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tables/table2.xml" ContentType="application/vnd.openxmlformats-officedocument.spreadsheetml.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ebad\Downloads\"/>
    </mc:Choice>
  </mc:AlternateContent>
  <xr:revisionPtr revIDLastSave="0" documentId="13_ncr:1_{D36B853E-4982-49D5-A6C7-21B3ADECF7FC}" xr6:coauthVersionLast="47" xr6:coauthVersionMax="47" xr10:uidLastSave="{00000000-0000-0000-0000-000000000000}"/>
  <bookViews>
    <workbookView xWindow="28680" yWindow="-120" windowWidth="29040" windowHeight="15720" activeTab="2" xr2:uid="{85D2660D-629A-411D-BF78-C77595933D26}"/>
  </bookViews>
  <sheets>
    <sheet name="Venta" sheetId="16" r:id="rId1"/>
    <sheet name="Mezcla" sheetId="5" r:id="rId2"/>
    <sheet name="DB" sheetId="1" r:id="rId3"/>
    <sheet name="Informe" sheetId="7" r:id="rId4"/>
    <sheet name="Rangos" sheetId="8" r:id="rId5"/>
    <sheet name="LeyFrente" sheetId="18" r:id="rId6"/>
    <sheet name="Ley visual-lab" sheetId="11" r:id="rId7"/>
    <sheet name="INFORME 1" sheetId="2" r:id="rId8"/>
    <sheet name="Hoja1" sheetId="19" r:id="rId9"/>
    <sheet name="Hoja3" sheetId="21" r:id="rId10"/>
    <sheet name="rec_lotes" sheetId="3" r:id="rId11"/>
    <sheet name="Simulación Extacción" sheetId="12" r:id="rId12"/>
    <sheet name="Choferes" sheetId="14" r:id="rId13"/>
  </sheets>
  <definedNames>
    <definedName name="solver_eng" localSheetId="11" hidden="1">1</definedName>
    <definedName name="solver_neg" localSheetId="11" hidden="1">1</definedName>
    <definedName name="solver_num" localSheetId="11" hidden="1">0</definedName>
    <definedName name="solver_typ" localSheetId="11" hidden="1">3</definedName>
    <definedName name="solver_ver" localSheetId="11" hidden="1">3</definedName>
  </definedNames>
  <calcPr calcId="191029"/>
  <pivotCaches>
    <pivotCache cacheId="0" r:id="rId14"/>
    <pivotCache cacheId="1" r:id="rId15"/>
    <pivotCache cacheId="2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837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AE3712" i="5" l="1"/>
  <c r="AE3711" i="5"/>
  <c r="AE3687" i="5"/>
  <c r="AE3686" i="5"/>
  <c r="AJ3818" i="5"/>
  <c r="AJ3802" i="5"/>
  <c r="AJ3785" i="5"/>
  <c r="I3830" i="5"/>
  <c r="I3829" i="5"/>
  <c r="I3828" i="5"/>
  <c r="I3827" i="5"/>
  <c r="I3826" i="5"/>
  <c r="I3825" i="5"/>
  <c r="I3824" i="5"/>
  <c r="I3823" i="5"/>
  <c r="I3822" i="5"/>
  <c r="I3821" i="5"/>
  <c r="I3820" i="5"/>
  <c r="I3819" i="5"/>
  <c r="I3811" i="5"/>
  <c r="I3810" i="5"/>
  <c r="I3795" i="5"/>
  <c r="I3794" i="5"/>
  <c r="I3793" i="5"/>
  <c r="I3792" i="5"/>
  <c r="I3814" i="5"/>
  <c r="I3813" i="5"/>
  <c r="I3812" i="5"/>
  <c r="I3809" i="5"/>
  <c r="I3808" i="5"/>
  <c r="I3807" i="5"/>
  <c r="I3806" i="5"/>
  <c r="I3805" i="5"/>
  <c r="I3804" i="5"/>
  <c r="I3803" i="5"/>
  <c r="I3798" i="5"/>
  <c r="I3797" i="5"/>
  <c r="I3796" i="5"/>
  <c r="I3791" i="5"/>
  <c r="I3790" i="5"/>
  <c r="I3789" i="5"/>
  <c r="I3788" i="5"/>
  <c r="I3787" i="5"/>
  <c r="I3786" i="5"/>
  <c r="K2987" i="1"/>
  <c r="P2987" i="1" a="1"/>
  <c r="P2987" i="1" s="1"/>
  <c r="K2988" i="1"/>
  <c r="P2988" i="1" a="1"/>
  <c r="P2988" i="1" s="1"/>
  <c r="K2989" i="1"/>
  <c r="P2989" i="1" a="1"/>
  <c r="P2989" i="1" s="1"/>
  <c r="K2990" i="1"/>
  <c r="P2990" i="1" a="1"/>
  <c r="P2990" i="1" s="1"/>
  <c r="K2991" i="1"/>
  <c r="P2991" i="1" a="1"/>
  <c r="P2991" i="1" s="1"/>
  <c r="K2992" i="1"/>
  <c r="P2992" i="1" a="1"/>
  <c r="P2992" i="1" s="1"/>
  <c r="K2986" i="1"/>
  <c r="P2986" i="1" a="1"/>
  <c r="P2986" i="1" s="1"/>
  <c r="K2976" i="1"/>
  <c r="P2976" i="1" a="1"/>
  <c r="P2976" i="1" s="1"/>
  <c r="K2977" i="1"/>
  <c r="P2977" i="1" a="1"/>
  <c r="P2977" i="1" s="1"/>
  <c r="K2978" i="1"/>
  <c r="P2978" i="1" a="1"/>
  <c r="P2978" i="1" s="1"/>
  <c r="K2979" i="1"/>
  <c r="P2979" i="1" a="1"/>
  <c r="P2979" i="1" s="1"/>
  <c r="K2980" i="1"/>
  <c r="P2980" i="1" a="1"/>
  <c r="P2980" i="1" s="1"/>
  <c r="K2981" i="1"/>
  <c r="P2981" i="1" a="1"/>
  <c r="P2981" i="1" s="1"/>
  <c r="K2982" i="1"/>
  <c r="P2982" i="1" a="1"/>
  <c r="P2982" i="1" s="1"/>
  <c r="K2983" i="1"/>
  <c r="P2983" i="1" a="1"/>
  <c r="P2983" i="1" s="1"/>
  <c r="K2984" i="1"/>
  <c r="P2984" i="1" a="1"/>
  <c r="P2984" i="1" s="1"/>
  <c r="K2985" i="1"/>
  <c r="P2985" i="1" a="1"/>
  <c r="P2985" i="1" s="1"/>
  <c r="K2975" i="1"/>
  <c r="P2975" i="1" a="1"/>
  <c r="P2975" i="1" s="1"/>
  <c r="K2953" i="1"/>
  <c r="P2953" i="1" a="1"/>
  <c r="P2953" i="1" s="1"/>
  <c r="K2954" i="1"/>
  <c r="P2954" i="1" a="1"/>
  <c r="P2954" i="1" s="1"/>
  <c r="K2955" i="1"/>
  <c r="P2955" i="1" a="1"/>
  <c r="P2955" i="1" s="1"/>
  <c r="K2956" i="1"/>
  <c r="P2956" i="1" a="1"/>
  <c r="P2956" i="1" s="1"/>
  <c r="K2957" i="1"/>
  <c r="P2957" i="1" a="1"/>
  <c r="P2957" i="1" s="1"/>
  <c r="K2958" i="1"/>
  <c r="P2958" i="1" a="1"/>
  <c r="P2958" i="1" s="1"/>
  <c r="K2959" i="1"/>
  <c r="P2959" i="1" a="1"/>
  <c r="P2959" i="1" s="1"/>
  <c r="K2960" i="1"/>
  <c r="P2960" i="1" a="1"/>
  <c r="P2960" i="1" s="1"/>
  <c r="K2961" i="1"/>
  <c r="P2961" i="1" a="1"/>
  <c r="P2961" i="1" s="1"/>
  <c r="K2962" i="1"/>
  <c r="P2962" i="1" a="1"/>
  <c r="P2962" i="1" s="1"/>
  <c r="K2963" i="1"/>
  <c r="P2963" i="1" a="1"/>
  <c r="P2963" i="1" s="1"/>
  <c r="K2964" i="1"/>
  <c r="P2964" i="1" a="1"/>
  <c r="P2964" i="1" s="1"/>
  <c r="K2965" i="1"/>
  <c r="P2965" i="1" a="1"/>
  <c r="P2965" i="1" s="1"/>
  <c r="K2966" i="1"/>
  <c r="P2966" i="1" a="1"/>
  <c r="P2966" i="1" s="1"/>
  <c r="K2967" i="1"/>
  <c r="P2967" i="1" a="1"/>
  <c r="P2967" i="1" s="1"/>
  <c r="K2968" i="1"/>
  <c r="P2968" i="1" a="1"/>
  <c r="P2968" i="1" s="1"/>
  <c r="K2969" i="1"/>
  <c r="P2969" i="1" a="1"/>
  <c r="P2969" i="1" s="1"/>
  <c r="K2970" i="1"/>
  <c r="P2970" i="1" a="1"/>
  <c r="P2970" i="1" s="1"/>
  <c r="K2971" i="1"/>
  <c r="P2971" i="1" a="1"/>
  <c r="P2971" i="1" s="1"/>
  <c r="K2972" i="1"/>
  <c r="P2972" i="1" a="1"/>
  <c r="P2972" i="1" s="1"/>
  <c r="K2973" i="1"/>
  <c r="P2973" i="1" a="1"/>
  <c r="P2973" i="1" s="1"/>
  <c r="K2974" i="1"/>
  <c r="P2974" i="1" a="1"/>
  <c r="P2974" i="1" s="1"/>
  <c r="K2952" i="1"/>
  <c r="P2952" i="1" a="1"/>
  <c r="P2952" i="1" s="1"/>
  <c r="J3791" i="5" a="1"/>
  <c r="J3798" i="5" a="1"/>
  <c r="J3805" i="5" a="1"/>
  <c r="J3826" i="5" a="1"/>
  <c r="J3814" i="5" a="1"/>
  <c r="J3797" i="5" a="1"/>
  <c r="J3790" i="5" a="1"/>
  <c r="J3789" i="5" a="1"/>
  <c r="J3786" i="5" a="1"/>
  <c r="J3793" i="5" a="1"/>
  <c r="J3796" i="5" a="1"/>
  <c r="J3807" i="5" a="1"/>
  <c r="J3794" i="5" a="1"/>
  <c r="J3813" i="5" a="1"/>
  <c r="J3811" i="5" a="1"/>
  <c r="J3810" i="5" a="1"/>
  <c r="J3795" i="5" a="1"/>
  <c r="J3788" i="5" a="1"/>
  <c r="J3787" i="5" a="1"/>
  <c r="J3830" i="5" a="1"/>
  <c r="J3822" i="5" a="1"/>
  <c r="J3812" i="5" a="1"/>
  <c r="J3829" i="5" a="1"/>
  <c r="J3809" i="5" a="1"/>
  <c r="J3821" i="5" a="1"/>
  <c r="J3820" i="5" a="1"/>
  <c r="J3823" i="5" a="1"/>
  <c r="J3824" i="5" a="1"/>
  <c r="J3808" i="5" a="1"/>
  <c r="J3827" i="5" a="1"/>
  <c r="J3806" i="5" a="1"/>
  <c r="J3819" i="5" a="1"/>
  <c r="J3803" i="5" a="1"/>
  <c r="J3828" i="5" a="1"/>
  <c r="J3804" i="5" a="1"/>
  <c r="J3825" i="5" a="1"/>
  <c r="J3792" i="5" a="1"/>
  <c r="J3823" i="5" l="1"/>
  <c r="J3825" i="5"/>
  <c r="J3819" i="5"/>
  <c r="J3827" i="5"/>
  <c r="J3828" i="5"/>
  <c r="J3820" i="5"/>
  <c r="J3821" i="5"/>
  <c r="J3829" i="5"/>
  <c r="J3822" i="5"/>
  <c r="J3830" i="5"/>
  <c r="J3826" i="5"/>
  <c r="J3824" i="5"/>
  <c r="J3810" i="5"/>
  <c r="J3811" i="5"/>
  <c r="J3794" i="5"/>
  <c r="J3792" i="5"/>
  <c r="J3793" i="5"/>
  <c r="J3795" i="5"/>
  <c r="J3813" i="5"/>
  <c r="J3814" i="5"/>
  <c r="J3805" i="5"/>
  <c r="J3806" i="5"/>
  <c r="J3807" i="5"/>
  <c r="J3803" i="5"/>
  <c r="J3804" i="5"/>
  <c r="J3809" i="5"/>
  <c r="J3812" i="5"/>
  <c r="J3808" i="5"/>
  <c r="J3796" i="5"/>
  <c r="J3786" i="5"/>
  <c r="J3797" i="5"/>
  <c r="J3787" i="5"/>
  <c r="J3798" i="5"/>
  <c r="J3788" i="5"/>
  <c r="J3789" i="5"/>
  <c r="J3790" i="5"/>
  <c r="J3791" i="5"/>
  <c r="AE3710" i="5"/>
  <c r="AE3709" i="5"/>
  <c r="AE3708" i="5"/>
  <c r="AE3685" i="5"/>
  <c r="AE3684" i="5"/>
  <c r="AJ3767" i="5"/>
  <c r="I3781" i="5"/>
  <c r="I3780" i="5"/>
  <c r="I3779" i="5"/>
  <c r="I3778" i="5"/>
  <c r="I3777" i="5"/>
  <c r="I3776" i="5"/>
  <c r="I3775" i="5"/>
  <c r="I3774" i="5"/>
  <c r="I3773" i="5"/>
  <c r="I3772" i="5"/>
  <c r="I3771" i="5"/>
  <c r="I3770" i="5"/>
  <c r="I3769" i="5"/>
  <c r="I3768" i="5"/>
  <c r="AJ3740" i="5"/>
  <c r="AJ3707" i="5"/>
  <c r="I3763" i="5"/>
  <c r="I3762" i="5"/>
  <c r="I3761" i="5"/>
  <c r="I3760" i="5"/>
  <c r="I3759" i="5"/>
  <c r="I3758" i="5"/>
  <c r="I3757" i="5"/>
  <c r="I3756" i="5"/>
  <c r="I3755" i="5"/>
  <c r="I3754" i="5"/>
  <c r="I3753" i="5"/>
  <c r="I3752" i="5"/>
  <c r="I3751" i="5"/>
  <c r="I3750" i="5"/>
  <c r="I3749" i="5"/>
  <c r="I3748" i="5"/>
  <c r="I3747" i="5"/>
  <c r="I3746" i="5"/>
  <c r="I3745" i="5"/>
  <c r="I3744" i="5"/>
  <c r="I3743" i="5"/>
  <c r="I3742" i="5"/>
  <c r="I3741" i="5"/>
  <c r="K2949" i="1"/>
  <c r="P2949" i="1" a="1"/>
  <c r="P2949" i="1" s="1"/>
  <c r="K2950" i="1"/>
  <c r="P2950" i="1" a="1"/>
  <c r="P2950" i="1" s="1"/>
  <c r="K2951" i="1"/>
  <c r="P2951" i="1" a="1"/>
  <c r="P2951" i="1" s="1"/>
  <c r="K2948" i="1"/>
  <c r="P2948" i="1" a="1"/>
  <c r="P2948" i="1" s="1"/>
  <c r="K2943" i="1"/>
  <c r="P2943" i="1" a="1"/>
  <c r="P2943" i="1" s="1"/>
  <c r="K2944" i="1"/>
  <c r="P2944" i="1" a="1"/>
  <c r="P2944" i="1" s="1"/>
  <c r="K2945" i="1"/>
  <c r="P2945" i="1" a="1"/>
  <c r="P2945" i="1" s="1"/>
  <c r="K2946" i="1"/>
  <c r="P2946" i="1" a="1"/>
  <c r="P2946" i="1" s="1"/>
  <c r="K2947" i="1"/>
  <c r="P2947" i="1" a="1"/>
  <c r="P2947" i="1" s="1"/>
  <c r="K2942" i="1"/>
  <c r="P2942" i="1" a="1"/>
  <c r="P2942" i="1" s="1"/>
  <c r="K2933" i="1"/>
  <c r="P2933" i="1" a="1"/>
  <c r="P2933" i="1" s="1"/>
  <c r="K2934" i="1"/>
  <c r="P2934" i="1" a="1"/>
  <c r="P2934" i="1" s="1"/>
  <c r="K2935" i="1"/>
  <c r="P2935" i="1" a="1"/>
  <c r="P2935" i="1" s="1"/>
  <c r="K2936" i="1"/>
  <c r="P2936" i="1" a="1"/>
  <c r="P2936" i="1" s="1"/>
  <c r="K2937" i="1"/>
  <c r="P2937" i="1" a="1"/>
  <c r="P2937" i="1" s="1"/>
  <c r="K2938" i="1"/>
  <c r="P2938" i="1" a="1"/>
  <c r="P2938" i="1" s="1"/>
  <c r="K2939" i="1"/>
  <c r="P2939" i="1" a="1"/>
  <c r="P2939" i="1" s="1"/>
  <c r="K2940" i="1"/>
  <c r="P2940" i="1" a="1"/>
  <c r="P2940" i="1" s="1"/>
  <c r="K2941" i="1"/>
  <c r="P2941" i="1" a="1"/>
  <c r="P2941" i="1" s="1"/>
  <c r="K2932" i="1"/>
  <c r="P2932" i="1" a="1"/>
  <c r="P2932" i="1" s="1"/>
  <c r="K2916" i="1"/>
  <c r="P2916" i="1" a="1"/>
  <c r="P2916" i="1" s="1"/>
  <c r="K2917" i="1"/>
  <c r="P2917" i="1" a="1"/>
  <c r="P2917" i="1" s="1"/>
  <c r="K2918" i="1"/>
  <c r="P2918" i="1" a="1"/>
  <c r="P2918" i="1" s="1"/>
  <c r="K2919" i="1"/>
  <c r="P2919" i="1" a="1"/>
  <c r="P2919" i="1" s="1"/>
  <c r="K2920" i="1"/>
  <c r="P2920" i="1" a="1"/>
  <c r="P2920" i="1" s="1"/>
  <c r="K2921" i="1"/>
  <c r="P2921" i="1" a="1"/>
  <c r="P2921" i="1" s="1"/>
  <c r="K2922" i="1"/>
  <c r="P2922" i="1" a="1"/>
  <c r="P2922" i="1" s="1"/>
  <c r="K2923" i="1"/>
  <c r="P2923" i="1" a="1"/>
  <c r="P2923" i="1" s="1"/>
  <c r="K2924" i="1"/>
  <c r="P2924" i="1" a="1"/>
  <c r="P2924" i="1" s="1"/>
  <c r="K2925" i="1"/>
  <c r="P2925" i="1" a="1"/>
  <c r="P2925" i="1" s="1"/>
  <c r="K2926" i="1"/>
  <c r="P2926" i="1" a="1"/>
  <c r="P2926" i="1" s="1"/>
  <c r="K2927" i="1"/>
  <c r="P2927" i="1" a="1"/>
  <c r="P2927" i="1" s="1"/>
  <c r="K2928" i="1"/>
  <c r="P2928" i="1" a="1"/>
  <c r="P2928" i="1" s="1"/>
  <c r="K2929" i="1"/>
  <c r="P2929" i="1" a="1"/>
  <c r="P2929" i="1" s="1"/>
  <c r="K2930" i="1"/>
  <c r="P2930" i="1" a="1"/>
  <c r="P2930" i="1" s="1"/>
  <c r="K2931" i="1"/>
  <c r="P2931" i="1" a="1"/>
  <c r="P2931" i="1" s="1"/>
  <c r="K2915" i="1"/>
  <c r="P2915" i="1" a="1"/>
  <c r="P2915" i="1" s="1"/>
  <c r="J3741" i="5" a="1"/>
  <c r="J3756" i="5" a="1"/>
  <c r="J3745" i="5" a="1"/>
  <c r="J3768" i="5" a="1"/>
  <c r="J3781" i="5" a="1"/>
  <c r="J3751" i="5" a="1"/>
  <c r="J3772" i="5" a="1"/>
  <c r="J3757" i="5" a="1"/>
  <c r="J3770" i="5" a="1"/>
  <c r="J3755" i="5" a="1"/>
  <c r="J3750" i="5" a="1"/>
  <c r="J3759" i="5" a="1"/>
  <c r="J3776" i="5" a="1"/>
  <c r="J3760" i="5" a="1"/>
  <c r="J3774" i="5" a="1"/>
  <c r="J3780" i="5" a="1"/>
  <c r="J3753" i="5" a="1"/>
  <c r="J3761" i="5" a="1"/>
  <c r="J3743" i="5" a="1"/>
  <c r="J3748" i="5" a="1"/>
  <c r="J3747" i="5" a="1"/>
  <c r="J3752" i="5" a="1"/>
  <c r="J3754" i="5" a="1"/>
  <c r="J3758" i="5" a="1"/>
  <c r="J3775" i="5" a="1"/>
  <c r="J3778" i="5" a="1"/>
  <c r="J3779" i="5" a="1"/>
  <c r="J3777" i="5" a="1"/>
  <c r="J3762" i="5" a="1"/>
  <c r="J3746" i="5" a="1"/>
  <c r="J3744" i="5" a="1"/>
  <c r="J3749" i="5" a="1"/>
  <c r="J3763" i="5" a="1"/>
  <c r="J3769" i="5" a="1"/>
  <c r="J3771" i="5" a="1"/>
  <c r="J3773" i="5" a="1"/>
  <c r="J3742" i="5" a="1"/>
  <c r="M3825" i="5" l="1"/>
  <c r="P3825" i="5" s="1"/>
  <c r="N3825" i="5"/>
  <c r="L3825" i="5"/>
  <c r="K3825" i="5"/>
  <c r="R3825" i="5" s="1"/>
  <c r="M3829" i="5"/>
  <c r="P3829" i="5" s="1"/>
  <c r="L3829" i="5"/>
  <c r="K3829" i="5"/>
  <c r="R3829" i="5" s="1"/>
  <c r="N3829" i="5"/>
  <c r="L3820" i="5"/>
  <c r="K3820" i="5"/>
  <c r="R3820" i="5" s="1"/>
  <c r="N3820" i="5"/>
  <c r="M3820" i="5"/>
  <c r="P3820" i="5" s="1"/>
  <c r="L3821" i="5"/>
  <c r="K3821" i="5"/>
  <c r="R3821" i="5" s="1"/>
  <c r="N3821" i="5"/>
  <c r="M3821" i="5"/>
  <c r="P3821" i="5" s="1"/>
  <c r="N3828" i="5"/>
  <c r="M3828" i="5"/>
  <c r="P3828" i="5" s="1"/>
  <c r="L3828" i="5"/>
  <c r="K3828" i="5"/>
  <c r="R3828" i="5" s="1"/>
  <c r="K3824" i="5"/>
  <c r="R3824" i="5" s="1"/>
  <c r="N3824" i="5"/>
  <c r="L3824" i="5"/>
  <c r="M3824" i="5"/>
  <c r="P3824" i="5" s="1"/>
  <c r="N3827" i="5"/>
  <c r="M3827" i="5"/>
  <c r="P3827" i="5" s="1"/>
  <c r="K3827" i="5"/>
  <c r="R3827" i="5" s="1"/>
  <c r="L3827" i="5"/>
  <c r="M3826" i="5"/>
  <c r="P3826" i="5" s="1"/>
  <c r="L3826" i="5"/>
  <c r="K3826" i="5"/>
  <c r="R3826" i="5" s="1"/>
  <c r="N3826" i="5"/>
  <c r="N3819" i="5"/>
  <c r="K3819" i="5"/>
  <c r="M3819" i="5"/>
  <c r="L3819" i="5"/>
  <c r="N3830" i="5"/>
  <c r="M3830" i="5"/>
  <c r="P3830" i="5" s="1"/>
  <c r="L3830" i="5"/>
  <c r="K3830" i="5"/>
  <c r="R3830" i="5" s="1"/>
  <c r="N3822" i="5"/>
  <c r="M3822" i="5"/>
  <c r="P3822" i="5" s="1"/>
  <c r="L3822" i="5"/>
  <c r="K3822" i="5"/>
  <c r="R3822" i="5" s="1"/>
  <c r="N3823" i="5"/>
  <c r="M3823" i="5"/>
  <c r="P3823" i="5" s="1"/>
  <c r="K3823" i="5"/>
  <c r="R3823" i="5" s="1"/>
  <c r="L3823" i="5"/>
  <c r="K3811" i="5"/>
  <c r="R3811" i="5" s="1"/>
  <c r="N3811" i="5"/>
  <c r="L3811" i="5"/>
  <c r="M3811" i="5"/>
  <c r="P3811" i="5" s="1"/>
  <c r="M3810" i="5"/>
  <c r="P3810" i="5" s="1"/>
  <c r="K3810" i="5"/>
  <c r="R3810" i="5" s="1"/>
  <c r="L3810" i="5"/>
  <c r="N3810" i="5"/>
  <c r="N3793" i="5"/>
  <c r="M3793" i="5"/>
  <c r="P3793" i="5" s="1"/>
  <c r="L3793" i="5"/>
  <c r="K3793" i="5"/>
  <c r="R3793" i="5" s="1"/>
  <c r="N3795" i="5"/>
  <c r="M3795" i="5"/>
  <c r="P3795" i="5" s="1"/>
  <c r="L3795" i="5"/>
  <c r="K3795" i="5"/>
  <c r="R3795" i="5" s="1"/>
  <c r="N3792" i="5"/>
  <c r="L3792" i="5"/>
  <c r="M3792" i="5"/>
  <c r="P3792" i="5" s="1"/>
  <c r="K3792" i="5"/>
  <c r="R3792" i="5" s="1"/>
  <c r="M3794" i="5"/>
  <c r="P3794" i="5" s="1"/>
  <c r="L3794" i="5"/>
  <c r="K3794" i="5"/>
  <c r="R3794" i="5" s="1"/>
  <c r="N3794" i="5"/>
  <c r="M3813" i="5"/>
  <c r="P3813" i="5" s="1"/>
  <c r="K3813" i="5"/>
  <c r="R3813" i="5" s="1"/>
  <c r="L3813" i="5"/>
  <c r="N3813" i="5"/>
  <c r="K3809" i="5"/>
  <c r="R3809" i="5" s="1"/>
  <c r="M3809" i="5"/>
  <c r="P3809" i="5" s="1"/>
  <c r="N3809" i="5"/>
  <c r="L3809" i="5"/>
  <c r="M3807" i="5"/>
  <c r="P3807" i="5" s="1"/>
  <c r="K3807" i="5"/>
  <c r="R3807" i="5" s="1"/>
  <c r="N3807" i="5"/>
  <c r="L3807" i="5"/>
  <c r="N3812" i="5"/>
  <c r="M3812" i="5"/>
  <c r="P3812" i="5" s="1"/>
  <c r="L3812" i="5"/>
  <c r="K3812" i="5"/>
  <c r="R3812" i="5" s="1"/>
  <c r="L3804" i="5"/>
  <c r="K3804" i="5"/>
  <c r="R3804" i="5" s="1"/>
  <c r="N3804" i="5"/>
  <c r="M3804" i="5"/>
  <c r="P3804" i="5" s="1"/>
  <c r="M3803" i="5"/>
  <c r="L3803" i="5"/>
  <c r="N3803" i="5"/>
  <c r="K3803" i="5"/>
  <c r="L3806" i="5"/>
  <c r="K3806" i="5"/>
  <c r="R3806" i="5" s="1"/>
  <c r="N3806" i="5"/>
  <c r="M3806" i="5"/>
  <c r="P3806" i="5" s="1"/>
  <c r="N3805" i="5"/>
  <c r="M3805" i="5"/>
  <c r="P3805" i="5" s="1"/>
  <c r="L3805" i="5"/>
  <c r="K3805" i="5"/>
  <c r="R3805" i="5" s="1"/>
  <c r="N3808" i="5"/>
  <c r="L3808" i="5"/>
  <c r="M3808" i="5"/>
  <c r="P3808" i="5" s="1"/>
  <c r="K3808" i="5"/>
  <c r="R3808" i="5" s="1"/>
  <c r="N3814" i="5"/>
  <c r="M3814" i="5"/>
  <c r="P3814" i="5" s="1"/>
  <c r="L3814" i="5"/>
  <c r="K3814" i="5"/>
  <c r="R3814" i="5" s="1"/>
  <c r="K3788" i="5"/>
  <c r="R3788" i="5" s="1"/>
  <c r="N3788" i="5"/>
  <c r="L3788" i="5"/>
  <c r="M3788" i="5"/>
  <c r="P3788" i="5" s="1"/>
  <c r="N3797" i="5"/>
  <c r="M3797" i="5"/>
  <c r="P3797" i="5" s="1"/>
  <c r="L3797" i="5"/>
  <c r="K3797" i="5"/>
  <c r="R3797" i="5" s="1"/>
  <c r="N3791" i="5"/>
  <c r="K3791" i="5"/>
  <c r="R3791" i="5" s="1"/>
  <c r="M3791" i="5"/>
  <c r="P3791" i="5" s="1"/>
  <c r="L3791" i="5"/>
  <c r="N3786" i="5"/>
  <c r="M3786" i="5"/>
  <c r="L3786" i="5"/>
  <c r="K3786" i="5"/>
  <c r="M3798" i="5"/>
  <c r="P3798" i="5" s="1"/>
  <c r="L3798" i="5"/>
  <c r="K3798" i="5"/>
  <c r="R3798" i="5" s="1"/>
  <c r="N3798" i="5"/>
  <c r="N3787" i="5"/>
  <c r="L3787" i="5"/>
  <c r="K3787" i="5"/>
  <c r="R3787" i="5" s="1"/>
  <c r="M3787" i="5"/>
  <c r="P3787" i="5" s="1"/>
  <c r="K3790" i="5"/>
  <c r="R3790" i="5" s="1"/>
  <c r="L3790" i="5"/>
  <c r="N3790" i="5"/>
  <c r="M3790" i="5"/>
  <c r="P3790" i="5" s="1"/>
  <c r="K3796" i="5"/>
  <c r="R3796" i="5" s="1"/>
  <c r="L3796" i="5"/>
  <c r="N3796" i="5"/>
  <c r="M3796" i="5"/>
  <c r="P3796" i="5" s="1"/>
  <c r="N3789" i="5"/>
  <c r="M3789" i="5"/>
  <c r="P3789" i="5" s="1"/>
  <c r="L3789" i="5"/>
  <c r="K3789" i="5"/>
  <c r="R3789" i="5" s="1"/>
  <c r="J3781" i="5"/>
  <c r="J3773" i="5"/>
  <c r="J3768" i="5"/>
  <c r="J3769" i="5"/>
  <c r="J3777" i="5"/>
  <c r="J3770" i="5"/>
  <c r="J3778" i="5"/>
  <c r="J3775" i="5"/>
  <c r="J3771" i="5"/>
  <c r="J3779" i="5"/>
  <c r="J3772" i="5"/>
  <c r="J3780" i="5"/>
  <c r="J3774" i="5"/>
  <c r="J3776" i="5"/>
  <c r="J3748" i="5"/>
  <c r="J3757" i="5"/>
  <c r="J3751" i="5"/>
  <c r="J3761" i="5"/>
  <c r="J3741" i="5"/>
  <c r="J3759" i="5"/>
  <c r="J3745" i="5"/>
  <c r="J3746" i="5"/>
  <c r="J3754" i="5"/>
  <c r="J3762" i="5"/>
  <c r="J3756" i="5"/>
  <c r="J3742" i="5"/>
  <c r="J3743" i="5"/>
  <c r="J3744" i="5"/>
  <c r="J3753" i="5"/>
  <c r="J3747" i="5"/>
  <c r="J3755" i="5"/>
  <c r="J3763" i="5"/>
  <c r="J3749" i="5"/>
  <c r="J3752" i="5"/>
  <c r="J3760" i="5"/>
  <c r="J3750" i="5"/>
  <c r="J3758" i="5"/>
  <c r="I3733" i="5"/>
  <c r="I3708" i="5"/>
  <c r="I3707" i="5"/>
  <c r="I3736" i="5"/>
  <c r="I3735" i="5"/>
  <c r="I3734" i="5"/>
  <c r="I3732" i="5"/>
  <c r="I3731" i="5"/>
  <c r="I3730" i="5"/>
  <c r="I3729" i="5"/>
  <c r="I3728" i="5"/>
  <c r="I3727" i="5"/>
  <c r="I3726" i="5"/>
  <c r="I3725" i="5"/>
  <c r="I3724" i="5"/>
  <c r="I3723" i="5"/>
  <c r="I3722" i="5"/>
  <c r="I3721" i="5"/>
  <c r="I3720" i="5"/>
  <c r="I3719" i="5"/>
  <c r="I3718" i="5"/>
  <c r="I3717" i="5"/>
  <c r="I3716" i="5"/>
  <c r="I3715" i="5"/>
  <c r="I3714" i="5"/>
  <c r="I3688" i="5"/>
  <c r="I3689" i="5"/>
  <c r="I3690" i="5"/>
  <c r="I3691" i="5"/>
  <c r="I3692" i="5"/>
  <c r="I3693" i="5"/>
  <c r="I3694" i="5"/>
  <c r="I3695" i="5"/>
  <c r="I3696" i="5"/>
  <c r="I3697" i="5"/>
  <c r="AJ3686" i="5"/>
  <c r="I3709" i="5"/>
  <c r="I3706" i="5"/>
  <c r="I3705" i="5"/>
  <c r="I3704" i="5"/>
  <c r="I3703" i="5"/>
  <c r="I3702" i="5"/>
  <c r="I3701" i="5"/>
  <c r="I3700" i="5"/>
  <c r="I3699" i="5"/>
  <c r="I3698" i="5"/>
  <c r="I3687" i="5"/>
  <c r="K2906" i="1"/>
  <c r="P2906" i="1" a="1"/>
  <c r="P2906" i="1" s="1"/>
  <c r="K2907" i="1"/>
  <c r="P2907" i="1" a="1"/>
  <c r="P2907" i="1" s="1"/>
  <c r="K2908" i="1"/>
  <c r="P2908" i="1" a="1"/>
  <c r="P2908" i="1" s="1"/>
  <c r="K2909" i="1"/>
  <c r="P2909" i="1" a="1"/>
  <c r="P2909" i="1" s="1"/>
  <c r="K2910" i="1"/>
  <c r="P2910" i="1" a="1"/>
  <c r="P2910" i="1" s="1"/>
  <c r="K2911" i="1"/>
  <c r="P2911" i="1" a="1"/>
  <c r="P2911" i="1" s="1"/>
  <c r="K2912" i="1"/>
  <c r="P2912" i="1" a="1"/>
  <c r="P2912" i="1" s="1"/>
  <c r="K2913" i="1"/>
  <c r="P2913" i="1" a="1"/>
  <c r="P2913" i="1" s="1"/>
  <c r="K2914" i="1"/>
  <c r="P2914" i="1" a="1"/>
  <c r="P2914" i="1" s="1"/>
  <c r="K2905" i="1"/>
  <c r="P2905" i="1" a="1"/>
  <c r="P2905" i="1" s="1"/>
  <c r="K2902" i="1"/>
  <c r="P2902" i="1" a="1"/>
  <c r="P2902" i="1" s="1"/>
  <c r="K2903" i="1"/>
  <c r="P2903" i="1" a="1"/>
  <c r="P2903" i="1" s="1"/>
  <c r="K2904" i="1"/>
  <c r="P2904" i="1" a="1"/>
  <c r="P2904" i="1" s="1"/>
  <c r="K2901" i="1"/>
  <c r="P2901" i="1" a="1"/>
  <c r="P2901" i="1" s="1"/>
  <c r="K2890" i="1"/>
  <c r="P2890" i="1" a="1"/>
  <c r="P2890" i="1" s="1"/>
  <c r="K2891" i="1"/>
  <c r="P2891" i="1" a="1"/>
  <c r="P2891" i="1" s="1"/>
  <c r="K2892" i="1"/>
  <c r="P2892" i="1" a="1"/>
  <c r="P2892" i="1" s="1"/>
  <c r="K2893" i="1"/>
  <c r="P2893" i="1" a="1"/>
  <c r="P2893" i="1" s="1"/>
  <c r="K2894" i="1"/>
  <c r="P2894" i="1" a="1"/>
  <c r="P2894" i="1" s="1"/>
  <c r="K2895" i="1"/>
  <c r="P2895" i="1" a="1"/>
  <c r="P2895" i="1" s="1"/>
  <c r="K2896" i="1"/>
  <c r="P2896" i="1" a="1"/>
  <c r="P2896" i="1" s="1"/>
  <c r="K2897" i="1"/>
  <c r="P2897" i="1" a="1"/>
  <c r="P2897" i="1" s="1"/>
  <c r="K2898" i="1"/>
  <c r="P2898" i="1" a="1"/>
  <c r="P2898" i="1" s="1"/>
  <c r="K2899" i="1"/>
  <c r="P2899" i="1" a="1"/>
  <c r="P2899" i="1" s="1"/>
  <c r="K2900" i="1"/>
  <c r="P2900" i="1" a="1"/>
  <c r="P2900" i="1" s="1"/>
  <c r="K2889" i="1"/>
  <c r="P2889" i="1" a="1"/>
  <c r="P2889" i="1" s="1"/>
  <c r="K2872" i="1"/>
  <c r="P2872" i="1" a="1"/>
  <c r="P2872" i="1" s="1"/>
  <c r="K2873" i="1"/>
  <c r="P2873" i="1" a="1"/>
  <c r="P2873" i="1" s="1"/>
  <c r="K2874" i="1"/>
  <c r="P2874" i="1" a="1"/>
  <c r="P2874" i="1" s="1"/>
  <c r="K2875" i="1"/>
  <c r="P2875" i="1" a="1"/>
  <c r="P2875" i="1" s="1"/>
  <c r="K2876" i="1"/>
  <c r="P2876" i="1" a="1"/>
  <c r="P2876" i="1" s="1"/>
  <c r="K2877" i="1"/>
  <c r="P2877" i="1" a="1"/>
  <c r="P2877" i="1" s="1"/>
  <c r="K2878" i="1"/>
  <c r="P2878" i="1" a="1"/>
  <c r="P2878" i="1" s="1"/>
  <c r="K2879" i="1"/>
  <c r="P2879" i="1" a="1"/>
  <c r="P2879" i="1" s="1"/>
  <c r="K2880" i="1"/>
  <c r="P2880" i="1" a="1"/>
  <c r="P2880" i="1" s="1"/>
  <c r="K2881" i="1"/>
  <c r="P2881" i="1" a="1"/>
  <c r="P2881" i="1" s="1"/>
  <c r="K2882" i="1"/>
  <c r="P2882" i="1" a="1"/>
  <c r="P2882" i="1" s="1"/>
  <c r="K2883" i="1"/>
  <c r="P2883" i="1" a="1"/>
  <c r="P2883" i="1" s="1"/>
  <c r="K2884" i="1"/>
  <c r="P2884" i="1" a="1"/>
  <c r="P2884" i="1" s="1"/>
  <c r="K2885" i="1"/>
  <c r="P2885" i="1" a="1"/>
  <c r="P2885" i="1" s="1"/>
  <c r="K2886" i="1"/>
  <c r="P2886" i="1" a="1"/>
  <c r="P2886" i="1" s="1"/>
  <c r="K2887" i="1"/>
  <c r="P2887" i="1" a="1"/>
  <c r="P2887" i="1" s="1"/>
  <c r="K2888" i="1"/>
  <c r="P2888" i="1" a="1"/>
  <c r="P2888" i="1" s="1"/>
  <c r="K2871" i="1"/>
  <c r="P2871" i="1" a="1"/>
  <c r="P2871" i="1" s="1"/>
  <c r="AE3667" i="5"/>
  <c r="AE3666" i="5"/>
  <c r="AE3665" i="5"/>
  <c r="AE3664" i="5"/>
  <c r="AE3663" i="5"/>
  <c r="AE3662" i="5"/>
  <c r="AE3661" i="5"/>
  <c r="AJ3670" i="5"/>
  <c r="AJ3656" i="5"/>
  <c r="AJ3642" i="5"/>
  <c r="AJ3617" i="5"/>
  <c r="I3675" i="5"/>
  <c r="I3676" i="5"/>
  <c r="I3682" i="5"/>
  <c r="I3681" i="5"/>
  <c r="I3680" i="5"/>
  <c r="I3679" i="5"/>
  <c r="I3678" i="5"/>
  <c r="I3677" i="5"/>
  <c r="I3674" i="5"/>
  <c r="I3673" i="5"/>
  <c r="I3672" i="5"/>
  <c r="I3671" i="5"/>
  <c r="K2863" i="1"/>
  <c r="P2863" i="1" a="1"/>
  <c r="P2863" i="1" s="1"/>
  <c r="K2864" i="1"/>
  <c r="P2864" i="1" a="1"/>
  <c r="P2864" i="1" s="1"/>
  <c r="K2865" i="1"/>
  <c r="P2865" i="1" a="1"/>
  <c r="P2865" i="1" s="1"/>
  <c r="K2866" i="1"/>
  <c r="P2866" i="1" a="1"/>
  <c r="P2866" i="1" s="1"/>
  <c r="K2867" i="1"/>
  <c r="P2867" i="1" a="1"/>
  <c r="P2867" i="1" s="1"/>
  <c r="K2868" i="1"/>
  <c r="P2868" i="1" a="1"/>
  <c r="P2868" i="1" s="1"/>
  <c r="K2869" i="1"/>
  <c r="P2869" i="1" a="1"/>
  <c r="P2869" i="1" s="1"/>
  <c r="K2870" i="1"/>
  <c r="P2870" i="1" a="1"/>
  <c r="P2870" i="1" s="1"/>
  <c r="K2862" i="1"/>
  <c r="P2862" i="1" a="1"/>
  <c r="P2862" i="1" s="1"/>
  <c r="I3666" i="5"/>
  <c r="I3665" i="5"/>
  <c r="I3664" i="5"/>
  <c r="I3663" i="5"/>
  <c r="I3662" i="5"/>
  <c r="I3661" i="5"/>
  <c r="I3660" i="5"/>
  <c r="I3659" i="5"/>
  <c r="I3658" i="5"/>
  <c r="I3657" i="5"/>
  <c r="I3652" i="5"/>
  <c r="I3651" i="5"/>
  <c r="I3650" i="5"/>
  <c r="I3649" i="5"/>
  <c r="I3648" i="5"/>
  <c r="I3647" i="5"/>
  <c r="I3646" i="5"/>
  <c r="I3645" i="5"/>
  <c r="I3644" i="5"/>
  <c r="I3643" i="5"/>
  <c r="I3638" i="5"/>
  <c r="I3637" i="5"/>
  <c r="I3636" i="5"/>
  <c r="I3635" i="5"/>
  <c r="I3634" i="5"/>
  <c r="I3633" i="5"/>
  <c r="I3632" i="5"/>
  <c r="I3631" i="5"/>
  <c r="I3630" i="5"/>
  <c r="I3629" i="5"/>
  <c r="I3628" i="5"/>
  <c r="I3627" i="5"/>
  <c r="I3626" i="5"/>
  <c r="I3625" i="5"/>
  <c r="I3624" i="5"/>
  <c r="I3623" i="5"/>
  <c r="I3622" i="5"/>
  <c r="I3621" i="5"/>
  <c r="I3620" i="5"/>
  <c r="I3619" i="5"/>
  <c r="I3618" i="5"/>
  <c r="K2846" i="1"/>
  <c r="P2846" i="1" a="1"/>
  <c r="P2846" i="1" s="1"/>
  <c r="K2847" i="1"/>
  <c r="P2847" i="1" a="1"/>
  <c r="P2847" i="1" s="1"/>
  <c r="K2848" i="1"/>
  <c r="P2848" i="1" a="1"/>
  <c r="P2848" i="1" s="1"/>
  <c r="K2849" i="1"/>
  <c r="P2849" i="1" a="1"/>
  <c r="P2849" i="1" s="1"/>
  <c r="K2850" i="1"/>
  <c r="P2850" i="1" a="1"/>
  <c r="P2850" i="1" s="1"/>
  <c r="K2851" i="1"/>
  <c r="P2851" i="1" a="1"/>
  <c r="P2851" i="1" s="1"/>
  <c r="K2852" i="1"/>
  <c r="P2852" i="1" a="1"/>
  <c r="P2852" i="1" s="1"/>
  <c r="K2853" i="1"/>
  <c r="P2853" i="1" a="1"/>
  <c r="P2853" i="1" s="1"/>
  <c r="K2854" i="1"/>
  <c r="P2854" i="1" a="1"/>
  <c r="P2854" i="1" s="1"/>
  <c r="K2855" i="1"/>
  <c r="P2855" i="1" a="1"/>
  <c r="P2855" i="1" s="1"/>
  <c r="K2856" i="1"/>
  <c r="P2856" i="1" a="1"/>
  <c r="P2856" i="1" s="1"/>
  <c r="K2857" i="1"/>
  <c r="P2857" i="1" a="1"/>
  <c r="P2857" i="1" s="1"/>
  <c r="K2858" i="1"/>
  <c r="P2858" i="1" a="1"/>
  <c r="P2858" i="1" s="1"/>
  <c r="K2859" i="1"/>
  <c r="P2859" i="1" a="1"/>
  <c r="P2859" i="1" s="1"/>
  <c r="K2860" i="1"/>
  <c r="P2860" i="1" a="1"/>
  <c r="P2860" i="1" s="1"/>
  <c r="K2861" i="1"/>
  <c r="P2861" i="1" a="1"/>
  <c r="P2861" i="1" s="1"/>
  <c r="K2845" i="1"/>
  <c r="P2845" i="1" a="1"/>
  <c r="P2845" i="1" s="1"/>
  <c r="K2838" i="1"/>
  <c r="P2838" i="1" a="1"/>
  <c r="P2838" i="1" s="1"/>
  <c r="K2839" i="1"/>
  <c r="P2839" i="1" a="1"/>
  <c r="P2839" i="1" s="1"/>
  <c r="K2840" i="1"/>
  <c r="P2840" i="1" a="1"/>
  <c r="P2840" i="1" s="1"/>
  <c r="K2841" i="1"/>
  <c r="P2841" i="1" a="1"/>
  <c r="P2841" i="1" s="1"/>
  <c r="K2842" i="1"/>
  <c r="P2842" i="1" a="1"/>
  <c r="P2842" i="1" s="1"/>
  <c r="K2843" i="1"/>
  <c r="P2843" i="1" a="1"/>
  <c r="P2843" i="1" s="1"/>
  <c r="K2844" i="1"/>
  <c r="P2844" i="1" a="1"/>
  <c r="P2844" i="1" s="1"/>
  <c r="K2837" i="1"/>
  <c r="P2837" i="1" a="1"/>
  <c r="P2837" i="1" s="1"/>
  <c r="AJ3329" i="5"/>
  <c r="AE2698" i="5"/>
  <c r="AJ3534" i="5"/>
  <c r="AJ3592" i="5"/>
  <c r="D376" i="7"/>
  <c r="B373" i="7"/>
  <c r="AT436" i="7"/>
  <c r="AS436" i="7"/>
  <c r="AR436" i="7"/>
  <c r="AQ436" i="7"/>
  <c r="AP436" i="7"/>
  <c r="AT435" i="7"/>
  <c r="AS435" i="7"/>
  <c r="AR435" i="7"/>
  <c r="AQ435" i="7"/>
  <c r="AP435" i="7"/>
  <c r="AT434" i="7"/>
  <c r="AS434" i="7"/>
  <c r="AR434" i="7"/>
  <c r="AQ434" i="7"/>
  <c r="AP434" i="7"/>
  <c r="AT433" i="7"/>
  <c r="AS433" i="7"/>
  <c r="AR433" i="7"/>
  <c r="AQ433" i="7"/>
  <c r="AP433" i="7"/>
  <c r="AT432" i="7"/>
  <c r="AS432" i="7"/>
  <c r="AR432" i="7"/>
  <c r="AQ432" i="7"/>
  <c r="AP432" i="7"/>
  <c r="AT431" i="7"/>
  <c r="AS431" i="7"/>
  <c r="AR431" i="7"/>
  <c r="AQ431" i="7"/>
  <c r="AP431" i="7"/>
  <c r="AT430" i="7"/>
  <c r="AS430" i="7"/>
  <c r="AR430" i="7"/>
  <c r="AQ430" i="7"/>
  <c r="AP430" i="7"/>
  <c r="AT429" i="7"/>
  <c r="AS429" i="7"/>
  <c r="AR429" i="7"/>
  <c r="AQ429" i="7"/>
  <c r="AP429" i="7"/>
  <c r="AT428" i="7"/>
  <c r="AS428" i="7"/>
  <c r="AR428" i="7"/>
  <c r="AQ428" i="7"/>
  <c r="AP428" i="7"/>
  <c r="AT427" i="7"/>
  <c r="AS427" i="7"/>
  <c r="AR427" i="7"/>
  <c r="AQ427" i="7"/>
  <c r="AP427" i="7"/>
  <c r="AT426" i="7"/>
  <c r="AS426" i="7"/>
  <c r="AR426" i="7"/>
  <c r="AQ426" i="7"/>
  <c r="AP426" i="7"/>
  <c r="AT425" i="7"/>
  <c r="AS425" i="7"/>
  <c r="AR425" i="7"/>
  <c r="AQ425" i="7"/>
  <c r="AP425" i="7"/>
  <c r="AT424" i="7"/>
  <c r="AS424" i="7"/>
  <c r="AR424" i="7"/>
  <c r="AQ424" i="7"/>
  <c r="AP424" i="7"/>
  <c r="AT423" i="7"/>
  <c r="AS423" i="7"/>
  <c r="AR423" i="7"/>
  <c r="AQ423" i="7"/>
  <c r="AP423" i="7"/>
  <c r="AT422" i="7"/>
  <c r="AS422" i="7"/>
  <c r="AR422" i="7"/>
  <c r="AQ422" i="7"/>
  <c r="AP422" i="7"/>
  <c r="AT421" i="7"/>
  <c r="AS421" i="7"/>
  <c r="AR421" i="7"/>
  <c r="AQ421" i="7"/>
  <c r="AP421" i="7"/>
  <c r="AT420" i="7"/>
  <c r="AS420" i="7"/>
  <c r="AR420" i="7"/>
  <c r="AQ420" i="7"/>
  <c r="AP420" i="7"/>
  <c r="AT419" i="7"/>
  <c r="AS419" i="7"/>
  <c r="AR419" i="7"/>
  <c r="AQ419" i="7"/>
  <c r="AP419" i="7"/>
  <c r="AT418" i="7"/>
  <c r="AS418" i="7"/>
  <c r="AR418" i="7"/>
  <c r="AQ418" i="7"/>
  <c r="AP418" i="7"/>
  <c r="AT417" i="7"/>
  <c r="AS417" i="7"/>
  <c r="AR417" i="7"/>
  <c r="AQ417" i="7"/>
  <c r="AP417" i="7"/>
  <c r="AT416" i="7"/>
  <c r="AS416" i="7"/>
  <c r="AR416" i="7"/>
  <c r="AQ416" i="7"/>
  <c r="AP416" i="7"/>
  <c r="AT415" i="7"/>
  <c r="AS415" i="7"/>
  <c r="AR415" i="7"/>
  <c r="AQ415" i="7"/>
  <c r="AP415" i="7"/>
  <c r="AT414" i="7"/>
  <c r="AS414" i="7"/>
  <c r="AR414" i="7"/>
  <c r="AQ414" i="7"/>
  <c r="AP414" i="7"/>
  <c r="AT413" i="7"/>
  <c r="AS413" i="7"/>
  <c r="AR413" i="7"/>
  <c r="AQ413" i="7"/>
  <c r="AP413" i="7"/>
  <c r="BU412" i="7"/>
  <c r="AT412" i="7"/>
  <c r="AS412" i="7"/>
  <c r="AR412" i="7"/>
  <c r="AQ412" i="7"/>
  <c r="AP412" i="7"/>
  <c r="BT411" i="7"/>
  <c r="BT416" i="7" s="1"/>
  <c r="BT417" i="7" s="1"/>
  <c r="BT418" i="7" s="1"/>
  <c r="AT411" i="7"/>
  <c r="AS411" i="7"/>
  <c r="AR411" i="7"/>
  <c r="AQ411" i="7"/>
  <c r="AP411" i="7"/>
  <c r="AT410" i="7"/>
  <c r="AS410" i="7"/>
  <c r="AR410" i="7"/>
  <c r="AQ410" i="7"/>
  <c r="AP410" i="7"/>
  <c r="AT409" i="7"/>
  <c r="AS409" i="7"/>
  <c r="AR409" i="7"/>
  <c r="AQ409" i="7"/>
  <c r="AP409" i="7"/>
  <c r="AT408" i="7"/>
  <c r="AS408" i="7"/>
  <c r="AR408" i="7"/>
  <c r="AQ408" i="7"/>
  <c r="AP408" i="7"/>
  <c r="U406" i="7"/>
  <c r="T406" i="7"/>
  <c r="S406" i="7"/>
  <c r="AT404" i="7"/>
  <c r="AS404" i="7"/>
  <c r="AR404" i="7"/>
  <c r="AQ404" i="7"/>
  <c r="AP404" i="7"/>
  <c r="W404" i="7"/>
  <c r="V404" i="7"/>
  <c r="AT403" i="7"/>
  <c r="AS403" i="7"/>
  <c r="AR403" i="7"/>
  <c r="AQ403" i="7"/>
  <c r="AP403" i="7"/>
  <c r="W403" i="7"/>
  <c r="V403" i="7"/>
  <c r="AT402" i="7"/>
  <c r="AS402" i="7"/>
  <c r="AR402" i="7"/>
  <c r="AQ402" i="7"/>
  <c r="AP402" i="7"/>
  <c r="W402" i="7"/>
  <c r="V402" i="7"/>
  <c r="AT401" i="7"/>
  <c r="AS401" i="7"/>
  <c r="AR401" i="7"/>
  <c r="AQ401" i="7"/>
  <c r="AP401" i="7"/>
  <c r="W401" i="7"/>
  <c r="V401" i="7"/>
  <c r="AT400" i="7"/>
  <c r="AS400" i="7"/>
  <c r="AR400" i="7"/>
  <c r="AQ400" i="7"/>
  <c r="AP400" i="7"/>
  <c r="W400" i="7"/>
  <c r="V400" i="7"/>
  <c r="AT399" i="7"/>
  <c r="AS399" i="7"/>
  <c r="AR399" i="7"/>
  <c r="AQ399" i="7"/>
  <c r="AP399" i="7"/>
  <c r="W399" i="7"/>
  <c r="V399" i="7"/>
  <c r="AT398" i="7"/>
  <c r="AS398" i="7"/>
  <c r="AR398" i="7"/>
  <c r="AQ398" i="7"/>
  <c r="AP398" i="7"/>
  <c r="W398" i="7"/>
  <c r="V398" i="7"/>
  <c r="AT397" i="7"/>
  <c r="AS397" i="7"/>
  <c r="AR397" i="7"/>
  <c r="AQ397" i="7"/>
  <c r="AP397" i="7"/>
  <c r="W397" i="7"/>
  <c r="V397" i="7"/>
  <c r="AT396" i="7"/>
  <c r="AS396" i="7"/>
  <c r="AR396" i="7"/>
  <c r="AQ396" i="7"/>
  <c r="AP396" i="7"/>
  <c r="W396" i="7"/>
  <c r="V396" i="7"/>
  <c r="AT395" i="7"/>
  <c r="AS395" i="7"/>
  <c r="AR395" i="7"/>
  <c r="AQ395" i="7"/>
  <c r="AP395" i="7"/>
  <c r="W395" i="7"/>
  <c r="V395" i="7"/>
  <c r="AT394" i="7"/>
  <c r="AS394" i="7"/>
  <c r="AR394" i="7"/>
  <c r="AQ394" i="7"/>
  <c r="AP394" i="7"/>
  <c r="W394" i="7"/>
  <c r="V394" i="7"/>
  <c r="AT393" i="7"/>
  <c r="AS393" i="7"/>
  <c r="AR393" i="7"/>
  <c r="AQ393" i="7"/>
  <c r="AP393" i="7"/>
  <c r="W393" i="7"/>
  <c r="V393" i="7"/>
  <c r="AT392" i="7"/>
  <c r="AS392" i="7"/>
  <c r="AR392" i="7"/>
  <c r="AQ392" i="7"/>
  <c r="AP392" i="7"/>
  <c r="W392" i="7"/>
  <c r="V392" i="7"/>
  <c r="AT391" i="7"/>
  <c r="AS391" i="7"/>
  <c r="AR391" i="7"/>
  <c r="AQ391" i="7"/>
  <c r="AP391" i="7"/>
  <c r="W391" i="7"/>
  <c r="V391" i="7"/>
  <c r="AT390" i="7"/>
  <c r="AS390" i="7"/>
  <c r="AR390" i="7"/>
  <c r="AQ390" i="7"/>
  <c r="AP390" i="7"/>
  <c r="W390" i="7"/>
  <c r="V390" i="7"/>
  <c r="AT389" i="7"/>
  <c r="AS389" i="7"/>
  <c r="AR389" i="7"/>
  <c r="AQ389" i="7"/>
  <c r="AP389" i="7"/>
  <c r="W389" i="7"/>
  <c r="V389" i="7"/>
  <c r="AT388" i="7"/>
  <c r="AS388" i="7"/>
  <c r="AR388" i="7"/>
  <c r="AQ388" i="7"/>
  <c r="AP388" i="7"/>
  <c r="W388" i="7"/>
  <c r="V388" i="7"/>
  <c r="AT387" i="7"/>
  <c r="AS387" i="7"/>
  <c r="AR387" i="7"/>
  <c r="AQ387" i="7"/>
  <c r="AP387" i="7"/>
  <c r="W387" i="7"/>
  <c r="V387" i="7"/>
  <c r="AT386" i="7"/>
  <c r="AS386" i="7"/>
  <c r="AR386" i="7"/>
  <c r="AQ386" i="7"/>
  <c r="AP386" i="7"/>
  <c r="W386" i="7"/>
  <c r="V386" i="7"/>
  <c r="AT385" i="7"/>
  <c r="AS385" i="7"/>
  <c r="AR385" i="7"/>
  <c r="AQ385" i="7"/>
  <c r="AP385" i="7"/>
  <c r="W385" i="7"/>
  <c r="V385" i="7"/>
  <c r="AT384" i="7"/>
  <c r="AS384" i="7"/>
  <c r="AR384" i="7"/>
  <c r="AQ384" i="7"/>
  <c r="AP384" i="7"/>
  <c r="W384" i="7"/>
  <c r="V384" i="7"/>
  <c r="AT383" i="7"/>
  <c r="AS383" i="7"/>
  <c r="AR383" i="7"/>
  <c r="AQ383" i="7"/>
  <c r="AP383" i="7"/>
  <c r="W383" i="7"/>
  <c r="V383" i="7"/>
  <c r="AT382" i="7"/>
  <c r="AS382" i="7"/>
  <c r="AR382" i="7"/>
  <c r="AQ382" i="7"/>
  <c r="AP382" i="7"/>
  <c r="W382" i="7"/>
  <c r="V382" i="7"/>
  <c r="AT381" i="7"/>
  <c r="AS381" i="7"/>
  <c r="AR381" i="7"/>
  <c r="AQ381" i="7"/>
  <c r="AP381" i="7"/>
  <c r="W381" i="7"/>
  <c r="V381" i="7"/>
  <c r="AT380" i="7"/>
  <c r="AS380" i="7"/>
  <c r="AR380" i="7"/>
  <c r="AQ380" i="7"/>
  <c r="AP380" i="7"/>
  <c r="W380" i="7"/>
  <c r="V380" i="7"/>
  <c r="BT379" i="7"/>
  <c r="AT379" i="7"/>
  <c r="AS379" i="7"/>
  <c r="AR379" i="7"/>
  <c r="AQ379" i="7"/>
  <c r="AP379" i="7"/>
  <c r="W379" i="7"/>
  <c r="V379" i="7"/>
  <c r="AT378" i="7"/>
  <c r="AS378" i="7"/>
  <c r="AR378" i="7"/>
  <c r="AQ378" i="7"/>
  <c r="AP378" i="7"/>
  <c r="W378" i="7"/>
  <c r="V378" i="7"/>
  <c r="O378" i="7"/>
  <c r="K378" i="7"/>
  <c r="M378" i="7" s="1"/>
  <c r="AT377" i="7"/>
  <c r="AS377" i="7"/>
  <c r="AR377" i="7"/>
  <c r="AQ377" i="7"/>
  <c r="AP377" i="7"/>
  <c r="W377" i="7"/>
  <c r="V377" i="7"/>
  <c r="O377" i="7"/>
  <c r="M377" i="7"/>
  <c r="BT376" i="7"/>
  <c r="AT376" i="7"/>
  <c r="AS376" i="7"/>
  <c r="AR376" i="7"/>
  <c r="AQ376" i="7"/>
  <c r="AP376" i="7"/>
  <c r="X376" i="7"/>
  <c r="X377" i="7" s="1"/>
  <c r="X378" i="7" s="1"/>
  <c r="X379" i="7" s="1"/>
  <c r="X380" i="7" s="1"/>
  <c r="X381" i="7" s="1"/>
  <c r="X382" i="7" s="1"/>
  <c r="X383" i="7" s="1"/>
  <c r="X384" i="7" s="1"/>
  <c r="X385" i="7" s="1"/>
  <c r="X386" i="7" s="1"/>
  <c r="X387" i="7" s="1"/>
  <c r="X388" i="7" s="1"/>
  <c r="X389" i="7" s="1"/>
  <c r="X390" i="7" s="1"/>
  <c r="X391" i="7" s="1"/>
  <c r="X392" i="7" s="1"/>
  <c r="X393" i="7" s="1"/>
  <c r="X394" i="7" s="1"/>
  <c r="X395" i="7" s="1"/>
  <c r="X396" i="7" s="1"/>
  <c r="X397" i="7" s="1"/>
  <c r="X398" i="7" s="1"/>
  <c r="X399" i="7" s="1"/>
  <c r="X400" i="7" s="1"/>
  <c r="X401" i="7" s="1"/>
  <c r="X402" i="7" s="1"/>
  <c r="X403" i="7" s="1"/>
  <c r="X404" i="7" s="1"/>
  <c r="W376" i="7"/>
  <c r="V376" i="7"/>
  <c r="AT375" i="7"/>
  <c r="AS375" i="7"/>
  <c r="AR375" i="7"/>
  <c r="AQ375" i="7"/>
  <c r="AP375" i="7"/>
  <c r="AG375" i="7"/>
  <c r="AG376" i="7" s="1"/>
  <c r="AG377" i="7" s="1"/>
  <c r="AG378" i="7" s="1"/>
  <c r="AG379" i="7" s="1"/>
  <c r="AG380" i="7" s="1"/>
  <c r="AG381" i="7" s="1"/>
  <c r="AG382" i="7" s="1"/>
  <c r="AG383" i="7" s="1"/>
  <c r="AG384" i="7" s="1"/>
  <c r="AG385" i="7" s="1"/>
  <c r="AG386" i="7" s="1"/>
  <c r="AG387" i="7" s="1"/>
  <c r="AG388" i="7" s="1"/>
  <c r="AG389" i="7" s="1"/>
  <c r="AG390" i="7" s="1"/>
  <c r="AG391" i="7" s="1"/>
  <c r="AG392" i="7" s="1"/>
  <c r="AG393" i="7" s="1"/>
  <c r="AG394" i="7" s="1"/>
  <c r="AG395" i="7" s="1"/>
  <c r="AG396" i="7" s="1"/>
  <c r="AG397" i="7" s="1"/>
  <c r="AG398" i="7" s="1"/>
  <c r="AG399" i="7" s="1"/>
  <c r="AG400" i="7" s="1"/>
  <c r="AG401" i="7" s="1"/>
  <c r="AG402" i="7" s="1"/>
  <c r="AG403" i="7" s="1"/>
  <c r="AG404" i="7" s="1"/>
  <c r="AF375" i="7"/>
  <c r="AF376" i="7" s="1"/>
  <c r="AF377" i="7" s="1"/>
  <c r="AF378" i="7" s="1"/>
  <c r="AF379" i="7" s="1"/>
  <c r="AF380" i="7" s="1"/>
  <c r="AF381" i="7" s="1"/>
  <c r="AF382" i="7" s="1"/>
  <c r="AF383" i="7" s="1"/>
  <c r="AF384" i="7" s="1"/>
  <c r="AF385" i="7" s="1"/>
  <c r="AF386" i="7" s="1"/>
  <c r="AF387" i="7" s="1"/>
  <c r="AF388" i="7" s="1"/>
  <c r="AF389" i="7" s="1"/>
  <c r="AF390" i="7" s="1"/>
  <c r="AF391" i="7" s="1"/>
  <c r="AF392" i="7" s="1"/>
  <c r="AF393" i="7" s="1"/>
  <c r="AF394" i="7" s="1"/>
  <c r="AF395" i="7" s="1"/>
  <c r="AF396" i="7" s="1"/>
  <c r="AF397" i="7" s="1"/>
  <c r="AF398" i="7" s="1"/>
  <c r="AF399" i="7" s="1"/>
  <c r="AF400" i="7" s="1"/>
  <c r="AF401" i="7" s="1"/>
  <c r="AF402" i="7" s="1"/>
  <c r="AF403" i="7" s="1"/>
  <c r="AF404" i="7" s="1"/>
  <c r="AE375" i="7"/>
  <c r="AE376" i="7" s="1"/>
  <c r="AE377" i="7" s="1"/>
  <c r="AE378" i="7" s="1"/>
  <c r="AE379" i="7" s="1"/>
  <c r="AE380" i="7" s="1"/>
  <c r="AE381" i="7" s="1"/>
  <c r="AE382" i="7" s="1"/>
  <c r="Y375" i="7"/>
  <c r="Y376" i="7" s="1"/>
  <c r="X375" i="7"/>
  <c r="W375" i="7"/>
  <c r="V375" i="7"/>
  <c r="AT374" i="7"/>
  <c r="AS374" i="7"/>
  <c r="AR374" i="7"/>
  <c r="AQ374" i="7"/>
  <c r="AP374" i="7"/>
  <c r="Z3725" i="5"/>
  <c r="H381" i="7" s="1"/>
  <c r="Z3700" i="5"/>
  <c r="H380" i="7" s="1"/>
  <c r="W3779" i="5"/>
  <c r="W3778" i="5"/>
  <c r="W3777" i="5"/>
  <c r="W3776" i="5"/>
  <c r="W3775" i="5"/>
  <c r="W3774" i="5"/>
  <c r="W3773" i="5"/>
  <c r="W3772" i="5"/>
  <c r="W3771" i="5"/>
  <c r="W3770" i="5"/>
  <c r="W3769" i="5"/>
  <c r="W3768" i="5"/>
  <c r="W3767" i="5"/>
  <c r="W3766" i="5"/>
  <c r="W3765" i="5"/>
  <c r="W3764" i="5"/>
  <c r="W3763" i="5"/>
  <c r="W3762" i="5"/>
  <c r="W3761" i="5"/>
  <c r="W3760" i="5"/>
  <c r="W3759" i="5"/>
  <c r="W3758" i="5"/>
  <c r="W3757" i="5"/>
  <c r="W3756" i="5"/>
  <c r="W3755" i="5"/>
  <c r="W3754" i="5"/>
  <c r="W3753" i="5"/>
  <c r="W3752" i="5"/>
  <c r="Z3747" i="5"/>
  <c r="H382" i="7" s="1"/>
  <c r="H385" i="7" s="1"/>
  <c r="W3747" i="5"/>
  <c r="D382" i="7" s="1"/>
  <c r="AA3743" i="5"/>
  <c r="X3747" i="5" s="1"/>
  <c r="F382" i="7" s="1"/>
  <c r="W3725" i="5"/>
  <c r="D381" i="7" s="1"/>
  <c r="AA3719" i="5"/>
  <c r="AD3719" i="5" s="1"/>
  <c r="W3700" i="5"/>
  <c r="D380" i="7" s="1"/>
  <c r="AA3695" i="5"/>
  <c r="W3678" i="5"/>
  <c r="D379" i="7" s="1"/>
  <c r="AA3672" i="5"/>
  <c r="AD3672" i="5" s="1"/>
  <c r="Z3654" i="5"/>
  <c r="H378" i="7" s="1"/>
  <c r="W3654" i="5"/>
  <c r="D378" i="7" s="1"/>
  <c r="AA3650" i="5"/>
  <c r="AD3650" i="5" s="1"/>
  <c r="Z3634" i="5"/>
  <c r="H377" i="7" s="1"/>
  <c r="W3634" i="5"/>
  <c r="D377" i="7" s="1"/>
  <c r="AA3629" i="5"/>
  <c r="AD3629" i="5" s="1"/>
  <c r="Z3612" i="5"/>
  <c r="H376" i="7" s="1"/>
  <c r="W3612" i="5"/>
  <c r="AA3606" i="5"/>
  <c r="X3612" i="5" s="1"/>
  <c r="F376" i="7" s="1"/>
  <c r="I3613" i="5"/>
  <c r="I3612" i="5"/>
  <c r="I3611" i="5"/>
  <c r="I3610" i="5"/>
  <c r="I3609" i="5"/>
  <c r="I3608" i="5"/>
  <c r="I3607" i="5"/>
  <c r="I3606" i="5"/>
  <c r="I3605" i="5"/>
  <c r="I3604" i="5"/>
  <c r="I3603" i="5"/>
  <c r="I3602" i="5"/>
  <c r="I3601" i="5"/>
  <c r="I3600" i="5"/>
  <c r="I3599" i="5"/>
  <c r="I3598" i="5"/>
  <c r="I3597" i="5"/>
  <c r="I3596" i="5"/>
  <c r="I3595" i="5"/>
  <c r="I3594" i="5"/>
  <c r="I3593" i="5"/>
  <c r="AE2700" i="5"/>
  <c r="AE2699" i="5"/>
  <c r="AE2697" i="5"/>
  <c r="K2832" i="1"/>
  <c r="P2832" i="1" a="1"/>
  <c r="P2832" i="1" s="1"/>
  <c r="K2833" i="1"/>
  <c r="P2833" i="1" a="1"/>
  <c r="P2833" i="1" s="1"/>
  <c r="K2834" i="1"/>
  <c r="P2834" i="1" a="1"/>
  <c r="P2834" i="1" s="1"/>
  <c r="K2835" i="1"/>
  <c r="P2835" i="1" a="1"/>
  <c r="P2835" i="1" s="1"/>
  <c r="K2836" i="1"/>
  <c r="P2836" i="1" a="1"/>
  <c r="P2836" i="1" s="1"/>
  <c r="K2831" i="1"/>
  <c r="P2831" i="1" a="1"/>
  <c r="P2831" i="1" s="1"/>
  <c r="K2817" i="1"/>
  <c r="P2817" i="1" a="1"/>
  <c r="P2817" i="1" s="1"/>
  <c r="K2818" i="1"/>
  <c r="P2818" i="1" a="1"/>
  <c r="P2818" i="1" s="1"/>
  <c r="K2819" i="1"/>
  <c r="P2819" i="1" a="1"/>
  <c r="P2819" i="1" s="1"/>
  <c r="K2820" i="1"/>
  <c r="P2820" i="1" a="1"/>
  <c r="P2820" i="1" s="1"/>
  <c r="K2821" i="1"/>
  <c r="P2821" i="1" a="1"/>
  <c r="P2821" i="1" s="1"/>
  <c r="K2822" i="1"/>
  <c r="P2822" i="1" a="1"/>
  <c r="P2822" i="1" s="1"/>
  <c r="K2823" i="1"/>
  <c r="P2823" i="1" a="1"/>
  <c r="P2823" i="1" s="1"/>
  <c r="K2824" i="1"/>
  <c r="P2824" i="1" a="1"/>
  <c r="P2824" i="1" s="1"/>
  <c r="K2825" i="1"/>
  <c r="P2825" i="1" a="1"/>
  <c r="P2825" i="1" s="1"/>
  <c r="K2826" i="1"/>
  <c r="P2826" i="1" a="1"/>
  <c r="P2826" i="1" s="1"/>
  <c r="K2827" i="1"/>
  <c r="P2827" i="1" a="1"/>
  <c r="P2827" i="1" s="1"/>
  <c r="K2828" i="1"/>
  <c r="P2828" i="1" a="1"/>
  <c r="P2828" i="1" s="1"/>
  <c r="K2829" i="1"/>
  <c r="P2829" i="1" a="1"/>
  <c r="P2829" i="1" s="1"/>
  <c r="K2830" i="1"/>
  <c r="P2830" i="1" a="1"/>
  <c r="P2830" i="1" s="1"/>
  <c r="K2816" i="1"/>
  <c r="P2816" i="1" a="1"/>
  <c r="P2816" i="1" s="1"/>
  <c r="K2800" i="1"/>
  <c r="P2800" i="1" a="1"/>
  <c r="P2800" i="1" s="1"/>
  <c r="K2801" i="1"/>
  <c r="P2801" i="1" a="1"/>
  <c r="P2801" i="1" s="1"/>
  <c r="K2802" i="1"/>
  <c r="P2802" i="1" a="1"/>
  <c r="P2802" i="1" s="1"/>
  <c r="K2803" i="1"/>
  <c r="P2803" i="1" a="1"/>
  <c r="P2803" i="1" s="1"/>
  <c r="K2804" i="1"/>
  <c r="P2804" i="1" a="1"/>
  <c r="P2804" i="1" s="1"/>
  <c r="K2805" i="1"/>
  <c r="P2805" i="1" a="1"/>
  <c r="P2805" i="1" s="1"/>
  <c r="K2806" i="1"/>
  <c r="P2806" i="1" a="1"/>
  <c r="P2806" i="1" s="1"/>
  <c r="K2807" i="1"/>
  <c r="P2807" i="1" a="1"/>
  <c r="P2807" i="1" s="1"/>
  <c r="K2808" i="1"/>
  <c r="P2808" i="1" a="1"/>
  <c r="P2808" i="1" s="1"/>
  <c r="K2809" i="1"/>
  <c r="P2809" i="1" a="1"/>
  <c r="P2809" i="1" s="1"/>
  <c r="K2810" i="1"/>
  <c r="P2810" i="1" a="1"/>
  <c r="P2810" i="1" s="1"/>
  <c r="K2811" i="1"/>
  <c r="P2811" i="1" a="1"/>
  <c r="P2811" i="1" s="1"/>
  <c r="K2812" i="1"/>
  <c r="P2812" i="1" a="1"/>
  <c r="P2812" i="1" s="1"/>
  <c r="K2813" i="1"/>
  <c r="P2813" i="1" a="1"/>
  <c r="P2813" i="1" s="1"/>
  <c r="K2814" i="1"/>
  <c r="P2814" i="1" a="1"/>
  <c r="P2814" i="1" s="1"/>
  <c r="K2815" i="1"/>
  <c r="P2815" i="1" a="1"/>
  <c r="P2815" i="1" s="1"/>
  <c r="K2799" i="1"/>
  <c r="P2799" i="1" a="1"/>
  <c r="P2799" i="1" s="1"/>
  <c r="AA2708" i="5"/>
  <c r="AD2708" i="5" s="1"/>
  <c r="AE2795" i="5"/>
  <c r="AE2794" i="5"/>
  <c r="AE2793" i="5"/>
  <c r="AJ3562" i="5"/>
  <c r="AJ3548" i="5"/>
  <c r="AJ3521" i="5"/>
  <c r="I3569" i="5"/>
  <c r="I3570" i="5"/>
  <c r="I3571" i="5"/>
  <c r="I3568" i="5"/>
  <c r="I3567" i="5"/>
  <c r="I3566" i="5"/>
  <c r="I3565" i="5"/>
  <c r="I3564" i="5"/>
  <c r="I3563" i="5"/>
  <c r="I3558" i="5"/>
  <c r="I3557" i="5"/>
  <c r="I3556" i="5"/>
  <c r="I3555" i="5"/>
  <c r="I3554" i="5"/>
  <c r="I3553" i="5"/>
  <c r="I3552" i="5"/>
  <c r="I3551" i="5"/>
  <c r="I3550" i="5"/>
  <c r="I3549" i="5"/>
  <c r="I3544" i="5"/>
  <c r="I3543" i="5"/>
  <c r="I3542" i="5"/>
  <c r="I3541" i="5"/>
  <c r="I3540" i="5"/>
  <c r="I3539" i="5"/>
  <c r="I3538" i="5"/>
  <c r="I3537" i="5"/>
  <c r="I3536" i="5"/>
  <c r="I3535" i="5"/>
  <c r="I3530" i="5"/>
  <c r="I3529" i="5"/>
  <c r="I3528" i="5"/>
  <c r="I3527" i="5"/>
  <c r="I3526" i="5"/>
  <c r="I3525" i="5"/>
  <c r="I3524" i="5"/>
  <c r="I3523" i="5"/>
  <c r="I3522" i="5"/>
  <c r="K2782" i="1"/>
  <c r="P2782" i="1" a="1"/>
  <c r="P2782" i="1" s="1"/>
  <c r="K2783" i="1"/>
  <c r="P2783" i="1" a="1"/>
  <c r="P2783" i="1" s="1"/>
  <c r="K2784" i="1"/>
  <c r="P2784" i="1" a="1"/>
  <c r="P2784" i="1" s="1"/>
  <c r="K2785" i="1"/>
  <c r="P2785" i="1" a="1"/>
  <c r="P2785" i="1" s="1"/>
  <c r="K2786" i="1"/>
  <c r="P2786" i="1" a="1"/>
  <c r="P2786" i="1" s="1"/>
  <c r="K2787" i="1"/>
  <c r="P2787" i="1" a="1"/>
  <c r="P2787" i="1" s="1"/>
  <c r="K2788" i="1"/>
  <c r="P2788" i="1" a="1"/>
  <c r="P2788" i="1" s="1"/>
  <c r="K2789" i="1"/>
  <c r="P2789" i="1" a="1"/>
  <c r="P2789" i="1" s="1"/>
  <c r="K2790" i="1"/>
  <c r="P2790" i="1" a="1"/>
  <c r="P2790" i="1" s="1"/>
  <c r="K2791" i="1"/>
  <c r="P2791" i="1" a="1"/>
  <c r="P2791" i="1" s="1"/>
  <c r="K2792" i="1"/>
  <c r="P2792" i="1" a="1"/>
  <c r="P2792" i="1" s="1"/>
  <c r="K2793" i="1"/>
  <c r="P2793" i="1" a="1"/>
  <c r="P2793" i="1" s="1"/>
  <c r="K2794" i="1"/>
  <c r="P2794" i="1" a="1"/>
  <c r="P2794" i="1" s="1"/>
  <c r="K2795" i="1"/>
  <c r="P2795" i="1" a="1"/>
  <c r="P2795" i="1" s="1"/>
  <c r="K2796" i="1"/>
  <c r="P2796" i="1" a="1"/>
  <c r="P2796" i="1" s="1"/>
  <c r="K2797" i="1"/>
  <c r="P2797" i="1" a="1"/>
  <c r="P2797" i="1" s="1"/>
  <c r="K2798" i="1"/>
  <c r="P2798" i="1" a="1"/>
  <c r="P2798" i="1" s="1"/>
  <c r="K2781" i="1"/>
  <c r="P2781" i="1" a="1"/>
  <c r="P2781" i="1" s="1"/>
  <c r="K2760" i="1"/>
  <c r="P2760" i="1" a="1"/>
  <c r="P2760" i="1" s="1"/>
  <c r="K2761" i="1"/>
  <c r="P2761" i="1" a="1"/>
  <c r="P2761" i="1" s="1"/>
  <c r="K2762" i="1"/>
  <c r="P2762" i="1" a="1"/>
  <c r="P2762" i="1" s="1"/>
  <c r="K2763" i="1"/>
  <c r="P2763" i="1" a="1"/>
  <c r="P2763" i="1" s="1"/>
  <c r="K2764" i="1"/>
  <c r="P2764" i="1" a="1"/>
  <c r="P2764" i="1" s="1"/>
  <c r="K2765" i="1"/>
  <c r="P2765" i="1" a="1"/>
  <c r="P2765" i="1" s="1"/>
  <c r="K2766" i="1"/>
  <c r="P2766" i="1" a="1"/>
  <c r="P2766" i="1" s="1"/>
  <c r="K2767" i="1"/>
  <c r="P2767" i="1" a="1"/>
  <c r="P2767" i="1" s="1"/>
  <c r="K2768" i="1"/>
  <c r="P2768" i="1" a="1"/>
  <c r="P2768" i="1" s="1"/>
  <c r="K2769" i="1"/>
  <c r="P2769" i="1" a="1"/>
  <c r="P2769" i="1" s="1"/>
  <c r="K2770" i="1"/>
  <c r="P2770" i="1" a="1"/>
  <c r="P2770" i="1" s="1"/>
  <c r="K2771" i="1"/>
  <c r="P2771" i="1" a="1"/>
  <c r="P2771" i="1" s="1"/>
  <c r="K2772" i="1"/>
  <c r="P2772" i="1" a="1"/>
  <c r="P2772" i="1" s="1"/>
  <c r="K2773" i="1"/>
  <c r="P2773" i="1" a="1"/>
  <c r="P2773" i="1" s="1"/>
  <c r="K2774" i="1"/>
  <c r="P2774" i="1" a="1"/>
  <c r="P2774" i="1" s="1"/>
  <c r="K2775" i="1"/>
  <c r="P2775" i="1" a="1"/>
  <c r="P2775" i="1" s="1"/>
  <c r="K2776" i="1"/>
  <c r="P2776" i="1" a="1"/>
  <c r="P2776" i="1" s="1"/>
  <c r="K2777" i="1"/>
  <c r="P2777" i="1" a="1"/>
  <c r="P2777" i="1" s="1"/>
  <c r="K2778" i="1"/>
  <c r="P2778" i="1" a="1"/>
  <c r="P2778" i="1" s="1"/>
  <c r="K2779" i="1"/>
  <c r="P2779" i="1" a="1"/>
  <c r="P2779" i="1" s="1"/>
  <c r="K2780" i="1"/>
  <c r="P2780" i="1" a="1"/>
  <c r="P2780" i="1" s="1"/>
  <c r="K2759" i="1"/>
  <c r="P2759" i="1" a="1"/>
  <c r="P2759" i="1" s="1"/>
  <c r="AE2792" i="5"/>
  <c r="I3512" i="5"/>
  <c r="I3513" i="5"/>
  <c r="I3514" i="5"/>
  <c r="AJ3507" i="5"/>
  <c r="AJ3493" i="5"/>
  <c r="AJ3479" i="5"/>
  <c r="I3517" i="5"/>
  <c r="I3516" i="5"/>
  <c r="I3515" i="5"/>
  <c r="I3511" i="5"/>
  <c r="I3510" i="5"/>
  <c r="I3509" i="5"/>
  <c r="I3508" i="5"/>
  <c r="I3503" i="5"/>
  <c r="I3502" i="5"/>
  <c r="I3501" i="5"/>
  <c r="I3500" i="5"/>
  <c r="I3499" i="5"/>
  <c r="I3498" i="5"/>
  <c r="I3497" i="5"/>
  <c r="I3496" i="5"/>
  <c r="I3495" i="5"/>
  <c r="I3494" i="5"/>
  <c r="I3489" i="5"/>
  <c r="I3488" i="5"/>
  <c r="I3487" i="5"/>
  <c r="I3486" i="5"/>
  <c r="I3485" i="5"/>
  <c r="I3484" i="5"/>
  <c r="I3483" i="5"/>
  <c r="I3482" i="5"/>
  <c r="I3481" i="5"/>
  <c r="I3480" i="5"/>
  <c r="AJ3465" i="5"/>
  <c r="AJ3442" i="5"/>
  <c r="I3475" i="5"/>
  <c r="I3474" i="5"/>
  <c r="I3473" i="5"/>
  <c r="I3472" i="5"/>
  <c r="I3471" i="5"/>
  <c r="I3470" i="5"/>
  <c r="I3469" i="5"/>
  <c r="I3468" i="5"/>
  <c r="I3467" i="5"/>
  <c r="I3466" i="5"/>
  <c r="K2756" i="1"/>
  <c r="P2756" i="1" a="1"/>
  <c r="P2756" i="1" s="1"/>
  <c r="K2757" i="1"/>
  <c r="P2757" i="1" a="1"/>
  <c r="P2757" i="1" s="1"/>
  <c r="K2758" i="1"/>
  <c r="P2758" i="1" a="1"/>
  <c r="P2758" i="1" s="1"/>
  <c r="K2755" i="1"/>
  <c r="P2755" i="1" a="1"/>
  <c r="P2755" i="1" s="1"/>
  <c r="K2749" i="1"/>
  <c r="P2749" i="1" a="1"/>
  <c r="P2749" i="1" s="1"/>
  <c r="K2750" i="1"/>
  <c r="P2750" i="1" a="1"/>
  <c r="P2750" i="1" s="1"/>
  <c r="K2751" i="1"/>
  <c r="P2751" i="1" a="1"/>
  <c r="P2751" i="1" s="1"/>
  <c r="K2752" i="1"/>
  <c r="P2752" i="1" a="1"/>
  <c r="P2752" i="1" s="1"/>
  <c r="K2753" i="1"/>
  <c r="P2753" i="1" a="1"/>
  <c r="P2753" i="1" s="1"/>
  <c r="K2754" i="1"/>
  <c r="P2754" i="1" a="1"/>
  <c r="P2754" i="1" s="1"/>
  <c r="K2748" i="1"/>
  <c r="P2748" i="1" a="1"/>
  <c r="P2748" i="1" s="1"/>
  <c r="K2744" i="1"/>
  <c r="P2744" i="1" a="1"/>
  <c r="P2744" i="1" s="1"/>
  <c r="K2745" i="1"/>
  <c r="P2745" i="1" a="1"/>
  <c r="P2745" i="1" s="1"/>
  <c r="K2746" i="1"/>
  <c r="P2746" i="1" a="1"/>
  <c r="P2746" i="1" s="1"/>
  <c r="K2747" i="1"/>
  <c r="P2747" i="1" a="1"/>
  <c r="P2747" i="1" s="1"/>
  <c r="K2743" i="1"/>
  <c r="P2743" i="1" a="1"/>
  <c r="P2743" i="1" s="1"/>
  <c r="K2740" i="1"/>
  <c r="P2740" i="1" a="1"/>
  <c r="P2740" i="1" s="1"/>
  <c r="K2741" i="1"/>
  <c r="P2741" i="1" a="1"/>
  <c r="P2741" i="1" s="1"/>
  <c r="K2742" i="1"/>
  <c r="P2742" i="1" a="1"/>
  <c r="P2742" i="1" s="1"/>
  <c r="K2739" i="1"/>
  <c r="P2739" i="1" a="1"/>
  <c r="P2739" i="1" s="1"/>
  <c r="K2717" i="1"/>
  <c r="P2717" i="1" a="1"/>
  <c r="P2717" i="1" s="1"/>
  <c r="K2718" i="1"/>
  <c r="P2718" i="1" a="1"/>
  <c r="P2718" i="1" s="1"/>
  <c r="K2719" i="1"/>
  <c r="P2719" i="1" a="1"/>
  <c r="P2719" i="1" s="1"/>
  <c r="K2720" i="1"/>
  <c r="P2720" i="1" a="1"/>
  <c r="P2720" i="1" s="1"/>
  <c r="K2721" i="1"/>
  <c r="P2721" i="1" a="1"/>
  <c r="P2721" i="1" s="1"/>
  <c r="K2722" i="1"/>
  <c r="P2722" i="1" a="1"/>
  <c r="P2722" i="1" s="1"/>
  <c r="K2723" i="1"/>
  <c r="P2723" i="1" a="1"/>
  <c r="P2723" i="1" s="1"/>
  <c r="K2724" i="1"/>
  <c r="P2724" i="1" a="1"/>
  <c r="P2724" i="1" s="1"/>
  <c r="K2725" i="1"/>
  <c r="P2725" i="1" a="1"/>
  <c r="P2725" i="1" s="1"/>
  <c r="K2726" i="1"/>
  <c r="P2726" i="1" a="1"/>
  <c r="P2726" i="1" s="1"/>
  <c r="K2727" i="1"/>
  <c r="P2727" i="1" a="1"/>
  <c r="P2727" i="1" s="1"/>
  <c r="K2728" i="1"/>
  <c r="P2728" i="1" a="1"/>
  <c r="P2728" i="1" s="1"/>
  <c r="K2729" i="1"/>
  <c r="P2729" i="1" a="1"/>
  <c r="P2729" i="1" s="1"/>
  <c r="K2730" i="1"/>
  <c r="P2730" i="1" a="1"/>
  <c r="P2730" i="1" s="1"/>
  <c r="K2731" i="1"/>
  <c r="P2731" i="1" a="1"/>
  <c r="P2731" i="1" s="1"/>
  <c r="K2732" i="1"/>
  <c r="P2732" i="1" a="1"/>
  <c r="P2732" i="1" s="1"/>
  <c r="K2733" i="1"/>
  <c r="P2733" i="1" a="1"/>
  <c r="P2733" i="1" s="1"/>
  <c r="K2734" i="1"/>
  <c r="P2734" i="1" a="1"/>
  <c r="P2734" i="1" s="1"/>
  <c r="K2735" i="1"/>
  <c r="P2735" i="1" a="1"/>
  <c r="P2735" i="1" s="1"/>
  <c r="K2736" i="1"/>
  <c r="P2736" i="1" a="1"/>
  <c r="P2736" i="1" s="1"/>
  <c r="K2737" i="1"/>
  <c r="P2737" i="1" a="1"/>
  <c r="P2737" i="1" s="1"/>
  <c r="K2738" i="1"/>
  <c r="P2738" i="1" a="1"/>
  <c r="P2738" i="1" s="1"/>
  <c r="K2716" i="1"/>
  <c r="P2716" i="1" a="1"/>
  <c r="P2716" i="1" s="1"/>
  <c r="AE2791" i="5"/>
  <c r="AE2790" i="5"/>
  <c r="AE2688" i="5"/>
  <c r="AE2687" i="5"/>
  <c r="AE2686" i="5"/>
  <c r="AA2801" i="5"/>
  <c r="AD2801" i="5" s="1"/>
  <c r="I3461" i="5"/>
  <c r="I3460" i="5"/>
  <c r="I3459" i="5"/>
  <c r="I3458" i="5"/>
  <c r="I3457" i="5"/>
  <c r="I3456" i="5"/>
  <c r="I3455" i="5"/>
  <c r="I3454" i="5"/>
  <c r="I3453" i="5"/>
  <c r="I3452" i="5"/>
  <c r="I3451" i="5"/>
  <c r="I3450" i="5"/>
  <c r="I3449" i="5"/>
  <c r="I3448" i="5"/>
  <c r="I3447" i="5"/>
  <c r="I3446" i="5"/>
  <c r="I3445" i="5"/>
  <c r="I3444" i="5"/>
  <c r="I3443" i="5"/>
  <c r="I3423" i="5"/>
  <c r="I3424" i="5"/>
  <c r="I3425" i="5"/>
  <c r="I3426" i="5"/>
  <c r="I3427" i="5"/>
  <c r="I3428" i="5"/>
  <c r="I3420" i="5"/>
  <c r="I3421" i="5"/>
  <c r="I3422" i="5"/>
  <c r="I3429" i="5"/>
  <c r="I3430" i="5"/>
  <c r="I3431" i="5"/>
  <c r="AJ3418" i="5"/>
  <c r="I3438" i="5"/>
  <c r="I3437" i="5"/>
  <c r="I3436" i="5"/>
  <c r="I3435" i="5"/>
  <c r="I3434" i="5"/>
  <c r="I3433" i="5"/>
  <c r="I3432" i="5"/>
  <c r="I3419" i="5"/>
  <c r="K2715" i="1"/>
  <c r="P2715" i="1" a="1"/>
  <c r="P2715" i="1" s="1"/>
  <c r="K2703" i="1"/>
  <c r="P2703" i="1" a="1"/>
  <c r="P2703" i="1" s="1"/>
  <c r="K2704" i="1"/>
  <c r="P2704" i="1" a="1"/>
  <c r="P2704" i="1" s="1"/>
  <c r="K2705" i="1"/>
  <c r="P2705" i="1" a="1"/>
  <c r="P2705" i="1" s="1"/>
  <c r="K2706" i="1"/>
  <c r="P2706" i="1" a="1"/>
  <c r="P2706" i="1" s="1"/>
  <c r="K2707" i="1"/>
  <c r="P2707" i="1" a="1"/>
  <c r="P2707" i="1" s="1"/>
  <c r="K2708" i="1"/>
  <c r="P2708" i="1" a="1"/>
  <c r="P2708" i="1" s="1"/>
  <c r="K2709" i="1"/>
  <c r="P2709" i="1" a="1"/>
  <c r="P2709" i="1" s="1"/>
  <c r="K2710" i="1"/>
  <c r="P2710" i="1" a="1"/>
  <c r="P2710" i="1" s="1"/>
  <c r="K2711" i="1"/>
  <c r="P2711" i="1" a="1"/>
  <c r="P2711" i="1" s="1"/>
  <c r="K2712" i="1"/>
  <c r="P2712" i="1" a="1"/>
  <c r="P2712" i="1" s="1"/>
  <c r="K2713" i="1"/>
  <c r="P2713" i="1" a="1"/>
  <c r="P2713" i="1" s="1"/>
  <c r="K2714" i="1"/>
  <c r="P2714" i="1" a="1"/>
  <c r="P2714" i="1" s="1"/>
  <c r="K2702" i="1"/>
  <c r="P2702" i="1" a="1"/>
  <c r="P2702" i="1" s="1"/>
  <c r="K2700" i="1"/>
  <c r="P2700" i="1" a="1"/>
  <c r="P2700" i="1" s="1"/>
  <c r="K2701" i="1"/>
  <c r="P2701" i="1" a="1"/>
  <c r="P2701" i="1" s="1"/>
  <c r="K2678" i="1"/>
  <c r="P2678" i="1" a="1"/>
  <c r="P2678" i="1" s="1"/>
  <c r="K2679" i="1"/>
  <c r="P2679" i="1" a="1"/>
  <c r="P2679" i="1" s="1"/>
  <c r="K2680" i="1"/>
  <c r="P2680" i="1" a="1"/>
  <c r="P2680" i="1" s="1"/>
  <c r="K2681" i="1"/>
  <c r="P2681" i="1" a="1"/>
  <c r="P2681" i="1" s="1"/>
  <c r="K2682" i="1"/>
  <c r="P2682" i="1" a="1"/>
  <c r="P2682" i="1" s="1"/>
  <c r="K2683" i="1"/>
  <c r="P2683" i="1" a="1"/>
  <c r="P2683" i="1" s="1"/>
  <c r="K2684" i="1"/>
  <c r="P2684" i="1" a="1"/>
  <c r="P2684" i="1" s="1"/>
  <c r="K2685" i="1"/>
  <c r="P2685" i="1" a="1"/>
  <c r="P2685" i="1" s="1"/>
  <c r="K2686" i="1"/>
  <c r="P2686" i="1" a="1"/>
  <c r="P2686" i="1" s="1"/>
  <c r="K2687" i="1"/>
  <c r="P2687" i="1" a="1"/>
  <c r="P2687" i="1" s="1"/>
  <c r="K2688" i="1"/>
  <c r="P2688" i="1" a="1"/>
  <c r="P2688" i="1" s="1"/>
  <c r="K2689" i="1"/>
  <c r="P2689" i="1" a="1"/>
  <c r="P2689" i="1" s="1"/>
  <c r="K2690" i="1"/>
  <c r="P2690" i="1" a="1"/>
  <c r="P2690" i="1" s="1"/>
  <c r="K2691" i="1"/>
  <c r="P2691" i="1" a="1"/>
  <c r="P2691" i="1" s="1"/>
  <c r="K2692" i="1"/>
  <c r="P2692" i="1" a="1"/>
  <c r="P2692" i="1" s="1"/>
  <c r="K2693" i="1"/>
  <c r="P2693" i="1" a="1"/>
  <c r="P2693" i="1" s="1"/>
  <c r="K2694" i="1"/>
  <c r="P2694" i="1" a="1"/>
  <c r="P2694" i="1" s="1"/>
  <c r="K2695" i="1"/>
  <c r="P2695" i="1" a="1"/>
  <c r="P2695" i="1" s="1"/>
  <c r="K2696" i="1"/>
  <c r="P2696" i="1" a="1"/>
  <c r="P2696" i="1" s="1"/>
  <c r="K2697" i="1"/>
  <c r="P2697" i="1" a="1"/>
  <c r="P2697" i="1" s="1"/>
  <c r="K2698" i="1"/>
  <c r="P2698" i="1" a="1"/>
  <c r="P2698" i="1" s="1"/>
  <c r="K2699" i="1"/>
  <c r="P2699" i="1" a="1"/>
  <c r="P2699" i="1" s="1"/>
  <c r="K2677" i="1"/>
  <c r="P2677" i="1" a="1"/>
  <c r="P2677" i="1" s="1"/>
  <c r="AE2685" i="5"/>
  <c r="AE2684" i="5"/>
  <c r="AE2683" i="5"/>
  <c r="AE2781" i="5"/>
  <c r="AJ3406" i="5"/>
  <c r="AJ3394" i="5"/>
  <c r="I3414" i="5"/>
  <c r="I3413" i="5"/>
  <c r="I3412" i="5"/>
  <c r="I3411" i="5"/>
  <c r="I3410" i="5"/>
  <c r="I3409" i="5"/>
  <c r="I3408" i="5"/>
  <c r="I3407" i="5"/>
  <c r="I3402" i="5"/>
  <c r="I3401" i="5"/>
  <c r="I3400" i="5"/>
  <c r="I3399" i="5"/>
  <c r="I3398" i="5"/>
  <c r="I3397" i="5"/>
  <c r="I3396" i="5"/>
  <c r="I3395" i="5"/>
  <c r="AJ3382" i="5"/>
  <c r="I3390" i="5"/>
  <c r="I3389" i="5"/>
  <c r="I3388" i="5"/>
  <c r="I3387" i="5"/>
  <c r="I3386" i="5"/>
  <c r="I3385" i="5"/>
  <c r="I3384" i="5"/>
  <c r="I3383" i="5"/>
  <c r="AJ3370" i="5"/>
  <c r="I3378" i="5"/>
  <c r="I3377" i="5"/>
  <c r="I3376" i="5"/>
  <c r="I3375" i="5"/>
  <c r="I3374" i="5"/>
  <c r="I3373" i="5"/>
  <c r="I3372" i="5"/>
  <c r="I3371" i="5"/>
  <c r="AJ3356" i="5"/>
  <c r="AJ3306" i="5"/>
  <c r="K2670" i="1"/>
  <c r="P2670" i="1" a="1"/>
  <c r="P2670" i="1" s="1"/>
  <c r="K2671" i="1"/>
  <c r="P2671" i="1" a="1"/>
  <c r="P2671" i="1" s="1"/>
  <c r="K2672" i="1"/>
  <c r="P2672" i="1" a="1"/>
  <c r="P2672" i="1" s="1"/>
  <c r="K2673" i="1"/>
  <c r="P2673" i="1" a="1"/>
  <c r="P2673" i="1" s="1"/>
  <c r="K2674" i="1"/>
  <c r="P2674" i="1" a="1"/>
  <c r="P2674" i="1" s="1"/>
  <c r="K2675" i="1"/>
  <c r="P2675" i="1" a="1"/>
  <c r="P2675" i="1" s="1"/>
  <c r="K2676" i="1"/>
  <c r="P2676" i="1" a="1"/>
  <c r="P2676" i="1" s="1"/>
  <c r="K2669" i="1"/>
  <c r="P2669" i="1" a="1"/>
  <c r="P2669" i="1" s="1"/>
  <c r="K2664" i="1"/>
  <c r="P2664" i="1" a="1"/>
  <c r="P2664" i="1" s="1"/>
  <c r="K2665" i="1"/>
  <c r="P2665" i="1" a="1"/>
  <c r="P2665" i="1" s="1"/>
  <c r="K2666" i="1"/>
  <c r="P2666" i="1" a="1"/>
  <c r="P2666" i="1" s="1"/>
  <c r="K2667" i="1"/>
  <c r="P2667" i="1" a="1"/>
  <c r="P2667" i="1" s="1"/>
  <c r="K2668" i="1"/>
  <c r="P2668" i="1" a="1"/>
  <c r="P2668" i="1" s="1"/>
  <c r="K2663" i="1"/>
  <c r="P2663" i="1" a="1"/>
  <c r="P2663" i="1" s="1"/>
  <c r="K2649" i="1"/>
  <c r="P2649" i="1" a="1"/>
  <c r="P2649" i="1" s="1"/>
  <c r="K2650" i="1"/>
  <c r="P2650" i="1" a="1"/>
  <c r="P2650" i="1" s="1"/>
  <c r="K2651" i="1"/>
  <c r="P2651" i="1" a="1"/>
  <c r="P2651" i="1" s="1"/>
  <c r="K2652" i="1"/>
  <c r="P2652" i="1" a="1"/>
  <c r="P2652" i="1" s="1"/>
  <c r="K2653" i="1"/>
  <c r="P2653" i="1" a="1"/>
  <c r="P2653" i="1" s="1"/>
  <c r="K2654" i="1"/>
  <c r="P2654" i="1" a="1"/>
  <c r="P2654" i="1" s="1"/>
  <c r="K2655" i="1"/>
  <c r="P2655" i="1" a="1"/>
  <c r="P2655" i="1" s="1"/>
  <c r="K2656" i="1"/>
  <c r="P2656" i="1" a="1"/>
  <c r="P2656" i="1" s="1"/>
  <c r="K2657" i="1"/>
  <c r="P2657" i="1" a="1"/>
  <c r="P2657" i="1" s="1"/>
  <c r="K2658" i="1"/>
  <c r="P2658" i="1" a="1"/>
  <c r="P2658" i="1" s="1"/>
  <c r="K2659" i="1"/>
  <c r="P2659" i="1" a="1"/>
  <c r="P2659" i="1" s="1"/>
  <c r="K2660" i="1"/>
  <c r="P2660" i="1" a="1"/>
  <c r="P2660" i="1" s="1"/>
  <c r="K2661" i="1"/>
  <c r="P2661" i="1" a="1"/>
  <c r="P2661" i="1" s="1"/>
  <c r="K2662" i="1"/>
  <c r="P2662" i="1" a="1"/>
  <c r="P2662" i="1" s="1"/>
  <c r="AA2694" i="5"/>
  <c r="AD2694" i="5" s="1"/>
  <c r="K2646" i="1"/>
  <c r="P2646" i="1" a="1"/>
  <c r="P2646" i="1" s="1"/>
  <c r="K2647" i="1"/>
  <c r="P2647" i="1" a="1"/>
  <c r="P2647" i="1" s="1"/>
  <c r="K2648" i="1"/>
  <c r="P2648" i="1" a="1"/>
  <c r="P2648" i="1" s="1"/>
  <c r="K2645" i="1"/>
  <c r="P2645" i="1" a="1"/>
  <c r="P2645" i="1" s="1"/>
  <c r="AE2780" i="5"/>
  <c r="AE2779" i="5"/>
  <c r="AE2674" i="5"/>
  <c r="AE2673" i="5"/>
  <c r="AE2778" i="5"/>
  <c r="I3348" i="5"/>
  <c r="I3347" i="5"/>
  <c r="I3346" i="5"/>
  <c r="I3345" i="5"/>
  <c r="I3344" i="5"/>
  <c r="I3343" i="5"/>
  <c r="I3366" i="5"/>
  <c r="I3365" i="5"/>
  <c r="I3364" i="5"/>
  <c r="I3363" i="5"/>
  <c r="I3362" i="5"/>
  <c r="I3361" i="5"/>
  <c r="I3360" i="5"/>
  <c r="I3359" i="5"/>
  <c r="I3358" i="5"/>
  <c r="I3357" i="5"/>
  <c r="I3352" i="5"/>
  <c r="I3351" i="5"/>
  <c r="I3350" i="5"/>
  <c r="I3349" i="5"/>
  <c r="I3342" i="5"/>
  <c r="I3341" i="5"/>
  <c r="I3340" i="5"/>
  <c r="I3339" i="5"/>
  <c r="I3338" i="5"/>
  <c r="I3337" i="5"/>
  <c r="I3336" i="5"/>
  <c r="I3335" i="5"/>
  <c r="I3334" i="5"/>
  <c r="I3333" i="5"/>
  <c r="I3332" i="5"/>
  <c r="I3331" i="5"/>
  <c r="I3330" i="5"/>
  <c r="I3323" i="5"/>
  <c r="I3322" i="5"/>
  <c r="I3321" i="5"/>
  <c r="I3320" i="5"/>
  <c r="I3325" i="5"/>
  <c r="I3324" i="5"/>
  <c r="I3319" i="5"/>
  <c r="I3318" i="5"/>
  <c r="I3317" i="5"/>
  <c r="I3316" i="5"/>
  <c r="I3315" i="5"/>
  <c r="I3314" i="5"/>
  <c r="I3313" i="5"/>
  <c r="I3312" i="5"/>
  <c r="I3311" i="5"/>
  <c r="I3310" i="5"/>
  <c r="I3309" i="5"/>
  <c r="I3308" i="5"/>
  <c r="I3307" i="5"/>
  <c r="K2640" i="1"/>
  <c r="P2640" i="1" a="1"/>
  <c r="P2640" i="1" s="1"/>
  <c r="K2641" i="1"/>
  <c r="P2641" i="1" a="1"/>
  <c r="P2641" i="1" s="1"/>
  <c r="K2642" i="1"/>
  <c r="P2642" i="1" a="1"/>
  <c r="P2642" i="1" s="1"/>
  <c r="K2643" i="1"/>
  <c r="P2643" i="1" a="1"/>
  <c r="P2643" i="1" s="1"/>
  <c r="K2644" i="1"/>
  <c r="P2644" i="1" a="1"/>
  <c r="P2644" i="1" s="1"/>
  <c r="K2639" i="1"/>
  <c r="P2639" i="1" a="1"/>
  <c r="P2639" i="1" s="1"/>
  <c r="K2636" i="1"/>
  <c r="P2636" i="1" a="1"/>
  <c r="P2636" i="1" s="1"/>
  <c r="K2637" i="1"/>
  <c r="P2637" i="1" a="1"/>
  <c r="P2637" i="1" s="1"/>
  <c r="K2638" i="1"/>
  <c r="P2638" i="1" a="1"/>
  <c r="P2638" i="1" s="1"/>
  <c r="K2635" i="1"/>
  <c r="P2635" i="1" a="1"/>
  <c r="P2635" i="1" s="1"/>
  <c r="K2631" i="1"/>
  <c r="P2631" i="1" a="1"/>
  <c r="P2631" i="1" s="1"/>
  <c r="K2632" i="1"/>
  <c r="P2632" i="1" a="1"/>
  <c r="P2632" i="1" s="1"/>
  <c r="K2633" i="1"/>
  <c r="P2633" i="1" a="1"/>
  <c r="P2633" i="1" s="1"/>
  <c r="K2634" i="1"/>
  <c r="P2634" i="1" a="1"/>
  <c r="P2634" i="1" s="1"/>
  <c r="K2630" i="1"/>
  <c r="P2630" i="1" a="1"/>
  <c r="P2630" i="1" s="1"/>
  <c r="K2627" i="1"/>
  <c r="P2627" i="1" a="1"/>
  <c r="P2627" i="1" s="1"/>
  <c r="K2628" i="1"/>
  <c r="P2628" i="1" a="1"/>
  <c r="P2628" i="1" s="1"/>
  <c r="K2629" i="1"/>
  <c r="P2629" i="1" a="1"/>
  <c r="P2629" i="1" s="1"/>
  <c r="K2626" i="1"/>
  <c r="P2626" i="1" a="1"/>
  <c r="P2626" i="1" s="1"/>
  <c r="K2597" i="1"/>
  <c r="P2597" i="1" a="1"/>
  <c r="P2597" i="1" s="1"/>
  <c r="K2598" i="1"/>
  <c r="P2598" i="1" a="1"/>
  <c r="P2598" i="1" s="1"/>
  <c r="K2599" i="1"/>
  <c r="P2599" i="1" a="1"/>
  <c r="P2599" i="1" s="1"/>
  <c r="K2600" i="1"/>
  <c r="P2600" i="1" a="1"/>
  <c r="P2600" i="1" s="1"/>
  <c r="K2601" i="1"/>
  <c r="P2601" i="1" a="1"/>
  <c r="P2601" i="1" s="1"/>
  <c r="K2602" i="1"/>
  <c r="P2602" i="1" a="1"/>
  <c r="P2602" i="1" s="1"/>
  <c r="K2603" i="1"/>
  <c r="P2603" i="1" a="1"/>
  <c r="P2603" i="1" s="1"/>
  <c r="K2604" i="1"/>
  <c r="P2604" i="1" a="1"/>
  <c r="P2604" i="1" s="1"/>
  <c r="K2605" i="1"/>
  <c r="P2605" i="1" a="1"/>
  <c r="P2605" i="1" s="1"/>
  <c r="K2606" i="1"/>
  <c r="P2606" i="1" a="1"/>
  <c r="P2606" i="1" s="1"/>
  <c r="K2607" i="1"/>
  <c r="P2607" i="1" a="1"/>
  <c r="P2607" i="1" s="1"/>
  <c r="K2608" i="1"/>
  <c r="P2608" i="1" a="1"/>
  <c r="P2608" i="1" s="1"/>
  <c r="K2609" i="1"/>
  <c r="P2609" i="1" a="1"/>
  <c r="P2609" i="1" s="1"/>
  <c r="K2610" i="1"/>
  <c r="P2610" i="1" a="1"/>
  <c r="P2610" i="1" s="1"/>
  <c r="K2611" i="1"/>
  <c r="P2611" i="1" a="1"/>
  <c r="P2611" i="1" s="1"/>
  <c r="K2612" i="1"/>
  <c r="P2612" i="1" a="1"/>
  <c r="P2612" i="1" s="1"/>
  <c r="K2613" i="1"/>
  <c r="P2613" i="1" a="1"/>
  <c r="P2613" i="1" s="1"/>
  <c r="K2614" i="1"/>
  <c r="P2614" i="1" a="1"/>
  <c r="P2614" i="1" s="1"/>
  <c r="K2615" i="1"/>
  <c r="P2615" i="1" a="1"/>
  <c r="P2615" i="1" s="1"/>
  <c r="K2616" i="1"/>
  <c r="P2616" i="1" a="1"/>
  <c r="P2616" i="1" s="1"/>
  <c r="K2617" i="1"/>
  <c r="P2617" i="1" a="1"/>
  <c r="P2617" i="1" s="1"/>
  <c r="K2618" i="1"/>
  <c r="P2618" i="1" a="1"/>
  <c r="P2618" i="1" s="1"/>
  <c r="K2619" i="1"/>
  <c r="P2619" i="1" a="1"/>
  <c r="P2619" i="1" s="1"/>
  <c r="K2620" i="1"/>
  <c r="P2620" i="1" a="1"/>
  <c r="P2620" i="1" s="1"/>
  <c r="K2621" i="1"/>
  <c r="P2621" i="1" a="1"/>
  <c r="P2621" i="1" s="1"/>
  <c r="K2622" i="1"/>
  <c r="P2622" i="1" a="1"/>
  <c r="P2622" i="1" s="1"/>
  <c r="K2623" i="1"/>
  <c r="P2623" i="1" a="1"/>
  <c r="P2623" i="1" s="1"/>
  <c r="K2624" i="1"/>
  <c r="P2624" i="1" a="1"/>
  <c r="P2624" i="1" s="1"/>
  <c r="K2625" i="1"/>
  <c r="P2625" i="1" a="1"/>
  <c r="P2625" i="1" s="1"/>
  <c r="K2596" i="1"/>
  <c r="P2596" i="1" a="1"/>
  <c r="P2596" i="1" s="1"/>
  <c r="AE2672" i="5"/>
  <c r="AE2671" i="5"/>
  <c r="AE2670" i="5"/>
  <c r="AE2777" i="5"/>
  <c r="I3297" i="5"/>
  <c r="I3298" i="5"/>
  <c r="AJ3287" i="5"/>
  <c r="I3302" i="5"/>
  <c r="I3301" i="5"/>
  <c r="I3300" i="5"/>
  <c r="I3299" i="5"/>
  <c r="I3296" i="5"/>
  <c r="I3295" i="5"/>
  <c r="I3294" i="5"/>
  <c r="I3293" i="5"/>
  <c r="I3292" i="5"/>
  <c r="I3291" i="5"/>
  <c r="I3290" i="5"/>
  <c r="I3289" i="5"/>
  <c r="I3288" i="5"/>
  <c r="I3287" i="5"/>
  <c r="I3286" i="5"/>
  <c r="AJ3261" i="5"/>
  <c r="AJ3234" i="5"/>
  <c r="AJ3211" i="5"/>
  <c r="I3281" i="5"/>
  <c r="I3280" i="5"/>
  <c r="I3279" i="5"/>
  <c r="I3278" i="5"/>
  <c r="I3277" i="5"/>
  <c r="I3276" i="5"/>
  <c r="I3275" i="5"/>
  <c r="I3274" i="5"/>
  <c r="I3273" i="5"/>
  <c r="I3272" i="5"/>
  <c r="I3271" i="5"/>
  <c r="I3270" i="5"/>
  <c r="I3269" i="5"/>
  <c r="I3268" i="5"/>
  <c r="I3267" i="5"/>
  <c r="I3266" i="5"/>
  <c r="I3265" i="5"/>
  <c r="I3264" i="5"/>
  <c r="I3263" i="5"/>
  <c r="I3262" i="5"/>
  <c r="K2592" i="1"/>
  <c r="P2592" i="1" a="1"/>
  <c r="P2592" i="1" s="1"/>
  <c r="K2593" i="1"/>
  <c r="P2593" i="1" a="1"/>
  <c r="P2593" i="1" s="1"/>
  <c r="K2594" i="1"/>
  <c r="P2594" i="1" a="1"/>
  <c r="P2594" i="1" s="1"/>
  <c r="K2595" i="1"/>
  <c r="P2595" i="1" a="1"/>
  <c r="P2595" i="1" s="1"/>
  <c r="K2591" i="1"/>
  <c r="P2591" i="1" a="1"/>
  <c r="P2591" i="1" s="1"/>
  <c r="K2585" i="1"/>
  <c r="P2585" i="1" a="1"/>
  <c r="P2585" i="1" s="1"/>
  <c r="K2586" i="1"/>
  <c r="P2586" i="1" a="1"/>
  <c r="P2586" i="1" s="1"/>
  <c r="K2587" i="1"/>
  <c r="P2587" i="1" a="1"/>
  <c r="P2587" i="1" s="1"/>
  <c r="K2588" i="1"/>
  <c r="P2588" i="1" a="1"/>
  <c r="P2588" i="1" s="1"/>
  <c r="K2589" i="1"/>
  <c r="P2589" i="1" a="1"/>
  <c r="P2589" i="1" s="1"/>
  <c r="K2590" i="1"/>
  <c r="P2590" i="1" a="1"/>
  <c r="P2590" i="1" s="1"/>
  <c r="K2584" i="1"/>
  <c r="P2584" i="1" a="1"/>
  <c r="P2584" i="1" s="1"/>
  <c r="K2579" i="1"/>
  <c r="P2579" i="1" a="1"/>
  <c r="P2579" i="1" s="1"/>
  <c r="K2580" i="1"/>
  <c r="P2580" i="1" a="1"/>
  <c r="P2580" i="1" s="1"/>
  <c r="K2581" i="1"/>
  <c r="P2581" i="1" a="1"/>
  <c r="P2581" i="1" s="1"/>
  <c r="K2582" i="1"/>
  <c r="P2582" i="1" a="1"/>
  <c r="P2582" i="1" s="1"/>
  <c r="K2583" i="1"/>
  <c r="P2583" i="1" a="1"/>
  <c r="P2583" i="1" s="1"/>
  <c r="K2578" i="1"/>
  <c r="P2578" i="1" a="1"/>
  <c r="P2578" i="1" s="1"/>
  <c r="K2570" i="1"/>
  <c r="P2570" i="1" a="1"/>
  <c r="P2570" i="1" s="1"/>
  <c r="K2571" i="1"/>
  <c r="P2571" i="1" a="1"/>
  <c r="P2571" i="1" s="1"/>
  <c r="K2572" i="1"/>
  <c r="P2572" i="1" a="1"/>
  <c r="P2572" i="1" s="1"/>
  <c r="K2573" i="1"/>
  <c r="P2573" i="1" a="1"/>
  <c r="P2573" i="1" s="1"/>
  <c r="K2574" i="1"/>
  <c r="P2574" i="1" a="1"/>
  <c r="P2574" i="1" s="1"/>
  <c r="K2575" i="1"/>
  <c r="P2575" i="1" a="1"/>
  <c r="P2575" i="1" s="1"/>
  <c r="K2576" i="1"/>
  <c r="P2576" i="1" a="1"/>
  <c r="P2576" i="1" s="1"/>
  <c r="K2577" i="1"/>
  <c r="P2577" i="1" a="1"/>
  <c r="P2577" i="1" s="1"/>
  <c r="K2569" i="1"/>
  <c r="P2569" i="1" a="1"/>
  <c r="P2569" i="1" s="1"/>
  <c r="K2555" i="1"/>
  <c r="P2555" i="1" a="1"/>
  <c r="P2555" i="1" s="1"/>
  <c r="K2556" i="1"/>
  <c r="P2556" i="1" a="1"/>
  <c r="P2556" i="1" s="1"/>
  <c r="K2557" i="1"/>
  <c r="P2557" i="1" a="1"/>
  <c r="P2557" i="1" s="1"/>
  <c r="K2558" i="1"/>
  <c r="P2558" i="1" a="1"/>
  <c r="P2558" i="1" s="1"/>
  <c r="K2559" i="1"/>
  <c r="P2559" i="1" a="1"/>
  <c r="P2559" i="1" s="1"/>
  <c r="K2560" i="1"/>
  <c r="P2560" i="1" a="1"/>
  <c r="P2560" i="1" s="1"/>
  <c r="K2561" i="1"/>
  <c r="P2561" i="1" a="1"/>
  <c r="P2561" i="1" s="1"/>
  <c r="K2562" i="1"/>
  <c r="P2562" i="1" a="1"/>
  <c r="P2562" i="1" s="1"/>
  <c r="K2563" i="1"/>
  <c r="P2563" i="1" a="1"/>
  <c r="P2563" i="1" s="1"/>
  <c r="K2564" i="1"/>
  <c r="P2564" i="1" a="1"/>
  <c r="P2564" i="1" s="1"/>
  <c r="K2565" i="1"/>
  <c r="P2565" i="1" a="1"/>
  <c r="P2565" i="1" s="1"/>
  <c r="K2566" i="1"/>
  <c r="P2566" i="1" a="1"/>
  <c r="P2566" i="1" s="1"/>
  <c r="K2567" i="1"/>
  <c r="P2567" i="1" a="1"/>
  <c r="P2567" i="1" s="1"/>
  <c r="K2568" i="1"/>
  <c r="P2568" i="1" a="1"/>
  <c r="P2568" i="1" s="1"/>
  <c r="K2554" i="1"/>
  <c r="P2554" i="1" a="1"/>
  <c r="P2554" i="1" s="1"/>
  <c r="AE2776" i="5"/>
  <c r="AA2787" i="5"/>
  <c r="AD2787" i="5" s="1"/>
  <c r="AE2669" i="5"/>
  <c r="AA2680" i="5"/>
  <c r="AD2680" i="5" s="1"/>
  <c r="AE2659" i="5"/>
  <c r="AE2658" i="5"/>
  <c r="I3255" i="5"/>
  <c r="I3250" i="5"/>
  <c r="I3251" i="5"/>
  <c r="I3252" i="5"/>
  <c r="I3257" i="5"/>
  <c r="I3256" i="5"/>
  <c r="I3254" i="5"/>
  <c r="I3253" i="5"/>
  <c r="I3249" i="5"/>
  <c r="I3248" i="5"/>
  <c r="I3247" i="5"/>
  <c r="I3246" i="5"/>
  <c r="I3245" i="5"/>
  <c r="I3244" i="5"/>
  <c r="I3243" i="5"/>
  <c r="I3242" i="5"/>
  <c r="I3241" i="5"/>
  <c r="I3240" i="5"/>
  <c r="I3239" i="5"/>
  <c r="I3238" i="5"/>
  <c r="I3237" i="5"/>
  <c r="I3236" i="5"/>
  <c r="I3235" i="5"/>
  <c r="I3229" i="5"/>
  <c r="I3230" i="5"/>
  <c r="I3217" i="5"/>
  <c r="I3218" i="5"/>
  <c r="I3219" i="5"/>
  <c r="I3220" i="5"/>
  <c r="I3221" i="5"/>
  <c r="I3222" i="5"/>
  <c r="I3223" i="5"/>
  <c r="I3224" i="5"/>
  <c r="I3225" i="5"/>
  <c r="I3228" i="5"/>
  <c r="I3227" i="5"/>
  <c r="I3226" i="5"/>
  <c r="I3216" i="5"/>
  <c r="I3215" i="5"/>
  <c r="I3214" i="5"/>
  <c r="I3213" i="5"/>
  <c r="I3212" i="5"/>
  <c r="K2548" i="1"/>
  <c r="P2548" i="1" a="1"/>
  <c r="P2548" i="1" s="1"/>
  <c r="K2549" i="1"/>
  <c r="P2549" i="1" a="1"/>
  <c r="P2549" i="1" s="1"/>
  <c r="K2550" i="1"/>
  <c r="P2550" i="1" a="1"/>
  <c r="P2550" i="1" s="1"/>
  <c r="K2551" i="1"/>
  <c r="P2551" i="1" a="1"/>
  <c r="P2551" i="1" s="1"/>
  <c r="K2552" i="1"/>
  <c r="P2552" i="1" a="1"/>
  <c r="P2552" i="1" s="1"/>
  <c r="K2553" i="1"/>
  <c r="P2553" i="1" a="1"/>
  <c r="P2553" i="1" s="1"/>
  <c r="K2547" i="1"/>
  <c r="P2547" i="1" a="1"/>
  <c r="P2547" i="1" s="1"/>
  <c r="K2545" i="1"/>
  <c r="P2545" i="1" a="1"/>
  <c r="P2545" i="1" s="1"/>
  <c r="K2546" i="1"/>
  <c r="P2546" i="1" a="1"/>
  <c r="P2546" i="1" s="1"/>
  <c r="K2544" i="1"/>
  <c r="P2544" i="1" a="1"/>
  <c r="P2544" i="1" s="1"/>
  <c r="K2543" i="1"/>
  <c r="P2543" i="1" a="1"/>
  <c r="P2543" i="1" s="1"/>
  <c r="K2542" i="1"/>
  <c r="P2542" i="1" a="1"/>
  <c r="P2542" i="1" s="1"/>
  <c r="K2541" i="1"/>
  <c r="P2541" i="1" a="1"/>
  <c r="P2541" i="1" s="1"/>
  <c r="K2540" i="1"/>
  <c r="P2540" i="1" a="1"/>
  <c r="P2540" i="1" s="1"/>
  <c r="K2532" i="1"/>
  <c r="P2532" i="1" a="1"/>
  <c r="P2532" i="1" s="1"/>
  <c r="K2533" i="1"/>
  <c r="P2533" i="1" a="1"/>
  <c r="P2533" i="1" s="1"/>
  <c r="K2534" i="1"/>
  <c r="P2534" i="1" a="1"/>
  <c r="P2534" i="1" s="1"/>
  <c r="K2535" i="1"/>
  <c r="P2535" i="1" a="1"/>
  <c r="P2535" i="1" s="1"/>
  <c r="K2536" i="1"/>
  <c r="P2536" i="1" a="1"/>
  <c r="P2536" i="1" s="1"/>
  <c r="K2537" i="1"/>
  <c r="P2537" i="1" a="1"/>
  <c r="P2537" i="1" s="1"/>
  <c r="K2538" i="1"/>
  <c r="P2538" i="1" a="1"/>
  <c r="P2538" i="1" s="1"/>
  <c r="K2539" i="1"/>
  <c r="P2539" i="1" a="1"/>
  <c r="P2539" i="1" s="1"/>
  <c r="K2531" i="1"/>
  <c r="P2531" i="1" a="1"/>
  <c r="P2531" i="1" s="1"/>
  <c r="K2513" i="1"/>
  <c r="P2513" i="1" a="1"/>
  <c r="P2513" i="1" s="1"/>
  <c r="K2514" i="1"/>
  <c r="P2514" i="1" a="1"/>
  <c r="P2514" i="1" s="1"/>
  <c r="K2515" i="1"/>
  <c r="P2515" i="1" a="1"/>
  <c r="P2515" i="1" s="1"/>
  <c r="K2516" i="1"/>
  <c r="P2516" i="1" a="1"/>
  <c r="P2516" i="1" s="1"/>
  <c r="K2517" i="1"/>
  <c r="P2517" i="1" a="1"/>
  <c r="P2517" i="1" s="1"/>
  <c r="K2518" i="1"/>
  <c r="P2518" i="1" a="1"/>
  <c r="P2518" i="1" s="1"/>
  <c r="K2519" i="1"/>
  <c r="P2519" i="1" a="1"/>
  <c r="P2519" i="1" s="1"/>
  <c r="K2520" i="1"/>
  <c r="P2520" i="1" a="1"/>
  <c r="P2520" i="1" s="1"/>
  <c r="K2521" i="1"/>
  <c r="P2521" i="1" a="1"/>
  <c r="P2521" i="1" s="1"/>
  <c r="K2522" i="1"/>
  <c r="P2522" i="1" a="1"/>
  <c r="P2522" i="1" s="1"/>
  <c r="K2523" i="1"/>
  <c r="P2523" i="1" a="1"/>
  <c r="P2523" i="1" s="1"/>
  <c r="K2524" i="1"/>
  <c r="P2524" i="1" a="1"/>
  <c r="P2524" i="1" s="1"/>
  <c r="K2525" i="1"/>
  <c r="P2525" i="1" a="1"/>
  <c r="P2525" i="1" s="1"/>
  <c r="K2526" i="1"/>
  <c r="P2526" i="1" a="1"/>
  <c r="P2526" i="1" s="1"/>
  <c r="K2527" i="1"/>
  <c r="P2527" i="1" a="1"/>
  <c r="P2527" i="1" s="1"/>
  <c r="K2528" i="1"/>
  <c r="P2528" i="1" a="1"/>
  <c r="P2528" i="1" s="1"/>
  <c r="K2529" i="1"/>
  <c r="P2529" i="1" a="1"/>
  <c r="P2529" i="1" s="1"/>
  <c r="K2530" i="1"/>
  <c r="P2530" i="1" a="1"/>
  <c r="P2530" i="1" s="1"/>
  <c r="K2512" i="1"/>
  <c r="P2512" i="1" a="1"/>
  <c r="P2512" i="1" s="1"/>
  <c r="AE2609" i="5"/>
  <c r="AE2608" i="5"/>
  <c r="AE2657" i="5"/>
  <c r="AE2607" i="5"/>
  <c r="I221" i="16"/>
  <c r="H221" i="16"/>
  <c r="G221" i="16" a="1"/>
  <c r="G221" i="16" s="1"/>
  <c r="I220" i="16"/>
  <c r="H220" i="16"/>
  <c r="G220" i="16" a="1"/>
  <c r="G220" i="16" s="1"/>
  <c r="I219" i="16"/>
  <c r="H219" i="16"/>
  <c r="G219" i="16" a="1"/>
  <c r="G219" i="16" s="1"/>
  <c r="I218" i="16"/>
  <c r="H218" i="16"/>
  <c r="G218" i="16" a="1"/>
  <c r="G218" i="16" s="1"/>
  <c r="I217" i="16"/>
  <c r="H217" i="16"/>
  <c r="G217" i="16" a="1"/>
  <c r="G217" i="16" s="1"/>
  <c r="I216" i="16"/>
  <c r="H216" i="16"/>
  <c r="G216" i="16" a="1"/>
  <c r="G216" i="16" s="1"/>
  <c r="I215" i="16"/>
  <c r="H215" i="16"/>
  <c r="G215" i="16" a="1"/>
  <c r="G215" i="16" s="1"/>
  <c r="I214" i="16"/>
  <c r="H214" i="16"/>
  <c r="G214" i="16" a="1"/>
  <c r="G214" i="16" s="1"/>
  <c r="AJ3186" i="5"/>
  <c r="I3206" i="5"/>
  <c r="I3205" i="5"/>
  <c r="I3204" i="5"/>
  <c r="K2511" i="1"/>
  <c r="P2511" i="1" a="1"/>
  <c r="P2511" i="1" s="1"/>
  <c r="K2510" i="1"/>
  <c r="P2510" i="1" a="1"/>
  <c r="P2510" i="1" s="1"/>
  <c r="K2509" i="1"/>
  <c r="P2509" i="1" a="1"/>
  <c r="P2509" i="1" s="1"/>
  <c r="K2508" i="1"/>
  <c r="P2508" i="1" a="1"/>
  <c r="P2508" i="1" s="1"/>
  <c r="K2507" i="1"/>
  <c r="P2507" i="1" a="1"/>
  <c r="P2507" i="1" s="1"/>
  <c r="K2505" i="1"/>
  <c r="P2505" i="1" a="1"/>
  <c r="P2505" i="1" s="1"/>
  <c r="K2506" i="1"/>
  <c r="P2506" i="1" a="1"/>
  <c r="P2506" i="1" s="1"/>
  <c r="K2504" i="1"/>
  <c r="P2504" i="1" a="1"/>
  <c r="P2504" i="1" s="1"/>
  <c r="K2503" i="1"/>
  <c r="P2503" i="1" a="1"/>
  <c r="P2503" i="1" s="1"/>
  <c r="K2502" i="1"/>
  <c r="P2502" i="1" a="1"/>
  <c r="P2502" i="1" s="1"/>
  <c r="K2501" i="1"/>
  <c r="P2501" i="1" a="1"/>
  <c r="P2501" i="1" s="1"/>
  <c r="K2498" i="1"/>
  <c r="P2498" i="1" a="1"/>
  <c r="P2498" i="1" s="1"/>
  <c r="K2499" i="1"/>
  <c r="P2499" i="1" a="1"/>
  <c r="P2499" i="1" s="1"/>
  <c r="K2500" i="1"/>
  <c r="P2500" i="1" a="1"/>
  <c r="P2500" i="1" s="1"/>
  <c r="I3207" i="5"/>
  <c r="I3203" i="5"/>
  <c r="I3202" i="5"/>
  <c r="I3201" i="5"/>
  <c r="I3200" i="5"/>
  <c r="I3199" i="5"/>
  <c r="I3198" i="5"/>
  <c r="I3197" i="5"/>
  <c r="I3196" i="5"/>
  <c r="I3195" i="5"/>
  <c r="I3194" i="5"/>
  <c r="I3193" i="5"/>
  <c r="I3192" i="5"/>
  <c r="I3191" i="5"/>
  <c r="I3190" i="5"/>
  <c r="I3189" i="5"/>
  <c r="I3188" i="5"/>
  <c r="I3187" i="5"/>
  <c r="AE2656" i="5"/>
  <c r="AJ3173" i="5"/>
  <c r="I3182" i="5"/>
  <c r="I3181" i="5"/>
  <c r="I3180" i="5"/>
  <c r="I3179" i="5"/>
  <c r="I3178" i="5"/>
  <c r="I3177" i="5"/>
  <c r="I3176" i="5"/>
  <c r="I3175" i="5"/>
  <c r="I3174" i="5"/>
  <c r="AJ3140" i="5"/>
  <c r="AJ3124" i="5"/>
  <c r="K2491" i="1"/>
  <c r="P2491" i="1" a="1"/>
  <c r="P2491" i="1" s="1"/>
  <c r="K2492" i="1"/>
  <c r="P2492" i="1" a="1"/>
  <c r="P2492" i="1" s="1"/>
  <c r="K2493" i="1"/>
  <c r="P2493" i="1" a="1"/>
  <c r="P2493" i="1" s="1"/>
  <c r="K2494" i="1"/>
  <c r="P2494" i="1" a="1"/>
  <c r="P2494" i="1" s="1"/>
  <c r="K2495" i="1"/>
  <c r="P2495" i="1" a="1"/>
  <c r="P2495" i="1" s="1"/>
  <c r="K2496" i="1"/>
  <c r="P2496" i="1" a="1"/>
  <c r="P2496" i="1" s="1"/>
  <c r="K2497" i="1"/>
  <c r="P2497" i="1" a="1"/>
  <c r="P2497" i="1" s="1"/>
  <c r="K2490" i="1"/>
  <c r="P2490" i="1" a="1"/>
  <c r="P2490" i="1" s="1"/>
  <c r="K2483" i="1"/>
  <c r="P2483" i="1" a="1"/>
  <c r="P2483" i="1" s="1"/>
  <c r="K2484" i="1"/>
  <c r="P2484" i="1" a="1"/>
  <c r="P2484" i="1" s="1"/>
  <c r="K2485" i="1"/>
  <c r="P2485" i="1" a="1"/>
  <c r="P2485" i="1" s="1"/>
  <c r="K2486" i="1"/>
  <c r="P2486" i="1" a="1"/>
  <c r="P2486" i="1" s="1"/>
  <c r="K2487" i="1"/>
  <c r="P2487" i="1" a="1"/>
  <c r="P2487" i="1" s="1"/>
  <c r="K2488" i="1"/>
  <c r="P2488" i="1" a="1"/>
  <c r="P2488" i="1" s="1"/>
  <c r="K2489" i="1"/>
  <c r="P2489" i="1" a="1"/>
  <c r="P2489" i="1" s="1"/>
  <c r="K2482" i="1"/>
  <c r="P2482" i="1" a="1"/>
  <c r="P2482" i="1" s="1"/>
  <c r="AE2655" i="5"/>
  <c r="AA2666" i="5"/>
  <c r="AD2666" i="5" s="1"/>
  <c r="AE2606" i="5"/>
  <c r="AE2605" i="5"/>
  <c r="AA2616" i="5"/>
  <c r="AD2616" i="5" s="1"/>
  <c r="AE2595" i="5"/>
  <c r="I3146" i="5"/>
  <c r="I3147" i="5"/>
  <c r="I3148" i="5"/>
  <c r="I3149" i="5"/>
  <c r="I3150" i="5"/>
  <c r="I3151" i="5"/>
  <c r="I3152" i="5"/>
  <c r="I3142" i="5"/>
  <c r="I3143" i="5"/>
  <c r="I3144" i="5"/>
  <c r="I3145" i="5"/>
  <c r="I3153" i="5"/>
  <c r="I3154" i="5"/>
  <c r="I3155" i="5"/>
  <c r="I3156" i="5"/>
  <c r="I3157" i="5"/>
  <c r="I3158" i="5"/>
  <c r="I3169" i="5"/>
  <c r="I3168" i="5"/>
  <c r="I3167" i="5"/>
  <c r="I3166" i="5"/>
  <c r="I3165" i="5"/>
  <c r="I3164" i="5"/>
  <c r="I3163" i="5"/>
  <c r="I3162" i="5"/>
  <c r="I3161" i="5"/>
  <c r="I3160" i="5"/>
  <c r="I3159" i="5"/>
  <c r="I3141" i="5"/>
  <c r="I3126" i="5"/>
  <c r="I3127" i="5"/>
  <c r="I3128" i="5"/>
  <c r="I3129" i="5"/>
  <c r="I3130" i="5"/>
  <c r="K2476" i="1"/>
  <c r="P2476" i="1" a="1"/>
  <c r="P2476" i="1" s="1"/>
  <c r="K2477" i="1"/>
  <c r="P2477" i="1" a="1"/>
  <c r="P2477" i="1" s="1"/>
  <c r="K2478" i="1"/>
  <c r="P2478" i="1" a="1"/>
  <c r="P2478" i="1" s="1"/>
  <c r="K2479" i="1"/>
  <c r="P2479" i="1" a="1"/>
  <c r="P2479" i="1" s="1"/>
  <c r="K2480" i="1"/>
  <c r="P2480" i="1" a="1"/>
  <c r="P2480" i="1" s="1"/>
  <c r="K2481" i="1"/>
  <c r="P2481" i="1" a="1"/>
  <c r="P2481" i="1" s="1"/>
  <c r="K2475" i="1"/>
  <c r="P2475" i="1" a="1"/>
  <c r="P2475" i="1" s="1"/>
  <c r="K2471" i="1"/>
  <c r="P2471" i="1" a="1"/>
  <c r="P2471" i="1" s="1"/>
  <c r="K2472" i="1"/>
  <c r="P2472" i="1" a="1"/>
  <c r="P2472" i="1" s="1"/>
  <c r="K2473" i="1"/>
  <c r="P2473" i="1" a="1"/>
  <c r="P2473" i="1" s="1"/>
  <c r="K2474" i="1"/>
  <c r="P2474" i="1" a="1"/>
  <c r="P2474" i="1" s="1"/>
  <c r="K2470" i="1"/>
  <c r="P2470" i="1" a="1"/>
  <c r="P2470" i="1" s="1"/>
  <c r="K2468" i="1"/>
  <c r="P2468" i="1" a="1"/>
  <c r="P2468" i="1" s="1"/>
  <c r="K2469" i="1"/>
  <c r="P2469" i="1" a="1"/>
  <c r="P2469" i="1" s="1"/>
  <c r="K2467" i="1"/>
  <c r="P2467" i="1" a="1"/>
  <c r="P2467" i="1" s="1"/>
  <c r="K2466" i="1"/>
  <c r="P2466" i="1" a="1"/>
  <c r="P2466" i="1" s="1"/>
  <c r="K2465" i="1"/>
  <c r="P2465" i="1" a="1"/>
  <c r="P2465" i="1" s="1"/>
  <c r="K2464" i="1"/>
  <c r="P2464" i="1" a="1"/>
  <c r="P2464" i="1" s="1"/>
  <c r="K2463" i="1"/>
  <c r="P2463" i="1" a="1"/>
  <c r="P2463" i="1" s="1"/>
  <c r="K2462" i="1"/>
  <c r="P2462" i="1" a="1"/>
  <c r="P2462" i="1" s="1"/>
  <c r="K2456" i="1"/>
  <c r="P2456" i="1" a="1"/>
  <c r="P2456" i="1" s="1"/>
  <c r="K2457" i="1"/>
  <c r="P2457" i="1" a="1"/>
  <c r="P2457" i="1" s="1"/>
  <c r="K2458" i="1"/>
  <c r="P2458" i="1" a="1"/>
  <c r="P2458" i="1" s="1"/>
  <c r="K2459" i="1"/>
  <c r="P2459" i="1" a="1"/>
  <c r="P2459" i="1" s="1"/>
  <c r="K2460" i="1"/>
  <c r="P2460" i="1" a="1"/>
  <c r="P2460" i="1" s="1"/>
  <c r="K2461" i="1"/>
  <c r="P2461" i="1" a="1"/>
  <c r="P2461" i="1" s="1"/>
  <c r="K2455" i="1"/>
  <c r="P2455" i="1" a="1"/>
  <c r="P2455" i="1" s="1"/>
  <c r="K2451" i="1"/>
  <c r="P2451" i="1" a="1"/>
  <c r="P2451" i="1" s="1"/>
  <c r="K2452" i="1"/>
  <c r="P2452" i="1" a="1"/>
  <c r="P2452" i="1" s="1"/>
  <c r="K2453" i="1"/>
  <c r="P2453" i="1" a="1"/>
  <c r="P2453" i="1" s="1"/>
  <c r="K2454" i="1"/>
  <c r="P2454" i="1" a="1"/>
  <c r="P2454" i="1" s="1"/>
  <c r="K2450" i="1"/>
  <c r="P2450" i="1" a="1"/>
  <c r="P2450" i="1" s="1"/>
  <c r="K2449" i="1"/>
  <c r="P2449" i="1" a="1"/>
  <c r="P2449" i="1" s="1"/>
  <c r="AE2593" i="5"/>
  <c r="AE2594" i="5"/>
  <c r="AE2592" i="5"/>
  <c r="I3136" i="5"/>
  <c r="I3135" i="5"/>
  <c r="I3134" i="5"/>
  <c r="I3133" i="5"/>
  <c r="I3132" i="5"/>
  <c r="I3131" i="5"/>
  <c r="I3125" i="5"/>
  <c r="I3116" i="5"/>
  <c r="I3115" i="5"/>
  <c r="I3114" i="5"/>
  <c r="I3113" i="5"/>
  <c r="I3112" i="5"/>
  <c r="I3111" i="5"/>
  <c r="K2444" i="1"/>
  <c r="P2444" i="1" a="1"/>
  <c r="P2444" i="1" s="1"/>
  <c r="K2445" i="1"/>
  <c r="P2445" i="1" a="1"/>
  <c r="P2445" i="1" s="1"/>
  <c r="K2446" i="1"/>
  <c r="P2446" i="1" a="1"/>
  <c r="P2446" i="1" s="1"/>
  <c r="K2447" i="1"/>
  <c r="P2447" i="1" a="1"/>
  <c r="P2447" i="1" s="1"/>
  <c r="K2448" i="1"/>
  <c r="P2448" i="1" a="1"/>
  <c r="P2448" i="1" s="1"/>
  <c r="K2438" i="1"/>
  <c r="K2439" i="1"/>
  <c r="K2440" i="1"/>
  <c r="K2441" i="1"/>
  <c r="K2442" i="1"/>
  <c r="K2443" i="1"/>
  <c r="P2438" i="1" a="1"/>
  <c r="P2438" i="1" s="1"/>
  <c r="P2439" i="1" a="1"/>
  <c r="P2439" i="1" s="1"/>
  <c r="P2440" i="1" a="1"/>
  <c r="P2440" i="1" s="1"/>
  <c r="P2441" i="1" a="1"/>
  <c r="P2441" i="1" s="1"/>
  <c r="P2442" i="1" a="1"/>
  <c r="P2442" i="1" s="1"/>
  <c r="P2443" i="1" a="1"/>
  <c r="P2443" i="1" s="1"/>
  <c r="K2436" i="1"/>
  <c r="P2436" i="1" a="1"/>
  <c r="P2436" i="1" s="1"/>
  <c r="K2437" i="1"/>
  <c r="P2437" i="1" a="1"/>
  <c r="P2437" i="1" s="1"/>
  <c r="K2435" i="1"/>
  <c r="P2435" i="1" a="1"/>
  <c r="P2435" i="1" s="1"/>
  <c r="AJ3100" i="5"/>
  <c r="AJ3076" i="5"/>
  <c r="I3108" i="5"/>
  <c r="I3120" i="5"/>
  <c r="I3119" i="5"/>
  <c r="I3118" i="5"/>
  <c r="I3117" i="5"/>
  <c r="I3110" i="5"/>
  <c r="I3109" i="5"/>
  <c r="I3107" i="5"/>
  <c r="I3106" i="5"/>
  <c r="I3105" i="5"/>
  <c r="I3104" i="5"/>
  <c r="I3103" i="5"/>
  <c r="I3102" i="5"/>
  <c r="I3101" i="5"/>
  <c r="I3095" i="5"/>
  <c r="I3094" i="5"/>
  <c r="I3093" i="5"/>
  <c r="K2433" i="1"/>
  <c r="P2433" i="1" a="1"/>
  <c r="P2433" i="1" s="1"/>
  <c r="K2434" i="1"/>
  <c r="P2434" i="1" a="1"/>
  <c r="P2434" i="1" s="1"/>
  <c r="K2432" i="1"/>
  <c r="P2432" i="1" a="1"/>
  <c r="P2432" i="1" s="1"/>
  <c r="K2427" i="1"/>
  <c r="P2427" i="1" a="1"/>
  <c r="P2427" i="1" s="1"/>
  <c r="K2428" i="1"/>
  <c r="P2428" i="1" a="1"/>
  <c r="P2428" i="1" s="1"/>
  <c r="K2429" i="1"/>
  <c r="P2429" i="1" a="1"/>
  <c r="P2429" i="1" s="1"/>
  <c r="K2430" i="1"/>
  <c r="P2430" i="1" a="1"/>
  <c r="P2430" i="1" s="1"/>
  <c r="K2431" i="1"/>
  <c r="P2431" i="1" a="1"/>
  <c r="P2431" i="1" s="1"/>
  <c r="K2426" i="1"/>
  <c r="P2426" i="1" a="1"/>
  <c r="P2426" i="1" s="1"/>
  <c r="K2418" i="1"/>
  <c r="P2418" i="1" a="1"/>
  <c r="P2418" i="1" s="1"/>
  <c r="K2419" i="1"/>
  <c r="P2419" i="1" a="1"/>
  <c r="P2419" i="1" s="1"/>
  <c r="K2420" i="1"/>
  <c r="P2420" i="1" a="1"/>
  <c r="P2420" i="1" s="1"/>
  <c r="K2421" i="1"/>
  <c r="P2421" i="1" a="1"/>
  <c r="P2421" i="1" s="1"/>
  <c r="K2422" i="1"/>
  <c r="P2422" i="1" a="1"/>
  <c r="P2422" i="1" s="1"/>
  <c r="K2423" i="1"/>
  <c r="P2423" i="1" a="1"/>
  <c r="P2423" i="1" s="1"/>
  <c r="K2424" i="1"/>
  <c r="P2424" i="1" a="1"/>
  <c r="P2424" i="1" s="1"/>
  <c r="K2425" i="1"/>
  <c r="P2425" i="1" a="1"/>
  <c r="P2425" i="1" s="1"/>
  <c r="K2417" i="1"/>
  <c r="P2417" i="1" a="1"/>
  <c r="P2417" i="1" s="1"/>
  <c r="K2416" i="1"/>
  <c r="P2416" i="1" a="1"/>
  <c r="P2416" i="1" s="1"/>
  <c r="K2415" i="1"/>
  <c r="P2415" i="1" a="1"/>
  <c r="P2415" i="1" s="1"/>
  <c r="K2408" i="1"/>
  <c r="P2408" i="1" a="1"/>
  <c r="P2408" i="1" s="1"/>
  <c r="K2409" i="1"/>
  <c r="P2409" i="1" a="1"/>
  <c r="P2409" i="1" s="1"/>
  <c r="K2410" i="1"/>
  <c r="P2410" i="1" a="1"/>
  <c r="P2410" i="1" s="1"/>
  <c r="K2411" i="1"/>
  <c r="P2411" i="1" a="1"/>
  <c r="P2411" i="1" s="1"/>
  <c r="K2412" i="1"/>
  <c r="P2412" i="1" a="1"/>
  <c r="P2412" i="1" s="1"/>
  <c r="K2413" i="1"/>
  <c r="P2413" i="1" a="1"/>
  <c r="P2413" i="1" s="1"/>
  <c r="K2414" i="1"/>
  <c r="P2414" i="1" a="1"/>
  <c r="P2414" i="1" s="1"/>
  <c r="K2407" i="1"/>
  <c r="P2407" i="1" a="1"/>
  <c r="P2407" i="1" s="1"/>
  <c r="I3078" i="5"/>
  <c r="I3079" i="5"/>
  <c r="I3080" i="5"/>
  <c r="I3081" i="5"/>
  <c r="I3082" i="5"/>
  <c r="I3083" i="5"/>
  <c r="I3084" i="5"/>
  <c r="I3085" i="5"/>
  <c r="K2402" i="1"/>
  <c r="P2402" i="1" a="1"/>
  <c r="P2402" i="1" s="1"/>
  <c r="K2403" i="1"/>
  <c r="P2403" i="1" a="1"/>
  <c r="P2403" i="1" s="1"/>
  <c r="K2404" i="1"/>
  <c r="P2404" i="1" a="1"/>
  <c r="P2404" i="1" s="1"/>
  <c r="K2405" i="1"/>
  <c r="P2405" i="1" a="1"/>
  <c r="P2405" i="1" s="1"/>
  <c r="K2406" i="1"/>
  <c r="P2406" i="1" a="1"/>
  <c r="P2406" i="1" s="1"/>
  <c r="K2401" i="1"/>
  <c r="P2401" i="1" a="1"/>
  <c r="P2401" i="1" s="1"/>
  <c r="K2400" i="1"/>
  <c r="P2400" i="1" a="1"/>
  <c r="P2400" i="1" s="1"/>
  <c r="AE2591" i="5"/>
  <c r="AA2602" i="5"/>
  <c r="AD2602" i="5" s="1"/>
  <c r="W2621" i="5"/>
  <c r="AE2627" i="5"/>
  <c r="AE2628" i="5"/>
  <c r="AE2629" i="5"/>
  <c r="AE2630" i="5"/>
  <c r="AJ3057" i="5"/>
  <c r="I3067" i="5"/>
  <c r="I3066" i="5"/>
  <c r="I3065" i="5"/>
  <c r="I3064" i="5"/>
  <c r="I3063" i="5"/>
  <c r="I3062" i="5"/>
  <c r="AJ3037" i="5"/>
  <c r="K2397" i="1"/>
  <c r="P2397" i="1" a="1"/>
  <c r="P2397" i="1" s="1"/>
  <c r="K2398" i="1"/>
  <c r="P2398" i="1" a="1"/>
  <c r="P2398" i="1" s="1"/>
  <c r="K2399" i="1"/>
  <c r="P2399" i="1" a="1"/>
  <c r="P2399" i="1" s="1"/>
  <c r="K2396" i="1"/>
  <c r="P2396" i="1" a="1"/>
  <c r="P2396" i="1" s="1"/>
  <c r="I3096" i="5"/>
  <c r="I3092" i="5"/>
  <c r="I3091" i="5"/>
  <c r="I3090" i="5"/>
  <c r="I3089" i="5"/>
  <c r="I3088" i="5"/>
  <c r="I3087" i="5"/>
  <c r="I3086" i="5"/>
  <c r="I3077" i="5"/>
  <c r="K2395" i="1"/>
  <c r="P2395" i="1" a="1"/>
  <c r="P2395" i="1" s="1"/>
  <c r="K2394" i="1"/>
  <c r="P2394" i="1" a="1"/>
  <c r="P2394" i="1" s="1"/>
  <c r="AE2581" i="5"/>
  <c r="AE2580" i="5"/>
  <c r="AE2579" i="5"/>
  <c r="AE2578" i="5"/>
  <c r="I3072" i="5"/>
  <c r="I3071" i="5"/>
  <c r="I3070" i="5"/>
  <c r="I3069" i="5"/>
  <c r="I3068" i="5"/>
  <c r="I3061" i="5"/>
  <c r="I3060" i="5"/>
  <c r="I3059" i="5"/>
  <c r="I3058" i="5"/>
  <c r="I3052" i="5"/>
  <c r="I3051" i="5"/>
  <c r="I3050" i="5"/>
  <c r="I3049" i="5"/>
  <c r="I3048" i="5"/>
  <c r="I3047" i="5"/>
  <c r="I3046" i="5"/>
  <c r="K2388" i="1"/>
  <c r="P2388" i="1" a="1"/>
  <c r="P2388" i="1" s="1"/>
  <c r="K2389" i="1"/>
  <c r="P2389" i="1" a="1"/>
  <c r="P2389" i="1" s="1"/>
  <c r="K2390" i="1"/>
  <c r="P2390" i="1" a="1"/>
  <c r="P2390" i="1" s="1"/>
  <c r="K2391" i="1"/>
  <c r="P2391" i="1" a="1"/>
  <c r="P2391" i="1" s="1"/>
  <c r="K2392" i="1"/>
  <c r="P2392" i="1" a="1"/>
  <c r="P2392" i="1" s="1"/>
  <c r="K2393" i="1"/>
  <c r="P2393" i="1" a="1"/>
  <c r="P2393" i="1" s="1"/>
  <c r="K2387" i="1"/>
  <c r="P2387" i="1" a="1"/>
  <c r="P2387" i="1" s="1"/>
  <c r="K2376" i="1"/>
  <c r="K2377" i="1"/>
  <c r="K2378" i="1"/>
  <c r="K2379" i="1"/>
  <c r="K2380" i="1"/>
  <c r="K2381" i="1"/>
  <c r="K2382" i="1"/>
  <c r="K2383" i="1"/>
  <c r="K2384" i="1"/>
  <c r="K2385" i="1"/>
  <c r="K2386" i="1"/>
  <c r="P2376" i="1" a="1"/>
  <c r="P2376" i="1" s="1"/>
  <c r="P2377" i="1" a="1"/>
  <c r="P2377" i="1" s="1"/>
  <c r="P2378" i="1" a="1"/>
  <c r="P2378" i="1" s="1"/>
  <c r="P2379" i="1" a="1"/>
  <c r="P2379" i="1" s="1"/>
  <c r="P2380" i="1" a="1"/>
  <c r="P2380" i="1" s="1"/>
  <c r="P2381" i="1" a="1"/>
  <c r="P2381" i="1" s="1"/>
  <c r="P2382" i="1" a="1"/>
  <c r="P2382" i="1" s="1"/>
  <c r="P2383" i="1" a="1"/>
  <c r="P2383" i="1" s="1"/>
  <c r="P2384" i="1" a="1"/>
  <c r="P2384" i="1" s="1"/>
  <c r="P2385" i="1" a="1"/>
  <c r="P2385" i="1" s="1"/>
  <c r="P2386" i="1" a="1"/>
  <c r="P2386" i="1" s="1"/>
  <c r="K2370" i="1"/>
  <c r="K2371" i="1"/>
  <c r="K2372" i="1"/>
  <c r="K2373" i="1"/>
  <c r="K2374" i="1"/>
  <c r="K2375" i="1"/>
  <c r="P2370" i="1" a="1"/>
  <c r="P2370" i="1" s="1"/>
  <c r="P2371" i="1" a="1"/>
  <c r="P2371" i="1" s="1"/>
  <c r="P2372" i="1" a="1"/>
  <c r="P2372" i="1" s="1"/>
  <c r="P2373" i="1" a="1"/>
  <c r="P2373" i="1" s="1"/>
  <c r="P2374" i="1" a="1"/>
  <c r="P2374" i="1" s="1"/>
  <c r="P2375" i="1" a="1"/>
  <c r="P2375" i="1" s="1"/>
  <c r="I3053" i="5"/>
  <c r="I3045" i="5"/>
  <c r="I3044" i="5"/>
  <c r="I3043" i="5"/>
  <c r="I3042" i="5"/>
  <c r="I3041" i="5"/>
  <c r="I3040" i="5"/>
  <c r="I3039" i="5"/>
  <c r="I3038" i="5"/>
  <c r="K2365" i="1"/>
  <c r="P2365" i="1" a="1"/>
  <c r="P2365" i="1" s="1"/>
  <c r="K2366" i="1"/>
  <c r="P2366" i="1" a="1"/>
  <c r="P2366" i="1" s="1"/>
  <c r="K2367" i="1"/>
  <c r="P2367" i="1" a="1"/>
  <c r="P2367" i="1" s="1"/>
  <c r="K2368" i="1"/>
  <c r="P2368" i="1" a="1"/>
  <c r="P2368" i="1" s="1"/>
  <c r="K2369" i="1"/>
  <c r="P2369" i="1" a="1"/>
  <c r="P2369" i="1" s="1"/>
  <c r="K2364" i="1"/>
  <c r="P2364" i="1" a="1"/>
  <c r="P2364" i="1" s="1"/>
  <c r="I3031" i="5"/>
  <c r="I3032" i="5"/>
  <c r="I3033" i="5"/>
  <c r="AE2568" i="5"/>
  <c r="AE2567" i="5"/>
  <c r="AJ3027" i="5"/>
  <c r="I3030" i="5"/>
  <c r="I3029" i="5"/>
  <c r="I3028" i="5"/>
  <c r="I3027" i="5"/>
  <c r="I3026" i="5"/>
  <c r="I3025" i="5"/>
  <c r="I3024" i="5"/>
  <c r="AJ3003" i="5"/>
  <c r="AJ2985" i="5"/>
  <c r="AJ2967" i="5"/>
  <c r="AE2577" i="5"/>
  <c r="AA2588" i="5"/>
  <c r="AD2588" i="5" s="1"/>
  <c r="I2968" i="5"/>
  <c r="I2969" i="5"/>
  <c r="I2970" i="5"/>
  <c r="I2971" i="5"/>
  <c r="I2972" i="5"/>
  <c r="I2973" i="5"/>
  <c r="I2974" i="5"/>
  <c r="I2975" i="5"/>
  <c r="I2976" i="5"/>
  <c r="I2977" i="5"/>
  <c r="I2978" i="5"/>
  <c r="I2979" i="5"/>
  <c r="I3019" i="5"/>
  <c r="I3018" i="5"/>
  <c r="I3017" i="5"/>
  <c r="I3016" i="5"/>
  <c r="I3015" i="5"/>
  <c r="I3014" i="5"/>
  <c r="I3013" i="5"/>
  <c r="I3012" i="5"/>
  <c r="I3011" i="5"/>
  <c r="I3010" i="5"/>
  <c r="I2988" i="5"/>
  <c r="I2989" i="5"/>
  <c r="I2990" i="5"/>
  <c r="I2991" i="5"/>
  <c r="I2992" i="5"/>
  <c r="I2993" i="5"/>
  <c r="I2994" i="5"/>
  <c r="I2995" i="5"/>
  <c r="I2996" i="5"/>
  <c r="I2997" i="5"/>
  <c r="I2998" i="5"/>
  <c r="I3005" i="5"/>
  <c r="I3004" i="5"/>
  <c r="I3003" i="5"/>
  <c r="I3002" i="5"/>
  <c r="I3001" i="5"/>
  <c r="I3000" i="5"/>
  <c r="I2999" i="5"/>
  <c r="I2987" i="5"/>
  <c r="I2986" i="5"/>
  <c r="K2358" i="1"/>
  <c r="P2358" i="1" a="1"/>
  <c r="P2358" i="1" s="1"/>
  <c r="K2359" i="1"/>
  <c r="P2359" i="1" a="1"/>
  <c r="P2359" i="1" s="1"/>
  <c r="K2360" i="1"/>
  <c r="P2360" i="1" a="1"/>
  <c r="P2360" i="1" s="1"/>
  <c r="K2361" i="1"/>
  <c r="P2361" i="1" a="1"/>
  <c r="P2361" i="1" s="1"/>
  <c r="K2362" i="1"/>
  <c r="P2362" i="1" a="1"/>
  <c r="P2362" i="1" s="1"/>
  <c r="K2363" i="1"/>
  <c r="P2363" i="1" a="1"/>
  <c r="P2363" i="1" s="1"/>
  <c r="K2357" i="1"/>
  <c r="P2357" i="1" a="1"/>
  <c r="P2357" i="1" s="1"/>
  <c r="K2342" i="1"/>
  <c r="P2342" i="1" a="1"/>
  <c r="P2342" i="1" s="1"/>
  <c r="K2343" i="1"/>
  <c r="P2343" i="1" a="1"/>
  <c r="P2343" i="1" s="1"/>
  <c r="K2344" i="1"/>
  <c r="P2344" i="1" a="1"/>
  <c r="P2344" i="1" s="1"/>
  <c r="K2345" i="1"/>
  <c r="P2345" i="1" a="1"/>
  <c r="P2345" i="1" s="1"/>
  <c r="K2346" i="1"/>
  <c r="P2346" i="1" a="1"/>
  <c r="P2346" i="1" s="1"/>
  <c r="K2347" i="1"/>
  <c r="P2347" i="1" a="1"/>
  <c r="P2347" i="1" s="1"/>
  <c r="K2348" i="1"/>
  <c r="P2348" i="1" a="1"/>
  <c r="P2348" i="1" s="1"/>
  <c r="K2349" i="1"/>
  <c r="P2349" i="1" a="1"/>
  <c r="P2349" i="1" s="1"/>
  <c r="K2350" i="1"/>
  <c r="P2350" i="1" a="1"/>
  <c r="P2350" i="1" s="1"/>
  <c r="K2351" i="1"/>
  <c r="P2351" i="1" a="1"/>
  <c r="P2351" i="1" s="1"/>
  <c r="K2352" i="1"/>
  <c r="P2352" i="1" a="1"/>
  <c r="P2352" i="1" s="1"/>
  <c r="K2353" i="1"/>
  <c r="P2353" i="1" a="1"/>
  <c r="P2353" i="1" s="1"/>
  <c r="K2354" i="1"/>
  <c r="P2354" i="1" a="1"/>
  <c r="P2354" i="1" s="1"/>
  <c r="K2355" i="1"/>
  <c r="P2355" i="1" a="1"/>
  <c r="P2355" i="1" s="1"/>
  <c r="K2356" i="1"/>
  <c r="P2356" i="1" a="1"/>
  <c r="P2356" i="1" s="1"/>
  <c r="K2341" i="1"/>
  <c r="P2341" i="1" a="1"/>
  <c r="P2341" i="1" s="1"/>
  <c r="K2336" i="1"/>
  <c r="P2336" i="1" a="1"/>
  <c r="P2336" i="1" s="1"/>
  <c r="K2337" i="1"/>
  <c r="P2337" i="1" a="1"/>
  <c r="P2337" i="1" s="1"/>
  <c r="K2338" i="1"/>
  <c r="P2338" i="1" a="1"/>
  <c r="P2338" i="1" s="1"/>
  <c r="K2339" i="1"/>
  <c r="P2339" i="1" a="1"/>
  <c r="P2339" i="1" s="1"/>
  <c r="K2340" i="1"/>
  <c r="P2340" i="1" a="1"/>
  <c r="P2340" i="1" s="1"/>
  <c r="K2335" i="1"/>
  <c r="P2335" i="1" a="1"/>
  <c r="P2335" i="1" s="1"/>
  <c r="K2334" i="1"/>
  <c r="P2334" i="1" a="1"/>
  <c r="P2334" i="1" s="1"/>
  <c r="K2333" i="1"/>
  <c r="P2333" i="1" a="1"/>
  <c r="P2333" i="1" s="1"/>
  <c r="K2319" i="1"/>
  <c r="P2319" i="1" a="1"/>
  <c r="P2319" i="1" s="1"/>
  <c r="K2320" i="1"/>
  <c r="P2320" i="1" a="1"/>
  <c r="P2320" i="1" s="1"/>
  <c r="K2321" i="1"/>
  <c r="P2321" i="1" a="1"/>
  <c r="P2321" i="1" s="1"/>
  <c r="K2322" i="1"/>
  <c r="P2322" i="1" a="1"/>
  <c r="P2322" i="1" s="1"/>
  <c r="K2323" i="1"/>
  <c r="P2323" i="1" a="1"/>
  <c r="P2323" i="1" s="1"/>
  <c r="K2324" i="1"/>
  <c r="P2324" i="1" a="1"/>
  <c r="P2324" i="1" s="1"/>
  <c r="K2325" i="1"/>
  <c r="P2325" i="1" a="1"/>
  <c r="P2325" i="1" s="1"/>
  <c r="K2326" i="1"/>
  <c r="P2326" i="1" a="1"/>
  <c r="P2326" i="1" s="1"/>
  <c r="K2327" i="1"/>
  <c r="P2327" i="1" a="1"/>
  <c r="P2327" i="1" s="1"/>
  <c r="K2328" i="1"/>
  <c r="P2328" i="1" a="1"/>
  <c r="P2328" i="1" s="1"/>
  <c r="K2329" i="1"/>
  <c r="P2329" i="1" a="1"/>
  <c r="P2329" i="1" s="1"/>
  <c r="K2330" i="1"/>
  <c r="P2330" i="1" a="1"/>
  <c r="P2330" i="1" s="1"/>
  <c r="K2331" i="1"/>
  <c r="P2331" i="1" a="1"/>
  <c r="P2331" i="1" s="1"/>
  <c r="K2332" i="1"/>
  <c r="P2332" i="1" a="1"/>
  <c r="P2332" i="1" s="1"/>
  <c r="K2318" i="1"/>
  <c r="P2318" i="1" a="1"/>
  <c r="P2318" i="1" s="1"/>
  <c r="K2317" i="1"/>
  <c r="P2317" i="1" a="1"/>
  <c r="P2317" i="1" s="1"/>
  <c r="K2316" i="1"/>
  <c r="P2316" i="1" a="1"/>
  <c r="P2316" i="1" s="1"/>
  <c r="I2981" i="5"/>
  <c r="I2980" i="5"/>
  <c r="AE2566" i="5"/>
  <c r="AE2565" i="5"/>
  <c r="AJ2955" i="5"/>
  <c r="AJ2931" i="5"/>
  <c r="I2963" i="5"/>
  <c r="I2962" i="5"/>
  <c r="I2961" i="5"/>
  <c r="I2960" i="5"/>
  <c r="I2959" i="5"/>
  <c r="I2958" i="5"/>
  <c r="I2957" i="5"/>
  <c r="I2956" i="5"/>
  <c r="I2934" i="5"/>
  <c r="I2935" i="5"/>
  <c r="I2936" i="5"/>
  <c r="I2937" i="5"/>
  <c r="I2938" i="5"/>
  <c r="I2939" i="5"/>
  <c r="I2940" i="5"/>
  <c r="I2941" i="5"/>
  <c r="I2942" i="5"/>
  <c r="I2943" i="5"/>
  <c r="I2944" i="5"/>
  <c r="I2951" i="5"/>
  <c r="I2950" i="5"/>
  <c r="I2949" i="5"/>
  <c r="I2948" i="5"/>
  <c r="I2947" i="5"/>
  <c r="I2946" i="5"/>
  <c r="I2945" i="5"/>
  <c r="I2933" i="5"/>
  <c r="I2932" i="5"/>
  <c r="AJ2918" i="5"/>
  <c r="I2922" i="5"/>
  <c r="W2833" i="5"/>
  <c r="I2927" i="5"/>
  <c r="I2926" i="5"/>
  <c r="I2925" i="5"/>
  <c r="I2924" i="5"/>
  <c r="I2923" i="5"/>
  <c r="I2921" i="5"/>
  <c r="I2920" i="5"/>
  <c r="I2919" i="5"/>
  <c r="AJ2906" i="5"/>
  <c r="K2308" i="1"/>
  <c r="P2308" i="1" a="1"/>
  <c r="P2308" i="1" s="1"/>
  <c r="K2309" i="1"/>
  <c r="P2309" i="1" a="1"/>
  <c r="P2309" i="1" s="1"/>
  <c r="K2310" i="1"/>
  <c r="P2310" i="1" a="1"/>
  <c r="P2310" i="1" s="1"/>
  <c r="K2311" i="1"/>
  <c r="P2311" i="1" a="1"/>
  <c r="P2311" i="1" s="1"/>
  <c r="K2312" i="1"/>
  <c r="P2312" i="1" a="1"/>
  <c r="P2312" i="1" s="1"/>
  <c r="K2313" i="1"/>
  <c r="P2313" i="1" a="1"/>
  <c r="P2313" i="1" s="1"/>
  <c r="K2314" i="1"/>
  <c r="P2314" i="1" a="1"/>
  <c r="P2314" i="1" s="1"/>
  <c r="K2315" i="1"/>
  <c r="P2315" i="1" a="1"/>
  <c r="P2315" i="1" s="1"/>
  <c r="K2307" i="1"/>
  <c r="P2307" i="1" a="1"/>
  <c r="P2307" i="1" s="1"/>
  <c r="K2301" i="1"/>
  <c r="P2301" i="1" a="1"/>
  <c r="P2301" i="1" s="1"/>
  <c r="K2302" i="1"/>
  <c r="P2302" i="1" a="1"/>
  <c r="P2302" i="1" s="1"/>
  <c r="K2303" i="1"/>
  <c r="P2303" i="1" a="1"/>
  <c r="P2303" i="1" s="1"/>
  <c r="K2304" i="1"/>
  <c r="P2304" i="1" a="1"/>
  <c r="P2304" i="1" s="1"/>
  <c r="K2305" i="1"/>
  <c r="P2305" i="1" a="1"/>
  <c r="P2305" i="1" s="1"/>
  <c r="K2306" i="1"/>
  <c r="P2306" i="1" a="1"/>
  <c r="P2306" i="1" s="1"/>
  <c r="K2300" i="1"/>
  <c r="P2300" i="1" a="1"/>
  <c r="P2300" i="1" s="1"/>
  <c r="K2299" i="1"/>
  <c r="P2299" i="1" a="1"/>
  <c r="P2299" i="1" s="1"/>
  <c r="K2296" i="1"/>
  <c r="P2296" i="1" a="1"/>
  <c r="P2296" i="1" s="1"/>
  <c r="K2297" i="1"/>
  <c r="P2297" i="1" a="1"/>
  <c r="P2297" i="1" s="1"/>
  <c r="K2298" i="1"/>
  <c r="P2298" i="1" a="1"/>
  <c r="P2298" i="1" s="1"/>
  <c r="K2295" i="1"/>
  <c r="P2295" i="1" a="1"/>
  <c r="P2295" i="1" s="1"/>
  <c r="K2275" i="1"/>
  <c r="P2275" i="1" a="1"/>
  <c r="P2275" i="1" s="1"/>
  <c r="K2276" i="1"/>
  <c r="P2276" i="1" a="1"/>
  <c r="P2276" i="1" s="1"/>
  <c r="K2277" i="1"/>
  <c r="P2277" i="1" a="1"/>
  <c r="P2277" i="1" s="1"/>
  <c r="K2278" i="1"/>
  <c r="P2278" i="1" a="1"/>
  <c r="P2278" i="1" s="1"/>
  <c r="K2279" i="1"/>
  <c r="P2279" i="1" a="1"/>
  <c r="P2279" i="1" s="1"/>
  <c r="K2280" i="1"/>
  <c r="P2280" i="1" a="1"/>
  <c r="P2280" i="1" s="1"/>
  <c r="K2281" i="1"/>
  <c r="P2281" i="1" a="1"/>
  <c r="P2281" i="1" s="1"/>
  <c r="K2282" i="1"/>
  <c r="P2282" i="1" a="1"/>
  <c r="P2282" i="1" s="1"/>
  <c r="K2283" i="1"/>
  <c r="P2283" i="1" a="1"/>
  <c r="P2283" i="1" s="1"/>
  <c r="K2284" i="1"/>
  <c r="P2284" i="1" a="1"/>
  <c r="P2284" i="1" s="1"/>
  <c r="K2285" i="1"/>
  <c r="P2285" i="1" a="1"/>
  <c r="P2285" i="1" s="1"/>
  <c r="K2286" i="1"/>
  <c r="P2286" i="1" a="1"/>
  <c r="P2286" i="1" s="1"/>
  <c r="K2287" i="1"/>
  <c r="P2287" i="1" a="1"/>
  <c r="P2287" i="1" s="1"/>
  <c r="K2288" i="1"/>
  <c r="P2288" i="1" a="1"/>
  <c r="P2288" i="1" s="1"/>
  <c r="K2289" i="1"/>
  <c r="P2289" i="1" a="1"/>
  <c r="P2289" i="1" s="1"/>
  <c r="K2290" i="1"/>
  <c r="P2290" i="1" a="1"/>
  <c r="P2290" i="1" s="1"/>
  <c r="K2291" i="1"/>
  <c r="P2291" i="1" a="1"/>
  <c r="P2291" i="1" s="1"/>
  <c r="K2292" i="1"/>
  <c r="P2292" i="1" a="1"/>
  <c r="P2292" i="1" s="1"/>
  <c r="K2293" i="1"/>
  <c r="P2293" i="1" a="1"/>
  <c r="P2293" i="1" s="1"/>
  <c r="K2294" i="1"/>
  <c r="P2294" i="1" a="1"/>
  <c r="P2294" i="1" s="1"/>
  <c r="K2274" i="1"/>
  <c r="P2274" i="1" a="1"/>
  <c r="P2274" i="1" s="1"/>
  <c r="AE2564" i="5"/>
  <c r="I2914" i="5"/>
  <c r="I2913" i="5"/>
  <c r="I2912" i="5"/>
  <c r="I2911" i="5"/>
  <c r="I2910" i="5"/>
  <c r="I2909" i="5"/>
  <c r="I2908" i="5"/>
  <c r="I2907" i="5"/>
  <c r="AE2563" i="5"/>
  <c r="AJ2894" i="5"/>
  <c r="I2902" i="5"/>
  <c r="I2901" i="5"/>
  <c r="I2900" i="5"/>
  <c r="I2899" i="5"/>
  <c r="I2898" i="5"/>
  <c r="I2897" i="5"/>
  <c r="I2896" i="5"/>
  <c r="I2895" i="5"/>
  <c r="AA2574" i="5"/>
  <c r="AD2574" i="5" s="1"/>
  <c r="AE2767" i="5"/>
  <c r="AJ2879" i="5"/>
  <c r="I2882" i="5"/>
  <c r="I2883" i="5"/>
  <c r="I2890" i="5"/>
  <c r="I2889" i="5"/>
  <c r="I2888" i="5"/>
  <c r="I2887" i="5"/>
  <c r="I2886" i="5"/>
  <c r="I2885" i="5"/>
  <c r="I2884" i="5"/>
  <c r="I2881" i="5"/>
  <c r="I2880" i="5"/>
  <c r="AE2766" i="5"/>
  <c r="AJ2866" i="5"/>
  <c r="AE2764" i="5"/>
  <c r="AE2763" i="5"/>
  <c r="AE2765" i="5"/>
  <c r="I2875" i="5"/>
  <c r="I2874" i="5"/>
  <c r="I2873" i="5"/>
  <c r="I2872" i="5"/>
  <c r="I2871" i="5"/>
  <c r="I2870" i="5"/>
  <c r="I2869" i="5"/>
  <c r="I2868" i="5"/>
  <c r="I2867" i="5"/>
  <c r="K2273" i="1"/>
  <c r="P2273" i="1" a="1"/>
  <c r="P2273" i="1" s="1"/>
  <c r="K2272" i="1"/>
  <c r="P2272" i="1" a="1"/>
  <c r="P2272" i="1" s="1"/>
  <c r="K2271" i="1"/>
  <c r="P2271" i="1" a="1"/>
  <c r="P2271" i="1" s="1"/>
  <c r="K2264" i="1"/>
  <c r="P2264" i="1" a="1"/>
  <c r="P2264" i="1" s="1"/>
  <c r="K2265" i="1"/>
  <c r="P2265" i="1" a="1"/>
  <c r="P2265" i="1" s="1"/>
  <c r="K2266" i="1"/>
  <c r="P2266" i="1" a="1"/>
  <c r="P2266" i="1" s="1"/>
  <c r="K2267" i="1"/>
  <c r="P2267" i="1" a="1"/>
  <c r="P2267" i="1" s="1"/>
  <c r="K2268" i="1"/>
  <c r="P2268" i="1" a="1"/>
  <c r="P2268" i="1" s="1"/>
  <c r="K2269" i="1"/>
  <c r="P2269" i="1" a="1"/>
  <c r="P2269" i="1" s="1"/>
  <c r="K2270" i="1"/>
  <c r="P2270" i="1" a="1"/>
  <c r="P2270" i="1" s="1"/>
  <c r="K2263" i="1"/>
  <c r="P2263" i="1" a="1"/>
  <c r="P2263" i="1" s="1"/>
  <c r="K2261" i="1"/>
  <c r="P2261" i="1" a="1"/>
  <c r="P2261" i="1" s="1"/>
  <c r="K2262" i="1"/>
  <c r="P2262" i="1" a="1"/>
  <c r="P2262" i="1" s="1"/>
  <c r="K2260" i="1"/>
  <c r="P2260" i="1" a="1"/>
  <c r="P2260" i="1" s="1"/>
  <c r="K2256" i="1"/>
  <c r="P2256" i="1" a="1"/>
  <c r="P2256" i="1" s="1"/>
  <c r="K2257" i="1"/>
  <c r="P2257" i="1" a="1"/>
  <c r="P2257" i="1" s="1"/>
  <c r="K2258" i="1"/>
  <c r="P2258" i="1" a="1"/>
  <c r="P2258" i="1" s="1"/>
  <c r="K2259" i="1"/>
  <c r="P2259" i="1" a="1"/>
  <c r="P2259" i="1" s="1"/>
  <c r="K2255" i="1"/>
  <c r="P2255" i="1" a="1"/>
  <c r="P2255" i="1" s="1"/>
  <c r="K2233" i="1"/>
  <c r="P2233" i="1" a="1"/>
  <c r="P2233" i="1" s="1"/>
  <c r="K2234" i="1"/>
  <c r="P2234" i="1" a="1"/>
  <c r="P2234" i="1" s="1"/>
  <c r="K2235" i="1"/>
  <c r="P2235" i="1" a="1"/>
  <c r="P2235" i="1" s="1"/>
  <c r="K2236" i="1"/>
  <c r="P2236" i="1" a="1"/>
  <c r="P2236" i="1" s="1"/>
  <c r="K2237" i="1"/>
  <c r="P2237" i="1" a="1"/>
  <c r="P2237" i="1" s="1"/>
  <c r="K2238" i="1"/>
  <c r="P2238" i="1" a="1"/>
  <c r="P2238" i="1" s="1"/>
  <c r="K2239" i="1"/>
  <c r="P2239" i="1" a="1"/>
  <c r="P2239" i="1" s="1"/>
  <c r="K2240" i="1"/>
  <c r="P2240" i="1" a="1"/>
  <c r="P2240" i="1" s="1"/>
  <c r="K2241" i="1"/>
  <c r="P2241" i="1" a="1"/>
  <c r="P2241" i="1" s="1"/>
  <c r="K2242" i="1"/>
  <c r="P2242" i="1" a="1"/>
  <c r="P2242" i="1" s="1"/>
  <c r="K2243" i="1"/>
  <c r="P2243" i="1" a="1"/>
  <c r="P2243" i="1" s="1"/>
  <c r="K2244" i="1"/>
  <c r="P2244" i="1" a="1"/>
  <c r="P2244" i="1" s="1"/>
  <c r="K2245" i="1"/>
  <c r="P2245" i="1" a="1"/>
  <c r="P2245" i="1" s="1"/>
  <c r="K2246" i="1"/>
  <c r="P2246" i="1" a="1"/>
  <c r="P2246" i="1" s="1"/>
  <c r="K2247" i="1"/>
  <c r="P2247" i="1" a="1"/>
  <c r="P2247" i="1" s="1"/>
  <c r="K2248" i="1"/>
  <c r="P2248" i="1" a="1"/>
  <c r="P2248" i="1" s="1"/>
  <c r="K2249" i="1"/>
  <c r="P2249" i="1" a="1"/>
  <c r="P2249" i="1" s="1"/>
  <c r="K2250" i="1"/>
  <c r="P2250" i="1" a="1"/>
  <c r="P2250" i="1" s="1"/>
  <c r="K2251" i="1"/>
  <c r="P2251" i="1" a="1"/>
  <c r="P2251" i="1" s="1"/>
  <c r="K2252" i="1"/>
  <c r="P2252" i="1" a="1"/>
  <c r="P2252" i="1" s="1"/>
  <c r="K2253" i="1"/>
  <c r="P2253" i="1" a="1"/>
  <c r="P2253" i="1" s="1"/>
  <c r="K2254" i="1"/>
  <c r="P2254" i="1" a="1"/>
  <c r="P2254" i="1" s="1"/>
  <c r="K2232" i="1"/>
  <c r="P2232" i="1" a="1"/>
  <c r="P2232" i="1" s="1"/>
  <c r="J3706" i="5" a="1"/>
  <c r="J3707" i="5" a="1"/>
  <c r="X3753" i="5" a="1"/>
  <c r="J3662" i="5" a="1"/>
  <c r="J3697" i="5" a="1"/>
  <c r="X3775" i="5" a="1"/>
  <c r="J3632" i="5" a="1"/>
  <c r="J3705" i="5" a="1"/>
  <c r="X3774" i="5" a="1"/>
  <c r="J3647" i="5" a="1"/>
  <c r="J3631" i="5" a="1"/>
  <c r="J3628" i="5" a="1"/>
  <c r="J3672" i="5" a="1"/>
  <c r="J3723" i="5" a="1"/>
  <c r="J3598" i="5" a="1"/>
  <c r="J3648" i="5" a="1"/>
  <c r="J3676" i="5" a="1"/>
  <c r="X3771" i="5" a="1"/>
  <c r="J3637" i="5" a="1"/>
  <c r="J3729" i="5" a="1"/>
  <c r="X3762" i="5" a="1"/>
  <c r="J3608" i="5" a="1"/>
  <c r="J3661" i="5" a="1"/>
  <c r="J3690" i="5" a="1"/>
  <c r="X3779" i="5" a="1"/>
  <c r="J3618" i="5" a="1"/>
  <c r="J3664" i="5" a="1"/>
  <c r="J3736" i="5" a="1"/>
  <c r="X3770" i="5" a="1"/>
  <c r="J3700" i="5" a="1"/>
  <c r="V406" i="7"/>
  <c r="X3755" i="5" a="1"/>
  <c r="J3630" i="5" a="1"/>
  <c r="J3704" i="5" a="1"/>
  <c r="J3596" i="5" a="1"/>
  <c r="J3609" i="5" a="1"/>
  <c r="J3626" i="5" a="1"/>
  <c r="J3722" i="5" a="1"/>
  <c r="X3758" i="5" a="1"/>
  <c r="J3679" i="5" a="1"/>
  <c r="X3778" i="5" a="1"/>
  <c r="J3718" i="5" a="1"/>
  <c r="X3756" i="5" a="1"/>
  <c r="J3643" i="5" a="1"/>
  <c r="J3689" i="5" a="1"/>
  <c r="X3759" i="5" a="1"/>
  <c r="X3752" i="5" a="1"/>
  <c r="J3681" i="5" a="1"/>
  <c r="X3763" i="5" a="1"/>
  <c r="J3621" i="5" a="1"/>
  <c r="J3696" i="5" a="1"/>
  <c r="X3768" i="5" a="1"/>
  <c r="J3619" i="5" a="1"/>
  <c r="J3703" i="5" a="1"/>
  <c r="J3735" i="5" a="1"/>
  <c r="X3772" i="5" a="1"/>
  <c r="J3660" i="5" a="1"/>
  <c r="J3719" i="5" a="1"/>
  <c r="X3761" i="5" a="1"/>
  <c r="J3673" i="5" a="1"/>
  <c r="J3731" i="5" a="1"/>
  <c r="X3766" i="5" a="1"/>
  <c r="J3649" i="5" a="1"/>
  <c r="J3733" i="5" a="1"/>
  <c r="J3597" i="5" a="1"/>
  <c r="J3709" i="5" a="1"/>
  <c r="L384" i="7"/>
  <c r="J3728" i="5" a="1"/>
  <c r="X3767" i="5" a="1"/>
  <c r="J3627" i="5" a="1"/>
  <c r="J3682" i="5" a="1"/>
  <c r="J3725" i="5" a="1"/>
  <c r="X3765" i="5" a="1"/>
  <c r="J3714" i="5" a="1"/>
  <c r="J3602" i="5" a="1"/>
  <c r="J3678" i="5" a="1"/>
  <c r="J3645" i="5" a="1"/>
  <c r="J3694" i="5" a="1"/>
  <c r="J3605" i="5" a="1"/>
  <c r="J3634" i="5" a="1"/>
  <c r="J3657" i="5" a="1"/>
  <c r="J3724" i="5" a="1"/>
  <c r="J3606" i="5" a="1"/>
  <c r="J3680" i="5" a="1"/>
  <c r="X3777" i="5" a="1"/>
  <c r="J3620" i="5" a="1"/>
  <c r="J3708" i="5" a="1"/>
  <c r="J3613" i="5" a="1"/>
  <c r="J3635" i="5" a="1"/>
  <c r="J3612" i="5" a="1"/>
  <c r="J3717" i="5" a="1"/>
  <c r="J3646" i="5" a="1"/>
  <c r="J3695" i="5" a="1"/>
  <c r="X3764" i="5" a="1"/>
  <c r="J3665" i="5" a="1"/>
  <c r="J3691" i="5" a="1"/>
  <c r="J3604" i="5" a="1"/>
  <c r="J3650" i="5" a="1"/>
  <c r="J3734" i="5" a="1"/>
  <c r="J3594" i="5" a="1"/>
  <c r="J3698" i="5" a="1"/>
  <c r="J3611" i="5" a="1"/>
  <c r="J3595" i="5" a="1"/>
  <c r="J3658" i="5" a="1"/>
  <c r="J3688" i="5" a="1"/>
  <c r="J3601" i="5" a="1"/>
  <c r="J3622" i="5" a="1"/>
  <c r="J3720" i="5" a="1"/>
  <c r="J3593" i="5" a="1"/>
  <c r="J3675" i="5" a="1"/>
  <c r="J3677" i="5" a="1"/>
  <c r="J3730" i="5" a="1"/>
  <c r="X3773" i="5" a="1"/>
  <c r="J3638" i="5" a="1"/>
  <c r="J3701" i="5" a="1"/>
  <c r="J3732" i="5" a="1"/>
  <c r="X3757" i="5" a="1"/>
  <c r="J3671" i="5" a="1"/>
  <c r="J3600" i="5" a="1"/>
  <c r="J3636" i="5" a="1"/>
  <c r="J3687" i="5" a="1"/>
  <c r="J3692" i="5" a="1"/>
  <c r="J3652" i="5" a="1"/>
  <c r="L383" i="7"/>
  <c r="J3623" i="5" a="1"/>
  <c r="J3666" i="5" a="1"/>
  <c r="J3715" i="5" a="1"/>
  <c r="X3769" i="5" a="1"/>
  <c r="J3625" i="5" a="1"/>
  <c r="J3702" i="5" a="1"/>
  <c r="X3760" i="5" a="1"/>
  <c r="J3651" i="5" a="1"/>
  <c r="J3624" i="5" a="1"/>
  <c r="W406" i="7"/>
  <c r="J3659" i="5" a="1"/>
  <c r="J3716" i="5" a="1"/>
  <c r="J3603" i="5" a="1"/>
  <c r="J3633" i="5" a="1"/>
  <c r="J3674" i="5" a="1"/>
  <c r="J3607" i="5" a="1"/>
  <c r="J3629" i="5" a="1"/>
  <c r="J3721" i="5" a="1"/>
  <c r="J3726" i="5" a="1"/>
  <c r="J3599" i="5" a="1"/>
  <c r="J3644" i="5" a="1"/>
  <c r="J3693" i="5" a="1"/>
  <c r="J3610" i="5" a="1"/>
  <c r="X3754" i="5" a="1"/>
  <c r="J3663" i="5" a="1"/>
  <c r="J3727" i="5" a="1"/>
  <c r="X3776" i="5" a="1"/>
  <c r="J3699" i="5" a="1"/>
  <c r="Q3823" i="5" l="1"/>
  <c r="O3823" i="5"/>
  <c r="Q3830" i="5"/>
  <c r="O3830" i="5"/>
  <c r="Q3824" i="5"/>
  <c r="O3824" i="5"/>
  <c r="Q3826" i="5"/>
  <c r="O3826" i="5"/>
  <c r="Q3829" i="5"/>
  <c r="O3829" i="5"/>
  <c r="Q3821" i="5"/>
  <c r="O3821" i="5"/>
  <c r="O3819" i="5"/>
  <c r="Q3819" i="5"/>
  <c r="Q3827" i="5"/>
  <c r="O3827" i="5"/>
  <c r="Q3822" i="5"/>
  <c r="O3822" i="5"/>
  <c r="P3819" i="5"/>
  <c r="O3828" i="5"/>
  <c r="Q3828" i="5"/>
  <c r="O3825" i="5"/>
  <c r="Q3825" i="5"/>
  <c r="R3819" i="5"/>
  <c r="K3831" i="5"/>
  <c r="O3820" i="5"/>
  <c r="Q3820" i="5"/>
  <c r="Q3810" i="5"/>
  <c r="O3810" i="5"/>
  <c r="Q3811" i="5"/>
  <c r="O3811" i="5"/>
  <c r="Q3795" i="5"/>
  <c r="O3795" i="5"/>
  <c r="Q3794" i="5"/>
  <c r="O3794" i="5"/>
  <c r="O3793" i="5"/>
  <c r="Q3793" i="5"/>
  <c r="O3792" i="5"/>
  <c r="Q3792" i="5"/>
  <c r="R3803" i="5"/>
  <c r="K3815" i="5"/>
  <c r="Q3809" i="5"/>
  <c r="O3809" i="5"/>
  <c r="Q3814" i="5"/>
  <c r="O3814" i="5"/>
  <c r="O3805" i="5"/>
  <c r="Q3805" i="5"/>
  <c r="O3812" i="5"/>
  <c r="Q3812" i="5"/>
  <c r="O3803" i="5"/>
  <c r="Q3803" i="5"/>
  <c r="P3803" i="5"/>
  <c r="Q3807" i="5"/>
  <c r="O3807" i="5"/>
  <c r="Q3813" i="5"/>
  <c r="O3813" i="5"/>
  <c r="Q3808" i="5"/>
  <c r="O3808" i="5"/>
  <c r="Q3806" i="5"/>
  <c r="O3806" i="5"/>
  <c r="Q3804" i="5"/>
  <c r="O3804" i="5"/>
  <c r="Q3791" i="5"/>
  <c r="O3791" i="5"/>
  <c r="Q3796" i="5"/>
  <c r="O3796" i="5"/>
  <c r="Q3798" i="5"/>
  <c r="O3798" i="5"/>
  <c r="R3786" i="5"/>
  <c r="K3799" i="5"/>
  <c r="O3789" i="5"/>
  <c r="Q3789" i="5"/>
  <c r="Q3786" i="5"/>
  <c r="O3786" i="5"/>
  <c r="O3797" i="5"/>
  <c r="Q3797" i="5"/>
  <c r="Q3788" i="5"/>
  <c r="O3788" i="5"/>
  <c r="Q3790" i="5"/>
  <c r="O3790" i="5"/>
  <c r="Q3787" i="5"/>
  <c r="O3787" i="5"/>
  <c r="P3786" i="5"/>
  <c r="M3770" i="5"/>
  <c r="P3770" i="5" s="1"/>
  <c r="N3770" i="5"/>
  <c r="L3770" i="5"/>
  <c r="K3770" i="5"/>
  <c r="R3770" i="5" s="1"/>
  <c r="N3777" i="5"/>
  <c r="M3777" i="5"/>
  <c r="P3777" i="5" s="1"/>
  <c r="L3777" i="5"/>
  <c r="K3777" i="5"/>
  <c r="R3777" i="5" s="1"/>
  <c r="N3780" i="5"/>
  <c r="M3780" i="5"/>
  <c r="P3780" i="5" s="1"/>
  <c r="L3780" i="5"/>
  <c r="K3780" i="5"/>
  <c r="R3780" i="5" s="1"/>
  <c r="M3769" i="5"/>
  <c r="P3769" i="5" s="1"/>
  <c r="N3769" i="5"/>
  <c r="L3769" i="5"/>
  <c r="K3769" i="5"/>
  <c r="R3769" i="5" s="1"/>
  <c r="L3776" i="5"/>
  <c r="K3776" i="5"/>
  <c r="R3776" i="5" s="1"/>
  <c r="N3776" i="5"/>
  <c r="M3776" i="5"/>
  <c r="P3776" i="5" s="1"/>
  <c r="M3772" i="5"/>
  <c r="P3772" i="5" s="1"/>
  <c r="L3772" i="5"/>
  <c r="N3772" i="5"/>
  <c r="K3772" i="5"/>
  <c r="R3772" i="5" s="1"/>
  <c r="M3768" i="5"/>
  <c r="L3768" i="5"/>
  <c r="K3768" i="5"/>
  <c r="N3768" i="5"/>
  <c r="K3779" i="5"/>
  <c r="R3779" i="5" s="1"/>
  <c r="N3779" i="5"/>
  <c r="M3779" i="5"/>
  <c r="P3779" i="5" s="1"/>
  <c r="L3779" i="5"/>
  <c r="M3773" i="5"/>
  <c r="P3773" i="5" s="1"/>
  <c r="L3773" i="5"/>
  <c r="N3773" i="5"/>
  <c r="K3773" i="5"/>
  <c r="R3773" i="5" s="1"/>
  <c r="M3771" i="5"/>
  <c r="P3771" i="5" s="1"/>
  <c r="L3771" i="5"/>
  <c r="K3771" i="5"/>
  <c r="R3771" i="5" s="1"/>
  <c r="N3771" i="5"/>
  <c r="M3781" i="5"/>
  <c r="P3781" i="5" s="1"/>
  <c r="L3781" i="5"/>
  <c r="K3781" i="5"/>
  <c r="R3781" i="5" s="1"/>
  <c r="N3781" i="5"/>
  <c r="N3775" i="5"/>
  <c r="M3775" i="5"/>
  <c r="P3775" i="5" s="1"/>
  <c r="L3775" i="5"/>
  <c r="K3775" i="5"/>
  <c r="R3775" i="5" s="1"/>
  <c r="N3774" i="5"/>
  <c r="M3774" i="5"/>
  <c r="P3774" i="5" s="1"/>
  <c r="L3774" i="5"/>
  <c r="K3774" i="5"/>
  <c r="R3774" i="5" s="1"/>
  <c r="N3778" i="5"/>
  <c r="M3778" i="5"/>
  <c r="P3778" i="5" s="1"/>
  <c r="L3778" i="5"/>
  <c r="K3778" i="5"/>
  <c r="R3778" i="5" s="1"/>
  <c r="M3746" i="5"/>
  <c r="P3746" i="5" s="1"/>
  <c r="L3746" i="5"/>
  <c r="N3746" i="5"/>
  <c r="K3746" i="5"/>
  <c r="R3746" i="5" s="1"/>
  <c r="N3758" i="5"/>
  <c r="M3758" i="5"/>
  <c r="P3758" i="5" s="1"/>
  <c r="L3758" i="5"/>
  <c r="K3758" i="5"/>
  <c r="R3758" i="5" s="1"/>
  <c r="N3753" i="5"/>
  <c r="M3753" i="5"/>
  <c r="P3753" i="5" s="1"/>
  <c r="L3753" i="5"/>
  <c r="K3753" i="5"/>
  <c r="R3753" i="5" s="1"/>
  <c r="M3745" i="5"/>
  <c r="P3745" i="5" s="1"/>
  <c r="L3745" i="5"/>
  <c r="N3745" i="5"/>
  <c r="K3745" i="5"/>
  <c r="R3745" i="5" s="1"/>
  <c r="N3747" i="5"/>
  <c r="M3747" i="5"/>
  <c r="P3747" i="5" s="1"/>
  <c r="L3747" i="5"/>
  <c r="K3747" i="5"/>
  <c r="R3747" i="5" s="1"/>
  <c r="N3750" i="5"/>
  <c r="M3750" i="5"/>
  <c r="P3750" i="5" s="1"/>
  <c r="L3750" i="5"/>
  <c r="K3750" i="5"/>
  <c r="R3750" i="5" s="1"/>
  <c r="M3744" i="5"/>
  <c r="P3744" i="5" s="1"/>
  <c r="L3744" i="5"/>
  <c r="K3744" i="5"/>
  <c r="R3744" i="5" s="1"/>
  <c r="N3744" i="5"/>
  <c r="N3759" i="5"/>
  <c r="M3759" i="5"/>
  <c r="P3759" i="5" s="1"/>
  <c r="L3759" i="5"/>
  <c r="K3759" i="5"/>
  <c r="R3759" i="5" s="1"/>
  <c r="K3760" i="5"/>
  <c r="R3760" i="5" s="1"/>
  <c r="N3760" i="5"/>
  <c r="M3760" i="5"/>
  <c r="P3760" i="5" s="1"/>
  <c r="L3760" i="5"/>
  <c r="M3743" i="5"/>
  <c r="P3743" i="5" s="1"/>
  <c r="N3743" i="5"/>
  <c r="L3743" i="5"/>
  <c r="K3743" i="5"/>
  <c r="R3743" i="5" s="1"/>
  <c r="M3741" i="5"/>
  <c r="L3741" i="5"/>
  <c r="K3741" i="5"/>
  <c r="N3741" i="5"/>
  <c r="K3752" i="5"/>
  <c r="R3752" i="5" s="1"/>
  <c r="N3752" i="5"/>
  <c r="M3752" i="5"/>
  <c r="P3752" i="5" s="1"/>
  <c r="L3752" i="5"/>
  <c r="M3742" i="5"/>
  <c r="P3742" i="5" s="1"/>
  <c r="N3742" i="5"/>
  <c r="L3742" i="5"/>
  <c r="K3742" i="5"/>
  <c r="R3742" i="5" s="1"/>
  <c r="N3761" i="5"/>
  <c r="M3761" i="5"/>
  <c r="P3761" i="5" s="1"/>
  <c r="L3761" i="5"/>
  <c r="K3761" i="5"/>
  <c r="R3761" i="5" s="1"/>
  <c r="L3749" i="5"/>
  <c r="K3749" i="5"/>
  <c r="R3749" i="5" s="1"/>
  <c r="N3749" i="5"/>
  <c r="M3749" i="5"/>
  <c r="P3749" i="5" s="1"/>
  <c r="N3756" i="5"/>
  <c r="M3756" i="5"/>
  <c r="P3756" i="5" s="1"/>
  <c r="L3756" i="5"/>
  <c r="K3756" i="5"/>
  <c r="R3756" i="5" s="1"/>
  <c r="N3751" i="5"/>
  <c r="M3751" i="5"/>
  <c r="P3751" i="5" s="1"/>
  <c r="L3751" i="5"/>
  <c r="K3751" i="5"/>
  <c r="R3751" i="5" s="1"/>
  <c r="N3763" i="5"/>
  <c r="M3763" i="5"/>
  <c r="P3763" i="5" s="1"/>
  <c r="L3763" i="5"/>
  <c r="K3763" i="5"/>
  <c r="R3763" i="5" s="1"/>
  <c r="M3762" i="5"/>
  <c r="P3762" i="5" s="1"/>
  <c r="L3762" i="5"/>
  <c r="K3762" i="5"/>
  <c r="R3762" i="5" s="1"/>
  <c r="N3762" i="5"/>
  <c r="L3757" i="5"/>
  <c r="K3757" i="5"/>
  <c r="R3757" i="5" s="1"/>
  <c r="N3757" i="5"/>
  <c r="M3757" i="5"/>
  <c r="P3757" i="5" s="1"/>
  <c r="N3755" i="5"/>
  <c r="M3755" i="5"/>
  <c r="P3755" i="5" s="1"/>
  <c r="L3755" i="5"/>
  <c r="K3755" i="5"/>
  <c r="R3755" i="5" s="1"/>
  <c r="M3754" i="5"/>
  <c r="P3754" i="5" s="1"/>
  <c r="L3754" i="5"/>
  <c r="K3754" i="5"/>
  <c r="R3754" i="5" s="1"/>
  <c r="N3754" i="5"/>
  <c r="N3748" i="5"/>
  <c r="M3748" i="5"/>
  <c r="P3748" i="5" s="1"/>
  <c r="L3748" i="5"/>
  <c r="K3748" i="5"/>
  <c r="R3748" i="5" s="1"/>
  <c r="J3733" i="5"/>
  <c r="J3707" i="5"/>
  <c r="J3708" i="5"/>
  <c r="J3728" i="5"/>
  <c r="J3721" i="5"/>
  <c r="J3729" i="5"/>
  <c r="J3720" i="5"/>
  <c r="J3714" i="5"/>
  <c r="J3722" i="5"/>
  <c r="J3730" i="5"/>
  <c r="J3716" i="5"/>
  <c r="J3724" i="5"/>
  <c r="J3732" i="5"/>
  <c r="J3735" i="5"/>
  <c r="J3725" i="5"/>
  <c r="J3715" i="5"/>
  <c r="J3723" i="5"/>
  <c r="J3731" i="5"/>
  <c r="J3718" i="5"/>
  <c r="J3726" i="5"/>
  <c r="J3717" i="5"/>
  <c r="J3734" i="5"/>
  <c r="J3719" i="5"/>
  <c r="J3727" i="5"/>
  <c r="J3736" i="5"/>
  <c r="J3695" i="5"/>
  <c r="J3693" i="5"/>
  <c r="J3692" i="5"/>
  <c r="J3691" i="5"/>
  <c r="J3688" i="5"/>
  <c r="J3697" i="5"/>
  <c r="J3689" i="5"/>
  <c r="J3690" i="5"/>
  <c r="J3694" i="5"/>
  <c r="J3696" i="5"/>
  <c r="AC3650" i="5"/>
  <c r="Z3678" i="5"/>
  <c r="H379" i="7" s="1"/>
  <c r="H384" i="7" s="1"/>
  <c r="J3701" i="5"/>
  <c r="J3703" i="5"/>
  <c r="J3704" i="5"/>
  <c r="J3687" i="5"/>
  <c r="J3698" i="5"/>
  <c r="J3706" i="5"/>
  <c r="J3699" i="5"/>
  <c r="J3700" i="5"/>
  <c r="J3709" i="5"/>
  <c r="J3705" i="5"/>
  <c r="J3702" i="5"/>
  <c r="J3676" i="5"/>
  <c r="J3675" i="5"/>
  <c r="X3725" i="5"/>
  <c r="F381" i="7" s="1"/>
  <c r="H383" i="7"/>
  <c r="J3673" i="5"/>
  <c r="J3677" i="5"/>
  <c r="J3678" i="5"/>
  <c r="J3679" i="5"/>
  <c r="J3680" i="5"/>
  <c r="J3671" i="5"/>
  <c r="J3681" i="5"/>
  <c r="J3672" i="5"/>
  <c r="J3682" i="5"/>
  <c r="J3674" i="5"/>
  <c r="J3660" i="5"/>
  <c r="J3661" i="5"/>
  <c r="J3662" i="5"/>
  <c r="J3663" i="5"/>
  <c r="J3664" i="5"/>
  <c r="J3657" i="5"/>
  <c r="J3665" i="5"/>
  <c r="J3658" i="5"/>
  <c r="J3666" i="5"/>
  <c r="J3659" i="5"/>
  <c r="X3634" i="5"/>
  <c r="F377" i="7" s="1"/>
  <c r="AC3743" i="5"/>
  <c r="J3648" i="5"/>
  <c r="J3649" i="5"/>
  <c r="J3643" i="5"/>
  <c r="J3644" i="5"/>
  <c r="J3645" i="5"/>
  <c r="J3646" i="5"/>
  <c r="J3647" i="5"/>
  <c r="J3651" i="5"/>
  <c r="J3652" i="5"/>
  <c r="J3650" i="5"/>
  <c r="J3623" i="5"/>
  <c r="J3631" i="5"/>
  <c r="J3632" i="5"/>
  <c r="J3625" i="5"/>
  <c r="J3633" i="5"/>
  <c r="J3618" i="5"/>
  <c r="J3634" i="5"/>
  <c r="J3619" i="5"/>
  <c r="J3627" i="5"/>
  <c r="J3620" i="5"/>
  <c r="J3628" i="5"/>
  <c r="J3636" i="5"/>
  <c r="J3621" i="5"/>
  <c r="J3629" i="5"/>
  <c r="J3637" i="5"/>
  <c r="J3622" i="5"/>
  <c r="J3630" i="5"/>
  <c r="J3638" i="5"/>
  <c r="J3624" i="5"/>
  <c r="J3626" i="5"/>
  <c r="J3635" i="5"/>
  <c r="F385" i="7"/>
  <c r="BT380" i="7"/>
  <c r="BT381" i="7" s="1"/>
  <c r="BT382" i="7" s="1"/>
  <c r="Y377" i="7"/>
  <c r="AB376" i="7"/>
  <c r="AE383" i="7"/>
  <c r="AE384" i="7" s="1"/>
  <c r="AE385" i="7" s="1"/>
  <c r="AE386" i="7" s="1"/>
  <c r="AE387" i="7" s="1"/>
  <c r="AE388" i="7" s="1"/>
  <c r="AE389" i="7" s="1"/>
  <c r="G388" i="7"/>
  <c r="AB375" i="7"/>
  <c r="X3700" i="5"/>
  <c r="F380" i="7" s="1"/>
  <c r="AD3606" i="5"/>
  <c r="X3678" i="5"/>
  <c r="F379" i="7" s="1"/>
  <c r="AB3650" i="5"/>
  <c r="X3766" i="5"/>
  <c r="X3753" i="5"/>
  <c r="X3754" i="5"/>
  <c r="X3758" i="5"/>
  <c r="X3759" i="5"/>
  <c r="X3775" i="5"/>
  <c r="X3760" i="5"/>
  <c r="X3776" i="5"/>
  <c r="X3764" i="5"/>
  <c r="X3767" i="5"/>
  <c r="X3756" i="5"/>
  <c r="X3774" i="5"/>
  <c r="X3761" i="5"/>
  <c r="X3777" i="5"/>
  <c r="X3752" i="5"/>
  <c r="X3772" i="5"/>
  <c r="X3762" i="5"/>
  <c r="X3778" i="5"/>
  <c r="X3770" i="5"/>
  <c r="X3763" i="5"/>
  <c r="X3779" i="5"/>
  <c r="X3757" i="5"/>
  <c r="X3773" i="5"/>
  <c r="X3768" i="5"/>
  <c r="X3765" i="5"/>
  <c r="X3769" i="5"/>
  <c r="X3755" i="5"/>
  <c r="X3771" i="5"/>
  <c r="AD3695" i="5"/>
  <c r="AB3743" i="5"/>
  <c r="Y3747" i="5" s="1"/>
  <c r="G382" i="7" s="1"/>
  <c r="X3654" i="5"/>
  <c r="AD3743" i="5"/>
  <c r="J3598" i="5"/>
  <c r="J3600" i="5"/>
  <c r="J3601" i="5"/>
  <c r="J3602" i="5"/>
  <c r="J3605" i="5"/>
  <c r="J3599" i="5"/>
  <c r="J3606" i="5"/>
  <c r="J3608" i="5"/>
  <c r="J3593" i="5"/>
  <c r="J3609" i="5"/>
  <c r="J3594" i="5"/>
  <c r="J3610" i="5"/>
  <c r="J3595" i="5"/>
  <c r="J3611" i="5"/>
  <c r="J3596" i="5"/>
  <c r="J3612" i="5"/>
  <c r="J3597" i="5"/>
  <c r="J3613" i="5"/>
  <c r="J3604" i="5"/>
  <c r="J3607" i="5"/>
  <c r="J3603" i="5"/>
  <c r="AJ2842" i="5"/>
  <c r="AJ2824" i="5"/>
  <c r="I2844" i="5"/>
  <c r="I2845" i="5"/>
  <c r="I2846" i="5"/>
  <c r="I2847" i="5"/>
  <c r="I2848" i="5"/>
  <c r="I2849" i="5"/>
  <c r="I2850" i="5"/>
  <c r="I2862" i="5"/>
  <c r="I2861" i="5"/>
  <c r="I2860" i="5"/>
  <c r="I2859" i="5"/>
  <c r="I2858" i="5"/>
  <c r="I2857" i="5"/>
  <c r="I2856" i="5"/>
  <c r="I2855" i="5"/>
  <c r="I2854" i="5"/>
  <c r="I2853" i="5"/>
  <c r="I2852" i="5"/>
  <c r="I2851" i="5"/>
  <c r="I2843" i="5"/>
  <c r="I2827" i="5"/>
  <c r="I2828" i="5"/>
  <c r="I2829" i="5"/>
  <c r="I2830" i="5"/>
  <c r="I2838" i="5"/>
  <c r="I2837" i="5"/>
  <c r="I2836" i="5"/>
  <c r="I2835" i="5"/>
  <c r="I2834" i="5"/>
  <c r="I2833" i="5"/>
  <c r="I2832" i="5"/>
  <c r="I2831" i="5"/>
  <c r="I2826" i="5"/>
  <c r="I2825" i="5"/>
  <c r="K2226" i="1"/>
  <c r="P2226" i="1" a="1"/>
  <c r="P2226" i="1" s="1"/>
  <c r="K2227" i="1"/>
  <c r="P2227" i="1" a="1"/>
  <c r="P2227" i="1" s="1"/>
  <c r="K2228" i="1"/>
  <c r="P2228" i="1" a="1"/>
  <c r="P2228" i="1" s="1"/>
  <c r="K2229" i="1"/>
  <c r="P2229" i="1" a="1"/>
  <c r="P2229" i="1" s="1"/>
  <c r="K2230" i="1"/>
  <c r="P2230" i="1" a="1"/>
  <c r="P2230" i="1" s="1"/>
  <c r="K2231" i="1"/>
  <c r="P2231" i="1" a="1"/>
  <c r="P2231" i="1" s="1"/>
  <c r="K2225" i="1"/>
  <c r="P2225" i="1" a="1"/>
  <c r="P2225" i="1" s="1"/>
  <c r="K2213" i="1"/>
  <c r="P2213" i="1" a="1"/>
  <c r="P2213" i="1" s="1"/>
  <c r="K2214" i="1"/>
  <c r="P2214" i="1" a="1"/>
  <c r="P2214" i="1" s="1"/>
  <c r="K2215" i="1"/>
  <c r="P2215" i="1" a="1"/>
  <c r="P2215" i="1" s="1"/>
  <c r="K2216" i="1"/>
  <c r="P2216" i="1" a="1"/>
  <c r="P2216" i="1" s="1"/>
  <c r="K2217" i="1"/>
  <c r="P2217" i="1" a="1"/>
  <c r="P2217" i="1" s="1"/>
  <c r="K2218" i="1"/>
  <c r="P2218" i="1" a="1"/>
  <c r="P2218" i="1" s="1"/>
  <c r="K2219" i="1"/>
  <c r="P2219" i="1" a="1"/>
  <c r="P2219" i="1" s="1"/>
  <c r="K2220" i="1"/>
  <c r="P2220" i="1" a="1"/>
  <c r="P2220" i="1" s="1"/>
  <c r="K2221" i="1"/>
  <c r="P2221" i="1" a="1"/>
  <c r="P2221" i="1" s="1"/>
  <c r="K2222" i="1"/>
  <c r="P2222" i="1" a="1"/>
  <c r="P2222" i="1" s="1"/>
  <c r="K2223" i="1"/>
  <c r="P2223" i="1" a="1"/>
  <c r="P2223" i="1" s="1"/>
  <c r="K2224" i="1"/>
  <c r="P2224" i="1" a="1"/>
  <c r="P2224" i="1" s="1"/>
  <c r="K2212" i="1"/>
  <c r="P2212" i="1" a="1"/>
  <c r="P2212" i="1" s="1"/>
  <c r="K2208" i="1"/>
  <c r="P2208" i="1" a="1"/>
  <c r="P2208" i="1" s="1"/>
  <c r="K2209" i="1"/>
  <c r="P2209" i="1" a="1"/>
  <c r="P2209" i="1" s="1"/>
  <c r="K2210" i="1"/>
  <c r="P2210" i="1" a="1"/>
  <c r="P2210" i="1" s="1"/>
  <c r="K2211" i="1"/>
  <c r="P2211" i="1" a="1"/>
  <c r="P2211" i="1" s="1"/>
  <c r="K2207" i="1"/>
  <c r="P2207" i="1" a="1"/>
  <c r="P2207" i="1" s="1"/>
  <c r="K2206" i="1"/>
  <c r="P2206" i="1" a="1"/>
  <c r="P2206" i="1" s="1"/>
  <c r="AJ2810" i="5"/>
  <c r="AJ2797" i="5"/>
  <c r="AE2762" i="5"/>
  <c r="AA2773" i="5"/>
  <c r="AD2773" i="5" s="1"/>
  <c r="AE2752" i="5"/>
  <c r="I2815" i="5"/>
  <c r="I2820" i="5"/>
  <c r="I2819" i="5"/>
  <c r="I2818" i="5"/>
  <c r="I2817" i="5"/>
  <c r="I2816" i="5"/>
  <c r="I2814" i="5"/>
  <c r="I2813" i="5"/>
  <c r="I2812" i="5"/>
  <c r="I2811" i="5"/>
  <c r="K2205" i="1"/>
  <c r="P2205" i="1" a="1"/>
  <c r="P2205" i="1" s="1"/>
  <c r="K2204" i="1"/>
  <c r="P2204" i="1" a="1"/>
  <c r="P2204" i="1" s="1"/>
  <c r="I2799" i="5"/>
  <c r="I2806" i="5"/>
  <c r="I2805" i="5"/>
  <c r="I2804" i="5"/>
  <c r="I2803" i="5"/>
  <c r="I2802" i="5"/>
  <c r="I2801" i="5"/>
  <c r="I2800" i="5"/>
  <c r="I2798" i="5"/>
  <c r="K2202" i="1"/>
  <c r="P2202" i="1" a="1"/>
  <c r="P2202" i="1" s="1"/>
  <c r="K2203" i="1"/>
  <c r="P2203" i="1" a="1"/>
  <c r="P2203" i="1" s="1"/>
  <c r="K2201" i="1"/>
  <c r="P2201" i="1" a="1"/>
  <c r="P2201" i="1" s="1"/>
  <c r="K2200" i="1"/>
  <c r="P2200" i="1" a="1"/>
  <c r="P2200" i="1" s="1"/>
  <c r="K2193" i="1"/>
  <c r="P2193" i="1" a="1"/>
  <c r="P2193" i="1" s="1"/>
  <c r="K2194" i="1"/>
  <c r="P2194" i="1" a="1"/>
  <c r="P2194" i="1" s="1"/>
  <c r="K2195" i="1"/>
  <c r="P2195" i="1" a="1"/>
  <c r="P2195" i="1" s="1"/>
  <c r="K2196" i="1"/>
  <c r="P2196" i="1" a="1"/>
  <c r="P2196" i="1" s="1"/>
  <c r="K2197" i="1"/>
  <c r="P2197" i="1" a="1"/>
  <c r="P2197" i="1" s="1"/>
  <c r="K2198" i="1"/>
  <c r="P2198" i="1" a="1"/>
  <c r="P2198" i="1" s="1"/>
  <c r="K2199" i="1"/>
  <c r="P2199" i="1" a="1"/>
  <c r="P2199" i="1" s="1"/>
  <c r="K2192" i="1"/>
  <c r="P2192" i="1" a="1"/>
  <c r="P2192" i="1" s="1"/>
  <c r="K2190" i="1"/>
  <c r="P2190" i="1" a="1"/>
  <c r="P2190" i="1" s="1"/>
  <c r="K2191" i="1"/>
  <c r="P2191" i="1" a="1"/>
  <c r="P2191" i="1" s="1"/>
  <c r="K2189" i="1"/>
  <c r="P2189" i="1" a="1"/>
  <c r="P2189" i="1" s="1"/>
  <c r="K2188" i="1"/>
  <c r="P2188" i="1" a="1"/>
  <c r="P2188" i="1" s="1"/>
  <c r="K2186" i="1"/>
  <c r="P2186" i="1" a="1"/>
  <c r="P2186" i="1" s="1"/>
  <c r="K2187" i="1"/>
  <c r="P2187" i="1" a="1"/>
  <c r="P2187" i="1" s="1"/>
  <c r="AE2751" i="5"/>
  <c r="I2791" i="5"/>
  <c r="I2792" i="5"/>
  <c r="I2793" i="5"/>
  <c r="K2185" i="1"/>
  <c r="P2185" i="1" a="1"/>
  <c r="P2185" i="1" s="1"/>
  <c r="K2176" i="1"/>
  <c r="P2176" i="1" a="1"/>
  <c r="P2176" i="1" s="1"/>
  <c r="K2177" i="1"/>
  <c r="P2177" i="1" a="1"/>
  <c r="P2177" i="1" s="1"/>
  <c r="K2178" i="1"/>
  <c r="P2178" i="1" a="1"/>
  <c r="P2178" i="1" s="1"/>
  <c r="K2179" i="1"/>
  <c r="P2179" i="1" a="1"/>
  <c r="P2179" i="1" s="1"/>
  <c r="K2180" i="1"/>
  <c r="P2180" i="1" a="1"/>
  <c r="P2180" i="1" s="1"/>
  <c r="K2181" i="1"/>
  <c r="P2181" i="1" a="1"/>
  <c r="P2181" i="1" s="1"/>
  <c r="K2182" i="1"/>
  <c r="P2182" i="1" a="1"/>
  <c r="P2182" i="1" s="1"/>
  <c r="K2183" i="1"/>
  <c r="P2183" i="1" a="1"/>
  <c r="P2183" i="1" s="1"/>
  <c r="K2184" i="1"/>
  <c r="P2184" i="1" a="1"/>
  <c r="P2184" i="1" s="1"/>
  <c r="K2175" i="1"/>
  <c r="P2175" i="1" a="1"/>
  <c r="P2175" i="1" s="1"/>
  <c r="AE2750" i="5"/>
  <c r="AE2749" i="5"/>
  <c r="AE2748" i="5"/>
  <c r="AA2759" i="5"/>
  <c r="AD2759" i="5" s="1"/>
  <c r="AE2645" i="5"/>
  <c r="AE2644" i="5"/>
  <c r="AJ2785" i="5"/>
  <c r="AJ2772" i="5"/>
  <c r="AJ2758" i="5"/>
  <c r="AJ2733" i="5"/>
  <c r="AJ2721" i="5"/>
  <c r="I2790" i="5"/>
  <c r="I2789" i="5"/>
  <c r="I2788" i="5"/>
  <c r="I2787" i="5"/>
  <c r="I2786" i="5"/>
  <c r="I2781" i="5"/>
  <c r="I2780" i="5"/>
  <c r="I2779" i="5"/>
  <c r="I2778" i="5"/>
  <c r="I2777" i="5"/>
  <c r="I2776" i="5"/>
  <c r="I2775" i="5"/>
  <c r="I2774" i="5"/>
  <c r="I2773" i="5"/>
  <c r="I2768" i="5"/>
  <c r="I2767" i="5"/>
  <c r="I2766" i="5"/>
  <c r="I2765" i="5"/>
  <c r="I2764" i="5"/>
  <c r="I2763" i="5"/>
  <c r="I2762" i="5"/>
  <c r="I2761" i="5"/>
  <c r="I2760" i="5"/>
  <c r="I2759" i="5"/>
  <c r="I2749" i="5"/>
  <c r="I2740" i="5"/>
  <c r="I2741" i="5"/>
  <c r="I2742" i="5"/>
  <c r="I2743" i="5"/>
  <c r="I2744" i="5"/>
  <c r="I2745" i="5"/>
  <c r="I2754" i="5"/>
  <c r="I2753" i="5"/>
  <c r="I2752" i="5"/>
  <c r="I2751" i="5"/>
  <c r="I2750" i="5"/>
  <c r="I2748" i="5"/>
  <c r="I2747" i="5"/>
  <c r="I2746" i="5"/>
  <c r="I2739" i="5"/>
  <c r="I2738" i="5"/>
  <c r="I2737" i="5"/>
  <c r="I2736" i="5"/>
  <c r="I2735" i="5"/>
  <c r="I2734" i="5"/>
  <c r="K2172" i="1"/>
  <c r="P2172" i="1" a="1"/>
  <c r="P2172" i="1" s="1"/>
  <c r="K2173" i="1"/>
  <c r="P2173" i="1" a="1"/>
  <c r="P2173" i="1" s="1"/>
  <c r="K2174" i="1"/>
  <c r="P2174" i="1" a="1"/>
  <c r="P2174" i="1" s="1"/>
  <c r="K2171" i="1"/>
  <c r="P2171" i="1" a="1"/>
  <c r="P2171" i="1" s="1"/>
  <c r="K2169" i="1"/>
  <c r="P2169" i="1" a="1"/>
  <c r="P2169" i="1" s="1"/>
  <c r="K2170" i="1"/>
  <c r="P2170" i="1" a="1"/>
  <c r="P2170" i="1" s="1"/>
  <c r="K2168" i="1"/>
  <c r="P2168" i="1" a="1"/>
  <c r="P2168" i="1" s="1"/>
  <c r="K2164" i="1"/>
  <c r="P2164" i="1" a="1"/>
  <c r="P2164" i="1" s="1"/>
  <c r="K2165" i="1"/>
  <c r="P2165" i="1" a="1"/>
  <c r="P2165" i="1" s="1"/>
  <c r="K2166" i="1"/>
  <c r="P2166" i="1" a="1"/>
  <c r="P2166" i="1" s="1"/>
  <c r="K2167" i="1"/>
  <c r="P2167" i="1" a="1"/>
  <c r="P2167" i="1" s="1"/>
  <c r="K2163" i="1"/>
  <c r="P2163" i="1" a="1"/>
  <c r="P2163" i="1" s="1"/>
  <c r="K2162" i="1"/>
  <c r="P2162" i="1" a="1"/>
  <c r="P2162" i="1" s="1"/>
  <c r="K2156" i="1"/>
  <c r="P2156" i="1" a="1"/>
  <c r="P2156" i="1" s="1"/>
  <c r="K2157" i="1"/>
  <c r="P2157" i="1" a="1"/>
  <c r="P2157" i="1" s="1"/>
  <c r="K2158" i="1"/>
  <c r="P2158" i="1" a="1"/>
  <c r="P2158" i="1" s="1"/>
  <c r="K2159" i="1"/>
  <c r="P2159" i="1" a="1"/>
  <c r="P2159" i="1" s="1"/>
  <c r="K2160" i="1"/>
  <c r="P2160" i="1" a="1"/>
  <c r="P2160" i="1" s="1"/>
  <c r="K2161" i="1"/>
  <c r="P2161" i="1" a="1"/>
  <c r="P2161" i="1" s="1"/>
  <c r="K2155" i="1"/>
  <c r="P2155" i="1" a="1"/>
  <c r="P2155" i="1" s="1"/>
  <c r="K2147" i="1"/>
  <c r="P2147" i="1" a="1"/>
  <c r="P2147" i="1" s="1"/>
  <c r="K2148" i="1"/>
  <c r="P2148" i="1" a="1"/>
  <c r="P2148" i="1" s="1"/>
  <c r="K2149" i="1"/>
  <c r="P2149" i="1" a="1"/>
  <c r="P2149" i="1" s="1"/>
  <c r="K2150" i="1"/>
  <c r="P2150" i="1" a="1"/>
  <c r="P2150" i="1" s="1"/>
  <c r="K2151" i="1"/>
  <c r="P2151" i="1" a="1"/>
  <c r="P2151" i="1" s="1"/>
  <c r="K2152" i="1"/>
  <c r="P2152" i="1" a="1"/>
  <c r="P2152" i="1" s="1"/>
  <c r="K2153" i="1"/>
  <c r="P2153" i="1" a="1"/>
  <c r="P2153" i="1" s="1"/>
  <c r="K2154" i="1"/>
  <c r="P2154" i="1" a="1"/>
  <c r="P2154" i="1" s="1"/>
  <c r="K2146" i="1"/>
  <c r="P2146" i="1" a="1"/>
  <c r="P2146" i="1" s="1"/>
  <c r="K2143" i="1"/>
  <c r="P2143" i="1" a="1"/>
  <c r="P2143" i="1" s="1"/>
  <c r="K2144" i="1"/>
  <c r="P2144" i="1" a="1"/>
  <c r="P2144" i="1" s="1"/>
  <c r="K2145" i="1"/>
  <c r="P2145" i="1" a="1"/>
  <c r="P2145" i="1" s="1"/>
  <c r="K2142" i="1"/>
  <c r="P2142" i="1" a="1"/>
  <c r="P2142" i="1" s="1"/>
  <c r="K2134" i="1"/>
  <c r="P2134" i="1" a="1"/>
  <c r="P2134" i="1" s="1"/>
  <c r="K2135" i="1"/>
  <c r="P2135" i="1" a="1"/>
  <c r="P2135" i="1" s="1"/>
  <c r="K2136" i="1"/>
  <c r="P2136" i="1" a="1"/>
  <c r="P2136" i="1" s="1"/>
  <c r="K2137" i="1"/>
  <c r="P2137" i="1" a="1"/>
  <c r="P2137" i="1" s="1"/>
  <c r="K2138" i="1"/>
  <c r="P2138" i="1" a="1"/>
  <c r="P2138" i="1" s="1"/>
  <c r="K2139" i="1"/>
  <c r="P2139" i="1" a="1"/>
  <c r="P2139" i="1" s="1"/>
  <c r="K2140" i="1"/>
  <c r="P2140" i="1" a="1"/>
  <c r="P2140" i="1" s="1"/>
  <c r="K2141" i="1"/>
  <c r="P2141" i="1" a="1"/>
  <c r="P2141" i="1" s="1"/>
  <c r="K2133" i="1"/>
  <c r="P2133" i="1" a="1"/>
  <c r="P2133" i="1" s="1"/>
  <c r="K2128" i="1"/>
  <c r="P2128" i="1" a="1"/>
  <c r="P2128" i="1" s="1"/>
  <c r="K2129" i="1"/>
  <c r="P2129" i="1" a="1"/>
  <c r="P2129" i="1" s="1"/>
  <c r="K2130" i="1"/>
  <c r="P2130" i="1" a="1"/>
  <c r="P2130" i="1" s="1"/>
  <c r="K2131" i="1"/>
  <c r="P2131" i="1" a="1"/>
  <c r="P2131" i="1" s="1"/>
  <c r="K2132" i="1"/>
  <c r="P2132" i="1" a="1"/>
  <c r="P2132" i="1" s="1"/>
  <c r="K2127" i="1"/>
  <c r="P2127" i="1" a="1"/>
  <c r="P2127" i="1" s="1"/>
  <c r="I2729" i="5"/>
  <c r="I2728" i="5"/>
  <c r="I2727" i="5"/>
  <c r="I2726" i="5"/>
  <c r="I2725" i="5"/>
  <c r="I2724" i="5"/>
  <c r="I2723" i="5"/>
  <c r="I2722" i="5"/>
  <c r="K2126" i="1"/>
  <c r="P2126" i="1" a="1"/>
  <c r="P2126" i="1" s="1"/>
  <c r="AJ2703" i="5"/>
  <c r="K2125" i="1"/>
  <c r="P2125" i="1" a="1"/>
  <c r="P2125" i="1" s="1"/>
  <c r="AE2643" i="5"/>
  <c r="AE2642" i="5"/>
  <c r="I2717" i="5"/>
  <c r="I2716" i="5"/>
  <c r="I2706" i="5"/>
  <c r="I2707" i="5"/>
  <c r="I2708" i="5"/>
  <c r="I2709" i="5"/>
  <c r="I2710" i="5"/>
  <c r="I2711" i="5"/>
  <c r="I2712" i="5"/>
  <c r="I2715" i="5"/>
  <c r="I2714" i="5"/>
  <c r="I2713" i="5"/>
  <c r="I2705" i="5"/>
  <c r="I2704" i="5"/>
  <c r="K2119" i="1"/>
  <c r="P2119" i="1" a="1"/>
  <c r="P2119" i="1" s="1"/>
  <c r="K2120" i="1"/>
  <c r="P2120" i="1" a="1"/>
  <c r="P2120" i="1" s="1"/>
  <c r="K2121" i="1"/>
  <c r="P2121" i="1" a="1"/>
  <c r="P2121" i="1" s="1"/>
  <c r="K2122" i="1"/>
  <c r="P2122" i="1" a="1"/>
  <c r="P2122" i="1" s="1"/>
  <c r="K2123" i="1"/>
  <c r="P2123" i="1" a="1"/>
  <c r="P2123" i="1" s="1"/>
  <c r="K2124" i="1"/>
  <c r="P2124" i="1" a="1"/>
  <c r="P2124" i="1" s="1"/>
  <c r="K2118" i="1"/>
  <c r="P2118" i="1" a="1"/>
  <c r="P2118" i="1" s="1"/>
  <c r="K2110" i="1"/>
  <c r="P2110" i="1" a="1"/>
  <c r="P2110" i="1" s="1"/>
  <c r="K2111" i="1"/>
  <c r="P2111" i="1" a="1"/>
  <c r="P2111" i="1" s="1"/>
  <c r="K2112" i="1"/>
  <c r="P2112" i="1" a="1"/>
  <c r="P2112" i="1" s="1"/>
  <c r="K2113" i="1"/>
  <c r="P2113" i="1" a="1"/>
  <c r="P2113" i="1" s="1"/>
  <c r="K2114" i="1"/>
  <c r="P2114" i="1" a="1"/>
  <c r="P2114" i="1" s="1"/>
  <c r="K2115" i="1"/>
  <c r="P2115" i="1" a="1"/>
  <c r="P2115" i="1" s="1"/>
  <c r="K2116" i="1"/>
  <c r="P2116" i="1" a="1"/>
  <c r="P2116" i="1" s="1"/>
  <c r="K2117" i="1"/>
  <c r="P2117" i="1" a="1"/>
  <c r="P2117" i="1" s="1"/>
  <c r="AE2641" i="5"/>
  <c r="AA2652" i="5"/>
  <c r="AE2553" i="5"/>
  <c r="AE2552" i="5"/>
  <c r="AE2551" i="5"/>
  <c r="AJ2689" i="5"/>
  <c r="AJ2675" i="5"/>
  <c r="AJ2660" i="5"/>
  <c r="AJ2646" i="5"/>
  <c r="K2103" i="1"/>
  <c r="P2103" i="1" a="1"/>
  <c r="P2103" i="1" s="1"/>
  <c r="K2104" i="1"/>
  <c r="P2104" i="1" a="1"/>
  <c r="P2104" i="1" s="1"/>
  <c r="K2105" i="1"/>
  <c r="P2105" i="1" a="1"/>
  <c r="P2105" i="1" s="1"/>
  <c r="K2106" i="1"/>
  <c r="P2106" i="1" a="1"/>
  <c r="P2106" i="1" s="1"/>
  <c r="K2107" i="1"/>
  <c r="P2107" i="1" a="1"/>
  <c r="P2107" i="1" s="1"/>
  <c r="K2108" i="1"/>
  <c r="P2108" i="1" a="1"/>
  <c r="P2108" i="1" s="1"/>
  <c r="K2109" i="1"/>
  <c r="P2109" i="1" a="1"/>
  <c r="P2109" i="1" s="1"/>
  <c r="K2102" i="1"/>
  <c r="P2102" i="1" a="1"/>
  <c r="P2102" i="1" s="1"/>
  <c r="I2699" i="5"/>
  <c r="I2698" i="5"/>
  <c r="I2697" i="5"/>
  <c r="I2696" i="5"/>
  <c r="I2695" i="5"/>
  <c r="I2694" i="5"/>
  <c r="I2693" i="5"/>
  <c r="I2692" i="5"/>
  <c r="I2691" i="5"/>
  <c r="I2690" i="5"/>
  <c r="I2685" i="5"/>
  <c r="I2684" i="5"/>
  <c r="I2683" i="5"/>
  <c r="I2682" i="5"/>
  <c r="I2681" i="5"/>
  <c r="I2680" i="5"/>
  <c r="I2679" i="5"/>
  <c r="I2678" i="5"/>
  <c r="I2677" i="5"/>
  <c r="I2676" i="5"/>
  <c r="I2669" i="5"/>
  <c r="I2671" i="5"/>
  <c r="I2670" i="5"/>
  <c r="I2668" i="5"/>
  <c r="I2667" i="5"/>
  <c r="I2666" i="5"/>
  <c r="I2665" i="5"/>
  <c r="I2664" i="5"/>
  <c r="I2663" i="5"/>
  <c r="I2662" i="5"/>
  <c r="I2661" i="5"/>
  <c r="K2101" i="1"/>
  <c r="P2101" i="1" a="1"/>
  <c r="P2101" i="1" s="1"/>
  <c r="K2087" i="1"/>
  <c r="P2087" i="1" a="1"/>
  <c r="P2087" i="1" s="1"/>
  <c r="K2088" i="1"/>
  <c r="P2088" i="1" a="1"/>
  <c r="P2088" i="1" s="1"/>
  <c r="K2089" i="1"/>
  <c r="P2089" i="1" a="1"/>
  <c r="P2089" i="1" s="1"/>
  <c r="K2090" i="1"/>
  <c r="P2090" i="1" a="1"/>
  <c r="P2090" i="1" s="1"/>
  <c r="K2091" i="1"/>
  <c r="P2091" i="1" a="1"/>
  <c r="P2091" i="1" s="1"/>
  <c r="K2092" i="1"/>
  <c r="P2092" i="1" a="1"/>
  <c r="P2092" i="1" s="1"/>
  <c r="K2093" i="1"/>
  <c r="P2093" i="1" a="1"/>
  <c r="P2093" i="1" s="1"/>
  <c r="K2094" i="1"/>
  <c r="P2094" i="1" a="1"/>
  <c r="P2094" i="1" s="1"/>
  <c r="K2095" i="1"/>
  <c r="P2095" i="1" a="1"/>
  <c r="P2095" i="1" s="1"/>
  <c r="K2096" i="1"/>
  <c r="P2096" i="1" a="1"/>
  <c r="P2096" i="1" s="1"/>
  <c r="K2097" i="1"/>
  <c r="P2097" i="1" a="1"/>
  <c r="P2097" i="1" s="1"/>
  <c r="K2098" i="1"/>
  <c r="P2098" i="1" a="1"/>
  <c r="P2098" i="1" s="1"/>
  <c r="K2099" i="1"/>
  <c r="P2099" i="1" a="1"/>
  <c r="P2099" i="1" s="1"/>
  <c r="K2100" i="1"/>
  <c r="P2100" i="1" a="1"/>
  <c r="P2100" i="1" s="1"/>
  <c r="K2086" i="1"/>
  <c r="P2086" i="1" a="1"/>
  <c r="P2086" i="1" s="1"/>
  <c r="K2071" i="1"/>
  <c r="P2071" i="1" a="1"/>
  <c r="P2071" i="1" s="1"/>
  <c r="K2072" i="1"/>
  <c r="P2072" i="1" a="1"/>
  <c r="P2072" i="1" s="1"/>
  <c r="K2073" i="1"/>
  <c r="P2073" i="1" a="1"/>
  <c r="P2073" i="1" s="1"/>
  <c r="K2074" i="1"/>
  <c r="P2074" i="1" a="1"/>
  <c r="P2074" i="1" s="1"/>
  <c r="K2075" i="1"/>
  <c r="P2075" i="1" a="1"/>
  <c r="P2075" i="1" s="1"/>
  <c r="K2076" i="1"/>
  <c r="P2076" i="1" a="1"/>
  <c r="P2076" i="1" s="1"/>
  <c r="K2077" i="1"/>
  <c r="P2077" i="1" a="1"/>
  <c r="P2077" i="1" s="1"/>
  <c r="K2078" i="1"/>
  <c r="P2078" i="1" a="1"/>
  <c r="P2078" i="1" s="1"/>
  <c r="K2079" i="1"/>
  <c r="P2079" i="1" a="1"/>
  <c r="P2079" i="1" s="1"/>
  <c r="K2080" i="1"/>
  <c r="P2080" i="1" a="1"/>
  <c r="P2080" i="1" s="1"/>
  <c r="K2081" i="1"/>
  <c r="P2081" i="1" a="1"/>
  <c r="P2081" i="1" s="1"/>
  <c r="K2082" i="1"/>
  <c r="P2082" i="1" a="1"/>
  <c r="P2082" i="1" s="1"/>
  <c r="K2083" i="1"/>
  <c r="P2083" i="1" a="1"/>
  <c r="P2083" i="1" s="1"/>
  <c r="K2084" i="1"/>
  <c r="P2084" i="1" a="1"/>
  <c r="P2084" i="1" s="1"/>
  <c r="K2085" i="1"/>
  <c r="P2085" i="1" a="1"/>
  <c r="P2085" i="1" s="1"/>
  <c r="K2070" i="1"/>
  <c r="P2070" i="1" a="1"/>
  <c r="P2070" i="1" s="1"/>
  <c r="I2656" i="5"/>
  <c r="I2655" i="5"/>
  <c r="I2654" i="5"/>
  <c r="I2653" i="5"/>
  <c r="I2652" i="5"/>
  <c r="I2651" i="5"/>
  <c r="I2650" i="5"/>
  <c r="I2649" i="5"/>
  <c r="I2648" i="5"/>
  <c r="I2647" i="5"/>
  <c r="AE2550" i="5"/>
  <c r="AE2549" i="5"/>
  <c r="AE2738" i="5"/>
  <c r="AE2631" i="5"/>
  <c r="Z2712" i="5" s="1"/>
  <c r="AA2560" i="5"/>
  <c r="AD2560" i="5" s="1"/>
  <c r="AJ2632" i="5"/>
  <c r="I2642" i="5"/>
  <c r="I2641" i="5"/>
  <c r="I2640" i="5"/>
  <c r="I2639" i="5"/>
  <c r="I2638" i="5"/>
  <c r="I2637" i="5"/>
  <c r="I2636" i="5"/>
  <c r="I2635" i="5"/>
  <c r="I2634" i="5"/>
  <c r="I2633" i="5"/>
  <c r="K2069" i="1"/>
  <c r="P2069" i="1" a="1"/>
  <c r="P2069" i="1" s="1"/>
  <c r="K2068" i="1"/>
  <c r="P2068" i="1" a="1"/>
  <c r="P2068" i="1" s="1"/>
  <c r="K2064" i="1"/>
  <c r="P2064" i="1" a="1"/>
  <c r="P2064" i="1" s="1"/>
  <c r="K2065" i="1"/>
  <c r="P2065" i="1" a="1"/>
  <c r="P2065" i="1" s="1"/>
  <c r="K2066" i="1"/>
  <c r="P2066" i="1" a="1"/>
  <c r="P2066" i="1" s="1"/>
  <c r="K2067" i="1"/>
  <c r="P2067" i="1" a="1"/>
  <c r="P2067" i="1" s="1"/>
  <c r="K2063" i="1"/>
  <c r="P2063" i="1" a="1"/>
  <c r="P2063" i="1" s="1"/>
  <c r="K2059" i="1"/>
  <c r="P2059" i="1" a="1"/>
  <c r="P2059" i="1" s="1"/>
  <c r="K2060" i="1"/>
  <c r="P2060" i="1" a="1"/>
  <c r="P2060" i="1" s="1"/>
  <c r="K2061" i="1"/>
  <c r="P2061" i="1" a="1"/>
  <c r="P2061" i="1" s="1"/>
  <c r="K2062" i="1"/>
  <c r="P2062" i="1" a="1"/>
  <c r="P2062" i="1" s="1"/>
  <c r="K2058" i="1"/>
  <c r="P2058" i="1" a="1"/>
  <c r="P2058" i="1" s="1"/>
  <c r="K2054" i="1"/>
  <c r="K2055" i="1"/>
  <c r="K2056" i="1"/>
  <c r="K2057" i="1"/>
  <c r="P2054" i="1" a="1"/>
  <c r="P2054" i="1" s="1"/>
  <c r="P2055" i="1" a="1"/>
  <c r="P2055" i="1" s="1"/>
  <c r="P2056" i="1" a="1"/>
  <c r="P2056" i="1" s="1"/>
  <c r="P2057" i="1" a="1"/>
  <c r="P2057" i="1" s="1"/>
  <c r="K2051" i="1"/>
  <c r="P2051" i="1" a="1"/>
  <c r="P2051" i="1" s="1"/>
  <c r="K2052" i="1"/>
  <c r="P2052" i="1" a="1"/>
  <c r="P2052" i="1" s="1"/>
  <c r="K2053" i="1"/>
  <c r="P2053" i="1" a="1"/>
  <c r="P2053" i="1" s="1"/>
  <c r="K2042" i="1"/>
  <c r="P2042" i="1" a="1"/>
  <c r="P2042" i="1" s="1"/>
  <c r="K2043" i="1"/>
  <c r="P2043" i="1" a="1"/>
  <c r="P2043" i="1" s="1"/>
  <c r="K2044" i="1"/>
  <c r="P2044" i="1" a="1"/>
  <c r="P2044" i="1" s="1"/>
  <c r="K2045" i="1"/>
  <c r="P2045" i="1" a="1"/>
  <c r="P2045" i="1" s="1"/>
  <c r="K2046" i="1"/>
  <c r="P2046" i="1" a="1"/>
  <c r="P2046" i="1" s="1"/>
  <c r="K2047" i="1"/>
  <c r="P2047" i="1" a="1"/>
  <c r="P2047" i="1" s="1"/>
  <c r="K2048" i="1"/>
  <c r="P2048" i="1" a="1"/>
  <c r="P2048" i="1" s="1"/>
  <c r="K2049" i="1"/>
  <c r="P2049" i="1" a="1"/>
  <c r="P2049" i="1" s="1"/>
  <c r="K2050" i="1"/>
  <c r="P2050" i="1" a="1"/>
  <c r="P2050" i="1" s="1"/>
  <c r="K2041" i="1"/>
  <c r="P2041" i="1" a="1"/>
  <c r="P2041" i="1" s="1"/>
  <c r="I2602" i="5"/>
  <c r="I2601" i="5"/>
  <c r="I2600" i="5"/>
  <c r="I2599" i="5"/>
  <c r="I2598" i="5"/>
  <c r="I2597" i="5"/>
  <c r="K2037" i="1"/>
  <c r="P2037" i="1" a="1"/>
  <c r="P2037" i="1" s="1"/>
  <c r="K2038" i="1"/>
  <c r="P2038" i="1" a="1"/>
  <c r="P2038" i="1" s="1"/>
  <c r="K2039" i="1"/>
  <c r="P2039" i="1" a="1"/>
  <c r="P2039" i="1" s="1"/>
  <c r="K2040" i="1"/>
  <c r="P2040" i="1" a="1"/>
  <c r="P2040" i="1" s="1"/>
  <c r="K2036" i="1"/>
  <c r="P2036" i="1" a="1"/>
  <c r="P2036" i="1" s="1"/>
  <c r="AE2737" i="5"/>
  <c r="K2032" i="1"/>
  <c r="P2032" i="1" a="1"/>
  <c r="P2032" i="1" s="1"/>
  <c r="K2033" i="1"/>
  <c r="P2033" i="1" a="1"/>
  <c r="P2033" i="1" s="1"/>
  <c r="K2034" i="1"/>
  <c r="P2034" i="1" a="1"/>
  <c r="P2034" i="1" s="1"/>
  <c r="K2035" i="1"/>
  <c r="P2035" i="1" a="1"/>
  <c r="P2035" i="1" s="1"/>
  <c r="K2031" i="1"/>
  <c r="P2031" i="1" a="1"/>
  <c r="P2031" i="1" s="1"/>
  <c r="K2030" i="1"/>
  <c r="P2030" i="1" a="1"/>
  <c r="P2030" i="1" s="1"/>
  <c r="K2029" i="1"/>
  <c r="P2029" i="1" a="1"/>
  <c r="P2029" i="1" s="1"/>
  <c r="AE2736" i="5"/>
  <c r="K2026" i="1"/>
  <c r="P2026" i="1" a="1"/>
  <c r="P2026" i="1" s="1"/>
  <c r="K2027" i="1"/>
  <c r="P2027" i="1" a="1"/>
  <c r="P2027" i="1" s="1"/>
  <c r="K2028" i="1"/>
  <c r="P2028" i="1" a="1"/>
  <c r="P2028" i="1" s="1"/>
  <c r="K2025" i="1"/>
  <c r="P2025" i="1" a="1"/>
  <c r="P2025" i="1" s="1"/>
  <c r="K2022" i="1"/>
  <c r="P2022" i="1" a="1"/>
  <c r="P2022" i="1" s="1"/>
  <c r="K2023" i="1"/>
  <c r="P2023" i="1" a="1"/>
  <c r="P2023" i="1" s="1"/>
  <c r="K2024" i="1"/>
  <c r="P2024" i="1" a="1"/>
  <c r="P2024" i="1" s="1"/>
  <c r="AJ2620" i="5"/>
  <c r="I2628" i="5"/>
  <c r="I2627" i="5"/>
  <c r="I2626" i="5"/>
  <c r="I2625" i="5"/>
  <c r="I2624" i="5"/>
  <c r="I2623" i="5"/>
  <c r="I2622" i="5"/>
  <c r="I2621" i="5"/>
  <c r="I2620" i="5"/>
  <c r="I2619" i="5"/>
  <c r="I2618" i="5"/>
  <c r="I2617" i="5"/>
  <c r="I2616" i="5"/>
  <c r="I2615" i="5"/>
  <c r="I2614" i="5"/>
  <c r="I2613" i="5"/>
  <c r="I2612" i="5"/>
  <c r="K2020" i="1"/>
  <c r="P2020" i="1" a="1"/>
  <c r="P2020" i="1" s="1"/>
  <c r="K2021" i="1"/>
  <c r="P2021" i="1" a="1"/>
  <c r="P2021" i="1" s="1"/>
  <c r="K2019" i="1"/>
  <c r="P2019" i="1" a="1"/>
  <c r="P2019" i="1" s="1"/>
  <c r="K2014" i="1"/>
  <c r="P2014" i="1" a="1"/>
  <c r="P2014" i="1" s="1"/>
  <c r="K2015" i="1"/>
  <c r="P2015" i="1" a="1"/>
  <c r="P2015" i="1" s="1"/>
  <c r="K2016" i="1"/>
  <c r="P2016" i="1" a="1"/>
  <c r="P2016" i="1" s="1"/>
  <c r="K2017" i="1"/>
  <c r="P2017" i="1" a="1"/>
  <c r="P2017" i="1" s="1"/>
  <c r="K2018" i="1"/>
  <c r="P2018" i="1" a="1"/>
  <c r="P2018" i="1" s="1"/>
  <c r="AE2735" i="5"/>
  <c r="I2568" i="5"/>
  <c r="K2009" i="1"/>
  <c r="P2009" i="1" a="1"/>
  <c r="P2009" i="1" s="1"/>
  <c r="K2010" i="1"/>
  <c r="P2010" i="1" a="1"/>
  <c r="P2010" i="1" s="1"/>
  <c r="K2011" i="1"/>
  <c r="P2011" i="1" a="1"/>
  <c r="P2011" i="1" s="1"/>
  <c r="K2012" i="1"/>
  <c r="P2012" i="1" a="1"/>
  <c r="P2012" i="1" s="1"/>
  <c r="K2013" i="1"/>
  <c r="P2013" i="1" a="1"/>
  <c r="P2013" i="1" s="1"/>
  <c r="K2008" i="1"/>
  <c r="P2008" i="1" a="1"/>
  <c r="P2008" i="1" s="1"/>
  <c r="AE2734" i="5"/>
  <c r="AA2745" i="5"/>
  <c r="AD2745" i="5" s="1"/>
  <c r="AE2538" i="5"/>
  <c r="AE2537" i="5"/>
  <c r="AJ2605" i="5"/>
  <c r="AJ2583" i="5"/>
  <c r="AJ2561" i="5"/>
  <c r="I2607" i="5"/>
  <c r="I2606" i="5"/>
  <c r="I2605" i="5"/>
  <c r="I2604" i="5"/>
  <c r="I2603" i="5"/>
  <c r="I2596" i="5"/>
  <c r="I2595" i="5"/>
  <c r="I2594" i="5"/>
  <c r="I2593" i="5"/>
  <c r="I2588" i="5"/>
  <c r="I2587" i="5"/>
  <c r="I2586" i="5"/>
  <c r="I2585" i="5"/>
  <c r="I2584" i="5"/>
  <c r="I2583" i="5"/>
  <c r="I2582" i="5"/>
  <c r="I2581" i="5"/>
  <c r="I2580" i="5"/>
  <c r="I2579" i="5"/>
  <c r="I2578" i="5"/>
  <c r="I2577" i="5"/>
  <c r="I2572" i="5"/>
  <c r="I2571" i="5"/>
  <c r="I2570" i="5"/>
  <c r="I2569" i="5"/>
  <c r="I2567" i="5"/>
  <c r="I2566" i="5"/>
  <c r="I2565" i="5"/>
  <c r="I2564" i="5"/>
  <c r="I2563" i="5"/>
  <c r="I2562" i="5"/>
  <c r="I2561" i="5"/>
  <c r="I2560" i="5"/>
  <c r="I2559" i="5"/>
  <c r="I2558" i="5"/>
  <c r="I2557" i="5"/>
  <c r="I2556" i="5"/>
  <c r="I2555" i="5"/>
  <c r="I2554" i="5"/>
  <c r="I2546" i="5"/>
  <c r="I2547" i="5"/>
  <c r="I2548" i="5"/>
  <c r="I2541" i="5"/>
  <c r="I2542" i="5"/>
  <c r="I2543" i="5"/>
  <c r="I2544" i="5"/>
  <c r="I2545" i="5"/>
  <c r="I2549" i="5"/>
  <c r="AJ2531" i="5"/>
  <c r="AJ2511" i="5"/>
  <c r="K2001" i="1"/>
  <c r="P2001" i="1" a="1"/>
  <c r="P2001" i="1" s="1"/>
  <c r="K2002" i="1"/>
  <c r="P2002" i="1" a="1"/>
  <c r="P2002" i="1" s="1"/>
  <c r="K2003" i="1"/>
  <c r="P2003" i="1" a="1"/>
  <c r="P2003" i="1" s="1"/>
  <c r="K2004" i="1"/>
  <c r="P2004" i="1" a="1"/>
  <c r="P2004" i="1" s="1"/>
  <c r="K2005" i="1"/>
  <c r="P2005" i="1" a="1"/>
  <c r="P2005" i="1" s="1"/>
  <c r="K2006" i="1"/>
  <c r="P2006" i="1" a="1"/>
  <c r="P2006" i="1" s="1"/>
  <c r="K2007" i="1"/>
  <c r="P2007" i="1" a="1"/>
  <c r="P2007" i="1" s="1"/>
  <c r="K2000" i="1"/>
  <c r="P2000" i="1" a="1"/>
  <c r="P2000" i="1" s="1"/>
  <c r="K1991" i="1"/>
  <c r="P1991" i="1" a="1"/>
  <c r="P1991" i="1" s="1"/>
  <c r="K1992" i="1"/>
  <c r="P1992" i="1" a="1"/>
  <c r="P1992" i="1" s="1"/>
  <c r="K1993" i="1"/>
  <c r="P1993" i="1" a="1"/>
  <c r="P1993" i="1" s="1"/>
  <c r="K1994" i="1"/>
  <c r="P1994" i="1" a="1"/>
  <c r="P1994" i="1" s="1"/>
  <c r="K1995" i="1"/>
  <c r="P1995" i="1" a="1"/>
  <c r="P1995" i="1" s="1"/>
  <c r="K1996" i="1"/>
  <c r="P1996" i="1" a="1"/>
  <c r="P1996" i="1" s="1"/>
  <c r="K1997" i="1"/>
  <c r="P1997" i="1" a="1"/>
  <c r="P1997" i="1" s="1"/>
  <c r="K1998" i="1"/>
  <c r="P1998" i="1" a="1"/>
  <c r="P1998" i="1" s="1"/>
  <c r="K1999" i="1"/>
  <c r="P1999" i="1" a="1"/>
  <c r="P1999" i="1" s="1"/>
  <c r="K1990" i="1"/>
  <c r="P1990" i="1" a="1"/>
  <c r="P1990" i="1" s="1"/>
  <c r="K1981" i="1"/>
  <c r="P1981" i="1" a="1"/>
  <c r="P1981" i="1" s="1"/>
  <c r="K1982" i="1"/>
  <c r="P1982" i="1" a="1"/>
  <c r="P1982" i="1" s="1"/>
  <c r="K1983" i="1"/>
  <c r="P1983" i="1" a="1"/>
  <c r="P1983" i="1" s="1"/>
  <c r="K1984" i="1"/>
  <c r="P1984" i="1" a="1"/>
  <c r="P1984" i="1" s="1"/>
  <c r="K1985" i="1"/>
  <c r="P1985" i="1" a="1"/>
  <c r="P1985" i="1" s="1"/>
  <c r="K1986" i="1"/>
  <c r="P1986" i="1" a="1"/>
  <c r="P1986" i="1" s="1"/>
  <c r="K1987" i="1"/>
  <c r="P1987" i="1" a="1"/>
  <c r="P1987" i="1" s="1"/>
  <c r="K1988" i="1"/>
  <c r="P1988" i="1" a="1"/>
  <c r="P1988" i="1" s="1"/>
  <c r="K1989" i="1"/>
  <c r="P1989" i="1" a="1"/>
  <c r="P1989" i="1" s="1"/>
  <c r="K1980" i="1"/>
  <c r="P1980" i="1" a="1"/>
  <c r="P1980" i="1" s="1"/>
  <c r="K1970" i="1"/>
  <c r="P1970" i="1" a="1"/>
  <c r="P1970" i="1" s="1"/>
  <c r="K1971" i="1"/>
  <c r="P1971" i="1" a="1"/>
  <c r="P1971" i="1" s="1"/>
  <c r="K1972" i="1"/>
  <c r="P1972" i="1" a="1"/>
  <c r="P1972" i="1" s="1"/>
  <c r="K1973" i="1"/>
  <c r="P1973" i="1" a="1"/>
  <c r="P1973" i="1" s="1"/>
  <c r="K1974" i="1"/>
  <c r="P1974" i="1" a="1"/>
  <c r="P1974" i="1" s="1"/>
  <c r="K1975" i="1"/>
  <c r="P1975" i="1" a="1"/>
  <c r="P1975" i="1" s="1"/>
  <c r="K1976" i="1"/>
  <c r="P1976" i="1" a="1"/>
  <c r="P1976" i="1" s="1"/>
  <c r="K1977" i="1"/>
  <c r="P1977" i="1" a="1"/>
  <c r="P1977" i="1" s="1"/>
  <c r="K1978" i="1"/>
  <c r="P1978" i="1" a="1"/>
  <c r="P1978" i="1" s="1"/>
  <c r="K1979" i="1"/>
  <c r="P1979" i="1" a="1"/>
  <c r="P1979" i="1" s="1"/>
  <c r="K1969" i="1"/>
  <c r="P1969" i="1" a="1"/>
  <c r="P1969" i="1" s="1"/>
  <c r="K1962" i="1"/>
  <c r="P1962" i="1" a="1"/>
  <c r="P1962" i="1" s="1"/>
  <c r="K1963" i="1"/>
  <c r="P1963" i="1" a="1"/>
  <c r="P1963" i="1" s="1"/>
  <c r="K1964" i="1"/>
  <c r="P1964" i="1" a="1"/>
  <c r="P1964" i="1" s="1"/>
  <c r="K1965" i="1"/>
  <c r="P1965" i="1" a="1"/>
  <c r="P1965" i="1" s="1"/>
  <c r="K1966" i="1"/>
  <c r="P1966" i="1" a="1"/>
  <c r="P1966" i="1" s="1"/>
  <c r="K1967" i="1"/>
  <c r="P1967" i="1" a="1"/>
  <c r="P1967" i="1" s="1"/>
  <c r="K1968" i="1"/>
  <c r="P1968" i="1" a="1"/>
  <c r="P1968" i="1" s="1"/>
  <c r="K1961" i="1"/>
  <c r="P1961" i="1" a="1"/>
  <c r="P1961" i="1" s="1"/>
  <c r="I2540" i="5"/>
  <c r="I2539" i="5"/>
  <c r="I2538" i="5"/>
  <c r="I2537" i="5"/>
  <c r="I2536" i="5"/>
  <c r="I2535" i="5"/>
  <c r="I2534" i="5"/>
  <c r="I2533" i="5"/>
  <c r="I2532" i="5"/>
  <c r="I2531" i="5"/>
  <c r="I2530" i="5"/>
  <c r="I2529" i="5"/>
  <c r="I2528" i="5"/>
  <c r="I2523" i="5"/>
  <c r="I2522" i="5"/>
  <c r="I2521" i="5"/>
  <c r="I2520" i="5"/>
  <c r="I2519" i="5"/>
  <c r="I2518" i="5"/>
  <c r="I2517" i="5"/>
  <c r="I2516" i="5"/>
  <c r="I2515" i="5"/>
  <c r="I2514" i="5"/>
  <c r="I2513" i="5"/>
  <c r="I2512" i="5"/>
  <c r="N3831" i="5" l="1"/>
  <c r="AC3687" i="5" s="1"/>
  <c r="N3815" i="5"/>
  <c r="AC3712" i="5" s="1"/>
  <c r="M3799" i="5"/>
  <c r="M3800" i="5" s="1"/>
  <c r="M3831" i="5"/>
  <c r="M3832" i="5" s="1"/>
  <c r="L3831" i="5"/>
  <c r="L3832" i="5" s="1"/>
  <c r="O3831" i="5"/>
  <c r="P3831" i="5"/>
  <c r="P3815" i="5"/>
  <c r="L3815" i="5"/>
  <c r="L3816" i="5" s="1"/>
  <c r="M3815" i="5"/>
  <c r="M3816" i="5" s="1"/>
  <c r="O3815" i="5"/>
  <c r="P3799" i="5"/>
  <c r="L3799" i="5"/>
  <c r="L3800" i="5" s="1"/>
  <c r="N3799" i="5"/>
  <c r="AC3686" i="5" s="1"/>
  <c r="O3799" i="5"/>
  <c r="Q3778" i="5"/>
  <c r="O3778" i="5"/>
  <c r="Q3769" i="5"/>
  <c r="O3769" i="5"/>
  <c r="O3770" i="5"/>
  <c r="Q3770" i="5"/>
  <c r="O3771" i="5"/>
  <c r="Q3771" i="5"/>
  <c r="Q3773" i="5"/>
  <c r="O3773" i="5"/>
  <c r="O3772" i="5"/>
  <c r="Q3772" i="5"/>
  <c r="Q3779" i="5"/>
  <c r="O3779" i="5"/>
  <c r="Q3774" i="5"/>
  <c r="O3774" i="5"/>
  <c r="O3775" i="5"/>
  <c r="Q3775" i="5"/>
  <c r="K3782" i="5"/>
  <c r="L3782" i="5" s="1"/>
  <c r="L3783" i="5" s="1"/>
  <c r="R3768" i="5"/>
  <c r="O3780" i="5"/>
  <c r="Q3780" i="5"/>
  <c r="Q3777" i="5"/>
  <c r="O3777" i="5"/>
  <c r="Q3781" i="5"/>
  <c r="O3781" i="5"/>
  <c r="Q3768" i="5"/>
  <c r="O3768" i="5"/>
  <c r="P3768" i="5"/>
  <c r="Q3776" i="5"/>
  <c r="O3776" i="5"/>
  <c r="Q3752" i="5"/>
  <c r="O3752" i="5"/>
  <c r="Q3763" i="5"/>
  <c r="O3763" i="5"/>
  <c r="O3756" i="5"/>
  <c r="Q3756" i="5"/>
  <c r="O3761" i="5"/>
  <c r="Q3761" i="5"/>
  <c r="O3743" i="5"/>
  <c r="Q3743" i="5"/>
  <c r="Q3759" i="5"/>
  <c r="O3759" i="5"/>
  <c r="Q3750" i="5"/>
  <c r="O3750" i="5"/>
  <c r="Q3758" i="5"/>
  <c r="O3758" i="5"/>
  <c r="Q3754" i="5"/>
  <c r="O3754" i="5"/>
  <c r="O3745" i="5"/>
  <c r="Q3745" i="5"/>
  <c r="Q3757" i="5"/>
  <c r="O3757" i="5"/>
  <c r="Q3760" i="5"/>
  <c r="O3760" i="5"/>
  <c r="O3748" i="5"/>
  <c r="Q3748" i="5"/>
  <c r="Q3755" i="5"/>
  <c r="O3755" i="5"/>
  <c r="Q3751" i="5"/>
  <c r="O3751" i="5"/>
  <c r="Q3742" i="5"/>
  <c r="O3742" i="5"/>
  <c r="K3764" i="5"/>
  <c r="L3764" i="5" s="1"/>
  <c r="L3765" i="5" s="1"/>
  <c r="R3741" i="5"/>
  <c r="Q3747" i="5"/>
  <c r="O3747" i="5"/>
  <c r="O3753" i="5"/>
  <c r="Q3753" i="5"/>
  <c r="Q3762" i="5"/>
  <c r="O3762" i="5"/>
  <c r="Q3741" i="5"/>
  <c r="O3741" i="5"/>
  <c r="O3744" i="5"/>
  <c r="Q3744" i="5"/>
  <c r="Q3746" i="5"/>
  <c r="O3746" i="5"/>
  <c r="Q3749" i="5"/>
  <c r="O3749" i="5"/>
  <c r="P3741" i="5"/>
  <c r="N3733" i="5"/>
  <c r="M3733" i="5"/>
  <c r="P3733" i="5" s="1"/>
  <c r="L3733" i="5"/>
  <c r="K3733" i="5"/>
  <c r="R3733" i="5" s="1"/>
  <c r="N3708" i="5"/>
  <c r="M3708" i="5"/>
  <c r="P3708" i="5" s="1"/>
  <c r="L3708" i="5"/>
  <c r="K3708" i="5"/>
  <c r="R3708" i="5" s="1"/>
  <c r="M3707" i="5"/>
  <c r="P3707" i="5" s="1"/>
  <c r="L3707" i="5"/>
  <c r="K3707" i="5"/>
  <c r="R3707" i="5" s="1"/>
  <c r="N3707" i="5"/>
  <c r="K3716" i="5"/>
  <c r="R3716" i="5" s="1"/>
  <c r="L3716" i="5"/>
  <c r="N3716" i="5"/>
  <c r="M3716" i="5"/>
  <c r="P3716" i="5" s="1"/>
  <c r="N3731" i="5"/>
  <c r="M3731" i="5"/>
  <c r="P3731" i="5" s="1"/>
  <c r="L3731" i="5"/>
  <c r="K3731" i="5"/>
  <c r="N3730" i="5"/>
  <c r="M3730" i="5"/>
  <c r="P3730" i="5" s="1"/>
  <c r="L3730" i="5"/>
  <c r="K3730" i="5"/>
  <c r="R3730" i="5" s="1"/>
  <c r="M3718" i="5"/>
  <c r="P3718" i="5" s="1"/>
  <c r="N3718" i="5"/>
  <c r="L3718" i="5"/>
  <c r="K3718" i="5"/>
  <c r="R3718" i="5" s="1"/>
  <c r="N3736" i="5"/>
  <c r="M3736" i="5"/>
  <c r="P3736" i="5" s="1"/>
  <c r="K3736" i="5"/>
  <c r="R3736" i="5" s="1"/>
  <c r="L3736" i="5"/>
  <c r="N3723" i="5"/>
  <c r="M3723" i="5"/>
  <c r="P3723" i="5" s="1"/>
  <c r="L3723" i="5"/>
  <c r="K3723" i="5"/>
  <c r="R3723" i="5" s="1"/>
  <c r="N3722" i="5"/>
  <c r="M3722" i="5"/>
  <c r="P3722" i="5" s="1"/>
  <c r="L3722" i="5"/>
  <c r="K3722" i="5"/>
  <c r="R3722" i="5" s="1"/>
  <c r="K3727" i="5"/>
  <c r="R3727" i="5" s="1"/>
  <c r="N3727" i="5"/>
  <c r="M3727" i="5"/>
  <c r="P3727" i="5" s="1"/>
  <c r="L3727" i="5"/>
  <c r="N3715" i="5"/>
  <c r="M3715" i="5"/>
  <c r="P3715" i="5" s="1"/>
  <c r="L3715" i="5"/>
  <c r="K3715" i="5"/>
  <c r="R3715" i="5" s="1"/>
  <c r="N3714" i="5"/>
  <c r="M3714" i="5"/>
  <c r="L3714" i="5"/>
  <c r="K3714" i="5"/>
  <c r="K3719" i="5"/>
  <c r="R3719" i="5" s="1"/>
  <c r="N3719" i="5"/>
  <c r="M3719" i="5"/>
  <c r="P3719" i="5" s="1"/>
  <c r="L3719" i="5"/>
  <c r="N3725" i="5"/>
  <c r="M3725" i="5"/>
  <c r="P3725" i="5" s="1"/>
  <c r="L3725" i="5"/>
  <c r="K3725" i="5"/>
  <c r="R3725" i="5" s="1"/>
  <c r="N3720" i="5"/>
  <c r="M3720" i="5"/>
  <c r="P3720" i="5" s="1"/>
  <c r="L3720" i="5"/>
  <c r="K3720" i="5"/>
  <c r="R3720" i="5" s="1"/>
  <c r="N3734" i="5"/>
  <c r="M3734" i="5"/>
  <c r="P3734" i="5" s="1"/>
  <c r="L3734" i="5"/>
  <c r="K3734" i="5"/>
  <c r="R3734" i="5" s="1"/>
  <c r="M3735" i="5"/>
  <c r="P3735" i="5" s="1"/>
  <c r="L3735" i="5"/>
  <c r="K3735" i="5"/>
  <c r="R3735" i="5" s="1"/>
  <c r="N3735" i="5"/>
  <c r="L3729" i="5"/>
  <c r="K3729" i="5"/>
  <c r="R3729" i="5" s="1"/>
  <c r="M3729" i="5"/>
  <c r="P3729" i="5" s="1"/>
  <c r="N3729" i="5"/>
  <c r="N3717" i="5"/>
  <c r="M3717" i="5"/>
  <c r="P3717" i="5" s="1"/>
  <c r="L3717" i="5"/>
  <c r="K3717" i="5"/>
  <c r="R3717" i="5" s="1"/>
  <c r="K3732" i="5"/>
  <c r="R3732" i="5" s="1"/>
  <c r="L3732" i="5"/>
  <c r="N3732" i="5"/>
  <c r="M3732" i="5"/>
  <c r="P3732" i="5" s="1"/>
  <c r="L3721" i="5"/>
  <c r="M3721" i="5"/>
  <c r="P3721" i="5" s="1"/>
  <c r="K3721" i="5"/>
  <c r="R3721" i="5" s="1"/>
  <c r="N3721" i="5"/>
  <c r="M3726" i="5"/>
  <c r="P3726" i="5" s="1"/>
  <c r="L3726" i="5"/>
  <c r="K3726" i="5"/>
  <c r="R3726" i="5" s="1"/>
  <c r="N3726" i="5"/>
  <c r="K3724" i="5"/>
  <c r="R3724" i="5" s="1"/>
  <c r="L3724" i="5"/>
  <c r="N3724" i="5"/>
  <c r="M3724" i="5"/>
  <c r="P3724" i="5" s="1"/>
  <c r="N3728" i="5"/>
  <c r="M3728" i="5"/>
  <c r="P3728" i="5" s="1"/>
  <c r="L3728" i="5"/>
  <c r="K3728" i="5"/>
  <c r="R3728" i="5" s="1"/>
  <c r="K3690" i="5"/>
  <c r="R3690" i="5" s="1"/>
  <c r="L3690" i="5"/>
  <c r="M3690" i="5"/>
  <c r="P3690" i="5" s="1"/>
  <c r="N3690" i="5"/>
  <c r="M3689" i="5"/>
  <c r="P3689" i="5" s="1"/>
  <c r="N3689" i="5"/>
  <c r="L3689" i="5"/>
  <c r="K3689" i="5"/>
  <c r="R3689" i="5" s="1"/>
  <c r="M3697" i="5"/>
  <c r="P3697" i="5" s="1"/>
  <c r="N3697" i="5"/>
  <c r="L3697" i="5"/>
  <c r="K3697" i="5"/>
  <c r="R3697" i="5" s="1"/>
  <c r="K3688" i="5"/>
  <c r="R3688" i="5" s="1"/>
  <c r="L3688" i="5"/>
  <c r="M3688" i="5"/>
  <c r="P3688" i="5" s="1"/>
  <c r="N3688" i="5"/>
  <c r="N3691" i="5"/>
  <c r="K3691" i="5"/>
  <c r="R3691" i="5" s="1"/>
  <c r="L3691" i="5"/>
  <c r="M3691" i="5"/>
  <c r="P3691" i="5" s="1"/>
  <c r="L3692" i="5"/>
  <c r="M3692" i="5"/>
  <c r="P3692" i="5" s="1"/>
  <c r="N3692" i="5"/>
  <c r="K3692" i="5"/>
  <c r="R3692" i="5" s="1"/>
  <c r="K3696" i="5"/>
  <c r="R3696" i="5" s="1"/>
  <c r="L3696" i="5"/>
  <c r="M3696" i="5"/>
  <c r="P3696" i="5" s="1"/>
  <c r="N3696" i="5"/>
  <c r="K3693" i="5"/>
  <c r="R3693" i="5" s="1"/>
  <c r="L3693" i="5"/>
  <c r="M3693" i="5"/>
  <c r="P3693" i="5" s="1"/>
  <c r="N3693" i="5"/>
  <c r="N3694" i="5"/>
  <c r="M3694" i="5"/>
  <c r="P3694" i="5" s="1"/>
  <c r="K3694" i="5"/>
  <c r="R3694" i="5" s="1"/>
  <c r="L3694" i="5"/>
  <c r="K3695" i="5"/>
  <c r="R3695" i="5" s="1"/>
  <c r="L3695" i="5"/>
  <c r="M3695" i="5"/>
  <c r="P3695" i="5" s="1"/>
  <c r="N3695" i="5"/>
  <c r="K3699" i="5"/>
  <c r="R3699" i="5" s="1"/>
  <c r="N3699" i="5"/>
  <c r="L3699" i="5"/>
  <c r="M3699" i="5"/>
  <c r="P3699" i="5" s="1"/>
  <c r="M3706" i="5"/>
  <c r="P3706" i="5" s="1"/>
  <c r="L3706" i="5"/>
  <c r="K3706" i="5"/>
  <c r="R3706" i="5" s="1"/>
  <c r="N3706" i="5"/>
  <c r="N3698" i="5"/>
  <c r="M3698" i="5"/>
  <c r="P3698" i="5" s="1"/>
  <c r="L3698" i="5"/>
  <c r="K3698" i="5"/>
  <c r="R3698" i="5" s="1"/>
  <c r="K3702" i="5"/>
  <c r="R3702" i="5" s="1"/>
  <c r="N3702" i="5"/>
  <c r="L3702" i="5"/>
  <c r="M3702" i="5"/>
  <c r="P3702" i="5" s="1"/>
  <c r="N3687" i="5"/>
  <c r="K3687" i="5"/>
  <c r="M3687" i="5"/>
  <c r="L3687" i="5"/>
  <c r="N3705" i="5"/>
  <c r="K3705" i="5"/>
  <c r="R3705" i="5" s="1"/>
  <c r="M3705" i="5"/>
  <c r="P3705" i="5" s="1"/>
  <c r="L3705" i="5"/>
  <c r="M3704" i="5"/>
  <c r="P3704" i="5" s="1"/>
  <c r="K3704" i="5"/>
  <c r="R3704" i="5" s="1"/>
  <c r="L3704" i="5"/>
  <c r="N3704" i="5"/>
  <c r="N3709" i="5"/>
  <c r="M3709" i="5"/>
  <c r="P3709" i="5" s="1"/>
  <c r="L3709" i="5"/>
  <c r="K3709" i="5"/>
  <c r="R3709" i="5" s="1"/>
  <c r="N3703" i="5"/>
  <c r="M3703" i="5"/>
  <c r="P3703" i="5" s="1"/>
  <c r="L3703" i="5"/>
  <c r="K3703" i="5"/>
  <c r="R3703" i="5" s="1"/>
  <c r="N3700" i="5"/>
  <c r="M3700" i="5"/>
  <c r="P3700" i="5" s="1"/>
  <c r="L3700" i="5"/>
  <c r="K3700" i="5"/>
  <c r="R3700" i="5" s="1"/>
  <c r="L3701" i="5"/>
  <c r="K3701" i="5"/>
  <c r="R3701" i="5" s="1"/>
  <c r="N3701" i="5"/>
  <c r="M3701" i="5"/>
  <c r="P3701" i="5" s="1"/>
  <c r="H386" i="7"/>
  <c r="K3675" i="5"/>
  <c r="R3675" i="5" s="1"/>
  <c r="L3675" i="5"/>
  <c r="M3675" i="5"/>
  <c r="P3675" i="5" s="1"/>
  <c r="N3675" i="5"/>
  <c r="M3676" i="5"/>
  <c r="P3676" i="5" s="1"/>
  <c r="N3676" i="5"/>
  <c r="L3676" i="5"/>
  <c r="K3676" i="5"/>
  <c r="R3676" i="5" s="1"/>
  <c r="N3672" i="5"/>
  <c r="L3672" i="5"/>
  <c r="K3672" i="5"/>
  <c r="R3672" i="5" s="1"/>
  <c r="M3672" i="5"/>
  <c r="P3672" i="5" s="1"/>
  <c r="M3681" i="5"/>
  <c r="P3681" i="5" s="1"/>
  <c r="L3681" i="5"/>
  <c r="K3681" i="5"/>
  <c r="R3681" i="5" s="1"/>
  <c r="N3681" i="5"/>
  <c r="N3671" i="5"/>
  <c r="M3671" i="5"/>
  <c r="L3671" i="5"/>
  <c r="K3671" i="5"/>
  <c r="N3680" i="5"/>
  <c r="M3680" i="5"/>
  <c r="P3680" i="5" s="1"/>
  <c r="L3680" i="5"/>
  <c r="K3680" i="5"/>
  <c r="R3680" i="5" s="1"/>
  <c r="K3679" i="5"/>
  <c r="R3679" i="5" s="1"/>
  <c r="N3679" i="5"/>
  <c r="M3679" i="5"/>
  <c r="P3679" i="5" s="1"/>
  <c r="L3679" i="5"/>
  <c r="M3678" i="5"/>
  <c r="P3678" i="5" s="1"/>
  <c r="L3678" i="5"/>
  <c r="N3678" i="5"/>
  <c r="K3678" i="5"/>
  <c r="N3674" i="5"/>
  <c r="L3674" i="5"/>
  <c r="K3674" i="5"/>
  <c r="R3674" i="5" s="1"/>
  <c r="M3674" i="5"/>
  <c r="P3674" i="5" s="1"/>
  <c r="M3677" i="5"/>
  <c r="P3677" i="5" s="1"/>
  <c r="K3677" i="5"/>
  <c r="R3677" i="5" s="1"/>
  <c r="N3677" i="5"/>
  <c r="L3677" i="5"/>
  <c r="N3682" i="5"/>
  <c r="M3682" i="5"/>
  <c r="P3682" i="5" s="1"/>
  <c r="L3682" i="5"/>
  <c r="K3682" i="5"/>
  <c r="R3682" i="5" s="1"/>
  <c r="M3673" i="5"/>
  <c r="P3673" i="5" s="1"/>
  <c r="K3673" i="5"/>
  <c r="R3673" i="5" s="1"/>
  <c r="N3673" i="5"/>
  <c r="L3673" i="5"/>
  <c r="M3665" i="5"/>
  <c r="P3665" i="5" s="1"/>
  <c r="L3665" i="5"/>
  <c r="K3665" i="5"/>
  <c r="R3665" i="5" s="1"/>
  <c r="N3665" i="5"/>
  <c r="N3657" i="5"/>
  <c r="M3657" i="5"/>
  <c r="L3657" i="5"/>
  <c r="K3657" i="5"/>
  <c r="K3664" i="5"/>
  <c r="N3664" i="5"/>
  <c r="M3664" i="5"/>
  <c r="P3664" i="5" s="1"/>
  <c r="L3664" i="5"/>
  <c r="M3663" i="5"/>
  <c r="P3663" i="5" s="1"/>
  <c r="L3663" i="5"/>
  <c r="K3663" i="5"/>
  <c r="R3663" i="5" s="1"/>
  <c r="N3663" i="5"/>
  <c r="M3662" i="5"/>
  <c r="P3662" i="5" s="1"/>
  <c r="L3662" i="5"/>
  <c r="N3662" i="5"/>
  <c r="K3662" i="5"/>
  <c r="R3662" i="5" s="1"/>
  <c r="M3659" i="5"/>
  <c r="P3659" i="5" s="1"/>
  <c r="N3659" i="5"/>
  <c r="L3659" i="5"/>
  <c r="K3659" i="5"/>
  <c r="R3659" i="5" s="1"/>
  <c r="N3661" i="5"/>
  <c r="K3661" i="5"/>
  <c r="R3661" i="5" s="1"/>
  <c r="M3661" i="5"/>
  <c r="P3661" i="5" s="1"/>
  <c r="L3661" i="5"/>
  <c r="L3658" i="5"/>
  <c r="K3658" i="5"/>
  <c r="R3658" i="5" s="1"/>
  <c r="N3658" i="5"/>
  <c r="M3658" i="5"/>
  <c r="P3658" i="5" s="1"/>
  <c r="N3666" i="5"/>
  <c r="M3666" i="5"/>
  <c r="P3666" i="5" s="1"/>
  <c r="L3666" i="5"/>
  <c r="K3666" i="5"/>
  <c r="R3666" i="5" s="1"/>
  <c r="N3660" i="5"/>
  <c r="M3660" i="5"/>
  <c r="P3660" i="5" s="1"/>
  <c r="L3660" i="5"/>
  <c r="K3660" i="5"/>
  <c r="R3660" i="5" s="1"/>
  <c r="Y3654" i="5"/>
  <c r="G378" i="7" s="1"/>
  <c r="F378" i="7"/>
  <c r="F383" i="7" s="1"/>
  <c r="F384" i="7"/>
  <c r="N3651" i="5"/>
  <c r="M3651" i="5"/>
  <c r="P3651" i="5" s="1"/>
  <c r="L3651" i="5"/>
  <c r="K3651" i="5"/>
  <c r="R3651" i="5" s="1"/>
  <c r="N3645" i="5"/>
  <c r="L3645" i="5"/>
  <c r="K3645" i="5"/>
  <c r="R3645" i="5" s="1"/>
  <c r="M3645" i="5"/>
  <c r="P3645" i="5" s="1"/>
  <c r="N3644" i="5"/>
  <c r="L3644" i="5"/>
  <c r="K3644" i="5"/>
  <c r="R3644" i="5" s="1"/>
  <c r="M3644" i="5"/>
  <c r="P3644" i="5" s="1"/>
  <c r="N3647" i="5"/>
  <c r="K3647" i="5"/>
  <c r="R3647" i="5" s="1"/>
  <c r="M3647" i="5"/>
  <c r="P3647" i="5" s="1"/>
  <c r="L3647" i="5"/>
  <c r="M3643" i="5"/>
  <c r="L3643" i="5"/>
  <c r="K3643" i="5"/>
  <c r="N3643" i="5"/>
  <c r="N3650" i="5"/>
  <c r="M3650" i="5"/>
  <c r="P3650" i="5" s="1"/>
  <c r="L3650" i="5"/>
  <c r="K3650" i="5"/>
  <c r="R3650" i="5" s="1"/>
  <c r="K3652" i="5"/>
  <c r="R3652" i="5" s="1"/>
  <c r="N3652" i="5"/>
  <c r="M3652" i="5"/>
  <c r="P3652" i="5" s="1"/>
  <c r="L3652" i="5"/>
  <c r="L3649" i="5"/>
  <c r="K3649" i="5"/>
  <c r="R3649" i="5" s="1"/>
  <c r="N3649" i="5"/>
  <c r="M3649" i="5"/>
  <c r="P3649" i="5" s="1"/>
  <c r="M3646" i="5"/>
  <c r="P3646" i="5" s="1"/>
  <c r="L3646" i="5"/>
  <c r="K3646" i="5"/>
  <c r="R3646" i="5" s="1"/>
  <c r="N3646" i="5"/>
  <c r="N3648" i="5"/>
  <c r="M3648" i="5"/>
  <c r="P3648" i="5" s="1"/>
  <c r="K3648" i="5"/>
  <c r="R3648" i="5" s="1"/>
  <c r="L3648" i="5"/>
  <c r="N3622" i="5"/>
  <c r="M3622" i="5"/>
  <c r="P3622" i="5" s="1"/>
  <c r="K3622" i="5"/>
  <c r="R3622" i="5" s="1"/>
  <c r="L3622" i="5"/>
  <c r="N3619" i="5"/>
  <c r="L3619" i="5"/>
  <c r="K3619" i="5"/>
  <c r="R3619" i="5" s="1"/>
  <c r="M3619" i="5"/>
  <c r="P3619" i="5" s="1"/>
  <c r="M3637" i="5"/>
  <c r="P3637" i="5" s="1"/>
  <c r="L3637" i="5"/>
  <c r="K3637" i="5"/>
  <c r="R3637" i="5" s="1"/>
  <c r="N3637" i="5"/>
  <c r="N3634" i="5"/>
  <c r="M3634" i="5"/>
  <c r="P3634" i="5" s="1"/>
  <c r="L3634" i="5"/>
  <c r="K3634" i="5"/>
  <c r="R3634" i="5" s="1"/>
  <c r="K3618" i="5"/>
  <c r="N3618" i="5"/>
  <c r="M3618" i="5"/>
  <c r="L3618" i="5"/>
  <c r="M3629" i="5"/>
  <c r="P3629" i="5" s="1"/>
  <c r="L3629" i="5"/>
  <c r="K3629" i="5"/>
  <c r="R3629" i="5" s="1"/>
  <c r="N3629" i="5"/>
  <c r="K3635" i="5"/>
  <c r="R3635" i="5" s="1"/>
  <c r="N3635" i="5"/>
  <c r="M3635" i="5"/>
  <c r="P3635" i="5" s="1"/>
  <c r="L3635" i="5"/>
  <c r="M3621" i="5"/>
  <c r="P3621" i="5" s="1"/>
  <c r="N3621" i="5"/>
  <c r="L3621" i="5"/>
  <c r="K3621" i="5"/>
  <c r="R3621" i="5" s="1"/>
  <c r="N3633" i="5"/>
  <c r="M3633" i="5"/>
  <c r="P3633" i="5" s="1"/>
  <c r="L3633" i="5"/>
  <c r="K3633" i="5"/>
  <c r="R3633" i="5" s="1"/>
  <c r="N3626" i="5"/>
  <c r="M3626" i="5"/>
  <c r="P3626" i="5" s="1"/>
  <c r="L3626" i="5"/>
  <c r="K3626" i="5"/>
  <c r="R3626" i="5" s="1"/>
  <c r="N3636" i="5"/>
  <c r="M3636" i="5"/>
  <c r="P3636" i="5" s="1"/>
  <c r="L3636" i="5"/>
  <c r="K3636" i="5"/>
  <c r="R3636" i="5" s="1"/>
  <c r="M3625" i="5"/>
  <c r="P3625" i="5" s="1"/>
  <c r="L3625" i="5"/>
  <c r="N3625" i="5"/>
  <c r="K3625" i="5"/>
  <c r="R3625" i="5" s="1"/>
  <c r="L3624" i="5"/>
  <c r="K3624" i="5"/>
  <c r="R3624" i="5" s="1"/>
  <c r="N3624" i="5"/>
  <c r="M3624" i="5"/>
  <c r="P3624" i="5" s="1"/>
  <c r="N3628" i="5"/>
  <c r="M3628" i="5"/>
  <c r="P3628" i="5" s="1"/>
  <c r="L3628" i="5"/>
  <c r="K3628" i="5"/>
  <c r="R3628" i="5" s="1"/>
  <c r="L3632" i="5"/>
  <c r="K3632" i="5"/>
  <c r="R3632" i="5" s="1"/>
  <c r="N3632" i="5"/>
  <c r="M3632" i="5"/>
  <c r="P3632" i="5" s="1"/>
  <c r="N3638" i="5"/>
  <c r="M3638" i="5"/>
  <c r="P3638" i="5" s="1"/>
  <c r="L3638" i="5"/>
  <c r="K3638" i="5"/>
  <c r="R3638" i="5" s="1"/>
  <c r="L3620" i="5"/>
  <c r="K3620" i="5"/>
  <c r="R3620" i="5" s="1"/>
  <c r="N3620" i="5"/>
  <c r="M3620" i="5"/>
  <c r="P3620" i="5" s="1"/>
  <c r="N3631" i="5"/>
  <c r="M3631" i="5"/>
  <c r="P3631" i="5" s="1"/>
  <c r="L3631" i="5"/>
  <c r="K3631" i="5"/>
  <c r="R3631" i="5" s="1"/>
  <c r="N3630" i="5"/>
  <c r="M3630" i="5"/>
  <c r="P3630" i="5" s="1"/>
  <c r="L3630" i="5"/>
  <c r="K3630" i="5"/>
  <c r="R3630" i="5" s="1"/>
  <c r="K3627" i="5"/>
  <c r="R3627" i="5" s="1"/>
  <c r="N3627" i="5"/>
  <c r="M3627" i="5"/>
  <c r="P3627" i="5" s="1"/>
  <c r="L3627" i="5"/>
  <c r="M3623" i="5"/>
  <c r="P3623" i="5" s="1"/>
  <c r="K3623" i="5"/>
  <c r="R3623" i="5" s="1"/>
  <c r="N3623" i="5"/>
  <c r="L3623" i="5"/>
  <c r="G385" i="7"/>
  <c r="G389" i="7"/>
  <c r="AE390" i="7"/>
  <c r="AE391" i="7" s="1"/>
  <c r="AE392" i="7" s="1"/>
  <c r="AE393" i="7" s="1"/>
  <c r="AE394" i="7" s="1"/>
  <c r="AE395" i="7" s="1"/>
  <c r="AE396" i="7" s="1"/>
  <c r="Y378" i="7"/>
  <c r="AB377" i="7"/>
  <c r="AA3772" i="5"/>
  <c r="Z3772" i="5"/>
  <c r="Y3772" i="5"/>
  <c r="AD3772" i="5" s="1"/>
  <c r="AA3752" i="5"/>
  <c r="Z3752" i="5"/>
  <c r="Y3752" i="5"/>
  <c r="AA3777" i="5"/>
  <c r="Z3777" i="5"/>
  <c r="Y3777" i="5"/>
  <c r="AD3777" i="5" s="1"/>
  <c r="AA3761" i="5"/>
  <c r="Z3761" i="5"/>
  <c r="Y3761" i="5"/>
  <c r="AD3761" i="5" s="1"/>
  <c r="AA3773" i="5"/>
  <c r="Z3773" i="5"/>
  <c r="Y3773" i="5"/>
  <c r="AD3773" i="5" s="1"/>
  <c r="AA3775" i="5"/>
  <c r="Y3775" i="5"/>
  <c r="AD3775" i="5" s="1"/>
  <c r="Z3775" i="5"/>
  <c r="AA3759" i="5"/>
  <c r="Y3759" i="5"/>
  <c r="AD3759" i="5" s="1"/>
  <c r="Z3759" i="5"/>
  <c r="Y3763" i="5"/>
  <c r="AD3763" i="5" s="1"/>
  <c r="AA3763" i="5"/>
  <c r="Z3763" i="5"/>
  <c r="Z3758" i="5"/>
  <c r="AA3758" i="5"/>
  <c r="Y3758" i="5"/>
  <c r="AD3758" i="5" s="1"/>
  <c r="AA3755" i="5"/>
  <c r="Z3755" i="5"/>
  <c r="Y3755" i="5"/>
  <c r="AD3755" i="5" s="1"/>
  <c r="AA3767" i="5"/>
  <c r="Y3767" i="5"/>
  <c r="AD3767" i="5" s="1"/>
  <c r="Z3767" i="5"/>
  <c r="AA3765" i="5"/>
  <c r="Z3765" i="5"/>
  <c r="Y3765" i="5"/>
  <c r="AD3765" i="5" s="1"/>
  <c r="AA3776" i="5"/>
  <c r="Z3776" i="5"/>
  <c r="Y3776" i="5"/>
  <c r="AD3776" i="5" s="1"/>
  <c r="AA3757" i="5"/>
  <c r="Z3757" i="5"/>
  <c r="Y3757" i="5"/>
  <c r="AD3757" i="5" s="1"/>
  <c r="Y3779" i="5"/>
  <c r="AD3779" i="5" s="1"/>
  <c r="AA3779" i="5"/>
  <c r="Z3779" i="5"/>
  <c r="Z3770" i="5"/>
  <c r="Y3770" i="5"/>
  <c r="AD3770" i="5" s="1"/>
  <c r="AA3770" i="5"/>
  <c r="Z3754" i="5"/>
  <c r="Y3754" i="5"/>
  <c r="AD3754" i="5" s="1"/>
  <c r="AA3754" i="5"/>
  <c r="AA3771" i="5"/>
  <c r="Z3771" i="5"/>
  <c r="Y3771" i="5"/>
  <c r="AD3771" i="5" s="1"/>
  <c r="AA3756" i="5"/>
  <c r="Z3756" i="5"/>
  <c r="Y3756" i="5"/>
  <c r="AD3756" i="5" s="1"/>
  <c r="Z3769" i="5"/>
  <c r="Y3769" i="5"/>
  <c r="AD3769" i="5" s="1"/>
  <c r="AA3769" i="5"/>
  <c r="AA3764" i="5"/>
  <c r="Z3764" i="5"/>
  <c r="Y3764" i="5"/>
  <c r="AD3764" i="5" s="1"/>
  <c r="AA3768" i="5"/>
  <c r="Z3768" i="5"/>
  <c r="Y3768" i="5"/>
  <c r="AD3768" i="5" s="1"/>
  <c r="AA3760" i="5"/>
  <c r="Z3760" i="5"/>
  <c r="Y3760" i="5"/>
  <c r="AD3760" i="5" s="1"/>
  <c r="Y3778" i="5"/>
  <c r="AD3778" i="5" s="1"/>
  <c r="AA3778" i="5"/>
  <c r="Z3778" i="5"/>
  <c r="Z3753" i="5"/>
  <c r="Y3753" i="5"/>
  <c r="AD3753" i="5" s="1"/>
  <c r="AA3753" i="5"/>
  <c r="AA3774" i="5"/>
  <c r="Z3774" i="5"/>
  <c r="Y3774" i="5"/>
  <c r="AD3774" i="5" s="1"/>
  <c r="Y3762" i="5"/>
  <c r="AD3762" i="5" s="1"/>
  <c r="AA3762" i="5"/>
  <c r="Z3762" i="5"/>
  <c r="Z3766" i="5"/>
  <c r="Y3766" i="5"/>
  <c r="AD3766" i="5" s="1"/>
  <c r="AA3766" i="5"/>
  <c r="N3601" i="5"/>
  <c r="L3601" i="5"/>
  <c r="M3601" i="5"/>
  <c r="P3601" i="5" s="1"/>
  <c r="K3601" i="5"/>
  <c r="R3601" i="5" s="1"/>
  <c r="L3600" i="5"/>
  <c r="N3600" i="5"/>
  <c r="K3600" i="5"/>
  <c r="R3600" i="5" s="1"/>
  <c r="M3600" i="5"/>
  <c r="P3600" i="5" s="1"/>
  <c r="N3598" i="5"/>
  <c r="M3598" i="5"/>
  <c r="P3598" i="5" s="1"/>
  <c r="L3598" i="5"/>
  <c r="K3598" i="5"/>
  <c r="R3598" i="5" s="1"/>
  <c r="N3612" i="5"/>
  <c r="K3612" i="5"/>
  <c r="R3612" i="5" s="1"/>
  <c r="M3612" i="5"/>
  <c r="P3612" i="5" s="1"/>
  <c r="L3612" i="5"/>
  <c r="M3604" i="5"/>
  <c r="P3604" i="5" s="1"/>
  <c r="K3604" i="5"/>
  <c r="R3604" i="5" s="1"/>
  <c r="N3604" i="5"/>
  <c r="L3604" i="5"/>
  <c r="K3613" i="5"/>
  <c r="R3613" i="5" s="1"/>
  <c r="N3613" i="5"/>
  <c r="M3613" i="5"/>
  <c r="P3613" i="5" s="1"/>
  <c r="L3613" i="5"/>
  <c r="K3596" i="5"/>
  <c r="R3596" i="5" s="1"/>
  <c r="N3596" i="5"/>
  <c r="M3596" i="5"/>
  <c r="P3596" i="5" s="1"/>
  <c r="L3596" i="5"/>
  <c r="N3611" i="5"/>
  <c r="M3611" i="5"/>
  <c r="P3611" i="5" s="1"/>
  <c r="L3611" i="5"/>
  <c r="K3611" i="5"/>
  <c r="R3611" i="5" s="1"/>
  <c r="N3595" i="5"/>
  <c r="M3595" i="5"/>
  <c r="P3595" i="5" s="1"/>
  <c r="L3595" i="5"/>
  <c r="K3595" i="5"/>
  <c r="R3595" i="5" s="1"/>
  <c r="K3610" i="5"/>
  <c r="R3610" i="5" s="1"/>
  <c r="L3610" i="5"/>
  <c r="N3610" i="5"/>
  <c r="M3610" i="5"/>
  <c r="P3610" i="5" s="1"/>
  <c r="K3609" i="5"/>
  <c r="R3609" i="5" s="1"/>
  <c r="N3609" i="5"/>
  <c r="L3609" i="5"/>
  <c r="M3609" i="5"/>
  <c r="P3609" i="5" s="1"/>
  <c r="L3593" i="5"/>
  <c r="N3593" i="5"/>
  <c r="M3593" i="5"/>
  <c r="K3593" i="5"/>
  <c r="N3608" i="5"/>
  <c r="M3608" i="5"/>
  <c r="P3608" i="5" s="1"/>
  <c r="L3608" i="5"/>
  <c r="K3608" i="5"/>
  <c r="R3608" i="5" s="1"/>
  <c r="K3594" i="5"/>
  <c r="R3594" i="5" s="1"/>
  <c r="L3594" i="5"/>
  <c r="N3594" i="5"/>
  <c r="M3594" i="5"/>
  <c r="P3594" i="5" s="1"/>
  <c r="L3606" i="5"/>
  <c r="N3606" i="5"/>
  <c r="M3606" i="5"/>
  <c r="P3606" i="5" s="1"/>
  <c r="K3606" i="5"/>
  <c r="R3606" i="5" s="1"/>
  <c r="N3599" i="5"/>
  <c r="M3599" i="5"/>
  <c r="P3599" i="5" s="1"/>
  <c r="L3599" i="5"/>
  <c r="K3599" i="5"/>
  <c r="R3599" i="5" s="1"/>
  <c r="N3603" i="5"/>
  <c r="M3603" i="5"/>
  <c r="P3603" i="5" s="1"/>
  <c r="K3603" i="5"/>
  <c r="R3603" i="5" s="1"/>
  <c r="L3603" i="5"/>
  <c r="N3605" i="5"/>
  <c r="K3605" i="5"/>
  <c r="R3605" i="5" s="1"/>
  <c r="M3605" i="5"/>
  <c r="P3605" i="5" s="1"/>
  <c r="L3605" i="5"/>
  <c r="L3607" i="5"/>
  <c r="K3607" i="5"/>
  <c r="R3607" i="5" s="1"/>
  <c r="M3607" i="5"/>
  <c r="P3607" i="5" s="1"/>
  <c r="N3607" i="5"/>
  <c r="L3602" i="5"/>
  <c r="N3602" i="5"/>
  <c r="M3602" i="5"/>
  <c r="P3602" i="5" s="1"/>
  <c r="K3602" i="5"/>
  <c r="R3602" i="5" s="1"/>
  <c r="K3597" i="5"/>
  <c r="R3597" i="5" s="1"/>
  <c r="N3597" i="5"/>
  <c r="M3597" i="5"/>
  <c r="P3597" i="5" s="1"/>
  <c r="L3597" i="5"/>
  <c r="AD2652" i="5"/>
  <c r="AE2536" i="5"/>
  <c r="AE2723" i="5"/>
  <c r="AE2722" i="5"/>
  <c r="AE2721" i="5"/>
  <c r="AJ2491" i="5"/>
  <c r="I2507" i="5"/>
  <c r="I2506" i="5"/>
  <c r="I2505" i="5"/>
  <c r="I2504" i="5"/>
  <c r="I2503" i="5"/>
  <c r="I2502" i="5"/>
  <c r="I2501" i="5"/>
  <c r="I2500" i="5"/>
  <c r="I2499" i="5"/>
  <c r="I2498" i="5"/>
  <c r="I2497" i="5"/>
  <c r="I2496" i="5"/>
  <c r="I2495" i="5"/>
  <c r="I2494" i="5"/>
  <c r="I2493" i="5"/>
  <c r="I2492" i="5"/>
  <c r="AE2720" i="5"/>
  <c r="Z2806" i="5" s="1"/>
  <c r="AE2535" i="5"/>
  <c r="Z2621" i="5" s="1"/>
  <c r="AJ2388" i="5"/>
  <c r="AJ2368" i="5"/>
  <c r="J3149" i="5" a="1"/>
  <c r="J3160" i="5" a="1"/>
  <c r="J2600" i="5" a="1"/>
  <c r="J2745" i="5" a="1"/>
  <c r="J2960" i="5" a="1"/>
  <c r="J3390" i="5" a="1"/>
  <c r="J3134" i="5" a="1"/>
  <c r="J3563" i="5" a="1"/>
  <c r="J2947" i="5" a="1"/>
  <c r="J2724" i="5" a="1"/>
  <c r="J2540" i="5" a="1"/>
  <c r="J2786" i="5" a="1"/>
  <c r="J2728" i="5" a="1"/>
  <c r="J3244" i="5" a="1"/>
  <c r="J3300" i="5" a="1"/>
  <c r="J3435" i="5" a="1"/>
  <c r="J3206" i="5" a="1"/>
  <c r="J3536" i="5" a="1"/>
  <c r="J3230" i="5" a="1"/>
  <c r="J3255" i="5" a="1"/>
  <c r="J2554" i="5" a="1"/>
  <c r="J3046" i="5" a="1"/>
  <c r="J3286" i="5" a="1"/>
  <c r="J2641" i="5" a="1"/>
  <c r="J2582" i="5" a="1"/>
  <c r="J2886" i="5" a="1"/>
  <c r="J3159" i="5" a="1"/>
  <c r="J2594" i="5" a="1"/>
  <c r="J3196" i="5" a="1"/>
  <c r="J2980" i="5" a="1"/>
  <c r="J2602" i="5" a="1"/>
  <c r="J3522" i="5" a="1"/>
  <c r="J3106" i="5" a="1"/>
  <c r="J3495" i="5" a="1"/>
  <c r="J2514" i="5" a="1"/>
  <c r="J2778" i="5" a="1"/>
  <c r="J2613" i="5" a="1"/>
  <c r="J3321" i="5" a="1"/>
  <c r="J3082" i="5" a="1"/>
  <c r="J2628" i="5" a="1"/>
  <c r="J3334" i="5" a="1"/>
  <c r="J3040" i="5" a="1"/>
  <c r="J3360" i="5" a="1"/>
  <c r="J2517" i="5" a="1"/>
  <c r="J3549" i="5" a="1"/>
  <c r="J3557" i="5" a="1"/>
  <c r="J3254" i="5" a="1"/>
  <c r="J2501" i="5" a="1"/>
  <c r="J2545" i="5" a="1"/>
  <c r="J3192" i="5" a="1"/>
  <c r="J3222" i="5" a="1"/>
  <c r="J2798" i="5" a="1"/>
  <c r="J2726" i="5" a="1"/>
  <c r="J3498" i="5" a="1"/>
  <c r="J2746" i="5" a="1"/>
  <c r="J3510" i="5" a="1"/>
  <c r="J2767" i="5" a="1"/>
  <c r="J2830" i="5" a="1"/>
  <c r="J3279" i="5" a="1"/>
  <c r="J3019" i="5" a="1"/>
  <c r="J2838" i="5" a="1"/>
  <c r="J3281" i="5" a="1"/>
  <c r="J3508" i="5" a="1"/>
  <c r="J2988" i="5" a="1"/>
  <c r="J2749" i="5" a="1"/>
  <c r="J3398" i="5" a="1"/>
  <c r="J3265" i="5" a="1"/>
  <c r="J2761" i="5" a="1"/>
  <c r="J3312" i="5" a="1"/>
  <c r="J2499" i="5" a="1"/>
  <c r="J3142" i="5" a="1"/>
  <c r="J3324" i="5" a="1"/>
  <c r="J2695" i="5" a="1"/>
  <c r="J3001" i="5" a="1"/>
  <c r="J2748" i="5" a="1"/>
  <c r="J3568" i="5" a="1"/>
  <c r="J3058" i="5" a="1"/>
  <c r="J3481" i="5" a="1"/>
  <c r="J3454" i="5" a="1"/>
  <c r="J3450" i="5" a="1"/>
  <c r="J2867" i="5" a="1"/>
  <c r="J3503" i="5" a="1"/>
  <c r="J3489" i="5" a="1"/>
  <c r="J3030" i="5" a="1"/>
  <c r="J3253" i="5" a="1"/>
  <c r="J3298" i="5" a="1"/>
  <c r="J2568" i="5" a="1"/>
  <c r="J2961" i="5" a="1"/>
  <c r="J2975" i="5" a="1"/>
  <c r="J2750" i="5" a="1"/>
  <c r="J2616" i="5" a="1"/>
  <c r="J3112" i="5" a="1"/>
  <c r="J2622" i="5" a="1"/>
  <c r="J3096" i="5" a="1"/>
  <c r="J2519" i="5" a="1"/>
  <c r="J2497" i="5" a="1"/>
  <c r="J3165" i="5" a="1"/>
  <c r="J2652" i="5" a="1"/>
  <c r="J2694" i="5" a="1"/>
  <c r="J3176" i="5" a="1"/>
  <c r="J2849" i="5" a="1"/>
  <c r="J2933" i="5" a="1"/>
  <c r="J2851" i="5" a="1"/>
  <c r="J3266" i="5" a="1"/>
  <c r="J3174" i="5" a="1"/>
  <c r="J2538" i="5" a="1"/>
  <c r="J3472" i="5" a="1"/>
  <c r="J2977" i="5" a="1"/>
  <c r="J3033" i="5" a="1"/>
  <c r="J2709" i="5" a="1"/>
  <c r="J2911" i="5" a="1"/>
  <c r="J3565" i="5" a="1"/>
  <c r="J3115" i="5" a="1"/>
  <c r="J2937" i="5" a="1"/>
  <c r="J2515" i="5" a="1"/>
  <c r="J2541" i="5" a="1"/>
  <c r="J3090" i="5" a="1"/>
  <c r="J3188" i="5" a="1"/>
  <c r="J3451" i="5" a="1"/>
  <c r="J3523" i="5" a="1"/>
  <c r="J3420" i="5" a="1"/>
  <c r="J2537" i="5" a="1"/>
  <c r="J2973" i="5" a="1"/>
  <c r="J2762" i="5" a="1"/>
  <c r="J2989" i="5" a="1"/>
  <c r="J2649" i="5" a="1"/>
  <c r="J2898" i="5" a="1"/>
  <c r="J3444" i="5" a="1"/>
  <c r="J2959" i="5" a="1"/>
  <c r="J3488" i="5" a="1"/>
  <c r="J3311" i="5" a="1"/>
  <c r="J2957" i="5" a="1"/>
  <c r="J2713" i="5" a="1"/>
  <c r="J2829" i="5" a="1"/>
  <c r="J3047" i="5" a="1"/>
  <c r="J2899" i="5" a="1"/>
  <c r="J2577" i="5" a="1"/>
  <c r="J3541" i="5" a="1"/>
  <c r="J2669" i="5" a="1"/>
  <c r="J3131" i="5" a="1"/>
  <c r="J3094" i="5" a="1"/>
  <c r="J3065" i="5" a="1"/>
  <c r="J3307" i="5" a="1"/>
  <c r="J3408" i="5" a="1"/>
  <c r="J3388" i="5" a="1"/>
  <c r="J3274" i="5" a="1"/>
  <c r="J3166" i="5" a="1"/>
  <c r="J3320" i="5" a="1"/>
  <c r="J2556" i="5" a="1"/>
  <c r="J2638" i="5" a="1"/>
  <c r="J3296" i="5" a="1"/>
  <c r="J2494" i="5" a="1"/>
  <c r="J2666" i="5" a="1"/>
  <c r="J2743" i="5" a="1"/>
  <c r="J3419" i="5" a="1"/>
  <c r="J2530" i="5" a="1"/>
  <c r="J2948" i="5" a="1"/>
  <c r="J2557" i="5" a="1"/>
  <c r="J3389" i="5" a="1"/>
  <c r="J3332" i="5" a="1"/>
  <c r="J3016" i="5" a="1"/>
  <c r="J2827" i="5" a="1"/>
  <c r="J2505" i="5" a="1"/>
  <c r="J3041" i="5" a="1"/>
  <c r="J3155" i="5" a="1"/>
  <c r="J2572" i="5" a="1"/>
  <c r="J3315" i="5" a="1"/>
  <c r="J3079" i="5" a="1"/>
  <c r="J3452" i="5" a="1"/>
  <c r="J2625" i="5" a="1"/>
  <c r="J3308" i="5" a="1"/>
  <c r="J2900" i="5" a="1"/>
  <c r="J2690" i="5" a="1"/>
  <c r="J2626" i="5" a="1"/>
  <c r="J2825" i="5" a="1"/>
  <c r="J2792" i="5" a="1"/>
  <c r="J2787" i="5" a="1"/>
  <c r="J2872" i="5" a="1"/>
  <c r="J3091" i="5" a="1"/>
  <c r="J3215" i="5" a="1"/>
  <c r="J2831" i="5" a="1"/>
  <c r="J3480" i="5" a="1"/>
  <c r="J2522" i="5" a="1"/>
  <c r="J3105" i="5" a="1"/>
  <c r="J3125" i="5" a="1"/>
  <c r="J3158" i="5" a="1"/>
  <c r="J2799" i="5" a="1"/>
  <c r="J2532" i="5" a="1"/>
  <c r="J2920" i="5" a="1"/>
  <c r="J3399" i="5" a="1"/>
  <c r="J2704" i="5" a="1"/>
  <c r="J3374" i="5" a="1"/>
  <c r="J3169" i="5" a="1"/>
  <c r="J2738" i="5" a="1"/>
  <c r="J2615" i="5" a="1"/>
  <c r="J3268" i="5" a="1"/>
  <c r="J3513" i="5" a="1"/>
  <c r="J2820" i="5" a="1"/>
  <c r="J3457" i="5" a="1"/>
  <c r="J3161" i="5" a="1"/>
  <c r="J3336" i="5" a="1"/>
  <c r="J3002" i="5" a="1"/>
  <c r="J2802" i="5" a="1"/>
  <c r="J3032" i="5" a="1"/>
  <c r="J2924" i="5" a="1"/>
  <c r="J3280" i="5" a="1"/>
  <c r="J2504" i="5" a="1"/>
  <c r="J2699" i="5" a="1"/>
  <c r="J3247" i="5" a="1"/>
  <c r="J3448" i="5" a="1"/>
  <c r="J2578" i="5" a="1"/>
  <c r="J2995" i="5" a="1"/>
  <c r="J3190" i="5" a="1"/>
  <c r="J3220" i="5" a="1"/>
  <c r="J2661" i="5" a="1"/>
  <c r="J3250" i="5" a="1"/>
  <c r="J2584" i="5" a="1"/>
  <c r="J3482" i="5" a="1"/>
  <c r="J2737" i="5" a="1"/>
  <c r="J2908" i="5" a="1"/>
  <c r="J2640" i="5" a="1"/>
  <c r="J2779" i="5" a="1"/>
  <c r="J3248" i="5" a="1"/>
  <c r="J2735" i="5" a="1"/>
  <c r="J3117" i="5" a="1"/>
  <c r="J2858" i="5" a="1"/>
  <c r="J2678" i="5" a="1"/>
  <c r="J2834" i="5" a="1"/>
  <c r="J3412" i="5" a="1"/>
  <c r="J3153" i="5" a="1"/>
  <c r="J2667" i="5" a="1"/>
  <c r="J2714" i="5" a="1"/>
  <c r="J3108" i="5" a="1"/>
  <c r="J3062" i="5" a="1"/>
  <c r="J2612" i="5" a="1"/>
  <c r="J3502" i="5" a="1"/>
  <c r="J3227" i="5" a="1"/>
  <c r="J3509" i="5" a="1"/>
  <c r="J2816" i="5" a="1"/>
  <c r="J3212" i="5" a="1"/>
  <c r="J3564" i="5" a="1"/>
  <c r="J2722" i="5" a="1"/>
  <c r="J3237" i="5" a="1"/>
  <c r="J3071" i="5" a="1"/>
  <c r="J2890" i="5" a="1"/>
  <c r="J3401" i="5" a="1"/>
  <c r="J2941" i="5" a="1"/>
  <c r="J3525" i="5" a="1"/>
  <c r="J3182" i="5" a="1"/>
  <c r="J2546" i="5" a="1"/>
  <c r="J3146" i="5" a="1"/>
  <c r="J3287" i="5" a="1"/>
  <c r="J2912" i="5" a="1"/>
  <c r="J2846" i="5" a="1"/>
  <c r="J3437" i="5" a="1"/>
  <c r="J2585" i="5" a="1"/>
  <c r="J2637" i="5" a="1"/>
  <c r="J3323" i="5" a="1"/>
  <c r="J3427" i="5" a="1"/>
  <c r="J2773" i="5" a="1"/>
  <c r="J2888" i="5" a="1"/>
  <c r="J3085" i="5" a="1"/>
  <c r="J3487" i="5" a="1"/>
  <c r="J3189" i="5" a="1"/>
  <c r="J3203" i="5" a="1"/>
  <c r="J2588" i="5" a="1"/>
  <c r="J3373" i="5" a="1"/>
  <c r="J3130" i="5" a="1"/>
  <c r="J2747" i="5" a="1"/>
  <c r="J3294" i="5" a="1"/>
  <c r="J2727" i="5" a="1"/>
  <c r="J3205" i="5" a="1"/>
  <c r="J3571" i="5" a="1"/>
  <c r="J3080" i="5" a="1"/>
  <c r="J3243" i="5" a="1"/>
  <c r="J2663" i="5" a="1"/>
  <c r="J3433" i="5" a="1"/>
  <c r="J2854" i="5" a="1"/>
  <c r="J3276" i="5" a="1"/>
  <c r="J2662" i="5" a="1"/>
  <c r="J3397" i="5" a="1"/>
  <c r="J2873" i="5" a="1"/>
  <c r="J3207" i="5" a="1"/>
  <c r="J3570" i="5" a="1"/>
  <c r="J3517" i="5" a="1"/>
  <c r="J3378" i="5" a="1"/>
  <c r="J3351" i="5" a="1"/>
  <c r="J2506" i="5" a="1"/>
  <c r="J2949" i="5" a="1"/>
  <c r="J3365" i="5" a="1"/>
  <c r="J3027" i="5" a="1"/>
  <c r="J3278" i="5" a="1"/>
  <c r="J2493" i="5" a="1"/>
  <c r="J3330" i="5" a="1"/>
  <c r="J2754" i="5" a="1"/>
  <c r="J3333" i="5" a="1"/>
  <c r="J3264" i="5" a="1"/>
  <c r="J3249" i="5" a="1"/>
  <c r="J2998" i="5" a="1"/>
  <c r="J2521" i="5" a="1"/>
  <c r="J2874" i="5" a="1"/>
  <c r="J2760" i="5" a="1"/>
  <c r="J3566" i="5" a="1"/>
  <c r="J3512" i="5" a="1"/>
  <c r="J2534" i="5" a="1"/>
  <c r="J3086" i="5" a="1"/>
  <c r="J2826" i="5" a="1"/>
  <c r="J3221" i="5" a="1"/>
  <c r="J3267" i="5" a="1"/>
  <c r="J2555" i="5" a="1"/>
  <c r="J3066" i="5" a="1"/>
  <c r="J3428" i="5" a="1"/>
  <c r="J3375" i="5" a="1"/>
  <c r="J2753" i="5" a="1"/>
  <c r="J3101" i="5" a="1"/>
  <c r="J2533" i="5" a="1"/>
  <c r="J2599" i="5" a="1"/>
  <c r="J3555" i="5" a="1"/>
  <c r="J3537" i="5" a="1"/>
  <c r="J3474" i="5" a="1"/>
  <c r="J2636" i="5" a="1"/>
  <c r="J2790" i="5" a="1"/>
  <c r="J3475" i="5" a="1"/>
  <c r="J3362" i="5" a="1"/>
  <c r="J3352" i="5" a="1"/>
  <c r="J2938" i="5" a="1"/>
  <c r="J2927" i="5" a="1"/>
  <c r="J2607" i="5" a="1"/>
  <c r="J3191" i="5" a="1"/>
  <c r="J3543" i="5" a="1"/>
  <c r="J3316" i="5" a="1"/>
  <c r="J2910" i="5" a="1"/>
  <c r="J3396" i="5" a="1"/>
  <c r="J2492" i="5" a="1"/>
  <c r="J2868" i="5" a="1"/>
  <c r="J2617" i="5" a="1"/>
  <c r="J3314" i="5" a="1"/>
  <c r="J3070" i="5" a="1"/>
  <c r="J2979" i="5" a="1"/>
  <c r="J3524" i="5" a="1"/>
  <c r="J3469" i="5" a="1"/>
  <c r="J3384" i="5" a="1"/>
  <c r="J2549" i="5" a="1"/>
  <c r="J2856" i="5" a="1"/>
  <c r="J3061" i="5" a="1"/>
  <c r="J2789" i="5" a="1"/>
  <c r="J3010" i="5" a="1"/>
  <c r="J3228" i="5" a="1"/>
  <c r="J3110" i="5" a="1"/>
  <c r="J3277" i="5" a="1"/>
  <c r="J2922" i="5" a="1"/>
  <c r="J3485" i="5" a="1"/>
  <c r="J2543" i="5" a="1"/>
  <c r="J2780" i="5" a="1"/>
  <c r="J2692" i="5" a="1"/>
  <c r="J2739" i="5" a="1"/>
  <c r="J2996" i="5" a="1"/>
  <c r="J3126" i="5" a="1"/>
  <c r="J3052" i="5" a="1"/>
  <c r="J2597" i="5" a="1"/>
  <c r="J2586" i="5" a="1"/>
  <c r="J2940" i="5" a="1"/>
  <c r="J2932" i="5" a="1"/>
  <c r="J3499" i="5" a="1"/>
  <c r="J2993" i="5" a="1"/>
  <c r="J3051" i="5" a="1"/>
  <c r="J2544" i="5" a="1"/>
  <c r="J3496" i="5" a="1"/>
  <c r="J2884" i="5" a="1"/>
  <c r="J3119" i="5" a="1"/>
  <c r="J3550" i="5" a="1"/>
  <c r="J3458" i="5" a="1"/>
  <c r="J2620" i="5" a="1"/>
  <c r="J2766" i="5" a="1"/>
  <c r="J3059" i="5" a="1"/>
  <c r="J2665" i="5" a="1"/>
  <c r="J2679" i="5" a="1"/>
  <c r="J3350" i="5" a="1"/>
  <c r="J3434" i="5" a="1"/>
  <c r="J3400" i="5" a="1"/>
  <c r="J3290" i="5" a="1"/>
  <c r="J3338" i="5" a="1"/>
  <c r="J2691" i="5" a="1"/>
  <c r="J2765" i="5" a="1"/>
  <c r="J2498" i="5" a="1"/>
  <c r="J2741" i="5" a="1"/>
  <c r="J3179" i="5" a="1"/>
  <c r="J2907" i="5" a="1"/>
  <c r="J3310" i="5" a="1"/>
  <c r="J2614" i="5" a="1"/>
  <c r="J2768" i="5" a="1"/>
  <c r="J3288" i="5" a="1"/>
  <c r="J3529" i="5" a="1"/>
  <c r="J2925" i="5" a="1"/>
  <c r="J3486" i="5" a="1"/>
  <c r="J3313" i="5" a="1"/>
  <c r="J2956" i="5" a="1"/>
  <c r="J3424" i="5" a="1"/>
  <c r="J3302" i="5" a="1"/>
  <c r="J2598" i="5" a="1"/>
  <c r="J3422" i="5" a="1"/>
  <c r="J3005" i="5" a="1"/>
  <c r="J2604" i="5" a="1"/>
  <c r="J3113" i="5" a="1"/>
  <c r="J3361" i="5" a="1"/>
  <c r="J3148" i="5" a="1"/>
  <c r="J2606" i="5" a="1"/>
  <c r="J3235" i="5" a="1"/>
  <c r="J3293" i="5" a="1"/>
  <c r="J2759" i="5" a="1"/>
  <c r="J3219" i="5" a="1"/>
  <c r="J2881" i="5" a="1"/>
  <c r="J3344" i="5" a="1"/>
  <c r="J3217" i="5" a="1"/>
  <c r="J2805" i="5" a="1"/>
  <c r="J2513" i="5" a="1"/>
  <c r="J3164" i="5" a="1"/>
  <c r="J2869" i="5" a="1"/>
  <c r="J3297" i="5" a="1"/>
  <c r="J2706" i="5" a="1"/>
  <c r="J2564" i="5" a="1"/>
  <c r="J2943" i="5" a="1"/>
  <c r="J3483" i="5" a="1"/>
  <c r="J2548" i="5" a="1"/>
  <c r="J3383" i="5" a="1"/>
  <c r="J3271" i="5" a="1"/>
  <c r="J2942" i="5" a="1"/>
  <c r="J2566" i="5" a="1"/>
  <c r="J2939" i="5" a="1"/>
  <c r="J3402" i="5" a="1"/>
  <c r="J2623" i="5" a="1"/>
  <c r="J2495" i="5" a="1"/>
  <c r="J3014" i="5" a="1"/>
  <c r="J3120" i="5" a="1"/>
  <c r="J2583" i="5" a="1"/>
  <c r="J2587" i="5" a="1"/>
  <c r="J2653" i="5" a="1"/>
  <c r="J2593" i="5" a="1"/>
  <c r="J3430" i="5" a="1"/>
  <c r="J3083" i="5" a="1"/>
  <c r="J3031" i="5" a="1"/>
  <c r="J3039" i="5" a="1"/>
  <c r="J2707" i="5" a="1"/>
  <c r="J2850" i="5" a="1"/>
  <c r="J3132" i="5" a="1"/>
  <c r="J3425" i="5" a="1"/>
  <c r="J2926" i="5" a="1"/>
  <c r="J2981" i="5" a="1"/>
  <c r="J3467" i="5" a="1"/>
  <c r="J2913" i="5" a="1"/>
  <c r="J3436" i="5" a="1"/>
  <c r="J3455" i="5" a="1"/>
  <c r="J2990" i="5" a="1"/>
  <c r="J3318" i="5" a="1"/>
  <c r="J3038" i="5" a="1"/>
  <c r="J2627" i="5" a="1"/>
  <c r="J3348" i="5" a="1"/>
  <c r="J3145" i="5" a="1"/>
  <c r="J3466" i="5" a="1"/>
  <c r="J2844" i="5" a="1"/>
  <c r="J2870" i="5" a="1"/>
  <c r="J3000" i="5" a="1"/>
  <c r="J2531" i="5" a="1"/>
  <c r="J3445" i="5" a="1"/>
  <c r="J3141" i="5" a="1"/>
  <c r="J3104" i="5" a="1"/>
  <c r="J3050" i="5" a="1"/>
  <c r="J2520" i="5" a="1"/>
  <c r="J2677" i="5" a="1"/>
  <c r="J2562" i="5" a="1"/>
  <c r="J3223" i="5" a="1"/>
  <c r="J3229" i="5" a="1"/>
  <c r="J2862" i="5" a="1"/>
  <c r="J2708" i="5" a="1"/>
  <c r="J3460" i="5" a="1"/>
  <c r="J3187" i="5" a="1"/>
  <c r="J2848" i="5" a="1"/>
  <c r="J2969" i="5" a="1"/>
  <c r="J3238" i="5" a="1"/>
  <c r="J3515" i="5" a="1"/>
  <c r="J2740" i="5" a="1"/>
  <c r="J3410" i="5" a="1"/>
  <c r="J2951" i="5" a="1"/>
  <c r="J2725" i="5" a="1"/>
  <c r="J2729" i="5" a="1"/>
  <c r="J2512" i="5" a="1"/>
  <c r="J3301" i="5" a="1"/>
  <c r="J3528" i="5" a="1"/>
  <c r="J3407" i="5" a="1"/>
  <c r="J2664" i="5" a="1"/>
  <c r="J3346" i="5" a="1"/>
  <c r="J3072" i="5" a="1"/>
  <c r="J3317" i="5" a="1"/>
  <c r="J2801" i="5" a="1"/>
  <c r="J2579" i="5" a="1"/>
  <c r="J2815" i="5" a="1"/>
  <c r="J3088" i="5" a="1"/>
  <c r="J2958" i="5" a="1"/>
  <c r="J3252" i="5" a="1"/>
  <c r="J3077" i="5" a="1"/>
  <c r="J3386" i="5" a="1"/>
  <c r="J2619" i="5" a="1"/>
  <c r="J2596" i="5" a="1"/>
  <c r="J2883" i="5" a="1"/>
  <c r="J3195" i="5" a="1"/>
  <c r="J2639" i="5" a="1"/>
  <c r="J3364" i="5" a="1"/>
  <c r="J3093" i="5" a="1"/>
  <c r="J3275" i="5" a="1"/>
  <c r="J3225" i="5" a="1"/>
  <c r="J2542" i="5" a="1"/>
  <c r="J3226" i="5" a="1"/>
  <c r="J3411" i="5" a="1"/>
  <c r="J3387" i="5" a="1"/>
  <c r="J2819" i="5" a="1"/>
  <c r="J3409" i="5" a="1"/>
  <c r="J3558" i="5" a="1"/>
  <c r="J3270" i="5" a="1"/>
  <c r="J2803" i="5" a="1"/>
  <c r="J3552" i="5" a="1"/>
  <c r="J3181" i="5" a="1"/>
  <c r="J2712" i="5" a="1"/>
  <c r="J2742" i="5" a="1"/>
  <c r="J3272" i="5" a="1"/>
  <c r="J3511" i="5" a="1"/>
  <c r="J2934" i="5" a="1"/>
  <c r="J2744" i="5" a="1"/>
  <c r="J2535" i="5" a="1"/>
  <c r="J2812" i="5" a="1"/>
  <c r="J2994" i="5" a="1"/>
  <c r="J3213" i="5" a="1"/>
  <c r="J2682" i="5" a="1"/>
  <c r="J2935" i="5" a="1"/>
  <c r="J3167" i="5" a="1"/>
  <c r="J2986" i="5" a="1"/>
  <c r="J2685" i="5" a="1"/>
  <c r="J2946" i="5" a="1"/>
  <c r="J3044" i="5" a="1"/>
  <c r="J3198" i="5" a="1"/>
  <c r="J2595" i="5" a="1"/>
  <c r="J3256" i="5" a="1"/>
  <c r="J3363" i="5" a="1"/>
  <c r="J2668" i="5" a="1"/>
  <c r="J3461" i="5" a="1"/>
  <c r="J3152" i="5" a="1"/>
  <c r="J3473" i="5" a="1"/>
  <c r="J2875" i="5" a="1"/>
  <c r="J2813" i="5" a="1"/>
  <c r="J2518" i="5" a="1"/>
  <c r="J2800" i="5" a="1"/>
  <c r="J2814" i="5" a="1"/>
  <c r="J3331" i="5" a="1"/>
  <c r="J3376" i="5" a="1"/>
  <c r="J2697" i="5" a="1"/>
  <c r="J3468" i="5" a="1"/>
  <c r="J2717" i="5" a="1"/>
  <c r="J3239" i="5" a="1"/>
  <c r="J3129" i="5" a="1"/>
  <c r="J3456" i="5" a="1"/>
  <c r="J2978" i="5" a="1"/>
  <c r="J3202" i="5" a="1"/>
  <c r="J2811" i="5" a="1"/>
  <c r="J3060" i="5" a="1"/>
  <c r="J3157" i="5" a="1"/>
  <c r="J3538" i="5" a="1"/>
  <c r="J2716" i="5" a="1"/>
  <c r="J3135" i="5" a="1"/>
  <c r="J3180" i="5" a="1"/>
  <c r="J3299" i="5" a="1"/>
  <c r="J3063" i="5" a="1"/>
  <c r="J2781" i="5" a="1"/>
  <c r="J2880" i="5" a="1"/>
  <c r="J3446" i="5" a="1"/>
  <c r="J3025" i="5" a="1"/>
  <c r="J2836" i="5" a="1"/>
  <c r="J3413" i="5" a="1"/>
  <c r="J2634" i="5" a="1"/>
  <c r="J2997" i="5" a="1"/>
  <c r="J2817" i="5" a="1"/>
  <c r="J3535" i="5" a="1"/>
  <c r="J3371" i="5" a="1"/>
  <c r="J2752" i="5" a="1"/>
  <c r="J3423" i="5" a="1"/>
  <c r="J3216" i="5" a="1"/>
  <c r="J3197" i="5" a="1"/>
  <c r="J3163" i="5" a="1"/>
  <c r="J2705" i="5" a="1"/>
  <c r="J2791" i="5" a="1"/>
  <c r="J2896" i="5" a="1"/>
  <c r="J3501" i="5" a="1"/>
  <c r="J3018" i="5" a="1"/>
  <c r="J2764" i="5" a="1"/>
  <c r="J3343" i="5" a="1"/>
  <c r="J3342" i="5" a="1"/>
  <c r="J3087" i="5" a="1"/>
  <c r="J2618" i="5" a="1"/>
  <c r="J2547" i="5" a="1"/>
  <c r="J3497" i="5" a="1"/>
  <c r="J3514" i="5" a="1"/>
  <c r="J2698" i="5" a="1"/>
  <c r="J2962" i="5" a="1"/>
  <c r="J2897" i="5" a="1"/>
  <c r="J2523" i="5" a="1"/>
  <c r="J3201" i="5" a="1"/>
  <c r="J2633" i="5" a="1"/>
  <c r="J3414" i="5" a="1"/>
  <c r="J3377" i="5" a="1"/>
  <c r="J3421" i="5" a="1"/>
  <c r="J3429" i="5" a="1"/>
  <c r="J3516" i="5" a="1"/>
  <c r="J3193" i="5" a="1"/>
  <c r="J2852" i="5" a="1"/>
  <c r="J2621" i="5" a="1"/>
  <c r="J2671" i="5" a="1"/>
  <c r="J3453" i="5" a="1"/>
  <c r="J3224" i="5" a="1"/>
  <c r="J3470" i="5" a="1"/>
  <c r="J3449" i="5" a="1"/>
  <c r="J3156" i="5" a="1"/>
  <c r="J2853" i="5" a="1"/>
  <c r="J2871" i="5" a="1"/>
  <c r="J3347" i="5" a="1"/>
  <c r="J3042" i="5" a="1"/>
  <c r="J3291" i="5" a="1"/>
  <c r="J3443" i="5" a="1"/>
  <c r="J3168" i="5" a="1"/>
  <c r="J2887" i="5" a="1"/>
  <c r="J3539" i="5" a="1"/>
  <c r="J2923" i="5" a="1"/>
  <c r="J3064" i="5" a="1"/>
  <c r="J3554" i="5" a="1"/>
  <c r="J3095" i="5" a="1"/>
  <c r="J2559" i="5" a="1"/>
  <c r="J3107" i="5" a="1"/>
  <c r="J3162" i="5" a="1"/>
  <c r="J3043" i="5" a="1"/>
  <c r="J2681" i="5" a="1"/>
  <c r="J3257" i="5" a="1"/>
  <c r="J3241" i="5" a="1"/>
  <c r="J2558" i="5" a="1"/>
  <c r="J3068" i="5" a="1"/>
  <c r="J2837" i="5" a="1"/>
  <c r="J2974" i="5" a="1"/>
  <c r="J3447" i="5" a="1"/>
  <c r="J2832" i="5" a="1"/>
  <c r="J2683" i="5" a="1"/>
  <c r="J2895" i="5" a="1"/>
  <c r="J2987" i="5" a="1"/>
  <c r="J3358" i="5" a="1"/>
  <c r="J2684" i="5" a="1"/>
  <c r="J2885" i="5" a="1"/>
  <c r="J3262" i="5" a="1"/>
  <c r="J3471" i="5" a="1"/>
  <c r="J2804" i="5" a="1"/>
  <c r="J2833" i="5" a="1"/>
  <c r="J2970" i="5" a="1"/>
  <c r="J3263" i="5" a="1"/>
  <c r="J2539" i="5" a="1"/>
  <c r="J3542" i="5" a="1"/>
  <c r="J3214" i="5" a="1"/>
  <c r="J2654" i="5" a="1"/>
  <c r="J3556" i="5" a="1"/>
  <c r="J3337" i="5" a="1"/>
  <c r="J2845" i="5" a="1"/>
  <c r="J2736" i="5" a="1"/>
  <c r="J3325" i="5" a="1"/>
  <c r="J3178" i="5" a="1"/>
  <c r="J3003" i="5" a="1"/>
  <c r="J2516" i="5" a="1"/>
  <c r="J2889" i="5" a="1"/>
  <c r="J3154" i="5" a="1"/>
  <c r="J2776" i="5" a="1"/>
  <c r="J2775" i="5" a="1"/>
  <c r="J3048" i="5" a="1"/>
  <c r="J2710" i="5" a="1"/>
  <c r="J2882" i="5" a="1"/>
  <c r="J2788" i="5" a="1"/>
  <c r="J3345" i="5" a="1"/>
  <c r="J2857" i="5" a="1"/>
  <c r="J3526" i="5" a="1"/>
  <c r="J3199" i="5" a="1"/>
  <c r="J2580" i="5" a="1"/>
  <c r="J2563" i="5" a="1"/>
  <c r="J3385" i="5" a="1"/>
  <c r="J2806" i="5" a="1"/>
  <c r="J3026" i="5" a="1"/>
  <c r="J2560" i="5" a="1"/>
  <c r="J2680" i="5" a="1"/>
  <c r="J3459" i="5" a="1"/>
  <c r="J3273" i="5" a="1"/>
  <c r="J2902" i="5" a="1"/>
  <c r="J3438" i="5" a="1"/>
  <c r="J3218" i="5" a="1"/>
  <c r="J2655" i="5" a="1"/>
  <c r="J2605" i="5" a="1"/>
  <c r="J2968" i="5" a="1"/>
  <c r="J2601" i="5" a="1"/>
  <c r="J3017" i="5" a="1"/>
  <c r="J3339" i="5" a="1"/>
  <c r="J3569" i="5" a="1"/>
  <c r="J2835" i="5" a="1"/>
  <c r="J2723" i="5" a="1"/>
  <c r="J2901" i="5" a="1"/>
  <c r="J2921" i="5" a="1"/>
  <c r="J3269" i="5" a="1"/>
  <c r="J2847" i="5" a="1"/>
  <c r="J3295" i="5" a="1"/>
  <c r="J3204" i="5" a="1"/>
  <c r="J2696" i="5" a="1"/>
  <c r="J3240" i="5" a="1"/>
  <c r="J3136" i="5" a="1"/>
  <c r="J2793" i="5" a="1"/>
  <c r="J3028" i="5" a="1"/>
  <c r="J2976" i="5" a="1"/>
  <c r="J2502" i="5" a="1"/>
  <c r="J3084" i="5" a="1"/>
  <c r="J2936" i="5" a="1"/>
  <c r="J3567" i="5" a="1"/>
  <c r="J3011" i="5" a="1"/>
  <c r="J3151" i="5" a="1"/>
  <c r="J3081" i="5" a="1"/>
  <c r="J2507" i="5" a="1"/>
  <c r="J2945" i="5" a="1"/>
  <c r="J2860" i="5" a="1"/>
  <c r="J3245" i="5" a="1"/>
  <c r="J2763" i="5" a="1"/>
  <c r="J3114" i="5" a="1"/>
  <c r="J2919" i="5" a="1"/>
  <c r="J2528" i="5" a="1"/>
  <c r="J3372" i="5" a="1"/>
  <c r="J2777" i="5" a="1"/>
  <c r="J3004" i="5" a="1"/>
  <c r="J3177" i="5" a="1"/>
  <c r="J2603" i="5" a="1"/>
  <c r="J3431" i="5" a="1"/>
  <c r="J3242" i="5" a="1"/>
  <c r="J3089" i="5" a="1"/>
  <c r="J2711" i="5" a="1"/>
  <c r="J2650" i="5" a="1"/>
  <c r="J3530" i="5" a="1"/>
  <c r="J3289" i="5" a="1"/>
  <c r="J3150" i="5" a="1"/>
  <c r="J2536" i="5" a="1"/>
  <c r="J2971" i="5" a="1"/>
  <c r="J3133" i="5" a="1"/>
  <c r="J3194" i="5" a="1"/>
  <c r="J2529" i="5" a="1"/>
  <c r="J3544" i="5" a="1"/>
  <c r="J3144" i="5" a="1"/>
  <c r="J2567" i="5" a="1"/>
  <c r="J2500" i="5" a="1"/>
  <c r="J3045" i="5" a="1"/>
  <c r="J3029" i="5" a="1"/>
  <c r="J2909" i="5" a="1"/>
  <c r="J3553" i="5" a="1"/>
  <c r="J3102" i="5" a="1"/>
  <c r="J3484" i="5" a="1"/>
  <c r="J2999" i="5" a="1"/>
  <c r="J2571" i="5" a="1"/>
  <c r="J2992" i="5" a="1"/>
  <c r="J3395" i="5" a="1"/>
  <c r="J3319" i="5" a="1"/>
  <c r="J3340" i="5" a="1"/>
  <c r="J3067" i="5" a="1"/>
  <c r="J2751" i="5" a="1"/>
  <c r="J3109" i="5" a="1"/>
  <c r="J2861" i="5" a="1"/>
  <c r="J2624" i="5" a="1"/>
  <c r="J2503" i="5" a="1"/>
  <c r="J2818" i="5" a="1"/>
  <c r="J2581" i="5" a="1"/>
  <c r="J2496" i="5" a="1"/>
  <c r="J3527" i="5" a="1"/>
  <c r="J2642" i="5" a="1"/>
  <c r="J3494" i="5" a="1"/>
  <c r="J2991" i="5" a="1"/>
  <c r="J3111" i="5" a="1"/>
  <c r="J3013" i="5" a="1"/>
  <c r="J3251" i="5" a="1"/>
  <c r="J2648" i="5" a="1"/>
  <c r="J3053" i="5" a="1"/>
  <c r="J3175" i="5" a="1"/>
  <c r="J2635" i="5" a="1"/>
  <c r="J2715" i="5" a="1"/>
  <c r="J2656" i="5" a="1"/>
  <c r="J3309" i="5" a="1"/>
  <c r="J2569" i="5" a="1"/>
  <c r="J3341" i="5" a="1"/>
  <c r="J2828" i="5" a="1"/>
  <c r="J3015" i="5" a="1"/>
  <c r="J2972" i="5" a="1"/>
  <c r="J3116" i="5" a="1"/>
  <c r="J2859" i="5" a="1"/>
  <c r="J3128" i="5" a="1"/>
  <c r="J2944" i="5" a="1"/>
  <c r="J3540" i="5" a="1"/>
  <c r="J2647" i="5" a="1"/>
  <c r="J2651" i="5" a="1"/>
  <c r="J2774" i="5" a="1"/>
  <c r="J3500" i="5" a="1"/>
  <c r="J3349" i="5" a="1"/>
  <c r="J2693" i="5" a="1"/>
  <c r="J3092" i="5" a="1"/>
  <c r="J3127" i="5" a="1"/>
  <c r="J3246" i="5" a="1"/>
  <c r="J3236" i="5" a="1"/>
  <c r="J2855" i="5" a="1"/>
  <c r="J2670" i="5" a="1"/>
  <c r="J3357" i="5" a="1"/>
  <c r="J2565" i="5" a="1"/>
  <c r="J3103" i="5" a="1"/>
  <c r="J3118" i="5" a="1"/>
  <c r="J3012" i="5" a="1"/>
  <c r="J3200" i="5" a="1"/>
  <c r="J2561" i="5" a="1"/>
  <c r="J3335" i="5" a="1"/>
  <c r="J2570" i="5" a="1"/>
  <c r="J2950" i="5" a="1"/>
  <c r="J2843" i="5" a="1"/>
  <c r="J3078" i="5" a="1"/>
  <c r="J3147" i="5" a="1"/>
  <c r="J2734" i="5" a="1"/>
  <c r="J3049" i="5" a="1"/>
  <c r="J3426" i="5" a="1"/>
  <c r="J2914" i="5" a="1"/>
  <c r="J3069" i="5" a="1"/>
  <c r="J3551" i="5" a="1"/>
  <c r="J2676" i="5" a="1"/>
  <c r="J3359" i="5" a="1"/>
  <c r="J3322" i="5" a="1"/>
  <c r="J3024" i="5" a="1"/>
  <c r="J2963" i="5" a="1"/>
  <c r="J3432" i="5" a="1"/>
  <c r="J3366" i="5" a="1"/>
  <c r="J3143" i="5" a="1"/>
  <c r="J3292" i="5" a="1"/>
  <c r="AK3803" i="5" l="1"/>
  <c r="AB3712" i="5"/>
  <c r="AK3819" i="5"/>
  <c r="AB3687" i="5"/>
  <c r="AK3786" i="5"/>
  <c r="AB3686" i="5"/>
  <c r="M3782" i="5"/>
  <c r="M3783" i="5" s="1"/>
  <c r="N3782" i="5"/>
  <c r="AC3711" i="5" s="1"/>
  <c r="P3782" i="5"/>
  <c r="O3782" i="5"/>
  <c r="M3764" i="5"/>
  <c r="M3765" i="5" s="1"/>
  <c r="P3764" i="5"/>
  <c r="R3731" i="5"/>
  <c r="N3764" i="5"/>
  <c r="AC3685" i="5" s="1"/>
  <c r="O3764" i="5"/>
  <c r="Q3733" i="5"/>
  <c r="O3733" i="5"/>
  <c r="Q3707" i="5"/>
  <c r="O3707" i="5"/>
  <c r="Q3708" i="5"/>
  <c r="O3708" i="5"/>
  <c r="R3714" i="5"/>
  <c r="K3737" i="5"/>
  <c r="Q3727" i="5"/>
  <c r="O3727" i="5"/>
  <c r="O3728" i="5"/>
  <c r="Q3728" i="5"/>
  <c r="O3734" i="5"/>
  <c r="Q3734" i="5"/>
  <c r="Q3725" i="5"/>
  <c r="O3725" i="5"/>
  <c r="Q3714" i="5"/>
  <c r="O3714" i="5"/>
  <c r="Q3723" i="5"/>
  <c r="O3723" i="5"/>
  <c r="Q3718" i="5"/>
  <c r="O3718" i="5"/>
  <c r="O3731" i="5"/>
  <c r="Q3731" i="5"/>
  <c r="Q3726" i="5"/>
  <c r="O3726" i="5"/>
  <c r="Q3732" i="5"/>
  <c r="O3732" i="5"/>
  <c r="P3714" i="5"/>
  <c r="Q3729" i="5"/>
  <c r="O3729" i="5"/>
  <c r="Q3719" i="5"/>
  <c r="O3719" i="5"/>
  <c r="Q3736" i="5"/>
  <c r="O3736" i="5"/>
  <c r="O3717" i="5"/>
  <c r="Q3717" i="5"/>
  <c r="O3720" i="5"/>
  <c r="Q3720" i="5"/>
  <c r="O3715" i="5"/>
  <c r="Q3715" i="5"/>
  <c r="Q3722" i="5"/>
  <c r="O3722" i="5"/>
  <c r="Q3730" i="5"/>
  <c r="O3730" i="5"/>
  <c r="Q3724" i="5"/>
  <c r="O3724" i="5"/>
  <c r="Q3735" i="5"/>
  <c r="O3735" i="5"/>
  <c r="Q3716" i="5"/>
  <c r="O3716" i="5"/>
  <c r="Q3721" i="5"/>
  <c r="O3721" i="5"/>
  <c r="O3689" i="5"/>
  <c r="Q3689" i="5"/>
  <c r="O3695" i="5"/>
  <c r="Q3695" i="5"/>
  <c r="Q3693" i="5"/>
  <c r="O3693" i="5"/>
  <c r="Q3688" i="5"/>
  <c r="O3688" i="5"/>
  <c r="O3692" i="5"/>
  <c r="Q3692" i="5"/>
  <c r="O3694" i="5"/>
  <c r="Q3694" i="5"/>
  <c r="O3691" i="5"/>
  <c r="Q3691" i="5"/>
  <c r="O3697" i="5"/>
  <c r="Q3697" i="5"/>
  <c r="Q3696" i="5"/>
  <c r="O3696" i="5"/>
  <c r="Q3690" i="5"/>
  <c r="O3690" i="5"/>
  <c r="Q3687" i="5"/>
  <c r="O3687" i="5"/>
  <c r="O3703" i="5"/>
  <c r="Q3703" i="5"/>
  <c r="Q3704" i="5"/>
  <c r="O3704" i="5"/>
  <c r="P3687" i="5"/>
  <c r="O3698" i="5"/>
  <c r="Q3698" i="5"/>
  <c r="Q3699" i="5"/>
  <c r="O3699" i="5"/>
  <c r="R3687" i="5"/>
  <c r="K3710" i="5"/>
  <c r="Q3701" i="5"/>
  <c r="O3701" i="5"/>
  <c r="O3705" i="5"/>
  <c r="Q3705" i="5"/>
  <c r="O3700" i="5"/>
  <c r="Q3700" i="5"/>
  <c r="Q3709" i="5"/>
  <c r="O3709" i="5"/>
  <c r="Q3702" i="5"/>
  <c r="O3702" i="5"/>
  <c r="O3706" i="5"/>
  <c r="Q3706" i="5"/>
  <c r="R3678" i="5"/>
  <c r="R3664" i="5"/>
  <c r="O3676" i="5"/>
  <c r="Q3676" i="5"/>
  <c r="Q3675" i="5"/>
  <c r="O3675" i="5"/>
  <c r="Q3673" i="5"/>
  <c r="O3673" i="5"/>
  <c r="O3677" i="5"/>
  <c r="Q3677" i="5"/>
  <c r="O3680" i="5"/>
  <c r="Q3680" i="5"/>
  <c r="Q3678" i="5"/>
  <c r="O3678" i="5"/>
  <c r="Q3681" i="5"/>
  <c r="O3681" i="5"/>
  <c r="Q3679" i="5"/>
  <c r="O3679" i="5"/>
  <c r="R3671" i="5"/>
  <c r="K3683" i="5"/>
  <c r="Q3682" i="5"/>
  <c r="O3682" i="5"/>
  <c r="Q3671" i="5"/>
  <c r="O3671" i="5"/>
  <c r="Q3674" i="5"/>
  <c r="O3674" i="5"/>
  <c r="P3671" i="5"/>
  <c r="Q3672" i="5"/>
  <c r="O3672" i="5"/>
  <c r="K3667" i="5"/>
  <c r="R3657" i="5"/>
  <c r="Q3660" i="5"/>
  <c r="O3660" i="5"/>
  <c r="Q3659" i="5"/>
  <c r="O3659" i="5"/>
  <c r="O3657" i="5"/>
  <c r="Q3657" i="5"/>
  <c r="Q3663" i="5"/>
  <c r="O3663" i="5"/>
  <c r="P3657" i="5"/>
  <c r="Q3658" i="5"/>
  <c r="O3658" i="5"/>
  <c r="O3661" i="5"/>
  <c r="Q3661" i="5"/>
  <c r="O3664" i="5"/>
  <c r="Q3664" i="5"/>
  <c r="Q3666" i="5"/>
  <c r="O3666" i="5"/>
  <c r="O3662" i="5"/>
  <c r="Q3662" i="5"/>
  <c r="Q3665" i="5"/>
  <c r="O3665" i="5"/>
  <c r="F386" i="7"/>
  <c r="O383" i="7" s="1"/>
  <c r="Q3647" i="5"/>
  <c r="O3647" i="5"/>
  <c r="Q3650" i="5"/>
  <c r="O3650" i="5"/>
  <c r="Q3644" i="5"/>
  <c r="O3644" i="5"/>
  <c r="O3645" i="5"/>
  <c r="Q3645" i="5"/>
  <c r="O3648" i="5"/>
  <c r="Q3648" i="5"/>
  <c r="Q3652" i="5"/>
  <c r="O3652" i="5"/>
  <c r="R3643" i="5"/>
  <c r="K3653" i="5"/>
  <c r="Q3651" i="5"/>
  <c r="O3651" i="5"/>
  <c r="Q3646" i="5"/>
  <c r="O3646" i="5"/>
  <c r="Q3643" i="5"/>
  <c r="O3643" i="5"/>
  <c r="Q3649" i="5"/>
  <c r="O3649" i="5"/>
  <c r="P3643" i="5"/>
  <c r="Q3627" i="5"/>
  <c r="O3627" i="5"/>
  <c r="O3631" i="5"/>
  <c r="Q3631" i="5"/>
  <c r="Q3638" i="5"/>
  <c r="O3638" i="5"/>
  <c r="O3628" i="5"/>
  <c r="Q3628" i="5"/>
  <c r="Q3626" i="5"/>
  <c r="O3626" i="5"/>
  <c r="Q3621" i="5"/>
  <c r="O3621" i="5"/>
  <c r="Q3634" i="5"/>
  <c r="O3634" i="5"/>
  <c r="Q3625" i="5"/>
  <c r="O3625" i="5"/>
  <c r="Q3629" i="5"/>
  <c r="O3629" i="5"/>
  <c r="O3619" i="5"/>
  <c r="Q3619" i="5"/>
  <c r="O3623" i="5"/>
  <c r="Q3623" i="5"/>
  <c r="Q3635" i="5"/>
  <c r="O3635" i="5"/>
  <c r="Q3618" i="5"/>
  <c r="O3618" i="5"/>
  <c r="Q3622" i="5"/>
  <c r="O3622" i="5"/>
  <c r="Q3630" i="5"/>
  <c r="O3630" i="5"/>
  <c r="O3636" i="5"/>
  <c r="Q3636" i="5"/>
  <c r="Q3633" i="5"/>
  <c r="O3633" i="5"/>
  <c r="P3618" i="5"/>
  <c r="Q3637" i="5"/>
  <c r="O3637" i="5"/>
  <c r="Q3620" i="5"/>
  <c r="O3620" i="5"/>
  <c r="Q3632" i="5"/>
  <c r="O3632" i="5"/>
  <c r="O3624" i="5"/>
  <c r="Q3624" i="5"/>
  <c r="R3618" i="5"/>
  <c r="K3639" i="5"/>
  <c r="J3267" i="5"/>
  <c r="N3267" i="5" s="1"/>
  <c r="J3470" i="5"/>
  <c r="N3470" i="5" s="1"/>
  <c r="J3246" i="5"/>
  <c r="N3246" i="5" s="1"/>
  <c r="J3134" i="5"/>
  <c r="N3134" i="5" s="1"/>
  <c r="J3150" i="5"/>
  <c r="N3150" i="5" s="1"/>
  <c r="J3358" i="5"/>
  <c r="L3358" i="5" s="1"/>
  <c r="Q3358" i="5" s="1"/>
  <c r="J3434" i="5"/>
  <c r="L3434" i="5" s="1"/>
  <c r="Q3434" i="5" s="1"/>
  <c r="J3395" i="5"/>
  <c r="M3395" i="5" s="1"/>
  <c r="P3395" i="5" s="1"/>
  <c r="J3333" i="5"/>
  <c r="N3333" i="5" s="1"/>
  <c r="J3526" i="5"/>
  <c r="M3526" i="5" s="1"/>
  <c r="P3526" i="5" s="1"/>
  <c r="J3158" i="5"/>
  <c r="N3158" i="5" s="1"/>
  <c r="J3084" i="5"/>
  <c r="N3084" i="5" s="1"/>
  <c r="J3455" i="5"/>
  <c r="K3455" i="5" s="1"/>
  <c r="R3455" i="5" s="1"/>
  <c r="J3168" i="5"/>
  <c r="N3168" i="5" s="1"/>
  <c r="J3118" i="5"/>
  <c r="M3118" i="5" s="1"/>
  <c r="P3118" i="5" s="1"/>
  <c r="J3338" i="5"/>
  <c r="L3338" i="5" s="1"/>
  <c r="O3338" i="5" s="1"/>
  <c r="J3378" i="5"/>
  <c r="K3378" i="5" s="1"/>
  <c r="R3378" i="5" s="1"/>
  <c r="J3164" i="5"/>
  <c r="L3164" i="5" s="1"/>
  <c r="Q3164" i="5" s="1"/>
  <c r="J3429" i="5"/>
  <c r="N3429" i="5" s="1"/>
  <c r="J3119" i="5"/>
  <c r="N3119" i="5" s="1"/>
  <c r="J3471" i="5"/>
  <c r="M3471" i="5" s="1"/>
  <c r="P3471" i="5" s="1"/>
  <c r="J3018" i="5"/>
  <c r="K3018" i="5" s="1"/>
  <c r="R3018" i="5" s="1"/>
  <c r="J3059" i="5"/>
  <c r="K3059" i="5" s="1"/>
  <c r="R3059" i="5" s="1"/>
  <c r="J2875" i="5"/>
  <c r="N2875" i="5" s="1"/>
  <c r="J3030" i="5"/>
  <c r="J3070" i="5"/>
  <c r="M3070" i="5" s="1"/>
  <c r="P3070" i="5" s="1"/>
  <c r="J2988" i="5"/>
  <c r="M2988" i="5" s="1"/>
  <c r="P2988" i="5" s="1"/>
  <c r="J3482" i="5"/>
  <c r="K3482" i="5" s="1"/>
  <c r="R3482" i="5" s="1"/>
  <c r="J3218" i="5"/>
  <c r="J3468" i="5"/>
  <c r="M3468" i="5" s="1"/>
  <c r="P3468" i="5" s="1"/>
  <c r="J3438" i="5"/>
  <c r="L3438" i="5" s="1"/>
  <c r="O3438" i="5" s="1"/>
  <c r="J3485" i="5"/>
  <c r="J3437" i="5"/>
  <c r="M3437" i="5" s="1"/>
  <c r="P3437" i="5" s="1"/>
  <c r="J3216" i="5"/>
  <c r="M3216" i="5" s="1"/>
  <c r="P3216" i="5" s="1"/>
  <c r="J3194" i="5"/>
  <c r="N3194" i="5" s="1"/>
  <c r="J3279" i="5"/>
  <c r="J3087" i="5"/>
  <c r="L3087" i="5" s="1"/>
  <c r="Q3087" i="5" s="1"/>
  <c r="J3213" i="5"/>
  <c r="M3213" i="5" s="1"/>
  <c r="P3213" i="5" s="1"/>
  <c r="J3452" i="5"/>
  <c r="K3452" i="5" s="1"/>
  <c r="R3452" i="5" s="1"/>
  <c r="J3177" i="5"/>
  <c r="N3177" i="5" s="1"/>
  <c r="J3169" i="5"/>
  <c r="N3169" i="5" s="1"/>
  <c r="J2945" i="5"/>
  <c r="L2945" i="5" s="1"/>
  <c r="Q2945" i="5" s="1"/>
  <c r="J3286" i="5"/>
  <c r="M3286" i="5" s="1"/>
  <c r="P3286" i="5" s="1"/>
  <c r="J3011" i="5"/>
  <c r="L3011" i="5" s="1"/>
  <c r="Q3011" i="5" s="1"/>
  <c r="J3101" i="5"/>
  <c r="L3101" i="5" s="1"/>
  <c r="Q3101" i="5" s="1"/>
  <c r="J3180" i="5"/>
  <c r="L3180" i="5" s="1"/>
  <c r="Q3180" i="5" s="1"/>
  <c r="J3154" i="5"/>
  <c r="M3154" i="5" s="1"/>
  <c r="P3154" i="5" s="1"/>
  <c r="J3375" i="5"/>
  <c r="M3375" i="5" s="1"/>
  <c r="P3375" i="5" s="1"/>
  <c r="J3227" i="5"/>
  <c r="N3227" i="5" s="1"/>
  <c r="J2946" i="5"/>
  <c r="L2946" i="5" s="1"/>
  <c r="Q2946" i="5" s="1"/>
  <c r="J3263" i="5"/>
  <c r="J3307" i="5"/>
  <c r="N3307" i="5" s="1"/>
  <c r="J2986" i="5"/>
  <c r="L2986" i="5" s="1"/>
  <c r="Q2986" i="5" s="1"/>
  <c r="J3229" i="5"/>
  <c r="N3229" i="5" s="1"/>
  <c r="J3558" i="5"/>
  <c r="N3558" i="5" s="1"/>
  <c r="J3447" i="5"/>
  <c r="N3447" i="5" s="1"/>
  <c r="J3065" i="5"/>
  <c r="M3065" i="5" s="1"/>
  <c r="P3065" i="5" s="1"/>
  <c r="J3433" i="5"/>
  <c r="K3433" i="5" s="1"/>
  <c r="R3433" i="5" s="1"/>
  <c r="J3024" i="5"/>
  <c r="M3024" i="5" s="1"/>
  <c r="P3024" i="5" s="1"/>
  <c r="J3461" i="5"/>
  <c r="L3461" i="5" s="1"/>
  <c r="O3461" i="5" s="1"/>
  <c r="J3215" i="5"/>
  <c r="J3093" i="5"/>
  <c r="N3093" i="5" s="1"/>
  <c r="J3204" i="5"/>
  <c r="N3204" i="5" s="1"/>
  <c r="J3509" i="5"/>
  <c r="N3509" i="5" s="1"/>
  <c r="J3220" i="5"/>
  <c r="N3220" i="5" s="1"/>
  <c r="J2995" i="5"/>
  <c r="L2995" i="5" s="1"/>
  <c r="Q2995" i="5" s="1"/>
  <c r="J3514" i="5"/>
  <c r="M3514" i="5" s="1"/>
  <c r="P3514" i="5" s="1"/>
  <c r="J3377" i="5"/>
  <c r="L3377" i="5" s="1"/>
  <c r="Q3377" i="5" s="1"/>
  <c r="J3187" i="5"/>
  <c r="J3297" i="5"/>
  <c r="N3297" i="5" s="1"/>
  <c r="J3042" i="5"/>
  <c r="N3042" i="5" s="1"/>
  <c r="J3163" i="5"/>
  <c r="K3163" i="5" s="1"/>
  <c r="R3163" i="5" s="1"/>
  <c r="J2980" i="5"/>
  <c r="N2980" i="5" s="1"/>
  <c r="J3107" i="5"/>
  <c r="L3107" i="5" s="1"/>
  <c r="Q3107" i="5" s="1"/>
  <c r="J3110" i="5"/>
  <c r="N3110" i="5" s="1"/>
  <c r="J3255" i="5"/>
  <c r="M3255" i="5" s="1"/>
  <c r="P3255" i="5" s="1"/>
  <c r="J3302" i="5"/>
  <c r="N3302" i="5" s="1"/>
  <c r="J3467" i="5"/>
  <c r="K3467" i="5" s="1"/>
  <c r="R3467" i="5" s="1"/>
  <c r="J3156" i="5"/>
  <c r="M3156" i="5" s="1"/>
  <c r="P3156" i="5" s="1"/>
  <c r="J3250" i="5"/>
  <c r="K3250" i="5" s="1"/>
  <c r="R3250" i="5" s="1"/>
  <c r="J3454" i="5"/>
  <c r="N3454" i="5" s="1"/>
  <c r="J3456" i="5"/>
  <c r="M3456" i="5" s="1"/>
  <c r="P3456" i="5" s="1"/>
  <c r="J3198" i="5"/>
  <c r="J3565" i="5"/>
  <c r="N3565" i="5" s="1"/>
  <c r="J3483" i="5"/>
  <c r="N3483" i="5" s="1"/>
  <c r="J2949" i="5"/>
  <c r="N2949" i="5" s="1"/>
  <c r="J2911" i="5"/>
  <c r="N2911" i="5" s="1"/>
  <c r="J2934" i="5"/>
  <c r="N2934" i="5" s="1"/>
  <c r="J3128" i="5"/>
  <c r="N3128" i="5" s="1"/>
  <c r="J3489" i="5"/>
  <c r="N3489" i="5" s="1"/>
  <c r="J3345" i="5"/>
  <c r="M3345" i="5" s="1"/>
  <c r="P3345" i="5" s="1"/>
  <c r="J2887" i="5"/>
  <c r="K2887" i="5" s="1"/>
  <c r="R2887" i="5" s="1"/>
  <c r="J3112" i="5"/>
  <c r="L3112" i="5" s="1"/>
  <c r="Q3112" i="5" s="1"/>
  <c r="J3313" i="5"/>
  <c r="N3313" i="5" s="1"/>
  <c r="J3202" i="5"/>
  <c r="J3155" i="5"/>
  <c r="N3155" i="5" s="1"/>
  <c r="J3222" i="5"/>
  <c r="N3222" i="5" s="1"/>
  <c r="J3188" i="5"/>
  <c r="J3515" i="5"/>
  <c r="K3515" i="5" s="1"/>
  <c r="R3515" i="5" s="1"/>
  <c r="J3432" i="5"/>
  <c r="L3432" i="5" s="1"/>
  <c r="O3432" i="5" s="1"/>
  <c r="J3203" i="5"/>
  <c r="N3203" i="5" s="1"/>
  <c r="J3323" i="5"/>
  <c r="J3311" i="5"/>
  <c r="J3050" i="5"/>
  <c r="N3050" i="5" s="1"/>
  <c r="J3013" i="5"/>
  <c r="N3013" i="5" s="1"/>
  <c r="J3413" i="5"/>
  <c r="L3413" i="5" s="1"/>
  <c r="O3413" i="5" s="1"/>
  <c r="J3081" i="5"/>
  <c r="N3081" i="5" s="1"/>
  <c r="J3079" i="5"/>
  <c r="J3484" i="5"/>
  <c r="M3484" i="5" s="1"/>
  <c r="P3484" i="5" s="1"/>
  <c r="J3051" i="5"/>
  <c r="J3386" i="5"/>
  <c r="M3386" i="5" s="1"/>
  <c r="P3386" i="5" s="1"/>
  <c r="J2959" i="5"/>
  <c r="J3053" i="5"/>
  <c r="J2926" i="5"/>
  <c r="K2926" i="5" s="1"/>
  <c r="R2926" i="5" s="1"/>
  <c r="J2942" i="5"/>
  <c r="N2942" i="5" s="1"/>
  <c r="J3366" i="5"/>
  <c r="N3366" i="5" s="1"/>
  <c r="J3427" i="5"/>
  <c r="N3427" i="5" s="1"/>
  <c r="J3146" i="5"/>
  <c r="N3146" i="5" s="1"/>
  <c r="J3445" i="5"/>
  <c r="N3445" i="5" s="1"/>
  <c r="J3217" i="5"/>
  <c r="N3217" i="5" s="1"/>
  <c r="J3473" i="5"/>
  <c r="N3473" i="5" s="1"/>
  <c r="J3409" i="5"/>
  <c r="L3409" i="5" s="1"/>
  <c r="Q3409" i="5" s="1"/>
  <c r="J3095" i="5"/>
  <c r="J3136" i="5"/>
  <c r="J2884" i="5"/>
  <c r="L2884" i="5" s="1"/>
  <c r="Q2884" i="5" s="1"/>
  <c r="J2927" i="5"/>
  <c r="N2927" i="5" s="1"/>
  <c r="J3039" i="5"/>
  <c r="M3039" i="5" s="1"/>
  <c r="P3039" i="5" s="1"/>
  <c r="J3160" i="5"/>
  <c r="M3160" i="5" s="1"/>
  <c r="P3160" i="5" s="1"/>
  <c r="J3340" i="5"/>
  <c r="K3340" i="5" s="1"/>
  <c r="R3340" i="5" s="1"/>
  <c r="J3272" i="5"/>
  <c r="L3272" i="5" s="1"/>
  <c r="Q3272" i="5" s="1"/>
  <c r="J3010" i="5"/>
  <c r="J3549" i="5"/>
  <c r="M3549" i="5" s="1"/>
  <c r="P3549" i="5" s="1"/>
  <c r="J3472" i="5"/>
  <c r="L3472" i="5" s="1"/>
  <c r="Q3472" i="5" s="1"/>
  <c r="J3108" i="5"/>
  <c r="M3108" i="5" s="1"/>
  <c r="P3108" i="5" s="1"/>
  <c r="J3538" i="5"/>
  <c r="N3538" i="5" s="1"/>
  <c r="J3086" i="5"/>
  <c r="N3086" i="5" s="1"/>
  <c r="J2919" i="5"/>
  <c r="N2919" i="5" s="1"/>
  <c r="J3399" i="5"/>
  <c r="L3399" i="5" s="1"/>
  <c r="Q3399" i="5" s="1"/>
  <c r="J3025" i="5"/>
  <c r="K3025" i="5" s="1"/>
  <c r="R3025" i="5" s="1"/>
  <c r="J3551" i="5"/>
  <c r="K3551" i="5" s="1"/>
  <c r="R3551" i="5" s="1"/>
  <c r="J2899" i="5"/>
  <c r="K2899" i="5" s="1"/>
  <c r="R2899" i="5" s="1"/>
  <c r="J3071" i="5"/>
  <c r="N3071" i="5" s="1"/>
  <c r="J3310" i="5"/>
  <c r="N3310" i="5" s="1"/>
  <c r="J3116" i="5"/>
  <c r="M3116" i="5" s="1"/>
  <c r="P3116" i="5" s="1"/>
  <c r="J2999" i="5"/>
  <c r="N2999" i="5" s="1"/>
  <c r="J2969" i="5"/>
  <c r="L2969" i="5" s="1"/>
  <c r="Q2969" i="5" s="1"/>
  <c r="J3517" i="5"/>
  <c r="N3517" i="5" s="1"/>
  <c r="J3522" i="5"/>
  <c r="N3522" i="5" s="1"/>
  <c r="J2961" i="5"/>
  <c r="N2961" i="5" s="1"/>
  <c r="J3002" i="5"/>
  <c r="N3002" i="5" s="1"/>
  <c r="J3264" i="5"/>
  <c r="N3264" i="5" s="1"/>
  <c r="J2874" i="5"/>
  <c r="M2874" i="5" s="1"/>
  <c r="P2874" i="5" s="1"/>
  <c r="J3241" i="5"/>
  <c r="N3241" i="5" s="1"/>
  <c r="J3348" i="5"/>
  <c r="M3348" i="5" s="1"/>
  <c r="P3348" i="5" s="1"/>
  <c r="J3387" i="5"/>
  <c r="K3387" i="5" s="1"/>
  <c r="R3387" i="5" s="1"/>
  <c r="J3299" i="5"/>
  <c r="M3299" i="5" s="1"/>
  <c r="P3299" i="5" s="1"/>
  <c r="J3130" i="5"/>
  <c r="K3130" i="5" s="1"/>
  <c r="R3130" i="5" s="1"/>
  <c r="J3294" i="5"/>
  <c r="N3294" i="5" s="1"/>
  <c r="J3052" i="5"/>
  <c r="K3052" i="5" s="1"/>
  <c r="R3052" i="5" s="1"/>
  <c r="J3278" i="5"/>
  <c r="N3278" i="5" s="1"/>
  <c r="J3144" i="5"/>
  <c r="N3144" i="5" s="1"/>
  <c r="J3252" i="5"/>
  <c r="M3252" i="5" s="1"/>
  <c r="P3252" i="5" s="1"/>
  <c r="J2998" i="5"/>
  <c r="N2998" i="5" s="1"/>
  <c r="J3287" i="5"/>
  <c r="J3280" i="5"/>
  <c r="L3280" i="5" s="1"/>
  <c r="Q3280" i="5" s="1"/>
  <c r="J3274" i="5"/>
  <c r="N3274" i="5" s="1"/>
  <c r="J3309" i="5"/>
  <c r="L3309" i="5" s="1"/>
  <c r="Q3309" i="5" s="1"/>
  <c r="J3266" i="5"/>
  <c r="N3266" i="5" s="1"/>
  <c r="J3371" i="5"/>
  <c r="J3398" i="5"/>
  <c r="K3398" i="5" s="1"/>
  <c r="R3398" i="5" s="1"/>
  <c r="J3038" i="5"/>
  <c r="K3038" i="5" s="1"/>
  <c r="R3038" i="5" s="1"/>
  <c r="J3498" i="5"/>
  <c r="M3498" i="5" s="1"/>
  <c r="P3498" i="5" s="1"/>
  <c r="J3240" i="5"/>
  <c r="L3240" i="5" s="1"/>
  <c r="Q3240" i="5" s="1"/>
  <c r="J3091" i="5"/>
  <c r="N3091" i="5" s="1"/>
  <c r="J3474" i="5"/>
  <c r="M3474" i="5" s="1"/>
  <c r="P3474" i="5" s="1"/>
  <c r="J3337" i="5"/>
  <c r="J3214" i="5"/>
  <c r="N3214" i="5" s="1"/>
  <c r="J2935" i="5"/>
  <c r="J3502" i="5"/>
  <c r="N3502" i="5" s="1"/>
  <c r="J3273" i="5"/>
  <c r="N3273" i="5" s="1"/>
  <c r="J3320" i="5"/>
  <c r="J3082" i="5"/>
  <c r="J3390" i="5"/>
  <c r="J3389" i="5"/>
  <c r="N3389" i="5" s="1"/>
  <c r="J3181" i="5"/>
  <c r="N3181" i="5" s="1"/>
  <c r="J3159" i="5"/>
  <c r="K3159" i="5" s="1"/>
  <c r="R3159" i="5" s="1"/>
  <c r="J3005" i="5"/>
  <c r="L3005" i="5" s="1"/>
  <c r="Q3005" i="5" s="1"/>
  <c r="J3347" i="5"/>
  <c r="J3543" i="5"/>
  <c r="N3543" i="5" s="1"/>
  <c r="J3019" i="5"/>
  <c r="L3019" i="5" s="1"/>
  <c r="Q3019" i="5" s="1"/>
  <c r="J3564" i="5"/>
  <c r="K3564" i="5" s="1"/>
  <c r="R3564" i="5" s="1"/>
  <c r="J3569" i="5"/>
  <c r="M3569" i="5" s="1"/>
  <c r="P3569" i="5" s="1"/>
  <c r="J2897" i="5"/>
  <c r="N2897" i="5" s="1"/>
  <c r="J3384" i="5"/>
  <c r="K3384" i="5" s="1"/>
  <c r="R3384" i="5" s="1"/>
  <c r="J3448" i="5"/>
  <c r="K3448" i="5" s="1"/>
  <c r="R3448" i="5" s="1"/>
  <c r="J3236" i="5"/>
  <c r="N3236" i="5" s="1"/>
  <c r="J3360" i="5"/>
  <c r="K3360" i="5" s="1"/>
  <c r="R3360" i="5" s="1"/>
  <c r="J3092" i="5"/>
  <c r="J3195" i="5"/>
  <c r="L3195" i="5" s="1"/>
  <c r="Q3195" i="5" s="1"/>
  <c r="J3513" i="5"/>
  <c r="K3513" i="5" s="1"/>
  <c r="R3513" i="5" s="1"/>
  <c r="J3000" i="5"/>
  <c r="N3000" i="5" s="1"/>
  <c r="J3113" i="5"/>
  <c r="J3458" i="5"/>
  <c r="N3458" i="5" s="1"/>
  <c r="J2989" i="5"/>
  <c r="K2989" i="5" s="1"/>
  <c r="R2989" i="5" s="1"/>
  <c r="J3315" i="5"/>
  <c r="M3315" i="5" s="1"/>
  <c r="P3315" i="5" s="1"/>
  <c r="J3435" i="5"/>
  <c r="L3435" i="5" s="1"/>
  <c r="Q3435" i="5" s="1"/>
  <c r="J2908" i="5"/>
  <c r="L2908" i="5" s="1"/>
  <c r="Q2908" i="5" s="1"/>
  <c r="J3193" i="5"/>
  <c r="L3193" i="5" s="1"/>
  <c r="Q3193" i="5" s="1"/>
  <c r="J3363" i="5"/>
  <c r="J3083" i="5"/>
  <c r="N3083" i="5" s="1"/>
  <c r="J3058" i="5"/>
  <c r="J3016" i="5"/>
  <c r="M3016" i="5" s="1"/>
  <c r="P3016" i="5" s="1"/>
  <c r="J3109" i="5"/>
  <c r="J3500" i="5"/>
  <c r="J3205" i="5"/>
  <c r="K3205" i="5" s="1"/>
  <c r="R3205" i="5" s="1"/>
  <c r="J3408" i="5"/>
  <c r="N3408" i="5" s="1"/>
  <c r="J3293" i="5"/>
  <c r="N3293" i="5" s="1"/>
  <c r="J3175" i="5"/>
  <c r="K3175" i="5" s="1"/>
  <c r="R3175" i="5" s="1"/>
  <c r="J3396" i="5"/>
  <c r="J3064" i="5"/>
  <c r="K3064" i="5" s="1"/>
  <c r="R3064" i="5" s="1"/>
  <c r="J2890" i="5"/>
  <c r="J3111" i="5"/>
  <c r="N3111" i="5" s="1"/>
  <c r="J2900" i="5"/>
  <c r="N2900" i="5" s="1"/>
  <c r="J3376" i="5"/>
  <c r="N3376" i="5" s="1"/>
  <c r="J2951" i="5"/>
  <c r="N2951" i="5" s="1"/>
  <c r="J3141" i="5"/>
  <c r="L3141" i="5" s="1"/>
  <c r="Q3141" i="5" s="1"/>
  <c r="J3254" i="5"/>
  <c r="N3254" i="5" s="1"/>
  <c r="J3094" i="5"/>
  <c r="J3319" i="5"/>
  <c r="M3319" i="5" s="1"/>
  <c r="P3319" i="5" s="1"/>
  <c r="J3385" i="5"/>
  <c r="M3385" i="5" s="1"/>
  <c r="P3385" i="5" s="1"/>
  <c r="J3359" i="5"/>
  <c r="N3359" i="5" s="1"/>
  <c r="J3495" i="5"/>
  <c r="K3495" i="5" s="1"/>
  <c r="R3495" i="5" s="1"/>
  <c r="J3085" i="5"/>
  <c r="N3085" i="5" s="1"/>
  <c r="J2888" i="5"/>
  <c r="N2888" i="5" s="1"/>
  <c r="J3176" i="5"/>
  <c r="K3176" i="5" s="1"/>
  <c r="R3176" i="5" s="1"/>
  <c r="J2960" i="5"/>
  <c r="L2960" i="5" s="1"/>
  <c r="Q2960" i="5" s="1"/>
  <c r="J2871" i="5"/>
  <c r="L2871" i="5" s="1"/>
  <c r="Q2871" i="5" s="1"/>
  <c r="J3341" i="5"/>
  <c r="K3341" i="5" s="1"/>
  <c r="R3341" i="5" s="1"/>
  <c r="J2957" i="5"/>
  <c r="N2957" i="5" s="1"/>
  <c r="J3317" i="5"/>
  <c r="M3317" i="5" s="1"/>
  <c r="P3317" i="5" s="1"/>
  <c r="J3402" i="5"/>
  <c r="K3402" i="5" s="1"/>
  <c r="R3402" i="5" s="1"/>
  <c r="J3383" i="5"/>
  <c r="K3383" i="5" s="1"/>
  <c r="R3383" i="5" s="1"/>
  <c r="J3147" i="5"/>
  <c r="M3147" i="5" s="1"/>
  <c r="P3147" i="5" s="1"/>
  <c r="J3003" i="5"/>
  <c r="N3003" i="5" s="1"/>
  <c r="J3553" i="5"/>
  <c r="M3553" i="5" s="1"/>
  <c r="P3553" i="5" s="1"/>
  <c r="J3089" i="5"/>
  <c r="N3089" i="5" s="1"/>
  <c r="J3145" i="5"/>
  <c r="M3145" i="5" s="1"/>
  <c r="P3145" i="5" s="1"/>
  <c r="J3012" i="5"/>
  <c r="N3012" i="5" s="1"/>
  <c r="J3524" i="5"/>
  <c r="L3524" i="5" s="1"/>
  <c r="O3524" i="5" s="1"/>
  <c r="J2898" i="5"/>
  <c r="N2898" i="5" s="1"/>
  <c r="J3503" i="5"/>
  <c r="N3503" i="5" s="1"/>
  <c r="J3157" i="5"/>
  <c r="N3157" i="5" s="1"/>
  <c r="J2867" i="5"/>
  <c r="J3301" i="5"/>
  <c r="K3301" i="5" s="1"/>
  <c r="R3301" i="5" s="1"/>
  <c r="J2947" i="5"/>
  <c r="N2947" i="5" s="1"/>
  <c r="J3120" i="5"/>
  <c r="M3120" i="5" s="1"/>
  <c r="P3120" i="5" s="1"/>
  <c r="J3027" i="5"/>
  <c r="N3027" i="5" s="1"/>
  <c r="J2925" i="5"/>
  <c r="K2925" i="5" s="1"/>
  <c r="R2925" i="5" s="1"/>
  <c r="J3349" i="5"/>
  <c r="L3349" i="5" s="1"/>
  <c r="Q3349" i="5" s="1"/>
  <c r="J3162" i="5"/>
  <c r="J3289" i="5"/>
  <c r="M3289" i="5" s="1"/>
  <c r="P3289" i="5" s="1"/>
  <c r="J2987" i="5"/>
  <c r="J3425" i="5"/>
  <c r="K3425" i="5" s="1"/>
  <c r="R3425" i="5" s="1"/>
  <c r="J3335" i="5"/>
  <c r="K3335" i="5" s="1"/>
  <c r="R3335" i="5" s="1"/>
  <c r="J3525" i="5"/>
  <c r="N3525" i="5" s="1"/>
  <c r="J3045" i="5"/>
  <c r="K3045" i="5" s="1"/>
  <c r="R3045" i="5" s="1"/>
  <c r="J3125" i="5"/>
  <c r="L3125" i="5" s="1"/>
  <c r="Q3125" i="5" s="1"/>
  <c r="J3275" i="5"/>
  <c r="M3275" i="5" s="1"/>
  <c r="P3275" i="5" s="1"/>
  <c r="J3480" i="5"/>
  <c r="L3480" i="5" s="1"/>
  <c r="Q3480" i="5" s="1"/>
  <c r="J2976" i="5"/>
  <c r="J2914" i="5"/>
  <c r="N2914" i="5" s="1"/>
  <c r="J3290" i="5"/>
  <c r="N3290" i="5" s="1"/>
  <c r="J3512" i="5"/>
  <c r="K3512" i="5" s="1"/>
  <c r="R3512" i="5" s="1"/>
  <c r="J3174" i="5"/>
  <c r="M3174" i="5" s="1"/>
  <c r="P3174" i="5" s="1"/>
  <c r="J3346" i="5"/>
  <c r="N3346" i="5" s="1"/>
  <c r="J3127" i="5"/>
  <c r="J3262" i="5"/>
  <c r="N3262" i="5" s="1"/>
  <c r="J3501" i="5"/>
  <c r="L3501" i="5" s="1"/>
  <c r="O3501" i="5" s="1"/>
  <c r="J3457" i="5"/>
  <c r="M3457" i="5" s="1"/>
  <c r="P3457" i="5" s="1"/>
  <c r="J3029" i="5"/>
  <c r="N3029" i="5" s="1"/>
  <c r="J3153" i="5"/>
  <c r="N3153" i="5" s="1"/>
  <c r="J3245" i="5"/>
  <c r="M3245" i="5" s="1"/>
  <c r="P3245" i="5" s="1"/>
  <c r="J3541" i="5"/>
  <c r="N3541" i="5" s="1"/>
  <c r="J2882" i="5"/>
  <c r="K2882" i="5" s="1"/>
  <c r="R2882" i="5" s="1"/>
  <c r="J3206" i="5"/>
  <c r="J3443" i="5"/>
  <c r="M3443" i="5" s="1"/>
  <c r="P3443" i="5" s="1"/>
  <c r="J3420" i="5"/>
  <c r="M3420" i="5" s="1"/>
  <c r="P3420" i="5" s="1"/>
  <c r="J2922" i="5"/>
  <c r="K2922" i="5" s="1"/>
  <c r="R2922" i="5" s="1"/>
  <c r="J3033" i="5"/>
  <c r="K3033" i="5" s="1"/>
  <c r="R3033" i="5" s="1"/>
  <c r="J3179" i="5"/>
  <c r="M3179" i="5" s="1"/>
  <c r="P3179" i="5" s="1"/>
  <c r="J3133" i="5"/>
  <c r="J3032" i="5"/>
  <c r="K3032" i="5" s="1"/>
  <c r="R3032" i="5" s="1"/>
  <c r="J3342" i="5"/>
  <c r="K3342" i="5" s="1"/>
  <c r="R3342" i="5" s="1"/>
  <c r="J2994" i="5"/>
  <c r="K2994" i="5" s="1"/>
  <c r="R2994" i="5" s="1"/>
  <c r="J3459" i="5"/>
  <c r="M3459" i="5" s="1"/>
  <c r="P3459" i="5" s="1"/>
  <c r="J3004" i="5"/>
  <c r="J3374" i="5"/>
  <c r="K3374" i="5" s="1"/>
  <c r="R3374" i="5" s="1"/>
  <c r="J3043" i="5"/>
  <c r="N3043" i="5" s="1"/>
  <c r="J3046" i="5"/>
  <c r="N3046" i="5" s="1"/>
  <c r="J2883" i="5"/>
  <c r="L2883" i="5" s="1"/>
  <c r="Q2883" i="5" s="1"/>
  <c r="J3281" i="5"/>
  <c r="K3281" i="5" s="1"/>
  <c r="R3281" i="5" s="1"/>
  <c r="J3135" i="5"/>
  <c r="J2889" i="5"/>
  <c r="K2889" i="5" s="1"/>
  <c r="R2889" i="5" s="1"/>
  <c r="J3428" i="5"/>
  <c r="J3571" i="5"/>
  <c r="N3571" i="5" s="1"/>
  <c r="J2881" i="5"/>
  <c r="J2970" i="5"/>
  <c r="N2970" i="5" s="1"/>
  <c r="J3269" i="5"/>
  <c r="J3167" i="5"/>
  <c r="K3167" i="5" s="1"/>
  <c r="R3167" i="5" s="1"/>
  <c r="J3223" i="5"/>
  <c r="K3223" i="5" s="1"/>
  <c r="R3223" i="5" s="1"/>
  <c r="J3529" i="5"/>
  <c r="J2974" i="5"/>
  <c r="M2974" i="5" s="1"/>
  <c r="P2974" i="5" s="1"/>
  <c r="J3265" i="5"/>
  <c r="K3265" i="5" s="1"/>
  <c r="R3265" i="5" s="1"/>
  <c r="J2997" i="5"/>
  <c r="N2997" i="5" s="1"/>
  <c r="J3200" i="5"/>
  <c r="M3200" i="5" s="1"/>
  <c r="P3200" i="5" s="1"/>
  <c r="J3069" i="5"/>
  <c r="J3488" i="5"/>
  <c r="J3364" i="5"/>
  <c r="L3364" i="5" s="1"/>
  <c r="Q3364" i="5" s="1"/>
  <c r="J3295" i="5"/>
  <c r="K3295" i="5" s="1"/>
  <c r="R3295" i="5" s="1"/>
  <c r="J3080" i="5"/>
  <c r="J3190" i="5"/>
  <c r="N3190" i="5" s="1"/>
  <c r="J3365" i="5"/>
  <c r="M3365" i="5" s="1"/>
  <c r="P3365" i="5" s="1"/>
  <c r="J3497" i="5"/>
  <c r="K3497" i="5" s="1"/>
  <c r="R3497" i="5" s="1"/>
  <c r="J3414" i="5"/>
  <c r="J3460" i="5"/>
  <c r="M3460" i="5" s="1"/>
  <c r="P3460" i="5" s="1"/>
  <c r="J2869" i="5"/>
  <c r="N2869" i="5" s="1"/>
  <c r="J3178" i="5"/>
  <c r="K3178" i="5" s="1"/>
  <c r="R3178" i="5" s="1"/>
  <c r="J3197" i="5"/>
  <c r="N3197" i="5" s="1"/>
  <c r="J3196" i="5"/>
  <c r="M3196" i="5" s="1"/>
  <c r="P3196" i="5" s="1"/>
  <c r="J3270" i="5"/>
  <c r="J3066" i="5"/>
  <c r="N3066" i="5" s="1"/>
  <c r="J2913" i="5"/>
  <c r="K2913" i="5" s="1"/>
  <c r="R2913" i="5" s="1"/>
  <c r="J3230" i="5"/>
  <c r="K3230" i="5" s="1"/>
  <c r="R3230" i="5" s="1"/>
  <c r="J2981" i="5"/>
  <c r="N2981" i="5" s="1"/>
  <c r="J3449" i="5"/>
  <c r="M3449" i="5" s="1"/>
  <c r="P3449" i="5" s="1"/>
  <c r="J3373" i="5"/>
  <c r="K3373" i="5" s="1"/>
  <c r="R3373" i="5" s="1"/>
  <c r="J3296" i="5"/>
  <c r="K3296" i="5" s="1"/>
  <c r="R3296" i="5" s="1"/>
  <c r="J3298" i="5"/>
  <c r="K3298" i="5" s="1"/>
  <c r="R3298" i="5" s="1"/>
  <c r="J3044" i="5"/>
  <c r="N3044" i="5" s="1"/>
  <c r="J3166" i="5"/>
  <c r="L3166" i="5" s="1"/>
  <c r="Q3166" i="5" s="1"/>
  <c r="J2943" i="5"/>
  <c r="L2943" i="5" s="1"/>
  <c r="Q2943" i="5" s="1"/>
  <c r="J3189" i="5"/>
  <c r="K3189" i="5" s="1"/>
  <c r="R3189" i="5" s="1"/>
  <c r="J2932" i="5"/>
  <c r="M2932" i="5" s="1"/>
  <c r="P2932" i="5" s="1"/>
  <c r="J3511" i="5"/>
  <c r="N3511" i="5" s="1"/>
  <c r="J3494" i="5"/>
  <c r="N3494" i="5" s="1"/>
  <c r="J3466" i="5"/>
  <c r="N3466" i="5" s="1"/>
  <c r="J3152" i="5"/>
  <c r="N3152" i="5" s="1"/>
  <c r="J3132" i="5"/>
  <c r="K3132" i="5" s="1"/>
  <c r="R3132" i="5" s="1"/>
  <c r="J3060" i="5"/>
  <c r="J3486" i="5"/>
  <c r="K3486" i="5" s="1"/>
  <c r="R3486" i="5" s="1"/>
  <c r="J2978" i="5"/>
  <c r="N2978" i="5" s="1"/>
  <c r="J3041" i="5"/>
  <c r="K3041" i="5" s="1"/>
  <c r="R3041" i="5" s="1"/>
  <c r="J3192" i="5"/>
  <c r="L3192" i="5" s="1"/>
  <c r="Q3192" i="5" s="1"/>
  <c r="J3499" i="5"/>
  <c r="M3499" i="5" s="1"/>
  <c r="P3499" i="5" s="1"/>
  <c r="J3238" i="5"/>
  <c r="L3238" i="5" s="1"/>
  <c r="Q3238" i="5" s="1"/>
  <c r="J3224" i="5"/>
  <c r="J3451" i="5"/>
  <c r="J3207" i="5"/>
  <c r="N3207" i="5" s="1"/>
  <c r="J2921" i="5"/>
  <c r="L2921" i="5" s="1"/>
  <c r="Q2921" i="5" s="1"/>
  <c r="J3104" i="5"/>
  <c r="J3017" i="5"/>
  <c r="N3017" i="5" s="1"/>
  <c r="J2868" i="5"/>
  <c r="L2868" i="5" s="1"/>
  <c r="Q2868" i="5" s="1"/>
  <c r="J3151" i="5"/>
  <c r="N3151" i="5" s="1"/>
  <c r="J3350" i="5"/>
  <c r="J3078" i="5"/>
  <c r="K3078" i="5" s="1"/>
  <c r="R3078" i="5" s="1"/>
  <c r="J2993" i="5"/>
  <c r="N2993" i="5" s="1"/>
  <c r="J3077" i="5"/>
  <c r="K3077" i="5" s="1"/>
  <c r="R3077" i="5" s="1"/>
  <c r="J3444" i="5"/>
  <c r="L3444" i="5" s="1"/>
  <c r="O3444" i="5" s="1"/>
  <c r="J2950" i="5"/>
  <c r="M2950" i="5" s="1"/>
  <c r="P2950" i="5" s="1"/>
  <c r="J2996" i="5"/>
  <c r="M2996" i="5" s="1"/>
  <c r="P2996" i="5" s="1"/>
  <c r="J3271" i="5"/>
  <c r="N3271" i="5" s="1"/>
  <c r="J3372" i="5"/>
  <c r="M3372" i="5" s="1"/>
  <c r="P3372" i="5" s="1"/>
  <c r="J3570" i="5"/>
  <c r="N3570" i="5" s="1"/>
  <c r="J3276" i="5"/>
  <c r="N3276" i="5" s="1"/>
  <c r="J3316" i="5"/>
  <c r="L3316" i="5" s="1"/>
  <c r="O3316" i="5" s="1"/>
  <c r="J3344" i="5"/>
  <c r="J3199" i="5"/>
  <c r="N3199" i="5" s="1"/>
  <c r="J3148" i="5"/>
  <c r="N3148" i="5" s="1"/>
  <c r="J3554" i="5"/>
  <c r="N3554" i="5" s="1"/>
  <c r="J2880" i="5"/>
  <c r="J2968" i="5"/>
  <c r="N2968" i="5" s="1"/>
  <c r="J2938" i="5"/>
  <c r="N2938" i="5" s="1"/>
  <c r="J3031" i="5"/>
  <c r="J3149" i="5"/>
  <c r="K3149" i="5" s="1"/>
  <c r="R3149" i="5" s="1"/>
  <c r="J3103" i="5"/>
  <c r="N3103" i="5" s="1"/>
  <c r="J3161" i="5"/>
  <c r="L3161" i="5" s="1"/>
  <c r="Q3161" i="5" s="1"/>
  <c r="J3221" i="5"/>
  <c r="L3221" i="5" s="1"/>
  <c r="Q3221" i="5" s="1"/>
  <c r="J3129" i="5"/>
  <c r="M3129" i="5" s="1"/>
  <c r="P3129" i="5" s="1"/>
  <c r="J3249" i="5"/>
  <c r="J3332" i="5"/>
  <c r="K3332" i="5" s="1"/>
  <c r="R3332" i="5" s="1"/>
  <c r="J3142" i="5"/>
  <c r="L3142" i="5" s="1"/>
  <c r="Q3142" i="5" s="1"/>
  <c r="J3090" i="5"/>
  <c r="J3114" i="5"/>
  <c r="M3114" i="5" s="1"/>
  <c r="P3114" i="5" s="1"/>
  <c r="J3351" i="5"/>
  <c r="K3351" i="5" s="1"/>
  <c r="R3351" i="5" s="1"/>
  <c r="J3446" i="5"/>
  <c r="N3446" i="5" s="1"/>
  <c r="J3567" i="5"/>
  <c r="M3567" i="5" s="1"/>
  <c r="P3567" i="5" s="1"/>
  <c r="J3201" i="5"/>
  <c r="J3330" i="5"/>
  <c r="K3330" i="5" s="1"/>
  <c r="R3330" i="5" s="1"/>
  <c r="J2907" i="5"/>
  <c r="J3015" i="5"/>
  <c r="K3015" i="5" s="1"/>
  <c r="R3015" i="5" s="1"/>
  <c r="J3102" i="5"/>
  <c r="N3102" i="5" s="1"/>
  <c r="J3487" i="5"/>
  <c r="N3487" i="5" s="1"/>
  <c r="J3115" i="5"/>
  <c r="N3115" i="5" s="1"/>
  <c r="J3334" i="5"/>
  <c r="L3334" i="5" s="1"/>
  <c r="Q3334" i="5" s="1"/>
  <c r="J3062" i="5"/>
  <c r="J3336" i="5"/>
  <c r="K3336" i="5" s="1"/>
  <c r="R3336" i="5" s="1"/>
  <c r="J3362" i="5"/>
  <c r="N3362" i="5" s="1"/>
  <c r="J3469" i="5"/>
  <c r="L3469" i="5" s="1"/>
  <c r="Q3469" i="5" s="1"/>
  <c r="J3257" i="5"/>
  <c r="N3257" i="5" s="1"/>
  <c r="J3314" i="5"/>
  <c r="K3314" i="5" s="1"/>
  <c r="R3314" i="5" s="1"/>
  <c r="J3411" i="5"/>
  <c r="N3411" i="5" s="1"/>
  <c r="J3288" i="5"/>
  <c r="K3288" i="5" s="1"/>
  <c r="R3288" i="5" s="1"/>
  <c r="J2936" i="5"/>
  <c r="J3117" i="5"/>
  <c r="L3117" i="5" s="1"/>
  <c r="Q3117" i="5" s="1"/>
  <c r="J3126" i="5"/>
  <c r="N3126" i="5" s="1"/>
  <c r="J3228" i="5"/>
  <c r="L3228" i="5" s="1"/>
  <c r="Q3228" i="5" s="1"/>
  <c r="J3544" i="5"/>
  <c r="K3544" i="5" s="1"/>
  <c r="R3544" i="5" s="1"/>
  <c r="J3566" i="5"/>
  <c r="N3566" i="5" s="1"/>
  <c r="J2977" i="5"/>
  <c r="N2977" i="5" s="1"/>
  <c r="J3244" i="5"/>
  <c r="M3244" i="5" s="1"/>
  <c r="P3244" i="5" s="1"/>
  <c r="J2924" i="5"/>
  <c r="J3324" i="5"/>
  <c r="M3324" i="5" s="1"/>
  <c r="P3324" i="5" s="1"/>
  <c r="J3536" i="5"/>
  <c r="K3536" i="5" s="1"/>
  <c r="R3536" i="5" s="1"/>
  <c r="J3182" i="5"/>
  <c r="N3182" i="5" s="1"/>
  <c r="J3535" i="5"/>
  <c r="L3535" i="5" s="1"/>
  <c r="Q3535" i="5" s="1"/>
  <c r="J2941" i="5"/>
  <c r="L2941" i="5" s="1"/>
  <c r="Q2941" i="5" s="1"/>
  <c r="J3318" i="5"/>
  <c r="L3318" i="5" s="1"/>
  <c r="Q3318" i="5" s="1"/>
  <c r="J3325" i="5"/>
  <c r="M3325" i="5" s="1"/>
  <c r="P3325" i="5" s="1"/>
  <c r="J3539" i="5"/>
  <c r="J2872" i="5"/>
  <c r="N2872" i="5" s="1"/>
  <c r="J3537" i="5"/>
  <c r="K3537" i="5" s="1"/>
  <c r="R3537" i="5" s="1"/>
  <c r="J3556" i="5"/>
  <c r="M3556" i="5" s="1"/>
  <c r="P3556" i="5" s="1"/>
  <c r="J3542" i="5"/>
  <c r="L3542" i="5" s="1"/>
  <c r="Q3542" i="5" s="1"/>
  <c r="J3352" i="5"/>
  <c r="N3352" i="5" s="1"/>
  <c r="J2975" i="5"/>
  <c r="L2975" i="5" s="1"/>
  <c r="Q2975" i="5" s="1"/>
  <c r="J3431" i="5"/>
  <c r="M3431" i="5" s="1"/>
  <c r="P3431" i="5" s="1"/>
  <c r="J3001" i="5"/>
  <c r="M3001" i="5" s="1"/>
  <c r="P3001" i="5" s="1"/>
  <c r="J3321" i="5"/>
  <c r="K3321" i="5" s="1"/>
  <c r="R3321" i="5" s="1"/>
  <c r="J3453" i="5"/>
  <c r="N3453" i="5" s="1"/>
  <c r="J3253" i="5"/>
  <c r="N3253" i="5" s="1"/>
  <c r="J3552" i="5"/>
  <c r="K3552" i="5" s="1"/>
  <c r="R3552" i="5" s="1"/>
  <c r="J3412" i="5"/>
  <c r="N3412" i="5" s="1"/>
  <c r="J3422" i="5"/>
  <c r="L3422" i="5" s="1"/>
  <c r="Q3422" i="5" s="1"/>
  <c r="J2956" i="5"/>
  <c r="M2956" i="5" s="1"/>
  <c r="P2956" i="5" s="1"/>
  <c r="J3063" i="5"/>
  <c r="M3063" i="5" s="1"/>
  <c r="P3063" i="5" s="1"/>
  <c r="J3047" i="5"/>
  <c r="K3047" i="5" s="1"/>
  <c r="R3047" i="5" s="1"/>
  <c r="J3096" i="5"/>
  <c r="J3339" i="5"/>
  <c r="M3339" i="5" s="1"/>
  <c r="P3339" i="5" s="1"/>
  <c r="J2962" i="5"/>
  <c r="N2962" i="5" s="1"/>
  <c r="J3555" i="5"/>
  <c r="K3555" i="5" s="1"/>
  <c r="R3555" i="5" s="1"/>
  <c r="J3247" i="5"/>
  <c r="J2958" i="5"/>
  <c r="N2958" i="5" s="1"/>
  <c r="J3040" i="5"/>
  <c r="J2944" i="5"/>
  <c r="L2944" i="5" s="1"/>
  <c r="Q2944" i="5" s="1"/>
  <c r="J3219" i="5"/>
  <c r="N3219" i="5" s="1"/>
  <c r="J3268" i="5"/>
  <c r="L3268" i="5" s="1"/>
  <c r="Q3268" i="5" s="1"/>
  <c r="J2870" i="5"/>
  <c r="J2920" i="5"/>
  <c r="N2920" i="5" s="1"/>
  <c r="J3550" i="5"/>
  <c r="M3550" i="5" s="1"/>
  <c r="P3550" i="5" s="1"/>
  <c r="J2940" i="5"/>
  <c r="M2940" i="5" s="1"/>
  <c r="P2940" i="5" s="1"/>
  <c r="J3225" i="5"/>
  <c r="J3300" i="5"/>
  <c r="J3450" i="5"/>
  <c r="K3450" i="5" s="1"/>
  <c r="R3450" i="5" s="1"/>
  <c r="J3516" i="5"/>
  <c r="M3516" i="5" s="1"/>
  <c r="P3516" i="5" s="1"/>
  <c r="J3256" i="5"/>
  <c r="K3256" i="5" s="1"/>
  <c r="R3256" i="5" s="1"/>
  <c r="J3481" i="5"/>
  <c r="L3481" i="5" s="1"/>
  <c r="Q3481" i="5" s="1"/>
  <c r="J3568" i="5"/>
  <c r="M3568" i="5" s="1"/>
  <c r="P3568" i="5" s="1"/>
  <c r="J3068" i="5"/>
  <c r="K3068" i="5" s="1"/>
  <c r="R3068" i="5" s="1"/>
  <c r="J2963" i="5"/>
  <c r="J2972" i="5"/>
  <c r="N2972" i="5" s="1"/>
  <c r="J3237" i="5"/>
  <c r="N3237" i="5" s="1"/>
  <c r="J3312" i="5"/>
  <c r="L3312" i="5" s="1"/>
  <c r="O3312" i="5" s="1"/>
  <c r="J3235" i="5"/>
  <c r="N3235" i="5" s="1"/>
  <c r="J3131" i="5"/>
  <c r="M3131" i="5" s="1"/>
  <c r="P3131" i="5" s="1"/>
  <c r="J2910" i="5"/>
  <c r="N2910" i="5" s="1"/>
  <c r="J3226" i="5"/>
  <c r="J3436" i="5"/>
  <c r="L3436" i="5" s="1"/>
  <c r="O3436" i="5" s="1"/>
  <c r="J3527" i="5"/>
  <c r="K3527" i="5" s="1"/>
  <c r="R3527" i="5" s="1"/>
  <c r="J3308" i="5"/>
  <c r="N3308" i="5" s="1"/>
  <c r="J3331" i="5"/>
  <c r="M3331" i="5" s="1"/>
  <c r="P3331" i="5" s="1"/>
  <c r="J3410" i="5"/>
  <c r="K3410" i="5" s="1"/>
  <c r="R3410" i="5" s="1"/>
  <c r="J3388" i="5"/>
  <c r="L3388" i="5" s="1"/>
  <c r="Q3388" i="5" s="1"/>
  <c r="J3557" i="5"/>
  <c r="M3557" i="5" s="1"/>
  <c r="P3557" i="5" s="1"/>
  <c r="J2991" i="5"/>
  <c r="K2991" i="5" s="1"/>
  <c r="R2991" i="5" s="1"/>
  <c r="J3292" i="5"/>
  <c r="N3292" i="5" s="1"/>
  <c r="J2909" i="5"/>
  <c r="M2909" i="5" s="1"/>
  <c r="P2909" i="5" s="1"/>
  <c r="J3239" i="5"/>
  <c r="K3239" i="5" s="1"/>
  <c r="R3239" i="5" s="1"/>
  <c r="J3106" i="5"/>
  <c r="N3106" i="5" s="1"/>
  <c r="J3061" i="5"/>
  <c r="N3061" i="5" s="1"/>
  <c r="J2886" i="5"/>
  <c r="L2886" i="5" s="1"/>
  <c r="Q2886" i="5" s="1"/>
  <c r="J3401" i="5"/>
  <c r="M3401" i="5" s="1"/>
  <c r="P3401" i="5" s="1"/>
  <c r="J2901" i="5"/>
  <c r="J3424" i="5"/>
  <c r="N3424" i="5" s="1"/>
  <c r="J2973" i="5"/>
  <c r="L2973" i="5" s="1"/>
  <c r="O2973" i="5" s="1"/>
  <c r="J3510" i="5"/>
  <c r="L3510" i="5" s="1"/>
  <c r="O3510" i="5" s="1"/>
  <c r="J3072" i="5"/>
  <c r="J2939" i="5"/>
  <c r="L2939" i="5" s="1"/>
  <c r="Q2939" i="5" s="1"/>
  <c r="J2873" i="5"/>
  <c r="L2873" i="5" s="1"/>
  <c r="Q2873" i="5" s="1"/>
  <c r="J3540" i="5"/>
  <c r="K3540" i="5" s="1"/>
  <c r="R3540" i="5" s="1"/>
  <c r="J3426" i="5"/>
  <c r="M3426" i="5" s="1"/>
  <c r="P3426" i="5" s="1"/>
  <c r="J3421" i="5"/>
  <c r="N3421" i="5" s="1"/>
  <c r="J3242" i="5"/>
  <c r="M3242" i="5" s="1"/>
  <c r="P3242" i="5" s="1"/>
  <c r="J3361" i="5"/>
  <c r="N3361" i="5" s="1"/>
  <c r="J3357" i="5"/>
  <c r="K3357" i="5" s="1"/>
  <c r="R3357" i="5" s="1"/>
  <c r="J2979" i="5"/>
  <c r="K2979" i="5" s="1"/>
  <c r="R2979" i="5" s="1"/>
  <c r="J3067" i="5"/>
  <c r="J3419" i="5"/>
  <c r="K3419" i="5" s="1"/>
  <c r="R3419" i="5" s="1"/>
  <c r="J3475" i="5"/>
  <c r="M3475" i="5" s="1"/>
  <c r="P3475" i="5" s="1"/>
  <c r="J3496" i="5"/>
  <c r="N3496" i="5" s="1"/>
  <c r="J3048" i="5"/>
  <c r="N3048" i="5" s="1"/>
  <c r="J3563" i="5"/>
  <c r="N3563" i="5" s="1"/>
  <c r="J3014" i="5"/>
  <c r="J3523" i="5"/>
  <c r="J2912" i="5"/>
  <c r="L2912" i="5" s="1"/>
  <c r="Q2912" i="5" s="1"/>
  <c r="J3251" i="5"/>
  <c r="J3430" i="5"/>
  <c r="M3430" i="5" s="1"/>
  <c r="P3430" i="5" s="1"/>
  <c r="J3530" i="5"/>
  <c r="L3530" i="5" s="1"/>
  <c r="Q3530" i="5" s="1"/>
  <c r="J2895" i="5"/>
  <c r="N2895" i="5" s="1"/>
  <c r="J3248" i="5"/>
  <c r="N3248" i="5" s="1"/>
  <c r="J3049" i="5"/>
  <c r="J2933" i="5"/>
  <c r="L2933" i="5" s="1"/>
  <c r="Q2933" i="5" s="1"/>
  <c r="J2992" i="5"/>
  <c r="J3105" i="5"/>
  <c r="J2990" i="5"/>
  <c r="K2990" i="5" s="1"/>
  <c r="R2990" i="5" s="1"/>
  <c r="J3191" i="5"/>
  <c r="M3191" i="5" s="1"/>
  <c r="P3191" i="5" s="1"/>
  <c r="J3028" i="5"/>
  <c r="N3028" i="5" s="1"/>
  <c r="J3143" i="5"/>
  <c r="M3143" i="5" s="1"/>
  <c r="P3143" i="5" s="1"/>
  <c r="J3400" i="5"/>
  <c r="J2937" i="5"/>
  <c r="K2937" i="5" s="1"/>
  <c r="R2937" i="5" s="1"/>
  <c r="J3165" i="5"/>
  <c r="K3165" i="5" s="1"/>
  <c r="R3165" i="5" s="1"/>
  <c r="J3026" i="5"/>
  <c r="N3026" i="5" s="1"/>
  <c r="J3423" i="5"/>
  <c r="J2885" i="5"/>
  <c r="M2885" i="5" s="1"/>
  <c r="P2885" i="5" s="1"/>
  <c r="J2896" i="5"/>
  <c r="N2896" i="5" s="1"/>
  <c r="J3088" i="5"/>
  <c r="J3407" i="5"/>
  <c r="L3407" i="5" s="1"/>
  <c r="O3407" i="5" s="1"/>
  <c r="J2948" i="5"/>
  <c r="L2948" i="5" s="1"/>
  <c r="Q2948" i="5" s="1"/>
  <c r="J3528" i="5"/>
  <c r="K3528" i="5" s="1"/>
  <c r="R3528" i="5" s="1"/>
  <c r="J3508" i="5"/>
  <c r="J2923" i="5"/>
  <c r="K2923" i="5" s="1"/>
  <c r="R2923" i="5" s="1"/>
  <c r="J3243" i="5"/>
  <c r="J3291" i="5"/>
  <c r="N3291" i="5" s="1"/>
  <c r="J2902" i="5"/>
  <c r="M2902" i="5" s="1"/>
  <c r="P2902" i="5" s="1"/>
  <c r="J3277" i="5"/>
  <c r="J3397" i="5"/>
  <c r="N3397" i="5" s="1"/>
  <c r="J3212" i="5"/>
  <c r="N3212" i="5" s="1"/>
  <c r="J2971" i="5"/>
  <c r="N2971" i="5" s="1"/>
  <c r="J3322" i="5"/>
  <c r="K3322" i="5" s="1"/>
  <c r="J3343" i="5"/>
  <c r="L3343" i="5" s="1"/>
  <c r="O3343" i="5" s="1"/>
  <c r="Y379" i="7"/>
  <c r="AB378" i="7"/>
  <c r="G390" i="7"/>
  <c r="AE397" i="7"/>
  <c r="AE398" i="7" s="1"/>
  <c r="AE399" i="7" s="1"/>
  <c r="AE400" i="7" s="1"/>
  <c r="AE401" i="7" s="1"/>
  <c r="AE402" i="7" s="1"/>
  <c r="AE403" i="7" s="1"/>
  <c r="AB3764" i="5"/>
  <c r="AC3764" i="5"/>
  <c r="AC3770" i="5"/>
  <c r="AB3770" i="5"/>
  <c r="AC3773" i="5"/>
  <c r="AB3773" i="5"/>
  <c r="AC3774" i="5"/>
  <c r="AB3774" i="5"/>
  <c r="AC3779" i="5"/>
  <c r="AB3779" i="5"/>
  <c r="AC3755" i="5"/>
  <c r="AB3755" i="5"/>
  <c r="AC3761" i="5"/>
  <c r="AB3761" i="5"/>
  <c r="AC3769" i="5"/>
  <c r="AB3769" i="5"/>
  <c r="AC3753" i="5"/>
  <c r="AB3753" i="5"/>
  <c r="AC3757" i="5"/>
  <c r="AB3757" i="5"/>
  <c r="AC3758" i="5"/>
  <c r="AB3758" i="5"/>
  <c r="AC3778" i="5"/>
  <c r="AB3778" i="5"/>
  <c r="AB3756" i="5"/>
  <c r="AC3756" i="5"/>
  <c r="AC3763" i="5"/>
  <c r="AB3763" i="5"/>
  <c r="AC3777" i="5"/>
  <c r="AB3777" i="5"/>
  <c r="AC3776" i="5"/>
  <c r="AB3776" i="5"/>
  <c r="Y3780" i="5"/>
  <c r="AD3752" i="5"/>
  <c r="AC3771" i="5"/>
  <c r="AB3771" i="5"/>
  <c r="AC3759" i="5"/>
  <c r="AB3759" i="5"/>
  <c r="AB3752" i="5"/>
  <c r="AC3752" i="5"/>
  <c r="AC3760" i="5"/>
  <c r="AB3760" i="5"/>
  <c r="AC3765" i="5"/>
  <c r="AB3765" i="5"/>
  <c r="AC3766" i="5"/>
  <c r="AB3766" i="5"/>
  <c r="AC3775" i="5"/>
  <c r="AB3775" i="5"/>
  <c r="AC3772" i="5"/>
  <c r="AB3772" i="5"/>
  <c r="AC3762" i="5"/>
  <c r="AB3762" i="5"/>
  <c r="AB3768" i="5"/>
  <c r="AC3768" i="5"/>
  <c r="AC3754" i="5"/>
  <c r="AB3754" i="5"/>
  <c r="AB3767" i="5"/>
  <c r="AC3767" i="5"/>
  <c r="R3593" i="5"/>
  <c r="K3614" i="5"/>
  <c r="Q3612" i="5"/>
  <c r="O3612" i="5"/>
  <c r="Q3599" i="5"/>
  <c r="O3599" i="5"/>
  <c r="P3593" i="5"/>
  <c r="O3611" i="5"/>
  <c r="Q3611" i="5"/>
  <c r="Q3602" i="5"/>
  <c r="O3602" i="5"/>
  <c r="Q3593" i="5"/>
  <c r="O3593" i="5"/>
  <c r="Q3596" i="5"/>
  <c r="O3596" i="5"/>
  <c r="O3609" i="5"/>
  <c r="Q3609" i="5"/>
  <c r="O3598" i="5"/>
  <c r="Q3598" i="5"/>
  <c r="Q3607" i="5"/>
  <c r="O3607" i="5"/>
  <c r="Q3606" i="5"/>
  <c r="O3606" i="5"/>
  <c r="Q3605" i="5"/>
  <c r="O3605" i="5"/>
  <c r="O3613" i="5"/>
  <c r="Q3613" i="5"/>
  <c r="Q3594" i="5"/>
  <c r="O3594" i="5"/>
  <c r="Q3610" i="5"/>
  <c r="O3610" i="5"/>
  <c r="O3600" i="5"/>
  <c r="Q3600" i="5"/>
  <c r="Q3597" i="5"/>
  <c r="O3597" i="5"/>
  <c r="Q3603" i="5"/>
  <c r="O3603" i="5"/>
  <c r="O3604" i="5"/>
  <c r="Q3604" i="5"/>
  <c r="Q3608" i="5"/>
  <c r="O3608" i="5"/>
  <c r="O3595" i="5"/>
  <c r="Q3595" i="5"/>
  <c r="O3601" i="5"/>
  <c r="Q3601" i="5"/>
  <c r="J2627" i="5"/>
  <c r="N2627" i="5" s="1"/>
  <c r="J2708" i="5"/>
  <c r="N2708" i="5" s="1"/>
  <c r="J2713" i="5"/>
  <c r="N2713" i="5" s="1"/>
  <c r="J2512" i="5"/>
  <c r="N2512" i="5" s="1"/>
  <c r="J2748" i="5"/>
  <c r="N2748" i="5" s="1"/>
  <c r="J2538" i="5"/>
  <c r="N2538" i="5" s="1"/>
  <c r="J2568" i="5"/>
  <c r="N2568" i="5" s="1"/>
  <c r="J2585" i="5"/>
  <c r="N2585" i="5" s="1"/>
  <c r="J2749" i="5"/>
  <c r="N2749" i="5" s="1"/>
  <c r="J2845" i="5"/>
  <c r="N2845" i="5" s="1"/>
  <c r="J2734" i="5"/>
  <c r="N2734" i="5" s="1"/>
  <c r="J2676" i="5"/>
  <c r="N2676" i="5" s="1"/>
  <c r="J2751" i="5"/>
  <c r="N2751" i="5" s="1"/>
  <c r="J2588" i="5"/>
  <c r="N2588" i="5" s="1"/>
  <c r="J2728" i="5"/>
  <c r="N2728" i="5" s="1"/>
  <c r="J2738" i="5"/>
  <c r="N2738" i="5" s="1"/>
  <c r="J2805" i="5"/>
  <c r="N2805" i="5" s="1"/>
  <c r="J2665" i="5"/>
  <c r="N2665" i="5" s="1"/>
  <c r="J2832" i="5"/>
  <c r="N2832" i="5" s="1"/>
  <c r="J2723" i="5"/>
  <c r="N2723" i="5" s="1"/>
  <c r="J2570" i="5"/>
  <c r="N2570" i="5" s="1"/>
  <c r="J2667" i="5"/>
  <c r="N2667" i="5" s="1"/>
  <c r="J2669" i="5"/>
  <c r="N2669" i="5" s="1"/>
  <c r="J2607" i="5"/>
  <c r="N2607" i="5" s="1"/>
  <c r="J2533" i="5"/>
  <c r="N2533" i="5" s="1"/>
  <c r="J2547" i="5"/>
  <c r="N2547" i="5" s="1"/>
  <c r="J2651" i="5"/>
  <c r="N2651" i="5" s="1"/>
  <c r="J2726" i="5"/>
  <c r="N2726" i="5" s="1"/>
  <c r="J2664" i="5"/>
  <c r="N2664" i="5" s="1"/>
  <c r="J2517" i="5"/>
  <c r="N2517" i="5" s="1"/>
  <c r="J2854" i="5"/>
  <c r="N2854" i="5" s="1"/>
  <c r="J2537" i="5"/>
  <c r="N2537" i="5" s="1"/>
  <c r="J2752" i="5"/>
  <c r="N2752" i="5" s="1"/>
  <c r="J2626" i="5"/>
  <c r="N2626" i="5" s="1"/>
  <c r="J2578" i="5"/>
  <c r="N2578" i="5" s="1"/>
  <c r="J2744" i="5"/>
  <c r="N2744" i="5" s="1"/>
  <c r="J2762" i="5"/>
  <c r="N2762" i="5" s="1"/>
  <c r="J2737" i="5"/>
  <c r="N2737" i="5" s="1"/>
  <c r="J2536" i="5"/>
  <c r="N2536" i="5" s="1"/>
  <c r="J2572" i="5"/>
  <c r="N2572" i="5" s="1"/>
  <c r="J2595" i="5"/>
  <c r="N2595" i="5" s="1"/>
  <c r="J2843" i="5"/>
  <c r="N2843" i="5" s="1"/>
  <c r="J2514" i="5"/>
  <c r="N2514" i="5" s="1"/>
  <c r="J2682" i="5"/>
  <c r="N2682" i="5" s="1"/>
  <c r="J2786" i="5"/>
  <c r="N2786" i="5" s="1"/>
  <c r="J2535" i="5"/>
  <c r="N2535" i="5" s="1"/>
  <c r="J2531" i="5"/>
  <c r="N2531" i="5" s="1"/>
  <c r="J2696" i="5"/>
  <c r="N2696" i="5" s="1"/>
  <c r="J2670" i="5"/>
  <c r="N2670" i="5" s="1"/>
  <c r="J2736" i="5"/>
  <c r="N2736" i="5" s="1"/>
  <c r="J2812" i="5"/>
  <c r="N2812" i="5" s="1"/>
  <c r="J2545" i="5"/>
  <c r="N2545" i="5" s="1"/>
  <c r="J2724" i="5"/>
  <c r="N2724" i="5" s="1"/>
  <c r="J2825" i="5"/>
  <c r="N2825" i="5" s="1"/>
  <c r="J2555" i="5"/>
  <c r="N2555" i="5" s="1"/>
  <c r="J2542" i="5"/>
  <c r="N2542" i="5" s="1"/>
  <c r="J2571" i="5"/>
  <c r="N2571" i="5" s="1"/>
  <c r="J2826" i="5"/>
  <c r="N2826" i="5" s="1"/>
  <c r="J2661" i="5"/>
  <c r="N2661" i="5" s="1"/>
  <c r="J2768" i="5"/>
  <c r="N2768" i="5" s="1"/>
  <c r="J2830" i="5"/>
  <c r="N2830" i="5" s="1"/>
  <c r="J2837" i="5"/>
  <c r="N2837" i="5" s="1"/>
  <c r="J2593" i="5"/>
  <c r="N2593" i="5" s="1"/>
  <c r="J2544" i="5"/>
  <c r="N2544" i="5" s="1"/>
  <c r="J2637" i="5"/>
  <c r="N2637" i="5" s="1"/>
  <c r="J2817" i="5"/>
  <c r="N2817" i="5" s="1"/>
  <c r="J2745" i="5"/>
  <c r="N2745" i="5" s="1"/>
  <c r="J2614" i="5"/>
  <c r="N2614" i="5" s="1"/>
  <c r="J2684" i="5"/>
  <c r="N2684" i="5" s="1"/>
  <c r="J2787" i="5"/>
  <c r="N2787" i="5" s="1"/>
  <c r="J2549" i="5"/>
  <c r="N2549" i="5" s="1"/>
  <c r="J2666" i="5"/>
  <c r="N2666" i="5" s="1"/>
  <c r="J2599" i="5"/>
  <c r="N2599" i="5" s="1"/>
  <c r="J2740" i="5"/>
  <c r="N2740" i="5" s="1"/>
  <c r="J2759" i="5"/>
  <c r="N2759" i="5" s="1"/>
  <c r="J2581" i="5"/>
  <c r="N2581" i="5" s="1"/>
  <c r="J2692" i="5"/>
  <c r="N2692" i="5" s="1"/>
  <c r="J2859" i="5"/>
  <c r="N2859" i="5" s="1"/>
  <c r="J2827" i="5"/>
  <c r="N2827" i="5" s="1"/>
  <c r="J2596" i="5"/>
  <c r="N2596" i="5" s="1"/>
  <c r="J2699" i="5"/>
  <c r="N2699" i="5" s="1"/>
  <c r="J2846" i="5"/>
  <c r="N2846" i="5" s="1"/>
  <c r="J2775" i="5"/>
  <c r="N2775" i="5" s="1"/>
  <c r="J2638" i="5"/>
  <c r="N2638" i="5" s="1"/>
  <c r="J2722" i="5"/>
  <c r="N2722" i="5" s="1"/>
  <c r="J2601" i="5"/>
  <c r="N2601" i="5" s="1"/>
  <c r="J2654" i="5"/>
  <c r="N2654" i="5" s="1"/>
  <c r="J2561" i="5"/>
  <c r="N2561" i="5" s="1"/>
  <c r="J2735" i="5"/>
  <c r="N2735" i="5" s="1"/>
  <c r="J2640" i="5"/>
  <c r="N2640" i="5" s="1"/>
  <c r="J2707" i="5"/>
  <c r="N2707" i="5" s="1"/>
  <c r="J2567" i="5"/>
  <c r="N2567" i="5" s="1"/>
  <c r="J2829" i="5"/>
  <c r="N2829" i="5" s="1"/>
  <c r="J2586" i="5"/>
  <c r="N2586" i="5" s="1"/>
  <c r="J2678" i="5"/>
  <c r="N2678" i="5" s="1"/>
  <c r="J2836" i="5"/>
  <c r="N2836" i="5" s="1"/>
  <c r="J2521" i="5"/>
  <c r="N2521" i="5" s="1"/>
  <c r="J2711" i="5"/>
  <c r="N2711" i="5" s="1"/>
  <c r="J2814" i="5"/>
  <c r="N2814" i="5" s="1"/>
  <c r="J2725" i="5"/>
  <c r="N2725" i="5" s="1"/>
  <c r="J2861" i="5"/>
  <c r="N2861" i="5" s="1"/>
  <c r="J2539" i="5"/>
  <c r="N2539" i="5" s="1"/>
  <c r="J2858" i="5"/>
  <c r="N2858" i="5" s="1"/>
  <c r="J2541" i="5"/>
  <c r="N2541" i="5" s="1"/>
  <c r="J2530" i="5"/>
  <c r="N2530" i="5" s="1"/>
  <c r="J2634" i="5"/>
  <c r="N2634" i="5" s="1"/>
  <c r="J2803" i="5"/>
  <c r="N2803" i="5" s="1"/>
  <c r="J2679" i="5"/>
  <c r="N2679" i="5" s="1"/>
  <c r="J2847" i="5"/>
  <c r="N2847" i="5" s="1"/>
  <c r="J2663" i="5"/>
  <c r="N2663" i="5" s="1"/>
  <c r="J2560" i="5"/>
  <c r="N2560" i="5" s="1"/>
  <c r="J2616" i="5"/>
  <c r="N2616" i="5" s="1"/>
  <c r="J2518" i="5"/>
  <c r="N2518" i="5" s="1"/>
  <c r="J2641" i="5"/>
  <c r="N2641" i="5" s="1"/>
  <c r="J2729" i="5"/>
  <c r="N2729" i="5" s="1"/>
  <c r="J2712" i="5"/>
  <c r="N2712" i="5" s="1"/>
  <c r="J2694" i="5"/>
  <c r="N2694" i="5" s="1"/>
  <c r="J2605" i="5"/>
  <c r="N2605" i="5" s="1"/>
  <c r="J2636" i="5"/>
  <c r="N2636" i="5" s="1"/>
  <c r="J2612" i="5"/>
  <c r="N2612" i="5" s="1"/>
  <c r="J2623" i="5"/>
  <c r="N2623" i="5" s="1"/>
  <c r="J2587" i="5"/>
  <c r="N2587" i="5" s="1"/>
  <c r="J2597" i="5"/>
  <c r="N2597" i="5" s="1"/>
  <c r="J2710" i="5"/>
  <c r="N2710" i="5" s="1"/>
  <c r="J2792" i="5"/>
  <c r="N2792" i="5" s="1"/>
  <c r="J2819" i="5"/>
  <c r="N2819" i="5" s="1"/>
  <c r="J2838" i="5"/>
  <c r="N2838" i="5" s="1"/>
  <c r="J2619" i="5"/>
  <c r="N2619" i="5" s="1"/>
  <c r="J2647" i="5"/>
  <c r="N2647" i="5" s="1"/>
  <c r="J2818" i="5"/>
  <c r="N2818" i="5" s="1"/>
  <c r="J2515" i="5"/>
  <c r="N2515" i="5" s="1"/>
  <c r="J2624" i="5"/>
  <c r="N2624" i="5" s="1"/>
  <c r="J2556" i="5"/>
  <c r="N2556" i="5" s="1"/>
  <c r="J2767" i="5"/>
  <c r="N2767" i="5" s="1"/>
  <c r="J2528" i="5"/>
  <c r="N2528" i="5" s="1"/>
  <c r="J2579" i="5"/>
  <c r="N2579" i="5" s="1"/>
  <c r="J2622" i="5"/>
  <c r="N2622" i="5" s="1"/>
  <c r="J2562" i="5"/>
  <c r="N2562" i="5" s="1"/>
  <c r="J2831" i="5"/>
  <c r="N2831" i="5" s="1"/>
  <c r="J2764" i="5"/>
  <c r="N2764" i="5" s="1"/>
  <c r="J2602" i="5"/>
  <c r="N2602" i="5" s="1"/>
  <c r="J2763" i="5"/>
  <c r="N2763" i="5" s="1"/>
  <c r="J2706" i="5"/>
  <c r="N2706" i="5" s="1"/>
  <c r="J2753" i="5"/>
  <c r="N2753" i="5" s="1"/>
  <c r="J2548" i="5"/>
  <c r="N2548" i="5" s="1"/>
  <c r="J2739" i="5"/>
  <c r="N2739" i="5" s="1"/>
  <c r="J2714" i="5"/>
  <c r="N2714" i="5" s="1"/>
  <c r="J2584" i="5"/>
  <c r="N2584" i="5" s="1"/>
  <c r="J2577" i="5"/>
  <c r="N2577" i="5" s="1"/>
  <c r="J2750" i="5"/>
  <c r="N2750" i="5" s="1"/>
  <c r="J2774" i="5"/>
  <c r="N2774" i="5" s="1"/>
  <c r="J2848" i="5"/>
  <c r="N2848" i="5" s="1"/>
  <c r="J2603" i="5"/>
  <c r="N2603" i="5" s="1"/>
  <c r="J2618" i="5"/>
  <c r="N2618" i="5" s="1"/>
  <c r="J2857" i="5"/>
  <c r="N2857" i="5" s="1"/>
  <c r="J2604" i="5"/>
  <c r="N2604" i="5" s="1"/>
  <c r="J2693" i="5"/>
  <c r="N2693" i="5" s="1"/>
  <c r="J2709" i="5"/>
  <c r="N2709" i="5" s="1"/>
  <c r="J2705" i="5"/>
  <c r="N2705" i="5" s="1"/>
  <c r="J2799" i="5"/>
  <c r="N2799" i="5" s="1"/>
  <c r="J2583" i="5"/>
  <c r="N2583" i="5" s="1"/>
  <c r="J2520" i="5"/>
  <c r="N2520" i="5" s="1"/>
  <c r="J2754" i="5"/>
  <c r="N2754" i="5" s="1"/>
  <c r="J2523" i="5"/>
  <c r="N2523" i="5" s="1"/>
  <c r="J2532" i="5"/>
  <c r="N2532" i="5" s="1"/>
  <c r="J2681" i="5"/>
  <c r="N2681" i="5" s="1"/>
  <c r="J2697" i="5"/>
  <c r="N2697" i="5" s="1"/>
  <c r="J2851" i="5"/>
  <c r="N2851" i="5" s="1"/>
  <c r="J2806" i="5"/>
  <c r="N2806" i="5" s="1"/>
  <c r="J2741" i="5"/>
  <c r="N2741" i="5" s="1"/>
  <c r="J2742" i="5"/>
  <c r="N2742" i="5" s="1"/>
  <c r="J2778" i="5"/>
  <c r="N2778" i="5" s="1"/>
  <c r="J2790" i="5"/>
  <c r="N2790" i="5" s="1"/>
  <c r="J2765" i="5"/>
  <c r="N2765" i="5" s="1"/>
  <c r="J2811" i="5"/>
  <c r="N2811" i="5" s="1"/>
  <c r="J2513" i="5"/>
  <c r="N2513" i="5" s="1"/>
  <c r="J2779" i="5"/>
  <c r="N2779" i="5" s="1"/>
  <c r="J2677" i="5"/>
  <c r="N2677" i="5" s="1"/>
  <c r="J2788" i="5"/>
  <c r="N2788" i="5" s="1"/>
  <c r="J2569" i="5"/>
  <c r="N2569" i="5" s="1"/>
  <c r="J2844" i="5"/>
  <c r="N2844" i="5" s="1"/>
  <c r="J2685" i="5"/>
  <c r="N2685" i="5" s="1"/>
  <c r="J2801" i="5"/>
  <c r="N2801" i="5" s="1"/>
  <c r="J2671" i="5"/>
  <c r="N2671" i="5" s="1"/>
  <c r="J2559" i="5"/>
  <c r="N2559" i="5" s="1"/>
  <c r="J2613" i="5"/>
  <c r="N2613" i="5" s="1"/>
  <c r="J2633" i="5"/>
  <c r="N2633" i="5" s="1"/>
  <c r="J2820" i="5"/>
  <c r="N2820" i="5" s="1"/>
  <c r="J2565" i="5"/>
  <c r="N2565" i="5" s="1"/>
  <c r="J2662" i="5"/>
  <c r="N2662" i="5" s="1"/>
  <c r="J2656" i="5"/>
  <c r="N2656" i="5" s="1"/>
  <c r="J2715" i="5"/>
  <c r="N2715" i="5" s="1"/>
  <c r="J2716" i="5"/>
  <c r="N2716" i="5" s="1"/>
  <c r="J2835" i="5"/>
  <c r="N2835" i="5" s="1"/>
  <c r="J2516" i="5"/>
  <c r="N2516" i="5" s="1"/>
  <c r="J2606" i="5"/>
  <c r="N2606" i="5" s="1"/>
  <c r="J2683" i="5"/>
  <c r="N2683" i="5" s="1"/>
  <c r="J2522" i="5"/>
  <c r="N2522" i="5" s="1"/>
  <c r="J2628" i="5"/>
  <c r="N2628" i="5" s="1"/>
  <c r="J2798" i="5"/>
  <c r="N2798" i="5" s="1"/>
  <c r="J2546" i="5"/>
  <c r="N2546" i="5" s="1"/>
  <c r="J2743" i="5"/>
  <c r="N2743" i="5" s="1"/>
  <c r="J2849" i="5"/>
  <c r="N2849" i="5" s="1"/>
  <c r="J2617" i="5"/>
  <c r="N2617" i="5" s="1"/>
  <c r="J2534" i="5"/>
  <c r="N2534" i="5" s="1"/>
  <c r="J2598" i="5"/>
  <c r="N2598" i="5" s="1"/>
  <c r="J2625" i="5"/>
  <c r="N2625" i="5" s="1"/>
  <c r="J2747" i="5"/>
  <c r="N2747" i="5" s="1"/>
  <c r="J2804" i="5"/>
  <c r="N2804" i="5" s="1"/>
  <c r="J2834" i="5"/>
  <c r="N2834" i="5" s="1"/>
  <c r="J2695" i="5"/>
  <c r="N2695" i="5" s="1"/>
  <c r="J2853" i="5"/>
  <c r="N2853" i="5" s="1"/>
  <c r="J2540" i="5"/>
  <c r="N2540" i="5" s="1"/>
  <c r="J2642" i="5"/>
  <c r="N2642" i="5" s="1"/>
  <c r="J2828" i="5"/>
  <c r="N2828" i="5" s="1"/>
  <c r="J2850" i="5"/>
  <c r="N2850" i="5" s="1"/>
  <c r="J2543" i="5"/>
  <c r="N2543" i="5" s="1"/>
  <c r="J2860" i="5"/>
  <c r="N2860" i="5" s="1"/>
  <c r="J2600" i="5"/>
  <c r="N2600" i="5" s="1"/>
  <c r="J2698" i="5"/>
  <c r="N2698" i="5" s="1"/>
  <c r="J2557" i="5"/>
  <c r="N2557" i="5" s="1"/>
  <c r="J2746" i="5"/>
  <c r="N2746" i="5" s="1"/>
  <c r="J2727" i="5"/>
  <c r="N2727" i="5" s="1"/>
  <c r="J2856" i="5"/>
  <c r="N2856" i="5" s="1"/>
  <c r="J2760" i="5"/>
  <c r="N2760" i="5" s="1"/>
  <c r="J2800" i="5"/>
  <c r="N2800" i="5" s="1"/>
  <c r="J2635" i="5"/>
  <c r="N2635" i="5" s="1"/>
  <c r="J2564" i="5"/>
  <c r="N2564" i="5" s="1"/>
  <c r="J2680" i="5"/>
  <c r="N2680" i="5" s="1"/>
  <c r="J2580" i="5"/>
  <c r="N2580" i="5" s="1"/>
  <c r="J2761" i="5"/>
  <c r="N2761" i="5" s="1"/>
  <c r="J2773" i="5"/>
  <c r="N2773" i="5" s="1"/>
  <c r="J2690" i="5"/>
  <c r="N2690" i="5" s="1"/>
  <c r="J2558" i="5"/>
  <c r="N2558" i="5" s="1"/>
  <c r="J2566" i="5"/>
  <c r="N2566" i="5" s="1"/>
  <c r="J2855" i="5"/>
  <c r="N2855" i="5" s="1"/>
  <c r="J2620" i="5"/>
  <c r="N2620" i="5" s="1"/>
  <c r="J2789" i="5"/>
  <c r="N2789" i="5" s="1"/>
  <c r="J2691" i="5"/>
  <c r="N2691" i="5" s="1"/>
  <c r="J2802" i="5"/>
  <c r="N2802" i="5" s="1"/>
  <c r="J2791" i="5"/>
  <c r="N2791" i="5" s="1"/>
  <c r="J2704" i="5"/>
  <c r="N2704" i="5" s="1"/>
  <c r="J2793" i="5"/>
  <c r="N2793" i="5" s="1"/>
  <c r="J2652" i="5"/>
  <c r="N2652" i="5" s="1"/>
  <c r="J2529" i="5"/>
  <c r="N2529" i="5" s="1"/>
  <c r="J2554" i="5"/>
  <c r="N2554" i="5" s="1"/>
  <c r="J2862" i="5"/>
  <c r="N2862" i="5" s="1"/>
  <c r="J2621" i="5"/>
  <c r="N2621" i="5" s="1"/>
  <c r="J2781" i="5"/>
  <c r="N2781" i="5" s="1"/>
  <c r="J2668" i="5"/>
  <c r="N2668" i="5" s="1"/>
  <c r="J2777" i="5"/>
  <c r="N2777" i="5" s="1"/>
  <c r="J2653" i="5"/>
  <c r="N2653" i="5" s="1"/>
  <c r="J2780" i="5"/>
  <c r="N2780" i="5" s="1"/>
  <c r="J2813" i="5"/>
  <c r="N2813" i="5" s="1"/>
  <c r="J2816" i="5"/>
  <c r="N2816" i="5" s="1"/>
  <c r="J2648" i="5"/>
  <c r="N2648" i="5" s="1"/>
  <c r="J2563" i="5"/>
  <c r="N2563" i="5" s="1"/>
  <c r="J2649" i="5"/>
  <c r="N2649" i="5" s="1"/>
  <c r="J2833" i="5"/>
  <c r="N2833" i="5" s="1"/>
  <c r="J2594" i="5"/>
  <c r="N2594" i="5" s="1"/>
  <c r="J2655" i="5"/>
  <c r="N2655" i="5" s="1"/>
  <c r="J2852" i="5"/>
  <c r="N2852" i="5" s="1"/>
  <c r="J2776" i="5"/>
  <c r="N2776" i="5" s="1"/>
  <c r="J2639" i="5"/>
  <c r="N2639" i="5" s="1"/>
  <c r="J2650" i="5"/>
  <c r="N2650" i="5" s="1"/>
  <c r="J2582" i="5"/>
  <c r="N2582" i="5" s="1"/>
  <c r="J2766" i="5"/>
  <c r="N2766" i="5" s="1"/>
  <c r="J2519" i="5"/>
  <c r="N2519" i="5" s="1"/>
  <c r="J2615" i="5"/>
  <c r="N2615" i="5" s="1"/>
  <c r="J2717" i="5"/>
  <c r="N2717" i="5" s="1"/>
  <c r="J2815" i="5"/>
  <c r="N2815" i="5" s="1"/>
  <c r="J2505" i="5"/>
  <c r="N2505" i="5" s="1"/>
  <c r="J2497" i="5"/>
  <c r="N2497" i="5" s="1"/>
  <c r="J2499" i="5"/>
  <c r="N2499" i="5" s="1"/>
  <c r="J2492" i="5"/>
  <c r="N2492" i="5" s="1"/>
  <c r="J2500" i="5"/>
  <c r="N2500" i="5" s="1"/>
  <c r="J2493" i="5"/>
  <c r="N2493" i="5" s="1"/>
  <c r="J2494" i="5"/>
  <c r="N2494" i="5" s="1"/>
  <c r="J2502" i="5"/>
  <c r="N2502" i="5" s="1"/>
  <c r="J2495" i="5"/>
  <c r="N2495" i="5" s="1"/>
  <c r="J2503" i="5"/>
  <c r="N2503" i="5" s="1"/>
  <c r="J2496" i="5"/>
  <c r="N2496" i="5" s="1"/>
  <c r="J2504" i="5"/>
  <c r="N2504" i="5" s="1"/>
  <c r="J2498" i="5"/>
  <c r="N2498" i="5" s="1"/>
  <c r="J2506" i="5"/>
  <c r="N2506" i="5" s="1"/>
  <c r="J2501" i="5"/>
  <c r="N2501" i="5" s="1"/>
  <c r="J2507" i="5"/>
  <c r="N2507" i="5" s="1"/>
  <c r="K1953" i="1"/>
  <c r="P1953" i="1" a="1"/>
  <c r="P1953" i="1" s="1"/>
  <c r="K1954" i="1"/>
  <c r="P1954" i="1" a="1"/>
  <c r="P1954" i="1" s="1"/>
  <c r="K1955" i="1"/>
  <c r="P1955" i="1" a="1"/>
  <c r="P1955" i="1" s="1"/>
  <c r="K1956" i="1"/>
  <c r="P1956" i="1" a="1"/>
  <c r="P1956" i="1" s="1"/>
  <c r="K1957" i="1"/>
  <c r="P1957" i="1" a="1"/>
  <c r="P1957" i="1" s="1"/>
  <c r="K1958" i="1"/>
  <c r="P1958" i="1" a="1"/>
  <c r="P1958" i="1" s="1"/>
  <c r="K1959" i="1"/>
  <c r="P1959" i="1" a="1"/>
  <c r="P1959" i="1" s="1"/>
  <c r="K1960" i="1"/>
  <c r="P1960" i="1" a="1"/>
  <c r="P1960" i="1" s="1"/>
  <c r="K1952" i="1"/>
  <c r="P1952" i="1" a="1"/>
  <c r="P1952" i="1" s="1"/>
  <c r="K1946" i="1"/>
  <c r="P1946" i="1" a="1"/>
  <c r="P1946" i="1" s="1"/>
  <c r="K1947" i="1"/>
  <c r="P1947" i="1" a="1"/>
  <c r="P1947" i="1" s="1"/>
  <c r="K1948" i="1"/>
  <c r="P1948" i="1" a="1"/>
  <c r="P1948" i="1" s="1"/>
  <c r="K1949" i="1"/>
  <c r="P1949" i="1" a="1"/>
  <c r="P1949" i="1" s="1"/>
  <c r="K1950" i="1"/>
  <c r="P1950" i="1" a="1"/>
  <c r="P1950" i="1" s="1"/>
  <c r="K1951" i="1"/>
  <c r="P1951" i="1" a="1"/>
  <c r="P1951" i="1" s="1"/>
  <c r="K1945" i="1"/>
  <c r="P1945" i="1" a="1"/>
  <c r="P1945" i="1" s="1"/>
  <c r="K1939" i="1"/>
  <c r="P1939" i="1" a="1"/>
  <c r="P1939" i="1" s="1"/>
  <c r="K1940" i="1"/>
  <c r="P1940" i="1" a="1"/>
  <c r="P1940" i="1" s="1"/>
  <c r="K1941" i="1"/>
  <c r="P1941" i="1" a="1"/>
  <c r="P1941" i="1" s="1"/>
  <c r="K1942" i="1"/>
  <c r="P1942" i="1" a="1"/>
  <c r="P1942" i="1" s="1"/>
  <c r="K1943" i="1"/>
  <c r="P1943" i="1" a="1"/>
  <c r="P1943" i="1" s="1"/>
  <c r="K1944" i="1"/>
  <c r="P1944" i="1" a="1"/>
  <c r="P1944" i="1" s="1"/>
  <c r="K1938" i="1"/>
  <c r="P1938" i="1" a="1"/>
  <c r="P1938" i="1" s="1"/>
  <c r="K1934" i="1"/>
  <c r="P1934" i="1" a="1"/>
  <c r="P1934" i="1" s="1"/>
  <c r="K1935" i="1"/>
  <c r="P1935" i="1" a="1"/>
  <c r="P1935" i="1" s="1"/>
  <c r="K1936" i="1"/>
  <c r="P1936" i="1" a="1"/>
  <c r="P1936" i="1" s="1"/>
  <c r="K1937" i="1"/>
  <c r="P1937" i="1" a="1"/>
  <c r="P1937" i="1" s="1"/>
  <c r="K1933" i="1"/>
  <c r="P1933" i="1" a="1"/>
  <c r="P1933" i="1" s="1"/>
  <c r="Z2486" i="5"/>
  <c r="H333" i="7" s="1"/>
  <c r="Z2508" i="5"/>
  <c r="H334" i="7" s="1"/>
  <c r="Z2528" i="5"/>
  <c r="H335" i="7" s="1"/>
  <c r="H336" i="7"/>
  <c r="H337" i="7"/>
  <c r="H338" i="7"/>
  <c r="Z2828" i="5"/>
  <c r="H339" i="7" s="1"/>
  <c r="H342" i="7" s="1"/>
  <c r="B330" i="7"/>
  <c r="AT370" i="7"/>
  <c r="AS370" i="7"/>
  <c r="AR370" i="7"/>
  <c r="AQ370" i="7"/>
  <c r="AP370" i="7"/>
  <c r="BU369" i="7"/>
  <c r="AT369" i="7"/>
  <c r="AS369" i="7"/>
  <c r="AR369" i="7"/>
  <c r="AQ369" i="7"/>
  <c r="AP369" i="7"/>
  <c r="BT368" i="7"/>
  <c r="AT368" i="7"/>
  <c r="AS368" i="7"/>
  <c r="AR368" i="7"/>
  <c r="AQ368" i="7"/>
  <c r="AP368" i="7"/>
  <c r="AT367" i="7"/>
  <c r="AS367" i="7"/>
  <c r="AR367" i="7"/>
  <c r="AQ367" i="7"/>
  <c r="AP367" i="7"/>
  <c r="AT366" i="7"/>
  <c r="AS366" i="7"/>
  <c r="AR366" i="7"/>
  <c r="AQ366" i="7"/>
  <c r="AP366" i="7"/>
  <c r="AT365" i="7"/>
  <c r="AS365" i="7"/>
  <c r="AR365" i="7"/>
  <c r="AQ365" i="7"/>
  <c r="AP365" i="7"/>
  <c r="U363" i="7"/>
  <c r="T363" i="7"/>
  <c r="S363" i="7"/>
  <c r="AT361" i="7"/>
  <c r="AS361" i="7"/>
  <c r="AR361" i="7"/>
  <c r="AQ361" i="7"/>
  <c r="AP361" i="7"/>
  <c r="W361" i="7"/>
  <c r="V361" i="7"/>
  <c r="AT360" i="7"/>
  <c r="AS360" i="7"/>
  <c r="AR360" i="7"/>
  <c r="AQ360" i="7"/>
  <c r="AP360" i="7"/>
  <c r="W360" i="7"/>
  <c r="V360" i="7"/>
  <c r="AT359" i="7"/>
  <c r="AS359" i="7"/>
  <c r="AR359" i="7"/>
  <c r="AQ359" i="7"/>
  <c r="AP359" i="7"/>
  <c r="W359" i="7"/>
  <c r="V359" i="7"/>
  <c r="AT358" i="7"/>
  <c r="AS358" i="7"/>
  <c r="AR358" i="7"/>
  <c r="AQ358" i="7"/>
  <c r="AP358" i="7"/>
  <c r="W358" i="7"/>
  <c r="V358" i="7"/>
  <c r="AT357" i="7"/>
  <c r="AS357" i="7"/>
  <c r="AR357" i="7"/>
  <c r="AQ357" i="7"/>
  <c r="AP357" i="7"/>
  <c r="W357" i="7"/>
  <c r="V357" i="7"/>
  <c r="AT356" i="7"/>
  <c r="AS356" i="7"/>
  <c r="AR356" i="7"/>
  <c r="AQ356" i="7"/>
  <c r="AP356" i="7"/>
  <c r="W356" i="7"/>
  <c r="V356" i="7"/>
  <c r="AT355" i="7"/>
  <c r="AS355" i="7"/>
  <c r="AR355" i="7"/>
  <c r="AQ355" i="7"/>
  <c r="AP355" i="7"/>
  <c r="W355" i="7"/>
  <c r="V355" i="7"/>
  <c r="AT354" i="7"/>
  <c r="AS354" i="7"/>
  <c r="AR354" i="7"/>
  <c r="AQ354" i="7"/>
  <c r="AP354" i="7"/>
  <c r="W354" i="7"/>
  <c r="V354" i="7"/>
  <c r="AT353" i="7"/>
  <c r="AS353" i="7"/>
  <c r="AR353" i="7"/>
  <c r="AQ353" i="7"/>
  <c r="AP353" i="7"/>
  <c r="W353" i="7"/>
  <c r="V353" i="7"/>
  <c r="AT352" i="7"/>
  <c r="AS352" i="7"/>
  <c r="AR352" i="7"/>
  <c r="AQ352" i="7"/>
  <c r="AP352" i="7"/>
  <c r="W352" i="7"/>
  <c r="V352" i="7"/>
  <c r="AT351" i="7"/>
  <c r="AS351" i="7"/>
  <c r="AR351" i="7"/>
  <c r="AQ351" i="7"/>
  <c r="AP351" i="7"/>
  <c r="W351" i="7"/>
  <c r="V351" i="7"/>
  <c r="AT350" i="7"/>
  <c r="AS350" i="7"/>
  <c r="AR350" i="7"/>
  <c r="AQ350" i="7"/>
  <c r="AP350" i="7"/>
  <c r="W350" i="7"/>
  <c r="V350" i="7"/>
  <c r="AT349" i="7"/>
  <c r="AS349" i="7"/>
  <c r="AR349" i="7"/>
  <c r="AQ349" i="7"/>
  <c r="AP349" i="7"/>
  <c r="W349" i="7"/>
  <c r="V349" i="7"/>
  <c r="AT348" i="7"/>
  <c r="AS348" i="7"/>
  <c r="AR348" i="7"/>
  <c r="AQ348" i="7"/>
  <c r="AP348" i="7"/>
  <c r="W348" i="7"/>
  <c r="V348" i="7"/>
  <c r="AT347" i="7"/>
  <c r="AS347" i="7"/>
  <c r="AR347" i="7"/>
  <c r="AQ347" i="7"/>
  <c r="AP347" i="7"/>
  <c r="W347" i="7"/>
  <c r="V347" i="7"/>
  <c r="AT346" i="7"/>
  <c r="AS346" i="7"/>
  <c r="AR346" i="7"/>
  <c r="AQ346" i="7"/>
  <c r="AP346" i="7"/>
  <c r="W346" i="7"/>
  <c r="V346" i="7"/>
  <c r="AT345" i="7"/>
  <c r="AS345" i="7"/>
  <c r="AR345" i="7"/>
  <c r="AQ345" i="7"/>
  <c r="AP345" i="7"/>
  <c r="W345" i="7"/>
  <c r="V345" i="7"/>
  <c r="AT344" i="7"/>
  <c r="AS344" i="7"/>
  <c r="AR344" i="7"/>
  <c r="AQ344" i="7"/>
  <c r="AP344" i="7"/>
  <c r="W344" i="7"/>
  <c r="V344" i="7"/>
  <c r="AT343" i="7"/>
  <c r="AS343" i="7"/>
  <c r="AR343" i="7"/>
  <c r="AQ343" i="7"/>
  <c r="AP343" i="7"/>
  <c r="W343" i="7"/>
  <c r="V343" i="7"/>
  <c r="AT342" i="7"/>
  <c r="AS342" i="7"/>
  <c r="AR342" i="7"/>
  <c r="AQ342" i="7"/>
  <c r="AP342" i="7"/>
  <c r="W342" i="7"/>
  <c r="V342" i="7"/>
  <c r="AT341" i="7"/>
  <c r="AS341" i="7"/>
  <c r="AR341" i="7"/>
  <c r="AQ341" i="7"/>
  <c r="AP341" i="7"/>
  <c r="W341" i="7"/>
  <c r="V341" i="7"/>
  <c r="AT340" i="7"/>
  <c r="AS340" i="7"/>
  <c r="AR340" i="7"/>
  <c r="AQ340" i="7"/>
  <c r="AP340" i="7"/>
  <c r="W340" i="7"/>
  <c r="V340" i="7"/>
  <c r="AT339" i="7"/>
  <c r="AS339" i="7"/>
  <c r="AR339" i="7"/>
  <c r="AQ339" i="7"/>
  <c r="AP339" i="7"/>
  <c r="W339" i="7"/>
  <c r="V339" i="7"/>
  <c r="AT338" i="7"/>
  <c r="AS338" i="7"/>
  <c r="AR338" i="7"/>
  <c r="AQ338" i="7"/>
  <c r="AP338" i="7"/>
  <c r="W338" i="7"/>
  <c r="V338" i="7"/>
  <c r="AT337" i="7"/>
  <c r="AS337" i="7"/>
  <c r="AR337" i="7"/>
  <c r="AQ337" i="7"/>
  <c r="AP337" i="7"/>
  <c r="W337" i="7"/>
  <c r="V337" i="7"/>
  <c r="BT336" i="7"/>
  <c r="AT336" i="7"/>
  <c r="AS336" i="7"/>
  <c r="AR336" i="7"/>
  <c r="AQ336" i="7"/>
  <c r="AP336" i="7"/>
  <c r="W336" i="7"/>
  <c r="V336" i="7"/>
  <c r="AT335" i="7"/>
  <c r="AS335" i="7"/>
  <c r="AR335" i="7"/>
  <c r="AQ335" i="7"/>
  <c r="AP335" i="7"/>
  <c r="W335" i="7"/>
  <c r="V335" i="7"/>
  <c r="O335" i="7"/>
  <c r="K335" i="7"/>
  <c r="M335" i="7" s="1"/>
  <c r="AT334" i="7"/>
  <c r="AS334" i="7"/>
  <c r="AR334" i="7"/>
  <c r="AQ334" i="7"/>
  <c r="AP334" i="7"/>
  <c r="X334" i="7"/>
  <c r="X335" i="7" s="1"/>
  <c r="X336" i="7" s="1"/>
  <c r="X337" i="7" s="1"/>
  <c r="X338" i="7" s="1"/>
  <c r="X339" i="7" s="1"/>
  <c r="X340" i="7" s="1"/>
  <c r="X341" i="7" s="1"/>
  <c r="X342" i="7" s="1"/>
  <c r="X343" i="7" s="1"/>
  <c r="X344" i="7" s="1"/>
  <c r="X345" i="7" s="1"/>
  <c r="X346" i="7" s="1"/>
  <c r="X347" i="7" s="1"/>
  <c r="X348" i="7" s="1"/>
  <c r="X349" i="7" s="1"/>
  <c r="X350" i="7" s="1"/>
  <c r="X351" i="7" s="1"/>
  <c r="X352" i="7" s="1"/>
  <c r="X353" i="7" s="1"/>
  <c r="X354" i="7" s="1"/>
  <c r="X355" i="7" s="1"/>
  <c r="X356" i="7" s="1"/>
  <c r="X357" i="7" s="1"/>
  <c r="X358" i="7" s="1"/>
  <c r="X359" i="7" s="1"/>
  <c r="X360" i="7" s="1"/>
  <c r="X361" i="7" s="1"/>
  <c r="W334" i="7"/>
  <c r="V334" i="7"/>
  <c r="O334" i="7"/>
  <c r="M334" i="7"/>
  <c r="BT333" i="7"/>
  <c r="AT333" i="7"/>
  <c r="AS333" i="7"/>
  <c r="AR333" i="7"/>
  <c r="AQ333" i="7"/>
  <c r="AP333" i="7"/>
  <c r="Y333" i="7"/>
  <c r="X333" i="7"/>
  <c r="W333" i="7"/>
  <c r="V333" i="7"/>
  <c r="AT332" i="7"/>
  <c r="AS332" i="7"/>
  <c r="AR332" i="7"/>
  <c r="AQ332" i="7"/>
  <c r="AP332" i="7"/>
  <c r="AG332" i="7"/>
  <c r="AG333" i="7" s="1"/>
  <c r="AG334" i="7" s="1"/>
  <c r="AG335" i="7" s="1"/>
  <c r="AG336" i="7" s="1"/>
  <c r="AG337" i="7" s="1"/>
  <c r="AG338" i="7" s="1"/>
  <c r="AG339" i="7" s="1"/>
  <c r="AG340" i="7" s="1"/>
  <c r="AG341" i="7" s="1"/>
  <c r="AG342" i="7" s="1"/>
  <c r="AG343" i="7" s="1"/>
  <c r="AG344" i="7" s="1"/>
  <c r="AG345" i="7" s="1"/>
  <c r="AG346" i="7" s="1"/>
  <c r="AG347" i="7" s="1"/>
  <c r="AG348" i="7" s="1"/>
  <c r="AG349" i="7" s="1"/>
  <c r="AG350" i="7" s="1"/>
  <c r="AG351" i="7" s="1"/>
  <c r="AG352" i="7" s="1"/>
  <c r="AG353" i="7" s="1"/>
  <c r="AG354" i="7" s="1"/>
  <c r="AG355" i="7" s="1"/>
  <c r="AG356" i="7" s="1"/>
  <c r="AG357" i="7" s="1"/>
  <c r="AG358" i="7" s="1"/>
  <c r="AG359" i="7" s="1"/>
  <c r="AG360" i="7" s="1"/>
  <c r="AG361" i="7" s="1"/>
  <c r="N390" i="7" s="1"/>
  <c r="AF332" i="7"/>
  <c r="AF333" i="7" s="1"/>
  <c r="AF334" i="7" s="1"/>
  <c r="AF335" i="7" s="1"/>
  <c r="AF336" i="7" s="1"/>
  <c r="AF337" i="7" s="1"/>
  <c r="AF338" i="7" s="1"/>
  <c r="AF339" i="7" s="1"/>
  <c r="AF340" i="7" s="1"/>
  <c r="AF341" i="7" s="1"/>
  <c r="AF342" i="7" s="1"/>
  <c r="AF343" i="7" s="1"/>
  <c r="AF344" i="7" s="1"/>
  <c r="AF345" i="7" s="1"/>
  <c r="AF346" i="7" s="1"/>
  <c r="AF347" i="7" s="1"/>
  <c r="AF348" i="7" s="1"/>
  <c r="AF349" i="7" s="1"/>
  <c r="AF350" i="7" s="1"/>
  <c r="AF351" i="7" s="1"/>
  <c r="AF352" i="7" s="1"/>
  <c r="AF353" i="7" s="1"/>
  <c r="AF354" i="7" s="1"/>
  <c r="AF355" i="7" s="1"/>
  <c r="AF356" i="7" s="1"/>
  <c r="AF357" i="7" s="1"/>
  <c r="AF358" i="7" s="1"/>
  <c r="AF359" i="7" s="1"/>
  <c r="AF360" i="7" s="1"/>
  <c r="AF361" i="7" s="1"/>
  <c r="N389" i="7" s="1"/>
  <c r="AE332" i="7"/>
  <c r="AE333" i="7" s="1"/>
  <c r="AE334" i="7" s="1"/>
  <c r="AE335" i="7" s="1"/>
  <c r="AE336" i="7" s="1"/>
  <c r="AE337" i="7" s="1"/>
  <c r="AE338" i="7" s="1"/>
  <c r="AE339" i="7" s="1"/>
  <c r="Y332" i="7"/>
  <c r="AB332" i="7" s="1"/>
  <c r="X332" i="7"/>
  <c r="W332" i="7"/>
  <c r="V332" i="7"/>
  <c r="AT331" i="7"/>
  <c r="AS331" i="7"/>
  <c r="AR331" i="7"/>
  <c r="AQ331" i="7"/>
  <c r="AP331" i="7"/>
  <c r="AJ2466" i="5"/>
  <c r="W363" i="7"/>
  <c r="L340" i="7"/>
  <c r="L341" i="7"/>
  <c r="V363" i="7"/>
  <c r="N3395" i="5" l="1"/>
  <c r="L3395" i="5"/>
  <c r="Q3395" i="5" s="1"/>
  <c r="K3395" i="5"/>
  <c r="R3395" i="5" s="1"/>
  <c r="M2972" i="5"/>
  <c r="P2972" i="5" s="1"/>
  <c r="K3338" i="5"/>
  <c r="R3338" i="5" s="1"/>
  <c r="N3338" i="5"/>
  <c r="M3338" i="5"/>
  <c r="P3338" i="5" s="1"/>
  <c r="AK3768" i="5"/>
  <c r="AB3711" i="5"/>
  <c r="AK3741" i="5"/>
  <c r="AB3685" i="5"/>
  <c r="K3509" i="5"/>
  <c r="R3509" i="5" s="1"/>
  <c r="N3737" i="5"/>
  <c r="M3119" i="5"/>
  <c r="P3119" i="5" s="1"/>
  <c r="L3246" i="5"/>
  <c r="Q3246" i="5" s="1"/>
  <c r="K3246" i="5"/>
  <c r="R3246" i="5" s="1"/>
  <c r="M3737" i="5"/>
  <c r="M3738" i="5" s="1"/>
  <c r="L3737" i="5"/>
  <c r="L3738" i="5" s="1"/>
  <c r="P3737" i="5"/>
  <c r="O3737" i="5"/>
  <c r="AB3710" i="5" s="1"/>
  <c r="L3710" i="5"/>
  <c r="L3711" i="5" s="1"/>
  <c r="M3710" i="5"/>
  <c r="M3711" i="5" s="1"/>
  <c r="N3710" i="5"/>
  <c r="P3710" i="5"/>
  <c r="O3710" i="5"/>
  <c r="AB3709" i="5" s="1"/>
  <c r="L3267" i="5"/>
  <c r="Q3267" i="5" s="1"/>
  <c r="M3150" i="5"/>
  <c r="P3150" i="5" s="1"/>
  <c r="L3150" i="5"/>
  <c r="Q3150" i="5" s="1"/>
  <c r="K3267" i="5"/>
  <c r="R3267" i="5" s="1"/>
  <c r="K3454" i="5"/>
  <c r="R3454" i="5" s="1"/>
  <c r="M3267" i="5"/>
  <c r="P3267" i="5" s="1"/>
  <c r="K2919" i="5"/>
  <c r="R2919" i="5" s="1"/>
  <c r="L3181" i="5"/>
  <c r="Q3181" i="5" s="1"/>
  <c r="K3470" i="5"/>
  <c r="R3470" i="5" s="1"/>
  <c r="M3470" i="5"/>
  <c r="P3470" i="5" s="1"/>
  <c r="M3168" i="5"/>
  <c r="P3168" i="5" s="1"/>
  <c r="L2919" i="5"/>
  <c r="Q2919" i="5" s="1"/>
  <c r="M3333" i="5"/>
  <c r="P3333" i="5" s="1"/>
  <c r="N3437" i="5"/>
  <c r="K3169" i="5"/>
  <c r="R3169" i="5" s="1"/>
  <c r="K3128" i="5"/>
  <c r="R3128" i="5" s="1"/>
  <c r="K3013" i="5"/>
  <c r="R3013" i="5" s="1"/>
  <c r="K3438" i="5"/>
  <c r="R3438" i="5" s="1"/>
  <c r="L3452" i="5"/>
  <c r="O3452" i="5" s="1"/>
  <c r="K3434" i="5"/>
  <c r="R3434" i="5" s="1"/>
  <c r="N3434" i="5"/>
  <c r="N3512" i="5"/>
  <c r="K3525" i="5"/>
  <c r="R3525" i="5" s="1"/>
  <c r="M3000" i="5"/>
  <c r="P3000" i="5" s="1"/>
  <c r="L3402" i="5"/>
  <c r="O3402" i="5" s="1"/>
  <c r="M2951" i="5"/>
  <c r="P2951" i="5" s="1"/>
  <c r="Q3524" i="5"/>
  <c r="K2951" i="5"/>
  <c r="R2951" i="5" s="1"/>
  <c r="M3033" i="5"/>
  <c r="P3033" i="5" s="1"/>
  <c r="L2897" i="5"/>
  <c r="Q2897" i="5" s="1"/>
  <c r="K3538" i="5"/>
  <c r="R3538" i="5" s="1"/>
  <c r="L3118" i="5"/>
  <c r="Q3118" i="5" s="1"/>
  <c r="L3156" i="5"/>
  <c r="Q3156" i="5" s="1"/>
  <c r="M2957" i="5"/>
  <c r="P2957" i="5" s="1"/>
  <c r="N3452" i="5"/>
  <c r="M3042" i="5"/>
  <c r="P3042" i="5" s="1"/>
  <c r="K3204" i="5"/>
  <c r="R3204" i="5" s="1"/>
  <c r="M3536" i="5"/>
  <c r="P3536" i="5" s="1"/>
  <c r="L3205" i="5"/>
  <c r="Q3205" i="5" s="1"/>
  <c r="M3434" i="5"/>
  <c r="P3434" i="5" s="1"/>
  <c r="N3358" i="5"/>
  <c r="M3467" i="5"/>
  <c r="P3467" i="5" s="1"/>
  <c r="L3213" i="5"/>
  <c r="Q3213" i="5" s="1"/>
  <c r="M3018" i="5"/>
  <c r="P3018" i="5" s="1"/>
  <c r="K3358" i="5"/>
  <c r="R3358" i="5" s="1"/>
  <c r="M2927" i="5"/>
  <c r="P2927" i="5" s="1"/>
  <c r="M3358" i="5"/>
  <c r="P3358" i="5" s="1"/>
  <c r="M2949" i="5"/>
  <c r="P2949" i="5" s="1"/>
  <c r="M3294" i="5"/>
  <c r="P3294" i="5" s="1"/>
  <c r="N3683" i="5"/>
  <c r="AC3667" i="5" s="1"/>
  <c r="L3667" i="5"/>
  <c r="L3668" i="5" s="1"/>
  <c r="N3653" i="5"/>
  <c r="AC3663" i="5" s="1"/>
  <c r="N3482" i="5"/>
  <c r="M3084" i="5"/>
  <c r="P3084" i="5" s="1"/>
  <c r="M3134" i="5"/>
  <c r="P3134" i="5" s="1"/>
  <c r="L3134" i="5"/>
  <c r="Q3134" i="5" s="1"/>
  <c r="K3134" i="5"/>
  <c r="R3134" i="5" s="1"/>
  <c r="K3119" i="5"/>
  <c r="R3119" i="5" s="1"/>
  <c r="M3246" i="5"/>
  <c r="P3246" i="5" s="1"/>
  <c r="M3158" i="5"/>
  <c r="P3158" i="5" s="1"/>
  <c r="M3482" i="5"/>
  <c r="P3482" i="5" s="1"/>
  <c r="K3158" i="5"/>
  <c r="R3158" i="5" s="1"/>
  <c r="L3482" i="5"/>
  <c r="Q3482" i="5" s="1"/>
  <c r="L3119" i="5"/>
  <c r="Q3119" i="5" s="1"/>
  <c r="K3084" i="5"/>
  <c r="R3084" i="5" s="1"/>
  <c r="L3158" i="5"/>
  <c r="Q3158" i="5" s="1"/>
  <c r="M3002" i="5"/>
  <c r="P3002" i="5" s="1"/>
  <c r="L3639" i="5"/>
  <c r="L3640" i="5" s="1"/>
  <c r="P3683" i="5"/>
  <c r="M3683" i="5"/>
  <c r="M3684" i="5" s="1"/>
  <c r="L3683" i="5"/>
  <c r="L3684" i="5" s="1"/>
  <c r="O3683" i="5"/>
  <c r="AB3667" i="5" s="1"/>
  <c r="P3667" i="5"/>
  <c r="M3667" i="5"/>
  <c r="M3668" i="5" s="1"/>
  <c r="N3667" i="5"/>
  <c r="AC3666" i="5" s="1"/>
  <c r="O3667" i="5"/>
  <c r="AB3666" i="5" s="1"/>
  <c r="L3450" i="5"/>
  <c r="O3450" i="5" s="1"/>
  <c r="M3455" i="5"/>
  <c r="P3455" i="5" s="1"/>
  <c r="P3653" i="5"/>
  <c r="M3653" i="5"/>
  <c r="M3654" i="5" s="1"/>
  <c r="L3455" i="5"/>
  <c r="O3455" i="5" s="1"/>
  <c r="K3150" i="5"/>
  <c r="R3150" i="5" s="1"/>
  <c r="M3639" i="5"/>
  <c r="M3640" i="5" s="1"/>
  <c r="L3470" i="5"/>
  <c r="Q3470" i="5" s="1"/>
  <c r="L3653" i="5"/>
  <c r="L3654" i="5" s="1"/>
  <c r="O3653" i="5"/>
  <c r="AB3663" i="5" s="1"/>
  <c r="N3223" i="5"/>
  <c r="L3301" i="5"/>
  <c r="Q3301" i="5" s="1"/>
  <c r="N3639" i="5"/>
  <c r="P3639" i="5"/>
  <c r="O3639" i="5"/>
  <c r="M3509" i="5"/>
  <c r="P3509" i="5" s="1"/>
  <c r="N3375" i="5"/>
  <c r="N2874" i="5"/>
  <c r="O3435" i="5"/>
  <c r="L3330" i="5"/>
  <c r="Q3330" i="5" s="1"/>
  <c r="L3486" i="5"/>
  <c r="O3486" i="5" s="1"/>
  <c r="L3146" i="5"/>
  <c r="Q3146" i="5" s="1"/>
  <c r="M3313" i="5"/>
  <c r="P3313" i="5" s="1"/>
  <c r="K2949" i="5"/>
  <c r="R2949" i="5" s="1"/>
  <c r="N3180" i="5"/>
  <c r="N3018" i="5"/>
  <c r="N3324" i="5"/>
  <c r="L3468" i="5"/>
  <c r="Q3468" i="5" s="1"/>
  <c r="K3177" i="5"/>
  <c r="R3177" i="5" s="1"/>
  <c r="L2949" i="5"/>
  <c r="Q2949" i="5" s="1"/>
  <c r="L3297" i="5"/>
  <c r="Q3297" i="5" s="1"/>
  <c r="L2927" i="5"/>
  <c r="Q2927" i="5" s="1"/>
  <c r="K3168" i="5"/>
  <c r="R3168" i="5" s="1"/>
  <c r="K3213" i="5"/>
  <c r="R3213" i="5" s="1"/>
  <c r="K3229" i="5"/>
  <c r="R3229" i="5" s="1"/>
  <c r="L3168" i="5"/>
  <c r="Q3168" i="5" s="1"/>
  <c r="N3455" i="5"/>
  <c r="K3217" i="5"/>
  <c r="R3217" i="5" s="1"/>
  <c r="L3467" i="5"/>
  <c r="Q3467" i="5" s="1"/>
  <c r="L3002" i="5"/>
  <c r="Q3002" i="5" s="1"/>
  <c r="K3093" i="5"/>
  <c r="R3093" i="5" s="1"/>
  <c r="L3108" i="5"/>
  <c r="Q3108" i="5" s="1"/>
  <c r="K3002" i="5"/>
  <c r="R3002" i="5" s="1"/>
  <c r="L3048" i="5"/>
  <c r="Q3048" i="5" s="1"/>
  <c r="K3276" i="5"/>
  <c r="R3276" i="5" s="1"/>
  <c r="O3358" i="5"/>
  <c r="L3250" i="5"/>
  <c r="Q3250" i="5" s="1"/>
  <c r="N3468" i="5"/>
  <c r="M3146" i="5"/>
  <c r="P3146" i="5" s="1"/>
  <c r="M3071" i="5"/>
  <c r="P3071" i="5" s="1"/>
  <c r="K2927" i="5"/>
  <c r="R2927" i="5" s="1"/>
  <c r="M3180" i="5"/>
  <c r="P3180" i="5" s="1"/>
  <c r="K3294" i="5"/>
  <c r="R3294" i="5" s="1"/>
  <c r="M3093" i="5"/>
  <c r="P3093" i="5" s="1"/>
  <c r="L3229" i="5"/>
  <c r="Q3229" i="5" s="1"/>
  <c r="N3213" i="5"/>
  <c r="M2994" i="5"/>
  <c r="P2994" i="5" s="1"/>
  <c r="M3274" i="5"/>
  <c r="P3274" i="5" s="1"/>
  <c r="K3468" i="5"/>
  <c r="R3468" i="5" s="1"/>
  <c r="K3297" i="5"/>
  <c r="R3297" i="5" s="1"/>
  <c r="K3071" i="5"/>
  <c r="R3071" i="5" s="1"/>
  <c r="N3467" i="5"/>
  <c r="L3018" i="5"/>
  <c r="Q3018" i="5" s="1"/>
  <c r="K3274" i="5"/>
  <c r="R3274" i="5" s="1"/>
  <c r="L3294" i="5"/>
  <c r="Q3294" i="5" s="1"/>
  <c r="K2981" i="5"/>
  <c r="R2981" i="5" s="1"/>
  <c r="N3250" i="5"/>
  <c r="L3313" i="5"/>
  <c r="O3313" i="5" s="1"/>
  <c r="K3146" i="5"/>
  <c r="R3146" i="5" s="1"/>
  <c r="L3071" i="5"/>
  <c r="Q3071" i="5" s="1"/>
  <c r="M3297" i="5"/>
  <c r="P3297" i="5" s="1"/>
  <c r="K3180" i="5"/>
  <c r="R3180" i="5" s="1"/>
  <c r="L3093" i="5"/>
  <c r="Q3093" i="5" s="1"/>
  <c r="M3558" i="5"/>
  <c r="P3558" i="5" s="1"/>
  <c r="K2914" i="5"/>
  <c r="R2914" i="5" s="1"/>
  <c r="Q3438" i="5"/>
  <c r="L2914" i="5"/>
  <c r="Q2914" i="5" s="1"/>
  <c r="L3555" i="5"/>
  <c r="Q3555" i="5" s="1"/>
  <c r="K3310" i="5"/>
  <c r="R3310" i="5" s="1"/>
  <c r="M3028" i="5"/>
  <c r="P3028" i="5" s="1"/>
  <c r="M3291" i="5"/>
  <c r="P3291" i="5" s="1"/>
  <c r="M3301" i="5"/>
  <c r="P3301" i="5" s="1"/>
  <c r="L3111" i="5"/>
  <c r="Q3111" i="5" s="1"/>
  <c r="K3286" i="5"/>
  <c r="R3286" i="5" s="1"/>
  <c r="N3332" i="5"/>
  <c r="K3443" i="5"/>
  <c r="R3443" i="5" s="1"/>
  <c r="L3321" i="5"/>
  <c r="O3321" i="5" s="1"/>
  <c r="K2938" i="5"/>
  <c r="R2938" i="5" s="1"/>
  <c r="N3435" i="5"/>
  <c r="M2944" i="5"/>
  <c r="P2944" i="5" s="1"/>
  <c r="N3301" i="5"/>
  <c r="M3189" i="5"/>
  <c r="P3189" i="5" s="1"/>
  <c r="K3111" i="5"/>
  <c r="R3111" i="5" s="1"/>
  <c r="L3332" i="5"/>
  <c r="Q3332" i="5" s="1"/>
  <c r="M3336" i="5"/>
  <c r="P3336" i="5" s="1"/>
  <c r="L3274" i="5"/>
  <c r="Q3274" i="5" s="1"/>
  <c r="K3324" i="5"/>
  <c r="R3324" i="5" s="1"/>
  <c r="M3527" i="5"/>
  <c r="P3527" i="5" s="1"/>
  <c r="L3194" i="5"/>
  <c r="Q3194" i="5" s="1"/>
  <c r="L3116" i="5"/>
  <c r="Q3116" i="5" s="1"/>
  <c r="M3194" i="5"/>
  <c r="P3194" i="5" s="1"/>
  <c r="N3336" i="5"/>
  <c r="L2981" i="5"/>
  <c r="Q2981" i="5" s="1"/>
  <c r="N2994" i="5"/>
  <c r="M3429" i="5"/>
  <c r="P3429" i="5" s="1"/>
  <c r="L3429" i="5"/>
  <c r="O3429" i="5" s="1"/>
  <c r="K3114" i="5"/>
  <c r="R3114" i="5" s="1"/>
  <c r="M3235" i="5"/>
  <c r="P3235" i="5" s="1"/>
  <c r="M3535" i="5"/>
  <c r="P3535" i="5" s="1"/>
  <c r="K3091" i="5"/>
  <c r="R3091" i="5" s="1"/>
  <c r="L3217" i="5"/>
  <c r="Q3217" i="5" s="1"/>
  <c r="M3091" i="5"/>
  <c r="P3091" i="5" s="1"/>
  <c r="K3313" i="5"/>
  <c r="R3313" i="5" s="1"/>
  <c r="K3192" i="5"/>
  <c r="R3192" i="5" s="1"/>
  <c r="K2897" i="5"/>
  <c r="R2897" i="5" s="1"/>
  <c r="K3103" i="5"/>
  <c r="R3103" i="5" s="1"/>
  <c r="L2896" i="5"/>
  <c r="Q2896" i="5" s="1"/>
  <c r="M3229" i="5"/>
  <c r="P3229" i="5" s="1"/>
  <c r="L2972" i="5"/>
  <c r="O2972" i="5" s="1"/>
  <c r="M2919" i="5"/>
  <c r="P2919" i="5" s="1"/>
  <c r="M3512" i="5"/>
  <c r="P3512" i="5" s="1"/>
  <c r="M3027" i="5"/>
  <c r="P3027" i="5" s="1"/>
  <c r="L3544" i="5"/>
  <c r="O3544" i="5" s="1"/>
  <c r="L3552" i="5"/>
  <c r="Q3552" i="5" s="1"/>
  <c r="M3524" i="5"/>
  <c r="P3524" i="5" s="1"/>
  <c r="L2999" i="5"/>
  <c r="Q2999" i="5" s="1"/>
  <c r="L3128" i="5"/>
  <c r="Q3128" i="5" s="1"/>
  <c r="L3050" i="5"/>
  <c r="Q3050" i="5" s="1"/>
  <c r="N3374" i="5"/>
  <c r="Q3338" i="5"/>
  <c r="L3509" i="5"/>
  <c r="Q3509" i="5" s="1"/>
  <c r="L3447" i="5"/>
  <c r="Q3447" i="5" s="1"/>
  <c r="K2875" i="5"/>
  <c r="R2875" i="5" s="1"/>
  <c r="L3177" i="5"/>
  <c r="Q3177" i="5" s="1"/>
  <c r="L2962" i="5"/>
  <c r="Q2962" i="5" s="1"/>
  <c r="K2934" i="5"/>
  <c r="R2934" i="5" s="1"/>
  <c r="N3265" i="5"/>
  <c r="K3061" i="5"/>
  <c r="R3061" i="5" s="1"/>
  <c r="N3163" i="5"/>
  <c r="L3549" i="5"/>
  <c r="Q3549" i="5" s="1"/>
  <c r="M3050" i="5"/>
  <c r="P3050" i="5" s="1"/>
  <c r="K3447" i="5"/>
  <c r="R3447" i="5" s="1"/>
  <c r="M3217" i="5"/>
  <c r="P3217" i="5" s="1"/>
  <c r="Q3510" i="5"/>
  <c r="M3083" i="5"/>
  <c r="P3083" i="5" s="1"/>
  <c r="M3522" i="5"/>
  <c r="P3522" i="5" s="1"/>
  <c r="M3447" i="5"/>
  <c r="P3447" i="5" s="1"/>
  <c r="M3264" i="5"/>
  <c r="P3264" i="5" s="1"/>
  <c r="L2875" i="5"/>
  <c r="Q2875" i="5" s="1"/>
  <c r="K3160" i="5"/>
  <c r="R3160" i="5" s="1"/>
  <c r="L2874" i="5"/>
  <c r="Q2874" i="5" s="1"/>
  <c r="L3375" i="5"/>
  <c r="Q3375" i="5" s="1"/>
  <c r="M3250" i="5"/>
  <c r="P3250" i="5" s="1"/>
  <c r="K3563" i="5"/>
  <c r="R3563" i="5" s="1"/>
  <c r="L3065" i="5"/>
  <c r="Q3065" i="5" s="1"/>
  <c r="L2950" i="5"/>
  <c r="Q2950" i="5" s="1"/>
  <c r="N3535" i="5"/>
  <c r="O3535" i="5" s="1"/>
  <c r="K3524" i="5"/>
  <c r="R3524" i="5" s="1"/>
  <c r="N3410" i="5"/>
  <c r="K3144" i="5"/>
  <c r="R3144" i="5" s="1"/>
  <c r="M3181" i="5"/>
  <c r="P3181" i="5" s="1"/>
  <c r="L3114" i="5"/>
  <c r="Q3114" i="5" s="1"/>
  <c r="K3333" i="5"/>
  <c r="R3333" i="5" s="1"/>
  <c r="M3378" i="5"/>
  <c r="P3378" i="5" s="1"/>
  <c r="N3065" i="5"/>
  <c r="K2912" i="5"/>
  <c r="R2912" i="5" s="1"/>
  <c r="M3293" i="5"/>
  <c r="P3293" i="5" s="1"/>
  <c r="L3498" i="5"/>
  <c r="Q3498" i="5" s="1"/>
  <c r="K3542" i="5"/>
  <c r="R3542" i="5" s="1"/>
  <c r="N3542" i="5"/>
  <c r="O3542" i="5" s="1"/>
  <c r="L3144" i="5"/>
  <c r="Q3144" i="5" s="1"/>
  <c r="L2951" i="5"/>
  <c r="Q2951" i="5" s="1"/>
  <c r="M3525" i="5"/>
  <c r="P3525" i="5" s="1"/>
  <c r="L3494" i="5"/>
  <c r="O3494" i="5" s="1"/>
  <c r="L3102" i="5"/>
  <c r="Q3102" i="5" s="1"/>
  <c r="M3144" i="5"/>
  <c r="P3144" i="5" s="1"/>
  <c r="L3169" i="5"/>
  <c r="Q3169" i="5" s="1"/>
  <c r="N3114" i="5"/>
  <c r="L3333" i="5"/>
  <c r="O3333" i="5" s="1"/>
  <c r="L3571" i="5"/>
  <c r="O3571" i="5" s="1"/>
  <c r="M3102" i="5"/>
  <c r="P3102" i="5" s="1"/>
  <c r="M2979" i="5"/>
  <c r="P2979" i="5" s="1"/>
  <c r="L3340" i="5"/>
  <c r="O3340" i="5" s="1"/>
  <c r="K3227" i="5"/>
  <c r="R3227" i="5" s="1"/>
  <c r="L2980" i="5"/>
  <c r="Q2980" i="5" s="1"/>
  <c r="K2980" i="5"/>
  <c r="R2980" i="5" s="1"/>
  <c r="M3473" i="5"/>
  <c r="P3473" i="5" s="1"/>
  <c r="L3378" i="5"/>
  <c r="O3378" i="5" s="1"/>
  <c r="M3340" i="5"/>
  <c r="P3340" i="5" s="1"/>
  <c r="L3227" i="5"/>
  <c r="Q3227" i="5" s="1"/>
  <c r="M3013" i="5"/>
  <c r="P3013" i="5" s="1"/>
  <c r="M3199" i="5"/>
  <c r="P3199" i="5" s="1"/>
  <c r="M2980" i="5"/>
  <c r="P2980" i="5" s="1"/>
  <c r="N3524" i="5"/>
  <c r="N3131" i="5"/>
  <c r="K3372" i="5"/>
  <c r="R3372" i="5" s="1"/>
  <c r="K3484" i="5"/>
  <c r="R3484" i="5" s="1"/>
  <c r="K3461" i="5"/>
  <c r="R3461" i="5" s="1"/>
  <c r="M2999" i="5"/>
  <c r="P2999" i="5" s="1"/>
  <c r="K2933" i="5"/>
  <c r="R2933" i="5" s="1"/>
  <c r="K3181" i="5"/>
  <c r="R3181" i="5" s="1"/>
  <c r="M3169" i="5"/>
  <c r="P3169" i="5" s="1"/>
  <c r="K3000" i="5"/>
  <c r="R3000" i="5" s="1"/>
  <c r="M3220" i="5"/>
  <c r="P3220" i="5" s="1"/>
  <c r="L3437" i="5"/>
  <c r="Q3437" i="5" s="1"/>
  <c r="K3571" i="5"/>
  <c r="R3571" i="5" s="1"/>
  <c r="K3027" i="5"/>
  <c r="R3027" i="5" s="1"/>
  <c r="M3227" i="5"/>
  <c r="P3227" i="5" s="1"/>
  <c r="M3214" i="5"/>
  <c r="P3214" i="5" s="1"/>
  <c r="M3192" i="5"/>
  <c r="P3192" i="5" s="1"/>
  <c r="M3410" i="5"/>
  <c r="P3410" i="5" s="1"/>
  <c r="M3402" i="5"/>
  <c r="P3402" i="5" s="1"/>
  <c r="K3473" i="5"/>
  <c r="R3473" i="5" s="1"/>
  <c r="L3222" i="5"/>
  <c r="Q3222" i="5" s="1"/>
  <c r="K2999" i="5"/>
  <c r="R2999" i="5" s="1"/>
  <c r="K3102" i="5"/>
  <c r="R3102" i="5" s="1"/>
  <c r="N2950" i="5"/>
  <c r="L3000" i="5"/>
  <c r="Q3000" i="5" s="1"/>
  <c r="L3293" i="5"/>
  <c r="Q3293" i="5" s="1"/>
  <c r="K3257" i="5"/>
  <c r="R3257" i="5" s="1"/>
  <c r="M3241" i="5"/>
  <c r="P3241" i="5" s="1"/>
  <c r="M3128" i="5"/>
  <c r="P3128" i="5" s="1"/>
  <c r="K3085" i="5"/>
  <c r="R3085" i="5" s="1"/>
  <c r="L3214" i="5"/>
  <c r="Q3214" i="5" s="1"/>
  <c r="K3293" i="5"/>
  <c r="R3293" i="5" s="1"/>
  <c r="N3192" i="5"/>
  <c r="N3402" i="5"/>
  <c r="M3222" i="5"/>
  <c r="P3222" i="5" s="1"/>
  <c r="M2962" i="5"/>
  <c r="P2962" i="5" s="1"/>
  <c r="N3378" i="5"/>
  <c r="M2897" i="5"/>
  <c r="P2897" i="5" s="1"/>
  <c r="K3065" i="5"/>
  <c r="R3065" i="5" s="1"/>
  <c r="K3437" i="5"/>
  <c r="R3437" i="5" s="1"/>
  <c r="K3241" i="5"/>
  <c r="R3241" i="5" s="1"/>
  <c r="L3241" i="5"/>
  <c r="Q3241" i="5" s="1"/>
  <c r="L3027" i="5"/>
  <c r="Q3027" i="5" s="1"/>
  <c r="M3085" i="5"/>
  <c r="P3085" i="5" s="1"/>
  <c r="K3214" i="5"/>
  <c r="R3214" i="5" s="1"/>
  <c r="M3454" i="5"/>
  <c r="P3454" i="5" s="1"/>
  <c r="K3535" i="5"/>
  <c r="R3535" i="5" s="1"/>
  <c r="L3512" i="5"/>
  <c r="O3512" i="5" s="1"/>
  <c r="K3222" i="5"/>
  <c r="R3222" i="5" s="1"/>
  <c r="L3525" i="5"/>
  <c r="O3525" i="5" s="1"/>
  <c r="L3473" i="5"/>
  <c r="Q3473" i="5" s="1"/>
  <c r="M3265" i="5"/>
  <c r="P3265" i="5" s="1"/>
  <c r="M3571" i="5"/>
  <c r="P3571" i="5" s="1"/>
  <c r="M3103" i="5"/>
  <c r="P3103" i="5" s="1"/>
  <c r="L3374" i="5"/>
  <c r="Q3374" i="5" s="1"/>
  <c r="M3257" i="5"/>
  <c r="P3257" i="5" s="1"/>
  <c r="N3340" i="5"/>
  <c r="L3013" i="5"/>
  <c r="Q3013" i="5" s="1"/>
  <c r="L3471" i="5"/>
  <c r="O3471" i="5" s="1"/>
  <c r="L3454" i="5"/>
  <c r="Q3454" i="5" s="1"/>
  <c r="K3107" i="5"/>
  <c r="R3107" i="5" s="1"/>
  <c r="K3558" i="5"/>
  <c r="R3558" i="5" s="1"/>
  <c r="M2948" i="5"/>
  <c r="P2948" i="5" s="1"/>
  <c r="M3542" i="5"/>
  <c r="P3542" i="5" s="1"/>
  <c r="L3567" i="5"/>
  <c r="Q3567" i="5" s="1"/>
  <c r="M3166" i="5"/>
  <c r="P3166" i="5" s="1"/>
  <c r="N3033" i="5"/>
  <c r="M3190" i="5"/>
  <c r="P3190" i="5" s="1"/>
  <c r="K3199" i="5"/>
  <c r="R3199" i="5" s="1"/>
  <c r="L3362" i="5"/>
  <c r="Q3362" i="5" s="1"/>
  <c r="L2947" i="5"/>
  <c r="Q2947" i="5" s="1"/>
  <c r="Q3444" i="5"/>
  <c r="N3474" i="5"/>
  <c r="N3309" i="5"/>
  <c r="K3364" i="5"/>
  <c r="R3364" i="5" s="1"/>
  <c r="N3527" i="5"/>
  <c r="N3330" i="5"/>
  <c r="M3223" i="5"/>
  <c r="P3223" i="5" s="1"/>
  <c r="M3089" i="5"/>
  <c r="P3089" i="5" s="1"/>
  <c r="M2973" i="5"/>
  <c r="P2973" i="5" s="1"/>
  <c r="N3364" i="5"/>
  <c r="L3089" i="5"/>
  <c r="Q3089" i="5" s="1"/>
  <c r="L3276" i="5"/>
  <c r="Q3276" i="5" s="1"/>
  <c r="L3385" i="5"/>
  <c r="O3385" i="5" s="1"/>
  <c r="L2957" i="5"/>
  <c r="Q2957" i="5" s="1"/>
  <c r="N2944" i="5"/>
  <c r="M3486" i="5"/>
  <c r="P3486" i="5" s="1"/>
  <c r="K2973" i="5"/>
  <c r="R2973" i="5" s="1"/>
  <c r="K2993" i="5"/>
  <c r="R2993" i="5" s="1"/>
  <c r="K2895" i="5"/>
  <c r="R2895" i="5" s="1"/>
  <c r="K2896" i="5"/>
  <c r="R2896" i="5" s="1"/>
  <c r="M3111" i="5"/>
  <c r="P3111" i="5" s="1"/>
  <c r="L3207" i="5"/>
  <c r="Q3207" i="5" s="1"/>
  <c r="L3453" i="5"/>
  <c r="O3453" i="5" s="1"/>
  <c r="M3321" i="5"/>
  <c r="P3321" i="5" s="1"/>
  <c r="M3219" i="5"/>
  <c r="P3219" i="5" s="1"/>
  <c r="K2911" i="5"/>
  <c r="R2911" i="5" s="1"/>
  <c r="M2978" i="5"/>
  <c r="P2978" i="5" s="1"/>
  <c r="M3359" i="5"/>
  <c r="P3359" i="5" s="1"/>
  <c r="N3321" i="5"/>
  <c r="L3291" i="5"/>
  <c r="Q3291" i="5" s="1"/>
  <c r="L3189" i="5"/>
  <c r="Q3189" i="5" s="1"/>
  <c r="N3486" i="5"/>
  <c r="N3059" i="5"/>
  <c r="M3047" i="5"/>
  <c r="P3047" i="5" s="1"/>
  <c r="N2973" i="5"/>
  <c r="L2993" i="5"/>
  <c r="Q2993" i="5" s="1"/>
  <c r="K3501" i="5"/>
  <c r="R3501" i="5" s="1"/>
  <c r="K2944" i="5"/>
  <c r="R2944" i="5" s="1"/>
  <c r="K2869" i="5"/>
  <c r="R2869" i="5" s="1"/>
  <c r="M2993" i="5"/>
  <c r="P2993" i="5" s="1"/>
  <c r="L3237" i="5"/>
  <c r="Q3237" i="5" s="1"/>
  <c r="K2972" i="5"/>
  <c r="R2972" i="5" s="1"/>
  <c r="K3126" i="5"/>
  <c r="R3126" i="5" s="1"/>
  <c r="O3364" i="5"/>
  <c r="Q3501" i="5"/>
  <c r="L3091" i="5"/>
  <c r="Q3091" i="5" s="1"/>
  <c r="N3047" i="5"/>
  <c r="N3501" i="5"/>
  <c r="L2869" i="5"/>
  <c r="Q2869" i="5" s="1"/>
  <c r="M3207" i="5"/>
  <c r="P3207" i="5" s="1"/>
  <c r="N3457" i="5"/>
  <c r="L3527" i="5"/>
  <c r="Q3527" i="5" s="1"/>
  <c r="N3189" i="5"/>
  <c r="K2909" i="5"/>
  <c r="R2909" i="5" s="1"/>
  <c r="M3341" i="5"/>
  <c r="P3341" i="5" s="1"/>
  <c r="L3028" i="5"/>
  <c r="Q3028" i="5" s="1"/>
  <c r="K3028" i="5"/>
  <c r="R3028" i="5" s="1"/>
  <c r="M2914" i="5"/>
  <c r="P2914" i="5" s="1"/>
  <c r="N3117" i="5"/>
  <c r="K3435" i="5"/>
  <c r="R3435" i="5" s="1"/>
  <c r="M3445" i="5"/>
  <c r="P3445" i="5" s="1"/>
  <c r="L3425" i="5"/>
  <c r="Q3425" i="5" s="1"/>
  <c r="K3117" i="5"/>
  <c r="R3117" i="5" s="1"/>
  <c r="L3538" i="5"/>
  <c r="O3538" i="5" s="1"/>
  <c r="K3089" i="5"/>
  <c r="R3089" i="5" s="1"/>
  <c r="K3385" i="5"/>
  <c r="R3385" i="5" s="1"/>
  <c r="M2895" i="5"/>
  <c r="P2895" i="5" s="1"/>
  <c r="L2909" i="5"/>
  <c r="Q2909" i="5" s="1"/>
  <c r="K3242" i="5"/>
  <c r="R3242" i="5" s="1"/>
  <c r="L2994" i="5"/>
  <c r="Q2994" i="5" s="1"/>
  <c r="N3385" i="5"/>
  <c r="L3324" i="5"/>
  <c r="Q3324" i="5" s="1"/>
  <c r="L3341" i="5"/>
  <c r="O3341" i="5" s="1"/>
  <c r="K3207" i="5"/>
  <c r="R3207" i="5" s="1"/>
  <c r="N3341" i="5"/>
  <c r="L3047" i="5"/>
  <c r="Q3047" i="5" s="1"/>
  <c r="M3117" i="5"/>
  <c r="P3117" i="5" s="1"/>
  <c r="M3435" i="5"/>
  <c r="P3435" i="5" s="1"/>
  <c r="M2938" i="5"/>
  <c r="P2938" i="5" s="1"/>
  <c r="L2902" i="5"/>
  <c r="Q2902" i="5" s="1"/>
  <c r="O3434" i="5"/>
  <c r="M3453" i="5"/>
  <c r="P3453" i="5" s="1"/>
  <c r="L3223" i="5"/>
  <c r="Q3223" i="5" s="1"/>
  <c r="K3474" i="5"/>
  <c r="R3474" i="5" s="1"/>
  <c r="N3425" i="5"/>
  <c r="M3204" i="5"/>
  <c r="P3204" i="5" s="1"/>
  <c r="M3332" i="5"/>
  <c r="P3332" i="5" s="1"/>
  <c r="L3336" i="5"/>
  <c r="O3336" i="5" s="1"/>
  <c r="M3330" i="5"/>
  <c r="P3330" i="5" s="1"/>
  <c r="L2872" i="5"/>
  <c r="Q2872" i="5" s="1"/>
  <c r="M3538" i="5"/>
  <c r="P3538" i="5" s="1"/>
  <c r="N3443" i="5"/>
  <c r="K2872" i="5"/>
  <c r="R2872" i="5" s="1"/>
  <c r="M2872" i="5"/>
  <c r="P2872" i="5" s="1"/>
  <c r="L3443" i="5"/>
  <c r="Q3443" i="5" s="1"/>
  <c r="M3364" i="5"/>
  <c r="P3364" i="5" s="1"/>
  <c r="L3154" i="5"/>
  <c r="Q3154" i="5" s="1"/>
  <c r="M3276" i="5"/>
  <c r="P3276" i="5" s="1"/>
  <c r="L2895" i="5"/>
  <c r="Q2895" i="5" s="1"/>
  <c r="L2938" i="5"/>
  <c r="Q2938" i="5" s="1"/>
  <c r="N2909" i="5"/>
  <c r="N3242" i="5"/>
  <c r="M3501" i="5"/>
  <c r="P3501" i="5" s="1"/>
  <c r="K3291" i="5"/>
  <c r="R3291" i="5" s="1"/>
  <c r="L3242" i="5"/>
  <c r="Q3242" i="5" s="1"/>
  <c r="M2869" i="5"/>
  <c r="P2869" i="5" s="1"/>
  <c r="M2981" i="5"/>
  <c r="P2981" i="5" s="1"/>
  <c r="K2920" i="5"/>
  <c r="R2920" i="5" s="1"/>
  <c r="K2962" i="5"/>
  <c r="R2962" i="5" s="1"/>
  <c r="K2939" i="5"/>
  <c r="R2939" i="5" s="1"/>
  <c r="L3386" i="5"/>
  <c r="O3386" i="5" s="1"/>
  <c r="N3438" i="5"/>
  <c r="M2934" i="5"/>
  <c r="P2934" i="5" s="1"/>
  <c r="N3052" i="5"/>
  <c r="L3059" i="5"/>
  <c r="Q3059" i="5" s="1"/>
  <c r="K3017" i="5"/>
  <c r="R3017" i="5" s="1"/>
  <c r="O3481" i="5"/>
  <c r="M3288" i="5"/>
  <c r="P3288" i="5" s="1"/>
  <c r="M3452" i="5"/>
  <c r="P3452" i="5" s="1"/>
  <c r="L3558" i="5"/>
  <c r="O3558" i="5" s="1"/>
  <c r="L2911" i="5"/>
  <c r="Q2911" i="5" s="1"/>
  <c r="M2883" i="5"/>
  <c r="P2883" i="5" s="1"/>
  <c r="M3126" i="5"/>
  <c r="P3126" i="5" s="1"/>
  <c r="M3383" i="5"/>
  <c r="P3383" i="5" s="1"/>
  <c r="N3316" i="5"/>
  <c r="K3397" i="5"/>
  <c r="R3397" i="5" s="1"/>
  <c r="M3377" i="5"/>
  <c r="P3377" i="5" s="1"/>
  <c r="N3510" i="5"/>
  <c r="L3077" i="5"/>
  <c r="Q3077" i="5" s="1"/>
  <c r="K3264" i="5"/>
  <c r="R3264" i="5" s="1"/>
  <c r="M3059" i="5"/>
  <c r="P3059" i="5" s="1"/>
  <c r="K3003" i="5"/>
  <c r="R3003" i="5" s="1"/>
  <c r="O3349" i="5"/>
  <c r="N3179" i="5"/>
  <c r="L3474" i="5"/>
  <c r="Q3474" i="5" s="1"/>
  <c r="L3273" i="5"/>
  <c r="Q3273" i="5" s="1"/>
  <c r="L3003" i="5"/>
  <c r="Q3003" i="5" s="1"/>
  <c r="K3375" i="5"/>
  <c r="R3375" i="5" s="1"/>
  <c r="L3204" i="5"/>
  <c r="Q3204" i="5" s="1"/>
  <c r="M3159" i="5"/>
  <c r="P3159" i="5" s="1"/>
  <c r="K2978" i="5"/>
  <c r="R2978" i="5" s="1"/>
  <c r="M3248" i="5"/>
  <c r="P3248" i="5" s="1"/>
  <c r="M2937" i="5"/>
  <c r="P2937" i="5" s="1"/>
  <c r="M2875" i="5"/>
  <c r="P2875" i="5" s="1"/>
  <c r="M3177" i="5"/>
  <c r="P3177" i="5" s="1"/>
  <c r="L3265" i="5"/>
  <c r="Q3265" i="5" s="1"/>
  <c r="N3160" i="5"/>
  <c r="L3153" i="5"/>
  <c r="Q3153" i="5" s="1"/>
  <c r="L3157" i="5"/>
  <c r="Q3157" i="5" s="1"/>
  <c r="N3567" i="5"/>
  <c r="L3426" i="5"/>
  <c r="O3426" i="5" s="1"/>
  <c r="L2923" i="5"/>
  <c r="Q2923" i="5" s="1"/>
  <c r="K3129" i="5"/>
  <c r="R3129" i="5" s="1"/>
  <c r="L3299" i="5"/>
  <c r="Q3299" i="5" s="1"/>
  <c r="K3278" i="5"/>
  <c r="R3278" i="5" s="1"/>
  <c r="M3043" i="5"/>
  <c r="P3043" i="5" s="1"/>
  <c r="K3466" i="5"/>
  <c r="R3466" i="5" s="1"/>
  <c r="L2898" i="5"/>
  <c r="Q2898" i="5" s="1"/>
  <c r="M2888" i="5"/>
  <c r="P2888" i="5" s="1"/>
  <c r="N3289" i="5"/>
  <c r="K2995" i="5"/>
  <c r="R2995" i="5" s="1"/>
  <c r="M3107" i="5"/>
  <c r="P3107" i="5" s="1"/>
  <c r="M3566" i="5"/>
  <c r="P3566" i="5" s="1"/>
  <c r="N3553" i="5"/>
  <c r="M3399" i="5"/>
  <c r="P3399" i="5" s="1"/>
  <c r="M3466" i="5"/>
  <c r="P3466" i="5" s="1"/>
  <c r="K3245" i="5"/>
  <c r="R3245" i="5" s="1"/>
  <c r="Q3413" i="5"/>
  <c r="K3549" i="5"/>
  <c r="R3549" i="5" s="1"/>
  <c r="K3273" i="5"/>
  <c r="R3273" i="5" s="1"/>
  <c r="M3003" i="5"/>
  <c r="P3003" i="5" s="1"/>
  <c r="M3273" i="5"/>
  <c r="P3273" i="5" s="1"/>
  <c r="L3235" i="5"/>
  <c r="Q3235" i="5" s="1"/>
  <c r="L3275" i="5"/>
  <c r="Q3275" i="5" s="1"/>
  <c r="L3043" i="5"/>
  <c r="Q3043" i="5" s="1"/>
  <c r="L2978" i="5"/>
  <c r="Q2978" i="5" s="1"/>
  <c r="K3472" i="5"/>
  <c r="R3472" i="5" s="1"/>
  <c r="N3409" i="5"/>
  <c r="K2961" i="5"/>
  <c r="R2961" i="5" s="1"/>
  <c r="L3126" i="5"/>
  <c r="Q3126" i="5" s="1"/>
  <c r="M3052" i="5"/>
  <c r="P3052" i="5" s="1"/>
  <c r="L3042" i="5"/>
  <c r="Q3042" i="5" s="1"/>
  <c r="M3266" i="5"/>
  <c r="P3266" i="5" s="1"/>
  <c r="L3190" i="5"/>
  <c r="Q3190" i="5" s="1"/>
  <c r="K3155" i="5"/>
  <c r="R3155" i="5" s="1"/>
  <c r="K3083" i="5"/>
  <c r="R3083" i="5" s="1"/>
  <c r="K2941" i="5"/>
  <c r="R2941" i="5" s="1"/>
  <c r="N3348" i="5"/>
  <c r="M3413" i="5"/>
  <c r="P3413" i="5" s="1"/>
  <c r="K3174" i="5"/>
  <c r="R3174" i="5" s="1"/>
  <c r="M2868" i="5"/>
  <c r="P2868" i="5" s="1"/>
  <c r="M2898" i="5"/>
  <c r="P2898" i="5" s="1"/>
  <c r="K3566" i="5"/>
  <c r="R3566" i="5" s="1"/>
  <c r="L3499" i="5"/>
  <c r="O3499" i="5" s="1"/>
  <c r="N3413" i="5"/>
  <c r="N3398" i="5"/>
  <c r="M2926" i="5"/>
  <c r="P2926" i="5" s="1"/>
  <c r="K3161" i="5"/>
  <c r="R3161" i="5" s="1"/>
  <c r="K3070" i="5"/>
  <c r="R3070" i="5" s="1"/>
  <c r="M3281" i="5"/>
  <c r="P3281" i="5" s="1"/>
  <c r="L2940" i="5"/>
  <c r="Q2940" i="5" s="1"/>
  <c r="M3240" i="5"/>
  <c r="P3240" i="5" s="1"/>
  <c r="N3101" i="5"/>
  <c r="M2986" i="5"/>
  <c r="P2986" i="5" s="1"/>
  <c r="K3289" i="5"/>
  <c r="R3289" i="5" s="1"/>
  <c r="N3107" i="5"/>
  <c r="L3083" i="5"/>
  <c r="Q3083" i="5" s="1"/>
  <c r="L3288" i="5"/>
  <c r="Q3288" i="5" s="1"/>
  <c r="L3563" i="5"/>
  <c r="O3563" i="5" s="1"/>
  <c r="K3567" i="5"/>
  <c r="R3567" i="5" s="1"/>
  <c r="L3307" i="5"/>
  <c r="Q3307" i="5" s="1"/>
  <c r="L3445" i="5"/>
  <c r="Q3445" i="5" s="1"/>
  <c r="M3438" i="5"/>
  <c r="P3438" i="5" s="1"/>
  <c r="K3248" i="5"/>
  <c r="R3248" i="5" s="1"/>
  <c r="K3042" i="5"/>
  <c r="R3042" i="5" s="1"/>
  <c r="M2911" i="5"/>
  <c r="P2911" i="5" s="1"/>
  <c r="K3195" i="5"/>
  <c r="R3195" i="5" s="1"/>
  <c r="M3373" i="5"/>
  <c r="P3373" i="5" s="1"/>
  <c r="M2947" i="5"/>
  <c r="P2947" i="5" s="1"/>
  <c r="K2946" i="5"/>
  <c r="R2946" i="5" s="1"/>
  <c r="L3017" i="5"/>
  <c r="Q3017" i="5" s="1"/>
  <c r="K2900" i="5"/>
  <c r="R2900" i="5" s="1"/>
  <c r="K3427" i="5"/>
  <c r="R3427" i="5" s="1"/>
  <c r="K3302" i="5"/>
  <c r="R3302" i="5" s="1"/>
  <c r="L3302" i="5"/>
  <c r="Q3302" i="5" s="1"/>
  <c r="M2968" i="5"/>
  <c r="P2968" i="5" s="1"/>
  <c r="L3145" i="5"/>
  <c r="Q3145" i="5" s="1"/>
  <c r="L3063" i="5"/>
  <c r="Q3063" i="5" s="1"/>
  <c r="K3228" i="5"/>
  <c r="R3228" i="5" s="1"/>
  <c r="M3421" i="5"/>
  <c r="P3421" i="5" s="1"/>
  <c r="M3112" i="5"/>
  <c r="P3112" i="5" s="1"/>
  <c r="M3203" i="5"/>
  <c r="P3203" i="5" s="1"/>
  <c r="L3554" i="5"/>
  <c r="O3554" i="5" s="1"/>
  <c r="N3516" i="5"/>
  <c r="O3422" i="5"/>
  <c r="L3289" i="5"/>
  <c r="Q3289" i="5" s="1"/>
  <c r="L3536" i="5"/>
  <c r="Q3536" i="5" s="1"/>
  <c r="M3397" i="5"/>
  <c r="P3397" i="5" s="1"/>
  <c r="M3151" i="5"/>
  <c r="P3151" i="5" s="1"/>
  <c r="M3425" i="5"/>
  <c r="P3425" i="5" s="1"/>
  <c r="N3549" i="5"/>
  <c r="N3530" i="5"/>
  <c r="M3302" i="5"/>
  <c r="P3302" i="5" s="1"/>
  <c r="L3130" i="5"/>
  <c r="O3130" i="5" s="1"/>
  <c r="K3043" i="5"/>
  <c r="R3043" i="5" s="1"/>
  <c r="K3413" i="5"/>
  <c r="R3413" i="5" s="1"/>
  <c r="M3424" i="5"/>
  <c r="P3424" i="5" s="1"/>
  <c r="M3388" i="5"/>
  <c r="P3388" i="5" s="1"/>
  <c r="K3235" i="5"/>
  <c r="R3235" i="5" s="1"/>
  <c r="L3397" i="5"/>
  <c r="Q3397" i="5" s="1"/>
  <c r="L3410" i="5"/>
  <c r="O3410" i="5" s="1"/>
  <c r="L3264" i="5"/>
  <c r="Q3264" i="5" s="1"/>
  <c r="L2888" i="5"/>
  <c r="Q2888" i="5" s="1"/>
  <c r="L3033" i="5"/>
  <c r="Q3033" i="5" s="1"/>
  <c r="K3016" i="5"/>
  <c r="R3016" i="5" s="1"/>
  <c r="M3017" i="5"/>
  <c r="P3017" i="5" s="1"/>
  <c r="K3196" i="5"/>
  <c r="R3196" i="5" s="1"/>
  <c r="Q3407" i="5"/>
  <c r="M3515" i="5"/>
  <c r="P3515" i="5" s="1"/>
  <c r="L3515" i="5"/>
  <c r="O3515" i="5" s="1"/>
  <c r="M3280" i="5"/>
  <c r="P3280" i="5" s="1"/>
  <c r="N3268" i="5"/>
  <c r="M3469" i="5"/>
  <c r="P3469" i="5" s="1"/>
  <c r="K3345" i="5"/>
  <c r="R3345" i="5" s="1"/>
  <c r="K3570" i="5"/>
  <c r="R3570" i="5" s="1"/>
  <c r="K3087" i="5"/>
  <c r="R3087" i="5" s="1"/>
  <c r="K2884" i="5"/>
  <c r="R2884" i="5" s="1"/>
  <c r="L2961" i="5"/>
  <c r="Q2961" i="5" s="1"/>
  <c r="L3325" i="5"/>
  <c r="O3325" i="5" s="1"/>
  <c r="L3298" i="5"/>
  <c r="Q3298" i="5" s="1"/>
  <c r="L3148" i="5"/>
  <c r="Q3148" i="5" s="1"/>
  <c r="K2888" i="5"/>
  <c r="R2888" i="5" s="1"/>
  <c r="L2996" i="5"/>
  <c r="Q2996" i="5" s="1"/>
  <c r="M3176" i="5"/>
  <c r="P3176" i="5" s="1"/>
  <c r="K3430" i="5"/>
  <c r="R3430" i="5" s="1"/>
  <c r="K3453" i="5"/>
  <c r="R3453" i="5" s="1"/>
  <c r="N3288" i="5"/>
  <c r="K3487" i="5"/>
  <c r="R3487" i="5" s="1"/>
  <c r="M3487" i="5"/>
  <c r="P3487" i="5" s="1"/>
  <c r="L3167" i="5"/>
  <c r="Q3167" i="5" s="1"/>
  <c r="N3536" i="5"/>
  <c r="K3550" i="5"/>
  <c r="R3550" i="5" s="1"/>
  <c r="L3551" i="5"/>
  <c r="O3551" i="5" s="1"/>
  <c r="L3248" i="5"/>
  <c r="Q3248" i="5" s="1"/>
  <c r="K3219" i="5"/>
  <c r="R3219" i="5" s="1"/>
  <c r="K3445" i="5"/>
  <c r="R3445" i="5" s="1"/>
  <c r="K2873" i="5"/>
  <c r="R2873" i="5" s="1"/>
  <c r="L3361" i="5"/>
  <c r="Q3361" i="5" s="1"/>
  <c r="M2900" i="5"/>
  <c r="P2900" i="5" s="1"/>
  <c r="L3032" i="5"/>
  <c r="Q3032" i="5" s="1"/>
  <c r="M3272" i="5"/>
  <c r="P3272" i="5" s="1"/>
  <c r="M2886" i="5"/>
  <c r="P2886" i="5" s="1"/>
  <c r="M2921" i="5"/>
  <c r="P2921" i="5" s="1"/>
  <c r="K3012" i="5"/>
  <c r="R3012" i="5" s="1"/>
  <c r="L3526" i="5"/>
  <c r="Q3526" i="5" s="1"/>
  <c r="N3252" i="5"/>
  <c r="L2900" i="5"/>
  <c r="Q2900" i="5" s="1"/>
  <c r="K2957" i="5"/>
  <c r="R2957" i="5" s="1"/>
  <c r="M3564" i="5"/>
  <c r="P3564" i="5" s="1"/>
  <c r="L3199" i="5"/>
  <c r="Q3199" i="5" s="1"/>
  <c r="K3412" i="5"/>
  <c r="R3412" i="5" s="1"/>
  <c r="N3499" i="5"/>
  <c r="M3407" i="5"/>
  <c r="P3407" i="5" s="1"/>
  <c r="K3444" i="5"/>
  <c r="R3444" i="5" s="1"/>
  <c r="M3489" i="5"/>
  <c r="P3489" i="5" s="1"/>
  <c r="L3045" i="5"/>
  <c r="Q3045" i="5" s="1"/>
  <c r="L3052" i="5"/>
  <c r="Q3052" i="5" s="1"/>
  <c r="K3481" i="5"/>
  <c r="R3481" i="5" s="1"/>
  <c r="L3516" i="5"/>
  <c r="Q3516" i="5" s="1"/>
  <c r="K2974" i="5"/>
  <c r="R2974" i="5" s="1"/>
  <c r="K2898" i="5"/>
  <c r="R2898" i="5" s="1"/>
  <c r="L3314" i="5"/>
  <c r="Q3314" i="5" s="1"/>
  <c r="M2945" i="5"/>
  <c r="P2945" i="5" s="1"/>
  <c r="L3253" i="5"/>
  <c r="Q3253" i="5" s="1"/>
  <c r="L3569" i="5"/>
  <c r="O3569" i="5" s="1"/>
  <c r="L3039" i="5"/>
  <c r="Q3039" i="5" s="1"/>
  <c r="L3366" i="5"/>
  <c r="Q3366" i="5" s="1"/>
  <c r="M2925" i="5"/>
  <c r="P2925" i="5" s="1"/>
  <c r="M3142" i="5"/>
  <c r="P3142" i="5" s="1"/>
  <c r="K3457" i="5"/>
  <c r="R3457" i="5" s="1"/>
  <c r="N3373" i="5"/>
  <c r="L3511" i="5"/>
  <c r="Q3511" i="5" s="1"/>
  <c r="M3253" i="5"/>
  <c r="P3253" i="5" s="1"/>
  <c r="M3268" i="5"/>
  <c r="P3268" i="5" s="1"/>
  <c r="L3290" i="5"/>
  <c r="Q3290" i="5" s="1"/>
  <c r="Q3312" i="5"/>
  <c r="K3179" i="5"/>
  <c r="R3179" i="5" s="1"/>
  <c r="K3565" i="5"/>
  <c r="R3565" i="5" s="1"/>
  <c r="L3553" i="5"/>
  <c r="Q3553" i="5" s="1"/>
  <c r="L3412" i="5"/>
  <c r="Q3412" i="5" s="1"/>
  <c r="M3238" i="5"/>
  <c r="P3238" i="5" s="1"/>
  <c r="M2961" i="5"/>
  <c r="P2961" i="5" s="1"/>
  <c r="K3553" i="5"/>
  <c r="R3553" i="5" s="1"/>
  <c r="L2920" i="5"/>
  <c r="Q2920" i="5" s="1"/>
  <c r="M3563" i="5"/>
  <c r="P3563" i="5" s="1"/>
  <c r="L3466" i="5"/>
  <c r="O3466" i="5" s="1"/>
  <c r="M3352" i="5"/>
  <c r="P3352" i="5" s="1"/>
  <c r="M3555" i="5"/>
  <c r="P3555" i="5" s="1"/>
  <c r="M3511" i="5"/>
  <c r="P3511" i="5" s="1"/>
  <c r="K3499" i="5"/>
  <c r="R3499" i="5" s="1"/>
  <c r="L3528" i="5"/>
  <c r="Q3528" i="5" s="1"/>
  <c r="K3253" i="5"/>
  <c r="R3253" i="5" s="1"/>
  <c r="L3376" i="5"/>
  <c r="Q3376" i="5" s="1"/>
  <c r="K3348" i="5"/>
  <c r="R3348" i="5" s="1"/>
  <c r="L3219" i="5"/>
  <c r="Q3219" i="5" s="1"/>
  <c r="K3193" i="5"/>
  <c r="R3193" i="5" s="1"/>
  <c r="M3389" i="5"/>
  <c r="P3389" i="5" s="1"/>
  <c r="N3384" i="5"/>
  <c r="M3178" i="5"/>
  <c r="P3178" i="5" s="1"/>
  <c r="K3029" i="5"/>
  <c r="R3029" i="5" s="1"/>
  <c r="L3459" i="5"/>
  <c r="Q3459" i="5" s="1"/>
  <c r="L3456" i="5"/>
  <c r="Q3456" i="5" s="1"/>
  <c r="N3228" i="5"/>
  <c r="N3407" i="5"/>
  <c r="M3312" i="5"/>
  <c r="P3312" i="5" s="1"/>
  <c r="M3193" i="5"/>
  <c r="P3193" i="5" s="1"/>
  <c r="K3376" i="5"/>
  <c r="R3376" i="5" s="1"/>
  <c r="K3511" i="5"/>
  <c r="R3511" i="5" s="1"/>
  <c r="N3444" i="5"/>
  <c r="M3106" i="5"/>
  <c r="P3106" i="5" s="1"/>
  <c r="M3012" i="5"/>
  <c r="P3012" i="5" s="1"/>
  <c r="L3029" i="5"/>
  <c r="Q3029" i="5" s="1"/>
  <c r="K3317" i="5"/>
  <c r="R3317" i="5" s="1"/>
  <c r="K3197" i="5"/>
  <c r="R3197" i="5" s="1"/>
  <c r="N3193" i="5"/>
  <c r="L3373" i="5"/>
  <c r="O3373" i="5" s="1"/>
  <c r="M3444" i="5"/>
  <c r="P3444" i="5" s="1"/>
  <c r="M3408" i="5"/>
  <c r="P3408" i="5" s="1"/>
  <c r="M3041" i="5"/>
  <c r="P3041" i="5" s="1"/>
  <c r="L3197" i="5"/>
  <c r="Q3197" i="5" s="1"/>
  <c r="M3513" i="5"/>
  <c r="P3513" i="5" s="1"/>
  <c r="L3389" i="5"/>
  <c r="O3389" i="5" s="1"/>
  <c r="K3516" i="5"/>
  <c r="R3516" i="5" s="1"/>
  <c r="N3495" i="5"/>
  <c r="N3513" i="5"/>
  <c r="K3389" i="5"/>
  <c r="R3389" i="5" s="1"/>
  <c r="L3345" i="5"/>
  <c r="O3345" i="5" s="1"/>
  <c r="K3106" i="5"/>
  <c r="R3106" i="5" s="1"/>
  <c r="M2922" i="5"/>
  <c r="P2922" i="5" s="1"/>
  <c r="M3510" i="5"/>
  <c r="P3510" i="5" s="1"/>
  <c r="K3268" i="5"/>
  <c r="R3268" i="5" s="1"/>
  <c r="M3029" i="5"/>
  <c r="P3029" i="5" s="1"/>
  <c r="L3513" i="5"/>
  <c r="O3513" i="5" s="1"/>
  <c r="K3312" i="5"/>
  <c r="R3312" i="5" s="1"/>
  <c r="M3110" i="5"/>
  <c r="P3110" i="5" s="1"/>
  <c r="K3407" i="5"/>
  <c r="R3407" i="5" s="1"/>
  <c r="N3312" i="5"/>
  <c r="M3011" i="5"/>
  <c r="P3011" i="5" s="1"/>
  <c r="L3012" i="5"/>
  <c r="Q3012" i="5" s="1"/>
  <c r="N2889" i="5"/>
  <c r="M3481" i="5"/>
  <c r="P3481" i="5" s="1"/>
  <c r="M3237" i="5"/>
  <c r="P3237" i="5" s="1"/>
  <c r="K3212" i="5"/>
  <c r="R3212" i="5" s="1"/>
  <c r="L3457" i="5"/>
  <c r="Q3457" i="5" s="1"/>
  <c r="M3148" i="5"/>
  <c r="P3148" i="5" s="1"/>
  <c r="L3244" i="5"/>
  <c r="Q3244" i="5" s="1"/>
  <c r="K2971" i="5"/>
  <c r="R2971" i="5" s="1"/>
  <c r="L3236" i="5"/>
  <c r="Q3236" i="5" s="1"/>
  <c r="L2968" i="5"/>
  <c r="Q2968" i="5" s="1"/>
  <c r="M3236" i="5"/>
  <c r="P3236" i="5" s="1"/>
  <c r="N3243" i="5"/>
  <c r="L3243" i="5"/>
  <c r="Q3243" i="5" s="1"/>
  <c r="M3243" i="5"/>
  <c r="P3243" i="5" s="1"/>
  <c r="K3424" i="5"/>
  <c r="R3424" i="5" s="1"/>
  <c r="L3424" i="5"/>
  <c r="Q3424" i="5" s="1"/>
  <c r="N3436" i="5"/>
  <c r="K3436" i="5"/>
  <c r="R3436" i="5" s="1"/>
  <c r="M3436" i="5"/>
  <c r="P3436" i="5" s="1"/>
  <c r="N2963" i="5"/>
  <c r="L2963" i="5"/>
  <c r="Q2963" i="5" s="1"/>
  <c r="L3225" i="5"/>
  <c r="Q3225" i="5" s="1"/>
  <c r="K3225" i="5"/>
  <c r="R3225" i="5" s="1"/>
  <c r="N3040" i="5"/>
  <c r="K3040" i="5"/>
  <c r="R3040" i="5" s="1"/>
  <c r="N3063" i="5"/>
  <c r="K3063" i="5"/>
  <c r="R3063" i="5" s="1"/>
  <c r="N3001" i="5"/>
  <c r="L3001" i="5"/>
  <c r="Q3001" i="5" s="1"/>
  <c r="N3539" i="5"/>
  <c r="L3539" i="5"/>
  <c r="O3539" i="5" s="1"/>
  <c r="M3539" i="5"/>
  <c r="P3539" i="5" s="1"/>
  <c r="K3539" i="5"/>
  <c r="R3539" i="5" s="1"/>
  <c r="L2924" i="5"/>
  <c r="Q2924" i="5" s="1"/>
  <c r="K2924" i="5"/>
  <c r="R2924" i="5" s="1"/>
  <c r="K2936" i="5"/>
  <c r="R2936" i="5" s="1"/>
  <c r="M2936" i="5"/>
  <c r="P2936" i="5" s="1"/>
  <c r="M3062" i="5"/>
  <c r="P3062" i="5" s="1"/>
  <c r="L3062" i="5"/>
  <c r="Q3062" i="5" s="1"/>
  <c r="N3201" i="5"/>
  <c r="L3201" i="5"/>
  <c r="Q3201" i="5" s="1"/>
  <c r="N3078" i="5"/>
  <c r="L3078" i="5"/>
  <c r="Q3078" i="5" s="1"/>
  <c r="M3078" i="5"/>
  <c r="P3078" i="5" s="1"/>
  <c r="K3451" i="5"/>
  <c r="R3451" i="5" s="1"/>
  <c r="N3451" i="5"/>
  <c r="M3060" i="5"/>
  <c r="P3060" i="5" s="1"/>
  <c r="K3060" i="5"/>
  <c r="R3060" i="5" s="1"/>
  <c r="N2943" i="5"/>
  <c r="M2943" i="5"/>
  <c r="P2943" i="5" s="1"/>
  <c r="N3230" i="5"/>
  <c r="L3230" i="5"/>
  <c r="Q3230" i="5" s="1"/>
  <c r="M3230" i="5"/>
  <c r="P3230" i="5" s="1"/>
  <c r="M3488" i="5"/>
  <c r="P3488" i="5" s="1"/>
  <c r="L3488" i="5"/>
  <c r="Q3488" i="5" s="1"/>
  <c r="N3488" i="5"/>
  <c r="N3167" i="5"/>
  <c r="M3167" i="5"/>
  <c r="P3167" i="5" s="1"/>
  <c r="M3342" i="5"/>
  <c r="P3342" i="5" s="1"/>
  <c r="N3342" i="5"/>
  <c r="L3342" i="5"/>
  <c r="Q3342" i="5" s="1"/>
  <c r="K3206" i="5"/>
  <c r="R3206" i="5" s="1"/>
  <c r="L3206" i="5"/>
  <c r="Q3206" i="5" s="1"/>
  <c r="M3262" i="5"/>
  <c r="P3262" i="5" s="1"/>
  <c r="K3262" i="5"/>
  <c r="R3262" i="5" s="1"/>
  <c r="L3262" i="5"/>
  <c r="Q3262" i="5" s="1"/>
  <c r="N2867" i="5"/>
  <c r="K2867" i="5"/>
  <c r="R2867" i="5" s="1"/>
  <c r="N2871" i="5"/>
  <c r="M2871" i="5"/>
  <c r="P2871" i="5" s="1"/>
  <c r="K2871" i="5"/>
  <c r="R2871" i="5" s="1"/>
  <c r="N2890" i="5"/>
  <c r="K2890" i="5"/>
  <c r="R2890" i="5" s="1"/>
  <c r="M2890" i="5"/>
  <c r="P2890" i="5" s="1"/>
  <c r="K3109" i="5"/>
  <c r="R3109" i="5" s="1"/>
  <c r="L3109" i="5"/>
  <c r="Q3109" i="5" s="1"/>
  <c r="N3315" i="5"/>
  <c r="K3315" i="5"/>
  <c r="R3315" i="5" s="1"/>
  <c r="K3320" i="5"/>
  <c r="R3320" i="5" s="1"/>
  <c r="M3320" i="5"/>
  <c r="P3320" i="5" s="1"/>
  <c r="N3130" i="5"/>
  <c r="M3130" i="5"/>
  <c r="P3130" i="5" s="1"/>
  <c r="N2899" i="5"/>
  <c r="M2899" i="5"/>
  <c r="P2899" i="5" s="1"/>
  <c r="L2899" i="5"/>
  <c r="Q2899" i="5" s="1"/>
  <c r="N2884" i="5"/>
  <c r="M2884" i="5"/>
  <c r="P2884" i="5" s="1"/>
  <c r="N3484" i="5"/>
  <c r="L3484" i="5"/>
  <c r="Q3484" i="5" s="1"/>
  <c r="L3203" i="5"/>
  <c r="Q3203" i="5" s="1"/>
  <c r="K3203" i="5"/>
  <c r="R3203" i="5" s="1"/>
  <c r="M3483" i="5"/>
  <c r="P3483" i="5" s="1"/>
  <c r="K3483" i="5"/>
  <c r="R3483" i="5" s="1"/>
  <c r="L3483" i="5"/>
  <c r="Q3483" i="5" s="1"/>
  <c r="N3187" i="5"/>
  <c r="L3187" i="5"/>
  <c r="Q3187" i="5" s="1"/>
  <c r="K3187" i="5"/>
  <c r="R3187" i="5" s="1"/>
  <c r="M3187" i="5"/>
  <c r="P3187" i="5" s="1"/>
  <c r="N3215" i="5"/>
  <c r="K3215" i="5"/>
  <c r="R3215" i="5" s="1"/>
  <c r="L3215" i="5"/>
  <c r="Q3215" i="5" s="1"/>
  <c r="M3215" i="5"/>
  <c r="P3215" i="5" s="1"/>
  <c r="N2986" i="5"/>
  <c r="K2986" i="5"/>
  <c r="R2986" i="5" s="1"/>
  <c r="M3218" i="5"/>
  <c r="P3218" i="5" s="1"/>
  <c r="L3218" i="5"/>
  <c r="Q3218" i="5" s="1"/>
  <c r="M3322" i="5"/>
  <c r="P3322" i="5" s="1"/>
  <c r="N3322" i="5"/>
  <c r="L3322" i="5"/>
  <c r="O3322" i="5" s="1"/>
  <c r="M3423" i="5"/>
  <c r="P3423" i="5" s="1"/>
  <c r="L3423" i="5"/>
  <c r="Q3423" i="5" s="1"/>
  <c r="K3475" i="5"/>
  <c r="R3475" i="5" s="1"/>
  <c r="N3475" i="5"/>
  <c r="L3475" i="5"/>
  <c r="O3475" i="5" s="1"/>
  <c r="N3426" i="5"/>
  <c r="K3426" i="5"/>
  <c r="R3426" i="5" s="1"/>
  <c r="N2901" i="5"/>
  <c r="M2901" i="5"/>
  <c r="P2901" i="5" s="1"/>
  <c r="K2901" i="5"/>
  <c r="R2901" i="5" s="1"/>
  <c r="L2901" i="5"/>
  <c r="Q2901" i="5" s="1"/>
  <c r="N3068" i="5"/>
  <c r="L3068" i="5"/>
  <c r="Q3068" i="5" s="1"/>
  <c r="N2940" i="5"/>
  <c r="K2940" i="5"/>
  <c r="R2940" i="5" s="1"/>
  <c r="N2956" i="5"/>
  <c r="L2956" i="5"/>
  <c r="Q2956" i="5" s="1"/>
  <c r="K2956" i="5"/>
  <c r="R2956" i="5" s="1"/>
  <c r="N3431" i="5"/>
  <c r="K3431" i="5"/>
  <c r="R3431" i="5" s="1"/>
  <c r="N3325" i="5"/>
  <c r="K3325" i="5"/>
  <c r="R3325" i="5" s="1"/>
  <c r="L2880" i="5"/>
  <c r="Q2880" i="5" s="1"/>
  <c r="M2880" i="5"/>
  <c r="P2880" i="5" s="1"/>
  <c r="N3350" i="5"/>
  <c r="K3350" i="5"/>
  <c r="R3350" i="5" s="1"/>
  <c r="N3224" i="5"/>
  <c r="L3224" i="5"/>
  <c r="Q3224" i="5" s="1"/>
  <c r="K3224" i="5"/>
  <c r="R3224" i="5" s="1"/>
  <c r="N3166" i="5"/>
  <c r="K3166" i="5"/>
  <c r="R3166" i="5" s="1"/>
  <c r="M3414" i="5"/>
  <c r="P3414" i="5" s="1"/>
  <c r="K3414" i="5"/>
  <c r="R3414" i="5" s="1"/>
  <c r="L3069" i="5"/>
  <c r="Q3069" i="5" s="1"/>
  <c r="K3069" i="5"/>
  <c r="R3069" i="5" s="1"/>
  <c r="N3269" i="5"/>
  <c r="L3269" i="5"/>
  <c r="Q3269" i="5" s="1"/>
  <c r="N3032" i="5"/>
  <c r="M3032" i="5"/>
  <c r="P3032" i="5" s="1"/>
  <c r="N2882" i="5"/>
  <c r="M2882" i="5"/>
  <c r="P2882" i="5" s="1"/>
  <c r="N3127" i="5"/>
  <c r="L3127" i="5"/>
  <c r="O3127" i="5" s="1"/>
  <c r="M3127" i="5"/>
  <c r="P3127" i="5" s="1"/>
  <c r="K3127" i="5"/>
  <c r="R3127" i="5" s="1"/>
  <c r="K3498" i="5"/>
  <c r="R3498" i="5" s="1"/>
  <c r="N3498" i="5"/>
  <c r="N3287" i="5"/>
  <c r="L3287" i="5"/>
  <c r="Q3287" i="5" s="1"/>
  <c r="N3299" i="5"/>
  <c r="K3299" i="5"/>
  <c r="R3299" i="5" s="1"/>
  <c r="K3522" i="5"/>
  <c r="R3522" i="5" s="1"/>
  <c r="L3522" i="5"/>
  <c r="Q3522" i="5" s="1"/>
  <c r="N3551" i="5"/>
  <c r="M3551" i="5"/>
  <c r="P3551" i="5" s="1"/>
  <c r="M3136" i="5"/>
  <c r="P3136" i="5" s="1"/>
  <c r="N3136" i="5"/>
  <c r="K3366" i="5"/>
  <c r="R3366" i="5" s="1"/>
  <c r="M3366" i="5"/>
  <c r="P3366" i="5" s="1"/>
  <c r="K3079" i="5"/>
  <c r="R3079" i="5" s="1"/>
  <c r="L3079" i="5"/>
  <c r="Q3079" i="5" s="1"/>
  <c r="M3432" i="5"/>
  <c r="P3432" i="5" s="1"/>
  <c r="N3432" i="5"/>
  <c r="K3432" i="5"/>
  <c r="R3432" i="5" s="1"/>
  <c r="M3565" i="5"/>
  <c r="P3565" i="5" s="1"/>
  <c r="L3565" i="5"/>
  <c r="Q3565" i="5" s="1"/>
  <c r="N3255" i="5"/>
  <c r="L3255" i="5"/>
  <c r="Q3255" i="5" s="1"/>
  <c r="K3255" i="5"/>
  <c r="R3255" i="5" s="1"/>
  <c r="N3377" i="5"/>
  <c r="K3377" i="5"/>
  <c r="R3377" i="5" s="1"/>
  <c r="N3461" i="5"/>
  <c r="M3461" i="5"/>
  <c r="P3461" i="5" s="1"/>
  <c r="L3279" i="5"/>
  <c r="Q3279" i="5" s="1"/>
  <c r="K3279" i="5"/>
  <c r="R3279" i="5" s="1"/>
  <c r="M3279" i="5"/>
  <c r="P3279" i="5" s="1"/>
  <c r="N3279" i="5"/>
  <c r="K3194" i="5"/>
  <c r="R3194" i="5" s="1"/>
  <c r="K3131" i="5"/>
  <c r="R3131" i="5" s="1"/>
  <c r="L3352" i="5"/>
  <c r="Q3352" i="5" s="1"/>
  <c r="K3352" i="5"/>
  <c r="R3352" i="5" s="1"/>
  <c r="L3487" i="5"/>
  <c r="O3487" i="5" s="1"/>
  <c r="L3433" i="5"/>
  <c r="O3433" i="5" s="1"/>
  <c r="N3555" i="5"/>
  <c r="L3566" i="5"/>
  <c r="O3566" i="5" s="1"/>
  <c r="M2920" i="5"/>
  <c r="P2920" i="5" s="1"/>
  <c r="M3182" i="5"/>
  <c r="P3182" i="5" s="1"/>
  <c r="M3412" i="5"/>
  <c r="P3412" i="5" s="1"/>
  <c r="M3228" i="5"/>
  <c r="P3228" i="5" s="1"/>
  <c r="K3182" i="5"/>
  <c r="R3182" i="5" s="1"/>
  <c r="K2997" i="5"/>
  <c r="R2997" i="5" s="1"/>
  <c r="L3179" i="5"/>
  <c r="Q3179" i="5" s="1"/>
  <c r="M3165" i="5"/>
  <c r="P3165" i="5" s="1"/>
  <c r="L3514" i="5"/>
  <c r="Q3514" i="5" s="1"/>
  <c r="M3212" i="5"/>
  <c r="P3212" i="5" s="1"/>
  <c r="L3212" i="5"/>
  <c r="Q3212" i="5" s="1"/>
  <c r="M2896" i="5"/>
  <c r="P2896" i="5" s="1"/>
  <c r="M3086" i="5"/>
  <c r="P3086" i="5" s="1"/>
  <c r="K3048" i="5"/>
  <c r="R3048" i="5" s="1"/>
  <c r="L3256" i="5"/>
  <c r="Q3256" i="5" s="1"/>
  <c r="M3048" i="5"/>
  <c r="P3048" i="5" s="1"/>
  <c r="L2988" i="5"/>
  <c r="Q2988" i="5" s="1"/>
  <c r="K3365" i="5"/>
  <c r="R3365" i="5" s="1"/>
  <c r="K3429" i="5"/>
  <c r="R3429" i="5" s="1"/>
  <c r="K3526" i="5"/>
  <c r="R3526" i="5" s="1"/>
  <c r="L3110" i="5"/>
  <c r="Q3110" i="5" s="1"/>
  <c r="L3348" i="5"/>
  <c r="Q3348" i="5" s="1"/>
  <c r="N3526" i="5"/>
  <c r="L2922" i="5"/>
  <c r="Q2922" i="5" s="1"/>
  <c r="L3131" i="5"/>
  <c r="Q3131" i="5" s="1"/>
  <c r="K2874" i="5"/>
  <c r="R2874" i="5" s="1"/>
  <c r="M3175" i="5"/>
  <c r="P3175" i="5" s="1"/>
  <c r="M3197" i="5"/>
  <c r="P3197" i="5" s="1"/>
  <c r="K2996" i="5"/>
  <c r="R2996" i="5" s="1"/>
  <c r="L3556" i="5"/>
  <c r="Q3556" i="5" s="1"/>
  <c r="N3556" i="5"/>
  <c r="N3469" i="5"/>
  <c r="K3469" i="5"/>
  <c r="R3469" i="5" s="1"/>
  <c r="N3015" i="5"/>
  <c r="L3015" i="5"/>
  <c r="Q3015" i="5" s="1"/>
  <c r="M3090" i="5"/>
  <c r="P3090" i="5" s="1"/>
  <c r="N3090" i="5"/>
  <c r="N3149" i="5"/>
  <c r="M3149" i="5"/>
  <c r="P3149" i="5" s="1"/>
  <c r="L3149" i="5"/>
  <c r="Q3149" i="5" s="1"/>
  <c r="N2974" i="5"/>
  <c r="L2974" i="5"/>
  <c r="Q2974" i="5" s="1"/>
  <c r="L3495" i="5"/>
  <c r="M3495" i="5"/>
  <c r="P3495" i="5" s="1"/>
  <c r="N3239" i="5"/>
  <c r="L3239" i="5"/>
  <c r="Q3239" i="5" s="1"/>
  <c r="M3239" i="5"/>
  <c r="P3239" i="5" s="1"/>
  <c r="K3308" i="5"/>
  <c r="R3308" i="5" s="1"/>
  <c r="L3308" i="5"/>
  <c r="O3308" i="5" s="1"/>
  <c r="M3308" i="5"/>
  <c r="P3308" i="5" s="1"/>
  <c r="N3450" i="5"/>
  <c r="M3450" i="5"/>
  <c r="P3450" i="5" s="1"/>
  <c r="N3537" i="5"/>
  <c r="M3537" i="5"/>
  <c r="P3537" i="5" s="1"/>
  <c r="L3537" i="5"/>
  <c r="Q3537" i="5" s="1"/>
  <c r="K3362" i="5"/>
  <c r="R3362" i="5" s="1"/>
  <c r="M3362" i="5"/>
  <c r="P3362" i="5" s="1"/>
  <c r="L3529" i="5"/>
  <c r="M3529" i="5"/>
  <c r="P3529" i="5" s="1"/>
  <c r="N3195" i="5"/>
  <c r="M3195" i="5"/>
  <c r="P3195" i="5" s="1"/>
  <c r="N3564" i="5"/>
  <c r="L3564" i="5"/>
  <c r="Q3564" i="5" s="1"/>
  <c r="M3309" i="5"/>
  <c r="P3309" i="5" s="1"/>
  <c r="K3309" i="5"/>
  <c r="R3309" i="5" s="1"/>
  <c r="K3386" i="5"/>
  <c r="R3386" i="5" s="1"/>
  <c r="N3386" i="5"/>
  <c r="M2963" i="5"/>
  <c r="P2963" i="5" s="1"/>
  <c r="K2885" i="5"/>
  <c r="R2885" i="5" s="1"/>
  <c r="L3430" i="5"/>
  <c r="O3430" i="5" s="1"/>
  <c r="M2958" i="5"/>
  <c r="P2958" i="5" s="1"/>
  <c r="L2867" i="5"/>
  <c r="Q2867" i="5" s="1"/>
  <c r="M2867" i="5"/>
  <c r="P2867" i="5" s="1"/>
  <c r="L3431" i="5"/>
  <c r="O3431" i="5" s="1"/>
  <c r="K2963" i="5"/>
  <c r="R2963" i="5" s="1"/>
  <c r="L2882" i="5"/>
  <c r="Q2882" i="5" s="1"/>
  <c r="N3481" i="5"/>
  <c r="M3224" i="5"/>
  <c r="P3224" i="5" s="1"/>
  <c r="K3157" i="5"/>
  <c r="R3157" i="5" s="1"/>
  <c r="K3488" i="5"/>
  <c r="R3488" i="5" s="1"/>
  <c r="M2991" i="5"/>
  <c r="P2991" i="5" s="1"/>
  <c r="L3315" i="5"/>
  <c r="O3315" i="5" s="1"/>
  <c r="N3414" i="5"/>
  <c r="K3236" i="5"/>
  <c r="R3236" i="5" s="1"/>
  <c r="M2913" i="5"/>
  <c r="P2913" i="5" s="1"/>
  <c r="K3343" i="5"/>
  <c r="R3343" i="5" s="1"/>
  <c r="N3343" i="5"/>
  <c r="N3191" i="5"/>
  <c r="L3191" i="5"/>
  <c r="Q3191" i="5" s="1"/>
  <c r="K3191" i="5"/>
  <c r="R3191" i="5" s="1"/>
  <c r="K3421" i="5"/>
  <c r="R3421" i="5" s="1"/>
  <c r="L3421" i="5"/>
  <c r="Q3421" i="5" s="1"/>
  <c r="N3062" i="5"/>
  <c r="K3062" i="5"/>
  <c r="R3062" i="5" s="1"/>
  <c r="N3480" i="5"/>
  <c r="K3480" i="5"/>
  <c r="R3480" i="5" s="1"/>
  <c r="N3109" i="5"/>
  <c r="M3109" i="5"/>
  <c r="P3109" i="5" s="1"/>
  <c r="M3360" i="5"/>
  <c r="P3360" i="5" s="1"/>
  <c r="L3360" i="5"/>
  <c r="O3360" i="5" s="1"/>
  <c r="N3360" i="5"/>
  <c r="N3280" i="5"/>
  <c r="K3280" i="5"/>
  <c r="R3280" i="5" s="1"/>
  <c r="K3101" i="5"/>
  <c r="R3101" i="5" s="1"/>
  <c r="M3101" i="5"/>
  <c r="P3101" i="5" s="1"/>
  <c r="N3087" i="5"/>
  <c r="M3087" i="5"/>
  <c r="P3087" i="5" s="1"/>
  <c r="N3129" i="5"/>
  <c r="L3129" i="5"/>
  <c r="O3129" i="5" s="1"/>
  <c r="L3372" i="5"/>
  <c r="N3372" i="5"/>
  <c r="K3162" i="5"/>
  <c r="R3162" i="5" s="1"/>
  <c r="M3162" i="5"/>
  <c r="P3162" i="5" s="1"/>
  <c r="N3064" i="5"/>
  <c r="M3064" i="5"/>
  <c r="P3064" i="5" s="1"/>
  <c r="L3064" i="5"/>
  <c r="Q3064" i="5" s="1"/>
  <c r="N2989" i="5"/>
  <c r="M2989" i="5"/>
  <c r="P2989" i="5" s="1"/>
  <c r="L3136" i="5"/>
  <c r="Q3136" i="5" s="1"/>
  <c r="K3136" i="5"/>
  <c r="R3136" i="5" s="1"/>
  <c r="N3011" i="5"/>
  <c r="K3011" i="5"/>
  <c r="R3011" i="5" s="1"/>
  <c r="N3508" i="5"/>
  <c r="L3508" i="5"/>
  <c r="O3508" i="5" s="1"/>
  <c r="N3528" i="5"/>
  <c r="M3528" i="5"/>
  <c r="P3528" i="5" s="1"/>
  <c r="L2992" i="5"/>
  <c r="Q2992" i="5" s="1"/>
  <c r="M2992" i="5"/>
  <c r="P2992" i="5" s="1"/>
  <c r="N2886" i="5"/>
  <c r="K2886" i="5"/>
  <c r="R2886" i="5" s="1"/>
  <c r="N2941" i="5"/>
  <c r="M2941" i="5"/>
  <c r="P2941" i="5" s="1"/>
  <c r="K2881" i="5"/>
  <c r="R2881" i="5" s="1"/>
  <c r="L2881" i="5"/>
  <c r="Q2881" i="5" s="1"/>
  <c r="N3174" i="5"/>
  <c r="L3174" i="5"/>
  <c r="Q3174" i="5" s="1"/>
  <c r="N3045" i="5"/>
  <c r="M3045" i="5"/>
  <c r="P3045" i="5" s="1"/>
  <c r="N2925" i="5"/>
  <c r="L2925" i="5"/>
  <c r="Q2925" i="5" s="1"/>
  <c r="L3383" i="5"/>
  <c r="N3383" i="5"/>
  <c r="M3113" i="5"/>
  <c r="P3113" i="5" s="1"/>
  <c r="L3113" i="5"/>
  <c r="Q3113" i="5" s="1"/>
  <c r="N3159" i="5"/>
  <c r="L3159" i="5"/>
  <c r="Q3159" i="5" s="1"/>
  <c r="K2935" i="5"/>
  <c r="R2935" i="5" s="1"/>
  <c r="L2935" i="5"/>
  <c r="Q2935" i="5" s="1"/>
  <c r="K3399" i="5"/>
  <c r="R3399" i="5" s="1"/>
  <c r="N3399" i="5"/>
  <c r="N2945" i="5"/>
  <c r="K2945" i="5"/>
  <c r="R2945" i="5" s="1"/>
  <c r="N2948" i="5"/>
  <c r="K2948" i="5"/>
  <c r="R2948" i="5" s="1"/>
  <c r="N2933" i="5"/>
  <c r="M2933" i="5"/>
  <c r="P2933" i="5" s="1"/>
  <c r="N2939" i="5"/>
  <c r="M2939" i="5"/>
  <c r="P2939" i="5" s="1"/>
  <c r="N3544" i="5"/>
  <c r="M3544" i="5"/>
  <c r="P3544" i="5" s="1"/>
  <c r="K3494" i="5"/>
  <c r="R3494" i="5" s="1"/>
  <c r="M3494" i="5"/>
  <c r="P3494" i="5" s="1"/>
  <c r="N3296" i="5"/>
  <c r="M3296" i="5"/>
  <c r="P3296" i="5" s="1"/>
  <c r="L3296" i="5"/>
  <c r="Q3296" i="5" s="1"/>
  <c r="L2934" i="5"/>
  <c r="Q2934" i="5" s="1"/>
  <c r="K3153" i="5"/>
  <c r="R3153" i="5" s="1"/>
  <c r="M3153" i="5"/>
  <c r="P3153" i="5" s="1"/>
  <c r="K3266" i="5"/>
  <c r="R3266" i="5" s="1"/>
  <c r="M3155" i="5"/>
  <c r="P3155" i="5" s="1"/>
  <c r="L3085" i="5"/>
  <c r="Q3085" i="5" s="1"/>
  <c r="K3508" i="5"/>
  <c r="R3508" i="5" s="1"/>
  <c r="M3152" i="5"/>
  <c r="P3152" i="5" s="1"/>
  <c r="L3038" i="5"/>
  <c r="Q3038" i="5" s="1"/>
  <c r="K3271" i="5"/>
  <c r="R3271" i="5" s="1"/>
  <c r="K3254" i="5"/>
  <c r="R3254" i="5" s="1"/>
  <c r="N3014" i="5"/>
  <c r="L3014" i="5"/>
  <c r="Q3014" i="5" s="1"/>
  <c r="N3357" i="5"/>
  <c r="M3357" i="5"/>
  <c r="P3357" i="5" s="1"/>
  <c r="N3041" i="5"/>
  <c r="L3041" i="5"/>
  <c r="Q3041" i="5" s="1"/>
  <c r="N3080" i="5"/>
  <c r="M3080" i="5"/>
  <c r="P3080" i="5" s="1"/>
  <c r="L3408" i="5"/>
  <c r="K3408" i="5"/>
  <c r="R3408" i="5" s="1"/>
  <c r="N3116" i="5"/>
  <c r="K3116" i="5"/>
  <c r="R3116" i="5" s="1"/>
  <c r="N3221" i="5"/>
  <c r="M2975" i="5"/>
  <c r="P2975" i="5" s="1"/>
  <c r="M3502" i="5"/>
  <c r="P3502" i="5" s="1"/>
  <c r="N3143" i="5"/>
  <c r="L3143" i="5"/>
  <c r="Q3143" i="5" s="1"/>
  <c r="K3361" i="5"/>
  <c r="R3361" i="5" s="1"/>
  <c r="M3361" i="5"/>
  <c r="P3361" i="5" s="1"/>
  <c r="N3096" i="5"/>
  <c r="L3096" i="5"/>
  <c r="Q3096" i="5" s="1"/>
  <c r="K3316" i="5"/>
  <c r="R3316" i="5" s="1"/>
  <c r="M3316" i="5"/>
  <c r="P3316" i="5" s="1"/>
  <c r="N3077" i="5"/>
  <c r="M3077" i="5"/>
  <c r="P3077" i="5" s="1"/>
  <c r="N2921" i="5"/>
  <c r="K2921" i="5"/>
  <c r="R2921" i="5" s="1"/>
  <c r="N3178" i="5"/>
  <c r="L3178" i="5"/>
  <c r="Q3178" i="5" s="1"/>
  <c r="L3420" i="5"/>
  <c r="K3420" i="5"/>
  <c r="R3420" i="5" s="1"/>
  <c r="N3420" i="5"/>
  <c r="N3145" i="5"/>
  <c r="K3145" i="5"/>
  <c r="R3145" i="5" s="1"/>
  <c r="L3310" i="5"/>
  <c r="M3310" i="5"/>
  <c r="P3310" i="5" s="1"/>
  <c r="N3039" i="5"/>
  <c r="K3039" i="5"/>
  <c r="R3039" i="5" s="1"/>
  <c r="N3156" i="5"/>
  <c r="K3156" i="5"/>
  <c r="R3156" i="5" s="1"/>
  <c r="N3118" i="5"/>
  <c r="K3118" i="5"/>
  <c r="R3118" i="5" s="1"/>
  <c r="M3040" i="5"/>
  <c r="P3040" i="5" s="1"/>
  <c r="L3040" i="5"/>
  <c r="Q3040" i="5" s="1"/>
  <c r="K2968" i="5"/>
  <c r="R2968" i="5" s="1"/>
  <c r="K3001" i="5"/>
  <c r="R3001" i="5" s="1"/>
  <c r="K3090" i="5"/>
  <c r="R3090" i="5" s="1"/>
  <c r="M3068" i="5"/>
  <c r="P3068" i="5" s="1"/>
  <c r="L3080" i="5"/>
  <c r="Q3080" i="5" s="1"/>
  <c r="M3335" i="5"/>
  <c r="P3335" i="5" s="1"/>
  <c r="L3090" i="5"/>
  <c r="Q3090" i="5" s="1"/>
  <c r="N2996" i="5"/>
  <c r="L3044" i="5"/>
  <c r="Q3044" i="5" s="1"/>
  <c r="K3510" i="5"/>
  <c r="R3510" i="5" s="1"/>
  <c r="L3460" i="5"/>
  <c r="O3460" i="5" s="1"/>
  <c r="M3157" i="5"/>
  <c r="P3157" i="5" s="1"/>
  <c r="K2943" i="5"/>
  <c r="R2943" i="5" s="1"/>
  <c r="M3292" i="5"/>
  <c r="P3292" i="5" s="1"/>
  <c r="K3237" i="5"/>
  <c r="R3237" i="5" s="1"/>
  <c r="L3024" i="5"/>
  <c r="Q3024" i="5" s="1"/>
  <c r="N3529" i="5"/>
  <c r="L3365" i="5"/>
  <c r="M2910" i="5"/>
  <c r="P2910" i="5" s="1"/>
  <c r="N3419" i="5"/>
  <c r="N3349" i="5"/>
  <c r="N2885" i="5"/>
  <c r="L2885" i="5"/>
  <c r="Q2885" i="5" s="1"/>
  <c r="N3225" i="5"/>
  <c r="M3225" i="5"/>
  <c r="P3225" i="5" s="1"/>
  <c r="M3570" i="5"/>
  <c r="P3570" i="5" s="1"/>
  <c r="L3570" i="5"/>
  <c r="Q3570" i="5" s="1"/>
  <c r="L3451" i="5"/>
  <c r="M3451" i="5"/>
  <c r="P3451" i="5" s="1"/>
  <c r="N3281" i="5"/>
  <c r="L3281" i="5"/>
  <c r="Q3281" i="5" s="1"/>
  <c r="N3206" i="5"/>
  <c r="M3206" i="5"/>
  <c r="P3206" i="5" s="1"/>
  <c r="L3320" i="5"/>
  <c r="N3320" i="5"/>
  <c r="M3472" i="5"/>
  <c r="P3472" i="5" s="1"/>
  <c r="N3472" i="5"/>
  <c r="L3427" i="5"/>
  <c r="M3427" i="5"/>
  <c r="P3427" i="5" s="1"/>
  <c r="M3448" i="5"/>
  <c r="P3448" i="5" s="1"/>
  <c r="L3271" i="5"/>
  <c r="Q3271" i="5" s="1"/>
  <c r="N2923" i="5"/>
  <c r="M2923" i="5"/>
  <c r="P2923" i="5" s="1"/>
  <c r="N2990" i="5"/>
  <c r="L2990" i="5"/>
  <c r="Q2990" i="5" s="1"/>
  <c r="N2880" i="5"/>
  <c r="K2880" i="5"/>
  <c r="R2880" i="5" s="1"/>
  <c r="N3069" i="5"/>
  <c r="M3069" i="5"/>
  <c r="P3069" i="5" s="1"/>
  <c r="N3162" i="5"/>
  <c r="L3162" i="5"/>
  <c r="Q3162" i="5" s="1"/>
  <c r="N2960" i="5"/>
  <c r="M2960" i="5"/>
  <c r="P2960" i="5" s="1"/>
  <c r="K2960" i="5"/>
  <c r="R2960" i="5" s="1"/>
  <c r="M3287" i="5"/>
  <c r="P3287" i="5" s="1"/>
  <c r="K3287" i="5"/>
  <c r="R3287" i="5" s="1"/>
  <c r="N3079" i="5"/>
  <c r="M3079" i="5"/>
  <c r="P3079" i="5" s="1"/>
  <c r="N2887" i="5"/>
  <c r="M2887" i="5"/>
  <c r="P2887" i="5" s="1"/>
  <c r="L2887" i="5"/>
  <c r="Q2887" i="5" s="1"/>
  <c r="M3307" i="5"/>
  <c r="P3307" i="5" s="1"/>
  <c r="K3307" i="5"/>
  <c r="R3307" i="5" s="1"/>
  <c r="N3251" i="5"/>
  <c r="M3251" i="5"/>
  <c r="P3251" i="5" s="1"/>
  <c r="M3198" i="5"/>
  <c r="P3198" i="5" s="1"/>
  <c r="L3198" i="5"/>
  <c r="Q3198" i="5" s="1"/>
  <c r="K3514" i="5"/>
  <c r="R3514" i="5" s="1"/>
  <c r="N3514" i="5"/>
  <c r="K3263" i="5"/>
  <c r="R3263" i="5" s="1"/>
  <c r="L3263" i="5"/>
  <c r="Q3263" i="5" s="1"/>
  <c r="N3147" i="5"/>
  <c r="K3147" i="5"/>
  <c r="R3147" i="5" s="1"/>
  <c r="M2998" i="5"/>
  <c r="P2998" i="5" s="1"/>
  <c r="M3318" i="5"/>
  <c r="P3318" i="5" s="1"/>
  <c r="K3251" i="5"/>
  <c r="R3251" i="5" s="1"/>
  <c r="N2992" i="5"/>
  <c r="K2992" i="5"/>
  <c r="R2992" i="5" s="1"/>
  <c r="M3314" i="5"/>
  <c r="P3314" i="5" s="1"/>
  <c r="N3314" i="5"/>
  <c r="M3351" i="5"/>
  <c r="P3351" i="5" s="1"/>
  <c r="N3351" i="5"/>
  <c r="L3351" i="5"/>
  <c r="O3351" i="5" s="1"/>
  <c r="N3161" i="5"/>
  <c r="M3161" i="5"/>
  <c r="P3161" i="5" s="1"/>
  <c r="N3298" i="5"/>
  <c r="M3298" i="5"/>
  <c r="P3298" i="5" s="1"/>
  <c r="N3113" i="5"/>
  <c r="K3113" i="5"/>
  <c r="R3113" i="5" s="1"/>
  <c r="M3398" i="5"/>
  <c r="P3398" i="5" s="1"/>
  <c r="L3398" i="5"/>
  <c r="Q3398" i="5" s="1"/>
  <c r="N3272" i="5"/>
  <c r="K3272" i="5"/>
  <c r="R3272" i="5" s="1"/>
  <c r="L3489" i="5"/>
  <c r="K3489" i="5"/>
  <c r="R3489" i="5" s="1"/>
  <c r="K3456" i="5"/>
  <c r="R3456" i="5" s="1"/>
  <c r="N3456" i="5"/>
  <c r="N2995" i="5"/>
  <c r="M2995" i="5"/>
  <c r="P2995" i="5" s="1"/>
  <c r="M3433" i="5"/>
  <c r="P3433" i="5" s="1"/>
  <c r="N3433" i="5"/>
  <c r="N2946" i="5"/>
  <c r="M2946" i="5"/>
  <c r="P2946" i="5" s="1"/>
  <c r="N3216" i="5"/>
  <c r="L3216" i="5"/>
  <c r="Q3216" i="5" s="1"/>
  <c r="K3216" i="5"/>
  <c r="R3216" i="5" s="1"/>
  <c r="N3164" i="5"/>
  <c r="K3164" i="5"/>
  <c r="R3164" i="5" s="1"/>
  <c r="M3164" i="5"/>
  <c r="P3164" i="5" s="1"/>
  <c r="M3026" i="5"/>
  <c r="P3026" i="5" s="1"/>
  <c r="K3026" i="5"/>
  <c r="R3026" i="5" s="1"/>
  <c r="K3318" i="5"/>
  <c r="R3318" i="5" s="1"/>
  <c r="K2970" i="5"/>
  <c r="R2970" i="5" s="1"/>
  <c r="K3152" i="5"/>
  <c r="R3152" i="5" s="1"/>
  <c r="M3044" i="5"/>
  <c r="P3044" i="5" s="1"/>
  <c r="M2990" i="5"/>
  <c r="P2990" i="5" s="1"/>
  <c r="K3292" i="5"/>
  <c r="R3292" i="5" s="1"/>
  <c r="M3480" i="5"/>
  <c r="P3480" i="5" s="1"/>
  <c r="M3201" i="5"/>
  <c r="P3201" i="5" s="1"/>
  <c r="K3269" i="5"/>
  <c r="R3269" i="5" s="1"/>
  <c r="N2937" i="5"/>
  <c r="L2937" i="5"/>
  <c r="Q2937" i="5" s="1"/>
  <c r="N2979" i="5"/>
  <c r="L2979" i="5"/>
  <c r="Q2979" i="5" s="1"/>
  <c r="L3257" i="5"/>
  <c r="Q3257" i="5" s="1"/>
  <c r="M3374" i="5"/>
  <c r="P3374" i="5" s="1"/>
  <c r="L3557" i="5"/>
  <c r="Q3557" i="5" s="1"/>
  <c r="K3346" i="5"/>
  <c r="R3346" i="5" s="1"/>
  <c r="L3419" i="5"/>
  <c r="O3419" i="5" s="1"/>
  <c r="L2970" i="5"/>
  <c r="Q2970" i="5" s="1"/>
  <c r="N3422" i="5"/>
  <c r="K3081" i="5"/>
  <c r="R3081" i="5" s="1"/>
  <c r="L2971" i="5"/>
  <c r="Q2971" i="5" s="1"/>
  <c r="M3411" i="5"/>
  <c r="P3411" i="5" s="1"/>
  <c r="L3541" i="5"/>
  <c r="O3541" i="5" s="1"/>
  <c r="N3277" i="5"/>
  <c r="L3277" i="5"/>
  <c r="Q3277" i="5" s="1"/>
  <c r="K3277" i="5"/>
  <c r="R3277" i="5" s="1"/>
  <c r="M3277" i="5"/>
  <c r="P3277" i="5" s="1"/>
  <c r="M3400" i="5"/>
  <c r="P3400" i="5" s="1"/>
  <c r="K3400" i="5"/>
  <c r="R3400" i="5" s="1"/>
  <c r="L3400" i="5"/>
  <c r="O3400" i="5" s="1"/>
  <c r="N3049" i="5"/>
  <c r="L3049" i="5"/>
  <c r="Q3049" i="5" s="1"/>
  <c r="K3049" i="5"/>
  <c r="R3049" i="5" s="1"/>
  <c r="M3049" i="5"/>
  <c r="P3049" i="5" s="1"/>
  <c r="N3072" i="5"/>
  <c r="L3072" i="5"/>
  <c r="Q3072" i="5" s="1"/>
  <c r="M3072" i="5"/>
  <c r="P3072" i="5" s="1"/>
  <c r="K3072" i="5"/>
  <c r="R3072" i="5" s="1"/>
  <c r="K3331" i="5"/>
  <c r="R3331" i="5" s="1"/>
  <c r="N3331" i="5"/>
  <c r="L3344" i="5"/>
  <c r="K3344" i="5"/>
  <c r="R3344" i="5" s="1"/>
  <c r="M3344" i="5"/>
  <c r="P3344" i="5" s="1"/>
  <c r="N3344" i="5"/>
  <c r="N3104" i="5"/>
  <c r="L3104" i="5"/>
  <c r="Q3104" i="5" s="1"/>
  <c r="K3428" i="5"/>
  <c r="R3428" i="5" s="1"/>
  <c r="N3428" i="5"/>
  <c r="N3004" i="5"/>
  <c r="L3004" i="5"/>
  <c r="Q3004" i="5" s="1"/>
  <c r="M3004" i="5"/>
  <c r="P3004" i="5" s="1"/>
  <c r="K3004" i="5"/>
  <c r="R3004" i="5" s="1"/>
  <c r="N3120" i="5"/>
  <c r="K3120" i="5"/>
  <c r="R3120" i="5" s="1"/>
  <c r="N3569" i="5"/>
  <c r="K3569" i="5"/>
  <c r="R3569" i="5" s="1"/>
  <c r="K3337" i="5"/>
  <c r="R3337" i="5" s="1"/>
  <c r="N3337" i="5"/>
  <c r="L3337" i="5"/>
  <c r="M3337" i="5"/>
  <c r="P3337" i="5" s="1"/>
  <c r="N2959" i="5"/>
  <c r="L2959" i="5"/>
  <c r="Q2959" i="5" s="1"/>
  <c r="K2959" i="5"/>
  <c r="R2959" i="5" s="1"/>
  <c r="M2959" i="5"/>
  <c r="P2959" i="5" s="1"/>
  <c r="L3163" i="5"/>
  <c r="Q3163" i="5" s="1"/>
  <c r="M3163" i="5"/>
  <c r="P3163" i="5" s="1"/>
  <c r="L3485" i="5"/>
  <c r="K3485" i="5"/>
  <c r="R3485" i="5" s="1"/>
  <c r="M3485" i="5"/>
  <c r="P3485" i="5" s="1"/>
  <c r="N3485" i="5"/>
  <c r="N3105" i="5"/>
  <c r="M3105" i="5"/>
  <c r="P3105" i="5" s="1"/>
  <c r="L3105" i="5"/>
  <c r="Q3105" i="5" s="1"/>
  <c r="K3105" i="5"/>
  <c r="R3105" i="5" s="1"/>
  <c r="L3458" i="5"/>
  <c r="O3458" i="5" s="1"/>
  <c r="K3151" i="5"/>
  <c r="R3151" i="5" s="1"/>
  <c r="K3125" i="5"/>
  <c r="R3125" i="5" s="1"/>
  <c r="K3557" i="5"/>
  <c r="R3557" i="5" s="1"/>
  <c r="L3517" i="5"/>
  <c r="Q3517" i="5" s="1"/>
  <c r="M3346" i="5"/>
  <c r="P3346" i="5" s="1"/>
  <c r="L3540" i="5"/>
  <c r="Q3540" i="5" s="1"/>
  <c r="K3568" i="5"/>
  <c r="R3568" i="5" s="1"/>
  <c r="L3115" i="5"/>
  <c r="Q3115" i="5" s="1"/>
  <c r="N3515" i="5"/>
  <c r="N3318" i="5"/>
  <c r="L3151" i="5"/>
  <c r="Q3151" i="5" s="1"/>
  <c r="M3005" i="5"/>
  <c r="P3005" i="5" s="1"/>
  <c r="M2971" i="5"/>
  <c r="P2971" i="5" s="1"/>
  <c r="L3046" i="5"/>
  <c r="Q3046" i="5" s="1"/>
  <c r="M3422" i="5"/>
  <c r="P3422" i="5" s="1"/>
  <c r="K3446" i="5"/>
  <c r="R3446" i="5" s="1"/>
  <c r="K3411" i="5"/>
  <c r="R3411" i="5" s="1"/>
  <c r="L3254" i="5"/>
  <c r="Q3254" i="5" s="1"/>
  <c r="K3349" i="5"/>
  <c r="R3349" i="5" s="1"/>
  <c r="K2977" i="5"/>
  <c r="R2977" i="5" s="1"/>
  <c r="L2910" i="5"/>
  <c r="Q2910" i="5" s="1"/>
  <c r="N2902" i="5"/>
  <c r="K2902" i="5"/>
  <c r="R2902" i="5" s="1"/>
  <c r="N3088" i="5"/>
  <c r="L3088" i="5"/>
  <c r="Q3088" i="5" s="1"/>
  <c r="K3088" i="5"/>
  <c r="R3088" i="5" s="1"/>
  <c r="M3088" i="5"/>
  <c r="P3088" i="5" s="1"/>
  <c r="N2907" i="5"/>
  <c r="K2907" i="5"/>
  <c r="R2907" i="5" s="1"/>
  <c r="N3142" i="5"/>
  <c r="K3142" i="5"/>
  <c r="R3142" i="5" s="1"/>
  <c r="N3031" i="5"/>
  <c r="L3031" i="5"/>
  <c r="Q3031" i="5" s="1"/>
  <c r="M3031" i="5"/>
  <c r="P3031" i="5" s="1"/>
  <c r="K3031" i="5"/>
  <c r="R3031" i="5" s="1"/>
  <c r="N2932" i="5"/>
  <c r="L2932" i="5"/>
  <c r="Q2932" i="5" s="1"/>
  <c r="K2932" i="5"/>
  <c r="R2932" i="5" s="1"/>
  <c r="N3449" i="5"/>
  <c r="L3449" i="5"/>
  <c r="Q3449" i="5" s="1"/>
  <c r="N3295" i="5"/>
  <c r="L3295" i="5"/>
  <c r="Q3295" i="5" s="1"/>
  <c r="L2889" i="5"/>
  <c r="Q2889" i="5" s="1"/>
  <c r="M2889" i="5"/>
  <c r="P2889" i="5" s="1"/>
  <c r="N3459" i="5"/>
  <c r="K3459" i="5"/>
  <c r="R3459" i="5" s="1"/>
  <c r="K3359" i="5"/>
  <c r="R3359" i="5" s="1"/>
  <c r="L3359" i="5"/>
  <c r="Q3359" i="5" s="1"/>
  <c r="N3205" i="5"/>
  <c r="M3205" i="5"/>
  <c r="P3205" i="5" s="1"/>
  <c r="N2908" i="5"/>
  <c r="K2908" i="5"/>
  <c r="R2908" i="5" s="1"/>
  <c r="M2908" i="5"/>
  <c r="P2908" i="5" s="1"/>
  <c r="K3390" i="5"/>
  <c r="R3390" i="5" s="1"/>
  <c r="N3390" i="5"/>
  <c r="M3390" i="5"/>
  <c r="P3390" i="5" s="1"/>
  <c r="L3390" i="5"/>
  <c r="M3311" i="5"/>
  <c r="P3311" i="5" s="1"/>
  <c r="N3311" i="5"/>
  <c r="L3311" i="5"/>
  <c r="K3311" i="5"/>
  <c r="R3311" i="5" s="1"/>
  <c r="N3202" i="5"/>
  <c r="K3202" i="5"/>
  <c r="R3202" i="5" s="1"/>
  <c r="M3202" i="5"/>
  <c r="P3202" i="5" s="1"/>
  <c r="L3202" i="5"/>
  <c r="Q3202" i="5" s="1"/>
  <c r="N3154" i="5"/>
  <c r="K3154" i="5"/>
  <c r="R3154" i="5" s="1"/>
  <c r="M3066" i="5"/>
  <c r="P3066" i="5" s="1"/>
  <c r="O3318" i="5"/>
  <c r="N3125" i="5"/>
  <c r="K3554" i="5"/>
  <c r="R3554" i="5" s="1"/>
  <c r="M3458" i="5"/>
  <c r="P3458" i="5" s="1"/>
  <c r="N3540" i="5"/>
  <c r="L3026" i="5"/>
  <c r="Q3026" i="5" s="1"/>
  <c r="L3182" i="5"/>
  <c r="Q3182" i="5" s="1"/>
  <c r="M3508" i="5"/>
  <c r="P3508" i="5" s="1"/>
  <c r="M3376" i="5"/>
  <c r="P3376" i="5" s="1"/>
  <c r="M3125" i="5"/>
  <c r="P3125" i="5" s="1"/>
  <c r="L3317" i="5"/>
  <c r="O3317" i="5" s="1"/>
  <c r="M3343" i="5"/>
  <c r="P3343" i="5" s="1"/>
  <c r="L3502" i="5"/>
  <c r="O3502" i="5" s="1"/>
  <c r="L3160" i="5"/>
  <c r="Q3160" i="5" s="1"/>
  <c r="L3446" i="5"/>
  <c r="Q3446" i="5" s="1"/>
  <c r="K3401" i="5"/>
  <c r="R3401" i="5" s="1"/>
  <c r="N2922" i="5"/>
  <c r="N3430" i="5"/>
  <c r="L3176" i="5"/>
  <c r="Q3176" i="5" s="1"/>
  <c r="M2970" i="5"/>
  <c r="P2970" i="5" s="1"/>
  <c r="L2958" i="5"/>
  <c r="Q2958" i="5" s="1"/>
  <c r="L3278" i="5"/>
  <c r="Q3278" i="5" s="1"/>
  <c r="K2958" i="5"/>
  <c r="R2958" i="5" s="1"/>
  <c r="M3278" i="5"/>
  <c r="P3278" i="5" s="1"/>
  <c r="K3143" i="5"/>
  <c r="R3143" i="5" s="1"/>
  <c r="K2942" i="5"/>
  <c r="R2942" i="5" s="1"/>
  <c r="K3449" i="5"/>
  <c r="R3449" i="5" s="1"/>
  <c r="N3335" i="5"/>
  <c r="K2947" i="5"/>
  <c r="R2947" i="5" s="1"/>
  <c r="L3339" i="5"/>
  <c r="Q3339" i="5" s="1"/>
  <c r="L3025" i="5"/>
  <c r="Q3025" i="5" s="1"/>
  <c r="K3044" i="5"/>
  <c r="R3044" i="5" s="1"/>
  <c r="L3414" i="5"/>
  <c r="Q3414" i="5" s="1"/>
  <c r="L3387" i="5"/>
  <c r="O3387" i="5" s="1"/>
  <c r="M3096" i="5"/>
  <c r="P3096" i="5" s="1"/>
  <c r="K3096" i="5"/>
  <c r="R3096" i="5" s="1"/>
  <c r="K3243" i="5"/>
  <c r="R3243" i="5" s="1"/>
  <c r="K3541" i="5"/>
  <c r="R3541" i="5" s="1"/>
  <c r="K3290" i="5"/>
  <c r="R3290" i="5" s="1"/>
  <c r="L3266" i="5"/>
  <c r="Q3266" i="5" s="1"/>
  <c r="L2890" i="5"/>
  <c r="Q2890" i="5" s="1"/>
  <c r="M3104" i="5"/>
  <c r="P3104" i="5" s="1"/>
  <c r="L3292" i="5"/>
  <c r="Q3292" i="5" s="1"/>
  <c r="L2989" i="5"/>
  <c r="Q2989" i="5" s="1"/>
  <c r="M3295" i="5"/>
  <c r="P3295" i="5" s="1"/>
  <c r="K3148" i="5"/>
  <c r="R3148" i="5" s="1"/>
  <c r="N3365" i="5"/>
  <c r="L3503" i="5"/>
  <c r="M3269" i="5"/>
  <c r="P3269" i="5" s="1"/>
  <c r="L2907" i="5"/>
  <c r="Q2907" i="5" s="1"/>
  <c r="N3497" i="5"/>
  <c r="K3458" i="5"/>
  <c r="R3458" i="5" s="1"/>
  <c r="N3568" i="5"/>
  <c r="K3066" i="5"/>
  <c r="R3066" i="5" s="1"/>
  <c r="K3221" i="5"/>
  <c r="R3221" i="5" s="1"/>
  <c r="L3147" i="5"/>
  <c r="Q3147" i="5" s="1"/>
  <c r="M3497" i="5"/>
  <c r="P3497" i="5" s="1"/>
  <c r="L3568" i="5"/>
  <c r="Q3568" i="5" s="1"/>
  <c r="N3557" i="5"/>
  <c r="L3152" i="5"/>
  <c r="Q3152" i="5" s="1"/>
  <c r="L3081" i="5"/>
  <c r="Q3081" i="5" s="1"/>
  <c r="M3115" i="5"/>
  <c r="P3115" i="5" s="1"/>
  <c r="K3502" i="5"/>
  <c r="R3502" i="5" s="1"/>
  <c r="M3446" i="5"/>
  <c r="P3446" i="5" s="1"/>
  <c r="N3401" i="5"/>
  <c r="K3339" i="5"/>
  <c r="R3339" i="5" s="1"/>
  <c r="M2942" i="5"/>
  <c r="P2942" i="5" s="1"/>
  <c r="L2998" i="5"/>
  <c r="Q2998" i="5" s="1"/>
  <c r="K3422" i="5"/>
  <c r="R3422" i="5" s="1"/>
  <c r="N3339" i="5"/>
  <c r="M3014" i="5"/>
  <c r="P3014" i="5" s="1"/>
  <c r="L3428" i="5"/>
  <c r="Q3428" i="5" s="1"/>
  <c r="M3290" i="5"/>
  <c r="P3290" i="5" s="1"/>
  <c r="M3541" i="5"/>
  <c r="P3541" i="5" s="1"/>
  <c r="M3254" i="5"/>
  <c r="P3254" i="5" s="1"/>
  <c r="K3104" i="5"/>
  <c r="R3104" i="5" s="1"/>
  <c r="M2977" i="5"/>
  <c r="P2977" i="5" s="1"/>
  <c r="K3503" i="5"/>
  <c r="R3503" i="5" s="1"/>
  <c r="K3530" i="5"/>
  <c r="R3530" i="5" s="1"/>
  <c r="M3530" i="5"/>
  <c r="P3530" i="5" s="1"/>
  <c r="M3496" i="5"/>
  <c r="P3496" i="5" s="1"/>
  <c r="L3496" i="5"/>
  <c r="O3496" i="5" s="1"/>
  <c r="K3496" i="5"/>
  <c r="R3496" i="5" s="1"/>
  <c r="N2924" i="5"/>
  <c r="M2924" i="5"/>
  <c r="P2924" i="5" s="1"/>
  <c r="N2936" i="5"/>
  <c r="L2936" i="5"/>
  <c r="Q2936" i="5" s="1"/>
  <c r="N3249" i="5"/>
  <c r="L3249" i="5"/>
  <c r="Q3249" i="5" s="1"/>
  <c r="K3249" i="5"/>
  <c r="R3249" i="5" s="1"/>
  <c r="M3249" i="5"/>
  <c r="P3249" i="5" s="1"/>
  <c r="N3060" i="5"/>
  <c r="L3060" i="5"/>
  <c r="Q3060" i="5" s="1"/>
  <c r="N3460" i="5"/>
  <c r="K3460" i="5"/>
  <c r="R3460" i="5" s="1"/>
  <c r="K3319" i="5"/>
  <c r="R3319" i="5" s="1"/>
  <c r="N3319" i="5"/>
  <c r="L3319" i="5"/>
  <c r="O3319" i="5" s="1"/>
  <c r="M3543" i="5"/>
  <c r="P3543" i="5" s="1"/>
  <c r="K3543" i="5"/>
  <c r="R3543" i="5" s="1"/>
  <c r="L3543" i="5"/>
  <c r="Q3543" i="5" s="1"/>
  <c r="N3240" i="5"/>
  <c r="K3240" i="5"/>
  <c r="R3240" i="5" s="1"/>
  <c r="N3112" i="5"/>
  <c r="K3112" i="5"/>
  <c r="R3112" i="5" s="1"/>
  <c r="N3218" i="5"/>
  <c r="K3218" i="5"/>
  <c r="R3218" i="5" s="1"/>
  <c r="N3471" i="5"/>
  <c r="K3471" i="5"/>
  <c r="R3471" i="5" s="1"/>
  <c r="K3423" i="5"/>
  <c r="R3423" i="5" s="1"/>
  <c r="N3423" i="5"/>
  <c r="N2991" i="5"/>
  <c r="L2991" i="5"/>
  <c r="Q2991" i="5" s="1"/>
  <c r="N3226" i="5"/>
  <c r="L3226" i="5"/>
  <c r="Q3226" i="5" s="1"/>
  <c r="K3226" i="5"/>
  <c r="R3226" i="5" s="1"/>
  <c r="M3226" i="5"/>
  <c r="P3226" i="5" s="1"/>
  <c r="N3244" i="5"/>
  <c r="K3244" i="5"/>
  <c r="R3244" i="5" s="1"/>
  <c r="M3334" i="5"/>
  <c r="P3334" i="5" s="1"/>
  <c r="N3334" i="5"/>
  <c r="K3334" i="5"/>
  <c r="R3334" i="5" s="1"/>
  <c r="L3350" i="5"/>
  <c r="M3350" i="5"/>
  <c r="P3350" i="5" s="1"/>
  <c r="N3132" i="5"/>
  <c r="L3132" i="5"/>
  <c r="Q3132" i="5" s="1"/>
  <c r="M3132" i="5"/>
  <c r="P3132" i="5" s="1"/>
  <c r="N2913" i="5"/>
  <c r="L2913" i="5"/>
  <c r="Q2913" i="5" s="1"/>
  <c r="N2883" i="5"/>
  <c r="K2883" i="5"/>
  <c r="R2883" i="5" s="1"/>
  <c r="N3275" i="5"/>
  <c r="K3275" i="5"/>
  <c r="R3275" i="5" s="1"/>
  <c r="N3094" i="5"/>
  <c r="M3094" i="5"/>
  <c r="P3094" i="5" s="1"/>
  <c r="L3094" i="5"/>
  <c r="Q3094" i="5" s="1"/>
  <c r="K3094" i="5"/>
  <c r="R3094" i="5" s="1"/>
  <c r="N3016" i="5"/>
  <c r="L3016" i="5"/>
  <c r="Q3016" i="5" s="1"/>
  <c r="N3347" i="5"/>
  <c r="M3347" i="5"/>
  <c r="P3347" i="5" s="1"/>
  <c r="L3347" i="5"/>
  <c r="K3347" i="5"/>
  <c r="R3347" i="5" s="1"/>
  <c r="N3024" i="5"/>
  <c r="K3024" i="5"/>
  <c r="R3024" i="5" s="1"/>
  <c r="N3263" i="5"/>
  <c r="M3263" i="5"/>
  <c r="P3263" i="5" s="1"/>
  <c r="N3286" i="5"/>
  <c r="L3286" i="5"/>
  <c r="Q3286" i="5" s="1"/>
  <c r="N2988" i="5"/>
  <c r="K2988" i="5"/>
  <c r="R2988" i="5" s="1"/>
  <c r="N3247" i="5"/>
  <c r="L3247" i="5"/>
  <c r="Q3247" i="5" s="1"/>
  <c r="K3247" i="5"/>
  <c r="R3247" i="5" s="1"/>
  <c r="M3247" i="5"/>
  <c r="P3247" i="5" s="1"/>
  <c r="N2975" i="5"/>
  <c r="K2975" i="5"/>
  <c r="R2975" i="5" s="1"/>
  <c r="N3238" i="5"/>
  <c r="K3238" i="5"/>
  <c r="R3238" i="5" s="1"/>
  <c r="N3200" i="5"/>
  <c r="L3200" i="5"/>
  <c r="Q3200" i="5" s="1"/>
  <c r="N3133" i="5"/>
  <c r="K3133" i="5"/>
  <c r="R3133" i="5" s="1"/>
  <c r="M3133" i="5"/>
  <c r="P3133" i="5" s="1"/>
  <c r="L3133" i="5"/>
  <c r="Q3133" i="5" s="1"/>
  <c r="K3396" i="5"/>
  <c r="R3396" i="5" s="1"/>
  <c r="N3396" i="5"/>
  <c r="M3396" i="5"/>
  <c r="P3396" i="5" s="1"/>
  <c r="L3396" i="5"/>
  <c r="N3058" i="5"/>
  <c r="M3058" i="5"/>
  <c r="P3058" i="5" s="1"/>
  <c r="N3005" i="5"/>
  <c r="K3005" i="5"/>
  <c r="R3005" i="5" s="1"/>
  <c r="N3038" i="5"/>
  <c r="M3038" i="5"/>
  <c r="P3038" i="5" s="1"/>
  <c r="N3387" i="5"/>
  <c r="M3387" i="5"/>
  <c r="P3387" i="5" s="1"/>
  <c r="N3025" i="5"/>
  <c r="M3025" i="5"/>
  <c r="P3025" i="5" s="1"/>
  <c r="N3010" i="5"/>
  <c r="K3010" i="5"/>
  <c r="R3010" i="5" s="1"/>
  <c r="M3010" i="5"/>
  <c r="P3010" i="5" s="1"/>
  <c r="L3010" i="5"/>
  <c r="Q3010" i="5" s="1"/>
  <c r="N3095" i="5"/>
  <c r="M3095" i="5"/>
  <c r="P3095" i="5" s="1"/>
  <c r="L3095" i="5"/>
  <c r="Q3095" i="5" s="1"/>
  <c r="K3095" i="5"/>
  <c r="R3095" i="5" s="1"/>
  <c r="N3198" i="5"/>
  <c r="K3198" i="5"/>
  <c r="R3198" i="5" s="1"/>
  <c r="N3550" i="5"/>
  <c r="L3497" i="5"/>
  <c r="O3497" i="5" s="1"/>
  <c r="N3176" i="5"/>
  <c r="M3517" i="5"/>
  <c r="P3517" i="5" s="1"/>
  <c r="K3517" i="5"/>
  <c r="R3517" i="5" s="1"/>
  <c r="L3550" i="5"/>
  <c r="Q3550" i="5" s="1"/>
  <c r="M3554" i="5"/>
  <c r="P3554" i="5" s="1"/>
  <c r="K3110" i="5"/>
  <c r="R3110" i="5" s="1"/>
  <c r="M3540" i="5"/>
  <c r="P3540" i="5" s="1"/>
  <c r="K3115" i="5"/>
  <c r="R3115" i="5" s="1"/>
  <c r="L3106" i="5"/>
  <c r="Q3106" i="5" s="1"/>
  <c r="L3331" i="5"/>
  <c r="O3331" i="5" s="1"/>
  <c r="K2998" i="5"/>
  <c r="R2998" i="5" s="1"/>
  <c r="M3081" i="5"/>
  <c r="P3081" i="5" s="1"/>
  <c r="K3046" i="5"/>
  <c r="R3046" i="5" s="1"/>
  <c r="M3046" i="5"/>
  <c r="P3046" i="5" s="1"/>
  <c r="K3556" i="5"/>
  <c r="R3556" i="5" s="1"/>
  <c r="K3080" i="5"/>
  <c r="R3080" i="5" s="1"/>
  <c r="N3448" i="5"/>
  <c r="L3448" i="5"/>
  <c r="Q3448" i="5" s="1"/>
  <c r="N3317" i="5"/>
  <c r="L3401" i="5"/>
  <c r="Q3401" i="5" s="1"/>
  <c r="L2942" i="5"/>
  <c r="Q2942" i="5" s="1"/>
  <c r="M3015" i="5"/>
  <c r="P3015" i="5" s="1"/>
  <c r="L3335" i="5"/>
  <c r="Q3335" i="5" s="1"/>
  <c r="K3200" i="5"/>
  <c r="R3200" i="5" s="1"/>
  <c r="M3349" i="5"/>
  <c r="P3349" i="5" s="1"/>
  <c r="K3050" i="5"/>
  <c r="R3050" i="5" s="1"/>
  <c r="L2977" i="5"/>
  <c r="Q2977" i="5" s="1"/>
  <c r="K2910" i="5"/>
  <c r="R2910" i="5" s="1"/>
  <c r="N3165" i="5"/>
  <c r="L3165" i="5"/>
  <c r="Q3165" i="5" s="1"/>
  <c r="N2912" i="5"/>
  <c r="M2912" i="5"/>
  <c r="P2912" i="5" s="1"/>
  <c r="N3067" i="5"/>
  <c r="L3067" i="5"/>
  <c r="Q3067" i="5" s="1"/>
  <c r="K3067" i="5"/>
  <c r="R3067" i="5" s="1"/>
  <c r="M3067" i="5"/>
  <c r="P3067" i="5" s="1"/>
  <c r="N2873" i="5"/>
  <c r="M2873" i="5"/>
  <c r="P2873" i="5" s="1"/>
  <c r="N3388" i="5"/>
  <c r="K3388" i="5"/>
  <c r="R3388" i="5" s="1"/>
  <c r="N2868" i="5"/>
  <c r="K2868" i="5"/>
  <c r="R2868" i="5" s="1"/>
  <c r="N3270" i="5"/>
  <c r="L3270" i="5"/>
  <c r="Q3270" i="5" s="1"/>
  <c r="K3270" i="5"/>
  <c r="R3270" i="5" s="1"/>
  <c r="M3270" i="5"/>
  <c r="P3270" i="5" s="1"/>
  <c r="M2997" i="5"/>
  <c r="P2997" i="5" s="1"/>
  <c r="L2997" i="5"/>
  <c r="Q2997" i="5" s="1"/>
  <c r="N2881" i="5"/>
  <c r="M2881" i="5"/>
  <c r="P2881" i="5" s="1"/>
  <c r="N3245" i="5"/>
  <c r="L3245" i="5"/>
  <c r="Q3245" i="5" s="1"/>
  <c r="N3141" i="5"/>
  <c r="K3141" i="5"/>
  <c r="R3141" i="5" s="1"/>
  <c r="M3141" i="5"/>
  <c r="P3141" i="5" s="1"/>
  <c r="N3175" i="5"/>
  <c r="L3175" i="5"/>
  <c r="Q3175" i="5" s="1"/>
  <c r="M3384" i="5"/>
  <c r="P3384" i="5" s="1"/>
  <c r="L3384" i="5"/>
  <c r="O3384" i="5" s="1"/>
  <c r="N2935" i="5"/>
  <c r="M2935" i="5"/>
  <c r="P2935" i="5" s="1"/>
  <c r="K3252" i="5"/>
  <c r="R3252" i="5" s="1"/>
  <c r="L3252" i="5"/>
  <c r="Q3252" i="5" s="1"/>
  <c r="N2969" i="5"/>
  <c r="K2969" i="5"/>
  <c r="R2969" i="5" s="1"/>
  <c r="M2969" i="5"/>
  <c r="P2969" i="5" s="1"/>
  <c r="M3409" i="5"/>
  <c r="P3409" i="5" s="1"/>
  <c r="K3409" i="5"/>
  <c r="R3409" i="5" s="1"/>
  <c r="N2926" i="5"/>
  <c r="L2926" i="5"/>
  <c r="Q2926" i="5" s="1"/>
  <c r="N3188" i="5"/>
  <c r="K3188" i="5"/>
  <c r="R3188" i="5" s="1"/>
  <c r="L3188" i="5"/>
  <c r="Q3188" i="5" s="1"/>
  <c r="M3188" i="5"/>
  <c r="P3188" i="5" s="1"/>
  <c r="N3070" i="5"/>
  <c r="L3070" i="5"/>
  <c r="Q3070" i="5" s="1"/>
  <c r="L3066" i="5"/>
  <c r="Q3066" i="5" s="1"/>
  <c r="N3345" i="5"/>
  <c r="M3419" i="5"/>
  <c r="P3419" i="5" s="1"/>
  <c r="L3346" i="5"/>
  <c r="O3346" i="5" s="1"/>
  <c r="L3251" i="5"/>
  <c r="Q3251" i="5" s="1"/>
  <c r="L3357" i="5"/>
  <c r="Q3357" i="5" s="1"/>
  <c r="L3058" i="5"/>
  <c r="Q3058" i="5" s="1"/>
  <c r="K3058" i="5"/>
  <c r="R3058" i="5" s="1"/>
  <c r="M3221" i="5"/>
  <c r="P3221" i="5" s="1"/>
  <c r="K3014" i="5"/>
  <c r="R3014" i="5" s="1"/>
  <c r="L3411" i="5"/>
  <c r="O3411" i="5" s="1"/>
  <c r="M3428" i="5"/>
  <c r="P3428" i="5" s="1"/>
  <c r="M3271" i="5"/>
  <c r="P3271" i="5" s="1"/>
  <c r="L3086" i="5"/>
  <c r="Q3086" i="5" s="1"/>
  <c r="K3086" i="5"/>
  <c r="R3086" i="5" s="1"/>
  <c r="L3155" i="5"/>
  <c r="Q3155" i="5" s="1"/>
  <c r="L3120" i="5"/>
  <c r="Q3120" i="5" s="1"/>
  <c r="N3400" i="5"/>
  <c r="K3529" i="5"/>
  <c r="R3529" i="5" s="1"/>
  <c r="K3201" i="5"/>
  <c r="R3201" i="5" s="1"/>
  <c r="M3503" i="5"/>
  <c r="P3503" i="5" s="1"/>
  <c r="M2907" i="5"/>
  <c r="P2907" i="5" s="1"/>
  <c r="L3523" i="5"/>
  <c r="N3523" i="5"/>
  <c r="K3523" i="5"/>
  <c r="R3523" i="5" s="1"/>
  <c r="M3523" i="5"/>
  <c r="P3523" i="5" s="1"/>
  <c r="M3061" i="5"/>
  <c r="P3061" i="5" s="1"/>
  <c r="L3061" i="5"/>
  <c r="Q3061" i="5" s="1"/>
  <c r="N3256" i="5"/>
  <c r="M3256" i="5"/>
  <c r="P3256" i="5" s="1"/>
  <c r="N2870" i="5"/>
  <c r="M2870" i="5"/>
  <c r="P2870" i="5" s="1"/>
  <c r="L2870" i="5"/>
  <c r="Q2870" i="5" s="1"/>
  <c r="K2870" i="5"/>
  <c r="R2870" i="5" s="1"/>
  <c r="M3552" i="5"/>
  <c r="P3552" i="5" s="1"/>
  <c r="N3552" i="5"/>
  <c r="K2950" i="5"/>
  <c r="R2950" i="5" s="1"/>
  <c r="L3103" i="5"/>
  <c r="Q3103" i="5" s="1"/>
  <c r="K3190" i="5"/>
  <c r="R3190" i="5" s="1"/>
  <c r="L3084" i="5"/>
  <c r="Q3084" i="5" s="1"/>
  <c r="N3300" i="5"/>
  <c r="M3300" i="5"/>
  <c r="P3300" i="5" s="1"/>
  <c r="L3300" i="5"/>
  <c r="Q3300" i="5" s="1"/>
  <c r="K3300" i="5"/>
  <c r="R3300" i="5" s="1"/>
  <c r="N3135" i="5"/>
  <c r="M3135" i="5"/>
  <c r="P3135" i="5" s="1"/>
  <c r="L3135" i="5"/>
  <c r="Q3135" i="5" s="1"/>
  <c r="K3135" i="5"/>
  <c r="R3135" i="5" s="1"/>
  <c r="N2976" i="5"/>
  <c r="L2976" i="5"/>
  <c r="K2976" i="5"/>
  <c r="R2976" i="5" s="1"/>
  <c r="M2976" i="5"/>
  <c r="P2976" i="5" s="1"/>
  <c r="N2987" i="5"/>
  <c r="M2987" i="5"/>
  <c r="P2987" i="5" s="1"/>
  <c r="L2987" i="5"/>
  <c r="Q2987" i="5" s="1"/>
  <c r="K2987" i="5"/>
  <c r="R2987" i="5" s="1"/>
  <c r="N3500" i="5"/>
  <c r="K3500" i="5"/>
  <c r="R3500" i="5" s="1"/>
  <c r="M3500" i="5"/>
  <c r="P3500" i="5" s="1"/>
  <c r="L3500" i="5"/>
  <c r="N3092" i="5"/>
  <c r="L3092" i="5"/>
  <c r="Q3092" i="5" s="1"/>
  <c r="K3092" i="5"/>
  <c r="R3092" i="5" s="1"/>
  <c r="M3092" i="5"/>
  <c r="P3092" i="5" s="1"/>
  <c r="N3019" i="5"/>
  <c r="K3019" i="5"/>
  <c r="R3019" i="5" s="1"/>
  <c r="M3019" i="5"/>
  <c r="P3019" i="5" s="1"/>
  <c r="N3082" i="5"/>
  <c r="K3082" i="5"/>
  <c r="R3082" i="5" s="1"/>
  <c r="L3082" i="5"/>
  <c r="Q3082" i="5" s="1"/>
  <c r="M3082" i="5"/>
  <c r="P3082" i="5" s="1"/>
  <c r="N3108" i="5"/>
  <c r="K3108" i="5"/>
  <c r="R3108" i="5" s="1"/>
  <c r="N3051" i="5"/>
  <c r="L3051" i="5"/>
  <c r="Q3051" i="5" s="1"/>
  <c r="K3051" i="5"/>
  <c r="R3051" i="5" s="1"/>
  <c r="M3051" i="5"/>
  <c r="P3051" i="5" s="1"/>
  <c r="M3323" i="5"/>
  <c r="P3323" i="5" s="1"/>
  <c r="K3323" i="5"/>
  <c r="R3323" i="5" s="1"/>
  <c r="N3323" i="5"/>
  <c r="L3323" i="5"/>
  <c r="N3196" i="5"/>
  <c r="L3196" i="5"/>
  <c r="Q3196" i="5" s="1"/>
  <c r="N3363" i="5"/>
  <c r="M3363" i="5"/>
  <c r="P3363" i="5" s="1"/>
  <c r="L3363" i="5"/>
  <c r="K3363" i="5"/>
  <c r="R3363" i="5" s="1"/>
  <c r="N3371" i="5"/>
  <c r="M3371" i="5"/>
  <c r="P3371" i="5" s="1"/>
  <c r="K3371" i="5"/>
  <c r="R3371" i="5" s="1"/>
  <c r="L3371" i="5"/>
  <c r="N3053" i="5"/>
  <c r="K3053" i="5"/>
  <c r="R3053" i="5" s="1"/>
  <c r="M3053" i="5"/>
  <c r="P3053" i="5" s="1"/>
  <c r="L3053" i="5"/>
  <c r="Q3053" i="5" s="1"/>
  <c r="K3220" i="5"/>
  <c r="R3220" i="5" s="1"/>
  <c r="L3220" i="5"/>
  <c r="Q3220" i="5" s="1"/>
  <c r="N3030" i="5"/>
  <c r="L3030" i="5"/>
  <c r="Q3030" i="5" s="1"/>
  <c r="M3030" i="5"/>
  <c r="P3030" i="5" s="1"/>
  <c r="K3030" i="5"/>
  <c r="R3030" i="5" s="1"/>
  <c r="O3480" i="5"/>
  <c r="L3614" i="5"/>
  <c r="L3615" i="5" s="1"/>
  <c r="AB333" i="7"/>
  <c r="BT337" i="7"/>
  <c r="BT338" i="7" s="1"/>
  <c r="BT339" i="7" s="1"/>
  <c r="Y334" i="7"/>
  <c r="G391" i="7"/>
  <c r="AE404" i="7"/>
  <c r="AB379" i="7"/>
  <c r="Y380" i="7"/>
  <c r="O3377" i="5"/>
  <c r="O2975" i="5"/>
  <c r="Q2973" i="5"/>
  <c r="P3614" i="5"/>
  <c r="O3334" i="5"/>
  <c r="AB3780" i="5"/>
  <c r="N3614" i="5"/>
  <c r="Q3432" i="5"/>
  <c r="M3614" i="5"/>
  <c r="M3615" i="5" s="1"/>
  <c r="O3614" i="5"/>
  <c r="O3395" i="5"/>
  <c r="O3409" i="5"/>
  <c r="Q3316" i="5"/>
  <c r="Q3343" i="5"/>
  <c r="O3388" i="5"/>
  <c r="O3530" i="5"/>
  <c r="O3309" i="5"/>
  <c r="O3472" i="5"/>
  <c r="O3469" i="5"/>
  <c r="Q3461" i="5"/>
  <c r="O3399" i="5"/>
  <c r="R3322" i="5"/>
  <c r="Q3436" i="5"/>
  <c r="K2845" i="5"/>
  <c r="R2845" i="5" s="1"/>
  <c r="K2533" i="5"/>
  <c r="R2533" i="5" s="1"/>
  <c r="M2533" i="5"/>
  <c r="P2533" i="5" s="1"/>
  <c r="K2627" i="5"/>
  <c r="R2627" i="5" s="1"/>
  <c r="K2725" i="5"/>
  <c r="R2725" i="5" s="1"/>
  <c r="K2768" i="5"/>
  <c r="R2768" i="5" s="1"/>
  <c r="M2567" i="5"/>
  <c r="P2567" i="5" s="1"/>
  <c r="M2614" i="5"/>
  <c r="P2614" i="5" s="1"/>
  <c r="M2679" i="5"/>
  <c r="P2679" i="5" s="1"/>
  <c r="L2712" i="5"/>
  <c r="Q2712" i="5" s="1"/>
  <c r="L2545" i="5"/>
  <c r="Q2545" i="5" s="1"/>
  <c r="L2581" i="5"/>
  <c r="Q2581" i="5" s="1"/>
  <c r="K2682" i="5"/>
  <c r="R2682" i="5" s="1"/>
  <c r="K2712" i="5"/>
  <c r="R2712" i="5" s="1"/>
  <c r="L2725" i="5"/>
  <c r="Q2725" i="5" s="1"/>
  <c r="M2778" i="5"/>
  <c r="P2778" i="5" s="1"/>
  <c r="K2545" i="5"/>
  <c r="R2545" i="5" s="1"/>
  <c r="M2581" i="5"/>
  <c r="P2581" i="5" s="1"/>
  <c r="K2624" i="5"/>
  <c r="R2624" i="5" s="1"/>
  <c r="L2682" i="5"/>
  <c r="Q2682" i="5" s="1"/>
  <c r="L2726" i="5"/>
  <c r="Q2726" i="5" s="1"/>
  <c r="K2744" i="5"/>
  <c r="R2744" i="5" s="1"/>
  <c r="M2545" i="5"/>
  <c r="P2545" i="5" s="1"/>
  <c r="K2581" i="5"/>
  <c r="R2581" i="5" s="1"/>
  <c r="M2617" i="5"/>
  <c r="P2617" i="5" s="1"/>
  <c r="M2682" i="5"/>
  <c r="P2682" i="5" s="1"/>
  <c r="K2726" i="5"/>
  <c r="R2726" i="5" s="1"/>
  <c r="M2744" i="5"/>
  <c r="P2744" i="5" s="1"/>
  <c r="K2512" i="5"/>
  <c r="R2512" i="5" s="1"/>
  <c r="K2569" i="5"/>
  <c r="R2569" i="5" s="1"/>
  <c r="M2584" i="5"/>
  <c r="P2584" i="5" s="1"/>
  <c r="L2638" i="5"/>
  <c r="Q2638" i="5" s="1"/>
  <c r="K2676" i="5"/>
  <c r="R2676" i="5" s="1"/>
  <c r="M2726" i="5"/>
  <c r="P2726" i="5" s="1"/>
  <c r="L2744" i="5"/>
  <c r="Q2744" i="5" s="1"/>
  <c r="L2512" i="5"/>
  <c r="Q2512" i="5" s="1"/>
  <c r="L2569" i="5"/>
  <c r="Q2569" i="5" s="1"/>
  <c r="L2604" i="5"/>
  <c r="Q2604" i="5" s="1"/>
  <c r="M2638" i="5"/>
  <c r="P2638" i="5" s="1"/>
  <c r="L2676" i="5"/>
  <c r="Q2676" i="5" s="1"/>
  <c r="M2723" i="5"/>
  <c r="P2723" i="5" s="1"/>
  <c r="K2764" i="5"/>
  <c r="R2764" i="5" s="1"/>
  <c r="M2512" i="5"/>
  <c r="P2512" i="5" s="1"/>
  <c r="L2567" i="5"/>
  <c r="Q2567" i="5" s="1"/>
  <c r="K2614" i="5"/>
  <c r="R2614" i="5" s="1"/>
  <c r="K2638" i="5"/>
  <c r="R2638" i="5" s="1"/>
  <c r="M2676" i="5"/>
  <c r="P2676" i="5" s="1"/>
  <c r="K2723" i="5"/>
  <c r="R2723" i="5" s="1"/>
  <c r="L2768" i="5"/>
  <c r="Q2768" i="5" s="1"/>
  <c r="K2567" i="5"/>
  <c r="R2567" i="5" s="1"/>
  <c r="L2614" i="5"/>
  <c r="Q2614" i="5" s="1"/>
  <c r="L2679" i="5"/>
  <c r="Q2679" i="5" s="1"/>
  <c r="L2710" i="5"/>
  <c r="Q2710" i="5" s="1"/>
  <c r="L2723" i="5"/>
  <c r="Q2723" i="5" s="1"/>
  <c r="M2768" i="5"/>
  <c r="P2768" i="5" s="1"/>
  <c r="L2748" i="5"/>
  <c r="Q2748" i="5" s="1"/>
  <c r="M2519" i="5"/>
  <c r="P2519" i="5" s="1"/>
  <c r="M2578" i="5"/>
  <c r="P2578" i="5" s="1"/>
  <c r="M2853" i="5"/>
  <c r="P2853" i="5" s="1"/>
  <c r="K2594" i="5"/>
  <c r="R2594" i="5" s="1"/>
  <c r="L2514" i="5"/>
  <c r="Q2514" i="5" s="1"/>
  <c r="M2626" i="5"/>
  <c r="P2626" i="5" s="1"/>
  <c r="L2740" i="5"/>
  <c r="Q2740" i="5" s="1"/>
  <c r="K2826" i="5"/>
  <c r="R2826" i="5" s="1"/>
  <c r="L2843" i="5"/>
  <c r="Q2843" i="5" s="1"/>
  <c r="K2565" i="5"/>
  <c r="R2565" i="5" s="1"/>
  <c r="M2680" i="5"/>
  <c r="P2680" i="5" s="1"/>
  <c r="L2724" i="5"/>
  <c r="Q2724" i="5" s="1"/>
  <c r="L2829" i="5"/>
  <c r="Q2829" i="5" s="1"/>
  <c r="K2847" i="5"/>
  <c r="R2847" i="5" s="1"/>
  <c r="K2557" i="5"/>
  <c r="R2557" i="5" s="1"/>
  <c r="K2684" i="5"/>
  <c r="R2684" i="5" s="1"/>
  <c r="K2790" i="5"/>
  <c r="R2790" i="5" s="1"/>
  <c r="L2532" i="5"/>
  <c r="Q2532" i="5" s="1"/>
  <c r="K2694" i="5"/>
  <c r="R2694" i="5" s="1"/>
  <c r="M2792" i="5"/>
  <c r="P2792" i="5" s="1"/>
  <c r="L2523" i="5"/>
  <c r="Q2523" i="5" s="1"/>
  <c r="L2564" i="5"/>
  <c r="Q2564" i="5" s="1"/>
  <c r="K2584" i="5"/>
  <c r="R2584" i="5" s="1"/>
  <c r="L2606" i="5"/>
  <c r="Q2606" i="5" s="1"/>
  <c r="L2624" i="5"/>
  <c r="Q2624" i="5" s="1"/>
  <c r="L2652" i="5"/>
  <c r="Q2652" i="5" s="1"/>
  <c r="K2710" i="5"/>
  <c r="R2710" i="5" s="1"/>
  <c r="K2519" i="5"/>
  <c r="R2519" i="5" s="1"/>
  <c r="M2523" i="5"/>
  <c r="P2523" i="5" s="1"/>
  <c r="L2584" i="5"/>
  <c r="Q2584" i="5" s="1"/>
  <c r="M2606" i="5"/>
  <c r="P2606" i="5" s="1"/>
  <c r="K2617" i="5"/>
  <c r="R2617" i="5" s="1"/>
  <c r="M2652" i="5"/>
  <c r="P2652" i="5" s="1"/>
  <c r="M2710" i="5"/>
  <c r="P2710" i="5" s="1"/>
  <c r="L2519" i="5"/>
  <c r="Q2519" i="5" s="1"/>
  <c r="L2617" i="5"/>
  <c r="Q2617" i="5" s="1"/>
  <c r="M2653" i="5"/>
  <c r="P2653" i="5" s="1"/>
  <c r="M2569" i="5"/>
  <c r="P2569" i="5" s="1"/>
  <c r="M2604" i="5"/>
  <c r="P2604" i="5" s="1"/>
  <c r="K2679" i="5"/>
  <c r="R2679" i="5" s="1"/>
  <c r="M2712" i="5"/>
  <c r="P2712" i="5" s="1"/>
  <c r="K2778" i="5"/>
  <c r="R2778" i="5" s="1"/>
  <c r="K2564" i="5"/>
  <c r="R2564" i="5" s="1"/>
  <c r="L2764" i="5"/>
  <c r="Q2764" i="5" s="1"/>
  <c r="K2604" i="5"/>
  <c r="R2604" i="5" s="1"/>
  <c r="K2523" i="5"/>
  <c r="R2523" i="5" s="1"/>
  <c r="M2564" i="5"/>
  <c r="P2564" i="5" s="1"/>
  <c r="K2606" i="5"/>
  <c r="R2606" i="5" s="1"/>
  <c r="M2624" i="5"/>
  <c r="P2624" i="5" s="1"/>
  <c r="L2698" i="5"/>
  <c r="Q2698" i="5" s="1"/>
  <c r="M2725" i="5"/>
  <c r="P2725" i="5" s="1"/>
  <c r="M2764" i="5"/>
  <c r="P2764" i="5" s="1"/>
  <c r="L2820" i="5"/>
  <c r="Q2820" i="5" s="1"/>
  <c r="L2663" i="5"/>
  <c r="Q2663" i="5" s="1"/>
  <c r="K2667" i="5"/>
  <c r="R2667" i="5" s="1"/>
  <c r="M2698" i="5"/>
  <c r="P2698" i="5" s="1"/>
  <c r="K2853" i="5"/>
  <c r="R2853" i="5" s="1"/>
  <c r="K2820" i="5"/>
  <c r="R2820" i="5" s="1"/>
  <c r="L2853" i="5"/>
  <c r="Q2853" i="5" s="1"/>
  <c r="L2594" i="5"/>
  <c r="Q2594" i="5" s="1"/>
  <c r="K2652" i="5"/>
  <c r="R2652" i="5" s="1"/>
  <c r="M2820" i="5"/>
  <c r="P2820" i="5" s="1"/>
  <c r="M2594" i="5"/>
  <c r="P2594" i="5" s="1"/>
  <c r="L2653" i="5"/>
  <c r="Q2653" i="5" s="1"/>
  <c r="K2653" i="5"/>
  <c r="R2653" i="5" s="1"/>
  <c r="K2698" i="5"/>
  <c r="R2698" i="5" s="1"/>
  <c r="L2778" i="5"/>
  <c r="Q2778" i="5" s="1"/>
  <c r="L2855" i="5"/>
  <c r="Q2855" i="5" s="1"/>
  <c r="M2538" i="5"/>
  <c r="P2538" i="5" s="1"/>
  <c r="M2825" i="5"/>
  <c r="P2825" i="5" s="1"/>
  <c r="M2855" i="5"/>
  <c r="P2855" i="5" s="1"/>
  <c r="K2855" i="5"/>
  <c r="R2855" i="5" s="1"/>
  <c r="L2649" i="5"/>
  <c r="Q2649" i="5" s="1"/>
  <c r="M2835" i="5"/>
  <c r="P2835" i="5" s="1"/>
  <c r="L2860" i="5"/>
  <c r="Q2860" i="5" s="1"/>
  <c r="K2668" i="5"/>
  <c r="R2668" i="5" s="1"/>
  <c r="L2520" i="5"/>
  <c r="Q2520" i="5" s="1"/>
  <c r="L2677" i="5"/>
  <c r="Q2677" i="5" s="1"/>
  <c r="K2704" i="5"/>
  <c r="R2704" i="5" s="1"/>
  <c r="K2587" i="5"/>
  <c r="R2587" i="5" s="1"/>
  <c r="L2739" i="5"/>
  <c r="Q2739" i="5" s="1"/>
  <c r="M2582" i="5"/>
  <c r="P2582" i="5" s="1"/>
  <c r="M2640" i="5"/>
  <c r="P2640" i="5" s="1"/>
  <c r="M2818" i="5"/>
  <c r="P2818" i="5" s="1"/>
  <c r="L2805" i="5"/>
  <c r="Q2805" i="5" s="1"/>
  <c r="K2805" i="5"/>
  <c r="R2805" i="5" s="1"/>
  <c r="M2749" i="5"/>
  <c r="P2749" i="5" s="1"/>
  <c r="M2805" i="5"/>
  <c r="P2805" i="5" s="1"/>
  <c r="L2627" i="5"/>
  <c r="Q2627" i="5" s="1"/>
  <c r="L2749" i="5"/>
  <c r="Q2749" i="5" s="1"/>
  <c r="M2627" i="5"/>
  <c r="P2627" i="5" s="1"/>
  <c r="K2749" i="5"/>
  <c r="R2749" i="5" s="1"/>
  <c r="L2533" i="5"/>
  <c r="Q2533" i="5" s="1"/>
  <c r="L2559" i="5"/>
  <c r="Q2559" i="5" s="1"/>
  <c r="M2546" i="5"/>
  <c r="P2546" i="5" s="1"/>
  <c r="M2522" i="5"/>
  <c r="P2522" i="5" s="1"/>
  <c r="L2517" i="5"/>
  <c r="Q2517" i="5" s="1"/>
  <c r="K2601" i="5"/>
  <c r="R2601" i="5" s="1"/>
  <c r="L2767" i="5"/>
  <c r="Q2767" i="5" s="1"/>
  <c r="M2517" i="5"/>
  <c r="P2517" i="5" s="1"/>
  <c r="K2538" i="5"/>
  <c r="R2538" i="5" s="1"/>
  <c r="L2538" i="5"/>
  <c r="Q2538" i="5" s="1"/>
  <c r="M2709" i="5"/>
  <c r="P2709" i="5" s="1"/>
  <c r="L2669" i="5"/>
  <c r="Q2669" i="5" s="1"/>
  <c r="K2549" i="5"/>
  <c r="R2549" i="5" s="1"/>
  <c r="L2543" i="5"/>
  <c r="Q2543" i="5" s="1"/>
  <c r="M2571" i="5"/>
  <c r="P2571" i="5" s="1"/>
  <c r="K2603" i="5"/>
  <c r="R2603" i="5" s="1"/>
  <c r="K2599" i="5"/>
  <c r="R2599" i="5" s="1"/>
  <c r="K2521" i="5"/>
  <c r="R2521" i="5" s="1"/>
  <c r="L2603" i="5"/>
  <c r="Q2603" i="5" s="1"/>
  <c r="L2599" i="5"/>
  <c r="O2599" i="5" s="1"/>
  <c r="K2670" i="5"/>
  <c r="R2670" i="5" s="1"/>
  <c r="K2699" i="5"/>
  <c r="R2699" i="5" s="1"/>
  <c r="K2752" i="5"/>
  <c r="R2752" i="5" s="1"/>
  <c r="L2521" i="5"/>
  <c r="Q2521" i="5" s="1"/>
  <c r="K2595" i="5"/>
  <c r="R2595" i="5" s="1"/>
  <c r="L2670" i="5"/>
  <c r="Q2670" i="5" s="1"/>
  <c r="L2752" i="5"/>
  <c r="Q2752" i="5" s="1"/>
  <c r="L2595" i="5"/>
  <c r="Q2595" i="5" s="1"/>
  <c r="M2670" i="5"/>
  <c r="P2670" i="5" s="1"/>
  <c r="M2752" i="5"/>
  <c r="P2752" i="5" s="1"/>
  <c r="K2546" i="5"/>
  <c r="R2546" i="5" s="1"/>
  <c r="K2559" i="5"/>
  <c r="R2559" i="5" s="1"/>
  <c r="M2595" i="5"/>
  <c r="P2595" i="5" s="1"/>
  <c r="M2543" i="5"/>
  <c r="P2543" i="5" s="1"/>
  <c r="K2518" i="5"/>
  <c r="R2518" i="5" s="1"/>
  <c r="M2530" i="5"/>
  <c r="P2530" i="5" s="1"/>
  <c r="L2548" i="5"/>
  <c r="Q2548" i="5" s="1"/>
  <c r="L2583" i="5"/>
  <c r="Q2583" i="5" s="1"/>
  <c r="K2622" i="5"/>
  <c r="R2622" i="5" s="1"/>
  <c r="L2647" i="5"/>
  <c r="Q2647" i="5" s="1"/>
  <c r="M2699" i="5"/>
  <c r="P2699" i="5" s="1"/>
  <c r="K2716" i="5"/>
  <c r="R2716" i="5" s="1"/>
  <c r="L2760" i="5"/>
  <c r="Q2760" i="5" s="1"/>
  <c r="K2779" i="5"/>
  <c r="R2779" i="5" s="1"/>
  <c r="M2791" i="5"/>
  <c r="P2791" i="5" s="1"/>
  <c r="K2806" i="5"/>
  <c r="R2806" i="5" s="1"/>
  <c r="K2548" i="5"/>
  <c r="R2548" i="5" s="1"/>
  <c r="K2563" i="5"/>
  <c r="R2563" i="5" s="1"/>
  <c r="K2583" i="5"/>
  <c r="R2583" i="5" s="1"/>
  <c r="L2622" i="5"/>
  <c r="Q2622" i="5" s="1"/>
  <c r="K2637" i="5"/>
  <c r="R2637" i="5" s="1"/>
  <c r="M2647" i="5"/>
  <c r="P2647" i="5" s="1"/>
  <c r="L2716" i="5"/>
  <c r="Q2716" i="5" s="1"/>
  <c r="K2735" i="5"/>
  <c r="R2735" i="5" s="1"/>
  <c r="L2779" i="5"/>
  <c r="Q2779" i="5" s="1"/>
  <c r="L2791" i="5"/>
  <c r="Q2791" i="5" s="1"/>
  <c r="K2804" i="5"/>
  <c r="R2804" i="5" s="1"/>
  <c r="L2518" i="5"/>
  <c r="Q2518" i="5" s="1"/>
  <c r="L2530" i="5"/>
  <c r="Q2530" i="5" s="1"/>
  <c r="M2518" i="5"/>
  <c r="P2518" i="5" s="1"/>
  <c r="L2563" i="5"/>
  <c r="Q2563" i="5" s="1"/>
  <c r="M2623" i="5"/>
  <c r="P2623" i="5" s="1"/>
  <c r="M2622" i="5"/>
  <c r="P2622" i="5" s="1"/>
  <c r="L2637" i="5"/>
  <c r="Q2637" i="5" s="1"/>
  <c r="K2647" i="5"/>
  <c r="R2647" i="5" s="1"/>
  <c r="L2690" i="5"/>
  <c r="Q2690" i="5" s="1"/>
  <c r="M2716" i="5"/>
  <c r="P2716" i="5" s="1"/>
  <c r="L2735" i="5"/>
  <c r="Q2735" i="5" s="1"/>
  <c r="M2779" i="5"/>
  <c r="P2779" i="5" s="1"/>
  <c r="K2791" i="5"/>
  <c r="R2791" i="5" s="1"/>
  <c r="L2804" i="5"/>
  <c r="Q2804" i="5" s="1"/>
  <c r="K2571" i="5"/>
  <c r="R2571" i="5" s="1"/>
  <c r="M2563" i="5"/>
  <c r="P2563" i="5" s="1"/>
  <c r="K2623" i="5"/>
  <c r="R2623" i="5" s="1"/>
  <c r="M2637" i="5"/>
  <c r="P2637" i="5" s="1"/>
  <c r="K2650" i="5"/>
  <c r="R2650" i="5" s="1"/>
  <c r="M2690" i="5"/>
  <c r="P2690" i="5" s="1"/>
  <c r="M2735" i="5"/>
  <c r="P2735" i="5" s="1"/>
  <c r="L2781" i="5"/>
  <c r="Q2781" i="5" s="1"/>
  <c r="M2804" i="5"/>
  <c r="P2804" i="5" s="1"/>
  <c r="M2806" i="5"/>
  <c r="P2806" i="5" s="1"/>
  <c r="M2521" i="5"/>
  <c r="P2521" i="5" s="1"/>
  <c r="L2546" i="5"/>
  <c r="Q2546" i="5" s="1"/>
  <c r="L2571" i="5"/>
  <c r="Q2571" i="5" s="1"/>
  <c r="L2623" i="5"/>
  <c r="Q2623" i="5" s="1"/>
  <c r="M2599" i="5"/>
  <c r="P2599" i="5" s="1"/>
  <c r="L2650" i="5"/>
  <c r="Q2650" i="5" s="1"/>
  <c r="K2690" i="5"/>
  <c r="R2690" i="5" s="1"/>
  <c r="M2781" i="5"/>
  <c r="P2781" i="5" s="1"/>
  <c r="K2781" i="5"/>
  <c r="R2781" i="5" s="1"/>
  <c r="K2530" i="5"/>
  <c r="R2530" i="5" s="1"/>
  <c r="K2543" i="5"/>
  <c r="R2543" i="5" s="1"/>
  <c r="M2548" i="5"/>
  <c r="P2548" i="5" s="1"/>
  <c r="M2559" i="5"/>
  <c r="P2559" i="5" s="1"/>
  <c r="M2583" i="5"/>
  <c r="P2583" i="5" s="1"/>
  <c r="M2603" i="5"/>
  <c r="P2603" i="5" s="1"/>
  <c r="L2699" i="5"/>
  <c r="Q2699" i="5" s="1"/>
  <c r="M2760" i="5"/>
  <c r="P2760" i="5" s="1"/>
  <c r="L2806" i="5"/>
  <c r="Q2806" i="5" s="1"/>
  <c r="L2531" i="5"/>
  <c r="Q2531" i="5" s="1"/>
  <c r="K2628" i="5"/>
  <c r="R2628" i="5" s="1"/>
  <c r="M2827" i="5"/>
  <c r="P2827" i="5" s="1"/>
  <c r="L2536" i="5"/>
  <c r="Q2536" i="5" s="1"/>
  <c r="L2555" i="5"/>
  <c r="Q2555" i="5" s="1"/>
  <c r="M2540" i="5"/>
  <c r="P2540" i="5" s="1"/>
  <c r="K2532" i="5"/>
  <c r="R2532" i="5" s="1"/>
  <c r="L2557" i="5"/>
  <c r="Q2557" i="5" s="1"/>
  <c r="L2565" i="5"/>
  <c r="Q2565" i="5" s="1"/>
  <c r="K2620" i="5"/>
  <c r="R2620" i="5" s="1"/>
  <c r="K2655" i="5"/>
  <c r="R2655" i="5" s="1"/>
  <c r="M2684" i="5"/>
  <c r="P2684" i="5" s="1"/>
  <c r="L2680" i="5"/>
  <c r="Q2680" i="5" s="1"/>
  <c r="L2692" i="5"/>
  <c r="Q2692" i="5" s="1"/>
  <c r="M2694" i="5"/>
  <c r="P2694" i="5" s="1"/>
  <c r="M2724" i="5"/>
  <c r="P2724" i="5" s="1"/>
  <c r="M2748" i="5"/>
  <c r="P2748" i="5" s="1"/>
  <c r="K2762" i="5"/>
  <c r="R2762" i="5" s="1"/>
  <c r="L2790" i="5"/>
  <c r="Q2790" i="5" s="1"/>
  <c r="K2829" i="5"/>
  <c r="R2829" i="5" s="1"/>
  <c r="L2540" i="5"/>
  <c r="Q2540" i="5" s="1"/>
  <c r="M2557" i="5"/>
  <c r="P2557" i="5" s="1"/>
  <c r="M2570" i="5"/>
  <c r="P2570" i="5" s="1"/>
  <c r="M2565" i="5"/>
  <c r="P2565" i="5" s="1"/>
  <c r="L2620" i="5"/>
  <c r="Q2620" i="5" s="1"/>
  <c r="L2655" i="5"/>
  <c r="Q2655" i="5" s="1"/>
  <c r="L2683" i="5"/>
  <c r="Q2683" i="5" s="1"/>
  <c r="K2680" i="5"/>
  <c r="R2680" i="5" s="1"/>
  <c r="M2692" i="5"/>
  <c r="P2692" i="5" s="1"/>
  <c r="M2693" i="5"/>
  <c r="P2693" i="5" s="1"/>
  <c r="L2762" i="5"/>
  <c r="Q2762" i="5" s="1"/>
  <c r="M2790" i="5"/>
  <c r="P2790" i="5" s="1"/>
  <c r="M2844" i="5"/>
  <c r="P2844" i="5" s="1"/>
  <c r="K2540" i="5"/>
  <c r="R2540" i="5" s="1"/>
  <c r="K2570" i="5"/>
  <c r="R2570" i="5" s="1"/>
  <c r="L2556" i="5"/>
  <c r="Q2556" i="5" s="1"/>
  <c r="K2577" i="5"/>
  <c r="R2577" i="5" s="1"/>
  <c r="M2615" i="5"/>
  <c r="P2615" i="5" s="1"/>
  <c r="M2620" i="5"/>
  <c r="P2620" i="5" s="1"/>
  <c r="L2602" i="5"/>
  <c r="Q2602" i="5" s="1"/>
  <c r="M2655" i="5"/>
  <c r="P2655" i="5" s="1"/>
  <c r="M2683" i="5"/>
  <c r="P2683" i="5" s="1"/>
  <c r="K2692" i="5"/>
  <c r="R2692" i="5" s="1"/>
  <c r="K2693" i="5"/>
  <c r="R2693" i="5" s="1"/>
  <c r="M2762" i="5"/>
  <c r="P2762" i="5" s="1"/>
  <c r="L2780" i="5"/>
  <c r="Q2780" i="5" s="1"/>
  <c r="K2786" i="5"/>
  <c r="R2786" i="5" s="1"/>
  <c r="K2861" i="5"/>
  <c r="R2861" i="5" s="1"/>
  <c r="L2844" i="5"/>
  <c r="Q2844" i="5" s="1"/>
  <c r="M2529" i="5"/>
  <c r="P2529" i="5" s="1"/>
  <c r="L2570" i="5"/>
  <c r="Q2570" i="5" s="1"/>
  <c r="M2556" i="5"/>
  <c r="P2556" i="5" s="1"/>
  <c r="L2577" i="5"/>
  <c r="Q2577" i="5" s="1"/>
  <c r="K2615" i="5"/>
  <c r="R2615" i="5" s="1"/>
  <c r="M2602" i="5"/>
  <c r="P2602" i="5" s="1"/>
  <c r="K2683" i="5"/>
  <c r="R2683" i="5" s="1"/>
  <c r="L2693" i="5"/>
  <c r="Q2693" i="5" s="1"/>
  <c r="K2722" i="5"/>
  <c r="R2722" i="5" s="1"/>
  <c r="M2751" i="5"/>
  <c r="P2751" i="5" s="1"/>
  <c r="M2780" i="5"/>
  <c r="P2780" i="5" s="1"/>
  <c r="M2786" i="5"/>
  <c r="P2786" i="5" s="1"/>
  <c r="M2830" i="5"/>
  <c r="P2830" i="5" s="1"/>
  <c r="L2861" i="5"/>
  <c r="Q2861" i="5" s="1"/>
  <c r="K2529" i="5"/>
  <c r="R2529" i="5" s="1"/>
  <c r="K2534" i="5"/>
  <c r="R2534" i="5" s="1"/>
  <c r="K2556" i="5"/>
  <c r="R2556" i="5" s="1"/>
  <c r="M2577" i="5"/>
  <c r="P2577" i="5" s="1"/>
  <c r="L2615" i="5"/>
  <c r="Q2615" i="5" s="1"/>
  <c r="K2602" i="5"/>
  <c r="R2602" i="5" s="1"/>
  <c r="M2664" i="5"/>
  <c r="P2664" i="5" s="1"/>
  <c r="L2722" i="5"/>
  <c r="Q2722" i="5" s="1"/>
  <c r="L2751" i="5"/>
  <c r="Q2751" i="5" s="1"/>
  <c r="L2786" i="5"/>
  <c r="Q2786" i="5" s="1"/>
  <c r="L2830" i="5"/>
  <c r="Q2830" i="5" s="1"/>
  <c r="M2861" i="5"/>
  <c r="P2861" i="5" s="1"/>
  <c r="L2529" i="5"/>
  <c r="Q2529" i="5" s="1"/>
  <c r="L2534" i="5"/>
  <c r="Q2534" i="5" s="1"/>
  <c r="L2664" i="5"/>
  <c r="Q2664" i="5" s="1"/>
  <c r="M2722" i="5"/>
  <c r="P2722" i="5" s="1"/>
  <c r="K2751" i="5"/>
  <c r="R2751" i="5" s="1"/>
  <c r="K2792" i="5"/>
  <c r="R2792" i="5" s="1"/>
  <c r="K2830" i="5"/>
  <c r="R2830" i="5" s="1"/>
  <c r="M2847" i="5"/>
  <c r="P2847" i="5" s="1"/>
  <c r="M2532" i="5"/>
  <c r="P2532" i="5" s="1"/>
  <c r="M2534" i="5"/>
  <c r="P2534" i="5" s="1"/>
  <c r="K2664" i="5"/>
  <c r="R2664" i="5" s="1"/>
  <c r="L2684" i="5"/>
  <c r="Q2684" i="5" s="1"/>
  <c r="L2694" i="5"/>
  <c r="Q2694" i="5" s="1"/>
  <c r="K2724" i="5"/>
  <c r="R2724" i="5" s="1"/>
  <c r="K2748" i="5"/>
  <c r="R2748" i="5" s="1"/>
  <c r="L2792" i="5"/>
  <c r="Q2792" i="5" s="1"/>
  <c r="M2829" i="5"/>
  <c r="P2829" i="5" s="1"/>
  <c r="L2847" i="5"/>
  <c r="Q2847" i="5" s="1"/>
  <c r="M2588" i="5"/>
  <c r="P2588" i="5" s="1"/>
  <c r="K2605" i="5"/>
  <c r="R2605" i="5" s="1"/>
  <c r="M2681" i="5"/>
  <c r="P2681" i="5" s="1"/>
  <c r="K2522" i="5"/>
  <c r="R2522" i="5" s="1"/>
  <c r="M2535" i="5"/>
  <c r="P2535" i="5" s="1"/>
  <c r="M2539" i="5"/>
  <c r="P2539" i="5" s="1"/>
  <c r="K2554" i="5"/>
  <c r="R2554" i="5" s="1"/>
  <c r="M2586" i="5"/>
  <c r="P2586" i="5" s="1"/>
  <c r="L2588" i="5"/>
  <c r="Q2588" i="5" s="1"/>
  <c r="M2580" i="5"/>
  <c r="P2580" i="5" s="1"/>
  <c r="L2717" i="5"/>
  <c r="Q2717" i="5" s="1"/>
  <c r="M2813" i="5"/>
  <c r="P2813" i="5" s="1"/>
  <c r="L2837" i="5"/>
  <c r="Q2837" i="5" s="1"/>
  <c r="M2859" i="5"/>
  <c r="P2859" i="5" s="1"/>
  <c r="K2517" i="5"/>
  <c r="R2517" i="5" s="1"/>
  <c r="K2539" i="5"/>
  <c r="R2539" i="5" s="1"/>
  <c r="L2601" i="5"/>
  <c r="Q2601" i="5" s="1"/>
  <c r="K2598" i="5"/>
  <c r="R2598" i="5" s="1"/>
  <c r="M2601" i="5"/>
  <c r="P2601" i="5" s="1"/>
  <c r="K2642" i="5"/>
  <c r="R2642" i="5" s="1"/>
  <c r="M2663" i="5"/>
  <c r="P2663" i="5" s="1"/>
  <c r="L2605" i="5"/>
  <c r="Q2605" i="5" s="1"/>
  <c r="L2598" i="5"/>
  <c r="Q2598" i="5" s="1"/>
  <c r="L2642" i="5"/>
  <c r="Q2642" i="5" s="1"/>
  <c r="L2681" i="5"/>
  <c r="Q2681" i="5" s="1"/>
  <c r="K2746" i="5"/>
  <c r="R2746" i="5" s="1"/>
  <c r="K2737" i="5"/>
  <c r="R2737" i="5" s="1"/>
  <c r="L2763" i="5"/>
  <c r="Q2763" i="5" s="1"/>
  <c r="M2787" i="5"/>
  <c r="P2787" i="5" s="1"/>
  <c r="L2522" i="5"/>
  <c r="Q2522" i="5" s="1"/>
  <c r="K2535" i="5"/>
  <c r="R2535" i="5" s="1"/>
  <c r="L2554" i="5"/>
  <c r="Q2554" i="5" s="1"/>
  <c r="K2586" i="5"/>
  <c r="R2586" i="5" s="1"/>
  <c r="K2580" i="5"/>
  <c r="R2580" i="5" s="1"/>
  <c r="M2605" i="5"/>
  <c r="P2605" i="5" s="1"/>
  <c r="M2598" i="5"/>
  <c r="P2598" i="5" s="1"/>
  <c r="M2642" i="5"/>
  <c r="P2642" i="5" s="1"/>
  <c r="M2650" i="5"/>
  <c r="P2650" i="5" s="1"/>
  <c r="L2746" i="5"/>
  <c r="Q2746" i="5" s="1"/>
  <c r="L2737" i="5"/>
  <c r="Q2737" i="5" s="1"/>
  <c r="K2760" i="5"/>
  <c r="R2760" i="5" s="1"/>
  <c r="M2765" i="5"/>
  <c r="P2765" i="5" s="1"/>
  <c r="K2763" i="5"/>
  <c r="R2763" i="5" s="1"/>
  <c r="K2780" i="5"/>
  <c r="R2780" i="5" s="1"/>
  <c r="M2789" i="5"/>
  <c r="P2789" i="5" s="1"/>
  <c r="K2813" i="5"/>
  <c r="R2813" i="5" s="1"/>
  <c r="M2837" i="5"/>
  <c r="P2837" i="5" s="1"/>
  <c r="M2852" i="5"/>
  <c r="P2852" i="5" s="1"/>
  <c r="K2844" i="5"/>
  <c r="R2844" i="5" s="1"/>
  <c r="M2554" i="5"/>
  <c r="P2554" i="5" s="1"/>
  <c r="L2580" i="5"/>
  <c r="Q2580" i="5" s="1"/>
  <c r="K2662" i="5"/>
  <c r="R2662" i="5" s="1"/>
  <c r="K2685" i="5"/>
  <c r="R2685" i="5" s="1"/>
  <c r="M2746" i="5"/>
  <c r="P2746" i="5" s="1"/>
  <c r="K2750" i="5"/>
  <c r="R2750" i="5" s="1"/>
  <c r="M2737" i="5"/>
  <c r="P2737" i="5" s="1"/>
  <c r="K2765" i="5"/>
  <c r="R2765" i="5" s="1"/>
  <c r="L2789" i="5"/>
  <c r="Q2789" i="5" s="1"/>
  <c r="K2819" i="5"/>
  <c r="R2819" i="5" s="1"/>
  <c r="L2813" i="5"/>
  <c r="Q2813" i="5" s="1"/>
  <c r="K2852" i="5"/>
  <c r="R2852" i="5" s="1"/>
  <c r="L2667" i="5"/>
  <c r="Q2667" i="5" s="1"/>
  <c r="L2662" i="5"/>
  <c r="Q2662" i="5" s="1"/>
  <c r="L2685" i="5"/>
  <c r="Q2685" i="5" s="1"/>
  <c r="L2750" i="5"/>
  <c r="Q2750" i="5" s="1"/>
  <c r="L2765" i="5"/>
  <c r="Q2765" i="5" s="1"/>
  <c r="K2789" i="5"/>
  <c r="R2789" i="5" s="1"/>
  <c r="L2819" i="5"/>
  <c r="Q2819" i="5" s="1"/>
  <c r="L2852" i="5"/>
  <c r="Q2852" i="5" s="1"/>
  <c r="M2667" i="5"/>
  <c r="P2667" i="5" s="1"/>
  <c r="M2662" i="5"/>
  <c r="P2662" i="5" s="1"/>
  <c r="M2685" i="5"/>
  <c r="P2685" i="5" s="1"/>
  <c r="M2750" i="5"/>
  <c r="P2750" i="5" s="1"/>
  <c r="K2767" i="5"/>
  <c r="R2767" i="5" s="1"/>
  <c r="M2819" i="5"/>
  <c r="P2819" i="5" s="1"/>
  <c r="L2825" i="5"/>
  <c r="Q2825" i="5" s="1"/>
  <c r="K2663" i="5"/>
  <c r="R2663" i="5" s="1"/>
  <c r="K2681" i="5"/>
  <c r="R2681" i="5" s="1"/>
  <c r="L2709" i="5"/>
  <c r="Q2709" i="5" s="1"/>
  <c r="M2717" i="5"/>
  <c r="P2717" i="5" s="1"/>
  <c r="M2767" i="5"/>
  <c r="P2767" i="5" s="1"/>
  <c r="K2787" i="5"/>
  <c r="R2787" i="5" s="1"/>
  <c r="K2825" i="5"/>
  <c r="R2825" i="5" s="1"/>
  <c r="K2859" i="5"/>
  <c r="R2859" i="5" s="1"/>
  <c r="L2535" i="5"/>
  <c r="Q2535" i="5" s="1"/>
  <c r="L2539" i="5"/>
  <c r="Q2539" i="5" s="1"/>
  <c r="L2586" i="5"/>
  <c r="Q2586" i="5" s="1"/>
  <c r="K2588" i="5"/>
  <c r="R2588" i="5" s="1"/>
  <c r="K2709" i="5"/>
  <c r="R2709" i="5" s="1"/>
  <c r="K2717" i="5"/>
  <c r="R2717" i="5" s="1"/>
  <c r="M2763" i="5"/>
  <c r="P2763" i="5" s="1"/>
  <c r="L2787" i="5"/>
  <c r="Q2787" i="5" s="1"/>
  <c r="K2837" i="5"/>
  <c r="R2837" i="5" s="1"/>
  <c r="L2859" i="5"/>
  <c r="Q2859" i="5" s="1"/>
  <c r="M2531" i="5"/>
  <c r="P2531" i="5" s="1"/>
  <c r="M2536" i="5"/>
  <c r="P2536" i="5" s="1"/>
  <c r="K2560" i="5"/>
  <c r="R2560" i="5" s="1"/>
  <c r="L2628" i="5"/>
  <c r="Q2628" i="5" s="1"/>
  <c r="K2669" i="5"/>
  <c r="R2669" i="5" s="1"/>
  <c r="L2706" i="5"/>
  <c r="Q2706" i="5" s="1"/>
  <c r="K2728" i="5"/>
  <c r="R2728" i="5" s="1"/>
  <c r="K2761" i="5"/>
  <c r="R2761" i="5" s="1"/>
  <c r="K2815" i="5"/>
  <c r="R2815" i="5" s="1"/>
  <c r="L2827" i="5"/>
  <c r="Q2827" i="5" s="1"/>
  <c r="K2858" i="5"/>
  <c r="R2858" i="5" s="1"/>
  <c r="K2528" i="5"/>
  <c r="R2528" i="5" s="1"/>
  <c r="M2549" i="5"/>
  <c r="P2549" i="5" s="1"/>
  <c r="M2560" i="5"/>
  <c r="P2560" i="5" s="1"/>
  <c r="K2706" i="5"/>
  <c r="R2706" i="5" s="1"/>
  <c r="L2728" i="5"/>
  <c r="Q2728" i="5" s="1"/>
  <c r="L2761" i="5"/>
  <c r="Q2761" i="5" s="1"/>
  <c r="M2862" i="5"/>
  <c r="P2862" i="5" s="1"/>
  <c r="L2528" i="5"/>
  <c r="Q2528" i="5" s="1"/>
  <c r="L2549" i="5"/>
  <c r="Q2549" i="5" s="1"/>
  <c r="M2568" i="5"/>
  <c r="P2568" i="5" s="1"/>
  <c r="L2568" i="5"/>
  <c r="Q2568" i="5" s="1"/>
  <c r="K2568" i="5"/>
  <c r="R2568" i="5" s="1"/>
  <c r="L2854" i="5"/>
  <c r="Q2854" i="5" s="1"/>
  <c r="M2555" i="5"/>
  <c r="P2555" i="5" s="1"/>
  <c r="K2678" i="5"/>
  <c r="R2678" i="5" s="1"/>
  <c r="M2727" i="5"/>
  <c r="P2727" i="5" s="1"/>
  <c r="M2816" i="5"/>
  <c r="P2816" i="5" s="1"/>
  <c r="M2854" i="5"/>
  <c r="P2854" i="5" s="1"/>
  <c r="K2531" i="5"/>
  <c r="R2531" i="5" s="1"/>
  <c r="K2536" i="5"/>
  <c r="R2536" i="5" s="1"/>
  <c r="K2555" i="5"/>
  <c r="R2555" i="5" s="1"/>
  <c r="M2656" i="5"/>
  <c r="P2656" i="5" s="1"/>
  <c r="L2678" i="5"/>
  <c r="Q2678" i="5" s="1"/>
  <c r="K2578" i="5"/>
  <c r="R2578" i="5" s="1"/>
  <c r="K2597" i="5"/>
  <c r="R2597" i="5" s="1"/>
  <c r="L2633" i="5"/>
  <c r="Q2633" i="5" s="1"/>
  <c r="K2651" i="5"/>
  <c r="R2651" i="5" s="1"/>
  <c r="K2515" i="5"/>
  <c r="R2515" i="5" s="1"/>
  <c r="L2515" i="5"/>
  <c r="Q2515" i="5" s="1"/>
  <c r="L2597" i="5"/>
  <c r="Q2597" i="5" s="1"/>
  <c r="K2600" i="5"/>
  <c r="R2600" i="5" s="1"/>
  <c r="L2651" i="5"/>
  <c r="Q2651" i="5" s="1"/>
  <c r="M2515" i="5"/>
  <c r="P2515" i="5" s="1"/>
  <c r="K2566" i="5"/>
  <c r="R2566" i="5" s="1"/>
  <c r="M2597" i="5"/>
  <c r="P2597" i="5" s="1"/>
  <c r="M2651" i="5"/>
  <c r="P2651" i="5" s="1"/>
  <c r="K2661" i="5"/>
  <c r="R2661" i="5" s="1"/>
  <c r="K2713" i="5"/>
  <c r="R2713" i="5" s="1"/>
  <c r="L2566" i="5"/>
  <c r="Q2566" i="5" s="1"/>
  <c r="K2635" i="5"/>
  <c r="R2635" i="5" s="1"/>
  <c r="M2661" i="5"/>
  <c r="P2661" i="5" s="1"/>
  <c r="L2713" i="5"/>
  <c r="Q2713" i="5" s="1"/>
  <c r="K2832" i="5"/>
  <c r="R2832" i="5" s="1"/>
  <c r="L2516" i="5"/>
  <c r="Q2516" i="5" s="1"/>
  <c r="M2566" i="5"/>
  <c r="P2566" i="5" s="1"/>
  <c r="L2661" i="5"/>
  <c r="Q2661" i="5" s="1"/>
  <c r="M2713" i="5"/>
  <c r="P2713" i="5" s="1"/>
  <c r="K2849" i="5"/>
  <c r="R2849" i="5" s="1"/>
  <c r="M2516" i="5"/>
  <c r="P2516" i="5" s="1"/>
  <c r="K2514" i="5"/>
  <c r="R2514" i="5" s="1"/>
  <c r="K2734" i="5"/>
  <c r="R2734" i="5" s="1"/>
  <c r="K2516" i="5"/>
  <c r="R2516" i="5" s="1"/>
  <c r="M2514" i="5"/>
  <c r="P2514" i="5" s="1"/>
  <c r="L2578" i="5"/>
  <c r="Q2578" i="5" s="1"/>
  <c r="M2734" i="5"/>
  <c r="P2734" i="5" s="1"/>
  <c r="L2812" i="5"/>
  <c r="Q2812" i="5" s="1"/>
  <c r="K2547" i="5"/>
  <c r="R2547" i="5" s="1"/>
  <c r="L2562" i="5"/>
  <c r="Q2562" i="5" s="1"/>
  <c r="M2587" i="5"/>
  <c r="P2587" i="5" s="1"/>
  <c r="L2618" i="5"/>
  <c r="Q2618" i="5" s="1"/>
  <c r="L2641" i="5"/>
  <c r="Q2641" i="5" s="1"/>
  <c r="K2665" i="5"/>
  <c r="R2665" i="5" s="1"/>
  <c r="M2668" i="5"/>
  <c r="P2668" i="5" s="1"/>
  <c r="L2704" i="5"/>
  <c r="Q2704" i="5" s="1"/>
  <c r="L2743" i="5"/>
  <c r="Q2743" i="5" s="1"/>
  <c r="M2826" i="5"/>
  <c r="P2826" i="5" s="1"/>
  <c r="K2860" i="5"/>
  <c r="R2860" i="5" s="1"/>
  <c r="M2845" i="5"/>
  <c r="P2845" i="5" s="1"/>
  <c r="L2547" i="5"/>
  <c r="Q2547" i="5" s="1"/>
  <c r="M2562" i="5"/>
  <c r="P2562" i="5" s="1"/>
  <c r="K2618" i="5"/>
  <c r="R2618" i="5" s="1"/>
  <c r="L2634" i="5"/>
  <c r="Q2634" i="5" s="1"/>
  <c r="M2641" i="5"/>
  <c r="P2641" i="5" s="1"/>
  <c r="L2665" i="5"/>
  <c r="Q2665" i="5" s="1"/>
  <c r="M2711" i="5"/>
  <c r="P2711" i="5" s="1"/>
  <c r="K2743" i="5"/>
  <c r="R2743" i="5" s="1"/>
  <c r="L2817" i="5"/>
  <c r="Q2817" i="5" s="1"/>
  <c r="K2834" i="5"/>
  <c r="R2834" i="5" s="1"/>
  <c r="M2846" i="5"/>
  <c r="P2846" i="5" s="1"/>
  <c r="M2547" i="5"/>
  <c r="P2547" i="5" s="1"/>
  <c r="L2613" i="5"/>
  <c r="Q2613" i="5" s="1"/>
  <c r="K2634" i="5"/>
  <c r="R2634" i="5" s="1"/>
  <c r="M2665" i="5"/>
  <c r="P2665" i="5" s="1"/>
  <c r="L2711" i="5"/>
  <c r="Q2711" i="5" s="1"/>
  <c r="M2708" i="5"/>
  <c r="P2708" i="5" s="1"/>
  <c r="K2741" i="5"/>
  <c r="R2741" i="5" s="1"/>
  <c r="K2817" i="5"/>
  <c r="R2817" i="5" s="1"/>
  <c r="L2834" i="5"/>
  <c r="Q2834" i="5" s="1"/>
  <c r="L2846" i="5"/>
  <c r="Q2846" i="5" s="1"/>
  <c r="M2558" i="5"/>
  <c r="P2558" i="5" s="1"/>
  <c r="K2613" i="5"/>
  <c r="R2613" i="5" s="1"/>
  <c r="M2634" i="5"/>
  <c r="P2634" i="5" s="1"/>
  <c r="K2711" i="5"/>
  <c r="R2711" i="5" s="1"/>
  <c r="L2708" i="5"/>
  <c r="Q2708" i="5" s="1"/>
  <c r="K2736" i="5"/>
  <c r="R2736" i="5" s="1"/>
  <c r="L2741" i="5"/>
  <c r="Q2741" i="5" s="1"/>
  <c r="M2800" i="5"/>
  <c r="P2800" i="5" s="1"/>
  <c r="M2817" i="5"/>
  <c r="P2817" i="5" s="1"/>
  <c r="M2834" i="5"/>
  <c r="P2834" i="5" s="1"/>
  <c r="K2846" i="5"/>
  <c r="R2846" i="5" s="1"/>
  <c r="L2558" i="5"/>
  <c r="Q2558" i="5" s="1"/>
  <c r="K2582" i="5"/>
  <c r="R2582" i="5" s="1"/>
  <c r="M2613" i="5"/>
  <c r="P2613" i="5" s="1"/>
  <c r="K2640" i="5"/>
  <c r="R2640" i="5" s="1"/>
  <c r="M2649" i="5"/>
  <c r="P2649" i="5" s="1"/>
  <c r="K2677" i="5"/>
  <c r="R2677" i="5" s="1"/>
  <c r="K2708" i="5"/>
  <c r="R2708" i="5" s="1"/>
  <c r="L2736" i="5"/>
  <c r="Q2736" i="5" s="1"/>
  <c r="M2741" i="5"/>
  <c r="P2741" i="5" s="1"/>
  <c r="K2800" i="5"/>
  <c r="R2800" i="5" s="1"/>
  <c r="K2818" i="5"/>
  <c r="R2818" i="5" s="1"/>
  <c r="K2520" i="5"/>
  <c r="R2520" i="5" s="1"/>
  <c r="K2558" i="5"/>
  <c r="R2558" i="5" s="1"/>
  <c r="L2582" i="5"/>
  <c r="Q2582" i="5" s="1"/>
  <c r="L2626" i="5"/>
  <c r="Q2626" i="5" s="1"/>
  <c r="L2640" i="5"/>
  <c r="Q2640" i="5" s="1"/>
  <c r="K2649" i="5"/>
  <c r="R2649" i="5" s="1"/>
  <c r="M2677" i="5"/>
  <c r="P2677" i="5" s="1"/>
  <c r="K2739" i="5"/>
  <c r="R2739" i="5" s="1"/>
  <c r="M2736" i="5"/>
  <c r="P2736" i="5" s="1"/>
  <c r="M2740" i="5"/>
  <c r="P2740" i="5" s="1"/>
  <c r="L2800" i="5"/>
  <c r="Q2800" i="5" s="1"/>
  <c r="L2818" i="5"/>
  <c r="Q2818" i="5" s="1"/>
  <c r="L2835" i="5"/>
  <c r="Q2835" i="5" s="1"/>
  <c r="K2843" i="5"/>
  <c r="R2843" i="5" s="1"/>
  <c r="M2520" i="5"/>
  <c r="P2520" i="5" s="1"/>
  <c r="K2562" i="5"/>
  <c r="R2562" i="5" s="1"/>
  <c r="L2587" i="5"/>
  <c r="Q2587" i="5" s="1"/>
  <c r="M2618" i="5"/>
  <c r="P2618" i="5" s="1"/>
  <c r="K2626" i="5"/>
  <c r="R2626" i="5" s="1"/>
  <c r="K2641" i="5"/>
  <c r="R2641" i="5" s="1"/>
  <c r="L2668" i="5"/>
  <c r="Q2668" i="5" s="1"/>
  <c r="M2704" i="5"/>
  <c r="P2704" i="5" s="1"/>
  <c r="M2739" i="5"/>
  <c r="P2739" i="5" s="1"/>
  <c r="M2743" i="5"/>
  <c r="P2743" i="5" s="1"/>
  <c r="K2740" i="5"/>
  <c r="R2740" i="5" s="1"/>
  <c r="K2835" i="5"/>
  <c r="R2835" i="5" s="1"/>
  <c r="L2826" i="5"/>
  <c r="Q2826" i="5" s="1"/>
  <c r="M2843" i="5"/>
  <c r="P2843" i="5" s="1"/>
  <c r="M2860" i="5"/>
  <c r="P2860" i="5" s="1"/>
  <c r="L2845" i="5"/>
  <c r="Q2845" i="5" s="1"/>
  <c r="M2542" i="5"/>
  <c r="P2542" i="5" s="1"/>
  <c r="M2696" i="5"/>
  <c r="P2696" i="5" s="1"/>
  <c r="L2619" i="5"/>
  <c r="Q2619" i="5" s="1"/>
  <c r="L2607" i="5"/>
  <c r="Q2607" i="5" s="1"/>
  <c r="L2666" i="5"/>
  <c r="Q2666" i="5" s="1"/>
  <c r="L2616" i="5"/>
  <c r="Q2616" i="5" s="1"/>
  <c r="M2788" i="5"/>
  <c r="P2788" i="5" s="1"/>
  <c r="M2803" i="5"/>
  <c r="P2803" i="5" s="1"/>
  <c r="M2729" i="5"/>
  <c r="P2729" i="5" s="1"/>
  <c r="M2857" i="5"/>
  <c r="P2857" i="5" s="1"/>
  <c r="M2742" i="5"/>
  <c r="P2742" i="5" s="1"/>
  <c r="M2831" i="5"/>
  <c r="P2831" i="5" s="1"/>
  <c r="M2799" i="5"/>
  <c r="P2799" i="5" s="1"/>
  <c r="K2798" i="5"/>
  <c r="R2798" i="5" s="1"/>
  <c r="K2639" i="5"/>
  <c r="R2639" i="5" s="1"/>
  <c r="L2747" i="5"/>
  <c r="Q2747" i="5" s="1"/>
  <c r="L2753" i="5"/>
  <c r="Q2753" i="5" s="1"/>
  <c r="K2836" i="5"/>
  <c r="R2836" i="5" s="1"/>
  <c r="L2802" i="5"/>
  <c r="Q2802" i="5" s="1"/>
  <c r="M2633" i="5"/>
  <c r="P2633" i="5" s="1"/>
  <c r="K2714" i="5"/>
  <c r="R2714" i="5" s="1"/>
  <c r="K2707" i="5"/>
  <c r="R2707" i="5" s="1"/>
  <c r="K2745" i="5"/>
  <c r="R2745" i="5" s="1"/>
  <c r="M2766" i="5"/>
  <c r="P2766" i="5" s="1"/>
  <c r="L2759" i="5"/>
  <c r="Q2759" i="5" s="1"/>
  <c r="K2777" i="5"/>
  <c r="R2777" i="5" s="1"/>
  <c r="M2793" i="5"/>
  <c r="P2793" i="5" s="1"/>
  <c r="K2814" i="5"/>
  <c r="R2814" i="5" s="1"/>
  <c r="L2695" i="5"/>
  <c r="Q2695" i="5" s="1"/>
  <c r="L2707" i="5"/>
  <c r="Q2707" i="5" s="1"/>
  <c r="M2759" i="5"/>
  <c r="P2759" i="5" s="1"/>
  <c r="M2777" i="5"/>
  <c r="P2777" i="5" s="1"/>
  <c r="K2775" i="5"/>
  <c r="R2775" i="5" s="1"/>
  <c r="K2793" i="5"/>
  <c r="R2793" i="5" s="1"/>
  <c r="L2814" i="5"/>
  <c r="Q2814" i="5" s="1"/>
  <c r="K2833" i="5"/>
  <c r="R2833" i="5" s="1"/>
  <c r="K2695" i="5"/>
  <c r="R2695" i="5" s="1"/>
  <c r="M2707" i="5"/>
  <c r="P2707" i="5" s="1"/>
  <c r="L2754" i="5"/>
  <c r="Q2754" i="5" s="1"/>
  <c r="L2777" i="5"/>
  <c r="Q2777" i="5" s="1"/>
  <c r="L2775" i="5"/>
  <c r="Q2775" i="5" s="1"/>
  <c r="M2814" i="5"/>
  <c r="P2814" i="5" s="1"/>
  <c r="L2833" i="5"/>
  <c r="Q2833" i="5" s="1"/>
  <c r="M2635" i="5"/>
  <c r="P2635" i="5" s="1"/>
  <c r="M2695" i="5"/>
  <c r="P2695" i="5" s="1"/>
  <c r="K2754" i="5"/>
  <c r="R2754" i="5" s="1"/>
  <c r="M2775" i="5"/>
  <c r="P2775" i="5" s="1"/>
  <c r="K2831" i="5"/>
  <c r="R2831" i="5" s="1"/>
  <c r="M2833" i="5"/>
  <c r="P2833" i="5" s="1"/>
  <c r="M2849" i="5"/>
  <c r="P2849" i="5" s="1"/>
  <c r="L2635" i="5"/>
  <c r="Q2635" i="5" s="1"/>
  <c r="M2754" i="5"/>
  <c r="P2754" i="5" s="1"/>
  <c r="L2803" i="5"/>
  <c r="Q2803" i="5" s="1"/>
  <c r="M2812" i="5"/>
  <c r="P2812" i="5" s="1"/>
  <c r="L2831" i="5"/>
  <c r="Q2831" i="5" s="1"/>
  <c r="M2832" i="5"/>
  <c r="P2832" i="5" s="1"/>
  <c r="L2849" i="5"/>
  <c r="Q2849" i="5" s="1"/>
  <c r="L2600" i="5"/>
  <c r="O2600" i="5" s="1"/>
  <c r="K2633" i="5"/>
  <c r="R2633" i="5" s="1"/>
  <c r="M2714" i="5"/>
  <c r="P2714" i="5" s="1"/>
  <c r="K2729" i="5"/>
  <c r="R2729" i="5" s="1"/>
  <c r="L2734" i="5"/>
  <c r="Q2734" i="5" s="1"/>
  <c r="M2745" i="5"/>
  <c r="P2745" i="5" s="1"/>
  <c r="L2742" i="5"/>
  <c r="Q2742" i="5" s="1"/>
  <c r="L2766" i="5"/>
  <c r="Q2766" i="5" s="1"/>
  <c r="K2788" i="5"/>
  <c r="R2788" i="5" s="1"/>
  <c r="K2803" i="5"/>
  <c r="R2803" i="5" s="1"/>
  <c r="K2812" i="5"/>
  <c r="R2812" i="5" s="1"/>
  <c r="L2832" i="5"/>
  <c r="Q2832" i="5" s="1"/>
  <c r="K2857" i="5"/>
  <c r="R2857" i="5" s="1"/>
  <c r="M2600" i="5"/>
  <c r="P2600" i="5" s="1"/>
  <c r="L2714" i="5"/>
  <c r="Q2714" i="5" s="1"/>
  <c r="L2729" i="5"/>
  <c r="Q2729" i="5" s="1"/>
  <c r="L2745" i="5"/>
  <c r="Q2745" i="5" s="1"/>
  <c r="K2742" i="5"/>
  <c r="R2742" i="5" s="1"/>
  <c r="K2766" i="5"/>
  <c r="R2766" i="5" s="1"/>
  <c r="K2759" i="5"/>
  <c r="R2759" i="5" s="1"/>
  <c r="L2788" i="5"/>
  <c r="Q2788" i="5" s="1"/>
  <c r="L2793" i="5"/>
  <c r="Q2793" i="5" s="1"/>
  <c r="L2857" i="5"/>
  <c r="Q2857" i="5" s="1"/>
  <c r="M2753" i="5"/>
  <c r="P2753" i="5" s="1"/>
  <c r="L2798" i="5"/>
  <c r="Q2798" i="5" s="1"/>
  <c r="L2799" i="5"/>
  <c r="Q2799" i="5" s="1"/>
  <c r="L2542" i="5"/>
  <c r="Q2542" i="5" s="1"/>
  <c r="K2542" i="5"/>
  <c r="R2542" i="5" s="1"/>
  <c r="M2561" i="5"/>
  <c r="P2561" i="5" s="1"/>
  <c r="K2579" i="5"/>
  <c r="R2579" i="5" s="1"/>
  <c r="K2607" i="5"/>
  <c r="R2607" i="5" s="1"/>
  <c r="L2612" i="5"/>
  <c r="Q2612" i="5" s="1"/>
  <c r="M2628" i="5"/>
  <c r="P2628" i="5" s="1"/>
  <c r="K2625" i="5"/>
  <c r="R2625" i="5" s="1"/>
  <c r="K2619" i="5"/>
  <c r="R2619" i="5" s="1"/>
  <c r="M2639" i="5"/>
  <c r="P2639" i="5" s="1"/>
  <c r="K2654" i="5"/>
  <c r="R2654" i="5" s="1"/>
  <c r="M2678" i="5"/>
  <c r="P2678" i="5" s="1"/>
  <c r="K2697" i="5"/>
  <c r="R2697" i="5" s="1"/>
  <c r="M2715" i="5"/>
  <c r="P2715" i="5" s="1"/>
  <c r="K2705" i="5"/>
  <c r="R2705" i="5" s="1"/>
  <c r="M2728" i="5"/>
  <c r="P2728" i="5" s="1"/>
  <c r="M2761" i="5"/>
  <c r="P2761" i="5" s="1"/>
  <c r="M2798" i="5"/>
  <c r="P2798" i="5" s="1"/>
  <c r="K2799" i="5"/>
  <c r="R2799" i="5" s="1"/>
  <c r="M2836" i="5"/>
  <c r="P2836" i="5" s="1"/>
  <c r="K2828" i="5"/>
  <c r="R2828" i="5" s="1"/>
  <c r="K2827" i="5"/>
  <c r="R2827" i="5" s="1"/>
  <c r="K2851" i="5"/>
  <c r="R2851" i="5" s="1"/>
  <c r="L2858" i="5"/>
  <c r="Q2858" i="5" s="1"/>
  <c r="L2850" i="5"/>
  <c r="Q2850" i="5" s="1"/>
  <c r="K2612" i="5"/>
  <c r="R2612" i="5" s="1"/>
  <c r="M2541" i="5"/>
  <c r="P2541" i="5" s="1"/>
  <c r="K2561" i="5"/>
  <c r="R2561" i="5" s="1"/>
  <c r="K2572" i="5"/>
  <c r="R2572" i="5" s="1"/>
  <c r="L2579" i="5"/>
  <c r="Q2579" i="5" s="1"/>
  <c r="M2612" i="5"/>
  <c r="P2612" i="5" s="1"/>
  <c r="L2625" i="5"/>
  <c r="Q2625" i="5" s="1"/>
  <c r="L2654" i="5"/>
  <c r="Q2654" i="5" s="1"/>
  <c r="K2648" i="5"/>
  <c r="R2648" i="5" s="1"/>
  <c r="L2697" i="5"/>
  <c r="Q2697" i="5" s="1"/>
  <c r="M2691" i="5"/>
  <c r="P2691" i="5" s="1"/>
  <c r="L2715" i="5"/>
  <c r="Q2715" i="5" s="1"/>
  <c r="L2705" i="5"/>
  <c r="Q2705" i="5" s="1"/>
  <c r="L2776" i="5"/>
  <c r="Q2776" i="5" s="1"/>
  <c r="K2801" i="5"/>
  <c r="R2801" i="5" s="1"/>
  <c r="L2828" i="5"/>
  <c r="Q2828" i="5" s="1"/>
  <c r="K2856" i="5"/>
  <c r="R2856" i="5" s="1"/>
  <c r="L2851" i="5"/>
  <c r="Q2851" i="5" s="1"/>
  <c r="M2858" i="5"/>
  <c r="P2858" i="5" s="1"/>
  <c r="K2850" i="5"/>
  <c r="R2850" i="5" s="1"/>
  <c r="M2666" i="5"/>
  <c r="P2666" i="5" s="1"/>
  <c r="K2696" i="5"/>
  <c r="R2696" i="5" s="1"/>
  <c r="M2537" i="5"/>
  <c r="P2537" i="5" s="1"/>
  <c r="M2528" i="5"/>
  <c r="P2528" i="5" s="1"/>
  <c r="L2541" i="5"/>
  <c r="Q2541" i="5" s="1"/>
  <c r="L2572" i="5"/>
  <c r="Q2572" i="5" s="1"/>
  <c r="M2579" i="5"/>
  <c r="P2579" i="5" s="1"/>
  <c r="M2596" i="5"/>
  <c r="P2596" i="5" s="1"/>
  <c r="M2625" i="5"/>
  <c r="P2625" i="5" s="1"/>
  <c r="M2654" i="5"/>
  <c r="P2654" i="5" s="1"/>
  <c r="L2648" i="5"/>
  <c r="Q2648" i="5" s="1"/>
  <c r="K2671" i="5"/>
  <c r="M2697" i="5"/>
  <c r="P2697" i="5" s="1"/>
  <c r="K2691" i="5"/>
  <c r="R2691" i="5" s="1"/>
  <c r="M2705" i="5"/>
  <c r="P2705" i="5" s="1"/>
  <c r="K2738" i="5"/>
  <c r="R2738" i="5" s="1"/>
  <c r="M2776" i="5"/>
  <c r="P2776" i="5" s="1"/>
  <c r="M2773" i="5"/>
  <c r="P2773" i="5" s="1"/>
  <c r="L2801" i="5"/>
  <c r="Q2801" i="5" s="1"/>
  <c r="K2838" i="5"/>
  <c r="R2838" i="5" s="1"/>
  <c r="M2828" i="5"/>
  <c r="P2828" i="5" s="1"/>
  <c r="L2856" i="5"/>
  <c r="Q2856" i="5" s="1"/>
  <c r="M2851" i="5"/>
  <c r="P2851" i="5" s="1"/>
  <c r="M2850" i="5"/>
  <c r="P2850" i="5" s="1"/>
  <c r="M2607" i="5"/>
  <c r="P2607" i="5" s="1"/>
  <c r="L2836" i="5"/>
  <c r="Q2836" i="5" s="1"/>
  <c r="M2513" i="5"/>
  <c r="P2513" i="5" s="1"/>
  <c r="K2537" i="5"/>
  <c r="R2537" i="5" s="1"/>
  <c r="M2544" i="5"/>
  <c r="P2544" i="5" s="1"/>
  <c r="K2541" i="5"/>
  <c r="R2541" i="5" s="1"/>
  <c r="M2572" i="5"/>
  <c r="P2572" i="5" s="1"/>
  <c r="K2585" i="5"/>
  <c r="R2585" i="5" s="1"/>
  <c r="L2593" i="5"/>
  <c r="Q2593" i="5" s="1"/>
  <c r="K2596" i="5"/>
  <c r="R2596" i="5" s="1"/>
  <c r="L2621" i="5"/>
  <c r="Q2621" i="5" s="1"/>
  <c r="K2636" i="5"/>
  <c r="R2636" i="5" s="1"/>
  <c r="M2648" i="5"/>
  <c r="P2648" i="5" s="1"/>
  <c r="L2671" i="5"/>
  <c r="Q2671" i="5" s="1"/>
  <c r="L2691" i="5"/>
  <c r="Q2691" i="5" s="1"/>
  <c r="L2738" i="5"/>
  <c r="Q2738" i="5" s="1"/>
  <c r="K2776" i="5"/>
  <c r="R2776" i="5" s="1"/>
  <c r="K2773" i="5"/>
  <c r="R2773" i="5" s="1"/>
  <c r="K2774" i="5"/>
  <c r="R2774" i="5" s="1"/>
  <c r="M2801" i="5"/>
  <c r="P2801" i="5" s="1"/>
  <c r="K2811" i="5"/>
  <c r="R2811" i="5" s="1"/>
  <c r="L2838" i="5"/>
  <c r="Q2838" i="5" s="1"/>
  <c r="M2856" i="5"/>
  <c r="P2856" i="5" s="1"/>
  <c r="M2848" i="5"/>
  <c r="P2848" i="5" s="1"/>
  <c r="M2619" i="5"/>
  <c r="P2619" i="5" s="1"/>
  <c r="L2639" i="5"/>
  <c r="Q2639" i="5" s="1"/>
  <c r="K2715" i="5"/>
  <c r="R2715" i="5" s="1"/>
  <c r="L2513" i="5"/>
  <c r="Q2513" i="5" s="1"/>
  <c r="L2537" i="5"/>
  <c r="Q2537" i="5" s="1"/>
  <c r="L2544" i="5"/>
  <c r="Q2544" i="5" s="1"/>
  <c r="L2585" i="5"/>
  <c r="Q2585" i="5" s="1"/>
  <c r="K2593" i="5"/>
  <c r="R2593" i="5" s="1"/>
  <c r="L2596" i="5"/>
  <c r="Q2596" i="5" s="1"/>
  <c r="K2616" i="5"/>
  <c r="R2616" i="5" s="1"/>
  <c r="K2621" i="5"/>
  <c r="R2621" i="5" s="1"/>
  <c r="L2636" i="5"/>
  <c r="Q2636" i="5" s="1"/>
  <c r="K2656" i="5"/>
  <c r="R2656" i="5" s="1"/>
  <c r="M2671" i="5"/>
  <c r="P2671" i="5" s="1"/>
  <c r="K2727" i="5"/>
  <c r="R2727" i="5" s="1"/>
  <c r="M2747" i="5"/>
  <c r="P2747" i="5" s="1"/>
  <c r="M2738" i="5"/>
  <c r="P2738" i="5" s="1"/>
  <c r="L2773" i="5"/>
  <c r="Q2773" i="5" s="1"/>
  <c r="L2774" i="5"/>
  <c r="Q2774" i="5" s="1"/>
  <c r="M2802" i="5"/>
  <c r="P2802" i="5" s="1"/>
  <c r="L2816" i="5"/>
  <c r="Q2816" i="5" s="1"/>
  <c r="L2811" i="5"/>
  <c r="Q2811" i="5" s="1"/>
  <c r="M2815" i="5"/>
  <c r="P2815" i="5" s="1"/>
  <c r="M2838" i="5"/>
  <c r="P2838" i="5" s="1"/>
  <c r="K2862" i="5"/>
  <c r="R2862" i="5" s="1"/>
  <c r="K2848" i="5"/>
  <c r="R2848" i="5" s="1"/>
  <c r="L2561" i="5"/>
  <c r="Q2561" i="5" s="1"/>
  <c r="K2513" i="5"/>
  <c r="R2513" i="5" s="1"/>
  <c r="K2544" i="5"/>
  <c r="R2544" i="5" s="1"/>
  <c r="L2560" i="5"/>
  <c r="Q2560" i="5" s="1"/>
  <c r="M2585" i="5"/>
  <c r="P2585" i="5" s="1"/>
  <c r="M2593" i="5"/>
  <c r="P2593" i="5" s="1"/>
  <c r="M2616" i="5"/>
  <c r="P2616" i="5" s="1"/>
  <c r="M2621" i="5"/>
  <c r="P2621" i="5" s="1"/>
  <c r="M2636" i="5"/>
  <c r="P2636" i="5" s="1"/>
  <c r="L2656" i="5"/>
  <c r="Q2656" i="5" s="1"/>
  <c r="K2666" i="5"/>
  <c r="R2666" i="5" s="1"/>
  <c r="M2669" i="5"/>
  <c r="P2669" i="5" s="1"/>
  <c r="L2696" i="5"/>
  <c r="Q2696" i="5" s="1"/>
  <c r="M2706" i="5"/>
  <c r="P2706" i="5" s="1"/>
  <c r="L2727" i="5"/>
  <c r="Q2727" i="5" s="1"/>
  <c r="K2747" i="5"/>
  <c r="R2747" i="5" s="1"/>
  <c r="K2753" i="5"/>
  <c r="R2753" i="5" s="1"/>
  <c r="M2774" i="5"/>
  <c r="P2774" i="5" s="1"/>
  <c r="K2802" i="5"/>
  <c r="R2802" i="5" s="1"/>
  <c r="K2816" i="5"/>
  <c r="R2816" i="5" s="1"/>
  <c r="M2811" i="5"/>
  <c r="P2811" i="5" s="1"/>
  <c r="L2815" i="5"/>
  <c r="Q2815" i="5" s="1"/>
  <c r="L2862" i="5"/>
  <c r="Q2862" i="5" s="1"/>
  <c r="K2854" i="5"/>
  <c r="R2854" i="5" s="1"/>
  <c r="L2848" i="5"/>
  <c r="Q2848" i="5" s="1"/>
  <c r="L2495" i="5"/>
  <c r="K2495" i="5"/>
  <c r="R2495" i="5" s="1"/>
  <c r="M2495" i="5"/>
  <c r="P2495" i="5" s="1"/>
  <c r="M2499" i="5"/>
  <c r="P2499" i="5" s="1"/>
  <c r="L2499" i="5"/>
  <c r="K2499" i="5"/>
  <c r="R2499" i="5" s="1"/>
  <c r="L2506" i="5"/>
  <c r="K2506" i="5"/>
  <c r="R2506" i="5" s="1"/>
  <c r="M2506" i="5"/>
  <c r="P2506" i="5" s="1"/>
  <c r="M2497" i="5"/>
  <c r="P2497" i="5" s="1"/>
  <c r="L2497" i="5"/>
  <c r="K2497" i="5"/>
  <c r="R2497" i="5" s="1"/>
  <c r="K2498" i="5"/>
  <c r="R2498" i="5" s="1"/>
  <c r="L2498" i="5"/>
  <c r="M2498" i="5"/>
  <c r="P2498" i="5" s="1"/>
  <c r="M2502" i="5"/>
  <c r="P2502" i="5" s="1"/>
  <c r="L2502" i="5"/>
  <c r="K2502" i="5"/>
  <c r="R2502" i="5" s="1"/>
  <c r="M2505" i="5"/>
  <c r="P2505" i="5" s="1"/>
  <c r="L2505" i="5"/>
  <c r="K2505" i="5"/>
  <c r="R2505" i="5" s="1"/>
  <c r="M2494" i="5"/>
  <c r="P2494" i="5" s="1"/>
  <c r="L2494" i="5"/>
  <c r="K2494" i="5"/>
  <c r="R2494" i="5" s="1"/>
  <c r="M2504" i="5"/>
  <c r="P2504" i="5" s="1"/>
  <c r="L2504" i="5"/>
  <c r="K2504" i="5"/>
  <c r="R2504" i="5" s="1"/>
  <c r="K2493" i="5"/>
  <c r="R2493" i="5" s="1"/>
  <c r="M2493" i="5"/>
  <c r="P2493" i="5" s="1"/>
  <c r="L2493" i="5"/>
  <c r="M2496" i="5"/>
  <c r="P2496" i="5" s="1"/>
  <c r="L2496" i="5"/>
  <c r="K2496" i="5"/>
  <c r="R2496" i="5" s="1"/>
  <c r="M2507" i="5"/>
  <c r="P2507" i="5" s="1"/>
  <c r="L2507" i="5"/>
  <c r="K2507" i="5"/>
  <c r="R2507" i="5" s="1"/>
  <c r="M2500" i="5"/>
  <c r="P2500" i="5" s="1"/>
  <c r="L2500" i="5"/>
  <c r="K2500" i="5"/>
  <c r="R2500" i="5" s="1"/>
  <c r="M2501" i="5"/>
  <c r="P2501" i="5" s="1"/>
  <c r="K2501" i="5"/>
  <c r="R2501" i="5" s="1"/>
  <c r="L2501" i="5"/>
  <c r="M2503" i="5"/>
  <c r="P2503" i="5" s="1"/>
  <c r="L2503" i="5"/>
  <c r="K2503" i="5"/>
  <c r="R2503" i="5" s="1"/>
  <c r="M2492" i="5"/>
  <c r="L2492" i="5"/>
  <c r="K2492" i="5"/>
  <c r="H340" i="7"/>
  <c r="G345" i="7"/>
  <c r="AE340" i="7"/>
  <c r="AE341" i="7" s="1"/>
  <c r="AE342" i="7" s="1"/>
  <c r="AE343" i="7" s="1"/>
  <c r="AE344" i="7" s="1"/>
  <c r="AE345" i="7" s="1"/>
  <c r="AE346" i="7" s="1"/>
  <c r="O3567" i="5" l="1"/>
  <c r="O3412" i="5"/>
  <c r="Q3499" i="5"/>
  <c r="Q3429" i="5"/>
  <c r="O3457" i="5"/>
  <c r="AC3684" i="5"/>
  <c r="AC3695" i="5" s="1"/>
  <c r="AC3710" i="5"/>
  <c r="AC3708" i="5"/>
  <c r="AC3709" i="5"/>
  <c r="AK3687" i="5"/>
  <c r="AB3708" i="5"/>
  <c r="AK3708" i="5"/>
  <c r="AB3684" i="5"/>
  <c r="AB3695" i="5" s="1"/>
  <c r="Y3700" i="5" s="1"/>
  <c r="G380" i="7" s="1"/>
  <c r="O3374" i="5"/>
  <c r="O3470" i="5"/>
  <c r="Q3538" i="5"/>
  <c r="O3498" i="5"/>
  <c r="Q3558" i="5"/>
  <c r="Q3336" i="5"/>
  <c r="O3375" i="5"/>
  <c r="O3324" i="5"/>
  <c r="Q3450" i="5"/>
  <c r="Q3544" i="5"/>
  <c r="Q3333" i="5"/>
  <c r="Q3525" i="5"/>
  <c r="O3307" i="5"/>
  <c r="O3482" i="5"/>
  <c r="Q3410" i="5"/>
  <c r="O3509" i="5"/>
  <c r="Q3569" i="5"/>
  <c r="Q3551" i="5"/>
  <c r="Q3378" i="5"/>
  <c r="Q3402" i="5"/>
  <c r="Q3455" i="5"/>
  <c r="AC3662" i="5"/>
  <c r="AC3665" i="5"/>
  <c r="AB3662" i="5"/>
  <c r="AB3665" i="5"/>
  <c r="AC3661" i="5"/>
  <c r="AC3664" i="5"/>
  <c r="AB3661" i="5"/>
  <c r="AB3664" i="5"/>
  <c r="Q3452" i="5"/>
  <c r="O3366" i="5"/>
  <c r="O3437" i="5"/>
  <c r="Q3325" i="5"/>
  <c r="Q3385" i="5"/>
  <c r="O3536" i="5"/>
  <c r="O3516" i="5"/>
  <c r="O3361" i="5"/>
  <c r="O3314" i="5"/>
  <c r="AK3671" i="5"/>
  <c r="AK3657" i="5"/>
  <c r="AK3643" i="5"/>
  <c r="AK3618" i="5"/>
  <c r="AK3593" i="5"/>
  <c r="O3549" i="5"/>
  <c r="O3126" i="5"/>
  <c r="O3423" i="5"/>
  <c r="Q3515" i="5"/>
  <c r="O3468" i="5"/>
  <c r="Q3313" i="5"/>
  <c r="O3473" i="5"/>
  <c r="Q3389" i="5"/>
  <c r="O3565" i="5"/>
  <c r="O3527" i="5"/>
  <c r="O3447" i="5"/>
  <c r="O3488" i="5"/>
  <c r="O3330" i="5"/>
  <c r="Q3571" i="5"/>
  <c r="O3552" i="5"/>
  <c r="O3484" i="5"/>
  <c r="O3425" i="5"/>
  <c r="O3555" i="5"/>
  <c r="Q3373" i="5"/>
  <c r="O3332" i="5"/>
  <c r="Q3494" i="5"/>
  <c r="O3553" i="5"/>
  <c r="Q3341" i="5"/>
  <c r="Q3512" i="5"/>
  <c r="O3459" i="5"/>
  <c r="Q3386" i="5"/>
  <c r="Q3426" i="5"/>
  <c r="O3474" i="5"/>
  <c r="O3467" i="5"/>
  <c r="Q3321" i="5"/>
  <c r="O3526" i="5"/>
  <c r="Q2972" i="5"/>
  <c r="O3376" i="5"/>
  <c r="O3443" i="5"/>
  <c r="Q3453" i="5"/>
  <c r="Q3340" i="5"/>
  <c r="O3454" i="5"/>
  <c r="Q3563" i="5"/>
  <c r="O3362" i="5"/>
  <c r="Q3130" i="5"/>
  <c r="O3348" i="5"/>
  <c r="O3128" i="5"/>
  <c r="O3445" i="5"/>
  <c r="Q3486" i="5"/>
  <c r="Q3554" i="5"/>
  <c r="Q3471" i="5"/>
  <c r="Q3431" i="5"/>
  <c r="O3511" i="5"/>
  <c r="O2974" i="5"/>
  <c r="O3397" i="5"/>
  <c r="Q3345" i="5"/>
  <c r="O3528" i="5"/>
  <c r="O3424" i="5"/>
  <c r="Q3475" i="5"/>
  <c r="Q3513" i="5"/>
  <c r="Q3487" i="5"/>
  <c r="Q3539" i="5"/>
  <c r="Q3129" i="5"/>
  <c r="K3183" i="5"/>
  <c r="M3183" i="5" s="1"/>
  <c r="M3184" i="5" s="1"/>
  <c r="O3483" i="5"/>
  <c r="Q3419" i="5"/>
  <c r="Q3433" i="5"/>
  <c r="O3556" i="5"/>
  <c r="O2970" i="5"/>
  <c r="Q3127" i="5"/>
  <c r="Q3430" i="5"/>
  <c r="O3537" i="5"/>
  <c r="O3255" i="5"/>
  <c r="O3564" i="5"/>
  <c r="O3446" i="5"/>
  <c r="Q3400" i="5"/>
  <c r="Q3315" i="5"/>
  <c r="Q3466" i="5"/>
  <c r="Q3322" i="5"/>
  <c r="O3456" i="5"/>
  <c r="K2928" i="5"/>
  <c r="L2928" i="5" s="1"/>
  <c r="L2929" i="5" s="1"/>
  <c r="O3517" i="5"/>
  <c r="O3557" i="5"/>
  <c r="Q3541" i="5"/>
  <c r="O3352" i="5"/>
  <c r="K2964" i="5"/>
  <c r="M2964" i="5" s="1"/>
  <c r="M2965" i="5" s="1"/>
  <c r="O3342" i="5"/>
  <c r="O3398" i="5"/>
  <c r="Q3502" i="5"/>
  <c r="O3359" i="5"/>
  <c r="O3449" i="5"/>
  <c r="O3522" i="5"/>
  <c r="Q3460" i="5"/>
  <c r="O3570" i="5"/>
  <c r="Q3458" i="5"/>
  <c r="Q3351" i="5"/>
  <c r="O3421" i="5"/>
  <c r="Q3411" i="5"/>
  <c r="Q3331" i="5"/>
  <c r="K3545" i="5"/>
  <c r="M3545" i="5" s="1"/>
  <c r="M3546" i="5" s="1"/>
  <c r="Q3508" i="5"/>
  <c r="O3414" i="5"/>
  <c r="Q3360" i="5"/>
  <c r="Q3566" i="5"/>
  <c r="K3020" i="5"/>
  <c r="M3020" i="5" s="1"/>
  <c r="M3021" i="5" s="1"/>
  <c r="K3490" i="5"/>
  <c r="L3490" i="5" s="1"/>
  <c r="L3491" i="5" s="1"/>
  <c r="O3540" i="5"/>
  <c r="O3543" i="5"/>
  <c r="K3439" i="5"/>
  <c r="N3439" i="5" s="1"/>
  <c r="AC2686" i="5" s="1"/>
  <c r="O3339" i="5"/>
  <c r="O2971" i="5"/>
  <c r="O3514" i="5"/>
  <c r="Q3308" i="5"/>
  <c r="K2876" i="5"/>
  <c r="L2876" i="5" s="1"/>
  <c r="L2877" i="5" s="1"/>
  <c r="K3353" i="5"/>
  <c r="N3353" i="5" s="1"/>
  <c r="AC2674" i="5" s="1"/>
  <c r="K3518" i="5"/>
  <c r="L3518" i="5" s="1"/>
  <c r="L3519" i="5" s="1"/>
  <c r="K2891" i="5"/>
  <c r="M2891" i="5" s="1"/>
  <c r="M2892" i="5" s="1"/>
  <c r="K3303" i="5"/>
  <c r="P3303" i="5" s="1"/>
  <c r="K3391" i="5"/>
  <c r="L3391" i="5" s="1"/>
  <c r="L3392" i="5" s="1"/>
  <c r="Q3383" i="5"/>
  <c r="O3383" i="5"/>
  <c r="K3462" i="5"/>
  <c r="M3462" i="5" s="1"/>
  <c r="M3463" i="5" s="1"/>
  <c r="O3550" i="5"/>
  <c r="Q3317" i="5"/>
  <c r="K3073" i="5"/>
  <c r="L3073" i="5" s="1"/>
  <c r="L3074" i="5" s="1"/>
  <c r="Q3495" i="5"/>
  <c r="O3495" i="5"/>
  <c r="K3137" i="5"/>
  <c r="M3137" i="5" s="1"/>
  <c r="M3138" i="5" s="1"/>
  <c r="K3415" i="5"/>
  <c r="P3415" i="5" s="1"/>
  <c r="Q3384" i="5"/>
  <c r="K2903" i="5"/>
  <c r="L2903" i="5" s="1"/>
  <c r="L2904" i="5" s="1"/>
  <c r="Q3387" i="5"/>
  <c r="O3529" i="5"/>
  <c r="Q3529" i="5"/>
  <c r="K3282" i="5"/>
  <c r="P3282" i="5" s="1"/>
  <c r="Q3319" i="5"/>
  <c r="K3367" i="5"/>
  <c r="P3367" i="5" s="1"/>
  <c r="O3401" i="5"/>
  <c r="K3559" i="5"/>
  <c r="M3559" i="5" s="1"/>
  <c r="M3560" i="5" s="1"/>
  <c r="K3006" i="5"/>
  <c r="P3006" i="5" s="1"/>
  <c r="K3170" i="5"/>
  <c r="P3170" i="5" s="1"/>
  <c r="O3568" i="5"/>
  <c r="Q3496" i="5"/>
  <c r="Q3372" i="5"/>
  <c r="O3372" i="5"/>
  <c r="Q3310" i="5"/>
  <c r="O3310" i="5"/>
  <c r="Q3489" i="5"/>
  <c r="O3489" i="5"/>
  <c r="O3427" i="5"/>
  <c r="Q3427" i="5"/>
  <c r="O3408" i="5"/>
  <c r="Q3408" i="5"/>
  <c r="Q3451" i="5"/>
  <c r="O3451" i="5"/>
  <c r="K3572" i="5"/>
  <c r="M3572" i="5" s="1"/>
  <c r="M3573" i="5" s="1"/>
  <c r="O3448" i="5"/>
  <c r="K2915" i="5"/>
  <c r="P2915" i="5" s="1"/>
  <c r="K3208" i="5"/>
  <c r="M3208" i="5" s="1"/>
  <c r="M3209" i="5" s="1"/>
  <c r="Q3320" i="5"/>
  <c r="O3320" i="5"/>
  <c r="Q3365" i="5"/>
  <c r="O3365" i="5"/>
  <c r="O3420" i="5"/>
  <c r="Q3420" i="5"/>
  <c r="K3531" i="5"/>
  <c r="P3531" i="5" s="1"/>
  <c r="O3357" i="5"/>
  <c r="K3054" i="5"/>
  <c r="M3054" i="5" s="1"/>
  <c r="M3055" i="5" s="1"/>
  <c r="O3500" i="5"/>
  <c r="Q3500" i="5"/>
  <c r="K3034" i="5"/>
  <c r="M3034" i="5" s="1"/>
  <c r="M3035" i="5" s="1"/>
  <c r="Q3371" i="5"/>
  <c r="O3371" i="5"/>
  <c r="Q3347" i="5"/>
  <c r="O3347" i="5"/>
  <c r="Q2976" i="5"/>
  <c r="O2976" i="5"/>
  <c r="Q3390" i="5"/>
  <c r="O3390" i="5"/>
  <c r="K3121" i="5"/>
  <c r="L3121" i="5" s="1"/>
  <c r="L3122" i="5" s="1"/>
  <c r="K3504" i="5"/>
  <c r="N3504" i="5" s="1"/>
  <c r="AC2794" i="5" s="1"/>
  <c r="O3428" i="5"/>
  <c r="Q3323" i="5"/>
  <c r="O3323" i="5"/>
  <c r="O3485" i="5"/>
  <c r="Q3485" i="5"/>
  <c r="Q3337" i="5"/>
  <c r="O3337" i="5"/>
  <c r="K3379" i="5"/>
  <c r="N3379" i="5" s="1"/>
  <c r="AC2781" i="5" s="1"/>
  <c r="K3403" i="5"/>
  <c r="P3403" i="5" s="1"/>
  <c r="K2982" i="5"/>
  <c r="L2982" i="5" s="1"/>
  <c r="L2983" i="5" s="1"/>
  <c r="Q3346" i="5"/>
  <c r="O3350" i="5"/>
  <c r="Q3350" i="5"/>
  <c r="K3231" i="5"/>
  <c r="M3231" i="5" s="1"/>
  <c r="M3232" i="5" s="1"/>
  <c r="K3097" i="5"/>
  <c r="M3097" i="5" s="1"/>
  <c r="M3098" i="5" s="1"/>
  <c r="K2952" i="5"/>
  <c r="L2952" i="5" s="1"/>
  <c r="L2953" i="5" s="1"/>
  <c r="K3326" i="5"/>
  <c r="M3326" i="5" s="1"/>
  <c r="M3327" i="5" s="1"/>
  <c r="K3258" i="5"/>
  <c r="M3258" i="5" s="1"/>
  <c r="M3259" i="5" s="1"/>
  <c r="Q3523" i="5"/>
  <c r="O3523" i="5"/>
  <c r="Q3344" i="5"/>
  <c r="O3344" i="5"/>
  <c r="K3476" i="5"/>
  <c r="N3476" i="5" s="1"/>
  <c r="AC2792" i="5" s="1"/>
  <c r="Q3497" i="5"/>
  <c r="O3335" i="5"/>
  <c r="O3363" i="5"/>
  <c r="Q3363" i="5"/>
  <c r="O3396" i="5"/>
  <c r="Q3396" i="5"/>
  <c r="O3503" i="5"/>
  <c r="Q3503" i="5"/>
  <c r="Q3311" i="5"/>
  <c r="O3311" i="5"/>
  <c r="AB334" i="7"/>
  <c r="Y335" i="7"/>
  <c r="Y381" i="7"/>
  <c r="AB380" i="7"/>
  <c r="O2597" i="5"/>
  <c r="Q2599" i="5"/>
  <c r="O2601" i="5"/>
  <c r="O2598" i="5"/>
  <c r="O2602" i="5"/>
  <c r="K2686" i="5"/>
  <c r="L2686" i="5" s="1"/>
  <c r="L2687" i="5" s="1"/>
  <c r="K2730" i="5"/>
  <c r="L2730" i="5" s="1"/>
  <c r="L2731" i="5" s="1"/>
  <c r="K2672" i="5"/>
  <c r="L2672" i="5" s="1"/>
  <c r="L2673" i="5" s="1"/>
  <c r="R2671" i="5"/>
  <c r="K2524" i="5"/>
  <c r="M2524" i="5" s="1"/>
  <c r="M2525" i="5" s="1"/>
  <c r="K2769" i="5"/>
  <c r="L2769" i="5" s="1"/>
  <c r="L2770" i="5" s="1"/>
  <c r="K2550" i="5"/>
  <c r="P2550" i="5" s="1"/>
  <c r="Q2600" i="5"/>
  <c r="K2794" i="5"/>
  <c r="M2794" i="5" s="1"/>
  <c r="M2795" i="5" s="1"/>
  <c r="K2657" i="5"/>
  <c r="M2657" i="5" s="1"/>
  <c r="M2658" i="5" s="1"/>
  <c r="K2821" i="5"/>
  <c r="M2821" i="5" s="1"/>
  <c r="M2822" i="5" s="1"/>
  <c r="K2629" i="5"/>
  <c r="P2629" i="5" s="1"/>
  <c r="K2782" i="5"/>
  <c r="L2782" i="5" s="1"/>
  <c r="L2783" i="5" s="1"/>
  <c r="K2718" i="5"/>
  <c r="P2718" i="5" s="1"/>
  <c r="K2643" i="5"/>
  <c r="L2643" i="5" s="1"/>
  <c r="L2644" i="5" s="1"/>
  <c r="K2807" i="5"/>
  <c r="L2807" i="5" s="1"/>
  <c r="L2808" i="5" s="1"/>
  <c r="K2589" i="5"/>
  <c r="M2589" i="5" s="1"/>
  <c r="M2590" i="5" s="1"/>
  <c r="K2839" i="5"/>
  <c r="L2839" i="5" s="1"/>
  <c r="L2840" i="5" s="1"/>
  <c r="K2700" i="5"/>
  <c r="L2700" i="5" s="1"/>
  <c r="L2701" i="5" s="1"/>
  <c r="K2755" i="5"/>
  <c r="M2755" i="5" s="1"/>
  <c r="M2756" i="5" s="1"/>
  <c r="K2863" i="5"/>
  <c r="L2863" i="5" s="1"/>
  <c r="L2864" i="5" s="1"/>
  <c r="K2573" i="5"/>
  <c r="L2573" i="5" s="1"/>
  <c r="L2574" i="5" s="1"/>
  <c r="K2608" i="5"/>
  <c r="M2608" i="5" s="1"/>
  <c r="M2609" i="5" s="1"/>
  <c r="Q2494" i="5"/>
  <c r="Q2499" i="5"/>
  <c r="Q2507" i="5"/>
  <c r="Q2493" i="5"/>
  <c r="Q2502" i="5"/>
  <c r="R2492" i="5"/>
  <c r="K2508" i="5"/>
  <c r="Q2492" i="5"/>
  <c r="P2492" i="5"/>
  <c r="Q2500" i="5"/>
  <c r="Q2498" i="5"/>
  <c r="Q2495" i="5"/>
  <c r="Q2503" i="5"/>
  <c r="Q2504" i="5"/>
  <c r="Q2505" i="5"/>
  <c r="Q2506" i="5"/>
  <c r="Q2501" i="5"/>
  <c r="Q2496" i="5"/>
  <c r="Q2497" i="5"/>
  <c r="AE347" i="7"/>
  <c r="AE348" i="7" s="1"/>
  <c r="AE349" i="7" s="1"/>
  <c r="AE350" i="7" s="1"/>
  <c r="AE351" i="7" s="1"/>
  <c r="AE352" i="7" s="1"/>
  <c r="AE353" i="7" s="1"/>
  <c r="G346" i="7"/>
  <c r="M2915" i="5" l="1"/>
  <c r="M2916" i="5" s="1"/>
  <c r="AC3719" i="5"/>
  <c r="AB3672" i="5"/>
  <c r="Y3678" i="5" s="1"/>
  <c r="G379" i="7" s="1"/>
  <c r="AC3672" i="5"/>
  <c r="AC3629" i="5"/>
  <c r="AB3629" i="5"/>
  <c r="Y3634" i="5" s="1"/>
  <c r="G377" i="7" s="1"/>
  <c r="AC3606" i="5"/>
  <c r="AB3606" i="5"/>
  <c r="Y3612" i="5" s="1"/>
  <c r="G376" i="7" s="1"/>
  <c r="M2928" i="5"/>
  <c r="M2929" i="5" s="1"/>
  <c r="L3183" i="5"/>
  <c r="L3184" i="5" s="1"/>
  <c r="P3183" i="5"/>
  <c r="M3439" i="5"/>
  <c r="M3440" i="5" s="1"/>
  <c r="M3490" i="5"/>
  <c r="M3491" i="5" s="1"/>
  <c r="L2964" i="5"/>
  <c r="L2965" i="5" s="1"/>
  <c r="N3545" i="5"/>
  <c r="AC2698" i="5" s="1"/>
  <c r="L3545" i="5"/>
  <c r="L3546" i="5" s="1"/>
  <c r="N3518" i="5"/>
  <c r="AC2795" i="5" s="1"/>
  <c r="N3391" i="5"/>
  <c r="AC2683" i="5" s="1"/>
  <c r="P3518" i="5"/>
  <c r="M3006" i="5"/>
  <c r="M3007" i="5" s="1"/>
  <c r="P3490" i="5"/>
  <c r="O3545" i="5"/>
  <c r="AK3535" i="5" s="1"/>
  <c r="N3490" i="5"/>
  <c r="AC2793" i="5" s="1"/>
  <c r="N3462" i="5"/>
  <c r="AC2791" i="5" s="1"/>
  <c r="P3020" i="5"/>
  <c r="P3545" i="5"/>
  <c r="M3353" i="5"/>
  <c r="M3354" i="5" s="1"/>
  <c r="N3559" i="5"/>
  <c r="AC2699" i="5" s="1"/>
  <c r="L3353" i="5"/>
  <c r="L3354" i="5" s="1"/>
  <c r="N3572" i="5"/>
  <c r="AC2700" i="5" s="1"/>
  <c r="M3121" i="5"/>
  <c r="M3122" i="5" s="1"/>
  <c r="O3572" i="5"/>
  <c r="AB2700" i="5" s="1"/>
  <c r="P3572" i="5"/>
  <c r="M3518" i="5"/>
  <c r="M3519" i="5" s="1"/>
  <c r="O3518" i="5"/>
  <c r="AB2795" i="5" s="1"/>
  <c r="O3462" i="5"/>
  <c r="AK3443" i="5" s="1"/>
  <c r="M3367" i="5"/>
  <c r="M3368" i="5" s="1"/>
  <c r="M3282" i="5"/>
  <c r="M3283" i="5" s="1"/>
  <c r="P3391" i="5"/>
  <c r="P2964" i="5"/>
  <c r="O3415" i="5"/>
  <c r="AB2685" i="5" s="1"/>
  <c r="L3531" i="5"/>
  <c r="L3532" i="5" s="1"/>
  <c r="L3020" i="5"/>
  <c r="L3021" i="5" s="1"/>
  <c r="P2928" i="5"/>
  <c r="L2915" i="5"/>
  <c r="L2916" i="5" s="1"/>
  <c r="P3379" i="5"/>
  <c r="L3303" i="5"/>
  <c r="L3304" i="5" s="1"/>
  <c r="M3303" i="5"/>
  <c r="M3304" i="5" s="1"/>
  <c r="M2952" i="5"/>
  <c r="M2953" i="5" s="1"/>
  <c r="L3439" i="5"/>
  <c r="L3440" i="5" s="1"/>
  <c r="L3137" i="5"/>
  <c r="L3138" i="5" s="1"/>
  <c r="P3439" i="5"/>
  <c r="L3282" i="5"/>
  <c r="L3283" i="5" s="1"/>
  <c r="P3559" i="5"/>
  <c r="L3559" i="5"/>
  <c r="L3560" i="5" s="1"/>
  <c r="O3439" i="5"/>
  <c r="AB2688" i="5" s="1"/>
  <c r="L3572" i="5"/>
  <c r="L3573" i="5" s="1"/>
  <c r="P3231" i="5"/>
  <c r="P3353" i="5"/>
  <c r="P3137" i="5"/>
  <c r="L3034" i="5"/>
  <c r="L3035" i="5" s="1"/>
  <c r="L3006" i="5"/>
  <c r="L3007" i="5" s="1"/>
  <c r="P3208" i="5"/>
  <c r="M3391" i="5"/>
  <c r="M3392" i="5" s="1"/>
  <c r="M2876" i="5"/>
  <c r="M2877" i="5" s="1"/>
  <c r="L3367" i="5"/>
  <c r="L3368" i="5" s="1"/>
  <c r="O3490" i="5"/>
  <c r="AB2793" i="5" s="1"/>
  <c r="M2903" i="5"/>
  <c r="M2904" i="5" s="1"/>
  <c r="L3504" i="5"/>
  <c r="L3505" i="5" s="1"/>
  <c r="L2891" i="5"/>
  <c r="L2892" i="5" s="1"/>
  <c r="O3476" i="5"/>
  <c r="AK3466" i="5" s="1"/>
  <c r="M3170" i="5"/>
  <c r="M3171" i="5" s="1"/>
  <c r="M3504" i="5"/>
  <c r="M3505" i="5" s="1"/>
  <c r="P3073" i="5"/>
  <c r="L3476" i="5"/>
  <c r="L3477" i="5" s="1"/>
  <c r="P3097" i="5"/>
  <c r="M3073" i="5"/>
  <c r="M3074" i="5" s="1"/>
  <c r="M3476" i="5"/>
  <c r="M3477" i="5" s="1"/>
  <c r="P3504" i="5"/>
  <c r="O3379" i="5"/>
  <c r="AB2781" i="5" s="1"/>
  <c r="P3476" i="5"/>
  <c r="L3097" i="5"/>
  <c r="L3098" i="5" s="1"/>
  <c r="N3415" i="5"/>
  <c r="AC2685" i="5" s="1"/>
  <c r="P3121" i="5"/>
  <c r="P2876" i="5"/>
  <c r="O3326" i="5"/>
  <c r="AK3307" i="5" s="1"/>
  <c r="L3258" i="5"/>
  <c r="L3259" i="5" s="1"/>
  <c r="P2891" i="5"/>
  <c r="O3504" i="5"/>
  <c r="AK3494" i="5" s="1"/>
  <c r="O3391" i="5"/>
  <c r="AK3383" i="5" s="1"/>
  <c r="M3379" i="5"/>
  <c r="M3380" i="5" s="1"/>
  <c r="M3531" i="5"/>
  <c r="M3532" i="5" s="1"/>
  <c r="N3367" i="5"/>
  <c r="AC2780" i="5" s="1"/>
  <c r="P2952" i="5"/>
  <c r="O3403" i="5"/>
  <c r="AK3395" i="5" s="1"/>
  <c r="O3531" i="5"/>
  <c r="AK3522" i="5" s="1"/>
  <c r="L3379" i="5"/>
  <c r="L3380" i="5" s="1"/>
  <c r="L3231" i="5"/>
  <c r="L3232" i="5" s="1"/>
  <c r="N3531" i="5"/>
  <c r="AC2697" i="5" s="1"/>
  <c r="P2903" i="5"/>
  <c r="L3415" i="5"/>
  <c r="L3416" i="5" s="1"/>
  <c r="O3367" i="5"/>
  <c r="AK3357" i="5" s="1"/>
  <c r="O3559" i="5"/>
  <c r="AB2699" i="5" s="1"/>
  <c r="P3054" i="5"/>
  <c r="P3462" i="5"/>
  <c r="M3415" i="5"/>
  <c r="M3416" i="5" s="1"/>
  <c r="P3258" i="5"/>
  <c r="P2982" i="5"/>
  <c r="O3353" i="5"/>
  <c r="AK3330" i="5" s="1"/>
  <c r="N3326" i="5"/>
  <c r="AC2673" i="5" s="1"/>
  <c r="L3462" i="5"/>
  <c r="L3463" i="5" s="1"/>
  <c r="L3170" i="5"/>
  <c r="L3171" i="5" s="1"/>
  <c r="P3034" i="5"/>
  <c r="L3403" i="5"/>
  <c r="L3404" i="5" s="1"/>
  <c r="M2982" i="5"/>
  <c r="M2983" i="5" s="1"/>
  <c r="L3208" i="5"/>
  <c r="L3209" i="5" s="1"/>
  <c r="P3326" i="5"/>
  <c r="L3326" i="5"/>
  <c r="L3327" i="5" s="1"/>
  <c r="L3054" i="5"/>
  <c r="L3055" i="5" s="1"/>
  <c r="M3403" i="5"/>
  <c r="M3404" i="5" s="1"/>
  <c r="N3403" i="5"/>
  <c r="AC2684" i="5" s="1"/>
  <c r="AC2779" i="5"/>
  <c r="Y336" i="7"/>
  <c r="AB335" i="7"/>
  <c r="Y382" i="7"/>
  <c r="AB381" i="7"/>
  <c r="AB3719" i="5"/>
  <c r="Y3725" i="5" s="1"/>
  <c r="G381" i="7" s="1"/>
  <c r="AC2688" i="5"/>
  <c r="M2686" i="5"/>
  <c r="M2687" i="5" s="1"/>
  <c r="P2686" i="5"/>
  <c r="M2730" i="5"/>
  <c r="M2731" i="5" s="1"/>
  <c r="P2730" i="5"/>
  <c r="P2524" i="5"/>
  <c r="M2550" i="5"/>
  <c r="M2551" i="5" s="1"/>
  <c r="M2672" i="5"/>
  <c r="M2673" i="5" s="1"/>
  <c r="P2672" i="5"/>
  <c r="P2769" i="5"/>
  <c r="M2769" i="5"/>
  <c r="M2770" i="5" s="1"/>
  <c r="L2524" i="5"/>
  <c r="L2525" i="5" s="1"/>
  <c r="L2550" i="5"/>
  <c r="L2551" i="5" s="1"/>
  <c r="P2794" i="5"/>
  <c r="P2657" i="5"/>
  <c r="L2794" i="5"/>
  <c r="L2795" i="5" s="1"/>
  <c r="L2657" i="5"/>
  <c r="L2658" i="5" s="1"/>
  <c r="P2821" i="5"/>
  <c r="L2821" i="5"/>
  <c r="L2822" i="5" s="1"/>
  <c r="L2629" i="5"/>
  <c r="L2630" i="5" s="1"/>
  <c r="M2643" i="5"/>
  <c r="M2644" i="5" s="1"/>
  <c r="P2643" i="5"/>
  <c r="M2629" i="5"/>
  <c r="M2630" i="5" s="1"/>
  <c r="M2782" i="5"/>
  <c r="M2783" i="5" s="1"/>
  <c r="M2807" i="5"/>
  <c r="M2808" i="5" s="1"/>
  <c r="P2782" i="5"/>
  <c r="M2573" i="5"/>
  <c r="M2574" i="5" s="1"/>
  <c r="L2718" i="5"/>
  <c r="L2719" i="5" s="1"/>
  <c r="M2718" i="5"/>
  <c r="M2719" i="5" s="1"/>
  <c r="P2807" i="5"/>
  <c r="L2589" i="5"/>
  <c r="L2590" i="5" s="1"/>
  <c r="P2573" i="5"/>
  <c r="M2839" i="5"/>
  <c r="M2840" i="5" s="1"/>
  <c r="P2589" i="5"/>
  <c r="L2608" i="5"/>
  <c r="L2609" i="5" s="1"/>
  <c r="P2608" i="5"/>
  <c r="P2839" i="5"/>
  <c r="L2755" i="5"/>
  <c r="L2756" i="5" s="1"/>
  <c r="P2755" i="5"/>
  <c r="M2700" i="5"/>
  <c r="M2701" i="5" s="1"/>
  <c r="P2863" i="5"/>
  <c r="P2700" i="5"/>
  <c r="M2863" i="5"/>
  <c r="M2864" i="5" s="1"/>
  <c r="M2508" i="5"/>
  <c r="M2509" i="5" s="1"/>
  <c r="L2508" i="5"/>
  <c r="L2509" i="5" s="1"/>
  <c r="P2508" i="5"/>
  <c r="AE354" i="7"/>
  <c r="AE355" i="7" s="1"/>
  <c r="AE356" i="7" s="1"/>
  <c r="AE357" i="7" s="1"/>
  <c r="AE358" i="7" s="1"/>
  <c r="AE359" i="7" s="1"/>
  <c r="AE360" i="7" s="1"/>
  <c r="G347" i="7"/>
  <c r="G384" i="7" l="1"/>
  <c r="O390" i="7" s="1"/>
  <c r="G383" i="7"/>
  <c r="O389" i="7" s="1"/>
  <c r="AC2790" i="5"/>
  <c r="AC2801" i="5" s="1"/>
  <c r="AB2698" i="5"/>
  <c r="AB2778" i="5"/>
  <c r="AB2790" i="5"/>
  <c r="AB2791" i="5"/>
  <c r="AK3508" i="5"/>
  <c r="AC2708" i="5"/>
  <c r="AB2686" i="5"/>
  <c r="AK3419" i="5"/>
  <c r="AK3563" i="5"/>
  <c r="AB2674" i="5"/>
  <c r="AK3407" i="5"/>
  <c r="AB2683" i="5"/>
  <c r="AB2792" i="5"/>
  <c r="AK3480" i="5"/>
  <c r="AK3371" i="5"/>
  <c r="AB2697" i="5"/>
  <c r="AB2673" i="5"/>
  <c r="AB2794" i="5"/>
  <c r="AB2684" i="5"/>
  <c r="AK3549" i="5"/>
  <c r="AB2780" i="5"/>
  <c r="AC2778" i="5"/>
  <c r="AB2779" i="5"/>
  <c r="Y337" i="7"/>
  <c r="AB336" i="7"/>
  <c r="Y383" i="7"/>
  <c r="AB382" i="7"/>
  <c r="AE361" i="7"/>
  <c r="G348" i="7"/>
  <c r="G386" i="7" l="1"/>
  <c r="P383" i="7" s="1"/>
  <c r="AB2708" i="5"/>
  <c r="Y338" i="7"/>
  <c r="AB337" i="7"/>
  <c r="Y384" i="7"/>
  <c r="AB383" i="7"/>
  <c r="AB338" i="7" l="1"/>
  <c r="Y339" i="7"/>
  <c r="AB384" i="7"/>
  <c r="Y385" i="7"/>
  <c r="AB339" i="7" l="1"/>
  <c r="Y340" i="7"/>
  <c r="AB385" i="7"/>
  <c r="Y386" i="7"/>
  <c r="Y341" i="7" l="1"/>
  <c r="AB340" i="7"/>
  <c r="AB386" i="7"/>
  <c r="Y387" i="7"/>
  <c r="AB341" i="7" l="1"/>
  <c r="Y342" i="7"/>
  <c r="AB387" i="7"/>
  <c r="Y388" i="7"/>
  <c r="Y343" i="7" l="1"/>
  <c r="AB342" i="7"/>
  <c r="AB388" i="7"/>
  <c r="Y389" i="7"/>
  <c r="AB343" i="7" l="1"/>
  <c r="Y344" i="7"/>
  <c r="AB389" i="7"/>
  <c r="Y390" i="7"/>
  <c r="AB344" i="7" l="1"/>
  <c r="Y345" i="7"/>
  <c r="AB390" i="7"/>
  <c r="Y391" i="7"/>
  <c r="AB345" i="7" l="1"/>
  <c r="Y346" i="7"/>
  <c r="Y392" i="7"/>
  <c r="AB391" i="7"/>
  <c r="AB346" i="7" l="1"/>
  <c r="Y347" i="7"/>
  <c r="Y393" i="7"/>
  <c r="AB392" i="7"/>
  <c r="AB347" i="7" l="1"/>
  <c r="Y348" i="7"/>
  <c r="AB393" i="7"/>
  <c r="Y394" i="7"/>
  <c r="AB348" i="7" l="1"/>
  <c r="Y349" i="7"/>
  <c r="AB394" i="7"/>
  <c r="Y395" i="7"/>
  <c r="AB349" i="7" l="1"/>
  <c r="Y350" i="7"/>
  <c r="AB395" i="7"/>
  <c r="Y396" i="7"/>
  <c r="Y351" i="7" l="1"/>
  <c r="AB350" i="7"/>
  <c r="AB396" i="7"/>
  <c r="Y397" i="7"/>
  <c r="Y352" i="7" l="1"/>
  <c r="AB351" i="7"/>
  <c r="Y398" i="7"/>
  <c r="AB397" i="7"/>
  <c r="AB352" i="7" l="1"/>
  <c r="Y353" i="7"/>
  <c r="AB398" i="7"/>
  <c r="Y399" i="7"/>
  <c r="AB353" i="7" l="1"/>
  <c r="Y354" i="7"/>
  <c r="AB399" i="7"/>
  <c r="Y400" i="7"/>
  <c r="AB354" i="7" l="1"/>
  <c r="Y355" i="7"/>
  <c r="AB400" i="7"/>
  <c r="Y401" i="7"/>
  <c r="Y356" i="7" l="1"/>
  <c r="AB355" i="7"/>
  <c r="AB401" i="7"/>
  <c r="Y402" i="7"/>
  <c r="Y357" i="7" l="1"/>
  <c r="AB356" i="7"/>
  <c r="Y403" i="7"/>
  <c r="AB402" i="7"/>
  <c r="AB357" i="7" l="1"/>
  <c r="Y358" i="7"/>
  <c r="AB403" i="7"/>
  <c r="Y404" i="7"/>
  <c r="AB404" i="7" s="1"/>
  <c r="AB358" i="7" l="1"/>
  <c r="Y359" i="7"/>
  <c r="Y360" i="7" l="1"/>
  <c r="AB359" i="7"/>
  <c r="W2860" i="5"/>
  <c r="X2860" i="5" a="1"/>
  <c r="Y361" i="7" l="1"/>
  <c r="AB361" i="7" s="1"/>
  <c r="AB360" i="7"/>
  <c r="X2860" i="5"/>
  <c r="W2859" i="5"/>
  <c r="X2859" i="5" a="1"/>
  <c r="X2859" i="5" l="1"/>
  <c r="AA2860" i="5"/>
  <c r="Z2860" i="5"/>
  <c r="Y2860" i="5"/>
  <c r="AD2860" i="5" s="1"/>
  <c r="W2858" i="5"/>
  <c r="X2858" i="5" a="1"/>
  <c r="X2858" i="5" l="1"/>
  <c r="AA2859" i="5"/>
  <c r="Z2859" i="5"/>
  <c r="Y2859" i="5"/>
  <c r="AD2859" i="5" s="1"/>
  <c r="AC2860" i="5"/>
  <c r="AB2860" i="5"/>
  <c r="W2857" i="5"/>
  <c r="X2857" i="5" a="1"/>
  <c r="X2857" i="5" l="1"/>
  <c r="AB2859" i="5"/>
  <c r="AC2859" i="5"/>
  <c r="AA2858" i="5"/>
  <c r="Z2858" i="5"/>
  <c r="Y2858" i="5"/>
  <c r="AD2858" i="5" s="1"/>
  <c r="W2856" i="5"/>
  <c r="X2856" i="5" a="1"/>
  <c r="X2856" i="5" l="1"/>
  <c r="AC2858" i="5"/>
  <c r="AB2858" i="5"/>
  <c r="AA2857" i="5"/>
  <c r="Z2857" i="5"/>
  <c r="Y2857" i="5"/>
  <c r="AD2857" i="5" s="1"/>
  <c r="W2855" i="5"/>
  <c r="X2855" i="5" a="1"/>
  <c r="X2855" i="5" l="1"/>
  <c r="Y2856" i="5"/>
  <c r="AD2856" i="5" s="1"/>
  <c r="AA2856" i="5"/>
  <c r="Z2856" i="5"/>
  <c r="AC2857" i="5"/>
  <c r="AB2857" i="5"/>
  <c r="W2854" i="5"/>
  <c r="X2854" i="5" a="1"/>
  <c r="X2854" i="5" l="1"/>
  <c r="AC2856" i="5"/>
  <c r="AB2856" i="5"/>
  <c r="AA2855" i="5"/>
  <c r="Z2855" i="5"/>
  <c r="Y2855" i="5"/>
  <c r="AD2855" i="5" s="1"/>
  <c r="W2853" i="5"/>
  <c r="X2853" i="5" a="1"/>
  <c r="X2853" i="5" l="1"/>
  <c r="AC2855" i="5"/>
  <c r="AB2855" i="5"/>
  <c r="AA2854" i="5"/>
  <c r="Z2854" i="5"/>
  <c r="Y2854" i="5"/>
  <c r="AD2854" i="5" s="1"/>
  <c r="W2852" i="5"/>
  <c r="X2852" i="5" a="1"/>
  <c r="X2852" i="5" l="1"/>
  <c r="AA2853" i="5"/>
  <c r="Z2853" i="5"/>
  <c r="Y2853" i="5"/>
  <c r="AD2853" i="5" s="1"/>
  <c r="AC2854" i="5"/>
  <c r="AB2854" i="5"/>
  <c r="W2851" i="5"/>
  <c r="X2851" i="5" a="1"/>
  <c r="X2851" i="5" l="1"/>
  <c r="AC2853" i="5"/>
  <c r="AB2853" i="5"/>
  <c r="AA2852" i="5"/>
  <c r="Z2852" i="5"/>
  <c r="Y2852" i="5"/>
  <c r="AD2852" i="5" s="1"/>
  <c r="W2850" i="5"/>
  <c r="X2850" i="5" a="1"/>
  <c r="X2850" i="5" l="1"/>
  <c r="AC2852" i="5"/>
  <c r="AB2852" i="5"/>
  <c r="AA2851" i="5"/>
  <c r="Z2851" i="5"/>
  <c r="Y2851" i="5"/>
  <c r="AD2851" i="5" s="1"/>
  <c r="W2849" i="5"/>
  <c r="X2849" i="5" a="1"/>
  <c r="X2849" i="5" l="1"/>
  <c r="AA2850" i="5"/>
  <c r="Z2850" i="5"/>
  <c r="Y2850" i="5"/>
  <c r="AD2850" i="5" s="1"/>
  <c r="AC2851" i="5"/>
  <c r="AB2851" i="5"/>
  <c r="W2848" i="5"/>
  <c r="X2848" i="5" a="1"/>
  <c r="X2848" i="5" l="1"/>
  <c r="AC2850" i="5"/>
  <c r="AB2850" i="5"/>
  <c r="AA2849" i="5"/>
  <c r="Z2849" i="5"/>
  <c r="Y2849" i="5"/>
  <c r="AD2849" i="5" s="1"/>
  <c r="W2847" i="5"/>
  <c r="X2847" i="5" a="1"/>
  <c r="X2847" i="5" l="1"/>
  <c r="AC2849" i="5"/>
  <c r="AB2849" i="5"/>
  <c r="AA2848" i="5"/>
  <c r="Z2848" i="5"/>
  <c r="Y2848" i="5"/>
  <c r="AD2848" i="5" s="1"/>
  <c r="W2846" i="5"/>
  <c r="X2846" i="5" a="1"/>
  <c r="X2846" i="5" l="1"/>
  <c r="AC2848" i="5"/>
  <c r="AB2848" i="5"/>
  <c r="AA2847" i="5"/>
  <c r="Z2847" i="5"/>
  <c r="Y2847" i="5"/>
  <c r="AD2847" i="5" s="1"/>
  <c r="W2845" i="5"/>
  <c r="X2845" i="5" a="1"/>
  <c r="X2845" i="5" l="1"/>
  <c r="AC2847" i="5"/>
  <c r="AB2847" i="5"/>
  <c r="AA2846" i="5"/>
  <c r="Z2846" i="5"/>
  <c r="Y2846" i="5"/>
  <c r="AD2846" i="5" s="1"/>
  <c r="AA2845" i="5" l="1"/>
  <c r="Z2845" i="5"/>
  <c r="Y2845" i="5"/>
  <c r="AD2845" i="5" s="1"/>
  <c r="AC2846" i="5"/>
  <c r="AB2846" i="5"/>
  <c r="AC2845" i="5" l="1"/>
  <c r="AB2845" i="5"/>
  <c r="W2844" i="5" l="1"/>
  <c r="X2844" i="5" a="1"/>
  <c r="X2844" i="5" l="1"/>
  <c r="W2843" i="5"/>
  <c r="X2843" i="5" a="1"/>
  <c r="X2843" i="5" l="1"/>
  <c r="Z2844" i="5"/>
  <c r="AA2844" i="5"/>
  <c r="Y2844" i="5"/>
  <c r="AD2844" i="5" s="1"/>
  <c r="W2842" i="5"/>
  <c r="X2842" i="5" a="1"/>
  <c r="X2842" i="5" l="1"/>
  <c r="AB2844" i="5"/>
  <c r="AC2844" i="5"/>
  <c r="AA2843" i="5"/>
  <c r="Z2843" i="5"/>
  <c r="Y2843" i="5"/>
  <c r="AD2843" i="5" s="1"/>
  <c r="W2841" i="5"/>
  <c r="X2841" i="5" a="1"/>
  <c r="X2841" i="5" l="1"/>
  <c r="AC2843" i="5"/>
  <c r="AB2843" i="5"/>
  <c r="AA2842" i="5"/>
  <c r="Z2842" i="5"/>
  <c r="Y2842" i="5"/>
  <c r="AD2842" i="5" s="1"/>
  <c r="W2840" i="5"/>
  <c r="X2840" i="5" a="1"/>
  <c r="X2840" i="5" l="1"/>
  <c r="AC2842" i="5"/>
  <c r="AB2842" i="5"/>
  <c r="AA2841" i="5"/>
  <c r="Y2841" i="5"/>
  <c r="AD2841" i="5" s="1"/>
  <c r="Z2841" i="5"/>
  <c r="W2839" i="5"/>
  <c r="X2839" i="5" a="1"/>
  <c r="X2839" i="5" l="1"/>
  <c r="AC2841" i="5"/>
  <c r="AB2841" i="5"/>
  <c r="AA2840" i="5"/>
  <c r="Y2840" i="5"/>
  <c r="AD2840" i="5" s="1"/>
  <c r="Z2840" i="5"/>
  <c r="W2838" i="5"/>
  <c r="X2838" i="5" a="1"/>
  <c r="X2838" i="5" l="1"/>
  <c r="AC2840" i="5"/>
  <c r="AB2840" i="5"/>
  <c r="AA2839" i="5"/>
  <c r="Z2839" i="5"/>
  <c r="Y2839" i="5"/>
  <c r="AD2839" i="5" s="1"/>
  <c r="W2837" i="5"/>
  <c r="X2837" i="5" a="1"/>
  <c r="X2837" i="5" l="1"/>
  <c r="AC2839" i="5"/>
  <c r="AB2839" i="5"/>
  <c r="AA2838" i="5"/>
  <c r="Z2838" i="5"/>
  <c r="Y2838" i="5"/>
  <c r="AD2838" i="5" s="1"/>
  <c r="W2836" i="5"/>
  <c r="X2836" i="5" a="1"/>
  <c r="X2836" i="5" l="1"/>
  <c r="AC2838" i="5"/>
  <c r="AB2838" i="5"/>
  <c r="AA2837" i="5"/>
  <c r="Z2837" i="5"/>
  <c r="Y2837" i="5"/>
  <c r="AD2837" i="5" s="1"/>
  <c r="W2835" i="5"/>
  <c r="X2835" i="5" a="1"/>
  <c r="X2835" i="5" l="1"/>
  <c r="AC2837" i="5"/>
  <c r="AB2837" i="5"/>
  <c r="AA2836" i="5"/>
  <c r="Z2836" i="5"/>
  <c r="Y2836" i="5"/>
  <c r="AD2836" i="5" s="1"/>
  <c r="W2834" i="5"/>
  <c r="X2834" i="5" a="1"/>
  <c r="X2834" i="5" l="1"/>
  <c r="AC2836" i="5"/>
  <c r="AB2836" i="5"/>
  <c r="Z2835" i="5"/>
  <c r="AA2835" i="5"/>
  <c r="Y2835" i="5"/>
  <c r="AD2835" i="5" s="1"/>
  <c r="W2828" i="5"/>
  <c r="D339" i="7" s="1"/>
  <c r="AA2824" i="5"/>
  <c r="AC2824" i="5" s="1"/>
  <c r="W2806" i="5"/>
  <c r="D338" i="7" s="1"/>
  <c r="AA2731" i="5"/>
  <c r="X2806" i="5" s="1"/>
  <c r="W2712" i="5"/>
  <c r="D337" i="7" s="1"/>
  <c r="AA2638" i="5"/>
  <c r="X2712" i="5" s="1"/>
  <c r="D336" i="7"/>
  <c r="AA2546" i="5"/>
  <c r="X2621" i="5" s="1"/>
  <c r="W2528" i="5"/>
  <c r="D335" i="7" s="1"/>
  <c r="AC2524" i="5"/>
  <c r="AA2524" i="5"/>
  <c r="W2508" i="5"/>
  <c r="D334" i="7" s="1"/>
  <c r="AA2503" i="5"/>
  <c r="W2486" i="5"/>
  <c r="D333" i="7" s="1"/>
  <c r="AA2480" i="5"/>
  <c r="I2487" i="5"/>
  <c r="I2486" i="5"/>
  <c r="I2485" i="5"/>
  <c r="I2484" i="5"/>
  <c r="I2483" i="5"/>
  <c r="I2482" i="5"/>
  <c r="I2481" i="5"/>
  <c r="I2480" i="5"/>
  <c r="I2479" i="5"/>
  <c r="I2478" i="5"/>
  <c r="I2477" i="5"/>
  <c r="I2476" i="5"/>
  <c r="I2475" i="5"/>
  <c r="I2474" i="5"/>
  <c r="I2473" i="5"/>
  <c r="I2472" i="5"/>
  <c r="I2471" i="5"/>
  <c r="I2470" i="5"/>
  <c r="I2469" i="5"/>
  <c r="I2468" i="5"/>
  <c r="I2467" i="5"/>
  <c r="J2483" i="5" a="1"/>
  <c r="J2478" i="5" a="1"/>
  <c r="J2487" i="5" a="1"/>
  <c r="J2470" i="5" a="1"/>
  <c r="J2480" i="5" a="1"/>
  <c r="J2475" i="5" a="1"/>
  <c r="J2474" i="5" a="1"/>
  <c r="J2484" i="5" a="1"/>
  <c r="J2468" i="5" a="1"/>
  <c r="J2467" i="5" a="1"/>
  <c r="J2479" i="5" a="1"/>
  <c r="J2469" i="5" a="1"/>
  <c r="J2482" i="5" a="1"/>
  <c r="J2481" i="5" a="1"/>
  <c r="J2485" i="5" a="1"/>
  <c r="J2472" i="5" a="1"/>
  <c r="J2473" i="5" a="1"/>
  <c r="J2477" i="5" a="1"/>
  <c r="J2476" i="5" a="1"/>
  <c r="J2471" i="5" a="1"/>
  <c r="J2486" i="5" a="1"/>
  <c r="X2833" i="5" a="1"/>
  <c r="F336" i="7" l="1"/>
  <c r="X2486" i="5"/>
  <c r="F333" i="7" s="1"/>
  <c r="X2508" i="5"/>
  <c r="F334" i="7" s="1"/>
  <c r="F338" i="7"/>
  <c r="F337" i="7"/>
  <c r="X2528" i="5"/>
  <c r="F335" i="7" s="1"/>
  <c r="X2828" i="5"/>
  <c r="F339" i="7" s="1"/>
  <c r="F342" i="7" s="1"/>
  <c r="AD2503" i="5"/>
  <c r="AD2638" i="5"/>
  <c r="AB2503" i="5"/>
  <c r="AC2503" i="5"/>
  <c r="X2833" i="5"/>
  <c r="AD2824" i="5"/>
  <c r="AC2835" i="5"/>
  <c r="AB2835" i="5"/>
  <c r="AB2824" i="5"/>
  <c r="AD2731" i="5"/>
  <c r="AD2480" i="5"/>
  <c r="AB2524" i="5"/>
  <c r="AD2524" i="5"/>
  <c r="AD2546" i="5"/>
  <c r="AA2834" i="5"/>
  <c r="Z2834" i="5"/>
  <c r="Y2834" i="5"/>
  <c r="AD2834" i="5" s="1"/>
  <c r="J2469" i="5"/>
  <c r="N2469" i="5" s="1"/>
  <c r="J2485" i="5"/>
  <c r="N2485" i="5" s="1"/>
  <c r="J2470" i="5"/>
  <c r="N2470" i="5" s="1"/>
  <c r="J2486" i="5"/>
  <c r="N2486" i="5" s="1"/>
  <c r="J2471" i="5"/>
  <c r="N2471" i="5" s="1"/>
  <c r="J2487" i="5"/>
  <c r="N2487" i="5" s="1"/>
  <c r="J2472" i="5"/>
  <c r="N2472" i="5" s="1"/>
  <c r="J2473" i="5"/>
  <c r="N2473" i="5" s="1"/>
  <c r="J2475" i="5"/>
  <c r="N2475" i="5" s="1"/>
  <c r="J2476" i="5"/>
  <c r="N2476" i="5" s="1"/>
  <c r="J2479" i="5"/>
  <c r="N2479" i="5" s="1"/>
  <c r="J2480" i="5"/>
  <c r="N2480" i="5" s="1"/>
  <c r="J2481" i="5"/>
  <c r="N2481" i="5" s="1"/>
  <c r="J2482" i="5"/>
  <c r="N2482" i="5" s="1"/>
  <c r="J2467" i="5"/>
  <c r="N2467" i="5" s="1"/>
  <c r="J2483" i="5"/>
  <c r="N2483" i="5" s="1"/>
  <c r="J2468" i="5"/>
  <c r="N2468" i="5" s="1"/>
  <c r="J2484" i="5"/>
  <c r="N2484" i="5" s="1"/>
  <c r="J2477" i="5"/>
  <c r="N2477" i="5" s="1"/>
  <c r="J2478" i="5"/>
  <c r="N2478" i="5" s="1"/>
  <c r="J2474" i="5"/>
  <c r="N2474" i="5" s="1"/>
  <c r="F340" i="7" l="1"/>
  <c r="Y2528" i="5"/>
  <c r="G335" i="7" s="1"/>
  <c r="Y2828" i="5"/>
  <c r="G339" i="7" s="1"/>
  <c r="G342" i="7" s="1"/>
  <c r="Y2508" i="5"/>
  <c r="G334" i="7" s="1"/>
  <c r="AC2834" i="5"/>
  <c r="AB2834" i="5"/>
  <c r="Z2833" i="5"/>
  <c r="AA2833" i="5"/>
  <c r="Y2833" i="5"/>
  <c r="L2487" i="5"/>
  <c r="M2487" i="5"/>
  <c r="P2487" i="5" s="1"/>
  <c r="K2487" i="5"/>
  <c r="R2487" i="5" s="1"/>
  <c r="M2474" i="5"/>
  <c r="P2474" i="5" s="1"/>
  <c r="L2474" i="5"/>
  <c r="K2474" i="5"/>
  <c r="R2474" i="5" s="1"/>
  <c r="M2477" i="5"/>
  <c r="P2477" i="5" s="1"/>
  <c r="L2477" i="5"/>
  <c r="K2477" i="5"/>
  <c r="R2477" i="5" s="1"/>
  <c r="K2470" i="5"/>
  <c r="R2470" i="5" s="1"/>
  <c r="M2470" i="5"/>
  <c r="P2470" i="5" s="1"/>
  <c r="L2470" i="5"/>
  <c r="K2484" i="5"/>
  <c r="R2484" i="5" s="1"/>
  <c r="M2484" i="5"/>
  <c r="P2484" i="5" s="1"/>
  <c r="L2484" i="5"/>
  <c r="M2485" i="5"/>
  <c r="P2485" i="5" s="1"/>
  <c r="L2485" i="5"/>
  <c r="K2485" i="5"/>
  <c r="R2485" i="5" s="1"/>
  <c r="K2468" i="5"/>
  <c r="R2468" i="5" s="1"/>
  <c r="L2468" i="5"/>
  <c r="M2468" i="5"/>
  <c r="P2468" i="5" s="1"/>
  <c r="M2469" i="5"/>
  <c r="P2469" i="5" s="1"/>
  <c r="L2469" i="5"/>
  <c r="K2469" i="5"/>
  <c r="R2469" i="5" s="1"/>
  <c r="K2483" i="5"/>
  <c r="R2483" i="5" s="1"/>
  <c r="L2483" i="5"/>
  <c r="M2483" i="5"/>
  <c r="P2483" i="5" s="1"/>
  <c r="L2467" i="5"/>
  <c r="M2467" i="5"/>
  <c r="K2467" i="5"/>
  <c r="M2482" i="5"/>
  <c r="P2482" i="5" s="1"/>
  <c r="L2482" i="5"/>
  <c r="K2482" i="5"/>
  <c r="R2482" i="5" s="1"/>
  <c r="L2481" i="5"/>
  <c r="K2481" i="5"/>
  <c r="R2481" i="5" s="1"/>
  <c r="M2481" i="5"/>
  <c r="P2481" i="5" s="1"/>
  <c r="L2480" i="5"/>
  <c r="M2480" i="5"/>
  <c r="P2480" i="5" s="1"/>
  <c r="K2480" i="5"/>
  <c r="R2480" i="5" s="1"/>
  <c r="K2479" i="5"/>
  <c r="M2479" i="5"/>
  <c r="P2479" i="5" s="1"/>
  <c r="L2479" i="5"/>
  <c r="K2476" i="5"/>
  <c r="R2476" i="5" s="1"/>
  <c r="L2476" i="5"/>
  <c r="M2476" i="5"/>
  <c r="P2476" i="5" s="1"/>
  <c r="K2475" i="5"/>
  <c r="R2475" i="5" s="1"/>
  <c r="M2475" i="5"/>
  <c r="P2475" i="5" s="1"/>
  <c r="L2475" i="5"/>
  <c r="L2473" i="5"/>
  <c r="M2473" i="5"/>
  <c r="P2473" i="5" s="1"/>
  <c r="K2473" i="5"/>
  <c r="R2473" i="5" s="1"/>
  <c r="M2472" i="5"/>
  <c r="P2472" i="5" s="1"/>
  <c r="L2472" i="5"/>
  <c r="K2472" i="5"/>
  <c r="R2472" i="5" s="1"/>
  <c r="K2471" i="5"/>
  <c r="R2471" i="5" s="1"/>
  <c r="M2471" i="5"/>
  <c r="P2471" i="5" s="1"/>
  <c r="L2471" i="5"/>
  <c r="M2478" i="5"/>
  <c r="P2478" i="5" s="1"/>
  <c r="L2478" i="5"/>
  <c r="K2478" i="5"/>
  <c r="R2478" i="5" s="1"/>
  <c r="M2486" i="5"/>
  <c r="P2486" i="5" s="1"/>
  <c r="K2486" i="5"/>
  <c r="R2486" i="5" s="1"/>
  <c r="L2486" i="5"/>
  <c r="R2479" i="5" l="1"/>
  <c r="AB2833" i="5"/>
  <c r="AB2861" i="5" s="1"/>
  <c r="AC2833" i="5"/>
  <c r="Y2861" i="5"/>
  <c r="AD2833" i="5"/>
  <c r="Q2475" i="5"/>
  <c r="Q2482" i="5"/>
  <c r="Q2486" i="5"/>
  <c r="Q2484" i="5"/>
  <c r="R2467" i="5"/>
  <c r="K2488" i="5"/>
  <c r="P2467" i="5"/>
  <c r="Q2476" i="5"/>
  <c r="Q2467" i="5"/>
  <c r="Q2470" i="5"/>
  <c r="Q2478" i="5"/>
  <c r="Q2479" i="5"/>
  <c r="Q2483" i="5"/>
  <c r="Q2471" i="5"/>
  <c r="Q2477" i="5"/>
  <c r="Q2469" i="5"/>
  <c r="Q2472" i="5"/>
  <c r="Q2480" i="5"/>
  <c r="Q2474" i="5"/>
  <c r="Q2468" i="5"/>
  <c r="Q2481" i="5"/>
  <c r="Q2473" i="5"/>
  <c r="Q2485" i="5"/>
  <c r="Q2487" i="5"/>
  <c r="L2488" i="5" l="1"/>
  <c r="L2489" i="5" s="1"/>
  <c r="M2488" i="5"/>
  <c r="M2489" i="5" s="1"/>
  <c r="P2488" i="5"/>
  <c r="AE1766" i="5" l="1"/>
  <c r="AE1765" i="5"/>
  <c r="I2422" i="5"/>
  <c r="I2421" i="5"/>
  <c r="I2420" i="5"/>
  <c r="I2419" i="5"/>
  <c r="I2418" i="5"/>
  <c r="I2417" i="5"/>
  <c r="I2416" i="5"/>
  <c r="I2415" i="5"/>
  <c r="I2414" i="5"/>
  <c r="K1925" i="1"/>
  <c r="P1925" i="1" a="1"/>
  <c r="P1925" i="1" s="1"/>
  <c r="K1926" i="1"/>
  <c r="P1926" i="1" a="1"/>
  <c r="P1926" i="1" s="1"/>
  <c r="K1927" i="1"/>
  <c r="P1927" i="1" a="1"/>
  <c r="P1927" i="1" s="1"/>
  <c r="K1928" i="1"/>
  <c r="P1928" i="1" a="1"/>
  <c r="P1928" i="1" s="1"/>
  <c r="K1929" i="1"/>
  <c r="P1929" i="1" a="1"/>
  <c r="P1929" i="1" s="1"/>
  <c r="K1930" i="1"/>
  <c r="P1930" i="1" a="1"/>
  <c r="P1930" i="1" s="1"/>
  <c r="K1931" i="1"/>
  <c r="P1931" i="1" a="1"/>
  <c r="P1931" i="1" s="1"/>
  <c r="K1932" i="1"/>
  <c r="P1932" i="1" a="1"/>
  <c r="P1932" i="1" s="1"/>
  <c r="K1924" i="1"/>
  <c r="P1924" i="1" a="1"/>
  <c r="P1924" i="1" s="1"/>
  <c r="K1923" i="1"/>
  <c r="P1923" i="1" a="1"/>
  <c r="P1923" i="1" s="1"/>
  <c r="K1922" i="1"/>
  <c r="P1922" i="1" a="1"/>
  <c r="P1922" i="1" s="1"/>
  <c r="K1921" i="1"/>
  <c r="P1921" i="1" a="1"/>
  <c r="P1921" i="1" s="1"/>
  <c r="I2402" i="5"/>
  <c r="I2403" i="5"/>
  <c r="I2404" i="5"/>
  <c r="I2405" i="5"/>
  <c r="I2406" i="5"/>
  <c r="I2407" i="5"/>
  <c r="K1920" i="1"/>
  <c r="P1920" i="1" a="1"/>
  <c r="P1920" i="1" s="1"/>
  <c r="K1917" i="1"/>
  <c r="P1917" i="1" a="1"/>
  <c r="P1917" i="1" s="1"/>
  <c r="K1918" i="1"/>
  <c r="P1918" i="1" a="1"/>
  <c r="P1918" i="1" s="1"/>
  <c r="K1919" i="1"/>
  <c r="P1919" i="1" a="1"/>
  <c r="P1919" i="1" s="1"/>
  <c r="K1916" i="1"/>
  <c r="P1916" i="1" a="1"/>
  <c r="P1916" i="1" s="1"/>
  <c r="K1915" i="1"/>
  <c r="P1915" i="1" a="1"/>
  <c r="P1915" i="1" s="1"/>
  <c r="I2409" i="5"/>
  <c r="I2408" i="5"/>
  <c r="I2401" i="5"/>
  <c r="I2400" i="5"/>
  <c r="I2399" i="5"/>
  <c r="I2398" i="5"/>
  <c r="I2397" i="5"/>
  <c r="I2396" i="5"/>
  <c r="I2395" i="5"/>
  <c r="I2394" i="5"/>
  <c r="I2393" i="5"/>
  <c r="I2392" i="5"/>
  <c r="I2391" i="5"/>
  <c r="I2390" i="5"/>
  <c r="I2389" i="5"/>
  <c r="I2374" i="5"/>
  <c r="I2375" i="5"/>
  <c r="I2376" i="5"/>
  <c r="I2377" i="5"/>
  <c r="I2378" i="5"/>
  <c r="I2379" i="5"/>
  <c r="I2384" i="5"/>
  <c r="I2383" i="5"/>
  <c r="I2382" i="5"/>
  <c r="I2381" i="5"/>
  <c r="I2380" i="5"/>
  <c r="I2373" i="5"/>
  <c r="I2372" i="5"/>
  <c r="I2371" i="5"/>
  <c r="I2370" i="5"/>
  <c r="I2369" i="5"/>
  <c r="K1913" i="1"/>
  <c r="P1913" i="1" a="1"/>
  <c r="P1913" i="1" s="1"/>
  <c r="K1914" i="1"/>
  <c r="P1914" i="1" a="1"/>
  <c r="P1914" i="1" s="1"/>
  <c r="K1912" i="1"/>
  <c r="P1912" i="1" a="1"/>
  <c r="P1912" i="1" s="1"/>
  <c r="K1908" i="1"/>
  <c r="P1908" i="1" a="1"/>
  <c r="P1908" i="1" s="1"/>
  <c r="K1909" i="1"/>
  <c r="P1909" i="1" a="1"/>
  <c r="P1909" i="1" s="1"/>
  <c r="K1910" i="1"/>
  <c r="P1910" i="1" a="1"/>
  <c r="P1910" i="1" s="1"/>
  <c r="K1911" i="1"/>
  <c r="P1911" i="1" a="1"/>
  <c r="P1911" i="1" s="1"/>
  <c r="K1907" i="1"/>
  <c r="P1907" i="1" a="1"/>
  <c r="P1907" i="1" s="1"/>
  <c r="K1906" i="1"/>
  <c r="P1906" i="1" a="1"/>
  <c r="P1906" i="1" s="1"/>
  <c r="K1905" i="1"/>
  <c r="P1905" i="1" a="1"/>
  <c r="P1905" i="1" s="1"/>
  <c r="K1898" i="1"/>
  <c r="P1898" i="1" a="1"/>
  <c r="P1898" i="1" s="1"/>
  <c r="K1899" i="1"/>
  <c r="P1899" i="1" a="1"/>
  <c r="P1899" i="1" s="1"/>
  <c r="K1900" i="1"/>
  <c r="P1900" i="1" a="1"/>
  <c r="P1900" i="1" s="1"/>
  <c r="K1901" i="1"/>
  <c r="P1901" i="1" a="1"/>
  <c r="P1901" i="1" s="1"/>
  <c r="K1902" i="1"/>
  <c r="P1902" i="1" a="1"/>
  <c r="P1902" i="1" s="1"/>
  <c r="K1903" i="1"/>
  <c r="P1903" i="1" a="1"/>
  <c r="P1903" i="1" s="1"/>
  <c r="K1904" i="1"/>
  <c r="P1904" i="1" a="1"/>
  <c r="P1904" i="1" s="1"/>
  <c r="K1897" i="1"/>
  <c r="P1897" i="1" a="1"/>
  <c r="P1897" i="1" s="1"/>
  <c r="K1892" i="1"/>
  <c r="P1892" i="1" a="1"/>
  <c r="P1892" i="1" s="1"/>
  <c r="K1893" i="1"/>
  <c r="P1893" i="1" a="1"/>
  <c r="P1893" i="1" s="1"/>
  <c r="K1894" i="1"/>
  <c r="P1894" i="1" a="1"/>
  <c r="P1894" i="1" s="1"/>
  <c r="K1895" i="1"/>
  <c r="P1895" i="1" a="1"/>
  <c r="P1895" i="1" s="1"/>
  <c r="K1896" i="1"/>
  <c r="P1896" i="1" a="1"/>
  <c r="P1896" i="1" s="1"/>
  <c r="K1891" i="1"/>
  <c r="P1891" i="1" a="1"/>
  <c r="P1891" i="1" s="1"/>
  <c r="AJ2352" i="5"/>
  <c r="AJ2329" i="5"/>
  <c r="AE1764" i="5"/>
  <c r="AA1775" i="5"/>
  <c r="AD1775" i="5" s="1"/>
  <c r="AE1832" i="5"/>
  <c r="AE1831" i="5"/>
  <c r="AE1830" i="5"/>
  <c r="AE1829" i="5"/>
  <c r="AA1840" i="5"/>
  <c r="AD1840" i="5" s="1"/>
  <c r="AE1753" i="5"/>
  <c r="AE1752" i="5"/>
  <c r="K1890" i="1"/>
  <c r="P1890" i="1" a="1"/>
  <c r="P1890" i="1" s="1"/>
  <c r="K1889" i="1"/>
  <c r="P1889" i="1" a="1"/>
  <c r="P1889" i="1" s="1"/>
  <c r="I2364" i="5"/>
  <c r="I2363" i="5"/>
  <c r="I2362" i="5"/>
  <c r="I2361" i="5"/>
  <c r="I2360" i="5"/>
  <c r="I2359" i="5"/>
  <c r="I2358" i="5"/>
  <c r="I2357" i="5"/>
  <c r="I2356" i="5"/>
  <c r="I2355" i="5"/>
  <c r="I2354" i="5"/>
  <c r="I2353" i="5"/>
  <c r="I2321" i="5"/>
  <c r="I2320" i="5"/>
  <c r="I2319" i="5"/>
  <c r="I2318" i="5"/>
  <c r="I2317" i="5"/>
  <c r="I2344" i="5"/>
  <c r="I2345" i="5"/>
  <c r="I2346" i="5"/>
  <c r="I2347" i="5"/>
  <c r="I2348" i="5"/>
  <c r="K1883" i="1"/>
  <c r="P1883" i="1" a="1"/>
  <c r="P1883" i="1" s="1"/>
  <c r="K1884" i="1"/>
  <c r="P1884" i="1" a="1"/>
  <c r="P1884" i="1" s="1"/>
  <c r="K1885" i="1"/>
  <c r="P1885" i="1" a="1"/>
  <c r="P1885" i="1" s="1"/>
  <c r="K1886" i="1"/>
  <c r="P1886" i="1" a="1"/>
  <c r="P1886" i="1" s="1"/>
  <c r="K1887" i="1"/>
  <c r="P1887" i="1" a="1"/>
  <c r="P1887" i="1" s="1"/>
  <c r="K1888" i="1"/>
  <c r="P1888" i="1" a="1"/>
  <c r="P1888" i="1" s="1"/>
  <c r="K1882" i="1"/>
  <c r="P1882" i="1" a="1"/>
  <c r="P1882" i="1" s="1"/>
  <c r="K1880" i="1"/>
  <c r="P1880" i="1" a="1"/>
  <c r="P1880" i="1" s="1"/>
  <c r="K1881" i="1"/>
  <c r="P1881" i="1" a="1"/>
  <c r="P1881" i="1" s="1"/>
  <c r="K1879" i="1"/>
  <c r="P1879" i="1" a="1"/>
  <c r="P1879" i="1" s="1"/>
  <c r="K1873" i="1"/>
  <c r="P1873" i="1" a="1"/>
  <c r="P1873" i="1" s="1"/>
  <c r="K1874" i="1"/>
  <c r="P1874" i="1" a="1"/>
  <c r="P1874" i="1" s="1"/>
  <c r="K1875" i="1"/>
  <c r="P1875" i="1" a="1"/>
  <c r="P1875" i="1" s="1"/>
  <c r="K1876" i="1"/>
  <c r="P1876" i="1" a="1"/>
  <c r="P1876" i="1" s="1"/>
  <c r="K1877" i="1"/>
  <c r="P1877" i="1" a="1"/>
  <c r="P1877" i="1" s="1"/>
  <c r="K1878" i="1"/>
  <c r="P1878" i="1" a="1"/>
  <c r="P1878" i="1" s="1"/>
  <c r="K1872" i="1"/>
  <c r="P1872" i="1" a="1"/>
  <c r="P1872" i="1" s="1"/>
  <c r="K1865" i="1"/>
  <c r="P1865" i="1" a="1"/>
  <c r="P1865" i="1" s="1"/>
  <c r="K1866" i="1"/>
  <c r="P1866" i="1" a="1"/>
  <c r="P1866" i="1" s="1"/>
  <c r="K1867" i="1"/>
  <c r="P1867" i="1" a="1"/>
  <c r="P1867" i="1" s="1"/>
  <c r="K1868" i="1"/>
  <c r="P1868" i="1" a="1"/>
  <c r="P1868" i="1" s="1"/>
  <c r="K1869" i="1"/>
  <c r="P1869" i="1" a="1"/>
  <c r="P1869" i="1" s="1"/>
  <c r="K1870" i="1"/>
  <c r="P1870" i="1" a="1"/>
  <c r="P1870" i="1" s="1"/>
  <c r="K1871" i="1"/>
  <c r="P1871" i="1" a="1"/>
  <c r="P1871" i="1" s="1"/>
  <c r="I2343" i="5"/>
  <c r="I2342" i="5"/>
  <c r="I2341" i="5"/>
  <c r="I2340" i="5"/>
  <c r="I2339" i="5"/>
  <c r="I2338" i="5"/>
  <c r="I2337" i="5"/>
  <c r="I2336" i="5"/>
  <c r="I2335" i="5"/>
  <c r="I2334" i="5"/>
  <c r="I2333" i="5"/>
  <c r="I2332" i="5"/>
  <c r="I2331" i="5"/>
  <c r="I2330" i="5"/>
  <c r="K1864" i="1"/>
  <c r="P1864" i="1" a="1"/>
  <c r="P1864" i="1" s="1"/>
  <c r="K1857" i="1"/>
  <c r="P1857" i="1" a="1"/>
  <c r="P1857" i="1" s="1"/>
  <c r="K1858" i="1"/>
  <c r="P1858" i="1" a="1"/>
  <c r="P1858" i="1" s="1"/>
  <c r="K1859" i="1"/>
  <c r="P1859" i="1" a="1"/>
  <c r="P1859" i="1" s="1"/>
  <c r="K1860" i="1"/>
  <c r="P1860" i="1" a="1"/>
  <c r="P1860" i="1" s="1"/>
  <c r="K1861" i="1"/>
  <c r="P1861" i="1" a="1"/>
  <c r="P1861" i="1" s="1"/>
  <c r="K1862" i="1"/>
  <c r="P1862" i="1" a="1"/>
  <c r="P1862" i="1" s="1"/>
  <c r="K1863" i="1"/>
  <c r="P1863" i="1" a="1"/>
  <c r="P1863" i="1" s="1"/>
  <c r="K1856" i="1"/>
  <c r="P1856" i="1" a="1"/>
  <c r="P1856" i="1" s="1"/>
  <c r="K1845" i="1"/>
  <c r="P1845" i="1" a="1"/>
  <c r="P1845" i="1" s="1"/>
  <c r="K1846" i="1"/>
  <c r="P1846" i="1" a="1"/>
  <c r="P1846" i="1" s="1"/>
  <c r="K1847" i="1"/>
  <c r="P1847" i="1" a="1"/>
  <c r="P1847" i="1" s="1"/>
  <c r="K1848" i="1"/>
  <c r="P1848" i="1" a="1"/>
  <c r="P1848" i="1" s="1"/>
  <c r="K1849" i="1"/>
  <c r="P1849" i="1" a="1"/>
  <c r="P1849" i="1" s="1"/>
  <c r="K1850" i="1"/>
  <c r="P1850" i="1" a="1"/>
  <c r="P1850" i="1" s="1"/>
  <c r="K1851" i="1"/>
  <c r="P1851" i="1" a="1"/>
  <c r="P1851" i="1" s="1"/>
  <c r="K1852" i="1"/>
  <c r="P1852" i="1" a="1"/>
  <c r="P1852" i="1" s="1"/>
  <c r="K1853" i="1"/>
  <c r="P1853" i="1" a="1"/>
  <c r="P1853" i="1" s="1"/>
  <c r="K1854" i="1"/>
  <c r="P1854" i="1" a="1"/>
  <c r="P1854" i="1" s="1"/>
  <c r="K1855" i="1"/>
  <c r="P1855" i="1" a="1"/>
  <c r="P1855" i="1" s="1"/>
  <c r="AJ2300" i="5"/>
  <c r="K1844" i="1"/>
  <c r="P1844" i="1" a="1"/>
  <c r="P1844" i="1" s="1"/>
  <c r="AJ2278" i="5"/>
  <c r="AJ2253" i="5"/>
  <c r="AE1751" i="5"/>
  <c r="AE1750" i="5"/>
  <c r="I2311" i="5"/>
  <c r="J2420" i="5" a="1"/>
  <c r="J2347" i="5" a="1"/>
  <c r="J2370" i="5" a="1"/>
  <c r="J2416" i="5" a="1"/>
  <c r="J2344" i="5" a="1"/>
  <c r="J2364" i="5" a="1"/>
  <c r="J2390" i="5" a="1"/>
  <c r="J2407" i="5" a="1"/>
  <c r="J2403" i="5" a="1"/>
  <c r="J2414" i="5" a="1"/>
  <c r="J2376" i="5" a="1"/>
  <c r="J2405" i="5" a="1"/>
  <c r="J2359" i="5" a="1"/>
  <c r="J2336" i="5" a="1"/>
  <c r="J2371" i="5" a="1"/>
  <c r="J2362" i="5" a="1"/>
  <c r="J2342" i="5" a="1"/>
  <c r="J2392" i="5" a="1"/>
  <c r="J2321" i="5" a="1"/>
  <c r="J2317" i="5" a="1"/>
  <c r="J2400" i="5" a="1"/>
  <c r="J2339" i="5" a="1"/>
  <c r="J2382" i="5" a="1"/>
  <c r="J2401" i="5" a="1"/>
  <c r="J2348" i="5" a="1"/>
  <c r="J2419" i="5" a="1"/>
  <c r="J2358" i="5" a="1"/>
  <c r="J2363" i="5" a="1"/>
  <c r="J2360" i="5" a="1"/>
  <c r="J2311" i="5" a="1"/>
  <c r="J2415" i="5" a="1"/>
  <c r="J2338" i="5" a="1"/>
  <c r="J2343" i="5" a="1"/>
  <c r="J2409" i="5" a="1"/>
  <c r="J2408" i="5" a="1"/>
  <c r="J2356" i="5" a="1"/>
  <c r="J2422" i="5" a="1"/>
  <c r="J2337" i="5" a="1"/>
  <c r="J2373" i="5" a="1"/>
  <c r="J2404" i="5" a="1"/>
  <c r="J2357" i="5" a="1"/>
  <c r="J2354" i="5" a="1"/>
  <c r="J2391" i="5" a="1"/>
  <c r="J2377" i="5" a="1"/>
  <c r="J2378" i="5" a="1"/>
  <c r="J2353" i="5" a="1"/>
  <c r="J2335" i="5" a="1"/>
  <c r="J2361" i="5" a="1"/>
  <c r="J2331" i="5" a="1"/>
  <c r="J2383" i="5" a="1"/>
  <c r="J2332" i="5" a="1"/>
  <c r="J2421" i="5" a="1"/>
  <c r="J2318" i="5" a="1"/>
  <c r="J2379" i="5" a="1"/>
  <c r="J2397" i="5" a="1"/>
  <c r="J2372" i="5" a="1"/>
  <c r="J2417" i="5" a="1"/>
  <c r="J2375" i="5" a="1"/>
  <c r="J2333" i="5" a="1"/>
  <c r="J2394" i="5" a="1"/>
  <c r="J2389" i="5" a="1"/>
  <c r="J2398" i="5" a="1"/>
  <c r="J2380" i="5" a="1"/>
  <c r="J2374" i="5" a="1"/>
  <c r="J2345" i="5" a="1"/>
  <c r="J2396" i="5" a="1"/>
  <c r="J2355" i="5" a="1"/>
  <c r="J2340" i="5" a="1"/>
  <c r="J2393" i="5" a="1"/>
  <c r="J2395" i="5" a="1"/>
  <c r="J2330" i="5" a="1"/>
  <c r="J2320" i="5" a="1"/>
  <c r="J2418" i="5" a="1"/>
  <c r="J2402" i="5" a="1"/>
  <c r="J2406" i="5" a="1"/>
  <c r="J2334" i="5" a="1"/>
  <c r="J2319" i="5" a="1"/>
  <c r="J2369" i="5" a="1"/>
  <c r="J2381" i="5" a="1"/>
  <c r="J2346" i="5" a="1"/>
  <c r="J2384" i="5" a="1"/>
  <c r="J2341" i="5" a="1"/>
  <c r="J2399" i="5" a="1"/>
  <c r="J2419" i="5" l="1"/>
  <c r="J2414" i="5"/>
  <c r="J2422" i="5"/>
  <c r="J2415" i="5"/>
  <c r="J2416" i="5"/>
  <c r="J2417" i="5"/>
  <c r="J2418" i="5"/>
  <c r="J2420" i="5"/>
  <c r="J2421" i="5"/>
  <c r="J2403" i="5"/>
  <c r="J2407" i="5"/>
  <c r="J2405" i="5"/>
  <c r="J2406" i="5"/>
  <c r="J2404" i="5"/>
  <c r="J2402" i="5"/>
  <c r="J2390" i="5"/>
  <c r="J2397" i="5"/>
  <c r="J2392" i="5"/>
  <c r="J2389" i="5"/>
  <c r="J2393" i="5"/>
  <c r="J2394" i="5"/>
  <c r="J2395" i="5"/>
  <c r="J2409" i="5"/>
  <c r="J2396" i="5"/>
  <c r="J2408" i="5"/>
  <c r="J2400" i="5"/>
  <c r="J2398" i="5"/>
  <c r="J2401" i="5"/>
  <c r="J2391" i="5"/>
  <c r="J2399" i="5"/>
  <c r="J2374" i="5"/>
  <c r="J2379" i="5"/>
  <c r="J2375" i="5"/>
  <c r="J2377" i="5"/>
  <c r="J2378" i="5"/>
  <c r="J2376" i="5"/>
  <c r="J2373" i="5"/>
  <c r="J2369" i="5"/>
  <c r="J2383" i="5"/>
  <c r="J2370" i="5"/>
  <c r="J2384" i="5"/>
  <c r="J2371" i="5"/>
  <c r="J2372" i="5"/>
  <c r="J2382" i="5"/>
  <c r="J2380" i="5"/>
  <c r="J2381" i="5"/>
  <c r="J2356" i="5"/>
  <c r="J2364" i="5"/>
  <c r="J2362" i="5"/>
  <c r="J2359" i="5"/>
  <c r="J2358" i="5"/>
  <c r="J2353" i="5"/>
  <c r="J2361" i="5"/>
  <c r="J2354" i="5"/>
  <c r="J2355" i="5"/>
  <c r="J2363" i="5"/>
  <c r="J2360" i="5"/>
  <c r="J2357" i="5"/>
  <c r="J2321" i="5"/>
  <c r="J2318" i="5"/>
  <c r="J2320" i="5"/>
  <c r="J2317" i="5"/>
  <c r="J2319" i="5"/>
  <c r="J2347" i="5"/>
  <c r="J2344" i="5"/>
  <c r="J2348" i="5"/>
  <c r="J2345" i="5"/>
  <c r="J2346" i="5"/>
  <c r="J2330" i="5"/>
  <c r="J2339" i="5"/>
  <c r="J2332" i="5"/>
  <c r="J2340" i="5"/>
  <c r="J2333" i="5"/>
  <c r="J2342" i="5"/>
  <c r="J2335" i="5"/>
  <c r="J2343" i="5"/>
  <c r="J2338" i="5"/>
  <c r="J2331" i="5"/>
  <c r="J2341" i="5"/>
  <c r="J2334" i="5"/>
  <c r="J2336" i="5"/>
  <c r="J2337" i="5"/>
  <c r="J2311" i="5"/>
  <c r="I2310" i="5"/>
  <c r="J2310" i="5" a="1"/>
  <c r="M2417" i="5" l="1"/>
  <c r="P2417" i="5" s="1"/>
  <c r="L2417" i="5"/>
  <c r="K2417" i="5"/>
  <c r="R2417" i="5" s="1"/>
  <c r="L2420" i="5"/>
  <c r="K2420" i="5"/>
  <c r="R2420" i="5" s="1"/>
  <c r="M2420" i="5"/>
  <c r="P2420" i="5" s="1"/>
  <c r="M2416" i="5"/>
  <c r="P2416" i="5" s="1"/>
  <c r="L2416" i="5"/>
  <c r="K2416" i="5"/>
  <c r="R2416" i="5" s="1"/>
  <c r="M2419" i="5"/>
  <c r="P2419" i="5" s="1"/>
  <c r="L2419" i="5"/>
  <c r="K2419" i="5"/>
  <c r="R2419" i="5" s="1"/>
  <c r="M2415" i="5"/>
  <c r="P2415" i="5" s="1"/>
  <c r="L2415" i="5"/>
  <c r="K2415" i="5"/>
  <c r="R2415" i="5" s="1"/>
  <c r="M2421" i="5"/>
  <c r="P2421" i="5" s="1"/>
  <c r="L2421" i="5"/>
  <c r="K2421" i="5"/>
  <c r="R2421" i="5" s="1"/>
  <c r="M2418" i="5"/>
  <c r="P2418" i="5" s="1"/>
  <c r="L2418" i="5"/>
  <c r="K2418" i="5"/>
  <c r="R2418" i="5" s="1"/>
  <c r="M2422" i="5"/>
  <c r="P2422" i="5" s="1"/>
  <c r="L2422" i="5"/>
  <c r="K2422" i="5"/>
  <c r="R2422" i="5" s="1"/>
  <c r="M2414" i="5"/>
  <c r="L2414" i="5"/>
  <c r="K2414" i="5"/>
  <c r="K2405" i="5"/>
  <c r="L2405" i="5"/>
  <c r="M2405" i="5"/>
  <c r="P2405" i="5" s="1"/>
  <c r="K2407" i="5"/>
  <c r="R2407" i="5" s="1"/>
  <c r="L2407" i="5"/>
  <c r="M2407" i="5"/>
  <c r="P2407" i="5" s="1"/>
  <c r="M2403" i="5"/>
  <c r="P2403" i="5" s="1"/>
  <c r="L2403" i="5"/>
  <c r="K2403" i="5"/>
  <c r="R2403" i="5" s="1"/>
  <c r="K2402" i="5"/>
  <c r="R2402" i="5" s="1"/>
  <c r="L2402" i="5"/>
  <c r="M2402" i="5"/>
  <c r="P2402" i="5" s="1"/>
  <c r="K2404" i="5"/>
  <c r="R2404" i="5" s="1"/>
  <c r="L2404" i="5"/>
  <c r="M2404" i="5"/>
  <c r="P2404" i="5" s="1"/>
  <c r="L2406" i="5"/>
  <c r="M2406" i="5"/>
  <c r="P2406" i="5" s="1"/>
  <c r="K2406" i="5"/>
  <c r="R2406" i="5" s="1"/>
  <c r="M2400" i="5"/>
  <c r="P2400" i="5" s="1"/>
  <c r="L2400" i="5"/>
  <c r="K2400" i="5"/>
  <c r="R2400" i="5" s="1"/>
  <c r="M2389" i="5"/>
  <c r="L2389" i="5"/>
  <c r="K2389" i="5"/>
  <c r="M2408" i="5"/>
  <c r="P2408" i="5" s="1"/>
  <c r="L2408" i="5"/>
  <c r="K2408" i="5"/>
  <c r="R2408" i="5" s="1"/>
  <c r="M2392" i="5"/>
  <c r="P2392" i="5" s="1"/>
  <c r="L2392" i="5"/>
  <c r="K2392" i="5"/>
  <c r="R2392" i="5" s="1"/>
  <c r="M2397" i="5"/>
  <c r="P2397" i="5" s="1"/>
  <c r="L2397" i="5"/>
  <c r="K2397" i="5"/>
  <c r="R2397" i="5" s="1"/>
  <c r="K2396" i="5"/>
  <c r="R2396" i="5" s="1"/>
  <c r="M2396" i="5"/>
  <c r="P2396" i="5" s="1"/>
  <c r="L2396" i="5"/>
  <c r="K2390" i="5"/>
  <c r="R2390" i="5" s="1"/>
  <c r="M2390" i="5"/>
  <c r="P2390" i="5" s="1"/>
  <c r="L2390" i="5"/>
  <c r="M2399" i="5"/>
  <c r="P2399" i="5" s="1"/>
  <c r="L2399" i="5"/>
  <c r="K2399" i="5"/>
  <c r="R2399" i="5" s="1"/>
  <c r="M2409" i="5"/>
  <c r="P2409" i="5" s="1"/>
  <c r="L2409" i="5"/>
  <c r="K2409" i="5"/>
  <c r="R2409" i="5" s="1"/>
  <c r="L2391" i="5"/>
  <c r="K2391" i="5"/>
  <c r="R2391" i="5" s="1"/>
  <c r="M2391" i="5"/>
  <c r="P2391" i="5" s="1"/>
  <c r="M2395" i="5"/>
  <c r="P2395" i="5" s="1"/>
  <c r="L2395" i="5"/>
  <c r="K2395" i="5"/>
  <c r="R2395" i="5" s="1"/>
  <c r="K2401" i="5"/>
  <c r="R2401" i="5" s="1"/>
  <c r="M2401" i="5"/>
  <c r="P2401" i="5" s="1"/>
  <c r="L2401" i="5"/>
  <c r="K2394" i="5"/>
  <c r="R2394" i="5" s="1"/>
  <c r="M2394" i="5"/>
  <c r="P2394" i="5" s="1"/>
  <c r="L2394" i="5"/>
  <c r="L2398" i="5"/>
  <c r="K2398" i="5"/>
  <c r="R2398" i="5" s="1"/>
  <c r="M2398" i="5"/>
  <c r="P2398" i="5" s="1"/>
  <c r="K2393" i="5"/>
  <c r="R2393" i="5" s="1"/>
  <c r="L2393" i="5"/>
  <c r="M2393" i="5"/>
  <c r="P2393" i="5" s="1"/>
  <c r="M2375" i="5"/>
  <c r="P2375" i="5" s="1"/>
  <c r="L2375" i="5"/>
  <c r="K2375" i="5"/>
  <c r="R2375" i="5" s="1"/>
  <c r="K2379" i="5"/>
  <c r="R2379" i="5" s="1"/>
  <c r="L2379" i="5"/>
  <c r="M2379" i="5"/>
  <c r="P2379" i="5" s="1"/>
  <c r="K2374" i="5"/>
  <c r="R2374" i="5" s="1"/>
  <c r="L2374" i="5"/>
  <c r="M2374" i="5"/>
  <c r="P2374" i="5" s="1"/>
  <c r="K2376" i="5"/>
  <c r="R2376" i="5" s="1"/>
  <c r="L2376" i="5"/>
  <c r="M2376" i="5"/>
  <c r="P2376" i="5" s="1"/>
  <c r="L2378" i="5"/>
  <c r="M2378" i="5"/>
  <c r="P2378" i="5" s="1"/>
  <c r="K2378" i="5"/>
  <c r="R2378" i="5" s="1"/>
  <c r="K2377" i="5"/>
  <c r="R2377" i="5" s="1"/>
  <c r="L2377" i="5"/>
  <c r="M2377" i="5"/>
  <c r="P2377" i="5" s="1"/>
  <c r="K2380" i="5"/>
  <c r="R2380" i="5" s="1"/>
  <c r="L2380" i="5"/>
  <c r="M2380" i="5"/>
  <c r="P2380" i="5" s="1"/>
  <c r="M2382" i="5"/>
  <c r="P2382" i="5" s="1"/>
  <c r="L2382" i="5"/>
  <c r="K2382" i="5"/>
  <c r="R2382" i="5" s="1"/>
  <c r="K2383" i="5"/>
  <c r="R2383" i="5" s="1"/>
  <c r="M2383" i="5"/>
  <c r="P2383" i="5" s="1"/>
  <c r="L2383" i="5"/>
  <c r="L2369" i="5"/>
  <c r="K2369" i="5"/>
  <c r="M2369" i="5"/>
  <c r="M2373" i="5"/>
  <c r="P2373" i="5" s="1"/>
  <c r="L2373" i="5"/>
  <c r="K2373" i="5"/>
  <c r="R2373" i="5" s="1"/>
  <c r="K2372" i="5"/>
  <c r="R2372" i="5" s="1"/>
  <c r="M2372" i="5"/>
  <c r="P2372" i="5" s="1"/>
  <c r="L2372" i="5"/>
  <c r="L2371" i="5"/>
  <c r="K2371" i="5"/>
  <c r="R2371" i="5" s="1"/>
  <c r="M2371" i="5"/>
  <c r="P2371" i="5" s="1"/>
  <c r="M2384" i="5"/>
  <c r="P2384" i="5" s="1"/>
  <c r="L2384" i="5"/>
  <c r="K2384" i="5"/>
  <c r="R2384" i="5" s="1"/>
  <c r="M2381" i="5"/>
  <c r="P2381" i="5" s="1"/>
  <c r="L2381" i="5"/>
  <c r="K2381" i="5"/>
  <c r="K2370" i="5"/>
  <c r="R2370" i="5" s="1"/>
  <c r="M2370" i="5"/>
  <c r="P2370" i="5" s="1"/>
  <c r="L2370" i="5"/>
  <c r="M2362" i="5"/>
  <c r="P2362" i="5" s="1"/>
  <c r="L2362" i="5"/>
  <c r="K2362" i="5"/>
  <c r="R2362" i="5" s="1"/>
  <c r="L2357" i="5"/>
  <c r="K2357" i="5"/>
  <c r="R2357" i="5" s="1"/>
  <c r="M2357" i="5"/>
  <c r="P2357" i="5" s="1"/>
  <c r="M2364" i="5"/>
  <c r="P2364" i="5" s="1"/>
  <c r="L2364" i="5"/>
  <c r="K2364" i="5"/>
  <c r="R2364" i="5" s="1"/>
  <c r="K2360" i="5"/>
  <c r="R2360" i="5" s="1"/>
  <c r="M2360" i="5"/>
  <c r="P2360" i="5" s="1"/>
  <c r="L2360" i="5"/>
  <c r="M2361" i="5"/>
  <c r="P2361" i="5" s="1"/>
  <c r="L2361" i="5"/>
  <c r="K2361" i="5"/>
  <c r="R2361" i="5" s="1"/>
  <c r="L2356" i="5"/>
  <c r="M2356" i="5"/>
  <c r="P2356" i="5" s="1"/>
  <c r="K2356" i="5"/>
  <c r="R2356" i="5" s="1"/>
  <c r="M2353" i="5"/>
  <c r="K2353" i="5"/>
  <c r="L2353" i="5"/>
  <c r="K2358" i="5"/>
  <c r="R2358" i="5" s="1"/>
  <c r="M2358" i="5"/>
  <c r="P2358" i="5" s="1"/>
  <c r="L2358" i="5"/>
  <c r="M2363" i="5"/>
  <c r="P2363" i="5" s="1"/>
  <c r="L2363" i="5"/>
  <c r="K2363" i="5"/>
  <c r="R2363" i="5" s="1"/>
  <c r="L2355" i="5"/>
  <c r="K2355" i="5"/>
  <c r="M2355" i="5"/>
  <c r="P2355" i="5" s="1"/>
  <c r="M2359" i="5"/>
  <c r="P2359" i="5" s="1"/>
  <c r="K2359" i="5"/>
  <c r="R2359" i="5" s="1"/>
  <c r="L2359" i="5"/>
  <c r="M2354" i="5"/>
  <c r="P2354" i="5" s="1"/>
  <c r="K2354" i="5"/>
  <c r="R2354" i="5" s="1"/>
  <c r="L2354" i="5"/>
  <c r="M2320" i="5"/>
  <c r="P2320" i="5" s="1"/>
  <c r="L2320" i="5"/>
  <c r="K2320" i="5"/>
  <c r="R2320" i="5" s="1"/>
  <c r="L2318" i="5"/>
  <c r="K2318" i="5"/>
  <c r="R2318" i="5" s="1"/>
  <c r="M2318" i="5"/>
  <c r="P2318" i="5" s="1"/>
  <c r="K2321" i="5"/>
  <c r="R2321" i="5" s="1"/>
  <c r="M2321" i="5"/>
  <c r="P2321" i="5" s="1"/>
  <c r="L2321" i="5"/>
  <c r="M2319" i="5"/>
  <c r="P2319" i="5" s="1"/>
  <c r="L2319" i="5"/>
  <c r="K2319" i="5"/>
  <c r="R2319" i="5" s="1"/>
  <c r="M2317" i="5"/>
  <c r="P2317" i="5" s="1"/>
  <c r="L2317" i="5"/>
  <c r="K2317" i="5"/>
  <c r="R2317" i="5" s="1"/>
  <c r="K2346" i="5"/>
  <c r="R2346" i="5" s="1"/>
  <c r="L2346" i="5"/>
  <c r="M2346" i="5"/>
  <c r="P2346" i="5" s="1"/>
  <c r="M2345" i="5"/>
  <c r="P2345" i="5" s="1"/>
  <c r="L2345" i="5"/>
  <c r="K2345" i="5"/>
  <c r="R2345" i="5" s="1"/>
  <c r="L2348" i="5"/>
  <c r="M2348" i="5"/>
  <c r="P2348" i="5" s="1"/>
  <c r="K2348" i="5"/>
  <c r="R2348" i="5" s="1"/>
  <c r="K2344" i="5"/>
  <c r="R2344" i="5" s="1"/>
  <c r="L2344" i="5"/>
  <c r="M2344" i="5"/>
  <c r="P2344" i="5" s="1"/>
  <c r="K2347" i="5"/>
  <c r="R2347" i="5" s="1"/>
  <c r="L2347" i="5"/>
  <c r="M2347" i="5"/>
  <c r="P2347" i="5" s="1"/>
  <c r="M2341" i="5"/>
  <c r="P2341" i="5" s="1"/>
  <c r="L2341" i="5"/>
  <c r="K2341" i="5"/>
  <c r="R2341" i="5" s="1"/>
  <c r="M2342" i="5"/>
  <c r="P2342" i="5" s="1"/>
  <c r="L2342" i="5"/>
  <c r="K2342" i="5"/>
  <c r="R2342" i="5" s="1"/>
  <c r="L2333" i="5"/>
  <c r="K2333" i="5"/>
  <c r="R2333" i="5" s="1"/>
  <c r="M2333" i="5"/>
  <c r="P2333" i="5" s="1"/>
  <c r="K2331" i="5"/>
  <c r="R2331" i="5" s="1"/>
  <c r="L2331" i="5"/>
  <c r="M2331" i="5"/>
  <c r="P2331" i="5" s="1"/>
  <c r="M2340" i="5"/>
  <c r="P2340" i="5" s="1"/>
  <c r="K2340" i="5"/>
  <c r="R2340" i="5" s="1"/>
  <c r="L2340" i="5"/>
  <c r="L2337" i="5"/>
  <c r="M2337" i="5"/>
  <c r="P2337" i="5" s="1"/>
  <c r="K2337" i="5"/>
  <c r="R2337" i="5" s="1"/>
  <c r="M2338" i="5"/>
  <c r="P2338" i="5" s="1"/>
  <c r="K2338" i="5"/>
  <c r="R2338" i="5" s="1"/>
  <c r="L2338" i="5"/>
  <c r="M2332" i="5"/>
  <c r="P2332" i="5" s="1"/>
  <c r="L2332" i="5"/>
  <c r="K2332" i="5"/>
  <c r="R2332" i="5" s="1"/>
  <c r="M2343" i="5"/>
  <c r="P2343" i="5" s="1"/>
  <c r="L2343" i="5"/>
  <c r="K2343" i="5"/>
  <c r="R2343" i="5" s="1"/>
  <c r="K2339" i="5"/>
  <c r="R2339" i="5" s="1"/>
  <c r="M2339" i="5"/>
  <c r="P2339" i="5" s="1"/>
  <c r="L2339" i="5"/>
  <c r="K2336" i="5"/>
  <c r="R2336" i="5" s="1"/>
  <c r="L2336" i="5"/>
  <c r="M2336" i="5"/>
  <c r="P2336" i="5" s="1"/>
  <c r="L2335" i="5"/>
  <c r="M2335" i="5"/>
  <c r="P2335" i="5" s="1"/>
  <c r="K2335" i="5"/>
  <c r="R2335" i="5" s="1"/>
  <c r="M2334" i="5"/>
  <c r="P2334" i="5" s="1"/>
  <c r="K2334" i="5"/>
  <c r="R2334" i="5" s="1"/>
  <c r="L2334" i="5"/>
  <c r="M2330" i="5"/>
  <c r="L2330" i="5"/>
  <c r="K2330" i="5"/>
  <c r="J2310" i="5"/>
  <c r="M2311" i="5"/>
  <c r="P2311" i="5" s="1"/>
  <c r="K2311" i="5"/>
  <c r="R2311" i="5" s="1"/>
  <c r="L2311" i="5"/>
  <c r="I2309" i="5"/>
  <c r="J2309" i="5" a="1"/>
  <c r="R2405" i="5" l="1"/>
  <c r="R2381" i="5"/>
  <c r="R2414" i="5"/>
  <c r="K2423" i="5"/>
  <c r="M2423" i="5" s="1"/>
  <c r="M2424" i="5" s="1"/>
  <c r="Q2421" i="5"/>
  <c r="Q2416" i="5"/>
  <c r="Q2414" i="5"/>
  <c r="Q2415" i="5"/>
  <c r="Q2417" i="5"/>
  <c r="P2414" i="5"/>
  <c r="Q2422" i="5"/>
  <c r="Q2420" i="5"/>
  <c r="Q2418" i="5"/>
  <c r="Q2419" i="5"/>
  <c r="Q2406" i="5"/>
  <c r="Q2403" i="5"/>
  <c r="Q2404" i="5"/>
  <c r="Q2407" i="5"/>
  <c r="Q2402" i="5"/>
  <c r="Q2405" i="5"/>
  <c r="Q2390" i="5"/>
  <c r="Q2408" i="5"/>
  <c r="Q2393" i="5"/>
  <c r="Q2401" i="5"/>
  <c r="Q2391" i="5"/>
  <c r="R2389" i="5"/>
  <c r="K2410" i="5"/>
  <c r="Q2409" i="5"/>
  <c r="Q2396" i="5"/>
  <c r="Q2389" i="5"/>
  <c r="P2389" i="5"/>
  <c r="Q2398" i="5"/>
  <c r="Q2395" i="5"/>
  <c r="Q2392" i="5"/>
  <c r="Q2394" i="5"/>
  <c r="Q2399" i="5"/>
  <c r="Q2400" i="5"/>
  <c r="Q2397" i="5"/>
  <c r="Q2374" i="5"/>
  <c r="Q2378" i="5"/>
  <c r="Q2379" i="5"/>
  <c r="Q2376" i="5"/>
  <c r="Q2375" i="5"/>
  <c r="Q2377" i="5"/>
  <c r="Q2381" i="5"/>
  <c r="Q2372" i="5"/>
  <c r="P2369" i="5"/>
  <c r="R2369" i="5"/>
  <c r="K2385" i="5"/>
  <c r="Q2384" i="5"/>
  <c r="Q2369" i="5"/>
  <c r="Q2382" i="5"/>
  <c r="Q2370" i="5"/>
  <c r="Q2373" i="5"/>
  <c r="Q2383" i="5"/>
  <c r="Q2380" i="5"/>
  <c r="Q2371" i="5"/>
  <c r="R2355" i="5"/>
  <c r="Q2360" i="5"/>
  <c r="Q2357" i="5"/>
  <c r="Q2354" i="5"/>
  <c r="Q2355" i="5"/>
  <c r="Q2362" i="5"/>
  <c r="Q2359" i="5"/>
  <c r="Q2353" i="5"/>
  <c r="Q2356" i="5"/>
  <c r="Q2364" i="5"/>
  <c r="R2353" i="5"/>
  <c r="K2365" i="5"/>
  <c r="Q2363" i="5"/>
  <c r="Q2358" i="5"/>
  <c r="P2353" i="5"/>
  <c r="Q2361" i="5"/>
  <c r="Q2321" i="5"/>
  <c r="Q2317" i="5"/>
  <c r="Q2318" i="5"/>
  <c r="Q2319" i="5"/>
  <c r="Q2320" i="5"/>
  <c r="Q2345" i="5"/>
  <c r="Q2344" i="5"/>
  <c r="Q2346" i="5"/>
  <c r="Q2348" i="5"/>
  <c r="Q2347" i="5"/>
  <c r="Q2334" i="5"/>
  <c r="Q2333" i="5"/>
  <c r="R2330" i="5"/>
  <c r="K2349" i="5"/>
  <c r="Q2336" i="5"/>
  <c r="Q2331" i="5"/>
  <c r="P2330" i="5"/>
  <c r="Q2339" i="5"/>
  <c r="Q2342" i="5"/>
  <c r="Q2337" i="5"/>
  <c r="Q2332" i="5"/>
  <c r="Q2340" i="5"/>
  <c r="Q2330" i="5"/>
  <c r="Q2341" i="5"/>
  <c r="Q2335" i="5"/>
  <c r="Q2343" i="5"/>
  <c r="Q2338" i="5"/>
  <c r="J2309" i="5"/>
  <c r="L2310" i="5"/>
  <c r="K2310" i="5"/>
  <c r="R2310" i="5" s="1"/>
  <c r="M2310" i="5"/>
  <c r="P2310" i="5" s="1"/>
  <c r="O2311" i="5"/>
  <c r="Q2311" i="5"/>
  <c r="I2308" i="5"/>
  <c r="J2308" i="5" a="1"/>
  <c r="M2410" i="5" l="1"/>
  <c r="M2411" i="5" s="1"/>
  <c r="L2385" i="5"/>
  <c r="L2386" i="5" s="1"/>
  <c r="L2423" i="5"/>
  <c r="L2424" i="5" s="1"/>
  <c r="P2423" i="5"/>
  <c r="L2410" i="5"/>
  <c r="L2411" i="5" s="1"/>
  <c r="P2410" i="5"/>
  <c r="M2385" i="5"/>
  <c r="M2386" i="5" s="1"/>
  <c r="P2385" i="5"/>
  <c r="L2365" i="5"/>
  <c r="L2366" i="5" s="1"/>
  <c r="M2349" i="5"/>
  <c r="M2350" i="5" s="1"/>
  <c r="M2365" i="5"/>
  <c r="M2366" i="5" s="1"/>
  <c r="P2365" i="5"/>
  <c r="P2349" i="5"/>
  <c r="L2349" i="5"/>
  <c r="L2350" i="5" s="1"/>
  <c r="J2308" i="5"/>
  <c r="O2310" i="5"/>
  <c r="Q2310" i="5"/>
  <c r="M2309" i="5"/>
  <c r="P2309" i="5" s="1"/>
  <c r="L2309" i="5"/>
  <c r="K2309" i="5"/>
  <c r="R2309" i="5" s="1"/>
  <c r="I2307" i="5"/>
  <c r="J2307" i="5" a="1"/>
  <c r="J2307" i="5" l="1"/>
  <c r="Q2309" i="5"/>
  <c r="O2309" i="5"/>
  <c r="M2308" i="5"/>
  <c r="P2308" i="5" s="1"/>
  <c r="L2308" i="5"/>
  <c r="K2308" i="5"/>
  <c r="R2308" i="5" s="1"/>
  <c r="I2306" i="5"/>
  <c r="J2306" i="5" a="1"/>
  <c r="J2306" i="5" l="1"/>
  <c r="K2307" i="5"/>
  <c r="R2307" i="5" s="1"/>
  <c r="M2307" i="5"/>
  <c r="P2307" i="5" s="1"/>
  <c r="L2307" i="5"/>
  <c r="O2308" i="5"/>
  <c r="Q2308" i="5"/>
  <c r="I2305" i="5"/>
  <c r="J2305" i="5" a="1"/>
  <c r="J2305" i="5" l="1"/>
  <c r="M2306" i="5"/>
  <c r="P2306" i="5" s="1"/>
  <c r="K2306" i="5"/>
  <c r="R2306" i="5" s="1"/>
  <c r="L2306" i="5"/>
  <c r="Q2307" i="5"/>
  <c r="O2307" i="5"/>
  <c r="I2304" i="5"/>
  <c r="I2325" i="5"/>
  <c r="I2324" i="5"/>
  <c r="I2323" i="5"/>
  <c r="I2322" i="5"/>
  <c r="I2316" i="5"/>
  <c r="I2315" i="5"/>
  <c r="I2314" i="5"/>
  <c r="I2313" i="5"/>
  <c r="I2312" i="5"/>
  <c r="I2303" i="5"/>
  <c r="I2302" i="5"/>
  <c r="I2301" i="5"/>
  <c r="I2296" i="5"/>
  <c r="I2295" i="5"/>
  <c r="I2294" i="5"/>
  <c r="I2293" i="5"/>
  <c r="I2292" i="5"/>
  <c r="I2291" i="5"/>
  <c r="I2290" i="5"/>
  <c r="I2289" i="5"/>
  <c r="I2288" i="5"/>
  <c r="I2287" i="5"/>
  <c r="I2286" i="5"/>
  <c r="I2285" i="5"/>
  <c r="I2284" i="5"/>
  <c r="I2283" i="5"/>
  <c r="I2282" i="5"/>
  <c r="I2281" i="5"/>
  <c r="I2280" i="5"/>
  <c r="I2279" i="5"/>
  <c r="I2259" i="5"/>
  <c r="I2260" i="5"/>
  <c r="I2261" i="5"/>
  <c r="I2255" i="5"/>
  <c r="I2256" i="5"/>
  <c r="I2257" i="5"/>
  <c r="I2258" i="5"/>
  <c r="I2262" i="5"/>
  <c r="I2263" i="5"/>
  <c r="I2264" i="5"/>
  <c r="I2265" i="5"/>
  <c r="I2274" i="5"/>
  <c r="I2273" i="5"/>
  <c r="I2272" i="5"/>
  <c r="I2271" i="5"/>
  <c r="I2270" i="5"/>
  <c r="I2269" i="5"/>
  <c r="I2268" i="5"/>
  <c r="I2267" i="5"/>
  <c r="I2266" i="5"/>
  <c r="I2254" i="5"/>
  <c r="AJ2239" i="5"/>
  <c r="K1842" i="1"/>
  <c r="P1842" i="1" a="1"/>
  <c r="P1842" i="1" s="1"/>
  <c r="K1843" i="1"/>
  <c r="P1843" i="1" a="1"/>
  <c r="P1843" i="1" s="1"/>
  <c r="K1841" i="1"/>
  <c r="P1841" i="1" a="1"/>
  <c r="P1841" i="1" s="1"/>
  <c r="K1839" i="1"/>
  <c r="P1839" i="1" a="1"/>
  <c r="P1839" i="1" s="1"/>
  <c r="K1840" i="1"/>
  <c r="P1840" i="1" a="1"/>
  <c r="P1840" i="1" s="1"/>
  <c r="K1838" i="1"/>
  <c r="P1838" i="1" a="1"/>
  <c r="P1838" i="1" s="1"/>
  <c r="K1832" i="1"/>
  <c r="P1832" i="1" a="1"/>
  <c r="P1832" i="1" s="1"/>
  <c r="K1833" i="1"/>
  <c r="P1833" i="1" a="1"/>
  <c r="P1833" i="1" s="1"/>
  <c r="K1834" i="1"/>
  <c r="P1834" i="1" a="1"/>
  <c r="P1834" i="1" s="1"/>
  <c r="K1835" i="1"/>
  <c r="P1835" i="1" a="1"/>
  <c r="P1835" i="1" s="1"/>
  <c r="K1836" i="1"/>
  <c r="P1836" i="1" a="1"/>
  <c r="P1836" i="1" s="1"/>
  <c r="K1837" i="1"/>
  <c r="P1837" i="1" a="1"/>
  <c r="P1837" i="1" s="1"/>
  <c r="K1831" i="1"/>
  <c r="P1831" i="1" a="1"/>
  <c r="P1831" i="1" s="1"/>
  <c r="K1824" i="1"/>
  <c r="P1824" i="1" a="1"/>
  <c r="P1824" i="1" s="1"/>
  <c r="K1825" i="1"/>
  <c r="P1825" i="1" a="1"/>
  <c r="P1825" i="1" s="1"/>
  <c r="K1826" i="1"/>
  <c r="P1826" i="1" a="1"/>
  <c r="P1826" i="1" s="1"/>
  <c r="K1827" i="1"/>
  <c r="P1827" i="1" a="1"/>
  <c r="P1827" i="1" s="1"/>
  <c r="K1828" i="1"/>
  <c r="P1828" i="1" a="1"/>
  <c r="P1828" i="1" s="1"/>
  <c r="K1829" i="1"/>
  <c r="P1829" i="1" a="1"/>
  <c r="P1829" i="1" s="1"/>
  <c r="K1830" i="1"/>
  <c r="P1830" i="1" a="1"/>
  <c r="P1830" i="1" s="1"/>
  <c r="K1823" i="1"/>
  <c r="P1823" i="1" a="1"/>
  <c r="P1823" i="1" s="1"/>
  <c r="K1817" i="1"/>
  <c r="P1817" i="1" a="1"/>
  <c r="P1817" i="1" s="1"/>
  <c r="K1818" i="1"/>
  <c r="P1818" i="1" a="1"/>
  <c r="P1818" i="1" s="1"/>
  <c r="K1819" i="1"/>
  <c r="P1819" i="1" a="1"/>
  <c r="P1819" i="1" s="1"/>
  <c r="K1820" i="1"/>
  <c r="P1820" i="1" a="1"/>
  <c r="P1820" i="1" s="1"/>
  <c r="K1821" i="1"/>
  <c r="P1821" i="1" a="1"/>
  <c r="P1821" i="1" s="1"/>
  <c r="K1822" i="1"/>
  <c r="P1822" i="1" a="1"/>
  <c r="P1822" i="1" s="1"/>
  <c r="K1816" i="1"/>
  <c r="P1816" i="1" a="1"/>
  <c r="P1816" i="1" s="1"/>
  <c r="K1807" i="1"/>
  <c r="P1807" i="1" a="1"/>
  <c r="P1807" i="1" s="1"/>
  <c r="K1808" i="1"/>
  <c r="P1808" i="1" a="1"/>
  <c r="P1808" i="1" s="1"/>
  <c r="K1809" i="1"/>
  <c r="P1809" i="1" a="1"/>
  <c r="P1809" i="1" s="1"/>
  <c r="K1810" i="1"/>
  <c r="P1810" i="1" a="1"/>
  <c r="P1810" i="1" s="1"/>
  <c r="K1811" i="1"/>
  <c r="P1811" i="1" a="1"/>
  <c r="P1811" i="1" s="1"/>
  <c r="K1812" i="1"/>
  <c r="P1812" i="1" a="1"/>
  <c r="P1812" i="1" s="1"/>
  <c r="K1813" i="1"/>
  <c r="P1813" i="1" a="1"/>
  <c r="P1813" i="1" s="1"/>
  <c r="K1814" i="1"/>
  <c r="P1814" i="1" a="1"/>
  <c r="P1814" i="1" s="1"/>
  <c r="K1815" i="1"/>
  <c r="P1815" i="1" a="1"/>
  <c r="P1815" i="1" s="1"/>
  <c r="K1806" i="1"/>
  <c r="P1806" i="1" a="1"/>
  <c r="P1806" i="1" s="1"/>
  <c r="K1793" i="1"/>
  <c r="P1793" i="1" a="1"/>
  <c r="P1793" i="1" s="1"/>
  <c r="K1794" i="1"/>
  <c r="P1794" i="1" a="1"/>
  <c r="P1794" i="1" s="1"/>
  <c r="K1795" i="1"/>
  <c r="P1795" i="1" a="1"/>
  <c r="P1795" i="1" s="1"/>
  <c r="K1796" i="1"/>
  <c r="P1796" i="1" a="1"/>
  <c r="P1796" i="1" s="1"/>
  <c r="K1797" i="1"/>
  <c r="P1797" i="1" a="1"/>
  <c r="P1797" i="1" s="1"/>
  <c r="K1798" i="1"/>
  <c r="P1798" i="1" a="1"/>
  <c r="P1798" i="1" s="1"/>
  <c r="K1799" i="1"/>
  <c r="P1799" i="1" a="1"/>
  <c r="P1799" i="1" s="1"/>
  <c r="K1800" i="1"/>
  <c r="P1800" i="1" a="1"/>
  <c r="P1800" i="1" s="1"/>
  <c r="K1801" i="1"/>
  <c r="P1801" i="1" a="1"/>
  <c r="P1801" i="1" s="1"/>
  <c r="K1802" i="1"/>
  <c r="P1802" i="1" a="1"/>
  <c r="P1802" i="1" s="1"/>
  <c r="K1803" i="1"/>
  <c r="P1803" i="1" a="1"/>
  <c r="P1803" i="1" s="1"/>
  <c r="K1804" i="1"/>
  <c r="P1804" i="1" a="1"/>
  <c r="P1804" i="1" s="1"/>
  <c r="K1805" i="1"/>
  <c r="P1805" i="1" a="1"/>
  <c r="P1805" i="1" s="1"/>
  <c r="K1792" i="1"/>
  <c r="P1792" i="1" a="1"/>
  <c r="P1792" i="1" s="1"/>
  <c r="AA1761" i="5"/>
  <c r="AD1761" i="5" s="1"/>
  <c r="AE1818" i="5"/>
  <c r="I2249" i="5"/>
  <c r="I2248" i="5"/>
  <c r="I2247" i="5"/>
  <c r="I2246" i="5"/>
  <c r="I2245" i="5"/>
  <c r="I2244" i="5"/>
  <c r="I2243" i="5"/>
  <c r="I2242" i="5"/>
  <c r="I2241" i="5"/>
  <c r="I2240" i="5"/>
  <c r="AE1817" i="5"/>
  <c r="AJ2225" i="5"/>
  <c r="I2235" i="5"/>
  <c r="I2234" i="5"/>
  <c r="I2233" i="5"/>
  <c r="I2232" i="5"/>
  <c r="I2231" i="5"/>
  <c r="I2230" i="5"/>
  <c r="I2229" i="5"/>
  <c r="I2228" i="5"/>
  <c r="I2227" i="5"/>
  <c r="I2226" i="5"/>
  <c r="AE1739" i="5"/>
  <c r="AE1816" i="5"/>
  <c r="M2221" i="5"/>
  <c r="P2221" i="5" s="1"/>
  <c r="K2221" i="5"/>
  <c r="R2221" i="5" s="1"/>
  <c r="AJ2205" i="5"/>
  <c r="I2220" i="5"/>
  <c r="I2219" i="5"/>
  <c r="I2218" i="5"/>
  <c r="I2217" i="5"/>
  <c r="I2216" i="5"/>
  <c r="I2215" i="5"/>
  <c r="I2214" i="5"/>
  <c r="I2213" i="5"/>
  <c r="I2212" i="5"/>
  <c r="I2211" i="5"/>
  <c r="I2210" i="5"/>
  <c r="I2209" i="5"/>
  <c r="I2208" i="5"/>
  <c r="I2207" i="5"/>
  <c r="I2206" i="5"/>
  <c r="AE1738" i="5"/>
  <c r="AJ2187" i="5"/>
  <c r="I2201" i="5"/>
  <c r="I2200" i="5"/>
  <c r="I2199" i="5"/>
  <c r="I2198" i="5"/>
  <c r="I2197" i="5"/>
  <c r="I2196" i="5"/>
  <c r="I2195" i="5"/>
  <c r="I2194" i="5"/>
  <c r="I2193" i="5"/>
  <c r="I2192" i="5"/>
  <c r="I2191" i="5"/>
  <c r="I2190" i="5"/>
  <c r="I2189" i="5"/>
  <c r="I2188" i="5"/>
  <c r="K1781" i="1"/>
  <c r="P1781" i="1" a="1"/>
  <c r="P1781" i="1" s="1"/>
  <c r="K1782" i="1"/>
  <c r="P1782" i="1" a="1"/>
  <c r="P1782" i="1" s="1"/>
  <c r="K1783" i="1"/>
  <c r="P1783" i="1" a="1"/>
  <c r="P1783" i="1" s="1"/>
  <c r="K1784" i="1"/>
  <c r="P1784" i="1" a="1"/>
  <c r="P1784" i="1" s="1"/>
  <c r="K1785" i="1"/>
  <c r="P1785" i="1" a="1"/>
  <c r="P1785" i="1" s="1"/>
  <c r="K1786" i="1"/>
  <c r="P1786" i="1" a="1"/>
  <c r="P1786" i="1" s="1"/>
  <c r="K1787" i="1"/>
  <c r="P1787" i="1" a="1"/>
  <c r="P1787" i="1" s="1"/>
  <c r="K1788" i="1"/>
  <c r="P1788" i="1" a="1"/>
  <c r="P1788" i="1" s="1"/>
  <c r="K1789" i="1"/>
  <c r="P1789" i="1" a="1"/>
  <c r="P1789" i="1" s="1"/>
  <c r="K1790" i="1"/>
  <c r="P1790" i="1" a="1"/>
  <c r="P1790" i="1" s="1"/>
  <c r="K1791" i="1"/>
  <c r="P1791" i="1" a="1"/>
  <c r="P1791" i="1" s="1"/>
  <c r="K1780" i="1"/>
  <c r="P1780" i="1" a="1"/>
  <c r="P1780" i="1" s="1"/>
  <c r="K1774" i="1"/>
  <c r="P1774" i="1" a="1"/>
  <c r="P1774" i="1" s="1"/>
  <c r="K1775" i="1"/>
  <c r="P1775" i="1" a="1"/>
  <c r="P1775" i="1" s="1"/>
  <c r="K1776" i="1"/>
  <c r="P1776" i="1" a="1"/>
  <c r="P1776" i="1" s="1"/>
  <c r="K1777" i="1"/>
  <c r="P1777" i="1" a="1"/>
  <c r="P1777" i="1" s="1"/>
  <c r="K1778" i="1"/>
  <c r="P1778" i="1" a="1"/>
  <c r="P1778" i="1" s="1"/>
  <c r="K1779" i="1"/>
  <c r="P1779" i="1" a="1"/>
  <c r="P1779" i="1" s="1"/>
  <c r="K1773" i="1"/>
  <c r="P1773" i="1" a="1"/>
  <c r="P1773" i="1" s="1"/>
  <c r="K1772" i="1"/>
  <c r="P1772" i="1" a="1"/>
  <c r="P1772" i="1" s="1"/>
  <c r="K1771" i="1"/>
  <c r="P1771" i="1" a="1"/>
  <c r="P1771" i="1" s="1"/>
  <c r="K1770" i="1"/>
  <c r="P1770" i="1" a="1"/>
  <c r="P1770" i="1" s="1"/>
  <c r="K1769" i="1"/>
  <c r="P1769" i="1" a="1"/>
  <c r="P1769" i="1" s="1"/>
  <c r="K1768" i="1"/>
  <c r="P1768" i="1" a="1"/>
  <c r="P1768" i="1" s="1"/>
  <c r="K1767" i="1"/>
  <c r="P1767" i="1" a="1"/>
  <c r="P1767" i="1" s="1"/>
  <c r="K1764" i="1"/>
  <c r="P1764" i="1" a="1"/>
  <c r="P1764" i="1" s="1"/>
  <c r="K1765" i="1"/>
  <c r="P1765" i="1" a="1"/>
  <c r="P1765" i="1" s="1"/>
  <c r="K1766" i="1"/>
  <c r="P1766" i="1" a="1"/>
  <c r="P1766" i="1" s="1"/>
  <c r="K1763" i="1"/>
  <c r="P1763" i="1" a="1"/>
  <c r="P1763" i="1" s="1"/>
  <c r="K1745" i="1"/>
  <c r="P1745" i="1" a="1"/>
  <c r="P1745" i="1" s="1"/>
  <c r="K1746" i="1"/>
  <c r="P1746" i="1" a="1"/>
  <c r="P1746" i="1" s="1"/>
  <c r="K1747" i="1"/>
  <c r="P1747" i="1" a="1"/>
  <c r="P1747" i="1" s="1"/>
  <c r="K1748" i="1"/>
  <c r="P1748" i="1" a="1"/>
  <c r="P1748" i="1" s="1"/>
  <c r="K1749" i="1"/>
  <c r="P1749" i="1" a="1"/>
  <c r="P1749" i="1" s="1"/>
  <c r="K1750" i="1"/>
  <c r="P1750" i="1" a="1"/>
  <c r="P1750" i="1" s="1"/>
  <c r="K1751" i="1"/>
  <c r="P1751" i="1" a="1"/>
  <c r="P1751" i="1" s="1"/>
  <c r="K1752" i="1"/>
  <c r="P1752" i="1" a="1"/>
  <c r="P1752" i="1" s="1"/>
  <c r="K1753" i="1"/>
  <c r="P1753" i="1" a="1"/>
  <c r="P1753" i="1" s="1"/>
  <c r="K1754" i="1"/>
  <c r="P1754" i="1" a="1"/>
  <c r="P1754" i="1" s="1"/>
  <c r="K1755" i="1"/>
  <c r="P1755" i="1" a="1"/>
  <c r="P1755" i="1" s="1"/>
  <c r="K1756" i="1"/>
  <c r="P1756" i="1" a="1"/>
  <c r="P1756" i="1" s="1"/>
  <c r="K1757" i="1"/>
  <c r="P1757" i="1" a="1"/>
  <c r="P1757" i="1" s="1"/>
  <c r="K1758" i="1"/>
  <c r="P1758" i="1" a="1"/>
  <c r="P1758" i="1" s="1"/>
  <c r="K1759" i="1"/>
  <c r="P1759" i="1" a="1"/>
  <c r="P1759" i="1" s="1"/>
  <c r="K1760" i="1"/>
  <c r="P1760" i="1" a="1"/>
  <c r="P1760" i="1" s="1"/>
  <c r="K1761" i="1"/>
  <c r="P1761" i="1" a="1"/>
  <c r="P1761" i="1" s="1"/>
  <c r="K1762" i="1"/>
  <c r="P1762" i="1" a="1"/>
  <c r="P1762" i="1" s="1"/>
  <c r="K1744" i="1"/>
  <c r="P1744" i="1" a="1"/>
  <c r="P1744" i="1" s="1"/>
  <c r="AE1563" i="5"/>
  <c r="AE1562" i="5"/>
  <c r="AE1815" i="5"/>
  <c r="AA1826" i="5"/>
  <c r="AD1826" i="5" s="1"/>
  <c r="AE1737" i="5"/>
  <c r="AE1736" i="5"/>
  <c r="AA1747" i="5"/>
  <c r="AD1747" i="5" s="1"/>
  <c r="AJ2161" i="5"/>
  <c r="AJ2133" i="5"/>
  <c r="I2183" i="5"/>
  <c r="I2182" i="5"/>
  <c r="I2181" i="5"/>
  <c r="I2180" i="5"/>
  <c r="I2179" i="5"/>
  <c r="I2178" i="5"/>
  <c r="I2177" i="5"/>
  <c r="I2176" i="5"/>
  <c r="I2175" i="5"/>
  <c r="I2174" i="5"/>
  <c r="I2173" i="5"/>
  <c r="I2172" i="5"/>
  <c r="I2171" i="5"/>
  <c r="I2170" i="5"/>
  <c r="I2169" i="5"/>
  <c r="I2168" i="5"/>
  <c r="I2167" i="5"/>
  <c r="I2166" i="5"/>
  <c r="I2165" i="5"/>
  <c r="I2164" i="5"/>
  <c r="I2163" i="5"/>
  <c r="I2162" i="5"/>
  <c r="K1732" i="1"/>
  <c r="P1732" i="1" a="1"/>
  <c r="P1732" i="1" s="1"/>
  <c r="K1733" i="1"/>
  <c r="P1733" i="1" a="1"/>
  <c r="P1733" i="1" s="1"/>
  <c r="K1734" i="1"/>
  <c r="P1734" i="1" a="1"/>
  <c r="P1734" i="1" s="1"/>
  <c r="K1735" i="1"/>
  <c r="P1735" i="1" a="1"/>
  <c r="P1735" i="1" s="1"/>
  <c r="K1736" i="1"/>
  <c r="P1736" i="1" a="1"/>
  <c r="P1736" i="1" s="1"/>
  <c r="K1737" i="1"/>
  <c r="P1737" i="1" a="1"/>
  <c r="P1737" i="1" s="1"/>
  <c r="K1738" i="1"/>
  <c r="P1738" i="1" a="1"/>
  <c r="P1738" i="1" s="1"/>
  <c r="K1739" i="1"/>
  <c r="P1739" i="1" a="1"/>
  <c r="P1739" i="1" s="1"/>
  <c r="K1740" i="1"/>
  <c r="P1740" i="1" a="1"/>
  <c r="P1740" i="1" s="1"/>
  <c r="K1741" i="1"/>
  <c r="P1741" i="1" a="1"/>
  <c r="P1741" i="1" s="1"/>
  <c r="K1742" i="1"/>
  <c r="P1742" i="1" a="1"/>
  <c r="P1742" i="1" s="1"/>
  <c r="K1743" i="1"/>
  <c r="P1743" i="1" a="1"/>
  <c r="P1743" i="1" s="1"/>
  <c r="K1731" i="1"/>
  <c r="P1731" i="1" a="1"/>
  <c r="P1731" i="1" s="1"/>
  <c r="K1727" i="1"/>
  <c r="P1727" i="1" a="1"/>
  <c r="P1727" i="1" s="1"/>
  <c r="K1728" i="1"/>
  <c r="P1728" i="1" a="1"/>
  <c r="P1728" i="1" s="1"/>
  <c r="K1729" i="1"/>
  <c r="P1729" i="1" a="1"/>
  <c r="P1729" i="1" s="1"/>
  <c r="K1730" i="1"/>
  <c r="P1730" i="1" a="1"/>
  <c r="P1730" i="1" s="1"/>
  <c r="K1726" i="1"/>
  <c r="P1726" i="1" a="1"/>
  <c r="P1726" i="1" s="1"/>
  <c r="K1708" i="1"/>
  <c r="P1708" i="1" a="1"/>
  <c r="P1708" i="1" s="1"/>
  <c r="K1709" i="1"/>
  <c r="P1709" i="1" a="1"/>
  <c r="P1709" i="1" s="1"/>
  <c r="K1710" i="1"/>
  <c r="P1710" i="1" a="1"/>
  <c r="P1710" i="1" s="1"/>
  <c r="K1711" i="1"/>
  <c r="P1711" i="1" a="1"/>
  <c r="P1711" i="1" s="1"/>
  <c r="K1712" i="1"/>
  <c r="P1712" i="1" a="1"/>
  <c r="P1712" i="1" s="1"/>
  <c r="K1713" i="1"/>
  <c r="P1713" i="1" a="1"/>
  <c r="P1713" i="1" s="1"/>
  <c r="K1714" i="1"/>
  <c r="P1714" i="1" a="1"/>
  <c r="P1714" i="1" s="1"/>
  <c r="K1715" i="1"/>
  <c r="P1715" i="1" a="1"/>
  <c r="P1715" i="1" s="1"/>
  <c r="K1716" i="1"/>
  <c r="P1716" i="1" a="1"/>
  <c r="P1716" i="1" s="1"/>
  <c r="K1717" i="1"/>
  <c r="P1717" i="1" a="1"/>
  <c r="P1717" i="1" s="1"/>
  <c r="K1718" i="1"/>
  <c r="P1718" i="1" a="1"/>
  <c r="P1718" i="1" s="1"/>
  <c r="K1719" i="1"/>
  <c r="P1719" i="1" a="1"/>
  <c r="P1719" i="1" s="1"/>
  <c r="K1720" i="1"/>
  <c r="P1720" i="1" a="1"/>
  <c r="P1720" i="1" s="1"/>
  <c r="K1721" i="1"/>
  <c r="P1721" i="1" a="1"/>
  <c r="P1721" i="1" s="1"/>
  <c r="K1722" i="1"/>
  <c r="P1722" i="1" a="1"/>
  <c r="P1722" i="1" s="1"/>
  <c r="K1723" i="1"/>
  <c r="P1723" i="1" a="1"/>
  <c r="P1723" i="1" s="1"/>
  <c r="K1724" i="1"/>
  <c r="P1724" i="1" a="1"/>
  <c r="P1724" i="1" s="1"/>
  <c r="K1725" i="1"/>
  <c r="P1725" i="1" a="1"/>
  <c r="P1725" i="1" s="1"/>
  <c r="K1707" i="1"/>
  <c r="P1707" i="1" a="1"/>
  <c r="P1707" i="1" s="1"/>
  <c r="I2135" i="5"/>
  <c r="I2136" i="5"/>
  <c r="I2137" i="5"/>
  <c r="I2138" i="5"/>
  <c r="I2139" i="5"/>
  <c r="I2140" i="5"/>
  <c r="I2157" i="5"/>
  <c r="I2156" i="5"/>
  <c r="I2155" i="5"/>
  <c r="I2154" i="5"/>
  <c r="I2153" i="5"/>
  <c r="I2152" i="5"/>
  <c r="I2151" i="5"/>
  <c r="I2150" i="5"/>
  <c r="I2149" i="5"/>
  <c r="I2148" i="5"/>
  <c r="I2147" i="5"/>
  <c r="I2146" i="5"/>
  <c r="I2145" i="5"/>
  <c r="I2144" i="5"/>
  <c r="I2143" i="5"/>
  <c r="I2142" i="5"/>
  <c r="I2141" i="5"/>
  <c r="I2134" i="5"/>
  <c r="AE1725" i="5"/>
  <c r="AE1804" i="5"/>
  <c r="AE1803" i="5"/>
  <c r="AE1561" i="5"/>
  <c r="AE1560" i="5"/>
  <c r="AA1571" i="5"/>
  <c r="AD1571" i="5" s="1"/>
  <c r="AJ2111" i="5"/>
  <c r="AJ2081" i="5"/>
  <c r="I2129" i="5"/>
  <c r="I2128" i="5"/>
  <c r="I2127" i="5"/>
  <c r="I2126" i="5"/>
  <c r="I2125" i="5"/>
  <c r="I2124" i="5"/>
  <c r="I2123" i="5"/>
  <c r="I2122" i="5"/>
  <c r="I2121" i="5"/>
  <c r="I2120" i="5"/>
  <c r="I2119" i="5"/>
  <c r="I2118" i="5"/>
  <c r="I2117" i="5"/>
  <c r="I2116" i="5"/>
  <c r="I2115" i="5"/>
  <c r="I2114" i="5"/>
  <c r="I2113" i="5"/>
  <c r="I2112" i="5"/>
  <c r="K1699" i="1"/>
  <c r="P1699" i="1" a="1"/>
  <c r="P1699" i="1" s="1"/>
  <c r="K1700" i="1"/>
  <c r="P1700" i="1" a="1"/>
  <c r="P1700" i="1" s="1"/>
  <c r="K1701" i="1"/>
  <c r="P1701" i="1" a="1"/>
  <c r="P1701" i="1" s="1"/>
  <c r="K1702" i="1"/>
  <c r="P1702" i="1" a="1"/>
  <c r="P1702" i="1" s="1"/>
  <c r="K1703" i="1"/>
  <c r="P1703" i="1" a="1"/>
  <c r="P1703" i="1" s="1"/>
  <c r="K1704" i="1"/>
  <c r="P1704" i="1" a="1"/>
  <c r="P1704" i="1" s="1"/>
  <c r="K1705" i="1"/>
  <c r="P1705" i="1" a="1"/>
  <c r="P1705" i="1" s="1"/>
  <c r="K1706" i="1"/>
  <c r="P1706" i="1" a="1"/>
  <c r="P1706" i="1" s="1"/>
  <c r="K1698" i="1"/>
  <c r="P1698" i="1" a="1"/>
  <c r="P1698" i="1" s="1"/>
  <c r="K1697" i="1"/>
  <c r="P1697" i="1" a="1"/>
  <c r="P1697" i="1" s="1"/>
  <c r="K1686" i="1"/>
  <c r="P1686" i="1" a="1"/>
  <c r="P1686" i="1" s="1"/>
  <c r="K1687" i="1"/>
  <c r="P1687" i="1" a="1"/>
  <c r="P1687" i="1" s="1"/>
  <c r="K1688" i="1"/>
  <c r="P1688" i="1" a="1"/>
  <c r="P1688" i="1" s="1"/>
  <c r="K1689" i="1"/>
  <c r="P1689" i="1" a="1"/>
  <c r="P1689" i="1" s="1"/>
  <c r="K1690" i="1"/>
  <c r="P1690" i="1" a="1"/>
  <c r="P1690" i="1" s="1"/>
  <c r="K1691" i="1"/>
  <c r="P1691" i="1" a="1"/>
  <c r="P1691" i="1" s="1"/>
  <c r="K1692" i="1"/>
  <c r="P1692" i="1" a="1"/>
  <c r="P1692" i="1" s="1"/>
  <c r="K1693" i="1"/>
  <c r="P1693" i="1" a="1"/>
  <c r="P1693" i="1" s="1"/>
  <c r="K1694" i="1"/>
  <c r="P1694" i="1" a="1"/>
  <c r="P1694" i="1" s="1"/>
  <c r="K1695" i="1"/>
  <c r="P1695" i="1" a="1"/>
  <c r="P1695" i="1" s="1"/>
  <c r="K1696" i="1"/>
  <c r="P1696" i="1" a="1"/>
  <c r="P1696" i="1" s="1"/>
  <c r="K1685" i="1"/>
  <c r="P1685" i="1" a="1"/>
  <c r="P1685" i="1" s="1"/>
  <c r="K1681" i="1"/>
  <c r="P1681" i="1" a="1"/>
  <c r="P1681" i="1" s="1"/>
  <c r="K1682" i="1"/>
  <c r="P1682" i="1" a="1"/>
  <c r="P1682" i="1" s="1"/>
  <c r="K1683" i="1"/>
  <c r="P1683" i="1" a="1"/>
  <c r="P1683" i="1" s="1"/>
  <c r="K1684" i="1"/>
  <c r="P1684" i="1" a="1"/>
  <c r="P1684" i="1" s="1"/>
  <c r="K1680" i="1"/>
  <c r="P1680" i="1" a="1"/>
  <c r="P1680" i="1" s="1"/>
  <c r="AE1724" i="5"/>
  <c r="AE1802" i="5"/>
  <c r="AJ2068" i="5"/>
  <c r="I2097" i="5"/>
  <c r="I2098" i="5"/>
  <c r="I2099" i="5"/>
  <c r="I2100" i="5"/>
  <c r="I2101" i="5"/>
  <c r="I2102" i="5"/>
  <c r="I2103" i="5"/>
  <c r="I2104" i="5"/>
  <c r="I2105" i="5"/>
  <c r="I2106" i="5"/>
  <c r="I2107" i="5"/>
  <c r="I2096" i="5"/>
  <c r="I2095" i="5"/>
  <c r="I2094" i="5"/>
  <c r="I2093" i="5"/>
  <c r="I2092" i="5"/>
  <c r="I2091" i="5"/>
  <c r="I2090" i="5"/>
  <c r="I2089" i="5"/>
  <c r="I2088" i="5"/>
  <c r="I2087" i="5"/>
  <c r="I2086" i="5"/>
  <c r="I2085" i="5"/>
  <c r="I2084" i="5"/>
  <c r="I2083" i="5"/>
  <c r="I2082" i="5"/>
  <c r="I2077" i="5"/>
  <c r="I2076" i="5"/>
  <c r="I2075" i="5"/>
  <c r="I2074" i="5"/>
  <c r="I2073" i="5"/>
  <c r="I2072" i="5"/>
  <c r="I2071" i="5"/>
  <c r="I2070" i="5"/>
  <c r="I2069" i="5"/>
  <c r="K1677" i="1"/>
  <c r="P1677" i="1" a="1"/>
  <c r="P1677" i="1" s="1"/>
  <c r="K1678" i="1"/>
  <c r="P1678" i="1" a="1"/>
  <c r="P1678" i="1" s="1"/>
  <c r="K1679" i="1"/>
  <c r="P1679" i="1" a="1"/>
  <c r="P1679" i="1" s="1"/>
  <c r="K1676" i="1"/>
  <c r="P1676" i="1" a="1"/>
  <c r="P1676" i="1" s="1"/>
  <c r="K1675" i="1"/>
  <c r="P1675" i="1" a="1"/>
  <c r="P1675" i="1" s="1"/>
  <c r="K1674" i="1"/>
  <c r="P1674" i="1" a="1"/>
  <c r="P1674" i="1" s="1"/>
  <c r="K1671" i="1"/>
  <c r="P1671" i="1" a="1"/>
  <c r="P1671" i="1" s="1"/>
  <c r="K1672" i="1"/>
  <c r="P1672" i="1" a="1"/>
  <c r="P1672" i="1" s="1"/>
  <c r="K1673" i="1"/>
  <c r="P1673" i="1" a="1"/>
  <c r="P1673" i="1" s="1"/>
  <c r="K1670" i="1"/>
  <c r="P1670" i="1" a="1"/>
  <c r="P1670" i="1" s="1"/>
  <c r="K1658" i="1"/>
  <c r="P1658" i="1" a="1"/>
  <c r="P1658" i="1" s="1"/>
  <c r="K1659" i="1"/>
  <c r="P1659" i="1" a="1"/>
  <c r="P1659" i="1" s="1"/>
  <c r="K1660" i="1"/>
  <c r="P1660" i="1" a="1"/>
  <c r="P1660" i="1" s="1"/>
  <c r="K1661" i="1"/>
  <c r="P1661" i="1" a="1"/>
  <c r="P1661" i="1" s="1"/>
  <c r="K1662" i="1"/>
  <c r="P1662" i="1" a="1"/>
  <c r="P1662" i="1" s="1"/>
  <c r="K1663" i="1"/>
  <c r="P1663" i="1" a="1"/>
  <c r="P1663" i="1" s="1"/>
  <c r="K1664" i="1"/>
  <c r="P1664" i="1" a="1"/>
  <c r="P1664" i="1" s="1"/>
  <c r="K1665" i="1"/>
  <c r="P1665" i="1" a="1"/>
  <c r="P1665" i="1" s="1"/>
  <c r="K1666" i="1"/>
  <c r="P1666" i="1" a="1"/>
  <c r="P1666" i="1" s="1"/>
  <c r="K1667" i="1"/>
  <c r="P1667" i="1" a="1"/>
  <c r="P1667" i="1" s="1"/>
  <c r="K1668" i="1"/>
  <c r="P1668" i="1" a="1"/>
  <c r="P1668" i="1" s="1"/>
  <c r="K1669" i="1"/>
  <c r="P1669" i="1" a="1"/>
  <c r="P1669" i="1" s="1"/>
  <c r="K1657" i="1"/>
  <c r="P1657" i="1" a="1"/>
  <c r="P1657" i="1" s="1"/>
  <c r="K1652" i="1"/>
  <c r="P1652" i="1" a="1"/>
  <c r="P1652" i="1" s="1"/>
  <c r="K1653" i="1"/>
  <c r="P1653" i="1" a="1"/>
  <c r="P1653" i="1" s="1"/>
  <c r="K1654" i="1"/>
  <c r="P1654" i="1" a="1"/>
  <c r="P1654" i="1" s="1"/>
  <c r="K1655" i="1"/>
  <c r="P1655" i="1" a="1"/>
  <c r="P1655" i="1" s="1"/>
  <c r="K1656" i="1"/>
  <c r="P1656" i="1" a="1"/>
  <c r="P1656" i="1" s="1"/>
  <c r="K1651" i="1"/>
  <c r="P1651" i="1" a="1"/>
  <c r="P1651" i="1" s="1"/>
  <c r="AE1723" i="5"/>
  <c r="AE1722" i="5"/>
  <c r="M2064" i="5"/>
  <c r="P2064" i="5" s="1"/>
  <c r="K2064" i="5"/>
  <c r="R2064" i="5" s="1"/>
  <c r="I2063" i="5"/>
  <c r="I2062" i="5"/>
  <c r="AJ2049" i="5"/>
  <c r="AE1801" i="5"/>
  <c r="I2061" i="5"/>
  <c r="I2060" i="5"/>
  <c r="I2059" i="5"/>
  <c r="I2058" i="5"/>
  <c r="I2057" i="5"/>
  <c r="I2056" i="5"/>
  <c r="I2055" i="5"/>
  <c r="I2054" i="5"/>
  <c r="I2053" i="5"/>
  <c r="I2052" i="5"/>
  <c r="I2051" i="5"/>
  <c r="I2050" i="5"/>
  <c r="I2034" i="5"/>
  <c r="I2035" i="5"/>
  <c r="I2036" i="5"/>
  <c r="K1644" i="1"/>
  <c r="P1644" i="1" a="1"/>
  <c r="P1644" i="1" s="1"/>
  <c r="K1645" i="1"/>
  <c r="P1645" i="1" a="1"/>
  <c r="P1645" i="1" s="1"/>
  <c r="K1646" i="1"/>
  <c r="P1646" i="1" a="1"/>
  <c r="P1646" i="1" s="1"/>
  <c r="K1647" i="1"/>
  <c r="P1647" i="1" a="1"/>
  <c r="P1647" i="1" s="1"/>
  <c r="K1648" i="1"/>
  <c r="P1648" i="1" a="1"/>
  <c r="P1648" i="1" s="1"/>
  <c r="K1649" i="1"/>
  <c r="P1649" i="1" a="1"/>
  <c r="P1649" i="1" s="1"/>
  <c r="K1650" i="1"/>
  <c r="P1650" i="1" a="1"/>
  <c r="P1650" i="1" s="1"/>
  <c r="K1643" i="1"/>
  <c r="P1643" i="1" a="1"/>
  <c r="P1643" i="1" s="1"/>
  <c r="K1642" i="1"/>
  <c r="P1642" i="1" a="1"/>
  <c r="P1642" i="1" s="1"/>
  <c r="K1641" i="1"/>
  <c r="P1641" i="1" a="1"/>
  <c r="P1641" i="1" s="1"/>
  <c r="K1619" i="1"/>
  <c r="P1619" i="1" a="1"/>
  <c r="P1619" i="1" s="1"/>
  <c r="K1620" i="1"/>
  <c r="P1620" i="1" a="1"/>
  <c r="P1620" i="1" s="1"/>
  <c r="K1621" i="1"/>
  <c r="P1621" i="1" a="1"/>
  <c r="P1621" i="1" s="1"/>
  <c r="K1622" i="1"/>
  <c r="P1622" i="1" a="1"/>
  <c r="P1622" i="1" s="1"/>
  <c r="K1623" i="1"/>
  <c r="P1623" i="1" a="1"/>
  <c r="P1623" i="1" s="1"/>
  <c r="K1624" i="1"/>
  <c r="P1624" i="1" a="1"/>
  <c r="P1624" i="1" s="1"/>
  <c r="K1625" i="1"/>
  <c r="P1625" i="1" a="1"/>
  <c r="P1625" i="1" s="1"/>
  <c r="K1626" i="1"/>
  <c r="P1626" i="1" a="1"/>
  <c r="P1626" i="1" s="1"/>
  <c r="K1627" i="1"/>
  <c r="P1627" i="1" a="1"/>
  <c r="P1627" i="1" s="1"/>
  <c r="K1628" i="1"/>
  <c r="P1628" i="1" a="1"/>
  <c r="P1628" i="1" s="1"/>
  <c r="K1629" i="1"/>
  <c r="P1629" i="1" a="1"/>
  <c r="P1629" i="1" s="1"/>
  <c r="K1630" i="1"/>
  <c r="P1630" i="1" a="1"/>
  <c r="P1630" i="1" s="1"/>
  <c r="K1631" i="1"/>
  <c r="P1631" i="1" a="1"/>
  <c r="P1631" i="1" s="1"/>
  <c r="K1632" i="1"/>
  <c r="P1632" i="1" a="1"/>
  <c r="P1632" i="1" s="1"/>
  <c r="K1633" i="1"/>
  <c r="P1633" i="1" a="1"/>
  <c r="P1633" i="1" s="1"/>
  <c r="K1634" i="1"/>
  <c r="P1634" i="1" a="1"/>
  <c r="P1634" i="1" s="1"/>
  <c r="K1635" i="1"/>
  <c r="P1635" i="1" a="1"/>
  <c r="P1635" i="1" s="1"/>
  <c r="K1636" i="1"/>
  <c r="P1636" i="1" a="1"/>
  <c r="P1636" i="1" s="1"/>
  <c r="K1637" i="1"/>
  <c r="P1637" i="1" a="1"/>
  <c r="P1637" i="1" s="1"/>
  <c r="K1638" i="1"/>
  <c r="P1638" i="1" a="1"/>
  <c r="P1638" i="1" s="1"/>
  <c r="K1639" i="1"/>
  <c r="P1639" i="1" a="1"/>
  <c r="P1639" i="1" s="1"/>
  <c r="K1640" i="1"/>
  <c r="P1640" i="1" a="1"/>
  <c r="P1640" i="1" s="1"/>
  <c r="K1618" i="1"/>
  <c r="P1618" i="1" a="1"/>
  <c r="P1618" i="1" s="1"/>
  <c r="G140" i="16" a="1"/>
  <c r="G140" i="16" s="1"/>
  <c r="H140" i="16"/>
  <c r="I140" i="16"/>
  <c r="G141" i="16" a="1"/>
  <c r="G141" i="16" s="1"/>
  <c r="H141" i="16"/>
  <c r="I141" i="16"/>
  <c r="G142" i="16" a="1"/>
  <c r="G142" i="16" s="1"/>
  <c r="H142" i="16"/>
  <c r="I142" i="16"/>
  <c r="G143" i="16" a="1"/>
  <c r="G143" i="16" s="1"/>
  <c r="H143" i="16"/>
  <c r="I143" i="16"/>
  <c r="G144" i="16" a="1"/>
  <c r="G144" i="16" s="1"/>
  <c r="H144" i="16"/>
  <c r="I144" i="16"/>
  <c r="G145" i="16" a="1"/>
  <c r="G145" i="16" s="1"/>
  <c r="H145" i="16"/>
  <c r="I145" i="16"/>
  <c r="G146" i="16" a="1"/>
  <c r="G146" i="16" s="1"/>
  <c r="H146" i="16"/>
  <c r="I146" i="16"/>
  <c r="G147" i="16" a="1"/>
  <c r="G147" i="16" s="1"/>
  <c r="H147" i="16"/>
  <c r="I147" i="16"/>
  <c r="G148" i="16" a="1"/>
  <c r="G148" i="16" s="1"/>
  <c r="H148" i="16"/>
  <c r="I148" i="16"/>
  <c r="G149" i="16" a="1"/>
  <c r="G149" i="16" s="1"/>
  <c r="H149" i="16"/>
  <c r="I149" i="16"/>
  <c r="G150" i="16" a="1"/>
  <c r="G150" i="16" s="1"/>
  <c r="H150" i="16"/>
  <c r="I150" i="16"/>
  <c r="G151" i="16" a="1"/>
  <c r="G151" i="16" s="1"/>
  <c r="H151" i="16"/>
  <c r="I151" i="16"/>
  <c r="G152" i="16" a="1"/>
  <c r="G152" i="16" s="1"/>
  <c r="H152" i="16"/>
  <c r="I152" i="16"/>
  <c r="G153" i="16" a="1"/>
  <c r="G153" i="16" s="1"/>
  <c r="H153" i="16"/>
  <c r="I153" i="16"/>
  <c r="G154" i="16" a="1"/>
  <c r="G154" i="16" s="1"/>
  <c r="H154" i="16"/>
  <c r="I154" i="16"/>
  <c r="G155" i="16" a="1"/>
  <c r="G155" i="16" s="1"/>
  <c r="H155" i="16"/>
  <c r="I155" i="16"/>
  <c r="G156" i="16" a="1"/>
  <c r="G156" i="16" s="1"/>
  <c r="H156" i="16"/>
  <c r="I156" i="16"/>
  <c r="G157" i="16" a="1"/>
  <c r="G157" i="16" s="1"/>
  <c r="H157" i="16"/>
  <c r="I157" i="16"/>
  <c r="G158" i="16" a="1"/>
  <c r="G158" i="16" s="1"/>
  <c r="H158" i="16"/>
  <c r="I158" i="16"/>
  <c r="G159" i="16" a="1"/>
  <c r="G159" i="16" s="1"/>
  <c r="H159" i="16"/>
  <c r="I159" i="16"/>
  <c r="G160" i="16" a="1"/>
  <c r="G160" i="16" s="1"/>
  <c r="H160" i="16"/>
  <c r="I160" i="16"/>
  <c r="G161" i="16" a="1"/>
  <c r="G161" i="16" s="1"/>
  <c r="H161" i="16"/>
  <c r="I161" i="16"/>
  <c r="G162" i="16" a="1"/>
  <c r="G162" i="16" s="1"/>
  <c r="H162" i="16"/>
  <c r="I162" i="16"/>
  <c r="G163" i="16" a="1"/>
  <c r="G163" i="16" s="1"/>
  <c r="H163" i="16"/>
  <c r="I163" i="16"/>
  <c r="G164" i="16" a="1"/>
  <c r="G164" i="16" s="1"/>
  <c r="H164" i="16"/>
  <c r="I164" i="16"/>
  <c r="G165" i="16" a="1"/>
  <c r="G165" i="16" s="1"/>
  <c r="H165" i="16"/>
  <c r="I165" i="16"/>
  <c r="G166" i="16" a="1"/>
  <c r="G166" i="16" s="1"/>
  <c r="H166" i="16"/>
  <c r="I166" i="16"/>
  <c r="G167" i="16" a="1"/>
  <c r="G167" i="16" s="1"/>
  <c r="H167" i="16"/>
  <c r="I167" i="16"/>
  <c r="G168" i="16" a="1"/>
  <c r="G168" i="16" s="1"/>
  <c r="H168" i="16"/>
  <c r="I168" i="16"/>
  <c r="G169" i="16" a="1"/>
  <c r="G169" i="16" s="1"/>
  <c r="H169" i="16"/>
  <c r="I169" i="16"/>
  <c r="G170" i="16" a="1"/>
  <c r="G170" i="16" s="1"/>
  <c r="H170" i="16"/>
  <c r="I170" i="16"/>
  <c r="G171" i="16" a="1"/>
  <c r="G171" i="16" s="1"/>
  <c r="H171" i="16"/>
  <c r="I171" i="16"/>
  <c r="G172" i="16" a="1"/>
  <c r="G172" i="16" s="1"/>
  <c r="H172" i="16"/>
  <c r="I172" i="16"/>
  <c r="G173" i="16" a="1"/>
  <c r="G173" i="16" s="1"/>
  <c r="H173" i="16"/>
  <c r="I173" i="16"/>
  <c r="G174" i="16" a="1"/>
  <c r="G174" i="16" s="1"/>
  <c r="H174" i="16"/>
  <c r="I174" i="16"/>
  <c r="G175" i="16" a="1"/>
  <c r="G175" i="16" s="1"/>
  <c r="H175" i="16"/>
  <c r="I175" i="16"/>
  <c r="G176" i="16" a="1"/>
  <c r="G176" i="16" s="1"/>
  <c r="H176" i="16"/>
  <c r="I176" i="16"/>
  <c r="G177" i="16" a="1"/>
  <c r="G177" i="16" s="1"/>
  <c r="H177" i="16"/>
  <c r="I177" i="16"/>
  <c r="G178" i="16" a="1"/>
  <c r="G178" i="16" s="1"/>
  <c r="H178" i="16"/>
  <c r="I178" i="16"/>
  <c r="G179" i="16" a="1"/>
  <c r="G179" i="16" s="1"/>
  <c r="H179" i="16"/>
  <c r="I179" i="16"/>
  <c r="G180" i="16" a="1"/>
  <c r="G180" i="16" s="1"/>
  <c r="H180" i="16"/>
  <c r="I180" i="16"/>
  <c r="G181" i="16" a="1"/>
  <c r="G181" i="16" s="1"/>
  <c r="H181" i="16"/>
  <c r="I181" i="16"/>
  <c r="G182" i="16" a="1"/>
  <c r="G182" i="16" s="1"/>
  <c r="H182" i="16"/>
  <c r="I182" i="16"/>
  <c r="G183" i="16" a="1"/>
  <c r="G183" i="16" s="1"/>
  <c r="H183" i="16"/>
  <c r="I183" i="16"/>
  <c r="G184" i="16" a="1"/>
  <c r="G184" i="16" s="1"/>
  <c r="H184" i="16"/>
  <c r="I184" i="16"/>
  <c r="G185" i="16" a="1"/>
  <c r="G185" i="16" s="1"/>
  <c r="H185" i="16"/>
  <c r="I185" i="16"/>
  <c r="G186" i="16" a="1"/>
  <c r="G186" i="16" s="1"/>
  <c r="H186" i="16"/>
  <c r="I186" i="16"/>
  <c r="G187" i="16" a="1"/>
  <c r="G187" i="16" s="1"/>
  <c r="H187" i="16"/>
  <c r="I187" i="16"/>
  <c r="G188" i="16" a="1"/>
  <c r="G188" i="16" s="1"/>
  <c r="H188" i="16"/>
  <c r="I188" i="16"/>
  <c r="G189" i="16" a="1"/>
  <c r="G189" i="16" s="1"/>
  <c r="H189" i="16"/>
  <c r="I189" i="16"/>
  <c r="G190" i="16" a="1"/>
  <c r="G190" i="16" s="1"/>
  <c r="H190" i="16"/>
  <c r="I190" i="16"/>
  <c r="G191" i="16" a="1"/>
  <c r="G191" i="16" s="1"/>
  <c r="H191" i="16"/>
  <c r="I191" i="16"/>
  <c r="G192" i="16" a="1"/>
  <c r="G192" i="16" s="1"/>
  <c r="H192" i="16"/>
  <c r="I192" i="16"/>
  <c r="G193" i="16" a="1"/>
  <c r="G193" i="16" s="1"/>
  <c r="H193" i="16"/>
  <c r="I193" i="16"/>
  <c r="G194" i="16" a="1"/>
  <c r="G194" i="16" s="1"/>
  <c r="H194" i="16"/>
  <c r="I194" i="16"/>
  <c r="G195" i="16" a="1"/>
  <c r="G195" i="16" s="1"/>
  <c r="H195" i="16"/>
  <c r="I195" i="16"/>
  <c r="G196" i="16" a="1"/>
  <c r="G196" i="16" s="1"/>
  <c r="H196" i="16"/>
  <c r="I196" i="16"/>
  <c r="G197" i="16" a="1"/>
  <c r="G197" i="16" s="1"/>
  <c r="H197" i="16"/>
  <c r="I197" i="16"/>
  <c r="G198" i="16" a="1"/>
  <c r="G198" i="16" s="1"/>
  <c r="H198" i="16"/>
  <c r="I198" i="16"/>
  <c r="G199" i="16" a="1"/>
  <c r="G199" i="16" s="1"/>
  <c r="H199" i="16"/>
  <c r="I199" i="16"/>
  <c r="G200" i="16" a="1"/>
  <c r="G200" i="16" s="1"/>
  <c r="H200" i="16"/>
  <c r="I200" i="16"/>
  <c r="G201" i="16" a="1"/>
  <c r="G201" i="16" s="1"/>
  <c r="H201" i="16"/>
  <c r="I201" i="16"/>
  <c r="G202" i="16" a="1"/>
  <c r="G202" i="16" s="1"/>
  <c r="H202" i="16"/>
  <c r="I202" i="16"/>
  <c r="G203" i="16" a="1"/>
  <c r="G203" i="16" s="1"/>
  <c r="H203" i="16"/>
  <c r="I203" i="16"/>
  <c r="G204" i="16" a="1"/>
  <c r="G204" i="16" s="1"/>
  <c r="H204" i="16"/>
  <c r="I204" i="16"/>
  <c r="G205" i="16" a="1"/>
  <c r="G205" i="16" s="1"/>
  <c r="H205" i="16"/>
  <c r="I205" i="16"/>
  <c r="G206" i="16" a="1"/>
  <c r="G206" i="16" s="1"/>
  <c r="H206" i="16"/>
  <c r="I206" i="16"/>
  <c r="G207" i="16" a="1"/>
  <c r="G207" i="16" s="1"/>
  <c r="H207" i="16"/>
  <c r="I207" i="16"/>
  <c r="G208" i="16" a="1"/>
  <c r="G208" i="16" s="1"/>
  <c r="H208" i="16"/>
  <c r="I208" i="16"/>
  <c r="G209" i="16" a="1"/>
  <c r="G209" i="16" s="1"/>
  <c r="H209" i="16"/>
  <c r="I209" i="16"/>
  <c r="G210" i="16" a="1"/>
  <c r="G210" i="16" s="1"/>
  <c r="H210" i="16"/>
  <c r="I210" i="16"/>
  <c r="G211" i="16" a="1"/>
  <c r="G211" i="16" s="1"/>
  <c r="H211" i="16"/>
  <c r="I211" i="16"/>
  <c r="G212" i="16" a="1"/>
  <c r="G212" i="16" s="1"/>
  <c r="H212" i="16"/>
  <c r="I212" i="16"/>
  <c r="G213" i="16" a="1"/>
  <c r="G213" i="16" s="1"/>
  <c r="H213" i="16"/>
  <c r="I213" i="16"/>
  <c r="G222" i="16" a="1"/>
  <c r="G222" i="16" s="1"/>
  <c r="H222" i="16"/>
  <c r="I222" i="16"/>
  <c r="G223" i="16" a="1"/>
  <c r="G223" i="16" s="1"/>
  <c r="H223" i="16"/>
  <c r="I223" i="16"/>
  <c r="G224" i="16" a="1"/>
  <c r="G224" i="16" s="1"/>
  <c r="H224" i="16"/>
  <c r="I224" i="16"/>
  <c r="G225" i="16" a="1"/>
  <c r="G225" i="16" s="1"/>
  <c r="H225" i="16"/>
  <c r="I225" i="16"/>
  <c r="G226" i="16" a="1"/>
  <c r="G226" i="16" s="1"/>
  <c r="H226" i="16"/>
  <c r="I226" i="16"/>
  <c r="G227" i="16" a="1"/>
  <c r="G227" i="16" s="1"/>
  <c r="H227" i="16"/>
  <c r="I227" i="16"/>
  <c r="G228" i="16" a="1"/>
  <c r="G228" i="16" s="1"/>
  <c r="H228" i="16"/>
  <c r="I228" i="16"/>
  <c r="G229" i="16" a="1"/>
  <c r="G229" i="16" s="1"/>
  <c r="H229" i="16"/>
  <c r="I229" i="16"/>
  <c r="G230" i="16" a="1"/>
  <c r="G230" i="16" s="1"/>
  <c r="H230" i="16"/>
  <c r="I230" i="16"/>
  <c r="G231" i="16" a="1"/>
  <c r="G231" i="16" s="1"/>
  <c r="H231" i="16"/>
  <c r="I231" i="16"/>
  <c r="G232" i="16" a="1"/>
  <c r="G232" i="16" s="1"/>
  <c r="H232" i="16"/>
  <c r="I232" i="16"/>
  <c r="G233" i="16" a="1"/>
  <c r="G233" i="16" s="1"/>
  <c r="H233" i="16"/>
  <c r="I233" i="16"/>
  <c r="G234" i="16" a="1"/>
  <c r="G234" i="16" s="1"/>
  <c r="H234" i="16"/>
  <c r="I234" i="16"/>
  <c r="G235" i="16" a="1"/>
  <c r="G235" i="16" s="1"/>
  <c r="H235" i="16"/>
  <c r="I235" i="16"/>
  <c r="G236" i="16" a="1"/>
  <c r="G236" i="16" s="1"/>
  <c r="H236" i="16"/>
  <c r="I236" i="16"/>
  <c r="G237" i="16" a="1"/>
  <c r="G237" i="16" s="1"/>
  <c r="H237" i="16"/>
  <c r="I237" i="16"/>
  <c r="G238" i="16" a="1"/>
  <c r="G238" i="16" s="1"/>
  <c r="H238" i="16"/>
  <c r="I238" i="16"/>
  <c r="G239" i="16" a="1"/>
  <c r="G239" i="16" s="1"/>
  <c r="H239" i="16"/>
  <c r="I239" i="16"/>
  <c r="G240" i="16" a="1"/>
  <c r="G240" i="16" s="1"/>
  <c r="H240" i="16"/>
  <c r="I240" i="16"/>
  <c r="G241" i="16" a="1"/>
  <c r="G241" i="16" s="1"/>
  <c r="H241" i="16"/>
  <c r="I241" i="16"/>
  <c r="G242" i="16" a="1"/>
  <c r="G242" i="16" s="1"/>
  <c r="H242" i="16"/>
  <c r="I242" i="16"/>
  <c r="G243" i="16" a="1"/>
  <c r="G243" i="16" s="1"/>
  <c r="H243" i="16"/>
  <c r="I243" i="16"/>
  <c r="G244" i="16" a="1"/>
  <c r="G244" i="16" s="1"/>
  <c r="H244" i="16"/>
  <c r="I244" i="16"/>
  <c r="G245" i="16" a="1"/>
  <c r="G245" i="16" s="1"/>
  <c r="H245" i="16"/>
  <c r="I245" i="16"/>
  <c r="G246" i="16" a="1"/>
  <c r="G246" i="16" s="1"/>
  <c r="H246" i="16"/>
  <c r="I246" i="16"/>
  <c r="G247" i="16" a="1"/>
  <c r="G247" i="16" s="1"/>
  <c r="H247" i="16"/>
  <c r="I247" i="16"/>
  <c r="G248" i="16" a="1"/>
  <c r="G248" i="16" s="1"/>
  <c r="H248" i="16"/>
  <c r="I248" i="16"/>
  <c r="G249" i="16" a="1"/>
  <c r="G249" i="16" s="1"/>
  <c r="H249" i="16"/>
  <c r="I249" i="16"/>
  <c r="G250" i="16" a="1"/>
  <c r="G250" i="16" s="1"/>
  <c r="H250" i="16"/>
  <c r="I250" i="16"/>
  <c r="G251" i="16" a="1"/>
  <c r="G251" i="16" s="1"/>
  <c r="H251" i="16"/>
  <c r="I251" i="16"/>
  <c r="G252" i="16" a="1"/>
  <c r="G252" i="16" s="1"/>
  <c r="H252" i="16"/>
  <c r="I252" i="16"/>
  <c r="G253" i="16" a="1"/>
  <c r="G253" i="16" s="1"/>
  <c r="H253" i="16"/>
  <c r="I253" i="16"/>
  <c r="G254" i="16" a="1"/>
  <c r="G254" i="16" s="1"/>
  <c r="H254" i="16"/>
  <c r="I254" i="16"/>
  <c r="G255" i="16" a="1"/>
  <c r="G255" i="16" s="1"/>
  <c r="H255" i="16"/>
  <c r="I255" i="16"/>
  <c r="G256" i="16" a="1"/>
  <c r="G256" i="16" s="1"/>
  <c r="H256" i="16"/>
  <c r="I256" i="16"/>
  <c r="G257" i="16" a="1"/>
  <c r="G257" i="16" s="1"/>
  <c r="H257" i="16"/>
  <c r="I257" i="16"/>
  <c r="G258" i="16" a="1"/>
  <c r="G258" i="16" s="1"/>
  <c r="H258" i="16"/>
  <c r="I258" i="16"/>
  <c r="G259" i="16" a="1"/>
  <c r="G259" i="16" s="1"/>
  <c r="H259" i="16"/>
  <c r="I259" i="16"/>
  <c r="G260" i="16" a="1"/>
  <c r="G260" i="16" s="1"/>
  <c r="H260" i="16"/>
  <c r="I260" i="16"/>
  <c r="G261" i="16" a="1"/>
  <c r="G261" i="16" s="1"/>
  <c r="H261" i="16"/>
  <c r="I261" i="16"/>
  <c r="G262" i="16" a="1"/>
  <c r="G262" i="16" s="1"/>
  <c r="H262" i="16"/>
  <c r="I262" i="16"/>
  <c r="G263" i="16" a="1"/>
  <c r="G263" i="16" s="1"/>
  <c r="H263" i="16"/>
  <c r="I263" i="16"/>
  <c r="G264" i="16" a="1"/>
  <c r="G264" i="16" s="1"/>
  <c r="H264" i="16"/>
  <c r="I264" i="16"/>
  <c r="G265" i="16" a="1"/>
  <c r="G265" i="16" s="1"/>
  <c r="H265" i="16"/>
  <c r="I265" i="16"/>
  <c r="G266" i="16" a="1"/>
  <c r="G266" i="16" s="1"/>
  <c r="H266" i="16"/>
  <c r="I266" i="16"/>
  <c r="G267" i="16" a="1"/>
  <c r="G267" i="16" s="1"/>
  <c r="H267" i="16"/>
  <c r="I267" i="16"/>
  <c r="G268" i="16" a="1"/>
  <c r="G268" i="16" s="1"/>
  <c r="H268" i="16"/>
  <c r="I268" i="16"/>
  <c r="G269" i="16" a="1"/>
  <c r="G269" i="16" s="1"/>
  <c r="H269" i="16"/>
  <c r="I269" i="16"/>
  <c r="G270" i="16" a="1"/>
  <c r="G270" i="16" s="1"/>
  <c r="H270" i="16"/>
  <c r="I270" i="16"/>
  <c r="G271" i="16" a="1"/>
  <c r="G271" i="16" s="1"/>
  <c r="H271" i="16"/>
  <c r="I271" i="16"/>
  <c r="G272" i="16" a="1"/>
  <c r="G272" i="16" s="1"/>
  <c r="H272" i="16"/>
  <c r="I272" i="16"/>
  <c r="G273" i="16" a="1"/>
  <c r="G273" i="16" s="1"/>
  <c r="H273" i="16"/>
  <c r="I273" i="16"/>
  <c r="G274" i="16" a="1"/>
  <c r="G274" i="16" s="1"/>
  <c r="H274" i="16"/>
  <c r="I274" i="16"/>
  <c r="G275" i="16" a="1"/>
  <c r="G275" i="16" s="1"/>
  <c r="H275" i="16"/>
  <c r="I275" i="16"/>
  <c r="G276" i="16" a="1"/>
  <c r="G276" i="16" s="1"/>
  <c r="H276" i="16"/>
  <c r="I276" i="16"/>
  <c r="G277" i="16" a="1"/>
  <c r="G277" i="16" s="1"/>
  <c r="H277" i="16"/>
  <c r="I277" i="16"/>
  <c r="G278" i="16" a="1"/>
  <c r="G278" i="16" s="1"/>
  <c r="H278" i="16"/>
  <c r="I278" i="16"/>
  <c r="G279" i="16" a="1"/>
  <c r="G279" i="16" s="1"/>
  <c r="H279" i="16"/>
  <c r="I279" i="16"/>
  <c r="G280" i="16" a="1"/>
  <c r="G280" i="16" s="1"/>
  <c r="H280" i="16"/>
  <c r="I280" i="16"/>
  <c r="G136" i="16" a="1"/>
  <c r="G136" i="16" s="1"/>
  <c r="H136" i="16"/>
  <c r="I136" i="16"/>
  <c r="G137" i="16" a="1"/>
  <c r="G137" i="16" s="1"/>
  <c r="H137" i="16"/>
  <c r="I137" i="16"/>
  <c r="G138" i="16" a="1"/>
  <c r="G138" i="16" s="1"/>
  <c r="H138" i="16"/>
  <c r="I138" i="16"/>
  <c r="G139" i="16" a="1"/>
  <c r="G139" i="16" s="1"/>
  <c r="H139" i="16"/>
  <c r="I139" i="16"/>
  <c r="G133" i="16" a="1"/>
  <c r="G133" i="16" s="1"/>
  <c r="H133" i="16"/>
  <c r="I133" i="16"/>
  <c r="G134" i="16" a="1"/>
  <c r="G134" i="16" s="1"/>
  <c r="H134" i="16"/>
  <c r="I134" i="16"/>
  <c r="G135" i="16" a="1"/>
  <c r="G135" i="16" s="1"/>
  <c r="H135" i="16"/>
  <c r="I135" i="16"/>
  <c r="AA1812" i="5"/>
  <c r="AD1812" i="5" s="1"/>
  <c r="AA1733" i="5"/>
  <c r="AD1733" i="5" s="1"/>
  <c r="AE1527" i="5"/>
  <c r="AE1526" i="5"/>
  <c r="AE1711" i="5"/>
  <c r="AE1710" i="5"/>
  <c r="AE1790" i="5"/>
  <c r="AJ2032" i="5"/>
  <c r="AJ2011" i="5"/>
  <c r="AJ1990" i="5"/>
  <c r="I2045" i="5"/>
  <c r="I2044" i="5"/>
  <c r="I2043" i="5"/>
  <c r="I2042" i="5"/>
  <c r="I2041" i="5"/>
  <c r="I2040" i="5"/>
  <c r="I2039" i="5"/>
  <c r="I2038" i="5"/>
  <c r="I2037" i="5"/>
  <c r="I2033" i="5"/>
  <c r="I2028" i="5"/>
  <c r="I2027" i="5"/>
  <c r="I2026" i="5"/>
  <c r="I2025" i="5"/>
  <c r="I2024" i="5"/>
  <c r="I2023" i="5"/>
  <c r="I2022" i="5"/>
  <c r="I2021" i="5"/>
  <c r="I2020" i="5"/>
  <c r="I2019" i="5"/>
  <c r="I2018" i="5"/>
  <c r="I2017" i="5"/>
  <c r="I2016" i="5"/>
  <c r="I2015" i="5"/>
  <c r="I2014" i="5"/>
  <c r="I2013" i="5"/>
  <c r="I2012" i="5"/>
  <c r="I1992" i="5"/>
  <c r="I1993" i="5"/>
  <c r="I1994" i="5"/>
  <c r="I1995" i="5"/>
  <c r="I1996" i="5"/>
  <c r="I1997" i="5"/>
  <c r="I1998" i="5"/>
  <c r="I1999" i="5"/>
  <c r="I2000" i="5"/>
  <c r="I2001" i="5"/>
  <c r="I2002" i="5"/>
  <c r="I2003" i="5"/>
  <c r="I2004" i="5"/>
  <c r="I2005" i="5"/>
  <c r="I2006" i="5"/>
  <c r="I2007" i="5"/>
  <c r="I1991" i="5"/>
  <c r="K1609" i="1"/>
  <c r="P1609" i="1" a="1"/>
  <c r="P1609" i="1" s="1"/>
  <c r="K1610" i="1"/>
  <c r="P1610" i="1" a="1"/>
  <c r="P1610" i="1" s="1"/>
  <c r="K1611" i="1"/>
  <c r="P1611" i="1" a="1"/>
  <c r="P1611" i="1" s="1"/>
  <c r="K1612" i="1"/>
  <c r="P1612" i="1" a="1"/>
  <c r="P1612" i="1" s="1"/>
  <c r="K1613" i="1"/>
  <c r="P1613" i="1" a="1"/>
  <c r="P1613" i="1" s="1"/>
  <c r="K1614" i="1"/>
  <c r="P1614" i="1" a="1"/>
  <c r="P1614" i="1" s="1"/>
  <c r="K1615" i="1"/>
  <c r="P1615" i="1" a="1"/>
  <c r="P1615" i="1" s="1"/>
  <c r="K1616" i="1"/>
  <c r="P1616" i="1" a="1"/>
  <c r="P1616" i="1" s="1"/>
  <c r="K1617" i="1"/>
  <c r="P1617" i="1" a="1"/>
  <c r="P1617" i="1" s="1"/>
  <c r="K1608" i="1"/>
  <c r="P1608" i="1" a="1"/>
  <c r="P1608" i="1" s="1"/>
  <c r="K1605" i="1"/>
  <c r="P1605" i="1" a="1"/>
  <c r="P1605" i="1" s="1"/>
  <c r="K1606" i="1"/>
  <c r="P1606" i="1" a="1"/>
  <c r="P1606" i="1" s="1"/>
  <c r="K1607" i="1"/>
  <c r="P1607" i="1" a="1"/>
  <c r="P1607" i="1" s="1"/>
  <c r="K1604" i="1"/>
  <c r="P1604" i="1" a="1"/>
  <c r="P1604" i="1" s="1"/>
  <c r="K1602" i="1"/>
  <c r="P1602" i="1" a="1"/>
  <c r="P1602" i="1" s="1"/>
  <c r="K1603" i="1"/>
  <c r="P1603" i="1" a="1"/>
  <c r="P1603" i="1" s="1"/>
  <c r="K1601" i="1"/>
  <c r="P1601" i="1" a="1"/>
  <c r="P1601" i="1" s="1"/>
  <c r="K1597" i="1"/>
  <c r="P1597" i="1" a="1"/>
  <c r="P1597" i="1" s="1"/>
  <c r="K1598" i="1"/>
  <c r="P1598" i="1" a="1"/>
  <c r="P1598" i="1" s="1"/>
  <c r="K1599" i="1"/>
  <c r="P1599" i="1" a="1"/>
  <c r="P1599" i="1" s="1"/>
  <c r="K1600" i="1"/>
  <c r="P1600" i="1" a="1"/>
  <c r="P1600" i="1" s="1"/>
  <c r="K1596" i="1"/>
  <c r="P1596" i="1" a="1"/>
  <c r="P1596" i="1" s="1"/>
  <c r="K1592" i="1"/>
  <c r="P1592" i="1" a="1"/>
  <c r="P1592" i="1" s="1"/>
  <c r="K1593" i="1"/>
  <c r="P1593" i="1" a="1"/>
  <c r="P1593" i="1" s="1"/>
  <c r="K1594" i="1"/>
  <c r="P1594" i="1" a="1"/>
  <c r="P1594" i="1" s="1"/>
  <c r="K1595" i="1"/>
  <c r="P1595" i="1" a="1"/>
  <c r="P1595" i="1" s="1"/>
  <c r="K1591" i="1"/>
  <c r="P1591" i="1" a="1"/>
  <c r="P1591" i="1" s="1"/>
  <c r="K1575" i="1"/>
  <c r="P1575" i="1" a="1"/>
  <c r="P1575" i="1" s="1"/>
  <c r="K1576" i="1"/>
  <c r="P1576" i="1" a="1"/>
  <c r="P1576" i="1" s="1"/>
  <c r="K1577" i="1"/>
  <c r="P1577" i="1" a="1"/>
  <c r="P1577" i="1" s="1"/>
  <c r="K1578" i="1"/>
  <c r="P1578" i="1" a="1"/>
  <c r="P1578" i="1" s="1"/>
  <c r="K1579" i="1"/>
  <c r="P1579" i="1" a="1"/>
  <c r="P1579" i="1" s="1"/>
  <c r="K1580" i="1"/>
  <c r="P1580" i="1" a="1"/>
  <c r="P1580" i="1" s="1"/>
  <c r="K1581" i="1"/>
  <c r="P1581" i="1" a="1"/>
  <c r="P1581" i="1" s="1"/>
  <c r="K1582" i="1"/>
  <c r="P1582" i="1" a="1"/>
  <c r="P1582" i="1" s="1"/>
  <c r="K1583" i="1"/>
  <c r="P1583" i="1" a="1"/>
  <c r="P1583" i="1" s="1"/>
  <c r="K1584" i="1"/>
  <c r="P1584" i="1" a="1"/>
  <c r="P1584" i="1" s="1"/>
  <c r="K1585" i="1"/>
  <c r="P1585" i="1" a="1"/>
  <c r="P1585" i="1" s="1"/>
  <c r="K1586" i="1"/>
  <c r="P1586" i="1" a="1"/>
  <c r="P1586" i="1" s="1"/>
  <c r="K1587" i="1"/>
  <c r="P1587" i="1" a="1"/>
  <c r="P1587" i="1" s="1"/>
  <c r="K1588" i="1"/>
  <c r="P1588" i="1" a="1"/>
  <c r="P1588" i="1" s="1"/>
  <c r="K1589" i="1"/>
  <c r="P1589" i="1" a="1"/>
  <c r="P1589" i="1" s="1"/>
  <c r="K1590" i="1"/>
  <c r="P1590" i="1" a="1"/>
  <c r="P1590" i="1" s="1"/>
  <c r="K1574" i="1"/>
  <c r="P1574" i="1" a="1"/>
  <c r="P1574" i="1" s="1"/>
  <c r="AE1644" i="5"/>
  <c r="AA1655" i="5"/>
  <c r="AD1655" i="5" s="1"/>
  <c r="AJ1976" i="5"/>
  <c r="AE1709" i="5"/>
  <c r="AE1789" i="5"/>
  <c r="AE1708" i="5"/>
  <c r="AA1719" i="5"/>
  <c r="AD1719" i="5" s="1"/>
  <c r="AE1697" i="5"/>
  <c r="I1985" i="5"/>
  <c r="I1984" i="5"/>
  <c r="I1983" i="5"/>
  <c r="I1982" i="5"/>
  <c r="I1981" i="5"/>
  <c r="I1980" i="5"/>
  <c r="I1979" i="5"/>
  <c r="I1978" i="5"/>
  <c r="I1977" i="5"/>
  <c r="AJ1962" i="5"/>
  <c r="AJ1938" i="5"/>
  <c r="I1972" i="5"/>
  <c r="I1971" i="5"/>
  <c r="I1970" i="5"/>
  <c r="I1969" i="5"/>
  <c r="I1968" i="5"/>
  <c r="I1967" i="5"/>
  <c r="I1966" i="5"/>
  <c r="I1965" i="5"/>
  <c r="I1964" i="5"/>
  <c r="I1963" i="5"/>
  <c r="I1958" i="5"/>
  <c r="I1957" i="5"/>
  <c r="I1956" i="5"/>
  <c r="I1955" i="5"/>
  <c r="I1954" i="5"/>
  <c r="I1953" i="5"/>
  <c r="I1952" i="5"/>
  <c r="I1951" i="5"/>
  <c r="I1950" i="5"/>
  <c r="I1949" i="5"/>
  <c r="I1948" i="5"/>
  <c r="I1947" i="5"/>
  <c r="I1946" i="5"/>
  <c r="I1945" i="5"/>
  <c r="I1944" i="5"/>
  <c r="I1943" i="5"/>
  <c r="I1942" i="5"/>
  <c r="I1941" i="5"/>
  <c r="I1940" i="5"/>
  <c r="I1939" i="5"/>
  <c r="K1566" i="1"/>
  <c r="P1566" i="1" a="1"/>
  <c r="P1566" i="1" s="1"/>
  <c r="K1567" i="1"/>
  <c r="P1567" i="1" a="1"/>
  <c r="P1567" i="1" s="1"/>
  <c r="K1568" i="1"/>
  <c r="P1568" i="1" a="1"/>
  <c r="P1568" i="1" s="1"/>
  <c r="K1569" i="1"/>
  <c r="P1569" i="1" a="1"/>
  <c r="P1569" i="1" s="1"/>
  <c r="K1570" i="1"/>
  <c r="P1570" i="1" a="1"/>
  <c r="P1570" i="1" s="1"/>
  <c r="K1571" i="1"/>
  <c r="P1571" i="1" a="1"/>
  <c r="P1571" i="1" s="1"/>
  <c r="K1572" i="1"/>
  <c r="P1572" i="1" a="1"/>
  <c r="P1572" i="1" s="1"/>
  <c r="K1573" i="1"/>
  <c r="P1573" i="1" a="1"/>
  <c r="P1573" i="1" s="1"/>
  <c r="K1565" i="1"/>
  <c r="P1565" i="1" a="1"/>
  <c r="P1565" i="1" s="1"/>
  <c r="K1550" i="1"/>
  <c r="P1550" i="1" a="1"/>
  <c r="P1550" i="1" s="1"/>
  <c r="K1551" i="1"/>
  <c r="P1551" i="1" a="1"/>
  <c r="P1551" i="1" s="1"/>
  <c r="K1552" i="1"/>
  <c r="P1552" i="1" a="1"/>
  <c r="P1552" i="1" s="1"/>
  <c r="K1553" i="1"/>
  <c r="P1553" i="1" a="1"/>
  <c r="P1553" i="1" s="1"/>
  <c r="K1554" i="1"/>
  <c r="P1554" i="1" a="1"/>
  <c r="P1554" i="1" s="1"/>
  <c r="K1555" i="1"/>
  <c r="P1555" i="1" a="1"/>
  <c r="P1555" i="1" s="1"/>
  <c r="K1556" i="1"/>
  <c r="P1556" i="1" a="1"/>
  <c r="P1556" i="1" s="1"/>
  <c r="K1557" i="1"/>
  <c r="P1557" i="1" a="1"/>
  <c r="P1557" i="1" s="1"/>
  <c r="K1558" i="1"/>
  <c r="P1558" i="1" a="1"/>
  <c r="P1558" i="1" s="1"/>
  <c r="K1559" i="1"/>
  <c r="P1559" i="1" a="1"/>
  <c r="P1559" i="1" s="1"/>
  <c r="K1560" i="1"/>
  <c r="P1560" i="1" a="1"/>
  <c r="P1560" i="1" s="1"/>
  <c r="K1561" i="1"/>
  <c r="P1561" i="1" a="1"/>
  <c r="P1561" i="1" s="1"/>
  <c r="K1562" i="1"/>
  <c r="P1562" i="1" a="1"/>
  <c r="P1562" i="1" s="1"/>
  <c r="K1563" i="1"/>
  <c r="P1563" i="1" a="1"/>
  <c r="P1563" i="1" s="1"/>
  <c r="K1564" i="1"/>
  <c r="P1564" i="1" a="1"/>
  <c r="P1564" i="1" s="1"/>
  <c r="K1549" i="1"/>
  <c r="P1549" i="1" a="1"/>
  <c r="P1549" i="1" s="1"/>
  <c r="K1544" i="1"/>
  <c r="P1544" i="1" a="1"/>
  <c r="P1544" i="1" s="1"/>
  <c r="K1545" i="1"/>
  <c r="P1545" i="1" a="1"/>
  <c r="P1545" i="1" s="1"/>
  <c r="K1546" i="1"/>
  <c r="P1546" i="1" a="1"/>
  <c r="P1546" i="1" s="1"/>
  <c r="K1547" i="1"/>
  <c r="P1547" i="1" a="1"/>
  <c r="P1547" i="1" s="1"/>
  <c r="K1548" i="1"/>
  <c r="P1548" i="1" a="1"/>
  <c r="P1548" i="1" s="1"/>
  <c r="K1543" i="1"/>
  <c r="P1543" i="1" a="1"/>
  <c r="P1543" i="1" s="1"/>
  <c r="K1540" i="1"/>
  <c r="P1540" i="1" a="1"/>
  <c r="P1540" i="1" s="1"/>
  <c r="K1541" i="1"/>
  <c r="P1541" i="1" a="1"/>
  <c r="P1541" i="1" s="1"/>
  <c r="K1542" i="1"/>
  <c r="P1542" i="1" a="1"/>
  <c r="P1542" i="1" s="1"/>
  <c r="K1539" i="1"/>
  <c r="P1539" i="1" a="1"/>
  <c r="P1539" i="1" s="1"/>
  <c r="K1536" i="1"/>
  <c r="P1536" i="1" a="1"/>
  <c r="P1536" i="1" s="1"/>
  <c r="K1537" i="1"/>
  <c r="P1537" i="1" a="1"/>
  <c r="P1537" i="1" s="1"/>
  <c r="K1538" i="1"/>
  <c r="P1538" i="1" a="1"/>
  <c r="P1538" i="1" s="1"/>
  <c r="K1535" i="1"/>
  <c r="P1535" i="1" a="1"/>
  <c r="P1535" i="1" s="1"/>
  <c r="I1919" i="5"/>
  <c r="I1920" i="5"/>
  <c r="I1921" i="5"/>
  <c r="I1922" i="5"/>
  <c r="I1923" i="5"/>
  <c r="I1924" i="5"/>
  <c r="I1918" i="5"/>
  <c r="I1925" i="5"/>
  <c r="I1926" i="5"/>
  <c r="I1927" i="5"/>
  <c r="I1928" i="5"/>
  <c r="K1533" i="1"/>
  <c r="P1533" i="1" a="1"/>
  <c r="P1533" i="1" s="1"/>
  <c r="K1534" i="1"/>
  <c r="P1534" i="1" a="1"/>
  <c r="P1534" i="1" s="1"/>
  <c r="K1532" i="1"/>
  <c r="P1532" i="1" a="1"/>
  <c r="P1532" i="1" s="1"/>
  <c r="K1519" i="1"/>
  <c r="P1519" i="1" a="1"/>
  <c r="P1519" i="1" s="1"/>
  <c r="K1520" i="1"/>
  <c r="P1520" i="1" a="1"/>
  <c r="P1520" i="1" s="1"/>
  <c r="K1521" i="1"/>
  <c r="P1521" i="1" a="1"/>
  <c r="P1521" i="1" s="1"/>
  <c r="K1522" i="1"/>
  <c r="P1522" i="1" a="1"/>
  <c r="P1522" i="1" s="1"/>
  <c r="K1523" i="1"/>
  <c r="P1523" i="1" a="1"/>
  <c r="P1523" i="1" s="1"/>
  <c r="K1524" i="1"/>
  <c r="P1524" i="1" a="1"/>
  <c r="P1524" i="1" s="1"/>
  <c r="K1525" i="1"/>
  <c r="P1525" i="1" a="1"/>
  <c r="P1525" i="1" s="1"/>
  <c r="K1526" i="1"/>
  <c r="P1526" i="1" a="1"/>
  <c r="P1526" i="1" s="1"/>
  <c r="K1527" i="1"/>
  <c r="P1527" i="1" a="1"/>
  <c r="P1527" i="1" s="1"/>
  <c r="K1528" i="1"/>
  <c r="P1528" i="1" a="1"/>
  <c r="P1528" i="1" s="1"/>
  <c r="K1529" i="1"/>
  <c r="P1529" i="1" a="1"/>
  <c r="P1529" i="1" s="1"/>
  <c r="K1530" i="1"/>
  <c r="P1530" i="1" a="1"/>
  <c r="P1530" i="1" s="1"/>
  <c r="K1531" i="1"/>
  <c r="P1531" i="1" a="1"/>
  <c r="P1531" i="1" s="1"/>
  <c r="K1518" i="1"/>
  <c r="P1518" i="1" a="1"/>
  <c r="P1518" i="1" s="1"/>
  <c r="AE1549" i="5"/>
  <c r="AE1633" i="5"/>
  <c r="AE1632" i="5"/>
  <c r="AE1631" i="5"/>
  <c r="AJ1911" i="5"/>
  <c r="AJ1895" i="5"/>
  <c r="AJ1872" i="5"/>
  <c r="K1483" i="1"/>
  <c r="I1934" i="5"/>
  <c r="I1933" i="5"/>
  <c r="I1932" i="5"/>
  <c r="I1931" i="5"/>
  <c r="I1930" i="5"/>
  <c r="I1929" i="5"/>
  <c r="I1917" i="5"/>
  <c r="I1916" i="5"/>
  <c r="I1915" i="5"/>
  <c r="I1914" i="5"/>
  <c r="I1913" i="5"/>
  <c r="I1912" i="5"/>
  <c r="I1907" i="5"/>
  <c r="I1906" i="5"/>
  <c r="I1905" i="5"/>
  <c r="I1904" i="5"/>
  <c r="I1903" i="5"/>
  <c r="I1902" i="5"/>
  <c r="I1901" i="5"/>
  <c r="I1900" i="5"/>
  <c r="I1899" i="5"/>
  <c r="I1898" i="5"/>
  <c r="I1897" i="5"/>
  <c r="I1896" i="5"/>
  <c r="I1881" i="5"/>
  <c r="I1882" i="5"/>
  <c r="I1883" i="5"/>
  <c r="I1891" i="5"/>
  <c r="I1890" i="5"/>
  <c r="I1889" i="5"/>
  <c r="I1888" i="5"/>
  <c r="I1887" i="5"/>
  <c r="I1886" i="5"/>
  <c r="I1885" i="5"/>
  <c r="I1884" i="5"/>
  <c r="I1880" i="5"/>
  <c r="I1879" i="5"/>
  <c r="I1878" i="5"/>
  <c r="I1877" i="5"/>
  <c r="I1876" i="5"/>
  <c r="I1875" i="5"/>
  <c r="I1874" i="5"/>
  <c r="I1873" i="5"/>
  <c r="K1513" i="1"/>
  <c r="P1513" i="1" a="1"/>
  <c r="P1513" i="1" s="1"/>
  <c r="K1514" i="1"/>
  <c r="P1514" i="1" a="1"/>
  <c r="P1514" i="1" s="1"/>
  <c r="K1515" i="1"/>
  <c r="P1515" i="1" a="1"/>
  <c r="P1515" i="1" s="1"/>
  <c r="K1516" i="1"/>
  <c r="P1516" i="1" a="1"/>
  <c r="P1516" i="1" s="1"/>
  <c r="K1517" i="1"/>
  <c r="P1517" i="1" a="1"/>
  <c r="P1517" i="1" s="1"/>
  <c r="K1512" i="1"/>
  <c r="P1512" i="1" a="1"/>
  <c r="P1512" i="1" s="1"/>
  <c r="K1503" i="1"/>
  <c r="P1503" i="1" a="1"/>
  <c r="P1503" i="1" s="1"/>
  <c r="K1504" i="1"/>
  <c r="P1504" i="1" a="1"/>
  <c r="P1504" i="1" s="1"/>
  <c r="K1505" i="1"/>
  <c r="P1505" i="1" a="1"/>
  <c r="P1505" i="1" s="1"/>
  <c r="K1506" i="1"/>
  <c r="P1506" i="1" a="1"/>
  <c r="P1506" i="1" s="1"/>
  <c r="K1507" i="1"/>
  <c r="P1507" i="1" a="1"/>
  <c r="P1507" i="1" s="1"/>
  <c r="K1508" i="1"/>
  <c r="P1508" i="1" a="1"/>
  <c r="P1508" i="1" s="1"/>
  <c r="K1509" i="1"/>
  <c r="P1509" i="1" a="1"/>
  <c r="P1509" i="1" s="1"/>
  <c r="K1510" i="1"/>
  <c r="P1510" i="1" a="1"/>
  <c r="P1510" i="1" s="1"/>
  <c r="K1511" i="1"/>
  <c r="P1511" i="1" a="1"/>
  <c r="P1511" i="1" s="1"/>
  <c r="K1502" i="1"/>
  <c r="P1502" i="1" a="1"/>
  <c r="P1502" i="1" s="1"/>
  <c r="K1498" i="1"/>
  <c r="P1498" i="1" a="1"/>
  <c r="P1498" i="1" s="1"/>
  <c r="K1499" i="1"/>
  <c r="P1499" i="1" a="1"/>
  <c r="P1499" i="1" s="1"/>
  <c r="K1500" i="1"/>
  <c r="P1500" i="1" a="1"/>
  <c r="P1500" i="1" s="1"/>
  <c r="K1501" i="1"/>
  <c r="P1501" i="1" a="1"/>
  <c r="P1501" i="1" s="1"/>
  <c r="K1497" i="1"/>
  <c r="P1497" i="1" a="1"/>
  <c r="P1497" i="1" s="1"/>
  <c r="K1482" i="1"/>
  <c r="P1482" i="1" a="1"/>
  <c r="P1482" i="1" s="1"/>
  <c r="P1483" i="1" a="1"/>
  <c r="P1483" i="1" s="1"/>
  <c r="K1484" i="1"/>
  <c r="P1484" i="1" a="1"/>
  <c r="P1484" i="1" s="1"/>
  <c r="K1485" i="1"/>
  <c r="P1485" i="1" a="1"/>
  <c r="P1485" i="1" s="1"/>
  <c r="K1486" i="1"/>
  <c r="P1486" i="1" a="1"/>
  <c r="P1486" i="1" s="1"/>
  <c r="K1487" i="1"/>
  <c r="P1487" i="1" a="1"/>
  <c r="P1487" i="1" s="1"/>
  <c r="K1488" i="1"/>
  <c r="P1488" i="1" a="1"/>
  <c r="P1488" i="1" s="1"/>
  <c r="K1489" i="1"/>
  <c r="P1489" i="1" a="1"/>
  <c r="P1489" i="1" s="1"/>
  <c r="K1490" i="1"/>
  <c r="P1490" i="1" a="1"/>
  <c r="P1490" i="1" s="1"/>
  <c r="K1491" i="1"/>
  <c r="P1491" i="1" a="1"/>
  <c r="P1491" i="1" s="1"/>
  <c r="K1492" i="1"/>
  <c r="P1492" i="1" a="1"/>
  <c r="P1492" i="1" s="1"/>
  <c r="K1493" i="1"/>
  <c r="P1493" i="1" a="1"/>
  <c r="P1493" i="1" s="1"/>
  <c r="K1494" i="1"/>
  <c r="P1494" i="1" a="1"/>
  <c r="P1494" i="1" s="1"/>
  <c r="K1495" i="1"/>
  <c r="P1495" i="1" a="1"/>
  <c r="P1495" i="1" s="1"/>
  <c r="K1496" i="1"/>
  <c r="P1496" i="1" a="1"/>
  <c r="P1496" i="1" s="1"/>
  <c r="K1481" i="1"/>
  <c r="P1481" i="1" a="1"/>
  <c r="P1481" i="1" s="1"/>
  <c r="AE1788" i="5"/>
  <c r="AJ1858" i="5"/>
  <c r="AJ1843" i="5"/>
  <c r="AJ1823" i="5"/>
  <c r="AE1548" i="5"/>
  <c r="I1868" i="5"/>
  <c r="J2178" i="5" a="1"/>
  <c r="J1924" i="5" a="1"/>
  <c r="J2121" i="5" a="1"/>
  <c r="J2027" i="5" a="1"/>
  <c r="J2263" i="5" a="1"/>
  <c r="J2176" i="5" a="1"/>
  <c r="J1889" i="5" a="1"/>
  <c r="J2286" i="5" a="1"/>
  <c r="J2323" i="5" a="1"/>
  <c r="J2164" i="5" a="1"/>
  <c r="J2091" i="5" a="1"/>
  <c r="J1929" i="5" a="1"/>
  <c r="J2293" i="5" a="1"/>
  <c r="J1966" i="5" a="1"/>
  <c r="J2145" i="5" a="1"/>
  <c r="J2262" i="5" a="1"/>
  <c r="J2022" i="5" a="1"/>
  <c r="J2272" i="5" a="1"/>
  <c r="J1952" i="5" a="1"/>
  <c r="J2135" i="5" a="1"/>
  <c r="J2141" i="5" a="1"/>
  <c r="J1877" i="5" a="1"/>
  <c r="J1898" i="5" a="1"/>
  <c r="J2304" i="5" a="1"/>
  <c r="J2003" i="5" a="1"/>
  <c r="J1967" i="5" a="1"/>
  <c r="J1904" i="5" a="1"/>
  <c r="J2228" i="5" a="1"/>
  <c r="J2084" i="5" a="1"/>
  <c r="J1964" i="5" a="1"/>
  <c r="J2303" i="5" a="1"/>
  <c r="J2139" i="5" a="1"/>
  <c r="J2197" i="5" a="1"/>
  <c r="J2077" i="5" a="1"/>
  <c r="J2082" i="5" a="1"/>
  <c r="J1971" i="5" a="1"/>
  <c r="J2292" i="5" a="1"/>
  <c r="J2074" i="5" a="1"/>
  <c r="J2231" i="5" a="1"/>
  <c r="J2113" i="5" a="1"/>
  <c r="J1941" i="5" a="1"/>
  <c r="J2174" i="5" a="1"/>
  <c r="J2273" i="5" a="1"/>
  <c r="J2100" i="5" a="1"/>
  <c r="J1927" i="5" a="1"/>
  <c r="J2053" i="5" a="1"/>
  <c r="J1963" i="5" a="1"/>
  <c r="J2086" i="5" a="1"/>
  <c r="J1901" i="5" a="1"/>
  <c r="J2155" i="5" a="1"/>
  <c r="J2324" i="5" a="1"/>
  <c r="J1983" i="5" a="1"/>
  <c r="J2143" i="5" a="1"/>
  <c r="J1970" i="5" a="1"/>
  <c r="J1876" i="5" a="1"/>
  <c r="J2136" i="5" a="1"/>
  <c r="J2247" i="5" a="1"/>
  <c r="J1997" i="5" a="1"/>
  <c r="J1926" i="5" a="1"/>
  <c r="J1921" i="5" a="1"/>
  <c r="J2175" i="5" a="1"/>
  <c r="J2128" i="5" a="1"/>
  <c r="J2095" i="5" a="1"/>
  <c r="J2098" i="5" a="1"/>
  <c r="J2279" i="5" a="1"/>
  <c r="J2268" i="5" a="1"/>
  <c r="J2200" i="5" a="1"/>
  <c r="J1881" i="5" a="1"/>
  <c r="J1956" i="5" a="1"/>
  <c r="J2166" i="5" a="1"/>
  <c r="J2127" i="5" a="1"/>
  <c r="J2234" i="5" a="1"/>
  <c r="J1922" i="5" a="1"/>
  <c r="J2062" i="5" a="1"/>
  <c r="J2312" i="5" a="1"/>
  <c r="J2190" i="5" a="1"/>
  <c r="J2149" i="5" a="1"/>
  <c r="J2056" i="5" a="1"/>
  <c r="J1958" i="5" a="1"/>
  <c r="J1944" i="5" a="1"/>
  <c r="J2116" i="5" a="1"/>
  <c r="J1980" i="5" a="1"/>
  <c r="J2076" i="5" a="1"/>
  <c r="J1969" i="5" a="1"/>
  <c r="J2034" i="5" a="1"/>
  <c r="J2291" i="5" a="1"/>
  <c r="J1905" i="5" a="1"/>
  <c r="J2302" i="5" a="1"/>
  <c r="J1984" i="5" a="1"/>
  <c r="J1965" i="5" a="1"/>
  <c r="J1906" i="5" a="1"/>
  <c r="J1993" i="5" a="1"/>
  <c r="J1995" i="5" a="1"/>
  <c r="J2255" i="5" a="1"/>
  <c r="J2007" i="5" a="1"/>
  <c r="J2244" i="5" a="1"/>
  <c r="J2254" i="5" a="1"/>
  <c r="J1928" i="5" a="1"/>
  <c r="J2115" i="5" a="1"/>
  <c r="J2294" i="5" a="1"/>
  <c r="J2216" i="5" a="1"/>
  <c r="J1891" i="5" a="1"/>
  <c r="J2191" i="5" a="1"/>
  <c r="J1885" i="5" a="1"/>
  <c r="J2041" i="5" a="1"/>
  <c r="J2103" i="5" a="1"/>
  <c r="J2052" i="5" a="1"/>
  <c r="J2289" i="5" a="1"/>
  <c r="J2017" i="5" a="1"/>
  <c r="J2261" i="5" a="1"/>
  <c r="J1951" i="5" a="1"/>
  <c r="J1940" i="5" a="1"/>
  <c r="J2138" i="5" a="1"/>
  <c r="J2179" i="5" a="1"/>
  <c r="J2214" i="5" a="1"/>
  <c r="J2199" i="5" a="1"/>
  <c r="J2180" i="5" a="1"/>
  <c r="J2235" i="5" a="1"/>
  <c r="J2259" i="5" a="1"/>
  <c r="J2050" i="5" a="1"/>
  <c r="J1917" i="5" a="1"/>
  <c r="J2119" i="5" a="1"/>
  <c r="J1903" i="5" a="1"/>
  <c r="J2182" i="5" a="1"/>
  <c r="J1955" i="5" a="1"/>
  <c r="J2209" i="5" a="1"/>
  <c r="J2126" i="5" a="1"/>
  <c r="J2144" i="5" a="1"/>
  <c r="J2207" i="5" a="1"/>
  <c r="J2287" i="5" a="1"/>
  <c r="J2229" i="5" a="1"/>
  <c r="J2256" i="5" a="1"/>
  <c r="J1968" i="5" a="1"/>
  <c r="J2125" i="5" a="1"/>
  <c r="J1939" i="5" a="1"/>
  <c r="J1883" i="5" a="1"/>
  <c r="J2181" i="5" a="1"/>
  <c r="J2281" i="5" a="1"/>
  <c r="J2264" i="5" a="1"/>
  <c r="J2226" i="5" a="1"/>
  <c r="J2114" i="5" a="1"/>
  <c r="J2195" i="5" a="1"/>
  <c r="J2198" i="5" a="1"/>
  <c r="J2015" i="5" a="1"/>
  <c r="J2270" i="5" a="1"/>
  <c r="J2290" i="5" a="1"/>
  <c r="J2173" i="5" a="1"/>
  <c r="J1874" i="5" a="1"/>
  <c r="J2313" i="5" a="1"/>
  <c r="J2018" i="5" a="1"/>
  <c r="J2213" i="5" a="1"/>
  <c r="J2316" i="5" a="1"/>
  <c r="J1994" i="5" a="1"/>
  <c r="J1946" i="5" a="1"/>
  <c r="J2006" i="5" a="1"/>
  <c r="J2296" i="5" a="1"/>
  <c r="J2020" i="5" a="1"/>
  <c r="J2087" i="5" a="1"/>
  <c r="J1880" i="5" a="1"/>
  <c r="J1978" i="5" a="1"/>
  <c r="J1998" i="5" a="1"/>
  <c r="J2219" i="5" a="1"/>
  <c r="J2242" i="5" a="1"/>
  <c r="J2019" i="5" a="1"/>
  <c r="J1934" i="5" a="1"/>
  <c r="J2004" i="5" a="1"/>
  <c r="J2037" i="5" a="1"/>
  <c r="J2002" i="5" a="1"/>
  <c r="J1991" i="5" a="1"/>
  <c r="J2038" i="5" a="1"/>
  <c r="J2162" i="5" a="1"/>
  <c r="J2156" i="5" a="1"/>
  <c r="J1875" i="5" a="1"/>
  <c r="J2150" i="5" a="1"/>
  <c r="J2040" i="5" a="1"/>
  <c r="J2117" i="5" a="1"/>
  <c r="J2314" i="5" a="1"/>
  <c r="J2282" i="5" a="1"/>
  <c r="J2285" i="5" a="1"/>
  <c r="J2257" i="5" a="1"/>
  <c r="J2196" i="5" a="1"/>
  <c r="J2001" i="5" a="1"/>
  <c r="J2039" i="5" a="1"/>
  <c r="J2083" i="5" a="1"/>
  <c r="J2192" i="5" a="1"/>
  <c r="J1907" i="5" a="1"/>
  <c r="J2059" i="5" a="1"/>
  <c r="J2288" i="5" a="1"/>
  <c r="J1923" i="5" a="1"/>
  <c r="J2089" i="5" a="1"/>
  <c r="J2137" i="5" a="1"/>
  <c r="J2142" i="5" a="1"/>
  <c r="J2265" i="5" a="1"/>
  <c r="J2274" i="5" a="1"/>
  <c r="J2033" i="5" a="1"/>
  <c r="J2315" i="5" a="1"/>
  <c r="J2036" i="5" a="1"/>
  <c r="J2112" i="5" a="1"/>
  <c r="J1900" i="5" a="1"/>
  <c r="J1931" i="5" a="1"/>
  <c r="J2122" i="5" a="1"/>
  <c r="J2129" i="5" a="1"/>
  <c r="J2085" i="5" a="1"/>
  <c r="J1981" i="5" a="1"/>
  <c r="J2055" i="5" a="1"/>
  <c r="J2322" i="5" a="1"/>
  <c r="J2266" i="5" a="1"/>
  <c r="J2069" i="5" a="1"/>
  <c r="J2167" i="5" a="1"/>
  <c r="J2035" i="5" a="1"/>
  <c r="J1999" i="5" a="1"/>
  <c r="J2271" i="5" a="1"/>
  <c r="J2188" i="5" a="1"/>
  <c r="J2120" i="5" a="1"/>
  <c r="J2042" i="5" a="1"/>
  <c r="J2148" i="5" a="1"/>
  <c r="J2105" i="5" a="1"/>
  <c r="J2241" i="5" a="1"/>
  <c r="J2201" i="5" a="1"/>
  <c r="J1933" i="5" a="1"/>
  <c r="J2295" i="5" a="1"/>
  <c r="J2070" i="5" a="1"/>
  <c r="J2212" i="5" a="1"/>
  <c r="J1913" i="5" a="1"/>
  <c r="J2054" i="5" a="1"/>
  <c r="J2088" i="5" a="1"/>
  <c r="J1979" i="5" a="1"/>
  <c r="J2193" i="5" a="1"/>
  <c r="J2124" i="5" a="1"/>
  <c r="J1950" i="5" a="1"/>
  <c r="J2099" i="5" a="1"/>
  <c r="J2072" i="5" a="1"/>
  <c r="J2177" i="5" a="1"/>
  <c r="J2000" i="5" a="1"/>
  <c r="J2283" i="5" a="1"/>
  <c r="J2301" i="5" a="1"/>
  <c r="J2218" i="5" a="1"/>
  <c r="J1925" i="5" a="1"/>
  <c r="J2134" i="5" a="1"/>
  <c r="J2012" i="5" a="1"/>
  <c r="J2028" i="5" a="1"/>
  <c r="J2260" i="5" a="1"/>
  <c r="J2157" i="5" a="1"/>
  <c r="J1954" i="5" a="1"/>
  <c r="J2194" i="5" a="1"/>
  <c r="J2165" i="5" a="1"/>
  <c r="J1914" i="5" a="1"/>
  <c r="J2021" i="5" a="1"/>
  <c r="J1982" i="5" a="1"/>
  <c r="J1912" i="5" a="1"/>
  <c r="J2284" i="5" a="1"/>
  <c r="J2183" i="5" a="1"/>
  <c r="J2269" i="5" a="1"/>
  <c r="J2206" i="5" a="1"/>
  <c r="J2071" i="5" a="1"/>
  <c r="J1957" i="5" a="1"/>
  <c r="J1949" i="5" a="1"/>
  <c r="J2051" i="5" a="1"/>
  <c r="J2045" i="5" a="1"/>
  <c r="J2172" i="5" a="1"/>
  <c r="J2104" i="5" a="1"/>
  <c r="J2102" i="5" a="1"/>
  <c r="J2107" i="5" a="1"/>
  <c r="J1878" i="5" a="1"/>
  <c r="J2243" i="5" a="1"/>
  <c r="J1972" i="5" a="1"/>
  <c r="J2280" i="5" a="1"/>
  <c r="J1945" i="5" a="1"/>
  <c r="J2232" i="5" a="1"/>
  <c r="J2170" i="5" a="1"/>
  <c r="J2217" i="5" a="1"/>
  <c r="J2171" i="5" a="1"/>
  <c r="J2189" i="5" a="1"/>
  <c r="J1882" i="5" a="1"/>
  <c r="J1919" i="5" a="1"/>
  <c r="J2208" i="5" a="1"/>
  <c r="J1888" i="5" a="1"/>
  <c r="J2075" i="5" a="1"/>
  <c r="J2014" i="5" a="1"/>
  <c r="J1884" i="5" a="1"/>
  <c r="J2005" i="5" a="1"/>
  <c r="J1896" i="5" a="1"/>
  <c r="J1920" i="5" a="1"/>
  <c r="J2097" i="5" a="1"/>
  <c r="J2249" i="5" a="1"/>
  <c r="J1902" i="5" a="1"/>
  <c r="J2211" i="5" a="1"/>
  <c r="J2101" i="5" a="1"/>
  <c r="J2245" i="5" a="1"/>
  <c r="J2073" i="5" a="1"/>
  <c r="J1996" i="5" a="1"/>
  <c r="J2023" i="5" a="1"/>
  <c r="J2151" i="5" a="1"/>
  <c r="J2044" i="5" a="1"/>
  <c r="J2210" i="5" a="1"/>
  <c r="J2092" i="5" a="1"/>
  <c r="J1947" i="5" a="1"/>
  <c r="J2063" i="5" a="1"/>
  <c r="J2147" i="5" a="1"/>
  <c r="J1985" i="5" a="1"/>
  <c r="J1890" i="5" a="1"/>
  <c r="J2154" i="5" a="1"/>
  <c r="J2227" i="5" a="1"/>
  <c r="J2153" i="5" a="1"/>
  <c r="J1932" i="5" a="1"/>
  <c r="J2152" i="5" a="1"/>
  <c r="J1879" i="5" a="1"/>
  <c r="J2118" i="5" a="1"/>
  <c r="J1930" i="5" a="1"/>
  <c r="J2090" i="5" a="1"/>
  <c r="J2013" i="5" a="1"/>
  <c r="J2146" i="5" a="1"/>
  <c r="J2096" i="5" a="1"/>
  <c r="J2123" i="5" a="1"/>
  <c r="J2230" i="5" a="1"/>
  <c r="J1887" i="5" a="1"/>
  <c r="J1953" i="5" a="1"/>
  <c r="J1992" i="5" a="1"/>
  <c r="J2106" i="5" a="1"/>
  <c r="J2169" i="5" a="1"/>
  <c r="J1943" i="5" a="1"/>
  <c r="J2248" i="5" a="1"/>
  <c r="J1948" i="5" a="1"/>
  <c r="J2240" i="5" a="1"/>
  <c r="J1886" i="5" a="1"/>
  <c r="J2043" i="5" a="1"/>
  <c r="J2325" i="5" a="1"/>
  <c r="J1915" i="5" a="1"/>
  <c r="J2026" i="5" a="1"/>
  <c r="J2168" i="5" a="1"/>
  <c r="J2024" i="5" a="1"/>
  <c r="J2233" i="5" a="1"/>
  <c r="J2163" i="5" a="1"/>
  <c r="J2215" i="5" a="1"/>
  <c r="J1942" i="5" a="1"/>
  <c r="J1918" i="5" a="1"/>
  <c r="J2246" i="5" a="1"/>
  <c r="J2267" i="5" a="1"/>
  <c r="J1899" i="5" a="1"/>
  <c r="J2093" i="5" a="1"/>
  <c r="J1916" i="5" a="1"/>
  <c r="J1977" i="5" a="1"/>
  <c r="J1897" i="5" a="1"/>
  <c r="J2016" i="5" a="1"/>
  <c r="J2220" i="5" a="1"/>
  <c r="J2258" i="5" a="1"/>
  <c r="J2058" i="5" a="1"/>
  <c r="J2025" i="5" a="1"/>
  <c r="J2094" i="5" a="1"/>
  <c r="J2060" i="5" a="1"/>
  <c r="J2140" i="5" a="1"/>
  <c r="J1873" i="5" a="1"/>
  <c r="J2061" i="5" a="1"/>
  <c r="J1868" i="5" a="1"/>
  <c r="J2057" i="5" a="1"/>
  <c r="J2304" i="5" l="1"/>
  <c r="Q2306" i="5"/>
  <c r="O2306" i="5"/>
  <c r="M2305" i="5"/>
  <c r="P2305" i="5" s="1"/>
  <c r="L2305" i="5"/>
  <c r="K2305" i="5"/>
  <c r="R2305" i="5" s="1"/>
  <c r="J2303" i="5"/>
  <c r="J2314" i="5"/>
  <c r="J2301" i="5"/>
  <c r="J2312" i="5"/>
  <c r="J2324" i="5"/>
  <c r="J2302" i="5"/>
  <c r="J2313" i="5"/>
  <c r="J2325" i="5"/>
  <c r="J2323" i="5"/>
  <c r="J2315" i="5"/>
  <c r="J2322" i="5"/>
  <c r="J2316" i="5"/>
  <c r="J2281" i="5"/>
  <c r="J2290" i="5"/>
  <c r="J2291" i="5"/>
  <c r="J2279" i="5"/>
  <c r="J2284" i="5"/>
  <c r="J2292" i="5"/>
  <c r="J2285" i="5"/>
  <c r="J2286" i="5"/>
  <c r="J2294" i="5"/>
  <c r="J2287" i="5"/>
  <c r="J2295" i="5"/>
  <c r="J2280" i="5"/>
  <c r="J2288" i="5"/>
  <c r="J2296" i="5"/>
  <c r="J2289" i="5"/>
  <c r="J2282" i="5"/>
  <c r="J2293" i="5"/>
  <c r="J2283" i="5"/>
  <c r="J2260" i="5"/>
  <c r="J2259" i="5"/>
  <c r="J2261" i="5"/>
  <c r="J2263" i="5"/>
  <c r="J2262" i="5"/>
  <c r="J2258" i="5"/>
  <c r="J2256" i="5"/>
  <c r="J2265" i="5"/>
  <c r="J2257" i="5"/>
  <c r="J2264" i="5"/>
  <c r="J2255" i="5"/>
  <c r="J2267" i="5"/>
  <c r="J2268" i="5"/>
  <c r="J2269" i="5"/>
  <c r="J2270" i="5"/>
  <c r="J2271" i="5"/>
  <c r="J2272" i="5"/>
  <c r="J2254" i="5"/>
  <c r="J2273" i="5"/>
  <c r="J2266" i="5"/>
  <c r="J2274" i="5"/>
  <c r="J2242" i="5"/>
  <c r="J2244" i="5"/>
  <c r="J2245" i="5"/>
  <c r="J2246" i="5"/>
  <c r="J2247" i="5"/>
  <c r="J2240" i="5"/>
  <c r="J2248" i="5"/>
  <c r="J2241" i="5"/>
  <c r="J2249" i="5"/>
  <c r="J2243" i="5"/>
  <c r="J2232" i="5"/>
  <c r="J2227" i="5"/>
  <c r="J2229" i="5"/>
  <c r="J2230" i="5"/>
  <c r="J2231" i="5"/>
  <c r="J2235" i="5"/>
  <c r="J2233" i="5"/>
  <c r="J2228" i="5"/>
  <c r="J2226" i="5"/>
  <c r="J2234" i="5"/>
  <c r="J2207" i="5"/>
  <c r="J2215" i="5"/>
  <c r="J2209" i="5"/>
  <c r="J2217" i="5"/>
  <c r="J2210" i="5"/>
  <c r="J2218" i="5"/>
  <c r="J2211" i="5"/>
  <c r="J2219" i="5"/>
  <c r="J2212" i="5"/>
  <c r="J2220" i="5"/>
  <c r="J2213" i="5"/>
  <c r="J2208" i="5"/>
  <c r="J2216" i="5"/>
  <c r="J2206" i="5"/>
  <c r="J2214" i="5"/>
  <c r="J2198" i="5"/>
  <c r="J2190" i="5"/>
  <c r="J2194" i="5"/>
  <c r="J2195" i="5"/>
  <c r="J2188" i="5"/>
  <c r="J2196" i="5"/>
  <c r="J2189" i="5"/>
  <c r="J2197" i="5"/>
  <c r="J2193" i="5"/>
  <c r="J2201" i="5"/>
  <c r="J2191" i="5"/>
  <c r="J2199" i="5"/>
  <c r="J2192" i="5"/>
  <c r="J2200" i="5"/>
  <c r="J2162" i="5"/>
  <c r="J2170" i="5"/>
  <c r="J2178" i="5"/>
  <c r="J2179" i="5"/>
  <c r="J2164" i="5"/>
  <c r="J2172" i="5"/>
  <c r="J2180" i="5"/>
  <c r="J2181" i="5"/>
  <c r="J2166" i="5"/>
  <c r="J2174" i="5"/>
  <c r="J2167" i="5"/>
  <c r="J2175" i="5"/>
  <c r="J2183" i="5"/>
  <c r="J2168" i="5"/>
  <c r="J2176" i="5"/>
  <c r="J2169" i="5"/>
  <c r="J2177" i="5"/>
  <c r="J2165" i="5"/>
  <c r="J2173" i="5"/>
  <c r="J2163" i="5"/>
  <c r="J2171" i="5"/>
  <c r="J2182" i="5"/>
  <c r="J2140" i="5"/>
  <c r="J2138" i="5"/>
  <c r="J2136" i="5"/>
  <c r="J2135" i="5"/>
  <c r="J2139" i="5"/>
  <c r="J2137" i="5"/>
  <c r="J2150" i="5"/>
  <c r="J2143" i="5"/>
  <c r="J2144" i="5"/>
  <c r="J2153" i="5"/>
  <c r="J2147" i="5"/>
  <c r="J2155" i="5"/>
  <c r="J2142" i="5"/>
  <c r="J2134" i="5"/>
  <c r="J2148" i="5"/>
  <c r="J2156" i="5"/>
  <c r="J2141" i="5"/>
  <c r="J2149" i="5"/>
  <c r="J2157" i="5"/>
  <c r="J2146" i="5"/>
  <c r="J2145" i="5"/>
  <c r="J2151" i="5"/>
  <c r="J2154" i="5"/>
  <c r="J2152" i="5"/>
  <c r="J2115" i="5"/>
  <c r="J2123" i="5"/>
  <c r="J2122" i="5"/>
  <c r="J2116" i="5"/>
  <c r="J2124" i="5"/>
  <c r="J2114" i="5"/>
  <c r="J2126" i="5"/>
  <c r="J2119" i="5"/>
  <c r="J2127" i="5"/>
  <c r="J2112" i="5"/>
  <c r="J2120" i="5"/>
  <c r="J2128" i="5"/>
  <c r="J2113" i="5"/>
  <c r="J2121" i="5"/>
  <c r="J2129" i="5"/>
  <c r="J2117" i="5"/>
  <c r="J2125" i="5"/>
  <c r="J2118" i="5"/>
  <c r="J2103" i="5"/>
  <c r="J2102" i="5"/>
  <c r="J2101" i="5"/>
  <c r="J2100" i="5"/>
  <c r="J2099" i="5"/>
  <c r="J2098" i="5"/>
  <c r="J2097" i="5"/>
  <c r="J2107" i="5"/>
  <c r="J2106" i="5"/>
  <c r="J2105" i="5"/>
  <c r="J2104" i="5"/>
  <c r="J2083" i="5"/>
  <c r="J2091" i="5"/>
  <c r="J2084" i="5"/>
  <c r="J2092" i="5"/>
  <c r="J2085" i="5"/>
  <c r="J2093" i="5"/>
  <c r="J2089" i="5"/>
  <c r="J2082" i="5"/>
  <c r="J2090" i="5"/>
  <c r="J2088" i="5"/>
  <c r="J2096" i="5"/>
  <c r="J2086" i="5"/>
  <c r="J2094" i="5"/>
  <c r="J2087" i="5"/>
  <c r="J2095" i="5"/>
  <c r="J2070" i="5"/>
  <c r="J2072" i="5"/>
  <c r="J2073" i="5"/>
  <c r="J2075" i="5"/>
  <c r="J2076" i="5"/>
  <c r="J2069" i="5"/>
  <c r="J2077" i="5"/>
  <c r="J2071" i="5"/>
  <c r="J2074" i="5"/>
  <c r="J2062" i="5"/>
  <c r="J2063" i="5"/>
  <c r="J2061" i="5"/>
  <c r="J2055" i="5"/>
  <c r="J2056" i="5"/>
  <c r="J2057" i="5"/>
  <c r="J2050" i="5"/>
  <c r="J2058" i="5"/>
  <c r="J2051" i="5"/>
  <c r="J2052" i="5"/>
  <c r="J2060" i="5"/>
  <c r="J2053" i="5"/>
  <c r="J2054" i="5"/>
  <c r="J2059" i="5"/>
  <c r="J2035" i="5"/>
  <c r="J2034" i="5"/>
  <c r="J2036" i="5"/>
  <c r="J2037" i="5"/>
  <c r="J2045" i="5"/>
  <c r="J2039" i="5"/>
  <c r="J2040" i="5"/>
  <c r="J2043" i="5"/>
  <c r="J2042" i="5"/>
  <c r="J2033" i="5"/>
  <c r="J2044" i="5"/>
  <c r="J2038" i="5"/>
  <c r="J2041" i="5"/>
  <c r="J2013" i="5"/>
  <c r="J2021" i="5"/>
  <c r="J2014" i="5"/>
  <c r="J2022" i="5"/>
  <c r="J2015" i="5"/>
  <c r="J2023" i="5"/>
  <c r="J2018" i="5"/>
  <c r="J2026" i="5"/>
  <c r="J2019" i="5"/>
  <c r="J2027" i="5"/>
  <c r="J2012" i="5"/>
  <c r="J2020" i="5"/>
  <c r="J2028" i="5"/>
  <c r="J2016" i="5"/>
  <c r="J2024" i="5"/>
  <c r="J2017" i="5"/>
  <c r="J2025" i="5"/>
  <c r="J2007" i="5"/>
  <c r="J1999" i="5"/>
  <c r="J1998" i="5"/>
  <c r="J1997" i="5"/>
  <c r="J1996" i="5"/>
  <c r="J2003" i="5"/>
  <c r="J1995" i="5"/>
  <c r="J2006" i="5"/>
  <c r="J2005" i="5"/>
  <c r="J2004" i="5"/>
  <c r="J2002" i="5"/>
  <c r="J2001" i="5"/>
  <c r="J1993" i="5"/>
  <c r="J2000" i="5"/>
  <c r="J1992" i="5"/>
  <c r="J1994" i="5"/>
  <c r="J1991" i="5"/>
  <c r="J1979" i="5"/>
  <c r="J1981" i="5"/>
  <c r="J1982" i="5"/>
  <c r="J1984" i="5"/>
  <c r="J1985" i="5"/>
  <c r="J1977" i="5"/>
  <c r="J1978" i="5"/>
  <c r="J1980" i="5"/>
  <c r="J1983" i="5"/>
  <c r="J1970" i="5"/>
  <c r="J1964" i="5"/>
  <c r="J1972" i="5"/>
  <c r="J1965" i="5"/>
  <c r="J1967" i="5"/>
  <c r="J1968" i="5"/>
  <c r="J1969" i="5"/>
  <c r="J1963" i="5"/>
  <c r="J1971" i="5"/>
  <c r="J1966" i="5"/>
  <c r="J1943" i="5"/>
  <c r="J1946" i="5"/>
  <c r="J1954" i="5"/>
  <c r="J1939" i="5"/>
  <c r="J1947" i="5"/>
  <c r="J1955" i="5"/>
  <c r="J1940" i="5"/>
  <c r="J1948" i="5"/>
  <c r="J1956" i="5"/>
  <c r="J1958" i="5"/>
  <c r="J1951" i="5"/>
  <c r="J1944" i="5"/>
  <c r="J1952" i="5"/>
  <c r="J1945" i="5"/>
  <c r="J1953" i="5"/>
  <c r="J1941" i="5"/>
  <c r="J1949" i="5"/>
  <c r="J1957" i="5"/>
  <c r="J1942" i="5"/>
  <c r="J1950" i="5"/>
  <c r="J1919" i="5"/>
  <c r="J1922" i="5"/>
  <c r="J1924" i="5"/>
  <c r="J1923" i="5"/>
  <c r="J1921" i="5"/>
  <c r="J1920" i="5"/>
  <c r="J1928" i="5"/>
  <c r="J1927" i="5"/>
  <c r="J1926" i="5"/>
  <c r="J1925" i="5"/>
  <c r="J1918" i="5"/>
  <c r="J1913" i="5"/>
  <c r="J1932" i="5"/>
  <c r="J1916" i="5"/>
  <c r="J1929" i="5"/>
  <c r="J1930" i="5"/>
  <c r="J1914" i="5"/>
  <c r="J1933" i="5"/>
  <c r="J1915" i="5"/>
  <c r="J1934" i="5"/>
  <c r="J1917" i="5"/>
  <c r="J1912" i="5"/>
  <c r="J1931" i="5"/>
  <c r="J1900" i="5"/>
  <c r="J1901" i="5"/>
  <c r="J1904" i="5"/>
  <c r="J1896" i="5"/>
  <c r="J1899" i="5"/>
  <c r="J1905" i="5"/>
  <c r="J1897" i="5"/>
  <c r="J1906" i="5"/>
  <c r="J1898" i="5"/>
  <c r="J1907" i="5"/>
  <c r="J1903" i="5"/>
  <c r="J1902" i="5"/>
  <c r="J1883" i="5"/>
  <c r="J1882" i="5"/>
  <c r="J1881" i="5"/>
  <c r="J1889" i="5"/>
  <c r="J1879" i="5"/>
  <c r="J1890" i="5"/>
  <c r="J1880" i="5"/>
  <c r="J1891" i="5"/>
  <c r="J1873" i="5"/>
  <c r="J1884" i="5"/>
  <c r="J1878" i="5"/>
  <c r="J1874" i="5"/>
  <c r="J1877" i="5"/>
  <c r="J1887" i="5"/>
  <c r="J1885" i="5"/>
  <c r="J1888" i="5"/>
  <c r="J1875" i="5"/>
  <c r="J1876" i="5"/>
  <c r="J1886" i="5"/>
  <c r="J1868" i="5"/>
  <c r="I1867" i="5"/>
  <c r="J1867" i="5" a="1"/>
  <c r="M2304" i="5" l="1"/>
  <c r="P2304" i="5" s="1"/>
  <c r="L2304" i="5"/>
  <c r="K2304" i="5"/>
  <c r="R2304" i="5" s="1"/>
  <c r="O2305" i="5"/>
  <c r="Q2305" i="5"/>
  <c r="M2314" i="5"/>
  <c r="P2314" i="5" s="1"/>
  <c r="L2314" i="5"/>
  <c r="K2314" i="5"/>
  <c r="R2314" i="5" s="1"/>
  <c r="K2313" i="5"/>
  <c r="R2313" i="5" s="1"/>
  <c r="M2313" i="5"/>
  <c r="P2313" i="5" s="1"/>
  <c r="L2313" i="5"/>
  <c r="M2303" i="5"/>
  <c r="P2303" i="5" s="1"/>
  <c r="L2303" i="5"/>
  <c r="K2303" i="5"/>
  <c r="R2303" i="5" s="1"/>
  <c r="K2322" i="5"/>
  <c r="R2322" i="5" s="1"/>
  <c r="M2322" i="5"/>
  <c r="P2322" i="5" s="1"/>
  <c r="L2322" i="5"/>
  <c r="L2302" i="5"/>
  <c r="M2302" i="5"/>
  <c r="P2302" i="5" s="1"/>
  <c r="K2302" i="5"/>
  <c r="R2302" i="5" s="1"/>
  <c r="L2315" i="5"/>
  <c r="K2315" i="5"/>
  <c r="R2315" i="5" s="1"/>
  <c r="M2315" i="5"/>
  <c r="P2315" i="5" s="1"/>
  <c r="M2324" i="5"/>
  <c r="P2324" i="5" s="1"/>
  <c r="L2324" i="5"/>
  <c r="K2324" i="5"/>
  <c r="R2324" i="5" s="1"/>
  <c r="L2301" i="5"/>
  <c r="M2301" i="5"/>
  <c r="K2301" i="5"/>
  <c r="M2323" i="5"/>
  <c r="P2323" i="5" s="1"/>
  <c r="L2323" i="5"/>
  <c r="K2323" i="5"/>
  <c r="M2316" i="5"/>
  <c r="P2316" i="5" s="1"/>
  <c r="L2316" i="5"/>
  <c r="K2316" i="5"/>
  <c r="R2316" i="5" s="1"/>
  <c r="M2325" i="5"/>
  <c r="P2325" i="5" s="1"/>
  <c r="L2325" i="5"/>
  <c r="K2325" i="5"/>
  <c r="R2325" i="5" s="1"/>
  <c r="M2312" i="5"/>
  <c r="P2312" i="5" s="1"/>
  <c r="L2312" i="5"/>
  <c r="K2312" i="5"/>
  <c r="R2312" i="5" s="1"/>
  <c r="L2282" i="5"/>
  <c r="K2282" i="5"/>
  <c r="R2282" i="5" s="1"/>
  <c r="M2282" i="5"/>
  <c r="P2282" i="5" s="1"/>
  <c r="M2294" i="5"/>
  <c r="P2294" i="5" s="1"/>
  <c r="L2294" i="5"/>
  <c r="K2294" i="5"/>
  <c r="R2294" i="5" s="1"/>
  <c r="M2291" i="5"/>
  <c r="P2291" i="5" s="1"/>
  <c r="L2291" i="5"/>
  <c r="K2291" i="5"/>
  <c r="R2291" i="5" s="1"/>
  <c r="M2289" i="5"/>
  <c r="P2289" i="5" s="1"/>
  <c r="L2289" i="5"/>
  <c r="K2289" i="5"/>
  <c r="R2289" i="5" s="1"/>
  <c r="M2286" i="5"/>
  <c r="P2286" i="5" s="1"/>
  <c r="L2286" i="5"/>
  <c r="K2286" i="5"/>
  <c r="R2286" i="5" s="1"/>
  <c r="L2290" i="5"/>
  <c r="K2290" i="5"/>
  <c r="R2290" i="5" s="1"/>
  <c r="M2290" i="5"/>
  <c r="P2290" i="5" s="1"/>
  <c r="M2296" i="5"/>
  <c r="P2296" i="5" s="1"/>
  <c r="L2296" i="5"/>
  <c r="K2296" i="5"/>
  <c r="R2296" i="5" s="1"/>
  <c r="M2281" i="5"/>
  <c r="P2281" i="5" s="1"/>
  <c r="L2281" i="5"/>
  <c r="K2281" i="5"/>
  <c r="R2281" i="5" s="1"/>
  <c r="M2288" i="5"/>
  <c r="P2288" i="5" s="1"/>
  <c r="L2288" i="5"/>
  <c r="K2288" i="5"/>
  <c r="R2288" i="5" s="1"/>
  <c r="K2285" i="5"/>
  <c r="R2285" i="5" s="1"/>
  <c r="M2285" i="5"/>
  <c r="P2285" i="5" s="1"/>
  <c r="L2285" i="5"/>
  <c r="K2280" i="5"/>
  <c r="R2280" i="5" s="1"/>
  <c r="M2280" i="5"/>
  <c r="P2280" i="5" s="1"/>
  <c r="L2280" i="5"/>
  <c r="M2295" i="5"/>
  <c r="P2295" i="5" s="1"/>
  <c r="L2295" i="5"/>
  <c r="K2295" i="5"/>
  <c r="R2295" i="5" s="1"/>
  <c r="M2292" i="5"/>
  <c r="P2292" i="5" s="1"/>
  <c r="L2292" i="5"/>
  <c r="K2292" i="5"/>
  <c r="R2292" i="5" s="1"/>
  <c r="M2283" i="5"/>
  <c r="P2283" i="5" s="1"/>
  <c r="L2283" i="5"/>
  <c r="K2283" i="5"/>
  <c r="R2283" i="5" s="1"/>
  <c r="M2287" i="5"/>
  <c r="P2287" i="5" s="1"/>
  <c r="L2287" i="5"/>
  <c r="K2287" i="5"/>
  <c r="R2287" i="5" s="1"/>
  <c r="M2284" i="5"/>
  <c r="P2284" i="5" s="1"/>
  <c r="L2284" i="5"/>
  <c r="K2284" i="5"/>
  <c r="R2284" i="5" s="1"/>
  <c r="K2293" i="5"/>
  <c r="R2293" i="5" s="1"/>
  <c r="M2293" i="5"/>
  <c r="P2293" i="5" s="1"/>
  <c r="L2293" i="5"/>
  <c r="M2279" i="5"/>
  <c r="L2279" i="5"/>
  <c r="K2279" i="5"/>
  <c r="K2259" i="5"/>
  <c r="R2259" i="5" s="1"/>
  <c r="L2259" i="5"/>
  <c r="M2259" i="5"/>
  <c r="P2259" i="5" s="1"/>
  <c r="M2260" i="5"/>
  <c r="P2260" i="5" s="1"/>
  <c r="L2260" i="5"/>
  <c r="K2260" i="5"/>
  <c r="R2260" i="5" s="1"/>
  <c r="K2261" i="5"/>
  <c r="R2261" i="5" s="1"/>
  <c r="L2261" i="5"/>
  <c r="M2261" i="5"/>
  <c r="P2261" i="5" s="1"/>
  <c r="K2255" i="5"/>
  <c r="R2255" i="5" s="1"/>
  <c r="L2255" i="5"/>
  <c r="M2255" i="5"/>
  <c r="P2255" i="5" s="1"/>
  <c r="K2264" i="5"/>
  <c r="M2264" i="5"/>
  <c r="P2264" i="5" s="1"/>
  <c r="L2264" i="5"/>
  <c r="K2257" i="5"/>
  <c r="R2257" i="5" s="1"/>
  <c r="L2257" i="5"/>
  <c r="M2257" i="5"/>
  <c r="P2257" i="5" s="1"/>
  <c r="K2265" i="5"/>
  <c r="R2265" i="5" s="1"/>
  <c r="L2265" i="5"/>
  <c r="M2265" i="5"/>
  <c r="P2265" i="5" s="1"/>
  <c r="M2256" i="5"/>
  <c r="P2256" i="5" s="1"/>
  <c r="L2256" i="5"/>
  <c r="K2256" i="5"/>
  <c r="R2256" i="5" s="1"/>
  <c r="K2258" i="5"/>
  <c r="R2258" i="5" s="1"/>
  <c r="L2258" i="5"/>
  <c r="M2258" i="5"/>
  <c r="P2258" i="5" s="1"/>
  <c r="L2262" i="5"/>
  <c r="M2262" i="5"/>
  <c r="P2262" i="5" s="1"/>
  <c r="K2262" i="5"/>
  <c r="R2262" i="5" s="1"/>
  <c r="K2263" i="5"/>
  <c r="R2263" i="5" s="1"/>
  <c r="L2263" i="5"/>
  <c r="M2263" i="5"/>
  <c r="P2263" i="5" s="1"/>
  <c r="M2274" i="5"/>
  <c r="P2274" i="5" s="1"/>
  <c r="L2274" i="5"/>
  <c r="K2274" i="5"/>
  <c r="R2274" i="5" s="1"/>
  <c r="L2268" i="5"/>
  <c r="K2268" i="5"/>
  <c r="R2268" i="5" s="1"/>
  <c r="M2268" i="5"/>
  <c r="P2268" i="5" s="1"/>
  <c r="M2267" i="5"/>
  <c r="P2267" i="5" s="1"/>
  <c r="L2267" i="5"/>
  <c r="K2267" i="5"/>
  <c r="R2267" i="5" s="1"/>
  <c r="M2273" i="5"/>
  <c r="P2273" i="5" s="1"/>
  <c r="L2273" i="5"/>
  <c r="K2273" i="5"/>
  <c r="R2273" i="5" s="1"/>
  <c r="M2254" i="5"/>
  <c r="L2254" i="5"/>
  <c r="K2254" i="5"/>
  <c r="M2272" i="5"/>
  <c r="P2272" i="5" s="1"/>
  <c r="K2272" i="5"/>
  <c r="R2272" i="5" s="1"/>
  <c r="L2272" i="5"/>
  <c r="M2271" i="5"/>
  <c r="P2271" i="5" s="1"/>
  <c r="K2271" i="5"/>
  <c r="R2271" i="5" s="1"/>
  <c r="L2271" i="5"/>
  <c r="M2270" i="5"/>
  <c r="P2270" i="5" s="1"/>
  <c r="L2270" i="5"/>
  <c r="K2270" i="5"/>
  <c r="R2270" i="5" s="1"/>
  <c r="L2269" i="5"/>
  <c r="M2269" i="5"/>
  <c r="P2269" i="5" s="1"/>
  <c r="K2269" i="5"/>
  <c r="R2269" i="5" s="1"/>
  <c r="M2266" i="5"/>
  <c r="P2266" i="5" s="1"/>
  <c r="L2266" i="5"/>
  <c r="K2266" i="5"/>
  <c r="R2266" i="5" s="1"/>
  <c r="M2242" i="5"/>
  <c r="P2242" i="5" s="1"/>
  <c r="L2242" i="5"/>
  <c r="K2242" i="5"/>
  <c r="R2242" i="5" s="1"/>
  <c r="M2248" i="5"/>
  <c r="P2248" i="5" s="1"/>
  <c r="L2248" i="5"/>
  <c r="K2248" i="5"/>
  <c r="R2248" i="5" s="1"/>
  <c r="M2249" i="5"/>
  <c r="P2249" i="5" s="1"/>
  <c r="L2249" i="5"/>
  <c r="K2249" i="5"/>
  <c r="R2249" i="5" s="1"/>
  <c r="M2241" i="5"/>
  <c r="P2241" i="5" s="1"/>
  <c r="L2241" i="5"/>
  <c r="K2241" i="5"/>
  <c r="R2241" i="5" s="1"/>
  <c r="M2240" i="5"/>
  <c r="L2240" i="5"/>
  <c r="K2240" i="5"/>
  <c r="M2247" i="5"/>
  <c r="P2247" i="5" s="1"/>
  <c r="L2247" i="5"/>
  <c r="K2247" i="5"/>
  <c r="R2247" i="5" s="1"/>
  <c r="K2246" i="5"/>
  <c r="R2246" i="5" s="1"/>
  <c r="M2246" i="5"/>
  <c r="P2246" i="5" s="1"/>
  <c r="L2246" i="5"/>
  <c r="M2245" i="5"/>
  <c r="P2245" i="5" s="1"/>
  <c r="L2245" i="5"/>
  <c r="K2245" i="5"/>
  <c r="R2245" i="5" s="1"/>
  <c r="L2243" i="5"/>
  <c r="K2243" i="5"/>
  <c r="R2243" i="5" s="1"/>
  <c r="M2243" i="5"/>
  <c r="P2243" i="5" s="1"/>
  <c r="M2244" i="5"/>
  <c r="P2244" i="5" s="1"/>
  <c r="L2244" i="5"/>
  <c r="K2244" i="5"/>
  <c r="R2244" i="5" s="1"/>
  <c r="K2228" i="5"/>
  <c r="R2228" i="5" s="1"/>
  <c r="M2228" i="5"/>
  <c r="P2228" i="5" s="1"/>
  <c r="L2228" i="5"/>
  <c r="M2232" i="5"/>
  <c r="P2232" i="5" s="1"/>
  <c r="L2232" i="5"/>
  <c r="K2232" i="5"/>
  <c r="R2232" i="5" s="1"/>
  <c r="L2233" i="5"/>
  <c r="K2233" i="5"/>
  <c r="R2233" i="5" s="1"/>
  <c r="M2233" i="5"/>
  <c r="P2233" i="5" s="1"/>
  <c r="M2230" i="5"/>
  <c r="P2230" i="5" s="1"/>
  <c r="L2230" i="5"/>
  <c r="K2230" i="5"/>
  <c r="R2230" i="5" s="1"/>
  <c r="M2235" i="5"/>
  <c r="P2235" i="5" s="1"/>
  <c r="L2235" i="5"/>
  <c r="K2235" i="5"/>
  <c r="R2235" i="5" s="1"/>
  <c r="M2234" i="5"/>
  <c r="P2234" i="5" s="1"/>
  <c r="L2234" i="5"/>
  <c r="K2234" i="5"/>
  <c r="R2234" i="5" s="1"/>
  <c r="M2229" i="5"/>
  <c r="P2229" i="5" s="1"/>
  <c r="L2229" i="5"/>
  <c r="K2229" i="5"/>
  <c r="R2229" i="5" s="1"/>
  <c r="M2226" i="5"/>
  <c r="L2226" i="5"/>
  <c r="K2226" i="5"/>
  <c r="M2231" i="5"/>
  <c r="P2231" i="5" s="1"/>
  <c r="L2231" i="5"/>
  <c r="K2231" i="5"/>
  <c r="R2231" i="5" s="1"/>
  <c r="M2227" i="5"/>
  <c r="P2227" i="5" s="1"/>
  <c r="L2227" i="5"/>
  <c r="K2227" i="5"/>
  <c r="R2227" i="5" s="1"/>
  <c r="M2210" i="5"/>
  <c r="P2210" i="5" s="1"/>
  <c r="L2210" i="5"/>
  <c r="K2210" i="5"/>
  <c r="R2210" i="5" s="1"/>
  <c r="M2220" i="5"/>
  <c r="P2220" i="5" s="1"/>
  <c r="L2220" i="5"/>
  <c r="K2220" i="5"/>
  <c r="L2213" i="5"/>
  <c r="K2213" i="5"/>
  <c r="R2213" i="5" s="1"/>
  <c r="M2213" i="5"/>
  <c r="P2213" i="5" s="1"/>
  <c r="M2214" i="5"/>
  <c r="P2214" i="5" s="1"/>
  <c r="L2214" i="5"/>
  <c r="K2214" i="5"/>
  <c r="R2214" i="5" s="1"/>
  <c r="M2212" i="5"/>
  <c r="P2212" i="5" s="1"/>
  <c r="L2212" i="5"/>
  <c r="K2212" i="5"/>
  <c r="R2212" i="5" s="1"/>
  <c r="M2217" i="5"/>
  <c r="P2217" i="5" s="1"/>
  <c r="L2217" i="5"/>
  <c r="K2217" i="5"/>
  <c r="R2217" i="5" s="1"/>
  <c r="M2206" i="5"/>
  <c r="L2206" i="5"/>
  <c r="K2206" i="5"/>
  <c r="M2209" i="5"/>
  <c r="P2209" i="5" s="1"/>
  <c r="L2209" i="5"/>
  <c r="K2209" i="5"/>
  <c r="R2209" i="5" s="1"/>
  <c r="M2219" i="5"/>
  <c r="P2219" i="5" s="1"/>
  <c r="L2219" i="5"/>
  <c r="K2219" i="5"/>
  <c r="R2219" i="5" s="1"/>
  <c r="K2216" i="5"/>
  <c r="R2216" i="5" s="1"/>
  <c r="M2216" i="5"/>
  <c r="P2216" i="5" s="1"/>
  <c r="L2216" i="5"/>
  <c r="M2211" i="5"/>
  <c r="P2211" i="5" s="1"/>
  <c r="L2211" i="5"/>
  <c r="K2211" i="5"/>
  <c r="R2211" i="5" s="1"/>
  <c r="M2215" i="5"/>
  <c r="P2215" i="5" s="1"/>
  <c r="L2215" i="5"/>
  <c r="K2215" i="5"/>
  <c r="R2215" i="5" s="1"/>
  <c r="K2208" i="5"/>
  <c r="R2208" i="5" s="1"/>
  <c r="M2208" i="5"/>
  <c r="P2208" i="5" s="1"/>
  <c r="L2208" i="5"/>
  <c r="M2207" i="5"/>
  <c r="P2207" i="5" s="1"/>
  <c r="L2207" i="5"/>
  <c r="K2207" i="5"/>
  <c r="R2207" i="5" s="1"/>
  <c r="M2218" i="5"/>
  <c r="P2218" i="5" s="1"/>
  <c r="L2218" i="5"/>
  <c r="K2218" i="5"/>
  <c r="R2218" i="5" s="1"/>
  <c r="M2198" i="5"/>
  <c r="P2198" i="5" s="1"/>
  <c r="L2198" i="5"/>
  <c r="K2198" i="5"/>
  <c r="R2198" i="5" s="1"/>
  <c r="L2199" i="5"/>
  <c r="K2199" i="5"/>
  <c r="R2199" i="5" s="1"/>
  <c r="M2199" i="5"/>
  <c r="P2199" i="5" s="1"/>
  <c r="M2196" i="5"/>
  <c r="P2196" i="5" s="1"/>
  <c r="L2196" i="5"/>
  <c r="K2196" i="5"/>
  <c r="R2196" i="5" s="1"/>
  <c r="L2191" i="5"/>
  <c r="K2191" i="5"/>
  <c r="R2191" i="5" s="1"/>
  <c r="M2191" i="5"/>
  <c r="P2191" i="5" s="1"/>
  <c r="M2188" i="5"/>
  <c r="L2188" i="5"/>
  <c r="K2188" i="5"/>
  <c r="M2192" i="5"/>
  <c r="P2192" i="5" s="1"/>
  <c r="L2192" i="5"/>
  <c r="K2192" i="5"/>
  <c r="R2192" i="5" s="1"/>
  <c r="M2201" i="5"/>
  <c r="P2201" i="5" s="1"/>
  <c r="L2201" i="5"/>
  <c r="K2201" i="5"/>
  <c r="R2201" i="5" s="1"/>
  <c r="M2189" i="5"/>
  <c r="P2189" i="5" s="1"/>
  <c r="L2189" i="5"/>
  <c r="K2189" i="5"/>
  <c r="R2189" i="5" s="1"/>
  <c r="M2193" i="5"/>
  <c r="P2193" i="5" s="1"/>
  <c r="L2193" i="5"/>
  <c r="K2193" i="5"/>
  <c r="R2193" i="5" s="1"/>
  <c r="M2195" i="5"/>
  <c r="P2195" i="5" s="1"/>
  <c r="L2195" i="5"/>
  <c r="K2195" i="5"/>
  <c r="R2195" i="5" s="1"/>
  <c r="K2194" i="5"/>
  <c r="R2194" i="5" s="1"/>
  <c r="M2194" i="5"/>
  <c r="P2194" i="5" s="1"/>
  <c r="L2194" i="5"/>
  <c r="M2200" i="5"/>
  <c r="P2200" i="5" s="1"/>
  <c r="L2200" i="5"/>
  <c r="K2200" i="5"/>
  <c r="R2200" i="5" s="1"/>
  <c r="M2197" i="5"/>
  <c r="P2197" i="5" s="1"/>
  <c r="L2197" i="5"/>
  <c r="K2197" i="5"/>
  <c r="R2197" i="5" s="1"/>
  <c r="M2190" i="5"/>
  <c r="P2190" i="5" s="1"/>
  <c r="L2190" i="5"/>
  <c r="K2190" i="5"/>
  <c r="R2190" i="5" s="1"/>
  <c r="M2177" i="5"/>
  <c r="P2177" i="5" s="1"/>
  <c r="L2177" i="5"/>
  <c r="K2177" i="5"/>
  <c r="R2177" i="5" s="1"/>
  <c r="K2182" i="5"/>
  <c r="R2182" i="5" s="1"/>
  <c r="M2182" i="5"/>
  <c r="P2182" i="5" s="1"/>
  <c r="L2182" i="5"/>
  <c r="M2181" i="5"/>
  <c r="P2181" i="5" s="1"/>
  <c r="L2181" i="5"/>
  <c r="K2181" i="5"/>
  <c r="R2181" i="5" s="1"/>
  <c r="K2174" i="5"/>
  <c r="R2174" i="5" s="1"/>
  <c r="M2174" i="5"/>
  <c r="P2174" i="5" s="1"/>
  <c r="L2174" i="5"/>
  <c r="M2162" i="5"/>
  <c r="L2162" i="5"/>
  <c r="K2162" i="5"/>
  <c r="L2171" i="5"/>
  <c r="K2171" i="5"/>
  <c r="R2171" i="5" s="1"/>
  <c r="M2171" i="5"/>
  <c r="P2171" i="5" s="1"/>
  <c r="M2176" i="5"/>
  <c r="P2176" i="5" s="1"/>
  <c r="L2176" i="5"/>
  <c r="K2176" i="5"/>
  <c r="R2176" i="5" s="1"/>
  <c r="M2180" i="5"/>
  <c r="P2180" i="5" s="1"/>
  <c r="L2180" i="5"/>
  <c r="K2180" i="5"/>
  <c r="R2180" i="5" s="1"/>
  <c r="M2173" i="5"/>
  <c r="P2173" i="5" s="1"/>
  <c r="L2173" i="5"/>
  <c r="K2173" i="5"/>
  <c r="R2173" i="5" s="1"/>
  <c r="M2183" i="5"/>
  <c r="P2183" i="5" s="1"/>
  <c r="L2183" i="5"/>
  <c r="K2183" i="5"/>
  <c r="R2183" i="5" s="1"/>
  <c r="M2164" i="5"/>
  <c r="P2164" i="5" s="1"/>
  <c r="L2164" i="5"/>
  <c r="K2164" i="5"/>
  <c r="R2164" i="5" s="1"/>
  <c r="M2170" i="5"/>
  <c r="P2170" i="5" s="1"/>
  <c r="L2170" i="5"/>
  <c r="K2170" i="5"/>
  <c r="R2170" i="5" s="1"/>
  <c r="M2169" i="5"/>
  <c r="P2169" i="5" s="1"/>
  <c r="L2169" i="5"/>
  <c r="K2169" i="5"/>
  <c r="R2169" i="5" s="1"/>
  <c r="K2166" i="5"/>
  <c r="R2166" i="5" s="1"/>
  <c r="M2166" i="5"/>
  <c r="P2166" i="5" s="1"/>
  <c r="L2166" i="5"/>
  <c r="L2163" i="5"/>
  <c r="K2163" i="5"/>
  <c r="R2163" i="5" s="1"/>
  <c r="M2163" i="5"/>
  <c r="P2163" i="5" s="1"/>
  <c r="M2168" i="5"/>
  <c r="P2168" i="5" s="1"/>
  <c r="L2168" i="5"/>
  <c r="K2168" i="5"/>
  <c r="R2168" i="5" s="1"/>
  <c r="M2172" i="5"/>
  <c r="P2172" i="5" s="1"/>
  <c r="L2172" i="5"/>
  <c r="K2172" i="5"/>
  <c r="R2172" i="5" s="1"/>
  <c r="M2165" i="5"/>
  <c r="P2165" i="5" s="1"/>
  <c r="L2165" i="5"/>
  <c r="K2165" i="5"/>
  <c r="R2165" i="5" s="1"/>
  <c r="M2175" i="5"/>
  <c r="P2175" i="5" s="1"/>
  <c r="L2175" i="5"/>
  <c r="K2175" i="5"/>
  <c r="R2175" i="5" s="1"/>
  <c r="L2179" i="5"/>
  <c r="K2179" i="5"/>
  <c r="R2179" i="5" s="1"/>
  <c r="M2179" i="5"/>
  <c r="P2179" i="5" s="1"/>
  <c r="M2167" i="5"/>
  <c r="P2167" i="5" s="1"/>
  <c r="L2167" i="5"/>
  <c r="K2167" i="5"/>
  <c r="R2167" i="5" s="1"/>
  <c r="M2178" i="5"/>
  <c r="P2178" i="5" s="1"/>
  <c r="L2178" i="5"/>
  <c r="K2178" i="5"/>
  <c r="R2178" i="5" s="1"/>
  <c r="M2136" i="5"/>
  <c r="P2136" i="5" s="1"/>
  <c r="L2136" i="5"/>
  <c r="K2136" i="5"/>
  <c r="R2136" i="5" s="1"/>
  <c r="K2138" i="5"/>
  <c r="R2138" i="5" s="1"/>
  <c r="L2138" i="5"/>
  <c r="M2138" i="5"/>
  <c r="P2138" i="5" s="1"/>
  <c r="K2140" i="5"/>
  <c r="R2140" i="5" s="1"/>
  <c r="L2140" i="5"/>
  <c r="M2140" i="5"/>
  <c r="P2140" i="5" s="1"/>
  <c r="L2139" i="5"/>
  <c r="M2139" i="5"/>
  <c r="P2139" i="5" s="1"/>
  <c r="K2139" i="5"/>
  <c r="R2139" i="5" s="1"/>
  <c r="K2137" i="5"/>
  <c r="R2137" i="5" s="1"/>
  <c r="L2137" i="5"/>
  <c r="M2137" i="5"/>
  <c r="P2137" i="5" s="1"/>
  <c r="K2135" i="5"/>
  <c r="R2135" i="5" s="1"/>
  <c r="L2135" i="5"/>
  <c r="M2135" i="5"/>
  <c r="P2135" i="5" s="1"/>
  <c r="M2152" i="5"/>
  <c r="P2152" i="5" s="1"/>
  <c r="L2152" i="5"/>
  <c r="K2152" i="5"/>
  <c r="M2156" i="5"/>
  <c r="P2156" i="5" s="1"/>
  <c r="L2156" i="5"/>
  <c r="K2156" i="5"/>
  <c r="R2156" i="5" s="1"/>
  <c r="L2143" i="5"/>
  <c r="K2143" i="5"/>
  <c r="R2143" i="5" s="1"/>
  <c r="M2143" i="5"/>
  <c r="P2143" i="5" s="1"/>
  <c r="K2154" i="5"/>
  <c r="R2154" i="5" s="1"/>
  <c r="M2154" i="5"/>
  <c r="P2154" i="5" s="1"/>
  <c r="L2154" i="5"/>
  <c r="M2148" i="5"/>
  <c r="P2148" i="5" s="1"/>
  <c r="L2148" i="5"/>
  <c r="K2148" i="5"/>
  <c r="R2148" i="5" s="1"/>
  <c r="M2150" i="5"/>
  <c r="P2150" i="5" s="1"/>
  <c r="L2150" i="5"/>
  <c r="K2150" i="5"/>
  <c r="R2150" i="5" s="1"/>
  <c r="L2151" i="5"/>
  <c r="K2151" i="5"/>
  <c r="R2151" i="5" s="1"/>
  <c r="M2151" i="5"/>
  <c r="P2151" i="5" s="1"/>
  <c r="K2134" i="5"/>
  <c r="M2134" i="5"/>
  <c r="L2134" i="5"/>
  <c r="M2145" i="5"/>
  <c r="P2145" i="5" s="1"/>
  <c r="K2145" i="5"/>
  <c r="R2145" i="5" s="1"/>
  <c r="L2145" i="5"/>
  <c r="L2142" i="5"/>
  <c r="K2142" i="5"/>
  <c r="R2142" i="5" s="1"/>
  <c r="M2142" i="5"/>
  <c r="P2142" i="5" s="1"/>
  <c r="M2157" i="5"/>
  <c r="P2157" i="5" s="1"/>
  <c r="L2157" i="5"/>
  <c r="K2157" i="5"/>
  <c r="R2157" i="5" s="1"/>
  <c r="M2147" i="5"/>
  <c r="P2147" i="5" s="1"/>
  <c r="K2147" i="5"/>
  <c r="R2147" i="5" s="1"/>
  <c r="L2147" i="5"/>
  <c r="M2146" i="5"/>
  <c r="P2146" i="5" s="1"/>
  <c r="K2146" i="5"/>
  <c r="R2146" i="5" s="1"/>
  <c r="L2146" i="5"/>
  <c r="M2155" i="5"/>
  <c r="P2155" i="5" s="1"/>
  <c r="L2155" i="5"/>
  <c r="K2155" i="5"/>
  <c r="R2155" i="5" s="1"/>
  <c r="M2149" i="5"/>
  <c r="P2149" i="5" s="1"/>
  <c r="L2149" i="5"/>
  <c r="K2149" i="5"/>
  <c r="R2149" i="5" s="1"/>
  <c r="M2153" i="5"/>
  <c r="P2153" i="5" s="1"/>
  <c r="L2153" i="5"/>
  <c r="K2153" i="5"/>
  <c r="R2153" i="5" s="1"/>
  <c r="M2141" i="5"/>
  <c r="P2141" i="5" s="1"/>
  <c r="L2141" i="5"/>
  <c r="K2141" i="5"/>
  <c r="R2141" i="5" s="1"/>
  <c r="L2144" i="5"/>
  <c r="M2144" i="5"/>
  <c r="P2144" i="5" s="1"/>
  <c r="K2144" i="5"/>
  <c r="R2144" i="5" s="1"/>
  <c r="M2121" i="5"/>
  <c r="P2121" i="5" s="1"/>
  <c r="L2121" i="5"/>
  <c r="K2121" i="5"/>
  <c r="R2121" i="5" s="1"/>
  <c r="L2123" i="5"/>
  <c r="K2123" i="5"/>
  <c r="R2123" i="5" s="1"/>
  <c r="M2123" i="5"/>
  <c r="P2123" i="5" s="1"/>
  <c r="L2115" i="5"/>
  <c r="K2115" i="5"/>
  <c r="R2115" i="5" s="1"/>
  <c r="M2115" i="5"/>
  <c r="P2115" i="5" s="1"/>
  <c r="M2128" i="5"/>
  <c r="P2128" i="5" s="1"/>
  <c r="L2128" i="5"/>
  <c r="K2128" i="5"/>
  <c r="R2128" i="5" s="1"/>
  <c r="M2114" i="5"/>
  <c r="P2114" i="5" s="1"/>
  <c r="L2114" i="5"/>
  <c r="K2114" i="5"/>
  <c r="R2114" i="5" s="1"/>
  <c r="M2125" i="5"/>
  <c r="P2125" i="5" s="1"/>
  <c r="L2125" i="5"/>
  <c r="K2125" i="5"/>
  <c r="R2125" i="5" s="1"/>
  <c r="M2120" i="5"/>
  <c r="P2120" i="5" s="1"/>
  <c r="L2120" i="5"/>
  <c r="K2120" i="5"/>
  <c r="R2120" i="5" s="1"/>
  <c r="M2124" i="5"/>
  <c r="P2124" i="5" s="1"/>
  <c r="L2124" i="5"/>
  <c r="K2124" i="5"/>
  <c r="R2124" i="5" s="1"/>
  <c r="M2117" i="5"/>
  <c r="P2117" i="5" s="1"/>
  <c r="L2117" i="5"/>
  <c r="K2117" i="5"/>
  <c r="R2117" i="5" s="1"/>
  <c r="M2112" i="5"/>
  <c r="L2112" i="5"/>
  <c r="K2112" i="5"/>
  <c r="M2116" i="5"/>
  <c r="P2116" i="5" s="1"/>
  <c r="L2116" i="5"/>
  <c r="K2116" i="5"/>
  <c r="R2116" i="5" s="1"/>
  <c r="M2122" i="5"/>
  <c r="P2122" i="5" s="1"/>
  <c r="L2122" i="5"/>
  <c r="K2122" i="5"/>
  <c r="R2122" i="5" s="1"/>
  <c r="M2119" i="5"/>
  <c r="P2119" i="5" s="1"/>
  <c r="L2119" i="5"/>
  <c r="K2119" i="5"/>
  <c r="R2119" i="5" s="1"/>
  <c r="M2113" i="5"/>
  <c r="P2113" i="5" s="1"/>
  <c r="L2113" i="5"/>
  <c r="K2113" i="5"/>
  <c r="R2113" i="5" s="1"/>
  <c r="M2129" i="5"/>
  <c r="P2129" i="5" s="1"/>
  <c r="L2129" i="5"/>
  <c r="K2129" i="5"/>
  <c r="R2129" i="5" s="1"/>
  <c r="M2127" i="5"/>
  <c r="P2127" i="5" s="1"/>
  <c r="L2127" i="5"/>
  <c r="K2127" i="5"/>
  <c r="R2127" i="5" s="1"/>
  <c r="K2118" i="5"/>
  <c r="R2118" i="5" s="1"/>
  <c r="M2118" i="5"/>
  <c r="P2118" i="5" s="1"/>
  <c r="L2118" i="5"/>
  <c r="K2126" i="5"/>
  <c r="R2126" i="5" s="1"/>
  <c r="M2126" i="5"/>
  <c r="P2126" i="5" s="1"/>
  <c r="L2126" i="5"/>
  <c r="K2102" i="5"/>
  <c r="R2102" i="5" s="1"/>
  <c r="L2102" i="5"/>
  <c r="M2102" i="5"/>
  <c r="P2102" i="5" s="1"/>
  <c r="K2103" i="5"/>
  <c r="R2103" i="5" s="1"/>
  <c r="L2103" i="5"/>
  <c r="M2103" i="5"/>
  <c r="P2103" i="5" s="1"/>
  <c r="K2097" i="5"/>
  <c r="R2097" i="5" s="1"/>
  <c r="L2097" i="5"/>
  <c r="M2097" i="5"/>
  <c r="P2097" i="5" s="1"/>
  <c r="K2099" i="5"/>
  <c r="R2099" i="5" s="1"/>
  <c r="L2099" i="5"/>
  <c r="M2099" i="5"/>
  <c r="P2099" i="5" s="1"/>
  <c r="L2098" i="5"/>
  <c r="K2098" i="5"/>
  <c r="R2098" i="5" s="1"/>
  <c r="M2098" i="5"/>
  <c r="P2098" i="5" s="1"/>
  <c r="K2100" i="5"/>
  <c r="R2100" i="5" s="1"/>
  <c r="L2100" i="5"/>
  <c r="M2100" i="5"/>
  <c r="P2100" i="5" s="1"/>
  <c r="K2101" i="5"/>
  <c r="R2101" i="5" s="1"/>
  <c r="L2101" i="5"/>
  <c r="M2101" i="5"/>
  <c r="P2101" i="5" s="1"/>
  <c r="K2104" i="5"/>
  <c r="R2104" i="5" s="1"/>
  <c r="L2104" i="5"/>
  <c r="M2104" i="5"/>
  <c r="P2104" i="5" s="1"/>
  <c r="M2105" i="5"/>
  <c r="P2105" i="5" s="1"/>
  <c r="L2105" i="5"/>
  <c r="K2105" i="5"/>
  <c r="R2105" i="5" s="1"/>
  <c r="K2106" i="5"/>
  <c r="R2106" i="5" s="1"/>
  <c r="L2106" i="5"/>
  <c r="M2106" i="5"/>
  <c r="P2106" i="5" s="1"/>
  <c r="K2107" i="5"/>
  <c r="R2107" i="5" s="1"/>
  <c r="L2107" i="5"/>
  <c r="M2107" i="5"/>
  <c r="P2107" i="5" s="1"/>
  <c r="M2094" i="5"/>
  <c r="P2094" i="5" s="1"/>
  <c r="L2094" i="5"/>
  <c r="K2094" i="5"/>
  <c r="R2094" i="5" s="1"/>
  <c r="M2089" i="5"/>
  <c r="P2089" i="5" s="1"/>
  <c r="L2089" i="5"/>
  <c r="K2089" i="5"/>
  <c r="R2089" i="5" s="1"/>
  <c r="M2088" i="5"/>
  <c r="P2088" i="5" s="1"/>
  <c r="L2088" i="5"/>
  <c r="K2088" i="5"/>
  <c r="R2088" i="5" s="1"/>
  <c r="L2092" i="5"/>
  <c r="K2092" i="5"/>
  <c r="R2092" i="5" s="1"/>
  <c r="M2092" i="5"/>
  <c r="P2092" i="5" s="1"/>
  <c r="L2084" i="5"/>
  <c r="K2084" i="5"/>
  <c r="M2084" i="5"/>
  <c r="P2084" i="5" s="1"/>
  <c r="M2090" i="5"/>
  <c r="P2090" i="5" s="1"/>
  <c r="L2090" i="5"/>
  <c r="K2090" i="5"/>
  <c r="R2090" i="5" s="1"/>
  <c r="M2091" i="5"/>
  <c r="P2091" i="5" s="1"/>
  <c r="L2091" i="5"/>
  <c r="K2091" i="5"/>
  <c r="K2095" i="5"/>
  <c r="R2095" i="5" s="1"/>
  <c r="M2095" i="5"/>
  <c r="P2095" i="5" s="1"/>
  <c r="L2095" i="5"/>
  <c r="M2082" i="5"/>
  <c r="L2082" i="5"/>
  <c r="K2082" i="5"/>
  <c r="M2083" i="5"/>
  <c r="P2083" i="5" s="1"/>
  <c r="L2083" i="5"/>
  <c r="K2083" i="5"/>
  <c r="R2083" i="5" s="1"/>
  <c r="K2087" i="5"/>
  <c r="R2087" i="5" s="1"/>
  <c r="M2087" i="5"/>
  <c r="P2087" i="5" s="1"/>
  <c r="L2087" i="5"/>
  <c r="M2086" i="5"/>
  <c r="P2086" i="5" s="1"/>
  <c r="L2086" i="5"/>
  <c r="K2086" i="5"/>
  <c r="R2086" i="5" s="1"/>
  <c r="M2093" i="5"/>
  <c r="P2093" i="5" s="1"/>
  <c r="L2093" i="5"/>
  <c r="K2093" i="5"/>
  <c r="R2093" i="5" s="1"/>
  <c r="M2096" i="5"/>
  <c r="P2096" i="5" s="1"/>
  <c r="L2096" i="5"/>
  <c r="K2096" i="5"/>
  <c r="R2096" i="5" s="1"/>
  <c r="M2085" i="5"/>
  <c r="P2085" i="5" s="1"/>
  <c r="L2085" i="5"/>
  <c r="K2085" i="5"/>
  <c r="R2085" i="5" s="1"/>
  <c r="K2074" i="5"/>
  <c r="R2074" i="5" s="1"/>
  <c r="M2074" i="5"/>
  <c r="P2074" i="5" s="1"/>
  <c r="L2074" i="5"/>
  <c r="M2075" i="5"/>
  <c r="P2075" i="5" s="1"/>
  <c r="L2075" i="5"/>
  <c r="K2075" i="5"/>
  <c r="R2075" i="5" s="1"/>
  <c r="L2071" i="5"/>
  <c r="K2071" i="5"/>
  <c r="R2071" i="5" s="1"/>
  <c r="M2071" i="5"/>
  <c r="P2071" i="5" s="1"/>
  <c r="M2073" i="5"/>
  <c r="P2073" i="5" s="1"/>
  <c r="L2073" i="5"/>
  <c r="K2073" i="5"/>
  <c r="R2073" i="5" s="1"/>
  <c r="M2069" i="5"/>
  <c r="L2069" i="5"/>
  <c r="K2069" i="5"/>
  <c r="M2072" i="5"/>
  <c r="P2072" i="5" s="1"/>
  <c r="L2072" i="5"/>
  <c r="K2072" i="5"/>
  <c r="R2072" i="5" s="1"/>
  <c r="M2077" i="5"/>
  <c r="P2077" i="5" s="1"/>
  <c r="L2077" i="5"/>
  <c r="K2077" i="5"/>
  <c r="R2077" i="5" s="1"/>
  <c r="M2076" i="5"/>
  <c r="P2076" i="5" s="1"/>
  <c r="L2076" i="5"/>
  <c r="K2076" i="5"/>
  <c r="R2076" i="5" s="1"/>
  <c r="M2070" i="5"/>
  <c r="P2070" i="5" s="1"/>
  <c r="L2070" i="5"/>
  <c r="K2070" i="5"/>
  <c r="R2070" i="5" s="1"/>
  <c r="M2062" i="5"/>
  <c r="P2062" i="5" s="1"/>
  <c r="L2062" i="5"/>
  <c r="K2062" i="5"/>
  <c r="R2062" i="5" s="1"/>
  <c r="M2063" i="5"/>
  <c r="P2063" i="5" s="1"/>
  <c r="L2063" i="5"/>
  <c r="K2063" i="5"/>
  <c r="R2063" i="5" s="1"/>
  <c r="K2061" i="5"/>
  <c r="R2061" i="5" s="1"/>
  <c r="L2061" i="5"/>
  <c r="M2061" i="5"/>
  <c r="P2061" i="5" s="1"/>
  <c r="M2057" i="5"/>
  <c r="P2057" i="5" s="1"/>
  <c r="L2057" i="5"/>
  <c r="K2057" i="5"/>
  <c r="R2057" i="5" s="1"/>
  <c r="L2056" i="5"/>
  <c r="K2056" i="5"/>
  <c r="R2056" i="5" s="1"/>
  <c r="M2056" i="5"/>
  <c r="P2056" i="5" s="1"/>
  <c r="M2053" i="5"/>
  <c r="P2053" i="5" s="1"/>
  <c r="L2053" i="5"/>
  <c r="K2053" i="5"/>
  <c r="R2053" i="5" s="1"/>
  <c r="M2055" i="5"/>
  <c r="P2055" i="5" s="1"/>
  <c r="L2055" i="5"/>
  <c r="K2055" i="5"/>
  <c r="R2055" i="5" s="1"/>
  <c r="M2060" i="5"/>
  <c r="P2060" i="5" s="1"/>
  <c r="L2060" i="5"/>
  <c r="K2060" i="5"/>
  <c r="R2060" i="5" s="1"/>
  <c r="M2054" i="5"/>
  <c r="P2054" i="5" s="1"/>
  <c r="L2054" i="5"/>
  <c r="K2054" i="5"/>
  <c r="R2054" i="5" s="1"/>
  <c r="M2052" i="5"/>
  <c r="P2052" i="5" s="1"/>
  <c r="L2052" i="5"/>
  <c r="K2052" i="5"/>
  <c r="R2052" i="5" s="1"/>
  <c r="K2051" i="5"/>
  <c r="R2051" i="5" s="1"/>
  <c r="M2051" i="5"/>
  <c r="P2051" i="5" s="1"/>
  <c r="L2051" i="5"/>
  <c r="K2059" i="5"/>
  <c r="R2059" i="5" s="1"/>
  <c r="M2059" i="5"/>
  <c r="P2059" i="5" s="1"/>
  <c r="L2059" i="5"/>
  <c r="M2058" i="5"/>
  <c r="P2058" i="5" s="1"/>
  <c r="L2058" i="5"/>
  <c r="K2058" i="5"/>
  <c r="R2058" i="5" s="1"/>
  <c r="M2050" i="5"/>
  <c r="L2050" i="5"/>
  <c r="K2050" i="5"/>
  <c r="K2036" i="5"/>
  <c r="R2036" i="5" s="1"/>
  <c r="L2036" i="5"/>
  <c r="M2036" i="5"/>
  <c r="P2036" i="5" s="1"/>
  <c r="K2034" i="5"/>
  <c r="R2034" i="5" s="1"/>
  <c r="L2034" i="5"/>
  <c r="M2034" i="5"/>
  <c r="P2034" i="5" s="1"/>
  <c r="M2035" i="5"/>
  <c r="P2035" i="5" s="1"/>
  <c r="L2035" i="5"/>
  <c r="K2035" i="5"/>
  <c r="R2035" i="5" s="1"/>
  <c r="M2042" i="5"/>
  <c r="P2042" i="5" s="1"/>
  <c r="L2042" i="5"/>
  <c r="K2042" i="5"/>
  <c r="R2042" i="5" s="1"/>
  <c r="M2045" i="5"/>
  <c r="P2045" i="5" s="1"/>
  <c r="L2045" i="5"/>
  <c r="K2045" i="5"/>
  <c r="R2045" i="5" s="1"/>
  <c r="M2037" i="5"/>
  <c r="P2037" i="5" s="1"/>
  <c r="L2037" i="5"/>
  <c r="K2037" i="5"/>
  <c r="R2037" i="5" s="1"/>
  <c r="K2041" i="5"/>
  <c r="R2041" i="5" s="1"/>
  <c r="M2041" i="5"/>
  <c r="P2041" i="5" s="1"/>
  <c r="L2041" i="5"/>
  <c r="M2043" i="5"/>
  <c r="P2043" i="5" s="1"/>
  <c r="L2043" i="5"/>
  <c r="K2043" i="5"/>
  <c r="R2043" i="5" s="1"/>
  <c r="M2033" i="5"/>
  <c r="L2033" i="5"/>
  <c r="K2033" i="5"/>
  <c r="M2039" i="5"/>
  <c r="P2039" i="5" s="1"/>
  <c r="L2039" i="5"/>
  <c r="K2039" i="5"/>
  <c r="R2039" i="5" s="1"/>
  <c r="L2038" i="5"/>
  <c r="K2038" i="5"/>
  <c r="R2038" i="5" s="1"/>
  <c r="M2038" i="5"/>
  <c r="P2038" i="5" s="1"/>
  <c r="M2040" i="5"/>
  <c r="P2040" i="5" s="1"/>
  <c r="L2040" i="5"/>
  <c r="K2040" i="5"/>
  <c r="R2040" i="5" s="1"/>
  <c r="M2044" i="5"/>
  <c r="P2044" i="5" s="1"/>
  <c r="L2044" i="5"/>
  <c r="K2044" i="5"/>
  <c r="R2044" i="5" s="1"/>
  <c r="K2025" i="5"/>
  <c r="R2025" i="5" s="1"/>
  <c r="M2025" i="5"/>
  <c r="P2025" i="5" s="1"/>
  <c r="L2025" i="5"/>
  <c r="M2019" i="5"/>
  <c r="P2019" i="5" s="1"/>
  <c r="L2019" i="5"/>
  <c r="K2019" i="5"/>
  <c r="R2019" i="5" s="1"/>
  <c r="M2013" i="5"/>
  <c r="P2013" i="5" s="1"/>
  <c r="L2013" i="5"/>
  <c r="K2013" i="5"/>
  <c r="R2013" i="5" s="1"/>
  <c r="K2017" i="5"/>
  <c r="R2017" i="5" s="1"/>
  <c r="M2017" i="5"/>
  <c r="P2017" i="5" s="1"/>
  <c r="L2017" i="5"/>
  <c r="M2026" i="5"/>
  <c r="P2026" i="5" s="1"/>
  <c r="L2026" i="5"/>
  <c r="K2026" i="5"/>
  <c r="R2026" i="5" s="1"/>
  <c r="M2012" i="5"/>
  <c r="L2012" i="5"/>
  <c r="K2012" i="5"/>
  <c r="L2014" i="5"/>
  <c r="K2014" i="5"/>
  <c r="R2014" i="5" s="1"/>
  <c r="M2014" i="5"/>
  <c r="P2014" i="5" s="1"/>
  <c r="M2027" i="5"/>
  <c r="P2027" i="5" s="1"/>
  <c r="L2027" i="5"/>
  <c r="K2027" i="5"/>
  <c r="R2027" i="5" s="1"/>
  <c r="M2021" i="5"/>
  <c r="P2021" i="5" s="1"/>
  <c r="L2021" i="5"/>
  <c r="K2021" i="5"/>
  <c r="R2021" i="5" s="1"/>
  <c r="M2024" i="5"/>
  <c r="P2024" i="5" s="1"/>
  <c r="L2024" i="5"/>
  <c r="K2024" i="5"/>
  <c r="R2024" i="5" s="1"/>
  <c r="M2018" i="5"/>
  <c r="P2018" i="5" s="1"/>
  <c r="L2018" i="5"/>
  <c r="K2018" i="5"/>
  <c r="R2018" i="5" s="1"/>
  <c r="M2016" i="5"/>
  <c r="P2016" i="5" s="1"/>
  <c r="L2016" i="5"/>
  <c r="K2016" i="5"/>
  <c r="R2016" i="5" s="1"/>
  <c r="M2023" i="5"/>
  <c r="P2023" i="5" s="1"/>
  <c r="L2023" i="5"/>
  <c r="K2023" i="5"/>
  <c r="R2023" i="5" s="1"/>
  <c r="M2028" i="5"/>
  <c r="P2028" i="5" s="1"/>
  <c r="L2028" i="5"/>
  <c r="K2028" i="5"/>
  <c r="R2028" i="5" s="1"/>
  <c r="M2015" i="5"/>
  <c r="P2015" i="5" s="1"/>
  <c r="L2015" i="5"/>
  <c r="K2015" i="5"/>
  <c r="R2015" i="5" s="1"/>
  <c r="M2020" i="5"/>
  <c r="P2020" i="5" s="1"/>
  <c r="L2020" i="5"/>
  <c r="K2020" i="5"/>
  <c r="R2020" i="5" s="1"/>
  <c r="L2022" i="5"/>
  <c r="K2022" i="5"/>
  <c r="R2022" i="5" s="1"/>
  <c r="M2022" i="5"/>
  <c r="P2022" i="5" s="1"/>
  <c r="K1994" i="5"/>
  <c r="R1994" i="5" s="1"/>
  <c r="L1994" i="5"/>
  <c r="M1994" i="5"/>
  <c r="P1994" i="5" s="1"/>
  <c r="L2005" i="5"/>
  <c r="M2005" i="5"/>
  <c r="P2005" i="5" s="1"/>
  <c r="K2005" i="5"/>
  <c r="R2005" i="5" s="1"/>
  <c r="L2007" i="5"/>
  <c r="M2007" i="5"/>
  <c r="P2007" i="5" s="1"/>
  <c r="K2007" i="5"/>
  <c r="R2007" i="5" s="1"/>
  <c r="K1992" i="5"/>
  <c r="R1992" i="5" s="1"/>
  <c r="L1992" i="5"/>
  <c r="M1992" i="5"/>
  <c r="P1992" i="5" s="1"/>
  <c r="L2006" i="5"/>
  <c r="M2006" i="5"/>
  <c r="P2006" i="5" s="1"/>
  <c r="K2006" i="5"/>
  <c r="R2006" i="5" s="1"/>
  <c r="K2000" i="5"/>
  <c r="R2000" i="5" s="1"/>
  <c r="L2000" i="5"/>
  <c r="M2000" i="5"/>
  <c r="P2000" i="5" s="1"/>
  <c r="K1995" i="5"/>
  <c r="R1995" i="5" s="1"/>
  <c r="L1995" i="5"/>
  <c r="M1995" i="5"/>
  <c r="P1995" i="5" s="1"/>
  <c r="M2003" i="5"/>
  <c r="P2003" i="5" s="1"/>
  <c r="K2003" i="5"/>
  <c r="R2003" i="5" s="1"/>
  <c r="L2003" i="5"/>
  <c r="M1993" i="5"/>
  <c r="P1993" i="5" s="1"/>
  <c r="K1993" i="5"/>
  <c r="R1993" i="5" s="1"/>
  <c r="L1993" i="5"/>
  <c r="L1996" i="5"/>
  <c r="M1996" i="5"/>
  <c r="P1996" i="5" s="1"/>
  <c r="K1996" i="5"/>
  <c r="R1996" i="5" s="1"/>
  <c r="L2001" i="5"/>
  <c r="M2001" i="5"/>
  <c r="P2001" i="5" s="1"/>
  <c r="K2001" i="5"/>
  <c r="K1997" i="5"/>
  <c r="R1997" i="5" s="1"/>
  <c r="L1997" i="5"/>
  <c r="M1997" i="5"/>
  <c r="P1997" i="5" s="1"/>
  <c r="K2002" i="5"/>
  <c r="R2002" i="5" s="1"/>
  <c r="M2002" i="5"/>
  <c r="P2002" i="5" s="1"/>
  <c r="L2002" i="5"/>
  <c r="M1998" i="5"/>
  <c r="P1998" i="5" s="1"/>
  <c r="K1998" i="5"/>
  <c r="R1998" i="5" s="1"/>
  <c r="L1998" i="5"/>
  <c r="M2004" i="5"/>
  <c r="P2004" i="5" s="1"/>
  <c r="K2004" i="5"/>
  <c r="R2004" i="5" s="1"/>
  <c r="L2004" i="5"/>
  <c r="K1999" i="5"/>
  <c r="R1999" i="5" s="1"/>
  <c r="L1999" i="5"/>
  <c r="M1999" i="5"/>
  <c r="P1999" i="5" s="1"/>
  <c r="M1991" i="5"/>
  <c r="P1991" i="5" s="1"/>
  <c r="L1991" i="5"/>
  <c r="K1991" i="5"/>
  <c r="M1978" i="5"/>
  <c r="P1978" i="5" s="1"/>
  <c r="L1978" i="5"/>
  <c r="K1978" i="5"/>
  <c r="R1978" i="5" s="1"/>
  <c r="K1983" i="5"/>
  <c r="R1983" i="5" s="1"/>
  <c r="M1983" i="5"/>
  <c r="P1983" i="5" s="1"/>
  <c r="L1983" i="5"/>
  <c r="M1981" i="5"/>
  <c r="P1981" i="5" s="1"/>
  <c r="L1981" i="5"/>
  <c r="K1981" i="5"/>
  <c r="R1981" i="5" s="1"/>
  <c r="M1977" i="5"/>
  <c r="L1977" i="5"/>
  <c r="K1977" i="5"/>
  <c r="M1985" i="5"/>
  <c r="P1985" i="5" s="1"/>
  <c r="L1985" i="5"/>
  <c r="K1985" i="5"/>
  <c r="R1985" i="5" s="1"/>
  <c r="M1984" i="5"/>
  <c r="P1984" i="5" s="1"/>
  <c r="L1984" i="5"/>
  <c r="K1984" i="5"/>
  <c r="R1984" i="5" s="1"/>
  <c r="M1982" i="5"/>
  <c r="P1982" i="5" s="1"/>
  <c r="L1982" i="5"/>
  <c r="K1982" i="5"/>
  <c r="R1982" i="5" s="1"/>
  <c r="L1980" i="5"/>
  <c r="K1980" i="5"/>
  <c r="R1980" i="5" s="1"/>
  <c r="M1980" i="5"/>
  <c r="P1980" i="5" s="1"/>
  <c r="M1979" i="5"/>
  <c r="P1979" i="5" s="1"/>
  <c r="L1979" i="5"/>
  <c r="K1979" i="5"/>
  <c r="R1979" i="5" s="1"/>
  <c r="M1967" i="5"/>
  <c r="P1967" i="5" s="1"/>
  <c r="L1967" i="5"/>
  <c r="K1967" i="5"/>
  <c r="R1967" i="5" s="1"/>
  <c r="M1969" i="5"/>
  <c r="P1969" i="5" s="1"/>
  <c r="L1969" i="5"/>
  <c r="K1969" i="5"/>
  <c r="R1969" i="5" s="1"/>
  <c r="K1966" i="5"/>
  <c r="R1966" i="5" s="1"/>
  <c r="M1966" i="5"/>
  <c r="P1966" i="5" s="1"/>
  <c r="L1966" i="5"/>
  <c r="M1965" i="5"/>
  <c r="P1965" i="5" s="1"/>
  <c r="L1965" i="5"/>
  <c r="K1965" i="5"/>
  <c r="R1965" i="5" s="1"/>
  <c r="L1971" i="5"/>
  <c r="K1971" i="5"/>
  <c r="R1971" i="5" s="1"/>
  <c r="M1971" i="5"/>
  <c r="P1971" i="5" s="1"/>
  <c r="M1968" i="5"/>
  <c r="P1968" i="5" s="1"/>
  <c r="L1968" i="5"/>
  <c r="K1968" i="5"/>
  <c r="R1968" i="5" s="1"/>
  <c r="M1972" i="5"/>
  <c r="P1972" i="5" s="1"/>
  <c r="L1972" i="5"/>
  <c r="K1972" i="5"/>
  <c r="R1972" i="5" s="1"/>
  <c r="L1963" i="5"/>
  <c r="K1963" i="5"/>
  <c r="M1963" i="5"/>
  <c r="M1964" i="5"/>
  <c r="P1964" i="5" s="1"/>
  <c r="L1964" i="5"/>
  <c r="K1964" i="5"/>
  <c r="R1964" i="5" s="1"/>
  <c r="M1970" i="5"/>
  <c r="P1970" i="5" s="1"/>
  <c r="L1970" i="5"/>
  <c r="K1970" i="5"/>
  <c r="R1970" i="5" s="1"/>
  <c r="K1958" i="5"/>
  <c r="R1958" i="5" s="1"/>
  <c r="M1958" i="5"/>
  <c r="P1958" i="5" s="1"/>
  <c r="L1958" i="5"/>
  <c r="M1946" i="5"/>
  <c r="P1946" i="5" s="1"/>
  <c r="L1946" i="5"/>
  <c r="K1946" i="5"/>
  <c r="R1946" i="5" s="1"/>
  <c r="M1945" i="5"/>
  <c r="P1945" i="5" s="1"/>
  <c r="L1945" i="5"/>
  <c r="K1945" i="5"/>
  <c r="R1945" i="5" s="1"/>
  <c r="M1948" i="5"/>
  <c r="P1948" i="5" s="1"/>
  <c r="L1948" i="5"/>
  <c r="K1948" i="5"/>
  <c r="R1948" i="5" s="1"/>
  <c r="K1950" i="5"/>
  <c r="R1950" i="5" s="1"/>
  <c r="M1950" i="5"/>
  <c r="P1950" i="5" s="1"/>
  <c r="L1950" i="5"/>
  <c r="M1940" i="5"/>
  <c r="P1940" i="5" s="1"/>
  <c r="L1940" i="5"/>
  <c r="K1940" i="5"/>
  <c r="R1940" i="5" s="1"/>
  <c r="K1942" i="5"/>
  <c r="R1942" i="5" s="1"/>
  <c r="M1942" i="5"/>
  <c r="P1942" i="5" s="1"/>
  <c r="L1942" i="5"/>
  <c r="L1955" i="5"/>
  <c r="K1955" i="5"/>
  <c r="R1955" i="5" s="1"/>
  <c r="M1955" i="5"/>
  <c r="P1955" i="5" s="1"/>
  <c r="M1957" i="5"/>
  <c r="P1957" i="5" s="1"/>
  <c r="L1957" i="5"/>
  <c r="K1957" i="5"/>
  <c r="R1957" i="5" s="1"/>
  <c r="M1952" i="5"/>
  <c r="P1952" i="5" s="1"/>
  <c r="L1952" i="5"/>
  <c r="K1952" i="5"/>
  <c r="R1952" i="5" s="1"/>
  <c r="L1947" i="5"/>
  <c r="K1947" i="5"/>
  <c r="R1947" i="5" s="1"/>
  <c r="M1947" i="5"/>
  <c r="P1947" i="5" s="1"/>
  <c r="M1949" i="5"/>
  <c r="P1949" i="5" s="1"/>
  <c r="L1949" i="5"/>
  <c r="K1949" i="5"/>
  <c r="R1949" i="5" s="1"/>
  <c r="M1944" i="5"/>
  <c r="P1944" i="5" s="1"/>
  <c r="L1944" i="5"/>
  <c r="K1944" i="5"/>
  <c r="R1944" i="5" s="1"/>
  <c r="L1939" i="5"/>
  <c r="K1939" i="5"/>
  <c r="M1939" i="5"/>
  <c r="M1941" i="5"/>
  <c r="P1941" i="5" s="1"/>
  <c r="L1941" i="5"/>
  <c r="K1941" i="5"/>
  <c r="R1941" i="5" s="1"/>
  <c r="M1951" i="5"/>
  <c r="P1951" i="5" s="1"/>
  <c r="L1951" i="5"/>
  <c r="K1951" i="5"/>
  <c r="R1951" i="5" s="1"/>
  <c r="M1954" i="5"/>
  <c r="P1954" i="5" s="1"/>
  <c r="L1954" i="5"/>
  <c r="K1954" i="5"/>
  <c r="R1954" i="5" s="1"/>
  <c r="M1953" i="5"/>
  <c r="P1953" i="5" s="1"/>
  <c r="L1953" i="5"/>
  <c r="K1953" i="5"/>
  <c r="R1953" i="5" s="1"/>
  <c r="M1956" i="5"/>
  <c r="P1956" i="5" s="1"/>
  <c r="L1956" i="5"/>
  <c r="K1956" i="5"/>
  <c r="R1956" i="5" s="1"/>
  <c r="M1943" i="5"/>
  <c r="P1943" i="5" s="1"/>
  <c r="L1943" i="5"/>
  <c r="K1943" i="5"/>
  <c r="R1943" i="5" s="1"/>
  <c r="K1919" i="5"/>
  <c r="R1919" i="5" s="1"/>
  <c r="L1919" i="5"/>
  <c r="M1919" i="5"/>
  <c r="P1919" i="5" s="1"/>
  <c r="K1922" i="5"/>
  <c r="R1922" i="5" s="1"/>
  <c r="L1922" i="5"/>
  <c r="M1922" i="5"/>
  <c r="P1922" i="5" s="1"/>
  <c r="M1920" i="5"/>
  <c r="P1920" i="5" s="1"/>
  <c r="L1920" i="5"/>
  <c r="K1920" i="5"/>
  <c r="R1920" i="5" s="1"/>
  <c r="K1921" i="5"/>
  <c r="R1921" i="5" s="1"/>
  <c r="L1921" i="5"/>
  <c r="M1921" i="5"/>
  <c r="P1921" i="5" s="1"/>
  <c r="L1923" i="5"/>
  <c r="M1923" i="5"/>
  <c r="P1923" i="5" s="1"/>
  <c r="K1923" i="5"/>
  <c r="R1923" i="5" s="1"/>
  <c r="K1924" i="5"/>
  <c r="R1924" i="5" s="1"/>
  <c r="L1924" i="5"/>
  <c r="M1924" i="5"/>
  <c r="P1924" i="5" s="1"/>
  <c r="K1926" i="5"/>
  <c r="R1926" i="5" s="1"/>
  <c r="L1926" i="5"/>
  <c r="M1926" i="5"/>
  <c r="P1926" i="5" s="1"/>
  <c r="M1927" i="5"/>
  <c r="P1927" i="5" s="1"/>
  <c r="K1927" i="5"/>
  <c r="R1927" i="5" s="1"/>
  <c r="L1927" i="5"/>
  <c r="K1928" i="5"/>
  <c r="R1928" i="5" s="1"/>
  <c r="L1928" i="5"/>
  <c r="M1928" i="5"/>
  <c r="P1928" i="5" s="1"/>
  <c r="K1918" i="5"/>
  <c r="R1918" i="5" s="1"/>
  <c r="L1918" i="5"/>
  <c r="M1918" i="5"/>
  <c r="P1918" i="5" s="1"/>
  <c r="L1925" i="5"/>
  <c r="M1925" i="5"/>
  <c r="P1925" i="5" s="1"/>
  <c r="K1925" i="5"/>
  <c r="R1925" i="5" s="1"/>
  <c r="M1933" i="5"/>
  <c r="P1933" i="5" s="1"/>
  <c r="L1933" i="5"/>
  <c r="K1933" i="5"/>
  <c r="R1933" i="5" s="1"/>
  <c r="M1914" i="5"/>
  <c r="P1914" i="5" s="1"/>
  <c r="L1914" i="5"/>
  <c r="K1914" i="5"/>
  <c r="R1914" i="5" s="1"/>
  <c r="K1912" i="5"/>
  <c r="M1912" i="5"/>
  <c r="L1912" i="5"/>
  <c r="M1916" i="5"/>
  <c r="P1916" i="5" s="1"/>
  <c r="L1916" i="5"/>
  <c r="K1916" i="5"/>
  <c r="R1916" i="5" s="1"/>
  <c r="L1917" i="5"/>
  <c r="K1917" i="5"/>
  <c r="R1917" i="5" s="1"/>
  <c r="M1917" i="5"/>
  <c r="P1917" i="5" s="1"/>
  <c r="M1932" i="5"/>
  <c r="P1932" i="5" s="1"/>
  <c r="L1932" i="5"/>
  <c r="K1932" i="5"/>
  <c r="R1932" i="5" s="1"/>
  <c r="M1934" i="5"/>
  <c r="P1934" i="5" s="1"/>
  <c r="L1934" i="5"/>
  <c r="K1934" i="5"/>
  <c r="R1934" i="5" s="1"/>
  <c r="M1913" i="5"/>
  <c r="P1913" i="5" s="1"/>
  <c r="L1913" i="5"/>
  <c r="K1913" i="5"/>
  <c r="R1913" i="5" s="1"/>
  <c r="M1915" i="5"/>
  <c r="P1915" i="5" s="1"/>
  <c r="L1915" i="5"/>
  <c r="K1915" i="5"/>
  <c r="M1930" i="5"/>
  <c r="P1930" i="5" s="1"/>
  <c r="L1930" i="5"/>
  <c r="K1930" i="5"/>
  <c r="R1930" i="5" s="1"/>
  <c r="K1931" i="5"/>
  <c r="R1931" i="5" s="1"/>
  <c r="M1931" i="5"/>
  <c r="P1931" i="5" s="1"/>
  <c r="L1931" i="5"/>
  <c r="M1929" i="5"/>
  <c r="P1929" i="5" s="1"/>
  <c r="L1929" i="5"/>
  <c r="K1929" i="5"/>
  <c r="R1929" i="5" s="1"/>
  <c r="M1903" i="5"/>
  <c r="P1903" i="5" s="1"/>
  <c r="L1903" i="5"/>
  <c r="K1903" i="5"/>
  <c r="R1903" i="5" s="1"/>
  <c r="M1905" i="5"/>
  <c r="P1905" i="5" s="1"/>
  <c r="L1905" i="5"/>
  <c r="K1905" i="5"/>
  <c r="R1905" i="5" s="1"/>
  <c r="M1899" i="5"/>
  <c r="P1899" i="5" s="1"/>
  <c r="L1899" i="5"/>
  <c r="K1899" i="5"/>
  <c r="R1899" i="5" s="1"/>
  <c r="M1907" i="5"/>
  <c r="P1907" i="5" s="1"/>
  <c r="L1907" i="5"/>
  <c r="K1907" i="5"/>
  <c r="R1907" i="5" s="1"/>
  <c r="M1896" i="5"/>
  <c r="L1896" i="5"/>
  <c r="K1896" i="5"/>
  <c r="K1904" i="5"/>
  <c r="R1904" i="5" s="1"/>
  <c r="M1904" i="5"/>
  <c r="P1904" i="5" s="1"/>
  <c r="L1904" i="5"/>
  <c r="M1898" i="5"/>
  <c r="P1898" i="5" s="1"/>
  <c r="L1898" i="5"/>
  <c r="K1898" i="5"/>
  <c r="R1898" i="5" s="1"/>
  <c r="M1902" i="5"/>
  <c r="P1902" i="5" s="1"/>
  <c r="L1902" i="5"/>
  <c r="K1902" i="5"/>
  <c r="R1902" i="5" s="1"/>
  <c r="M1906" i="5"/>
  <c r="P1906" i="5" s="1"/>
  <c r="L1906" i="5"/>
  <c r="K1906" i="5"/>
  <c r="R1906" i="5" s="1"/>
  <c r="L1901" i="5"/>
  <c r="K1901" i="5"/>
  <c r="R1901" i="5" s="1"/>
  <c r="M1901" i="5"/>
  <c r="P1901" i="5" s="1"/>
  <c r="M1897" i="5"/>
  <c r="P1897" i="5" s="1"/>
  <c r="L1897" i="5"/>
  <c r="K1897" i="5"/>
  <c r="R1897" i="5" s="1"/>
  <c r="M1900" i="5"/>
  <c r="P1900" i="5" s="1"/>
  <c r="L1900" i="5"/>
  <c r="K1900" i="5"/>
  <c r="R1900" i="5" s="1"/>
  <c r="K1881" i="5"/>
  <c r="R1881" i="5" s="1"/>
  <c r="L1881" i="5"/>
  <c r="M1881" i="5"/>
  <c r="P1881" i="5" s="1"/>
  <c r="M1882" i="5"/>
  <c r="P1882" i="5" s="1"/>
  <c r="L1882" i="5"/>
  <c r="K1882" i="5"/>
  <c r="R1882" i="5" s="1"/>
  <c r="K1883" i="5"/>
  <c r="M1883" i="5"/>
  <c r="P1883" i="5" s="1"/>
  <c r="L1883" i="5"/>
  <c r="M1879" i="5"/>
  <c r="P1879" i="5" s="1"/>
  <c r="L1879" i="5"/>
  <c r="K1879" i="5"/>
  <c r="R1879" i="5" s="1"/>
  <c r="K1874" i="5"/>
  <c r="R1874" i="5" s="1"/>
  <c r="L1874" i="5"/>
  <c r="M1874" i="5"/>
  <c r="P1874" i="5" s="1"/>
  <c r="M1889" i="5"/>
  <c r="P1889" i="5" s="1"/>
  <c r="L1889" i="5"/>
  <c r="K1889" i="5"/>
  <c r="R1889" i="5" s="1"/>
  <c r="M1886" i="5"/>
  <c r="P1886" i="5" s="1"/>
  <c r="L1886" i="5"/>
  <c r="K1886" i="5"/>
  <c r="R1886" i="5" s="1"/>
  <c r="K1878" i="5"/>
  <c r="R1878" i="5" s="1"/>
  <c r="M1878" i="5"/>
  <c r="P1878" i="5" s="1"/>
  <c r="L1878" i="5"/>
  <c r="M1887" i="5"/>
  <c r="P1887" i="5" s="1"/>
  <c r="L1887" i="5"/>
  <c r="K1887" i="5"/>
  <c r="R1887" i="5" s="1"/>
  <c r="M1890" i="5"/>
  <c r="P1890" i="5" s="1"/>
  <c r="L1890" i="5"/>
  <c r="K1890" i="5"/>
  <c r="R1890" i="5" s="1"/>
  <c r="K1877" i="5"/>
  <c r="R1877" i="5" s="1"/>
  <c r="M1877" i="5"/>
  <c r="P1877" i="5" s="1"/>
  <c r="L1877" i="5"/>
  <c r="M1876" i="5"/>
  <c r="P1876" i="5" s="1"/>
  <c r="L1876" i="5"/>
  <c r="K1876" i="5"/>
  <c r="R1876" i="5" s="1"/>
  <c r="M1884" i="5"/>
  <c r="P1884" i="5" s="1"/>
  <c r="L1884" i="5"/>
  <c r="K1884" i="5"/>
  <c r="R1884" i="5" s="1"/>
  <c r="L1875" i="5"/>
  <c r="M1875" i="5"/>
  <c r="P1875" i="5" s="1"/>
  <c r="K1875" i="5"/>
  <c r="R1875" i="5" s="1"/>
  <c r="M1873" i="5"/>
  <c r="L1873" i="5"/>
  <c r="K1873" i="5"/>
  <c r="K1888" i="5"/>
  <c r="R1888" i="5" s="1"/>
  <c r="M1888" i="5"/>
  <c r="P1888" i="5" s="1"/>
  <c r="L1888" i="5"/>
  <c r="M1891" i="5"/>
  <c r="P1891" i="5" s="1"/>
  <c r="L1891" i="5"/>
  <c r="K1891" i="5"/>
  <c r="R1891" i="5" s="1"/>
  <c r="L1885" i="5"/>
  <c r="K1885" i="5"/>
  <c r="R1885" i="5" s="1"/>
  <c r="M1885" i="5"/>
  <c r="P1885" i="5" s="1"/>
  <c r="M1880" i="5"/>
  <c r="P1880" i="5" s="1"/>
  <c r="L1880" i="5"/>
  <c r="K1880" i="5"/>
  <c r="R1880" i="5" s="1"/>
  <c r="J1867" i="5"/>
  <c r="K1868" i="5"/>
  <c r="L1868" i="5"/>
  <c r="I1866" i="5"/>
  <c r="J1866" i="5" a="1"/>
  <c r="R2323" i="5" l="1"/>
  <c r="R2264" i="5"/>
  <c r="Q2304" i="5"/>
  <c r="O2304" i="5"/>
  <c r="P2301" i="5"/>
  <c r="Q2312" i="5"/>
  <c r="Q2301" i="5"/>
  <c r="Q2316" i="5"/>
  <c r="Q2315" i="5"/>
  <c r="Q2303" i="5"/>
  <c r="Q2314" i="5"/>
  <c r="Q2313" i="5"/>
  <c r="Q2323" i="5"/>
  <c r="Q2302" i="5"/>
  <c r="Q2324" i="5"/>
  <c r="Q2322" i="5"/>
  <c r="Q2325" i="5"/>
  <c r="R2301" i="5"/>
  <c r="K2326" i="5"/>
  <c r="Q2290" i="5"/>
  <c r="Q2291" i="5"/>
  <c r="R2279" i="5"/>
  <c r="K2297" i="5"/>
  <c r="Q2283" i="5"/>
  <c r="Q2279" i="5"/>
  <c r="Q2286" i="5"/>
  <c r="P2279" i="5"/>
  <c r="Q2284" i="5"/>
  <c r="Q2288" i="5"/>
  <c r="Q2294" i="5"/>
  <c r="Q2292" i="5"/>
  <c r="Q2280" i="5"/>
  <c r="Q2296" i="5"/>
  <c r="Q2289" i="5"/>
  <c r="Q2287" i="5"/>
  <c r="Q2281" i="5"/>
  <c r="Q2293" i="5"/>
  <c r="Q2295" i="5"/>
  <c r="Q2285" i="5"/>
  <c r="Q2282" i="5"/>
  <c r="Q2261" i="5"/>
  <c r="Q2260" i="5"/>
  <c r="Q2259" i="5"/>
  <c r="Q2257" i="5"/>
  <c r="Q2263" i="5"/>
  <c r="Q2256" i="5"/>
  <c r="Q2264" i="5"/>
  <c r="Q2262" i="5"/>
  <c r="Q2265" i="5"/>
  <c r="Q2255" i="5"/>
  <c r="Q2258" i="5"/>
  <c r="Q2267" i="5"/>
  <c r="Q2270" i="5"/>
  <c r="R2254" i="5"/>
  <c r="K2275" i="5"/>
  <c r="Q2254" i="5"/>
  <c r="Q2266" i="5"/>
  <c r="Q2271" i="5"/>
  <c r="P2254" i="5"/>
  <c r="Q2268" i="5"/>
  <c r="Q2273" i="5"/>
  <c r="Q2272" i="5"/>
  <c r="Q2274" i="5"/>
  <c r="Q2269" i="5"/>
  <c r="Q2249" i="5"/>
  <c r="Q2245" i="5"/>
  <c r="R2240" i="5"/>
  <c r="K2250" i="5"/>
  <c r="Q2240" i="5"/>
  <c r="Q2244" i="5"/>
  <c r="Q2246" i="5"/>
  <c r="P2240" i="5"/>
  <c r="Q2248" i="5"/>
  <c r="Q2241" i="5"/>
  <c r="Q2242" i="5"/>
  <c r="Q2243" i="5"/>
  <c r="Q2247" i="5"/>
  <c r="Q2231" i="5"/>
  <c r="Q2230" i="5"/>
  <c r="K2236" i="5"/>
  <c r="R2226" i="5"/>
  <c r="Q2235" i="5"/>
  <c r="Q2226" i="5"/>
  <c r="Q2227" i="5"/>
  <c r="P2226" i="5"/>
  <c r="Q2234" i="5"/>
  <c r="Q2233" i="5"/>
  <c r="Q2228" i="5"/>
  <c r="Q2229" i="5"/>
  <c r="Q2232" i="5"/>
  <c r="R2220" i="5"/>
  <c r="Q2207" i="5"/>
  <c r="K2222" i="5"/>
  <c r="R2206" i="5"/>
  <c r="Q2215" i="5"/>
  <c r="Q2206" i="5"/>
  <c r="Q2218" i="5"/>
  <c r="P2206" i="5"/>
  <c r="Q2214" i="5"/>
  <c r="Q2209" i="5"/>
  <c r="Q2220" i="5"/>
  <c r="Q2211" i="5"/>
  <c r="Q2217" i="5"/>
  <c r="Q2208" i="5"/>
  <c r="Q2219" i="5"/>
  <c r="Q2216" i="5"/>
  <c r="Q2213" i="5"/>
  <c r="Q2210" i="5"/>
  <c r="Q2212" i="5"/>
  <c r="Q2189" i="5"/>
  <c r="P2188" i="5"/>
  <c r="Q2196" i="5"/>
  <c r="Q2200" i="5"/>
  <c r="Q2195" i="5"/>
  <c r="Q2190" i="5"/>
  <c r="Q2194" i="5"/>
  <c r="Q2191" i="5"/>
  <c r="Q2192" i="5"/>
  <c r="Q2199" i="5"/>
  <c r="Q2193" i="5"/>
  <c r="Q2197" i="5"/>
  <c r="Q2201" i="5"/>
  <c r="R2188" i="5"/>
  <c r="K2202" i="5"/>
  <c r="Q2198" i="5"/>
  <c r="Q2188" i="5"/>
  <c r="R2152" i="5"/>
  <c r="Q2165" i="5"/>
  <c r="Q2183" i="5"/>
  <c r="P2162" i="5"/>
  <c r="Q2178" i="5"/>
  <c r="Q2176" i="5"/>
  <c r="Q2174" i="5"/>
  <c r="Q2163" i="5"/>
  <c r="Q2170" i="5"/>
  <c r="Q2182" i="5"/>
  <c r="Q2179" i="5"/>
  <c r="Q2172" i="5"/>
  <c r="Q2166" i="5"/>
  <c r="Q2173" i="5"/>
  <c r="Q2167" i="5"/>
  <c r="Q2175" i="5"/>
  <c r="Q2164" i="5"/>
  <c r="Q2171" i="5"/>
  <c r="Q2181" i="5"/>
  <c r="Q2168" i="5"/>
  <c r="Q2180" i="5"/>
  <c r="R2162" i="5"/>
  <c r="K2184" i="5"/>
  <c r="Q2177" i="5"/>
  <c r="Q2169" i="5"/>
  <c r="Q2162" i="5"/>
  <c r="Q2140" i="5"/>
  <c r="Q2137" i="5"/>
  <c r="Q2138" i="5"/>
  <c r="Q2139" i="5"/>
  <c r="Q2136" i="5"/>
  <c r="Q2135" i="5"/>
  <c r="Q2157" i="5"/>
  <c r="Q2134" i="5"/>
  <c r="Q2153" i="5"/>
  <c r="Q2146" i="5"/>
  <c r="P2134" i="5"/>
  <c r="Q2143" i="5"/>
  <c r="R2134" i="5"/>
  <c r="K2158" i="5"/>
  <c r="Q2148" i="5"/>
  <c r="Q2156" i="5"/>
  <c r="Q2144" i="5"/>
  <c r="Q2149" i="5"/>
  <c r="Q2147" i="5"/>
  <c r="Q2142" i="5"/>
  <c r="Q2154" i="5"/>
  <c r="Q2145" i="5"/>
  <c r="Q2151" i="5"/>
  <c r="Q2141" i="5"/>
  <c r="Q2152" i="5"/>
  <c r="Q2155" i="5"/>
  <c r="Q2150" i="5"/>
  <c r="R2091" i="5"/>
  <c r="Q2113" i="5"/>
  <c r="Q2124" i="5"/>
  <c r="R2112" i="5"/>
  <c r="K2130" i="5"/>
  <c r="Q2114" i="5"/>
  <c r="Q2127" i="5"/>
  <c r="Q2112" i="5"/>
  <c r="Q2118" i="5"/>
  <c r="Q2119" i="5"/>
  <c r="P2112" i="5"/>
  <c r="Q2120" i="5"/>
  <c r="Q2115" i="5"/>
  <c r="Q2128" i="5"/>
  <c r="Q2123" i="5"/>
  <c r="Q2126" i="5"/>
  <c r="Q2129" i="5"/>
  <c r="Q2117" i="5"/>
  <c r="Q2122" i="5"/>
  <c r="Q2125" i="5"/>
  <c r="Q2121" i="5"/>
  <c r="Q2116" i="5"/>
  <c r="R2084" i="5"/>
  <c r="Q2097" i="5"/>
  <c r="Q2098" i="5"/>
  <c r="Q2103" i="5"/>
  <c r="Q2101" i="5"/>
  <c r="Q2099" i="5"/>
  <c r="Q2102" i="5"/>
  <c r="Q2100" i="5"/>
  <c r="Q2106" i="5"/>
  <c r="Q2105" i="5"/>
  <c r="Q2107" i="5"/>
  <c r="Q2104" i="5"/>
  <c r="Q2083" i="5"/>
  <c r="Q2084" i="5"/>
  <c r="Q2088" i="5"/>
  <c r="Q2096" i="5"/>
  <c r="Q2091" i="5"/>
  <c r="R2082" i="5"/>
  <c r="K2108" i="5"/>
  <c r="Q2082" i="5"/>
  <c r="Q2089" i="5"/>
  <c r="Q2093" i="5"/>
  <c r="Q2087" i="5"/>
  <c r="P2082" i="5"/>
  <c r="Q2090" i="5"/>
  <c r="Q2095" i="5"/>
  <c r="Q2085" i="5"/>
  <c r="Q2092" i="5"/>
  <c r="Q2094" i="5"/>
  <c r="Q2086" i="5"/>
  <c r="Q2072" i="5"/>
  <c r="Q2071" i="5"/>
  <c r="Q2076" i="5"/>
  <c r="R2069" i="5"/>
  <c r="K2078" i="5"/>
  <c r="Q2075" i="5"/>
  <c r="Q2074" i="5"/>
  <c r="Q2069" i="5"/>
  <c r="P2069" i="5"/>
  <c r="Q2070" i="5"/>
  <c r="Q2073" i="5"/>
  <c r="Q2077" i="5"/>
  <c r="Q2063" i="5"/>
  <c r="Q2062" i="5"/>
  <c r="Q2061" i="5"/>
  <c r="Q2058" i="5"/>
  <c r="R2050" i="5"/>
  <c r="K2065" i="5"/>
  <c r="Q2052" i="5"/>
  <c r="Q2056" i="5"/>
  <c r="Q2050" i="5"/>
  <c r="Q2059" i="5"/>
  <c r="Q2055" i="5"/>
  <c r="P2050" i="5"/>
  <c r="Q2054" i="5"/>
  <c r="Q2051" i="5"/>
  <c r="Q2053" i="5"/>
  <c r="Q2057" i="5"/>
  <c r="Q2060" i="5"/>
  <c r="Q2035" i="5"/>
  <c r="Q2034" i="5"/>
  <c r="Q2036" i="5"/>
  <c r="R2001" i="5"/>
  <c r="R2033" i="5"/>
  <c r="K2046" i="5"/>
  <c r="Q2044" i="5"/>
  <c r="Q2033" i="5"/>
  <c r="Q2040" i="5"/>
  <c r="P2033" i="5"/>
  <c r="Q2037" i="5"/>
  <c r="Q2045" i="5"/>
  <c r="Q2043" i="5"/>
  <c r="Q2038" i="5"/>
  <c r="Q2039" i="5"/>
  <c r="Q2041" i="5"/>
  <c r="Q2042" i="5"/>
  <c r="Q2018" i="5"/>
  <c r="P2012" i="5"/>
  <c r="Q2013" i="5"/>
  <c r="Q2020" i="5"/>
  <c r="Q2027" i="5"/>
  <c r="Q2023" i="5"/>
  <c r="Q2026" i="5"/>
  <c r="Q2024" i="5"/>
  <c r="Q2019" i="5"/>
  <c r="Q2015" i="5"/>
  <c r="Q2017" i="5"/>
  <c r="Q2016" i="5"/>
  <c r="Q2014" i="5"/>
  <c r="Q2025" i="5"/>
  <c r="Q2021" i="5"/>
  <c r="R2012" i="5"/>
  <c r="K2029" i="5"/>
  <c r="Q2022" i="5"/>
  <c r="Q2028" i="5"/>
  <c r="Q2012" i="5"/>
  <c r="Q2004" i="5"/>
  <c r="Q1996" i="5"/>
  <c r="Q2007" i="5"/>
  <c r="Q1997" i="5"/>
  <c r="Q1993" i="5"/>
  <c r="Q1998" i="5"/>
  <c r="Q2006" i="5"/>
  <c r="Q1995" i="5"/>
  <c r="Q2005" i="5"/>
  <c r="Q2003" i="5"/>
  <c r="Q1992" i="5"/>
  <c r="Q1999" i="5"/>
  <c r="Q2002" i="5"/>
  <c r="Q2001" i="5"/>
  <c r="Q1994" i="5"/>
  <c r="Q2000" i="5"/>
  <c r="R1991" i="5"/>
  <c r="K2008" i="5"/>
  <c r="Q1991" i="5"/>
  <c r="Q1981" i="5"/>
  <c r="Q1982" i="5"/>
  <c r="R1977" i="5"/>
  <c r="K1987" i="5"/>
  <c r="Q1977" i="5"/>
  <c r="Q1983" i="5"/>
  <c r="Q1979" i="5"/>
  <c r="P1977" i="5"/>
  <c r="Q1984" i="5"/>
  <c r="Q1978" i="5"/>
  <c r="Q1980" i="5"/>
  <c r="Q1985" i="5"/>
  <c r="Q1965" i="5"/>
  <c r="Q1968" i="5"/>
  <c r="Q1969" i="5"/>
  <c r="P1963" i="5"/>
  <c r="R1963" i="5"/>
  <c r="K1973" i="5"/>
  <c r="Q1967" i="5"/>
  <c r="Q1970" i="5"/>
  <c r="Q1963" i="5"/>
  <c r="Q1964" i="5"/>
  <c r="Q1971" i="5"/>
  <c r="Q1966" i="5"/>
  <c r="Q1972" i="5"/>
  <c r="Q1951" i="5"/>
  <c r="Q1947" i="5"/>
  <c r="Q1946" i="5"/>
  <c r="Q1944" i="5"/>
  <c r="Q1955" i="5"/>
  <c r="Q1940" i="5"/>
  <c r="Q1953" i="5"/>
  <c r="Q1952" i="5"/>
  <c r="Q1948" i="5"/>
  <c r="Q1958" i="5"/>
  <c r="Q1941" i="5"/>
  <c r="Q1943" i="5"/>
  <c r="Q1949" i="5"/>
  <c r="Q1954" i="5"/>
  <c r="P1939" i="5"/>
  <c r="Q1957" i="5"/>
  <c r="Q1942" i="5"/>
  <c r="Q1945" i="5"/>
  <c r="R1939" i="5"/>
  <c r="K1959" i="5"/>
  <c r="Q1950" i="5"/>
  <c r="Q1956" i="5"/>
  <c r="Q1939" i="5"/>
  <c r="Q1920" i="5"/>
  <c r="Q1923" i="5"/>
  <c r="Q1922" i="5"/>
  <c r="Q1921" i="5"/>
  <c r="Q1919" i="5"/>
  <c r="Q1924" i="5"/>
  <c r="Q1928" i="5"/>
  <c r="Q1927" i="5"/>
  <c r="Q1925" i="5"/>
  <c r="Q1918" i="5"/>
  <c r="Q1926" i="5"/>
  <c r="R1915" i="5"/>
  <c r="R1883" i="5"/>
  <c r="P1912" i="5"/>
  <c r="Q1913" i="5"/>
  <c r="R1912" i="5"/>
  <c r="K1935" i="5"/>
  <c r="Q1930" i="5"/>
  <c r="Q1917" i="5"/>
  <c r="Q1914" i="5"/>
  <c r="Q1934" i="5"/>
  <c r="Q1929" i="5"/>
  <c r="Q1916" i="5"/>
  <c r="Q1915" i="5"/>
  <c r="Q1933" i="5"/>
  <c r="Q1931" i="5"/>
  <c r="Q1932" i="5"/>
  <c r="Q1912" i="5"/>
  <c r="Q1900" i="5"/>
  <c r="Q1902" i="5"/>
  <c r="Q1904" i="5"/>
  <c r="P1896" i="5"/>
  <c r="Q1901" i="5"/>
  <c r="Q1907" i="5"/>
  <c r="Q1897" i="5"/>
  <c r="Q1905" i="5"/>
  <c r="Q1906" i="5"/>
  <c r="Q1899" i="5"/>
  <c r="Q1898" i="5"/>
  <c r="R1896" i="5"/>
  <c r="K1908" i="5"/>
  <c r="Q1903" i="5"/>
  <c r="Q1896" i="5"/>
  <c r="Q1882" i="5"/>
  <c r="Q1881" i="5"/>
  <c r="Q1883" i="5"/>
  <c r="Q1877" i="5"/>
  <c r="Q1889" i="5"/>
  <c r="Q1880" i="5"/>
  <c r="Q1888" i="5"/>
  <c r="Q1875" i="5"/>
  <c r="Q1878" i="5"/>
  <c r="Q1884" i="5"/>
  <c r="Q1874" i="5"/>
  <c r="R1873" i="5"/>
  <c r="K1892" i="5"/>
  <c r="Q1890" i="5"/>
  <c r="Q1885" i="5"/>
  <c r="Q1873" i="5"/>
  <c r="Q1886" i="5"/>
  <c r="P1873" i="5"/>
  <c r="Q1876" i="5"/>
  <c r="Q1879" i="5"/>
  <c r="Q1891" i="5"/>
  <c r="Q1887" i="5"/>
  <c r="J1866" i="5"/>
  <c r="K1867" i="5"/>
  <c r="L1867" i="5"/>
  <c r="I1865" i="5"/>
  <c r="J1865" i="5" a="1"/>
  <c r="M2326" i="5" l="1"/>
  <c r="M2327" i="5" s="1"/>
  <c r="L2297" i="5"/>
  <c r="L2298" i="5" s="1"/>
  <c r="L2275" i="5"/>
  <c r="L2276" i="5" s="1"/>
  <c r="P2297" i="5"/>
  <c r="L2326" i="5"/>
  <c r="L2327" i="5" s="1"/>
  <c r="P2326" i="5"/>
  <c r="M2297" i="5"/>
  <c r="M2298" i="5" s="1"/>
  <c r="P2275" i="5"/>
  <c r="M2275" i="5"/>
  <c r="M2276" i="5" s="1"/>
  <c r="L2250" i="5"/>
  <c r="L2251" i="5" s="1"/>
  <c r="P2250" i="5"/>
  <c r="M2250" i="5"/>
  <c r="M2251" i="5" s="1"/>
  <c r="M2236" i="5"/>
  <c r="M2237" i="5" s="1"/>
  <c r="L2236" i="5"/>
  <c r="L2237" i="5" s="1"/>
  <c r="P2236" i="5"/>
  <c r="M2222" i="5"/>
  <c r="M2223" i="5" s="1"/>
  <c r="P2222" i="5"/>
  <c r="M2202" i="5"/>
  <c r="M2203" i="5" s="1"/>
  <c r="L2202" i="5"/>
  <c r="P2202" i="5"/>
  <c r="M2184" i="5"/>
  <c r="M2185" i="5" s="1"/>
  <c r="M2158" i="5"/>
  <c r="M2159" i="5" s="1"/>
  <c r="L2184" i="5"/>
  <c r="L2185" i="5" s="1"/>
  <c r="P2184" i="5"/>
  <c r="L2158" i="5"/>
  <c r="L2159" i="5" s="1"/>
  <c r="P2158" i="5"/>
  <c r="L2130" i="5"/>
  <c r="L2131" i="5" s="1"/>
  <c r="L2108" i="5"/>
  <c r="L2109" i="5" s="1"/>
  <c r="P2130" i="5"/>
  <c r="M2130" i="5"/>
  <c r="M2131" i="5" s="1"/>
  <c r="M2078" i="5"/>
  <c r="M2079" i="5" s="1"/>
  <c r="P2108" i="5"/>
  <c r="M2108" i="5"/>
  <c r="M2109" i="5" s="1"/>
  <c r="L2078" i="5"/>
  <c r="L2079" i="5" s="1"/>
  <c r="P2078" i="5"/>
  <c r="M2065" i="5"/>
  <c r="M2066" i="5" s="1"/>
  <c r="P2065" i="5"/>
  <c r="L2046" i="5"/>
  <c r="M2029" i="5"/>
  <c r="M2030" i="5" s="1"/>
  <c r="M2046" i="5"/>
  <c r="M2047" i="5" s="1"/>
  <c r="P2046" i="5"/>
  <c r="L2029" i="5"/>
  <c r="L2030" i="5" s="1"/>
  <c r="P2029" i="5"/>
  <c r="P2008" i="5"/>
  <c r="M2008" i="5"/>
  <c r="M2009" i="5" s="1"/>
  <c r="L2008" i="5"/>
  <c r="L2009" i="5" s="1"/>
  <c r="L1987" i="5"/>
  <c r="L1988" i="5" s="1"/>
  <c r="P1987" i="5"/>
  <c r="M1987" i="5"/>
  <c r="M1988" i="5" s="1"/>
  <c r="M1973" i="5"/>
  <c r="M1974" i="5" s="1"/>
  <c r="M1959" i="5"/>
  <c r="M1960" i="5" s="1"/>
  <c r="L1959" i="5"/>
  <c r="L1960" i="5" s="1"/>
  <c r="P1973" i="5"/>
  <c r="L1973" i="5"/>
  <c r="L1974" i="5" s="1"/>
  <c r="P1959" i="5"/>
  <c r="L1935" i="5"/>
  <c r="L1936" i="5" s="1"/>
  <c r="L1908" i="5"/>
  <c r="L1909" i="5" s="1"/>
  <c r="M1892" i="5"/>
  <c r="M1893" i="5" s="1"/>
  <c r="M1935" i="5"/>
  <c r="M1936" i="5" s="1"/>
  <c r="P1935" i="5"/>
  <c r="M1908" i="5"/>
  <c r="M1909" i="5" s="1"/>
  <c r="P1908" i="5"/>
  <c r="L1892" i="5"/>
  <c r="L1893" i="5" s="1"/>
  <c r="P1892" i="5"/>
  <c r="J1865" i="5"/>
  <c r="K1866" i="5"/>
  <c r="L1866" i="5"/>
  <c r="I1864" i="5"/>
  <c r="J1864" i="5" a="1"/>
  <c r="L2203" i="5" l="1"/>
  <c r="L2221" i="5"/>
  <c r="L2222" i="5" s="1"/>
  <c r="L2223" i="5" s="1"/>
  <c r="L2047" i="5"/>
  <c r="L2064" i="5"/>
  <c r="J1864" i="5"/>
  <c r="L1865" i="5"/>
  <c r="K1865" i="5"/>
  <c r="I1863" i="5"/>
  <c r="J1863" i="5" a="1"/>
  <c r="J1863" i="5" l="1"/>
  <c r="L1864" i="5"/>
  <c r="K1864" i="5"/>
  <c r="I1862" i="5"/>
  <c r="J1862" i="5" a="1"/>
  <c r="J1862" i="5" l="1"/>
  <c r="K1863" i="5"/>
  <c r="L1863" i="5"/>
  <c r="I1861" i="5"/>
  <c r="J1861" i="5" a="1"/>
  <c r="J1861" i="5" l="1"/>
  <c r="L1862" i="5"/>
  <c r="K1862" i="5"/>
  <c r="I1860" i="5"/>
  <c r="J1860" i="5" a="1"/>
  <c r="J1860" i="5" l="1"/>
  <c r="K1861" i="5"/>
  <c r="L1861" i="5"/>
  <c r="I1859" i="5"/>
  <c r="J1859" i="5" a="1"/>
  <c r="J1859" i="5" l="1"/>
  <c r="L1860" i="5"/>
  <c r="K1860" i="5"/>
  <c r="I1854" i="5"/>
  <c r="J1854" i="5" a="1"/>
  <c r="J1854" i="5" l="1"/>
  <c r="K1859" i="5"/>
  <c r="K1869" i="5" s="1"/>
  <c r="L1859" i="5"/>
  <c r="I1853" i="5"/>
  <c r="J1853" i="5" a="1"/>
  <c r="L1869" i="5" l="1"/>
  <c r="L1870" i="5" s="1"/>
  <c r="J1853" i="5"/>
  <c r="L1854" i="5"/>
  <c r="K1854" i="5"/>
  <c r="I1852" i="5"/>
  <c r="J1852" i="5" a="1"/>
  <c r="J1852" i="5" l="1"/>
  <c r="L1853" i="5"/>
  <c r="K1853" i="5"/>
  <c r="I1851" i="5"/>
  <c r="J1851" i="5" a="1"/>
  <c r="J1851" i="5" l="1"/>
  <c r="L1852" i="5"/>
  <c r="K1852" i="5"/>
  <c r="I1850" i="5"/>
  <c r="J1850" i="5" a="1"/>
  <c r="J1850" i="5" l="1"/>
  <c r="L1851" i="5"/>
  <c r="K1851" i="5"/>
  <c r="I1849" i="5"/>
  <c r="J1849" i="5" a="1"/>
  <c r="J1849" i="5" l="1"/>
  <c r="L1850" i="5"/>
  <c r="K1850" i="5"/>
  <c r="I1848" i="5"/>
  <c r="G119" i="16" a="1"/>
  <c r="G119" i="16" s="1"/>
  <c r="H119" i="16"/>
  <c r="I119" i="16"/>
  <c r="G120" i="16" a="1"/>
  <c r="G120" i="16" s="1"/>
  <c r="H120" i="16"/>
  <c r="I120" i="16"/>
  <c r="G121" i="16" a="1"/>
  <c r="G121" i="16" s="1"/>
  <c r="H121" i="16"/>
  <c r="I121" i="16"/>
  <c r="G122" i="16" a="1"/>
  <c r="G122" i="16" s="1"/>
  <c r="H122" i="16"/>
  <c r="I122" i="16"/>
  <c r="G123" i="16" a="1"/>
  <c r="G123" i="16" s="1"/>
  <c r="H123" i="16"/>
  <c r="I123" i="16"/>
  <c r="G124" i="16" a="1"/>
  <c r="G124" i="16" s="1"/>
  <c r="H124" i="16"/>
  <c r="I124" i="16"/>
  <c r="G125" i="16" a="1"/>
  <c r="G125" i="16" s="1"/>
  <c r="H125" i="16"/>
  <c r="I125" i="16"/>
  <c r="G126" i="16" a="1"/>
  <c r="G126" i="16" s="1"/>
  <c r="H126" i="16"/>
  <c r="I126" i="16"/>
  <c r="G127" i="16" a="1"/>
  <c r="G127" i="16" s="1"/>
  <c r="H127" i="16"/>
  <c r="I127" i="16"/>
  <c r="G128" i="16" a="1"/>
  <c r="G128" i="16" s="1"/>
  <c r="H128" i="16"/>
  <c r="I128" i="16"/>
  <c r="G129" i="16" a="1"/>
  <c r="G129" i="16" s="1"/>
  <c r="H129" i="16"/>
  <c r="I129" i="16"/>
  <c r="G130" i="16" a="1"/>
  <c r="G130" i="16" s="1"/>
  <c r="H130" i="16"/>
  <c r="I130" i="16"/>
  <c r="G131" i="16" a="1"/>
  <c r="G131" i="16" s="1"/>
  <c r="H131" i="16"/>
  <c r="I131" i="16"/>
  <c r="G132" i="16" a="1"/>
  <c r="G132" i="16" s="1"/>
  <c r="H132" i="16"/>
  <c r="I132" i="16"/>
  <c r="AE1630" i="5"/>
  <c r="AA1641" i="5"/>
  <c r="AD1641" i="5" s="1"/>
  <c r="AE1696" i="5"/>
  <c r="AE1695" i="5"/>
  <c r="AE1694" i="5"/>
  <c r="AA1705" i="5"/>
  <c r="I1847" i="5"/>
  <c r="I1846" i="5"/>
  <c r="I1845" i="5"/>
  <c r="I1844" i="5"/>
  <c r="I1826" i="5"/>
  <c r="I1827" i="5"/>
  <c r="I1828" i="5"/>
  <c r="I1829" i="5"/>
  <c r="I1839" i="5"/>
  <c r="I1838" i="5"/>
  <c r="I1837" i="5"/>
  <c r="I1836" i="5"/>
  <c r="I1835" i="5"/>
  <c r="I1834" i="5"/>
  <c r="I1833" i="5"/>
  <c r="I1832" i="5"/>
  <c r="I1831" i="5"/>
  <c r="I1830" i="5"/>
  <c r="I1825" i="5"/>
  <c r="I1824" i="5"/>
  <c r="K1474" i="1"/>
  <c r="P1474" i="1" a="1"/>
  <c r="P1474" i="1" s="1"/>
  <c r="K1475" i="1"/>
  <c r="P1475" i="1" a="1"/>
  <c r="P1475" i="1" s="1"/>
  <c r="K1476" i="1"/>
  <c r="P1476" i="1" a="1"/>
  <c r="P1476" i="1" s="1"/>
  <c r="K1477" i="1"/>
  <c r="P1477" i="1" a="1"/>
  <c r="P1477" i="1" s="1"/>
  <c r="K1478" i="1"/>
  <c r="P1478" i="1" a="1"/>
  <c r="P1478" i="1" s="1"/>
  <c r="K1479" i="1"/>
  <c r="P1479" i="1" a="1"/>
  <c r="P1479" i="1" s="1"/>
  <c r="K1480" i="1"/>
  <c r="P1480" i="1" a="1"/>
  <c r="P1480" i="1" s="1"/>
  <c r="K1473" i="1"/>
  <c r="P1473" i="1" a="1"/>
  <c r="P1473" i="1" s="1"/>
  <c r="K1466" i="1"/>
  <c r="P1466" i="1" a="1"/>
  <c r="P1466" i="1" s="1"/>
  <c r="K1467" i="1"/>
  <c r="P1467" i="1" a="1"/>
  <c r="P1467" i="1" s="1"/>
  <c r="K1468" i="1"/>
  <c r="P1468" i="1" a="1"/>
  <c r="P1468" i="1" s="1"/>
  <c r="K1469" i="1"/>
  <c r="P1469" i="1" a="1"/>
  <c r="P1469" i="1" s="1"/>
  <c r="K1470" i="1"/>
  <c r="P1470" i="1" a="1"/>
  <c r="P1470" i="1" s="1"/>
  <c r="K1471" i="1"/>
  <c r="P1471" i="1" a="1"/>
  <c r="P1471" i="1" s="1"/>
  <c r="K1472" i="1"/>
  <c r="P1472" i="1" a="1"/>
  <c r="P1472" i="1" s="1"/>
  <c r="K1465" i="1"/>
  <c r="P1465" i="1" a="1"/>
  <c r="P1465" i="1" s="1"/>
  <c r="K1445" i="1"/>
  <c r="P1445" i="1" a="1"/>
  <c r="P1445" i="1" s="1"/>
  <c r="K1446" i="1"/>
  <c r="P1446" i="1" a="1"/>
  <c r="P1446" i="1" s="1"/>
  <c r="K1447" i="1"/>
  <c r="P1447" i="1" a="1"/>
  <c r="P1447" i="1" s="1"/>
  <c r="K1448" i="1"/>
  <c r="P1448" i="1" a="1"/>
  <c r="P1448" i="1" s="1"/>
  <c r="K1449" i="1"/>
  <c r="P1449" i="1" a="1"/>
  <c r="P1449" i="1" s="1"/>
  <c r="K1450" i="1"/>
  <c r="P1450" i="1" a="1"/>
  <c r="P1450" i="1" s="1"/>
  <c r="K1451" i="1"/>
  <c r="P1451" i="1" a="1"/>
  <c r="P1451" i="1" s="1"/>
  <c r="K1452" i="1"/>
  <c r="P1452" i="1" a="1"/>
  <c r="P1452" i="1" s="1"/>
  <c r="K1453" i="1"/>
  <c r="P1453" i="1" a="1"/>
  <c r="P1453" i="1" s="1"/>
  <c r="K1454" i="1"/>
  <c r="P1454" i="1" a="1"/>
  <c r="P1454" i="1" s="1"/>
  <c r="K1455" i="1"/>
  <c r="P1455" i="1" a="1"/>
  <c r="P1455" i="1" s="1"/>
  <c r="K1456" i="1"/>
  <c r="P1456" i="1" a="1"/>
  <c r="P1456" i="1" s="1"/>
  <c r="K1457" i="1"/>
  <c r="P1457" i="1" a="1"/>
  <c r="P1457" i="1" s="1"/>
  <c r="K1458" i="1"/>
  <c r="P1458" i="1" a="1"/>
  <c r="P1458" i="1" s="1"/>
  <c r="K1459" i="1"/>
  <c r="P1459" i="1" a="1"/>
  <c r="P1459" i="1" s="1"/>
  <c r="K1460" i="1"/>
  <c r="P1460" i="1" a="1"/>
  <c r="P1460" i="1" s="1"/>
  <c r="K1461" i="1"/>
  <c r="P1461" i="1" a="1"/>
  <c r="P1461" i="1" s="1"/>
  <c r="K1462" i="1"/>
  <c r="P1462" i="1" a="1"/>
  <c r="P1462" i="1" s="1"/>
  <c r="K1463" i="1"/>
  <c r="P1463" i="1" a="1"/>
  <c r="P1463" i="1" s="1"/>
  <c r="K1464" i="1"/>
  <c r="P1464" i="1" a="1"/>
  <c r="P1464" i="1" s="1"/>
  <c r="K1444" i="1"/>
  <c r="P1444" i="1" a="1"/>
  <c r="P1444" i="1" s="1"/>
  <c r="AA1627" i="5"/>
  <c r="AE1787" i="5"/>
  <c r="Z1844" i="5" s="1"/>
  <c r="H105" i="16"/>
  <c r="Z1595" i="5"/>
  <c r="AA1798" i="5"/>
  <c r="X1844" i="5" s="1"/>
  <c r="W1844" i="5"/>
  <c r="D268" i="7" s="1"/>
  <c r="AE1683" i="5"/>
  <c r="AE1682" i="5"/>
  <c r="AE1681" i="5"/>
  <c r="AE1619" i="5"/>
  <c r="AE1618" i="5"/>
  <c r="AJ1808" i="5"/>
  <c r="AJ1777" i="5"/>
  <c r="AJ1765" i="5"/>
  <c r="I1819" i="5"/>
  <c r="I1818" i="5"/>
  <c r="I1817" i="5"/>
  <c r="I1816" i="5"/>
  <c r="I1815" i="5"/>
  <c r="I1814" i="5"/>
  <c r="I1813" i="5"/>
  <c r="I1812" i="5"/>
  <c r="I1811" i="5"/>
  <c r="I1810" i="5"/>
  <c r="I1809" i="5"/>
  <c r="I1808" i="5"/>
  <c r="I1807" i="5"/>
  <c r="K1442" i="1"/>
  <c r="P1442" i="1" a="1"/>
  <c r="P1442" i="1" s="1"/>
  <c r="K1443" i="1"/>
  <c r="P1443" i="1" a="1"/>
  <c r="P1443" i="1" s="1"/>
  <c r="K1441" i="1"/>
  <c r="P1441" i="1" a="1"/>
  <c r="P1441" i="1" s="1"/>
  <c r="K1435" i="1"/>
  <c r="P1435" i="1" a="1"/>
  <c r="P1435" i="1" s="1"/>
  <c r="K1436" i="1"/>
  <c r="P1436" i="1" a="1"/>
  <c r="P1436" i="1" s="1"/>
  <c r="K1437" i="1"/>
  <c r="P1437" i="1" a="1"/>
  <c r="P1437" i="1" s="1"/>
  <c r="K1438" i="1"/>
  <c r="P1438" i="1" a="1"/>
  <c r="P1438" i="1" s="1"/>
  <c r="K1439" i="1"/>
  <c r="P1439" i="1" a="1"/>
  <c r="P1439" i="1" s="1"/>
  <c r="K1440" i="1"/>
  <c r="P1440" i="1" a="1"/>
  <c r="P1440" i="1" s="1"/>
  <c r="K1434" i="1"/>
  <c r="P1434" i="1" a="1"/>
  <c r="P1434" i="1" s="1"/>
  <c r="K1432" i="1"/>
  <c r="P1432" i="1" a="1"/>
  <c r="P1432" i="1" s="1"/>
  <c r="K1433" i="1"/>
  <c r="P1433" i="1" a="1"/>
  <c r="P1433" i="1" s="1"/>
  <c r="K1431" i="1"/>
  <c r="P1431" i="1" a="1"/>
  <c r="P1431" i="1" s="1"/>
  <c r="K1410" i="1"/>
  <c r="P1410" i="1" a="1"/>
  <c r="P1410" i="1" s="1"/>
  <c r="K1411" i="1"/>
  <c r="P1411" i="1" a="1"/>
  <c r="P1411" i="1" s="1"/>
  <c r="K1412" i="1"/>
  <c r="P1412" i="1" a="1"/>
  <c r="P1412" i="1" s="1"/>
  <c r="K1413" i="1"/>
  <c r="P1413" i="1" a="1"/>
  <c r="P1413" i="1" s="1"/>
  <c r="K1414" i="1"/>
  <c r="P1414" i="1" a="1"/>
  <c r="P1414" i="1" s="1"/>
  <c r="K1415" i="1"/>
  <c r="P1415" i="1" a="1"/>
  <c r="P1415" i="1" s="1"/>
  <c r="K1416" i="1"/>
  <c r="P1416" i="1" a="1"/>
  <c r="P1416" i="1" s="1"/>
  <c r="K1417" i="1"/>
  <c r="P1417" i="1" a="1"/>
  <c r="P1417" i="1" s="1"/>
  <c r="K1418" i="1"/>
  <c r="P1418" i="1" a="1"/>
  <c r="P1418" i="1" s="1"/>
  <c r="K1419" i="1"/>
  <c r="P1419" i="1" a="1"/>
  <c r="P1419" i="1" s="1"/>
  <c r="K1420" i="1"/>
  <c r="P1420" i="1" a="1"/>
  <c r="P1420" i="1" s="1"/>
  <c r="K1421" i="1"/>
  <c r="P1421" i="1" a="1"/>
  <c r="P1421" i="1" s="1"/>
  <c r="K1422" i="1"/>
  <c r="P1422" i="1" a="1"/>
  <c r="P1422" i="1" s="1"/>
  <c r="K1423" i="1"/>
  <c r="P1423" i="1" a="1"/>
  <c r="P1423" i="1" s="1"/>
  <c r="K1424" i="1"/>
  <c r="P1424" i="1" a="1"/>
  <c r="P1424" i="1" s="1"/>
  <c r="K1425" i="1"/>
  <c r="P1425" i="1" a="1"/>
  <c r="P1425" i="1" s="1"/>
  <c r="K1426" i="1"/>
  <c r="P1426" i="1" a="1"/>
  <c r="P1426" i="1" s="1"/>
  <c r="K1427" i="1"/>
  <c r="P1427" i="1" a="1"/>
  <c r="P1427" i="1" s="1"/>
  <c r="K1428" i="1"/>
  <c r="P1428" i="1" a="1"/>
  <c r="P1428" i="1" s="1"/>
  <c r="K1429" i="1"/>
  <c r="P1429" i="1" a="1"/>
  <c r="P1429" i="1" s="1"/>
  <c r="K1430" i="1"/>
  <c r="P1430" i="1" a="1"/>
  <c r="P1430" i="1" s="1"/>
  <c r="K1409" i="1"/>
  <c r="P1409" i="1" a="1"/>
  <c r="P1409" i="1" s="1"/>
  <c r="K1407" i="1"/>
  <c r="P1407" i="1" a="1"/>
  <c r="P1407" i="1" s="1"/>
  <c r="K1408" i="1"/>
  <c r="P1408" i="1" a="1"/>
  <c r="P1408" i="1" s="1"/>
  <c r="K1406" i="1"/>
  <c r="P1406" i="1" a="1"/>
  <c r="P1406" i="1" s="1"/>
  <c r="K1405" i="1"/>
  <c r="P1405" i="1" a="1"/>
  <c r="P1405" i="1" s="1"/>
  <c r="K1404" i="1"/>
  <c r="P1404" i="1" a="1"/>
  <c r="P1404" i="1" s="1"/>
  <c r="I1802" i="5"/>
  <c r="I1801" i="5"/>
  <c r="I1800" i="5"/>
  <c r="I1799" i="5"/>
  <c r="I1798" i="5"/>
  <c r="I1797" i="5"/>
  <c r="I1796" i="5"/>
  <c r="I1795" i="5"/>
  <c r="I1794" i="5"/>
  <c r="I1793" i="5"/>
  <c r="I1792" i="5"/>
  <c r="I1791" i="5"/>
  <c r="I1790" i="5"/>
  <c r="I1789" i="5"/>
  <c r="I1788" i="5"/>
  <c r="I1787" i="5"/>
  <c r="I1786" i="5"/>
  <c r="I1785" i="5"/>
  <c r="I1784" i="5"/>
  <c r="I1783" i="5"/>
  <c r="I1782" i="5"/>
  <c r="I1781" i="5"/>
  <c r="I1780" i="5"/>
  <c r="I1779" i="5"/>
  <c r="I1778" i="5"/>
  <c r="I1773" i="5"/>
  <c r="I1772" i="5"/>
  <c r="I1771" i="5"/>
  <c r="I1770" i="5"/>
  <c r="I1769" i="5"/>
  <c r="I1768" i="5"/>
  <c r="I1767" i="5"/>
  <c r="I1766" i="5"/>
  <c r="K1403" i="1"/>
  <c r="P1403" i="1" a="1"/>
  <c r="P1403" i="1" s="1"/>
  <c r="K1398" i="1"/>
  <c r="P1398" i="1" a="1"/>
  <c r="P1398" i="1" s="1"/>
  <c r="K1399" i="1"/>
  <c r="P1399" i="1" a="1"/>
  <c r="P1399" i="1" s="1"/>
  <c r="K1400" i="1"/>
  <c r="P1400" i="1" a="1"/>
  <c r="P1400" i="1" s="1"/>
  <c r="K1401" i="1"/>
  <c r="P1401" i="1" a="1"/>
  <c r="P1401" i="1" s="1"/>
  <c r="K1402" i="1"/>
  <c r="P1402" i="1" a="1"/>
  <c r="P1402" i="1" s="1"/>
  <c r="K1397" i="1"/>
  <c r="P1397" i="1" a="1"/>
  <c r="P1397" i="1" s="1"/>
  <c r="K1395" i="1"/>
  <c r="P1395" i="1" a="1"/>
  <c r="P1395" i="1" s="1"/>
  <c r="K1396" i="1"/>
  <c r="P1396" i="1" a="1"/>
  <c r="P1396" i="1" s="1"/>
  <c r="K1394" i="1"/>
  <c r="P1394" i="1" a="1"/>
  <c r="P1394" i="1" s="1"/>
  <c r="K1393" i="1"/>
  <c r="P1393" i="1" a="1"/>
  <c r="P1393" i="1" s="1"/>
  <c r="K1392" i="1"/>
  <c r="P1392" i="1" a="1"/>
  <c r="P1392" i="1" s="1"/>
  <c r="AJ1726" i="5"/>
  <c r="I1761" i="5"/>
  <c r="I1760" i="5"/>
  <c r="I1759" i="5"/>
  <c r="I1758" i="5"/>
  <c r="I1757" i="5"/>
  <c r="I1756" i="5"/>
  <c r="I1755" i="5"/>
  <c r="I1754" i="5"/>
  <c r="I1753" i="5"/>
  <c r="I1752" i="5"/>
  <c r="I1751" i="5"/>
  <c r="I1750" i="5"/>
  <c r="I1749" i="5"/>
  <c r="I1748" i="5"/>
  <c r="I1747" i="5"/>
  <c r="I1746" i="5"/>
  <c r="I1745" i="5"/>
  <c r="I1744" i="5"/>
  <c r="I1743" i="5"/>
  <c r="I1742" i="5"/>
  <c r="I1741" i="5"/>
  <c r="I1740" i="5"/>
  <c r="I1739" i="5"/>
  <c r="I1738" i="5"/>
  <c r="I1737" i="5"/>
  <c r="I1736" i="5"/>
  <c r="I1735" i="5"/>
  <c r="I1734" i="5"/>
  <c r="I1733" i="5"/>
  <c r="I1732" i="5"/>
  <c r="I1731" i="5"/>
  <c r="I1730" i="5"/>
  <c r="I1729" i="5"/>
  <c r="I1728" i="5"/>
  <c r="I1727" i="5"/>
  <c r="K1385" i="1"/>
  <c r="P1385" i="1" a="1"/>
  <c r="P1385" i="1" s="1"/>
  <c r="K1386" i="1"/>
  <c r="P1386" i="1" a="1"/>
  <c r="P1386" i="1" s="1"/>
  <c r="K1387" i="1"/>
  <c r="P1387" i="1" a="1"/>
  <c r="P1387" i="1" s="1"/>
  <c r="K1388" i="1"/>
  <c r="P1388" i="1" a="1"/>
  <c r="P1388" i="1" s="1"/>
  <c r="K1389" i="1"/>
  <c r="P1389" i="1" a="1"/>
  <c r="P1389" i="1" s="1"/>
  <c r="K1390" i="1"/>
  <c r="P1390" i="1" a="1"/>
  <c r="P1390" i="1" s="1"/>
  <c r="K1391" i="1"/>
  <c r="P1391" i="1" a="1"/>
  <c r="P1391" i="1" s="1"/>
  <c r="K1384" i="1"/>
  <c r="P1384" i="1" a="1"/>
  <c r="P1384" i="1" s="1"/>
  <c r="K1370" i="1"/>
  <c r="P1370" i="1" a="1"/>
  <c r="P1370" i="1" s="1"/>
  <c r="K1371" i="1"/>
  <c r="P1371" i="1" a="1"/>
  <c r="P1371" i="1" s="1"/>
  <c r="K1372" i="1"/>
  <c r="P1372" i="1" a="1"/>
  <c r="P1372" i="1" s="1"/>
  <c r="K1373" i="1"/>
  <c r="P1373" i="1" a="1"/>
  <c r="P1373" i="1" s="1"/>
  <c r="K1374" i="1"/>
  <c r="P1374" i="1" a="1"/>
  <c r="P1374" i="1" s="1"/>
  <c r="K1375" i="1"/>
  <c r="P1375" i="1" a="1"/>
  <c r="P1375" i="1" s="1"/>
  <c r="K1376" i="1"/>
  <c r="P1376" i="1" a="1"/>
  <c r="P1376" i="1" s="1"/>
  <c r="K1377" i="1"/>
  <c r="P1377" i="1" a="1"/>
  <c r="P1377" i="1" s="1"/>
  <c r="K1378" i="1"/>
  <c r="P1378" i="1" a="1"/>
  <c r="P1378" i="1" s="1"/>
  <c r="K1379" i="1"/>
  <c r="P1379" i="1" a="1"/>
  <c r="P1379" i="1" s="1"/>
  <c r="K1380" i="1"/>
  <c r="P1380" i="1" a="1"/>
  <c r="P1380" i="1" s="1"/>
  <c r="K1381" i="1"/>
  <c r="P1381" i="1" a="1"/>
  <c r="P1381" i="1" s="1"/>
  <c r="K1382" i="1"/>
  <c r="P1382" i="1" a="1"/>
  <c r="P1382" i="1" s="1"/>
  <c r="K1383" i="1"/>
  <c r="P1383" i="1" a="1"/>
  <c r="P1383" i="1" s="1"/>
  <c r="K1369" i="1"/>
  <c r="P1369" i="1" a="1"/>
  <c r="P1369" i="1" s="1"/>
  <c r="K1358" i="1"/>
  <c r="P1358" i="1" a="1"/>
  <c r="P1358" i="1" s="1"/>
  <c r="K1359" i="1"/>
  <c r="P1359" i="1" a="1"/>
  <c r="P1359" i="1" s="1"/>
  <c r="K1360" i="1"/>
  <c r="P1360" i="1" a="1"/>
  <c r="P1360" i="1" s="1"/>
  <c r="K1361" i="1"/>
  <c r="P1361" i="1" a="1"/>
  <c r="P1361" i="1" s="1"/>
  <c r="K1362" i="1"/>
  <c r="P1362" i="1" a="1"/>
  <c r="P1362" i="1" s="1"/>
  <c r="K1363" i="1"/>
  <c r="P1363" i="1" a="1"/>
  <c r="P1363" i="1" s="1"/>
  <c r="K1364" i="1"/>
  <c r="P1364" i="1" a="1"/>
  <c r="P1364" i="1" s="1"/>
  <c r="K1365" i="1"/>
  <c r="P1365" i="1" a="1"/>
  <c r="P1365" i="1" s="1"/>
  <c r="K1366" i="1"/>
  <c r="P1366" i="1" a="1"/>
  <c r="P1366" i="1" s="1"/>
  <c r="K1367" i="1"/>
  <c r="P1367" i="1" a="1"/>
  <c r="P1367" i="1" s="1"/>
  <c r="K1368" i="1"/>
  <c r="P1368" i="1" a="1"/>
  <c r="P1368" i="1" s="1"/>
  <c r="K1357" i="1"/>
  <c r="P1357" i="1" a="1"/>
  <c r="P1357" i="1" s="1"/>
  <c r="AE1525" i="5"/>
  <c r="AE1524" i="5"/>
  <c r="AA1535" i="5"/>
  <c r="AD1535" i="5" s="1"/>
  <c r="AE1547" i="5"/>
  <c r="AE1546" i="5"/>
  <c r="AJ1683" i="5"/>
  <c r="I1689" i="5"/>
  <c r="I1690" i="5"/>
  <c r="I1691" i="5"/>
  <c r="I1692" i="5"/>
  <c r="I1693" i="5"/>
  <c r="I1694" i="5"/>
  <c r="I1695" i="5"/>
  <c r="I1696" i="5"/>
  <c r="I1697" i="5"/>
  <c r="I1698" i="5"/>
  <c r="I1699" i="5"/>
  <c r="I1700" i="5"/>
  <c r="I1701" i="5"/>
  <c r="I1702" i="5"/>
  <c r="I1703" i="5"/>
  <c r="I1704" i="5"/>
  <c r="I1705" i="5"/>
  <c r="I1706" i="5"/>
  <c r="I1707" i="5"/>
  <c r="I1685" i="5"/>
  <c r="I1686" i="5"/>
  <c r="I1687" i="5"/>
  <c r="I1688" i="5"/>
  <c r="I1708" i="5"/>
  <c r="I1709" i="5"/>
  <c r="I1710" i="5"/>
  <c r="I1711" i="5"/>
  <c r="I1712" i="5"/>
  <c r="I1713" i="5"/>
  <c r="I1714" i="5"/>
  <c r="I1715" i="5"/>
  <c r="I1716" i="5"/>
  <c r="I1722" i="5"/>
  <c r="I1721" i="5"/>
  <c r="I1720" i="5"/>
  <c r="I1719" i="5"/>
  <c r="I1718" i="5"/>
  <c r="I1717" i="5"/>
  <c r="I1684" i="5"/>
  <c r="G106" i="16" a="1"/>
  <c r="G106" i="16" s="1"/>
  <c r="H106" i="16"/>
  <c r="I106" i="16"/>
  <c r="G107" i="16" a="1"/>
  <c r="G107" i="16" s="1"/>
  <c r="H107" i="16"/>
  <c r="I107" i="16"/>
  <c r="G108" i="16" a="1"/>
  <c r="G108" i="16" s="1"/>
  <c r="H108" i="16"/>
  <c r="I108" i="16"/>
  <c r="G109" i="16" a="1"/>
  <c r="G109" i="16" s="1"/>
  <c r="H109" i="16"/>
  <c r="I109" i="16"/>
  <c r="G110" i="16" a="1"/>
  <c r="G110" i="16" s="1"/>
  <c r="H110" i="16"/>
  <c r="I110" i="16"/>
  <c r="G111" i="16" a="1"/>
  <c r="G111" i="16" s="1"/>
  <c r="H111" i="16"/>
  <c r="I111" i="16"/>
  <c r="G112" i="16" a="1"/>
  <c r="G112" i="16" s="1"/>
  <c r="H112" i="16"/>
  <c r="I112" i="16"/>
  <c r="G113" i="16" a="1"/>
  <c r="G113" i="16" s="1"/>
  <c r="H113" i="16"/>
  <c r="I113" i="16"/>
  <c r="G114" i="16" a="1"/>
  <c r="G114" i="16" s="1"/>
  <c r="H114" i="16"/>
  <c r="I114" i="16"/>
  <c r="G115" i="16" a="1"/>
  <c r="G115" i="16" s="1"/>
  <c r="H115" i="16"/>
  <c r="I115" i="16"/>
  <c r="G116" i="16" a="1"/>
  <c r="G116" i="16" s="1"/>
  <c r="H116" i="16"/>
  <c r="I116" i="16"/>
  <c r="G117" i="16" a="1"/>
  <c r="G117" i="16" s="1"/>
  <c r="H117" i="16"/>
  <c r="I117" i="16"/>
  <c r="G118" i="16" a="1"/>
  <c r="G118" i="16" s="1"/>
  <c r="H118" i="16"/>
  <c r="I118" i="16"/>
  <c r="B122" i="7"/>
  <c r="G101" i="16" a="1"/>
  <c r="G101" i="16" s="1"/>
  <c r="H101" i="16"/>
  <c r="I101" i="16"/>
  <c r="G102" i="16" a="1"/>
  <c r="G102" i="16" s="1"/>
  <c r="H102" i="16"/>
  <c r="I102" i="16"/>
  <c r="G103" i="16" a="1"/>
  <c r="G103" i="16" s="1"/>
  <c r="H103" i="16"/>
  <c r="I103" i="16"/>
  <c r="G104" i="16" a="1"/>
  <c r="G104" i="16" s="1"/>
  <c r="H104" i="16"/>
  <c r="I104" i="16"/>
  <c r="G105" i="16" a="1"/>
  <c r="G105" i="16" s="1"/>
  <c r="I105" i="16"/>
  <c r="AE1513" i="5"/>
  <c r="AE1512" i="5"/>
  <c r="AJ1664" i="5"/>
  <c r="AE1680" i="5"/>
  <c r="AA1691" i="5"/>
  <c r="AD1691" i="5" s="1"/>
  <c r="AE1617" i="5"/>
  <c r="AE1511" i="5"/>
  <c r="AE1510" i="5"/>
  <c r="I1679" i="5"/>
  <c r="I1678" i="5"/>
  <c r="I1677" i="5"/>
  <c r="I1676" i="5"/>
  <c r="I1675" i="5"/>
  <c r="I1674" i="5"/>
  <c r="I1673" i="5"/>
  <c r="I1672" i="5"/>
  <c r="I1671" i="5"/>
  <c r="I1670" i="5"/>
  <c r="I1669" i="5"/>
  <c r="I1668" i="5"/>
  <c r="I1667" i="5"/>
  <c r="I1666" i="5"/>
  <c r="I1665" i="5"/>
  <c r="AJ1641" i="5"/>
  <c r="AA1521" i="5"/>
  <c r="AD1521" i="5" s="1"/>
  <c r="K1355" i="1"/>
  <c r="P1355" i="1" a="1"/>
  <c r="P1355" i="1" s="1"/>
  <c r="K1356" i="1"/>
  <c r="P1356" i="1" a="1"/>
  <c r="P1356" i="1" s="1"/>
  <c r="K1354" i="1"/>
  <c r="P1354" i="1" a="1"/>
  <c r="P1354" i="1" s="1"/>
  <c r="K1352" i="1"/>
  <c r="P1352" i="1" a="1"/>
  <c r="P1352" i="1" s="1"/>
  <c r="K1353" i="1"/>
  <c r="P1353" i="1" a="1"/>
  <c r="P1353" i="1" s="1"/>
  <c r="K1334" i="1"/>
  <c r="P1334" i="1" a="1"/>
  <c r="P1334" i="1" s="1"/>
  <c r="K1335" i="1"/>
  <c r="P1335" i="1" a="1"/>
  <c r="P1335" i="1" s="1"/>
  <c r="K1336" i="1"/>
  <c r="P1336" i="1" a="1"/>
  <c r="P1336" i="1" s="1"/>
  <c r="K1337" i="1"/>
  <c r="P1337" i="1" a="1"/>
  <c r="P1337" i="1" s="1"/>
  <c r="K1338" i="1"/>
  <c r="P1338" i="1" a="1"/>
  <c r="P1338" i="1" s="1"/>
  <c r="K1339" i="1"/>
  <c r="P1339" i="1" a="1"/>
  <c r="P1339" i="1" s="1"/>
  <c r="K1340" i="1"/>
  <c r="P1340" i="1" a="1"/>
  <c r="P1340" i="1" s="1"/>
  <c r="K1341" i="1"/>
  <c r="P1341" i="1" a="1"/>
  <c r="P1341" i="1" s="1"/>
  <c r="K1342" i="1"/>
  <c r="P1342" i="1" a="1"/>
  <c r="P1342" i="1" s="1"/>
  <c r="K1343" i="1"/>
  <c r="P1343" i="1" a="1"/>
  <c r="P1343" i="1" s="1"/>
  <c r="K1344" i="1"/>
  <c r="P1344" i="1" a="1"/>
  <c r="P1344" i="1" s="1"/>
  <c r="K1345" i="1"/>
  <c r="P1345" i="1" a="1"/>
  <c r="P1345" i="1" s="1"/>
  <c r="K1346" i="1"/>
  <c r="P1346" i="1" a="1"/>
  <c r="P1346" i="1" s="1"/>
  <c r="K1347" i="1"/>
  <c r="P1347" i="1" a="1"/>
  <c r="P1347" i="1" s="1"/>
  <c r="K1348" i="1"/>
  <c r="P1348" i="1" a="1"/>
  <c r="P1348" i="1" s="1"/>
  <c r="K1349" i="1"/>
  <c r="P1349" i="1" a="1"/>
  <c r="P1349" i="1" s="1"/>
  <c r="K1350" i="1"/>
  <c r="P1350" i="1" a="1"/>
  <c r="P1350" i="1" s="1"/>
  <c r="K1351" i="1"/>
  <c r="P1351" i="1" a="1"/>
  <c r="P1351" i="1" s="1"/>
  <c r="K1333" i="1"/>
  <c r="P1333" i="1" a="1"/>
  <c r="P1333" i="1" s="1"/>
  <c r="K1304" i="1"/>
  <c r="P1304" i="1" a="1"/>
  <c r="P1304" i="1" s="1"/>
  <c r="K1305" i="1"/>
  <c r="P1305" i="1" a="1"/>
  <c r="P1305" i="1" s="1"/>
  <c r="K1306" i="1"/>
  <c r="P1306" i="1" a="1"/>
  <c r="P1306" i="1" s="1"/>
  <c r="K1307" i="1"/>
  <c r="P1307" i="1" a="1"/>
  <c r="P1307" i="1" s="1"/>
  <c r="K1308" i="1"/>
  <c r="P1308" i="1" a="1"/>
  <c r="P1308" i="1" s="1"/>
  <c r="K1309" i="1"/>
  <c r="P1309" i="1" a="1"/>
  <c r="P1309" i="1" s="1"/>
  <c r="K1310" i="1"/>
  <c r="P1310" i="1" a="1"/>
  <c r="P1310" i="1" s="1"/>
  <c r="K1311" i="1"/>
  <c r="P1311" i="1" a="1"/>
  <c r="P1311" i="1" s="1"/>
  <c r="K1312" i="1"/>
  <c r="P1312" i="1" a="1"/>
  <c r="P1312" i="1" s="1"/>
  <c r="K1313" i="1"/>
  <c r="P1313" i="1" a="1"/>
  <c r="P1313" i="1" s="1"/>
  <c r="K1314" i="1"/>
  <c r="P1314" i="1" a="1"/>
  <c r="P1314" i="1" s="1"/>
  <c r="K1315" i="1"/>
  <c r="P1315" i="1" a="1"/>
  <c r="P1315" i="1" s="1"/>
  <c r="K1316" i="1"/>
  <c r="P1316" i="1" a="1"/>
  <c r="P1316" i="1" s="1"/>
  <c r="K1317" i="1"/>
  <c r="P1317" i="1" a="1"/>
  <c r="P1317" i="1" s="1"/>
  <c r="K1318" i="1"/>
  <c r="P1318" i="1" a="1"/>
  <c r="P1318" i="1" s="1"/>
  <c r="K1319" i="1"/>
  <c r="P1319" i="1" a="1"/>
  <c r="P1319" i="1" s="1"/>
  <c r="K1320" i="1"/>
  <c r="P1320" i="1" a="1"/>
  <c r="P1320" i="1" s="1"/>
  <c r="K1321" i="1"/>
  <c r="P1321" i="1" a="1"/>
  <c r="P1321" i="1" s="1"/>
  <c r="K1322" i="1"/>
  <c r="P1322" i="1" a="1"/>
  <c r="P1322" i="1" s="1"/>
  <c r="K1323" i="1"/>
  <c r="P1323" i="1" a="1"/>
  <c r="P1323" i="1" s="1"/>
  <c r="K1324" i="1"/>
  <c r="P1324" i="1" a="1"/>
  <c r="P1324" i="1" s="1"/>
  <c r="K1325" i="1"/>
  <c r="P1325" i="1" a="1"/>
  <c r="P1325" i="1" s="1"/>
  <c r="K1326" i="1"/>
  <c r="P1326" i="1" a="1"/>
  <c r="P1326" i="1" s="1"/>
  <c r="K1327" i="1"/>
  <c r="P1327" i="1" a="1"/>
  <c r="P1327" i="1" s="1"/>
  <c r="K1328" i="1"/>
  <c r="P1328" i="1" a="1"/>
  <c r="P1328" i="1" s="1"/>
  <c r="K1329" i="1"/>
  <c r="P1329" i="1" a="1"/>
  <c r="P1329" i="1" s="1"/>
  <c r="K1330" i="1"/>
  <c r="P1330" i="1" a="1"/>
  <c r="P1330" i="1" s="1"/>
  <c r="K1331" i="1"/>
  <c r="P1331" i="1" a="1"/>
  <c r="P1331" i="1" s="1"/>
  <c r="K1332" i="1"/>
  <c r="P1332" i="1" a="1"/>
  <c r="P1332" i="1" s="1"/>
  <c r="K1303" i="1"/>
  <c r="P1303" i="1" a="1"/>
  <c r="P1303" i="1" s="1"/>
  <c r="O11" i="16"/>
  <c r="I1644" i="5"/>
  <c r="I1645" i="5"/>
  <c r="I1660" i="5"/>
  <c r="I1659" i="5"/>
  <c r="I1658" i="5"/>
  <c r="I1657" i="5"/>
  <c r="I1656" i="5"/>
  <c r="I1655" i="5"/>
  <c r="I1654" i="5"/>
  <c r="I1653" i="5"/>
  <c r="I1652" i="5"/>
  <c r="I1651" i="5"/>
  <c r="I1650" i="5"/>
  <c r="I1649" i="5"/>
  <c r="I1648" i="5"/>
  <c r="I1647" i="5"/>
  <c r="I1646" i="5"/>
  <c r="I1643" i="5"/>
  <c r="I1642" i="5"/>
  <c r="AE1499" i="5"/>
  <c r="AJ1620" i="5"/>
  <c r="AE1669" i="5"/>
  <c r="AE1668" i="5"/>
  <c r="AE1498" i="5"/>
  <c r="I1622" i="5"/>
  <c r="I1623" i="5"/>
  <c r="I1637" i="5"/>
  <c r="I1636" i="5"/>
  <c r="I1635" i="5"/>
  <c r="I1634" i="5"/>
  <c r="I1633" i="5"/>
  <c r="I1632" i="5"/>
  <c r="I1631" i="5"/>
  <c r="I1630" i="5"/>
  <c r="I1629" i="5"/>
  <c r="I1628" i="5"/>
  <c r="I1627" i="5"/>
  <c r="I1626" i="5"/>
  <c r="I1625" i="5"/>
  <c r="I1624" i="5"/>
  <c r="I1621" i="5"/>
  <c r="K1302" i="1"/>
  <c r="P1302" i="1" a="1"/>
  <c r="P1302" i="1" s="1"/>
  <c r="K1301" i="1"/>
  <c r="P1301" i="1" a="1"/>
  <c r="P1301" i="1" s="1"/>
  <c r="K1298" i="1"/>
  <c r="P1298" i="1" a="1"/>
  <c r="P1298" i="1" s="1"/>
  <c r="K1299" i="1"/>
  <c r="P1299" i="1" a="1"/>
  <c r="P1299" i="1" s="1"/>
  <c r="K1300" i="1"/>
  <c r="P1300" i="1" a="1"/>
  <c r="P1300" i="1" s="1"/>
  <c r="K1297" i="1"/>
  <c r="P1297" i="1" a="1"/>
  <c r="P1297" i="1" s="1"/>
  <c r="K1285" i="1"/>
  <c r="P1285" i="1" a="1"/>
  <c r="P1285" i="1" s="1"/>
  <c r="K1286" i="1"/>
  <c r="P1286" i="1" a="1"/>
  <c r="P1286" i="1" s="1"/>
  <c r="K1287" i="1"/>
  <c r="P1287" i="1" a="1"/>
  <c r="P1287" i="1" s="1"/>
  <c r="K1288" i="1"/>
  <c r="P1288" i="1" a="1"/>
  <c r="P1288" i="1" s="1"/>
  <c r="K1289" i="1"/>
  <c r="P1289" i="1" a="1"/>
  <c r="P1289" i="1" s="1"/>
  <c r="K1290" i="1"/>
  <c r="P1290" i="1" a="1"/>
  <c r="P1290" i="1" s="1"/>
  <c r="K1291" i="1"/>
  <c r="P1291" i="1" a="1"/>
  <c r="P1291" i="1" s="1"/>
  <c r="K1292" i="1"/>
  <c r="P1292" i="1" a="1"/>
  <c r="P1292" i="1" s="1"/>
  <c r="K1293" i="1"/>
  <c r="P1293" i="1" a="1"/>
  <c r="P1293" i="1" s="1"/>
  <c r="K1294" i="1"/>
  <c r="P1294" i="1" a="1"/>
  <c r="P1294" i="1" s="1"/>
  <c r="K1295" i="1"/>
  <c r="P1295" i="1" a="1"/>
  <c r="P1295" i="1" s="1"/>
  <c r="K1296" i="1"/>
  <c r="P1296" i="1" a="1"/>
  <c r="P1296" i="1" s="1"/>
  <c r="K1284" i="1"/>
  <c r="P1284" i="1" a="1"/>
  <c r="P1284" i="1" s="1"/>
  <c r="K1268" i="1"/>
  <c r="P1268" i="1" a="1"/>
  <c r="P1268" i="1" s="1"/>
  <c r="K1269" i="1"/>
  <c r="P1269" i="1" a="1"/>
  <c r="P1269" i="1" s="1"/>
  <c r="K1270" i="1"/>
  <c r="P1270" i="1" a="1"/>
  <c r="P1270" i="1" s="1"/>
  <c r="K1271" i="1"/>
  <c r="P1271" i="1" a="1"/>
  <c r="P1271" i="1" s="1"/>
  <c r="K1272" i="1"/>
  <c r="P1272" i="1" a="1"/>
  <c r="P1272" i="1" s="1"/>
  <c r="K1273" i="1"/>
  <c r="P1273" i="1" a="1"/>
  <c r="P1273" i="1" s="1"/>
  <c r="K1274" i="1"/>
  <c r="P1274" i="1" a="1"/>
  <c r="P1274" i="1" s="1"/>
  <c r="K1275" i="1"/>
  <c r="P1275" i="1" a="1"/>
  <c r="P1275" i="1" s="1"/>
  <c r="K1276" i="1"/>
  <c r="P1276" i="1" a="1"/>
  <c r="P1276" i="1" s="1"/>
  <c r="K1277" i="1"/>
  <c r="P1277" i="1" a="1"/>
  <c r="P1277" i="1" s="1"/>
  <c r="K1278" i="1"/>
  <c r="P1278" i="1" a="1"/>
  <c r="P1278" i="1" s="1"/>
  <c r="K1279" i="1"/>
  <c r="P1279" i="1" a="1"/>
  <c r="P1279" i="1" s="1"/>
  <c r="K1280" i="1"/>
  <c r="P1280" i="1" a="1"/>
  <c r="P1280" i="1" s="1"/>
  <c r="K1281" i="1"/>
  <c r="P1281" i="1" a="1"/>
  <c r="P1281" i="1" s="1"/>
  <c r="K1282" i="1"/>
  <c r="P1282" i="1" a="1"/>
  <c r="P1282" i="1" s="1"/>
  <c r="K1283" i="1"/>
  <c r="P1283" i="1" a="1"/>
  <c r="P1283" i="1" s="1"/>
  <c r="K1267" i="1"/>
  <c r="P1267" i="1" a="1"/>
  <c r="P1267" i="1" s="1"/>
  <c r="AJ1601" i="5"/>
  <c r="I1616" i="5"/>
  <c r="I1615" i="5"/>
  <c r="I1614" i="5"/>
  <c r="I1613" i="5"/>
  <c r="I1612" i="5"/>
  <c r="I1611" i="5"/>
  <c r="I1610" i="5"/>
  <c r="I1609" i="5"/>
  <c r="I1608" i="5"/>
  <c r="I1607" i="5"/>
  <c r="I1606" i="5"/>
  <c r="I1605" i="5"/>
  <c r="I1604" i="5"/>
  <c r="I1603" i="5"/>
  <c r="I1602" i="5"/>
  <c r="K1250" i="1"/>
  <c r="P1250" i="1" a="1"/>
  <c r="P1250" i="1" s="1"/>
  <c r="K1251" i="1"/>
  <c r="P1251" i="1" a="1"/>
  <c r="P1251" i="1" s="1"/>
  <c r="K1252" i="1"/>
  <c r="P1252" i="1" a="1"/>
  <c r="P1252" i="1" s="1"/>
  <c r="K1253" i="1"/>
  <c r="P1253" i="1" a="1"/>
  <c r="P1253" i="1" s="1"/>
  <c r="K1254" i="1"/>
  <c r="P1254" i="1" a="1"/>
  <c r="P1254" i="1" s="1"/>
  <c r="K1255" i="1"/>
  <c r="P1255" i="1" a="1"/>
  <c r="P1255" i="1" s="1"/>
  <c r="K1256" i="1"/>
  <c r="P1256" i="1" a="1"/>
  <c r="P1256" i="1" s="1"/>
  <c r="K1257" i="1"/>
  <c r="P1257" i="1" a="1"/>
  <c r="P1257" i="1" s="1"/>
  <c r="K1258" i="1"/>
  <c r="P1258" i="1" a="1"/>
  <c r="P1258" i="1" s="1"/>
  <c r="K1259" i="1"/>
  <c r="P1259" i="1" a="1"/>
  <c r="P1259" i="1" s="1"/>
  <c r="K1260" i="1"/>
  <c r="P1260" i="1" a="1"/>
  <c r="P1260" i="1" s="1"/>
  <c r="K1261" i="1"/>
  <c r="P1261" i="1" a="1"/>
  <c r="P1261" i="1" s="1"/>
  <c r="K1262" i="1"/>
  <c r="P1262" i="1" a="1"/>
  <c r="P1262" i="1" s="1"/>
  <c r="K1263" i="1"/>
  <c r="P1263" i="1" a="1"/>
  <c r="P1263" i="1" s="1"/>
  <c r="K1264" i="1"/>
  <c r="P1264" i="1" a="1"/>
  <c r="P1264" i="1" s="1"/>
  <c r="K1265" i="1"/>
  <c r="P1265" i="1" a="1"/>
  <c r="P1265" i="1" s="1"/>
  <c r="K1266" i="1"/>
  <c r="P1266" i="1" a="1"/>
  <c r="P1266" i="1" s="1"/>
  <c r="K1249" i="1"/>
  <c r="P1249" i="1" a="1"/>
  <c r="P1249" i="1" s="1"/>
  <c r="G88" i="16" a="1"/>
  <c r="G88" i="16" s="1"/>
  <c r="H88" i="16"/>
  <c r="I88" i="16"/>
  <c r="AE1616" i="5"/>
  <c r="AD1627" i="5"/>
  <c r="AE1605" i="5"/>
  <c r="AE1497" i="5"/>
  <c r="AE1496" i="5"/>
  <c r="AA1507" i="5"/>
  <c r="AD1507" i="5" s="1"/>
  <c r="AE1667" i="5"/>
  <c r="AE1604" i="5"/>
  <c r="AE1485" i="5"/>
  <c r="AJ1564" i="5"/>
  <c r="I1567" i="5"/>
  <c r="I1568" i="5"/>
  <c r="I1569" i="5"/>
  <c r="I1570" i="5"/>
  <c r="I1571" i="5"/>
  <c r="I1572" i="5"/>
  <c r="I1573" i="5"/>
  <c r="I1574" i="5"/>
  <c r="I1575" i="5"/>
  <c r="I1576" i="5"/>
  <c r="I1577" i="5"/>
  <c r="I1597" i="5"/>
  <c r="I1596" i="5"/>
  <c r="I1595" i="5"/>
  <c r="I1594" i="5"/>
  <c r="I1593" i="5"/>
  <c r="I1592" i="5"/>
  <c r="I1591" i="5"/>
  <c r="I1590" i="5"/>
  <c r="I1589" i="5"/>
  <c r="I1588" i="5"/>
  <c r="I1587" i="5"/>
  <c r="I1586" i="5"/>
  <c r="I1585" i="5"/>
  <c r="I1584" i="5"/>
  <c r="I1583" i="5"/>
  <c r="I1582" i="5"/>
  <c r="I1581" i="5"/>
  <c r="I1580" i="5"/>
  <c r="I1579" i="5"/>
  <c r="I1578" i="5"/>
  <c r="I1566" i="5"/>
  <c r="I1565" i="5"/>
  <c r="K1245" i="1"/>
  <c r="P1245" i="1" a="1"/>
  <c r="P1245" i="1" s="1"/>
  <c r="K1246" i="1"/>
  <c r="P1246" i="1" a="1"/>
  <c r="P1246" i="1" s="1"/>
  <c r="K1247" i="1"/>
  <c r="P1247" i="1" a="1"/>
  <c r="P1247" i="1" s="1"/>
  <c r="K1248" i="1"/>
  <c r="P1248" i="1" a="1"/>
  <c r="P1248" i="1" s="1"/>
  <c r="K1244" i="1"/>
  <c r="P1244" i="1" a="1"/>
  <c r="P1244" i="1" s="1"/>
  <c r="K1235" i="1"/>
  <c r="P1235" i="1" a="1"/>
  <c r="P1235" i="1" s="1"/>
  <c r="K1236" i="1"/>
  <c r="P1236" i="1" a="1"/>
  <c r="P1236" i="1" s="1"/>
  <c r="K1237" i="1"/>
  <c r="P1237" i="1" a="1"/>
  <c r="P1237" i="1" s="1"/>
  <c r="K1238" i="1"/>
  <c r="P1238" i="1" a="1"/>
  <c r="P1238" i="1" s="1"/>
  <c r="K1239" i="1"/>
  <c r="P1239" i="1" a="1"/>
  <c r="P1239" i="1" s="1"/>
  <c r="K1240" i="1"/>
  <c r="P1240" i="1" a="1"/>
  <c r="P1240" i="1" s="1"/>
  <c r="K1241" i="1"/>
  <c r="P1241" i="1" a="1"/>
  <c r="P1241" i="1" s="1"/>
  <c r="K1242" i="1"/>
  <c r="P1242" i="1" a="1"/>
  <c r="P1242" i="1" s="1"/>
  <c r="K1243" i="1"/>
  <c r="P1243" i="1" a="1"/>
  <c r="P1243" i="1" s="1"/>
  <c r="K1234" i="1"/>
  <c r="P1234" i="1" a="1"/>
  <c r="P1234" i="1" s="1"/>
  <c r="K1212" i="1"/>
  <c r="P1212" i="1" a="1"/>
  <c r="P1212" i="1" s="1"/>
  <c r="K1213" i="1"/>
  <c r="P1213" i="1" a="1"/>
  <c r="P1213" i="1" s="1"/>
  <c r="K1214" i="1"/>
  <c r="P1214" i="1" a="1"/>
  <c r="P1214" i="1" s="1"/>
  <c r="K1215" i="1"/>
  <c r="P1215" i="1" a="1"/>
  <c r="P1215" i="1" s="1"/>
  <c r="K1216" i="1"/>
  <c r="P1216" i="1" a="1"/>
  <c r="P1216" i="1" s="1"/>
  <c r="K1217" i="1"/>
  <c r="P1217" i="1" a="1"/>
  <c r="P1217" i="1" s="1"/>
  <c r="K1218" i="1"/>
  <c r="P1218" i="1" a="1"/>
  <c r="P1218" i="1" s="1"/>
  <c r="K1219" i="1"/>
  <c r="P1219" i="1" a="1"/>
  <c r="P1219" i="1" s="1"/>
  <c r="K1220" i="1"/>
  <c r="P1220" i="1" a="1"/>
  <c r="P1220" i="1" s="1"/>
  <c r="K1221" i="1"/>
  <c r="P1221" i="1" a="1"/>
  <c r="P1221" i="1" s="1"/>
  <c r="K1222" i="1"/>
  <c r="P1222" i="1" a="1"/>
  <c r="P1222" i="1" s="1"/>
  <c r="K1223" i="1"/>
  <c r="P1223" i="1" a="1"/>
  <c r="P1223" i="1" s="1"/>
  <c r="K1224" i="1"/>
  <c r="P1224" i="1" a="1"/>
  <c r="P1224" i="1" s="1"/>
  <c r="K1225" i="1"/>
  <c r="P1225" i="1" a="1"/>
  <c r="P1225" i="1" s="1"/>
  <c r="K1226" i="1"/>
  <c r="P1226" i="1" a="1"/>
  <c r="P1226" i="1" s="1"/>
  <c r="K1227" i="1"/>
  <c r="P1227" i="1" a="1"/>
  <c r="P1227" i="1" s="1"/>
  <c r="K1228" i="1"/>
  <c r="P1228" i="1" a="1"/>
  <c r="P1228" i="1" s="1"/>
  <c r="K1229" i="1"/>
  <c r="P1229" i="1" a="1"/>
  <c r="P1229" i="1" s="1"/>
  <c r="K1230" i="1"/>
  <c r="P1230" i="1" a="1"/>
  <c r="P1230" i="1" s="1"/>
  <c r="K1231" i="1"/>
  <c r="P1231" i="1" a="1"/>
  <c r="P1231" i="1" s="1"/>
  <c r="K1232" i="1"/>
  <c r="P1232" i="1" a="1"/>
  <c r="P1232" i="1" s="1"/>
  <c r="K1233" i="1"/>
  <c r="P1233" i="1" a="1"/>
  <c r="P1233" i="1" s="1"/>
  <c r="K1211" i="1"/>
  <c r="P1211" i="1" a="1"/>
  <c r="P1211" i="1" s="1"/>
  <c r="AJ1551" i="5"/>
  <c r="I1560" i="5"/>
  <c r="I1559" i="5"/>
  <c r="I1558" i="5"/>
  <c r="I1557" i="5"/>
  <c r="I1556" i="5"/>
  <c r="I1555" i="5"/>
  <c r="I1554" i="5"/>
  <c r="I1553" i="5"/>
  <c r="I1552" i="5"/>
  <c r="I1551" i="5"/>
  <c r="I1521" i="5"/>
  <c r="I1522" i="5"/>
  <c r="I1523" i="5"/>
  <c r="I1524" i="5"/>
  <c r="I1525" i="5"/>
  <c r="I1526" i="5"/>
  <c r="I1527" i="5"/>
  <c r="I1528" i="5"/>
  <c r="I1529" i="5"/>
  <c r="I1530" i="5"/>
  <c r="I1531" i="5"/>
  <c r="I1532" i="5"/>
  <c r="I1533" i="5"/>
  <c r="I1534" i="5"/>
  <c r="I1535" i="5"/>
  <c r="I1536" i="5"/>
  <c r="I1537" i="5"/>
  <c r="I1538" i="5"/>
  <c r="I1539" i="5"/>
  <c r="I1540" i="5"/>
  <c r="I1541" i="5"/>
  <c r="AJ1519" i="5"/>
  <c r="I1546" i="5"/>
  <c r="I1545" i="5"/>
  <c r="I1544" i="5"/>
  <c r="I1543" i="5"/>
  <c r="I1542" i="5"/>
  <c r="I1520" i="5"/>
  <c r="AE1484" i="5"/>
  <c r="AJ1506" i="5"/>
  <c r="J1833" i="5" a="1"/>
  <c r="J1738" i="5" a="1"/>
  <c r="J1671" i="5" a="1"/>
  <c r="J1825" i="5" a="1"/>
  <c r="J1660" i="5" a="1"/>
  <c r="J1538" i="5" a="1"/>
  <c r="J1596" i="5" a="1"/>
  <c r="J1846" i="5" a="1"/>
  <c r="J1632" i="5" a="1"/>
  <c r="J1784" i="5" a="1"/>
  <c r="J1529" i="5" a="1"/>
  <c r="J1659" i="5" a="1"/>
  <c r="J1800" i="5" a="1"/>
  <c r="J1643" i="5" a="1"/>
  <c r="J1798" i="5" a="1"/>
  <c r="J1570" i="5" a="1"/>
  <c r="J1770" i="5" a="1"/>
  <c r="J1749" i="5" a="1"/>
  <c r="J1720" i="5" a="1"/>
  <c r="J1695" i="5" a="1"/>
  <c r="J1729" i="5" a="1"/>
  <c r="J1772" i="5" a="1"/>
  <c r="J1779" i="5" a="1"/>
  <c r="J1567" i="5" a="1"/>
  <c r="J1608" i="5" a="1"/>
  <c r="J1834" i="5" a="1"/>
  <c r="J1746" i="5" a="1"/>
  <c r="J1736" i="5" a="1"/>
  <c r="J1560" i="5" a="1"/>
  <c r="J1771" i="5" a="1"/>
  <c r="J1728" i="5" a="1"/>
  <c r="J1588" i="5" a="1"/>
  <c r="J1554" i="5" a="1"/>
  <c r="J1700" i="5" a="1"/>
  <c r="J1525" i="5" a="1"/>
  <c r="J1541" i="5" a="1"/>
  <c r="J1603" i="5" a="1"/>
  <c r="J1705" i="5" a="1"/>
  <c r="J1568" i="5" a="1"/>
  <c r="J1815" i="5" a="1"/>
  <c r="J1813" i="5" a="1"/>
  <c r="J1573" i="5" a="1"/>
  <c r="J1612" i="5" a="1"/>
  <c r="J1552" i="5" a="1"/>
  <c r="J1685" i="5" a="1"/>
  <c r="J1701" i="5" a="1"/>
  <c r="J1658" i="5" a="1"/>
  <c r="J1712" i="5" a="1"/>
  <c r="J1809" i="5" a="1"/>
  <c r="J1644" i="5" a="1"/>
  <c r="J1716" i="5" a="1"/>
  <c r="J1526" i="5" a="1"/>
  <c r="J1832" i="5" a="1"/>
  <c r="J1742" i="5" a="1"/>
  <c r="J1675" i="5" a="1"/>
  <c r="J1781" i="5" a="1"/>
  <c r="J1818" i="5" a="1"/>
  <c r="J1605" i="5" a="1"/>
  <c r="J1524" i="5" a="1"/>
  <c r="J1604" i="5" a="1"/>
  <c r="J1553" i="5" a="1"/>
  <c r="J1751" i="5" a="1"/>
  <c r="J1635" i="5" a="1"/>
  <c r="J1707" i="5" a="1"/>
  <c r="J1584" i="5" a="1"/>
  <c r="J1802" i="5" a="1"/>
  <c r="J1557" i="5" a="1"/>
  <c r="J1816" i="5" a="1"/>
  <c r="J1656" i="5" a="1"/>
  <c r="J1672" i="5" a="1"/>
  <c r="J1768" i="5" a="1"/>
  <c r="J1595" i="5" a="1"/>
  <c r="J1717" i="5" a="1"/>
  <c r="J1577" i="5" a="1"/>
  <c r="J1827" i="5" a="1"/>
  <c r="J1811" i="5" a="1"/>
  <c r="J1848" i="5" a="1"/>
  <c r="J1732" i="5" a="1"/>
  <c r="J1819" i="5" a="1"/>
  <c r="J1687" i="5" a="1"/>
  <c r="J1673" i="5" a="1"/>
  <c r="J1719" i="5" a="1"/>
  <c r="J1778" i="5" a="1"/>
  <c r="J1615" i="5" a="1"/>
  <c r="J1530" i="5" a="1"/>
  <c r="J1837" i="5" a="1"/>
  <c r="J1793" i="5" a="1"/>
  <c r="J1629" i="5" a="1"/>
  <c r="J1703" i="5" a="1"/>
  <c r="J1522" i="5" a="1"/>
  <c r="J1650" i="5" a="1"/>
  <c r="J1773" i="5" a="1"/>
  <c r="J1542" i="5" a="1"/>
  <c r="J1657" i="5" a="1"/>
  <c r="J1535" i="5" a="1"/>
  <c r="J1586" i="5" a="1"/>
  <c r="J1745" i="5" a="1"/>
  <c r="J1616" i="5" a="1"/>
  <c r="J1702" i="5" a="1"/>
  <c r="J1655" i="5" a="1"/>
  <c r="J1543" i="5" a="1"/>
  <c r="J1602" i="5" a="1"/>
  <c r="J1574" i="5" a="1"/>
  <c r="J1801" i="5" a="1"/>
  <c r="J1838" i="5" a="1"/>
  <c r="J1796" i="5" a="1"/>
  <c r="J1523" i="5" a="1"/>
  <c r="J1721" i="5" a="1"/>
  <c r="J1628" i="5" a="1"/>
  <c r="J1654" i="5" a="1"/>
  <c r="J1769" i="5" a="1"/>
  <c r="J1575" i="5" a="1"/>
  <c r="J1527" i="5" a="1"/>
  <c r="J1741" i="5" a="1"/>
  <c r="J1597" i="5" a="1"/>
  <c r="J1696" i="5" a="1"/>
  <c r="J1653" i="5" a="1"/>
  <c r="J1747" i="5" a="1"/>
  <c r="J1831" i="5" a="1"/>
  <c r="J1780" i="5" a="1"/>
  <c r="J1521" i="5" a="1"/>
  <c r="J1692" i="5" a="1"/>
  <c r="J1698" i="5" a="1"/>
  <c r="J1795" i="5" a="1"/>
  <c r="J1785" i="5" a="1"/>
  <c r="J1528" i="5" a="1"/>
  <c r="J1594" i="5" a="1"/>
  <c r="J1756" i="5" a="1"/>
  <c r="J1666" i="5" a="1"/>
  <c r="J1826" i="5" a="1"/>
  <c r="J1797" i="5" a="1"/>
  <c r="J1578" i="5" a="1"/>
  <c r="J1583" i="5" a="1"/>
  <c r="J1722" i="5" a="1"/>
  <c r="J1622" i="5" a="1"/>
  <c r="J1699" i="5" a="1"/>
  <c r="J1755" i="5" a="1"/>
  <c r="J1544" i="5" a="1"/>
  <c r="J1592" i="5" a="1"/>
  <c r="J1645" i="5" a="1"/>
  <c r="J1626" i="5" a="1"/>
  <c r="J1792" i="5" a="1"/>
  <c r="J1520" i="5" a="1"/>
  <c r="J1648" i="5" a="1"/>
  <c r="J1750" i="5" a="1"/>
  <c r="J1647" i="5" a="1"/>
  <c r="J1808" i="5" a="1"/>
  <c r="J1847" i="5" a="1"/>
  <c r="J1691" i="5" a="1"/>
  <c r="J1580" i="5" a="1"/>
  <c r="J1799" i="5" a="1"/>
  <c r="J1830" i="5" a="1"/>
  <c r="J1667" i="5" a="1"/>
  <c r="J1783" i="5" a="1"/>
  <c r="J1791" i="5" a="1"/>
  <c r="J1623" i="5" a="1"/>
  <c r="J1611" i="5" a="1"/>
  <c r="J1730" i="5" a="1"/>
  <c r="J1670" i="5" a="1"/>
  <c r="J1789" i="5" a="1"/>
  <c r="J1589" i="5" a="1"/>
  <c r="J1576" i="5" a="1"/>
  <c r="J1715" i="5" a="1"/>
  <c r="J1782" i="5" a="1"/>
  <c r="J1532" i="5" a="1"/>
  <c r="J1613" i="5" a="1"/>
  <c r="J1817" i="5" a="1"/>
  <c r="J1761" i="5" a="1"/>
  <c r="J1760" i="5" a="1"/>
  <c r="J1566" i="5" a="1"/>
  <c r="J1713" i="5" a="1"/>
  <c r="J1569" i="5" a="1"/>
  <c r="J1844" i="5" a="1"/>
  <c r="J1708" i="5" a="1"/>
  <c r="J1829" i="5" a="1"/>
  <c r="J1539" i="5" a="1"/>
  <c r="J1734" i="5" a="1"/>
  <c r="J1559" i="5" a="1"/>
  <c r="J1836" i="5" a="1"/>
  <c r="J1587" i="5" a="1"/>
  <c r="J1787" i="5" a="1"/>
  <c r="J1748" i="5" a="1"/>
  <c r="J1676" i="5" a="1"/>
  <c r="J1540" i="5" a="1"/>
  <c r="J1845" i="5" a="1"/>
  <c r="J1758" i="5" a="1"/>
  <c r="J1593" i="5" a="1"/>
  <c r="J1686" i="5" a="1"/>
  <c r="J1807" i="5" a="1"/>
  <c r="J1609" i="5" a="1"/>
  <c r="J1733" i="5" a="1"/>
  <c r="J1571" i="5" a="1"/>
  <c r="J1752" i="5" a="1"/>
  <c r="J1766" i="5" a="1"/>
  <c r="J1790" i="5" a="1"/>
  <c r="J1824" i="5" a="1"/>
  <c r="J1634" i="5" a="1"/>
  <c r="J1649" i="5" a="1"/>
  <c r="J1739" i="5" a="1"/>
  <c r="J1606" i="5" a="1"/>
  <c r="J1689" i="5" a="1"/>
  <c r="J1727" i="5" a="1"/>
  <c r="J1709" i="5" a="1"/>
  <c r="J1624" i="5" a="1"/>
  <c r="J1551" i="5" a="1"/>
  <c r="J1621" i="5" a="1"/>
  <c r="J1637" i="5" a="1"/>
  <c r="J1579" i="5" a="1"/>
  <c r="J1744" i="5" a="1"/>
  <c r="J1565" i="5" a="1"/>
  <c r="J1688" i="5" a="1"/>
  <c r="J1690" i="5" a="1"/>
  <c r="J1631" i="5" a="1"/>
  <c r="J1630" i="5" a="1"/>
  <c r="J1607" i="5" a="1"/>
  <c r="J1545" i="5" a="1"/>
  <c r="J1610" i="5" a="1"/>
  <c r="J1642" i="5" a="1"/>
  <c r="J1614" i="5" a="1"/>
  <c r="J1684" i="5" a="1"/>
  <c r="J1677" i="5" a="1"/>
  <c r="J1714" i="5" a="1"/>
  <c r="J1536" i="5" a="1"/>
  <c r="J1753" i="5" a="1"/>
  <c r="J1585" i="5" a="1"/>
  <c r="J1697" i="5" a="1"/>
  <c r="J1711" i="5" a="1"/>
  <c r="J1669" i="5" a="1"/>
  <c r="J1757" i="5" a="1"/>
  <c r="J1582" i="5" a="1"/>
  <c r="J1810" i="5" a="1"/>
  <c r="J1572" i="5" a="1"/>
  <c r="J1581" i="5" a="1"/>
  <c r="J1767" i="5" a="1"/>
  <c r="J1794" i="5" a="1"/>
  <c r="J1759" i="5" a="1"/>
  <c r="J1674" i="5" a="1"/>
  <c r="J1665" i="5" a="1"/>
  <c r="J1591" i="5" a="1"/>
  <c r="J1652" i="5" a="1"/>
  <c r="J1556" i="5" a="1"/>
  <c r="J1743" i="5" a="1"/>
  <c r="J1706" i="5" a="1"/>
  <c r="J1555" i="5" a="1"/>
  <c r="J1814" i="5" a="1"/>
  <c r="J1693" i="5" a="1"/>
  <c r="J1537" i="5" a="1"/>
  <c r="J1710" i="5" a="1"/>
  <c r="J1788" i="5" a="1"/>
  <c r="J1754" i="5" a="1"/>
  <c r="J1694" i="5" a="1"/>
  <c r="J1668" i="5" a="1"/>
  <c r="J1636" i="5" a="1"/>
  <c r="J1812" i="5" a="1"/>
  <c r="J1651" i="5" a="1"/>
  <c r="J1546" i="5" a="1"/>
  <c r="J1533" i="5" a="1"/>
  <c r="J1625" i="5" a="1"/>
  <c r="J1679" i="5" a="1"/>
  <c r="J1633" i="5" a="1"/>
  <c r="J1839" i="5" a="1"/>
  <c r="J1590" i="5" a="1"/>
  <c r="J1828" i="5" a="1"/>
  <c r="J1531" i="5" a="1"/>
  <c r="J1737" i="5" a="1"/>
  <c r="J1534" i="5" a="1"/>
  <c r="J1718" i="5" a="1"/>
  <c r="J1740" i="5" a="1"/>
  <c r="J1786" i="5" a="1"/>
  <c r="J1678" i="5" a="1"/>
  <c r="J1731" i="5" a="1"/>
  <c r="J1558" i="5" a="1"/>
  <c r="J1646" i="5" a="1"/>
  <c r="J1704" i="5" a="1"/>
  <c r="J1735" i="5" a="1"/>
  <c r="J1835" i="5" a="1"/>
  <c r="J1627" i="5" a="1"/>
  <c r="Z1575" i="5" l="1"/>
  <c r="H268" i="7"/>
  <c r="AD1705" i="5"/>
  <c r="J1848" i="5"/>
  <c r="K1849" i="5"/>
  <c r="L1849" i="5"/>
  <c r="J1846" i="5"/>
  <c r="J1844" i="5"/>
  <c r="J1845" i="5"/>
  <c r="J1847" i="5"/>
  <c r="J1829" i="5"/>
  <c r="J1827" i="5"/>
  <c r="J1826" i="5"/>
  <c r="J1828" i="5"/>
  <c r="J1833" i="5"/>
  <c r="J1824" i="5"/>
  <c r="J1836" i="5"/>
  <c r="J1825" i="5"/>
  <c r="J1837" i="5"/>
  <c r="J1830" i="5"/>
  <c r="J1838" i="5"/>
  <c r="J1831" i="5"/>
  <c r="J1839" i="5"/>
  <c r="J1832" i="5"/>
  <c r="J1835" i="5"/>
  <c r="J1834" i="5"/>
  <c r="F268" i="7"/>
  <c r="AD1798" i="5"/>
  <c r="J1810" i="5"/>
  <c r="J1818" i="5"/>
  <c r="J1807" i="5"/>
  <c r="J1815" i="5"/>
  <c r="J1808" i="5"/>
  <c r="J1816" i="5"/>
  <c r="J1809" i="5"/>
  <c r="J1817" i="5"/>
  <c r="J1813" i="5"/>
  <c r="J1811" i="5"/>
  <c r="J1819" i="5"/>
  <c r="J1814" i="5"/>
  <c r="J1812" i="5"/>
  <c r="J1780" i="5"/>
  <c r="J1788" i="5"/>
  <c r="J1796" i="5"/>
  <c r="J1781" i="5"/>
  <c r="J1797" i="5"/>
  <c r="J1795" i="5"/>
  <c r="J1782" i="5"/>
  <c r="J1790" i="5"/>
  <c r="J1798" i="5"/>
  <c r="J1779" i="5"/>
  <c r="J1784" i="5"/>
  <c r="J1792" i="5"/>
  <c r="J1800" i="5"/>
  <c r="J1785" i="5"/>
  <c r="J1793" i="5"/>
  <c r="J1801" i="5"/>
  <c r="J1787" i="5"/>
  <c r="J1778" i="5"/>
  <c r="J1786" i="5"/>
  <c r="J1794" i="5"/>
  <c r="J1802" i="5"/>
  <c r="J1783" i="5"/>
  <c r="J1791" i="5"/>
  <c r="J1799" i="5"/>
  <c r="J1789" i="5"/>
  <c r="J1769" i="5"/>
  <c r="J1772" i="5"/>
  <c r="J1767" i="5"/>
  <c r="J1768" i="5"/>
  <c r="J1770" i="5"/>
  <c r="J1766" i="5"/>
  <c r="J1773" i="5"/>
  <c r="J1771" i="5"/>
  <c r="J1727" i="5"/>
  <c r="J1735" i="5"/>
  <c r="J1743" i="5"/>
  <c r="J1751" i="5"/>
  <c r="J1759" i="5"/>
  <c r="J1744" i="5"/>
  <c r="J1752" i="5"/>
  <c r="J1760" i="5"/>
  <c r="J1729" i="5"/>
  <c r="J1742" i="5"/>
  <c r="J1728" i="5"/>
  <c r="J1758" i="5"/>
  <c r="J1731" i="5"/>
  <c r="J1734" i="5"/>
  <c r="J1732" i="5"/>
  <c r="J1748" i="5"/>
  <c r="J1756" i="5"/>
  <c r="J1750" i="5"/>
  <c r="J1740" i="5"/>
  <c r="J1733" i="5"/>
  <c r="J1741" i="5"/>
  <c r="J1749" i="5"/>
  <c r="J1757" i="5"/>
  <c r="J1747" i="5"/>
  <c r="J1755" i="5"/>
  <c r="J1737" i="5"/>
  <c r="J1745" i="5"/>
  <c r="J1753" i="5"/>
  <c r="J1761" i="5"/>
  <c r="J1730" i="5"/>
  <c r="J1739" i="5"/>
  <c r="J1738" i="5"/>
  <c r="J1746" i="5"/>
  <c r="J1754" i="5"/>
  <c r="J1736" i="5"/>
  <c r="J1696" i="5"/>
  <c r="J1703" i="5"/>
  <c r="J1695" i="5"/>
  <c r="J1702" i="5"/>
  <c r="J1694" i="5"/>
  <c r="J1704" i="5"/>
  <c r="J1692" i="5"/>
  <c r="J1706" i="5"/>
  <c r="J1698" i="5"/>
  <c r="J1690" i="5"/>
  <c r="J1689" i="5"/>
  <c r="J1701" i="5"/>
  <c r="J1693" i="5"/>
  <c r="J1691" i="5"/>
  <c r="J1699" i="5"/>
  <c r="J1700" i="5"/>
  <c r="J1705" i="5"/>
  <c r="J1697" i="5"/>
  <c r="J1707" i="5"/>
  <c r="J1711" i="5"/>
  <c r="J1710" i="5"/>
  <c r="J1709" i="5"/>
  <c r="J1715" i="5"/>
  <c r="J1688" i="5"/>
  <c r="J1713" i="5"/>
  <c r="J1686" i="5"/>
  <c r="J1716" i="5"/>
  <c r="J1708" i="5"/>
  <c r="J1687" i="5"/>
  <c r="J1714" i="5"/>
  <c r="J1712" i="5"/>
  <c r="J1685" i="5"/>
  <c r="J1721" i="5"/>
  <c r="J1722" i="5"/>
  <c r="J1720" i="5"/>
  <c r="J1684" i="5"/>
  <c r="J1718" i="5"/>
  <c r="J1719" i="5"/>
  <c r="J1717" i="5"/>
  <c r="J1676" i="5"/>
  <c r="J1669" i="5"/>
  <c r="J1677" i="5"/>
  <c r="J1670" i="5"/>
  <c r="J1671" i="5"/>
  <c r="J1679" i="5"/>
  <c r="J1665" i="5"/>
  <c r="J1673" i="5"/>
  <c r="J1666" i="5"/>
  <c r="J1674" i="5"/>
  <c r="J1667" i="5"/>
  <c r="J1675" i="5"/>
  <c r="J1668" i="5"/>
  <c r="J1672" i="5"/>
  <c r="J1678" i="5"/>
  <c r="J1645" i="5"/>
  <c r="J1644" i="5"/>
  <c r="J1646" i="5"/>
  <c r="J1654" i="5"/>
  <c r="J1647" i="5"/>
  <c r="J1655" i="5"/>
  <c r="J1648" i="5"/>
  <c r="J1656" i="5"/>
  <c r="J1649" i="5"/>
  <c r="J1650" i="5"/>
  <c r="J1658" i="5"/>
  <c r="J1651" i="5"/>
  <c r="J1659" i="5"/>
  <c r="J1642" i="5"/>
  <c r="J1652" i="5"/>
  <c r="J1660" i="5"/>
  <c r="J1643" i="5"/>
  <c r="J1653" i="5"/>
  <c r="J1657" i="5"/>
  <c r="J1622" i="5"/>
  <c r="J1623" i="5"/>
  <c r="J1630" i="5"/>
  <c r="J1631" i="5"/>
  <c r="J1624" i="5"/>
  <c r="J1632" i="5"/>
  <c r="J1633" i="5"/>
  <c r="J1626" i="5"/>
  <c r="J1627" i="5"/>
  <c r="J1635" i="5"/>
  <c r="J1628" i="5"/>
  <c r="J1636" i="5"/>
  <c r="J1629" i="5"/>
  <c r="J1637" i="5"/>
  <c r="J1625" i="5"/>
  <c r="J1621" i="5"/>
  <c r="J1634" i="5"/>
  <c r="J1614" i="5"/>
  <c r="J1602" i="5"/>
  <c r="J1615" i="5"/>
  <c r="J1616" i="5"/>
  <c r="J1604" i="5"/>
  <c r="J1611" i="5"/>
  <c r="J1606" i="5"/>
  <c r="J1613" i="5"/>
  <c r="J1607" i="5"/>
  <c r="J1608" i="5"/>
  <c r="J1603" i="5"/>
  <c r="J1609" i="5"/>
  <c r="J1605" i="5"/>
  <c r="J1612" i="5"/>
  <c r="J1610" i="5"/>
  <c r="J1567" i="5"/>
  <c r="J1572" i="5"/>
  <c r="J1571" i="5"/>
  <c r="J1570" i="5"/>
  <c r="J1575" i="5"/>
  <c r="J1576" i="5"/>
  <c r="J1568" i="5"/>
  <c r="J1573" i="5"/>
  <c r="J1569" i="5"/>
  <c r="J1577" i="5"/>
  <c r="J1574" i="5"/>
  <c r="J1591" i="5"/>
  <c r="J1587" i="5"/>
  <c r="J1593" i="5"/>
  <c r="J1580" i="5"/>
  <c r="J1594" i="5"/>
  <c r="J1597" i="5"/>
  <c r="J1581" i="5"/>
  <c r="J1589" i="5"/>
  <c r="J1585" i="5"/>
  <c r="J1582" i="5"/>
  <c r="J1579" i="5"/>
  <c r="J1565" i="5"/>
  <c r="J1584" i="5"/>
  <c r="J1596" i="5"/>
  <c r="J1566" i="5"/>
  <c r="J1578" i="5"/>
  <c r="J1586" i="5"/>
  <c r="J1592" i="5"/>
  <c r="J1590" i="5"/>
  <c r="J1588" i="5"/>
  <c r="J1583" i="5"/>
  <c r="J1595" i="5"/>
  <c r="J1559" i="5"/>
  <c r="J1554" i="5"/>
  <c r="J1556" i="5"/>
  <c r="J1551" i="5"/>
  <c r="J1553" i="5"/>
  <c r="J1558" i="5"/>
  <c r="J1552" i="5"/>
  <c r="J1560" i="5"/>
  <c r="J1557" i="5"/>
  <c r="J1555" i="5"/>
  <c r="J1540" i="5"/>
  <c r="J1538" i="5"/>
  <c r="J1537" i="5"/>
  <c r="J1529" i="5"/>
  <c r="J1521" i="5"/>
  <c r="J1536" i="5"/>
  <c r="J1528" i="5"/>
  <c r="J1532" i="5"/>
  <c r="J1522" i="5"/>
  <c r="J1534" i="5"/>
  <c r="J1524" i="5"/>
  <c r="J1530" i="5"/>
  <c r="J1526" i="5"/>
  <c r="J1539" i="5"/>
  <c r="J1531" i="5"/>
  <c r="J1523" i="5"/>
  <c r="J1533" i="5"/>
  <c r="J1525" i="5"/>
  <c r="J1527" i="5"/>
  <c r="J1535" i="5"/>
  <c r="J1541" i="5"/>
  <c r="J1520" i="5"/>
  <c r="J1542" i="5"/>
  <c r="J1544" i="5"/>
  <c r="J1545" i="5"/>
  <c r="J1546" i="5"/>
  <c r="J1543" i="5"/>
  <c r="I1509" i="5"/>
  <c r="I1510" i="5"/>
  <c r="I1511" i="5"/>
  <c r="I1512" i="5"/>
  <c r="I1513" i="5"/>
  <c r="I1514" i="5"/>
  <c r="I1515" i="5"/>
  <c r="I1508" i="5"/>
  <c r="I1507" i="5"/>
  <c r="AE1603" i="5"/>
  <c r="AJ1493" i="5"/>
  <c r="K1197" i="1"/>
  <c r="P1197" i="1" a="1"/>
  <c r="P1197" i="1" s="1"/>
  <c r="K1198" i="1"/>
  <c r="P1198" i="1" a="1"/>
  <c r="P1198" i="1" s="1"/>
  <c r="K1199" i="1"/>
  <c r="P1199" i="1" a="1"/>
  <c r="P1199" i="1" s="1"/>
  <c r="K1200" i="1"/>
  <c r="P1200" i="1" a="1"/>
  <c r="P1200" i="1" s="1"/>
  <c r="K1201" i="1"/>
  <c r="P1201" i="1" a="1"/>
  <c r="P1201" i="1" s="1"/>
  <c r="K1202" i="1"/>
  <c r="P1202" i="1" a="1"/>
  <c r="P1202" i="1" s="1"/>
  <c r="K1203" i="1"/>
  <c r="P1203" i="1" a="1"/>
  <c r="P1203" i="1" s="1"/>
  <c r="K1204" i="1"/>
  <c r="P1204" i="1" a="1"/>
  <c r="P1204" i="1" s="1"/>
  <c r="K1205" i="1"/>
  <c r="P1205" i="1" a="1"/>
  <c r="P1205" i="1" s="1"/>
  <c r="K1206" i="1"/>
  <c r="P1206" i="1" a="1"/>
  <c r="P1206" i="1" s="1"/>
  <c r="K1207" i="1"/>
  <c r="P1207" i="1" a="1"/>
  <c r="P1207" i="1" s="1"/>
  <c r="K1208" i="1"/>
  <c r="P1208" i="1" a="1"/>
  <c r="P1208" i="1" s="1"/>
  <c r="K1209" i="1"/>
  <c r="P1209" i="1" a="1"/>
  <c r="P1209" i="1" s="1"/>
  <c r="K1210" i="1"/>
  <c r="P1210" i="1" a="1"/>
  <c r="P1210" i="1" s="1"/>
  <c r="K1196" i="1"/>
  <c r="P1196" i="1" a="1"/>
  <c r="P1196" i="1" s="1"/>
  <c r="K1191" i="1"/>
  <c r="P1191" i="1" a="1"/>
  <c r="P1191" i="1" s="1"/>
  <c r="K1192" i="1"/>
  <c r="P1192" i="1" a="1"/>
  <c r="P1192" i="1" s="1"/>
  <c r="K1193" i="1"/>
  <c r="P1193" i="1" a="1"/>
  <c r="P1193" i="1" s="1"/>
  <c r="K1194" i="1"/>
  <c r="P1194" i="1" a="1"/>
  <c r="P1194" i="1" s="1"/>
  <c r="K1195" i="1"/>
  <c r="P1195" i="1" a="1"/>
  <c r="P1195" i="1" s="1"/>
  <c r="K1190" i="1"/>
  <c r="P1190" i="1" a="1"/>
  <c r="P1190" i="1" s="1"/>
  <c r="K1174" i="1"/>
  <c r="P1174" i="1" a="1"/>
  <c r="P1174" i="1" s="1"/>
  <c r="K1175" i="1"/>
  <c r="P1175" i="1" a="1"/>
  <c r="P1175" i="1" s="1"/>
  <c r="K1176" i="1"/>
  <c r="P1176" i="1" a="1"/>
  <c r="P1176" i="1" s="1"/>
  <c r="K1177" i="1"/>
  <c r="P1177" i="1" a="1"/>
  <c r="P1177" i="1" s="1"/>
  <c r="K1178" i="1"/>
  <c r="P1178" i="1" a="1"/>
  <c r="P1178" i="1" s="1"/>
  <c r="K1179" i="1"/>
  <c r="P1179" i="1" a="1"/>
  <c r="P1179" i="1" s="1"/>
  <c r="K1180" i="1"/>
  <c r="P1180" i="1" a="1"/>
  <c r="P1180" i="1" s="1"/>
  <c r="K1181" i="1"/>
  <c r="P1181" i="1" a="1"/>
  <c r="P1181" i="1" s="1"/>
  <c r="K1182" i="1"/>
  <c r="P1182" i="1" a="1"/>
  <c r="P1182" i="1" s="1"/>
  <c r="K1183" i="1"/>
  <c r="P1183" i="1" a="1"/>
  <c r="P1183" i="1" s="1"/>
  <c r="K1184" i="1"/>
  <c r="P1184" i="1" a="1"/>
  <c r="P1184" i="1" s="1"/>
  <c r="K1185" i="1"/>
  <c r="P1185" i="1" a="1"/>
  <c r="P1185" i="1" s="1"/>
  <c r="K1186" i="1"/>
  <c r="P1186" i="1" a="1"/>
  <c r="P1186" i="1" s="1"/>
  <c r="K1187" i="1"/>
  <c r="P1187" i="1" a="1"/>
  <c r="P1187" i="1" s="1"/>
  <c r="K1188" i="1"/>
  <c r="P1188" i="1" a="1"/>
  <c r="P1188" i="1" s="1"/>
  <c r="K1189" i="1"/>
  <c r="P1189" i="1" a="1"/>
  <c r="P1189" i="1" s="1"/>
  <c r="K1173" i="1"/>
  <c r="P1173" i="1" a="1"/>
  <c r="P1173" i="1" s="1"/>
  <c r="J1508" i="5" a="1"/>
  <c r="J1510" i="5" a="1"/>
  <c r="J1515" i="5" a="1"/>
  <c r="J1514" i="5" a="1"/>
  <c r="J1507" i="5" a="1"/>
  <c r="J1511" i="5" a="1"/>
  <c r="J1509" i="5" a="1"/>
  <c r="J1512" i="5" a="1"/>
  <c r="J1513" i="5" a="1"/>
  <c r="L1848" i="5" l="1"/>
  <c r="K1848" i="5"/>
  <c r="R1848" i="5" s="1"/>
  <c r="R1868" i="5"/>
  <c r="M1868" i="5"/>
  <c r="P1868" i="5" s="1"/>
  <c r="M1867" i="5"/>
  <c r="P1867" i="5" s="1"/>
  <c r="R1867" i="5"/>
  <c r="R1866" i="5"/>
  <c r="M1847" i="5"/>
  <c r="P1847" i="5" s="1"/>
  <c r="L1847" i="5"/>
  <c r="K1847" i="5"/>
  <c r="R1847" i="5" s="1"/>
  <c r="M1844" i="5"/>
  <c r="L1844" i="5"/>
  <c r="K1844" i="5"/>
  <c r="M1848" i="5"/>
  <c r="P1848" i="5" s="1"/>
  <c r="M1845" i="5"/>
  <c r="P1845" i="5" s="1"/>
  <c r="L1845" i="5"/>
  <c r="K1845" i="5"/>
  <c r="R1845" i="5" s="1"/>
  <c r="L1846" i="5"/>
  <c r="K1846" i="5"/>
  <c r="R1846" i="5" s="1"/>
  <c r="M1846" i="5"/>
  <c r="P1846" i="5" s="1"/>
  <c r="M1827" i="5"/>
  <c r="P1827" i="5" s="1"/>
  <c r="L1827" i="5"/>
  <c r="K1827" i="5"/>
  <c r="R1827" i="5" s="1"/>
  <c r="K1829" i="5"/>
  <c r="R1829" i="5" s="1"/>
  <c r="L1829" i="5"/>
  <c r="M1829" i="5"/>
  <c r="P1829" i="5" s="1"/>
  <c r="K1826" i="5"/>
  <c r="R1826" i="5" s="1"/>
  <c r="L1826" i="5"/>
  <c r="M1826" i="5"/>
  <c r="P1826" i="5" s="1"/>
  <c r="K1828" i="5"/>
  <c r="R1828" i="5" s="1"/>
  <c r="L1828" i="5"/>
  <c r="M1828" i="5"/>
  <c r="P1828" i="5" s="1"/>
  <c r="M1830" i="5"/>
  <c r="P1830" i="5" s="1"/>
  <c r="L1830" i="5"/>
  <c r="K1830" i="5"/>
  <c r="R1830" i="5" s="1"/>
  <c r="L1837" i="5"/>
  <c r="M1837" i="5"/>
  <c r="P1837" i="5" s="1"/>
  <c r="K1837" i="5"/>
  <c r="R1837" i="5" s="1"/>
  <c r="K1825" i="5"/>
  <c r="R1825" i="5" s="1"/>
  <c r="M1825" i="5"/>
  <c r="P1825" i="5" s="1"/>
  <c r="L1825" i="5"/>
  <c r="M1836" i="5"/>
  <c r="P1836" i="5" s="1"/>
  <c r="L1836" i="5"/>
  <c r="K1836" i="5"/>
  <c r="R1836" i="5" s="1"/>
  <c r="M1824" i="5"/>
  <c r="L1824" i="5"/>
  <c r="K1824" i="5"/>
  <c r="M1833" i="5"/>
  <c r="P1833" i="5" s="1"/>
  <c r="L1833" i="5"/>
  <c r="K1833" i="5"/>
  <c r="R1833" i="5" s="1"/>
  <c r="L1831" i="5"/>
  <c r="K1831" i="5"/>
  <c r="R1831" i="5" s="1"/>
  <c r="M1831" i="5"/>
  <c r="P1831" i="5" s="1"/>
  <c r="K1834" i="5"/>
  <c r="R1834" i="5" s="1"/>
  <c r="M1834" i="5"/>
  <c r="P1834" i="5" s="1"/>
  <c r="L1834" i="5"/>
  <c r="M1835" i="5"/>
  <c r="P1835" i="5" s="1"/>
  <c r="K1835" i="5"/>
  <c r="L1835" i="5"/>
  <c r="L1832" i="5"/>
  <c r="M1832" i="5"/>
  <c r="P1832" i="5" s="1"/>
  <c r="K1832" i="5"/>
  <c r="R1832" i="5" s="1"/>
  <c r="M1839" i="5"/>
  <c r="P1839" i="5" s="1"/>
  <c r="L1839" i="5"/>
  <c r="K1839" i="5"/>
  <c r="R1839" i="5" s="1"/>
  <c r="M1838" i="5"/>
  <c r="P1838" i="5" s="1"/>
  <c r="L1838" i="5"/>
  <c r="K1838" i="5"/>
  <c r="R1838" i="5" s="1"/>
  <c r="M1813" i="5"/>
  <c r="P1813" i="5" s="1"/>
  <c r="L1813" i="5"/>
  <c r="K1813" i="5"/>
  <c r="R1813" i="5" s="1"/>
  <c r="M1808" i="5"/>
  <c r="P1808" i="5" s="1"/>
  <c r="L1808" i="5"/>
  <c r="K1808" i="5"/>
  <c r="R1808" i="5" s="1"/>
  <c r="K1814" i="5"/>
  <c r="R1814" i="5" s="1"/>
  <c r="M1814" i="5"/>
  <c r="P1814" i="5" s="1"/>
  <c r="L1814" i="5"/>
  <c r="M1817" i="5"/>
  <c r="P1817" i="5" s="1"/>
  <c r="L1817" i="5"/>
  <c r="K1817" i="5"/>
  <c r="R1817" i="5" s="1"/>
  <c r="M1815" i="5"/>
  <c r="P1815" i="5" s="1"/>
  <c r="L1815" i="5"/>
  <c r="K1815" i="5"/>
  <c r="R1815" i="5" s="1"/>
  <c r="L1819" i="5"/>
  <c r="K1819" i="5"/>
  <c r="R1819" i="5" s="1"/>
  <c r="M1819" i="5"/>
  <c r="P1819" i="5" s="1"/>
  <c r="M1809" i="5"/>
  <c r="P1809" i="5" s="1"/>
  <c r="L1809" i="5"/>
  <c r="K1809" i="5"/>
  <c r="R1809" i="5" s="1"/>
  <c r="M1807" i="5"/>
  <c r="L1807" i="5"/>
  <c r="K1807" i="5"/>
  <c r="L1811" i="5"/>
  <c r="K1811" i="5"/>
  <c r="R1811" i="5" s="1"/>
  <c r="M1811" i="5"/>
  <c r="P1811" i="5" s="1"/>
  <c r="M1818" i="5"/>
  <c r="P1818" i="5" s="1"/>
  <c r="L1818" i="5"/>
  <c r="K1818" i="5"/>
  <c r="R1818" i="5" s="1"/>
  <c r="M1812" i="5"/>
  <c r="P1812" i="5" s="1"/>
  <c r="L1812" i="5"/>
  <c r="K1812" i="5"/>
  <c r="R1812" i="5" s="1"/>
  <c r="M1816" i="5"/>
  <c r="P1816" i="5" s="1"/>
  <c r="L1816" i="5"/>
  <c r="K1816" i="5"/>
  <c r="R1816" i="5" s="1"/>
  <c r="M1810" i="5"/>
  <c r="P1810" i="5" s="1"/>
  <c r="L1810" i="5"/>
  <c r="K1810" i="5"/>
  <c r="R1810" i="5" s="1"/>
  <c r="K1799" i="5"/>
  <c r="M1799" i="5"/>
  <c r="P1799" i="5" s="1"/>
  <c r="L1799" i="5"/>
  <c r="M1787" i="5"/>
  <c r="P1787" i="5" s="1"/>
  <c r="L1787" i="5"/>
  <c r="K1787" i="5"/>
  <c r="R1787" i="5" s="1"/>
  <c r="M1792" i="5"/>
  <c r="P1792" i="5" s="1"/>
  <c r="L1792" i="5"/>
  <c r="K1792" i="5"/>
  <c r="R1792" i="5" s="1"/>
  <c r="M1795" i="5"/>
  <c r="P1795" i="5" s="1"/>
  <c r="L1795" i="5"/>
  <c r="K1795" i="5"/>
  <c r="R1795" i="5" s="1"/>
  <c r="K1791" i="5"/>
  <c r="R1791" i="5" s="1"/>
  <c r="M1791" i="5"/>
  <c r="P1791" i="5" s="1"/>
  <c r="L1791" i="5"/>
  <c r="M1784" i="5"/>
  <c r="P1784" i="5" s="1"/>
  <c r="L1784" i="5"/>
  <c r="K1784" i="5"/>
  <c r="M1797" i="5"/>
  <c r="P1797" i="5" s="1"/>
  <c r="L1797" i="5"/>
  <c r="K1797" i="5"/>
  <c r="R1797" i="5" s="1"/>
  <c r="K1783" i="5"/>
  <c r="R1783" i="5" s="1"/>
  <c r="M1783" i="5"/>
  <c r="P1783" i="5" s="1"/>
  <c r="L1783" i="5"/>
  <c r="M1801" i="5"/>
  <c r="P1801" i="5" s="1"/>
  <c r="L1801" i="5"/>
  <c r="K1801" i="5"/>
  <c r="R1801" i="5" s="1"/>
  <c r="M1781" i="5"/>
  <c r="P1781" i="5" s="1"/>
  <c r="L1781" i="5"/>
  <c r="K1781" i="5"/>
  <c r="R1781" i="5" s="1"/>
  <c r="M1793" i="5"/>
  <c r="P1793" i="5" s="1"/>
  <c r="L1793" i="5"/>
  <c r="K1793" i="5"/>
  <c r="R1793" i="5" s="1"/>
  <c r="M1779" i="5"/>
  <c r="P1779" i="5" s="1"/>
  <c r="L1779" i="5"/>
  <c r="K1779" i="5"/>
  <c r="R1779" i="5" s="1"/>
  <c r="M1802" i="5"/>
  <c r="P1802" i="5" s="1"/>
  <c r="L1802" i="5"/>
  <c r="K1802" i="5"/>
  <c r="R1802" i="5" s="1"/>
  <c r="M1785" i="5"/>
  <c r="P1785" i="5" s="1"/>
  <c r="L1785" i="5"/>
  <c r="K1785" i="5"/>
  <c r="R1785" i="5" s="1"/>
  <c r="L1796" i="5"/>
  <c r="K1796" i="5"/>
  <c r="R1796" i="5" s="1"/>
  <c r="M1796" i="5"/>
  <c r="P1796" i="5" s="1"/>
  <c r="M1794" i="5"/>
  <c r="P1794" i="5" s="1"/>
  <c r="L1794" i="5"/>
  <c r="K1794" i="5"/>
  <c r="R1794" i="5" s="1"/>
  <c r="M1798" i="5"/>
  <c r="P1798" i="5" s="1"/>
  <c r="L1798" i="5"/>
  <c r="K1798" i="5"/>
  <c r="R1798" i="5" s="1"/>
  <c r="L1788" i="5"/>
  <c r="K1788" i="5"/>
  <c r="R1788" i="5" s="1"/>
  <c r="M1788" i="5"/>
  <c r="P1788" i="5" s="1"/>
  <c r="M1789" i="5"/>
  <c r="P1789" i="5" s="1"/>
  <c r="L1789" i="5"/>
  <c r="K1789" i="5"/>
  <c r="R1789" i="5" s="1"/>
  <c r="M1786" i="5"/>
  <c r="P1786" i="5" s="1"/>
  <c r="L1786" i="5"/>
  <c r="K1786" i="5"/>
  <c r="R1786" i="5" s="1"/>
  <c r="M1790" i="5"/>
  <c r="P1790" i="5" s="1"/>
  <c r="L1790" i="5"/>
  <c r="K1790" i="5"/>
  <c r="R1790" i="5" s="1"/>
  <c r="L1780" i="5"/>
  <c r="K1780" i="5"/>
  <c r="R1780" i="5" s="1"/>
  <c r="M1780" i="5"/>
  <c r="P1780" i="5" s="1"/>
  <c r="M1778" i="5"/>
  <c r="P1778" i="5" s="1"/>
  <c r="L1778" i="5"/>
  <c r="K1778" i="5"/>
  <c r="R1778" i="5" s="1"/>
  <c r="M1800" i="5"/>
  <c r="P1800" i="5" s="1"/>
  <c r="L1800" i="5"/>
  <c r="K1800" i="5"/>
  <c r="R1800" i="5" s="1"/>
  <c r="M1782" i="5"/>
  <c r="P1782" i="5" s="1"/>
  <c r="L1782" i="5"/>
  <c r="K1782" i="5"/>
  <c r="R1782" i="5" s="1"/>
  <c r="M1768" i="5"/>
  <c r="P1768" i="5" s="1"/>
  <c r="L1768" i="5"/>
  <c r="K1768" i="5"/>
  <c r="R1768" i="5" s="1"/>
  <c r="M1771" i="5"/>
  <c r="P1771" i="5" s="1"/>
  <c r="L1771" i="5"/>
  <c r="K1771" i="5"/>
  <c r="R1771" i="5" s="1"/>
  <c r="K1773" i="5"/>
  <c r="R1773" i="5" s="1"/>
  <c r="M1773" i="5"/>
  <c r="P1773" i="5" s="1"/>
  <c r="L1773" i="5"/>
  <c r="K1766" i="5"/>
  <c r="R1766" i="5" s="1"/>
  <c r="M1766" i="5"/>
  <c r="P1766" i="5" s="1"/>
  <c r="L1766" i="5"/>
  <c r="M1767" i="5"/>
  <c r="P1767" i="5" s="1"/>
  <c r="L1767" i="5"/>
  <c r="K1767" i="5"/>
  <c r="R1767" i="5" s="1"/>
  <c r="L1770" i="5"/>
  <c r="K1770" i="5"/>
  <c r="R1770" i="5" s="1"/>
  <c r="M1770" i="5"/>
  <c r="P1770" i="5" s="1"/>
  <c r="M1772" i="5"/>
  <c r="P1772" i="5" s="1"/>
  <c r="L1772" i="5"/>
  <c r="K1772" i="5"/>
  <c r="R1772" i="5" s="1"/>
  <c r="M1769" i="5"/>
  <c r="P1769" i="5" s="1"/>
  <c r="L1769" i="5"/>
  <c r="K1769" i="5"/>
  <c r="R1769" i="5" s="1"/>
  <c r="M1748" i="5"/>
  <c r="P1748" i="5" s="1"/>
  <c r="L1748" i="5"/>
  <c r="K1748" i="5"/>
  <c r="R1748" i="5" s="1"/>
  <c r="M1736" i="5"/>
  <c r="P1736" i="5" s="1"/>
  <c r="L1736" i="5"/>
  <c r="K1736" i="5"/>
  <c r="R1736" i="5" s="1"/>
  <c r="M1753" i="5"/>
  <c r="P1753" i="5" s="1"/>
  <c r="L1753" i="5"/>
  <c r="K1753" i="5"/>
  <c r="R1753" i="5" s="1"/>
  <c r="M1749" i="5"/>
  <c r="P1749" i="5" s="1"/>
  <c r="L1749" i="5"/>
  <c r="K1749" i="5"/>
  <c r="R1749" i="5" s="1"/>
  <c r="M1732" i="5"/>
  <c r="P1732" i="5" s="1"/>
  <c r="L1732" i="5"/>
  <c r="K1732" i="5"/>
  <c r="R1732" i="5" s="1"/>
  <c r="M1752" i="5"/>
  <c r="P1752" i="5" s="1"/>
  <c r="L1752" i="5"/>
  <c r="K1752" i="5"/>
  <c r="R1752" i="5" s="1"/>
  <c r="M1757" i="5"/>
  <c r="P1757" i="5" s="1"/>
  <c r="L1757" i="5"/>
  <c r="K1757" i="5"/>
  <c r="R1757" i="5" s="1"/>
  <c r="M1745" i="5"/>
  <c r="P1745" i="5" s="1"/>
  <c r="L1745" i="5"/>
  <c r="K1745" i="5"/>
  <c r="R1745" i="5" s="1"/>
  <c r="K1741" i="5"/>
  <c r="R1741" i="5" s="1"/>
  <c r="M1741" i="5"/>
  <c r="P1741" i="5" s="1"/>
  <c r="L1741" i="5"/>
  <c r="M1734" i="5"/>
  <c r="P1734" i="5" s="1"/>
  <c r="L1734" i="5"/>
  <c r="K1734" i="5"/>
  <c r="R1734" i="5" s="1"/>
  <c r="M1761" i="5"/>
  <c r="P1761" i="5" s="1"/>
  <c r="L1761" i="5"/>
  <c r="K1761" i="5"/>
  <c r="R1761" i="5" s="1"/>
  <c r="M1760" i="5"/>
  <c r="P1760" i="5" s="1"/>
  <c r="L1760" i="5"/>
  <c r="K1760" i="5"/>
  <c r="R1760" i="5" s="1"/>
  <c r="M1744" i="5"/>
  <c r="P1744" i="5" s="1"/>
  <c r="L1744" i="5"/>
  <c r="K1744" i="5"/>
  <c r="R1744" i="5" s="1"/>
  <c r="K1754" i="5"/>
  <c r="R1754" i="5" s="1"/>
  <c r="M1754" i="5"/>
  <c r="P1754" i="5" s="1"/>
  <c r="L1754" i="5"/>
  <c r="M1737" i="5"/>
  <c r="P1737" i="5" s="1"/>
  <c r="L1737" i="5"/>
  <c r="K1737" i="5"/>
  <c r="R1737" i="5" s="1"/>
  <c r="K1733" i="5"/>
  <c r="R1733" i="5" s="1"/>
  <c r="M1733" i="5"/>
  <c r="P1733" i="5" s="1"/>
  <c r="L1733" i="5"/>
  <c r="M1731" i="5"/>
  <c r="P1731" i="5" s="1"/>
  <c r="K1731" i="5"/>
  <c r="R1731" i="5" s="1"/>
  <c r="L1731" i="5"/>
  <c r="L1759" i="5"/>
  <c r="K1759" i="5"/>
  <c r="R1759" i="5" s="1"/>
  <c r="M1759" i="5"/>
  <c r="P1759" i="5" s="1"/>
  <c r="L1751" i="5"/>
  <c r="K1751" i="5"/>
  <c r="R1751" i="5" s="1"/>
  <c r="M1751" i="5"/>
  <c r="P1751" i="5" s="1"/>
  <c r="K1738" i="5"/>
  <c r="R1738" i="5" s="1"/>
  <c r="L1738" i="5"/>
  <c r="M1738" i="5"/>
  <c r="P1738" i="5" s="1"/>
  <c r="M1755" i="5"/>
  <c r="P1755" i="5" s="1"/>
  <c r="L1755" i="5"/>
  <c r="K1755" i="5"/>
  <c r="R1755" i="5" s="1"/>
  <c r="M1750" i="5"/>
  <c r="P1750" i="5" s="1"/>
  <c r="L1750" i="5"/>
  <c r="K1750" i="5"/>
  <c r="R1750" i="5" s="1"/>
  <c r="L1728" i="5"/>
  <c r="K1728" i="5"/>
  <c r="R1728" i="5" s="1"/>
  <c r="M1728" i="5"/>
  <c r="P1728" i="5" s="1"/>
  <c r="L1743" i="5"/>
  <c r="K1743" i="5"/>
  <c r="R1743" i="5" s="1"/>
  <c r="M1743" i="5"/>
  <c r="P1743" i="5" s="1"/>
  <c r="K1746" i="5"/>
  <c r="R1746" i="5" s="1"/>
  <c r="M1746" i="5"/>
  <c r="P1746" i="5" s="1"/>
  <c r="L1746" i="5"/>
  <c r="M1740" i="5"/>
  <c r="P1740" i="5" s="1"/>
  <c r="L1740" i="5"/>
  <c r="K1740" i="5"/>
  <c r="R1740" i="5" s="1"/>
  <c r="M1758" i="5"/>
  <c r="P1758" i="5" s="1"/>
  <c r="L1758" i="5"/>
  <c r="K1758" i="5"/>
  <c r="R1758" i="5" s="1"/>
  <c r="M1739" i="5"/>
  <c r="P1739" i="5" s="1"/>
  <c r="L1739" i="5"/>
  <c r="K1739" i="5"/>
  <c r="R1739" i="5" s="1"/>
  <c r="M1747" i="5"/>
  <c r="P1747" i="5" s="1"/>
  <c r="L1747" i="5"/>
  <c r="K1747" i="5"/>
  <c r="R1747" i="5" s="1"/>
  <c r="M1742" i="5"/>
  <c r="P1742" i="5" s="1"/>
  <c r="L1742" i="5"/>
  <c r="K1742" i="5"/>
  <c r="R1742" i="5" s="1"/>
  <c r="L1735" i="5"/>
  <c r="K1735" i="5"/>
  <c r="R1735" i="5" s="1"/>
  <c r="M1735" i="5"/>
  <c r="P1735" i="5" s="1"/>
  <c r="L1730" i="5"/>
  <c r="K1730" i="5"/>
  <c r="R1730" i="5" s="1"/>
  <c r="M1730" i="5"/>
  <c r="P1730" i="5" s="1"/>
  <c r="M1756" i="5"/>
  <c r="P1756" i="5" s="1"/>
  <c r="L1756" i="5"/>
  <c r="K1756" i="5"/>
  <c r="R1756" i="5" s="1"/>
  <c r="M1729" i="5"/>
  <c r="P1729" i="5" s="1"/>
  <c r="K1729" i="5"/>
  <c r="R1729" i="5" s="1"/>
  <c r="L1729" i="5"/>
  <c r="M1727" i="5"/>
  <c r="L1727" i="5"/>
  <c r="K1727" i="5"/>
  <c r="K1700" i="5"/>
  <c r="R1700" i="5" s="1"/>
  <c r="L1700" i="5"/>
  <c r="M1700" i="5"/>
  <c r="P1700" i="5" s="1"/>
  <c r="M1706" i="5"/>
  <c r="P1706" i="5" s="1"/>
  <c r="L1706" i="5"/>
  <c r="K1706" i="5"/>
  <c r="R1706" i="5" s="1"/>
  <c r="K1699" i="5"/>
  <c r="L1699" i="5"/>
  <c r="M1699" i="5"/>
  <c r="P1699" i="5" s="1"/>
  <c r="K1692" i="5"/>
  <c r="R1692" i="5" s="1"/>
  <c r="L1692" i="5"/>
  <c r="M1692" i="5"/>
  <c r="P1692" i="5" s="1"/>
  <c r="K1691" i="5"/>
  <c r="R1691" i="5" s="1"/>
  <c r="L1691" i="5"/>
  <c r="M1691" i="5"/>
  <c r="P1691" i="5" s="1"/>
  <c r="K1704" i="5"/>
  <c r="R1704" i="5" s="1"/>
  <c r="L1704" i="5"/>
  <c r="M1704" i="5"/>
  <c r="P1704" i="5" s="1"/>
  <c r="L1693" i="5"/>
  <c r="M1693" i="5"/>
  <c r="P1693" i="5" s="1"/>
  <c r="K1693" i="5"/>
  <c r="R1693" i="5" s="1"/>
  <c r="K1694" i="5"/>
  <c r="R1694" i="5" s="1"/>
  <c r="L1694" i="5"/>
  <c r="M1694" i="5"/>
  <c r="P1694" i="5" s="1"/>
  <c r="L1701" i="5"/>
  <c r="K1701" i="5"/>
  <c r="R1701" i="5" s="1"/>
  <c r="M1701" i="5"/>
  <c r="P1701" i="5" s="1"/>
  <c r="K1702" i="5"/>
  <c r="R1702" i="5" s="1"/>
  <c r="L1702" i="5"/>
  <c r="M1702" i="5"/>
  <c r="P1702" i="5" s="1"/>
  <c r="K1707" i="5"/>
  <c r="R1707" i="5" s="1"/>
  <c r="L1707" i="5"/>
  <c r="M1707" i="5"/>
  <c r="P1707" i="5" s="1"/>
  <c r="K1689" i="5"/>
  <c r="R1689" i="5" s="1"/>
  <c r="L1689" i="5"/>
  <c r="M1689" i="5"/>
  <c r="P1689" i="5" s="1"/>
  <c r="M1695" i="5"/>
  <c r="P1695" i="5" s="1"/>
  <c r="K1695" i="5"/>
  <c r="R1695" i="5" s="1"/>
  <c r="L1695" i="5"/>
  <c r="K1697" i="5"/>
  <c r="R1697" i="5" s="1"/>
  <c r="L1697" i="5"/>
  <c r="M1697" i="5"/>
  <c r="P1697" i="5" s="1"/>
  <c r="M1690" i="5"/>
  <c r="P1690" i="5" s="1"/>
  <c r="L1690" i="5"/>
  <c r="K1690" i="5"/>
  <c r="R1690" i="5" s="1"/>
  <c r="K1703" i="5"/>
  <c r="R1703" i="5" s="1"/>
  <c r="M1703" i="5"/>
  <c r="P1703" i="5" s="1"/>
  <c r="L1703" i="5"/>
  <c r="K1705" i="5"/>
  <c r="R1705" i="5" s="1"/>
  <c r="L1705" i="5"/>
  <c r="M1705" i="5"/>
  <c r="P1705" i="5" s="1"/>
  <c r="M1698" i="5"/>
  <c r="P1698" i="5" s="1"/>
  <c r="L1698" i="5"/>
  <c r="K1698" i="5"/>
  <c r="R1698" i="5" s="1"/>
  <c r="K1696" i="5"/>
  <c r="R1696" i="5" s="1"/>
  <c r="L1696" i="5"/>
  <c r="M1696" i="5"/>
  <c r="P1696" i="5" s="1"/>
  <c r="L1716" i="5"/>
  <c r="M1716" i="5"/>
  <c r="P1716" i="5" s="1"/>
  <c r="K1716" i="5"/>
  <c r="R1716" i="5" s="1"/>
  <c r="M1686" i="5"/>
  <c r="P1686" i="5" s="1"/>
  <c r="L1686" i="5"/>
  <c r="K1686" i="5"/>
  <c r="R1686" i="5" s="1"/>
  <c r="M1713" i="5"/>
  <c r="P1713" i="5" s="1"/>
  <c r="L1713" i="5"/>
  <c r="K1713" i="5"/>
  <c r="R1713" i="5" s="1"/>
  <c r="K1685" i="5"/>
  <c r="R1685" i="5" s="1"/>
  <c r="L1685" i="5"/>
  <c r="M1685" i="5"/>
  <c r="P1685" i="5" s="1"/>
  <c r="K1712" i="5"/>
  <c r="R1712" i="5" s="1"/>
  <c r="L1712" i="5"/>
  <c r="M1712" i="5"/>
  <c r="P1712" i="5" s="1"/>
  <c r="K1715" i="5"/>
  <c r="R1715" i="5" s="1"/>
  <c r="L1715" i="5"/>
  <c r="M1715" i="5"/>
  <c r="P1715" i="5" s="1"/>
  <c r="K1688" i="5"/>
  <c r="R1688" i="5" s="1"/>
  <c r="L1688" i="5"/>
  <c r="M1688" i="5"/>
  <c r="P1688" i="5" s="1"/>
  <c r="K1714" i="5"/>
  <c r="R1714" i="5" s="1"/>
  <c r="L1714" i="5"/>
  <c r="M1714" i="5"/>
  <c r="P1714" i="5" s="1"/>
  <c r="K1709" i="5"/>
  <c r="R1709" i="5" s="1"/>
  <c r="L1709" i="5"/>
  <c r="M1709" i="5"/>
  <c r="P1709" i="5" s="1"/>
  <c r="K1687" i="5"/>
  <c r="R1687" i="5" s="1"/>
  <c r="L1687" i="5"/>
  <c r="M1687" i="5"/>
  <c r="P1687" i="5" s="1"/>
  <c r="M1710" i="5"/>
  <c r="P1710" i="5" s="1"/>
  <c r="K1710" i="5"/>
  <c r="R1710" i="5" s="1"/>
  <c r="L1710" i="5"/>
  <c r="L1708" i="5"/>
  <c r="M1708" i="5"/>
  <c r="P1708" i="5" s="1"/>
  <c r="K1708" i="5"/>
  <c r="R1708" i="5" s="1"/>
  <c r="K1711" i="5"/>
  <c r="R1711" i="5" s="1"/>
  <c r="L1711" i="5"/>
  <c r="M1711" i="5"/>
  <c r="P1711" i="5" s="1"/>
  <c r="M1718" i="5"/>
  <c r="P1718" i="5" s="1"/>
  <c r="L1718" i="5"/>
  <c r="K1718" i="5"/>
  <c r="R1718" i="5" s="1"/>
  <c r="M1717" i="5"/>
  <c r="P1717" i="5" s="1"/>
  <c r="L1717" i="5"/>
  <c r="K1717" i="5"/>
  <c r="R1717" i="5" s="1"/>
  <c r="L1684" i="5"/>
  <c r="K1684" i="5"/>
  <c r="M1684" i="5"/>
  <c r="M1720" i="5"/>
  <c r="P1720" i="5" s="1"/>
  <c r="L1720" i="5"/>
  <c r="K1720" i="5"/>
  <c r="R1720" i="5" s="1"/>
  <c r="K1719" i="5"/>
  <c r="R1719" i="5" s="1"/>
  <c r="M1719" i="5"/>
  <c r="P1719" i="5" s="1"/>
  <c r="L1719" i="5"/>
  <c r="M1722" i="5"/>
  <c r="P1722" i="5" s="1"/>
  <c r="L1722" i="5"/>
  <c r="K1722" i="5"/>
  <c r="R1722" i="5" s="1"/>
  <c r="M1721" i="5"/>
  <c r="P1721" i="5" s="1"/>
  <c r="L1721" i="5"/>
  <c r="K1721" i="5"/>
  <c r="R1721" i="5" s="1"/>
  <c r="M1668" i="5"/>
  <c r="P1668" i="5" s="1"/>
  <c r="L1668" i="5"/>
  <c r="K1668" i="5"/>
  <c r="R1668" i="5" s="1"/>
  <c r="M1673" i="5"/>
  <c r="P1673" i="5" s="1"/>
  <c r="L1673" i="5"/>
  <c r="K1673" i="5"/>
  <c r="R1673" i="5" s="1"/>
  <c r="M1665" i="5"/>
  <c r="L1665" i="5"/>
  <c r="K1665" i="5"/>
  <c r="M1675" i="5"/>
  <c r="P1675" i="5" s="1"/>
  <c r="L1675" i="5"/>
  <c r="K1675" i="5"/>
  <c r="R1675" i="5" s="1"/>
  <c r="M1679" i="5"/>
  <c r="P1679" i="5" s="1"/>
  <c r="L1679" i="5"/>
  <c r="K1679" i="5"/>
  <c r="R1679" i="5" s="1"/>
  <c r="M1667" i="5"/>
  <c r="P1667" i="5" s="1"/>
  <c r="L1667" i="5"/>
  <c r="K1667" i="5"/>
  <c r="R1667" i="5" s="1"/>
  <c r="M1671" i="5"/>
  <c r="P1671" i="5" s="1"/>
  <c r="L1671" i="5"/>
  <c r="K1671" i="5"/>
  <c r="R1671" i="5" s="1"/>
  <c r="M1670" i="5"/>
  <c r="P1670" i="5" s="1"/>
  <c r="L1670" i="5"/>
  <c r="K1670" i="5"/>
  <c r="R1670" i="5" s="1"/>
  <c r="M1678" i="5"/>
  <c r="P1678" i="5" s="1"/>
  <c r="L1678" i="5"/>
  <c r="K1678" i="5"/>
  <c r="R1678" i="5" s="1"/>
  <c r="M1674" i="5"/>
  <c r="P1674" i="5" s="1"/>
  <c r="L1674" i="5"/>
  <c r="K1674" i="5"/>
  <c r="R1674" i="5" s="1"/>
  <c r="L1677" i="5"/>
  <c r="K1677" i="5"/>
  <c r="R1677" i="5" s="1"/>
  <c r="M1677" i="5"/>
  <c r="P1677" i="5" s="1"/>
  <c r="M1666" i="5"/>
  <c r="P1666" i="5" s="1"/>
  <c r="L1666" i="5"/>
  <c r="K1666" i="5"/>
  <c r="R1666" i="5" s="1"/>
  <c r="L1669" i="5"/>
  <c r="K1669" i="5"/>
  <c r="R1669" i="5" s="1"/>
  <c r="M1669" i="5"/>
  <c r="P1669" i="5" s="1"/>
  <c r="K1672" i="5"/>
  <c r="R1672" i="5" s="1"/>
  <c r="M1672" i="5"/>
  <c r="P1672" i="5" s="1"/>
  <c r="L1672" i="5"/>
  <c r="M1676" i="5"/>
  <c r="P1676" i="5" s="1"/>
  <c r="L1676" i="5"/>
  <c r="K1676" i="5"/>
  <c r="R1676" i="5" s="1"/>
  <c r="K1644" i="5"/>
  <c r="R1644" i="5" s="1"/>
  <c r="L1644" i="5"/>
  <c r="M1644" i="5"/>
  <c r="P1644" i="5" s="1"/>
  <c r="M1645" i="5"/>
  <c r="P1645" i="5" s="1"/>
  <c r="K1645" i="5"/>
  <c r="R1645" i="5" s="1"/>
  <c r="L1645" i="5"/>
  <c r="M1653" i="5"/>
  <c r="P1653" i="5" s="1"/>
  <c r="L1653" i="5"/>
  <c r="K1653" i="5"/>
  <c r="R1653" i="5" s="1"/>
  <c r="M1650" i="5"/>
  <c r="P1650" i="5" s="1"/>
  <c r="L1650" i="5"/>
  <c r="K1650" i="5"/>
  <c r="R1650" i="5" s="1"/>
  <c r="M1643" i="5"/>
  <c r="P1643" i="5" s="1"/>
  <c r="L1643" i="5"/>
  <c r="K1643" i="5"/>
  <c r="R1643" i="5" s="1"/>
  <c r="K1649" i="5"/>
  <c r="R1649" i="5" s="1"/>
  <c r="M1649" i="5"/>
  <c r="P1649" i="5" s="1"/>
  <c r="L1649" i="5"/>
  <c r="M1660" i="5"/>
  <c r="P1660" i="5" s="1"/>
  <c r="L1660" i="5"/>
  <c r="K1660" i="5"/>
  <c r="R1660" i="5" s="1"/>
  <c r="M1656" i="5"/>
  <c r="P1656" i="5" s="1"/>
  <c r="L1656" i="5"/>
  <c r="K1656" i="5"/>
  <c r="R1656" i="5" s="1"/>
  <c r="M1652" i="5"/>
  <c r="P1652" i="5" s="1"/>
  <c r="L1652" i="5"/>
  <c r="K1652" i="5"/>
  <c r="R1652" i="5" s="1"/>
  <c r="M1648" i="5"/>
  <c r="P1648" i="5" s="1"/>
  <c r="L1648" i="5"/>
  <c r="K1648" i="5"/>
  <c r="R1648" i="5" s="1"/>
  <c r="M1642" i="5"/>
  <c r="L1642" i="5"/>
  <c r="K1642" i="5"/>
  <c r="M1655" i="5"/>
  <c r="P1655" i="5" s="1"/>
  <c r="L1655" i="5"/>
  <c r="K1655" i="5"/>
  <c r="R1655" i="5" s="1"/>
  <c r="M1659" i="5"/>
  <c r="P1659" i="5" s="1"/>
  <c r="L1659" i="5"/>
  <c r="K1659" i="5"/>
  <c r="M1647" i="5"/>
  <c r="P1647" i="5" s="1"/>
  <c r="L1647" i="5"/>
  <c r="K1647" i="5"/>
  <c r="R1647" i="5" s="1"/>
  <c r="M1651" i="5"/>
  <c r="P1651" i="5" s="1"/>
  <c r="L1651" i="5"/>
  <c r="K1651" i="5"/>
  <c r="R1651" i="5" s="1"/>
  <c r="L1654" i="5"/>
  <c r="K1654" i="5"/>
  <c r="R1654" i="5" s="1"/>
  <c r="M1654" i="5"/>
  <c r="P1654" i="5" s="1"/>
  <c r="K1657" i="5"/>
  <c r="R1657" i="5" s="1"/>
  <c r="M1657" i="5"/>
  <c r="P1657" i="5" s="1"/>
  <c r="L1657" i="5"/>
  <c r="M1658" i="5"/>
  <c r="P1658" i="5" s="1"/>
  <c r="L1658" i="5"/>
  <c r="K1658" i="5"/>
  <c r="R1658" i="5" s="1"/>
  <c r="L1646" i="5"/>
  <c r="K1646" i="5"/>
  <c r="R1646" i="5" s="1"/>
  <c r="M1646" i="5"/>
  <c r="P1646" i="5" s="1"/>
  <c r="L1623" i="5"/>
  <c r="K1623" i="5"/>
  <c r="R1623" i="5" s="1"/>
  <c r="M1623" i="5"/>
  <c r="P1623" i="5" s="1"/>
  <c r="K1622" i="5"/>
  <c r="R1622" i="5" s="1"/>
  <c r="L1622" i="5"/>
  <c r="M1622" i="5"/>
  <c r="P1622" i="5" s="1"/>
  <c r="M1635" i="5"/>
  <c r="P1635" i="5" s="1"/>
  <c r="L1635" i="5"/>
  <c r="K1635" i="5"/>
  <c r="R1635" i="5" s="1"/>
  <c r="K1634" i="5"/>
  <c r="R1634" i="5" s="1"/>
  <c r="M1634" i="5"/>
  <c r="P1634" i="5" s="1"/>
  <c r="L1634" i="5"/>
  <c r="M1627" i="5"/>
  <c r="P1627" i="5" s="1"/>
  <c r="L1627" i="5"/>
  <c r="K1627" i="5"/>
  <c r="R1627" i="5" s="1"/>
  <c r="L1621" i="5"/>
  <c r="K1621" i="5"/>
  <c r="M1621" i="5"/>
  <c r="K1626" i="5"/>
  <c r="R1626" i="5" s="1"/>
  <c r="M1626" i="5"/>
  <c r="P1626" i="5" s="1"/>
  <c r="L1626" i="5"/>
  <c r="M1625" i="5"/>
  <c r="P1625" i="5" s="1"/>
  <c r="L1625" i="5"/>
  <c r="K1625" i="5"/>
  <c r="R1625" i="5" s="1"/>
  <c r="M1633" i="5"/>
  <c r="P1633" i="5" s="1"/>
  <c r="L1633" i="5"/>
  <c r="K1633" i="5"/>
  <c r="R1633" i="5" s="1"/>
  <c r="M1637" i="5"/>
  <c r="P1637" i="5" s="1"/>
  <c r="L1637" i="5"/>
  <c r="K1637" i="5"/>
  <c r="R1637" i="5" s="1"/>
  <c r="M1632" i="5"/>
  <c r="P1632" i="5" s="1"/>
  <c r="L1632" i="5"/>
  <c r="K1632" i="5"/>
  <c r="R1632" i="5" s="1"/>
  <c r="M1629" i="5"/>
  <c r="P1629" i="5" s="1"/>
  <c r="L1629" i="5"/>
  <c r="K1629" i="5"/>
  <c r="R1629" i="5" s="1"/>
  <c r="M1624" i="5"/>
  <c r="P1624" i="5" s="1"/>
  <c r="L1624" i="5"/>
  <c r="K1624" i="5"/>
  <c r="R1624" i="5" s="1"/>
  <c r="M1636" i="5"/>
  <c r="P1636" i="5" s="1"/>
  <c r="L1636" i="5"/>
  <c r="K1636" i="5"/>
  <c r="L1631" i="5"/>
  <c r="K1631" i="5"/>
  <c r="R1631" i="5" s="1"/>
  <c r="M1631" i="5"/>
  <c r="P1631" i="5" s="1"/>
  <c r="M1628" i="5"/>
  <c r="P1628" i="5" s="1"/>
  <c r="L1628" i="5"/>
  <c r="K1628" i="5"/>
  <c r="R1628" i="5" s="1"/>
  <c r="M1630" i="5"/>
  <c r="P1630" i="5" s="1"/>
  <c r="L1630" i="5"/>
  <c r="K1630" i="5"/>
  <c r="R1630" i="5" s="1"/>
  <c r="L1609" i="5"/>
  <c r="K1609" i="5"/>
  <c r="R1609" i="5" s="1"/>
  <c r="M1609" i="5"/>
  <c r="P1609" i="5" s="1"/>
  <c r="M1610" i="5"/>
  <c r="P1610" i="5" s="1"/>
  <c r="L1610" i="5"/>
  <c r="K1610" i="5"/>
  <c r="R1610" i="5" s="1"/>
  <c r="L1603" i="5"/>
  <c r="K1603" i="5"/>
  <c r="R1603" i="5" s="1"/>
  <c r="M1603" i="5"/>
  <c r="P1603" i="5" s="1"/>
  <c r="M1613" i="5"/>
  <c r="P1613" i="5" s="1"/>
  <c r="L1613" i="5"/>
  <c r="K1613" i="5"/>
  <c r="R1613" i="5" s="1"/>
  <c r="M1606" i="5"/>
  <c r="P1606" i="5" s="1"/>
  <c r="L1606" i="5"/>
  <c r="K1606" i="5"/>
  <c r="R1606" i="5" s="1"/>
  <c r="M1616" i="5"/>
  <c r="P1616" i="5" s="1"/>
  <c r="L1616" i="5"/>
  <c r="K1616" i="5"/>
  <c r="R1616" i="5" s="1"/>
  <c r="M1611" i="5"/>
  <c r="P1611" i="5" s="1"/>
  <c r="L1611" i="5"/>
  <c r="K1611" i="5"/>
  <c r="R1611" i="5" s="1"/>
  <c r="M1608" i="5"/>
  <c r="P1608" i="5" s="1"/>
  <c r="L1608" i="5"/>
  <c r="K1608" i="5"/>
  <c r="R1608" i="5" s="1"/>
  <c r="M1604" i="5"/>
  <c r="P1604" i="5" s="1"/>
  <c r="L1604" i="5"/>
  <c r="K1604" i="5"/>
  <c r="R1604" i="5" s="1"/>
  <c r="K1612" i="5"/>
  <c r="R1612" i="5" s="1"/>
  <c r="M1612" i="5"/>
  <c r="P1612" i="5" s="1"/>
  <c r="L1612" i="5"/>
  <c r="M1607" i="5"/>
  <c r="P1607" i="5" s="1"/>
  <c r="L1607" i="5"/>
  <c r="K1607" i="5"/>
  <c r="R1607" i="5" s="1"/>
  <c r="M1615" i="5"/>
  <c r="P1615" i="5" s="1"/>
  <c r="L1615" i="5"/>
  <c r="K1615" i="5"/>
  <c r="R1615" i="5" s="1"/>
  <c r="K1605" i="5"/>
  <c r="R1605" i="5" s="1"/>
  <c r="M1605" i="5"/>
  <c r="P1605" i="5" s="1"/>
  <c r="L1605" i="5"/>
  <c r="M1602" i="5"/>
  <c r="L1602" i="5"/>
  <c r="K1602" i="5"/>
  <c r="M1614" i="5"/>
  <c r="P1614" i="5" s="1"/>
  <c r="L1614" i="5"/>
  <c r="K1614" i="5"/>
  <c r="R1614" i="5" s="1"/>
  <c r="K1574" i="5"/>
  <c r="L1574" i="5"/>
  <c r="M1574" i="5"/>
  <c r="P1574" i="5" s="1"/>
  <c r="K1572" i="5"/>
  <c r="R1572" i="5" s="1"/>
  <c r="L1572" i="5"/>
  <c r="M1572" i="5"/>
  <c r="P1572" i="5" s="1"/>
  <c r="M1573" i="5"/>
  <c r="P1573" i="5" s="1"/>
  <c r="K1573" i="5"/>
  <c r="R1573" i="5" s="1"/>
  <c r="L1573" i="5"/>
  <c r="M1568" i="5"/>
  <c r="P1568" i="5" s="1"/>
  <c r="L1568" i="5"/>
  <c r="K1568" i="5"/>
  <c r="R1568" i="5" s="1"/>
  <c r="L1571" i="5"/>
  <c r="M1571" i="5"/>
  <c r="P1571" i="5" s="1"/>
  <c r="K1571" i="5"/>
  <c r="R1571" i="5" s="1"/>
  <c r="M1576" i="5"/>
  <c r="P1576" i="5" s="1"/>
  <c r="L1576" i="5"/>
  <c r="K1576" i="5"/>
  <c r="R1576" i="5" s="1"/>
  <c r="K1577" i="5"/>
  <c r="R1577" i="5" s="1"/>
  <c r="L1577" i="5"/>
  <c r="M1577" i="5"/>
  <c r="P1577" i="5" s="1"/>
  <c r="K1575" i="5"/>
  <c r="R1575" i="5" s="1"/>
  <c r="L1575" i="5"/>
  <c r="M1575" i="5"/>
  <c r="P1575" i="5" s="1"/>
  <c r="M1570" i="5"/>
  <c r="P1570" i="5" s="1"/>
  <c r="K1570" i="5"/>
  <c r="R1570" i="5" s="1"/>
  <c r="L1570" i="5"/>
  <c r="K1569" i="5"/>
  <c r="R1569" i="5" s="1"/>
  <c r="L1569" i="5"/>
  <c r="M1569" i="5"/>
  <c r="P1569" i="5" s="1"/>
  <c r="K1567" i="5"/>
  <c r="R1567" i="5" s="1"/>
  <c r="L1567" i="5"/>
  <c r="M1567" i="5"/>
  <c r="P1567" i="5" s="1"/>
  <c r="L1588" i="5"/>
  <c r="K1588" i="5"/>
  <c r="R1588" i="5" s="1"/>
  <c r="M1588" i="5"/>
  <c r="P1588" i="5" s="1"/>
  <c r="M1589" i="5"/>
  <c r="P1589" i="5" s="1"/>
  <c r="L1589" i="5"/>
  <c r="K1589" i="5"/>
  <c r="R1589" i="5" s="1"/>
  <c r="M1590" i="5"/>
  <c r="P1590" i="5" s="1"/>
  <c r="L1590" i="5"/>
  <c r="K1590" i="5"/>
  <c r="R1590" i="5" s="1"/>
  <c r="M1584" i="5"/>
  <c r="P1584" i="5" s="1"/>
  <c r="L1584" i="5"/>
  <c r="K1584" i="5"/>
  <c r="R1584" i="5" s="1"/>
  <c r="M1581" i="5"/>
  <c r="P1581" i="5" s="1"/>
  <c r="L1581" i="5"/>
  <c r="K1581" i="5"/>
  <c r="R1581" i="5" s="1"/>
  <c r="M1565" i="5"/>
  <c r="L1565" i="5"/>
  <c r="K1565" i="5"/>
  <c r="M1597" i="5"/>
  <c r="P1597" i="5" s="1"/>
  <c r="L1597" i="5"/>
  <c r="K1597" i="5"/>
  <c r="R1597" i="5" s="1"/>
  <c r="M1592" i="5"/>
  <c r="P1592" i="5" s="1"/>
  <c r="L1592" i="5"/>
  <c r="K1592" i="5"/>
  <c r="R1592" i="5" s="1"/>
  <c r="M1579" i="5"/>
  <c r="P1579" i="5" s="1"/>
  <c r="L1579" i="5"/>
  <c r="K1579" i="5"/>
  <c r="R1579" i="5" s="1"/>
  <c r="L1594" i="5"/>
  <c r="K1594" i="5"/>
  <c r="R1594" i="5" s="1"/>
  <c r="M1594" i="5"/>
  <c r="P1594" i="5" s="1"/>
  <c r="M1586" i="5"/>
  <c r="P1586" i="5" s="1"/>
  <c r="L1586" i="5"/>
  <c r="K1586" i="5"/>
  <c r="R1586" i="5" s="1"/>
  <c r="L1580" i="5"/>
  <c r="K1580" i="5"/>
  <c r="R1580" i="5" s="1"/>
  <c r="M1580" i="5"/>
  <c r="P1580" i="5" s="1"/>
  <c r="K1595" i="5"/>
  <c r="R1595" i="5" s="1"/>
  <c r="M1595" i="5"/>
  <c r="P1595" i="5" s="1"/>
  <c r="L1595" i="5"/>
  <c r="M1578" i="5"/>
  <c r="P1578" i="5" s="1"/>
  <c r="L1578" i="5"/>
  <c r="K1578" i="5"/>
  <c r="R1578" i="5" s="1"/>
  <c r="M1582" i="5"/>
  <c r="P1582" i="5" s="1"/>
  <c r="L1582" i="5"/>
  <c r="K1582" i="5"/>
  <c r="R1582" i="5" s="1"/>
  <c r="M1593" i="5"/>
  <c r="P1593" i="5" s="1"/>
  <c r="L1593" i="5"/>
  <c r="K1593" i="5"/>
  <c r="R1593" i="5" s="1"/>
  <c r="M1566" i="5"/>
  <c r="P1566" i="5" s="1"/>
  <c r="L1566" i="5"/>
  <c r="K1566" i="5"/>
  <c r="R1566" i="5" s="1"/>
  <c r="M1585" i="5"/>
  <c r="P1585" i="5" s="1"/>
  <c r="L1585" i="5"/>
  <c r="K1585" i="5"/>
  <c r="R1585" i="5" s="1"/>
  <c r="M1587" i="5"/>
  <c r="P1587" i="5" s="1"/>
  <c r="L1587" i="5"/>
  <c r="K1587" i="5"/>
  <c r="R1587" i="5" s="1"/>
  <c r="K1583" i="5"/>
  <c r="R1583" i="5" s="1"/>
  <c r="M1583" i="5"/>
  <c r="P1583" i="5" s="1"/>
  <c r="L1583" i="5"/>
  <c r="M1596" i="5"/>
  <c r="P1596" i="5" s="1"/>
  <c r="L1596" i="5"/>
  <c r="K1596" i="5"/>
  <c r="R1596" i="5" s="1"/>
  <c r="M1591" i="5"/>
  <c r="P1591" i="5" s="1"/>
  <c r="L1591" i="5"/>
  <c r="K1591" i="5"/>
  <c r="R1591" i="5" s="1"/>
  <c r="M1560" i="5"/>
  <c r="P1560" i="5" s="1"/>
  <c r="L1560" i="5"/>
  <c r="K1560" i="5"/>
  <c r="R1560" i="5" s="1"/>
  <c r="M1552" i="5"/>
  <c r="P1552" i="5" s="1"/>
  <c r="L1552" i="5"/>
  <c r="K1552" i="5"/>
  <c r="R1552" i="5" s="1"/>
  <c r="M1558" i="5"/>
  <c r="P1558" i="5" s="1"/>
  <c r="L1558" i="5"/>
  <c r="K1558" i="5"/>
  <c r="R1558" i="5" s="1"/>
  <c r="M1553" i="5"/>
  <c r="P1553" i="5" s="1"/>
  <c r="L1553" i="5"/>
  <c r="K1553" i="5"/>
  <c r="R1553" i="5" s="1"/>
  <c r="M1551" i="5"/>
  <c r="L1551" i="5"/>
  <c r="K1551" i="5"/>
  <c r="M1556" i="5"/>
  <c r="P1556" i="5" s="1"/>
  <c r="L1556" i="5"/>
  <c r="K1556" i="5"/>
  <c r="R1556" i="5" s="1"/>
  <c r="M1555" i="5"/>
  <c r="P1555" i="5" s="1"/>
  <c r="L1555" i="5"/>
  <c r="K1555" i="5"/>
  <c r="R1555" i="5" s="1"/>
  <c r="L1554" i="5"/>
  <c r="K1554" i="5"/>
  <c r="R1554" i="5" s="1"/>
  <c r="M1554" i="5"/>
  <c r="P1554" i="5" s="1"/>
  <c r="K1557" i="5"/>
  <c r="R1557" i="5" s="1"/>
  <c r="M1557" i="5"/>
  <c r="P1557" i="5" s="1"/>
  <c r="L1557" i="5"/>
  <c r="M1559" i="5"/>
  <c r="P1559" i="5" s="1"/>
  <c r="L1559" i="5"/>
  <c r="K1559" i="5"/>
  <c r="R1559" i="5" s="1"/>
  <c r="K1537" i="5"/>
  <c r="R1537" i="5" s="1"/>
  <c r="L1537" i="5"/>
  <c r="M1537" i="5"/>
  <c r="P1537" i="5" s="1"/>
  <c r="M1538" i="5"/>
  <c r="P1538" i="5" s="1"/>
  <c r="L1538" i="5"/>
  <c r="K1538" i="5"/>
  <c r="R1538" i="5" s="1"/>
  <c r="K1523" i="5"/>
  <c r="R1523" i="5" s="1"/>
  <c r="L1523" i="5"/>
  <c r="M1523" i="5"/>
  <c r="P1523" i="5" s="1"/>
  <c r="K1532" i="5"/>
  <c r="R1532" i="5" s="1"/>
  <c r="L1532" i="5"/>
  <c r="M1532" i="5"/>
  <c r="P1532" i="5" s="1"/>
  <c r="K1531" i="5"/>
  <c r="R1531" i="5" s="1"/>
  <c r="L1531" i="5"/>
  <c r="M1531" i="5"/>
  <c r="P1531" i="5" s="1"/>
  <c r="K1528" i="5"/>
  <c r="R1528" i="5" s="1"/>
  <c r="L1528" i="5"/>
  <c r="M1528" i="5"/>
  <c r="P1528" i="5" s="1"/>
  <c r="K1527" i="5"/>
  <c r="R1527" i="5" s="1"/>
  <c r="L1527" i="5"/>
  <c r="M1527" i="5"/>
  <c r="P1527" i="5" s="1"/>
  <c r="L1525" i="5"/>
  <c r="M1525" i="5"/>
  <c r="P1525" i="5" s="1"/>
  <c r="K1525" i="5"/>
  <c r="R1525" i="5" s="1"/>
  <c r="L1541" i="5"/>
  <c r="M1541" i="5"/>
  <c r="P1541" i="5" s="1"/>
  <c r="K1541" i="5"/>
  <c r="R1541" i="5" s="1"/>
  <c r="K1526" i="5"/>
  <c r="R1526" i="5" s="1"/>
  <c r="L1526" i="5"/>
  <c r="M1526" i="5"/>
  <c r="P1526" i="5" s="1"/>
  <c r="K1521" i="5"/>
  <c r="R1521" i="5" s="1"/>
  <c r="L1521" i="5"/>
  <c r="M1521" i="5"/>
  <c r="P1521" i="5" s="1"/>
  <c r="K1524" i="5"/>
  <c r="R1524" i="5" s="1"/>
  <c r="L1524" i="5"/>
  <c r="M1524" i="5"/>
  <c r="P1524" i="5" s="1"/>
  <c r="K1534" i="5"/>
  <c r="R1534" i="5" s="1"/>
  <c r="L1534" i="5"/>
  <c r="M1534" i="5"/>
  <c r="P1534" i="5" s="1"/>
  <c r="K1539" i="5"/>
  <c r="R1539" i="5" s="1"/>
  <c r="L1539" i="5"/>
  <c r="M1539" i="5"/>
  <c r="P1539" i="5" s="1"/>
  <c r="K1536" i="5"/>
  <c r="R1536" i="5" s="1"/>
  <c r="L1536" i="5"/>
  <c r="M1536" i="5"/>
  <c r="P1536" i="5" s="1"/>
  <c r="K1535" i="5"/>
  <c r="R1535" i="5" s="1"/>
  <c r="L1535" i="5"/>
  <c r="M1535" i="5"/>
  <c r="P1535" i="5" s="1"/>
  <c r="M1530" i="5"/>
  <c r="P1530" i="5" s="1"/>
  <c r="K1530" i="5"/>
  <c r="R1530" i="5" s="1"/>
  <c r="L1530" i="5"/>
  <c r="K1529" i="5"/>
  <c r="R1529" i="5" s="1"/>
  <c r="L1529" i="5"/>
  <c r="M1529" i="5"/>
  <c r="P1529" i="5" s="1"/>
  <c r="L1533" i="5"/>
  <c r="M1533" i="5"/>
  <c r="P1533" i="5" s="1"/>
  <c r="K1533" i="5"/>
  <c r="R1533" i="5" s="1"/>
  <c r="M1522" i="5"/>
  <c r="P1522" i="5" s="1"/>
  <c r="K1522" i="5"/>
  <c r="R1522" i="5" s="1"/>
  <c r="L1522" i="5"/>
  <c r="L1540" i="5"/>
  <c r="K1540" i="5"/>
  <c r="R1540" i="5" s="1"/>
  <c r="M1540" i="5"/>
  <c r="P1540" i="5" s="1"/>
  <c r="M1546" i="5"/>
  <c r="P1546" i="5" s="1"/>
  <c r="L1546" i="5"/>
  <c r="K1546" i="5"/>
  <c r="R1546" i="5" s="1"/>
  <c r="M1545" i="5"/>
  <c r="P1545" i="5" s="1"/>
  <c r="L1545" i="5"/>
  <c r="K1545" i="5"/>
  <c r="R1545" i="5" s="1"/>
  <c r="M1544" i="5"/>
  <c r="P1544" i="5" s="1"/>
  <c r="L1544" i="5"/>
  <c r="K1544" i="5"/>
  <c r="R1544" i="5" s="1"/>
  <c r="L1542" i="5"/>
  <c r="K1542" i="5"/>
  <c r="R1542" i="5" s="1"/>
  <c r="M1542" i="5"/>
  <c r="P1542" i="5" s="1"/>
  <c r="L1543" i="5"/>
  <c r="K1543" i="5"/>
  <c r="R1543" i="5" s="1"/>
  <c r="M1543" i="5"/>
  <c r="P1543" i="5" s="1"/>
  <c r="M1520" i="5"/>
  <c r="L1520" i="5"/>
  <c r="K1520" i="5"/>
  <c r="J1510" i="5"/>
  <c r="J1515" i="5"/>
  <c r="J1514" i="5"/>
  <c r="J1513" i="5"/>
  <c r="J1512" i="5"/>
  <c r="J1511" i="5"/>
  <c r="J1509" i="5"/>
  <c r="J1507" i="5"/>
  <c r="J1508" i="5"/>
  <c r="I1501" i="5"/>
  <c r="I1502" i="5"/>
  <c r="I1500" i="5"/>
  <c r="I1499" i="5"/>
  <c r="I1498" i="5"/>
  <c r="I1497" i="5"/>
  <c r="I1496" i="5"/>
  <c r="I1495" i="5"/>
  <c r="I1494" i="5"/>
  <c r="AJ1479" i="5"/>
  <c r="K1165" i="1"/>
  <c r="P1165" i="1" a="1"/>
  <c r="P1165" i="1" s="1"/>
  <c r="K1166" i="1"/>
  <c r="P1166" i="1" a="1"/>
  <c r="P1166" i="1" s="1"/>
  <c r="K1167" i="1"/>
  <c r="P1167" i="1" a="1"/>
  <c r="P1167" i="1" s="1"/>
  <c r="K1168" i="1"/>
  <c r="P1168" i="1" a="1"/>
  <c r="P1168" i="1" s="1"/>
  <c r="K1169" i="1"/>
  <c r="P1169" i="1" a="1"/>
  <c r="P1169" i="1" s="1"/>
  <c r="K1170" i="1"/>
  <c r="P1170" i="1" a="1"/>
  <c r="P1170" i="1" s="1"/>
  <c r="K1171" i="1"/>
  <c r="P1171" i="1" a="1"/>
  <c r="P1171" i="1" s="1"/>
  <c r="K1172" i="1"/>
  <c r="P1172" i="1" a="1"/>
  <c r="P1172" i="1" s="1"/>
  <c r="K1164" i="1"/>
  <c r="P1164" i="1" a="1"/>
  <c r="P1164" i="1" s="1"/>
  <c r="K1160" i="1"/>
  <c r="P1160" i="1" a="1"/>
  <c r="P1160" i="1" s="1"/>
  <c r="K1161" i="1"/>
  <c r="P1161" i="1" a="1"/>
  <c r="P1161" i="1" s="1"/>
  <c r="K1162" i="1"/>
  <c r="P1162" i="1" a="1"/>
  <c r="P1162" i="1" s="1"/>
  <c r="K1163" i="1"/>
  <c r="P1163" i="1" a="1"/>
  <c r="P1163" i="1" s="1"/>
  <c r="K1159" i="1"/>
  <c r="P1159" i="1" a="1"/>
  <c r="P1159" i="1" s="1"/>
  <c r="K1150" i="1"/>
  <c r="P1150" i="1" a="1"/>
  <c r="P1150" i="1" s="1"/>
  <c r="K1151" i="1"/>
  <c r="P1151" i="1" a="1"/>
  <c r="P1151" i="1" s="1"/>
  <c r="K1152" i="1"/>
  <c r="P1152" i="1" a="1"/>
  <c r="P1152" i="1" s="1"/>
  <c r="K1153" i="1"/>
  <c r="P1153" i="1" a="1"/>
  <c r="P1153" i="1" s="1"/>
  <c r="K1154" i="1"/>
  <c r="P1154" i="1" a="1"/>
  <c r="P1154" i="1" s="1"/>
  <c r="K1155" i="1"/>
  <c r="P1155" i="1" a="1"/>
  <c r="P1155" i="1" s="1"/>
  <c r="K1156" i="1"/>
  <c r="P1156" i="1" a="1"/>
  <c r="P1156" i="1" s="1"/>
  <c r="K1157" i="1"/>
  <c r="P1157" i="1" a="1"/>
  <c r="P1157" i="1" s="1"/>
  <c r="K1158" i="1"/>
  <c r="P1158" i="1" a="1"/>
  <c r="P1158" i="1" s="1"/>
  <c r="K1149" i="1"/>
  <c r="P1149" i="1" a="1"/>
  <c r="P1149" i="1" s="1"/>
  <c r="AE1483" i="5"/>
  <c r="AE1666" i="5"/>
  <c r="Z1779" i="5" s="1"/>
  <c r="AE1602" i="5"/>
  <c r="Z1660" i="5" s="1"/>
  <c r="AE1482" i="5"/>
  <c r="AJ1344" i="5"/>
  <c r="AJ1317" i="5"/>
  <c r="V292" i="7"/>
  <c r="W292" i="7"/>
  <c r="B260" i="7"/>
  <c r="AT323" i="7"/>
  <c r="AS323" i="7"/>
  <c r="AR323" i="7"/>
  <c r="AQ323" i="7"/>
  <c r="AP323" i="7"/>
  <c r="AT322" i="7"/>
  <c r="AS322" i="7"/>
  <c r="AR322" i="7"/>
  <c r="AQ322" i="7"/>
  <c r="AP322" i="7"/>
  <c r="AT321" i="7"/>
  <c r="AS321" i="7"/>
  <c r="AR321" i="7"/>
  <c r="AQ321" i="7"/>
  <c r="AP321" i="7"/>
  <c r="AT320" i="7"/>
  <c r="AS320" i="7"/>
  <c r="AR320" i="7"/>
  <c r="AQ320" i="7"/>
  <c r="AP320" i="7"/>
  <c r="AT319" i="7"/>
  <c r="AS319" i="7"/>
  <c r="AR319" i="7"/>
  <c r="AQ319" i="7"/>
  <c r="AP319" i="7"/>
  <c r="AT318" i="7"/>
  <c r="AS318" i="7"/>
  <c r="AR318" i="7"/>
  <c r="AQ318" i="7"/>
  <c r="AP318" i="7"/>
  <c r="AT317" i="7"/>
  <c r="AS317" i="7"/>
  <c r="AR317" i="7"/>
  <c r="AQ317" i="7"/>
  <c r="AP317" i="7"/>
  <c r="AT316" i="7"/>
  <c r="AS316" i="7"/>
  <c r="AR316" i="7"/>
  <c r="AQ316" i="7"/>
  <c r="AP316" i="7"/>
  <c r="AT315" i="7"/>
  <c r="AS315" i="7"/>
  <c r="AR315" i="7"/>
  <c r="AQ315" i="7"/>
  <c r="AP315" i="7"/>
  <c r="AT314" i="7"/>
  <c r="AS314" i="7"/>
  <c r="AR314" i="7"/>
  <c r="AQ314" i="7"/>
  <c r="AP314" i="7"/>
  <c r="AT313" i="7"/>
  <c r="AS313" i="7"/>
  <c r="AR313" i="7"/>
  <c r="AQ313" i="7"/>
  <c r="AP313" i="7"/>
  <c r="AT312" i="7"/>
  <c r="AS312" i="7"/>
  <c r="AR312" i="7"/>
  <c r="AQ312" i="7"/>
  <c r="AP312" i="7"/>
  <c r="AT311" i="7"/>
  <c r="AS311" i="7"/>
  <c r="AR311" i="7"/>
  <c r="AQ311" i="7"/>
  <c r="AP311" i="7"/>
  <c r="AT310" i="7"/>
  <c r="AS310" i="7"/>
  <c r="AR310" i="7"/>
  <c r="AQ310" i="7"/>
  <c r="AP310" i="7"/>
  <c r="AT309" i="7"/>
  <c r="AS309" i="7"/>
  <c r="AR309" i="7"/>
  <c r="AQ309" i="7"/>
  <c r="AP309" i="7"/>
  <c r="AT308" i="7"/>
  <c r="AS308" i="7"/>
  <c r="AR308" i="7"/>
  <c r="AQ308" i="7"/>
  <c r="AP308" i="7"/>
  <c r="AT307" i="7"/>
  <c r="AS307" i="7"/>
  <c r="AR307" i="7"/>
  <c r="AQ307" i="7"/>
  <c r="AP307" i="7"/>
  <c r="AT306" i="7"/>
  <c r="AS306" i="7"/>
  <c r="AR306" i="7"/>
  <c r="AQ306" i="7"/>
  <c r="AP306" i="7"/>
  <c r="AT305" i="7"/>
  <c r="AS305" i="7"/>
  <c r="AR305" i="7"/>
  <c r="AQ305" i="7"/>
  <c r="AP305" i="7"/>
  <c r="AT304" i="7"/>
  <c r="AS304" i="7"/>
  <c r="AR304" i="7"/>
  <c r="AQ304" i="7"/>
  <c r="AP304" i="7"/>
  <c r="AT303" i="7"/>
  <c r="AS303" i="7"/>
  <c r="AR303" i="7"/>
  <c r="AQ303" i="7"/>
  <c r="AP303" i="7"/>
  <c r="AT302" i="7"/>
  <c r="AS302" i="7"/>
  <c r="AR302" i="7"/>
  <c r="AQ302" i="7"/>
  <c r="AP302" i="7"/>
  <c r="AT301" i="7"/>
  <c r="AS301" i="7"/>
  <c r="AR301" i="7"/>
  <c r="AQ301" i="7"/>
  <c r="AP301" i="7"/>
  <c r="AT300" i="7"/>
  <c r="AS300" i="7"/>
  <c r="AR300" i="7"/>
  <c r="AQ300" i="7"/>
  <c r="AP300" i="7"/>
  <c r="BU299" i="7"/>
  <c r="AT299" i="7"/>
  <c r="AS299" i="7"/>
  <c r="AR299" i="7"/>
  <c r="AQ299" i="7"/>
  <c r="AP299" i="7"/>
  <c r="BT298" i="7"/>
  <c r="BT303" i="7" s="1"/>
  <c r="BT304" i="7" s="1"/>
  <c r="BT305" i="7" s="1"/>
  <c r="AT298" i="7"/>
  <c r="AS298" i="7"/>
  <c r="AR298" i="7"/>
  <c r="AQ298" i="7"/>
  <c r="AP298" i="7"/>
  <c r="AT297" i="7"/>
  <c r="AS297" i="7"/>
  <c r="AR297" i="7"/>
  <c r="AQ297" i="7"/>
  <c r="AP297" i="7"/>
  <c r="AT296" i="7"/>
  <c r="AS296" i="7"/>
  <c r="AR296" i="7"/>
  <c r="AQ296" i="7"/>
  <c r="AP296" i="7"/>
  <c r="AT295" i="7"/>
  <c r="AS295" i="7"/>
  <c r="AR295" i="7"/>
  <c r="AQ295" i="7"/>
  <c r="AP295" i="7"/>
  <c r="U293" i="7"/>
  <c r="T293" i="7"/>
  <c r="S293" i="7"/>
  <c r="AT291" i="7"/>
  <c r="AS291" i="7"/>
  <c r="AR291" i="7"/>
  <c r="AQ291" i="7"/>
  <c r="AP291" i="7"/>
  <c r="W291" i="7"/>
  <c r="V291" i="7"/>
  <c r="AT290" i="7"/>
  <c r="AS290" i="7"/>
  <c r="AR290" i="7"/>
  <c r="AQ290" i="7"/>
  <c r="AP290" i="7"/>
  <c r="W290" i="7"/>
  <c r="V290" i="7"/>
  <c r="AT289" i="7"/>
  <c r="AS289" i="7"/>
  <c r="AR289" i="7"/>
  <c r="AQ289" i="7"/>
  <c r="AP289" i="7"/>
  <c r="W289" i="7"/>
  <c r="V289" i="7"/>
  <c r="AT288" i="7"/>
  <c r="AS288" i="7"/>
  <c r="AR288" i="7"/>
  <c r="AQ288" i="7"/>
  <c r="AP288" i="7"/>
  <c r="W288" i="7"/>
  <c r="V288" i="7"/>
  <c r="AT287" i="7"/>
  <c r="AS287" i="7"/>
  <c r="AR287" i="7"/>
  <c r="AQ287" i="7"/>
  <c r="AP287" i="7"/>
  <c r="W287" i="7"/>
  <c r="V287" i="7"/>
  <c r="AT286" i="7"/>
  <c r="AS286" i="7"/>
  <c r="AR286" i="7"/>
  <c r="AQ286" i="7"/>
  <c r="AP286" i="7"/>
  <c r="W286" i="7"/>
  <c r="V286" i="7"/>
  <c r="AT285" i="7"/>
  <c r="AS285" i="7"/>
  <c r="AR285" i="7"/>
  <c r="AQ285" i="7"/>
  <c r="AP285" i="7"/>
  <c r="W285" i="7"/>
  <c r="V285" i="7"/>
  <c r="AT284" i="7"/>
  <c r="AS284" i="7"/>
  <c r="AR284" i="7"/>
  <c r="AQ284" i="7"/>
  <c r="AP284" i="7"/>
  <c r="W284" i="7"/>
  <c r="V284" i="7"/>
  <c r="AT283" i="7"/>
  <c r="AS283" i="7"/>
  <c r="AR283" i="7"/>
  <c r="AQ283" i="7"/>
  <c r="AP283" i="7"/>
  <c r="W283" i="7"/>
  <c r="V283" i="7"/>
  <c r="AT282" i="7"/>
  <c r="AS282" i="7"/>
  <c r="AR282" i="7"/>
  <c r="AQ282" i="7"/>
  <c r="AP282" i="7"/>
  <c r="W282" i="7"/>
  <c r="V282" i="7"/>
  <c r="AT281" i="7"/>
  <c r="AS281" i="7"/>
  <c r="AR281" i="7"/>
  <c r="AQ281" i="7"/>
  <c r="AP281" i="7"/>
  <c r="W281" i="7"/>
  <c r="V281" i="7"/>
  <c r="AT280" i="7"/>
  <c r="AS280" i="7"/>
  <c r="AR280" i="7"/>
  <c r="AQ280" i="7"/>
  <c r="AP280" i="7"/>
  <c r="W280" i="7"/>
  <c r="V280" i="7"/>
  <c r="AT279" i="7"/>
  <c r="AS279" i="7"/>
  <c r="AR279" i="7"/>
  <c r="AQ279" i="7"/>
  <c r="AP279" i="7"/>
  <c r="W279" i="7"/>
  <c r="V279" i="7"/>
  <c r="AT278" i="7"/>
  <c r="AS278" i="7"/>
  <c r="AR278" i="7"/>
  <c r="AQ278" i="7"/>
  <c r="AP278" i="7"/>
  <c r="W278" i="7"/>
  <c r="V278" i="7"/>
  <c r="AT277" i="7"/>
  <c r="AS277" i="7"/>
  <c r="AR277" i="7"/>
  <c r="AQ277" i="7"/>
  <c r="AP277" i="7"/>
  <c r="W277" i="7"/>
  <c r="V277" i="7"/>
  <c r="AT276" i="7"/>
  <c r="AS276" i="7"/>
  <c r="AR276" i="7"/>
  <c r="AQ276" i="7"/>
  <c r="AP276" i="7"/>
  <c r="W276" i="7"/>
  <c r="V276" i="7"/>
  <c r="AT275" i="7"/>
  <c r="AS275" i="7"/>
  <c r="AR275" i="7"/>
  <c r="AQ275" i="7"/>
  <c r="AP275" i="7"/>
  <c r="W275" i="7"/>
  <c r="V275" i="7"/>
  <c r="AT274" i="7"/>
  <c r="AS274" i="7"/>
  <c r="AR274" i="7"/>
  <c r="AQ274" i="7"/>
  <c r="AP274" i="7"/>
  <c r="W274" i="7"/>
  <c r="V274" i="7"/>
  <c r="AT273" i="7"/>
  <c r="AS273" i="7"/>
  <c r="AR273" i="7"/>
  <c r="AQ273" i="7"/>
  <c r="AP273" i="7"/>
  <c r="W273" i="7"/>
  <c r="V273" i="7"/>
  <c r="AT272" i="7"/>
  <c r="AS272" i="7"/>
  <c r="AR272" i="7"/>
  <c r="AQ272" i="7"/>
  <c r="AP272" i="7"/>
  <c r="W272" i="7"/>
  <c r="V272" i="7"/>
  <c r="AT271" i="7"/>
  <c r="AS271" i="7"/>
  <c r="AR271" i="7"/>
  <c r="AQ271" i="7"/>
  <c r="AP271" i="7"/>
  <c r="W271" i="7"/>
  <c r="V271" i="7"/>
  <c r="AT270" i="7"/>
  <c r="AS270" i="7"/>
  <c r="AR270" i="7"/>
  <c r="AQ270" i="7"/>
  <c r="AP270" i="7"/>
  <c r="W270" i="7"/>
  <c r="V270" i="7"/>
  <c r="AT269" i="7"/>
  <c r="AS269" i="7"/>
  <c r="AR269" i="7"/>
  <c r="AQ269" i="7"/>
  <c r="AP269" i="7"/>
  <c r="W269" i="7"/>
  <c r="V269" i="7"/>
  <c r="AT268" i="7"/>
  <c r="AS268" i="7"/>
  <c r="AR268" i="7"/>
  <c r="AQ268" i="7"/>
  <c r="AP268" i="7"/>
  <c r="W268" i="7"/>
  <c r="V268" i="7"/>
  <c r="AT267" i="7"/>
  <c r="AS267" i="7"/>
  <c r="AR267" i="7"/>
  <c r="AQ267" i="7"/>
  <c r="AP267" i="7"/>
  <c r="W267" i="7"/>
  <c r="V267" i="7"/>
  <c r="BT266" i="7"/>
  <c r="AT266" i="7"/>
  <c r="AS266" i="7"/>
  <c r="AR266" i="7"/>
  <c r="AQ266" i="7"/>
  <c r="AP266" i="7"/>
  <c r="W266" i="7"/>
  <c r="V266" i="7"/>
  <c r="AT265" i="7"/>
  <c r="AS265" i="7"/>
  <c r="AR265" i="7"/>
  <c r="AQ265" i="7"/>
  <c r="AP265" i="7"/>
  <c r="W265" i="7"/>
  <c r="V265" i="7"/>
  <c r="O265" i="7"/>
  <c r="K265" i="7"/>
  <c r="M265" i="7" s="1"/>
  <c r="AT264" i="7"/>
  <c r="AS264" i="7"/>
  <c r="AR264" i="7"/>
  <c r="AQ264" i="7"/>
  <c r="AP264" i="7"/>
  <c r="W264" i="7"/>
  <c r="V264" i="7"/>
  <c r="O264" i="7"/>
  <c r="K264" i="7"/>
  <c r="M264" i="7" s="1"/>
  <c r="BT263" i="7"/>
  <c r="AT263" i="7"/>
  <c r="AS263" i="7"/>
  <c r="AR263" i="7"/>
  <c r="AQ263" i="7"/>
  <c r="AP263" i="7"/>
  <c r="W263" i="7"/>
  <c r="V263" i="7"/>
  <c r="AT262" i="7"/>
  <c r="AS262" i="7"/>
  <c r="AR262" i="7"/>
  <c r="AQ262" i="7"/>
  <c r="AP262" i="7"/>
  <c r="AG262" i="7"/>
  <c r="AG263" i="7" s="1"/>
  <c r="AG264" i="7" s="1"/>
  <c r="AG265" i="7" s="1"/>
  <c r="AG266" i="7" s="1"/>
  <c r="AG267" i="7" s="1"/>
  <c r="AG268" i="7" s="1"/>
  <c r="AG269" i="7" s="1"/>
  <c r="AG270" i="7" s="1"/>
  <c r="AG271" i="7" s="1"/>
  <c r="AG272" i="7" s="1"/>
  <c r="AG273" i="7" s="1"/>
  <c r="AG274" i="7" s="1"/>
  <c r="AG275" i="7" s="1"/>
  <c r="AG276" i="7" s="1"/>
  <c r="AG277" i="7" s="1"/>
  <c r="AG278" i="7" s="1"/>
  <c r="AG279" i="7" s="1"/>
  <c r="AG280" i="7" s="1"/>
  <c r="AG281" i="7" s="1"/>
  <c r="AG282" i="7" s="1"/>
  <c r="AG283" i="7" s="1"/>
  <c r="AG284" i="7" s="1"/>
  <c r="AG285" i="7" s="1"/>
  <c r="AG286" i="7" s="1"/>
  <c r="AG287" i="7" s="1"/>
  <c r="AG288" i="7" s="1"/>
  <c r="AG289" i="7" s="1"/>
  <c r="AF262" i="7"/>
  <c r="AF263" i="7" s="1"/>
  <c r="AF264" i="7" s="1"/>
  <c r="AF265" i="7" s="1"/>
  <c r="AF266" i="7" s="1"/>
  <c r="AF267" i="7" s="1"/>
  <c r="AF268" i="7" s="1"/>
  <c r="AF269" i="7" s="1"/>
  <c r="AF270" i="7" s="1"/>
  <c r="AF271" i="7" s="1"/>
  <c r="AF272" i="7" s="1"/>
  <c r="AF273" i="7" s="1"/>
  <c r="AF274" i="7" s="1"/>
  <c r="AF275" i="7" s="1"/>
  <c r="AF276" i="7" s="1"/>
  <c r="AF277" i="7" s="1"/>
  <c r="AF278" i="7" s="1"/>
  <c r="AF279" i="7" s="1"/>
  <c r="AF280" i="7" s="1"/>
  <c r="AF281" i="7" s="1"/>
  <c r="AF282" i="7" s="1"/>
  <c r="AF283" i="7" s="1"/>
  <c r="AF284" i="7" s="1"/>
  <c r="AF285" i="7" s="1"/>
  <c r="AF286" i="7" s="1"/>
  <c r="AF287" i="7" s="1"/>
  <c r="AF288" i="7" s="1"/>
  <c r="AF289" i="7" s="1"/>
  <c r="AE262" i="7"/>
  <c r="AE263" i="7" s="1"/>
  <c r="AE264" i="7" s="1"/>
  <c r="AE265" i="7" s="1"/>
  <c r="AE266" i="7" s="1"/>
  <c r="AE267" i="7" s="1"/>
  <c r="AE268" i="7" s="1"/>
  <c r="AE269" i="7" s="1"/>
  <c r="Y262" i="7"/>
  <c r="Y263" i="7" s="1"/>
  <c r="Y264" i="7" s="1"/>
  <c r="X262" i="7"/>
  <c r="W262" i="7"/>
  <c r="V262" i="7"/>
  <c r="AT261" i="7"/>
  <c r="AS261" i="7"/>
  <c r="AR261" i="7"/>
  <c r="AQ261" i="7"/>
  <c r="AP261" i="7"/>
  <c r="W1917" i="5"/>
  <c r="W1916" i="5"/>
  <c r="W1915" i="5"/>
  <c r="W1914" i="5"/>
  <c r="W1913" i="5"/>
  <c r="W1912" i="5"/>
  <c r="W1911" i="5"/>
  <c r="W1910" i="5"/>
  <c r="W1909" i="5"/>
  <c r="W1908" i="5"/>
  <c r="W1907" i="5"/>
  <c r="W1906" i="5"/>
  <c r="W1905" i="5"/>
  <c r="W1904" i="5"/>
  <c r="W1903" i="5"/>
  <c r="W1902" i="5"/>
  <c r="W1901" i="5"/>
  <c r="W1900" i="5"/>
  <c r="W1899" i="5"/>
  <c r="W1898" i="5"/>
  <c r="W1897" i="5"/>
  <c r="W1896" i="5"/>
  <c r="W1895" i="5"/>
  <c r="W1894" i="5"/>
  <c r="W1893" i="5"/>
  <c r="W1892" i="5"/>
  <c r="W1891" i="5"/>
  <c r="W1890" i="5"/>
  <c r="W1889" i="5"/>
  <c r="W1888" i="5"/>
  <c r="W1887" i="5"/>
  <c r="W1886" i="5"/>
  <c r="W1885" i="5"/>
  <c r="W1884" i="5"/>
  <c r="W1883" i="5"/>
  <c r="W1882" i="5"/>
  <c r="W1881" i="5"/>
  <c r="W1880" i="5"/>
  <c r="W1879" i="5"/>
  <c r="W1878" i="5"/>
  <c r="W1877" i="5"/>
  <c r="W1876" i="5"/>
  <c r="W1875" i="5"/>
  <c r="W1874" i="5"/>
  <c r="W1873" i="5"/>
  <c r="W1872" i="5"/>
  <c r="W1871" i="5"/>
  <c r="Z1866" i="5"/>
  <c r="H269" i="7" s="1"/>
  <c r="H272" i="7" s="1"/>
  <c r="W1866" i="5"/>
  <c r="D269" i="7" s="1"/>
  <c r="AC1862" i="5"/>
  <c r="AA1862" i="5"/>
  <c r="AB1862" i="5" s="1"/>
  <c r="W1779" i="5"/>
  <c r="D267" i="7" s="1"/>
  <c r="AA1677" i="5"/>
  <c r="X1779" i="5" s="1"/>
  <c r="W1660" i="5"/>
  <c r="D266" i="7" s="1"/>
  <c r="AA1613" i="5"/>
  <c r="X1660" i="5" s="1"/>
  <c r="H265" i="7"/>
  <c r="W1595" i="5"/>
  <c r="D265" i="7" s="1"/>
  <c r="AC1591" i="5"/>
  <c r="AA1591" i="5"/>
  <c r="AD1591" i="5" s="1"/>
  <c r="H264" i="7"/>
  <c r="W1575" i="5"/>
  <c r="D264" i="7" s="1"/>
  <c r="AA1557" i="5"/>
  <c r="W1540" i="5"/>
  <c r="D263" i="7" s="1"/>
  <c r="AA1493" i="5"/>
  <c r="X1540" i="5" s="1"/>
  <c r="I1489" i="5"/>
  <c r="I1488" i="5"/>
  <c r="I1487" i="5"/>
  <c r="I1486" i="5"/>
  <c r="I1485" i="5"/>
  <c r="I1484" i="5"/>
  <c r="I1483" i="5"/>
  <c r="I1482" i="5"/>
  <c r="I1481" i="5"/>
  <c r="I1480" i="5"/>
  <c r="X1917" i="5" a="1"/>
  <c r="X1916" i="5" a="1"/>
  <c r="J1497" i="5" a="1"/>
  <c r="X1881" i="5" a="1"/>
  <c r="X1880" i="5" a="1"/>
  <c r="X1873" i="5" a="1"/>
  <c r="X1908" i="5" a="1"/>
  <c r="X1897" i="5" a="1"/>
  <c r="X1885" i="5" a="1"/>
  <c r="X1878" i="5" a="1"/>
  <c r="X1906" i="5" a="1"/>
  <c r="J1502" i="5" a="1"/>
  <c r="X1905" i="5" a="1"/>
  <c r="X1900" i="5" a="1"/>
  <c r="X1910" i="5" a="1"/>
  <c r="X1874" i="5" a="1"/>
  <c r="J1488" i="5" a="1"/>
  <c r="L270" i="7"/>
  <c r="W293" i="7"/>
  <c r="X1882" i="5" a="1"/>
  <c r="X1902" i="5" a="1"/>
  <c r="J1482" i="5" a="1"/>
  <c r="J1484" i="5" a="1"/>
  <c r="X1892" i="5" a="1"/>
  <c r="X1899" i="5" a="1"/>
  <c r="X1879" i="5" a="1"/>
  <c r="X1877" i="5" a="1"/>
  <c r="X1904" i="5" a="1"/>
  <c r="X1915" i="5" a="1"/>
  <c r="X1903" i="5" a="1"/>
  <c r="X1876" i="5" a="1"/>
  <c r="X1884" i="5" a="1"/>
  <c r="X1888" i="5" a="1"/>
  <c r="X1890" i="5" a="1"/>
  <c r="X1887" i="5" a="1"/>
  <c r="J1487" i="5" a="1"/>
  <c r="V293" i="7"/>
  <c r="X1896" i="5" a="1"/>
  <c r="X1912" i="5" a="1"/>
  <c r="X1894" i="5" a="1"/>
  <c r="J1498" i="5" a="1"/>
  <c r="J1500" i="5" a="1"/>
  <c r="X1914" i="5" a="1"/>
  <c r="J1501" i="5" a="1"/>
  <c r="X1871" i="5" a="1"/>
  <c r="J1483" i="5" a="1"/>
  <c r="J1480" i="5" a="1"/>
  <c r="J1499" i="5" a="1"/>
  <c r="X1886" i="5" a="1"/>
  <c r="J1496" i="5" a="1"/>
  <c r="X1891" i="5" a="1"/>
  <c r="J1481" i="5" a="1"/>
  <c r="X1901" i="5" a="1"/>
  <c r="X1875" i="5" a="1"/>
  <c r="X1872" i="5" a="1"/>
  <c r="J1486" i="5" a="1"/>
  <c r="X1895" i="5" a="1"/>
  <c r="X1893" i="5" a="1"/>
  <c r="J1494" i="5" a="1"/>
  <c r="X1889" i="5" a="1"/>
  <c r="J1489" i="5" a="1"/>
  <c r="X1907" i="5" a="1"/>
  <c r="X1913" i="5" a="1"/>
  <c r="X1911" i="5" a="1"/>
  <c r="X1883" i="5" a="1"/>
  <c r="J1485" i="5" a="1"/>
  <c r="X1898" i="5" a="1"/>
  <c r="X1909" i="5" a="1"/>
  <c r="J1495" i="5" a="1"/>
  <c r="L271" i="7"/>
  <c r="AF290" i="7" l="1"/>
  <c r="AF291" i="7" s="1"/>
  <c r="AF292" i="7" s="1"/>
  <c r="N346" i="7"/>
  <c r="AG290" i="7"/>
  <c r="AG291" i="7" s="1"/>
  <c r="AG292" i="7" s="1"/>
  <c r="N347" i="7"/>
  <c r="AD1557" i="5"/>
  <c r="X1575" i="5"/>
  <c r="F264" i="7" s="1"/>
  <c r="F266" i="7"/>
  <c r="H266" i="7"/>
  <c r="R1835" i="5"/>
  <c r="K1855" i="5"/>
  <c r="L1855" i="5" s="1"/>
  <c r="L1856" i="5" s="1"/>
  <c r="H267" i="7"/>
  <c r="Q1867" i="5"/>
  <c r="Q1868" i="5"/>
  <c r="Q1866" i="5"/>
  <c r="Q1846" i="5"/>
  <c r="Q1845" i="5"/>
  <c r="R1844" i="5"/>
  <c r="Q1844" i="5"/>
  <c r="P1844" i="5"/>
  <c r="Q1848" i="5"/>
  <c r="Q1847" i="5"/>
  <c r="Q1826" i="5"/>
  <c r="Q1829" i="5"/>
  <c r="Q1828" i="5"/>
  <c r="Q1827" i="5"/>
  <c r="Z1540" i="5"/>
  <c r="H263" i="7" s="1"/>
  <c r="H270" i="7" s="1"/>
  <c r="Q1834" i="5"/>
  <c r="Q1832" i="5"/>
  <c r="K1840" i="5"/>
  <c r="R1824" i="5"/>
  <c r="Q1838" i="5"/>
  <c r="Q1824" i="5"/>
  <c r="P1824" i="5"/>
  <c r="Q1837" i="5"/>
  <c r="Q1839" i="5"/>
  <c r="Q1835" i="5"/>
  <c r="Q1831" i="5"/>
  <c r="Q1836" i="5"/>
  <c r="Q1830" i="5"/>
  <c r="Q1833" i="5"/>
  <c r="Q1825" i="5"/>
  <c r="BT267" i="7"/>
  <c r="BT268" i="7" s="1"/>
  <c r="BT269" i="7" s="1"/>
  <c r="R1784" i="5"/>
  <c r="R1799" i="5"/>
  <c r="Q1810" i="5"/>
  <c r="Q1817" i="5"/>
  <c r="Q1808" i="5"/>
  <c r="Q1812" i="5"/>
  <c r="Q1816" i="5"/>
  <c r="R1807" i="5"/>
  <c r="K1820" i="5"/>
  <c r="Q1819" i="5"/>
  <c r="Q1814" i="5"/>
  <c r="Q1813" i="5"/>
  <c r="Q1818" i="5"/>
  <c r="Q1807" i="5"/>
  <c r="P1807" i="5"/>
  <c r="Q1815" i="5"/>
  <c r="Q1811" i="5"/>
  <c r="Q1809" i="5"/>
  <c r="Q1780" i="5"/>
  <c r="Q1786" i="5"/>
  <c r="Q1792" i="5"/>
  <c r="Q1778" i="5"/>
  <c r="Q1798" i="5"/>
  <c r="Q1797" i="5"/>
  <c r="Q1791" i="5"/>
  <c r="Q1790" i="5"/>
  <c r="Q1782" i="5"/>
  <c r="Q1789" i="5"/>
  <c r="Q1785" i="5"/>
  <c r="Q1801" i="5"/>
  <c r="Q1787" i="5"/>
  <c r="Q1779" i="5"/>
  <c r="Q1784" i="5"/>
  <c r="Q1781" i="5"/>
  <c r="Q1783" i="5"/>
  <c r="Q1795" i="5"/>
  <c r="Q1799" i="5"/>
  <c r="Q1800" i="5"/>
  <c r="Q1796" i="5"/>
  <c r="Q1802" i="5"/>
  <c r="Q1788" i="5"/>
  <c r="Q1794" i="5"/>
  <c r="Q1793" i="5"/>
  <c r="K1803" i="5"/>
  <c r="Q1772" i="5"/>
  <c r="Q1766" i="5"/>
  <c r="Q1771" i="5"/>
  <c r="Q1769" i="5"/>
  <c r="Q1770" i="5"/>
  <c r="K1774" i="5"/>
  <c r="Q1767" i="5"/>
  <c r="Q1773" i="5"/>
  <c r="Q1768" i="5"/>
  <c r="Q1734" i="5"/>
  <c r="Q1753" i="5"/>
  <c r="Q1730" i="5"/>
  <c r="Q1759" i="5"/>
  <c r="Q1737" i="5"/>
  <c r="Q1756" i="5"/>
  <c r="Q1758" i="5"/>
  <c r="Q1746" i="5"/>
  <c r="Q1728" i="5"/>
  <c r="Q1738" i="5"/>
  <c r="Q1731" i="5"/>
  <c r="Q1760" i="5"/>
  <c r="Q1741" i="5"/>
  <c r="Q1732" i="5"/>
  <c r="R1727" i="5"/>
  <c r="K1762" i="5"/>
  <c r="Q1754" i="5"/>
  <c r="Q1736" i="5"/>
  <c r="Q1727" i="5"/>
  <c r="Q1735" i="5"/>
  <c r="Q1747" i="5"/>
  <c r="Q1750" i="5"/>
  <c r="Q1757" i="5"/>
  <c r="P1727" i="5"/>
  <c r="Q1740" i="5"/>
  <c r="Q1733" i="5"/>
  <c r="Q1761" i="5"/>
  <c r="Q1749" i="5"/>
  <c r="Q1729" i="5"/>
  <c r="Q1742" i="5"/>
  <c r="Q1751" i="5"/>
  <c r="Q1745" i="5"/>
  <c r="Q1748" i="5"/>
  <c r="Q1739" i="5"/>
  <c r="Q1743" i="5"/>
  <c r="Q1755" i="5"/>
  <c r="Q1744" i="5"/>
  <c r="Q1752" i="5"/>
  <c r="R1699" i="5"/>
  <c r="Q1703" i="5"/>
  <c r="Q1695" i="5"/>
  <c r="Q1694" i="5"/>
  <c r="Q1696" i="5"/>
  <c r="Q1707" i="5"/>
  <c r="Q1691" i="5"/>
  <c r="Q1699" i="5"/>
  <c r="Q1698" i="5"/>
  <c r="Q1702" i="5"/>
  <c r="Q1706" i="5"/>
  <c r="Q1690" i="5"/>
  <c r="Q1689" i="5"/>
  <c r="Q1693" i="5"/>
  <c r="Q1692" i="5"/>
  <c r="Q1705" i="5"/>
  <c r="Q1700" i="5"/>
  <c r="Q1697" i="5"/>
  <c r="Q1701" i="5"/>
  <c r="Q1704" i="5"/>
  <c r="Q1713" i="5"/>
  <c r="Q1714" i="5"/>
  <c r="Q1711" i="5"/>
  <c r="Q1712" i="5"/>
  <c r="Q1687" i="5"/>
  <c r="Q1686" i="5"/>
  <c r="Q1688" i="5"/>
  <c r="Q1685" i="5"/>
  <c r="Q1708" i="5"/>
  <c r="Q1709" i="5"/>
  <c r="Q1710" i="5"/>
  <c r="Q1715" i="5"/>
  <c r="Q1716" i="5"/>
  <c r="Q1722" i="5"/>
  <c r="Q1719" i="5"/>
  <c r="Q1718" i="5"/>
  <c r="P1684" i="5"/>
  <c r="F267" i="7"/>
  <c r="Q1721" i="5"/>
  <c r="R1684" i="5"/>
  <c r="K1723" i="5"/>
  <c r="Q1684" i="5"/>
  <c r="Q1720" i="5"/>
  <c r="Q1717" i="5"/>
  <c r="AB262" i="7"/>
  <c r="Q1676" i="5"/>
  <c r="Q1678" i="5"/>
  <c r="Q1671" i="5"/>
  <c r="Q1669" i="5"/>
  <c r="Q1675" i="5"/>
  <c r="Q1677" i="5"/>
  <c r="Q1670" i="5"/>
  <c r="Q1673" i="5"/>
  <c r="Q1666" i="5"/>
  <c r="Q1667" i="5"/>
  <c r="R1665" i="5"/>
  <c r="K1680" i="5"/>
  <c r="Q1672" i="5"/>
  <c r="Q1674" i="5"/>
  <c r="Q1665" i="5"/>
  <c r="P1665" i="5"/>
  <c r="Q1668" i="5"/>
  <c r="Q1679" i="5"/>
  <c r="R1659" i="5"/>
  <c r="Q1645" i="5"/>
  <c r="Q1644" i="5"/>
  <c r="Q1654" i="5"/>
  <c r="Q1659" i="5"/>
  <c r="Q1643" i="5"/>
  <c r="Q1658" i="5"/>
  <c r="Q1648" i="5"/>
  <c r="Q1651" i="5"/>
  <c r="Q1660" i="5"/>
  <c r="Q1657" i="5"/>
  <c r="Q1655" i="5"/>
  <c r="Q1650" i="5"/>
  <c r="Q1652" i="5"/>
  <c r="Q1649" i="5"/>
  <c r="Q1647" i="5"/>
  <c r="R1642" i="5"/>
  <c r="K1661" i="5"/>
  <c r="Q1642" i="5"/>
  <c r="Q1653" i="5"/>
  <c r="Q1646" i="5"/>
  <c r="P1642" i="5"/>
  <c r="Q1656" i="5"/>
  <c r="R1636" i="5"/>
  <c r="Q1622" i="5"/>
  <c r="Q1623" i="5"/>
  <c r="Q1624" i="5"/>
  <c r="Q1627" i="5"/>
  <c r="Q1637" i="5"/>
  <c r="Q1626" i="5"/>
  <c r="Q1634" i="5"/>
  <c r="Q1631" i="5"/>
  <c r="Q1629" i="5"/>
  <c r="Q1630" i="5"/>
  <c r="Q1633" i="5"/>
  <c r="P1621" i="5"/>
  <c r="Q1636" i="5"/>
  <c r="R1621" i="5"/>
  <c r="K1638" i="5"/>
  <c r="Q1632" i="5"/>
  <c r="Q1621" i="5"/>
  <c r="Q1635" i="5"/>
  <c r="Q1628" i="5"/>
  <c r="Q1625" i="5"/>
  <c r="Q1604" i="5"/>
  <c r="Q1606" i="5"/>
  <c r="Q1603" i="5"/>
  <c r="Q1615" i="5"/>
  <c r="Q1612" i="5"/>
  <c r="Q1610" i="5"/>
  <c r="Q1608" i="5"/>
  <c r="R1602" i="5"/>
  <c r="K1617" i="5"/>
  <c r="Q1611" i="5"/>
  <c r="Q1613" i="5"/>
  <c r="Q1609" i="5"/>
  <c r="Q1602" i="5"/>
  <c r="Q1605" i="5"/>
  <c r="Q1616" i="5"/>
  <c r="Q1614" i="5"/>
  <c r="P1602" i="5"/>
  <c r="Q1607" i="5"/>
  <c r="R1574" i="5"/>
  <c r="Q1567" i="5"/>
  <c r="Q1575" i="5"/>
  <c r="Q1569" i="5"/>
  <c r="Q1571" i="5"/>
  <c r="Q1572" i="5"/>
  <c r="Q1577" i="5"/>
  <c r="Q1570" i="5"/>
  <c r="Q1568" i="5"/>
  <c r="Q1574" i="5"/>
  <c r="Q1576" i="5"/>
  <c r="Q1573" i="5"/>
  <c r="Q1591" i="5"/>
  <c r="Q1583" i="5"/>
  <c r="Q1593" i="5"/>
  <c r="Q1595" i="5"/>
  <c r="Q1579" i="5"/>
  <c r="R1565" i="5"/>
  <c r="K1598" i="5"/>
  <c r="Q1589" i="5"/>
  <c r="Q1565" i="5"/>
  <c r="Q1566" i="5"/>
  <c r="Q1586" i="5"/>
  <c r="P1565" i="5"/>
  <c r="Q1584" i="5"/>
  <c r="Q1582" i="5"/>
  <c r="Q1592" i="5"/>
  <c r="Q1587" i="5"/>
  <c r="Q1580" i="5"/>
  <c r="Q1590" i="5"/>
  <c r="Q1596" i="5"/>
  <c r="Q1578" i="5"/>
  <c r="Q1594" i="5"/>
  <c r="Q1597" i="5"/>
  <c r="Q1585" i="5"/>
  <c r="Q1581" i="5"/>
  <c r="Q1588" i="5"/>
  <c r="Q1558" i="5"/>
  <c r="R1551" i="5"/>
  <c r="K1561" i="5"/>
  <c r="Q1554" i="5"/>
  <c r="Q1551" i="5"/>
  <c r="Q1559" i="5"/>
  <c r="P1551" i="5"/>
  <c r="Q1552" i="5"/>
  <c r="Q1555" i="5"/>
  <c r="Q1557" i="5"/>
  <c r="Q1553" i="5"/>
  <c r="Q1560" i="5"/>
  <c r="Q1556" i="5"/>
  <c r="Q1523" i="5"/>
  <c r="Q1533" i="5"/>
  <c r="Q1535" i="5"/>
  <c r="Q1521" i="5"/>
  <c r="Q1534" i="5"/>
  <c r="Q1525" i="5"/>
  <c r="Q1531" i="5"/>
  <c r="Q1540" i="5"/>
  <c r="Q1529" i="5"/>
  <c r="Q1526" i="5"/>
  <c r="Q1538" i="5"/>
  <c r="Q1522" i="5"/>
  <c r="Q1536" i="5"/>
  <c r="Q1527" i="5"/>
  <c r="Q1530" i="5"/>
  <c r="Q1524" i="5"/>
  <c r="Q1532" i="5"/>
  <c r="Q1537" i="5"/>
  <c r="Q1539" i="5"/>
  <c r="Q1541" i="5"/>
  <c r="Q1528" i="5"/>
  <c r="Q1546" i="5"/>
  <c r="Q1543" i="5"/>
  <c r="Q1545" i="5"/>
  <c r="R1520" i="5"/>
  <c r="K1547" i="5"/>
  <c r="Q1542" i="5"/>
  <c r="Q1520" i="5"/>
  <c r="P1520" i="5"/>
  <c r="Q1544" i="5"/>
  <c r="K1511" i="5"/>
  <c r="R1511" i="5" s="1"/>
  <c r="L1511" i="5"/>
  <c r="M1511" i="5"/>
  <c r="P1511" i="5" s="1"/>
  <c r="K1512" i="5"/>
  <c r="R1512" i="5" s="1"/>
  <c r="L1512" i="5"/>
  <c r="M1512" i="5"/>
  <c r="P1512" i="5" s="1"/>
  <c r="K1509" i="5"/>
  <c r="R1509" i="5" s="1"/>
  <c r="L1509" i="5"/>
  <c r="M1509" i="5"/>
  <c r="P1509" i="5" s="1"/>
  <c r="K1513" i="5"/>
  <c r="R1513" i="5" s="1"/>
  <c r="L1513" i="5"/>
  <c r="M1513" i="5"/>
  <c r="P1513" i="5" s="1"/>
  <c r="K1514" i="5"/>
  <c r="R1514" i="5" s="1"/>
  <c r="M1514" i="5"/>
  <c r="P1514" i="5" s="1"/>
  <c r="L1514" i="5"/>
  <c r="K1515" i="5"/>
  <c r="R1515" i="5" s="1"/>
  <c r="L1515" i="5"/>
  <c r="M1515" i="5"/>
  <c r="P1515" i="5" s="1"/>
  <c r="M1510" i="5"/>
  <c r="P1510" i="5" s="1"/>
  <c r="L1510" i="5"/>
  <c r="K1510" i="5"/>
  <c r="R1510" i="5" s="1"/>
  <c r="M1508" i="5"/>
  <c r="P1508" i="5" s="1"/>
  <c r="L1508" i="5"/>
  <c r="K1508" i="5"/>
  <c r="R1508" i="5" s="1"/>
  <c r="L1507" i="5"/>
  <c r="K1507" i="5"/>
  <c r="M1507" i="5"/>
  <c r="J1502" i="5"/>
  <c r="J1501" i="5"/>
  <c r="J1494" i="5"/>
  <c r="J1495" i="5"/>
  <c r="J1496" i="5"/>
  <c r="J1497" i="5"/>
  <c r="J1498" i="5"/>
  <c r="J1499" i="5"/>
  <c r="J1500" i="5"/>
  <c r="Y265" i="7"/>
  <c r="AE270" i="7"/>
  <c r="AE271" i="7" s="1"/>
  <c r="AE272" i="7" s="1"/>
  <c r="AE273" i="7" s="1"/>
  <c r="AE274" i="7" s="1"/>
  <c r="AE275" i="7" s="1"/>
  <c r="AE276" i="7" s="1"/>
  <c r="G275" i="7"/>
  <c r="X263" i="7"/>
  <c r="X264" i="7" s="1"/>
  <c r="X265" i="7" s="1"/>
  <c r="X266" i="7" s="1"/>
  <c r="X267" i="7" s="1"/>
  <c r="X268" i="7" s="1"/>
  <c r="X269" i="7" s="1"/>
  <c r="X270" i="7" s="1"/>
  <c r="X271" i="7" s="1"/>
  <c r="X272" i="7" s="1"/>
  <c r="X273" i="7" s="1"/>
  <c r="X274" i="7" s="1"/>
  <c r="X275" i="7" s="1"/>
  <c r="X276" i="7" s="1"/>
  <c r="X277" i="7" s="1"/>
  <c r="X278" i="7" s="1"/>
  <c r="X279" i="7" s="1"/>
  <c r="X280" i="7" s="1"/>
  <c r="X281" i="7" s="1"/>
  <c r="X282" i="7" s="1"/>
  <c r="X283" i="7" s="1"/>
  <c r="X284" i="7" s="1"/>
  <c r="X285" i="7" s="1"/>
  <c r="X286" i="7" s="1"/>
  <c r="X287" i="7" s="1"/>
  <c r="X288" i="7" s="1"/>
  <c r="X289" i="7" s="1"/>
  <c r="X290" i="7" s="1"/>
  <c r="X291" i="7" s="1"/>
  <c r="X292" i="7" s="1"/>
  <c r="X1595" i="5"/>
  <c r="F265" i="7" s="1"/>
  <c r="F263" i="7"/>
  <c r="AH1851" i="5"/>
  <c r="AG1851" i="5"/>
  <c r="AD1493" i="5"/>
  <c r="X1877" i="5"/>
  <c r="X1875" i="5"/>
  <c r="X1889" i="5"/>
  <c r="X1905" i="5"/>
  <c r="X1892" i="5"/>
  <c r="X1908" i="5"/>
  <c r="X1880" i="5"/>
  <c r="X1896" i="5"/>
  <c r="X1882" i="5"/>
  <c r="X1887" i="5"/>
  <c r="X1903" i="5"/>
  <c r="X1917" i="5"/>
  <c r="X1909" i="5"/>
  <c r="X1886" i="5"/>
  <c r="X1874" i="5"/>
  <c r="X1914" i="5"/>
  <c r="F341" i="7" s="1"/>
  <c r="X1879" i="5"/>
  <c r="X1883" i="5"/>
  <c r="X1915" i="5"/>
  <c r="X1872" i="5"/>
  <c r="X1916" i="5"/>
  <c r="X1893" i="5"/>
  <c r="X1910" i="5"/>
  <c r="X1907" i="5"/>
  <c r="X1888" i="5"/>
  <c r="X1904" i="5"/>
  <c r="X1873" i="5"/>
  <c r="X1898" i="5"/>
  <c r="X1881" i="5"/>
  <c r="X1884" i="5"/>
  <c r="X1900" i="5"/>
  <c r="X1902" i="5"/>
  <c r="X1876" i="5"/>
  <c r="X1871" i="5"/>
  <c r="X1894" i="5"/>
  <c r="X1899" i="5"/>
  <c r="X1911" i="5"/>
  <c r="X1891" i="5"/>
  <c r="X1885" i="5"/>
  <c r="X1897" i="5"/>
  <c r="X1901" i="5"/>
  <c r="X1913" i="5"/>
  <c r="X1912" i="5"/>
  <c r="X1895" i="5"/>
  <c r="X1878" i="5"/>
  <c r="X1890" i="5"/>
  <c r="X1906" i="5"/>
  <c r="AD1677" i="5"/>
  <c r="X1866" i="5"/>
  <c r="AD1613" i="5"/>
  <c r="AD1862" i="5"/>
  <c r="AB1591" i="5"/>
  <c r="J1482" i="5"/>
  <c r="J1483" i="5"/>
  <c r="J1484" i="5"/>
  <c r="J1486" i="5"/>
  <c r="J1481" i="5"/>
  <c r="J1485" i="5"/>
  <c r="J1488" i="5"/>
  <c r="J1480" i="5"/>
  <c r="J1487" i="5"/>
  <c r="J1489" i="5"/>
  <c r="F343" i="7" l="1"/>
  <c r="F271" i="7"/>
  <c r="H271" i="7"/>
  <c r="H273" i="7" s="1"/>
  <c r="M1840" i="5"/>
  <c r="M1841" i="5" s="1"/>
  <c r="L1840" i="5"/>
  <c r="L1841" i="5" s="1"/>
  <c r="P1840" i="5"/>
  <c r="AB263" i="7"/>
  <c r="L1820" i="5"/>
  <c r="L1821" i="5" s="1"/>
  <c r="L1803" i="5"/>
  <c r="L1804" i="5" s="1"/>
  <c r="L1774" i="5"/>
  <c r="L1775" i="5" s="1"/>
  <c r="M1820" i="5"/>
  <c r="M1821" i="5" s="1"/>
  <c r="P1820" i="5"/>
  <c r="M1803" i="5"/>
  <c r="M1804" i="5" s="1"/>
  <c r="P1803" i="5"/>
  <c r="P1774" i="5"/>
  <c r="M1774" i="5"/>
  <c r="M1775" i="5" s="1"/>
  <c r="M1762" i="5"/>
  <c r="M1763" i="5" s="1"/>
  <c r="L1762" i="5"/>
  <c r="L1763" i="5" s="1"/>
  <c r="P1762" i="5"/>
  <c r="L1723" i="5"/>
  <c r="L1724" i="5" s="1"/>
  <c r="P1723" i="5"/>
  <c r="M1723" i="5"/>
  <c r="M1724" i="5" s="1"/>
  <c r="M1680" i="5"/>
  <c r="M1681" i="5" s="1"/>
  <c r="L1680" i="5"/>
  <c r="L1681" i="5" s="1"/>
  <c r="P1680" i="5"/>
  <c r="L1661" i="5"/>
  <c r="L1662" i="5" s="1"/>
  <c r="M1661" i="5"/>
  <c r="M1662" i="5" s="1"/>
  <c r="P1661" i="5"/>
  <c r="L1638" i="5"/>
  <c r="L1639" i="5" s="1"/>
  <c r="M1638" i="5"/>
  <c r="M1639" i="5" s="1"/>
  <c r="P1638" i="5"/>
  <c r="M1617" i="5"/>
  <c r="M1618" i="5" s="1"/>
  <c r="P1617" i="5"/>
  <c r="L1617" i="5"/>
  <c r="L1618" i="5" s="1"/>
  <c r="L1598" i="5"/>
  <c r="L1599" i="5" s="1"/>
  <c r="M1598" i="5"/>
  <c r="M1599" i="5" s="1"/>
  <c r="P1598" i="5"/>
  <c r="L1561" i="5"/>
  <c r="L1562" i="5" s="1"/>
  <c r="P1561" i="5"/>
  <c r="M1561" i="5"/>
  <c r="M1562" i="5" s="1"/>
  <c r="L1547" i="5"/>
  <c r="L1548" i="5" s="1"/>
  <c r="P1547" i="5"/>
  <c r="M1547" i="5"/>
  <c r="M1548" i="5" s="1"/>
  <c r="Q1514" i="5"/>
  <c r="Q1512" i="5"/>
  <c r="Q1515" i="5"/>
  <c r="Q1509" i="5"/>
  <c r="Q1511" i="5"/>
  <c r="Q1510" i="5"/>
  <c r="Q1513" i="5"/>
  <c r="Q1508" i="5"/>
  <c r="P1507" i="5"/>
  <c r="R1507" i="5"/>
  <c r="K1516" i="5"/>
  <c r="Q1507" i="5"/>
  <c r="K1502" i="5"/>
  <c r="R1502" i="5" s="1"/>
  <c r="L1502" i="5"/>
  <c r="M1502" i="5"/>
  <c r="P1502" i="5" s="1"/>
  <c r="L1501" i="5"/>
  <c r="M1501" i="5"/>
  <c r="P1501" i="5" s="1"/>
  <c r="K1501" i="5"/>
  <c r="R1501" i="5" s="1"/>
  <c r="M1495" i="5"/>
  <c r="P1495" i="5" s="1"/>
  <c r="L1495" i="5"/>
  <c r="K1495" i="5"/>
  <c r="R1495" i="5" s="1"/>
  <c r="M1494" i="5"/>
  <c r="L1494" i="5"/>
  <c r="K1494" i="5"/>
  <c r="K1500" i="5"/>
  <c r="R1500" i="5" s="1"/>
  <c r="M1500" i="5"/>
  <c r="P1500" i="5" s="1"/>
  <c r="L1500" i="5"/>
  <c r="M1499" i="5"/>
  <c r="P1499" i="5" s="1"/>
  <c r="L1499" i="5"/>
  <c r="K1499" i="5"/>
  <c r="R1499" i="5" s="1"/>
  <c r="M1498" i="5"/>
  <c r="P1498" i="5" s="1"/>
  <c r="L1498" i="5"/>
  <c r="K1498" i="5"/>
  <c r="R1498" i="5" s="1"/>
  <c r="L1497" i="5"/>
  <c r="K1497" i="5"/>
  <c r="R1497" i="5" s="1"/>
  <c r="M1497" i="5"/>
  <c r="P1497" i="5" s="1"/>
  <c r="M1496" i="5"/>
  <c r="P1496" i="5" s="1"/>
  <c r="L1496" i="5"/>
  <c r="K1496" i="5"/>
  <c r="R1496" i="5" s="1"/>
  <c r="F270" i="7"/>
  <c r="Y1866" i="5"/>
  <c r="G269" i="7" s="1"/>
  <c r="F269" i="7"/>
  <c r="Y266" i="7"/>
  <c r="AB265" i="7"/>
  <c r="AB264" i="7"/>
  <c r="AE277" i="7"/>
  <c r="AE278" i="7" s="1"/>
  <c r="AE279" i="7" s="1"/>
  <c r="AE280" i="7" s="1"/>
  <c r="AE281" i="7" s="1"/>
  <c r="AE282" i="7" s="1"/>
  <c r="AE283" i="7" s="1"/>
  <c r="G276" i="7"/>
  <c r="AA1902" i="5"/>
  <c r="Z1902" i="5"/>
  <c r="Y1902" i="5"/>
  <c r="AD1902" i="5" s="1"/>
  <c r="Z1906" i="5"/>
  <c r="AA1906" i="5"/>
  <c r="Y1906" i="5"/>
  <c r="AD1906" i="5" s="1"/>
  <c r="AA1874" i="5"/>
  <c r="Z1874" i="5"/>
  <c r="Y1874" i="5"/>
  <c r="AD1874" i="5" s="1"/>
  <c r="Z1884" i="5"/>
  <c r="AA1884" i="5"/>
  <c r="Y1884" i="5"/>
  <c r="AD1884" i="5" s="1"/>
  <c r="AA1881" i="5"/>
  <c r="Z1881" i="5"/>
  <c r="Y1881" i="5"/>
  <c r="AD1881" i="5" s="1"/>
  <c r="AA1909" i="5"/>
  <c r="Z1909" i="5"/>
  <c r="Y1909" i="5"/>
  <c r="AD1909" i="5" s="1"/>
  <c r="Z1895" i="5"/>
  <c r="Y1895" i="5"/>
  <c r="AD1895" i="5" s="1"/>
  <c r="AA1895" i="5"/>
  <c r="Z1917" i="5"/>
  <c r="AA1917" i="5"/>
  <c r="Y1917" i="5"/>
  <c r="AD1917" i="5" s="1"/>
  <c r="AA1913" i="5"/>
  <c r="Y1913" i="5"/>
  <c r="AD1913" i="5" s="1"/>
  <c r="Z1913" i="5"/>
  <c r="Y1904" i="5"/>
  <c r="AD1904" i="5" s="1"/>
  <c r="AA1904" i="5"/>
  <c r="Z1904" i="5"/>
  <c r="AA1901" i="5"/>
  <c r="Z1901" i="5"/>
  <c r="Y1901" i="5"/>
  <c r="AD1901" i="5" s="1"/>
  <c r="Z1882" i="5"/>
  <c r="AA1882" i="5"/>
  <c r="Y1882" i="5"/>
  <c r="AD1882" i="5" s="1"/>
  <c r="AA1896" i="5"/>
  <c r="Y1896" i="5"/>
  <c r="AD1896" i="5" s="1"/>
  <c r="Z1896" i="5"/>
  <c r="AA1885" i="5"/>
  <c r="Z1885" i="5"/>
  <c r="Y1885" i="5"/>
  <c r="AD1885" i="5" s="1"/>
  <c r="Y1880" i="5"/>
  <c r="AD1880" i="5" s="1"/>
  <c r="AA1880" i="5"/>
  <c r="Z1880" i="5"/>
  <c r="AA1891" i="5"/>
  <c r="Y1891" i="5"/>
  <c r="AD1891" i="5" s="1"/>
  <c r="Z1891" i="5"/>
  <c r="Y1893" i="5"/>
  <c r="AD1893" i="5" s="1"/>
  <c r="AA1893" i="5"/>
  <c r="Z1893" i="5"/>
  <c r="Z1911" i="5"/>
  <c r="Y1911" i="5"/>
  <c r="AD1911" i="5" s="1"/>
  <c r="AA1911" i="5"/>
  <c r="Y1916" i="5"/>
  <c r="AD1916" i="5" s="1"/>
  <c r="AA1916" i="5"/>
  <c r="Z1916" i="5"/>
  <c r="AA1892" i="5"/>
  <c r="Z1892" i="5"/>
  <c r="Y1892" i="5"/>
  <c r="AD1892" i="5" s="1"/>
  <c r="Y1899" i="5"/>
  <c r="AD1899" i="5" s="1"/>
  <c r="AA1899" i="5"/>
  <c r="Z1899" i="5"/>
  <c r="Z1872" i="5"/>
  <c r="AA1872" i="5"/>
  <c r="Y1872" i="5"/>
  <c r="AD1872" i="5" s="1"/>
  <c r="AA1905" i="5"/>
  <c r="Z1905" i="5"/>
  <c r="Y1905" i="5"/>
  <c r="AD1905" i="5" s="1"/>
  <c r="AA1914" i="5"/>
  <c r="Z1914" i="5"/>
  <c r="H341" i="7" s="1"/>
  <c r="H343" i="7" s="1"/>
  <c r="Y1914" i="5"/>
  <c r="Z1900" i="5"/>
  <c r="AA1900" i="5"/>
  <c r="Y1900" i="5"/>
  <c r="AD1900" i="5" s="1"/>
  <c r="AH1580" i="5"/>
  <c r="AG1580" i="5"/>
  <c r="Y1595" i="5"/>
  <c r="G265" i="7" s="1"/>
  <c r="Z1890" i="5"/>
  <c r="Y1890" i="5"/>
  <c r="AD1890" i="5" s="1"/>
  <c r="AA1890" i="5"/>
  <c r="AA1886" i="5"/>
  <c r="Z1886" i="5"/>
  <c r="Y1886" i="5"/>
  <c r="AD1886" i="5" s="1"/>
  <c r="Z1878" i="5"/>
  <c r="AA1878" i="5"/>
  <c r="Y1878" i="5"/>
  <c r="AD1878" i="5" s="1"/>
  <c r="AA1894" i="5"/>
  <c r="Y1894" i="5"/>
  <c r="AD1894" i="5" s="1"/>
  <c r="Z1894" i="5"/>
  <c r="Z1915" i="5"/>
  <c r="AA1915" i="5"/>
  <c r="Y1915" i="5"/>
  <c r="AD1915" i="5" s="1"/>
  <c r="AA1889" i="5"/>
  <c r="Z1889" i="5"/>
  <c r="Y1889" i="5"/>
  <c r="AD1889" i="5" s="1"/>
  <c r="Y1871" i="5"/>
  <c r="AA1871" i="5"/>
  <c r="Z1871" i="5"/>
  <c r="Y1883" i="5"/>
  <c r="AD1883" i="5" s="1"/>
  <c r="Z1883" i="5"/>
  <c r="AA1883" i="5"/>
  <c r="Z1875" i="5"/>
  <c r="AA1875" i="5"/>
  <c r="Y1875" i="5"/>
  <c r="AD1875" i="5" s="1"/>
  <c r="Z1898" i="5"/>
  <c r="Y1898" i="5"/>
  <c r="AD1898" i="5" s="1"/>
  <c r="AA1898" i="5"/>
  <c r="AA1912" i="5"/>
  <c r="Z1912" i="5"/>
  <c r="Y1912" i="5"/>
  <c r="AD1912" i="5" s="1"/>
  <c r="Z1873" i="5"/>
  <c r="Y1873" i="5"/>
  <c r="AD1873" i="5" s="1"/>
  <c r="AA1873" i="5"/>
  <c r="Z1903" i="5"/>
  <c r="AA1903" i="5"/>
  <c r="Y1903" i="5"/>
  <c r="AD1903" i="5" s="1"/>
  <c r="Z1887" i="5"/>
  <c r="AA1887" i="5"/>
  <c r="Y1887" i="5"/>
  <c r="AD1887" i="5" s="1"/>
  <c r="Y1888" i="5"/>
  <c r="AD1888" i="5" s="1"/>
  <c r="AA1888" i="5"/>
  <c r="Z1888" i="5"/>
  <c r="AA1897" i="5"/>
  <c r="Y1897" i="5"/>
  <c r="AD1897" i="5" s="1"/>
  <c r="Z1897" i="5"/>
  <c r="Y1907" i="5"/>
  <c r="AD1907" i="5" s="1"/>
  <c r="AA1907" i="5"/>
  <c r="Z1907" i="5"/>
  <c r="Z1910" i="5"/>
  <c r="Y1910" i="5"/>
  <c r="AD1910" i="5" s="1"/>
  <c r="AA1910" i="5"/>
  <c r="AA1908" i="5"/>
  <c r="Z1908" i="5"/>
  <c r="Y1908" i="5"/>
  <c r="AD1908" i="5" s="1"/>
  <c r="Y1876" i="5"/>
  <c r="AD1876" i="5" s="1"/>
  <c r="Z1876" i="5"/>
  <c r="AA1876" i="5"/>
  <c r="Y1879" i="5"/>
  <c r="AD1879" i="5" s="1"/>
  <c r="AA1879" i="5"/>
  <c r="Z1879" i="5"/>
  <c r="AA1877" i="5"/>
  <c r="Z1877" i="5"/>
  <c r="Y1877" i="5"/>
  <c r="AD1877" i="5" s="1"/>
  <c r="K1482" i="5"/>
  <c r="R1482" i="5" s="1"/>
  <c r="L1482" i="5"/>
  <c r="M1482" i="5"/>
  <c r="P1482" i="5" s="1"/>
  <c r="L1483" i="5"/>
  <c r="K1483" i="5"/>
  <c r="R1483" i="5" s="1"/>
  <c r="M1483" i="5"/>
  <c r="P1483" i="5" s="1"/>
  <c r="L1487" i="5"/>
  <c r="M1487" i="5"/>
  <c r="P1487" i="5" s="1"/>
  <c r="K1487" i="5"/>
  <c r="R1487" i="5" s="1"/>
  <c r="K1480" i="5"/>
  <c r="M1480" i="5"/>
  <c r="L1480" i="5"/>
  <c r="K1489" i="5"/>
  <c r="R1489" i="5" s="1"/>
  <c r="M1489" i="5"/>
  <c r="P1489" i="5" s="1"/>
  <c r="L1489" i="5"/>
  <c r="M1488" i="5"/>
  <c r="P1488" i="5" s="1"/>
  <c r="K1488" i="5"/>
  <c r="R1488" i="5" s="1"/>
  <c r="L1488" i="5"/>
  <c r="K1485" i="5"/>
  <c r="R1485" i="5" s="1"/>
  <c r="L1485" i="5"/>
  <c r="M1485" i="5"/>
  <c r="P1485" i="5" s="1"/>
  <c r="M1481" i="5"/>
  <c r="P1481" i="5" s="1"/>
  <c r="L1481" i="5"/>
  <c r="K1481" i="5"/>
  <c r="R1481" i="5" s="1"/>
  <c r="K1486" i="5"/>
  <c r="R1486" i="5" s="1"/>
  <c r="L1486" i="5"/>
  <c r="M1486" i="5"/>
  <c r="P1486" i="5" s="1"/>
  <c r="M1484" i="5"/>
  <c r="P1484" i="5" s="1"/>
  <c r="L1484" i="5"/>
  <c r="K1484" i="5"/>
  <c r="R1484" i="5" s="1"/>
  <c r="O340" i="7" l="1"/>
  <c r="AD1914" i="5"/>
  <c r="L1516" i="5"/>
  <c r="L1517" i="5" s="1"/>
  <c r="M1516" i="5"/>
  <c r="M1517" i="5" s="1"/>
  <c r="P1516" i="5"/>
  <c r="Q1501" i="5"/>
  <c r="Q1502" i="5"/>
  <c r="Q1495" i="5"/>
  <c r="Q1498" i="5"/>
  <c r="R1494" i="5"/>
  <c r="K1503" i="5"/>
  <c r="Q1494" i="5"/>
  <c r="Q1496" i="5"/>
  <c r="P1494" i="5"/>
  <c r="Q1499" i="5"/>
  <c r="Q1500" i="5"/>
  <c r="Q1497" i="5"/>
  <c r="F272" i="7"/>
  <c r="G272" i="7" s="1"/>
  <c r="AE284" i="7"/>
  <c r="AE285" i="7" s="1"/>
  <c r="AE286" i="7" s="1"/>
  <c r="AE287" i="7" s="1"/>
  <c r="AE288" i="7" s="1"/>
  <c r="AE289" i="7" s="1"/>
  <c r="AE290" i="7" s="1"/>
  <c r="G277" i="7"/>
  <c r="Y267" i="7"/>
  <c r="AB266" i="7"/>
  <c r="AC1879" i="5"/>
  <c r="AB1879" i="5"/>
  <c r="AC1903" i="5"/>
  <c r="AB1903" i="5"/>
  <c r="AB1904" i="5"/>
  <c r="AC1904" i="5"/>
  <c r="AB1881" i="5"/>
  <c r="AC1881" i="5"/>
  <c r="AC1883" i="5"/>
  <c r="AB1883" i="5"/>
  <c r="AC1878" i="5"/>
  <c r="AB1878" i="5"/>
  <c r="AC1900" i="5"/>
  <c r="AB1900" i="5"/>
  <c r="AC1892" i="5"/>
  <c r="AB1892" i="5"/>
  <c r="AC1880" i="5"/>
  <c r="AB1880" i="5"/>
  <c r="AC1897" i="5"/>
  <c r="AB1897" i="5"/>
  <c r="AB1873" i="5"/>
  <c r="AC1873" i="5"/>
  <c r="AC1871" i="5"/>
  <c r="AB1871" i="5"/>
  <c r="AC1916" i="5"/>
  <c r="AB1916" i="5"/>
  <c r="AB1913" i="5"/>
  <c r="AC1913" i="5"/>
  <c r="AB1876" i="5"/>
  <c r="AC1876" i="5"/>
  <c r="AB1888" i="5"/>
  <c r="AC1888" i="5"/>
  <c r="AC1912" i="5"/>
  <c r="AB1912" i="5"/>
  <c r="Y1918" i="5"/>
  <c r="AD1871" i="5"/>
  <c r="AB1886" i="5"/>
  <c r="AC1886" i="5"/>
  <c r="AB1914" i="5"/>
  <c r="AC1914" i="5"/>
  <c r="AB1885" i="5"/>
  <c r="AC1885" i="5"/>
  <c r="AC1884" i="5"/>
  <c r="AB1884" i="5"/>
  <c r="AC1889" i="5"/>
  <c r="AB1889" i="5"/>
  <c r="AB1896" i="5"/>
  <c r="AC1896" i="5"/>
  <c r="AC1905" i="5"/>
  <c r="AB1905" i="5"/>
  <c r="AC1911" i="5"/>
  <c r="AB1911" i="5"/>
  <c r="AC1917" i="5"/>
  <c r="AB1917" i="5"/>
  <c r="AC1874" i="5"/>
  <c r="AB1874" i="5"/>
  <c r="AC1890" i="5"/>
  <c r="AB1890" i="5"/>
  <c r="AC1908" i="5"/>
  <c r="AB1908" i="5"/>
  <c r="AC1915" i="5"/>
  <c r="AB1915" i="5"/>
  <c r="AB1893" i="5"/>
  <c r="AC1893" i="5"/>
  <c r="AC1895" i="5"/>
  <c r="AB1895" i="5"/>
  <c r="AC1887" i="5"/>
  <c r="AB1887" i="5"/>
  <c r="AB1898" i="5"/>
  <c r="AC1898" i="5"/>
  <c r="AC1894" i="5"/>
  <c r="AB1894" i="5"/>
  <c r="AC1872" i="5"/>
  <c r="AB1872" i="5"/>
  <c r="AB1882" i="5"/>
  <c r="AC1882" i="5"/>
  <c r="AB1906" i="5"/>
  <c r="AC1906" i="5"/>
  <c r="AC1899" i="5"/>
  <c r="AB1899" i="5"/>
  <c r="AC1909" i="5"/>
  <c r="AB1909" i="5"/>
  <c r="AC1877" i="5"/>
  <c r="AB1877" i="5"/>
  <c r="AC1910" i="5"/>
  <c r="AB1910" i="5"/>
  <c r="AC1891" i="5"/>
  <c r="AB1891" i="5"/>
  <c r="AB1901" i="5"/>
  <c r="AC1901" i="5"/>
  <c r="AC1902" i="5"/>
  <c r="AB1902" i="5"/>
  <c r="AC1907" i="5"/>
  <c r="AB1907" i="5"/>
  <c r="AC1875" i="5"/>
  <c r="AB1875" i="5"/>
  <c r="Q1486" i="5"/>
  <c r="Q1489" i="5"/>
  <c r="Q1488" i="5"/>
  <c r="Q1480" i="5"/>
  <c r="P1480" i="5"/>
  <c r="R1480" i="5"/>
  <c r="K1490" i="5"/>
  <c r="Q1481" i="5"/>
  <c r="Q1487" i="5"/>
  <c r="Q1485" i="5"/>
  <c r="Q1484" i="5"/>
  <c r="Q1483" i="5"/>
  <c r="Q1482" i="5"/>
  <c r="F273" i="7" l="1"/>
  <c r="L1503" i="5"/>
  <c r="L1504" i="5" s="1"/>
  <c r="M1503" i="5"/>
  <c r="M1504" i="5" s="1"/>
  <c r="P1503" i="5"/>
  <c r="L1490" i="5"/>
  <c r="L1491" i="5" s="1"/>
  <c r="Y268" i="7"/>
  <c r="AB267" i="7"/>
  <c r="AE291" i="7"/>
  <c r="AE292" i="7" s="1"/>
  <c r="G278" i="7"/>
  <c r="AB1918" i="5"/>
  <c r="P1490" i="5"/>
  <c r="M1490" i="5"/>
  <c r="M1491" i="5" s="1"/>
  <c r="Y269" i="7" l="1"/>
  <c r="AB268" i="7"/>
  <c r="Y270" i="7" l="1"/>
  <c r="AB269" i="7"/>
  <c r="AB270" i="7" l="1"/>
  <c r="Y271" i="7"/>
  <c r="AB271" i="7" l="1"/>
  <c r="Y272" i="7"/>
  <c r="AB272" i="7" l="1"/>
  <c r="Y273" i="7"/>
  <c r="AB273" i="7" l="1"/>
  <c r="Y274" i="7"/>
  <c r="Y275" i="7" l="1"/>
  <c r="AB274" i="7"/>
  <c r="Y276" i="7" l="1"/>
  <c r="AB275" i="7"/>
  <c r="Y277" i="7" l="1"/>
  <c r="AB276" i="7"/>
  <c r="AB277" i="7" l="1"/>
  <c r="Y278" i="7"/>
  <c r="Y279" i="7" l="1"/>
  <c r="AB278" i="7"/>
  <c r="Y280" i="7" l="1"/>
  <c r="AB279" i="7"/>
  <c r="AB280" i="7" l="1"/>
  <c r="Y281" i="7"/>
  <c r="AB281" i="7" l="1"/>
  <c r="Y282" i="7"/>
  <c r="AB282" i="7" l="1"/>
  <c r="Y283" i="7"/>
  <c r="AB283" i="7" l="1"/>
  <c r="Y284" i="7"/>
  <c r="Y285" i="7" l="1"/>
  <c r="AB284" i="7"/>
  <c r="AB285" i="7" l="1"/>
  <c r="Y286" i="7"/>
  <c r="AB286" i="7" l="1"/>
  <c r="Y287" i="7"/>
  <c r="AB287" i="7" l="1"/>
  <c r="Y288" i="7"/>
  <c r="AB288" i="7" l="1"/>
  <c r="Y289" i="7"/>
  <c r="Y290" i="7" l="1"/>
  <c r="AB289" i="7"/>
  <c r="AB290" i="7" l="1"/>
  <c r="Y291" i="7"/>
  <c r="AB291" i="7" l="1"/>
  <c r="Y292" i="7"/>
  <c r="AB292" i="7" s="1"/>
  <c r="I1364" i="5"/>
  <c r="I1363" i="5"/>
  <c r="I1362" i="5"/>
  <c r="I1361" i="5"/>
  <c r="I1360" i="5"/>
  <c r="I1359" i="5"/>
  <c r="I1358" i="5"/>
  <c r="I1357" i="5"/>
  <c r="I1356" i="5"/>
  <c r="I1355" i="5"/>
  <c r="I1354" i="5"/>
  <c r="I1353" i="5"/>
  <c r="I1352" i="5"/>
  <c r="I1351" i="5"/>
  <c r="I1350" i="5"/>
  <c r="I1349" i="5"/>
  <c r="I1348" i="5"/>
  <c r="I1347" i="5"/>
  <c r="I1346" i="5"/>
  <c r="I1345" i="5"/>
  <c r="K1142" i="1"/>
  <c r="P1142" i="1" a="1"/>
  <c r="P1142" i="1" s="1"/>
  <c r="K1143" i="1"/>
  <c r="P1143" i="1" a="1"/>
  <c r="P1143" i="1" s="1"/>
  <c r="K1144" i="1"/>
  <c r="P1144" i="1" a="1"/>
  <c r="P1144" i="1" s="1"/>
  <c r="K1145" i="1"/>
  <c r="P1145" i="1" a="1"/>
  <c r="P1145" i="1" s="1"/>
  <c r="K1146" i="1"/>
  <c r="P1146" i="1" a="1"/>
  <c r="P1146" i="1" s="1"/>
  <c r="K1147" i="1"/>
  <c r="P1147" i="1" a="1"/>
  <c r="P1147" i="1" s="1"/>
  <c r="K1148" i="1"/>
  <c r="P1148" i="1" a="1"/>
  <c r="P1148" i="1" s="1"/>
  <c r="K1141" i="1"/>
  <c r="P1141" i="1" a="1"/>
  <c r="P1141" i="1" s="1"/>
  <c r="K1130" i="1"/>
  <c r="P1130" i="1" a="1"/>
  <c r="P1130" i="1" s="1"/>
  <c r="K1131" i="1"/>
  <c r="P1131" i="1" a="1"/>
  <c r="P1131" i="1" s="1"/>
  <c r="K1132" i="1"/>
  <c r="P1132" i="1" a="1"/>
  <c r="P1132" i="1" s="1"/>
  <c r="K1133" i="1"/>
  <c r="P1133" i="1" a="1"/>
  <c r="P1133" i="1" s="1"/>
  <c r="K1134" i="1"/>
  <c r="P1134" i="1" a="1"/>
  <c r="P1134" i="1" s="1"/>
  <c r="K1135" i="1"/>
  <c r="P1135" i="1" a="1"/>
  <c r="P1135" i="1" s="1"/>
  <c r="K1136" i="1"/>
  <c r="P1136" i="1" a="1"/>
  <c r="P1136" i="1" s="1"/>
  <c r="K1137" i="1"/>
  <c r="P1137" i="1" a="1"/>
  <c r="P1137" i="1" s="1"/>
  <c r="K1138" i="1"/>
  <c r="P1138" i="1" a="1"/>
  <c r="P1138" i="1" s="1"/>
  <c r="K1139" i="1"/>
  <c r="P1139" i="1" a="1"/>
  <c r="P1139" i="1" s="1"/>
  <c r="K1140" i="1"/>
  <c r="P1140" i="1" a="1"/>
  <c r="P1140" i="1" s="1"/>
  <c r="K1129" i="1"/>
  <c r="P1129" i="1" a="1"/>
  <c r="P1129" i="1" s="1"/>
  <c r="AE900" i="5"/>
  <c r="AA911" i="5"/>
  <c r="AD911" i="5" s="1"/>
  <c r="AE811" i="5"/>
  <c r="AJ1273" i="5"/>
  <c r="I1340" i="5"/>
  <c r="I1339" i="5"/>
  <c r="I1338" i="5"/>
  <c r="I1337" i="5"/>
  <c r="I1336" i="5"/>
  <c r="I1335" i="5"/>
  <c r="I1334" i="5"/>
  <c r="I1333" i="5"/>
  <c r="I1332" i="5"/>
  <c r="I1331" i="5"/>
  <c r="I1330" i="5"/>
  <c r="I1329" i="5"/>
  <c r="I1328" i="5"/>
  <c r="I1327" i="5"/>
  <c r="I1326" i="5"/>
  <c r="I1325" i="5"/>
  <c r="I1324" i="5"/>
  <c r="I1323" i="5"/>
  <c r="I1322" i="5"/>
  <c r="I1321" i="5"/>
  <c r="I1320" i="5"/>
  <c r="I1319" i="5"/>
  <c r="I1318" i="5"/>
  <c r="K1122" i="1"/>
  <c r="P1122" i="1" a="1"/>
  <c r="P1122" i="1" s="1"/>
  <c r="K1123" i="1"/>
  <c r="P1123" i="1" a="1"/>
  <c r="P1123" i="1" s="1"/>
  <c r="K1124" i="1"/>
  <c r="P1124" i="1" a="1"/>
  <c r="P1124" i="1" s="1"/>
  <c r="K1125" i="1"/>
  <c r="P1125" i="1" a="1"/>
  <c r="P1125" i="1" s="1"/>
  <c r="K1126" i="1"/>
  <c r="P1126" i="1" a="1"/>
  <c r="P1126" i="1" s="1"/>
  <c r="K1127" i="1"/>
  <c r="P1127" i="1" a="1"/>
  <c r="P1127" i="1" s="1"/>
  <c r="K1128" i="1"/>
  <c r="P1128" i="1" a="1"/>
  <c r="P1128" i="1" s="1"/>
  <c r="K1121" i="1"/>
  <c r="P1121" i="1" a="1"/>
  <c r="P1121" i="1" s="1"/>
  <c r="K1116" i="1"/>
  <c r="P1116" i="1" a="1"/>
  <c r="P1116" i="1" s="1"/>
  <c r="K1117" i="1"/>
  <c r="P1117" i="1" a="1"/>
  <c r="P1117" i="1" s="1"/>
  <c r="K1118" i="1"/>
  <c r="P1118" i="1" a="1"/>
  <c r="P1118" i="1" s="1"/>
  <c r="K1119" i="1"/>
  <c r="P1119" i="1" a="1"/>
  <c r="P1119" i="1" s="1"/>
  <c r="K1120" i="1"/>
  <c r="P1120" i="1" a="1"/>
  <c r="P1120" i="1" s="1"/>
  <c r="K1115" i="1"/>
  <c r="P1115" i="1" a="1"/>
  <c r="P1115" i="1" s="1"/>
  <c r="K1107" i="1"/>
  <c r="P1107" i="1" a="1"/>
  <c r="P1107" i="1" s="1"/>
  <c r="K1108" i="1"/>
  <c r="P1108" i="1" a="1"/>
  <c r="P1108" i="1" s="1"/>
  <c r="K1109" i="1"/>
  <c r="P1109" i="1" a="1"/>
  <c r="P1109" i="1" s="1"/>
  <c r="K1110" i="1"/>
  <c r="P1110" i="1" a="1"/>
  <c r="P1110" i="1" s="1"/>
  <c r="K1111" i="1"/>
  <c r="P1111" i="1" a="1"/>
  <c r="P1111" i="1" s="1"/>
  <c r="K1112" i="1"/>
  <c r="P1112" i="1" a="1"/>
  <c r="P1112" i="1" s="1"/>
  <c r="K1113" i="1"/>
  <c r="P1113" i="1" a="1"/>
  <c r="P1113" i="1" s="1"/>
  <c r="K1114" i="1"/>
  <c r="P1114" i="1" a="1"/>
  <c r="P1114" i="1" s="1"/>
  <c r="K1106" i="1"/>
  <c r="P1106" i="1" a="1"/>
  <c r="P1106" i="1" s="1"/>
  <c r="K1093" i="1"/>
  <c r="P1093" i="1" a="1"/>
  <c r="P1093" i="1" s="1"/>
  <c r="K1094" i="1"/>
  <c r="P1094" i="1" a="1"/>
  <c r="P1094" i="1" s="1"/>
  <c r="K1095" i="1"/>
  <c r="P1095" i="1" a="1"/>
  <c r="P1095" i="1" s="1"/>
  <c r="K1096" i="1"/>
  <c r="P1096" i="1" a="1"/>
  <c r="P1096" i="1" s="1"/>
  <c r="K1097" i="1"/>
  <c r="P1097" i="1" a="1"/>
  <c r="P1097" i="1" s="1"/>
  <c r="K1098" i="1"/>
  <c r="P1098" i="1" a="1"/>
  <c r="P1098" i="1" s="1"/>
  <c r="K1099" i="1"/>
  <c r="P1099" i="1" a="1"/>
  <c r="P1099" i="1" s="1"/>
  <c r="K1100" i="1"/>
  <c r="P1100" i="1" a="1"/>
  <c r="P1100" i="1" s="1"/>
  <c r="K1101" i="1"/>
  <c r="P1101" i="1" a="1"/>
  <c r="P1101" i="1" s="1"/>
  <c r="K1102" i="1"/>
  <c r="P1102" i="1" a="1"/>
  <c r="P1102" i="1" s="1"/>
  <c r="K1103" i="1"/>
  <c r="P1103" i="1" a="1"/>
  <c r="P1103" i="1" s="1"/>
  <c r="K1104" i="1"/>
  <c r="P1104" i="1" a="1"/>
  <c r="P1104" i="1" s="1"/>
  <c r="K1105" i="1"/>
  <c r="P1105" i="1" a="1"/>
  <c r="P1105" i="1" s="1"/>
  <c r="K1092" i="1"/>
  <c r="P1092" i="1" a="1"/>
  <c r="P1092" i="1" s="1"/>
  <c r="AE810" i="5"/>
  <c r="G73" i="16" a="1"/>
  <c r="G73" i="16" s="1"/>
  <c r="H73" i="16"/>
  <c r="I73" i="16"/>
  <c r="G74" i="16" a="1"/>
  <c r="G74" i="16" s="1"/>
  <c r="H74" i="16"/>
  <c r="I74" i="16"/>
  <c r="G75" i="16" a="1"/>
  <c r="G75" i="16" s="1"/>
  <c r="H75" i="16"/>
  <c r="I75" i="16"/>
  <c r="G76" i="16" a="1"/>
  <c r="G76" i="16" s="1"/>
  <c r="H76" i="16"/>
  <c r="I76" i="16"/>
  <c r="G77" i="16" a="1"/>
  <c r="G77" i="16" s="1"/>
  <c r="H77" i="16"/>
  <c r="I77" i="16"/>
  <c r="G78" i="16" a="1"/>
  <c r="G78" i="16" s="1"/>
  <c r="H78" i="16"/>
  <c r="I78" i="16"/>
  <c r="G79" i="16" a="1"/>
  <c r="G79" i="16" s="1"/>
  <c r="H79" i="16"/>
  <c r="I79" i="16"/>
  <c r="G80" i="16" a="1"/>
  <c r="G80" i="16" s="1"/>
  <c r="H80" i="16"/>
  <c r="I80" i="16"/>
  <c r="G81" i="16" a="1"/>
  <c r="G81" i="16" s="1"/>
  <c r="H81" i="16"/>
  <c r="I81" i="16"/>
  <c r="G82" i="16" a="1"/>
  <c r="G82" i="16" s="1"/>
  <c r="H82" i="16"/>
  <c r="I82" i="16"/>
  <c r="G83" i="16" a="1"/>
  <c r="G83" i="16" s="1"/>
  <c r="H83" i="16"/>
  <c r="I83" i="16"/>
  <c r="G84" i="16" a="1"/>
  <c r="G84" i="16" s="1"/>
  <c r="H84" i="16"/>
  <c r="I84" i="16"/>
  <c r="G85" i="16" a="1"/>
  <c r="G85" i="16" s="1"/>
  <c r="H85" i="16"/>
  <c r="I85" i="16"/>
  <c r="G86" i="16" a="1"/>
  <c r="G86" i="16" s="1"/>
  <c r="H86" i="16"/>
  <c r="I86" i="16"/>
  <c r="G87" i="16" a="1"/>
  <c r="G87" i="16" s="1"/>
  <c r="H87" i="16"/>
  <c r="I87" i="16"/>
  <c r="G89" i="16" a="1"/>
  <c r="G89" i="16" s="1"/>
  <c r="H89" i="16"/>
  <c r="I89" i="16"/>
  <c r="G90" i="16" a="1"/>
  <c r="G90" i="16" s="1"/>
  <c r="H90" i="16"/>
  <c r="I90" i="16"/>
  <c r="G91" i="16" a="1"/>
  <c r="G91" i="16" s="1"/>
  <c r="H91" i="16"/>
  <c r="I91" i="16"/>
  <c r="G92" i="16" a="1"/>
  <c r="G92" i="16" s="1"/>
  <c r="H92" i="16"/>
  <c r="I92" i="16"/>
  <c r="G93" i="16" a="1"/>
  <c r="G93" i="16" s="1"/>
  <c r="H93" i="16"/>
  <c r="I93" i="16"/>
  <c r="G94" i="16" a="1"/>
  <c r="G94" i="16" s="1"/>
  <c r="H94" i="16"/>
  <c r="I94" i="16"/>
  <c r="G95" i="16" a="1"/>
  <c r="G95" i="16" s="1"/>
  <c r="H95" i="16"/>
  <c r="I95" i="16"/>
  <c r="G96" i="16" a="1"/>
  <c r="G96" i="16" s="1"/>
  <c r="H96" i="16"/>
  <c r="I96" i="16"/>
  <c r="G97" i="16" a="1"/>
  <c r="G97" i="16" s="1"/>
  <c r="H97" i="16"/>
  <c r="I97" i="16"/>
  <c r="G98" i="16" a="1"/>
  <c r="G98" i="16" s="1"/>
  <c r="H98" i="16"/>
  <c r="I98" i="16"/>
  <c r="G99" i="16" a="1"/>
  <c r="G99" i="16" s="1"/>
  <c r="H99" i="16"/>
  <c r="I99" i="16"/>
  <c r="G100" i="16" a="1"/>
  <c r="G100" i="16" s="1"/>
  <c r="H100" i="16"/>
  <c r="I100" i="16"/>
  <c r="AE889" i="5"/>
  <c r="AE888" i="5"/>
  <c r="I1304" i="5"/>
  <c r="I1305" i="5"/>
  <c r="I1306" i="5"/>
  <c r="I1307" i="5"/>
  <c r="I1308" i="5"/>
  <c r="I1309" i="5"/>
  <c r="I1302" i="5"/>
  <c r="I1303" i="5"/>
  <c r="I1310" i="5"/>
  <c r="I1311" i="5"/>
  <c r="I1299" i="5"/>
  <c r="I1298" i="5"/>
  <c r="I1297" i="5"/>
  <c r="I1296" i="5"/>
  <c r="I1295" i="5"/>
  <c r="I1294" i="5"/>
  <c r="I72" i="16"/>
  <c r="H72" i="16"/>
  <c r="G72" i="16" a="1"/>
  <c r="G72" i="16" s="1"/>
  <c r="I71" i="16"/>
  <c r="H71" i="16"/>
  <c r="G71" i="16" a="1"/>
  <c r="G71" i="16" s="1"/>
  <c r="I70" i="16"/>
  <c r="H70" i="16"/>
  <c r="G70" i="16" a="1"/>
  <c r="G70" i="16" s="1"/>
  <c r="I69" i="16"/>
  <c r="H69" i="16"/>
  <c r="G69" i="16" a="1"/>
  <c r="G69" i="16" s="1"/>
  <c r="I1291" i="5"/>
  <c r="I1290" i="5"/>
  <c r="I1289" i="5"/>
  <c r="I1288" i="5"/>
  <c r="I1287" i="5"/>
  <c r="I1286" i="5"/>
  <c r="I1285" i="5"/>
  <c r="I1284" i="5"/>
  <c r="I1313" i="5"/>
  <c r="I1312" i="5"/>
  <c r="I1301" i="5"/>
  <c r="I1300" i="5"/>
  <c r="I1293" i="5"/>
  <c r="I1292" i="5"/>
  <c r="K1091" i="1"/>
  <c r="P1091" i="1" a="1"/>
  <c r="P1091" i="1" s="1"/>
  <c r="K1090" i="1"/>
  <c r="P1090" i="1" a="1"/>
  <c r="P1090" i="1" s="1"/>
  <c r="K1074" i="1"/>
  <c r="P1074" i="1" a="1"/>
  <c r="P1074" i="1" s="1"/>
  <c r="K1075" i="1"/>
  <c r="P1075" i="1" a="1"/>
  <c r="P1075" i="1" s="1"/>
  <c r="K1076" i="1"/>
  <c r="P1076" i="1" a="1"/>
  <c r="P1076" i="1" s="1"/>
  <c r="K1077" i="1"/>
  <c r="P1077" i="1" a="1"/>
  <c r="P1077" i="1" s="1"/>
  <c r="K1078" i="1"/>
  <c r="P1078" i="1" a="1"/>
  <c r="P1078" i="1" s="1"/>
  <c r="K1079" i="1"/>
  <c r="P1079" i="1" a="1"/>
  <c r="P1079" i="1" s="1"/>
  <c r="K1080" i="1"/>
  <c r="P1080" i="1" a="1"/>
  <c r="P1080" i="1" s="1"/>
  <c r="K1081" i="1"/>
  <c r="P1081" i="1" a="1"/>
  <c r="P1081" i="1" s="1"/>
  <c r="K1082" i="1"/>
  <c r="P1082" i="1" a="1"/>
  <c r="P1082" i="1" s="1"/>
  <c r="K1083" i="1"/>
  <c r="P1083" i="1" a="1"/>
  <c r="P1083" i="1" s="1"/>
  <c r="K1084" i="1"/>
  <c r="P1084" i="1" a="1"/>
  <c r="P1084" i="1" s="1"/>
  <c r="K1085" i="1"/>
  <c r="P1085" i="1" a="1"/>
  <c r="P1085" i="1" s="1"/>
  <c r="K1086" i="1"/>
  <c r="P1086" i="1" a="1"/>
  <c r="P1086" i="1" s="1"/>
  <c r="K1087" i="1"/>
  <c r="P1087" i="1" a="1"/>
  <c r="P1087" i="1" s="1"/>
  <c r="K1088" i="1"/>
  <c r="P1088" i="1" a="1"/>
  <c r="P1088" i="1" s="1"/>
  <c r="K1089" i="1"/>
  <c r="P1089" i="1" a="1"/>
  <c r="P1089" i="1" s="1"/>
  <c r="K1073" i="1"/>
  <c r="P1073" i="1" a="1"/>
  <c r="P1073" i="1" s="1"/>
  <c r="K1066" i="1"/>
  <c r="P1066" i="1" a="1"/>
  <c r="P1066" i="1" s="1"/>
  <c r="K1067" i="1"/>
  <c r="P1067" i="1" a="1"/>
  <c r="P1067" i="1" s="1"/>
  <c r="K1068" i="1"/>
  <c r="P1068" i="1" a="1"/>
  <c r="P1068" i="1" s="1"/>
  <c r="K1069" i="1"/>
  <c r="P1069" i="1" a="1"/>
  <c r="P1069" i="1" s="1"/>
  <c r="K1070" i="1"/>
  <c r="P1070" i="1" a="1"/>
  <c r="P1070" i="1" s="1"/>
  <c r="K1071" i="1"/>
  <c r="P1071" i="1" a="1"/>
  <c r="P1071" i="1" s="1"/>
  <c r="K1072" i="1"/>
  <c r="P1072" i="1" a="1"/>
  <c r="P1072" i="1" s="1"/>
  <c r="K1065" i="1"/>
  <c r="P1065" i="1" a="1"/>
  <c r="P1065" i="1" s="1"/>
  <c r="K1053" i="1"/>
  <c r="P1053" i="1" a="1"/>
  <c r="P1053" i="1" s="1"/>
  <c r="K1054" i="1"/>
  <c r="P1054" i="1" a="1"/>
  <c r="P1054" i="1" s="1"/>
  <c r="K1055" i="1"/>
  <c r="P1055" i="1" a="1"/>
  <c r="P1055" i="1" s="1"/>
  <c r="K1056" i="1"/>
  <c r="P1056" i="1" a="1"/>
  <c r="P1056" i="1" s="1"/>
  <c r="K1057" i="1"/>
  <c r="P1057" i="1" a="1"/>
  <c r="P1057" i="1" s="1"/>
  <c r="K1058" i="1"/>
  <c r="P1058" i="1" a="1"/>
  <c r="P1058" i="1" s="1"/>
  <c r="K1059" i="1"/>
  <c r="P1059" i="1" a="1"/>
  <c r="P1059" i="1" s="1"/>
  <c r="K1060" i="1"/>
  <c r="P1060" i="1" a="1"/>
  <c r="P1060" i="1" s="1"/>
  <c r="K1061" i="1"/>
  <c r="P1061" i="1" a="1"/>
  <c r="P1061" i="1" s="1"/>
  <c r="K1062" i="1"/>
  <c r="P1062" i="1" a="1"/>
  <c r="P1062" i="1" s="1"/>
  <c r="K1063" i="1"/>
  <c r="P1063" i="1" a="1"/>
  <c r="P1063" i="1" s="1"/>
  <c r="K1064" i="1"/>
  <c r="P1064" i="1" a="1"/>
  <c r="P1064" i="1" s="1"/>
  <c r="K1052" i="1"/>
  <c r="P1052" i="1" a="1"/>
  <c r="P1052" i="1" s="1"/>
  <c r="AE809" i="5"/>
  <c r="I1283" i="5"/>
  <c r="I1282" i="5"/>
  <c r="I1281" i="5"/>
  <c r="I1280" i="5"/>
  <c r="I1279" i="5"/>
  <c r="I1278" i="5"/>
  <c r="I1277" i="5"/>
  <c r="I1276" i="5"/>
  <c r="I1275" i="5"/>
  <c r="I1274" i="5"/>
  <c r="J1312" i="5" a="1"/>
  <c r="J1291" i="5" a="1"/>
  <c r="J1326" i="5" a="1"/>
  <c r="J1357" i="5" a="1"/>
  <c r="J1347" i="5" a="1"/>
  <c r="J1301" i="5" a="1"/>
  <c r="J1311" i="5" a="1"/>
  <c r="J1280" i="5" a="1"/>
  <c r="J1339" i="5" a="1"/>
  <c r="J1338" i="5" a="1"/>
  <c r="J1359" i="5" a="1"/>
  <c r="J1310" i="5" a="1"/>
  <c r="J1293" i="5" a="1"/>
  <c r="J1305" i="5" a="1"/>
  <c r="J1286" i="5" a="1"/>
  <c r="J1328" i="5" a="1"/>
  <c r="J1290" i="5" a="1"/>
  <c r="J1308" i="5" a="1"/>
  <c r="J1281" i="5" a="1"/>
  <c r="J1287" i="5" a="1"/>
  <c r="J1321" i="5" a="1"/>
  <c r="J1296" i="5" a="1"/>
  <c r="J1288" i="5" a="1"/>
  <c r="J1363" i="5" a="1"/>
  <c r="J1348" i="5" a="1"/>
  <c r="J1358" i="5" a="1"/>
  <c r="J1306" i="5" a="1"/>
  <c r="J1329" i="5" a="1"/>
  <c r="J1307" i="5" a="1"/>
  <c r="J1361" i="5" a="1"/>
  <c r="J1298" i="5" a="1"/>
  <c r="J1327" i="5" a="1"/>
  <c r="J1278" i="5" a="1"/>
  <c r="J1351" i="5" a="1"/>
  <c r="J1353" i="5" a="1"/>
  <c r="J1322" i="5" a="1"/>
  <c r="J1277" i="5" a="1"/>
  <c r="J1349" i="5" a="1"/>
  <c r="J1332" i="5" a="1"/>
  <c r="J1295" i="5" a="1"/>
  <c r="J1345" i="5" a="1"/>
  <c r="J1346" i="5" a="1"/>
  <c r="J1356" i="5" a="1"/>
  <c r="J1282" i="5" a="1"/>
  <c r="J1340" i="5" a="1"/>
  <c r="J1300" i="5" a="1"/>
  <c r="J1297" i="5" a="1"/>
  <c r="J1334" i="5" a="1"/>
  <c r="J1279" i="5" a="1"/>
  <c r="J1276" i="5" a="1"/>
  <c r="J1284" i="5" a="1"/>
  <c r="J1350" i="5" a="1"/>
  <c r="J1362" i="5" a="1"/>
  <c r="J1304" i="5" a="1"/>
  <c r="J1285" i="5" a="1"/>
  <c r="J1330" i="5" a="1"/>
  <c r="J1360" i="5" a="1"/>
  <c r="J1320" i="5" a="1"/>
  <c r="J1335" i="5" a="1"/>
  <c r="J1318" i="5" a="1"/>
  <c r="J1337" i="5" a="1"/>
  <c r="J1275" i="5" a="1"/>
  <c r="J1333" i="5" a="1"/>
  <c r="J1352" i="5" a="1"/>
  <c r="J1294" i="5" a="1"/>
  <c r="J1319" i="5" a="1"/>
  <c r="J1313" i="5" a="1"/>
  <c r="J1283" i="5" a="1"/>
  <c r="J1324" i="5" a="1"/>
  <c r="J1325" i="5" a="1"/>
  <c r="J1299" i="5" a="1"/>
  <c r="J1354" i="5" a="1"/>
  <c r="J1331" i="5" a="1"/>
  <c r="J1323" i="5" a="1"/>
  <c r="J1302" i="5" a="1"/>
  <c r="J1274" i="5" a="1"/>
  <c r="J1364" i="5" a="1"/>
  <c r="J1336" i="5" a="1"/>
  <c r="J1289" i="5" a="1"/>
  <c r="J1309" i="5" a="1"/>
  <c r="J1355" i="5" a="1"/>
  <c r="J1303" i="5" a="1"/>
  <c r="J1292" i="5" a="1"/>
  <c r="J1352" i="5" l="1"/>
  <c r="J1360" i="5"/>
  <c r="J1345" i="5"/>
  <c r="J1361" i="5"/>
  <c r="J1347" i="5"/>
  <c r="J1349" i="5"/>
  <c r="J1357" i="5"/>
  <c r="J1350" i="5"/>
  <c r="J1358" i="5"/>
  <c r="J1351" i="5"/>
  <c r="J1359" i="5"/>
  <c r="J1355" i="5"/>
  <c r="J1363" i="5"/>
  <c r="J1353" i="5"/>
  <c r="J1348" i="5"/>
  <c r="J1356" i="5"/>
  <c r="J1364" i="5"/>
  <c r="J1346" i="5"/>
  <c r="J1354" i="5"/>
  <c r="J1362" i="5"/>
  <c r="J1321" i="5"/>
  <c r="J1331" i="5"/>
  <c r="J1324" i="5"/>
  <c r="J1340" i="5"/>
  <c r="J1325" i="5"/>
  <c r="J1323" i="5"/>
  <c r="J1339" i="5"/>
  <c r="J1332" i="5"/>
  <c r="J1333" i="5"/>
  <c r="J1318" i="5"/>
  <c r="J1326" i="5"/>
  <c r="J1334" i="5"/>
  <c r="J1335" i="5"/>
  <c r="J1329" i="5"/>
  <c r="J1337" i="5"/>
  <c r="J1319" i="5"/>
  <c r="J1327" i="5"/>
  <c r="J1322" i="5"/>
  <c r="J1330" i="5"/>
  <c r="J1338" i="5"/>
  <c r="J1320" i="5"/>
  <c r="J1328" i="5"/>
  <c r="J1336" i="5"/>
  <c r="J1305" i="5"/>
  <c r="J1304" i="5"/>
  <c r="J1308" i="5"/>
  <c r="J1309" i="5"/>
  <c r="J1307" i="5"/>
  <c r="J1306" i="5"/>
  <c r="J1311" i="5"/>
  <c r="J1310" i="5"/>
  <c r="J1303" i="5"/>
  <c r="J1302" i="5"/>
  <c r="J1299" i="5"/>
  <c r="J1298" i="5"/>
  <c r="J1296" i="5"/>
  <c r="J1295" i="5"/>
  <c r="J1297" i="5"/>
  <c r="J1294" i="5"/>
  <c r="J1284" i="5"/>
  <c r="J1290" i="5"/>
  <c r="J1285" i="5"/>
  <c r="J1291" i="5"/>
  <c r="J1289" i="5"/>
  <c r="J1287" i="5"/>
  <c r="J1288" i="5"/>
  <c r="J1286" i="5"/>
  <c r="J1292" i="5"/>
  <c r="J1312" i="5"/>
  <c r="J1301" i="5"/>
  <c r="J1293" i="5"/>
  <c r="J1300" i="5"/>
  <c r="J1313" i="5"/>
  <c r="J1275" i="5"/>
  <c r="J1276" i="5"/>
  <c r="J1277" i="5"/>
  <c r="J1279" i="5"/>
  <c r="J1274" i="5"/>
  <c r="L1274" i="5" s="1"/>
  <c r="J1283" i="5"/>
  <c r="J1278" i="5"/>
  <c r="J1280" i="5"/>
  <c r="J1281" i="5"/>
  <c r="J1282" i="5"/>
  <c r="AE887" i="5"/>
  <c r="AE886" i="5"/>
  <c r="AA897" i="5"/>
  <c r="AD897" i="5" s="1"/>
  <c r="AE808" i="5"/>
  <c r="AA819" i="5"/>
  <c r="AD819" i="5" s="1"/>
  <c r="K1043" i="1"/>
  <c r="P1043" i="1" a="1"/>
  <c r="P1043" i="1" s="1"/>
  <c r="K1044" i="1"/>
  <c r="P1044" i="1" a="1"/>
  <c r="P1044" i="1" s="1"/>
  <c r="K1045" i="1"/>
  <c r="P1045" i="1" a="1"/>
  <c r="P1045" i="1" s="1"/>
  <c r="K1046" i="1"/>
  <c r="P1046" i="1" a="1"/>
  <c r="P1046" i="1" s="1"/>
  <c r="K1047" i="1"/>
  <c r="P1047" i="1" a="1"/>
  <c r="P1047" i="1" s="1"/>
  <c r="K1048" i="1"/>
  <c r="P1048" i="1" a="1"/>
  <c r="P1048" i="1" s="1"/>
  <c r="K1049" i="1"/>
  <c r="P1049" i="1" a="1"/>
  <c r="P1049" i="1" s="1"/>
  <c r="K1050" i="1"/>
  <c r="P1050" i="1" a="1"/>
  <c r="P1050" i="1" s="1"/>
  <c r="K1051" i="1"/>
  <c r="P1051" i="1" a="1"/>
  <c r="P1051" i="1" s="1"/>
  <c r="K1042" i="1"/>
  <c r="P1042" i="1" a="1"/>
  <c r="P1042" i="1" s="1"/>
  <c r="K1033" i="1"/>
  <c r="P1033" i="1" a="1"/>
  <c r="P1033" i="1" s="1"/>
  <c r="K1034" i="1"/>
  <c r="P1034" i="1" a="1"/>
  <c r="P1034" i="1" s="1"/>
  <c r="K1035" i="1"/>
  <c r="P1035" i="1" a="1"/>
  <c r="P1035" i="1" s="1"/>
  <c r="K1036" i="1"/>
  <c r="P1036" i="1" a="1"/>
  <c r="P1036" i="1" s="1"/>
  <c r="K1037" i="1"/>
  <c r="P1037" i="1" a="1"/>
  <c r="P1037" i="1" s="1"/>
  <c r="K1038" i="1"/>
  <c r="P1038" i="1" a="1"/>
  <c r="P1038" i="1" s="1"/>
  <c r="K1039" i="1"/>
  <c r="P1039" i="1" a="1"/>
  <c r="P1039" i="1" s="1"/>
  <c r="K1040" i="1"/>
  <c r="P1040" i="1" a="1"/>
  <c r="P1040" i="1" s="1"/>
  <c r="K1041" i="1"/>
  <c r="P1041" i="1" a="1"/>
  <c r="P1041" i="1" s="1"/>
  <c r="K1032" i="1"/>
  <c r="P1032" i="1" a="1"/>
  <c r="P1032" i="1" s="1"/>
  <c r="AJ1245" i="5"/>
  <c r="M1269" i="5"/>
  <c r="P1269" i="5" s="1"/>
  <c r="K1269" i="5"/>
  <c r="R1269" i="5" s="1"/>
  <c r="I1247" i="5"/>
  <c r="I1248" i="5"/>
  <c r="I1249" i="5"/>
  <c r="I1250" i="5"/>
  <c r="I1251" i="5"/>
  <c r="I1252" i="5"/>
  <c r="I1253" i="5"/>
  <c r="I1254" i="5"/>
  <c r="I1255" i="5"/>
  <c r="I1256" i="5"/>
  <c r="I1257" i="5"/>
  <c r="I1268" i="5"/>
  <c r="I1267" i="5"/>
  <c r="I1266" i="5"/>
  <c r="I1265" i="5"/>
  <c r="I1264" i="5"/>
  <c r="I1263" i="5"/>
  <c r="I1262" i="5"/>
  <c r="I1261" i="5"/>
  <c r="I1260" i="5"/>
  <c r="I1259" i="5"/>
  <c r="I1258" i="5"/>
  <c r="I1246" i="5"/>
  <c r="AE797" i="5"/>
  <c r="K1029" i="1"/>
  <c r="P1029" i="1" a="1"/>
  <c r="P1029" i="1" s="1"/>
  <c r="K1030" i="1"/>
  <c r="P1030" i="1" a="1"/>
  <c r="P1030" i="1" s="1"/>
  <c r="K1031" i="1"/>
  <c r="P1031" i="1" a="1"/>
  <c r="P1031" i="1" s="1"/>
  <c r="K1028" i="1"/>
  <c r="P1028" i="1" a="1"/>
  <c r="P1028" i="1" s="1"/>
  <c r="K1019" i="1"/>
  <c r="P1019" i="1" a="1"/>
  <c r="P1019" i="1" s="1"/>
  <c r="K1020" i="1"/>
  <c r="P1020" i="1" a="1"/>
  <c r="P1020" i="1" s="1"/>
  <c r="K1021" i="1"/>
  <c r="P1021" i="1" a="1"/>
  <c r="P1021" i="1" s="1"/>
  <c r="K1022" i="1"/>
  <c r="P1022" i="1" a="1"/>
  <c r="P1022" i="1" s="1"/>
  <c r="K1023" i="1"/>
  <c r="P1023" i="1" a="1"/>
  <c r="P1023" i="1" s="1"/>
  <c r="K1024" i="1"/>
  <c r="P1024" i="1" a="1"/>
  <c r="P1024" i="1" s="1"/>
  <c r="K1025" i="1"/>
  <c r="P1025" i="1" a="1"/>
  <c r="P1025" i="1" s="1"/>
  <c r="K1026" i="1"/>
  <c r="P1026" i="1" a="1"/>
  <c r="P1026" i="1" s="1"/>
  <c r="K1027" i="1"/>
  <c r="P1027" i="1" a="1"/>
  <c r="P1027" i="1" s="1"/>
  <c r="K1018" i="1"/>
  <c r="P1018" i="1" a="1"/>
  <c r="P1018" i="1" s="1"/>
  <c r="K1010" i="1"/>
  <c r="P1010" i="1" a="1"/>
  <c r="P1010" i="1" s="1"/>
  <c r="K1011" i="1"/>
  <c r="P1011" i="1" a="1"/>
  <c r="P1011" i="1" s="1"/>
  <c r="K1012" i="1"/>
  <c r="P1012" i="1" a="1"/>
  <c r="P1012" i="1" s="1"/>
  <c r="K1013" i="1"/>
  <c r="P1013" i="1" a="1"/>
  <c r="P1013" i="1" s="1"/>
  <c r="K1014" i="1"/>
  <c r="P1014" i="1" a="1"/>
  <c r="P1014" i="1" s="1"/>
  <c r="K1015" i="1"/>
  <c r="P1015" i="1" a="1"/>
  <c r="P1015" i="1" s="1"/>
  <c r="K1016" i="1"/>
  <c r="P1016" i="1" a="1"/>
  <c r="P1016" i="1" s="1"/>
  <c r="K1017" i="1"/>
  <c r="P1017" i="1" a="1"/>
  <c r="P1017" i="1" s="1"/>
  <c r="K1009" i="1"/>
  <c r="P1009" i="1" a="1"/>
  <c r="P1009" i="1" s="1"/>
  <c r="AE875" i="5"/>
  <c r="AA805" i="5"/>
  <c r="AD805" i="5" s="1"/>
  <c r="AJ1228" i="5"/>
  <c r="AJ1211" i="5"/>
  <c r="AE795" i="5"/>
  <c r="AE796" i="5"/>
  <c r="M1241" i="5"/>
  <c r="P1241" i="5" s="1"/>
  <c r="K1241" i="5"/>
  <c r="R1241" i="5" s="1"/>
  <c r="I1240" i="5"/>
  <c r="I1239" i="5"/>
  <c r="I1238" i="5"/>
  <c r="I1237" i="5"/>
  <c r="I1236" i="5"/>
  <c r="I1235" i="5"/>
  <c r="I1234" i="5"/>
  <c r="I1233" i="5"/>
  <c r="I1232" i="5"/>
  <c r="I1231" i="5"/>
  <c r="I1230" i="5"/>
  <c r="I1229" i="5"/>
  <c r="I1221" i="5"/>
  <c r="I1220" i="5"/>
  <c r="I1224" i="5"/>
  <c r="I1223" i="5"/>
  <c r="I1222" i="5"/>
  <c r="I1219" i="5"/>
  <c r="I1218" i="5"/>
  <c r="I1217" i="5"/>
  <c r="I1216" i="5"/>
  <c r="I1215" i="5"/>
  <c r="I1214" i="5"/>
  <c r="I1213" i="5"/>
  <c r="I1212" i="5"/>
  <c r="M1207" i="5"/>
  <c r="P1207" i="5" s="1"/>
  <c r="K1207" i="5"/>
  <c r="R1207" i="5" s="1"/>
  <c r="AJ1195" i="5"/>
  <c r="AE794" i="5"/>
  <c r="I1206" i="5"/>
  <c r="I1205" i="5"/>
  <c r="I1204" i="5"/>
  <c r="I1203" i="5"/>
  <c r="I1202" i="5"/>
  <c r="I1201" i="5"/>
  <c r="I1200" i="5"/>
  <c r="I1199" i="5"/>
  <c r="I1198" i="5"/>
  <c r="I1197" i="5"/>
  <c r="I1196" i="5"/>
  <c r="K1002" i="1"/>
  <c r="P1002" i="1" a="1"/>
  <c r="P1002" i="1" s="1"/>
  <c r="K1003" i="1"/>
  <c r="P1003" i="1" a="1"/>
  <c r="P1003" i="1" s="1"/>
  <c r="K1004" i="1"/>
  <c r="P1004" i="1" a="1"/>
  <c r="P1004" i="1" s="1"/>
  <c r="K1005" i="1"/>
  <c r="P1005" i="1" a="1"/>
  <c r="P1005" i="1" s="1"/>
  <c r="K1006" i="1"/>
  <c r="P1006" i="1" a="1"/>
  <c r="P1006" i="1" s="1"/>
  <c r="K1007" i="1"/>
  <c r="P1007" i="1" a="1"/>
  <c r="P1007" i="1" s="1"/>
  <c r="K1008" i="1"/>
  <c r="P1008" i="1" a="1"/>
  <c r="P1008" i="1" s="1"/>
  <c r="K1001" i="1"/>
  <c r="P1001" i="1" a="1"/>
  <c r="P1001" i="1" s="1"/>
  <c r="K995" i="1"/>
  <c r="P995" i="1" a="1"/>
  <c r="P995" i="1" s="1"/>
  <c r="K996" i="1"/>
  <c r="P996" i="1" a="1"/>
  <c r="P996" i="1" s="1"/>
  <c r="K997" i="1"/>
  <c r="P997" i="1" a="1"/>
  <c r="P997" i="1" s="1"/>
  <c r="K998" i="1"/>
  <c r="P998" i="1" a="1"/>
  <c r="P998" i="1" s="1"/>
  <c r="K999" i="1"/>
  <c r="P999" i="1" a="1"/>
  <c r="P999" i="1" s="1"/>
  <c r="K1000" i="1"/>
  <c r="P1000" i="1" a="1"/>
  <c r="P1000" i="1" s="1"/>
  <c r="K994" i="1"/>
  <c r="P994" i="1" a="1"/>
  <c r="P994" i="1" s="1"/>
  <c r="K985" i="1"/>
  <c r="P985" i="1" a="1"/>
  <c r="P985" i="1" s="1"/>
  <c r="K986" i="1"/>
  <c r="P986" i="1" a="1"/>
  <c r="P986" i="1" s="1"/>
  <c r="K987" i="1"/>
  <c r="P987" i="1" a="1"/>
  <c r="P987" i="1" s="1"/>
  <c r="K988" i="1"/>
  <c r="P988" i="1" a="1"/>
  <c r="P988" i="1" s="1"/>
  <c r="K989" i="1"/>
  <c r="P989" i="1" a="1"/>
  <c r="P989" i="1" s="1"/>
  <c r="K990" i="1"/>
  <c r="P990" i="1" a="1"/>
  <c r="P990" i="1" s="1"/>
  <c r="K991" i="1"/>
  <c r="P991" i="1" a="1"/>
  <c r="P991" i="1" s="1"/>
  <c r="K992" i="1"/>
  <c r="P992" i="1" a="1"/>
  <c r="P992" i="1" s="1"/>
  <c r="K993" i="1"/>
  <c r="P993" i="1" a="1"/>
  <c r="P993" i="1" s="1"/>
  <c r="K984" i="1"/>
  <c r="P984" i="1" a="1"/>
  <c r="P984" i="1" s="1"/>
  <c r="K974" i="1"/>
  <c r="P974" i="1" a="1"/>
  <c r="P974" i="1" s="1"/>
  <c r="K975" i="1"/>
  <c r="P975" i="1" a="1"/>
  <c r="P975" i="1" s="1"/>
  <c r="K976" i="1"/>
  <c r="P976" i="1" a="1"/>
  <c r="P976" i="1" s="1"/>
  <c r="K977" i="1"/>
  <c r="P977" i="1" a="1"/>
  <c r="P977" i="1" s="1"/>
  <c r="K978" i="1"/>
  <c r="P978" i="1" a="1"/>
  <c r="P978" i="1" s="1"/>
  <c r="K979" i="1"/>
  <c r="P979" i="1" a="1"/>
  <c r="P979" i="1" s="1"/>
  <c r="K980" i="1"/>
  <c r="P980" i="1" a="1"/>
  <c r="P980" i="1" s="1"/>
  <c r="K981" i="1"/>
  <c r="P981" i="1" a="1"/>
  <c r="P981" i="1" s="1"/>
  <c r="K982" i="1"/>
  <c r="P982" i="1" a="1"/>
  <c r="P982" i="1" s="1"/>
  <c r="K983" i="1"/>
  <c r="P983" i="1" a="1"/>
  <c r="P983" i="1" s="1"/>
  <c r="K973" i="1"/>
  <c r="P973" i="1" a="1"/>
  <c r="P973" i="1" s="1"/>
  <c r="AE874" i="5"/>
  <c r="AE783" i="5"/>
  <c r="AE873" i="5"/>
  <c r="AE872" i="5"/>
  <c r="AJ1157" i="5"/>
  <c r="AJ1136" i="5"/>
  <c r="I1191" i="5"/>
  <c r="I1188" i="5"/>
  <c r="I1187" i="5"/>
  <c r="I1186" i="5"/>
  <c r="I1185" i="5"/>
  <c r="I1184" i="5"/>
  <c r="I1183" i="5"/>
  <c r="I1182" i="5"/>
  <c r="I1181" i="5"/>
  <c r="I1180" i="5"/>
  <c r="I1166" i="5"/>
  <c r="I1167" i="5"/>
  <c r="I1168" i="5"/>
  <c r="I1169" i="5"/>
  <c r="I1170" i="5"/>
  <c r="I1171" i="5"/>
  <c r="I1190" i="5"/>
  <c r="I1189" i="5"/>
  <c r="I1179" i="5"/>
  <c r="I1178" i="5"/>
  <c r="I1177" i="5"/>
  <c r="I1176" i="5"/>
  <c r="I1175" i="5"/>
  <c r="I1174" i="5"/>
  <c r="I1173" i="5"/>
  <c r="I1172" i="5"/>
  <c r="I1165" i="5"/>
  <c r="I1164" i="5"/>
  <c r="I1163" i="5"/>
  <c r="I1162" i="5"/>
  <c r="I1161" i="5"/>
  <c r="I1160" i="5"/>
  <c r="I1159" i="5"/>
  <c r="I1158" i="5"/>
  <c r="K972" i="1"/>
  <c r="P972" i="1" a="1"/>
  <c r="P972" i="1" s="1"/>
  <c r="K965" i="1"/>
  <c r="P965" i="1" a="1"/>
  <c r="P965" i="1" s="1"/>
  <c r="K966" i="1"/>
  <c r="P966" i="1" a="1"/>
  <c r="P966" i="1" s="1"/>
  <c r="K967" i="1"/>
  <c r="P967" i="1" a="1"/>
  <c r="P967" i="1" s="1"/>
  <c r="K968" i="1"/>
  <c r="P968" i="1" a="1"/>
  <c r="P968" i="1" s="1"/>
  <c r="K969" i="1"/>
  <c r="P969" i="1" a="1"/>
  <c r="P969" i="1" s="1"/>
  <c r="K970" i="1"/>
  <c r="P970" i="1" a="1"/>
  <c r="P970" i="1" s="1"/>
  <c r="K971" i="1"/>
  <c r="P971" i="1" a="1"/>
  <c r="P971" i="1" s="1"/>
  <c r="K964" i="1"/>
  <c r="P964" i="1" a="1"/>
  <c r="P964" i="1" s="1"/>
  <c r="K960" i="1"/>
  <c r="P960" i="1" a="1"/>
  <c r="P960" i="1" s="1"/>
  <c r="K961" i="1"/>
  <c r="P961" i="1" a="1"/>
  <c r="P961" i="1" s="1"/>
  <c r="K962" i="1"/>
  <c r="P962" i="1" a="1"/>
  <c r="P962" i="1" s="1"/>
  <c r="K963" i="1"/>
  <c r="P963" i="1" a="1"/>
  <c r="P963" i="1" s="1"/>
  <c r="K959" i="1"/>
  <c r="P959" i="1" a="1"/>
  <c r="P959" i="1" s="1"/>
  <c r="K953" i="1"/>
  <c r="P953" i="1" a="1"/>
  <c r="P953" i="1" s="1"/>
  <c r="K954" i="1"/>
  <c r="P954" i="1" a="1"/>
  <c r="P954" i="1" s="1"/>
  <c r="K955" i="1"/>
  <c r="P955" i="1" a="1"/>
  <c r="P955" i="1" s="1"/>
  <c r="K956" i="1"/>
  <c r="P956" i="1" a="1"/>
  <c r="P956" i="1" s="1"/>
  <c r="K957" i="1"/>
  <c r="P957" i="1" a="1"/>
  <c r="P957" i="1" s="1"/>
  <c r="K958" i="1"/>
  <c r="P958" i="1" a="1"/>
  <c r="P958" i="1" s="1"/>
  <c r="K952" i="1"/>
  <c r="P952" i="1" a="1"/>
  <c r="P952" i="1" s="1"/>
  <c r="K940" i="1"/>
  <c r="P940" i="1" a="1"/>
  <c r="P940" i="1" s="1"/>
  <c r="K941" i="1"/>
  <c r="P941" i="1" a="1"/>
  <c r="P941" i="1" s="1"/>
  <c r="K942" i="1"/>
  <c r="P942" i="1" a="1"/>
  <c r="P942" i="1" s="1"/>
  <c r="K943" i="1"/>
  <c r="P943" i="1" a="1"/>
  <c r="P943" i="1" s="1"/>
  <c r="K944" i="1"/>
  <c r="P944" i="1" a="1"/>
  <c r="P944" i="1" s="1"/>
  <c r="K945" i="1"/>
  <c r="P945" i="1" a="1"/>
  <c r="P945" i="1" s="1"/>
  <c r="K946" i="1"/>
  <c r="P946" i="1" a="1"/>
  <c r="P946" i="1" s="1"/>
  <c r="K947" i="1"/>
  <c r="P947" i="1" a="1"/>
  <c r="P947" i="1" s="1"/>
  <c r="K948" i="1"/>
  <c r="P948" i="1" a="1"/>
  <c r="P948" i="1" s="1"/>
  <c r="K949" i="1"/>
  <c r="P949" i="1" a="1"/>
  <c r="P949" i="1" s="1"/>
  <c r="K950" i="1"/>
  <c r="P950" i="1" a="1"/>
  <c r="P950" i="1" s="1"/>
  <c r="K951" i="1"/>
  <c r="P951" i="1" a="1"/>
  <c r="P951" i="1" s="1"/>
  <c r="K939" i="1"/>
  <c r="P939" i="1" a="1"/>
  <c r="P939" i="1" s="1"/>
  <c r="M1153" i="5"/>
  <c r="P1153" i="5" s="1"/>
  <c r="K1153" i="5"/>
  <c r="R1153" i="5" s="1"/>
  <c r="AJ1113" i="5"/>
  <c r="I1152" i="5"/>
  <c r="I1151" i="5"/>
  <c r="I1150" i="5"/>
  <c r="I1149" i="5"/>
  <c r="I1148" i="5"/>
  <c r="I1147" i="5"/>
  <c r="I1146" i="5"/>
  <c r="I1145" i="5"/>
  <c r="I1144" i="5"/>
  <c r="AE782" i="5"/>
  <c r="I1128" i="5"/>
  <c r="I1127" i="5"/>
  <c r="I1126" i="5"/>
  <c r="I1125" i="5"/>
  <c r="I1124" i="5"/>
  <c r="AE781" i="5"/>
  <c r="M1139" i="5"/>
  <c r="P1139" i="5" s="1"/>
  <c r="M1138" i="5"/>
  <c r="P1138" i="5" s="1"/>
  <c r="M1137" i="5"/>
  <c r="P1137" i="5" s="1"/>
  <c r="K1137" i="5"/>
  <c r="R1137" i="5" s="1"/>
  <c r="AE952" i="5"/>
  <c r="AE951" i="5"/>
  <c r="K1138" i="5"/>
  <c r="R1138" i="5" s="1"/>
  <c r="K1139" i="5"/>
  <c r="R1139" i="5" s="1"/>
  <c r="AJ1081" i="5"/>
  <c r="AJ1056" i="5"/>
  <c r="AJ1026" i="5"/>
  <c r="AJ999" i="5"/>
  <c r="I1132" i="5"/>
  <c r="I1131" i="5"/>
  <c r="I1130" i="5"/>
  <c r="I1129" i="5"/>
  <c r="I1123" i="5"/>
  <c r="I1122" i="5"/>
  <c r="I1121" i="5"/>
  <c r="I1120" i="5"/>
  <c r="I1119" i="5"/>
  <c r="I1118" i="5"/>
  <c r="I1117" i="5"/>
  <c r="I1116" i="5"/>
  <c r="I1115" i="5"/>
  <c r="I1114" i="5"/>
  <c r="I1106" i="5"/>
  <c r="I1096" i="5"/>
  <c r="I1097" i="5"/>
  <c r="I1098" i="5"/>
  <c r="I1099" i="5"/>
  <c r="I1100" i="5"/>
  <c r="I1101" i="5"/>
  <c r="K937" i="1"/>
  <c r="P937" i="1" a="1"/>
  <c r="P937" i="1" s="1"/>
  <c r="K938" i="1"/>
  <c r="P938" i="1" a="1"/>
  <c r="P938" i="1" s="1"/>
  <c r="K936" i="1"/>
  <c r="P936" i="1" a="1"/>
  <c r="P936" i="1" s="1"/>
  <c r="K933" i="1"/>
  <c r="P933" i="1" a="1"/>
  <c r="P933" i="1" s="1"/>
  <c r="K934" i="1"/>
  <c r="P934" i="1" a="1"/>
  <c r="P934" i="1" s="1"/>
  <c r="K935" i="1"/>
  <c r="P935" i="1" a="1"/>
  <c r="P935" i="1" s="1"/>
  <c r="K932" i="1"/>
  <c r="P932" i="1" a="1"/>
  <c r="P932" i="1" s="1"/>
  <c r="K931" i="1"/>
  <c r="P931" i="1" a="1"/>
  <c r="P931" i="1" s="1"/>
  <c r="K930" i="1"/>
  <c r="P930" i="1" a="1"/>
  <c r="P930" i="1" s="1"/>
  <c r="K922" i="1"/>
  <c r="P922" i="1" a="1"/>
  <c r="P922" i="1" s="1"/>
  <c r="K923" i="1"/>
  <c r="P923" i="1" a="1"/>
  <c r="P923" i="1" s="1"/>
  <c r="K924" i="1"/>
  <c r="P924" i="1" a="1"/>
  <c r="P924" i="1" s="1"/>
  <c r="K925" i="1"/>
  <c r="P925" i="1" a="1"/>
  <c r="P925" i="1" s="1"/>
  <c r="K926" i="1"/>
  <c r="P926" i="1" a="1"/>
  <c r="P926" i="1" s="1"/>
  <c r="K927" i="1"/>
  <c r="P927" i="1" a="1"/>
  <c r="P927" i="1" s="1"/>
  <c r="K928" i="1"/>
  <c r="P928" i="1" a="1"/>
  <c r="P928" i="1" s="1"/>
  <c r="K929" i="1"/>
  <c r="P929" i="1" a="1"/>
  <c r="P929" i="1" s="1"/>
  <c r="K921" i="1"/>
  <c r="P921" i="1" a="1"/>
  <c r="P921" i="1" s="1"/>
  <c r="K912" i="1"/>
  <c r="P912" i="1" a="1"/>
  <c r="P912" i="1" s="1"/>
  <c r="K913" i="1"/>
  <c r="P913" i="1" a="1"/>
  <c r="P913" i="1" s="1"/>
  <c r="K914" i="1"/>
  <c r="P914" i="1" a="1"/>
  <c r="P914" i="1" s="1"/>
  <c r="K915" i="1"/>
  <c r="P915" i="1" a="1"/>
  <c r="P915" i="1" s="1"/>
  <c r="K916" i="1"/>
  <c r="P916" i="1" a="1"/>
  <c r="P916" i="1" s="1"/>
  <c r="K917" i="1"/>
  <c r="P917" i="1" a="1"/>
  <c r="P917" i="1" s="1"/>
  <c r="K918" i="1"/>
  <c r="P918" i="1" a="1"/>
  <c r="P918" i="1" s="1"/>
  <c r="K919" i="1"/>
  <c r="P919" i="1" a="1"/>
  <c r="P919" i="1" s="1"/>
  <c r="K920" i="1"/>
  <c r="P920" i="1" a="1"/>
  <c r="P920" i="1" s="1"/>
  <c r="K911" i="1"/>
  <c r="P911" i="1" a="1"/>
  <c r="P911" i="1" s="1"/>
  <c r="J1159" i="5" a="1"/>
  <c r="J1158" i="5" a="1"/>
  <c r="J1129" i="5" a="1"/>
  <c r="J1186" i="5" a="1"/>
  <c r="J1177" i="5" a="1"/>
  <c r="J1160" i="5" a="1"/>
  <c r="J1149" i="5" a="1"/>
  <c r="J1204" i="5" a="1"/>
  <c r="J1118" i="5" a="1"/>
  <c r="J1234" i="5" a="1"/>
  <c r="J1100" i="5" a="1"/>
  <c r="J1183" i="5" a="1"/>
  <c r="J1148" i="5" a="1"/>
  <c r="J1166" i="5" a="1"/>
  <c r="J1175" i="5" a="1"/>
  <c r="J1257" i="5" a="1"/>
  <c r="J1146" i="5" a="1"/>
  <c r="J1187" i="5" a="1"/>
  <c r="J1119" i="5" a="1"/>
  <c r="J1256" i="5" a="1"/>
  <c r="J1224" i="5" a="1"/>
  <c r="J1123" i="5" a="1"/>
  <c r="J1214" i="5" a="1"/>
  <c r="J1251" i="5" a="1"/>
  <c r="J1152" i="5" a="1"/>
  <c r="J1254" i="5" a="1"/>
  <c r="J1172" i="5" a="1"/>
  <c r="J1130" i="5" a="1"/>
  <c r="J1229" i="5" a="1"/>
  <c r="J1182" i="5" a="1"/>
  <c r="J1212" i="5" a="1"/>
  <c r="J1218" i="5" a="1"/>
  <c r="J1223" i="5" a="1"/>
  <c r="J1174" i="5" a="1"/>
  <c r="J1176" i="5" a="1"/>
  <c r="J1255" i="5" a="1"/>
  <c r="J1190" i="5" a="1"/>
  <c r="J1248" i="5" a="1"/>
  <c r="J1213" i="5" a="1"/>
  <c r="J1238" i="5" a="1"/>
  <c r="J1120" i="5" a="1"/>
  <c r="J1220" i="5" a="1"/>
  <c r="J1126" i="5" a="1"/>
  <c r="J1122" i="5" a="1"/>
  <c r="J1164" i="5" a="1"/>
  <c r="J1198" i="5" a="1"/>
  <c r="J1203" i="5" a="1"/>
  <c r="J1162" i="5" a="1"/>
  <c r="J1168" i="5" a="1"/>
  <c r="J1205" i="5" a="1"/>
  <c r="J1163" i="5" a="1"/>
  <c r="J1165" i="5" a="1"/>
  <c r="J1181" i="5" a="1"/>
  <c r="J1106" i="5" a="1"/>
  <c r="J1161" i="5" a="1"/>
  <c r="J1179" i="5" a="1"/>
  <c r="J1219" i="5" a="1"/>
  <c r="J1264" i="5" a="1"/>
  <c r="J1189" i="5" a="1"/>
  <c r="J1151" i="5" a="1"/>
  <c r="J1206" i="5" a="1"/>
  <c r="J1200" i="5" a="1"/>
  <c r="J1184" i="5" a="1"/>
  <c r="J1259" i="5" a="1"/>
  <c r="J1196" i="5" a="1"/>
  <c r="J1215" i="5" a="1"/>
  <c r="J1147" i="5" a="1"/>
  <c r="J1131" i="5" a="1"/>
  <c r="J1178" i="5" a="1"/>
  <c r="J1170" i="5" a="1"/>
  <c r="J1125" i="5" a="1"/>
  <c r="J1097" i="5" a="1"/>
  <c r="J1235" i="5" a="1"/>
  <c r="J1252" i="5" a="1"/>
  <c r="J1169" i="5" a="1"/>
  <c r="J1230" i="5" a="1"/>
  <c r="J1262" i="5" a="1"/>
  <c r="J1199" i="5" a="1"/>
  <c r="J1239" i="5" a="1"/>
  <c r="J1096" i="5" a="1"/>
  <c r="J1099" i="5" a="1"/>
  <c r="J1114" i="5" a="1"/>
  <c r="J1167" i="5" a="1"/>
  <c r="J1185" i="5" a="1"/>
  <c r="J1250" i="5" a="1"/>
  <c r="J1221" i="5" a="1"/>
  <c r="J1236" i="5" a="1"/>
  <c r="J1237" i="5" a="1"/>
  <c r="J1249" i="5" a="1"/>
  <c r="J1253" i="5" a="1"/>
  <c r="J1240" i="5" a="1"/>
  <c r="J1124" i="5" a="1"/>
  <c r="J1201" i="5" a="1"/>
  <c r="J1116" i="5" a="1"/>
  <c r="J1222" i="5" a="1"/>
  <c r="J1258" i="5" a="1"/>
  <c r="J1231" i="5" a="1"/>
  <c r="J1128" i="5" a="1"/>
  <c r="J1191" i="5" a="1"/>
  <c r="J1261" i="5" a="1"/>
  <c r="J1115" i="5" a="1"/>
  <c r="J1197" i="5" a="1"/>
  <c r="J1173" i="5" a="1"/>
  <c r="J1132" i="5" a="1"/>
  <c r="J1265" i="5" a="1"/>
  <c r="J1247" i="5" a="1"/>
  <c r="J1246" i="5" a="1"/>
  <c r="J1260" i="5" a="1"/>
  <c r="J1171" i="5" a="1"/>
  <c r="J1263" i="5" a="1"/>
  <c r="J1117" i="5" a="1"/>
  <c r="J1267" i="5" a="1"/>
  <c r="J1266" i="5" a="1"/>
  <c r="J1202" i="5" a="1"/>
  <c r="J1180" i="5" a="1"/>
  <c r="J1127" i="5" a="1"/>
  <c r="J1098" i="5" a="1"/>
  <c r="J1268" i="5" a="1"/>
  <c r="J1216" i="5" a="1"/>
  <c r="J1233" i="5" a="1"/>
  <c r="J1150" i="5" a="1"/>
  <c r="J1188" i="5" a="1"/>
  <c r="J1101" i="5" a="1"/>
  <c r="J1145" i="5" a="1"/>
  <c r="J1144" i="5" a="1"/>
  <c r="J1232" i="5" a="1"/>
  <c r="J1217" i="5" a="1"/>
  <c r="J1121" i="5" a="1"/>
  <c r="M1363" i="5" l="1"/>
  <c r="P1363" i="5" s="1"/>
  <c r="L1363" i="5"/>
  <c r="K1363" i="5"/>
  <c r="R1363" i="5" s="1"/>
  <c r="Z915" i="5"/>
  <c r="M1362" i="5"/>
  <c r="P1362" i="5" s="1"/>
  <c r="L1362" i="5"/>
  <c r="K1362" i="5"/>
  <c r="R1362" i="5" s="1"/>
  <c r="M1355" i="5"/>
  <c r="P1355" i="5" s="1"/>
  <c r="L1355" i="5"/>
  <c r="K1355" i="5"/>
  <c r="R1355" i="5" s="1"/>
  <c r="M1357" i="5"/>
  <c r="P1357" i="5" s="1"/>
  <c r="L1357" i="5"/>
  <c r="K1357" i="5"/>
  <c r="R1357" i="5" s="1"/>
  <c r="M1354" i="5"/>
  <c r="P1354" i="5" s="1"/>
  <c r="L1354" i="5"/>
  <c r="K1354" i="5"/>
  <c r="R1354" i="5" s="1"/>
  <c r="M1349" i="5"/>
  <c r="P1349" i="5" s="1"/>
  <c r="L1349" i="5"/>
  <c r="K1349" i="5"/>
  <c r="R1349" i="5" s="1"/>
  <c r="M1346" i="5"/>
  <c r="P1346" i="5" s="1"/>
  <c r="L1346" i="5"/>
  <c r="K1346" i="5"/>
  <c r="R1346" i="5" s="1"/>
  <c r="M1359" i="5"/>
  <c r="P1359" i="5" s="1"/>
  <c r="L1359" i="5"/>
  <c r="K1359" i="5"/>
  <c r="R1359" i="5" s="1"/>
  <c r="M1347" i="5"/>
  <c r="P1347" i="5" s="1"/>
  <c r="L1347" i="5"/>
  <c r="K1347" i="5"/>
  <c r="R1347" i="5" s="1"/>
  <c r="K1364" i="5"/>
  <c r="R1364" i="5" s="1"/>
  <c r="M1364" i="5"/>
  <c r="P1364" i="5" s="1"/>
  <c r="L1364" i="5"/>
  <c r="M1351" i="5"/>
  <c r="P1351" i="5" s="1"/>
  <c r="L1351" i="5"/>
  <c r="K1351" i="5"/>
  <c r="R1351" i="5" s="1"/>
  <c r="L1361" i="5"/>
  <c r="K1361" i="5"/>
  <c r="R1361" i="5" s="1"/>
  <c r="M1361" i="5"/>
  <c r="P1361" i="5" s="1"/>
  <c r="K1356" i="5"/>
  <c r="R1356" i="5" s="1"/>
  <c r="M1356" i="5"/>
  <c r="P1356" i="5" s="1"/>
  <c r="L1356" i="5"/>
  <c r="L1345" i="5"/>
  <c r="K1345" i="5"/>
  <c r="M1345" i="5"/>
  <c r="K1348" i="5"/>
  <c r="R1348" i="5" s="1"/>
  <c r="M1348" i="5"/>
  <c r="P1348" i="5" s="1"/>
  <c r="L1348" i="5"/>
  <c r="M1358" i="5"/>
  <c r="P1358" i="5" s="1"/>
  <c r="L1358" i="5"/>
  <c r="K1358" i="5"/>
  <c r="M1360" i="5"/>
  <c r="P1360" i="5" s="1"/>
  <c r="L1360" i="5"/>
  <c r="K1360" i="5"/>
  <c r="R1360" i="5" s="1"/>
  <c r="L1353" i="5"/>
  <c r="K1353" i="5"/>
  <c r="R1353" i="5" s="1"/>
  <c r="M1353" i="5"/>
  <c r="P1353" i="5" s="1"/>
  <c r="M1350" i="5"/>
  <c r="P1350" i="5" s="1"/>
  <c r="L1350" i="5"/>
  <c r="K1350" i="5"/>
  <c r="R1350" i="5" s="1"/>
  <c r="M1352" i="5"/>
  <c r="P1352" i="5" s="1"/>
  <c r="L1352" i="5"/>
  <c r="K1352" i="5"/>
  <c r="R1352" i="5" s="1"/>
  <c r="K1322" i="5"/>
  <c r="R1322" i="5" s="1"/>
  <c r="M1322" i="5"/>
  <c r="P1322" i="5" s="1"/>
  <c r="L1322" i="5"/>
  <c r="M1318" i="5"/>
  <c r="L1318" i="5"/>
  <c r="K1318" i="5"/>
  <c r="M1336" i="5"/>
  <c r="P1336" i="5" s="1"/>
  <c r="L1336" i="5"/>
  <c r="K1336" i="5"/>
  <c r="R1336" i="5" s="1"/>
  <c r="L1327" i="5"/>
  <c r="K1327" i="5"/>
  <c r="R1327" i="5" s="1"/>
  <c r="M1327" i="5"/>
  <c r="P1327" i="5" s="1"/>
  <c r="M1325" i="5"/>
  <c r="P1325" i="5" s="1"/>
  <c r="L1325" i="5"/>
  <c r="K1325" i="5"/>
  <c r="R1325" i="5" s="1"/>
  <c r="M1328" i="5"/>
  <c r="P1328" i="5" s="1"/>
  <c r="L1328" i="5"/>
  <c r="K1328" i="5"/>
  <c r="R1328" i="5" s="1"/>
  <c r="L1319" i="5"/>
  <c r="K1319" i="5"/>
  <c r="R1319" i="5" s="1"/>
  <c r="M1319" i="5"/>
  <c r="P1319" i="5" s="1"/>
  <c r="M1333" i="5"/>
  <c r="P1333" i="5" s="1"/>
  <c r="L1333" i="5"/>
  <c r="K1333" i="5"/>
  <c r="R1333" i="5" s="1"/>
  <c r="M1340" i="5"/>
  <c r="P1340" i="5" s="1"/>
  <c r="L1340" i="5"/>
  <c r="K1340" i="5"/>
  <c r="R1340" i="5" s="1"/>
  <c r="M1320" i="5"/>
  <c r="P1320" i="5" s="1"/>
  <c r="L1320" i="5"/>
  <c r="K1320" i="5"/>
  <c r="R1320" i="5" s="1"/>
  <c r="M1337" i="5"/>
  <c r="P1337" i="5" s="1"/>
  <c r="L1337" i="5"/>
  <c r="K1337" i="5"/>
  <c r="R1337" i="5" s="1"/>
  <c r="M1324" i="5"/>
  <c r="P1324" i="5" s="1"/>
  <c r="L1324" i="5"/>
  <c r="K1324" i="5"/>
  <c r="R1324" i="5" s="1"/>
  <c r="M1329" i="5"/>
  <c r="P1329" i="5" s="1"/>
  <c r="L1329" i="5"/>
  <c r="K1329" i="5"/>
  <c r="R1329" i="5" s="1"/>
  <c r="L1335" i="5"/>
  <c r="K1335" i="5"/>
  <c r="R1335" i="5" s="1"/>
  <c r="M1335" i="5"/>
  <c r="P1335" i="5" s="1"/>
  <c r="M1332" i="5"/>
  <c r="P1332" i="5" s="1"/>
  <c r="L1332" i="5"/>
  <c r="K1332" i="5"/>
  <c r="R1332" i="5" s="1"/>
  <c r="M1339" i="5"/>
  <c r="P1339" i="5" s="1"/>
  <c r="L1339" i="5"/>
  <c r="K1339" i="5"/>
  <c r="R1339" i="5" s="1"/>
  <c r="M1331" i="5"/>
  <c r="P1331" i="5" s="1"/>
  <c r="L1331" i="5"/>
  <c r="K1331" i="5"/>
  <c r="R1331" i="5" s="1"/>
  <c r="K1338" i="5"/>
  <c r="R1338" i="5" s="1"/>
  <c r="M1338" i="5"/>
  <c r="P1338" i="5" s="1"/>
  <c r="L1338" i="5"/>
  <c r="M1334" i="5"/>
  <c r="P1334" i="5" s="1"/>
  <c r="L1334" i="5"/>
  <c r="K1334" i="5"/>
  <c r="R1334" i="5" s="1"/>
  <c r="M1323" i="5"/>
  <c r="P1323" i="5" s="1"/>
  <c r="L1323" i="5"/>
  <c r="K1323" i="5"/>
  <c r="R1323" i="5" s="1"/>
  <c r="M1321" i="5"/>
  <c r="P1321" i="5" s="1"/>
  <c r="L1321" i="5"/>
  <c r="K1321" i="5"/>
  <c r="R1321" i="5" s="1"/>
  <c r="K1330" i="5"/>
  <c r="R1330" i="5" s="1"/>
  <c r="M1330" i="5"/>
  <c r="P1330" i="5" s="1"/>
  <c r="L1330" i="5"/>
  <c r="M1326" i="5"/>
  <c r="P1326" i="5" s="1"/>
  <c r="L1326" i="5"/>
  <c r="K1326" i="5"/>
  <c r="R1326" i="5" s="1"/>
  <c r="K1306" i="5"/>
  <c r="R1306" i="5" s="1"/>
  <c r="L1306" i="5"/>
  <c r="M1306" i="5"/>
  <c r="P1306" i="5" s="1"/>
  <c r="K1307" i="5"/>
  <c r="R1307" i="5" s="1"/>
  <c r="L1307" i="5"/>
  <c r="M1307" i="5"/>
  <c r="P1307" i="5" s="1"/>
  <c r="K1309" i="5"/>
  <c r="R1309" i="5" s="1"/>
  <c r="L1309" i="5"/>
  <c r="M1309" i="5"/>
  <c r="P1309" i="5" s="1"/>
  <c r="L1308" i="5"/>
  <c r="M1308" i="5"/>
  <c r="P1308" i="5" s="1"/>
  <c r="K1308" i="5"/>
  <c r="R1308" i="5" s="1"/>
  <c r="K1304" i="5"/>
  <c r="R1304" i="5" s="1"/>
  <c r="L1304" i="5"/>
  <c r="M1304" i="5"/>
  <c r="P1304" i="5" s="1"/>
  <c r="M1305" i="5"/>
  <c r="P1305" i="5" s="1"/>
  <c r="L1305" i="5"/>
  <c r="K1305" i="5"/>
  <c r="R1305" i="5" s="1"/>
  <c r="K1302" i="5"/>
  <c r="R1302" i="5" s="1"/>
  <c r="L1302" i="5"/>
  <c r="M1302" i="5"/>
  <c r="P1302" i="5" s="1"/>
  <c r="L1303" i="5"/>
  <c r="M1303" i="5"/>
  <c r="P1303" i="5" s="1"/>
  <c r="K1303" i="5"/>
  <c r="R1303" i="5" s="1"/>
  <c r="K1310" i="5"/>
  <c r="R1310" i="5" s="1"/>
  <c r="L1310" i="5"/>
  <c r="M1310" i="5"/>
  <c r="P1310" i="5" s="1"/>
  <c r="K1311" i="5"/>
  <c r="R1311" i="5" s="1"/>
  <c r="L1311" i="5"/>
  <c r="M1311" i="5"/>
  <c r="P1311" i="5" s="1"/>
  <c r="M1298" i="5"/>
  <c r="P1298" i="5" s="1"/>
  <c r="L1298" i="5"/>
  <c r="K1298" i="5"/>
  <c r="R1298" i="5" s="1"/>
  <c r="L1294" i="5"/>
  <c r="M1294" i="5"/>
  <c r="P1294" i="5" s="1"/>
  <c r="K1294" i="5"/>
  <c r="R1294" i="5" s="1"/>
  <c r="M1297" i="5"/>
  <c r="P1297" i="5" s="1"/>
  <c r="L1297" i="5"/>
  <c r="K1297" i="5"/>
  <c r="R1297" i="5" s="1"/>
  <c r="M1295" i="5"/>
  <c r="P1295" i="5" s="1"/>
  <c r="L1295" i="5"/>
  <c r="K1295" i="5"/>
  <c r="R1295" i="5" s="1"/>
  <c r="K1296" i="5"/>
  <c r="R1296" i="5" s="1"/>
  <c r="L1296" i="5"/>
  <c r="M1296" i="5"/>
  <c r="P1296" i="5" s="1"/>
  <c r="K1299" i="5"/>
  <c r="R1299" i="5" s="1"/>
  <c r="M1299" i="5"/>
  <c r="P1299" i="5" s="1"/>
  <c r="L1299" i="5"/>
  <c r="K1286" i="5"/>
  <c r="M1286" i="5"/>
  <c r="P1286" i="5" s="1"/>
  <c r="L1286" i="5"/>
  <c r="K1288" i="5"/>
  <c r="R1288" i="5" s="1"/>
  <c r="M1288" i="5"/>
  <c r="P1288" i="5" s="1"/>
  <c r="L1288" i="5"/>
  <c r="M1287" i="5"/>
  <c r="P1287" i="5" s="1"/>
  <c r="L1287" i="5"/>
  <c r="K1287" i="5"/>
  <c r="R1287" i="5" s="1"/>
  <c r="M1289" i="5"/>
  <c r="P1289" i="5" s="1"/>
  <c r="L1289" i="5"/>
  <c r="K1289" i="5"/>
  <c r="R1289" i="5" s="1"/>
  <c r="L1291" i="5"/>
  <c r="M1291" i="5"/>
  <c r="P1291" i="5" s="1"/>
  <c r="K1291" i="5"/>
  <c r="R1291" i="5" s="1"/>
  <c r="L1285" i="5"/>
  <c r="K1285" i="5"/>
  <c r="R1285" i="5" s="1"/>
  <c r="M1285" i="5"/>
  <c r="P1285" i="5" s="1"/>
  <c r="M1290" i="5"/>
  <c r="P1290" i="5" s="1"/>
  <c r="L1290" i="5"/>
  <c r="K1290" i="5"/>
  <c r="R1290" i="5" s="1"/>
  <c r="M1284" i="5"/>
  <c r="P1284" i="5" s="1"/>
  <c r="L1284" i="5"/>
  <c r="K1284" i="5"/>
  <c r="R1284" i="5" s="1"/>
  <c r="M1313" i="5"/>
  <c r="P1313" i="5" s="1"/>
  <c r="L1313" i="5"/>
  <c r="K1313" i="5"/>
  <c r="R1313" i="5" s="1"/>
  <c r="K1300" i="5"/>
  <c r="R1300" i="5" s="1"/>
  <c r="L1300" i="5"/>
  <c r="M1300" i="5"/>
  <c r="P1300" i="5" s="1"/>
  <c r="M1293" i="5"/>
  <c r="P1293" i="5" s="1"/>
  <c r="L1293" i="5"/>
  <c r="K1293" i="5"/>
  <c r="R1293" i="5" s="1"/>
  <c r="M1301" i="5"/>
  <c r="P1301" i="5" s="1"/>
  <c r="L1301" i="5"/>
  <c r="K1301" i="5"/>
  <c r="R1301" i="5" s="1"/>
  <c r="M1312" i="5"/>
  <c r="P1312" i="5" s="1"/>
  <c r="L1312" i="5"/>
  <c r="K1312" i="5"/>
  <c r="R1312" i="5" s="1"/>
  <c r="L1292" i="5"/>
  <c r="M1292" i="5"/>
  <c r="P1292" i="5" s="1"/>
  <c r="K1292" i="5"/>
  <c r="R1292" i="5" s="1"/>
  <c r="K1283" i="5"/>
  <c r="R1283" i="5" s="1"/>
  <c r="M1283" i="5"/>
  <c r="P1283" i="5" s="1"/>
  <c r="L1283" i="5"/>
  <c r="M1274" i="5"/>
  <c r="K1274" i="5"/>
  <c r="M1282" i="5"/>
  <c r="P1282" i="5" s="1"/>
  <c r="K1282" i="5"/>
  <c r="R1282" i="5" s="1"/>
  <c r="L1282" i="5"/>
  <c r="L1279" i="5"/>
  <c r="M1279" i="5"/>
  <c r="P1279" i="5" s="1"/>
  <c r="K1279" i="5"/>
  <c r="R1279" i="5" s="1"/>
  <c r="L1281" i="5"/>
  <c r="M1281" i="5"/>
  <c r="P1281" i="5" s="1"/>
  <c r="K1281" i="5"/>
  <c r="R1281" i="5" s="1"/>
  <c r="K1280" i="5"/>
  <c r="R1280" i="5" s="1"/>
  <c r="L1280" i="5"/>
  <c r="M1280" i="5"/>
  <c r="P1280" i="5" s="1"/>
  <c r="L1277" i="5"/>
  <c r="K1277" i="5"/>
  <c r="R1277" i="5" s="1"/>
  <c r="M1277" i="5"/>
  <c r="P1277" i="5" s="1"/>
  <c r="M1278" i="5"/>
  <c r="P1278" i="5" s="1"/>
  <c r="K1278" i="5"/>
  <c r="R1278" i="5" s="1"/>
  <c r="L1278" i="5"/>
  <c r="M1276" i="5"/>
  <c r="P1276" i="5" s="1"/>
  <c r="L1276" i="5"/>
  <c r="K1276" i="5"/>
  <c r="R1276" i="5" s="1"/>
  <c r="L1275" i="5"/>
  <c r="M1275" i="5"/>
  <c r="P1275" i="5" s="1"/>
  <c r="K1275" i="5"/>
  <c r="R1275" i="5" s="1"/>
  <c r="J1254" i="5"/>
  <c r="J1252" i="5"/>
  <c r="J1251" i="5"/>
  <c r="J1250" i="5"/>
  <c r="J1256" i="5"/>
  <c r="J1248" i="5"/>
  <c r="J1247" i="5"/>
  <c r="J1249" i="5"/>
  <c r="J1257" i="5"/>
  <c r="J1253" i="5"/>
  <c r="J1255" i="5"/>
  <c r="J1246" i="5"/>
  <c r="J1265" i="5"/>
  <c r="J1258" i="5"/>
  <c r="J1266" i="5"/>
  <c r="J1259" i="5"/>
  <c r="J1267" i="5"/>
  <c r="J1260" i="5"/>
  <c r="J1268" i="5"/>
  <c r="J1261" i="5"/>
  <c r="J1262" i="5"/>
  <c r="J1263" i="5"/>
  <c r="J1264" i="5"/>
  <c r="J1234" i="5"/>
  <c r="J1236" i="5"/>
  <c r="J1231" i="5"/>
  <c r="J1239" i="5"/>
  <c r="J1232" i="5"/>
  <c r="J1240" i="5"/>
  <c r="J1233" i="5"/>
  <c r="J1229" i="5"/>
  <c r="J1237" i="5"/>
  <c r="J1235" i="5"/>
  <c r="J1230" i="5"/>
  <c r="J1238" i="5"/>
  <c r="J1220" i="5"/>
  <c r="J1221" i="5"/>
  <c r="J1217" i="5"/>
  <c r="J1218" i="5"/>
  <c r="J1219" i="5"/>
  <c r="J1212" i="5"/>
  <c r="J1222" i="5"/>
  <c r="J1213" i="5"/>
  <c r="J1223" i="5"/>
  <c r="J1214" i="5"/>
  <c r="J1224" i="5"/>
  <c r="J1215" i="5"/>
  <c r="J1216" i="5"/>
  <c r="J1196" i="5"/>
  <c r="J1199" i="5"/>
  <c r="J1203" i="5"/>
  <c r="J1204" i="5"/>
  <c r="J1197" i="5"/>
  <c r="J1205" i="5"/>
  <c r="J1198" i="5"/>
  <c r="J1206" i="5"/>
  <c r="J1202" i="5"/>
  <c r="J1200" i="5"/>
  <c r="J1201" i="5"/>
  <c r="J1191" i="5"/>
  <c r="J1182" i="5"/>
  <c r="J1181" i="5"/>
  <c r="J1187" i="5"/>
  <c r="J1180" i="5"/>
  <c r="J1188" i="5"/>
  <c r="J1184" i="5"/>
  <c r="J1186" i="5"/>
  <c r="J1185" i="5"/>
  <c r="J1183" i="5"/>
  <c r="J1167" i="5"/>
  <c r="J1166" i="5"/>
  <c r="J1170" i="5"/>
  <c r="J1171" i="5"/>
  <c r="J1168" i="5"/>
  <c r="J1169" i="5"/>
  <c r="J1190" i="5"/>
  <c r="J1173" i="5"/>
  <c r="J1160" i="5"/>
  <c r="J1164" i="5"/>
  <c r="J1178" i="5"/>
  <c r="J1159" i="5"/>
  <c r="J1165" i="5"/>
  <c r="J1179" i="5"/>
  <c r="J1158" i="5"/>
  <c r="J1172" i="5"/>
  <c r="J1189" i="5"/>
  <c r="J1174" i="5"/>
  <c r="J1161" i="5"/>
  <c r="J1175" i="5"/>
  <c r="J1162" i="5"/>
  <c r="J1176" i="5"/>
  <c r="J1163" i="5"/>
  <c r="J1177" i="5"/>
  <c r="J1146" i="5"/>
  <c r="J1150" i="5"/>
  <c r="J1151" i="5"/>
  <c r="J1144" i="5"/>
  <c r="J1152" i="5"/>
  <c r="J1145" i="5"/>
  <c r="J1147" i="5"/>
  <c r="J1148" i="5"/>
  <c r="J1149" i="5"/>
  <c r="J1126" i="5"/>
  <c r="J1127" i="5"/>
  <c r="J1128" i="5"/>
  <c r="J1124" i="5"/>
  <c r="J1125" i="5"/>
  <c r="K1140" i="5"/>
  <c r="J1132" i="5"/>
  <c r="J1118" i="5"/>
  <c r="J1130" i="5"/>
  <c r="J1120" i="5"/>
  <c r="J1119" i="5"/>
  <c r="J1131" i="5"/>
  <c r="J1121" i="5"/>
  <c r="J1122" i="5"/>
  <c r="J1116" i="5"/>
  <c r="J1115" i="5"/>
  <c r="J1123" i="5"/>
  <c r="J1117" i="5"/>
  <c r="J1129" i="5"/>
  <c r="J1114" i="5"/>
  <c r="J1106" i="5"/>
  <c r="J1096" i="5"/>
  <c r="J1101" i="5"/>
  <c r="J1097" i="5"/>
  <c r="J1099" i="5"/>
  <c r="J1100" i="5"/>
  <c r="J1098" i="5"/>
  <c r="I1109" i="5"/>
  <c r="J1109" i="5" a="1"/>
  <c r="R1358" i="5" l="1"/>
  <c r="Q1349" i="5"/>
  <c r="Q1348" i="5"/>
  <c r="Q1351" i="5"/>
  <c r="Q1357" i="5"/>
  <c r="Q1353" i="5"/>
  <c r="Q1356" i="5"/>
  <c r="Q1359" i="5"/>
  <c r="Q1352" i="5"/>
  <c r="Q1364" i="5"/>
  <c r="Q1360" i="5"/>
  <c r="P1345" i="5"/>
  <c r="Q1355" i="5"/>
  <c r="R1345" i="5"/>
  <c r="K1365" i="5"/>
  <c r="Q1346" i="5"/>
  <c r="Q1350" i="5"/>
  <c r="Q1345" i="5"/>
  <c r="Q1354" i="5"/>
  <c r="Q1363" i="5"/>
  <c r="Q1358" i="5"/>
  <c r="Q1361" i="5"/>
  <c r="Q1347" i="5"/>
  <c r="Q1362" i="5"/>
  <c r="R1286" i="5"/>
  <c r="Q1321" i="5"/>
  <c r="Q1328" i="5"/>
  <c r="Q1332" i="5"/>
  <c r="Q1320" i="5"/>
  <c r="Q1339" i="5"/>
  <c r="Q1322" i="5"/>
  <c r="Q1323" i="5"/>
  <c r="Q1338" i="5"/>
  <c r="Q1325" i="5"/>
  <c r="Q1330" i="5"/>
  <c r="Q1340" i="5"/>
  <c r="R1318" i="5"/>
  <c r="K1341" i="5"/>
  <c r="Q1335" i="5"/>
  <c r="Q1324" i="5"/>
  <c r="Q1327" i="5"/>
  <c r="Q1318" i="5"/>
  <c r="Q1334" i="5"/>
  <c r="Q1337" i="5"/>
  <c r="Q1319" i="5"/>
  <c r="P1318" i="5"/>
  <c r="Q1326" i="5"/>
  <c r="Q1331" i="5"/>
  <c r="Q1329" i="5"/>
  <c r="Q1333" i="5"/>
  <c r="Q1336" i="5"/>
  <c r="Q1304" i="5"/>
  <c r="Q1307" i="5"/>
  <c r="Q1309" i="5"/>
  <c r="Q1308" i="5"/>
  <c r="Q1306" i="5"/>
  <c r="Q1305" i="5"/>
  <c r="Q1310" i="5"/>
  <c r="Q1303" i="5"/>
  <c r="Q1311" i="5"/>
  <c r="Q1302" i="5"/>
  <c r="Q1297" i="5"/>
  <c r="Q1296" i="5"/>
  <c r="Q1294" i="5"/>
  <c r="Q1295" i="5"/>
  <c r="Q1299" i="5"/>
  <c r="Q1298" i="5"/>
  <c r="Q1284" i="5"/>
  <c r="Q1285" i="5"/>
  <c r="Q1287" i="5"/>
  <c r="Q1288" i="5"/>
  <c r="Q1291" i="5"/>
  <c r="Q1290" i="5"/>
  <c r="Q1289" i="5"/>
  <c r="Q1286" i="5"/>
  <c r="Q1292" i="5"/>
  <c r="Q1293" i="5"/>
  <c r="Q1312" i="5"/>
  <c r="Q1300" i="5"/>
  <c r="Q1301" i="5"/>
  <c r="Q1313" i="5"/>
  <c r="Q1276" i="5"/>
  <c r="Q1281" i="5"/>
  <c r="Q1274" i="5"/>
  <c r="Q1280" i="5"/>
  <c r="P1274" i="5"/>
  <c r="Q1278" i="5"/>
  <c r="Q1283" i="5"/>
  <c r="Q1275" i="5"/>
  <c r="Q1279" i="5"/>
  <c r="Q1282" i="5"/>
  <c r="Q1277" i="5"/>
  <c r="R1274" i="5"/>
  <c r="K1314" i="5"/>
  <c r="K1254" i="5"/>
  <c r="R1254" i="5" s="1"/>
  <c r="L1254" i="5"/>
  <c r="M1254" i="5"/>
  <c r="P1254" i="5" s="1"/>
  <c r="K1249" i="5"/>
  <c r="R1249" i="5" s="1"/>
  <c r="L1249" i="5"/>
  <c r="M1249" i="5"/>
  <c r="P1249" i="5" s="1"/>
  <c r="K1252" i="5"/>
  <c r="R1252" i="5" s="1"/>
  <c r="L1252" i="5"/>
  <c r="M1252" i="5"/>
  <c r="P1252" i="5" s="1"/>
  <c r="M1253" i="5"/>
  <c r="P1253" i="5" s="1"/>
  <c r="K1253" i="5"/>
  <c r="R1253" i="5" s="1"/>
  <c r="L1253" i="5"/>
  <c r="K1257" i="5"/>
  <c r="R1257" i="5" s="1"/>
  <c r="L1257" i="5"/>
  <c r="M1257" i="5"/>
  <c r="P1257" i="5" s="1"/>
  <c r="K1247" i="5"/>
  <c r="R1247" i="5" s="1"/>
  <c r="L1247" i="5"/>
  <c r="M1247" i="5"/>
  <c r="P1247" i="5" s="1"/>
  <c r="M1248" i="5"/>
  <c r="P1248" i="5" s="1"/>
  <c r="L1248" i="5"/>
  <c r="K1248" i="5"/>
  <c r="R1248" i="5" s="1"/>
  <c r="M1256" i="5"/>
  <c r="P1256" i="5" s="1"/>
  <c r="L1256" i="5"/>
  <c r="K1256" i="5"/>
  <c r="R1256" i="5" s="1"/>
  <c r="K1250" i="5"/>
  <c r="R1250" i="5" s="1"/>
  <c r="L1250" i="5"/>
  <c r="M1250" i="5"/>
  <c r="P1250" i="5" s="1"/>
  <c r="K1255" i="5"/>
  <c r="R1255" i="5" s="1"/>
  <c r="L1255" i="5"/>
  <c r="M1255" i="5"/>
  <c r="P1255" i="5" s="1"/>
  <c r="L1251" i="5"/>
  <c r="M1251" i="5"/>
  <c r="P1251" i="5" s="1"/>
  <c r="K1251" i="5"/>
  <c r="R1251" i="5" s="1"/>
  <c r="M1265" i="5"/>
  <c r="P1265" i="5" s="1"/>
  <c r="L1265" i="5"/>
  <c r="K1265" i="5"/>
  <c r="R1265" i="5" s="1"/>
  <c r="M1261" i="5"/>
  <c r="P1261" i="5" s="1"/>
  <c r="L1261" i="5"/>
  <c r="K1261" i="5"/>
  <c r="R1261" i="5" s="1"/>
  <c r="M1246" i="5"/>
  <c r="L1246" i="5"/>
  <c r="K1246" i="5"/>
  <c r="M1268" i="5"/>
  <c r="P1268" i="5" s="1"/>
  <c r="L1268" i="5"/>
  <c r="K1268" i="5"/>
  <c r="R1268" i="5" s="1"/>
  <c r="M1262" i="5"/>
  <c r="P1262" i="5" s="1"/>
  <c r="L1262" i="5"/>
  <c r="K1262" i="5"/>
  <c r="R1262" i="5" s="1"/>
  <c r="K1258" i="5"/>
  <c r="M1258" i="5"/>
  <c r="P1258" i="5" s="1"/>
  <c r="L1258" i="5"/>
  <c r="M1260" i="5"/>
  <c r="P1260" i="5" s="1"/>
  <c r="L1260" i="5"/>
  <c r="K1260" i="5"/>
  <c r="R1260" i="5" s="1"/>
  <c r="M1267" i="5"/>
  <c r="P1267" i="5" s="1"/>
  <c r="L1267" i="5"/>
  <c r="K1267" i="5"/>
  <c r="R1267" i="5" s="1"/>
  <c r="M1264" i="5"/>
  <c r="P1264" i="5" s="1"/>
  <c r="L1264" i="5"/>
  <c r="K1264" i="5"/>
  <c r="R1264" i="5" s="1"/>
  <c r="M1259" i="5"/>
  <c r="P1259" i="5" s="1"/>
  <c r="L1259" i="5"/>
  <c r="K1259" i="5"/>
  <c r="R1259" i="5" s="1"/>
  <c r="L1263" i="5"/>
  <c r="K1263" i="5"/>
  <c r="R1263" i="5" s="1"/>
  <c r="M1263" i="5"/>
  <c r="P1263" i="5" s="1"/>
  <c r="K1266" i="5"/>
  <c r="R1266" i="5" s="1"/>
  <c r="M1266" i="5"/>
  <c r="P1266" i="5" s="1"/>
  <c r="L1266" i="5"/>
  <c r="M1233" i="5"/>
  <c r="P1233" i="5" s="1"/>
  <c r="L1233" i="5"/>
  <c r="K1233" i="5"/>
  <c r="R1233" i="5" s="1"/>
  <c r="M1240" i="5"/>
  <c r="P1240" i="5" s="1"/>
  <c r="L1240" i="5"/>
  <c r="K1240" i="5"/>
  <c r="R1240" i="5" s="1"/>
  <c r="K1238" i="5"/>
  <c r="R1238" i="5" s="1"/>
  <c r="M1238" i="5"/>
  <c r="P1238" i="5" s="1"/>
  <c r="L1238" i="5"/>
  <c r="M1232" i="5"/>
  <c r="P1232" i="5" s="1"/>
  <c r="L1232" i="5"/>
  <c r="K1232" i="5"/>
  <c r="R1232" i="5" s="1"/>
  <c r="L1235" i="5"/>
  <c r="K1235" i="5"/>
  <c r="R1235" i="5" s="1"/>
  <c r="M1235" i="5"/>
  <c r="P1235" i="5" s="1"/>
  <c r="M1231" i="5"/>
  <c r="P1231" i="5" s="1"/>
  <c r="L1231" i="5"/>
  <c r="K1231" i="5"/>
  <c r="R1231" i="5" s="1"/>
  <c r="M1237" i="5"/>
  <c r="P1237" i="5" s="1"/>
  <c r="L1237" i="5"/>
  <c r="K1237" i="5"/>
  <c r="R1237" i="5" s="1"/>
  <c r="M1236" i="5"/>
  <c r="P1236" i="5" s="1"/>
  <c r="L1236" i="5"/>
  <c r="K1236" i="5"/>
  <c r="R1236" i="5" s="1"/>
  <c r="M1229" i="5"/>
  <c r="L1229" i="5"/>
  <c r="K1229" i="5"/>
  <c r="M1234" i="5"/>
  <c r="P1234" i="5" s="1"/>
  <c r="L1234" i="5"/>
  <c r="K1234" i="5"/>
  <c r="R1234" i="5" s="1"/>
  <c r="K1230" i="5"/>
  <c r="R1230" i="5" s="1"/>
  <c r="M1230" i="5"/>
  <c r="P1230" i="5" s="1"/>
  <c r="L1230" i="5"/>
  <c r="M1239" i="5"/>
  <c r="P1239" i="5" s="1"/>
  <c r="L1239" i="5"/>
  <c r="K1239" i="5"/>
  <c r="R1239" i="5" s="1"/>
  <c r="M1221" i="5"/>
  <c r="P1221" i="5" s="1"/>
  <c r="L1221" i="5"/>
  <c r="K1221" i="5"/>
  <c r="R1221" i="5" s="1"/>
  <c r="M1220" i="5"/>
  <c r="P1220" i="5" s="1"/>
  <c r="L1220" i="5"/>
  <c r="K1220" i="5"/>
  <c r="R1220" i="5" s="1"/>
  <c r="M1223" i="5"/>
  <c r="P1223" i="5" s="1"/>
  <c r="L1223" i="5"/>
  <c r="K1223" i="5"/>
  <c r="R1223" i="5" s="1"/>
  <c r="M1213" i="5"/>
  <c r="P1213" i="5" s="1"/>
  <c r="L1213" i="5"/>
  <c r="K1213" i="5"/>
  <c r="R1213" i="5" s="1"/>
  <c r="M1212" i="5"/>
  <c r="L1212" i="5"/>
  <c r="K1212" i="5"/>
  <c r="L1216" i="5"/>
  <c r="K1216" i="5"/>
  <c r="R1216" i="5" s="1"/>
  <c r="M1216" i="5"/>
  <c r="P1216" i="5" s="1"/>
  <c r="K1219" i="5"/>
  <c r="R1219" i="5" s="1"/>
  <c r="M1219" i="5"/>
  <c r="P1219" i="5" s="1"/>
  <c r="L1219" i="5"/>
  <c r="M1215" i="5"/>
  <c r="P1215" i="5" s="1"/>
  <c r="L1215" i="5"/>
  <c r="K1215" i="5"/>
  <c r="R1215" i="5" s="1"/>
  <c r="M1218" i="5"/>
  <c r="P1218" i="5" s="1"/>
  <c r="L1218" i="5"/>
  <c r="K1218" i="5"/>
  <c r="R1218" i="5" s="1"/>
  <c r="M1224" i="5"/>
  <c r="P1224" i="5" s="1"/>
  <c r="L1224" i="5"/>
  <c r="K1224" i="5"/>
  <c r="M1217" i="5"/>
  <c r="P1217" i="5" s="1"/>
  <c r="L1217" i="5"/>
  <c r="K1217" i="5"/>
  <c r="R1217" i="5" s="1"/>
  <c r="M1214" i="5"/>
  <c r="P1214" i="5" s="1"/>
  <c r="L1214" i="5"/>
  <c r="K1214" i="5"/>
  <c r="R1214" i="5" s="1"/>
  <c r="M1222" i="5"/>
  <c r="P1222" i="5" s="1"/>
  <c r="L1222" i="5"/>
  <c r="K1222" i="5"/>
  <c r="R1222" i="5" s="1"/>
  <c r="M1205" i="5"/>
  <c r="P1205" i="5" s="1"/>
  <c r="L1205" i="5"/>
  <c r="K1205" i="5"/>
  <c r="R1205" i="5" s="1"/>
  <c r="M1201" i="5"/>
  <c r="P1201" i="5" s="1"/>
  <c r="L1201" i="5"/>
  <c r="K1201" i="5"/>
  <c r="R1201" i="5" s="1"/>
  <c r="M1199" i="5"/>
  <c r="P1199" i="5" s="1"/>
  <c r="L1199" i="5"/>
  <c r="K1199" i="5"/>
  <c r="R1199" i="5" s="1"/>
  <c r="M1196" i="5"/>
  <c r="L1196" i="5"/>
  <c r="K1196" i="5"/>
  <c r="L1200" i="5"/>
  <c r="K1200" i="5"/>
  <c r="R1200" i="5" s="1"/>
  <c r="M1200" i="5"/>
  <c r="P1200" i="5" s="1"/>
  <c r="M1197" i="5"/>
  <c r="P1197" i="5" s="1"/>
  <c r="L1197" i="5"/>
  <c r="K1197" i="5"/>
  <c r="R1197" i="5" s="1"/>
  <c r="M1204" i="5"/>
  <c r="P1204" i="5" s="1"/>
  <c r="L1204" i="5"/>
  <c r="K1204" i="5"/>
  <c r="R1204" i="5" s="1"/>
  <c r="M1202" i="5"/>
  <c r="P1202" i="5" s="1"/>
  <c r="L1202" i="5"/>
  <c r="K1202" i="5"/>
  <c r="R1202" i="5" s="1"/>
  <c r="M1206" i="5"/>
  <c r="P1206" i="5" s="1"/>
  <c r="L1206" i="5"/>
  <c r="K1206" i="5"/>
  <c r="R1206" i="5" s="1"/>
  <c r="K1203" i="5"/>
  <c r="R1203" i="5" s="1"/>
  <c r="M1203" i="5"/>
  <c r="P1203" i="5" s="1"/>
  <c r="L1203" i="5"/>
  <c r="M1198" i="5"/>
  <c r="P1198" i="5" s="1"/>
  <c r="L1198" i="5"/>
  <c r="K1198" i="5"/>
  <c r="R1198" i="5" s="1"/>
  <c r="L1191" i="5"/>
  <c r="M1191" i="5"/>
  <c r="P1191" i="5" s="1"/>
  <c r="K1191" i="5"/>
  <c r="R1191" i="5" s="1"/>
  <c r="M1181" i="5"/>
  <c r="P1181" i="5" s="1"/>
  <c r="L1181" i="5"/>
  <c r="K1181" i="5"/>
  <c r="R1181" i="5" s="1"/>
  <c r="K1185" i="5"/>
  <c r="R1185" i="5" s="1"/>
  <c r="L1185" i="5"/>
  <c r="M1185" i="5"/>
  <c r="P1185" i="5" s="1"/>
  <c r="M1186" i="5"/>
  <c r="P1186" i="5" s="1"/>
  <c r="L1186" i="5"/>
  <c r="K1186" i="5"/>
  <c r="R1186" i="5" s="1"/>
  <c r="M1184" i="5"/>
  <c r="P1184" i="5" s="1"/>
  <c r="L1184" i="5"/>
  <c r="K1184" i="5"/>
  <c r="R1184" i="5" s="1"/>
  <c r="M1188" i="5"/>
  <c r="P1188" i="5" s="1"/>
  <c r="L1188" i="5"/>
  <c r="K1188" i="5"/>
  <c r="R1188" i="5" s="1"/>
  <c r="K1180" i="5"/>
  <c r="R1180" i="5" s="1"/>
  <c r="M1180" i="5"/>
  <c r="P1180" i="5" s="1"/>
  <c r="L1180" i="5"/>
  <c r="M1187" i="5"/>
  <c r="P1187" i="5" s="1"/>
  <c r="L1187" i="5"/>
  <c r="K1187" i="5"/>
  <c r="R1187" i="5" s="1"/>
  <c r="M1183" i="5"/>
  <c r="P1183" i="5" s="1"/>
  <c r="L1183" i="5"/>
  <c r="K1183" i="5"/>
  <c r="R1183" i="5" s="1"/>
  <c r="L1182" i="5"/>
  <c r="K1182" i="5"/>
  <c r="R1182" i="5" s="1"/>
  <c r="M1182" i="5"/>
  <c r="P1182" i="5" s="1"/>
  <c r="L1170" i="5"/>
  <c r="M1170" i="5"/>
  <c r="P1170" i="5" s="1"/>
  <c r="K1170" i="5"/>
  <c r="R1170" i="5" s="1"/>
  <c r="M1167" i="5"/>
  <c r="P1167" i="5" s="1"/>
  <c r="L1167" i="5"/>
  <c r="K1167" i="5"/>
  <c r="R1167" i="5" s="1"/>
  <c r="K1166" i="5"/>
  <c r="R1166" i="5" s="1"/>
  <c r="L1166" i="5"/>
  <c r="M1166" i="5"/>
  <c r="P1166" i="5" s="1"/>
  <c r="K1169" i="5"/>
  <c r="R1169" i="5" s="1"/>
  <c r="L1169" i="5"/>
  <c r="M1169" i="5"/>
  <c r="P1169" i="5" s="1"/>
  <c r="K1168" i="5"/>
  <c r="R1168" i="5" s="1"/>
  <c r="L1168" i="5"/>
  <c r="M1168" i="5"/>
  <c r="P1168" i="5" s="1"/>
  <c r="K1171" i="5"/>
  <c r="R1171" i="5" s="1"/>
  <c r="L1171" i="5"/>
  <c r="M1171" i="5"/>
  <c r="P1171" i="5" s="1"/>
  <c r="K1165" i="5"/>
  <c r="R1165" i="5" s="1"/>
  <c r="M1165" i="5"/>
  <c r="P1165" i="5" s="1"/>
  <c r="L1165" i="5"/>
  <c r="M1163" i="5"/>
  <c r="P1163" i="5" s="1"/>
  <c r="L1163" i="5"/>
  <c r="K1163" i="5"/>
  <c r="R1163" i="5" s="1"/>
  <c r="M1172" i="5"/>
  <c r="P1172" i="5" s="1"/>
  <c r="L1172" i="5"/>
  <c r="K1172" i="5"/>
  <c r="R1172" i="5" s="1"/>
  <c r="M1173" i="5"/>
  <c r="P1173" i="5" s="1"/>
  <c r="L1173" i="5"/>
  <c r="K1173" i="5"/>
  <c r="R1173" i="5" s="1"/>
  <c r="L1176" i="5"/>
  <c r="K1176" i="5"/>
  <c r="R1176" i="5" s="1"/>
  <c r="M1176" i="5"/>
  <c r="P1176" i="5" s="1"/>
  <c r="M1158" i="5"/>
  <c r="L1158" i="5"/>
  <c r="K1158" i="5"/>
  <c r="M1190" i="5"/>
  <c r="P1190" i="5" s="1"/>
  <c r="L1190" i="5"/>
  <c r="K1190" i="5"/>
  <c r="R1190" i="5" s="1"/>
  <c r="L1162" i="5"/>
  <c r="K1162" i="5"/>
  <c r="R1162" i="5" s="1"/>
  <c r="M1162" i="5"/>
  <c r="P1162" i="5" s="1"/>
  <c r="K1179" i="5"/>
  <c r="R1179" i="5" s="1"/>
  <c r="M1179" i="5"/>
  <c r="P1179" i="5" s="1"/>
  <c r="L1179" i="5"/>
  <c r="M1175" i="5"/>
  <c r="P1175" i="5" s="1"/>
  <c r="L1175" i="5"/>
  <c r="K1175" i="5"/>
  <c r="M1161" i="5"/>
  <c r="P1161" i="5" s="1"/>
  <c r="L1161" i="5"/>
  <c r="K1161" i="5"/>
  <c r="R1161" i="5" s="1"/>
  <c r="M1159" i="5"/>
  <c r="P1159" i="5" s="1"/>
  <c r="L1159" i="5"/>
  <c r="K1159" i="5"/>
  <c r="R1159" i="5" s="1"/>
  <c r="M1178" i="5"/>
  <c r="P1178" i="5" s="1"/>
  <c r="L1178" i="5"/>
  <c r="K1178" i="5"/>
  <c r="R1178" i="5" s="1"/>
  <c r="M1174" i="5"/>
  <c r="P1174" i="5" s="1"/>
  <c r="L1174" i="5"/>
  <c r="K1174" i="5"/>
  <c r="R1174" i="5" s="1"/>
  <c r="M1164" i="5"/>
  <c r="P1164" i="5" s="1"/>
  <c r="L1164" i="5"/>
  <c r="K1164" i="5"/>
  <c r="R1164" i="5" s="1"/>
  <c r="M1177" i="5"/>
  <c r="P1177" i="5" s="1"/>
  <c r="L1177" i="5"/>
  <c r="K1177" i="5"/>
  <c r="R1177" i="5" s="1"/>
  <c r="M1189" i="5"/>
  <c r="P1189" i="5" s="1"/>
  <c r="L1189" i="5"/>
  <c r="K1189" i="5"/>
  <c r="R1189" i="5" s="1"/>
  <c r="M1160" i="5"/>
  <c r="P1160" i="5" s="1"/>
  <c r="L1160" i="5"/>
  <c r="K1160" i="5"/>
  <c r="R1160" i="5" s="1"/>
  <c r="M1145" i="5"/>
  <c r="P1145" i="5" s="1"/>
  <c r="L1145" i="5"/>
  <c r="K1145" i="5"/>
  <c r="R1145" i="5" s="1"/>
  <c r="M1149" i="5"/>
  <c r="P1149" i="5" s="1"/>
  <c r="L1149" i="5"/>
  <c r="K1149" i="5"/>
  <c r="R1149" i="5" s="1"/>
  <c r="M1146" i="5"/>
  <c r="P1146" i="5" s="1"/>
  <c r="L1146" i="5"/>
  <c r="K1146" i="5"/>
  <c r="R1146" i="5" s="1"/>
  <c r="M1152" i="5"/>
  <c r="P1152" i="5" s="1"/>
  <c r="L1152" i="5"/>
  <c r="K1152" i="5"/>
  <c r="R1152" i="5" s="1"/>
  <c r="L1148" i="5"/>
  <c r="K1148" i="5"/>
  <c r="R1148" i="5" s="1"/>
  <c r="M1148" i="5"/>
  <c r="P1148" i="5" s="1"/>
  <c r="M1144" i="5"/>
  <c r="L1144" i="5"/>
  <c r="K1144" i="5"/>
  <c r="K1151" i="5"/>
  <c r="R1151" i="5" s="1"/>
  <c r="M1151" i="5"/>
  <c r="P1151" i="5" s="1"/>
  <c r="L1151" i="5"/>
  <c r="M1147" i="5"/>
  <c r="P1147" i="5" s="1"/>
  <c r="L1147" i="5"/>
  <c r="K1147" i="5"/>
  <c r="R1147" i="5" s="1"/>
  <c r="M1150" i="5"/>
  <c r="P1150" i="5" s="1"/>
  <c r="L1150" i="5"/>
  <c r="K1150" i="5"/>
  <c r="R1150" i="5" s="1"/>
  <c r="M1128" i="5"/>
  <c r="P1128" i="5" s="1"/>
  <c r="K1128" i="5"/>
  <c r="R1128" i="5" s="1"/>
  <c r="L1128" i="5"/>
  <c r="M1127" i="5"/>
  <c r="P1127" i="5" s="1"/>
  <c r="L1127" i="5"/>
  <c r="K1127" i="5"/>
  <c r="R1127" i="5" s="1"/>
  <c r="M1126" i="5"/>
  <c r="P1126" i="5" s="1"/>
  <c r="L1126" i="5"/>
  <c r="K1126" i="5"/>
  <c r="R1126" i="5" s="1"/>
  <c r="L1125" i="5"/>
  <c r="K1125" i="5"/>
  <c r="R1125" i="5" s="1"/>
  <c r="M1125" i="5"/>
  <c r="P1125" i="5" s="1"/>
  <c r="M1124" i="5"/>
  <c r="P1124" i="5" s="1"/>
  <c r="L1124" i="5"/>
  <c r="K1124" i="5"/>
  <c r="R1124" i="5" s="1"/>
  <c r="M1117" i="5"/>
  <c r="P1117" i="5" s="1"/>
  <c r="L1117" i="5"/>
  <c r="K1117" i="5"/>
  <c r="R1117" i="5" s="1"/>
  <c r="M1116" i="5"/>
  <c r="P1116" i="5" s="1"/>
  <c r="L1116" i="5"/>
  <c r="K1116" i="5"/>
  <c r="R1116" i="5" s="1"/>
  <c r="L1131" i="5"/>
  <c r="K1131" i="5"/>
  <c r="R1131" i="5" s="1"/>
  <c r="M1131" i="5"/>
  <c r="P1131" i="5" s="1"/>
  <c r="L1119" i="5"/>
  <c r="K1119" i="5"/>
  <c r="R1119" i="5" s="1"/>
  <c r="M1119" i="5"/>
  <c r="P1119" i="5" s="1"/>
  <c r="M1120" i="5"/>
  <c r="P1120" i="5" s="1"/>
  <c r="L1120" i="5"/>
  <c r="K1120" i="5"/>
  <c r="R1120" i="5" s="1"/>
  <c r="K1114" i="5"/>
  <c r="M1114" i="5"/>
  <c r="L1114" i="5"/>
  <c r="M1130" i="5"/>
  <c r="P1130" i="5" s="1"/>
  <c r="L1130" i="5"/>
  <c r="K1130" i="5"/>
  <c r="R1130" i="5" s="1"/>
  <c r="M1123" i="5"/>
  <c r="P1123" i="5" s="1"/>
  <c r="L1123" i="5"/>
  <c r="K1123" i="5"/>
  <c r="R1123" i="5" s="1"/>
  <c r="M1121" i="5"/>
  <c r="P1121" i="5" s="1"/>
  <c r="L1121" i="5"/>
  <c r="K1121" i="5"/>
  <c r="R1121" i="5" s="1"/>
  <c r="M1118" i="5"/>
  <c r="P1118" i="5" s="1"/>
  <c r="L1118" i="5"/>
  <c r="K1118" i="5"/>
  <c r="R1118" i="5" s="1"/>
  <c r="M1115" i="5"/>
  <c r="P1115" i="5" s="1"/>
  <c r="K1115" i="5"/>
  <c r="R1115" i="5" s="1"/>
  <c r="L1115" i="5"/>
  <c r="M1132" i="5"/>
  <c r="P1132" i="5" s="1"/>
  <c r="L1132" i="5"/>
  <c r="K1132" i="5"/>
  <c r="R1132" i="5" s="1"/>
  <c r="M1129" i="5"/>
  <c r="P1129" i="5" s="1"/>
  <c r="L1129" i="5"/>
  <c r="K1129" i="5"/>
  <c r="R1129" i="5" s="1"/>
  <c r="K1122" i="5"/>
  <c r="R1122" i="5" s="1"/>
  <c r="M1122" i="5"/>
  <c r="P1122" i="5" s="1"/>
  <c r="L1122" i="5"/>
  <c r="L1106" i="5"/>
  <c r="K1106" i="5"/>
  <c r="R1106" i="5" s="1"/>
  <c r="M1106" i="5"/>
  <c r="P1106" i="5" s="1"/>
  <c r="M1097" i="5"/>
  <c r="P1097" i="5" s="1"/>
  <c r="L1097" i="5"/>
  <c r="K1097" i="5"/>
  <c r="R1097" i="5" s="1"/>
  <c r="K1101" i="5"/>
  <c r="R1101" i="5" s="1"/>
  <c r="L1101" i="5"/>
  <c r="M1101" i="5"/>
  <c r="P1101" i="5" s="1"/>
  <c r="K1096" i="5"/>
  <c r="R1096" i="5" s="1"/>
  <c r="L1096" i="5"/>
  <c r="M1096" i="5"/>
  <c r="P1096" i="5" s="1"/>
  <c r="K1098" i="5"/>
  <c r="R1098" i="5" s="1"/>
  <c r="L1098" i="5"/>
  <c r="M1098" i="5"/>
  <c r="P1098" i="5" s="1"/>
  <c r="L1100" i="5"/>
  <c r="M1100" i="5"/>
  <c r="P1100" i="5" s="1"/>
  <c r="K1100" i="5"/>
  <c r="R1100" i="5" s="1"/>
  <c r="K1099" i="5"/>
  <c r="R1099" i="5" s="1"/>
  <c r="L1099" i="5"/>
  <c r="M1099" i="5"/>
  <c r="P1099" i="5" s="1"/>
  <c r="J1109" i="5"/>
  <c r="M1109" i="5" s="1"/>
  <c r="P1109" i="5" s="1"/>
  <c r="O17" i="16"/>
  <c r="L1365" i="5" l="1"/>
  <c r="L1366" i="5" s="1"/>
  <c r="L1341" i="5"/>
  <c r="L1342" i="5" s="1"/>
  <c r="M1365" i="5"/>
  <c r="M1366" i="5" s="1"/>
  <c r="P1365" i="5"/>
  <c r="M1314" i="5"/>
  <c r="M1315" i="5" s="1"/>
  <c r="P1341" i="5"/>
  <c r="M1341" i="5"/>
  <c r="M1342" i="5" s="1"/>
  <c r="L1314" i="5"/>
  <c r="L1315" i="5" s="1"/>
  <c r="P1314" i="5"/>
  <c r="R1258" i="5"/>
  <c r="Q1251" i="5"/>
  <c r="Q1256" i="5"/>
  <c r="Q1252" i="5"/>
  <c r="Q1257" i="5"/>
  <c r="Q1255" i="5"/>
  <c r="Q1249" i="5"/>
  <c r="Q1248" i="5"/>
  <c r="Q1253" i="5"/>
  <c r="Q1250" i="5"/>
  <c r="Q1254" i="5"/>
  <c r="Q1247" i="5"/>
  <c r="Q1259" i="5"/>
  <c r="Q1261" i="5"/>
  <c r="Q1266" i="5"/>
  <c r="Q1260" i="5"/>
  <c r="Q1268" i="5"/>
  <c r="Q1264" i="5"/>
  <c r="Q1258" i="5"/>
  <c r="Q1265" i="5"/>
  <c r="R1246" i="5"/>
  <c r="K1270" i="5"/>
  <c r="Q1246" i="5"/>
  <c r="Q1263" i="5"/>
  <c r="Q1267" i="5"/>
  <c r="P1246" i="5"/>
  <c r="Q1262" i="5"/>
  <c r="R1224" i="5"/>
  <c r="Q1236" i="5"/>
  <c r="Q1239" i="5"/>
  <c r="Q1234" i="5"/>
  <c r="Q1235" i="5"/>
  <c r="Q1240" i="5"/>
  <c r="Q1230" i="5"/>
  <c r="Q1237" i="5"/>
  <c r="R1229" i="5"/>
  <c r="K1242" i="5"/>
  <c r="Q1232" i="5"/>
  <c r="Q1229" i="5"/>
  <c r="Q1233" i="5"/>
  <c r="P1229" i="5"/>
  <c r="Q1231" i="5"/>
  <c r="Q1238" i="5"/>
  <c r="Q1220" i="5"/>
  <c r="Q1221" i="5"/>
  <c r="Q1222" i="5"/>
  <c r="Q1212" i="5"/>
  <c r="Q1224" i="5"/>
  <c r="Q1219" i="5"/>
  <c r="P1212" i="5"/>
  <c r="Q1214" i="5"/>
  <c r="Q1213" i="5"/>
  <c r="Q1218" i="5"/>
  <c r="Q1217" i="5"/>
  <c r="Q1216" i="5"/>
  <c r="Q1223" i="5"/>
  <c r="Q1215" i="5"/>
  <c r="R1212" i="5"/>
  <c r="K1225" i="5"/>
  <c r="Q1203" i="5"/>
  <c r="Q1202" i="5"/>
  <c r="P1196" i="5"/>
  <c r="Q1197" i="5"/>
  <c r="Q1198" i="5"/>
  <c r="Q1204" i="5"/>
  <c r="Q1201" i="5"/>
  <c r="Q1206" i="5"/>
  <c r="Q1200" i="5"/>
  <c r="Q1199" i="5"/>
  <c r="R1196" i="5"/>
  <c r="K1208" i="5"/>
  <c r="Q1205" i="5"/>
  <c r="Q1196" i="5"/>
  <c r="R1175" i="5"/>
  <c r="Q1191" i="5"/>
  <c r="Q1186" i="5"/>
  <c r="Q1183" i="5"/>
  <c r="Q1188" i="5"/>
  <c r="Q1185" i="5"/>
  <c r="Q1187" i="5"/>
  <c r="Q1184" i="5"/>
  <c r="Q1180" i="5"/>
  <c r="Q1181" i="5"/>
  <c r="Q1182" i="5"/>
  <c r="Q1166" i="5"/>
  <c r="Q1168" i="5"/>
  <c r="Q1167" i="5"/>
  <c r="Q1169" i="5"/>
  <c r="Q1171" i="5"/>
  <c r="Q1170" i="5"/>
  <c r="Q1160" i="5"/>
  <c r="Q1161" i="5"/>
  <c r="P1158" i="5"/>
  <c r="Q1172" i="5"/>
  <c r="Q1164" i="5"/>
  <c r="Q1162" i="5"/>
  <c r="Q1189" i="5"/>
  <c r="Q1175" i="5"/>
  <c r="Q1176" i="5"/>
  <c r="Q1163" i="5"/>
  <c r="Q1174" i="5"/>
  <c r="Q1190" i="5"/>
  <c r="Q1159" i="5"/>
  <c r="Q1179" i="5"/>
  <c r="Q1173" i="5"/>
  <c r="Q1165" i="5"/>
  <c r="Q1177" i="5"/>
  <c r="R1158" i="5"/>
  <c r="K1192" i="5"/>
  <c r="Q1178" i="5"/>
  <c r="Q1158" i="5"/>
  <c r="Q1152" i="5"/>
  <c r="Q1147" i="5"/>
  <c r="R1144" i="5"/>
  <c r="K1154" i="5"/>
  <c r="Q1144" i="5"/>
  <c r="Q1151" i="5"/>
  <c r="P1144" i="5"/>
  <c r="Q1145" i="5"/>
  <c r="Q1149" i="5"/>
  <c r="Q1150" i="5"/>
  <c r="Q1148" i="5"/>
  <c r="Q1146" i="5"/>
  <c r="O1126" i="5"/>
  <c r="Q1126" i="5"/>
  <c r="Q1124" i="5"/>
  <c r="O1124" i="5"/>
  <c r="Q1127" i="5"/>
  <c r="O1127" i="5"/>
  <c r="Q1128" i="5"/>
  <c r="O1128" i="5"/>
  <c r="Q1125" i="5"/>
  <c r="O1125" i="5"/>
  <c r="M1140" i="5"/>
  <c r="M1141" i="5" s="1"/>
  <c r="Q1119" i="5"/>
  <c r="Q1121" i="5"/>
  <c r="Q1131" i="5"/>
  <c r="Q1132" i="5"/>
  <c r="Q1130" i="5"/>
  <c r="Q1114" i="5"/>
  <c r="P1114" i="5"/>
  <c r="Q1116" i="5"/>
  <c r="Q1123" i="5"/>
  <c r="R1114" i="5"/>
  <c r="K1133" i="5"/>
  <c r="Q1118" i="5"/>
  <c r="Q1120" i="5"/>
  <c r="Q1117" i="5"/>
  <c r="Q1122" i="5"/>
  <c r="Q1129" i="5"/>
  <c r="Q1115" i="5"/>
  <c r="Q1106" i="5"/>
  <c r="Q1096" i="5"/>
  <c r="Q1099" i="5"/>
  <c r="Q1100" i="5"/>
  <c r="Q1101" i="5"/>
  <c r="Q1097" i="5"/>
  <c r="Q1098" i="5"/>
  <c r="L1109" i="5"/>
  <c r="Q1109" i="5" s="1"/>
  <c r="K1109" i="5"/>
  <c r="R1109" i="5" s="1"/>
  <c r="I1108" i="5"/>
  <c r="I1107" i="5"/>
  <c r="I1105" i="5"/>
  <c r="I1104" i="5"/>
  <c r="I1103" i="5"/>
  <c r="I1102" i="5"/>
  <c r="I1095" i="5"/>
  <c r="I1094" i="5"/>
  <c r="I1093" i="5"/>
  <c r="I1092" i="5"/>
  <c r="I1091" i="5"/>
  <c r="I1090" i="5"/>
  <c r="I1089" i="5"/>
  <c r="I1088" i="5"/>
  <c r="I1087" i="5"/>
  <c r="I1086" i="5"/>
  <c r="I1085" i="5"/>
  <c r="I1084" i="5"/>
  <c r="I1083" i="5"/>
  <c r="I1082" i="5"/>
  <c r="J1088" i="5" a="1"/>
  <c r="J1095" i="5" a="1"/>
  <c r="J1093" i="5" a="1"/>
  <c r="J1103" i="5" a="1"/>
  <c r="J1090" i="5" a="1"/>
  <c r="J1102" i="5" a="1"/>
  <c r="J1108" i="5" a="1"/>
  <c r="J1089" i="5" a="1"/>
  <c r="J1086" i="5" a="1"/>
  <c r="J1094" i="5" a="1"/>
  <c r="J1104" i="5" a="1"/>
  <c r="J1084" i="5" a="1"/>
  <c r="J1107" i="5" a="1"/>
  <c r="J1091" i="5" a="1"/>
  <c r="J1085" i="5" a="1"/>
  <c r="J1082" i="5" a="1"/>
  <c r="J1105" i="5" a="1"/>
  <c r="J1087" i="5" a="1"/>
  <c r="J1083" i="5" a="1"/>
  <c r="J1092" i="5" a="1"/>
  <c r="M1270" i="5" l="1"/>
  <c r="M1271" i="5" s="1"/>
  <c r="P1270" i="5"/>
  <c r="M1225" i="5"/>
  <c r="M1226" i="5" s="1"/>
  <c r="P1242" i="5"/>
  <c r="M1242" i="5"/>
  <c r="M1243" i="5" s="1"/>
  <c r="P1225" i="5"/>
  <c r="M1208" i="5"/>
  <c r="M1209" i="5" s="1"/>
  <c r="P1208" i="5"/>
  <c r="M1192" i="5"/>
  <c r="M1193" i="5" s="1"/>
  <c r="L1192" i="5"/>
  <c r="L1193" i="5" s="1"/>
  <c r="P1192" i="5"/>
  <c r="M1154" i="5"/>
  <c r="M1155" i="5" s="1"/>
  <c r="P1154" i="5"/>
  <c r="P1140" i="5"/>
  <c r="L1133" i="5"/>
  <c r="L1134" i="5" s="1"/>
  <c r="M1133" i="5"/>
  <c r="M1134" i="5" s="1"/>
  <c r="P1133" i="5"/>
  <c r="J1095" i="5"/>
  <c r="J1087" i="5"/>
  <c r="J1089" i="5"/>
  <c r="J1082" i="5"/>
  <c r="J1083" i="5"/>
  <c r="J1084" i="5"/>
  <c r="J1092" i="5"/>
  <c r="J1107" i="5"/>
  <c r="J1085" i="5"/>
  <c r="J1093" i="5"/>
  <c r="J1108" i="5"/>
  <c r="J1086" i="5"/>
  <c r="J1094" i="5"/>
  <c r="J1104" i="5"/>
  <c r="J1090" i="5"/>
  <c r="J1088" i="5"/>
  <c r="J1102" i="5"/>
  <c r="J1105" i="5"/>
  <c r="J1091" i="5"/>
  <c r="J1103" i="5"/>
  <c r="M1090" i="5" l="1"/>
  <c r="P1090" i="5" s="1"/>
  <c r="L1090" i="5"/>
  <c r="K1090" i="5"/>
  <c r="R1090" i="5" s="1"/>
  <c r="M1107" i="5"/>
  <c r="P1107" i="5" s="1"/>
  <c r="L1107" i="5"/>
  <c r="K1107" i="5"/>
  <c r="R1107" i="5" s="1"/>
  <c r="M1104" i="5"/>
  <c r="P1104" i="5" s="1"/>
  <c r="L1104" i="5"/>
  <c r="K1104" i="5"/>
  <c r="R1104" i="5" s="1"/>
  <c r="M1092" i="5"/>
  <c r="P1092" i="5" s="1"/>
  <c r="L1092" i="5"/>
  <c r="K1092" i="5"/>
  <c r="R1092" i="5" s="1"/>
  <c r="M1084" i="5"/>
  <c r="P1084" i="5" s="1"/>
  <c r="L1084" i="5"/>
  <c r="K1084" i="5"/>
  <c r="R1084" i="5" s="1"/>
  <c r="M1103" i="5"/>
  <c r="P1103" i="5" s="1"/>
  <c r="L1103" i="5"/>
  <c r="K1103" i="5"/>
  <c r="R1103" i="5" s="1"/>
  <c r="M1094" i="5"/>
  <c r="P1094" i="5" s="1"/>
  <c r="L1094" i="5"/>
  <c r="K1094" i="5"/>
  <c r="R1094" i="5" s="1"/>
  <c r="K1083" i="5"/>
  <c r="L1083" i="5"/>
  <c r="M1083" i="5"/>
  <c r="P1083" i="5" s="1"/>
  <c r="K1091" i="5"/>
  <c r="R1091" i="5" s="1"/>
  <c r="M1091" i="5"/>
  <c r="P1091" i="5" s="1"/>
  <c r="L1091" i="5"/>
  <c r="M1086" i="5"/>
  <c r="P1086" i="5" s="1"/>
  <c r="K1086" i="5"/>
  <c r="R1086" i="5" s="1"/>
  <c r="L1086" i="5"/>
  <c r="M1082" i="5"/>
  <c r="L1082" i="5"/>
  <c r="K1082" i="5"/>
  <c r="K1105" i="5"/>
  <c r="R1105" i="5" s="1"/>
  <c r="M1105" i="5"/>
  <c r="P1105" i="5" s="1"/>
  <c r="L1105" i="5"/>
  <c r="M1108" i="5"/>
  <c r="P1108" i="5" s="1"/>
  <c r="L1108" i="5"/>
  <c r="K1108" i="5"/>
  <c r="R1108" i="5" s="1"/>
  <c r="M1089" i="5"/>
  <c r="P1089" i="5" s="1"/>
  <c r="L1089" i="5"/>
  <c r="K1089" i="5"/>
  <c r="R1089" i="5" s="1"/>
  <c r="L1102" i="5"/>
  <c r="K1102" i="5"/>
  <c r="R1102" i="5" s="1"/>
  <c r="M1102" i="5"/>
  <c r="P1102" i="5" s="1"/>
  <c r="M1093" i="5"/>
  <c r="P1093" i="5" s="1"/>
  <c r="L1093" i="5"/>
  <c r="K1093" i="5"/>
  <c r="R1093" i="5" s="1"/>
  <c r="M1087" i="5"/>
  <c r="P1087" i="5" s="1"/>
  <c r="L1087" i="5"/>
  <c r="K1087" i="5"/>
  <c r="R1087" i="5" s="1"/>
  <c r="K1088" i="5"/>
  <c r="R1088" i="5" s="1"/>
  <c r="L1088" i="5"/>
  <c r="M1088" i="5"/>
  <c r="P1088" i="5" s="1"/>
  <c r="L1085" i="5"/>
  <c r="K1085" i="5"/>
  <c r="R1085" i="5" s="1"/>
  <c r="M1085" i="5"/>
  <c r="P1085" i="5" s="1"/>
  <c r="M1095" i="5"/>
  <c r="P1095" i="5" s="1"/>
  <c r="L1095" i="5"/>
  <c r="K1095" i="5"/>
  <c r="R1095" i="5" s="1"/>
  <c r="R1083" i="5" l="1"/>
  <c r="Q1088" i="5"/>
  <c r="Q1104" i="5"/>
  <c r="Q1105" i="5"/>
  <c r="Q1094" i="5"/>
  <c r="Q1095" i="5"/>
  <c r="Q1102" i="5"/>
  <c r="Q1091" i="5"/>
  <c r="Q1087" i="5"/>
  <c r="Q1107" i="5"/>
  <c r="Q1089" i="5"/>
  <c r="R1082" i="5"/>
  <c r="K1110" i="5"/>
  <c r="Q1103" i="5"/>
  <c r="Q1082" i="5"/>
  <c r="Q1092" i="5"/>
  <c r="Q1085" i="5"/>
  <c r="Q1093" i="5"/>
  <c r="P1082" i="5"/>
  <c r="Q1083" i="5"/>
  <c r="Q1090" i="5"/>
  <c r="Q1108" i="5"/>
  <c r="Q1086" i="5"/>
  <c r="Q1084" i="5"/>
  <c r="M1110" i="5" l="1"/>
  <c r="M1111" i="5" s="1"/>
  <c r="P1110" i="5"/>
  <c r="L1110" i="5"/>
  <c r="L1111" i="5" s="1"/>
  <c r="K907" i="1" l="1"/>
  <c r="P907" i="1" a="1"/>
  <c r="P907" i="1" s="1"/>
  <c r="K908" i="1"/>
  <c r="P908" i="1" a="1"/>
  <c r="P908" i="1" s="1"/>
  <c r="K909" i="1"/>
  <c r="P909" i="1" a="1"/>
  <c r="P909" i="1" s="1"/>
  <c r="K910" i="1"/>
  <c r="P910" i="1" a="1"/>
  <c r="P910" i="1" s="1"/>
  <c r="K906" i="1"/>
  <c r="P906" i="1" a="1"/>
  <c r="P906" i="1" s="1"/>
  <c r="K899" i="1"/>
  <c r="P899" i="1" a="1"/>
  <c r="P899" i="1" s="1"/>
  <c r="K900" i="1"/>
  <c r="P900" i="1" a="1"/>
  <c r="P900" i="1" s="1"/>
  <c r="K901" i="1"/>
  <c r="P901" i="1" a="1"/>
  <c r="P901" i="1" s="1"/>
  <c r="K902" i="1"/>
  <c r="P902" i="1" a="1"/>
  <c r="P902" i="1" s="1"/>
  <c r="K903" i="1"/>
  <c r="P903" i="1" a="1"/>
  <c r="P903" i="1" s="1"/>
  <c r="K904" i="1"/>
  <c r="P904" i="1" a="1"/>
  <c r="P904" i="1" s="1"/>
  <c r="K905" i="1"/>
  <c r="P905" i="1" a="1"/>
  <c r="P905" i="1" s="1"/>
  <c r="K898" i="1"/>
  <c r="P898" i="1" a="1"/>
  <c r="P898" i="1" s="1"/>
  <c r="K896" i="1"/>
  <c r="P896" i="1" a="1"/>
  <c r="P896" i="1" s="1"/>
  <c r="K897" i="1"/>
  <c r="P897" i="1" a="1"/>
  <c r="P897" i="1" s="1"/>
  <c r="K884" i="1"/>
  <c r="P884" i="1" a="1"/>
  <c r="P884" i="1" s="1"/>
  <c r="K885" i="1"/>
  <c r="P885" i="1" a="1"/>
  <c r="P885" i="1" s="1"/>
  <c r="K886" i="1"/>
  <c r="P886" i="1" a="1"/>
  <c r="P886" i="1" s="1"/>
  <c r="K887" i="1"/>
  <c r="P887" i="1" a="1"/>
  <c r="P887" i="1" s="1"/>
  <c r="K888" i="1"/>
  <c r="P888" i="1" a="1"/>
  <c r="P888" i="1" s="1"/>
  <c r="K889" i="1"/>
  <c r="P889" i="1" a="1"/>
  <c r="P889" i="1" s="1"/>
  <c r="K890" i="1"/>
  <c r="P890" i="1" a="1"/>
  <c r="P890" i="1" s="1"/>
  <c r="K891" i="1"/>
  <c r="P891" i="1" a="1"/>
  <c r="P891" i="1" s="1"/>
  <c r="K892" i="1"/>
  <c r="P892" i="1" a="1"/>
  <c r="P892" i="1" s="1"/>
  <c r="K893" i="1"/>
  <c r="P893" i="1" a="1"/>
  <c r="P893" i="1" s="1"/>
  <c r="K894" i="1"/>
  <c r="P894" i="1" a="1"/>
  <c r="P894" i="1" s="1"/>
  <c r="K895" i="1"/>
  <c r="P895" i="1" a="1"/>
  <c r="P895" i="1" s="1"/>
  <c r="K883" i="1"/>
  <c r="P883" i="1" a="1"/>
  <c r="P883" i="1" s="1"/>
  <c r="AE780" i="5"/>
  <c r="AA791" i="5"/>
  <c r="AD791" i="5" s="1"/>
  <c r="AE769" i="5"/>
  <c r="AE950" i="5"/>
  <c r="AE949" i="5"/>
  <c r="I1077" i="5"/>
  <c r="I1076" i="5"/>
  <c r="I1075" i="5"/>
  <c r="I1074" i="5"/>
  <c r="I1073" i="5"/>
  <c r="I1072" i="5"/>
  <c r="I1071" i="5"/>
  <c r="I1070" i="5"/>
  <c r="I1069" i="5"/>
  <c r="I1068" i="5"/>
  <c r="I1067" i="5"/>
  <c r="I1066" i="5"/>
  <c r="I1065" i="5"/>
  <c r="I1064" i="5"/>
  <c r="I1063" i="5"/>
  <c r="I1062" i="5"/>
  <c r="I1061" i="5"/>
  <c r="I1060" i="5"/>
  <c r="I1059" i="5"/>
  <c r="I1058" i="5"/>
  <c r="I1057" i="5"/>
  <c r="I1049" i="5"/>
  <c r="I1050" i="5"/>
  <c r="I1051" i="5"/>
  <c r="I1052" i="5"/>
  <c r="K877" i="1"/>
  <c r="P877" i="1" a="1"/>
  <c r="P877" i="1" s="1"/>
  <c r="K878" i="1"/>
  <c r="P878" i="1" a="1"/>
  <c r="P878" i="1" s="1"/>
  <c r="K879" i="1"/>
  <c r="P879" i="1" a="1"/>
  <c r="P879" i="1" s="1"/>
  <c r="K880" i="1"/>
  <c r="P880" i="1" a="1"/>
  <c r="P880" i="1" s="1"/>
  <c r="K881" i="1"/>
  <c r="P881" i="1" a="1"/>
  <c r="P881" i="1" s="1"/>
  <c r="K882" i="1"/>
  <c r="P882" i="1" a="1"/>
  <c r="P882" i="1" s="1"/>
  <c r="K876" i="1"/>
  <c r="P876" i="1" a="1"/>
  <c r="P876" i="1" s="1"/>
  <c r="K866" i="1"/>
  <c r="P866" i="1" a="1"/>
  <c r="P866" i="1" s="1"/>
  <c r="K867" i="1"/>
  <c r="P867" i="1" a="1"/>
  <c r="P867" i="1" s="1"/>
  <c r="K868" i="1"/>
  <c r="P868" i="1" a="1"/>
  <c r="P868" i="1" s="1"/>
  <c r="K869" i="1"/>
  <c r="P869" i="1" a="1"/>
  <c r="P869" i="1" s="1"/>
  <c r="K870" i="1"/>
  <c r="P870" i="1" a="1"/>
  <c r="P870" i="1" s="1"/>
  <c r="K871" i="1"/>
  <c r="P871" i="1" a="1"/>
  <c r="P871" i="1" s="1"/>
  <c r="K872" i="1"/>
  <c r="P872" i="1" a="1"/>
  <c r="P872" i="1" s="1"/>
  <c r="K873" i="1"/>
  <c r="P873" i="1" a="1"/>
  <c r="P873" i="1" s="1"/>
  <c r="K874" i="1"/>
  <c r="P874" i="1" a="1"/>
  <c r="P874" i="1" s="1"/>
  <c r="K875" i="1"/>
  <c r="P875" i="1" a="1"/>
  <c r="P875" i="1" s="1"/>
  <c r="K865" i="1"/>
  <c r="P865" i="1" a="1"/>
  <c r="P865" i="1" s="1"/>
  <c r="K859" i="1"/>
  <c r="P859" i="1" a="1"/>
  <c r="P859" i="1" s="1"/>
  <c r="K860" i="1"/>
  <c r="P860" i="1" a="1"/>
  <c r="P860" i="1" s="1"/>
  <c r="K861" i="1"/>
  <c r="P861" i="1" a="1"/>
  <c r="P861" i="1" s="1"/>
  <c r="K862" i="1"/>
  <c r="P862" i="1" a="1"/>
  <c r="P862" i="1" s="1"/>
  <c r="K863" i="1"/>
  <c r="P863" i="1" a="1"/>
  <c r="P863" i="1" s="1"/>
  <c r="K864" i="1"/>
  <c r="P864" i="1" a="1"/>
  <c r="P864" i="1" s="1"/>
  <c r="K858" i="1"/>
  <c r="P858" i="1" a="1"/>
  <c r="P858" i="1" s="1"/>
  <c r="K845" i="1"/>
  <c r="P845" i="1" a="1"/>
  <c r="P845" i="1" s="1"/>
  <c r="K846" i="1"/>
  <c r="P846" i="1" a="1"/>
  <c r="P846" i="1" s="1"/>
  <c r="K847" i="1"/>
  <c r="P847" i="1" a="1"/>
  <c r="P847" i="1" s="1"/>
  <c r="K848" i="1"/>
  <c r="P848" i="1" a="1"/>
  <c r="P848" i="1" s="1"/>
  <c r="K849" i="1"/>
  <c r="P849" i="1" a="1"/>
  <c r="P849" i="1" s="1"/>
  <c r="K850" i="1"/>
  <c r="P850" i="1" a="1"/>
  <c r="P850" i="1" s="1"/>
  <c r="K851" i="1"/>
  <c r="P851" i="1" a="1"/>
  <c r="P851" i="1" s="1"/>
  <c r="K852" i="1"/>
  <c r="P852" i="1" a="1"/>
  <c r="P852" i="1" s="1"/>
  <c r="K853" i="1"/>
  <c r="P853" i="1" a="1"/>
  <c r="P853" i="1" s="1"/>
  <c r="K854" i="1"/>
  <c r="P854" i="1" a="1"/>
  <c r="P854" i="1" s="1"/>
  <c r="K855" i="1"/>
  <c r="P855" i="1" a="1"/>
  <c r="P855" i="1" s="1"/>
  <c r="K856" i="1"/>
  <c r="P856" i="1" a="1"/>
  <c r="P856" i="1" s="1"/>
  <c r="K857" i="1"/>
  <c r="P857" i="1" a="1"/>
  <c r="P857" i="1" s="1"/>
  <c r="K844" i="1"/>
  <c r="P844" i="1" a="1"/>
  <c r="P844" i="1" s="1"/>
  <c r="K837" i="1"/>
  <c r="P837" i="1" a="1"/>
  <c r="P837" i="1" s="1"/>
  <c r="K838" i="1"/>
  <c r="P838" i="1" a="1"/>
  <c r="P838" i="1" s="1"/>
  <c r="K839" i="1"/>
  <c r="P839" i="1" a="1"/>
  <c r="P839" i="1" s="1"/>
  <c r="K840" i="1"/>
  <c r="P840" i="1" a="1"/>
  <c r="P840" i="1" s="1"/>
  <c r="K841" i="1"/>
  <c r="P841" i="1" a="1"/>
  <c r="P841" i="1" s="1"/>
  <c r="K842" i="1"/>
  <c r="P842" i="1" a="1"/>
  <c r="P842" i="1" s="1"/>
  <c r="K843" i="1"/>
  <c r="P843" i="1" a="1"/>
  <c r="P843" i="1" s="1"/>
  <c r="K836" i="1"/>
  <c r="P836" i="1" a="1"/>
  <c r="P836" i="1" s="1"/>
  <c r="I1048" i="5"/>
  <c r="I1047" i="5"/>
  <c r="I1046" i="5"/>
  <c r="I1045" i="5"/>
  <c r="I1044" i="5"/>
  <c r="I1043" i="5"/>
  <c r="I1042" i="5"/>
  <c r="I1041" i="5"/>
  <c r="I1040" i="5"/>
  <c r="I1039" i="5"/>
  <c r="I1038" i="5"/>
  <c r="I1037" i="5"/>
  <c r="I1036" i="5"/>
  <c r="I1035" i="5"/>
  <c r="I1034" i="5"/>
  <c r="I1033" i="5"/>
  <c r="I1032" i="5"/>
  <c r="I1031" i="5"/>
  <c r="I1030" i="5"/>
  <c r="I1029" i="5"/>
  <c r="I1028" i="5"/>
  <c r="I1027" i="5"/>
  <c r="AA960" i="5"/>
  <c r="AD960" i="5" s="1"/>
  <c r="AE835" i="5"/>
  <c r="AE768" i="5"/>
  <c r="I1022" i="5"/>
  <c r="I1021" i="5"/>
  <c r="I1020" i="5"/>
  <c r="I1019" i="5"/>
  <c r="I1018" i="5"/>
  <c r="I1017" i="5"/>
  <c r="I1016" i="5"/>
  <c r="I1015" i="5"/>
  <c r="I1014" i="5"/>
  <c r="I1013" i="5"/>
  <c r="I1012" i="5"/>
  <c r="I1011" i="5"/>
  <c r="I1010" i="5"/>
  <c r="I1009" i="5"/>
  <c r="I1008" i="5"/>
  <c r="I1007" i="5"/>
  <c r="I1006" i="5"/>
  <c r="I1005" i="5"/>
  <c r="I1004" i="5"/>
  <c r="I1003" i="5"/>
  <c r="I1002" i="5"/>
  <c r="I1001" i="5"/>
  <c r="I1000" i="5"/>
  <c r="AE767" i="5"/>
  <c r="AE766" i="5"/>
  <c r="AJ985" i="5"/>
  <c r="AJ956" i="5"/>
  <c r="AJ928" i="5"/>
  <c r="AJ914" i="5"/>
  <c r="K833" i="1"/>
  <c r="P833" i="1" a="1"/>
  <c r="P833" i="1" s="1"/>
  <c r="K834" i="1"/>
  <c r="P834" i="1" a="1"/>
  <c r="P834" i="1" s="1"/>
  <c r="K835" i="1"/>
  <c r="P835" i="1" a="1"/>
  <c r="P835" i="1" s="1"/>
  <c r="K832" i="1"/>
  <c r="P832" i="1" a="1"/>
  <c r="P832" i="1" s="1"/>
  <c r="K812" i="1"/>
  <c r="P812" i="1" a="1"/>
  <c r="P812" i="1" s="1"/>
  <c r="K813" i="1"/>
  <c r="P813" i="1" a="1"/>
  <c r="P813" i="1" s="1"/>
  <c r="K814" i="1"/>
  <c r="P814" i="1" a="1"/>
  <c r="P814" i="1" s="1"/>
  <c r="K815" i="1"/>
  <c r="P815" i="1" a="1"/>
  <c r="P815" i="1" s="1"/>
  <c r="K816" i="1"/>
  <c r="P816" i="1" a="1"/>
  <c r="P816" i="1" s="1"/>
  <c r="K817" i="1"/>
  <c r="P817" i="1" a="1"/>
  <c r="P817" i="1" s="1"/>
  <c r="K818" i="1"/>
  <c r="P818" i="1" a="1"/>
  <c r="P818" i="1" s="1"/>
  <c r="K819" i="1"/>
  <c r="P819" i="1" a="1"/>
  <c r="P819" i="1" s="1"/>
  <c r="K820" i="1"/>
  <c r="P820" i="1" a="1"/>
  <c r="P820" i="1" s="1"/>
  <c r="K821" i="1"/>
  <c r="P821" i="1" a="1"/>
  <c r="P821" i="1" s="1"/>
  <c r="K822" i="1"/>
  <c r="P822" i="1" a="1"/>
  <c r="P822" i="1" s="1"/>
  <c r="K823" i="1"/>
  <c r="P823" i="1" a="1"/>
  <c r="P823" i="1" s="1"/>
  <c r="K824" i="1"/>
  <c r="P824" i="1" a="1"/>
  <c r="P824" i="1" s="1"/>
  <c r="K825" i="1"/>
  <c r="P825" i="1" a="1"/>
  <c r="P825" i="1" s="1"/>
  <c r="K826" i="1"/>
  <c r="P826" i="1" a="1"/>
  <c r="P826" i="1" s="1"/>
  <c r="K827" i="1"/>
  <c r="P827" i="1" a="1"/>
  <c r="P827" i="1" s="1"/>
  <c r="K828" i="1"/>
  <c r="P828" i="1" a="1"/>
  <c r="P828" i="1" s="1"/>
  <c r="K829" i="1"/>
  <c r="P829" i="1" a="1"/>
  <c r="P829" i="1" s="1"/>
  <c r="K830" i="1"/>
  <c r="P830" i="1" a="1"/>
  <c r="P830" i="1" s="1"/>
  <c r="K831" i="1"/>
  <c r="P831" i="1" a="1"/>
  <c r="P831" i="1" s="1"/>
  <c r="K811" i="1"/>
  <c r="P811" i="1" a="1"/>
  <c r="P811" i="1" s="1"/>
  <c r="K804" i="1"/>
  <c r="P804" i="1" a="1"/>
  <c r="P804" i="1" s="1"/>
  <c r="K805" i="1"/>
  <c r="P805" i="1" a="1"/>
  <c r="P805" i="1" s="1"/>
  <c r="K806" i="1"/>
  <c r="P806" i="1" a="1"/>
  <c r="P806" i="1" s="1"/>
  <c r="K807" i="1"/>
  <c r="P807" i="1" a="1"/>
  <c r="P807" i="1" s="1"/>
  <c r="K808" i="1"/>
  <c r="P808" i="1" a="1"/>
  <c r="P808" i="1" s="1"/>
  <c r="K809" i="1"/>
  <c r="P809" i="1" a="1"/>
  <c r="P809" i="1" s="1"/>
  <c r="K810" i="1"/>
  <c r="P810" i="1" a="1"/>
  <c r="P810" i="1" s="1"/>
  <c r="K803" i="1"/>
  <c r="P803" i="1" a="1"/>
  <c r="P803" i="1" s="1"/>
  <c r="I995" i="5"/>
  <c r="I994" i="5"/>
  <c r="I993" i="5"/>
  <c r="I992" i="5"/>
  <c r="I991" i="5"/>
  <c r="I990" i="5"/>
  <c r="I989" i="5"/>
  <c r="I988" i="5"/>
  <c r="I987" i="5"/>
  <c r="I986" i="5"/>
  <c r="I969" i="5"/>
  <c r="I970" i="5"/>
  <c r="I971" i="5"/>
  <c r="I972" i="5"/>
  <c r="I973" i="5"/>
  <c r="I974" i="5"/>
  <c r="I975" i="5"/>
  <c r="I976" i="5"/>
  <c r="I977" i="5"/>
  <c r="I978" i="5"/>
  <c r="I979" i="5"/>
  <c r="I981" i="5"/>
  <c r="I980" i="5"/>
  <c r="I968" i="5"/>
  <c r="I967" i="5"/>
  <c r="I966" i="5"/>
  <c r="I965" i="5"/>
  <c r="I964" i="5"/>
  <c r="I963" i="5"/>
  <c r="I962" i="5"/>
  <c r="I961" i="5"/>
  <c r="I960" i="5"/>
  <c r="I959" i="5"/>
  <c r="I958" i="5"/>
  <c r="I957" i="5"/>
  <c r="K801" i="1"/>
  <c r="P801" i="1" a="1"/>
  <c r="P801" i="1" s="1"/>
  <c r="K802" i="1"/>
  <c r="P802" i="1" a="1"/>
  <c r="P802" i="1" s="1"/>
  <c r="K800" i="1"/>
  <c r="P800" i="1" a="1"/>
  <c r="P800" i="1" s="1"/>
  <c r="K790" i="1"/>
  <c r="P790" i="1" a="1"/>
  <c r="P790" i="1" s="1"/>
  <c r="K791" i="1"/>
  <c r="P791" i="1" a="1"/>
  <c r="P791" i="1" s="1"/>
  <c r="K792" i="1"/>
  <c r="P792" i="1" a="1"/>
  <c r="P792" i="1" s="1"/>
  <c r="K793" i="1"/>
  <c r="P793" i="1" a="1"/>
  <c r="P793" i="1" s="1"/>
  <c r="K794" i="1"/>
  <c r="P794" i="1" a="1"/>
  <c r="P794" i="1" s="1"/>
  <c r="K795" i="1"/>
  <c r="P795" i="1" a="1"/>
  <c r="P795" i="1" s="1"/>
  <c r="K796" i="1"/>
  <c r="P796" i="1" a="1"/>
  <c r="P796" i="1" s="1"/>
  <c r="K797" i="1"/>
  <c r="P797" i="1" a="1"/>
  <c r="P797" i="1" s="1"/>
  <c r="K798" i="1"/>
  <c r="P798" i="1" a="1"/>
  <c r="P798" i="1" s="1"/>
  <c r="K799" i="1"/>
  <c r="P799" i="1" a="1"/>
  <c r="P799" i="1" s="1"/>
  <c r="K789" i="1"/>
  <c r="P789" i="1" a="1"/>
  <c r="P789" i="1" s="1"/>
  <c r="K784" i="1"/>
  <c r="P784" i="1" a="1"/>
  <c r="P784" i="1" s="1"/>
  <c r="K785" i="1"/>
  <c r="P785" i="1" a="1"/>
  <c r="P785" i="1" s="1"/>
  <c r="K786" i="1"/>
  <c r="P786" i="1" a="1"/>
  <c r="P786" i="1" s="1"/>
  <c r="K787" i="1"/>
  <c r="P787" i="1" a="1"/>
  <c r="P787" i="1" s="1"/>
  <c r="K788" i="1"/>
  <c r="P788" i="1" a="1"/>
  <c r="P788" i="1" s="1"/>
  <c r="K783" i="1"/>
  <c r="P783" i="1" a="1"/>
  <c r="P783" i="1" s="1"/>
  <c r="K759" i="1"/>
  <c r="P759" i="1" a="1"/>
  <c r="P759" i="1" s="1"/>
  <c r="K760" i="1"/>
  <c r="P760" i="1" a="1"/>
  <c r="P760" i="1" s="1"/>
  <c r="K761" i="1"/>
  <c r="P761" i="1" a="1"/>
  <c r="P761" i="1" s="1"/>
  <c r="K762" i="1"/>
  <c r="P762" i="1" a="1"/>
  <c r="P762" i="1" s="1"/>
  <c r="K763" i="1"/>
  <c r="P763" i="1" a="1"/>
  <c r="P763" i="1" s="1"/>
  <c r="K764" i="1"/>
  <c r="P764" i="1" a="1"/>
  <c r="P764" i="1" s="1"/>
  <c r="K765" i="1"/>
  <c r="P765" i="1" a="1"/>
  <c r="P765" i="1" s="1"/>
  <c r="K766" i="1"/>
  <c r="P766" i="1" a="1"/>
  <c r="P766" i="1" s="1"/>
  <c r="K767" i="1"/>
  <c r="P767" i="1" a="1"/>
  <c r="P767" i="1" s="1"/>
  <c r="K768" i="1"/>
  <c r="P768" i="1" a="1"/>
  <c r="P768" i="1" s="1"/>
  <c r="K769" i="1"/>
  <c r="P769" i="1" a="1"/>
  <c r="P769" i="1" s="1"/>
  <c r="K770" i="1"/>
  <c r="P770" i="1" a="1"/>
  <c r="P770" i="1" s="1"/>
  <c r="K771" i="1"/>
  <c r="P771" i="1" a="1"/>
  <c r="P771" i="1" s="1"/>
  <c r="K772" i="1"/>
  <c r="P772" i="1" a="1"/>
  <c r="P772" i="1" s="1"/>
  <c r="K773" i="1"/>
  <c r="P773" i="1" a="1"/>
  <c r="P773" i="1" s="1"/>
  <c r="K774" i="1"/>
  <c r="P774" i="1" a="1"/>
  <c r="P774" i="1" s="1"/>
  <c r="K775" i="1"/>
  <c r="P775" i="1" a="1"/>
  <c r="P775" i="1" s="1"/>
  <c r="K776" i="1"/>
  <c r="P776" i="1" a="1"/>
  <c r="P776" i="1" s="1"/>
  <c r="K777" i="1"/>
  <c r="P777" i="1" a="1"/>
  <c r="P777" i="1" s="1"/>
  <c r="K778" i="1"/>
  <c r="P778" i="1" a="1"/>
  <c r="P778" i="1" s="1"/>
  <c r="K779" i="1"/>
  <c r="P779" i="1" a="1"/>
  <c r="P779" i="1" s="1"/>
  <c r="K780" i="1"/>
  <c r="P780" i="1" a="1"/>
  <c r="P780" i="1" s="1"/>
  <c r="K781" i="1"/>
  <c r="P781" i="1" a="1"/>
  <c r="P781" i="1" s="1"/>
  <c r="K782" i="1"/>
  <c r="P782" i="1" a="1"/>
  <c r="P782" i="1" s="1"/>
  <c r="K758" i="1"/>
  <c r="P758" i="1" a="1"/>
  <c r="P758" i="1" s="1"/>
  <c r="AE834" i="5"/>
  <c r="AE833" i="5"/>
  <c r="I939" i="5"/>
  <c r="I940" i="5"/>
  <c r="I941" i="5"/>
  <c r="I942" i="5"/>
  <c r="I943" i="5"/>
  <c r="I944" i="5"/>
  <c r="I933" i="5"/>
  <c r="I934" i="5"/>
  <c r="I935" i="5"/>
  <c r="I936" i="5"/>
  <c r="I937" i="5"/>
  <c r="I938" i="5"/>
  <c r="I945" i="5"/>
  <c r="I946" i="5"/>
  <c r="I952" i="5"/>
  <c r="I951" i="5"/>
  <c r="I950" i="5"/>
  <c r="I949" i="5"/>
  <c r="I948" i="5"/>
  <c r="I947" i="5"/>
  <c r="I932" i="5"/>
  <c r="I931" i="5"/>
  <c r="I930" i="5"/>
  <c r="I929" i="5"/>
  <c r="K751" i="1"/>
  <c r="P751" i="1" a="1"/>
  <c r="P751" i="1" s="1"/>
  <c r="K752" i="1"/>
  <c r="P752" i="1" a="1"/>
  <c r="P752" i="1" s="1"/>
  <c r="K753" i="1"/>
  <c r="P753" i="1" a="1"/>
  <c r="P753" i="1" s="1"/>
  <c r="K754" i="1"/>
  <c r="P754" i="1" a="1"/>
  <c r="P754" i="1" s="1"/>
  <c r="K755" i="1"/>
  <c r="P755" i="1" a="1"/>
  <c r="P755" i="1" s="1"/>
  <c r="K756" i="1"/>
  <c r="P756" i="1" a="1"/>
  <c r="P756" i="1" s="1"/>
  <c r="K757" i="1"/>
  <c r="P757" i="1" a="1"/>
  <c r="P757" i="1" s="1"/>
  <c r="AE832" i="5"/>
  <c r="K750" i="1"/>
  <c r="P750" i="1" a="1"/>
  <c r="P750" i="1" s="1"/>
  <c r="K743" i="1"/>
  <c r="P743" i="1" a="1"/>
  <c r="P743" i="1" s="1"/>
  <c r="K744" i="1"/>
  <c r="P744" i="1" a="1"/>
  <c r="P744" i="1" s="1"/>
  <c r="K745" i="1"/>
  <c r="P745" i="1" a="1"/>
  <c r="P745" i="1" s="1"/>
  <c r="K746" i="1"/>
  <c r="P746" i="1" a="1"/>
  <c r="P746" i="1" s="1"/>
  <c r="K747" i="1"/>
  <c r="P747" i="1" a="1"/>
  <c r="P747" i="1" s="1"/>
  <c r="K748" i="1"/>
  <c r="P748" i="1" a="1"/>
  <c r="P748" i="1" s="1"/>
  <c r="K749" i="1"/>
  <c r="P749" i="1" a="1"/>
  <c r="P749" i="1" s="1"/>
  <c r="K742" i="1"/>
  <c r="P742" i="1" a="1"/>
  <c r="P742" i="1" s="1"/>
  <c r="K726" i="1"/>
  <c r="P726" i="1" a="1"/>
  <c r="P726" i="1" s="1"/>
  <c r="K727" i="1"/>
  <c r="P727" i="1" a="1"/>
  <c r="P727" i="1" s="1"/>
  <c r="K728" i="1"/>
  <c r="P728" i="1" a="1"/>
  <c r="P728" i="1" s="1"/>
  <c r="K729" i="1"/>
  <c r="P729" i="1" a="1"/>
  <c r="P729" i="1" s="1"/>
  <c r="K730" i="1"/>
  <c r="P730" i="1" a="1"/>
  <c r="P730" i="1" s="1"/>
  <c r="K731" i="1"/>
  <c r="P731" i="1" a="1"/>
  <c r="P731" i="1" s="1"/>
  <c r="K732" i="1"/>
  <c r="P732" i="1" a="1"/>
  <c r="P732" i="1" s="1"/>
  <c r="K733" i="1"/>
  <c r="P733" i="1" a="1"/>
  <c r="P733" i="1" s="1"/>
  <c r="K734" i="1"/>
  <c r="P734" i="1" a="1"/>
  <c r="P734" i="1" s="1"/>
  <c r="K735" i="1"/>
  <c r="P735" i="1" a="1"/>
  <c r="P735" i="1" s="1"/>
  <c r="K736" i="1"/>
  <c r="P736" i="1" a="1"/>
  <c r="P736" i="1" s="1"/>
  <c r="K737" i="1"/>
  <c r="P737" i="1" a="1"/>
  <c r="P737" i="1" s="1"/>
  <c r="K738" i="1"/>
  <c r="P738" i="1" a="1"/>
  <c r="P738" i="1" s="1"/>
  <c r="K739" i="1"/>
  <c r="P739" i="1" a="1"/>
  <c r="P739" i="1" s="1"/>
  <c r="K740" i="1"/>
  <c r="P740" i="1" a="1"/>
  <c r="P740" i="1" s="1"/>
  <c r="K741" i="1"/>
  <c r="P741" i="1" a="1"/>
  <c r="P741" i="1" s="1"/>
  <c r="K725" i="1"/>
  <c r="P725" i="1" a="1"/>
  <c r="P725" i="1" s="1"/>
  <c r="K718" i="1"/>
  <c r="P718" i="1" a="1"/>
  <c r="P718" i="1" s="1"/>
  <c r="K719" i="1"/>
  <c r="P719" i="1" a="1"/>
  <c r="P719" i="1" s="1"/>
  <c r="K720" i="1"/>
  <c r="P720" i="1" a="1"/>
  <c r="P720" i="1" s="1"/>
  <c r="K721" i="1"/>
  <c r="P721" i="1" a="1"/>
  <c r="P721" i="1" s="1"/>
  <c r="K722" i="1"/>
  <c r="P722" i="1" a="1"/>
  <c r="P722" i="1" s="1"/>
  <c r="K723" i="1"/>
  <c r="P723" i="1" a="1"/>
  <c r="P723" i="1" s="1"/>
  <c r="K724" i="1"/>
  <c r="P724" i="1" a="1"/>
  <c r="P724" i="1" s="1"/>
  <c r="K717" i="1"/>
  <c r="P717" i="1" a="1"/>
  <c r="P717" i="1" s="1"/>
  <c r="I59" i="16"/>
  <c r="I60" i="16"/>
  <c r="I61" i="16"/>
  <c r="I62" i="16"/>
  <c r="I63" i="16"/>
  <c r="I64" i="16"/>
  <c r="I65" i="16"/>
  <c r="I66" i="16"/>
  <c r="I67" i="16"/>
  <c r="I68" i="16"/>
  <c r="G59" i="16" a="1"/>
  <c r="G59" i="16" s="1"/>
  <c r="G60" i="16" a="1"/>
  <c r="G60" i="16" s="1"/>
  <c r="G61" i="16" a="1"/>
  <c r="G61" i="16" s="1"/>
  <c r="G62" i="16" a="1"/>
  <c r="G62" i="16" s="1"/>
  <c r="G63" i="16" a="1"/>
  <c r="G63" i="16" s="1"/>
  <c r="G64" i="16" a="1"/>
  <c r="G64" i="16" s="1"/>
  <c r="G65" i="16" a="1"/>
  <c r="G65" i="16" s="1"/>
  <c r="G66" i="16" a="1"/>
  <c r="G66" i="16" s="1"/>
  <c r="G67" i="16" a="1"/>
  <c r="G67" i="16" s="1"/>
  <c r="G68" i="16" a="1"/>
  <c r="G68" i="16" s="1"/>
  <c r="J1034" i="5" a="1"/>
  <c r="J1030" i="5" a="1"/>
  <c r="J1007" i="5" a="1"/>
  <c r="J952" i="5" a="1"/>
  <c r="J1022" i="5" a="1"/>
  <c r="J1006" i="5" a="1"/>
  <c r="J976" i="5" a="1"/>
  <c r="J939" i="5" a="1"/>
  <c r="J1064" i="5" a="1"/>
  <c r="J947" i="5" a="1"/>
  <c r="J958" i="5" a="1"/>
  <c r="J1018" i="5" a="1"/>
  <c r="J1060" i="5" a="1"/>
  <c r="J1000" i="5" a="1"/>
  <c r="J1019" i="5" a="1"/>
  <c r="J990" i="5" a="1"/>
  <c r="J978" i="5" a="1"/>
  <c r="J1032" i="5" a="1"/>
  <c r="J992" i="5" a="1"/>
  <c r="J1076" i="5" a="1"/>
  <c r="J1011" i="5" a="1"/>
  <c r="J1042" i="5" a="1"/>
  <c r="J949" i="5" a="1"/>
  <c r="J994" i="5" a="1"/>
  <c r="J959" i="5" a="1"/>
  <c r="J940" i="5" a="1"/>
  <c r="J1043" i="5" a="1"/>
  <c r="J1028" i="5" a="1"/>
  <c r="J1012" i="5" a="1"/>
  <c r="J971" i="5" a="1"/>
  <c r="J1031" i="5" a="1"/>
  <c r="J1001" i="5" a="1"/>
  <c r="J1039" i="5" a="1"/>
  <c r="J1038" i="5" a="1"/>
  <c r="J1017" i="5" a="1"/>
  <c r="J980" i="5" a="1"/>
  <c r="J1016" i="5" a="1"/>
  <c r="J1010" i="5" a="1"/>
  <c r="J981" i="5" a="1"/>
  <c r="J1052" i="5" a="1"/>
  <c r="J968" i="5" a="1"/>
  <c r="J1035" i="5" a="1"/>
  <c r="J1036" i="5" a="1"/>
  <c r="J969" i="5" a="1"/>
  <c r="J938" i="5" a="1"/>
  <c r="J1015" i="5" a="1"/>
  <c r="J1045" i="5" a="1"/>
  <c r="J945" i="5" a="1"/>
  <c r="J1058" i="5" a="1"/>
  <c r="J1072" i="5" a="1"/>
  <c r="J1077" i="5" a="1"/>
  <c r="J1075" i="5" a="1"/>
  <c r="J960" i="5" a="1"/>
  <c r="J942" i="5" a="1"/>
  <c r="J1008" i="5" a="1"/>
  <c r="J1073" i="5" a="1"/>
  <c r="J957" i="5" a="1"/>
  <c r="J986" i="5" a="1"/>
  <c r="J1047" i="5" a="1"/>
  <c r="J1020" i="5" a="1"/>
  <c r="J1070" i="5" a="1"/>
  <c r="J1037" i="5" a="1"/>
  <c r="J963" i="5" a="1"/>
  <c r="J1061" i="5" a="1"/>
  <c r="J1063" i="5" a="1"/>
  <c r="J966" i="5" a="1"/>
  <c r="J1049" i="5" a="1"/>
  <c r="J930" i="5" a="1"/>
  <c r="J937" i="5" a="1"/>
  <c r="J934" i="5" a="1"/>
  <c r="J987" i="5" a="1"/>
  <c r="J1046" i="5" a="1"/>
  <c r="J1041" i="5" a="1"/>
  <c r="J1005" i="5" a="1"/>
  <c r="J1021" i="5" a="1"/>
  <c r="J1059" i="5" a="1"/>
  <c r="J972" i="5" a="1"/>
  <c r="J1051" i="5" a="1"/>
  <c r="J1029" i="5" a="1"/>
  <c r="J1033" i="5" a="1"/>
  <c r="J1074" i="5" a="1"/>
  <c r="J979" i="5" a="1"/>
  <c r="J929" i="5" a="1"/>
  <c r="J1004" i="5" a="1"/>
  <c r="J944" i="5" a="1"/>
  <c r="J948" i="5" a="1"/>
  <c r="J962" i="5" a="1"/>
  <c r="J941" i="5" a="1"/>
  <c r="J936" i="5" a="1"/>
  <c r="J1066" i="5" a="1"/>
  <c r="J974" i="5" a="1"/>
  <c r="J989" i="5" a="1"/>
  <c r="J935" i="5" a="1"/>
  <c r="J991" i="5" a="1"/>
  <c r="J951" i="5" a="1"/>
  <c r="J967" i="5" a="1"/>
  <c r="J993" i="5" a="1"/>
  <c r="J1069" i="5" a="1"/>
  <c r="J946" i="5" a="1"/>
  <c r="J1071" i="5" a="1"/>
  <c r="J1009" i="5" a="1"/>
  <c r="J973" i="5" a="1"/>
  <c r="J964" i="5" a="1"/>
  <c r="J1014" i="5" a="1"/>
  <c r="J932" i="5" a="1"/>
  <c r="J995" i="5" a="1"/>
  <c r="J1062" i="5" a="1"/>
  <c r="J1048" i="5" a="1"/>
  <c r="J1065" i="5" a="1"/>
  <c r="J965" i="5" a="1"/>
  <c r="J1002" i="5" a="1"/>
  <c r="J977" i="5" a="1"/>
  <c r="J950" i="5" a="1"/>
  <c r="J1003" i="5" a="1"/>
  <c r="J1013" i="5" a="1"/>
  <c r="J1040" i="5" a="1"/>
  <c r="J970" i="5" a="1"/>
  <c r="J1068" i="5" a="1"/>
  <c r="J1050" i="5" a="1"/>
  <c r="J1067" i="5" a="1"/>
  <c r="J975" i="5" a="1"/>
  <c r="J933" i="5" a="1"/>
  <c r="J1044" i="5" a="1"/>
  <c r="J1027" i="5" a="1"/>
  <c r="J988" i="5" a="1"/>
  <c r="J931" i="5" a="1"/>
  <c r="J1057" i="5" a="1"/>
  <c r="J943" i="5" a="1"/>
  <c r="J961" i="5" a="1"/>
  <c r="Z824" i="5" l="1"/>
  <c r="J1059" i="5"/>
  <c r="J1067" i="5"/>
  <c r="J1075" i="5"/>
  <c r="J1060" i="5"/>
  <c r="J1068" i="5"/>
  <c r="J1076" i="5"/>
  <c r="J1061" i="5"/>
  <c r="J1069" i="5"/>
  <c r="J1077" i="5"/>
  <c r="J1062" i="5"/>
  <c r="J1070" i="5"/>
  <c r="J1063" i="5"/>
  <c r="J1073" i="5"/>
  <c r="J1064" i="5"/>
  <c r="J1072" i="5"/>
  <c r="J1057" i="5"/>
  <c r="J1065" i="5"/>
  <c r="J1071" i="5"/>
  <c r="J1058" i="5"/>
  <c r="J1066" i="5"/>
  <c r="J1074" i="5"/>
  <c r="J1052" i="5"/>
  <c r="J1051" i="5"/>
  <c r="J1050" i="5"/>
  <c r="J1049" i="5"/>
  <c r="J1042" i="5"/>
  <c r="J1027" i="5"/>
  <c r="J1035" i="5"/>
  <c r="J1043" i="5"/>
  <c r="J1028" i="5"/>
  <c r="J1036" i="5"/>
  <c r="J1044" i="5"/>
  <c r="J1034" i="5"/>
  <c r="J1029" i="5"/>
  <c r="J1037" i="5"/>
  <c r="J1045" i="5"/>
  <c r="J1031" i="5"/>
  <c r="J1039" i="5"/>
  <c r="J1047" i="5"/>
  <c r="J1032" i="5"/>
  <c r="J1040" i="5"/>
  <c r="J1048" i="5"/>
  <c r="J1033" i="5"/>
  <c r="J1041" i="5"/>
  <c r="J1030" i="5"/>
  <c r="J1038" i="5"/>
  <c r="J1046" i="5"/>
  <c r="J1017" i="5"/>
  <c r="J1002" i="5"/>
  <c r="J1010" i="5"/>
  <c r="J1018" i="5"/>
  <c r="J1009" i="5"/>
  <c r="J1003" i="5"/>
  <c r="J1011" i="5"/>
  <c r="J1001" i="5"/>
  <c r="J1019" i="5"/>
  <c r="J1020" i="5"/>
  <c r="J1006" i="5"/>
  <c r="J1014" i="5"/>
  <c r="J1021" i="5"/>
  <c r="J1007" i="5"/>
  <c r="J1015" i="5"/>
  <c r="J1022" i="5"/>
  <c r="J1000" i="5"/>
  <c r="J1008" i="5"/>
  <c r="J1016" i="5"/>
  <c r="J1004" i="5"/>
  <c r="J1012" i="5"/>
  <c r="J1005" i="5"/>
  <c r="J1013" i="5"/>
  <c r="J990" i="5"/>
  <c r="J992" i="5"/>
  <c r="J986" i="5"/>
  <c r="J993" i="5"/>
  <c r="J994" i="5"/>
  <c r="J987" i="5"/>
  <c r="J991" i="5"/>
  <c r="J989" i="5"/>
  <c r="J988" i="5"/>
  <c r="J995" i="5"/>
  <c r="J969" i="5"/>
  <c r="J976" i="5"/>
  <c r="J975" i="5"/>
  <c r="J974" i="5"/>
  <c r="J973" i="5"/>
  <c r="J972" i="5"/>
  <c r="J979" i="5"/>
  <c r="J971" i="5"/>
  <c r="J970" i="5"/>
  <c r="J978" i="5"/>
  <c r="J977" i="5"/>
  <c r="J963" i="5"/>
  <c r="J964" i="5"/>
  <c r="J966" i="5"/>
  <c r="J962" i="5"/>
  <c r="J981" i="5"/>
  <c r="J957" i="5"/>
  <c r="J965" i="5"/>
  <c r="J960" i="5"/>
  <c r="J968" i="5"/>
  <c r="J958" i="5"/>
  <c r="J961" i="5"/>
  <c r="J980" i="5"/>
  <c r="J959" i="5"/>
  <c r="J967" i="5"/>
  <c r="J944" i="5"/>
  <c r="J943" i="5"/>
  <c r="J942" i="5"/>
  <c r="J941" i="5"/>
  <c r="J940" i="5"/>
  <c r="J939" i="5"/>
  <c r="J933" i="5"/>
  <c r="J946" i="5"/>
  <c r="J934" i="5"/>
  <c r="J938" i="5"/>
  <c r="J936" i="5"/>
  <c r="J937" i="5"/>
  <c r="J945" i="5"/>
  <c r="J935" i="5"/>
  <c r="J951" i="5"/>
  <c r="J930" i="5"/>
  <c r="J952" i="5"/>
  <c r="J931" i="5"/>
  <c r="J950" i="5"/>
  <c r="J947" i="5"/>
  <c r="J929" i="5"/>
  <c r="J948" i="5"/>
  <c r="J932" i="5"/>
  <c r="J949" i="5"/>
  <c r="K924" i="5"/>
  <c r="R924" i="5" s="1"/>
  <c r="M924" i="5"/>
  <c r="P924" i="5" s="1"/>
  <c r="I923" i="5"/>
  <c r="I922" i="5"/>
  <c r="I921" i="5"/>
  <c r="I920" i="5"/>
  <c r="I919" i="5"/>
  <c r="I918" i="5"/>
  <c r="I917" i="5"/>
  <c r="I916" i="5"/>
  <c r="I915" i="5"/>
  <c r="AJ900" i="5"/>
  <c r="K709" i="1"/>
  <c r="P709" i="1" a="1"/>
  <c r="P709" i="1" s="1"/>
  <c r="K710" i="1"/>
  <c r="P710" i="1" a="1"/>
  <c r="P710" i="1" s="1"/>
  <c r="K711" i="1"/>
  <c r="P711" i="1" a="1"/>
  <c r="P711" i="1" s="1"/>
  <c r="K712" i="1"/>
  <c r="P712" i="1" a="1"/>
  <c r="P712" i="1" s="1"/>
  <c r="K713" i="1"/>
  <c r="P713" i="1" a="1"/>
  <c r="P713" i="1" s="1"/>
  <c r="K714" i="1"/>
  <c r="P714" i="1" a="1"/>
  <c r="P714" i="1" s="1"/>
  <c r="K715" i="1"/>
  <c r="P715" i="1" a="1"/>
  <c r="P715" i="1" s="1"/>
  <c r="K716" i="1"/>
  <c r="P716" i="1" a="1"/>
  <c r="P716" i="1" s="1"/>
  <c r="K708" i="1"/>
  <c r="P708" i="1" a="1"/>
  <c r="P708" i="1" s="1"/>
  <c r="K707" i="1"/>
  <c r="P707" i="1" a="1"/>
  <c r="P707" i="1" s="1"/>
  <c r="K702" i="1"/>
  <c r="P702" i="1" a="1"/>
  <c r="P702" i="1" s="1"/>
  <c r="K703" i="1"/>
  <c r="P703" i="1" a="1"/>
  <c r="P703" i="1" s="1"/>
  <c r="K704" i="1"/>
  <c r="P704" i="1" a="1"/>
  <c r="P704" i="1" s="1"/>
  <c r="K705" i="1"/>
  <c r="P705" i="1" a="1"/>
  <c r="P705" i="1" s="1"/>
  <c r="K706" i="1"/>
  <c r="P706" i="1" a="1"/>
  <c r="P706" i="1" s="1"/>
  <c r="K701" i="1"/>
  <c r="P701" i="1" a="1"/>
  <c r="P701" i="1" s="1"/>
  <c r="K700" i="1"/>
  <c r="P700" i="1" a="1"/>
  <c r="P700" i="1" s="1"/>
  <c r="K686" i="1"/>
  <c r="P686" i="1" a="1"/>
  <c r="P686" i="1" s="1"/>
  <c r="K687" i="1"/>
  <c r="P687" i="1" a="1"/>
  <c r="P687" i="1" s="1"/>
  <c r="K688" i="1"/>
  <c r="P688" i="1" a="1"/>
  <c r="P688" i="1" s="1"/>
  <c r="K689" i="1"/>
  <c r="P689" i="1" a="1"/>
  <c r="P689" i="1" s="1"/>
  <c r="K690" i="1"/>
  <c r="P690" i="1" a="1"/>
  <c r="P690" i="1" s="1"/>
  <c r="K691" i="1"/>
  <c r="P691" i="1" a="1"/>
  <c r="P691" i="1" s="1"/>
  <c r="K692" i="1"/>
  <c r="P692" i="1" a="1"/>
  <c r="P692" i="1" s="1"/>
  <c r="K693" i="1"/>
  <c r="P693" i="1" a="1"/>
  <c r="P693" i="1" s="1"/>
  <c r="K694" i="1"/>
  <c r="P694" i="1" a="1"/>
  <c r="P694" i="1" s="1"/>
  <c r="K695" i="1"/>
  <c r="P695" i="1" a="1"/>
  <c r="P695" i="1" s="1"/>
  <c r="K696" i="1"/>
  <c r="P696" i="1" a="1"/>
  <c r="P696" i="1" s="1"/>
  <c r="K697" i="1"/>
  <c r="P697" i="1" a="1"/>
  <c r="P697" i="1" s="1"/>
  <c r="K698" i="1"/>
  <c r="P698" i="1" a="1"/>
  <c r="P698" i="1" s="1"/>
  <c r="K699" i="1"/>
  <c r="P699" i="1" a="1"/>
  <c r="P699" i="1" s="1"/>
  <c r="K685" i="1"/>
  <c r="P685" i="1" a="1"/>
  <c r="P685" i="1" s="1"/>
  <c r="K670" i="1"/>
  <c r="P670" i="1" a="1"/>
  <c r="P670" i="1" s="1"/>
  <c r="K671" i="1"/>
  <c r="P671" i="1" a="1"/>
  <c r="P671" i="1" s="1"/>
  <c r="K672" i="1"/>
  <c r="P672" i="1" a="1"/>
  <c r="P672" i="1" s="1"/>
  <c r="K673" i="1"/>
  <c r="P673" i="1" a="1"/>
  <c r="P673" i="1" s="1"/>
  <c r="K674" i="1"/>
  <c r="P674" i="1" a="1"/>
  <c r="P674" i="1" s="1"/>
  <c r="K675" i="1"/>
  <c r="P675" i="1" a="1"/>
  <c r="P675" i="1" s="1"/>
  <c r="K676" i="1"/>
  <c r="P676" i="1" a="1"/>
  <c r="P676" i="1" s="1"/>
  <c r="K677" i="1"/>
  <c r="P677" i="1" a="1"/>
  <c r="P677" i="1" s="1"/>
  <c r="K678" i="1"/>
  <c r="P678" i="1" a="1"/>
  <c r="P678" i="1" s="1"/>
  <c r="K679" i="1"/>
  <c r="P679" i="1" a="1"/>
  <c r="P679" i="1" s="1"/>
  <c r="K680" i="1"/>
  <c r="P680" i="1" a="1"/>
  <c r="P680" i="1" s="1"/>
  <c r="K681" i="1"/>
  <c r="P681" i="1" a="1"/>
  <c r="P681" i="1" s="1"/>
  <c r="K682" i="1"/>
  <c r="P682" i="1" a="1"/>
  <c r="P682" i="1" s="1"/>
  <c r="K683" i="1"/>
  <c r="P683" i="1" a="1"/>
  <c r="P683" i="1" s="1"/>
  <c r="K684" i="1"/>
  <c r="P684" i="1" a="1"/>
  <c r="P684" i="1" s="1"/>
  <c r="K669" i="1"/>
  <c r="P669" i="1" a="1"/>
  <c r="P669" i="1" s="1"/>
  <c r="H59" i="16"/>
  <c r="H60" i="16"/>
  <c r="H61" i="16"/>
  <c r="H62" i="16"/>
  <c r="H63" i="16"/>
  <c r="H64" i="16"/>
  <c r="H65" i="16"/>
  <c r="H66" i="16"/>
  <c r="H67" i="16"/>
  <c r="H68" i="16"/>
  <c r="G51" i="16" a="1"/>
  <c r="G51" i="16" s="1"/>
  <c r="G52" i="16" a="1"/>
  <c r="G52" i="16" s="1"/>
  <c r="G53" i="16" a="1"/>
  <c r="G53" i="16" s="1"/>
  <c r="G54" i="16" a="1"/>
  <c r="G54" i="16" s="1"/>
  <c r="G55" i="16" a="1"/>
  <c r="G55" i="16" s="1"/>
  <c r="G56" i="16" a="1"/>
  <c r="G56" i="16" s="1"/>
  <c r="G57" i="16" a="1"/>
  <c r="G57" i="16" s="1"/>
  <c r="G58" i="16" a="1"/>
  <c r="G58" i="16" s="1"/>
  <c r="I43" i="16"/>
  <c r="I44" i="16"/>
  <c r="I45" i="16"/>
  <c r="I46" i="16"/>
  <c r="I47" i="16"/>
  <c r="I48" i="16"/>
  <c r="I49" i="16"/>
  <c r="I50" i="16"/>
  <c r="I51" i="16"/>
  <c r="I52" i="16"/>
  <c r="I53" i="16"/>
  <c r="I54" i="16"/>
  <c r="I55" i="16"/>
  <c r="I56" i="16"/>
  <c r="I57" i="16"/>
  <c r="I58" i="16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AE937" i="5"/>
  <c r="I910" i="5"/>
  <c r="I909" i="5"/>
  <c r="I908" i="5"/>
  <c r="I907" i="5"/>
  <c r="I906" i="5"/>
  <c r="I905" i="5"/>
  <c r="I904" i="5"/>
  <c r="I903" i="5"/>
  <c r="I902" i="5"/>
  <c r="I901" i="5"/>
  <c r="K665" i="1"/>
  <c r="P665" i="1" a="1"/>
  <c r="P665" i="1" s="1"/>
  <c r="K666" i="1"/>
  <c r="P666" i="1" a="1"/>
  <c r="P666" i="1" s="1"/>
  <c r="K667" i="1"/>
  <c r="P667" i="1" a="1"/>
  <c r="P667" i="1" s="1"/>
  <c r="K668" i="1"/>
  <c r="P668" i="1" a="1"/>
  <c r="P668" i="1" s="1"/>
  <c r="K664" i="1"/>
  <c r="P664" i="1" a="1"/>
  <c r="P664" i="1" s="1"/>
  <c r="K658" i="1"/>
  <c r="P658" i="1" a="1"/>
  <c r="P658" i="1" s="1"/>
  <c r="K659" i="1"/>
  <c r="P659" i="1" a="1"/>
  <c r="P659" i="1" s="1"/>
  <c r="K660" i="1"/>
  <c r="P660" i="1" a="1"/>
  <c r="P660" i="1" s="1"/>
  <c r="K661" i="1"/>
  <c r="P661" i="1" a="1"/>
  <c r="P661" i="1" s="1"/>
  <c r="K662" i="1"/>
  <c r="P662" i="1" a="1"/>
  <c r="P662" i="1" s="1"/>
  <c r="K663" i="1"/>
  <c r="P663" i="1" a="1"/>
  <c r="P663" i="1" s="1"/>
  <c r="K657" i="1"/>
  <c r="P657" i="1" a="1"/>
  <c r="P657" i="1" s="1"/>
  <c r="K638" i="1"/>
  <c r="P638" i="1" a="1"/>
  <c r="P638" i="1" s="1"/>
  <c r="K639" i="1"/>
  <c r="P639" i="1" a="1"/>
  <c r="P639" i="1" s="1"/>
  <c r="K640" i="1"/>
  <c r="P640" i="1" a="1"/>
  <c r="P640" i="1" s="1"/>
  <c r="K641" i="1"/>
  <c r="P641" i="1" a="1"/>
  <c r="P641" i="1" s="1"/>
  <c r="K642" i="1"/>
  <c r="P642" i="1" a="1"/>
  <c r="P642" i="1" s="1"/>
  <c r="K643" i="1"/>
  <c r="P643" i="1" a="1"/>
  <c r="P643" i="1" s="1"/>
  <c r="K644" i="1"/>
  <c r="P644" i="1" a="1"/>
  <c r="P644" i="1" s="1"/>
  <c r="K645" i="1"/>
  <c r="P645" i="1" a="1"/>
  <c r="P645" i="1" s="1"/>
  <c r="K646" i="1"/>
  <c r="P646" i="1" a="1"/>
  <c r="P646" i="1" s="1"/>
  <c r="K647" i="1"/>
  <c r="P647" i="1" a="1"/>
  <c r="P647" i="1" s="1"/>
  <c r="K648" i="1"/>
  <c r="P648" i="1" a="1"/>
  <c r="P648" i="1" s="1"/>
  <c r="K649" i="1"/>
  <c r="P649" i="1" a="1"/>
  <c r="P649" i="1" s="1"/>
  <c r="K650" i="1"/>
  <c r="P650" i="1" a="1"/>
  <c r="P650" i="1" s="1"/>
  <c r="K651" i="1"/>
  <c r="P651" i="1" a="1"/>
  <c r="P651" i="1" s="1"/>
  <c r="K652" i="1"/>
  <c r="P652" i="1" a="1"/>
  <c r="P652" i="1" s="1"/>
  <c r="K653" i="1"/>
  <c r="P653" i="1" a="1"/>
  <c r="P653" i="1" s="1"/>
  <c r="K654" i="1"/>
  <c r="P654" i="1" a="1"/>
  <c r="P654" i="1" s="1"/>
  <c r="K655" i="1"/>
  <c r="P655" i="1" a="1"/>
  <c r="P655" i="1" s="1"/>
  <c r="K656" i="1"/>
  <c r="P656" i="1" a="1"/>
  <c r="P656" i="1" s="1"/>
  <c r="K637" i="1"/>
  <c r="P637" i="1" a="1"/>
  <c r="P637" i="1" s="1"/>
  <c r="K636" i="1"/>
  <c r="P636" i="1" a="1"/>
  <c r="P636" i="1" s="1"/>
  <c r="K628" i="1"/>
  <c r="P628" i="1" a="1"/>
  <c r="P628" i="1" s="1"/>
  <c r="K629" i="1"/>
  <c r="P629" i="1" a="1"/>
  <c r="P629" i="1" s="1"/>
  <c r="K630" i="1"/>
  <c r="P630" i="1" a="1"/>
  <c r="P630" i="1" s="1"/>
  <c r="K631" i="1"/>
  <c r="P631" i="1" a="1"/>
  <c r="P631" i="1" s="1"/>
  <c r="K632" i="1"/>
  <c r="P632" i="1" a="1"/>
  <c r="P632" i="1" s="1"/>
  <c r="K633" i="1"/>
  <c r="P633" i="1" a="1"/>
  <c r="P633" i="1" s="1"/>
  <c r="K634" i="1"/>
  <c r="P634" i="1" a="1"/>
  <c r="P634" i="1" s="1"/>
  <c r="K635" i="1"/>
  <c r="P635" i="1" a="1"/>
  <c r="P635" i="1" s="1"/>
  <c r="K627" i="1"/>
  <c r="P627" i="1" a="1"/>
  <c r="P627" i="1" s="1"/>
  <c r="K196" i="7"/>
  <c r="M196" i="7" s="1"/>
  <c r="K197" i="7"/>
  <c r="M197" i="7" s="1"/>
  <c r="J915" i="5" a="1"/>
  <c r="J923" i="5" a="1"/>
  <c r="J909" i="5" a="1"/>
  <c r="J920" i="5" a="1"/>
  <c r="J901" i="5" a="1"/>
  <c r="J908" i="5" a="1"/>
  <c r="J903" i="5" a="1"/>
  <c r="J904" i="5" a="1"/>
  <c r="J921" i="5" a="1"/>
  <c r="J910" i="5" a="1"/>
  <c r="J919" i="5" a="1"/>
  <c r="L202" i="7"/>
  <c r="J922" i="5" a="1"/>
  <c r="J906" i="5" a="1"/>
  <c r="J917" i="5" a="1"/>
  <c r="L201" i="7"/>
  <c r="J902" i="5" a="1"/>
  <c r="J905" i="5" a="1"/>
  <c r="J916" i="5" a="1"/>
  <c r="J918" i="5" a="1"/>
  <c r="J907" i="5" a="1"/>
  <c r="M1058" i="5" l="1"/>
  <c r="P1058" i="5" s="1"/>
  <c r="L1058" i="5"/>
  <c r="K1058" i="5"/>
  <c r="R1058" i="5" s="1"/>
  <c r="M1069" i="5"/>
  <c r="P1069" i="5" s="1"/>
  <c r="L1069" i="5"/>
  <c r="K1069" i="5"/>
  <c r="R1069" i="5" s="1"/>
  <c r="M1061" i="5"/>
  <c r="P1061" i="5" s="1"/>
  <c r="L1061" i="5"/>
  <c r="K1061" i="5"/>
  <c r="R1061" i="5" s="1"/>
  <c r="K1071" i="5"/>
  <c r="R1071" i="5" s="1"/>
  <c r="M1071" i="5"/>
  <c r="P1071" i="5" s="1"/>
  <c r="L1071" i="5"/>
  <c r="M1073" i="5"/>
  <c r="P1073" i="5" s="1"/>
  <c r="L1073" i="5"/>
  <c r="K1073" i="5"/>
  <c r="R1073" i="5" s="1"/>
  <c r="L1076" i="5"/>
  <c r="K1076" i="5"/>
  <c r="R1076" i="5" s="1"/>
  <c r="M1076" i="5"/>
  <c r="P1076" i="5" s="1"/>
  <c r="M1065" i="5"/>
  <c r="P1065" i="5" s="1"/>
  <c r="L1065" i="5"/>
  <c r="K1065" i="5"/>
  <c r="R1065" i="5" s="1"/>
  <c r="K1063" i="5"/>
  <c r="R1063" i="5" s="1"/>
  <c r="M1063" i="5"/>
  <c r="P1063" i="5" s="1"/>
  <c r="L1063" i="5"/>
  <c r="L1068" i="5"/>
  <c r="K1068" i="5"/>
  <c r="R1068" i="5" s="1"/>
  <c r="M1068" i="5"/>
  <c r="P1068" i="5" s="1"/>
  <c r="M1057" i="5"/>
  <c r="L1057" i="5"/>
  <c r="K1057" i="5"/>
  <c r="L1060" i="5"/>
  <c r="K1060" i="5"/>
  <c r="R1060" i="5" s="1"/>
  <c r="M1060" i="5"/>
  <c r="P1060" i="5" s="1"/>
  <c r="M1070" i="5"/>
  <c r="P1070" i="5" s="1"/>
  <c r="L1070" i="5"/>
  <c r="K1070" i="5"/>
  <c r="R1070" i="5" s="1"/>
  <c r="M1075" i="5"/>
  <c r="P1075" i="5" s="1"/>
  <c r="L1075" i="5"/>
  <c r="K1075" i="5"/>
  <c r="R1075" i="5" s="1"/>
  <c r="M1074" i="5"/>
  <c r="P1074" i="5" s="1"/>
  <c r="L1074" i="5"/>
  <c r="K1074" i="5"/>
  <c r="R1074" i="5" s="1"/>
  <c r="M1072" i="5"/>
  <c r="P1072" i="5" s="1"/>
  <c r="L1072" i="5"/>
  <c r="K1072" i="5"/>
  <c r="R1072" i="5" s="1"/>
  <c r="M1062" i="5"/>
  <c r="P1062" i="5" s="1"/>
  <c r="L1062" i="5"/>
  <c r="K1062" i="5"/>
  <c r="R1062" i="5" s="1"/>
  <c r="M1067" i="5"/>
  <c r="P1067" i="5" s="1"/>
  <c r="L1067" i="5"/>
  <c r="K1067" i="5"/>
  <c r="R1067" i="5" s="1"/>
  <c r="M1066" i="5"/>
  <c r="P1066" i="5" s="1"/>
  <c r="L1066" i="5"/>
  <c r="K1066" i="5"/>
  <c r="R1066" i="5" s="1"/>
  <c r="M1064" i="5"/>
  <c r="P1064" i="5" s="1"/>
  <c r="L1064" i="5"/>
  <c r="K1064" i="5"/>
  <c r="R1064" i="5" s="1"/>
  <c r="M1077" i="5"/>
  <c r="P1077" i="5" s="1"/>
  <c r="L1077" i="5"/>
  <c r="K1077" i="5"/>
  <c r="R1077" i="5" s="1"/>
  <c r="M1059" i="5"/>
  <c r="P1059" i="5" s="1"/>
  <c r="L1059" i="5"/>
  <c r="K1059" i="5"/>
  <c r="R1059" i="5" s="1"/>
  <c r="L1050" i="5"/>
  <c r="M1050" i="5"/>
  <c r="P1050" i="5" s="1"/>
  <c r="K1050" i="5"/>
  <c r="K1051" i="5"/>
  <c r="R1051" i="5" s="1"/>
  <c r="L1051" i="5"/>
  <c r="M1051" i="5"/>
  <c r="P1051" i="5" s="1"/>
  <c r="K1049" i="5"/>
  <c r="R1049" i="5" s="1"/>
  <c r="L1049" i="5"/>
  <c r="M1049" i="5"/>
  <c r="P1049" i="5" s="1"/>
  <c r="K1052" i="5"/>
  <c r="R1052" i="5" s="1"/>
  <c r="M1052" i="5"/>
  <c r="P1052" i="5" s="1"/>
  <c r="L1052" i="5"/>
  <c r="M1040" i="5"/>
  <c r="P1040" i="5" s="1"/>
  <c r="L1040" i="5"/>
  <c r="K1040" i="5"/>
  <c r="R1040" i="5" s="1"/>
  <c r="M1034" i="5"/>
  <c r="P1034" i="5" s="1"/>
  <c r="L1034" i="5"/>
  <c r="K1034" i="5"/>
  <c r="R1034" i="5" s="1"/>
  <c r="K1046" i="5"/>
  <c r="R1046" i="5" s="1"/>
  <c r="M1046" i="5"/>
  <c r="P1046" i="5" s="1"/>
  <c r="L1046" i="5"/>
  <c r="M1032" i="5"/>
  <c r="P1032" i="5" s="1"/>
  <c r="L1032" i="5"/>
  <c r="K1032" i="5"/>
  <c r="R1032" i="5" s="1"/>
  <c r="M1044" i="5"/>
  <c r="P1044" i="5" s="1"/>
  <c r="L1044" i="5"/>
  <c r="K1044" i="5"/>
  <c r="R1044" i="5" s="1"/>
  <c r="K1038" i="5"/>
  <c r="R1038" i="5" s="1"/>
  <c r="M1038" i="5"/>
  <c r="P1038" i="5" s="1"/>
  <c r="L1038" i="5"/>
  <c r="M1047" i="5"/>
  <c r="P1047" i="5" s="1"/>
  <c r="L1047" i="5"/>
  <c r="K1047" i="5"/>
  <c r="R1047" i="5" s="1"/>
  <c r="M1036" i="5"/>
  <c r="P1036" i="5" s="1"/>
  <c r="L1036" i="5"/>
  <c r="K1036" i="5"/>
  <c r="R1036" i="5" s="1"/>
  <c r="K1030" i="5"/>
  <c r="R1030" i="5" s="1"/>
  <c r="M1030" i="5"/>
  <c r="P1030" i="5" s="1"/>
  <c r="L1030" i="5"/>
  <c r="M1039" i="5"/>
  <c r="P1039" i="5" s="1"/>
  <c r="L1039" i="5"/>
  <c r="K1039" i="5"/>
  <c r="R1039" i="5" s="1"/>
  <c r="M1028" i="5"/>
  <c r="P1028" i="5" s="1"/>
  <c r="L1028" i="5"/>
  <c r="K1028" i="5"/>
  <c r="R1028" i="5" s="1"/>
  <c r="M1031" i="5"/>
  <c r="P1031" i="5" s="1"/>
  <c r="L1031" i="5"/>
  <c r="K1031" i="5"/>
  <c r="R1031" i="5" s="1"/>
  <c r="L1043" i="5"/>
  <c r="K1043" i="5"/>
  <c r="R1043" i="5" s="1"/>
  <c r="M1043" i="5"/>
  <c r="P1043" i="5" s="1"/>
  <c r="M1041" i="5"/>
  <c r="P1041" i="5" s="1"/>
  <c r="L1041" i="5"/>
  <c r="K1041" i="5"/>
  <c r="R1041" i="5" s="1"/>
  <c r="M1045" i="5"/>
  <c r="P1045" i="5" s="1"/>
  <c r="L1045" i="5"/>
  <c r="K1045" i="5"/>
  <c r="R1045" i="5" s="1"/>
  <c r="L1035" i="5"/>
  <c r="K1035" i="5"/>
  <c r="R1035" i="5" s="1"/>
  <c r="M1035" i="5"/>
  <c r="P1035" i="5" s="1"/>
  <c r="M1033" i="5"/>
  <c r="P1033" i="5" s="1"/>
  <c r="L1033" i="5"/>
  <c r="K1033" i="5"/>
  <c r="R1033" i="5" s="1"/>
  <c r="M1037" i="5"/>
  <c r="P1037" i="5" s="1"/>
  <c r="L1037" i="5"/>
  <c r="K1037" i="5"/>
  <c r="R1037" i="5" s="1"/>
  <c r="L1027" i="5"/>
  <c r="K1027" i="5"/>
  <c r="M1027" i="5"/>
  <c r="M1048" i="5"/>
  <c r="P1048" i="5" s="1"/>
  <c r="L1048" i="5"/>
  <c r="K1048" i="5"/>
  <c r="R1048" i="5" s="1"/>
  <c r="M1029" i="5"/>
  <c r="P1029" i="5" s="1"/>
  <c r="L1029" i="5"/>
  <c r="K1029" i="5"/>
  <c r="R1029" i="5" s="1"/>
  <c r="M1042" i="5"/>
  <c r="P1042" i="5" s="1"/>
  <c r="L1042" i="5"/>
  <c r="K1042" i="5"/>
  <c r="R1042" i="5" s="1"/>
  <c r="K1005" i="5"/>
  <c r="R1005" i="5" s="1"/>
  <c r="M1005" i="5"/>
  <c r="P1005" i="5" s="1"/>
  <c r="L1005" i="5"/>
  <c r="M1015" i="5"/>
  <c r="P1015" i="5" s="1"/>
  <c r="L1015" i="5"/>
  <c r="K1015" i="5"/>
  <c r="R1015" i="5" s="1"/>
  <c r="M1012" i="5"/>
  <c r="P1012" i="5" s="1"/>
  <c r="L1012" i="5"/>
  <c r="K1012" i="5"/>
  <c r="R1012" i="5" s="1"/>
  <c r="M1007" i="5"/>
  <c r="P1007" i="5" s="1"/>
  <c r="L1007" i="5"/>
  <c r="K1007" i="5"/>
  <c r="R1007" i="5" s="1"/>
  <c r="M1011" i="5"/>
  <c r="P1011" i="5" s="1"/>
  <c r="L1011" i="5"/>
  <c r="K1011" i="5"/>
  <c r="R1011" i="5" s="1"/>
  <c r="M1004" i="5"/>
  <c r="P1004" i="5" s="1"/>
  <c r="L1004" i="5"/>
  <c r="K1004" i="5"/>
  <c r="R1004" i="5" s="1"/>
  <c r="M1021" i="5"/>
  <c r="P1021" i="5" s="1"/>
  <c r="L1021" i="5"/>
  <c r="K1021" i="5"/>
  <c r="R1021" i="5" s="1"/>
  <c r="M1003" i="5"/>
  <c r="P1003" i="5" s="1"/>
  <c r="L1003" i="5"/>
  <c r="K1003" i="5"/>
  <c r="R1003" i="5" s="1"/>
  <c r="M1014" i="5"/>
  <c r="P1014" i="5" s="1"/>
  <c r="L1014" i="5"/>
  <c r="K1014" i="5"/>
  <c r="R1014" i="5" s="1"/>
  <c r="M1009" i="5"/>
  <c r="P1009" i="5" s="1"/>
  <c r="L1009" i="5"/>
  <c r="K1009" i="5"/>
  <c r="R1009" i="5" s="1"/>
  <c r="M1016" i="5"/>
  <c r="P1016" i="5" s="1"/>
  <c r="L1016" i="5"/>
  <c r="K1016" i="5"/>
  <c r="R1016" i="5" s="1"/>
  <c r="M1006" i="5"/>
  <c r="P1006" i="5" s="1"/>
  <c r="L1006" i="5"/>
  <c r="K1006" i="5"/>
  <c r="R1006" i="5" s="1"/>
  <c r="L1018" i="5"/>
  <c r="K1018" i="5"/>
  <c r="R1018" i="5" s="1"/>
  <c r="M1018" i="5"/>
  <c r="P1018" i="5" s="1"/>
  <c r="M1008" i="5"/>
  <c r="P1008" i="5" s="1"/>
  <c r="L1008" i="5"/>
  <c r="K1008" i="5"/>
  <c r="R1008" i="5" s="1"/>
  <c r="K1020" i="5"/>
  <c r="R1020" i="5" s="1"/>
  <c r="M1020" i="5"/>
  <c r="P1020" i="5" s="1"/>
  <c r="L1020" i="5"/>
  <c r="L1010" i="5"/>
  <c r="K1010" i="5"/>
  <c r="M1010" i="5"/>
  <c r="P1010" i="5" s="1"/>
  <c r="M1000" i="5"/>
  <c r="L1000" i="5"/>
  <c r="K1000" i="5"/>
  <c r="M1019" i="5"/>
  <c r="P1019" i="5" s="1"/>
  <c r="L1019" i="5"/>
  <c r="K1019" i="5"/>
  <c r="R1019" i="5" s="1"/>
  <c r="L1002" i="5"/>
  <c r="K1002" i="5"/>
  <c r="R1002" i="5" s="1"/>
  <c r="M1002" i="5"/>
  <c r="P1002" i="5" s="1"/>
  <c r="K1013" i="5"/>
  <c r="R1013" i="5" s="1"/>
  <c r="M1013" i="5"/>
  <c r="P1013" i="5" s="1"/>
  <c r="L1013" i="5"/>
  <c r="M1022" i="5"/>
  <c r="P1022" i="5" s="1"/>
  <c r="L1022" i="5"/>
  <c r="K1022" i="5"/>
  <c r="R1022" i="5" s="1"/>
  <c r="M1001" i="5"/>
  <c r="P1001" i="5" s="1"/>
  <c r="L1001" i="5"/>
  <c r="K1001" i="5"/>
  <c r="R1001" i="5" s="1"/>
  <c r="M1017" i="5"/>
  <c r="P1017" i="5" s="1"/>
  <c r="L1017" i="5"/>
  <c r="K1017" i="5"/>
  <c r="R1017" i="5" s="1"/>
  <c r="M995" i="5"/>
  <c r="P995" i="5" s="1"/>
  <c r="L995" i="5"/>
  <c r="K995" i="5"/>
  <c r="R995" i="5" s="1"/>
  <c r="M993" i="5"/>
  <c r="P993" i="5" s="1"/>
  <c r="L993" i="5"/>
  <c r="K993" i="5"/>
  <c r="R993" i="5" s="1"/>
  <c r="M988" i="5"/>
  <c r="P988" i="5" s="1"/>
  <c r="L988" i="5"/>
  <c r="K988" i="5"/>
  <c r="R988" i="5" s="1"/>
  <c r="M991" i="5"/>
  <c r="P991" i="5" s="1"/>
  <c r="L991" i="5"/>
  <c r="K991" i="5"/>
  <c r="R991" i="5" s="1"/>
  <c r="M986" i="5"/>
  <c r="L986" i="5"/>
  <c r="K986" i="5"/>
  <c r="M992" i="5"/>
  <c r="P992" i="5" s="1"/>
  <c r="L992" i="5"/>
  <c r="K992" i="5"/>
  <c r="R992" i="5" s="1"/>
  <c r="L987" i="5"/>
  <c r="K987" i="5"/>
  <c r="R987" i="5" s="1"/>
  <c r="M987" i="5"/>
  <c r="P987" i="5" s="1"/>
  <c r="M989" i="5"/>
  <c r="P989" i="5" s="1"/>
  <c r="L989" i="5"/>
  <c r="K989" i="5"/>
  <c r="R989" i="5" s="1"/>
  <c r="L994" i="5"/>
  <c r="K994" i="5"/>
  <c r="R994" i="5" s="1"/>
  <c r="M994" i="5"/>
  <c r="P994" i="5" s="1"/>
  <c r="M990" i="5"/>
  <c r="P990" i="5" s="1"/>
  <c r="L990" i="5"/>
  <c r="K990" i="5"/>
  <c r="R990" i="5" s="1"/>
  <c r="K971" i="5"/>
  <c r="R971" i="5" s="1"/>
  <c r="L971" i="5"/>
  <c r="M971" i="5"/>
  <c r="P971" i="5" s="1"/>
  <c r="K979" i="5"/>
  <c r="R979" i="5" s="1"/>
  <c r="L979" i="5"/>
  <c r="M979" i="5"/>
  <c r="P979" i="5" s="1"/>
  <c r="L973" i="5"/>
  <c r="M973" i="5"/>
  <c r="P973" i="5" s="1"/>
  <c r="K973" i="5"/>
  <c r="R973" i="5" s="1"/>
  <c r="K972" i="5"/>
  <c r="R972" i="5" s="1"/>
  <c r="L972" i="5"/>
  <c r="M972" i="5"/>
  <c r="P972" i="5" s="1"/>
  <c r="K974" i="5"/>
  <c r="R974" i="5" s="1"/>
  <c r="L974" i="5"/>
  <c r="M974" i="5"/>
  <c r="P974" i="5" s="1"/>
  <c r="K977" i="5"/>
  <c r="R977" i="5" s="1"/>
  <c r="L977" i="5"/>
  <c r="M977" i="5"/>
  <c r="P977" i="5" s="1"/>
  <c r="K975" i="5"/>
  <c r="R975" i="5" s="1"/>
  <c r="L975" i="5"/>
  <c r="M975" i="5"/>
  <c r="P975" i="5" s="1"/>
  <c r="M978" i="5"/>
  <c r="P978" i="5" s="1"/>
  <c r="K978" i="5"/>
  <c r="R978" i="5" s="1"/>
  <c r="L978" i="5"/>
  <c r="K976" i="5"/>
  <c r="R976" i="5" s="1"/>
  <c r="L976" i="5"/>
  <c r="M976" i="5"/>
  <c r="P976" i="5" s="1"/>
  <c r="M970" i="5"/>
  <c r="P970" i="5" s="1"/>
  <c r="L970" i="5"/>
  <c r="K970" i="5"/>
  <c r="R970" i="5" s="1"/>
  <c r="K969" i="5"/>
  <c r="R969" i="5" s="1"/>
  <c r="L969" i="5"/>
  <c r="M969" i="5"/>
  <c r="P969" i="5" s="1"/>
  <c r="M968" i="5"/>
  <c r="P968" i="5" s="1"/>
  <c r="L968" i="5"/>
  <c r="K968" i="5"/>
  <c r="R968" i="5" s="1"/>
  <c r="M967" i="5"/>
  <c r="P967" i="5" s="1"/>
  <c r="L967" i="5"/>
  <c r="K967" i="5"/>
  <c r="R967" i="5" s="1"/>
  <c r="M960" i="5"/>
  <c r="P960" i="5" s="1"/>
  <c r="L960" i="5"/>
  <c r="K960" i="5"/>
  <c r="R960" i="5" s="1"/>
  <c r="M981" i="5"/>
  <c r="P981" i="5" s="1"/>
  <c r="L981" i="5"/>
  <c r="K981" i="5"/>
  <c r="M959" i="5"/>
  <c r="P959" i="5" s="1"/>
  <c r="L959" i="5"/>
  <c r="K959" i="5"/>
  <c r="R959" i="5" s="1"/>
  <c r="M962" i="5"/>
  <c r="P962" i="5" s="1"/>
  <c r="L962" i="5"/>
  <c r="K962" i="5"/>
  <c r="R962" i="5" s="1"/>
  <c r="M965" i="5"/>
  <c r="P965" i="5" s="1"/>
  <c r="L965" i="5"/>
  <c r="K965" i="5"/>
  <c r="R965" i="5" s="1"/>
  <c r="K980" i="5"/>
  <c r="R980" i="5" s="1"/>
  <c r="M980" i="5"/>
  <c r="P980" i="5" s="1"/>
  <c r="L980" i="5"/>
  <c r="M957" i="5"/>
  <c r="L957" i="5"/>
  <c r="K957" i="5"/>
  <c r="L966" i="5"/>
  <c r="K966" i="5"/>
  <c r="R966" i="5" s="1"/>
  <c r="M966" i="5"/>
  <c r="P966" i="5" s="1"/>
  <c r="K961" i="5"/>
  <c r="R961" i="5" s="1"/>
  <c r="M961" i="5"/>
  <c r="P961" i="5" s="1"/>
  <c r="L961" i="5"/>
  <c r="L958" i="5"/>
  <c r="K958" i="5"/>
  <c r="R958" i="5" s="1"/>
  <c r="M958" i="5"/>
  <c r="P958" i="5" s="1"/>
  <c r="M964" i="5"/>
  <c r="P964" i="5" s="1"/>
  <c r="L964" i="5"/>
  <c r="K964" i="5"/>
  <c r="R964" i="5" s="1"/>
  <c r="M963" i="5"/>
  <c r="P963" i="5" s="1"/>
  <c r="L963" i="5"/>
  <c r="K963" i="5"/>
  <c r="R963" i="5" s="1"/>
  <c r="L943" i="5"/>
  <c r="M943" i="5"/>
  <c r="P943" i="5" s="1"/>
  <c r="K943" i="5"/>
  <c r="R943" i="5" s="1"/>
  <c r="K939" i="5"/>
  <c r="L939" i="5"/>
  <c r="M939" i="5"/>
  <c r="P939" i="5" s="1"/>
  <c r="M940" i="5"/>
  <c r="P940" i="5" s="1"/>
  <c r="L940" i="5"/>
  <c r="K940" i="5"/>
  <c r="R940" i="5" s="1"/>
  <c r="K941" i="5"/>
  <c r="R941" i="5" s="1"/>
  <c r="L941" i="5"/>
  <c r="M941" i="5"/>
  <c r="P941" i="5" s="1"/>
  <c r="K942" i="5"/>
  <c r="R942" i="5" s="1"/>
  <c r="L942" i="5"/>
  <c r="M942" i="5"/>
  <c r="P942" i="5" s="1"/>
  <c r="K944" i="5"/>
  <c r="R944" i="5" s="1"/>
  <c r="L944" i="5"/>
  <c r="M944" i="5"/>
  <c r="P944" i="5" s="1"/>
  <c r="K935" i="5"/>
  <c r="R935" i="5" s="1"/>
  <c r="L935" i="5"/>
  <c r="M935" i="5"/>
  <c r="P935" i="5" s="1"/>
  <c r="M945" i="5"/>
  <c r="P945" i="5" s="1"/>
  <c r="K945" i="5"/>
  <c r="R945" i="5" s="1"/>
  <c r="L945" i="5"/>
  <c r="L937" i="5"/>
  <c r="K937" i="5"/>
  <c r="R937" i="5" s="1"/>
  <c r="M937" i="5"/>
  <c r="P937" i="5" s="1"/>
  <c r="K936" i="5"/>
  <c r="R936" i="5" s="1"/>
  <c r="L936" i="5"/>
  <c r="M936" i="5"/>
  <c r="P936" i="5" s="1"/>
  <c r="K938" i="5"/>
  <c r="R938" i="5" s="1"/>
  <c r="L938" i="5"/>
  <c r="M938" i="5"/>
  <c r="P938" i="5" s="1"/>
  <c r="M934" i="5"/>
  <c r="P934" i="5" s="1"/>
  <c r="L934" i="5"/>
  <c r="K934" i="5"/>
  <c r="R934" i="5" s="1"/>
  <c r="K946" i="5"/>
  <c r="R946" i="5" s="1"/>
  <c r="L946" i="5"/>
  <c r="M946" i="5"/>
  <c r="P946" i="5" s="1"/>
  <c r="K933" i="5"/>
  <c r="R933" i="5" s="1"/>
  <c r="L933" i="5"/>
  <c r="M933" i="5"/>
  <c r="P933" i="5" s="1"/>
  <c r="M948" i="5"/>
  <c r="P948" i="5" s="1"/>
  <c r="L948" i="5"/>
  <c r="K948" i="5"/>
  <c r="R948" i="5" s="1"/>
  <c r="M929" i="5"/>
  <c r="L929" i="5"/>
  <c r="K929" i="5"/>
  <c r="K947" i="5"/>
  <c r="R947" i="5" s="1"/>
  <c r="M947" i="5"/>
  <c r="P947" i="5" s="1"/>
  <c r="L947" i="5"/>
  <c r="M950" i="5"/>
  <c r="P950" i="5" s="1"/>
  <c r="L950" i="5"/>
  <c r="K950" i="5"/>
  <c r="R950" i="5" s="1"/>
  <c r="M931" i="5"/>
  <c r="P931" i="5" s="1"/>
  <c r="L931" i="5"/>
  <c r="K931" i="5"/>
  <c r="R931" i="5" s="1"/>
  <c r="M952" i="5"/>
  <c r="P952" i="5" s="1"/>
  <c r="L952" i="5"/>
  <c r="K952" i="5"/>
  <c r="R952" i="5" s="1"/>
  <c r="K949" i="5"/>
  <c r="R949" i="5" s="1"/>
  <c r="M949" i="5"/>
  <c r="P949" i="5" s="1"/>
  <c r="L949" i="5"/>
  <c r="L930" i="5"/>
  <c r="K930" i="5"/>
  <c r="R930" i="5" s="1"/>
  <c r="M930" i="5"/>
  <c r="P930" i="5" s="1"/>
  <c r="L932" i="5"/>
  <c r="K932" i="5"/>
  <c r="R932" i="5" s="1"/>
  <c r="M932" i="5"/>
  <c r="P932" i="5" s="1"/>
  <c r="M951" i="5"/>
  <c r="P951" i="5" s="1"/>
  <c r="L951" i="5"/>
  <c r="K951" i="5"/>
  <c r="R951" i="5" s="1"/>
  <c r="J918" i="5"/>
  <c r="J917" i="5"/>
  <c r="J919" i="5"/>
  <c r="J920" i="5"/>
  <c r="J922" i="5"/>
  <c r="J915" i="5"/>
  <c r="J923" i="5"/>
  <c r="J916" i="5"/>
  <c r="J921" i="5"/>
  <c r="J907" i="5"/>
  <c r="J901" i="5"/>
  <c r="J902" i="5"/>
  <c r="J903" i="5"/>
  <c r="J904" i="5"/>
  <c r="J908" i="5"/>
  <c r="J909" i="5"/>
  <c r="J905" i="5"/>
  <c r="J906" i="5"/>
  <c r="J910" i="5"/>
  <c r="G49" i="16" a="1"/>
  <c r="G49" i="16" s="1"/>
  <c r="H49" i="16"/>
  <c r="G50" i="16" a="1"/>
  <c r="G50" i="16" s="1"/>
  <c r="H50" i="16"/>
  <c r="H51" i="16"/>
  <c r="H52" i="16"/>
  <c r="H53" i="16"/>
  <c r="H54" i="16"/>
  <c r="H55" i="16"/>
  <c r="H56" i="16"/>
  <c r="H57" i="16"/>
  <c r="H58" i="16"/>
  <c r="AE831" i="5"/>
  <c r="AE830" i="5"/>
  <c r="K896" i="5"/>
  <c r="R1050" i="5" l="1"/>
  <c r="R1010" i="5"/>
  <c r="Q1074" i="5"/>
  <c r="Q1069" i="5"/>
  <c r="Q1064" i="5"/>
  <c r="R1057" i="5"/>
  <c r="K1078" i="5"/>
  <c r="L1078" i="5" s="1"/>
  <c r="L1079" i="5" s="1"/>
  <c r="Q1073" i="5"/>
  <c r="Q1062" i="5"/>
  <c r="Q1057" i="5"/>
  <c r="Q1059" i="5"/>
  <c r="Q1075" i="5"/>
  <c r="P1057" i="5"/>
  <c r="Q1065" i="5"/>
  <c r="Q1071" i="5"/>
  <c r="Q1066" i="5"/>
  <c r="Q1072" i="5"/>
  <c r="Q1060" i="5"/>
  <c r="Q1077" i="5"/>
  <c r="Q1070" i="5"/>
  <c r="Q1068" i="5"/>
  <c r="Q1058" i="5"/>
  <c r="Q1067" i="5"/>
  <c r="Q1063" i="5"/>
  <c r="Q1076" i="5"/>
  <c r="Q1061" i="5"/>
  <c r="Q1049" i="5"/>
  <c r="Q1051" i="5"/>
  <c r="Q1052" i="5"/>
  <c r="Q1050" i="5"/>
  <c r="Q1037" i="5"/>
  <c r="Q1043" i="5"/>
  <c r="Q1028" i="5"/>
  <c r="Q1045" i="5"/>
  <c r="Q1036" i="5"/>
  <c r="Q1048" i="5"/>
  <c r="Q1031" i="5"/>
  <c r="Q1044" i="5"/>
  <c r="Q1033" i="5"/>
  <c r="Q1039" i="5"/>
  <c r="Q1034" i="5"/>
  <c r="Q1042" i="5"/>
  <c r="P1027" i="5"/>
  <c r="Q1041" i="5"/>
  <c r="Q1047" i="5"/>
  <c r="R1027" i="5"/>
  <c r="K1053" i="5"/>
  <c r="Q1030" i="5"/>
  <c r="Q1032" i="5"/>
  <c r="Q1027" i="5"/>
  <c r="Q1038" i="5"/>
  <c r="Q1040" i="5"/>
  <c r="Q1029" i="5"/>
  <c r="Q1035" i="5"/>
  <c r="Q1046" i="5"/>
  <c r="Q1000" i="5"/>
  <c r="Q1014" i="5"/>
  <c r="Q1001" i="5"/>
  <c r="P1000" i="5"/>
  <c r="Q1008" i="5"/>
  <c r="Q1021" i="5"/>
  <c r="Q1016" i="5"/>
  <c r="Q1007" i="5"/>
  <c r="Q1002" i="5"/>
  <c r="Q1015" i="5"/>
  <c r="Q1022" i="5"/>
  <c r="Q1010" i="5"/>
  <c r="Q1004" i="5"/>
  <c r="Q1019" i="5"/>
  <c r="Q1020" i="5"/>
  <c r="Q1018" i="5"/>
  <c r="Q1009" i="5"/>
  <c r="Q1012" i="5"/>
  <c r="Q1005" i="5"/>
  <c r="Q1017" i="5"/>
  <c r="Q1013" i="5"/>
  <c r="Q1003" i="5"/>
  <c r="R1000" i="5"/>
  <c r="K1023" i="5"/>
  <c r="Q1006" i="5"/>
  <c r="Q1011" i="5"/>
  <c r="R981" i="5"/>
  <c r="R939" i="5"/>
  <c r="Q990" i="5"/>
  <c r="Q991" i="5"/>
  <c r="Q992" i="5"/>
  <c r="Q988" i="5"/>
  <c r="Q994" i="5"/>
  <c r="R986" i="5"/>
  <c r="K996" i="5"/>
  <c r="Q995" i="5"/>
  <c r="Q987" i="5"/>
  <c r="Q986" i="5"/>
  <c r="Q989" i="5"/>
  <c r="P986" i="5"/>
  <c r="Q993" i="5"/>
  <c r="Q973" i="5"/>
  <c r="Q969" i="5"/>
  <c r="Q978" i="5"/>
  <c r="Q974" i="5"/>
  <c r="Q970" i="5"/>
  <c r="Q979" i="5"/>
  <c r="Q975" i="5"/>
  <c r="Q972" i="5"/>
  <c r="Q976" i="5"/>
  <c r="Q971" i="5"/>
  <c r="Q977" i="5"/>
  <c r="Q961" i="5"/>
  <c r="P957" i="5"/>
  <c r="Q965" i="5"/>
  <c r="Q963" i="5"/>
  <c r="Q958" i="5"/>
  <c r="Q980" i="5"/>
  <c r="Q964" i="5"/>
  <c r="Q960" i="5"/>
  <c r="Q968" i="5"/>
  <c r="Q959" i="5"/>
  <c r="Q966" i="5"/>
  <c r="Q967" i="5"/>
  <c r="R957" i="5"/>
  <c r="K982" i="5"/>
  <c r="Q962" i="5"/>
  <c r="Q957" i="5"/>
  <c r="Q981" i="5"/>
  <c r="Q940" i="5"/>
  <c r="Q942" i="5"/>
  <c r="Q939" i="5"/>
  <c r="Q941" i="5"/>
  <c r="Q944" i="5"/>
  <c r="Q943" i="5"/>
  <c r="Q933" i="5"/>
  <c r="Q937" i="5"/>
  <c r="Q938" i="5"/>
  <c r="Q945" i="5"/>
  <c r="Q946" i="5"/>
  <c r="Q936" i="5"/>
  <c r="Q935" i="5"/>
  <c r="Q934" i="5"/>
  <c r="Q932" i="5"/>
  <c r="Q930" i="5"/>
  <c r="Q931" i="5"/>
  <c r="R929" i="5"/>
  <c r="K953" i="5"/>
  <c r="Q951" i="5"/>
  <c r="Q949" i="5"/>
  <c r="Q929" i="5"/>
  <c r="P929" i="5"/>
  <c r="Q950" i="5"/>
  <c r="Q948" i="5"/>
  <c r="Q952" i="5"/>
  <c r="Q947" i="5"/>
  <c r="M923" i="5"/>
  <c r="P923" i="5" s="1"/>
  <c r="L923" i="5"/>
  <c r="K923" i="5"/>
  <c r="R923" i="5" s="1"/>
  <c r="K921" i="5"/>
  <c r="R921" i="5" s="1"/>
  <c r="M921" i="5"/>
  <c r="P921" i="5" s="1"/>
  <c r="L921" i="5"/>
  <c r="M917" i="5"/>
  <c r="P917" i="5" s="1"/>
  <c r="L917" i="5"/>
  <c r="K917" i="5"/>
  <c r="R917" i="5" s="1"/>
  <c r="M915" i="5"/>
  <c r="L915" i="5"/>
  <c r="K915" i="5"/>
  <c r="M919" i="5"/>
  <c r="P919" i="5" s="1"/>
  <c r="L919" i="5"/>
  <c r="K919" i="5"/>
  <c r="R919" i="5" s="1"/>
  <c r="M916" i="5"/>
  <c r="P916" i="5" s="1"/>
  <c r="L916" i="5"/>
  <c r="K916" i="5"/>
  <c r="R916" i="5" s="1"/>
  <c r="M922" i="5"/>
  <c r="P922" i="5" s="1"/>
  <c r="L922" i="5"/>
  <c r="K922" i="5"/>
  <c r="R922" i="5" s="1"/>
  <c r="M920" i="5"/>
  <c r="P920" i="5" s="1"/>
  <c r="L920" i="5"/>
  <c r="K920" i="5"/>
  <c r="R920" i="5" s="1"/>
  <c r="L918" i="5"/>
  <c r="K918" i="5"/>
  <c r="R918" i="5" s="1"/>
  <c r="M918" i="5"/>
  <c r="P918" i="5" s="1"/>
  <c r="M908" i="5"/>
  <c r="P908" i="5" s="1"/>
  <c r="L908" i="5"/>
  <c r="K908" i="5"/>
  <c r="R908" i="5" s="1"/>
  <c r="M904" i="5"/>
  <c r="P904" i="5" s="1"/>
  <c r="L904" i="5"/>
  <c r="K904" i="5"/>
  <c r="R904" i="5" s="1"/>
  <c r="K910" i="5"/>
  <c r="R910" i="5" s="1"/>
  <c r="M910" i="5"/>
  <c r="P910" i="5" s="1"/>
  <c r="L910" i="5"/>
  <c r="M906" i="5"/>
  <c r="P906" i="5" s="1"/>
  <c r="L906" i="5"/>
  <c r="K906" i="5"/>
  <c r="R906" i="5" s="1"/>
  <c r="M903" i="5"/>
  <c r="P903" i="5" s="1"/>
  <c r="L903" i="5"/>
  <c r="K903" i="5"/>
  <c r="R903" i="5" s="1"/>
  <c r="L902" i="5"/>
  <c r="K902" i="5"/>
  <c r="R902" i="5" s="1"/>
  <c r="M902" i="5"/>
  <c r="P902" i="5" s="1"/>
  <c r="M905" i="5"/>
  <c r="P905" i="5" s="1"/>
  <c r="K905" i="5"/>
  <c r="R905" i="5" s="1"/>
  <c r="L905" i="5"/>
  <c r="M901" i="5"/>
  <c r="L901" i="5"/>
  <c r="K901" i="5"/>
  <c r="M909" i="5"/>
  <c r="P909" i="5" s="1"/>
  <c r="L909" i="5"/>
  <c r="K909" i="5"/>
  <c r="R909" i="5" s="1"/>
  <c r="L907" i="5"/>
  <c r="M907" i="5"/>
  <c r="P907" i="5" s="1"/>
  <c r="K907" i="5"/>
  <c r="R907" i="5" s="1"/>
  <c r="I895" i="5"/>
  <c r="AJ880" i="5"/>
  <c r="AJ863" i="5"/>
  <c r="AJ849" i="5"/>
  <c r="AJ811" i="5"/>
  <c r="AJ784" i="5"/>
  <c r="AJ797" i="5"/>
  <c r="I892" i="5"/>
  <c r="I891" i="5"/>
  <c r="I894" i="5"/>
  <c r="I893" i="5"/>
  <c r="I890" i="5"/>
  <c r="I889" i="5"/>
  <c r="I888" i="5"/>
  <c r="I887" i="5"/>
  <c r="I886" i="5"/>
  <c r="I885" i="5"/>
  <c r="I884" i="5"/>
  <c r="I883" i="5"/>
  <c r="I882" i="5"/>
  <c r="I881" i="5"/>
  <c r="AE936" i="5"/>
  <c r="AJ763" i="5"/>
  <c r="J894" i="5" a="1"/>
  <c r="J891" i="5" a="1"/>
  <c r="J889" i="5" a="1"/>
  <c r="J895" i="5" a="1"/>
  <c r="J882" i="5" a="1"/>
  <c r="J886" i="5" a="1"/>
  <c r="J881" i="5" a="1"/>
  <c r="J888" i="5" a="1"/>
  <c r="J890" i="5" a="1"/>
  <c r="J884" i="5" a="1"/>
  <c r="J883" i="5" a="1"/>
  <c r="J887" i="5" a="1"/>
  <c r="J885" i="5" a="1"/>
  <c r="J893" i="5" a="1"/>
  <c r="J892" i="5" a="1"/>
  <c r="L1053" i="5" l="1"/>
  <c r="L1054" i="5" s="1"/>
  <c r="L1023" i="5"/>
  <c r="L1024" i="5" s="1"/>
  <c r="M1078" i="5"/>
  <c r="M1079" i="5" s="1"/>
  <c r="P1078" i="5"/>
  <c r="M1053" i="5"/>
  <c r="M1054" i="5" s="1"/>
  <c r="P1053" i="5"/>
  <c r="M1023" i="5"/>
  <c r="M1024" i="5" s="1"/>
  <c r="P1023" i="5"/>
  <c r="M996" i="5"/>
  <c r="M997" i="5" s="1"/>
  <c r="L982" i="5"/>
  <c r="L953" i="5"/>
  <c r="L954" i="5" s="1"/>
  <c r="L996" i="5"/>
  <c r="L997" i="5" s="1"/>
  <c r="P996" i="5"/>
  <c r="M982" i="5"/>
  <c r="M983" i="5" s="1"/>
  <c r="P982" i="5"/>
  <c r="M953" i="5"/>
  <c r="M954" i="5" s="1"/>
  <c r="P953" i="5"/>
  <c r="Q917" i="5"/>
  <c r="Q920" i="5"/>
  <c r="Q919" i="5"/>
  <c r="Q921" i="5"/>
  <c r="Q918" i="5"/>
  <c r="Q922" i="5"/>
  <c r="R915" i="5"/>
  <c r="K925" i="5"/>
  <c r="Q915" i="5"/>
  <c r="P915" i="5"/>
  <c r="Q923" i="5"/>
  <c r="Q916" i="5"/>
  <c r="Q901" i="5"/>
  <c r="P901" i="5"/>
  <c r="Q905" i="5"/>
  <c r="Q906" i="5"/>
  <c r="Q907" i="5"/>
  <c r="Q904" i="5"/>
  <c r="Q909" i="5"/>
  <c r="Q908" i="5"/>
  <c r="R901" i="5"/>
  <c r="K911" i="5"/>
  <c r="Q902" i="5"/>
  <c r="Q903" i="5"/>
  <c r="Q910" i="5"/>
  <c r="J895" i="5"/>
  <c r="J892" i="5"/>
  <c r="J891" i="5"/>
  <c r="J882" i="5"/>
  <c r="J886" i="5"/>
  <c r="J889" i="5"/>
  <c r="J883" i="5"/>
  <c r="J893" i="5"/>
  <c r="J885" i="5"/>
  <c r="J887" i="5"/>
  <c r="J881" i="5"/>
  <c r="J884" i="5"/>
  <c r="J894" i="5"/>
  <c r="J890" i="5"/>
  <c r="J888" i="5"/>
  <c r="G41" i="16" a="1"/>
  <c r="G41" i="16" s="1"/>
  <c r="G42" i="16" a="1"/>
  <c r="G42" i="16" s="1"/>
  <c r="G43" i="16" a="1"/>
  <c r="G43" i="16" s="1"/>
  <c r="G44" i="16" a="1"/>
  <c r="G44" i="16" s="1"/>
  <c r="G45" i="16" a="1"/>
  <c r="G45" i="16" s="1"/>
  <c r="G46" i="16" a="1"/>
  <c r="G46" i="16" s="1"/>
  <c r="G47" i="16" a="1"/>
  <c r="G47" i="16" s="1"/>
  <c r="G48" i="16" a="1"/>
  <c r="G48" i="16" s="1"/>
  <c r="G40" i="16" a="1"/>
  <c r="G40" i="16" s="1"/>
  <c r="G39" i="16" a="1"/>
  <c r="G39" i="16" s="1"/>
  <c r="G37" i="16" a="1"/>
  <c r="G37" i="16" s="1"/>
  <c r="G38" i="16" a="1"/>
  <c r="G38" i="16" s="1"/>
  <c r="G5" i="16" a="1"/>
  <c r="G5" i="16" s="1"/>
  <c r="G6" i="16" a="1"/>
  <c r="G6" i="16" s="1"/>
  <c r="G7" i="16" a="1"/>
  <c r="G7" i="16" s="1"/>
  <c r="G8" i="16" a="1"/>
  <c r="G8" i="16" s="1"/>
  <c r="G9" i="16" a="1"/>
  <c r="G9" i="16" s="1"/>
  <c r="G10" i="16" a="1"/>
  <c r="G10" i="16" s="1"/>
  <c r="G11" i="16" a="1"/>
  <c r="G11" i="16" s="1"/>
  <c r="G12" i="16" a="1"/>
  <c r="G12" i="16" s="1"/>
  <c r="G13" i="16" a="1"/>
  <c r="G13" i="16" s="1"/>
  <c r="G14" i="16" a="1"/>
  <c r="G14" i="16" s="1"/>
  <c r="G15" i="16" a="1"/>
  <c r="G15" i="16" s="1"/>
  <c r="G16" i="16" a="1"/>
  <c r="G16" i="16" s="1"/>
  <c r="G17" i="16" a="1"/>
  <c r="G17" i="16" s="1"/>
  <c r="G18" i="16" a="1"/>
  <c r="G18" i="16" s="1"/>
  <c r="G19" i="16" a="1"/>
  <c r="G19" i="16" s="1"/>
  <c r="G20" i="16" a="1"/>
  <c r="G20" i="16" s="1"/>
  <c r="G21" i="16" a="1"/>
  <c r="G21" i="16" s="1"/>
  <c r="G22" i="16" a="1"/>
  <c r="G22" i="16" s="1"/>
  <c r="G23" i="16" a="1"/>
  <c r="G23" i="16" s="1"/>
  <c r="G24" i="16" a="1"/>
  <c r="G24" i="16" s="1"/>
  <c r="G25" i="16" a="1"/>
  <c r="G25" i="16" s="1"/>
  <c r="G26" i="16" a="1"/>
  <c r="G26" i="16" s="1"/>
  <c r="G27" i="16" a="1"/>
  <c r="G27" i="16" s="1"/>
  <c r="G28" i="16" a="1"/>
  <c r="G28" i="16" s="1"/>
  <c r="G29" i="16" a="1"/>
  <c r="G29" i="16" s="1"/>
  <c r="G30" i="16" a="1"/>
  <c r="G30" i="16" s="1"/>
  <c r="G31" i="16" a="1"/>
  <c r="G31" i="16" s="1"/>
  <c r="G32" i="16" a="1"/>
  <c r="G32" i="16" s="1"/>
  <c r="G33" i="16" a="1"/>
  <c r="G33" i="16" s="1"/>
  <c r="G34" i="16" a="1"/>
  <c r="G34" i="16" s="1"/>
  <c r="G35" i="16" a="1"/>
  <c r="G35" i="16" s="1"/>
  <c r="G36" i="16" a="1"/>
  <c r="G36" i="16" s="1"/>
  <c r="K622" i="1"/>
  <c r="P622" i="1" a="1"/>
  <c r="P622" i="1" s="1"/>
  <c r="K623" i="1"/>
  <c r="P623" i="1" a="1"/>
  <c r="P623" i="1" s="1"/>
  <c r="K624" i="1"/>
  <c r="P624" i="1" a="1"/>
  <c r="P624" i="1" s="1"/>
  <c r="K625" i="1"/>
  <c r="P625" i="1" a="1"/>
  <c r="P625" i="1" s="1"/>
  <c r="K626" i="1"/>
  <c r="P626" i="1" a="1"/>
  <c r="P626" i="1" s="1"/>
  <c r="K621" i="1"/>
  <c r="P621" i="1" a="1"/>
  <c r="P621" i="1" s="1"/>
  <c r="K613" i="1"/>
  <c r="P613" i="1" a="1"/>
  <c r="P613" i="1" s="1"/>
  <c r="K614" i="1"/>
  <c r="P614" i="1" a="1"/>
  <c r="P614" i="1" s="1"/>
  <c r="K615" i="1"/>
  <c r="P615" i="1" a="1"/>
  <c r="P615" i="1" s="1"/>
  <c r="K616" i="1"/>
  <c r="P616" i="1" a="1"/>
  <c r="P616" i="1" s="1"/>
  <c r="K617" i="1"/>
  <c r="P617" i="1" a="1"/>
  <c r="P617" i="1" s="1"/>
  <c r="K618" i="1"/>
  <c r="P618" i="1" a="1"/>
  <c r="P618" i="1" s="1"/>
  <c r="K619" i="1"/>
  <c r="P619" i="1" a="1"/>
  <c r="P619" i="1" s="1"/>
  <c r="K620" i="1"/>
  <c r="P620" i="1" a="1"/>
  <c r="P620" i="1" s="1"/>
  <c r="K612" i="1"/>
  <c r="P612" i="1" a="1"/>
  <c r="P612" i="1" s="1"/>
  <c r="K606" i="1"/>
  <c r="P606" i="1" a="1"/>
  <c r="P606" i="1" s="1"/>
  <c r="K607" i="1"/>
  <c r="P607" i="1" a="1"/>
  <c r="P607" i="1" s="1"/>
  <c r="K608" i="1"/>
  <c r="P608" i="1" a="1"/>
  <c r="P608" i="1" s="1"/>
  <c r="K609" i="1"/>
  <c r="P609" i="1" a="1"/>
  <c r="P609" i="1" s="1"/>
  <c r="K610" i="1"/>
  <c r="P610" i="1" a="1"/>
  <c r="P610" i="1" s="1"/>
  <c r="K611" i="1"/>
  <c r="P611" i="1" a="1"/>
  <c r="P611" i="1" s="1"/>
  <c r="K605" i="1"/>
  <c r="P605" i="1" a="1"/>
  <c r="P605" i="1" s="1"/>
  <c r="AE935" i="5"/>
  <c r="I870" i="5"/>
  <c r="I871" i="5"/>
  <c r="I872" i="5"/>
  <c r="I876" i="5"/>
  <c r="I875" i="5"/>
  <c r="I874" i="5"/>
  <c r="I873" i="5"/>
  <c r="I869" i="5"/>
  <c r="I868" i="5"/>
  <c r="I867" i="5"/>
  <c r="I866" i="5"/>
  <c r="I865" i="5"/>
  <c r="I864" i="5"/>
  <c r="AA946" i="5"/>
  <c r="AD946" i="5" s="1"/>
  <c r="K599" i="1"/>
  <c r="P599" i="1" a="1"/>
  <c r="P599" i="1" s="1"/>
  <c r="K600" i="1"/>
  <c r="P600" i="1" a="1"/>
  <c r="P600" i="1" s="1"/>
  <c r="K601" i="1"/>
  <c r="P601" i="1" a="1"/>
  <c r="P601" i="1" s="1"/>
  <c r="K602" i="1"/>
  <c r="P602" i="1" a="1"/>
  <c r="P602" i="1" s="1"/>
  <c r="K603" i="1"/>
  <c r="P603" i="1" a="1"/>
  <c r="P603" i="1" s="1"/>
  <c r="K604" i="1"/>
  <c r="P604" i="1" a="1"/>
  <c r="P604" i="1" s="1"/>
  <c r="K598" i="1"/>
  <c r="P598" i="1" a="1"/>
  <c r="P598" i="1" s="1"/>
  <c r="K593" i="1"/>
  <c r="P593" i="1" a="1"/>
  <c r="P593" i="1" s="1"/>
  <c r="K594" i="1"/>
  <c r="P594" i="1" a="1"/>
  <c r="P594" i="1" s="1"/>
  <c r="K595" i="1"/>
  <c r="P595" i="1" a="1"/>
  <c r="P595" i="1" s="1"/>
  <c r="K596" i="1"/>
  <c r="P596" i="1" a="1"/>
  <c r="P596" i="1" s="1"/>
  <c r="K597" i="1"/>
  <c r="P597" i="1" a="1"/>
  <c r="P597" i="1" s="1"/>
  <c r="K592" i="1"/>
  <c r="P592" i="1" a="1"/>
  <c r="P592" i="1" s="1"/>
  <c r="K581" i="1"/>
  <c r="P581" i="1" a="1"/>
  <c r="P581" i="1" s="1"/>
  <c r="K582" i="1"/>
  <c r="P582" i="1" a="1"/>
  <c r="P582" i="1" s="1"/>
  <c r="K583" i="1"/>
  <c r="P583" i="1" a="1"/>
  <c r="P583" i="1" s="1"/>
  <c r="K584" i="1"/>
  <c r="P584" i="1" a="1"/>
  <c r="P584" i="1" s="1"/>
  <c r="K585" i="1"/>
  <c r="P585" i="1" a="1"/>
  <c r="P585" i="1" s="1"/>
  <c r="K586" i="1"/>
  <c r="P586" i="1" a="1"/>
  <c r="P586" i="1" s="1"/>
  <c r="K587" i="1"/>
  <c r="P587" i="1" a="1"/>
  <c r="P587" i="1" s="1"/>
  <c r="K588" i="1"/>
  <c r="P588" i="1" a="1"/>
  <c r="P588" i="1" s="1"/>
  <c r="K589" i="1"/>
  <c r="P589" i="1" a="1"/>
  <c r="P589" i="1" s="1"/>
  <c r="K590" i="1"/>
  <c r="P590" i="1" a="1"/>
  <c r="P590" i="1" s="1"/>
  <c r="K591" i="1"/>
  <c r="P591" i="1" a="1"/>
  <c r="P591" i="1" s="1"/>
  <c r="K580" i="1"/>
  <c r="P580" i="1" a="1"/>
  <c r="P580" i="1" s="1"/>
  <c r="I859" i="5"/>
  <c r="I858" i="5"/>
  <c r="I857" i="5"/>
  <c r="I856" i="5"/>
  <c r="I855" i="5"/>
  <c r="I854" i="5"/>
  <c r="I853" i="5"/>
  <c r="I852" i="5"/>
  <c r="I851" i="5"/>
  <c r="I850" i="5"/>
  <c r="I842" i="5"/>
  <c r="I841" i="5"/>
  <c r="I840" i="5"/>
  <c r="I839" i="5"/>
  <c r="I838" i="5"/>
  <c r="I837" i="5"/>
  <c r="I836" i="5"/>
  <c r="I835" i="5"/>
  <c r="AE924" i="5"/>
  <c r="AE923" i="5"/>
  <c r="I834" i="5"/>
  <c r="I833" i="5"/>
  <c r="I825" i="5"/>
  <c r="I824" i="5"/>
  <c r="I823" i="5"/>
  <c r="I822" i="5"/>
  <c r="I832" i="5"/>
  <c r="I831" i="5"/>
  <c r="I830" i="5"/>
  <c r="I829" i="5"/>
  <c r="I828" i="5"/>
  <c r="I827" i="5"/>
  <c r="I826" i="5"/>
  <c r="I845" i="5"/>
  <c r="I844" i="5"/>
  <c r="I843" i="5"/>
  <c r="I821" i="5"/>
  <c r="I820" i="5"/>
  <c r="I819" i="5"/>
  <c r="I818" i="5"/>
  <c r="I817" i="5"/>
  <c r="I816" i="5"/>
  <c r="I815" i="5"/>
  <c r="I814" i="5"/>
  <c r="I813" i="5"/>
  <c r="I812" i="5"/>
  <c r="AE922" i="5"/>
  <c r="AE921" i="5"/>
  <c r="I807" i="5"/>
  <c r="I806" i="5"/>
  <c r="I805" i="5"/>
  <c r="I804" i="5"/>
  <c r="I803" i="5"/>
  <c r="I802" i="5"/>
  <c r="I801" i="5"/>
  <c r="I800" i="5"/>
  <c r="I799" i="5"/>
  <c r="I798" i="5"/>
  <c r="I778" i="5"/>
  <c r="I776" i="5"/>
  <c r="I775" i="5"/>
  <c r="I774" i="5"/>
  <c r="I793" i="5"/>
  <c r="I792" i="5"/>
  <c r="I791" i="5"/>
  <c r="I790" i="5"/>
  <c r="I789" i="5"/>
  <c r="I788" i="5"/>
  <c r="I787" i="5"/>
  <c r="I786" i="5"/>
  <c r="I785" i="5"/>
  <c r="I771" i="5"/>
  <c r="I770" i="5"/>
  <c r="I769" i="5"/>
  <c r="I768" i="5"/>
  <c r="I767" i="5"/>
  <c r="I766" i="5"/>
  <c r="K576" i="1"/>
  <c r="P576" i="1" a="1"/>
  <c r="P576" i="1" s="1"/>
  <c r="K577" i="1"/>
  <c r="P577" i="1" a="1"/>
  <c r="P577" i="1" s="1"/>
  <c r="K578" i="1"/>
  <c r="P578" i="1" a="1"/>
  <c r="P578" i="1" s="1"/>
  <c r="K579" i="1"/>
  <c r="P579" i="1" a="1"/>
  <c r="P579" i="1" s="1"/>
  <c r="K575" i="1"/>
  <c r="P575" i="1" a="1"/>
  <c r="P575" i="1" s="1"/>
  <c r="K560" i="1"/>
  <c r="P560" i="1" a="1"/>
  <c r="P560" i="1" s="1"/>
  <c r="K561" i="1"/>
  <c r="P561" i="1" a="1"/>
  <c r="P561" i="1" s="1"/>
  <c r="K562" i="1"/>
  <c r="P562" i="1" a="1"/>
  <c r="P562" i="1" s="1"/>
  <c r="K563" i="1"/>
  <c r="P563" i="1" a="1"/>
  <c r="P563" i="1" s="1"/>
  <c r="K564" i="1"/>
  <c r="P564" i="1" a="1"/>
  <c r="P564" i="1" s="1"/>
  <c r="K565" i="1"/>
  <c r="P565" i="1" a="1"/>
  <c r="P565" i="1" s="1"/>
  <c r="K566" i="1"/>
  <c r="P566" i="1" a="1"/>
  <c r="P566" i="1" s="1"/>
  <c r="K567" i="1"/>
  <c r="P567" i="1" a="1"/>
  <c r="P567" i="1" s="1"/>
  <c r="K568" i="1"/>
  <c r="P568" i="1" a="1"/>
  <c r="P568" i="1" s="1"/>
  <c r="K569" i="1"/>
  <c r="P569" i="1" a="1"/>
  <c r="P569" i="1" s="1"/>
  <c r="K570" i="1"/>
  <c r="P570" i="1" a="1"/>
  <c r="P570" i="1" s="1"/>
  <c r="K571" i="1"/>
  <c r="P571" i="1" a="1"/>
  <c r="P571" i="1" s="1"/>
  <c r="K572" i="1"/>
  <c r="P572" i="1" a="1"/>
  <c r="P572" i="1" s="1"/>
  <c r="K573" i="1"/>
  <c r="P573" i="1" a="1"/>
  <c r="P573" i="1" s="1"/>
  <c r="K574" i="1"/>
  <c r="P574" i="1" a="1"/>
  <c r="P574" i="1" s="1"/>
  <c r="K559" i="1"/>
  <c r="P559" i="1" a="1"/>
  <c r="P559" i="1" s="1"/>
  <c r="K553" i="1"/>
  <c r="P553" i="1" a="1"/>
  <c r="P553" i="1" s="1"/>
  <c r="K554" i="1"/>
  <c r="P554" i="1" a="1"/>
  <c r="P554" i="1" s="1"/>
  <c r="K555" i="1"/>
  <c r="P555" i="1" a="1"/>
  <c r="P555" i="1" s="1"/>
  <c r="K556" i="1"/>
  <c r="P556" i="1" a="1"/>
  <c r="P556" i="1" s="1"/>
  <c r="K557" i="1"/>
  <c r="P557" i="1" a="1"/>
  <c r="P557" i="1" s="1"/>
  <c r="K558" i="1"/>
  <c r="P558" i="1" a="1"/>
  <c r="P558" i="1" s="1"/>
  <c r="K552" i="1"/>
  <c r="P552" i="1" a="1"/>
  <c r="P552" i="1" s="1"/>
  <c r="K536" i="1"/>
  <c r="P536" i="1" a="1"/>
  <c r="P536" i="1" s="1"/>
  <c r="K537" i="1"/>
  <c r="P537" i="1" a="1"/>
  <c r="P537" i="1" s="1"/>
  <c r="K538" i="1"/>
  <c r="P538" i="1" a="1"/>
  <c r="P538" i="1" s="1"/>
  <c r="K539" i="1"/>
  <c r="P539" i="1" a="1"/>
  <c r="P539" i="1" s="1"/>
  <c r="K540" i="1"/>
  <c r="P540" i="1" a="1"/>
  <c r="P540" i="1" s="1"/>
  <c r="K541" i="1"/>
  <c r="P541" i="1" a="1"/>
  <c r="P541" i="1" s="1"/>
  <c r="K542" i="1"/>
  <c r="P542" i="1" a="1"/>
  <c r="P542" i="1" s="1"/>
  <c r="K543" i="1"/>
  <c r="P543" i="1" a="1"/>
  <c r="P543" i="1" s="1"/>
  <c r="K544" i="1"/>
  <c r="P544" i="1" a="1"/>
  <c r="P544" i="1" s="1"/>
  <c r="K545" i="1"/>
  <c r="P545" i="1" a="1"/>
  <c r="P545" i="1" s="1"/>
  <c r="K546" i="1"/>
  <c r="P546" i="1" a="1"/>
  <c r="P546" i="1" s="1"/>
  <c r="K547" i="1"/>
  <c r="P547" i="1" a="1"/>
  <c r="P547" i="1" s="1"/>
  <c r="K548" i="1"/>
  <c r="P548" i="1" a="1"/>
  <c r="P548" i="1" s="1"/>
  <c r="K549" i="1"/>
  <c r="P549" i="1" a="1"/>
  <c r="P549" i="1" s="1"/>
  <c r="K550" i="1"/>
  <c r="P550" i="1" a="1"/>
  <c r="P550" i="1" s="1"/>
  <c r="K551" i="1"/>
  <c r="P551" i="1" a="1"/>
  <c r="P551" i="1" s="1"/>
  <c r="K535" i="1"/>
  <c r="P535" i="1" a="1"/>
  <c r="P535" i="1" s="1"/>
  <c r="J806" i="5" a="1"/>
  <c r="J855" i="5" a="1"/>
  <c r="J838" i="5" a="1"/>
  <c r="J871" i="5" a="1"/>
  <c r="J778" i="5" a="1"/>
  <c r="J789" i="5" a="1"/>
  <c r="J830" i="5" a="1"/>
  <c r="J845" i="5" a="1"/>
  <c r="J769" i="5" a="1"/>
  <c r="J817" i="5" a="1"/>
  <c r="J807" i="5" a="1"/>
  <c r="J790" i="5" a="1"/>
  <c r="J826" i="5" a="1"/>
  <c r="J774" i="5" a="1"/>
  <c r="J873" i="5" a="1"/>
  <c r="J876" i="5" a="1"/>
  <c r="J842" i="5" a="1"/>
  <c r="J872" i="5" a="1"/>
  <c r="J815" i="5" a="1"/>
  <c r="J799" i="5" a="1"/>
  <c r="J775" i="5" a="1"/>
  <c r="J870" i="5" a="1"/>
  <c r="J822" i="5" a="1"/>
  <c r="J792" i="5" a="1"/>
  <c r="J837" i="5" a="1"/>
  <c r="J800" i="5" a="1"/>
  <c r="J864" i="5" a="1"/>
  <c r="J868" i="5" a="1"/>
  <c r="J874" i="5" a="1"/>
  <c r="J812" i="5" a="1"/>
  <c r="J852" i="5" a="1"/>
  <c r="J856" i="5" a="1"/>
  <c r="J858" i="5" a="1"/>
  <c r="J767" i="5" a="1"/>
  <c r="J770" i="5" a="1"/>
  <c r="J832" i="5" a="1"/>
  <c r="J859" i="5" a="1"/>
  <c r="J857" i="5" a="1"/>
  <c r="J786" i="5" a="1"/>
  <c r="J771" i="5" a="1"/>
  <c r="J813" i="5" a="1"/>
  <c r="J801" i="5" a="1"/>
  <c r="J839" i="5" a="1"/>
  <c r="J829" i="5" a="1"/>
  <c r="J785" i="5" a="1"/>
  <c r="J802" i="5" a="1"/>
  <c r="J866" i="5" a="1"/>
  <c r="J819" i="5" a="1"/>
  <c r="J867" i="5" a="1"/>
  <c r="J833" i="5" a="1"/>
  <c r="J840" i="5" a="1"/>
  <c r="J851" i="5" a="1"/>
  <c r="J766" i="5" a="1"/>
  <c r="J823" i="5" a="1"/>
  <c r="J854" i="5" a="1"/>
  <c r="J805" i="5" a="1"/>
  <c r="J821" i="5" a="1"/>
  <c r="J820" i="5" a="1"/>
  <c r="J824" i="5" a="1"/>
  <c r="J816" i="5" a="1"/>
  <c r="J843" i="5" a="1"/>
  <c r="J793" i="5" a="1"/>
  <c r="J788" i="5" a="1"/>
  <c r="J791" i="5" a="1"/>
  <c r="J850" i="5" a="1"/>
  <c r="J814" i="5" a="1"/>
  <c r="J875" i="5" a="1"/>
  <c r="J853" i="5" a="1"/>
  <c r="J787" i="5" a="1"/>
  <c r="J825" i="5" a="1"/>
  <c r="J804" i="5" a="1"/>
  <c r="J768" i="5" a="1"/>
  <c r="J803" i="5" a="1"/>
  <c r="J834" i="5" a="1"/>
  <c r="J835" i="5" a="1"/>
  <c r="J869" i="5" a="1"/>
  <c r="J865" i="5" a="1"/>
  <c r="J818" i="5" a="1"/>
  <c r="J831" i="5" a="1"/>
  <c r="J798" i="5" a="1"/>
  <c r="J827" i="5" a="1"/>
  <c r="J844" i="5" a="1"/>
  <c r="J776" i="5" a="1"/>
  <c r="J828" i="5" a="1"/>
  <c r="J841" i="5" a="1"/>
  <c r="J836" i="5" a="1"/>
  <c r="Z964" i="5" l="1"/>
  <c r="L983" i="5"/>
  <c r="AK929" i="5"/>
  <c r="M925" i="5"/>
  <c r="M926" i="5" s="1"/>
  <c r="P925" i="5"/>
  <c r="L911" i="5"/>
  <c r="L912" i="5" s="1"/>
  <c r="P911" i="5"/>
  <c r="M911" i="5"/>
  <c r="M912" i="5" s="1"/>
  <c r="L895" i="5"/>
  <c r="M895" i="5"/>
  <c r="P895" i="5" s="1"/>
  <c r="K895" i="5"/>
  <c r="R895" i="5" s="1"/>
  <c r="M896" i="5"/>
  <c r="P896" i="5" s="1"/>
  <c r="R896" i="5"/>
  <c r="L891" i="5"/>
  <c r="K891" i="5"/>
  <c r="R891" i="5" s="1"/>
  <c r="M891" i="5"/>
  <c r="P891" i="5" s="1"/>
  <c r="M892" i="5"/>
  <c r="P892" i="5" s="1"/>
  <c r="L892" i="5"/>
  <c r="K892" i="5"/>
  <c r="R892" i="5" s="1"/>
  <c r="L887" i="5"/>
  <c r="K887" i="5"/>
  <c r="R887" i="5" s="1"/>
  <c r="M887" i="5"/>
  <c r="P887" i="5" s="1"/>
  <c r="K885" i="5"/>
  <c r="R885" i="5" s="1"/>
  <c r="M885" i="5"/>
  <c r="P885" i="5" s="1"/>
  <c r="L885" i="5"/>
  <c r="M893" i="5"/>
  <c r="P893" i="5" s="1"/>
  <c r="L893" i="5"/>
  <c r="K893" i="5"/>
  <c r="R893" i="5" s="1"/>
  <c r="M888" i="5"/>
  <c r="P888" i="5" s="1"/>
  <c r="L888" i="5"/>
  <c r="K888" i="5"/>
  <c r="R888" i="5" s="1"/>
  <c r="M883" i="5"/>
  <c r="P883" i="5" s="1"/>
  <c r="L883" i="5"/>
  <c r="K883" i="5"/>
  <c r="R883" i="5" s="1"/>
  <c r="K890" i="5"/>
  <c r="R890" i="5" s="1"/>
  <c r="M890" i="5"/>
  <c r="P890" i="5" s="1"/>
  <c r="L890" i="5"/>
  <c r="M889" i="5"/>
  <c r="P889" i="5" s="1"/>
  <c r="L889" i="5"/>
  <c r="K889" i="5"/>
  <c r="R889" i="5" s="1"/>
  <c r="M894" i="5"/>
  <c r="P894" i="5" s="1"/>
  <c r="L894" i="5"/>
  <c r="K894" i="5"/>
  <c r="M886" i="5"/>
  <c r="P886" i="5" s="1"/>
  <c r="L886" i="5"/>
  <c r="K886" i="5"/>
  <c r="R886" i="5" s="1"/>
  <c r="M884" i="5"/>
  <c r="P884" i="5" s="1"/>
  <c r="L884" i="5"/>
  <c r="K884" i="5"/>
  <c r="L882" i="5"/>
  <c r="K882" i="5"/>
  <c r="R882" i="5" s="1"/>
  <c r="M882" i="5"/>
  <c r="P882" i="5" s="1"/>
  <c r="M881" i="5"/>
  <c r="L881" i="5"/>
  <c r="K881" i="5"/>
  <c r="J871" i="5"/>
  <c r="J870" i="5"/>
  <c r="J872" i="5"/>
  <c r="J866" i="5"/>
  <c r="J873" i="5"/>
  <c r="J874" i="5"/>
  <c r="J864" i="5"/>
  <c r="J875" i="5"/>
  <c r="J865" i="5"/>
  <c r="J876" i="5"/>
  <c r="J869" i="5"/>
  <c r="J867" i="5"/>
  <c r="J868" i="5"/>
  <c r="J851" i="5"/>
  <c r="J859" i="5"/>
  <c r="J852" i="5"/>
  <c r="J855" i="5"/>
  <c r="J856" i="5"/>
  <c r="J857" i="5"/>
  <c r="J850" i="5"/>
  <c r="J858" i="5"/>
  <c r="J854" i="5"/>
  <c r="J853" i="5"/>
  <c r="J840" i="5"/>
  <c r="J841" i="5"/>
  <c r="J842" i="5"/>
  <c r="J835" i="5"/>
  <c r="J837" i="5"/>
  <c r="J838" i="5"/>
  <c r="J839" i="5"/>
  <c r="J836" i="5"/>
  <c r="J833" i="5"/>
  <c r="J834" i="5"/>
  <c r="J824" i="5"/>
  <c r="J825" i="5"/>
  <c r="J823" i="5"/>
  <c r="J822" i="5"/>
  <c r="J826" i="5"/>
  <c r="J827" i="5"/>
  <c r="J831" i="5"/>
  <c r="J832" i="5"/>
  <c r="J830" i="5"/>
  <c r="J828" i="5"/>
  <c r="J829" i="5"/>
  <c r="J814" i="5"/>
  <c r="J815" i="5"/>
  <c r="J819" i="5"/>
  <c r="J845" i="5"/>
  <c r="J821" i="5"/>
  <c r="J818" i="5"/>
  <c r="J844" i="5"/>
  <c r="J812" i="5"/>
  <c r="J820" i="5"/>
  <c r="J813" i="5"/>
  <c r="J816" i="5"/>
  <c r="J817" i="5"/>
  <c r="J843" i="5"/>
  <c r="J803" i="5"/>
  <c r="J805" i="5"/>
  <c r="J798" i="5"/>
  <c r="J806" i="5"/>
  <c r="J807" i="5"/>
  <c r="J799" i="5"/>
  <c r="J802" i="5"/>
  <c r="J800" i="5"/>
  <c r="J801" i="5"/>
  <c r="J804" i="5"/>
  <c r="J778" i="5"/>
  <c r="J776" i="5"/>
  <c r="J775" i="5"/>
  <c r="J774" i="5"/>
  <c r="J790" i="5"/>
  <c r="J791" i="5"/>
  <c r="J792" i="5"/>
  <c r="J786" i="5"/>
  <c r="J787" i="5"/>
  <c r="J789" i="5"/>
  <c r="J785" i="5"/>
  <c r="J793" i="5"/>
  <c r="J788" i="5"/>
  <c r="J770" i="5"/>
  <c r="J766" i="5"/>
  <c r="J767" i="5"/>
  <c r="J768" i="5"/>
  <c r="J769" i="5"/>
  <c r="J771" i="5"/>
  <c r="AK901" i="5" l="1"/>
  <c r="Q895" i="5"/>
  <c r="O895" i="5"/>
  <c r="R894" i="5"/>
  <c r="R884" i="5"/>
  <c r="Q892" i="5"/>
  <c r="Q891" i="5"/>
  <c r="Q893" i="5"/>
  <c r="Q882" i="5"/>
  <c r="Q894" i="5"/>
  <c r="Q883" i="5"/>
  <c r="Q885" i="5"/>
  <c r="Q884" i="5"/>
  <c r="R881" i="5"/>
  <c r="Q889" i="5"/>
  <c r="Q881" i="5"/>
  <c r="Q888" i="5"/>
  <c r="P881" i="5"/>
  <c r="Q886" i="5"/>
  <c r="Q890" i="5"/>
  <c r="Q887" i="5"/>
  <c r="K870" i="5"/>
  <c r="R870" i="5" s="1"/>
  <c r="L870" i="5"/>
  <c r="M870" i="5"/>
  <c r="P870" i="5" s="1"/>
  <c r="K872" i="5"/>
  <c r="R872" i="5" s="1"/>
  <c r="L872" i="5"/>
  <c r="M872" i="5"/>
  <c r="P872" i="5" s="1"/>
  <c r="K871" i="5"/>
  <c r="R871" i="5" s="1"/>
  <c r="L871" i="5"/>
  <c r="M871" i="5"/>
  <c r="P871" i="5" s="1"/>
  <c r="M874" i="5"/>
  <c r="P874" i="5" s="1"/>
  <c r="L874" i="5"/>
  <c r="K874" i="5"/>
  <c r="M868" i="5"/>
  <c r="P868" i="5" s="1"/>
  <c r="L868" i="5"/>
  <c r="K868" i="5"/>
  <c r="R868" i="5" s="1"/>
  <c r="K873" i="5"/>
  <c r="R873" i="5" s="1"/>
  <c r="M873" i="5"/>
  <c r="P873" i="5" s="1"/>
  <c r="L873" i="5"/>
  <c r="L867" i="5"/>
  <c r="K867" i="5"/>
  <c r="R867" i="5" s="1"/>
  <c r="M867" i="5"/>
  <c r="P867" i="5" s="1"/>
  <c r="M866" i="5"/>
  <c r="P866" i="5" s="1"/>
  <c r="L866" i="5"/>
  <c r="K866" i="5"/>
  <c r="R866" i="5" s="1"/>
  <c r="M869" i="5"/>
  <c r="P869" i="5" s="1"/>
  <c r="L869" i="5"/>
  <c r="K869" i="5"/>
  <c r="R869" i="5" s="1"/>
  <c r="M876" i="5"/>
  <c r="P876" i="5" s="1"/>
  <c r="L876" i="5"/>
  <c r="K876" i="5"/>
  <c r="R876" i="5" s="1"/>
  <c r="M865" i="5"/>
  <c r="P865" i="5" s="1"/>
  <c r="L865" i="5"/>
  <c r="K865" i="5"/>
  <c r="R865" i="5" s="1"/>
  <c r="M875" i="5"/>
  <c r="P875" i="5" s="1"/>
  <c r="L875" i="5"/>
  <c r="K875" i="5"/>
  <c r="R875" i="5" s="1"/>
  <c r="M864" i="5"/>
  <c r="L864" i="5"/>
  <c r="K864" i="5"/>
  <c r="L852" i="5"/>
  <c r="K852" i="5"/>
  <c r="R852" i="5" s="1"/>
  <c r="M852" i="5"/>
  <c r="P852" i="5" s="1"/>
  <c r="M859" i="5"/>
  <c r="P859" i="5" s="1"/>
  <c r="L859" i="5"/>
  <c r="K859" i="5"/>
  <c r="R859" i="5" s="1"/>
  <c r="M851" i="5"/>
  <c r="P851" i="5" s="1"/>
  <c r="L851" i="5"/>
  <c r="K851" i="5"/>
  <c r="R851" i="5" s="1"/>
  <c r="M853" i="5"/>
  <c r="P853" i="5" s="1"/>
  <c r="L853" i="5"/>
  <c r="K853" i="5"/>
  <c r="R853" i="5" s="1"/>
  <c r="M857" i="5"/>
  <c r="P857" i="5" s="1"/>
  <c r="L857" i="5"/>
  <c r="K857" i="5"/>
  <c r="R857" i="5" s="1"/>
  <c r="M858" i="5"/>
  <c r="P858" i="5" s="1"/>
  <c r="L858" i="5"/>
  <c r="K858" i="5"/>
  <c r="R858" i="5" s="1"/>
  <c r="M850" i="5"/>
  <c r="L850" i="5"/>
  <c r="K850" i="5"/>
  <c r="M856" i="5"/>
  <c r="P856" i="5" s="1"/>
  <c r="L856" i="5"/>
  <c r="K856" i="5"/>
  <c r="R856" i="5" s="1"/>
  <c r="M854" i="5"/>
  <c r="P854" i="5" s="1"/>
  <c r="L854" i="5"/>
  <c r="K854" i="5"/>
  <c r="R854" i="5" s="1"/>
  <c r="K855" i="5"/>
  <c r="R855" i="5" s="1"/>
  <c r="M855" i="5"/>
  <c r="P855" i="5" s="1"/>
  <c r="L855" i="5"/>
  <c r="M838" i="5"/>
  <c r="P838" i="5" s="1"/>
  <c r="K838" i="5"/>
  <c r="R838" i="5" s="1"/>
  <c r="L838" i="5"/>
  <c r="M837" i="5"/>
  <c r="P837" i="5" s="1"/>
  <c r="L837" i="5"/>
  <c r="K837" i="5"/>
  <c r="R837" i="5" s="1"/>
  <c r="L835" i="5"/>
  <c r="M835" i="5"/>
  <c r="P835" i="5" s="1"/>
  <c r="K835" i="5"/>
  <c r="R835" i="5" s="1"/>
  <c r="K842" i="5"/>
  <c r="R842" i="5" s="1"/>
  <c r="M842" i="5"/>
  <c r="P842" i="5" s="1"/>
  <c r="L842" i="5"/>
  <c r="M841" i="5"/>
  <c r="P841" i="5" s="1"/>
  <c r="L841" i="5"/>
  <c r="K841" i="5"/>
  <c r="R841" i="5" s="1"/>
  <c r="M840" i="5"/>
  <c r="P840" i="5" s="1"/>
  <c r="L840" i="5"/>
  <c r="K840" i="5"/>
  <c r="R840" i="5" s="1"/>
  <c r="M836" i="5"/>
  <c r="P836" i="5" s="1"/>
  <c r="L836" i="5"/>
  <c r="K836" i="5"/>
  <c r="R836" i="5" s="1"/>
  <c r="L839" i="5"/>
  <c r="M839" i="5"/>
  <c r="P839" i="5" s="1"/>
  <c r="K839" i="5"/>
  <c r="R839" i="5" s="1"/>
  <c r="L834" i="5"/>
  <c r="K834" i="5"/>
  <c r="R834" i="5" s="1"/>
  <c r="M834" i="5"/>
  <c r="P834" i="5" s="1"/>
  <c r="M833" i="5"/>
  <c r="P833" i="5" s="1"/>
  <c r="L833" i="5"/>
  <c r="K833" i="5"/>
  <c r="R833" i="5" s="1"/>
  <c r="M823" i="5"/>
  <c r="P823" i="5" s="1"/>
  <c r="L823" i="5"/>
  <c r="K823" i="5"/>
  <c r="R823" i="5" s="1"/>
  <c r="M825" i="5"/>
  <c r="P825" i="5" s="1"/>
  <c r="L825" i="5"/>
  <c r="K825" i="5"/>
  <c r="R825" i="5" s="1"/>
  <c r="M824" i="5"/>
  <c r="L824" i="5"/>
  <c r="K824" i="5"/>
  <c r="R824" i="5" s="1"/>
  <c r="K822" i="5"/>
  <c r="L822" i="5"/>
  <c r="M822" i="5"/>
  <c r="P822" i="5" s="1"/>
  <c r="M831" i="5"/>
  <c r="P831" i="5" s="1"/>
  <c r="L831" i="5"/>
  <c r="K831" i="5"/>
  <c r="R831" i="5" s="1"/>
  <c r="M827" i="5"/>
  <c r="P827" i="5" s="1"/>
  <c r="L827" i="5"/>
  <c r="K827" i="5"/>
  <c r="R827" i="5" s="1"/>
  <c r="L826" i="5"/>
  <c r="K826" i="5"/>
  <c r="R826" i="5" s="1"/>
  <c r="M826" i="5"/>
  <c r="P826" i="5" s="1"/>
  <c r="K829" i="5"/>
  <c r="R829" i="5" s="1"/>
  <c r="L829" i="5"/>
  <c r="M829" i="5"/>
  <c r="P829" i="5" s="1"/>
  <c r="M828" i="5"/>
  <c r="P828" i="5" s="1"/>
  <c r="L828" i="5"/>
  <c r="K828" i="5"/>
  <c r="R828" i="5" s="1"/>
  <c r="M830" i="5"/>
  <c r="P830" i="5" s="1"/>
  <c r="L830" i="5"/>
  <c r="K830" i="5"/>
  <c r="R830" i="5" s="1"/>
  <c r="M832" i="5"/>
  <c r="P832" i="5" s="1"/>
  <c r="L832" i="5"/>
  <c r="K832" i="5"/>
  <c r="R832" i="5" s="1"/>
  <c r="L814" i="5"/>
  <c r="K814" i="5"/>
  <c r="R814" i="5" s="1"/>
  <c r="M814" i="5"/>
  <c r="P814" i="5" s="1"/>
  <c r="M821" i="5"/>
  <c r="P821" i="5" s="1"/>
  <c r="L821" i="5"/>
  <c r="K821" i="5"/>
  <c r="R821" i="5" s="1"/>
  <c r="M844" i="5"/>
  <c r="P844" i="5" s="1"/>
  <c r="L844" i="5"/>
  <c r="K844" i="5"/>
  <c r="R844" i="5" s="1"/>
  <c r="K817" i="5"/>
  <c r="R817" i="5" s="1"/>
  <c r="M817" i="5"/>
  <c r="P817" i="5" s="1"/>
  <c r="L817" i="5"/>
  <c r="M819" i="5"/>
  <c r="P819" i="5" s="1"/>
  <c r="L819" i="5"/>
  <c r="K819" i="5"/>
  <c r="R819" i="5" s="1"/>
  <c r="M812" i="5"/>
  <c r="L812" i="5"/>
  <c r="K812" i="5"/>
  <c r="K843" i="5"/>
  <c r="R843" i="5" s="1"/>
  <c r="M843" i="5"/>
  <c r="P843" i="5" s="1"/>
  <c r="L843" i="5"/>
  <c r="M818" i="5"/>
  <c r="P818" i="5" s="1"/>
  <c r="L818" i="5"/>
  <c r="K818" i="5"/>
  <c r="R818" i="5" s="1"/>
  <c r="M816" i="5"/>
  <c r="P816" i="5" s="1"/>
  <c r="L816" i="5"/>
  <c r="K816" i="5"/>
  <c r="R816" i="5" s="1"/>
  <c r="M845" i="5"/>
  <c r="P845" i="5" s="1"/>
  <c r="L845" i="5"/>
  <c r="K845" i="5"/>
  <c r="R845" i="5" s="1"/>
  <c r="M813" i="5"/>
  <c r="P813" i="5" s="1"/>
  <c r="L813" i="5"/>
  <c r="K813" i="5"/>
  <c r="R813" i="5" s="1"/>
  <c r="M820" i="5"/>
  <c r="P820" i="5" s="1"/>
  <c r="L820" i="5"/>
  <c r="K820" i="5"/>
  <c r="R820" i="5" s="1"/>
  <c r="M815" i="5"/>
  <c r="P815" i="5" s="1"/>
  <c r="L815" i="5"/>
  <c r="K815" i="5"/>
  <c r="M802" i="5"/>
  <c r="P802" i="5" s="1"/>
  <c r="L802" i="5"/>
  <c r="K802" i="5"/>
  <c r="K799" i="5"/>
  <c r="R799" i="5" s="1"/>
  <c r="M799" i="5"/>
  <c r="P799" i="5" s="1"/>
  <c r="L799" i="5"/>
  <c r="M800" i="5"/>
  <c r="P800" i="5" s="1"/>
  <c r="L800" i="5"/>
  <c r="K800" i="5"/>
  <c r="R800" i="5" s="1"/>
  <c r="L804" i="5"/>
  <c r="K804" i="5"/>
  <c r="R804" i="5" s="1"/>
  <c r="M804" i="5"/>
  <c r="P804" i="5" s="1"/>
  <c r="M806" i="5"/>
  <c r="P806" i="5" s="1"/>
  <c r="L806" i="5"/>
  <c r="K806" i="5"/>
  <c r="R806" i="5" s="1"/>
  <c r="M798" i="5"/>
  <c r="L798" i="5"/>
  <c r="K798" i="5"/>
  <c r="K807" i="5"/>
  <c r="R807" i="5" s="1"/>
  <c r="M807" i="5"/>
  <c r="P807" i="5" s="1"/>
  <c r="L807" i="5"/>
  <c r="M801" i="5"/>
  <c r="P801" i="5" s="1"/>
  <c r="L801" i="5"/>
  <c r="K801" i="5"/>
  <c r="R801" i="5" s="1"/>
  <c r="M805" i="5"/>
  <c r="P805" i="5" s="1"/>
  <c r="L805" i="5"/>
  <c r="K805" i="5"/>
  <c r="R805" i="5" s="1"/>
  <c r="M803" i="5"/>
  <c r="P803" i="5" s="1"/>
  <c r="L803" i="5"/>
  <c r="K803" i="5"/>
  <c r="K778" i="5"/>
  <c r="R778" i="5" s="1"/>
  <c r="L778" i="5"/>
  <c r="M778" i="5"/>
  <c r="P778" i="5" s="1"/>
  <c r="M774" i="5"/>
  <c r="P774" i="5" s="1"/>
  <c r="L774" i="5"/>
  <c r="K774" i="5"/>
  <c r="R774" i="5" s="1"/>
  <c r="M775" i="5"/>
  <c r="P775" i="5" s="1"/>
  <c r="L775" i="5"/>
  <c r="K775" i="5"/>
  <c r="R775" i="5" s="1"/>
  <c r="M776" i="5"/>
  <c r="P776" i="5" s="1"/>
  <c r="L776" i="5"/>
  <c r="K776" i="5"/>
  <c r="R776" i="5" s="1"/>
  <c r="K786" i="5"/>
  <c r="R786" i="5" s="1"/>
  <c r="M786" i="5"/>
  <c r="P786" i="5" s="1"/>
  <c r="L786" i="5"/>
  <c r="M792" i="5"/>
  <c r="P792" i="5" s="1"/>
  <c r="L792" i="5"/>
  <c r="K792" i="5"/>
  <c r="R792" i="5" s="1"/>
  <c r="M793" i="5"/>
  <c r="P793" i="5" s="1"/>
  <c r="L793" i="5"/>
  <c r="K793" i="5"/>
  <c r="R793" i="5" s="1"/>
  <c r="L791" i="5"/>
  <c r="K791" i="5"/>
  <c r="R791" i="5" s="1"/>
  <c r="M791" i="5"/>
  <c r="P791" i="5" s="1"/>
  <c r="M785" i="5"/>
  <c r="L785" i="5"/>
  <c r="K785" i="5"/>
  <c r="M790" i="5"/>
  <c r="P790" i="5" s="1"/>
  <c r="L790" i="5"/>
  <c r="K790" i="5"/>
  <c r="R790" i="5" s="1"/>
  <c r="M788" i="5"/>
  <c r="P788" i="5" s="1"/>
  <c r="L788" i="5"/>
  <c r="K788" i="5"/>
  <c r="R788" i="5" s="1"/>
  <c r="M789" i="5"/>
  <c r="P789" i="5" s="1"/>
  <c r="L789" i="5"/>
  <c r="K789" i="5"/>
  <c r="R789" i="5" s="1"/>
  <c r="M787" i="5"/>
  <c r="P787" i="5" s="1"/>
  <c r="L787" i="5"/>
  <c r="K787" i="5"/>
  <c r="R787" i="5" s="1"/>
  <c r="K766" i="5"/>
  <c r="R766" i="5" s="1"/>
  <c r="M766" i="5"/>
  <c r="P766" i="5" s="1"/>
  <c r="L766" i="5"/>
  <c r="M770" i="5"/>
  <c r="P770" i="5" s="1"/>
  <c r="L770" i="5"/>
  <c r="K770" i="5"/>
  <c r="R770" i="5" s="1"/>
  <c r="L768" i="5"/>
  <c r="K768" i="5"/>
  <c r="R768" i="5" s="1"/>
  <c r="M768" i="5"/>
  <c r="P768" i="5" s="1"/>
  <c r="K771" i="5"/>
  <c r="R771" i="5" s="1"/>
  <c r="M771" i="5"/>
  <c r="P771" i="5" s="1"/>
  <c r="L771" i="5"/>
  <c r="M769" i="5"/>
  <c r="P769" i="5" s="1"/>
  <c r="L769" i="5"/>
  <c r="K769" i="5"/>
  <c r="R769" i="5" s="1"/>
  <c r="M767" i="5"/>
  <c r="P767" i="5" s="1"/>
  <c r="L767" i="5"/>
  <c r="K767" i="5"/>
  <c r="R767" i="5" s="1"/>
  <c r="R874" i="5" l="1"/>
  <c r="R822" i="5"/>
  <c r="R802" i="5"/>
  <c r="R815" i="5"/>
  <c r="Q872" i="5"/>
  <c r="Q871" i="5"/>
  <c r="Q870" i="5"/>
  <c r="Q865" i="5"/>
  <c r="R864" i="5"/>
  <c r="K877" i="5"/>
  <c r="Q866" i="5"/>
  <c r="Q864" i="5"/>
  <c r="Q868" i="5"/>
  <c r="P864" i="5"/>
  <c r="Q876" i="5"/>
  <c r="Q875" i="5"/>
  <c r="Q867" i="5"/>
  <c r="Q874" i="5"/>
  <c r="Q869" i="5"/>
  <c r="Q873" i="5"/>
  <c r="Q858" i="5"/>
  <c r="Q856" i="5"/>
  <c r="Q851" i="5"/>
  <c r="Q859" i="5"/>
  <c r="Q857" i="5"/>
  <c r="Q855" i="5"/>
  <c r="R850" i="5"/>
  <c r="K860" i="5"/>
  <c r="Q850" i="5"/>
  <c r="Q854" i="5"/>
  <c r="P850" i="5"/>
  <c r="Q853" i="5"/>
  <c r="Q852" i="5"/>
  <c r="Q835" i="5"/>
  <c r="O835" i="5"/>
  <c r="O839" i="5"/>
  <c r="Q839" i="5"/>
  <c r="Q841" i="5"/>
  <c r="O841" i="5"/>
  <c r="Q837" i="5"/>
  <c r="O837" i="5"/>
  <c r="Q836" i="5"/>
  <c r="O836" i="5"/>
  <c r="Q842" i="5"/>
  <c r="O842" i="5"/>
  <c r="Q838" i="5"/>
  <c r="O838" i="5"/>
  <c r="O840" i="5"/>
  <c r="Q840" i="5"/>
  <c r="R803" i="5"/>
  <c r="P824" i="5"/>
  <c r="Q833" i="5"/>
  <c r="Q834" i="5"/>
  <c r="Q825" i="5"/>
  <c r="Q824" i="5"/>
  <c r="Q822" i="5"/>
  <c r="Q823" i="5"/>
  <c r="Q826" i="5"/>
  <c r="Q828" i="5"/>
  <c r="Q827" i="5"/>
  <c r="Q832" i="5"/>
  <c r="Q829" i="5"/>
  <c r="Q831" i="5"/>
  <c r="Q830" i="5"/>
  <c r="Q818" i="5"/>
  <c r="Q821" i="5"/>
  <c r="Q820" i="5"/>
  <c r="Q819" i="5"/>
  <c r="Q817" i="5"/>
  <c r="Q845" i="5"/>
  <c r="Q843" i="5"/>
  <c r="Q814" i="5"/>
  <c r="Q816" i="5"/>
  <c r="R812" i="5"/>
  <c r="K846" i="5"/>
  <c r="Q844" i="5"/>
  <c r="Q815" i="5"/>
  <c r="Q812" i="5"/>
  <c r="Q813" i="5"/>
  <c r="P812" i="5"/>
  <c r="Q805" i="5"/>
  <c r="O805" i="5"/>
  <c r="R798" i="5"/>
  <c r="K808" i="5"/>
  <c r="O800" i="5"/>
  <c r="Q800" i="5"/>
  <c r="Q798" i="5"/>
  <c r="O798" i="5"/>
  <c r="O803" i="5"/>
  <c r="Q803" i="5"/>
  <c r="P798" i="5"/>
  <c r="Q806" i="5"/>
  <c r="O806" i="5"/>
  <c r="Q799" i="5"/>
  <c r="O799" i="5"/>
  <c r="Q801" i="5"/>
  <c r="O801" i="5"/>
  <c r="Q807" i="5"/>
  <c r="O807" i="5"/>
  <c r="Q804" i="5"/>
  <c r="O804" i="5"/>
  <c r="Q802" i="5"/>
  <c r="O802" i="5"/>
  <c r="Q778" i="5"/>
  <c r="Q776" i="5"/>
  <c r="Q775" i="5"/>
  <c r="Q774" i="5"/>
  <c r="Q793" i="5"/>
  <c r="R785" i="5"/>
  <c r="K794" i="5"/>
  <c r="Q787" i="5"/>
  <c r="Q785" i="5"/>
  <c r="Q789" i="5"/>
  <c r="P785" i="5"/>
  <c r="Q792" i="5"/>
  <c r="Q786" i="5"/>
  <c r="Q788" i="5"/>
  <c r="Q791" i="5"/>
  <c r="Q790" i="5"/>
  <c r="Q768" i="5"/>
  <c r="O768" i="5"/>
  <c r="O769" i="5"/>
  <c r="Q769" i="5"/>
  <c r="O767" i="5"/>
  <c r="Q767" i="5"/>
  <c r="Q770" i="5"/>
  <c r="O770" i="5"/>
  <c r="Q771" i="5"/>
  <c r="O766" i="5"/>
  <c r="Q766" i="5"/>
  <c r="L877" i="5" l="1"/>
  <c r="L878" i="5" s="1"/>
  <c r="M877" i="5"/>
  <c r="M878" i="5" s="1"/>
  <c r="L860" i="5"/>
  <c r="L846" i="5"/>
  <c r="L847" i="5" s="1"/>
  <c r="M794" i="5"/>
  <c r="M795" i="5" s="1"/>
  <c r="L808" i="5"/>
  <c r="L809" i="5" s="1"/>
  <c r="AK798" i="5" s="1"/>
  <c r="P877" i="5"/>
  <c r="M860" i="5"/>
  <c r="M861" i="5" s="1"/>
  <c r="P860" i="5"/>
  <c r="M846" i="5"/>
  <c r="M847" i="5" s="1"/>
  <c r="P846" i="5"/>
  <c r="M808" i="5"/>
  <c r="M809" i="5" s="1"/>
  <c r="P808" i="5"/>
  <c r="L794" i="5"/>
  <c r="L795" i="5" s="1"/>
  <c r="P794" i="5"/>
  <c r="L861" i="5" l="1"/>
  <c r="AK864" i="5"/>
  <c r="AK812" i="5"/>
  <c r="AK785" i="5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P527" i="1" a="1"/>
  <c r="P527" i="1" s="1"/>
  <c r="P528" i="1" a="1"/>
  <c r="P528" i="1" s="1"/>
  <c r="P529" i="1" a="1"/>
  <c r="P529" i="1" s="1"/>
  <c r="P530" i="1" a="1"/>
  <c r="P530" i="1" s="1"/>
  <c r="P531" i="1" a="1"/>
  <c r="P531" i="1" s="1"/>
  <c r="P532" i="1" a="1"/>
  <c r="P532" i="1" s="1"/>
  <c r="P533" i="1" a="1"/>
  <c r="P533" i="1" s="1"/>
  <c r="P534" i="1" a="1"/>
  <c r="P534" i="1" s="1"/>
  <c r="P526" i="1" a="1"/>
  <c r="P526" i="1" s="1"/>
  <c r="P519" i="1" a="1"/>
  <c r="P519" i="1" s="1"/>
  <c r="P520" i="1" a="1"/>
  <c r="P520" i="1" s="1"/>
  <c r="P521" i="1" a="1"/>
  <c r="P521" i="1" s="1"/>
  <c r="P522" i="1" a="1"/>
  <c r="P522" i="1" s="1"/>
  <c r="P523" i="1" a="1"/>
  <c r="P523" i="1" s="1"/>
  <c r="P524" i="1" a="1"/>
  <c r="P524" i="1" s="1"/>
  <c r="P525" i="1" a="1"/>
  <c r="P525" i="1" s="1"/>
  <c r="P518" i="1" a="1"/>
  <c r="P518" i="1" s="1"/>
  <c r="P511" i="1" a="1"/>
  <c r="P511" i="1" s="1"/>
  <c r="P512" i="1" a="1"/>
  <c r="P512" i="1" s="1"/>
  <c r="P513" i="1" a="1"/>
  <c r="P513" i="1" s="1"/>
  <c r="P514" i="1" a="1"/>
  <c r="P514" i="1" s="1"/>
  <c r="P515" i="1" a="1"/>
  <c r="P515" i="1" s="1"/>
  <c r="P516" i="1" a="1"/>
  <c r="P516" i="1" s="1"/>
  <c r="P517" i="1" a="1"/>
  <c r="P517" i="1" s="1"/>
  <c r="P510" i="1" a="1"/>
  <c r="P510" i="1" s="1"/>
  <c r="P505" i="1" a="1"/>
  <c r="P505" i="1" s="1"/>
  <c r="P506" i="1" a="1"/>
  <c r="P506" i="1" s="1"/>
  <c r="P507" i="1" a="1"/>
  <c r="P507" i="1" s="1"/>
  <c r="P508" i="1" a="1"/>
  <c r="P508" i="1" s="1"/>
  <c r="P509" i="1" a="1"/>
  <c r="P509" i="1" s="1"/>
  <c r="P504" i="1" a="1"/>
  <c r="P504" i="1" s="1"/>
  <c r="P503" i="1" a="1"/>
  <c r="P503" i="1" s="1"/>
  <c r="B192" i="7"/>
  <c r="AT255" i="7"/>
  <c r="AS255" i="7"/>
  <c r="AR255" i="7"/>
  <c r="AQ255" i="7"/>
  <c r="AP255" i="7"/>
  <c r="AT254" i="7"/>
  <c r="AS254" i="7"/>
  <c r="AR254" i="7"/>
  <c r="AQ254" i="7"/>
  <c r="AP254" i="7"/>
  <c r="AT253" i="7"/>
  <c r="AS253" i="7"/>
  <c r="AR253" i="7"/>
  <c r="AQ253" i="7"/>
  <c r="AP253" i="7"/>
  <c r="AT252" i="7"/>
  <c r="AS252" i="7"/>
  <c r="AR252" i="7"/>
  <c r="AQ252" i="7"/>
  <c r="AP252" i="7"/>
  <c r="AT251" i="7"/>
  <c r="AS251" i="7"/>
  <c r="AR251" i="7"/>
  <c r="AQ251" i="7"/>
  <c r="AP251" i="7"/>
  <c r="AT250" i="7"/>
  <c r="AS250" i="7"/>
  <c r="AR250" i="7"/>
  <c r="AQ250" i="7"/>
  <c r="AP250" i="7"/>
  <c r="AT249" i="7"/>
  <c r="AS249" i="7"/>
  <c r="AR249" i="7"/>
  <c r="AQ249" i="7"/>
  <c r="AP249" i="7"/>
  <c r="AT248" i="7"/>
  <c r="AS248" i="7"/>
  <c r="AR248" i="7"/>
  <c r="AQ248" i="7"/>
  <c r="AP248" i="7"/>
  <c r="AT247" i="7"/>
  <c r="AS247" i="7"/>
  <c r="AR247" i="7"/>
  <c r="AQ247" i="7"/>
  <c r="AP247" i="7"/>
  <c r="AT246" i="7"/>
  <c r="AS246" i="7"/>
  <c r="AR246" i="7"/>
  <c r="AQ246" i="7"/>
  <c r="AP246" i="7"/>
  <c r="AT245" i="7"/>
  <c r="AS245" i="7"/>
  <c r="AR245" i="7"/>
  <c r="AQ245" i="7"/>
  <c r="AP245" i="7"/>
  <c r="AT244" i="7"/>
  <c r="AS244" i="7"/>
  <c r="AR244" i="7"/>
  <c r="AQ244" i="7"/>
  <c r="AP244" i="7"/>
  <c r="AT243" i="7"/>
  <c r="AS243" i="7"/>
  <c r="AR243" i="7"/>
  <c r="AQ243" i="7"/>
  <c r="AP243" i="7"/>
  <c r="AT242" i="7"/>
  <c r="AS242" i="7"/>
  <c r="AR242" i="7"/>
  <c r="AQ242" i="7"/>
  <c r="AP242" i="7"/>
  <c r="AT241" i="7"/>
  <c r="AS241" i="7"/>
  <c r="AR241" i="7"/>
  <c r="AQ241" i="7"/>
  <c r="AP241" i="7"/>
  <c r="AT240" i="7"/>
  <c r="AS240" i="7"/>
  <c r="AR240" i="7"/>
  <c r="AQ240" i="7"/>
  <c r="AP240" i="7"/>
  <c r="AT239" i="7"/>
  <c r="AS239" i="7"/>
  <c r="AR239" i="7"/>
  <c r="AQ239" i="7"/>
  <c r="AP239" i="7"/>
  <c r="AT238" i="7"/>
  <c r="AS238" i="7"/>
  <c r="AR238" i="7"/>
  <c r="AQ238" i="7"/>
  <c r="AP238" i="7"/>
  <c r="AT237" i="7"/>
  <c r="AS237" i="7"/>
  <c r="AR237" i="7"/>
  <c r="AQ237" i="7"/>
  <c r="AP237" i="7"/>
  <c r="AT236" i="7"/>
  <c r="AS236" i="7"/>
  <c r="AR236" i="7"/>
  <c r="AQ236" i="7"/>
  <c r="AP236" i="7"/>
  <c r="AT235" i="7"/>
  <c r="AS235" i="7"/>
  <c r="AR235" i="7"/>
  <c r="AQ235" i="7"/>
  <c r="AP235" i="7"/>
  <c r="AT234" i="7"/>
  <c r="AS234" i="7"/>
  <c r="AR234" i="7"/>
  <c r="AQ234" i="7"/>
  <c r="AP234" i="7"/>
  <c r="AT233" i="7"/>
  <c r="AS233" i="7"/>
  <c r="AR233" i="7"/>
  <c r="AQ233" i="7"/>
  <c r="AP233" i="7"/>
  <c r="AT232" i="7"/>
  <c r="AS232" i="7"/>
  <c r="AR232" i="7"/>
  <c r="AQ232" i="7"/>
  <c r="AP232" i="7"/>
  <c r="BU231" i="7"/>
  <c r="AT231" i="7"/>
  <c r="AS231" i="7"/>
  <c r="AR231" i="7"/>
  <c r="AQ231" i="7"/>
  <c r="AP231" i="7"/>
  <c r="BT230" i="7"/>
  <c r="BT235" i="7" s="1"/>
  <c r="BT236" i="7" s="1"/>
  <c r="BT237" i="7" s="1"/>
  <c r="AT230" i="7"/>
  <c r="AS230" i="7"/>
  <c r="AR230" i="7"/>
  <c r="AQ230" i="7"/>
  <c r="AP230" i="7"/>
  <c r="AT229" i="7"/>
  <c r="AS229" i="7"/>
  <c r="AR229" i="7"/>
  <c r="AQ229" i="7"/>
  <c r="AP229" i="7"/>
  <c r="AT228" i="7"/>
  <c r="AS228" i="7"/>
  <c r="AR228" i="7"/>
  <c r="AQ228" i="7"/>
  <c r="AP228" i="7"/>
  <c r="AT227" i="7"/>
  <c r="AS227" i="7"/>
  <c r="AR227" i="7"/>
  <c r="AQ227" i="7"/>
  <c r="AP227" i="7"/>
  <c r="U225" i="7"/>
  <c r="T225" i="7"/>
  <c r="S225" i="7"/>
  <c r="AT223" i="7"/>
  <c r="AS223" i="7"/>
  <c r="AR223" i="7"/>
  <c r="AQ223" i="7"/>
  <c r="AP223" i="7"/>
  <c r="W223" i="7"/>
  <c r="V223" i="7"/>
  <c r="AT222" i="7"/>
  <c r="AS222" i="7"/>
  <c r="AR222" i="7"/>
  <c r="AQ222" i="7"/>
  <c r="AP222" i="7"/>
  <c r="W222" i="7"/>
  <c r="V222" i="7"/>
  <c r="AT221" i="7"/>
  <c r="AS221" i="7"/>
  <c r="AR221" i="7"/>
  <c r="AQ221" i="7"/>
  <c r="AP221" i="7"/>
  <c r="W221" i="7"/>
  <c r="V221" i="7"/>
  <c r="AT220" i="7"/>
  <c r="AS220" i="7"/>
  <c r="AR220" i="7"/>
  <c r="AQ220" i="7"/>
  <c r="AP220" i="7"/>
  <c r="W220" i="7"/>
  <c r="V220" i="7"/>
  <c r="AT219" i="7"/>
  <c r="AS219" i="7"/>
  <c r="AR219" i="7"/>
  <c r="AQ219" i="7"/>
  <c r="AP219" i="7"/>
  <c r="W219" i="7"/>
  <c r="V219" i="7"/>
  <c r="AT218" i="7"/>
  <c r="AS218" i="7"/>
  <c r="AR218" i="7"/>
  <c r="AQ218" i="7"/>
  <c r="AP218" i="7"/>
  <c r="W218" i="7"/>
  <c r="V218" i="7"/>
  <c r="AT217" i="7"/>
  <c r="AS217" i="7"/>
  <c r="AR217" i="7"/>
  <c r="AQ217" i="7"/>
  <c r="AP217" i="7"/>
  <c r="W217" i="7"/>
  <c r="V217" i="7"/>
  <c r="AT216" i="7"/>
  <c r="AS216" i="7"/>
  <c r="AR216" i="7"/>
  <c r="AQ216" i="7"/>
  <c r="AP216" i="7"/>
  <c r="W216" i="7"/>
  <c r="V216" i="7"/>
  <c r="AT215" i="7"/>
  <c r="AS215" i="7"/>
  <c r="AR215" i="7"/>
  <c r="AQ215" i="7"/>
  <c r="AP215" i="7"/>
  <c r="W215" i="7"/>
  <c r="V215" i="7"/>
  <c r="AT214" i="7"/>
  <c r="AS214" i="7"/>
  <c r="AR214" i="7"/>
  <c r="AQ214" i="7"/>
  <c r="AP214" i="7"/>
  <c r="W214" i="7"/>
  <c r="V214" i="7"/>
  <c r="AT213" i="7"/>
  <c r="AS213" i="7"/>
  <c r="AR213" i="7"/>
  <c r="AQ213" i="7"/>
  <c r="AP213" i="7"/>
  <c r="W213" i="7"/>
  <c r="V213" i="7"/>
  <c r="AT212" i="7"/>
  <c r="AS212" i="7"/>
  <c r="AR212" i="7"/>
  <c r="AQ212" i="7"/>
  <c r="AP212" i="7"/>
  <c r="W212" i="7"/>
  <c r="V212" i="7"/>
  <c r="AT211" i="7"/>
  <c r="AS211" i="7"/>
  <c r="AR211" i="7"/>
  <c r="AQ211" i="7"/>
  <c r="AP211" i="7"/>
  <c r="W211" i="7"/>
  <c r="V211" i="7"/>
  <c r="AT210" i="7"/>
  <c r="AS210" i="7"/>
  <c r="AR210" i="7"/>
  <c r="AQ210" i="7"/>
  <c r="AP210" i="7"/>
  <c r="W210" i="7"/>
  <c r="V210" i="7"/>
  <c r="AT209" i="7"/>
  <c r="AS209" i="7"/>
  <c r="AR209" i="7"/>
  <c r="AQ209" i="7"/>
  <c r="AP209" i="7"/>
  <c r="W209" i="7"/>
  <c r="V209" i="7"/>
  <c r="AT208" i="7"/>
  <c r="AS208" i="7"/>
  <c r="AR208" i="7"/>
  <c r="AQ208" i="7"/>
  <c r="AP208" i="7"/>
  <c r="W208" i="7"/>
  <c r="V208" i="7"/>
  <c r="AT207" i="7"/>
  <c r="AS207" i="7"/>
  <c r="AR207" i="7"/>
  <c r="AQ207" i="7"/>
  <c r="AP207" i="7"/>
  <c r="W207" i="7"/>
  <c r="V207" i="7"/>
  <c r="AT206" i="7"/>
  <c r="AS206" i="7"/>
  <c r="AR206" i="7"/>
  <c r="AQ206" i="7"/>
  <c r="AP206" i="7"/>
  <c r="W206" i="7"/>
  <c r="V206" i="7"/>
  <c r="AT205" i="7"/>
  <c r="AS205" i="7"/>
  <c r="AR205" i="7"/>
  <c r="AQ205" i="7"/>
  <c r="AP205" i="7"/>
  <c r="W205" i="7"/>
  <c r="V205" i="7"/>
  <c r="AT204" i="7"/>
  <c r="AS204" i="7"/>
  <c r="AR204" i="7"/>
  <c r="AQ204" i="7"/>
  <c r="AP204" i="7"/>
  <c r="W204" i="7"/>
  <c r="V204" i="7"/>
  <c r="AT203" i="7"/>
  <c r="AS203" i="7"/>
  <c r="AR203" i="7"/>
  <c r="AQ203" i="7"/>
  <c r="AP203" i="7"/>
  <c r="W203" i="7"/>
  <c r="V203" i="7"/>
  <c r="AT202" i="7"/>
  <c r="AS202" i="7"/>
  <c r="AR202" i="7"/>
  <c r="AQ202" i="7"/>
  <c r="AP202" i="7"/>
  <c r="W202" i="7"/>
  <c r="V202" i="7"/>
  <c r="AT201" i="7"/>
  <c r="AS201" i="7"/>
  <c r="AR201" i="7"/>
  <c r="AQ201" i="7"/>
  <c r="AP201" i="7"/>
  <c r="W201" i="7"/>
  <c r="V201" i="7"/>
  <c r="AT200" i="7"/>
  <c r="AS200" i="7"/>
  <c r="AR200" i="7"/>
  <c r="AQ200" i="7"/>
  <c r="AP200" i="7"/>
  <c r="W200" i="7"/>
  <c r="V200" i="7"/>
  <c r="AT199" i="7"/>
  <c r="AS199" i="7"/>
  <c r="AR199" i="7"/>
  <c r="AQ199" i="7"/>
  <c r="AP199" i="7"/>
  <c r="W199" i="7"/>
  <c r="V199" i="7"/>
  <c r="BT198" i="7"/>
  <c r="AT198" i="7"/>
  <c r="AS198" i="7"/>
  <c r="AR198" i="7"/>
  <c r="AQ198" i="7"/>
  <c r="AP198" i="7"/>
  <c r="W198" i="7"/>
  <c r="V198" i="7"/>
  <c r="AT197" i="7"/>
  <c r="AS197" i="7"/>
  <c r="AR197" i="7"/>
  <c r="AQ197" i="7"/>
  <c r="AP197" i="7"/>
  <c r="W197" i="7"/>
  <c r="V197" i="7"/>
  <c r="O197" i="7"/>
  <c r="AT196" i="7"/>
  <c r="AS196" i="7"/>
  <c r="AR196" i="7"/>
  <c r="AQ196" i="7"/>
  <c r="AP196" i="7"/>
  <c r="W196" i="7"/>
  <c r="V196" i="7"/>
  <c r="O196" i="7"/>
  <c r="BT195" i="7"/>
  <c r="AT195" i="7"/>
  <c r="AS195" i="7"/>
  <c r="AR195" i="7"/>
  <c r="AQ195" i="7"/>
  <c r="AP195" i="7"/>
  <c r="W195" i="7"/>
  <c r="V195" i="7"/>
  <c r="AT194" i="7"/>
  <c r="AS194" i="7"/>
  <c r="AR194" i="7"/>
  <c r="AQ194" i="7"/>
  <c r="AP194" i="7"/>
  <c r="AG194" i="7"/>
  <c r="AG195" i="7" s="1"/>
  <c r="AG196" i="7" s="1"/>
  <c r="AG197" i="7" s="1"/>
  <c r="AG198" i="7" s="1"/>
  <c r="AG199" i="7" s="1"/>
  <c r="AG200" i="7" s="1"/>
  <c r="AG201" i="7" s="1"/>
  <c r="AG202" i="7" s="1"/>
  <c r="AG203" i="7" s="1"/>
  <c r="AG204" i="7" s="1"/>
  <c r="AG205" i="7" s="1"/>
  <c r="AG206" i="7" s="1"/>
  <c r="AG207" i="7" s="1"/>
  <c r="AG208" i="7" s="1"/>
  <c r="AG209" i="7" s="1"/>
  <c r="AG210" i="7" s="1"/>
  <c r="AG211" i="7" s="1"/>
  <c r="AG212" i="7" s="1"/>
  <c r="AG213" i="7" s="1"/>
  <c r="AG214" i="7" s="1"/>
  <c r="AG215" i="7" s="1"/>
  <c r="AG216" i="7" s="1"/>
  <c r="AG217" i="7" s="1"/>
  <c r="AG218" i="7" s="1"/>
  <c r="AG219" i="7" s="1"/>
  <c r="AG220" i="7" s="1"/>
  <c r="AG221" i="7" s="1"/>
  <c r="AG222" i="7" s="1"/>
  <c r="AG223" i="7" s="1"/>
  <c r="N277" i="7" s="1"/>
  <c r="AF194" i="7"/>
  <c r="AF195" i="7" s="1"/>
  <c r="AF196" i="7" s="1"/>
  <c r="AF197" i="7" s="1"/>
  <c r="AF198" i="7" s="1"/>
  <c r="AF199" i="7" s="1"/>
  <c r="AF200" i="7" s="1"/>
  <c r="AF201" i="7" s="1"/>
  <c r="AF202" i="7" s="1"/>
  <c r="AF203" i="7" s="1"/>
  <c r="AF204" i="7" s="1"/>
  <c r="AF205" i="7" s="1"/>
  <c r="AF206" i="7" s="1"/>
  <c r="AF207" i="7" s="1"/>
  <c r="AF208" i="7" s="1"/>
  <c r="AF209" i="7" s="1"/>
  <c r="AF210" i="7" s="1"/>
  <c r="AF211" i="7" s="1"/>
  <c r="AF212" i="7" s="1"/>
  <c r="AF213" i="7" s="1"/>
  <c r="AF214" i="7" s="1"/>
  <c r="AF215" i="7" s="1"/>
  <c r="AF216" i="7" s="1"/>
  <c r="AF217" i="7" s="1"/>
  <c r="AF218" i="7" s="1"/>
  <c r="AF219" i="7" s="1"/>
  <c r="AF220" i="7" s="1"/>
  <c r="AF221" i="7" s="1"/>
  <c r="AF222" i="7" s="1"/>
  <c r="AF223" i="7" s="1"/>
  <c r="N276" i="7" s="1"/>
  <c r="AE194" i="7"/>
  <c r="AE195" i="7" s="1"/>
  <c r="AE196" i="7" s="1"/>
  <c r="AE197" i="7" s="1"/>
  <c r="AE198" i="7" s="1"/>
  <c r="AE199" i="7" s="1"/>
  <c r="AE200" i="7" s="1"/>
  <c r="AE201" i="7" s="1"/>
  <c r="Y194" i="7"/>
  <c r="Y195" i="7" s="1"/>
  <c r="Y196" i="7" s="1"/>
  <c r="Y197" i="7" s="1"/>
  <c r="Y198" i="7" s="1"/>
  <c r="Y199" i="7" s="1"/>
  <c r="X194" i="7"/>
  <c r="AB194" i="7" s="1"/>
  <c r="W194" i="7"/>
  <c r="V194" i="7"/>
  <c r="AT193" i="7"/>
  <c r="AS193" i="7"/>
  <c r="AR193" i="7"/>
  <c r="AQ193" i="7"/>
  <c r="AP193" i="7"/>
  <c r="W1035" i="5"/>
  <c r="W1034" i="5"/>
  <c r="W1033" i="5"/>
  <c r="W1032" i="5"/>
  <c r="W1031" i="5"/>
  <c r="W1030" i="5"/>
  <c r="W1029" i="5"/>
  <c r="W1028" i="5"/>
  <c r="W1027" i="5"/>
  <c r="W1026" i="5"/>
  <c r="W1025" i="5"/>
  <c r="W1024" i="5"/>
  <c r="W1023" i="5"/>
  <c r="W1022" i="5"/>
  <c r="W1021" i="5"/>
  <c r="W1020" i="5"/>
  <c r="W1019" i="5"/>
  <c r="W1018" i="5"/>
  <c r="W1017" i="5"/>
  <c r="W1016" i="5"/>
  <c r="W1015" i="5"/>
  <c r="W1014" i="5"/>
  <c r="W1013" i="5"/>
  <c r="W1012" i="5"/>
  <c r="W1011" i="5"/>
  <c r="W1010" i="5"/>
  <c r="W1009" i="5"/>
  <c r="W1008" i="5"/>
  <c r="W1007" i="5"/>
  <c r="W1006" i="5"/>
  <c r="W1005" i="5"/>
  <c r="W1004" i="5"/>
  <c r="W1003" i="5"/>
  <c r="W1002" i="5"/>
  <c r="W1001" i="5"/>
  <c r="W1000" i="5"/>
  <c r="W999" i="5"/>
  <c r="W998" i="5"/>
  <c r="W997" i="5"/>
  <c r="W996" i="5"/>
  <c r="W995" i="5"/>
  <c r="W994" i="5"/>
  <c r="W993" i="5"/>
  <c r="W992" i="5"/>
  <c r="W991" i="5"/>
  <c r="W990" i="5"/>
  <c r="W989" i="5"/>
  <c r="Z984" i="5"/>
  <c r="H200" i="7" s="1"/>
  <c r="H203" i="7" s="1"/>
  <c r="W984" i="5"/>
  <c r="D200" i="7" s="1"/>
  <c r="AC980" i="5"/>
  <c r="AA980" i="5"/>
  <c r="H199" i="7"/>
  <c r="W964" i="5"/>
  <c r="D199" i="7" s="1"/>
  <c r="AA932" i="5"/>
  <c r="X964" i="5" s="1"/>
  <c r="H198" i="7"/>
  <c r="W915" i="5"/>
  <c r="D198" i="7" s="1"/>
  <c r="AA883" i="5"/>
  <c r="X915" i="5" s="1"/>
  <c r="Z865" i="5"/>
  <c r="H197" i="7" s="1"/>
  <c r="W865" i="5"/>
  <c r="D197" i="7" s="1"/>
  <c r="AC861" i="5"/>
  <c r="AA861" i="5"/>
  <c r="AD861" i="5" s="1"/>
  <c r="Z845" i="5"/>
  <c r="H196" i="7" s="1"/>
  <c r="W845" i="5"/>
  <c r="D196" i="7" s="1"/>
  <c r="AA841" i="5"/>
  <c r="AD841" i="5" s="1"/>
  <c r="W824" i="5"/>
  <c r="D195" i="7" s="1"/>
  <c r="AA777" i="5"/>
  <c r="X824" i="5" s="1"/>
  <c r="I780" i="5"/>
  <c r="I779" i="5"/>
  <c r="I777" i="5"/>
  <c r="I773" i="5"/>
  <c r="I772" i="5"/>
  <c r="I765" i="5"/>
  <c r="I764" i="5"/>
  <c r="P496" i="1" a="1"/>
  <c r="P496" i="1" s="1"/>
  <c r="P497" i="1" a="1"/>
  <c r="P497" i="1" s="1"/>
  <c r="P498" i="1" a="1"/>
  <c r="P498" i="1" s="1"/>
  <c r="P499" i="1" a="1"/>
  <c r="P499" i="1" s="1"/>
  <c r="P500" i="1" a="1"/>
  <c r="P500" i="1" s="1"/>
  <c r="P501" i="1" a="1"/>
  <c r="P501" i="1" s="1"/>
  <c r="P502" i="1" a="1"/>
  <c r="P502" i="1" s="1"/>
  <c r="P495" i="1" a="1"/>
  <c r="P495" i="1" s="1"/>
  <c r="P494" i="1" a="1"/>
  <c r="P494" i="1" s="1"/>
  <c r="P493" i="1" a="1"/>
  <c r="P493" i="1" s="1"/>
  <c r="P492" i="1" a="1"/>
  <c r="P492" i="1" s="1"/>
  <c r="X1005" i="5" a="1"/>
  <c r="J773" i="5" a="1"/>
  <c r="X1001" i="5" a="1"/>
  <c r="X997" i="5" a="1"/>
  <c r="X1015" i="5" a="1"/>
  <c r="X1007" i="5" a="1"/>
  <c r="X1024" i="5" a="1"/>
  <c r="X1031" i="5" a="1"/>
  <c r="X1021" i="5" a="1"/>
  <c r="J765" i="5" a="1"/>
  <c r="X1004" i="5" a="1"/>
  <c r="X1032" i="5" a="1"/>
  <c r="J779" i="5" a="1"/>
  <c r="X1014" i="5" a="1"/>
  <c r="X1018" i="5" a="1"/>
  <c r="X1026" i="5" a="1"/>
  <c r="X1029" i="5" a="1"/>
  <c r="X1017" i="5" a="1"/>
  <c r="X996" i="5" a="1"/>
  <c r="X1003" i="5" a="1"/>
  <c r="J764" i="5" a="1"/>
  <c r="X1033" i="5" a="1"/>
  <c r="W225" i="7"/>
  <c r="X998" i="5" a="1"/>
  <c r="X1006" i="5" a="1"/>
  <c r="X1030" i="5" a="1"/>
  <c r="X1012" i="5" a="1"/>
  <c r="X1027" i="5" a="1"/>
  <c r="X1010" i="5" a="1"/>
  <c r="X990" i="5" a="1"/>
  <c r="X1023" i="5" a="1"/>
  <c r="J777" i="5" a="1"/>
  <c r="V225" i="7"/>
  <c r="X992" i="5" a="1"/>
  <c r="X1000" i="5" a="1"/>
  <c r="X994" i="5" a="1"/>
  <c r="X1035" i="5" a="1"/>
  <c r="X1009" i="5" a="1"/>
  <c r="X1028" i="5" a="1"/>
  <c r="X1011" i="5" a="1"/>
  <c r="X1019" i="5" a="1"/>
  <c r="X989" i="5" a="1"/>
  <c r="X1022" i="5" a="1"/>
  <c r="X993" i="5" a="1"/>
  <c r="J780" i="5" a="1"/>
  <c r="X1016" i="5" a="1"/>
  <c r="X1020" i="5" a="1"/>
  <c r="X1008" i="5" a="1"/>
  <c r="X1025" i="5" a="1"/>
  <c r="X995" i="5" a="1"/>
  <c r="X1034" i="5" a="1"/>
  <c r="X991" i="5" a="1"/>
  <c r="X1013" i="5" a="1"/>
  <c r="J772" i="5" a="1"/>
  <c r="X999" i="5" a="1"/>
  <c r="X1002" i="5" a="1"/>
  <c r="BT199" i="7" l="1"/>
  <c r="BT200" i="7" s="1"/>
  <c r="BT201" i="7" s="1"/>
  <c r="F195" i="7"/>
  <c r="K201" i="7"/>
  <c r="AK850" i="5"/>
  <c r="AD777" i="5"/>
  <c r="X845" i="5"/>
  <c r="F196" i="7" s="1"/>
  <c r="AE202" i="7"/>
  <c r="AE203" i="7" s="1"/>
  <c r="AE204" i="7" s="1"/>
  <c r="AE205" i="7" s="1"/>
  <c r="AE206" i="7" s="1"/>
  <c r="AE207" i="7" s="1"/>
  <c r="AE208" i="7" s="1"/>
  <c r="G206" i="7"/>
  <c r="Y200" i="7"/>
  <c r="X195" i="7"/>
  <c r="X196" i="7" s="1"/>
  <c r="X1002" i="5"/>
  <c r="X1018" i="5"/>
  <c r="X1034" i="5"/>
  <c r="J772" i="5"/>
  <c r="J777" i="5"/>
  <c r="X1022" i="5"/>
  <c r="J779" i="5"/>
  <c r="X993" i="5"/>
  <c r="X1025" i="5"/>
  <c r="X994" i="5"/>
  <c r="X990" i="5"/>
  <c r="X992" i="5"/>
  <c r="X1010" i="5"/>
  <c r="X995" i="5"/>
  <c r="X997" i="5"/>
  <c r="X1013" i="5"/>
  <c r="X1015" i="5"/>
  <c r="X1033" i="5"/>
  <c r="X1028" i="5"/>
  <c r="X1019" i="5"/>
  <c r="X1004" i="5"/>
  <c r="X1030" i="5"/>
  <c r="X1009" i="5"/>
  <c r="X1000" i="5"/>
  <c r="X1006" i="5"/>
  <c r="X1003" i="5"/>
  <c r="J765" i="5"/>
  <c r="X991" i="5"/>
  <c r="X1007" i="5"/>
  <c r="J780" i="5"/>
  <c r="X1001" i="5"/>
  <c r="X998" i="5"/>
  <c r="X1024" i="5"/>
  <c r="X1012" i="5"/>
  <c r="X1014" i="5"/>
  <c r="X1020" i="5"/>
  <c r="X1023" i="5"/>
  <c r="X1027" i="5"/>
  <c r="X1035" i="5"/>
  <c r="X1011" i="5"/>
  <c r="X999" i="5"/>
  <c r="X1005" i="5"/>
  <c r="X1017" i="5"/>
  <c r="X1031" i="5"/>
  <c r="X1008" i="5"/>
  <c r="X996" i="5"/>
  <c r="X1016" i="5"/>
  <c r="X989" i="5"/>
  <c r="X1021" i="5"/>
  <c r="X1026" i="5"/>
  <c r="X1029" i="5"/>
  <c r="X1032" i="5"/>
  <c r="J764" i="5"/>
  <c r="J773" i="5"/>
  <c r="X865" i="5"/>
  <c r="F197" i="7" s="1"/>
  <c r="X984" i="5"/>
  <c r="F200" i="7" s="1"/>
  <c r="F203" i="7" s="1"/>
  <c r="AB980" i="5"/>
  <c r="AD980" i="5"/>
  <c r="AD883" i="5"/>
  <c r="AB861" i="5"/>
  <c r="F198" i="7"/>
  <c r="AD932" i="5"/>
  <c r="I424" i="5"/>
  <c r="I423" i="5"/>
  <c r="I422" i="5"/>
  <c r="I421" i="5"/>
  <c r="I420" i="5"/>
  <c r="K126" i="7"/>
  <c r="X124" i="7"/>
  <c r="X125" i="7" s="1"/>
  <c r="X126" i="7" s="1"/>
  <c r="AT185" i="7"/>
  <c r="AS185" i="7"/>
  <c r="AR185" i="7"/>
  <c r="AQ185" i="7"/>
  <c r="AP185" i="7"/>
  <c r="AT184" i="7"/>
  <c r="AS184" i="7"/>
  <c r="AR184" i="7"/>
  <c r="AQ184" i="7"/>
  <c r="AP184" i="7"/>
  <c r="AT183" i="7"/>
  <c r="AS183" i="7"/>
  <c r="AR183" i="7"/>
  <c r="AQ183" i="7"/>
  <c r="AP183" i="7"/>
  <c r="AT182" i="7"/>
  <c r="AS182" i="7"/>
  <c r="AR182" i="7"/>
  <c r="AQ182" i="7"/>
  <c r="AP182" i="7"/>
  <c r="AT181" i="7"/>
  <c r="AS181" i="7"/>
  <c r="AR181" i="7"/>
  <c r="AQ181" i="7"/>
  <c r="AP181" i="7"/>
  <c r="AT180" i="7"/>
  <c r="AS180" i="7"/>
  <c r="AR180" i="7"/>
  <c r="AQ180" i="7"/>
  <c r="AP180" i="7"/>
  <c r="AT179" i="7"/>
  <c r="AS179" i="7"/>
  <c r="AR179" i="7"/>
  <c r="AQ179" i="7"/>
  <c r="AP179" i="7"/>
  <c r="AT178" i="7"/>
  <c r="AS178" i="7"/>
  <c r="AR178" i="7"/>
  <c r="AQ178" i="7"/>
  <c r="AP178" i="7"/>
  <c r="AT177" i="7"/>
  <c r="AS177" i="7"/>
  <c r="AR177" i="7"/>
  <c r="AQ177" i="7"/>
  <c r="AP177" i="7"/>
  <c r="AT176" i="7"/>
  <c r="AS176" i="7"/>
  <c r="AR176" i="7"/>
  <c r="AQ176" i="7"/>
  <c r="AP176" i="7"/>
  <c r="AT175" i="7"/>
  <c r="AS175" i="7"/>
  <c r="AR175" i="7"/>
  <c r="AQ175" i="7"/>
  <c r="AP175" i="7"/>
  <c r="AT174" i="7"/>
  <c r="AS174" i="7"/>
  <c r="AR174" i="7"/>
  <c r="AQ174" i="7"/>
  <c r="AP174" i="7"/>
  <c r="AT173" i="7"/>
  <c r="AS173" i="7"/>
  <c r="AR173" i="7"/>
  <c r="AQ173" i="7"/>
  <c r="AP173" i="7"/>
  <c r="AT172" i="7"/>
  <c r="AS172" i="7"/>
  <c r="AR172" i="7"/>
  <c r="AQ172" i="7"/>
  <c r="AP172" i="7"/>
  <c r="AT171" i="7"/>
  <c r="AS171" i="7"/>
  <c r="AR171" i="7"/>
  <c r="AQ171" i="7"/>
  <c r="AP171" i="7"/>
  <c r="AT170" i="7"/>
  <c r="AS170" i="7"/>
  <c r="AR170" i="7"/>
  <c r="AQ170" i="7"/>
  <c r="AP170" i="7"/>
  <c r="AT169" i="7"/>
  <c r="AS169" i="7"/>
  <c r="AR169" i="7"/>
  <c r="AQ169" i="7"/>
  <c r="AP169" i="7"/>
  <c r="AT168" i="7"/>
  <c r="AS168" i="7"/>
  <c r="AR168" i="7"/>
  <c r="AQ168" i="7"/>
  <c r="AP168" i="7"/>
  <c r="AT167" i="7"/>
  <c r="AS167" i="7"/>
  <c r="AR167" i="7"/>
  <c r="AQ167" i="7"/>
  <c r="AP167" i="7"/>
  <c r="AT166" i="7"/>
  <c r="AS166" i="7"/>
  <c r="AR166" i="7"/>
  <c r="AQ166" i="7"/>
  <c r="AP166" i="7"/>
  <c r="AT165" i="7"/>
  <c r="AS165" i="7"/>
  <c r="AR165" i="7"/>
  <c r="AQ165" i="7"/>
  <c r="AP165" i="7"/>
  <c r="AT164" i="7"/>
  <c r="AS164" i="7"/>
  <c r="AR164" i="7"/>
  <c r="AQ164" i="7"/>
  <c r="AP164" i="7"/>
  <c r="AT163" i="7"/>
  <c r="AS163" i="7"/>
  <c r="AR163" i="7"/>
  <c r="AQ163" i="7"/>
  <c r="AP163" i="7"/>
  <c r="AT162" i="7"/>
  <c r="AS162" i="7"/>
  <c r="AR162" i="7"/>
  <c r="AQ162" i="7"/>
  <c r="AP162" i="7"/>
  <c r="BU161" i="7"/>
  <c r="AT161" i="7"/>
  <c r="AS161" i="7"/>
  <c r="AR161" i="7"/>
  <c r="AQ161" i="7"/>
  <c r="AP161" i="7"/>
  <c r="BT160" i="7"/>
  <c r="BT165" i="7" s="1"/>
  <c r="BT166" i="7" s="1"/>
  <c r="BT167" i="7" s="1"/>
  <c r="AT160" i="7"/>
  <c r="AS160" i="7"/>
  <c r="AR160" i="7"/>
  <c r="AQ160" i="7"/>
  <c r="AP160" i="7"/>
  <c r="AT159" i="7"/>
  <c r="AS159" i="7"/>
  <c r="AR159" i="7"/>
  <c r="AQ159" i="7"/>
  <c r="AP159" i="7"/>
  <c r="AT158" i="7"/>
  <c r="AS158" i="7"/>
  <c r="AR158" i="7"/>
  <c r="AQ158" i="7"/>
  <c r="AP158" i="7"/>
  <c r="AT157" i="7"/>
  <c r="AS157" i="7"/>
  <c r="AR157" i="7"/>
  <c r="AQ157" i="7"/>
  <c r="AP157" i="7"/>
  <c r="U155" i="7"/>
  <c r="T155" i="7"/>
  <c r="S155" i="7"/>
  <c r="W154" i="7"/>
  <c r="V154" i="7"/>
  <c r="AT153" i="7"/>
  <c r="AS153" i="7"/>
  <c r="AR153" i="7"/>
  <c r="AQ153" i="7"/>
  <c r="AP153" i="7"/>
  <c r="W153" i="7"/>
  <c r="V153" i="7"/>
  <c r="AT152" i="7"/>
  <c r="AS152" i="7"/>
  <c r="AR152" i="7"/>
  <c r="AQ152" i="7"/>
  <c r="AP152" i="7"/>
  <c r="W152" i="7"/>
  <c r="V152" i="7"/>
  <c r="AT151" i="7"/>
  <c r="AS151" i="7"/>
  <c r="AR151" i="7"/>
  <c r="AQ151" i="7"/>
  <c r="AP151" i="7"/>
  <c r="W151" i="7"/>
  <c r="V151" i="7"/>
  <c r="AT150" i="7"/>
  <c r="AS150" i="7"/>
  <c r="AR150" i="7"/>
  <c r="AQ150" i="7"/>
  <c r="AP150" i="7"/>
  <c r="W150" i="7"/>
  <c r="V150" i="7"/>
  <c r="AT149" i="7"/>
  <c r="AS149" i="7"/>
  <c r="AR149" i="7"/>
  <c r="AQ149" i="7"/>
  <c r="AP149" i="7"/>
  <c r="W149" i="7"/>
  <c r="V149" i="7"/>
  <c r="AT148" i="7"/>
  <c r="AS148" i="7"/>
  <c r="AR148" i="7"/>
  <c r="AQ148" i="7"/>
  <c r="AP148" i="7"/>
  <c r="W148" i="7"/>
  <c r="V148" i="7"/>
  <c r="AT147" i="7"/>
  <c r="AS147" i="7"/>
  <c r="AR147" i="7"/>
  <c r="AQ147" i="7"/>
  <c r="AP147" i="7"/>
  <c r="W147" i="7"/>
  <c r="V147" i="7"/>
  <c r="AT146" i="7"/>
  <c r="AS146" i="7"/>
  <c r="AR146" i="7"/>
  <c r="AQ146" i="7"/>
  <c r="AP146" i="7"/>
  <c r="W146" i="7"/>
  <c r="V146" i="7"/>
  <c r="AT145" i="7"/>
  <c r="AS145" i="7"/>
  <c r="AR145" i="7"/>
  <c r="AQ145" i="7"/>
  <c r="AP145" i="7"/>
  <c r="W145" i="7"/>
  <c r="V145" i="7"/>
  <c r="AT144" i="7"/>
  <c r="AS144" i="7"/>
  <c r="AR144" i="7"/>
  <c r="AQ144" i="7"/>
  <c r="AP144" i="7"/>
  <c r="W144" i="7"/>
  <c r="V144" i="7"/>
  <c r="AT143" i="7"/>
  <c r="AS143" i="7"/>
  <c r="AR143" i="7"/>
  <c r="AQ143" i="7"/>
  <c r="AP143" i="7"/>
  <c r="W143" i="7"/>
  <c r="V143" i="7"/>
  <c r="AT142" i="7"/>
  <c r="AS142" i="7"/>
  <c r="AR142" i="7"/>
  <c r="AQ142" i="7"/>
  <c r="AP142" i="7"/>
  <c r="W142" i="7"/>
  <c r="V142" i="7"/>
  <c r="AT141" i="7"/>
  <c r="AS141" i="7"/>
  <c r="AR141" i="7"/>
  <c r="AQ141" i="7"/>
  <c r="AP141" i="7"/>
  <c r="W141" i="7"/>
  <c r="V141" i="7"/>
  <c r="AT140" i="7"/>
  <c r="AS140" i="7"/>
  <c r="AR140" i="7"/>
  <c r="AQ140" i="7"/>
  <c r="AP140" i="7"/>
  <c r="W140" i="7"/>
  <c r="V140" i="7"/>
  <c r="AT139" i="7"/>
  <c r="AS139" i="7"/>
  <c r="AR139" i="7"/>
  <c r="AQ139" i="7"/>
  <c r="AP139" i="7"/>
  <c r="W139" i="7"/>
  <c r="V139" i="7"/>
  <c r="AT138" i="7"/>
  <c r="AS138" i="7"/>
  <c r="AR138" i="7"/>
  <c r="AQ138" i="7"/>
  <c r="AP138" i="7"/>
  <c r="W138" i="7"/>
  <c r="V138" i="7"/>
  <c r="AT137" i="7"/>
  <c r="AS137" i="7"/>
  <c r="AR137" i="7"/>
  <c r="AQ137" i="7"/>
  <c r="AP137" i="7"/>
  <c r="W137" i="7"/>
  <c r="V137" i="7"/>
  <c r="AT136" i="7"/>
  <c r="AS136" i="7"/>
  <c r="AR136" i="7"/>
  <c r="AQ136" i="7"/>
  <c r="AP136" i="7"/>
  <c r="W136" i="7"/>
  <c r="V136" i="7"/>
  <c r="AT135" i="7"/>
  <c r="AS135" i="7"/>
  <c r="AR135" i="7"/>
  <c r="AQ135" i="7"/>
  <c r="AP135" i="7"/>
  <c r="W135" i="7"/>
  <c r="V135" i="7"/>
  <c r="AT134" i="7"/>
  <c r="AS134" i="7"/>
  <c r="AR134" i="7"/>
  <c r="AQ134" i="7"/>
  <c r="AP134" i="7"/>
  <c r="W134" i="7"/>
  <c r="V134" i="7"/>
  <c r="AT133" i="7"/>
  <c r="AS133" i="7"/>
  <c r="AR133" i="7"/>
  <c r="AQ133" i="7"/>
  <c r="AP133" i="7"/>
  <c r="W133" i="7"/>
  <c r="V133" i="7"/>
  <c r="AT132" i="7"/>
  <c r="AS132" i="7"/>
  <c r="AR132" i="7"/>
  <c r="AQ132" i="7"/>
  <c r="AP132" i="7"/>
  <c r="W132" i="7"/>
  <c r="V132" i="7"/>
  <c r="AT131" i="7"/>
  <c r="AS131" i="7"/>
  <c r="AR131" i="7"/>
  <c r="AQ131" i="7"/>
  <c r="AP131" i="7"/>
  <c r="W131" i="7"/>
  <c r="V131" i="7"/>
  <c r="AT130" i="7"/>
  <c r="AS130" i="7"/>
  <c r="AR130" i="7"/>
  <c r="AQ130" i="7"/>
  <c r="AP130" i="7"/>
  <c r="W130" i="7"/>
  <c r="V130" i="7"/>
  <c r="AT129" i="7"/>
  <c r="AS129" i="7"/>
  <c r="AR129" i="7"/>
  <c r="AQ129" i="7"/>
  <c r="AP129" i="7"/>
  <c r="W129" i="7"/>
  <c r="V129" i="7"/>
  <c r="BT128" i="7"/>
  <c r="AT128" i="7"/>
  <c r="AS128" i="7"/>
  <c r="AR128" i="7"/>
  <c r="AQ128" i="7"/>
  <c r="AP128" i="7"/>
  <c r="W128" i="7"/>
  <c r="V128" i="7"/>
  <c r="AT127" i="7"/>
  <c r="AS127" i="7"/>
  <c r="AR127" i="7"/>
  <c r="AQ127" i="7"/>
  <c r="AP127" i="7"/>
  <c r="W127" i="7"/>
  <c r="V127" i="7"/>
  <c r="O127" i="7"/>
  <c r="L127" i="7"/>
  <c r="K127" i="7"/>
  <c r="AT126" i="7"/>
  <c r="AS126" i="7"/>
  <c r="AR126" i="7"/>
  <c r="AQ126" i="7"/>
  <c r="AP126" i="7"/>
  <c r="W126" i="7"/>
  <c r="V126" i="7"/>
  <c r="O126" i="7"/>
  <c r="L126" i="7"/>
  <c r="BT125" i="7"/>
  <c r="AT125" i="7"/>
  <c r="AS125" i="7"/>
  <c r="AR125" i="7"/>
  <c r="AQ125" i="7"/>
  <c r="AP125" i="7"/>
  <c r="W125" i="7"/>
  <c r="V125" i="7"/>
  <c r="AT124" i="7"/>
  <c r="AS124" i="7"/>
  <c r="AR124" i="7"/>
  <c r="AQ124" i="7"/>
  <c r="AP124" i="7"/>
  <c r="AG124" i="7"/>
  <c r="AG125" i="7" s="1"/>
  <c r="AG126" i="7" s="1"/>
  <c r="AG127" i="7" s="1"/>
  <c r="AG128" i="7" s="1"/>
  <c r="AF124" i="7"/>
  <c r="AF125" i="7" s="1"/>
  <c r="AF126" i="7" s="1"/>
  <c r="AF127" i="7" s="1"/>
  <c r="AF128" i="7" s="1"/>
  <c r="AE124" i="7"/>
  <c r="AE125" i="7" s="1"/>
  <c r="AE126" i="7" s="1"/>
  <c r="AE127" i="7" s="1"/>
  <c r="AE128" i="7" s="1"/>
  <c r="AE129" i="7" s="1"/>
  <c r="AE130" i="7" s="1"/>
  <c r="AE131" i="7" s="1"/>
  <c r="Y124" i="7"/>
  <c r="Y125" i="7" s="1"/>
  <c r="Y126" i="7" s="1"/>
  <c r="Y127" i="7" s="1"/>
  <c r="W124" i="7"/>
  <c r="V124" i="7"/>
  <c r="AT123" i="7"/>
  <c r="AS123" i="7"/>
  <c r="AR123" i="7"/>
  <c r="AQ123" i="7"/>
  <c r="AP123" i="7"/>
  <c r="AK578" i="5"/>
  <c r="AJ577" i="5"/>
  <c r="W706" i="5"/>
  <c r="W707" i="5"/>
  <c r="W708" i="5"/>
  <c r="W709" i="5"/>
  <c r="W710" i="5"/>
  <c r="W711" i="5"/>
  <c r="W712" i="5"/>
  <c r="W713" i="5"/>
  <c r="W714" i="5"/>
  <c r="W715" i="5"/>
  <c r="W716" i="5"/>
  <c r="W717" i="5"/>
  <c r="W718" i="5"/>
  <c r="W719" i="5"/>
  <c r="W720" i="5"/>
  <c r="W721" i="5"/>
  <c r="W722" i="5"/>
  <c r="W723" i="5"/>
  <c r="W724" i="5"/>
  <c r="W725" i="5"/>
  <c r="W726" i="5"/>
  <c r="W727" i="5"/>
  <c r="W728" i="5"/>
  <c r="W729" i="5"/>
  <c r="W730" i="5"/>
  <c r="W731" i="5"/>
  <c r="W732" i="5"/>
  <c r="W733" i="5"/>
  <c r="W734" i="5"/>
  <c r="W735" i="5"/>
  <c r="W736" i="5"/>
  <c r="W737" i="5"/>
  <c r="W738" i="5"/>
  <c r="W739" i="5"/>
  <c r="W740" i="5"/>
  <c r="W741" i="5"/>
  <c r="W742" i="5"/>
  <c r="W743" i="5"/>
  <c r="W744" i="5"/>
  <c r="W745" i="5"/>
  <c r="W746" i="5"/>
  <c r="W747" i="5"/>
  <c r="W748" i="5"/>
  <c r="W749" i="5"/>
  <c r="W750" i="5"/>
  <c r="W751" i="5"/>
  <c r="W705" i="5"/>
  <c r="U506" i="5"/>
  <c r="AC696" i="5"/>
  <c r="AA696" i="5"/>
  <c r="AD696" i="5" s="1"/>
  <c r="AC676" i="5"/>
  <c r="AA676" i="5"/>
  <c r="AD676" i="5" s="1"/>
  <c r="AC655" i="5"/>
  <c r="AA655" i="5"/>
  <c r="AD655" i="5" s="1"/>
  <c r="AC633" i="5"/>
  <c r="AA633" i="5"/>
  <c r="AB633" i="5" s="1"/>
  <c r="AC613" i="5"/>
  <c r="AA613" i="5"/>
  <c r="AD613" i="5" s="1"/>
  <c r="W617" i="5"/>
  <c r="D126" i="7" s="1"/>
  <c r="AC591" i="5"/>
  <c r="Z700" i="5"/>
  <c r="H130" i="7" s="1"/>
  <c r="H133" i="7" s="1"/>
  <c r="W700" i="5"/>
  <c r="D130" i="7" s="1"/>
  <c r="Z680" i="5"/>
  <c r="H129" i="7" s="1"/>
  <c r="W680" i="5"/>
  <c r="D129" i="7" s="1"/>
  <c r="W659" i="5"/>
  <c r="D128" i="7" s="1"/>
  <c r="Z659" i="5"/>
  <c r="H128" i="7" s="1"/>
  <c r="Z637" i="5"/>
  <c r="H127" i="7" s="1"/>
  <c r="W637" i="5"/>
  <c r="D127" i="7" s="1"/>
  <c r="Z617" i="5"/>
  <c r="H126" i="7" s="1"/>
  <c r="Z596" i="5"/>
  <c r="H125" i="7" s="1"/>
  <c r="W596" i="5"/>
  <c r="D125" i="7" s="1"/>
  <c r="AA591" i="5"/>
  <c r="AD591" i="5" s="1"/>
  <c r="I579" i="5"/>
  <c r="I580" i="5"/>
  <c r="I581" i="5"/>
  <c r="I582" i="5"/>
  <c r="I583" i="5"/>
  <c r="I584" i="5"/>
  <c r="I585" i="5"/>
  <c r="I578" i="5"/>
  <c r="I379" i="5"/>
  <c r="I525" i="5"/>
  <c r="X723" i="5" a="1"/>
  <c r="J579" i="5" a="1"/>
  <c r="J422" i="5" a="1"/>
  <c r="X706" i="5" a="1"/>
  <c r="X716" i="5" a="1"/>
  <c r="X741" i="5" a="1"/>
  <c r="X721" i="5" a="1"/>
  <c r="X710" i="5" a="1"/>
  <c r="L132" i="7"/>
  <c r="X715" i="5" a="1"/>
  <c r="X709" i="5" a="1"/>
  <c r="L131" i="7"/>
  <c r="X748" i="5" a="1"/>
  <c r="X751" i="5" a="1"/>
  <c r="J584" i="5" a="1"/>
  <c r="X731" i="5" a="1"/>
  <c r="X733" i="5" a="1"/>
  <c r="X742" i="5" a="1"/>
  <c r="X705" i="5" a="1"/>
  <c r="X719" i="5" a="1"/>
  <c r="X740" i="5" a="1"/>
  <c r="X732" i="5" a="1"/>
  <c r="X718" i="5" a="1"/>
  <c r="X725" i="5" a="1"/>
  <c r="V155" i="7"/>
  <c r="X746" i="5" a="1"/>
  <c r="J420" i="5" a="1"/>
  <c r="J578" i="5" a="1"/>
  <c r="X707" i="5" a="1"/>
  <c r="X727" i="5" a="1"/>
  <c r="X708" i="5" a="1"/>
  <c r="J421" i="5" a="1"/>
  <c r="J423" i="5" a="1"/>
  <c r="X722" i="5" a="1"/>
  <c r="X728" i="5" a="1"/>
  <c r="X750" i="5" a="1"/>
  <c r="X713" i="5" a="1"/>
  <c r="J582" i="5" a="1"/>
  <c r="X729" i="5" a="1"/>
  <c r="X724" i="5" a="1"/>
  <c r="X747" i="5" a="1"/>
  <c r="J525" i="5" a="1"/>
  <c r="J583" i="5" a="1"/>
  <c r="X717" i="5" a="1"/>
  <c r="X726" i="5" a="1"/>
  <c r="X738" i="5" a="1"/>
  <c r="X737" i="5" a="1"/>
  <c r="X744" i="5" a="1"/>
  <c r="X745" i="5" a="1"/>
  <c r="X730" i="5" a="1"/>
  <c r="X736" i="5" a="1"/>
  <c r="W155" i="7"/>
  <c r="X735" i="5" a="1"/>
  <c r="J580" i="5" a="1"/>
  <c r="X712" i="5" a="1"/>
  <c r="X714" i="5" a="1"/>
  <c r="X749" i="5" a="1"/>
  <c r="X743" i="5" a="1"/>
  <c r="X720" i="5" a="1"/>
  <c r="X739" i="5" a="1"/>
  <c r="J424" i="5" a="1"/>
  <c r="X711" i="5" a="1"/>
  <c r="J585" i="5" a="1"/>
  <c r="X734" i="5" a="1"/>
  <c r="V506" i="5" a="1"/>
  <c r="J581" i="5" a="1"/>
  <c r="BT129" i="7" l="1"/>
  <c r="BT130" i="7" s="1"/>
  <c r="BT131" i="7" s="1"/>
  <c r="AB124" i="7"/>
  <c r="Y865" i="5"/>
  <c r="G197" i="7" s="1"/>
  <c r="X700" i="5"/>
  <c r="F130" i="7" s="1"/>
  <c r="F133" i="7" s="1"/>
  <c r="F199" i="7"/>
  <c r="AG129" i="7"/>
  <c r="AG130" i="7" s="1"/>
  <c r="AG131" i="7" s="1"/>
  <c r="AG132" i="7" s="1"/>
  <c r="AG133" i="7" s="1"/>
  <c r="AG134" i="7" s="1"/>
  <c r="AG135" i="7" s="1"/>
  <c r="AG136" i="7" s="1"/>
  <c r="AG137" i="7" s="1"/>
  <c r="AG138" i="7" s="1"/>
  <c r="AG139" i="7" s="1"/>
  <c r="AG140" i="7" s="1"/>
  <c r="AG141" i="7" s="1"/>
  <c r="AG142" i="7" s="1"/>
  <c r="AG143" i="7" s="1"/>
  <c r="AG144" i="7" s="1"/>
  <c r="AG145" i="7" s="1"/>
  <c r="AG146" i="7" s="1"/>
  <c r="AG147" i="7" s="1"/>
  <c r="AG148" i="7" s="1"/>
  <c r="AG149" i="7" s="1"/>
  <c r="AG150" i="7" s="1"/>
  <c r="AG151" i="7" s="1"/>
  <c r="AG152" i="7" s="1"/>
  <c r="AG153" i="7" s="1"/>
  <c r="AG154" i="7" s="1"/>
  <c r="Y201" i="7"/>
  <c r="AF129" i="7"/>
  <c r="AF130" i="7" s="1"/>
  <c r="AF131" i="7" s="1"/>
  <c r="AF132" i="7" s="1"/>
  <c r="AF133" i="7" s="1"/>
  <c r="AF134" i="7" s="1"/>
  <c r="AF135" i="7" s="1"/>
  <c r="AF136" i="7" s="1"/>
  <c r="AF137" i="7" s="1"/>
  <c r="AF138" i="7" s="1"/>
  <c r="AF139" i="7" s="1"/>
  <c r="AF140" i="7" s="1"/>
  <c r="AF141" i="7" s="1"/>
  <c r="AF142" i="7" s="1"/>
  <c r="AF143" i="7" s="1"/>
  <c r="AF144" i="7" s="1"/>
  <c r="AF145" i="7" s="1"/>
  <c r="AF146" i="7" s="1"/>
  <c r="AF147" i="7" s="1"/>
  <c r="AF148" i="7" s="1"/>
  <c r="AF149" i="7" s="1"/>
  <c r="AF150" i="7" s="1"/>
  <c r="AF151" i="7" s="1"/>
  <c r="AF152" i="7" s="1"/>
  <c r="AF153" i="7" s="1"/>
  <c r="AF154" i="7" s="1"/>
  <c r="X197" i="7"/>
  <c r="AB196" i="7"/>
  <c r="AE209" i="7"/>
  <c r="AE210" i="7" s="1"/>
  <c r="AE211" i="7" s="1"/>
  <c r="AE212" i="7" s="1"/>
  <c r="AE213" i="7" s="1"/>
  <c r="AE214" i="7" s="1"/>
  <c r="AE215" i="7" s="1"/>
  <c r="G207" i="7"/>
  <c r="AB195" i="7"/>
  <c r="AH969" i="5"/>
  <c r="AG969" i="5"/>
  <c r="AA1031" i="5"/>
  <c r="Z1031" i="5"/>
  <c r="Y1031" i="5"/>
  <c r="AD1031" i="5" s="1"/>
  <c r="AA991" i="5"/>
  <c r="Z991" i="5"/>
  <c r="Y991" i="5"/>
  <c r="AD991" i="5" s="1"/>
  <c r="Z1010" i="5"/>
  <c r="Y1010" i="5"/>
  <c r="AD1010" i="5" s="1"/>
  <c r="AA1010" i="5"/>
  <c r="AA1016" i="5"/>
  <c r="Z1016" i="5"/>
  <c r="Y1016" i="5"/>
  <c r="AD1016" i="5" s="1"/>
  <c r="AA1001" i="5"/>
  <c r="Z1001" i="5"/>
  <c r="Y1001" i="5"/>
  <c r="AD1001" i="5" s="1"/>
  <c r="AA1013" i="5"/>
  <c r="Z1013" i="5"/>
  <c r="Y1013" i="5"/>
  <c r="AD1013" i="5" s="1"/>
  <c r="Z996" i="5"/>
  <c r="Y996" i="5"/>
  <c r="AD996" i="5" s="1"/>
  <c r="AA996" i="5"/>
  <c r="M780" i="5"/>
  <c r="P780" i="5" s="1"/>
  <c r="L780" i="5"/>
  <c r="K780" i="5"/>
  <c r="R780" i="5" s="1"/>
  <c r="AA997" i="5"/>
  <c r="Z997" i="5"/>
  <c r="Y997" i="5"/>
  <c r="AD997" i="5" s="1"/>
  <c r="AA1008" i="5"/>
  <c r="Z1008" i="5"/>
  <c r="Y1008" i="5"/>
  <c r="AD1008" i="5" s="1"/>
  <c r="AA1007" i="5"/>
  <c r="Z1007" i="5"/>
  <c r="Y1007" i="5"/>
  <c r="AD1007" i="5" s="1"/>
  <c r="AA995" i="5"/>
  <c r="Z995" i="5"/>
  <c r="Y995" i="5"/>
  <c r="AD995" i="5" s="1"/>
  <c r="Y1011" i="5"/>
  <c r="AD1011" i="5" s="1"/>
  <c r="AA1011" i="5"/>
  <c r="Z1011" i="5"/>
  <c r="AA1000" i="5"/>
  <c r="Z1000" i="5"/>
  <c r="Y1000" i="5"/>
  <c r="AD1000" i="5" s="1"/>
  <c r="Z1025" i="5"/>
  <c r="AA1025" i="5"/>
  <c r="Y1025" i="5"/>
  <c r="AD1025" i="5" s="1"/>
  <c r="AA1035" i="5"/>
  <c r="Z1035" i="5"/>
  <c r="Y1035" i="5"/>
  <c r="AD1035" i="5" s="1"/>
  <c r="AA1009" i="5"/>
  <c r="Z1009" i="5"/>
  <c r="Y1009" i="5"/>
  <c r="AD1009" i="5" s="1"/>
  <c r="AA993" i="5"/>
  <c r="Z993" i="5"/>
  <c r="Y993" i="5"/>
  <c r="AD993" i="5" s="1"/>
  <c r="M773" i="5"/>
  <c r="P773" i="5" s="1"/>
  <c r="L773" i="5"/>
  <c r="K773" i="5"/>
  <c r="R773" i="5" s="1"/>
  <c r="AA1027" i="5"/>
  <c r="Z1027" i="5"/>
  <c r="Y1027" i="5"/>
  <c r="AD1027" i="5" s="1"/>
  <c r="M779" i="5"/>
  <c r="P779" i="5" s="1"/>
  <c r="L779" i="5"/>
  <c r="K779" i="5"/>
  <c r="R779" i="5" s="1"/>
  <c r="K764" i="5"/>
  <c r="M764" i="5"/>
  <c r="L764" i="5"/>
  <c r="AA1023" i="5"/>
  <c r="Z1023" i="5"/>
  <c r="Y1023" i="5"/>
  <c r="AD1023" i="5" s="1"/>
  <c r="AA1030" i="5"/>
  <c r="Z1030" i="5"/>
  <c r="Y1030" i="5"/>
  <c r="AD1030" i="5" s="1"/>
  <c r="AA1022" i="5"/>
  <c r="Z1022" i="5"/>
  <c r="Y1022" i="5"/>
  <c r="AD1022" i="5" s="1"/>
  <c r="AA1017" i="5"/>
  <c r="Z1017" i="5"/>
  <c r="Y1017" i="5"/>
  <c r="AD1017" i="5" s="1"/>
  <c r="L765" i="5"/>
  <c r="K765" i="5"/>
  <c r="R765" i="5" s="1"/>
  <c r="M765" i="5"/>
  <c r="P765" i="5" s="1"/>
  <c r="AA992" i="5"/>
  <c r="Z992" i="5"/>
  <c r="Y992" i="5"/>
  <c r="AD992" i="5" s="1"/>
  <c r="Y984" i="5"/>
  <c r="G200" i="7" s="1"/>
  <c r="G203" i="7" s="1"/>
  <c r="Y1005" i="5"/>
  <c r="AD1005" i="5" s="1"/>
  <c r="Z1005" i="5"/>
  <c r="AA1005" i="5"/>
  <c r="AA990" i="5"/>
  <c r="Z990" i="5"/>
  <c r="Y990" i="5"/>
  <c r="AD990" i="5" s="1"/>
  <c r="AA1003" i="5"/>
  <c r="Y1003" i="5"/>
  <c r="AD1003" i="5" s="1"/>
  <c r="Z1003" i="5"/>
  <c r="Y1026" i="5"/>
  <c r="AD1026" i="5" s="1"/>
  <c r="AA1026" i="5"/>
  <c r="Z1026" i="5"/>
  <c r="Z1012" i="5"/>
  <c r="Y1012" i="5"/>
  <c r="AD1012" i="5" s="1"/>
  <c r="AA1012" i="5"/>
  <c r="Z1028" i="5"/>
  <c r="Y1028" i="5"/>
  <c r="AD1028" i="5" s="1"/>
  <c r="AA1028" i="5"/>
  <c r="Y1034" i="5"/>
  <c r="AD1034" i="5" s="1"/>
  <c r="AA1034" i="5"/>
  <c r="Z1034" i="5"/>
  <c r="AA999" i="5"/>
  <c r="Z999" i="5"/>
  <c r="Y999" i="5"/>
  <c r="AD999" i="5" s="1"/>
  <c r="Z1006" i="5"/>
  <c r="AA1006" i="5"/>
  <c r="Y1006" i="5"/>
  <c r="AD1006" i="5" s="1"/>
  <c r="Y994" i="5"/>
  <c r="AD994" i="5" s="1"/>
  <c r="AA994" i="5"/>
  <c r="Z994" i="5"/>
  <c r="AA1032" i="5"/>
  <c r="Z1032" i="5"/>
  <c r="Y1032" i="5"/>
  <c r="AA1020" i="5"/>
  <c r="Z1020" i="5"/>
  <c r="Y1020" i="5"/>
  <c r="AD1020" i="5" s="1"/>
  <c r="AA1004" i="5"/>
  <c r="Z1004" i="5"/>
  <c r="Y1004" i="5"/>
  <c r="AD1004" i="5" s="1"/>
  <c r="M777" i="5"/>
  <c r="P777" i="5" s="1"/>
  <c r="L777" i="5"/>
  <c r="K777" i="5"/>
  <c r="R777" i="5" s="1"/>
  <c r="AA1029" i="5"/>
  <c r="Z1029" i="5"/>
  <c r="Y1029" i="5"/>
  <c r="AD1029" i="5" s="1"/>
  <c r="AA1014" i="5"/>
  <c r="Z1014" i="5"/>
  <c r="Y1014" i="5"/>
  <c r="AD1014" i="5" s="1"/>
  <c r="AA1019" i="5"/>
  <c r="Z1019" i="5"/>
  <c r="Y1019" i="5"/>
  <c r="AD1019" i="5" s="1"/>
  <c r="K772" i="5"/>
  <c r="R772" i="5" s="1"/>
  <c r="M772" i="5"/>
  <c r="P772" i="5" s="1"/>
  <c r="L772" i="5"/>
  <c r="AH850" i="5"/>
  <c r="AG850" i="5"/>
  <c r="Y1021" i="5"/>
  <c r="AD1021" i="5" s="1"/>
  <c r="AA1021" i="5"/>
  <c r="Z1021" i="5"/>
  <c r="AA1024" i="5"/>
  <c r="Z1024" i="5"/>
  <c r="Y1024" i="5"/>
  <c r="AD1024" i="5" s="1"/>
  <c r="AA1033" i="5"/>
  <c r="Y1033" i="5"/>
  <c r="AD1033" i="5" s="1"/>
  <c r="Z1033" i="5"/>
  <c r="AA1018" i="5"/>
  <c r="Z1018" i="5"/>
  <c r="Y1018" i="5"/>
  <c r="AD1018" i="5" s="1"/>
  <c r="Y989" i="5"/>
  <c r="AA989" i="5"/>
  <c r="Z989" i="5"/>
  <c r="AA998" i="5"/>
  <c r="Z998" i="5"/>
  <c r="Y998" i="5"/>
  <c r="AD998" i="5" s="1"/>
  <c r="AA1015" i="5"/>
  <c r="Z1015" i="5"/>
  <c r="Y1015" i="5"/>
  <c r="AD1015" i="5" s="1"/>
  <c r="Y1002" i="5"/>
  <c r="AD1002" i="5" s="1"/>
  <c r="Z1002" i="5"/>
  <c r="AA1002" i="5"/>
  <c r="J420" i="5"/>
  <c r="J421" i="5"/>
  <c r="J422" i="5"/>
  <c r="J423" i="5"/>
  <c r="J424" i="5"/>
  <c r="X617" i="5"/>
  <c r="F126" i="7" s="1"/>
  <c r="K132" i="7"/>
  <c r="X596" i="5"/>
  <c r="F125" i="7" s="1"/>
  <c r="H132" i="7"/>
  <c r="X659" i="5"/>
  <c r="F128" i="7" s="1"/>
  <c r="M127" i="7"/>
  <c r="M126" i="7"/>
  <c r="K131" i="7"/>
  <c r="G136" i="7"/>
  <c r="AE132" i="7"/>
  <c r="AE133" i="7" s="1"/>
  <c r="AE134" i="7" s="1"/>
  <c r="AE135" i="7" s="1"/>
  <c r="AE136" i="7" s="1"/>
  <c r="AE137" i="7" s="1"/>
  <c r="AE138" i="7" s="1"/>
  <c r="X127" i="7"/>
  <c r="X128" i="7" s="1"/>
  <c r="X129" i="7" s="1"/>
  <c r="X130" i="7" s="1"/>
  <c r="X131" i="7" s="1"/>
  <c r="X132" i="7" s="1"/>
  <c r="X133" i="7" s="1"/>
  <c r="X134" i="7" s="1"/>
  <c r="X135" i="7" s="1"/>
  <c r="X136" i="7" s="1"/>
  <c r="X137" i="7" s="1"/>
  <c r="X138" i="7" s="1"/>
  <c r="X139" i="7" s="1"/>
  <c r="X140" i="7" s="1"/>
  <c r="X141" i="7" s="1"/>
  <c r="X142" i="7" s="1"/>
  <c r="X143" i="7" s="1"/>
  <c r="X144" i="7" s="1"/>
  <c r="X145" i="7" s="1"/>
  <c r="X146" i="7" s="1"/>
  <c r="X147" i="7" s="1"/>
  <c r="X148" i="7" s="1"/>
  <c r="X149" i="7" s="1"/>
  <c r="X150" i="7" s="1"/>
  <c r="X151" i="7" s="1"/>
  <c r="X152" i="7" s="1"/>
  <c r="X153" i="7" s="1"/>
  <c r="X154" i="7" s="1"/>
  <c r="AB126" i="7"/>
  <c r="Y128" i="7"/>
  <c r="N138" i="7" s="1"/>
  <c r="AB125" i="7"/>
  <c r="AD633" i="5"/>
  <c r="X706" i="5"/>
  <c r="AA706" i="5" s="1"/>
  <c r="X737" i="5"/>
  <c r="AA737" i="5" s="1"/>
  <c r="X745" i="5"/>
  <c r="AA745" i="5" s="1"/>
  <c r="X729" i="5"/>
  <c r="X721" i="5"/>
  <c r="AA721" i="5" s="1"/>
  <c r="X713" i="5"/>
  <c r="AA713" i="5" s="1"/>
  <c r="X744" i="5"/>
  <c r="AA744" i="5" s="1"/>
  <c r="X736" i="5"/>
  <c r="AA736" i="5" s="1"/>
  <c r="X728" i="5"/>
  <c r="AA728" i="5" s="1"/>
  <c r="X720" i="5"/>
  <c r="AA720" i="5" s="1"/>
  <c r="X712" i="5"/>
  <c r="AA712" i="5" s="1"/>
  <c r="X751" i="5"/>
  <c r="AA751" i="5" s="1"/>
  <c r="X743" i="5"/>
  <c r="AA743" i="5" s="1"/>
  <c r="X735" i="5"/>
  <c r="AA735" i="5" s="1"/>
  <c r="X727" i="5"/>
  <c r="AA727" i="5" s="1"/>
  <c r="X719" i="5"/>
  <c r="AA719" i="5" s="1"/>
  <c r="X711" i="5"/>
  <c r="AA711" i="5" s="1"/>
  <c r="X750" i="5"/>
  <c r="X742" i="5"/>
  <c r="AA742" i="5" s="1"/>
  <c r="X734" i="5"/>
  <c r="AA734" i="5" s="1"/>
  <c r="X726" i="5"/>
  <c r="AA726" i="5" s="1"/>
  <c r="X718" i="5"/>
  <c r="AA718" i="5" s="1"/>
  <c r="X710" i="5"/>
  <c r="AA710" i="5" s="1"/>
  <c r="X749" i="5"/>
  <c r="AA749" i="5" s="1"/>
  <c r="X741" i="5"/>
  <c r="AA741" i="5" s="1"/>
  <c r="X733" i="5"/>
  <c r="AA733" i="5" s="1"/>
  <c r="X725" i="5"/>
  <c r="AA725" i="5" s="1"/>
  <c r="X717" i="5"/>
  <c r="AA717" i="5" s="1"/>
  <c r="X709" i="5"/>
  <c r="AA709" i="5" s="1"/>
  <c r="X748" i="5"/>
  <c r="AA748" i="5" s="1"/>
  <c r="X740" i="5"/>
  <c r="AA740" i="5" s="1"/>
  <c r="X732" i="5"/>
  <c r="AA732" i="5" s="1"/>
  <c r="X724" i="5"/>
  <c r="AA724" i="5" s="1"/>
  <c r="X716" i="5"/>
  <c r="AA716" i="5" s="1"/>
  <c r="X708" i="5"/>
  <c r="AA708" i="5" s="1"/>
  <c r="X747" i="5"/>
  <c r="AA747" i="5" s="1"/>
  <c r="X739" i="5"/>
  <c r="AA739" i="5" s="1"/>
  <c r="X731" i="5"/>
  <c r="AA731" i="5" s="1"/>
  <c r="X723" i="5"/>
  <c r="AA723" i="5" s="1"/>
  <c r="X715" i="5"/>
  <c r="AA715" i="5" s="1"/>
  <c r="X707" i="5"/>
  <c r="X746" i="5"/>
  <c r="AA746" i="5" s="1"/>
  <c r="X738" i="5"/>
  <c r="AA738" i="5" s="1"/>
  <c r="X730" i="5"/>
  <c r="AA730" i="5" s="1"/>
  <c r="X722" i="5"/>
  <c r="AA722" i="5" s="1"/>
  <c r="X714" i="5"/>
  <c r="AA714" i="5" s="1"/>
  <c r="X705" i="5"/>
  <c r="V506" i="5"/>
  <c r="AB696" i="5"/>
  <c r="AB676" i="5"/>
  <c r="AB655" i="5"/>
  <c r="AH622" i="5"/>
  <c r="AG622" i="5"/>
  <c r="AB613" i="5"/>
  <c r="X637" i="5"/>
  <c r="F127" i="7" s="1"/>
  <c r="X680" i="5"/>
  <c r="AB591" i="5"/>
  <c r="J585" i="5"/>
  <c r="M585" i="5" s="1"/>
  <c r="P585" i="5" s="1"/>
  <c r="J584" i="5"/>
  <c r="M584" i="5" s="1"/>
  <c r="P584" i="5" s="1"/>
  <c r="J583" i="5"/>
  <c r="M583" i="5" s="1"/>
  <c r="P583" i="5" s="1"/>
  <c r="J582" i="5"/>
  <c r="M582" i="5" s="1"/>
  <c r="P582" i="5" s="1"/>
  <c r="J581" i="5"/>
  <c r="M581" i="5" s="1"/>
  <c r="P581" i="5" s="1"/>
  <c r="J580" i="5"/>
  <c r="M580" i="5" s="1"/>
  <c r="P580" i="5" s="1"/>
  <c r="J579" i="5"/>
  <c r="M579" i="5" s="1"/>
  <c r="P579" i="5" s="1"/>
  <c r="J578" i="5"/>
  <c r="J525" i="5"/>
  <c r="O3298" i="5" l="1"/>
  <c r="O3297" i="5"/>
  <c r="O3295" i="5"/>
  <c r="O3302" i="5"/>
  <c r="O3292" i="5"/>
  <c r="O3299" i="5"/>
  <c r="O3294" i="5"/>
  <c r="O3301" i="5"/>
  <c r="O3291" i="5"/>
  <c r="O3296" i="5"/>
  <c r="O3288" i="5"/>
  <c r="O3293" i="5"/>
  <c r="O3290" i="5"/>
  <c r="O3287" i="5"/>
  <c r="O3289" i="5"/>
  <c r="O3300" i="5"/>
  <c r="O3280" i="5"/>
  <c r="O3272" i="5"/>
  <c r="AB2801" i="5" s="1"/>
  <c r="O3277" i="5"/>
  <c r="O3269" i="5"/>
  <c r="O3266" i="5"/>
  <c r="O3263" i="5"/>
  <c r="O3265" i="5"/>
  <c r="O3262" i="5"/>
  <c r="O3279" i="5"/>
  <c r="O3271" i="5"/>
  <c r="O3276" i="5"/>
  <c r="O3268" i="5"/>
  <c r="O3281" i="5"/>
  <c r="O3273" i="5"/>
  <c r="O3278" i="5"/>
  <c r="O3270" i="5"/>
  <c r="O3275" i="5"/>
  <c r="O3267" i="5"/>
  <c r="O3264" i="5"/>
  <c r="O3274" i="5"/>
  <c r="O3251" i="5"/>
  <c r="O3252" i="5"/>
  <c r="O3250" i="5"/>
  <c r="O3249" i="5"/>
  <c r="O3246" i="5"/>
  <c r="O3238" i="5"/>
  <c r="O3243" i="5"/>
  <c r="O3254" i="5"/>
  <c r="O3235" i="5"/>
  <c r="O3236" i="5"/>
  <c r="O3241" i="5"/>
  <c r="O3248" i="5"/>
  <c r="O3240" i="5"/>
  <c r="O3239" i="5"/>
  <c r="O3257" i="5"/>
  <c r="O3245" i="5"/>
  <c r="O3237" i="5"/>
  <c r="O3242" i="5"/>
  <c r="O3253" i="5"/>
  <c r="O3247" i="5"/>
  <c r="O3256" i="5"/>
  <c r="O3244" i="5"/>
  <c r="O3230" i="5"/>
  <c r="O3229" i="5"/>
  <c r="O3223" i="5"/>
  <c r="O3218" i="5"/>
  <c r="O3220" i="5"/>
  <c r="O3221" i="5"/>
  <c r="O3224" i="5"/>
  <c r="O3219" i="5"/>
  <c r="O3217" i="5"/>
  <c r="O3225" i="5"/>
  <c r="O3212" i="5"/>
  <c r="O3214" i="5"/>
  <c r="O3226" i="5"/>
  <c r="O3228" i="5"/>
  <c r="O3216" i="5"/>
  <c r="O3213" i="5"/>
  <c r="O3215" i="5"/>
  <c r="O3227" i="5"/>
  <c r="O3204" i="5"/>
  <c r="O3206" i="5"/>
  <c r="O3205" i="5"/>
  <c r="O3202" i="5"/>
  <c r="O3199" i="5"/>
  <c r="O3191" i="5"/>
  <c r="O3188" i="5"/>
  <c r="O3193" i="5"/>
  <c r="O3196" i="5"/>
  <c r="O3201" i="5"/>
  <c r="O3207" i="5"/>
  <c r="O3198" i="5"/>
  <c r="O3190" i="5"/>
  <c r="O3195" i="5"/>
  <c r="O3203" i="5"/>
  <c r="O3187" i="5"/>
  <c r="O3200" i="5"/>
  <c r="O3192" i="5"/>
  <c r="O3189" i="5"/>
  <c r="O3194" i="5"/>
  <c r="O3182" i="5"/>
  <c r="O3179" i="5"/>
  <c r="O3176" i="5"/>
  <c r="O3181" i="5"/>
  <c r="O3178" i="5"/>
  <c r="O3175" i="5"/>
  <c r="O3180" i="5"/>
  <c r="O3177" i="5"/>
  <c r="O3174" i="5"/>
  <c r="O3152" i="5"/>
  <c r="O3147" i="5"/>
  <c r="O3150" i="5"/>
  <c r="O3149" i="5"/>
  <c r="O3148" i="5"/>
  <c r="O3146" i="5"/>
  <c r="O3155" i="5"/>
  <c r="O3145" i="5"/>
  <c r="O3143" i="5"/>
  <c r="O3158" i="5"/>
  <c r="O3153" i="5"/>
  <c r="O3156" i="5"/>
  <c r="O3144" i="5"/>
  <c r="O3154" i="5"/>
  <c r="O3142" i="5"/>
  <c r="O3157" i="5"/>
  <c r="O3162" i="5"/>
  <c r="O3167" i="5"/>
  <c r="O3164" i="5"/>
  <c r="O3169" i="5"/>
  <c r="O3161" i="5"/>
  <c r="O3166" i="5"/>
  <c r="O3163" i="5"/>
  <c r="O3159" i="5"/>
  <c r="O3141" i="5"/>
  <c r="O3168" i="5"/>
  <c r="O3160" i="5"/>
  <c r="O3165" i="5"/>
  <c r="O3134" i="5"/>
  <c r="O3133" i="5"/>
  <c r="O3131" i="5"/>
  <c r="O3136" i="5"/>
  <c r="O3132" i="5"/>
  <c r="O3108" i="5"/>
  <c r="O3116" i="5"/>
  <c r="O3113" i="5"/>
  <c r="O3115" i="5"/>
  <c r="O3112" i="5"/>
  <c r="O3114" i="5"/>
  <c r="O3109" i="5"/>
  <c r="O3118" i="5"/>
  <c r="O3107" i="5"/>
  <c r="O3117" i="5"/>
  <c r="O3110" i="5"/>
  <c r="O3119" i="5"/>
  <c r="O3106" i="5"/>
  <c r="O3103" i="5"/>
  <c r="O3105" i="5"/>
  <c r="O3102" i="5"/>
  <c r="O3104" i="5"/>
  <c r="O3101" i="5"/>
  <c r="O3093" i="5"/>
  <c r="O3095" i="5"/>
  <c r="O3094" i="5"/>
  <c r="O3084" i="5"/>
  <c r="O3079" i="5"/>
  <c r="O3082" i="5"/>
  <c r="O3085" i="5"/>
  <c r="O3080" i="5"/>
  <c r="O3081" i="5"/>
  <c r="O3083" i="5"/>
  <c r="O3078" i="5"/>
  <c r="O3067" i="5"/>
  <c r="O3064" i="5"/>
  <c r="O3066" i="5"/>
  <c r="O3063" i="5"/>
  <c r="O3065" i="5"/>
  <c r="O3062" i="5"/>
  <c r="O3089" i="5"/>
  <c r="O3096" i="5"/>
  <c r="O3086" i="5"/>
  <c r="O3091" i="5"/>
  <c r="O3090" i="5"/>
  <c r="O3088" i="5"/>
  <c r="O3092" i="5"/>
  <c r="O3070" i="5"/>
  <c r="O3059" i="5"/>
  <c r="O3069" i="5"/>
  <c r="O3072" i="5"/>
  <c r="O3061" i="5"/>
  <c r="O3058" i="5"/>
  <c r="O3060" i="5"/>
  <c r="O3071" i="5"/>
  <c r="O3050" i="5"/>
  <c r="O3047" i="5"/>
  <c r="O3052" i="5"/>
  <c r="O3049" i="5"/>
  <c r="O3051" i="5"/>
  <c r="O3046" i="5"/>
  <c r="O3043" i="5"/>
  <c r="O3040" i="5"/>
  <c r="O3045" i="5"/>
  <c r="O3044" i="5"/>
  <c r="O3041" i="5"/>
  <c r="O3038" i="5"/>
  <c r="O3042" i="5"/>
  <c r="O3039" i="5"/>
  <c r="O3053" i="5"/>
  <c r="O3032" i="5"/>
  <c r="O3033" i="5"/>
  <c r="O3031" i="5"/>
  <c r="O3026" i="5"/>
  <c r="O3025" i="5"/>
  <c r="O3030" i="5"/>
  <c r="O3027" i="5"/>
  <c r="O3029" i="5"/>
  <c r="O3028" i="5"/>
  <c r="O3013" i="5"/>
  <c r="O3015" i="5"/>
  <c r="O3012" i="5"/>
  <c r="O3014" i="5"/>
  <c r="O3011" i="5"/>
  <c r="O3018" i="5"/>
  <c r="O3017" i="5"/>
  <c r="O3019" i="5"/>
  <c r="O3016" i="5"/>
  <c r="O2994" i="5"/>
  <c r="O2991" i="5"/>
  <c r="O2989" i="5"/>
  <c r="O2997" i="5"/>
  <c r="O2992" i="5"/>
  <c r="O2995" i="5"/>
  <c r="O2990" i="5"/>
  <c r="O2998" i="5"/>
  <c r="O2993" i="5"/>
  <c r="O2988" i="5"/>
  <c r="O3003" i="5"/>
  <c r="O3000" i="5"/>
  <c r="O2986" i="5"/>
  <c r="O3005" i="5"/>
  <c r="O3002" i="5"/>
  <c r="O2999" i="5"/>
  <c r="O3001" i="5"/>
  <c r="O2987" i="5"/>
  <c r="O3004" i="5"/>
  <c r="O2977" i="5"/>
  <c r="O2979" i="5"/>
  <c r="O2969" i="5"/>
  <c r="O2968" i="5"/>
  <c r="O2980" i="5"/>
  <c r="O2981" i="5"/>
  <c r="O2960" i="5"/>
  <c r="O2957" i="5"/>
  <c r="O2962" i="5"/>
  <c r="O2959" i="5"/>
  <c r="O2956" i="5"/>
  <c r="O2961" i="5"/>
  <c r="O2958" i="5"/>
  <c r="O2963" i="5"/>
  <c r="O2940" i="5"/>
  <c r="O2935" i="5"/>
  <c r="O2943" i="5"/>
  <c r="O2938" i="5"/>
  <c r="O2941" i="5"/>
  <c r="O2936" i="5"/>
  <c r="O2944" i="5"/>
  <c r="O2939" i="5"/>
  <c r="O2937" i="5"/>
  <c r="O2934" i="5"/>
  <c r="O2922" i="5"/>
  <c r="O2947" i="5"/>
  <c r="O2933" i="5"/>
  <c r="O2949" i="5"/>
  <c r="O2951" i="5"/>
  <c r="O2945" i="5"/>
  <c r="O2946" i="5"/>
  <c r="O2932" i="5"/>
  <c r="O2948" i="5"/>
  <c r="O2950" i="5"/>
  <c r="O2927" i="5"/>
  <c r="O2924" i="5"/>
  <c r="O2920" i="5"/>
  <c r="O2923" i="5"/>
  <c r="O2919" i="5"/>
  <c r="O2925" i="5"/>
  <c r="O2921" i="5"/>
  <c r="O2926" i="5"/>
  <c r="O2909" i="5"/>
  <c r="O2911" i="5"/>
  <c r="O2908" i="5"/>
  <c r="O2910" i="5"/>
  <c r="O2907" i="5"/>
  <c r="O2912" i="5"/>
  <c r="O2914" i="5"/>
  <c r="O2913" i="5"/>
  <c r="O2901" i="5"/>
  <c r="O2900" i="5"/>
  <c r="O2895" i="5"/>
  <c r="O2897" i="5"/>
  <c r="O2902" i="5"/>
  <c r="O2899" i="5"/>
  <c r="O2896" i="5"/>
  <c r="O2898" i="5"/>
  <c r="O2883" i="5"/>
  <c r="O2882" i="5"/>
  <c r="O2885" i="5"/>
  <c r="O2880" i="5"/>
  <c r="O2887" i="5"/>
  <c r="O2884" i="5"/>
  <c r="O2886" i="5"/>
  <c r="O2881" i="5"/>
  <c r="O2888" i="5"/>
  <c r="O2889" i="5"/>
  <c r="O2868" i="5"/>
  <c r="O2871" i="5"/>
  <c r="O2873" i="5"/>
  <c r="O2870" i="5"/>
  <c r="O2875" i="5"/>
  <c r="O2867" i="5"/>
  <c r="O2869" i="5"/>
  <c r="O2874" i="5"/>
  <c r="O2872" i="5"/>
  <c r="O2850" i="5"/>
  <c r="O2845" i="5"/>
  <c r="O2848" i="5"/>
  <c r="O2847" i="5"/>
  <c r="O2846" i="5"/>
  <c r="O2849" i="5"/>
  <c r="O2844" i="5"/>
  <c r="O2859" i="5"/>
  <c r="O2856" i="5"/>
  <c r="O2861" i="5"/>
  <c r="O2858" i="5"/>
  <c r="O2855" i="5"/>
  <c r="O2852" i="5"/>
  <c r="O2854" i="5"/>
  <c r="O2851" i="5"/>
  <c r="O2843" i="5"/>
  <c r="O2860" i="5"/>
  <c r="O2857" i="5"/>
  <c r="O2862" i="5"/>
  <c r="O2828" i="5"/>
  <c r="O2830" i="5"/>
  <c r="O2829" i="5"/>
  <c r="O2827" i="5"/>
  <c r="O2815" i="5"/>
  <c r="O2836" i="5"/>
  <c r="O2833" i="5"/>
  <c r="O2838" i="5"/>
  <c r="O2826" i="5"/>
  <c r="O2834" i="5"/>
  <c r="O2832" i="5"/>
  <c r="O2825" i="5"/>
  <c r="O2831" i="5"/>
  <c r="O2837" i="5"/>
  <c r="O2799" i="5"/>
  <c r="O2820" i="5"/>
  <c r="O2817" i="5"/>
  <c r="O2814" i="5"/>
  <c r="O2813" i="5"/>
  <c r="O2816" i="5"/>
  <c r="O2812" i="5"/>
  <c r="O2818" i="5"/>
  <c r="O2819" i="5"/>
  <c r="O2802" i="5"/>
  <c r="O2804" i="5"/>
  <c r="O2805" i="5"/>
  <c r="O2798" i="5"/>
  <c r="O2801" i="5"/>
  <c r="O2806" i="5"/>
  <c r="O2803" i="5"/>
  <c r="O2800" i="5"/>
  <c r="O2792" i="5"/>
  <c r="O2793" i="5"/>
  <c r="O2791" i="5"/>
  <c r="O2790" i="5"/>
  <c r="O2787" i="5"/>
  <c r="O2788" i="5"/>
  <c r="O2789" i="5"/>
  <c r="O2780" i="5"/>
  <c r="O2777" i="5"/>
  <c r="O2774" i="5"/>
  <c r="O2779" i="5"/>
  <c r="O2776" i="5"/>
  <c r="O2775" i="5"/>
  <c r="O2781" i="5"/>
  <c r="O2778" i="5"/>
  <c r="O2749" i="5"/>
  <c r="O2767" i="5"/>
  <c r="O2764" i="5"/>
  <c r="O2761" i="5"/>
  <c r="O2762" i="5"/>
  <c r="O2766" i="5"/>
  <c r="O2763" i="5"/>
  <c r="O2760" i="5"/>
  <c r="O2765" i="5"/>
  <c r="O2768" i="5"/>
  <c r="O2741" i="5"/>
  <c r="O2743" i="5"/>
  <c r="O2742" i="5"/>
  <c r="O2745" i="5"/>
  <c r="O2740" i="5"/>
  <c r="O2750" i="5"/>
  <c r="O2746" i="5"/>
  <c r="O2752" i="5"/>
  <c r="O2748" i="5"/>
  <c r="O2754" i="5"/>
  <c r="O2739" i="5"/>
  <c r="O2751" i="5"/>
  <c r="O2736" i="5"/>
  <c r="O2753" i="5"/>
  <c r="O2747" i="5"/>
  <c r="O2738" i="5"/>
  <c r="O2735" i="5"/>
  <c r="O2737" i="5"/>
  <c r="O2734" i="5"/>
  <c r="O2725" i="5"/>
  <c r="O2722" i="5"/>
  <c r="O2727" i="5"/>
  <c r="O2724" i="5"/>
  <c r="O2729" i="5"/>
  <c r="O2726" i="5"/>
  <c r="O2723" i="5"/>
  <c r="O2728" i="5"/>
  <c r="O2716" i="5"/>
  <c r="O2717" i="5"/>
  <c r="O2712" i="5"/>
  <c r="O2707" i="5"/>
  <c r="O2710" i="5"/>
  <c r="O2709" i="5"/>
  <c r="O2708" i="5"/>
  <c r="O2711" i="5"/>
  <c r="O2706" i="5"/>
  <c r="O2713" i="5"/>
  <c r="O2715" i="5"/>
  <c r="O2705" i="5"/>
  <c r="O2704" i="5"/>
  <c r="O2699" i="5"/>
  <c r="O2691" i="5"/>
  <c r="O2693" i="5"/>
  <c r="O2695" i="5"/>
  <c r="O2692" i="5"/>
  <c r="O2697" i="5"/>
  <c r="O2696" i="5"/>
  <c r="O2694" i="5"/>
  <c r="O2698" i="5"/>
  <c r="O2669" i="5"/>
  <c r="O2679" i="5"/>
  <c r="O2684" i="5"/>
  <c r="O2681" i="5"/>
  <c r="O2678" i="5"/>
  <c r="O2683" i="5"/>
  <c r="O2680" i="5"/>
  <c r="O2677" i="5"/>
  <c r="O2682" i="5"/>
  <c r="O2685" i="5"/>
  <c r="O2663" i="5"/>
  <c r="O2668" i="5"/>
  <c r="O2662" i="5"/>
  <c r="O2667" i="5"/>
  <c r="O2664" i="5"/>
  <c r="O2661" i="5"/>
  <c r="O2666" i="5"/>
  <c r="O2665" i="5"/>
  <c r="O2670" i="5"/>
  <c r="O2651" i="5"/>
  <c r="O2656" i="5"/>
  <c r="O2648" i="5"/>
  <c r="O2653" i="5"/>
  <c r="O2650" i="5"/>
  <c r="O2647" i="5"/>
  <c r="O2652" i="5"/>
  <c r="O2649" i="5"/>
  <c r="O2654" i="5"/>
  <c r="O2655" i="5"/>
  <c r="O2642" i="5"/>
  <c r="O2634" i="5"/>
  <c r="O2639" i="5"/>
  <c r="O2641" i="5"/>
  <c r="O2633" i="5"/>
  <c r="O2638" i="5"/>
  <c r="O2635" i="5"/>
  <c r="O2637" i="5"/>
  <c r="O2636" i="5"/>
  <c r="O2640" i="5"/>
  <c r="O2625" i="5"/>
  <c r="O2617" i="5"/>
  <c r="O2626" i="5"/>
  <c r="O2620" i="5"/>
  <c r="O2614" i="5"/>
  <c r="O2618" i="5"/>
  <c r="O2627" i="5"/>
  <c r="O2619" i="5"/>
  <c r="O2624" i="5"/>
  <c r="O2616" i="5"/>
  <c r="O2621" i="5"/>
  <c r="O2613" i="5"/>
  <c r="O2623" i="5"/>
  <c r="O2615" i="5"/>
  <c r="O2628" i="5"/>
  <c r="O2568" i="5"/>
  <c r="O2595" i="5"/>
  <c r="O2605" i="5"/>
  <c r="O2607" i="5"/>
  <c r="O2594" i="5"/>
  <c r="O2604" i="5"/>
  <c r="O2596" i="5"/>
  <c r="O2606" i="5"/>
  <c r="O2582" i="5"/>
  <c r="O2588" i="5"/>
  <c r="O2579" i="5"/>
  <c r="O2584" i="5"/>
  <c r="O2581" i="5"/>
  <c r="O2585" i="5"/>
  <c r="O2586" i="5"/>
  <c r="O2578" i="5"/>
  <c r="O2583" i="5"/>
  <c r="O2580" i="5"/>
  <c r="O2572" i="5"/>
  <c r="O2555" i="5"/>
  <c r="O2557" i="5"/>
  <c r="O2569" i="5"/>
  <c r="O2560" i="5"/>
  <c r="O2565" i="5"/>
  <c r="O2571" i="5"/>
  <c r="O2562" i="5"/>
  <c r="O2567" i="5"/>
  <c r="O2559" i="5"/>
  <c r="O2556" i="5"/>
  <c r="O2566" i="5"/>
  <c r="O2570" i="5"/>
  <c r="O2561" i="5"/>
  <c r="O2558" i="5"/>
  <c r="O2563" i="5"/>
  <c r="O2548" i="5"/>
  <c r="O2547" i="5"/>
  <c r="O2546" i="5"/>
  <c r="O2542" i="5"/>
  <c r="O2545" i="5"/>
  <c r="O2549" i="5"/>
  <c r="O2543" i="5"/>
  <c r="O2541" i="5"/>
  <c r="O2544" i="5"/>
  <c r="O2539" i="5"/>
  <c r="O2531" i="5"/>
  <c r="O2536" i="5"/>
  <c r="O2533" i="5"/>
  <c r="O2530" i="5"/>
  <c r="O2534" i="5"/>
  <c r="O2535" i="5"/>
  <c r="O2540" i="5"/>
  <c r="O2532" i="5"/>
  <c r="O2537" i="5"/>
  <c r="O2529" i="5"/>
  <c r="O2523" i="5"/>
  <c r="O2520" i="5"/>
  <c r="O2512" i="5"/>
  <c r="O2517" i="5"/>
  <c r="O2514" i="5"/>
  <c r="O2516" i="5"/>
  <c r="O2513" i="5"/>
  <c r="O2515" i="5"/>
  <c r="O2519" i="5"/>
  <c r="O2521" i="5"/>
  <c r="O2518" i="5"/>
  <c r="O2505" i="5"/>
  <c r="O2497" i="5"/>
  <c r="O2494" i="5"/>
  <c r="O2492" i="5"/>
  <c r="O2507" i="5"/>
  <c r="O2499" i="5"/>
  <c r="O2504" i="5"/>
  <c r="O2496" i="5"/>
  <c r="O2501" i="5"/>
  <c r="O2493" i="5"/>
  <c r="O2498" i="5"/>
  <c r="O2506" i="5"/>
  <c r="O2495" i="5"/>
  <c r="O2500" i="5"/>
  <c r="O2503" i="5"/>
  <c r="O2475" i="5"/>
  <c r="O2469" i="5"/>
  <c r="O2482" i="5"/>
  <c r="O2472" i="5"/>
  <c r="O2485" i="5"/>
  <c r="O2483" i="5"/>
  <c r="O2468" i="5"/>
  <c r="O2479" i="5"/>
  <c r="O2473" i="5"/>
  <c r="O2486" i="5"/>
  <c r="O2470" i="5"/>
  <c r="O2480" i="5"/>
  <c r="O2476" i="5"/>
  <c r="O2467" i="5"/>
  <c r="O2478" i="5"/>
  <c r="O2474" i="5"/>
  <c r="O2487" i="5"/>
  <c r="O2471" i="5"/>
  <c r="O2484" i="5"/>
  <c r="O2481" i="5"/>
  <c r="N2422" i="5"/>
  <c r="O2422" i="5" s="1"/>
  <c r="N2419" i="5"/>
  <c r="O2419" i="5" s="1"/>
  <c r="N2416" i="5"/>
  <c r="O2416" i="5" s="1"/>
  <c r="N2421" i="5"/>
  <c r="O2421" i="5" s="1"/>
  <c r="N2418" i="5"/>
  <c r="O2418" i="5" s="1"/>
  <c r="N2415" i="5"/>
  <c r="O2415" i="5" s="1"/>
  <c r="N2420" i="5"/>
  <c r="O2420" i="5" s="1"/>
  <c r="N2417" i="5"/>
  <c r="O2417" i="5" s="1"/>
  <c r="N2414" i="5"/>
  <c r="N2403" i="5"/>
  <c r="O2403" i="5" s="1"/>
  <c r="N2406" i="5"/>
  <c r="O2406" i="5" s="1"/>
  <c r="N2404" i="5"/>
  <c r="O2404" i="5" s="1"/>
  <c r="N2405" i="5"/>
  <c r="O2405" i="5" s="1"/>
  <c r="N2407" i="5"/>
  <c r="O2407" i="5" s="1"/>
  <c r="N2402" i="5"/>
  <c r="O2402" i="5" s="1"/>
  <c r="N2400" i="5"/>
  <c r="O2400" i="5" s="1"/>
  <c r="N2397" i="5"/>
  <c r="O2397" i="5" s="1"/>
  <c r="N2389" i="5"/>
  <c r="O2389" i="5" s="1"/>
  <c r="N2408" i="5"/>
  <c r="O2408" i="5" s="1"/>
  <c r="N2394" i="5"/>
  <c r="O2394" i="5" s="1"/>
  <c r="N2391" i="5"/>
  <c r="O2391" i="5" s="1"/>
  <c r="N2393" i="5"/>
  <c r="O2393" i="5" s="1"/>
  <c r="N2390" i="5"/>
  <c r="O2390" i="5" s="1"/>
  <c r="N2395" i="5"/>
  <c r="O2395" i="5" s="1"/>
  <c r="N2399" i="5"/>
  <c r="O2399" i="5" s="1"/>
  <c r="N2392" i="5"/>
  <c r="O2392" i="5" s="1"/>
  <c r="N2396" i="5"/>
  <c r="O2396" i="5" s="1"/>
  <c r="N2401" i="5"/>
  <c r="O2401" i="5" s="1"/>
  <c r="N2398" i="5"/>
  <c r="O2398" i="5" s="1"/>
  <c r="N2409" i="5"/>
  <c r="O2409" i="5" s="1"/>
  <c r="N2377" i="5"/>
  <c r="O2377" i="5" s="1"/>
  <c r="N2375" i="5"/>
  <c r="O2375" i="5" s="1"/>
  <c r="N2378" i="5"/>
  <c r="O2378" i="5" s="1"/>
  <c r="N2376" i="5"/>
  <c r="O2376" i="5" s="1"/>
  <c r="N2379" i="5"/>
  <c r="O2379" i="5" s="1"/>
  <c r="N2374" i="5"/>
  <c r="O2374" i="5" s="1"/>
  <c r="N2373" i="5"/>
  <c r="O2373" i="5" s="1"/>
  <c r="N2370" i="5"/>
  <c r="O2370" i="5" s="1"/>
  <c r="N2369" i="5"/>
  <c r="O2369" i="5" s="1"/>
  <c r="N2371" i="5"/>
  <c r="O2371" i="5" s="1"/>
  <c r="N2382" i="5"/>
  <c r="O2382" i="5" s="1"/>
  <c r="N2384" i="5"/>
  <c r="O2384" i="5" s="1"/>
  <c r="N2381" i="5"/>
  <c r="O2381" i="5" s="1"/>
  <c r="N2372" i="5"/>
  <c r="O2372" i="5" s="1"/>
  <c r="N2383" i="5"/>
  <c r="O2383" i="5" s="1"/>
  <c r="N2380" i="5"/>
  <c r="O2380" i="5" s="1"/>
  <c r="N2359" i="5"/>
  <c r="O2359" i="5" s="1"/>
  <c r="N2364" i="5"/>
  <c r="O2364" i="5" s="1"/>
  <c r="N2353" i="5"/>
  <c r="N2358" i="5"/>
  <c r="O2358" i="5" s="1"/>
  <c r="N2357" i="5"/>
  <c r="O2357" i="5" s="1"/>
  <c r="N2354" i="5"/>
  <c r="O2354" i="5" s="1"/>
  <c r="N2356" i="5"/>
  <c r="O2356" i="5" s="1"/>
  <c r="N2361" i="5"/>
  <c r="O2361" i="5" s="1"/>
  <c r="N2363" i="5"/>
  <c r="O2363" i="5" s="1"/>
  <c r="N2355" i="5"/>
  <c r="O2355" i="5" s="1"/>
  <c r="N2360" i="5"/>
  <c r="O2360" i="5" s="1"/>
  <c r="N2362" i="5"/>
  <c r="O2362" i="5" s="1"/>
  <c r="N2319" i="5"/>
  <c r="O2319" i="5" s="1"/>
  <c r="N2320" i="5"/>
  <c r="O2320" i="5" s="1"/>
  <c r="N2321" i="5"/>
  <c r="O2321" i="5" s="1"/>
  <c r="N2318" i="5"/>
  <c r="O2318" i="5" s="1"/>
  <c r="N2317" i="5"/>
  <c r="O2317" i="5" s="1"/>
  <c r="N2345" i="5"/>
  <c r="O2345" i="5" s="1"/>
  <c r="N2348" i="5"/>
  <c r="O2348" i="5" s="1"/>
  <c r="N2347" i="5"/>
  <c r="O2347" i="5" s="1"/>
  <c r="N2346" i="5"/>
  <c r="O2346" i="5" s="1"/>
  <c r="N2344" i="5"/>
  <c r="O2344" i="5" s="1"/>
  <c r="N2343" i="5"/>
  <c r="O2343" i="5" s="1"/>
  <c r="N2335" i="5"/>
  <c r="O2335" i="5" s="1"/>
  <c r="N2332" i="5"/>
  <c r="O2332" i="5" s="1"/>
  <c r="N2337" i="5"/>
  <c r="O2337" i="5" s="1"/>
  <c r="N2340" i="5"/>
  <c r="O2340" i="5" s="1"/>
  <c r="N2334" i="5"/>
  <c r="O2334" i="5" s="1"/>
  <c r="N2339" i="5"/>
  <c r="O2339" i="5" s="1"/>
  <c r="N2342" i="5"/>
  <c r="O2342" i="5" s="1"/>
  <c r="N2330" i="5"/>
  <c r="O2330" i="5" s="1"/>
  <c r="N2331" i="5"/>
  <c r="O2331" i="5" s="1"/>
  <c r="N2333" i="5"/>
  <c r="O2333" i="5" s="1"/>
  <c r="N2338" i="5"/>
  <c r="O2338" i="5" s="1"/>
  <c r="N2336" i="5"/>
  <c r="O2336" i="5" s="1"/>
  <c r="N2341" i="5"/>
  <c r="O2341" i="5" s="1"/>
  <c r="N2311" i="5"/>
  <c r="N2310" i="5"/>
  <c r="N2309" i="5"/>
  <c r="N2308" i="5"/>
  <c r="N2307" i="5"/>
  <c r="N2306" i="5"/>
  <c r="N2305" i="5"/>
  <c r="N2304" i="5"/>
  <c r="N2314" i="5"/>
  <c r="O2314" i="5" s="1"/>
  <c r="N2303" i="5"/>
  <c r="O2303" i="5" s="1"/>
  <c r="N2323" i="5"/>
  <c r="O2323" i="5" s="1"/>
  <c r="N2316" i="5"/>
  <c r="O2316" i="5" s="1"/>
  <c r="N2312" i="5"/>
  <c r="O2312" i="5" s="1"/>
  <c r="N2325" i="5"/>
  <c r="O2325" i="5" s="1"/>
  <c r="N2313" i="5"/>
  <c r="O2313" i="5" s="1"/>
  <c r="N2302" i="5"/>
  <c r="N2322" i="5"/>
  <c r="O2322" i="5" s="1"/>
  <c r="N2301" i="5"/>
  <c r="AC2480" i="5" s="1"/>
  <c r="N2315" i="5"/>
  <c r="O2315" i="5" s="1"/>
  <c r="N2324" i="5"/>
  <c r="O2324" i="5" s="1"/>
  <c r="N2292" i="5"/>
  <c r="O2292" i="5" s="1"/>
  <c r="N2284" i="5"/>
  <c r="O2284" i="5" s="1"/>
  <c r="N2289" i="5"/>
  <c r="N2281" i="5"/>
  <c r="O2281" i="5" s="1"/>
  <c r="N2286" i="5"/>
  <c r="O2286" i="5" s="1"/>
  <c r="N2294" i="5"/>
  <c r="O2294" i="5" s="1"/>
  <c r="N2283" i="5"/>
  <c r="O2283" i="5" s="1"/>
  <c r="N2291" i="5"/>
  <c r="O2291" i="5" s="1"/>
  <c r="N2279" i="5"/>
  <c r="O2279" i="5" s="1"/>
  <c r="N2296" i="5"/>
  <c r="O2296" i="5" s="1"/>
  <c r="N2288" i="5"/>
  <c r="O2288" i="5" s="1"/>
  <c r="N2280" i="5"/>
  <c r="O2280" i="5" s="1"/>
  <c r="N2285" i="5"/>
  <c r="O2285" i="5" s="1"/>
  <c r="N2293" i="5"/>
  <c r="O2293" i="5" s="1"/>
  <c r="N2282" i="5"/>
  <c r="O2282" i="5" s="1"/>
  <c r="N2290" i="5"/>
  <c r="O2290" i="5" s="1"/>
  <c r="N2295" i="5"/>
  <c r="O2295" i="5" s="1"/>
  <c r="N2287" i="5"/>
  <c r="O2287" i="5" s="1"/>
  <c r="N2260" i="5"/>
  <c r="O2260" i="5" s="1"/>
  <c r="N2261" i="5"/>
  <c r="O2261" i="5" s="1"/>
  <c r="N2259" i="5"/>
  <c r="O2259" i="5" s="1"/>
  <c r="N2264" i="5"/>
  <c r="N2258" i="5"/>
  <c r="O2258" i="5" s="1"/>
  <c r="N2256" i="5"/>
  <c r="O2256" i="5" s="1"/>
  <c r="N2262" i="5"/>
  <c r="O2262" i="5" s="1"/>
  <c r="N2265" i="5"/>
  <c r="O2265" i="5" s="1"/>
  <c r="N2257" i="5"/>
  <c r="O2257" i="5" s="1"/>
  <c r="N2263" i="5"/>
  <c r="O2263" i="5" s="1"/>
  <c r="N2255" i="5"/>
  <c r="O2255" i="5" s="1"/>
  <c r="N2272" i="5"/>
  <c r="O2272" i="5" s="1"/>
  <c r="N2269" i="5"/>
  <c r="O2269" i="5" s="1"/>
  <c r="N2266" i="5"/>
  <c r="O2266" i="5" s="1"/>
  <c r="N2271" i="5"/>
  <c r="O2271" i="5" s="1"/>
  <c r="N2274" i="5"/>
  <c r="O2274" i="5" s="1"/>
  <c r="N2268" i="5"/>
  <c r="O2268" i="5" s="1"/>
  <c r="N2254" i="5"/>
  <c r="O2254" i="5" s="1"/>
  <c r="N2270" i="5"/>
  <c r="O2270" i="5" s="1"/>
  <c r="N2267" i="5"/>
  <c r="O2267" i="5" s="1"/>
  <c r="N2273" i="5"/>
  <c r="O2273" i="5" s="1"/>
  <c r="N2245" i="5"/>
  <c r="O2245" i="5" s="1"/>
  <c r="N2242" i="5"/>
  <c r="O2242" i="5" s="1"/>
  <c r="N2247" i="5"/>
  <c r="O2247" i="5" s="1"/>
  <c r="N2244" i="5"/>
  <c r="O2244" i="5" s="1"/>
  <c r="N2249" i="5"/>
  <c r="O2249" i="5" s="1"/>
  <c r="N2241" i="5"/>
  <c r="O2241" i="5" s="1"/>
  <c r="N2246" i="5"/>
  <c r="O2246" i="5" s="1"/>
  <c r="N2243" i="5"/>
  <c r="O2243" i="5" s="1"/>
  <c r="N2248" i="5"/>
  <c r="O2248" i="5" s="1"/>
  <c r="N2240" i="5"/>
  <c r="O2240" i="5" s="1"/>
  <c r="N2235" i="5"/>
  <c r="O2235" i="5" s="1"/>
  <c r="N2227" i="5"/>
  <c r="O2227" i="5" s="1"/>
  <c r="N2232" i="5"/>
  <c r="O2232" i="5" s="1"/>
  <c r="N2229" i="5"/>
  <c r="O2229" i="5" s="1"/>
  <c r="N2234" i="5"/>
  <c r="O2234" i="5" s="1"/>
  <c r="N2226" i="5"/>
  <c r="O2226" i="5" s="1"/>
  <c r="N2231" i="5"/>
  <c r="O2231" i="5" s="1"/>
  <c r="N2228" i="5"/>
  <c r="O2228" i="5" s="1"/>
  <c r="N2233" i="5"/>
  <c r="O2233" i="5" s="1"/>
  <c r="N2230" i="5"/>
  <c r="O2230" i="5" s="1"/>
  <c r="N2215" i="5"/>
  <c r="O2215" i="5" s="1"/>
  <c r="N2207" i="5"/>
  <c r="O2207" i="5" s="1"/>
  <c r="N2220" i="5"/>
  <c r="O2220" i="5" s="1"/>
  <c r="N2212" i="5"/>
  <c r="O2212" i="5" s="1"/>
  <c r="N2217" i="5"/>
  <c r="O2217" i="5" s="1"/>
  <c r="N2209" i="5"/>
  <c r="O2209" i="5" s="1"/>
  <c r="N2214" i="5"/>
  <c r="O2214" i="5" s="1"/>
  <c r="N2206" i="5"/>
  <c r="O2206" i="5" s="1"/>
  <c r="N2219" i="5"/>
  <c r="O2219" i="5" s="1"/>
  <c r="N2211" i="5"/>
  <c r="O2211" i="5" s="1"/>
  <c r="N2216" i="5"/>
  <c r="N2208" i="5"/>
  <c r="O2208" i="5" s="1"/>
  <c r="N2213" i="5"/>
  <c r="O2213" i="5" s="1"/>
  <c r="N2218" i="5"/>
  <c r="O2218" i="5" s="1"/>
  <c r="N2210" i="5"/>
  <c r="O2210" i="5" s="1"/>
  <c r="N2201" i="5"/>
  <c r="O2201" i="5" s="1"/>
  <c r="N2193" i="5"/>
  <c r="O2193" i="5" s="1"/>
  <c r="N2198" i="5"/>
  <c r="N2190" i="5"/>
  <c r="O2190" i="5" s="1"/>
  <c r="N2195" i="5"/>
  <c r="O2195" i="5" s="1"/>
  <c r="N2200" i="5"/>
  <c r="O2200" i="5" s="1"/>
  <c r="N2192" i="5"/>
  <c r="O2192" i="5" s="1"/>
  <c r="N2197" i="5"/>
  <c r="O2197" i="5" s="1"/>
  <c r="N2189" i="5"/>
  <c r="O2189" i="5" s="1"/>
  <c r="N2194" i="5"/>
  <c r="O2194" i="5" s="1"/>
  <c r="N2199" i="5"/>
  <c r="O2199" i="5" s="1"/>
  <c r="N2191" i="5"/>
  <c r="O2191" i="5" s="1"/>
  <c r="N2196" i="5"/>
  <c r="O2196" i="5" s="1"/>
  <c r="N2188" i="5"/>
  <c r="O2188" i="5" s="1"/>
  <c r="N2181" i="5"/>
  <c r="O2181" i="5" s="1"/>
  <c r="N2173" i="5"/>
  <c r="O2173" i="5" s="1"/>
  <c r="N2165" i="5"/>
  <c r="O2165" i="5" s="1"/>
  <c r="N2178" i="5"/>
  <c r="O2178" i="5" s="1"/>
  <c r="N2170" i="5"/>
  <c r="O2170" i="5" s="1"/>
  <c r="N2162" i="5"/>
  <c r="O2162" i="5" s="1"/>
  <c r="N2183" i="5"/>
  <c r="O2183" i="5" s="1"/>
  <c r="N2175" i="5"/>
  <c r="O2175" i="5" s="1"/>
  <c r="N2167" i="5"/>
  <c r="O2167" i="5" s="1"/>
  <c r="N2180" i="5"/>
  <c r="O2180" i="5" s="1"/>
  <c r="N2172" i="5"/>
  <c r="N2164" i="5"/>
  <c r="O2164" i="5" s="1"/>
  <c r="N2177" i="5"/>
  <c r="O2177" i="5" s="1"/>
  <c r="N2169" i="5"/>
  <c r="O2169" i="5" s="1"/>
  <c r="N2182" i="5"/>
  <c r="O2182" i="5" s="1"/>
  <c r="N2174" i="5"/>
  <c r="O2174" i="5" s="1"/>
  <c r="N2166" i="5"/>
  <c r="O2166" i="5" s="1"/>
  <c r="N2179" i="5"/>
  <c r="O2179" i="5" s="1"/>
  <c r="N2171" i="5"/>
  <c r="O2171" i="5" s="1"/>
  <c r="N2163" i="5"/>
  <c r="O2163" i="5" s="1"/>
  <c r="N2176" i="5"/>
  <c r="O2176" i="5" s="1"/>
  <c r="N2168" i="5"/>
  <c r="O2168" i="5" s="1"/>
  <c r="N2136" i="5"/>
  <c r="O2136" i="5" s="1"/>
  <c r="N2139" i="5"/>
  <c r="O2139" i="5" s="1"/>
  <c r="N2138" i="5"/>
  <c r="O2138" i="5" s="1"/>
  <c r="N2137" i="5"/>
  <c r="O2137" i="5" s="1"/>
  <c r="N2140" i="5"/>
  <c r="O2140" i="5" s="1"/>
  <c r="N2135" i="5"/>
  <c r="O2135" i="5" s="1"/>
  <c r="N2153" i="5"/>
  <c r="O2153" i="5" s="1"/>
  <c r="N2150" i="5"/>
  <c r="O2150" i="5" s="1"/>
  <c r="N2155" i="5"/>
  <c r="O2155" i="5" s="1"/>
  <c r="N2152" i="5"/>
  <c r="O2152" i="5" s="1"/>
  <c r="N2144" i="5"/>
  <c r="N2141" i="5"/>
  <c r="O2141" i="5" s="1"/>
  <c r="N2146" i="5"/>
  <c r="O2146" i="5" s="1"/>
  <c r="N2157" i="5"/>
  <c r="O2157" i="5" s="1"/>
  <c r="N2149" i="5"/>
  <c r="O2149" i="5" s="1"/>
  <c r="N2154" i="5"/>
  <c r="O2154" i="5" s="1"/>
  <c r="N2151" i="5"/>
  <c r="O2151" i="5" s="1"/>
  <c r="N2143" i="5"/>
  <c r="O2143" i="5" s="1"/>
  <c r="N2134" i="5"/>
  <c r="O2134" i="5" s="1"/>
  <c r="N2145" i="5"/>
  <c r="O2145" i="5" s="1"/>
  <c r="N2142" i="5"/>
  <c r="O2142" i="5" s="1"/>
  <c r="N2147" i="5"/>
  <c r="O2147" i="5" s="1"/>
  <c r="N2156" i="5"/>
  <c r="O2156" i="5" s="1"/>
  <c r="N2148" i="5"/>
  <c r="O2148" i="5" s="1"/>
  <c r="N2125" i="5"/>
  <c r="O2125" i="5" s="1"/>
  <c r="N2117" i="5"/>
  <c r="O2117" i="5" s="1"/>
  <c r="N2122" i="5"/>
  <c r="N2114" i="5"/>
  <c r="O2114" i="5" s="1"/>
  <c r="N2127" i="5"/>
  <c r="O2127" i="5" s="1"/>
  <c r="N2119" i="5"/>
  <c r="O2119" i="5" s="1"/>
  <c r="N2124" i="5"/>
  <c r="O2124" i="5" s="1"/>
  <c r="N2116" i="5"/>
  <c r="O2116" i="5" s="1"/>
  <c r="N2129" i="5"/>
  <c r="O2129" i="5" s="1"/>
  <c r="N2121" i="5"/>
  <c r="O2121" i="5" s="1"/>
  <c r="N2113" i="5"/>
  <c r="O2113" i="5" s="1"/>
  <c r="N2126" i="5"/>
  <c r="O2126" i="5" s="1"/>
  <c r="N2118" i="5"/>
  <c r="O2118" i="5" s="1"/>
  <c r="N2123" i="5"/>
  <c r="O2123" i="5" s="1"/>
  <c r="N2115" i="5"/>
  <c r="O2115" i="5" s="1"/>
  <c r="N2128" i="5"/>
  <c r="O2128" i="5" s="1"/>
  <c r="N2120" i="5"/>
  <c r="O2120" i="5" s="1"/>
  <c r="N2112" i="5"/>
  <c r="O2112" i="5" s="1"/>
  <c r="N2098" i="5"/>
  <c r="O2098" i="5" s="1"/>
  <c r="N2101" i="5"/>
  <c r="O2101" i="5" s="1"/>
  <c r="N2099" i="5"/>
  <c r="O2099" i="5" s="1"/>
  <c r="N2102" i="5"/>
  <c r="O2102" i="5" s="1"/>
  <c r="N2100" i="5"/>
  <c r="O2100" i="5" s="1"/>
  <c r="N2097" i="5"/>
  <c r="O2097" i="5" s="1"/>
  <c r="N2103" i="5"/>
  <c r="O2103" i="5" s="1"/>
  <c r="N2105" i="5"/>
  <c r="O2105" i="5" s="1"/>
  <c r="N2106" i="5"/>
  <c r="O2106" i="5" s="1"/>
  <c r="N2107" i="5"/>
  <c r="O2107" i="5" s="1"/>
  <c r="N2104" i="5"/>
  <c r="O2104" i="5" s="1"/>
  <c r="N2094" i="5"/>
  <c r="O2094" i="5" s="1"/>
  <c r="N2086" i="5"/>
  <c r="O2086" i="5" s="1"/>
  <c r="N2091" i="5"/>
  <c r="O2091" i="5" s="1"/>
  <c r="N2083" i="5"/>
  <c r="O2083" i="5" s="1"/>
  <c r="N2096" i="5"/>
  <c r="O2096" i="5" s="1"/>
  <c r="N2088" i="5"/>
  <c r="O2088" i="5" s="1"/>
  <c r="N2093" i="5"/>
  <c r="O2093" i="5" s="1"/>
  <c r="N2085" i="5"/>
  <c r="O2085" i="5" s="1"/>
  <c r="N2090" i="5"/>
  <c r="O2090" i="5" s="1"/>
  <c r="N2082" i="5"/>
  <c r="N2095" i="5"/>
  <c r="O2095" i="5" s="1"/>
  <c r="N2087" i="5"/>
  <c r="O2087" i="5" s="1"/>
  <c r="N2092" i="5"/>
  <c r="N2084" i="5"/>
  <c r="O2084" i="5" s="1"/>
  <c r="N2089" i="5"/>
  <c r="O2089" i="5" s="1"/>
  <c r="N2073" i="5"/>
  <c r="O2073" i="5" s="1"/>
  <c r="N2070" i="5"/>
  <c r="O2070" i="5" s="1"/>
  <c r="N2075" i="5"/>
  <c r="O2075" i="5" s="1"/>
  <c r="N2072" i="5"/>
  <c r="O2072" i="5" s="1"/>
  <c r="N2077" i="5"/>
  <c r="O2077" i="5" s="1"/>
  <c r="N2069" i="5"/>
  <c r="O2069" i="5" s="1"/>
  <c r="N2074" i="5"/>
  <c r="O2074" i="5" s="1"/>
  <c r="N2071" i="5"/>
  <c r="O2071" i="5" s="1"/>
  <c r="N2076" i="5"/>
  <c r="O2076" i="5" s="1"/>
  <c r="N2061" i="5"/>
  <c r="O2061" i="5" s="1"/>
  <c r="N2063" i="5"/>
  <c r="O2063" i="5" s="1"/>
  <c r="N2062" i="5"/>
  <c r="O2062" i="5" s="1"/>
  <c r="N2058" i="5"/>
  <c r="O2058" i="5" s="1"/>
  <c r="N2050" i="5"/>
  <c r="N2055" i="5"/>
  <c r="O2055" i="5" s="1"/>
  <c r="N2060" i="5"/>
  <c r="N2052" i="5"/>
  <c r="O2052" i="5" s="1"/>
  <c r="N2057" i="5"/>
  <c r="O2057" i="5" s="1"/>
  <c r="N2054" i="5"/>
  <c r="O2054" i="5" s="1"/>
  <c r="N2059" i="5"/>
  <c r="O2059" i="5" s="1"/>
  <c r="N2051" i="5"/>
  <c r="O2051" i="5" s="1"/>
  <c r="N2056" i="5"/>
  <c r="O2056" i="5" s="1"/>
  <c r="N2053" i="5"/>
  <c r="O2053" i="5" s="1"/>
  <c r="N2035" i="5"/>
  <c r="O2035" i="5" s="1"/>
  <c r="N2036" i="5"/>
  <c r="O2036" i="5" s="1"/>
  <c r="N2034" i="5"/>
  <c r="O2034" i="5" s="1"/>
  <c r="N2040" i="5"/>
  <c r="O2040" i="5" s="1"/>
  <c r="N2045" i="5"/>
  <c r="O2045" i="5" s="1"/>
  <c r="N2037" i="5"/>
  <c r="O2037" i="5" s="1"/>
  <c r="N2042" i="5"/>
  <c r="O2042" i="5" s="1"/>
  <c r="N2039" i="5"/>
  <c r="O2039" i="5" s="1"/>
  <c r="N2044" i="5"/>
  <c r="O2044" i="5" s="1"/>
  <c r="N2033" i="5"/>
  <c r="N2041" i="5"/>
  <c r="O2041" i="5" s="1"/>
  <c r="N2038" i="5"/>
  <c r="O2038" i="5" s="1"/>
  <c r="N2043" i="5"/>
  <c r="O2043" i="5" s="1"/>
  <c r="N2024" i="5"/>
  <c r="O2024" i="5" s="1"/>
  <c r="N2016" i="5"/>
  <c r="O2016" i="5" s="1"/>
  <c r="N2021" i="5"/>
  <c r="O2021" i="5" s="1"/>
  <c r="N2013" i="5"/>
  <c r="O2013" i="5" s="1"/>
  <c r="N2026" i="5"/>
  <c r="O2026" i="5" s="1"/>
  <c r="N2018" i="5"/>
  <c r="O2018" i="5" s="1"/>
  <c r="N2023" i="5"/>
  <c r="O2023" i="5" s="1"/>
  <c r="N2015" i="5"/>
  <c r="O2015" i="5" s="1"/>
  <c r="N2028" i="5"/>
  <c r="O2028" i="5" s="1"/>
  <c r="N2020" i="5"/>
  <c r="O2020" i="5" s="1"/>
  <c r="N2012" i="5"/>
  <c r="N2025" i="5"/>
  <c r="O2025" i="5" s="1"/>
  <c r="N2017" i="5"/>
  <c r="O2017" i="5" s="1"/>
  <c r="N2022" i="5"/>
  <c r="N2014" i="5"/>
  <c r="O2014" i="5" s="1"/>
  <c r="N2027" i="5"/>
  <c r="O2027" i="5" s="1"/>
  <c r="N2019" i="5"/>
  <c r="O2019" i="5" s="1"/>
  <c r="N1998" i="5"/>
  <c r="O1998" i="5" s="1"/>
  <c r="N1993" i="5"/>
  <c r="O1993" i="5" s="1"/>
  <c r="N2001" i="5"/>
  <c r="O2001" i="5" s="1"/>
  <c r="N2007" i="5"/>
  <c r="O2007" i="5" s="1"/>
  <c r="N2003" i="5"/>
  <c r="O2003" i="5" s="1"/>
  <c r="N1996" i="5"/>
  <c r="O1996" i="5" s="1"/>
  <c r="N2004" i="5"/>
  <c r="O2004" i="5" s="1"/>
  <c r="N1999" i="5"/>
  <c r="O1999" i="5" s="1"/>
  <c r="N1994" i="5"/>
  <c r="O1994" i="5" s="1"/>
  <c r="N2002" i="5"/>
  <c r="O2002" i="5" s="1"/>
  <c r="N1997" i="5"/>
  <c r="O1997" i="5" s="1"/>
  <c r="N2005" i="5"/>
  <c r="O2005" i="5" s="1"/>
  <c r="N1992" i="5"/>
  <c r="O1992" i="5" s="1"/>
  <c r="N2000" i="5"/>
  <c r="O2000" i="5" s="1"/>
  <c r="N2006" i="5"/>
  <c r="O2006" i="5" s="1"/>
  <c r="N1995" i="5"/>
  <c r="O1995" i="5" s="1"/>
  <c r="N1991" i="5"/>
  <c r="O1991" i="5" s="1"/>
  <c r="N1982" i="5"/>
  <c r="O1982" i="5" s="1"/>
  <c r="N1979" i="5"/>
  <c r="O1979" i="5" s="1"/>
  <c r="N1984" i="5"/>
  <c r="O1984" i="5" s="1"/>
  <c r="N1981" i="5"/>
  <c r="O1981" i="5" s="1"/>
  <c r="N1978" i="5"/>
  <c r="O1978" i="5" s="1"/>
  <c r="N1983" i="5"/>
  <c r="O1983" i="5" s="1"/>
  <c r="N1980" i="5"/>
  <c r="O1980" i="5" s="1"/>
  <c r="N1985" i="5"/>
  <c r="O1985" i="5" s="1"/>
  <c r="N1977" i="5"/>
  <c r="N1965" i="5"/>
  <c r="O1965" i="5" s="1"/>
  <c r="N1970" i="5"/>
  <c r="O1970" i="5" s="1"/>
  <c r="N1967" i="5"/>
  <c r="O1967" i="5" s="1"/>
  <c r="N1972" i="5"/>
  <c r="O1972" i="5" s="1"/>
  <c r="N1964" i="5"/>
  <c r="O1964" i="5" s="1"/>
  <c r="N1969" i="5"/>
  <c r="O1969" i="5" s="1"/>
  <c r="N1966" i="5"/>
  <c r="O1966" i="5" s="1"/>
  <c r="N1971" i="5"/>
  <c r="O1971" i="5" s="1"/>
  <c r="N1963" i="5"/>
  <c r="N1968" i="5"/>
  <c r="O1968" i="5" s="1"/>
  <c r="N1957" i="5"/>
  <c r="O1957" i="5" s="1"/>
  <c r="N1949" i="5"/>
  <c r="N1941" i="5"/>
  <c r="O1941" i="5" s="1"/>
  <c r="N1954" i="5"/>
  <c r="O1954" i="5" s="1"/>
  <c r="N1946" i="5"/>
  <c r="O1946" i="5" s="1"/>
  <c r="N1951" i="5"/>
  <c r="O1951" i="5" s="1"/>
  <c r="N1943" i="5"/>
  <c r="O1943" i="5" s="1"/>
  <c r="N1956" i="5"/>
  <c r="O1956" i="5" s="1"/>
  <c r="N1948" i="5"/>
  <c r="O1948" i="5" s="1"/>
  <c r="N1940" i="5"/>
  <c r="O1940" i="5" s="1"/>
  <c r="N1953" i="5"/>
  <c r="O1953" i="5" s="1"/>
  <c r="N1945" i="5"/>
  <c r="O1945" i="5" s="1"/>
  <c r="N1958" i="5"/>
  <c r="O1958" i="5" s="1"/>
  <c r="N1950" i="5"/>
  <c r="O1950" i="5" s="1"/>
  <c r="N1942" i="5"/>
  <c r="O1942" i="5" s="1"/>
  <c r="N1955" i="5"/>
  <c r="O1955" i="5" s="1"/>
  <c r="N1947" i="5"/>
  <c r="O1947" i="5" s="1"/>
  <c r="N1939" i="5"/>
  <c r="O1939" i="5" s="1"/>
  <c r="N1952" i="5"/>
  <c r="O1952" i="5" s="1"/>
  <c r="N1944" i="5"/>
  <c r="O1944" i="5" s="1"/>
  <c r="N1920" i="5"/>
  <c r="O1920" i="5" s="1"/>
  <c r="N1923" i="5"/>
  <c r="O1923" i="5" s="1"/>
  <c r="N1922" i="5"/>
  <c r="N1921" i="5"/>
  <c r="O1921" i="5" s="1"/>
  <c r="N1924" i="5"/>
  <c r="O1924" i="5" s="1"/>
  <c r="N1919" i="5"/>
  <c r="O1919" i="5" s="1"/>
  <c r="N1925" i="5"/>
  <c r="O1925" i="5" s="1"/>
  <c r="N1928" i="5"/>
  <c r="O1928" i="5" s="1"/>
  <c r="N1926" i="5"/>
  <c r="O1926" i="5" s="1"/>
  <c r="N1927" i="5"/>
  <c r="O1927" i="5" s="1"/>
  <c r="N1918" i="5"/>
  <c r="O1918" i="5" s="1"/>
  <c r="N1930" i="5"/>
  <c r="O1930" i="5" s="1"/>
  <c r="N1916" i="5"/>
  <c r="O1916" i="5" s="1"/>
  <c r="N1932" i="5"/>
  <c r="O1932" i="5" s="1"/>
  <c r="N1913" i="5"/>
  <c r="O1913" i="5" s="1"/>
  <c r="N1929" i="5"/>
  <c r="O1929" i="5" s="1"/>
  <c r="N1934" i="5"/>
  <c r="O1934" i="5" s="1"/>
  <c r="N1915" i="5"/>
  <c r="O1915" i="5" s="1"/>
  <c r="N1931" i="5"/>
  <c r="O1931" i="5" s="1"/>
  <c r="N1912" i="5"/>
  <c r="N1917" i="5"/>
  <c r="O1917" i="5" s="1"/>
  <c r="N1933" i="5"/>
  <c r="O1933" i="5" s="1"/>
  <c r="N1914" i="5"/>
  <c r="O1914" i="5" s="1"/>
  <c r="N1903" i="5"/>
  <c r="O1903" i="5" s="1"/>
  <c r="N1900" i="5"/>
  <c r="O1900" i="5" s="1"/>
  <c r="N1905" i="5"/>
  <c r="O1905" i="5" s="1"/>
  <c r="N1899" i="5"/>
  <c r="O1899" i="5" s="1"/>
  <c r="N1896" i="5"/>
  <c r="N1902" i="5"/>
  <c r="O1902" i="5" s="1"/>
  <c r="N1907" i="5"/>
  <c r="O1907" i="5" s="1"/>
  <c r="N1898" i="5"/>
  <c r="O1898" i="5" s="1"/>
  <c r="N1904" i="5"/>
  <c r="O1904" i="5" s="1"/>
  <c r="N1901" i="5"/>
  <c r="O1901" i="5" s="1"/>
  <c r="N1906" i="5"/>
  <c r="N1897" i="5"/>
  <c r="O1897" i="5" s="1"/>
  <c r="N1882" i="5"/>
  <c r="O1882" i="5" s="1"/>
  <c r="N1883" i="5"/>
  <c r="N1881" i="5"/>
  <c r="O1881" i="5" s="1"/>
  <c r="N1887" i="5"/>
  <c r="O1887" i="5" s="1"/>
  <c r="N1884" i="5"/>
  <c r="O1884" i="5" s="1"/>
  <c r="N1873" i="5"/>
  <c r="O1873" i="5" s="1"/>
  <c r="N1878" i="5"/>
  <c r="O1878" i="5" s="1"/>
  <c r="N1875" i="5"/>
  <c r="O1875" i="5" s="1"/>
  <c r="N1877" i="5"/>
  <c r="O1877" i="5" s="1"/>
  <c r="N1876" i="5"/>
  <c r="O1876" i="5" s="1"/>
  <c r="N1889" i="5"/>
  <c r="O1889" i="5" s="1"/>
  <c r="N1886" i="5"/>
  <c r="O1886" i="5" s="1"/>
  <c r="N1891" i="5"/>
  <c r="O1891" i="5" s="1"/>
  <c r="N1880" i="5"/>
  <c r="O1880" i="5" s="1"/>
  <c r="N1888" i="5"/>
  <c r="O1888" i="5" s="1"/>
  <c r="N1885" i="5"/>
  <c r="O1885" i="5" s="1"/>
  <c r="N1874" i="5"/>
  <c r="O1874" i="5" s="1"/>
  <c r="N1890" i="5"/>
  <c r="O1890" i="5" s="1"/>
  <c r="N1879" i="5"/>
  <c r="O1879" i="5" s="1"/>
  <c r="R1850" i="5"/>
  <c r="R1851" i="5"/>
  <c r="R1852" i="5"/>
  <c r="R1853" i="5"/>
  <c r="R1854" i="5"/>
  <c r="R1859" i="5"/>
  <c r="R1860" i="5"/>
  <c r="R1861" i="5"/>
  <c r="R1862" i="5"/>
  <c r="R1863" i="5"/>
  <c r="R1864" i="5"/>
  <c r="N1867" i="5"/>
  <c r="O1867" i="5" s="1"/>
  <c r="N1859" i="5"/>
  <c r="N1864" i="5"/>
  <c r="N1861" i="5"/>
  <c r="N1866" i="5"/>
  <c r="O1866" i="5" s="1"/>
  <c r="N1863" i="5"/>
  <c r="N1868" i="5"/>
  <c r="O1868" i="5" s="1"/>
  <c r="N1860" i="5"/>
  <c r="N1865" i="5"/>
  <c r="N1862" i="5"/>
  <c r="N1835" i="5"/>
  <c r="O1835" i="5" s="1"/>
  <c r="N1848" i="5"/>
  <c r="O1848" i="5" s="1"/>
  <c r="N1853" i="5"/>
  <c r="N1845" i="5"/>
  <c r="O1845" i="5" s="1"/>
  <c r="N1850" i="5"/>
  <c r="N1847" i="5"/>
  <c r="O1847" i="5" s="1"/>
  <c r="N1852" i="5"/>
  <c r="N1844" i="5"/>
  <c r="N1849" i="5"/>
  <c r="N1854" i="5"/>
  <c r="N1846" i="5"/>
  <c r="O1846" i="5" s="1"/>
  <c r="N1851" i="5"/>
  <c r="N1827" i="5"/>
  <c r="O1827" i="5" s="1"/>
  <c r="N1829" i="5"/>
  <c r="O1829" i="5" s="1"/>
  <c r="N1828" i="5"/>
  <c r="O1828" i="5" s="1"/>
  <c r="N1826" i="5"/>
  <c r="O1826" i="5" s="1"/>
  <c r="N1824" i="5"/>
  <c r="O1824" i="5" s="1"/>
  <c r="N1833" i="5"/>
  <c r="O1833" i="5" s="1"/>
  <c r="N1830" i="5"/>
  <c r="O1830" i="5" s="1"/>
  <c r="N1839" i="5"/>
  <c r="O1839" i="5" s="1"/>
  <c r="N1838" i="5"/>
  <c r="O1838" i="5" s="1"/>
  <c r="N1832" i="5"/>
  <c r="O1832" i="5" s="1"/>
  <c r="N1825" i="5"/>
  <c r="O1825" i="5" s="1"/>
  <c r="N1834" i="5"/>
  <c r="N1837" i="5"/>
  <c r="O1837" i="5" s="1"/>
  <c r="N1831" i="5"/>
  <c r="O1831" i="5" s="1"/>
  <c r="N1836" i="5"/>
  <c r="O1836" i="5" s="1"/>
  <c r="Y700" i="5"/>
  <c r="G130" i="7" s="1"/>
  <c r="G133" i="7" s="1"/>
  <c r="N1813" i="5"/>
  <c r="O1813" i="5" s="1"/>
  <c r="N1818" i="5"/>
  <c r="O1818" i="5" s="1"/>
  <c r="N1810" i="5"/>
  <c r="O1810" i="5" s="1"/>
  <c r="N1815" i="5"/>
  <c r="O1815" i="5" s="1"/>
  <c r="N1807" i="5"/>
  <c r="O1807" i="5" s="1"/>
  <c r="N1812" i="5"/>
  <c r="O1812" i="5" s="1"/>
  <c r="N1817" i="5"/>
  <c r="N1809" i="5"/>
  <c r="O1809" i="5" s="1"/>
  <c r="N1814" i="5"/>
  <c r="O1814" i="5" s="1"/>
  <c r="N1819" i="5"/>
  <c r="O1819" i="5" s="1"/>
  <c r="N1811" i="5"/>
  <c r="O1811" i="5" s="1"/>
  <c r="N1816" i="5"/>
  <c r="O1816" i="5" s="1"/>
  <c r="N1808" i="5"/>
  <c r="O1808" i="5" s="1"/>
  <c r="N1798" i="5"/>
  <c r="O1798" i="5" s="1"/>
  <c r="N1790" i="5"/>
  <c r="O1790" i="5" s="1"/>
  <c r="N1782" i="5"/>
  <c r="O1782" i="5" s="1"/>
  <c r="N1795" i="5"/>
  <c r="O1795" i="5" s="1"/>
  <c r="N1787" i="5"/>
  <c r="O1787" i="5" s="1"/>
  <c r="N1779" i="5"/>
  <c r="O1779" i="5" s="1"/>
  <c r="N1800" i="5"/>
  <c r="O1800" i="5" s="1"/>
  <c r="N1792" i="5"/>
  <c r="O1792" i="5" s="1"/>
  <c r="N1784" i="5"/>
  <c r="O1784" i="5" s="1"/>
  <c r="N1797" i="5"/>
  <c r="O1797" i="5" s="1"/>
  <c r="N1789" i="5"/>
  <c r="O1789" i="5" s="1"/>
  <c r="N1781" i="5"/>
  <c r="O1781" i="5" s="1"/>
  <c r="N1802" i="5"/>
  <c r="O1802" i="5" s="1"/>
  <c r="N1794" i="5"/>
  <c r="O1794" i="5" s="1"/>
  <c r="N1786" i="5"/>
  <c r="O1786" i="5" s="1"/>
  <c r="N1778" i="5"/>
  <c r="O1778" i="5" s="1"/>
  <c r="N1799" i="5"/>
  <c r="O1799" i="5" s="1"/>
  <c r="N1791" i="5"/>
  <c r="O1791" i="5" s="1"/>
  <c r="N1783" i="5"/>
  <c r="O1783" i="5" s="1"/>
  <c r="N1796" i="5"/>
  <c r="O1796" i="5" s="1"/>
  <c r="N1788" i="5"/>
  <c r="N1780" i="5"/>
  <c r="O1780" i="5" s="1"/>
  <c r="N1801" i="5"/>
  <c r="O1801" i="5" s="1"/>
  <c r="N1793" i="5"/>
  <c r="O1793" i="5" s="1"/>
  <c r="N1785" i="5"/>
  <c r="O1785" i="5" s="1"/>
  <c r="N1772" i="5"/>
  <c r="O1772" i="5" s="1"/>
  <c r="N1769" i="5"/>
  <c r="O1769" i="5" s="1"/>
  <c r="N1767" i="5"/>
  <c r="O1767" i="5" s="1"/>
  <c r="N1771" i="5"/>
  <c r="O1771" i="5" s="1"/>
  <c r="N1768" i="5"/>
  <c r="O1768" i="5" s="1"/>
  <c r="N1773" i="5"/>
  <c r="O1773" i="5" s="1"/>
  <c r="N1766" i="5"/>
  <c r="O1766" i="5" s="1"/>
  <c r="N1770" i="5"/>
  <c r="O1770" i="5" s="1"/>
  <c r="N1761" i="5"/>
  <c r="O1761" i="5" s="1"/>
  <c r="N1753" i="5"/>
  <c r="O1753" i="5" s="1"/>
  <c r="N1745" i="5"/>
  <c r="O1745" i="5" s="1"/>
  <c r="N1737" i="5"/>
  <c r="N1758" i="5"/>
  <c r="O1758" i="5" s="1"/>
  <c r="N1750" i="5"/>
  <c r="O1750" i="5" s="1"/>
  <c r="N1742" i="5"/>
  <c r="O1742" i="5" s="1"/>
  <c r="N1734" i="5"/>
  <c r="O1734" i="5" s="1"/>
  <c r="N1755" i="5"/>
  <c r="O1755" i="5" s="1"/>
  <c r="N1747" i="5"/>
  <c r="O1747" i="5" s="1"/>
  <c r="N1739" i="5"/>
  <c r="O1739" i="5" s="1"/>
  <c r="N1760" i="5"/>
  <c r="O1760" i="5" s="1"/>
  <c r="N1752" i="5"/>
  <c r="O1752" i="5" s="1"/>
  <c r="N1744" i="5"/>
  <c r="O1744" i="5" s="1"/>
  <c r="N1736" i="5"/>
  <c r="O1736" i="5" s="1"/>
  <c r="N1728" i="5"/>
  <c r="O1728" i="5" s="1"/>
  <c r="N1730" i="5"/>
  <c r="O1730" i="5" s="1"/>
  <c r="N1727" i="5"/>
  <c r="O1727" i="5" s="1"/>
  <c r="N1740" i="5"/>
  <c r="O1740" i="5" s="1"/>
  <c r="N1757" i="5"/>
  <c r="O1757" i="5" s="1"/>
  <c r="N1749" i="5"/>
  <c r="O1749" i="5" s="1"/>
  <c r="N1741" i="5"/>
  <c r="O1741" i="5" s="1"/>
  <c r="N1733" i="5"/>
  <c r="O1733" i="5" s="1"/>
  <c r="N1732" i="5"/>
  <c r="O1732" i="5" s="1"/>
  <c r="N1729" i="5"/>
  <c r="O1729" i="5" s="1"/>
  <c r="N1731" i="5"/>
  <c r="O1731" i="5" s="1"/>
  <c r="N1754" i="5"/>
  <c r="O1754" i="5" s="1"/>
  <c r="N1746" i="5"/>
  <c r="O1746" i="5" s="1"/>
  <c r="N1738" i="5"/>
  <c r="O1738" i="5" s="1"/>
  <c r="N1759" i="5"/>
  <c r="O1759" i="5" s="1"/>
  <c r="N1751" i="5"/>
  <c r="O1751" i="5" s="1"/>
  <c r="N1743" i="5"/>
  <c r="O1743" i="5" s="1"/>
  <c r="N1735" i="5"/>
  <c r="O1735" i="5" s="1"/>
  <c r="N1756" i="5"/>
  <c r="O1756" i="5" s="1"/>
  <c r="N1748" i="5"/>
  <c r="O1748" i="5" s="1"/>
  <c r="N1695" i="5"/>
  <c r="O1695" i="5" s="1"/>
  <c r="N1703" i="5"/>
  <c r="O1703" i="5" s="1"/>
  <c r="N1692" i="5"/>
  <c r="O1692" i="5" s="1"/>
  <c r="N1690" i="5"/>
  <c r="O1690" i="5" s="1"/>
  <c r="N1698" i="5"/>
  <c r="O1698" i="5" s="1"/>
  <c r="N1706" i="5"/>
  <c r="O1706" i="5" s="1"/>
  <c r="N1693" i="5"/>
  <c r="O1693" i="5" s="1"/>
  <c r="N1701" i="5"/>
  <c r="O1701" i="5" s="1"/>
  <c r="N1696" i="5"/>
  <c r="O1696" i="5" s="1"/>
  <c r="N1704" i="5"/>
  <c r="O1704" i="5" s="1"/>
  <c r="N1691" i="5"/>
  <c r="O1691" i="5" s="1"/>
  <c r="N1699" i="5"/>
  <c r="O1699" i="5" s="1"/>
  <c r="N1707" i="5"/>
  <c r="O1707" i="5" s="1"/>
  <c r="N1694" i="5"/>
  <c r="N1702" i="5"/>
  <c r="O1702" i="5" s="1"/>
  <c r="N1689" i="5"/>
  <c r="O1689" i="5" s="1"/>
  <c r="N1697" i="5"/>
  <c r="O1697" i="5" s="1"/>
  <c r="N1705" i="5"/>
  <c r="O1705" i="5" s="1"/>
  <c r="N1700" i="5"/>
  <c r="O1700" i="5" s="1"/>
  <c r="N1710" i="5"/>
  <c r="O1710" i="5" s="1"/>
  <c r="N1688" i="5"/>
  <c r="O1688" i="5" s="1"/>
  <c r="N1686" i="5"/>
  <c r="O1686" i="5" s="1"/>
  <c r="N1713" i="5"/>
  <c r="O1713" i="5" s="1"/>
  <c r="N1708" i="5"/>
  <c r="O1708" i="5" s="1"/>
  <c r="N1716" i="5"/>
  <c r="O1716" i="5" s="1"/>
  <c r="N1711" i="5"/>
  <c r="O1711" i="5" s="1"/>
  <c r="N1687" i="5"/>
  <c r="O1687" i="5" s="1"/>
  <c r="N1714" i="5"/>
  <c r="O1714" i="5" s="1"/>
  <c r="N1709" i="5"/>
  <c r="O1709" i="5" s="1"/>
  <c r="N1685" i="5"/>
  <c r="O1685" i="5" s="1"/>
  <c r="N1712" i="5"/>
  <c r="O1712" i="5" s="1"/>
  <c r="N1715" i="5"/>
  <c r="O1715" i="5" s="1"/>
  <c r="N1718" i="5"/>
  <c r="O1718" i="5" s="1"/>
  <c r="N1720" i="5"/>
  <c r="O1720" i="5" s="1"/>
  <c r="N1717" i="5"/>
  <c r="O1717" i="5" s="1"/>
  <c r="N1722" i="5"/>
  <c r="O1722" i="5" s="1"/>
  <c r="N1719" i="5"/>
  <c r="O1719" i="5" s="1"/>
  <c r="N1684" i="5"/>
  <c r="O1684" i="5" s="1"/>
  <c r="N1721" i="5"/>
  <c r="O1721" i="5" s="1"/>
  <c r="N1679" i="5"/>
  <c r="O1679" i="5" s="1"/>
  <c r="N1671" i="5"/>
  <c r="O1671" i="5" s="1"/>
  <c r="N1676" i="5"/>
  <c r="O1676" i="5" s="1"/>
  <c r="N1668" i="5"/>
  <c r="O1668" i="5" s="1"/>
  <c r="N1673" i="5"/>
  <c r="O1673" i="5" s="1"/>
  <c r="N1665" i="5"/>
  <c r="O1665" i="5" s="1"/>
  <c r="N1678" i="5"/>
  <c r="O1678" i="5" s="1"/>
  <c r="N1670" i="5"/>
  <c r="O1670" i="5" s="1"/>
  <c r="N1675" i="5"/>
  <c r="N1667" i="5"/>
  <c r="O1667" i="5" s="1"/>
  <c r="N1672" i="5"/>
  <c r="O1672" i="5" s="1"/>
  <c r="N1677" i="5"/>
  <c r="O1677" i="5" s="1"/>
  <c r="N1669" i="5"/>
  <c r="O1669" i="5" s="1"/>
  <c r="N1674" i="5"/>
  <c r="O1674" i="5" s="1"/>
  <c r="N1666" i="5"/>
  <c r="O1666" i="5" s="1"/>
  <c r="N1645" i="5"/>
  <c r="O1645" i="5" s="1"/>
  <c r="N1644" i="5"/>
  <c r="O1644" i="5" s="1"/>
  <c r="N1656" i="5"/>
  <c r="O1656" i="5" s="1"/>
  <c r="N1648" i="5"/>
  <c r="O1648" i="5" s="1"/>
  <c r="N1653" i="5"/>
  <c r="O1653" i="5" s="1"/>
  <c r="N1643" i="5"/>
  <c r="O1643" i="5" s="1"/>
  <c r="N1658" i="5"/>
  <c r="O1658" i="5" s="1"/>
  <c r="N1650" i="5"/>
  <c r="O1650" i="5" s="1"/>
  <c r="N1655" i="5"/>
  <c r="O1655" i="5" s="1"/>
  <c r="N1647" i="5"/>
  <c r="O1647" i="5" s="1"/>
  <c r="N1660" i="5"/>
  <c r="O1660" i="5" s="1"/>
  <c r="N1652" i="5"/>
  <c r="N1642" i="5"/>
  <c r="O1642" i="5" s="1"/>
  <c r="N1657" i="5"/>
  <c r="O1657" i="5" s="1"/>
  <c r="N1649" i="5"/>
  <c r="O1649" i="5" s="1"/>
  <c r="N1654" i="5"/>
  <c r="O1654" i="5" s="1"/>
  <c r="N1646" i="5"/>
  <c r="O1646" i="5" s="1"/>
  <c r="N1659" i="5"/>
  <c r="O1659" i="5" s="1"/>
  <c r="N1651" i="5"/>
  <c r="O1651" i="5" s="1"/>
  <c r="N1623" i="5"/>
  <c r="O1623" i="5" s="1"/>
  <c r="N1622" i="5"/>
  <c r="O1622" i="5" s="1"/>
  <c r="N1605" i="5"/>
  <c r="N1633" i="5"/>
  <c r="O1633" i="5" s="1"/>
  <c r="N1625" i="5"/>
  <c r="O1625" i="5" s="1"/>
  <c r="N1630" i="5"/>
  <c r="O1630" i="5" s="1"/>
  <c r="N1635" i="5"/>
  <c r="O1635" i="5" s="1"/>
  <c r="N1627" i="5"/>
  <c r="O1627" i="5" s="1"/>
  <c r="N1632" i="5"/>
  <c r="O1632" i="5" s="1"/>
  <c r="N1624" i="5"/>
  <c r="O1624" i="5" s="1"/>
  <c r="N1637" i="5"/>
  <c r="O1637" i="5" s="1"/>
  <c r="N1629" i="5"/>
  <c r="O1629" i="5" s="1"/>
  <c r="N1634" i="5"/>
  <c r="O1634" i="5" s="1"/>
  <c r="N1626" i="5"/>
  <c r="O1626" i="5" s="1"/>
  <c r="N1631" i="5"/>
  <c r="N1621" i="5"/>
  <c r="O1621" i="5" s="1"/>
  <c r="N1636" i="5"/>
  <c r="O1636" i="5" s="1"/>
  <c r="N1628" i="5"/>
  <c r="O1628" i="5" s="1"/>
  <c r="N1611" i="5"/>
  <c r="O1611" i="5" s="1"/>
  <c r="N1604" i="5"/>
  <c r="O1604" i="5" s="1"/>
  <c r="N1616" i="5"/>
  <c r="O1616" i="5" s="1"/>
  <c r="N1613" i="5"/>
  <c r="O1613" i="5" s="1"/>
  <c r="N1606" i="5"/>
  <c r="O1606" i="5" s="1"/>
  <c r="N1610" i="5"/>
  <c r="O1610" i="5" s="1"/>
  <c r="N1615" i="5"/>
  <c r="O1615" i="5" s="1"/>
  <c r="N1608" i="5"/>
  <c r="O1608" i="5" s="1"/>
  <c r="N1602" i="5"/>
  <c r="O1602" i="5" s="1"/>
  <c r="N1612" i="5"/>
  <c r="O1605" i="5"/>
  <c r="N1609" i="5"/>
  <c r="O1609" i="5" s="1"/>
  <c r="N1603" i="5"/>
  <c r="O1603" i="5" s="1"/>
  <c r="N1614" i="5"/>
  <c r="O1614" i="5" s="1"/>
  <c r="N1607" i="5"/>
  <c r="O1607" i="5" s="1"/>
  <c r="N1573" i="5"/>
  <c r="O1573" i="5" s="1"/>
  <c r="N1575" i="5"/>
  <c r="O1575" i="5" s="1"/>
  <c r="N1568" i="5"/>
  <c r="O1568" i="5" s="1"/>
  <c r="N1576" i="5"/>
  <c r="O1576" i="5" s="1"/>
  <c r="N1571" i="5"/>
  <c r="O1571" i="5" s="1"/>
  <c r="N1574" i="5"/>
  <c r="O1574" i="5" s="1"/>
  <c r="N1569" i="5"/>
  <c r="O1569" i="5" s="1"/>
  <c r="N1577" i="5"/>
  <c r="O1577" i="5" s="1"/>
  <c r="N1570" i="5"/>
  <c r="O1570" i="5" s="1"/>
  <c r="N1572" i="5"/>
  <c r="O1572" i="5" s="1"/>
  <c r="N1567" i="5"/>
  <c r="O1567" i="5" s="1"/>
  <c r="N1590" i="5"/>
  <c r="O1590" i="5" s="1"/>
  <c r="N1582" i="5"/>
  <c r="O1582" i="5" s="1"/>
  <c r="N1593" i="5"/>
  <c r="O1593" i="5" s="1"/>
  <c r="N1587" i="5"/>
  <c r="O1587" i="5" s="1"/>
  <c r="N1579" i="5"/>
  <c r="O1579" i="5" s="1"/>
  <c r="N1596" i="5"/>
  <c r="O1596" i="5" s="1"/>
  <c r="N1584" i="5"/>
  <c r="O1584" i="5" s="1"/>
  <c r="N1565" i="5"/>
  <c r="O1565" i="5" s="1"/>
  <c r="N1589" i="5"/>
  <c r="O1589" i="5" s="1"/>
  <c r="N1581" i="5"/>
  <c r="O1581" i="5" s="1"/>
  <c r="N1592" i="5"/>
  <c r="O1592" i="5" s="1"/>
  <c r="N1586" i="5"/>
  <c r="O1586" i="5" s="1"/>
  <c r="N1578" i="5"/>
  <c r="O1578" i="5" s="1"/>
  <c r="N1595" i="5"/>
  <c r="O1595" i="5" s="1"/>
  <c r="N1583" i="5"/>
  <c r="O1583" i="5" s="1"/>
  <c r="N1594" i="5"/>
  <c r="O1594" i="5" s="1"/>
  <c r="N1588" i="5"/>
  <c r="O1588" i="5" s="1"/>
  <c r="N1580" i="5"/>
  <c r="O1580" i="5" s="1"/>
  <c r="N1597" i="5"/>
  <c r="O1597" i="5" s="1"/>
  <c r="N1591" i="5"/>
  <c r="O1591" i="5" s="1"/>
  <c r="N1585" i="5"/>
  <c r="O1585" i="5" s="1"/>
  <c r="N1566" i="5"/>
  <c r="O1566" i="5" s="1"/>
  <c r="N1556" i="5"/>
  <c r="O1556" i="5" s="1"/>
  <c r="N1553" i="5"/>
  <c r="O1553" i="5" s="1"/>
  <c r="N1558" i="5"/>
  <c r="O1558" i="5" s="1"/>
  <c r="N1555" i="5"/>
  <c r="O1555" i="5" s="1"/>
  <c r="N1560" i="5"/>
  <c r="O1560" i="5" s="1"/>
  <c r="N1552" i="5"/>
  <c r="O1552" i="5" s="1"/>
  <c r="N1557" i="5"/>
  <c r="O1557" i="5" s="1"/>
  <c r="N1554" i="5"/>
  <c r="O1554" i="5" s="1"/>
  <c r="N1559" i="5"/>
  <c r="O1559" i="5" s="1"/>
  <c r="N1551" i="5"/>
  <c r="O1551" i="5" s="1"/>
  <c r="N1527" i="5"/>
  <c r="O1527" i="5" s="1"/>
  <c r="N1535" i="5"/>
  <c r="O1535" i="5" s="1"/>
  <c r="N1522" i="5"/>
  <c r="O1522" i="5" s="1"/>
  <c r="N1530" i="5"/>
  <c r="N1538" i="5"/>
  <c r="O1538" i="5" s="1"/>
  <c r="N1525" i="5"/>
  <c r="O1525" i="5" s="1"/>
  <c r="N1533" i="5"/>
  <c r="O1533" i="5" s="1"/>
  <c r="N1541" i="5"/>
  <c r="O1541" i="5" s="1"/>
  <c r="N1528" i="5"/>
  <c r="O1528" i="5" s="1"/>
  <c r="N1534" i="5"/>
  <c r="O1534" i="5" s="1"/>
  <c r="N1540" i="5"/>
  <c r="O1540" i="5" s="1"/>
  <c r="N1536" i="5"/>
  <c r="O1536" i="5" s="1"/>
  <c r="N1523" i="5"/>
  <c r="O1523" i="5" s="1"/>
  <c r="N1531" i="5"/>
  <c r="O1531" i="5" s="1"/>
  <c r="N1539" i="5"/>
  <c r="O1539" i="5" s="1"/>
  <c r="N1526" i="5"/>
  <c r="O1526" i="5" s="1"/>
  <c r="N1521" i="5"/>
  <c r="O1521" i="5" s="1"/>
  <c r="N1529" i="5"/>
  <c r="O1529" i="5" s="1"/>
  <c r="N1537" i="5"/>
  <c r="O1537" i="5" s="1"/>
  <c r="N1524" i="5"/>
  <c r="O1524" i="5" s="1"/>
  <c r="N1532" i="5"/>
  <c r="O1532" i="5" s="1"/>
  <c r="N1520" i="5"/>
  <c r="O1520" i="5" s="1"/>
  <c r="N1543" i="5"/>
  <c r="O1543" i="5" s="1"/>
  <c r="N1545" i="5"/>
  <c r="O1545" i="5" s="1"/>
  <c r="N1542" i="5"/>
  <c r="O1542" i="5" s="1"/>
  <c r="N1546" i="5"/>
  <c r="O1546" i="5" s="1"/>
  <c r="N1544" i="5"/>
  <c r="O1544" i="5" s="1"/>
  <c r="N1514" i="5"/>
  <c r="O1514" i="5" s="1"/>
  <c r="N1510" i="5"/>
  <c r="O1510" i="5" s="1"/>
  <c r="N1515" i="5"/>
  <c r="O1515" i="5" s="1"/>
  <c r="N1511" i="5"/>
  <c r="O1511" i="5" s="1"/>
  <c r="N1513" i="5"/>
  <c r="O1513" i="5" s="1"/>
  <c r="N1512" i="5"/>
  <c r="O1512" i="5" s="1"/>
  <c r="N1509" i="5"/>
  <c r="O1509" i="5" s="1"/>
  <c r="N1508" i="5"/>
  <c r="O1508" i="5" s="1"/>
  <c r="N1507" i="5"/>
  <c r="O1507" i="5" s="1"/>
  <c r="N1501" i="5"/>
  <c r="O1501" i="5" s="1"/>
  <c r="N1502" i="5"/>
  <c r="O1502" i="5" s="1"/>
  <c r="N1499" i="5"/>
  <c r="O1499" i="5" s="1"/>
  <c r="N1496" i="5"/>
  <c r="O1496" i="5" s="1"/>
  <c r="N1498" i="5"/>
  <c r="O1498" i="5" s="1"/>
  <c r="N1495" i="5"/>
  <c r="O1495" i="5" s="1"/>
  <c r="N1500" i="5"/>
  <c r="O1500" i="5" s="1"/>
  <c r="N1497" i="5"/>
  <c r="O1497" i="5" s="1"/>
  <c r="N1494" i="5"/>
  <c r="O1494" i="5" s="1"/>
  <c r="AD1032" i="5"/>
  <c r="O270" i="7"/>
  <c r="N1487" i="5"/>
  <c r="O1487" i="5" s="1"/>
  <c r="N1484" i="5"/>
  <c r="O1484" i="5" s="1"/>
  <c r="N1481" i="5"/>
  <c r="O1481" i="5" s="1"/>
  <c r="N1486" i="5"/>
  <c r="O1486" i="5" s="1"/>
  <c r="N1483" i="5"/>
  <c r="O1483" i="5" s="1"/>
  <c r="N1480" i="5"/>
  <c r="O1480" i="5" s="1"/>
  <c r="N1488" i="5"/>
  <c r="O1488" i="5" s="1"/>
  <c r="N1489" i="5"/>
  <c r="O1489" i="5" s="1"/>
  <c r="N1485" i="5"/>
  <c r="O1485" i="5" s="1"/>
  <c r="N1482" i="5"/>
  <c r="O1482" i="5" s="1"/>
  <c r="N1363" i="5"/>
  <c r="O1363" i="5" s="1"/>
  <c r="N1355" i="5"/>
  <c r="N1347" i="5"/>
  <c r="O1347" i="5" s="1"/>
  <c r="N1360" i="5"/>
  <c r="O1360" i="5" s="1"/>
  <c r="N1352" i="5"/>
  <c r="O1352" i="5" s="1"/>
  <c r="N1357" i="5"/>
  <c r="O1357" i="5" s="1"/>
  <c r="N1349" i="5"/>
  <c r="O1349" i="5" s="1"/>
  <c r="N1362" i="5"/>
  <c r="O1362" i="5" s="1"/>
  <c r="N1354" i="5"/>
  <c r="O1354" i="5" s="1"/>
  <c r="N1346" i="5"/>
  <c r="O1346" i="5" s="1"/>
  <c r="N1359" i="5"/>
  <c r="O1359" i="5" s="1"/>
  <c r="N1351" i="5"/>
  <c r="O1351" i="5" s="1"/>
  <c r="N1364" i="5"/>
  <c r="O1364" i="5" s="1"/>
  <c r="N1356" i="5"/>
  <c r="O1356" i="5" s="1"/>
  <c r="N1348" i="5"/>
  <c r="O1348" i="5" s="1"/>
  <c r="N1361" i="5"/>
  <c r="O1361" i="5" s="1"/>
  <c r="N1353" i="5"/>
  <c r="O1353" i="5" s="1"/>
  <c r="N1345" i="5"/>
  <c r="N1358" i="5"/>
  <c r="O1358" i="5" s="1"/>
  <c r="N1350" i="5"/>
  <c r="O1350" i="5" s="1"/>
  <c r="N1337" i="5"/>
  <c r="O1337" i="5" s="1"/>
  <c r="N1329" i="5"/>
  <c r="O1329" i="5" s="1"/>
  <c r="N1321" i="5"/>
  <c r="O1321" i="5" s="1"/>
  <c r="N1334" i="5"/>
  <c r="O1334" i="5" s="1"/>
  <c r="N1326" i="5"/>
  <c r="O1326" i="5" s="1"/>
  <c r="N1318" i="5"/>
  <c r="O1318" i="5" s="1"/>
  <c r="N1339" i="5"/>
  <c r="O1339" i="5" s="1"/>
  <c r="N1331" i="5"/>
  <c r="O1331" i="5" s="1"/>
  <c r="N1323" i="5"/>
  <c r="O1323" i="5" s="1"/>
  <c r="N1336" i="5"/>
  <c r="O1336" i="5" s="1"/>
  <c r="N1328" i="5"/>
  <c r="N1320" i="5"/>
  <c r="O1320" i="5" s="1"/>
  <c r="N1333" i="5"/>
  <c r="O1333" i="5" s="1"/>
  <c r="N1325" i="5"/>
  <c r="O1325" i="5" s="1"/>
  <c r="N1338" i="5"/>
  <c r="O1338" i="5" s="1"/>
  <c r="N1330" i="5"/>
  <c r="O1330" i="5" s="1"/>
  <c r="N1322" i="5"/>
  <c r="O1322" i="5" s="1"/>
  <c r="N1335" i="5"/>
  <c r="O1335" i="5" s="1"/>
  <c r="N1327" i="5"/>
  <c r="O1327" i="5" s="1"/>
  <c r="N1319" i="5"/>
  <c r="O1319" i="5" s="1"/>
  <c r="N1340" i="5"/>
  <c r="O1340" i="5" s="1"/>
  <c r="N1332" i="5"/>
  <c r="O1332" i="5" s="1"/>
  <c r="N1324" i="5"/>
  <c r="O1324" i="5" s="1"/>
  <c r="N1305" i="5"/>
  <c r="O1305" i="5" s="1"/>
  <c r="N1308" i="5"/>
  <c r="O1308" i="5" s="1"/>
  <c r="N1306" i="5"/>
  <c r="O1306" i="5" s="1"/>
  <c r="N1309" i="5"/>
  <c r="O1309" i="5" s="1"/>
  <c r="N1307" i="5"/>
  <c r="O1307" i="5" s="1"/>
  <c r="N1304" i="5"/>
  <c r="O1304" i="5" s="1"/>
  <c r="N1303" i="5"/>
  <c r="O1303" i="5" s="1"/>
  <c r="N1310" i="5"/>
  <c r="O1310" i="5" s="1"/>
  <c r="N1311" i="5"/>
  <c r="O1311" i="5" s="1"/>
  <c r="N1302" i="5"/>
  <c r="O1302" i="5" s="1"/>
  <c r="N1295" i="5"/>
  <c r="O1295" i="5" s="1"/>
  <c r="N1294" i="5"/>
  <c r="O1294" i="5" s="1"/>
  <c r="N1298" i="5"/>
  <c r="O1298" i="5" s="1"/>
  <c r="N1297" i="5"/>
  <c r="O1297" i="5" s="1"/>
  <c r="N1299" i="5"/>
  <c r="O1299" i="5" s="1"/>
  <c r="N1296" i="5"/>
  <c r="O1296" i="5" s="1"/>
  <c r="N1287" i="5"/>
  <c r="O1287" i="5" s="1"/>
  <c r="N1284" i="5"/>
  <c r="N1288" i="5"/>
  <c r="O1288" i="5" s="1"/>
  <c r="N1289" i="5"/>
  <c r="O1289" i="5" s="1"/>
  <c r="N1286" i="5"/>
  <c r="O1286" i="5" s="1"/>
  <c r="N1291" i="5"/>
  <c r="O1291" i="5" s="1"/>
  <c r="N1285" i="5"/>
  <c r="O1285" i="5" s="1"/>
  <c r="N1290" i="5"/>
  <c r="O1290" i="5" s="1"/>
  <c r="N1293" i="5"/>
  <c r="O1293" i="5" s="1"/>
  <c r="N1301" i="5"/>
  <c r="O1301" i="5" s="1"/>
  <c r="N1292" i="5"/>
  <c r="O1292" i="5" s="1"/>
  <c r="N1300" i="5"/>
  <c r="O1300" i="5" s="1"/>
  <c r="N1313" i="5"/>
  <c r="O1313" i="5" s="1"/>
  <c r="N1312" i="5"/>
  <c r="O1312" i="5" s="1"/>
  <c r="N1279" i="5"/>
  <c r="O1279" i="5" s="1"/>
  <c r="N1276" i="5"/>
  <c r="O1276" i="5" s="1"/>
  <c r="N1281" i="5"/>
  <c r="O1281" i="5" s="1"/>
  <c r="N1278" i="5"/>
  <c r="O1278" i="5" s="1"/>
  <c r="N1283" i="5"/>
  <c r="O1283" i="5" s="1"/>
  <c r="N1275" i="5"/>
  <c r="O1275" i="5" s="1"/>
  <c r="N1277" i="5"/>
  <c r="O1277" i="5" s="1"/>
  <c r="N1282" i="5"/>
  <c r="O1282" i="5" s="1"/>
  <c r="N1280" i="5"/>
  <c r="O1280" i="5" s="1"/>
  <c r="N1274" i="5"/>
  <c r="N1253" i="5"/>
  <c r="O1253" i="5" s="1"/>
  <c r="N1248" i="5"/>
  <c r="O1248" i="5" s="1"/>
  <c r="N1256" i="5"/>
  <c r="N1251" i="5"/>
  <c r="O1251" i="5" s="1"/>
  <c r="N1250" i="5"/>
  <c r="O1250" i="5" s="1"/>
  <c r="N1254" i="5"/>
  <c r="O1254" i="5" s="1"/>
  <c r="N1249" i="5"/>
  <c r="O1249" i="5" s="1"/>
  <c r="N1257" i="5"/>
  <c r="O1257" i="5" s="1"/>
  <c r="N1252" i="5"/>
  <c r="O1252" i="5" s="1"/>
  <c r="N1247" i="5"/>
  <c r="O1247" i="5" s="1"/>
  <c r="N1255" i="5"/>
  <c r="O1255" i="5" s="1"/>
  <c r="N1265" i="5"/>
  <c r="O1265" i="5" s="1"/>
  <c r="N1246" i="5"/>
  <c r="O1246" i="5" s="1"/>
  <c r="N1262" i="5"/>
  <c r="O1262" i="5" s="1"/>
  <c r="N1267" i="5"/>
  <c r="O1267" i="5" s="1"/>
  <c r="N1259" i="5"/>
  <c r="O1259" i="5" s="1"/>
  <c r="N1264" i="5"/>
  <c r="O1264" i="5" s="1"/>
  <c r="N1261" i="5"/>
  <c r="O1261" i="5" s="1"/>
  <c r="N1266" i="5"/>
  <c r="O1266" i="5" s="1"/>
  <c r="N1258" i="5"/>
  <c r="O1258" i="5" s="1"/>
  <c r="N1263" i="5"/>
  <c r="O1263" i="5" s="1"/>
  <c r="N1268" i="5"/>
  <c r="O1268" i="5" s="1"/>
  <c r="N1260" i="5"/>
  <c r="O1260" i="5" s="1"/>
  <c r="N1237" i="5"/>
  <c r="O1237" i="5" s="1"/>
  <c r="N1229" i="5"/>
  <c r="O1229" i="5" s="1"/>
  <c r="N1234" i="5"/>
  <c r="O1234" i="5" s="1"/>
  <c r="N1239" i="5"/>
  <c r="N1231" i="5"/>
  <c r="O1231" i="5" s="1"/>
  <c r="N1236" i="5"/>
  <c r="O1236" i="5" s="1"/>
  <c r="N1233" i="5"/>
  <c r="O1233" i="5" s="1"/>
  <c r="N1238" i="5"/>
  <c r="O1238" i="5" s="1"/>
  <c r="N1230" i="5"/>
  <c r="O1230" i="5" s="1"/>
  <c r="N1235" i="5"/>
  <c r="O1235" i="5" s="1"/>
  <c r="N1240" i="5"/>
  <c r="O1240" i="5" s="1"/>
  <c r="N1232" i="5"/>
  <c r="O1232" i="5" s="1"/>
  <c r="N1221" i="5"/>
  <c r="O1221" i="5" s="1"/>
  <c r="N1220" i="5"/>
  <c r="O1220" i="5" s="1"/>
  <c r="N1218" i="5"/>
  <c r="O1218" i="5" s="1"/>
  <c r="N1215" i="5"/>
  <c r="O1215" i="5" s="1"/>
  <c r="N1222" i="5"/>
  <c r="N1212" i="5"/>
  <c r="O1212" i="5" s="1"/>
  <c r="N1217" i="5"/>
  <c r="O1217" i="5" s="1"/>
  <c r="N1224" i="5"/>
  <c r="O1224" i="5" s="1"/>
  <c r="N1214" i="5"/>
  <c r="O1214" i="5" s="1"/>
  <c r="N1219" i="5"/>
  <c r="O1219" i="5" s="1"/>
  <c r="N1216" i="5"/>
  <c r="O1216" i="5" s="1"/>
  <c r="N1223" i="5"/>
  <c r="O1223" i="5" s="1"/>
  <c r="N1213" i="5"/>
  <c r="O1213" i="5" s="1"/>
  <c r="N1202" i="5"/>
  <c r="O1202" i="5" s="1"/>
  <c r="N1199" i="5"/>
  <c r="O1199" i="5" s="1"/>
  <c r="N1204" i="5"/>
  <c r="O1204" i="5" s="1"/>
  <c r="N1196" i="5"/>
  <c r="O1196" i="5" s="1"/>
  <c r="N1201" i="5"/>
  <c r="O1201" i="5" s="1"/>
  <c r="N1206" i="5"/>
  <c r="N1198" i="5"/>
  <c r="O1198" i="5" s="1"/>
  <c r="N1203" i="5"/>
  <c r="O1203" i="5" s="1"/>
  <c r="N1200" i="5"/>
  <c r="O1200" i="5" s="1"/>
  <c r="N1205" i="5"/>
  <c r="O1205" i="5" s="1"/>
  <c r="N1197" i="5"/>
  <c r="O1197" i="5" s="1"/>
  <c r="N1191" i="5"/>
  <c r="O1191" i="5" s="1"/>
  <c r="N1184" i="5"/>
  <c r="O1184" i="5" s="1"/>
  <c r="N1181" i="5"/>
  <c r="O1181" i="5" s="1"/>
  <c r="N1186" i="5"/>
  <c r="O1186" i="5" s="1"/>
  <c r="N1183" i="5"/>
  <c r="O1183" i="5" s="1"/>
  <c r="N1188" i="5"/>
  <c r="O1188" i="5" s="1"/>
  <c r="N1180" i="5"/>
  <c r="O1180" i="5" s="1"/>
  <c r="N1185" i="5"/>
  <c r="O1185" i="5" s="1"/>
  <c r="N1187" i="5"/>
  <c r="O1187" i="5" s="1"/>
  <c r="N1182" i="5"/>
  <c r="O1182" i="5" s="1"/>
  <c r="N1167" i="5"/>
  <c r="O1167" i="5" s="1"/>
  <c r="N1170" i="5"/>
  <c r="O1170" i="5" s="1"/>
  <c r="N1168" i="5"/>
  <c r="O1168" i="5" s="1"/>
  <c r="N1171" i="5"/>
  <c r="O1171" i="5" s="1"/>
  <c r="N1169" i="5"/>
  <c r="O1169" i="5" s="1"/>
  <c r="N1166" i="5"/>
  <c r="O1166" i="5" s="1"/>
  <c r="N1178" i="5"/>
  <c r="O1178" i="5" s="1"/>
  <c r="N1164" i="5"/>
  <c r="O1164" i="5" s="1"/>
  <c r="N1175" i="5"/>
  <c r="O1175" i="5" s="1"/>
  <c r="N1161" i="5"/>
  <c r="O1161" i="5" s="1"/>
  <c r="N1189" i="5"/>
  <c r="O1189" i="5" s="1"/>
  <c r="N1172" i="5"/>
  <c r="O1172" i="5" s="1"/>
  <c r="N1158" i="5"/>
  <c r="O1158" i="5" s="1"/>
  <c r="N1177" i="5"/>
  <c r="O1177" i="5" s="1"/>
  <c r="N1163" i="5"/>
  <c r="O1163" i="5" s="1"/>
  <c r="N1174" i="5"/>
  <c r="O1174" i="5" s="1"/>
  <c r="N1160" i="5"/>
  <c r="O1160" i="5" s="1"/>
  <c r="N1179" i="5"/>
  <c r="O1179" i="5" s="1"/>
  <c r="N1165" i="5"/>
  <c r="O1165" i="5" s="1"/>
  <c r="N1176" i="5"/>
  <c r="O1176" i="5" s="1"/>
  <c r="N1162" i="5"/>
  <c r="O1162" i="5" s="1"/>
  <c r="N1190" i="5"/>
  <c r="O1190" i="5" s="1"/>
  <c r="N1173" i="5"/>
  <c r="O1173" i="5" s="1"/>
  <c r="N1159" i="5"/>
  <c r="O1159" i="5" s="1"/>
  <c r="N1150" i="5"/>
  <c r="O1150" i="5" s="1"/>
  <c r="N1147" i="5"/>
  <c r="N1152" i="5"/>
  <c r="O1152" i="5" s="1"/>
  <c r="N1144" i="5"/>
  <c r="O1144" i="5" s="1"/>
  <c r="N1149" i="5"/>
  <c r="O1149" i="5" s="1"/>
  <c r="N1146" i="5"/>
  <c r="O1146" i="5" s="1"/>
  <c r="N1151" i="5"/>
  <c r="O1151" i="5" s="1"/>
  <c r="N1148" i="5"/>
  <c r="O1148" i="5" s="1"/>
  <c r="N1145" i="5"/>
  <c r="O1145" i="5" s="1"/>
  <c r="N1126" i="5"/>
  <c r="N1128" i="5"/>
  <c r="N1125" i="5"/>
  <c r="N1127" i="5"/>
  <c r="N1124" i="5"/>
  <c r="N1106" i="5"/>
  <c r="O1106" i="5" s="1"/>
  <c r="N1121" i="5"/>
  <c r="O1121" i="5" s="1"/>
  <c r="N1130" i="5"/>
  <c r="O1130" i="5" s="1"/>
  <c r="N1118" i="5"/>
  <c r="O1118" i="5" s="1"/>
  <c r="N1123" i="5"/>
  <c r="O1123" i="5" s="1"/>
  <c r="N1115" i="5"/>
  <c r="O1115" i="5" s="1"/>
  <c r="N1132" i="5"/>
  <c r="O1132" i="5" s="1"/>
  <c r="N1120" i="5"/>
  <c r="O1120" i="5" s="1"/>
  <c r="N1114" i="5"/>
  <c r="O1114" i="5" s="1"/>
  <c r="N1129" i="5"/>
  <c r="O1129" i="5" s="1"/>
  <c r="N1117" i="5"/>
  <c r="O1117" i="5" s="1"/>
  <c r="N1122" i="5"/>
  <c r="O1122" i="5" s="1"/>
  <c r="N1131" i="5"/>
  <c r="O1131" i="5" s="1"/>
  <c r="N1119" i="5"/>
  <c r="O1119" i="5" s="1"/>
  <c r="N1116" i="5"/>
  <c r="O1116" i="5" s="1"/>
  <c r="N1109" i="5"/>
  <c r="O1109" i="5" s="1"/>
  <c r="N1097" i="5"/>
  <c r="O1097" i="5" s="1"/>
  <c r="N1100" i="5"/>
  <c r="O1100" i="5" s="1"/>
  <c r="N1101" i="5"/>
  <c r="O1101" i="5" s="1"/>
  <c r="N1099" i="5"/>
  <c r="O1099" i="5" s="1"/>
  <c r="N1098" i="5"/>
  <c r="O1098" i="5" s="1"/>
  <c r="N1096" i="5"/>
  <c r="O1096" i="5" s="1"/>
  <c r="N1104" i="5"/>
  <c r="O1104" i="5" s="1"/>
  <c r="N1095" i="5"/>
  <c r="O1095" i="5" s="1"/>
  <c r="N1087" i="5"/>
  <c r="O1087" i="5" s="1"/>
  <c r="N1092" i="5"/>
  <c r="N1107" i="5"/>
  <c r="O1107" i="5" s="1"/>
  <c r="N1084" i="5"/>
  <c r="O1084" i="5" s="1"/>
  <c r="N1082" i="5"/>
  <c r="O1082" i="5" s="1"/>
  <c r="N1103" i="5"/>
  <c r="O1103" i="5" s="1"/>
  <c r="N1089" i="5"/>
  <c r="O1089" i="5" s="1"/>
  <c r="N1094" i="5"/>
  <c r="O1094" i="5" s="1"/>
  <c r="N1086" i="5"/>
  <c r="O1086" i="5" s="1"/>
  <c r="N1105" i="5"/>
  <c r="O1105" i="5" s="1"/>
  <c r="N1091" i="5"/>
  <c r="O1091" i="5" s="1"/>
  <c r="N1083" i="5"/>
  <c r="O1083" i="5" s="1"/>
  <c r="N1085" i="5"/>
  <c r="O1085" i="5" s="1"/>
  <c r="N1090" i="5"/>
  <c r="O1090" i="5" s="1"/>
  <c r="N1102" i="5"/>
  <c r="O1102" i="5" s="1"/>
  <c r="N1088" i="5"/>
  <c r="O1088" i="5" s="1"/>
  <c r="N1108" i="5"/>
  <c r="O1108" i="5" s="1"/>
  <c r="N1093" i="5"/>
  <c r="O1093" i="5" s="1"/>
  <c r="N1070" i="5"/>
  <c r="O1070" i="5" s="1"/>
  <c r="N1062" i="5"/>
  <c r="O1062" i="5" s="1"/>
  <c r="N1075" i="5"/>
  <c r="O1075" i="5" s="1"/>
  <c r="N1067" i="5"/>
  <c r="O1067" i="5" s="1"/>
  <c r="N1059" i="5"/>
  <c r="O1059" i="5" s="1"/>
  <c r="N1072" i="5"/>
  <c r="O1072" i="5" s="1"/>
  <c r="N1064" i="5"/>
  <c r="O1064" i="5" s="1"/>
  <c r="N1077" i="5"/>
  <c r="O1077" i="5" s="1"/>
  <c r="N1069" i="5"/>
  <c r="O1069" i="5" s="1"/>
  <c r="N1061" i="5"/>
  <c r="O1061" i="5" s="1"/>
  <c r="N1074" i="5"/>
  <c r="O1074" i="5" s="1"/>
  <c r="N1066" i="5"/>
  <c r="O1066" i="5" s="1"/>
  <c r="N1058" i="5"/>
  <c r="O1058" i="5" s="1"/>
  <c r="N1071" i="5"/>
  <c r="O1071" i="5" s="1"/>
  <c r="N1063" i="5"/>
  <c r="O1063" i="5" s="1"/>
  <c r="N1076" i="5"/>
  <c r="O1076" i="5" s="1"/>
  <c r="N1068" i="5"/>
  <c r="O1068" i="5" s="1"/>
  <c r="N1060" i="5"/>
  <c r="O1060" i="5" s="1"/>
  <c r="N1073" i="5"/>
  <c r="O1073" i="5" s="1"/>
  <c r="N1065" i="5"/>
  <c r="O1065" i="5" s="1"/>
  <c r="N1057" i="5"/>
  <c r="O1057" i="5" s="1"/>
  <c r="N1050" i="5"/>
  <c r="O1050" i="5" s="1"/>
  <c r="N1051" i="5"/>
  <c r="O1051" i="5" s="1"/>
  <c r="N1052" i="5"/>
  <c r="O1052" i="5" s="1"/>
  <c r="N1049" i="5"/>
  <c r="O1049" i="5" s="1"/>
  <c r="N1045" i="5"/>
  <c r="O1045" i="5" s="1"/>
  <c r="N1037" i="5"/>
  <c r="N1029" i="5"/>
  <c r="O1029" i="5" s="1"/>
  <c r="N1042" i="5"/>
  <c r="O1042" i="5" s="1"/>
  <c r="N1034" i="5"/>
  <c r="O1034" i="5" s="1"/>
  <c r="N1047" i="5"/>
  <c r="O1047" i="5" s="1"/>
  <c r="N1039" i="5"/>
  <c r="O1039" i="5" s="1"/>
  <c r="N1031" i="5"/>
  <c r="O1031" i="5" s="1"/>
  <c r="N1044" i="5"/>
  <c r="O1044" i="5" s="1"/>
  <c r="N1036" i="5"/>
  <c r="O1036" i="5" s="1"/>
  <c r="N1028" i="5"/>
  <c r="O1028" i="5" s="1"/>
  <c r="N1041" i="5"/>
  <c r="O1041" i="5" s="1"/>
  <c r="N1033" i="5"/>
  <c r="O1033" i="5" s="1"/>
  <c r="N1046" i="5"/>
  <c r="O1046" i="5" s="1"/>
  <c r="N1038" i="5"/>
  <c r="O1038" i="5" s="1"/>
  <c r="N1030" i="5"/>
  <c r="O1030" i="5" s="1"/>
  <c r="N1043" i="5"/>
  <c r="O1043" i="5" s="1"/>
  <c r="N1035" i="5"/>
  <c r="O1035" i="5" s="1"/>
  <c r="N1027" i="5"/>
  <c r="O1027" i="5" s="1"/>
  <c r="N1048" i="5"/>
  <c r="O1048" i="5" s="1"/>
  <c r="N1040" i="5"/>
  <c r="O1040" i="5" s="1"/>
  <c r="N1032" i="5"/>
  <c r="O1032" i="5" s="1"/>
  <c r="N1019" i="5"/>
  <c r="O1019" i="5" s="1"/>
  <c r="N1012" i="5"/>
  <c r="O1012" i="5" s="1"/>
  <c r="N1004" i="5"/>
  <c r="O1004" i="5" s="1"/>
  <c r="N1017" i="5"/>
  <c r="O1017" i="5" s="1"/>
  <c r="N1009" i="5"/>
  <c r="O1009" i="5" s="1"/>
  <c r="N1001" i="5"/>
  <c r="O1001" i="5" s="1"/>
  <c r="N1021" i="5"/>
  <c r="O1021" i="5" s="1"/>
  <c r="N1014" i="5"/>
  <c r="O1014" i="5" s="1"/>
  <c r="N1006" i="5"/>
  <c r="O1006" i="5" s="1"/>
  <c r="N1011" i="5"/>
  <c r="O1011" i="5" s="1"/>
  <c r="N1003" i="5"/>
  <c r="O1003" i="5" s="1"/>
  <c r="N1016" i="5"/>
  <c r="O1016" i="5" s="1"/>
  <c r="N1008" i="5"/>
  <c r="O1008" i="5" s="1"/>
  <c r="N1000" i="5"/>
  <c r="O1000" i="5" s="1"/>
  <c r="N1020" i="5"/>
  <c r="O1020" i="5" s="1"/>
  <c r="N1013" i="5"/>
  <c r="O1013" i="5" s="1"/>
  <c r="N1005" i="5"/>
  <c r="O1005" i="5" s="1"/>
  <c r="N1018" i="5"/>
  <c r="O1018" i="5" s="1"/>
  <c r="N1010" i="5"/>
  <c r="N1002" i="5"/>
  <c r="O1002" i="5" s="1"/>
  <c r="N1022" i="5"/>
  <c r="O1022" i="5" s="1"/>
  <c r="N1015" i="5"/>
  <c r="O1015" i="5" s="1"/>
  <c r="N1007" i="5"/>
  <c r="O1007" i="5" s="1"/>
  <c r="N989" i="5"/>
  <c r="O989" i="5" s="1"/>
  <c r="N993" i="5"/>
  <c r="O993" i="5" s="1"/>
  <c r="N986" i="5"/>
  <c r="O986" i="5" s="1"/>
  <c r="N990" i="5"/>
  <c r="O990" i="5" s="1"/>
  <c r="N995" i="5"/>
  <c r="O995" i="5" s="1"/>
  <c r="N988" i="5"/>
  <c r="O988" i="5" s="1"/>
  <c r="N992" i="5"/>
  <c r="O992" i="5" s="1"/>
  <c r="N994" i="5"/>
  <c r="O994" i="5" s="1"/>
  <c r="N987" i="5"/>
  <c r="O987" i="5" s="1"/>
  <c r="N991" i="5"/>
  <c r="O991" i="5" s="1"/>
  <c r="N975" i="5"/>
  <c r="O975" i="5" s="1"/>
  <c r="N970" i="5"/>
  <c r="O970" i="5" s="1"/>
  <c r="N978" i="5"/>
  <c r="O978" i="5" s="1"/>
  <c r="N973" i="5"/>
  <c r="O973" i="5" s="1"/>
  <c r="N976" i="5"/>
  <c r="O976" i="5" s="1"/>
  <c r="N971" i="5"/>
  <c r="O971" i="5" s="1"/>
  <c r="N979" i="5"/>
  <c r="O979" i="5" s="1"/>
  <c r="N974" i="5"/>
  <c r="O974" i="5" s="1"/>
  <c r="N972" i="5"/>
  <c r="O972" i="5" s="1"/>
  <c r="N969" i="5"/>
  <c r="O969" i="5" s="1"/>
  <c r="N977" i="5"/>
  <c r="O977" i="5" s="1"/>
  <c r="N968" i="5"/>
  <c r="O968" i="5" s="1"/>
  <c r="N960" i="5"/>
  <c r="O960" i="5" s="1"/>
  <c r="N965" i="5"/>
  <c r="O965" i="5" s="1"/>
  <c r="N957" i="5"/>
  <c r="O957" i="5" s="1"/>
  <c r="N981" i="5"/>
  <c r="O981" i="5" s="1"/>
  <c r="N962" i="5"/>
  <c r="O962" i="5" s="1"/>
  <c r="N967" i="5"/>
  <c r="O967" i="5" s="1"/>
  <c r="N959" i="5"/>
  <c r="O959" i="5" s="1"/>
  <c r="N964" i="5"/>
  <c r="O964" i="5" s="1"/>
  <c r="N980" i="5"/>
  <c r="O980" i="5" s="1"/>
  <c r="N961" i="5"/>
  <c r="O961" i="5" s="1"/>
  <c r="N966" i="5"/>
  <c r="O966" i="5" s="1"/>
  <c r="N958" i="5"/>
  <c r="O958" i="5" s="1"/>
  <c r="N963" i="5"/>
  <c r="O963" i="5" s="1"/>
  <c r="N940" i="5"/>
  <c r="O940" i="5" s="1"/>
  <c r="N943" i="5"/>
  <c r="O943" i="5" s="1"/>
  <c r="N941" i="5"/>
  <c r="O941" i="5" s="1"/>
  <c r="N944" i="5"/>
  <c r="O944" i="5" s="1"/>
  <c r="N939" i="5"/>
  <c r="O939" i="5" s="1"/>
  <c r="N942" i="5"/>
  <c r="O942" i="5" s="1"/>
  <c r="N945" i="5"/>
  <c r="O945" i="5" s="1"/>
  <c r="N946" i="5"/>
  <c r="O946" i="5" s="1"/>
  <c r="N934" i="5"/>
  <c r="O934" i="5" s="1"/>
  <c r="N937" i="5"/>
  <c r="O937" i="5" s="1"/>
  <c r="N935" i="5"/>
  <c r="O935" i="5" s="1"/>
  <c r="N936" i="5"/>
  <c r="O936" i="5" s="1"/>
  <c r="N938" i="5"/>
  <c r="O938" i="5" s="1"/>
  <c r="N933" i="5"/>
  <c r="O933" i="5" s="1"/>
  <c r="N948" i="5"/>
  <c r="O948" i="5" s="1"/>
  <c r="N950" i="5"/>
  <c r="O950" i="5" s="1"/>
  <c r="N931" i="5"/>
  <c r="O931" i="5" s="1"/>
  <c r="N947" i="5"/>
  <c r="O947" i="5" s="1"/>
  <c r="N932" i="5"/>
  <c r="O932" i="5" s="1"/>
  <c r="N929" i="5"/>
  <c r="O929" i="5" s="1"/>
  <c r="N952" i="5"/>
  <c r="O952" i="5" s="1"/>
  <c r="N930" i="5"/>
  <c r="O930" i="5" s="1"/>
  <c r="N949" i="5"/>
  <c r="O949" i="5" s="1"/>
  <c r="N951" i="5"/>
  <c r="O951" i="5" s="1"/>
  <c r="N920" i="5"/>
  <c r="O920" i="5" s="1"/>
  <c r="N917" i="5"/>
  <c r="O917" i="5" s="1"/>
  <c r="N922" i="5"/>
  <c r="O922" i="5" s="1"/>
  <c r="N919" i="5"/>
  <c r="O919" i="5" s="1"/>
  <c r="N916" i="5"/>
  <c r="O916" i="5" s="1"/>
  <c r="N921" i="5"/>
  <c r="O921" i="5" s="1"/>
  <c r="N918" i="5"/>
  <c r="O918" i="5" s="1"/>
  <c r="N923" i="5"/>
  <c r="O923" i="5" s="1"/>
  <c r="N915" i="5"/>
  <c r="O915" i="5" s="1"/>
  <c r="N909" i="5"/>
  <c r="O909" i="5" s="1"/>
  <c r="N908" i="5"/>
  <c r="O908" i="5" s="1"/>
  <c r="N905" i="5"/>
  <c r="O905" i="5" s="1"/>
  <c r="N910" i="5"/>
  <c r="O910" i="5" s="1"/>
  <c r="N904" i="5"/>
  <c r="O904" i="5" s="1"/>
  <c r="N901" i="5"/>
  <c r="O901" i="5" s="1"/>
  <c r="N906" i="5"/>
  <c r="O906" i="5" s="1"/>
  <c r="N903" i="5"/>
  <c r="O903" i="5" s="1"/>
  <c r="N902" i="5"/>
  <c r="O902" i="5" s="1"/>
  <c r="N907" i="5"/>
  <c r="O907" i="5" s="1"/>
  <c r="N895" i="5"/>
  <c r="N892" i="5"/>
  <c r="O892" i="5" s="1"/>
  <c r="N891" i="5"/>
  <c r="N889" i="5"/>
  <c r="O889" i="5" s="1"/>
  <c r="N886" i="5"/>
  <c r="O886" i="5" s="1"/>
  <c r="N893" i="5"/>
  <c r="O893" i="5" s="1"/>
  <c r="N883" i="5"/>
  <c r="O883" i="5" s="1"/>
  <c r="N884" i="5"/>
  <c r="O884" i="5" s="1"/>
  <c r="N881" i="5"/>
  <c r="O881" i="5" s="1"/>
  <c r="N888" i="5"/>
  <c r="O888" i="5" s="1"/>
  <c r="N885" i="5"/>
  <c r="O885" i="5" s="1"/>
  <c r="N890" i="5"/>
  <c r="O890" i="5" s="1"/>
  <c r="N882" i="5"/>
  <c r="O882" i="5" s="1"/>
  <c r="N887" i="5"/>
  <c r="O887" i="5" s="1"/>
  <c r="N894" i="5"/>
  <c r="O894" i="5" s="1"/>
  <c r="N871" i="5"/>
  <c r="O871" i="5" s="1"/>
  <c r="N872" i="5"/>
  <c r="O872" i="5" s="1"/>
  <c r="N870" i="5"/>
  <c r="O870" i="5" s="1"/>
  <c r="N869" i="5"/>
  <c r="O869" i="5" s="1"/>
  <c r="N866" i="5"/>
  <c r="O866" i="5" s="1"/>
  <c r="N874" i="5"/>
  <c r="N868" i="5"/>
  <c r="O868" i="5" s="1"/>
  <c r="N876" i="5"/>
  <c r="O876" i="5" s="1"/>
  <c r="N865" i="5"/>
  <c r="O865" i="5" s="1"/>
  <c r="N873" i="5"/>
  <c r="O873" i="5" s="1"/>
  <c r="N867" i="5"/>
  <c r="O867" i="5" s="1"/>
  <c r="N875" i="5"/>
  <c r="O875" i="5" s="1"/>
  <c r="N864" i="5"/>
  <c r="O864" i="5" s="1"/>
  <c r="N854" i="5"/>
  <c r="O854" i="5" s="1"/>
  <c r="N859" i="5"/>
  <c r="O859" i="5" s="1"/>
  <c r="N851" i="5"/>
  <c r="O851" i="5" s="1"/>
  <c r="N856" i="5"/>
  <c r="O856" i="5" s="1"/>
  <c r="N853" i="5"/>
  <c r="O853" i="5" s="1"/>
  <c r="N858" i="5"/>
  <c r="O858" i="5" s="1"/>
  <c r="N850" i="5"/>
  <c r="O850" i="5" s="1"/>
  <c r="N855" i="5"/>
  <c r="O855" i="5" s="1"/>
  <c r="N852" i="5"/>
  <c r="O852" i="5" s="1"/>
  <c r="N857" i="5"/>
  <c r="O857" i="5" s="1"/>
  <c r="N837" i="5"/>
  <c r="N835" i="5"/>
  <c r="N842" i="5"/>
  <c r="N839" i="5"/>
  <c r="N836" i="5"/>
  <c r="N841" i="5"/>
  <c r="N838" i="5"/>
  <c r="N840" i="5"/>
  <c r="N833" i="5"/>
  <c r="O833" i="5" s="1"/>
  <c r="N834" i="5"/>
  <c r="O834" i="5" s="1"/>
  <c r="N823" i="5"/>
  <c r="O823" i="5" s="1"/>
  <c r="N824" i="5"/>
  <c r="O824" i="5" s="1"/>
  <c r="N825" i="5"/>
  <c r="N822" i="5"/>
  <c r="N828" i="5"/>
  <c r="O828" i="5" s="1"/>
  <c r="N831" i="5"/>
  <c r="O831" i="5" s="1"/>
  <c r="N830" i="5"/>
  <c r="O830" i="5" s="1"/>
  <c r="N827" i="5"/>
  <c r="O827" i="5" s="1"/>
  <c r="N832" i="5"/>
  <c r="O832" i="5" s="1"/>
  <c r="N829" i="5"/>
  <c r="O829" i="5" s="1"/>
  <c r="N826" i="5"/>
  <c r="O826" i="5" s="1"/>
  <c r="N816" i="5"/>
  <c r="O816" i="5" s="1"/>
  <c r="N821" i="5"/>
  <c r="O821" i="5" s="1"/>
  <c r="N813" i="5"/>
  <c r="N844" i="5"/>
  <c r="O844" i="5" s="1"/>
  <c r="N818" i="5"/>
  <c r="O818" i="5" s="1"/>
  <c r="N815" i="5"/>
  <c r="O815" i="5" s="1"/>
  <c r="N820" i="5"/>
  <c r="O820" i="5" s="1"/>
  <c r="N812" i="5"/>
  <c r="O812" i="5" s="1"/>
  <c r="N843" i="5"/>
  <c r="O843" i="5" s="1"/>
  <c r="N817" i="5"/>
  <c r="O817" i="5" s="1"/>
  <c r="N814" i="5"/>
  <c r="O814" i="5" s="1"/>
  <c r="N845" i="5"/>
  <c r="O845" i="5" s="1"/>
  <c r="N819" i="5"/>
  <c r="O819" i="5" s="1"/>
  <c r="N778" i="5"/>
  <c r="O778" i="5" s="1"/>
  <c r="N806" i="5"/>
  <c r="N798" i="5"/>
  <c r="N803" i="5"/>
  <c r="N800" i="5"/>
  <c r="N805" i="5"/>
  <c r="N802" i="5"/>
  <c r="N807" i="5"/>
  <c r="N799" i="5"/>
  <c r="N804" i="5"/>
  <c r="N801" i="5"/>
  <c r="N774" i="5"/>
  <c r="O774" i="5" s="1"/>
  <c r="N776" i="5"/>
  <c r="O776" i="5" s="1"/>
  <c r="N775" i="5"/>
  <c r="O775" i="5" s="1"/>
  <c r="N793" i="5"/>
  <c r="O793" i="5" s="1"/>
  <c r="N785" i="5"/>
  <c r="O785" i="5" s="1"/>
  <c r="N790" i="5"/>
  <c r="O790" i="5" s="1"/>
  <c r="N787" i="5"/>
  <c r="O787" i="5" s="1"/>
  <c r="N792" i="5"/>
  <c r="O792" i="5" s="1"/>
  <c r="N789" i="5"/>
  <c r="O789" i="5" s="1"/>
  <c r="N786" i="5"/>
  <c r="O786" i="5" s="1"/>
  <c r="N791" i="5"/>
  <c r="O791" i="5" s="1"/>
  <c r="N788" i="5"/>
  <c r="O788" i="5" s="1"/>
  <c r="N769" i="5"/>
  <c r="N766" i="5"/>
  <c r="N770" i="5"/>
  <c r="N767" i="5"/>
  <c r="N771" i="5"/>
  <c r="O771" i="5" s="1"/>
  <c r="N768" i="5"/>
  <c r="Y617" i="5"/>
  <c r="G126" i="7" s="1"/>
  <c r="AE216" i="7"/>
  <c r="AE217" i="7" s="1"/>
  <c r="AE218" i="7" s="1"/>
  <c r="AE219" i="7" s="1"/>
  <c r="AE220" i="7" s="1"/>
  <c r="AE221" i="7" s="1"/>
  <c r="AE222" i="7" s="1"/>
  <c r="G208" i="7"/>
  <c r="AA707" i="5"/>
  <c r="F201" i="7"/>
  <c r="AA750" i="5"/>
  <c r="Y202" i="7"/>
  <c r="X198" i="7"/>
  <c r="AB197" i="7"/>
  <c r="AA729" i="5"/>
  <c r="AC1001" i="5"/>
  <c r="AB1001" i="5"/>
  <c r="AB1029" i="5"/>
  <c r="AC1029" i="5"/>
  <c r="AC1000" i="5"/>
  <c r="AB1000" i="5"/>
  <c r="Q777" i="5"/>
  <c r="AB994" i="5"/>
  <c r="AC994" i="5"/>
  <c r="AC1021" i="5"/>
  <c r="AB1021" i="5"/>
  <c r="K781" i="5"/>
  <c r="R764" i="5"/>
  <c r="Q780" i="5"/>
  <c r="AB989" i="5"/>
  <c r="AC989" i="5"/>
  <c r="AC999" i="5"/>
  <c r="AB999" i="5"/>
  <c r="Q779" i="5"/>
  <c r="Q772" i="5"/>
  <c r="AC991" i="5"/>
  <c r="AB991" i="5"/>
  <c r="AC1025" i="5"/>
  <c r="AB1025" i="5"/>
  <c r="AC1012" i="5"/>
  <c r="AB1012" i="5"/>
  <c r="AB1015" i="5"/>
  <c r="AC1015" i="5"/>
  <c r="AB1026" i="5"/>
  <c r="AC1026" i="5"/>
  <c r="AC997" i="5"/>
  <c r="AB997" i="5"/>
  <c r="AC1016" i="5"/>
  <c r="AB1016" i="5"/>
  <c r="AB1011" i="5"/>
  <c r="AC1011" i="5"/>
  <c r="AC998" i="5"/>
  <c r="AB998" i="5"/>
  <c r="AC1003" i="5"/>
  <c r="AB1003" i="5"/>
  <c r="AC1017" i="5"/>
  <c r="AB1017" i="5"/>
  <c r="AB1010" i="5"/>
  <c r="AC1010" i="5"/>
  <c r="N777" i="5"/>
  <c r="O777" i="5" s="1"/>
  <c r="N773" i="5"/>
  <c r="O773" i="5" s="1"/>
  <c r="N764" i="5"/>
  <c r="O764" i="5" s="1"/>
  <c r="N765" i="5"/>
  <c r="O765" i="5" s="1"/>
  <c r="N779" i="5"/>
  <c r="O779" i="5" s="1"/>
  <c r="N772" i="5"/>
  <c r="O772" i="5" s="1"/>
  <c r="N780" i="5"/>
  <c r="O780" i="5" s="1"/>
  <c r="AC1004" i="5"/>
  <c r="AB1004" i="5"/>
  <c r="AC995" i="5"/>
  <c r="AB995" i="5"/>
  <c r="Y1036" i="5"/>
  <c r="AD989" i="5"/>
  <c r="AC1034" i="5"/>
  <c r="AB1034" i="5"/>
  <c r="AC990" i="5"/>
  <c r="AB990" i="5"/>
  <c r="AC1022" i="5"/>
  <c r="AB1022" i="5"/>
  <c r="AC1009" i="5"/>
  <c r="AB1009" i="5"/>
  <c r="AB996" i="5"/>
  <c r="AC996" i="5"/>
  <c r="AC1024" i="5"/>
  <c r="AB1024" i="5"/>
  <c r="P764" i="5"/>
  <c r="AC1006" i="5"/>
  <c r="AB1006" i="5"/>
  <c r="AC993" i="5"/>
  <c r="AB993" i="5"/>
  <c r="AC1020" i="5"/>
  <c r="AB1020" i="5"/>
  <c r="AC1013" i="5"/>
  <c r="AB1013" i="5"/>
  <c r="AC1032" i="5"/>
  <c r="AB1032" i="5"/>
  <c r="AB1008" i="5"/>
  <c r="AC1008" i="5"/>
  <c r="AB992" i="5"/>
  <c r="AC992" i="5"/>
  <c r="Q773" i="5"/>
  <c r="Q764" i="5"/>
  <c r="Q765" i="5"/>
  <c r="AC1018" i="5"/>
  <c r="AB1018" i="5"/>
  <c r="AC1007" i="5"/>
  <c r="AB1007" i="5"/>
  <c r="AC1019" i="5"/>
  <c r="AB1019" i="5"/>
  <c r="AC1005" i="5"/>
  <c r="AB1005" i="5"/>
  <c r="AC1030" i="5"/>
  <c r="AB1030" i="5"/>
  <c r="AC1035" i="5"/>
  <c r="AB1035" i="5"/>
  <c r="AC1031" i="5"/>
  <c r="AB1031" i="5"/>
  <c r="AC1033" i="5"/>
  <c r="AB1033" i="5"/>
  <c r="AB1027" i="5"/>
  <c r="AC1027" i="5"/>
  <c r="AC1028" i="5"/>
  <c r="AB1028" i="5"/>
  <c r="AC1002" i="5"/>
  <c r="AB1002" i="5"/>
  <c r="AB1014" i="5"/>
  <c r="AC1014" i="5"/>
  <c r="AC1023" i="5"/>
  <c r="AB1023" i="5"/>
  <c r="M424" i="5"/>
  <c r="L424" i="5"/>
  <c r="K424" i="5"/>
  <c r="P424" i="5" s="1"/>
  <c r="M423" i="5"/>
  <c r="L423" i="5"/>
  <c r="K423" i="5"/>
  <c r="P423" i="5" s="1"/>
  <c r="M422" i="5"/>
  <c r="K422" i="5"/>
  <c r="P422" i="5" s="1"/>
  <c r="L422" i="5"/>
  <c r="K421" i="5"/>
  <c r="P421" i="5" s="1"/>
  <c r="L421" i="5"/>
  <c r="M421" i="5"/>
  <c r="L420" i="5"/>
  <c r="K420" i="5"/>
  <c r="P420" i="5" s="1"/>
  <c r="M420" i="5"/>
  <c r="Y596" i="5"/>
  <c r="G125" i="7" s="1"/>
  <c r="F131" i="7"/>
  <c r="Y680" i="5"/>
  <c r="G129" i="7" s="1"/>
  <c r="F129" i="7"/>
  <c r="F132" i="7" s="1"/>
  <c r="N137" i="7"/>
  <c r="AE139" i="7"/>
  <c r="AE140" i="7" s="1"/>
  <c r="AE141" i="7" s="1"/>
  <c r="AE142" i="7" s="1"/>
  <c r="AE143" i="7" s="1"/>
  <c r="AE144" i="7" s="1"/>
  <c r="AE145" i="7" s="1"/>
  <c r="G137" i="7"/>
  <c r="AB127" i="7"/>
  <c r="Y129" i="7"/>
  <c r="AB128" i="7"/>
  <c r="Y707" i="5"/>
  <c r="Z707" i="5"/>
  <c r="Y741" i="5"/>
  <c r="AD741" i="5" s="1"/>
  <c r="Z741" i="5"/>
  <c r="Y728" i="5"/>
  <c r="AD728" i="5" s="1"/>
  <c r="Z728" i="5"/>
  <c r="Y715" i="5"/>
  <c r="AD715" i="5" s="1"/>
  <c r="Z715" i="5"/>
  <c r="Y749" i="5"/>
  <c r="AD749" i="5" s="1"/>
  <c r="Z749" i="5"/>
  <c r="Y736" i="5"/>
  <c r="AD736" i="5" s="1"/>
  <c r="Z736" i="5"/>
  <c r="Y723" i="5"/>
  <c r="AD723" i="5" s="1"/>
  <c r="Z723" i="5"/>
  <c r="Y710" i="5"/>
  <c r="AD710" i="5" s="1"/>
  <c r="Z710" i="5"/>
  <c r="Y744" i="5"/>
  <c r="AD744" i="5" s="1"/>
  <c r="Z744" i="5"/>
  <c r="Y731" i="5"/>
  <c r="AD731" i="5" s="1"/>
  <c r="Z731" i="5"/>
  <c r="Y718" i="5"/>
  <c r="AD718" i="5" s="1"/>
  <c r="Z718" i="5"/>
  <c r="Y713" i="5"/>
  <c r="AD713" i="5" s="1"/>
  <c r="Z713" i="5"/>
  <c r="Y739" i="5"/>
  <c r="AD739" i="5" s="1"/>
  <c r="Z739" i="5"/>
  <c r="Y726" i="5"/>
  <c r="AD726" i="5" s="1"/>
  <c r="Z726" i="5"/>
  <c r="Y721" i="5"/>
  <c r="AD721" i="5" s="1"/>
  <c r="Z721" i="5"/>
  <c r="Y747" i="5"/>
  <c r="AD747" i="5" s="1"/>
  <c r="Z747" i="5"/>
  <c r="Y734" i="5"/>
  <c r="AD734" i="5" s="1"/>
  <c r="Z734" i="5"/>
  <c r="Y729" i="5"/>
  <c r="Z729" i="5"/>
  <c r="Y724" i="5"/>
  <c r="AD724" i="5" s="1"/>
  <c r="Z724" i="5"/>
  <c r="Y711" i="5"/>
  <c r="AD711" i="5" s="1"/>
  <c r="Z711" i="5"/>
  <c r="Y732" i="5"/>
  <c r="AD732" i="5" s="1"/>
  <c r="Z732" i="5"/>
  <c r="Y719" i="5"/>
  <c r="AD719" i="5" s="1"/>
  <c r="Z719" i="5"/>
  <c r="Y706" i="5"/>
  <c r="AD706" i="5" s="1"/>
  <c r="Z706" i="5"/>
  <c r="Y740" i="5"/>
  <c r="AD740" i="5" s="1"/>
  <c r="Z740" i="5"/>
  <c r="Y727" i="5"/>
  <c r="AD727" i="5" s="1"/>
  <c r="Z727" i="5"/>
  <c r="Y714" i="5"/>
  <c r="AD714" i="5" s="1"/>
  <c r="Z714" i="5"/>
  <c r="Y748" i="5"/>
  <c r="AD748" i="5" s="1"/>
  <c r="Z748" i="5"/>
  <c r="Y735" i="5"/>
  <c r="AD735" i="5" s="1"/>
  <c r="Z735" i="5"/>
  <c r="Y722" i="5"/>
  <c r="AD722" i="5" s="1"/>
  <c r="Z722" i="5"/>
  <c r="Y709" i="5"/>
  <c r="AD709" i="5" s="1"/>
  <c r="Z709" i="5"/>
  <c r="Y743" i="5"/>
  <c r="AD743" i="5" s="1"/>
  <c r="Z743" i="5"/>
  <c r="Y730" i="5"/>
  <c r="AD730" i="5" s="1"/>
  <c r="Z730" i="5"/>
  <c r="Y717" i="5"/>
  <c r="AD717" i="5" s="1"/>
  <c r="Z717" i="5"/>
  <c r="Y751" i="5"/>
  <c r="AD751" i="5" s="1"/>
  <c r="Z751" i="5"/>
  <c r="Y738" i="5"/>
  <c r="AD738" i="5" s="1"/>
  <c r="Z738" i="5"/>
  <c r="Y725" i="5"/>
  <c r="AD725" i="5" s="1"/>
  <c r="Z725" i="5"/>
  <c r="Y712" i="5"/>
  <c r="AD712" i="5" s="1"/>
  <c r="Z712" i="5"/>
  <c r="Y746" i="5"/>
  <c r="AD746" i="5" s="1"/>
  <c r="Z746" i="5"/>
  <c r="Y733" i="5"/>
  <c r="AD733" i="5" s="1"/>
  <c r="Z733" i="5"/>
  <c r="Y720" i="5"/>
  <c r="AD720" i="5" s="1"/>
  <c r="Z720" i="5"/>
  <c r="Y708" i="5"/>
  <c r="AD708" i="5" s="1"/>
  <c r="Z708" i="5"/>
  <c r="Y742" i="5"/>
  <c r="AD742" i="5" s="1"/>
  <c r="Z742" i="5"/>
  <c r="Y745" i="5"/>
  <c r="AD745" i="5" s="1"/>
  <c r="Z745" i="5"/>
  <c r="Y716" i="5"/>
  <c r="AD716" i="5" s="1"/>
  <c r="Z716" i="5"/>
  <c r="Y750" i="5"/>
  <c r="Z750" i="5"/>
  <c r="Y737" i="5"/>
  <c r="AD737" i="5" s="1"/>
  <c r="Z737" i="5"/>
  <c r="Z705" i="5"/>
  <c r="AA705" i="5"/>
  <c r="X506" i="5"/>
  <c r="Y506" i="5"/>
  <c r="W506" i="5"/>
  <c r="Y705" i="5"/>
  <c r="AH685" i="5"/>
  <c r="AG685" i="5"/>
  <c r="AG665" i="5"/>
  <c r="AH665" i="5"/>
  <c r="AH644" i="5"/>
  <c r="AG644" i="5"/>
  <c r="Y659" i="5"/>
  <c r="G128" i="7" s="1"/>
  <c r="AH602" i="5"/>
  <c r="AG602" i="5"/>
  <c r="Y637" i="5"/>
  <c r="G127" i="7" s="1"/>
  <c r="AH580" i="5"/>
  <c r="AG580" i="5"/>
  <c r="N578" i="5"/>
  <c r="N579" i="5"/>
  <c r="N582" i="5"/>
  <c r="N580" i="5"/>
  <c r="N581" i="5"/>
  <c r="N583" i="5"/>
  <c r="N584" i="5"/>
  <c r="N585" i="5"/>
  <c r="M578" i="5"/>
  <c r="L578" i="5"/>
  <c r="K584" i="5"/>
  <c r="R584" i="5" s="1"/>
  <c r="L584" i="5"/>
  <c r="Q584" i="5" s="1"/>
  <c r="K585" i="5"/>
  <c r="R585" i="5" s="1"/>
  <c r="L585" i="5"/>
  <c r="Q585" i="5" s="1"/>
  <c r="K579" i="5"/>
  <c r="R579" i="5" s="1"/>
  <c r="L579" i="5"/>
  <c r="K580" i="5"/>
  <c r="R580" i="5" s="1"/>
  <c r="L580" i="5"/>
  <c r="Q580" i="5" s="1"/>
  <c r="K581" i="5"/>
  <c r="R581" i="5" s="1"/>
  <c r="L581" i="5"/>
  <c r="Q581" i="5" s="1"/>
  <c r="K582" i="5"/>
  <c r="R582" i="5" s="1"/>
  <c r="L582" i="5"/>
  <c r="Q582" i="5" s="1"/>
  <c r="K583" i="5"/>
  <c r="R583" i="5" s="1"/>
  <c r="L583" i="5"/>
  <c r="Q583" i="5" s="1"/>
  <c r="K578" i="5"/>
  <c r="N3303" i="5" l="1"/>
  <c r="O3286" i="5"/>
  <c r="O3303" i="5" s="1"/>
  <c r="AB2672" i="5" s="1"/>
  <c r="O3282" i="5"/>
  <c r="AB2671" i="5" s="1"/>
  <c r="N3282" i="5"/>
  <c r="O2853" i="5"/>
  <c r="O2835" i="5"/>
  <c r="O2890" i="5"/>
  <c r="O3197" i="5"/>
  <c r="O3208" i="5" s="1"/>
  <c r="O2978" i="5"/>
  <c r="O2982" i="5" s="1"/>
  <c r="O3222" i="5"/>
  <c r="O3258" i="5"/>
  <c r="AK3235" i="5" s="1"/>
  <c r="N3258" i="5"/>
  <c r="N3231" i="5"/>
  <c r="N3208" i="5"/>
  <c r="AC2609" i="5" s="1"/>
  <c r="O3183" i="5"/>
  <c r="N3183" i="5"/>
  <c r="AC2656" i="5" s="1"/>
  <c r="O2744" i="5"/>
  <c r="O2755" i="5" s="1"/>
  <c r="AB2748" i="5" s="1"/>
  <c r="O2714" i="5"/>
  <c r="O3111" i="5"/>
  <c r="O3135" i="5"/>
  <c r="O3087" i="5"/>
  <c r="O3151" i="5"/>
  <c r="N3170" i="5"/>
  <c r="AC2655" i="5" s="1"/>
  <c r="O3120" i="5"/>
  <c r="N3137" i="5"/>
  <c r="AC2595" i="5" s="1"/>
  <c r="O3125" i="5"/>
  <c r="N3121" i="5"/>
  <c r="AC2593" i="5" s="1"/>
  <c r="O3068" i="5"/>
  <c r="O3073" i="5" s="1"/>
  <c r="AB2591" i="5" s="1"/>
  <c r="O3048" i="5"/>
  <c r="N3097" i="5"/>
  <c r="AC2607" i="5" s="1"/>
  <c r="O3077" i="5"/>
  <c r="N3073" i="5"/>
  <c r="N3054" i="5"/>
  <c r="N3034" i="5"/>
  <c r="AC2578" i="5" s="1"/>
  <c r="O3024" i="5"/>
  <c r="O3034" i="5" s="1"/>
  <c r="O2942" i="5"/>
  <c r="O2952" i="5" s="1"/>
  <c r="AB2687" i="5" s="1"/>
  <c r="AB2694" i="5" s="1"/>
  <c r="O2996" i="5"/>
  <c r="N3020" i="5"/>
  <c r="O3010" i="5"/>
  <c r="O3020" i="5" s="1"/>
  <c r="N3006" i="5"/>
  <c r="AC2568" i="5" s="1"/>
  <c r="N2982" i="5"/>
  <c r="AC2658" i="5" s="1"/>
  <c r="O2964" i="5"/>
  <c r="N2964" i="5"/>
  <c r="AC2659" i="5" s="1"/>
  <c r="N2952" i="5"/>
  <c r="O2928" i="5"/>
  <c r="N2928" i="5"/>
  <c r="AC2565" i="5" s="1"/>
  <c r="O2915" i="5"/>
  <c r="AK2907" i="5" s="1"/>
  <c r="N2915" i="5"/>
  <c r="AC2564" i="5" s="1"/>
  <c r="O2903" i="5"/>
  <c r="N2903" i="5"/>
  <c r="AC2563" i="5" s="1"/>
  <c r="O2671" i="5"/>
  <c r="O2672" i="5" s="1"/>
  <c r="N2891" i="5"/>
  <c r="AC2767" i="5" s="1"/>
  <c r="O2876" i="5"/>
  <c r="N2876" i="5"/>
  <c r="AC2766" i="5" s="1"/>
  <c r="N2863" i="5"/>
  <c r="N2839" i="5"/>
  <c r="AC2765" i="5" s="1"/>
  <c r="N2821" i="5"/>
  <c r="AC2762" i="5" s="1"/>
  <c r="O2811" i="5"/>
  <c r="O2821" i="5" s="1"/>
  <c r="O2807" i="5"/>
  <c r="N2807" i="5"/>
  <c r="AC2752" i="5" s="1"/>
  <c r="O2603" i="5"/>
  <c r="N2794" i="5"/>
  <c r="AC2751" i="5" s="1"/>
  <c r="O2786" i="5"/>
  <c r="O2794" i="5" s="1"/>
  <c r="N2782" i="5"/>
  <c r="AC2750" i="5" s="1"/>
  <c r="O2773" i="5"/>
  <c r="O2782" i="5" s="1"/>
  <c r="N2769" i="5"/>
  <c r="O2759" i="5"/>
  <c r="O2769" i="5" s="1"/>
  <c r="N2755" i="5"/>
  <c r="O2730" i="5"/>
  <c r="AB2644" i="5" s="1"/>
  <c r="N2730" i="5"/>
  <c r="AC2644" i="5" s="1"/>
  <c r="N2718" i="5"/>
  <c r="O2622" i="5"/>
  <c r="O2564" i="5"/>
  <c r="N2700" i="5"/>
  <c r="O2690" i="5"/>
  <c r="O2700" i="5" s="1"/>
  <c r="N2686" i="5"/>
  <c r="O2676" i="5"/>
  <c r="O2686" i="5" s="1"/>
  <c r="N2672" i="5"/>
  <c r="AC2552" i="5" s="1"/>
  <c r="O2657" i="5"/>
  <c r="N2657" i="5"/>
  <c r="O2538" i="5"/>
  <c r="O2587" i="5"/>
  <c r="O2643" i="5"/>
  <c r="N2643" i="5"/>
  <c r="N2629" i="5"/>
  <c r="AC2549" i="5" s="1"/>
  <c r="O2612" i="5"/>
  <c r="O2522" i="5"/>
  <c r="O2502" i="5"/>
  <c r="O2508" i="5" s="1"/>
  <c r="AB2536" i="5" s="1"/>
  <c r="N2608" i="5"/>
  <c r="AC2630" i="5" s="1"/>
  <c r="O2593" i="5"/>
  <c r="N2589" i="5"/>
  <c r="AC2736" i="5" s="1"/>
  <c r="O2577" i="5"/>
  <c r="O2554" i="5"/>
  <c r="N2550" i="5"/>
  <c r="AC2628" i="5" s="1"/>
  <c r="O2528" i="5"/>
  <c r="N2524" i="5"/>
  <c r="AC2627" i="5" s="1"/>
  <c r="N2508" i="5"/>
  <c r="O2301" i="5"/>
  <c r="AB2480" i="5" s="1"/>
  <c r="O2477" i="5"/>
  <c r="N2488" i="5"/>
  <c r="N2423" i="5"/>
  <c r="O2414" i="5"/>
  <c r="O2423" i="5" s="1"/>
  <c r="O2410" i="5"/>
  <c r="AB2720" i="5" s="1"/>
  <c r="N2410" i="5"/>
  <c r="O2385" i="5"/>
  <c r="AK2369" i="5" s="1"/>
  <c r="N2385" i="5"/>
  <c r="O2289" i="5"/>
  <c r="O2297" i="5" s="1"/>
  <c r="AB1753" i="5" s="1"/>
  <c r="O2264" i="5"/>
  <c r="N2365" i="5"/>
  <c r="AC1832" i="5" s="1"/>
  <c r="O2353" i="5"/>
  <c r="O2365" i="5" s="1"/>
  <c r="N2349" i="5"/>
  <c r="O2349" i="5"/>
  <c r="AK2330" i="5" s="1"/>
  <c r="O2302" i="5"/>
  <c r="N2326" i="5"/>
  <c r="N2297" i="5"/>
  <c r="N2275" i="5"/>
  <c r="O2216" i="5"/>
  <c r="O2198" i="5"/>
  <c r="O2172" i="5"/>
  <c r="O2184" i="5" s="1"/>
  <c r="O2250" i="5"/>
  <c r="N2250" i="5"/>
  <c r="O2236" i="5"/>
  <c r="N2236" i="5"/>
  <c r="N2202" i="5"/>
  <c r="AC1738" i="5" s="1"/>
  <c r="O2092" i="5"/>
  <c r="O2060" i="5"/>
  <c r="O2122" i="5"/>
  <c r="O2144" i="5"/>
  <c r="N2184" i="5"/>
  <c r="N2158" i="5"/>
  <c r="AC1563" i="5" s="1"/>
  <c r="O1737" i="5"/>
  <c r="O1762" i="5" s="1"/>
  <c r="AB1549" i="5" s="1"/>
  <c r="O1788" i="5"/>
  <c r="O1803" i="5" s="1"/>
  <c r="N2130" i="5"/>
  <c r="N2108" i="5"/>
  <c r="AC1803" i="5" s="1"/>
  <c r="O2082" i="5"/>
  <c r="O2078" i="5"/>
  <c r="N2078" i="5"/>
  <c r="AC1802" i="5" s="1"/>
  <c r="L2065" i="5"/>
  <c r="L2066" i="5" s="1"/>
  <c r="O2050" i="5"/>
  <c r="O1883" i="5"/>
  <c r="O1892" i="5" s="1"/>
  <c r="AB1632" i="5" s="1"/>
  <c r="O2022" i="5"/>
  <c r="N2046" i="5"/>
  <c r="AC1801" i="5" s="1"/>
  <c r="O2033" i="5"/>
  <c r="O2046" i="5" s="1"/>
  <c r="AB1801" i="5" s="1"/>
  <c r="N2029" i="5"/>
  <c r="O2012" i="5"/>
  <c r="O2008" i="5"/>
  <c r="AB1710" i="5" s="1"/>
  <c r="N2008" i="5"/>
  <c r="O1922" i="5"/>
  <c r="O1906" i="5"/>
  <c r="O1949" i="5"/>
  <c r="O1834" i="5"/>
  <c r="O1840" i="5" s="1"/>
  <c r="AK1824" i="5" s="1"/>
  <c r="N1987" i="5"/>
  <c r="O1977" i="5"/>
  <c r="O1987" i="5" s="1"/>
  <c r="N1973" i="5"/>
  <c r="O1963" i="5"/>
  <c r="O1973" i="5" s="1"/>
  <c r="N1959" i="5"/>
  <c r="N1935" i="5"/>
  <c r="O1912" i="5"/>
  <c r="N1908" i="5"/>
  <c r="AC1633" i="5" s="1"/>
  <c r="O1896" i="5"/>
  <c r="N1892" i="5"/>
  <c r="R1865" i="5"/>
  <c r="R1849" i="5"/>
  <c r="O1817" i="5"/>
  <c r="N1869" i="5"/>
  <c r="N1855" i="5"/>
  <c r="AC1630" i="5" s="1"/>
  <c r="O1844" i="5"/>
  <c r="N1840" i="5"/>
  <c r="N1820" i="5"/>
  <c r="AC1694" i="5" s="1"/>
  <c r="N1803" i="5"/>
  <c r="AC1787" i="5" s="1"/>
  <c r="O1774" i="5"/>
  <c r="N1774" i="5"/>
  <c r="AC1548" i="5" s="1"/>
  <c r="N1762" i="5"/>
  <c r="AC1549" i="5" s="1"/>
  <c r="O1675" i="5"/>
  <c r="O1694" i="5"/>
  <c r="O1723" i="5" s="1"/>
  <c r="AB1525" i="5" s="1"/>
  <c r="N1723" i="5"/>
  <c r="O1631" i="5"/>
  <c r="O1638" i="5" s="1"/>
  <c r="N1680" i="5"/>
  <c r="AC1513" i="5" s="1"/>
  <c r="O1612" i="5"/>
  <c r="O1652" i="5"/>
  <c r="N1661" i="5"/>
  <c r="AC1512" i="5" s="1"/>
  <c r="N1638" i="5"/>
  <c r="AC1511" i="5" s="1"/>
  <c r="N1617" i="5"/>
  <c r="O1530" i="5"/>
  <c r="O1547" i="5" s="1"/>
  <c r="O1355" i="5"/>
  <c r="O1598" i="5"/>
  <c r="AB1498" i="5" s="1"/>
  <c r="N1598" i="5"/>
  <c r="O1561" i="5"/>
  <c r="N1561" i="5"/>
  <c r="N1547" i="5"/>
  <c r="AC1667" i="5" s="1"/>
  <c r="O1516" i="5"/>
  <c r="N1516" i="5"/>
  <c r="AC1484" i="5" s="1"/>
  <c r="O1503" i="5"/>
  <c r="N1503" i="5"/>
  <c r="AC1496" i="5" s="1"/>
  <c r="N1490" i="5"/>
  <c r="AC1603" i="5" s="1"/>
  <c r="N1365" i="5"/>
  <c r="O1345" i="5"/>
  <c r="O1328" i="5"/>
  <c r="O1284" i="5"/>
  <c r="N1341" i="5"/>
  <c r="N1314" i="5"/>
  <c r="AC1483" i="5" s="1"/>
  <c r="O1274" i="5"/>
  <c r="O1147" i="5"/>
  <c r="O1239" i="5"/>
  <c r="O1222" i="5"/>
  <c r="O1206" i="5"/>
  <c r="O1256" i="5"/>
  <c r="O1092" i="5"/>
  <c r="O1192" i="5"/>
  <c r="N1192" i="5"/>
  <c r="AC794" i="5" s="1"/>
  <c r="O1133" i="5"/>
  <c r="AB872" i="5" s="1"/>
  <c r="N1133" i="5"/>
  <c r="N1110" i="5"/>
  <c r="O1037" i="5"/>
  <c r="O1053" i="5" s="1"/>
  <c r="AK1027" i="5" s="1"/>
  <c r="L1138" i="5" s="1"/>
  <c r="O1138" i="5" s="1"/>
  <c r="O1010" i="5"/>
  <c r="O822" i="5"/>
  <c r="N1078" i="5"/>
  <c r="O1078" i="5"/>
  <c r="AK1057" i="5" s="1"/>
  <c r="N1053" i="5"/>
  <c r="O891" i="5"/>
  <c r="O874" i="5"/>
  <c r="N1023" i="5"/>
  <c r="O996" i="5"/>
  <c r="N996" i="5"/>
  <c r="O982" i="5"/>
  <c r="AB808" i="5" s="1"/>
  <c r="N982" i="5"/>
  <c r="AC808" i="5" s="1"/>
  <c r="O953" i="5"/>
  <c r="N953" i="5"/>
  <c r="O911" i="5"/>
  <c r="AB937" i="5" s="1"/>
  <c r="N911" i="5"/>
  <c r="AC937" i="5" s="1"/>
  <c r="O813" i="5"/>
  <c r="N877" i="5"/>
  <c r="AC936" i="5" s="1"/>
  <c r="O860" i="5"/>
  <c r="AB935" i="5" s="1"/>
  <c r="N860" i="5"/>
  <c r="AC935" i="5" s="1"/>
  <c r="L781" i="5"/>
  <c r="L782" i="5" s="1"/>
  <c r="O825" i="5"/>
  <c r="G131" i="7"/>
  <c r="N846" i="5"/>
  <c r="O808" i="5"/>
  <c r="AB766" i="5" s="1"/>
  <c r="N808" i="5"/>
  <c r="AC766" i="5" s="1"/>
  <c r="O794" i="5"/>
  <c r="AB922" i="5" s="1"/>
  <c r="N794" i="5"/>
  <c r="AC922" i="5" s="1"/>
  <c r="H202" i="7"/>
  <c r="AD729" i="5"/>
  <c r="F202" i="7"/>
  <c r="F204" i="7" s="1"/>
  <c r="O201" i="7" s="1"/>
  <c r="AD707" i="5"/>
  <c r="X199" i="7"/>
  <c r="AB198" i="7"/>
  <c r="Y203" i="7"/>
  <c r="AD750" i="5"/>
  <c r="AE223" i="7"/>
  <c r="G209" i="7"/>
  <c r="M781" i="5"/>
  <c r="M782" i="5" s="1"/>
  <c r="P781" i="5"/>
  <c r="N781" i="5"/>
  <c r="AC921" i="5" s="1"/>
  <c r="O781" i="5"/>
  <c r="AB921" i="5" s="1"/>
  <c r="AB1036" i="5"/>
  <c r="O420" i="5"/>
  <c r="N420" i="5"/>
  <c r="O423" i="5"/>
  <c r="N423" i="5"/>
  <c r="O421" i="5"/>
  <c r="N421" i="5"/>
  <c r="O424" i="5"/>
  <c r="N424" i="5"/>
  <c r="O422" i="5"/>
  <c r="N422" i="5"/>
  <c r="G132" i="7"/>
  <c r="O138" i="7" s="1"/>
  <c r="Y130" i="7"/>
  <c r="AB129" i="7"/>
  <c r="G138" i="7"/>
  <c r="AE146" i="7"/>
  <c r="AE147" i="7" s="1"/>
  <c r="AE148" i="7" s="1"/>
  <c r="AE149" i="7" s="1"/>
  <c r="AE150" i="7" s="1"/>
  <c r="AE151" i="7" s="1"/>
  <c r="AE152" i="7" s="1"/>
  <c r="K586" i="5"/>
  <c r="AB720" i="5"/>
  <c r="AC720" i="5"/>
  <c r="AB730" i="5"/>
  <c r="AC730" i="5"/>
  <c r="AB740" i="5"/>
  <c r="AC740" i="5"/>
  <c r="AB747" i="5"/>
  <c r="AC747" i="5"/>
  <c r="AB710" i="5"/>
  <c r="AC710" i="5"/>
  <c r="AB725" i="5"/>
  <c r="AC725" i="5"/>
  <c r="AB745" i="5"/>
  <c r="AC745" i="5"/>
  <c r="AB738" i="5"/>
  <c r="AC738" i="5"/>
  <c r="AB748" i="5"/>
  <c r="AC748" i="5"/>
  <c r="AB724" i="5"/>
  <c r="AC724" i="5"/>
  <c r="AB718" i="5"/>
  <c r="AC718" i="5"/>
  <c r="AB728" i="5"/>
  <c r="AC728" i="5"/>
  <c r="AB716" i="5"/>
  <c r="AC716" i="5"/>
  <c r="AB735" i="5"/>
  <c r="AC735" i="5"/>
  <c r="AB711" i="5"/>
  <c r="AC711" i="5"/>
  <c r="AB713" i="5"/>
  <c r="AC713" i="5"/>
  <c r="AB715" i="5"/>
  <c r="AC715" i="5"/>
  <c r="AB742" i="5"/>
  <c r="AC742" i="5"/>
  <c r="AB751" i="5"/>
  <c r="AC751" i="5"/>
  <c r="AB714" i="5"/>
  <c r="AC714" i="5"/>
  <c r="AB729" i="5"/>
  <c r="AC729" i="5"/>
  <c r="AB731" i="5"/>
  <c r="AC731" i="5"/>
  <c r="AB741" i="5"/>
  <c r="AC741" i="5"/>
  <c r="AB733" i="5"/>
  <c r="AC733" i="5"/>
  <c r="AB743" i="5"/>
  <c r="AC743" i="5"/>
  <c r="AB706" i="5"/>
  <c r="AC706" i="5"/>
  <c r="AB721" i="5"/>
  <c r="AC721" i="5"/>
  <c r="AB723" i="5"/>
  <c r="AC723" i="5"/>
  <c r="AB708" i="5"/>
  <c r="AC708" i="5"/>
  <c r="AB717" i="5"/>
  <c r="AC717" i="5"/>
  <c r="AB727" i="5"/>
  <c r="AC727" i="5"/>
  <c r="AB734" i="5"/>
  <c r="AC734" i="5"/>
  <c r="AB744" i="5"/>
  <c r="AC744" i="5"/>
  <c r="AB707" i="5"/>
  <c r="AC707" i="5"/>
  <c r="AB737" i="5"/>
  <c r="AC737" i="5"/>
  <c r="AB746" i="5"/>
  <c r="AC746" i="5"/>
  <c r="AB709" i="5"/>
  <c r="AC709" i="5"/>
  <c r="AB719" i="5"/>
  <c r="AC719" i="5"/>
  <c r="AB726" i="5"/>
  <c r="AC726" i="5"/>
  <c r="AB736" i="5"/>
  <c r="AC736" i="5"/>
  <c r="AB750" i="5"/>
  <c r="AC750" i="5"/>
  <c r="AB712" i="5"/>
  <c r="AC712" i="5"/>
  <c r="AB722" i="5"/>
  <c r="AC722" i="5"/>
  <c r="AB732" i="5"/>
  <c r="AC732" i="5"/>
  <c r="AB739" i="5"/>
  <c r="AC739" i="5"/>
  <c r="AB749" i="5"/>
  <c r="AC749" i="5"/>
  <c r="Z506" i="5"/>
  <c r="AA506" i="5"/>
  <c r="AD705" i="5"/>
  <c r="Y752" i="5"/>
  <c r="AC705" i="5"/>
  <c r="AB705" i="5"/>
  <c r="P578" i="5"/>
  <c r="R578" i="5"/>
  <c r="O579" i="5"/>
  <c r="Q579" i="5"/>
  <c r="O584" i="5"/>
  <c r="O582" i="5"/>
  <c r="O585" i="5"/>
  <c r="O583" i="5"/>
  <c r="O581" i="5"/>
  <c r="O580" i="5"/>
  <c r="O578" i="5"/>
  <c r="Q578" i="5"/>
  <c r="O3231" i="5" l="1"/>
  <c r="AK3212" i="5" s="1"/>
  <c r="AC2566" i="5"/>
  <c r="AC2687" i="5"/>
  <c r="AC2694" i="5" s="1"/>
  <c r="AC2777" i="5"/>
  <c r="AC2672" i="5"/>
  <c r="AC2670" i="5"/>
  <c r="AC2671" i="5"/>
  <c r="AK3262" i="5"/>
  <c r="AB2670" i="5"/>
  <c r="AK3288" i="5"/>
  <c r="AB2777" i="5"/>
  <c r="AC2669" i="5"/>
  <c r="AC2776" i="5"/>
  <c r="AB2669" i="5"/>
  <c r="AB2776" i="5"/>
  <c r="O2839" i="5"/>
  <c r="AK2825" i="5" s="1"/>
  <c r="O2863" i="5"/>
  <c r="AB2764" i="5" s="1"/>
  <c r="O2891" i="5"/>
  <c r="AK2880" i="5" s="1"/>
  <c r="O3006" i="5"/>
  <c r="AB2568" i="5" s="1"/>
  <c r="AK2956" i="5"/>
  <c r="AB2659" i="5"/>
  <c r="AK2968" i="5"/>
  <c r="AB2658" i="5"/>
  <c r="AB2608" i="5"/>
  <c r="AB2609" i="5"/>
  <c r="AC2657" i="5"/>
  <c r="AC2666" i="5" s="1"/>
  <c r="AC2608" i="5"/>
  <c r="AK3187" i="5"/>
  <c r="AB2657" i="5"/>
  <c r="AK3174" i="5"/>
  <c r="AB2656" i="5"/>
  <c r="O2718" i="5"/>
  <c r="AK2704" i="5" s="1"/>
  <c r="AC2605" i="5"/>
  <c r="AC2606" i="5"/>
  <c r="O3097" i="5"/>
  <c r="O3137" i="5"/>
  <c r="O3121" i="5"/>
  <c r="AB2594" i="5" s="1"/>
  <c r="O3170" i="5"/>
  <c r="AK3141" i="5" s="1"/>
  <c r="AC2594" i="5"/>
  <c r="AC2592" i="5"/>
  <c r="AC2581" i="5"/>
  <c r="AC2591" i="5"/>
  <c r="AC2567" i="5"/>
  <c r="O3054" i="5"/>
  <c r="AK3038" i="5" s="1"/>
  <c r="AB2581" i="5"/>
  <c r="AK3058" i="5"/>
  <c r="AC2579" i="5"/>
  <c r="AC2580" i="5"/>
  <c r="AK3028" i="5"/>
  <c r="AB2578" i="5"/>
  <c r="AK3004" i="5"/>
  <c r="AB2567" i="5"/>
  <c r="AC2577" i="5"/>
  <c r="AK2932" i="5"/>
  <c r="AB2566" i="5"/>
  <c r="AK2919" i="5"/>
  <c r="AB2565" i="5"/>
  <c r="AB2564" i="5"/>
  <c r="AK2895" i="5"/>
  <c r="AB2563" i="5"/>
  <c r="AC2553" i="5"/>
  <c r="AB2641" i="5"/>
  <c r="AC2641" i="5"/>
  <c r="AC2551" i="5"/>
  <c r="AK2867" i="5"/>
  <c r="AB2766" i="5"/>
  <c r="AC2763" i="5"/>
  <c r="AC2764" i="5"/>
  <c r="AB2762" i="5"/>
  <c r="AK2811" i="5"/>
  <c r="AB2752" i="5"/>
  <c r="AK2798" i="5"/>
  <c r="AC2749" i="5"/>
  <c r="AK2786" i="5"/>
  <c r="AB2751" i="5"/>
  <c r="AK2773" i="5"/>
  <c r="AB2750" i="5"/>
  <c r="AK2759" i="5"/>
  <c r="AB2749" i="5"/>
  <c r="AC2645" i="5"/>
  <c r="AC2748" i="5"/>
  <c r="O2608" i="5"/>
  <c r="AK2734" i="5"/>
  <c r="AB2645" i="5"/>
  <c r="AK2722" i="5"/>
  <c r="AC2642" i="5"/>
  <c r="AC2643" i="5"/>
  <c r="AK2690" i="5"/>
  <c r="O2629" i="5"/>
  <c r="AB2738" i="5" s="1"/>
  <c r="O2573" i="5"/>
  <c r="AB2629" i="5" s="1"/>
  <c r="AC2550" i="5"/>
  <c r="AK2676" i="5"/>
  <c r="AB2553" i="5"/>
  <c r="AK2661" i="5"/>
  <c r="AB2552" i="5"/>
  <c r="AK2647" i="5"/>
  <c r="AB2551" i="5"/>
  <c r="AK2633" i="5"/>
  <c r="AB2550" i="5"/>
  <c r="AC2631" i="5"/>
  <c r="AC2738" i="5"/>
  <c r="O2550" i="5"/>
  <c r="AB2628" i="5" s="1"/>
  <c r="O2589" i="5"/>
  <c r="AB2736" i="5" s="1"/>
  <c r="AC2737" i="5"/>
  <c r="AC2734" i="5"/>
  <c r="O2524" i="5"/>
  <c r="AB2627" i="5" s="1"/>
  <c r="AC2537" i="5"/>
  <c r="AC2723" i="5"/>
  <c r="AC2536" i="5"/>
  <c r="AK2492" i="5"/>
  <c r="AB2723" i="5"/>
  <c r="AC2721" i="5"/>
  <c r="AC2722" i="5"/>
  <c r="AC2535" i="5"/>
  <c r="AC2720" i="5"/>
  <c r="AK2389" i="5"/>
  <c r="AB2535" i="5"/>
  <c r="Y2486" i="5"/>
  <c r="G333" i="7" s="1"/>
  <c r="G340" i="7" s="1"/>
  <c r="O2326" i="5"/>
  <c r="AB1830" i="5" s="1"/>
  <c r="O2488" i="5"/>
  <c r="AB2722" i="5" s="1"/>
  <c r="AC1765" i="5"/>
  <c r="AC1766" i="5"/>
  <c r="AB1765" i="5"/>
  <c r="AB1766" i="5"/>
  <c r="AB1832" i="5"/>
  <c r="AK2353" i="5"/>
  <c r="AC1831" i="5"/>
  <c r="AC1764" i="5"/>
  <c r="AB1831" i="5"/>
  <c r="AB1764" i="5"/>
  <c r="AC1829" i="5"/>
  <c r="AC1830" i="5"/>
  <c r="O2275" i="5"/>
  <c r="AK2254" i="5" s="1"/>
  <c r="O2202" i="5"/>
  <c r="AB1738" i="5" s="1"/>
  <c r="AC1818" i="5"/>
  <c r="AC1752" i="5"/>
  <c r="AC1753" i="5"/>
  <c r="AK2279" i="5"/>
  <c r="AB1752" i="5"/>
  <c r="AC1750" i="5"/>
  <c r="AC1751" i="5"/>
  <c r="AB1818" i="5"/>
  <c r="AK2240" i="5"/>
  <c r="O2222" i="5"/>
  <c r="AB1739" i="5" s="1"/>
  <c r="AC1817" i="5"/>
  <c r="AK2226" i="5"/>
  <c r="AB1817" i="5"/>
  <c r="AC1736" i="5"/>
  <c r="AC1562" i="5"/>
  <c r="AB1815" i="5"/>
  <c r="O2108" i="5"/>
  <c r="AB1803" i="5" s="1"/>
  <c r="AC1737" i="5"/>
  <c r="AC1815" i="5"/>
  <c r="O2065" i="5"/>
  <c r="AB1722" i="5" s="1"/>
  <c r="O2158" i="5"/>
  <c r="AB1563" i="5" s="1"/>
  <c r="O2130" i="5"/>
  <c r="AB1725" i="5" s="1"/>
  <c r="AK2162" i="5"/>
  <c r="AB1737" i="5"/>
  <c r="AC1804" i="5"/>
  <c r="AC1812" i="5" s="1"/>
  <c r="AC1725" i="5"/>
  <c r="AC1724" i="5"/>
  <c r="AC1561" i="5"/>
  <c r="AK2069" i="5"/>
  <c r="AB1802" i="5"/>
  <c r="AB1709" i="5"/>
  <c r="AC1709" i="5"/>
  <c r="O2029" i="5"/>
  <c r="AB1527" i="5" s="1"/>
  <c r="AC1644" i="5"/>
  <c r="AC1655" i="5" s="1"/>
  <c r="AK2033" i="5"/>
  <c r="O1959" i="5"/>
  <c r="AB1526" i="5" s="1"/>
  <c r="AC1711" i="5"/>
  <c r="AC1527" i="5"/>
  <c r="AC1789" i="5"/>
  <c r="AC1526" i="5"/>
  <c r="AC1790" i="5"/>
  <c r="AC1710" i="5"/>
  <c r="AK1991" i="5"/>
  <c r="AB1790" i="5"/>
  <c r="AK1977" i="5"/>
  <c r="AB1644" i="5"/>
  <c r="O1935" i="5"/>
  <c r="AB1708" i="5" s="1"/>
  <c r="O1908" i="5"/>
  <c r="AB1633" i="5" s="1"/>
  <c r="AC1788" i="5"/>
  <c r="AK1963" i="5"/>
  <c r="AC1697" i="5"/>
  <c r="AC1708" i="5"/>
  <c r="AC1631" i="5"/>
  <c r="AC1632" i="5"/>
  <c r="AK1873" i="5"/>
  <c r="AB1631" i="5"/>
  <c r="AK1766" i="5"/>
  <c r="AB1548" i="5"/>
  <c r="O1617" i="5"/>
  <c r="AB1669" i="5" s="1"/>
  <c r="O1820" i="5"/>
  <c r="AB1694" i="5" s="1"/>
  <c r="AC1695" i="5"/>
  <c r="AC1696" i="5"/>
  <c r="AB1695" i="5"/>
  <c r="AB1696" i="5"/>
  <c r="O1680" i="5"/>
  <c r="AB1513" i="5" s="1"/>
  <c r="AB1683" i="5"/>
  <c r="AB1787" i="5"/>
  <c r="AC1619" i="5"/>
  <c r="AC1683" i="5"/>
  <c r="AC1681" i="5"/>
  <c r="AC1682" i="5"/>
  <c r="AB1681" i="5"/>
  <c r="AB1682" i="5"/>
  <c r="AC1618" i="5"/>
  <c r="AK1778" i="5"/>
  <c r="AB1619" i="5"/>
  <c r="AK1727" i="5"/>
  <c r="AB1618" i="5"/>
  <c r="AC1524" i="5"/>
  <c r="AC1525" i="5"/>
  <c r="AB1547" i="5"/>
  <c r="AB1524" i="5"/>
  <c r="O1661" i="5"/>
  <c r="AB1680" i="5" s="1"/>
  <c r="AC1546" i="5"/>
  <c r="AC1547" i="5"/>
  <c r="AK1684" i="5"/>
  <c r="AB1546" i="5"/>
  <c r="AC1617" i="5"/>
  <c r="AC1680" i="5"/>
  <c r="AB1510" i="5"/>
  <c r="AB1511" i="5"/>
  <c r="AC1499" i="5"/>
  <c r="AC1510" i="5"/>
  <c r="AC1521" i="5" s="1"/>
  <c r="AK1621" i="5"/>
  <c r="AB1499" i="5"/>
  <c r="AC1668" i="5"/>
  <c r="AC1669" i="5"/>
  <c r="AC1616" i="5"/>
  <c r="AC1498" i="5"/>
  <c r="AB1605" i="5"/>
  <c r="AB1616" i="5"/>
  <c r="AC1497" i="5"/>
  <c r="AC1605" i="5"/>
  <c r="AK1565" i="5"/>
  <c r="AB1497" i="5"/>
  <c r="AK1494" i="5"/>
  <c r="AB1496" i="5"/>
  <c r="O1365" i="5"/>
  <c r="AB1666" i="5" s="1"/>
  <c r="AK1552" i="5"/>
  <c r="O1341" i="5"/>
  <c r="AB1482" i="5" s="1"/>
  <c r="AB1604" i="5"/>
  <c r="AB1667" i="5"/>
  <c r="AC1485" i="5"/>
  <c r="AC1604" i="5"/>
  <c r="AK1520" i="5"/>
  <c r="AB1485" i="5"/>
  <c r="AK1507" i="5"/>
  <c r="AB1484" i="5"/>
  <c r="AC1602" i="5"/>
  <c r="AC1666" i="5"/>
  <c r="AC900" i="5"/>
  <c r="AC911" i="5" s="1"/>
  <c r="AC1482" i="5"/>
  <c r="O1490" i="5"/>
  <c r="O1314" i="5"/>
  <c r="AC810" i="5"/>
  <c r="AC811" i="5"/>
  <c r="AC888" i="5"/>
  <c r="AC889" i="5"/>
  <c r="AC783" i="5"/>
  <c r="L1207" i="5"/>
  <c r="L1208" i="5" s="1"/>
  <c r="L1209" i="5" s="1"/>
  <c r="O1207" i="5"/>
  <c r="AB874" i="5"/>
  <c r="AB794" i="5"/>
  <c r="O1110" i="5"/>
  <c r="AK1082" i="5" s="1"/>
  <c r="L1139" i="5" s="1"/>
  <c r="AC767" i="5"/>
  <c r="AC873" i="5"/>
  <c r="AC874" i="5"/>
  <c r="AK957" i="5"/>
  <c r="L1137" i="5" s="1"/>
  <c r="O1137" i="5" s="1"/>
  <c r="AB783" i="5"/>
  <c r="AK1158" i="5"/>
  <c r="AB873" i="5"/>
  <c r="AC952" i="5"/>
  <c r="AC872" i="5"/>
  <c r="L1153" i="5"/>
  <c r="AK1114" i="5"/>
  <c r="AC951" i="5"/>
  <c r="AC781" i="5"/>
  <c r="AB952" i="5"/>
  <c r="AC769" i="5"/>
  <c r="AC780" i="5"/>
  <c r="AB769" i="5"/>
  <c r="AB780" i="5"/>
  <c r="O1023" i="5"/>
  <c r="AB949" i="5"/>
  <c r="AB950" i="5"/>
  <c r="AC949" i="5"/>
  <c r="AC950" i="5"/>
  <c r="O877" i="5"/>
  <c r="AB936" i="5" s="1"/>
  <c r="AB946" i="5" s="1"/>
  <c r="AG935" i="5" s="1"/>
  <c r="AC768" i="5"/>
  <c r="AC835" i="5"/>
  <c r="H195" i="7"/>
  <c r="H201" i="7" s="1"/>
  <c r="H204" i="7" s="1"/>
  <c r="AB833" i="5"/>
  <c r="AB834" i="5"/>
  <c r="AK986" i="5"/>
  <c r="AB767" i="5"/>
  <c r="AC833" i="5"/>
  <c r="AC834" i="5"/>
  <c r="O846" i="5"/>
  <c r="AK764" i="5"/>
  <c r="AC923" i="5"/>
  <c r="AC924" i="5"/>
  <c r="Y204" i="7"/>
  <c r="X200" i="7"/>
  <c r="AB199" i="7"/>
  <c r="AE153" i="7"/>
  <c r="AE154" i="7" s="1"/>
  <c r="G139" i="7"/>
  <c r="AB130" i="7"/>
  <c r="Y131" i="7"/>
  <c r="L586" i="5"/>
  <c r="AB752" i="5"/>
  <c r="O586" i="5"/>
  <c r="P586" i="5"/>
  <c r="N586" i="5"/>
  <c r="M586" i="5"/>
  <c r="AC2787" i="5" l="1"/>
  <c r="AC2680" i="5"/>
  <c r="AC2602" i="5"/>
  <c r="AC2560" i="5"/>
  <c r="AC2574" i="5"/>
  <c r="AC2588" i="5"/>
  <c r="AC2616" i="5"/>
  <c r="AC2652" i="5"/>
  <c r="AC2731" i="5"/>
  <c r="AC2773" i="5"/>
  <c r="AC2759" i="5"/>
  <c r="AB2680" i="5"/>
  <c r="AB2787" i="5"/>
  <c r="AK2843" i="5"/>
  <c r="AB2767" i="5"/>
  <c r="AB2763" i="5"/>
  <c r="AB2765" i="5"/>
  <c r="AK2986" i="5"/>
  <c r="AB2577" i="5"/>
  <c r="AK3077" i="5"/>
  <c r="AB2607" i="5"/>
  <c r="AB2595" i="5"/>
  <c r="AK3125" i="5"/>
  <c r="AB2655" i="5"/>
  <c r="AB2666" i="5" s="1"/>
  <c r="AB2643" i="5"/>
  <c r="AB2642" i="5"/>
  <c r="AB2592" i="5"/>
  <c r="AB2605" i="5"/>
  <c r="AB2606" i="5"/>
  <c r="AK3101" i="5"/>
  <c r="AB2593" i="5"/>
  <c r="AB2580" i="5"/>
  <c r="AB2579" i="5"/>
  <c r="AB2737" i="5"/>
  <c r="AB2630" i="5"/>
  <c r="AB2574" i="5"/>
  <c r="AB2759" i="5"/>
  <c r="AK2606" i="5"/>
  <c r="AK2562" i="5"/>
  <c r="AB2631" i="5"/>
  <c r="AK2621" i="5"/>
  <c r="AB2549" i="5"/>
  <c r="AB2560" i="5" s="1"/>
  <c r="AB2735" i="5"/>
  <c r="AB2538" i="5"/>
  <c r="AK2584" i="5"/>
  <c r="AK2532" i="5"/>
  <c r="AB2734" i="5"/>
  <c r="AB2537" i="5"/>
  <c r="AK2512" i="5"/>
  <c r="AK2467" i="5"/>
  <c r="AB2721" i="5"/>
  <c r="AB2731" i="5" s="1"/>
  <c r="O346" i="7"/>
  <c r="AB1829" i="5"/>
  <c r="AB1840" i="5" s="1"/>
  <c r="AH1829" i="5" s="1"/>
  <c r="AK2301" i="5"/>
  <c r="AC1775" i="5"/>
  <c r="AC1840" i="5"/>
  <c r="AB1775" i="5"/>
  <c r="AB1751" i="5"/>
  <c r="AK2188" i="5"/>
  <c r="AB1750" i="5"/>
  <c r="AC1761" i="5"/>
  <c r="AB1816" i="5"/>
  <c r="AB1826" i="5" s="1"/>
  <c r="AH1815" i="5" s="1"/>
  <c r="AK2206" i="5"/>
  <c r="AB1736" i="5"/>
  <c r="AB1747" i="5" s="1"/>
  <c r="AG1736" i="5" s="1"/>
  <c r="AB1562" i="5"/>
  <c r="AB1724" i="5"/>
  <c r="AB1561" i="5"/>
  <c r="AK2082" i="5"/>
  <c r="AK2050" i="5"/>
  <c r="AB1560" i="5"/>
  <c r="AB1723" i="5"/>
  <c r="AK2134" i="5"/>
  <c r="AB1804" i="5"/>
  <c r="AB1812" i="5" s="1"/>
  <c r="AG1801" i="5" s="1"/>
  <c r="AK2112" i="5"/>
  <c r="AK2012" i="5"/>
  <c r="AB1711" i="5"/>
  <c r="AK1939" i="5"/>
  <c r="AB1535" i="5"/>
  <c r="AB1789" i="5"/>
  <c r="AC1798" i="5"/>
  <c r="AC1719" i="5"/>
  <c r="AK1912" i="5"/>
  <c r="AK1896" i="5"/>
  <c r="AB1697" i="5"/>
  <c r="AB1705" i="5" s="1"/>
  <c r="AH1694" i="5" s="1"/>
  <c r="AC1641" i="5"/>
  <c r="AK1602" i="5"/>
  <c r="AB1668" i="5"/>
  <c r="AB1677" i="5" s="1"/>
  <c r="AK1809" i="5"/>
  <c r="AC1705" i="5"/>
  <c r="AK1665" i="5"/>
  <c r="AC1691" i="5"/>
  <c r="AB1691" i="5"/>
  <c r="AH1680" i="5" s="1"/>
  <c r="AC1535" i="5"/>
  <c r="AB1512" i="5"/>
  <c r="AB1521" i="5" s="1"/>
  <c r="AB1557" i="5"/>
  <c r="AK1642" i="5"/>
  <c r="AB1617" i="5"/>
  <c r="AB1627" i="5" s="1"/>
  <c r="AH1616" i="5" s="1"/>
  <c r="AC1557" i="5"/>
  <c r="AC1627" i="5"/>
  <c r="AC1677" i="5"/>
  <c r="AC1507" i="5"/>
  <c r="AB1602" i="5"/>
  <c r="AK1345" i="5"/>
  <c r="AK1318" i="5"/>
  <c r="AB1507" i="5"/>
  <c r="AH1496" i="5" s="1"/>
  <c r="AB900" i="5"/>
  <c r="AB911" i="5" s="1"/>
  <c r="AC1613" i="5"/>
  <c r="AC1493" i="5"/>
  <c r="AK1480" i="5"/>
  <c r="AB1603" i="5"/>
  <c r="AB811" i="5"/>
  <c r="AB1483" i="5"/>
  <c r="AB1493" i="5" s="1"/>
  <c r="AB889" i="5"/>
  <c r="AB810" i="5"/>
  <c r="AB888" i="5"/>
  <c r="AK1274" i="5"/>
  <c r="AC777" i="5"/>
  <c r="O1208" i="5"/>
  <c r="AB795" i="5" s="1"/>
  <c r="O1225" i="5"/>
  <c r="L1225" i="5"/>
  <c r="L1226" i="5" s="1"/>
  <c r="AB951" i="5"/>
  <c r="AB781" i="5"/>
  <c r="O1139" i="5"/>
  <c r="AB835" i="5"/>
  <c r="AK1000" i="5"/>
  <c r="AB768" i="5"/>
  <c r="AB777" i="5" s="1"/>
  <c r="AB923" i="5"/>
  <c r="AB924" i="5"/>
  <c r="AH935" i="5"/>
  <c r="AC946" i="5"/>
  <c r="AC932" i="5"/>
  <c r="X201" i="7"/>
  <c r="AB200" i="7"/>
  <c r="Y205" i="7"/>
  <c r="Y132" i="7"/>
  <c r="AB131" i="7"/>
  <c r="AB2773" i="5" l="1"/>
  <c r="AB2652" i="5"/>
  <c r="AB2602" i="5"/>
  <c r="AB2616" i="5"/>
  <c r="AB2588" i="5"/>
  <c r="AB2638" i="5"/>
  <c r="AB2745" i="5"/>
  <c r="AB2546" i="5"/>
  <c r="AG1829" i="5"/>
  <c r="AH1764" i="5"/>
  <c r="AG1764" i="5"/>
  <c r="AB1761" i="5"/>
  <c r="AH1750" i="5" s="1"/>
  <c r="AG1815" i="5"/>
  <c r="AB1733" i="5"/>
  <c r="AH1722" i="5" s="1"/>
  <c r="AB1571" i="5"/>
  <c r="Y1575" i="5" s="1"/>
  <c r="G264" i="7" s="1"/>
  <c r="AH1736" i="5"/>
  <c r="AH1801" i="5"/>
  <c r="AH1546" i="5"/>
  <c r="AG1694" i="5"/>
  <c r="AG1680" i="5"/>
  <c r="Y1540" i="5"/>
  <c r="G263" i="7" s="1"/>
  <c r="AG1546" i="5"/>
  <c r="AG1616" i="5"/>
  <c r="AB1613" i="5"/>
  <c r="AH1666" i="5"/>
  <c r="AG1666" i="5"/>
  <c r="AG1496" i="5"/>
  <c r="AG1482" i="5"/>
  <c r="AH1482" i="5"/>
  <c r="AH900" i="5"/>
  <c r="AG900" i="5"/>
  <c r="AK1212" i="5"/>
  <c r="AB875" i="5"/>
  <c r="AB883" i="5" s="1"/>
  <c r="AK1196" i="5"/>
  <c r="AB796" i="5"/>
  <c r="O1241" i="5"/>
  <c r="O1242" i="5" s="1"/>
  <c r="O1269" i="5" s="1"/>
  <c r="O1270" i="5" s="1"/>
  <c r="L1241" i="5"/>
  <c r="L1242" i="5" s="1"/>
  <c r="AG766" i="5"/>
  <c r="AH766" i="5"/>
  <c r="AB932" i="5"/>
  <c r="Y206" i="7"/>
  <c r="X202" i="7"/>
  <c r="AB201" i="7"/>
  <c r="AB132" i="7"/>
  <c r="Y133" i="7"/>
  <c r="Y2712" i="5" l="1"/>
  <c r="G337" i="7" s="1"/>
  <c r="Y2621" i="5"/>
  <c r="G336" i="7" s="1"/>
  <c r="Y2806" i="5"/>
  <c r="G338" i="7" s="1"/>
  <c r="AG1750" i="5"/>
  <c r="AG1722" i="5"/>
  <c r="AG1560" i="5"/>
  <c r="AH1560" i="5"/>
  <c r="G270" i="7"/>
  <c r="AG1602" i="5"/>
  <c r="AH1602" i="5"/>
  <c r="AB887" i="5"/>
  <c r="AB809" i="5"/>
  <c r="AB819" i="5" s="1"/>
  <c r="AG872" i="5"/>
  <c r="AK1246" i="5"/>
  <c r="AB886" i="5"/>
  <c r="L1243" i="5"/>
  <c r="L1269" i="5"/>
  <c r="L1270" i="5" s="1"/>
  <c r="L1271" i="5" s="1"/>
  <c r="AK1229" i="5"/>
  <c r="AB797" i="5"/>
  <c r="AH872" i="5"/>
  <c r="AG921" i="5"/>
  <c r="AH921" i="5"/>
  <c r="X203" i="7"/>
  <c r="AB202" i="7"/>
  <c r="Y207" i="7"/>
  <c r="AB133" i="7"/>
  <c r="Y134" i="7"/>
  <c r="G341" i="7" l="1"/>
  <c r="O347" i="7" s="1"/>
  <c r="O276" i="7"/>
  <c r="AB897" i="5"/>
  <c r="AG808" i="5"/>
  <c r="AH808" i="5"/>
  <c r="Y208" i="7"/>
  <c r="X204" i="7"/>
  <c r="AB203" i="7"/>
  <c r="AB134" i="7"/>
  <c r="Y135" i="7"/>
  <c r="G343" i="7" l="1"/>
  <c r="P340" i="7" s="1"/>
  <c r="Y915" i="5"/>
  <c r="G198" i="7" s="1"/>
  <c r="AH886" i="5"/>
  <c r="AG886" i="5"/>
  <c r="X205" i="7"/>
  <c r="AB204" i="7"/>
  <c r="Y209" i="7"/>
  <c r="Y136" i="7"/>
  <c r="AB135" i="7"/>
  <c r="Y210" i="7" l="1"/>
  <c r="X206" i="7"/>
  <c r="AB205" i="7"/>
  <c r="Y137" i="7"/>
  <c r="AB136" i="7"/>
  <c r="X207" i="7" l="1"/>
  <c r="AB206" i="7"/>
  <c r="Y211" i="7"/>
  <c r="Y138" i="7"/>
  <c r="AB137" i="7"/>
  <c r="Y212" i="7" l="1"/>
  <c r="X208" i="7"/>
  <c r="AB207" i="7"/>
  <c r="Y139" i="7"/>
  <c r="AB138" i="7"/>
  <c r="X209" i="7" l="1"/>
  <c r="AB208" i="7"/>
  <c r="Y213" i="7"/>
  <c r="AB139" i="7"/>
  <c r="Y140" i="7"/>
  <c r="Y214" i="7" l="1"/>
  <c r="X210" i="7"/>
  <c r="AB209" i="7"/>
  <c r="AB140" i="7"/>
  <c r="Y141" i="7"/>
  <c r="X211" i="7" l="1"/>
  <c r="AB210" i="7"/>
  <c r="Y215" i="7"/>
  <c r="AB141" i="7"/>
  <c r="Y142" i="7"/>
  <c r="Y216" i="7" l="1"/>
  <c r="X212" i="7"/>
  <c r="AB211" i="7"/>
  <c r="AB142" i="7"/>
  <c r="Y143" i="7"/>
  <c r="X213" i="7" l="1"/>
  <c r="AB212" i="7"/>
  <c r="Y217" i="7"/>
  <c r="Y144" i="7"/>
  <c r="AB143" i="7"/>
  <c r="Y218" i="7" l="1"/>
  <c r="X214" i="7"/>
  <c r="AB213" i="7"/>
  <c r="AB144" i="7"/>
  <c r="Y145" i="7"/>
  <c r="X215" i="7" l="1"/>
  <c r="AB214" i="7"/>
  <c r="Y219" i="7"/>
  <c r="AB145" i="7"/>
  <c r="Y146" i="7"/>
  <c r="Y220" i="7" l="1"/>
  <c r="X216" i="7"/>
  <c r="AB215" i="7"/>
  <c r="Y147" i="7"/>
  <c r="AB146" i="7"/>
  <c r="X217" i="7" l="1"/>
  <c r="AB216" i="7"/>
  <c r="Y221" i="7"/>
  <c r="AB147" i="7"/>
  <c r="Y148" i="7"/>
  <c r="Y222" i="7" l="1"/>
  <c r="X218" i="7"/>
  <c r="AB217" i="7"/>
  <c r="Y149" i="7"/>
  <c r="AB148" i="7"/>
  <c r="X219" i="7" l="1"/>
  <c r="AB218" i="7"/>
  <c r="Y223" i="7"/>
  <c r="N208" i="7" s="1"/>
  <c r="Y150" i="7"/>
  <c r="AB149" i="7"/>
  <c r="X220" i="7" l="1"/>
  <c r="AB219" i="7"/>
  <c r="AB150" i="7"/>
  <c r="Y151" i="7"/>
  <c r="X221" i="7" l="1"/>
  <c r="AB220" i="7"/>
  <c r="AB151" i="7"/>
  <c r="Y152" i="7"/>
  <c r="X222" i="7" l="1"/>
  <c r="AB221" i="7"/>
  <c r="AB152" i="7"/>
  <c r="Y153" i="7"/>
  <c r="X223" i="7" l="1"/>
  <c r="N207" i="7" s="1"/>
  <c r="AB222" i="7"/>
  <c r="AB153" i="7"/>
  <c r="Y154" i="7"/>
  <c r="AB154" i="7" s="1"/>
  <c r="AB223" i="7" l="1"/>
  <c r="J24" i="19"/>
  <c r="J20" i="19"/>
  <c r="G24" i="19"/>
  <c r="G19" i="19"/>
  <c r="H15" i="19"/>
  <c r="H7" i="19"/>
  <c r="H11" i="19"/>
  <c r="I419" i="5"/>
  <c r="I418" i="5"/>
  <c r="I417" i="5"/>
  <c r="I416" i="5"/>
  <c r="I415" i="5"/>
  <c r="I414" i="5"/>
  <c r="I531" i="5"/>
  <c r="I530" i="5"/>
  <c r="I529" i="5"/>
  <c r="I528" i="5"/>
  <c r="I527" i="5"/>
  <c r="I526" i="5"/>
  <c r="P488" i="1" a="1"/>
  <c r="P488" i="1" s="1"/>
  <c r="P489" i="1" a="1"/>
  <c r="P489" i="1" s="1"/>
  <c r="P490" i="1" a="1"/>
  <c r="P490" i="1" s="1"/>
  <c r="P491" i="1" a="1"/>
  <c r="P491" i="1" s="1"/>
  <c r="P487" i="1" a="1"/>
  <c r="P487" i="1" s="1"/>
  <c r="P483" i="1" a="1"/>
  <c r="P483" i="1" s="1"/>
  <c r="P484" i="1" a="1"/>
  <c r="P484" i="1" s="1"/>
  <c r="P485" i="1" a="1"/>
  <c r="P485" i="1" s="1"/>
  <c r="P486" i="1" a="1"/>
  <c r="P486" i="1" s="1"/>
  <c r="P482" i="1" a="1"/>
  <c r="P482" i="1" s="1"/>
  <c r="I412" i="5"/>
  <c r="I411" i="5"/>
  <c r="I410" i="5"/>
  <c r="I409" i="5"/>
  <c r="I408" i="5"/>
  <c r="I407" i="5"/>
  <c r="I406" i="5"/>
  <c r="I405" i="5"/>
  <c r="P475" i="1" a="1"/>
  <c r="P475" i="1" s="1"/>
  <c r="P476" i="1" a="1"/>
  <c r="P476" i="1" s="1"/>
  <c r="P477" i="1" a="1"/>
  <c r="P477" i="1" s="1"/>
  <c r="P478" i="1" a="1"/>
  <c r="P478" i="1" s="1"/>
  <c r="P479" i="1" a="1"/>
  <c r="P479" i="1" s="1"/>
  <c r="P480" i="1" a="1"/>
  <c r="P480" i="1" s="1"/>
  <c r="P481" i="1" a="1"/>
  <c r="P481" i="1" s="1"/>
  <c r="P474" i="1" a="1"/>
  <c r="P474" i="1" s="1"/>
  <c r="P469" i="1" a="1"/>
  <c r="P469" i="1" s="1"/>
  <c r="P470" i="1" a="1"/>
  <c r="P470" i="1" s="1"/>
  <c r="P471" i="1" a="1"/>
  <c r="P471" i="1" s="1"/>
  <c r="P472" i="1" a="1"/>
  <c r="P472" i="1" s="1"/>
  <c r="P473" i="1" a="1"/>
  <c r="P473" i="1" s="1"/>
  <c r="P468" i="1" a="1"/>
  <c r="P468" i="1" s="1"/>
  <c r="P462" i="1" a="1"/>
  <c r="P462" i="1" s="1"/>
  <c r="P463" i="1" a="1"/>
  <c r="P463" i="1" s="1"/>
  <c r="P464" i="1" a="1"/>
  <c r="P464" i="1" s="1"/>
  <c r="P465" i="1" a="1"/>
  <c r="P465" i="1" s="1"/>
  <c r="P466" i="1" a="1"/>
  <c r="P466" i="1" s="1"/>
  <c r="P467" i="1" a="1"/>
  <c r="P467" i="1" s="1"/>
  <c r="P461" i="1" a="1"/>
  <c r="P461" i="1" s="1"/>
  <c r="I413" i="5"/>
  <c r="I425" i="5"/>
  <c r="I426" i="5"/>
  <c r="I427" i="5"/>
  <c r="I402" i="5"/>
  <c r="I401" i="5"/>
  <c r="I400" i="5"/>
  <c r="I399" i="5"/>
  <c r="I398" i="5"/>
  <c r="I397" i="5"/>
  <c r="I396" i="5"/>
  <c r="I395" i="5"/>
  <c r="I394" i="5"/>
  <c r="I393" i="5"/>
  <c r="I392" i="5"/>
  <c r="I391" i="5"/>
  <c r="I390" i="5"/>
  <c r="I520" i="5"/>
  <c r="I519" i="5"/>
  <c r="I518" i="5"/>
  <c r="I517" i="5"/>
  <c r="I516" i="5"/>
  <c r="I515" i="5"/>
  <c r="I514" i="5"/>
  <c r="P457" i="1" a="1"/>
  <c r="P457" i="1" s="1"/>
  <c r="P458" i="1" a="1"/>
  <c r="P458" i="1" s="1"/>
  <c r="P459" i="1" a="1"/>
  <c r="P459" i="1" s="1"/>
  <c r="P460" i="1" a="1"/>
  <c r="P460" i="1" s="1"/>
  <c r="P456" i="1" a="1"/>
  <c r="P456" i="1" s="1"/>
  <c r="P450" i="1" a="1"/>
  <c r="P450" i="1" s="1"/>
  <c r="P451" i="1" a="1"/>
  <c r="P451" i="1" s="1"/>
  <c r="P452" i="1" a="1"/>
  <c r="P452" i="1" s="1"/>
  <c r="P453" i="1" a="1"/>
  <c r="P453" i="1" s="1"/>
  <c r="P454" i="1" a="1"/>
  <c r="P454" i="1" s="1"/>
  <c r="P455" i="1" a="1"/>
  <c r="P455" i="1" s="1"/>
  <c r="P449" i="1" a="1"/>
  <c r="P449" i="1" s="1"/>
  <c r="P444" i="1" a="1"/>
  <c r="P444" i="1" s="1"/>
  <c r="P445" i="1" a="1"/>
  <c r="P445" i="1" s="1"/>
  <c r="P446" i="1" a="1"/>
  <c r="P446" i="1" s="1"/>
  <c r="P447" i="1" a="1"/>
  <c r="P447" i="1" s="1"/>
  <c r="P448" i="1" a="1"/>
  <c r="P448" i="1" s="1"/>
  <c r="P443" i="1" a="1"/>
  <c r="P443" i="1" s="1"/>
  <c r="P439" i="1" a="1"/>
  <c r="P439" i="1" s="1"/>
  <c r="P440" i="1" a="1"/>
  <c r="P440" i="1" s="1"/>
  <c r="P441" i="1" a="1"/>
  <c r="P441" i="1" s="1"/>
  <c r="P442" i="1" a="1"/>
  <c r="P442" i="1" s="1"/>
  <c r="P438" i="1" a="1"/>
  <c r="P438" i="1" s="1"/>
  <c r="I428" i="5"/>
  <c r="I404" i="5"/>
  <c r="I403" i="5"/>
  <c r="I389" i="5"/>
  <c r="I388" i="5"/>
  <c r="I387" i="5"/>
  <c r="I386" i="5"/>
  <c r="I385" i="5"/>
  <c r="I384" i="5"/>
  <c r="I383" i="5"/>
  <c r="I382" i="5"/>
  <c r="P433" i="1" a="1"/>
  <c r="P433" i="1" s="1"/>
  <c r="P434" i="1" a="1"/>
  <c r="P434" i="1" s="1"/>
  <c r="P435" i="1" a="1"/>
  <c r="P435" i="1" s="1"/>
  <c r="P436" i="1" a="1"/>
  <c r="P436" i="1" s="1"/>
  <c r="P437" i="1" a="1"/>
  <c r="P437" i="1" s="1"/>
  <c r="P432" i="1" a="1"/>
  <c r="P432" i="1" s="1"/>
  <c r="P428" i="1" a="1"/>
  <c r="P428" i="1" s="1"/>
  <c r="P429" i="1" a="1"/>
  <c r="P429" i="1" s="1"/>
  <c r="P430" i="1" a="1"/>
  <c r="P430" i="1" s="1"/>
  <c r="P431" i="1" a="1"/>
  <c r="P431" i="1" s="1"/>
  <c r="P427" i="1" a="1"/>
  <c r="P427" i="1" s="1"/>
  <c r="P423" i="1" a="1"/>
  <c r="P423" i="1" s="1"/>
  <c r="P424" i="1" a="1"/>
  <c r="P424" i="1" s="1"/>
  <c r="P425" i="1" a="1"/>
  <c r="P425" i="1" s="1"/>
  <c r="P426" i="1" a="1"/>
  <c r="P426" i="1" s="1"/>
  <c r="P422" i="1" a="1"/>
  <c r="P422" i="1" s="1"/>
  <c r="H46" i="16"/>
  <c r="H47" i="16"/>
  <c r="H48" i="16"/>
  <c r="H36" i="16"/>
  <c r="H37" i="16"/>
  <c r="H38" i="16"/>
  <c r="H39" i="16"/>
  <c r="H40" i="16"/>
  <c r="H41" i="16"/>
  <c r="H42" i="16"/>
  <c r="H43" i="16"/>
  <c r="H44" i="16"/>
  <c r="H45" i="16"/>
  <c r="J516" i="5" a="1"/>
  <c r="J392" i="5" a="1"/>
  <c r="J418" i="5" a="1"/>
  <c r="J390" i="5" a="1"/>
  <c r="J403" i="5" a="1"/>
  <c r="J427" i="5" a="1"/>
  <c r="J395" i="5" a="1"/>
  <c r="J384" i="5" a="1"/>
  <c r="J527" i="5" a="1"/>
  <c r="J415" i="5" a="1"/>
  <c r="J407" i="5" a="1"/>
  <c r="J519" i="5" a="1"/>
  <c r="J398" i="5" a="1"/>
  <c r="J518" i="5" a="1"/>
  <c r="J411" i="5" a="1"/>
  <c r="J514" i="5" a="1"/>
  <c r="J419" i="5" a="1"/>
  <c r="J385" i="5" a="1"/>
  <c r="J526" i="5" a="1"/>
  <c r="J408" i="5" a="1"/>
  <c r="J405" i="5" a="1"/>
  <c r="J413" i="5" a="1"/>
  <c r="J426" i="5" a="1"/>
  <c r="J393" i="5" a="1"/>
  <c r="J387" i="5" a="1"/>
  <c r="J515" i="5" a="1"/>
  <c r="J412" i="5" a="1"/>
  <c r="J404" i="5" a="1"/>
  <c r="J399" i="5" a="1"/>
  <c r="J531" i="5" a="1"/>
  <c r="J409" i="5" a="1"/>
  <c r="J401" i="5" a="1"/>
  <c r="J417" i="5" a="1"/>
  <c r="J383" i="5" a="1"/>
  <c r="J428" i="5" a="1"/>
  <c r="J397" i="5" a="1"/>
  <c r="J402" i="5" a="1"/>
  <c r="J517" i="5" a="1"/>
  <c r="J394" i="5" a="1"/>
  <c r="J391" i="5" a="1"/>
  <c r="J425" i="5" a="1"/>
  <c r="J382" i="5" a="1"/>
  <c r="J388" i="5" a="1"/>
  <c r="J389" i="5" a="1"/>
  <c r="J406" i="5" a="1"/>
  <c r="J520" i="5" a="1"/>
  <c r="J416" i="5" a="1"/>
  <c r="J396" i="5" a="1"/>
  <c r="J386" i="5" a="1"/>
  <c r="J400" i="5" a="1"/>
  <c r="J410" i="5" a="1"/>
  <c r="J414" i="5" a="1"/>
  <c r="J529" i="5" a="1"/>
  <c r="J530" i="5" a="1"/>
  <c r="J528" i="5" a="1"/>
  <c r="J419" i="5" l="1"/>
  <c r="J418" i="5"/>
  <c r="J415" i="5"/>
  <c r="J414" i="5"/>
  <c r="J416" i="5"/>
  <c r="J417" i="5"/>
  <c r="J527" i="5"/>
  <c r="J529" i="5"/>
  <c r="J531" i="5"/>
  <c r="J528" i="5"/>
  <c r="J530" i="5"/>
  <c r="J526" i="5"/>
  <c r="J406" i="5"/>
  <c r="J407" i="5"/>
  <c r="J405" i="5"/>
  <c r="J409" i="5"/>
  <c r="J411" i="5"/>
  <c r="J412" i="5"/>
  <c r="J410" i="5"/>
  <c r="J408" i="5"/>
  <c r="J413" i="5"/>
  <c r="J425" i="5"/>
  <c r="J426" i="5"/>
  <c r="J427" i="5"/>
  <c r="J401" i="5"/>
  <c r="J394" i="5"/>
  <c r="J395" i="5"/>
  <c r="J393" i="5"/>
  <c r="J390" i="5"/>
  <c r="J391" i="5"/>
  <c r="J397" i="5"/>
  <c r="J398" i="5"/>
  <c r="J392" i="5"/>
  <c r="J400" i="5"/>
  <c r="J402" i="5"/>
  <c r="J396" i="5"/>
  <c r="J399" i="5"/>
  <c r="J520" i="5"/>
  <c r="J518" i="5"/>
  <c r="J519" i="5"/>
  <c r="J517" i="5"/>
  <c r="J514" i="5"/>
  <c r="J515" i="5"/>
  <c r="J516" i="5"/>
  <c r="J404" i="5"/>
  <c r="J428" i="5"/>
  <c r="J403" i="5"/>
  <c r="J387" i="5"/>
  <c r="J388" i="5"/>
  <c r="J382" i="5"/>
  <c r="J383" i="5"/>
  <c r="J384" i="5"/>
  <c r="J389" i="5"/>
  <c r="J386" i="5"/>
  <c r="J385" i="5"/>
  <c r="X397" i="5"/>
  <c r="H78" i="7" s="1"/>
  <c r="X418" i="5"/>
  <c r="H79" i="7" s="1"/>
  <c r="X438" i="5"/>
  <c r="H80" i="7" s="1"/>
  <c r="M419" i="5" l="1"/>
  <c r="L419" i="5"/>
  <c r="K419" i="5"/>
  <c r="P419" i="5" s="1"/>
  <c r="M417" i="5"/>
  <c r="L417" i="5"/>
  <c r="K417" i="5"/>
  <c r="P417" i="5" s="1"/>
  <c r="M416" i="5"/>
  <c r="L416" i="5"/>
  <c r="K416" i="5"/>
  <c r="P416" i="5" s="1"/>
  <c r="M414" i="5"/>
  <c r="L414" i="5"/>
  <c r="K414" i="5"/>
  <c r="P414" i="5" s="1"/>
  <c r="M415" i="5"/>
  <c r="L415" i="5"/>
  <c r="K415" i="5"/>
  <c r="P415" i="5" s="1"/>
  <c r="M418" i="5"/>
  <c r="L418" i="5"/>
  <c r="K418" i="5"/>
  <c r="P418" i="5" s="1"/>
  <c r="M527" i="5"/>
  <c r="L527" i="5"/>
  <c r="K527" i="5"/>
  <c r="P527" i="5" s="1"/>
  <c r="K525" i="5"/>
  <c r="M525" i="5"/>
  <c r="L525" i="5"/>
  <c r="M526" i="5"/>
  <c r="L526" i="5"/>
  <c r="K526" i="5"/>
  <c r="P526" i="5" s="1"/>
  <c r="M530" i="5"/>
  <c r="L530" i="5"/>
  <c r="K530" i="5"/>
  <c r="P530" i="5" s="1"/>
  <c r="M528" i="5"/>
  <c r="L528" i="5"/>
  <c r="K528" i="5"/>
  <c r="P528" i="5" s="1"/>
  <c r="M531" i="5"/>
  <c r="L531" i="5"/>
  <c r="K531" i="5"/>
  <c r="P531" i="5" s="1"/>
  <c r="M529" i="5"/>
  <c r="L529" i="5"/>
  <c r="K529" i="5"/>
  <c r="P529" i="5" s="1"/>
  <c r="K407" i="5"/>
  <c r="P407" i="5" s="1"/>
  <c r="M407" i="5"/>
  <c r="L407" i="5"/>
  <c r="L406" i="5"/>
  <c r="K406" i="5"/>
  <c r="P406" i="5" s="1"/>
  <c r="M406" i="5"/>
  <c r="M408" i="5"/>
  <c r="L408" i="5"/>
  <c r="K408" i="5"/>
  <c r="P408" i="5" s="1"/>
  <c r="K410" i="5"/>
  <c r="P410" i="5" s="1"/>
  <c r="M410" i="5"/>
  <c r="L410" i="5"/>
  <c r="M412" i="5"/>
  <c r="L412" i="5"/>
  <c r="K412" i="5"/>
  <c r="P412" i="5" s="1"/>
  <c r="M411" i="5"/>
  <c r="L411" i="5"/>
  <c r="K411" i="5"/>
  <c r="P411" i="5" s="1"/>
  <c r="L409" i="5"/>
  <c r="M409" i="5"/>
  <c r="K409" i="5"/>
  <c r="P409" i="5" s="1"/>
  <c r="M405" i="5"/>
  <c r="L405" i="5"/>
  <c r="K405" i="5"/>
  <c r="P405" i="5" s="1"/>
  <c r="L425" i="5"/>
  <c r="M425" i="5"/>
  <c r="K425" i="5"/>
  <c r="P425" i="5" s="1"/>
  <c r="K413" i="5"/>
  <c r="P413" i="5" s="1"/>
  <c r="L413" i="5"/>
  <c r="M413" i="5"/>
  <c r="K427" i="5"/>
  <c r="P427" i="5" s="1"/>
  <c r="L427" i="5"/>
  <c r="M427" i="5"/>
  <c r="K426" i="5"/>
  <c r="P426" i="5" s="1"/>
  <c r="L426" i="5"/>
  <c r="M426" i="5"/>
  <c r="M400" i="5"/>
  <c r="L400" i="5"/>
  <c r="K400" i="5"/>
  <c r="P400" i="5" s="1"/>
  <c r="M394" i="5"/>
  <c r="L394" i="5"/>
  <c r="K394" i="5"/>
  <c r="P394" i="5" s="1"/>
  <c r="M392" i="5"/>
  <c r="L392" i="5"/>
  <c r="K392" i="5"/>
  <c r="P392" i="5" s="1"/>
  <c r="M401" i="5"/>
  <c r="L401" i="5"/>
  <c r="K401" i="5"/>
  <c r="P401" i="5" s="1"/>
  <c r="K398" i="5"/>
  <c r="P398" i="5" s="1"/>
  <c r="L398" i="5"/>
  <c r="M398" i="5"/>
  <c r="L397" i="5"/>
  <c r="K397" i="5"/>
  <c r="P397" i="5" s="1"/>
  <c r="M397" i="5"/>
  <c r="K391" i="5"/>
  <c r="P391" i="5" s="1"/>
  <c r="M391" i="5"/>
  <c r="L391" i="5"/>
  <c r="M399" i="5"/>
  <c r="K399" i="5"/>
  <c r="P399" i="5" s="1"/>
  <c r="L399" i="5"/>
  <c r="L390" i="5"/>
  <c r="M390" i="5"/>
  <c r="K390" i="5"/>
  <c r="P390" i="5" s="1"/>
  <c r="M396" i="5"/>
  <c r="L396" i="5"/>
  <c r="K396" i="5"/>
  <c r="P396" i="5" s="1"/>
  <c r="M393" i="5"/>
  <c r="L393" i="5"/>
  <c r="K393" i="5"/>
  <c r="P393" i="5" s="1"/>
  <c r="M402" i="5"/>
  <c r="L402" i="5"/>
  <c r="K402" i="5"/>
  <c r="P402" i="5" s="1"/>
  <c r="M395" i="5"/>
  <c r="L395" i="5"/>
  <c r="K395" i="5"/>
  <c r="P395" i="5" s="1"/>
  <c r="M516" i="5"/>
  <c r="L516" i="5"/>
  <c r="K516" i="5"/>
  <c r="P516" i="5" s="1"/>
  <c r="M517" i="5"/>
  <c r="L517" i="5"/>
  <c r="K517" i="5"/>
  <c r="P517" i="5" s="1"/>
  <c r="M518" i="5"/>
  <c r="L518" i="5"/>
  <c r="K518" i="5"/>
  <c r="P518" i="5" s="1"/>
  <c r="M515" i="5"/>
  <c r="L515" i="5"/>
  <c r="K515" i="5"/>
  <c r="P515" i="5" s="1"/>
  <c r="M520" i="5"/>
  <c r="L520" i="5"/>
  <c r="K520" i="5"/>
  <c r="P520" i="5" s="1"/>
  <c r="K514" i="5"/>
  <c r="M514" i="5"/>
  <c r="L514" i="5"/>
  <c r="M519" i="5"/>
  <c r="L519" i="5"/>
  <c r="K519" i="5"/>
  <c r="P519" i="5" s="1"/>
  <c r="K404" i="5"/>
  <c r="P404" i="5" s="1"/>
  <c r="M404" i="5"/>
  <c r="L404" i="5"/>
  <c r="L403" i="5"/>
  <c r="K403" i="5"/>
  <c r="P403" i="5" s="1"/>
  <c r="M403" i="5"/>
  <c r="M428" i="5"/>
  <c r="L428" i="5"/>
  <c r="K428" i="5"/>
  <c r="P428" i="5" s="1"/>
  <c r="M388" i="5"/>
  <c r="L388" i="5"/>
  <c r="K388" i="5"/>
  <c r="P388" i="5" s="1"/>
  <c r="K387" i="5"/>
  <c r="P387" i="5" s="1"/>
  <c r="M387" i="5"/>
  <c r="L387" i="5"/>
  <c r="M385" i="5"/>
  <c r="L385" i="5"/>
  <c r="K385" i="5"/>
  <c r="P385" i="5" s="1"/>
  <c r="L386" i="5"/>
  <c r="M386" i="5"/>
  <c r="K386" i="5"/>
  <c r="P386" i="5" s="1"/>
  <c r="M389" i="5"/>
  <c r="L389" i="5"/>
  <c r="K389" i="5"/>
  <c r="P389" i="5" s="1"/>
  <c r="M384" i="5"/>
  <c r="L384" i="5"/>
  <c r="K384" i="5"/>
  <c r="P384" i="5" s="1"/>
  <c r="M383" i="5"/>
  <c r="L383" i="5"/>
  <c r="K383" i="5"/>
  <c r="P383" i="5" s="1"/>
  <c r="K382" i="5"/>
  <c r="P382" i="5" s="1"/>
  <c r="M382" i="5"/>
  <c r="L382" i="5"/>
  <c r="H84" i="7"/>
  <c r="AH449" i="5"/>
  <c r="AH422" i="5"/>
  <c r="AH392" i="5"/>
  <c r="AB446" i="5"/>
  <c r="AB445" i="5"/>
  <c r="I509" i="5"/>
  <c r="I508" i="5"/>
  <c r="I507" i="5"/>
  <c r="I506" i="5"/>
  <c r="I505" i="5"/>
  <c r="I504" i="5"/>
  <c r="I503" i="5"/>
  <c r="I502" i="5"/>
  <c r="I501" i="5"/>
  <c r="I500" i="5"/>
  <c r="I499" i="5"/>
  <c r="I498" i="5"/>
  <c r="I497" i="5"/>
  <c r="I496" i="5"/>
  <c r="I495" i="5"/>
  <c r="I494" i="5"/>
  <c r="I493" i="5"/>
  <c r="I492" i="5"/>
  <c r="I491" i="5"/>
  <c r="I490" i="5"/>
  <c r="P415" i="1" a="1"/>
  <c r="P415" i="1" s="1"/>
  <c r="P416" i="1" a="1"/>
  <c r="P416" i="1" s="1"/>
  <c r="P417" i="1" a="1"/>
  <c r="P417" i="1" s="1"/>
  <c r="P418" i="1" a="1"/>
  <c r="P418" i="1" s="1"/>
  <c r="P419" i="1" a="1"/>
  <c r="P419" i="1" s="1"/>
  <c r="P420" i="1" a="1"/>
  <c r="P420" i="1" s="1"/>
  <c r="P421" i="1" a="1"/>
  <c r="P421" i="1" s="1"/>
  <c r="P414" i="1" a="1"/>
  <c r="P414" i="1" s="1"/>
  <c r="P412" i="1" a="1"/>
  <c r="P412" i="1" s="1"/>
  <c r="P413" i="1" a="1"/>
  <c r="P413" i="1" s="1"/>
  <c r="P411" i="1" a="1"/>
  <c r="P411" i="1" s="1"/>
  <c r="P409" i="1" a="1"/>
  <c r="P409" i="1" s="1"/>
  <c r="P410" i="1" a="1"/>
  <c r="P410" i="1" s="1"/>
  <c r="P408" i="1" a="1"/>
  <c r="P408" i="1" s="1"/>
  <c r="P405" i="1" a="1"/>
  <c r="P405" i="1" s="1"/>
  <c r="P406" i="1" a="1"/>
  <c r="P406" i="1" s="1"/>
  <c r="P407" i="1" a="1"/>
  <c r="P407" i="1" s="1"/>
  <c r="P404" i="1" a="1"/>
  <c r="P404" i="1" s="1"/>
  <c r="P401" i="1" a="1"/>
  <c r="P401" i="1" s="1"/>
  <c r="P402" i="1" a="1"/>
  <c r="P402" i="1" s="1"/>
  <c r="P403" i="1" a="1"/>
  <c r="P403" i="1" s="1"/>
  <c r="P400" i="1" a="1"/>
  <c r="P400" i="1" s="1"/>
  <c r="P397" i="1" a="1"/>
  <c r="P397" i="1" s="1"/>
  <c r="P398" i="1" a="1"/>
  <c r="P398" i="1" s="1"/>
  <c r="P399" i="1" a="1"/>
  <c r="P399" i="1" s="1"/>
  <c r="P396" i="1" a="1"/>
  <c r="P396" i="1" s="1"/>
  <c r="P392" i="1" a="1"/>
  <c r="P392" i="1" s="1"/>
  <c r="P393" i="1" a="1"/>
  <c r="P393" i="1" s="1"/>
  <c r="P394" i="1" a="1"/>
  <c r="P394" i="1" s="1"/>
  <c r="P395" i="1" a="1"/>
  <c r="P395" i="1" s="1"/>
  <c r="P391" i="1" a="1"/>
  <c r="P391" i="1" s="1"/>
  <c r="I485" i="5"/>
  <c r="I484" i="5"/>
  <c r="I483" i="5"/>
  <c r="I482" i="5"/>
  <c r="I481" i="5"/>
  <c r="I480" i="5"/>
  <c r="I479" i="5"/>
  <c r="I478" i="5"/>
  <c r="I477" i="5"/>
  <c r="I476" i="5"/>
  <c r="I475" i="5"/>
  <c r="I474" i="5"/>
  <c r="I473" i="5"/>
  <c r="I472" i="5"/>
  <c r="I471" i="5"/>
  <c r="I470" i="5"/>
  <c r="I469" i="5"/>
  <c r="I468" i="5"/>
  <c r="I467" i="5"/>
  <c r="I466" i="5"/>
  <c r="I465" i="5"/>
  <c r="I464" i="5"/>
  <c r="I463" i="5"/>
  <c r="I458" i="5"/>
  <c r="I457" i="5"/>
  <c r="I456" i="5"/>
  <c r="I455" i="5"/>
  <c r="I454" i="5"/>
  <c r="I453" i="5"/>
  <c r="I452" i="5"/>
  <c r="I451" i="5"/>
  <c r="I450" i="5"/>
  <c r="I449" i="5"/>
  <c r="I448" i="5"/>
  <c r="I447" i="5"/>
  <c r="I446" i="5"/>
  <c r="I445" i="5"/>
  <c r="I444" i="5"/>
  <c r="I443" i="5"/>
  <c r="I442" i="5"/>
  <c r="I441" i="5"/>
  <c r="I440" i="5"/>
  <c r="I439" i="5"/>
  <c r="I438" i="5"/>
  <c r="I437" i="5"/>
  <c r="I436" i="5"/>
  <c r="I435" i="5"/>
  <c r="I434" i="5"/>
  <c r="I433" i="5"/>
  <c r="P387" i="1" a="1"/>
  <c r="P387" i="1" s="1"/>
  <c r="P388" i="1" a="1"/>
  <c r="P388" i="1" s="1"/>
  <c r="P389" i="1" a="1"/>
  <c r="P389" i="1" s="1"/>
  <c r="P390" i="1" a="1"/>
  <c r="P390" i="1" s="1"/>
  <c r="P386" i="1" a="1"/>
  <c r="P386" i="1" s="1"/>
  <c r="P379" i="1" a="1"/>
  <c r="P379" i="1" s="1"/>
  <c r="P380" i="1" a="1"/>
  <c r="P380" i="1" s="1"/>
  <c r="P381" i="1" a="1"/>
  <c r="P381" i="1" s="1"/>
  <c r="P382" i="1" a="1"/>
  <c r="P382" i="1" s="1"/>
  <c r="P383" i="1" a="1"/>
  <c r="P383" i="1" s="1"/>
  <c r="P384" i="1" a="1"/>
  <c r="P384" i="1" s="1"/>
  <c r="P385" i="1" a="1"/>
  <c r="P385" i="1" s="1"/>
  <c r="P375" i="1" a="1"/>
  <c r="P375" i="1" s="1"/>
  <c r="P376" i="1" a="1"/>
  <c r="P376" i="1" s="1"/>
  <c r="P377" i="1" a="1"/>
  <c r="P377" i="1" s="1"/>
  <c r="P378" i="1" a="1"/>
  <c r="P378" i="1" s="1"/>
  <c r="P374" i="1" a="1"/>
  <c r="P374" i="1" s="1"/>
  <c r="P368" i="1" a="1"/>
  <c r="P368" i="1" s="1"/>
  <c r="P369" i="1" a="1"/>
  <c r="P369" i="1" s="1"/>
  <c r="P370" i="1" a="1"/>
  <c r="P370" i="1" s="1"/>
  <c r="P371" i="1" a="1"/>
  <c r="P371" i="1" s="1"/>
  <c r="P372" i="1" a="1"/>
  <c r="P372" i="1" s="1"/>
  <c r="P373" i="1" a="1"/>
  <c r="P373" i="1" s="1"/>
  <c r="P367" i="1" a="1"/>
  <c r="P367" i="1" s="1"/>
  <c r="P362" i="1" a="1"/>
  <c r="P362" i="1" s="1"/>
  <c r="P363" i="1" a="1"/>
  <c r="P363" i="1" s="1"/>
  <c r="P364" i="1" a="1"/>
  <c r="P364" i="1" s="1"/>
  <c r="P365" i="1" a="1"/>
  <c r="P365" i="1" s="1"/>
  <c r="P366" i="1" a="1"/>
  <c r="P366" i="1" s="1"/>
  <c r="P361" i="1" a="1"/>
  <c r="P361" i="1" s="1"/>
  <c r="P357" i="1" a="1"/>
  <c r="P357" i="1" s="1"/>
  <c r="P358" i="1" a="1"/>
  <c r="P358" i="1" s="1"/>
  <c r="P359" i="1" a="1"/>
  <c r="P359" i="1" s="1"/>
  <c r="P360" i="1" a="1"/>
  <c r="P360" i="1" s="1"/>
  <c r="P356" i="1" a="1"/>
  <c r="P356" i="1" s="1"/>
  <c r="P352" i="1" a="1"/>
  <c r="P352" i="1" s="1"/>
  <c r="P353" i="1" a="1"/>
  <c r="P353" i="1" s="1"/>
  <c r="P354" i="1" a="1"/>
  <c r="P354" i="1" s="1"/>
  <c r="P355" i="1" a="1"/>
  <c r="P355" i="1" s="1"/>
  <c r="P351" i="1" a="1"/>
  <c r="P351" i="1" s="1"/>
  <c r="U460" i="5"/>
  <c r="D81" i="7" s="1"/>
  <c r="B75" i="7"/>
  <c r="U105" i="7"/>
  <c r="T105" i="7"/>
  <c r="S105" i="7"/>
  <c r="AT106" i="7"/>
  <c r="AS106" i="7"/>
  <c r="AR106" i="7"/>
  <c r="AQ106" i="7"/>
  <c r="AP106" i="7"/>
  <c r="AT105" i="7"/>
  <c r="AS105" i="7"/>
  <c r="AR105" i="7"/>
  <c r="AQ105" i="7"/>
  <c r="AP105" i="7"/>
  <c r="AT104" i="7"/>
  <c r="AS104" i="7"/>
  <c r="AR104" i="7"/>
  <c r="AQ104" i="7"/>
  <c r="AP104" i="7"/>
  <c r="W104" i="7"/>
  <c r="V104" i="7"/>
  <c r="AT103" i="7"/>
  <c r="AS103" i="7"/>
  <c r="AR103" i="7"/>
  <c r="AQ103" i="7"/>
  <c r="AP103" i="7"/>
  <c r="W103" i="7"/>
  <c r="V103" i="7"/>
  <c r="AT102" i="7"/>
  <c r="AS102" i="7"/>
  <c r="AR102" i="7"/>
  <c r="AQ102" i="7"/>
  <c r="AP102" i="7"/>
  <c r="W102" i="7"/>
  <c r="V102" i="7"/>
  <c r="AT101" i="7"/>
  <c r="AS101" i="7"/>
  <c r="AR101" i="7"/>
  <c r="AQ101" i="7"/>
  <c r="AP101" i="7"/>
  <c r="W101" i="7"/>
  <c r="V101" i="7"/>
  <c r="AT100" i="7"/>
  <c r="AS100" i="7"/>
  <c r="AR100" i="7"/>
  <c r="AQ100" i="7"/>
  <c r="AP100" i="7"/>
  <c r="W100" i="7"/>
  <c r="V100" i="7"/>
  <c r="AT99" i="7"/>
  <c r="AS99" i="7"/>
  <c r="AR99" i="7"/>
  <c r="AQ99" i="7"/>
  <c r="AP99" i="7"/>
  <c r="W99" i="7"/>
  <c r="V99" i="7"/>
  <c r="AT98" i="7"/>
  <c r="AS98" i="7"/>
  <c r="AR98" i="7"/>
  <c r="AQ98" i="7"/>
  <c r="AP98" i="7"/>
  <c r="W98" i="7"/>
  <c r="V98" i="7"/>
  <c r="AT97" i="7"/>
  <c r="AS97" i="7"/>
  <c r="AR97" i="7"/>
  <c r="AQ97" i="7"/>
  <c r="AP97" i="7"/>
  <c r="W97" i="7"/>
  <c r="V97" i="7"/>
  <c r="AT96" i="7"/>
  <c r="AS96" i="7"/>
  <c r="AR96" i="7"/>
  <c r="AQ96" i="7"/>
  <c r="AP96" i="7"/>
  <c r="W96" i="7"/>
  <c r="V96" i="7"/>
  <c r="AT95" i="7"/>
  <c r="AS95" i="7"/>
  <c r="AR95" i="7"/>
  <c r="AQ95" i="7"/>
  <c r="AP95" i="7"/>
  <c r="W95" i="7"/>
  <c r="V95" i="7"/>
  <c r="AT94" i="7"/>
  <c r="AS94" i="7"/>
  <c r="AR94" i="7"/>
  <c r="AQ94" i="7"/>
  <c r="AP94" i="7"/>
  <c r="W94" i="7"/>
  <c r="V94" i="7"/>
  <c r="AT93" i="7"/>
  <c r="AS93" i="7"/>
  <c r="AR93" i="7"/>
  <c r="AQ93" i="7"/>
  <c r="AP93" i="7"/>
  <c r="W93" i="7"/>
  <c r="V93" i="7"/>
  <c r="AT92" i="7"/>
  <c r="AS92" i="7"/>
  <c r="AR92" i="7"/>
  <c r="AQ92" i="7"/>
  <c r="AP92" i="7"/>
  <c r="W92" i="7"/>
  <c r="V92" i="7"/>
  <c r="AT91" i="7"/>
  <c r="AS91" i="7"/>
  <c r="AR91" i="7"/>
  <c r="AQ91" i="7"/>
  <c r="AP91" i="7"/>
  <c r="W91" i="7"/>
  <c r="V91" i="7"/>
  <c r="AT90" i="7"/>
  <c r="AS90" i="7"/>
  <c r="AR90" i="7"/>
  <c r="AQ90" i="7"/>
  <c r="AP90" i="7"/>
  <c r="W90" i="7"/>
  <c r="V90" i="7"/>
  <c r="AT89" i="7"/>
  <c r="AS89" i="7"/>
  <c r="AR89" i="7"/>
  <c r="AQ89" i="7"/>
  <c r="AP89" i="7"/>
  <c r="W89" i="7"/>
  <c r="V89" i="7"/>
  <c r="AT88" i="7"/>
  <c r="AS88" i="7"/>
  <c r="AR88" i="7"/>
  <c r="AQ88" i="7"/>
  <c r="AP88" i="7"/>
  <c r="W88" i="7"/>
  <c r="V88" i="7"/>
  <c r="AT87" i="7"/>
  <c r="AS87" i="7"/>
  <c r="AR87" i="7"/>
  <c r="AQ87" i="7"/>
  <c r="AP87" i="7"/>
  <c r="W87" i="7"/>
  <c r="V87" i="7"/>
  <c r="AT86" i="7"/>
  <c r="AS86" i="7"/>
  <c r="AR86" i="7"/>
  <c r="AQ86" i="7"/>
  <c r="AP86" i="7"/>
  <c r="W86" i="7"/>
  <c r="V86" i="7"/>
  <c r="AT85" i="7"/>
  <c r="AS85" i="7"/>
  <c r="AR85" i="7"/>
  <c r="AQ85" i="7"/>
  <c r="AP85" i="7"/>
  <c r="W85" i="7"/>
  <c r="V85" i="7"/>
  <c r="AT84" i="7"/>
  <c r="AS84" i="7"/>
  <c r="AR84" i="7"/>
  <c r="AQ84" i="7"/>
  <c r="AP84" i="7"/>
  <c r="W84" i="7"/>
  <c r="V84" i="7"/>
  <c r="AT83" i="7"/>
  <c r="AS83" i="7"/>
  <c r="AR83" i="7"/>
  <c r="AQ83" i="7"/>
  <c r="AP83" i="7"/>
  <c r="W83" i="7"/>
  <c r="V83" i="7"/>
  <c r="AT82" i="7"/>
  <c r="AS82" i="7"/>
  <c r="AR82" i="7"/>
  <c r="AQ82" i="7"/>
  <c r="AP82" i="7"/>
  <c r="W82" i="7"/>
  <c r="V82" i="7"/>
  <c r="BT81" i="7"/>
  <c r="AT81" i="7"/>
  <c r="AS81" i="7"/>
  <c r="AR81" i="7"/>
  <c r="AQ81" i="7"/>
  <c r="AP81" i="7"/>
  <c r="W81" i="7"/>
  <c r="V81" i="7"/>
  <c r="AT80" i="7"/>
  <c r="AS80" i="7"/>
  <c r="AR80" i="7"/>
  <c r="AQ80" i="7"/>
  <c r="AP80" i="7"/>
  <c r="W80" i="7"/>
  <c r="V80" i="7"/>
  <c r="O80" i="7"/>
  <c r="L80" i="7"/>
  <c r="AT79" i="7"/>
  <c r="AS79" i="7"/>
  <c r="AR79" i="7"/>
  <c r="AQ79" i="7"/>
  <c r="AP79" i="7"/>
  <c r="W79" i="7"/>
  <c r="V79" i="7"/>
  <c r="O79" i="7"/>
  <c r="L79" i="7"/>
  <c r="BT78" i="7"/>
  <c r="AT78" i="7"/>
  <c r="AS78" i="7"/>
  <c r="AR78" i="7"/>
  <c r="AQ78" i="7"/>
  <c r="AP78" i="7"/>
  <c r="W78" i="7"/>
  <c r="V78" i="7"/>
  <c r="AT77" i="7"/>
  <c r="AS77" i="7"/>
  <c r="AR77" i="7"/>
  <c r="AQ77" i="7"/>
  <c r="AP77" i="7"/>
  <c r="AG77" i="7"/>
  <c r="AG78" i="7" s="1"/>
  <c r="AG79" i="7" s="1"/>
  <c r="AG80" i="7" s="1"/>
  <c r="AG81" i="7" s="1"/>
  <c r="AG82" i="7" s="1"/>
  <c r="AG83" i="7" s="1"/>
  <c r="AG84" i="7" s="1"/>
  <c r="AG85" i="7" s="1"/>
  <c r="AG86" i="7" s="1"/>
  <c r="AG87" i="7" s="1"/>
  <c r="AG88" i="7" s="1"/>
  <c r="AG89" i="7" s="1"/>
  <c r="AG90" i="7" s="1"/>
  <c r="AG91" i="7" s="1"/>
  <c r="AG92" i="7" s="1"/>
  <c r="AG93" i="7" s="1"/>
  <c r="AG94" i="7" s="1"/>
  <c r="AG95" i="7" s="1"/>
  <c r="AG96" i="7" s="1"/>
  <c r="AG97" i="7" s="1"/>
  <c r="AG98" i="7" s="1"/>
  <c r="AG99" i="7" s="1"/>
  <c r="AG100" i="7" s="1"/>
  <c r="AG101" i="7" s="1"/>
  <c r="AG102" i="7" s="1"/>
  <c r="AG103" i="7" s="1"/>
  <c r="AG104" i="7" s="1"/>
  <c r="AF77" i="7"/>
  <c r="AF78" i="7" s="1"/>
  <c r="AF79" i="7" s="1"/>
  <c r="AF80" i="7" s="1"/>
  <c r="AF81" i="7" s="1"/>
  <c r="AF82" i="7" s="1"/>
  <c r="AF83" i="7" s="1"/>
  <c r="AF84" i="7" s="1"/>
  <c r="AF85" i="7" s="1"/>
  <c r="AF86" i="7" s="1"/>
  <c r="AF87" i="7" s="1"/>
  <c r="AF88" i="7" s="1"/>
  <c r="AF89" i="7" s="1"/>
  <c r="AF90" i="7" s="1"/>
  <c r="AF91" i="7" s="1"/>
  <c r="AF92" i="7" s="1"/>
  <c r="AF93" i="7" s="1"/>
  <c r="AF94" i="7" s="1"/>
  <c r="AF95" i="7" s="1"/>
  <c r="AF96" i="7" s="1"/>
  <c r="AF97" i="7" s="1"/>
  <c r="AF98" i="7" s="1"/>
  <c r="AF99" i="7" s="1"/>
  <c r="AF100" i="7" s="1"/>
  <c r="AF101" i="7" s="1"/>
  <c r="AF102" i="7" s="1"/>
  <c r="AF103" i="7" s="1"/>
  <c r="AF104" i="7" s="1"/>
  <c r="AE77" i="7"/>
  <c r="AE78" i="7" s="1"/>
  <c r="AE79" i="7" s="1"/>
  <c r="AE80" i="7" s="1"/>
  <c r="AE81" i="7" s="1"/>
  <c r="AE82" i="7" s="1"/>
  <c r="AE83" i="7" s="1"/>
  <c r="AE84" i="7" s="1"/>
  <c r="Y77" i="7"/>
  <c r="Y78" i="7" s="1"/>
  <c r="X77" i="7"/>
  <c r="X78" i="7" s="1"/>
  <c r="X79" i="7" s="1"/>
  <c r="X80" i="7" s="1"/>
  <c r="X81" i="7" s="1"/>
  <c r="X82" i="7" s="1"/>
  <c r="X83" i="7" s="1"/>
  <c r="X84" i="7" s="1"/>
  <c r="X85" i="7" s="1"/>
  <c r="X86" i="7" s="1"/>
  <c r="X87" i="7" s="1"/>
  <c r="X88" i="7" s="1"/>
  <c r="X89" i="7" s="1"/>
  <c r="X90" i="7" s="1"/>
  <c r="X91" i="7" s="1"/>
  <c r="X92" i="7" s="1"/>
  <c r="X93" i="7" s="1"/>
  <c r="X94" i="7" s="1"/>
  <c r="X95" i="7" s="1"/>
  <c r="X96" i="7" s="1"/>
  <c r="X97" i="7" s="1"/>
  <c r="X98" i="7" s="1"/>
  <c r="X99" i="7" s="1"/>
  <c r="X100" i="7" s="1"/>
  <c r="X101" i="7" s="1"/>
  <c r="X102" i="7" s="1"/>
  <c r="X103" i="7" s="1"/>
  <c r="X104" i="7" s="1"/>
  <c r="W77" i="7"/>
  <c r="V77" i="7"/>
  <c r="AT76" i="7"/>
  <c r="AS76" i="7"/>
  <c r="AR76" i="7"/>
  <c r="AQ76" i="7"/>
  <c r="AP76" i="7"/>
  <c r="J496" i="5" a="1"/>
  <c r="J470" i="5" a="1"/>
  <c r="W105" i="7"/>
  <c r="J481" i="5" a="1"/>
  <c r="J492" i="5" a="1"/>
  <c r="J447" i="5" a="1"/>
  <c r="J468" i="5" a="1"/>
  <c r="J456" i="5" a="1"/>
  <c r="J494" i="5" a="1"/>
  <c r="J441" i="5" a="1"/>
  <c r="J445" i="5" a="1"/>
  <c r="L84" i="7"/>
  <c r="J457" i="5" a="1"/>
  <c r="J509" i="5" a="1"/>
  <c r="J506" i="5" a="1"/>
  <c r="J477" i="5" a="1"/>
  <c r="J479" i="5" a="1"/>
  <c r="J485" i="5" a="1"/>
  <c r="J504" i="5" a="1"/>
  <c r="J437" i="5" a="1"/>
  <c r="J451" i="5" a="1"/>
  <c r="J464" i="5" a="1"/>
  <c r="J471" i="5" a="1"/>
  <c r="J439" i="5" a="1"/>
  <c r="J469" i="5" a="1"/>
  <c r="J458" i="5" a="1"/>
  <c r="J454" i="5" a="1"/>
  <c r="J463" i="5" a="1"/>
  <c r="J472" i="5" a="1"/>
  <c r="J435" i="5" a="1"/>
  <c r="J446" i="5" a="1"/>
  <c r="J482" i="5" a="1"/>
  <c r="J503" i="5" a="1"/>
  <c r="J467" i="5" a="1"/>
  <c r="J433" i="5" a="1"/>
  <c r="J448" i="5" a="1"/>
  <c r="J475" i="5" a="1"/>
  <c r="J480" i="5" a="1"/>
  <c r="J483" i="5" a="1"/>
  <c r="J476" i="5" a="1"/>
  <c r="J434" i="5" a="1"/>
  <c r="J484" i="5" a="1"/>
  <c r="L85" i="7"/>
  <c r="J474" i="5" a="1"/>
  <c r="J442" i="5" a="1"/>
  <c r="J501" i="5" a="1"/>
  <c r="V105" i="7"/>
  <c r="J443" i="5" a="1"/>
  <c r="J499" i="5" a="1"/>
  <c r="J497" i="5" a="1"/>
  <c r="J508" i="5" a="1"/>
  <c r="J436" i="5" a="1"/>
  <c r="J493" i="5" a="1"/>
  <c r="J444" i="5" a="1"/>
  <c r="J490" i="5" a="1"/>
  <c r="J478" i="5" a="1"/>
  <c r="J495" i="5" a="1"/>
  <c r="J498" i="5" a="1"/>
  <c r="J465" i="5" a="1"/>
  <c r="J502" i="5" a="1"/>
  <c r="J440" i="5" a="1"/>
  <c r="J466" i="5" a="1"/>
  <c r="J452" i="5" a="1"/>
  <c r="J453" i="5" a="1"/>
  <c r="J500" i="5" a="1"/>
  <c r="J450" i="5" a="1"/>
  <c r="J473" i="5" a="1"/>
  <c r="J491" i="5" a="1"/>
  <c r="J438" i="5" a="1"/>
  <c r="J455" i="5" a="1"/>
  <c r="J507" i="5" a="1"/>
  <c r="J449" i="5" a="1"/>
  <c r="J505" i="5" a="1"/>
  <c r="O416" i="5" l="1"/>
  <c r="N416" i="5"/>
  <c r="O415" i="5"/>
  <c r="N415" i="5"/>
  <c r="O417" i="5"/>
  <c r="N417" i="5"/>
  <c r="O414" i="5"/>
  <c r="N414" i="5"/>
  <c r="O419" i="5"/>
  <c r="N419" i="5"/>
  <c r="O418" i="5"/>
  <c r="N418" i="5"/>
  <c r="O526" i="5"/>
  <c r="N526" i="5"/>
  <c r="O528" i="5"/>
  <c r="N528" i="5"/>
  <c r="O525" i="5"/>
  <c r="N525" i="5"/>
  <c r="O529" i="5"/>
  <c r="N529" i="5"/>
  <c r="P525" i="5"/>
  <c r="K532" i="5"/>
  <c r="N530" i="5"/>
  <c r="O530" i="5"/>
  <c r="O527" i="5"/>
  <c r="N527" i="5"/>
  <c r="O531" i="5"/>
  <c r="N531" i="5"/>
  <c r="X460" i="5"/>
  <c r="H81" i="7" s="1"/>
  <c r="O408" i="5"/>
  <c r="N408" i="5"/>
  <c r="O405" i="5"/>
  <c r="N405" i="5"/>
  <c r="O412" i="5"/>
  <c r="N412" i="5"/>
  <c r="O410" i="5"/>
  <c r="N410" i="5"/>
  <c r="O406" i="5"/>
  <c r="N406" i="5"/>
  <c r="O409" i="5"/>
  <c r="N409" i="5"/>
  <c r="N407" i="5"/>
  <c r="O407" i="5"/>
  <c r="O411" i="5"/>
  <c r="N411" i="5"/>
  <c r="O413" i="5"/>
  <c r="N413" i="5"/>
  <c r="O426" i="5"/>
  <c r="N426" i="5"/>
  <c r="N427" i="5"/>
  <c r="O427" i="5"/>
  <c r="N425" i="5"/>
  <c r="O425" i="5"/>
  <c r="O399" i="5"/>
  <c r="N399" i="5"/>
  <c r="O392" i="5"/>
  <c r="N392" i="5"/>
  <c r="N395" i="5"/>
  <c r="O395" i="5"/>
  <c r="O398" i="5"/>
  <c r="N398" i="5"/>
  <c r="O397" i="5"/>
  <c r="N397" i="5"/>
  <c r="N396" i="5"/>
  <c r="O396" i="5"/>
  <c r="O391" i="5"/>
  <c r="N391" i="5"/>
  <c r="O394" i="5"/>
  <c r="N394" i="5"/>
  <c r="O393" i="5"/>
  <c r="N393" i="5"/>
  <c r="N402" i="5"/>
  <c r="O402" i="5"/>
  <c r="O401" i="5"/>
  <c r="N401" i="5"/>
  <c r="O400" i="5"/>
  <c r="N400" i="5"/>
  <c r="O390" i="5"/>
  <c r="N390" i="5"/>
  <c r="O515" i="5"/>
  <c r="N515" i="5"/>
  <c r="O514" i="5"/>
  <c r="N514" i="5"/>
  <c r="O516" i="5"/>
  <c r="N516" i="5"/>
  <c r="O518" i="5"/>
  <c r="N518" i="5"/>
  <c r="P514" i="5"/>
  <c r="K521" i="5"/>
  <c r="O520" i="5"/>
  <c r="N520" i="5"/>
  <c r="O517" i="5"/>
  <c r="N517" i="5"/>
  <c r="N519" i="5"/>
  <c r="O519" i="5"/>
  <c r="O403" i="5"/>
  <c r="N403" i="5"/>
  <c r="O428" i="5"/>
  <c r="N428" i="5"/>
  <c r="O404" i="5"/>
  <c r="N404" i="5"/>
  <c r="O385" i="5"/>
  <c r="N385" i="5"/>
  <c r="O389" i="5"/>
  <c r="N389" i="5"/>
  <c r="O387" i="5"/>
  <c r="N387" i="5"/>
  <c r="O382" i="5"/>
  <c r="N382" i="5"/>
  <c r="O383" i="5"/>
  <c r="N383" i="5"/>
  <c r="O386" i="5"/>
  <c r="N386" i="5"/>
  <c r="O388" i="5"/>
  <c r="N388" i="5"/>
  <c r="N384" i="5"/>
  <c r="O384" i="5"/>
  <c r="J504" i="5"/>
  <c r="J490" i="5"/>
  <c r="J506" i="5"/>
  <c r="J498" i="5"/>
  <c r="J493" i="5"/>
  <c r="J501" i="5"/>
  <c r="J509" i="5"/>
  <c r="J502" i="5"/>
  <c r="J503" i="5"/>
  <c r="J496" i="5"/>
  <c r="J494" i="5"/>
  <c r="J495" i="5"/>
  <c r="J497" i="5"/>
  <c r="J505" i="5"/>
  <c r="J491" i="5"/>
  <c r="J499" i="5"/>
  <c r="J507" i="5"/>
  <c r="J492" i="5"/>
  <c r="J500" i="5"/>
  <c r="J508" i="5"/>
  <c r="J471" i="5"/>
  <c r="J473" i="5"/>
  <c r="J466" i="5"/>
  <c r="J474" i="5"/>
  <c r="J482" i="5"/>
  <c r="J481" i="5"/>
  <c r="J465" i="5"/>
  <c r="J483" i="5"/>
  <c r="J469" i="5"/>
  <c r="J477" i="5"/>
  <c r="J463" i="5"/>
  <c r="J479" i="5"/>
  <c r="J485" i="5"/>
  <c r="J470" i="5"/>
  <c r="J472" i="5"/>
  <c r="J476" i="5"/>
  <c r="J484" i="5"/>
  <c r="J480" i="5"/>
  <c r="J468" i="5"/>
  <c r="J478" i="5"/>
  <c r="J464" i="5"/>
  <c r="J467" i="5"/>
  <c r="J475" i="5"/>
  <c r="J433" i="5"/>
  <c r="J441" i="5"/>
  <c r="J449" i="5"/>
  <c r="J457" i="5"/>
  <c r="J434" i="5"/>
  <c r="J450" i="5"/>
  <c r="J435" i="5"/>
  <c r="J443" i="5"/>
  <c r="J444" i="5"/>
  <c r="J437" i="5"/>
  <c r="J436" i="5"/>
  <c r="J445" i="5"/>
  <c r="J439" i="5"/>
  <c r="J447" i="5"/>
  <c r="J455" i="5"/>
  <c r="J453" i="5"/>
  <c r="J458" i="5"/>
  <c r="J440" i="5"/>
  <c r="J442" i="5"/>
  <c r="J438" i="5"/>
  <c r="J446" i="5"/>
  <c r="J454" i="5"/>
  <c r="J448" i="5"/>
  <c r="J456" i="5"/>
  <c r="J451" i="5"/>
  <c r="J452" i="5"/>
  <c r="BT82" i="7"/>
  <c r="BT83" i="7" s="1"/>
  <c r="BT84" i="7" s="1"/>
  <c r="K84" i="7"/>
  <c r="K85" i="7"/>
  <c r="AE85" i="7"/>
  <c r="AE86" i="7" s="1"/>
  <c r="AE87" i="7" s="1"/>
  <c r="AE88" i="7" s="1"/>
  <c r="AE89" i="7" s="1"/>
  <c r="AE90" i="7" s="1"/>
  <c r="AE91" i="7" s="1"/>
  <c r="G89" i="7"/>
  <c r="Y79" i="7"/>
  <c r="AB78" i="7"/>
  <c r="AB77" i="7"/>
  <c r="AH378" i="5"/>
  <c r="U552" i="5"/>
  <c r="U551" i="5"/>
  <c r="U550" i="5"/>
  <c r="U549" i="5"/>
  <c r="U548" i="5"/>
  <c r="U547" i="5"/>
  <c r="U546" i="5"/>
  <c r="U545" i="5"/>
  <c r="U544" i="5"/>
  <c r="U543" i="5"/>
  <c r="U542" i="5"/>
  <c r="U541" i="5"/>
  <c r="U540" i="5"/>
  <c r="U539" i="5"/>
  <c r="U538" i="5"/>
  <c r="U537" i="5"/>
  <c r="U536" i="5"/>
  <c r="U535" i="5"/>
  <c r="U534" i="5"/>
  <c r="U533" i="5"/>
  <c r="U532" i="5"/>
  <c r="U531" i="5"/>
  <c r="U530" i="5"/>
  <c r="U529" i="5"/>
  <c r="U528" i="5"/>
  <c r="U527" i="5"/>
  <c r="U526" i="5"/>
  <c r="U525" i="5"/>
  <c r="U524" i="5"/>
  <c r="U523" i="5"/>
  <c r="U522" i="5"/>
  <c r="U521" i="5"/>
  <c r="U520" i="5"/>
  <c r="U519" i="5"/>
  <c r="U518" i="5"/>
  <c r="U517" i="5"/>
  <c r="U516" i="5"/>
  <c r="U515" i="5"/>
  <c r="U514" i="5"/>
  <c r="U513" i="5"/>
  <c r="U512" i="5"/>
  <c r="U511" i="5"/>
  <c r="U510" i="5"/>
  <c r="U509" i="5"/>
  <c r="U508" i="5"/>
  <c r="U507" i="5"/>
  <c r="U501" i="5"/>
  <c r="D83" i="7" s="1"/>
  <c r="AC497" i="5"/>
  <c r="Y497" i="5"/>
  <c r="V501" i="5" s="1"/>
  <c r="F83" i="7" s="1"/>
  <c r="X481" i="5"/>
  <c r="H82" i="7" s="1"/>
  <c r="U481" i="5"/>
  <c r="D82" i="7" s="1"/>
  <c r="AC477" i="5"/>
  <c r="Y477" i="5"/>
  <c r="Y456" i="5"/>
  <c r="U438" i="5"/>
  <c r="D80" i="7" s="1"/>
  <c r="AC434" i="5"/>
  <c r="Y434" i="5"/>
  <c r="U418" i="5"/>
  <c r="D79" i="7" s="1"/>
  <c r="AC414" i="5"/>
  <c r="Y414" i="5"/>
  <c r="U397" i="5"/>
  <c r="D78" i="7" s="1"/>
  <c r="Y392" i="5"/>
  <c r="I381" i="5"/>
  <c r="I380" i="5"/>
  <c r="AB113" i="5"/>
  <c r="H33" i="16"/>
  <c r="AB112" i="5"/>
  <c r="I306" i="5"/>
  <c r="I305" i="5"/>
  <c r="I304" i="5"/>
  <c r="P347" i="1" a="1"/>
  <c r="P347" i="1" s="1"/>
  <c r="P348" i="1" a="1"/>
  <c r="P348" i="1" s="1"/>
  <c r="P349" i="1" a="1"/>
  <c r="P349" i="1" s="1"/>
  <c r="P350" i="1" a="1"/>
  <c r="P350" i="1" s="1"/>
  <c r="P346" i="1" a="1"/>
  <c r="P346" i="1" s="1"/>
  <c r="P339" i="1" a="1"/>
  <c r="P339" i="1" s="1"/>
  <c r="P340" i="1" a="1"/>
  <c r="P340" i="1" s="1"/>
  <c r="P341" i="1" a="1"/>
  <c r="P341" i="1" s="1"/>
  <c r="P342" i="1" a="1"/>
  <c r="P342" i="1" s="1"/>
  <c r="P343" i="1" a="1"/>
  <c r="P343" i="1" s="1"/>
  <c r="P344" i="1" a="1"/>
  <c r="P344" i="1" s="1"/>
  <c r="P345" i="1" a="1"/>
  <c r="P345" i="1" s="1"/>
  <c r="P338" i="1" a="1"/>
  <c r="P338" i="1" s="1"/>
  <c r="P328" i="1" a="1"/>
  <c r="P328" i="1" s="1"/>
  <c r="P329" i="1" a="1"/>
  <c r="P329" i="1" s="1"/>
  <c r="P330" i="1" a="1"/>
  <c r="P330" i="1" s="1"/>
  <c r="P331" i="1" a="1"/>
  <c r="P331" i="1" s="1"/>
  <c r="P332" i="1" a="1"/>
  <c r="P332" i="1" s="1"/>
  <c r="P333" i="1" a="1"/>
  <c r="P333" i="1" s="1"/>
  <c r="P334" i="1" a="1"/>
  <c r="P334" i="1" s="1"/>
  <c r="P335" i="1" a="1"/>
  <c r="P335" i="1" s="1"/>
  <c r="P336" i="1" a="1"/>
  <c r="P336" i="1" s="1"/>
  <c r="P337" i="1" a="1"/>
  <c r="P337" i="1" s="1"/>
  <c r="P327" i="1" a="1"/>
  <c r="P327" i="1" s="1"/>
  <c r="P323" i="1" a="1"/>
  <c r="P323" i="1" s="1"/>
  <c r="P324" i="1" a="1"/>
  <c r="P324" i="1" s="1"/>
  <c r="P325" i="1" a="1"/>
  <c r="P325" i="1" s="1"/>
  <c r="P326" i="1" a="1"/>
  <c r="P326" i="1" s="1"/>
  <c r="P322" i="1" a="1"/>
  <c r="P322" i="1" s="1"/>
  <c r="AB111" i="5"/>
  <c r="Y122" i="5"/>
  <c r="I299" i="5"/>
  <c r="I298" i="5"/>
  <c r="I297" i="5"/>
  <c r="I296" i="5"/>
  <c r="I295" i="5"/>
  <c r="I294" i="5"/>
  <c r="I293" i="5"/>
  <c r="I292" i="5"/>
  <c r="I308" i="5"/>
  <c r="I307" i="5"/>
  <c r="I303" i="5"/>
  <c r="I302" i="5"/>
  <c r="I301" i="5"/>
  <c r="I300" i="5"/>
  <c r="I291" i="5"/>
  <c r="I290" i="5"/>
  <c r="I289" i="5"/>
  <c r="I288" i="5"/>
  <c r="I287" i="5"/>
  <c r="I286" i="5"/>
  <c r="I285" i="5"/>
  <c r="AB98" i="5"/>
  <c r="I272" i="5"/>
  <c r="I273" i="5"/>
  <c r="I274" i="5"/>
  <c r="I275" i="5"/>
  <c r="I276" i="5"/>
  <c r="I277" i="5"/>
  <c r="I278" i="5"/>
  <c r="I279" i="5"/>
  <c r="I280" i="5"/>
  <c r="I271" i="5"/>
  <c r="I266" i="5"/>
  <c r="I265" i="5"/>
  <c r="I264" i="5"/>
  <c r="I263" i="5"/>
  <c r="P308" i="1" a="1"/>
  <c r="P308" i="1" s="1"/>
  <c r="P309" i="1" a="1"/>
  <c r="P309" i="1" s="1"/>
  <c r="P310" i="1" a="1"/>
  <c r="P310" i="1" s="1"/>
  <c r="P311" i="1" a="1"/>
  <c r="P311" i="1" s="1"/>
  <c r="P312" i="1" a="1"/>
  <c r="P312" i="1" s="1"/>
  <c r="P313" i="1" a="1"/>
  <c r="P313" i="1" s="1"/>
  <c r="P314" i="1" a="1"/>
  <c r="P314" i="1" s="1"/>
  <c r="P315" i="1" a="1"/>
  <c r="P315" i="1" s="1"/>
  <c r="P316" i="1" a="1"/>
  <c r="P316" i="1" s="1"/>
  <c r="P317" i="1" a="1"/>
  <c r="P317" i="1" s="1"/>
  <c r="P318" i="1" a="1"/>
  <c r="P318" i="1" s="1"/>
  <c r="P319" i="1" a="1"/>
  <c r="P319" i="1" s="1"/>
  <c r="P320" i="1" a="1"/>
  <c r="P320" i="1" s="1"/>
  <c r="P321" i="1" a="1"/>
  <c r="P321" i="1" s="1"/>
  <c r="P307" i="1" a="1"/>
  <c r="P307" i="1" s="1"/>
  <c r="P306" i="1" a="1"/>
  <c r="P306" i="1" s="1"/>
  <c r="P300" i="1" a="1"/>
  <c r="P300" i="1" s="1"/>
  <c r="P301" i="1" a="1"/>
  <c r="P301" i="1" s="1"/>
  <c r="P302" i="1" a="1"/>
  <c r="P302" i="1" s="1"/>
  <c r="P303" i="1" a="1"/>
  <c r="P303" i="1" s="1"/>
  <c r="P304" i="1" a="1"/>
  <c r="P304" i="1" s="1"/>
  <c r="P305" i="1" a="1"/>
  <c r="P305" i="1" s="1"/>
  <c r="P299" i="1" a="1"/>
  <c r="P299" i="1" s="1"/>
  <c r="P295" i="1" a="1"/>
  <c r="P295" i="1" s="1"/>
  <c r="P296" i="1" a="1"/>
  <c r="P296" i="1" s="1"/>
  <c r="P297" i="1" a="1"/>
  <c r="P297" i="1" s="1"/>
  <c r="P298" i="1" a="1"/>
  <c r="P298" i="1" s="1"/>
  <c r="P294" i="1" a="1"/>
  <c r="P294" i="1" s="1"/>
  <c r="P283" i="1" a="1"/>
  <c r="P283" i="1" s="1"/>
  <c r="P284" i="1" a="1"/>
  <c r="P284" i="1" s="1"/>
  <c r="P285" i="1" a="1"/>
  <c r="P285" i="1" s="1"/>
  <c r="P286" i="1" a="1"/>
  <c r="P286" i="1" s="1"/>
  <c r="P287" i="1" a="1"/>
  <c r="P287" i="1" s="1"/>
  <c r="P288" i="1" a="1"/>
  <c r="P288" i="1" s="1"/>
  <c r="P289" i="1" a="1"/>
  <c r="P289" i="1" s="1"/>
  <c r="P290" i="1" a="1"/>
  <c r="P290" i="1" s="1"/>
  <c r="P291" i="1" a="1"/>
  <c r="P291" i="1" s="1"/>
  <c r="P292" i="1" a="1"/>
  <c r="P292" i="1" s="1"/>
  <c r="P293" i="1" a="1"/>
  <c r="P293" i="1" s="1"/>
  <c r="P282" i="1" a="1"/>
  <c r="P282" i="1" s="1"/>
  <c r="P281" i="1" a="1"/>
  <c r="P281" i="1" s="1"/>
  <c r="P280" i="1" a="1"/>
  <c r="P280" i="1" s="1"/>
  <c r="P277" i="1" a="1"/>
  <c r="P277" i="1" s="1"/>
  <c r="P278" i="1" a="1"/>
  <c r="P278" i="1" s="1"/>
  <c r="P279" i="1" a="1"/>
  <c r="P279" i="1" s="1"/>
  <c r="P276" i="1" a="1"/>
  <c r="P276" i="1" s="1"/>
  <c r="P272" i="1" a="1"/>
  <c r="P272" i="1" s="1"/>
  <c r="P273" i="1" a="1"/>
  <c r="P273" i="1" s="1"/>
  <c r="P274" i="1" a="1"/>
  <c r="P274" i="1" s="1"/>
  <c r="P275" i="1" a="1"/>
  <c r="P275" i="1" s="1"/>
  <c r="P271" i="1" a="1"/>
  <c r="P271" i="1" s="1"/>
  <c r="P269" i="1" a="1"/>
  <c r="P269" i="1" s="1"/>
  <c r="P270" i="1" a="1"/>
  <c r="P270" i="1" s="1"/>
  <c r="P268" i="1" a="1"/>
  <c r="P268" i="1" s="1"/>
  <c r="P264" i="1" a="1"/>
  <c r="P264" i="1" s="1"/>
  <c r="P265" i="1" a="1"/>
  <c r="P265" i="1" s="1"/>
  <c r="P266" i="1" a="1"/>
  <c r="P266" i="1" s="1"/>
  <c r="P267" i="1" a="1"/>
  <c r="P267" i="1" s="1"/>
  <c r="P263" i="1" a="1"/>
  <c r="P263" i="1" s="1"/>
  <c r="AB97" i="5"/>
  <c r="I262" i="5"/>
  <c r="AB156" i="5"/>
  <c r="AB155" i="5"/>
  <c r="AB154" i="5"/>
  <c r="AB153" i="5"/>
  <c r="AB152" i="5"/>
  <c r="I247" i="5"/>
  <c r="I246" i="5"/>
  <c r="I245" i="5"/>
  <c r="I244" i="5"/>
  <c r="I243" i="5"/>
  <c r="I242" i="5"/>
  <c r="I241" i="5"/>
  <c r="I240" i="5"/>
  <c r="I239" i="5"/>
  <c r="I238" i="5"/>
  <c r="I237" i="5"/>
  <c r="I236" i="5"/>
  <c r="AH212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AB58" i="5"/>
  <c r="AB57" i="5"/>
  <c r="AB56" i="5"/>
  <c r="I257" i="5"/>
  <c r="P262" i="1" a="1"/>
  <c r="P262" i="1" s="1"/>
  <c r="P258" i="1" a="1"/>
  <c r="P258" i="1" s="1"/>
  <c r="P259" i="1" a="1"/>
  <c r="P259" i="1" s="1"/>
  <c r="P260" i="1" a="1"/>
  <c r="P260" i="1" s="1"/>
  <c r="P261" i="1" a="1"/>
  <c r="P261" i="1" s="1"/>
  <c r="P251" i="1" a="1"/>
  <c r="P251" i="1" s="1"/>
  <c r="P252" i="1" a="1"/>
  <c r="P252" i="1" s="1"/>
  <c r="P253" i="1" a="1"/>
  <c r="P253" i="1" s="1"/>
  <c r="P254" i="1" a="1"/>
  <c r="P254" i="1" s="1"/>
  <c r="P255" i="1" a="1"/>
  <c r="P255" i="1" s="1"/>
  <c r="P256" i="1" a="1"/>
  <c r="P256" i="1" s="1"/>
  <c r="P257" i="1" a="1"/>
  <c r="P257" i="1" s="1"/>
  <c r="P250" i="1" a="1"/>
  <c r="P250" i="1" s="1"/>
  <c r="Y163" i="5"/>
  <c r="L6" i="7"/>
  <c r="V507" i="5" a="1"/>
  <c r="J277" i="5" a="1"/>
  <c r="J243" i="5" a="1"/>
  <c r="V509" i="5" a="1"/>
  <c r="J191" i="5" a="1"/>
  <c r="V513" i="5" a="1"/>
  <c r="J295" i="5" a="1"/>
  <c r="V543" i="5" a="1"/>
  <c r="V524" i="5" a="1"/>
  <c r="V545" i="5" a="1"/>
  <c r="V518" i="5" a="1"/>
  <c r="J236" i="5" a="1"/>
  <c r="V542" i="5" a="1"/>
  <c r="V520" i="5" a="1"/>
  <c r="V552" i="5" a="1"/>
  <c r="J272" i="5" a="1"/>
  <c r="V527" i="5" a="1"/>
  <c r="J186" i="5" a="1"/>
  <c r="V519" i="5" a="1"/>
  <c r="J188" i="5" a="1"/>
  <c r="V550" i="5" a="1"/>
  <c r="V548" i="5" a="1"/>
  <c r="V517" i="5" a="1"/>
  <c r="J290" i="5" a="1"/>
  <c r="J242" i="5" a="1"/>
  <c r="V525" i="5" a="1"/>
  <c r="J187" i="5" a="1"/>
  <c r="V533" i="5" a="1"/>
  <c r="J240" i="5" a="1"/>
  <c r="J244" i="5" a="1"/>
  <c r="V523" i="5" a="1"/>
  <c r="J262" i="5" a="1"/>
  <c r="J271" i="5" a="1"/>
  <c r="V522" i="5" a="1"/>
  <c r="V521" i="5" a="1"/>
  <c r="J380" i="5" a="1"/>
  <c r="V529" i="5" a="1"/>
  <c r="J185" i="5" a="1"/>
  <c r="V515" i="5" a="1"/>
  <c r="V516" i="5" a="1"/>
  <c r="V536" i="5" a="1"/>
  <c r="J274" i="5" a="1"/>
  <c r="V508" i="5" a="1"/>
  <c r="V528" i="5" a="1"/>
  <c r="J266" i="5" a="1"/>
  <c r="J293" i="5" a="1"/>
  <c r="V546" i="5" a="1"/>
  <c r="J263" i="5" a="1"/>
  <c r="J285" i="5" a="1"/>
  <c r="J291" i="5" a="1"/>
  <c r="J184" i="5" a="1"/>
  <c r="V537" i="5" a="1"/>
  <c r="J302" i="5" a="1"/>
  <c r="V549" i="5" a="1"/>
  <c r="J193" i="5" a="1"/>
  <c r="J183" i="5" a="1"/>
  <c r="V532" i="5" a="1"/>
  <c r="V539" i="5" a="1"/>
  <c r="V510" i="5" a="1"/>
  <c r="J182" i="5" a="1"/>
  <c r="J273" i="5" a="1"/>
  <c r="J294" i="5" a="1"/>
  <c r="J278" i="5" a="1"/>
  <c r="J287" i="5" a="1"/>
  <c r="V551" i="5" a="1"/>
  <c r="J288" i="5" a="1"/>
  <c r="J189" i="5" a="1"/>
  <c r="J306" i="5" a="1"/>
  <c r="J307" i="5" a="1"/>
  <c r="J264" i="5" a="1"/>
  <c r="J257" i="5" a="1"/>
  <c r="J241" i="5" a="1"/>
  <c r="V530" i="5" a="1"/>
  <c r="V535" i="5" a="1"/>
  <c r="J301" i="5" a="1"/>
  <c r="J239" i="5" a="1"/>
  <c r="V534" i="5" a="1"/>
  <c r="J246" i="5" a="1"/>
  <c r="J299" i="5" a="1"/>
  <c r="J276" i="5" a="1"/>
  <c r="J247" i="5" a="1"/>
  <c r="J286" i="5" a="1"/>
  <c r="J245" i="5" a="1"/>
  <c r="J300" i="5" a="1"/>
  <c r="J379" i="5" a="1"/>
  <c r="J298" i="5" a="1"/>
  <c r="V538" i="5" a="1"/>
  <c r="V514" i="5" a="1"/>
  <c r="J308" i="5" a="1"/>
  <c r="J192" i="5" a="1"/>
  <c r="V547" i="5" a="1"/>
  <c r="J181" i="5" a="1"/>
  <c r="J304" i="5" a="1"/>
  <c r="V512" i="5" a="1"/>
  <c r="J305" i="5" a="1"/>
  <c r="J289" i="5" a="1"/>
  <c r="V541" i="5" a="1"/>
  <c r="J296" i="5" a="1"/>
  <c r="J190" i="5" a="1"/>
  <c r="J279" i="5" a="1"/>
  <c r="J280" i="5" a="1"/>
  <c r="V531" i="5" a="1"/>
  <c r="V540" i="5" a="1"/>
  <c r="J194" i="5" a="1"/>
  <c r="J238" i="5" a="1"/>
  <c r="J303" i="5" a="1"/>
  <c r="J265" i="5" a="1"/>
  <c r="V526" i="5" a="1"/>
  <c r="J297" i="5" a="1"/>
  <c r="J275" i="5" a="1"/>
  <c r="J381" i="5" a="1"/>
  <c r="V544" i="5" a="1"/>
  <c r="J292" i="5" a="1"/>
  <c r="V511" i="5" a="1"/>
  <c r="J237" i="5" a="1"/>
  <c r="H85" i="7" l="1"/>
  <c r="N532" i="5"/>
  <c r="L532" i="5" s="1"/>
  <c r="L533" i="5" s="1"/>
  <c r="M532" i="5"/>
  <c r="N521" i="5"/>
  <c r="L521" i="5" s="1"/>
  <c r="L522" i="5" s="1"/>
  <c r="M521" i="5"/>
  <c r="AA477" i="5"/>
  <c r="V418" i="5"/>
  <c r="F79" i="7" s="1"/>
  <c r="AA434" i="5"/>
  <c r="V438" i="5"/>
  <c r="F80" i="7" s="1"/>
  <c r="V397" i="5"/>
  <c r="F78" i="7" s="1"/>
  <c r="L497" i="5"/>
  <c r="K497" i="5"/>
  <c r="P497" i="5" s="1"/>
  <c r="M497" i="5"/>
  <c r="M502" i="5"/>
  <c r="L502" i="5"/>
  <c r="K502" i="5"/>
  <c r="P502" i="5" s="1"/>
  <c r="M508" i="5"/>
  <c r="L508" i="5"/>
  <c r="K508" i="5"/>
  <c r="P508" i="5" s="1"/>
  <c r="M495" i="5"/>
  <c r="L495" i="5"/>
  <c r="K495" i="5"/>
  <c r="P495" i="5" s="1"/>
  <c r="M509" i="5"/>
  <c r="L509" i="5"/>
  <c r="K509" i="5"/>
  <c r="P509" i="5" s="1"/>
  <c r="M500" i="5"/>
  <c r="L500" i="5"/>
  <c r="K500" i="5"/>
  <c r="P500" i="5" s="1"/>
  <c r="M494" i="5"/>
  <c r="L494" i="5"/>
  <c r="K494" i="5"/>
  <c r="P494" i="5" s="1"/>
  <c r="M501" i="5"/>
  <c r="L501" i="5"/>
  <c r="K501" i="5"/>
  <c r="P501" i="5" s="1"/>
  <c r="M492" i="5"/>
  <c r="L492" i="5"/>
  <c r="K492" i="5"/>
  <c r="P492" i="5" s="1"/>
  <c r="M493" i="5"/>
  <c r="L493" i="5"/>
  <c r="K493" i="5"/>
  <c r="P493" i="5" s="1"/>
  <c r="M507" i="5"/>
  <c r="L507" i="5"/>
  <c r="K507" i="5"/>
  <c r="P507" i="5" s="1"/>
  <c r="M496" i="5"/>
  <c r="L496" i="5"/>
  <c r="K496" i="5"/>
  <c r="P496" i="5" s="1"/>
  <c r="K498" i="5"/>
  <c r="P498" i="5" s="1"/>
  <c r="M498" i="5"/>
  <c r="L498" i="5"/>
  <c r="M499" i="5"/>
  <c r="L499" i="5"/>
  <c r="K499" i="5"/>
  <c r="P499" i="5" s="1"/>
  <c r="K506" i="5"/>
  <c r="P506" i="5" s="1"/>
  <c r="M506" i="5"/>
  <c r="L506" i="5"/>
  <c r="M491" i="5"/>
  <c r="L491" i="5"/>
  <c r="K491" i="5"/>
  <c r="P491" i="5" s="1"/>
  <c r="M503" i="5"/>
  <c r="L503" i="5"/>
  <c r="K503" i="5"/>
  <c r="P503" i="5" s="1"/>
  <c r="K490" i="5"/>
  <c r="M490" i="5"/>
  <c r="L490" i="5"/>
  <c r="L505" i="5"/>
  <c r="K505" i="5"/>
  <c r="P505" i="5" s="1"/>
  <c r="M505" i="5"/>
  <c r="M504" i="5"/>
  <c r="L504" i="5"/>
  <c r="K504" i="5"/>
  <c r="P504" i="5" s="1"/>
  <c r="M467" i="5"/>
  <c r="L467" i="5"/>
  <c r="K467" i="5"/>
  <c r="P467" i="5" s="1"/>
  <c r="K470" i="5"/>
  <c r="P470" i="5" s="1"/>
  <c r="M470" i="5"/>
  <c r="L470" i="5"/>
  <c r="M463" i="5"/>
  <c r="L463" i="5"/>
  <c r="K463" i="5"/>
  <c r="K481" i="5"/>
  <c r="P481" i="5" s="1"/>
  <c r="L481" i="5"/>
  <c r="M481" i="5"/>
  <c r="L464" i="5"/>
  <c r="K464" i="5"/>
  <c r="P464" i="5" s="1"/>
  <c r="M464" i="5"/>
  <c r="K478" i="5"/>
  <c r="P478" i="5" s="1"/>
  <c r="M478" i="5"/>
  <c r="L478" i="5"/>
  <c r="K482" i="5"/>
  <c r="P482" i="5" s="1"/>
  <c r="M482" i="5"/>
  <c r="L482" i="5"/>
  <c r="M468" i="5"/>
  <c r="K468" i="5"/>
  <c r="P468" i="5" s="1"/>
  <c r="L468" i="5"/>
  <c r="L477" i="5"/>
  <c r="M477" i="5"/>
  <c r="K477" i="5"/>
  <c r="P477" i="5" s="1"/>
  <c r="K474" i="5"/>
  <c r="P474" i="5" s="1"/>
  <c r="M474" i="5"/>
  <c r="L474" i="5"/>
  <c r="L480" i="5"/>
  <c r="K480" i="5"/>
  <c r="P480" i="5" s="1"/>
  <c r="M480" i="5"/>
  <c r="L469" i="5"/>
  <c r="M469" i="5"/>
  <c r="K469" i="5"/>
  <c r="P469" i="5" s="1"/>
  <c r="M466" i="5"/>
  <c r="L466" i="5"/>
  <c r="K466" i="5"/>
  <c r="P466" i="5" s="1"/>
  <c r="M484" i="5"/>
  <c r="L484" i="5"/>
  <c r="K484" i="5"/>
  <c r="P484" i="5" s="1"/>
  <c r="M485" i="5"/>
  <c r="L485" i="5"/>
  <c r="K485" i="5"/>
  <c r="P485" i="5" s="1"/>
  <c r="M483" i="5"/>
  <c r="L483" i="5"/>
  <c r="K483" i="5"/>
  <c r="P483" i="5" s="1"/>
  <c r="K473" i="5"/>
  <c r="P473" i="5" s="1"/>
  <c r="L473" i="5"/>
  <c r="M473" i="5"/>
  <c r="M476" i="5"/>
  <c r="L476" i="5"/>
  <c r="K476" i="5"/>
  <c r="P476" i="5" s="1"/>
  <c r="K465" i="5"/>
  <c r="P465" i="5" s="1"/>
  <c r="L465" i="5"/>
  <c r="M465" i="5"/>
  <c r="M475" i="5"/>
  <c r="L475" i="5"/>
  <c r="K475" i="5"/>
  <c r="P475" i="5" s="1"/>
  <c r="L472" i="5"/>
  <c r="K472" i="5"/>
  <c r="P472" i="5" s="1"/>
  <c r="M472" i="5"/>
  <c r="M479" i="5"/>
  <c r="L479" i="5"/>
  <c r="K479" i="5"/>
  <c r="P479" i="5" s="1"/>
  <c r="M471" i="5"/>
  <c r="L471" i="5"/>
  <c r="K471" i="5"/>
  <c r="P471" i="5" s="1"/>
  <c r="M446" i="5"/>
  <c r="L446" i="5"/>
  <c r="K446" i="5"/>
  <c r="P446" i="5" s="1"/>
  <c r="M447" i="5"/>
  <c r="L447" i="5"/>
  <c r="K447" i="5"/>
  <c r="P447" i="5" s="1"/>
  <c r="K435" i="5"/>
  <c r="P435" i="5" s="1"/>
  <c r="M435" i="5"/>
  <c r="L435" i="5"/>
  <c r="L438" i="5"/>
  <c r="M438" i="5"/>
  <c r="K438" i="5"/>
  <c r="P438" i="5" s="1"/>
  <c r="M439" i="5"/>
  <c r="K439" i="5"/>
  <c r="P439" i="5" s="1"/>
  <c r="L439" i="5"/>
  <c r="K451" i="5"/>
  <c r="P451" i="5" s="1"/>
  <c r="M451" i="5"/>
  <c r="L451" i="5"/>
  <c r="L442" i="5"/>
  <c r="K442" i="5"/>
  <c r="P442" i="5" s="1"/>
  <c r="M442" i="5"/>
  <c r="M445" i="5"/>
  <c r="L445" i="5"/>
  <c r="K445" i="5"/>
  <c r="P445" i="5" s="1"/>
  <c r="L450" i="5"/>
  <c r="K450" i="5"/>
  <c r="P450" i="5" s="1"/>
  <c r="M450" i="5"/>
  <c r="L440" i="5"/>
  <c r="M440" i="5"/>
  <c r="K440" i="5"/>
  <c r="P440" i="5" s="1"/>
  <c r="L436" i="5"/>
  <c r="K436" i="5"/>
  <c r="P436" i="5" s="1"/>
  <c r="M436" i="5"/>
  <c r="L434" i="5"/>
  <c r="K434" i="5"/>
  <c r="P434" i="5" s="1"/>
  <c r="M434" i="5"/>
  <c r="M456" i="5"/>
  <c r="L456" i="5"/>
  <c r="K456" i="5"/>
  <c r="P456" i="5" s="1"/>
  <c r="M458" i="5"/>
  <c r="L458" i="5"/>
  <c r="K458" i="5"/>
  <c r="P458" i="5" s="1"/>
  <c r="M457" i="5"/>
  <c r="L457" i="5"/>
  <c r="K457" i="5"/>
  <c r="P457" i="5" s="1"/>
  <c r="M448" i="5"/>
  <c r="L448" i="5"/>
  <c r="K448" i="5"/>
  <c r="P448" i="5" s="1"/>
  <c r="M453" i="5"/>
  <c r="L453" i="5"/>
  <c r="K453" i="5"/>
  <c r="P453" i="5" s="1"/>
  <c r="M437" i="5"/>
  <c r="K437" i="5"/>
  <c r="P437" i="5" s="1"/>
  <c r="L437" i="5"/>
  <c r="M449" i="5"/>
  <c r="L449" i="5"/>
  <c r="K449" i="5"/>
  <c r="P449" i="5" s="1"/>
  <c r="M444" i="5"/>
  <c r="L444" i="5"/>
  <c r="K444" i="5"/>
  <c r="P444" i="5" s="1"/>
  <c r="M441" i="5"/>
  <c r="K441" i="5"/>
  <c r="P441" i="5" s="1"/>
  <c r="L441" i="5"/>
  <c r="M452" i="5"/>
  <c r="L452" i="5"/>
  <c r="K452" i="5"/>
  <c r="P452" i="5" s="1"/>
  <c r="M454" i="5"/>
  <c r="L454" i="5"/>
  <c r="K454" i="5"/>
  <c r="P454" i="5" s="1"/>
  <c r="M455" i="5"/>
  <c r="L455" i="5"/>
  <c r="K455" i="5"/>
  <c r="P455" i="5" s="1"/>
  <c r="K443" i="5"/>
  <c r="M443" i="5"/>
  <c r="L443" i="5"/>
  <c r="M433" i="5"/>
  <c r="L433" i="5"/>
  <c r="K433" i="5"/>
  <c r="V460" i="5"/>
  <c r="F81" i="7" s="1"/>
  <c r="Y80" i="7"/>
  <c r="AB79" i="7"/>
  <c r="G90" i="7"/>
  <c r="AE92" i="7"/>
  <c r="AE93" i="7" s="1"/>
  <c r="AE94" i="7" s="1"/>
  <c r="AE95" i="7" s="1"/>
  <c r="AE96" i="7" s="1"/>
  <c r="AE97" i="7" s="1"/>
  <c r="AE98" i="7" s="1"/>
  <c r="Z414" i="5"/>
  <c r="AE403" i="5" s="1"/>
  <c r="Z497" i="5"/>
  <c r="AE486" i="5" s="1"/>
  <c r="AA497" i="5"/>
  <c r="X501" i="5"/>
  <c r="H83" i="7" s="1"/>
  <c r="H86" i="7" s="1"/>
  <c r="X126" i="5"/>
  <c r="AA392" i="5"/>
  <c r="Z434" i="5"/>
  <c r="AD423" i="5" s="1"/>
  <c r="V524" i="5"/>
  <c r="V519" i="5"/>
  <c r="V508" i="5"/>
  <c r="V510" i="5"/>
  <c r="V526" i="5"/>
  <c r="V542" i="5"/>
  <c r="V507" i="5"/>
  <c r="V523" i="5"/>
  <c r="V539" i="5"/>
  <c r="V540" i="5"/>
  <c r="V551" i="5"/>
  <c r="V512" i="5"/>
  <c r="V528" i="5"/>
  <c r="V544" i="5"/>
  <c r="V535" i="5"/>
  <c r="V513" i="5"/>
  <c r="V529" i="5"/>
  <c r="V545" i="5"/>
  <c r="V515" i="5"/>
  <c r="V531" i="5"/>
  <c r="V547" i="5"/>
  <c r="V517" i="5"/>
  <c r="V533" i="5"/>
  <c r="V549" i="5"/>
  <c r="V514" i="5"/>
  <c r="V530" i="5"/>
  <c r="V546" i="5"/>
  <c r="V516" i="5"/>
  <c r="V532" i="5"/>
  <c r="V548" i="5"/>
  <c r="V509" i="5"/>
  <c r="V525" i="5"/>
  <c r="V541" i="5"/>
  <c r="V518" i="5"/>
  <c r="V534" i="5"/>
  <c r="V550" i="5"/>
  <c r="V511" i="5"/>
  <c r="V527" i="5"/>
  <c r="V543" i="5"/>
  <c r="V520" i="5"/>
  <c r="V536" i="5"/>
  <c r="V552" i="5"/>
  <c r="V522" i="5"/>
  <c r="V538" i="5"/>
  <c r="V521" i="5"/>
  <c r="V537" i="5"/>
  <c r="AA414" i="5"/>
  <c r="Z477" i="5"/>
  <c r="V481" i="5"/>
  <c r="F82" i="7" s="1"/>
  <c r="Z392" i="5"/>
  <c r="J380" i="5"/>
  <c r="J381" i="5"/>
  <c r="J379" i="5"/>
  <c r="J306" i="5"/>
  <c r="J305" i="5"/>
  <c r="J304" i="5"/>
  <c r="J295" i="5"/>
  <c r="J292" i="5"/>
  <c r="J294" i="5"/>
  <c r="J297" i="5"/>
  <c r="J298" i="5"/>
  <c r="J293" i="5"/>
  <c r="J299" i="5"/>
  <c r="J296" i="5"/>
  <c r="J286" i="5"/>
  <c r="J301" i="5"/>
  <c r="J289" i="5"/>
  <c r="J291" i="5"/>
  <c r="J308" i="5"/>
  <c r="J290" i="5"/>
  <c r="J307" i="5"/>
  <c r="J285" i="5"/>
  <c r="J300" i="5"/>
  <c r="J287" i="5"/>
  <c r="J302" i="5"/>
  <c r="J288" i="5"/>
  <c r="J303" i="5"/>
  <c r="J279" i="5"/>
  <c r="J277" i="5"/>
  <c r="J276" i="5"/>
  <c r="J274" i="5"/>
  <c r="J273" i="5"/>
  <c r="J278" i="5"/>
  <c r="J275" i="5"/>
  <c r="J272" i="5"/>
  <c r="J280" i="5"/>
  <c r="J271" i="5"/>
  <c r="J264" i="5"/>
  <c r="J266" i="5"/>
  <c r="J265" i="5"/>
  <c r="J263" i="5"/>
  <c r="J262" i="5"/>
  <c r="J238" i="5"/>
  <c r="J246" i="5"/>
  <c r="J240" i="5"/>
  <c r="J242" i="5"/>
  <c r="J237" i="5"/>
  <c r="J245" i="5"/>
  <c r="J239" i="5"/>
  <c r="J247" i="5"/>
  <c r="J241" i="5"/>
  <c r="J244" i="5"/>
  <c r="J243" i="5"/>
  <c r="J236" i="5"/>
  <c r="J188" i="5"/>
  <c r="J187" i="5"/>
  <c r="J190" i="5"/>
  <c r="J182" i="5"/>
  <c r="J181" i="5"/>
  <c r="J184" i="5"/>
  <c r="J185" i="5"/>
  <c r="J193" i="5"/>
  <c r="J186" i="5"/>
  <c r="J194" i="5"/>
  <c r="J189" i="5"/>
  <c r="J183" i="5"/>
  <c r="J191" i="5"/>
  <c r="J192" i="5"/>
  <c r="J257" i="5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4" i="16"/>
  <c r="H35" i="16"/>
  <c r="W397" i="5" l="1"/>
  <c r="G78" i="7" s="1"/>
  <c r="W481" i="5"/>
  <c r="G82" i="7" s="1"/>
  <c r="W438" i="5"/>
  <c r="G80" i="7" s="1"/>
  <c r="W418" i="5"/>
  <c r="G79" i="7" s="1"/>
  <c r="P443" i="5"/>
  <c r="N503" i="5"/>
  <c r="O503" i="5"/>
  <c r="O493" i="5"/>
  <c r="N493" i="5"/>
  <c r="O508" i="5"/>
  <c r="N508" i="5"/>
  <c r="O501" i="5"/>
  <c r="N501" i="5"/>
  <c r="O496" i="5"/>
  <c r="N496" i="5"/>
  <c r="O509" i="5"/>
  <c r="N509" i="5"/>
  <c r="O505" i="5"/>
  <c r="N505" i="5"/>
  <c r="O491" i="5"/>
  <c r="N491" i="5"/>
  <c r="O502" i="5"/>
  <c r="N502" i="5"/>
  <c r="O504" i="5"/>
  <c r="N504" i="5"/>
  <c r="O490" i="5"/>
  <c r="N490" i="5"/>
  <c r="O499" i="5"/>
  <c r="N499" i="5"/>
  <c r="O494" i="5"/>
  <c r="N494" i="5"/>
  <c r="O506" i="5"/>
  <c r="N506" i="5"/>
  <c r="O507" i="5"/>
  <c r="N507" i="5"/>
  <c r="N495" i="5"/>
  <c r="O495" i="5"/>
  <c r="P490" i="5"/>
  <c r="K510" i="5"/>
  <c r="O498" i="5"/>
  <c r="N498" i="5"/>
  <c r="O492" i="5"/>
  <c r="N492" i="5"/>
  <c r="O500" i="5"/>
  <c r="N500" i="5"/>
  <c r="O497" i="5"/>
  <c r="N497" i="5"/>
  <c r="O472" i="5"/>
  <c r="N472" i="5"/>
  <c r="N473" i="5"/>
  <c r="O473" i="5"/>
  <c r="O469" i="5"/>
  <c r="N469" i="5"/>
  <c r="O468" i="5"/>
  <c r="N468" i="5"/>
  <c r="N463" i="5"/>
  <c r="O463" i="5"/>
  <c r="N475" i="5"/>
  <c r="O475" i="5"/>
  <c r="O484" i="5"/>
  <c r="N484" i="5"/>
  <c r="N470" i="5"/>
  <c r="O470" i="5"/>
  <c r="O464" i="5"/>
  <c r="N464" i="5"/>
  <c r="N479" i="5"/>
  <c r="O479" i="5"/>
  <c r="N483" i="5"/>
  <c r="O483" i="5"/>
  <c r="O482" i="5"/>
  <c r="N482" i="5"/>
  <c r="O466" i="5"/>
  <c r="N466" i="5"/>
  <c r="O477" i="5"/>
  <c r="N477" i="5"/>
  <c r="N478" i="5"/>
  <c r="O478" i="5"/>
  <c r="O481" i="5"/>
  <c r="N481" i="5"/>
  <c r="N471" i="5"/>
  <c r="O471" i="5"/>
  <c r="O476" i="5"/>
  <c r="N476" i="5"/>
  <c r="O467" i="5"/>
  <c r="N467" i="5"/>
  <c r="N465" i="5"/>
  <c r="O465" i="5"/>
  <c r="O474" i="5"/>
  <c r="N474" i="5"/>
  <c r="O485" i="5"/>
  <c r="N485" i="5"/>
  <c r="O480" i="5"/>
  <c r="N480" i="5"/>
  <c r="P463" i="5"/>
  <c r="K486" i="5"/>
  <c r="K459" i="5"/>
  <c r="P433" i="5"/>
  <c r="O443" i="5"/>
  <c r="N443" i="5"/>
  <c r="O444" i="5"/>
  <c r="N444" i="5"/>
  <c r="N440" i="5"/>
  <c r="O440" i="5"/>
  <c r="O445" i="5"/>
  <c r="N445" i="5"/>
  <c r="N438" i="5"/>
  <c r="O438" i="5"/>
  <c r="O447" i="5"/>
  <c r="N447" i="5"/>
  <c r="O449" i="5"/>
  <c r="N449" i="5"/>
  <c r="O452" i="5"/>
  <c r="N452" i="5"/>
  <c r="N448" i="5"/>
  <c r="O448" i="5"/>
  <c r="N434" i="5"/>
  <c r="O434" i="5"/>
  <c r="O437" i="5"/>
  <c r="N437" i="5"/>
  <c r="O458" i="5"/>
  <c r="N458" i="5"/>
  <c r="O439" i="5"/>
  <c r="N439" i="5"/>
  <c r="O446" i="5"/>
  <c r="N446" i="5"/>
  <c r="O441" i="5"/>
  <c r="N441" i="5"/>
  <c r="O442" i="5"/>
  <c r="N442" i="5"/>
  <c r="O435" i="5"/>
  <c r="N435" i="5"/>
  <c r="O455" i="5"/>
  <c r="N455" i="5"/>
  <c r="O457" i="5"/>
  <c r="N457" i="5"/>
  <c r="N436" i="5"/>
  <c r="O436" i="5"/>
  <c r="O451" i="5"/>
  <c r="N451" i="5"/>
  <c r="O433" i="5"/>
  <c r="N433" i="5"/>
  <c r="N456" i="5"/>
  <c r="O456" i="5"/>
  <c r="O450" i="5"/>
  <c r="N450" i="5"/>
  <c r="O454" i="5"/>
  <c r="N454" i="5"/>
  <c r="O453" i="5"/>
  <c r="N453" i="5"/>
  <c r="G91" i="7"/>
  <c r="AE99" i="7"/>
  <c r="AE100" i="7" s="1"/>
  <c r="AE101" i="7" s="1"/>
  <c r="AE102" i="7" s="1"/>
  <c r="AE103" i="7" s="1"/>
  <c r="AE104" i="7" s="1"/>
  <c r="Y81" i="7"/>
  <c r="AB80" i="7"/>
  <c r="AD403" i="5"/>
  <c r="W501" i="5"/>
  <c r="AD486" i="5"/>
  <c r="AE423" i="5"/>
  <c r="AE381" i="5"/>
  <c r="AD381" i="5"/>
  <c r="Y513" i="5"/>
  <c r="X513" i="5"/>
  <c r="W513" i="5"/>
  <c r="AB513" i="5" s="1"/>
  <c r="Y520" i="5"/>
  <c r="X520" i="5"/>
  <c r="W520" i="5"/>
  <c r="AB520" i="5" s="1"/>
  <c r="Y543" i="5"/>
  <c r="X543" i="5"/>
  <c r="W543" i="5"/>
  <c r="AB543" i="5" s="1"/>
  <c r="W519" i="5"/>
  <c r="AB519" i="5" s="1"/>
  <c r="Y519" i="5"/>
  <c r="X519" i="5"/>
  <c r="Y524" i="5"/>
  <c r="X524" i="5"/>
  <c r="W524" i="5"/>
  <c r="Y525" i="5"/>
  <c r="X525" i="5"/>
  <c r="W525" i="5"/>
  <c r="AB525" i="5" s="1"/>
  <c r="Y537" i="5"/>
  <c r="X537" i="5"/>
  <c r="W537" i="5"/>
  <c r="AB537" i="5" s="1"/>
  <c r="Y509" i="5"/>
  <c r="X509" i="5"/>
  <c r="W509" i="5"/>
  <c r="AB509" i="5" s="1"/>
  <c r="W535" i="5"/>
  <c r="AB535" i="5" s="1"/>
  <c r="Y535" i="5"/>
  <c r="X535" i="5"/>
  <c r="Y549" i="5"/>
  <c r="X549" i="5"/>
  <c r="W549" i="5"/>
  <c r="AB549" i="5" s="1"/>
  <c r="Y533" i="5"/>
  <c r="X533" i="5"/>
  <c r="W533" i="5"/>
  <c r="AB533" i="5" s="1"/>
  <c r="Y544" i="5"/>
  <c r="X544" i="5"/>
  <c r="W544" i="5"/>
  <c r="Y538" i="5"/>
  <c r="X538" i="5"/>
  <c r="W538" i="5"/>
  <c r="AB538" i="5" s="1"/>
  <c r="Y532" i="5"/>
  <c r="X532" i="5"/>
  <c r="W532" i="5"/>
  <c r="AB532" i="5" s="1"/>
  <c r="Y528" i="5"/>
  <c r="X528" i="5"/>
  <c r="W528" i="5"/>
  <c r="AB528" i="5" s="1"/>
  <c r="Y545" i="5"/>
  <c r="X545" i="5"/>
  <c r="W545" i="5"/>
  <c r="AB545" i="5" s="1"/>
  <c r="Y529" i="5"/>
  <c r="X529" i="5"/>
  <c r="W529" i="5"/>
  <c r="AB529" i="5" s="1"/>
  <c r="Y548" i="5"/>
  <c r="X548" i="5"/>
  <c r="W548" i="5"/>
  <c r="AB548" i="5" s="1"/>
  <c r="AE466" i="5"/>
  <c r="AD466" i="5"/>
  <c r="Y522" i="5"/>
  <c r="X522" i="5"/>
  <c r="W522" i="5"/>
  <c r="AB522" i="5" s="1"/>
  <c r="Y516" i="5"/>
  <c r="X516" i="5"/>
  <c r="W516" i="5"/>
  <c r="AB516" i="5" s="1"/>
  <c r="Y512" i="5"/>
  <c r="X512" i="5"/>
  <c r="W512" i="5"/>
  <c r="AB512" i="5" s="1"/>
  <c r="Y518" i="5"/>
  <c r="X518" i="5"/>
  <c r="W518" i="5"/>
  <c r="AB518" i="5" s="1"/>
  <c r="Y541" i="5"/>
  <c r="X541" i="5"/>
  <c r="W541" i="5"/>
  <c r="AB541" i="5" s="1"/>
  <c r="Y521" i="5"/>
  <c r="X521" i="5"/>
  <c r="W521" i="5"/>
  <c r="AB521" i="5" s="1"/>
  <c r="Y546" i="5"/>
  <c r="X546" i="5"/>
  <c r="W546" i="5"/>
  <c r="AB546" i="5" s="1"/>
  <c r="W551" i="5"/>
  <c r="AB551" i="5" s="1"/>
  <c r="Y551" i="5"/>
  <c r="X551" i="5"/>
  <c r="Y552" i="5"/>
  <c r="X552" i="5"/>
  <c r="W552" i="5"/>
  <c r="AB552" i="5" s="1"/>
  <c r="Y530" i="5"/>
  <c r="X530" i="5"/>
  <c r="W530" i="5"/>
  <c r="AB530" i="5" s="1"/>
  <c r="Y540" i="5"/>
  <c r="X540" i="5"/>
  <c r="W540" i="5"/>
  <c r="AB540" i="5" s="1"/>
  <c r="Y536" i="5"/>
  <c r="X536" i="5"/>
  <c r="W536" i="5"/>
  <c r="AB536" i="5" s="1"/>
  <c r="Y514" i="5"/>
  <c r="X514" i="5"/>
  <c r="W514" i="5"/>
  <c r="AB514" i="5" s="1"/>
  <c r="Y539" i="5"/>
  <c r="X539" i="5"/>
  <c r="W539" i="5"/>
  <c r="AB539" i="5" s="1"/>
  <c r="Y523" i="5"/>
  <c r="X523" i="5"/>
  <c r="W523" i="5"/>
  <c r="AB523" i="5" s="1"/>
  <c r="Y507" i="5"/>
  <c r="X507" i="5"/>
  <c r="W507" i="5"/>
  <c r="AB507" i="5" s="1"/>
  <c r="Y527" i="5"/>
  <c r="X527" i="5"/>
  <c r="W527" i="5"/>
  <c r="AB527" i="5" s="1"/>
  <c r="Y517" i="5"/>
  <c r="X517" i="5"/>
  <c r="W517" i="5"/>
  <c r="AB517" i="5" s="1"/>
  <c r="X542" i="5"/>
  <c r="W542" i="5"/>
  <c r="AB542" i="5" s="1"/>
  <c r="Y542" i="5"/>
  <c r="Y511" i="5"/>
  <c r="X511" i="5"/>
  <c r="W511" i="5"/>
  <c r="AB511" i="5" s="1"/>
  <c r="Y547" i="5"/>
  <c r="X547" i="5"/>
  <c r="W547" i="5"/>
  <c r="AB547" i="5" s="1"/>
  <c r="X526" i="5"/>
  <c r="W526" i="5"/>
  <c r="AB526" i="5" s="1"/>
  <c r="Y526" i="5"/>
  <c r="Y550" i="5"/>
  <c r="X550" i="5"/>
  <c r="W550" i="5"/>
  <c r="AB550" i="5" s="1"/>
  <c r="Y531" i="5"/>
  <c r="X531" i="5"/>
  <c r="W531" i="5"/>
  <c r="AB531" i="5" s="1"/>
  <c r="X510" i="5"/>
  <c r="W510" i="5"/>
  <c r="AB510" i="5" s="1"/>
  <c r="Y510" i="5"/>
  <c r="Y534" i="5"/>
  <c r="X534" i="5"/>
  <c r="W534" i="5"/>
  <c r="AB534" i="5" s="1"/>
  <c r="Y515" i="5"/>
  <c r="X515" i="5"/>
  <c r="W515" i="5"/>
  <c r="AB515" i="5" s="1"/>
  <c r="Y508" i="5"/>
  <c r="X508" i="5"/>
  <c r="W508" i="5"/>
  <c r="AB508" i="5" s="1"/>
  <c r="L379" i="5"/>
  <c r="K379" i="5"/>
  <c r="M379" i="5"/>
  <c r="L381" i="5"/>
  <c r="M381" i="5"/>
  <c r="K381" i="5"/>
  <c r="P381" i="5" s="1"/>
  <c r="L380" i="5"/>
  <c r="K380" i="5"/>
  <c r="P380" i="5" s="1"/>
  <c r="M380" i="5"/>
  <c r="K304" i="5"/>
  <c r="P304" i="5" s="1"/>
  <c r="M304" i="5"/>
  <c r="L304" i="5"/>
  <c r="M305" i="5"/>
  <c r="L305" i="5"/>
  <c r="K305" i="5"/>
  <c r="P305" i="5" s="1"/>
  <c r="M306" i="5"/>
  <c r="L306" i="5"/>
  <c r="K306" i="5"/>
  <c r="P306" i="5" s="1"/>
  <c r="M299" i="5"/>
  <c r="L299" i="5"/>
  <c r="K299" i="5"/>
  <c r="P299" i="5" s="1"/>
  <c r="K293" i="5"/>
  <c r="P293" i="5" s="1"/>
  <c r="M293" i="5"/>
  <c r="L293" i="5"/>
  <c r="L296" i="5"/>
  <c r="K296" i="5"/>
  <c r="P296" i="5" s="1"/>
  <c r="M296" i="5"/>
  <c r="M298" i="5"/>
  <c r="L298" i="5"/>
  <c r="K298" i="5"/>
  <c r="P298" i="5" s="1"/>
  <c r="K297" i="5"/>
  <c r="P297" i="5" s="1"/>
  <c r="M297" i="5"/>
  <c r="L297" i="5"/>
  <c r="M294" i="5"/>
  <c r="L294" i="5"/>
  <c r="K294" i="5"/>
  <c r="P294" i="5" s="1"/>
  <c r="L292" i="5"/>
  <c r="K292" i="5"/>
  <c r="P292" i="5" s="1"/>
  <c r="M292" i="5"/>
  <c r="M295" i="5"/>
  <c r="L295" i="5"/>
  <c r="K295" i="5"/>
  <c r="P295" i="5" s="1"/>
  <c r="M302" i="5"/>
  <c r="L302" i="5"/>
  <c r="K302" i="5"/>
  <c r="P302" i="5" s="1"/>
  <c r="L300" i="5"/>
  <c r="K300" i="5"/>
  <c r="P300" i="5" s="1"/>
  <c r="M300" i="5"/>
  <c r="M289" i="5"/>
  <c r="L289" i="5"/>
  <c r="K289" i="5"/>
  <c r="P289" i="5" s="1"/>
  <c r="M287" i="5"/>
  <c r="L287" i="5"/>
  <c r="K287" i="5"/>
  <c r="P287" i="5" s="1"/>
  <c r="L285" i="5"/>
  <c r="K285" i="5"/>
  <c r="P285" i="5" s="1"/>
  <c r="M285" i="5"/>
  <c r="M308" i="5"/>
  <c r="L308" i="5"/>
  <c r="K308" i="5"/>
  <c r="P308" i="5" s="1"/>
  <c r="M303" i="5"/>
  <c r="L303" i="5"/>
  <c r="K303" i="5"/>
  <c r="P303" i="5" s="1"/>
  <c r="M291" i="5"/>
  <c r="L291" i="5"/>
  <c r="K291" i="5"/>
  <c r="P291" i="5" s="1"/>
  <c r="K301" i="5"/>
  <c r="P301" i="5" s="1"/>
  <c r="M301" i="5"/>
  <c r="L301" i="5"/>
  <c r="M288" i="5"/>
  <c r="L288" i="5"/>
  <c r="K288" i="5"/>
  <c r="P288" i="5" s="1"/>
  <c r="M307" i="5"/>
  <c r="L307" i="5"/>
  <c r="K307" i="5"/>
  <c r="P307" i="5" s="1"/>
  <c r="K286" i="5"/>
  <c r="P286" i="5" s="1"/>
  <c r="M286" i="5"/>
  <c r="L286" i="5"/>
  <c r="M290" i="5"/>
  <c r="L290" i="5"/>
  <c r="K290" i="5"/>
  <c r="P290" i="5" s="1"/>
  <c r="K272" i="5"/>
  <c r="P272" i="5" s="1"/>
  <c r="L272" i="5"/>
  <c r="M272" i="5"/>
  <c r="M275" i="5"/>
  <c r="K275" i="5"/>
  <c r="P275" i="5" s="1"/>
  <c r="L275" i="5"/>
  <c r="K278" i="5"/>
  <c r="P278" i="5" s="1"/>
  <c r="L278" i="5"/>
  <c r="M278" i="5"/>
  <c r="K273" i="5"/>
  <c r="P273" i="5" s="1"/>
  <c r="L273" i="5"/>
  <c r="M273" i="5"/>
  <c r="K274" i="5"/>
  <c r="P274" i="5" s="1"/>
  <c r="M274" i="5"/>
  <c r="L274" i="5"/>
  <c r="L276" i="5"/>
  <c r="M276" i="5"/>
  <c r="K276" i="5"/>
  <c r="P276" i="5" s="1"/>
  <c r="K277" i="5"/>
  <c r="P277" i="5" s="1"/>
  <c r="L277" i="5"/>
  <c r="M277" i="5"/>
  <c r="K280" i="5"/>
  <c r="P280" i="5" s="1"/>
  <c r="L280" i="5"/>
  <c r="M280" i="5"/>
  <c r="K279" i="5"/>
  <c r="P279" i="5" s="1"/>
  <c r="L279" i="5"/>
  <c r="M279" i="5"/>
  <c r="M271" i="5"/>
  <c r="L271" i="5"/>
  <c r="K271" i="5"/>
  <c r="L263" i="5"/>
  <c r="M263" i="5"/>
  <c r="K263" i="5"/>
  <c r="P263" i="5" s="1"/>
  <c r="M265" i="5"/>
  <c r="L265" i="5"/>
  <c r="K265" i="5"/>
  <c r="P265" i="5" s="1"/>
  <c r="M266" i="5"/>
  <c r="L266" i="5"/>
  <c r="K266" i="5"/>
  <c r="P266" i="5" s="1"/>
  <c r="K264" i="5"/>
  <c r="P264" i="5" s="1"/>
  <c r="M264" i="5"/>
  <c r="L264" i="5"/>
  <c r="K262" i="5"/>
  <c r="M262" i="5"/>
  <c r="L262" i="5"/>
  <c r="M247" i="5"/>
  <c r="L247" i="5"/>
  <c r="K247" i="5"/>
  <c r="P247" i="5" s="1"/>
  <c r="M239" i="5"/>
  <c r="L239" i="5"/>
  <c r="K239" i="5"/>
  <c r="P239" i="5" s="1"/>
  <c r="M245" i="5"/>
  <c r="L245" i="5"/>
  <c r="K245" i="5"/>
  <c r="P245" i="5" s="1"/>
  <c r="M237" i="5"/>
  <c r="K237" i="5"/>
  <c r="P237" i="5" s="1"/>
  <c r="L237" i="5"/>
  <c r="L236" i="5"/>
  <c r="K236" i="5"/>
  <c r="P236" i="5" s="1"/>
  <c r="M236" i="5"/>
  <c r="K242" i="5"/>
  <c r="P242" i="5" s="1"/>
  <c r="M242" i="5"/>
  <c r="L242" i="5"/>
  <c r="L243" i="5"/>
  <c r="K243" i="5"/>
  <c r="P243" i="5" s="1"/>
  <c r="M243" i="5"/>
  <c r="L240" i="5"/>
  <c r="M240" i="5"/>
  <c r="K240" i="5"/>
  <c r="P240" i="5" s="1"/>
  <c r="K244" i="5"/>
  <c r="P244" i="5" s="1"/>
  <c r="M244" i="5"/>
  <c r="L244" i="5"/>
  <c r="M246" i="5"/>
  <c r="L246" i="5"/>
  <c r="K246" i="5"/>
  <c r="P246" i="5" s="1"/>
  <c r="K241" i="5"/>
  <c r="P241" i="5" s="1"/>
  <c r="L241" i="5"/>
  <c r="M241" i="5"/>
  <c r="M238" i="5"/>
  <c r="L238" i="5"/>
  <c r="K238" i="5"/>
  <c r="P238" i="5" s="1"/>
  <c r="M185" i="5"/>
  <c r="L185" i="5"/>
  <c r="K185" i="5"/>
  <c r="P185" i="5" s="1"/>
  <c r="M192" i="5"/>
  <c r="L192" i="5"/>
  <c r="K192" i="5"/>
  <c r="P192" i="5" s="1"/>
  <c r="K184" i="5"/>
  <c r="P184" i="5" s="1"/>
  <c r="M184" i="5"/>
  <c r="L184" i="5"/>
  <c r="K191" i="5"/>
  <c r="P191" i="5" s="1"/>
  <c r="M191" i="5"/>
  <c r="L191" i="5"/>
  <c r="M181" i="5"/>
  <c r="L181" i="5"/>
  <c r="K181" i="5"/>
  <c r="P181" i="5" s="1"/>
  <c r="L183" i="5"/>
  <c r="K183" i="5"/>
  <c r="P183" i="5" s="1"/>
  <c r="M183" i="5"/>
  <c r="M182" i="5"/>
  <c r="L182" i="5"/>
  <c r="K182" i="5"/>
  <c r="P182" i="5" s="1"/>
  <c r="M189" i="5"/>
  <c r="L189" i="5"/>
  <c r="K189" i="5"/>
  <c r="P189" i="5" s="1"/>
  <c r="L190" i="5"/>
  <c r="K190" i="5"/>
  <c r="P190" i="5" s="1"/>
  <c r="M190" i="5"/>
  <c r="M194" i="5"/>
  <c r="L194" i="5"/>
  <c r="K194" i="5"/>
  <c r="P194" i="5" s="1"/>
  <c r="M187" i="5"/>
  <c r="L187" i="5"/>
  <c r="K187" i="5"/>
  <c r="P187" i="5" s="1"/>
  <c r="M193" i="5"/>
  <c r="L193" i="5"/>
  <c r="K193" i="5"/>
  <c r="P193" i="5" s="1"/>
  <c r="M186" i="5"/>
  <c r="L186" i="5"/>
  <c r="K186" i="5"/>
  <c r="P186" i="5" s="1"/>
  <c r="M188" i="5"/>
  <c r="L188" i="5"/>
  <c r="K188" i="5"/>
  <c r="P188" i="5" s="1"/>
  <c r="K257" i="5"/>
  <c r="P257" i="5" s="1"/>
  <c r="L257" i="5"/>
  <c r="M257" i="5"/>
  <c r="P241" i="1" a="1"/>
  <c r="P241" i="1" s="1"/>
  <c r="P242" i="1" a="1"/>
  <c r="P242" i="1" s="1"/>
  <c r="P243" i="1" a="1"/>
  <c r="P243" i="1" s="1"/>
  <c r="P244" i="1" a="1"/>
  <c r="P244" i="1" s="1"/>
  <c r="P245" i="1" a="1"/>
  <c r="P245" i="1" s="1"/>
  <c r="P246" i="1" a="1"/>
  <c r="P246" i="1" s="1"/>
  <c r="P247" i="1" a="1"/>
  <c r="P247" i="1" s="1"/>
  <c r="P248" i="1" a="1"/>
  <c r="P248" i="1" s="1"/>
  <c r="P249" i="1" a="1"/>
  <c r="P249" i="1" s="1"/>
  <c r="P240" i="1" a="1"/>
  <c r="P240" i="1" s="1"/>
  <c r="P239" i="1" a="1"/>
  <c r="P239" i="1" s="1"/>
  <c r="P234" i="1" a="1"/>
  <c r="P234" i="1" s="1"/>
  <c r="P235" i="1" a="1"/>
  <c r="P235" i="1" s="1"/>
  <c r="P236" i="1" a="1"/>
  <c r="P236" i="1" s="1"/>
  <c r="P237" i="1" a="1"/>
  <c r="P237" i="1" s="1"/>
  <c r="P238" i="1" a="1"/>
  <c r="P238" i="1" s="1"/>
  <c r="P233" i="1" a="1"/>
  <c r="P233" i="1" s="1"/>
  <c r="I256" i="5"/>
  <c r="I255" i="5"/>
  <c r="I254" i="5"/>
  <c r="I253" i="5"/>
  <c r="I252" i="5"/>
  <c r="I251" i="5"/>
  <c r="I250" i="5"/>
  <c r="I249" i="5"/>
  <c r="I248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7" i="5"/>
  <c r="I216" i="5"/>
  <c r="I215" i="5"/>
  <c r="I214" i="5"/>
  <c r="I213" i="5"/>
  <c r="I212" i="5"/>
  <c r="I211" i="5"/>
  <c r="AH158" i="5"/>
  <c r="AB38" i="5"/>
  <c r="AB37" i="5"/>
  <c r="I205" i="5"/>
  <c r="I204" i="5"/>
  <c r="I203" i="5"/>
  <c r="I202" i="5"/>
  <c r="I201" i="5"/>
  <c r="I200" i="5"/>
  <c r="I199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206" i="5"/>
  <c r="I198" i="5"/>
  <c r="I197" i="5"/>
  <c r="I196" i="5"/>
  <c r="I195" i="5"/>
  <c r="I168" i="5"/>
  <c r="I167" i="5"/>
  <c r="I166" i="5"/>
  <c r="I165" i="5"/>
  <c r="I164" i="5"/>
  <c r="I163" i="5"/>
  <c r="I162" i="5"/>
  <c r="I161" i="5"/>
  <c r="I160" i="5"/>
  <c r="I159" i="5"/>
  <c r="AB36" i="5"/>
  <c r="AB35" i="5"/>
  <c r="I154" i="5"/>
  <c r="I153" i="5"/>
  <c r="I152" i="5"/>
  <c r="I151" i="5"/>
  <c r="I150" i="5"/>
  <c r="I149" i="5"/>
  <c r="I148" i="5"/>
  <c r="P219" i="1" a="1"/>
  <c r="P219" i="1" s="1"/>
  <c r="P220" i="1" a="1"/>
  <c r="P220" i="1" s="1"/>
  <c r="P221" i="1" a="1"/>
  <c r="P221" i="1" s="1"/>
  <c r="P222" i="1" a="1"/>
  <c r="P222" i="1" s="1"/>
  <c r="P223" i="1" a="1"/>
  <c r="P223" i="1" s="1"/>
  <c r="P224" i="1" a="1"/>
  <c r="P224" i="1" s="1"/>
  <c r="P225" i="1" a="1"/>
  <c r="P225" i="1" s="1"/>
  <c r="P226" i="1" a="1"/>
  <c r="P226" i="1" s="1"/>
  <c r="P227" i="1" a="1"/>
  <c r="P227" i="1" s="1"/>
  <c r="P228" i="1" a="1"/>
  <c r="P228" i="1" s="1"/>
  <c r="P229" i="1" a="1"/>
  <c r="P229" i="1" s="1"/>
  <c r="P230" i="1" a="1"/>
  <c r="P230" i="1" s="1"/>
  <c r="P231" i="1" a="1"/>
  <c r="P231" i="1" s="1"/>
  <c r="P232" i="1" a="1"/>
  <c r="P232" i="1" s="1"/>
  <c r="P218" i="1" a="1"/>
  <c r="P218" i="1" s="1"/>
  <c r="I147" i="5"/>
  <c r="I146" i="5"/>
  <c r="I145" i="5"/>
  <c r="I144" i="5"/>
  <c r="I143" i="5"/>
  <c r="I142" i="5"/>
  <c r="I141" i="5"/>
  <c r="AH138" i="5"/>
  <c r="Y46" i="5"/>
  <c r="AB26" i="5"/>
  <c r="AB25" i="5"/>
  <c r="P211" i="1" a="1"/>
  <c r="P211" i="1" s="1"/>
  <c r="P212" i="1" a="1"/>
  <c r="P212" i="1" s="1"/>
  <c r="P213" i="1" a="1"/>
  <c r="P213" i="1" s="1"/>
  <c r="P214" i="1" a="1"/>
  <c r="P214" i="1" s="1"/>
  <c r="P215" i="1" a="1"/>
  <c r="P215" i="1" s="1"/>
  <c r="P216" i="1" a="1"/>
  <c r="P216" i="1" s="1"/>
  <c r="P217" i="1" a="1"/>
  <c r="P217" i="1" s="1"/>
  <c r="P210" i="1" a="1"/>
  <c r="P210" i="1" s="1"/>
  <c r="P209" i="1" a="1"/>
  <c r="P209" i="1" s="1"/>
  <c r="P208" i="1" a="1"/>
  <c r="P208" i="1" s="1"/>
  <c r="I131" i="5"/>
  <c r="I130" i="5"/>
  <c r="I129" i="5"/>
  <c r="I128" i="5"/>
  <c r="AB24" i="5"/>
  <c r="AB23" i="5"/>
  <c r="AH102" i="5"/>
  <c r="I140" i="5"/>
  <c r="I139" i="5"/>
  <c r="I138" i="5"/>
  <c r="I133" i="5"/>
  <c r="I132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P207" i="1" a="1"/>
  <c r="P207" i="1" s="1"/>
  <c r="P204" i="1" a="1"/>
  <c r="P204" i="1" s="1"/>
  <c r="P205" i="1" a="1"/>
  <c r="P205" i="1" s="1"/>
  <c r="P206" i="1" a="1"/>
  <c r="P206" i="1" s="1"/>
  <c r="P203" i="1" a="1"/>
  <c r="P203" i="1" s="1"/>
  <c r="P200" i="1" a="1"/>
  <c r="P200" i="1" s="1"/>
  <c r="P201" i="1" a="1"/>
  <c r="P201" i="1" s="1"/>
  <c r="P202" i="1" a="1"/>
  <c r="P202" i="1" s="1"/>
  <c r="P199" i="1" a="1"/>
  <c r="P199" i="1" s="1"/>
  <c r="P193" i="1" a="1"/>
  <c r="P193" i="1" s="1"/>
  <c r="P194" i="1" a="1"/>
  <c r="P194" i="1" s="1"/>
  <c r="P195" i="1" a="1"/>
  <c r="P195" i="1" s="1"/>
  <c r="P196" i="1" a="1"/>
  <c r="P196" i="1" s="1"/>
  <c r="P197" i="1" a="1"/>
  <c r="P197" i="1" s="1"/>
  <c r="P198" i="1" a="1"/>
  <c r="P198" i="1" s="1"/>
  <c r="P192" i="1" a="1"/>
  <c r="P192" i="1" s="1"/>
  <c r="P190" i="1" a="1"/>
  <c r="P190" i="1" s="1"/>
  <c r="P191" i="1" a="1"/>
  <c r="P191" i="1" s="1"/>
  <c r="P189" i="1" a="1"/>
  <c r="P189" i="1" s="1"/>
  <c r="P187" i="1" a="1"/>
  <c r="P187" i="1" s="1"/>
  <c r="P188" i="1" a="1"/>
  <c r="P188" i="1" s="1"/>
  <c r="P186" i="1" a="1"/>
  <c r="P186" i="1" s="1"/>
  <c r="P185" i="1" a="1"/>
  <c r="P185" i="1" s="1"/>
  <c r="P184" i="1" a="1"/>
  <c r="P184" i="1" s="1"/>
  <c r="P183" i="1" a="1"/>
  <c r="P183" i="1" s="1"/>
  <c r="P182" i="1" a="1"/>
  <c r="P182" i="1" s="1"/>
  <c r="P181" i="1" a="1"/>
  <c r="P181" i="1" s="1"/>
  <c r="P179" i="1" a="1"/>
  <c r="P179" i="1" s="1"/>
  <c r="P180" i="1" a="1"/>
  <c r="P180" i="1" s="1"/>
  <c r="P178" i="1" a="1"/>
  <c r="P178" i="1" s="1"/>
  <c r="P176" i="1" a="1"/>
  <c r="P176" i="1" s="1"/>
  <c r="P177" i="1" a="1"/>
  <c r="P177" i="1" s="1"/>
  <c r="P175" i="1" a="1"/>
  <c r="P175" i="1" s="1"/>
  <c r="P174" i="1" a="1"/>
  <c r="P174" i="1" s="1"/>
  <c r="P173" i="1" a="1"/>
  <c r="P173" i="1" s="1"/>
  <c r="P172" i="1" a="1"/>
  <c r="P172" i="1" s="1"/>
  <c r="P171" i="1" a="1"/>
  <c r="P171" i="1" s="1"/>
  <c r="AB22" i="5"/>
  <c r="AB21" i="5"/>
  <c r="Y32" i="5"/>
  <c r="P170" i="1" a="1"/>
  <c r="P170" i="1" s="1"/>
  <c r="P169" i="1" a="1"/>
  <c r="P169" i="1" s="1"/>
  <c r="P164" i="1" a="1"/>
  <c r="P164" i="1" s="1"/>
  <c r="P165" i="1" a="1"/>
  <c r="P165" i="1" s="1"/>
  <c r="P166" i="1" a="1"/>
  <c r="P166" i="1" s="1"/>
  <c r="P167" i="1" a="1"/>
  <c r="P167" i="1" s="1"/>
  <c r="P168" i="1" a="1"/>
  <c r="P168" i="1" s="1"/>
  <c r="P163" i="1" a="1"/>
  <c r="P163" i="1" s="1"/>
  <c r="AH65" i="5"/>
  <c r="AB12" i="5"/>
  <c r="AB11" i="5"/>
  <c r="AB10" i="5"/>
  <c r="I85" i="5"/>
  <c r="I84" i="5"/>
  <c r="I83" i="5"/>
  <c r="I82" i="5"/>
  <c r="I81" i="5"/>
  <c r="I80" i="5"/>
  <c r="I79" i="5"/>
  <c r="I78" i="5"/>
  <c r="P160" i="1" a="1"/>
  <c r="P160" i="1" s="1"/>
  <c r="P161" i="1" a="1"/>
  <c r="P161" i="1" s="1"/>
  <c r="P162" i="1" a="1"/>
  <c r="P162" i="1" s="1"/>
  <c r="P159" i="1" a="1"/>
  <c r="P159" i="1" s="1"/>
  <c r="P157" i="1" a="1"/>
  <c r="P157" i="1" s="1"/>
  <c r="P158" i="1" a="1"/>
  <c r="P158" i="1" s="1"/>
  <c r="P154" i="1" a="1"/>
  <c r="P154" i="1" s="1"/>
  <c r="P155" i="1" a="1"/>
  <c r="P155" i="1" s="1"/>
  <c r="P156" i="1" a="1"/>
  <c r="P156" i="1" s="1"/>
  <c r="P153" i="1" a="1"/>
  <c r="P153" i="1" s="1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77" i="5"/>
  <c r="I76" i="5"/>
  <c r="I75" i="5"/>
  <c r="I74" i="5"/>
  <c r="I73" i="5"/>
  <c r="I72" i="5"/>
  <c r="I71" i="5"/>
  <c r="I70" i="5"/>
  <c r="I69" i="5"/>
  <c r="I68" i="5"/>
  <c r="I67" i="5"/>
  <c r="I66" i="5"/>
  <c r="J92" i="5" a="1"/>
  <c r="J140" i="5" a="1"/>
  <c r="J154" i="5" a="1"/>
  <c r="J93" i="5" a="1"/>
  <c r="J90" i="5" a="1"/>
  <c r="J175" i="5" a="1"/>
  <c r="J149" i="5" a="1"/>
  <c r="J118" i="5" a="1"/>
  <c r="J124" i="5" a="1"/>
  <c r="J119" i="5" a="1"/>
  <c r="J201" i="5" a="1"/>
  <c r="J96" i="5" a="1"/>
  <c r="J151" i="5" a="1"/>
  <c r="J82" i="5" a="1"/>
  <c r="J173" i="5" a="1"/>
  <c r="J73" i="5" a="1"/>
  <c r="J79" i="5" a="1"/>
  <c r="J200" i="5" a="1"/>
  <c r="J223" i="5" a="1"/>
  <c r="J168" i="5" a="1"/>
  <c r="J211" i="5" a="1"/>
  <c r="J69" i="5" a="1"/>
  <c r="J229" i="5" a="1"/>
  <c r="J230" i="5" a="1"/>
  <c r="J131" i="5" a="1"/>
  <c r="J222" i="5" a="1"/>
  <c r="J214" i="5" a="1"/>
  <c r="J83" i="5" a="1"/>
  <c r="J227" i="5" a="1"/>
  <c r="J76" i="5" a="1"/>
  <c r="J108" i="5" a="1"/>
  <c r="J98" i="5" a="1"/>
  <c r="J233" i="5" a="1"/>
  <c r="J153" i="5" a="1"/>
  <c r="J144" i="5" a="1"/>
  <c r="J234" i="5" a="1"/>
  <c r="J148" i="5" a="1"/>
  <c r="J91" i="5" a="1"/>
  <c r="J159" i="5" a="1"/>
  <c r="J228" i="5" a="1"/>
  <c r="J68" i="5" a="1"/>
  <c r="J152" i="5" a="1"/>
  <c r="J252" i="5" a="1"/>
  <c r="J71" i="5" a="1"/>
  <c r="J150" i="5" a="1"/>
  <c r="J248" i="5" a="1"/>
  <c r="J106" i="5" a="1"/>
  <c r="J171" i="5" a="1"/>
  <c r="J121" i="5" a="1"/>
  <c r="J180" i="5" a="1"/>
  <c r="J143" i="5" a="1"/>
  <c r="J145" i="5" a="1"/>
  <c r="J122" i="5" a="1"/>
  <c r="J87" i="5" a="1"/>
  <c r="J160" i="5" a="1"/>
  <c r="J114" i="5" a="1"/>
  <c r="J70" i="5" a="1"/>
  <c r="J177" i="5" a="1"/>
  <c r="J129" i="5" a="1"/>
  <c r="J113" i="5" a="1"/>
  <c r="J203" i="5" a="1"/>
  <c r="J120" i="5" a="1"/>
  <c r="J130" i="5" a="1"/>
  <c r="J219" i="5" a="1"/>
  <c r="J146" i="5" a="1"/>
  <c r="J231" i="5" a="1"/>
  <c r="J147" i="5" a="1"/>
  <c r="J199" i="5" a="1"/>
  <c r="J116" i="5" a="1"/>
  <c r="J97" i="5" a="1"/>
  <c r="J89" i="5" a="1"/>
  <c r="J165" i="5" a="1"/>
  <c r="J213" i="5" a="1"/>
  <c r="J110" i="5" a="1"/>
  <c r="J217" i="5" a="1"/>
  <c r="J95" i="5" a="1"/>
  <c r="J253" i="5" a="1"/>
  <c r="J169" i="5" a="1"/>
  <c r="J112" i="5" a="1"/>
  <c r="J125" i="5" a="1"/>
  <c r="J115" i="5" a="1"/>
  <c r="J127" i="5" a="1"/>
  <c r="J205" i="5" a="1"/>
  <c r="J179" i="5" a="1"/>
  <c r="J255" i="5" a="1"/>
  <c r="J198" i="5" a="1"/>
  <c r="J85" i="5" a="1"/>
  <c r="J216" i="5" a="1"/>
  <c r="J141" i="5" a="1"/>
  <c r="J133" i="5" a="1"/>
  <c r="J117" i="5" a="1"/>
  <c r="J204" i="5" a="1"/>
  <c r="J163" i="5" a="1"/>
  <c r="J249" i="5" a="1"/>
  <c r="J197" i="5" a="1"/>
  <c r="J196" i="5" a="1"/>
  <c r="J77" i="5" a="1"/>
  <c r="J172" i="5" a="1"/>
  <c r="J123" i="5" a="1"/>
  <c r="J66" i="5" a="1"/>
  <c r="J167" i="5" a="1"/>
  <c r="J107" i="5" a="1"/>
  <c r="J72" i="5" a="1"/>
  <c r="J88" i="5" a="1"/>
  <c r="J226" i="5" a="1"/>
  <c r="J161" i="5" a="1"/>
  <c r="J94" i="5" a="1"/>
  <c r="J139" i="5" a="1"/>
  <c r="J126" i="5" a="1"/>
  <c r="J84" i="5" a="1"/>
  <c r="J251" i="5" a="1"/>
  <c r="J75" i="5" a="1"/>
  <c r="J80" i="5" a="1"/>
  <c r="J170" i="5" a="1"/>
  <c r="J81" i="5" a="1"/>
  <c r="J225" i="5" a="1"/>
  <c r="J256" i="5" a="1"/>
  <c r="J78" i="5" a="1"/>
  <c r="J111" i="5" a="1"/>
  <c r="J164" i="5" a="1"/>
  <c r="J174" i="5" a="1"/>
  <c r="J221" i="5" a="1"/>
  <c r="J162" i="5" a="1"/>
  <c r="J254" i="5" a="1"/>
  <c r="J195" i="5" a="1"/>
  <c r="J67" i="5" a="1"/>
  <c r="J74" i="5" a="1"/>
  <c r="J206" i="5" a="1"/>
  <c r="J132" i="5" a="1"/>
  <c r="J224" i="5" a="1"/>
  <c r="J103" i="5" a="1"/>
  <c r="J202" i="5" a="1"/>
  <c r="J109" i="5" a="1"/>
  <c r="J138" i="5" a="1"/>
  <c r="J250" i="5" a="1"/>
  <c r="J212" i="5" a="1"/>
  <c r="J166" i="5" a="1"/>
  <c r="J86" i="5" a="1"/>
  <c r="J218" i="5" a="1"/>
  <c r="J235" i="5" a="1"/>
  <c r="J105" i="5" a="1"/>
  <c r="J176" i="5" a="1"/>
  <c r="J220" i="5" a="1"/>
  <c r="J178" i="5" a="1"/>
  <c r="J128" i="5" a="1"/>
  <c r="J232" i="5" a="1"/>
  <c r="J142" i="5" a="1"/>
  <c r="J215" i="5" a="1"/>
  <c r="J104" i="5" a="1"/>
  <c r="AB544" i="5" l="1"/>
  <c r="AB524" i="5"/>
  <c r="F86" i="7"/>
  <c r="G83" i="7"/>
  <c r="F84" i="7"/>
  <c r="N510" i="5"/>
  <c r="L510" i="5" s="1"/>
  <c r="L511" i="5" s="1"/>
  <c r="AI450" i="5" s="1"/>
  <c r="M510" i="5"/>
  <c r="N486" i="5"/>
  <c r="L486" i="5" s="1"/>
  <c r="M486" i="5"/>
  <c r="N459" i="5"/>
  <c r="L459" i="5" s="1"/>
  <c r="L460" i="5" s="1"/>
  <c r="M459" i="5"/>
  <c r="AB81" i="7"/>
  <c r="Y82" i="7"/>
  <c r="G92" i="7"/>
  <c r="AA527" i="5"/>
  <c r="Z527" i="5"/>
  <c r="AB506" i="5"/>
  <c r="W553" i="5"/>
  <c r="AA516" i="5"/>
  <c r="Z516" i="5"/>
  <c r="AA549" i="5"/>
  <c r="Z549" i="5"/>
  <c r="AA528" i="5"/>
  <c r="Z528" i="5"/>
  <c r="AA519" i="5"/>
  <c r="Z519" i="5"/>
  <c r="AA515" i="5"/>
  <c r="Z515" i="5"/>
  <c r="AA526" i="5"/>
  <c r="Z526" i="5"/>
  <c r="Z540" i="5"/>
  <c r="AA540" i="5"/>
  <c r="AA535" i="5"/>
  <c r="Z535" i="5"/>
  <c r="AA507" i="5"/>
  <c r="Z507" i="5"/>
  <c r="AA522" i="5"/>
  <c r="Z522" i="5"/>
  <c r="AA547" i="5"/>
  <c r="Z547" i="5"/>
  <c r="AA521" i="5"/>
  <c r="Z521" i="5"/>
  <c r="AA532" i="5"/>
  <c r="Z532" i="5"/>
  <c r="AA534" i="5"/>
  <c r="Z534" i="5"/>
  <c r="AA530" i="5"/>
  <c r="Z530" i="5"/>
  <c r="AA543" i="5"/>
  <c r="Z543" i="5"/>
  <c r="AA523" i="5"/>
  <c r="Z523" i="5"/>
  <c r="AA509" i="5"/>
  <c r="Z509" i="5"/>
  <c r="AA511" i="5"/>
  <c r="Z511" i="5"/>
  <c r="AA541" i="5"/>
  <c r="Z541" i="5"/>
  <c r="AA538" i="5"/>
  <c r="Z538" i="5"/>
  <c r="AA552" i="5"/>
  <c r="Z552" i="5"/>
  <c r="AA548" i="5"/>
  <c r="Z548" i="5"/>
  <c r="AA520" i="5"/>
  <c r="Z520" i="5"/>
  <c r="AA510" i="5"/>
  <c r="Z510" i="5"/>
  <c r="AA539" i="5"/>
  <c r="Z539" i="5"/>
  <c r="AA537" i="5"/>
  <c r="Z537" i="5"/>
  <c r="AA551" i="5"/>
  <c r="Z551" i="5"/>
  <c r="AA518" i="5"/>
  <c r="Z518" i="5"/>
  <c r="AA544" i="5"/>
  <c r="Z544" i="5"/>
  <c r="AA531" i="5"/>
  <c r="Z531" i="5"/>
  <c r="AA542" i="5"/>
  <c r="Z542" i="5"/>
  <c r="AA529" i="5"/>
  <c r="Z529" i="5"/>
  <c r="AA513" i="5"/>
  <c r="Z513" i="5"/>
  <c r="AA514" i="5"/>
  <c r="Z514" i="5"/>
  <c r="AA525" i="5"/>
  <c r="Z525" i="5"/>
  <c r="AA517" i="5"/>
  <c r="Z517" i="5"/>
  <c r="AA512" i="5"/>
  <c r="Z512" i="5"/>
  <c r="AA533" i="5"/>
  <c r="Z533" i="5"/>
  <c r="AA550" i="5"/>
  <c r="Z550" i="5"/>
  <c r="AA546" i="5"/>
  <c r="Z546" i="5"/>
  <c r="AA545" i="5"/>
  <c r="Z545" i="5"/>
  <c r="Z508" i="5"/>
  <c r="AA508" i="5"/>
  <c r="AA536" i="5"/>
  <c r="Z536" i="5"/>
  <c r="Z524" i="5"/>
  <c r="AA524" i="5"/>
  <c r="P379" i="5"/>
  <c r="K429" i="5"/>
  <c r="N379" i="5"/>
  <c r="O379" i="5"/>
  <c r="O380" i="5"/>
  <c r="N380" i="5"/>
  <c r="N381" i="5"/>
  <c r="O381" i="5"/>
  <c r="O306" i="5"/>
  <c r="N306" i="5"/>
  <c r="O305" i="5"/>
  <c r="N305" i="5"/>
  <c r="O304" i="5"/>
  <c r="N304" i="5"/>
  <c r="O295" i="5"/>
  <c r="N295" i="5"/>
  <c r="O297" i="5"/>
  <c r="N297" i="5"/>
  <c r="O296" i="5"/>
  <c r="N296" i="5"/>
  <c r="O293" i="5"/>
  <c r="N293" i="5"/>
  <c r="O292" i="5"/>
  <c r="N292" i="5"/>
  <c r="O298" i="5"/>
  <c r="N298" i="5"/>
  <c r="O299" i="5"/>
  <c r="N299" i="5"/>
  <c r="N294" i="5"/>
  <c r="O294" i="5"/>
  <c r="O288" i="5"/>
  <c r="N288" i="5"/>
  <c r="O285" i="5"/>
  <c r="N285" i="5"/>
  <c r="N308" i="5"/>
  <c r="O308" i="5"/>
  <c r="O301" i="5"/>
  <c r="N301" i="5"/>
  <c r="O287" i="5"/>
  <c r="N287" i="5"/>
  <c r="K309" i="5"/>
  <c r="O303" i="5"/>
  <c r="N303" i="5"/>
  <c r="O289" i="5"/>
  <c r="N289" i="5"/>
  <c r="O290" i="5"/>
  <c r="N290" i="5"/>
  <c r="O286" i="5"/>
  <c r="N286" i="5"/>
  <c r="O300" i="5"/>
  <c r="N300" i="5"/>
  <c r="O307" i="5"/>
  <c r="N307" i="5"/>
  <c r="N291" i="5"/>
  <c r="O291" i="5"/>
  <c r="O302" i="5"/>
  <c r="N302" i="5"/>
  <c r="O280" i="5"/>
  <c r="N280" i="5"/>
  <c r="N274" i="5"/>
  <c r="O274" i="5"/>
  <c r="N276" i="5"/>
  <c r="O276" i="5"/>
  <c r="N278" i="5"/>
  <c r="O278" i="5"/>
  <c r="N275" i="5"/>
  <c r="O275" i="5"/>
  <c r="O277" i="5"/>
  <c r="N277" i="5"/>
  <c r="O273" i="5"/>
  <c r="N273" i="5"/>
  <c r="N279" i="5"/>
  <c r="O279" i="5"/>
  <c r="N272" i="5"/>
  <c r="O272" i="5"/>
  <c r="P271" i="5"/>
  <c r="K281" i="5"/>
  <c r="O271" i="5"/>
  <c r="N271" i="5"/>
  <c r="O266" i="5"/>
  <c r="N266" i="5"/>
  <c r="O265" i="5"/>
  <c r="N265" i="5"/>
  <c r="O264" i="5"/>
  <c r="N264" i="5"/>
  <c r="O263" i="5"/>
  <c r="N263" i="5"/>
  <c r="O262" i="5"/>
  <c r="N262" i="5"/>
  <c r="P262" i="5"/>
  <c r="K267" i="5"/>
  <c r="O245" i="5"/>
  <c r="N245" i="5"/>
  <c r="O240" i="5"/>
  <c r="N240" i="5"/>
  <c r="O246" i="5"/>
  <c r="N246" i="5"/>
  <c r="O236" i="5"/>
  <c r="N236" i="5"/>
  <c r="N239" i="5"/>
  <c r="O239" i="5"/>
  <c r="O237" i="5"/>
  <c r="N237" i="5"/>
  <c r="N238" i="5"/>
  <c r="O238" i="5"/>
  <c r="O244" i="5"/>
  <c r="N244" i="5"/>
  <c r="O243" i="5"/>
  <c r="N243" i="5"/>
  <c r="O242" i="5"/>
  <c r="N242" i="5"/>
  <c r="O247" i="5"/>
  <c r="N247" i="5"/>
  <c r="N241" i="5"/>
  <c r="O241" i="5"/>
  <c r="O187" i="5"/>
  <c r="N187" i="5"/>
  <c r="O186" i="5"/>
  <c r="N186" i="5"/>
  <c r="N181" i="5"/>
  <c r="O181" i="5"/>
  <c r="O183" i="5"/>
  <c r="N183" i="5"/>
  <c r="O189" i="5"/>
  <c r="N189" i="5"/>
  <c r="O194" i="5"/>
  <c r="N194" i="5"/>
  <c r="O192" i="5"/>
  <c r="N192" i="5"/>
  <c r="O182" i="5"/>
  <c r="N182" i="5"/>
  <c r="O191" i="5"/>
  <c r="N191" i="5"/>
  <c r="O193" i="5"/>
  <c r="N193" i="5"/>
  <c r="O185" i="5"/>
  <c r="N185" i="5"/>
  <c r="N188" i="5"/>
  <c r="O188" i="5"/>
  <c r="O190" i="5"/>
  <c r="N190" i="5"/>
  <c r="O184" i="5"/>
  <c r="N184" i="5"/>
  <c r="N257" i="5"/>
  <c r="O257" i="5"/>
  <c r="J250" i="5"/>
  <c r="J216" i="5"/>
  <c r="J224" i="5"/>
  <c r="J232" i="5"/>
  <c r="J252" i="5"/>
  <c r="J214" i="5"/>
  <c r="J233" i="5"/>
  <c r="J253" i="5"/>
  <c r="J230" i="5"/>
  <c r="J211" i="5"/>
  <c r="J219" i="5"/>
  <c r="J227" i="5"/>
  <c r="J222" i="5"/>
  <c r="J212" i="5"/>
  <c r="J220" i="5"/>
  <c r="J228" i="5"/>
  <c r="J248" i="5"/>
  <c r="J256" i="5"/>
  <c r="J213" i="5"/>
  <c r="J221" i="5"/>
  <c r="J229" i="5"/>
  <c r="J249" i="5"/>
  <c r="J235" i="5"/>
  <c r="J255" i="5"/>
  <c r="J215" i="5"/>
  <c r="J223" i="5"/>
  <c r="J231" i="5"/>
  <c r="J251" i="5"/>
  <c r="J217" i="5"/>
  <c r="J225" i="5"/>
  <c r="J218" i="5"/>
  <c r="J226" i="5"/>
  <c r="J234" i="5"/>
  <c r="J254" i="5"/>
  <c r="N2573" i="5" s="1"/>
  <c r="J205" i="5"/>
  <c r="J203" i="5"/>
  <c r="J199" i="5"/>
  <c r="J204" i="5"/>
  <c r="J200" i="5"/>
  <c r="J201" i="5"/>
  <c r="J202" i="5"/>
  <c r="J180" i="5"/>
  <c r="J174" i="5"/>
  <c r="J175" i="5"/>
  <c r="J169" i="5"/>
  <c r="J177" i="5"/>
  <c r="J176" i="5"/>
  <c r="J171" i="5"/>
  <c r="J172" i="5"/>
  <c r="J173" i="5"/>
  <c r="J170" i="5"/>
  <c r="J178" i="5"/>
  <c r="J179" i="5"/>
  <c r="J160" i="5"/>
  <c r="J168" i="5"/>
  <c r="J161" i="5"/>
  <c r="J195" i="5"/>
  <c r="J163" i="5"/>
  <c r="J197" i="5"/>
  <c r="J165" i="5"/>
  <c r="J206" i="5"/>
  <c r="J159" i="5"/>
  <c r="J167" i="5"/>
  <c r="J164" i="5"/>
  <c r="J198" i="5"/>
  <c r="J166" i="5"/>
  <c r="J162" i="5"/>
  <c r="J196" i="5"/>
  <c r="J150" i="5"/>
  <c r="J151" i="5"/>
  <c r="J152" i="5"/>
  <c r="J154" i="5"/>
  <c r="J148" i="5"/>
  <c r="J153" i="5"/>
  <c r="J149" i="5"/>
  <c r="J141" i="5"/>
  <c r="J147" i="5"/>
  <c r="J143" i="5"/>
  <c r="J142" i="5"/>
  <c r="J145" i="5"/>
  <c r="J146" i="5"/>
  <c r="J144" i="5"/>
  <c r="J128" i="5"/>
  <c r="J129" i="5"/>
  <c r="J130" i="5"/>
  <c r="J131" i="5"/>
  <c r="J139" i="5"/>
  <c r="J138" i="5"/>
  <c r="J140" i="5"/>
  <c r="J132" i="5"/>
  <c r="J133" i="5"/>
  <c r="J124" i="5"/>
  <c r="J104" i="5"/>
  <c r="J112" i="5"/>
  <c r="J120" i="5"/>
  <c r="J106" i="5"/>
  <c r="J114" i="5"/>
  <c r="J122" i="5"/>
  <c r="J108" i="5"/>
  <c r="J116" i="5"/>
  <c r="J123" i="5"/>
  <c r="J127" i="5"/>
  <c r="J110" i="5"/>
  <c r="J118" i="5"/>
  <c r="J103" i="5"/>
  <c r="J111" i="5"/>
  <c r="J119" i="5"/>
  <c r="J125" i="5"/>
  <c r="J115" i="5"/>
  <c r="J109" i="5"/>
  <c r="J117" i="5"/>
  <c r="J107" i="5"/>
  <c r="J105" i="5"/>
  <c r="J113" i="5"/>
  <c r="J121" i="5"/>
  <c r="J126" i="5"/>
  <c r="J79" i="5"/>
  <c r="J81" i="5"/>
  <c r="J80" i="5"/>
  <c r="J82" i="5"/>
  <c r="J85" i="5"/>
  <c r="J84" i="5"/>
  <c r="J78" i="5"/>
  <c r="J83" i="5"/>
  <c r="J76" i="5"/>
  <c r="J89" i="5"/>
  <c r="J67" i="5"/>
  <c r="J87" i="5"/>
  <c r="J96" i="5"/>
  <c r="J69" i="5"/>
  <c r="J90" i="5"/>
  <c r="J70" i="5"/>
  <c r="J92" i="5"/>
  <c r="J94" i="5"/>
  <c r="J73" i="5"/>
  <c r="J74" i="5"/>
  <c r="J72" i="5"/>
  <c r="J68" i="5"/>
  <c r="J97" i="5"/>
  <c r="J71" i="5"/>
  <c r="J66" i="5"/>
  <c r="J91" i="5"/>
  <c r="J75" i="5"/>
  <c r="J95" i="5"/>
  <c r="J98" i="5"/>
  <c r="J77" i="5"/>
  <c r="J86" i="5"/>
  <c r="J88" i="5"/>
  <c r="J93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5" i="5"/>
  <c r="AC2629" i="5" l="1"/>
  <c r="AC2638" i="5" s="1"/>
  <c r="AC2735" i="5"/>
  <c r="AC2745" i="5" s="1"/>
  <c r="AC2538" i="5"/>
  <c r="AC2546" i="5" s="1"/>
  <c r="N2221" i="5" a="1"/>
  <c r="N2221" i="5" s="1"/>
  <c r="N2222" i="5" s="1"/>
  <c r="N2064" i="5" a="1"/>
  <c r="N2064" i="5" s="1"/>
  <c r="N2065" i="5" s="1"/>
  <c r="AC1560" i="5" s="1"/>
  <c r="AC1571" i="5" s="1"/>
  <c r="N1269" i="5" a="1"/>
  <c r="N1269" i="5" s="1"/>
  <c r="N1270" i="5" s="1"/>
  <c r="AC809" i="5" s="1"/>
  <c r="AC819" i="5" s="1"/>
  <c r="N1241" i="5" a="1"/>
  <c r="N1241" i="5" s="1"/>
  <c r="N1242" i="5" s="1"/>
  <c r="AC797" i="5" s="1"/>
  <c r="N1225" i="5"/>
  <c r="AC875" i="5" s="1"/>
  <c r="AC883" i="5" s="1"/>
  <c r="N1207" i="5" a="1"/>
  <c r="N1207" i="5" s="1"/>
  <c r="N1153" i="5" a="1"/>
  <c r="N1153" i="5" s="1"/>
  <c r="N1154" i="5" s="1"/>
  <c r="N1139" i="5" a="1"/>
  <c r="N1139" i="5" s="1"/>
  <c r="N1138" i="5" a="1"/>
  <c r="N1138" i="5" s="1"/>
  <c r="N1137" i="5" a="1"/>
  <c r="N1137" i="5" s="1"/>
  <c r="L896" i="5" a="1"/>
  <c r="L896" i="5" s="1"/>
  <c r="N896" i="5" a="1"/>
  <c r="N896" i="5" s="1"/>
  <c r="O896" i="5" a="1"/>
  <c r="O896" i="5" s="1"/>
  <c r="G86" i="7"/>
  <c r="G84" i="7"/>
  <c r="O90" i="7" s="1"/>
  <c r="AI379" i="5"/>
  <c r="AI393" i="5"/>
  <c r="AA445" i="5"/>
  <c r="AA446" i="5"/>
  <c r="L487" i="5"/>
  <c r="AI423" i="5" s="1"/>
  <c r="Y83" i="7"/>
  <c r="AB82" i="7"/>
  <c r="Z553" i="5"/>
  <c r="N429" i="5"/>
  <c r="L429" i="5" s="1"/>
  <c r="L430" i="5" s="1"/>
  <c r="M429" i="5"/>
  <c r="N309" i="5"/>
  <c r="Z113" i="5" s="1"/>
  <c r="M309" i="5"/>
  <c r="N281" i="5"/>
  <c r="M281" i="5"/>
  <c r="AA111" i="5" s="1"/>
  <c r="N267" i="5"/>
  <c r="M267" i="5"/>
  <c r="AA97" i="5" s="1"/>
  <c r="M225" i="5"/>
  <c r="L225" i="5"/>
  <c r="K225" i="5"/>
  <c r="P225" i="5" s="1"/>
  <c r="M228" i="5"/>
  <c r="L228" i="5"/>
  <c r="K228" i="5"/>
  <c r="P228" i="5" s="1"/>
  <c r="M253" i="5"/>
  <c r="L253" i="5"/>
  <c r="K253" i="5"/>
  <c r="P253" i="5" s="1"/>
  <c r="M217" i="5"/>
  <c r="L217" i="5"/>
  <c r="K217" i="5"/>
  <c r="P217" i="5" s="1"/>
  <c r="M220" i="5"/>
  <c r="L220" i="5"/>
  <c r="K220" i="5"/>
  <c r="P220" i="5" s="1"/>
  <c r="M233" i="5"/>
  <c r="L233" i="5"/>
  <c r="K233" i="5"/>
  <c r="P233" i="5" s="1"/>
  <c r="L251" i="5"/>
  <c r="K251" i="5"/>
  <c r="P251" i="5" s="1"/>
  <c r="M251" i="5"/>
  <c r="M249" i="5"/>
  <c r="L249" i="5"/>
  <c r="K249" i="5"/>
  <c r="P249" i="5" s="1"/>
  <c r="M212" i="5"/>
  <c r="L212" i="5"/>
  <c r="K212" i="5"/>
  <c r="P212" i="5" s="1"/>
  <c r="M214" i="5"/>
  <c r="L214" i="5"/>
  <c r="K214" i="5"/>
  <c r="P214" i="5" s="1"/>
  <c r="L231" i="5"/>
  <c r="K231" i="5"/>
  <c r="P231" i="5" s="1"/>
  <c r="M231" i="5"/>
  <c r="M229" i="5"/>
  <c r="L229" i="5"/>
  <c r="K229" i="5"/>
  <c r="P229" i="5" s="1"/>
  <c r="M222" i="5"/>
  <c r="L222" i="5"/>
  <c r="K222" i="5"/>
  <c r="P222" i="5" s="1"/>
  <c r="K252" i="5"/>
  <c r="P252" i="5" s="1"/>
  <c r="M252" i="5"/>
  <c r="L252" i="5"/>
  <c r="M254" i="5"/>
  <c r="L254" i="5"/>
  <c r="K254" i="5"/>
  <c r="P254" i="5" s="1"/>
  <c r="L223" i="5"/>
  <c r="K223" i="5"/>
  <c r="P223" i="5" s="1"/>
  <c r="M223" i="5"/>
  <c r="M221" i="5"/>
  <c r="L221" i="5"/>
  <c r="K221" i="5"/>
  <c r="P221" i="5" s="1"/>
  <c r="M227" i="5"/>
  <c r="L227" i="5"/>
  <c r="K227" i="5"/>
  <c r="P227" i="5" s="1"/>
  <c r="K232" i="5"/>
  <c r="P232" i="5" s="1"/>
  <c r="M232" i="5"/>
  <c r="L232" i="5"/>
  <c r="M234" i="5"/>
  <c r="L234" i="5"/>
  <c r="K234" i="5"/>
  <c r="P234" i="5" s="1"/>
  <c r="L215" i="5"/>
  <c r="K215" i="5"/>
  <c r="P215" i="5" s="1"/>
  <c r="M215" i="5"/>
  <c r="M213" i="5"/>
  <c r="L213" i="5"/>
  <c r="K213" i="5"/>
  <c r="P213" i="5" s="1"/>
  <c r="M219" i="5"/>
  <c r="L219" i="5"/>
  <c r="K219" i="5"/>
  <c r="P219" i="5" s="1"/>
  <c r="K224" i="5"/>
  <c r="P224" i="5" s="1"/>
  <c r="M224" i="5"/>
  <c r="L224" i="5"/>
  <c r="M226" i="5"/>
  <c r="L226" i="5"/>
  <c r="K226" i="5"/>
  <c r="P226" i="5" s="1"/>
  <c r="M255" i="5"/>
  <c r="L255" i="5"/>
  <c r="K255" i="5"/>
  <c r="P255" i="5" s="1"/>
  <c r="M256" i="5"/>
  <c r="L256" i="5"/>
  <c r="K256" i="5"/>
  <c r="P256" i="5" s="1"/>
  <c r="M211" i="5"/>
  <c r="L211" i="5"/>
  <c r="K211" i="5"/>
  <c r="K216" i="5"/>
  <c r="P216" i="5" s="1"/>
  <c r="M216" i="5"/>
  <c r="L216" i="5"/>
  <c r="M218" i="5"/>
  <c r="L218" i="5"/>
  <c r="K218" i="5"/>
  <c r="P218" i="5" s="1"/>
  <c r="M235" i="5"/>
  <c r="L235" i="5"/>
  <c r="K235" i="5"/>
  <c r="P235" i="5" s="1"/>
  <c r="M248" i="5"/>
  <c r="L248" i="5"/>
  <c r="K248" i="5"/>
  <c r="P248" i="5" s="1"/>
  <c r="M230" i="5"/>
  <c r="L230" i="5"/>
  <c r="K230" i="5"/>
  <c r="P230" i="5" s="1"/>
  <c r="M250" i="5"/>
  <c r="L250" i="5"/>
  <c r="K250" i="5"/>
  <c r="P250" i="5" s="1"/>
  <c r="K205" i="5"/>
  <c r="P205" i="5" s="1"/>
  <c r="L205" i="5"/>
  <c r="M205" i="5"/>
  <c r="M203" i="5"/>
  <c r="L203" i="5"/>
  <c r="K203" i="5"/>
  <c r="P203" i="5" s="1"/>
  <c r="L200" i="5"/>
  <c r="K200" i="5"/>
  <c r="P200" i="5" s="1"/>
  <c r="M200" i="5"/>
  <c r="M199" i="5"/>
  <c r="L199" i="5"/>
  <c r="K199" i="5"/>
  <c r="P199" i="5" s="1"/>
  <c r="K202" i="5"/>
  <c r="P202" i="5" s="1"/>
  <c r="M202" i="5"/>
  <c r="L202" i="5"/>
  <c r="K201" i="5"/>
  <c r="P201" i="5" s="1"/>
  <c r="L201" i="5"/>
  <c r="M201" i="5"/>
  <c r="M204" i="5"/>
  <c r="L204" i="5"/>
  <c r="K204" i="5"/>
  <c r="P204" i="5" s="1"/>
  <c r="K172" i="5"/>
  <c r="P172" i="5" s="1"/>
  <c r="M172" i="5"/>
  <c r="L172" i="5"/>
  <c r="L176" i="5"/>
  <c r="K176" i="5"/>
  <c r="P176" i="5" s="1"/>
  <c r="M176" i="5"/>
  <c r="L171" i="5"/>
  <c r="M171" i="5"/>
  <c r="K171" i="5"/>
  <c r="P171" i="5" s="1"/>
  <c r="K177" i="5"/>
  <c r="P177" i="5" s="1"/>
  <c r="L177" i="5"/>
  <c r="M177" i="5"/>
  <c r="K179" i="5"/>
  <c r="P179" i="5" s="1"/>
  <c r="L179" i="5"/>
  <c r="M179" i="5"/>
  <c r="K169" i="5"/>
  <c r="P169" i="5" s="1"/>
  <c r="M169" i="5"/>
  <c r="L169" i="5"/>
  <c r="L178" i="5"/>
  <c r="K178" i="5"/>
  <c r="P178" i="5" s="1"/>
  <c r="M178" i="5"/>
  <c r="M175" i="5"/>
  <c r="L175" i="5"/>
  <c r="K175" i="5"/>
  <c r="M170" i="5"/>
  <c r="K170" i="5"/>
  <c r="P170" i="5" s="1"/>
  <c r="L170" i="5"/>
  <c r="M174" i="5"/>
  <c r="L174" i="5"/>
  <c r="K174" i="5"/>
  <c r="M173" i="5"/>
  <c r="L173" i="5"/>
  <c r="K173" i="5"/>
  <c r="P173" i="5" s="1"/>
  <c r="M180" i="5"/>
  <c r="L180" i="5"/>
  <c r="K180" i="5"/>
  <c r="P180" i="5" s="1"/>
  <c r="M162" i="5"/>
  <c r="L162" i="5"/>
  <c r="K162" i="5"/>
  <c r="P162" i="5" s="1"/>
  <c r="M206" i="5"/>
  <c r="L206" i="5"/>
  <c r="K206" i="5"/>
  <c r="P206" i="5" s="1"/>
  <c r="M165" i="5"/>
  <c r="L165" i="5"/>
  <c r="K165" i="5"/>
  <c r="P165" i="5" s="1"/>
  <c r="M166" i="5"/>
  <c r="L166" i="5"/>
  <c r="K166" i="5"/>
  <c r="P166" i="5" s="1"/>
  <c r="M197" i="5"/>
  <c r="L197" i="5"/>
  <c r="K197" i="5"/>
  <c r="P197" i="5" s="1"/>
  <c r="M198" i="5"/>
  <c r="L198" i="5"/>
  <c r="K198" i="5"/>
  <c r="P198" i="5" s="1"/>
  <c r="M163" i="5"/>
  <c r="L163" i="5"/>
  <c r="K163" i="5"/>
  <c r="P163" i="5" s="1"/>
  <c r="M164" i="5"/>
  <c r="L164" i="5"/>
  <c r="K164" i="5"/>
  <c r="P164" i="5" s="1"/>
  <c r="K195" i="5"/>
  <c r="P195" i="5" s="1"/>
  <c r="M195" i="5"/>
  <c r="L195" i="5"/>
  <c r="K161" i="5"/>
  <c r="P161" i="5" s="1"/>
  <c r="M161" i="5"/>
  <c r="L161" i="5"/>
  <c r="M167" i="5"/>
  <c r="L167" i="5"/>
  <c r="K167" i="5"/>
  <c r="P167" i="5" s="1"/>
  <c r="L168" i="5"/>
  <c r="K168" i="5"/>
  <c r="P168" i="5" s="1"/>
  <c r="M168" i="5"/>
  <c r="M196" i="5"/>
  <c r="L196" i="5"/>
  <c r="K196" i="5"/>
  <c r="P196" i="5" s="1"/>
  <c r="M159" i="5"/>
  <c r="L159" i="5"/>
  <c r="K159" i="5"/>
  <c r="L160" i="5"/>
  <c r="K160" i="5"/>
  <c r="P160" i="5" s="1"/>
  <c r="M160" i="5"/>
  <c r="L148" i="5"/>
  <c r="K148" i="5"/>
  <c r="P148" i="5" s="1"/>
  <c r="M148" i="5"/>
  <c r="K154" i="5"/>
  <c r="P154" i="5" s="1"/>
  <c r="M154" i="5"/>
  <c r="L154" i="5"/>
  <c r="L153" i="5"/>
  <c r="K153" i="5"/>
  <c r="P153" i="5" s="1"/>
  <c r="M153" i="5"/>
  <c r="M152" i="5"/>
  <c r="L152" i="5"/>
  <c r="K152" i="5"/>
  <c r="P152" i="5" s="1"/>
  <c r="M151" i="5"/>
  <c r="L151" i="5"/>
  <c r="K151" i="5"/>
  <c r="P151" i="5" s="1"/>
  <c r="K149" i="5"/>
  <c r="P149" i="5" s="1"/>
  <c r="M149" i="5"/>
  <c r="L149" i="5"/>
  <c r="M150" i="5"/>
  <c r="L150" i="5"/>
  <c r="K150" i="5"/>
  <c r="P150" i="5" s="1"/>
  <c r="M147" i="5"/>
  <c r="L147" i="5"/>
  <c r="K147" i="5"/>
  <c r="P147" i="5" s="1"/>
  <c r="K141" i="5"/>
  <c r="P141" i="5" s="1"/>
  <c r="M141" i="5"/>
  <c r="L141" i="5"/>
  <c r="L144" i="5"/>
  <c r="K144" i="5"/>
  <c r="P144" i="5" s="1"/>
  <c r="M144" i="5"/>
  <c r="M142" i="5"/>
  <c r="L142" i="5"/>
  <c r="K142" i="5"/>
  <c r="P142" i="5" s="1"/>
  <c r="M146" i="5"/>
  <c r="L146" i="5"/>
  <c r="K146" i="5"/>
  <c r="P146" i="5" s="1"/>
  <c r="K145" i="5"/>
  <c r="P145" i="5" s="1"/>
  <c r="M145" i="5"/>
  <c r="L145" i="5"/>
  <c r="M143" i="5"/>
  <c r="L143" i="5"/>
  <c r="K143" i="5"/>
  <c r="P143" i="5" s="1"/>
  <c r="M129" i="5"/>
  <c r="L129" i="5"/>
  <c r="K129" i="5"/>
  <c r="P129" i="5" s="1"/>
  <c r="K128" i="5"/>
  <c r="P128" i="5" s="1"/>
  <c r="M128" i="5"/>
  <c r="L128" i="5"/>
  <c r="M131" i="5"/>
  <c r="L131" i="5"/>
  <c r="K131" i="5"/>
  <c r="P131" i="5" s="1"/>
  <c r="M130" i="5"/>
  <c r="L130" i="5"/>
  <c r="K130" i="5"/>
  <c r="P130" i="5" s="1"/>
  <c r="K140" i="5"/>
  <c r="P140" i="5" s="1"/>
  <c r="M140" i="5"/>
  <c r="L140" i="5"/>
  <c r="M139" i="5"/>
  <c r="L139" i="5"/>
  <c r="K139" i="5"/>
  <c r="P139" i="5" s="1"/>
  <c r="M138" i="5"/>
  <c r="L138" i="5"/>
  <c r="K138" i="5"/>
  <c r="M132" i="5"/>
  <c r="L132" i="5"/>
  <c r="K132" i="5"/>
  <c r="P132" i="5" s="1"/>
  <c r="M133" i="5"/>
  <c r="L133" i="5"/>
  <c r="K133" i="5"/>
  <c r="P133" i="5" s="1"/>
  <c r="M117" i="5"/>
  <c r="L117" i="5"/>
  <c r="K117" i="5"/>
  <c r="P117" i="5" s="1"/>
  <c r="M118" i="5"/>
  <c r="L118" i="5"/>
  <c r="K118" i="5"/>
  <c r="P118" i="5" s="1"/>
  <c r="M122" i="5"/>
  <c r="L122" i="5"/>
  <c r="K122" i="5"/>
  <c r="P122" i="5" s="1"/>
  <c r="K126" i="5"/>
  <c r="P126" i="5" s="1"/>
  <c r="M126" i="5"/>
  <c r="L126" i="5"/>
  <c r="M109" i="5"/>
  <c r="L109" i="5"/>
  <c r="K109" i="5"/>
  <c r="P109" i="5" s="1"/>
  <c r="M114" i="5"/>
  <c r="L114" i="5"/>
  <c r="K114" i="5"/>
  <c r="P114" i="5" s="1"/>
  <c r="K121" i="5"/>
  <c r="P121" i="5" s="1"/>
  <c r="M121" i="5"/>
  <c r="L121" i="5"/>
  <c r="M115" i="5"/>
  <c r="L115" i="5"/>
  <c r="K115" i="5"/>
  <c r="P115" i="5" s="1"/>
  <c r="M110" i="5"/>
  <c r="L110" i="5"/>
  <c r="K110" i="5"/>
  <c r="P110" i="5" s="1"/>
  <c r="M106" i="5"/>
  <c r="L106" i="5"/>
  <c r="K106" i="5"/>
  <c r="P106" i="5" s="1"/>
  <c r="M113" i="5"/>
  <c r="K113" i="5"/>
  <c r="P113" i="5" s="1"/>
  <c r="L113" i="5"/>
  <c r="M127" i="5"/>
  <c r="L127" i="5"/>
  <c r="K127" i="5"/>
  <c r="P127" i="5" s="1"/>
  <c r="K105" i="5"/>
  <c r="P105" i="5" s="1"/>
  <c r="M105" i="5"/>
  <c r="L105" i="5"/>
  <c r="M125" i="5"/>
  <c r="L125" i="5"/>
  <c r="K125" i="5"/>
  <c r="P125" i="5" s="1"/>
  <c r="M123" i="5"/>
  <c r="L123" i="5"/>
  <c r="K123" i="5"/>
  <c r="P123" i="5" s="1"/>
  <c r="L120" i="5"/>
  <c r="K120" i="5"/>
  <c r="P120" i="5" s="1"/>
  <c r="M120" i="5"/>
  <c r="M107" i="5"/>
  <c r="L107" i="5"/>
  <c r="K107" i="5"/>
  <c r="P107" i="5" s="1"/>
  <c r="M119" i="5"/>
  <c r="L119" i="5"/>
  <c r="K119" i="5"/>
  <c r="P119" i="5" s="1"/>
  <c r="M116" i="5"/>
  <c r="L116" i="5"/>
  <c r="K116" i="5"/>
  <c r="P116" i="5" s="1"/>
  <c r="K112" i="5"/>
  <c r="P112" i="5" s="1"/>
  <c r="L112" i="5"/>
  <c r="M112" i="5"/>
  <c r="L111" i="5"/>
  <c r="K111" i="5"/>
  <c r="P111" i="5" s="1"/>
  <c r="M111" i="5"/>
  <c r="M108" i="5"/>
  <c r="L108" i="5"/>
  <c r="K108" i="5"/>
  <c r="P108" i="5" s="1"/>
  <c r="K104" i="5"/>
  <c r="P104" i="5" s="1"/>
  <c r="L104" i="5"/>
  <c r="M104" i="5"/>
  <c r="L103" i="5"/>
  <c r="K103" i="5"/>
  <c r="M103" i="5"/>
  <c r="M124" i="5"/>
  <c r="L124" i="5"/>
  <c r="K124" i="5"/>
  <c r="P124" i="5" s="1"/>
  <c r="L81" i="5"/>
  <c r="K81" i="5"/>
  <c r="P81" i="5" s="1"/>
  <c r="M81" i="5"/>
  <c r="M79" i="5"/>
  <c r="L79" i="5"/>
  <c r="K79" i="5"/>
  <c r="P79" i="5" s="1"/>
  <c r="L83" i="5"/>
  <c r="M83" i="5"/>
  <c r="K83" i="5"/>
  <c r="P83" i="5" s="1"/>
  <c r="M78" i="5"/>
  <c r="K78" i="5"/>
  <c r="P78" i="5" s="1"/>
  <c r="L78" i="5"/>
  <c r="K84" i="5"/>
  <c r="P84" i="5" s="1"/>
  <c r="M84" i="5"/>
  <c r="L84" i="5"/>
  <c r="M85" i="5"/>
  <c r="L85" i="5"/>
  <c r="K85" i="5"/>
  <c r="P85" i="5" s="1"/>
  <c r="K82" i="5"/>
  <c r="P82" i="5" s="1"/>
  <c r="M82" i="5"/>
  <c r="L82" i="5"/>
  <c r="L80" i="5"/>
  <c r="K80" i="5"/>
  <c r="P80" i="5" s="1"/>
  <c r="M80" i="5"/>
  <c r="M70" i="5"/>
  <c r="L70" i="5"/>
  <c r="K70" i="5"/>
  <c r="P70" i="5" s="1"/>
  <c r="M67" i="5"/>
  <c r="L67" i="5"/>
  <c r="K67" i="5"/>
  <c r="P67" i="5" s="1"/>
  <c r="M97" i="5"/>
  <c r="L97" i="5"/>
  <c r="K97" i="5"/>
  <c r="P97" i="5" s="1"/>
  <c r="M68" i="5"/>
  <c r="L68" i="5"/>
  <c r="K68" i="5"/>
  <c r="P68" i="5" s="1"/>
  <c r="K95" i="5"/>
  <c r="P95" i="5" s="1"/>
  <c r="M95" i="5"/>
  <c r="L95" i="5"/>
  <c r="M74" i="5"/>
  <c r="L74" i="5"/>
  <c r="K74" i="5"/>
  <c r="P74" i="5" s="1"/>
  <c r="K66" i="5"/>
  <c r="M66" i="5"/>
  <c r="L66" i="5"/>
  <c r="L73" i="5"/>
  <c r="K73" i="5"/>
  <c r="P73" i="5" s="1"/>
  <c r="M73" i="5"/>
  <c r="M94" i="5"/>
  <c r="L94" i="5"/>
  <c r="K94" i="5"/>
  <c r="P94" i="5" s="1"/>
  <c r="M88" i="5"/>
  <c r="L88" i="5"/>
  <c r="K88" i="5"/>
  <c r="P88" i="5" s="1"/>
  <c r="M86" i="5"/>
  <c r="L86" i="5"/>
  <c r="K86" i="5"/>
  <c r="P86" i="5" s="1"/>
  <c r="M89" i="5"/>
  <c r="L89" i="5"/>
  <c r="K89" i="5"/>
  <c r="P89" i="5" s="1"/>
  <c r="M98" i="5"/>
  <c r="L98" i="5"/>
  <c r="K98" i="5"/>
  <c r="P98" i="5" s="1"/>
  <c r="L72" i="5"/>
  <c r="K72" i="5"/>
  <c r="P72" i="5" s="1"/>
  <c r="M72" i="5"/>
  <c r="M75" i="5"/>
  <c r="L75" i="5"/>
  <c r="K75" i="5"/>
  <c r="P75" i="5" s="1"/>
  <c r="M90" i="5"/>
  <c r="L90" i="5"/>
  <c r="K90" i="5"/>
  <c r="P90" i="5" s="1"/>
  <c r="M91" i="5"/>
  <c r="L91" i="5"/>
  <c r="K91" i="5"/>
  <c r="P91" i="5" s="1"/>
  <c r="L69" i="5"/>
  <c r="M69" i="5"/>
  <c r="K69" i="5"/>
  <c r="P69" i="5" s="1"/>
  <c r="M96" i="5"/>
  <c r="L96" i="5"/>
  <c r="K96" i="5"/>
  <c r="P96" i="5" s="1"/>
  <c r="M93" i="5"/>
  <c r="K93" i="5"/>
  <c r="P93" i="5" s="1"/>
  <c r="L93" i="5"/>
  <c r="M87" i="5"/>
  <c r="L87" i="5"/>
  <c r="K87" i="5"/>
  <c r="P87" i="5" s="1"/>
  <c r="M71" i="5"/>
  <c r="L71" i="5"/>
  <c r="K71" i="5"/>
  <c r="P71" i="5" s="1"/>
  <c r="M77" i="5"/>
  <c r="L77" i="5"/>
  <c r="K77" i="5"/>
  <c r="P77" i="5" s="1"/>
  <c r="M92" i="5"/>
  <c r="L92" i="5"/>
  <c r="K92" i="5"/>
  <c r="P92" i="5" s="1"/>
  <c r="M76" i="5"/>
  <c r="L76" i="5"/>
  <c r="K76" i="5"/>
  <c r="P76" i="5" s="1"/>
  <c r="AC1816" i="5" l="1"/>
  <c r="AC1826" i="5" s="1"/>
  <c r="AC1739" i="5"/>
  <c r="AC1747" i="5" s="1"/>
  <c r="AC1722" i="5"/>
  <c r="AC1723" i="5"/>
  <c r="AC886" i="5"/>
  <c r="AC887" i="5"/>
  <c r="N1208" i="5"/>
  <c r="N1140" i="5"/>
  <c r="AC782" i="5" s="1"/>
  <c r="AC791" i="5" s="1"/>
  <c r="L1140" i="5"/>
  <c r="O1140" i="5"/>
  <c r="AB782" i="5" s="1"/>
  <c r="AB791" i="5" s="1"/>
  <c r="AA456" i="5"/>
  <c r="Z446" i="5"/>
  <c r="Z445" i="5"/>
  <c r="Y84" i="7"/>
  <c r="AB83" i="7"/>
  <c r="AA112" i="5"/>
  <c r="AA113" i="5"/>
  <c r="L309" i="5"/>
  <c r="L310" i="5" s="1"/>
  <c r="Z112" i="5"/>
  <c r="Z111" i="5"/>
  <c r="AA98" i="5"/>
  <c r="L281" i="5"/>
  <c r="L282" i="5" s="1"/>
  <c r="Z98" i="5"/>
  <c r="L267" i="5"/>
  <c r="L268" i="5" s="1"/>
  <c r="Z97" i="5"/>
  <c r="O230" i="5"/>
  <c r="N230" i="5"/>
  <c r="O226" i="5"/>
  <c r="N226" i="5"/>
  <c r="N221" i="5"/>
  <c r="O221" i="5"/>
  <c r="O252" i="5"/>
  <c r="N252" i="5"/>
  <c r="O212" i="5"/>
  <c r="N212" i="5"/>
  <c r="O228" i="5"/>
  <c r="N228" i="5"/>
  <c r="O218" i="5"/>
  <c r="N218" i="5"/>
  <c r="N213" i="5"/>
  <c r="O213" i="5"/>
  <c r="O232" i="5"/>
  <c r="N232" i="5"/>
  <c r="O233" i="5"/>
  <c r="N233" i="5"/>
  <c r="O256" i="5"/>
  <c r="N256" i="5"/>
  <c r="O224" i="5"/>
  <c r="N224" i="5"/>
  <c r="O217" i="5"/>
  <c r="N217" i="5"/>
  <c r="O248" i="5"/>
  <c r="N248" i="5"/>
  <c r="O216" i="5"/>
  <c r="N216" i="5"/>
  <c r="O231" i="5"/>
  <c r="N231" i="5"/>
  <c r="N249" i="5"/>
  <c r="O249" i="5"/>
  <c r="O223" i="5"/>
  <c r="N223" i="5"/>
  <c r="O222" i="5"/>
  <c r="N222" i="5"/>
  <c r="O220" i="5"/>
  <c r="N220" i="5"/>
  <c r="O250" i="5"/>
  <c r="N250" i="5"/>
  <c r="O255" i="5"/>
  <c r="N255" i="5"/>
  <c r="O215" i="5"/>
  <c r="N215" i="5"/>
  <c r="O227" i="5"/>
  <c r="N227" i="5"/>
  <c r="O214" i="5"/>
  <c r="N214" i="5"/>
  <c r="O253" i="5"/>
  <c r="N253" i="5"/>
  <c r="O235" i="5"/>
  <c r="N235" i="5"/>
  <c r="P211" i="5"/>
  <c r="K258" i="5"/>
  <c r="O219" i="5"/>
  <c r="N219" i="5"/>
  <c r="O254" i="5"/>
  <c r="N254" i="5"/>
  <c r="O225" i="5"/>
  <c r="N225" i="5"/>
  <c r="O211" i="5"/>
  <c r="N211" i="5"/>
  <c r="O234" i="5"/>
  <c r="N234" i="5"/>
  <c r="N229" i="5"/>
  <c r="O229" i="5"/>
  <c r="O251" i="5"/>
  <c r="N251" i="5"/>
  <c r="P174" i="5"/>
  <c r="P175" i="5"/>
  <c r="N205" i="5"/>
  <c r="O205" i="5"/>
  <c r="N199" i="5"/>
  <c r="O199" i="5"/>
  <c r="O201" i="5"/>
  <c r="N201" i="5"/>
  <c r="O202" i="5"/>
  <c r="N202" i="5"/>
  <c r="O200" i="5"/>
  <c r="N200" i="5"/>
  <c r="O203" i="5"/>
  <c r="N203" i="5"/>
  <c r="O204" i="5"/>
  <c r="N204" i="5"/>
  <c r="O175" i="5"/>
  <c r="N175" i="5"/>
  <c r="O171" i="5"/>
  <c r="N171" i="5"/>
  <c r="O179" i="5"/>
  <c r="N179" i="5"/>
  <c r="N174" i="5"/>
  <c r="O174" i="5"/>
  <c r="O176" i="5"/>
  <c r="N176" i="5"/>
  <c r="O173" i="5"/>
  <c r="N173" i="5"/>
  <c r="O180" i="5"/>
  <c r="N180" i="5"/>
  <c r="O170" i="5"/>
  <c r="N170" i="5"/>
  <c r="O178" i="5"/>
  <c r="N178" i="5"/>
  <c r="N177" i="5"/>
  <c r="O177" i="5"/>
  <c r="O172" i="5"/>
  <c r="N172" i="5"/>
  <c r="O169" i="5"/>
  <c r="N169" i="5"/>
  <c r="K207" i="5"/>
  <c r="P159" i="5"/>
  <c r="O168" i="5"/>
  <c r="N168" i="5"/>
  <c r="O159" i="5"/>
  <c r="N159" i="5"/>
  <c r="O163" i="5"/>
  <c r="N163" i="5"/>
  <c r="O167" i="5"/>
  <c r="N167" i="5"/>
  <c r="O195" i="5"/>
  <c r="N195" i="5"/>
  <c r="N166" i="5"/>
  <c r="O166" i="5"/>
  <c r="O206" i="5"/>
  <c r="N206" i="5"/>
  <c r="O196" i="5"/>
  <c r="N196" i="5"/>
  <c r="O161" i="5"/>
  <c r="N161" i="5"/>
  <c r="O198" i="5"/>
  <c r="N198" i="5"/>
  <c r="O165" i="5"/>
  <c r="N165" i="5"/>
  <c r="O164" i="5"/>
  <c r="N164" i="5"/>
  <c r="O162" i="5"/>
  <c r="N162" i="5"/>
  <c r="O160" i="5"/>
  <c r="N160" i="5"/>
  <c r="O197" i="5"/>
  <c r="N197" i="5"/>
  <c r="N154" i="5"/>
  <c r="O154" i="5"/>
  <c r="O150" i="5"/>
  <c r="N150" i="5"/>
  <c r="N151" i="5"/>
  <c r="O151" i="5"/>
  <c r="O153" i="5"/>
  <c r="N153" i="5"/>
  <c r="O149" i="5"/>
  <c r="N149" i="5"/>
  <c r="O152" i="5"/>
  <c r="N152" i="5"/>
  <c r="O148" i="5"/>
  <c r="N148" i="5"/>
  <c r="O144" i="5"/>
  <c r="N144" i="5"/>
  <c r="O146" i="5"/>
  <c r="N146" i="5"/>
  <c r="O141" i="5"/>
  <c r="N141" i="5"/>
  <c r="O143" i="5"/>
  <c r="N143" i="5"/>
  <c r="N142" i="5"/>
  <c r="O142" i="5"/>
  <c r="O145" i="5"/>
  <c r="N145" i="5"/>
  <c r="O147" i="5"/>
  <c r="N147" i="5"/>
  <c r="O131" i="5"/>
  <c r="N131" i="5"/>
  <c r="O128" i="5"/>
  <c r="N128" i="5"/>
  <c r="O130" i="5"/>
  <c r="N130" i="5"/>
  <c r="O129" i="5"/>
  <c r="N129" i="5"/>
  <c r="O139" i="5"/>
  <c r="N139" i="5"/>
  <c r="O140" i="5"/>
  <c r="N140" i="5"/>
  <c r="K155" i="5"/>
  <c r="P138" i="5"/>
  <c r="N138" i="5"/>
  <c r="O138" i="5"/>
  <c r="O133" i="5"/>
  <c r="N133" i="5"/>
  <c r="O132" i="5"/>
  <c r="N132" i="5"/>
  <c r="O108" i="5"/>
  <c r="N108" i="5"/>
  <c r="O123" i="5"/>
  <c r="N123" i="5"/>
  <c r="N110" i="5"/>
  <c r="O110" i="5"/>
  <c r="N118" i="5"/>
  <c r="O118" i="5"/>
  <c r="O112" i="5"/>
  <c r="N112" i="5"/>
  <c r="O113" i="5"/>
  <c r="N113" i="5"/>
  <c r="O114" i="5"/>
  <c r="N114" i="5"/>
  <c r="O126" i="5"/>
  <c r="N126" i="5"/>
  <c r="O107" i="5"/>
  <c r="N107" i="5"/>
  <c r="O125" i="5"/>
  <c r="N125" i="5"/>
  <c r="O115" i="5"/>
  <c r="N115" i="5"/>
  <c r="O117" i="5"/>
  <c r="N117" i="5"/>
  <c r="K134" i="5"/>
  <c r="P103" i="5"/>
  <c r="O111" i="5"/>
  <c r="N111" i="5"/>
  <c r="O116" i="5"/>
  <c r="N116" i="5"/>
  <c r="O127" i="5"/>
  <c r="N127" i="5"/>
  <c r="O103" i="5"/>
  <c r="N103" i="5"/>
  <c r="O104" i="5"/>
  <c r="N104" i="5"/>
  <c r="O105" i="5"/>
  <c r="N105" i="5"/>
  <c r="O106" i="5"/>
  <c r="N106" i="5"/>
  <c r="O121" i="5"/>
  <c r="N121" i="5"/>
  <c r="O122" i="5"/>
  <c r="N122" i="5"/>
  <c r="N124" i="5"/>
  <c r="O124" i="5"/>
  <c r="O120" i="5"/>
  <c r="N120" i="5"/>
  <c r="O119" i="5"/>
  <c r="N119" i="5"/>
  <c r="N109" i="5"/>
  <c r="O109" i="5"/>
  <c r="O84" i="5"/>
  <c r="N84" i="5"/>
  <c r="O83" i="5"/>
  <c r="N83" i="5"/>
  <c r="O80" i="5"/>
  <c r="N80" i="5"/>
  <c r="O82" i="5"/>
  <c r="N82" i="5"/>
  <c r="N79" i="5"/>
  <c r="O79" i="5"/>
  <c r="O78" i="5"/>
  <c r="N78" i="5"/>
  <c r="O85" i="5"/>
  <c r="N85" i="5"/>
  <c r="N81" i="5"/>
  <c r="O81" i="5"/>
  <c r="O94" i="5"/>
  <c r="N94" i="5"/>
  <c r="N87" i="5"/>
  <c r="O87" i="5"/>
  <c r="O93" i="5"/>
  <c r="N93" i="5"/>
  <c r="N67" i="5"/>
  <c r="O67" i="5"/>
  <c r="O95" i="5"/>
  <c r="N95" i="5"/>
  <c r="O90" i="5"/>
  <c r="N90" i="5"/>
  <c r="O88" i="5"/>
  <c r="N88" i="5"/>
  <c r="O97" i="5"/>
  <c r="N97" i="5"/>
  <c r="O72" i="5"/>
  <c r="N72" i="5"/>
  <c r="O70" i="5"/>
  <c r="N70" i="5"/>
  <c r="O86" i="5"/>
  <c r="N86" i="5"/>
  <c r="O77" i="5"/>
  <c r="N77" i="5"/>
  <c r="N98" i="5"/>
  <c r="O98" i="5"/>
  <c r="O91" i="5"/>
  <c r="N91" i="5"/>
  <c r="O73" i="5"/>
  <c r="N73" i="5"/>
  <c r="O89" i="5"/>
  <c r="N89" i="5"/>
  <c r="O74" i="5"/>
  <c r="N74" i="5"/>
  <c r="O76" i="5"/>
  <c r="N76" i="5"/>
  <c r="O66" i="5"/>
  <c r="N66" i="5"/>
  <c r="K99" i="5"/>
  <c r="P66" i="5"/>
  <c r="O96" i="5"/>
  <c r="N96" i="5"/>
  <c r="O68" i="5"/>
  <c r="N68" i="5"/>
  <c r="O75" i="5"/>
  <c r="N75" i="5"/>
  <c r="N71" i="5"/>
  <c r="O71" i="5"/>
  <c r="O69" i="5"/>
  <c r="N69" i="5"/>
  <c r="O92" i="5"/>
  <c r="N92" i="5"/>
  <c r="AC1733" i="5" l="1"/>
  <c r="AC897" i="5"/>
  <c r="AC796" i="5"/>
  <c r="AC795" i="5"/>
  <c r="L1141" i="5"/>
  <c r="AG780" i="5"/>
  <c r="AH780" i="5"/>
  <c r="Z456" i="5"/>
  <c r="W460" i="5" s="1"/>
  <c r="AB84" i="7"/>
  <c r="Y85" i="7"/>
  <c r="AA122" i="5"/>
  <c r="Z122" i="5"/>
  <c r="AD111" i="5" s="1"/>
  <c r="N258" i="5"/>
  <c r="M258" i="5"/>
  <c r="AA156" i="5" s="1"/>
  <c r="N207" i="5"/>
  <c r="M207" i="5"/>
  <c r="AA58" i="5" s="1"/>
  <c r="N155" i="5"/>
  <c r="M155" i="5"/>
  <c r="N134" i="5"/>
  <c r="AI103" i="5" s="1"/>
  <c r="M134" i="5"/>
  <c r="M99" i="5"/>
  <c r="N99" i="5"/>
  <c r="AC805" i="5" l="1"/>
  <c r="O1153" i="5"/>
  <c r="O1154" i="5" s="1"/>
  <c r="L1154" i="5"/>
  <c r="L1155" i="5" s="1"/>
  <c r="AD445" i="5"/>
  <c r="AE445" i="5"/>
  <c r="AB85" i="7"/>
  <c r="Y86" i="7"/>
  <c r="AE111" i="5"/>
  <c r="AA154" i="5"/>
  <c r="AA155" i="5"/>
  <c r="AA152" i="5"/>
  <c r="AA153" i="5"/>
  <c r="L258" i="5"/>
  <c r="L259" i="5" s="1"/>
  <c r="AI213" i="5"/>
  <c r="AA56" i="5"/>
  <c r="AA57" i="5"/>
  <c r="L207" i="5"/>
  <c r="L208" i="5" s="1"/>
  <c r="AI159" i="5"/>
  <c r="AA37" i="5"/>
  <c r="AA38" i="5"/>
  <c r="AA35" i="5"/>
  <c r="AA36" i="5"/>
  <c r="L155" i="5"/>
  <c r="L156" i="5" s="1"/>
  <c r="AI139" i="5"/>
  <c r="AA25" i="5"/>
  <c r="AA26" i="5"/>
  <c r="AA23" i="5"/>
  <c r="AA24" i="5"/>
  <c r="L134" i="5"/>
  <c r="L135" i="5" s="1"/>
  <c r="AA21" i="5"/>
  <c r="AA22" i="5"/>
  <c r="AI66" i="5"/>
  <c r="AA11" i="5"/>
  <c r="AA12" i="5"/>
  <c r="L99" i="5"/>
  <c r="L100" i="5" s="1"/>
  <c r="AB9" i="5"/>
  <c r="AB8" i="5"/>
  <c r="AB7" i="5"/>
  <c r="AK1137" i="5" l="1"/>
  <c r="AB805" i="5"/>
  <c r="Y824" i="5" s="1"/>
  <c r="G81" i="7"/>
  <c r="AB86" i="7"/>
  <c r="Y87" i="7"/>
  <c r="Z154" i="5"/>
  <c r="Z156" i="5"/>
  <c r="Z155" i="5"/>
  <c r="Z153" i="5"/>
  <c r="Z152" i="5"/>
  <c r="X50" i="5"/>
  <c r="Z57" i="5"/>
  <c r="Z58" i="5"/>
  <c r="Z37" i="5"/>
  <c r="Z56" i="5"/>
  <c r="Z38" i="5"/>
  <c r="Z35" i="5"/>
  <c r="Z36" i="5"/>
  <c r="AA46" i="5"/>
  <c r="Z25" i="5"/>
  <c r="Z26" i="5"/>
  <c r="Z23" i="5"/>
  <c r="Z24" i="5"/>
  <c r="AA32" i="5"/>
  <c r="Z21" i="5"/>
  <c r="Z22" i="5"/>
  <c r="Z11" i="5"/>
  <c r="Z12" i="5"/>
  <c r="P151" i="1" a="1"/>
  <c r="P151" i="1" s="1"/>
  <c r="P152" i="1" a="1"/>
  <c r="P152" i="1" s="1"/>
  <c r="P150" i="1" a="1"/>
  <c r="P150" i="1" s="1"/>
  <c r="P143" i="1" a="1"/>
  <c r="P143" i="1" s="1"/>
  <c r="P144" i="1" a="1"/>
  <c r="P144" i="1" s="1"/>
  <c r="P145" i="1" a="1"/>
  <c r="P145" i="1" s="1"/>
  <c r="P146" i="1" a="1"/>
  <c r="P146" i="1" s="1"/>
  <c r="P147" i="1" a="1"/>
  <c r="P147" i="1" s="1"/>
  <c r="P148" i="1" a="1"/>
  <c r="P148" i="1" s="1"/>
  <c r="P149" i="1" a="1"/>
  <c r="P149" i="1" s="1"/>
  <c r="P142" i="1" a="1"/>
  <c r="P142" i="1" s="1"/>
  <c r="P141" i="1" a="1"/>
  <c r="P141" i="1" s="1"/>
  <c r="P138" i="1" a="1"/>
  <c r="P138" i="1" s="1"/>
  <c r="P139" i="1" a="1"/>
  <c r="P139" i="1" s="1"/>
  <c r="P140" i="1" a="1"/>
  <c r="P140" i="1" s="1"/>
  <c r="P137" i="1" a="1"/>
  <c r="P137" i="1" s="1"/>
  <c r="P135" i="1" a="1"/>
  <c r="P135" i="1" s="1"/>
  <c r="P136" i="1" a="1"/>
  <c r="P136" i="1" s="1"/>
  <c r="P134" i="1" a="1"/>
  <c r="P134" i="1" s="1"/>
  <c r="J11" i="5" a="1"/>
  <c r="J53" i="5" a="1"/>
  <c r="J51" i="5" a="1"/>
  <c r="J17" i="5" a="1"/>
  <c r="J42" i="5" a="1"/>
  <c r="J39" i="5" a="1"/>
  <c r="J19" i="5" a="1"/>
  <c r="J33" i="5" a="1"/>
  <c r="J47" i="5" a="1"/>
  <c r="J41" i="5" a="1"/>
  <c r="J43" i="5" a="1"/>
  <c r="J20" i="5" a="1"/>
  <c r="J54" i="5" a="1"/>
  <c r="J56" i="5" a="1"/>
  <c r="J59" i="5" a="1"/>
  <c r="J55" i="5" a="1"/>
  <c r="J57" i="5" a="1"/>
  <c r="J13" i="5" a="1"/>
  <c r="J32" i="5" a="1"/>
  <c r="J28" i="5" a="1"/>
  <c r="J38" i="5" a="1"/>
  <c r="J10" i="5" a="1"/>
  <c r="J58" i="5" a="1"/>
  <c r="J48" i="5" a="1"/>
  <c r="J12" i="5" a="1"/>
  <c r="J50" i="5" a="1"/>
  <c r="J21" i="5" a="1"/>
  <c r="J36" i="5" a="1"/>
  <c r="J52" i="5" a="1"/>
  <c r="J45" i="5" a="1"/>
  <c r="J40" i="5" a="1"/>
  <c r="J14" i="5" a="1"/>
  <c r="J27" i="5" a="1"/>
  <c r="J24" i="5" a="1"/>
  <c r="J30" i="5" a="1"/>
  <c r="J26" i="5" a="1"/>
  <c r="J37" i="5" a="1"/>
  <c r="J31" i="5" a="1"/>
  <c r="J9" i="5" a="1"/>
  <c r="J44" i="5" a="1"/>
  <c r="J8" i="5" a="1"/>
  <c r="J29" i="5" a="1"/>
  <c r="J16" i="5" a="1"/>
  <c r="J46" i="5" a="1"/>
  <c r="J18" i="5" a="1"/>
  <c r="J25" i="5" a="1"/>
  <c r="J22" i="5" a="1"/>
  <c r="J35" i="5" a="1"/>
  <c r="J49" i="5" a="1"/>
  <c r="J34" i="5" a="1"/>
  <c r="J23" i="5" a="1"/>
  <c r="G195" i="7" l="1"/>
  <c r="AH794" i="5"/>
  <c r="AG794" i="5"/>
  <c r="AB87" i="7"/>
  <c r="Y88" i="7"/>
  <c r="Z46" i="5"/>
  <c r="AD35" i="5" s="1"/>
  <c r="Z32" i="5"/>
  <c r="AE21" i="5" s="1"/>
  <c r="J49" i="5"/>
  <c r="J44" i="5"/>
  <c r="J45" i="5"/>
  <c r="J43" i="5"/>
  <c r="J47" i="5"/>
  <c r="J42" i="5"/>
  <c r="J50" i="5"/>
  <c r="J48" i="5"/>
  <c r="J46" i="5"/>
  <c r="J40" i="5"/>
  <c r="J37" i="5"/>
  <c r="J38" i="5"/>
  <c r="J39" i="5"/>
  <c r="J41" i="5"/>
  <c r="J52" i="5"/>
  <c r="J51" i="5"/>
  <c r="J34" i="5"/>
  <c r="J35" i="5"/>
  <c r="J57" i="5"/>
  <c r="J56" i="5"/>
  <c r="J36" i="5"/>
  <c r="J54" i="5"/>
  <c r="J59" i="5"/>
  <c r="J58" i="5"/>
  <c r="J55" i="5"/>
  <c r="J53" i="5"/>
  <c r="J27" i="5"/>
  <c r="J28" i="5"/>
  <c r="J26" i="5"/>
  <c r="J29" i="5"/>
  <c r="J31" i="5"/>
  <c r="J24" i="5"/>
  <c r="J32" i="5"/>
  <c r="J25" i="5"/>
  <c r="J33" i="5"/>
  <c r="J30" i="5"/>
  <c r="J17" i="5"/>
  <c r="J18" i="5"/>
  <c r="J19" i="5"/>
  <c r="J21" i="5"/>
  <c r="J22" i="5"/>
  <c r="J23" i="5"/>
  <c r="J16" i="5"/>
  <c r="J20" i="5"/>
  <c r="J8" i="5"/>
  <c r="J10" i="5"/>
  <c r="J11" i="5"/>
  <c r="J9" i="5"/>
  <c r="J13" i="5"/>
  <c r="J14" i="5"/>
  <c r="J12" i="5"/>
  <c r="AB88" i="7" l="1"/>
  <c r="Y89" i="7"/>
  <c r="AE35" i="5"/>
  <c r="AD21" i="5"/>
  <c r="M50" i="5"/>
  <c r="L50" i="5"/>
  <c r="K50" i="5"/>
  <c r="P50" i="5" s="1"/>
  <c r="M42" i="5"/>
  <c r="L42" i="5"/>
  <c r="K42" i="5"/>
  <c r="P42" i="5" s="1"/>
  <c r="L47" i="5"/>
  <c r="K47" i="5"/>
  <c r="P47" i="5" s="1"/>
  <c r="M47" i="5"/>
  <c r="M43" i="5"/>
  <c r="L43" i="5"/>
  <c r="K43" i="5"/>
  <c r="P43" i="5" s="1"/>
  <c r="K48" i="5"/>
  <c r="P48" i="5" s="1"/>
  <c r="M48" i="5"/>
  <c r="L48" i="5"/>
  <c r="K45" i="5"/>
  <c r="P45" i="5" s="1"/>
  <c r="L45" i="5"/>
  <c r="M45" i="5"/>
  <c r="L44" i="5"/>
  <c r="M44" i="5"/>
  <c r="K44" i="5"/>
  <c r="P44" i="5" s="1"/>
  <c r="M46" i="5"/>
  <c r="L46" i="5"/>
  <c r="K46" i="5"/>
  <c r="P46" i="5" s="1"/>
  <c r="M49" i="5"/>
  <c r="L49" i="5"/>
  <c r="K49" i="5"/>
  <c r="P49" i="5" s="1"/>
  <c r="L51" i="5"/>
  <c r="M51" i="5"/>
  <c r="K51" i="5"/>
  <c r="P51" i="5" s="1"/>
  <c r="K52" i="5"/>
  <c r="P52" i="5" s="1"/>
  <c r="M52" i="5"/>
  <c r="L52" i="5"/>
  <c r="M41" i="5"/>
  <c r="K41" i="5"/>
  <c r="P41" i="5" s="1"/>
  <c r="L41" i="5"/>
  <c r="K39" i="5"/>
  <c r="P39" i="5" s="1"/>
  <c r="M39" i="5"/>
  <c r="L39" i="5"/>
  <c r="L38" i="5"/>
  <c r="K38" i="5"/>
  <c r="P38" i="5" s="1"/>
  <c r="M38" i="5"/>
  <c r="M37" i="5"/>
  <c r="L37" i="5"/>
  <c r="K37" i="5"/>
  <c r="P37" i="5" s="1"/>
  <c r="L40" i="5"/>
  <c r="K40" i="5"/>
  <c r="P40" i="5" s="1"/>
  <c r="M40" i="5"/>
  <c r="L34" i="5"/>
  <c r="K34" i="5"/>
  <c r="P34" i="5" s="1"/>
  <c r="M34" i="5"/>
  <c r="K58" i="5"/>
  <c r="P58" i="5" s="1"/>
  <c r="L58" i="5"/>
  <c r="M58" i="5"/>
  <c r="K59" i="5"/>
  <c r="P59" i="5" s="1"/>
  <c r="L59" i="5"/>
  <c r="M59" i="5"/>
  <c r="L54" i="5"/>
  <c r="K54" i="5"/>
  <c r="P54" i="5" s="1"/>
  <c r="M54" i="5"/>
  <c r="M36" i="5"/>
  <c r="K36" i="5"/>
  <c r="P36" i="5" s="1"/>
  <c r="L36" i="5"/>
  <c r="L56" i="5"/>
  <c r="M56" i="5"/>
  <c r="K56" i="5"/>
  <c r="P56" i="5" s="1"/>
  <c r="L53" i="5"/>
  <c r="M53" i="5"/>
  <c r="K53" i="5"/>
  <c r="P53" i="5" s="1"/>
  <c r="K57" i="5"/>
  <c r="P57" i="5" s="1"/>
  <c r="L57" i="5"/>
  <c r="M57" i="5"/>
  <c r="M55" i="5"/>
  <c r="K55" i="5"/>
  <c r="P55" i="5" s="1"/>
  <c r="L55" i="5"/>
  <c r="K35" i="5"/>
  <c r="P35" i="5" s="1"/>
  <c r="L35" i="5"/>
  <c r="M35" i="5"/>
  <c r="M25" i="5"/>
  <c r="L25" i="5"/>
  <c r="K25" i="5"/>
  <c r="P25" i="5" s="1"/>
  <c r="M32" i="5"/>
  <c r="L32" i="5"/>
  <c r="K32" i="5"/>
  <c r="P32" i="5" s="1"/>
  <c r="M24" i="5"/>
  <c r="L24" i="5"/>
  <c r="K24" i="5"/>
  <c r="P24" i="5" s="1"/>
  <c r="K31" i="5"/>
  <c r="P31" i="5" s="1"/>
  <c r="M31" i="5"/>
  <c r="L31" i="5"/>
  <c r="M29" i="5"/>
  <c r="L29" i="5"/>
  <c r="K29" i="5"/>
  <c r="P29" i="5" s="1"/>
  <c r="M26" i="5"/>
  <c r="L26" i="5"/>
  <c r="K26" i="5"/>
  <c r="P26" i="5" s="1"/>
  <c r="L30" i="5"/>
  <c r="K30" i="5"/>
  <c r="P30" i="5" s="1"/>
  <c r="M30" i="5"/>
  <c r="K28" i="5"/>
  <c r="P28" i="5" s="1"/>
  <c r="M28" i="5"/>
  <c r="L28" i="5"/>
  <c r="M33" i="5"/>
  <c r="L33" i="5"/>
  <c r="K33" i="5"/>
  <c r="P33" i="5" s="1"/>
  <c r="L27" i="5"/>
  <c r="K27" i="5"/>
  <c r="P27" i="5" s="1"/>
  <c r="M27" i="5"/>
  <c r="L16" i="5"/>
  <c r="K16" i="5"/>
  <c r="P16" i="5" s="1"/>
  <c r="M16" i="5"/>
  <c r="M23" i="5"/>
  <c r="L23" i="5"/>
  <c r="K23" i="5"/>
  <c r="P23" i="5" s="1"/>
  <c r="K22" i="5"/>
  <c r="P22" i="5" s="1"/>
  <c r="M22" i="5"/>
  <c r="L22" i="5"/>
  <c r="L21" i="5"/>
  <c r="M21" i="5"/>
  <c r="K21" i="5"/>
  <c r="P21" i="5" s="1"/>
  <c r="L19" i="5"/>
  <c r="K19" i="5"/>
  <c r="P19" i="5" s="1"/>
  <c r="M19" i="5"/>
  <c r="M18" i="5"/>
  <c r="L18" i="5"/>
  <c r="K18" i="5"/>
  <c r="P18" i="5" s="1"/>
  <c r="M20" i="5"/>
  <c r="K20" i="5"/>
  <c r="P20" i="5" s="1"/>
  <c r="L20" i="5"/>
  <c r="K17" i="5"/>
  <c r="P17" i="5" s="1"/>
  <c r="M17" i="5"/>
  <c r="L17" i="5"/>
  <c r="M12" i="5"/>
  <c r="K12" i="5"/>
  <c r="P12" i="5" s="1"/>
  <c r="L12" i="5"/>
  <c r="K14" i="5"/>
  <c r="P14" i="5" s="1"/>
  <c r="M14" i="5"/>
  <c r="L14" i="5"/>
  <c r="L13" i="5"/>
  <c r="M13" i="5"/>
  <c r="K13" i="5"/>
  <c r="P13" i="5" s="1"/>
  <c r="K9" i="5"/>
  <c r="P9" i="5" s="1"/>
  <c r="M9" i="5"/>
  <c r="L9" i="5"/>
  <c r="L11" i="5"/>
  <c r="K11" i="5"/>
  <c r="P11" i="5" s="1"/>
  <c r="M11" i="5"/>
  <c r="M10" i="5"/>
  <c r="L10" i="5"/>
  <c r="K10" i="5"/>
  <c r="P10" i="5" s="1"/>
  <c r="L8" i="5"/>
  <c r="K8" i="5"/>
  <c r="P8" i="5" s="1"/>
  <c r="M8" i="5"/>
  <c r="Y90" i="7" l="1"/>
  <c r="AB89" i="7"/>
  <c r="O48" i="5"/>
  <c r="N48" i="5"/>
  <c r="O46" i="5"/>
  <c r="N46" i="5"/>
  <c r="O47" i="5"/>
  <c r="N47" i="5"/>
  <c r="N42" i="5"/>
  <c r="O42" i="5"/>
  <c r="O44" i="5"/>
  <c r="N44" i="5"/>
  <c r="O43" i="5"/>
  <c r="N43" i="5"/>
  <c r="O49" i="5"/>
  <c r="N49" i="5"/>
  <c r="O50" i="5"/>
  <c r="N50" i="5"/>
  <c r="N45" i="5"/>
  <c r="O45" i="5"/>
  <c r="O52" i="5"/>
  <c r="N52" i="5"/>
  <c r="N38" i="5"/>
  <c r="O38" i="5"/>
  <c r="O39" i="5"/>
  <c r="N39" i="5"/>
  <c r="N40" i="5"/>
  <c r="O40" i="5"/>
  <c r="O37" i="5"/>
  <c r="N37" i="5"/>
  <c r="O41" i="5"/>
  <c r="N41" i="5"/>
  <c r="O51" i="5"/>
  <c r="N51" i="5"/>
  <c r="O34" i="5"/>
  <c r="N34" i="5"/>
  <c r="N57" i="5"/>
  <c r="O57" i="5"/>
  <c r="N36" i="5"/>
  <c r="O36" i="5"/>
  <c r="N54" i="5"/>
  <c r="O54" i="5"/>
  <c r="N56" i="5"/>
  <c r="O56" i="5"/>
  <c r="N35" i="5"/>
  <c r="O35" i="5"/>
  <c r="N59" i="5"/>
  <c r="O59" i="5"/>
  <c r="N55" i="5"/>
  <c r="O55" i="5"/>
  <c r="O53" i="5"/>
  <c r="N53" i="5"/>
  <c r="O58" i="5"/>
  <c r="N58" i="5"/>
  <c r="O24" i="5"/>
  <c r="N24" i="5"/>
  <c r="N28" i="5"/>
  <c r="O28" i="5"/>
  <c r="O29" i="5"/>
  <c r="N29" i="5"/>
  <c r="O32" i="5"/>
  <c r="N32" i="5"/>
  <c r="O27" i="5"/>
  <c r="N27" i="5"/>
  <c r="O31" i="5"/>
  <c r="N31" i="5"/>
  <c r="O30" i="5"/>
  <c r="N30" i="5"/>
  <c r="O33" i="5"/>
  <c r="N33" i="5"/>
  <c r="N25" i="5"/>
  <c r="O25" i="5"/>
  <c r="O26" i="5"/>
  <c r="N26" i="5"/>
  <c r="O23" i="5"/>
  <c r="N23" i="5"/>
  <c r="N19" i="5"/>
  <c r="O19" i="5"/>
  <c r="O20" i="5"/>
  <c r="N20" i="5"/>
  <c r="O21" i="5"/>
  <c r="N21" i="5"/>
  <c r="O18" i="5"/>
  <c r="N18" i="5"/>
  <c r="O22" i="5"/>
  <c r="N22" i="5"/>
  <c r="O16" i="5"/>
  <c r="N16" i="5"/>
  <c r="N17" i="5"/>
  <c r="O17" i="5"/>
  <c r="O13" i="5"/>
  <c r="N13" i="5"/>
  <c r="O14" i="5"/>
  <c r="N14" i="5"/>
  <c r="N11" i="5"/>
  <c r="O11" i="5"/>
  <c r="N9" i="5"/>
  <c r="O9" i="5"/>
  <c r="O8" i="5"/>
  <c r="N8" i="5"/>
  <c r="O12" i="5"/>
  <c r="N12" i="5"/>
  <c r="O10" i="5"/>
  <c r="N10" i="5"/>
  <c r="P7" i="1" a="1"/>
  <c r="P7" i="1" s="1"/>
  <c r="P6" i="1" a="1"/>
  <c r="P6" i="1" s="1"/>
  <c r="P5" i="1" a="1"/>
  <c r="P5" i="1" s="1"/>
  <c r="P8" i="1" a="1"/>
  <c r="P8" i="1" s="1"/>
  <c r="P9" i="1" a="1"/>
  <c r="P9" i="1" s="1"/>
  <c r="P10" i="1" a="1"/>
  <c r="P10" i="1" s="1"/>
  <c r="P11" i="1" a="1"/>
  <c r="P11" i="1" s="1"/>
  <c r="P12" i="1" a="1"/>
  <c r="P12" i="1" s="1"/>
  <c r="P13" i="1" a="1"/>
  <c r="P13" i="1" s="1"/>
  <c r="P14" i="1" a="1"/>
  <c r="P14" i="1" s="1"/>
  <c r="P15" i="1" a="1"/>
  <c r="P15" i="1" s="1"/>
  <c r="P16" i="1" a="1"/>
  <c r="P16" i="1" s="1"/>
  <c r="P17" i="1" a="1"/>
  <c r="P17" i="1" s="1"/>
  <c r="P18" i="1" a="1"/>
  <c r="P18" i="1" s="1"/>
  <c r="P19" i="1" a="1"/>
  <c r="P19" i="1" s="1"/>
  <c r="P20" i="1" a="1"/>
  <c r="P20" i="1" s="1"/>
  <c r="P21" i="1" a="1"/>
  <c r="P21" i="1" s="1"/>
  <c r="P22" i="1" a="1"/>
  <c r="P22" i="1" s="1"/>
  <c r="P23" i="1" a="1"/>
  <c r="P23" i="1" s="1"/>
  <c r="P24" i="1" a="1"/>
  <c r="P24" i="1" s="1"/>
  <c r="P25" i="1" a="1"/>
  <c r="P25" i="1" s="1"/>
  <c r="P26" i="1" a="1"/>
  <c r="P26" i="1" s="1"/>
  <c r="P27" i="1" a="1"/>
  <c r="P27" i="1" s="1"/>
  <c r="P28" i="1" a="1"/>
  <c r="P28" i="1" s="1"/>
  <c r="P29" i="1" a="1"/>
  <c r="P29" i="1" s="1"/>
  <c r="P30" i="1" a="1"/>
  <c r="P30" i="1" s="1"/>
  <c r="P31" i="1" a="1"/>
  <c r="P31" i="1" s="1"/>
  <c r="P32" i="1" a="1"/>
  <c r="P32" i="1" s="1"/>
  <c r="P33" i="1" a="1"/>
  <c r="P33" i="1" s="1"/>
  <c r="P34" i="1" a="1"/>
  <c r="P34" i="1" s="1"/>
  <c r="P35" i="1" a="1"/>
  <c r="P35" i="1" s="1"/>
  <c r="P36" i="1" a="1"/>
  <c r="P36" i="1" s="1"/>
  <c r="P37" i="1" a="1"/>
  <c r="P37" i="1" s="1"/>
  <c r="P38" i="1" a="1"/>
  <c r="P38" i="1" s="1"/>
  <c r="P39" i="1" a="1"/>
  <c r="P39" i="1" s="1"/>
  <c r="P40" i="1" a="1"/>
  <c r="P40" i="1" s="1"/>
  <c r="P41" i="1" a="1"/>
  <c r="P41" i="1" s="1"/>
  <c r="P42" i="1" a="1"/>
  <c r="P42" i="1" s="1"/>
  <c r="P43" i="1" a="1"/>
  <c r="P43" i="1" s="1"/>
  <c r="P44" i="1" a="1"/>
  <c r="P44" i="1" s="1"/>
  <c r="P45" i="1" a="1"/>
  <c r="P45" i="1" s="1"/>
  <c r="P46" i="1" a="1"/>
  <c r="P46" i="1" s="1"/>
  <c r="P47" i="1" a="1"/>
  <c r="P47" i="1" s="1"/>
  <c r="P48" i="1" a="1"/>
  <c r="P48" i="1" s="1"/>
  <c r="P49" i="1" a="1"/>
  <c r="P49" i="1" s="1"/>
  <c r="P50" i="1" a="1"/>
  <c r="P50" i="1" s="1"/>
  <c r="P51" i="1" a="1"/>
  <c r="P51" i="1" s="1"/>
  <c r="P52" i="1" a="1"/>
  <c r="P52" i="1" s="1"/>
  <c r="P53" i="1" a="1"/>
  <c r="P53" i="1" s="1"/>
  <c r="P54" i="1" a="1"/>
  <c r="P54" i="1" s="1"/>
  <c r="P55" i="1" a="1"/>
  <c r="P55" i="1" s="1"/>
  <c r="P56" i="1" a="1"/>
  <c r="P56" i="1" s="1"/>
  <c r="P57" i="1" a="1"/>
  <c r="P57" i="1" s="1"/>
  <c r="P58" i="1" a="1"/>
  <c r="P58" i="1" s="1"/>
  <c r="P59" i="1" a="1"/>
  <c r="P59" i="1" s="1"/>
  <c r="P60" i="1" a="1"/>
  <c r="P60" i="1" s="1"/>
  <c r="P61" i="1" a="1"/>
  <c r="P61" i="1" s="1"/>
  <c r="P62" i="1" a="1"/>
  <c r="P62" i="1" s="1"/>
  <c r="P63" i="1" a="1"/>
  <c r="P63" i="1" s="1"/>
  <c r="P64" i="1" a="1"/>
  <c r="P64" i="1" s="1"/>
  <c r="P65" i="1" a="1"/>
  <c r="P65" i="1" s="1"/>
  <c r="P66" i="1" a="1"/>
  <c r="P66" i="1" s="1"/>
  <c r="P67" i="1" a="1"/>
  <c r="P67" i="1" s="1"/>
  <c r="P68" i="1" a="1"/>
  <c r="P68" i="1" s="1"/>
  <c r="P69" i="1" a="1"/>
  <c r="P69" i="1" s="1"/>
  <c r="P70" i="1" a="1"/>
  <c r="P70" i="1" s="1"/>
  <c r="P71" i="1" a="1"/>
  <c r="P71" i="1" s="1"/>
  <c r="P72" i="1" a="1"/>
  <c r="P72" i="1" s="1"/>
  <c r="P73" i="1" a="1"/>
  <c r="P73" i="1" s="1"/>
  <c r="P74" i="1" a="1"/>
  <c r="P74" i="1" s="1"/>
  <c r="P75" i="1" a="1"/>
  <c r="P75" i="1" s="1"/>
  <c r="P76" i="1" a="1"/>
  <c r="P76" i="1" s="1"/>
  <c r="P77" i="1" a="1"/>
  <c r="P77" i="1" s="1"/>
  <c r="P78" i="1" a="1"/>
  <c r="P78" i="1" s="1"/>
  <c r="P79" i="1" a="1"/>
  <c r="P79" i="1" s="1"/>
  <c r="P80" i="1" a="1"/>
  <c r="P80" i="1" s="1"/>
  <c r="P81" i="1" a="1"/>
  <c r="P81" i="1" s="1"/>
  <c r="P82" i="1" a="1"/>
  <c r="P82" i="1" s="1"/>
  <c r="P83" i="1" a="1"/>
  <c r="P83" i="1" s="1"/>
  <c r="P84" i="1" a="1"/>
  <c r="P84" i="1" s="1"/>
  <c r="P85" i="1" a="1"/>
  <c r="P85" i="1" s="1"/>
  <c r="P86" i="1" a="1"/>
  <c r="P86" i="1" s="1"/>
  <c r="P87" i="1" a="1"/>
  <c r="P87" i="1" s="1"/>
  <c r="P88" i="1" a="1"/>
  <c r="P88" i="1" s="1"/>
  <c r="P89" i="1" a="1"/>
  <c r="P89" i="1" s="1"/>
  <c r="P90" i="1" a="1"/>
  <c r="P90" i="1" s="1"/>
  <c r="P91" i="1" a="1"/>
  <c r="P91" i="1" s="1"/>
  <c r="P92" i="1" a="1"/>
  <c r="P92" i="1" s="1"/>
  <c r="P93" i="1" a="1"/>
  <c r="P93" i="1" s="1"/>
  <c r="P94" i="1" a="1"/>
  <c r="P94" i="1" s="1"/>
  <c r="P95" i="1" a="1"/>
  <c r="P95" i="1" s="1"/>
  <c r="P96" i="1" a="1"/>
  <c r="P96" i="1" s="1"/>
  <c r="P97" i="1" a="1"/>
  <c r="P97" i="1" s="1"/>
  <c r="P98" i="1" a="1"/>
  <c r="P98" i="1" s="1"/>
  <c r="P99" i="1" a="1"/>
  <c r="P99" i="1" s="1"/>
  <c r="P100" i="1" a="1"/>
  <c r="P100" i="1" s="1"/>
  <c r="P101" i="1" a="1"/>
  <c r="P101" i="1" s="1"/>
  <c r="P102" i="1" a="1"/>
  <c r="P102" i="1" s="1"/>
  <c r="P103" i="1" a="1"/>
  <c r="P103" i="1" s="1"/>
  <c r="P104" i="1" a="1"/>
  <c r="P104" i="1" s="1"/>
  <c r="P105" i="1" a="1"/>
  <c r="P105" i="1" s="1"/>
  <c r="P106" i="1" a="1"/>
  <c r="P106" i="1" s="1"/>
  <c r="P107" i="1" a="1"/>
  <c r="P107" i="1" s="1"/>
  <c r="P108" i="1" a="1"/>
  <c r="P108" i="1" s="1"/>
  <c r="P109" i="1" a="1"/>
  <c r="P109" i="1" s="1"/>
  <c r="P110" i="1" a="1"/>
  <c r="P110" i="1" s="1"/>
  <c r="P111" i="1" a="1"/>
  <c r="P111" i="1" s="1"/>
  <c r="P112" i="1" a="1"/>
  <c r="P112" i="1" s="1"/>
  <c r="P113" i="1" a="1"/>
  <c r="P113" i="1" s="1"/>
  <c r="P114" i="1" a="1"/>
  <c r="P114" i="1" s="1"/>
  <c r="P115" i="1" a="1"/>
  <c r="P115" i="1" s="1"/>
  <c r="P116" i="1" a="1"/>
  <c r="P116" i="1" s="1"/>
  <c r="P117" i="1" a="1"/>
  <c r="P117" i="1" s="1"/>
  <c r="P118" i="1" a="1"/>
  <c r="P118" i="1" s="1"/>
  <c r="P119" i="1" a="1"/>
  <c r="P119" i="1" s="1"/>
  <c r="P120" i="1" a="1"/>
  <c r="P120" i="1" s="1"/>
  <c r="P121" i="1" a="1"/>
  <c r="P121" i="1" s="1"/>
  <c r="P122" i="1" a="1"/>
  <c r="P122" i="1" s="1"/>
  <c r="P123" i="1" a="1"/>
  <c r="P123" i="1" s="1"/>
  <c r="P124" i="1" a="1"/>
  <c r="P124" i="1" s="1"/>
  <c r="P125" i="1" a="1"/>
  <c r="P125" i="1" s="1"/>
  <c r="P126" i="1" a="1"/>
  <c r="P126" i="1" s="1"/>
  <c r="P127" i="1" a="1"/>
  <c r="P127" i="1" s="1"/>
  <c r="P128" i="1" a="1"/>
  <c r="P128" i="1" s="1"/>
  <c r="P129" i="1" a="1"/>
  <c r="P129" i="1" s="1"/>
  <c r="P130" i="1" a="1"/>
  <c r="P130" i="1" s="1"/>
  <c r="P131" i="1" a="1"/>
  <c r="P131" i="1" s="1"/>
  <c r="P132" i="1" a="1"/>
  <c r="P132" i="1" s="1"/>
  <c r="P133" i="1" a="1"/>
  <c r="P133" i="1" s="1"/>
  <c r="AB90" i="7" l="1"/>
  <c r="Y91" i="7"/>
  <c r="B2" i="7"/>
  <c r="AB91" i="7" l="1"/>
  <c r="Y92" i="7"/>
  <c r="X167" i="5"/>
  <c r="H10" i="7" s="1"/>
  <c r="H13" i="7" s="1"/>
  <c r="U167" i="5"/>
  <c r="D10" i="7" s="1"/>
  <c r="AC163" i="5"/>
  <c r="X147" i="5"/>
  <c r="U147" i="5"/>
  <c r="D9" i="7" s="1"/>
  <c r="AC143" i="5"/>
  <c r="Y143" i="5"/>
  <c r="AA143" i="5" s="1"/>
  <c r="H8" i="7"/>
  <c r="U126" i="5"/>
  <c r="D8" i="7" s="1"/>
  <c r="Y108" i="5"/>
  <c r="V126" i="5" s="1"/>
  <c r="U172" i="5"/>
  <c r="V172" i="5" a="1"/>
  <c r="AB92" i="7" l="1"/>
  <c r="Y93" i="7"/>
  <c r="V147" i="5"/>
  <c r="Z143" i="5"/>
  <c r="Z108" i="5"/>
  <c r="W126" i="5" s="1"/>
  <c r="AA108" i="5"/>
  <c r="F8" i="7"/>
  <c r="Z163" i="5"/>
  <c r="AA163" i="5"/>
  <c r="V167" i="5"/>
  <c r="F10" i="7" s="1"/>
  <c r="V172" i="5"/>
  <c r="X172" i="5" s="1"/>
  <c r="U173" i="5"/>
  <c r="V173" i="5" a="1"/>
  <c r="Y94" i="7" l="1"/>
  <c r="AB93" i="7"/>
  <c r="F13" i="7"/>
  <c r="W147" i="5"/>
  <c r="AD132" i="5"/>
  <c r="G8" i="7"/>
  <c r="AE132" i="5"/>
  <c r="W172" i="5"/>
  <c r="AB172" i="5" s="1"/>
  <c r="AE152" i="5"/>
  <c r="AD152" i="5"/>
  <c r="AE97" i="5"/>
  <c r="AD97" i="5"/>
  <c r="W167" i="5"/>
  <c r="G10" i="7" s="1"/>
  <c r="Y172" i="5"/>
  <c r="Z172" i="5" s="1"/>
  <c r="AA172" i="5"/>
  <c r="V173" i="5"/>
  <c r="W173" i="5" s="1"/>
  <c r="AB173" i="5" s="1"/>
  <c r="U174" i="5"/>
  <c r="V174" i="5" a="1"/>
  <c r="AB94" i="7" l="1"/>
  <c r="Y95" i="7"/>
  <c r="G13" i="7"/>
  <c r="Y173" i="5"/>
  <c r="X173" i="5"/>
  <c r="V174" i="5"/>
  <c r="W174" i="5" s="1"/>
  <c r="AB174" i="5" s="1"/>
  <c r="U175" i="5"/>
  <c r="V175" i="5" a="1"/>
  <c r="AB95" i="7" l="1"/>
  <c r="Y96" i="7"/>
  <c r="Y174" i="5"/>
  <c r="X174" i="5"/>
  <c r="Z173" i="5"/>
  <c r="AA173" i="5"/>
  <c r="V175" i="5"/>
  <c r="W175" i="5" s="1"/>
  <c r="AB175" i="5" s="1"/>
  <c r="U176" i="5"/>
  <c r="V176" i="5" a="1"/>
  <c r="AB96" i="7" l="1"/>
  <c r="Y97" i="7"/>
  <c r="Z174" i="5"/>
  <c r="Y175" i="5"/>
  <c r="X175" i="5"/>
  <c r="AA174" i="5"/>
  <c r="V176" i="5"/>
  <c r="W176" i="5" s="1"/>
  <c r="AB176" i="5" s="1"/>
  <c r="U177" i="5"/>
  <c r="V177" i="5" a="1"/>
  <c r="AB97" i="7" l="1"/>
  <c r="Y98" i="7"/>
  <c r="Z175" i="5"/>
  <c r="AA175" i="5"/>
  <c r="Y176" i="5"/>
  <c r="X176" i="5"/>
  <c r="AA176" i="5" s="1"/>
  <c r="V177" i="5"/>
  <c r="W177" i="5" s="1"/>
  <c r="AB177" i="5" s="1"/>
  <c r="X91" i="5"/>
  <c r="H7" i="7" s="1"/>
  <c r="U91" i="5"/>
  <c r="D7" i="7" s="1"/>
  <c r="AC87" i="5"/>
  <c r="Y87" i="5"/>
  <c r="AP3" i="7"/>
  <c r="AQ3" i="7"/>
  <c r="AR3" i="7"/>
  <c r="AS3" i="7"/>
  <c r="AT3" i="7"/>
  <c r="AP4" i="7"/>
  <c r="AQ4" i="7"/>
  <c r="AR4" i="7"/>
  <c r="AS4" i="7"/>
  <c r="AT4" i="7"/>
  <c r="AP5" i="7"/>
  <c r="AQ5" i="7"/>
  <c r="AR5" i="7"/>
  <c r="AS5" i="7"/>
  <c r="AT5" i="7"/>
  <c r="BT5" i="7"/>
  <c r="AP6" i="7"/>
  <c r="AQ6" i="7"/>
  <c r="AR6" i="7"/>
  <c r="AS6" i="7"/>
  <c r="AT6" i="7"/>
  <c r="AP7" i="7"/>
  <c r="AQ7" i="7"/>
  <c r="AR7" i="7"/>
  <c r="AS7" i="7"/>
  <c r="AT7" i="7"/>
  <c r="AP8" i="7"/>
  <c r="AQ8" i="7"/>
  <c r="AR8" i="7"/>
  <c r="AS8" i="7"/>
  <c r="AT8" i="7"/>
  <c r="BT8" i="7"/>
  <c r="AP9" i="7"/>
  <c r="AQ9" i="7"/>
  <c r="AR9" i="7"/>
  <c r="AS9" i="7"/>
  <c r="AT9" i="7"/>
  <c r="AP10" i="7"/>
  <c r="AQ10" i="7"/>
  <c r="AR10" i="7"/>
  <c r="AS10" i="7"/>
  <c r="AT10" i="7"/>
  <c r="AP11" i="7"/>
  <c r="AQ11" i="7"/>
  <c r="AR11" i="7"/>
  <c r="AS11" i="7"/>
  <c r="AT11" i="7"/>
  <c r="AP12" i="7"/>
  <c r="AQ12" i="7"/>
  <c r="AR12" i="7"/>
  <c r="AS12" i="7"/>
  <c r="AT12" i="7"/>
  <c r="AP13" i="7"/>
  <c r="AQ13" i="7"/>
  <c r="AR13" i="7"/>
  <c r="AS13" i="7"/>
  <c r="AT13" i="7"/>
  <c r="AP14" i="7"/>
  <c r="AQ14" i="7"/>
  <c r="AR14" i="7"/>
  <c r="AS14" i="7"/>
  <c r="AT14" i="7"/>
  <c r="AP15" i="7"/>
  <c r="AQ15" i="7"/>
  <c r="AR15" i="7"/>
  <c r="AS15" i="7"/>
  <c r="AT15" i="7"/>
  <c r="AP16" i="7"/>
  <c r="AQ16" i="7"/>
  <c r="AR16" i="7"/>
  <c r="AS16" i="7"/>
  <c r="AT16" i="7"/>
  <c r="AP17" i="7"/>
  <c r="AQ17" i="7"/>
  <c r="AR17" i="7"/>
  <c r="AS17" i="7"/>
  <c r="AT17" i="7"/>
  <c r="AP18" i="7"/>
  <c r="AQ18" i="7"/>
  <c r="AR18" i="7"/>
  <c r="AS18" i="7"/>
  <c r="AT18" i="7"/>
  <c r="AP19" i="7"/>
  <c r="AQ19" i="7"/>
  <c r="AR19" i="7"/>
  <c r="AS19" i="7"/>
  <c r="AT19" i="7"/>
  <c r="AP20" i="7"/>
  <c r="AQ20" i="7"/>
  <c r="AR20" i="7"/>
  <c r="AS20" i="7"/>
  <c r="AT20" i="7"/>
  <c r="AP21" i="7"/>
  <c r="AQ21" i="7"/>
  <c r="AR21" i="7"/>
  <c r="AS21" i="7"/>
  <c r="AT21" i="7"/>
  <c r="AP22" i="7"/>
  <c r="AQ22" i="7"/>
  <c r="AR22" i="7"/>
  <c r="AS22" i="7"/>
  <c r="AT22" i="7"/>
  <c r="AP23" i="7"/>
  <c r="AQ23" i="7"/>
  <c r="AR23" i="7"/>
  <c r="AS23" i="7"/>
  <c r="AT23" i="7"/>
  <c r="AP24" i="7"/>
  <c r="AQ24" i="7"/>
  <c r="AR24" i="7"/>
  <c r="AS24" i="7"/>
  <c r="AT24" i="7"/>
  <c r="AP25" i="7"/>
  <c r="AQ25" i="7"/>
  <c r="AR25" i="7"/>
  <c r="AS25" i="7"/>
  <c r="AT25" i="7"/>
  <c r="AP26" i="7"/>
  <c r="AQ26" i="7"/>
  <c r="AR26" i="7"/>
  <c r="AS26" i="7"/>
  <c r="AT26" i="7"/>
  <c r="AP27" i="7"/>
  <c r="AQ27" i="7"/>
  <c r="AR27" i="7"/>
  <c r="AS27" i="7"/>
  <c r="AT27" i="7"/>
  <c r="AP28" i="7"/>
  <c r="AQ28" i="7"/>
  <c r="AR28" i="7"/>
  <c r="AS28" i="7"/>
  <c r="AT28" i="7"/>
  <c r="AP29" i="7"/>
  <c r="AQ29" i="7"/>
  <c r="AR29" i="7"/>
  <c r="AS29" i="7"/>
  <c r="AT29" i="7"/>
  <c r="AP30" i="7"/>
  <c r="AQ30" i="7"/>
  <c r="AR30" i="7"/>
  <c r="AS30" i="7"/>
  <c r="AT30" i="7"/>
  <c r="AP31" i="7"/>
  <c r="AQ31" i="7"/>
  <c r="AR31" i="7"/>
  <c r="AS31" i="7"/>
  <c r="AT31" i="7"/>
  <c r="AP32" i="7"/>
  <c r="AQ32" i="7"/>
  <c r="AR32" i="7"/>
  <c r="AS32" i="7"/>
  <c r="AT32" i="7"/>
  <c r="AP33" i="7"/>
  <c r="AQ33" i="7"/>
  <c r="AR33" i="7"/>
  <c r="AS33" i="7"/>
  <c r="AT33" i="7"/>
  <c r="AP37" i="7"/>
  <c r="AQ37" i="7"/>
  <c r="AR37" i="7"/>
  <c r="AS37" i="7"/>
  <c r="AT37" i="7"/>
  <c r="AP38" i="7"/>
  <c r="AQ38" i="7"/>
  <c r="AR38" i="7"/>
  <c r="AS38" i="7"/>
  <c r="AT38" i="7"/>
  <c r="AP39" i="7"/>
  <c r="AQ39" i="7"/>
  <c r="AR39" i="7"/>
  <c r="AS39" i="7"/>
  <c r="AT39" i="7"/>
  <c r="AP40" i="7"/>
  <c r="AQ40" i="7"/>
  <c r="AR40" i="7"/>
  <c r="AS40" i="7"/>
  <c r="AT40" i="7"/>
  <c r="BT40" i="7"/>
  <c r="BT45" i="7" s="1"/>
  <c r="BT46" i="7" s="1"/>
  <c r="BT47" i="7" s="1"/>
  <c r="AP41" i="7"/>
  <c r="AQ41" i="7"/>
  <c r="AR41" i="7"/>
  <c r="AS41" i="7"/>
  <c r="AT41" i="7"/>
  <c r="BU41" i="7"/>
  <c r="AP42" i="7"/>
  <c r="AQ42" i="7"/>
  <c r="AR42" i="7"/>
  <c r="AS42" i="7"/>
  <c r="AT42" i="7"/>
  <c r="AP43" i="7"/>
  <c r="AQ43" i="7"/>
  <c r="AR43" i="7"/>
  <c r="AS43" i="7"/>
  <c r="AT43" i="7"/>
  <c r="AP44" i="7"/>
  <c r="AQ44" i="7"/>
  <c r="AR44" i="7"/>
  <c r="AS44" i="7"/>
  <c r="AT44" i="7"/>
  <c r="AP45" i="7"/>
  <c r="AQ45" i="7"/>
  <c r="AR45" i="7"/>
  <c r="AS45" i="7"/>
  <c r="AT45" i="7"/>
  <c r="AP46" i="7"/>
  <c r="AQ46" i="7"/>
  <c r="AR46" i="7"/>
  <c r="AS46" i="7"/>
  <c r="AT46" i="7"/>
  <c r="AP47" i="7"/>
  <c r="AQ47" i="7"/>
  <c r="AR47" i="7"/>
  <c r="AS47" i="7"/>
  <c r="AT47" i="7"/>
  <c r="AP48" i="7"/>
  <c r="AQ48" i="7"/>
  <c r="AR48" i="7"/>
  <c r="AS48" i="7"/>
  <c r="AT48" i="7"/>
  <c r="AP49" i="7"/>
  <c r="AQ49" i="7"/>
  <c r="AR49" i="7"/>
  <c r="AS49" i="7"/>
  <c r="AT49" i="7"/>
  <c r="AP50" i="7"/>
  <c r="AQ50" i="7"/>
  <c r="AR50" i="7"/>
  <c r="AS50" i="7"/>
  <c r="AT50" i="7"/>
  <c r="AP51" i="7"/>
  <c r="AQ51" i="7"/>
  <c r="AR51" i="7"/>
  <c r="AS51" i="7"/>
  <c r="AT51" i="7"/>
  <c r="AP52" i="7"/>
  <c r="AQ52" i="7"/>
  <c r="AR52" i="7"/>
  <c r="AS52" i="7"/>
  <c r="AT52" i="7"/>
  <c r="AP53" i="7"/>
  <c r="AQ53" i="7"/>
  <c r="AR53" i="7"/>
  <c r="AS53" i="7"/>
  <c r="AT53" i="7"/>
  <c r="AP54" i="7"/>
  <c r="AQ54" i="7"/>
  <c r="AR54" i="7"/>
  <c r="AS54" i="7"/>
  <c r="AT54" i="7"/>
  <c r="AP55" i="7"/>
  <c r="AQ55" i="7"/>
  <c r="AR55" i="7"/>
  <c r="AS55" i="7"/>
  <c r="AT55" i="7"/>
  <c r="AP56" i="7"/>
  <c r="AQ56" i="7"/>
  <c r="AR56" i="7"/>
  <c r="AS56" i="7"/>
  <c r="AT56" i="7"/>
  <c r="AP57" i="7"/>
  <c r="AQ57" i="7"/>
  <c r="AR57" i="7"/>
  <c r="AS57" i="7"/>
  <c r="AT57" i="7"/>
  <c r="AP58" i="7"/>
  <c r="AQ58" i="7"/>
  <c r="AR58" i="7"/>
  <c r="AS58" i="7"/>
  <c r="AT58" i="7"/>
  <c r="AP59" i="7"/>
  <c r="AQ59" i="7"/>
  <c r="AR59" i="7"/>
  <c r="AS59" i="7"/>
  <c r="AT59" i="7"/>
  <c r="AP60" i="7"/>
  <c r="AQ60" i="7"/>
  <c r="AR60" i="7"/>
  <c r="AS60" i="7"/>
  <c r="AT60" i="7"/>
  <c r="AP61" i="7"/>
  <c r="AQ61" i="7"/>
  <c r="AR61" i="7"/>
  <c r="AS61" i="7"/>
  <c r="AT61" i="7"/>
  <c r="AP62" i="7"/>
  <c r="AQ62" i="7"/>
  <c r="AR62" i="7"/>
  <c r="AS62" i="7"/>
  <c r="AT62" i="7"/>
  <c r="AP63" i="7"/>
  <c r="AQ63" i="7"/>
  <c r="AR63" i="7"/>
  <c r="AS63" i="7"/>
  <c r="AT63" i="7"/>
  <c r="AP64" i="7"/>
  <c r="AQ64" i="7"/>
  <c r="AR64" i="7"/>
  <c r="AS64" i="7"/>
  <c r="AT64" i="7"/>
  <c r="AP65" i="7"/>
  <c r="AQ65" i="7"/>
  <c r="AR65" i="7"/>
  <c r="AS65" i="7"/>
  <c r="AT65" i="7"/>
  <c r="K6" i="7"/>
  <c r="K7" i="7"/>
  <c r="V4" i="7"/>
  <c r="H9" i="7"/>
  <c r="H12" i="7" s="1"/>
  <c r="H5" i="7"/>
  <c r="X71" i="5"/>
  <c r="H6" i="7" s="1"/>
  <c r="V34" i="7"/>
  <c r="W34" i="7"/>
  <c r="U35" i="7"/>
  <c r="T35" i="7"/>
  <c r="S35" i="7"/>
  <c r="W33" i="7"/>
  <c r="V33" i="7"/>
  <c r="W32" i="7"/>
  <c r="V32" i="7"/>
  <c r="W31" i="7"/>
  <c r="V31" i="7"/>
  <c r="W30" i="7"/>
  <c r="V30" i="7"/>
  <c r="W29" i="7"/>
  <c r="V29" i="7"/>
  <c r="W28" i="7"/>
  <c r="V28" i="7"/>
  <c r="W27" i="7"/>
  <c r="V27" i="7"/>
  <c r="W26" i="7"/>
  <c r="V26" i="7"/>
  <c r="W25" i="7"/>
  <c r="V25" i="7"/>
  <c r="W24" i="7"/>
  <c r="V24" i="7"/>
  <c r="W23" i="7"/>
  <c r="V23" i="7"/>
  <c r="W22" i="7"/>
  <c r="V22" i="7"/>
  <c r="W21" i="7"/>
  <c r="V21" i="7"/>
  <c r="W20" i="7"/>
  <c r="V20" i="7"/>
  <c r="W19" i="7"/>
  <c r="V19" i="7"/>
  <c r="W18" i="7"/>
  <c r="V18" i="7"/>
  <c r="W17" i="7"/>
  <c r="V17" i="7"/>
  <c r="W16" i="7"/>
  <c r="V16" i="7"/>
  <c r="W15" i="7"/>
  <c r="V15" i="7"/>
  <c r="W14" i="7"/>
  <c r="V14" i="7"/>
  <c r="W13" i="7"/>
  <c r="V13" i="7"/>
  <c r="W12" i="7"/>
  <c r="V12" i="7"/>
  <c r="W11" i="7"/>
  <c r="V11" i="7"/>
  <c r="W10" i="7"/>
  <c r="V10" i="7"/>
  <c r="W9" i="7"/>
  <c r="V9" i="7"/>
  <c r="W8" i="7"/>
  <c r="V8" i="7"/>
  <c r="W7" i="7"/>
  <c r="V7" i="7"/>
  <c r="O7" i="7"/>
  <c r="L7" i="7"/>
  <c r="W6" i="7"/>
  <c r="V6" i="7"/>
  <c r="O6" i="7"/>
  <c r="W5" i="7"/>
  <c r="V5" i="7"/>
  <c r="AG4" i="7"/>
  <c r="AG5" i="7" s="1"/>
  <c r="AG6" i="7" s="1"/>
  <c r="AG7" i="7" s="1"/>
  <c r="AG8" i="7" s="1"/>
  <c r="AG9" i="7" s="1"/>
  <c r="AG10" i="7" s="1"/>
  <c r="AG11" i="7" s="1"/>
  <c r="AG12" i="7" s="1"/>
  <c r="AG13" i="7" s="1"/>
  <c r="AG14" i="7" s="1"/>
  <c r="AG15" i="7" s="1"/>
  <c r="AG16" i="7" s="1"/>
  <c r="AG17" i="7" s="1"/>
  <c r="AG18" i="7" s="1"/>
  <c r="AG19" i="7" s="1"/>
  <c r="AG20" i="7" s="1"/>
  <c r="AG21" i="7" s="1"/>
  <c r="AG22" i="7" s="1"/>
  <c r="AG23" i="7" s="1"/>
  <c r="AG24" i="7" s="1"/>
  <c r="AG25" i="7" s="1"/>
  <c r="AG26" i="7" s="1"/>
  <c r="AG27" i="7" s="1"/>
  <c r="AG28" i="7" s="1"/>
  <c r="AG29" i="7" s="1"/>
  <c r="AG30" i="7" s="1"/>
  <c r="AG31" i="7" s="1"/>
  <c r="AG32" i="7" s="1"/>
  <c r="AG33" i="7" s="1"/>
  <c r="AG34" i="7" s="1"/>
  <c r="AF4" i="7"/>
  <c r="AF5" i="7" s="1"/>
  <c r="AF6" i="7" s="1"/>
  <c r="AF7" i="7" s="1"/>
  <c r="AF8" i="7" s="1"/>
  <c r="AF9" i="7" s="1"/>
  <c r="AF10" i="7" s="1"/>
  <c r="AF11" i="7" s="1"/>
  <c r="AF12" i="7" s="1"/>
  <c r="AF13" i="7" s="1"/>
  <c r="AF14" i="7" s="1"/>
  <c r="AF15" i="7" s="1"/>
  <c r="AF16" i="7" s="1"/>
  <c r="AF17" i="7" s="1"/>
  <c r="AF18" i="7" s="1"/>
  <c r="AF19" i="7" s="1"/>
  <c r="AF20" i="7" s="1"/>
  <c r="AF21" i="7" s="1"/>
  <c r="AF22" i="7" s="1"/>
  <c r="AF23" i="7" s="1"/>
  <c r="AF24" i="7" s="1"/>
  <c r="AF25" i="7" s="1"/>
  <c r="AF26" i="7" s="1"/>
  <c r="AF27" i="7" s="1"/>
  <c r="AF28" i="7" s="1"/>
  <c r="AF29" i="7" s="1"/>
  <c r="AF30" i="7" s="1"/>
  <c r="AF31" i="7" s="1"/>
  <c r="AF32" i="7" s="1"/>
  <c r="AF33" i="7" s="1"/>
  <c r="AF34" i="7" s="1"/>
  <c r="AE4" i="7"/>
  <c r="AE5" i="7" s="1"/>
  <c r="AE6" i="7" s="1"/>
  <c r="AE7" i="7" s="1"/>
  <c r="AE8" i="7" s="1"/>
  <c r="AE9" i="7" s="1"/>
  <c r="AE10" i="7" s="1"/>
  <c r="AE11" i="7" s="1"/>
  <c r="Y4" i="7"/>
  <c r="Y5" i="7" s="1"/>
  <c r="X4" i="7"/>
  <c r="X5" i="7" s="1"/>
  <c r="X6" i="7" s="1"/>
  <c r="X7" i="7" s="1"/>
  <c r="X8" i="7" s="1"/>
  <c r="X9" i="7" s="1"/>
  <c r="X10" i="7" s="1"/>
  <c r="X11" i="7" s="1"/>
  <c r="X12" i="7" s="1"/>
  <c r="X13" i="7" s="1"/>
  <c r="X14" i="7" s="1"/>
  <c r="X15" i="7" s="1"/>
  <c r="X16" i="7" s="1"/>
  <c r="X17" i="7" s="1"/>
  <c r="X18" i="7" s="1"/>
  <c r="X19" i="7" s="1"/>
  <c r="X20" i="7" s="1"/>
  <c r="X21" i="7" s="1"/>
  <c r="X22" i="7" s="1"/>
  <c r="X23" i="7" s="1"/>
  <c r="X24" i="7" s="1"/>
  <c r="X25" i="7" s="1"/>
  <c r="X26" i="7" s="1"/>
  <c r="X27" i="7" s="1"/>
  <c r="X28" i="7" s="1"/>
  <c r="X29" i="7" s="1"/>
  <c r="X30" i="7" s="1"/>
  <c r="X31" i="7" s="1"/>
  <c r="X32" i="7" s="1"/>
  <c r="X33" i="7" s="1"/>
  <c r="X34" i="7" s="1"/>
  <c r="W4" i="7"/>
  <c r="AH4" i="5"/>
  <c r="U218" i="5"/>
  <c r="U217" i="5"/>
  <c r="U216" i="5"/>
  <c r="U215" i="5"/>
  <c r="U214" i="5"/>
  <c r="U213" i="5"/>
  <c r="U212" i="5"/>
  <c r="U211" i="5"/>
  <c r="U210" i="5"/>
  <c r="U209" i="5"/>
  <c r="U208" i="5"/>
  <c r="U207" i="5"/>
  <c r="U206" i="5"/>
  <c r="U205" i="5"/>
  <c r="U204" i="5"/>
  <c r="U203" i="5"/>
  <c r="U202" i="5"/>
  <c r="U201" i="5"/>
  <c r="U200" i="5"/>
  <c r="U199" i="5"/>
  <c r="U198" i="5"/>
  <c r="U197" i="5"/>
  <c r="U196" i="5"/>
  <c r="U195" i="5"/>
  <c r="U194" i="5"/>
  <c r="U193" i="5"/>
  <c r="U192" i="5"/>
  <c r="U191" i="5"/>
  <c r="U190" i="5"/>
  <c r="U189" i="5"/>
  <c r="U188" i="5"/>
  <c r="U187" i="5"/>
  <c r="U186" i="5"/>
  <c r="U185" i="5"/>
  <c r="U184" i="5"/>
  <c r="U183" i="5"/>
  <c r="U182" i="5"/>
  <c r="U181" i="5"/>
  <c r="U180" i="5"/>
  <c r="U179" i="5"/>
  <c r="U178" i="5"/>
  <c r="U71" i="5"/>
  <c r="D6" i="7" s="1"/>
  <c r="AC67" i="5"/>
  <c r="Y67" i="5"/>
  <c r="V71" i="5" s="1"/>
  <c r="U50" i="5"/>
  <c r="D5" i="7" s="1"/>
  <c r="V185" i="5" a="1"/>
  <c r="J15" i="5" a="1"/>
  <c r="V218" i="5" a="1"/>
  <c r="V210" i="5" a="1"/>
  <c r="V191" i="5" a="1"/>
  <c r="J7" i="5" a="1"/>
  <c r="V190" i="5" a="1"/>
  <c r="V214" i="5" a="1"/>
  <c r="J5" i="5" a="1"/>
  <c r="V35" i="7"/>
  <c r="V194" i="5" a="1"/>
  <c r="V180" i="5" a="1"/>
  <c r="V212" i="5" a="1"/>
  <c r="V197" i="5" a="1"/>
  <c r="V196" i="5" a="1"/>
  <c r="V187" i="5" a="1"/>
  <c r="V200" i="5" a="1"/>
  <c r="V211" i="5" a="1"/>
  <c r="V199" i="5" a="1"/>
  <c r="V207" i="5" a="1"/>
  <c r="V184" i="5" a="1"/>
  <c r="V183" i="5" a="1"/>
  <c r="V208" i="5" a="1"/>
  <c r="V179" i="5" a="1"/>
  <c r="V186" i="5" a="1"/>
  <c r="V213" i="5" a="1"/>
  <c r="V192" i="5" a="1"/>
  <c r="V205" i="5" a="1"/>
  <c r="V189" i="5" a="1"/>
  <c r="V181" i="5" a="1"/>
  <c r="V193" i="5" a="1"/>
  <c r="V204" i="5" a="1"/>
  <c r="V206" i="5" a="1"/>
  <c r="V198" i="5" a="1"/>
  <c r="V217" i="5" a="1"/>
  <c r="V201" i="5" a="1"/>
  <c r="V202" i="5" a="1"/>
  <c r="V203" i="5" a="1"/>
  <c r="J6" i="5" a="1"/>
  <c r="V188" i="5" a="1"/>
  <c r="V178" i="5" a="1"/>
  <c r="V216" i="5" a="1"/>
  <c r="V195" i="5" a="1"/>
  <c r="V182" i="5" a="1"/>
  <c r="V209" i="5" a="1"/>
  <c r="V215" i="5" a="1"/>
  <c r="N91" i="7" l="1"/>
  <c r="K80" i="7"/>
  <c r="M80" i="7" s="1"/>
  <c r="K79" i="7"/>
  <c r="M79" i="7" s="1"/>
  <c r="N90" i="7"/>
  <c r="Y99" i="7"/>
  <c r="AB98" i="7"/>
  <c r="J5" i="5"/>
  <c r="L5" i="5" s="1"/>
  <c r="Y177" i="5"/>
  <c r="X177" i="5"/>
  <c r="Z176" i="5"/>
  <c r="Z87" i="5"/>
  <c r="AA87" i="5"/>
  <c r="V91" i="5"/>
  <c r="F7" i="7" s="1"/>
  <c r="BT9" i="7"/>
  <c r="BT10" i="7" s="1"/>
  <c r="BT11" i="7" s="1"/>
  <c r="M7" i="7"/>
  <c r="F9" i="7"/>
  <c r="F6" i="7"/>
  <c r="M6" i="7"/>
  <c r="G16" i="7"/>
  <c r="AE12" i="7"/>
  <c r="AE13" i="7" s="1"/>
  <c r="AE14" i="7" s="1"/>
  <c r="AE15" i="7" s="1"/>
  <c r="AE16" i="7" s="1"/>
  <c r="AE17" i="7" s="1"/>
  <c r="AE18" i="7" s="1"/>
  <c r="AB4" i="7"/>
  <c r="AB5" i="7"/>
  <c r="Y6" i="7"/>
  <c r="H11" i="7"/>
  <c r="V188" i="5"/>
  <c r="V208" i="5"/>
  <c r="V193" i="5"/>
  <c r="V209" i="5"/>
  <c r="V194" i="5"/>
  <c r="V210" i="5"/>
  <c r="V179" i="5"/>
  <c r="V195" i="5"/>
  <c r="V211" i="5"/>
  <c r="V180" i="5"/>
  <c r="V196" i="5"/>
  <c r="V212" i="5"/>
  <c r="V181" i="5"/>
  <c r="V197" i="5"/>
  <c r="V213" i="5"/>
  <c r="V182" i="5"/>
  <c r="V198" i="5"/>
  <c r="V214" i="5"/>
  <c r="V183" i="5"/>
  <c r="V199" i="5"/>
  <c r="V215" i="5"/>
  <c r="V184" i="5"/>
  <c r="V200" i="5"/>
  <c r="V216" i="5"/>
  <c r="V190" i="5"/>
  <c r="V217" i="5"/>
  <c r="V192" i="5"/>
  <c r="V186" i="5"/>
  <c r="V202" i="5"/>
  <c r="V218" i="5"/>
  <c r="V191" i="5"/>
  <c r="V205" i="5"/>
  <c r="V189" i="5"/>
  <c r="V204" i="5"/>
  <c r="V206" i="5"/>
  <c r="V207" i="5"/>
  <c r="V185" i="5"/>
  <c r="V201" i="5"/>
  <c r="V178" i="5"/>
  <c r="V187" i="5"/>
  <c r="V203" i="5"/>
  <c r="Z67" i="5"/>
  <c r="AA67" i="5"/>
  <c r="G9" i="7"/>
  <c r="J6" i="5"/>
  <c r="J7" i="5"/>
  <c r="J15" i="5"/>
  <c r="AB99" i="7" l="1"/>
  <c r="Y100" i="7"/>
  <c r="W91" i="5"/>
  <c r="G7" i="7" s="1"/>
  <c r="F12" i="7"/>
  <c r="G12" i="7" s="1"/>
  <c r="Z177" i="5"/>
  <c r="AA177" i="5"/>
  <c r="AE76" i="5"/>
  <c r="AD76" i="5"/>
  <c r="W71" i="5"/>
  <c r="G6" i="7" s="1"/>
  <c r="AB6" i="7"/>
  <c r="Y7" i="7"/>
  <c r="AE19" i="7"/>
  <c r="AE20" i="7" s="1"/>
  <c r="AE21" i="7" s="1"/>
  <c r="AE22" i="7" s="1"/>
  <c r="AE23" i="7" s="1"/>
  <c r="AE24" i="7" s="1"/>
  <c r="AE25" i="7" s="1"/>
  <c r="G17" i="7"/>
  <c r="Y186" i="5"/>
  <c r="X186" i="5"/>
  <c r="W186" i="5"/>
  <c r="AB186" i="5" s="1"/>
  <c r="X192" i="5"/>
  <c r="W192" i="5"/>
  <c r="AB192" i="5" s="1"/>
  <c r="Y192" i="5"/>
  <c r="Y181" i="5"/>
  <c r="X181" i="5"/>
  <c r="W181" i="5"/>
  <c r="AB181" i="5" s="1"/>
  <c r="Y196" i="5"/>
  <c r="W196" i="5"/>
  <c r="AB196" i="5" s="1"/>
  <c r="X196" i="5"/>
  <c r="Y211" i="5"/>
  <c r="X211" i="5"/>
  <c r="W211" i="5"/>
  <c r="Y215" i="5"/>
  <c r="X215" i="5"/>
  <c r="W215" i="5"/>
  <c r="AB215" i="5" s="1"/>
  <c r="Y197" i="5"/>
  <c r="X197" i="5"/>
  <c r="W197" i="5"/>
  <c r="AB197" i="5" s="1"/>
  <c r="Y203" i="5"/>
  <c r="X203" i="5"/>
  <c r="W203" i="5"/>
  <c r="AB203" i="5" s="1"/>
  <c r="W201" i="5"/>
  <c r="AB201" i="5" s="1"/>
  <c r="Y201" i="5"/>
  <c r="X201" i="5"/>
  <c r="Y180" i="5"/>
  <c r="X180" i="5"/>
  <c r="W180" i="5"/>
  <c r="AB180" i="5" s="1"/>
  <c r="Y190" i="5"/>
  <c r="X190" i="5"/>
  <c r="W190" i="5"/>
  <c r="AB190" i="5" s="1"/>
  <c r="Y204" i="5"/>
  <c r="X204" i="5"/>
  <c r="W204" i="5"/>
  <c r="AB204" i="5" s="1"/>
  <c r="X184" i="5"/>
  <c r="W184" i="5"/>
  <c r="AB184" i="5" s="1"/>
  <c r="Y184" i="5"/>
  <c r="AE56" i="5"/>
  <c r="AD56" i="5"/>
  <c r="Y199" i="5"/>
  <c r="X199" i="5"/>
  <c r="W199" i="5"/>
  <c r="X189" i="5"/>
  <c r="Y189" i="5"/>
  <c r="W189" i="5"/>
  <c r="AB189" i="5" s="1"/>
  <c r="Y183" i="5"/>
  <c r="X183" i="5"/>
  <c r="W183" i="5"/>
  <c r="AB183" i="5" s="1"/>
  <c r="X193" i="5"/>
  <c r="Y193" i="5"/>
  <c r="W193" i="5"/>
  <c r="AB193" i="5" s="1"/>
  <c r="W205" i="5"/>
  <c r="AB205" i="5" s="1"/>
  <c r="X205" i="5"/>
  <c r="Y205" i="5"/>
  <c r="Y214" i="5"/>
  <c r="X214" i="5"/>
  <c r="W214" i="5"/>
  <c r="AB214" i="5" s="1"/>
  <c r="X191" i="5"/>
  <c r="W191" i="5"/>
  <c r="Y191" i="5"/>
  <c r="X208" i="5"/>
  <c r="W208" i="5"/>
  <c r="AB208" i="5" s="1"/>
  <c r="Y208" i="5"/>
  <c r="Y218" i="5"/>
  <c r="X218" i="5"/>
  <c r="W218" i="5"/>
  <c r="W182" i="5"/>
  <c r="AB182" i="5" s="1"/>
  <c r="Y182" i="5"/>
  <c r="X182" i="5"/>
  <c r="X187" i="5"/>
  <c r="W187" i="5"/>
  <c r="AB187" i="5" s="1"/>
  <c r="Y187" i="5"/>
  <c r="X212" i="5"/>
  <c r="Y212" i="5"/>
  <c r="W212" i="5"/>
  <c r="AB212" i="5" s="1"/>
  <c r="X178" i="5"/>
  <c r="Y178" i="5"/>
  <c r="W178" i="5"/>
  <c r="AB178" i="5" s="1"/>
  <c r="W217" i="5"/>
  <c r="AB217" i="5" s="1"/>
  <c r="Y217" i="5"/>
  <c r="X217" i="5"/>
  <c r="W185" i="5"/>
  <c r="AB185" i="5" s="1"/>
  <c r="Y185" i="5"/>
  <c r="X185" i="5"/>
  <c r="Y207" i="5"/>
  <c r="X207" i="5"/>
  <c r="W207" i="5"/>
  <c r="AB207" i="5" s="1"/>
  <c r="Y216" i="5"/>
  <c r="X216" i="5"/>
  <c r="W216" i="5"/>
  <c r="AB216" i="5" s="1"/>
  <c r="X195" i="5"/>
  <c r="Y195" i="5"/>
  <c r="W195" i="5"/>
  <c r="AB195" i="5" s="1"/>
  <c r="Y206" i="5"/>
  <c r="X206" i="5"/>
  <c r="W206" i="5"/>
  <c r="AB206" i="5" s="1"/>
  <c r="Y200" i="5"/>
  <c r="X200" i="5"/>
  <c r="W200" i="5"/>
  <c r="AB200" i="5" s="1"/>
  <c r="X179" i="5"/>
  <c r="W179" i="5"/>
  <c r="AB179" i="5" s="1"/>
  <c r="Y179" i="5"/>
  <c r="Y210" i="5"/>
  <c r="X210" i="5"/>
  <c r="W210" i="5"/>
  <c r="AB210" i="5" s="1"/>
  <c r="Y194" i="5"/>
  <c r="X194" i="5"/>
  <c r="W194" i="5"/>
  <c r="AB194" i="5" s="1"/>
  <c r="Y209" i="5"/>
  <c r="X209" i="5"/>
  <c r="W209" i="5"/>
  <c r="AB209" i="5" s="1"/>
  <c r="X198" i="5"/>
  <c r="W198" i="5"/>
  <c r="AB198" i="5" s="1"/>
  <c r="Y198" i="5"/>
  <c r="Y202" i="5"/>
  <c r="X202" i="5"/>
  <c r="W202" i="5"/>
  <c r="AB202" i="5" s="1"/>
  <c r="Y213" i="5"/>
  <c r="X213" i="5"/>
  <c r="W213" i="5"/>
  <c r="AB213" i="5" s="1"/>
  <c r="W188" i="5"/>
  <c r="AB188" i="5" s="1"/>
  <c r="Y188" i="5"/>
  <c r="X188" i="5"/>
  <c r="M6" i="5"/>
  <c r="L6" i="5"/>
  <c r="K6" i="5"/>
  <c r="P6" i="5" s="1"/>
  <c r="L15" i="5"/>
  <c r="K15" i="5"/>
  <c r="P15" i="5" s="1"/>
  <c r="M15" i="5"/>
  <c r="K7" i="5"/>
  <c r="P7" i="5" s="1"/>
  <c r="M7" i="5"/>
  <c r="L7" i="5"/>
  <c r="K5" i="5"/>
  <c r="M5" i="5"/>
  <c r="H131" i="7" l="1"/>
  <c r="H134" i="7" s="1"/>
  <c r="AB211" i="5"/>
  <c r="AB191" i="5"/>
  <c r="F134" i="7"/>
  <c r="O131" i="7" s="1"/>
  <c r="AB199" i="5"/>
  <c r="H87" i="7"/>
  <c r="AB100" i="7"/>
  <c r="Y101" i="7"/>
  <c r="AB218" i="5"/>
  <c r="K60" i="5"/>
  <c r="G18" i="7"/>
  <c r="AE26" i="7"/>
  <c r="AE27" i="7" s="1"/>
  <c r="AE28" i="7" s="1"/>
  <c r="AE29" i="7" s="1"/>
  <c r="AE30" i="7" s="1"/>
  <c r="AE31" i="7" s="1"/>
  <c r="AE32" i="7" s="1"/>
  <c r="AB7" i="7"/>
  <c r="Y8" i="7"/>
  <c r="Z210" i="5"/>
  <c r="AA210" i="5"/>
  <c r="Z189" i="5"/>
  <c r="AA189" i="5"/>
  <c r="AA212" i="5"/>
  <c r="Z212" i="5"/>
  <c r="Z182" i="5"/>
  <c r="AA182" i="5"/>
  <c r="AA207" i="5"/>
  <c r="Z207" i="5"/>
  <c r="AA199" i="5"/>
  <c r="Z199" i="5"/>
  <c r="Z190" i="5"/>
  <c r="AA190" i="5"/>
  <c r="AA179" i="5"/>
  <c r="Z179" i="5"/>
  <c r="Z185" i="5"/>
  <c r="AA185" i="5"/>
  <c r="AA198" i="5"/>
  <c r="Z198" i="5"/>
  <c r="AA218" i="5"/>
  <c r="Z218" i="5"/>
  <c r="AA180" i="5"/>
  <c r="Z180" i="5"/>
  <c r="AA181" i="5"/>
  <c r="Z181" i="5"/>
  <c r="AA200" i="5"/>
  <c r="Z200" i="5"/>
  <c r="AA205" i="5"/>
  <c r="Z205" i="5"/>
  <c r="AA197" i="5"/>
  <c r="Z197" i="5"/>
  <c r="AA209" i="5"/>
  <c r="Z209" i="5"/>
  <c r="AA217" i="5"/>
  <c r="Z217" i="5"/>
  <c r="Z187" i="5"/>
  <c r="AA187" i="5"/>
  <c r="AA201" i="5"/>
  <c r="Z201" i="5"/>
  <c r="Z203" i="5"/>
  <c r="AA203" i="5"/>
  <c r="AA188" i="5"/>
  <c r="Z188" i="5"/>
  <c r="Z206" i="5"/>
  <c r="AA206" i="5"/>
  <c r="AA215" i="5"/>
  <c r="Z215" i="5"/>
  <c r="Z193" i="5"/>
  <c r="AA193" i="5"/>
  <c r="AA208" i="5"/>
  <c r="Z208" i="5"/>
  <c r="AA184" i="5"/>
  <c r="Z184" i="5"/>
  <c r="W219" i="5"/>
  <c r="AA214" i="5"/>
  <c r="Z214" i="5"/>
  <c r="AA213" i="5"/>
  <c r="Z213" i="5"/>
  <c r="AA183" i="5"/>
  <c r="Z183" i="5"/>
  <c r="AA211" i="5"/>
  <c r="Z211" i="5"/>
  <c r="AA192" i="5"/>
  <c r="Z192" i="5"/>
  <c r="AA194" i="5"/>
  <c r="Z194" i="5"/>
  <c r="AA195" i="5"/>
  <c r="Z195" i="5"/>
  <c r="AA204" i="5"/>
  <c r="Z204" i="5"/>
  <c r="AA178" i="5"/>
  <c r="Z178" i="5"/>
  <c r="Z191" i="5"/>
  <c r="AA191" i="5"/>
  <c r="Z196" i="5"/>
  <c r="AA196" i="5"/>
  <c r="AA186" i="5"/>
  <c r="Z186" i="5"/>
  <c r="AA202" i="5"/>
  <c r="Z202" i="5"/>
  <c r="AA216" i="5"/>
  <c r="Z216" i="5"/>
  <c r="N15" i="5"/>
  <c r="O15" i="5"/>
  <c r="P5" i="5"/>
  <c r="O7" i="5"/>
  <c r="N7" i="5"/>
  <c r="N6" i="5"/>
  <c r="O6" i="5"/>
  <c r="N5" i="5"/>
  <c r="O5" i="5"/>
  <c r="G134" i="7" l="1"/>
  <c r="P131" i="7" s="1"/>
  <c r="O137" i="7"/>
  <c r="AB101" i="7"/>
  <c r="Y102" i="7"/>
  <c r="F85" i="7"/>
  <c r="Y9" i="7"/>
  <c r="AB8" i="7"/>
  <c r="AE33" i="7"/>
  <c r="AE34" i="7" s="1"/>
  <c r="G19" i="7"/>
  <c r="Z219" i="5"/>
  <c r="N60" i="5"/>
  <c r="M60" i="5"/>
  <c r="F421" i="2"/>
  <c r="F420" i="2"/>
  <c r="F418" i="2"/>
  <c r="F417" i="2"/>
  <c r="I416" i="2" s="1"/>
  <c r="G416" i="2"/>
  <c r="F403" i="2"/>
  <c r="F402" i="2"/>
  <c r="F400" i="2"/>
  <c r="F399" i="2"/>
  <c r="G398" i="2"/>
  <c r="F385" i="2"/>
  <c r="F384" i="2"/>
  <c r="F382" i="2"/>
  <c r="F381" i="2"/>
  <c r="G380" i="2"/>
  <c r="F367" i="2"/>
  <c r="F366" i="2"/>
  <c r="F364" i="2"/>
  <c r="F363" i="2"/>
  <c r="G362" i="2"/>
  <c r="F349" i="2"/>
  <c r="F348" i="2"/>
  <c r="F346" i="2"/>
  <c r="F345" i="2"/>
  <c r="G344" i="2"/>
  <c r="F331" i="2"/>
  <c r="F330" i="2"/>
  <c r="F328" i="2"/>
  <c r="F327" i="2"/>
  <c r="G326" i="2"/>
  <c r="F313" i="2"/>
  <c r="F312" i="2"/>
  <c r="F310" i="2"/>
  <c r="F309" i="2"/>
  <c r="G308" i="2"/>
  <c r="F295" i="2"/>
  <c r="F294" i="2"/>
  <c r="F292" i="2"/>
  <c r="F291" i="2"/>
  <c r="G290" i="2"/>
  <c r="F412" i="2"/>
  <c r="F411" i="2"/>
  <c r="F409" i="2"/>
  <c r="F408" i="2"/>
  <c r="G407" i="2"/>
  <c r="F394" i="2"/>
  <c r="F393" i="2"/>
  <c r="F391" i="2"/>
  <c r="F390" i="2"/>
  <c r="G389" i="2"/>
  <c r="F376" i="2"/>
  <c r="F375" i="2"/>
  <c r="F373" i="2"/>
  <c r="F372" i="2"/>
  <c r="G371" i="2"/>
  <c r="F358" i="2"/>
  <c r="F357" i="2"/>
  <c r="F355" i="2"/>
  <c r="F354" i="2"/>
  <c r="G353" i="2"/>
  <c r="F340" i="2"/>
  <c r="F339" i="2"/>
  <c r="F337" i="2"/>
  <c r="F336" i="2"/>
  <c r="G335" i="2"/>
  <c r="F322" i="2"/>
  <c r="F321" i="2"/>
  <c r="F319" i="2"/>
  <c r="F318" i="2"/>
  <c r="G317" i="2"/>
  <c r="F304" i="2"/>
  <c r="F303" i="2"/>
  <c r="F301" i="2"/>
  <c r="F300" i="2"/>
  <c r="G299" i="2"/>
  <c r="F286" i="2"/>
  <c r="F285" i="2"/>
  <c r="F283" i="2"/>
  <c r="F282" i="2"/>
  <c r="G281" i="2"/>
  <c r="F277" i="2"/>
  <c r="F276" i="2"/>
  <c r="F274" i="2"/>
  <c r="F273" i="2"/>
  <c r="G272" i="2"/>
  <c r="F268" i="2"/>
  <c r="F267" i="2"/>
  <c r="F265" i="2"/>
  <c r="F264" i="2"/>
  <c r="G263" i="2"/>
  <c r="F259" i="2"/>
  <c r="F258" i="2"/>
  <c r="F256" i="2"/>
  <c r="F255" i="2"/>
  <c r="G254" i="2"/>
  <c r="F250" i="2"/>
  <c r="F249" i="2"/>
  <c r="F247" i="2"/>
  <c r="F246" i="2"/>
  <c r="G245" i="2"/>
  <c r="F241" i="2"/>
  <c r="F240" i="2"/>
  <c r="F238" i="2"/>
  <c r="F237" i="2"/>
  <c r="G236" i="2"/>
  <c r="G227" i="2"/>
  <c r="I227" i="2"/>
  <c r="F232" i="2"/>
  <c r="F231" i="2"/>
  <c r="F229" i="2"/>
  <c r="F228" i="2"/>
  <c r="G218" i="2"/>
  <c r="I218" i="2"/>
  <c r="F223" i="2"/>
  <c r="F222" i="2"/>
  <c r="F220" i="2"/>
  <c r="F219" i="2"/>
  <c r="F87" i="7" l="1"/>
  <c r="O84" i="7" s="1"/>
  <c r="G85" i="7"/>
  <c r="AB102" i="7"/>
  <c r="Y103" i="7"/>
  <c r="AA9" i="5"/>
  <c r="AA10" i="5"/>
  <c r="Y18" i="5"/>
  <c r="V50" i="5" s="1"/>
  <c r="AA7" i="5"/>
  <c r="AA8" i="5"/>
  <c r="Y10" i="7"/>
  <c r="AB9" i="7"/>
  <c r="L60" i="5"/>
  <c r="L61" i="5" s="1"/>
  <c r="AI5" i="5"/>
  <c r="I407" i="2"/>
  <c r="I398" i="2"/>
  <c r="I389" i="2"/>
  <c r="I380" i="2"/>
  <c r="I371" i="2"/>
  <c r="I362" i="2"/>
  <c r="I353" i="2"/>
  <c r="I344" i="2"/>
  <c r="I335" i="2"/>
  <c r="I326" i="2"/>
  <c r="I317" i="2"/>
  <c r="I308" i="2"/>
  <c r="I299" i="2"/>
  <c r="I290" i="2"/>
  <c r="I281" i="2"/>
  <c r="I272" i="2"/>
  <c r="I263" i="2"/>
  <c r="I254" i="2"/>
  <c r="I245" i="2"/>
  <c r="I236" i="2"/>
  <c r="G87" i="7" l="1"/>
  <c r="P84" i="7" s="1"/>
  <c r="O91" i="7"/>
  <c r="Y104" i="7"/>
  <c r="AB103" i="7"/>
  <c r="F5" i="7"/>
  <c r="Z9" i="5"/>
  <c r="Z10" i="5"/>
  <c r="Z7" i="5"/>
  <c r="Z8" i="5"/>
  <c r="AA18" i="5"/>
  <c r="AB10" i="7"/>
  <c r="Y11" i="7"/>
  <c r="AB104" i="7" l="1"/>
  <c r="Z18" i="5"/>
  <c r="W50" i="5" s="1"/>
  <c r="AB11" i="7"/>
  <c r="Y12" i="7"/>
  <c r="G5" i="7" l="1"/>
  <c r="AE7" i="5"/>
  <c r="AJ3819" i="5" s="1"/>
  <c r="AD7" i="5"/>
  <c r="Y13" i="7"/>
  <c r="AB12" i="7"/>
  <c r="AJ3803" i="5" l="1"/>
  <c r="AL3819" i="5"/>
  <c r="AJ3786" i="5"/>
  <c r="AL3803" i="5"/>
  <c r="AJ3768" i="5"/>
  <c r="AL3786" i="5"/>
  <c r="AJ3741" i="5"/>
  <c r="AL3768" i="5"/>
  <c r="AJ3708" i="5"/>
  <c r="AL3741" i="5"/>
  <c r="AJ3687" i="5"/>
  <c r="AL3708" i="5"/>
  <c r="AJ3671" i="5"/>
  <c r="AL3687" i="5"/>
  <c r="AJ3643" i="5"/>
  <c r="AJ3657" i="5"/>
  <c r="AL3671" i="5"/>
  <c r="AL3657" i="5"/>
  <c r="AL3643" i="5"/>
  <c r="AL3618" i="5"/>
  <c r="AJ3618" i="5"/>
  <c r="AJ3563" i="5"/>
  <c r="AJ3593" i="5"/>
  <c r="AJ3535" i="5"/>
  <c r="AJ3549" i="5"/>
  <c r="AJ3508" i="5"/>
  <c r="AJ3522" i="5"/>
  <c r="AJ3480" i="5"/>
  <c r="AJ3494" i="5"/>
  <c r="AJ3443" i="5"/>
  <c r="AJ3466" i="5"/>
  <c r="AJ3407" i="5"/>
  <c r="AJ3419" i="5"/>
  <c r="AJ3383" i="5"/>
  <c r="AJ3395" i="5"/>
  <c r="AJ3357" i="5"/>
  <c r="AJ3371" i="5"/>
  <c r="AJ3307" i="5"/>
  <c r="AJ3330" i="5"/>
  <c r="AJ3262" i="5"/>
  <c r="AJ3288" i="5"/>
  <c r="AL3535" i="5"/>
  <c r="AL3593" i="5"/>
  <c r="AL3563" i="5"/>
  <c r="AL3549" i="5"/>
  <c r="AL3522" i="5"/>
  <c r="AL3508" i="5"/>
  <c r="AL3494" i="5"/>
  <c r="AL3480" i="5"/>
  <c r="AL3466" i="5"/>
  <c r="AL3443" i="5"/>
  <c r="AL3419" i="5"/>
  <c r="AL3407" i="5"/>
  <c r="AL3395" i="5"/>
  <c r="AL3383" i="5"/>
  <c r="AL3371" i="5"/>
  <c r="AL3357" i="5"/>
  <c r="AL3330" i="5"/>
  <c r="AL3307" i="5"/>
  <c r="AL3288" i="5"/>
  <c r="AJ3235" i="5"/>
  <c r="AL3262" i="5"/>
  <c r="AJ3212" i="5"/>
  <c r="AL3235" i="5"/>
  <c r="AJ3187" i="5"/>
  <c r="AL3212" i="5"/>
  <c r="AJ3174" i="5"/>
  <c r="AL3187" i="5"/>
  <c r="AJ3141" i="5"/>
  <c r="AL3174" i="5"/>
  <c r="AJ3125" i="5"/>
  <c r="AL3141" i="5"/>
  <c r="AJ3101" i="5"/>
  <c r="AL3125" i="5"/>
  <c r="AJ3077" i="5"/>
  <c r="AL3101" i="5"/>
  <c r="AJ3058" i="5"/>
  <c r="AL3077" i="5"/>
  <c r="AJ3038" i="5"/>
  <c r="AL3058" i="5"/>
  <c r="AL3038" i="5"/>
  <c r="AJ3028" i="5"/>
  <c r="AJ3004" i="5"/>
  <c r="AJ2986" i="5"/>
  <c r="AL3004" i="5"/>
  <c r="AL2986" i="5"/>
  <c r="AJ2968" i="5"/>
  <c r="AL3028" i="5"/>
  <c r="AL2968" i="5"/>
  <c r="AJ2932" i="5"/>
  <c r="AJ2956" i="5"/>
  <c r="AL2956" i="5"/>
  <c r="AJ2919" i="5"/>
  <c r="AL2932" i="5"/>
  <c r="AJ2907" i="5"/>
  <c r="AL2919" i="5"/>
  <c r="AJ2895" i="5"/>
  <c r="AL2907" i="5"/>
  <c r="AJ2880" i="5"/>
  <c r="AL2895" i="5"/>
  <c r="AJ2867" i="5"/>
  <c r="AL2880" i="5"/>
  <c r="AJ2843" i="5"/>
  <c r="AL2867" i="5"/>
  <c r="AJ2825" i="5"/>
  <c r="AL2843" i="5"/>
  <c r="AL2825" i="5"/>
  <c r="AJ2798" i="5"/>
  <c r="AJ2811" i="5"/>
  <c r="AL2811" i="5"/>
  <c r="AJ2786" i="5"/>
  <c r="AL2798" i="5"/>
  <c r="AJ2759" i="5"/>
  <c r="AJ2773" i="5"/>
  <c r="AJ2734" i="5"/>
  <c r="AL2786" i="5"/>
  <c r="AL2773" i="5"/>
  <c r="AL2759" i="5"/>
  <c r="AJ2722" i="5"/>
  <c r="AL2734" i="5"/>
  <c r="AJ2704" i="5"/>
  <c r="AL2722" i="5"/>
  <c r="AL2704" i="5"/>
  <c r="AJ2676" i="5"/>
  <c r="AL2690" i="5"/>
  <c r="AJ2690" i="5"/>
  <c r="AJ2661" i="5"/>
  <c r="AL2676" i="5"/>
  <c r="AL2661" i="5"/>
  <c r="AJ2633" i="5"/>
  <c r="AL2647" i="5"/>
  <c r="AJ2647" i="5"/>
  <c r="AJ2621" i="5"/>
  <c r="AL2633" i="5"/>
  <c r="AL2621" i="5"/>
  <c r="AL2606" i="5"/>
  <c r="AJ2606" i="5"/>
  <c r="AJ2562" i="5"/>
  <c r="AL2584" i="5"/>
  <c r="AJ2584" i="5"/>
  <c r="AL2562" i="5"/>
  <c r="AL2532" i="5"/>
  <c r="AJ2532" i="5"/>
  <c r="AJ2492" i="5"/>
  <c r="AL2512" i="5"/>
  <c r="AJ2512" i="5"/>
  <c r="AL2492" i="5"/>
  <c r="AJ2389" i="5"/>
  <c r="AJ2467" i="5"/>
  <c r="AJ2369" i="5"/>
  <c r="AL2389" i="5"/>
  <c r="AL2369" i="5"/>
  <c r="AJ2353" i="5"/>
  <c r="AL2467" i="5"/>
  <c r="AJ2330" i="5"/>
  <c r="AL2353" i="5"/>
  <c r="AJ2301" i="5"/>
  <c r="AL2330" i="5"/>
  <c r="AJ2279" i="5"/>
  <c r="AL2301" i="5"/>
  <c r="AJ2254" i="5"/>
  <c r="AL2279" i="5"/>
  <c r="AJ2240" i="5"/>
  <c r="AL2254" i="5"/>
  <c r="AJ2226" i="5"/>
  <c r="AL2240" i="5"/>
  <c r="AL2226" i="5"/>
  <c r="AJ2206" i="5"/>
  <c r="AJ2188" i="5"/>
  <c r="AL2206" i="5"/>
  <c r="AJ2162" i="5"/>
  <c r="AL2188" i="5"/>
  <c r="AJ2134" i="5"/>
  <c r="AL2162" i="5"/>
  <c r="AJ2112" i="5"/>
  <c r="AL2134" i="5"/>
  <c r="AJ2082" i="5"/>
  <c r="AL2112" i="5"/>
  <c r="AJ2069" i="5"/>
  <c r="AL2082" i="5"/>
  <c r="AL2069" i="5"/>
  <c r="AJ2050" i="5"/>
  <c r="AJ2033" i="5"/>
  <c r="AL2050" i="5"/>
  <c r="AJ2012" i="5"/>
  <c r="AL2033" i="5"/>
  <c r="AJ1991" i="5"/>
  <c r="AL2012" i="5"/>
  <c r="AJ1977" i="5"/>
  <c r="AL1991" i="5"/>
  <c r="AJ1963" i="5"/>
  <c r="AL1977" i="5"/>
  <c r="AJ1939" i="5"/>
  <c r="AL1963" i="5"/>
  <c r="AJ1912" i="5"/>
  <c r="AL1939" i="5"/>
  <c r="AJ1896" i="5"/>
  <c r="AL1912" i="5"/>
  <c r="AJ1873" i="5"/>
  <c r="AL1896" i="5"/>
  <c r="AJ1859" i="5"/>
  <c r="AL1873" i="5"/>
  <c r="AJ1844" i="5"/>
  <c r="AL1859" i="5"/>
  <c r="AJ1824" i="5"/>
  <c r="AL1844" i="5"/>
  <c r="AJ1809" i="5"/>
  <c r="AL1824" i="5"/>
  <c r="AJ1778" i="5"/>
  <c r="AL1809" i="5"/>
  <c r="AJ1766" i="5"/>
  <c r="AL1778" i="5"/>
  <c r="AJ1727" i="5"/>
  <c r="AL1766" i="5"/>
  <c r="AJ1684" i="5"/>
  <c r="AL1727" i="5"/>
  <c r="AJ1665" i="5"/>
  <c r="AL1684" i="5"/>
  <c r="AJ1642" i="5"/>
  <c r="AL1665" i="5"/>
  <c r="AJ1621" i="5"/>
  <c r="AL1642" i="5"/>
  <c r="AJ1602" i="5"/>
  <c r="AL1621" i="5"/>
  <c r="AJ1565" i="5"/>
  <c r="AL1602" i="5"/>
  <c r="AJ1552" i="5"/>
  <c r="AL1565" i="5"/>
  <c r="AL1552" i="5"/>
  <c r="AL1520" i="5"/>
  <c r="AJ1520" i="5"/>
  <c r="AJ1494" i="5"/>
  <c r="AL1507" i="5"/>
  <c r="AJ1507" i="5"/>
  <c r="AJ1480" i="5"/>
  <c r="AL1494" i="5"/>
  <c r="AJ1345" i="5"/>
  <c r="AL1480" i="5"/>
  <c r="AJ1318" i="5"/>
  <c r="AL1345" i="5"/>
  <c r="AL1318" i="5"/>
  <c r="AJ1274" i="5"/>
  <c r="AJ1246" i="5"/>
  <c r="AL1274" i="5"/>
  <c r="AJ1229" i="5"/>
  <c r="AL1246" i="5"/>
  <c r="AJ1212" i="5"/>
  <c r="AL1229" i="5"/>
  <c r="AL1212" i="5"/>
  <c r="AJ1196" i="5"/>
  <c r="AJ1158" i="5"/>
  <c r="AL1196" i="5"/>
  <c r="AJ1027" i="5"/>
  <c r="AJ1137" i="5"/>
  <c r="AL1158" i="5"/>
  <c r="AJ1114" i="5"/>
  <c r="AL1137" i="5"/>
  <c r="AJ1057" i="5"/>
  <c r="AL1114" i="5"/>
  <c r="AJ1082" i="5"/>
  <c r="AL1082" i="5"/>
  <c r="AL1057" i="5"/>
  <c r="AJ1000" i="5"/>
  <c r="AL1027" i="5"/>
  <c r="AJ986" i="5"/>
  <c r="AL1000" i="5"/>
  <c r="AJ957" i="5"/>
  <c r="AL986" i="5"/>
  <c r="AJ929" i="5"/>
  <c r="AL957" i="5"/>
  <c r="AL929" i="5"/>
  <c r="AJ901" i="5"/>
  <c r="AL915" i="5"/>
  <c r="AJ915" i="5"/>
  <c r="AJ864" i="5"/>
  <c r="AL901" i="5"/>
  <c r="AL881" i="5"/>
  <c r="AJ850" i="5"/>
  <c r="AL864" i="5"/>
  <c r="AJ812" i="5"/>
  <c r="AL850" i="5"/>
  <c r="AJ785" i="5"/>
  <c r="AL812" i="5"/>
  <c r="AJ798" i="5"/>
  <c r="AL785" i="5"/>
  <c r="AL798" i="5"/>
  <c r="AL764" i="5"/>
  <c r="AJ764" i="5"/>
  <c r="AJ578" i="5"/>
  <c r="AB13" i="7"/>
  <c r="Y14" i="7"/>
  <c r="K897" i="5" l="1"/>
  <c r="P897" i="5" s="1"/>
  <c r="Y15" i="7"/>
  <c r="AB14" i="7"/>
  <c r="L897" i="5" l="1"/>
  <c r="L898" i="5" s="1"/>
  <c r="M897" i="5"/>
  <c r="M898" i="5" s="1"/>
  <c r="AJ881" i="5"/>
  <c r="N897" i="5"/>
  <c r="Y16" i="7"/>
  <c r="AB15" i="7"/>
  <c r="AC830" i="5" l="1"/>
  <c r="AC831" i="5"/>
  <c r="AK881" i="5"/>
  <c r="AB16" i="7"/>
  <c r="Y17" i="7"/>
  <c r="Y18" i="7" l="1"/>
  <c r="AB17" i="7"/>
  <c r="AB18" i="7" l="1"/>
  <c r="Y19" i="7"/>
  <c r="Y20" i="7" l="1"/>
  <c r="AB19" i="7"/>
  <c r="AB20" i="7" l="1"/>
  <c r="Y21" i="7"/>
  <c r="Y22" i="7" l="1"/>
  <c r="AB21" i="7"/>
  <c r="AB22" i="7" l="1"/>
  <c r="Y23" i="7"/>
  <c r="Y24" i="7" l="1"/>
  <c r="AB23" i="7"/>
  <c r="AB24" i="7" l="1"/>
  <c r="Y25" i="7"/>
  <c r="Y26" i="7" l="1"/>
  <c r="AB25" i="7"/>
  <c r="H14" i="7"/>
  <c r="O18" i="7" l="1"/>
  <c r="AB26" i="7"/>
  <c r="Y27" i="7"/>
  <c r="Y28" i="7" l="1"/>
  <c r="AB27" i="7"/>
  <c r="AB28" i="7" l="1"/>
  <c r="Y29" i="7"/>
  <c r="Y30" i="7" l="1"/>
  <c r="AB29" i="7"/>
  <c r="O23" i="16"/>
  <c r="AB30" i="7" l="1"/>
  <c r="Y31" i="7"/>
  <c r="Y32" i="7" l="1"/>
  <c r="AB31" i="7"/>
  <c r="C22" i="12"/>
  <c r="C21" i="12" s="1"/>
  <c r="B20" i="12"/>
  <c r="C15" i="12"/>
  <c r="C16" i="12" s="1"/>
  <c r="C14" i="12"/>
  <c r="C10" i="12"/>
  <c r="F8" i="12" s="1"/>
  <c r="H9" i="12"/>
  <c r="H10" i="12" s="1"/>
  <c r="H11" i="12" s="1"/>
  <c r="H12" i="12" s="1"/>
  <c r="B9" i="12"/>
  <c r="H8" i="12"/>
  <c r="B8" i="12"/>
  <c r="M7" i="12"/>
  <c r="L7" i="12"/>
  <c r="H7" i="12"/>
  <c r="D16" i="8"/>
  <c r="D15" i="8"/>
  <c r="D14" i="8"/>
  <c r="D13" i="8"/>
  <c r="D12" i="8"/>
  <c r="D11" i="8"/>
  <c r="D10" i="8"/>
  <c r="D9" i="8"/>
  <c r="D8" i="8"/>
  <c r="D7" i="8"/>
  <c r="D6" i="8"/>
  <c r="D5" i="8"/>
  <c r="D4" i="8"/>
  <c r="G3" i="8"/>
  <c r="G3" i="8" a="1"/>
  <c r="D3" i="8"/>
  <c r="F205" i="2"/>
  <c r="F209" i="2"/>
  <c r="F208" i="2"/>
  <c r="F206" i="2"/>
  <c r="F200" i="2"/>
  <c r="F199" i="2"/>
  <c r="F197" i="2"/>
  <c r="F196" i="2"/>
  <c r="F191" i="2"/>
  <c r="F190" i="2"/>
  <c r="F188" i="2"/>
  <c r="F187" i="2"/>
  <c r="F182" i="2"/>
  <c r="F181" i="2"/>
  <c r="F179" i="2"/>
  <c r="F178" i="2"/>
  <c r="F170" i="2"/>
  <c r="F169" i="2"/>
  <c r="F164" i="2"/>
  <c r="F163" i="2"/>
  <c r="F161" i="2"/>
  <c r="F160" i="2"/>
  <c r="F155" i="2"/>
  <c r="F154" i="2"/>
  <c r="F152" i="2"/>
  <c r="F151" i="2"/>
  <c r="F146" i="2"/>
  <c r="F145" i="2"/>
  <c r="F143" i="2"/>
  <c r="I141" i="2" s="1"/>
  <c r="F142" i="2"/>
  <c r="G141" i="2"/>
  <c r="F137" i="2"/>
  <c r="F136" i="2"/>
  <c r="I132" i="2" s="1"/>
  <c r="F134" i="2"/>
  <c r="F133" i="2"/>
  <c r="G132" i="2"/>
  <c r="F128" i="2"/>
  <c r="F127" i="2"/>
  <c r="F124" i="2"/>
  <c r="I123" i="2"/>
  <c r="G123" i="2"/>
  <c r="F119" i="2"/>
  <c r="F118" i="2"/>
  <c r="F116" i="2"/>
  <c r="F115" i="2"/>
  <c r="I114" i="2" s="1"/>
  <c r="G114" i="2"/>
  <c r="F110" i="2"/>
  <c r="I105" i="2" s="1"/>
  <c r="F109" i="2"/>
  <c r="F107" i="2"/>
  <c r="F106" i="2"/>
  <c r="G105" i="2"/>
  <c r="F101" i="2"/>
  <c r="F100" i="2"/>
  <c r="F98" i="2"/>
  <c r="F97" i="2"/>
  <c r="I96" i="2"/>
  <c r="G96" i="2"/>
  <c r="F92" i="2"/>
  <c r="F91" i="2"/>
  <c r="I87" i="2" s="1"/>
  <c r="F89" i="2"/>
  <c r="F88" i="2"/>
  <c r="G87" i="2"/>
  <c r="F83" i="2"/>
  <c r="F80" i="2"/>
  <c r="F79" i="2"/>
  <c r="I78" i="2"/>
  <c r="G78" i="2"/>
  <c r="F71" i="2"/>
  <c r="F70" i="2"/>
  <c r="I69" i="2"/>
  <c r="G69" i="2"/>
  <c r="F65" i="2"/>
  <c r="F64" i="2"/>
  <c r="F62" i="2"/>
  <c r="I60" i="2" s="1"/>
  <c r="F61" i="2"/>
  <c r="G60" i="2"/>
  <c r="F56" i="2"/>
  <c r="F55" i="2"/>
  <c r="F53" i="2"/>
  <c r="F52" i="2"/>
  <c r="I51" i="2"/>
  <c r="G51" i="2"/>
  <c r="F47" i="2"/>
  <c r="F46" i="2"/>
  <c r="F44" i="2"/>
  <c r="F43" i="2"/>
  <c r="I42" i="2"/>
  <c r="G42" i="2"/>
  <c r="F38" i="2"/>
  <c r="F37" i="2"/>
  <c r="F35" i="2"/>
  <c r="F34" i="2"/>
  <c r="I33" i="2" s="1"/>
  <c r="G33" i="2"/>
  <c r="F29" i="2"/>
  <c r="F28" i="2"/>
  <c r="F26" i="2"/>
  <c r="I24" i="2" s="1"/>
  <c r="F25" i="2"/>
  <c r="G24" i="2"/>
  <c r="F17" i="2"/>
  <c r="F16" i="2"/>
  <c r="I15" i="2"/>
  <c r="G15" i="2"/>
  <c r="L11" i="7"/>
  <c r="W35" i="7"/>
  <c r="L12" i="7"/>
  <c r="K12" i="7" l="1"/>
  <c r="K11" i="7"/>
  <c r="AB32" i="7"/>
  <c r="Y33" i="7"/>
  <c r="F14" i="12"/>
  <c r="E14" i="12"/>
  <c r="B21" i="12"/>
  <c r="E20" i="12"/>
  <c r="E8" i="12"/>
  <c r="N18" i="7"/>
  <c r="AB33" i="7" l="1"/>
  <c r="Y34" i="7"/>
  <c r="AB34" i="7" s="1"/>
  <c r="N17" i="7"/>
  <c r="F11" i="7" l="1"/>
  <c r="F14" i="7" l="1"/>
  <c r="O11" i="7" s="1"/>
  <c r="G11" i="7"/>
  <c r="O17" i="7" l="1"/>
  <c r="G14" i="7"/>
  <c r="P11" i="7" s="1"/>
  <c r="CF117" i="18" l="1" a="1"/>
  <c r="CF117" i="18" s="1"/>
  <c r="X117" i="18" a="1"/>
  <c r="X117" i="18" s="1"/>
  <c r="AJ117" i="18" a="1"/>
  <c r="AJ117" i="18" s="1"/>
  <c r="CH117" i="18" a="1"/>
  <c r="CH117" i="18" s="1"/>
  <c r="CJ117" i="18" a="1"/>
  <c r="CJ117" i="18" s="1"/>
  <c r="AZ117" i="18" a="1"/>
  <c r="AZ117" i="18" s="1"/>
  <c r="CN117" i="18" a="1"/>
  <c r="CN117" i="18" s="1"/>
  <c r="AF117" i="18" a="1"/>
  <c r="AF117" i="18" s="1"/>
  <c r="BF117" i="18" a="1"/>
  <c r="BF117" i="18" s="1"/>
  <c r="D117" i="18" a="1"/>
  <c r="D117" i="18" s="1"/>
  <c r="AL117" i="18" a="1"/>
  <c r="AL117" i="18" s="1"/>
  <c r="H117" i="18" a="1"/>
  <c r="H117" i="18" s="1"/>
  <c r="J117" i="18" a="1"/>
  <c r="J117" i="18" s="1"/>
  <c r="BP117" i="18" a="1"/>
  <c r="BP117" i="18" s="1"/>
  <c r="L117" i="18" a="1"/>
  <c r="L117" i="18" s="1"/>
  <c r="BR117" i="18" a="1"/>
  <c r="BR117" i="18" s="1"/>
  <c r="N117" i="18" a="1"/>
  <c r="N117" i="18" s="1"/>
  <c r="AX117" i="18" a="1"/>
  <c r="AX117" i="18" s="1"/>
  <c r="AT117" i="18" a="1"/>
  <c r="AT117" i="18" s="1"/>
  <c r="Z117" i="18" a="1"/>
  <c r="Z117" i="18" s="1"/>
  <c r="CL117" i="18" a="1"/>
  <c r="CL117" i="18" s="1"/>
  <c r="BB117" i="18" a="1"/>
  <c r="BB117" i="18" s="1"/>
  <c r="CP117" i="18" a="1"/>
  <c r="CP117" i="18" s="1"/>
  <c r="B117" i="18" a="1"/>
  <c r="B117" i="18" s="1"/>
  <c r="BH117" i="18" a="1"/>
  <c r="BH117" i="18" s="1"/>
  <c r="BJ117" i="18" a="1"/>
  <c r="BJ117" i="18" s="1"/>
  <c r="BL117" i="18" a="1"/>
  <c r="BL117" i="18" s="1"/>
  <c r="AN117" i="18" a="1"/>
  <c r="AN117" i="18" s="1"/>
  <c r="BN117" i="18" a="1"/>
  <c r="BN117" i="18" s="1"/>
  <c r="AP117" i="18" a="1"/>
  <c r="AP117" i="18" s="1"/>
  <c r="AR117" i="18" a="1"/>
  <c r="AR117" i="18" s="1"/>
  <c r="BZ117" i="18" a="1"/>
  <c r="BZ117" i="18" s="1"/>
  <c r="P117" i="18" a="1"/>
  <c r="P117" i="18" s="1"/>
  <c r="BT117" i="18" a="1"/>
  <c r="BT117" i="18" s="1"/>
  <c r="AD117" i="18" a="1"/>
  <c r="AD117" i="18" s="1"/>
  <c r="V117" i="18" a="1"/>
  <c r="V117" i="18" s="1"/>
  <c r="AV117" i="18" a="1"/>
  <c r="AV117" i="18" s="1"/>
  <c r="AB117" i="18" a="1"/>
  <c r="AB117" i="18" s="1"/>
  <c r="BD117" i="18" a="1"/>
  <c r="BD117" i="18" s="1"/>
  <c r="AH117" i="18" a="1"/>
  <c r="AH117" i="18" s="1"/>
  <c r="F117" i="18" a="1"/>
  <c r="F117" i="18" s="1"/>
  <c r="CB117" i="18" a="1"/>
  <c r="CB117" i="18" s="1"/>
  <c r="R117" i="18" a="1"/>
  <c r="R117" i="18" s="1"/>
  <c r="BV117" i="18" a="1"/>
  <c r="BV117" i="18" s="1"/>
  <c r="CD117" i="18" a="1"/>
  <c r="CD117" i="18" s="1"/>
  <c r="T117" i="18" a="1"/>
  <c r="T117" i="18" s="1"/>
  <c r="BX117" i="18" a="1"/>
  <c r="BX117" i="18" s="1"/>
  <c r="L587" i="5" l="1"/>
  <c r="M587" i="5"/>
  <c r="O897" i="5"/>
  <c r="AB830" i="5" l="1"/>
  <c r="AB831" i="5"/>
  <c r="O924" i="5" a="1"/>
  <c r="O924" i="5" s="1"/>
  <c r="O925" i="5" s="1"/>
  <c r="L924" i="5" a="1"/>
  <c r="L924" i="5" s="1"/>
  <c r="L925" i="5" s="1"/>
  <c r="L926" i="5" s="1"/>
  <c r="AK915" i="5" s="1"/>
  <c r="N924" i="5" a="1"/>
  <c r="N924" i="5" s="1"/>
  <c r="N925" i="5" s="1"/>
  <c r="AC832" i="5" l="1"/>
  <c r="AC841" i="5" s="1"/>
  <c r="AC960" i="5"/>
  <c r="AB832" i="5"/>
  <c r="AB841" i="5" s="1"/>
  <c r="AB960" i="5"/>
  <c r="Y964" i="5" s="1"/>
  <c r="G199" i="7" s="1"/>
  <c r="G202" i="7" s="1"/>
  <c r="O208" i="7" s="1"/>
  <c r="AH949" i="5" l="1"/>
  <c r="AG949" i="5"/>
  <c r="Y845" i="5"/>
  <c r="G196" i="7" s="1"/>
  <c r="G201" i="7" s="1"/>
  <c r="AH830" i="5"/>
  <c r="AG830" i="5"/>
  <c r="G204" i="7" l="1"/>
  <c r="P201" i="7" s="1"/>
  <c r="O207" i="7"/>
  <c r="O1860" i="5"/>
  <c r="Q1860" i="5"/>
  <c r="O1864" i="5"/>
  <c r="Q1864" i="5"/>
  <c r="O1853" i="5"/>
  <c r="Q1853" i="5"/>
  <c r="O1850" i="5"/>
  <c r="Q1850" i="5"/>
  <c r="O1859" i="5"/>
  <c r="Q1859" i="5"/>
  <c r="O1851" i="5"/>
  <c r="Q1851" i="5"/>
  <c r="O1863" i="5"/>
  <c r="Q1863" i="5"/>
  <c r="O1865" i="5"/>
  <c r="Q1865" i="5"/>
  <c r="M1859" i="5"/>
  <c r="P1859" i="5" s="1"/>
  <c r="O1861" i="5"/>
  <c r="Q1861" i="5"/>
  <c r="O1854" i="5"/>
  <c r="Q1854" i="5"/>
  <c r="O1852" i="5"/>
  <c r="Q1852" i="5"/>
  <c r="O1862" i="5"/>
  <c r="Q1862" i="5"/>
  <c r="M1866" i="5"/>
  <c r="P1866" i="5" s="1"/>
  <c r="M1865" i="5"/>
  <c r="P1865" i="5" s="1"/>
  <c r="O1849" i="5"/>
  <c r="Q1849" i="5"/>
  <c r="M1864" i="5"/>
  <c r="P1864" i="5" s="1"/>
  <c r="M1863" i="5"/>
  <c r="P1863" i="5" s="1"/>
  <c r="M1862" i="5"/>
  <c r="P1862" i="5" s="1"/>
  <c r="M1861" i="5"/>
  <c r="P1861" i="5" s="1"/>
  <c r="M1860" i="5"/>
  <c r="P1860" i="5" s="1"/>
  <c r="M1854" i="5"/>
  <c r="P1854" i="5" s="1"/>
  <c r="M1853" i="5"/>
  <c r="P1853" i="5" s="1"/>
  <c r="M1852" i="5"/>
  <c r="P1852" i="5" s="1"/>
  <c r="M1851" i="5"/>
  <c r="P1851" i="5" s="1"/>
  <c r="M1850" i="5"/>
  <c r="P1850" i="5" s="1"/>
  <c r="M1849" i="5"/>
  <c r="AB1719" i="5" l="1"/>
  <c r="Y1779" i="5" s="1"/>
  <c r="O1869" i="5"/>
  <c r="P1869" i="5"/>
  <c r="M1869" i="5"/>
  <c r="M1870" i="5" s="1"/>
  <c r="O1855" i="5"/>
  <c r="AB1630" i="5" s="1"/>
  <c r="M1855" i="5"/>
  <c r="M1856" i="5" s="1"/>
  <c r="P1849" i="5"/>
  <c r="P1855" i="5" s="1"/>
  <c r="G267" i="7" l="1"/>
  <c r="AB1788" i="5"/>
  <c r="AB1798" i="5" s="1"/>
  <c r="Y1844" i="5" s="1"/>
  <c r="AB1655" i="5"/>
  <c r="AH66" i="5" s="1"/>
  <c r="AH1708" i="5"/>
  <c r="AG1708" i="5"/>
  <c r="AK1844" i="5"/>
  <c r="AK1859" i="5"/>
  <c r="AB1641" i="5"/>
  <c r="AG1787" i="5" l="1"/>
  <c r="G268" i="7"/>
  <c r="AJ423" i="5"/>
  <c r="Y1660" i="5"/>
  <c r="AH1787" i="5"/>
  <c r="AH1644" i="5"/>
  <c r="AG1644" i="5"/>
  <c r="AH379" i="5"/>
  <c r="AJ379" i="5"/>
  <c r="AH450" i="5"/>
  <c r="AH103" i="5"/>
  <c r="AJ103" i="5"/>
  <c r="AJ450" i="5"/>
  <c r="AH213" i="5"/>
  <c r="AJ213" i="5"/>
  <c r="AJ139" i="5"/>
  <c r="AH159" i="5"/>
  <c r="AJ5" i="5"/>
  <c r="AH393" i="5"/>
  <c r="AJ393" i="5"/>
  <c r="AH5" i="5"/>
  <c r="AJ159" i="5"/>
  <c r="AJ66" i="5"/>
  <c r="AH423" i="5"/>
  <c r="AH139" i="5"/>
  <c r="AH1630" i="5"/>
  <c r="AG1630" i="5"/>
  <c r="G266" i="7"/>
  <c r="G271" i="7" l="1"/>
  <c r="O277" i="7" s="1"/>
  <c r="G273" i="7" l="1"/>
  <c r="P270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B24" authorId="0" shapeId="0" xr:uid="{EC5FDEE6-6731-4E94-9BD6-6377FFEBD849}">
      <text>
        <r>
          <rPr>
            <sz val="9"/>
            <color indexed="81"/>
            <rFont val="Tahoma"/>
            <family val="2"/>
          </rPr>
          <t xml:space="preserve">CEMIN
</t>
        </r>
      </text>
    </comment>
    <comment ref="B28" authorId="0" shapeId="0" xr:uid="{59327DC6-5898-4DF5-AFA1-F2EB538333B1}">
      <text>
        <r>
          <rPr>
            <b/>
            <sz val="9"/>
            <color indexed="81"/>
            <rFont val="Tahoma"/>
            <family val="2"/>
          </rPr>
          <t>ENAMI CABILDO SULFURO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<sst xmlns="http://schemas.openxmlformats.org/spreadsheetml/2006/main" count="23967" uniqueCount="3824">
  <si>
    <t>id</t>
  </si>
  <si>
    <t>punto</t>
  </si>
  <si>
    <t>Tipo</t>
  </si>
  <si>
    <t>N°Acop</t>
  </si>
  <si>
    <t>Acopios</t>
  </si>
  <si>
    <t>jornada</t>
  </si>
  <si>
    <t xml:space="preserve">fecha </t>
  </si>
  <si>
    <t>ton</t>
  </si>
  <si>
    <t>ley</t>
  </si>
  <si>
    <t>ley  Cup</t>
  </si>
  <si>
    <t>CERTIDICADO</t>
  </si>
  <si>
    <t>Columna1</t>
  </si>
  <si>
    <t>Ley Visual</t>
  </si>
  <si>
    <t>Rango</t>
  </si>
  <si>
    <t>AM</t>
  </si>
  <si>
    <t>REC</t>
  </si>
  <si>
    <t>PM</t>
  </si>
  <si>
    <t>NOCHE</t>
  </si>
  <si>
    <t>MADRUGADA</t>
  </si>
  <si>
    <t>-</t>
  </si>
  <si>
    <t>M3 -11S</t>
  </si>
  <si>
    <t>Meses (fecha )</t>
  </si>
  <si>
    <t>DUMPADAS</t>
  </si>
  <si>
    <t>TON.</t>
  </si>
  <si>
    <t>Promedio de ley</t>
  </si>
  <si>
    <t>Promedio de ley  Cup</t>
  </si>
  <si>
    <t>feb</t>
  </si>
  <si>
    <t>ago</t>
  </si>
  <si>
    <t>oct</t>
  </si>
  <si>
    <t>nov</t>
  </si>
  <si>
    <t>Total general</t>
  </si>
  <si>
    <t>MES OCTUBRE 2025</t>
  </si>
  <si>
    <t>EL PROMEDIO DE LEY ES PROPORCIONAL A CANTIDAD DE DAMPADAS POR SECTOR</t>
  </si>
  <si>
    <t>LEYES DE CERTIFICADOS SIN DESCUENTO</t>
  </si>
  <si>
    <t>FACTOR TONELAJE 4.6 Ton.</t>
  </si>
  <si>
    <t>TURNO</t>
  </si>
  <si>
    <t>DIA</t>
  </si>
  <si>
    <t>CANT. DUMP.</t>
  </si>
  <si>
    <t>LEY JORNADA</t>
  </si>
  <si>
    <t>TONELAJE</t>
  </si>
  <si>
    <t>DUMP. DIA</t>
  </si>
  <si>
    <t>LEY DIA</t>
  </si>
  <si>
    <t>TONELAJE DIA</t>
  </si>
  <si>
    <t>ACOPIO</t>
  </si>
  <si>
    <t>TON</t>
  </si>
  <si>
    <t>LEY DUMP</t>
  </si>
  <si>
    <t>LEY VISUAL</t>
  </si>
  <si>
    <t>LEY LOTE</t>
  </si>
  <si>
    <t>N°Lote</t>
  </si>
  <si>
    <t>Camionada</t>
  </si>
  <si>
    <t>Ticket</t>
  </si>
  <si>
    <t>Patente</t>
  </si>
  <si>
    <t>Fecha Despacho</t>
  </si>
  <si>
    <t>Fecha Recepción</t>
  </si>
  <si>
    <t>Hora</t>
  </si>
  <si>
    <t>Peso</t>
  </si>
  <si>
    <t>Ley mezcla</t>
  </si>
  <si>
    <t>Origen</t>
  </si>
  <si>
    <t>FVGY-94</t>
  </si>
  <si>
    <t>Ley Lab</t>
  </si>
  <si>
    <t>PYCH-48</t>
  </si>
  <si>
    <t>Enami</t>
  </si>
  <si>
    <t>Cui</t>
  </si>
  <si>
    <t>ACOPIOS</t>
  </si>
  <si>
    <t xml:space="preserve"> ley  Cup</t>
  </si>
  <si>
    <t>Promedio de Ley Visual</t>
  </si>
  <si>
    <t>Ley Lab Camion</t>
  </si>
  <si>
    <t xml:space="preserve">Diferencia </t>
  </si>
  <si>
    <t>% Error</t>
  </si>
  <si>
    <t>Cenizas</t>
  </si>
  <si>
    <t>DESCARTADO</t>
  </si>
  <si>
    <t>Total</t>
  </si>
  <si>
    <t>Enero</t>
  </si>
  <si>
    <t>Stock Mes anterior</t>
  </si>
  <si>
    <t>Ton</t>
  </si>
  <si>
    <t>LCPV-34</t>
  </si>
  <si>
    <t>CBBB-11</t>
  </si>
  <si>
    <t>HZSD-27</t>
  </si>
  <si>
    <t>LCGZ-26</t>
  </si>
  <si>
    <t>JKDK-25</t>
  </si>
  <si>
    <t>Fecha</t>
  </si>
  <si>
    <t>KXHJ-96</t>
  </si>
  <si>
    <t>BSZB-57</t>
  </si>
  <si>
    <t xml:space="preserve"> </t>
  </si>
  <si>
    <t>Stock Final</t>
  </si>
  <si>
    <t>LJLG-68</t>
  </si>
  <si>
    <t>Planta</t>
  </si>
  <si>
    <t>(Todas)</t>
  </si>
  <si>
    <t>N° Lote</t>
  </si>
  <si>
    <t>Recargo</t>
  </si>
  <si>
    <t>Padron</t>
  </si>
  <si>
    <t>Mineral</t>
  </si>
  <si>
    <t>9</t>
  </si>
  <si>
    <t>N° Viajes</t>
  </si>
  <si>
    <t>Ton.</t>
  </si>
  <si>
    <t>Cuenta de Recargo</t>
  </si>
  <si>
    <t>Etiquetas de fila</t>
  </si>
  <si>
    <t>Promedio de Ton</t>
  </si>
  <si>
    <t>Suma de Ton</t>
  </si>
  <si>
    <t>Programa</t>
  </si>
  <si>
    <t>Real</t>
  </si>
  <si>
    <t>Inputs</t>
  </si>
  <si>
    <t>Ton Extracción</t>
  </si>
  <si>
    <t>Ley Promedio Lab</t>
  </si>
  <si>
    <t>Ley Promedio Visual</t>
  </si>
  <si>
    <t>Ton Venta</t>
  </si>
  <si>
    <t>Etiquetas de columna</t>
  </si>
  <si>
    <t>Suma de ton</t>
  </si>
  <si>
    <t>N° Dumpadas</t>
  </si>
  <si>
    <t>General</t>
  </si>
  <si>
    <t>Ton día Prog EN Acum</t>
  </si>
  <si>
    <t>Ton Acum Prog</t>
  </si>
  <si>
    <t>Ley Esperada prog</t>
  </si>
  <si>
    <t>Ley Acumulada Extracción</t>
  </si>
  <si>
    <t>Ton Acum Cumplido</t>
  </si>
  <si>
    <t>Ton Acum Cumplido EN</t>
  </si>
  <si>
    <t>Total N° Viajes</t>
  </si>
  <si>
    <t>Total Ton Día</t>
  </si>
  <si>
    <t>Item</t>
  </si>
  <si>
    <t>Ley</t>
  </si>
  <si>
    <t>Capacidad</t>
  </si>
  <si>
    <t>Padrón</t>
  </si>
  <si>
    <t>Tonelaje</t>
  </si>
  <si>
    <t>Ley Ponderada</t>
  </si>
  <si>
    <t>Envio Diario</t>
  </si>
  <si>
    <t>Ton inicial</t>
  </si>
  <si>
    <t>Ton Día</t>
  </si>
  <si>
    <t>Target</t>
  </si>
  <si>
    <t>% Cumplimiento</t>
  </si>
  <si>
    <t>Ley Inicial</t>
  </si>
  <si>
    <t>Venta</t>
  </si>
  <si>
    <t>En</t>
  </si>
  <si>
    <t>Ton/CamiónEnami</t>
  </si>
  <si>
    <t>Extracción</t>
  </si>
  <si>
    <t>Calcular</t>
  </si>
  <si>
    <t>Descarte</t>
  </si>
  <si>
    <t>N/a</t>
  </si>
  <si>
    <t>Ley Enami</t>
  </si>
  <si>
    <t>Cumplimiento de camiones a la fecha</t>
  </si>
  <si>
    <t>Balance</t>
  </si>
  <si>
    <t>Camionadas</t>
  </si>
  <si>
    <t>% Camionadas</t>
  </si>
  <si>
    <t>% Ton</t>
  </si>
  <si>
    <t>%Ley</t>
  </si>
  <si>
    <t>Diferencia</t>
  </si>
  <si>
    <t>TOTAL MES Enami</t>
  </si>
  <si>
    <t>Factor Dumpada</t>
  </si>
  <si>
    <t>Total General</t>
  </si>
  <si>
    <t>Perido</t>
  </si>
  <si>
    <t>Cumplimiento a la fecha</t>
  </si>
  <si>
    <t>Padrón Cerrado</t>
  </si>
  <si>
    <t>*Obs: gráfica contiene datos hasta la jornada Pm del día de envio.</t>
  </si>
  <si>
    <t>Dirección</t>
  </si>
  <si>
    <t>Stock Mes anterior (5.6)</t>
  </si>
  <si>
    <t>+</t>
  </si>
  <si>
    <t>Extracción (5.6)</t>
  </si>
  <si>
    <t>Descarte (5.6)</t>
  </si>
  <si>
    <t>Stock Final (5.6)</t>
  </si>
  <si>
    <t>Plan Semanal</t>
  </si>
  <si>
    <t>% Cumplimiento Semanal</t>
  </si>
  <si>
    <t>Ton día Prog CZ Acum</t>
  </si>
  <si>
    <t>Ton Acum Cumplido CZ</t>
  </si>
  <si>
    <t>Ton/CamiónCz</t>
  </si>
  <si>
    <t>Ley Cz</t>
  </si>
  <si>
    <t>L Inferior</t>
  </si>
  <si>
    <t>L Superior</t>
  </si>
  <si>
    <t>Amplitud</t>
  </si>
  <si>
    <t>Nomenclatura</t>
  </si>
  <si>
    <t>&gt;3%</t>
  </si>
  <si>
    <t>L</t>
  </si>
  <si>
    <t>K</t>
  </si>
  <si>
    <t>J</t>
  </si>
  <si>
    <t>I</t>
  </si>
  <si>
    <t>H</t>
  </si>
  <si>
    <t>G</t>
  </si>
  <si>
    <t>F</t>
  </si>
  <si>
    <t>E</t>
  </si>
  <si>
    <t>D</t>
  </si>
  <si>
    <t>C</t>
  </si>
  <si>
    <t>B</t>
  </si>
  <si>
    <t>A</t>
  </si>
  <si>
    <t>Reserva</t>
  </si>
  <si>
    <t>Ley Cup</t>
  </si>
  <si>
    <t>M5 -1SH1 DQ</t>
  </si>
  <si>
    <t>M5 2SH2 B L5</t>
  </si>
  <si>
    <t>M5 2NH1A L-3</t>
  </si>
  <si>
    <t>M5 3SH2.3</t>
  </si>
  <si>
    <t>T.AM</t>
  </si>
  <si>
    <t>T.NOCHE</t>
  </si>
  <si>
    <t>F dumper</t>
  </si>
  <si>
    <t>Peso Camion</t>
  </si>
  <si>
    <t>F.Pala</t>
  </si>
  <si>
    <t>Ton Restante</t>
  </si>
  <si>
    <t>Variando Ton de alta</t>
  </si>
  <si>
    <t>Dumpadas</t>
  </si>
  <si>
    <t>Ley Lote</t>
  </si>
  <si>
    <t>Variando Dump de alta</t>
  </si>
  <si>
    <t>Variando Camionadas</t>
  </si>
  <si>
    <t>PATENTE</t>
  </si>
  <si>
    <t>Datos Choferes</t>
  </si>
  <si>
    <t>NOMBRE</t>
  </si>
  <si>
    <t>RUT</t>
  </si>
  <si>
    <t>Mario Ordenes</t>
  </si>
  <si>
    <t>12.946.983-8</t>
  </si>
  <si>
    <t>Oscar Acosta</t>
  </si>
  <si>
    <t>12.816.236-4</t>
  </si>
  <si>
    <t>Claudio Olguin</t>
  </si>
  <si>
    <t>12.949.353-4</t>
  </si>
  <si>
    <t>KHSX-58</t>
  </si>
  <si>
    <t>Alejandro Quiroz</t>
  </si>
  <si>
    <t>13.750.936-9</t>
  </si>
  <si>
    <t>RBFY-28</t>
  </si>
  <si>
    <t>Patricio Berrios</t>
  </si>
  <si>
    <t>17.643.454-6</t>
  </si>
  <si>
    <t>Juan Rivera</t>
  </si>
  <si>
    <t>6.913.846-9</t>
  </si>
  <si>
    <t>Jorge Fernandez</t>
  </si>
  <si>
    <t>13.479.307-2</t>
  </si>
  <si>
    <t>Felipe Jorquera</t>
  </si>
  <si>
    <t>13.979.063-4</t>
  </si>
  <si>
    <t>Pablo Farias</t>
  </si>
  <si>
    <t>12.391.751-0</t>
  </si>
  <si>
    <t>MES NOVIEMBRE 2025</t>
  </si>
  <si>
    <t>Promedio Ley Lab</t>
  </si>
  <si>
    <t>Minera la Cruz</t>
  </si>
  <si>
    <t>Procesos Mineros</t>
  </si>
  <si>
    <t>NIVEL 1018</t>
  </si>
  <si>
    <t>FRENTE</t>
  </si>
  <si>
    <t>NIVEL 970</t>
  </si>
  <si>
    <t>SELLO</t>
  </si>
  <si>
    <t>NIVEL 1005</t>
  </si>
  <si>
    <t>AFLOR</t>
  </si>
  <si>
    <t>Dumpadas 2026.</t>
  </si>
  <si>
    <t>(Varios elementos)</t>
  </si>
  <si>
    <t>CERRO NEGRO</t>
  </si>
  <si>
    <t>ene</t>
  </si>
  <si>
    <t>dic</t>
  </si>
  <si>
    <t>CN001</t>
  </si>
  <si>
    <t>ENAMI</t>
  </si>
  <si>
    <t>Minera la Cruz  Vicente2 1 al 26</t>
  </si>
  <si>
    <t>Cerro Negro</t>
  </si>
  <si>
    <t>CN</t>
  </si>
  <si>
    <t>Venta Minerales 2026</t>
  </si>
  <si>
    <t>TOTAL MES Cerro Negro</t>
  </si>
  <si>
    <t>fecha</t>
  </si>
  <si>
    <t>CN002</t>
  </si>
  <si>
    <t>descarte</t>
  </si>
  <si>
    <t>RBWX-10</t>
  </si>
  <si>
    <t>CANTERA</t>
  </si>
  <si>
    <t>CN003</t>
  </si>
  <si>
    <t>CN004</t>
  </si>
  <si>
    <t>CN005</t>
  </si>
  <si>
    <t>CEMIN</t>
  </si>
  <si>
    <t>Total ENAMI</t>
  </si>
  <si>
    <t>Cemin</t>
  </si>
  <si>
    <t>TOTAL MES Cemin</t>
  </si>
  <si>
    <t xml:space="preserve">Mra la cruz Vicente2 </t>
  </si>
  <si>
    <t>EN007</t>
  </si>
  <si>
    <t>CM006</t>
  </si>
  <si>
    <t>PORTAL</t>
  </si>
  <si>
    <t>EN008</t>
  </si>
  <si>
    <t>EN009</t>
  </si>
  <si>
    <t>3H COPPER 
El Sauce</t>
  </si>
  <si>
    <t>3H COPPER 
EL SAUCE 1 AL 5</t>
  </si>
  <si>
    <t>Febrero</t>
  </si>
  <si>
    <t>EN010</t>
  </si>
  <si>
    <t>EN011</t>
  </si>
  <si>
    <t>EN012</t>
  </si>
  <si>
    <t>EN013</t>
  </si>
  <si>
    <t>RWX-10</t>
  </si>
  <si>
    <t>DESQ</t>
  </si>
  <si>
    <t>DESCARTE</t>
  </si>
  <si>
    <t>EN014</t>
  </si>
  <si>
    <t>EN015</t>
  </si>
  <si>
    <t>EN010 ACOPIO</t>
  </si>
  <si>
    <t>REM 4 MUESTRAS</t>
  </si>
  <si>
    <t>DIFERENCIA</t>
  </si>
  <si>
    <t>EN011 ACOPIO</t>
  </si>
  <si>
    <t>REM 5 MUESTRAS</t>
  </si>
  <si>
    <t>EN013 ACOPIO</t>
  </si>
  <si>
    <t>154 TON.</t>
  </si>
  <si>
    <t>DUMP. ESTIMADO EN 3,5 TON.</t>
  </si>
  <si>
    <t>84 TON.</t>
  </si>
  <si>
    <t>70 TON.</t>
  </si>
  <si>
    <t xml:space="preserve">REM </t>
  </si>
  <si>
    <t>REM</t>
  </si>
  <si>
    <t>PROMEDIOS  NIVEL 970</t>
  </si>
  <si>
    <t>NV970  16/02    PM6</t>
  </si>
  <si>
    <t>NV970  17/02    AM2</t>
  </si>
  <si>
    <t>PROMEDIOS REM</t>
  </si>
  <si>
    <t>Marzo</t>
  </si>
  <si>
    <t>mar</t>
  </si>
  <si>
    <t>LEY DUMP Soluble</t>
  </si>
  <si>
    <t>LEY LOTE Insoluble</t>
  </si>
  <si>
    <t>LEY LOTE Soluble</t>
  </si>
  <si>
    <t>Consumo Acido</t>
  </si>
  <si>
    <t>3H COPPER El SAUCE</t>
  </si>
  <si>
    <t>LEY DUMP insoluble</t>
  </si>
  <si>
    <t>(en blanco)</t>
  </si>
  <si>
    <t>CONTRA</t>
  </si>
  <si>
    <t>Abril</t>
  </si>
  <si>
    <t>abr</t>
  </si>
  <si>
    <t>NIVEL 968</t>
  </si>
  <si>
    <t>NIVEL 974</t>
  </si>
  <si>
    <t>T.PM</t>
  </si>
  <si>
    <t>NIVEL 974 T.PM 538 07-04-2026</t>
  </si>
  <si>
    <t>NIVEL 974 T.PM 539 07-04-2026</t>
  </si>
  <si>
    <t>NIVEL 974 T.PM 540 07-04-2026</t>
  </si>
  <si>
    <t>NIVEL 974 T.PM 541 07-04-2026</t>
  </si>
  <si>
    <t>NIVEL 974 T.PM 542 07-04-2026</t>
  </si>
  <si>
    <t>NIVEL 974 T.PM 543 07-04-2026</t>
  </si>
  <si>
    <t>NIVEL 974 T.PM 544 07-04-2026</t>
  </si>
  <si>
    <t>NIVEL 974 T.PM 545 07-04-2026</t>
  </si>
  <si>
    <t>NIVEL 974 T.PM 546 07-04-2026</t>
  </si>
  <si>
    <t>NIVEL 974 T.PM 547 07-04-2026</t>
  </si>
  <si>
    <t>EN016</t>
  </si>
  <si>
    <t>CURADO</t>
  </si>
  <si>
    <t>EN017</t>
  </si>
  <si>
    <t>Ley Soluble</t>
  </si>
  <si>
    <t>N/A</t>
  </si>
  <si>
    <t>EN019</t>
  </si>
  <si>
    <t>EN020</t>
  </si>
  <si>
    <t>NIVEL 974 A AM 588 09-04-2026</t>
  </si>
  <si>
    <t>NIVEL 974 A AM 589 09-04-2026</t>
  </si>
  <si>
    <t>NIVEL 974 A AM 590 09-04-2026</t>
  </si>
  <si>
    <t>NIVEL 974 A AM 591 09-04-2026</t>
  </si>
  <si>
    <t>NIVEL 974 A AM 592 09-04-2026</t>
  </si>
  <si>
    <t>NIVEL 974 A AM 593 09-04-2026</t>
  </si>
  <si>
    <t>NIVEL 974 B AM 594 09-04-2026</t>
  </si>
  <si>
    <t>NIVEL 974 B AM 595 09-04-2026</t>
  </si>
  <si>
    <t>NIVEL 974 B AM 596 09-04-2026</t>
  </si>
  <si>
    <t>NIVEL 974 B AM 597 09-04-2026</t>
  </si>
  <si>
    <t>NIVEL 974 B AM 598 09-04-2026</t>
  </si>
  <si>
    <t>NIVEL 974 B AM 599 09-04-2026</t>
  </si>
  <si>
    <t>NIVEL 974 B AM 600 09-04-2026</t>
  </si>
  <si>
    <t>EN021</t>
  </si>
  <si>
    <t>CN401</t>
  </si>
  <si>
    <t>CN022</t>
  </si>
  <si>
    <t>Rem</t>
  </si>
  <si>
    <t>BANCO SUR</t>
  </si>
  <si>
    <t>NIVEL 974 T.PM 623 10-04-2026</t>
  </si>
  <si>
    <t>NIVEL 974 T.PM 624 10-04-2026</t>
  </si>
  <si>
    <t>NIVEL 974 T.PM 625 10-04-2026</t>
  </si>
  <si>
    <t>NIVEL 974 T.PM 626 10-04-2026</t>
  </si>
  <si>
    <t>NIVEL 974 T.PM 627 10-04-2026</t>
  </si>
  <si>
    <t>NIVEL 974 T.PM 628 10-04-2026</t>
  </si>
  <si>
    <t>NIVEL 974 T.PM 629 10-04-2026</t>
  </si>
  <si>
    <t>NIVEL 974 T.PM 630 10-04-2026</t>
  </si>
  <si>
    <t>NIVEL 974 T.PM 631 10-04-2026</t>
  </si>
  <si>
    <t>NIVEL 974 T.PM 632 10-04-2026</t>
  </si>
  <si>
    <t>EN023</t>
  </si>
  <si>
    <t>ABRIL</t>
  </si>
  <si>
    <t>CN024</t>
  </si>
  <si>
    <t>CN025</t>
  </si>
  <si>
    <t>CN026</t>
  </si>
  <si>
    <t>CN027</t>
  </si>
  <si>
    <t>CN018</t>
  </si>
  <si>
    <t>CN402</t>
  </si>
  <si>
    <t>CN028</t>
  </si>
  <si>
    <t>NIVEL 974 T.PM 832 17-04-2026</t>
  </si>
  <si>
    <t>NIVEL 974 T.PM 833 17-04-2026</t>
  </si>
  <si>
    <t>NIVEL 974 T.PM 834 17-04-2026</t>
  </si>
  <si>
    <t>NIVEL 974 T.PM 835 17-04-2026</t>
  </si>
  <si>
    <t>NIVEL 974 T.PM 836 17-04-2026</t>
  </si>
  <si>
    <t>NIVEL 974 T.PM 837 17-04-2026</t>
  </si>
  <si>
    <t>NIVEL 974 T.PM 838 17-04-2026</t>
  </si>
  <si>
    <t>NIVEL 974 T.PM 839 17-04-2026</t>
  </si>
  <si>
    <t>NIVEL 974 T.PM 840 17-04-2026</t>
  </si>
  <si>
    <t>NIVEL 974 T.PM 841 17-04-2026</t>
  </si>
  <si>
    <t>NIVEL 974 T.PM 842 17-04-2026</t>
  </si>
  <si>
    <t>NIVEL 974 T.PM 843 17-04-2026</t>
  </si>
  <si>
    <t>NIVEL 974 T.PM 844 17-04-2026</t>
  </si>
  <si>
    <t>NIVEL 974 T.PM 845 17-04-2026</t>
  </si>
  <si>
    <t>NIVEL 974 T.PM 846 17-04-2026</t>
  </si>
  <si>
    <t>NIVEL 974 T.PM 847 17-04-2026</t>
  </si>
  <si>
    <t>NIVEL 974 T.PM 848 17-04-2026</t>
  </si>
  <si>
    <t>NIVEL 974 T.PM 849 17-04-2026</t>
  </si>
  <si>
    <t>NIVEL 974 T.PM 850 17-04-2026</t>
  </si>
  <si>
    <t>NIVEL 974 T.PM 851 17-04-2026</t>
  </si>
  <si>
    <t>NIVEL 974 T.PM 852 17-04-2026</t>
  </si>
  <si>
    <t>NIVEL 974 T.PM 853 17-04-2026</t>
  </si>
  <si>
    <t>NIVEL 974 T.PM 854 17-04-2026</t>
  </si>
  <si>
    <t>NIVEL 974 T.PM 855 17-04-2026</t>
  </si>
  <si>
    <t>NIVEL 974 T.PM 856 17-04-2026</t>
  </si>
  <si>
    <t>NIVEL 974 T.PM 857 17-04-2026</t>
  </si>
  <si>
    <t>EN029</t>
  </si>
  <si>
    <t>Ley Ponderada Con descuentos</t>
  </si>
  <si>
    <t>CN403</t>
  </si>
  <si>
    <t>NIVEL 974 T.PM 879 20-04-2026</t>
  </si>
  <si>
    <t>NIVEL 974 T.PM 880 20-04-2026</t>
  </si>
  <si>
    <t>NIVEL 974 T.PM 881 20-04-2026</t>
  </si>
  <si>
    <t>NIVEL 974 T.PM 882 20-04-2026</t>
  </si>
  <si>
    <t>NIVEL 974 T.PM 883 20-04-2026</t>
  </si>
  <si>
    <t>NIVEL 974 T.PM 884 20-04-2026</t>
  </si>
  <si>
    <t>NIVEL 974 T.PM 885 20-04-2026</t>
  </si>
  <si>
    <t>NIVEL 974 T.PM 886 20-04-2026</t>
  </si>
  <si>
    <t>NIVEL 974 T.PM 887 20-04-2026</t>
  </si>
  <si>
    <t>NIVEL 974 T.PM 888 20-04-2026</t>
  </si>
  <si>
    <t>NIVEL 974 T.PM 889 20-04-2026</t>
  </si>
  <si>
    <t>NIVEL 974 T.PM 890 20-04-2026</t>
  </si>
  <si>
    <t>NIVEL 974 T.PM 891 20-04-2026</t>
  </si>
  <si>
    <t>NIVEL 974 T.PM 892 20-04-2026</t>
  </si>
  <si>
    <t>NIVEL 974 T.PM 893 20-04-2026</t>
  </si>
  <si>
    <t>NIVEL 974 T.PM 894 20-04-2026</t>
  </si>
  <si>
    <t>NIVEL 974 T.PM 895 20-04-2026</t>
  </si>
  <si>
    <t>NIVEL 974 T.PM 896 20-04-2026</t>
  </si>
  <si>
    <t>NIVEL 974 T.PM 897 20-04-2026</t>
  </si>
  <si>
    <t>NIVEL 974 T.PM 898 20-04-2026</t>
  </si>
  <si>
    <t>NIVEL 974 T.PM 899 20-04-2026</t>
  </si>
  <si>
    <t>NIVEL 974 T.PM 900 20-04-2026</t>
  </si>
  <si>
    <t>NIVEL 974 T.PM 901 20-04-2026</t>
  </si>
  <si>
    <t>NIVEL 974 T.PM 902 20-04-2026</t>
  </si>
  <si>
    <t>NIVEL 974 T.PM 903 20-04-2026</t>
  </si>
  <si>
    <t>NIVEL 974 T.PM 904 20-04-2026</t>
  </si>
  <si>
    <t>NIVEL 974 T.PM 905 20-04-2026</t>
  </si>
  <si>
    <t>NIVEL 974 T.PM 906 20-04-2026</t>
  </si>
  <si>
    <t>EN031</t>
  </si>
  <si>
    <t>CN030</t>
  </si>
  <si>
    <t>&lt;13-01-2026</t>
  </si>
  <si>
    <t>13-ene</t>
  </si>
  <si>
    <t>14-ene</t>
  </si>
  <si>
    <t>15-ene</t>
  </si>
  <si>
    <t>16-ene</t>
  </si>
  <si>
    <t>19-ene</t>
  </si>
  <si>
    <t>20-ene</t>
  </si>
  <si>
    <t>21-ene</t>
  </si>
  <si>
    <t>22-ene</t>
  </si>
  <si>
    <t>23-ene</t>
  </si>
  <si>
    <t>26-ene</t>
  </si>
  <si>
    <t>27-ene</t>
  </si>
  <si>
    <t>28-ene</t>
  </si>
  <si>
    <t>29-ene</t>
  </si>
  <si>
    <t>09-feb</t>
  </si>
  <si>
    <t>08-abr</t>
  </si>
  <si>
    <t>09-abr</t>
  </si>
  <si>
    <t>10-abr</t>
  </si>
  <si>
    <t>13-abr</t>
  </si>
  <si>
    <t>14-abr</t>
  </si>
  <si>
    <t>15-abr</t>
  </si>
  <si>
    <t>16-abr</t>
  </si>
  <si>
    <t>17-abr</t>
  </si>
  <si>
    <t>20-abr</t>
  </si>
  <si>
    <t>21-abr</t>
  </si>
  <si>
    <t>NIVEL 974 T.PM 907 21-04-2026</t>
  </si>
  <si>
    <t>NIVEL 974 T.PM 908 21-04-2026</t>
  </si>
  <si>
    <t>NIVEL 974 T.PM 909 21-04-2026</t>
  </si>
  <si>
    <t>NIVEL 974 T.PM 910 21-04-2026</t>
  </si>
  <si>
    <t>NIVEL 974 T.PM 911 21-04-2026</t>
  </si>
  <si>
    <t>NIVEL 974 T.PM 912 21-04-2026</t>
  </si>
  <si>
    <t>NIVEL 974 T.PM 913 21-04-2026</t>
  </si>
  <si>
    <t>NIVEL 974 T.PM 914 21-04-2026</t>
  </si>
  <si>
    <t>NIVEL 974 T.PM 915 21-04-2026</t>
  </si>
  <si>
    <t>NIVEL 974 T.PM 916 21-04-2026</t>
  </si>
  <si>
    <t>NIVEL 974 T.PM 917 21-04-2026</t>
  </si>
  <si>
    <t>NIVEL 974 T.PM 918 21-04-2026</t>
  </si>
  <si>
    <t>NIVEL 974 T.PM 919 21-04-2026</t>
  </si>
  <si>
    <t>NIVEL 974 T.PM 920 21-04-2026</t>
  </si>
  <si>
    <t>NIVEL 974 T.PM 921 21-04-2026</t>
  </si>
  <si>
    <t>NIVEL 974 T.PM 922 21-04-2026</t>
  </si>
  <si>
    <t>NIVEL 974 T.PM 923 21-04-2026</t>
  </si>
  <si>
    <t>NIVEL 974 T.PM 924 21-04-2026</t>
  </si>
  <si>
    <t>NIVEL 974 T.PM 925 21-04-2026</t>
  </si>
  <si>
    <t>EN032</t>
  </si>
  <si>
    <t>22-abr</t>
  </si>
  <si>
    <t>CN033</t>
  </si>
  <si>
    <t>EN034</t>
  </si>
  <si>
    <t>23-abr</t>
  </si>
  <si>
    <t>NIVEL 974 T.PM 935 22-04-2026</t>
  </si>
  <si>
    <t>NIVEL 974 T.PM 936 22-04-2026</t>
  </si>
  <si>
    <t>NIVEL 974 T.PM 937 22-04-2026</t>
  </si>
  <si>
    <t>NIVEL 974 T.PM 938 22-04-2026</t>
  </si>
  <si>
    <t>NIVEL 974 T.PM 939 22-04-2026</t>
  </si>
  <si>
    <t>NIVEL 974 T.PM 940 22-04-2026</t>
  </si>
  <si>
    <t>NIVEL 974 T.PM 941 22-04-2026</t>
  </si>
  <si>
    <t>NIVEL 974 T.PM 942 22-04-2026</t>
  </si>
  <si>
    <t>NIVEL 974 T.PM 943 22-04-2026</t>
  </si>
  <si>
    <t>NIVEL 974 T.PM 944 22-04-2026</t>
  </si>
  <si>
    <t>NIVEL 974 T.PM 945 22-04-2026</t>
  </si>
  <si>
    <t>NIVEL 974 T.PM 946 22-04-2026</t>
  </si>
  <si>
    <t>NIVEL 974 T.PM 947 22-04-2026</t>
  </si>
  <si>
    <t>NIVEL 974 T.PM 948 22-04-2026</t>
  </si>
  <si>
    <t>NIVEL 974 T.PM 949 22-04-2026</t>
  </si>
  <si>
    <t>NIVEL 974 T.PM 950 22-04-2026</t>
  </si>
  <si>
    <t>NIVEL 974 T.PM 951 22-04-2026</t>
  </si>
  <si>
    <t>NIVEL 974 T.PM 952 22-04-2026</t>
  </si>
  <si>
    <t>NIVEL 974 T.PM 953 22-04-2026</t>
  </si>
  <si>
    <t>NIVEL 974 T.PM 954 22-04-2026</t>
  </si>
  <si>
    <t>NIVEL 974 T.PM 955 22-04-2026</t>
  </si>
  <si>
    <t>NIVEL 974 T.PM 956 22-04-2026</t>
  </si>
  <si>
    <t>NIVEL 974 T.PM 957 22-04-2026</t>
  </si>
  <si>
    <t>NIVEL 974 T.PM 958 22-04-2026</t>
  </si>
  <si>
    <t>NIVEL 974 T.PM 959 22-04-2026</t>
  </si>
  <si>
    <t>NIVEL 974 PM 960 23-04-2026</t>
  </si>
  <si>
    <t>NIVEL 974 PM 961 23-04-2026</t>
  </si>
  <si>
    <t>NIVEL 974 PM 962 23-04-2026</t>
  </si>
  <si>
    <t>NIVEL 974 PM 963 23-04-2026</t>
  </si>
  <si>
    <t>NIVEL 974 PM 964 23-04-2026</t>
  </si>
  <si>
    <t>NIVEL 974 PM 965 23-04-2026</t>
  </si>
  <si>
    <t>NIVEL 974 PM 966 23-04-2026</t>
  </si>
  <si>
    <t>NIVEL 974 PM 967 23-04-2026</t>
  </si>
  <si>
    <t>EN035</t>
  </si>
  <si>
    <t>NIVEL 974 PM 969 23-04-2026</t>
  </si>
  <si>
    <t>CN404</t>
  </si>
  <si>
    <t>NIVEL 974 T.PM 984 23-04-2026</t>
  </si>
  <si>
    <t>NIVEL 974 T.PM 985 23-04-2026</t>
  </si>
  <si>
    <t>NIVEL 974 T.PM 986 23-04-2026</t>
  </si>
  <si>
    <t>NIVEL 974 T.PM 987 23-04-2026</t>
  </si>
  <si>
    <t>NIVEL 974 T.PM 988 23-04-2026</t>
  </si>
  <si>
    <t>NIVEL 974 T.PM 989 23-04-2026</t>
  </si>
  <si>
    <t>NIVEL 974 T.PM 990 23-04-2026</t>
  </si>
  <si>
    <t>NIVEL 974 T.PM 991 23-04-2026</t>
  </si>
  <si>
    <t>NIVEL 974 T.PM 992 23-04-2026</t>
  </si>
  <si>
    <t>NIVEL 974 T.PM 993 23-04-2026</t>
  </si>
  <si>
    <t>NIVEL 974 T.PM 994 23-04-2026</t>
  </si>
  <si>
    <t>NIVEL 974 T.PM 995 23-04-2026</t>
  </si>
  <si>
    <t>NIVEL 974 T.PM 996 23-04-2026</t>
  </si>
  <si>
    <t>CN036</t>
  </si>
  <si>
    <t>EN037</t>
  </si>
  <si>
    <t>CN038</t>
  </si>
  <si>
    <t>24-abr</t>
  </si>
  <si>
    <t>25-abr</t>
  </si>
  <si>
    <t>NIVEL 974 T.PM 1011 24-04-2026</t>
  </si>
  <si>
    <t>NIVEL 974 T.PM 1012 24-04-2026</t>
  </si>
  <si>
    <t>NIVEL 974 T.PM 1013 24-04-2026</t>
  </si>
  <si>
    <t>NIVEL 974 T.PM 1014 24-04-2026</t>
  </si>
  <si>
    <t>NIVEL 974 T.PM 1015 24-04-2026</t>
  </si>
  <si>
    <t>NIVEL 974 T.PM 1016 24-04-2026</t>
  </si>
  <si>
    <t>NIVEL 974 T.PM 1017 24-04-2026</t>
  </si>
  <si>
    <t>NIVEL 974 T.PM 1019 24-04-2026</t>
  </si>
  <si>
    <t>NIVEL 974 T.PM 1020 24-04-2026</t>
  </si>
  <si>
    <t>NIVEL 974 T.PM 1021 24-04-2026</t>
  </si>
  <si>
    <t>NIVEL 974 T.PM 1022 24-04-2026</t>
  </si>
  <si>
    <t>NIVEL 974 T.PM 1023 24-04-2026</t>
  </si>
  <si>
    <t>NIVEL 974 T.PM 1024 24-04-2026</t>
  </si>
  <si>
    <t>NIVEL 974 T.PM 1025 24-04-2026</t>
  </si>
  <si>
    <t>NIVEL 974 T.PM 1026 24-04-2026</t>
  </si>
  <si>
    <t>NIVEL 974 T.PM 1027 24-04-2026</t>
  </si>
  <si>
    <t>NIVEL 974 T.PM 1028 24-04-2026</t>
  </si>
  <si>
    <t>NIVEL 974 T.PM 1029 24-04-2026</t>
  </si>
  <si>
    <t>NIVEL 974 T.PM 1030 24-04-2026</t>
  </si>
  <si>
    <t>NIVEL 974 T.PM 1031 24-04-2026</t>
  </si>
  <si>
    <t>NIVEL 974 T.PM 1032 24-04-2026</t>
  </si>
  <si>
    <t>NIVEL 974 T.PM 1033 24-04-2026</t>
  </si>
  <si>
    <t>NIVEL 974 T.PM 1034 24-04-2026</t>
  </si>
  <si>
    <t>EN039</t>
  </si>
  <si>
    <t>RP</t>
  </si>
  <si>
    <t>NIVEL 974 T.PM 1035 24-04-2026</t>
  </si>
  <si>
    <t>NIVEL 974 T.PM 1036 24-04-2026</t>
  </si>
  <si>
    <t>NIVEL 974 T.PM 1037 24-04-2026</t>
  </si>
  <si>
    <t>NIVEL 974 T.PM 1038 24-04-2026</t>
  </si>
  <si>
    <t>NIVEL 974 T.PM 1039 24-04-2026</t>
  </si>
  <si>
    <t>NIVEL 974 T.PM 1040 24-04-2026</t>
  </si>
  <si>
    <t>NIVEL 974 T.PM 1041 24-04-2026</t>
  </si>
  <si>
    <t>NIVEL 974 T.PM 1042 24-04-2026</t>
  </si>
  <si>
    <t>NIVEL 974 T.PM 1043 24-04-2026</t>
  </si>
  <si>
    <t>NIVEL 974 T.PM 1044 24-04-2026</t>
  </si>
  <si>
    <t>CN405</t>
  </si>
  <si>
    <t>27-abr</t>
  </si>
  <si>
    <t>EN040</t>
  </si>
  <si>
    <t>NIVEL 974 T.PM 1055 27-04-2026</t>
  </si>
  <si>
    <t>NIVEL 974 T.PM 1056 27-04-2026</t>
  </si>
  <si>
    <t>NIVEL 974 T.PM 1057 27-04-2026</t>
  </si>
  <si>
    <t>NIVEL 974 T.PM 1058 27-04-2026</t>
  </si>
  <si>
    <t>NIVEL 974 T.PM 1059 27-04-2026</t>
  </si>
  <si>
    <t>NIVEL 974 T.PM 1060 27-04-2026</t>
  </si>
  <si>
    <t>NIVEL 974 T.PM 1061 27-04-2026</t>
  </si>
  <si>
    <t>NIVEL 974 T.PM 1062 27-04-2026</t>
  </si>
  <si>
    <t>NIVEL 974 T.PM 1063 27-04-2026</t>
  </si>
  <si>
    <t>NIVEL 974 T.PM 1064 27-04-2026</t>
  </si>
  <si>
    <t>NIVEL 974 T.PM 1065 27-04-2026</t>
  </si>
  <si>
    <t>NIVEL 974 T.PM 1066 27-04-2026</t>
  </si>
  <si>
    <t>NIVEL 974 T.PM 1067 27-04-2026</t>
  </si>
  <si>
    <t>NIVEL 974 T.PM 1068 27-04-2026</t>
  </si>
  <si>
    <t>NIVEL 974 T.PM 1069 27-04-2026</t>
  </si>
  <si>
    <t>NIVEL 974 T.PM 1070 27-04-2026</t>
  </si>
  <si>
    <t>NIVEL 974 T.PM 1071 27-04-2026</t>
  </si>
  <si>
    <t>NIVEL 974 T.PM 1072 27-04-2026</t>
  </si>
  <si>
    <t>NIVEL 974 T.PM 1073 27-04-2026</t>
  </si>
  <si>
    <t>NIVEL 974 T.PM 1074 27-04-2026</t>
  </si>
  <si>
    <t>NIVEL 974 T.PM 1075 27-04-2026</t>
  </si>
  <si>
    <t>NIVEL 974 T.PM 1076 27-04-2026</t>
  </si>
  <si>
    <t>NIVEL 974 T.PM 1077 27-04-2026</t>
  </si>
  <si>
    <t>NIVEL 974 T.PM 1078 27-04-2026</t>
  </si>
  <si>
    <t>NIVEL 974 T.PM 1079 27-04-2026</t>
  </si>
  <si>
    <t>NIVEL 974 T.PM 1080 27-04-2026</t>
  </si>
  <si>
    <t>NIVEL 974 T.PM 1081 27-04-2026</t>
  </si>
  <si>
    <t>NIVEL 974 T.PM 1082 27-04-2026</t>
  </si>
  <si>
    <t>NIVEL 974 T.PM 1083 27-04-2026</t>
  </si>
  <si>
    <t>NIVEL 974 T.PM 1084 27-04-2026</t>
  </si>
  <si>
    <t>28-abr</t>
  </si>
  <si>
    <t>29-abr</t>
  </si>
  <si>
    <t>EN041</t>
  </si>
  <si>
    <t>30-abr</t>
  </si>
  <si>
    <t>EN042</t>
  </si>
  <si>
    <t>Mayo</t>
  </si>
  <si>
    <t>may</t>
  </si>
  <si>
    <t>MAYO</t>
  </si>
  <si>
    <t>CN501</t>
  </si>
  <si>
    <t>CN503</t>
  </si>
  <si>
    <t>04-may</t>
  </si>
  <si>
    <t>EN043</t>
  </si>
  <si>
    <t>EN044</t>
  </si>
  <si>
    <t>05-may</t>
  </si>
  <si>
    <t>CN045</t>
  </si>
  <si>
    <t>EN046</t>
  </si>
  <si>
    <t>CN047</t>
  </si>
  <si>
    <t>EN048</t>
  </si>
  <si>
    <t>CN502</t>
  </si>
  <si>
    <t>06-may</t>
  </si>
  <si>
    <t>07-may</t>
  </si>
  <si>
    <t>EN049</t>
  </si>
  <si>
    <t>CN050</t>
  </si>
  <si>
    <t>CN051</t>
  </si>
  <si>
    <t>08-may</t>
  </si>
  <si>
    <t>CN052</t>
  </si>
  <si>
    <t>09-may</t>
  </si>
  <si>
    <t>NO LEGIBLE</t>
  </si>
  <si>
    <t>CN504</t>
  </si>
  <si>
    <t>CN053</t>
  </si>
  <si>
    <t>CN505</t>
  </si>
  <si>
    <t>EN054</t>
  </si>
  <si>
    <t>EN055</t>
  </si>
  <si>
    <t>EN056</t>
  </si>
  <si>
    <t>EN057</t>
  </si>
  <si>
    <t>11-may</t>
  </si>
  <si>
    <t>12-may</t>
  </si>
  <si>
    <t>RDJK-16</t>
  </si>
  <si>
    <t>EN058</t>
  </si>
  <si>
    <t>EN059</t>
  </si>
  <si>
    <t>EN060</t>
  </si>
  <si>
    <t>13-may</t>
  </si>
  <si>
    <t>EN061</t>
  </si>
  <si>
    <t>EN062</t>
  </si>
  <si>
    <t>14-may</t>
  </si>
  <si>
    <t>EN063</t>
  </si>
  <si>
    <t>EN064</t>
  </si>
  <si>
    <t>EN065</t>
  </si>
  <si>
    <t>EN066</t>
  </si>
  <si>
    <t>15-may</t>
  </si>
  <si>
    <t>16-may</t>
  </si>
  <si>
    <t>18-may</t>
  </si>
  <si>
    <t>EN067</t>
  </si>
  <si>
    <t>EN068</t>
  </si>
  <si>
    <t>EN069</t>
  </si>
  <si>
    <t>19-may</t>
  </si>
  <si>
    <t>EN070</t>
  </si>
  <si>
    <t>EN071</t>
  </si>
  <si>
    <t>EN072</t>
  </si>
  <si>
    <t>20-may</t>
  </si>
  <si>
    <t>EN073</t>
  </si>
  <si>
    <t>CN506</t>
  </si>
  <si>
    <t>21-may</t>
  </si>
  <si>
    <t>EN074</t>
  </si>
  <si>
    <t>EN075</t>
  </si>
  <si>
    <t>25-may</t>
  </si>
  <si>
    <t>26-may</t>
  </si>
  <si>
    <t>EN076</t>
  </si>
  <si>
    <t>EN077</t>
  </si>
  <si>
    <t>EN078</t>
  </si>
  <si>
    <t>EN079</t>
  </si>
  <si>
    <t>27-may</t>
  </si>
  <si>
    <t>EN080</t>
  </si>
  <si>
    <t>EN081</t>
  </si>
  <si>
    <t>EN082</t>
  </si>
  <si>
    <t>EN083</t>
  </si>
  <si>
    <t>EN084</t>
  </si>
  <si>
    <t>J298127</t>
  </si>
  <si>
    <t>28-may</t>
  </si>
  <si>
    <t>EN085</t>
  </si>
  <si>
    <t>EN086</t>
  </si>
  <si>
    <t>29-may</t>
  </si>
  <si>
    <t>EN087</t>
  </si>
  <si>
    <t>Junio</t>
  </si>
  <si>
    <t>jun</t>
  </si>
  <si>
    <t>NIVEL 970 CONTRA AM 488 23-03-2026</t>
  </si>
  <si>
    <t>NIVEL 970 CONTRA AM 489 23-03-2026</t>
  </si>
  <si>
    <t>NIVEL 970 CONTRA AM 490 23-03-2026</t>
  </si>
  <si>
    <t>NIVEL 970 CONTRA AM 491 24-03-2026</t>
  </si>
  <si>
    <t>NIVEL 970 CONTRA AM 492 24-03-2026</t>
  </si>
  <si>
    <t>NIVEL 970 CONTRA AM 493 24-03-2026</t>
  </si>
  <si>
    <t>NIVEL 970 CONTRA AM 494 24-03-2026</t>
  </si>
  <si>
    <t>NIVEL 970 CONTRA AM 495 24-03-2026</t>
  </si>
  <si>
    <t>NIVEL 970 CONTRA AM 496 24-03-2026</t>
  </si>
  <si>
    <t>NIVEL 970 CONTRA AM 497 24-03-2026</t>
  </si>
  <si>
    <t>NIVEL 970 CONTRA AM 498 24-03-2026</t>
  </si>
  <si>
    <t>NIVEL 970 CONTRA AM 499 31-03-2026</t>
  </si>
  <si>
    <t>NIVEL 970 CONTRA AM 500 31-03-2026</t>
  </si>
  <si>
    <t>NIVEL 970 CONTRA AM 501 31-03-2026</t>
  </si>
  <si>
    <t>NIVEL 970 CONTRA AM 502 31-03-2026</t>
  </si>
  <si>
    <t>NIVEL 970 CONTRA AM 503 31-03-2026</t>
  </si>
  <si>
    <t>NIVEL 970 CONTRA AM 504 31-03-2026</t>
  </si>
  <si>
    <t>NIVEL 970 CONTRA AM 505 31-03-2026</t>
  </si>
  <si>
    <t>NIVEL 968 CONTRA PM 506 01-04-2026</t>
  </si>
  <si>
    <t>NIVEL 968 CONTRA PM 507 01-04-2026</t>
  </si>
  <si>
    <t>NIVEL 968 CONTRA PM 508 01-04-2026</t>
  </si>
  <si>
    <t>NIVEL 968 CONTRA PM 509 01-04-2026</t>
  </si>
  <si>
    <t>NIVEL 968 CONTRA PM 510 01-04-2026</t>
  </si>
  <si>
    <t>NIVEL 968 CONTRA PM 511 01-04-2026</t>
  </si>
  <si>
    <t>NIVEL 968 CONTRA PM 512 01-04-2026</t>
  </si>
  <si>
    <t>NIVEL 968 CONTRA PM 513 01-04-2026</t>
  </si>
  <si>
    <t>NIVEL 968 CONTRA PM 514 02-04-2026</t>
  </si>
  <si>
    <t>NIVEL 968 CONTRA PM 515 02-04-2026</t>
  </si>
  <si>
    <t>NIVEL 968 CONTRA PM 516 02-04-2026</t>
  </si>
  <si>
    <t>NIVEL 968 CONTRA PM 517 02-04-2026</t>
  </si>
  <si>
    <t>NIVEL 968 CONTRA PM 518 02-04-2026</t>
  </si>
  <si>
    <t>NIVEL 968 CONTRA PM 519 02-04-2026</t>
  </si>
  <si>
    <t>NIVEL 968 CONTRA PM 520 02-04-2026</t>
  </si>
  <si>
    <t>NIVEL 968 CONTRA PM 521 02-04-2026</t>
  </si>
  <si>
    <t>NIVEL 968 CONTRA PM 522 06-04-2026</t>
  </si>
  <si>
    <t>NIVEL 968 CONTRA PM 523 06-04-2026</t>
  </si>
  <si>
    <t>NIVEL 968 CONTRA PM 524 06-04-2026</t>
  </si>
  <si>
    <t>NIVEL 968 CONTRA PM 525 06-04-2026</t>
  </si>
  <si>
    <t>NIVEL 968 CONTRA PM 526 06-04-2026</t>
  </si>
  <si>
    <t>NIVEL 968 CONTRA PM 527 06-04-2026</t>
  </si>
  <si>
    <t>NIVEL 968 CONTRA PM 528 06-04-2026</t>
  </si>
  <si>
    <t>NIVEL 968 CONTRA PM 529 06-04-2026</t>
  </si>
  <si>
    <t>NIVEL 968 CONTRA PM 530 06-04-2026</t>
  </si>
  <si>
    <t>NIVEL 974 REC T.PM 531 07-04-2026</t>
  </si>
  <si>
    <t>NIVEL 974 REC T.PM 532 07-04-2026</t>
  </si>
  <si>
    <t>NIVEL 974 REC T.PM 533 07-04-2026</t>
  </si>
  <si>
    <t>NIVEL 974 REC T.PM 534 07-04-2026</t>
  </si>
  <si>
    <t>NIVEL 974 REC T.PM 535 07-04-2026</t>
  </si>
  <si>
    <t>NIVEL 974 REC T.PM 536 07-04-2026</t>
  </si>
  <si>
    <t>NIVEL 974 REC T.PM 537 07-04-2026</t>
  </si>
  <si>
    <t>NIVEL 974 REC T.PM 538 07-04-2026</t>
  </si>
  <si>
    <t>NIVEL 974 REC T.PM 539 07-04-2026</t>
  </si>
  <si>
    <t>NIVEL 974 REC T.PM 540 07-04-2026</t>
  </si>
  <si>
    <t>NIVEL 974 REC T.PM 541 07-04-2026</t>
  </si>
  <si>
    <t>NIVEL 974 REC T.PM 542 07-04-2026</t>
  </si>
  <si>
    <t>NIVEL 974 REC T.PM 543 07-04-2026</t>
  </si>
  <si>
    <t>NIVEL 974 REC T.PM 544 07-04-2026</t>
  </si>
  <si>
    <t>NIVEL 974 REC T.PM 545 07-04-2026</t>
  </si>
  <si>
    <t>NIVEL 974 REC T.PM 546 07-04-2026</t>
  </si>
  <si>
    <t>NIVEL 974 REC T.PM 547 07-04-2026</t>
  </si>
  <si>
    <t>NIVEL 968 CONTRA PM 548 07-04-2026</t>
  </si>
  <si>
    <t>NIVEL 968 CONTRA PM 549 07-04-2026</t>
  </si>
  <si>
    <t>NIVEL 968 CONTRA PM 550 07-04-2026</t>
  </si>
  <si>
    <t>NIVEL 968 CONTRA PM 551 07-04-2026</t>
  </si>
  <si>
    <t>NIVEL 968 CONTRA PM 552 07-04-2026</t>
  </si>
  <si>
    <t>NIVEL 968 CONTRA PM 553 07-04-2026</t>
  </si>
  <si>
    <t>NIVEL 968 CONTRA PM 554 07-04-2026</t>
  </si>
  <si>
    <t>NIVEL 974 M4 6N AM 555 08-04-2026</t>
  </si>
  <si>
    <t>NIVEL 974 M4 6N AM 556 08-04-2026</t>
  </si>
  <si>
    <t>NIVEL 974 M4 6N AM 557 08-04-2026</t>
  </si>
  <si>
    <t>NIVEL 974 M4 6N AM 558 08-04-2026</t>
  </si>
  <si>
    <t>NIVEL 974 M4 6N AM 559 08-04-2026</t>
  </si>
  <si>
    <t>NIVEL 974 M4 6N AM 560 08-04-2026</t>
  </si>
  <si>
    <t>NIVEL 974 M4 6N AM 561 08-04-2026</t>
  </si>
  <si>
    <t>NIVEL 974 M4 6N AM 562 08-04-2026</t>
  </si>
  <si>
    <t>NIVEL 974 M4 6N AM 563 08-04-2026</t>
  </si>
  <si>
    <t>NIVEL 974 M4 6N AM 564 08-04-2026</t>
  </si>
  <si>
    <t>NIVEL 974 M4 6N AM 565 08-04-2026</t>
  </si>
  <si>
    <t>NIVEL 974 M4 6N AM 566 08-04-2026</t>
  </si>
  <si>
    <t>NIVEL 974 M4 6N AM 567 08-04-2026</t>
  </si>
  <si>
    <t>NIVEL 974 M4 6N AM 568 08-04-2026</t>
  </si>
  <si>
    <t>NIVEL 974 M4 6N AM 569 08-04-2026</t>
  </si>
  <si>
    <t>NIVEL 974 M4 6N AM 570 08-04-2026</t>
  </si>
  <si>
    <t>NIVEL 974 REC AM 571 08-04-2026</t>
  </si>
  <si>
    <t>NIVEL 974 REC AM 572 08-04-2026</t>
  </si>
  <si>
    <t>NIVEL 974 REC AM 573 08-04-2026</t>
  </si>
  <si>
    <t>NIVEL 974 REC AM 574 08-04-2026</t>
  </si>
  <si>
    <t>NIVEL 974 REC AM 575 08-04-2026</t>
  </si>
  <si>
    <t>NIVEL 968 CONTRA PM 576 08-04-2025</t>
  </si>
  <si>
    <t>NIVEL 968 CONTRA PM 577 08-04-2025</t>
  </si>
  <si>
    <t>NIVEL 968 CONTRA PM 578 08-04-2025</t>
  </si>
  <si>
    <t>NIVEL 968 CONTRA PM 579 08-04-2025</t>
  </si>
  <si>
    <t>NIVEL 968 CONTRA PM 580 08-04-2025</t>
  </si>
  <si>
    <t>NIVEL 968 CONTRA PM 581 08-04-2025</t>
  </si>
  <si>
    <t>NIVEL 968 CONTRA PM 582 08-04-2025</t>
  </si>
  <si>
    <t>NIVEL 968 CONTRA PM 583 08-04-2025</t>
  </si>
  <si>
    <t>NIVEL 968 CONTRA PM 584 08-04-2025</t>
  </si>
  <si>
    <t>NIVEL 968 CONTRA PM 585 08-04-2025</t>
  </si>
  <si>
    <t>NIVEL 968 CONTRA PM 586 08-04-2025</t>
  </si>
  <si>
    <t>NIVEL 968 CONTRA PM 587 08-04-2025</t>
  </si>
  <si>
    <t>NIVEL 974 A M4 7N AM 588 09-04-2026</t>
  </si>
  <si>
    <t>NIVEL 974 A M4 7N AM 589 09-04-2026</t>
  </si>
  <si>
    <t>NIVEL 974 A M4 7N AM 590 09-04-2026</t>
  </si>
  <si>
    <t>NIVEL 974 A M4 7N AM 591 09-04-2026</t>
  </si>
  <si>
    <t>NIVEL 974 A M4 7N AM 592 09-04-2026</t>
  </si>
  <si>
    <t>NIVEL 974 A M4 7N AM 593 09-04-2026</t>
  </si>
  <si>
    <t>NIVEL 974 B M4 7N AM 594 09-04-2026</t>
  </si>
  <si>
    <t>NIVEL 974 B M4 7N AM 595 09-04-2026</t>
  </si>
  <si>
    <t>NIVEL 974 B M4 7N AM 596 09-04-2026</t>
  </si>
  <si>
    <t>NIVEL 974 B M4 7N AM 597 09-04-2026</t>
  </si>
  <si>
    <t>NIVEL 974 B M4 7N AM 598 09-04-2026</t>
  </si>
  <si>
    <t>NIVEL 974 B M4 7N AM 599 09-04-2026</t>
  </si>
  <si>
    <t>NIVEL 974 B M4 7N AM 600 09-04-2026</t>
  </si>
  <si>
    <t>NIVEL 968 CONTRA T.PM 601 09-04-2026</t>
  </si>
  <si>
    <t>NIVEL 968 CONTRA T.PM 602 09-04-2026</t>
  </si>
  <si>
    <t>NIVEL 968 CONTRA T.PM 603 09-04-2026</t>
  </si>
  <si>
    <t>NIVEL 968 CONTRA T.PM 604 09-04-2026</t>
  </si>
  <si>
    <t>NIVEL 968 CONTRA T.PM 605 09-04-2026</t>
  </si>
  <si>
    <t>NIVEL 968 CONTRA T.PM 606 09-04-2026</t>
  </si>
  <si>
    <t>NIVEL 968 CONTRA T.PM 607 09-04-2026</t>
  </si>
  <si>
    <t>NIVEL 974 M4 7N T.PM 608 09-04-2026</t>
  </si>
  <si>
    <t>NIVEL 974 M4 7N T.PM 609 09-04-2026</t>
  </si>
  <si>
    <t>NIVEL 974 M4 7N T.PM 610 09-04-2026</t>
  </si>
  <si>
    <t>NIVEL 974 M4 7N T.PM 611 09-04-2026</t>
  </si>
  <si>
    <t>NIVEL 974 M4 7N T.PM 612 09-04-2026</t>
  </si>
  <si>
    <t>NIVEL 974 M4 7N T.PM 613 09-04-2026</t>
  </si>
  <si>
    <t>NIVEL 974 M4 7N T.PM 614 09-04-2026</t>
  </si>
  <si>
    <t>NIVEL 974 M4 7N T.PM 615 09-04-2026</t>
  </si>
  <si>
    <t>NIVEL 974 M4 7N T.PM 616 09-04-2026</t>
  </si>
  <si>
    <t>NIVEL 974 M4 6N T.PM 617 09-04-2026</t>
  </si>
  <si>
    <t>NIVEL 974 M4 6N T.PM 618 09-04-2026</t>
  </si>
  <si>
    <t>NIVEL 974 M4 6N T.PM 619 09-04-2026</t>
  </si>
  <si>
    <t>NIVEL 974 M4 6N T.PM 620 09-04-2026</t>
  </si>
  <si>
    <t>NIVEL 974 M4 6N T.PM 621 09-04-2026</t>
  </si>
  <si>
    <t>NIVEL 974 M4 6N T.PM 622 09-04-2026</t>
  </si>
  <si>
    <t>NIVEL 974 M4 6N T.PM 623 10-04-2026</t>
  </si>
  <si>
    <t>NIVEL 974 M4 6N T.PM 624 10-04-2026</t>
  </si>
  <si>
    <t>NIVEL 974 M4 6N T.PM 625 10-04-2026</t>
  </si>
  <si>
    <t>NIVEL 974 M4 6N T.PM 626 10-04-2026</t>
  </si>
  <si>
    <t>NIVEL 974 M4 6N T.PM 627 10-04-2026</t>
  </si>
  <si>
    <t>NIVEL 974 M4 6N T.PM 628 10-04-2026</t>
  </si>
  <si>
    <t>NIVEL 974 M4 6N T.PM 629 10-04-2026</t>
  </si>
  <si>
    <t>NIVEL 974 M4 6N T.PM 630 10-04-2026</t>
  </si>
  <si>
    <t>NIVEL 974 M4 6N T.PM 631 10-04-2026</t>
  </si>
  <si>
    <t>NIVEL 974 M4 6N T.PM 632 10-04-2026</t>
  </si>
  <si>
    <t>NIVEL 968 CONTRA T.PM 633 10-04-2026</t>
  </si>
  <si>
    <t>NIVEL 968 CONTRA T.PM 634 10-04-2026</t>
  </si>
  <si>
    <t>NIVEL 968 CONTRA T.PM 635 10-04-2026</t>
  </si>
  <si>
    <t>NIVEL 968 CONTRA T.PM 636 10-04-2026</t>
  </si>
  <si>
    <t>NIVEL 968 CONTRA T.PM 637 10-04-2026</t>
  </si>
  <si>
    <t>NIVEL 968 CONTRA T.PM 638 10-04-2026</t>
  </si>
  <si>
    <t>NIVEL 968 CONTRA T.PM 639 10-04-2026</t>
  </si>
  <si>
    <t>NIVEL 968 CONTRA T.PM 640 10-04-2026</t>
  </si>
  <si>
    <t>NIVEL 968 CONTRA T.PM 641 10-04-2026</t>
  </si>
  <si>
    <t>NIVEL 968 CONTRA T.PM 642 10-04-2026</t>
  </si>
  <si>
    <t>NIVEL 968 CONTRA T.PM 643 10-04-2026</t>
  </si>
  <si>
    <t>NIVEL 968 CONTRA T.PM 644 10-04-2026</t>
  </si>
  <si>
    <t>NIVEL 968 CONTRA T.PM 645 10-04-2026</t>
  </si>
  <si>
    <t>NIVEL 968 CONTRA T.PM 646 10-04-2026</t>
  </si>
  <si>
    <t>NIVEL 968 CONTRA T.PM 647 10-04-2026</t>
  </si>
  <si>
    <t>NIVEL 968 CONTRA T.PM 648 10-04-2026</t>
  </si>
  <si>
    <t>NIVEL 968 CONTRA T.PM 649 10-04-2026</t>
  </si>
  <si>
    <t>NIVEL 968 CONTRA T.PM 650 10-04-2026</t>
  </si>
  <si>
    <t>NIVEL 968 CONTRA T.PM 651 10-04-2026</t>
  </si>
  <si>
    <t>NIVEL 968 CONTRA T.PM 652 10-04-2026</t>
  </si>
  <si>
    <t>NIVEL 974 BANCO SUR AM 653 13-04-2026</t>
  </si>
  <si>
    <t>NIVEL 974 BANCO SUR AM 654 13-04-2026</t>
  </si>
  <si>
    <t>NIVEL 974 BANCO SUR AM 655 13-04-2026</t>
  </si>
  <si>
    <t>NIVEL 974 BANCO SUR AM 656 13-04-2026</t>
  </si>
  <si>
    <t>NIVEL 974 BANCO SUR AM 657 13-04-2026</t>
  </si>
  <si>
    <t>NIVEL 974 BANCO SUR AM 658 13-04-2026</t>
  </si>
  <si>
    <t>NIVEL 974 BANCO SUR AM 659 13-04-2026</t>
  </si>
  <si>
    <t>NIVEL 974 REC AM 660 13-04-2026</t>
  </si>
  <si>
    <t>NIVEL 974 REC AM 661 13-04-2026</t>
  </si>
  <si>
    <t>NIVEL 974 REC PM 662 13-04-2026</t>
  </si>
  <si>
    <t>NIVEL 974 REC PM 663 13-04-2026</t>
  </si>
  <si>
    <t>NIVEL 974 REC PM 664 13-04-2026</t>
  </si>
  <si>
    <t>NIVEL 968 CONTRA T.PM 665 13-04-2026</t>
  </si>
  <si>
    <t>NIVEL 968 CONTRA T.PM 666 13-04-2026</t>
  </si>
  <si>
    <t>NIVEL 968 CONTRA T.PM 667 13-04-2026</t>
  </si>
  <si>
    <t>NIVEL 968 CONTRA T.PM 668 13-04-2026</t>
  </si>
  <si>
    <t>NIVEL 968 CONTRA T.PM 669 13-04-2026</t>
  </si>
  <si>
    <t>NIVEL 968 CONTRA T.PM 670 13-04-2026</t>
  </si>
  <si>
    <t>NIVEL 968 CONTRA T.PM 671 13-04-2026</t>
  </si>
  <si>
    <t>NIVEL 968 CONTRA T.PM 672 13-04-2026</t>
  </si>
  <si>
    <t>NIVEL 968 CONTRA T.PM 673 13-04-2026</t>
  </si>
  <si>
    <t>NIVEL 968 CONTRA T.PM 674 13-04-2026</t>
  </si>
  <si>
    <t>NIVEL 968 CONTRA T.PM 675 13-04-2026</t>
  </si>
  <si>
    <t>NIVEL 968 CONTRA T.PM 676 13-04-2026</t>
  </si>
  <si>
    <t>NIVEL 968 CONTRA T.PM 677 13-04-2026</t>
  </si>
  <si>
    <t>NIVEL 968 CONTRA T.PM 678 13-04-2026</t>
  </si>
  <si>
    <t>NIVEL 968 CONTRA T.PM 679 13-04-2026</t>
  </si>
  <si>
    <t>NIVEL 968 CONTRA T.PM 680 13-04-2026</t>
  </si>
  <si>
    <t>NIVEL 974 BANCO SUR T.PM 681 13-04-2026</t>
  </si>
  <si>
    <t>NIVEL 974 BANCO SUR T.PM 682 13-04-2026</t>
  </si>
  <si>
    <t>NIVEL 974 BANCO SUR T.PM 683 13-04-2026</t>
  </si>
  <si>
    <t>NIVEL 974 BANCO SUR T.PM 684 13-04-2026</t>
  </si>
  <si>
    <t>NIVEL 974 BANCO SUR T.PM 685 13-04-2026</t>
  </si>
  <si>
    <t>NIVEL 974 BANCO SUR T.PM 686 13-04-2026</t>
  </si>
  <si>
    <t>NIVEL 974 BANCO SUR T.PM 687 13-04-2026</t>
  </si>
  <si>
    <t>NIVEL 974 BANCO SUR T.PM 688 13-04-2026</t>
  </si>
  <si>
    <t>NIVEL 974 BANCO SUR T.PM 689 13-04-2026</t>
  </si>
  <si>
    <t>NIVEL 974 BANCO SUR T.PM 690 13-04-2026</t>
  </si>
  <si>
    <t>NIVEL 974 BANCO SUR T.PM 691 13-04-2026</t>
  </si>
  <si>
    <t>NIVEL 974 BANCO SUR T.PM 692 13-04-2026</t>
  </si>
  <si>
    <t>NIVEL 974 BANCO SUR T.PM 693 13-04-2026</t>
  </si>
  <si>
    <t>NIVEL 974 BANCO SUR T.PM 694 13-04-2026</t>
  </si>
  <si>
    <t>NIVEL 974 BANCO SUR T.PM 695 13-04-2026</t>
  </si>
  <si>
    <t>NIVEL 974 BANCO SUR AM 696 14-04-2026</t>
  </si>
  <si>
    <t>NIVEL 974 BANCO SUR AM 697 14-04-2026</t>
  </si>
  <si>
    <t>NIVEL 974 BANCO SUR AM 698 14-04-2026</t>
  </si>
  <si>
    <t>NIVEL 974 BANCO SUR AM 699 14-04-2026</t>
  </si>
  <si>
    <t>NIVEL 974 BANCO SUR AM 700 14-04-2026</t>
  </si>
  <si>
    <t>NIVEL 974 BANCO SUR AM 701 14-04-2026</t>
  </si>
  <si>
    <t>NIVEL 974 BANCO SUR AM 702 14-04-2026</t>
  </si>
  <si>
    <t>NIVEL 974 BANCO SUR PM 703 14-04-2026</t>
  </si>
  <si>
    <t>NIVEL 974 LEVANTE NORTE 1 PM 704 14-04-2026</t>
  </si>
  <si>
    <t>NIVEL 974 LEVANTE NORTE 1 PM 705 14-04-2026</t>
  </si>
  <si>
    <t>NIVEL 974 LEVANTE NORTE 1 PM 706 14-04-2026</t>
  </si>
  <si>
    <t>NIVEL 974 LEVANTE NORTE 1 PM 707 14-04-2026</t>
  </si>
  <si>
    <t>NIVEL 974 LEVANTE NORTE 1 PM 708 14-04-2026</t>
  </si>
  <si>
    <t>NIVEL 974 LEVANTE NORTE 1 PM 709 14-04-2026</t>
  </si>
  <si>
    <t>NIVEL 974 LEVANTE NORTE 1 PM 710 14-04-2026</t>
  </si>
  <si>
    <t>NIVEL 974 LEVANTE NORTE 1 PM 711 14-04-2026</t>
  </si>
  <si>
    <t>NIVEL 974 LEVANTE NORTE 1 PM 712 14-04-2026</t>
  </si>
  <si>
    <t>NIVEL 974 M4 7N T.PM 713 14-04-2026</t>
  </si>
  <si>
    <t>NIVEL 974 M4 7N T.PM 714 14-04-2026</t>
  </si>
  <si>
    <t>NIVEL 974 M4 7N T.PM 715 14-04-2026</t>
  </si>
  <si>
    <t>NIVEL 974 M4 7N T.PM 716 14-04-2026</t>
  </si>
  <si>
    <t>NIVEL 974 M4 7N T.PM 717 14-04-2026</t>
  </si>
  <si>
    <t>NIVEL 974 M4 7N T.PM 718 14-04-2026</t>
  </si>
  <si>
    <t>NIVEL 974 M4 7N T.PM 719 14-04-2026</t>
  </si>
  <si>
    <t>NIVEL 974 M4 7N T.PM 720 14-04-2026</t>
  </si>
  <si>
    <t>NIVEL 974 M4 7S T.PM 721 14-04-2026</t>
  </si>
  <si>
    <t>NIVEL 974 M4 7S T.PM 722 14-04-2026</t>
  </si>
  <si>
    <t>NIVEL 974 M4 7S T.PM 723 14-04-2026</t>
  </si>
  <si>
    <t>NIVEL 974 M4 7S T.PM 724 14-04-2026</t>
  </si>
  <si>
    <t>NIVEL 974 M4 7S T.PM 725 14-04-2026</t>
  </si>
  <si>
    <t>NIVEL 974 M4 7S T.PM 726 14-04-2026</t>
  </si>
  <si>
    <t>NIVEL 974 M4 7S T.PM 727 14-04-2026</t>
  </si>
  <si>
    <t>NIVEL 974 M4 7S T.PM 728 14-04-2026</t>
  </si>
  <si>
    <t>NIVEL 974 M4 7S T.PM 729 14-04-2026</t>
  </si>
  <si>
    <t>NIVEL 974 M4 7S T.PM 730 14-04-2026</t>
  </si>
  <si>
    <t>NIVEL 974 M4 7S T.PM 731 14-04-2026</t>
  </si>
  <si>
    <t>NIVEL 974 M4 7S T.PM 732 14-04-2026</t>
  </si>
  <si>
    <t>NIVEL 974 M4 7S T.PM 733 14-04-2026</t>
  </si>
  <si>
    <t>NIVEL 974 M4 7S T.PM 734 14-04-2026</t>
  </si>
  <si>
    <t>NIVEL 974 M4 7S T.PM 735 14-04-2026</t>
  </si>
  <si>
    <t>NIVEL 974 M4 7S T.PM 736 14-04-2026</t>
  </si>
  <si>
    <t>NIVEL 974 M4 7S T.PM 737 14-04-2026</t>
  </si>
  <si>
    <t>NIVEL 974 M4 7N AM 738 15-04-2026</t>
  </si>
  <si>
    <t>NIVEL 974 M4 7N AM 739 15-04-2026</t>
  </si>
  <si>
    <t>NIVEL 974 M4 7N AM 740 15-04-2026</t>
  </si>
  <si>
    <t>NIVEL 974 M4 7N AM 741 15-04-2026</t>
  </si>
  <si>
    <t>NIVEL 974 M4 7N AM 742 15-04-2026</t>
  </si>
  <si>
    <t>NIVEL 974 M4 7N AM 743 15-04-2026</t>
  </si>
  <si>
    <t>NIVEL 974 M4 7N AM 744 15-04-2026</t>
  </si>
  <si>
    <t>NIVEL 974 M4 7N AM 745 15-04-2026</t>
  </si>
  <si>
    <t>NIVEL 968 CONTRA AM 746 15-04-2026</t>
  </si>
  <si>
    <t>NIVEL 968 CONTRA AM 747 15-04-2026</t>
  </si>
  <si>
    <t>NIVEL 968 CONTRA AM 748 15-04-2026</t>
  </si>
  <si>
    <t>NIVEL 968 CONTRA AM 749 15-04-2026</t>
  </si>
  <si>
    <t>NIVEL 968 CONTRA AM 750 15-04-2026</t>
  </si>
  <si>
    <t>NIVEL 968 CONTRA AM 751 15-04-2026</t>
  </si>
  <si>
    <t>NIVEL 968 CONTRA AM 752 15-04-2026</t>
  </si>
  <si>
    <t>NIVEL 968 CONTRA AM 753 15-04-2026</t>
  </si>
  <si>
    <t>NIVEL 974 M4 6N DQ T.PM 754 15-04-2026</t>
  </si>
  <si>
    <t>NIVEL 974 M4 6N DQ T.PM 755 15-04-2026</t>
  </si>
  <si>
    <t>NIVEL 974 M4 6N DQ T.PM 756 15-04-2026</t>
  </si>
  <si>
    <t>NIVEL 974 M4 6N DQ T.PM 757 15-04-2026</t>
  </si>
  <si>
    <t>NIVEL 974 M4 6N DQ T.PM 758 15-04-2026</t>
  </si>
  <si>
    <t>NIVEL 974 M4 6N DQ T.PM 759 15-04-2026</t>
  </si>
  <si>
    <t>NIVEL 974 M4 6N DQ T.PM 760 15-04-2026</t>
  </si>
  <si>
    <t>NIVEL 974 M4 6N DQ T.PM 761 15-04-2026</t>
  </si>
  <si>
    <t>NIVEL 974 M4 6N DQ T.PM 762 15-04-2026</t>
  </si>
  <si>
    <t>NIVEL 974 M4 6N DQ T.PM 763 15-04-2026</t>
  </si>
  <si>
    <t>NIVEL 974 M4 6N DQ T.PM 764 15-04-2026</t>
  </si>
  <si>
    <t>NIVEL 974 M4 6N DQ T.PM 765 15-04-2026</t>
  </si>
  <si>
    <t>NIVEL 974 M4 6N DQ T.PM 766 15-04-2026</t>
  </si>
  <si>
    <t>NIVEL 974 M4 6N DQ T.PM 767 15-04-2026</t>
  </si>
  <si>
    <t>NIVEL 974 M4 6N DQ T.PM 768 15-04-2026</t>
  </si>
  <si>
    <t>NIVEL 974 M4 6N DQ T.PM 769 15-04-2026</t>
  </si>
  <si>
    <t>NIVEL 974 M4 6N DQ T.PM 770 15-04-2026</t>
  </si>
  <si>
    <t>NIVEL 974 M4 6N DQ T.PM 771 15-04-2026</t>
  </si>
  <si>
    <t>NIVEL 974 M4 6N DQ T.PM 772 15-04-2026</t>
  </si>
  <si>
    <t>NIVEL 974 M4 6N DQ T.PM 773 15-04-2026</t>
  </si>
  <si>
    <t>NIVEL 974 M4 6N DQ T.PM 774 15-04-2026</t>
  </si>
  <si>
    <t>NIVEL 974 M4 6N DQ T.PM 775 15-04-2026</t>
  </si>
  <si>
    <t>NIVEL 974 M4 6N DQ T.PM 776 15-04-2026</t>
  </si>
  <si>
    <t>NIVEL 974 M4 6N DQ T.PM 777 15-04-2026</t>
  </si>
  <si>
    <t>NIVEL 974 M4 6N DQ T.PM 778 15-04-2026</t>
  </si>
  <si>
    <t>NIVEL 974 M4 7S  T.PM 779 15-04-2026</t>
  </si>
  <si>
    <t>NIVEL 974 M4 7S  T.PM 780 15-04-2026</t>
  </si>
  <si>
    <t>NIVEL 974 M4 7S  T.PM 781 15-04-2026</t>
  </si>
  <si>
    <t>NIVEL 974 M4 7S  T.PM 782 15-04-2026</t>
  </si>
  <si>
    <t>NIVEL 974 M4 7S  T.PM 783 15-04-2026</t>
  </si>
  <si>
    <t>NIVEL 974 M4 7S  T.PM 784 15-04-2026</t>
  </si>
  <si>
    <t>NIVEL 974 RM M4 6N DQ PM 785 16-04-2026</t>
  </si>
  <si>
    <t>NIVEL 974 RM M4 6N DQ PM 786 16-04-2026</t>
  </si>
  <si>
    <t>NIVEL 974 RM M4 6N DQ PM 787 16-04-2026</t>
  </si>
  <si>
    <t>NIVEL 974 RM M4 6N DQ PM 788 16-04-2026</t>
  </si>
  <si>
    <t>NIVEL 974 RM M4 6N DQ PM 789 16-04-2026</t>
  </si>
  <si>
    <t>NIVEL 974 RM M4 6N DQ PM 790 16-04-2026</t>
  </si>
  <si>
    <t>NIVEL 974 RM M4 6N DQ PM 791 16-04-2026</t>
  </si>
  <si>
    <t>NIVEL 974 RM M4 6N DQ PM 792 16-04-2026</t>
  </si>
  <si>
    <t>NIVEL 974 RM M4 6N DQ PM 793 16-04-2026</t>
  </si>
  <si>
    <t>NIVEL 974 RM M4 6N DQ PM 794 16-04-2026</t>
  </si>
  <si>
    <t>NIVEL 974 RM M4 6N DQ PM 795 16-04-2026</t>
  </si>
  <si>
    <t>NIVEL 974 M4 7N PM 796 16-04-2026</t>
  </si>
  <si>
    <t>NIVEL 974 M4 7N PM 797 16-04-2026</t>
  </si>
  <si>
    <t>NIVEL 974 M4 7N PM 798 16-04-2026</t>
  </si>
  <si>
    <t>NIVEL 974 M4 6N RP T.PM 799 16-04-2025</t>
  </si>
  <si>
    <t>NIVEL 974 M4 6N RP T.PM 800 16-04-2025</t>
  </si>
  <si>
    <t>NIVEL 974 M4 6N RP T.PM 801 16-04-2025</t>
  </si>
  <si>
    <t>NIVEL 974 M4 6N RP T.PM 802 16-04-2025</t>
  </si>
  <si>
    <t>NIVEL 974 M4 6N RP T.PM 803 16-04-2025</t>
  </si>
  <si>
    <t>NIVEL 974 M4 6N RP T.PM 804 16-04-2025</t>
  </si>
  <si>
    <t>NIVEL 974 M4 6N RP T.PM 805 16-04-2025</t>
  </si>
  <si>
    <t>NIVEL 974 M4 6N RP T.PM 806 16-04-2025</t>
  </si>
  <si>
    <t>NIVEL 974 M4 7S T.PM 807 16-04-2025</t>
  </si>
  <si>
    <t>NIVEL 974 M4 7S T.PM 808 16-04-2025</t>
  </si>
  <si>
    <t>NIVEL 974 M4 7S T.PM 809 16-04-2025</t>
  </si>
  <si>
    <t>NIVEL 974 M4 7S T.PM 810 16-04-2025</t>
  </si>
  <si>
    <t>NIVEL 974 M4 7S T.PM 811 16-04-2025</t>
  </si>
  <si>
    <t>NIVEL 974 M4 7S T.PM 812 16-04-2025</t>
  </si>
  <si>
    <t>NIVEL 974 M4 7S T.PM 813 16-04-2025</t>
  </si>
  <si>
    <t>NIVEL 974 M4 7S T.PM 814 16-04-2025</t>
  </si>
  <si>
    <t>NIVEL 974 M4 7S T.PM 815 16-04-2025</t>
  </si>
  <si>
    <t>NIVEL 974 M4 7S T.PM 816 16-04-2025</t>
  </si>
  <si>
    <t>NIVEL 974 M4 7S T.PM 817 16-04-2025</t>
  </si>
  <si>
    <t>NIVEL 974 M4 7S T.PM 818 16-04-2025</t>
  </si>
  <si>
    <t>NIVEL 974 M4 7S T.PM 819 16-04-2025</t>
  </si>
  <si>
    <t>NIVEL 974 M4 7S T.PM 820 16-04-2025</t>
  </si>
  <si>
    <t>NIVEL 974 M4 7S T.PM 821 16-04-2025</t>
  </si>
  <si>
    <t>NIVEL 974 M4 7S T.PM 822 16-04-2025</t>
  </si>
  <si>
    <t>NIVEL 974 M4 7S T.PM 823 16-04-2025</t>
  </si>
  <si>
    <t>NIVEL 974 M4 7S T.PM 824 16-04-2025</t>
  </si>
  <si>
    <t>NIVEL 974 M4 7S T.PM 825 16-04-2025</t>
  </si>
  <si>
    <t>NIVEL 974 M4 7S T.PM 826 16-04-2025</t>
  </si>
  <si>
    <t>NIVEL 974 M4 7S T.PM 827 16-04-2025</t>
  </si>
  <si>
    <t>NIVEL 974 M3 5S L30 T.PM 828 16-04-2025</t>
  </si>
  <si>
    <t>NIVEL 974 M3 5S L30 T.PM 829 16-04-2025</t>
  </si>
  <si>
    <t>NIVEL 974 M3 5S L30 T.PM 830 16-04-2025</t>
  </si>
  <si>
    <t>NIVEL 974 M3 5S L30 T.PM 831 16-04-2025</t>
  </si>
  <si>
    <t>NIVEL 974 M4 6N T.PM 832 17-04-2026</t>
  </si>
  <si>
    <t>NIVEL 974 M4 6N T.PM 833 17-04-2026</t>
  </si>
  <si>
    <t>NIVEL 974 M4 6N T.PM 834 17-04-2026</t>
  </si>
  <si>
    <t>NIVEL 974 M4 6N T.PM 835 17-04-2026</t>
  </si>
  <si>
    <t>NIVEL 974 M4 6N T.PM 836 17-04-2026</t>
  </si>
  <si>
    <t>NIVEL 974 M4 6N T.PM 837 17-04-2026</t>
  </si>
  <si>
    <t>NIVEL 974 M4 6N T.PM 838 17-04-2026</t>
  </si>
  <si>
    <t>NIVEL 974 M4 6N T.PM 839 17-04-2026</t>
  </si>
  <si>
    <t>NIVEL 974 M4 7S T.PM 840 17-04-2026</t>
  </si>
  <si>
    <t>NIVEL 974 M4 7S T.PM 841 17-04-2026</t>
  </si>
  <si>
    <t>NIVEL 974 M4 7S T.PM 842 17-04-2026</t>
  </si>
  <si>
    <t>NIVEL 974 M4 7S T.PM 843 17-04-2026</t>
  </si>
  <si>
    <t>NIVEL 974 M4 7S T.PM 844 17-04-2026</t>
  </si>
  <si>
    <t>NIVEL 974 M4 7S T.PM 845 17-04-2026</t>
  </si>
  <si>
    <t>NIVEL 974 M4 7S T.PM 846 17-04-2026</t>
  </si>
  <si>
    <t>NIVEL 974 M4 7S T.PM 847 17-04-2026</t>
  </si>
  <si>
    <t>NIVEL 974 M4 7S T.PM 848 17-04-2026</t>
  </si>
  <si>
    <t>NIVEL 974 M4 7S T.PM 849 17-04-2026</t>
  </si>
  <si>
    <t>NIVEL 974 M4 7S T.PM 850 17-04-2026</t>
  </si>
  <si>
    <t>NIVEL 974 M4 7S T.PM 851 17-04-2026</t>
  </si>
  <si>
    <t>NIVEL 974 M4 7S T.PM 852 17-04-2026</t>
  </si>
  <si>
    <t>NIVEL 974 M4 7S T.PM 853 17-04-2026</t>
  </si>
  <si>
    <t>NIVEL 974 REMANENTE T.PM 854 17-04-2026</t>
  </si>
  <si>
    <t>NIVEL 974 REMANENTE T.PM 855 17-04-2026</t>
  </si>
  <si>
    <t>NIVEL 974 REMANENTE T.PM 856 17-04-2026</t>
  </si>
  <si>
    <t>NIVEL 974 REMANENTE T.PM 857 17-04-2026</t>
  </si>
  <si>
    <t>NIVEL 974 REMANENTE T.PM 858 17-04-2026</t>
  </si>
  <si>
    <t>NIVEL 974 REMANENTE T.PM 859 17-04-2026</t>
  </si>
  <si>
    <t>NIVEL 974 REMANENTE T.PM 860 17-04-2026</t>
  </si>
  <si>
    <t>NIVEL 974 M4 7N PM 861 17-04-2026</t>
  </si>
  <si>
    <t>NIVEL 974 M4 7N PM 862 17-04-2026</t>
  </si>
  <si>
    <t>NIVEL 974 M4 7N PM 863 17-04-2026</t>
  </si>
  <si>
    <t>NIVEL 974 M4 7N PM 864 17-04-2026</t>
  </si>
  <si>
    <t>NIVEL 974 M4 7N PM 865 17-04-2026</t>
  </si>
  <si>
    <t>NIVEL 974 M4 7N PM 866 17-04-2026</t>
  </si>
  <si>
    <t>NIVEL 974 M4 7N PM 867 17-04-2026</t>
  </si>
  <si>
    <t>NIVEL 974 M4 7N PM 868 17-04-2026</t>
  </si>
  <si>
    <t>NIVEL 974 M4 7N PM 869 17-04-2026</t>
  </si>
  <si>
    <t>NIVEL 974 M4 7N PM 870 17-04-2026</t>
  </si>
  <si>
    <t>NIVEL 974 M4 7N PM 871 17-04-2026</t>
  </si>
  <si>
    <t>NIVEL 974 REMANENTE PM 872 20-04-2026</t>
  </si>
  <si>
    <t>NIVEL 974 REMANENTE PM 873 20-04-2026</t>
  </si>
  <si>
    <t>NIVEL 974 REMANENTE PM 874 20-04-2026</t>
  </si>
  <si>
    <t>NIVEL 974 REMANENTE PM 875 20-04-2026</t>
  </si>
  <si>
    <t>NIVEL 974 REMANENTE PM 876 20-04-2026</t>
  </si>
  <si>
    <t>NIVEL 974 REMANENTE PM 877 20-04-2026</t>
  </si>
  <si>
    <t>NIVEL 974 REMANENTE PM 878 20-04-2026</t>
  </si>
  <si>
    <t>NIVEL 974 M4 6N RP T.PM 879 20-04-2026</t>
  </si>
  <si>
    <t>NIVEL 974 M4 6N RP T.PM 880 20-04-2026</t>
  </si>
  <si>
    <t>NIVEL 974 M4 6N RP T.PM 881 20-04-2026</t>
  </si>
  <si>
    <t>NIVEL 974 M4 6N RP T.PM 882 20-04-2026</t>
  </si>
  <si>
    <t>NIVEL 974 M4 6N RP T.PM 883 20-04-2026</t>
  </si>
  <si>
    <t>NIVEL 974 M4 6N RP T.PM 884 20-04-2026</t>
  </si>
  <si>
    <t>NIVEL 974 M4 6N RP T.PM 885 20-04-2026</t>
  </si>
  <si>
    <t>NIVEL 974 M4 6N RP T.PM 886 20-04-2026</t>
  </si>
  <si>
    <t>NIVEL 974 M4 6N RP T.PM 887 20-04-2026</t>
  </si>
  <si>
    <t>NIVEL 974 M4 6N RP T.PM 888 20-04-2026</t>
  </si>
  <si>
    <t>NIVEL 974 M4 6N RP T.PM 889 20-04-2026</t>
  </si>
  <si>
    <t>NIVEL 974 M4 6N RP T.PM 890 20-04-2026</t>
  </si>
  <si>
    <t>NIVEL 974 M4 6N RP T.PM 891 20-04-2026</t>
  </si>
  <si>
    <t>NIVEL 974 M4 6N RP T.PM 892 20-04-2026</t>
  </si>
  <si>
    <t>NIVEL 974 M4 6N RP T.PM 893 20-04-2026</t>
  </si>
  <si>
    <t>NIVEL 974 M4 7S L31 T.PM 894 20-04-2026</t>
  </si>
  <si>
    <t>NIVEL 974 M4 7S L31 T.PM 895 20-04-2026</t>
  </si>
  <si>
    <t>NIVEL 974 M4 7S L31 T.PM 896 20-04-2026</t>
  </si>
  <si>
    <t>NIVEL 974 M4 7S L31 T.PM 897 20-04-2026</t>
  </si>
  <si>
    <t>NIVEL 974 M4 7S L31 T.PM 898 20-04-2026</t>
  </si>
  <si>
    <t>NIVEL 974 M4 7S L31 T.PM 899 20-04-2026</t>
  </si>
  <si>
    <t>NIVEL 974 M4 7S L31 T.PM 900 20-04-2026</t>
  </si>
  <si>
    <t>NIVEL 974 M4 7S L31 T.PM 901 20-04-2026</t>
  </si>
  <si>
    <t>NIVEL 974 M4 7S T.PM 902 20-04-2026</t>
  </si>
  <si>
    <t>NIVEL 974 M4 7S T.PM 903 20-04-2026</t>
  </si>
  <si>
    <t>NIVEL 974 M4 7S T.PM 904 20-04-2026</t>
  </si>
  <si>
    <t>NIVEL 974 M4 7S T.PM 905 20-04-2026</t>
  </si>
  <si>
    <t>NIVEL 974 M4 7S T.PM 906 20-04-2026</t>
  </si>
  <si>
    <t>NIVEL 974 M4 6N RP T.PM 907 21-04-2026</t>
  </si>
  <si>
    <t>NIVEL 974 M4 6N RP T.PM 908 21-04-2026</t>
  </si>
  <si>
    <t>NIVEL 974 M4 6N RP T.PM 909 21-04-2026</t>
  </si>
  <si>
    <t>NIVEL 974 M4 6N RP T.PM 910 21-04-2026</t>
  </si>
  <si>
    <t>NIVEL 974 M4 6N RP T.PM 911 21-04-2026</t>
  </si>
  <si>
    <t>NIVEL 974 M4 6N RP T.PM 912 21-04-2026</t>
  </si>
  <si>
    <t>NIVEL 974 M4 6N RP T.PM 913 21-04-2026</t>
  </si>
  <si>
    <t>NIVEL 974 M4 6N RP T.PM 914 21-04-2026</t>
  </si>
  <si>
    <t>NIVEL 974 M4 6N RP T.PM 915 21-04-2026</t>
  </si>
  <si>
    <t>NIVEL 974 M4 6N RP T.PM 916 21-04-2026</t>
  </si>
  <si>
    <t>NIVEL 974 M4 7S L32 T.PM 917 21-04-2026</t>
  </si>
  <si>
    <t>NIVEL 974 M4 7S L32 T.PM 918 21-04-2026</t>
  </si>
  <si>
    <t>NIVEL 974 M4 7S L32 T.PM 919 21-04-2026</t>
  </si>
  <si>
    <t>NIVEL 974 M4 7S L32 T.PM 920 21-04-2026</t>
  </si>
  <si>
    <t>NIVEL 974 M4 7S L32 T.PM 921 21-04-2026</t>
  </si>
  <si>
    <t>NIVEL 974 M4 7S L32 T.PM 922 21-04-2026</t>
  </si>
  <si>
    <t>NIVEL 974 M4 7S L32 T.PM 923 21-04-2026</t>
  </si>
  <si>
    <t>NIVEL 974 M4 7S L32 T.PM 924 21-04-2026</t>
  </si>
  <si>
    <t>NIVEL 974 M4 7S L32 T.PM 925 21-04-2026</t>
  </si>
  <si>
    <t>NIVEL 974 M4 7S L31 T.PM 926 21-04-2026</t>
  </si>
  <si>
    <t>NIVEL 974 M4 7S L31 T.PM 927 21-04-2026</t>
  </si>
  <si>
    <t>NIVEL 974 M4 7S T.PM 928 21-04-2026</t>
  </si>
  <si>
    <t>NIVEL 974 M4 7S T.PM 929 21-04-2026</t>
  </si>
  <si>
    <t>NIVEL 974 M4 7S T.PM 930 21-04-2026</t>
  </si>
  <si>
    <t>NIVEL 974 M4 7S T.PM 931 21-04-2026</t>
  </si>
  <si>
    <t>NIVEL 974 M4 7S L31 T.PM 932 21-04-2026</t>
  </si>
  <si>
    <t>NIVEL 974 M4 7S L31 T.PM 933 21-04-2026</t>
  </si>
  <si>
    <t>NIVEL 974 M4 7S L31 T.PM 934 21-04-2026</t>
  </si>
  <si>
    <t>NIVEL 974 M4 6N RP T.PM 935 22-04-2026</t>
  </si>
  <si>
    <t>NIVEL 974 M4 6N RP T.PM 936 22-04-2026</t>
  </si>
  <si>
    <t>NIVEL 974 M4 6N RP T.PM 937 22-04-2026</t>
  </si>
  <si>
    <t>NIVEL 974 M4 6N RP T.PM 938 22-04-2026</t>
  </si>
  <si>
    <t>NIVEL 974 M4 6N RP T.PM 939 22-04-2026</t>
  </si>
  <si>
    <t>NIVEL 974 M4 6N RP T.PM 940 22-04-2026</t>
  </si>
  <si>
    <t>NIVEL 974 M4 6N RP T.PM 941 22-04-2026</t>
  </si>
  <si>
    <t>NIVEL 974 M4 6N RP T.PM 942 22-04-2026</t>
  </si>
  <si>
    <t>NIVEL 974 M4 6N RP T.PM 943 22-04-2026</t>
  </si>
  <si>
    <t>NIVEL 974 M4 6N RP T.PM 944 22-04-2026</t>
  </si>
  <si>
    <t>NIVEL 974 M4 6N RP T.PM 945 22-04-2026</t>
  </si>
  <si>
    <t>NIVEL 974 M4 6N RP T.PM 946 22-04-2026</t>
  </si>
  <si>
    <t>NIVEL 974 M4 6N RP T.PM 947 22-04-2026</t>
  </si>
  <si>
    <t>NIVEL 974 M4 7S L32 T.PM 948 22-04-2026</t>
  </si>
  <si>
    <t>NIVEL 974 M4 7S L32 T.PM 949 22-04-2026</t>
  </si>
  <si>
    <t>NIVEL 974 M4 7S L32 T.PM 950 22-04-2026</t>
  </si>
  <si>
    <t>NIVEL 974 M4 7S L32 T.PM 951 22-04-2026</t>
  </si>
  <si>
    <t>NIVEL 974 M4 7S L32 T.PM 952 22-04-2026</t>
  </si>
  <si>
    <t>NIVEL 974 M4 7S L32 T.PM 953 22-04-2026</t>
  </si>
  <si>
    <t>NIVEL 974 M4 7S L32 T.PM 954 22-04-2026</t>
  </si>
  <si>
    <t>NIVEL 974 M4 7S T.PM 955 22-04-2026</t>
  </si>
  <si>
    <t>NIVEL 974 M4 7S T.PM 956 22-04-2026</t>
  </si>
  <si>
    <t>NIVEL 974 M4 7S T.PM 957 22-04-2026</t>
  </si>
  <si>
    <t>NIVEL 974 M4 7S T.PM 958 22-04-2026</t>
  </si>
  <si>
    <t>NIVEL 974 M4 7S T.PM 959 22-04-2026</t>
  </si>
  <si>
    <t>NIVEL 974 M4 7S L32 PM 960 23-04-2026</t>
  </si>
  <si>
    <t>NIVEL 974 M4 7S L32 PM 961 23-04-2026</t>
  </si>
  <si>
    <t>NIVEL 974 M4 7S L32 PM 962 23-04-2026</t>
  </si>
  <si>
    <t>NIVEL 974 M4 7S L32 PM 963 23-04-2026</t>
  </si>
  <si>
    <t>NIVEL 974 M4 7S L32 PM 964 23-04-2026</t>
  </si>
  <si>
    <t>NIVEL 974 M4 7S L32 PM 965 23-04-2026</t>
  </si>
  <si>
    <t>NIVEL 974 M4 7S L32 PM 966 23-04-2026</t>
  </si>
  <si>
    <t>NIVEL 974 M4 7S L32 PM 967 23-04-2026</t>
  </si>
  <si>
    <t>NIVEL 974 M4 7S PM 969 23-04-2026</t>
  </si>
  <si>
    <t>NIVEL 974 M4 6N RP T.PM 971 23-04-2026</t>
  </si>
  <si>
    <t>NIVEL 974 M4 6N RP T.PM 972 23-04-2026</t>
  </si>
  <si>
    <t>NIVEL 974 M4 6N RP T.PM 973 23-04-2026</t>
  </si>
  <si>
    <t>NIVEL 974 M4 6N RP T.PM 976 23-04-2026</t>
  </si>
  <si>
    <t>NIVEL 974 M4 6N RP T.PM 977 23-04-2026</t>
  </si>
  <si>
    <t>NIVEL 974 M4 6N RP T.PM 978 23-04-2026</t>
  </si>
  <si>
    <t>NIVEL 974 M4 6N RP T.PM 979 23-04-2026</t>
  </si>
  <si>
    <t>NIVEL 974 M4 6N RP T.PM 980 23-04-2026</t>
  </si>
  <si>
    <t>NIVEL 974 M4 6N RP T.PM 981 23-04-2026</t>
  </si>
  <si>
    <t>NIVEL 974 M4 6N RP T.PM 982 23-04-2026</t>
  </si>
  <si>
    <t>NIVEL 974 M4 6N RP T.PM 983 23-04-2026</t>
  </si>
  <si>
    <t>NIVEL 974 M4 7S L32 T.PM 984 23-04-2026</t>
  </si>
  <si>
    <t>NIVEL 974 M4 7S L32 T.PM 985 23-04-2026</t>
  </si>
  <si>
    <t>NIVEL 974 M4 7S L32 T.PM 986 23-04-2026</t>
  </si>
  <si>
    <t>NIVEL 974 M4 7S L32 T.PM 987 23-04-2026</t>
  </si>
  <si>
    <t>NIVEL 974 M4 7S L32 T.PM 988 23-04-2026</t>
  </si>
  <si>
    <t>NIVEL 974 M4 7S L32 T.PM 989 23-04-2026</t>
  </si>
  <si>
    <t>NIVEL 974 M4 7S L32 T.PM 990 23-04-2026</t>
  </si>
  <si>
    <t>NIVEL 974 M4 7S L32 T.PM 991 23-04-2026</t>
  </si>
  <si>
    <t>NIVEL 974 M4 7S L32 T.PM 992 23-04-2026</t>
  </si>
  <si>
    <t>NIVEL 974 M4 7S L32 T.PM 993 23-04-2026</t>
  </si>
  <si>
    <t>NIVEL 974 M4 7S T.PM 994 23-04-2026</t>
  </si>
  <si>
    <t>NIVEL 974 M4 7S T.PM 995 23-04-2026</t>
  </si>
  <si>
    <t>NIVEL 974 M4 7S T.PM 996 23-04-2026</t>
  </si>
  <si>
    <t>NIVEL 974 M4 7S T.PM 997 23-04-2026</t>
  </si>
  <si>
    <t>NIVEL 974 M4 7S T.PM 998 23-04-2026</t>
  </si>
  <si>
    <t>NIVEL 974 M4 7S T.PM 999 23-04-2026</t>
  </si>
  <si>
    <t>NIVEL 974 M4 7S T.PM 1000 23-04-2026</t>
  </si>
  <si>
    <t>NIVEL 974 M4 7S PM 1001 24-04-2026</t>
  </si>
  <si>
    <t>NIVEL 974 M4 7S PM 1002 24-04-2026</t>
  </si>
  <si>
    <t>NIVEL 974 M4 7S PM 1003 24-04-2026</t>
  </si>
  <si>
    <t>NIVEL 974 M4 7S PM 1004 24-04-2026</t>
  </si>
  <si>
    <t>NIVEL 974 M4 7S PM 1006 24-04-2026</t>
  </si>
  <si>
    <t>NIVEL 974 M4 7S PM 1007 24-04-2026</t>
  </si>
  <si>
    <t>NIVEL 974 M4 7S PM 1009 24-04-2026</t>
  </si>
  <si>
    <t>NIVEL 974 M4 7S PM 1010 24-04-2026</t>
  </si>
  <si>
    <t>NIVEL 974 M4 7S L32 T.PM 1011 24-04-2026</t>
  </si>
  <si>
    <t>NIVEL 974 M4 7S L32 T.PM 1012 24-04-2026</t>
  </si>
  <si>
    <t>NIVEL 974 M4 7S L32 T.PM 1013 24-04-2026</t>
  </si>
  <si>
    <t>NIVEL 974 M4 7S L32 T.PM 1014 24-04-2026</t>
  </si>
  <si>
    <t>NIVEL 974 M4 7S L32 T.PM 1015 24-04-2026</t>
  </si>
  <si>
    <t>NIVEL 974 M4 7S L32 T.PM 1016 24-04-2026</t>
  </si>
  <si>
    <t>NIVEL 974 M4 7S L32 T.PM 1017 24-04-2026</t>
  </si>
  <si>
    <t>NIVEL 974 M4 7S L32 T.PM 1019 24-04-2026</t>
  </si>
  <si>
    <t>NIVEL 974 M4 7S L32 T.PM 1020 24-04-2026</t>
  </si>
  <si>
    <t>NIVEL 974 M4 6N T.PM 1021 24-04-2026</t>
  </si>
  <si>
    <t>NIVEL 974 M4 6N T.PM 1022 24-04-2026</t>
  </si>
  <si>
    <t>NIVEL 974 M4 6N T.PM 1023 24-04-2026</t>
  </si>
  <si>
    <t>NIVEL 974 M4 6N T.PM 1024 24-04-2026</t>
  </si>
  <si>
    <t>NIVEL 974 M4 6N T.PM 1025 24-04-2026</t>
  </si>
  <si>
    <t>NIVEL 974 M4 6N T.PM 1026 24-04-2026</t>
  </si>
  <si>
    <t>NIVEL 974 M4 6N T.PM 1027 24-04-2026</t>
  </si>
  <si>
    <t>NIVEL 974 M4 6N T.PM 1028 24-04-2026</t>
  </si>
  <si>
    <t>NIVEL 974 M4 6N T.PM 1029 24-04-2026</t>
  </si>
  <si>
    <t>NIVEL 974 M4 6N T.PM 1030 24-04-2026</t>
  </si>
  <si>
    <t>NIVEL 974 M4 7S T.PM 1031 24-04-2026</t>
  </si>
  <si>
    <t>NIVEL 974 M4 7S T.PM 1032 24-04-2026</t>
  </si>
  <si>
    <t>NIVEL 974 M4 7S T.PM 1033 24-04-2026</t>
  </si>
  <si>
    <t>NIVEL 974 M4 7S T.PM 1034 24-04-2026</t>
  </si>
  <si>
    <t>NIVEL 974 M4 7S T.PM 1035 24-04-2026</t>
  </si>
  <si>
    <t>NIVEL 974 M4 7S T.PM 1036 24-04-2026</t>
  </si>
  <si>
    <t>NIVEL 974 M4 7S T.PM 1037 24-04-2026</t>
  </si>
  <si>
    <t>NIVEL 974 M4 7S T.PM 1038 24-04-2026</t>
  </si>
  <si>
    <t>NIVEL 974 M4 7S T.PM 1039 24-04-2026</t>
  </si>
  <si>
    <t>NIVEL 974 M4 7S T.PM 1040 24-04-2026</t>
  </si>
  <si>
    <t>NIVEL 974 M4 7S T.PM 1041 24-04-2026</t>
  </si>
  <si>
    <t>NIVEL 974 M4 7S T.PM 1042 24-04-2026</t>
  </si>
  <si>
    <t>NIVEL 974 M4 7S T.PM 1043 24-04-2026</t>
  </si>
  <si>
    <t>NIVEL 974 M4 7S T.PM 1044 24-04-2026</t>
  </si>
  <si>
    <t>NIVEL 968 RP AM 1045 27-04-2026</t>
  </si>
  <si>
    <t>NIVEL 968 RP AM 1046 27-04-2026</t>
  </si>
  <si>
    <t>NIVEL 968 RP AM 1047 27-04-2026</t>
  </si>
  <si>
    <t>NIVEL 968 RP AM 1048 27-04-2026</t>
  </si>
  <si>
    <t>NIVEL 968 RP AM 1049 27-04-2026</t>
  </si>
  <si>
    <t>NIVEL 968 RP AM 1050 27-04-2026</t>
  </si>
  <si>
    <t>NIVEL 968 RP AM 1051 27-04-2026</t>
  </si>
  <si>
    <t>NIVEL 968 RP AM 1052 27-04-2026</t>
  </si>
  <si>
    <t>NIVEL 968 RP AM 1053 27-04-2026</t>
  </si>
  <si>
    <t>NIVEL 968 RP AM 1054 27-04-2026</t>
  </si>
  <si>
    <t>NIVEL 974 M4 6N T.PM 1055 27-04-2026</t>
  </si>
  <si>
    <t>NIVEL 974 M4 6N T.PM 1056 27-04-2026</t>
  </si>
  <si>
    <t>NIVEL 974 M4 6N T.PM 1057 27-04-2026</t>
  </si>
  <si>
    <t>NIVEL 974 M4 6N T.PM 1058 27-04-2026</t>
  </si>
  <si>
    <t>NIVEL 974 M4 6N T.PM 1059 27-04-2026</t>
  </si>
  <si>
    <t>NIVEL 974 M4 6N T.PM 1060 27-04-2026</t>
  </si>
  <si>
    <t>NIVEL 974 M4 6N T.PM 1061 27-04-2026</t>
  </si>
  <si>
    <t>NIVEL 974 M4 6N T.PM 1062 27-04-2026</t>
  </si>
  <si>
    <t>NIVEL 974 M4 6N T.PM 1063 27-04-2026</t>
  </si>
  <si>
    <t>NIVEL 974 M4 6N T.PM 1064 27-04-2026</t>
  </si>
  <si>
    <t>NIVEL 974 M4 6N T.PM 1065 27-04-2026</t>
  </si>
  <si>
    <t>NIVEL 974 M4 6N T.PM 1066 27-04-2026</t>
  </si>
  <si>
    <t>NIVEL 974 M4 6N T.PM 1067 27-04-2026</t>
  </si>
  <si>
    <t>NIVEL 974 M4 7S L32 T.PM 1068 27-04-2026</t>
  </si>
  <si>
    <t>NIVEL 974 M4 7S L32 T.PM 1069 27-04-2026</t>
  </si>
  <si>
    <t>NIVEL 974 M4 7S L32 T.PM 1070 27-04-2026</t>
  </si>
  <si>
    <t>NIVEL 974 M4 7S L32 T.PM 1071 27-04-2026</t>
  </si>
  <si>
    <t>NIVEL 974 M4 7S L32 T.PM 1072 27-04-2026</t>
  </si>
  <si>
    <t>NIVEL 974 M4 7S L32 T.PM 1073 27-04-2026</t>
  </si>
  <si>
    <t>NIVEL 974 M4 7S L32 T.PM 1074 27-04-2026</t>
  </si>
  <si>
    <t>NIVEL 974 M4 7S L32 T.PM 1075 27-04-2026</t>
  </si>
  <si>
    <t>NIVEL 974 M4 7S T.PM 1076 27-04-2026</t>
  </si>
  <si>
    <t>NIVEL 974 M4 7S T.PM 1077 27-04-2026</t>
  </si>
  <si>
    <t>NIVEL 974 M4 7S T.PM 1078 27-04-2026</t>
  </si>
  <si>
    <t>NIVEL 974 M4 7S T.PM 1079 27-04-2026</t>
  </si>
  <si>
    <t>NIVEL 974 M4 7S T.PM 1080 27-04-2026</t>
  </si>
  <si>
    <t>NIVEL 974 M4 7S T.PM 1081 27-04-2026</t>
  </si>
  <si>
    <t>NIVEL 974 M4 7S T.PM 1082 27-04-2026</t>
  </si>
  <si>
    <t>NIVEL 974 M4 7S T.PM 1083 27-04-2026</t>
  </si>
  <si>
    <t>NIVEL 974 M4 7S T.PM 1084 27-04-2026</t>
  </si>
  <si>
    <t>NIVEL 974 M4 7S T.PM 1085 27-04-2026</t>
  </si>
  <si>
    <t>NIVEL 974 M4 7S T.PM 1086 27-04-2026</t>
  </si>
  <si>
    <t>NIVEL 974 M4 7S T.PM 1087 27-04-2026</t>
  </si>
  <si>
    <t>NIVEL 974 M4 7S T.PM 1088 27-04-2026</t>
  </si>
  <si>
    <t>NIVEL 974 M4 7S T.PM 1089 27-04-2026</t>
  </si>
  <si>
    <t>NIVEL 974 M4 7S T.PM 1090 27-04-2026</t>
  </si>
  <si>
    <t>NIVEL 974 M4 7S T.PM 1091 27-04-2026</t>
  </si>
  <si>
    <t>NIVEL 974 M4 7S T.PM 1092 27-04-2026</t>
  </si>
  <si>
    <t>NIVEL 974 M4 7S L31 T.PM 1093 27-04-2026</t>
  </si>
  <si>
    <t>NIVEL 974 M4 7S L31 T.PM 1094 27-04-2026</t>
  </si>
  <si>
    <t>NIVEL 974 M4 6N T.PM 1095 28-04-2026</t>
  </si>
  <si>
    <t>NIVEL 974 M4 6N T.PM 1096 28-04-2026</t>
  </si>
  <si>
    <t>NIVEL 974 M4 6N T.PM 1097 28-04-2026</t>
  </si>
  <si>
    <t>NIVEL 974 M4 6N T.PM 1098 28-04-2026</t>
  </si>
  <si>
    <t>NIVEL 974 M4 6N T.PM 1099 28-04-2026</t>
  </si>
  <si>
    <t>NIVEL 974 M4 6N T.PM 1100 28-04-2026</t>
  </si>
  <si>
    <t>NIVEL 974 M4 6N T.PM 1101 28-04-2026</t>
  </si>
  <si>
    <t>NIVEL 974 M4 6N T.PM 1102 28-04-2026</t>
  </si>
  <si>
    <t>NIVEL 974 M4 6N T.PM 1103 28-04-2026</t>
  </si>
  <si>
    <t>NIVEL 974 M4 6N T.PM 1104 28-04-2026</t>
  </si>
  <si>
    <t>NIVEL 974 M4 6N T.PM 1105 28-04-2026</t>
  </si>
  <si>
    <t>NIVEL 974 M4 6N T.PM 1106 28-04-2026</t>
  </si>
  <si>
    <t>NIVEL 974 M4 6N T.PM 1107 28-04-2026</t>
  </si>
  <si>
    <t>NIVEL 974 M4 6N T.PM 1108 28-04-2026</t>
  </si>
  <si>
    <t>NIVEL 974 M4 7S L32 T.PM 1109 28-04-2026</t>
  </si>
  <si>
    <t>NIVEL 974 M4 7S L32 T.PM 1110 28-04-2026</t>
  </si>
  <si>
    <t>NIVEL 974 M4 7S L32 T.PM 1111 28-04-2026</t>
  </si>
  <si>
    <t>NIVEL 974 M4 7S L32 T.PM 1112 28-04-2026</t>
  </si>
  <si>
    <t>NIVEL 974 M4 7S L32 T.PM 1113 28-04-2026</t>
  </si>
  <si>
    <t>NIVEL 974 M4 7S L32 T.PM 1114 28-04-2026</t>
  </si>
  <si>
    <t>NIVEL 974 M4 7S L32 T.PM 1115 28-04-2026</t>
  </si>
  <si>
    <t>NIVEL 974 M4 7S L32 T.PM 1116 28-04-2026</t>
  </si>
  <si>
    <t>NIVEL 974 M4 7S L32 T.PM 1117 28-04-2026</t>
  </si>
  <si>
    <t>NIVEL 974 M4 7S L31 T.PM 1118 28-04-2026</t>
  </si>
  <si>
    <t>NIVEL 974 M4 7S L31 T.PM 1119 28-04-2026</t>
  </si>
  <si>
    <t>NIVEL 974 M4 7S L31 T.PM 1120 28-04-2026</t>
  </si>
  <si>
    <t>NIVEL 974 M4 7S L31 T.PM 1121 28-04-2026</t>
  </si>
  <si>
    <t>NIVEL 974 M4 7S L31 T.PM 1122 28-04-2026</t>
  </si>
  <si>
    <t>NIVEL 974 M4 7S L31 T.PM 1123 28-04-2026</t>
  </si>
  <si>
    <t>NIVEL 974 M4 7S T.PM 1124 28-04-2026</t>
  </si>
  <si>
    <t>NIVEL 974 M4 7S T.PM 1125 28-04-2026</t>
  </si>
  <si>
    <t>NIVEL 974 M4 7S T.PM 1126 28-04-2026</t>
  </si>
  <si>
    <t>NIVEL 974 M4 7S T.PM 1127 28-04-2026</t>
  </si>
  <si>
    <t>NIVEL 974 M4 7S T.PM 1128 28-04-2026</t>
  </si>
  <si>
    <t>NIVEL 974 M4 7S T.PM 1129 28-04-2026</t>
  </si>
  <si>
    <t>NIVEL 974 M4 7S T.PM 1130 28-04-2026</t>
  </si>
  <si>
    <t>NIVEL 974 M4 7S T.PM 1131 28-04-2026</t>
  </si>
  <si>
    <t>NIVEL 974 M4 6N T.PM 1132 29-04-2026</t>
  </si>
  <si>
    <t>NIVEL 974 M4 6N T.PM 1133 29-04-2026</t>
  </si>
  <si>
    <t>NIVEL 974 M4 6N T.PM 1134 29-04-2026</t>
  </si>
  <si>
    <t>NIVEL 974 M4 6N T.PM 1135 29-04-2026</t>
  </si>
  <si>
    <t>NIVEL 974 M4 6N T.PM 1136 29-04-2026</t>
  </si>
  <si>
    <t>NIVEL 974 M4 6N T.PM 1137 29-04-2026</t>
  </si>
  <si>
    <t>NIVEL 974 M4 6N T.PM 1138 29-04-2026</t>
  </si>
  <si>
    <t>NIVEL 974 M4 6N T.PM 1139 29-04-2026</t>
  </si>
  <si>
    <t>NIVEL 974 M4 6N T.PM 1140 29-04-2026</t>
  </si>
  <si>
    <t>NIVEL 974 M4 6N T.PM 1141 29-04-2026</t>
  </si>
  <si>
    <t>NIVEL 974 M4 6N T.PM 1142 29-04-2026</t>
  </si>
  <si>
    <t>NIVEL 974 M4 6N T.PM 1143 29-04-2026</t>
  </si>
  <si>
    <t>NIVEL 974 M4 7S L32 T.PM 1144 29-04-2026</t>
  </si>
  <si>
    <t>NIVEL 974 M4 7S L32 T.PM 1145 29-04-2026</t>
  </si>
  <si>
    <t>NIVEL 974 M4 7S L32 T.PM 1146 29-04-2026</t>
  </si>
  <si>
    <t>NIVEL 974 M4 7S L32 T.PM 1147 29-04-2026</t>
  </si>
  <si>
    <t>NIVEL 974 M4 7S L32 T.PM 1148 29-04-2026</t>
  </si>
  <si>
    <t>NIVEL 974 M4 7S L32 T.PM 1149 29-04-2026</t>
  </si>
  <si>
    <t>NIVEL 974 M4 7S L32 T.PM 1150 29-04-2026</t>
  </si>
  <si>
    <t>NIVEL 974 M4 7S L32 T.PM 1151 29-04-2026</t>
  </si>
  <si>
    <t>NIVEL 974 M4 6N T.PM 1152 30-04-2026</t>
  </si>
  <si>
    <t>NIVEL 974 M4 6N T.PM 1153 30-04-2026</t>
  </si>
  <si>
    <t>NIVEL 974 M4 6N T.PM 1154 30-04-2026</t>
  </si>
  <si>
    <t>NIVEL 974 M4 6N T.PM 1155 30-04-2026</t>
  </si>
  <si>
    <t>NIVEL 974 M4 6N T.PM 1156 30-04-2026</t>
  </si>
  <si>
    <t>NIVEL 974 M4 6N T.PM 1157 30-04-2026</t>
  </si>
  <si>
    <t>NIVEL 974 M4 6N T.PM 1158 30-04-2026</t>
  </si>
  <si>
    <t>NIVEL 974 M4 6N T.PM 1159 30-04-2026</t>
  </si>
  <si>
    <t>NIVEL 974 M4 6N T.PM 1160 30-04-2026</t>
  </si>
  <si>
    <t>NIVEL 974 M4 6N T.PM 1161 30-04-2026</t>
  </si>
  <si>
    <t>NIVEL 974 M4 7S L32 T.PM 1162 30-04-2026</t>
  </si>
  <si>
    <t>NIVEL 974 M4 7S L32 T.PM 1163 30-04-2026</t>
  </si>
  <si>
    <t>NIVEL 974 M4 7S L32 T.PM 1164 30-04-2026</t>
  </si>
  <si>
    <t>NIVEL 974 M4 7S L32 T.PM 1165 30-04-2026</t>
  </si>
  <si>
    <t>NIVEL 974 M4 7S L32 T.PM 1166 30-04-2026</t>
  </si>
  <si>
    <t>NIVEL 974 M4 7S L31 T.PM 1167 30-04-2026</t>
  </si>
  <si>
    <t>NIVEL 974 M4 7S L31 T.PM 1168 30-04-2026</t>
  </si>
  <si>
    <t>NIVEL 974 M4 7S L31 T.PM 1169 30-04-2026</t>
  </si>
  <si>
    <t>NIVEL 974 M4 7S L31 T.PM 1170 30-04-2026</t>
  </si>
  <si>
    <t>NIVEL 974 M4 7S L31 T.PM 1171 30-04-2026</t>
  </si>
  <si>
    <t>NIVEL 974 M4 7S L31 T.PM 1172 30-04-2026</t>
  </si>
  <si>
    <t>NIVEL 974 M4 7S L31 T.PM 1173 30-04-2026</t>
  </si>
  <si>
    <t>NIVEL 974 M4 7S L31 T.PM 1174 30-04-2026</t>
  </si>
  <si>
    <t>NIVEL 974 M4 7S L31 T.PM 1175 30-04-2026</t>
  </si>
  <si>
    <t>NIVEL 974 M4 7S T.PM 1237 30-04-2026</t>
  </si>
  <si>
    <t>NIVEL 974 M4 7S T.PM 1238 30-04-2026</t>
  </si>
  <si>
    <t>NIVEL 974 M4 7S T.PM 1239 30-04-2026</t>
  </si>
  <si>
    <t>NIVEL 974 M4 7S T.PM 1240 30-04-2026</t>
  </si>
  <si>
    <t>NIVEL 974 M4 7S T.PM 1241 30-04-2026</t>
  </si>
  <si>
    <t>NIVEL 974 M4 7S T.PM 1242 30-04-2026</t>
  </si>
  <si>
    <t>NIVEL 974 M4 7S T.PM 1243 30-04-2026</t>
  </si>
  <si>
    <t>NIVEL 974 M4 7S T.PM 1244 30-04-2026</t>
  </si>
  <si>
    <t>NIVEL 974 M4 7S T.PM 1245 30-04-2026</t>
  </si>
  <si>
    <t>NIVEL 974 M4 7S T.PM 1246 30-04-2026</t>
  </si>
  <si>
    <t>NIVEL 974 M4 7S L32 AM 1604 29-04-2026</t>
  </si>
  <si>
    <t>NIVEL 974 M4 7S L32 AM 1605 29-04-2026</t>
  </si>
  <si>
    <t>NIVEL 974 M4 7S L32 AM 1606 29-04-2026</t>
  </si>
  <si>
    <t>NIVEL 974 M4 7S AM 1607 22-04-2026</t>
  </si>
  <si>
    <t>NIVEL 974 M4 7S AM 1608 22-04-2026</t>
  </si>
  <si>
    <t>NIVEL 974 M4 7S AM 1609 22-04-2026</t>
  </si>
  <si>
    <t>NIVEL 974 M4 7S AM 1610 22-04-2026</t>
  </si>
  <si>
    <t>NIVEL 974 M4 7S AM 1611 22-04-2026</t>
  </si>
  <si>
    <t>NIVEL 974 M4 7S AM 1612 22-04-2026</t>
  </si>
  <si>
    <t>NIVEL 974 M4 7S AM 1613 22-04-2026</t>
  </si>
  <si>
    <t>NIVEL 974 M4 7S AM 1614 22-04-2026</t>
  </si>
  <si>
    <t>NIVEL 974 M4 7S AM 1615 22-04-2026</t>
  </si>
  <si>
    <t>NIVEL 974 M4 7S AM 1616 22-04-2026</t>
  </si>
  <si>
    <t>NIVEL 974 M4 7S AM 1617 22-04-2026</t>
  </si>
  <si>
    <t>NIVEL 974 M4 7S AM 1618 22-04-2026</t>
  </si>
  <si>
    <t>NIVEL 974 M4 7S AM 1619 22-04-2026</t>
  </si>
  <si>
    <t>NIVEL 974 M4 7S AM 1620 22-04-2026</t>
  </si>
  <si>
    <t>NIVEL 974 M4 7S L32 AM 1936 01-06-2026</t>
  </si>
  <si>
    <t>NIVEL 974 M4 7S L32 AM 1937 01-06-2026</t>
  </si>
  <si>
    <t>NIVEL 974 M4 7S L32 AM 1938 01-06-2026</t>
  </si>
  <si>
    <t>NIVEL 974 M4 7S L32 AM 1939 01-06-2026</t>
  </si>
  <si>
    <t>NIVEL 974 M4 7S L32 AM 1940 01-06-2026</t>
  </si>
  <si>
    <t>NIVEL 974 M4 7S L30 AM 1941 01-06-2026</t>
  </si>
  <si>
    <t>NIVEL 974 M4 7S L30 AM 1942 01-06-2026</t>
  </si>
  <si>
    <t>NIVEL 974 M4 7S L30 AM 1943 01-06-2026</t>
  </si>
  <si>
    <t>NIVEL 974 M4 7S L30 AM 1944 01-06-2026</t>
  </si>
  <si>
    <t>NIVEL 974 M4 7S L30 AM 1945 01-06-2026</t>
  </si>
  <si>
    <t>NIVEL 974 M4 7S L30 AM 1946 01-06-2026</t>
  </si>
  <si>
    <t>NIVEL 974 M4 7S L30 AM 1947 01-06-2026</t>
  </si>
  <si>
    <t>NIVEL 974 M4 7S L31 AM 1948 01-06-2026</t>
  </si>
  <si>
    <t>NIVEL 974 M4 7S L31 AM 1949 01-06-2026</t>
  </si>
  <si>
    <t>NIVEL 974 M4 7S L31 AM 1950 01-06-2026</t>
  </si>
  <si>
    <t>NIVEL 974 M4 7S L31 AM 1951 01-06-2026</t>
  </si>
  <si>
    <t>NIVEL 974 M4 7S L31 AM 1952 01-06-2026</t>
  </si>
  <si>
    <t>NIVEL 974 M4 7S L31 AM 1953 01-06-2026</t>
  </si>
  <si>
    <t>NIVEL 974 M4 7S L31 AM 1954 01-06-2026</t>
  </si>
  <si>
    <t>NIVEL 974 M4 6N L33 AM 1955 01-06-2026</t>
  </si>
  <si>
    <t>NIVEL 974 M4 6N L33 AM 1956 01-06-2026</t>
  </si>
  <si>
    <t>NIVEL 974 M4 6N L33 AM 1957 01-06-2026</t>
  </si>
  <si>
    <t>NIVEL 974 M4 6N L33 AM 1958 01-06-2026</t>
  </si>
  <si>
    <t>NIVEL 974 M4 6N L33 AM 1959 01-06-2026</t>
  </si>
  <si>
    <t>NIVEL 974 M4 6N L33 AM 1960 01-06-2026</t>
  </si>
  <si>
    <t>NIVEL 974 M4 6N L33 AM 1961 01-06-2026</t>
  </si>
  <si>
    <t>NIVEL 974 M4 6N L33 AM 1962 01-06-2026</t>
  </si>
  <si>
    <t>NIVEL 974 M4 6N L33 AM 1963 01-06-2026</t>
  </si>
  <si>
    <t>NIVEL 970 FRENTE AM 363 02-02-2026</t>
  </si>
  <si>
    <t>NIVEL 970 FRENTE AM 364 02-02-2026</t>
  </si>
  <si>
    <t>NIVEL 970 FRENTE AM 365 02-02-2026</t>
  </si>
  <si>
    <t>NIVEL 970 FRENTE AM 366 02-02-2026</t>
  </si>
  <si>
    <t>NIVEL 970 FRENTE AM 367 02-02-2026</t>
  </si>
  <si>
    <t>NIVEL 970 FRENTE AM 368 02-02-2026</t>
  </si>
  <si>
    <t>NIVEL 970 FRENTE AM 369 02-02-2026</t>
  </si>
  <si>
    <t>NIVEL 970 FRENTE PM 370 02-02-2026</t>
  </si>
  <si>
    <t>NIVEL 970 FRENTE PM 371 02-02-2026</t>
  </si>
  <si>
    <t>NIVEL 970 FRENTE PM 372 02-02-2026</t>
  </si>
  <si>
    <t>NIVEL 970 FRENTE PM 373 02-02-2026</t>
  </si>
  <si>
    <t>NIVEL 970 FRENTE PM 374 02-02-2026</t>
  </si>
  <si>
    <t>NIVEL 970 FRENTE AM 375 03-02-2026</t>
  </si>
  <si>
    <t>NIVEL 970 FRENTE AM 376 03-02-2026</t>
  </si>
  <si>
    <t>NIVEL 970 FRENTE AM 377 03-02-2026</t>
  </si>
  <si>
    <t>NIVEL 970 FRENTE AM 378 03-02-2026</t>
  </si>
  <si>
    <t>NIVEL 970 FRENTE AM 379 03-02-2026</t>
  </si>
  <si>
    <t>NIVEL 970 FRENTE AM 380 03-02-2026</t>
  </si>
  <si>
    <t>NIVEL 970 FRENTE AM 381 03-02-2026</t>
  </si>
  <si>
    <t>NIVEL 970 FRENTE PM 382 03-02-2026</t>
  </si>
  <si>
    <t>NIVEL 970 FRENTE PM 383 03-02-2026</t>
  </si>
  <si>
    <t>NIVEL 970 FRENTE PM 384 03-02-2026</t>
  </si>
  <si>
    <t>NIVEL 970 FRENTE PM 385 03-02-2026</t>
  </si>
  <si>
    <t>NIVEL 970 FRENTE PM 386 03-02-2026</t>
  </si>
  <si>
    <t>NIVEL 970 FRENTE AM 387 04-02-2026</t>
  </si>
  <si>
    <t>NIVEL 970 FRENTE AM 388 04-02-2026</t>
  </si>
  <si>
    <t>NIVEL 970 FRENTE AM 389 04-02-2026</t>
  </si>
  <si>
    <t>NIVEL 970 FRENTE AM 390 04-02-2026</t>
  </si>
  <si>
    <t>NIVEL 970 FRENTE AM 391 04-02-2026</t>
  </si>
  <si>
    <t>NIVEL 970 FRENTE PM 392 04-02-2026</t>
  </si>
  <si>
    <t>NIVEL 970 FRENTE PM 393 04-02-2026</t>
  </si>
  <si>
    <t>NIVEL 970 FRENTE PM 394 04-02-2026</t>
  </si>
  <si>
    <t>NIVEL 970 FRENTE PM 395 04-02-2026</t>
  </si>
  <si>
    <t>NIVEL 970 FRENTE AM 396 05-02-2026</t>
  </si>
  <si>
    <t>NIVEL 970 FRENTE AM 397 05-02-2026</t>
  </si>
  <si>
    <t>NIVEL 970 FRENTE AM 398 05-02-2026</t>
  </si>
  <si>
    <t>NIVEL 970 FRENTE AM 399 05-02-2026</t>
  </si>
  <si>
    <t>NIVEL 970 FRENTE PM 400 05-02-2026</t>
  </si>
  <si>
    <t>NIVEL 970 FRENTE PM 401 05-02-2026</t>
  </si>
  <si>
    <t>NIVEL 970 FRENTE PM 402 05-02-2026</t>
  </si>
  <si>
    <t>NIVEL 970 FRENTE PM 403 05-02-2026</t>
  </si>
  <si>
    <t>NIVEL 970 FRENTE AM 404 06-02-2026</t>
  </si>
  <si>
    <t>NIVEL 970 FRENTE AM 405 06-02-2026</t>
  </si>
  <si>
    <t>NIVEL 970 FRENTE AM 406 06-02-2026</t>
  </si>
  <si>
    <t>NIVEL 970 FRENTE PM 407 06-02-2026</t>
  </si>
  <si>
    <t>NIVEL 970 FRENTE PM 408 06-02-2026</t>
  </si>
  <si>
    <t>NIVEL 970 FRENTE PM 409 06-02-2026</t>
  </si>
  <si>
    <t>NIVEL 970 FRENTE AM 410 09-02-2026</t>
  </si>
  <si>
    <t>NIVEL 970 FRENTE AM 411 09-02-2026</t>
  </si>
  <si>
    <t>NIVEL 970 FRENTE AM 412 09-02-2026</t>
  </si>
  <si>
    <t>NIVEL 970 FRENTE AM 413 09-02-2026</t>
  </si>
  <si>
    <t>NIVEL 970 FRENTE AM 414 09-02-2026</t>
  </si>
  <si>
    <t>NIVEL 970 FRENTE AM 415 09-02-2026</t>
  </si>
  <si>
    <t>NIVEL 970 FRENTE AM 416 09-02-2026</t>
  </si>
  <si>
    <t>NIVEL 970 FRENTE AM 417 09-02-2026</t>
  </si>
  <si>
    <t>NIVEL 970 DESQ PM 418 09-02-2026</t>
  </si>
  <si>
    <t>NIVEL 970 DESQ PM 419 09-02-2026</t>
  </si>
  <si>
    <t>NIVEL 970 DESQ PM 420 09-02-2026</t>
  </si>
  <si>
    <t>NIVEL 970 DESQ PM 421 09-02-2026</t>
  </si>
  <si>
    <t>NIVEL 970 DESQ PM 422 09-02-2026</t>
  </si>
  <si>
    <t>NIVEL 970 FRENTE AM 423 10-02-2026</t>
  </si>
  <si>
    <t>NIVEL 970 FRENTE AM 424 10-02-2026</t>
  </si>
  <si>
    <t>NIVEL 970 FRENTE AM 425 10-02-2026</t>
  </si>
  <si>
    <t>NIVEL 970 FRENTE AM 426 10-02-2026</t>
  </si>
  <si>
    <t>NIVEL 970 FRENTE AM 427 10-02-2026</t>
  </si>
  <si>
    <t>NIVEL 970 FRENTE PM 428 10-02-2026</t>
  </si>
  <si>
    <t>NIVEL 970 FRENTE PM 429 10-02-2026</t>
  </si>
  <si>
    <t>NIVEL 970 FRENTE PM 430 10-02-2026</t>
  </si>
  <si>
    <t>NIVEL 970 FRENTE PM 431 10-02-2026</t>
  </si>
  <si>
    <t>NIVEL 970 FRENTE PM 432 10-02-2026</t>
  </si>
  <si>
    <t>NIVEL 970 FRENTE PM 433 10-02-2026</t>
  </si>
  <si>
    <t>NIVEL 970 FRENTE PM 434 11-02-2026</t>
  </si>
  <si>
    <t>NIVEL 970 FRENTE PM 435 11-02-2026</t>
  </si>
  <si>
    <t>NIVEL 970 FRENTE PM 436 11-02-2026</t>
  </si>
  <si>
    <t>NIVEL 970 FRENTE PM 437 11-02-2026</t>
  </si>
  <si>
    <t>NIVEL 970 FRENTE PM 438 11-02-2026</t>
  </si>
  <si>
    <t>NIVEL 970 FRENTE PM 439 12-02-2026</t>
  </si>
  <si>
    <t>NIVEL 970 FRENTE PM 440 12-02-2026</t>
  </si>
  <si>
    <t>NIVEL 970 FRENTE PM 441 12-02-2026</t>
  </si>
  <si>
    <t>NIVEL 970 FRENTE PM 442 12-02-2026</t>
  </si>
  <si>
    <t>NIVEL 970 FRENTE PM 443 12-02-2026</t>
  </si>
  <si>
    <t>NIVEL 970 FRENTE PM 444 12-02-2026</t>
  </si>
  <si>
    <t>NIVEL 970 FRENTE AM 445 13-02-2026</t>
  </si>
  <si>
    <t>NIVEL 970 FRENTE AM 446 13-02-2026</t>
  </si>
  <si>
    <t>NIVEL 970 FRENTE AM 447 13-02-2026</t>
  </si>
  <si>
    <t>NIVEL 970 FRENTE AM 448 13-02-2026</t>
  </si>
  <si>
    <t>NIVEL 970 FRENTE AM 449 13-02-2026</t>
  </si>
  <si>
    <t>NIVEL 970 FRENTE AM 450 13-02-2026</t>
  </si>
  <si>
    <t>NIVEL 970 FRENTE AM 451 13-02-2026</t>
  </si>
  <si>
    <t>NIVEL 970 FRENTE PM 452 13-02-2026</t>
  </si>
  <si>
    <t>NIVEL 970 FRENTE PM 453 13-02-2026</t>
  </si>
  <si>
    <t>NIVEL 970 FRENTE PM 454 13-02-2026</t>
  </si>
  <si>
    <t>NIVEL 970 FRENTE PM 455 13-02-2026</t>
  </si>
  <si>
    <t>NIVEL 970 FRENTE PM 456 13-02-2026</t>
  </si>
  <si>
    <t>NIVEL 970 FRENTE AM 457 16-02-2026</t>
  </si>
  <si>
    <t>NIVEL 970 FRENTE AM 458 16-02-2026</t>
  </si>
  <si>
    <t>NIVEL 970 FRENTE AM 459 16-02-2026</t>
  </si>
  <si>
    <t>NIVEL 970 FRENTE AM 460 16-02-2026</t>
  </si>
  <si>
    <t>NIVEL 970 FRENTE AM 461 16-02-2026</t>
  </si>
  <si>
    <t>NIVEL 970 FRENTE AM 462 16-02-2026</t>
  </si>
  <si>
    <t>NIVEL 970 FRENTE AM 463 16-02-2026</t>
  </si>
  <si>
    <t>NIVEL 970 FRENTE PM 464 16-02-2026</t>
  </si>
  <si>
    <t>NIVEL 970 FRENTE PM 465 16-02-2026</t>
  </si>
  <si>
    <t>NIVEL 970 FRENTE PM 466 16-02-2026</t>
  </si>
  <si>
    <t>NIVEL 970 FRENTE PM 467 16-02-2026</t>
  </si>
  <si>
    <t>NIVEL 970 FRENTE PM 468 16-02-2026</t>
  </si>
  <si>
    <t>NIVEL 970 FRENTE PM 469 16-02-2026</t>
  </si>
  <si>
    <t>NIVEL 970 FRENTE AM 470 17-02-2026</t>
  </si>
  <si>
    <t>NIVEL 970 FRENTE AM 471 17-02-2026</t>
  </si>
  <si>
    <t>NIVEL 970 FRENTE AM 472 17-02-2026</t>
  </si>
  <si>
    <t>NIVEL 970 FRENTE AM 473 17-02-2026</t>
  </si>
  <si>
    <t>NIVEL 970 FRENTE AM 474 17-02-2026</t>
  </si>
  <si>
    <t>NIVEL 970 FRENTE AM 475 17-02-2026</t>
  </si>
  <si>
    <t>NIVEL 970 FRENTE AM 476 17-02-2026</t>
  </si>
  <si>
    <t>NIVEL 970 FRENTE AM 477 17-02-2026</t>
  </si>
  <si>
    <t>NIVEL 970 FRENTE PM 478 17-02-2026</t>
  </si>
  <si>
    <t>NIVEL 970 FRENTE PM 479 17-02-2026</t>
  </si>
  <si>
    <t>NIVEL 970 FRENTE PM 480 17-02-2026</t>
  </si>
  <si>
    <t>NIVEL 970 FRENTE PM 481 17-02-2026</t>
  </si>
  <si>
    <t>NIVEL 970 FRENTE PM 482 17-02-2026</t>
  </si>
  <si>
    <t>NIVEL 970 FRENTE PM 483 18-02-2026</t>
  </si>
  <si>
    <t>NIVEL 970 FRENTE PM 484 18-02-2026</t>
  </si>
  <si>
    <t>NIVEL 970 FRENTE PM 485 18-02-2026</t>
  </si>
  <si>
    <t>NIVEL 970 FRENTE PM 486 18-02-2026</t>
  </si>
  <si>
    <t>NIVEL 970 FRENTE PM 487 18-02-2026</t>
  </si>
  <si>
    <t>NIVEL 974 M4 6N PM 1176 04-05-2026</t>
  </si>
  <si>
    <t>NIVEL 974 M4 6N PM 1177 04-05-2026</t>
  </si>
  <si>
    <t>NIVEL 974 M4 6N PM 1178 04-05-2026</t>
  </si>
  <si>
    <t>NIVEL 974 M4 6N PM 1179 04-05-2026</t>
  </si>
  <si>
    <t>NIVEL 974 M4 6N PM 1180 04-05-2026</t>
  </si>
  <si>
    <t>NIVEL 974 M4 6N PM 1181 04-05-2026</t>
  </si>
  <si>
    <t>NIVEL 974 M4 6N PM 1182 04-05-2026</t>
  </si>
  <si>
    <t>NIVEL 974 M4 6N PM 1183 04-05-2026</t>
  </si>
  <si>
    <t>NIVEL 974 M4 6N PM 1184 04-05-2026</t>
  </si>
  <si>
    <t>NIVEL 974 M4 6N PM 1185 04-05-2026</t>
  </si>
  <si>
    <t>NIVEL 974 M4 6N PM 1186 04-05-2026</t>
  </si>
  <si>
    <t>NIVEL 974 M4 6N PM 1187 04-05-2026</t>
  </si>
  <si>
    <t>NIVEL 974 M4 6N PM 1188 04-05-2026</t>
  </si>
  <si>
    <t>NIVEL 974 M4 6N PM 1189 04-05-2026</t>
  </si>
  <si>
    <t>NIVEL 974 M4 6N PM 1190 04-05-2026</t>
  </si>
  <si>
    <t>NIVEL 974 M4 6N PM 1191 04-05-2026</t>
  </si>
  <si>
    <t>NIVEL 974 M4 6N PM 1192 04-05-2026</t>
  </si>
  <si>
    <t>NIVEL 974 M4 7S L32 PM 1193 04-05-2026</t>
  </si>
  <si>
    <t>NIVEL 974 M4 7S L32 PM 1194 04-05-2026</t>
  </si>
  <si>
    <t>NIVEL 974 M4 7S L32 PM 1195 04-05-2026</t>
  </si>
  <si>
    <t>NIVEL 974 M4 7S L32 PM 1196 04-05-2026</t>
  </si>
  <si>
    <t>NIVEL 974 M4 7S L32 PM 1197 04-05-2026</t>
  </si>
  <si>
    <t>NIVEL 974 M4 7S L32 PM 1198 04-05-2026</t>
  </si>
  <si>
    <t>NIVEL 974 M4 7S L31 PM 1199 04-05-2026</t>
  </si>
  <si>
    <t>NIVEL 974 M4 7S L31 PM 1200 04-05-2026</t>
  </si>
  <si>
    <t>NIVEL 974 M4 7S L31 PM 1201 04-05-2026</t>
  </si>
  <si>
    <t>NIVEL 974 M4 7S L31 PM 1202 04-05-2026</t>
  </si>
  <si>
    <t>NIVEL 974 M4 7S L31 PM 1203 04-05-2026</t>
  </si>
  <si>
    <t>NIVEL 974 M4 7S L31 PM 1204 04-05-2026</t>
  </si>
  <si>
    <t>NIVEL 974 M4 7S L31 PM 1205 04-05-2026</t>
  </si>
  <si>
    <t>NIVEL 974 M4 7S L31 PM 1206 04-05-2026</t>
  </si>
  <si>
    <t>NIVEL 974 M4 7S L31 PM 1207 04-05-2026</t>
  </si>
  <si>
    <t>NIVEL 974 M4 7S L31 PM 1208 04-05-2026</t>
  </si>
  <si>
    <t>NIVEL 974 M4 7S L31 PM 1209 04-05-2026</t>
  </si>
  <si>
    <t>NIVEL 974 M4 7S L31 PM 1210 04-05-2026</t>
  </si>
  <si>
    <t>NIVEL 974 M4 7S L31 PM 1211 04-05-2026</t>
  </si>
  <si>
    <t>NIVEL 974 M4 7S L31 PM 1212 04-05-2026</t>
  </si>
  <si>
    <t>NIVEL 974 M4 7S L31 PM 1213 04-05-2026</t>
  </si>
  <si>
    <t>NIVEL 974 M4 6N PM 1214 05-05-2026</t>
  </si>
  <si>
    <t>NIVEL 974 M4 6N PM 1215 05-05-2026</t>
  </si>
  <si>
    <t>NIVEL 974 M4 6N PM 1216 05-05-2026</t>
  </si>
  <si>
    <t>NIVEL 974 M4 6N PM 1217 05-05-2026</t>
  </si>
  <si>
    <t>NIVEL 974 M4 6N PM 1218 05-05-2026</t>
  </si>
  <si>
    <t>NIVEL 974 M4 6N PM 1219 05-05-2026</t>
  </si>
  <si>
    <t>NIVEL 974 M4 6N PM 1220 05-05-2026</t>
  </si>
  <si>
    <t>NIVEL 974 M4 6N PM 1221 05-05-2026</t>
  </si>
  <si>
    <t>NIVEL 974 M4 6N PM 1222 05-05-2026</t>
  </si>
  <si>
    <t>NIVEL 974 M4 6N PM 1223 05-05-2026</t>
  </si>
  <si>
    <t>NIVEL 974 M4 6N PM 1224 05-05-2026</t>
  </si>
  <si>
    <t>NIVEL 974 M4 6N PM 1225 05-05-2026</t>
  </si>
  <si>
    <t>NIVEL 974 M4 6N PM 1226 05-05-2026</t>
  </si>
  <si>
    <t>NIVEL 974 M4 6N PM 1227 05-05-2026</t>
  </si>
  <si>
    <t>NIVEL 974 M4 6N PM 1228 05-05-2026</t>
  </si>
  <si>
    <t>NIVEL 974 M4 6N PM 1229 05-05-2026</t>
  </si>
  <si>
    <t>NIVEL 974 M4 6N PM 1230 05-05-2026</t>
  </si>
  <si>
    <t>NIVEL 974 M4 6N PM 1231 05-05-2026</t>
  </si>
  <si>
    <t>NIVEL 974 M4 6N PM 1232 05-05-2026</t>
  </si>
  <si>
    <t>NIVEL 974 M4 6N PM 1233 05-05-2026</t>
  </si>
  <si>
    <t>NIVEL 974 M4 6N PM 1234 05-05-2026</t>
  </si>
  <si>
    <t>NIVEL 974 M4 6N PM 1235 05-05-2026</t>
  </si>
  <si>
    <t>NIVEL 974 M4 6N PM 1236 05-05-2026</t>
  </si>
  <si>
    <t>NIVEL 974 M4 7S L31 T.PM 1247 05-05-2026</t>
  </si>
  <si>
    <t>NIVEL 974 M4 7S L31 T.PM 1248 05-05-2026</t>
  </si>
  <si>
    <t>NIVEL 974 M4 7S L31 T.PM 1249 05-05-2026</t>
  </si>
  <si>
    <t>NIVEL 974 M4 7S L31 T.PM 1250 05-05-2026</t>
  </si>
  <si>
    <t>NIVEL 974 M4 7S L31 T.PM 1251 05-05-2026</t>
  </si>
  <si>
    <t>NIVEL 974 M4 6N AM 1252 07-05-2026</t>
  </si>
  <si>
    <t>NIVEL 974 M4 6N AM 1253 07-05-2026</t>
  </si>
  <si>
    <t>NIVEL 974 M4 6N AM 1254 07-05-2026</t>
  </si>
  <si>
    <t>NIVEL 974 M4 6N AM 1255 07-05-2026</t>
  </si>
  <si>
    <t>NIVEL 974 M4 6N AM 1256 07-05-2026</t>
  </si>
  <si>
    <t>NIVEL 974 M4 6N AM 1257 07-05-2026</t>
  </si>
  <si>
    <t>NIVEL 974 M4 6N AM 1258 07-05-2026</t>
  </si>
  <si>
    <t>NIVEL 974 M4 6N AM 1259 07-05-2026</t>
  </si>
  <si>
    <t>NIVEL 974 M4 6N AM 1260 07-05-2026</t>
  </si>
  <si>
    <t>NIVEL 974 M4 6N AM 1261 07-05-2026</t>
  </si>
  <si>
    <t>NIVEL 974 M4 6N AM 1262 07-05-2026</t>
  </si>
  <si>
    <t>NIVEL 974 M4 6N AM 1263 07-05-2026</t>
  </si>
  <si>
    <t>NIVEL 974 M4 6N AM 1264 07-05-2026</t>
  </si>
  <si>
    <t>NIVEL 974 M4 6N AM 1265 07-05-2026</t>
  </si>
  <si>
    <t>NIVEL 974 M4 6N AM 1266 07-05-2026</t>
  </si>
  <si>
    <t>NIVEL 974 M4 6N AM 1267 07-05-2026</t>
  </si>
  <si>
    <t>NIVEL 974 M4 6N AM 1268 07-05-2026</t>
  </si>
  <si>
    <t>NIVEL 974 M4 6N AM 1269 07-05-2026</t>
  </si>
  <si>
    <t>NIVEL 974 M4 6N AM 1270 07-05-2026</t>
  </si>
  <si>
    <t>NIVEL 974 M4 6N AM 1271 07-05-2026</t>
  </si>
  <si>
    <t>NIVEL 974 M4 6N AM 1272 07-05-2026</t>
  </si>
  <si>
    <t>NIVEL 974 M4 6N AM 1273 07-05-2026</t>
  </si>
  <si>
    <t>NIVEL 974 M4 6N AM 1274 07-05-2026</t>
  </si>
  <si>
    <t>NIVEL 974 M4 6N AM 1275 07-05-2026</t>
  </si>
  <si>
    <t>NIVEL 974 M4 6N AM 1276 07-05-2026</t>
  </si>
  <si>
    <t>NIVEL 974 M4 6N AM 1277 07-05-2026</t>
  </si>
  <si>
    <t>NIVEL 974 M4 6N AM 1278 07-05-2026</t>
  </si>
  <si>
    <t>NIVEL 974 M4 6N AM 1279 07-05-2026</t>
  </si>
  <si>
    <t>NIVEL 974 M4 6N AM 1280 07-05-2026</t>
  </si>
  <si>
    <t>NIVEL 974 M4 6N AM 1281 07-05-2026</t>
  </si>
  <si>
    <t>NIVEL 974 M4 6N AM 1282 07-05-2026</t>
  </si>
  <si>
    <t>NIVEL 974 M4 6N AM 1283 07-05-2026</t>
  </si>
  <si>
    <t>NIVEL 974 M4 6N AM 1284 07-05-2026</t>
  </si>
  <si>
    <t>NIVEL 974 M4 6N AM 1285 07-05-2026</t>
  </si>
  <si>
    <t>NIVEL 974 M4 6N AM 1286 07-05-2026</t>
  </si>
  <si>
    <t>NIVEL 974 M4 7S L32 AM 1287 07-05-2026</t>
  </si>
  <si>
    <t>NIVEL 974 M4 7S L32 AM 1288 07-05-2026</t>
  </si>
  <si>
    <t>NIVEL 974 M4 7S L32 AM 1289 07-05-2026</t>
  </si>
  <si>
    <t>NIVEL 974 M4 7S L32 AM 1290 07-05-2026</t>
  </si>
  <si>
    <t>NIVEL 974 M4 7S L32 AM 1291 07-05-2026</t>
  </si>
  <si>
    <t>NIVEL 974 M4 7S L32 AM 1292 07-05-2026</t>
  </si>
  <si>
    <t>NIVEL 974 M4 7S L32 AM 1293 07-05-2026</t>
  </si>
  <si>
    <t>NIVEL 974 M4 7S L32 AM 1294 07-05-2026</t>
  </si>
  <si>
    <t>NIVEL 974 M4 7S L32 AM 1295 07-05-2026</t>
  </si>
  <si>
    <t>NIVEL 974 M4 7S L32 AM 1296 07-05-2026</t>
  </si>
  <si>
    <t>NIVEL 974 M4 7S L32 AM 1297 07-05-2026</t>
  </si>
  <si>
    <t>NIVEL 974 M4 7S L32 AM 1298 07-05-2026</t>
  </si>
  <si>
    <t>NIVEL 974 M4 7S L32 AM 1299 07-05-2026</t>
  </si>
  <si>
    <t>NIVEL 974 M4 7S L32 PM 1300 07-05-2026</t>
  </si>
  <si>
    <t>NIVEL 974 M4 7S L32 PM 1301 07-05-2026</t>
  </si>
  <si>
    <t>NIVEL 974 M4 7S L32 PM 1302 07-05-2026</t>
  </si>
  <si>
    <t>NIVEL 974 M4 7S L32 PM 1303 07-05-2026</t>
  </si>
  <si>
    <t>NIVEL 974 M4 6N AM 1304 08-05-2026</t>
  </si>
  <si>
    <t>NIVEL 974 M4 6N AM 1305 08-05-2026</t>
  </si>
  <si>
    <t>NIVEL 974 M4 6N PM 1306 08-05-2026</t>
  </si>
  <si>
    <t>NIVEL 974 M4 6N PM 1307 08-05-2026</t>
  </si>
  <si>
    <t>NIVEL 974 M4 6N PM 1308 08-05-2026</t>
  </si>
  <si>
    <t>NIVEL 974 M4 6N PM 1309 08-05-2026</t>
  </si>
  <si>
    <t>NIVEL 974 M4 6N PM 1310 08-05-2026</t>
  </si>
  <si>
    <t>NIVEL 974 M4 6N PM 1311 08-05-2026</t>
  </si>
  <si>
    <t>NIVEL 974 M4 6N PM 1312 08-05-2026</t>
  </si>
  <si>
    <t>NIVEL 974 M4 6N PM 1313 08-05-2026</t>
  </si>
  <si>
    <t>NIVEL 974 M4 6N PM 1314 08-05-2026</t>
  </si>
  <si>
    <t>NIVEL 974 M4 6N PM 1315 08-05-2026</t>
  </si>
  <si>
    <t>NIVEL 974 M4 6N PM 1316 08-05-2026</t>
  </si>
  <si>
    <t>NIVEL 974 M4 6N PM 1317 08-05-2026</t>
  </si>
  <si>
    <t>NIVEL 974 M4 6N PM 1318 08-05-2026</t>
  </si>
  <si>
    <t>NIVEL 974 M4 6N PM 1319 08-05-2026</t>
  </si>
  <si>
    <t>NIVEL 974 M4 6N PM 1320 08-05-2026</t>
  </si>
  <si>
    <t>NIVEL 974 M4 6N PM 1321 08-05-2026</t>
  </si>
  <si>
    <t>NIVEL 974 M4 6N PM 1322 08-05-2026</t>
  </si>
  <si>
    <t>NIVEL 974 M4 6N PM 1323 08-05-2026</t>
  </si>
  <si>
    <t>NIVEL 974 M4 6N PM 1324 08-05-2026</t>
  </si>
  <si>
    <t>NIVEL 974 M4 6N PM 1325 08-05-2026</t>
  </si>
  <si>
    <t>NIVEL 974 M4 6N PM 1326 08-05-2026</t>
  </si>
  <si>
    <t>NIVEL 974 M4 6N PM 1327 08-05-2026</t>
  </si>
  <si>
    <t>NIVEL 974 M4 6N PM 1328 08-05-2026</t>
  </si>
  <si>
    <t>NIVEL 974 M4 6N PM 1329 08-05-2026</t>
  </si>
  <si>
    <t>NIVEL 974 M4 6N PM 1330 08-05-2026</t>
  </si>
  <si>
    <t>NIVEL 974 M4 6N PM 1331 08-05-2026</t>
  </si>
  <si>
    <t>NIVEL 974 M4 6N PM 1332 08-05-2026</t>
  </si>
  <si>
    <t>NIVEL 974 M4 6N PM 1333 08-05-2026</t>
  </si>
  <si>
    <t>NIVEL 974 M4 6N PM 1334 08-05-2026</t>
  </si>
  <si>
    <t>NIVEL 974 M4 6N PM 1335 08-05-2026</t>
  </si>
  <si>
    <t>NIVEL 974 M4 6N AM 1336 08-05-2026</t>
  </si>
  <si>
    <t>NIVEL 974 M4 6N AM 1337 08-05-2026</t>
  </si>
  <si>
    <t>NIVEL 974 M4 6N AM 1338 08-05-2026</t>
  </si>
  <si>
    <t>NIVEL 974 M4 6N AM 1339 08-05-2026</t>
  </si>
  <si>
    <t>NIVEL 974 M4 6N AM 1340 08-05-2026</t>
  </si>
  <si>
    <t>NIVEL 974 M4 6N AM 1341 08-05-2026</t>
  </si>
  <si>
    <t>NIVEL 974 M4 6N AM 1342 08-05-2026</t>
  </si>
  <si>
    <t>NIVEL 974 M4 6N AM 1343 08-05-2026</t>
  </si>
  <si>
    <t>NIVEL 974 M4 6N AM 1344 08-05-2026</t>
  </si>
  <si>
    <t>NIVEL 974 M4 6N AM 1345 08-05-2026</t>
  </si>
  <si>
    <t>NIVEL 974 M4 6N AM 1346 08-05-2026</t>
  </si>
  <si>
    <t>NIVEL 974 M4 6N AM 1347 08-05-2026</t>
  </si>
  <si>
    <t>NIVEL 974 M4 6N AM 1348 08-05-2026</t>
  </si>
  <si>
    <t>NIVEL 974 M4 6N AM 1349 08-05-2026</t>
  </si>
  <si>
    <t>NIVEL 974 M4 6N AM 1350 08-05-2026</t>
  </si>
  <si>
    <t>NIVEL 974 M4 6N AM 1351 08-05-2026</t>
  </si>
  <si>
    <t>NIVEL 974 M4 6N AM 1352 08-05-2026</t>
  </si>
  <si>
    <t>NIVEL 974 M4 6N AM 1353 08-05-2026</t>
  </si>
  <si>
    <t>NIVEL 974 M4 6N AM 1354 08-05-2026</t>
  </si>
  <si>
    <t>NIVEL 974 M4 6N AM 1355 08-05-2026</t>
  </si>
  <si>
    <t>NIVEL 974 M4 6N AM 1356 08-05-2026</t>
  </si>
  <si>
    <t>NIVEL 974 M4 7S AM 1357 09-05-2026</t>
  </si>
  <si>
    <t>NIVEL 974 M4 7S AM 1358 09-05-2026</t>
  </si>
  <si>
    <t>NIVEL 974 M4 7S AM 1359 09-05-2026</t>
  </si>
  <si>
    <t>NIVEL 974 M4 7S AM 1360 09-05-2026</t>
  </si>
  <si>
    <t>NIVEL 974 M4 7S AM 1361 09-05-2026</t>
  </si>
  <si>
    <t>NIVEL 974 M4 7S AM 1362 09-05-2026</t>
  </si>
  <si>
    <t>NIVEL 974 M4 7S AM 1363 09-05-2026</t>
  </si>
  <si>
    <t>NIVEL 974 M4 7S AM 1364 09-05-2026</t>
  </si>
  <si>
    <t>NIVEL 974 M4 7S AM 1365 09-05-2026</t>
  </si>
  <si>
    <t>NIVEL 974 M4 7S AM 1366 09-05-2026</t>
  </si>
  <si>
    <t>NIVEL 974 M4 7S AM 1367 09-05-2026</t>
  </si>
  <si>
    <t>NIVEL 974 M4 7S AM 1368 09-05-2026</t>
  </si>
  <si>
    <t>NIVEL 974 M4 7S AM 1369 09-05-2026</t>
  </si>
  <si>
    <t>NIVEL 974 M4 7S AM 1370 09-05-2026</t>
  </si>
  <si>
    <t>NIVEL 974 M4 7S AM 1371 09-05-2026</t>
  </si>
  <si>
    <t>NIVEL 974 M4 7S L31 AM 1372 09-05-2026</t>
  </si>
  <si>
    <t>NIVEL 974 M4 7S L31 AM 1373 09-05-2026</t>
  </si>
  <si>
    <t>NIVEL 974 M4 7S L31 AM 1374 09-05-2026</t>
  </si>
  <si>
    <t>NIVEL 974 M4 7S L31 AM 1375 09-05-2026</t>
  </si>
  <si>
    <t>NIVEL 974 M4 7S L31 AM 1376 09-05-2026</t>
  </si>
  <si>
    <t>NIVEL 974 M4 7S L31 AM 1377 09-05-2026</t>
  </si>
  <si>
    <t>NIVEL 974 M4 7S L31 AM 1378 09-05-2026</t>
  </si>
  <si>
    <t>NIVEL 974 M4 7S L31 AM 1379 09-05-2026</t>
  </si>
  <si>
    <t>NIVEL 974 M4 7S L31 AM 1380 09-05-2026</t>
  </si>
  <si>
    <t>NIVEL 974 M4 7S L31 AM 1381 09-05-2026</t>
  </si>
  <si>
    <t>NIVEL 974 M4 7S L31 AM 1382 09-05-2026</t>
  </si>
  <si>
    <t>NIVEL 974 M4 7S L31 AM 1383 09-05-2026</t>
  </si>
  <si>
    <t>NIVEL 974 M4 7S L31 AM 1384 09-05-2026</t>
  </si>
  <si>
    <t>NIVEL 974 M4 7S L31 AM 1385 09-05-2026</t>
  </si>
  <si>
    <t>NIVEL 974 M4 7S L31 AM 1386 09-05-2026</t>
  </si>
  <si>
    <t>NIVEL 974 M4 7S L31 AM 1387 08-05-2026</t>
  </si>
  <si>
    <t>NIVEL 974 M4 7S L31 AM 1388 08-05-2026</t>
  </si>
  <si>
    <t>NIVEL 974 M4 7S L31 AM 1389 08-05-2026</t>
  </si>
  <si>
    <t>NIVEL 974 M4 7S L31 AM 1390 08-05-2026</t>
  </si>
  <si>
    <t>NIVEL 974 M4 7S L31 AM 1391 08-05-2026</t>
  </si>
  <si>
    <t>NIVEL 974 M4 7S L31 AM 1392 08-05-2026</t>
  </si>
  <si>
    <t>NIVEL 974 M4 7S L31 AM 1393 08-05-2026</t>
  </si>
  <si>
    <t>NIVEL 974 M4 7S L31 AM 1394 08-05-2026</t>
  </si>
  <si>
    <t>NIVEL 974 M4 6N AM 1395 11-05-2026</t>
  </si>
  <si>
    <t>NIVEL 974 M4 6N AM 1396 11-05-2026</t>
  </si>
  <si>
    <t>NIVEL 974 M4 7S L32 AM 1397 09-05-2026</t>
  </si>
  <si>
    <t>NIVEL 974 M4 7S L32 AM 1398 09-05-2026</t>
  </si>
  <si>
    <t>NIVEL 974 M4 7S L32 AM 1399 09-05-2026</t>
  </si>
  <si>
    <t>NIVEL 974 M4 7S L32 AM 1400 11-05-2026</t>
  </si>
  <si>
    <t>NIVEL 974 M4 7S L32 AM 1401 11-05-2026</t>
  </si>
  <si>
    <t>NIVEL 974 M4 7S L32 AM 1402 11-05-2026</t>
  </si>
  <si>
    <t>NIVEL 974 M4 7S L32 AM 1403 11-05-2026</t>
  </si>
  <si>
    <t>NIVEL 974 M4 7S L32 AM 1404 11-05-2026</t>
  </si>
  <si>
    <t>NIVEL 974 M4 7S L32 AM 1405 11-05-2026</t>
  </si>
  <si>
    <t>NIVEL 974 M4 7S REM AM 1406 11-05-2026</t>
  </si>
  <si>
    <t>NIVEL 974 M4 7S AM 1407 12-05-2026</t>
  </si>
  <si>
    <t>NIVEL 974 M4 7S AM 1408 12-05-2026</t>
  </si>
  <si>
    <t>NIVEL 974 M4 7S L32 AM 1409 12-05-2026</t>
  </si>
  <si>
    <t>NIVEL 974 M4 7S L32 AM 1410 12-05-2026</t>
  </si>
  <si>
    <t>NIVEL 974 M4 7S L32 AM 1411 12-05-2026</t>
  </si>
  <si>
    <t>NIVEL 974 M4 6N AM 1412 12-05-2026</t>
  </si>
  <si>
    <t>NIVEL 974 M4 6N AM 1413 12-05-2026</t>
  </si>
  <si>
    <t>NIVEL 974 M4 6N AM 1414 12-05-2026</t>
  </si>
  <si>
    <t>NIVEL 974 M4 6N AM 1415 12-05-2026</t>
  </si>
  <si>
    <t>NIVEL 974 M4 6N AM 1416 12-05-2026</t>
  </si>
  <si>
    <t>NIVEL 974 M4 6N AM 1417 12-05-2026</t>
  </si>
  <si>
    <t>NIVEL 974 M4 6N AM 1418 12-05-2026</t>
  </si>
  <si>
    <t>NIVEL 974 M4 6N AM 1419 12-05-2026</t>
  </si>
  <si>
    <t>NIVEL 974 M4 6N AM 1420 12-05-2026</t>
  </si>
  <si>
    <t>NIVEL 974 M4 6N AM 1421 12-05-2026</t>
  </si>
  <si>
    <t>NIVEL 974 M4 6N AM 1422 12-05-2026</t>
  </si>
  <si>
    <t>NIVEL 974 M4 6N AM 1423 12-05-2026</t>
  </si>
  <si>
    <t>NIVEL 974 M4 6N AM 1424 12-05-2026</t>
  </si>
  <si>
    <t>NIVEL 974 M4 6N AM 1425 12-05-2026</t>
  </si>
  <si>
    <t>NIVEL 974 M4 6N AM 1426 12-05-2026</t>
  </si>
  <si>
    <t>NIVEL 974 M4 6N AM 1427 12-05-2026</t>
  </si>
  <si>
    <t>NIVEL 974 M4 6N AM 1428 12-05-2026</t>
  </si>
  <si>
    <t>NIVEL 974 M4 6N AM 1429 12-05-2026</t>
  </si>
  <si>
    <t>NIVEL 974 M4 6N AM 1430 12-05-2026</t>
  </si>
  <si>
    <t>NIVEL 974 M4 6N AM 1431 12-05-2026</t>
  </si>
  <si>
    <t>NIVEL 974 M4 6N AM 1432 12-05-2026</t>
  </si>
  <si>
    <t>NIVEL 974 M4 6N AM 1433 12-05-2026</t>
  </si>
  <si>
    <t>NIVEL 974 M4 7S AM 1434 12-05-2026</t>
  </si>
  <si>
    <t>NIVEL 974 M4 7S AM 1435 12-05-2026</t>
  </si>
  <si>
    <t>NIVEL 974 M4 7S AM 1436 12-05-2026</t>
  </si>
  <si>
    <t>NIVEL 974 M4 7S AM 1437 12-05-2026</t>
  </si>
  <si>
    <t>NIVEL 974 M4 7S AM 1438 12-05-2026</t>
  </si>
  <si>
    <t>NIVEL 974 M4 7S AM 1439 12-05-2026</t>
  </si>
  <si>
    <t>NIVEL 974 M4 7S AM 1440 12-05-2026</t>
  </si>
  <si>
    <t>NIVEL 974 M4 7S AM 1441 12-05-2026</t>
  </si>
  <si>
    <t>NIVEL 974 M4 7S AM 1442 12-05-2026</t>
  </si>
  <si>
    <t>NIVEL 974 M4 7S AM 1443 12-05-2026</t>
  </si>
  <si>
    <t>NIVEL 974 M4 7S L30 AM 1444 12-05-2026</t>
  </si>
  <si>
    <t>NIVEL 974 M4 7S L30 AM 1445 12-05-2026</t>
  </si>
  <si>
    <t>NIVEL 974 M4 7S L30 AM 1446 12-05-2026</t>
  </si>
  <si>
    <t>NIVEL 974 M4 6N AM 1447 13-05-2026</t>
  </si>
  <si>
    <t>NIVEL 974 M4 6N AM 1448 13-05-2026</t>
  </si>
  <si>
    <t>NIVEL 974 M4 6N AM 1449 13-05-2026</t>
  </si>
  <si>
    <t>NIVEL 974 M4 6N AM 1450 13-05-2026</t>
  </si>
  <si>
    <t>NIVEL 974 M4 6N AM 1451 13-05-2026</t>
  </si>
  <si>
    <t>NIVEL 974 M4 6N AM 1452 13-05-2026</t>
  </si>
  <si>
    <t>NIVEL 974 M4 6N AM 1453 13-05-2026</t>
  </si>
  <si>
    <t>NIVEL 974 M4 6N AM 1454 13-05-2026</t>
  </si>
  <si>
    <t>NIVEL 974 M4 6N AM 1455 13-05-2026</t>
  </si>
  <si>
    <t>NIVEL 974 M4 6N AM 1456 13-05-2026</t>
  </si>
  <si>
    <t>NIVEL 974 M4 6N AM 1457 13-05-2026</t>
  </si>
  <si>
    <t>NIVEL 974 M4 6N AM 1458 13-05-2026</t>
  </si>
  <si>
    <t>NIVEL 974 M4 6N AM 1459 13-05-2026</t>
  </si>
  <si>
    <t>NIVEL 974 M4 6N AM 1460 13-05-2026</t>
  </si>
  <si>
    <t>NIVEL 974 M4 6N AM 1461 13-05-2026</t>
  </si>
  <si>
    <t>NIVEL 974 M4 6N AM 1462 13-05-2026</t>
  </si>
  <si>
    <t>NIVEL 974 M4 6N AM 1463 13-05-2026</t>
  </si>
  <si>
    <t>NIVEL 974 M4 6N AM 1464 13-05-2026</t>
  </si>
  <si>
    <t>NIVEL 974 M4 6N AM 1465 13-05-2026</t>
  </si>
  <si>
    <t>NIVEL 974 M4 6N AM 1466 13-05-2026</t>
  </si>
  <si>
    <t>NIVEL 974 M4 6N AM 1467 13-05-2026</t>
  </si>
  <si>
    <t>NIVEL 974 M4 7S L30 AM 1468 12-05-2026</t>
  </si>
  <si>
    <t>NIVEL 974 M4 7S L30 AM 1469 12-05-2026</t>
  </si>
  <si>
    <t>NIVEL 974 M4 7S L30 AM 1470 12-05-2026</t>
  </si>
  <si>
    <t>NIVEL 974 M4 7S L30 AM 1471 12-05-2026</t>
  </si>
  <si>
    <t>NIVEL 974 M4 7S L30 AM 1472 12-05-2026</t>
  </si>
  <si>
    <t>NIVEL 974 M4 7S L30 AM 1473 12-05-2026</t>
  </si>
  <si>
    <t>NIVEL 974 M4 7S L30 AM 1474 12-05-2026</t>
  </si>
  <si>
    <t>NIVEL 974 M4 7S L30 AM 1475 12-05-2026</t>
  </si>
  <si>
    <t>NIVEL 974 M4 7S L32 AM 1476 13-05-2026</t>
  </si>
  <si>
    <t>NIVEL 974 M4 7S L32 AM 1477 13-05-2026</t>
  </si>
  <si>
    <t>NIVEL 974 M4 7S L32 AM 1478 13-05-2026</t>
  </si>
  <si>
    <t>NIVEL 974 M4 7S L32 AM 1479 13-05-2026</t>
  </si>
  <si>
    <t>NIVEL 974 M4 7S L32 AM 1480 13-05-2026</t>
  </si>
  <si>
    <t>NIVEL 974 M4 7S L32 AM 1481 13-05-2026</t>
  </si>
  <si>
    <t>NIVEL 974 M4 7S L32 AM 1482 13-05-2026</t>
  </si>
  <si>
    <t>NIVEL 974 M4 7S L32 AM 1483 13-05-2026</t>
  </si>
  <si>
    <t>NIVEL 974 M4 6N AM 1484 14-05-2026</t>
  </si>
  <si>
    <t>NIVEL 974 M4 6N AM 1485 14-05-2026</t>
  </si>
  <si>
    <t>NIVEL 974 M4 6N AM 1486 14-05-2026</t>
  </si>
  <si>
    <t>NIVEL 974 M4 6N AM 1487 14-05-2026</t>
  </si>
  <si>
    <t>NIVEL 974 M4 6N AM 1488 14-05-2026</t>
  </si>
  <si>
    <t>NIVEL 974 M4 6N AM 1489 14-05-2026</t>
  </si>
  <si>
    <t>NIVEL 974 M4 6N AM 1490 14-05-2026</t>
  </si>
  <si>
    <t>NIVEL 974 M4 6N AM 1491 14-05-2026</t>
  </si>
  <si>
    <t>NIVEL 974 M4 6N AM 1492 14-05-2026</t>
  </si>
  <si>
    <t>NIVEL 974 M4 6N AM 1493 14-05-2026</t>
  </si>
  <si>
    <t>NIVEL 974 M4 6N AM 1494 14-05-2026</t>
  </si>
  <si>
    <t>NIVEL 974 M4 6N AM 1495 14-05-2026</t>
  </si>
  <si>
    <t>NIVEL 974 M4 6N AM 1496 14-05-2026</t>
  </si>
  <si>
    <t>NIVEL 974 M4 6N AM 1497 14-05-2026</t>
  </si>
  <si>
    <t>NIVEL 974 M4 6N AM 1498 14-05-2026</t>
  </si>
  <si>
    <t>NIVEL 974 M4 6N AM 1499 14-05-2026</t>
  </si>
  <si>
    <t>NIVEL 974 M4 7S L31 AM 1500 14-05-2026</t>
  </si>
  <si>
    <t>NIVEL 974 M4 7S L31 AM 1501 14-05-2026</t>
  </si>
  <si>
    <t>NIVEL 974 M4 7S L31 AM 1502 14-05-2026</t>
  </si>
  <si>
    <t>NIVEL 974 M4 7S L31 AM 1503 14-05-2026</t>
  </si>
  <si>
    <t>NIVEL 974 M4 7S L31 AM 1504 14-05-2026</t>
  </si>
  <si>
    <t>NIVEL 974 M4 7S L31 AM 1505 13-05-2026</t>
  </si>
  <si>
    <t>NIVEL 974 M4 7S L31 AM 1506 13-05-2026</t>
  </si>
  <si>
    <t>NIVEL 974 M4 7S L31 AM 1507 13-05-2026</t>
  </si>
  <si>
    <t>NIVEL 974 M4 7S L31 AM 1508 13-05-2026</t>
  </si>
  <si>
    <t>NIVEL 974 M4 7S L31 AM 1509 13-05-2026</t>
  </si>
  <si>
    <t>NIVEL 974 M4 7S L31 AM 1510 13-05-2026</t>
  </si>
  <si>
    <t>NIVEL 974 M4 7S L31 AM 1511 13-05-2026</t>
  </si>
  <si>
    <t>NIVEL 974 M4 7S L31 AM 1512 13-05-2026</t>
  </si>
  <si>
    <t>NIVEL 974 M4 7S L31 AM 1513 13-05-2026</t>
  </si>
  <si>
    <t>NIVEL 974 M4 7S L31 AM 1514 13-05-2026</t>
  </si>
  <si>
    <t>NIVEL 974 M4 7S L32 AM 1515 14-05-2026</t>
  </si>
  <si>
    <t>NIVEL 974 M4 7S L32 AM 1516 14-05-2026</t>
  </si>
  <si>
    <t>NIVEL 974 M4 7S L32 AM 1517 14-05-2026</t>
  </si>
  <si>
    <t>NIVEL 974 M4 7S L32 AM 1518 14-05-2026</t>
  </si>
  <si>
    <t>NIVEL 974 M4 7S L32 AM 1519 14-05-2026</t>
  </si>
  <si>
    <t>NIVEL 974 M4 7S L32 AM 1520 14-05-2026</t>
  </si>
  <si>
    <t>NIVEL 974 M4 6N AM 1521 15-05-2026</t>
  </si>
  <si>
    <t>NIVEL 974 M4 6N AM 1522 15-05-2026</t>
  </si>
  <si>
    <t>NIVEL 974 M4 6N AM 1523 15-05-2026</t>
  </si>
  <si>
    <t>NIVEL 974 M4 6N AM 1524 15-05-2026</t>
  </si>
  <si>
    <t>NIVEL 974 M4 6N AM 1525 15-05-2026</t>
  </si>
  <si>
    <t>NIVEL 974 M4 6N AM 1526 15-05-2026</t>
  </si>
  <si>
    <t>NIVEL 974 M4 6N AM 1527 15-05-2026</t>
  </si>
  <si>
    <t>NIVEL 974 M4 6N AM 1528 15-05-2026</t>
  </si>
  <si>
    <t>NIVEL 974 M4 6N AM 1529 15-05-2026</t>
  </si>
  <si>
    <t>NIVEL 974 M4 6N AM 1530 15-05-2026</t>
  </si>
  <si>
    <t>NIVEL 974 M4 6N AM 1531 15-05-2026</t>
  </si>
  <si>
    <t>NIVEL 974 M4 6N AM 1532 15-05-2026</t>
  </si>
  <si>
    <t>NIVEL 974 M4 6N AM 1533 15-05-2026</t>
  </si>
  <si>
    <t>NIVEL 974 M4 6N AM 1534 15-05-2026</t>
  </si>
  <si>
    <t>NIVEL 974 M47S L31 AM 1535 14-05-2026</t>
  </si>
  <si>
    <t>NIVEL 974 M47S L31 AM 1536 14-05-2026</t>
  </si>
  <si>
    <t>NIVEL 974 M47S L31 AM 1537 14-05-2026</t>
  </si>
  <si>
    <t>NIVEL 974 M47S L31 AM 1538 14-05-2026</t>
  </si>
  <si>
    <t>NIVEL 974 M47S L31 AM 1539 14-05-2026</t>
  </si>
  <si>
    <t>NIVEL 974 M47S L31 AM 1540 14-05-2026</t>
  </si>
  <si>
    <t>NIVEL 974 M47S L31 AM 1541 14-05-2026</t>
  </si>
  <si>
    <t>NIVEL 974 M47S L32 AM 1542 15-05-2026</t>
  </si>
  <si>
    <t>NIVEL 974 M47S L32 AM 1543 15-05-2026</t>
  </si>
  <si>
    <t>NIVEL 974 M47S L32 AM 1544 15-05-2026</t>
  </si>
  <si>
    <t>NIVEL 974 M47S L32 AM 1545 15-05-2026</t>
  </si>
  <si>
    <t>NIVEL 974 M4 7S AM 1546 11-05-2026</t>
  </si>
  <si>
    <t>NIVEL 974 M4 7S AM 1547 11-05-2026</t>
  </si>
  <si>
    <t>NIVEL 974 M4 7S AM 1548 11-05-2026</t>
  </si>
  <si>
    <t>NIVEL 974 M4 7S AM 1549 11-05-2026</t>
  </si>
  <si>
    <t>NIVEL 974 M4 7S AM 1550 11-05-2026</t>
  </si>
  <si>
    <t>NIVEL 974 M4 7S AM 1551 11-05-2026</t>
  </si>
  <si>
    <t>NIVEL 974 M4 7S L31 AM 1552 16-05-2026</t>
  </si>
  <si>
    <t>NIVEL 974 M4 7S L31 AM 1553 16-05-2026</t>
  </si>
  <si>
    <t>NIVEL 974 M4 7S L31 AM 1554 16-05-2026</t>
  </si>
  <si>
    <t>NIVEL 974 M4 7S L31 AM 1555 16-05-2026</t>
  </si>
  <si>
    <t>NIVEL 974 M4 7S L31 AM 1556 16-05-2026</t>
  </si>
  <si>
    <t>NIVEL 974 M4 7S L31 AM 1557 16-05-2026</t>
  </si>
  <si>
    <t>NIVEL 974 M4 7S L31 AM 1558 16-05-2026</t>
  </si>
  <si>
    <t>NIVEL 974 M4 7S L31 AM 1559 16-05-2026</t>
  </si>
  <si>
    <t>NIVEL 974 M4 7S L31 AM 1560 16-05-2026</t>
  </si>
  <si>
    <t>NIVEL 974 M4 7S L31 AM 1561 16-05-2026</t>
  </si>
  <si>
    <t>NIVEL 974 M4 7S L31 AM 1562 16-05-2026</t>
  </si>
  <si>
    <t>NIVEL 974 M4 7S L31 AM 1563 16-05-2026</t>
  </si>
  <si>
    <t>NIVEL 974 M4 7S L31 AM 1564 16-05-2026</t>
  </si>
  <si>
    <t>NIVEL 974 M4 7S L31 AM 1565 16-05-2026</t>
  </si>
  <si>
    <t>NIVEL 974 M4 7S L31 AM 1566 16-05-2026</t>
  </si>
  <si>
    <t>NIVEL 974 M4 7S L31 AM 1567 16-05-2026</t>
  </si>
  <si>
    <t>NIVEL 974 M4 7S AM 1568 16-05-2026</t>
  </si>
  <si>
    <t>NIVEL 974 M4 7S AM 1569 16-05-2026</t>
  </si>
  <si>
    <t>NIVEL 974 M4 7S AM 1570 16-05-2026</t>
  </si>
  <si>
    <t>NIVEL 974 M4 7S AM 1571 16-05-2026</t>
  </si>
  <si>
    <t>NIVEL 974 M4 7S AM 1572 16-05-2026</t>
  </si>
  <si>
    <t>NIVEL 974 M4 7S AM 1573 16-05-2026</t>
  </si>
  <si>
    <t>NIVEL 974 M4 7S AM 1574 16-05-2026</t>
  </si>
  <si>
    <t>NIVEL 974 M4 7S AM 1575 16-05-2026</t>
  </si>
  <si>
    <t>NIVEL 974 M4 7S AM 1576 16-05-2026</t>
  </si>
  <si>
    <t>NIVEL 974 M4 6N AM 1577 18-05-2026</t>
  </si>
  <si>
    <t>NIVEL 974 M4 6N AM 1578 18-05-2026</t>
  </si>
  <si>
    <t>NIVEL 974 M4 6N AM 1579 18-05-2026</t>
  </si>
  <si>
    <t>NIVEL 974 M4 6N AM 1580 18-05-2026</t>
  </si>
  <si>
    <t>NIVEL 974 M4 6N AM 1581 18-05-2026</t>
  </si>
  <si>
    <t>NIVEL 974 M4 6N AM 1582 18-05-2026</t>
  </si>
  <si>
    <t>NIVEL 974 M4 6N AM 1583 18-05-2026</t>
  </si>
  <si>
    <t>NIVEL 974 M4 6N AM 1584 18-05-2026</t>
  </si>
  <si>
    <t>NIVEL 974 M4 6N AM 1585 18-05-2026</t>
  </si>
  <si>
    <t>NIVEL 974 M4 6N AM 1586 18-05-2026</t>
  </si>
  <si>
    <t>NIVEL 974 M4 6N AM 1587 18-05-2026</t>
  </si>
  <si>
    <t>NIVEL 974 M4 6N AM 1588 18-05-2026</t>
  </si>
  <si>
    <t>NIVEL 974 M4 6N AM 1589 18-05-2026</t>
  </si>
  <si>
    <t>NIVEL 974 M4 6N AM 1590 18-05-2026</t>
  </si>
  <si>
    <t>NIVEL 974 M4 6N AM 1591 18-05-2026</t>
  </si>
  <si>
    <t>NIVEL 974 M4 6N AM 1592 18-05-2026</t>
  </si>
  <si>
    <t>NIVEL 974 M4 6N AM 1593 18-05-2026</t>
  </si>
  <si>
    <t>NIVEL 974 M4 7S L32 AM 1594 18-05-2026</t>
  </si>
  <si>
    <t>NIVEL 974 M4 7S L32 AM 1595 18-05-2026</t>
  </si>
  <si>
    <t>NIVEL 974 M4 7S L32 AM 1596 18-05-2026</t>
  </si>
  <si>
    <t>NIVEL 974 M4 7S L32 AM 1597 18-05-2026</t>
  </si>
  <si>
    <t>NIVEL 974 M4 7S L32 AM 1598 18-05-2026</t>
  </si>
  <si>
    <t>NIVEL 974 M4 7S PM 1599 16-05-2026</t>
  </si>
  <si>
    <t>NIVEL 974 M4 7S PM 1600 16-05-2026</t>
  </si>
  <si>
    <t>NIVEL 974 M4 7S PM 1601 16-05-2026</t>
  </si>
  <si>
    <t>NIVEL 974 M4 7S PM 1602 16-05-2026</t>
  </si>
  <si>
    <t>NIVEL 974 M4 7S PM 1603 16-05-2026</t>
  </si>
  <si>
    <t>NIVEL 974 M4 6N AM 1621 19-05-2026</t>
  </si>
  <si>
    <t>NIVEL 974 M4 6N AM 1622 19-05-2026</t>
  </si>
  <si>
    <t>NIVEL 974 M4 6N AM 1623 19-05-2026</t>
  </si>
  <si>
    <t>NIVEL 974 M4 6N AM 1624 19-05-2026</t>
  </si>
  <si>
    <t>NIVEL 974 M4 6N AM 1625 19-05-2026</t>
  </si>
  <si>
    <t>NIVEL 974 M4 6N AM 1626 19-05-2026</t>
  </si>
  <si>
    <t>NIVEL 974 M4 6N AM 1627 19-05-2026</t>
  </si>
  <si>
    <t>NIVEL 974 M4 6N AM 1628 19-05-2026</t>
  </si>
  <si>
    <t>NIVEL 974 M4 6N AM 1629 19-05-2026</t>
  </si>
  <si>
    <t>NIVEL 974 M4 6N AM 1630 19-05-2026</t>
  </si>
  <si>
    <t>NIVEL 974 M4 6N AM 1631 19-05-2026</t>
  </si>
  <si>
    <t>NIVEL 974 M4 6N AM 1632 19-05-2026</t>
  </si>
  <si>
    <t>NIVEL 974 M4 6N AM 1633 19-05-2026</t>
  </si>
  <si>
    <t>NIVEL 974 M4 6N AM 1634 19-05-2026</t>
  </si>
  <si>
    <t>NIVEL 974 M4 6N AM 1635 19-05-2026</t>
  </si>
  <si>
    <t>NIVEL 974 M4 6N AM 1636 19-05-2026</t>
  </si>
  <si>
    <t>NIVEL 974 M4 6N AM 1637 19-05-2026</t>
  </si>
  <si>
    <t>NIVEL 974 M4 6N AM 1638 19-05-2026</t>
  </si>
  <si>
    <t>NIVEL 974 M4 6N AM 1639 19-05-2026</t>
  </si>
  <si>
    <t>NIVEL 974 M4 6N AM 1640 19-05-2026</t>
  </si>
  <si>
    <t>NIVEL 974 M4 6N AM 1641 19-05-2026</t>
  </si>
  <si>
    <t>NIVEL 974 M4 6N AM 1642 19-05-2026</t>
  </si>
  <si>
    <t>NIVEL 974 M4 6N AM 1643 19-05-2026</t>
  </si>
  <si>
    <t>NIVEL 974 M4 7S L32 PM 1644 18-05-2026</t>
  </si>
  <si>
    <t>NIVEL 974 M4 7S L32 PM 1645 18-05-2026</t>
  </si>
  <si>
    <t>NIVEL 974 M4 7S L32 AM 1646 19-05-2026</t>
  </si>
  <si>
    <t>NIVEL 974 M4 7S L32 AM 1647 19-05-2026</t>
  </si>
  <si>
    <t>NIVEL 974 M4 7S L32 AM 1648 19-05-2026</t>
  </si>
  <si>
    <t>NIVEL 974 M4 7S L32 AM 1649 19-05-2026</t>
  </si>
  <si>
    <t>NIVEL 974 M4 7S L32 AM 1650 19-05-2026</t>
  </si>
  <si>
    <t>NIVEL 974 M4 7S L32 AM 1651 19-05-2026</t>
  </si>
  <si>
    <t>NIVEL 974 M4 7S L32 AM 1652 19-05-2026</t>
  </si>
  <si>
    <t>NIVEL 974 M4 7S L32 AM 1653 19-05-2026</t>
  </si>
  <si>
    <t>NIVEL 974 M4 7S L32 AM 1654 19-05-2026</t>
  </si>
  <si>
    <t>NIVEL 974 M4 7S L32 AM 1655 19-05-2026</t>
  </si>
  <si>
    <t>NIVEL 974 M4 7S L32 AM 1656 19-05-2026</t>
  </si>
  <si>
    <t>NIVEL 974 M4 7S L32 AM 1657 20-05-2026</t>
  </si>
  <si>
    <t>NIVEL 974 M4 7S L32 AM 1658 20-05-2026</t>
  </si>
  <si>
    <t>NIVEL 974 M4 7S L32 AM 1659 20-05-2026</t>
  </si>
  <si>
    <t>NIVEL 974 M4 6N AM 1660 20-05-2026</t>
  </si>
  <si>
    <t>NIVEL 974 M4 6N AM 1661 20-05-2026</t>
  </si>
  <si>
    <t>NIVEL 974 M4 6N AM 1662 20-05-2026</t>
  </si>
  <si>
    <t>NIVEL 974 M4 6N AM 1663 20-05-2026</t>
  </si>
  <si>
    <t>NIVEL 974 M4 6N AM 1664 20-05-2026</t>
  </si>
  <si>
    <t>NIVEL 974 M4 6N AM 1665 20-05-2026</t>
  </si>
  <si>
    <t>NIVEL 974 M4 6N AM 1666 20-05-2026</t>
  </si>
  <si>
    <t>NIVEL 974 M4 6N AM 1667 20-05-2026</t>
  </si>
  <si>
    <t>NIVEL 974 M4 6N AM 1668 20-05-2026</t>
  </si>
  <si>
    <t>NIVEL 974 M4 6N AM 1669 20-05-2026</t>
  </si>
  <si>
    <t>NIVEL 974 M4 6N AM 1670 20-05-2026</t>
  </si>
  <si>
    <t>NIVEL 974 M4 6N AM 1671 20-05-2026</t>
  </si>
  <si>
    <t>NIVEL 974 M4 6N AM 1672 20-05-2026</t>
  </si>
  <si>
    <t>NIVEL 974 M4 7S AM 1673 19-05-2026</t>
  </si>
  <si>
    <t>NIVEL 974 M4 7S AM 1674 19-05-2026</t>
  </si>
  <si>
    <t>NIVEL 974 M4 7S AM 1675 19-05-2026</t>
  </si>
  <si>
    <t>NIVEL 974 M4 7S AM 1676 20-05-2026</t>
  </si>
  <si>
    <t>NIVEL 974 M4 7S L31 AM 1677 18-05-2026</t>
  </si>
  <si>
    <t>NIVEL 974 M4 7S L31 AM 1678 18-05-2026</t>
  </si>
  <si>
    <t>NIVEL 974 M4 7S L31 AM 1679 19-05-2026</t>
  </si>
  <si>
    <t>NIVEL 974 M4 7S L31 AM 1680 19-05-2026</t>
  </si>
  <si>
    <t>NIVEL 974 M4 7S L31 AM 1681 19-05-2026</t>
  </si>
  <si>
    <t>NIVEL 974 M4 7S L31 AM 1682 19-05-2026</t>
  </si>
  <si>
    <t>NIVEL 974 M4 7S L31 AM 1683 18-05-2026</t>
  </si>
  <si>
    <t>NIVEL 974 M4 7S L31 AM 1684 18-05-2026</t>
  </si>
  <si>
    <t>NIVEL 974 M4 7S L31 AM 1685 18-05-2026</t>
  </si>
  <si>
    <t>NIVEL 974 M4 7S L31 AM 1686 18-05-2026</t>
  </si>
  <si>
    <t>NIVEL 974 M4 7S L31 AM 1687 18-05-2026</t>
  </si>
  <si>
    <t>NIVEL 974 M4 7S L32 AM 1688 21-05-2026</t>
  </si>
  <si>
    <t>NIVEL 974 M4 7S L32 AM 1689 21-05-2026</t>
  </si>
  <si>
    <t>NIVEL 974 M4 7S L32 AM 1690 21-05-2026</t>
  </si>
  <si>
    <t>NIVEL 974 M4 7S L32 AM 1691 21-05-2026</t>
  </si>
  <si>
    <t>NIVEL 974 M4 7S L32 AM 1692 21-05-2026</t>
  </si>
  <si>
    <t>NIVEL 974 M4 7S L32 AM 1693 21-05-2026</t>
  </si>
  <si>
    <t>NIVEL 974 M4 7S L32 AM 1694 21-05-2026</t>
  </si>
  <si>
    <t>NIVEL 974 M4 7S L32 AM 1695 21-05-2026</t>
  </si>
  <si>
    <t>NIVEL 974 M4 7S L32 AM 1696 21-05-2026</t>
  </si>
  <si>
    <t>NIVEL 974 M4 7S L32 AM 1697 21-05-2026</t>
  </si>
  <si>
    <t>NIVEL 974 M4 7S L32 AM 1698 21-05-2026</t>
  </si>
  <si>
    <t>NIVEL 974 M4 7S L32 AM 1699 21-05-2026</t>
  </si>
  <si>
    <t>NIVEL 974 M4 7S L32 AM 1700 21-05-2026</t>
  </si>
  <si>
    <t>NIVEL 974 M4 6N AM 1701 21-05-2026</t>
  </si>
  <si>
    <t>NIVEL 974 M4 6N AM 1702 21-05-2026</t>
  </si>
  <si>
    <t>NIVEL 974 M4 6N AM 1703 21-05-2026</t>
  </si>
  <si>
    <t>NIVEL 974 M4 6N AM 1704 21-05-2026</t>
  </si>
  <si>
    <t>NIVEL 974 M4 6N AM 1705 21-05-2026</t>
  </si>
  <si>
    <t>NIVEL 974 M4 6N AM 1706 21-05-2026</t>
  </si>
  <si>
    <t>NIVEL 974 M4 6N AM 1707 21-05-2026</t>
  </si>
  <si>
    <t>NIVEL 974 M4 6N AM 1708 21-05-2026</t>
  </si>
  <si>
    <t>NIVEL 974 M4 6N AM 1709 21-05-2026</t>
  </si>
  <si>
    <t>NIVEL 974 M4 7S AM 1710 25-05-2026</t>
  </si>
  <si>
    <t>NIVEL 974 M4 7S AM 1711 25-05-2026</t>
  </si>
  <si>
    <t>NIVEL 974 M4 7S AM 1712 25-05-2026</t>
  </si>
  <si>
    <t>NIVEL 974 M4 7S AM 1713 25-05-2026</t>
  </si>
  <si>
    <t>NIVEL 974 M4 7S AM 1714 25-05-2026</t>
  </si>
  <si>
    <t>NIVEL 974 M4 7S AM 1715 25-05-2026</t>
  </si>
  <si>
    <t>NIVEL 974 M4 7S AM 1716 25-05-2026</t>
  </si>
  <si>
    <t>NIVEL 974 M4 7S AM 1717 25-05-2026</t>
  </si>
  <si>
    <t>NIVEL 974 M4 7S AM 1718 25-05-2026</t>
  </si>
  <si>
    <t>NIVEL 974 M4 7S AM 1719 25-05-2026</t>
  </si>
  <si>
    <t>NIVEL 974 M4 7S AM 1720 25-05-2026</t>
  </si>
  <si>
    <t>NIVEL 974 M4 7S AM 1721 25-05-2026</t>
  </si>
  <si>
    <t>NIVEL 974 M4 7S AM 1722 25-05-2026</t>
  </si>
  <si>
    <t>NIVEL 974 M4 7S AM 1723 25-05-2026</t>
  </si>
  <si>
    <t>NIVEL 974 M4 7S AM 1724 25-05-2026</t>
  </si>
  <si>
    <t>NIVEL 974 M4 7S AM 1725 25-05-2026</t>
  </si>
  <si>
    <t>NIVEL 974 M4 7S AM 1726 25-05-2026</t>
  </si>
  <si>
    <t>NIVEL 974 M4 7S AM 1727 25-05-2026</t>
  </si>
  <si>
    <t>NIVEL 974 M4 7S AM 1728 25-05-2026</t>
  </si>
  <si>
    <t>NIVEL 974 M4 7S L32 AM 1729 25-05-2026</t>
  </si>
  <si>
    <t>NIVEL 974 M4 7S L32 AM 1730 25-05-2026</t>
  </si>
  <si>
    <t>NIVEL 974 M4 7S L32 AM 1731 25-05-2026</t>
  </si>
  <si>
    <t>NIVEL 974 M4 7S L32 AM 1732 25-05-2026</t>
  </si>
  <si>
    <t>NIVEL 974 M4 7S L32 AM 1733 25-05-2026</t>
  </si>
  <si>
    <t>NIVEL 974 M4 7S AM 1734 21-05-2026</t>
  </si>
  <si>
    <t>NIVEL 974 M4 7S AM 1735 21-05-2026</t>
  </si>
  <si>
    <t>NIVEL 974 M4 7S AM 1736 21-05-2026</t>
  </si>
  <si>
    <t>NIVEL 974 M4 7S AM 1737 21-05-2026</t>
  </si>
  <si>
    <t>NIVEL 974 M4 7S AM 1738 21-05-2026</t>
  </si>
  <si>
    <t>NIVEL 974 M4 7S AM 1739 21-05-2026</t>
  </si>
  <si>
    <t>NIVEL 974 M4 7S AM 1740 21-05-2026</t>
  </si>
  <si>
    <t>NIVEL 974 M4 7S AM 1741 21-05-2026</t>
  </si>
  <si>
    <t>NIVEL 974 M4 7S AM 1742 21-05-2026</t>
  </si>
  <si>
    <t>NIVEL 974 M4 7S AM 1743 21-05-2026</t>
  </si>
  <si>
    <t>NIVEL 974 M4 7S AM 1744 21-05-2026</t>
  </si>
  <si>
    <t>NIVEL 974 M4 7S AM 1745 21-05-2026</t>
  </si>
  <si>
    <t>NIVEL 974 M4 7S AM 1746 21-05-2026</t>
  </si>
  <si>
    <t>NIVEL 974 M4 7S AM 1747 26-05-2026</t>
  </si>
  <si>
    <t>NIVEL 974 M4 7S AM 1748 26-05-2026</t>
  </si>
  <si>
    <t>NIVEL 974 M4 7S AM 1749 26-05-2026</t>
  </si>
  <si>
    <t>NIVEL 974 M4 7S AM 1750 26-05-2026</t>
  </si>
  <si>
    <t>NIVEL 974 M4 7S AM 1751 26-05-2026</t>
  </si>
  <si>
    <t>NIVEL 974 M4 7S AM 1752 26-05-2026</t>
  </si>
  <si>
    <t>NIVEL 974 M4 7S AM 1753 26-05-2026</t>
  </si>
  <si>
    <t>NIVEL 974 M4 7S AM 1754 26-05-2026</t>
  </si>
  <si>
    <t>NIVEL 974 M4 7S AM 1755 26-05-2026</t>
  </si>
  <si>
    <t>NIVEL 974 M4 7S AM 1756 26-05-2026</t>
  </si>
  <si>
    <t>NIVEL 974 M4 7S AM 1757 26-05-2026</t>
  </si>
  <si>
    <t>NIVEL 974 M4 7S AM 1758 26-05-2026</t>
  </si>
  <si>
    <t>NIVEL 974 M4 7S AM 1759 26-05-2026</t>
  </si>
  <si>
    <t>NIVEL 974 M4 7S AM 1760 26-05-2026</t>
  </si>
  <si>
    <t>NIVEL 974 M4 7S AM 1761 26-05-2026</t>
  </si>
  <si>
    <t>NIVEL 974 M4 7S AM 1762 26-05-2026</t>
  </si>
  <si>
    <t>NIVEL 974 M4 7S AM 1763 26-05-2026</t>
  </si>
  <si>
    <t>NIVEL 974 M4 7S AM 1764 26-05-2026</t>
  </si>
  <si>
    <t>NIVEL 974 M4 7S AM 1765 26-05-2026</t>
  </si>
  <si>
    <t>NIVEL 974 M4 6N AM 1766 26-05-2026</t>
  </si>
  <si>
    <t>NIVEL 974 M4 6N AM 1767 26-05-2026</t>
  </si>
  <si>
    <t>NIVEL 974 M4 6N AM 1768 26-05-2026</t>
  </si>
  <si>
    <t>NIVEL 974 M4 6N AM 1769 26-05-2026</t>
  </si>
  <si>
    <t>NIVEL 974 M4 7S L32 AM 1770 26-05-2026</t>
  </si>
  <si>
    <t>NIVEL 974 M4 7S L32 AM 1771 26-05-2026</t>
  </si>
  <si>
    <t>NIVEL 974 M4 7S L32 AM 1772 25-05-2026</t>
  </si>
  <si>
    <t>NIVEL 974 M4 7S L32 AM 1773 25-05-2026</t>
  </si>
  <si>
    <t>NIVEL 974 M4 7S L32 AM 1774 25-05-2026</t>
  </si>
  <si>
    <t>NIVEL 974 M4 7S L32 AM 1775 25-05-2026</t>
  </si>
  <si>
    <t>NIVEL 974 M4 6N AM 1776 21-05-2026</t>
  </si>
  <si>
    <t>NIVEL 974 M4 6N AM 1777 21-05-2026</t>
  </si>
  <si>
    <t>NIVEL 974 M4 6N AM 1778 21-05-2026</t>
  </si>
  <si>
    <t>NIVEL 974 M4 6N AM 1779 21-05-2026</t>
  </si>
  <si>
    <t>NIVEL 974 M4 6N AM 1780 21-05-2026</t>
  </si>
  <si>
    <t>NIVEL 974 M4 6N AM 1781 21-05-2026</t>
  </si>
  <si>
    <t>NIVEL 974 M4 6N AM 1782 21-05-2026</t>
  </si>
  <si>
    <t>NIVEL 974 M4 7S AM 1783 21-05-2026</t>
  </si>
  <si>
    <t>NIVEL 974 M4 7S AM 1784 21-05-2026</t>
  </si>
  <si>
    <t>NIVEL 974 M4 7S AM 1785 21-05-2026</t>
  </si>
  <si>
    <t>NIVEL 974 M4 7S AM 1786 21-05-2026</t>
  </si>
  <si>
    <t>NIVEL 974 M4 7S AM 1787 21-05-2026</t>
  </si>
  <si>
    <t>NIVEL 974 M4 7S AM 1788 21-05-2026</t>
  </si>
  <si>
    <t>NIVEL 974 M4 7S AM 1789 21-05-2026</t>
  </si>
  <si>
    <t>NIVEL 974 M4 7S AM 1790 21-05-2026</t>
  </si>
  <si>
    <t>NIVEL 974 M4 7S AM 1791 21-05-2026</t>
  </si>
  <si>
    <t>NIVEL 974 M4 7S AM 1792 21-05-2026</t>
  </si>
  <si>
    <t>NIVEL 974 M4 7S AM 1793 21-05-2026</t>
  </si>
  <si>
    <t>NIVEL 974 M4 7S AM 1794 21-05-2026</t>
  </si>
  <si>
    <t>NIVEL 974 M4 7S AM 1795 27-05-2026</t>
  </si>
  <si>
    <t>NIVEL 974 M4 7S AM 1796 27-05-2026</t>
  </si>
  <si>
    <t>NIVEL 974 M4 7S AM 1797 27-05-2026</t>
  </si>
  <si>
    <t>NIVEL 974 M4 7S AM 1798 27-05-2026</t>
  </si>
  <si>
    <t>NIVEL 974 M4 7S AM 1799 27-05-2026</t>
  </si>
  <si>
    <t>NIVEL 974 M4 7S AM 1800 27-05-2026</t>
  </si>
  <si>
    <t>NIVEL 974 M4 7S AM 1801 27-05-2026</t>
  </si>
  <si>
    <t>NIVEL 974 M4 7S AM 1802 27-05-2026</t>
  </si>
  <si>
    <t>NIVEL 974 M4 7S AM 1803 27-05-2026</t>
  </si>
  <si>
    <t>NIVEL 974 M4 7S AM 1804 27-05-2026</t>
  </si>
  <si>
    <t>NIVEL 974 M4 7S AM 1805 27-05-2026</t>
  </si>
  <si>
    <t>NIVEL 974 M4 7S AM 1806 27-05-2026</t>
  </si>
  <si>
    <t>NIVEL 974 M4 7S AM 1807 27-05-2026</t>
  </si>
  <si>
    <t>NIVEL 974 M4 7S AM 1808 27-05-2026</t>
  </si>
  <si>
    <t>NIVEL 974 M4 7S L32 AM 1809 26-05-2026</t>
  </si>
  <si>
    <t>NIVEL 974 M4 7S L32 AM 1810 26-05-2026</t>
  </si>
  <si>
    <t>NIVEL 974 M4 7S L32 AM 1811 26-05-2026</t>
  </si>
  <si>
    <t>NIVEL 974 M4 7S L32 AM 1812 26-05-2026</t>
  </si>
  <si>
    <t>NIVEL 974 M4 7S L32 AM 1813 26-05-2026</t>
  </si>
  <si>
    <t>NIVEL 974 M4 7S L32 AM 1814 26-05-2026</t>
  </si>
  <si>
    <t>NIVEL 974 M4 7S L32 AM 1815 26-05-2026</t>
  </si>
  <si>
    <t>NIVEL 974 M4 7S L32 AM 1816 26-05-2026</t>
  </si>
  <si>
    <t>NIVEL 974 M4 7S L32 AM 1817 26-05-2026</t>
  </si>
  <si>
    <t>NIVEL 974 M4 7S L32 AM 1818 26-05-2026</t>
  </si>
  <si>
    <t>NIVEL 974 M4 7S L32 AM 1819 27-05-2026</t>
  </si>
  <si>
    <t>NIVEL 974 M4 7S L32 AM 1820 27-05-2026</t>
  </si>
  <si>
    <t>NIVEL 974 M4 7S L32 AM 1821 27-05-2026</t>
  </si>
  <si>
    <t>NIVEL 974 M4 7S L32 AM 1822 27-05-2026</t>
  </si>
  <si>
    <t>NIVEL 974 M4 7S L32 AM 1823 27-05-2026</t>
  </si>
  <si>
    <t>NIVEL 974 M4 7S L32 AM 1824 27-05-2026</t>
  </si>
  <si>
    <t>NIVEL 974 M4 7S L32 AM 1825 27-05-2026</t>
  </si>
  <si>
    <t>NIVEL 974 M4 6N L33 AM 1826 27-05-2026</t>
  </si>
  <si>
    <t>NIVEL 974 M4 6N L33 AM 1827 27-05-2026</t>
  </si>
  <si>
    <t>NIVEL 974 M4 6N L33 AM 1828 27-05-2026</t>
  </si>
  <si>
    <t>NIVEL 974 M4 6N L33 AM 1829 27-05-2026</t>
  </si>
  <si>
    <t>NIVEL 974 M4 6N L33 AM 1830 27-05-2026</t>
  </si>
  <si>
    <t>NIVEL 974 M4 6N L33 AM 1831 27-05-2026</t>
  </si>
  <si>
    <t>NIVEL 974 M4 6N L33 AM 1832 27-05-2026</t>
  </si>
  <si>
    <t>NIVEL 974 M4 6N L33 AM 1833 27-05-2026</t>
  </si>
  <si>
    <t>NIVEL 974 M4 7S AM 1834 21-05-2026</t>
  </si>
  <si>
    <t>NIVEL 974 M4 7S AM 1835 21-05-2026</t>
  </si>
  <si>
    <t>NIVEL 974 M4 7S AM 1836 21-05-2026</t>
  </si>
  <si>
    <t>NIVEL 974 M4 7S AM 1837 21-05-2026</t>
  </si>
  <si>
    <t>NIVEL 974 M4 7S AM 1838 21-05-2026</t>
  </si>
  <si>
    <t>NIVEL 974 M4 7S AM 1839 21-05-2026</t>
  </si>
  <si>
    <t>NIVEL 974 M4 7S AM 1840 21-05-2026</t>
  </si>
  <si>
    <t>NIVEL 974 M4 7S L32 AM 1841 27-05-2026</t>
  </si>
  <si>
    <t>NIVEL 974 M4 7S L32 AM 1842 27-05-2026</t>
  </si>
  <si>
    <t>NIVEL 974 M4 7S L32 AM 1843 27-05-2026</t>
  </si>
  <si>
    <t>NIVEL 974 M4 7S AM 1844 27-05-2026</t>
  </si>
  <si>
    <t>NIVEL 974 M4 7S AM 1845 27-05-2026</t>
  </si>
  <si>
    <t>NIVEL 974 M4 7S AM 1846 27-05-2026</t>
  </si>
  <si>
    <t>NIVEL 974 M4 7S L30 AM 1847 28-05-2026</t>
  </si>
  <si>
    <t>NIVEL 974 M4 7S L30 AM 1848 28-05-2026</t>
  </si>
  <si>
    <t>NIVEL 974 M4 7S L30 AM 1849 28-05-2026</t>
  </si>
  <si>
    <t>NIVEL 974 M4 7S L30 AM 1850 28-05-2026</t>
  </si>
  <si>
    <t>NIVEL 974 M4 7S L30 AM 1851 28-05-2026</t>
  </si>
  <si>
    <t>NIVEL 974 M4 7S L30 AM 1852 28-05-2026</t>
  </si>
  <si>
    <t>NIVEL 974 M4 7S L30 AM 1853 28-05-2026</t>
  </si>
  <si>
    <t>NIVEL 974 M4 7S L30 AM 1854 28-05-2026</t>
  </si>
  <si>
    <t>NIVEL 974 M4 7S L30 AM 1855 28-05-2026</t>
  </si>
  <si>
    <t>NIVEL 974 M4 7S L30 AM 1856 28-05-2026</t>
  </si>
  <si>
    <t>NIVEL 974 M4 7S L30 AM 1857 28-05-2026</t>
  </si>
  <si>
    <t>NIVEL 974 M4 7S L30 AM 1858 28-05-2026</t>
  </si>
  <si>
    <t>NIVEL 974 M4 7S L31 AM 1859 28-05-2026</t>
  </si>
  <si>
    <t>NIVEL 974 M4 7S L31 AM 1860 28-05-2026</t>
  </si>
  <si>
    <t>NIVEL 974 M4 7S L31 AM 1861 28-05-2026</t>
  </si>
  <si>
    <t>NIVEL 974 M4 7S L31 AM 1862 28-05-2026</t>
  </si>
  <si>
    <t>NIVEL 974 M4 7S L31 AM 1863 28-05-2026</t>
  </si>
  <si>
    <t>NIVEL 974 M4 7S L31 AM 1864 28-05-2026</t>
  </si>
  <si>
    <t>NIVEL 974 M4 7S L31 AM 1865 28-05-2026</t>
  </si>
  <si>
    <t>NIVEL 974 M4 7S L31 AM 1866 28-05-2026</t>
  </si>
  <si>
    <t>NIVEL 974 M4 6N L33 AM 1867 28-05-2026</t>
  </si>
  <si>
    <t>NIVEL 974 M4 6N L33 AM 1868 28-05-2026</t>
  </si>
  <si>
    <t>NIVEL 974 M4 6N L33 AM 1869 28-05-2026</t>
  </si>
  <si>
    <t>NIVEL 974 M4 6N L33 AM 1870 28-05-2026</t>
  </si>
  <si>
    <t>NIVEL 974 M4 6N L33 AM 1871 28-05-2026</t>
  </si>
  <si>
    <t>NIVEL 974 M4 6N L33 AM 1872 28-05-2026</t>
  </si>
  <si>
    <t>NIVEL 974 M4 6N L33 AM 1873 28-05-2026</t>
  </si>
  <si>
    <t>NIVEL 974 M4 6N L33 AM 1874 28-05-2026</t>
  </si>
  <si>
    <t>NIVEL 968 RP AM 1875 28-05-2026</t>
  </si>
  <si>
    <t>NIVEL 968 RP AM 1876 28-05-2026</t>
  </si>
  <si>
    <t>NIVEL 968 RP AM 1877 28-05-2026</t>
  </si>
  <si>
    <t>NIVEL 968 RP AM 1878 28-05-2026</t>
  </si>
  <si>
    <t>NIVEL 968 RP AM 1879 28-05-2026</t>
  </si>
  <si>
    <t>NIVEL 968 RP AM 1880 28-05-2026</t>
  </si>
  <si>
    <t>NIVEL 968 RP AM 1881 28-05-2026</t>
  </si>
  <si>
    <t>NIVEL 974 M4 6N L33 AM 1882 28-05-2026</t>
  </si>
  <si>
    <t>NIVEL 974 M4 6N L33 AM 1883 28-05-2026</t>
  </si>
  <si>
    <t>NIVEL 974 M4 6N L33 AM 1884 28-05-2026</t>
  </si>
  <si>
    <t>NIVEL 974 M4 7S L31 AM 1885 28-05-2026</t>
  </si>
  <si>
    <t>NIVEL 974 M4 7S L31 AM 1886 28-05-2026</t>
  </si>
  <si>
    <t>NIVEL 974 M4 7S L31 AM 1887 28-05-2026</t>
  </si>
  <si>
    <t>NIVEL 974 M4 7S L31 AM 1888 28-05-2026</t>
  </si>
  <si>
    <t>NIVEL 974 M4 7S L31 AM 1889 28-05-2026</t>
  </si>
  <si>
    <t>NIVEL 974 M4 7S L31 AM 1890 28-05-2026</t>
  </si>
  <si>
    <t>NIVEL 974 M4 7S L31 AM 1891 28-05-2026</t>
  </si>
  <si>
    <t>NIVEL 974 M4 7S L32 AM 1892 28-05-2026</t>
  </si>
  <si>
    <t>NIVEL 974 M4 7S L32 AM 1893 28-05-2026</t>
  </si>
  <si>
    <t>NIVEL 974 M4 7S L32 AM 1894 29-05-2026</t>
  </si>
  <si>
    <t>NIVEL 974 M4 7S L32 AM 1895 29-05-2026</t>
  </si>
  <si>
    <t>NIVEL 974 M4 7S L32 AM 1896 29-05-2026</t>
  </si>
  <si>
    <t>NIVEL 974 M4 7S L32 AM 1897 29-05-2026</t>
  </si>
  <si>
    <t>NIVEL 974 M4 7S L32 AM 1898 29-05-2026</t>
  </si>
  <si>
    <t>NIVEL 974 M4 7S L32 AM 1899 29-05-2026</t>
  </si>
  <si>
    <t>NIVEL 974 M7 7S L30 AM 1900 29-05-2026</t>
  </si>
  <si>
    <t>NIVEL 974 M7 7S L30 AM 1901 29-05-2026</t>
  </si>
  <si>
    <t>NIVEL 974 M7 7S L30 AM 1902 29-05-2026</t>
  </si>
  <si>
    <t>NIVEL 974 M7 7S L30 AM 1903 29-05-2026</t>
  </si>
  <si>
    <t>NIVEL 974 M7 7S L30 AM 1904 29-05-2026</t>
  </si>
  <si>
    <t>NIVEL 974 M7 7S L30 AM 1905 29-05-2026</t>
  </si>
  <si>
    <t>NIVEL 974 M7 7S L30 AM 1906 29-05-2026</t>
  </si>
  <si>
    <t>NIVEL 974 M7 7S L30 AM 1907 29-05-2026</t>
  </si>
  <si>
    <t>NIVEL 974 M4 7S L31 AM 1908 29-05-2026</t>
  </si>
  <si>
    <t>NIVEL 974 M4 7S L31 AM 1909 29-05-2026</t>
  </si>
  <si>
    <t>NIVEL 974 M4 6N L33 AM 1910 29-05-2026</t>
  </si>
  <si>
    <t>NIVEL 974 M4 6N L33 AM 1911 29-05-2026</t>
  </si>
  <si>
    <t>NIVEL 974 M4 6N L33 AM 1912 29-05-2026</t>
  </si>
  <si>
    <t>NIVEL 974 M4 6N L33 AM 1913 29-05-2026</t>
  </si>
  <si>
    <t>NIVEL 974 M4 6N L33 AM 1914 29-05-2026</t>
  </si>
  <si>
    <t>NIVEL 974 M4 7S L31 AM 1915 29-05-2026</t>
  </si>
  <si>
    <t>NIVEL 974 M4 7S L31 AM 1916 29-05-2026</t>
  </si>
  <si>
    <t>NIVEL 974 M4 7S L31 AM 1917 29-05-2026</t>
  </si>
  <si>
    <t>NIVEL 974 M4 7S L31 AM 1918 29-05-2026</t>
  </si>
  <si>
    <t>NIVEL 974 M4 7S L32 AM 1919 29-05-2026</t>
  </si>
  <si>
    <t>NIVEL 974 M4 7S L32 AM 1920 29-05-2026</t>
  </si>
  <si>
    <t>NIVEL 974 M4 7S L32 AM 1921 29-05-2026</t>
  </si>
  <si>
    <t>NIVEL 974 M4 7S L32 AM 1922 29-05-2026</t>
  </si>
  <si>
    <t>NIVEL 974 M4 7S L31 AM 1923 29-05-2026</t>
  </si>
  <si>
    <t>NIVEL 974 M4 7S L31 AM 1924 29-05-2026</t>
  </si>
  <si>
    <t>NIVEL 974 M4 7S L30 AM 1925 29-05-2026</t>
  </si>
  <si>
    <t>NIVEL 974 M4 7S L30 AM 1926 29-05-2026</t>
  </si>
  <si>
    <t>NIVEL 974 M4 6N L33 AM 1927 29-05-2026</t>
  </si>
  <si>
    <t>NIVEL 974 M4 6N L33 AM 1928 29-05-2026</t>
  </si>
  <si>
    <t>NIVEL 974 M4 6N L33 AM 1929 29-05-2026</t>
  </si>
  <si>
    <t>NIVEL 974 M4 6N L33 AM 1930 29-05-2026</t>
  </si>
  <si>
    <t>NIVEL 974 M4 6N L33 AM 1931 29-05-2026</t>
  </si>
  <si>
    <t>NIVEL 974 M4 6N L33 AM 1932 29-05-2026</t>
  </si>
  <si>
    <t>NIVEL 974 M4 6N L33 AM 1933 29-05-2026</t>
  </si>
  <si>
    <t>NIVEL 974 M4 6N L33 AM 1934 29-05-2026</t>
  </si>
  <si>
    <t>NIVEL 974 M4 6N L33 AM 1935 29-05-2026</t>
  </si>
  <si>
    <t>NIVEL 970 SELLO AM 1 24-12-2025</t>
  </si>
  <si>
    <t>NIVEL 970 SELLO AM 2 24-12-2025</t>
  </si>
  <si>
    <t>NIVEL 970 SELLO AM 3 24-12-2025</t>
  </si>
  <si>
    <t>NIVEL 970 SELLO AM 4 24-12-2025</t>
  </si>
  <si>
    <t>NIVEL 970 SELLO AM 5 24-12-2025</t>
  </si>
  <si>
    <t>NIVEL 970 SELLO AM 6 24-12-2025</t>
  </si>
  <si>
    <t>NIVEL 970 SELLO AM 7 26-12-2025</t>
  </si>
  <si>
    <t>NIVEL 970 SELLO AM 8 26-12-2025</t>
  </si>
  <si>
    <t>NIVEL 970 SELLO AM 9 26-12-2025</t>
  </si>
  <si>
    <t>NIVEL 970 SELLO AM 10 26-12-2025</t>
  </si>
  <si>
    <t>NIVEL 970 SELLO AM 11 26-12-2025</t>
  </si>
  <si>
    <t>NIVEL 970 SELLO AM 12 26-12-2025</t>
  </si>
  <si>
    <t>NIVEL 1018 REC AM 13 27-12-2025</t>
  </si>
  <si>
    <t>NIVEL 1018 REC AM 14 27-12-2025</t>
  </si>
  <si>
    <t>NIVEL 1018 REC AM 15 27-12-2025</t>
  </si>
  <si>
    <t>NIVEL 1018 REC AM 16 27-12-2025</t>
  </si>
  <si>
    <t>NIVEL 1018 REC AM 17 27-12-2025</t>
  </si>
  <si>
    <t>NIVEL 1018 REC AM 18 27-12-2025</t>
  </si>
  <si>
    <t>NIVEL 1018 REC AM 19 27-12-2025</t>
  </si>
  <si>
    <t>NIVEL 1018 REC AM 20 27-12-2025</t>
  </si>
  <si>
    <t>NIVEL 1018 REC AM 21 27-12-2025</t>
  </si>
  <si>
    <t>NIVEL 1018 REC AM 22 27-12-2025</t>
  </si>
  <si>
    <t>NIVEL 1018 REC AM 23 27-12-2025</t>
  </si>
  <si>
    <t>NIVEL 1018 REC AM 24 27-12-2025</t>
  </si>
  <si>
    <t>NIVEL 1018 REC AM 25 27-12-2025</t>
  </si>
  <si>
    <t>NIVEL 1018 REC AM 26 27-12-2025</t>
  </si>
  <si>
    <t>NIVEL 1018 REC AM 27 27-12-2025</t>
  </si>
  <si>
    <t>NIVEL 970 SELLO AM 28 27-12-2025</t>
  </si>
  <si>
    <t>NIVEL 970 SELLO AM 29 27-12-2025</t>
  </si>
  <si>
    <t>NIVEL 970 SELLO AM 30 27-12-2025</t>
  </si>
  <si>
    <t>NIVEL 970 SELLO AM 31 27-12-2025</t>
  </si>
  <si>
    <t>NIVEL 970 SELLO AM 32 27-12-2025</t>
  </si>
  <si>
    <t>NIVEL 970 SELLO AM 33 27-12-2025</t>
  </si>
  <si>
    <t>NIVEL 789 REC PM 34 29-12-2025</t>
  </si>
  <si>
    <t>NIVEL 789 REC PM 35 29-12-2025</t>
  </si>
  <si>
    <t>NIVEL 789 REC PM 36 29-12-2025</t>
  </si>
  <si>
    <t>NIVEL 1018 FRENTE AM 37 30-12-2025</t>
  </si>
  <si>
    <t>NIVEL 1018 FRENTE AM 38 30-12-2025</t>
  </si>
  <si>
    <t>NIVEL 1018 FRENTE AM 39 30-12-2025</t>
  </si>
  <si>
    <t>NIVEL 1018 FRENTE AM 40 30-12-2025</t>
  </si>
  <si>
    <t>NIVEL 1018 FRENTE AM 41 30-12-2025</t>
  </si>
  <si>
    <t>NIVEL 1018 FRENTE AM 42 30-12-2025</t>
  </si>
  <si>
    <t>NIVEL 970 SELLO AM 43 30-12-2025</t>
  </si>
  <si>
    <t>NIVEL 970 SELLO AM 44 30-12-2025</t>
  </si>
  <si>
    <t>NIVEL 970 SELLO AM 45 30-12-2025</t>
  </si>
  <si>
    <t>NIVEL 970 SELLO AM 46 30-12-2025</t>
  </si>
  <si>
    <t>NIVEL 970 SELLO AM 47 30-12-2025</t>
  </si>
  <si>
    <t>NIVEL 970 SELLO PM 48 30-12-2025</t>
  </si>
  <si>
    <t>NIVEL 970 SELLO PM 49 30-12-2025</t>
  </si>
  <si>
    <t>NIVEL 970 SELLO PM 50 30-12-2025</t>
  </si>
  <si>
    <t>NIVEL 970 SELLO PM 51 30-12-2025</t>
  </si>
  <si>
    <t>NIVEL 970 SELLO PM 52 30-12-2025</t>
  </si>
  <si>
    <t>NIVEL 1018 FRENTE AM 53 30-12-2025</t>
  </si>
  <si>
    <t>NIVEL 1018 FRENTE AM 54 30-12-2025</t>
  </si>
  <si>
    <t>NIVEL 1018 FRENTE AM 55 30-12-2025</t>
  </si>
  <si>
    <t>NIVEL 1018 FRENTE AM 56 30-12-2025</t>
  </si>
  <si>
    <t>NIVEL 1018 FRENTE AM 57 30-12-2025</t>
  </si>
  <si>
    <t>NIVEL 1018 FRENTE AM 58 30-12-2025</t>
  </si>
  <si>
    <t>NIVEL 1018 FRENTE AM 59 30-12-2025</t>
  </si>
  <si>
    <t>NIVEL 970 SELLO AM 60 30-12-2025</t>
  </si>
  <si>
    <t>NIVEL 970 SELLO AM 61 30-12-2025</t>
  </si>
  <si>
    <t>NIVEL 970 SELLO AM 62 30-12-2025</t>
  </si>
  <si>
    <t>NIVEL 970 SELLO AM 63 30-12-2025</t>
  </si>
  <si>
    <t>NIVEL 970 SELLO AM 64 30-12-2025</t>
  </si>
  <si>
    <t>NIVEL 789 REC AM 65 30-12-2025</t>
  </si>
  <si>
    <t>NIVEL 789 REC AM 66 30-12-2025</t>
  </si>
  <si>
    <t>NIVEL 789 REC AM 67 30-12-2025</t>
  </si>
  <si>
    <t>NIVEL 789 REC AM 68 30-12-2025</t>
  </si>
  <si>
    <t>NIVEL 789 REC AM 69 30-12-2025</t>
  </si>
  <si>
    <t>NIVEL 789 REC AM 70 30-12-2025</t>
  </si>
  <si>
    <t>NIVEL 789 REC AM 71 30-12-2025</t>
  </si>
  <si>
    <t>NIVEL 789 REC AM 72 30-12-2025</t>
  </si>
  <si>
    <t>NIVEL 789 REC AM 73 30-12-2025</t>
  </si>
  <si>
    <t>NIVEL 789 REC AM 74 30-12-2025</t>
  </si>
  <si>
    <t>NIVEL 789 REC AM 75 30-12-2025</t>
  </si>
  <si>
    <t>NIVEL 789 REC AM 76 30-12-2025</t>
  </si>
  <si>
    <t>NIVEL 789 REC AM 77 30-12-2025</t>
  </si>
  <si>
    <t>NIVEL 789 REC AM 78 30-12-2025</t>
  </si>
  <si>
    <t>NIVEL 789 REC AM 79 30-12-2025</t>
  </si>
  <si>
    <t>NIVEL 1018 FRENTE AM 80 31-12-2025</t>
  </si>
  <si>
    <t>NIVEL 1018 FRENTE AM 81 31-12-2025</t>
  </si>
  <si>
    <t>NIVEL 1018 FRENTE AM 82 31-12-2025</t>
  </si>
  <si>
    <t>NIVEL 1018 FRENTE AM 83 31-12-2025</t>
  </si>
  <si>
    <t>NIVEL 970 SELLO PM 84 31-12-2025</t>
  </si>
  <si>
    <t>NIVEL 970 SELLO PM 85 31-12-2025</t>
  </si>
  <si>
    <t>NIVEL 970 SELLO PM 86 31-12-2025</t>
  </si>
  <si>
    <t>NIVEL 970 SELLO PM 87 31-12-2025</t>
  </si>
  <si>
    <t>NIVEL 970 SELLO PM 88 31-12-2025</t>
  </si>
  <si>
    <t>NIVEL 789 REC AM 89 31-12-2025</t>
  </si>
  <si>
    <t>NIVEL 789 REC AM 90 31-12-2025</t>
  </si>
  <si>
    <t>NIVEL 789 REC AM 91 31-12-2025</t>
  </si>
  <si>
    <t>NIVEL 789 REC AM 92 31-12-2025</t>
  </si>
  <si>
    <t>NIVEL 789 REC AM 93 31-12-2025</t>
  </si>
  <si>
    <t>NIVEL 789 REC AM 94 31-12-2025</t>
  </si>
  <si>
    <t>NIVEL 789 REC AM 95 31-12-2025</t>
  </si>
  <si>
    <t>NIVEL 789 REC AM 96 31-12-2025</t>
  </si>
  <si>
    <t>NIVEL 789 REC AM 97 31-12-2025</t>
  </si>
  <si>
    <t>NIVEL 1018 FRENTE PM 98 05-01-2026</t>
  </si>
  <si>
    <t>NIVEL 1018 FRENTE PM 99 05-01-2026</t>
  </si>
  <si>
    <t>NIVEL 1018 FRENTE PM 100 05-01-2026</t>
  </si>
  <si>
    <t>NIVEL 1018 FRENTE PM 101 05-01-2026</t>
  </si>
  <si>
    <t>NIVEL 1018 FRENTE PM 102 05-01-2026</t>
  </si>
  <si>
    <t>NIVEL 1018 FRENTE AM 103 06-01-2026</t>
  </si>
  <si>
    <t>NIVEL 1018 FRENTE AM 104 06-01-2026</t>
  </si>
  <si>
    <t>NIVEL 1018 FRENTE AM 105 06-01-2026</t>
  </si>
  <si>
    <t>NIVEL 1018 FRENTE AM 106 06-01-2026</t>
  </si>
  <si>
    <t>NIVEL 1018 FRENTE AM 107 06-01-2026</t>
  </si>
  <si>
    <t>NIVEL 1018 FRENTE AM 108 07-01-2026</t>
  </si>
  <si>
    <t>NIVEL 1018 FRENTE AM 109 07-01-2026</t>
  </si>
  <si>
    <t>NIVEL 1018 FRENTE AM 110 07-01-2026</t>
  </si>
  <si>
    <t>NIVEL 1018 FRENTE AM 111 08-01-2026</t>
  </si>
  <si>
    <t>NIVEL 1018 FRENTE AM 112 08-01-2026</t>
  </si>
  <si>
    <t>NIVEL 1018 FRENTE AM 113 08-01-2026</t>
  </si>
  <si>
    <t>NIVEL 1018 FRENTE AM 114 08-01-2026</t>
  </si>
  <si>
    <t>NIVEL 1018 FRENTE AM 115 08-01-2026</t>
  </si>
  <si>
    <t>NIVEL 1018 FRENTE AM 116 08-01-2026</t>
  </si>
  <si>
    <t>NIVEL 1018 FRENTE AM 117 08-01-2026</t>
  </si>
  <si>
    <t>NIVEL 1018 FRENTE AM 118 08-01-2026</t>
  </si>
  <si>
    <t>NIVEL 1018 FRENTE AM 119 08-01-2026</t>
  </si>
  <si>
    <t>NIVEL 1018 FRENTE AM 120 08-01-2026</t>
  </si>
  <si>
    <t>NIVEL 1018 FRENTE PM 121 08-01-2026</t>
  </si>
  <si>
    <t>NIVEL 1018 FRENTE PM 122 08-01-2026</t>
  </si>
  <si>
    <t>NIVEL 1018 FRENTE PM 123 08-01-2026</t>
  </si>
  <si>
    <t>NIVEL 1018 FRENTE PM 124 08-01-2026</t>
  </si>
  <si>
    <t>NIVEL 1018 FRENTE PM 125 08-01-2026</t>
  </si>
  <si>
    <t>NIVEL 1005 AFLOR PM 126 08-01-2026</t>
  </si>
  <si>
    <t>NIVEL 1005 AFLOR PM 127 08-01-2026</t>
  </si>
  <si>
    <t>NIVEL 1018 FRENTE AM 128 09-01-2026</t>
  </si>
  <si>
    <t>NIVEL 1018 FRENTE AM 129 09-01-2026</t>
  </si>
  <si>
    <t>NIVEL 1018 FRENTE AM 130 09-01-2026</t>
  </si>
  <si>
    <t>NIVEL 1018 FRENTE AM 131 09-01-2026</t>
  </si>
  <si>
    <t>NIVEL 1018 FRENTE AM 132 09-01-2026</t>
  </si>
  <si>
    <t>NIVEL 1018 FRENTE AM 133 09-01-2026</t>
  </si>
  <si>
    <t>NIVEL 1018 FRENTE AM 134 09-01-2026</t>
  </si>
  <si>
    <t>NIVEL 1018 FRENTE AM 135 09-01-2026</t>
  </si>
  <si>
    <t>NIVEL 1018 FRENTE AM 136 09-01-2026</t>
  </si>
  <si>
    <t>NIVEL 1005 AFLOR AM 137 12-01-2026</t>
  </si>
  <si>
    <t>NIVEL 1018 FRENTE AM 138 12-01-2026</t>
  </si>
  <si>
    <t>NIVEL 1018 FRENTE AM 139 12-01-2026</t>
  </si>
  <si>
    <t>NIVEL 1018 FRENTE AM 140 12-01-2026</t>
  </si>
  <si>
    <t>NIVEL 1018 FRENTE AM 141 12-01-2026</t>
  </si>
  <si>
    <t>NIVEL 1018 FRENTE AM 142 12-01-2026</t>
  </si>
  <si>
    <t>NIVEL 1018 FRENTE AM 143 12-01-2026</t>
  </si>
  <si>
    <t>NIVEL 1018 FRENTE AM 144 12-01-2026</t>
  </si>
  <si>
    <t>NIVEL 1018 FRENTE AM 145 12-01-2026</t>
  </si>
  <si>
    <t>NIVEL 1005 AFLOR PM 146 12-01-2026</t>
  </si>
  <si>
    <t>NIVEL 1005 AFLOR PM 147 12-01-2026</t>
  </si>
  <si>
    <t>NIVEL 1005 AFLOR PM 148 12-01-2026</t>
  </si>
  <si>
    <t>NIVEL 1018 FRENTE PM 149 12-01-2026</t>
  </si>
  <si>
    <t>NIVEL 1018 FRENTE PM 150 12-01-2026</t>
  </si>
  <si>
    <t>NIVEL 1018 FRENTE PM 151 12-01-2026</t>
  </si>
  <si>
    <t>NIVEL 1018 FRENTE PM 152 12-01-2026</t>
  </si>
  <si>
    <t>NIVEL 1018 FRENTE PM 153 12-01-2026</t>
  </si>
  <si>
    <t>NIVEL 1018 FRENTE PM 154 12-01-2026</t>
  </si>
  <si>
    <t>NIVEL 1018 FRENTE AM 155 13-01-2026</t>
  </si>
  <si>
    <t>NIVEL 1018 FRENTE AM 156 13-01-2026</t>
  </si>
  <si>
    <t>NIVEL 1018 FRENTE AM 157 13-01-2026</t>
  </si>
  <si>
    <t>NIVEL 1018 FRENTE AM 158 13-01-2026</t>
  </si>
  <si>
    <t>NIVEL 1018 FRENTE PM 159 13-01-2026</t>
  </si>
  <si>
    <t>NIVEL 1018 FRENTE PM 160 13-01-2026</t>
  </si>
  <si>
    <t>NIVEL 1018 FRENTE PM 161 13-01-2026</t>
  </si>
  <si>
    <t>NIVEL 1018 FRENTE PM 162 13-01-2026</t>
  </si>
  <si>
    <t>NIVEL 1018 FRENTE PM 163 13-01-2026</t>
  </si>
  <si>
    <t>NIVEL 1018 FRENTE PM 164 13-01-2026</t>
  </si>
  <si>
    <t>NIVEL 1018 FRENTE AM 165 14-01-2026</t>
  </si>
  <si>
    <t>NIVEL 1018 FRENTE AM 166 14-01-2026</t>
  </si>
  <si>
    <t>NIVEL 1018 FRENTE PM 167 14-01-2026</t>
  </si>
  <si>
    <t>NIVEL 1018 FRENTE PM 168 14-01-2026</t>
  </si>
  <si>
    <t>NIVEL 1018 FRENTE TURNO 169 14-01-2026</t>
  </si>
  <si>
    <t>NIVEL 1018 FRENTE TURNO 170 14-01-2026</t>
  </si>
  <si>
    <t>NIVEL 1018 ACOPIO AM 171 13-01-2026</t>
  </si>
  <si>
    <t>NIVEL 1018 ACOPIO AM 172 13-01-2026</t>
  </si>
  <si>
    <t>NIVEL 1018 ACOPIO AM 173 13-01-2026</t>
  </si>
  <si>
    <t>NIVEL 1018 ACOPIO PM 174 13-01-2026</t>
  </si>
  <si>
    <t>NIVEL 1018 ACOPIO PM 175 13-01-2026</t>
  </si>
  <si>
    <t>NIVEL 1018 ACOPIO PM 176 13-01-2026</t>
  </si>
  <si>
    <t>NIVEL 1018 ACOPIO AM 177 14-01-2026</t>
  </si>
  <si>
    <t>NIVEL 1018 ACOPIO AM 178 14-01-2026</t>
  </si>
  <si>
    <t>NIVEL 1018 ACOPIO TURNO 179 14-01-2026</t>
  </si>
  <si>
    <t>NIVEL 1018 ACOPIO TURNO 180 14-01-2026</t>
  </si>
  <si>
    <t>NIVEL 1018 ACOPIO TURNO 181 14-01-2026</t>
  </si>
  <si>
    <t>NIVEL 970 ACOPIO AM 182 14-01-2026</t>
  </si>
  <si>
    <t>NIVEL 970 ACOPIO AM 183 14-01-2026</t>
  </si>
  <si>
    <t>NIVEL 970 ACOPIO AM 184 14-01-2026</t>
  </si>
  <si>
    <t>NIVEL 1005 AFLOR AM 185 15-01-2026</t>
  </si>
  <si>
    <t>NIVEL 1005 AFLOR AM 186 15-01-2026</t>
  </si>
  <si>
    <t>NIVEL 1005 AFLOR AM 187 15-01-2026</t>
  </si>
  <si>
    <t>NIVEL 789 CANTERA AM 188 15-01-2026</t>
  </si>
  <si>
    <t>NIVEL 789 CANTERA AM 189 15-01-2026</t>
  </si>
  <si>
    <t>NIVEL 789 CANTERA AM 190 15-01-2026</t>
  </si>
  <si>
    <t>NIVEL 789 CANTERA AM 191 15-01-2026</t>
  </si>
  <si>
    <t>NIVEL 789 CANTERA AM 192 15-01-2026</t>
  </si>
  <si>
    <t>NIVEL 789 CANTERA AM 193 15-01-2026</t>
  </si>
  <si>
    <t>NIVEL 789 CANTERA AM 194 15-01-2026</t>
  </si>
  <si>
    <t>NIVEL 970 ACOPIO AM 195 15-01-2026</t>
  </si>
  <si>
    <t>NIVEL 970 ACOPIO AM 196 15-01-2026</t>
  </si>
  <si>
    <t>NIVEL 970 ACOPIO AM 197 15-01-2026</t>
  </si>
  <si>
    <t>NIVEL 970 ACOPIO AM 198 15-01-2026</t>
  </si>
  <si>
    <t>NIVEL 1018 ACOPIO AM 199 15-01-2026</t>
  </si>
  <si>
    <t>NIVEL 1018 ACOPIO AM 200 15-01-2026</t>
  </si>
  <si>
    <t>NIVEL 1018 ACOPIO AM 201 15-01-2026</t>
  </si>
  <si>
    <t>NIVEL 1018 ACOPIO AM 202 15-01-2026</t>
  </si>
  <si>
    <t>NIVEL 1005 AFLOR PM 203 15-01-2026</t>
  </si>
  <si>
    <t>NIVEL 1005 AFLOR AM 204 16-01-2026</t>
  </si>
  <si>
    <t>NIVEL 1005 AFLOR AM 205 16-01-2026</t>
  </si>
  <si>
    <t>NIVEL 789 CANTERA AM 206 16-01-2026</t>
  </si>
  <si>
    <t>NIVEL 789 CANTERA AM 207 16-01-2026</t>
  </si>
  <si>
    <t>NIVEL 789 CANTERA AM 208 16-01-2026</t>
  </si>
  <si>
    <t>NIVEL 789 CANTERA AM 209 16-01-2026</t>
  </si>
  <si>
    <t>NIVEL 789 CANTERA AM 210 16-01-2026</t>
  </si>
  <si>
    <t>NIVEL 789 CANTERA AM 211 16-01-2026</t>
  </si>
  <si>
    <t>NIVEL 789 CANTERA AM 212 16-01-2026</t>
  </si>
  <si>
    <t>NIVEL 789 CANTERA AM 213 16-01-2026</t>
  </si>
  <si>
    <t>NIVEL 789 CANTERA AM 214 19-01-2026</t>
  </si>
  <si>
    <t>NIVEL 789 CANTERA AM 215 19-01-2026</t>
  </si>
  <si>
    <t>NIVEL 789 CANTERA AM 216 19-01-2026</t>
  </si>
  <si>
    <t>NIVEL 789 CANTERA AM 217 19-01-2026</t>
  </si>
  <si>
    <t>NIVEL 789 CANTERA AM 218 19-01-2026</t>
  </si>
  <si>
    <t>NIVEL 789 CANTERA AM 219 19-01-2026</t>
  </si>
  <si>
    <t>NIVEL 789 CANTERA AM 220 19-01-2026</t>
  </si>
  <si>
    <t>NIVEL 789 CANTERA AM 221 19-01-2026</t>
  </si>
  <si>
    <t>NIVEL 789 CANTERA AM 222 19-01-2026</t>
  </si>
  <si>
    <t>NIVEL 789 CANTERA AM 223 19-01-2026</t>
  </si>
  <si>
    <t>NIVEL 789 CANTERA AM 224 19-01-2026</t>
  </si>
  <si>
    <t>NIVEL 789 CANTERA AM 225 19-01-2026</t>
  </si>
  <si>
    <t>NIVEL 789 CANTERA AM 226 19-01-2026</t>
  </si>
  <si>
    <t>NIVEL 789 CANTERA AM 227 19-01-2026</t>
  </si>
  <si>
    <t>NIVEL 789 CANTERA AM 228 19-01-2026</t>
  </si>
  <si>
    <t>NIVEL 789 CANTERA AM 229 20-01-2026</t>
  </si>
  <si>
    <t>NIVEL 789 CANTERA AM 230 20-01-2026</t>
  </si>
  <si>
    <t>NIVEL 789 CANTERA AM 231 20-01-2026</t>
  </si>
  <si>
    <t>NIVEL 789 CANTERA AM 232 20-01-2026</t>
  </si>
  <si>
    <t>NIVEL 789 CANTERA AM 233 20-01-2026</t>
  </si>
  <si>
    <t>NIVEL 789 CANTERA AM 234 20-01-2026</t>
  </si>
  <si>
    <t>NIVEL 1005 AFLOR AM 235 21-01-2026</t>
  </si>
  <si>
    <t>NIVEL 789 CANTERA AM 236 22-01-2026</t>
  </si>
  <si>
    <t>NIVEL 789 CANTERA AM 237 22-01-2026</t>
  </si>
  <si>
    <t>NIVEL 789 CANTERA AM 238 22-01-2026</t>
  </si>
  <si>
    <t>NIVEL 789 CANTERA AM 239 22-01-2026</t>
  </si>
  <si>
    <t>NIVEL 789 CANTERA AM 240 22-01-2026</t>
  </si>
  <si>
    <t>NIVEL 789 CANTERA AM 241 22-01-2026</t>
  </si>
  <si>
    <t>NIVEL 789 CANTERA AM 242 22-01-2026</t>
  </si>
  <si>
    <t>NIVEL 789 CANTERA AM 243 22-01-2026</t>
  </si>
  <si>
    <t>NIVEL 789 CANTERA AM 244 22-01-2026</t>
  </si>
  <si>
    <t>NIVEL 789 CANTERA AM 245 22-01-2026</t>
  </si>
  <si>
    <t>NIVEL 789 CANTERA AM 246 23-01-2026</t>
  </si>
  <si>
    <t>NIVEL 789 CANTERA AM 247 23-01-2026</t>
  </si>
  <si>
    <t>NIVEL 789 CANTERA AM 248 23-01-2026</t>
  </si>
  <si>
    <t>NIVEL 789 CANTERA AM 249 23-01-2026</t>
  </si>
  <si>
    <t>NIVEL 789 CANTERA AM 250 23-01-2026</t>
  </si>
  <si>
    <t>NIVEL 789 CANTERA AM 251 23-01-2026</t>
  </si>
  <si>
    <t>NIVEL 789 CANTERA AM 252 23-01-2026</t>
  </si>
  <si>
    <t>NIVEL 1018 FRENTE AM 253 22-01-2026</t>
  </si>
  <si>
    <t>NIVEL 1018 FRENTE AM 254 22-01-2026</t>
  </si>
  <si>
    <t>NIVEL 1018 FRENTE AM 255 22-01-2026</t>
  </si>
  <si>
    <t>NIVEL 1018 FRENTE AM 256 22-01-2026</t>
  </si>
  <si>
    <t>NIVEL 1018 FRENTE AM 257 22-01-2026</t>
  </si>
  <si>
    <t>NIVEL 1018 FRENTE AM 258 22-01-2026</t>
  </si>
  <si>
    <t>NIVEL 970 FRENTE AM 259 23-01-2026</t>
  </si>
  <si>
    <t>NIVEL 970 FRENTE AM 260 23-01-2026</t>
  </si>
  <si>
    <t>NIVEL 970 FRENTE AM 261 23-01-2026</t>
  </si>
  <si>
    <t>NIVEL 970 FRENTE AM 262 23-01-2026</t>
  </si>
  <si>
    <t>NIVEL 970 FRENTE AM 263 23-01-2026</t>
  </si>
  <si>
    <t>NIVEL 789 PORTAL AM 264 22-01-2026</t>
  </si>
  <si>
    <t>NIVEL 789 PORTAL AM 265 22-01-2026</t>
  </si>
  <si>
    <t>NIVEL 789 PORTAL AM 266 22-01-2026</t>
  </si>
  <si>
    <t>NIVEL 1018 FRENTE PM 267 23-01-2026</t>
  </si>
  <si>
    <t>NIVEL 1018 FRENTE PM 268 23-01-2026</t>
  </si>
  <si>
    <t>NIVEL 1018 FRENTE PM 269 23-01-2026</t>
  </si>
  <si>
    <t>NIVEL 1018 FRENTE PM 270 23-01-2026</t>
  </si>
  <si>
    <t>NIVEL 1018 FRENTE PM 271 23-01-2026</t>
  </si>
  <si>
    <t>NIVEL 970 FRENTE PM 272 23-01-2026</t>
  </si>
  <si>
    <t>NIVEL 970 FRENTE PM 273 23-01-2026</t>
  </si>
  <si>
    <t>NIVEL 970 FRENTE PM 274 23-01-2026</t>
  </si>
  <si>
    <t>NIVEL 970 FRENTE PM 275 23-01-2026</t>
  </si>
  <si>
    <t>NIVEL 789 PORTAL PM 276 23-01-2026</t>
  </si>
  <si>
    <t>NIVEL 789 PORTAL PM 277 23-01-2026</t>
  </si>
  <si>
    <t>NIVEL 970 FRENTE AM 278 26-01-2026</t>
  </si>
  <si>
    <t>NIVEL 970 FRENTE AM 279 26-01-2026</t>
  </si>
  <si>
    <t>NIVEL 970 FRENTE AM 280 26-01-2026</t>
  </si>
  <si>
    <t>NIVEL 970 FRENTE AM 281 26-01-2026</t>
  </si>
  <si>
    <t>NIVEL 970 FRENTE AM 282 26-01-2026</t>
  </si>
  <si>
    <t>NIVEL 970 FRENTE AM 283 26-01-2026</t>
  </si>
  <si>
    <t>NIVEL 970 FRENTE AM 284 26-01-2026</t>
  </si>
  <si>
    <t>NIVEL 970 FRENTE AM 285 26-01-2026</t>
  </si>
  <si>
    <t>NIVEL 970 FRENTE AM 286 26-01-2026</t>
  </si>
  <si>
    <t>NIVEL 970 FRENTE AM 287 26-01-2026</t>
  </si>
  <si>
    <t>NIVEL 970 FRENTE AM 288 26-01-2026</t>
  </si>
  <si>
    <t>NIVEL 970 FRENTE AM 289 26-01-2026</t>
  </si>
  <si>
    <t>NIVEL 789 PORTAL PM 290 23-01-2026</t>
  </si>
  <si>
    <t>NIVEL 789 PORTAL PM 291 23-01-2026</t>
  </si>
  <si>
    <t>NIVEL 789 PORTAL PM 292 23-01-2026</t>
  </si>
  <si>
    <t>NIVEL 789 PORTAL PM 293 23-01-2026</t>
  </si>
  <si>
    <t>NIVEL 789 PORTAL PM 294 23-01-2026</t>
  </si>
  <si>
    <t>NIVEL 1018 FRENTE PM 295 26-01-2026</t>
  </si>
  <si>
    <t>NIVEL 1018 FRENTE PM 296 26-01-2026</t>
  </si>
  <si>
    <t>NIVEL 1018 FRENTE PM 297 26-01-2026</t>
  </si>
  <si>
    <t>NIVEL 1018 FRENTE PM 298 26-01-2026</t>
  </si>
  <si>
    <t>NIVEL 1018 FRENTE PM 299 26-01-2026</t>
  </si>
  <si>
    <t>NIVEL 1018 FRENTE PM 300 26-01-2026</t>
  </si>
  <si>
    <t>NIVEL 1018 FRENTE PM 301 26-01-2026</t>
  </si>
  <si>
    <t>NIVEL 970 FRENTE PM 302 26-01-2026</t>
  </si>
  <si>
    <t>NIVEL 970 FRENTE AM 303 27-01-2026</t>
  </si>
  <si>
    <t>NIVEL 970 FRENTE AM 304 27-01-2026</t>
  </si>
  <si>
    <t>NIVEL 970 FRENTE AM 305 27-01-2026</t>
  </si>
  <si>
    <t>NIVEL 970 FRENTE AM 306 27-01-2026</t>
  </si>
  <si>
    <t>NIVEL 970 FRENTE AM 307 27-01-2026</t>
  </si>
  <si>
    <t>NIVEL 970 FRENTE AM 308 27-01-2026</t>
  </si>
  <si>
    <t>NIVEL 970 FRENTE AM 309 27-01-2026</t>
  </si>
  <si>
    <t>NIVEL 970 FRENTE AM 310 27-01-2026</t>
  </si>
  <si>
    <t>NIVEL 970 FRENTE AM 311 27-01-2026</t>
  </si>
  <si>
    <t>NIVEL 970 FRENTE AM 312 27-01-2026</t>
  </si>
  <si>
    <t>NIVEL 970 FRENTE AM 313 27-01-2026</t>
  </si>
  <si>
    <t>NIVEL 970 FRENTE AM 314 27-01-2026</t>
  </si>
  <si>
    <t>NIVEL 970 FRENTE AM 315 27-01-2026</t>
  </si>
  <si>
    <t>NIVEL 970 FRENTE AM 316 27-01-2026</t>
  </si>
  <si>
    <t>NIVEL 970 FRENTE AM 317 27-01-2026</t>
  </si>
  <si>
    <t>NIVEL 970 FRENTE PM 318 27-01-2026</t>
  </si>
  <si>
    <t>NIVEL 970 FRENTE PM 319 27-01-2026</t>
  </si>
  <si>
    <t>NIVEL 970 FRENTE PM 320 27-01-2026</t>
  </si>
  <si>
    <t>NIVEL 970 FRENTE PM 321 27-01-2026</t>
  </si>
  <si>
    <t>NIVEL 970 FRENTE PM 322 27-01-2026</t>
  </si>
  <si>
    <t>NIVEL 789 PORTAL AM 323 27-01-2026</t>
  </si>
  <si>
    <t>NIVEL 789 PORTAL AM 324 27-01-2026</t>
  </si>
  <si>
    <t>NIVEL 789 PORTAL AM 325 27-01-2026</t>
  </si>
  <si>
    <t>NIVEL 789 PORTAL AM 326 27-01-2026</t>
  </si>
  <si>
    <t>NIVEL 789 PORTAL AM 327 27-01-2026</t>
  </si>
  <si>
    <t>NIVEL 789 PORTAL AM 328 27-01-2026</t>
  </si>
  <si>
    <t>NIVEL 789 PORTAL AM 329 27-01-2026</t>
  </si>
  <si>
    <t>NIVEL 789 PORTAL AM 330 27-01-2026</t>
  </si>
  <si>
    <t>NIVEL 789 PORTAL AM 331 27-01-2026</t>
  </si>
  <si>
    <t>NIVEL 789 PORTAL AM 332 27-01-2026</t>
  </si>
  <si>
    <t>NIVEL 789 PORTAL AM 333 27-01-2026</t>
  </si>
  <si>
    <t>NIVEL 1018 FRENTE AM 334 28-01-2026</t>
  </si>
  <si>
    <t>NIVEL 1018 FRENTE AM 335 28-01-2026</t>
  </si>
  <si>
    <t>NIVEL 1018 FRENTE AM 336 28-01-2026</t>
  </si>
  <si>
    <t>NIVEL 1018 FRENTE AM 337 28-01-2026</t>
  </si>
  <si>
    <t>NIVEL 1018 FRENTE AM 338 28-01-2026</t>
  </si>
  <si>
    <t>NIVEL 1018 FRENTE AM 339 28-01-2026</t>
  </si>
  <si>
    <t>NIVEL 1018 FRENTE AM 340 28-01-2026</t>
  </si>
  <si>
    <t>NIVEL 1018 FRENTE AM 341 28-01-2026</t>
  </si>
  <si>
    <t>NIVEL 970 FRENTE AM 342 28-01-2026</t>
  </si>
  <si>
    <t>NIVEL 970 FRENTE AM 343 28-01-2026</t>
  </si>
  <si>
    <t>NIVEL 970 FRENTE AM 344 28-01-2026</t>
  </si>
  <si>
    <t>NIVEL 970 FRENTE AM 345 28-01-2026</t>
  </si>
  <si>
    <t>NIVEL 970 FRENTE AM 346 28-01-2026</t>
  </si>
  <si>
    <t>NIVEL 970 FRENTE AM 347 29-01-2026</t>
  </si>
  <si>
    <t>NIVEL 970 FRENTE AM 348 29-01-2026</t>
  </si>
  <si>
    <t>NIVEL 970 FRENTE AM 349 29-01-2026</t>
  </si>
  <si>
    <t>NIVEL 970 FRENTE AM 350 29-01-2026</t>
  </si>
  <si>
    <t>NIVEL 970 FRENTE AM 351 29-01-2026</t>
  </si>
  <si>
    <t>NIVEL 970 FRENTE PM 352 29-01-2026</t>
  </si>
  <si>
    <t>NIVEL 970 FRENTE PM 353 29-01-2026</t>
  </si>
  <si>
    <t>NIVEL 970 FRENTE PM 354 29-01-2026</t>
  </si>
  <si>
    <t>NIVEL 970 FRENTE PM 355 29-01-2026</t>
  </si>
  <si>
    <t>NIVEL 970 FRENTE PM 356 29-01-2026</t>
  </si>
  <si>
    <t>NIVEL 970 FRENTE AM 357 30-01-2026</t>
  </si>
  <si>
    <t>NIVEL 970 FRENTE AM 358 30-01-2026</t>
  </si>
  <si>
    <t>NIVEL 970 FRENTE AM 359 30-01-2026</t>
  </si>
  <si>
    <t>NIVEL 970 FRENTE AM 360 30-01-2026</t>
  </si>
  <si>
    <t>NIVEL 970 FRENTE AM 361 30-01-2026</t>
  </si>
  <si>
    <t>NIVEL 970 FRENTE AM 362 30-01-2026</t>
  </si>
  <si>
    <t>EN000</t>
  </si>
  <si>
    <t>EN088</t>
  </si>
  <si>
    <t>JUNIO</t>
  </si>
  <si>
    <t>01-jun</t>
  </si>
  <si>
    <t>EN089</t>
  </si>
  <si>
    <t>EN090</t>
  </si>
  <si>
    <t>NIVEL 974 M4 7S L30 AM 1964 02-06-2026</t>
  </si>
  <si>
    <t>NIVEL 974 M4 7S L30 AM 1965 02-06-2026</t>
  </si>
  <si>
    <t>NIVEL 974 M4 7S L30 AM 1966 02-06-2026</t>
  </si>
  <si>
    <t>NIVEL 974 M4 7S L30 AM 1967 02-06-2026</t>
  </si>
  <si>
    <t>NIVEL 974 M4 7S L30 AM 1968 02-06-2026</t>
  </si>
  <si>
    <t>NIVEL 974 M4 7S L30 AM 1969 02-06-2026</t>
  </si>
  <si>
    <t>NIVEL 974 M4 7S L30 AM 1970 02-06-2026</t>
  </si>
  <si>
    <t>NIVEL 974 M4 7S L30 AM 1971 02-06-2026</t>
  </si>
  <si>
    <t>NIVEL 974 M4 7S L31 AM 1972 02-06-2026</t>
  </si>
  <si>
    <t>NIVEL 974 M4 7S L31 AM 1973 02-06-2026</t>
  </si>
  <si>
    <t>NIVEL 974 M4 7S L31 AM 1974 02-06-2026</t>
  </si>
  <si>
    <t>NIVEL 974 M4 7S L31 AM 1975 02-06-2026</t>
  </si>
  <si>
    <t>NIVEL 974 M4 7S L31 AM 1976 02-06-2026</t>
  </si>
  <si>
    <t>NIVEL 974 M4 7S L31 AM 1977 02-06-2026</t>
  </si>
  <si>
    <t>NIVEL 974 M4 7S L31 AM 1978 02-06-2026</t>
  </si>
  <si>
    <t>NIVEL 974 M4 7S L31 AM 1979 02-06-2026</t>
  </si>
  <si>
    <t>NIVEL 974 M4 7S L31 AM 1980 02-06-2026</t>
  </si>
  <si>
    <t>NIVEL 974 M4 7S L31 AM 1981 02-06-2026</t>
  </si>
  <si>
    <t>NIVEL 974 M4 7S L31 AM 1982 02-06-2026</t>
  </si>
  <si>
    <t>NIVEL 974 M4 7S L32 AM 1983 02-06-2026</t>
  </si>
  <si>
    <t>NIVEL 974 M4 7S L32 AM 1984 02-06-2026</t>
  </si>
  <si>
    <t>NIVEL 974 M4 7S L32 AM 1985 02-06-2026</t>
  </si>
  <si>
    <t>NIVEL 974 M4 7S L32 AM 1986 02-06-2026</t>
  </si>
  <si>
    <t>NIVEL 974 M4 7S L32 AM 1987 02-06-2026</t>
  </si>
  <si>
    <t>NIVEL 974 M4 7S L32 AM 1988 02-06-2026</t>
  </si>
  <si>
    <t>NIVEL 974 M4 7S L32 AM 1989 02-06-2026</t>
  </si>
  <si>
    <t>NIVEL 974 M4 7S L32 AM 1990 02-06-2026</t>
  </si>
  <si>
    <t>NIVEL 974 M4 7S L32 AM 1991 02-06-2026</t>
  </si>
  <si>
    <t>NIVEL 974 M4 7S L32 AM 1992 02-06-2026</t>
  </si>
  <si>
    <t>NIVEL 974 M4 6N L33 AM 1993 02-06-2026</t>
  </si>
  <si>
    <t>NIVEL 974 M4 6N L33 AM 1994 02-06-2026</t>
  </si>
  <si>
    <t>NIVEL 974 M4 6N L33 AM 1995 02-06-2026</t>
  </si>
  <si>
    <t>NIVEL 974 M4 6N L33 AM 1996 02-06-2026</t>
  </si>
  <si>
    <t>NIVEL 974 M4 6N L33 AM 1997 02-06-2026</t>
  </si>
  <si>
    <t>NIVEL 974 M4 6N L33 AM 1998 02-06-2026</t>
  </si>
  <si>
    <t>NIVEL 974 M4 6N L33 AM 1999 02-06-2026</t>
  </si>
  <si>
    <t>NIVEL 974 M4 6N L33 AM 2000 02-06-2026</t>
  </si>
  <si>
    <t>NIVEL 974 M4 6N L33 AM 2001 02-06-2026</t>
  </si>
  <si>
    <t>NIVEL 974 M4 6N L33 AM 2002 02-06-2026</t>
  </si>
  <si>
    <t>NIVEL 974 M4 7S L32 AM 2003 02-06-2026</t>
  </si>
  <si>
    <t>NIVEL 974 M4 7S L32 AM 2004 02-06-2026</t>
  </si>
  <si>
    <t>NIVEL 974 M4 7S L32 AM 2005 02-06-2026</t>
  </si>
  <si>
    <t>NIVEL 974 M4 7S L32 AM 2006 02-06-2026</t>
  </si>
  <si>
    <t>NIVEL 974 M4 7S L32 AM 2007 02-06-2026</t>
  </si>
  <si>
    <t>NIVEL 974 M4 7S L32 AM 2008 02-06-2026</t>
  </si>
  <si>
    <t>NIVEL 974 M4 7S L32 AM 2009 02-06-2026</t>
  </si>
  <si>
    <t>NIVEL 974 M4 7S L32 AM 2010 02-06-2026</t>
  </si>
  <si>
    <t>EN091</t>
  </si>
  <si>
    <t>EN092</t>
  </si>
  <si>
    <t>EN093</t>
  </si>
  <si>
    <t>02-jun</t>
  </si>
  <si>
    <t>NIVEL 974 M4 7S L30 AM 2011 03-06-2026</t>
  </si>
  <si>
    <t>NIVEL 974 M4 7S L30 AM 2012 03-06-2026</t>
  </si>
  <si>
    <t>NIVEL 974 M4 7S L30 AM 2013 03-06-2026</t>
  </si>
  <si>
    <t>NIVEL 974 M4 7S L30 AM 2014 03-06-2026</t>
  </si>
  <si>
    <t>NIVEL 974 M4 7S L30 AM 2015 03-06-2026</t>
  </si>
  <si>
    <t>NIVEL 974 M4 7S L30 AM 2016 03-06-2026</t>
  </si>
  <si>
    <t>NIVEL 974 M4 7S L30 AM 2017 03-06-2026</t>
  </si>
  <si>
    <t>NIVEL 974 M4 7S L30 AM 2018 03-06-2026</t>
  </si>
  <si>
    <t>NIVEL 974 M4 7S L30 AM 2019 03-06-2026</t>
  </si>
  <si>
    <t>NIVEL 974 M4 7S L30 AM 2020 03-06-2026</t>
  </si>
  <si>
    <t>NIVEL 974 M4 7S L30 AM 2021 03-06-2026</t>
  </si>
  <si>
    <t>NIVEL 974 M4 6N L33 AM 2022 03-06-2026</t>
  </si>
  <si>
    <t>NIVEL 974 M4 6N L33 AM 2023 03-06-2026</t>
  </si>
  <si>
    <t>NIVEL 974 M4 6N L33 AM 2024 03-06-2026</t>
  </si>
  <si>
    <t>EN094</t>
  </si>
  <si>
    <t>NIVEL 974 M4 6N L33 AM 2025 03-06-2026</t>
  </si>
  <si>
    <t>NIVEL 974 M4 6N L33 AM 2026 03-06-2026</t>
  </si>
  <si>
    <t>NIVEL 974 M4 6N L33 AM 2027 03-06-2026</t>
  </si>
  <si>
    <t>NIVEL 974 M4 7S L31 AM 2028 03-06-2026</t>
  </si>
  <si>
    <t>NIVEL 974 M4 7S L31 AM 2029 03-06-2026</t>
  </si>
  <si>
    <t>NIVEL 974 M4 7S L31 AM 2030 03-06-2026</t>
  </si>
  <si>
    <t>NIVEL 974 M4 7S L31 AM 2031 03-06-2026</t>
  </si>
  <si>
    <t>NIVEL 974 M4 7S L31 AM 2032 03-06-2026</t>
  </si>
  <si>
    <t>NIVEL 974 M4 7S L31 AM 2033 03-06-2026</t>
  </si>
  <si>
    <t>NIVEL 974 M4 6N L33 AM 2034 03-06-2026</t>
  </si>
  <si>
    <t>NIVEL 974 M4 6N L33 AM 2035 03-06-2026</t>
  </si>
  <si>
    <t>NIVEL 974 M4 6N L33 AM 2036 03-06-2026</t>
  </si>
  <si>
    <t>NIVEL 974 M4 6N L33 AM 2037 03-06-2026</t>
  </si>
  <si>
    <t>NIVEL 974 M4 6N L33 AM 2038 03-06-2026</t>
  </si>
  <si>
    <t>03-jun</t>
  </si>
  <si>
    <t>JKDDK-25</t>
  </si>
  <si>
    <t>NIVEL 974 M4 7S L32 AM 2039 03-06-2026</t>
  </si>
  <si>
    <t>NIVEL 974 M4 7S L32 AM 2040 03-06-2026</t>
  </si>
  <si>
    <t>NIVEL 974 M4 7S L32 AM 2041 03-06-2026</t>
  </si>
  <si>
    <t>NIVEL 974 M4 7S L32 AM 2042 03-06-2026</t>
  </si>
  <si>
    <t>NIVEL 974 M4 7S L32 AM 2043 03-06-2026</t>
  </si>
  <si>
    <t>NIVEL 974 M4 7S L30 AM 2044 04-06-2026</t>
  </si>
  <si>
    <t>NIVEL 974 M4 7S L30 AM 2045 04-06-2026</t>
  </si>
  <si>
    <t>NIVEL 974 M4 7S L30 AM 2046 04-06-2026</t>
  </si>
  <si>
    <t>NIVEL 974 M4 7S L30 AM 2047 04-06-2026</t>
  </si>
  <si>
    <t>NIVEL 974 M4 7S L30 AM 2048 04-06-2026</t>
  </si>
  <si>
    <t>NIVEL 974 M4 7S L30 AM 2049 04-06-2026</t>
  </si>
  <si>
    <t>NIVEL 974 M4 7S L30 AM 2050 04-06-2026</t>
  </si>
  <si>
    <t>NIVEL 974 M4 7S L30 AM 2051 04-06-2026</t>
  </si>
  <si>
    <t>NIVEL 974 M4 7S L30 AM 2052 04-06-2026</t>
  </si>
  <si>
    <t>NIVEL 974 M4 7S L30 AM 2053 04-06-2026</t>
  </si>
  <si>
    <t>NIVEL 974 M4 7S L30 AM 2054 04-06-2026</t>
  </si>
  <si>
    <t>NIVEL 974 M4 7S L30 AM 2055 04-06-2026</t>
  </si>
  <si>
    <t>NIVEL 974 M4 7S L30 AM 2056 04-06-2026</t>
  </si>
  <si>
    <t>NIVEL 974 M4 7S L30 AM 2057 04-06-2026</t>
  </si>
  <si>
    <t>NIVEL 974 M4 7S L30 AM 2058 04-06-2026</t>
  </si>
  <si>
    <t>NIVEL 974 M4 7S L30 AM 2059 04-06-2026</t>
  </si>
  <si>
    <t>NIVEL 974 M4 7S L30 AM 2060 04-06-2026</t>
  </si>
  <si>
    <t>NIVEL 974 M4 6N L33 AM 2061 04-06-2026</t>
  </si>
  <si>
    <t>NIVEL 974 M4 6N L33 AM 2062 04-06-2026</t>
  </si>
  <si>
    <t>NIVEL 974 M4 6N L33 AM 2063 04-06-2026</t>
  </si>
  <si>
    <t>NIVEL 974 M4 6N L33 AM 2064 04-06-2026</t>
  </si>
  <si>
    <t>NIVEL 974 M4 6N L33 AM 2065 04-06-2026</t>
  </si>
  <si>
    <t>NIVEL 974 M4 6N REM AM 2066 04-06-2026</t>
  </si>
  <si>
    <t>NIVEL 974 M4 6N REM AM 2067 04-06-2026</t>
  </si>
  <si>
    <t>NIVEL 974 M4 6N REM AM 2068 04-06-2026</t>
  </si>
  <si>
    <t>NIVEL 974 M4 6N REM AM 2069 04-06-2026</t>
  </si>
  <si>
    <t>NIVEL 974 M4 6N REM AM 2070 04-06-2026</t>
  </si>
  <si>
    <t>NIVEL 974 M4 7S L31 AM 2071 04-06-2026</t>
  </si>
  <si>
    <t>NIVEL 974 M4 7S L31 AM 2072 04-06-2026</t>
  </si>
  <si>
    <t>EN095</t>
  </si>
  <si>
    <t>04-jun</t>
  </si>
  <si>
    <t>EN096</t>
  </si>
  <si>
    <t>NIVEL 974 M4 7S L31 AM 2073 05-06-2026</t>
  </si>
  <si>
    <t>NIVEL 974 M4 7S L31 AM 2074 05-06-2026</t>
  </si>
  <si>
    <t>NIVEL 974 M4 7S L31 AM 2075 05-06-2026</t>
  </si>
  <si>
    <t>NIVEL 974 M4 7S L31 AM 2076 05-06-2026</t>
  </si>
  <si>
    <t>NIVEL 974 M4 7S L31 AM 2077 05-06-2026</t>
  </si>
  <si>
    <t>NIVEL 974 M4 7S L31 AM 2078 05-06-2026</t>
  </si>
  <si>
    <t>NIVEL 974 M4 7S L31 AM 2079 05-06-2026</t>
  </si>
  <si>
    <t>NIVEL 974 M4 7S L31 AM 2080 05-06-2026</t>
  </si>
  <si>
    <t>NIVEL 974 M4 7S L31 AM 2081 05-06-2026</t>
  </si>
  <si>
    <t>NIVEL 974 M4 7S L31 AM 2082 05-06-2026</t>
  </si>
  <si>
    <t>NIVEL 974 M4 7S L31 AM 2083 05-06-2026</t>
  </si>
  <si>
    <t>NIVEL 974 M4 7S L31 AM 2084 05-06-2026</t>
  </si>
  <si>
    <t>NIVEL 974 M4 7S L31 AM 2085 05-06-2026</t>
  </si>
  <si>
    <t>NIVEL 974 M4 7S L31 AM 2086 05-06-2026</t>
  </si>
  <si>
    <t>NIVEL 974 M4 7S L31 AM 2087 05-06-2026</t>
  </si>
  <si>
    <t>NIVEL 974 M4 7S L31 AM 2088 05-06-2026</t>
  </si>
  <si>
    <t>NIVEL 974 M4 7S L30 AM 2089 05-06-2026</t>
  </si>
  <si>
    <t>NIVEL 974 M4 7S L30 AM 2090 05-06-2026</t>
  </si>
  <si>
    <t>NIVEL 974 M4 7S L30 AM 2091 05-06-2026</t>
  </si>
  <si>
    <t>NIVEL 974 M4 7S L30 AM 2092 05-06-2026</t>
  </si>
  <si>
    <t>NIVEL 974 M4 7S L30 AM 2093 05-06-2026</t>
  </si>
  <si>
    <t>NIVEL 974 M4 7S L30 AM 2094 05-06-2026</t>
  </si>
  <si>
    <t>NIVEL 974 M4 7S L30 AM 2095 05-06-2026</t>
  </si>
  <si>
    <t>NIVEL 974 M4 7S L30 AM 2096 05-06-2026</t>
  </si>
  <si>
    <t>NIVEL 974 M4 7S L30 AM 2097 05-06-2026</t>
  </si>
  <si>
    <t>NIVEL 974 M4 7S L30 AM 2098 05-06-2026</t>
  </si>
  <si>
    <t>NIVEL 974 M4 7S L30 AM 2099 05-06-2026</t>
  </si>
  <si>
    <t>NIVEL 974 M4 7S L30 AM 2100 05-06-2026</t>
  </si>
  <si>
    <t>NIVEL 974 M4 7S L30 AM 2101 05-06-2026</t>
  </si>
  <si>
    <t>NIVEL 974 M4 7S L30 AM 2102 05-06-2026</t>
  </si>
  <si>
    <t>NIVEL 974 M4 7S L30 AM 2103 05-06-2026</t>
  </si>
  <si>
    <t>NIVEL 974 M4 6N L33 AM 2104 05-06-2026</t>
  </si>
  <si>
    <t>EN097</t>
  </si>
  <si>
    <t>EN098</t>
  </si>
  <si>
    <t>EN099</t>
  </si>
  <si>
    <t>NIVEL 974 M4 7S L30 AM 2105 06-06-2026</t>
  </si>
  <si>
    <t>NIVEL 974 M4 7S L30 AM 2106 06-06-2026</t>
  </si>
  <si>
    <t>NIVEL 974 M4 7S L30 AM 2107 06-06-2026</t>
  </si>
  <si>
    <t>NIVEL 974 M4 7S L30 AM 2108 06-06-2026</t>
  </si>
  <si>
    <t>NIVEL 974 M4 7S L30 AM 2109 06-06-2026</t>
  </si>
  <si>
    <t>NIVEL 974 M4 7S L30 AM 2110 06-06-2026</t>
  </si>
  <si>
    <t>NIVEL 974 M4 7S L30 AM 2111 06-06-2026</t>
  </si>
  <si>
    <t>NIVEL 974 M4 7S L30 AM 2112 06-06-2026</t>
  </si>
  <si>
    <t>05-jun</t>
  </si>
  <si>
    <t>06-jun</t>
  </si>
  <si>
    <t>NIVEL 974 M4 7S L30 AM 2113 06-06-2026</t>
  </si>
  <si>
    <t>NIVEL 974 M4 7S L30 AM 2114 06-06-2026</t>
  </si>
  <si>
    <t>NIVEL 974 M4 7S L30 AM 2115 06-06-2026</t>
  </si>
  <si>
    <t>NIVEL 974 M4 7S L30 AM 2116 06-06-2026</t>
  </si>
  <si>
    <t>NIVEL 974 M4 7S L30 AM 2117 06-06-2026</t>
  </si>
  <si>
    <t>NIVEL 974 M4 7S L30 AM 2118 06-06-2026</t>
  </si>
  <si>
    <t>NIVEL 974 M4 7S L30 AM 2119 06-06-2026</t>
  </si>
  <si>
    <t>NIVEL 974 M4 7S L30 AM 2120 06-06-2026</t>
  </si>
  <si>
    <t>NIVEL 974 M4 6N L33 AM 2121 06-06-2026</t>
  </si>
  <si>
    <t>NIVEL 974 M4 6N L33 AM 2122 06-06-2026</t>
  </si>
  <si>
    <t>NIVEL 974 M4 6N L33 AM 2123 06-06-2026</t>
  </si>
  <si>
    <t>NIVEL 974 M4 6N L33 AM 2124 06-06-2026</t>
  </si>
  <si>
    <t>NIVEL 974 M4 6N L33 AM 2125 06-06-2026</t>
  </si>
  <si>
    <t>NIVEL 974 M4 6N L33 AM 2126 06-06-2026</t>
  </si>
  <si>
    <t>NIVEL 974 M4 6N L33 AM 2127 06-06-2026</t>
  </si>
  <si>
    <t>EN100</t>
  </si>
  <si>
    <t>NIVEL 974 M4 6N L33 AM 2128 06-06-2026</t>
  </si>
  <si>
    <t>NIVEL 974 M4 6N L33 AM 2129 06-06-2026</t>
  </si>
  <si>
    <t>EN101</t>
  </si>
  <si>
    <t>NIVEL 974 M4 6N L33 AM 2130 08-06-2026</t>
  </si>
  <si>
    <t>NIVEL 974 M4 6N L33 AM 2131 08-06-2026</t>
  </si>
  <si>
    <t>NIVEL 974 M4 6N L33 AM 2132 08-06-2026</t>
  </si>
  <si>
    <t>NIVEL 974 M4 6N L33 AM 2133 08-06-2026</t>
  </si>
  <si>
    <t>NIVEL 974 M4 6N L33 AM 2134 08-06-2026</t>
  </si>
  <si>
    <t>NIVEL 974 M4 6N L33 AM 2135 08-06-2026</t>
  </si>
  <si>
    <t>NIVEL 974 M4 7S L30 AM 2136 08-06-2026</t>
  </si>
  <si>
    <t>NIVEL 974 M4 7S L30 AM 2137 08-06-2026</t>
  </si>
  <si>
    <t>NIVEL 974 M4 7S L30 AM 2138 08-06-2026</t>
  </si>
  <si>
    <t>NIVEL 974 M4 7S L30 AM 2139 08-06-2026</t>
  </si>
  <si>
    <t>NIVEL 974 M4 7S L30 AM 2140 08-06-2026</t>
  </si>
  <si>
    <t>NIVEL 974 M4 7S L30 AM 2141 08-06-2026</t>
  </si>
  <si>
    <t>NIVEL 974 M4 7S L30 AM 2142 08-06-2026</t>
  </si>
  <si>
    <t>NIVEL 974 M4 7S L30 AM 2143 08-06-2026</t>
  </si>
  <si>
    <t>NIVEL 974 M4 7S L30 AM 2144 08-06-2026</t>
  </si>
  <si>
    <t>NIVEL 974 M4 7S L31 AM 2145 08-06-2026</t>
  </si>
  <si>
    <t>NIVEL 974 M4 7S L31 AM 2146 08-06-2026</t>
  </si>
  <si>
    <t>NIVEL 974 M4 7S L31 AM 2147 08-06-2026</t>
  </si>
  <si>
    <t>NIVEL 974 M4 7S L31 AM 2148 08-06-2026</t>
  </si>
  <si>
    <t>NIVEL 974 M4 6N L33 AM 2149 06-06-2026</t>
  </si>
  <si>
    <t>NIVEL 974 M4 6N L33 AM 2150 06-06-2026</t>
  </si>
  <si>
    <t>NIVEL 974 M4 6N L33 AM 2151 06-06-2026</t>
  </si>
  <si>
    <t>NIVEL 974 M4 6N L33 AM 2152 06-06-2026</t>
  </si>
  <si>
    <t>NIVEL 974 M4 6N L33 AM 2153 06-06-2026</t>
  </si>
  <si>
    <t>NIVEL 974 M4 6N L33 AM 2154 06-06-2026</t>
  </si>
  <si>
    <t>NIVEL 974 M4 6N L33 AM 2155 06-06-2026</t>
  </si>
  <si>
    <t>NIVEL 974 M4 6N L33 AM 2156 06-06-2026</t>
  </si>
  <si>
    <t>NIVEL 974 M4 6N L33 AM 2157 06-06-2026</t>
  </si>
  <si>
    <t>NIVEL 974 M4 7S L31 AM 2158 06-06-2026</t>
  </si>
  <si>
    <t>NIVEL 974 M4 7S L31 AM 2159 06-06-2026</t>
  </si>
  <si>
    <t>NIVEL 974 M4 7S L31 AM 2160 06-06-2026</t>
  </si>
  <si>
    <t>NIVEL 974 M4 7S L31 AM 2161 06-06-2026</t>
  </si>
  <si>
    <t>NIVEL 974 M4 7S L31 AM 2162 06-06-2026</t>
  </si>
  <si>
    <t>NIVEL 974 M4 7S L31 AM 2163 06-06-2026</t>
  </si>
  <si>
    <t>NIVEL 974 M4 7S L31 AM 2164 06-06-2026</t>
  </si>
  <si>
    <t>NIVEL 974 M4 7S L31 AM 2165 06-06-2026</t>
  </si>
  <si>
    <t>NIVEL 974 M4 6N L33 AM 2166 05-06-2026</t>
  </si>
  <si>
    <t>NIVEL 974 M4 6N L33 AM 2167 05-06-2026</t>
  </si>
  <si>
    <t>NIVEL 974 M4 6N L33 AM 2168 05-06-2026</t>
  </si>
  <si>
    <t>NIVEL 974 M4 6N L33 AM 2169 05-06-2026</t>
  </si>
  <si>
    <t>NIVEL 974 M4 6N L33 AM 2170 05-06-2026</t>
  </si>
  <si>
    <t>NIVEL 974 M4 7S L31 AM 2171 08-06-2026</t>
  </si>
  <si>
    <t>NIVEL 974 M4 7S L31 AM 2172 08-06-2026</t>
  </si>
  <si>
    <t>NIVEL 974 M4 7S L31 AM 2173 08-06-2026</t>
  </si>
  <si>
    <t>NIVEL 974 M4 7S L30 AM 2174 08-06-2026</t>
  </si>
  <si>
    <t>NIVEL 974 M4 7S L30 AM 2175 08-06-2026</t>
  </si>
  <si>
    <t>NIVEL 974 M4 7S L30 AM 2176 08-06-2026</t>
  </si>
  <si>
    <t>NIVEL 974 M4 7S L30 AM 2177 08-06-2026</t>
  </si>
  <si>
    <t>EN102</t>
  </si>
  <si>
    <t>EN103</t>
  </si>
  <si>
    <t>EN104</t>
  </si>
  <si>
    <t>EN105</t>
  </si>
  <si>
    <t>08-jun</t>
  </si>
  <si>
    <t>NIVEL 974 M4 6N L33 AM 2178 09-06-2026</t>
  </si>
  <si>
    <t>NIVEL 974 M4 6N L33 AM 2179 09-06-2026</t>
  </si>
  <si>
    <t>NIVEL 974 M4 6N L33 AM 2180 09-06-2026</t>
  </si>
  <si>
    <t>NIVEL 974 M4 6N L33 AM 2181 09-06-2026</t>
  </si>
  <si>
    <t>NIVEL 974 M4 6N L33 AM 2182 09-06-2026</t>
  </si>
  <si>
    <t>NIVEL 974 M4 6N L33 AM 2183 09-06-2026</t>
  </si>
  <si>
    <t>NIVEL 974 M4 6N L33 AM 2184 09-06-2026</t>
  </si>
  <si>
    <t>NIVEL 974 M4 6N L33 AM 2185 09-06-2026</t>
  </si>
  <si>
    <t>NIVEL 974 M4 6N L33 AM 2186 09-06-2026</t>
  </si>
  <si>
    <t>NIVEL 974 M4 6N L33 AM 2187 09-06-2026</t>
  </si>
  <si>
    <t>NIVEL 974 M4 7S L30 AM 2188 09-06-2026</t>
  </si>
  <si>
    <t>09-jun</t>
  </si>
  <si>
    <t>NIVEL 974 M4 7S L30 AM 2189 09-06-2026</t>
  </si>
  <si>
    <t>NIVEL 974 M4 7S L30 AM 2190 09-06-2026</t>
  </si>
  <si>
    <t>NIVEL 974 M4 7S L31 AM 2191 09-06-2026</t>
  </si>
  <si>
    <t>NIVEL 974 M4 6S AM 2192 09-06-2026</t>
  </si>
  <si>
    <t>NIVEL 974 M4 6S AM 2193 09-06-2026</t>
  </si>
  <si>
    <t>NIVEL 974 M4 6S AM 2194 09-06-2026</t>
  </si>
  <si>
    <t>NIVEL 974 M4 6S AM 2195 08-06-2026</t>
  </si>
  <si>
    <t>NIVEL 974 M4 6S AM 2196 08-06-2026</t>
  </si>
  <si>
    <t>NIVEL 974 M4 6S AM 2197 08-06-2026</t>
  </si>
  <si>
    <t>NIVEL 974 M4 6S AM 2198 08-06-2026</t>
  </si>
  <si>
    <t>NIVEL 974 M4 6S AM 2199 08-06-2026</t>
  </si>
  <si>
    <t>NIVEL 974 M4 6S AM 2200 08-06-2026</t>
  </si>
  <si>
    <t>NIVEL 974 M4 6S AM 2201 08-06-2026</t>
  </si>
  <si>
    <t>NIVEL 974 M4 6S AM 2202 08-06-2026</t>
  </si>
  <si>
    <t>NIVEL 974 M4 7S L30 AM 2203 09-06-2026</t>
  </si>
  <si>
    <t>NIVEL 974 M4 7S L30 AM 2204 09-06-2026</t>
  </si>
  <si>
    <t>NIVEL 974 M4 7S L30 AM 2205 09-06-2026</t>
  </si>
  <si>
    <t>NIVEL 974 M4 7S L30 AM 2206 09-06-2026</t>
  </si>
  <si>
    <t>EN106</t>
  </si>
  <si>
    <t>EN107</t>
  </si>
  <si>
    <t>NIVEL 974 M4 7S L30 AM 2207 09-06-2026</t>
  </si>
  <si>
    <t>NIVEL 974 M4 7S L31 AM 2208 09-06-2026</t>
  </si>
  <si>
    <t>NIVEL 974 M4 7S L31 AM 2209 09-06-2026</t>
  </si>
  <si>
    <t>NIVEL 974 M4 6N L33 AM 2210 09-06-2026</t>
  </si>
  <si>
    <t>NIVEL 974 M4 6N L33 AM 2211 09-06-2026</t>
  </si>
  <si>
    <t>NIVEL 974 M4 6N L33 AM 2212 09-06-2026</t>
  </si>
  <si>
    <t>NIVEL 974 M4 6N L33 AM 2213 09-06-2026</t>
  </si>
  <si>
    <t>NIVEL 974 M4 6N L33 AM 2214 09-06-2026</t>
  </si>
  <si>
    <t>NIVEL 974 M4 6N L33 AM 2215 10-06-2026</t>
  </si>
  <si>
    <t>NIVEL 974 M4 6N L33 AM 2216 10-06-2026</t>
  </si>
  <si>
    <t>NIVEL 974 M4 6N L33 AM 2217 10-06-2026</t>
  </si>
  <si>
    <t>NIVEL 974 M4 6N L33 AM 2218 10-06-2026</t>
  </si>
  <si>
    <t>NIVEL 974 M4 6N L33 AM 2219 10-06-2026</t>
  </si>
  <si>
    <t>NIVEL 974 M4 6N L33 AM 2220 10-06-2026</t>
  </si>
  <si>
    <t>NIVEL 974 M4 6N L33 AM 2221 10-06-2026</t>
  </si>
  <si>
    <t>NIVEL 974 M4 6N L33 AM 2222 10-06-2026</t>
  </si>
  <si>
    <t>NIVEL 974 M4 6N L33 AM 2223 10-06-2026</t>
  </si>
  <si>
    <t>NIVEL 974 M4 6N L33 AM 2224 10-06-2026</t>
  </si>
  <si>
    <t>NIVEL 974 M4 6N L33 AM 2225 10-06-2026</t>
  </si>
  <si>
    <t>NIVEL 974 M4 6N L33 AM 2226 10-06-2026</t>
  </si>
  <si>
    <t>NIVEL 974 M4 6N L33 AM 2227 10-06-2026</t>
  </si>
  <si>
    <t>NIVEL 974 M4 7S L30 AM 2228 10-06-2026</t>
  </si>
  <si>
    <t>NIVEL 974 M4 7S L30 AM 2229 10-06-2026</t>
  </si>
  <si>
    <t>NIVEL 974 M4 7S L30 AM 2230 10-06-2026</t>
  </si>
  <si>
    <t>NIVEL 974 M4 7S L30 AM 2231 10-06-2026</t>
  </si>
  <si>
    <t>NIVEL 974 M4 7S L30 AM 2232 10-06-2026</t>
  </si>
  <si>
    <t>NIVEL 974 M4 7S L30 AM 2233 10-06-2026</t>
  </si>
  <si>
    <t>NIVEL 974 M4 7S L30 AM 2234 10-06-2026</t>
  </si>
  <si>
    <t>EN108</t>
  </si>
  <si>
    <t>EN109</t>
  </si>
  <si>
    <t>NIVEL 974 M4 6N L33 AM 2235 11-06-2026</t>
  </si>
  <si>
    <t>NIVEL 974 M4 6N L33 AM 2236 11-06-2026</t>
  </si>
  <si>
    <t>NIVEL 974 M4 6N L33 AM 2237 11-06-2026</t>
  </si>
  <si>
    <t>NIVEL 974 M4 6N L33 AM 2238 11-06-2026</t>
  </si>
  <si>
    <t>NIVEL 974 M4 6N L33 AM 2239 11-06-2026</t>
  </si>
  <si>
    <t>NIVEL 974 M4 6N L33 AM 2240 11-06-2026</t>
  </si>
  <si>
    <t>NIVEL 974 M4 6N L33 AM 2241 11-06-2026</t>
  </si>
  <si>
    <t>NIVEL 974 M4 6N L33 AM 2242 11-06-2026</t>
  </si>
  <si>
    <t>NIVEL 974 M4 6N L33 AM 2243 11-06-2026</t>
  </si>
  <si>
    <t>NIVEL 974 M4 6N L33 AM 2244 11-06-2026</t>
  </si>
  <si>
    <t>NIVEL 974 M4 6N L33 AM 2245 11-06-2026</t>
  </si>
  <si>
    <t>NIVEL 974 M4 6N L33 AM 2246 11-06-2026</t>
  </si>
  <si>
    <t>NIVEL 974 M4 6N L33 AM 2247 11-06-2026</t>
  </si>
  <si>
    <t>NIVEL 974 M4 6N L33 AM 2248 11-06-2026</t>
  </si>
  <si>
    <t>NIVEL 974 M4 6N L33 AM 2249 11-06-2026</t>
  </si>
  <si>
    <t>NIVEL 974 M4 6N L33 AM 2250 11-06-2026</t>
  </si>
  <si>
    <t>NIVEL 974 M4 6N L33 AM 2251 11-06-2026</t>
  </si>
  <si>
    <t>NIVEL 974 M4 6N L33 AM 2252 11-06-2026</t>
  </si>
  <si>
    <t>NIVEL 974 M4 6N L33 AM 2253 11-06-2026</t>
  </si>
  <si>
    <t>NIVEL 974 M4 6N L33 AM 2254 11-06-2026</t>
  </si>
  <si>
    <t>NIVEL 974 M4 6N L33 AM 2255 11-06-2026</t>
  </si>
  <si>
    <t>NIVEL 974 M4 6N L33 AM 2256 11-06-2026</t>
  </si>
  <si>
    <t>NIVEL 974 M4 6N L33 AM 2257 11-06-2026</t>
  </si>
  <si>
    <t>NIVEL 974 M4 6N DQ AM 2258 11-06-2026</t>
  </si>
  <si>
    <t>NIVEL 974 M4 6N DQ AM 2259 11-06-2026</t>
  </si>
  <si>
    <t>NIVEL 974 M4 6N DQ AM 2260 11-06-2026</t>
  </si>
  <si>
    <t>NIVEL 974 M4 6N DQ AM 2261 11-06-2026</t>
  </si>
  <si>
    <t>NIVEL 974 M4 6N DQ AM 2262 11-06-2026</t>
  </si>
  <si>
    <t>NIVEL 974 M4 7S L32 AM 2263 11-06-2026</t>
  </si>
  <si>
    <t>NIVEL 974 M4 7S L32 AM 2264 11-06-2026</t>
  </si>
  <si>
    <t>NIVEL 974 M4 7S L32 AM 2265 11-06-2026</t>
  </si>
  <si>
    <t>NIVEL 974 M4 6N L33 PM 2266 11-06-2026</t>
  </si>
  <si>
    <t>NIVEL 974 M4 6N L33 PM 2267 11-06-2026</t>
  </si>
  <si>
    <t>NIVEL 974 M4 6N L33 PM 2268 11-06-2026</t>
  </si>
  <si>
    <t>NIVEL 974 M4 6N L33 PM 2269 11-06-2026</t>
  </si>
  <si>
    <t>NIVEL 974 M4 6N L33 PM 2270 11-06-2026</t>
  </si>
  <si>
    <t>NIVEL 974 M4 6N L33 PM 2271 11-06-2026</t>
  </si>
  <si>
    <t>NIVEL 974 M4 6N L33 PM 2272 11-06-2026</t>
  </si>
  <si>
    <t>NIVEL 974 M4 6N L33 PM 2273 11-06-2026</t>
  </si>
  <si>
    <t>NIVEL 974 M4 7S L30 AM 2274 10-06-2026</t>
  </si>
  <si>
    <t>NIVEL 974 M4 7S L30 AM 2275 10-06-2026</t>
  </si>
  <si>
    <t>NIVEL 974 M4 7S L31 AM 2276 10-06-2026</t>
  </si>
  <si>
    <t>CHWJ-28</t>
  </si>
  <si>
    <t>11-jun</t>
  </si>
  <si>
    <t>EN110</t>
  </si>
  <si>
    <t>EN111</t>
  </si>
  <si>
    <t>EN112</t>
  </si>
  <si>
    <t>EN113</t>
  </si>
  <si>
    <t>EN114</t>
  </si>
  <si>
    <t>NIVEL 974 M4 6N L33 AM 2277 12-06-2026</t>
  </si>
  <si>
    <t>NIVEL 974 M4 6N L33 AM 2278 12-06-2026</t>
  </si>
  <si>
    <t>NIVEL 974 M4 6N L33 AM 2279 12-06-2026</t>
  </si>
  <si>
    <t>NIVEL 974 M4 6N L33 AM 2280 12-06-2026</t>
  </si>
  <si>
    <t>NIVEL 974 M4 6N L33 AM 2281 12-06-2026</t>
  </si>
  <si>
    <t>NIVEL 974 M4 6N L33 AM 2282 12-06-2026</t>
  </si>
  <si>
    <t>NIVEL 974 M4 6N L33 AM 2283 12-06-2026</t>
  </si>
  <si>
    <t>NIVEL 974 M4 6N L33 AM 2284 12-06-2026</t>
  </si>
  <si>
    <t>NIVEL 974 M4 6N L33 AM 2285 12-06-2026</t>
  </si>
  <si>
    <t>NIVEL 974 M4 6N L33 AM 2286 12-06-2026</t>
  </si>
  <si>
    <t>NIVEL 974 M4 6N L33 AM 2287 12-06-2026</t>
  </si>
  <si>
    <t>NIVEL 974 M4 6N L33 AM 2288 12-06-2026</t>
  </si>
  <si>
    <t>NIVEL 974 M4 6N L33 AM 2289 12-06-2026</t>
  </si>
  <si>
    <t>NIVEL 974 M4 6N L33 AM 2290 12-06-2026</t>
  </si>
  <si>
    <t>NIVEL 974 M4 6N L33 AM 2291 12-06-2026</t>
  </si>
  <si>
    <t>NIVEL 974 M4 6N L33 AM 2292 12-06-2026</t>
  </si>
  <si>
    <t>NIVEL 974 M4 6N L33 AM 2293 12-06-2026</t>
  </si>
  <si>
    <t>NIVEL 974 M4 6N L33 AM 2294 12-06-2026</t>
  </si>
  <si>
    <t>NIVEL 974 M4 6N L33 AM 2295 12-06-2026</t>
  </si>
  <si>
    <t>NIVEL 974 M4 6N L33 AM 2296 12-06-2026</t>
  </si>
  <si>
    <t>NIVEL 974 M4 6N L33 AM 2297 12-06-2026</t>
  </si>
  <si>
    <t>NIVEL 974 M4 7S L31 PM 2298 10-06-2026</t>
  </si>
  <si>
    <t>NIVEL 974 M4 7S L31 PM 2299 10-06-2026</t>
  </si>
  <si>
    <t>NIVEL 974 M4 7S L31 PM 2300 10-06-2026</t>
  </si>
  <si>
    <t>NIVEL 974 M4 7S L31 PM 2301 10-06-2026</t>
  </si>
  <si>
    <t>NIVEL 974 M4 7S L30 AM 2302 12-06-2026</t>
  </si>
  <si>
    <t>NIVEL 974 M4 7S L30 AM 2303 12-06-2026</t>
  </si>
  <si>
    <t>NIVEL 974 M4 7S L30 AM 2304 12-06-2026</t>
  </si>
  <si>
    <t>NIVEL 974 M4 7S L30 AM 2305 12-06-2026</t>
  </si>
  <si>
    <t>NIVEL 974 M4 7S L30 AM 2306 12-06-2026</t>
  </si>
  <si>
    <t>NIVEL 974 M4 7S L30 AM 2307 12-06-2026</t>
  </si>
  <si>
    <t>NIVEL 974 M4 7S L30 AM 2308 12-06-2026</t>
  </si>
  <si>
    <t>NIVEL 974 M4 7S L30 AM 2309 12-06-2026</t>
  </si>
  <si>
    <t>NIVEL 974 M4 7S L30 AM 2310 12-06-2026</t>
  </si>
  <si>
    <t>NIVEL 974 M4 7S L30 AM 2311 12-06-2026</t>
  </si>
  <si>
    <t>NIVEL 974 M4 7S L30 AM 2312 12-06-2026</t>
  </si>
  <si>
    <t>NIVEL 974 M4 7S L30 AM 2313 12-06-2026</t>
  </si>
  <si>
    <t>NIVEL 974 M4 7S L30 AM 2314 12-06-2026</t>
  </si>
  <si>
    <t>NIVEL 974 M4 7S L30 AM 2315 12-06-2026</t>
  </si>
  <si>
    <t>NIVEL 974 M4 7S L30 AM 2316 12-06-2026</t>
  </si>
  <si>
    <t>NIVEL 974 M4 7S L30 AM 2317 12-06-2026</t>
  </si>
  <si>
    <t>NIVEL 974 M4 7S L30 AM 2318 12-06-2026</t>
  </si>
  <si>
    <t>EN115</t>
  </si>
  <si>
    <t>EN116</t>
  </si>
  <si>
    <t>12-jun</t>
  </si>
  <si>
    <t>ORIGEN NO DEFINIDO</t>
  </si>
  <si>
    <t>EN117</t>
  </si>
  <si>
    <t>13-jun</t>
  </si>
  <si>
    <t>NIVEL 974 M4 7S L30 AM 2319 12-06-2026</t>
  </si>
  <si>
    <t>NIVEL 974 M4 7S L30 AM 2320 12-06-2026</t>
  </si>
  <si>
    <t>NIVEL 974 M4 7S L30 AM 2321 13-06-2026</t>
  </si>
  <si>
    <t>NIVEL 974 M4 7S L30 AM 2322 13-06-2026</t>
  </si>
  <si>
    <t>NIVEL 974 M4 7S L30 AM 2323 13-06-2026</t>
  </si>
  <si>
    <t>NIVEL 974 M4 7S L30 AM 2324 13-06-2026</t>
  </si>
  <si>
    <t>NIVEL 974 M4 7S L30 AM 2325 13-06-2026</t>
  </si>
  <si>
    <t>NIVEL 974 M4 7S L30 AM 2326 13-06-2026</t>
  </si>
  <si>
    <t>NIVEL 974 M4 7S L30 AM 2327 13-06-2026</t>
  </si>
  <si>
    <t>NIVEL 974 M4 7S L30 AM 2328 13-06-2026</t>
  </si>
  <si>
    <t>NIVEL 974 M4 7S L30 AM 2329 13-06-2026</t>
  </si>
  <si>
    <t>NIVEL 974 M4 7S L30 AM 2330 13-06-2026</t>
  </si>
  <si>
    <t>NIVEL 974 M4 7S L30 AM 2331 13-06-2026</t>
  </si>
  <si>
    <t>NIVEL 974 M4 7S L30 AM 2332 13-06-2026</t>
  </si>
  <si>
    <t>NIVEL 974 M4 7S L30 AM 2333 13-06-2026</t>
  </si>
  <si>
    <t>NIVEL 974 M4 7S L30 AM 2334 13-06-2026</t>
  </si>
  <si>
    <t>NIVEL 974 M4 7S L30 AM 2335 13-06-2026</t>
  </si>
  <si>
    <t>NIVEL 974 M4 7S L30 AM 2336 13-06-2026</t>
  </si>
  <si>
    <t>NIVEL 974 M4 7S L30 AM 2337 13-06-2026</t>
  </si>
  <si>
    <t>NIVEL 974 M4 6N L33 AM 2338 13-06-2026</t>
  </si>
  <si>
    <t>NIVEL 974 M4 6N L33 AM 2339 13-06-2026</t>
  </si>
  <si>
    <t>NIVEL 974 M4 6N L33 AM 2340 13-06-2026</t>
  </si>
  <si>
    <t>NIVEL 974 M4 6N L33 AM 2341 13-06-2026</t>
  </si>
  <si>
    <t>NIVEL 974 M4 6N L33 AM 2342 13-06-2026</t>
  </si>
  <si>
    <t>NIVEL 974 M4 6N L33 AM 2343 13-06-2026</t>
  </si>
  <si>
    <t>NIVEL 974 M4 6N L33 AM 2344 12-06-2026</t>
  </si>
  <si>
    <t>NIVEL 974 M4 6N L33 AM 2345 12-06-2026</t>
  </si>
  <si>
    <t>NIVEL 974 M4 6N L33 AM 2346 12-06-2026</t>
  </si>
  <si>
    <t>NIVEL 974 M4 6N L33 AM 2347 12-06-2026</t>
  </si>
  <si>
    <t>NIVEL 974 M4 6N L33 AM 2348 12-06-2026</t>
  </si>
  <si>
    <t>NIVEL 974 M4 6N L33 AM 2349 12-06-2026</t>
  </si>
  <si>
    <t>NIVEL 974 M4 6N L33 AM 2350 12-06-2026</t>
  </si>
  <si>
    <t>NIVEL 974 M4 6N L33 AM 2351 12-06-2026</t>
  </si>
  <si>
    <t>NIVEL 974 M4 6N L33 AM 2352 12-06-2026</t>
  </si>
  <si>
    <t>NIVEL 974 M4 6N L33 AM 2353 12-06-2026</t>
  </si>
  <si>
    <t>NIVEL 974 M4 6N L33 AM 2354 12-06-2026</t>
  </si>
  <si>
    <t>NIVEL 974 M4 6N L33 AM 2355 12-06-2026</t>
  </si>
  <si>
    <t>NIVEL 974 M4 6N L33 AM 2356 12-06-2026</t>
  </si>
  <si>
    <t>NIVEL 974 M4 6N L33 AM 2357 12-06-2026</t>
  </si>
  <si>
    <t>NIVEL 974 M4 6N L33 AM 2358 12-06-2026</t>
  </si>
  <si>
    <t>NIVEL 974 M4 6N L33 AM 2359 12-06-2026</t>
  </si>
  <si>
    <t>NIVEL 974 M4 6S PM 2360 12-06-2026</t>
  </si>
  <si>
    <t>NIVEL 974 M4 6S PM 2361 12-06-2026</t>
  </si>
  <si>
    <t>NIVEL 974 M4 6S PM 2362 12-06-2026</t>
  </si>
  <si>
    <t>NIVEL 974 M4 6S PM 2363 12-06-2026</t>
  </si>
  <si>
    <t>NIVEL 974 M4 6S PM 2364 12-06-2026</t>
  </si>
  <si>
    <t>NIVEL 974 M4 6S PM 2365 12-06-2026</t>
  </si>
  <si>
    <t>NIVEL 974 M4 6S PM 2366 12-06-2026</t>
  </si>
  <si>
    <t>EN118</t>
  </si>
  <si>
    <t>EN119</t>
  </si>
  <si>
    <t>EN120</t>
  </si>
  <si>
    <t>NIVEL 974 M4 6N L33 AM 2367 15-06-2026</t>
  </si>
  <si>
    <t>NIVEL 974 M4 6N L33 AM 2368 15-06-2026</t>
  </si>
  <si>
    <t>NIVEL 974 M4 6N L33 AM 2369 15-06-2026</t>
  </si>
  <si>
    <t>NIVEL 974 M4 6N L33 AM 2370 15-06-2026</t>
  </si>
  <si>
    <t>NIVEL 974 M4 6N L33 AM 2371 15-06-2026</t>
  </si>
  <si>
    <t>NIVEL 974 M4 6N L33 AM 2372 15-06-2026</t>
  </si>
  <si>
    <t>EN121</t>
  </si>
  <si>
    <t>NIVEL 974 M4 6N L33 AM 2373 15-06-2026</t>
  </si>
  <si>
    <t>NIVEL 974 M4 6N L33 AM 2374 15-06-2026</t>
  </si>
  <si>
    <t>NIVEL 974 M4 6N L33 AM 2375 15-06-2026</t>
  </si>
  <si>
    <t>NIVEL 974 M4 6N L33 AM 2376 15-06-2026</t>
  </si>
  <si>
    <t>NIVEL 974 M4 6N L33 AM 2377 15-06-2026</t>
  </si>
  <si>
    <t>NIVEL 974 M4 6N L33 AM 2378 15-06-2026</t>
  </si>
  <si>
    <t>NIVEL 974 M4 6N L33 AM 2379 15-06-2026</t>
  </si>
  <si>
    <t>NIVEL 974 M4 6N L33 AM 2380 15-06-2026</t>
  </si>
  <si>
    <t>NIVEL 974 M4 6N L33 AM 2381 15-06-2026</t>
  </si>
  <si>
    <t>NIVEL 974 M4 6N L33 AM 2382 15-06-2026</t>
  </si>
  <si>
    <t>NIVEL 974 M4 6N L33 AM 2383 15-06-2026</t>
  </si>
  <si>
    <t>NIVEL 974 M4 6N L33 AM 2384 15-06-2026</t>
  </si>
  <si>
    <t>NIVEL 974 M4 6N L33 AM 2385 15-06-2026</t>
  </si>
  <si>
    <t>NIVEL 974 M4 6N L33 AM 2386 15-06-2026</t>
  </si>
  <si>
    <t>NIVEL 974 M4 6N L33 AM 2387 15-06-2026</t>
  </si>
  <si>
    <t>NIVEL 974 M4 6N L33 AM 2388 15-06-2026</t>
  </si>
  <si>
    <t>NIVEL 974 M4 6N L33 AM 2389 15-06-2026</t>
  </si>
  <si>
    <t>NIVEL 974 M4 7S L30 PM 2390 13-06-2026</t>
  </si>
  <si>
    <t>NIVEL 974 M4 7S L30 PM 2391 13-06-2026</t>
  </si>
  <si>
    <t>NIVEL 974 M4 7S L30 PM 2392 13-06-2026</t>
  </si>
  <si>
    <t>NIVEL 974 M4 7S L30 PM 2393 13-06-2026</t>
  </si>
  <si>
    <t>NIVEL 974 M4 7S L30 PM 2394 13-06-2026</t>
  </si>
  <si>
    <t>NIVEL 974 M4 7S L30 PM 2395 13-06-2026</t>
  </si>
  <si>
    <t>NIVEL 974 M4 7S L30 PM 2396 13-06-2026</t>
  </si>
  <si>
    <t>EN122</t>
  </si>
  <si>
    <t>15-jun</t>
  </si>
  <si>
    <t>NIVEL 974 M4 7S L30 AM 2397 15-06-2026</t>
  </si>
  <si>
    <t>NIVEL 974 M4 7S L30 AM 2398 15-06-2026</t>
  </si>
  <si>
    <t>EN123</t>
  </si>
  <si>
    <t>NIVEL 974 M4 6S PM 2399 13-06-2026</t>
  </si>
  <si>
    <t>NIVEL 974 M4 6S PM 2400 13-06-2026</t>
  </si>
  <si>
    <t>NIVEL 974 M4 6S PM 2401 13-06-2026</t>
  </si>
  <si>
    <t>NIVEL 974 M4 6S PM 2402 13-06-2026</t>
  </si>
  <si>
    <t>1.2%</t>
  </si>
  <si>
    <t>NIVEL 974 M4 6S PM 2403 13-06-2026</t>
  </si>
  <si>
    <t>NIVEL 974 M4 7S AM 2404 16-06-2026</t>
  </si>
  <si>
    <t>NIVEL 974 M4 7S AM 2405 16-06-2026</t>
  </si>
  <si>
    <t>NIVEL 974 M4 7S AM 2406 16-06-2026</t>
  </si>
  <si>
    <t>NIVEL 974 M4 7S AM 2407 16-06-2026</t>
  </si>
  <si>
    <t>NIVEL 974 M4 7S AM 2408 16-06-2026</t>
  </si>
  <si>
    <t>NIVEL 974 M4 7S AM 2409 16-06-2026</t>
  </si>
  <si>
    <t>NIVEL 974 M4 7S AM 2410 16-06-2026</t>
  </si>
  <si>
    <t>NIVEL 974 M4 7S AM 2411 16-06-2026</t>
  </si>
  <si>
    <t>NIVEL 974 M4 7S AM 2412 16-06-2026</t>
  </si>
  <si>
    <t>NIVEL 974 M4 7S AM 2413 16-06-2026</t>
  </si>
  <si>
    <t>NIVEL 974 M4 7S AM 2414 16-06-2026</t>
  </si>
  <si>
    <t>NIVEL 974 M4 7S AM 2415 16-06-2026</t>
  </si>
  <si>
    <t>NIVEL 974 M4 7S AM 2416 16-06-2026</t>
  </si>
  <si>
    <t>NIVEL 974 M4 7S AM 2417 16-06-2026</t>
  </si>
  <si>
    <t>NIVEL 974 M4 7S AM 2418 16-06-2026</t>
  </si>
  <si>
    <t>NIVEL 974 M4 7S AM 2419 16-06-2026</t>
  </si>
  <si>
    <t>NIVEL 974 M4 6N L33 AM 2420 16-06-2026</t>
  </si>
  <si>
    <t>NIVEL 974 M4 6N L33 AM 2421 16-06-2026</t>
  </si>
  <si>
    <t>NIVEL 974 M4 6N L33 AM 2422 16-06-2026</t>
  </si>
  <si>
    <t>NIVEL 974 M4 6N L33 AM 2423 16-06-2026</t>
  </si>
  <si>
    <t>NIVEL 974 M4 6N L33 AM 2424 16-06-2026</t>
  </si>
  <si>
    <t>NIVEL 974 M4 6N L33 AM 2425 16-06-2026</t>
  </si>
  <si>
    <t>NIVEL 974 M4 6N L33 AM 2426 16-06-2026</t>
  </si>
  <si>
    <t>NIVEL 974 M4 6N L33 AM 2427 16-06-2026</t>
  </si>
  <si>
    <t>NIVEL 974 M4 6N L33 AM 2428 16-06-2026</t>
  </si>
  <si>
    <t>NIVEL 974 M4 7S L30 PM 2429 15-06-2026</t>
  </si>
  <si>
    <t>NIVEL 974 M4 7S L30 PM 2430 15-06-2026</t>
  </si>
  <si>
    <t>NIVEL 974 M4 7S L30 PM 2431 15-06-2026</t>
  </si>
  <si>
    <t>NIVEL 974 M4 7S L30 PM 2432 15-06-2026</t>
  </si>
  <si>
    <t>NIVEL 974 M4 7S L30 PM 2433 15-06-2026</t>
  </si>
  <si>
    <t>NIVEL 974 M4 7S L30 PM 2434 15-06-2026</t>
  </si>
  <si>
    <t>NIVEL 974 M4 7S L30 AM 2435 16-06-2026</t>
  </si>
  <si>
    <t>NIVEL 974 M4 7S L30 AM 2436 16-06-2026</t>
  </si>
  <si>
    <t>NIVEL 974 M4 7S L30 AM 2437 16-06-2026</t>
  </si>
  <si>
    <t>EN124</t>
  </si>
  <si>
    <t>NIVEL 974 M4 7S L30 PM 2438 15-06-2026</t>
  </si>
  <si>
    <t>NIVEL 974 M4 7S L30 PM 2439 15-06-2026</t>
  </si>
  <si>
    <t>NIVEL 974 M4 7S L30 PM 2440 13-06-2026</t>
  </si>
  <si>
    <t>NIVEL 974 M4 7S L30 PM 2441 13-06-2026</t>
  </si>
  <si>
    <t>NIVEL 974 M4 7S L30 PM 2442 13-06-2026</t>
  </si>
  <si>
    <t>NIVEL 974 M4 7S L30 PM 2443 13-06-2026</t>
  </si>
  <si>
    <t>NIVEL 974 M4 7S L30 PM 2444 13-06-2026</t>
  </si>
  <si>
    <t>NIVEL 974 M4 7S L30 PM 2445 13-06-2026</t>
  </si>
  <si>
    <t>NIVEL 974 M4 7S L30 PM 2446 13-06-2026</t>
  </si>
  <si>
    <t>NIVEL 974 M4 7S L30 PM 2447 16-06-2026</t>
  </si>
  <si>
    <t>NIVEL 974 M4 7S L30 PM 2448 16-06-2026</t>
  </si>
  <si>
    <t>NIVEL 974 M4 7S L30 PM 2449 16-06-2026</t>
  </si>
  <si>
    <t>NIVEL 974 M4 7S L30 PM 2450 16-06-2026</t>
  </si>
  <si>
    <t>NIVEL 974 M4 7S L30 PM 2451 16-06-2026</t>
  </si>
  <si>
    <t>EN125</t>
  </si>
  <si>
    <t>16-jun</t>
  </si>
  <si>
    <t>NIVEL 974 M4 6N L33 AM 2452 17-06-2026</t>
  </si>
  <si>
    <t>NIVEL 974 M4 6N L33 AM 2453 17-06-2026</t>
  </si>
  <si>
    <t>NIVEL 974 M4 6N L33 AM 2454 17-06-2026</t>
  </si>
  <si>
    <t>NIVEL 974 M4 6N L33 AM 2455 17-06-2026</t>
  </si>
  <si>
    <t>NIVEL 974 M4 6N L33 AM 2456 17-06-2026</t>
  </si>
  <si>
    <t>NIVEL 974 M4 6N L33 AM 2457 17-06-2026</t>
  </si>
  <si>
    <t>NIVEL 974 M4 7S L30 AM 2458 17-06-2026</t>
  </si>
  <si>
    <t>NIVEL 974 M4 7S L30 AM 2459 17-06-2026</t>
  </si>
  <si>
    <t>NIVEL 974 M4 7S L30 AM 2460 17-06-2026</t>
  </si>
  <si>
    <t>NIVEL 974 M4 7S L30 AM 2461 17-06-2026</t>
  </si>
  <si>
    <t>NIVEL 974 M4 7S L30 AM 2462 17-06-2026</t>
  </si>
  <si>
    <t>NIVEL 974 M4 7S L30 AM 2463 17-06-2026</t>
  </si>
  <si>
    <t>NIVEL 974 M4 7S L30 AM 2464 17-06-2026</t>
  </si>
  <si>
    <t>NIVEL 974 M4 7S L31 AM 2465 17-06-2026</t>
  </si>
  <si>
    <t>NIVEL 974 M4 7S L31 AM 2466 17-06-2026</t>
  </si>
  <si>
    <t>NIVEL 974 M4 7S L31 AM 2467 17-06-2026</t>
  </si>
  <si>
    <t>NIVEL 974 M4 7S L30 PM 2468 16-06-2026</t>
  </si>
  <si>
    <t>NIVEL 974 M4 7S L30 PM 2469 16-06-2026</t>
  </si>
  <si>
    <t>NIVEL 974 M4 6S AM 2470 17-06-2026</t>
  </si>
  <si>
    <t>NIVEL 974 M4 6S AM 2471 17-06-2026</t>
  </si>
  <si>
    <t>NIVEL 974 M4 6S AM 2472 17-06-2026</t>
  </si>
  <si>
    <t>NIVEL 974 M4 6N L33 PM 2473 17-06-2026</t>
  </si>
  <si>
    <t>NIVEL 974 M4 6N L33 PM 2474 17-06-2026</t>
  </si>
  <si>
    <t>NIVEL 974 M4 6N L33 PM 2475 17-06-2026</t>
  </si>
  <si>
    <t>NIVEL 974 M4 6N L33 PM 2476 17-06-2026</t>
  </si>
  <si>
    <t>NIVEL 974 M4 6N L33 PM 2477 17-06-2026</t>
  </si>
  <si>
    <t>NIVEL 974 M4 7S L30 PM 2478 17-06-2026</t>
  </si>
  <si>
    <t>NIVEL 974 M4 7S L30 PM 2479 17-06-2026</t>
  </si>
  <si>
    <t>NIVEL 974 M4 7S L30 PM 2480 17-06-2026</t>
  </si>
  <si>
    <t>NIVEL 974 M4 7S L30 PM 2481 17-06-2026</t>
  </si>
  <si>
    <t>NIVEL 974 M4 7S L30 PM 2482 17-06-2026</t>
  </si>
  <si>
    <t>NIVEL 974 M4 7S L30 PM 2483 17-06-2026</t>
  </si>
  <si>
    <t>NIVEL 974 M4 7S L30 PM 2484 17-06-2026</t>
  </si>
  <si>
    <t>17-jun</t>
  </si>
  <si>
    <t>EN126</t>
  </si>
  <si>
    <t>NIVEL 974 M4 6N L33 AM 2485 18-06-2026</t>
  </si>
  <si>
    <t>NIVEL 974 M4 6N L33 AM 2486 18-06-2026</t>
  </si>
  <si>
    <t>NIVEL 974 M4 6N L33 AM 2487 18-06-2026</t>
  </si>
  <si>
    <t>NIVEL 974 M4 6N L33 AM 2488 18-06-2026</t>
  </si>
  <si>
    <t>NIVEL 974 M4 6N L33 AM 2489 18-06-2026</t>
  </si>
  <si>
    <t>NIVEL 974 M4 6N L33 AM 2490 18-06-2026</t>
  </si>
  <si>
    <t>NIVEL 974 M4 6N L33 AM 2491 18-06-2026</t>
  </si>
  <si>
    <t>NIVEL 974 M4 6N L33 AM 2492 18-06-2026</t>
  </si>
  <si>
    <t>NIVEL 974 M4 7S L30 AM 2493 18-06-2026</t>
  </si>
  <si>
    <t>NIVEL 974 M4 7S L30 AM 2494 18-06-2026</t>
  </si>
  <si>
    <t>NIVEL 974 M4 7S L30 AM 2495 18-06-2026</t>
  </si>
  <si>
    <t>NIVEL 974 M4 7S L30 AM 2496 18-06-2026</t>
  </si>
  <si>
    <t>NIVEL 974 M4 7S L30 AM 2497 18-06-2026</t>
  </si>
  <si>
    <t>NIVEL 974 M4 7S L30 AM 2498 18-06-2026</t>
  </si>
  <si>
    <t>NIVEL 974 M4 7S L30 AM 2499 18-06-2026</t>
  </si>
  <si>
    <t>NIVEL 974 M4 7S L30 AM 2500 18-06-2026</t>
  </si>
  <si>
    <t>EN127</t>
  </si>
  <si>
    <t>EN128</t>
  </si>
  <si>
    <t>18-jun</t>
  </si>
  <si>
    <t>NIVEL 974 M4 7S L30 AM 2501 18-06-2026</t>
  </si>
  <si>
    <t>NIVEL 974 M4 7S L30 AM 2502 18-06-2026</t>
  </si>
  <si>
    <t>NIVEL 974 M4 7S L30 AM 2503 18-06-2026</t>
  </si>
  <si>
    <t>NIVEL 974 M4 7S L30 AM 2504 18-06-2026</t>
  </si>
  <si>
    <t>NIVEL 974 M4 7N RT AM 2505 18-06-2026</t>
  </si>
  <si>
    <t>NIVEL 974 M4 7N RT AM 2506 18-06-2026</t>
  </si>
  <si>
    <t>NIVEL 974 M4 7S L30 PM 2507 18-06-2026</t>
  </si>
  <si>
    <t>NIVEL 974 M4 7S L30 PM 2508 18-06-2026</t>
  </si>
  <si>
    <t>NIVEL 974 M4 7S L30 PM 2509 18-06-2026</t>
  </si>
  <si>
    <t>NIVEL 974 M4 7S L30 PM 2510 18-06-2026</t>
  </si>
  <si>
    <t>NIVEL 974 M4 7S L30 PM 2511 18-06-2026</t>
  </si>
  <si>
    <t>NIVEL 974 M4 7S L30 PM 2512 18-06-2026</t>
  </si>
  <si>
    <t>NIVEL 974 M4 6N L33 PM 2513 18-06-2026</t>
  </si>
  <si>
    <t>NIVEL 974 M4 6N L33 PM 2514 18-06-2026</t>
  </si>
  <si>
    <t>NIVEL 974 M4 7S L30 AM 2515 19-06-2026</t>
  </si>
  <si>
    <t>NIVEL 974 M4 7S L30 AM 2516 19-06-2026</t>
  </si>
  <si>
    <t>NIVEL 974 M4 7S L30 AM 2517 19-06-2026</t>
  </si>
  <si>
    <t>NIVEL 974 M4 7S L30 AM 2518 19-06-2026</t>
  </si>
  <si>
    <t>NIVEL 974 M4 7S L30 AM 2519 19-06-2026</t>
  </si>
  <si>
    <t>NIVEL 974 M4 7S L30 AM 2520 19-06-2026</t>
  </si>
  <si>
    <t>NIVEL 974 M4 7S L30 AM 2521 19-06-2026</t>
  </si>
  <si>
    <t>NIVEL 974 M4 7S L30 AM 2522 19-06-2026</t>
  </si>
  <si>
    <t>NIVEL 974 M4 7S L30 AM 2523 19-06-2026</t>
  </si>
  <si>
    <t>NIVEL 974 M4 7S L30 AM 2524 19-06-2026</t>
  </si>
  <si>
    <t>NIVEL 974 M4 7S L30 AM 2525 19-06-2026</t>
  </si>
  <si>
    <t>NIVEL 974 M4 7S L30 AM 2526 19-06-2026</t>
  </si>
  <si>
    <t>NIVEL 974 M4 7S L30 AM 2527 19-06-2026</t>
  </si>
  <si>
    <t>NIVEL 974 M4 7S L30 AM 2528 19-06-2026</t>
  </si>
  <si>
    <t>NIVEL 974 M4 7S L30 AM 2529 19-06-2026</t>
  </si>
  <si>
    <t>NIVEL 974 M4 7S L30 AM 2530 19-06-2026</t>
  </si>
  <si>
    <t>NIVEL 974 M4 7S L30 AM 2531 19-06-2026</t>
  </si>
  <si>
    <t>NIVEL 974 M4 7S L30 AM 2532 19-06-2026</t>
  </si>
  <si>
    <t>NIVEL 974 M4 7S L30 AM 2533 19-06-2026</t>
  </si>
  <si>
    <t>NIVEL 974 M4 6N L33 AM 2534 19-06-2026</t>
  </si>
  <si>
    <t>NIVEL 974 M4 6N L33 AM 2535 19-06-2026</t>
  </si>
  <si>
    <t>NIVEL 974 M4 6N L33 AM 2536 19-06-2026</t>
  </si>
  <si>
    <t>NIVEL 974 M4 6N L33 AM 2537 19-06-2026</t>
  </si>
  <si>
    <t>NIVEL 974 M4 6N L33 AM 2538 19-06-2026</t>
  </si>
  <si>
    <t>NIVEL 974 M4 6N L33 AM 2539 19-06-2026</t>
  </si>
  <si>
    <t>NIVEL 974 M4 6N L33 AM 2540 19-06-2026</t>
  </si>
  <si>
    <t>NIVEL 974 M4 6N L33 AM 2541 19-06-2026</t>
  </si>
  <si>
    <t>NIVEL 974 M4 6N L33 AM 2542 19-06-2026</t>
  </si>
  <si>
    <t>NIVEL 974 M4 7S L30 PM 2543 18-06-2026</t>
  </si>
  <si>
    <t>NIVEL 974 M4 7S L30 PM 2544 18-06-2026</t>
  </si>
  <si>
    <t>NIVEL 974 M4 7N RT PM 2545 18-06-2026</t>
  </si>
  <si>
    <t>NIVEL 974 M4 7N RT PM 2546 18-06-2026</t>
  </si>
  <si>
    <t>NIVEL 974 M4 6N L33 PM 2547 19-06-2026</t>
  </si>
  <si>
    <t>NIVEL 974 M4 6N L33 PM 2548 19-06-2026</t>
  </si>
  <si>
    <t>NIVEL 974 M4 6N L33 PM 2549 19-06-2026</t>
  </si>
  <si>
    <t>NIVEL 974 M4 7S L30 PM 2550 19-06-2026</t>
  </si>
  <si>
    <t>NIVEL 974 M4 7S L30 PM 2551 19-06-2026</t>
  </si>
  <si>
    <t>NIVEL 974 M4 7S L30 PM 2552 19-06-2026</t>
  </si>
  <si>
    <t>NIVEL 974 M4 7S L30 PM 2553 19-06-2026</t>
  </si>
  <si>
    <t>NIVEL 974 M4 7S L30 PM 2554 19-06-2026</t>
  </si>
  <si>
    <t>NIVEL 974 M4 7S L30 PM 2555 19-06-2026</t>
  </si>
  <si>
    <t>NIVEL 974 M4 7S L30 PM 2556 19-06-2026</t>
  </si>
  <si>
    <t>EN129</t>
  </si>
  <si>
    <t>EN130</t>
  </si>
  <si>
    <t>XX01</t>
  </si>
  <si>
    <t>19-jun</t>
  </si>
  <si>
    <t>SA</t>
  </si>
  <si>
    <t>EN131</t>
  </si>
  <si>
    <t>NIVEL 974 M4 7S L30 AM 2557 22-06-2026</t>
  </si>
  <si>
    <t>NIVEL 974 M4 7S L30 AM 2558 22-06-2026</t>
  </si>
  <si>
    <t>NIVEL 974 M4 7S L30 AM 2559 22-06-2026</t>
  </si>
  <si>
    <t>NIVEL 974 M4 7S L30 AM 2560 22-06-2026</t>
  </si>
  <si>
    <t>NIVEL 974 M4 7S L30 AM 2561 22-06-2026</t>
  </si>
  <si>
    <t>NIVEL 974 M4 7S L30 AM 2562 22-06-2026</t>
  </si>
  <si>
    <t>NIVEL 974 M4 7S L30 AM 2563 22-06-2026</t>
  </si>
  <si>
    <t>NIVEL 974 M4 7S L30 AM 2564 22-06-2026</t>
  </si>
  <si>
    <t>NIVEL 974 M4 7S L30 AM 2565 22-06-2026</t>
  </si>
  <si>
    <t>NIVEL 974 M4 7S L30 AM 2566 22-06-2026</t>
  </si>
  <si>
    <t>NIVEL 974 M4 7S L30 AM 2567 22-06-2026</t>
  </si>
  <si>
    <t>NIVEL 974 M4 7S L30 AM 2568 22-06-2026</t>
  </si>
  <si>
    <t>NIVEL 974 M4 7S L30 AM 2569 22-06-2026</t>
  </si>
  <si>
    <t>NIVEL 974 M4 7S L30 AM 2570 22-06-2026</t>
  </si>
  <si>
    <t>NIVEL 974 M4 7S L30 AM 2571 22-06-2026</t>
  </si>
  <si>
    <t>NIVEL 974 M4 6N L33 AM 2572 22-06-2026</t>
  </si>
  <si>
    <t>NIVEL 974 M4 6N L33 AM 2573 22-06-2026</t>
  </si>
  <si>
    <t>NIVEL 974 M4 6N L33 AM 2574 22-06-2026</t>
  </si>
  <si>
    <t>NIVEL 974 M4 6N L33 AM 2575 22-06-2026</t>
  </si>
  <si>
    <t>NIVEL 974 M4 6N L33 AM 2576 22-06-2026</t>
  </si>
  <si>
    <t>NIVEL 974 M4 6N L33 AM 2577 22-06-2026</t>
  </si>
  <si>
    <t>NIVEL 974 M4 6N L33 AM 2578 22-06-2026</t>
  </si>
  <si>
    <t>NIVEL 974 M4 6N L33 AM 2579 22-06-2026</t>
  </si>
  <si>
    <t>NIVEL 974 M4 6N L33 AM 2580 22-06-2026</t>
  </si>
  <si>
    <t>NIVEL 974 M4 7N RT AM 2581 22-06-2026</t>
  </si>
  <si>
    <t>NIVEL 974 M4 7N RT AM 2582 22-06-2026</t>
  </si>
  <si>
    <t>NIVEL 974 M4 7N RT AM 2583 22-06-2026</t>
  </si>
  <si>
    <t>NIVEL 974 M4 7N RT AM 2584 22-06-2026</t>
  </si>
  <si>
    <t>NIVEL 974 M4 7N RT AM 2585 22-06-2026</t>
  </si>
  <si>
    <t>NIVEL 974 M4 7N RT AM 2586 22-06-2026</t>
  </si>
  <si>
    <t>NIVEL 974 M4 7S L30 PM 2587 22-06-2026</t>
  </si>
  <si>
    <t>NIVEL 974 M4 7S L30 PM 2588 22-06-2026</t>
  </si>
  <si>
    <t>NIVEL 974 M4 7S L30 PM 2589 22-06-2026</t>
  </si>
  <si>
    <t>NIVEL 974 M4 7S L30 PM 2590 22-06-2026</t>
  </si>
  <si>
    <t>NIVEL 974 M4 7S L30 PM 2591 22-06-2026</t>
  </si>
  <si>
    <t>NIVEL 974 M4 7S L30 PM 2592 22-06-2026</t>
  </si>
  <si>
    <t>NIVEL 974 M4 7S L30 PM 2593 22-06-2026</t>
  </si>
  <si>
    <t>NIVEL 974 M4 7N DQ PM 2594 22-06-2026</t>
  </si>
  <si>
    <t>NIVEL 974 M4 7N DQ PM 2595 22-06-2026</t>
  </si>
  <si>
    <t>NIVEL 974 M4 7N DQ PM 2596 22-06-2026</t>
  </si>
  <si>
    <t>NIVEL 974 M4 7N DQ PM 2597 22-06-2026</t>
  </si>
  <si>
    <t>NIVEL 974 M4 7N DQ PM 2598 22-06-2026</t>
  </si>
  <si>
    <t>EN132</t>
  </si>
  <si>
    <t>22-jun</t>
  </si>
  <si>
    <t>NIVEL 974 M4 6N L33 AM 2599 23-06-2026</t>
  </si>
  <si>
    <t>NIVEL 974 M4 6N L33 AM 2600 23-06-2026</t>
  </si>
  <si>
    <t>NIVEL 974 M4 6N L33 AM 2601 23-06-2026</t>
  </si>
  <si>
    <t>NIVEL 974 M4 6N L33 AM 2602 23-06-2026</t>
  </si>
  <si>
    <t>NIVEL 974 M4 6N L33 AM 2603 23-06-2026</t>
  </si>
  <si>
    <t>NIVEL 974 M4 6N L33 AM 2604 23-06-2026</t>
  </si>
  <si>
    <t>NIVEL 974 M4 6N L33 AM 2605 23-06-2026</t>
  </si>
  <si>
    <t>NIVEL 974 M4 6N L33 AM 2606 23-06-2026</t>
  </si>
  <si>
    <t>NIVEL 974 M4 6N L33 AM 2607 23-06-2026</t>
  </si>
  <si>
    <t>NIVEL 974 M4 6N L33 AM 2608 23-06-2026</t>
  </si>
  <si>
    <t>NIVEL 974 M4 6N L33 AM 2609 23-06-2026</t>
  </si>
  <si>
    <t>NIVEL 974 M4 6N L33 AM 2610 23-06-2026</t>
  </si>
  <si>
    <t>NIVEL 974 M4 6N L33 AM 2611 23-06-2026</t>
  </si>
  <si>
    <t>NIVEL 974 M4 6N L33 AM 2612 23-06-2026</t>
  </si>
  <si>
    <t>NIVEL 974 M4 6N L33 AM 2613 23-06-2026</t>
  </si>
  <si>
    <t>NIVEL 974 M4 6N L33 AM 2614 23-06-2026</t>
  </si>
  <si>
    <t>NIVEL 974 M4 6N L33 AM 2615 23-06-2026</t>
  </si>
  <si>
    <t>NIVEL 974 M4 6N L33 AM 2616 23-06-2026</t>
  </si>
  <si>
    <t>NIVEL 974 M4 6N L33 AM 2617 23-06-2026</t>
  </si>
  <si>
    <t>NIVEL 974 M4 6N L33 AM 2618 23-06-2026</t>
  </si>
  <si>
    <t>NIVEL 974 M4 6N L33 AM 2619 23-06-2026</t>
  </si>
  <si>
    <t>NIVEL 974 M4 6N L33 AM 2620 23-06-2026</t>
  </si>
  <si>
    <t>NIVEL 974 M4 6N L33 AM 2621 23-06-2026</t>
  </si>
  <si>
    <t>NIVEL 974 M4 6N L33 AM 2622 23-06-2026</t>
  </si>
  <si>
    <t>NIVEL 974 M4 6N L33 AM 2623 23-06-2026</t>
  </si>
  <si>
    <t>NIVEL 974 M4 6N L33 AM 2624 23-06-2026</t>
  </si>
  <si>
    <t>NIVEL 974 M4 6N L33 AM 2625 23-06-2026</t>
  </si>
  <si>
    <t>NIVEL 974 M4 6N L33 AM 2626 23-06-2026</t>
  </si>
  <si>
    <t>NIVEL 974 M4 6N L33 AM 2627 23-06-2026</t>
  </si>
  <si>
    <t>NIVEL 974 M4 6N L33 AM 2628 23-06-2026</t>
  </si>
  <si>
    <t>NIVEL 974 M4 7S L30 AM 2629 23-06-2026</t>
  </si>
  <si>
    <t>NIVEL 974 M4 7S L30 AM 2630 23-06-2026</t>
  </si>
  <si>
    <t>NIVEL 974 M4 7S L30 AM 2631 23-06-2026</t>
  </si>
  <si>
    <t>NIVEL 974 M4 7S L30 AM 2632 23-06-2026</t>
  </si>
  <si>
    <t>NIVEL 974 M4 7S L30 PM 2633 23-06-2026</t>
  </si>
  <si>
    <t>NIVEL 974 M4 7S L30 PM 2634 23-06-2026</t>
  </si>
  <si>
    <t>NIVEL 974 M4 7S L30 PM 2635 23-06-2026</t>
  </si>
  <si>
    <t>NIVEL 974 M4 7S L30 PM 2636 23-06-2026</t>
  </si>
  <si>
    <t>NIVEL 974 M4 7S L30 PM 2637 23-06-2026</t>
  </si>
  <si>
    <t>NIVEL 974 M4 7N RT PM 2638 23-06-2026</t>
  </si>
  <si>
    <t>NIVEL 974 M4 7N RT PM 2639 23-06-2026</t>
  </si>
  <si>
    <t>NIVEL 974 M4 7N RT PM 2640 23-06-2026</t>
  </si>
  <si>
    <t>NIVEL 974 M4 7N RT PM 2641 23-06-2026</t>
  </si>
  <si>
    <t>NIVEL 974 M4 7S L30 PM 2642 23-06-2026</t>
  </si>
  <si>
    <t>NIVEL 974 M4 7S L30 PM 2643 23-06-2026</t>
  </si>
  <si>
    <t>NIVEL 974 M4 7S L30 PM 2644 23-06-2026</t>
  </si>
  <si>
    <t>NIVEL 974 M4 7S L30 PM 2645 23-06-2026</t>
  </si>
  <si>
    <t>NIVEL 974 M4 7S L30 PM 2646 23-06-2026</t>
  </si>
  <si>
    <t>NIVEL 974 M4 7S L30 PM 2647 23-06-2026</t>
  </si>
  <si>
    <t>EN133</t>
  </si>
  <si>
    <t>EN134</t>
  </si>
  <si>
    <t>EN135</t>
  </si>
  <si>
    <t>23-jun</t>
  </si>
  <si>
    <t>STA ANA-ENAMI</t>
  </si>
  <si>
    <t>24-jun</t>
  </si>
  <si>
    <t>NIVEL 974 M4 6N L33 AM 2648 24-06-2026</t>
  </si>
  <si>
    <t>NIVEL 974 M4 6N L33 AM 2649 24-06-2026</t>
  </si>
  <si>
    <t>NIVEL 974 M4 6N L33 AM 2650 24-06-2026</t>
  </si>
  <si>
    <t>NIVEL 974 M4 6N L33 AM 2651 24-06-2026</t>
  </si>
  <si>
    <t>NIVEL 974 M4 6N L33 AM 2652 24-06-2026</t>
  </si>
  <si>
    <t>NIVEL 974 M4 6N L33 AM 2653 24-06-2026</t>
  </si>
  <si>
    <t>NIVEL 974 M4 6N L33 AM 2654 24-06-2026</t>
  </si>
  <si>
    <t>NIVEL 974 M4 6N L33 AM 2655 24-06-2026</t>
  </si>
  <si>
    <t>NIVEL 974 M4 6N L33 AM 2656 24-06-2026</t>
  </si>
  <si>
    <t>NIVEL 974 M4 6N L33 AM 2657 24-06-2026</t>
  </si>
  <si>
    <t>NIVEL 974 M4 6N L33 AM 2658 24-06-2026</t>
  </si>
  <si>
    <t>NIVEL 974 M4 6N L33 AM 2659 24-06-2026</t>
  </si>
  <si>
    <t>NIVEL 974 M4 6N L33 AM 2660 24-06-2026</t>
  </si>
  <si>
    <t>NIVEL 974 M4 6N L33 AM 2661 24-06-2026</t>
  </si>
  <si>
    <t>NIVEL 974 M4 6N L33 AM 2662 24-06-2026</t>
  </si>
  <si>
    <t>NIVEL 974 M4 6N L33 AM 2663 24-06-2026</t>
  </si>
  <si>
    <t>NIVEL 974 M4 6N L33 AM 2664 24-06-2026</t>
  </si>
  <si>
    <t>NIVEL 974 M4 6N L33 AM 2665 24-06-2026</t>
  </si>
  <si>
    <t>NIVEL 974 M4 7S L30 AM 2666 24-06-2026</t>
  </si>
  <si>
    <t>NIVEL 974 M4 7S L30 AM 2667 24-06-2026</t>
  </si>
  <si>
    <t>NIVEL 974 M4 7S L30 AM 2668 24-06-2026</t>
  </si>
  <si>
    <t>NIVEL 974 M4 7S L30 AM 2669 24-06-2026</t>
  </si>
  <si>
    <t>NIVEL 974 M4 7S L30 AM 2670 24-06-2026</t>
  </si>
  <si>
    <t>NIVEL 974 M4 7S L30 AM 2671 24-06-2026</t>
  </si>
  <si>
    <t>NIVEL 974 M4 7S L30 PM 2672 24-06-2026</t>
  </si>
  <si>
    <t>NIVEL 974 M4 7S L30 PM 2673 24-06-2026</t>
  </si>
  <si>
    <t>NIVEL 974 M4 7S L30 PM 2674 24-06-2026</t>
  </si>
  <si>
    <t>NIVEL 974 M4 7S L30 PM 2675 24-06-2026</t>
  </si>
  <si>
    <t>NIVEL 974 M4 7S L30 PM 2676 24-06-2026</t>
  </si>
  <si>
    <t>NIVEL 974 M4 7S L30 PM 2677 24-06-2026</t>
  </si>
  <si>
    <t>NIVEL 974 M4 7S L30 PM 2678 24-06-2026</t>
  </si>
  <si>
    <t>NIVEL 974 M4 7S L30 PM 2679 24-06-2026</t>
  </si>
  <si>
    <t>EN136</t>
  </si>
  <si>
    <t>EN137</t>
  </si>
  <si>
    <t>EN138</t>
  </si>
  <si>
    <t>EN139</t>
  </si>
  <si>
    <t>NIVEL 974 M4 6N L33 AM 2680 25-06-2026</t>
  </si>
  <si>
    <t>NIVEL 974 M4 6N L33 AM 2681 25-06-2026</t>
  </si>
  <si>
    <t>NIVEL 974 M4 6N L33 AM 2682 25-06-2026</t>
  </si>
  <si>
    <t>NIVEL 974 M4 6N L33 AM 2683 25-06-2026</t>
  </si>
  <si>
    <t>NIVEL 974 M4 6N L33 AM 2684 25-06-2026</t>
  </si>
  <si>
    <t>NIVEL 974 M4 6N L33 AM 2685 25-06-2026</t>
  </si>
  <si>
    <t>NIVEL 974 M4 6N L33 AM 2686 25-06-2026</t>
  </si>
  <si>
    <t>NIVEL 974 M4 6N L33 AM 2687 25-06-2026</t>
  </si>
  <si>
    <t>NIVEL 974 M4 6N L33 AM 2688 25-06-2026</t>
  </si>
  <si>
    <t>NIVEL 974 M4 6N L33 AM 2689 25-06-2026</t>
  </si>
  <si>
    <t>NIVEL 974 M4 6N L33 AM 2690 25-06-2026</t>
  </si>
  <si>
    <t>NIVEL 974 M4 6N L33 AM 2691 25-06-2026</t>
  </si>
  <si>
    <t>NIVEL 974 M4 6N L33 AM 2692 25-06-2026</t>
  </si>
  <si>
    <t>NIVEL 974 M4 6N L33 AM 2693 25-06-2026</t>
  </si>
  <si>
    <t>NIVEL 974 M4 6N L33 AM 2694 25-06-2026</t>
  </si>
  <si>
    <t>NIVEL 974 M4 6N L33 AM 2695 25-06-2026</t>
  </si>
  <si>
    <t>NIVEL 974 M4 6N L33 AM 2696 25-06-2026</t>
  </si>
  <si>
    <t>NIVEL 974 M4 6N L33 AM 2697 25-06-2026</t>
  </si>
  <si>
    <t>NIVEL 974 M4 6N L33 AM 2698 25-06-2026</t>
  </si>
  <si>
    <t>NIVEL 974 M4 6N L33 AM 2699 25-06-2026</t>
  </si>
  <si>
    <t>NIVEL 974 M4 6N L33 AM 2700 25-06-2026</t>
  </si>
  <si>
    <t>NIVEL 974 M4 6N L33 AM 2701 25-06-2026</t>
  </si>
  <si>
    <t>NIVEL 974 M4 6N L33 AM 2702 25-06-2026</t>
  </si>
  <si>
    <t>NIVEL 974 M4 6N L33 AM 2703 25-06-2026</t>
  </si>
  <si>
    <t>NIVEL 974 M4 6N L33 AM 2704 25-06-2026</t>
  </si>
  <si>
    <t>NIVEL 974 M4 7S L30 PM 2705 25-06-2026</t>
  </si>
  <si>
    <t>NIVEL 974 M4 7S L30 PM 2706 25-06-2026</t>
  </si>
  <si>
    <t>NIVEL 974 M4 7S L30 PM 2707 25-06-2026</t>
  </si>
  <si>
    <t>NIVEL 974 M4 7S L30 PM 2708 25-06-2026</t>
  </si>
  <si>
    <t>NIVEL 974 M4 7S L30 PM 2709 25-06-2026</t>
  </si>
  <si>
    <t>NIVEL 974 M4 7S L30 PM 2710 25-06-2026</t>
  </si>
  <si>
    <t>NIVEL 974 M4 7S L30 PM 2711 25-06-2026</t>
  </si>
  <si>
    <t>NIVEL 974 M4 7S L30 PM 2712 25-06-2026</t>
  </si>
  <si>
    <t>NIVEL 974 M4 7S L30 PM 2713 25-06-2026</t>
  </si>
  <si>
    <t>NIVEL 974 M4 7S L30 PM 2714 25-06-2026</t>
  </si>
  <si>
    <t>NIVEL 974 M4 7S L30 PM 2715 25-06-2026</t>
  </si>
  <si>
    <t>NIVEL 974 M4 7S L30 PM 2716 25-06-2026</t>
  </si>
  <si>
    <t>NIVEL 974 M4 7S L30 PM 2717 25-06-2026</t>
  </si>
  <si>
    <t>NIVEL 974 M4 7S L30 PM 2718 25-06-2026</t>
  </si>
  <si>
    <t>EN140</t>
  </si>
  <si>
    <t>EN141</t>
  </si>
  <si>
    <t>25-jun</t>
  </si>
  <si>
    <t>EN142</t>
  </si>
  <si>
    <t>NIVEL 974 M4 6N L33 AM 2719 26-06-2026</t>
  </si>
  <si>
    <t>NIVEL 974 M4 6N L33 AM 2720 26-06-2026</t>
  </si>
  <si>
    <t>NIVEL 974 M4 6N L33 AM 2721 26-06-2026</t>
  </si>
  <si>
    <t>NIVEL 974 M4 6N L33 AM 2722 26-06-2026</t>
  </si>
  <si>
    <t>NIVEL 974 M4 6N L33 AM 2723 26-06-2026</t>
  </si>
  <si>
    <t>NIVEL 974 M4 6N L33 AM 2724 26-06-2026</t>
  </si>
  <si>
    <t>NIVEL 974 M4 6N L33 AM 2725 26-06-2026</t>
  </si>
  <si>
    <t>NIVEL 974 M4 6N L33 AM 2726 26-06-2026</t>
  </si>
  <si>
    <t>NIVEL 974 M4 6N L33 AM 2727 26-06-2026</t>
  </si>
  <si>
    <t>NIVEL 974 M4 6N L33 AM 2728 26-06-2026</t>
  </si>
  <si>
    <t>NIVEL 974 M4 6N L33 AM 2729 26-06-2026</t>
  </si>
  <si>
    <t>NIVEL 974 M4 6N L33 AM 2730 26-06-2026</t>
  </si>
  <si>
    <t>NIVEL 974 M4 6N L33 AM 2731 26-06-2026</t>
  </si>
  <si>
    <t>NIVEL 974 M4 6N L33 AM 2732 26-06-2026</t>
  </si>
  <si>
    <t>NIVEL 974 M4 6N L33 AM 2733 26-06-2026</t>
  </si>
  <si>
    <t>NIVEL 974 M4 6N L33 AM 2734 26-06-2026</t>
  </si>
  <si>
    <t>NIVEL 974 M4 6N L33 AM 2735 26-06-2026</t>
  </si>
  <si>
    <t>NIVEL 974 M4 6N L33 AM 2736 26-06-2026</t>
  </si>
  <si>
    <t>NIVEL 974 M4 6N L33 AM 2737 26-06-2026</t>
  </si>
  <si>
    <t>NIVEL 974 M4 6N L33 AM 2738 26-06-2026</t>
  </si>
  <si>
    <t>NIVEL 974 M4 6N L33 AM 2739 26-06-2026</t>
  </si>
  <si>
    <t>NIVEL 974 M4 6N L33 AM 2740 26-06-2026</t>
  </si>
  <si>
    <t>NIVEL 974 M4 6N L33 AM 2741 26-06-2026</t>
  </si>
  <si>
    <t>NIVEL 974 M4 7S L30 PM 2742 25-06-2026</t>
  </si>
  <si>
    <t>NIVEL 974 M4 7S L30 PM 2743 25-06-2026</t>
  </si>
  <si>
    <t>NIVEL 974 M4 7S L30 PM 2744 25-06-2026</t>
  </si>
  <si>
    <t>NIVEL 974 M4 7S L30 PM 2745 25-06-2026</t>
  </si>
  <si>
    <t>NIVEL 974 M4 6N AM 2746 26-06-2026</t>
  </si>
  <si>
    <t>NIVEL 974 M4 6N AM 2747 26-06-2026</t>
  </si>
  <si>
    <t>NIVEL 974 M4 6N AM 2748 26-06-2026</t>
  </si>
  <si>
    <t>NIVEL 974 M4 6N AM 2749 26-06-2026</t>
  </si>
  <si>
    <t>NIVEL 974 M4 6N AM 2750 26-06-2026</t>
  </si>
  <si>
    <t>NIVEL 974 M4 7S L30 PM 2751 26-06-2026</t>
  </si>
  <si>
    <t>NIVEL 974 M4 7S L30 PM 2752 26-06-2026</t>
  </si>
  <si>
    <t>NIVEL 974 M4 7S L30 PM 2753 26-06-2026</t>
  </si>
  <si>
    <t>NIVEL 974 M4 7S L30 PM 2754 26-06-2026</t>
  </si>
  <si>
    <t>NIVEL 974 M4 7S L30 PM 2755 26-06-2026</t>
  </si>
  <si>
    <t>NIVEL 974 M4 7S L30 PM 2756 26-06-2026</t>
  </si>
  <si>
    <t>NIVEL 974 M4 7S L30 PM 2757 26-06-2026</t>
  </si>
  <si>
    <t>NIVEL 974 M4 7S L30 AM 2758 24-06-2026</t>
  </si>
  <si>
    <t>NIVEL 974 M4 7S L30 AM 2759 24-06-2026</t>
  </si>
  <si>
    <t>NIVEL 974 M4 7S L30 AM 2760 24-06-2026</t>
  </si>
  <si>
    <t>NIVEL 974 M4 7S L30 AM 2761 24-06-2026</t>
  </si>
  <si>
    <t>EN143</t>
  </si>
  <si>
    <t>EN144</t>
  </si>
  <si>
    <t>EN145</t>
  </si>
  <si>
    <t>26-jun</t>
  </si>
  <si>
    <t>27-jun</t>
  </si>
  <si>
    <t>NIVEL 974 M4 6N L33 AM 2762 27-06-2026</t>
  </si>
  <si>
    <t>NIVEL 974 M4 6N L33 AM 2763 27-06-2026</t>
  </si>
  <si>
    <t>NIVEL 974 M4 6N L33 AM 2764 27-06-2026</t>
  </si>
  <si>
    <t>NIVEL 974 M4 6N L33 AM 2765 27-06-2026</t>
  </si>
  <si>
    <t>NIVEL 974 M4 6N L33 AM 2766 27-06-2026</t>
  </si>
  <si>
    <t>NIVEL 974 M4 6N L33 AM 2767 27-06-2026</t>
  </si>
  <si>
    <t>NIVEL 974 M4 6N L33 AM 2768 27-06-2026</t>
  </si>
  <si>
    <t>NIVEL 974 M4 6N L33 AM 2769 27-06-2026</t>
  </si>
  <si>
    <t>NIVEL 974 M4 6N L33 AM 2770 27-06-2026</t>
  </si>
  <si>
    <t>NIVEL 974 M4 6N L33 AM 2771 27-06-2026</t>
  </si>
  <si>
    <t>NIVEL 974 M4 6N L33 AM 2772 27-06-2026</t>
  </si>
  <si>
    <t>NIVEL 974 M4 6N L33 AM 2773 27-06-2026</t>
  </si>
  <si>
    <t>NIVEL 974 M4 6N L33 AM 2774 27-06-2026</t>
  </si>
  <si>
    <t>NIVEL 974 M4 6N L33 AM 2775 27-06-2026</t>
  </si>
  <si>
    <t>NIVEL 974 M4 6N L33 AM 2776 27-06-2026</t>
  </si>
  <si>
    <t>NIVEL 974 M4 6N L33 AM 2777 27-06-2026</t>
  </si>
  <si>
    <t>NIVEL 974 M4 6N L33 AM 2778 27-06-2026</t>
  </si>
  <si>
    <t>NIVEL 974 M4 6N L33 AM 2779 27-06-2026</t>
  </si>
  <si>
    <t>NIVEL 974 M4 6N L33 AM 2780 27-06-2026</t>
  </si>
  <si>
    <t>NIVEL 974 M4 6N L33 AM 2781 27-06-2026</t>
  </si>
  <si>
    <t>NIVEL 974 M4 6N L33 AM 2782 27-06-2026</t>
  </si>
  <si>
    <t>NIVEL 974 M4 6N L33 AM 2783 27-06-2026</t>
  </si>
  <si>
    <t>NIVEL 974 M4 7S L30 PM 2784 27-06-2026</t>
  </si>
  <si>
    <t>NIVEL 974 M4 7S L30 PM 2785 27-06-2026</t>
  </si>
  <si>
    <t>NIVEL 974 M4 7S L30 PM 2786 27-06-2026</t>
  </si>
  <si>
    <t>NIVEL 974 M4 7S L30 PM 2787 27-06-2026</t>
  </si>
  <si>
    <t>NIVEL 974 M4 7S L30 PM 2788 27-06-2026</t>
  </si>
  <si>
    <t>NIVEL 974 M4 7S L30 PM 2789 27-06-2026</t>
  </si>
  <si>
    <t>NIVEL 974 M4 7S L30 PM 2790 27-06-2026</t>
  </si>
  <si>
    <t>NIVEL 974 M4 7S L30 PM 2791 27-06-2026</t>
  </si>
  <si>
    <t>NIVEL 974 M4 7S L30 PM 2792 27-06-2026</t>
  </si>
  <si>
    <t>NIVEL 974 M4 7S L30 PM 2793 27-06-2026</t>
  </si>
  <si>
    <t>NIVEL 974 M4 7S L30 PM 2794 27-06-2026</t>
  </si>
  <si>
    <t>NIVEL 974 M4 7S L30 PM 2795 27-06-2026</t>
  </si>
  <si>
    <t>NIVEL 974 M4 7S L30 PM 2796 27-06-2026</t>
  </si>
  <si>
    <t>NIVEL 974 M4 7S L30 PM 2797 27-06-2026</t>
  </si>
  <si>
    <t>NIVEL 974 M4 7S L30 PM 2798 27-06-2026</t>
  </si>
  <si>
    <t>NIVEL 974 M4 7S L30 PM 2799 27-06-2026</t>
  </si>
  <si>
    <t>NIVEL 974 M4 7S L30 PM 2800 27-06-2026</t>
  </si>
  <si>
    <t>NIVEL 974 M4 7S L30 PM 2801 27-06-2026</t>
  </si>
  <si>
    <t>EN146</t>
  </si>
  <si>
    <t>EN147</t>
  </si>
  <si>
    <t>EN148</t>
  </si>
  <si>
    <t>EN149</t>
  </si>
  <si>
    <t>NIVEL 974 M4 6N L33 AM 2802 30-06-2026</t>
  </si>
  <si>
    <t>NIVEL 974 M4 6N L33 AM 2803 30-06-2026</t>
  </si>
  <si>
    <t>NIVEL 974 M4 6N L33 AM 2804 30-06-2026</t>
  </si>
  <si>
    <t>NIVEL 974 M4 6N L33 AM 2805 30-06-2026</t>
  </si>
  <si>
    <t>NIVEL 974 M4 6N L33 AM 2806 30-06-2026</t>
  </si>
  <si>
    <t>NIVEL 974 M4 6N L33 AM 2807 30-06-2026</t>
  </si>
  <si>
    <t>NIVEL 974 M4 6N L33 AM 2808 30-06-2026</t>
  </si>
  <si>
    <t>NIVEL 974 M4 6N L33 AM 2809 30-06-2026</t>
  </si>
  <si>
    <t>NIVEL 974 M4 6N L33 AM 2810 30-06-2026</t>
  </si>
  <si>
    <t>NIVEL 974 M4 6N L33 AM 2811 30-06-2026</t>
  </si>
  <si>
    <t>NIVEL 974 M4 6N L33 AM 2812 30-06-2026</t>
  </si>
  <si>
    <t>NIVEL 974 M4 6N L33 AM 2813 30-06-2026</t>
  </si>
  <si>
    <t>NIVEL 974 M4 6N L33 AM 2814 30-06-2026</t>
  </si>
  <si>
    <t>NIVEL 974 M4 6N L33 AM 2815 30-06-2026</t>
  </si>
  <si>
    <t>NIVEL 974 M4 6N L33 AM 2816 30-06-2026</t>
  </si>
  <si>
    <t>NIVEL 974 M4 6N L33 AM 2817 30-06-2026</t>
  </si>
  <si>
    <t>NIVEL 974 M4 6N L33 AM 2818 30-06-2026</t>
  </si>
  <si>
    <t>NIVEL 974 M4 7S L30 AM 2819 30-06-2026</t>
  </si>
  <si>
    <t>NIVEL 974 M4 7S L30 AM 2820 30-06-2026</t>
  </si>
  <si>
    <t>NIVEL 974 M4 7S L30 AM 2821 30-06-2026</t>
  </si>
  <si>
    <t>NIVEL 974 M4 7S L30 AM 2822 30-06-2026</t>
  </si>
  <si>
    <t>NIVEL 974 M4 7S L30 AM 2823 30-06-2026</t>
  </si>
  <si>
    <t>NIVEL 974 M4 7S L30 AM 2824 30-06-2026</t>
  </si>
  <si>
    <t>NIVEL 974 M4 7S L30 AM 2825 30-06-2026</t>
  </si>
  <si>
    <t>NIVEL 974 M4 7S L30 AM 2826 30-06-2026</t>
  </si>
  <si>
    <t>NIVEL 974 M4 7S L30 AM 2827 30-06-2026</t>
  </si>
  <si>
    <t>NIVEL 974 M4 7S L30 AM 2828 30-06-2026</t>
  </si>
  <si>
    <t>NIVEL 974 M4 7S L30 AM 2829 30-06-2026</t>
  </si>
  <si>
    <t>NIVEL 974 M4 7S L30 AM 2830 30-06-2026</t>
  </si>
  <si>
    <t>NIVEL 974 M4 7S L30 AM 2831 30-06-2026</t>
  </si>
  <si>
    <t>NIVEL 974 M4 7S L30 AM 2832 30-06-2026</t>
  </si>
  <si>
    <t>NIVEL 974 M4 7S L30 AM 2833 30-06-2026</t>
  </si>
  <si>
    <t>NIVEL 974 M4 6N L33 PM 2834 30-06-2026</t>
  </si>
  <si>
    <t>NIVEL 974 M4 6N L33 PM 2835 30-06-2026</t>
  </si>
  <si>
    <t>NIVEL 974 M4 6N L33 PM 2836 30-06-2026</t>
  </si>
  <si>
    <t>NIVEL 974 M4 6N L33 PM 2837 30-06-2026</t>
  </si>
  <si>
    <t>NIVEL 974 M4 6N L33 PM 2838 30-06-2026</t>
  </si>
  <si>
    <t>NIVEL 974 M4 6N L33 PM 2839 30-06-2026</t>
  </si>
  <si>
    <t>Julio</t>
  </si>
  <si>
    <t>jul</t>
  </si>
  <si>
    <t>JULIO</t>
  </si>
  <si>
    <t>NIVEL 974 M4 6N L33 AM 2840 01-07-2026</t>
  </si>
  <si>
    <t>NIVEL 974 M4 6N L33 AM 2841 01-07-2026</t>
  </si>
  <si>
    <t>NIVEL 974 M4 6N L33 AM 2842 01-07-2026</t>
  </si>
  <si>
    <t>NIVEL 974 M4 6N L33 AM 2843 01-07-2026</t>
  </si>
  <si>
    <t>NIVEL 974 M4 6N L33 AM 2844 01-07-2026</t>
  </si>
  <si>
    <t>NIVEL 974 M4 6N L33 AM 2845 01-07-2026</t>
  </si>
  <si>
    <t>NIVEL 974 M4 6N L33 AM 2846 01-07-2026</t>
  </si>
  <si>
    <t>NIVEL 974 M4 6N L33 AM 2847 01-07-2026</t>
  </si>
  <si>
    <t>NIVEL 974 M4 7S L30 AM 2848 01-07-2026</t>
  </si>
  <si>
    <t>NIVEL 974 M4 7S L30 AM 2849 01-07-2026</t>
  </si>
  <si>
    <t>NIVEL 974 M4 7S L30 AM 2850 01-07-2026</t>
  </si>
  <si>
    <t>NIVEL 974 M4 7S L30 AM 2851 01-07-2026</t>
  </si>
  <si>
    <t>NIVEL 974 M4 7S L30 AM 2852 01-07-2026</t>
  </si>
  <si>
    <t>NIVEL 974 M4 7S L30 AM 2853 01-07-2026</t>
  </si>
  <si>
    <t>NIVEL 974 M4 7S L30 AM 2854 01-07-2026</t>
  </si>
  <si>
    <t>NIVEL 974 M4 7S L30 AM 2855 01-07-2026</t>
  </si>
  <si>
    <t>NIVEL 974 M4 7S L30 AM 2856 01-07-2026</t>
  </si>
  <si>
    <t>NIVEL 974 M4 7S L30 AM 2857 01-07-2026</t>
  </si>
  <si>
    <t>NIVEL 974 M4 7S L30 AM 2858 01-07-2026</t>
  </si>
  <si>
    <t>NIVEL 974 M4 7S L30 AM 2859 01-07-2026</t>
  </si>
  <si>
    <t>NIVEL 974 M4 7S L30 AM 2860 01-07-2026</t>
  </si>
  <si>
    <t>NIVEL 974 M4 7S L30 AM 2861 01-07-2026</t>
  </si>
  <si>
    <t>NIVEL 974 M4 7S L30 AM 2862 01-07-2026</t>
  </si>
  <si>
    <t>NIVEL 974 M4 7S L30 AM 2863 01-07-2026</t>
  </si>
  <si>
    <t>NIVEL 974 M4 7S L30 AM 2864 01-07-2026</t>
  </si>
  <si>
    <t>EN150</t>
  </si>
  <si>
    <t>EN151</t>
  </si>
  <si>
    <t>EN152</t>
  </si>
  <si>
    <t>EN153</t>
  </si>
  <si>
    <t>NIVEL 974 M4 7S L30 PM 2865 01-07-2026</t>
  </si>
  <si>
    <t>NIVEL 974 M4 7S L30 PM 2866 01-07-2026</t>
  </si>
  <si>
    <t>NIVEL 974 M4 7S L30 PM 2867 01-07-2026</t>
  </si>
  <si>
    <t>NIVEL 974 M4 7S L30 PM 2868 01-07-2026</t>
  </si>
  <si>
    <t>NIVEL 974 M4 7S L30 PM 2869 01-07-2026</t>
  </si>
  <si>
    <t>NIVEL 974 M4 7S L30 PM 2870 01-07-2026</t>
  </si>
  <si>
    <t>NIVEL 974 M4 7S L30 PM 2871 01-07-2026</t>
  </si>
  <si>
    <t>NIVEL 974 M4 7S L30 PM 2872 01-07-2026</t>
  </si>
  <si>
    <t>NIVEL 974 M4 7S L30 PM 2873 01-07-2026</t>
  </si>
  <si>
    <t>EN154</t>
  </si>
  <si>
    <t>01-jul</t>
  </si>
  <si>
    <t>NIVEL 974 M4 6N L33 AM 2874 02-07-2026</t>
  </si>
  <si>
    <t>NIVEL 974 M4 6N L33 AM 2875 02-07-2026</t>
  </si>
  <si>
    <t>NIVEL 974 M4 6N L33 AM 2876 02-07-2026</t>
  </si>
  <si>
    <t>NIVEL 974 M4 6N L33 AM 2877 02-07-2026</t>
  </si>
  <si>
    <t>NIVEL 974 M4 6N L33 AM 2878 02-07-2026</t>
  </si>
  <si>
    <t>NIVEL 974 M4 6N L33 AM 2879 02-07-2026</t>
  </si>
  <si>
    <t>NIVEL 974 M4 6N L33 AM 2880 02-07-2026</t>
  </si>
  <si>
    <t>NIVEL 974 M4 6N L33 AM 2881 02-07-2026</t>
  </si>
  <si>
    <t>NIVEL 974 M4 6N L33 AM 2882 02-07-2026</t>
  </si>
  <si>
    <t>NIVEL 974 M4 6N L33 AM 2883 02-07-2026</t>
  </si>
  <si>
    <t>NIVEL 974 M4 6N L33 AM 2884 02-07-2026</t>
  </si>
  <si>
    <t>NIVEL 974 M4 6N L33 AM 2885 02-07-2026</t>
  </si>
  <si>
    <t>NIVEL 974 M4 6N L33 AM 2886 02-07-2026</t>
  </si>
  <si>
    <t>NIVEL 974 M4 6N L33 AM 2887 02-07-2026</t>
  </si>
  <si>
    <t>NIVEL 974 M4 6N L33 AM 2888 02-07-2026</t>
  </si>
  <si>
    <t>NIVEL 974 M4 6N L33 AM 2889 02-07-2026</t>
  </si>
  <si>
    <t>NIVEL 974 M4 6N L33 AM 2890 02-07-2026</t>
  </si>
  <si>
    <t>NIVEL 974 M4 6N L33 AM 2891 02-07-2026</t>
  </si>
  <si>
    <t>NIVEL 974 M4 7S L30 AM 2892 02-07-2026</t>
  </si>
  <si>
    <t>NIVEL 974 M4 7S L30 AM 2893 02-07-2026</t>
  </si>
  <si>
    <t>NIVEL 974 M4 7S L30 AM 2894 02-07-2026</t>
  </si>
  <si>
    <t>NIVEL 974 M4 7S L30 AM 2895 02-07-2026</t>
  </si>
  <si>
    <t>NIVEL 974 M4 7S L30 AM 2896 02-07-2026</t>
  </si>
  <si>
    <t>NIVEL 974 M4 7S L30 AM 2897 02-07-2026</t>
  </si>
  <si>
    <t>NIVEL 974 M4 7S L30 AM 2898 02-07-2026</t>
  </si>
  <si>
    <t>NIVEL 974 M4 7S L30 AM 2899 02-07-2026</t>
  </si>
  <si>
    <t>NIVEL 974 M4 7S L30 AM 2900 02-07-2026</t>
  </si>
  <si>
    <t>NIVEL 974 M4 7S L30 AM 2901 02-07-2026</t>
  </si>
  <si>
    <t>NIVEL 974 M4 7S L30 AM 2902 02-07-2026</t>
  </si>
  <si>
    <t>NIVEL 974 M4 7S L30 AM 2903 02-07-2026</t>
  </si>
  <si>
    <t>NIVEL 974 M4 6N L33 PM 2904 02-07-2026</t>
  </si>
  <si>
    <t>NIVEL 974 M4 6N L33 PM 2905 02-07-2026</t>
  </si>
  <si>
    <t>NIVEL 974 M4 6N L33 PM 2906 02-07-2026</t>
  </si>
  <si>
    <t>NIVEL 974 M4 6N L33 PM 2907 02-07-2026</t>
  </si>
  <si>
    <t>NIVEL 974 M4 7S L30 PM 2908 02-07-2026</t>
  </si>
  <si>
    <t>NIVEL 974 M4 7S L30 PM 2909 02-07-2026</t>
  </si>
  <si>
    <t>NIVEL 974 M4 7S L30 PM 2910 02-07-2026</t>
  </si>
  <si>
    <t>NIVEL 974 M4 7S L30 PM 2911 02-07-2026</t>
  </si>
  <si>
    <t>NIVEL 974 M4 7S L30 PM 2912 02-07-2026</t>
  </si>
  <si>
    <t>NIVEL 974 M4 7S L30 PM 2913 02-07-2026</t>
  </si>
  <si>
    <t>NIVEL 974 M4 7S L30 PM 2914 02-07-2026</t>
  </si>
  <si>
    <t>NIVEL 974 M4 7S L30 PM 2915 02-07-2026</t>
  </si>
  <si>
    <t>NIVEL 974 M4 7S L30 PM 2916 02-07-2026</t>
  </si>
  <si>
    <t>NIVEL 974 M4 7S L30 PM 2917 02-07-2026</t>
  </si>
  <si>
    <t>EN155</t>
  </si>
  <si>
    <t>EN156</t>
  </si>
  <si>
    <t>NIVEL 974 M4 7S L30 PM 2951 27-06-2026</t>
  </si>
  <si>
    <t>NIVEL 974 M4 7S L30 PM 2952 27-06-2026</t>
  </si>
  <si>
    <t>NIVEL 974 M4 7S L30 PM 2953 27-06-2026</t>
  </si>
  <si>
    <t>NIVEL 974 M4 7S L30 PM 2954 27-06-2026</t>
  </si>
  <si>
    <t>NIVEL 974 M4 7S L30 AM 2918 03-07-2026</t>
  </si>
  <si>
    <t>NIVEL 974 M4 7S L30 AM 2919 03-07-2026</t>
  </si>
  <si>
    <t>NIVEL 974 M4 7S L30 AM 2920 03-07-2026</t>
  </si>
  <si>
    <t>NIVEL 974 M4 7S L30 AM 2921 03-07-2026</t>
  </si>
  <si>
    <t>NIVEL 974 M4 7S L30 AM 2922 03-07-2026</t>
  </si>
  <si>
    <t>NIVEL 974 M4 7S L30 AM 2923 03-07-2026</t>
  </si>
  <si>
    <t>NIVEL 974 M4 7S L30 AM 2924 03-07-2026</t>
  </si>
  <si>
    <t>NIVEL 974 M4 7S L30 AM 2925 03-07-2026</t>
  </si>
  <si>
    <t>NIVEL 974 M4 7S L30 AM 2926 03-07-2026</t>
  </si>
  <si>
    <t>NIVEL 974 M4 7S L30 AM 2927 03-07-2026</t>
  </si>
  <si>
    <t>NIVEL 974 M4 7S L30 AM 2928 03-07-2026</t>
  </si>
  <si>
    <t>NIVEL 974 M4 7S L30 AM 2929 03-07-2026</t>
  </si>
  <si>
    <t>NIVEL 974 M4 7S L30 AM 2930 03-07-2026</t>
  </si>
  <si>
    <t>NIVEL 974 M4 7S L30 AM 2931 03-07-2026</t>
  </si>
  <si>
    <t>NIVEL 974 M4 7S L30 AM 2932 03-07-2026</t>
  </si>
  <si>
    <t>NIVEL 974 M4 7S L30 AM 2933 03-07-2026</t>
  </si>
  <si>
    <t>NIVEL 974 M4 7S L30 AM 2934 03-07-2026</t>
  </si>
  <si>
    <t>NIVEL 974 M4 6N L33 AM 2935 03-07-2026</t>
  </si>
  <si>
    <t>NIVEL 974 M4 6N L33 AM 2936 03-07-2026</t>
  </si>
  <si>
    <t>NIVEL 974 M4 6N L33 AM 2937 03-07-2026</t>
  </si>
  <si>
    <t>NIVEL 974 M4 6N L33 AM 2938 03-07-2026</t>
  </si>
  <si>
    <t>NIVEL 974 M4 6N L33 AM 2939 03-07-2026</t>
  </si>
  <si>
    <t>NIVEL 974 M4 6N L33 AM 2940 03-07-2026</t>
  </si>
  <si>
    <t>NIVEL 974 M4 6N L33 AM 2941 03-07-2026</t>
  </si>
  <si>
    <t>NIVEL 974 M4 6N L33 AM 2942 03-07-2026</t>
  </si>
  <si>
    <t>NIVEL 974 M4 6N L33 AM 2943 03-07-2026</t>
  </si>
  <si>
    <t>NIVEL 974 M4 6N L33 AM 2944 03-07-2026</t>
  </si>
  <si>
    <t>NIVEL 974 M4 7S L30 AM 2945 02-07-2026</t>
  </si>
  <si>
    <t>NIVEL 974 M4 7S L30 AM 2946 02-07-2026</t>
  </si>
  <si>
    <t>NIVEL 974 M4 7S L30 AM 2947 02-07-2026</t>
  </si>
  <si>
    <t>NIVEL 974 M4 7S L30 AM 2948 02-07-2026</t>
  </si>
  <si>
    <t>NIVEL 974 M4 7S L30 AM 2949 02-07-2026</t>
  </si>
  <si>
    <t>NIVEL 974 M4 7S L30 AM 2950 02-07-2026</t>
  </si>
  <si>
    <t>EN157</t>
  </si>
  <si>
    <t>EN158</t>
  </si>
  <si>
    <t>KTFG-66</t>
  </si>
  <si>
    <t>03-jul</t>
  </si>
  <si>
    <t>NIVEL 974 M4 7S L30 AM 2955 06-07-2026</t>
  </si>
  <si>
    <t>NIVEL 974 M4 7S L30 AM 2956 06-07-2026</t>
  </si>
  <si>
    <t>NIVEL 974 M4 7S L30 AM 2957 06-07-2026</t>
  </si>
  <si>
    <t>NIVEL 974 M4 7S L30 AM 2958 06-07-2026</t>
  </si>
  <si>
    <t>NIVEL 974 M4 7S L30 AM 2959 06-07-2026</t>
  </si>
  <si>
    <t>NIVEL 974 M4 7S L30 AM 2960 06-07-2026</t>
  </si>
  <si>
    <t>NIVEL 974 M4 7S L30 AM 2961 06-07-2026</t>
  </si>
  <si>
    <t>NIVEL 974 M4 7S L30 AM 2962 06-07-2026</t>
  </si>
  <si>
    <t>NIVEL 974 M4 7S L30 AM 2963 06-07-2026</t>
  </si>
  <si>
    <t>NIVEL 974 M4 7S L30 AM 2964 06-07-2026</t>
  </si>
  <si>
    <t>NIVEL 974 M4 7S L30 AM 2965 06-07-2026</t>
  </si>
  <si>
    <t>NIVEL 974 M4 7S L30 AM 2966 06-07-2026</t>
  </si>
  <si>
    <t>NIVEL 974 M4 7S L30 AM 2967 06-07-2026</t>
  </si>
  <si>
    <t>NIVEL 974 M4 7S L30 AM 2968 06-07-2026</t>
  </si>
  <si>
    <t>NIVEL 974 M4 7S L30 AM 2969 06-07-2026</t>
  </si>
  <si>
    <t>NIVEL 974 M4 7S L30 AM 2970 06-07-2026</t>
  </si>
  <si>
    <t>NIVEL 974 M4 7S L30 AM 2971 06-07-2026</t>
  </si>
  <si>
    <t>NIVEL 974 M4 7S L30 AM 2972 06-07-2026</t>
  </si>
  <si>
    <t>NIVEL 974 M4 7S L30 AM 2973 06-07-2026</t>
  </si>
  <si>
    <t>NIVEL 974 M4 7S L30 AM 2974 06-07-2026</t>
  </si>
  <si>
    <t>NIVEL 974 M4 7S L30 AM 2975 06-07-2026</t>
  </si>
  <si>
    <t>NIVEL 974 M4 7S L30 AM 2976 06-07-2026</t>
  </si>
  <si>
    <t>NIVEL 974 M4 7S L30 AM 2977 06-07-2026</t>
  </si>
  <si>
    <t>NIVEL 974 M4 6N L33 AM 2978 06-07-2026</t>
  </si>
  <si>
    <t>NIVEL 974 M4 6N L33 AM 2979 06-07-2026</t>
  </si>
  <si>
    <t>NIVEL 974 M4 6N L33 AM 2980 06-07-2026</t>
  </si>
  <si>
    <t>NIVEL 974 M4 6N L33 AM 2981 06-07-2026</t>
  </si>
  <si>
    <t>NIVEL 974 M4 6N L33 AM 2982 06-07-2026</t>
  </si>
  <si>
    <t>NIVEL 974 M4 6N L33 AM 2983 06-07-2026</t>
  </si>
  <si>
    <t>NIVEL 974 M4 6N L33 AM 2984 06-07-2026</t>
  </si>
  <si>
    <t>NIVEL 974 M4 6N L33 AM 2985 06-07-2026</t>
  </si>
  <si>
    <t>NIVEL 974 M4 6N L33 AM 2986 06-07-2026</t>
  </si>
  <si>
    <t>NIVEL 974 M4 6N L33 AM 2987 06-07-2026</t>
  </si>
  <si>
    <t>NIVEL 974 M4 6N L33 AM 2988 06-07-2026</t>
  </si>
  <si>
    <t>NIVEL 974 M4 7S L30 PM 2989 06-07-2026</t>
  </si>
  <si>
    <t>NIVEL 974 M4 7S L30 PM 2990 06-07-2026</t>
  </si>
  <si>
    <t>NIVEL 974 M4 7S L30 PM 2991 06-07-2026</t>
  </si>
  <si>
    <t>NIVEL 974 M4 7S L30 PM 2992 06-07-2026</t>
  </si>
  <si>
    <t>NIVEL 974 M4 7S L30 PM 2993 06-07-2026</t>
  </si>
  <si>
    <t>NIVEL 974 M4 7S L30 PM 2994 06-07-2026</t>
  </si>
  <si>
    <t>NIVEL 974 M4 7S L30 PM 2995 06-07-2026</t>
  </si>
  <si>
    <t>EN159</t>
  </si>
  <si>
    <t>EN160</t>
  </si>
  <si>
    <t>EN161</t>
  </si>
  <si>
    <t>06-jul</t>
  </si>
  <si>
    <t>NIVEL 1018 REC</t>
  </si>
  <si>
    <t>NIVEL 970 SELLO</t>
  </si>
  <si>
    <t>NIVEL 789 REC</t>
  </si>
  <si>
    <t>NIVEL 1005 AFLOR</t>
  </si>
  <si>
    <t>NIVEL 1018 ACOPIO</t>
  </si>
  <si>
    <t>NIVEL 970 ACOPIO</t>
  </si>
  <si>
    <t>NIVEL 789 CANTERA</t>
  </si>
  <si>
    <t>NIVEL 789 PORTAl</t>
  </si>
  <si>
    <t>NIVEL 970 DESQ</t>
  </si>
  <si>
    <t>NIVEL 970 CONTRA</t>
  </si>
  <si>
    <t>NIVEL 968 CONTRA</t>
  </si>
  <si>
    <t>NIVEL 974 REC</t>
  </si>
  <si>
    <t>NIVEL 974 M4 6N</t>
  </si>
  <si>
    <t>NIVEL 974 A M4 7N</t>
  </si>
  <si>
    <t>NIVEL 974 B M4 7N</t>
  </si>
  <si>
    <t>NIVEL 974 M4 7N</t>
  </si>
  <si>
    <t>NIVEL 974 BANCO SUR</t>
  </si>
  <si>
    <t>NIVEL 974 LEVANTE NORTE 1</t>
  </si>
  <si>
    <t>LEVANTE</t>
  </si>
  <si>
    <t>NIVEL 974 M4 7S</t>
  </si>
  <si>
    <t>NIVEL 974 M4 6N DQ</t>
  </si>
  <si>
    <t>DQ</t>
  </si>
  <si>
    <t xml:space="preserve">NIVEL 974 M4 7S </t>
  </si>
  <si>
    <t>NIVEL 974 M4 6N RM DQ</t>
  </si>
  <si>
    <t>NIVEL 974 M4 6N RP</t>
  </si>
  <si>
    <t>NIVEL 974 M3 5S LEV30</t>
  </si>
  <si>
    <t>NIVEL 974 REMANENTE</t>
  </si>
  <si>
    <t>NIVEL 974 M4 7S LEV31</t>
  </si>
  <si>
    <t>NIVEL 974 M4 7S LEV32</t>
  </si>
  <si>
    <t>NIVEL 974 M4 7S L31</t>
  </si>
  <si>
    <t>NIVEL 974 M4 7S L32</t>
  </si>
  <si>
    <t>NIVEL 968 RP</t>
  </si>
  <si>
    <t>NIVEL 974 M4 7S L33</t>
  </si>
  <si>
    <t>NIVEL 974 M4 7S L34</t>
  </si>
  <si>
    <t>NIVEL 974 M4 7S L35</t>
  </si>
  <si>
    <t>NIVEL 974 M4 7S L36</t>
  </si>
  <si>
    <t>NIVEL 974 M4 7S L37</t>
  </si>
  <si>
    <t>NIVEL 974 M4 7S L38</t>
  </si>
  <si>
    <t>NIVEL 974 M4 7S L39</t>
  </si>
  <si>
    <t>NIVEL 974 M4 7S REM</t>
  </si>
  <si>
    <t>NIVEL 974 M4 7S L30</t>
  </si>
  <si>
    <t>NIVEL 974 M47S L31</t>
  </si>
  <si>
    <t>NIVEL 974 M47S L32</t>
  </si>
  <si>
    <t>NIVEL 974 M4 6N L33</t>
  </si>
  <si>
    <t>NIVEL 974 M7 7S L30</t>
  </si>
  <si>
    <t>NIVEL 974 M4 6N REM</t>
  </si>
  <si>
    <t>NIVEL 974 M4 6S</t>
  </si>
  <si>
    <t>NIVEL 974 M4 7N RT</t>
  </si>
  <si>
    <t>RT</t>
  </si>
  <si>
    <t>NIVEL 974 M4 7N 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</si>
</sst>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mmmm/yyyy"/>
    <numFmt numFmtId="165" formatCode="General\ &quot;Paladas&quot;"/>
    <numFmt numFmtId="166" formatCode="0\ &quot;Camionadas&quot;"/>
    <numFmt numFmtId="167" formatCode="General\ &quot;Ton&quot;"/>
    <numFmt numFmtId="168" formatCode="0.0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2"/>
      <name val="ADLaM Display"/>
    </font>
    <font>
      <b/>
      <sz val="1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sz val="2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</font>
    <font>
      <sz val="2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sz val="14"/>
      <color theme="1"/>
      <name val="Calibri"/>
      <family val="2"/>
    </font>
    <font>
      <sz val="18"/>
      <color theme="1"/>
      <name val="Calibri"/>
      <family val="2"/>
      <scheme val="minor"/>
    </font>
    <font>
      <b/>
      <sz val="14"/>
      <color rgb="FF000000"/>
      <name val="Helvetica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4"/>
      <color rgb="FF000000"/>
      <name val="Helvetica"/>
    </font>
    <font>
      <b/>
      <sz val="11"/>
      <color rgb="FF000000"/>
      <name val="Calibri"/>
      <family val="2"/>
    </font>
    <font>
      <sz val="14"/>
      <name val="Helvetica"/>
    </font>
    <font>
      <sz val="11"/>
      <color rgb="FF000000"/>
      <name val="Helvetica"/>
    </font>
    <font>
      <sz val="12"/>
      <color rgb="FF000000"/>
      <name val="Arial"/>
      <family val="2"/>
    </font>
    <font>
      <sz val="11"/>
      <color rgb="FF111111"/>
      <name val="Calibri"/>
      <family val="2"/>
      <scheme val="minor"/>
    </font>
    <font>
      <sz val="22"/>
      <name val="Calibri"/>
      <family val="2"/>
      <scheme val="minor"/>
    </font>
    <font>
      <b/>
      <sz val="22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BBFC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FF00"/>
        <bgColor theme="5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theme="5" tint="0.79998168889431442"/>
      </top>
      <bottom style="thin">
        <color theme="5" tint="0.7999816888943144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5" tint="0.79998168889431442"/>
      </bottom>
      <diagonal/>
    </border>
    <border>
      <left style="thin">
        <color indexed="64"/>
      </left>
      <right style="thin">
        <color indexed="64"/>
      </right>
      <top style="thin">
        <color theme="5" tint="0.79998168889431442"/>
      </top>
      <bottom style="thin">
        <color theme="5" tint="0.79998168889431442"/>
      </bottom>
      <diagonal/>
    </border>
    <border>
      <left style="thin">
        <color indexed="64"/>
      </left>
      <right style="thin">
        <color indexed="64"/>
      </right>
      <top style="thin">
        <color theme="5" tint="0.79998168889431442"/>
      </top>
      <bottom style="thin">
        <color indexed="64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5" fillId="15" borderId="0" applyNumberFormat="0" applyBorder="0" applyAlignment="0" applyProtection="0"/>
  </cellStyleXfs>
  <cellXfs count="847">
    <xf numFmtId="0" fontId="0" fillId="0" borderId="0" xfId="0"/>
    <xf numFmtId="14" fontId="0" fillId="0" borderId="0" xfId="0" applyNumberFormat="1"/>
    <xf numFmtId="10" fontId="0" fillId="0" borderId="0" xfId="1" applyNumberFormat="1" applyFont="1" applyBorder="1"/>
    <xf numFmtId="10" fontId="0" fillId="0" borderId="0" xfId="1" applyNumberFormat="1" applyFon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0" fontId="0" fillId="0" borderId="0" xfId="1" applyNumberFormat="1" applyFont="1" applyFill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10" fontId="0" fillId="0" borderId="0" xfId="1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/>
    </xf>
    <xf numFmtId="0" fontId="0" fillId="10" borderId="0" xfId="0" applyFill="1"/>
    <xf numFmtId="0" fontId="2" fillId="0" borderId="0" xfId="0" applyFont="1" applyAlignment="1">
      <alignment horizontal="center"/>
    </xf>
    <xf numFmtId="0" fontId="6" fillId="0" borderId="0" xfId="0" applyFont="1"/>
    <xf numFmtId="10" fontId="0" fillId="0" borderId="0" xfId="0" applyNumberFormat="1" applyAlignment="1">
      <alignment vertic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3" borderId="1" xfId="0" applyFont="1" applyFill="1" applyBorder="1"/>
    <xf numFmtId="14" fontId="6" fillId="0" borderId="1" xfId="0" applyNumberFormat="1" applyFont="1" applyBorder="1" applyAlignment="1">
      <alignment horizontal="center"/>
    </xf>
    <xf numFmtId="0" fontId="6" fillId="11" borderId="1" xfId="0" applyFont="1" applyFill="1" applyBorder="1" applyAlignment="1">
      <alignment horizontal="center"/>
    </xf>
    <xf numFmtId="10" fontId="6" fillId="7" borderId="3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9" fillId="0" borderId="0" xfId="0" applyFont="1"/>
    <xf numFmtId="0" fontId="6" fillId="0" borderId="0" xfId="0" applyFont="1" applyAlignment="1">
      <alignment horizontal="center"/>
    </xf>
    <xf numFmtId="0" fontId="9" fillId="8" borderId="1" xfId="0" applyFont="1" applyFill="1" applyBorder="1"/>
    <xf numFmtId="0" fontId="6" fillId="7" borderId="1" xfId="0" applyFont="1" applyFill="1" applyBorder="1" applyAlignment="1">
      <alignment horizontal="center"/>
    </xf>
    <xf numFmtId="0" fontId="9" fillId="0" borderId="6" xfId="0" applyFont="1" applyBorder="1"/>
    <xf numFmtId="14" fontId="6" fillId="0" borderId="6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0" fillId="0" borderId="6" xfId="1" applyNumberFormat="1" applyFont="1" applyFill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9" fontId="0" fillId="0" borderId="0" xfId="1" applyFont="1" applyFill="1" applyBorder="1" applyAlignment="1">
      <alignment horizontal="center"/>
    </xf>
    <xf numFmtId="0" fontId="9" fillId="0" borderId="1" xfId="0" applyFont="1" applyBorder="1"/>
    <xf numFmtId="0" fontId="6" fillId="0" borderId="1" xfId="0" applyFont="1" applyBorder="1" applyAlignment="1">
      <alignment horizontal="center"/>
    </xf>
    <xf numFmtId="10" fontId="6" fillId="0" borderId="3" xfId="0" applyNumberFormat="1" applyFont="1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3" borderId="1" xfId="0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10" fontId="5" fillId="3" borderId="1" xfId="1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0" fillId="0" borderId="11" xfId="0" applyBorder="1"/>
    <xf numFmtId="0" fontId="5" fillId="0" borderId="1" xfId="0" applyFont="1" applyBorder="1" applyAlignment="1">
      <alignment horizontal="center" vertical="center"/>
    </xf>
    <xf numFmtId="0" fontId="5" fillId="0" borderId="1" xfId="1" applyNumberFormat="1" applyFont="1" applyBorder="1" applyAlignment="1">
      <alignment horizontal="center"/>
    </xf>
    <xf numFmtId="10" fontId="5" fillId="0" borderId="1" xfId="1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20" fontId="5" fillId="0" borderId="1" xfId="0" applyNumberFormat="1" applyFont="1" applyBorder="1" applyAlignment="1">
      <alignment horizontal="center"/>
    </xf>
    <xf numFmtId="2" fontId="5" fillId="0" borderId="5" xfId="1" applyNumberFormat="1" applyFont="1" applyFill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2" fontId="5" fillId="4" borderId="5" xfId="1" applyNumberFormat="1" applyFont="1" applyFill="1" applyBorder="1" applyAlignment="1">
      <alignment horizontal="center"/>
    </xf>
    <xf numFmtId="2" fontId="11" fillId="0" borderId="12" xfId="0" applyNumberFormat="1" applyFont="1" applyBorder="1" applyAlignment="1">
      <alignment horizontal="center"/>
    </xf>
    <xf numFmtId="10" fontId="5" fillId="0" borderId="13" xfId="1" applyNumberFormat="1" applyFont="1" applyBorder="1" applyAlignment="1">
      <alignment horizontal="center"/>
    </xf>
    <xf numFmtId="10" fontId="5" fillId="0" borderId="5" xfId="1" applyNumberFormat="1" applyFont="1" applyBorder="1" applyAlignment="1">
      <alignment horizontal="center"/>
    </xf>
    <xf numFmtId="10" fontId="5" fillId="5" borderId="5" xfId="1" applyNumberFormat="1" applyFont="1" applyFill="1" applyBorder="1" applyAlignment="1">
      <alignment horizontal="center"/>
    </xf>
    <xf numFmtId="2" fontId="11" fillId="0" borderId="1" xfId="1" applyNumberFormat="1" applyFont="1" applyBorder="1" applyAlignment="1">
      <alignment horizontal="center"/>
    </xf>
    <xf numFmtId="10" fontId="11" fillId="0" borderId="1" xfId="1" applyNumberFormat="1" applyFont="1" applyBorder="1" applyAlignment="1">
      <alignment horizontal="center"/>
    </xf>
    <xf numFmtId="10" fontId="11" fillId="0" borderId="1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/>
    <xf numFmtId="0" fontId="0" fillId="0" borderId="14" xfId="0" applyBorder="1"/>
    <xf numFmtId="0" fontId="0" fillId="0" borderId="15" xfId="0" applyBorder="1"/>
    <xf numFmtId="0" fontId="5" fillId="13" borderId="1" xfId="0" applyFont="1" applyFill="1" applyBorder="1" applyAlignment="1">
      <alignment horizontal="center" vertical="center"/>
    </xf>
    <xf numFmtId="10" fontId="5" fillId="5" borderId="1" xfId="1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0" borderId="0" xfId="1" applyNumberFormat="1" applyFont="1" applyAlignment="1">
      <alignment horizontal="center"/>
    </xf>
    <xf numFmtId="1" fontId="0" fillId="0" borderId="0" xfId="1" applyNumberFormat="1" applyFont="1" applyAlignment="1">
      <alignment horizontal="center"/>
    </xf>
    <xf numFmtId="0" fontId="0" fillId="0" borderId="0" xfId="0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center" vertical="center"/>
    </xf>
    <xf numFmtId="0" fontId="0" fillId="14" borderId="0" xfId="1" applyNumberFormat="1" applyFont="1" applyFill="1" applyAlignment="1">
      <alignment horizontal="center"/>
    </xf>
    <xf numFmtId="10" fontId="0" fillId="14" borderId="0" xfId="1" applyNumberFormat="1" applyFont="1" applyFill="1" applyAlignment="1">
      <alignment horizontal="center"/>
    </xf>
    <xf numFmtId="1" fontId="0" fillId="14" borderId="0" xfId="1" applyNumberFormat="1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0" borderId="0" xfId="1" applyNumberFormat="1" applyFont="1" applyAlignment="1">
      <alignment horizontal="center"/>
    </xf>
    <xf numFmtId="1" fontId="5" fillId="0" borderId="0" xfId="1" applyNumberFormat="1" applyFont="1" applyAlignment="1">
      <alignment horizontal="center"/>
    </xf>
    <xf numFmtId="0" fontId="12" fillId="3" borderId="17" xfId="0" applyFont="1" applyFill="1" applyBorder="1" applyAlignment="1">
      <alignment horizontal="center"/>
    </xf>
    <xf numFmtId="0" fontId="12" fillId="3" borderId="18" xfId="0" applyFont="1" applyFill="1" applyBorder="1" applyAlignment="1">
      <alignment horizontal="center"/>
    </xf>
    <xf numFmtId="0" fontId="12" fillId="3" borderId="19" xfId="0" applyFont="1" applyFill="1" applyBorder="1" applyAlignment="1">
      <alignment horizontal="center"/>
    </xf>
    <xf numFmtId="165" fontId="2" fillId="2" borderId="20" xfId="0" applyNumberFormat="1" applyFont="1" applyFill="1" applyBorder="1" applyAlignment="1">
      <alignment horizontal="center"/>
    </xf>
    <xf numFmtId="0" fontId="2" fillId="2" borderId="21" xfId="0" applyFont="1" applyFill="1" applyBorder="1"/>
    <xf numFmtId="1" fontId="0" fillId="0" borderId="1" xfId="0" applyNumberFormat="1" applyBorder="1" applyAlignment="1">
      <alignment horizontal="center" vertical="center"/>
    </xf>
    <xf numFmtId="0" fontId="3" fillId="0" borderId="0" xfId="0" applyFont="1" applyAlignment="1">
      <alignment horizontal="center"/>
    </xf>
    <xf numFmtId="1" fontId="5" fillId="0" borderId="1" xfId="1" applyNumberFormat="1" applyFont="1" applyBorder="1" applyAlignment="1">
      <alignment horizontal="center"/>
    </xf>
    <xf numFmtId="2" fontId="0" fillId="0" borderId="22" xfId="0" applyNumberFormat="1" applyBorder="1"/>
    <xf numFmtId="10" fontId="0" fillId="0" borderId="23" xfId="0" applyNumberFormat="1" applyBorder="1"/>
    <xf numFmtId="166" fontId="0" fillId="0" borderId="0" xfId="0" applyNumberFormat="1"/>
    <xf numFmtId="2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24" xfId="0" applyBorder="1"/>
    <xf numFmtId="10" fontId="0" fillId="0" borderId="1" xfId="1" applyNumberFormat="1" applyFont="1" applyBorder="1" applyAlignment="1">
      <alignment horizontal="center"/>
    </xf>
    <xf numFmtId="10" fontId="0" fillId="5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2" fontId="13" fillId="4" borderId="5" xfId="1" applyNumberFormat="1" applyFont="1" applyFill="1" applyBorder="1" applyAlignment="1">
      <alignment horizontal="center"/>
    </xf>
    <xf numFmtId="10" fontId="5" fillId="0" borderId="5" xfId="1" applyNumberFormat="1" applyFont="1" applyBorder="1" applyAlignment="1">
      <alignment horizontal="center" vertical="center"/>
    </xf>
    <xf numFmtId="2" fontId="11" fillId="0" borderId="0" xfId="0" applyNumberFormat="1" applyFont="1" applyAlignment="1">
      <alignment horizontal="center"/>
    </xf>
    <xf numFmtId="10" fontId="5" fillId="0" borderId="0" xfId="1" applyNumberFormat="1" applyFont="1" applyBorder="1" applyAlignment="1">
      <alignment horizontal="center"/>
    </xf>
    <xf numFmtId="10" fontId="5" fillId="0" borderId="0" xfId="1" applyNumberFormat="1" applyFont="1" applyFill="1" applyBorder="1" applyAlignment="1">
      <alignment horizontal="center"/>
    </xf>
    <xf numFmtId="10" fontId="5" fillId="0" borderId="0" xfId="1" applyNumberFormat="1" applyFont="1" applyBorder="1" applyAlignment="1">
      <alignment horizontal="center" vertical="center"/>
    </xf>
    <xf numFmtId="2" fontId="2" fillId="0" borderId="12" xfId="1" applyNumberFormat="1" applyFont="1" applyFill="1" applyBorder="1" applyAlignment="1">
      <alignment horizontal="center" vertical="center"/>
    </xf>
    <xf numFmtId="10" fontId="2" fillId="0" borderId="18" xfId="1" applyNumberFormat="1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2" fontId="5" fillId="5" borderId="5" xfId="1" applyNumberFormat="1" applyFont="1" applyFill="1" applyBorder="1" applyAlignment="1">
      <alignment horizontal="center"/>
    </xf>
    <xf numFmtId="10" fontId="2" fillId="5" borderId="17" xfId="1" applyNumberFormat="1" applyFont="1" applyFill="1" applyBorder="1" applyAlignment="1">
      <alignment horizontal="center" vertical="center"/>
    </xf>
    <xf numFmtId="0" fontId="12" fillId="9" borderId="17" xfId="0" applyFont="1" applyFill="1" applyBorder="1" applyAlignment="1">
      <alignment horizontal="left" indent="1"/>
    </xf>
    <xf numFmtId="0" fontId="12" fillId="9" borderId="18" xfId="0" applyFont="1" applyFill="1" applyBorder="1" applyAlignment="1">
      <alignment horizontal="center"/>
    </xf>
    <xf numFmtId="0" fontId="12" fillId="9" borderId="19" xfId="0" applyFont="1" applyFill="1" applyBorder="1" applyAlignment="1">
      <alignment horizontal="center"/>
    </xf>
    <xf numFmtId="0" fontId="5" fillId="5" borderId="25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12" xfId="1" applyNumberFormat="1" applyFont="1" applyBorder="1" applyAlignment="1">
      <alignment horizontal="center"/>
    </xf>
    <xf numFmtId="10" fontId="14" fillId="0" borderId="12" xfId="1" applyNumberFormat="1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/>
    </xf>
    <xf numFmtId="0" fontId="0" fillId="0" borderId="5" xfId="0" applyBorder="1" applyAlignment="1">
      <alignment horizontal="center" vertical="center"/>
    </xf>
    <xf numFmtId="0" fontId="17" fillId="16" borderId="0" xfId="0" applyFont="1" applyFill="1"/>
    <xf numFmtId="10" fontId="0" fillId="0" borderId="1" xfId="1" applyNumberFormat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0" fontId="0" fillId="0" borderId="29" xfId="0" applyNumberForma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23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9" borderId="0" xfId="0" applyFill="1" applyAlignment="1">
      <alignment horizontal="center"/>
    </xf>
    <xf numFmtId="14" fontId="0" fillId="0" borderId="1" xfId="0" applyNumberFormat="1" applyBorder="1" applyAlignment="1">
      <alignment horizontal="center"/>
    </xf>
    <xf numFmtId="2" fontId="16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16" borderId="0" xfId="0" applyFill="1"/>
    <xf numFmtId="10" fontId="0" fillId="0" borderId="0" xfId="0" applyNumberFormat="1"/>
    <xf numFmtId="0" fontId="0" fillId="19" borderId="0" xfId="0" applyFill="1"/>
    <xf numFmtId="0" fontId="0" fillId="5" borderId="0" xfId="0" applyFill="1"/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3" borderId="9" xfId="0" applyFill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10" xfId="0" applyNumberFormat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0" fillId="0" borderId="3" xfId="1" applyNumberFormat="1" applyFont="1" applyFill="1" applyBorder="1" applyAlignment="1">
      <alignment horizontal="center"/>
    </xf>
    <xf numFmtId="0" fontId="0" fillId="17" borderId="9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17" borderId="11" xfId="0" applyFill="1" applyBorder="1" applyAlignment="1">
      <alignment horizontal="center" vertical="center"/>
    </xf>
    <xf numFmtId="0" fontId="0" fillId="17" borderId="16" xfId="0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9" fontId="0" fillId="0" borderId="0" xfId="1" applyFont="1"/>
    <xf numFmtId="0" fontId="0" fillId="20" borderId="0" xfId="0" applyFill="1"/>
    <xf numFmtId="0" fontId="0" fillId="21" borderId="0" xfId="0" applyFill="1"/>
    <xf numFmtId="2" fontId="5" fillId="0" borderId="0" xfId="1" applyNumberFormat="1" applyFont="1" applyFill="1" applyBorder="1" applyAlignment="1">
      <alignment horizontal="center"/>
    </xf>
    <xf numFmtId="0" fontId="0" fillId="22" borderId="0" xfId="0" applyFill="1"/>
    <xf numFmtId="0" fontId="0" fillId="6" borderId="0" xfId="0" applyFill="1"/>
    <xf numFmtId="0" fontId="0" fillId="18" borderId="0" xfId="0" applyFill="1"/>
    <xf numFmtId="0" fontId="25" fillId="23" borderId="8" xfId="0" applyFont="1" applyFill="1" applyBorder="1" applyAlignment="1">
      <alignment vertical="center"/>
    </xf>
    <xf numFmtId="0" fontId="27" fillId="0" borderId="8" xfId="0" applyFont="1" applyBorder="1"/>
    <xf numFmtId="0" fontId="27" fillId="0" borderId="9" xfId="0" applyFont="1" applyBorder="1"/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7" fillId="0" borderId="0" xfId="0" applyFont="1"/>
    <xf numFmtId="0" fontId="27" fillId="0" borderId="11" xfId="0" applyFont="1" applyBorder="1"/>
    <xf numFmtId="14" fontId="0" fillId="0" borderId="1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6" fillId="0" borderId="0" xfId="0" applyFont="1"/>
    <xf numFmtId="0" fontId="26" fillId="0" borderId="11" xfId="0" applyFont="1" applyBorder="1"/>
    <xf numFmtId="10" fontId="0" fillId="0" borderId="29" xfId="1" applyNumberFormat="1" applyFont="1" applyBorder="1" applyAlignment="1">
      <alignment horizontal="center" vertical="center"/>
    </xf>
    <xf numFmtId="10" fontId="30" fillId="0" borderId="1" xfId="3" applyNumberFormat="1" applyFont="1" applyFill="1" applyBorder="1" applyAlignment="1">
      <alignment horizontal="center" vertical="center"/>
    </xf>
    <xf numFmtId="0" fontId="30" fillId="0" borderId="1" xfId="3" applyFont="1" applyFill="1" applyBorder="1" applyAlignment="1">
      <alignment horizontal="center" vertical="center"/>
    </xf>
    <xf numFmtId="2" fontId="30" fillId="0" borderId="1" xfId="3" applyNumberFormat="1" applyFont="1" applyFill="1" applyBorder="1" applyAlignment="1">
      <alignment horizontal="center" vertical="center"/>
    </xf>
    <xf numFmtId="10" fontId="30" fillId="0" borderId="1" xfId="1" applyNumberFormat="1" applyFont="1" applyFill="1" applyBorder="1" applyAlignment="1">
      <alignment horizontal="center" vertical="center"/>
    </xf>
    <xf numFmtId="2" fontId="28" fillId="0" borderId="0" xfId="1" applyNumberFormat="1" applyFont="1" applyFill="1" applyBorder="1" applyAlignment="1">
      <alignment horizontal="center" vertical="center"/>
    </xf>
    <xf numFmtId="10" fontId="25" fillId="0" borderId="0" xfId="1" applyNumberFormat="1" applyFont="1" applyFill="1" applyBorder="1" applyAlignment="1">
      <alignment horizontal="center" vertical="center"/>
    </xf>
    <xf numFmtId="1" fontId="28" fillId="0" borderId="1" xfId="1" applyNumberFormat="1" applyFont="1" applyFill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1" fontId="28" fillId="0" borderId="0" xfId="1" applyNumberFormat="1" applyFont="1" applyFill="1" applyBorder="1" applyAlignment="1">
      <alignment horizontal="center" vertical="center"/>
    </xf>
    <xf numFmtId="1" fontId="25" fillId="0" borderId="0" xfId="0" applyNumberFormat="1" applyFont="1" applyAlignment="1">
      <alignment horizontal="center" vertical="center"/>
    </xf>
    <xf numFmtId="1" fontId="29" fillId="0" borderId="0" xfId="0" applyNumberFormat="1" applyFont="1"/>
    <xf numFmtId="0" fontId="0" fillId="0" borderId="22" xfId="0" applyBorder="1" applyAlignment="1">
      <alignment horizontal="center" vertical="center"/>
    </xf>
    <xf numFmtId="1" fontId="26" fillId="0" borderId="0" xfId="0" applyNumberFormat="1" applyFont="1"/>
    <xf numFmtId="0" fontId="2" fillId="5" borderId="24" xfId="0" applyFont="1" applyFill="1" applyBorder="1" applyAlignment="1">
      <alignment horizontal="center" vertical="center"/>
    </xf>
    <xf numFmtId="2" fontId="28" fillId="0" borderId="1" xfId="0" applyNumberFormat="1" applyFont="1" applyBorder="1" applyAlignment="1">
      <alignment horizontal="center" vertical="center"/>
    </xf>
    <xf numFmtId="10" fontId="28" fillId="0" borderId="1" xfId="1" applyNumberFormat="1" applyFont="1" applyFill="1" applyBorder="1" applyAlignment="1">
      <alignment horizontal="center" vertical="center"/>
    </xf>
    <xf numFmtId="2" fontId="28" fillId="0" borderId="0" xfId="0" applyNumberFormat="1" applyFont="1" applyAlignment="1">
      <alignment horizontal="center" vertical="center"/>
    </xf>
    <xf numFmtId="2" fontId="25" fillId="3" borderId="30" xfId="0" applyNumberFormat="1" applyFont="1" applyFill="1" applyBorder="1" applyAlignment="1">
      <alignment horizontal="center" vertical="center"/>
    </xf>
    <xf numFmtId="10" fontId="25" fillId="3" borderId="30" xfId="1" applyNumberFormat="1" applyFont="1" applyFill="1" applyBorder="1" applyAlignment="1">
      <alignment horizontal="center" vertical="center"/>
    </xf>
    <xf numFmtId="0" fontId="22" fillId="0" borderId="15" xfId="0" applyFont="1" applyBorder="1"/>
    <xf numFmtId="0" fontId="22" fillId="0" borderId="16" xfId="0" applyFont="1" applyBorder="1"/>
    <xf numFmtId="0" fontId="22" fillId="0" borderId="0" xfId="0" applyFont="1"/>
    <xf numFmtId="2" fontId="22" fillId="0" borderId="0" xfId="0" applyNumberFormat="1" applyFont="1"/>
    <xf numFmtId="2" fontId="22" fillId="0" borderId="0" xfId="0" applyNumberFormat="1" applyFont="1" applyAlignment="1">
      <alignment horizontal="center" vertical="center"/>
    </xf>
    <xf numFmtId="0" fontId="28" fillId="0" borderId="10" xfId="0" applyFont="1" applyBorder="1" applyAlignment="1">
      <alignment horizontal="center"/>
    </xf>
    <xf numFmtId="0" fontId="22" fillId="0" borderId="0" xfId="0" applyFont="1" applyAlignment="1">
      <alignment horizontal="center"/>
    </xf>
    <xf numFmtId="10" fontId="31" fillId="0" borderId="0" xfId="1" applyNumberFormat="1" applyFont="1" applyFill="1" applyBorder="1" applyAlignment="1">
      <alignment horizontal="center" vertical="center"/>
    </xf>
    <xf numFmtId="1" fontId="26" fillId="0" borderId="0" xfId="1" applyNumberFormat="1" applyFont="1" applyFill="1" applyBorder="1"/>
    <xf numFmtId="0" fontId="23" fillId="0" borderId="10" xfId="0" applyFont="1" applyBorder="1" applyAlignment="1">
      <alignment horizontal="center"/>
    </xf>
    <xf numFmtId="1" fontId="22" fillId="0" borderId="0" xfId="0" applyNumberFormat="1" applyFont="1" applyAlignment="1">
      <alignment horizontal="center"/>
    </xf>
    <xf numFmtId="2" fontId="21" fillId="0" borderId="0" xfId="0" applyNumberFormat="1" applyFont="1" applyAlignment="1">
      <alignment horizontal="center"/>
    </xf>
    <xf numFmtId="10" fontId="23" fillId="0" borderId="0" xfId="1" applyNumberFormat="1" applyFont="1" applyFill="1" applyBorder="1" applyAlignment="1">
      <alignment horizontal="center"/>
    </xf>
    <xf numFmtId="2" fontId="22" fillId="0" borderId="0" xfId="0" applyNumberFormat="1" applyFont="1" applyAlignment="1">
      <alignment horizontal="center"/>
    </xf>
    <xf numFmtId="9" fontId="22" fillId="0" borderId="0" xfId="1" applyFont="1" applyFill="1" applyBorder="1" applyAlignment="1">
      <alignment horizontal="center"/>
    </xf>
    <xf numFmtId="9" fontId="26" fillId="0" borderId="0" xfId="1" applyFont="1" applyFill="1" applyBorder="1"/>
    <xf numFmtId="9" fontId="27" fillId="0" borderId="0" xfId="1" applyFont="1" applyFill="1" applyBorder="1"/>
    <xf numFmtId="0" fontId="23" fillId="0" borderId="0" xfId="0" applyFont="1" applyAlignment="1">
      <alignment horizontal="center" vertical="center"/>
    </xf>
    <xf numFmtId="2" fontId="23" fillId="0" borderId="0" xfId="0" applyNumberFormat="1" applyFont="1"/>
    <xf numFmtId="0" fontId="23" fillId="0" borderId="0" xfId="0" applyFont="1"/>
    <xf numFmtId="0" fontId="22" fillId="0" borderId="17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3" fillId="0" borderId="10" xfId="0" applyFont="1" applyBorder="1"/>
    <xf numFmtId="2" fontId="27" fillId="0" borderId="0" xfId="0" applyNumberFormat="1" applyFont="1"/>
    <xf numFmtId="10" fontId="27" fillId="0" borderId="11" xfId="1" applyNumberFormat="1" applyFont="1" applyFill="1" applyBorder="1"/>
    <xf numFmtId="2" fontId="26" fillId="0" borderId="0" xfId="0" applyNumberFormat="1" applyFont="1"/>
    <xf numFmtId="0" fontId="27" fillId="0" borderId="15" xfId="0" applyFont="1" applyBorder="1"/>
    <xf numFmtId="10" fontId="27" fillId="0" borderId="16" xfId="1" applyNumberFormat="1" applyFont="1" applyFill="1" applyBorder="1"/>
    <xf numFmtId="0" fontId="0" fillId="0" borderId="41" xfId="0" applyBorder="1"/>
    <xf numFmtId="0" fontId="0" fillId="0" borderId="43" xfId="0" applyBorder="1"/>
    <xf numFmtId="0" fontId="0" fillId="0" borderId="43" xfId="0" applyBorder="1" applyAlignment="1">
      <alignment horizontal="center" vertical="center"/>
    </xf>
    <xf numFmtId="10" fontId="0" fillId="0" borderId="43" xfId="1" applyNumberFormat="1" applyFont="1" applyBorder="1" applyAlignment="1">
      <alignment horizontal="center" vertical="center"/>
    </xf>
    <xf numFmtId="10" fontId="0" fillId="0" borderId="43" xfId="0" applyNumberFormat="1" applyBorder="1"/>
    <xf numFmtId="1" fontId="0" fillId="0" borderId="5" xfId="0" applyNumberFormat="1" applyBorder="1" applyAlignment="1">
      <alignment horizontal="center" vertical="center"/>
    </xf>
    <xf numFmtId="10" fontId="0" fillId="0" borderId="5" xfId="1" applyNumberFormat="1" applyFont="1" applyBorder="1" applyAlignment="1">
      <alignment horizontal="center" vertical="center"/>
    </xf>
    <xf numFmtId="0" fontId="27" fillId="0" borderId="28" xfId="0" applyFont="1" applyBorder="1" applyAlignment="1">
      <alignment horizontal="center"/>
    </xf>
    <xf numFmtId="14" fontId="29" fillId="0" borderId="29" xfId="0" applyNumberFormat="1" applyFont="1" applyBorder="1" applyAlignment="1">
      <alignment horizontal="center"/>
    </xf>
    <xf numFmtId="0" fontId="28" fillId="23" borderId="1" xfId="0" applyFont="1" applyFill="1" applyBorder="1" applyAlignment="1">
      <alignment horizontal="center" vertical="center" wrapText="1"/>
    </xf>
    <xf numFmtId="0" fontId="26" fillId="0" borderId="28" xfId="0" applyFont="1" applyBorder="1"/>
    <xf numFmtId="0" fontId="26" fillId="0" borderId="29" xfId="0" applyFont="1" applyBorder="1"/>
    <xf numFmtId="167" fontId="30" fillId="0" borderId="1" xfId="3" applyNumberFormat="1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10" fontId="26" fillId="0" borderId="29" xfId="1" applyNumberFormat="1" applyFont="1" applyFill="1" applyBorder="1"/>
    <xf numFmtId="1" fontId="30" fillId="0" borderId="1" xfId="3" applyNumberFormat="1" applyFont="1" applyFill="1" applyBorder="1" applyAlignment="1">
      <alignment horizontal="center" vertical="center"/>
    </xf>
    <xf numFmtId="0" fontId="26" fillId="0" borderId="28" xfId="0" applyFont="1" applyBorder="1" applyAlignment="1">
      <alignment wrapText="1"/>
    </xf>
    <xf numFmtId="0" fontId="26" fillId="0" borderId="24" xfId="0" applyFont="1" applyBorder="1"/>
    <xf numFmtId="10" fontId="26" fillId="0" borderId="23" xfId="1" applyNumberFormat="1" applyFont="1" applyFill="1" applyBorder="1"/>
    <xf numFmtId="2" fontId="25" fillId="0" borderId="1" xfId="0" applyNumberFormat="1" applyFont="1" applyBorder="1" applyAlignment="1">
      <alignment horizontal="center" vertical="center"/>
    </xf>
    <xf numFmtId="1" fontId="28" fillId="0" borderId="1" xfId="0" applyNumberFormat="1" applyFont="1" applyBorder="1" applyAlignment="1">
      <alignment horizontal="center" vertical="center"/>
    </xf>
    <xf numFmtId="10" fontId="28" fillId="0" borderId="26" xfId="1" applyNumberFormat="1" applyFont="1" applyFill="1" applyBorder="1" applyAlignment="1">
      <alignment horizontal="center" vertical="center"/>
    </xf>
    <xf numFmtId="2" fontId="28" fillId="0" borderId="11" xfId="0" applyNumberFormat="1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1" fontId="25" fillId="3" borderId="30" xfId="0" applyNumberFormat="1" applyFont="1" applyFill="1" applyBorder="1" applyAlignment="1">
      <alignment horizontal="center" vertical="center"/>
    </xf>
    <xf numFmtId="2" fontId="22" fillId="0" borderId="15" xfId="0" applyNumberFormat="1" applyFont="1" applyBorder="1"/>
    <xf numFmtId="2" fontId="19" fillId="23" borderId="5" xfId="0" applyNumberFormat="1" applyFont="1" applyFill="1" applyBorder="1" applyAlignment="1">
      <alignment horizontal="center"/>
    </xf>
    <xf numFmtId="2" fontId="28" fillId="0" borderId="1" xfId="0" applyNumberFormat="1" applyFont="1" applyBorder="1" applyAlignment="1">
      <alignment horizontal="center"/>
    </xf>
    <xf numFmtId="0" fontId="23" fillId="0" borderId="14" xfId="0" applyFont="1" applyBorder="1"/>
    <xf numFmtId="0" fontId="23" fillId="0" borderId="15" xfId="0" applyFont="1" applyBorder="1" applyAlignment="1">
      <alignment horizontal="center" vertical="center"/>
    </xf>
    <xf numFmtId="0" fontId="23" fillId="0" borderId="15" xfId="0" applyFont="1" applyBorder="1"/>
    <xf numFmtId="0" fontId="23" fillId="0" borderId="16" xfId="0" applyFont="1" applyBorder="1"/>
    <xf numFmtId="14" fontId="26" fillId="0" borderId="36" xfId="0" applyNumberFormat="1" applyFont="1" applyBorder="1" applyAlignment="1">
      <alignment horizontal="center" vertical="center"/>
    </xf>
    <xf numFmtId="1" fontId="29" fillId="0" borderId="37" xfId="0" applyNumberFormat="1" applyFont="1" applyBorder="1" applyAlignment="1">
      <alignment horizontal="center" vertical="center"/>
    </xf>
    <xf numFmtId="1" fontId="26" fillId="0" borderId="37" xfId="0" applyNumberFormat="1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/>
    </xf>
    <xf numFmtId="1" fontId="22" fillId="0" borderId="0" xfId="0" applyNumberFormat="1" applyFont="1" applyAlignment="1">
      <alignment horizontal="center" vertical="center"/>
    </xf>
    <xf numFmtId="0" fontId="26" fillId="0" borderId="2" xfId="0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14" fontId="26" fillId="3" borderId="20" xfId="0" applyNumberFormat="1" applyFont="1" applyFill="1" applyBorder="1" applyAlignment="1">
      <alignment horizontal="center" vertical="center"/>
    </xf>
    <xf numFmtId="1" fontId="26" fillId="3" borderId="27" xfId="0" applyNumberFormat="1" applyFont="1" applyFill="1" applyBorder="1" applyAlignment="1">
      <alignment horizontal="center" vertical="center"/>
    </xf>
    <xf numFmtId="1" fontId="32" fillId="0" borderId="27" xfId="2" applyNumberFormat="1" applyFont="1" applyFill="1" applyBorder="1" applyAlignment="1">
      <alignment horizontal="center" vertical="center"/>
    </xf>
    <xf numFmtId="1" fontId="32" fillId="0" borderId="27" xfId="0" applyNumberFormat="1" applyFont="1" applyBorder="1" applyAlignment="1">
      <alignment horizontal="center" vertical="center"/>
    </xf>
    <xf numFmtId="2" fontId="26" fillId="3" borderId="27" xfId="0" applyNumberFormat="1" applyFont="1" applyFill="1" applyBorder="1" applyAlignment="1">
      <alignment horizontal="center" vertical="center"/>
    </xf>
    <xf numFmtId="10" fontId="26" fillId="3" borderId="27" xfId="0" applyNumberFormat="1" applyFont="1" applyFill="1" applyBorder="1" applyAlignment="1">
      <alignment horizontal="center" vertical="center"/>
    </xf>
    <xf numFmtId="10" fontId="26" fillId="3" borderId="27" xfId="1" applyNumberFormat="1" applyFont="1" applyFill="1" applyBorder="1" applyAlignment="1">
      <alignment horizontal="center" vertical="center"/>
    </xf>
    <xf numFmtId="2" fontId="26" fillId="3" borderId="21" xfId="0" applyNumberFormat="1" applyFont="1" applyFill="1" applyBorder="1" applyAlignment="1">
      <alignment horizontal="center" vertical="center"/>
    </xf>
    <xf numFmtId="1" fontId="26" fillId="3" borderId="1" xfId="0" applyNumberFormat="1" applyFont="1" applyFill="1" applyBorder="1" applyAlignment="1">
      <alignment horizontal="center" vertical="center"/>
    </xf>
    <xf numFmtId="1" fontId="32" fillId="0" borderId="1" xfId="2" applyNumberFormat="1" applyFont="1" applyFill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26" fillId="3" borderId="1" xfId="0" applyNumberFormat="1" applyFont="1" applyFill="1" applyBorder="1" applyAlignment="1">
      <alignment horizontal="center" vertical="center"/>
    </xf>
    <xf numFmtId="10" fontId="26" fillId="3" borderId="1" xfId="1" applyNumberFormat="1" applyFont="1" applyFill="1" applyBorder="1" applyAlignment="1">
      <alignment horizontal="center" vertical="center"/>
    </xf>
    <xf numFmtId="10" fontId="26" fillId="3" borderId="1" xfId="0" applyNumberFormat="1" applyFont="1" applyFill="1" applyBorder="1" applyAlignment="1">
      <alignment horizontal="center" vertical="center"/>
    </xf>
    <xf numFmtId="2" fontId="26" fillId="3" borderId="29" xfId="0" applyNumberFormat="1" applyFont="1" applyFill="1" applyBorder="1" applyAlignment="1">
      <alignment horizontal="center" vertical="center"/>
    </xf>
    <xf numFmtId="1" fontId="32" fillId="12" borderId="1" xfId="2" applyNumberFormat="1" applyFont="1" applyFill="1" applyBorder="1" applyAlignment="1">
      <alignment horizontal="center" vertical="center"/>
    </xf>
    <xf numFmtId="1" fontId="32" fillId="12" borderId="1" xfId="0" applyNumberFormat="1" applyFont="1" applyFill="1" applyBorder="1" applyAlignment="1">
      <alignment horizontal="center" vertical="center"/>
    </xf>
    <xf numFmtId="1" fontId="26" fillId="3" borderId="30" xfId="0" applyNumberFormat="1" applyFont="1" applyFill="1" applyBorder="1" applyAlignment="1">
      <alignment horizontal="center" vertical="center"/>
    </xf>
    <xf numFmtId="1" fontId="32" fillId="0" borderId="30" xfId="2" applyNumberFormat="1" applyFont="1" applyFill="1" applyBorder="1" applyAlignment="1">
      <alignment horizontal="center" vertical="center"/>
    </xf>
    <xf numFmtId="1" fontId="32" fillId="0" borderId="30" xfId="0" applyNumberFormat="1" applyFont="1" applyBorder="1" applyAlignment="1">
      <alignment horizontal="center" vertical="center"/>
    </xf>
    <xf numFmtId="2" fontId="26" fillId="3" borderId="30" xfId="0" applyNumberFormat="1" applyFont="1" applyFill="1" applyBorder="1" applyAlignment="1">
      <alignment horizontal="center" vertical="center"/>
    </xf>
    <xf numFmtId="10" fontId="26" fillId="3" borderId="30" xfId="1" applyNumberFormat="1" applyFont="1" applyFill="1" applyBorder="1" applyAlignment="1">
      <alignment horizontal="center" vertical="center"/>
    </xf>
    <xf numFmtId="10" fontId="26" fillId="3" borderId="30" xfId="0" applyNumberFormat="1" applyFont="1" applyFill="1" applyBorder="1" applyAlignment="1">
      <alignment horizontal="center" vertical="center"/>
    </xf>
    <xf numFmtId="2" fontId="26" fillId="3" borderId="23" xfId="0" applyNumberFormat="1" applyFont="1" applyFill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2" fontId="26" fillId="0" borderId="5" xfId="0" applyNumberFormat="1" applyFont="1" applyBorder="1" applyAlignment="1">
      <alignment horizontal="center" vertical="center"/>
    </xf>
    <xf numFmtId="10" fontId="26" fillId="0" borderId="5" xfId="1" applyNumberFormat="1" applyFont="1" applyFill="1" applyBorder="1" applyAlignment="1">
      <alignment horizontal="center" vertical="center"/>
    </xf>
    <xf numFmtId="10" fontId="26" fillId="0" borderId="5" xfId="0" applyNumberFormat="1" applyFont="1" applyBorder="1" applyAlignment="1">
      <alignment horizontal="center" vertical="center"/>
    </xf>
    <xf numFmtId="2" fontId="26" fillId="0" borderId="38" xfId="0" applyNumberFormat="1" applyFont="1" applyBorder="1" applyAlignment="1">
      <alignment horizontal="center" vertical="center"/>
    </xf>
    <xf numFmtId="1" fontId="26" fillId="0" borderId="1" xfId="0" applyNumberFormat="1" applyFont="1" applyBorder="1" applyAlignment="1">
      <alignment horizontal="center" vertical="center"/>
    </xf>
    <xf numFmtId="2" fontId="26" fillId="0" borderId="1" xfId="0" applyNumberFormat="1" applyFont="1" applyBorder="1" applyAlignment="1">
      <alignment horizontal="center" vertical="center"/>
    </xf>
    <xf numFmtId="10" fontId="26" fillId="0" borderId="1" xfId="1" applyNumberFormat="1" applyFont="1" applyFill="1" applyBorder="1" applyAlignment="1">
      <alignment horizontal="center" vertical="center"/>
    </xf>
    <xf numFmtId="10" fontId="26" fillId="0" borderId="1" xfId="0" applyNumberFormat="1" applyFont="1" applyBorder="1" applyAlignment="1">
      <alignment horizontal="center" vertical="center"/>
    </xf>
    <xf numFmtId="2" fontId="26" fillId="0" borderId="29" xfId="0" applyNumberFormat="1" applyFont="1" applyBorder="1" applyAlignment="1">
      <alignment horizontal="center" vertical="center"/>
    </xf>
    <xf numFmtId="10" fontId="30" fillId="0" borderId="1" xfId="3" applyNumberFormat="1" applyFont="1" applyFill="1" applyBorder="1" applyAlignment="1">
      <alignment horizontal="center" vertical="center" wrapText="1"/>
    </xf>
    <xf numFmtId="0" fontId="0" fillId="14" borderId="20" xfId="0" applyFill="1" applyBorder="1" applyAlignment="1">
      <alignment horizontal="center" vertical="center"/>
    </xf>
    <xf numFmtId="0" fontId="0" fillId="14" borderId="27" xfId="0" applyFill="1" applyBorder="1" applyAlignment="1">
      <alignment horizontal="center" vertical="center"/>
    </xf>
    <xf numFmtId="0" fontId="33" fillId="14" borderId="21" xfId="0" applyFont="1" applyFill="1" applyBorder="1" applyAlignment="1">
      <alignment horizontal="center"/>
    </xf>
    <xf numFmtId="10" fontId="0" fillId="0" borderId="28" xfId="1" applyNumberFormat="1" applyFont="1" applyBorder="1" applyAlignment="1">
      <alignment horizontal="center" vertical="center"/>
    </xf>
    <xf numFmtId="0" fontId="0" fillId="0" borderId="29" xfId="0" applyBorder="1" applyAlignment="1">
      <alignment horizontal="center"/>
    </xf>
    <xf numFmtId="10" fontId="0" fillId="0" borderId="24" xfId="1" applyNumberFormat="1" applyFont="1" applyBorder="1" applyAlignment="1">
      <alignment horizontal="center" vertical="center"/>
    </xf>
    <xf numFmtId="10" fontId="0" fillId="0" borderId="30" xfId="1" applyNumberFormat="1" applyFont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34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0" borderId="33" xfId="0" applyFont="1" applyBorder="1" applyAlignment="1">
      <alignment horizontal="center" vertical="center" wrapText="1"/>
    </xf>
    <xf numFmtId="0" fontId="34" fillId="0" borderId="31" xfId="0" applyFont="1" applyBorder="1" applyAlignment="1">
      <alignment horizontal="center" vertical="center"/>
    </xf>
    <xf numFmtId="10" fontId="34" fillId="0" borderId="1" xfId="0" applyNumberFormat="1" applyFont="1" applyBorder="1" applyAlignment="1">
      <alignment horizontal="center" vertical="center" wrapText="1"/>
    </xf>
    <xf numFmtId="14" fontId="34" fillId="0" borderId="1" xfId="0" applyNumberFormat="1" applyFont="1" applyBorder="1" applyAlignment="1">
      <alignment horizontal="center" vertical="center"/>
    </xf>
    <xf numFmtId="0" fontId="34" fillId="0" borderId="32" xfId="0" applyFont="1" applyBorder="1" applyAlignment="1">
      <alignment horizontal="center" vertical="center"/>
    </xf>
    <xf numFmtId="10" fontId="20" fillId="0" borderId="0" xfId="1" applyNumberFormat="1" applyFont="1"/>
    <xf numFmtId="10" fontId="0" fillId="0" borderId="0" xfId="1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35" fillId="0" borderId="1" xfId="0" applyFont="1" applyBorder="1" applyAlignment="1">
      <alignment horizontal="center" vertical="center"/>
    </xf>
    <xf numFmtId="0" fontId="35" fillId="5" borderId="3" xfId="0" applyFont="1" applyFill="1" applyBorder="1" applyAlignment="1">
      <alignment horizontal="center" vertical="center" wrapText="1"/>
    </xf>
    <xf numFmtId="0" fontId="35" fillId="5" borderId="26" xfId="0" applyFont="1" applyFill="1" applyBorder="1" applyAlignment="1">
      <alignment horizontal="center" vertical="center" wrapText="1"/>
    </xf>
    <xf numFmtId="0" fontId="35" fillId="5" borderId="1" xfId="0" applyFont="1" applyFill="1" applyBorder="1" applyAlignment="1">
      <alignment horizontal="center" vertical="center" wrapText="1"/>
    </xf>
    <xf numFmtId="14" fontId="35" fillId="0" borderId="1" xfId="0" applyNumberFormat="1" applyFont="1" applyBorder="1" applyAlignment="1">
      <alignment horizontal="center" vertical="center"/>
    </xf>
    <xf numFmtId="10" fontId="35" fillId="26" borderId="1" xfId="0" applyNumberFormat="1" applyFont="1" applyFill="1" applyBorder="1" applyAlignment="1">
      <alignment horizontal="center" vertical="center"/>
    </xf>
    <xf numFmtId="10" fontId="35" fillId="5" borderId="1" xfId="0" applyNumberFormat="1" applyFont="1" applyFill="1" applyBorder="1" applyAlignment="1">
      <alignment horizontal="center" vertical="center"/>
    </xf>
    <xf numFmtId="10" fontId="34" fillId="26" borderId="1" xfId="0" applyNumberFormat="1" applyFont="1" applyFill="1" applyBorder="1" applyAlignment="1">
      <alignment horizontal="center" vertical="center"/>
    </xf>
    <xf numFmtId="10" fontId="34" fillId="5" borderId="1" xfId="0" applyNumberFormat="1" applyFont="1" applyFill="1" applyBorder="1" applyAlignment="1">
      <alignment horizontal="center" vertical="center"/>
    </xf>
    <xf numFmtId="0" fontId="34" fillId="0" borderId="45" xfId="0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/>
    </xf>
    <xf numFmtId="0" fontId="34" fillId="0" borderId="47" xfId="0" applyFont="1" applyBorder="1" applyAlignment="1">
      <alignment horizontal="center" vertical="center"/>
    </xf>
    <xf numFmtId="0" fontId="34" fillId="0" borderId="44" xfId="0" applyFont="1" applyBorder="1" applyAlignment="1">
      <alignment horizontal="center" vertical="center"/>
    </xf>
    <xf numFmtId="1" fontId="0" fillId="0" borderId="0" xfId="0" applyNumberFormat="1"/>
    <xf numFmtId="0" fontId="0" fillId="5" borderId="1" xfId="0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10" fontId="8" fillId="5" borderId="17" xfId="1" applyNumberFormat="1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17" xfId="0" pivotButton="1" applyBorder="1" applyAlignment="1">
      <alignment horizontal="center" vertical="center"/>
    </xf>
    <xf numFmtId="0" fontId="0" fillId="0" borderId="12" xfId="0" pivotButton="1" applyBorder="1" applyAlignment="1">
      <alignment horizontal="center" vertical="center"/>
    </xf>
    <xf numFmtId="0" fontId="0" fillId="0" borderId="1" xfId="0" pivotButton="1" applyBorder="1" applyAlignment="1">
      <alignment horizontal="center" vertical="center"/>
    </xf>
    <xf numFmtId="0" fontId="34" fillId="0" borderId="1" xfId="0" pivotButton="1" applyFont="1" applyBorder="1" applyAlignment="1">
      <alignment horizontal="center" vertical="center" wrapText="1"/>
    </xf>
    <xf numFmtId="0" fontId="17" fillId="2" borderId="0" xfId="0" applyFont="1" applyFill="1" applyAlignment="1">
      <alignment horizontal="center"/>
    </xf>
    <xf numFmtId="1" fontId="17" fillId="2" borderId="0" xfId="0" applyNumberFormat="1" applyFont="1" applyFill="1" applyAlignment="1">
      <alignment horizontal="center"/>
    </xf>
    <xf numFmtId="10" fontId="17" fillId="2" borderId="0" xfId="1" applyNumberFormat="1" applyFont="1" applyFill="1" applyAlignment="1">
      <alignment horizontal="center"/>
    </xf>
    <xf numFmtId="0" fontId="17" fillId="2" borderId="0" xfId="0" applyFont="1" applyFill="1"/>
    <xf numFmtId="0" fontId="0" fillId="0" borderId="15" xfId="0" applyBorder="1" applyAlignment="1">
      <alignment horizontal="center"/>
    </xf>
    <xf numFmtId="10" fontId="6" fillId="7" borderId="1" xfId="0" applyNumberFormat="1" applyFont="1" applyFill="1" applyBorder="1" applyAlignment="1">
      <alignment horizontal="center"/>
    </xf>
    <xf numFmtId="10" fontId="6" fillId="0" borderId="1" xfId="0" applyNumberFormat="1" applyFont="1" applyBorder="1" applyAlignment="1">
      <alignment horizontal="center"/>
    </xf>
    <xf numFmtId="0" fontId="20" fillId="0" borderId="1" xfId="0" applyFont="1" applyBorder="1"/>
    <xf numFmtId="0" fontId="19" fillId="23" borderId="5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9" fontId="28" fillId="0" borderId="1" xfId="1" applyFont="1" applyFill="1" applyBorder="1" applyAlignment="1">
      <alignment horizontal="center" vertical="center"/>
    </xf>
    <xf numFmtId="0" fontId="28" fillId="0" borderId="26" xfId="0" applyFont="1" applyBorder="1" applyAlignment="1">
      <alignment horizontal="center" vertical="center"/>
    </xf>
    <xf numFmtId="0" fontId="28" fillId="23" borderId="1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0" fontId="0" fillId="0" borderId="14" xfId="0" applyNumberFormat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0" fontId="0" fillId="17" borderId="0" xfId="0" applyFill="1" applyAlignment="1">
      <alignment horizontal="center" vertical="center"/>
    </xf>
    <xf numFmtId="14" fontId="0" fillId="17" borderId="0" xfId="0" applyNumberFormat="1" applyFill="1" applyAlignment="1">
      <alignment horizontal="center" vertical="center"/>
    </xf>
    <xf numFmtId="10" fontId="0" fillId="17" borderId="0" xfId="1" applyNumberFormat="1" applyFont="1" applyFill="1" applyAlignment="1">
      <alignment horizontal="center" vertical="center"/>
    </xf>
    <xf numFmtId="10" fontId="0" fillId="17" borderId="0" xfId="0" applyNumberFormat="1" applyFill="1" applyAlignment="1">
      <alignment horizontal="center" vertical="center"/>
    </xf>
    <xf numFmtId="9" fontId="0" fillId="0" borderId="0" xfId="1" applyFont="1" applyBorder="1"/>
    <xf numFmtId="9" fontId="0" fillId="0" borderId="0" xfId="1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10" fontId="0" fillId="0" borderId="0" xfId="0" applyNumberFormat="1" applyFill="1" applyAlignment="1">
      <alignment horizontal="center" vertical="center"/>
    </xf>
    <xf numFmtId="10" fontId="0" fillId="17" borderId="0" xfId="1" applyNumberFormat="1" applyFont="1" applyFill="1" applyBorder="1" applyAlignment="1">
      <alignment horizontal="center" vertical="center"/>
    </xf>
    <xf numFmtId="0" fontId="0" fillId="0" borderId="49" xfId="0" applyFont="1" applyFill="1" applyBorder="1" applyAlignment="1">
      <alignment horizontal="center" vertical="center"/>
    </xf>
    <xf numFmtId="10" fontId="0" fillId="0" borderId="49" xfId="1" applyNumberFormat="1" applyFont="1" applyFill="1" applyBorder="1" applyAlignment="1">
      <alignment horizontal="center" vertical="center"/>
    </xf>
    <xf numFmtId="10" fontId="4" fillId="0" borderId="0" xfId="1" applyNumberFormat="1" applyFont="1" applyFill="1" applyAlignment="1">
      <alignment horizontal="center"/>
    </xf>
    <xf numFmtId="10" fontId="0" fillId="0" borderId="0" xfId="1" applyNumberFormat="1" applyFont="1" applyFill="1"/>
    <xf numFmtId="10" fontId="0" fillId="17" borderId="49" xfId="1" applyNumberFormat="1" applyFont="1" applyFill="1" applyBorder="1" applyAlignment="1">
      <alignment horizontal="center" vertical="center"/>
    </xf>
    <xf numFmtId="0" fontId="0" fillId="17" borderId="49" xfId="0" applyFont="1" applyFill="1" applyBorder="1" applyAlignment="1">
      <alignment horizontal="center" vertical="center"/>
    </xf>
    <xf numFmtId="10" fontId="0" fillId="17" borderId="51" xfId="0" applyNumberFormat="1" applyFont="1" applyFill="1" applyBorder="1" applyAlignment="1">
      <alignment horizontal="center" vertical="center"/>
    </xf>
    <xf numFmtId="0" fontId="0" fillId="0" borderId="48" xfId="0" applyFont="1" applyFill="1" applyBorder="1" applyAlignment="1">
      <alignment horizontal="center" vertical="center"/>
    </xf>
    <xf numFmtId="14" fontId="0" fillId="0" borderId="49" xfId="0" applyNumberFormat="1" applyFont="1" applyFill="1" applyBorder="1" applyAlignment="1">
      <alignment horizontal="center" vertical="center"/>
    </xf>
    <xf numFmtId="10" fontId="0" fillId="0" borderId="51" xfId="0" applyNumberFormat="1" applyFont="1" applyFill="1" applyBorder="1" applyAlignment="1">
      <alignment horizontal="center" vertical="center"/>
    </xf>
    <xf numFmtId="0" fontId="34" fillId="0" borderId="1" xfId="0" pivotButton="1" applyFont="1" applyBorder="1" applyAlignment="1">
      <alignment horizontal="center" vertical="center"/>
    </xf>
    <xf numFmtId="0" fontId="34" fillId="0" borderId="0" xfId="0" applyFont="1" applyBorder="1" applyAlignment="1">
      <alignment horizontal="center" vertical="center" wrapText="1"/>
    </xf>
    <xf numFmtId="0" fontId="0" fillId="0" borderId="11" xfId="0" applyNumberFormat="1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0" fillId="0" borderId="16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17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17" borderId="0" xfId="0" applyNumberFormat="1" applyFill="1" applyAlignment="1">
      <alignment horizontal="center" vertical="center"/>
    </xf>
    <xf numFmtId="0" fontId="0" fillId="12" borderId="0" xfId="0" applyFill="1"/>
    <xf numFmtId="0" fontId="6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0" fontId="11" fillId="27" borderId="1" xfId="1" applyNumberFormat="1" applyFont="1" applyFill="1" applyBorder="1" applyAlignment="1">
      <alignment horizontal="center"/>
    </xf>
    <xf numFmtId="0" fontId="0" fillId="12" borderId="0" xfId="0" applyFill="1" applyAlignment="1">
      <alignment horizontal="center"/>
    </xf>
    <xf numFmtId="2" fontId="0" fillId="0" borderId="1" xfId="0" applyNumberFormat="1" applyFill="1" applyBorder="1" applyAlignment="1">
      <alignment horizontal="center"/>
    </xf>
    <xf numFmtId="10" fontId="5" fillId="0" borderId="1" xfId="1" applyNumberFormat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28" borderId="0" xfId="0" applyFill="1"/>
    <xf numFmtId="0" fontId="0" fillId="29" borderId="0" xfId="0" applyFill="1" applyAlignment="1">
      <alignment horizontal="center" vertical="center"/>
    </xf>
    <xf numFmtId="0" fontId="0" fillId="29" borderId="0" xfId="0" applyNumberFormat="1" applyFill="1" applyAlignment="1">
      <alignment horizontal="center" vertical="center"/>
    </xf>
    <xf numFmtId="14" fontId="0" fillId="29" borderId="0" xfId="0" applyNumberFormat="1" applyFill="1" applyAlignment="1">
      <alignment horizontal="center" vertical="center"/>
    </xf>
    <xf numFmtId="10" fontId="0" fillId="29" borderId="0" xfId="1" applyNumberFormat="1" applyFont="1" applyFill="1" applyAlignment="1">
      <alignment horizontal="center" vertical="center"/>
    </xf>
    <xf numFmtId="10" fontId="0" fillId="29" borderId="0" xfId="0" applyNumberFormat="1" applyFill="1" applyAlignment="1">
      <alignment horizontal="center" vertical="center"/>
    </xf>
    <xf numFmtId="2" fontId="5" fillId="5" borderId="1" xfId="0" applyNumberFormat="1" applyFont="1" applyFill="1" applyBorder="1" applyAlignment="1">
      <alignment horizontal="center"/>
    </xf>
    <xf numFmtId="0" fontId="0" fillId="0" borderId="0" xfId="0" applyNumberFormat="1" applyBorder="1" applyAlignment="1">
      <alignment horizontal="center" vertical="center"/>
    </xf>
    <xf numFmtId="0" fontId="0" fillId="0" borderId="15" xfId="0" applyNumberFormat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2" fontId="28" fillId="0" borderId="2" xfId="0" applyNumberFormat="1" applyFont="1" applyBorder="1" applyAlignment="1">
      <alignment horizontal="center" vertical="center"/>
    </xf>
    <xf numFmtId="10" fontId="28" fillId="0" borderId="2" xfId="1" applyNumberFormat="1" applyFont="1" applyFill="1" applyBorder="1" applyAlignment="1">
      <alignment horizontal="center" vertical="center"/>
    </xf>
    <xf numFmtId="1" fontId="28" fillId="0" borderId="2" xfId="0" applyNumberFormat="1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1" fontId="28" fillId="0" borderId="0" xfId="0" applyNumberFormat="1" applyFont="1" applyBorder="1" applyAlignment="1">
      <alignment horizontal="center" vertical="center"/>
    </xf>
    <xf numFmtId="9" fontId="28" fillId="0" borderId="0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0" fontId="5" fillId="12" borderId="13" xfId="1" applyNumberFormat="1" applyFont="1" applyFill="1" applyBorder="1" applyAlignment="1">
      <alignment horizontal="center"/>
    </xf>
    <xf numFmtId="10" fontId="5" fillId="14" borderId="13" xfId="1" applyNumberFormat="1" applyFont="1" applyFill="1" applyBorder="1" applyAlignment="1">
      <alignment horizontal="center"/>
    </xf>
    <xf numFmtId="10" fontId="11" fillId="5" borderId="1" xfId="1" applyNumberFormat="1" applyFont="1" applyFill="1" applyBorder="1" applyAlignment="1">
      <alignment horizontal="center" vertical="center"/>
    </xf>
    <xf numFmtId="0" fontId="0" fillId="30" borderId="26" xfId="0" applyFill="1" applyBorder="1" applyAlignment="1">
      <alignment horizontal="center"/>
    </xf>
    <xf numFmtId="0" fontId="0" fillId="30" borderId="1" xfId="0" applyFill="1" applyBorder="1" applyAlignment="1">
      <alignment horizontal="center"/>
    </xf>
    <xf numFmtId="14" fontId="0" fillId="30" borderId="1" xfId="0" applyNumberFormat="1" applyFill="1" applyBorder="1" applyAlignment="1">
      <alignment horizontal="center"/>
    </xf>
    <xf numFmtId="2" fontId="5" fillId="30" borderId="1" xfId="0" applyNumberFormat="1" applyFont="1" applyFill="1" applyBorder="1" applyAlignment="1">
      <alignment horizontal="center"/>
    </xf>
    <xf numFmtId="0" fontId="0" fillId="30" borderId="3" xfId="0" applyFill="1" applyBorder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9" fontId="28" fillId="0" borderId="1" xfId="1" applyFont="1" applyFill="1" applyBorder="1" applyAlignment="1">
      <alignment horizontal="center" vertical="center"/>
    </xf>
    <xf numFmtId="0" fontId="19" fillId="23" borderId="5" xfId="0" applyFont="1" applyFill="1" applyBorder="1" applyAlignment="1">
      <alignment horizontal="center" vertical="center"/>
    </xf>
    <xf numFmtId="0" fontId="28" fillId="23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17" borderId="0" xfId="0" applyFill="1"/>
    <xf numFmtId="0" fontId="0" fillId="29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3" xfId="0" applyNumberFormat="1" applyBorder="1" applyAlignment="1">
      <alignment horizontal="center"/>
    </xf>
    <xf numFmtId="0" fontId="0" fillId="0" borderId="53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0" fillId="0" borderId="52" xfId="0" applyNumberFormat="1" applyBorder="1" applyAlignment="1">
      <alignment horizontal="center"/>
    </xf>
    <xf numFmtId="10" fontId="11" fillId="12" borderId="1" xfId="1" applyNumberFormat="1" applyFont="1" applyFill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10" fontId="0" fillId="0" borderId="15" xfId="0" applyNumberFormat="1" applyBorder="1" applyAlignment="1">
      <alignment horizontal="center"/>
    </xf>
    <xf numFmtId="10" fontId="0" fillId="19" borderId="16" xfId="0" applyNumberFormat="1" applyFill="1" applyBorder="1"/>
    <xf numFmtId="10" fontId="0" fillId="6" borderId="16" xfId="0" applyNumberFormat="1" applyFill="1" applyBorder="1"/>
    <xf numFmtId="10" fontId="0" fillId="19" borderId="16" xfId="1" applyNumberFormat="1" applyFont="1" applyFill="1" applyBorder="1"/>
    <xf numFmtId="0" fontId="0" fillId="0" borderId="12" xfId="0" applyBorder="1"/>
    <xf numFmtId="0" fontId="0" fillId="0" borderId="8" xfId="0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10" fontId="0" fillId="19" borderId="0" xfId="0" applyNumberFormat="1" applyFill="1" applyBorder="1"/>
    <xf numFmtId="10" fontId="0" fillId="6" borderId="15" xfId="0" applyNumberFormat="1" applyFill="1" applyBorder="1"/>
    <xf numFmtId="10" fontId="0" fillId="31" borderId="16" xfId="1" applyNumberFormat="1" applyFont="1" applyFill="1" applyBorder="1"/>
    <xf numFmtId="0" fontId="0" fillId="0" borderId="0" xfId="0" applyAlignment="1">
      <alignment horizontal="center"/>
    </xf>
    <xf numFmtId="0" fontId="28" fillId="23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9" fontId="28" fillId="0" borderId="1" xfId="1" applyFont="1" applyFill="1" applyBorder="1" applyAlignment="1">
      <alignment horizontal="center" vertical="center"/>
    </xf>
    <xf numFmtId="0" fontId="19" fillId="23" borderId="5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0" fontId="5" fillId="0" borderId="1" xfId="1" applyNumberFormat="1" applyFont="1" applyBorder="1" applyAlignment="1">
      <alignment horizontal="center" vertical="center" wrapText="1"/>
    </xf>
    <xf numFmtId="10" fontId="5" fillId="0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5" fillId="0" borderId="1" xfId="1" applyNumberFormat="1" applyFont="1" applyBorder="1" applyAlignment="1">
      <alignment horizontal="center" vertical="center"/>
    </xf>
    <xf numFmtId="10" fontId="5" fillId="0" borderId="1" xfId="1" applyNumberFormat="1" applyFont="1" applyBorder="1" applyAlignment="1">
      <alignment horizontal="center" vertical="center"/>
    </xf>
    <xf numFmtId="10" fontId="1" fillId="4" borderId="1" xfId="1" applyNumberFormat="1" applyFont="1" applyFill="1" applyBorder="1" applyAlignment="1">
      <alignment horizontal="center"/>
    </xf>
    <xf numFmtId="0" fontId="5" fillId="0" borderId="1" xfId="1" applyNumberFormat="1" applyFont="1" applyBorder="1" applyAlignment="1">
      <alignment horizontal="center" vertical="center"/>
    </xf>
    <xf numFmtId="1" fontId="5" fillId="0" borderId="1" xfId="1" applyNumberFormat="1" applyFont="1" applyBorder="1" applyAlignment="1">
      <alignment horizontal="center" vertical="center"/>
    </xf>
    <xf numFmtId="10" fontId="11" fillId="0" borderId="1" xfId="1" applyNumberFormat="1" applyFont="1" applyBorder="1" applyAlignment="1">
      <alignment horizontal="center" wrapText="1"/>
    </xf>
    <xf numFmtId="0" fontId="0" fillId="0" borderId="1" xfId="0" applyBorder="1"/>
    <xf numFmtId="10" fontId="0" fillId="0" borderId="1" xfId="1" applyNumberFormat="1" applyFont="1" applyBorder="1" applyAlignment="1">
      <alignment wrapText="1"/>
    </xf>
    <xf numFmtId="2" fontId="11" fillId="0" borderId="1" xfId="1" applyNumberFormat="1" applyFont="1" applyFill="1" applyBorder="1" applyAlignment="1">
      <alignment horizontal="center"/>
    </xf>
    <xf numFmtId="168" fontId="0" fillId="0" borderId="22" xfId="0" applyNumberFormat="1" applyBorder="1" applyAlignment="1">
      <alignment horizontal="center" vertical="center"/>
    </xf>
    <xf numFmtId="10" fontId="0" fillId="0" borderId="23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9" fillId="23" borderId="5" xfId="0" applyFont="1" applyFill="1" applyBorder="1" applyAlignment="1">
      <alignment horizontal="center" vertical="center"/>
    </xf>
    <xf numFmtId="9" fontId="28" fillId="0" borderId="1" xfId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2" borderId="0" xfId="0" applyFill="1"/>
    <xf numFmtId="0" fontId="0" fillId="30" borderId="0" xfId="0" applyFill="1" applyAlignment="1">
      <alignment horizontal="center" vertical="center"/>
    </xf>
    <xf numFmtId="0" fontId="0" fillId="30" borderId="0" xfId="0" applyFont="1" applyFill="1" applyAlignment="1">
      <alignment horizontal="center" vertical="center"/>
    </xf>
    <xf numFmtId="0" fontId="0" fillId="30" borderId="0" xfId="0" applyNumberFormat="1" applyFill="1" applyAlignment="1">
      <alignment horizontal="center" vertical="center"/>
    </xf>
    <xf numFmtId="14" fontId="0" fillId="30" borderId="0" xfId="0" applyNumberFormat="1" applyFill="1" applyAlignment="1">
      <alignment horizontal="center" vertical="center"/>
    </xf>
    <xf numFmtId="10" fontId="0" fillId="30" borderId="0" xfId="1" applyNumberFormat="1" applyFont="1" applyFill="1" applyAlignment="1">
      <alignment horizontal="center" vertical="center"/>
    </xf>
    <xf numFmtId="10" fontId="0" fillId="30" borderId="0" xfId="0" applyNumberForma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10" fontId="36" fillId="0" borderId="1" xfId="1" applyNumberFormat="1" applyFont="1" applyFill="1" applyBorder="1" applyAlignment="1">
      <alignment horizontal="center" vertical="center"/>
    </xf>
    <xf numFmtId="10" fontId="0" fillId="6" borderId="1" xfId="1" applyNumberFormat="1" applyFont="1" applyFill="1" applyBorder="1" applyAlignment="1">
      <alignment wrapText="1"/>
    </xf>
    <xf numFmtId="0" fontId="10" fillId="33" borderId="0" xfId="0" applyFont="1" applyFill="1" applyAlignment="1">
      <alignment horizontal="center" vertical="center"/>
    </xf>
    <xf numFmtId="0" fontId="0" fillId="6" borderId="0" xfId="0" applyFill="1" applyAlignment="1">
      <alignment horizontal="center"/>
    </xf>
    <xf numFmtId="10" fontId="11" fillId="0" borderId="1" xfId="1" applyNumberFormat="1" applyFont="1" applyBorder="1" applyAlignment="1">
      <alignment horizontal="center" vertical="center" wrapText="1"/>
    </xf>
    <xf numFmtId="10" fontId="2" fillId="6" borderId="1" xfId="1" applyNumberFormat="1" applyFont="1" applyFill="1" applyBorder="1" applyAlignment="1">
      <alignment wrapText="1"/>
    </xf>
    <xf numFmtId="0" fontId="2" fillId="0" borderId="1" xfId="0" applyFont="1" applyBorder="1"/>
    <xf numFmtId="10" fontId="11" fillId="5" borderId="1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4" borderId="0" xfId="0" applyFill="1" applyAlignment="1">
      <alignment horizontal="center" vertical="center"/>
    </xf>
    <xf numFmtId="2" fontId="5" fillId="4" borderId="1" xfId="1" applyNumberFormat="1" applyFont="1" applyFill="1" applyBorder="1" applyAlignment="1">
      <alignment horizontal="center" vertical="center"/>
    </xf>
    <xf numFmtId="10" fontId="5" fillId="4" borderId="1" xfId="1" applyNumberFormat="1" applyFont="1" applyFill="1" applyBorder="1" applyAlignment="1">
      <alignment horizontal="center" vertical="center" wrapText="1"/>
    </xf>
    <xf numFmtId="10" fontId="5" fillId="4" borderId="1" xfId="1" applyNumberFormat="1" applyFont="1" applyFill="1" applyBorder="1" applyAlignment="1">
      <alignment horizontal="center" vertical="center"/>
    </xf>
    <xf numFmtId="0" fontId="5" fillId="4" borderId="1" xfId="1" applyNumberFormat="1" applyFont="1" applyFill="1" applyBorder="1" applyAlignment="1">
      <alignment horizontal="center" vertical="center"/>
    </xf>
    <xf numFmtId="1" fontId="5" fillId="4" borderId="1" xfId="1" applyNumberFormat="1" applyFont="1" applyFill="1" applyBorder="1" applyAlignment="1">
      <alignment horizontal="center" vertical="center"/>
    </xf>
    <xf numFmtId="10" fontId="5" fillId="5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5" fillId="0" borderId="1" xfId="0" applyNumberFormat="1" applyFont="1" applyFill="1" applyBorder="1" applyAlignment="1">
      <alignment horizontal="center"/>
    </xf>
    <xf numFmtId="0" fontId="0" fillId="33" borderId="0" xfId="0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14" fontId="0" fillId="7" borderId="1" xfId="0" applyNumberFormat="1" applyFill="1" applyBorder="1" applyAlignment="1">
      <alignment horizontal="center"/>
    </xf>
    <xf numFmtId="2" fontId="5" fillId="7" borderId="1" xfId="0" applyNumberFormat="1" applyFon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34" borderId="26" xfId="0" applyFill="1" applyBorder="1" applyAlignment="1">
      <alignment horizontal="center"/>
    </xf>
    <xf numFmtId="0" fontId="0" fillId="34" borderId="1" xfId="0" applyFill="1" applyBorder="1" applyAlignment="1">
      <alignment horizontal="center"/>
    </xf>
    <xf numFmtId="14" fontId="0" fillId="34" borderId="1" xfId="0" applyNumberFormat="1" applyFill="1" applyBorder="1" applyAlignment="1">
      <alignment horizontal="center"/>
    </xf>
    <xf numFmtId="0" fontId="0" fillId="34" borderId="1" xfId="0" applyNumberFormat="1" applyFill="1" applyBorder="1" applyAlignment="1">
      <alignment horizontal="center"/>
    </xf>
    <xf numFmtId="0" fontId="0" fillId="34" borderId="3" xfId="0" applyNumberFormat="1" applyFill="1" applyBorder="1" applyAlignment="1">
      <alignment horizontal="center"/>
    </xf>
    <xf numFmtId="14" fontId="0" fillId="34" borderId="2" xfId="0" applyNumberFormat="1" applyFill="1" applyBorder="1" applyAlignment="1">
      <alignment horizontal="center"/>
    </xf>
    <xf numFmtId="0" fontId="0" fillId="30" borderId="1" xfId="0" applyNumberFormat="1" applyFill="1" applyBorder="1" applyAlignment="1">
      <alignment horizontal="center"/>
    </xf>
    <xf numFmtId="0" fontId="0" fillId="30" borderId="3" xfId="0" applyNumberFormat="1" applyFill="1" applyBorder="1" applyAlignment="1">
      <alignment horizontal="center"/>
    </xf>
    <xf numFmtId="2" fontId="0" fillId="30" borderId="1" xfId="0" applyNumberFormat="1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4" fontId="0" fillId="0" borderId="0" xfId="0" applyNumberFormat="1" applyAlignment="1">
      <alignment horizontal="center" vertical="center" inden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17" borderId="26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14" fontId="0" fillId="17" borderId="1" xfId="0" applyNumberFormat="1" applyFill="1" applyBorder="1" applyAlignment="1">
      <alignment horizontal="center"/>
    </xf>
    <xf numFmtId="2" fontId="0" fillId="17" borderId="1" xfId="0" applyNumberFormat="1" applyFill="1" applyBorder="1" applyAlignment="1">
      <alignment horizontal="center"/>
    </xf>
    <xf numFmtId="0" fontId="0" fillId="17" borderId="1" xfId="0" applyNumberFormat="1" applyFill="1" applyBorder="1" applyAlignment="1">
      <alignment horizontal="center"/>
    </xf>
    <xf numFmtId="0" fontId="0" fillId="17" borderId="3" xfId="0" applyNumberFormat="1" applyFill="1" applyBorder="1" applyAlignment="1">
      <alignment horizontal="center"/>
    </xf>
    <xf numFmtId="0" fontId="5" fillId="35" borderId="1" xfId="0" applyFont="1" applyFill="1" applyBorder="1" applyAlignment="1">
      <alignment horizontal="center"/>
    </xf>
    <xf numFmtId="2" fontId="0" fillId="34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0" fillId="0" borderId="3" xfId="0" applyNumberFormat="1" applyFill="1" applyBorder="1" applyAlignment="1">
      <alignment horizontal="center"/>
    </xf>
    <xf numFmtId="0" fontId="0" fillId="3" borderId="0" xfId="0" applyFill="1" applyAlignment="1">
      <alignment horizontal="center" vertical="center"/>
    </xf>
    <xf numFmtId="10" fontId="5" fillId="17" borderId="13" xfId="1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0" fontId="5" fillId="36" borderId="13" xfId="1" applyNumberFormat="1" applyFont="1" applyFill="1" applyBorder="1" applyAlignment="1">
      <alignment horizontal="center"/>
    </xf>
    <xf numFmtId="0" fontId="0" fillId="36" borderId="26" xfId="0" applyFill="1" applyBorder="1" applyAlignment="1">
      <alignment horizontal="center"/>
    </xf>
    <xf numFmtId="0" fontId="0" fillId="36" borderId="1" xfId="0" applyFill="1" applyBorder="1" applyAlignment="1">
      <alignment horizontal="center"/>
    </xf>
    <xf numFmtId="14" fontId="0" fillId="36" borderId="1" xfId="0" applyNumberFormat="1" applyFill="1" applyBorder="1" applyAlignment="1">
      <alignment horizontal="center"/>
    </xf>
    <xf numFmtId="2" fontId="5" fillId="36" borderId="5" xfId="1" applyNumberFormat="1" applyFont="1" applyFill="1" applyBorder="1" applyAlignment="1">
      <alignment horizontal="center"/>
    </xf>
    <xf numFmtId="0" fontId="0" fillId="36" borderId="1" xfId="0" applyNumberFormat="1" applyFill="1" applyBorder="1" applyAlignment="1">
      <alignment horizontal="center"/>
    </xf>
    <xf numFmtId="0" fontId="0" fillId="36" borderId="3" xfId="0" applyNumberFormat="1" applyFill="1" applyBorder="1" applyAlignment="1">
      <alignment horizontal="center"/>
    </xf>
    <xf numFmtId="2" fontId="0" fillId="36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9" fillId="23" borderId="5" xfId="0" applyFont="1" applyFill="1" applyBorder="1" applyAlignment="1">
      <alignment horizontal="center" vertical="center"/>
    </xf>
    <xf numFmtId="9" fontId="28" fillId="0" borderId="1" xfId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2" borderId="1" xfId="0" applyNumberFormat="1" applyFill="1" applyBorder="1" applyAlignment="1">
      <alignment horizontal="center"/>
    </xf>
    <xf numFmtId="0" fontId="0" fillId="2" borderId="3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37" borderId="26" xfId="0" applyFill="1" applyBorder="1" applyAlignment="1">
      <alignment horizontal="center"/>
    </xf>
    <xf numFmtId="0" fontId="0" fillId="37" borderId="1" xfId="0" applyFill="1" applyBorder="1" applyAlignment="1">
      <alignment horizontal="center"/>
    </xf>
    <xf numFmtId="14" fontId="0" fillId="37" borderId="1" xfId="0" applyNumberFormat="1" applyFill="1" applyBorder="1" applyAlignment="1">
      <alignment horizontal="center"/>
    </xf>
    <xf numFmtId="2" fontId="0" fillId="37" borderId="1" xfId="0" applyNumberFormat="1" applyFill="1" applyBorder="1" applyAlignment="1">
      <alignment horizontal="center"/>
    </xf>
    <xf numFmtId="0" fontId="0" fillId="37" borderId="1" xfId="0" applyNumberFormat="1" applyFill="1" applyBorder="1" applyAlignment="1">
      <alignment horizontal="center"/>
    </xf>
    <xf numFmtId="0" fontId="0" fillId="37" borderId="3" xfId="0" applyNumberFormat="1" applyFill="1" applyBorder="1" applyAlignment="1">
      <alignment horizontal="center"/>
    </xf>
    <xf numFmtId="2" fontId="2" fillId="0" borderId="0" xfId="1" applyNumberFormat="1" applyFont="1" applyFill="1" applyBorder="1" applyAlignment="1">
      <alignment horizontal="center" vertical="center"/>
    </xf>
    <xf numFmtId="10" fontId="2" fillId="0" borderId="0" xfId="1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0" fontId="2" fillId="4" borderId="0" xfId="1" applyNumberFormat="1" applyFont="1" applyFill="1" applyBorder="1" applyAlignment="1">
      <alignment horizontal="center" vertical="center"/>
    </xf>
    <xf numFmtId="10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Font="1" applyBorder="1" applyAlignment="1">
      <alignment horizontal="center" vertical="center"/>
    </xf>
    <xf numFmtId="10" fontId="0" fillId="0" borderId="0" xfId="1" applyNumberFormat="1" applyFont="1" applyBorder="1" applyAlignment="1">
      <alignment horizontal="center"/>
    </xf>
    <xf numFmtId="0" fontId="0" fillId="0" borderId="0" xfId="0" applyFill="1" applyBorder="1"/>
    <xf numFmtId="10" fontId="5" fillId="30" borderId="13" xfId="1" applyNumberFormat="1" applyFont="1" applyFill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0" fillId="38" borderId="26" xfId="0" applyFill="1" applyBorder="1" applyAlignment="1">
      <alignment horizontal="center"/>
    </xf>
    <xf numFmtId="0" fontId="0" fillId="38" borderId="1" xfId="0" applyFill="1" applyBorder="1" applyAlignment="1">
      <alignment horizontal="center"/>
    </xf>
    <xf numFmtId="14" fontId="0" fillId="38" borderId="1" xfId="0" applyNumberFormat="1" applyFill="1" applyBorder="1" applyAlignment="1">
      <alignment horizontal="center"/>
    </xf>
    <xf numFmtId="2" fontId="0" fillId="38" borderId="1" xfId="0" applyNumberFormat="1" applyFill="1" applyBorder="1" applyAlignment="1">
      <alignment horizontal="center"/>
    </xf>
    <xf numFmtId="0" fontId="0" fillId="38" borderId="1" xfId="0" applyNumberFormat="1" applyFill="1" applyBorder="1" applyAlignment="1">
      <alignment horizontal="center"/>
    </xf>
    <xf numFmtId="0" fontId="0" fillId="38" borderId="3" xfId="0" applyNumberFormat="1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14" fontId="0" fillId="0" borderId="5" xfId="0" applyNumberFormat="1" applyFill="1" applyBorder="1" applyAlignment="1">
      <alignment horizontal="center"/>
    </xf>
    <xf numFmtId="2" fontId="0" fillId="0" borderId="5" xfId="0" applyNumberFormat="1" applyFill="1" applyBorder="1" applyAlignment="1">
      <alignment horizontal="center"/>
    </xf>
    <xf numFmtId="0" fontId="0" fillId="0" borderId="5" xfId="0" applyNumberFormat="1" applyFill="1" applyBorder="1" applyAlignment="1">
      <alignment horizontal="center"/>
    </xf>
    <xf numFmtId="0" fontId="0" fillId="0" borderId="32" xfId="0" applyNumberFormat="1" applyFill="1" applyBorder="1" applyAlignment="1">
      <alignment horizontal="center"/>
    </xf>
    <xf numFmtId="0" fontId="0" fillId="17" borderId="54" xfId="0" applyFill="1" applyBorder="1" applyAlignment="1">
      <alignment horizontal="center"/>
    </xf>
    <xf numFmtId="0" fontId="0" fillId="17" borderId="30" xfId="0" applyFill="1" applyBorder="1" applyAlignment="1">
      <alignment horizontal="center"/>
    </xf>
    <xf numFmtId="14" fontId="0" fillId="17" borderId="30" xfId="0" applyNumberFormat="1" applyFill="1" applyBorder="1" applyAlignment="1">
      <alignment horizontal="center"/>
    </xf>
    <xf numFmtId="2" fontId="0" fillId="17" borderId="30" xfId="0" applyNumberFormat="1" applyFill="1" applyBorder="1" applyAlignment="1">
      <alignment horizontal="center"/>
    </xf>
    <xf numFmtId="0" fontId="0" fillId="17" borderId="30" xfId="0" applyNumberFormat="1" applyFill="1" applyBorder="1" applyAlignment="1">
      <alignment horizontal="center"/>
    </xf>
    <xf numFmtId="0" fontId="0" fillId="17" borderId="39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9" fillId="23" borderId="5" xfId="0" applyFont="1" applyFill="1" applyBorder="1" applyAlignment="1">
      <alignment horizontal="center" vertical="center"/>
    </xf>
    <xf numFmtId="9" fontId="28" fillId="0" borderId="1" xfId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30" fillId="17" borderId="1" xfId="3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3" borderId="26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NumberFormat="1" applyFill="1" applyBorder="1" applyAlignment="1">
      <alignment horizontal="center"/>
    </xf>
    <xf numFmtId="0" fontId="0" fillId="3" borderId="3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0" fontId="39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17" borderId="13" xfId="0" applyFill="1" applyBorder="1" applyAlignment="1">
      <alignment horizontal="center"/>
    </xf>
    <xf numFmtId="0" fontId="0" fillId="17" borderId="5" xfId="0" applyFill="1" applyBorder="1" applyAlignment="1">
      <alignment horizontal="center"/>
    </xf>
    <xf numFmtId="14" fontId="0" fillId="17" borderId="5" xfId="0" applyNumberFormat="1" applyFill="1" applyBorder="1" applyAlignment="1">
      <alignment horizontal="center"/>
    </xf>
    <xf numFmtId="2" fontId="0" fillId="17" borderId="5" xfId="0" applyNumberFormat="1" applyFill="1" applyBorder="1" applyAlignment="1">
      <alignment horizontal="center"/>
    </xf>
    <xf numFmtId="0" fontId="0" fillId="17" borderId="5" xfId="0" applyNumberFormat="1" applyFill="1" applyBorder="1" applyAlignment="1">
      <alignment horizontal="center"/>
    </xf>
    <xf numFmtId="0" fontId="0" fillId="17" borderId="32" xfId="0" applyNumberFormat="1" applyFill="1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30" xfId="0" applyBorder="1" applyAlignment="1">
      <alignment horizontal="center"/>
    </xf>
    <xf numFmtId="14" fontId="0" fillId="0" borderId="30" xfId="0" applyNumberFormat="1" applyBorder="1" applyAlignment="1">
      <alignment horizontal="center"/>
    </xf>
    <xf numFmtId="2" fontId="0" fillId="0" borderId="30" xfId="0" applyNumberFormat="1" applyFill="1" applyBorder="1" applyAlignment="1">
      <alignment horizontal="center"/>
    </xf>
    <xf numFmtId="0" fontId="0" fillId="0" borderId="30" xfId="0" applyNumberFormat="1" applyBorder="1" applyAlignment="1">
      <alignment horizontal="center"/>
    </xf>
    <xf numFmtId="0" fontId="0" fillId="0" borderId="39" xfId="0" applyNumberFormat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5" fillId="18" borderId="1" xfId="0" applyFont="1" applyFill="1" applyBorder="1" applyAlignment="1">
      <alignment horizontal="center"/>
    </xf>
    <xf numFmtId="2" fontId="5" fillId="17" borderId="5" xfId="1" applyNumberFormat="1" applyFont="1" applyFill="1" applyBorder="1" applyAlignment="1">
      <alignment horizontal="center"/>
    </xf>
    <xf numFmtId="2" fontId="5" fillId="2" borderId="5" xfId="1" applyNumberFormat="1" applyFont="1" applyFill="1" applyBorder="1" applyAlignment="1">
      <alignment horizontal="center"/>
    </xf>
    <xf numFmtId="0" fontId="40" fillId="0" borderId="0" xfId="0" applyFont="1" applyAlignment="1">
      <alignment horizontal="center" vertical="center"/>
    </xf>
    <xf numFmtId="0" fontId="40" fillId="0" borderId="0" xfId="0" applyFont="1" applyFill="1" applyAlignment="1">
      <alignment horizontal="center" vertical="center"/>
    </xf>
    <xf numFmtId="10" fontId="40" fillId="0" borderId="0" xfId="0" applyNumberFormat="1" applyFont="1" applyAlignment="1">
      <alignment horizontal="center" vertical="center"/>
    </xf>
    <xf numFmtId="10" fontId="1" fillId="0" borderId="0" xfId="1" applyNumberFormat="1" applyFont="1" applyFill="1" applyAlignment="1">
      <alignment horizontal="center" vertical="center"/>
    </xf>
    <xf numFmtId="2" fontId="13" fillId="0" borderId="5" xfId="1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39" borderId="26" xfId="0" applyFill="1" applyBorder="1" applyAlignment="1">
      <alignment horizontal="center"/>
    </xf>
    <xf numFmtId="0" fontId="0" fillId="39" borderId="1" xfId="0" applyFill="1" applyBorder="1" applyAlignment="1">
      <alignment horizontal="center"/>
    </xf>
    <xf numFmtId="14" fontId="0" fillId="39" borderId="1" xfId="0" applyNumberFormat="1" applyFill="1" applyBorder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19" fillId="23" borderId="5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9" fontId="28" fillId="0" borderId="1" xfId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4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1" borderId="0" xfId="0" applyFill="1"/>
    <xf numFmtId="14" fontId="0" fillId="31" borderId="1" xfId="0" applyNumberFormat="1" applyFill="1" applyBorder="1" applyAlignment="1">
      <alignment horizontal="center"/>
    </xf>
    <xf numFmtId="2" fontId="13" fillId="5" borderId="5" xfId="1" applyNumberFormat="1" applyFont="1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0" fillId="5" borderId="1" xfId="0" applyNumberFormat="1" applyFill="1" applyBorder="1" applyAlignment="1">
      <alignment horizontal="center"/>
    </xf>
    <xf numFmtId="0" fontId="0" fillId="5" borderId="3" xfId="0" applyNumberFormat="1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24" fillId="3" borderId="0" xfId="0" applyFont="1" applyFill="1" applyAlignment="1">
      <alignment horizontal="center"/>
    </xf>
    <xf numFmtId="164" fontId="4" fillId="2" borderId="0" xfId="0" applyNumberFormat="1" applyFont="1" applyFill="1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25" fillId="23" borderId="7" xfId="0" applyFont="1" applyFill="1" applyBorder="1" applyAlignment="1">
      <alignment horizontal="center" vertical="center"/>
    </xf>
    <xf numFmtId="0" fontId="25" fillId="23" borderId="8" xfId="0" applyFont="1" applyFill="1" applyBorder="1" applyAlignment="1">
      <alignment horizontal="center" vertical="center"/>
    </xf>
    <xf numFmtId="0" fontId="25" fillId="23" borderId="9" xfId="0" applyFont="1" applyFill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/>
    </xf>
    <xf numFmtId="0" fontId="26" fillId="0" borderId="21" xfId="0" applyFont="1" applyBorder="1" applyAlignment="1">
      <alignment horizontal="center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8" fillId="23" borderId="1" xfId="0" applyFont="1" applyFill="1" applyBorder="1" applyAlignment="1">
      <alignment horizontal="center" vertical="center"/>
    </xf>
    <xf numFmtId="0" fontId="28" fillId="24" borderId="26" xfId="0" applyFont="1" applyFill="1" applyBorder="1" applyAlignment="1">
      <alignment horizontal="center" vertical="center"/>
    </xf>
    <xf numFmtId="0" fontId="28" fillId="24" borderId="1" xfId="0" applyFont="1" applyFill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35" xfId="0" applyNumberFormat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 wrapText="1"/>
    </xf>
    <xf numFmtId="0" fontId="28" fillId="24" borderId="26" xfId="0" applyFont="1" applyFill="1" applyBorder="1" applyAlignment="1">
      <alignment horizontal="center" vertical="center" wrapText="1"/>
    </xf>
    <xf numFmtId="0" fontId="28" fillId="24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2" fontId="2" fillId="5" borderId="39" xfId="0" applyNumberFormat="1" applyFont="1" applyFill="1" applyBorder="1" applyAlignment="1">
      <alignment horizontal="center" vertical="center"/>
    </xf>
    <xf numFmtId="2" fontId="2" fillId="5" borderId="40" xfId="0" applyNumberFormat="1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9" fontId="28" fillId="0" borderId="1" xfId="1" applyFont="1" applyFill="1" applyBorder="1" applyAlignment="1">
      <alignment horizontal="center" vertical="center"/>
    </xf>
    <xf numFmtId="0" fontId="25" fillId="3" borderId="30" xfId="0" applyFont="1" applyFill="1" applyBorder="1" applyAlignment="1">
      <alignment horizontal="center" vertical="center"/>
    </xf>
    <xf numFmtId="0" fontId="19" fillId="23" borderId="5" xfId="0" applyFont="1" applyFill="1" applyBorder="1" applyAlignment="1">
      <alignment horizontal="center" vertical="center"/>
    </xf>
    <xf numFmtId="0" fontId="28" fillId="25" borderId="5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10" fontId="20" fillId="0" borderId="1" xfId="1" applyNumberFormat="1" applyFont="1" applyBorder="1" applyAlignment="1">
      <alignment horizontal="center"/>
    </xf>
    <xf numFmtId="0" fontId="34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/>
    </xf>
    <xf numFmtId="0" fontId="35" fillId="5" borderId="3" xfId="0" applyFont="1" applyFill="1" applyBorder="1" applyAlignment="1">
      <alignment horizontal="center" vertical="center" wrapText="1"/>
    </xf>
    <xf numFmtId="0" fontId="35" fillId="5" borderId="2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11" borderId="1" xfId="1" applyNumberFormat="1" applyFont="1" applyFill="1" applyBorder="1" applyAlignment="1">
      <alignment horizontal="center" vertical="center"/>
    </xf>
    <xf numFmtId="10" fontId="0" fillId="7" borderId="2" xfId="0" applyNumberFormat="1" applyFill="1" applyBorder="1" applyAlignment="1">
      <alignment horizontal="center" vertical="center"/>
    </xf>
    <xf numFmtId="10" fontId="0" fillId="7" borderId="4" xfId="0" applyNumberFormat="1" applyFill="1" applyBorder="1" applyAlignment="1">
      <alignment horizontal="center" vertical="center"/>
    </xf>
    <xf numFmtId="10" fontId="0" fillId="7" borderId="5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1" xfId="1" applyNumberFormat="1" applyFont="1" applyFill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7" borderId="1" xfId="0" applyFill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</cellXfs>
  <cellStyles count="4">
    <cellStyle name="Bueno" xfId="3" builtinId="26"/>
    <cellStyle name="Millares" xfId="2" builtinId="3"/>
    <cellStyle name="Normal" xfId="0" builtinId="0"/>
    <cellStyle name="Porcentaje" xfId="1" builtinId="5"/>
  </cellStyles>
  <dxfs count="103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color auto="1"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14" formatCode="0.00%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</dxf>
    <dxf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9" tint="0.59999389629810485"/>
        </patternFill>
      </fill>
    </dxf>
    <dxf>
      <fill>
        <patternFill patternType="none">
          <bgColor auto="1"/>
        </patternFill>
      </fill>
    </dxf>
    <dxf>
      <numFmt numFmtId="2" formatCode="0.00"/>
    </dxf>
    <dxf>
      <numFmt numFmtId="14" formatCode="0.00%"/>
    </dxf>
    <dxf>
      <numFmt numFmtId="1" formatCode="0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numFmt numFmtId="2" formatCode="0.00"/>
    </dxf>
    <dxf>
      <numFmt numFmtId="14" formatCode="0.00%"/>
    </dxf>
    <dxf>
      <numFmt numFmtId="1" formatCode="0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0.59999389629810485"/>
        </patternFill>
      </fill>
    </dxf>
    <dxf>
      <fill>
        <patternFill patternType="none">
          <bgColor auto="1"/>
        </patternFill>
      </fill>
    </dxf>
    <dxf>
      <numFmt numFmtId="2" formatCode="0.00"/>
    </dxf>
    <dxf>
      <numFmt numFmtId="14" formatCode="0.00%"/>
    </dxf>
    <dxf>
      <numFmt numFmtId="1" formatCode="0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4" tint="0.79998168889431442"/>
        </patternFill>
      </fill>
    </dxf>
    <dxf>
      <fill>
        <patternFill patternType="none">
          <bgColor auto="1"/>
        </patternFill>
      </fill>
    </dxf>
    <dxf>
      <numFmt numFmtId="2" formatCode="0.00"/>
    </dxf>
    <dxf>
      <numFmt numFmtId="14" formatCode="0.00%"/>
    </dxf>
    <dxf>
      <numFmt numFmtId="1" formatCode="0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rgb="FFFF0000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none">
          <bgColor auto="1"/>
        </patternFill>
      </fill>
    </dxf>
    <dxf>
      <numFmt numFmtId="2" formatCode="0.00"/>
    </dxf>
    <dxf>
      <numFmt numFmtId="14" formatCode="0.00%"/>
    </dxf>
    <dxf>
      <numFmt numFmtId="1" formatCode="0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0.59999389629810485"/>
        </patternFill>
      </fill>
    </dxf>
    <dxf>
      <fill>
        <patternFill patternType="none">
          <bgColor auto="1"/>
        </patternFill>
      </fill>
    </dxf>
    <dxf>
      <numFmt numFmtId="2" formatCode="0.00"/>
    </dxf>
    <dxf>
      <numFmt numFmtId="14" formatCode="0.00%"/>
    </dxf>
    <dxf>
      <numFmt numFmtId="1" formatCode="0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none">
          <bgColor auto="1"/>
        </patternFill>
      </fill>
    </dxf>
    <dxf>
      <numFmt numFmtId="2" formatCode="0.00"/>
    </dxf>
    <dxf>
      <numFmt numFmtId="14" formatCode="0.00%"/>
    </dxf>
    <dxf>
      <numFmt numFmtId="1" formatCode="0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numFmt numFmtId="0" formatCode="General"/>
      <alignment horizont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2" formatCode="0.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numFmt numFmtId="2" formatCode="0.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2" formatCode="0.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numFmt numFmtId="1" formatCode="0"/>
    </dxf>
    <dxf>
      <alignment horizontal="center"/>
    </dxf>
    <dxf>
      <numFmt numFmtId="2" formatCode="0.00"/>
    </dxf>
    <dxf>
      <numFmt numFmtId="2" formatCode="0.00"/>
    </dxf>
    <dxf>
      <alignment horizontal="center"/>
    </dxf>
    <dxf>
      <numFmt numFmtId="2" formatCode="0.00"/>
    </dxf>
    <dxf>
      <numFmt numFmtId="2" formatCode="0.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72813775"/>
        <c:axId val="47280849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Informe!$AP$2</c15:sqref>
                        </c15:formulaRef>
                      </c:ext>
                    </c:extLst>
                    <c:strCache>
                      <c:ptCount val="1"/>
                      <c:pt idx="0">
                        <c:v>Ton Extracción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ullRef>
                          <c15:sqref>Informe!$AO$37:$AO$64</c15:sqref>
                        </c15:fullRef>
                        <c15:formulaRef>
                          <c15:sqref>(Informe!$AO$39:$AO$44,Informe!$AO$46:$AO$51,Informe!$AO$53:$AO$64)</c15:sqref>
                        </c15:formulaRef>
                      </c:ext>
                    </c:extLst>
                    <c:numCache>
                      <c:formatCode>m/d/yyyy</c:formatCode>
                      <c:ptCount val="24"/>
                      <c:pt idx="0">
                        <c:v>45721</c:v>
                      </c:pt>
                      <c:pt idx="1">
                        <c:v>45722</c:v>
                      </c:pt>
                      <c:pt idx="2">
                        <c:v>45723</c:v>
                      </c:pt>
                      <c:pt idx="3">
                        <c:v>45724</c:v>
                      </c:pt>
                      <c:pt idx="4">
                        <c:v>45725</c:v>
                      </c:pt>
                      <c:pt idx="5">
                        <c:v>45726</c:v>
                      </c:pt>
                      <c:pt idx="6">
                        <c:v>45728</c:v>
                      </c:pt>
                      <c:pt idx="7">
                        <c:v>45729</c:v>
                      </c:pt>
                      <c:pt idx="8">
                        <c:v>45730</c:v>
                      </c:pt>
                      <c:pt idx="9">
                        <c:v>45731</c:v>
                      </c:pt>
                      <c:pt idx="10">
                        <c:v>45732</c:v>
                      </c:pt>
                      <c:pt idx="11">
                        <c:v>45733</c:v>
                      </c:pt>
                      <c:pt idx="12">
                        <c:v>45735</c:v>
                      </c:pt>
                      <c:pt idx="13">
                        <c:v>45736</c:v>
                      </c:pt>
                      <c:pt idx="14">
                        <c:v>45737</c:v>
                      </c:pt>
                      <c:pt idx="15">
                        <c:v>45738</c:v>
                      </c:pt>
                      <c:pt idx="16">
                        <c:v>45739</c:v>
                      </c:pt>
                      <c:pt idx="17">
                        <c:v>45740</c:v>
                      </c:pt>
                      <c:pt idx="18">
                        <c:v>45741</c:v>
                      </c:pt>
                      <c:pt idx="19">
                        <c:v>45742</c:v>
                      </c:pt>
                      <c:pt idx="20">
                        <c:v>45743</c:v>
                      </c:pt>
                      <c:pt idx="21">
                        <c:v>45744</c:v>
                      </c:pt>
                      <c:pt idx="22">
                        <c:v>45745</c:v>
                      </c:pt>
                      <c:pt idx="23">
                        <c:v>45746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Informe!$AP$37:$AP$64</c15:sqref>
                        </c15:fullRef>
                        <c15:formulaRef>
                          <c15:sqref>(Informe!$AP$39:$AP$44,Informe!$AP$46:$AP$51,Informe!$AP$53:$AP$64)</c15:sqref>
                        </c15:formulaRef>
                      </c:ext>
                    </c:extLst>
                    <c:numCache>
                      <c:formatCode>0.00</c:formatCode>
                      <c:ptCount val="24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534A-4838-8EBC-CB2C87C6A767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Informe!$AS$2</c15:sqref>
                        </c15:formulaRef>
                      </c:ext>
                    </c:extLst>
                    <c:strCache>
                      <c:ptCount val="1"/>
                      <c:pt idx="0">
                        <c:v>Ton Venta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Informe!$AO$37:$AO$64</c15:sqref>
                        </c15:fullRef>
                        <c15:formulaRef>
                          <c15:sqref>(Informe!$AO$39:$AO$44,Informe!$AO$46:$AO$51,Informe!$AO$53:$AO$64)</c15:sqref>
                        </c15:formulaRef>
                      </c:ext>
                    </c:extLst>
                    <c:numCache>
                      <c:formatCode>m/d/yyyy</c:formatCode>
                      <c:ptCount val="24"/>
                      <c:pt idx="0">
                        <c:v>45721</c:v>
                      </c:pt>
                      <c:pt idx="1">
                        <c:v>45722</c:v>
                      </c:pt>
                      <c:pt idx="2">
                        <c:v>45723</c:v>
                      </c:pt>
                      <c:pt idx="3">
                        <c:v>45724</c:v>
                      </c:pt>
                      <c:pt idx="4">
                        <c:v>45725</c:v>
                      </c:pt>
                      <c:pt idx="5">
                        <c:v>45726</c:v>
                      </c:pt>
                      <c:pt idx="6">
                        <c:v>45728</c:v>
                      </c:pt>
                      <c:pt idx="7">
                        <c:v>45729</c:v>
                      </c:pt>
                      <c:pt idx="8">
                        <c:v>45730</c:v>
                      </c:pt>
                      <c:pt idx="9">
                        <c:v>45731</c:v>
                      </c:pt>
                      <c:pt idx="10">
                        <c:v>45732</c:v>
                      </c:pt>
                      <c:pt idx="11">
                        <c:v>45733</c:v>
                      </c:pt>
                      <c:pt idx="12">
                        <c:v>45735</c:v>
                      </c:pt>
                      <c:pt idx="13">
                        <c:v>45736</c:v>
                      </c:pt>
                      <c:pt idx="14">
                        <c:v>45737</c:v>
                      </c:pt>
                      <c:pt idx="15">
                        <c:v>45738</c:v>
                      </c:pt>
                      <c:pt idx="16">
                        <c:v>45739</c:v>
                      </c:pt>
                      <c:pt idx="17">
                        <c:v>45740</c:v>
                      </c:pt>
                      <c:pt idx="18">
                        <c:v>45741</c:v>
                      </c:pt>
                      <c:pt idx="19">
                        <c:v>45742</c:v>
                      </c:pt>
                      <c:pt idx="20">
                        <c:v>45743</c:v>
                      </c:pt>
                      <c:pt idx="21">
                        <c:v>45744</c:v>
                      </c:pt>
                      <c:pt idx="22">
                        <c:v>45745</c:v>
                      </c:pt>
                      <c:pt idx="23">
                        <c:v>45746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Informe!$AS$37:$AS$64</c15:sqref>
                        </c15:fullRef>
                        <c15:formulaRef>
                          <c15:sqref>(Informe!$AS$39:$AS$44,Informe!$AS$46:$AS$51,Informe!$AS$53:$AS$64)</c15:sqref>
                        </c15:formulaRef>
                      </c:ext>
                    </c:extLst>
                    <c:numCache>
                      <c:formatCode>0.00</c:formatCode>
                      <c:ptCount val="24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34A-4838-8EBC-CB2C87C6A76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"/>
          <c:order val="1"/>
          <c:tx>
            <c:strRef>
              <c:f>Informe!$AQ$2</c:f>
              <c:strCache>
                <c:ptCount val="1"/>
                <c:pt idx="0">
                  <c:v>Ley Promedio Lab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Informe!$AO$37:$AO$64</c15:sqref>
                  </c15:fullRef>
                </c:ext>
              </c:extLst>
              <c:f>(Informe!$AO$39:$AO$44,Informe!$AO$46:$AO$51,Informe!$AO$53:$AO$64)</c:f>
              <c:numCache>
                <c:formatCode>m/d/yyyy</c:formatCode>
                <c:ptCount val="24"/>
                <c:pt idx="0">
                  <c:v>45721</c:v>
                </c:pt>
                <c:pt idx="1">
                  <c:v>45722</c:v>
                </c:pt>
                <c:pt idx="2">
                  <c:v>45723</c:v>
                </c:pt>
                <c:pt idx="3">
                  <c:v>45724</c:v>
                </c:pt>
                <c:pt idx="4">
                  <c:v>45725</c:v>
                </c:pt>
                <c:pt idx="5">
                  <c:v>45726</c:v>
                </c:pt>
                <c:pt idx="6">
                  <c:v>45728</c:v>
                </c:pt>
                <c:pt idx="7">
                  <c:v>45729</c:v>
                </c:pt>
                <c:pt idx="8">
                  <c:v>45730</c:v>
                </c:pt>
                <c:pt idx="9">
                  <c:v>45731</c:v>
                </c:pt>
                <c:pt idx="10">
                  <c:v>45732</c:v>
                </c:pt>
                <c:pt idx="11">
                  <c:v>45733</c:v>
                </c:pt>
                <c:pt idx="12">
                  <c:v>45735</c:v>
                </c:pt>
                <c:pt idx="13">
                  <c:v>45736</c:v>
                </c:pt>
                <c:pt idx="14">
                  <c:v>45737</c:v>
                </c:pt>
                <c:pt idx="15">
                  <c:v>45738</c:v>
                </c:pt>
                <c:pt idx="16">
                  <c:v>45739</c:v>
                </c:pt>
                <c:pt idx="17">
                  <c:v>45740</c:v>
                </c:pt>
                <c:pt idx="18">
                  <c:v>45741</c:v>
                </c:pt>
                <c:pt idx="19">
                  <c:v>45742</c:v>
                </c:pt>
                <c:pt idx="20">
                  <c:v>45743</c:v>
                </c:pt>
                <c:pt idx="21">
                  <c:v>45744</c:v>
                </c:pt>
                <c:pt idx="22">
                  <c:v>45745</c:v>
                </c:pt>
                <c:pt idx="23">
                  <c:v>45746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Informe!$AQ$37:$AQ$64</c15:sqref>
                  </c15:fullRef>
                </c:ext>
              </c:extLst>
              <c:f>(Informe!$AQ$39:$AQ$44,Informe!$AQ$46:$AQ$51,Informe!$AQ$53:$AQ$64)</c:f>
              <c:numCache>
                <c:formatCode>0.00%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4A-4838-8EBC-CB2C87C6A767}"/>
            </c:ext>
          </c:extLst>
        </c:ser>
        <c:ser>
          <c:idx val="2"/>
          <c:order val="2"/>
          <c:tx>
            <c:strRef>
              <c:f>Informe!$AR$2</c:f>
              <c:strCache>
                <c:ptCount val="1"/>
                <c:pt idx="0">
                  <c:v>Ley Promedio Visual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Informe!$AO$37:$AO$64</c15:sqref>
                  </c15:fullRef>
                </c:ext>
              </c:extLst>
              <c:f>(Informe!$AO$39:$AO$44,Informe!$AO$46:$AO$51,Informe!$AO$53:$AO$64)</c:f>
              <c:numCache>
                <c:formatCode>m/d/yyyy</c:formatCode>
                <c:ptCount val="24"/>
                <c:pt idx="0">
                  <c:v>45721</c:v>
                </c:pt>
                <c:pt idx="1">
                  <c:v>45722</c:v>
                </c:pt>
                <c:pt idx="2">
                  <c:v>45723</c:v>
                </c:pt>
                <c:pt idx="3">
                  <c:v>45724</c:v>
                </c:pt>
                <c:pt idx="4">
                  <c:v>45725</c:v>
                </c:pt>
                <c:pt idx="5">
                  <c:v>45726</c:v>
                </c:pt>
                <c:pt idx="6">
                  <c:v>45728</c:v>
                </c:pt>
                <c:pt idx="7">
                  <c:v>45729</c:v>
                </c:pt>
                <c:pt idx="8">
                  <c:v>45730</c:v>
                </c:pt>
                <c:pt idx="9">
                  <c:v>45731</c:v>
                </c:pt>
                <c:pt idx="10">
                  <c:v>45732</c:v>
                </c:pt>
                <c:pt idx="11">
                  <c:v>45733</c:v>
                </c:pt>
                <c:pt idx="12">
                  <c:v>45735</c:v>
                </c:pt>
                <c:pt idx="13">
                  <c:v>45736</c:v>
                </c:pt>
                <c:pt idx="14">
                  <c:v>45737</c:v>
                </c:pt>
                <c:pt idx="15">
                  <c:v>45738</c:v>
                </c:pt>
                <c:pt idx="16">
                  <c:v>45739</c:v>
                </c:pt>
                <c:pt idx="17">
                  <c:v>45740</c:v>
                </c:pt>
                <c:pt idx="18">
                  <c:v>45741</c:v>
                </c:pt>
                <c:pt idx="19">
                  <c:v>45742</c:v>
                </c:pt>
                <c:pt idx="20">
                  <c:v>45743</c:v>
                </c:pt>
                <c:pt idx="21">
                  <c:v>45744</c:v>
                </c:pt>
                <c:pt idx="22">
                  <c:v>45745</c:v>
                </c:pt>
                <c:pt idx="23">
                  <c:v>45746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Informe!$AR$37:$AR$64</c15:sqref>
                  </c15:fullRef>
                </c:ext>
              </c:extLst>
              <c:f>(Informe!$AR$39:$AR$44,Informe!$AR$46:$AR$51,Informe!$AR$53:$AR$64)</c:f>
              <c:numCache>
                <c:formatCode>0.00%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34A-4838-8EBC-CB2C87C6A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2806095"/>
        <c:axId val="472799375"/>
        <c:extLst/>
      </c:lineChart>
      <c:catAx>
        <c:axId val="472813775"/>
        <c:scaling>
          <c:orientation val="minMax"/>
        </c:scaling>
        <c:delete val="0"/>
        <c:axPos val="b"/>
        <c:numFmt formatCode="dddd/dd/mm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72808495"/>
        <c:crosses val="autoZero"/>
        <c:auto val="0"/>
        <c:lblAlgn val="ctr"/>
        <c:lblOffset val="100"/>
        <c:noMultiLvlLbl val="1"/>
      </c:catAx>
      <c:valAx>
        <c:axId val="47280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72813775"/>
        <c:crosses val="autoZero"/>
        <c:crossBetween val="between"/>
      </c:valAx>
      <c:valAx>
        <c:axId val="472799375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72806095"/>
        <c:crosses val="max"/>
        <c:crossBetween val="between"/>
      </c:valAx>
      <c:dateAx>
        <c:axId val="472806095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72799375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72813775"/>
        <c:axId val="47280849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Informe!$AP$2</c15:sqref>
                        </c15:formulaRef>
                      </c:ext>
                    </c:extLst>
                    <c:strCache>
                      <c:ptCount val="1"/>
                      <c:pt idx="0">
                        <c:v>Ton Extracción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ullRef>
                          <c15:sqref>Informe!$AO$37:$AO$64</c15:sqref>
                        </c15:fullRef>
                        <c15:formulaRef>
                          <c15:sqref>(Informe!$AO$39:$AO$44,Informe!$AO$46:$AO$51,Informe!$AO$53:$AO$64)</c15:sqref>
                        </c15:formulaRef>
                      </c:ext>
                    </c:extLst>
                    <c:numCache>
                      <c:formatCode>m/d/yyyy</c:formatCode>
                      <c:ptCount val="24"/>
                      <c:pt idx="0">
                        <c:v>45721</c:v>
                      </c:pt>
                      <c:pt idx="1">
                        <c:v>45722</c:v>
                      </c:pt>
                      <c:pt idx="2">
                        <c:v>45723</c:v>
                      </c:pt>
                      <c:pt idx="3">
                        <c:v>45724</c:v>
                      </c:pt>
                      <c:pt idx="4">
                        <c:v>45725</c:v>
                      </c:pt>
                      <c:pt idx="5">
                        <c:v>45726</c:v>
                      </c:pt>
                      <c:pt idx="6">
                        <c:v>45728</c:v>
                      </c:pt>
                      <c:pt idx="7">
                        <c:v>45729</c:v>
                      </c:pt>
                      <c:pt idx="8">
                        <c:v>45730</c:v>
                      </c:pt>
                      <c:pt idx="9">
                        <c:v>45731</c:v>
                      </c:pt>
                      <c:pt idx="10">
                        <c:v>45732</c:v>
                      </c:pt>
                      <c:pt idx="11">
                        <c:v>45733</c:v>
                      </c:pt>
                      <c:pt idx="12">
                        <c:v>45735</c:v>
                      </c:pt>
                      <c:pt idx="13">
                        <c:v>45736</c:v>
                      </c:pt>
                      <c:pt idx="14">
                        <c:v>45737</c:v>
                      </c:pt>
                      <c:pt idx="15">
                        <c:v>45738</c:v>
                      </c:pt>
                      <c:pt idx="16">
                        <c:v>45739</c:v>
                      </c:pt>
                      <c:pt idx="17">
                        <c:v>45740</c:v>
                      </c:pt>
                      <c:pt idx="18">
                        <c:v>45741</c:v>
                      </c:pt>
                      <c:pt idx="19">
                        <c:v>45742</c:v>
                      </c:pt>
                      <c:pt idx="20">
                        <c:v>45743</c:v>
                      </c:pt>
                      <c:pt idx="21">
                        <c:v>45744</c:v>
                      </c:pt>
                      <c:pt idx="22">
                        <c:v>45745</c:v>
                      </c:pt>
                      <c:pt idx="23">
                        <c:v>45746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Informe!$AP$37:$AP$64</c15:sqref>
                        </c15:fullRef>
                        <c15:formulaRef>
                          <c15:sqref>(Informe!$AP$39:$AP$44,Informe!$AP$46:$AP$51,Informe!$AP$53:$AP$64)</c15:sqref>
                        </c15:formulaRef>
                      </c:ext>
                    </c:extLst>
                    <c:numCache>
                      <c:formatCode>0.00</c:formatCode>
                      <c:ptCount val="24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116B-4537-B597-A6936CA8150C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Informe!$AS$2</c15:sqref>
                        </c15:formulaRef>
                      </c:ext>
                    </c:extLst>
                    <c:strCache>
                      <c:ptCount val="1"/>
                      <c:pt idx="0">
                        <c:v>Ton Venta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Informe!$AO$37:$AO$64</c15:sqref>
                        </c15:fullRef>
                        <c15:formulaRef>
                          <c15:sqref>(Informe!$AO$39:$AO$44,Informe!$AO$46:$AO$51,Informe!$AO$53:$AO$64)</c15:sqref>
                        </c15:formulaRef>
                      </c:ext>
                    </c:extLst>
                    <c:numCache>
                      <c:formatCode>m/d/yyyy</c:formatCode>
                      <c:ptCount val="24"/>
                      <c:pt idx="0">
                        <c:v>45721</c:v>
                      </c:pt>
                      <c:pt idx="1">
                        <c:v>45722</c:v>
                      </c:pt>
                      <c:pt idx="2">
                        <c:v>45723</c:v>
                      </c:pt>
                      <c:pt idx="3">
                        <c:v>45724</c:v>
                      </c:pt>
                      <c:pt idx="4">
                        <c:v>45725</c:v>
                      </c:pt>
                      <c:pt idx="5">
                        <c:v>45726</c:v>
                      </c:pt>
                      <c:pt idx="6">
                        <c:v>45728</c:v>
                      </c:pt>
                      <c:pt idx="7">
                        <c:v>45729</c:v>
                      </c:pt>
                      <c:pt idx="8">
                        <c:v>45730</c:v>
                      </c:pt>
                      <c:pt idx="9">
                        <c:v>45731</c:v>
                      </c:pt>
                      <c:pt idx="10">
                        <c:v>45732</c:v>
                      </c:pt>
                      <c:pt idx="11">
                        <c:v>45733</c:v>
                      </c:pt>
                      <c:pt idx="12">
                        <c:v>45735</c:v>
                      </c:pt>
                      <c:pt idx="13">
                        <c:v>45736</c:v>
                      </c:pt>
                      <c:pt idx="14">
                        <c:v>45737</c:v>
                      </c:pt>
                      <c:pt idx="15">
                        <c:v>45738</c:v>
                      </c:pt>
                      <c:pt idx="16">
                        <c:v>45739</c:v>
                      </c:pt>
                      <c:pt idx="17">
                        <c:v>45740</c:v>
                      </c:pt>
                      <c:pt idx="18">
                        <c:v>45741</c:v>
                      </c:pt>
                      <c:pt idx="19">
                        <c:v>45742</c:v>
                      </c:pt>
                      <c:pt idx="20">
                        <c:v>45743</c:v>
                      </c:pt>
                      <c:pt idx="21">
                        <c:v>45744</c:v>
                      </c:pt>
                      <c:pt idx="22">
                        <c:v>45745</c:v>
                      </c:pt>
                      <c:pt idx="23">
                        <c:v>45746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Informe!$AS$37:$AS$64</c15:sqref>
                        </c15:fullRef>
                        <c15:formulaRef>
                          <c15:sqref>(Informe!$AS$39:$AS$44,Informe!$AS$46:$AS$51,Informe!$AS$53:$AS$64)</c15:sqref>
                        </c15:formulaRef>
                      </c:ext>
                    </c:extLst>
                    <c:numCache>
                      <c:formatCode>0.00</c:formatCode>
                      <c:ptCount val="24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16B-4537-B597-A6936CA8150C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"/>
          <c:order val="1"/>
          <c:tx>
            <c:strRef>
              <c:f>Informe!$AQ$2</c:f>
              <c:strCache>
                <c:ptCount val="1"/>
                <c:pt idx="0">
                  <c:v>Ley Promedio Lab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Informe!$AO$37:$AO$64</c15:sqref>
                  </c15:fullRef>
                </c:ext>
              </c:extLst>
              <c:f>(Informe!$AO$39:$AO$44,Informe!$AO$46:$AO$51,Informe!$AO$53:$AO$64)</c:f>
              <c:numCache>
                <c:formatCode>m/d/yyyy</c:formatCode>
                <c:ptCount val="24"/>
                <c:pt idx="0">
                  <c:v>45721</c:v>
                </c:pt>
                <c:pt idx="1">
                  <c:v>45722</c:v>
                </c:pt>
                <c:pt idx="2">
                  <c:v>45723</c:v>
                </c:pt>
                <c:pt idx="3">
                  <c:v>45724</c:v>
                </c:pt>
                <c:pt idx="4">
                  <c:v>45725</c:v>
                </c:pt>
                <c:pt idx="5">
                  <c:v>45726</c:v>
                </c:pt>
                <c:pt idx="6">
                  <c:v>45728</c:v>
                </c:pt>
                <c:pt idx="7">
                  <c:v>45729</c:v>
                </c:pt>
                <c:pt idx="8">
                  <c:v>45730</c:v>
                </c:pt>
                <c:pt idx="9">
                  <c:v>45731</c:v>
                </c:pt>
                <c:pt idx="10">
                  <c:v>45732</c:v>
                </c:pt>
                <c:pt idx="11">
                  <c:v>45733</c:v>
                </c:pt>
                <c:pt idx="12">
                  <c:v>45735</c:v>
                </c:pt>
                <c:pt idx="13">
                  <c:v>45736</c:v>
                </c:pt>
                <c:pt idx="14">
                  <c:v>45737</c:v>
                </c:pt>
                <c:pt idx="15">
                  <c:v>45738</c:v>
                </c:pt>
                <c:pt idx="16">
                  <c:v>45739</c:v>
                </c:pt>
                <c:pt idx="17">
                  <c:v>45740</c:v>
                </c:pt>
                <c:pt idx="18">
                  <c:v>45741</c:v>
                </c:pt>
                <c:pt idx="19">
                  <c:v>45742</c:v>
                </c:pt>
                <c:pt idx="20">
                  <c:v>45743</c:v>
                </c:pt>
                <c:pt idx="21">
                  <c:v>45744</c:v>
                </c:pt>
                <c:pt idx="22">
                  <c:v>45745</c:v>
                </c:pt>
                <c:pt idx="23">
                  <c:v>45746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Informe!$AQ$37:$AQ$64</c15:sqref>
                  </c15:fullRef>
                </c:ext>
              </c:extLst>
              <c:f>(Informe!$AQ$39:$AQ$44,Informe!$AQ$46:$AQ$51,Informe!$AQ$53:$AQ$64)</c:f>
              <c:numCache>
                <c:formatCode>0.00%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6B-4537-B597-A6936CA8150C}"/>
            </c:ext>
          </c:extLst>
        </c:ser>
        <c:ser>
          <c:idx val="2"/>
          <c:order val="2"/>
          <c:tx>
            <c:strRef>
              <c:f>Informe!$AR$2</c:f>
              <c:strCache>
                <c:ptCount val="1"/>
                <c:pt idx="0">
                  <c:v>Ley Promedio Visual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Informe!$AO$37:$AO$64</c15:sqref>
                  </c15:fullRef>
                </c:ext>
              </c:extLst>
              <c:f>(Informe!$AO$39:$AO$44,Informe!$AO$46:$AO$51,Informe!$AO$53:$AO$64)</c:f>
              <c:numCache>
                <c:formatCode>m/d/yyyy</c:formatCode>
                <c:ptCount val="24"/>
                <c:pt idx="0">
                  <c:v>45721</c:v>
                </c:pt>
                <c:pt idx="1">
                  <c:v>45722</c:v>
                </c:pt>
                <c:pt idx="2">
                  <c:v>45723</c:v>
                </c:pt>
                <c:pt idx="3">
                  <c:v>45724</c:v>
                </c:pt>
                <c:pt idx="4">
                  <c:v>45725</c:v>
                </c:pt>
                <c:pt idx="5">
                  <c:v>45726</c:v>
                </c:pt>
                <c:pt idx="6">
                  <c:v>45728</c:v>
                </c:pt>
                <c:pt idx="7">
                  <c:v>45729</c:v>
                </c:pt>
                <c:pt idx="8">
                  <c:v>45730</c:v>
                </c:pt>
                <c:pt idx="9">
                  <c:v>45731</c:v>
                </c:pt>
                <c:pt idx="10">
                  <c:v>45732</c:v>
                </c:pt>
                <c:pt idx="11">
                  <c:v>45733</c:v>
                </c:pt>
                <c:pt idx="12">
                  <c:v>45735</c:v>
                </c:pt>
                <c:pt idx="13">
                  <c:v>45736</c:v>
                </c:pt>
                <c:pt idx="14">
                  <c:v>45737</c:v>
                </c:pt>
                <c:pt idx="15">
                  <c:v>45738</c:v>
                </c:pt>
                <c:pt idx="16">
                  <c:v>45739</c:v>
                </c:pt>
                <c:pt idx="17">
                  <c:v>45740</c:v>
                </c:pt>
                <c:pt idx="18">
                  <c:v>45741</c:v>
                </c:pt>
                <c:pt idx="19">
                  <c:v>45742</c:v>
                </c:pt>
                <c:pt idx="20">
                  <c:v>45743</c:v>
                </c:pt>
                <c:pt idx="21">
                  <c:v>45744</c:v>
                </c:pt>
                <c:pt idx="22">
                  <c:v>45745</c:v>
                </c:pt>
                <c:pt idx="23">
                  <c:v>45746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Informe!$AR$37:$AR$64</c15:sqref>
                  </c15:fullRef>
                </c:ext>
              </c:extLst>
              <c:f>(Informe!$AR$39:$AR$44,Informe!$AR$46:$AR$51,Informe!$AR$53:$AR$64)</c:f>
              <c:numCache>
                <c:formatCode>0.00%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116B-4537-B597-A6936CA81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2806095"/>
        <c:axId val="472799375"/>
        <c:extLst/>
      </c:lineChart>
      <c:catAx>
        <c:axId val="472813775"/>
        <c:scaling>
          <c:orientation val="minMax"/>
        </c:scaling>
        <c:delete val="0"/>
        <c:axPos val="b"/>
        <c:numFmt formatCode="dddd/dd/mm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72808495"/>
        <c:crosses val="autoZero"/>
        <c:auto val="0"/>
        <c:lblAlgn val="ctr"/>
        <c:lblOffset val="100"/>
        <c:noMultiLvlLbl val="1"/>
      </c:catAx>
      <c:valAx>
        <c:axId val="47280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72813775"/>
        <c:crosses val="autoZero"/>
        <c:crossBetween val="between"/>
      </c:valAx>
      <c:valAx>
        <c:axId val="472799375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72806095"/>
        <c:crosses val="max"/>
        <c:crossBetween val="between"/>
      </c:valAx>
      <c:dateAx>
        <c:axId val="472806095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72799375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72813775"/>
        <c:axId val="47280849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Informe!$AP$2</c15:sqref>
                        </c15:formulaRef>
                      </c:ext>
                    </c:extLst>
                    <c:strCache>
                      <c:ptCount val="1"/>
                      <c:pt idx="0">
                        <c:v>Ton Extracción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ullRef>
                          <c15:sqref>Informe!$AO$37:$AO$64</c15:sqref>
                        </c15:fullRef>
                        <c15:formulaRef>
                          <c15:sqref>(Informe!$AO$39:$AO$44,Informe!$AO$46:$AO$51,Informe!$AO$53:$AO$64)</c15:sqref>
                        </c15:formulaRef>
                      </c:ext>
                    </c:extLst>
                    <c:numCache>
                      <c:formatCode>m/d/yyyy</c:formatCode>
                      <c:ptCount val="24"/>
                      <c:pt idx="0">
                        <c:v>45721</c:v>
                      </c:pt>
                      <c:pt idx="1">
                        <c:v>45722</c:v>
                      </c:pt>
                      <c:pt idx="2">
                        <c:v>45723</c:v>
                      </c:pt>
                      <c:pt idx="3">
                        <c:v>45724</c:v>
                      </c:pt>
                      <c:pt idx="4">
                        <c:v>45725</c:v>
                      </c:pt>
                      <c:pt idx="5">
                        <c:v>45726</c:v>
                      </c:pt>
                      <c:pt idx="6">
                        <c:v>45728</c:v>
                      </c:pt>
                      <c:pt idx="7">
                        <c:v>45729</c:v>
                      </c:pt>
                      <c:pt idx="8">
                        <c:v>45730</c:v>
                      </c:pt>
                      <c:pt idx="9">
                        <c:v>45731</c:v>
                      </c:pt>
                      <c:pt idx="10">
                        <c:v>45732</c:v>
                      </c:pt>
                      <c:pt idx="11">
                        <c:v>45733</c:v>
                      </c:pt>
                      <c:pt idx="12">
                        <c:v>45735</c:v>
                      </c:pt>
                      <c:pt idx="13">
                        <c:v>45736</c:v>
                      </c:pt>
                      <c:pt idx="14">
                        <c:v>45737</c:v>
                      </c:pt>
                      <c:pt idx="15">
                        <c:v>45738</c:v>
                      </c:pt>
                      <c:pt idx="16">
                        <c:v>45739</c:v>
                      </c:pt>
                      <c:pt idx="17">
                        <c:v>45740</c:v>
                      </c:pt>
                      <c:pt idx="18">
                        <c:v>45741</c:v>
                      </c:pt>
                      <c:pt idx="19">
                        <c:v>45742</c:v>
                      </c:pt>
                      <c:pt idx="20">
                        <c:v>45743</c:v>
                      </c:pt>
                      <c:pt idx="21">
                        <c:v>45744</c:v>
                      </c:pt>
                      <c:pt idx="22">
                        <c:v>45745</c:v>
                      </c:pt>
                      <c:pt idx="23">
                        <c:v>45746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Informe!$AP$37:$AP$64</c15:sqref>
                        </c15:fullRef>
                        <c15:formulaRef>
                          <c15:sqref>(Informe!$AP$39:$AP$44,Informe!$AP$46:$AP$51,Informe!$AP$53:$AP$64)</c15:sqref>
                        </c15:formulaRef>
                      </c:ext>
                    </c:extLst>
                    <c:numCache>
                      <c:formatCode>0.00</c:formatCode>
                      <c:ptCount val="24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EEB5-4AF7-8763-63C2F4B9F9E1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Informe!$AS$2</c15:sqref>
                        </c15:formulaRef>
                      </c:ext>
                    </c:extLst>
                    <c:strCache>
                      <c:ptCount val="1"/>
                      <c:pt idx="0">
                        <c:v>Ton Venta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Informe!$AO$37:$AO$64</c15:sqref>
                        </c15:fullRef>
                        <c15:formulaRef>
                          <c15:sqref>(Informe!$AO$39:$AO$44,Informe!$AO$46:$AO$51,Informe!$AO$53:$AO$64)</c15:sqref>
                        </c15:formulaRef>
                      </c:ext>
                    </c:extLst>
                    <c:numCache>
                      <c:formatCode>m/d/yyyy</c:formatCode>
                      <c:ptCount val="24"/>
                      <c:pt idx="0">
                        <c:v>45721</c:v>
                      </c:pt>
                      <c:pt idx="1">
                        <c:v>45722</c:v>
                      </c:pt>
                      <c:pt idx="2">
                        <c:v>45723</c:v>
                      </c:pt>
                      <c:pt idx="3">
                        <c:v>45724</c:v>
                      </c:pt>
                      <c:pt idx="4">
                        <c:v>45725</c:v>
                      </c:pt>
                      <c:pt idx="5">
                        <c:v>45726</c:v>
                      </c:pt>
                      <c:pt idx="6">
                        <c:v>45728</c:v>
                      </c:pt>
                      <c:pt idx="7">
                        <c:v>45729</c:v>
                      </c:pt>
                      <c:pt idx="8">
                        <c:v>45730</c:v>
                      </c:pt>
                      <c:pt idx="9">
                        <c:v>45731</c:v>
                      </c:pt>
                      <c:pt idx="10">
                        <c:v>45732</c:v>
                      </c:pt>
                      <c:pt idx="11">
                        <c:v>45733</c:v>
                      </c:pt>
                      <c:pt idx="12">
                        <c:v>45735</c:v>
                      </c:pt>
                      <c:pt idx="13">
                        <c:v>45736</c:v>
                      </c:pt>
                      <c:pt idx="14">
                        <c:v>45737</c:v>
                      </c:pt>
                      <c:pt idx="15">
                        <c:v>45738</c:v>
                      </c:pt>
                      <c:pt idx="16">
                        <c:v>45739</c:v>
                      </c:pt>
                      <c:pt idx="17">
                        <c:v>45740</c:v>
                      </c:pt>
                      <c:pt idx="18">
                        <c:v>45741</c:v>
                      </c:pt>
                      <c:pt idx="19">
                        <c:v>45742</c:v>
                      </c:pt>
                      <c:pt idx="20">
                        <c:v>45743</c:v>
                      </c:pt>
                      <c:pt idx="21">
                        <c:v>45744</c:v>
                      </c:pt>
                      <c:pt idx="22">
                        <c:v>45745</c:v>
                      </c:pt>
                      <c:pt idx="23">
                        <c:v>45746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Informe!$AS$37:$AS$64</c15:sqref>
                        </c15:fullRef>
                        <c15:formulaRef>
                          <c15:sqref>(Informe!$AS$39:$AS$44,Informe!$AS$46:$AS$51,Informe!$AS$53:$AS$64)</c15:sqref>
                        </c15:formulaRef>
                      </c:ext>
                    </c:extLst>
                    <c:numCache>
                      <c:formatCode>0.00</c:formatCode>
                      <c:ptCount val="24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EB5-4AF7-8763-63C2F4B9F9E1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"/>
          <c:order val="1"/>
          <c:tx>
            <c:strRef>
              <c:f>Informe!$AQ$2</c:f>
              <c:strCache>
                <c:ptCount val="1"/>
                <c:pt idx="0">
                  <c:v>Ley Promedio Lab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Informe!$AO$37:$AO$64</c15:sqref>
                  </c15:fullRef>
                </c:ext>
              </c:extLst>
              <c:f>(Informe!$AO$39:$AO$44,Informe!$AO$46:$AO$51,Informe!$AO$53:$AO$64)</c:f>
              <c:numCache>
                <c:formatCode>m/d/yyyy</c:formatCode>
                <c:ptCount val="24"/>
                <c:pt idx="0">
                  <c:v>45721</c:v>
                </c:pt>
                <c:pt idx="1">
                  <c:v>45722</c:v>
                </c:pt>
                <c:pt idx="2">
                  <c:v>45723</c:v>
                </c:pt>
                <c:pt idx="3">
                  <c:v>45724</c:v>
                </c:pt>
                <c:pt idx="4">
                  <c:v>45725</c:v>
                </c:pt>
                <c:pt idx="5">
                  <c:v>45726</c:v>
                </c:pt>
                <c:pt idx="6">
                  <c:v>45728</c:v>
                </c:pt>
                <c:pt idx="7">
                  <c:v>45729</c:v>
                </c:pt>
                <c:pt idx="8">
                  <c:v>45730</c:v>
                </c:pt>
                <c:pt idx="9">
                  <c:v>45731</c:v>
                </c:pt>
                <c:pt idx="10">
                  <c:v>45732</c:v>
                </c:pt>
                <c:pt idx="11">
                  <c:v>45733</c:v>
                </c:pt>
                <c:pt idx="12">
                  <c:v>45735</c:v>
                </c:pt>
                <c:pt idx="13">
                  <c:v>45736</c:v>
                </c:pt>
                <c:pt idx="14">
                  <c:v>45737</c:v>
                </c:pt>
                <c:pt idx="15">
                  <c:v>45738</c:v>
                </c:pt>
                <c:pt idx="16">
                  <c:v>45739</c:v>
                </c:pt>
                <c:pt idx="17">
                  <c:v>45740</c:v>
                </c:pt>
                <c:pt idx="18">
                  <c:v>45741</c:v>
                </c:pt>
                <c:pt idx="19">
                  <c:v>45742</c:v>
                </c:pt>
                <c:pt idx="20">
                  <c:v>45743</c:v>
                </c:pt>
                <c:pt idx="21">
                  <c:v>45744</c:v>
                </c:pt>
                <c:pt idx="22">
                  <c:v>45745</c:v>
                </c:pt>
                <c:pt idx="23">
                  <c:v>45746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Informe!$AQ$37:$AQ$64</c15:sqref>
                  </c15:fullRef>
                </c:ext>
              </c:extLst>
              <c:f>(Informe!$AQ$39:$AQ$44,Informe!$AQ$46:$AQ$51,Informe!$AQ$53:$AQ$64)</c:f>
              <c:numCache>
                <c:formatCode>0.00%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B5-4AF7-8763-63C2F4B9F9E1}"/>
            </c:ext>
          </c:extLst>
        </c:ser>
        <c:ser>
          <c:idx val="2"/>
          <c:order val="2"/>
          <c:tx>
            <c:strRef>
              <c:f>Informe!$AR$2</c:f>
              <c:strCache>
                <c:ptCount val="1"/>
                <c:pt idx="0">
                  <c:v>Ley Promedio Visual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Informe!$AO$37:$AO$64</c15:sqref>
                  </c15:fullRef>
                </c:ext>
              </c:extLst>
              <c:f>(Informe!$AO$39:$AO$44,Informe!$AO$46:$AO$51,Informe!$AO$53:$AO$64)</c:f>
              <c:numCache>
                <c:formatCode>m/d/yyyy</c:formatCode>
                <c:ptCount val="24"/>
                <c:pt idx="0">
                  <c:v>45721</c:v>
                </c:pt>
                <c:pt idx="1">
                  <c:v>45722</c:v>
                </c:pt>
                <c:pt idx="2">
                  <c:v>45723</c:v>
                </c:pt>
                <c:pt idx="3">
                  <c:v>45724</c:v>
                </c:pt>
                <c:pt idx="4">
                  <c:v>45725</c:v>
                </c:pt>
                <c:pt idx="5">
                  <c:v>45726</c:v>
                </c:pt>
                <c:pt idx="6">
                  <c:v>45728</c:v>
                </c:pt>
                <c:pt idx="7">
                  <c:v>45729</c:v>
                </c:pt>
                <c:pt idx="8">
                  <c:v>45730</c:v>
                </c:pt>
                <c:pt idx="9">
                  <c:v>45731</c:v>
                </c:pt>
                <c:pt idx="10">
                  <c:v>45732</c:v>
                </c:pt>
                <c:pt idx="11">
                  <c:v>45733</c:v>
                </c:pt>
                <c:pt idx="12">
                  <c:v>45735</c:v>
                </c:pt>
                <c:pt idx="13">
                  <c:v>45736</c:v>
                </c:pt>
                <c:pt idx="14">
                  <c:v>45737</c:v>
                </c:pt>
                <c:pt idx="15">
                  <c:v>45738</c:v>
                </c:pt>
                <c:pt idx="16">
                  <c:v>45739</c:v>
                </c:pt>
                <c:pt idx="17">
                  <c:v>45740</c:v>
                </c:pt>
                <c:pt idx="18">
                  <c:v>45741</c:v>
                </c:pt>
                <c:pt idx="19">
                  <c:v>45742</c:v>
                </c:pt>
                <c:pt idx="20">
                  <c:v>45743</c:v>
                </c:pt>
                <c:pt idx="21">
                  <c:v>45744</c:v>
                </c:pt>
                <c:pt idx="22">
                  <c:v>45745</c:v>
                </c:pt>
                <c:pt idx="23">
                  <c:v>45746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Informe!$AR$37:$AR$64</c15:sqref>
                  </c15:fullRef>
                </c:ext>
              </c:extLst>
              <c:f>(Informe!$AR$39:$AR$44,Informe!$AR$46:$AR$51,Informe!$AR$53:$AR$64)</c:f>
              <c:numCache>
                <c:formatCode>0.00%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EB5-4AF7-8763-63C2F4B9F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2806095"/>
        <c:axId val="472799375"/>
        <c:extLst/>
      </c:lineChart>
      <c:catAx>
        <c:axId val="472813775"/>
        <c:scaling>
          <c:orientation val="minMax"/>
        </c:scaling>
        <c:delete val="0"/>
        <c:axPos val="b"/>
        <c:numFmt formatCode="dddd/dd/mm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72808495"/>
        <c:crosses val="autoZero"/>
        <c:auto val="0"/>
        <c:lblAlgn val="ctr"/>
        <c:lblOffset val="100"/>
        <c:noMultiLvlLbl val="1"/>
      </c:catAx>
      <c:valAx>
        <c:axId val="47280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72813775"/>
        <c:crosses val="autoZero"/>
        <c:crossBetween val="between"/>
      </c:valAx>
      <c:valAx>
        <c:axId val="472799375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72806095"/>
        <c:crosses val="max"/>
        <c:crossBetween val="between"/>
      </c:valAx>
      <c:dateAx>
        <c:axId val="472806095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72799375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72813775"/>
        <c:axId val="47280849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Informe!$AP$2</c15:sqref>
                        </c15:formulaRef>
                      </c:ext>
                    </c:extLst>
                    <c:strCache>
                      <c:ptCount val="1"/>
                      <c:pt idx="0">
                        <c:v>Ton Extracción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ullRef>
                          <c15:sqref>Informe!$AO$37:$AO$64</c15:sqref>
                        </c15:fullRef>
                        <c15:formulaRef>
                          <c15:sqref>(Informe!$AO$39:$AO$44,Informe!$AO$46:$AO$51,Informe!$AO$53:$AO$64)</c15:sqref>
                        </c15:formulaRef>
                      </c:ext>
                    </c:extLst>
                    <c:numCache>
                      <c:formatCode>m/d/yyyy</c:formatCode>
                      <c:ptCount val="24"/>
                      <c:pt idx="0">
                        <c:v>45721</c:v>
                      </c:pt>
                      <c:pt idx="1">
                        <c:v>45722</c:v>
                      </c:pt>
                      <c:pt idx="2">
                        <c:v>45723</c:v>
                      </c:pt>
                      <c:pt idx="3">
                        <c:v>45724</c:v>
                      </c:pt>
                      <c:pt idx="4">
                        <c:v>45725</c:v>
                      </c:pt>
                      <c:pt idx="5">
                        <c:v>45726</c:v>
                      </c:pt>
                      <c:pt idx="6">
                        <c:v>45728</c:v>
                      </c:pt>
                      <c:pt idx="7">
                        <c:v>45729</c:v>
                      </c:pt>
                      <c:pt idx="8">
                        <c:v>45730</c:v>
                      </c:pt>
                      <c:pt idx="9">
                        <c:v>45731</c:v>
                      </c:pt>
                      <c:pt idx="10">
                        <c:v>45732</c:v>
                      </c:pt>
                      <c:pt idx="11">
                        <c:v>45733</c:v>
                      </c:pt>
                      <c:pt idx="12">
                        <c:v>45735</c:v>
                      </c:pt>
                      <c:pt idx="13">
                        <c:v>45736</c:v>
                      </c:pt>
                      <c:pt idx="14">
                        <c:v>45737</c:v>
                      </c:pt>
                      <c:pt idx="15">
                        <c:v>45738</c:v>
                      </c:pt>
                      <c:pt idx="16">
                        <c:v>45739</c:v>
                      </c:pt>
                      <c:pt idx="17">
                        <c:v>45740</c:v>
                      </c:pt>
                      <c:pt idx="18">
                        <c:v>45741</c:v>
                      </c:pt>
                      <c:pt idx="19">
                        <c:v>45742</c:v>
                      </c:pt>
                      <c:pt idx="20">
                        <c:v>45743</c:v>
                      </c:pt>
                      <c:pt idx="21">
                        <c:v>45744</c:v>
                      </c:pt>
                      <c:pt idx="22">
                        <c:v>45745</c:v>
                      </c:pt>
                      <c:pt idx="23">
                        <c:v>45746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Informe!$AP$37:$AP$64</c15:sqref>
                        </c15:fullRef>
                        <c15:formulaRef>
                          <c15:sqref>(Informe!$AP$39:$AP$44,Informe!$AP$46:$AP$51,Informe!$AP$53:$AP$64)</c15:sqref>
                        </c15:formulaRef>
                      </c:ext>
                    </c:extLst>
                    <c:numCache>
                      <c:formatCode>0.00</c:formatCode>
                      <c:ptCount val="24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55D8-4E2A-A409-3E06DA03803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Informe!$AS$2</c15:sqref>
                        </c15:formulaRef>
                      </c:ext>
                    </c:extLst>
                    <c:strCache>
                      <c:ptCount val="1"/>
                      <c:pt idx="0">
                        <c:v>Ton Venta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Informe!$AO$37:$AO$64</c15:sqref>
                        </c15:fullRef>
                        <c15:formulaRef>
                          <c15:sqref>(Informe!$AO$39:$AO$44,Informe!$AO$46:$AO$51,Informe!$AO$53:$AO$64)</c15:sqref>
                        </c15:formulaRef>
                      </c:ext>
                    </c:extLst>
                    <c:numCache>
                      <c:formatCode>m/d/yyyy</c:formatCode>
                      <c:ptCount val="24"/>
                      <c:pt idx="0">
                        <c:v>45721</c:v>
                      </c:pt>
                      <c:pt idx="1">
                        <c:v>45722</c:v>
                      </c:pt>
                      <c:pt idx="2">
                        <c:v>45723</c:v>
                      </c:pt>
                      <c:pt idx="3">
                        <c:v>45724</c:v>
                      </c:pt>
                      <c:pt idx="4">
                        <c:v>45725</c:v>
                      </c:pt>
                      <c:pt idx="5">
                        <c:v>45726</c:v>
                      </c:pt>
                      <c:pt idx="6">
                        <c:v>45728</c:v>
                      </c:pt>
                      <c:pt idx="7">
                        <c:v>45729</c:v>
                      </c:pt>
                      <c:pt idx="8">
                        <c:v>45730</c:v>
                      </c:pt>
                      <c:pt idx="9">
                        <c:v>45731</c:v>
                      </c:pt>
                      <c:pt idx="10">
                        <c:v>45732</c:v>
                      </c:pt>
                      <c:pt idx="11">
                        <c:v>45733</c:v>
                      </c:pt>
                      <c:pt idx="12">
                        <c:v>45735</c:v>
                      </c:pt>
                      <c:pt idx="13">
                        <c:v>45736</c:v>
                      </c:pt>
                      <c:pt idx="14">
                        <c:v>45737</c:v>
                      </c:pt>
                      <c:pt idx="15">
                        <c:v>45738</c:v>
                      </c:pt>
                      <c:pt idx="16">
                        <c:v>45739</c:v>
                      </c:pt>
                      <c:pt idx="17">
                        <c:v>45740</c:v>
                      </c:pt>
                      <c:pt idx="18">
                        <c:v>45741</c:v>
                      </c:pt>
                      <c:pt idx="19">
                        <c:v>45742</c:v>
                      </c:pt>
                      <c:pt idx="20">
                        <c:v>45743</c:v>
                      </c:pt>
                      <c:pt idx="21">
                        <c:v>45744</c:v>
                      </c:pt>
                      <c:pt idx="22">
                        <c:v>45745</c:v>
                      </c:pt>
                      <c:pt idx="23">
                        <c:v>45746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Informe!$AS$37:$AS$64</c15:sqref>
                        </c15:fullRef>
                        <c15:formulaRef>
                          <c15:sqref>(Informe!$AS$39:$AS$44,Informe!$AS$46:$AS$51,Informe!$AS$53:$AS$64)</c15:sqref>
                        </c15:formulaRef>
                      </c:ext>
                    </c:extLst>
                    <c:numCache>
                      <c:formatCode>0.00</c:formatCode>
                      <c:ptCount val="24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5D8-4E2A-A409-3E06DA038030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"/>
          <c:order val="1"/>
          <c:tx>
            <c:strRef>
              <c:f>Informe!$AQ$2</c:f>
              <c:strCache>
                <c:ptCount val="1"/>
                <c:pt idx="0">
                  <c:v>Ley Promedio Lab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Informe!$AO$37:$AO$64</c15:sqref>
                  </c15:fullRef>
                </c:ext>
              </c:extLst>
              <c:f>(Informe!$AO$39:$AO$44,Informe!$AO$46:$AO$51,Informe!$AO$53:$AO$64)</c:f>
              <c:numCache>
                <c:formatCode>m/d/yyyy</c:formatCode>
                <c:ptCount val="24"/>
                <c:pt idx="0">
                  <c:v>45721</c:v>
                </c:pt>
                <c:pt idx="1">
                  <c:v>45722</c:v>
                </c:pt>
                <c:pt idx="2">
                  <c:v>45723</c:v>
                </c:pt>
                <c:pt idx="3">
                  <c:v>45724</c:v>
                </c:pt>
                <c:pt idx="4">
                  <c:v>45725</c:v>
                </c:pt>
                <c:pt idx="5">
                  <c:v>45726</c:v>
                </c:pt>
                <c:pt idx="6">
                  <c:v>45728</c:v>
                </c:pt>
                <c:pt idx="7">
                  <c:v>45729</c:v>
                </c:pt>
                <c:pt idx="8">
                  <c:v>45730</c:v>
                </c:pt>
                <c:pt idx="9">
                  <c:v>45731</c:v>
                </c:pt>
                <c:pt idx="10">
                  <c:v>45732</c:v>
                </c:pt>
                <c:pt idx="11">
                  <c:v>45733</c:v>
                </c:pt>
                <c:pt idx="12">
                  <c:v>45735</c:v>
                </c:pt>
                <c:pt idx="13">
                  <c:v>45736</c:v>
                </c:pt>
                <c:pt idx="14">
                  <c:v>45737</c:v>
                </c:pt>
                <c:pt idx="15">
                  <c:v>45738</c:v>
                </c:pt>
                <c:pt idx="16">
                  <c:v>45739</c:v>
                </c:pt>
                <c:pt idx="17">
                  <c:v>45740</c:v>
                </c:pt>
                <c:pt idx="18">
                  <c:v>45741</c:v>
                </c:pt>
                <c:pt idx="19">
                  <c:v>45742</c:v>
                </c:pt>
                <c:pt idx="20">
                  <c:v>45743</c:v>
                </c:pt>
                <c:pt idx="21">
                  <c:v>45744</c:v>
                </c:pt>
                <c:pt idx="22">
                  <c:v>45745</c:v>
                </c:pt>
                <c:pt idx="23">
                  <c:v>45746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Informe!$AQ$37:$AQ$64</c15:sqref>
                  </c15:fullRef>
                </c:ext>
              </c:extLst>
              <c:f>(Informe!$AQ$39:$AQ$44,Informe!$AQ$46:$AQ$51,Informe!$AQ$53:$AQ$64)</c:f>
              <c:numCache>
                <c:formatCode>0.00%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D8-4E2A-A409-3E06DA038030}"/>
            </c:ext>
          </c:extLst>
        </c:ser>
        <c:ser>
          <c:idx val="2"/>
          <c:order val="2"/>
          <c:tx>
            <c:strRef>
              <c:f>Informe!$AR$2</c:f>
              <c:strCache>
                <c:ptCount val="1"/>
                <c:pt idx="0">
                  <c:v>Ley Promedio Visual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Informe!$AO$37:$AO$64</c15:sqref>
                  </c15:fullRef>
                </c:ext>
              </c:extLst>
              <c:f>(Informe!$AO$39:$AO$44,Informe!$AO$46:$AO$51,Informe!$AO$53:$AO$64)</c:f>
              <c:numCache>
                <c:formatCode>m/d/yyyy</c:formatCode>
                <c:ptCount val="24"/>
                <c:pt idx="0">
                  <c:v>45721</c:v>
                </c:pt>
                <c:pt idx="1">
                  <c:v>45722</c:v>
                </c:pt>
                <c:pt idx="2">
                  <c:v>45723</c:v>
                </c:pt>
                <c:pt idx="3">
                  <c:v>45724</c:v>
                </c:pt>
                <c:pt idx="4">
                  <c:v>45725</c:v>
                </c:pt>
                <c:pt idx="5">
                  <c:v>45726</c:v>
                </c:pt>
                <c:pt idx="6">
                  <c:v>45728</c:v>
                </c:pt>
                <c:pt idx="7">
                  <c:v>45729</c:v>
                </c:pt>
                <c:pt idx="8">
                  <c:v>45730</c:v>
                </c:pt>
                <c:pt idx="9">
                  <c:v>45731</c:v>
                </c:pt>
                <c:pt idx="10">
                  <c:v>45732</c:v>
                </c:pt>
                <c:pt idx="11">
                  <c:v>45733</c:v>
                </c:pt>
                <c:pt idx="12">
                  <c:v>45735</c:v>
                </c:pt>
                <c:pt idx="13">
                  <c:v>45736</c:v>
                </c:pt>
                <c:pt idx="14">
                  <c:v>45737</c:v>
                </c:pt>
                <c:pt idx="15">
                  <c:v>45738</c:v>
                </c:pt>
                <c:pt idx="16">
                  <c:v>45739</c:v>
                </c:pt>
                <c:pt idx="17">
                  <c:v>45740</c:v>
                </c:pt>
                <c:pt idx="18">
                  <c:v>45741</c:v>
                </c:pt>
                <c:pt idx="19">
                  <c:v>45742</c:v>
                </c:pt>
                <c:pt idx="20">
                  <c:v>45743</c:v>
                </c:pt>
                <c:pt idx="21">
                  <c:v>45744</c:v>
                </c:pt>
                <c:pt idx="22">
                  <c:v>45745</c:v>
                </c:pt>
                <c:pt idx="23">
                  <c:v>45746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Informe!$AR$37:$AR$64</c15:sqref>
                  </c15:fullRef>
                </c:ext>
              </c:extLst>
              <c:f>(Informe!$AR$39:$AR$44,Informe!$AR$46:$AR$51,Informe!$AR$53:$AR$64)</c:f>
              <c:numCache>
                <c:formatCode>0.00%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5D8-4E2A-A409-3E06DA038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2806095"/>
        <c:axId val="472799375"/>
        <c:extLst/>
      </c:lineChart>
      <c:catAx>
        <c:axId val="472813775"/>
        <c:scaling>
          <c:orientation val="minMax"/>
        </c:scaling>
        <c:delete val="0"/>
        <c:axPos val="b"/>
        <c:numFmt formatCode="dddd/dd/mm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72808495"/>
        <c:crosses val="autoZero"/>
        <c:auto val="0"/>
        <c:lblAlgn val="ctr"/>
        <c:lblOffset val="100"/>
        <c:noMultiLvlLbl val="1"/>
      </c:catAx>
      <c:valAx>
        <c:axId val="47280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72813775"/>
        <c:crosses val="autoZero"/>
        <c:crossBetween val="between"/>
      </c:valAx>
      <c:valAx>
        <c:axId val="472799375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72806095"/>
        <c:crosses val="max"/>
        <c:crossBetween val="between"/>
      </c:valAx>
      <c:dateAx>
        <c:axId val="472806095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72799375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72813775"/>
        <c:axId val="47280849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Informe!$AP$2</c15:sqref>
                        </c15:formulaRef>
                      </c:ext>
                    </c:extLst>
                    <c:strCache>
                      <c:ptCount val="1"/>
                      <c:pt idx="0">
                        <c:v>Ton Extracción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ullRef>
                          <c15:sqref>Informe!$AO$37:$AO$64</c15:sqref>
                        </c15:fullRef>
                        <c15:formulaRef>
                          <c15:sqref>(Informe!$AO$39:$AO$44,Informe!$AO$46:$AO$51,Informe!$AO$53:$AO$64)</c15:sqref>
                        </c15:formulaRef>
                      </c:ext>
                    </c:extLst>
                    <c:numCache>
                      <c:formatCode>m/d/yyyy</c:formatCode>
                      <c:ptCount val="24"/>
                      <c:pt idx="0">
                        <c:v>45721</c:v>
                      </c:pt>
                      <c:pt idx="1">
                        <c:v>45722</c:v>
                      </c:pt>
                      <c:pt idx="2">
                        <c:v>45723</c:v>
                      </c:pt>
                      <c:pt idx="3">
                        <c:v>45724</c:v>
                      </c:pt>
                      <c:pt idx="4">
                        <c:v>45725</c:v>
                      </c:pt>
                      <c:pt idx="5">
                        <c:v>45726</c:v>
                      </c:pt>
                      <c:pt idx="6">
                        <c:v>45728</c:v>
                      </c:pt>
                      <c:pt idx="7">
                        <c:v>45729</c:v>
                      </c:pt>
                      <c:pt idx="8">
                        <c:v>45730</c:v>
                      </c:pt>
                      <c:pt idx="9">
                        <c:v>45731</c:v>
                      </c:pt>
                      <c:pt idx="10">
                        <c:v>45732</c:v>
                      </c:pt>
                      <c:pt idx="11">
                        <c:v>45733</c:v>
                      </c:pt>
                      <c:pt idx="12">
                        <c:v>45735</c:v>
                      </c:pt>
                      <c:pt idx="13">
                        <c:v>45736</c:v>
                      </c:pt>
                      <c:pt idx="14">
                        <c:v>45737</c:v>
                      </c:pt>
                      <c:pt idx="15">
                        <c:v>45738</c:v>
                      </c:pt>
                      <c:pt idx="16">
                        <c:v>45739</c:v>
                      </c:pt>
                      <c:pt idx="17">
                        <c:v>45740</c:v>
                      </c:pt>
                      <c:pt idx="18">
                        <c:v>45741</c:v>
                      </c:pt>
                      <c:pt idx="19">
                        <c:v>45742</c:v>
                      </c:pt>
                      <c:pt idx="20">
                        <c:v>45743</c:v>
                      </c:pt>
                      <c:pt idx="21">
                        <c:v>45744</c:v>
                      </c:pt>
                      <c:pt idx="22">
                        <c:v>45745</c:v>
                      </c:pt>
                      <c:pt idx="23">
                        <c:v>45746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Informe!$AP$37:$AP$64</c15:sqref>
                        </c15:fullRef>
                        <c15:formulaRef>
                          <c15:sqref>(Informe!$AP$39:$AP$44,Informe!$AP$46:$AP$51,Informe!$AP$53:$AP$64)</c15:sqref>
                        </c15:formulaRef>
                      </c:ext>
                    </c:extLst>
                    <c:numCache>
                      <c:formatCode>0.00</c:formatCode>
                      <c:ptCount val="24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2224-408A-A1B4-443BB4A1798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Informe!$AS$2</c15:sqref>
                        </c15:formulaRef>
                      </c:ext>
                    </c:extLst>
                    <c:strCache>
                      <c:ptCount val="1"/>
                      <c:pt idx="0">
                        <c:v>Ton Venta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Informe!$AO$37:$AO$64</c15:sqref>
                        </c15:fullRef>
                        <c15:formulaRef>
                          <c15:sqref>(Informe!$AO$39:$AO$44,Informe!$AO$46:$AO$51,Informe!$AO$53:$AO$64)</c15:sqref>
                        </c15:formulaRef>
                      </c:ext>
                    </c:extLst>
                    <c:numCache>
                      <c:formatCode>m/d/yyyy</c:formatCode>
                      <c:ptCount val="24"/>
                      <c:pt idx="0">
                        <c:v>45721</c:v>
                      </c:pt>
                      <c:pt idx="1">
                        <c:v>45722</c:v>
                      </c:pt>
                      <c:pt idx="2">
                        <c:v>45723</c:v>
                      </c:pt>
                      <c:pt idx="3">
                        <c:v>45724</c:v>
                      </c:pt>
                      <c:pt idx="4">
                        <c:v>45725</c:v>
                      </c:pt>
                      <c:pt idx="5">
                        <c:v>45726</c:v>
                      </c:pt>
                      <c:pt idx="6">
                        <c:v>45728</c:v>
                      </c:pt>
                      <c:pt idx="7">
                        <c:v>45729</c:v>
                      </c:pt>
                      <c:pt idx="8">
                        <c:v>45730</c:v>
                      </c:pt>
                      <c:pt idx="9">
                        <c:v>45731</c:v>
                      </c:pt>
                      <c:pt idx="10">
                        <c:v>45732</c:v>
                      </c:pt>
                      <c:pt idx="11">
                        <c:v>45733</c:v>
                      </c:pt>
                      <c:pt idx="12">
                        <c:v>45735</c:v>
                      </c:pt>
                      <c:pt idx="13">
                        <c:v>45736</c:v>
                      </c:pt>
                      <c:pt idx="14">
                        <c:v>45737</c:v>
                      </c:pt>
                      <c:pt idx="15">
                        <c:v>45738</c:v>
                      </c:pt>
                      <c:pt idx="16">
                        <c:v>45739</c:v>
                      </c:pt>
                      <c:pt idx="17">
                        <c:v>45740</c:v>
                      </c:pt>
                      <c:pt idx="18">
                        <c:v>45741</c:v>
                      </c:pt>
                      <c:pt idx="19">
                        <c:v>45742</c:v>
                      </c:pt>
                      <c:pt idx="20">
                        <c:v>45743</c:v>
                      </c:pt>
                      <c:pt idx="21">
                        <c:v>45744</c:v>
                      </c:pt>
                      <c:pt idx="22">
                        <c:v>45745</c:v>
                      </c:pt>
                      <c:pt idx="23">
                        <c:v>45746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Informe!$AS$37:$AS$64</c15:sqref>
                        </c15:fullRef>
                        <c15:formulaRef>
                          <c15:sqref>(Informe!$AS$39:$AS$44,Informe!$AS$46:$AS$51,Informe!$AS$53:$AS$64)</c15:sqref>
                        </c15:formulaRef>
                      </c:ext>
                    </c:extLst>
                    <c:numCache>
                      <c:formatCode>0.00</c:formatCode>
                      <c:ptCount val="24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224-408A-A1B4-443BB4A17984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"/>
          <c:order val="1"/>
          <c:tx>
            <c:strRef>
              <c:f>Informe!$AQ$2</c:f>
              <c:strCache>
                <c:ptCount val="1"/>
                <c:pt idx="0">
                  <c:v>Ley Promedio Lab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Informe!$AO$37:$AO$64</c15:sqref>
                  </c15:fullRef>
                </c:ext>
              </c:extLst>
              <c:f>(Informe!$AO$39:$AO$44,Informe!$AO$46:$AO$51,Informe!$AO$53:$AO$64)</c:f>
              <c:numCache>
                <c:formatCode>m/d/yyyy</c:formatCode>
                <c:ptCount val="24"/>
                <c:pt idx="0">
                  <c:v>45721</c:v>
                </c:pt>
                <c:pt idx="1">
                  <c:v>45722</c:v>
                </c:pt>
                <c:pt idx="2">
                  <c:v>45723</c:v>
                </c:pt>
                <c:pt idx="3">
                  <c:v>45724</c:v>
                </c:pt>
                <c:pt idx="4">
                  <c:v>45725</c:v>
                </c:pt>
                <c:pt idx="5">
                  <c:v>45726</c:v>
                </c:pt>
                <c:pt idx="6">
                  <c:v>45728</c:v>
                </c:pt>
                <c:pt idx="7">
                  <c:v>45729</c:v>
                </c:pt>
                <c:pt idx="8">
                  <c:v>45730</c:v>
                </c:pt>
                <c:pt idx="9">
                  <c:v>45731</c:v>
                </c:pt>
                <c:pt idx="10">
                  <c:v>45732</c:v>
                </c:pt>
                <c:pt idx="11">
                  <c:v>45733</c:v>
                </c:pt>
                <c:pt idx="12">
                  <c:v>45735</c:v>
                </c:pt>
                <c:pt idx="13">
                  <c:v>45736</c:v>
                </c:pt>
                <c:pt idx="14">
                  <c:v>45737</c:v>
                </c:pt>
                <c:pt idx="15">
                  <c:v>45738</c:v>
                </c:pt>
                <c:pt idx="16">
                  <c:v>45739</c:v>
                </c:pt>
                <c:pt idx="17">
                  <c:v>45740</c:v>
                </c:pt>
                <c:pt idx="18">
                  <c:v>45741</c:v>
                </c:pt>
                <c:pt idx="19">
                  <c:v>45742</c:v>
                </c:pt>
                <c:pt idx="20">
                  <c:v>45743</c:v>
                </c:pt>
                <c:pt idx="21">
                  <c:v>45744</c:v>
                </c:pt>
                <c:pt idx="22">
                  <c:v>45745</c:v>
                </c:pt>
                <c:pt idx="23">
                  <c:v>45746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Informe!$AQ$37:$AQ$64</c15:sqref>
                  </c15:fullRef>
                </c:ext>
              </c:extLst>
              <c:f>(Informe!$AQ$39:$AQ$44,Informe!$AQ$46:$AQ$51,Informe!$AQ$53:$AQ$64)</c:f>
              <c:numCache>
                <c:formatCode>0.00%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24-408A-A1B4-443BB4A17984}"/>
            </c:ext>
          </c:extLst>
        </c:ser>
        <c:ser>
          <c:idx val="2"/>
          <c:order val="2"/>
          <c:tx>
            <c:strRef>
              <c:f>Informe!$AR$2</c:f>
              <c:strCache>
                <c:ptCount val="1"/>
                <c:pt idx="0">
                  <c:v>Ley Promedio Visual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Informe!$AO$37:$AO$64</c15:sqref>
                  </c15:fullRef>
                </c:ext>
              </c:extLst>
              <c:f>(Informe!$AO$39:$AO$44,Informe!$AO$46:$AO$51,Informe!$AO$53:$AO$64)</c:f>
              <c:numCache>
                <c:formatCode>m/d/yyyy</c:formatCode>
                <c:ptCount val="24"/>
                <c:pt idx="0">
                  <c:v>45721</c:v>
                </c:pt>
                <c:pt idx="1">
                  <c:v>45722</c:v>
                </c:pt>
                <c:pt idx="2">
                  <c:v>45723</c:v>
                </c:pt>
                <c:pt idx="3">
                  <c:v>45724</c:v>
                </c:pt>
                <c:pt idx="4">
                  <c:v>45725</c:v>
                </c:pt>
                <c:pt idx="5">
                  <c:v>45726</c:v>
                </c:pt>
                <c:pt idx="6">
                  <c:v>45728</c:v>
                </c:pt>
                <c:pt idx="7">
                  <c:v>45729</c:v>
                </c:pt>
                <c:pt idx="8">
                  <c:v>45730</c:v>
                </c:pt>
                <c:pt idx="9">
                  <c:v>45731</c:v>
                </c:pt>
                <c:pt idx="10">
                  <c:v>45732</c:v>
                </c:pt>
                <c:pt idx="11">
                  <c:v>45733</c:v>
                </c:pt>
                <c:pt idx="12">
                  <c:v>45735</c:v>
                </c:pt>
                <c:pt idx="13">
                  <c:v>45736</c:v>
                </c:pt>
                <c:pt idx="14">
                  <c:v>45737</c:v>
                </c:pt>
                <c:pt idx="15">
                  <c:v>45738</c:v>
                </c:pt>
                <c:pt idx="16">
                  <c:v>45739</c:v>
                </c:pt>
                <c:pt idx="17">
                  <c:v>45740</c:v>
                </c:pt>
                <c:pt idx="18">
                  <c:v>45741</c:v>
                </c:pt>
                <c:pt idx="19">
                  <c:v>45742</c:v>
                </c:pt>
                <c:pt idx="20">
                  <c:v>45743</c:v>
                </c:pt>
                <c:pt idx="21">
                  <c:v>45744</c:v>
                </c:pt>
                <c:pt idx="22">
                  <c:v>45745</c:v>
                </c:pt>
                <c:pt idx="23">
                  <c:v>45746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Informe!$AR$37:$AR$64</c15:sqref>
                  </c15:fullRef>
                </c:ext>
              </c:extLst>
              <c:f>(Informe!$AR$39:$AR$44,Informe!$AR$46:$AR$51,Informe!$AR$53:$AR$64)</c:f>
              <c:numCache>
                <c:formatCode>0.00%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2224-408A-A1B4-443BB4A17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2806095"/>
        <c:axId val="472799375"/>
        <c:extLst/>
      </c:lineChart>
      <c:catAx>
        <c:axId val="472813775"/>
        <c:scaling>
          <c:orientation val="minMax"/>
        </c:scaling>
        <c:delete val="0"/>
        <c:axPos val="b"/>
        <c:numFmt formatCode="dddd/dd/mm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72808495"/>
        <c:crosses val="autoZero"/>
        <c:auto val="0"/>
        <c:lblAlgn val="ctr"/>
        <c:lblOffset val="100"/>
        <c:noMultiLvlLbl val="1"/>
      </c:catAx>
      <c:valAx>
        <c:axId val="47280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72813775"/>
        <c:crosses val="autoZero"/>
        <c:crossBetween val="between"/>
      </c:valAx>
      <c:valAx>
        <c:axId val="472799375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72806095"/>
        <c:crosses val="max"/>
        <c:crossBetween val="between"/>
      </c:valAx>
      <c:dateAx>
        <c:axId val="472806095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72799375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72813775"/>
        <c:axId val="47280849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Informe!$AP$2</c15:sqref>
                        </c15:formulaRef>
                      </c:ext>
                    </c:extLst>
                    <c:strCache>
                      <c:ptCount val="1"/>
                      <c:pt idx="0">
                        <c:v>Ton Extracción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ullRef>
                          <c15:sqref>Informe!$AO$37:$AO$64</c15:sqref>
                        </c15:fullRef>
                        <c15:formulaRef>
                          <c15:sqref>(Informe!$AO$39:$AO$44,Informe!$AO$46:$AO$51,Informe!$AO$53:$AO$64)</c15:sqref>
                        </c15:formulaRef>
                      </c:ext>
                    </c:extLst>
                    <c:numCache>
                      <c:formatCode>m/d/yyyy</c:formatCode>
                      <c:ptCount val="24"/>
                      <c:pt idx="0">
                        <c:v>45721</c:v>
                      </c:pt>
                      <c:pt idx="1">
                        <c:v>45722</c:v>
                      </c:pt>
                      <c:pt idx="2">
                        <c:v>45723</c:v>
                      </c:pt>
                      <c:pt idx="3">
                        <c:v>45724</c:v>
                      </c:pt>
                      <c:pt idx="4">
                        <c:v>45725</c:v>
                      </c:pt>
                      <c:pt idx="5">
                        <c:v>45726</c:v>
                      </c:pt>
                      <c:pt idx="6">
                        <c:v>45728</c:v>
                      </c:pt>
                      <c:pt idx="7">
                        <c:v>45729</c:v>
                      </c:pt>
                      <c:pt idx="8">
                        <c:v>45730</c:v>
                      </c:pt>
                      <c:pt idx="9">
                        <c:v>45731</c:v>
                      </c:pt>
                      <c:pt idx="10">
                        <c:v>45732</c:v>
                      </c:pt>
                      <c:pt idx="11">
                        <c:v>45733</c:v>
                      </c:pt>
                      <c:pt idx="12">
                        <c:v>45735</c:v>
                      </c:pt>
                      <c:pt idx="13">
                        <c:v>45736</c:v>
                      </c:pt>
                      <c:pt idx="14">
                        <c:v>45737</c:v>
                      </c:pt>
                      <c:pt idx="15">
                        <c:v>45738</c:v>
                      </c:pt>
                      <c:pt idx="16">
                        <c:v>45739</c:v>
                      </c:pt>
                      <c:pt idx="17">
                        <c:v>45740</c:v>
                      </c:pt>
                      <c:pt idx="18">
                        <c:v>45741</c:v>
                      </c:pt>
                      <c:pt idx="19">
                        <c:v>45742</c:v>
                      </c:pt>
                      <c:pt idx="20">
                        <c:v>45743</c:v>
                      </c:pt>
                      <c:pt idx="21">
                        <c:v>45744</c:v>
                      </c:pt>
                      <c:pt idx="22">
                        <c:v>45745</c:v>
                      </c:pt>
                      <c:pt idx="23">
                        <c:v>45746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Informe!$AP$37:$AP$64</c15:sqref>
                        </c15:fullRef>
                        <c15:formulaRef>
                          <c15:sqref>(Informe!$AP$39:$AP$44,Informe!$AP$46:$AP$51,Informe!$AP$53:$AP$64)</c15:sqref>
                        </c15:formulaRef>
                      </c:ext>
                    </c:extLst>
                    <c:numCache>
                      <c:formatCode>0.00</c:formatCode>
                      <c:ptCount val="24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B21-4518-A148-EF32548663BA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Informe!$AS$2</c15:sqref>
                        </c15:formulaRef>
                      </c:ext>
                    </c:extLst>
                    <c:strCache>
                      <c:ptCount val="1"/>
                      <c:pt idx="0">
                        <c:v>Ton Venta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Informe!$AO$37:$AO$64</c15:sqref>
                        </c15:fullRef>
                        <c15:formulaRef>
                          <c15:sqref>(Informe!$AO$39:$AO$44,Informe!$AO$46:$AO$51,Informe!$AO$53:$AO$64)</c15:sqref>
                        </c15:formulaRef>
                      </c:ext>
                    </c:extLst>
                    <c:numCache>
                      <c:formatCode>m/d/yyyy</c:formatCode>
                      <c:ptCount val="24"/>
                      <c:pt idx="0">
                        <c:v>45721</c:v>
                      </c:pt>
                      <c:pt idx="1">
                        <c:v>45722</c:v>
                      </c:pt>
                      <c:pt idx="2">
                        <c:v>45723</c:v>
                      </c:pt>
                      <c:pt idx="3">
                        <c:v>45724</c:v>
                      </c:pt>
                      <c:pt idx="4">
                        <c:v>45725</c:v>
                      </c:pt>
                      <c:pt idx="5">
                        <c:v>45726</c:v>
                      </c:pt>
                      <c:pt idx="6">
                        <c:v>45728</c:v>
                      </c:pt>
                      <c:pt idx="7">
                        <c:v>45729</c:v>
                      </c:pt>
                      <c:pt idx="8">
                        <c:v>45730</c:v>
                      </c:pt>
                      <c:pt idx="9">
                        <c:v>45731</c:v>
                      </c:pt>
                      <c:pt idx="10">
                        <c:v>45732</c:v>
                      </c:pt>
                      <c:pt idx="11">
                        <c:v>45733</c:v>
                      </c:pt>
                      <c:pt idx="12">
                        <c:v>45735</c:v>
                      </c:pt>
                      <c:pt idx="13">
                        <c:v>45736</c:v>
                      </c:pt>
                      <c:pt idx="14">
                        <c:v>45737</c:v>
                      </c:pt>
                      <c:pt idx="15">
                        <c:v>45738</c:v>
                      </c:pt>
                      <c:pt idx="16">
                        <c:v>45739</c:v>
                      </c:pt>
                      <c:pt idx="17">
                        <c:v>45740</c:v>
                      </c:pt>
                      <c:pt idx="18">
                        <c:v>45741</c:v>
                      </c:pt>
                      <c:pt idx="19">
                        <c:v>45742</c:v>
                      </c:pt>
                      <c:pt idx="20">
                        <c:v>45743</c:v>
                      </c:pt>
                      <c:pt idx="21">
                        <c:v>45744</c:v>
                      </c:pt>
                      <c:pt idx="22">
                        <c:v>45745</c:v>
                      </c:pt>
                      <c:pt idx="23">
                        <c:v>45746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Informe!$AS$37:$AS$64</c15:sqref>
                        </c15:fullRef>
                        <c15:formulaRef>
                          <c15:sqref>(Informe!$AS$39:$AS$44,Informe!$AS$46:$AS$51,Informe!$AS$53:$AS$64)</c15:sqref>
                        </c15:formulaRef>
                      </c:ext>
                    </c:extLst>
                    <c:numCache>
                      <c:formatCode>0.00</c:formatCode>
                      <c:ptCount val="24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B21-4518-A148-EF32548663BA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"/>
          <c:order val="1"/>
          <c:tx>
            <c:strRef>
              <c:f>Informe!$AQ$2</c:f>
              <c:strCache>
                <c:ptCount val="1"/>
                <c:pt idx="0">
                  <c:v>Ley Promedio Lab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Informe!$AO$37:$AO$64</c15:sqref>
                  </c15:fullRef>
                </c:ext>
              </c:extLst>
              <c:f>(Informe!$AO$39:$AO$44,Informe!$AO$46:$AO$51,Informe!$AO$53:$AO$64)</c:f>
              <c:numCache>
                <c:formatCode>m/d/yyyy</c:formatCode>
                <c:ptCount val="24"/>
                <c:pt idx="0">
                  <c:v>45721</c:v>
                </c:pt>
                <c:pt idx="1">
                  <c:v>45722</c:v>
                </c:pt>
                <c:pt idx="2">
                  <c:v>45723</c:v>
                </c:pt>
                <c:pt idx="3">
                  <c:v>45724</c:v>
                </c:pt>
                <c:pt idx="4">
                  <c:v>45725</c:v>
                </c:pt>
                <c:pt idx="5">
                  <c:v>45726</c:v>
                </c:pt>
                <c:pt idx="6">
                  <c:v>45728</c:v>
                </c:pt>
                <c:pt idx="7">
                  <c:v>45729</c:v>
                </c:pt>
                <c:pt idx="8">
                  <c:v>45730</c:v>
                </c:pt>
                <c:pt idx="9">
                  <c:v>45731</c:v>
                </c:pt>
                <c:pt idx="10">
                  <c:v>45732</c:v>
                </c:pt>
                <c:pt idx="11">
                  <c:v>45733</c:v>
                </c:pt>
                <c:pt idx="12">
                  <c:v>45735</c:v>
                </c:pt>
                <c:pt idx="13">
                  <c:v>45736</c:v>
                </c:pt>
                <c:pt idx="14">
                  <c:v>45737</c:v>
                </c:pt>
                <c:pt idx="15">
                  <c:v>45738</c:v>
                </c:pt>
                <c:pt idx="16">
                  <c:v>45739</c:v>
                </c:pt>
                <c:pt idx="17">
                  <c:v>45740</c:v>
                </c:pt>
                <c:pt idx="18">
                  <c:v>45741</c:v>
                </c:pt>
                <c:pt idx="19">
                  <c:v>45742</c:v>
                </c:pt>
                <c:pt idx="20">
                  <c:v>45743</c:v>
                </c:pt>
                <c:pt idx="21">
                  <c:v>45744</c:v>
                </c:pt>
                <c:pt idx="22">
                  <c:v>45745</c:v>
                </c:pt>
                <c:pt idx="23">
                  <c:v>45746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Informe!$AQ$37:$AQ$64</c15:sqref>
                  </c15:fullRef>
                </c:ext>
              </c:extLst>
              <c:f>(Informe!$AQ$39:$AQ$44,Informe!$AQ$46:$AQ$51,Informe!$AQ$53:$AQ$64)</c:f>
              <c:numCache>
                <c:formatCode>0.00%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21-4518-A148-EF32548663BA}"/>
            </c:ext>
          </c:extLst>
        </c:ser>
        <c:ser>
          <c:idx val="2"/>
          <c:order val="2"/>
          <c:tx>
            <c:strRef>
              <c:f>Informe!$AR$2</c:f>
              <c:strCache>
                <c:ptCount val="1"/>
                <c:pt idx="0">
                  <c:v>Ley Promedio Visual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Informe!$AO$37:$AO$64</c15:sqref>
                  </c15:fullRef>
                </c:ext>
              </c:extLst>
              <c:f>(Informe!$AO$39:$AO$44,Informe!$AO$46:$AO$51,Informe!$AO$53:$AO$64)</c:f>
              <c:numCache>
                <c:formatCode>m/d/yyyy</c:formatCode>
                <c:ptCount val="24"/>
                <c:pt idx="0">
                  <c:v>45721</c:v>
                </c:pt>
                <c:pt idx="1">
                  <c:v>45722</c:v>
                </c:pt>
                <c:pt idx="2">
                  <c:v>45723</c:v>
                </c:pt>
                <c:pt idx="3">
                  <c:v>45724</c:v>
                </c:pt>
                <c:pt idx="4">
                  <c:v>45725</c:v>
                </c:pt>
                <c:pt idx="5">
                  <c:v>45726</c:v>
                </c:pt>
                <c:pt idx="6">
                  <c:v>45728</c:v>
                </c:pt>
                <c:pt idx="7">
                  <c:v>45729</c:v>
                </c:pt>
                <c:pt idx="8">
                  <c:v>45730</c:v>
                </c:pt>
                <c:pt idx="9">
                  <c:v>45731</c:v>
                </c:pt>
                <c:pt idx="10">
                  <c:v>45732</c:v>
                </c:pt>
                <c:pt idx="11">
                  <c:v>45733</c:v>
                </c:pt>
                <c:pt idx="12">
                  <c:v>45735</c:v>
                </c:pt>
                <c:pt idx="13">
                  <c:v>45736</c:v>
                </c:pt>
                <c:pt idx="14">
                  <c:v>45737</c:v>
                </c:pt>
                <c:pt idx="15">
                  <c:v>45738</c:v>
                </c:pt>
                <c:pt idx="16">
                  <c:v>45739</c:v>
                </c:pt>
                <c:pt idx="17">
                  <c:v>45740</c:v>
                </c:pt>
                <c:pt idx="18">
                  <c:v>45741</c:v>
                </c:pt>
                <c:pt idx="19">
                  <c:v>45742</c:v>
                </c:pt>
                <c:pt idx="20">
                  <c:v>45743</c:v>
                </c:pt>
                <c:pt idx="21">
                  <c:v>45744</c:v>
                </c:pt>
                <c:pt idx="22">
                  <c:v>45745</c:v>
                </c:pt>
                <c:pt idx="23">
                  <c:v>45746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Informe!$AR$37:$AR$64</c15:sqref>
                  </c15:fullRef>
                </c:ext>
              </c:extLst>
              <c:f>(Informe!$AR$39:$AR$44,Informe!$AR$46:$AR$51,Informe!$AR$53:$AR$64)</c:f>
              <c:numCache>
                <c:formatCode>0.00%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CB21-4518-A148-EF3254866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2806095"/>
        <c:axId val="472799375"/>
        <c:extLst/>
      </c:lineChart>
      <c:catAx>
        <c:axId val="472813775"/>
        <c:scaling>
          <c:orientation val="minMax"/>
        </c:scaling>
        <c:delete val="0"/>
        <c:axPos val="b"/>
        <c:numFmt formatCode="dddd/dd/mm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72808495"/>
        <c:crosses val="autoZero"/>
        <c:auto val="0"/>
        <c:lblAlgn val="ctr"/>
        <c:lblOffset val="100"/>
        <c:noMultiLvlLbl val="1"/>
      </c:catAx>
      <c:valAx>
        <c:axId val="47280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72813775"/>
        <c:crosses val="autoZero"/>
        <c:crossBetween val="between"/>
      </c:valAx>
      <c:valAx>
        <c:axId val="472799375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72806095"/>
        <c:crosses val="max"/>
        <c:crossBetween val="between"/>
      </c:valAx>
      <c:dateAx>
        <c:axId val="472806095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72799375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72813775"/>
        <c:axId val="47280849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Informe!$AP$2</c15:sqref>
                        </c15:formulaRef>
                      </c:ext>
                    </c:extLst>
                    <c:strCache>
                      <c:ptCount val="1"/>
                      <c:pt idx="0">
                        <c:v>Ton Extracción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ullRef>
                          <c15:sqref>Informe!$AO$37:$AO$64</c15:sqref>
                        </c15:fullRef>
                        <c15:formulaRef>
                          <c15:sqref>(Informe!$AO$39:$AO$44,Informe!$AO$46:$AO$51,Informe!$AO$53:$AO$64)</c15:sqref>
                        </c15:formulaRef>
                      </c:ext>
                    </c:extLst>
                    <c:numCache>
                      <c:formatCode>m/d/yyyy</c:formatCode>
                      <c:ptCount val="24"/>
                      <c:pt idx="0">
                        <c:v>45721</c:v>
                      </c:pt>
                      <c:pt idx="1">
                        <c:v>45722</c:v>
                      </c:pt>
                      <c:pt idx="2">
                        <c:v>45723</c:v>
                      </c:pt>
                      <c:pt idx="3">
                        <c:v>45724</c:v>
                      </c:pt>
                      <c:pt idx="4">
                        <c:v>45725</c:v>
                      </c:pt>
                      <c:pt idx="5">
                        <c:v>45726</c:v>
                      </c:pt>
                      <c:pt idx="6">
                        <c:v>45728</c:v>
                      </c:pt>
                      <c:pt idx="7">
                        <c:v>45729</c:v>
                      </c:pt>
                      <c:pt idx="8">
                        <c:v>45730</c:v>
                      </c:pt>
                      <c:pt idx="9">
                        <c:v>45731</c:v>
                      </c:pt>
                      <c:pt idx="10">
                        <c:v>45732</c:v>
                      </c:pt>
                      <c:pt idx="11">
                        <c:v>45733</c:v>
                      </c:pt>
                      <c:pt idx="12">
                        <c:v>45735</c:v>
                      </c:pt>
                      <c:pt idx="13">
                        <c:v>45736</c:v>
                      </c:pt>
                      <c:pt idx="14">
                        <c:v>45737</c:v>
                      </c:pt>
                      <c:pt idx="15">
                        <c:v>45738</c:v>
                      </c:pt>
                      <c:pt idx="16">
                        <c:v>45739</c:v>
                      </c:pt>
                      <c:pt idx="17">
                        <c:v>45740</c:v>
                      </c:pt>
                      <c:pt idx="18">
                        <c:v>45741</c:v>
                      </c:pt>
                      <c:pt idx="19">
                        <c:v>45742</c:v>
                      </c:pt>
                      <c:pt idx="20">
                        <c:v>45743</c:v>
                      </c:pt>
                      <c:pt idx="21">
                        <c:v>45744</c:v>
                      </c:pt>
                      <c:pt idx="22">
                        <c:v>45745</c:v>
                      </c:pt>
                      <c:pt idx="23">
                        <c:v>45746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Informe!$AP$37:$AP$64</c15:sqref>
                        </c15:fullRef>
                        <c15:formulaRef>
                          <c15:sqref>(Informe!$AP$39:$AP$44,Informe!$AP$46:$AP$51,Informe!$AP$53:$AP$64)</c15:sqref>
                        </c15:formulaRef>
                      </c:ext>
                    </c:extLst>
                    <c:numCache>
                      <c:formatCode>0.00</c:formatCode>
                      <c:ptCount val="24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999D-46B7-9635-2DC50C8F4ACA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Informe!$AS$2</c15:sqref>
                        </c15:formulaRef>
                      </c:ext>
                    </c:extLst>
                    <c:strCache>
                      <c:ptCount val="1"/>
                      <c:pt idx="0">
                        <c:v>Ton Venta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Informe!$AO$37:$AO$64</c15:sqref>
                        </c15:fullRef>
                        <c15:formulaRef>
                          <c15:sqref>(Informe!$AO$39:$AO$44,Informe!$AO$46:$AO$51,Informe!$AO$53:$AO$64)</c15:sqref>
                        </c15:formulaRef>
                      </c:ext>
                    </c:extLst>
                    <c:numCache>
                      <c:formatCode>m/d/yyyy</c:formatCode>
                      <c:ptCount val="24"/>
                      <c:pt idx="0">
                        <c:v>45721</c:v>
                      </c:pt>
                      <c:pt idx="1">
                        <c:v>45722</c:v>
                      </c:pt>
                      <c:pt idx="2">
                        <c:v>45723</c:v>
                      </c:pt>
                      <c:pt idx="3">
                        <c:v>45724</c:v>
                      </c:pt>
                      <c:pt idx="4">
                        <c:v>45725</c:v>
                      </c:pt>
                      <c:pt idx="5">
                        <c:v>45726</c:v>
                      </c:pt>
                      <c:pt idx="6">
                        <c:v>45728</c:v>
                      </c:pt>
                      <c:pt idx="7">
                        <c:v>45729</c:v>
                      </c:pt>
                      <c:pt idx="8">
                        <c:v>45730</c:v>
                      </c:pt>
                      <c:pt idx="9">
                        <c:v>45731</c:v>
                      </c:pt>
                      <c:pt idx="10">
                        <c:v>45732</c:v>
                      </c:pt>
                      <c:pt idx="11">
                        <c:v>45733</c:v>
                      </c:pt>
                      <c:pt idx="12">
                        <c:v>45735</c:v>
                      </c:pt>
                      <c:pt idx="13">
                        <c:v>45736</c:v>
                      </c:pt>
                      <c:pt idx="14">
                        <c:v>45737</c:v>
                      </c:pt>
                      <c:pt idx="15">
                        <c:v>45738</c:v>
                      </c:pt>
                      <c:pt idx="16">
                        <c:v>45739</c:v>
                      </c:pt>
                      <c:pt idx="17">
                        <c:v>45740</c:v>
                      </c:pt>
                      <c:pt idx="18">
                        <c:v>45741</c:v>
                      </c:pt>
                      <c:pt idx="19">
                        <c:v>45742</c:v>
                      </c:pt>
                      <c:pt idx="20">
                        <c:v>45743</c:v>
                      </c:pt>
                      <c:pt idx="21">
                        <c:v>45744</c:v>
                      </c:pt>
                      <c:pt idx="22">
                        <c:v>45745</c:v>
                      </c:pt>
                      <c:pt idx="23">
                        <c:v>45746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Informe!$AS$37:$AS$64</c15:sqref>
                        </c15:fullRef>
                        <c15:formulaRef>
                          <c15:sqref>(Informe!$AS$39:$AS$44,Informe!$AS$46:$AS$51,Informe!$AS$53:$AS$64)</c15:sqref>
                        </c15:formulaRef>
                      </c:ext>
                    </c:extLst>
                    <c:numCache>
                      <c:formatCode>0.00</c:formatCode>
                      <c:ptCount val="24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99D-46B7-9635-2DC50C8F4ACA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"/>
          <c:order val="1"/>
          <c:tx>
            <c:strRef>
              <c:f>Informe!$AQ$2</c:f>
              <c:strCache>
                <c:ptCount val="1"/>
                <c:pt idx="0">
                  <c:v>Ley Promedio Lab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Informe!$AO$37:$AO$64</c15:sqref>
                  </c15:fullRef>
                </c:ext>
              </c:extLst>
              <c:f>(Informe!$AO$39:$AO$44,Informe!$AO$46:$AO$51,Informe!$AO$53:$AO$64)</c:f>
              <c:numCache>
                <c:formatCode>m/d/yyyy</c:formatCode>
                <c:ptCount val="24"/>
                <c:pt idx="0">
                  <c:v>45721</c:v>
                </c:pt>
                <c:pt idx="1">
                  <c:v>45722</c:v>
                </c:pt>
                <c:pt idx="2">
                  <c:v>45723</c:v>
                </c:pt>
                <c:pt idx="3">
                  <c:v>45724</c:v>
                </c:pt>
                <c:pt idx="4">
                  <c:v>45725</c:v>
                </c:pt>
                <c:pt idx="5">
                  <c:v>45726</c:v>
                </c:pt>
                <c:pt idx="6">
                  <c:v>45728</c:v>
                </c:pt>
                <c:pt idx="7">
                  <c:v>45729</c:v>
                </c:pt>
                <c:pt idx="8">
                  <c:v>45730</c:v>
                </c:pt>
                <c:pt idx="9">
                  <c:v>45731</c:v>
                </c:pt>
                <c:pt idx="10">
                  <c:v>45732</c:v>
                </c:pt>
                <c:pt idx="11">
                  <c:v>45733</c:v>
                </c:pt>
                <c:pt idx="12">
                  <c:v>45735</c:v>
                </c:pt>
                <c:pt idx="13">
                  <c:v>45736</c:v>
                </c:pt>
                <c:pt idx="14">
                  <c:v>45737</c:v>
                </c:pt>
                <c:pt idx="15">
                  <c:v>45738</c:v>
                </c:pt>
                <c:pt idx="16">
                  <c:v>45739</c:v>
                </c:pt>
                <c:pt idx="17">
                  <c:v>45740</c:v>
                </c:pt>
                <c:pt idx="18">
                  <c:v>45741</c:v>
                </c:pt>
                <c:pt idx="19">
                  <c:v>45742</c:v>
                </c:pt>
                <c:pt idx="20">
                  <c:v>45743</c:v>
                </c:pt>
                <c:pt idx="21">
                  <c:v>45744</c:v>
                </c:pt>
                <c:pt idx="22">
                  <c:v>45745</c:v>
                </c:pt>
                <c:pt idx="23">
                  <c:v>45746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Informe!$AQ$37:$AQ$64</c15:sqref>
                  </c15:fullRef>
                </c:ext>
              </c:extLst>
              <c:f>(Informe!$AQ$39:$AQ$44,Informe!$AQ$46:$AQ$51,Informe!$AQ$53:$AQ$64)</c:f>
              <c:numCache>
                <c:formatCode>0.00%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9D-46B7-9635-2DC50C8F4ACA}"/>
            </c:ext>
          </c:extLst>
        </c:ser>
        <c:ser>
          <c:idx val="2"/>
          <c:order val="2"/>
          <c:tx>
            <c:strRef>
              <c:f>Informe!$AR$2</c:f>
              <c:strCache>
                <c:ptCount val="1"/>
                <c:pt idx="0">
                  <c:v>Ley Promedio Visual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Informe!$AO$37:$AO$64</c15:sqref>
                  </c15:fullRef>
                </c:ext>
              </c:extLst>
              <c:f>(Informe!$AO$39:$AO$44,Informe!$AO$46:$AO$51,Informe!$AO$53:$AO$64)</c:f>
              <c:numCache>
                <c:formatCode>m/d/yyyy</c:formatCode>
                <c:ptCount val="24"/>
                <c:pt idx="0">
                  <c:v>45721</c:v>
                </c:pt>
                <c:pt idx="1">
                  <c:v>45722</c:v>
                </c:pt>
                <c:pt idx="2">
                  <c:v>45723</c:v>
                </c:pt>
                <c:pt idx="3">
                  <c:v>45724</c:v>
                </c:pt>
                <c:pt idx="4">
                  <c:v>45725</c:v>
                </c:pt>
                <c:pt idx="5">
                  <c:v>45726</c:v>
                </c:pt>
                <c:pt idx="6">
                  <c:v>45728</c:v>
                </c:pt>
                <c:pt idx="7">
                  <c:v>45729</c:v>
                </c:pt>
                <c:pt idx="8">
                  <c:v>45730</c:v>
                </c:pt>
                <c:pt idx="9">
                  <c:v>45731</c:v>
                </c:pt>
                <c:pt idx="10">
                  <c:v>45732</c:v>
                </c:pt>
                <c:pt idx="11">
                  <c:v>45733</c:v>
                </c:pt>
                <c:pt idx="12">
                  <c:v>45735</c:v>
                </c:pt>
                <c:pt idx="13">
                  <c:v>45736</c:v>
                </c:pt>
                <c:pt idx="14">
                  <c:v>45737</c:v>
                </c:pt>
                <c:pt idx="15">
                  <c:v>45738</c:v>
                </c:pt>
                <c:pt idx="16">
                  <c:v>45739</c:v>
                </c:pt>
                <c:pt idx="17">
                  <c:v>45740</c:v>
                </c:pt>
                <c:pt idx="18">
                  <c:v>45741</c:v>
                </c:pt>
                <c:pt idx="19">
                  <c:v>45742</c:v>
                </c:pt>
                <c:pt idx="20">
                  <c:v>45743</c:v>
                </c:pt>
                <c:pt idx="21">
                  <c:v>45744</c:v>
                </c:pt>
                <c:pt idx="22">
                  <c:v>45745</c:v>
                </c:pt>
                <c:pt idx="23">
                  <c:v>45746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Informe!$AR$37:$AR$64</c15:sqref>
                  </c15:fullRef>
                </c:ext>
              </c:extLst>
              <c:f>(Informe!$AR$39:$AR$44,Informe!$AR$46:$AR$51,Informe!$AR$53:$AR$64)</c:f>
              <c:numCache>
                <c:formatCode>0.00%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999D-46B7-9635-2DC50C8F4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2806095"/>
        <c:axId val="472799375"/>
        <c:extLst/>
      </c:lineChart>
      <c:catAx>
        <c:axId val="472813775"/>
        <c:scaling>
          <c:orientation val="minMax"/>
        </c:scaling>
        <c:delete val="0"/>
        <c:axPos val="b"/>
        <c:numFmt formatCode="dddd/dd/mm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72808495"/>
        <c:crosses val="autoZero"/>
        <c:auto val="0"/>
        <c:lblAlgn val="ctr"/>
        <c:lblOffset val="100"/>
        <c:noMultiLvlLbl val="1"/>
      </c:catAx>
      <c:valAx>
        <c:axId val="47280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72813775"/>
        <c:crosses val="autoZero"/>
        <c:crossBetween val="between"/>
      </c:valAx>
      <c:valAx>
        <c:axId val="472799375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72806095"/>
        <c:crosses val="max"/>
        <c:crossBetween val="between"/>
      </c:valAx>
      <c:dateAx>
        <c:axId val="472806095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72799375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114631</xdr:colOff>
      <xdr:row>23</xdr:row>
      <xdr:rowOff>228599</xdr:rowOff>
    </xdr:from>
    <xdr:to>
      <xdr:col>16</xdr:col>
      <xdr:colOff>173182</xdr:colOff>
      <xdr:row>34</xdr:row>
      <xdr:rowOff>127460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9FA9843A-29BD-4C94-93BD-B7B0F40BBF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144780</xdr:colOff>
      <xdr:row>21</xdr:row>
      <xdr:rowOff>121920</xdr:rowOff>
    </xdr:from>
    <xdr:to>
      <xdr:col>2</xdr:col>
      <xdr:colOff>899160</xdr:colOff>
      <xdr:row>21</xdr:row>
      <xdr:rowOff>365760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ADF225E-A48B-4616-9725-79D8DAEE69C7}"/>
            </a:ext>
          </a:extLst>
        </xdr:cNvPr>
        <xdr:cNvSpPr/>
      </xdr:nvSpPr>
      <xdr:spPr>
        <a:xfrm>
          <a:off x="1897380" y="182620920"/>
          <a:ext cx="754380" cy="243840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114631</xdr:colOff>
      <xdr:row>96</xdr:row>
      <xdr:rowOff>228599</xdr:rowOff>
    </xdr:from>
    <xdr:to>
      <xdr:col>16</xdr:col>
      <xdr:colOff>173182</xdr:colOff>
      <xdr:row>107</xdr:row>
      <xdr:rowOff>127460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B027566-1F0C-48DB-8474-B603FD56AA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144780</xdr:colOff>
      <xdr:row>94</xdr:row>
      <xdr:rowOff>121920</xdr:rowOff>
    </xdr:from>
    <xdr:to>
      <xdr:col>2</xdr:col>
      <xdr:colOff>899160</xdr:colOff>
      <xdr:row>94</xdr:row>
      <xdr:rowOff>365760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D3832B6-1D5A-4307-B568-8E9F43C24284}"/>
            </a:ext>
          </a:extLst>
        </xdr:cNvPr>
        <xdr:cNvSpPr/>
      </xdr:nvSpPr>
      <xdr:spPr>
        <a:xfrm>
          <a:off x="1857375" y="10125075"/>
          <a:ext cx="752475" cy="238125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114631</xdr:colOff>
      <xdr:row>143</xdr:row>
      <xdr:rowOff>228599</xdr:rowOff>
    </xdr:from>
    <xdr:to>
      <xdr:col>16</xdr:col>
      <xdr:colOff>173182</xdr:colOff>
      <xdr:row>154</xdr:row>
      <xdr:rowOff>127460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3E28879-FDD4-4469-B3AC-7168A6C7EF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144780</xdr:colOff>
      <xdr:row>141</xdr:row>
      <xdr:rowOff>121920</xdr:rowOff>
    </xdr:from>
    <xdr:to>
      <xdr:col>2</xdr:col>
      <xdr:colOff>899160</xdr:colOff>
      <xdr:row>141</xdr:row>
      <xdr:rowOff>365760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F0DE3356-0475-469F-AA86-8F55EC06DF87}"/>
            </a:ext>
          </a:extLst>
        </xdr:cNvPr>
        <xdr:cNvSpPr/>
      </xdr:nvSpPr>
      <xdr:spPr>
        <a:xfrm>
          <a:off x="1857375" y="10125075"/>
          <a:ext cx="752475" cy="238125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114631</xdr:colOff>
      <xdr:row>213</xdr:row>
      <xdr:rowOff>228599</xdr:rowOff>
    </xdr:from>
    <xdr:to>
      <xdr:col>16</xdr:col>
      <xdr:colOff>173182</xdr:colOff>
      <xdr:row>224</xdr:row>
      <xdr:rowOff>127460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5AF3C15-22C3-4102-B0CC-EFC96DBD79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144780</xdr:colOff>
      <xdr:row>211</xdr:row>
      <xdr:rowOff>121920</xdr:rowOff>
    </xdr:from>
    <xdr:to>
      <xdr:col>2</xdr:col>
      <xdr:colOff>899160</xdr:colOff>
      <xdr:row>211</xdr:row>
      <xdr:rowOff>365760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8EAB73F6-8CC0-4DCE-8076-9C6BA81E5CE1}"/>
            </a:ext>
          </a:extLst>
        </xdr:cNvPr>
        <xdr:cNvSpPr/>
      </xdr:nvSpPr>
      <xdr:spPr>
        <a:xfrm>
          <a:off x="1821180" y="65120520"/>
          <a:ext cx="754380" cy="243840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114631</xdr:colOff>
      <xdr:row>282</xdr:row>
      <xdr:rowOff>228599</xdr:rowOff>
    </xdr:from>
    <xdr:to>
      <xdr:col>16</xdr:col>
      <xdr:colOff>173182</xdr:colOff>
      <xdr:row>293</xdr:row>
      <xdr:rowOff>127460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3482DC0F-679E-42D0-A859-7D85B9A9C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144780</xdr:colOff>
      <xdr:row>280</xdr:row>
      <xdr:rowOff>121920</xdr:rowOff>
    </xdr:from>
    <xdr:to>
      <xdr:col>2</xdr:col>
      <xdr:colOff>899160</xdr:colOff>
      <xdr:row>280</xdr:row>
      <xdr:rowOff>365760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15CFDD91-1CA0-4234-A51E-53356160BFEA}"/>
            </a:ext>
          </a:extLst>
        </xdr:cNvPr>
        <xdr:cNvSpPr/>
      </xdr:nvSpPr>
      <xdr:spPr>
        <a:xfrm>
          <a:off x="1821180" y="97353120"/>
          <a:ext cx="754380" cy="243840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114631</xdr:colOff>
      <xdr:row>352</xdr:row>
      <xdr:rowOff>228599</xdr:rowOff>
    </xdr:from>
    <xdr:to>
      <xdr:col>16</xdr:col>
      <xdr:colOff>173182</xdr:colOff>
      <xdr:row>363</xdr:row>
      <xdr:rowOff>127460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E373219A-0439-481A-946F-BCEEF3D525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144780</xdr:colOff>
      <xdr:row>350</xdr:row>
      <xdr:rowOff>121920</xdr:rowOff>
    </xdr:from>
    <xdr:to>
      <xdr:col>2</xdr:col>
      <xdr:colOff>899160</xdr:colOff>
      <xdr:row>350</xdr:row>
      <xdr:rowOff>365760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11574C91-5C8B-4F4A-8FEA-A355CA9C82BE}"/>
            </a:ext>
          </a:extLst>
        </xdr:cNvPr>
        <xdr:cNvSpPr/>
      </xdr:nvSpPr>
      <xdr:spPr>
        <a:xfrm>
          <a:off x="1821180" y="128899920"/>
          <a:ext cx="754380" cy="243840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114631</xdr:colOff>
      <xdr:row>395</xdr:row>
      <xdr:rowOff>228599</xdr:rowOff>
    </xdr:from>
    <xdr:to>
      <xdr:col>16</xdr:col>
      <xdr:colOff>173182</xdr:colOff>
      <xdr:row>406</xdr:row>
      <xdr:rowOff>127460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1DD8B4E2-7167-4F22-B6F1-E8BA6EA1A5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144780</xdr:colOff>
      <xdr:row>393</xdr:row>
      <xdr:rowOff>121920</xdr:rowOff>
    </xdr:from>
    <xdr:to>
      <xdr:col>2</xdr:col>
      <xdr:colOff>899160</xdr:colOff>
      <xdr:row>393</xdr:row>
      <xdr:rowOff>365760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CE846804-1E43-4FC6-B798-C6D158E5CF03}"/>
            </a:ext>
          </a:extLst>
        </xdr:cNvPr>
        <xdr:cNvSpPr/>
      </xdr:nvSpPr>
      <xdr:spPr>
        <a:xfrm>
          <a:off x="1821180" y="160903920"/>
          <a:ext cx="754380" cy="243840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Users/lopez/OneDrive/Desktop/Programa%20de%20mezclas%20de%20mineral%20Noviembre%2001-11-2025(Recuperado%20autom&#225;ticamente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ul Lopez Nu�ez" refreshedDate="45979.352219791668" createdVersion="8" refreshedVersion="8" minRefreshableVersion="3" recordCount="10275" xr:uid="{79E0710B-F984-4FC3-BA1E-19CC4DCD2750}">
  <cacheSource type="worksheet">
    <worksheetSource name="Dumpadas" r:id="rId2"/>
  </cacheSource>
  <cacheFields count="20">
    <cacheField name="id" numFmtId="0">
      <sharedItems containsString="0" containsBlank="1" containsNumber="1" containsInteger="1" minValue="1" maxValue="1"/>
    </cacheField>
    <cacheField name="punto" numFmtId="0">
      <sharedItems count="203">
        <s v="M5 1NH1 DQ"/>
        <s v="M5 -1SH1A L8"/>
        <s v="M5 1NH2"/>
        <s v="M5 -1NH1A L7"/>
        <s v="M5 -1SH2 REC2"/>
        <s v="M5 4NH2 L-8"/>
        <s v="M5 -2NH1 REC1"/>
        <s v="M5 -1SH1 DQ"/>
        <s v="M5 -1SH1 REC2"/>
        <s v="M5 -2SH1 REC1"/>
        <s v="M5 -1SH1A L10"/>
        <s v="DRIFT 2"/>
        <s v="M5 -1NH1A L8"/>
        <s v="M5 -1SH1A L7"/>
        <s v="M5 -2NH1 "/>
        <s v="M5 4NH2  "/>
        <s v="M5 -1SH1A L0"/>
        <s v="M5 -2NH2 L0"/>
        <s v="M5 2NH2 3CH"/>
        <s v="M5 4NH2"/>
        <s v="M5 -2NH2 REC1"/>
        <s v="M5 -2NH2 RP"/>
        <s v="M5 2SH1A "/>
        <s v="M5 -2NH1 RT "/>
        <s v="M5 -2NH2 RT"/>
        <s v="M5 4NH2 DQ"/>
        <s v="M5 -1SH1A L9"/>
        <s v="M5 -1SH1 REC"/>
        <s v="DRIFT 444"/>
        <s v="M5 -1SH1A"/>
        <s v="M5 5SH2"/>
        <s v="M5 -1NH1A DQ"/>
        <s v="M5 5SH2 DQ"/>
        <s v="M5 2SH2 REC"/>
        <s v="M5 -2NH2 Dq"/>
        <s v="M5 3SH2 Rp"/>
        <s v="M5 -2SH2 DF2"/>
        <s v="M5 -2SH2 REC"/>
        <s v="M5 2SH2 B"/>
        <s v="M5 -1SH1A Dq"/>
        <s v="DRIFT 444 CHN"/>
        <s v="DRIFT 444 CHS"/>
        <s v="M5 -2NH2 DF2"/>
        <s v="M5 2SH2 DQ"/>
        <s v="M5 -1NH2 DF2"/>
        <s v="M5 2SH2 B L5"/>
        <s v="M5 2NH1A L-3"/>
        <s v="DRIFT 426"/>
        <s v="M5 1NH2 REC1"/>
        <s v="M5 1SH2 BANCO"/>
        <s v="DRIFT 2 CH.S"/>
        <s v="M5 3SH2.3"/>
        <s v="DRIFT 444 CH.S"/>
        <s v="M5 1NH1 DQ N"/>
        <s v="M5 2NH2B Dq"/>
        <s v="M5 2SH1A Dq"/>
        <s v="M5 1SH2 DQ"/>
        <s v="M5 1NH2 RP"/>
        <s v="M5 -1SH1 RP"/>
        <s v="M5 2SH2B RP"/>
        <s v="M5 2SH1A"/>
        <s v="M5 2SH2B DQ"/>
        <s v="M5 2NH2A DQ"/>
        <s v="M5 1SH2 RP"/>
        <s v="M5 1NH1 RP"/>
        <s v="M5 1SH3 RP"/>
        <s v="DRIFT 1 RP"/>
        <s v="M5 2NH2 B DQ"/>
        <s v="M5 2SH1A L4"/>
        <s v="M5 1SH2 REC"/>
        <s v="M5 2SH1A L-2"/>
        <s v="M5 2SH2B RT"/>
        <s v="M5 2SH2B L3"/>
        <s v="M5 -2NH2 L-3"/>
        <s v="M5 2SH2 L-1"/>
        <s v="M5 1NH3 DQ"/>
        <s v="M5 -2NH2 L-4"/>
        <s v="M5 2SH2B L3 1/2"/>
        <s v="DRIFT 426 Norte"/>
        <s v="M5 1NH1A DQ"/>
        <s v="M5 2NH1A"/>
        <s v="M5 1SH1A L-2"/>
        <s v="M5 -2NH2"/>
        <s v="M5 2NH1A DQ"/>
        <s v="M5 2NH2B RT"/>
        <s v="M5 1NH1A"/>
        <s v="M5 1NH1 L-3"/>
        <s v="M5 2NH2 L-4"/>
        <s v="M5 1SH3 L1"/>
        <s v="M5 -2NH2 BANCO"/>
        <s v="M5 1NH3 L-2"/>
        <s v="M5 -2NH2 BANCO 3"/>
        <s v="M5 -2SH2"/>
        <s v="M5 5SH2 L-2"/>
        <s v="M5 1NH1A RP"/>
        <s v="M5 1NH1 REC"/>
        <s v="M5 3SH2.3 L2"/>
        <s v="M5 -1NH3 L-2"/>
        <s v="M5 -2SH2 RP"/>
        <s v="M5 2SH1A L-2 1/2"/>
        <s v="M5 3SH2.3 L3"/>
        <s v="M5 -2SH2 DQ"/>
        <s v="M5 -2SH2 BANCO"/>
        <s v="M5 2SH2B"/>
        <s v="M5 5SH2 BANCO"/>
        <s v="DRIFT 475"/>
        <s v="M5 -3SH1 RT"/>
        <s v="M5 2NH2 DQ"/>
        <s v="M5 -1SH1 RT"/>
        <s v="M5 -2SH2.3 RT"/>
        <s v="DRIFT 440 CH"/>
        <s v="M5 -1SH2 DQ"/>
        <s v="M5 1NH2 L3"/>
        <s v="M5 -3NH1 DQ"/>
        <s v="M5 -2NH2 A DF3"/>
        <s v="M5 1SH1 CH"/>
        <s v="M5 -1SH3"/>
        <s v="M5 -2SH1 REC"/>
        <s v="M5 1SH1 CH2"/>
        <s v="M5 1SH3"/>
        <s v="M5 1SH2 RT"/>
        <s v="M5 -2SH2 A DQ"/>
        <s v="M5 -2SH2A DF3"/>
        <s v="M5 -2NH2 A DQ"/>
        <s v="M5 1SH2 DF2"/>
        <s v="M5 -3SH1 DQ"/>
        <s v="M5 -1SH2.3 DQ"/>
        <s v="M5 -3SH1 RP"/>
        <s v="M5 -1SH3 L5"/>
        <s v="M5 1NH1 RT"/>
        <s v="DRIFT 458"/>
        <s v="M5 3SH2.3 L4"/>
        <s v="M5 1NH3 A"/>
        <s v="M5 3NH2 REC"/>
        <s v="M5 1SH3 A"/>
        <s v="M5 1SH2"/>
        <s v="M5 3NH2 DQ"/>
        <s v="M5 -2SH1 DQ"/>
        <s v="M5 1SH2 L11"/>
        <s v="M5 -2NH1 REC"/>
        <s v="M5 3SH2 REC"/>
        <s v="M5 3NH1 REC"/>
        <s v="M5 -2NH1 REC 1"/>
        <s v="M5 -2NH1 RP"/>
        <s v="M5 1S H2 REC"/>
        <s v="M5 1SH1 REC"/>
        <s v="M5 -2NH2 REC"/>
        <s v="M3 -12S"/>
        <s v="M5 1SH3 A REC"/>
        <s v="M5 2NH1 A REC"/>
        <s v="M5 -4NH0"/>
        <s v="M5 2NH1 REC"/>
        <s v="M3 -12S RP"/>
        <s v="M3 -12S ACOPIO"/>
        <s v="M5 2NH1 A"/>
        <s v="M3 -12S "/>
        <s v="M5 -2NH1 A"/>
        <s v="M5 -4NH1 REC"/>
        <s v="M5 2SH1 A"/>
        <s v="M5 -2SH1 A"/>
        <s v="M5 -4NH1 RT"/>
        <s v="M5 -2SH1 A RP"/>
        <s v="M5 -4SH1 RT"/>
        <s v="M5 2SH1 A RP"/>
        <s v="M5 2SH1 RP"/>
        <s v="M5 4NH1 RT"/>
        <s v="M5 1SH2 CH"/>
        <s v="M5 1SH2 L12"/>
        <s v="M5 1SH3 REC"/>
        <s v="M5 2SH1 A DQ"/>
        <s v="M3 -12S DQ"/>
        <s v="M5 -4NH1 RP"/>
        <s v="M5 1NH1 A L-6"/>
        <s v="M3 -11S"/>
        <s v="M3 -11N"/>
        <s v="M5 -4SH1 REC"/>
        <s v="M3 -11N RP"/>
        <s v="M5 2NH2 RT"/>
        <s v="M5 -4NH2 RT"/>
        <s v="M5 4NH2 RP"/>
        <s v="M3 -13S"/>
        <s v="M5 4NH2 RT"/>
        <s v="M5 2SH2 RT"/>
        <s v="M3 -12S RT"/>
        <s v="M5 1SH2 L7 REC"/>
        <s v="M5 -13S"/>
        <s v="M5 1SH1 RT"/>
        <s v="M3 DQ VENTILACION"/>
        <s v="M5 1SH1 DQ"/>
        <s v="M5 -2SH1 RP"/>
        <s v="M5 -2NH1 RT"/>
        <s v="M5 -2SH2 RT"/>
        <s v="M5 -1NH1 RT"/>
        <s v="M3 -13S L9"/>
        <s v="M3 -11S RP"/>
        <s v="M3 -13S DQ"/>
        <s v="M3 -11N DQ"/>
        <s v="M5 -1NH1 REC"/>
        <s v="M5 -1NH2 REC"/>
        <s v="M5 -1SH2 REC"/>
        <s v="M3 -11N REC"/>
        <s v="M3 -11S DQ"/>
        <s v="M5 -5SH2 REC"/>
      </sharedItems>
    </cacheField>
    <cacheField name="Tipo" numFmtId="0">
      <sharedItems/>
    </cacheField>
    <cacheField name="N°Acop" numFmtId="0">
      <sharedItems containsSemiMixedTypes="0" containsString="0" containsNumber="1" containsInteger="1" minValue="1" maxValue="4997"/>
    </cacheField>
    <cacheField name="Acopios" numFmtId="0">
      <sharedItems count="4995">
        <s v="M5 1NH1 DQ T.AM 1 31-12-2024"/>
        <s v="M5 -1SH1A L8 T.MAD 2 28-12-2024"/>
        <s v="M5 -1SH1A L8 AM 3 30-12-2024"/>
        <s v="M5 1NH2 AM 4 02-01-2025"/>
        <s v="M5 -1NH1A L7 AM 5 02-01-2025"/>
        <s v="M5 -1SH1A L8 AM 6 02-01-2025"/>
        <s v="M5 -1SH2 REC2 PM 7 02-01-2025"/>
        <s v="M5 4NH2 L-8 PM 8 02-01-2025"/>
        <s v="M5 1NH2 PM 9 02-01-2025"/>
        <s v="M5 -2NH1 REC1 AM 10 03-01-2025"/>
        <s v="M5 -1SH1 DQ AM 11 03-01-2025"/>
        <s v="M5 -1NH1A L7 AM 12 03-01-2025"/>
        <s v="M5 -1SH1A L8 AM 13 03-01-2025"/>
        <s v="M5 -2NH1 REC1 AM 14 03-01-2025"/>
        <s v="M5 -1SH1 REC2 PM 15 03-01-2025"/>
        <s v="M5 -2SH1 REC1 PM 16 03-01-2025"/>
        <s v="M5 -1NH1A L7 PM 17 03-01-2025"/>
        <s v="M5 -1SH1A L8 PM 18 03-01-2025"/>
        <s v="M5 -1NH1A L7 AM 19 06-01-2025"/>
        <s v="M5 -1SH1A L8 AM 20 06-01-2025"/>
        <s v="M5 -1NH1A L7 AM 21 06-01-2025"/>
        <s v="M5 -1SH1 REC2 PM 22 06-01-2025"/>
        <s v="M5 -1NH1A L7 PM 23 06-01-2025"/>
        <s v="M5 -1SH1A L8 PM 24 06-01-2025"/>
        <s v="M5 -1NH1A L7 AM 25 07-01-2025"/>
        <s v="M5 -1SH1A L8 AM 26 07-01-2025"/>
        <s v="M5 -1SH1A L8 AM 27 07-01-2025"/>
        <s v="M5 -1SH1A L10 AM 28 07-01-2025"/>
        <s v="M5 -1NH1A L7 PM 29 07-01-2025"/>
        <s v="M5 -1NH1A L7 PM 30 07-01-2025"/>
        <s v="M5 4NH2 L-8 PM 31 07-01-2025"/>
        <s v="M5 -1SH1A L8 NOCHE 32 07-01-2025"/>
        <s v="M5 -1SH1A L10 NOCHE 33 07-01-2025"/>
        <s v="M5 -1SH1A L8 NOCHE 34 07-01-2025"/>
        <s v="DRIFT 2 NOCHE 35 07-01-2025"/>
        <s v="M5 4NH2 L-8 NOCHE 36 07-01-2025"/>
        <s v="M5 -1NH1A L7 MADRUGADA 37 07-01-2025"/>
        <s v="DRIFT 2 MADRUGADA 38 07-01-2025"/>
        <s v="M5 -1SH1A L8 MADRUGADA 39 07-01-2025"/>
        <s v="M5 -1SH1A L10 MADRUGADA 40 07-01-2025"/>
        <s v="M5 -1NH1A L7 AM 41 08-01-2025"/>
        <s v="M5 -1NH1A L8 AM 42 08-01-2025"/>
        <s v="M5 -1SH1A L8 PM 43 08-01-2025"/>
        <s v="M5 -2NH1 REC1 PM 44 08-01-2025"/>
        <s v="M5 -1SH1A L10 PM 45 08-01-2025"/>
        <s v="M5 -1SH1A L10 PM 46 08-01-2025"/>
        <s v="M5 -1SH1A L10 NOCHE 47 08-01-2025"/>
        <s v="M5 -1SH1A L8 NOCHE 48 08-01-2025"/>
        <s v="M5 -1SH1A L7 NOCHE 49 08-01-2025"/>
        <s v="M5 -2NH1  NOCHE 50 08-01-2025"/>
        <s v="M5 4NH2   NOCHE 51 08-01-2025"/>
        <s v="M5 -1SH1A L8 MADRUGADA 52 08-01-2025"/>
        <s v="M5 -1SH1A L0 MADRUGADA 53 08-01-2025"/>
        <s v="M5 -1SH1A L0 MADRUGADA 54 08-01-2025"/>
        <s v="M5 -1SH1A L8 AM 55 09-01-2025"/>
        <s v="M5 -1SH1A L10 AM 56 09-01-2025"/>
        <s v="M5 4NH2 L-8 AM 57 09-01-2025"/>
        <s v="M5 -2NH1 REC1 PM 58 09-01-2025"/>
        <s v="M5 -2NH2 L0 PM 59 09-01-2025"/>
        <s v="M5 -1SH1A L8 PM 60 09-01-2025"/>
        <s v="M5 -1SH1A L8 NOCHE 61 09-01-2025"/>
        <s v="M5 -1SH1A L10 NOCHE 62 09-01-2025"/>
        <s v="M5 2NH2 3CH NOCHE 63 09-01-2025"/>
        <s v="M5 4NH2 NOCHE 64 09-01-2025"/>
        <s v="M5 4NH2 MADRUGADA 64 09-01-2025"/>
        <s v="M5 -1SH1A L8 MADRUGADA 65 09-01-2025"/>
        <s v="M5 -2NH2 L0 MADRUGADA 66 09-01-2025"/>
        <s v="M5 -2NH2 L0 AM 67 10-01-2025"/>
        <s v="M5 -1SH1A L7 AM 68 10-01-2025"/>
        <s v="M5 -1SH1A L8 AM 69 10-01-2025"/>
        <s v="M5 -1SH1A L10 AM 70 10-01-2025"/>
        <s v="M5 -2NH2 REC1 PM 71 10-01-2025"/>
        <s v="M5 -2NH2 RP NOCHE 72 10-01-2025"/>
        <s v="M5 -1SH1A L0 NOCHE 73 10-01-2025"/>
        <s v="M5 -1SH1A L0 NOCHE 74 10-01-2025"/>
        <s v="M5 -1SH1A L8 NOCHE 75 10-01-2025"/>
        <s v="M5 -1SH1A L8 MADRUGADA 76 10-01-2025"/>
        <s v="M5 -1SH1A L10 MADRUGADA 77 10-01-2025"/>
        <s v="M5 2SH1A  NOCHE 78 11-01-2025"/>
        <s v="M5 -1SH1A L0 NOCHE 79 11-01-2025"/>
        <s v="M5 -1SH1A L8 NOCHE 80 11-01-2025"/>
        <s v="M5 -1SH1A L8 MADRUGADA 81 11-01-2025"/>
        <s v="M5 -1SH1A L10 MADRUGADA 82 11-01-2025"/>
        <s v="M5 2SH1A  NOCHE 83 12-01-2025"/>
        <s v="M5 -1SH1A L0 NOCHE 84 12-01-2025"/>
        <s v="M5 -1SH1A L10 NOCHE 85 12-01-2025"/>
        <s v="M5 -1SH1A L0 MADRUGADA 86 12-01-2025"/>
        <s v="M5 -1SH1A L10 MADRUGADA 87 12-01-2025"/>
        <s v="M5 -1SH1A L10 MADRUGADA 88 12-01-2025"/>
        <s v="M5 -2NH2 L0 AM 89 13-01-2025"/>
        <s v="M5 2SH1A  AM 90 13-01-2025"/>
        <s v="M5 -1SH1A L8 AM 91 13-01-2025"/>
        <s v="M5 -2NH1 RT  PM 92 13-01-2025"/>
        <s v="M5 -2NH2 L0 PM 93 13-01-2025"/>
        <s v="M5 -1SH1A L8 PM 94 13-01-2025"/>
        <s v="M5 -2NH2 RT NOCHE 95 13-01-2025"/>
        <s v="M5 -1SH1A L0 NOCHE 96 13-01-2025"/>
        <s v="M5 -1SH1A L0 NOCHE 97 13-01-2025"/>
        <s v="M5 -1SH1A L8 NOCHE 98 13-01-2025"/>
        <s v="M5 2SH1A  MADRUGADA 99 13-01-2025"/>
        <s v="M5 -1SH1A L0 MADRUGADA 100 13-01-2025"/>
        <s v="M5 -1SH1A L8 MADRUGADA 101 13-01-2025"/>
        <s v="M5 -1SH1A L10 AM 102 14-01-2025"/>
        <s v="M5 -2NH2 L0 AM 103 14-01-2025"/>
        <s v="M5 2SH1A  AM 104 14-01-2025"/>
        <s v="M5 2SH1A  PM 105 14-01-2025"/>
        <s v="M5 4NH2 DQ PM 106 14-01-2025"/>
        <s v="M5 -2NH2 L0 PM 107 14-01-2025"/>
        <s v="M5 2SH1A  AM 108 15-01-2025"/>
        <s v="M5 -2NH2 L0 AM 109 15-01-2025"/>
        <s v="M5 -1SH1A L9 AM 110 15-01-2025"/>
        <s v="M5 1NH1 DQ PM 111 15-01-2025"/>
        <s v="M5 -1SH1A L8 PM 112 15-01-2025"/>
        <s v="M5 -2NH2 L0 PM 113 15-01-2025"/>
        <s v="M5 -2NH2 L0 T.NOCHE 114 15-01-2025"/>
        <s v="M5 -1SH1A L8 T.NOCHE 115 15-01-2025"/>
        <s v="M5 1NH1 DQ T.NOCHE 116 15-01-2025"/>
        <s v="M5 2SH1A  T.NOCHE 117 15-01-2025"/>
        <s v="M5 4NH2 DQ T.AM 118 16-01-2025"/>
        <s v="M5 -1SH1 REC T.AM 119 16-01-2025"/>
        <s v="M5 -1SH1A L8 T.AM 120 16-01-2025"/>
        <s v="M5 -2NH2 L0 PM 121 16-01-2025"/>
        <s v="M5 1NH1 DQ PM 122 16-01-2025"/>
        <s v="M5 -1SH1A L8 PM 123 16-01-2025"/>
        <s v="M5 -1SH1A L8 PM 124 16-01-2025"/>
        <s v="DRIFT 444 AM 125 17-01-2025"/>
        <s v="M5 -1SH1A L8 AM 126 17-01-2025"/>
        <s v="M5 -1SH1A L8 AM 127 17-01-2025"/>
        <s v="M5 1NH1 DQ PM 128 17-01-2025"/>
        <s v="M5 2SH1A  PM 129 17-01-2025"/>
        <s v="M5 -1SH1A L8 T.NOCHE 130 18-01-2025"/>
        <s v="M5 -1SH1 DQ T.NOCHE 131 18-01-2025"/>
        <s v="DRIFT 444 T.NOCHE 132 18-01-2025"/>
        <s v="M5 2SH1A  T.NOCHE 133 18-01-2025"/>
        <s v="M5 -1SH1A L8 T.NOCHE 134 18-01-2025"/>
        <s v="DRIFT 444 T.NOCHE 135 18-01-2025"/>
        <s v="DRIFT 444 T.AM 136 18-01-2025"/>
        <s v="M5 -1SH1A L8 T.AM 137 18-01-2025"/>
        <s v="M5 1NH1 DQ T.AM 138 18-01-2025"/>
        <s v="M5 -1SH1A PM 139 18-01-2025"/>
        <s v="M5 -1SH1 DQ PM 140 18-01-2025"/>
        <s v="M5 5SH2 PM 141 18-01-2025"/>
        <s v="M5 -1NH1A DQ AM 142 20-01-2025"/>
        <s v="DRIFT 444 AM 143 20-01-2025"/>
        <s v="M5 1NH1 DQ PM 144 20-01-2025"/>
        <s v="M5 5SH2 DQ PM 145 20-01-2025"/>
        <s v="M5 -2NH2 REC1 AM 146 21-01-2025"/>
        <s v="M5 2SH2 REC AM 147 21-01-2025"/>
        <s v="M5 -1NH1A DQ AM 148 21-01-2025"/>
        <s v="M5 -2NH2 REC1 AM 149 21-01-2025"/>
        <s v="M5 2SH2 REC PM 150 21-01-2025"/>
        <s v="M5 1NH1 DQ PM 151 21-01-2025"/>
        <s v="M5 1NH1 DQ PM 152 21-01-2025"/>
        <s v="M5 2SH1A  PM 153 21-01-2025"/>
        <s v="M5 2SH1A  PM 154 21-01-2025"/>
        <s v="M5 -1SH1A L8 NOCHE 155 21-01-2025"/>
        <s v="M5 -2NH2 Dq NOCHE 156 21-01-2025"/>
        <s v="M5 -1SH1A L8 NOCHE 157 21-01-2025"/>
        <s v="M5 3SH2 Rp AM 158 22-01-2025"/>
        <s v="M5 -1SH1A L8 AM 159 22-01-2025"/>
        <s v="M5 1NH1 DQ AM 160 22-01-2025"/>
        <s v="M5 -1SH1A L8 AM 161 22-01-2025"/>
        <s v="M5 4NH2 DQ AM 162 22-01-2025"/>
        <s v="M5 3SH2 Rp PM 163 22-01-2025"/>
        <s v="M5 -2NH2 REC1 PM 164 22-01-2025"/>
        <s v="M5 2SH1A  PM 165 22-01-2025"/>
        <s v="M5 -1SH1A L8 NOCHE 166 22-01-2025"/>
        <s v="M5 -1SH1A L8 MADRUGADA 167 22-01-2025"/>
        <s v="M5 -2NH2 REC1 AM 168 23-01-2025"/>
        <s v="M5 1NH1 DQ AM 169 23-01-2025"/>
        <s v="M5 -1SH1A L8 AM 170 23-01-2025"/>
        <s v="M5 -2NH2 Dq PM 171 23-01-2025"/>
        <s v="DRIFT 444 PM 172 23-01-2025"/>
        <s v="M5 2SH1A  PM 173 23-01-2025"/>
        <s v="M5 -2SH2 DF2 NOCHE 174 23-01-2025"/>
        <s v="M5 -2NH2 Dq NOCHE 175 23-01-2025"/>
        <s v="M5 -2SH2 REC NOCHE 176 23-01-2025"/>
        <s v="M5 -2NH2 REC1 MADRUGADA 177 23-01-2025"/>
        <s v="M5 1NH1 DQ AM 178 24-01-2025"/>
        <s v="M5 -1SH1A L8 AM 179 24-01-2025"/>
        <s v="M5 -2SH2 DF2 AM 180 24-01-2025"/>
        <s v="M5 4NH2 DQ AM 181 24-01-2025"/>
        <s v="M5 -2NH2 REC1 PM 182 24-01-2025"/>
        <s v="M5 2SH1A  PM 183 24-01-2025"/>
        <s v="M5 4NH2 DQ NOCHE 184 24-01-2025"/>
        <s v="M5 2SH2 B NOCHE 185 24-01-2025"/>
        <s v="M5 -1SH1A Dq NOCHE 186 24-01-2025"/>
        <s v="M5 -1SH1A L8 NOCHE 187 24-01-2025"/>
        <s v="DRIFT 444 NOCHE 188 24-01-2025"/>
        <s v="M5 -2SH2 DF2 MADRUGADA 189 24-01-2025"/>
        <s v="M5 -2SH2 DF2 MADRUGADA 190 24-01-2025"/>
        <s v="M5 1NH1 DQ AM 191 25-01-2025"/>
        <s v="DRIFT 444 CHN AM 192 25-01-2025"/>
        <s v="DRIFT 444 CHS AM 193 25-01-2025"/>
        <s v="M5 -2NH2 REC1 PM 194 25-01-2025"/>
        <s v="M5 -1NH1A L7 PM 195 25-01-2025"/>
        <s v="DRIFT 444 PM 196 25-01-2025"/>
        <s v="M5 2SH2 B PM 197 25-01-2025"/>
        <s v="M5 -2NH2 DF2 MADRUGADA 198 25-01-2025"/>
        <s v="M5 -2NH2 DF2 NOCHE 199 26-01-2025"/>
        <s v="M5 -2NH2 DF2 NOCHE 200 26-01-2025"/>
        <s v="M5 -2NH2 DF2 MADRUGADA 201 26-01-2025"/>
        <s v="M5 1NH1 DQ MADRUGADA 202 26-01-2025"/>
        <s v="M5 2SH1A  AM 203 27-01-2025"/>
        <s v="DRIFT 444 AM 204 27-01-2025"/>
        <s v="M5 1NH1 DQ AM 205 27-01-2025"/>
        <s v="M5 2SH2 DQ PM 206 27-01-2025"/>
        <s v="M5 -1NH2 DF2 PM 207 27-01-2025"/>
        <s v="M5 2SH2 B PM 208 27-01-2025"/>
        <s v="M5 2SH2 B NOCHE 209 27-01-2025"/>
        <s v="M5 -1SH1A NOCHE 210 27-01-2025"/>
        <s v="M5 -1NH2 DF2 NOCHE 211 27-01-2025"/>
        <s v="M5 -1NH2 DF2 NOCHE 212 27-01-2025"/>
        <s v="DRIFT 444 NOCHE 213 27-01-2025"/>
        <s v="M5 1NH1 DQ MADRUGADA 214 27-01-2025"/>
        <s v="M5 -1NH2 DF2 MADRUGADA 215 27-01-2025"/>
        <s v="M5 2SH2 B L5 MADRUGADA 216 27-01-2025"/>
        <s v="M5 1NH1 DQ AM 217 28-01-2025"/>
        <s v="DRIFT 444 CHN AM 218 28-01-2025"/>
        <s v="M5 -1NH2 DF2 AM 219 28-01-2025"/>
        <s v="M5 2SH2 B AM 220 28-01-2025"/>
        <s v="M5 1NH1 DQ PM 221 28-01-2025"/>
        <s v="M5 -1SH1A L8 PM 222 28-01-2025"/>
        <s v="DRIFT 444 CHN PM 223 28-01-2025"/>
        <s v="M5 1NH1 DQ T.NOCHE 224 28-01-2025"/>
        <s v="M5 2SH2 B T.NOCHE 225 28-01-2025"/>
        <s v="M5 -1SH1A L8 T.NOCHE 226 28-01-2025"/>
        <s v="M5 -1SH1A L8 T.NOCHE 227 28-01-2025"/>
        <s v="M5 1NH1 DQ T.AM 228 29-01-2025"/>
        <s v="DRIFT 444 CHN T.AM 229 29-01-2025"/>
        <s v="M5 -1NH1A L7 T.AM 230 29-01-2025"/>
        <s v="M5 1NH1 DQ PM 231 29-01-2025"/>
        <s v="M5 -1SH1A L8 PM 232 29-01-2025"/>
        <s v="M5 2SH2 B L5 PM 233 29-01-2025"/>
        <s v="M5 -2SH2 DF2 PM 234 29-01-2025"/>
        <s v="M5 1NH1 DQ T.NOCHE 235 29-01-2025"/>
        <s v="M5 -1SH1A L8 T.NOCHE 236 29-01-2025"/>
        <s v="DRIFT 444 CHN T.NOCHE 237 29-01-2025"/>
        <s v="M5 2SH2 B L5 T.NOCHE 238 29-01-2025"/>
        <s v="M5 1NH1 DQ T.AM 239 30-01-2025"/>
        <s v="M5 -1SH1A L8 T.AM 240 30-01-2025"/>
        <s v="M5 2SH1A  T.AM 241 30-01-2025"/>
        <s v="M5 -2NH2 REC1 PM 242 30-01-2025"/>
        <s v="M5 -2SH2 DF2 PM 243 30-01-2025"/>
        <s v="M5 -2SH2 DF2 PM 244 30-01-2025"/>
        <s v="M5 2SH1A  PM 245 30-01-2025"/>
        <s v="M5 -2NH2 REC1 T.NOCHE 246 30-01-2025"/>
        <s v="M5 -2SH2 DF2 T.NOCHE 247 30-01-2025"/>
        <s v="DRIFT 444 CHN T.NOCHE 248 30-01-2025"/>
        <s v="M5 2SH2 B L5 T.NOCHE 249 30-01-2025"/>
        <s v="M5 -2NH2 REC1 T.AM 250 31-01-2025"/>
        <s v="M5 2SH1A  T.AM 251 30-01-2025"/>
        <s v="M5 -2SH2 DF2 T.AM 252 31-01-2025"/>
        <s v="M5 2SH2 B L5 T.AM 253 31-01-2025"/>
        <s v="M5 2SH2 B L5 T.AM 257 31-01-2025"/>
        <s v="M5 1NH1 DQ PM 254 31-01-2025"/>
        <s v="DRIFT 444 CHN PM 255 31-01-2025"/>
        <s v="M5 2NH1A L-3 PM 256 31-01-2025"/>
        <s v="DRIFT 426 AM 258 03-02-2025"/>
        <s v="DRIFT 444 CHN AM 259 03-02-2025"/>
        <s v="M5 -2SH2 DF2 AM 260 03-02-2025"/>
        <s v="M5 -1SH1A L8 AM 261 03-02-2025"/>
        <s v="M5 1NH1 DQ PM 262 03-02-2025"/>
        <s v="M5 -2SH2 DF2 PM 263 03-02-2025"/>
        <s v="M5 -1SH1A L8 PM 264 03-02-2025"/>
        <s v="DRIFT 444 CHN PM 265 03-02-2025"/>
        <s v="M5 1NH1 DQ AM 266 04-02-2025"/>
        <s v="DRIFT 426 AM 267 04-02-2025"/>
        <s v="M5 -1NH1A L7 AM 268 04-02-2025"/>
        <s v="M5 -2SH2 DF2 AM 269 04-02-2025"/>
        <s v="DRIFT 444 CHN PM 270 04-02-2025"/>
        <s v="M5 -1NH1A L7 PM 271 04-02-2025"/>
        <s v="M5 -2SH2 DF2 PM 272 04-02-2025"/>
        <s v="M5 1NH1 DQ NOCHE 273 04-02-2025"/>
        <s v="M5 1NH1 DQ NOCHE 274 04-02-2025"/>
        <s v="M5 -1NH1A L7 NOCHE 275 04-02-2025"/>
        <s v="M5 -2SH2 DF2 NOCHE 276 04-02-2025"/>
        <s v="M5 -2SH2 DF2 MADRUGADA 277 04-02-2025"/>
        <s v="DRIFT 444 CHN MADRUGADA 278 04-02-2025"/>
        <s v="M5 1NH1 DQ AM 279 05-02-2025"/>
        <s v="M5 -1NH1A L7 AM 280 05-02-2025"/>
        <s v="M5 2SH2 B L5 AM 281 05-02-2025"/>
        <s v="M5 1NH1 DQ PM 282 05-02-2025"/>
        <s v="M5 -1NH1A L7 PM 283 05-02-2025"/>
        <s v="M5 -2SH2 DF2 PM 284 05-02-2025"/>
        <s v="M5 1NH2 REC1 NOCHE 285 05-02-2025"/>
        <s v="M5 1NH1 DQ NOCHE 286 05-02-2025"/>
        <s v="M5 -2SH2 DF2 NOCHE 287 05-02-2025"/>
        <s v="M5 1SH2 BANCO NOCHE 288 05-02-2025"/>
        <s v="M5 -1NH1A L7 NOCHE 289 05-02-2025"/>
        <s v="DRIFT 444 CHS NOCHE 290 05-02-2025"/>
        <s v="M5 1SH2 BANCO MADRUGADA 291 05-02-2025"/>
        <s v="M5 -1NH1A L7 MADRUGADA 292 05-02-2025"/>
        <s v="M5 1NH1 DQ MADRUGADA 293 05-02-2025"/>
        <s v="DRIFT 426 MADRUGADA 294 05-02-2025"/>
        <s v="DRIFT 426 MADRUGADA 295 05-02-2025"/>
        <s v="M5 1SH2 BANCO AM 296 06-02-2025"/>
        <s v="DRIFT 2 CH.S AM 297 06-02-2025"/>
        <s v="M5 1SH2 BANCO PM 298 06-02-2025"/>
        <s v="DRIFT 444 CHN PM 299 05-02-2025"/>
        <s v="M5 1SH2 BANCO PM 300 06-02-2025"/>
        <s v="M5 3SH2.3 PM 301 06-02-2025"/>
        <s v="M5 1NH1 DQ PM 302 06-02-2025"/>
        <s v="M5 1SH2 BANCO NOCHE 303 06-02-2025"/>
        <s v="M5 3SH2.3 NOCHE 304 06-02-2025"/>
        <s v="M5 -1NH1A L7 NOCHE 305 06-02-2025"/>
        <s v="DRIFT 2 CH.S NOCHE 306 06-02-2025"/>
        <s v="DRIFT 444 CH.S NOCHE 307 06-02-2025"/>
        <s v="M5 1SH2 BANCO AM 308 07-02-2025"/>
        <s v="M5 3SH2.3 AM 309 07-02-2025"/>
        <s v="M5 1NH1 DQ AM 310 07-02-2025"/>
        <s v="M5 1NH1 DQ N AM 311 07-02-2025"/>
        <s v="M5 1SH2 BANCO PM 312 07-02-2025"/>
        <s v="M5 1SH2 BANCO PM 313 07-02-2025"/>
        <s v="M5 1NH1 DQ PM 314 07-02-2025"/>
        <s v="M5 1SH2 BANCO NOCHE 315 07-02-2025"/>
        <s v="M5 3SH2.3 NOCHE 316 07-02-2025"/>
        <s v="M5 -1NH1A L7 NOCHE 317 07-02-2025"/>
        <s v="M5 1NH1 DQ NOCHE 318 07-02-2025"/>
        <s v="DRIFT 426 NOCHE 319 07-02-2025"/>
        <s v="M5 1SH2 BANCO AM 320 08-02-2025"/>
        <s v="M5 3SH2.3 AM 321 08-02-2025"/>
        <s v="M5 1NH1 DQ AM 322 08-02-2025"/>
        <s v="M5 -1NH1A L7 PM 323 08-02-2025"/>
        <s v="M5 1SH2 BANCO PM 324 08-02-2025"/>
        <s v="M5 -2NH2 REC1 PM 325 08-02-2025"/>
        <s v="M5 1SH2 BANCO NOCHE 326 08-02-2025"/>
        <s v="M5 3SH2.3 NOCHE 327 08-02-2025"/>
        <s v="M5 1NH1 DQ NOCHE 328 08-02-2025"/>
        <s v="M5 1SH2 BANCO MADRUGADA 329 08-02-2025"/>
        <s v="M5 1NH1 DQ MADRUGADA 330 08-02-2025"/>
        <s v="M5 3SH2.3 MADRUGADA 331 08-02-2025"/>
        <s v="M5 1SH2 BANCO NOCHE 332 09-02-2025"/>
        <s v="M5 -2NH2 REC1 AM 333 10-02-2025"/>
        <s v="M5 -2NH2 REC1 AM 334 10-02-2025"/>
        <s v="M5 2SH2 B AM 335 10-02-2025"/>
        <s v="M5 3SH2.3 PM 336 10-02-2025"/>
        <s v="M5 1NH1 DQ PM 337 10-02-2025"/>
        <s v="M5 1NH1 DQ PM 338 10-02-2025"/>
        <s v="M5 -2NH2 REC1 AM 339 11-02-2025"/>
        <s v="M5 1NH1 DQ AM 340 11-02-2025"/>
        <s v="M5 3SH2.3 AM 341 11-02-2025"/>
        <s v="M5 2NH1A L-3 AM 342 11-02-2025"/>
        <s v="M5 -1SH1 DQ PM 343 11-02-2025"/>
        <s v="M5 3SH2.3 PM 344 11-02-2025"/>
        <s v="M5 2SH2 B PM 345 11-02-2025"/>
        <s v="M5 2NH1A L-3 T.NOCHE 346 11-02-2025"/>
        <s v="M5 3SH2.3 T.NOCHE 347 11-02-2025"/>
        <s v="M5 -1SH1 DQ T.NOCHE 348 11-02-2025"/>
        <s v="M5 2SH2 B T.NOCHE 349 11-02-2025"/>
        <s v="M5 3SH2.3 T.AM 350 12-02-2025"/>
        <s v="M5 -1SH1 DQ T.AM 351 12-02-2025"/>
        <s v="M5 -2NH2 REC1 T.AM 352 12-02-2025"/>
        <s v="M5 -1SH1 DQ PM 353 12-02-2025"/>
        <s v="M5 3SH2.3 PM 354 12-02-2025"/>
        <s v="M5 2NH2B Dq PM 355 12-02-2025"/>
        <s v="M5 2SH1A Dq PM 356 12-02-2025"/>
        <s v="M5 2SH2 B L5 T.NOCHE 357 12-02-2025"/>
        <s v="M5 2SH2 B L5 T.NOCHE 358 12-02-2025"/>
        <s v="M5 3SH2.3 T.NOCHE 359 12-02-2025"/>
        <s v="M5 -1SH1 DQ T.NOCHE 360 12-02-2025"/>
        <s v="M5 -1SH1 DQ T.AM 361 13-02-2025"/>
        <s v="M5 3SH2.3 T.AM 362 13-02-2025"/>
        <s v="M5 -2NH2 REC1 T.AM 363 13-02-2025"/>
        <s v="M5 -1SH1 DQ PM 364 13-02-2025"/>
        <s v="M5 3SH2.3 PM 365 13-02-2025"/>
        <s v="M5 1NH1 DQ PM 366 13-02-2025"/>
        <s v="M5 3SH2.3 T.NOCHE 367 13-02-2025"/>
        <s v="M5 -2NH2 REC1 T.NOCHE 368 13-02-2025"/>
        <s v="M5 -1SH1 DQ T.NOCHE 369 13-02-2025"/>
        <s v="M5 1SH2 DQ T.NOCHE 370 13-02-2025"/>
        <s v="M5 1SH2 DQ T.AM 371 14-02-2025"/>
        <s v="M5 -1SH1 DQ T.AM 372 14-02-2025"/>
        <s v="M5 3SH2.3 T.AM 373 14-02-2025"/>
        <s v="M5 3SH2.3 T.AM 374 14-02-2025"/>
        <s v="M5 -1SH1 DQ PM 375 14-02-2025"/>
        <s v="M5 3SH2.3 PM 376 14-02-2025"/>
        <s v="M5 3SH2.3 AM 377 15-02-2025"/>
        <s v="M5 1SH2 DQ AM 378 15-02-2025"/>
        <s v="M5 -1SH1 DQ AM 379 15-02-2025"/>
        <s v="M5 3SH2.3 PM 380 15-02-2025"/>
        <s v="M5 1NH2 RP PM 381 15-02-2025"/>
        <s v="M5 -1SH1 RP PM 382 15-02-2025"/>
        <s v="M5 4NH2 DQ PM 383 15-02-2025"/>
        <s v="M5 3SH2.3 AM 384 17-02-2025"/>
        <s v="M5 2SH2 B AM 385 17-02-2025"/>
        <s v="M5 1NH1 DQ AM 386 17-02-2025"/>
        <s v="M5 4NH2 DQ AM 387 17-02-2025"/>
        <s v="M5 2SH2B RP PM 388 17-02-2025"/>
        <s v="M5 1NH1 DQ PM 389 17-02-2025"/>
        <s v="M5 3SH2.3 PM 406 17-02-2025"/>
        <s v="M5 4NH2 DQ PM 390 17-02-2025"/>
        <s v="M5 4NH2 DQ PM 391 17-02-2025"/>
        <s v="M5 3SH2.3 AM 392 18-02-2025"/>
        <s v="M5 2SH2B RP AM 393 18-02-2025"/>
        <s v="M5 1NH1 DQ AM 394 18-02-2025"/>
        <s v="M5 4NH2 DQ AM 395 18-02-2025"/>
        <s v="M5 -2NH2 Rp PM 396 18-02-2025"/>
        <s v="M5 3SH2.3 PM 397 18-02-2025"/>
        <s v="M5 1NH1 DQ PM 398 18-02-2025"/>
        <s v="M5 4NH2 DQ PM 399 18-02-2025"/>
        <s v="M5 3SH2.3 NOCHE 400 18-02-2025"/>
        <s v="M5 -2NH2 Rp NOCHE 401 18-02-2025"/>
        <s v="M5 2SH1A NOCHE 402 18-02-2025"/>
        <s v="M5 -2NH2 Rp MADRUGADA 403 18-02-2025"/>
        <s v="M5 2SH2B DQ MADRUGADA 404 18-02-2025"/>
        <s v="M5 1NH1 DQ MADRUGADA 405 18-02-2025"/>
        <s v="M5 2SH2B RP AM 407 19-02-2025"/>
        <s v="M5 1NH2 RP AM 408 19-02-2025"/>
        <s v="M5 2NH2A DQ AM 409 19-02-2025"/>
        <s v="M5 2SH1A AM 410 19-02-2025"/>
        <s v="M5 2SH2B RP PM 411 19-02-2025"/>
        <s v="M5 1SH2 RP PM 412 19-02-2025"/>
        <s v="M5 1NH2 RP PM 413 19-02-2025"/>
        <s v="M5 2NH2A DQ PM 414 19-02-2025"/>
        <s v="M5 4NH2 DQ PM 415 19-02-2025"/>
        <s v="M5 -2NH2 Rp NOCHE 416 19-02-2025"/>
        <s v="M5 1NH2 RP NOCHE 417 19-02-2025"/>
        <s v="M5 3SH2.3 NOCHE 418 19-02-2025"/>
        <s v="M5 1NH2 RP MADRUGADA 419 19-02-2025"/>
        <s v="M5 3SH2.3 MADRUGADA 420 19-02-2025"/>
        <s v="M5 -2NH2 Rp AM 421 20-02-2025"/>
        <s v="M5 3SH2.3 AM 422 20-02-2025"/>
        <s v="M5 2SH1A AM 423 20-02-2025"/>
        <s v="M5 1NH1 RP AM 424 20-02-2025"/>
        <s v="M5 -2NH2 Rp PM 425 20-02-2025"/>
        <s v="M5 3SH2.3 PM 426 20-02-2025"/>
        <s v="M5 1NH1 RP PM 427 20-02-2025"/>
        <s v="M5 -2NH2 Rp NOCHE 428 20-02-2025"/>
        <s v="M5 1SH2 BANCO NOCHE 429 20-02-2025"/>
        <s v="M5 1SH3 RP NOCHE 430 20-02-2025"/>
        <s v="M5 2SH1A NOCHE 431 20-02-2025"/>
        <s v="M5 1NH2 RP MADRUGADA 432 20-02-2025"/>
        <s v="DRIFT 1 RP MADRUGADA 433 20-02-2025"/>
        <s v="M5 3SH2.3 MADRUGADA 434 20-02-2025"/>
        <s v="M5 -2NH2 Rp AM 435 21-02-2025"/>
        <s v="M5 1SH2 RP AM 436 21-02-2025"/>
        <s v="M5 -2NH2 Rp AM 437 21-02-2025"/>
        <s v="M5 1SH3 RP AM 438 21-02-2025"/>
        <s v="M5 1SH3 RP AM 439 21-02-2025"/>
        <s v="M5 1SH2 RP PM 440 21-02-2025"/>
        <s v="M5 -2NH2 Rp PM 441 21-02-2025"/>
        <s v="M5 1SH3 RP PM 442 21-02-2025"/>
        <s v="M5 1SH3 RP NOCHE 443 21-02-2025"/>
        <s v="M5 1SH2 RP NOCHE 444 21-02-2025"/>
        <s v="M5 2NH2 B DQ NOCHE 445 21-02-2025"/>
        <s v="M5 2SH1A L4 NOCHE 446 21-02-2025"/>
        <s v="M5 1SH3 RP MADRUGADA 447 21-02-2025"/>
        <s v="M5 1SH2 RP AM 448 22-02-2025"/>
        <s v="M5 1SH3 RP AM 449 22-02-2025"/>
        <s v="M5 1SH2 REC AM 450 22-02-2025"/>
        <s v="M5 2SH1A L4 AM 451 22-02-2025"/>
        <s v="M5 1SH3 RP MADRUGADA 452 22-02-2025"/>
        <s v="M5 1NH2 RP MADRUGADA 453 22-02-2025"/>
        <s v="M5 1SH3 RP NOCHE 454 23-02-2025"/>
        <s v="M5 1NH1 RP AM 455 24-02-2025"/>
        <s v="M5 2SH1A L-2 AM 456 24-02-2025"/>
        <s v="M5 2SH2B RT PM 457 24-02-2025"/>
        <s v="M5 2SH2B L3 PM 458 24-02-2025"/>
        <s v="M5 2SH1A L-2 PM 459 24-02-2025"/>
        <s v="M5 -2NH2 L-3 PM 460 24-02-2025"/>
        <s v="M5 2SH2B RT T.NOCHE 461 24-02-2025"/>
        <s v="M5 2SH2B L3 T.NOCHE 462 24-02-2025"/>
        <s v="M5 -2NH2 L-3 T.NOCHE 463 24-02-2025"/>
        <s v="M5 2SH1A L-2 T.NOCHE 464 24-02-2025"/>
        <s v="M5 2SH1A L-2 T.NOCHE 465 24-02-2025"/>
        <s v="M5 2SH2 L-1 T.AM 466 25-02-2025"/>
        <s v="M5 -2NH2 L-3 T.AM 467 25-02-2025"/>
        <s v="M5 1NH1 RP T.AM 468 25-02-2025"/>
        <s v="M5 2SH1A L-2 T.AM 469 25-02-2025"/>
        <s v="M5 2SH1A L-2 PM 470 25-02-2025"/>
        <s v="M5 -2NH2 L-3 PM 471 25-02-2025"/>
        <s v="M5 1NH3 DQ PM 472 25-02-2025"/>
        <s v="M5 -2NH2 L-3 PM 473 25-02-2025"/>
        <s v="M5 -2NH2 L-4 PM 474 25-02-2025"/>
        <s v="M5 2SH1A L-2 T.NOCHE 475 25-02-2025"/>
        <s v="M5 1NH3 DQ T.NOCHE 476 25-02-2025"/>
        <s v="M5 -2NH2 L-4 T.NOCHE 477 25-02-2025"/>
        <s v="M5 2SH2B L3 1/2 T.NOCHE 478 25-02-2025"/>
        <s v="M5 4NH2 DQ T.NOCHE 479 25-02-2025"/>
        <s v="DRIFT 426 Norte T.AM 480 26-02-2025"/>
        <s v="M5 1NH1A DQ T.AM 481 26-02-2025"/>
        <s v="M5 -2NH2 L-4 T.AM 482 26-02-2025"/>
        <s v="M5 2SH2B L3 1/2 PM 483 26-02-2025"/>
        <s v="M5 2SH2B L3 1/2 PM 484 26-02-2025"/>
        <s v="M5 -2NH2 L-4 PM 485 26-02-2025"/>
        <s v="M5 -2NH2 L-3 PM 486 26-02-2025"/>
        <s v="M5 -1SH1 DQ T.NOCHE 487 26-02-2025"/>
        <s v="M5 2NH1A T.NOCHE 488 26-02-2025"/>
        <s v="M5 4NH2 DQ T.NOCHE 489 26-02-2025"/>
        <s v="M5 1NH3 DQ T.NOCHE 490 26-02-2025"/>
        <s v="M5 2SH2B L3 1/2 T.NOCHE 491 26-02-2025"/>
        <s v="DRIFT 426 Norte T.AM 492 27-02-2025"/>
        <s v="M5 -2NH2 L-4 T.AM 493 27-02-2025"/>
        <s v="M5 1NH1A DQ T.AM 494 27-02-2025"/>
        <s v="M5 1NH1A DQ T.AM 495 27-02-2025"/>
        <s v="DRIFT 426 Norte PM 496 27-02-2025"/>
        <s v="M5 1NH1A DQ PM 497 27-02-2025"/>
        <s v="M5 1NH3 DQ PM 498 27-02-2025"/>
        <s v="M5 1SH1A L-2 PM 499 27-02-2025"/>
        <s v="M5 -2NH2 L-4 PM 508 27-02-2025"/>
        <s v="M5 1SH1A L-2 PM 507 27-02-2025"/>
        <s v="M5 2SH1A L-2 T.NOCHE 500 27-02-2025"/>
        <s v="M5 2SH1A L-2 T.NOCHE 501 27-02-2025"/>
        <s v="M5 2SH2B L3 1/2 T.NOCHE 502 27-02-2025"/>
        <s v="DRIFT 426 Norte T.NOCHE 503 27-02-2025"/>
        <s v="M5 1NH3 DQ T.AM 504 28-02-2025"/>
        <s v="DRIFT 426 Norte T.AM 505 28-02-2025"/>
        <s v="DRIFT 426 Norte T.AM 506 28-02-2025"/>
        <s v="M5 2SH1A L-2 T.AM 509 28-02-2025"/>
        <s v="M5 2SH2B L3 1/2 T.AM 510 28-02-2025"/>
        <s v="M5 2SH2B L3 1/2 PM 511 28-02-2025"/>
        <s v="M5 -2NH2 PM 512 28-02-2025"/>
        <s v="M5 1NH3 DQ PM 513 28-02-2025"/>
        <s v="M5 2NH1A DQ PM 514 28-02-2025"/>
        <s v="DRIFT 426 Norte PM 515 28-02-2025"/>
        <s v="M5 -2NH2 AM 516 03-03-2025"/>
        <s v="M5 2NH2B RT AM 517 03-03-2025"/>
        <s v="M5 2NH1A AM 518 03-03-2025"/>
        <s v="DRIFT 426 Norte AM 519 03-03-2025"/>
        <s v="M5 -2NH2 PM 520 03-03-2025"/>
        <s v="M5 2NH2B RT PM 521 03-03-2025"/>
        <s v="DRIFT 426 Norte PM 522 03-03-2025"/>
        <s v="M5 -2NH2 AM 523 04-03-2025"/>
        <s v="M5 2NH2B RT AM 524 04-03-2025"/>
        <s v="M5 1NH1A AM 525 04-03-2025"/>
        <s v="M5 2NH1A AM 526 04-03-2025"/>
        <s v="M5 -2NH2 PM 527 04-03-2025"/>
        <s v="M5 1NH1A PM 528 04-03-2025"/>
        <s v="M5 2NH1A L-3 PM 529 04-03-2025"/>
        <s v="M5 1NH1A NOCHE 530 04-03-2025"/>
        <s v="M5 -2NH2 NOCHE 531 04-03-2025"/>
        <s v="M5 2NH1A L-3 NOCHE 532 04-03-2025"/>
        <s v="M5 2SH1A NOCHE 533 04-03-2025"/>
        <s v="M5 1NH1A MADRUGADA 534 04-03-2025"/>
        <s v="M5 -2NH2 MADRUGADA 535 04-03-2025"/>
        <s v="M5 -2NH2 AM 536 05-03-2025"/>
        <s v="M5 1NH1 L-3 AM 537 05-03-2025"/>
        <s v="M5 1NH1A AM 538 05-03-2025"/>
        <s v="M5 2SH1A L-2 AM 539 05-03-2025"/>
        <s v="M5 1NH1 L-3 PM 540 05-03-2025"/>
        <s v="M5 -2NH2 PM 541 05-03-2025"/>
        <s v="M5 2NH2 L-4 PM 542 05-03-2025"/>
        <s v="M5 2SH1A L-2 PM 543 05-03-2025"/>
        <s v="M5 1NH1 L-3 NOCHE 544 05-03-2025"/>
        <s v="M5 -2NH2 NOCHE 545 05-03-2025"/>
        <s v="M5 -2NH2 L-4 NOCHE 546 05-03-2025"/>
        <s v="M5 2SH1A L-2 NOCHE 547 05-03-2025"/>
        <s v="M5 -2NH2 MADRUGADA 548 05-03-2025"/>
        <s v="M5 1NH1 L-3 MADRUGADA 549 05-03-2025"/>
        <s v="M5 -2NH2 AM 550 06-03-2025"/>
        <s v="M5 -2NH2 L-4 AM 551 06-03-2025"/>
        <s v="M5 -2NH2 L-4 AM 552 06-03-2025"/>
        <s v="M5 1NH1 L-3 PM 553 06-03-2025"/>
        <s v="M5 -2NH2 L-4 PM 554 06-03-2025"/>
        <s v="M5 1SH3 L1 PM 555 06-03-2025"/>
        <s v="M5 -2NH2 PM 556 06-03-2025"/>
        <s v="M5 -2NH2 L-4 NOCHE 557 06-03-2025"/>
        <s v="M5 -2NH2 NOCHE 558 06-03-2025"/>
        <s v="M5 -2NH2 BANCO NOCHE 559 06-03-2025"/>
        <s v="M5 1SH3 L1 NOCHE 560 06-03-2025"/>
        <s v="M5 1NH1 L-3 NOCHE 561 06-03-2025"/>
        <s v="M5 -2NH2 L-4 MADRUGADA 562 06-03-2025"/>
        <s v="M5 -2NH2 MADRUGADA 563 06-03-2025"/>
        <s v="M5 -2NH2 MADRUGADA 564 06-03-2025"/>
        <s v="M5 -2NH2 L-4 AM 565 07-03-2025"/>
        <s v="M5 -2NH2 AM 566 07-03-2025"/>
        <s v="M5 1NH1 RP PM 567 07-03-2025"/>
        <s v="M5 -2NH2 L-4 PM 568 07-03-2025"/>
        <s v="M5 1SH3 L1 PM 569 07-03-2025"/>
        <s v="M5 1NH1 RP NOCHE 570 07-03-2025"/>
        <s v="M5 1SH3 L1 NOCHE 571 07-03-2025"/>
        <s v="M5 -2NH2 L-4 NOCHE 572 07-03-2025"/>
        <s v="M5 1NH3 L-2 MADRUGADA 573 07-03-2025"/>
        <s v="M5 -2NH2 L-4 MADRUGADA 574 07-03-2025"/>
        <s v="M5 1SH3 L1 MADRUGADA 575 07-03-2025"/>
        <s v="M5 1NH1 RP MADRUGADA 576 07-03-2025"/>
        <s v="M5 1NH1 RP AM 577 08-03-2025"/>
        <s v="M5 -2NH2 L-4 AM 578 08-03-2025"/>
        <s v="M5 -2NH2 RP AM 579 08-03-2025"/>
        <s v="M5 1NH1A DQ PM 580 08-03-2025"/>
        <s v="M5 -1SH1 DQ PM 581 08-03-2025"/>
        <s v="M5 -2NH2 L-4 PM 582 08-03-2025"/>
        <s v="M5 -2NH2 RP MADRUGADA 583 08-03-2025"/>
        <s v="M5 1NH1 DQ MADRUGADA 584 08-03-2025"/>
        <s v="M5 1NH1 RP MADRUGADA 585 08-03-2025"/>
        <s v="M5 -2NH2 BANCO 3 NOCHE 586 09-03-2025"/>
        <s v="M5 2SH2B L3 1/2 NOCHE 587 09-03-2025"/>
        <s v="M5 -2NH2 BANCO 3 MADRUGADA 588 09-03-2025"/>
        <s v="M5 1NH3 L-2 MADRUGADA 589 09-03-2025"/>
        <s v="M5 1NH3 L-2 MADRUGADA 590 09-03-2025"/>
        <s v="M5 -2SH2 AM 591 10-03-2025"/>
        <s v="M5 5SH2 L-2 PM 592 10-03-2025"/>
        <s v="M5 -2NH2 BANCO MADRUGADA 593 10-03-2025"/>
        <s v="M5 2SH2B L3 1/2 MADRUGADA 594 10-03-2025"/>
        <s v="M5 1NH3 L-2 MADRUGADA 595 10-03-2025"/>
        <s v="M5 1NH3 L-2 AM 596 11-03-2025"/>
        <s v="M5 2SH2B L3 1/2 AM 597 11-03-2025"/>
        <s v="M5 1NH3 L-2 AM 598 11-03-2025"/>
        <s v="M5 1NH1A RP PM 599 11-03-2025"/>
        <s v="M5 1NH1 REC PM 600 11-03-2025"/>
        <s v="M5 2SH2B L3 1/2 PM 601 11-03-2025"/>
        <s v="M5 1NH3 L-2 PM 602 11-03-2025"/>
        <s v="M5 1SH3 L1 T.NOCHE 603 11-03-2025"/>
        <s v="M5 1NH3 L-2 T.NOCHE 604 11-03-2025"/>
        <s v="M5 1NH1A RP T.NOCHE 605 11-03-2025"/>
        <s v="M5 1NH1A RP AM 606 12-03-2025"/>
        <s v="M5 5SH2 L-2 AM 607 12-03-2025"/>
        <s v="M5 1NH3 L-2 AM 608 12-03-2025"/>
        <s v="M5 1NH1A RP PM 609 12-03-2025"/>
        <s v="M5 5SH2 L-2 PM 610 12-03-2025"/>
        <s v="M5 1SH3 L1 T.NOCHE 611 12-03-2025"/>
        <s v="M5 2SH2B L3 1/2 T.NOCHE 612 12-03-2025"/>
        <s v="M5 1NH1A RP T.NOCHE 613 12-03-2025"/>
        <s v="M5 3SH2.3 L2 T.NOCHE 614 12-03-2025"/>
        <s v="M5 -1NH3 L-2 T.AM 615 13-03-2025"/>
        <s v="M5 5SH2 L-2 T.AM 616 13-03-2025"/>
        <s v="M5 -2SH2 RP T.AM 617 13-03-2025"/>
        <s v="M5 1SH3 L1 T.AM 618 13-03-2025"/>
        <s v="M5 1SH3 L1 PM 619 13-03-2025"/>
        <s v="M5 1NH1A RP PM 620 13-03-2025"/>
        <s v="M5 2SH1A L-2 1/2 PM 621 13-03-2025"/>
        <s v="M5 1NH3 L-2 T.NOCHE 622 13-03-2025"/>
        <s v="M5 1NH3 L-2 T.NOCHE 623 13-03-2025"/>
        <s v="M5 -2SH2 RP T.NOCHE 624 13-03-2025"/>
        <s v="M5 1SH3 L1 T.NOCHE 625 13-03-2025"/>
        <s v="M5 5SH2 L-2 T.NOCHE 626 13-03-2025"/>
        <s v="M5 2SH1A L-2 1/2 T.NOCHE 627 13-03-2025"/>
        <s v="M5 3SH2.3 L3 T.AM 628 14-03-2025"/>
        <s v="M5 -2SH2 RP T.AM 629 14-03-2025"/>
        <s v="M5 1NH3 L-2 T.AM 630 14-03-2025"/>
        <s v="M5 2SH1A L-2 1/2 T.AM 631 14-03-2025"/>
        <s v="M5 1NH3 L-2 PM 632 14-03-2025"/>
        <s v="M5 1SH3 L1 PM 633 14-03-2025"/>
        <s v="M5 -2SH2 RP PM 634 14-03-2025"/>
        <s v="M5 5SH2 L-2 PM 635 14-03-2025"/>
        <s v="M5 2SH1A L-2 1/2 PM 636 14-03-2025"/>
        <s v="M5 -2SH2 RP AM 637 17-03-2025"/>
        <s v="M5 1NH3 L-2 AM 638 17-03-2025"/>
        <s v="M5 1SH3 L1 AM 639 17-03-2025"/>
        <s v="M5 -2SH2 DQ PM 640 17-03-2025"/>
        <s v="M5 -2SH2 RP PM 641 17-03-2025"/>
        <s v="M5 2SH1A L-2 1/2 PM 642 17-03-2025"/>
        <s v="M5 -2SH2 DQ AM 643 18-03-2025"/>
        <s v="M5 -2SH2 RP AM 644 18-03-2025"/>
        <s v="M5 1SH3 L1 AM 645 18-03-2025"/>
        <s v="M5 -2SH2 RP PM 646 18-03-2025"/>
        <s v="M5 5SH2 L-2 PM 647 18-03-2025"/>
        <s v="M5 1NH3 L-2 PM 648 18-03-2025"/>
        <s v="M5 -2SH2 RP NOCHE 649 18-03-2025"/>
        <s v="M5 1SH3 L1 NOCHE 650 18-03-2025"/>
        <s v="M5 2SH1A L-2 1/2 NOCHE 651 18-03-2025"/>
        <s v="M5 1NH3 L-2 NOCHE 652 18-03-2025"/>
        <s v="M5 -2SH2 BANCO MADRUGADA 653 18-03-2025"/>
        <s v="M5 -2SH2 BANCO MADRUGADA 654 18-03-2025"/>
        <s v="M5 -2SH2 BANCO MADRUGADA 655 18-03-2025"/>
        <s v="M5 -2SH2 BANCO MADRUGADA 656 18-03-2025"/>
        <s v="M5 1SH3 L1 MADRUGADA 657 18-03-2025"/>
        <s v="M5 1SH3 L1 MADRUGADA 658 18-03-2025"/>
        <s v="M5 1NH3 L-2 MADRUGADA 659 18-03-2025"/>
        <s v="M5 -2SH2 RP AM 660 19-03-2025"/>
        <s v="M5 1NH3 L-2 AM 661 19-03-2025"/>
        <s v="M5 -2SH2 RP PM 662 19-03-2025"/>
        <s v="M5 2SH1A L-2 1/2 PM 663 19-03-2025"/>
        <s v="M5 2SH1A L-2 1/2 PM 664 19-03-2025"/>
        <s v="M5 -2SH2 RP NOCHE 665 19-03-2025"/>
        <s v="M5 1SH3 L1 NOCHE 666 19-03-2025"/>
        <s v="M5 3SH2.3 L3 NOCHE 667 19-03-2025"/>
        <s v="M5 1NH3 L-2 NOCHE 668 19-03-2025"/>
        <s v="M5 1NH3 L-2 NOCHE 669 19-03-2025"/>
        <s v="M5 1NH3 L-2 NOCHE 670 19-03-2025"/>
        <s v="M5 -2SH2 BANCO MADRUGADA 671 19-03-2025"/>
        <s v="M5 1NH3 L-2 MADRUGADA 672 19-03-2025"/>
        <s v="M5 1NH3 L-2 MADRUGADA 673 19-03-2025"/>
        <s v="M5 1SH3 L1 MADRUGADA 674 19-03-2025"/>
        <s v="M5 3SH2.3 L3 MADRUGADA 675 19-03-2025"/>
        <s v="M5 -2SH2 RP AM 676 20-03-2025"/>
        <s v="M5 3SH2.3 L3 AM 677 20-03-2025"/>
        <s v="M5 1SH3 L1 AM 678 20-03-2025"/>
        <s v="M5 1NH3 L-2 AM 679 20-03-2025"/>
        <s v="M5 -2SH2 RP PM 680 20-03-2025"/>
        <s v="M5 3SH2.3 L3 PM 681 20-03-2025"/>
        <s v="M5 1NH3 L-2 PM 682 20-03-2025"/>
        <s v="M5 2SH2B PM 683 20-03-2025"/>
        <s v="M5 2SH2B PM 684 20-03-2025"/>
        <s v="M5 -2SH2 RP NOCHE 685 20-03-2025"/>
        <s v="M5 1SH3 L1 NOCHE 686 20-03-2025"/>
        <s v="M5 1NH3 L-2 NOCHE 687 20-03-2025"/>
        <s v="M5 -2SH2 BANCO MADRUGADA 688 20-03-2025"/>
        <s v="M5 1SH3 L1 MADRUGADA 689 20-03-2025"/>
        <s v="M5 1SH3 L1 MADRUGADA 690 20-03-2025"/>
        <s v="M5 3SH2.3 L3 MADRUGADA 691 20-03-2025"/>
        <s v="M5 -2SH2 RP AM 692 21-03-2025"/>
        <s v="M5 3SH2.3 L3 AM 693 21-03-2025"/>
        <s v="M5 1SH3 L1 AM 694 21-03-2025"/>
        <s v="M5 -2SH2 RP PM 695 21-03-2025"/>
        <s v="M5 1NH3 L-2 PM 696 21-03-2025"/>
        <s v="M5 2SH2 B PM 697 21-03-2025"/>
        <s v="M5 2SH1A L-2 1/2 NOCHE 698 21-03-2025"/>
        <s v="M5 2SH1A L-2 1/2 NOCHE 699 21-03-2025"/>
        <s v="M5 5SH2 BANCO NOCHE 700 21-03-2025"/>
        <s v="M5 -2SH2 BANCO NOCHE 701 21-03-2025"/>
        <s v="M5 3SH2.3 L3 NOCHE 702 21-03-2025"/>
        <s v="M5 -2SH2 BANCO MADRUGADA 703 21-03-2025"/>
        <s v="M5 -2SH2 BANCO MADRUGADA 704 21-03-2025"/>
        <s v="M5 2SH1A L-2 1/2 MADRUGADA 705 21-03-2025"/>
        <s v="M5 -2SH2 RP AM 706 22-03-2025"/>
        <s v="M5 2SH1A L-2 1/2 AM 707 22-03-2025"/>
        <s v="M5 -2SH2 RP PM 708 22-03-2025"/>
        <s v="M5 3SH2.3 L3 PM 709 22-03-2025"/>
        <s v="M5 2SH1A L-2 1/2 PM 710 22-03-2025"/>
        <s v="M5 -2SH2 BANCO MADRUGADA 711 22-03-2025"/>
        <s v="M5 -2SH2 BANCO MADRUGADA 712 22-03-2025"/>
        <s v="M5 1NH1A RP MADRUGADA 713 22-03-2025"/>
        <s v="M5 5SH2 MADRUGADA 714 22-03-2025"/>
        <s v="M5 3SH2.3 L3 NOCHE 715 23-03-2025"/>
        <s v="M5 2SH2 B L5 NOCHE 716 23-03-2025"/>
        <s v="M5 1NH1A RP NOCHE 717 23-03-2025"/>
        <s v="M5 -2SH2 BANCO NOCHE 718 23-03-2025"/>
        <s v="M5 -2SH2 BANCO MADRUGADA 719 23-03-2025"/>
        <s v="M5 5SH2 MADRUGADA 720 23-03-2025"/>
        <s v="M5 -2SH2 RP AM 721 24-03-2025"/>
        <s v="M5 5SH2 AM 722 24-03-2025"/>
        <s v="M5 2SH1A L-2 1/2 AM 723 24-03-2025"/>
        <s v="M5 1NH1 RP PM 724 24-03-2025"/>
        <s v="M5 -2SH2 RP PM 725 24-03-2025"/>
        <s v="M5 2SH1A L-2 1/2 PM 726 24-03-2025"/>
        <s v="M5 3SH2.3 L3 PM 727 24-03-2025"/>
        <s v="M5 2SH2 B L5 PM 728 24-03-2025"/>
        <s v="M5 -2SH2 BANCO MADRUGADA 729 24-03-2025"/>
        <s v="M5 1NH1A RP MADRUGADA 730 24-03-2025"/>
        <s v="M5 5SH2 MADRUGADA 731 24-03-2025"/>
        <s v="M5 1NH1A RP AM 732 25-03-2025"/>
        <s v="M5 -2SH2 RP AM 733 25-03-2025"/>
        <s v="M5 2SH2 B L5 AM 734 25-03-2025"/>
        <s v="DRIFT 475 AM 735 25-03-2025"/>
        <s v="M5 -2SH2 RP PM 736 25-03-2025"/>
        <s v="M5 3SH2.3 L3 PM 737 25-03-2025"/>
        <s v="M5 1NH1A RP PM 738 25-03-2025"/>
        <s v="DRIFT 475 PM 739 25-03-2025"/>
        <s v="M5 -3SH1 RT T.NOCHE 740 25-03-2025"/>
        <s v="M5 2SH2 B L5 T.NOCHE 741 25-03-2025"/>
        <s v="M5 -2SH2 RP T.NOCHE 742 25-03-2025"/>
        <s v="M5 3SH2.3 L3 T.AM 743 26-03-2025"/>
        <s v="M5 -2SH2 RP T.AM 744 26-03-2025"/>
        <s v="M5 -3SH1 RT T.AM 745 26-03-2025"/>
        <s v="M5 2SH2 B L5 T.AM 746 26-03-2025"/>
        <s v="DRIFT 475 PM 747 26-03-2025"/>
        <s v="M5 3SH2.3 L3 PM 748 26-03-2025"/>
        <s v="M5 -2SH2 RP PM 749 26-03-2025"/>
        <s v="M5 2SH2 B L5 PM 750 26-03-2025"/>
        <s v="M5 1NH1 REC T.NOCHE 751 26-03-2025"/>
        <s v="M5 -3SH1 RT T.NOCHE 752 26-03-2025"/>
        <s v="M5 -2SH2 RP T.NOCHE 753 26-03-2025"/>
        <s v="M5 -2SH2 RP T.AM 754 27-03-2025"/>
        <s v="M5 3SH2.3 L3 T.AM 755 27-03-2025"/>
        <s v="M5 -2SH2 RP PM 756 27-03-2025"/>
        <s v="M5 -3SH1 RT PM 757 27-03-2025"/>
        <s v="M5 3SH2.3 L3 PM 758 27-03-2025"/>
        <s v="M5 -2SH2 RP T.NOCHE 759 27-03-2025"/>
        <s v="M5 2NH2 DQ T.NOCHE 760 27-03-2025"/>
        <s v="M5 -1SH1 REC T.NOCHE 761 27-03-2025"/>
        <s v="M5 3SH2.3 L3 T.NOCHE 762 27-03-2025"/>
        <s v="M5 -3SH1 RT T.NOCHE 763 27-03-2025"/>
        <s v="M5 -2SH2 RP T.AM 764 28-03-2025"/>
        <s v="M5 2SH2 B L5 T.AM 765 28-03-2025"/>
        <s v="M5 -2SH2 RP PM 766 28-03-2025"/>
        <s v="DRIFT 475 PM 767 28-03-2025"/>
        <s v="M5 -3SH1 RT PM 768 28-03-2025"/>
        <s v="M5 -2SH2 RP AM 769 29-03-2025"/>
        <s v="M5 -3SH1 RT AM 770 29-03-2025"/>
        <s v="M5 -3SH1 RT AM 771 29-03-2025"/>
        <s v="M5 -2SH2 RP PM 772 29-03-2025"/>
        <s v="M5 3SH2.3 L3 PM 773 29-03-2025"/>
        <s v="M5 -2SH2 RP AM 774 31-03-2025"/>
        <s v="M5 1NH1 DQ AM 775 31-03-2025"/>
        <s v="M5 -1SH1 RT AM 776 31-03-2025"/>
        <s v="M5 3SH2.3 L3 AM 777 31-03-2025"/>
        <s v="M5 -2SH2 RP PM 778 31-03-2025"/>
        <s v="M5 3SH2.3 L3 PM 779 31-03-2025"/>
        <s v="M5 -2SH2 DQ PM 780 31-03-2025"/>
        <s v="M5 -3SH1 RT PM 781 31-03-2025"/>
        <s v="M5 -2SH2 RP AM 782 01-04-2025"/>
        <s v="M5 2SH2 B L5 AM 783 01-04-2025"/>
        <s v="M5 -1SH1 DQ PM 784 01-04-2025"/>
        <s v="M5 -2SH2 DQ PM 785 01-04-2025"/>
        <s v="M5 -1SH1 DQ PM 786 01-04-2025"/>
        <s v="M5 3SH2.3 L3 PM 787 01-04-2025"/>
        <s v="M5 2SH2 B L5 PM 788 01-04-2025"/>
        <s v="M5 -2SH2 RP NOCHE 789 01-04-2025"/>
        <s v="M5 -2SH2 RP NOCHE 790 01-04-2025"/>
        <s v="M5 -1SH1 DQ NOCHE 791 01-04-2025"/>
        <s v="M5 2SH2 B L5 NOCHE 792 01-04-2025"/>
        <s v="M5 -2SH2 DQ MADRUGADA 793 01-04-2025"/>
        <s v="M5 -3SH1 RT MADRUGADA 794 01-04-2025"/>
        <s v="M5 -2SH2 DQ AM 795 02-04-2025"/>
        <s v="M5 -1SH1 RP AM 796 02-04-2025"/>
        <s v="M5 -2SH2.3 RT AM 797 02-04-2025"/>
        <s v="DRIFT 440 CH PM 798 02-04-2025"/>
        <s v="M5 -1SH2 DQ PM 799 02-04-2025"/>
        <s v="M5 -2SH2 DQ PM 800 02-04-2025"/>
        <s v="DRIFT 440 CH NOCHE 801 02-04-2025"/>
        <s v="M5 -2SH2 DQ NOCHE 802 02-04-2025"/>
        <s v="M5 1NH2 L3 NOCHE 803 02-04-2025"/>
        <s v="M5 -3SH1 RT NOCHE 804 02-04-2025"/>
        <s v="M5 -3NH1 DQ NOCHE 805 02-04-2025"/>
        <s v="M5 -2NH2 MADRUGADA 806 02-04-2025"/>
        <s v="DRIFT 475 AM 807 03-04-2025"/>
        <s v="M5 -2NH2 A DF3 AM 808 03-04-2025"/>
        <s v="M5 -2NH2 AM 809 03-04-2025"/>
        <s v="DRIFT 475 PM 810 03-04-2025"/>
        <s v="DRIFT 440 CH PM 811 03-04-2025"/>
        <s v="M5 1SH1 CH PM 812 03-04-2025"/>
        <s v="M5 -2NH2 A DF3 PM 813 03-04-2025"/>
        <s v="DRIFT 440 CH NOCHE 814 03-04-2025"/>
        <s v="M5 1SH1 CH NOCHE 815 03-04-2025"/>
        <s v="M5 2NH2 DQ NOCHE 816 03-04-2025"/>
        <s v="M5 2NH2 DQ NOCHE 817 03-04-2025"/>
        <s v="M5 -2NH2 MADRUGADA 818 03-04-2025"/>
        <s v="DRIFT 440 CH AM 819 04-04-2025"/>
        <s v="M5 1SH1 CH AM 820 04-04-2025"/>
        <s v="M5 -2NH2 DQ AM 821 04-04-2025"/>
        <s v="M5 -2NH2 A DF3 AM 822 04-04-2025"/>
        <s v="M5 -3NH1 DQ AM 823 04-04-2025"/>
        <s v="DRIFT 440 CH PM 824 04-04-2025"/>
        <s v="M5 1SH1 CH PM 825 04-04-2025"/>
        <s v="M5 -2SH2 DQ PM 826 04-04-2025"/>
        <s v="M5 -2NH2 A DF3 PM 827 04-04-2025"/>
        <s v="M5 -1SH3 NOCHE 828 04-04-2025"/>
        <s v="M5 -2SH1 REC NOCHE 829 04-04-2025"/>
        <s v="M5 -2SH1 REC NOCHE 830 04-04-2025"/>
        <s v="M5 -2NH2 A DF3 NOCHE 831 04-04-2025"/>
        <s v="M5 -2NH2 MADRUGADA 832 04-04-2025"/>
        <s v="M5 -1SH3 NOCHE 833 05-04-2025"/>
        <s v="M5 1SH1 CH NOCHE 834 05-04-2025"/>
        <s v="M5 -1SH3 MADRUGADA 835 05-04-2025"/>
        <s v="M5 1SH1 CH MADRUGADA 836 05-04-2025"/>
        <s v="M5 -2SH2 RP MADRUGADA 837 05-04-2025"/>
        <s v="M5 -2NH2 A DF3 MADRUGADA 838 05-04-2025"/>
        <s v="M5 -1SH3 NOCHE 839 06-04-2025"/>
        <s v="M5 -2SH2 RP NOCHE 840 06-04-2025"/>
        <s v="M5 -2SH2 RP NOCHE 847 06-04-2025"/>
        <s v="M5 -1SH3 MADRUGADA 841 06-04-2025"/>
        <s v="M5 -2SH2 REC MADRUGADA 842 06-04-2025"/>
        <s v="M5 -2SH2 REC MADRUGADA 843 06-04-2025"/>
        <s v="M5 1SH1 CH MADRUGADA 844 06-04-2025"/>
        <s v="M5 1SH1 CH MADRUGADA 848 06-04-2025"/>
        <s v="M5 1SH1 CH2 MADRUGADA 846 06-04-2025"/>
        <s v="M5 1SH1 CH2 MADRUGADA 849 06-04-2025"/>
        <s v="M5 1SH1 CH2 MADRUGADA 850 06-04-2025"/>
        <s v="DRIFT 475 AM 851 07-04-2025"/>
        <s v="M5 -2SH2 AM 852 07-04-2025"/>
        <s v="DRIFT 440 CH AM 853 07-04-2025"/>
        <s v="DRIFT 440 CH PM 854 07-04-2025"/>
        <s v="M5 1SH1 CH PM 855 07-04-2025"/>
        <s v="M5 -2NH2 A DF3 MADRUGADA 856 03-04-2025"/>
        <s v="M5 -2NH2 RT MADRUGADA 857 03-04-2025"/>
        <s v="M5 -2SH2 PM 858 07-04-2025"/>
        <s v="M5 -1SH3 NOCHE 859 07-04-2025"/>
        <s v="M5 -1SH3 NOCHE 860 07-04-2025"/>
        <s v="M5 -3SH1 RT NOCHE 861 07-04-2025"/>
        <s v="M5 -3SH1 RT NOCHE 862 07-04-2025"/>
        <s v="M5 -2SH2 REC NOCHE 863 07-04-2025"/>
        <s v="M5 -1SH3 MADRUGADA 864 07-04-2025"/>
        <s v="M5 -2SH2 REC MADRUGADA 865 07-04-2025"/>
        <s v="M5 -2NH2 A DF3 MADRUGADA 866 07-04-2025"/>
        <s v="M5 1SH1 CH MADRUGADA 867 07-04-2025"/>
        <s v="M5 1SH1 CH MADRUGADA 868 07-04-2025"/>
        <s v="M5 -1SH3 AM 869 08-04-2025"/>
        <s v="M5 -2NH2 A DF3 AM 870 08-04-2025"/>
        <s v="DRIFT 440 CH AM 871 08-04-2025"/>
        <s v="M5 1SH1 CH AM 872 08-04-2025"/>
        <s v="M5 -2SH2 AM 873 08-04-2025"/>
        <s v="M5 1SH3 PM 874 08-04-2025"/>
        <s v="M5 -2NH2 A DF3 PM 875 08-04-2025"/>
        <s v="M5 -2SH2 PM 876 08-04-2025"/>
        <s v="DRIFT 440 CH PM 877 08-04-2025"/>
        <s v="M5 1SH1 CH PM 878 08-04-2025"/>
        <s v="M5 1SH1 CH T.NOCHE 879 08-04-2025"/>
        <s v="M5 1SH1 CH T.NOCHE 880 08-04-2025"/>
        <s v="M5 1SH1 CH T.NOCHE 881 08-04-2025"/>
        <s v="M5 -2SH2 T.NOCHE 882 08-04-2025"/>
        <s v="M5 -2SH2 T.NOCHE 883 08-04-2025"/>
        <s v="M5 1NH1 REC T.NOCHE 884 08-04-2025"/>
        <s v="M5 1SH1 CH AM 885 09-04-2025"/>
        <s v="M5 1SH1 CH AM 886 09-04-2025"/>
        <s v="M5 1SH1 CH AM 887 09-04-2025"/>
        <s v="M5 1SH2 RT AM 888 09-04-2025"/>
        <s v="DRIFT 440 CH AM 889 09-04-2025"/>
        <s v="M5 -2NH2 A DF3 AM 890 09-04-2025"/>
        <s v="M5 -2SH2 A DQ PM 891 09-04-2025"/>
        <s v="M5 -2NH2 A DF3 PM 892 09-04-2025"/>
        <s v="M5 2SH2B L3 1/2 PM 893 09-04-2025"/>
        <s v="M5 1SH1 CH T.NOCHE 894 09-04-2025"/>
        <s v="M5 -3SH1 RT T.NOCHE 895 09-04-2025"/>
        <s v="M5 -2SH2A DF3 T.NOCHE 896 09-04-2025"/>
        <s v="M5 -2NH2 A DQ AM 897 10-04-2025"/>
        <s v="M5 1SH1 CH AM 898 10-04-2025"/>
        <s v="M5 1SH2 REC PM 899 10-04-2025"/>
        <s v="M5 -3SH1 RT AM 900 11-04-2025"/>
        <s v="M5 -2NH2 A DF3 AM 901 11-04-2025"/>
        <s v="M5 1SH1 CH AM 902 11-04-2025"/>
        <s v="M5 1SH2 RT PM 903 11-04-2025"/>
        <s v="M5 1SH2 DQ PM 904 11-04-2025"/>
        <s v="M5 1SH1 CH PM 905 11-04-2025"/>
        <s v="M5 -2NH2 A DF3 PM 906 11-04-2025"/>
        <s v="M5 -2NH2 A DF3 T.NOCHE 907 11-04-2025"/>
        <s v="M5 1SH2 DQ T.NOCHE 908 11-04-2025"/>
        <s v="M5 1SH1 CH T.NOCHE 909 11-04-2025"/>
        <s v="M5 1SH2 RT AM 910 12-04-2025"/>
        <s v="M5 1SH2 DF2 AM 911 12-04-2025"/>
        <s v="M5 1SH1 CH AM 912 12-04-2025"/>
        <s v="M5 1SH2 REC AM 913 12-04-2025"/>
        <s v="M5 -2NH2 A DF3 AM 914 12-04-2025"/>
        <s v="M5 -3SH1 DQ PM 915 12-04-2025"/>
        <s v="M5 -2NH2 A DF3 PM 916 12-04-2025"/>
        <s v="M5 1SH1 CH PM 917 12-04-2025"/>
        <s v="M5 1SH2 DF2 PM 918 12-04-2025"/>
        <s v="M5 1SH2 REC PM 919 12-04-2025"/>
        <s v="M5 1SH1 CH AM 920 14-04-2025"/>
        <s v="M5 1SH2 DF2 AM 921 14-04-2025"/>
        <s v="M5 -3SH1 DQ AM 922 14-04-2025"/>
        <s v="M5 -2NH2 A DF3 AM 923 14-04-2025"/>
        <s v="M5 1SH2 DF2 PM 924 14-04-2025"/>
        <s v="M5 1SH2 DQ PM 925 14-04-2025"/>
        <s v="M5 1SH1 CH PM 926 14-04-2025"/>
        <s v="M5 -2NH2 A DF3 PM 927 14-04-2025"/>
        <s v="M5 1SH2 DF2 AM 928 15-04-2025"/>
        <s v="M5 1SH2 DQ AM 929 15-04-2025"/>
        <s v="M5 1SH1 CH AM 930 15-04-2025"/>
        <s v="M5 1SH2 DF2 PM 931 15-04-2025"/>
        <s v="M5 -1SH2.3 DQ PM 932 15-04-2025"/>
        <s v="M5 -2NH2 A DF3 PM 933 15-04-2025"/>
        <s v="M5 1SH2 RT NOCHE 934 15-04-2025"/>
        <s v="M5 1SH2 DF2 NOCHE 935 15-04-2025"/>
        <s v="M5 1SH2 DF2 MADRUGADA 936 15-04-2025"/>
        <s v="M5 -3SH1 RP MADRUGADA 937 15-04-2025"/>
        <s v="M5 -2NH2 A DF3 MADRUGADA 938 15-04-2025"/>
        <s v="M5 1SH2 DF2 AM 939 16-04-2025"/>
        <s v="M5 -1SH2.3 DQ AM 940 16-04-2025"/>
        <s v="M5 -2NH2 A DF3 AM 941 16-04-2025"/>
        <s v="M5 1SH2 DF2 PM 942 16-04-2025"/>
        <s v="M5 1SH2 RT NOCHE 943 16-04-2025"/>
        <s v="M5 1SH2 DF2 NOCHE 944 16-04-2025"/>
        <s v="M5 1SH2 DF2 NOCHE 945 16-04-2025"/>
        <s v="M5 -3SH1 RP NOCHE 946 16-04-2025"/>
        <s v="M5 -2NH2 A DF3 NOCHE 947 16-04-2025"/>
        <s v="M5 1SH2 DF2 MADRUGADA 948 16-04-2025"/>
        <s v="M5 1SH2 DQ MADRUGADA 949 16-04-2025"/>
        <s v="M5 -2NH2 A DF3 MADRUGADA 950 16-04-2025"/>
        <s v="M5 1SH2 DF2 AM 951 17-04-2025"/>
        <s v="M5 1NH1 DQ PM 952 17-04-2025"/>
        <s v="M5 1SH2 DF2 PM 953 17-04-2025"/>
        <s v="M5 -1SH3 L5 PM 954 17-04-2025"/>
        <s v="M5 -1SH3 L5 NOCHE 955 17-04-2025"/>
        <s v="M5 -1SH3 L5 NOCHE 956 17-04-2025"/>
        <s v="M5 -1SH3 L5 NOCHE 957 17-04-2025"/>
        <s v="M5 1NH1 RT NOCHE 958 17-04-2025"/>
        <s v="M5 1SH2 DF2 MADRUGADA 959 17-04-2025"/>
        <s v="M5 -1SH3 L5 MADRUGADA 960 17-04-2025"/>
        <s v="M5 -1SH3 L5 MADRUGADA 961 17-04-2025"/>
        <s v="M5 -1SH3 L5 MADRUGADA 962 17-04-2025"/>
        <s v="M5 1SH2 DF2 MADRUGADA 963 18-04-2025"/>
        <s v="M5 1SH2 DF2 MADRUGADA 964 18-04-2025"/>
        <s v="M5 1SH2 DF2 NOCHE 965 19-04-2025"/>
        <s v="DRIFT 458 MADRUGADA 966 19-04-2025"/>
        <s v="M5 1SH2 DF2 NOCHE 967 20-04-2025"/>
        <s v="DRIFT 458 NOCHE 968 20-04-2025"/>
        <s v="M5 1SH2 REC NOCHE 969 20-04-2025"/>
        <s v="M5 1SH2 REC NOCHE 970 20-04-2025"/>
        <s v="DRIFT 458 MADRUGADA 971 20-04-2025"/>
        <s v="DRIFT 458 MADRUGADA 972 20-04-2025"/>
        <s v="M5 1SH2 DF2 AM 973 21-04-2025"/>
        <s v="DRIFT 458 AM 974 21-04-2025"/>
        <s v="M5 1SH2 REC AM 975 21-04-2025"/>
        <s v="M5 1SH2 DF2 PM 976 21-04-2025"/>
        <s v="M5 1SH2 DF2 NOCHE 977 21-04-2025"/>
        <s v="DRIFT 458 MADRUGADA 978 21-04-2025"/>
        <s v="M5 1SH2 DQ MADRUGADA 979 21-04-2025"/>
        <s v="M5 1SH2 REC MADRUGADA 980 21-04-2025"/>
        <s v="DRIFT 458 AM 981 22-04-2025"/>
        <s v="M5 3SH2.3 L4 AM 982 22-04-2025"/>
        <s v="DRIFT 458 PM 983 22-04-2025"/>
        <s v="DRIFT 458 PM 986 22-04-2025"/>
        <s v="M5 1SH2 REC PM 984 22-04-2025"/>
        <s v="M5 3SH2.3 L4 PM 985 22-04-2025"/>
        <s v="DRIFT 458 AM 987 23-04-2025"/>
        <s v="M5 1SH2 REC AM 988 23-04-2025"/>
        <s v="M5 3SH2.3 L4 AM 989 23-04-2025"/>
        <s v="DRIFT 458 PM 990 23-04-2025"/>
        <s v="M5 1SH2 REC PM 991 23-04-2025"/>
        <s v="M5 3SH2.3 L4 PM 992 23-04-2025"/>
        <s v="M5 1SH2 REC AM 993 24-04-2025"/>
        <s v="M5 3SH2.3 L4 AM 994 24-04-2025"/>
        <s v="M5 1SH2 RT PM 995 24-04-2025"/>
        <s v="M5 1SH2 DQ PM 996 24-04-2025"/>
        <s v="M5 1NH3 A PM 997 24-04-2025"/>
        <s v="M5 3SH2.3 L4 PM 998 24-04-2025"/>
        <s v="M5 3NH2 REC PM 999 24-04-2025"/>
        <s v="M5 1SH2 REC AM 1000 25-04-2025"/>
        <s v="M5 1NH3 A AM 1001 25-04-2025"/>
        <s v="M5 3SH2.3 L4 AM 1002 25-04-2025"/>
        <s v="M5 3NH2 REC AM 1005 25-04-2025"/>
        <s v="M5 1NH3 A PM 1003 25-04-2025"/>
        <s v="M5 3NH2 REC PM 1004 25-04-2025"/>
        <s v="M5 1SH2 DQ AM 1006 28-04-2025"/>
        <s v="M5 1NH3 A AM 1007 28-04-2025"/>
        <s v="M5 1SH2 DQ PM 1008 28-04-2025"/>
        <s v="M5 1SH2 RP PM 1009 28-04-2025"/>
        <s v="M5 3SH2.3 L4 PM 1010 28-04-2025"/>
        <s v="M5 3NH2 REC PM 1011 28-04-2025"/>
        <s v="M5 1SH3 A AM 1012 29-04-2025"/>
        <s v="M5 1NH3 A AM 1013 29-04-2025"/>
        <s v="M5 1SH2 DQ AM 1014 29-04-2025"/>
        <s v="M5 3SH2.3 L4 AM 1015 29-04-2025"/>
        <s v="M5 3NH2 REC AM 1016 29-04-2025"/>
        <s v="M5 1SH3 A PM 1017 29-04-2025"/>
        <s v="M5 1NH3 A PM 1018 29-04-2025"/>
        <s v="M5 1SH2 PM 1019 29-04-2025"/>
        <s v="M5 3NH2 REC PM 1020 29-04-2025"/>
        <s v="M5 1SH3 A NOCHE 1021 29-04-2025"/>
        <s v="M5 1NH3 A NOCHE 1022 29-04-2025"/>
        <s v="M5 1SH2 NOCHE 1023 29-04-2025"/>
        <s v="M5 -1SH3 NOCHE 1024 29-04-2025"/>
        <s v="M5 1NH3 A MADRUGADA 1025 29-04-2025"/>
        <s v="M5 3NH2 DQ MADRUGADA 1026 29-04-2025"/>
        <s v="M5 3NH2 DQ MADRUGADA 1027 29-04-2025"/>
        <s v="M5 1SH2 MADRUGADA 1028 29-04-2025"/>
        <s v="M5 1SH3 A AM 1029 30-04-2025"/>
        <s v="M5 1NH3 A AM 1030 30-04-2025"/>
        <s v="M5 1SH2 AM 1031 30-04-2025"/>
        <s v="M5 1SH1 CH AM 1032 30-04-2025"/>
        <s v="M5 3NH2 REC AM 1033 30-04-2025"/>
        <s v="M5 1NH3 A PM 1034 30-04-2025"/>
        <s v="M5 1SH2 PM 1035 30-04-2025"/>
        <s v="M5 1SH2 REC PM 1036 30-04-2025"/>
        <s v="M5 1NH3 A NOCHE 1037 30-04-2025"/>
        <s v="M5 1NH3 A NOCHE 1038 30-04-2025"/>
        <s v="M5 -2NH2 RP NOCHE 1039 30-04-2025"/>
        <s v="M5 1SH1 CH NOCHE 1040 30-04-2025"/>
        <s v="M5 3NH2 REC NOCHE 1041 30-04-2025"/>
        <s v="M5 -2NH2 RP MADRUGADA 1042 30-04-2025"/>
        <s v="M5 3NH2 REC MADRUGADA 1043 30-04-2025"/>
        <s v="M5 3NH2 REC MADRUGADA 1044 30-04-2025"/>
        <s v="M5 -2SH1 DQ MADRUGADA 1045 30-04-2025"/>
        <s v="M5 1NH3 A NOCHE 1046 01-05-2025"/>
        <s v="M5 3NH2 REC NOCHE 1047 01-05-2025"/>
        <s v="M5 1SH2 NOCHE 1048 01-05-2025"/>
        <s v="M5 -2NH2 RP MADRUGADA 1049 01-05-2025"/>
        <s v="M5 1SH1 CH MADRUGADA 1050 01-05-2025"/>
        <s v="M5 3NH2 REC MADRUGADA 1051 01-05-2025"/>
        <s v="M5 3NH2 REC MADRUGADA 1052 01-05-2025"/>
        <s v="M5 1SH2 MADRUGADA 1053 01-05-2025"/>
        <s v="M5 1SH2 AM 1054 02-05-2025"/>
        <s v="M5 1NH3 A AM 1055 02-05-2025"/>
        <s v="M5 1SH1 CH AM 1056 02-05-2025"/>
        <s v="M5 1SH2 PM 1057 02-05-2025"/>
        <s v="M5 1NH3 A PM 1058 02-05-2025"/>
        <s v="M5 1NH3 A NOCHE 1059 02-05-2025"/>
        <s v="M5 -2NH2 RP NOCHE 1060 02-05-2025"/>
        <s v="M5 1SH1 CH NOCHE 1061 02-05-2025"/>
        <s v="M5 -2NH2 RP MADRUGADA 1062 02-05-2025"/>
        <s v="M5 3NH2 REC MADRUGADA 1063 02-05-2025"/>
        <s v="M5 1SH2 DQ MADRUGADA 1064 02-05-2025"/>
        <s v="M5 1SH2 MADRUGADA 1065 02-05-2025"/>
        <s v="M5 -2SH2 RP NOCHE 1066 03-05-2025"/>
        <s v="M5 1NH3 A NOCHE 1067 03-05-2025"/>
        <s v="M5 1SH2 NOCHE 1068 03-05-2025"/>
        <s v="M5 -2SH2 RP MADRUGADA 1069 03-05-2025"/>
        <s v="M5 1NH3 A MADRUGADA 1070 03-05-2025"/>
        <s v="M5 3NH2 REC MADRUGADA 1071 03-05-2025"/>
        <s v="M5 3NH2 REC MADRUGADA 1072 03-05-2025"/>
        <s v="M5 1SH2 DQ MADRUGADA 1073 03-05-2025"/>
        <s v="M5 1SH2 MADRUGADA 1074 03-05-2025"/>
        <s v="M5 -2SH2 REC NOCHE 1075 04-05-2025"/>
        <s v="M5 3NH2 REC NOCHE 1076 04-05-2025"/>
        <s v="M5 3NH2 REC MADRUGADA 1077 04-05-2025"/>
        <s v="M5 3NH2 REC MADRUGADA 1078 04-05-2025"/>
        <s v="M5 -2SH2 REC MADRUGADA 1079 04-05-2025"/>
        <s v="M5 1SH2 DQ MADRUGADA 1080 04-05-2025"/>
        <s v="M5 1SH1 CH PM 1081 05-05-2025"/>
        <s v="M5 3NH2 REC PM 1082 05-05-2025"/>
        <s v="M5 1SH2 PM 1083 05-05-2025"/>
        <s v="M5 -2SH2 RP NOCHE 1084 05-05-2025"/>
        <s v="M5 -2SH2 RP MADRUGADA 1085 05-05-2025"/>
        <s v="M5 1SH2 L11 MADRUGADA 1086 05-05-2025"/>
        <s v="M5 3NH2 REC MADRUGADA 1087 05-05-2025"/>
        <s v="M5 1SH2 L11 MADRUGADA 1088 05-05-2025"/>
        <s v="M5 -2NH2 RP AM 1089 06-05-2025"/>
        <s v="M5 1SH2 L11 AM 1090 06-05-2025"/>
        <s v="M5 3NH2 REC AM 1091 06-05-2025"/>
        <s v="M5 3NH2 REC PM 1092 06-05-2025"/>
        <s v="M5 3NH2 REC AM 1093 07-05-2025"/>
        <s v="M5 1SH2 L11 AM 1094 07-05-2025"/>
        <s v="M5 -2SH2 RP PM 1095 07-05-2025"/>
        <s v="M5 -2NH2 RP AM 1096 08-05-2025"/>
        <s v="M5 1SH2 RP AM 1097 08-05-2025"/>
        <s v="M5 3NH2 REC AM 1098 08-05-2025"/>
        <s v="M5 1SH2 L11 PM 1099 08-05-2025"/>
        <s v="M5 -2NH2 RP PM 1100 08-05-2025"/>
        <s v="M5 3NH2 REC PM 1101 08-05-2025"/>
        <s v="M5 -2NH2 RP AM 1102 09-05-2025"/>
        <s v="M5 1SH2 RT AM 1103 09-05-2025"/>
        <s v="M5 3NH2 REC AM 1104 09-05-2025"/>
        <s v="M5 -2NH2 RP PM 1105 09-05-2025"/>
        <s v="M5 3NH2 REC PM 1106 09-05-2025"/>
        <s v="M5 -2NH2 RP AM 1107 12-05-2025"/>
        <s v="M5 3NH2 REC AM 1108 12-05-2025"/>
        <s v="M5 -2NH2 RP PM 1109 12-05-2025"/>
        <s v="M5 3NH2 REC PM 1110 12-05-2025"/>
        <s v="M5 -2NH2 RP AM 1111 13-05-2025"/>
        <s v="M5 -2NH1 REC AM 1112 13-05-2025"/>
        <s v="M5 1SH2 REC AM 1113 13-05-2025"/>
        <s v="M5 -2NH1 REC PM 1114 13-05-2025"/>
        <s v="M5 1SH2 REC PM 1115 13-05-2025"/>
        <s v="M5 3NH2 REC PM 1116 13-05-2025"/>
        <s v="M5 -2NH1 REC NOCHE 1117 13-05-2025"/>
        <s v="M5 1SH2 REC NOCHE 1118 13-05-2025"/>
        <s v="M5 3SH2 REC NOCHE 1119 13-05-2025"/>
        <s v="M5 -2NH1 REC AM 1120 14-05-2025"/>
        <s v="M5 1SH2 REC AM 1121 14-05-2025"/>
        <s v="M5 -2SH1 REC AM 1122 14-05-2025"/>
        <s v="M5 1SH2 REC PM 1123 14-05-2025"/>
        <s v="M5 1SH2 PM 1124 14-05-2025"/>
        <s v="M5 3NH2 REC PM 1125 14-05-2025"/>
        <s v="M5 -2NH1 REC NOCHE 1126 14-05-2025"/>
        <s v="M5 1SH2 REC NOCHE 1127 14-05-2025"/>
        <s v="M5 3NH2 REC NOCHE 1128 14-05-2025"/>
        <s v="M5 1SH2 AM 1129 15-05-2025"/>
        <s v="M5 1SH2 REC AM 1130 15-05-2025"/>
        <s v="M5 -2SH1 REC AM 1131 15-05-2025"/>
        <s v="M5 1SH2 REC PM 1132 15-05-2025"/>
        <s v="M5 3NH2 REC PM 1133 15-05-2025"/>
        <s v="M5 1SH2 REC NOCHE 1134 15-05-2025"/>
        <s v="M5 -2SH1 REC NOCHE 1135 15-05-2025"/>
        <s v="M5 3NH2 REC NOCHE 1136 15-05-2025"/>
        <s v="M5 3NH1 REC MADRUGADA 1137 15-05-2025"/>
        <s v="M5 -2NH1 REC 1 AM 1138 16-05-2025"/>
        <s v="M5 -2NH1 REC AM 1139 16-05-2025"/>
        <s v="M5 -2NH1 REC PM 1140 16-05-2025"/>
        <s v="M5 1SH2 REC NOCHE 1141 16-05-2025"/>
        <s v="M5 -2SH1 REC NOCHE 1142 16-05-2025"/>
        <s v="M5 -2SH1 REC MADRUGADA 1143 16-05-2025"/>
        <s v="M5 3NH2 REC MADRUGADA 1144 16-05-2025"/>
        <s v="M5 -2NH1 REC NOCHE 1145 17-05-2025"/>
        <s v="M5 -2SH1 REC NOCHE 1146 17-05-2025"/>
        <s v="M5 -2SH1 REC MADRUGADA 1147 17-05-2025"/>
        <s v="M5 -2NH1 REC MADRUGADA 1148 17-05-2025"/>
        <s v="M5 -2NH1 RP NOCHE 1149 18-05-2025"/>
        <s v="M5 -2SH1 REC NOCHE 1150 18-05-2025"/>
        <s v="M5 3NH2 REC NOCHE 1151 18-05-2025"/>
        <s v="M5 -2SH1 REC MADRUGADA 1152 18-05-2025"/>
        <s v="M5 3NH2 REC MADRUGADA 1153 18-05-2025"/>
        <s v="M5 3NH2 REC MADRUGADA 1154 18-05-2025"/>
        <s v="M5 -2SH1 REC AM 1155 19-05-2025"/>
        <s v="M5 3NH2 REC AM 1156 19-05-2025"/>
        <s v="M5 1SH2 REC PM 1157 19-05-2025"/>
        <s v="M5 1SH2 L11 PM 1158 19-05-2025"/>
        <s v="M5 -2NH1 RP NOCHE 1159 19-05-2025"/>
        <s v="M5 -2SH1 REC NOCHE 1160 19-05-2025"/>
        <s v="M5 1SH2 L11 NOCHE 1161 19-05-2025"/>
        <s v="M5 3NH2 REC NOCHE 1162 19-05-2025"/>
        <s v="M5 -2NH1 RP MADRUGADA 1163 19-05-2025"/>
        <s v="M5 -2SH1 REC MADRUGADA 1164 19-05-2025"/>
        <s v="M5 1SH2 L11 MADRUGADA 1165 19-05-2025"/>
        <s v="M5 3NH2 REC MADRUGADA 1166 19-05-2025"/>
        <s v="M5 -2NH1 RP AM 1167 20-05-2025"/>
        <s v="M5 -2SH1 REC AM 1168 20-05-2025"/>
        <s v="M5 1SH2 L11 AM 1169 20-05-2025"/>
        <s v="M5 1SH2 REC PM 1170 20-05-2025"/>
        <s v="M5 -2SH1 REC PM 1171 20-05-2025"/>
        <s v="M5 1S H2 REC AM 1172 22-05-2025"/>
        <s v="M5 -2SH1 REC AM 1173 22-05-2025"/>
        <s v="M5 1SH2 L11 AM 1174 22-05-2025"/>
        <s v="M5 1SH2 REC PM 1175 22-05-2025"/>
        <s v="M5 -2SH1 REC PM 1176 22-05-2025"/>
        <s v="M5 1SH2 L11 PM 1177 22-05-2025"/>
        <s v="M5 -2SH1 REC NOCHE 1178 22-05-2025"/>
        <s v="M5 1SH2 REC NOCHE 1179 22-05-2025"/>
        <s v="M5 3NH2 REC AM 1180 23-05-2025"/>
        <s v="M5 1SH2 REC PM 1181 23-05-2025"/>
        <s v="M5 -2SH1 REC PM 1182 23-05-2025"/>
        <s v="M5 1SH2 L11 PM 1183 23-05-2025"/>
        <s v="M5 1SH2 L11 NOCHE 1184 23-05-2025"/>
        <s v="M5 1SH2 REC NOCHE 1185 23-05-2025"/>
        <s v="M5 -2SH1 REC NOCHE 1186 23-05-2025"/>
        <s v="M5 -2SH1 REC AM 1187 24-05-2025"/>
        <s v="M5 3NH2 REC AM 1188 24-05-2025"/>
        <s v="M5 -2SH1 REC PM 1189 24-05-2025"/>
        <s v="M5 1SH2 REC PM 1190 24-05-2025"/>
        <s v="M5 1SH2 L11 PM 1191 24-05-2025"/>
        <s v="M5 -2SH1 REC AM 1192 26-05-2025"/>
        <s v="M5 1SH2 REC AM 1193 26-05-2025"/>
        <s v="M5 1SH2 L11 AM 1194 26-05-2025"/>
        <s v="M5 1SH2 REC PM 1195 26-05-2025"/>
        <s v="M5 1SH2 L11 PM 1196 26-05-2025"/>
        <s v="M5 3NH2 REC PM 1197 26-05-2025"/>
        <s v="M5 -2SH1 REC AM 1198 27-05-2025"/>
        <s v="M5 1SH2 REC AM 1199 27-05-2025"/>
        <s v="M5 1SH2 L11 AM 1200 27-05-2025"/>
        <s v="M5 1SH2 REC PM 1201 27-05-2025"/>
        <s v="M5 3NH2 REC PM 1202 27-05-2025"/>
        <s v="M5 1SH2 REC NOCHE 1203 27-05-2025"/>
        <s v="M5 1SH2 L11 NOCHE 1204 27-05-2025"/>
        <s v="M5 -2SH1 REC NOCHE 1205 27-05-2025"/>
        <s v="M5 3NH2 REC NOCHE 1206 27-05-2025"/>
        <s v="M5 1SH2 L11 MADRUGADA 1207 27-05-2025"/>
        <s v="M5 3NH2 REC MADRUGADA 1208 27-05-2025"/>
        <s v="M5 -2SH1 REC AM 1209 28-05-2025"/>
        <s v="M5 1SH2 REC AM 1210 28-05-2025"/>
        <s v="M5 1SH2 L11 AM 1211 28-05-2025"/>
        <s v="M5 1SH2 REC PM 1212 28-05-2025"/>
        <s v="M5 1SH2 L11 PM 1213 28-05-2025"/>
        <s v="M5 3NH2 REC PM 1214 28-05-2025"/>
        <s v="M5 1SH1 CH NOCHE 1215 28-05-2025"/>
        <s v="M5 -2SH1 REC NOCHE 1216 28-05-2025"/>
        <s v="M5 1SH2 L11 NOCHE 1217 28-05-2025"/>
        <s v="M5 -2SH1 REC MADRUGADA 1218 28-05-2025"/>
        <s v="M5 1SH1 REC MADRUGADA 1219 28-05-2025"/>
        <s v="M5 1SH2 L11 MADRUGADA 1220 28-05-2025"/>
        <s v="M5 1SH2 L11 MADRUGADA 1221 28-05-2025"/>
        <s v="M5 -2SH1 REC AM 1222 29-05-2025"/>
        <s v="M5 1SH2 REC AM 1223 29-05-2025"/>
        <s v="M5 1SH2 L11 AM 1224 29-05-2025"/>
        <s v="M5 1SH1 CH PM 1225 29-05-2025"/>
        <s v="M5 -2SH1 REC PM 1226 29-05-2025"/>
        <s v="M5 1SH2 REC PM 1227 29-05-2025"/>
        <s v="M5 1SH2 REC NOCHE 1228 29-05-2025"/>
        <s v="M5 1SH2 L11 NOCHE 1229 29-05-2025"/>
        <s v="M5 -2SH1 REC NOCHE 1230 29-05-2025"/>
        <s v="M5 1SH1 CH MADRUGADA 1231 29-05-2025"/>
        <s v="M5 3NH2 REC MADRUGADA 1232 29-05-2025"/>
        <s v="M5 3NH2 REC MADRUGADA 1233 29-05-2025"/>
        <s v="M5 -2SH1 REC MADRUGADA 1234 29-05-2025"/>
        <s v="M5 -2SH1 REC MADRUGADA 1235 29-05-2025"/>
        <s v="M5 -2SH1 REC AM 1236 30-05-2025"/>
        <s v="M5 1SH2 REC AM 1237 30-05-2025"/>
        <s v="M5 1SH2 L11 AM 1238 30-05-2025"/>
        <s v="M5 1SH2 L11 PM 1239 30-05-2025"/>
        <s v="M5 -2SH1 REC PM 1240 30-05-2025"/>
        <s v="M5 1SH1 CH NOCHE 1241 30-05-2025"/>
        <s v="M5 1SH2 REC NOCHE 1242 30-05-2025"/>
        <s v="M5 -2SH1 REC NOCHE 1243 30-05-2025"/>
        <s v="M5 1SH2 REC MADRUGADA 1244 30-05-2025"/>
        <s v="M5 -2SH1 REC MADRUGADA 1245 30-05-2025"/>
        <s v="M5 3NH2 REC MADRUGADA 1246 30-05-2025"/>
        <s v="M5 -2SH1 REC AM 1247 31-05-2025"/>
        <s v="M5 1SH2 DF2 AM 1248 31-05-2025"/>
        <s v="M5 1SH2 AM 1249 31-05-2025"/>
        <s v="M5 1SH2 PM 1250 31-05-2025"/>
        <s v="M5 1SH2 NOCHE 1251 01-06-2025"/>
        <s v="M5 -2SH1 REC NOCHE 1252 01-06-2025"/>
        <s v="M5 -2SH1 REC MADRUGADA 1253 01-06-2025"/>
        <s v="M5 3NH2 REC MADRUGADA 1254 01-06-2025"/>
        <s v="M5 1SH2 AM 1255 02-06-2025"/>
        <s v="M5 1SH2 REC AM 1256 02-06-2025"/>
        <s v="M5 1SH2 REC PM 1257 02-06-2025"/>
        <s v="M5 -2SH1 REC PM 1258 02-06-2025"/>
        <s v="M5 1SH1 CH PM 1259 02-06-2025"/>
        <s v="M5 3NH2 REC PM 1260 02-06-2025"/>
        <s v="M5 1SH2 REC NOCHE 1261 02-06-2025"/>
        <s v="M5 1SH2 NOCHE 1262 02-06-2025"/>
        <s v="M5 1SH2 MADRUGADA 1263 02-06-2025"/>
        <s v="M5 -2SH1 REC MADRUGADA 1264 02-06-2025"/>
        <s v="M5 1SH2 AM 1265 03-06-2025"/>
        <s v="M5 1SH2 DF2 AM 1266 03-06-2025"/>
        <s v="M5 1SH2 DF2 PM 1267 03-06-2025"/>
        <s v="M5 -2SH1 REC PM 1268 03-06-2025"/>
        <s v="M5 1SH2 REC PM 1269 03-06-2025"/>
        <s v="M5 3NH2 REC PM 1270 03-06-2025"/>
        <s v="M5 1SH2 REC AM 1271 04-06-2025"/>
        <s v="M5 1SH2 DF2 AM 1272 04-06-2025"/>
        <s v="M5 -2SH1 REC AM 1273 04-06-2025"/>
        <s v="M5 -2NH2 REC AM 1274 04-06-2025"/>
        <s v="M5 1SH2 REC PM 1275 04-06-2025"/>
        <s v="M5 1SH2 DF2 PM 1276 04-06-2025"/>
        <s v="M5 -2SH1 REC PM 1277 04-06-2025"/>
        <s v="M5 3NH2 REC PM 1278 04-06-2025"/>
        <s v="M3 -12S PM 1279 04-06-2025"/>
        <s v="M5 1SH2 REC AM 1280 05-06-2025"/>
        <s v="M5 3NH2 REC AM 1281 05-06-2025"/>
        <s v="M5 1SH2 REC PM 1282 05-06-2025"/>
        <s v="M5 3NH2 REC PM 1283 05-06-2025"/>
        <s v="M3 -12S NOCHE 1284 05-06-2025"/>
        <s v="M5 1SH2 REC AM 1285 06-06-2025"/>
        <s v="M5 -2SH1 REC AM 1286 06-06-2025"/>
        <s v="M5 3NH2 REC AM 1287 06-06-2025"/>
        <s v="M5 1SH2 REC PM 1288 06-06-2025"/>
        <s v="M5 -2SH1 REC PM 1289 06-06-2025"/>
        <s v="M5 1SH2 L11 PM 1290 06-06-2025"/>
        <s v="M5 3NH2 REC PM 1291 06-06-2025"/>
        <s v="M5 1SH2 REC AM 1292 09-06-2025"/>
        <s v="M5 1SH2 L11 AM 1293 09-06-2025"/>
        <s v="M5 1SH2 L11 PM 1294 09-06-2025"/>
        <s v="M5 -2SH1 REC PM 1295 09-06-2025"/>
        <s v="M5 -2SH1 REC AM 1296 10-06-2025"/>
        <s v="M5 1SH2 L11 AM 1297 10-06-2025"/>
        <s v="M5 1SH2 L11 PM 1298 10-06-2025"/>
        <s v="M5 3NH2 REC PM 1299 10-06-2025"/>
        <s v="M5 1SH2 L11 NOCHE 1300 10-06-2025"/>
        <s v="M5 1SH3 A REC NOCHE 1301 10-06-2025"/>
        <s v="M5 3NH2 REC NOCHE 1302 10-06-2025"/>
        <s v="M5 1SH2 L11 AM 1303 11-06-2025"/>
        <s v="M5 -2SH1 REC AM 1304 11-06-2025"/>
        <s v="M5 2NH1 A REC AM 1305 11-06-2025"/>
        <s v="M5 1SH2 REC PM 1306 11-06-2025"/>
        <s v="M5 1SH2 L11 PM 1307 11-06-2025"/>
        <s v="M5 2NH1 A REC PM 1308 11-06-2025"/>
        <s v="M5 1SH2 REC NOCHE 1309 11-06-2025"/>
        <s v="M5 1SH2 L11 NOCHE 1310 11-06-2025"/>
        <s v="M3 -12S NOCHE 1311 11-06-2025"/>
        <s v="M5 1SH3 A REC MADRUGADA 1312 11-06-2025"/>
        <s v="M5 1SH2 L11 AM 1313 12-06-2025"/>
        <s v="M5 2NH1 A REC AM 1314 12-06-2025"/>
        <s v="M5 1SH2 L11 PM 1315 12-06-2025"/>
        <s v="M5 2NH1 A REC PM 1316 12-06-2025"/>
        <s v="M3 -12S NOCHE 1317 12-06-2025"/>
        <s v="M5 1SH3 A REC NOCHE 1318 12-06-2025"/>
        <s v="M5 1SH2 L11 NOCHE 1319 12-06-2025"/>
        <s v="M3 -12S MADRUGADA 1320 12-06-2025"/>
        <s v="M3 -12S AM 1321 13-06-2025"/>
        <s v="M5 1SH2 L11 AM 1322 13-06-2025"/>
        <s v="M5 1SH2 L11 PM 1323 13-06-2025"/>
        <s v="M5 2NH1 A REC PM 1324 13-06-2025"/>
        <s v="M3 -12S NOCHE 1325 13-06-2025"/>
        <s v="M5 1SH2 L11 NOCHE 1326 13-06-2025"/>
        <s v="M3 -12S MADRUGADA 1327 13-06-2025"/>
        <s v="M5 2NH1 A REC MADRUGADA 1328 13-06-2025"/>
        <s v="M3 -12S NOCHE 1329 14-06-2025"/>
        <s v="M5 2NH1 A REC NOCHE 1330 14-06-2025"/>
        <s v="M5 1SH2 L11 NOCHE 1331 14-06-2025"/>
        <s v="M3 -12S MADRUGADA 1332 14-06-2025"/>
        <s v="M5 2NH1 A REC MADRUGADA 1333 14-06-2025"/>
        <s v="M5 1SH2 L11 NOCHE 1334 15-06-2025"/>
        <s v="M3 -12S NOCHE 1335 15-06-2025"/>
        <s v="M3 -12S MADRUGADA 1336 15-06-2025"/>
        <s v="M3 -12S MADRUGADA 1337 15-06-2025"/>
        <s v="M5 1SH3 A REC MADRUGADA 1338 15-06-2025"/>
        <s v="M5 1SH2 L11 AM 1339 16-06-2025"/>
        <s v="M3 -12S PM 1340 16-06-2025"/>
        <s v="M5 -4NH0 PM 1341 16-06-2025"/>
        <s v="M5 1SH2 L11 PM 1342 16-06-2025"/>
        <s v="M5 2NH1 REC PM 1343 16-06-2025"/>
        <s v="M5 -4NH0 NOCHE 1344 16-06-2025"/>
        <s v="M3 -12S RP NOCHE 1345 16-06-2025"/>
        <s v="M3 -12S ACOPIO NOCHE 1346 16-06-2025"/>
        <s v="M5 1SH2 L11 NOCHE 1347 16-06-2025"/>
        <s v="M3 -12S RP MADRUGADA 1348 16-06-2025"/>
        <s v="M3 -12S ACOPIO MADRUGADA 1349 16-06-2025"/>
        <s v="M5 1SH2 L11 MADRUGADA 1350 16-06-2025"/>
        <s v="M5 2NH1 A MADRUGADA 1351 16-06-2025"/>
        <s v="M3 -12S  AM 1352 17-06-2025"/>
        <s v="M5 -4NH0 AM 1353 17-06-2025"/>
        <s v="M5 1SH2 L11 AM 1354 17-06-2025"/>
        <s v="M3 -12S PM 1355 17-06-2025"/>
        <s v="M5 1SH2 L11 PM 1356 17-06-2025"/>
        <s v="M5 2NH1 A REC PM 1357 17-06-2025"/>
        <s v="M3 -12S AM 1358 18-06-2025"/>
        <s v="M5 -4NH0 AM 1359 18-06-2025"/>
        <s v="M5 1SH2 L11 AM 1360 18-06-2025"/>
        <s v="M3 -12S PM 1361 18-06-2025"/>
        <s v="M5 1SH2 L11 PM 1362 18-06-2025"/>
        <s v="M5 2NH1 A REC PM 1363 18-06-2025"/>
        <s v="M3 -12S T.NOCHE 1364 18-06-2025"/>
        <s v="M5 2NH1 A REC AM 1365 19-06-2025"/>
        <s v="M3 -12S PM 1366 19-06-2025"/>
        <s v="M5 1SH2 L11 PM 1367 19-06-2025"/>
        <s v="M3 -12S AM 1368 20-06-2025"/>
        <s v="M5 -4NH0 AM 1369 20-06-2025"/>
        <s v="M5 1SH3 A REC AM 1370 20-06-2025"/>
        <s v="M5 1SH2 L11 AM 1371 20-06-2025"/>
        <s v="M3 -12S PM 1372 20-06-2025"/>
        <s v="M5 -4NH0 PM 1373 20-06-2025"/>
        <s v="M5 1SH2 REC PM 1374 20-06-2025"/>
        <s v="M5 1SH2 L11 PM 1375 20-06-2025"/>
        <s v="M5 -4NH0 AM 1376 21-06-2025"/>
        <s v="M5 1SH2 DQ AM 1377 21-06-2025"/>
        <s v="M5 1SH2 L11 AM 1378 21-06-2025"/>
        <s v="M5 -4NH0 PM 1379 21-06-2025"/>
        <s v="M3 -12S PM 1380 21-06-2025"/>
        <s v="M5 2NH1 A REC PM 1381 21-06-2025"/>
        <s v="M3 -12S AM 1382 23-06-2025"/>
        <s v="M5 1SH2 L11 AM 1383 23-06-2025"/>
        <s v="M5 -4NH0 PM 1384 23-06-2025"/>
        <s v="M5 1SH2 L11 PM 1385 23-06-2025"/>
        <s v="M5 1SH3 A REC PM 1386 23-06-2025"/>
        <s v="M5 1SH3 A REC PM 1387 23-06-2025"/>
        <s v="M3 -12S AM 1388 24-06-2025"/>
        <s v="M5 1SH2 L11 AM 1389 24-06-2025"/>
        <s v="M5 1SH3 A REC AM 1390 24-06-2025"/>
        <s v="M3 -12S RP PM 1391 24-06-2025"/>
        <s v="M5 1SH2 L11 PM 1392 24-06-2025"/>
        <s v="M5 1SH3 A REC PM 1393 24-06-2025"/>
        <s v="M5 1SH3 A REC NOCHE 1394 24-06-2025"/>
        <s v="M3 -12S RP MADRUGADA 1395 24-06-2025"/>
        <s v="M5 1SH2 L11 MADRUGADA 1396 24-06-2025"/>
        <s v="M5 1SH3 A REC MADRUGADA 1397 24-06-2025"/>
        <s v="M3 -12S RP AM 1398 25-06-2025"/>
        <s v="M5 -2NH1 A AM 1399 25-06-2025"/>
        <s v="M3 -12S RP PM 1400 25-06-2025"/>
        <s v="M5 1SH2 L11 PM 1401 25-06-2025"/>
        <s v="M3 -12S RP NOCHE 1402 25-06-2025"/>
        <s v="M5 1SH2 L11 NOCHE 1403 25-06-2025"/>
        <s v="M3 -12S RP MADRUGADA 1404 25-06-2025"/>
        <s v="M5 1SH3 A REC MADRUGADA 1405 25-06-2025"/>
        <s v="M3 -12S RP AM 1406 26-06-2025"/>
        <s v="M5 -2NH1 A AM 1407 26-06-2025"/>
        <s v="M3 -12S RP PM 1408 26-06-2025"/>
        <s v="M5 1SH2 L11 PM 1409 26-06-2025"/>
        <s v="M5 -2NH1 A PM 1410 26-06-2025"/>
        <s v="M3 -12S RP NOCHE 1411 26-06-2025"/>
        <s v="M5 -4NH1 REC NOCHE 1412 26-06-2025"/>
        <s v="M5 1SH2 L11 NOCHE 1413 26-06-2025"/>
        <s v="M3 -12S RP MADRUGADA 1414 26-06-2025"/>
        <s v="M5 2SH1 A MADRUGADA 1415 26-06-2025"/>
        <s v="M5 1SH2 L11 MADRUGADA 1416 26-06-2025"/>
        <s v="M5 -4NH1 REC MADRUGADA 1417 26-06-2025"/>
        <s v="M3 -12S RP AM 1418 27-06-2025"/>
        <s v="M5 -2SH1 A AM 1419 27-06-2025"/>
        <s v="M5 1SH2 L11 AM 1420 27-06-2025"/>
        <s v="M3 -12S RP PM 1421 27-06-2025"/>
        <s v="M5 -4NH1 RT PM 1422 27-06-2025"/>
        <s v="M5 1SH2 L11 PM 1423 27-06-2025"/>
        <s v="M3 -12S RP NOCHE 1424 27-06-2025"/>
        <s v="M5 -4NH1 RT NOCHE 1425 27-06-2025"/>
        <s v="M3 -12S RP MADRUGADA 1426 27-06-2025"/>
        <s v="M5 2SH1 A MADRUGADA 1427 27-06-2025"/>
        <s v="M5 1SH2 L11 MADRUGADA 1428 27-06-2025"/>
        <s v="M5 2SH1 A NOCHE 1429 28-06-2025"/>
        <s v="M5 1SH2 L11 NOCHE 1430 28-06-2025"/>
        <s v="M3 -12S RP MADRUGADA 1431 28-06-2025"/>
        <s v="M5 2SH1 A MADRUGADA 1432 28-06-2025"/>
        <s v="M5 1SH2 L11 MADRUGADA 1433 28-06-2025"/>
        <s v="M3 -12S RP NOCHE 1434 29-06-2025"/>
        <s v="M5 2SH1 A NOCHE 1435 29-06-2025"/>
        <s v="M5 1SH2 L11 NOCHE 1436 29-06-2025"/>
        <s v="M3 -12S RP MADRUGADA 1437 29-06-2025"/>
        <s v="M3 -12S RP AM 1438 30-06-2025"/>
        <s v="M5 1SH2 L11 AM 1439 30-06-2025"/>
        <s v="M5 -4NH1 RT AM 1440 30-06-2025"/>
        <s v="M3 -12S RP PM 1441 30-06-2025"/>
        <s v="M5 1SH2 L11 PM 1442 30-06-2025"/>
        <s v="M5 -2SH1 A RP PM 1443 30-06-2025"/>
        <s v="M5 -4NH1 RT PM 1444 30-06-2025"/>
        <s v="M3 -12S RP NOCHE 1445 30-06-2025"/>
        <s v="M5 2SH1 A NOCHE 1446 30-06-2025"/>
        <s v="M5 -4NH1 RT NOCHE 1447 30-06-2025"/>
        <s v="M3 -12S RP MADRUGADA 1448 30-06-2025"/>
        <s v="M3 -12S  AM 1449 01-07-2025"/>
        <s v="M5 1SH2 L11 AM 1450 01-07-2025"/>
        <s v="M5 1SH2 L11 PM 1451 01-07-2025"/>
        <s v="M3 -12S T.NOCHE 1452 01-07-2025"/>
        <s v="M3 -12S AM 1453 02-07-2025"/>
        <s v="M5 1SH2 L11 AM 1454 02-07-2025"/>
        <s v="M5 1SH2 L11 PM 1455 02-07-2025"/>
        <s v="M5 2SH1 A PM 1456 02-07-2025"/>
        <s v="M3 -12S AM 1457 03-07-2025"/>
        <s v="M5 2SH1 A AM 1458 03-07-2025"/>
        <s v="M5 1SH2 PM 1459 03-07-2025"/>
        <s v="M5 2SH1 A PM 1460 03-07-2025"/>
        <s v="M3 -12S AM 1461 04-07-2025"/>
        <s v="M5 2SH1 A AM 1462 04-07-2025"/>
        <s v="M5 2NH1 A AM 1463 04-07-2025"/>
        <s v="M3 -12S PM 1464 04-07-2025"/>
        <s v="M5 2NH1 A PM 1465 04-07-2025"/>
        <s v="M3 -12S RP AM 1466 07-07-2025"/>
        <s v="M5 1SH2 DQ AM 1467 07-07-2025"/>
        <s v="M3 -12S RP PM 1468 07-07-2025"/>
        <s v="M5 1SH2 DQ PM 1469 07-07-2025"/>
        <s v="M5 -4SH1 RT PM 1470 07-07-2025"/>
        <s v="M5 2SH1 A PM 1471 07-07-2025"/>
        <s v="M3 -12S RP AM 1472 08-07-2025"/>
        <s v="M5 -4SH1 RT AM 1473 08-07-2025"/>
        <s v="M5 2SH1 A AM 1474 08-07-2025"/>
        <s v="M3 -12S RP PM 1475 08-07-2025"/>
        <s v="M5 2NH1 A PM 1476 08-07-2025"/>
        <s v="M3 -12S RP NOCHE 1477 08-07-2025"/>
        <s v="M5 2SH1 A NOCHE 1478 08-07-2025"/>
        <s v="M3 -12S AM 1479 09-07-2025"/>
        <s v="M5 1SH2 AM 1480 09-07-2025"/>
        <s v="M3 -12S PM 1481 09-07-2025"/>
        <s v="M5 1SH2 PM 1482 09-07-2025"/>
        <s v="M5 2SH1 A PM 1483 09-07-2025"/>
        <s v="M3 -12S NOCHE 1484 09-07-2025"/>
        <s v="M5 2SH1 A NOCHE 1485 09-07-2025"/>
        <s v="M5 -4NH1 RT NOCHE 1486 09-07-2025"/>
        <s v="M3 -12S MADRUGADA 1487 09-07-2025"/>
        <s v="M5 2SH1 A RP MADRUGADA 1488 09-07-2025"/>
        <s v="M3 -12S AM 1489 10-07-2025"/>
        <s v="M5 -4SH1 RT AM 1490 10-07-2025"/>
        <s v="M5 1SH2 PM 1491 10-07-2025"/>
        <s v="M5 2SH1 A RP PM 1492 10-07-2025"/>
        <s v="M5 -4SH1 RT PM 1493 10-07-2025"/>
        <s v="M3 -12S NOCHE 1494 10-07-2025"/>
        <s v="M5 -4NH1 RT NOCHE 1495 10-07-2025"/>
        <s v="M5 2SH1 A RP MADRUGADA 1496 10-07-2025"/>
        <s v="M3 -12S MADRUGADA 1497 10-07-2025"/>
        <s v="M5 1SH2 MADRUGADA 1498 10-07-2025"/>
        <s v="M3 -12S AM 1499 11-07-2025"/>
        <s v="M5 1SH2 AM 1500 11-07-2025"/>
        <s v="M5 2SH1 A AM 1501 11-07-2025"/>
        <s v="M5 2NH1 A AM 1502 11-07-2025"/>
        <s v="M5 -4SH1 RT PM 1503 11-07-2025"/>
        <s v="M5 2NH1 A PM 1504 11-07-2025"/>
        <s v="M3 -12S NOCHE 1505 11-07-2025"/>
        <s v="M5 2SH1 RP NOCHE 1506 11-07-2025"/>
        <s v="M5 -4NH1 RT NOCHE 1507 11-07-2025"/>
        <s v="M3 -12S MADRUGADA 1508 11-07-2025"/>
        <s v="M5 2SH1 RP MADRUGADA 1509 11-07-2025"/>
        <s v="M3 -12S AM 1510 12-07-2025"/>
        <s v="M5 2SH1 A AM 1511 12-07-2025"/>
        <s v="M5 1SH2 RT PM 1512 12-07-2025"/>
        <s v="M5 -4SH1 RT PM 1513 12-07-2025"/>
        <s v="M3 -12S NOCHE 1514 12-07-2025"/>
        <s v="M5 -4NH1 RT NOCHE 1515 12-07-2025"/>
        <s v="M3 -12S MADRUGADA 1516 12-07-2025"/>
        <s v="M5 1SH2 RT MADRUGADA 1517 12-07-2025"/>
        <s v="M5 -4NH1 RT MADRUGADA 1518 12-07-2025"/>
        <s v="M3 -12S NOCHE 1519 13-07-2025"/>
        <s v="M5 2SH1 A RP NOCHE 1520 13-07-2025"/>
        <s v="M5 -4NH1 RT MADRUGADA 1521 13-07-2025"/>
        <s v="M3 -12S MADRUGADA 1522 13-07-2025"/>
        <s v="M5 2SH1 A RP MADRUGADA 1523 13-07-2025"/>
        <s v="M3 -12S AM 1524 14-07-2025"/>
        <s v="M5 2SH1 A AM 1525 14-07-2025"/>
        <s v="M5 -4SH1 RT AM 1526 14-07-2025"/>
        <s v="M5 1SH2 RT PM 1527 14-07-2025"/>
        <s v="M5 -4SH1 RT PM 1528 14-07-2025"/>
        <s v="M5 1SH2 RT NOCHE 1529 14-07-2025"/>
        <s v="M5 4NH1 RT NOCHE 1530 14-07-2025"/>
        <s v="M5 1SH3 NOCHE 1531 14-07-2025"/>
        <s v="M3 -12S NOCHE 1532 14-07-2025"/>
        <s v="M3 -12S MADRUGADA 1533 14-07-2025"/>
        <s v="M3 -12S AM 1534 15-07-2025"/>
        <s v="M5 1SH2 CH AM 1535 15-07-2025"/>
        <s v="M5 -4SH1 RT AM 1536 15-07-2025"/>
        <s v="M3 -12S PM 1537 15-07-2025"/>
        <s v="M5 2SH1 A PM 1538 15-07-2025"/>
        <s v="M5 1SH2 L12 T.NOCHE 1539 15-07-2025"/>
        <s v="M5 -4SH1 RT T.NOCHE 1540 15-07-2025"/>
        <s v="M5 1SH3 REC T.NOCHE 1541 15-07-2025"/>
        <s v="M3 -12S AM 1542 16-07-2025"/>
        <s v="M5 1SH2 L12 AM 1543 16-07-2025"/>
        <s v="M5 2SH1 A DQ AM 1544 16-07-2025"/>
        <s v="M5 1SH3 RP PM 1545 16-07-2025"/>
        <s v="M5 1SH2 L12 PM 1546 16-07-2025"/>
        <s v="M5 -4SH1 RT PM 1547 16-07-2025"/>
        <s v="M3 -12S AM 1548 17-07-2025"/>
        <s v="M5 1SH3 AM 1549 17-07-2025"/>
        <s v="M5 1SH2 L12 AM 1550 17-07-2025"/>
        <s v="M5 -4SH1 RT AM 1551 17-07-2025"/>
        <s v="M5 1SH3 RP PM 1552 17-07-2025"/>
        <s v="M5 1SH2 L12 PM 1553 17-07-2025"/>
        <s v="M5 2SH1 A PM 1554 17-07-2025"/>
        <s v="M3 -12S T.NOCHE 1555 17-07-2025"/>
        <s v="M5 1SH3 A AM 1556 18-07-2025"/>
        <s v="M5 1SH2 L12 AM 1557 18-07-2025"/>
        <s v="M5 -4SH1 RT AM 1558 18-07-2025"/>
        <s v="M5 1SH3 A PM 1559 18-07-2025"/>
        <s v="M5 1SH2 L12 PM 1560 18-07-2025"/>
        <s v="M5 2SH1 A PM 1561 18-07-2025"/>
        <s v="M3 -12S AM 1562 21-07-2025"/>
        <s v="M5 1SH2 L12 AM 1563 21-07-2025"/>
        <s v="M5 -4SH1 RT AM 1564 21-07-2025"/>
        <s v="M3 -12S DQ PM 1565 21-07-2025"/>
        <s v="M5 1SH2 L12 PM 1566 21-07-2025"/>
        <s v="M5 -4SH1 RT PM 1567 21-07-2025"/>
        <s v="M3 -12S DQ AM 1568 22-07-2025"/>
        <s v="M5 -4SH1 RT AM 1569 22-07-2025"/>
        <s v="M5 1SH2 L12 AM 1570 22-07-2025"/>
        <s v="M5 1SH2 L12 PM 1571 22-07-2025"/>
        <s v="M5 2SH1 A DQ PM 1572 22-07-2025"/>
        <s v="M5 -4SH1 RT PM 1573 22-07-2025"/>
        <s v="M5 -4SH1 RT NOCHE 1574 22-07-2025"/>
        <s v="M5 1SH2 L12 NOCHE 1575 22-07-2025"/>
        <s v="M5 1SH2 L12 MADRUGADA 1576 22-07-2025"/>
        <s v="M5 -4SH1 RT MADRUGADA 1577 22-07-2025"/>
        <s v="M5 -4NH1 REC MADRUGADA 1578 22-07-2025"/>
        <s v="M3 -12S MADRUGADA 1579 22-07-2025"/>
        <s v="M3 -12S AM 1580 23-07-2025"/>
        <s v="M5 1SH2 L12 AM 1581 23-07-2025"/>
        <s v="M5 1SH2 DQ PM 1582 23-07-2025"/>
        <s v="M5 1SH2 L12 PM 1583 23-07-2025"/>
        <s v="M5 -4SH1 RT PM 1584 23-07-2025"/>
        <s v="M3 -12S NOCHE 1585 23-07-2025"/>
        <s v="M5 1SH2 L12 NOCHE 1586 23-07-2025"/>
        <s v="M5 -4NH1 RP NOCHE 1587 23-07-2025"/>
        <s v="M5 -4NH1 RP MADRUGADA 1588 23-07-2025"/>
        <s v="M5 1SH2 L12 MADRUGADA 1589 23-07-2025"/>
        <s v="M5 -4NH1 REC MADRUGADA 1590 23-07-2025"/>
        <s v="M3 -12S MADRUGADA 1591 23-07-2025"/>
        <s v="M5 1SH2 L12 AM 1592 24-07-2025"/>
        <s v="M3 -12S RP AM 1593 24-07-2025"/>
        <s v="M5 2NH1 A AM 1594 24-07-2025"/>
        <s v="M3 -12S RP PM 1595 24-07-2025"/>
        <s v="M5 1SH2 DQ PM 1596 24-07-2025"/>
        <s v="M5 1SH2 L12 PM 1597 24-07-2025"/>
        <s v="M5 -4SH1 RT PM 1598 24-07-2025"/>
        <s v="M3 -12S NOCHE 1599 24-07-2025"/>
        <s v="M5 -4NH1 REC NOCHE 1600 24-07-2025"/>
        <s v="M5 1SH2 L12 NOCHE 1601 24-07-2025"/>
        <s v="M5 1SH2 L12 MADRUGADA 1602 24-07-2025"/>
        <s v="M3 -12S MADRUGADA 1603 24-07-2025"/>
        <s v="M5 1SH2 L12 AM 1604 25-07-2025"/>
        <s v="M3 -12S RP AM 1605 25-07-2025"/>
        <s v="M5 1SH2 L12 PM 1606 25-07-2025"/>
        <s v="M5 2NH1 A NOCHE 1607 25-07-2025"/>
        <s v="M3 -12S NOCHE 1608 25-07-2025"/>
        <s v="M5 1SH2 L12 NOCHE 1609 25-07-2025"/>
        <s v="M5 1SH2 L12 MADRUGADA 1610 25-07-2025"/>
        <s v="M3 -12S MADRUGADA 1611 25-07-2025"/>
        <s v="M5 -4NH1 REC MADRUGADA 1612 25-07-2025"/>
        <s v="M5 2NH1 A MADRUGADA 1613 25-07-2025"/>
        <s v="M5 1SH2 L12 AM 1614 26-07-2025"/>
        <s v="M5 1SH3 A AM 1615 26-07-2025"/>
        <s v="M5 2NH1 A PM 1616 26-07-2025"/>
        <s v="M5 -4SH1 RT PM 1617 26-07-2025"/>
        <s v="M5 1SH2 L12 NOCHE 1618 26-07-2025"/>
        <s v="M3 -12S NOCHE 1619 26-07-2025"/>
        <s v="M3 -12S MADRUGADA 1620 26-07-2025"/>
        <s v="M5 1NH1 A L-6 MADRUGADA 1621 26-07-2025"/>
        <s v="M5 1SH2 L12 NOCHE 1622 27-07-2025"/>
        <s v="DRIFT 426 NOCHE 1623 27-07-2025"/>
        <s v="M3 -12S MADRUGADA 1624 27-07-2025"/>
        <s v="M5 1NH1 A L-6 MADRUGADA 1625 27-07-2025"/>
        <s v="M5 2SH1 A RP AM 1626 28-07-2025"/>
        <s v="M3 -12S AM 1627 28-07-2025"/>
        <s v="M5 2SH1 A RP PM 1628 28-07-2025"/>
        <s v="M5 2SH1 A RP NOCHE 1629 28-07-2025"/>
        <s v="M3 -12S NOCHE 1630 28-07-2025"/>
        <s v="M3 -12S MADRUGADA 1631 28-07-2025"/>
        <s v="M5 2SH1 A RP AM 1632 29-07-2025"/>
        <s v="M5 1SH2 L12 AM 1633 29-07-2025"/>
        <s v="M3 -12S AM 1634 29-07-2025"/>
        <s v="M5 2SH1 A RP PM 1635 29-07-2025"/>
        <s v="M5 1SH2 L12 PM 1636 29-07-2025"/>
        <s v="M5 2SH1 A RP T.NOCHE 1637 29-07-2025"/>
        <s v="M3 -12S T.NOCHE 1638 29-07-2025"/>
        <s v="M5 1SH2 L12 AM 1639 30-07-2025"/>
        <s v="M3 -12S DQ PM 1640 30-07-2025"/>
        <s v="M3 -12S DQ T.NOCHE 1641 30-07-2025"/>
        <s v="M5 1SH2 L12 T.NOCHE 1642 30-07-2025"/>
        <s v="M3 -12S AM 1643 31-07-2025"/>
        <s v="M5 1SH2 L12 AM 1644 31-07-2025"/>
        <s v="M5 -4SH1 RT AM 1645 31-07-2025"/>
        <s v="M5 1SH2 L12 PM 1646 31-07-2025"/>
        <s v="M5 -2SH1 A PM 1647 31-07-2025"/>
        <s v="M3 -12S AM 1648 04-08-2025"/>
        <s v="M3 -12S AM 1650 04-08-2025"/>
        <s v="M5 1SH2 L12 PM 1649 04-08-2025"/>
        <s v="M5 1SH2 L12 AM 1651 05-08-2025"/>
        <s v="M5 1SH2 L12 AM 1652 05-08-2025"/>
        <s v="M5 1SH2 L12 AM 1653 05-08-2025"/>
        <s v="M5 1SH2 L12 AM 1654 05-08-2025"/>
        <s v="M5 1SH2 L12 AM 1655 05-08-2025"/>
        <s v="M5 1SH2 L12 PM 1656 05-08-2025"/>
        <s v="M5 1SH2 L12 PM 1657 05-08-2025"/>
        <s v="M5 1SH2 L12 PM 1658 05-08-2025"/>
        <s v="M5 1SH2 L12 PM 1659 05-08-2025"/>
        <s v="M5 1SH2 L12 PM 1660 05-08-2025"/>
        <s v="M5 1SH2 L12 PM 1661 05-08-2025"/>
        <s v="M5 1SH2 L12 PM 1662 05-08-2025"/>
        <s v="M5 1SH2 L12 PM 1663 05-08-2025"/>
        <s v="M3 -11S PM 1664 05-08-2025"/>
        <s v="M3 -12S PM 1665 05-08-2025"/>
        <s v="M3 -12S PM 1666 05-08-2025"/>
        <s v="M3 -12S DQ AM 1667 06-08-2025"/>
        <s v="M3 -12S DQ AM 1668 06-08-2025"/>
        <s v="M3 -12S DQ AM 1669 06-08-2025"/>
        <s v="M3 -12S DQ AM 1670 06-08-2025"/>
        <s v="M3 -12S DQ AM 1671 06-08-2025"/>
        <s v="M3 -12S DQ AM 1672 06-08-2025"/>
        <s v="M3 -11N AM 1673 06-08-2025"/>
        <s v="M3 -11N AM 1674 06-08-2025"/>
        <s v="M3 -11N AM 1675 06-08-2025"/>
        <s v="M3 -11N AM 1676 06-08-2025"/>
        <s v="M3 -11N AM 1677 06-08-2025"/>
        <s v="M5 1SH2 L12 AM 1678 06-08-2025"/>
        <s v="M5 1SH2 L12 AM 1679 06-08-2025"/>
        <s v="M5 1SH2 L12 AM 1680 06-08-2025"/>
        <s v="M5 1SH2 L12 PM 1681 06-08-2025"/>
        <s v="M5 1SH2 L12 PM 1682 06-08-2025"/>
        <s v="M5 1SH2 L12 PM 1683 06-08-2025"/>
        <s v="M5 1SH2 L12 PM 1684 06-08-2025"/>
        <s v="M5 1NH1 REC PM 1685 06-08-2025"/>
        <s v="M5 1NH1 REC PM 1686 06-08-2025"/>
        <s v="M5 1NH1 REC PM 1687 06-08-2025"/>
        <s v="M5 1NH1 REC PM 1688 06-08-2025"/>
        <s v="M5 1NH1 REC PM 1689 06-08-2025"/>
        <s v="M5 1NH1 REC PM 1690 06-08-2025"/>
        <s v="M5 1NH1 REC PM 1691 06-08-2025"/>
        <s v="M5 1NH1 REC PM 1692 06-08-2025"/>
        <s v="M5 1SH2 L12 AM 1693 06-08-2025"/>
        <s v="M5 1SH2 REC T.NOCHE 1694 06-08-2025"/>
        <s v="M5 1SH2 REC T.NOCHE 1695 06-08-2025"/>
        <s v="M5 1SH2 REC T.NOCHE 1696 06-08-2025"/>
        <s v="M3 -11N T.NOCHE 1697 06-08-2025"/>
        <s v="M5 -4SH1 REC T.NOCHE 1698 06-08-2025"/>
        <s v="M5 -4SH1 REC T.NOCHE 1699 06-08-2025"/>
        <s v="M5 -4SH1 REC T.NOCHE 1700 06-08-2025"/>
        <s v="M5 -4SH1 REC T.NOCHE 1701 06-08-2025"/>
        <s v="M5 -4SH1 REC T.NOCHE 1702 06-08-2025"/>
        <s v="M5 -4SH1 REC T.NOCHE 1703 06-08-2025"/>
        <s v="M5 -4SH1 REC T.NOCHE 1704 06-08-2025"/>
        <s v="M5 -4SH1 REC T.NOCHE 1705 06-08-2025"/>
        <s v="M5 -4SH1 REC T.NOCHE 1706 06-08-2025"/>
        <s v="M3 -11N AM 1707 07-08-2025"/>
        <s v="M5 1SH2 REC AM 1708 07-08-2025"/>
        <s v="M5 1SH2 L12 AM 1709 07-08-2025"/>
        <s v="M5 1SH2 L12 AM 1710 07-08-2025"/>
        <s v="M5 1SH2 L12 AM 1711 07-08-2025"/>
        <s v="M5 1SH2 L12 AM 1712 07-08-2025"/>
        <s v="M5 1SH2 L12 AM 1713 07-08-2025"/>
        <s v="M5 1SH2 L12 AM 1714 07-08-2025"/>
        <s v="M5 1SH2 L12 PM 1715 07-08-2025"/>
        <s v="M5 1SH2 L12 PM 1716 07-08-2025"/>
        <s v="M5 1SH2 L12 PM 1717 07-08-2025"/>
        <s v="M5 1SH2 L12 PM 1718 07-08-2025"/>
        <s v="M5 -4SH1 REC PM 1719 07-08-2025"/>
        <s v="M5 -4SH1 REC PM 1720 07-08-2025"/>
        <s v="M5 1NH1 DQ PM 1721 07-08-2025"/>
        <s v="M5 1NH1 DQ PM 1722 07-08-2025"/>
        <s v="M5 1NH1 DQ PM 1723 07-08-2025"/>
        <s v="M5 1NH1 DQ PM 1724 07-08-2025"/>
        <s v="M5 1NH1 DQ PM 1725 07-08-2025"/>
        <s v="M5 1NH1 DQ PM 1726 07-08-2025"/>
        <s v="M5 1NH1 DQ T.NOCHE 1727 07-08-2025"/>
        <s v="M5 1NH1 DQ T.NOCHE 1728 07-08-2025"/>
        <s v="M5 1NH1 DQ T.NOCHE 1729 07-08-2025"/>
        <s v="M5 1NH1 DQ T.NOCHE 1730 07-08-2025"/>
        <s v="M5 1SH2 L12 T.NOCHE 1731 07-08-2025"/>
        <s v="M5 -4SH1 REC T.NOCHE 1732 07-08-2025"/>
        <s v="M5 -4SH1 REC T.NOCHE 1733 07-08-2025"/>
        <s v="M5 -4SH1 REC T.NOCHE 1734 07-08-2025"/>
        <s v="M5 -4SH1 REC T.NOCHE 1735 07-08-2025"/>
        <s v="M5 -4SH1 REC T.NOCHE 1736 07-08-2025"/>
        <s v="M3 -12S DQ T.NOCHE 1737 07-08-2025"/>
        <s v="M3 -12S DQ T.NOCHE 1738 07-08-2025"/>
        <s v="M3 -12S DQ T.NOCHE 1739 07-08-2025"/>
        <s v="M3 -12S DQ T.NOCHE 1740 07-08-2025"/>
        <s v="M3 -12S DQ T.NOCHE 1741 07-08-2025"/>
        <s v="M3 -11N AM 1742 08-08-2025"/>
        <s v="M3 -11N AM 1743 08-08-2025"/>
        <s v="M3 -11N AM 1744 08-08-2025"/>
        <s v="M5 -4SH1 REC AM 1745 08-08-2025"/>
        <s v="M5 -4SH1 REC AM 1746 08-08-2025"/>
        <s v="M5 -4SH1 REC AM 1747 08-08-2025"/>
        <s v="M5 1SH2 L12 AM 1748 08-08-2025"/>
        <s v="M5 1SH2 L12 AM 1749 08-08-2025"/>
        <s v="M5 1SH2 L12 AM 1750 08-08-2025"/>
        <s v="M5 1SH2 L12 AM 1751 08-08-2025"/>
        <s v="M5 1SH2 L12 AM 1752 08-08-2025"/>
        <s v="M3 -11N PM 1753 08-08-2025"/>
        <s v="M3 -11N PM 1754 08-08-2025"/>
        <s v="M3 -11N PM 1755 08-08-2025"/>
        <s v="M3 -11N PM 1756 08-08-2025"/>
        <s v="M3 -11N PM 1757 08-08-2025"/>
        <s v="M5 1SH2 L12 PM 1758 08-08-2025"/>
        <s v="M5 -4SH1 REC PM 1759 08-08-2025"/>
        <s v="M5 -4SH1 REC PM 1760 08-08-2025"/>
        <s v="M5 1SH2 L12 AM 1761 11-08-2025"/>
        <s v="M5 1SH2 L12 AM 1762 11-08-2025"/>
        <s v="M5 1SH2 L12 AM 1763 11-08-2025"/>
        <s v="M5 1SH2 L12 AM 1764 11-08-2025"/>
        <s v="M5 -4SH1 REC AM 1765 11-08-2025"/>
        <s v="M5 1NH1 RT AM 1766 11-08-2025"/>
        <s v="M5 1NH1 RT AM 1767 11-08-2025"/>
        <s v="M5 1NH1 RT AM 1768 11-08-2025"/>
        <s v="M3 -11N RP PM 1769 11-08-2025"/>
        <s v="M3 -11N RP PM 1770 11-08-2025"/>
        <s v="M3 -11N RP PM 1771 11-08-2025"/>
        <s v="M3 -11N RP PM 1772 11-08-2025"/>
        <s v="M3 -11N RP PM 1773 11-08-2025"/>
        <s v="M5 2SH1 A PM 1774 11-08-2025"/>
        <s v="M5 2SH1 A PM 1775 11-08-2025"/>
        <s v="M5 2SH1 A PM 1776 11-08-2025"/>
        <s v="M5 2SH1 A PM 1777 11-08-2025"/>
        <s v="M5 1NH1 RT PM 1778 11-08-2025"/>
        <s v="M5 1NH1 RT PM 1779 11-08-2025"/>
        <s v="M3 -11N RP T.NOCHE 1780 11-08-2025"/>
        <s v="M3 -11N RP T.NOCHE 1781 11-08-2025"/>
        <s v="M3 -11N RP T.NOCHE 1782 11-08-2025"/>
        <s v="M5 2SH1 A AM 1783 12-08-2025"/>
        <s v="M5 2SH1 A AM 1784 12-08-2025"/>
        <s v="M5 1SH2 RT AM 1785 12-08-2025"/>
        <s v="M5 1SH2 RT AM 1786 12-08-2025"/>
        <s v="M5 1SH2 RT AM 1787 12-08-2025"/>
        <s v="M5 1SH2 RT AM 1788 12-08-2025"/>
        <s v="M5 1SH2 RT AM 1789 12-08-2025"/>
        <s v="M5 1SH2 L12 AM 1790 12-08-2025"/>
        <s v="M5 1SH2 L12 AM 1791 12-08-2025"/>
        <s v="M5 1SH2 L12 AM 1792 12-08-2025"/>
        <s v="M5 1SH2 L12 AM 1793 12-08-2025"/>
        <s v="M3 -11N RP PM 1794 12-08-2025"/>
        <s v="M3 -11N RP PM 1795 12-08-2025"/>
        <s v="M3 -11N RP PM 1796 12-08-2025"/>
        <s v="M3 -11N RP PM 1797 12-08-2025"/>
        <s v="M5 1NH1 RT PM 1798 12-08-2025"/>
        <s v="M5 1NH1 RT PM 1799 12-08-2025"/>
        <s v="M5 1NH1 RT PM 1800 12-08-2025"/>
        <s v="M5 1NH1 RT PM 1801 12-08-2025"/>
        <s v="M5 1NH1 RT PM 1802 12-08-2025"/>
        <s v="M5 1NH1 RT PM 1803 12-08-2025"/>
        <s v="M5 1SH2 RT AM 1804 12-08-2025"/>
        <s v="M5 1SH2 L12 T.NOCHE 1805 12-08-2025"/>
        <s v="M5 1SH2 L12 T.NOCHE 1806 12-08-2025"/>
        <s v="M5 1SH2 L12 T.NOCHE 1807 12-08-2025"/>
        <s v="M5 1SH2 L12 T.NOCHE 1808 12-08-2025"/>
        <s v="M5 1SH2 L12 T.NOCHE 1809 12-08-2025"/>
        <s v="M5 1SH2 L12 T.NOCHE 1810 12-08-2025"/>
        <s v="M5 1SH2 L12 T.NOCHE 1811 12-08-2025"/>
        <s v="M5 2NH2 RT T.NOCHE 1812 12-08-2025"/>
        <s v="M5 2NH2 RT T.NOCHE 1813 12-08-2025"/>
        <s v="M5 2NH2 RT T.NOCHE 1814 12-08-2025"/>
        <s v="M5 2NH2 RT T.NOCHE 1815 12-08-2025"/>
        <s v="M5 1SH2 L12 AM 1816 13-08-2025"/>
        <s v="M3 -11N RP PM 1817 13-08-2025"/>
        <s v="M3 -11N RP PM 1818 13-08-2025"/>
        <s v="M5 1SH2 L12 PM 1819 13-08-2025"/>
        <s v="M5 1SH2 L12 PM 1820 13-08-2025"/>
        <s v="M5 1SH2 L12 PM 1821 13-08-2025"/>
        <s v="M5 1SH2 L12 PM 1822 13-08-2025"/>
        <s v="M5 -4NH2 RT PM 1823 13-08-2025"/>
        <s v="M5 -4NH2 RT PM 1824 13-08-2025"/>
        <s v="M5 -4NH2 RT PM 1825 13-08-2025"/>
        <s v="M5 -4NH2 RT PM 1826 13-08-2025"/>
        <s v="M3 -11N T.NOCHE 1827 13-08-2025"/>
        <s v="M3 -11N T.NOCHE 1828 13-08-2025"/>
        <s v="M5 1SH2 L12 T.NOCHE 1829 13-08-2025"/>
        <s v="M5 4NH2 RP T.NOCHE 1830 13-08-2025"/>
        <s v="M5 4NH2 RP T.NOCHE 1831 13-08-2025"/>
        <s v="M5 4NH2 RP T.NOCHE 1832 13-08-2025"/>
        <s v="M5 4NH2 RP T.NOCHE 1833 13-08-2025"/>
        <s v="M5 1SH2 L12 AM 1834 14-08-2025"/>
        <s v="M5 1SH2 L12 AM 1835 14-08-2025"/>
        <s v="M5 1SH2 L12 AM 1836 14-08-2025"/>
        <s v="M5 1SH2 L12 AM 1837 14-08-2025"/>
        <s v="M5 4NH2 RP AM 1839 14-08-2025"/>
        <s v="M5 4NH2 RP AM 1840 14-08-2025"/>
        <s v="M3 -11N RP AM 1841 14-08-2025"/>
        <s v="M3 -11N RP AM 1842 14-08-2025"/>
        <s v="M3 -11N RP AM 1843 14-08-2025"/>
        <s v="M3 -11N RP AM 1844 14-08-2025"/>
        <s v="M3 -11N RP PM 1845 14-08-2025"/>
        <s v="M5 4NH2 RP PM 1846 14-08-2025"/>
        <s v="M5 4NH2 RP PM 1847 14-08-2025"/>
        <s v="M5 4NH2 RP PM 1848 14-08-2025"/>
        <s v="M5 1SH2 L12 PM 1850 14-08-2025"/>
        <s v="M3 -11N AM 1851 18-08-2025"/>
        <s v="M3 -11N AM 1852 18-08-2025"/>
        <s v="M3 -11N AM 1853 18-08-2025"/>
        <s v="M3 -13S AM 1854 18-08-2025"/>
        <s v="M3 -13S AM 1855 18-08-2025"/>
        <s v="M3 -13S AM 1856 18-08-2025"/>
        <s v="M3 -13S AM 1857 18-08-2025"/>
        <s v="M3 -13S AM 1858 18-08-2025"/>
        <s v="M3 -13S AM 1859 18-08-2025"/>
        <s v="M5 4NH2 RT AM 1860 18-08-2025"/>
        <s v="M5 4NH2 RT AM 1861 18-08-2025"/>
        <s v="M5 1SH2 L12 PM 1862 18-08-2025"/>
        <s v="M5 1SH2 L12 PM 1863 18-08-2025"/>
        <s v="M5 1SH2 L12 PM 1864 18-08-2025"/>
        <s v="M5 1SH2 L12 PM 1865 18-08-2025"/>
        <s v="M5 1SH2 L12 PM 1866 18-08-2025"/>
        <s v="M5 1SH2 L12 PM 1867 18-08-2025"/>
        <s v="M5 1SH2 L12 PM 1868 18-08-2025"/>
        <s v="M5 1SH2 L12 PM 1869 18-08-2025"/>
        <s v="M5 4NH2 RT PM 1870 18-08-2025"/>
        <s v="M5 4NH2 RT PM 1871 18-08-2025"/>
        <s v="M5 2SH1 A PM 1872 18-08-2025"/>
        <s v="M5 2SH1 A PM 1873 18-08-2025"/>
        <s v="M3 -13S T.NOCHE 1874 18-08-2025"/>
        <s v="M3 -13S T.NOCHE 1875 18-08-2025"/>
        <s v="M3 -13S T.NOCHE 1876 18-08-2025"/>
        <s v="M3 -11N T.NOCHE 1877 18-08-2025"/>
        <s v="M3 -11N AM 1878 19-08-2025"/>
        <s v="M3 -11N AM 1879 19-08-2025"/>
        <s v="M3 -11N AM 1880 19-08-2025"/>
        <s v="M3 -11N AM 1881 19-08-2025"/>
        <s v="M3 -11N AM 1882 19-08-2025"/>
        <s v="M3 -13S AM 1883 19-08-2025"/>
        <s v="M3 -13S AM 1884 19-08-2025"/>
        <s v="M3 -13S AM 1885 19-08-2025"/>
        <s v="M3 -13S AM 1886 19-08-2025"/>
        <s v="M3 -13S AM 1887 19-08-2025"/>
        <s v="M3 -11N PM 1888 19-08-2025"/>
        <s v="M3 -11N PM 1889 19-08-2025"/>
        <s v="M3 -11N PM 1890 19-08-2025"/>
        <s v="M3 -11N PM 1891 19-08-2025"/>
        <s v="M3 -11N PM 1892 19-08-2025"/>
        <s v="M3 -11N PM 1893 19-08-2025"/>
        <s v="M3 -11N PM 1894 19-08-2025"/>
        <s v="M5 4NH2 RT PM 1895 19-08-2025"/>
        <s v="M5 4NH2 RT PM 1896 19-08-2025"/>
        <s v="M5 4NH2 RT PM 1897 19-08-2025"/>
        <s v="M5 4NH2 RT PM 1898 19-08-2025"/>
        <s v="M3 -11N AM 1899 19-08-2025"/>
        <s v="M3 -13S T.NOCHE 1900 19-08-2025"/>
        <s v="M3 -13S T.NOCHE 1901 19-08-2025"/>
        <s v="M3 -11N T.NOCHE 1902 19-08-2025"/>
        <s v="M3 -11N T.NOCHE 1903 19-08-2025"/>
        <s v="M3 -11N T.NOCHE 1904 19-08-2025"/>
        <s v="M3 -11N T.NOCHE 1905 19-08-2025"/>
        <s v="M3 -13S AM 1906 20-08-2025"/>
        <s v="M3 -13S AM 1907 20-08-2025"/>
        <s v="M3 -13S AM 1908 20-08-2025"/>
        <s v="M3 -13S AM 1909 20-08-2025"/>
        <s v="M3 -13S AM 1910 20-08-2025"/>
        <s v="M3 -13S AM 1911 20-08-2025"/>
        <s v="M3 -13S AM 1912 20-08-2025"/>
        <s v="M3 -13S AM 1913 20-08-2025"/>
        <s v="M3 -13S AM 1914 20-08-2025"/>
        <s v="M3 -12S AM 1915 20-08-2025"/>
        <s v="M5 1SH2 DQ AM 1916 20-08-2025"/>
        <s v="M5 1SH2 DQ AM 1917 20-08-2025"/>
        <s v="M5 1SH2 DQ AM 1918 20-08-2025"/>
        <s v="M5 1SH2 DQ AM 1919 20-08-2025"/>
        <s v="M3 -13S PM 1920 20-08-2025"/>
        <s v="M3 -13S PM 1921 20-08-2025"/>
        <s v="M3 -13S PM 1922 20-08-2025"/>
        <s v="M3 -11N PM 1923 20-08-2025"/>
        <s v="M3 -11N PM 1924 20-08-2025"/>
        <s v="M3 -11N PM 1925 20-08-2025"/>
        <s v="M3 -11N PM 1926 20-08-2025"/>
        <s v="M3 -11N PM 1927 20-08-2025"/>
        <s v="M3 -11N PM 1928 20-08-2025"/>
        <s v="M5 2SH2 RT PM 1929 20-08-2025"/>
        <s v="M5 2SH2 RT PM 1930 20-08-2025"/>
        <s v="M5 2SH2 RT PM 1931 20-08-2025"/>
        <s v="M3 -11N PM 1932 20-08-2025"/>
        <s v="M3 -13S T.NOCHE 1933 20-08-2025"/>
        <s v="M3 -13S T.NOCHE 1934 20-08-2025"/>
        <s v="M3 -13S T.NOCHE 1935 20-08-2025"/>
        <s v="M3 -13S T.NOCHE 1936 20-08-2025"/>
        <s v="M3 -13S T.NOCHE 1937 20-08-2025"/>
        <s v="M3 -13S T.NOCHE 1938 20-08-2025"/>
        <s v="M5 1SH2 DQ T.NOCHE 1939 20-08-2025"/>
        <s v="M5 1SH2 DQ T.NOCHE 1940 20-08-2025"/>
        <s v="M5 1SH2 DQ T.NOCHE 1941 20-08-2025"/>
        <s v="M3 -12S AM 1942 21-08-2025"/>
        <s v="M3 -12S AM 1943 21-08-2025"/>
        <s v="M3 -12S AM 1944 21-08-2025"/>
        <s v="M3 -12S AM 1945 21-08-2025"/>
        <s v="M5 1SH2 L12 AM 1946 21-08-2025"/>
        <s v="M5 1SH2 L12 AM 1947 21-08-2025"/>
        <s v="M5 1SH2 L12 AM 1948 21-08-2025"/>
        <s v="M5 1SH2 L12 AM 1949 21-08-2025"/>
        <s v="M5 1SH2 L12 AM 1950 21-08-2025"/>
        <s v="M5 1SH2 L12 AM 1951 21-08-2025"/>
        <s v="M3 -12S PM 1952 21-08-2025"/>
        <s v="M3 -12S PM 1953 21-08-2025"/>
        <s v="M3 -12S PM 1954 21-08-2025"/>
        <s v="M3 -11N PM 1955 21-08-2025"/>
        <s v="M3 -11N PM 1956 21-08-2025"/>
        <s v="M3 -11N PM 1957 21-08-2025"/>
        <s v="M3 -11N PM 1958 21-08-2025"/>
        <s v="M5 2SH2 RT PM 1959 21-08-2025"/>
        <s v="M5 2SH2 RT PM 1960 21-08-2025"/>
        <s v="M5 2SH2 RT PM 1961 21-08-2025"/>
        <s v="M5 2SH2 RT PM 1962 21-08-2025"/>
        <s v="M5 2SH2 RT PM 1963 21-08-2025"/>
        <s v="M5 2SH2 RT PM 1964 21-08-2025"/>
        <s v="M3 -11N T.NOCHE 1965 21-08-2025"/>
        <s v="M3 -11N T.NOCHE 1966 21-08-2025"/>
        <s v="M3 -11N T.NOCHE 1967 21-08-2025"/>
        <s v="M3 -11N T.NOCHE 1968 21-08-2025"/>
        <s v="M3 -13S T.NOCHE 1969 21-08-2025"/>
        <s v="M3 -13S T.NOCHE 1970 21-08-2025"/>
        <s v="M3 -13S T.NOCHE 1971 21-08-2025"/>
        <s v="M3 -13S T.NOCHE 1972 21-08-2025"/>
        <s v="M3 -11N AM 1973 22-08-2025"/>
        <s v="M3 -11N AM 1974 22-08-2025"/>
        <s v="M3 -11N AM 1975 22-08-2025"/>
        <s v="M3 -11N AM 1976 22-08-2025"/>
        <s v="M3 -11N AM 1977 22-08-2025"/>
        <s v="M3 -11N AM 1978 22-08-2025"/>
        <s v="M5 1SH2 L12 AM 1979 22-08-2025"/>
        <s v="M5 1SH2 L12 AM 1980 22-08-2025"/>
        <s v="M5 1SH2 L12 AM 1981 22-08-2025"/>
        <s v="M5 1SH2 L12 AM 1982 22-08-2025"/>
        <s v="M5 1SH2 L12 AM 1983 22-08-2025"/>
        <s v="M5 1SH2 L12 AM 1984 22-08-2025"/>
        <s v="M3 -12S RT PM 1985 22-08-2025"/>
        <s v="M3 -12S RT PM 1986 22-08-2025"/>
        <s v="M3 -12S RT PM 1987 22-08-2025"/>
        <s v="M3 -12S RT PM 1988 22-08-2025"/>
        <s v="M3 -12S RT PM 1989 22-08-2025"/>
        <s v="M5 1SH2 L12 PM 1990 22-08-2025"/>
        <s v="M5 1SH2 L12 PM 1991 22-08-2025"/>
        <s v="M5 1SH2 L12 PM 1992 22-08-2025"/>
        <s v="M5 -1SH2 DQ PM 1993 22-08-2025"/>
        <s v="M5 -1SH2 DQ PM 1994 22-08-2025"/>
        <s v="M3 -11N T.NOCHE 1995 22-08-2025"/>
        <s v="M3 -11N T.NOCHE 1996 22-08-2025"/>
        <s v="M3 -11N T.NOCHE 1997 22-08-2025"/>
        <s v="M3 -11N T.NOCHE 1998 22-08-2025"/>
        <s v="M5 2NH2 RT T.NOCHE 1999 22-08-2025"/>
        <s v="M5 2NH2 RT T.NOCHE 2000 22-08-2025"/>
        <s v="M3 -11N AM 2001 23-08-2025"/>
        <s v="M3 -11N AM 2002 23-08-2025"/>
        <s v="M3 -11N AM 2003 23-08-2025"/>
        <s v="M3 -11N AM 2004 23-08-2025"/>
        <s v="M3 -11N AM 2005 23-08-2025"/>
        <s v="M3 -11N AM 2006 23-08-2025"/>
        <s v="M3 -11N AM 2007 23-08-2025"/>
        <s v="M3 -11N AM 2008 23-08-2025"/>
        <s v="M3 -11N AM 2009 23-08-2025"/>
        <s v="M5 2NH2 RT AM 2010 23-08-2025"/>
        <s v="M5 2NH2 RT AM 2011 23-08-2025"/>
        <s v="M5 2NH2 RT AM 2012 23-08-2025"/>
        <s v="M5 2NH2 RT AM 2013 23-08-2025"/>
        <s v="M5 2NH2 RT AM 2014 23-08-2025"/>
        <s v="M5 2NH2 RT AM 2015 23-08-2025"/>
        <s v="M5 2NH2 RT AM 2016 23-08-2025"/>
        <s v="M5 2NH2 RT AM 2017 23-08-2025"/>
        <s v="M5 1SH2 L12 AM 2018 23-08-2025"/>
        <s v="M5 1SH2 L12 AM 2019 23-08-2025"/>
        <s v="M5 4NH2 RT PM 2020 23-08-2025"/>
        <s v="M5 4NH2 RT PM 2021 23-08-2025"/>
        <s v="M5 4NH2 RT PM 2022 23-08-2025"/>
        <s v="M5 4NH2 RT PM 2023 23-08-2025"/>
        <s v="M5 4NH2 RT PM 2024 23-08-2025"/>
        <s v="M5 4NH2 RT PM 2025 23-08-2025"/>
        <s v="M5 4NH2 RT PM 2026 23-08-2025"/>
        <s v="M5 4NH2 RT PM 2027 23-08-2025"/>
        <s v="M5 4NH2 RT PM 2028 23-08-2025"/>
        <s v="M5 1SH2 DQ PM 2029 23-08-2025"/>
        <s v="M3 -11N AM 2030 25-08-2025"/>
        <s v="M3 -11N AM 2031 25-08-2025"/>
        <s v="M3 -11N AM 2032 25-08-2025"/>
        <s v="M3 -11N AM 2033 25-08-2025"/>
        <s v="M3 -11N AM 2034 25-08-2025"/>
        <s v="M3 -11N AM 2035 25-08-2025"/>
        <s v="M5 2NH2 DQ AM 2036 25-08-2025"/>
        <s v="M5 2NH2 DQ AM 2037 25-08-2025"/>
        <s v="M5 2NH2 DQ AM 2038 25-08-2025"/>
        <s v="M5 1SH2 DQ AM 2039 25-08-2025"/>
        <s v="M5 1SH2 DQ AM 2040 25-08-2025"/>
        <s v="M5 1SH2 L12 AM 2041 25-08-2025"/>
        <s v="M5 1SH2 L12 AM 2042 25-08-2025"/>
        <s v="M5 1SH2 L7 REC AM 2043 25-08-2025"/>
        <s v="M5 1SH2 L7 REC AM 2044 25-08-2025"/>
        <s v="M5 1SH2 L7 REC AM 2045 25-08-2025"/>
        <s v="M3 -11N PM 2046 25-08-2025"/>
        <s v="M3 -11N PM 2047 25-08-2025"/>
        <s v="M5 1SH2 L7 REC PM 2048 25-08-2025"/>
        <s v="M5 1SH2 L7 REC PM 2049 25-08-2025"/>
        <s v="M5 1SH2 L7 REC PM 2050 25-08-2025"/>
        <s v="M5 1SH2 L12 PM 2051 25-08-2025"/>
        <s v="M5 1SH2 L12 PM 2052 25-08-2025"/>
        <s v="M3 -13S T.NOCHE 2053 25-08-2025"/>
        <s v="M3 -13S T.NOCHE 2054 25-08-2025"/>
        <s v="M3 -13S T.NOCHE 2055 25-08-2025"/>
        <s v="M3 -13S T.NOCHE 2056 25-08-2025"/>
        <s v="M3 -13S T.NOCHE 2057 25-08-2025"/>
        <s v="M3 -13S T.NOCHE 2058 25-08-2025"/>
        <s v="M3 -13S T.NOCHE 2059 25-08-2025"/>
        <s v="M3 -13S T.NOCHE 2060 25-08-2025"/>
        <s v="M3 -11N T.NOCHE 2061 25-08-2025"/>
        <s v="M3 -11N T.NOCHE 2062 25-08-2025"/>
        <s v="M3 -11N T.NOCHE 2063 25-08-2025"/>
        <s v="M5 1SH2 L12 T.NOCHE 2064 25-08-2025"/>
        <s v="M5 1SH2 L12 T.NOCHE 2065 25-08-2025"/>
        <s v="M5 1SH2 L12 T.NOCHE 2066 25-08-2025"/>
        <s v="M5 1SH2 L12 T.NOCHE 2067 25-08-2025"/>
        <s v="M3 -11N AM 2068 26-08-2025"/>
        <s v="M3 -11N AM 2069 26-08-2025"/>
        <s v="M3 -11N AM 2070 26-08-2025"/>
        <s v="M3 -11N AM 2071 26-08-2025"/>
        <s v="M3 -11N AM 2072 26-08-2025"/>
        <s v="M3 -11N AM 2073 26-08-2025"/>
        <s v="M3 -11N AM 2074 26-08-2025"/>
        <s v="M5 2NH2 DQ AM 2075 26-08-2025"/>
        <s v="M5 2NH2 DQ AM 2076 26-08-2025"/>
        <s v="M5 2NH2 DQ AM 2077 26-08-2025"/>
        <s v="M5 2NH2 DQ AM 2078 26-08-2025"/>
        <s v="M5 2NH2 DQ AM 2079 26-08-2025"/>
        <s v="M5 2NH2 DQ AM 2080 26-08-2025"/>
        <s v="M5 2NH2 DQ AM 2081 26-08-2025"/>
        <s v="M5 1SH2 L12 AM 2082 26-08-2025"/>
        <s v="M5 1SH2 L12 AM 2083 26-08-2025"/>
        <s v="M3 -11N PM 2084 26-08-2025"/>
        <s v="M3 -11N PM 2085 26-08-2025"/>
        <s v="M5 1SH2 L12 PM 2086 26-08-2025"/>
        <s v="M5 1SH2 L12 PM 2087 26-08-2025"/>
        <s v="M5 1SH2 L12 PM 2088 26-08-2025"/>
        <s v="M5 1SH2 L12 PM 2089 26-08-2025"/>
        <s v="M5 1SH2 L12 PM 2090 26-08-2025"/>
        <s v="M3 -11N T.NOCHE 2091 26-08-2025"/>
        <s v="M3 -11N T.NOCHE 2092 26-08-2025"/>
        <s v="M3 -11N T.NOCHE 2093 26-08-2025"/>
        <s v="M5 1SH2 DQ T.NOCHE 2094 26-08-2025"/>
        <s v="M5 1SH2 DQ T.NOCHE 2095 26-08-2025"/>
        <s v="M5 1SH2 DQ T.NOCHE 2096 26-08-2025"/>
        <s v="M5 -13S T.NOCHE 2097 26-08-2025"/>
        <s v="M5 -13S T.NOCHE 2098 26-08-2025"/>
        <s v="M5 -13S T.NOCHE 2099 26-08-2025"/>
        <s v="M5 -13S T.NOCHE 2100 26-08-2025"/>
        <s v="M5 -13S T.NOCHE 2101 26-08-2025"/>
        <s v="M3 -11N AM 2102 27-08-2025"/>
        <s v="M3 -11N AM 2103 27-08-2025"/>
        <s v="M3 -11N AM 2104 27-08-2025"/>
        <s v="M3 -11N AM 2105 27-08-2025"/>
        <s v="M3 -11N AM 2106 27-08-2025"/>
        <s v="M3 -11N AM 2107 27-08-2025"/>
        <s v="M3 -11N AM 2108 27-08-2025"/>
        <s v="M5 1SH1 RT AM 2109 27-08-2025"/>
        <s v="M5 1SH1 RT AM 2110 27-08-2025"/>
        <s v="M5 1SH1 RT AM 2111 27-08-2025"/>
        <s v="M5 1SH1 RT AM 2112 27-08-2025"/>
        <s v="M5 1SH1 RT AM 2113 27-08-2025"/>
        <s v="M5 1SH1 RT AM 2114 27-08-2025"/>
        <s v="M5 2NH2 DQ AM 2115 27-08-2025"/>
        <s v="M5 1SH2 L12 AM 2116 27-08-2025"/>
        <s v="M5 1SH2 L12 AM 2117 27-08-2025"/>
        <s v="M3 -11N PM 2118 27-08-2025"/>
        <s v="M3 -11N PM 2119 27-08-2025"/>
        <s v="M3 -11N PM 2120 27-08-2025"/>
        <s v="M5 1SH2 RP PM 2121 27-08-2025"/>
        <s v="M5 1SH2 RP PM 2122 27-08-2025"/>
        <s v="M5 1SH2 RP PM 2123 27-08-2025"/>
        <s v="M5 1SH2 RP PM 2124 27-08-2025"/>
        <s v="M5 1SH2 RP PM 2125 27-08-2025"/>
        <s v="M5 1SH2 RP PM 2126 27-08-2025"/>
        <s v="M5 1SH2 RP PM 2127 27-08-2025"/>
        <s v="M5 1SH2 L12 PM 2128 27-08-2025"/>
        <s v="M5 1SH2 L12 PM 2129 27-08-2025"/>
        <s v="M3 -11N T.NOCHE 2130 27-08-2025"/>
        <s v="M3 -11N T.NOCHE 2131 27-08-2025"/>
        <s v="M3 -11N AM 2132 28-08-2025"/>
        <s v="M3 -11N AM 2133 28-08-2025"/>
        <s v="M3 -11N AM 2134 28-08-2025"/>
        <s v="M3 -11N AM 2135 28-08-2025"/>
        <s v="M3 -11N AM 2136 28-08-2025"/>
        <s v="M3 -11N AM 2137 28-08-2025"/>
        <s v="M3 -11N AM 2138 28-08-2025"/>
        <s v="M3 -11N AM 2139 28-08-2025"/>
        <s v="M3 DQ VENTILACION AM 2140 28-08-2025"/>
        <s v="M3 DQ VENTILACION AM 2141 28-08-2025"/>
        <s v="M3 DQ VENTILACION AM 2142 28-08-2025"/>
        <s v="M5 1SH1 DQ AM 2143 28-08-2025"/>
        <s v="M5 1SH1 DQ AM 2144 28-08-2025"/>
        <s v="M5 1SH1 DQ AM 2145 28-08-2025"/>
        <s v="M5 1SH1 DQ AM 2146 28-08-2025"/>
        <s v="M5 1SH1 DQ AM 2147 28-08-2025"/>
        <s v="M5 1SH1 DQ AM 2148 28-08-2025"/>
        <s v="M5 1SH2 L12 PM 2149 28-08-2025"/>
        <s v="M5 1SH2 L12 PM 2150 28-08-2025"/>
        <s v="M5 1SH2 L12 PM 2151 28-08-2025"/>
        <s v="M3 -11N T.NOCHE 2152 28-08-2025"/>
        <s v="M3 -11N T.NOCHE 2153 28-08-2025"/>
        <s v="M3 -11N T.NOCHE 2154 28-08-2025"/>
        <s v="M3 -11N T.NOCHE 2155 28-08-2025"/>
        <s v="M3 -11N T.NOCHE 2156 28-08-2025"/>
        <s v="M3 -11N T.NOCHE 2157 28-08-2025"/>
        <s v="M3 -11N T.NOCHE 2158 28-08-2025"/>
        <s v="M5 1SH2 L12 T.NOCHE 2159 28-08-2025"/>
        <s v="M5 1SH2 L12 T.NOCHE 2160 28-08-2025"/>
        <s v="M3 -11N AM 2161 29-08-2025"/>
        <s v="M3 -11N AM 2162 29-08-2025"/>
        <s v="M3 -11N AM 2163 29-08-2025"/>
        <s v="M3 -11N AM 2164 29-08-2025"/>
        <s v="M3 -11N AM 2165 29-08-2025"/>
        <s v="M3 -11N AM 2166 29-08-2025"/>
        <s v="M5 1SH2 L12 AM 2167 29-08-2025"/>
        <s v="M5 1SH2 L12 AM 2168 29-08-2025"/>
        <s v="M5 1SH2 L12 AM 2169 29-08-2025"/>
        <s v="M5 1SH2 L12 AM 2170 29-08-2025"/>
        <s v="M5 1SH1 DQ PM 2171 29-08-2025"/>
        <s v="M5 1SH1 DQ PM 2172 29-08-2025"/>
        <s v="M5 1SH1 DQ PM 2173 29-08-2025"/>
        <s v="M5 1SH1 DQ PM 2174 29-08-2025"/>
        <s v="M5 1SH2 L12 PM 2175 29-08-2025"/>
        <s v="M3 -11N T.NOCHE 2176 29-08-2025"/>
        <s v="M3 -11N T.NOCHE 2177 29-08-2025"/>
        <s v="M3 -11N T.NOCHE 2178 29-08-2025"/>
        <s v="M3 -11N T.NOCHE 2179 29-08-2025"/>
        <s v="M3 -11N T.NOCHE 2180 29-08-2025"/>
        <s v="M3 -11N T.NOCHE 2181 29-08-2025"/>
        <s v="M3 -13S T.NOCHE 2182 29-08-2025"/>
        <s v="M3 -13S T.NOCHE 2183 29-08-2025"/>
        <s v="M3 -13S T.NOCHE 2184 29-08-2025"/>
        <s v="M3 -13S MADRUGADA 2185 29-08-2025"/>
        <s v="M3 -13S MADRUGADA 2186 29-08-2025"/>
        <s v="M3 -13S MADRUGADA 2187 29-08-2025"/>
        <s v="M3 -13S MADRUGADA 2188 29-08-2025"/>
        <s v="M3 -13S MADRUGADA 2189 29-08-2025"/>
        <s v="M5 1SH2 L12 MADRUGADA 2190 29-08-2025"/>
        <s v="M3 -11N AM 2191 30-08-2025"/>
        <s v="M3 -11N AM 2192 30-08-2025"/>
        <s v="M3 -11N AM 2193 30-08-2025"/>
        <s v="M3 -11N AM 2194 30-08-2025"/>
        <s v="M3 -11N AM 2195 30-08-2025"/>
        <s v="M5 1SH1 DQ AM 2196 30-08-2025"/>
        <s v="M5 1SH1 DQ AM 2197 30-08-2025"/>
        <s v="M5 1SH1 DQ AM 2198 30-08-2025"/>
        <s v="M5 1SH1 DQ AM 2199 30-08-2025"/>
        <s v="M5 1SH1 DQ AM 2200 30-08-2025"/>
        <s v="M5 1SH1 DQ AM 2201 30-08-2025"/>
        <s v="M5 1SH1 DQ AM 2202 30-08-2025"/>
        <s v="M5 1SH2 L12 AM 2203 30-08-2025"/>
        <s v="M5 1SH2 L12 AM 2204 30-08-2025"/>
        <s v="M5 1SH1 DQ PM 2205 30-08-2025"/>
        <s v="M5 1SH1 DQ PM 2206 30-08-2025"/>
        <s v="M5 1SH1 DQ PM 2207 30-08-2025"/>
        <s v="M5 1SH1 DQ PM 2208 30-08-2025"/>
        <s v="M5 1SH2 L12 PM 2209 30-08-2025"/>
        <s v="M5 1SH2 L12 PM 2210 30-08-2025"/>
        <s v="M3 -13S T.NOCHE 2211 30-08-2025"/>
        <s v="M3 -13S T.NOCHE 2212 30-08-2025"/>
        <s v="M3 -13S T.NOCHE 2213 30-08-2025"/>
        <s v="M3 -13S T.NOCHE 2214 30-08-2025"/>
        <s v="M3 -13S T.NOCHE 2215 30-08-2025"/>
        <s v="M3 -13S T.NOCHE 2216 30-08-2025"/>
        <s v="M3 -13S T.NOCHE 2217 30-08-2025"/>
        <s v="M3 -13S T.NOCHE 2218 30-08-2025"/>
        <s v="M3 -11N T.NOCHE 2219 30-08-2025"/>
        <s v="M3 -11N T.NOCHE 2220 30-08-2025"/>
        <s v="M3 -11N T.NOCHE 2221 30-08-2025"/>
        <s v="M3 -11N T.NOCHE 2222 30-08-2025"/>
        <s v="M3 -13S PM 2223 01-09-2025"/>
        <s v="M3 -13S PM 2224 01-09-2025"/>
        <s v="M3 -13S PM 2225 01-09-2025"/>
        <s v="M3 -13S PM 2226 01-09-2025"/>
        <s v="M3 -13S PM 2227 01-09-2025"/>
        <s v="M3 -13S PM 2228 01-09-2025"/>
        <s v="M3 -13S PM 2229 01-09-2025"/>
        <s v="M3 -13S PM 2230 01-09-2025"/>
        <s v="M3 -11N PM 2231 01-09-2025"/>
        <s v="M3 -11N PM 2232 01-09-2025"/>
        <s v="M3 -11N PM 2233 01-09-2025"/>
        <s v="M3 -11N PM 2234 01-09-2025"/>
        <s v="M3 -11N PM 2235 01-09-2025"/>
        <s v="M5 1SH2 AM 2236 02-09-2025"/>
        <s v="M5 1SH2 AM 2237 02-09-2025"/>
        <s v="M5 1SH2 AM 2238 02-09-2025"/>
        <s v="M3 -11N PM 2239 02-09-2025"/>
        <s v="M3 -11N PM 2240 02-09-2025"/>
        <s v="M3 -11N PM 2241 02-09-2025"/>
        <s v="M3 -13S PM 2242 02-09-2025"/>
        <s v="M3 -13S PM 2243 02-09-2025"/>
        <s v="M3 -13S PM 2244 02-09-2025"/>
        <s v="M3 -13S PM 2245 02-09-2025"/>
        <s v="M3 -13S PM 2246 02-09-2025"/>
        <s v="M3 -13S PM 2247 02-09-2025"/>
        <s v="M3 -13S PM 2248 02-09-2025"/>
        <s v="M5 -1SH1 RT PM 2249 02-09-2025"/>
        <s v="M5 -1SH1 RT PM 2250 02-09-2025"/>
        <s v="M5 -1SH1 RT PM 2251 02-09-2025"/>
        <s v="M5 1NH1 REC PM 2252 02-09-2025"/>
        <s v="M5 1NH1 REC PM 2253 02-09-2025"/>
        <s v="M5 1NH1 REC PM 2254 02-09-2025"/>
        <s v="M3 -11N AM 2255 03-09-2025"/>
        <s v="M3 -11N AM 2256 03-09-2025"/>
        <s v="M3 -13S AM 2257 03-09-2025"/>
        <s v="M3 -13S AM 2258 03-09-2025"/>
        <s v="M3 -13S AM 2259 03-09-2025"/>
        <s v="M3 -13S AM 2260 03-09-2025"/>
        <s v="M3 -13S AM 2261 03-09-2025"/>
        <s v="M3 -13S AM 2262 03-09-2025"/>
        <s v="M5 -1SH1 RT AM 2263 03-09-2025"/>
        <s v="M5 -1SH1 RT AM 2264 03-09-2025"/>
        <s v="M5 -1SH1 RT AM 2265 03-09-2025"/>
        <s v="M5 -1SH1 RT AM 2266 03-09-2025"/>
        <s v="M5 -1SH1 RT AM 2267 03-09-2025"/>
        <s v="M5 -2SH1 RP AM 2268 03-09-2025"/>
        <s v="M5 -2SH1 RP AM 2269 03-09-2025"/>
        <s v="M5 -2SH1 RP AM 2270 03-09-2025"/>
        <s v="M5 -2SH1 RP AM 2271 03-09-2025"/>
        <s v="M5 -2SH1 RP AM 2272 03-09-2025"/>
        <s v="M5 -2SH1 RP AM 2273 03-09-2025"/>
        <s v="M3 -11N PM 2274 03-09-2025"/>
        <s v="M3 -11N PM 2275 03-09-2025"/>
        <s v="M3 -11N PM 2276 03-09-2025"/>
        <s v="M3 -13S PM 2277 03-09-2025"/>
        <s v="M3 -13S PM 2278 03-09-2025"/>
        <s v="M3 -13S PM 2279 03-09-2025"/>
        <s v="M3 -13S PM 2280 03-09-2025"/>
        <s v="M3 -13S PM 2281 03-09-2025"/>
        <s v="M3 -13S PM 2282 03-09-2025"/>
        <s v="M3 -13S PM 2283 03-09-2025"/>
        <s v="M3 -13S AM 2284 04-09-2025"/>
        <s v="M3 -13S AM 2285 04-09-2025"/>
        <s v="M3 -13S AM 2286 04-09-2025"/>
        <s v="M3 -13S AM 2287 04-09-2025"/>
        <s v="M3 -13S AM 2288 04-09-2025"/>
        <s v="M3 -13S AM 2289 04-09-2025"/>
        <s v="M3 -13S AM 2290 04-09-2025"/>
        <s v="M3 -11N AM 2291 04-09-2025"/>
        <s v="M3 -11N AM 2292 04-09-2025"/>
        <s v="M3 -11N AM 2293 04-09-2025"/>
        <s v="M3 -11N AM 2294 04-09-2025"/>
        <s v="M3 -11N PM 2295 04-09-2025"/>
        <s v="M3 -11N PM 2296 04-09-2025"/>
        <s v="M3 -13S PM 2297 04-09-2025"/>
        <s v="M3 -13S PM 2298 04-09-2025"/>
        <s v="M3 -13S PM 2299 04-09-2025"/>
        <s v="M3 -13S PM 2300 04-09-2025"/>
        <s v="M3 -13S PM 2301 04-09-2025"/>
        <s v="M3 -13S PM 2302 04-09-2025"/>
        <s v="M3 -13S PM 2303 04-09-2025"/>
        <s v="M3 -13S PM 2304 04-09-2025"/>
        <s v="M5 -1SH1 RT PM 2305 04-09-2025"/>
        <s v="M5 -1SH1 RT PM 2306 04-09-2025"/>
        <s v="M5 -1SH1 RT PM 2307 04-09-2025"/>
        <s v="M5 -1SH1 RT PM 2308 04-09-2025"/>
        <s v="M3 -12S AM 2309 05-09-2025"/>
        <s v="M3 -12S AM 2310 05-09-2025"/>
        <s v="M3 -12S AM 2311 05-09-2025"/>
        <s v="M3 -12S AM 2312 05-09-2025"/>
        <s v="M3 -12S AM 2313 05-09-2025"/>
        <s v="M3 -12S AM 2314 05-09-2025"/>
        <s v="M3 -11N AM 2315 05-09-2025"/>
        <s v="M3 -11N AM 2316 05-09-2025"/>
        <s v="M5 -1SH1 RT AM 2317 05-09-2025"/>
        <s v="M5 -1SH1 RT AM 2318 05-09-2025"/>
        <s v="M5 -1SH1 RT AM 2319 05-09-2025"/>
        <s v="M5 -1SH1 RT AM 2320 05-09-2025"/>
        <s v="M5 -1SH1 RT AM 2321 05-09-2025"/>
        <s v="M5 -1SH1 RT AM 2322 05-09-2025"/>
        <s v="M5 -1SH1 RT AM 2323 05-09-2025"/>
        <s v="M3 -11N PM 2324 05-09-2025"/>
        <s v="M3 -11N PM 2325 05-09-2025"/>
        <s v="M3 -13S PM 2326 05-09-2025"/>
        <s v="M3 -13S PM 2327 05-09-2025"/>
        <s v="M3 -13S PM 2328 05-09-2025"/>
        <s v="M3 -13S PM 2329 05-09-2025"/>
        <s v="M3 -13S PM 2330 05-09-2025"/>
        <s v="M3 -13S PM 2331 05-09-2025"/>
        <s v="M3 -13S PM 2332 05-09-2025"/>
        <s v="M3 -13S PM 2333 05-09-2025"/>
        <s v="M3 -13S PM 2334 05-09-2025"/>
        <s v="M3 -13S PM 2335 05-09-2025"/>
        <s v="M3 -13S PM 2336 05-09-2025"/>
        <s v="M3 -11N AM 2337 06-09-2025"/>
        <s v="M3 -11N AM 2338 06-09-2025"/>
        <s v="M5 -2SH1 RP AM 2339 06-09-2025"/>
        <s v="M5 -2SH1 RP AM 2340 06-09-2025"/>
        <s v="M5 -2SH1 RP AM 2341 06-09-2025"/>
        <s v="M5 -2SH1 RP AM 2342 06-09-2025"/>
        <s v="M5 -2SH1 RP AM 2343 06-09-2025"/>
        <s v="M5 -2SH1 RP AM 2344 06-09-2025"/>
        <s v="M5 -2NH1 RP PM 2345 06-09-2025"/>
        <s v="M5 -2NH1 RP PM 2346 06-09-2025"/>
        <s v="M3 -13S PM 2347 06-09-2025"/>
        <s v="M3 -13S PM 2348 06-09-2025"/>
        <s v="M3 -13S PM 2349 06-09-2025"/>
        <s v="M3 -13S PM 2350 06-09-2025"/>
        <s v="M3 -13S PM 2351 06-09-2025"/>
        <s v="M3 -13S PM 2352 06-09-2025"/>
        <s v="M3 -13S PM 2353 06-09-2025"/>
        <s v="M3 -13S PM 2354 06-09-2025"/>
        <s v="M3 -12S AM 2355 08-09-2025"/>
        <s v="M3 -12S AM 2356 08-09-2025"/>
        <s v="M3 -12S AM 2357 08-09-2025"/>
        <s v="M3 -12S AM 2358 08-09-2025"/>
        <s v="M3 -12S AM 2359 08-09-2025"/>
        <s v="M3 -12S AM 2360 08-09-2025"/>
        <s v="M3 -11N AM 2361 08-09-2025"/>
        <s v="M3 -11N AM 2362 08-09-2025"/>
        <s v="M3 -11N AM 2363 08-09-2025"/>
        <s v="M3 -11N AM 2364 08-09-2025"/>
        <s v="M5 -2NH1 RP PM 2365 08-09-2025"/>
        <s v="M5 -2NH1 RP PM 2366 08-09-2025"/>
        <s v="M5 -2NH1 RP PM 2367 08-09-2025"/>
        <s v="M5 -2NH1 RP PM 2368 08-09-2025"/>
        <s v="M5 -2NH1 RP PM 2369 08-09-2025"/>
        <s v="M5 -2NH1 RP PM 2370 08-09-2025"/>
        <s v="M3 -13S PM 2371 08-09-2025"/>
        <s v="M3 -13S PM 2372 08-09-2025"/>
        <s v="M3 -13S PM 2373 08-09-2025"/>
        <s v="M3 -13S PM 2374 08-09-2025"/>
        <s v="M3 -13S PM 2375 08-09-2025"/>
        <s v="M3 -13S PM 2376 08-09-2025"/>
        <s v="M3 -13S PM 2377 08-09-2025"/>
        <s v="M3 -13S PM 2378 08-09-2025"/>
        <s v="M3 -13S PM 2379 08-09-2025"/>
        <s v="M3 -13S PM 2380 08-09-2025"/>
        <s v="M3 -12S AM 2381 09-09-2025"/>
        <s v="M3 -12S AM 2382 09-09-2025"/>
        <s v="M3 -12S AM 2383 09-09-2025"/>
        <s v="M3 -12S AM 2384 09-09-2025"/>
        <s v="M3 -12S AM 2385 09-09-2025"/>
        <s v="M3 -12S AM 2386 09-09-2025"/>
        <s v="M3 -11N AM 2387 09-09-2025"/>
        <s v="M3 -11N AM 2388 09-09-2025"/>
        <s v="M3 -11N AM 2389 09-09-2025"/>
        <s v="M3 -11N AM 2390 09-09-2025"/>
        <s v="M3 -11N AM 2391 09-09-2025"/>
        <s v="M3 -13S PM 2392 09-09-2025"/>
        <s v="M3 -13S PM 2393 09-09-2025"/>
        <s v="M3 -13S PM 2394 09-09-2025"/>
        <s v="M3 -13S PM 2395 09-09-2025"/>
        <s v="M3 -13S PM 2396 09-09-2025"/>
        <s v="M3 -13S PM 2397 09-09-2025"/>
        <s v="M5 -2NH1 RP AM 2398 10-09-2025"/>
        <s v="M5 -2NH1 RP AM 2399 10-09-2025"/>
        <s v="M3 -12S AM 2400 10-09-2025"/>
        <s v="M3 -12S AM 2401 10-09-2025"/>
        <s v="M3 -12S AM 2402 10-09-2025"/>
        <s v="M3 -12S AM 2403 10-09-2025"/>
        <s v="M3 -12S AM 2404 10-09-2025"/>
        <s v="M3 -12S AM 2405 10-09-2025"/>
        <s v="M3 -12S AM 2406 10-09-2025"/>
        <s v="M3 -11N AM 2407 10-09-2025"/>
        <s v="M3 -11N AM 2408 10-09-2025"/>
        <s v="M3 -11N AM 2409 10-09-2025"/>
        <s v="M3 -11N AM 2410 10-09-2025"/>
        <s v="M3 -11N AM 2411 10-09-2025"/>
        <s v="M3 -11N AM 2412 10-09-2025"/>
        <s v="M3 -11N AM 2413 10-09-2025"/>
        <s v="M5 -2NH1 RP PM 2414 10-09-2025"/>
        <s v="M5 -2NH1 RP PM 2415 10-09-2025"/>
        <s v="M5 -2NH1 RP PM 2416 10-09-2025"/>
        <s v="M5 -2NH1 RP PM 2417 10-09-2025"/>
        <s v="M5 -2NH1 RP PM 2418 10-09-2025"/>
        <s v="M5 -2NH1 RP PM 2419 10-09-2025"/>
        <s v="M5 -2NH1 RP PM 2420 10-09-2025"/>
        <s v="M5 -2NH1 RP PM 2421 10-09-2025"/>
        <s v="M5 -2NH1 RP PM 2422 10-09-2025"/>
        <s v="M5 -2NH1 RP PM 2423 10-09-2025"/>
        <s v="M3 -13S PM 2424 10-09-2025"/>
        <s v="M3 -13S PM 2425 10-09-2025"/>
        <s v="M3 -13S PM 2426 10-09-2025"/>
        <s v="M3 -13S PM 2427 10-09-2025"/>
        <s v="M3 -13S PM 2428 10-09-2025"/>
        <s v="M3 -13S PM 2429 10-09-2025"/>
        <s v="M3 -13S PM 2430 10-09-2025"/>
        <s v="M3 -13S PM 2431 10-09-2025"/>
        <s v="M3 -13S PM 2432 10-09-2025"/>
        <s v="M3 -12S AM 2433 11-09-2025"/>
        <s v="M3 -12S AM 2434 11-09-2025"/>
        <s v="M3 -12S AM 2435 11-09-2025"/>
        <s v="M3 -12S AM 2436 11-09-2025"/>
        <s v="M3 -12S AM 2437 11-09-2025"/>
        <s v="M3 -11N AM 2438 11-09-2025"/>
        <s v="M3 -11N AM 2439 11-09-2025"/>
        <s v="M3 -11N AM 2440 11-09-2025"/>
        <s v="M3 -11N AM 2441 11-09-2025"/>
        <s v="M3 -11N AM 2442 11-09-2025"/>
        <s v="M3 -11N AM 2443 11-09-2025"/>
        <s v="M3 -11N AM 2444 11-09-2025"/>
        <s v="M3 -13S AM 2445 11-09-2025"/>
        <s v="M3 -13S AM 2446 11-09-2025"/>
        <s v="M3 -13S AM 2447 11-09-2025"/>
        <s v="M5 -2NH1 RP PM 2448 11-09-2025"/>
        <s v="M5 -2NH1 RP PM 2449 11-09-2025"/>
        <s v="M5 -2NH1 RP PM 2450 11-09-2025"/>
        <s v="M5 -2NH1 RP PM 2451 11-09-2025"/>
        <s v="M5 -2NH1 RP PM 2452 11-09-2025"/>
        <s v="M3 -13S PM 2453 11-09-2025"/>
        <s v="M3 -13S PM 2454 11-09-2025"/>
        <s v="M3 -13S PM 2455 11-09-2025"/>
        <s v="M3 -13S PM 2456 11-09-2025"/>
        <s v="M3 -13S PM 2457 11-09-2025"/>
        <s v="M3 -13S PM 2458 11-09-2025"/>
        <s v="M3 -13S PM 2459 11-09-2025"/>
        <s v="M3 -13S PM 2460 11-09-2025"/>
        <s v="M3 -13S PM 2461 11-09-2025"/>
        <s v="M3 -13S PM 2462 11-09-2025"/>
        <s v="M3 -13S PM 2463 11-09-2025"/>
        <s v="M3 -13S PM 2464 11-09-2025"/>
        <s v="M3 -13S PM 2465 11-09-2025"/>
        <s v="M3 -13S PM 2466 11-09-2025"/>
        <s v="M3 -12S AM 2467 12-09-2025"/>
        <s v="M3 -12S AM 2468 12-09-2025"/>
        <s v="M3 -12S AM 2469 12-09-2025"/>
        <s v="M3 -12S AM 2470 12-09-2025"/>
        <s v="M3 -12S AM 2471 12-09-2025"/>
        <s v="M3 -12S AM 2472 12-09-2025"/>
        <s v="M3 -11N AM 2473 12-09-2025"/>
        <s v="M3 -11N AM 2474 12-09-2025"/>
        <s v="M3 -11N AM 2475 12-09-2025"/>
        <s v="M3 -11N AM 2476 12-09-2025"/>
        <s v="M3 -11N AM 2477 12-09-2025"/>
        <s v="M3 -11N AM 2478 12-09-2025"/>
        <s v="M3 -11N AM 2479 12-09-2025"/>
        <s v="M3 -11N AM 2480 12-09-2025"/>
        <s v="M3 -13S PM 2481 12-09-2025"/>
        <s v="M3 -13S PM 2482 12-09-2025"/>
        <s v="M3 -13S PM 2483 12-09-2025"/>
        <s v="M3 -13S PM 2484 12-09-2025"/>
        <s v="M3 -13S PM 2485 12-09-2025"/>
        <s v="M3 -11N AM 2486 13-09-2025"/>
        <s v="M3 -11N AM 2487 13-09-2025"/>
        <s v="M3 -11N AM 2488 13-09-2025"/>
        <s v="M3 -11N AM 2489 13-09-2025"/>
        <s v="M3 -11N AM 2490 13-09-2025"/>
        <s v="M3 -11N AM 2491 13-09-2025"/>
        <s v="M3 -13S AM 2492 13-09-2025"/>
        <s v="M3 -13S AM 2493 13-09-2025"/>
        <s v="M3 -13S AM 2494 13-09-2025"/>
        <s v="M3 -13S AM 2495 13-09-2025"/>
        <s v="M5 -2NH1 RT PM 2496 13-09-2025"/>
        <s v="M5 -2NH1 RT PM 2497 13-09-2025"/>
        <s v="M5 -2NH1 RT PM 2498 13-09-2025"/>
        <s v="M5 -2NH1 RT PM 2499 13-09-2025"/>
        <s v="M5 -2NH1 RT PM 2500 13-09-2025"/>
        <s v="M5 -2NH1 RT PM 2501 13-09-2025"/>
        <s v="M5 -2NH1 RT PM 2502 13-09-2025"/>
        <s v="M3 -13S PM 2503 13-09-2025"/>
        <s v="M3 -13S PM 2504 13-09-2025"/>
        <s v="M3 -13S PM 2505 13-09-2025"/>
        <s v="M3 -13S PM 2506 13-09-2025"/>
        <s v="M3 -11N NOCHE 2507 14-09-2025"/>
        <s v="M3 -11N NOCHE 2508 14-09-2025"/>
        <s v="M3 -11N NOCHE 2509 14-09-2025"/>
        <s v="M3 -11N NOCHE 2510 14-09-2025"/>
        <s v="M3 -13S NOCHE 2511 14-09-2025"/>
        <s v="M3 -13S NOCHE 2512 14-09-2025"/>
        <s v="M3 -13S NOCHE 2513 14-09-2025"/>
        <s v="M3 -13S NOCHE 2514 14-09-2025"/>
        <s v="M3 -13S NOCHE 2515 14-09-2025"/>
        <s v="M3 -12S NOCHE 2516 14-09-2025"/>
        <s v="M3 -12S NOCHE 2517 14-09-2025"/>
        <s v="M3 -12S NOCHE 2518 14-09-2025"/>
        <s v="M3 -12S NOCHE 2519 14-09-2025"/>
        <s v="M3 -12S NOCHE 2520 14-09-2025"/>
        <s v="M3 -12S NOCHE 2521 14-09-2025"/>
        <s v="M3 -12S NOCHE 2522 14-09-2025"/>
        <s v="M3 -12S NOCHE 2523 14-09-2025"/>
        <s v="M3 -11N AM 2524 15-09-2025"/>
        <s v="M3 -11N AM 2525 15-09-2025"/>
        <s v="M3 -11N AM 2526 15-09-2025"/>
        <s v="M3 -11N AM 2527 15-09-2025"/>
        <s v="M3 -11N AM 2528 15-09-2025"/>
        <s v="M3 -11N AM 2529 15-09-2025"/>
        <s v="M3 -11N AM 2530 15-09-2025"/>
        <s v="M3 -11N AM 2531 15-09-2025"/>
        <s v="M3 -11N AM 2532 15-09-2025"/>
        <s v="M3 -13S AM 2533 15-09-2025"/>
        <s v="M3 -13S PM 2534 15-09-2025"/>
        <s v="M3 -13S PM 2535 15-09-2025"/>
        <s v="M3 -13S PM 2536 15-09-2025"/>
        <s v="M3 -13S PM 2537 15-09-2025"/>
        <s v="M3 -13S PM 2538 15-09-2025"/>
        <s v="M3 -13S PM 2539 15-09-2025"/>
        <s v="M5 -2NH1 RP PM 2540 15-09-2025"/>
        <s v="M5 -2NH1 RP PM 2541 15-09-2025"/>
        <s v="M5 -2NH1 RP PM 2542 15-09-2025"/>
        <s v="M5 -2NH1 RP PM 2543 15-09-2025"/>
        <s v="M5 -2NH1 RP PM 2544 15-09-2025"/>
        <s v="M3 -11N NOCHE 2545 15-09-2025"/>
        <s v="M3 -11N NOCHE 2546 15-09-2025"/>
        <s v="M3 -11N NOCHE 2547 15-09-2025"/>
        <s v="M3 -11N NOCHE 2548 15-09-2025"/>
        <s v="M3 -11N NOCHE 2549 15-09-2025"/>
        <s v="M3 -11N NOCHE 2550 15-09-2025"/>
        <s v="M3 -11N NOCHE 2551 15-09-2025"/>
        <s v="M3 -11N NOCHE 2552 15-09-2025"/>
        <s v="M3 -13S NOCHE 2553 15-09-2025"/>
        <s v="M3 -13S NOCHE 2554 15-09-2025"/>
        <s v="M3 -13S NOCHE 2555 15-09-2025"/>
        <s v="M3 -13S NOCHE 2556 15-09-2025"/>
        <s v="M3 -13S NOCHE 2557 15-09-2025"/>
        <s v="M3 -13S NOCHE 2558 15-09-2025"/>
        <s v="M3 -13S NOCHE 2559 15-09-2025"/>
        <s v="M3 -13S NOCHE 2560 15-09-2025"/>
        <s v="M3 -12S NOCHE 2561 15-09-2025"/>
        <s v="M3 -12S NOCHE 2562 15-09-2025"/>
        <s v="M3 -13S AM 2563 16-09-2025"/>
        <s v="M3 -13S AM 2564 16-09-2025"/>
        <s v="M3 -13S AM 2565 16-09-2025"/>
        <s v="M3 -13S AM 2566 16-09-2025"/>
        <s v="M3 -13S AM 2567 16-09-2025"/>
        <s v="M3 -13S AM 2568 16-09-2025"/>
        <s v="M3 -13S AM 2569 16-09-2025"/>
        <s v="M3 -13S AM 2570 16-09-2025"/>
        <s v="M3 -11N AM 2571 16-09-2025"/>
        <s v="M3 -11N AM 2572 16-09-2025"/>
        <s v="M3 -11N AM 2573 16-09-2025"/>
        <s v="M3 -11N AM 2574 16-09-2025"/>
        <s v="M3 -11N AM 2575 16-09-2025"/>
        <s v="M3 -11N AM 2576 16-09-2025"/>
        <s v="M3 -11N AM 2577 16-09-2025"/>
        <s v="M3 -11N AM 2578 16-09-2025"/>
        <s v="M3 -11N AM 2579 16-09-2025"/>
        <s v="M3 -11N AM 2580 16-09-2025"/>
        <s v="M3 -11N AM 2581 16-09-2025"/>
        <s v="M3 -11N AM 2582 16-09-2025"/>
        <s v="M3 -11N AM 2583 16-09-2025"/>
        <s v="M3 -11N AM 2584 16-09-2025"/>
        <s v="M3 -11N AM 2585 16-09-2025"/>
        <s v="M5 -2SH2 RT PM 2586 16-09-2025"/>
        <s v="M5 -2SH2 RT PM 2587 16-09-2025"/>
        <s v="M5 -2SH2 RT PM 2588 16-09-2025"/>
        <s v="M5 -2NH1 RP PM 2589 16-09-2025"/>
        <s v="M5 -2NH1 RP PM 2590 16-09-2025"/>
        <s v="M5 -2NH1 RP PM 2591 16-09-2025"/>
        <s v="M3 -13S NOCHE 2592 16-09-2025"/>
        <s v="M3 -13S NOCHE 2593 16-09-2025"/>
        <s v="M3 -13S NOCHE 2594 16-09-2025"/>
        <s v="M3 -13S NOCHE 2595 16-09-2025"/>
        <s v="M3 -13S NOCHE 2596 16-09-2025"/>
        <s v="M3 -13S NOCHE 2597 16-09-2025"/>
        <s v="M3 -13S NOCHE 2598 16-09-2025"/>
        <s v="M3 -13S NOCHE 2599 16-09-2025"/>
        <s v="M3 -13S NOCHE 2600 16-09-2025"/>
        <s v="M3 -13S NOCHE 2601 16-09-2025"/>
        <s v="M3 -13S NOCHE 2602 16-09-2025"/>
        <s v="M3 -13S NOCHE 2603 16-09-2025"/>
        <s v="M3 -13S NOCHE 2604 16-09-2025"/>
        <s v="M3 -13S NOCHE 2605 16-09-2025"/>
        <s v="M3 -11N NOCHE 2606 16-09-2025"/>
        <s v="M3 -11N NOCHE 2607 16-09-2025"/>
        <s v="M3 -11N NOCHE 2608 16-09-2025"/>
        <s v="M3 -11N NOCHE 2609 16-09-2025"/>
        <s v="M3 -11N NOCHE 2610 16-09-2025"/>
        <s v="M3 -11N NOCHE 2611 16-09-2025"/>
        <s v="M3 -11N NOCHE 2612 16-09-2025"/>
        <s v="M3 -11N NOCHE 2613 16-09-2025"/>
        <s v="M3 -11N NOCHE 2614 16-09-2025"/>
        <s v="M5 -2SH2 RT NOCHE 2615 16-09-2025"/>
        <s v="M5 -2SH2 RT NOCHE 2616 16-09-2025"/>
        <s v="M5 -2SH2 RT NOCHE 2617 16-09-2025"/>
        <s v="M3 -13S AM 2618 17-09-2025"/>
        <s v="M3 -13S AM 2619 17-09-2025"/>
        <s v="M3 -13S AM 2620 17-09-2025"/>
        <s v="M3 -13S AM 2621 17-09-2025"/>
        <s v="M3 -13S AM 2622 17-09-2025"/>
        <s v="M3 -13S AM 2623 17-09-2025"/>
        <s v="M3 -13S AM 2624 17-09-2025"/>
        <s v="M3 -11N AM 2625 17-09-2025"/>
        <s v="M3 -11N AM 2626 17-09-2025"/>
        <s v="M3 -11N AM 2627 17-09-2025"/>
        <s v="M3 -11N AM 2628 17-09-2025"/>
        <s v="M3 -11N AM 2629 17-09-2025"/>
        <s v="M3 -11N AM 2630 17-09-2025"/>
        <s v="M3 -11N AM 2631 17-09-2025"/>
        <s v="M3 -11N AM 2632 17-09-2025"/>
        <s v="M3 -11N AM 2633 17-09-2025"/>
        <s v="M3 -11N AM 2634 17-09-2025"/>
        <s v="M3 -11N AM 2635 17-09-2025"/>
        <s v="M3 -11N AM 2636 17-09-2025"/>
        <s v="M5 -2SH2 RT PM 2637 17-09-2025"/>
        <s v="M5 -2SH2 RT PM 2638 17-09-2025"/>
        <s v="M5 -2SH2 RT PM 2639 17-09-2025"/>
        <s v="M5 -2SH2 RT PM 2640 17-09-2025"/>
        <s v="M5 -2SH2 RT PM 2641 17-09-2025"/>
        <s v="M3 -13S PM 2642 17-09-2025"/>
        <s v="M3 -13S PM 2643 17-09-2025"/>
        <s v="M3 -13S PM 2644 17-09-2025"/>
        <s v="M3 -13S AM 2645 22-09-2025"/>
        <s v="M3 -13S AM 2646 22-09-2025"/>
        <s v="M3 -13S AM 2647 22-09-2025"/>
        <s v="M3 -13S AM 2648 22-09-2025"/>
        <s v="M3 -13S AM 2649 22-09-2025"/>
        <s v="M3 -13S AM 2650 22-09-2025"/>
        <s v="M3 -11N AM 2651 22-09-2025"/>
        <s v="M3 -11N AM 2652 22-09-2025"/>
        <s v="M3 -11N AM 2653 22-09-2025"/>
        <s v="M3 -11N AM 2654 22-09-2025"/>
        <s v="M3 -11N AM 2655 22-09-2025"/>
        <s v="M3 -11N AM 2656 22-09-2025"/>
        <s v="M3 -11N AM 2657 22-09-2025"/>
        <s v="M3 -11N AM 2658 22-09-2025"/>
        <s v="M3 -11N AM 2659 22-09-2025"/>
        <s v="M3 -11N AM 2660 22-09-2025"/>
        <s v="M3 -11N AM 2661 22-09-2025"/>
        <s v="M3 -11N AM 2662 22-09-2025"/>
        <s v="M3 -11N AM 2663 22-09-2025"/>
        <s v="M3 -11N AM 2664 22-09-2025"/>
        <s v="M5 -2NH1 RT PM 2665 22-09-2025"/>
        <s v="M5 -2NH1 RT PM 2666 22-09-2025"/>
        <s v="M5 -2SH2 RT PM 2667 22-09-2025"/>
        <s v="M5 -2SH2 RT PM 2668 22-09-2025"/>
        <s v="M3 -13S PM 2669 22-09-2025"/>
        <s v="M3 -13S PM 2670 22-09-2025"/>
        <s v="M3 -13S PM 2671 22-09-2025"/>
        <s v="M3 -13S PM 2672 22-09-2025"/>
        <s v="M3 -13S PM 2673 22-09-2025"/>
        <s v="M3 -13S NOCHE 2674 22-09-2025"/>
        <s v="M3 -13S NOCHE 2675 22-09-2025"/>
        <s v="M3 -13S NOCHE 2676 22-09-2025"/>
        <s v="M3 -13S NOCHE 2677 22-09-2025"/>
        <s v="M3 -13S NOCHE 2678 22-09-2025"/>
        <s v="M3 -13S NOCHE 2679 22-09-2025"/>
        <s v="M3 -13S NOCHE 2680 22-09-2025"/>
        <s v="M3 -13S NOCHE 2681 22-09-2025"/>
        <s v="M3 -13S NOCHE 2682 22-09-2025"/>
        <s v="M3 -13S NOCHE 2683 22-09-2025"/>
        <s v="M3 -13S NOCHE 2684 22-09-2025"/>
        <s v="M3 -11N NOCHE 2685 22-09-2025"/>
        <s v="M3 -11N NOCHE 2686 22-09-2025"/>
        <s v="M3 -11N NOCHE 2687 22-09-2025"/>
        <s v="M3 -11N NOCHE 2688 22-09-2025"/>
        <s v="M3 -11N NOCHE 2689 22-09-2025"/>
        <s v="M3 -11N NOCHE 2690 22-09-2025"/>
        <s v="M3 -11N NOCHE 2691 22-09-2025"/>
        <s v="M3 -11N NOCHE 2692 22-09-2025"/>
        <s v="M5 2NH2 RT AM 2693 23-09-2025"/>
        <s v="M5 2NH2 RT AM 2694 23-09-2025"/>
        <s v="M5 2NH2 RT AM 2695 23-09-2025"/>
        <s v="M5 2NH2 RT AM 2696 23-09-2025"/>
        <s v="M3 -13S AM 2697 23-09-2025"/>
        <s v="M3 -13S AM 2698 23-09-2025"/>
        <s v="M3 -13S AM 2699 23-09-2025"/>
        <s v="M3 -13S AM 2700 23-09-2025"/>
        <s v="M3 -13S AM 2701 23-09-2025"/>
        <s v="M3 -11N AM 2702 23-09-2025"/>
        <s v="M3 -11N AM 2703 23-09-2025"/>
        <s v="M3 -11N AM 2704 23-09-2025"/>
        <s v="M3 -11N AM 2705 23-09-2025"/>
        <s v="M3 -11N AM 2706 23-09-2025"/>
        <s v="M3 -11N AM 2707 23-09-2025"/>
        <s v="M3 -11N AM 2708 23-09-2025"/>
        <s v="M3 -11N AM 2709 23-09-2025"/>
        <s v="M3 -11N AM 2710 23-09-2025"/>
        <s v="M3 -11N AM 2711 23-09-2025"/>
        <s v="M3 -11N AM 2712 23-09-2025"/>
        <s v="M3 -11N AM 2713 23-09-2025"/>
        <s v="M3 -11N AM 2714 23-09-2025"/>
        <s v="M5 2NH2 RT PM 2715 23-09-2025"/>
        <s v="M5 2NH2 RT PM 2716 23-09-2025"/>
        <s v="M5 2NH2 RT PM 2717 23-09-2025"/>
        <s v="M5 2NH2 RT PM 2718 23-09-2025"/>
        <s v="M3 -13S PM 2719 23-09-2025"/>
        <s v="M3 -13S PM 2720 23-09-2025"/>
        <s v="M3 -13S PM 2721 23-09-2025"/>
        <s v="M3 -13S PM 2722 23-09-2025"/>
        <s v="M3 -13S PM 2723 23-09-2025"/>
        <s v="M3 -13S PM 2724 23-09-2025"/>
        <s v="M3 -11N NOCHE 2725 23-09-2025"/>
        <s v="M3 -11N NOCHE 2726 23-09-2025"/>
        <s v="M3 -11N NOCHE 2727 23-09-2025"/>
        <s v="M3 -11N NOCHE 2728 23-09-2025"/>
        <s v="M3 -13S NOCHE 2729 23-09-2025"/>
        <s v="M3 -13S NOCHE 2730 23-09-2025"/>
        <s v="M3 -13S NOCHE 2731 23-09-2025"/>
        <s v="M3 -13S NOCHE 2732 23-09-2025"/>
        <s v="M3 -13S NOCHE 2733 23-09-2025"/>
        <s v="M3 -13S NOCHE 2734 23-09-2025"/>
        <s v="M3 -13S NOCHE 2735 23-09-2025"/>
        <s v="M3 -13S NOCHE 2736 23-09-2025"/>
        <s v="M3 -13S NOCHE 2737 23-09-2025"/>
        <s v="M3 -13S NOCHE 2738 23-09-2025"/>
        <s v="M5 2NH2 RT NOCHE 2739 23-09-2025"/>
        <s v="M5 2NH2 RT NOCHE 2740 23-09-2025"/>
        <s v="M5 -1NH1 RT AM 2741 24-09-2025"/>
        <s v="M5 -1NH1 RT AM 2742 24-09-2025"/>
        <s v="M3 -11N AM 2743 24-09-2025"/>
        <s v="M3 -11N AM 2744 24-09-2025"/>
        <s v="M3 -11N AM 2745 24-09-2025"/>
        <s v="M3 -11N AM 2746 24-09-2025"/>
        <s v="M3 -11N AM 2747 24-09-2025"/>
        <s v="M3 -11N AM 2748 24-09-2025"/>
        <s v="M3 -11N AM 2749 24-09-2025"/>
        <s v="M3 -11N AM 2750 24-09-2025"/>
        <s v="M3 -11N AM 2751 24-09-2025"/>
        <s v="M3 -11N AM 2752 24-09-2025"/>
        <s v="M3 -11N AM 2753 24-09-2025"/>
        <s v="M3 -11N AM 2754 24-09-2025"/>
        <s v="M3 -11N AM 2755 24-09-2025"/>
        <s v="M3 -13S PM 2756 24-09-2025"/>
        <s v="M3 -13S PM 2757 24-09-2025"/>
        <s v="M3 -13S PM 2758 24-09-2025"/>
        <s v="M3 -13S PM 2759 24-09-2025"/>
        <s v="M3 -13S PM 2760 24-09-2025"/>
        <s v="M3 -13S PM 2761 24-09-2025"/>
        <s v="M3 -13S PM 2762 24-09-2025"/>
        <s v="M3 -13S PM 2763 24-09-2025"/>
        <s v="M3 -13S PM 2764 24-09-2025"/>
        <s v="M3 -11N PM 2765 24-09-2025"/>
        <s v="M3 -11N PM 2766 24-09-2025"/>
        <s v="M3 -11N PM 2767 24-09-2025"/>
        <s v="M3 -13S PM 2768 24-09-2025"/>
        <s v="M3 -13S PM 2769 24-09-2025"/>
        <s v="M5 2NH2 RT NOCHE 2770 24-09-2025"/>
        <s v="M5 2NH2 RT NOCHE 2771 24-09-2025"/>
        <s v="M5 2NH2 RT NOCHE 2772 24-09-2025"/>
        <s v="M5 2NH2 RT NOCHE 2773 24-09-2025"/>
        <s v="M3 -11N NOCHE 2774 24-09-2025"/>
        <s v="M3 -11N NOCHE 2775 24-09-2025"/>
        <s v="M3 -11N NOCHE 2776 24-09-2025"/>
        <s v="M3 -11N NOCHE 2777 24-09-2025"/>
        <s v="M3 -11N NOCHE 2778 24-09-2025"/>
        <s v="M3 -11N NOCHE 2779 24-09-2025"/>
        <s v="M3 -11N NOCHE 2780 24-09-2025"/>
        <s v="M3 -11N NOCHE 2781 24-09-2025"/>
        <s v="M3 -13S NOCHE 2782 24-09-2025"/>
        <s v="M3 -13S NOCHE 2783 24-09-2025"/>
        <s v="M3 -13S NOCHE 2784 24-09-2025"/>
        <s v="M3 -13S NOCHE 2785 24-09-2025"/>
        <s v="M5 1SH2 L12 NOCHE 2786 24-09-2025"/>
        <s v="M5 1SH2 L12 NOCHE 2787 24-09-2025"/>
        <s v="M5 -1NH1 RT NOCHE 2788 24-09-2025"/>
        <s v="M5 -1NH1 RT NOCHE 2789 24-09-2025"/>
        <s v="M5 -1NH1 RT MADRUGADA 2790 24-09-2025"/>
        <s v="M5 1SH2 L12 MADRUGADA 2791 24-09-2025"/>
        <s v="M5 1SH2 L12 MADRUGADA 2792 24-09-2025"/>
        <s v="M5 1SH2 L12 MADRUGADA 2793 24-09-2025"/>
        <s v="M5 1SH2 L12 MADRUGADA 2794 24-09-2025"/>
        <s v="M5 -1NH1 RT AM 2795 25-09-2025"/>
        <s v="M5 -1NH1 RT AM 2796 25-09-2025"/>
        <s v="M5 -1NH1 RT AM 2797 25-09-2025"/>
        <s v="M5 -1NH1 RT AM 2798 25-09-2025"/>
        <s v="M3 -13S AM 2799 25-09-2025"/>
        <s v="M3 -13S AM 2800 25-09-2025"/>
        <s v="M3 -13S AM 2801 25-09-2025"/>
        <s v="M3 -13S AM 2802 25-09-2025"/>
        <s v="M3 -13S AM 2803 25-09-2025"/>
        <s v="M3 -13S AM 2804 25-09-2025"/>
        <s v="M3 -13S AM 2805 25-09-2025"/>
        <s v="M3 -13S AM 2806 25-09-2025"/>
        <s v="M5 1SH2 L12 PM 2807 25-09-2025"/>
        <s v="M5 1SH2 L12 PM 2808 25-09-2025"/>
        <s v="M5 1SH2 L12 PM 2809 25-09-2025"/>
        <s v="M3 -11N PM 2810 25-09-2025"/>
        <s v="M3 -11N PM 2811 25-09-2025"/>
        <s v="M3 -11N PM 2812 25-09-2025"/>
        <s v="M3 -11N PM 2813 25-09-2025"/>
        <s v="M3 -11N PM 2814 25-09-2025"/>
        <s v="M3 -11N PM 2815 25-09-2025"/>
        <s v="M3 -11N PM 2816 25-09-2025"/>
        <s v="M3 -11N PM 2817 25-09-2025"/>
        <s v="M3 -11N PM 2818 25-09-2025"/>
        <s v="M3 -11N PM 2819 25-09-2025"/>
        <s v="M3 -13S NOCHE 2820 25-09-2025"/>
        <s v="M3 -13S NOCHE 2821 25-09-2025"/>
        <s v="M3 -13S NOCHE 2822 25-09-2025"/>
        <s v="M3 -13S NOCHE 2823 25-09-2025"/>
        <s v="M3 -13S NOCHE 2824 25-09-2025"/>
        <s v="M3 -13S NOCHE 2825 25-09-2025"/>
        <s v="M3 -13S NOCHE 2826 25-09-2025"/>
        <s v="M3 -13S NOCHE 2827 25-09-2025"/>
        <s v="M3 -13S NOCHE 2828 25-09-2025"/>
        <s v="M5 -1NH1 RT NOCHE 2829 25-09-2025"/>
        <s v="M5 -1NH1 RT NOCHE 2830 25-09-2025"/>
        <s v="M5 -1NH1 RT NOCHE 2831 25-09-2025"/>
        <s v="M5 -1NH1 RT NOCHE 2832 25-09-2025"/>
        <s v="M5 -1NH1 RT NOCHE 2833 25-09-2025"/>
        <s v="M5 -1NH1 RT NOCHE 2834 25-09-2025"/>
        <s v="M5 -1NH1 RT NOCHE 2835 25-09-2025"/>
        <s v="M5 -1NH1 RT NOCHE 2836 25-09-2025"/>
        <s v="M5 -1NH1 RT NOCHE 2837 25-09-2025"/>
        <s v="M5 -1NH1 RT NOCHE 2838 25-09-2025"/>
        <s v="M5 -1NH1 RT NOCHE 2839 25-09-2025"/>
        <s v="M5 1SH2 L12 MADRUGADA 2840 25-09-2025"/>
        <s v="M5 1SH2 L12 MADRUGADA 2841 25-09-2025"/>
        <s v="M5 1SH2 L12 MADRUGADA 2842 25-09-2025"/>
        <s v="M5 1SH2 L12 MADRUGADA 2843 25-09-2025"/>
        <s v="M5 -1NH1 RT AM 2844 26-09-2025"/>
        <s v="M5 -1NH1 RT AM 2845 26-09-2025"/>
        <s v="M3 -13S AM 2846 26-09-2025"/>
        <s v="M3 -13S AM 2847 26-09-2025"/>
        <s v="M3 -13S AM 2848 26-09-2025"/>
        <s v="M3 -13S AM 2849 26-09-2025"/>
        <s v="M3 -13S AM 2850 26-09-2025"/>
        <s v="M3 -13S AM 2851 26-09-2025"/>
        <s v="M3 -13S AM 2852 26-09-2025"/>
        <s v="M3 -11N AM 2853 26-09-2025"/>
        <s v="M3 -11N AM 2854 26-09-2025"/>
        <s v="M3 -11N AM 2855 26-09-2025"/>
        <s v="M3 -11N AM 2856 26-09-2025"/>
        <s v="M3 -11N AM 2857 26-09-2025"/>
        <s v="M3 -11N AM 2858 26-09-2025"/>
        <s v="M5 2NH2 RT PM 2859 26-09-2025"/>
        <s v="M5 2NH2 RT PM 2860 26-09-2025"/>
        <s v="M5 -1NH1 RT PM 2861 26-09-2025"/>
        <s v="M5 -1NH1 RT PM 2862 26-09-2025"/>
        <s v="M3 -11N PM 2863 26-09-2025"/>
        <s v="M3 -11N PM 2864 26-09-2025"/>
        <s v="M3 -11N PM 2865 26-09-2025"/>
        <s v="M3 -11N PM 2866 26-09-2025"/>
        <s v="M3 -11N PM 2867 26-09-2025"/>
        <s v="M3 -11N NOCHE 2868 26-09-2025"/>
        <s v="M3 -11N NOCHE 2869 26-09-2025"/>
        <s v="M3 -11N NOCHE 2870 26-09-2025"/>
        <s v="M3 -11N NOCHE 2871 26-09-2025"/>
        <s v="M3 -11N NOCHE 2872 26-09-2025"/>
        <s v="M3 -13S NOCHE 2873 26-09-2025"/>
        <s v="M3 -13S NOCHE 2874 26-09-2025"/>
        <s v="M3 -13S NOCHE 2875 26-09-2025"/>
        <s v="M3 -13S NOCHE 2876 26-09-2025"/>
        <s v="M3 -13S NOCHE 2877 26-09-2025"/>
        <s v="M3 -13S NOCHE 2878 26-09-2025"/>
        <s v="M3 -13S NOCHE 2879 26-09-2025"/>
        <s v="M3 -13S NOCHE 2880 26-09-2025"/>
        <s v="M5 -1NH1 RT NOCHE 2881 26-09-2025"/>
        <s v="M5 -1NH1 RT NOCHE 2882 26-09-2025"/>
        <s v="M5 -1NH1 RT NOCHE 2883 26-09-2025"/>
        <s v="M5 -1NH1 RT NOCHE 2884 26-09-2025"/>
        <s v="M3 -11N MADRUGADA 2885 26-09-2025"/>
        <s v="M3 -11N MADRUGADA 2886 26-09-2025"/>
        <s v="M3 -11N MADRUGADA 2887 26-09-2025"/>
        <s v="M3 -11N MADRUGADA 2888 26-09-2025"/>
        <s v="M3 -11N MADRUGADA 2889 26-09-2025"/>
        <s v="M3 -11N MADRUGADA 2890 26-09-2025"/>
        <s v="M3 -11N MADRUGADA 2891 26-09-2025"/>
        <s v="M5 -1NH1 RT MADRUGADA 2892 26-09-2025"/>
        <s v="M5 -1NH1 RT MADRUGADA 2893 26-09-2025"/>
        <s v="M5 -1NH1 RT MADRUGADA 2894 26-09-2025"/>
        <s v="M5 -1NH1 RT MADRUGADA 2895 26-09-2025"/>
        <s v="M3 -13S AM 2896 27-09-2025"/>
        <s v="M3 -13S AM 2897 27-09-2025"/>
        <s v="M3 -13S AM 2898 27-09-2025"/>
        <s v="M3 -13S AM 2899 27-09-2025"/>
        <s v="M3 -13S AM 2900 27-09-2025"/>
        <s v="M3 -13S AM 2901 27-09-2025"/>
        <s v="M3 -13S AM 2902 27-09-2025"/>
        <s v="M3 -13S AM 2903 27-09-2025"/>
        <s v="M3 -13S AM 2904 27-09-2025"/>
        <s v="M3 -13S AM 2905 27-09-2025"/>
        <s v="M3 -13S AM 2906 27-09-2025"/>
        <s v="M3 -11N AM 2907 27-09-2025"/>
        <s v="M3 -11N AM 2908 27-09-2025"/>
        <s v="M3 -11N AM 2909 27-09-2025"/>
        <s v="M3 -11N AM 2910 27-09-2025"/>
        <s v="M3 -11N AM 2911 27-09-2025"/>
        <s v="M3 -11N AM 2912 27-09-2025"/>
        <s v="M3 -11N AM 2913 27-09-2025"/>
        <s v="M3 -11N AM 2914 27-09-2025"/>
        <s v="M3 -11N AM 2915 27-09-2025"/>
        <s v="M5 -1NH1 RT PM 2916 27-09-2025"/>
        <s v="M5 -1NH1 RT PM 2917 27-09-2025"/>
        <s v="M5 -1NH1 RT PM 2918 27-09-2025"/>
        <s v="M5 -1NH1 RT PM 2919 27-09-2025"/>
        <s v="M5 -1NH1 RT PM 2920 27-09-2025"/>
        <s v="M3 -11N PM 2921 27-09-2025"/>
        <s v="M3 -13S NOCHE 2922 27-09-2025"/>
        <s v="M3 -13S NOCHE 2923 27-09-2025"/>
        <s v="M3 -13S NOCHE 2924 27-09-2025"/>
        <s v="M3 -13S NOCHE 2925 27-09-2025"/>
        <s v="M3 -13S NOCHE 2926 27-09-2025"/>
        <s v="M3 -13S NOCHE 2927 27-09-2025"/>
        <s v="M3 -13S NOCHE 2928 27-09-2025"/>
        <s v="M3 -13S NOCHE 2929 27-09-2025"/>
        <s v="M3 -13S NOCHE 2930 27-09-2025"/>
        <s v="M3 -13S NOCHE 2931 27-09-2025"/>
        <s v="M3 -13S NOCHE 2932 27-09-2025"/>
        <s v="M3 -13S NOCHE 2933 27-09-2025"/>
        <s v="M3 -11N NOCHE 2934 27-09-2025"/>
        <s v="M3 -11N NOCHE 2935 27-09-2025"/>
        <s v="M3 -11N NOCHE 2936 27-09-2025"/>
        <s v="M3 -11N NOCHE 2937 27-09-2025"/>
        <s v="M5 -1NH1 RT NOCHE 2938 27-09-2025"/>
        <s v="M5 -1NH1 RT NOCHE 2939 27-09-2025"/>
        <s v="M5 -1NH1 RT NOCHE 2940 27-09-2025"/>
        <s v="M5 -1NH1 RT MADRUGADA 2941 27-09-2025"/>
        <s v="M5 -1NH1 RT MADRUGADA 2942 27-09-2025"/>
        <s v="M5 -1NH1 RT MADRUGADA 2943 27-09-2025"/>
        <s v="M5 -1NH1 RT MADRUGADA 2944 27-09-2025"/>
        <s v="M5 2NH2 RT MADRUGADA 2945 27-09-2025"/>
        <s v="M5 2NH2 RT MADRUGADA 2946 27-09-2025"/>
        <s v="M5 2NH2 RT MADRUGADA 2947 27-09-2025"/>
        <s v="M3 -13S MADRUGADA 2948 27-09-2025"/>
        <s v="M3 -13S MADRUGADA 2949 27-09-2025"/>
        <s v="M3 -13S MADRUGADA 2950 27-09-2025"/>
        <s v="M3 -13S MADRUGADA 2951 27-09-2025"/>
        <s v="M3 -13S AM 2952 28-09-2025"/>
        <s v="M3 -13S AM 2953 28-09-2025"/>
        <s v="M3 -13S AM 2954 28-09-2025"/>
        <s v="M3 -13S AM 2955 28-09-2025"/>
        <s v="M3 -13S AM 2956 28-09-2025"/>
        <s v="M3 -13S AM 2957 28-09-2025"/>
        <s v="M3 -13S AM 2958 28-09-2025"/>
        <s v="M3 -13S AM 2959 28-09-2025"/>
        <s v="M3 -13S AM 2960 28-09-2025"/>
        <s v="M3 -11N AM 2961 28-09-2025"/>
        <s v="M3 -11N AM 2962 28-09-2025"/>
        <s v="M3 -11N AM 2963 28-09-2025"/>
        <s v="M3 -11N AM 2964 28-09-2025"/>
        <s v="M3 -11N AM 2965 28-09-2025"/>
        <s v="M3 -11N AM 2966 28-09-2025"/>
        <s v="M3 -11N AM 2967 28-09-2025"/>
        <s v="M3 -11N AM 2968 28-09-2025"/>
        <s v="M3 -11N AM 2969 28-09-2025"/>
        <s v="M3 -11N AM 2970 28-09-2025"/>
        <s v="M3 -11N AM 2971 28-09-2025"/>
        <s v="M5 -1NH1 RT PM 2972 28-09-2025"/>
        <s v="M5 -1NH1 RT PM 2973 28-09-2025"/>
        <s v="M5 -1NH1 RT PM 2974 28-09-2025"/>
        <s v="M5 -1NH1 RT PM 2975 28-09-2025"/>
        <s v="M5 -1NH1 RT PM 2976 28-09-2025"/>
        <s v="M3 -11N PM 2977 28-09-2025"/>
        <s v="M5 1SH2 RT PM 2978 28-09-2025"/>
        <s v="M5 1SH2 RT PM 2979 28-09-2025"/>
        <s v="M3 -11N NOCHE 2980 28-09-2025"/>
        <s v="M3 -11N NOCHE 2981 28-09-2025"/>
        <s v="M3 -11N NOCHE 2982 28-09-2025"/>
        <s v="M3 -11N NOCHE 2983 28-09-2025"/>
        <s v="M3 -13S NOCHE 2984 28-09-2025"/>
        <s v="M3 -13S NOCHE 2985 28-09-2025"/>
        <s v="M3 -13S NOCHE 2986 28-09-2025"/>
        <s v="M3 -13S NOCHE 2987 28-09-2025"/>
        <s v="M3 -13S NOCHE 2988 28-09-2025"/>
        <s v="M3 -13S NOCHE 2989 28-09-2025"/>
        <s v="M3 -13S NOCHE 2990 28-09-2025"/>
        <s v="M3 -13S NOCHE 2991 28-09-2025"/>
        <s v="M3 -13S NOCHE 2992 28-09-2025"/>
        <s v="M5 -1NH1 RT MADRUGADA 2993 28-09-2025"/>
        <s v="M5 -1NH1 RT MADRUGADA 2994 28-09-2025"/>
        <s v="M5 -1NH1 RT MADRUGADA 2995 28-09-2025"/>
        <s v="M5 -1NH1 RT MADRUGADA 2996 28-09-2025"/>
        <s v="M5 -1NH1 RT MADRUGADA 2997 28-09-2025"/>
        <s v="M5 -1NH1 RT MADRUGADA 2998 28-09-2025"/>
        <s v="M5 -1NH1 RT MADRUGADA 2999 28-09-2025"/>
        <s v="M5 -1NH1 RT MADRUGADA 3000 28-09-2025"/>
        <s v="M5 -1NH1 RT MADRUGADA 3001 28-09-2025"/>
        <s v="M5 -1NH1 RT MADRUGADA 3002 28-09-2025"/>
        <s v="M5 -1NH1 RT MADRUGADA 3003 28-09-2025"/>
        <s v="M3 -13S MADRUGADA 3004 28-09-2025"/>
        <s v="M3 -13S MADRUGADA 3005 28-09-2025"/>
        <s v="M3 -13S AM 3006 29-09-2025"/>
        <s v="M3 -13S AM 3007 29-09-2025"/>
        <s v="M3 -13S AM 3008 29-09-2025"/>
        <s v="M3 -13S AM 3009 29-09-2025"/>
        <s v="M3 -13S AM 3010 29-09-2025"/>
        <s v="M3 -13S AM 3011 29-09-2025"/>
        <s v="M3 -13S AM 3012 29-09-2025"/>
        <s v="M3 -13S AM 3013 29-09-2025"/>
        <s v="M3 -13S AM 3014 29-09-2025"/>
        <s v="M3 -13S AM 3015 29-09-2025"/>
        <s v="M3 -13S AM 3016 29-09-2025"/>
        <s v="M3 -13S AM 3017 29-09-2025"/>
        <s v="M3 -13S AM 3018 29-09-2025"/>
        <s v="M3 -11N AM 3019 29-09-2025"/>
        <s v="M3 -11N AM 3020 29-09-2025"/>
        <s v="M3 -11N AM 3021 29-09-2025"/>
        <s v="M3 -11N AM 3022 29-09-2025"/>
        <s v="M3 -11N AM 3023 29-09-2025"/>
        <s v="M5 -1NH1 RT PM 3024 29-09-2025"/>
        <s v="M5 -1NH1 RT PM 3025 29-09-2025"/>
        <s v="M5 -1NH1 RT PM 3026 29-09-2025"/>
        <s v="M5 -1NH1 RT PM 3027 29-09-2025"/>
        <s v="M5 -1NH1 RT PM 3028 29-09-2025"/>
        <s v="M5 -4SH1 REC PM 3029 29-09-2025"/>
        <s v="M5 -4SH1 REC PM 3030 29-09-2025"/>
        <s v="M5 -4SH1 REC PM 3031 29-09-2025"/>
        <s v="M5 -4SH1 REC PM 3032 29-09-2025"/>
        <s v="M5 -4SH1 REC PM 3033 29-09-2025"/>
        <s v="M5 -4SH1 REC PM 3034 29-09-2025"/>
        <s v="M5 -4SH1 REC PM 3035 29-09-2025"/>
        <s v="M5 -4SH1 REC PM 3036 29-09-2025"/>
        <s v="M3 -11N PM 3037 29-09-2025"/>
        <s v="M3 -11N PM 3038 29-09-2025"/>
        <s v="M3 -11N PM 3039 29-09-2025"/>
        <s v="M3 -13S NOCHE 3040 29-09-2025"/>
        <s v="M3 -13S NOCHE 3041 29-09-2025"/>
        <s v="M3 -13S NOCHE 3042 29-09-2025"/>
        <s v="M3 -13S NOCHE 3043 29-09-2025"/>
        <s v="M3 -13S NOCHE 3044 29-09-2025"/>
        <s v="M3 -13S NOCHE 3045 29-09-2025"/>
        <s v="M3 -13S NOCHE 3046 29-09-2025"/>
        <s v="M3 -13S NOCHE 3047 29-09-2025"/>
        <s v="M3 -13S NOCHE 3048 29-09-2025"/>
        <s v="M3 -13S NOCHE 3049 29-09-2025"/>
        <s v="M3 -11N NOCHE 3050 29-09-2025"/>
        <s v="M3 -11N NOCHE 3051 29-09-2025"/>
        <s v="M3 -11N NOCHE 3052 29-09-2025"/>
        <s v="M3 -11N NOCHE 3053 29-09-2025"/>
        <s v="M3 -11N NOCHE 3054 29-09-2025"/>
        <s v="M3 -11N NOCHE 3055 29-09-2025"/>
        <s v="M3 -11N NOCHE 3056 29-09-2025"/>
        <s v="M3 -11N NOCHE 3057 29-09-2025"/>
        <s v="M3 -11N MADRUGADA 3058 29-09-2025"/>
        <s v="M3 -11N MADRUGADA 3059 29-09-2025"/>
        <s v="M3 -13S MADRUGADA 3060 29-09-2025"/>
        <s v="M3 -13S MADRUGADA 3061 29-09-2025"/>
        <s v="M5 -4SH1 REC MADRUGADA 3062 29-09-2025"/>
        <s v="M5 -1NH1 RT MADRUGADA 3063 29-09-2025"/>
        <s v="M5 -1NH1 RT MADRUGADA 3064 29-09-2025"/>
        <s v="M5 -1NH1 RT MADRUGADA 3065 29-09-2025"/>
        <s v="M5 -1NH1 RT MADRUGADA 3066 29-09-2025"/>
        <s v="M5 -1NH1 RT MADRUGADA 3067 29-09-2025"/>
        <s v="M5 -1NH1 RT MADRUGADA 3068 29-09-2025"/>
        <s v="M5 -1NH1 RT MADRUGADA 3069 29-09-2025"/>
        <s v="M5 -1NH1 RT MADRUGADA 3070 29-09-2025"/>
        <s v="M5 -1NH1 RT MADRUGADA 3071 29-09-2025"/>
        <s v="M3 -13S AM 3072 30-09-2025"/>
        <s v="M3 -13S AM 3073 30-09-2025"/>
        <s v="M3 -13S AM 3074 30-09-2025"/>
        <s v="M3 -13S AM 3075 30-09-2025"/>
        <s v="M3 -13S AM 3076 30-09-2025"/>
        <s v="M3 -13S AM 3077 30-09-2025"/>
        <s v="M3 -13S AM 3078 30-09-2025"/>
        <s v="M3 -13S AM 3079 30-09-2025"/>
        <s v="M3 -13S AM 3080 30-09-2025"/>
        <s v="M3 -11N AM 3081 30-09-2025"/>
        <s v="M3 -11N AM 3082 30-09-2025"/>
        <s v="M3 -11N AM 3083 30-09-2025"/>
        <s v="M3 -11N AM 3084 30-09-2025"/>
        <s v="M3 -11N AM 3085 30-09-2025"/>
        <s v="M3 -11N AM 3086 30-09-2025"/>
        <s v="M3 -11N AM 3087 30-09-2025"/>
        <s v="M3 -11N AM 3088 30-09-2025"/>
        <s v="M3 -11N AM 3089 30-09-2025"/>
        <s v="M3 -11N AM 3090 30-09-2025"/>
        <s v="M3 -11N AM 3091 30-09-2025"/>
        <s v="M3 -11N AM 3092 30-09-2025"/>
        <s v="M3 -11N AM 3093 30-09-2025"/>
        <s v="M3 -11N AM 3094 30-09-2025"/>
        <s v="M3 -11N AM 3095 30-09-2025"/>
        <s v="M3 -11N AM 3096 30-09-2025"/>
        <s v="M3 -11N AM 3097 30-09-2025"/>
        <s v="M3 -11N AM 3098 30-09-2025"/>
        <s v="M3 -11N PM 3099 30-09-2025"/>
        <s v="M3 -11N PM 3100 30-09-2025"/>
        <s v="M3 -11N PM 3101 30-09-2025"/>
        <s v="M3 -11N PM 3102 30-09-2025"/>
        <s v="M3 -11N PM 3103 30-09-2025"/>
        <s v="M3 -11N PM 3104 30-09-2025"/>
        <s v="M3 -13S PM 3105 30-09-2025"/>
        <s v="M3 -13S PM 3106 30-09-2025"/>
        <s v="M3 -13S PM 3107 30-09-2025"/>
        <s v="M3 -13S PM 3108 30-09-2025"/>
        <s v="M3 -13S PM 3109 30-09-2025"/>
        <s v="M3 -13S PM 3110 30-09-2025"/>
        <s v="M3 -13S PM 3111 30-09-2025"/>
        <s v="M3 -13S PM 3112 30-09-2025"/>
        <s v="M3 -11N NOCHE 3113 30-09-2025"/>
        <s v="M3 -13S NOCHE 3114 30-09-2025"/>
        <s v="M3 -13S NOCHE 3115 30-09-2025"/>
        <s v="M3 -13S NOCHE 3116 30-09-2025"/>
        <s v="M3 -13S NOCHE 3117 30-09-2025"/>
        <s v="M3 -13S NOCHE 3118 30-09-2025"/>
        <s v="M3 -13S NOCHE 3119 30-09-2025"/>
        <s v="M3 -13S NOCHE 3120 30-09-2025"/>
        <s v="M3 -13S NOCHE 3121 30-09-2025"/>
        <s v="M3 -13S NOCHE 3122 30-09-2025"/>
        <s v="M3 -13S NOCHE 3123 30-09-2025"/>
        <s v="M3 -13S NOCHE 3124 30-09-2025"/>
        <s v="M3 -13S NOCHE 3125 30-09-2025"/>
        <s v="M5 1SH2 L12 NOCHE 3126 30-09-2025"/>
        <s v="M5 1SH2 L12 NOCHE 3127 30-09-2025"/>
        <s v="M5 1SH2 L12 NOCHE 3128 30-09-2025"/>
        <s v="M5 1SH2 L12 NOCHE 3129 30-09-2025"/>
        <s v="M5 1SH2 L12 NOCHE 3130 30-09-2025"/>
        <s v="M3 -11N RP AM 3131 01-10-2025"/>
        <s v="M3 -11N RP AM 3132 01-10-2025"/>
        <s v="M3 -11N RP AM 3133 01-10-2025"/>
        <s v="M3 -11N RP AM 3134 01-10-2025"/>
        <s v="M3 -11N RP AM 3135 01-10-2025"/>
        <s v="M3 -11N RP AM 3136 01-10-2025"/>
        <s v="M3 -11N RP AM 3137 01-10-2025"/>
        <s v="M3 -13S AM 3138 01-10-2025"/>
        <s v="M3 -13S AM 3139 01-10-2025"/>
        <s v="M3 -13S AM 3140 01-10-2025"/>
        <s v="M3 -13S AM 3141 01-10-2025"/>
        <s v="M3 -13S AM 3142 01-10-2025"/>
        <s v="M3 -13S AM 3143 01-10-2025"/>
        <s v="M3 -13S AM 3144 01-10-2025"/>
        <s v="M3 -13S AM 3145 01-10-2025"/>
        <s v="M3 -13S AM 3146 01-10-2025"/>
        <s v="M3 -13S AM 3147 01-10-2025"/>
        <s v="M3 -13S AM 3148 01-10-2025"/>
        <s v="M3 -11N RP PM 3149 01-10-2025"/>
        <s v="M3 -11N RP PM 3150 01-10-2025"/>
        <s v="M3 -11N RP PM 3151 01-10-2025"/>
        <s v="M3 -11N NOCHE 3152 01-10-2025"/>
        <s v="M3 -11N NOCHE 3153 01-10-2025"/>
        <s v="M3 -11N NOCHE 3154 01-10-2025"/>
        <s v="M3 -11N NOCHE 3155 01-10-2025"/>
        <s v="M3 -13S NOCHE 3156 01-10-2025"/>
        <s v="M3 -13S NOCHE 3157 01-10-2025"/>
        <s v="M3 -13S NOCHE 3158 01-10-2025"/>
        <s v="M3 -13S NOCHE 3159 01-10-2025"/>
        <s v="M3 -13S NOCHE 3160 01-10-2025"/>
        <s v="M3 -13S NOCHE 3161 01-10-2025"/>
        <s v="M3 -13S NOCHE 3162 01-10-2025"/>
        <s v="M3 -13S NOCHE 3163 01-10-2025"/>
        <s v="M3 -13S NOCHE 3164 01-10-2025"/>
        <s v="M3 -13S AM 3165 02-10-2025"/>
        <s v="M3 -13S AM 3166 02-10-2025"/>
        <s v="M3 -13S AM 3167 02-10-2025"/>
        <s v="M3 -13S AM 3168 02-10-2025"/>
        <s v="M3 -13S AM 3169 02-10-2025"/>
        <s v="M3 -13S AM 3170 02-10-2025"/>
        <s v="M3 -13S AM 3171 02-10-2025"/>
        <s v="M3 -13S AM 3172 02-10-2025"/>
        <s v="M3 -13S AM 3173 02-10-2025"/>
        <s v="M3 -11N RP AM 3174 02-10-2025"/>
        <s v="M3 -11N RP AM 3175 02-10-2025"/>
        <s v="M3 -11N RP AM 3176 02-10-2025"/>
        <s v="M3 -11N RP AM 3177 02-10-2025"/>
        <s v="M3 -11N RP AM 3178 02-10-2025"/>
        <s v="M3 -11N RP AM 3179 02-10-2025"/>
        <s v="M3 -11N RP AM 3180 02-10-2025"/>
        <s v="M3 -11N RP AM 3181 02-10-2025"/>
        <s v="M3 -11N RP AM 3182 02-10-2025"/>
        <s v="M5 -1NH1 RT PM 3183 02-10-2025"/>
        <s v="M5 -1NH1 RT PM 3184 02-10-2025"/>
        <s v="M5 -1NH1 RT PM 3185 02-10-2025"/>
        <s v="M5 -1NH1 RT PM 3186 02-10-2025"/>
        <s v="M3 -13S PM 3187 02-10-2025"/>
        <s v="M3 -13S PM 3188 02-10-2025"/>
        <s v="M3 -11N RP AM 3189 06-10-2025"/>
        <s v="M3 -11N RP AM 3190 06-10-2025"/>
        <s v="M3 -11N RP AM 3191 06-10-2025"/>
        <s v="M3 -11N RP AM 3192 06-10-2025"/>
        <s v="M3 -11N RP AM 3193 06-10-2025"/>
        <s v="M3 -13S L9 AM 3194 06-10-2025"/>
        <s v="M3 -13S L9 AM 3195 06-10-2025"/>
        <s v="M3 -13S L9 AM 3196 06-10-2025"/>
        <s v="M3 -13S L9 AM 3197 06-10-2025"/>
        <s v="M3 -13S L9 AM 3198 06-10-2025"/>
        <s v="M3 -13S L9 AM 3199 06-10-2025"/>
        <s v="M3 -13S L9 AM 3200 06-10-2025"/>
        <s v="M3 -13S AM 3201 06-10-2025"/>
        <s v="M3 -13S AM 3202 06-10-2025"/>
        <s v="M3 -11N PM 3203 06-10-2025"/>
        <s v="M3 -11N PM 3204 06-10-2025"/>
        <s v="M3 -11N PM 3205 06-10-2025"/>
        <s v="M3 -13S L9 PM 3206 06-10-2025"/>
        <s v="M3 -13S L9 PM 3207 06-10-2025"/>
        <s v="M3 -13S L9 PM 3208 06-10-2025"/>
        <s v="M3 -13S L9 PM 3209 06-10-2025"/>
        <s v="M3 -13S L9 PM 3210 06-10-2025"/>
        <s v="M3 -13S L9 PM 3211 06-10-2025"/>
        <s v="M3 -13S L9 PM 3212 06-10-2025"/>
        <s v="M3 -13S L9 PM 3213 06-10-2025"/>
        <s v="M3 -13S L9 NOCHE 3214 06-10-2025"/>
        <s v="M3 -13S L9 NOCHE 3215 06-10-2025"/>
        <s v="M3 -13S L9 NOCHE 3216 06-10-2025"/>
        <s v="M3 -13S L9 NOCHE 3217 06-10-2025"/>
        <s v="M3 -13S L9 NOCHE 3218 06-10-2025"/>
        <s v="M3 -13S L9 NOCHE 3219 06-10-2025"/>
        <s v="M3 -13S L9 NOCHE 3220 06-10-2025"/>
        <s v="M3 -13S L9 NOCHE 3221 06-10-2025"/>
        <s v="M3 -13S L9 NOCHE 3222 06-10-2025"/>
        <s v="M3 -13S L9 NOCHE 3223 06-10-2025"/>
        <s v="M3 -13S L9 NOCHE 3224 06-10-2025"/>
        <s v="M3 -13S L9 NOCHE 3225 06-10-2025"/>
        <s v="M3 -13S L9 NOCHE 3226 06-10-2025"/>
        <s v="M3 -13S L9 NOCHE 3227 06-10-2025"/>
        <s v="M3 -13S L9 MADRUGADA 3228 06-10-2025"/>
        <s v="M3 -13S L9 MADRUGADA 3229 06-10-2025"/>
        <s v="M3 -13S L9 MADRUGADA 3230 06-10-2025"/>
        <s v="M3 -13S L9 MADRUGADA 3231 06-10-2025"/>
        <s v="M3 -13S L9 MADRUGADA 3232 06-10-2025"/>
        <s v="M3 -13S L9 MADRUGADA 3233 06-10-2025"/>
        <s v="M3 -13S L9 MADRUGADA 3234 06-10-2025"/>
        <s v="M3 -13S L9 MADRUGADA 3235 06-10-2025"/>
        <s v="M3 -13S L9 MADRUGADA 3236 06-10-2025"/>
        <s v="M3 -11N MADRUGADA 3237 06-10-2025"/>
        <s v="M3 -11N MADRUGADA 3238 06-10-2025"/>
        <s v="M3 -11N MADRUGADA 3239 06-10-2025"/>
        <s v="M3 -11N MADRUGADA 3240 06-10-2025"/>
        <s v="M3 -11N MADRUGADA 3241 06-10-2025"/>
        <s v="M3 -11N MADRUGADA 3242 06-10-2025"/>
        <s v="M3 -11N MADRUGADA 3243 06-10-2025"/>
        <s v="M3 -11N MADRUGADA 3244 06-10-2025"/>
        <s v="M3 -11N MADRUGADA 3245 06-10-2025"/>
        <s v="M3 -11N MADRUGADA 3246 06-10-2025"/>
        <s v="M3 -13S L9 AM 3247 07-10-2025"/>
        <s v="M3 -13S L9 AM 3248 07-10-2025"/>
        <s v="M3 -13S L9 AM 3249 07-10-2025"/>
        <s v="M3 -13S L9 AM 3250 07-10-2025"/>
        <s v="M3 -13S L9 AM 3251 07-10-2025"/>
        <s v="M3 -13S L9 AM 3252 07-10-2025"/>
        <s v="M3 -13S L9 AM 3253 07-10-2025"/>
        <s v="M3 -13S L9 AM 3254 07-10-2025"/>
        <s v="M3 -13S L9 AM 3255 07-10-2025"/>
        <s v="M3 -13S L9 AM 3256 07-10-2025"/>
        <s v="M3 -13S L9 AM 3257 07-10-2025"/>
        <s v="M3 -13S L9 AM 3258 07-10-2025"/>
        <s v="M3 -13S L9 AM 3259 07-10-2025"/>
        <s v="M3 -13S L9 AM 3260 07-10-2025"/>
        <s v="M3 -11N PM 3261 07-10-2025"/>
        <s v="M3 -11N PM 3262 07-10-2025"/>
        <s v="M3 -11N PM 3263 07-10-2025"/>
        <s v="M3 -11N PM 3264 07-10-2025"/>
        <s v="M3 -11N PM 3265 07-10-2025"/>
        <s v="M3 -11N PM 3266 07-10-2025"/>
        <s v="M3 -13S L9 PM 3267 07-10-2025"/>
        <s v="M3 -13S L9 PM 3268 07-10-2025"/>
        <s v="M5 1SH2 L12 PM 3269 07-10-2025"/>
        <s v="M5 1SH2 L12 PM 3270 07-10-2025"/>
        <s v="M5 1SH2 L12 PM 3271 07-10-2025"/>
        <s v="M5 1SH2 L12 PM 3272 07-10-2025"/>
        <s v="M3 -11N RP NOCHE 3273 07-10-2025"/>
        <s v="M3 -11N RP NOCHE 3274 07-10-2025"/>
        <s v="M3 -13S L9 NOCHE 3275 07-10-2025"/>
        <s v="M3 -13S L9 NOCHE 3276 07-10-2025"/>
        <s v="M3 -13S L9 NOCHE 3277 07-10-2025"/>
        <s v="M3 -13S L9 MADRUGADA 3278 07-10-2025"/>
        <s v="M3 -13S L9 MADRUGADA 3279 07-10-2025"/>
        <s v="M3 -13S L9 MADRUGADA 3280 07-10-2025"/>
        <s v="M3 -13S L9 MADRUGADA 3281 07-10-2025"/>
        <s v="M3 -13S L9 MADRUGADA 3282 07-10-2025"/>
        <s v="M3 -13S L9 MADRUGADA 3283 07-10-2025"/>
        <s v="M3 -13S L9 MADRUGADA 3284 07-10-2025"/>
        <s v="M3 -13S L9 MADRUGADA 3285 07-10-2025"/>
        <s v="M3 -13S L9 MADRUGADA 3286 07-10-2025"/>
        <s v="M3 -13S L9 MADRUGADA 3287 07-10-2025"/>
        <s v="M3 -13S L9 MADRUGADA 3288 07-10-2025"/>
        <s v="M3 -13S L9 MADRUGADA 3289 07-10-2025"/>
        <s v="M3 -13S L9 MADRUGADA 3290 07-10-2025"/>
        <s v="M3 -13S L9 MADRUGADA 3291 07-10-2025"/>
        <s v="M3 -13S L9 MADRUGADA 3292 07-10-2025"/>
        <s v="M3 -11N RP AM 3293 08-10-2025"/>
        <s v="M3 -11N RP AM 3294 08-10-2025"/>
        <s v="M3 -11N RP AM 3295 08-10-2025"/>
        <s v="M3 -11N RP AM 3296 08-10-2025"/>
        <s v="M3 -11N RP AM 3297 08-10-2025"/>
        <s v="M3 -11N RP AM 3298 08-10-2025"/>
        <s v="M3 -11N RP AM 3299 08-10-2025"/>
        <s v="M3 -11N RP AM 3300 08-10-2025"/>
        <s v="M3 -11N RP AM 3301 08-10-2025"/>
        <s v="M3 -11N RP AM 3302 08-10-2025"/>
        <s v="M3 -11N RP AM 3303 08-10-2025"/>
        <s v="M3 -11N RP AM 3304 08-10-2025"/>
        <s v="M3 -13S L9 AM 3305 08-10-2025"/>
        <s v="M3 -13S L9 AM 3306 08-10-2025"/>
        <s v="M3 -13S L9 AM 3307 08-10-2025"/>
        <s v="M3 -13S L9 PM 3308 08-10-2025"/>
        <s v="M3 -13S L9 PM 3309 08-10-2025"/>
        <s v="M3 -13S L9 PM 3310 08-10-2025"/>
        <s v="M3 -13S L9 PM 3311 08-10-2025"/>
        <s v="M3 -13S L9 PM 3312 08-10-2025"/>
        <s v="M3 -13S L9 PM 3313 08-10-2025"/>
        <s v="M3 -13S L9 PM 3314 08-10-2025"/>
        <s v="M3 -13S L9 PM 3315 08-10-2025"/>
        <s v="M3 -13S L9 PM 3316 08-10-2025"/>
        <s v="M3 -13S L9 PM 3317 08-10-2025"/>
        <s v="M3 -13S L9 PM 3318 08-10-2025"/>
        <s v="M3 -13S L9 PM 3319 08-10-2025"/>
        <s v="M3 -13S L9 PM 3320 08-10-2025"/>
        <s v="M3 -13S L9 PM 3321 08-10-2025"/>
        <s v="M3 -13S L9 PM 3322 08-10-2025"/>
        <s v="M3 -13S L9 NOCHE 3323 08-10-2025"/>
        <s v="M3 -13S L9 NOCHE 3324 08-10-2025"/>
        <s v="M3 -13S L9 NOCHE 3325 08-10-2025"/>
        <s v="M3 -13S L9 NOCHE 3326 08-10-2025"/>
        <s v="M3 -13S L9 NOCHE 3327 08-10-2025"/>
        <s v="M3 -13S L9 NOCHE 3328 08-10-2025"/>
        <s v="M3 -13S L9 NOCHE 3329 08-10-2025"/>
        <s v="M3 -13S L9 NOCHE 3330 08-10-2025"/>
        <s v="M3 -13S L9 NOCHE 3331 08-10-2025"/>
        <s v="M3 -13S L9 NOCHE 3332 08-10-2025"/>
        <s v="M3 -13S L9 MADRUGADA 3333 08-10-2025"/>
        <s v="M3 -13S L9 MADRUGADA 3334 08-10-2025"/>
        <s v="M3 -13S L9 MADRUGADA 3335 08-10-2025"/>
        <s v="M3 -13S L9 MADRUGADA 3336 08-10-2025"/>
        <s v="M3 -13S L9 MADRUGADA 3337 08-10-2025"/>
        <s v="M3 -13S L9 MADRUGADA 3338 08-10-2025"/>
        <s v="M3 -13S L9 MADRUGADA 3339 08-10-2025"/>
        <s v="M3 -13S L9 MADRUGADA 3340 08-10-2025"/>
        <s v="M3 -11N RP MADRUGADA 3341 08-10-2025"/>
        <s v="M3 -11N RP MADRUGADA 3342 08-10-2025"/>
        <s v="M3 -11N RP MADRUGADA 3343 08-10-2025"/>
        <s v="M3 -11N RP MADRUGADA 3344 08-10-2025"/>
        <s v="M3 -11N RP MADRUGADA 3345 08-10-2025"/>
        <s v="M3 -11N RP MADRUGADA 3346 08-10-2025"/>
        <s v="M3 -11N RP MADRUGADA 3347 08-10-2025"/>
        <s v="M3 -11N RP MADRUGADA 3348 08-10-2025"/>
        <s v="M5 1SH2 L12 MADRUGADA 3349 08-10-2025"/>
        <s v="M5 1SH2 L12 MADRUGADA 3350 08-10-2025"/>
        <s v="M3 -13S L9 AM 3351 09-10-2025"/>
        <s v="M3 -13S L9 AM 3352 09-10-2025"/>
        <s v="M3 -13S L9 AM 3353 09-10-2025"/>
        <s v="M3 -13S L9 AM 3354 09-10-2025"/>
        <s v="M3 -13S L9 AM 3355 09-10-2025"/>
        <s v="M3 -13S L9 AM 3356 09-10-2025"/>
        <s v="M3 -13S L9 AM 3357 09-10-2025"/>
        <s v="M3 -13S L9 AM 3358 09-10-2025"/>
        <s v="M3 -13S L9 AM 3359 09-10-2025"/>
        <s v="M3 -13S L9 AM 3360 09-10-2025"/>
        <s v="M3 -13S L9 AM 3361 09-10-2025"/>
        <s v="M3 -13S L9 AM 3362 09-10-2025"/>
        <s v="M3 -11N RP AM 3363 09-10-2025"/>
        <s v="M3 -11N RP AM 3364 09-10-2025"/>
        <s v="M3 -11N RP AM 3365 09-10-2025"/>
        <s v="M3 -11N RP AM 3366 09-10-2025"/>
        <s v="M3 -11N RP AM 3367 09-10-2025"/>
        <s v="M3 -11N RP AM 3368 09-10-2025"/>
        <s v="M3 -11N RP AM 3369 09-10-2025"/>
        <s v="M3 -11N RP PM 3370 09-10-2025"/>
        <s v="M3 -13S L9 PM 3371 09-10-2025"/>
        <s v="M3 -13S L9 PM 3372 09-10-2025"/>
        <s v="M3 -13S L9 PM 3373 09-10-2025"/>
        <s v="M3 -13S L9 PM 3374 09-10-2025"/>
        <s v="M5 1SH2 L12 PM 3375 09-10-2025"/>
        <s v="M5 1SH2 L12 PM 3376 09-10-2025"/>
        <s v="M5 1SH2 L12 PM 3377 09-10-2025"/>
        <s v="M5 1SH2 L12 PM 3378 09-10-2025"/>
        <s v="M5 1SH2 L12 PM 3379 09-10-2025"/>
        <s v="M3 -13S L9 NOCHE 3380 09-10-2025"/>
        <s v="M3 -13S L9 NOCHE 3381 09-10-2025"/>
        <s v="M3 -13S L9 NOCHE 3382 09-10-2025"/>
        <s v="M3 -13S L9 NOCHE 3383 09-10-2025"/>
        <s v="M3 -13S L9 NOCHE 3384 09-10-2025"/>
        <s v="M3 -13S L9 NOCHE 3385 09-10-2025"/>
        <s v="M3 -13S L9 NOCHE 3386 09-10-2025"/>
        <s v="M3 -13S L9 NOCHE 3387 09-10-2025"/>
        <s v="M3 -13S L9 NOCHE 3388 09-10-2025"/>
        <s v="M3 -13S L9 NOCHE 3389 09-10-2025"/>
        <s v="M3 -13S L9 NOCHE 3390 09-10-2025"/>
        <s v="M3 -13S L9 NOCHE 3391 09-10-2025"/>
        <s v="M3 -13S L9 MADRUGADA 3392 09-10-2025"/>
        <s v="M3 -13S L9 MADRUGADA 3393 09-10-2025"/>
        <s v="M3 -13S L9 MADRUGADA 3394 09-10-2025"/>
        <s v="M3 -13S L9 MADRUGADA 3395 09-10-2025"/>
        <s v="M3 -13S L9 MADRUGADA 3396 09-10-2025"/>
        <s v="M3 -13S L9 MADRUGADA 3397 09-10-2025"/>
        <s v="M3 -13S L9 MADRUGADA 3398 09-10-2025"/>
        <s v="M3 -13S L9 MADRUGADA 3399 09-10-2025"/>
        <s v="M3 -13S L9 MADRUGADA 3400 09-10-2025"/>
        <s v="M3 -13S L9 MADRUGADA 3401 09-10-2025"/>
        <s v="M3 -13S L9 MADRUGADA 3402 09-10-2025"/>
        <s v="M3 -13S L9 MADRUGADA 3403 09-10-2025"/>
        <s v="M3 -11N MADRUGADA 3404 09-10-2025"/>
        <s v="M3 -11N MADRUGADA 3405 09-10-2025"/>
        <s v="M3 -11N MADRUGADA 3406 09-10-2025"/>
        <s v="M3 -11S RP AM 3407 10-10-2025"/>
        <s v="M3 -11S RP AM 3408 10-10-2025"/>
        <s v="M3 -11S RP AM 3409 10-10-2025"/>
        <s v="M3 -11S RP AM 3410 10-10-2025"/>
        <s v="M3 -11S RP AM 3411 10-10-2025"/>
        <s v="M3 -13S L9 AM 3412 10-10-2025"/>
        <s v="M3 -13S L9 AM 3413 10-10-2025"/>
        <s v="M3 -13S L9 AM 3414 10-10-2025"/>
        <s v="M3 -13S L9 AM 3415 10-10-2025"/>
        <s v="M3 -13S L9 AM 3416 10-10-2025"/>
        <s v="M3 -13S L9 AM 3417 10-10-2025"/>
        <s v="M3 -13S L9 AM 3418 10-10-2025"/>
        <s v="M3 -13S L9 AM 3419 10-10-2025"/>
        <s v="M3 -13S L9 AM 3420 10-10-2025"/>
        <s v="M3 -13S L9 AM 3421 10-10-2025"/>
        <s v="M3 -13S L9 AM 3422 10-10-2025"/>
        <s v="M3 -11S RP AM 3423 10-10-2025"/>
        <s v="M3 -11S RP AM 3424 10-10-2025"/>
        <s v="M3 -11S RP AM 3425 10-10-2025"/>
        <s v="M3 -11N RP PM 3426 10-10-2025"/>
        <s v="M3 -11N RP PM 3427 10-10-2025"/>
        <s v="M5 1SH2 L12 PM 3428 10-10-2025"/>
        <s v="M5 1SH2 L12 PM 3429 10-10-2025"/>
        <s v="M5 1SH2 L12 PM 3430 10-10-2025"/>
        <s v="M5 1SH2 L12 NOCHE 3431 10-10-2025"/>
        <s v="M5 1SH2 L12 NOCHE 3432 10-10-2025"/>
        <s v="M5 1SH2 L12 NOCHE 3433 10-10-2025"/>
        <s v="M3 -13S L9 NOCHE 3434 10-10-2025"/>
        <s v="M3 -13S L9 NOCHE 3435 10-10-2025"/>
        <s v="M3 -13S L9 NOCHE 3436 10-10-2025"/>
        <s v="M3 -13S L9 NOCHE 3437 10-10-2025"/>
        <s v="M3 -13S L9 NOCHE 3438 10-10-2025"/>
        <s v="M3 -13S L9 NOCHE 3439 10-10-2025"/>
        <s v="M3 -13S L9 NOCHE 3440 10-10-2025"/>
        <s v="M3 -13S L9 NOCHE 3441 10-10-2025"/>
        <s v="M3 -13S L9 MADRUGADA 3442 10-10-2025"/>
        <s v="M3 -13S L9 MADRUGADA 3443 10-10-2025"/>
        <s v="M3 -13S L9 MADRUGADA 3444 10-10-2025"/>
        <s v="M3 -11S RP MADRUGADA 3445 10-10-2025"/>
        <s v="M3 -11S RP MADRUGADA 3446 10-10-2025"/>
        <s v="M3 -11S RP MADRUGADA 3447 10-10-2025"/>
        <s v="M3 -11S RP MADRUGADA 3448 10-10-2025"/>
        <s v="M3 -11S RP MADRUGADA 3449 10-10-2025"/>
        <s v="M3 -11S RP MADRUGADA 3450 10-10-2025"/>
        <s v="M3 -11S RP MADRUGADA 3451 10-10-2025"/>
        <s v="M3 -11S RP MADRUGADA 3452 10-10-2025"/>
        <s v="M3 -11S RP MADRUGADA 3453 10-10-2025"/>
        <s v="M3 -11S RP MADRUGADA 3454 10-10-2025"/>
        <s v="M5 1SH2 L12 MADRUGADA 3455 10-10-2025"/>
        <s v="M3 -13S L9 AM 3456 11-10-2025"/>
        <s v="M3 -13S L9 AM 3457 11-10-2025"/>
        <s v="M3 -13S L9 AM 3458 11-10-2025"/>
        <s v="M3 -13S L9 AM 3459 11-10-2025"/>
        <s v="M3 -13S L9 AM 3460 11-10-2025"/>
        <s v="M3 -13S L9 AM 3461 11-10-2025"/>
        <s v="M3 -13S L9 AM 3462 11-10-2025"/>
        <s v="M3 -13S L9 AM 3463 11-10-2025"/>
        <s v="M3 -13S L9 AM 3464 11-10-2025"/>
        <s v="M3 -13S L9 AM 3465 11-10-2025"/>
        <s v="M3 -13S L9 AM 3466 11-10-2025"/>
        <s v="M3 -13S L9 AM 3467 11-10-2025"/>
        <s v="M3 -13S L9 AM 3468 11-10-2025"/>
        <s v="M3 -13S L9 AM 3469 11-10-2025"/>
        <s v="M3 -13S L9 AM 3470 11-10-2025"/>
        <s v="M3 -13S L9 AM 3471 11-10-2025"/>
        <s v="M3 -13S L9 AM 3472 11-10-2025"/>
        <s v="M3 -13S L9 AM 3473 11-10-2025"/>
        <s v="M3 -13S L9 AM 3474 11-10-2025"/>
        <s v="M3 -13S L9 AM 3475 11-10-2025"/>
        <s v="M3 -13S L9 AM 3476 11-10-2025"/>
        <s v="M3 -13S L9 PM 3477 11-10-2025"/>
        <s v="M3 -11S RP PM 3478 11-10-2025"/>
        <s v="M3 -11S RP PM 3479 11-10-2025"/>
        <s v="M3 -11S RP PM 3480 11-10-2025"/>
        <s v="M3 -11N RP PM 3481 11-10-2025"/>
        <s v="M3 -11N RP PM 3482 11-10-2025"/>
        <s v="M3 -13S DQ AM 3483 13-10-2025"/>
        <s v="M3 -13S DQ AM 3484 13-10-2025"/>
        <s v="M3 -13S DQ AM 3485 13-10-2025"/>
        <s v="M3 -13S DQ AM 3486 13-10-2025"/>
        <s v="M3 -13S DQ AM 3487 13-10-2025"/>
        <s v="M3 -13S DQ AM 3488 13-10-2025"/>
        <s v="M3 -13S L9 AM 3489 13-10-2025"/>
        <s v="M3 -13S L9 AM 3490 13-10-2025"/>
        <s v="M3 -13S L9 AM 3491 13-10-2025"/>
        <s v="M3 -13S L9 AM 3492 13-10-2025"/>
        <s v="M3 -13S L9 AM 3493 13-10-2025"/>
        <s v="M3 -13S L9 AM 3494 13-10-2025"/>
        <s v="M3 -13S L9 AM 3495 13-10-2025"/>
        <s v="M3 -13S L9 PM 3496 13-10-2025"/>
        <s v="M3 -13S L9 PM 3497 13-10-2025"/>
        <s v="M3 -13S L9 PM 3498 13-10-2025"/>
        <s v="M3 -13S L9 PM 3499 13-10-2025"/>
        <s v="M3 -13S L9 PM 3500 13-10-2025"/>
        <s v="M3 -13S L9 PM 3501 13-10-2025"/>
        <s v="M3 -13S L9 PM 3502 13-10-2025"/>
        <s v="M3 -13S L9 PM 3503 13-10-2025"/>
        <s v="M3 -13S L9 PM 3504 13-10-2025"/>
        <s v="M5 1SH2 L12 PM 3505 13-10-2025"/>
        <s v="M5 1SH2 L12 PM 3506 13-10-2025"/>
        <s v="M3 -13S L9 MADRUGADA 3507 13-10-2025"/>
        <s v="M3 -13S L9 MADRUGADA 3508 13-10-2025"/>
        <s v="M3 -13S L9 MADRUGADA 3509 13-10-2025"/>
        <s v="M3 -13S L9 MADRUGADA 3510 13-10-2025"/>
        <s v="M3 -13S L9 MADRUGADA 3511 13-10-2025"/>
        <s v="M3 -13S L9 MADRUGADA 3512 13-10-2025"/>
        <s v="M3 -13S L9 MADRUGADA 3513 13-10-2025"/>
        <s v="M3 -13S L9 MADRUGADA 3514 13-10-2025"/>
        <s v="M3 -13S L9 MADRUGADA 3515 13-10-2025"/>
        <s v="M3 -13S L9 MADRUGADA 3516 13-10-2025"/>
        <s v="M3 -13S L9 MADRUGADA 3517 13-10-2025"/>
        <s v="M3 -13S L9 MADRUGADA 3518 13-10-2025"/>
        <s v="M3 -13S L9 MADRUGADA 3519 13-10-2025"/>
        <s v="M3 -13S L9 MADRUGADA 3520 13-10-2025"/>
        <s v="M3 -13S L9 MADRUGADA 3521 13-10-2025"/>
        <s v="M3 -11S RP MADRUGADA 3522 13-10-2025"/>
        <s v="M3 -11S RP MADRUGADA 3523 13-10-2025"/>
        <s v="M3 -11S RP MADRUGADA 3524 13-10-2025"/>
        <s v="M3 -11S RP MADRUGADA 3525 13-10-2025"/>
        <s v="M3 -11N DQ MADRUGADA 3526 13-10-2025"/>
        <s v="M3 -11N DQ MADRUGADA 3527 13-10-2025"/>
        <s v="M3 -11N DQ MADRUGADA 3528 13-10-2025"/>
        <s v="M3 -11N DQ MADRUGADA 3529 13-10-2025"/>
        <s v="M3 -11N DQ MADRUGADA 3530 13-10-2025"/>
        <s v="M3 -11N DQ MADRUGADA 3531 13-10-2025"/>
        <s v="M3 -11N DQ MADRUGADA 3532 13-10-2025"/>
        <s v="M3 -11S AM 3533 14-10-2025"/>
        <s v="M3 -11S AM 3534 14-10-2025"/>
        <s v="M3 -11S AM 3535 14-10-2025"/>
        <s v="M3 -13S L9 AM 3536 14-10-2025"/>
        <s v="M3 -13S L9 AM 3537 14-10-2025"/>
        <s v="M3 -13S L9 AM 3538 14-10-2025"/>
        <s v="M3 -13S L9 AM 3539 14-10-2025"/>
        <s v="M3 -13S L9 AM 3540 14-10-2025"/>
        <s v="M3 -13S L9 AM 3541 14-10-2025"/>
        <s v="M3 -13S L9 AM 3542 14-10-2025"/>
        <s v="M3 -13S L9 AM 3543 14-10-2025"/>
        <s v="M3 -13S L9 AM 3544 14-10-2025"/>
        <s v="M3 -13S L9 AM 3545 14-10-2025"/>
        <s v="M3 -13S L9 AM 3546 14-10-2025"/>
        <s v="M3 -13S L9 AM 3547 14-10-2025"/>
        <s v="M3 -11S PM 3548 14-10-2025"/>
        <s v="M3 -11S PM 3549 14-10-2025"/>
        <s v="M3 -11S PM 3550 14-10-2025"/>
        <s v="M3 -13S L9 PM 3551 14-10-2025"/>
        <s v="M3 -13S L9 PM 3552 14-10-2025"/>
        <s v="M3 -13S L9 PM 3553 14-10-2025"/>
        <s v="M3 -13S L9 PM 3554 14-10-2025"/>
        <s v="M3 -13S L9 PM 3555 14-10-2025"/>
        <s v="M3 -13S L9 PM 3556 14-10-2025"/>
        <s v="M3 -13S L9 PM 3557 14-10-2025"/>
        <s v="M5 1SH2 L12 PM 3558 14-10-2025"/>
        <s v="M5 1SH2 L12 PM 3559 14-10-2025"/>
        <s v="M5 1SH2 L12 NOCHE 3560 14-10-2025"/>
        <s v="M5 1SH2 L12 NOCHE 3561 14-10-2025"/>
        <s v="M5 1SH2 L12 NOCHE 3562 14-10-2025"/>
        <s v="M3 -13S L9 MADRUGADA 3563 14-10-2025"/>
        <s v="M3 -13S L9 MADRUGADA 3564 14-10-2025"/>
        <s v="M3 -13S L9 MADRUGADA 3565 14-10-2025"/>
        <s v="M3 -13S L9 MADRUGADA 3566 14-10-2025"/>
        <s v="M3 -13S L9 MADRUGADA 3567 14-10-2025"/>
        <s v="M3 -13S L9 MADRUGADA 3568 14-10-2025"/>
        <s v="M3 -13S L9 MADRUGADA 3569 14-10-2025"/>
        <s v="M3 -13S L9 MADRUGADA 3570 14-10-2025"/>
        <s v="M3 -13S L9 MADRUGADA 3571 14-10-2025"/>
        <s v="M3 -13S L9 MADRUGADA 3572 14-10-2025"/>
        <s v="M3 -13S L9 MADRUGADA 3573 14-10-2025"/>
        <s v="M3 -13S L9 MADRUGADA 3574 14-10-2025"/>
        <s v="M3 -13S L9 MADRUGADA 3575 14-10-2025"/>
        <s v="M3 -13S L9 MADRUGADA 3576 14-10-2025"/>
        <s v="M3 -13S L9 MADRUGADA 3577 14-10-2025"/>
        <s v="M3 -13S L9 MADRUGADA 3578 14-10-2025"/>
        <s v="M3 -13S L9 MADRUGADA 3579 14-10-2025"/>
        <s v="M3 -13S L9 MADRUGADA 3580 14-10-2025"/>
        <s v="M3 -13S L9 MADRUGADA 3581 14-10-2025"/>
        <s v="M3 -13S L9 MADRUGADA 3582 14-10-2025"/>
        <s v="M3 -13S L9 MADRUGADA 3583 14-10-2025"/>
        <s v="M3 -11N MADRUGADA 3584 14-10-2025"/>
        <s v="M3 -13S L9 AM 3585 15-10-2025"/>
        <s v="M3 -13S L9 AM 3586 15-10-2025"/>
        <s v="M3 -13S L9 AM 3587 15-10-2025"/>
        <s v="M3 -13S L9 AM 3588 15-10-2025"/>
        <s v="M3 -13S L9 AM 3589 15-10-2025"/>
        <s v="M3 -13S L9 AM 3590 15-10-2025"/>
        <s v="M3 -13S L9 AM 3591 15-10-2025"/>
        <s v="M3 -13S L9 AM 3592 15-10-2025"/>
        <s v="M3 -13S L9 AM 3593 15-10-2025"/>
        <s v="M3 -13S L9 AM 3594 15-10-2025"/>
        <s v="M3 -13S L9 AM 3595 15-10-2025"/>
        <s v="M3 -13S L9 AM 3596 15-10-2025"/>
        <s v="M3 -13S L9 AM 3597 15-10-2025"/>
        <s v="M3 -13S L9 AM 3598 15-10-2025"/>
        <s v="M3 -13S L9 PM 3599 15-10-2025"/>
        <s v="M3 -13S L9 PM 3600 15-10-2025"/>
        <s v="M3 -13S L9 PM 3601 15-10-2025"/>
        <s v="M3 -13S L9 PM 3602 15-10-2025"/>
        <s v="M5 1SH2 L12 PM 3603 15-10-2025"/>
        <s v="M5 1SH2 L12 PM 3604 15-10-2025"/>
        <s v="M5 1SH2 L12 PM 3605 15-10-2025"/>
        <s v="M5 1SH2 L12 NOCHE 3606 15-10-2025"/>
        <s v="M5 1SH2 L12 NOCHE 3607 15-10-2025"/>
        <s v="M5 1SH2 L12 NOCHE 3608 15-10-2025"/>
        <s v="M5 1SH2 L12 NOCHE 3609 15-10-2025"/>
        <s v="M5 1SH2 L12 NOCHE 3610 15-10-2025"/>
        <s v="M3 -13S L9 NOCHE 3611 15-10-2025"/>
        <s v="M3 -13S L9 NOCHE 3612 15-10-2025"/>
        <s v="M3 -13S L9 NOCHE 3613 15-10-2025"/>
        <s v="M3 -13S L9 NOCHE 3614 15-10-2025"/>
        <s v="M3 -13S L9 NOCHE 3615 15-10-2025"/>
        <s v="M3 -13S L9 NOCHE 3616 15-10-2025"/>
        <s v="M3 -13S L9 MADRUGADA 3617 15-10-2025"/>
        <s v="M3 -13S L9 MADRUGADA 3618 15-10-2025"/>
        <s v="M3 -13S L9 MADRUGADA 3619 15-10-2025"/>
        <s v="M3 -13S L9 MADRUGADA 3620 15-10-2025"/>
        <s v="M3 -13S L9 MADRUGADA 3621 15-10-2025"/>
        <s v="M3 -13S L9 MADRUGADA 3622 15-10-2025"/>
        <s v="M3 -13S L9 MADRUGADA 3623 15-10-2025"/>
        <s v="M3 -13S L9 MADRUGADA 3624 15-10-2025"/>
        <s v="M3 -13S L9 MADRUGADA 3625 15-10-2025"/>
        <s v="M3 -13S L9 MADRUGADA 3626 15-10-2025"/>
        <s v="M3 -13S L9 MADRUGADA 3627 15-10-2025"/>
        <s v="M3 -11S RP MADRUGADA 3628 15-10-2025"/>
        <s v="M3 -11S RP MADRUGADA 3629 15-10-2025"/>
        <s v="M3 -11S RP MADRUGADA 3630 15-10-2025"/>
        <s v="M3 -11S RP MADRUGADA 3631 15-10-2025"/>
        <s v="M3 -11S RP MADRUGADA 3632 15-10-2025"/>
        <s v="M3 -11S RP MADRUGADA 3633 15-10-2025"/>
        <s v="M3 -11S RP MADRUGADA 3634 15-10-2025"/>
        <s v="M3 -13S L9 AM 3635 16-10-2025"/>
        <s v="M3 -13S L9 AM 3636 16-10-2025"/>
        <s v="M3 -13S L9 AM 3637 16-10-2025"/>
        <s v="M3 -13S L9 AM 3638 16-10-2025"/>
        <s v="M3 -13S L9 AM 3639 16-10-2025"/>
        <s v="M3 -13S L9 AM 3640 16-10-2025"/>
        <s v="M3 -13S L9 AM 3641 16-10-2025"/>
        <s v="M3 -13S L9 AM 3642 16-10-2025"/>
        <s v="M3 -13S L9 AM 3643 16-10-2025"/>
        <s v="M3 -13S L9 AM 3644 16-10-2025"/>
        <s v="M3 -13S L9 AM 3645 16-10-2025"/>
        <s v="M3 -13S L9 AM 3646 16-10-2025"/>
        <s v="M3 -13S L9 AM 3647 16-10-2025"/>
        <s v="M3 -13S L9 AM 3648 16-10-2025"/>
        <s v="M3 -11N AM 3649 16-10-2025"/>
        <s v="M3 -11N AM 3650 16-10-2025"/>
        <s v="M3 -11N AM 3651 16-10-2025"/>
        <s v="M3 -11N AM 3652 16-10-2025"/>
        <s v="M3 -11N AM 3653 16-10-2025"/>
        <s v="M3 -13S L9 PM 3654 16-10-2025"/>
        <s v="M3 -13S L9 PM 3655 16-10-2025"/>
        <s v="M5 1SH2 L12 PM 3656 16-10-2025"/>
        <s v="M5 1SH2 L12 PM 3657 16-10-2025"/>
        <s v="M5 1SH2 L12 PM 3658 16-10-2025"/>
        <s v="M5 1SH2 L12 PM 3659 16-10-2025"/>
        <s v="M5 1SH2 L12 PM 3660 16-10-2025"/>
        <s v="M5 1SH2 L12 NOCHE 3661 16-10-2025"/>
        <s v="M3 -13S L9 NOCHE 3662 16-10-2025"/>
        <s v="M3 -13S L9 NOCHE 3663 16-10-2025"/>
        <s v="M3 -13S L9 NOCHE 3664 16-10-2025"/>
        <s v="M3 -13S L9 NOCHE 3665 16-10-2025"/>
        <s v="M3 -13S L9 NOCHE 3666 16-10-2025"/>
        <s v="M3 -13S L9 NOCHE 3667 16-10-2025"/>
        <s v="M3 -13S L9 NOCHE 3668 16-10-2025"/>
        <s v="M3 -13S L9 NOCHE 3669 16-10-2025"/>
        <s v="M3 -13S L9 NOCHE 3670 16-10-2025"/>
        <s v="M3 -13S L9 NOCHE 3671 16-10-2025"/>
        <s v="M3 -13S L9 NOCHE 3672 16-10-2025"/>
        <s v="M3 -13S L9 NOCHE 3673 16-10-2025"/>
        <s v="M3 -11N MADRUGADA 3674 16-10-2025"/>
        <s v="M3 -11N MADRUGADA 3675 16-10-2025"/>
        <s v="M3 -11N MADRUGADA 3676 16-10-2025"/>
        <s v="M3 -11N MADRUGADA 3677 16-10-2025"/>
        <s v="M3 -11N MADRUGADA 3678 16-10-2025"/>
        <s v="M3 -11N MADRUGADA 3679 16-10-2025"/>
        <s v="M3 -11S MADRUGADA 3680 16-10-2025"/>
        <s v="M3 -11S MADRUGADA 3681 16-10-2025"/>
        <s v="M3 -11S MADRUGADA 3682 16-10-2025"/>
        <s v="M3 -11S MADRUGADA 3683 16-10-2025"/>
        <s v="M3 -11S MADRUGADA 3684 16-10-2025"/>
        <s v="M3 -13S L9 MADRUGADA 3685 16-10-2025"/>
        <s v="M3 -13S L9 MADRUGADA 3686 16-10-2025"/>
        <s v="M5 1SH2 L12 AM 3687 17-10-2025"/>
        <s v="M5 1SH2 L12 AM 3688 17-10-2025"/>
        <s v="M5 1SH2 L12 AM 3689 17-10-2025"/>
        <s v="M5 1SH2 L12 AM 3690 17-10-2025"/>
        <s v="M3 -13S L9 AM 3691 17-10-2025"/>
        <s v="M3 -13S L9 AM 3692 17-10-2025"/>
        <s v="M3 -13S L9 AM 3693 17-10-2025"/>
        <s v="M3 -13S L9 AM 3694 17-10-2025"/>
        <s v="M3 -13S L9 AM 3695 17-10-2025"/>
        <s v="M3 -13S L9 AM 3696 17-10-2025"/>
        <s v="M3 -13S L9 AM 3697 17-10-2025"/>
        <s v="M3 -13S L9 AM 3698 17-10-2025"/>
        <s v="M3 -13S L9 AM 3699 17-10-2025"/>
        <s v="M3 -13S L9 AM 3700 17-10-2025"/>
        <s v="M3 -13S L9 AM 3701 17-10-2025"/>
        <s v="M3 -13S L9 AM 3702 17-10-2025"/>
        <s v="M5 1SH2 L12 PM 3703 17-10-2025"/>
        <s v="M5 1SH2 L12 PM 3704 17-10-2025"/>
        <s v="M3 -13S L9 PM 3705 17-10-2025"/>
        <s v="M3 -13S L9 PM 3706 17-10-2025"/>
        <s v="M5 1SH2 L12 NOCHE 3707 17-10-2025"/>
        <s v="M5 1SH2 L12 NOCHE 3708 17-10-2025"/>
        <s v="M3 -11S AM 3709 20-10-2025"/>
        <s v="M3 -11S AM 3710 20-10-2025"/>
        <s v="M3 -11S AM 3711 20-10-2025"/>
        <s v="M3 -13S L9 AM 3712 20-10-2025"/>
        <s v="M3 -13S L9 AM 3713 20-10-2025"/>
        <s v="M3 -13S L9 AM 3714 20-10-2025"/>
        <s v="M3 -13S L9 AM 3715 20-10-2025"/>
        <s v="M3 -13S L9 AM 3716 20-10-2025"/>
        <s v="M3 -13S L9 AM 3717 20-10-2025"/>
        <s v="M3 -13S L9 AM 3718 20-10-2025"/>
        <s v="M5 1SH2 L12 NOCHE 3719 20-10-2025"/>
        <s v="M5 1SH2 L12 NOCHE 3720 20-10-2025"/>
        <s v="M5 1SH2 L12 NOCHE 3721 20-10-2025"/>
        <s v="M5 1SH2 L12 NOCHE 3722 20-10-2025"/>
        <s v="M5 1SH2 L12 NOCHE 3723 20-10-2025"/>
        <s v="M5 1SH2 L12 NOCHE 3724 20-10-2025"/>
        <s v="M3 -11S MADRUGADA 3725 20-10-2025"/>
        <s v="M3 -11S MADRUGADA 3726 20-10-2025"/>
        <s v="M3 -11S MADRUGADA 3727 20-10-2025"/>
        <s v="M3 -11S MADRUGADA 3728 20-10-2025"/>
        <s v="M3 -11S MADRUGADA 3729 20-10-2025"/>
        <s v="M3 -11S MADRUGADA 3730 20-10-2025"/>
        <s v="M3 -13S L9 AM 3731 21-10-2025"/>
        <s v="M3 -13S L9 AM 3732 21-10-2025"/>
        <s v="M3 -13S L9 AM 3733 21-10-2025"/>
        <s v="M3 -13S L9 AM 3734 21-10-2025"/>
        <s v="M3 -13S L9 AM 3735 21-10-2025"/>
        <s v="M3 -13S L9 AM 3736 21-10-2025"/>
        <s v="M3 -13S L9 AM 3737 21-10-2025"/>
        <s v="M3 -13S L9 AM 3738 21-10-2025"/>
        <s v="M3 -13S L9 AM 3739 21-10-2025"/>
        <s v="M3 -13S L9 AM 3740 21-10-2025"/>
        <s v="M3 -13S L9 AM 3741 21-10-2025"/>
        <s v="M3 -13S L9 AM 3742 21-10-2025"/>
        <s v="M3 -13S L9 AM 3743 21-10-2025"/>
        <s v="M3 -13S L9 AM 3744 21-10-2025"/>
        <s v="M3 -13S L9 AM 3745 21-10-2025"/>
        <s v="M3 -13S L9 AM 3746 21-10-2025"/>
        <s v="M3 -11S RP PM 3747 21-10-2025"/>
        <s v="M3 -13S L9 PM 3748 21-10-2025"/>
        <s v="M3 -13S L9 PM 3749 21-10-2025"/>
        <s v="M3 -13S L9 PM 3750 21-10-2025"/>
        <s v="M3 -13S L9 PM 3751 21-10-2025"/>
        <s v="M3 -13S L9 PM 3752 21-10-2025"/>
        <s v="M3 -13S L9 PM 3753 21-10-2025"/>
        <s v="M3 -13S L9 PM 3754 21-10-2025"/>
        <s v="M3 -11S NOCHE 3755 21-10-2025"/>
        <s v="M3 -13S L9 NOCHE 3756 21-10-2025"/>
        <s v="M3 -13S L9 NOCHE 3757 21-10-2025"/>
        <s v="M3 -13S L9 NOCHE 3758 21-10-2025"/>
        <s v="M3 -13S L9 NOCHE 3759 21-10-2025"/>
        <s v="M3 -13S L9 NOCHE 3760 21-10-2025"/>
        <s v="M3 -13S L9 NOCHE 3761 21-10-2025"/>
        <s v="M3 -13S L9 NOCHE 3762 21-10-2025"/>
        <s v="M3 -13S L9 NOCHE 3763 21-10-2025"/>
        <s v="M3 -13S L9 NOCHE 3764 21-10-2025"/>
        <s v="M3 -13S L9 NOCHE 3765 21-10-2025"/>
        <s v="M5 1SH2 L12 MADRUGADA 3766 21-10-2025"/>
        <s v="M5 1SH2 L12 MADRUGADA 3767 21-10-2025"/>
        <s v="M5 1SH2 L12 MADRUGADA 3768 21-10-2025"/>
        <s v="M5 -1NH1 REC MADRUGADA 3769 21-10-2025"/>
        <s v="M5 -1NH1 REC MADRUGADA 3770 21-10-2025"/>
        <s v="M5 -1NH1 REC MADRUGADA 3771 21-10-2025"/>
        <s v="M5 -1NH1 REC MADRUGADA 3772 21-10-2025"/>
        <s v="M3 -11S RP AM 3773 22-10-2025"/>
        <s v="M3 -11S RP AM 3774 22-10-2025"/>
        <s v="M3 -11S RP AM 3775 22-10-2025"/>
        <s v="M3 -13S L9 AM 3776 22-10-2025"/>
        <s v="M3 -13S L9 AM 3777 22-10-2025"/>
        <s v="M3 -13S L9 AM 3778 22-10-2025"/>
        <s v="M3 -13S L9 AM 3779 22-10-2025"/>
        <s v="M3 -13S L9 AM 3780 22-10-2025"/>
        <s v="M3 -13S L9 AM 3781 22-10-2025"/>
        <s v="M3 -13S L9 AM 3782 22-10-2025"/>
        <s v="M3 -13S L9 AM 3783 22-10-2025"/>
        <s v="M3 -13S L9 AM 3784 22-10-2025"/>
        <s v="M3 -13S L9 AM 3785 22-10-2025"/>
        <s v="M3 -13S L9 AM 3786 22-10-2025"/>
        <s v="M3 -13S L9 AM 3787 22-10-2025"/>
        <s v="M3 -13S L9 AM 3788 22-10-2025"/>
        <s v="M3 -13S L9 AM 3789 22-10-2025"/>
        <s v="M3 -13S L9 AM 3790 22-10-2025"/>
        <s v="M3 -11S RP PM 3791 22-10-2025"/>
        <s v="M3 -11S RP PM 3792 22-10-2025"/>
        <s v="M3 -13S L9 PM 3793 22-10-2025"/>
        <s v="M3 -13S L9 PM 3794 22-10-2025"/>
        <s v="M3 -13S L9 PM 3795 22-10-2025"/>
        <s v="M3 -13S L9 PM 3796 22-10-2025"/>
        <s v="M3 -13S L9 PM 3797 22-10-2025"/>
        <s v="M3 -13S L9 PM 3798 22-10-2025"/>
        <s v="M3 -13S L9 PM 3799 22-10-2025"/>
        <s v="M3 -11S RP NOCHE 3800 22-10-2025"/>
        <s v="M3 -11S RP NOCHE 3801 22-10-2025"/>
        <s v="M3 -13S L9 NOCHE 3802 22-10-2025"/>
        <s v="M3 -13S L9 NOCHE 3803 22-10-2025"/>
        <s v="M3 -13S L9 NOCHE 3804 22-10-2025"/>
        <s v="M3 -13S L9 NOCHE 3805 22-10-2025"/>
        <s v="M3 -13S L9 NOCHE 3806 22-10-2025"/>
        <s v="M3 -13S L9 NOCHE 3807 22-10-2025"/>
        <s v="M3 -13S L9 NOCHE 3808 22-10-2025"/>
        <s v="M3 -13S L9 NOCHE 3809 22-10-2025"/>
        <s v="M3 -13S L9 NOCHE 3810 22-10-2025"/>
        <s v="M3 -13S L9 NOCHE 3811 22-10-2025"/>
        <s v="M3 -13S L9 NOCHE 3812 22-10-2025"/>
        <s v="M3 -13S L9 NOCHE 3813 22-10-2025"/>
        <s v="M3 -11N MADRUGADA 3814 22-10-2025"/>
        <s v="M3 -11N MADRUGADA 3815 22-10-2025"/>
        <s v="M3 -11N MADRUGADA 3816 22-10-2025"/>
        <s v="M3 -11N MADRUGADA 3817 22-10-2025"/>
        <s v="M3 -11N MADRUGADA 3818 22-10-2025"/>
        <s v="M3 -11N MADRUGADA 3819 22-10-2025"/>
        <s v="M3 -11N MADRUGADA 3820 22-10-2025"/>
        <s v="M3 -11N MADRUGADA 3821 22-10-2025"/>
        <s v="M3 -11N MADRUGADA 3822 22-10-2025"/>
        <s v="M3 -11N MADRUGADA 3823 22-10-2025"/>
        <s v="M3 -11N MADRUGADA 3824 22-10-2025"/>
        <s v="M3 -13S L9 MADRUGADA 3825 22-10-2025"/>
        <s v="M3 -13S L9 MADRUGADA 3826 22-10-2025"/>
        <s v="M3 -11S RP AM 3827 23-10-2025"/>
        <s v="M3 -11S RP AM 3828 23-10-2025"/>
        <s v="M3 -11S RP AM 3829 23-10-2025"/>
        <s v="M3 -11S RP AM 3830 23-10-2025"/>
        <s v="M3 -13S L9 AM 3831 23-10-2025"/>
        <s v="M3 -13S L9 AM 3832 23-10-2025"/>
        <s v="M3 -13S L9 AM 3833 23-10-2025"/>
        <s v="M3 -13S L9 AM 3834 23-10-2025"/>
        <s v="M3 -13S L9 AM 3835 23-10-2025"/>
        <s v="M3 -13S L9 AM 3836 23-10-2025"/>
        <s v="M3 -13S L9 AM 3837 23-10-2025"/>
        <s v="M3 -13S L9 AM 3838 23-10-2025"/>
        <s v="M3 -13S L9 AM 3839 23-10-2025"/>
        <s v="M3 -13S L9 AM 3840 23-10-2025"/>
        <s v="M3 -13S L9 AM 3841 23-10-2025"/>
        <s v="M3 -13S L9 AM 3842 23-10-2025"/>
        <s v="M3 -13S L9 AM 3843 23-10-2025"/>
        <s v="M3 -11S RP PM 3844 23-10-2025"/>
        <s v="M3 -11S RP PM 3845 23-10-2025"/>
        <s v="M3 -11S RP PM 3846 23-10-2025"/>
        <s v="M3 -11S RP PM 3847 23-10-2025"/>
        <s v="M3 -11S RP PM 3848 23-10-2025"/>
        <s v="M3 -11S RP PM 3849 23-10-2025"/>
        <s v="M3 -11S RP PM 3850 23-10-2025"/>
        <s v="M5 -1NH2 REC PM 3851 23-10-2025"/>
        <s v="M5 -1NH2 REC PM 3852 23-10-2025"/>
        <s v="M5 -1NH2 REC PM 3853 23-10-2025"/>
        <s v="M5 -1NH2 REC PM 3854 23-10-2025"/>
        <s v="M5 -1NH2 REC PM 3855 23-10-2025"/>
        <s v="M5 -1NH2 REC PM 3856 23-10-2025"/>
        <s v="M5 -1NH2 REC PM 3857 23-10-2025"/>
        <s v="M5 -1NH2 REC PM 3858 23-10-2025"/>
        <s v="M5 -1NH2 REC PM 3859 23-10-2025"/>
        <s v="M5 -1NH2 REC PM 3860 23-10-2025"/>
        <s v="M5 -1NH2 REC PM 3861 23-10-2025"/>
        <s v="M3 -13S L9 NOCHE 3862 23-10-2025"/>
        <s v="M3 -13S L9 NOCHE 3863 23-10-2025"/>
        <s v="M3 -13S L9 NOCHE 3864 23-10-2025"/>
        <s v="M3 -13S L9 NOCHE 3865 23-10-2025"/>
        <s v="M3 -13S L9 NOCHE 3866 23-10-2025"/>
        <s v="M3 -13S L9 NOCHE 3867 23-10-2025"/>
        <s v="M3 -13S L9 NOCHE 3868 23-10-2025"/>
        <s v="M3 -11S RP NOCHE 3869 23-10-2025"/>
        <s v="M3 -11S RP NOCHE 3870 23-10-2025"/>
        <s v="M3 -11S RP NOCHE 3871 23-10-2025"/>
        <s v="M3 -11S RP NOCHE 3872 23-10-2025"/>
        <s v="M3 -11S RP NOCHE 3873 23-10-2025"/>
        <s v="M3 -11S RP NOCHE 3874 23-10-2025"/>
        <s v="M3 -11S RP NOCHE 3875 23-10-2025"/>
        <s v="M5 -1NH2 REC NOCHE 3876 23-10-2025"/>
        <s v="M5 -1NH2 REC NOCHE 3877 23-10-2025"/>
        <s v="M3 -11N MADRUGADA 3878 23-10-2025"/>
        <s v="M3 -11N MADRUGADA 3879 23-10-2025"/>
        <s v="M3 -11N MADRUGADA 3880 23-10-2025"/>
        <s v="M3 -11N MADRUGADA 3881 23-10-2025"/>
        <s v="M3 -11N MADRUGADA 3882 23-10-2025"/>
        <s v="M3 -11N MADRUGADA 3883 23-10-2025"/>
        <s v="M3 -11N MADRUGADA 3884 23-10-2025"/>
        <s v="M3 -11N MADRUGADA 3885 23-10-2025"/>
        <s v="M3 -11N MADRUGADA 3886 23-10-2025"/>
        <s v="M3 -11N MADRUGADA 3887 23-10-2025"/>
        <s v="M3 -11N MADRUGADA 3888 23-10-2025"/>
        <s v="M3 -11N MADRUGADA 3889 23-10-2025"/>
        <s v="M3 -11N MADRUGADA 3890 23-10-2025"/>
        <s v="M3 -11N MADRUGADA 3891 23-10-2025"/>
        <s v="M5 -1NH2 REC MADRUGADA 3892 23-10-2025"/>
        <s v="M5 -1NH2 REC MADRUGADA 3893 23-10-2025"/>
        <s v="M5 -1NH2 REC MADRUGADA 3894 23-10-2025"/>
        <s v="M3 -11S RP AM 3895 24-10-2025"/>
        <s v="M3 -11S RP AM 3896 24-10-2025"/>
        <s v="M3 -11S RP AM 3897 24-10-2025"/>
        <s v="M3 -11S RP AM 3898 24-10-2025"/>
        <s v="M3 -11S RP AM 3899 24-10-2025"/>
        <s v="M3 -11S RP AM 3900 24-10-2025"/>
        <s v="M3 -11S RP AM 3901 24-10-2025"/>
        <s v="M5 -1NH2 REC AM 3902 24-10-2025"/>
        <s v="M5 -1NH2 REC AM 3903 24-10-2025"/>
        <s v="M5 -1NH2 REC AM 3904 24-10-2025"/>
        <s v="M5 -1NH2 REC AM 3905 24-10-2025"/>
        <s v="M5 -1NH2 REC AM 3906 24-10-2025"/>
        <s v="M5 -1NH2 REC AM 3907 24-10-2025"/>
        <s v="M5 -1NH2 REC AM 3908 24-10-2025"/>
        <s v="M5 -1NH2 REC AM 3909 24-10-2025"/>
        <s v="M5 -1NH2 REC AM 3910 24-10-2025"/>
        <s v="M5 -1NH2 REC AM 3911 24-10-2025"/>
        <s v="M3 -13S L9 AM 3912 24-10-2025"/>
        <s v="M3 -13S L9 AM 3913 24-10-2025"/>
        <s v="M3 -13S L9 AM 3914 24-10-2025"/>
        <s v="M3 -13S L9 AM 3915 24-10-2025"/>
        <s v="M3 -13S L9 AM 3916 24-10-2025"/>
        <s v="M3 -13S L9 AM 3917 24-10-2025"/>
        <s v="M3 -13S L9 PM 3918 24-10-2025"/>
        <s v="M3 -13S L9 PM 3919 24-10-2025"/>
        <s v="M3 -13S L9 PM 3920 24-10-2025"/>
        <s v="M3 -13S L9 PM 3921 24-10-2025"/>
        <s v="M3 -13S L9 PM 3922 24-10-2025"/>
        <s v="M3 -13S L9 PM 3923 24-10-2025"/>
        <s v="M3 -13S L9 PM 3924 24-10-2025"/>
        <s v="M3 -13S L9 PM 3925 24-10-2025"/>
        <s v="M3 -13S L9 PM 3926 24-10-2025"/>
        <s v="M3 -13S L9 PM 3927 24-10-2025"/>
        <s v="M3 -13S L9 PM 3928 24-10-2025"/>
        <s v="M3 -13S L9 PM 3929 24-10-2025"/>
        <s v="M3 -11S RP NOCHE 3930 24-10-2025"/>
        <s v="M3 -11S RP NOCHE 3931 24-10-2025"/>
        <s v="M3 -11S RP NOCHE 3932 24-10-2025"/>
        <s v="M3 -11S RP NOCHE 3933 24-10-2025"/>
        <s v="M3 -11S RP NOCHE 3934 24-10-2025"/>
        <s v="M3 -13S L9 NOCHE 3935 24-10-2025"/>
        <s v="M3 -13S L9 NOCHE 3936 24-10-2025"/>
        <s v="M3 -13S L9 NOCHE 3937 24-10-2025"/>
        <s v="M5 1SH2 L12 NOCHE 3938 24-10-2025"/>
        <s v="M5 1SH2 L12 NOCHE 3939 24-10-2025"/>
        <s v="M3 -13S L9 MADRUGADA 3940 24-10-2025"/>
        <s v="M3 -13S L9 MADRUGADA 3941 24-10-2025"/>
        <s v="M3 -13S L9 MADRUGADA 3942 24-10-2025"/>
        <s v="M3 -13S L9 MADRUGADA 3943 24-10-2025"/>
        <s v="M3 -13S L9 MADRUGADA 3944 24-10-2025"/>
        <s v="M3 -13S L9 MADRUGADA 3945 24-10-2025"/>
        <s v="M3 -13S L9 MADRUGADA 3946 24-10-2025"/>
        <s v="M3 -13S L9 MADRUGADA 3947 24-10-2025"/>
        <s v="M3 -13S L9 MADRUGADA 3948 24-10-2025"/>
        <s v="M3 -11N MADRUGADA 3949 24-10-2025"/>
        <s v="M3 -11N MADRUGADA 3950 24-10-2025"/>
        <s v="M3 -11N MADRUGADA 3951 24-10-2025"/>
        <s v="M3 -11N MADRUGADA 3952 24-10-2025"/>
        <s v="M3 -11N MADRUGADA 3953 24-10-2025"/>
        <s v="M3 -11N MADRUGADA 3954 24-10-2025"/>
        <s v="M3 -11S AM 3955 25-10-2025"/>
        <s v="M3 -11S AM 3956 25-10-2025"/>
        <s v="M3 -11S AM 3957 25-10-2025"/>
        <s v="M3 -11S AM 3958 25-10-2025"/>
        <s v="M3 -11S AM 3959 25-10-2025"/>
        <s v="M3 -11S AM 3960 25-10-2025"/>
        <s v="M3 -13S L9 AM 3961 25-10-2025"/>
        <s v="M3 -13S L9 AM 3962 25-10-2025"/>
        <s v="M3 -13S L9 AM 3963 25-10-2025"/>
        <s v="M3 -13S L9 AM 3964 25-10-2025"/>
        <s v="M3 -13S L9 AM 3965 25-10-2025"/>
        <s v="M3 -13S L9 AM 3966 25-10-2025"/>
        <s v="M3 -13S L9 AM 3967 25-10-2025"/>
        <s v="M3 -11S PM 3968 25-10-2025"/>
        <s v="M3 -11S PM 3969 25-10-2025"/>
        <s v="M3 -11S PM 3970 25-10-2025"/>
        <s v="M3 -13S L9 PM 3971 25-10-2025"/>
        <s v="M3 -13S L9 PM 3972 25-10-2025"/>
        <s v="M3 -13S L9 PM 3973 25-10-2025"/>
        <s v="M3 -13S L9 PM 3974 25-10-2025"/>
        <s v="M3 -13S L9 PM 3975 25-10-2025"/>
        <s v="M3 -13S L9 PM 3976 25-10-2025"/>
        <s v="M3 -13S L9 PM 3977 25-10-2025"/>
        <s v="M3 -13S L9 PM 3978 25-10-2025"/>
        <s v="M3 -13S L9 PM 3979 25-10-2025"/>
        <s v="M3 -13S L9 PM 3980 25-10-2025"/>
        <s v="M3 -13S L9 PM 3981 25-10-2025"/>
        <s v="M3 -13S L9 PM 3982 25-10-2025"/>
        <s v="M3 -13S L9 PM 3983 25-10-2025"/>
        <s v="M3 -11S AM 3984 27-10-2025"/>
        <s v="M3 -11S AM 3985 27-10-2025"/>
        <s v="M3 -11S AM 3986 27-10-2025"/>
        <s v="M3 -11S AM 3987 27-10-2025"/>
        <s v="M3 -11S AM 3988 27-10-2025"/>
        <s v="M3 -13S L9 AM 3989 27-10-2025"/>
        <s v="M3 -13S L9 AM 3990 27-10-2025"/>
        <s v="M3 -13S L9 AM 3991 27-10-2025"/>
        <s v="M3 -13S L9 AM 3992 27-10-2025"/>
        <s v="M3 -13S L9 AM 3993 27-10-2025"/>
        <s v="M3 -13S L9 AM 3994 27-10-2025"/>
        <s v="M3 -13S L9 AM 3995 27-10-2025"/>
        <s v="M3 -13S L9 AM 3996 27-10-2025"/>
        <s v="M3 -13S L9 AM 3997 27-10-2025"/>
        <s v="M3 -13S L9 AM 3998 27-10-2025"/>
        <s v="M3 -13S L9 AM 3999 27-10-2025"/>
        <s v="M3 -13S L9 AM 4000 27-10-2025"/>
        <s v="M3 -11S PM 4001 27-10-2025"/>
        <s v="M3 -11S PM 4002 27-10-2025"/>
        <s v="M3 -11S PM 4003 27-10-2025"/>
        <s v="M3 -11S PM 4004 27-10-2025"/>
        <s v="M3 -11S PM 4005 27-10-2025"/>
        <s v="M3 -13S L9 PM 4006 27-10-2025"/>
        <s v="M3 -13S L9 PM 4007 27-10-2025"/>
        <s v="M3 -13S L9 PM 4008 27-10-2025"/>
        <s v="M3 -13S L9 PM 4009 27-10-2025"/>
        <s v="M3 -13S L9 PM 4010 27-10-2025"/>
        <s v="M3 -13S L9 PM 4011 27-10-2025"/>
        <s v="M3 -13S L9 PM 4012 27-10-2025"/>
        <s v="M3 -13S L9 PM 4013 27-10-2025"/>
        <s v="M3 -13S L9 PM 4014 27-10-2025"/>
        <s v="M3 -13S L9 PM 4015 27-10-2025"/>
        <s v="M3 -11N NOCHE 4016 27-10-2025"/>
        <s v="M3 -11N NOCHE 4017 27-10-2025"/>
        <s v="M3 -11N NOCHE 4018 27-10-2025"/>
        <s v="M3 -11N NOCHE 4019 27-10-2025"/>
        <s v="M3 -11N NOCHE 4020 27-10-2025"/>
        <s v="M3 -11N NOCHE 4021 27-10-2025"/>
        <s v="M3 -11N NOCHE 4022 27-10-2025"/>
        <s v="M3 -11N NOCHE 4023 27-10-2025"/>
        <s v="M3 -11N NOCHE 4024 27-10-2025"/>
        <s v="M3 -11N NOCHE 4025 27-10-2025"/>
        <s v="M3 -11N NOCHE 4026 27-10-2025"/>
        <s v="M3 -11N NOCHE 4027 27-10-2025"/>
        <s v="M3 -11N NOCHE 4028 27-10-2025"/>
        <s v="M3 -11S NOCHE 4029 27-10-2025"/>
        <s v="M3 -11S NOCHE 4030 27-10-2025"/>
        <s v="M3 -11S NOCHE 4031 27-10-2025"/>
        <s v="M3 -11S NOCHE 4032 27-10-2025"/>
        <s v="M3 -11S NOCHE 4033 27-10-2025"/>
        <s v="M3 -13S L9 NOCHE 4034 27-10-2025"/>
        <s v="M3 -13S L9 NOCHE 4035 27-10-2025"/>
        <s v="M3 -13S L9 NOCHE 4036 27-10-2025"/>
        <s v="M3 -13S L9 NOCHE 4037 27-10-2025"/>
        <s v="M3 -13S L9 NOCHE 4038 27-10-2025"/>
        <s v="M3 -13S L9 NOCHE 4039 27-10-2025"/>
        <s v="M3 -13S L9 NOCHE 4040 27-10-2025"/>
        <s v="M3 -13S L9 NOCHE 4041 27-10-2025"/>
        <s v="M3 -13S L9 NOCHE 4042 27-10-2025"/>
        <s v="M3 -13S L9 NOCHE 4043 27-10-2025"/>
        <s v="M3 -13S L9 NOCHE 4044 27-10-2025"/>
        <s v="M5 -1NH2 REC MADRUGADA 4045 27-10-2025"/>
        <s v="M5 -1NH2 REC MADRUGADA 4046 27-10-2025"/>
        <s v="M5 -1NH2 REC MADRUGADA 4047 27-10-2025"/>
        <s v="M5 -1NH2 REC MADRUGADA 4048 27-10-2025"/>
        <s v="M5 -1NH2 REC MADRUGADA 4049 27-10-2025"/>
        <s v="M5 -1NH2 REC MADRUGADA 4050 27-10-2025"/>
        <s v="M5 -1NH2 REC MADRUGADA 4051 27-10-2025"/>
        <s v="M5 -1NH2 REC MADRUGADA 4052 27-10-2025"/>
        <s v="M5 -1NH2 REC MADRUGADA 4053 27-10-2025"/>
        <s v="M5 -1NH2 REC MADRUGADA 4054 27-10-2025"/>
        <s v="M5 -1NH2 REC MADRUGADA 4055 27-10-2025"/>
        <s v="M5 -1NH2 REC MADRUGADA 4056 27-10-2025"/>
        <s v="M5 -1NH2 REC MADRUGADA 4057 27-10-2025"/>
        <s v="M5 -1NH2 REC MADRUGADA 4058 27-10-2025"/>
        <s v="M5 -1NH2 REC MADRUGADA 4059 27-10-2025"/>
        <s v="M5 -1NH2 REC MADRUGADA 4060 27-10-2025"/>
        <s v="M5 -1NH2 REC MADRUGADA 4061 27-10-2025"/>
        <s v="M5 -1NH2 REC MADRUGADA 4062 27-10-2025"/>
        <s v="M3 -13S L9 MADRUGADA 4063 27-10-2025"/>
        <s v="M3 -13S L9 MADRUGADA 4064 27-10-2025"/>
        <s v="M3 -13S L9 MADRUGADA 4065 27-10-2025"/>
        <s v="M3 -13S L9 MADRUGADA 4066 27-10-2025"/>
        <s v="M3 -13S L9 MADRUGADA 4067 27-10-2025"/>
        <s v="M3 -13S L9 MADRUGADA 4068 27-10-2025"/>
        <s v="M3 -13S L9 MADRUGADA 4069 27-10-2025"/>
        <s v="M3 -13S L9 MADRUGADA 4070 27-10-2025"/>
        <s v="M3 -13S L9 MADRUGADA 4071 27-10-2025"/>
        <s v="M3 -11S AM 4072 28-10-2025"/>
        <s v="M3 -11S AM 4073 28-10-2025"/>
        <s v="M3 -11S AM 4074 28-10-2025"/>
        <s v="M3 -11S AM 4075 28-10-2025"/>
        <s v="M3 -11S AM 4076 28-10-2025"/>
        <s v="M3 -11S AM 4077 28-10-2025"/>
        <s v="M3 -11S AM 4078 28-10-2025"/>
        <s v="M3 -11S AM 4079 28-10-2025"/>
        <s v="M3 -13S L9 AM 4080 28-10-2025"/>
        <s v="M3 -13S L9 AM 4081 28-10-2025"/>
        <s v="M3 -13S L9 AM 4082 28-10-2025"/>
        <s v="M3 -13S L9 AM 4083 28-10-2025"/>
        <s v="M3 -13S L9 AM 4084 28-10-2025"/>
        <s v="M3 -13S L9 AM 4085 28-10-2025"/>
        <s v="M3 -11N AM 4086 28-10-2025"/>
        <s v="M3 -11N AM 4087 28-10-2025"/>
        <s v="M3 -11N AM 4088 28-10-2025"/>
        <s v="M3 -11S PM 4089 28-10-2025"/>
        <s v="M3 -11S PM 4090 28-10-2025"/>
        <s v="M3 -11S PM 4091 28-10-2025"/>
        <s v="M3 -11S PM 4092 28-10-2025"/>
        <s v="M3 -11S PM 4093 28-10-2025"/>
        <s v="M5 -1NH2 REC PM 4094 28-10-2025"/>
        <s v="M5 -1NH2 REC PM 4095 28-10-2025"/>
        <s v="M5 -1NH2 REC PM 4096 28-10-2025"/>
        <s v="M5 -1NH2 REC PM 4097 28-10-2025"/>
        <s v="M5 -1NH2 REC PM 4098 28-10-2025"/>
        <s v="M5 -1NH2 REC PM 4099 28-10-2025"/>
        <s v="M5 -1NH2 REC PM 4100 28-10-2025"/>
        <s v="M5 -1NH2 REC PM 4101 28-10-2025"/>
        <s v="M5 -1NH2 REC PM 4102 28-10-2025"/>
        <s v="M5 -1NH2 REC PM 4103 28-10-2025"/>
        <s v="M5 -1NH2 REC PM 4104 28-10-2025"/>
        <s v="M5 -1NH2 REC PM 4105 28-10-2025"/>
        <s v="M5 -1NH2 REC PM 4106 28-10-2025"/>
        <s v="M5 -1NH2 REC PM 4107 28-10-2025"/>
        <s v="M3 -11S NOCHE 4108 28-10-2025"/>
        <s v="M3 -11S NOCHE 4109 28-10-2025"/>
        <s v="M3 -13S L9 NOCHE 4110 28-10-2025"/>
        <s v="M3 -13S L9 NOCHE 4111 28-10-2025"/>
        <s v="M3 -13S L9 NOCHE 4112 28-10-2025"/>
        <s v="M3 -13S L9 NOCHE 4113 28-10-2025"/>
        <s v="M3 -13S L9 NOCHE 4114 28-10-2025"/>
        <s v="M3 -13S L9 NOCHE 4115 28-10-2025"/>
        <s v="M3 -13S L9 NOCHE 4116 28-10-2025"/>
        <s v="M3 -13S L9 NOCHE 4117 28-10-2025"/>
        <s v="M3 -13S L9 NOCHE 4118 28-10-2025"/>
        <s v="M3 -13S L9 NOCHE 4119 28-10-2025"/>
        <s v="M3 -13S L9 NOCHE 4120 28-10-2025"/>
        <s v="M3 -13S L9 NOCHE 4121 28-10-2025"/>
        <s v="M3 -13S L9 NOCHE 4122 28-10-2025"/>
        <s v="M3 -13S L9 NOCHE 4123 28-10-2025"/>
        <s v="M3 -13S L9 NOCHE 4124 28-10-2025"/>
        <s v="M3 -13S L9 NOCHE 4125 28-10-2025"/>
        <s v="M3 -13S L9 NOCHE 4126 28-10-2025"/>
        <s v="M3 -13S L9 NOCHE 4127 28-10-2025"/>
        <s v="M3 -13S L9 NOCHE 4128 28-10-2025"/>
        <s v="M3 -13S L9 NOCHE 4129 28-10-2025"/>
        <s v="M3 -13S L9 NOCHE 4130 28-10-2025"/>
        <s v="M3 -13S L9 NOCHE 4131 28-10-2025"/>
        <s v="M3 -13S L9 NOCHE 4132 28-10-2025"/>
        <s v="M3 -13S L9 NOCHE 4133 28-10-2025"/>
        <s v="M5 -1NH2 REC NOCHE 4134 28-10-2025"/>
        <s v="M5 -1NH2 REC NOCHE 4135 28-10-2025"/>
        <s v="M5 -1NH2 REC NOCHE 4136 28-10-2025"/>
        <s v="M5 -1NH2 REC NOCHE 4137 28-10-2025"/>
        <s v="M5 -1NH2 REC NOCHE 4138 28-10-2025"/>
        <s v="M5 -1NH2 REC NOCHE 4139 28-10-2025"/>
        <s v="M5 -1NH2 REC NOCHE 4140 28-10-2025"/>
        <s v="M5 -1NH2 REC NOCHE 4141 28-10-2025"/>
        <s v="M3 -11N MADRUGADA 4142 28-10-2025"/>
        <s v="M3 -11N MADRUGADA 4143 28-10-2025"/>
        <s v="M3 -11N MADRUGADA 4144 28-10-2025"/>
        <s v="M3 -11N MADRUGADA 4145 28-10-2025"/>
        <s v="M3 -11N MADRUGADA 4146 28-10-2025"/>
        <s v="M3 -11N MADRUGADA 4147 28-10-2025"/>
        <s v="M3 -11S MADRUGADA 4148 28-10-2025"/>
        <s v="M3 -11S MADRUGADA 4149 28-10-2025"/>
        <s v="M3 -11S MADRUGADA 4150 28-10-2025"/>
        <s v="M3 -11S MADRUGADA 4151 28-10-2025"/>
        <s v="M3 -11S MADRUGADA 4152 28-10-2025"/>
        <s v="M3 -11S MADRUGADA 4153 28-10-2025"/>
        <s v="M3 -11S MADRUGADA 4154 28-10-2025"/>
        <s v="M3 -13S L9 MADRUGADA 4155 28-10-2025"/>
        <s v="M3 -13S L9 MADRUGADA 4156 28-10-2025"/>
        <s v="M3 -11N AM 4157 29-10-2025"/>
        <s v="M3 -11N AM 4158 29-10-2025"/>
        <s v="M3 -11N AM 4159 29-10-2025"/>
        <s v="M3 -11N AM 4160 29-10-2025"/>
        <s v="M3 -11N AM 4161 29-10-2025"/>
        <s v="M3 -11N AM 4162 29-10-2025"/>
        <s v="M3 -13S L9 AM 4163 29-10-2025"/>
        <s v="M3 -13S L9 AM 4164 29-10-2025"/>
        <s v="M3 -13S L9 AM 4165 29-10-2025"/>
        <s v="M3 -13S L9 AM 4166 29-10-2025"/>
        <s v="M3 -13S L9 AM 4167 29-10-2025"/>
        <s v="M3 -13S L9 AM 4168 29-10-2025"/>
        <s v="M3 -13S L9 AM 4169 29-10-2025"/>
        <s v="M3 -13S L9 AM 4170 29-10-2025"/>
        <s v="M3 -13S L9 AM 4171 29-10-2025"/>
        <s v="M3 -13S L9 AM 4172 29-10-2025"/>
        <s v="M3 -13S L9 AM 4173 29-10-2025"/>
        <s v="M3 -11S PM 4174 29-10-2025"/>
        <s v="M3 -11S PM 4175 29-10-2025"/>
        <s v="M3 -11S PM 4176 29-10-2025"/>
        <s v="M3 -11S PM 4177 29-10-2025"/>
        <s v="M5 -1NH2 REC PM 4178 29-10-2025"/>
        <s v="M5 -1NH2 REC PM 4179 29-10-2025"/>
        <s v="M5 -1NH2 REC PM 4180 29-10-2025"/>
        <s v="M5 -1NH2 REC PM 4181 29-10-2025"/>
        <s v="M5 -1NH2 REC PM 4182 29-10-2025"/>
        <s v="M5 -1NH2 REC PM 4183 29-10-2025"/>
        <s v="M5 -1NH2 REC PM 4184 29-10-2025"/>
        <s v="M5 -1NH2 REC PM 4185 29-10-2025"/>
        <s v="M5 -1NH2 REC PM 4186 29-10-2025"/>
        <s v="M5 -1NH2 REC PM 4187 29-10-2025"/>
        <s v="M3 -13S L9 PM 4188 29-10-2025"/>
        <s v="M3 -13S L9 PM 4189 29-10-2025"/>
        <s v="M3 -13S L9 PM 4190 29-10-2025"/>
        <s v="M3 -11N NOCHE 4191 29-10-2025"/>
        <s v="M3 -11N NOCHE 4192 29-10-2025"/>
        <s v="M3 -11N NOCHE 4193 29-10-2025"/>
        <s v="M3 -11S NOCHE 4194 29-10-2025"/>
        <s v="M3 -11S NOCHE 4195 29-10-2025"/>
        <s v="M3 -11S NOCHE 4196 29-10-2025"/>
        <s v="M3 -13S L9 NOCHE 4197 29-10-2025"/>
        <s v="M3 -13S L9 NOCHE 4198 29-10-2025"/>
        <s v="M3 -13S L9 NOCHE 4199 29-10-2025"/>
        <s v="M3 -13S L9 NOCHE 4200 29-10-2025"/>
        <s v="M3 -13S L9 NOCHE 4201 29-10-2025"/>
        <s v="M3 -13S L9 NOCHE 4202 29-10-2025"/>
        <s v="M3 -13S L9 NOCHE 4203 29-10-2025"/>
        <s v="M3 -13S L9 NOCHE 4204 29-10-2025"/>
        <s v="M3 -13S L9 NOCHE 4205 29-10-2025"/>
        <s v="M3 -13S L9 NOCHE 4206 29-10-2025"/>
        <s v="M3 -13S L9 NOCHE 4207 29-10-2025"/>
        <s v="M3 -13S L9 NOCHE 4208 29-10-2025"/>
        <s v="M3 -13S L9 NOCHE 4209 29-10-2025"/>
        <s v="M3 -13S L9 NOCHE 4210 29-10-2025"/>
        <s v="M3 -13S L9 NOCHE 4211 29-10-2025"/>
        <s v="M3 -13S L9 NOCHE 4212 29-10-2025"/>
        <s v="M3 -13S L9 NOCHE 4213 29-10-2025"/>
        <s v="M3 -13S L9 NOCHE 4214 29-10-2025"/>
        <s v="M3 -13S L9 NOCHE 4215 29-10-2025"/>
        <s v="M5 -1NH2 REC NOCHE 4216 29-10-2025"/>
        <s v="M5 -1NH2 REC NOCHE 4217 29-10-2025"/>
        <s v="M5 -1NH2 REC NOCHE 4218 29-10-2025"/>
        <s v="M5 -1NH2 REC NOCHE 4219 29-10-2025"/>
        <s v="M5 -1NH2 REC NOCHE 4220 29-10-2025"/>
        <s v="M5 -1NH2 REC NOCHE 4221 29-10-2025"/>
        <s v="M3 -13S L9 MADRUGADA 4222 29-10-2025"/>
        <s v="M3 -13S L9 MADRUGADA 4223 29-10-2025"/>
        <s v="M3 -13S L9 MADRUGADA 4224 29-10-2025"/>
        <s v="M3 -13S L9 MADRUGADA 4225 29-10-2025"/>
        <s v="M3 -13S L9 MADRUGADA 4226 29-10-2025"/>
        <s v="M3 -13S L9 MADRUGADA 4227 29-10-2025"/>
        <s v="M3 -13S L9 MADRUGADA 4228 29-10-2025"/>
        <s v="M3 -13S L9 MADRUGADA 4229 29-10-2025"/>
        <s v="M3 -13S L9 MADRUGADA 4230 29-10-2025"/>
        <s v="M3 -13S L9 MADRUGADA 4231 29-10-2025"/>
        <s v="M5 -1NH2 REC MADRUGADA 4232 29-10-2025"/>
        <s v="M5 -1NH2 REC MADRUGADA 4233 29-10-2025"/>
        <s v="M3 -11S AM 4234 30-10-2025"/>
        <s v="M3 -11S AM 4235 30-10-2025"/>
        <s v="M3 -11S AM 4236 30-10-2025"/>
        <s v="M3 -11S AM 4237 30-10-2025"/>
        <s v="M3 -11S AM 4238 30-10-2025"/>
        <s v="M3 -13S L9 AM 4239 30-10-2025"/>
        <s v="M3 -13S L9 AM 4240 30-10-2025"/>
        <s v="M3 -13S L9 AM 4241 30-10-2025"/>
        <s v="M3 -13S L9 AM 4242 30-10-2025"/>
        <s v="M3 -13S L9 AM 4243 30-10-2025"/>
        <s v="M3 -13S L9 AM 4244 30-10-2025"/>
        <s v="M3 -13S L9 AM 4245 30-10-2025"/>
        <s v="M3 -13S L9 AM 4246 30-10-2025"/>
        <s v="M3 -13S L9 AM 4247 30-10-2025"/>
        <s v="M3 -13S L9 AM 4248 30-10-2025"/>
        <s v="M3 -13S L9 AM 4249 30-10-2025"/>
        <s v="M3 -13S L9 AM 4250 30-10-2025"/>
        <s v="M3 -13S L9 AM 4251 30-10-2025"/>
        <s v="M3 -11S PM 4252 30-10-2025"/>
        <s v="M3 -11S PM 4253 30-10-2025"/>
        <s v="M3 -11S PM 4254 30-10-2025"/>
        <s v="M3 -11S PM 4255 30-10-2025"/>
        <s v="M5 -1NH2 REC PM 4256 30-10-2025"/>
        <s v="M5 -1NH2 REC PM 4257 30-10-2025"/>
        <s v="M5 -1NH2 REC PM 4258 30-10-2025"/>
        <s v="M5 -1NH2 REC PM 4259 30-10-2025"/>
        <s v="M5 -1NH2 REC PM 4260 30-10-2025"/>
        <s v="M3 -13S L9 PM 4261 30-10-2025"/>
        <s v="M3 -13S L9 PM 4262 30-10-2025"/>
        <s v="M3 -13S L9 PM 4263 30-10-2025"/>
        <s v="M3 -13S L9 PM 4264 30-10-2025"/>
        <s v="M3 -13S L9 PM 4265 30-10-2025"/>
        <s v="M3 -13S L9 PM 4266 30-10-2025"/>
        <s v="M3 -11S NOCHE 4267 30-10-2025"/>
        <s v="M3 -11S NOCHE 4268 30-10-2025"/>
        <s v="M3 -11S NOCHE 4269 30-10-2025"/>
        <s v="M3 -13S L9 NOCHE 4270 30-10-2025"/>
        <s v="M3 -13S L9 NOCHE 4271 30-10-2025"/>
        <s v="M3 -13S L9 NOCHE 4272 30-10-2025"/>
        <s v="M3 -13S L9 NOCHE 4273 30-10-2025"/>
        <s v="M3 -13S L9 NOCHE 4274 30-10-2025"/>
        <s v="M3 -13S L9 NOCHE 4275 30-10-2025"/>
        <s v="M3 -13S L9 NOCHE 4276 30-10-2025"/>
        <s v="M3 -13S L9 NOCHE 4277 30-10-2025"/>
        <s v="M3 -13S L9 NOCHE 4278 30-10-2025"/>
        <s v="M3 -13S L9 NOCHE 4279 30-10-2025"/>
        <s v="M3 -13S L9 NOCHE 4280 30-10-2025"/>
        <s v="M3 -13S L9 NOCHE 4281 30-10-2025"/>
        <s v="M3 -13S L9 NOCHE 4282 30-10-2025"/>
        <s v="M3 -13S L9 NOCHE 4283 30-10-2025"/>
        <s v="M3 -13S L9 NOCHE 4284 30-10-2025"/>
        <s v="M3 -13S L9 NOCHE 4285 30-10-2025"/>
        <s v="M3 -13S L9 NOCHE 4286 30-10-2025"/>
        <s v="M3 -13S L9 NOCHE 4287 30-10-2025"/>
        <s v="M3 -13S L9 NOCHE 4288 30-10-2025"/>
        <s v="M3 -13S L9 NOCHE 4289 30-10-2025"/>
        <s v="M5 -1NH2 REC NOCHE 4290 30-10-2025"/>
        <s v="M5 -1NH2 REC NOCHE 4291 30-10-2025"/>
        <s v="M5 -1NH2 REC NOCHE 4292 30-10-2025"/>
        <s v="M5 -1NH2 REC NOCHE 4293 30-10-2025"/>
        <s v="M5 -1NH2 REC NOCHE 4294 30-10-2025"/>
        <s v="M3 -11S MADRUGADA 4295 30-10-2025"/>
        <s v="M3 -11S MADRUGADA 4296 30-10-2025"/>
        <s v="M3 -11S MADRUGADA 4297 30-10-2025"/>
        <s v="M3 -11S MADRUGADA 4298 30-10-2025"/>
        <s v="M3 -11S MADRUGADA 4299 30-10-2025"/>
        <s v="M3 -13S L9 MADRUGADA 4300 30-10-2025"/>
        <s v="M3 -13S L9 MADRUGADA 4301 30-10-2025"/>
        <s v="M3 -13S L9 MADRUGADA 4302 30-10-2025"/>
        <s v="M3 -13S L9 MADRUGADA 4303 30-10-2025"/>
        <s v="M3 -13S L9 MADRUGADA 4304 30-10-2025"/>
        <s v="M3 -13S L9 MADRUGADA 4305 30-10-2025"/>
        <s v="M3 -13S L9 MADRUGADA 4306 30-10-2025"/>
        <s v="M3 -13S L9 MADRUGADA 4307 30-10-2025"/>
        <s v="M3 -11S AM 4308 03-11-2025"/>
        <s v="M3 -11S AM 4309 03-11-2025"/>
        <s v="M3 -11S AM 4310 03-11-2025"/>
        <s v="M3 -13S L9 AM 4311 03-11-2025"/>
        <s v="M3 -13S L9 AM 4312 03-11-2025"/>
        <s v="M3 -13S L9 AM 4313 03-11-2025"/>
        <s v="M3 -13S L9 AM 4314 03-11-2025"/>
        <s v="M3 -13S L9 AM 4315 03-11-2025"/>
        <s v="M3 -13S L9 AM 4316 03-11-2025"/>
        <s v="M3 -13S L9 AM 4317 03-11-2025"/>
        <s v="M3 -13S L9 AM 4318 03-11-2025"/>
        <s v="M3 -13S L9 AM 4319 03-11-2025"/>
        <s v="M3 -13S L9 AM 4320 03-11-2025"/>
        <s v="M3 -11S PM 4321 03-11-2025"/>
        <s v="M3 -11S PM 4322 03-11-2025"/>
        <s v="M3 -13S L9 PM 4323 03-11-2025"/>
        <s v="M3 -13S L9 PM 4324 03-11-2025"/>
        <s v="M3 -13S L9 PM 4325 03-11-2025"/>
        <s v="M3 -13S L9 PM 4326 03-11-2025"/>
        <s v="M3 -13S L9 PM 4327 03-11-2025"/>
        <s v="M3 -13S L9 PM 4328 03-11-2025"/>
        <s v="M3 -13S L9 PM 4329 03-11-2025"/>
        <s v="M3 -13S L9 PM 4330 03-11-2025"/>
        <s v="M3 -13S L9 PM 4331 03-11-2025"/>
        <s v="M3 -13S L9 PM 4332 03-11-2025"/>
        <s v="M3 -13S L9 NOCHE 4333 03-11-2025"/>
        <s v="M3 -13S L9 NOCHE 4334 03-11-2025"/>
        <s v="M3 -13S L9 NOCHE 4335 03-11-2025"/>
        <s v="M3 -13S L9 NOCHE 4336 03-11-2025"/>
        <s v="M3 -11S RP MADRUGADA 4337 03-11-2025"/>
        <s v="M3 -13S L9 MADRUGADA 4338 03-11-2025"/>
        <s v="M3 -13S L9 MADRUGADA 4339 03-11-2025"/>
        <s v="M3 -13S L9 MADRUGADA 4340 03-11-2025"/>
        <s v="M3 -13S L9 MADRUGADA 4341 03-11-2025"/>
        <s v="M3 -13S L9 MADRUGADA 4342 03-11-2025"/>
        <s v="M3 -13S L9 MADRUGADA 4343 03-11-2025"/>
        <s v="M3 -13S L9 MADRUGADA 4344 03-11-2025"/>
        <s v="M3 -13S L9 MADRUGADA 4345 03-11-2025"/>
        <s v="M3 -13S L9 MADRUGADA 4346 03-11-2025"/>
        <s v="M3 -13S L9 MADRUGADA 4347 03-11-2025"/>
        <s v="M3 -11S RP AM 4348 04-11-2025"/>
        <s v="M3 -11S RP AM 4349 04-11-2025"/>
        <s v="M3 -11S RP AM 4350 04-11-2025"/>
        <s v="M3 -13S L9 AM 4351 04-11-2025"/>
        <s v="M3 -13S L9 AM 4352 04-11-2025"/>
        <s v="M3 -13S L9 AM 4353 04-11-2025"/>
        <s v="M3 -13S L9 AM 4354 04-11-2025"/>
        <s v="M3 -13S L9 AM 4355 04-11-2025"/>
        <s v="M3 -13S L9 AM 4356 04-11-2025"/>
        <s v="M3 -13S L9 AM 4357 04-11-2025"/>
        <s v="M3 -13S L9 AM 4358 04-11-2025"/>
        <s v="M3 -13S L9 AM 4359 04-11-2025"/>
        <s v="M3 -13S L9 AM 4360 04-11-2025"/>
        <s v="M3 -13S L9 AM 4361 04-11-2025"/>
        <s v="M3 -13S L9 AM 4362 04-11-2025"/>
        <s v="M3 -13S L9 AM 4363 04-11-2025"/>
        <s v="M3 -13S L9 AM 4364 04-11-2025"/>
        <s v="M3 -11S RP PM 4365 04-11-2025"/>
        <s v="M3 -11S RP PM 4366 04-11-2025"/>
        <s v="M3 -13S L9 PM 4367 04-11-2025"/>
        <s v="M3 -13S L9 PM 4368 04-11-2025"/>
        <s v="M3 -13S L9 PM 4369 04-11-2025"/>
        <s v="M3 -13S L9 PM 4370 04-11-2025"/>
        <s v="M3 -13S L9 PM 4371 04-11-2025"/>
        <s v="M3 -13S L9 PM 4372 04-11-2025"/>
        <s v="M3 -13S L9 PM 4373 04-11-2025"/>
        <s v="M3 -13S L9 PM 4374 04-11-2025"/>
        <s v="M3 -13S L9 PM 4375 04-11-2025"/>
        <s v="M3 -13S L9 PM 4376 04-11-2025"/>
        <s v="M3 -13S L9 PM 4377 04-11-2025"/>
        <s v="M3 -13S L9 PM 4378 04-11-2025"/>
        <s v="M3 -13S L9 PM 4379 04-11-2025"/>
        <s v="M3 -11S RP NOCHE 4380 04-11-2025"/>
        <s v="M3 -11S RP NOCHE 4381 04-11-2025"/>
        <s v="M3 -11S RP NOCHE 4382 04-11-2025"/>
        <s v="M3 -13S L9 NOCHE 4383 04-11-2025"/>
        <s v="M3 -13S L9 NOCHE 4384 04-11-2025"/>
        <s v="M3 -13S L9 NOCHE 4385 04-11-2025"/>
        <s v="M3 -13S L9 NOCHE 4386 04-11-2025"/>
        <s v="M3 -13S L9 NOCHE 4387 04-11-2025"/>
        <s v="M3 -13S L9 NOCHE 4388 04-11-2025"/>
        <s v="M3 -13S L9 NOCHE 4389 04-11-2025"/>
        <s v="M3 -13S L9 NOCHE 4390 04-11-2025"/>
        <s v="M3 -13S L9 NOCHE 4391 04-11-2025"/>
        <s v="M3 -13S L9 NOCHE 4392 04-11-2025"/>
        <s v="M3 -13S L9 NOCHE 4393 04-11-2025"/>
        <s v="M3 -13S L9 NOCHE 4394 04-11-2025"/>
        <s v="M3 -11S RP MADRUGADA 4395 04-11-2025"/>
        <s v="M3 -11S RP MADRUGADA 4396 04-11-2025"/>
        <s v="M3 -11S RP MADRUGADA 4397 04-11-2025"/>
        <s v="M3 -11S RP MADRUGADA 4398 04-11-2025"/>
        <s v="M3 -13S L9 MADRUGADA 4399 04-11-2025"/>
        <s v="M3 -13S L9 MADRUGADA 4400 04-11-2025"/>
        <s v="M3 -13S L9 MADRUGADA 4401 04-11-2025"/>
        <s v="M3 -13S L9 MADRUGADA 4402 04-11-2025"/>
        <s v="M3 -13S L9 MADRUGADA 4403 04-11-2025"/>
        <s v="M3 -13S L9 MADRUGADA 4404 04-11-2025"/>
        <s v="M3 -13S L9 MADRUGADA 4405 04-11-2025"/>
        <s v="M3 -13S L9 MADRUGADA 4406 04-11-2025"/>
        <s v="M3 -13S L9 MADRUGADA 4407 04-11-2025"/>
        <s v="M3 -13S L9 AM 4408 05-11-2025"/>
        <s v="M3 -13S L9 AM 4409 05-11-2025"/>
        <s v="M3 -13S L9 AM 4410 05-11-2025"/>
        <s v="M3 -13S L9 AM 4411 05-11-2025"/>
        <s v="M3 -13S L9 AM 4412 05-11-2025"/>
        <s v="M3 -13S L9 AM 4413 05-11-2025"/>
        <s v="M3 -13S L9 AM 4414 05-11-2025"/>
        <s v="M3 -13S L9 AM 4415 05-11-2025"/>
        <s v="M3 -13S L9 AM 4416 05-11-2025"/>
        <s v="M3 -13S L9 AM 4417 05-11-2025"/>
        <s v="M3 -13S L9 AM 4418 05-11-2025"/>
        <s v="M3 -13S L9 AM 4419 05-11-2025"/>
        <s v="M3 -13S L9 AM 4420 05-11-2025"/>
        <s v="M3 -13S L9 AM 4421 05-11-2025"/>
        <s v="M3 -13S L9 AM 4422 05-11-2025"/>
        <s v="M3 -13S L9 AM 4423 05-11-2025"/>
        <s v="M3 -13S L9 AM 4424 05-11-2025"/>
        <s v="M3 -11S RP AM 4425 05-11-2025"/>
        <s v="M3 -11S RP AM 4426 05-11-2025"/>
        <s v="M3 -11S RP AM 4427 05-11-2025"/>
        <s v="M3 -11S RP AM 4428 05-11-2025"/>
        <s v="M3 -11N AM 4429 05-11-2025"/>
        <s v="M3 -11S RP PM 4430 05-11-2025"/>
        <s v="M3 -11S RP PM 4431 05-11-2025"/>
        <s v="M3 -11N PM 4432 05-11-2025"/>
        <s v="M3 -11N PM 4433 05-11-2025"/>
        <s v="M3 -11N PM 4434 05-11-2025"/>
        <s v="M3 -11N PM 4435 05-11-2025"/>
        <s v="M3 -11N PM 4436 05-11-2025"/>
        <s v="M3 -11N PM 4437 05-11-2025"/>
        <s v="M3 -13S L9 PM 4438 05-11-2025"/>
        <s v="M3 -13S L9 PM 4439 05-11-2025"/>
        <s v="M3 -13S L9 PM 4440 05-11-2025"/>
        <s v="M3 -13S L9 PM 4441 05-11-2025"/>
        <s v="M3 -13S L9 PM 4442 05-11-2025"/>
        <s v="M3 -13S L9 PM 4443 05-11-2025"/>
        <s v="M3 -13S L9 PM 4444 05-11-2025"/>
        <s v="M3 -13S L9 PM 4445 05-11-2025"/>
        <s v="M3 -11S RP NOCHE 4446 05-11-2025"/>
        <s v="M3 -11S RP NOCHE 4447 05-11-2025"/>
        <s v="M3 -13S L9 NOCHE 4448 05-11-2025"/>
        <s v="M3 -13S L9 NOCHE 4449 05-11-2025"/>
        <s v="M3 -13S L9 NOCHE 4450 05-11-2025"/>
        <s v="M3 -13S L9 NOCHE 4451 05-11-2025"/>
        <s v="M3 -13S L9 NOCHE 4452 05-11-2025"/>
        <s v="M3 -13S L9 NOCHE 4453 05-11-2025"/>
        <s v="M3 -13S L9 NOCHE 4454 05-11-2025"/>
        <s v="M3 -11N NOCHE 4455 05-11-2025"/>
        <s v="M3 -11S RP MADRUGADA 4456 05-11-2025"/>
        <s v="M3 -11S RP MADRUGADA 4457 05-11-2025"/>
        <s v="M3 -11S RP MADRUGADA 4458 05-11-2025"/>
        <s v="M3 -11S RP MADRUGADA 4459 05-11-2025"/>
        <s v="M3 -13S L9 MADRUGADA 4460 05-11-2025"/>
        <s v="M3 -13S L9 MADRUGADA 4461 05-11-2025"/>
        <s v="M3 -13S L9 MADRUGADA 4462 05-11-2025"/>
        <s v="M3 -13S L9 MADRUGADA 4463 05-11-2025"/>
        <s v="M3 -13S L9 MADRUGADA 4464 05-11-2025"/>
        <s v="M3 -13S L9 MADRUGADA 4465 05-11-2025"/>
        <s v="M3 -13S L9 MADRUGADA 4466 05-11-2025"/>
        <s v="M3 -13S L9 MADRUGADA 4467 05-11-2025"/>
        <s v="M3 -13S L9 MADRUGADA 4468 05-11-2025"/>
        <s v="M3 -13S L9 MADRUGADA 4469 05-11-2025"/>
        <s v="M3 -11N AM 4470 06-11-2025"/>
        <s v="M3 -11N AM 4471 06-11-2025"/>
        <s v="M3 -11N AM 4472 06-11-2025"/>
        <s v="M3 -11S RP AM 4473 06-11-2025"/>
        <s v="M3 -11S RP AM 4474 06-11-2025"/>
        <s v="M3 -11S RP AM 4475 06-11-2025"/>
        <s v="M3 -13S L9 AM 4476 06-11-2025"/>
        <s v="M3 -13S L9 AM 4477 06-11-2025"/>
        <s v="M3 -13S L9 AM 4478 06-11-2025"/>
        <s v="M3 -13S L9 AM 4479 06-11-2025"/>
        <s v="M3 -13S L9 AM 4480 06-11-2025"/>
        <s v="M3 -13S L9 AM 4481 06-11-2025"/>
        <s v="M3 -13S L9 AM 4482 06-11-2025"/>
        <s v="M3 -13S L9 AM 4483 06-11-2025"/>
        <s v="M3 -13S L9 AM 4484 06-11-2025"/>
        <s v="M3 -13S L9 AM 4485 06-11-2025"/>
        <s v="M3 -13S L9 AM 4486 06-11-2025"/>
        <s v="M3 -13S L9 AM 4487 06-11-2025"/>
        <s v="M3 -13S L9 AM 4488 06-11-2025"/>
        <s v="M3 -13S L9 AM 4489 06-11-2025"/>
        <s v="M3 -13S L9 AM 4490 06-11-2025"/>
        <s v="M3 -13S L9 AM 4491 06-11-2025"/>
        <s v="M3 -11S RP PM 4492 06-11-2025"/>
        <s v="M3 -11S RP PM 4493 06-11-2025"/>
        <s v="M3 -11S RP PM 4494 06-11-2025"/>
        <s v="M3 -11S RP PM 4495 06-11-2025"/>
        <s v="M3 -13S L9 PM 4496 06-11-2025"/>
        <s v="M3 -13S L9 PM 4497 06-11-2025"/>
        <s v="M3 -13S L9 PM 4498 06-11-2025"/>
        <s v="M3 -13S L9 PM 4499 06-11-2025"/>
        <s v="M3 -13S L9 PM 4500 06-11-2025"/>
        <s v="M3 -13S L9 PM 4501 06-11-2025"/>
        <s v="M3 -13S L9 PM 4502 06-11-2025"/>
        <s v="M3 -13S L9 PM 4503 06-11-2025"/>
        <s v="M3 -13S L9 PM 4504 06-11-2025"/>
        <s v="M3 -13S L9 PM 4505 06-11-2025"/>
        <s v="M3 -13S L9 PM 4506 06-11-2025"/>
        <s v="M3 -13S L9 PM 4507 06-11-2025"/>
        <s v="M3 -13S L9 PM 4508 06-11-2025"/>
        <s v="M3 -13S L9 PM 4509 06-11-2025"/>
        <s v="M3 -11S RP NOCHE 4510 06-11-2025"/>
        <s v="M3 -11S RP NOCHE 4511 06-11-2025"/>
        <s v="M3 -11S RP NOCHE 4512 06-11-2025"/>
        <s v="M3 -13S L9 NOCHE 4513 06-11-2025"/>
        <s v="M3 -13S L9 NOCHE 4514 06-11-2025"/>
        <s v="M3 -13S L9 NOCHE 4515 06-11-2025"/>
        <s v="M3 -13S L9 NOCHE 4516 06-11-2025"/>
        <s v="M3 -13S L9 NOCHE 4517 06-11-2025"/>
        <s v="M3 -13S L9 NOCHE 4518 06-11-2025"/>
        <s v="M3 -13S L9 NOCHE 4519 06-11-2025"/>
        <s v="M3 -13S L9 NOCHE 4520 06-11-2025"/>
        <s v="M3 -13S L9 NOCHE 4521 06-11-2025"/>
        <s v="M3 -13S L9 NOCHE 4522 06-11-2025"/>
        <s v="M3 -13S L9 NOCHE 4523 06-11-2025"/>
        <s v="M3 -11S RP MADRUGADA 4524 06-11-2025"/>
        <s v="M3 -11S RP MADRUGADA 4525 06-11-2025"/>
        <s v="M3 -11S RP MADRUGADA 4526 06-11-2025"/>
        <s v="M3 -11N DQ MADRUGADA 4527 06-11-2025"/>
        <s v="M5 -2NH1 REC MADRUGADA 4528 06-11-2025"/>
        <s v="M5 -2NH1 REC MADRUGADA 4529 06-11-2025"/>
        <s v="M5 -2NH1 REC MADRUGADA 4530 06-11-2025"/>
        <s v="M5 -2NH1 REC MADRUGADA 4531 06-11-2025"/>
        <s v="M5 -2NH1 REC MADRUGADA 4532 06-11-2025"/>
        <s v="M5 -2NH1 REC MADRUGADA 4533 06-11-2025"/>
        <s v="M5 -2NH1 REC MADRUGADA 4534 06-11-2025"/>
        <s v="M5 -2NH1 REC MADRUGADA 4535 06-11-2025"/>
        <s v="M3 -13S L9 MADRUGADA 4536 06-11-2025"/>
        <s v="M3 -13S L9 MADRUGADA 4537 06-11-2025"/>
        <s v="M3 -13S L9 MADRUGADA 4538 06-11-2025"/>
        <s v="M3 -13S L9 MADRUGADA 4539 06-11-2025"/>
        <s v="M3 -13S L9 MADRUGADA 4540 06-11-2025"/>
        <s v="M3 -13S L9 MADRUGADA 4541 06-11-2025"/>
        <s v="M3 -11N AM 4542 07-11-2025"/>
        <s v="M3 -11N AM 4543 07-11-2025"/>
        <s v="M3 -11N AM 4544 07-11-2025"/>
        <s v="M3 -11N AM 4545 07-11-2025"/>
        <s v="M3 -11N AM 4546 07-11-2025"/>
        <s v="M3 -11S RP AM 4547 07-11-2025"/>
        <s v="M3 -11S RP AM 4548 07-11-2025"/>
        <s v="M3 -11S RP AM 4549 07-11-2025"/>
        <s v="M3 -11S RP AM 4550 07-11-2025"/>
        <s v="M3 -11S RP AM 4551 07-11-2025"/>
        <s v="M3 -11S RP AM 4552 07-11-2025"/>
        <s v="M3 -11S RP AM 4553 07-11-2025"/>
        <s v="M3 -11S RP AM 4554 07-11-2025"/>
        <s v="M3 -13S L9 AM 4555 07-11-2025"/>
        <s v="M3 -13S L9 AM 4556 07-11-2025"/>
        <s v="M3 -13S L9 AM 4557 07-11-2025"/>
        <s v="M3 -13S L9 AM 4558 07-11-2025"/>
        <s v="M3 -13S L9 AM 4559 07-11-2025"/>
        <s v="M3 -13S L9 AM 4560 07-11-2025"/>
        <s v="M3 -13S L9 AM 4561 07-11-2025"/>
        <s v="M3 -13S L9 AM 4562 07-11-2025"/>
        <s v="M3 -13S L9 AM 4563 07-11-2025"/>
        <s v="M3 -13S L9 AM 4564 07-11-2025"/>
        <s v="M3 -13S L9 AM 4565 07-11-2025"/>
        <s v="M3 -13S L9 AM 4566 07-11-2025"/>
        <s v="M3 -13S L9 AM 4567 07-11-2025"/>
        <s v="M5 -2NH1 REC PM 4568 07-11-2025"/>
        <s v="M5 -2NH1 REC PM 4569 07-11-2025"/>
        <s v="M5 -2NH1 REC PM 4570 07-11-2025"/>
        <s v="M5 -2NH1 REC PM 4571 07-11-2025"/>
        <s v="M3 -13S L9 PM 4572 07-11-2025"/>
        <s v="M3 -13S L9 PM 4573 07-11-2025"/>
        <s v="M3 -13S L9 PM 4574 07-11-2025"/>
        <s v="M3 -13S L9 PM 4575 07-11-2025"/>
        <s v="M3 -13S L9 PM 4576 07-11-2025"/>
        <s v="M3 -13S L9 PM 4577 07-11-2025"/>
        <s v="M3 -13S L9 PM 4578 07-11-2025"/>
        <s v="M3 -13S L9 PM 4579 07-11-2025"/>
        <s v="M3 -13S L9 PM 4580 07-11-2025"/>
        <s v="M3 -13S L9 PM 4581 07-11-2025"/>
        <s v="M3 -11S NOCHE 4582 07-11-2025"/>
        <s v="M3 -11S NOCHE 4583 07-11-2025"/>
        <s v="M3 -11S NOCHE 4584 07-11-2025"/>
        <s v="M3 -11S NOCHE 4585 07-11-2025"/>
        <s v="M3 -11S NOCHE 4586 07-11-2025"/>
        <s v="M3 -13S L9 NOCHE 4587 07-11-2025"/>
        <s v="M3 -13S L9 NOCHE 4588 07-11-2025"/>
        <s v="M3 -13S L9 NOCHE 4589 07-11-2025"/>
        <s v="M3 -13S L9 NOCHE 4590 07-11-2025"/>
        <s v="M3 -13S L9 NOCHE 4591 07-11-2025"/>
        <s v="M3 -13S L9 NOCHE 4592 07-11-2025"/>
        <s v="M3 -13S L9 NOCHE 4593 07-11-2025"/>
        <s v="M3 -13S L9 NOCHE 4594 07-11-2025"/>
        <s v="M3 -13S L9 NOCHE 4595 07-11-2025"/>
        <s v="M3 -11N DQ MADRUGADA 4596 07-11-2025"/>
        <s v="M3 -11N DQ MADRUGADA 4597 07-11-2025"/>
        <s v="M3 -11N DQ MADRUGADA 4598 07-11-2025"/>
        <s v="M3 -11N DQ MADRUGADA 4599 07-11-2025"/>
        <s v="M3 -11S MADRUGADA 4600 07-11-2025"/>
        <s v="M3 -11S MADRUGADA 4601 07-11-2025"/>
        <s v="M3 -11S MADRUGADA 4602 07-11-2025"/>
        <s v="M5 -1SH2 REC MADRUGADA 4603 07-11-2025"/>
        <s v="M5 -1SH2 REC MADRUGADA 4604 07-11-2025"/>
        <s v="M5 -1SH2 REC MADRUGADA 4605 07-11-2025"/>
        <s v="M5 -1SH2 REC MADRUGADA 4606 07-11-2025"/>
        <s v="M5 -1SH2 REC MADRUGADA 4607 07-11-2025"/>
        <s v="M5 -1SH2 REC MADRUGADA 4608 07-11-2025"/>
        <s v="M5 -1SH2 REC MADRUGADA 4609 07-11-2025"/>
        <s v="M5 -1SH2 REC MADRUGADA 4610 07-11-2025"/>
        <s v="M5 -1SH2 REC MADRUGADA 4611 07-11-2025"/>
        <s v="M3 -11N REC AM 4612 08-11-2025"/>
        <s v="M3 -11N REC AM 4613 08-11-2025"/>
        <s v="M3 -11S AM 4614 08-11-2025"/>
        <s v="M3 -11S AM 4615 08-11-2025"/>
        <s v="M3 -11S AM 4616 08-11-2025"/>
        <s v="M3 -11S AM 4617 08-11-2025"/>
        <s v="M3 -13S L9 AM 4618 08-11-2025"/>
        <s v="M3 -13S L9 AM 4619 08-11-2025"/>
        <s v="M3 -13S L9 AM 4620 08-11-2025"/>
        <s v="M3 -13S L9 AM 4621 08-11-2025"/>
        <s v="M3 -13S L9 AM 4622 08-11-2025"/>
        <s v="M3 -13S L9 AM 4623 08-11-2025"/>
        <s v="M3 -13S L9 AM 4624 08-11-2025"/>
        <s v="M3 -13S L9 AM 4625 08-11-2025"/>
        <s v="M3 -13S L9 AM 4626 08-11-2025"/>
        <s v="M3 -13S L9 AM 4627 08-11-2025"/>
        <s v="M3 -13S L9 AM 4628 08-11-2025"/>
        <s v="M3 -13S L9 AM 4629 08-11-2025"/>
        <s v="M3 -13S L9 AM 4630 08-11-2025"/>
        <s v="M3 -13S L9 AM 4631 08-11-2025"/>
        <s v="M3 -13S L9 AM 4632 08-11-2025"/>
        <s v="M3 -13S L9 AM 4633 08-11-2025"/>
        <s v="M3 -13S L9 AM 4634 08-11-2025"/>
        <s v="M3 -13S L9 PM 4635 08-11-2025"/>
        <s v="M3 -13S L9 PM 4636 08-11-2025"/>
        <s v="M3 -13S L9 PM 4637 08-11-2025"/>
        <s v="M5 -2NH1 REC PM 4638 08-11-2025"/>
        <s v="M5 -2NH1 REC PM 4639 08-11-2025"/>
        <s v="M5 -2NH1 REC PM 4640 08-11-2025"/>
        <s v="M5 -2NH1 REC PM 4641 08-11-2025"/>
        <s v="M5 -2NH1 REC PM 4642 08-11-2025"/>
        <s v="M5 -2NH1 REC PM 4643 08-11-2025"/>
        <s v="M5 -2NH1 REC PM 4644 08-11-2025"/>
        <s v="M5 -2NH1 REC PM 4645 08-11-2025"/>
        <s v="M3 -11S AM 4646 10-11-2025"/>
        <s v="M3 -11S AM 4647 10-11-2025"/>
        <s v="M3 -11S AM 4648 10-11-2025"/>
        <s v="M3 -11S AM 4649 10-11-2025"/>
        <s v="M3 -13S L9 AM 4650 10-11-2025"/>
        <s v="M3 -13S L9 AM 4651 10-11-2025"/>
        <s v="M3 -13S L9 AM 4652 10-11-2025"/>
        <s v="M3 -13S L9 AM 4653 10-11-2025"/>
        <s v="M3 -13S L9 AM 4654 10-11-2025"/>
        <s v="M3 -13S L9 AM 4655 10-11-2025"/>
        <s v="M3 -13S L9 AM 4656 10-11-2025"/>
        <s v="M3 -13S L9 AM 4657 10-11-2025"/>
        <s v="M3 -13S L9 AM 4658 10-11-2025"/>
        <s v="M3 -13S L9 AM 4659 10-11-2025"/>
        <s v="M3 -13S L9 AM 4660 10-11-2025"/>
        <s v="M3 -13S L9 AM 4661 10-11-2025"/>
        <s v="M3 -11S PM 4662 10-11-2025"/>
        <s v="M3 -11S PM 4663 10-11-2025"/>
        <s v="M3 -13S L9 PM 4664 10-11-2025"/>
        <s v="M3 -13S L9 PM 4665 10-11-2025"/>
        <s v="M5 -2NH1 REC PM 4666 10-11-2025"/>
        <s v="M5 -2NH1 REC PM 4667 10-11-2025"/>
        <s v="M5 -2NH1 REC PM 4668 10-11-2025"/>
        <s v="M5 -2NH1 REC PM 4669 10-11-2025"/>
        <s v="M5 -2NH1 REC PM 4670 10-11-2025"/>
        <s v="M5 -2NH1 REC PM 4671 10-11-2025"/>
        <s v="M5 -2NH1 REC PM 4672 10-11-2025"/>
        <s v="M3 -13S L9 PM 4673 10-11-2025"/>
        <s v="M3 -13S L9 PM 4674 10-11-2025"/>
        <s v="M3 -13S L9 PM 4675 10-11-2025"/>
        <s v="M3 -11S NOCHE 4676 10-11-2025"/>
        <s v="M3 -11S NOCHE 4677 10-11-2025"/>
        <s v="M3 -11S NOCHE 4678 10-11-2025"/>
        <s v="M3 -11S NOCHE 4679 10-11-2025"/>
        <s v="M3 -11N NOCHE 4680 10-11-2025"/>
        <s v="M3 -11N NOCHE 4681 10-11-2025"/>
        <s v="M3 -11N NOCHE 4682 10-11-2025"/>
        <s v="M3 -13S L9 NOCHE 4683 10-11-2025"/>
        <s v="M3 -13S L9 NOCHE 4684 10-11-2025"/>
        <s v="M3 -13S L9 NOCHE 4685 10-11-2025"/>
        <s v="M3 -13S L9 NOCHE 4686 10-11-2025"/>
        <s v="M3 -13S L9 NOCHE 4687 10-11-2025"/>
        <s v="M3 -13S L9 NOCHE 4688 10-11-2025"/>
        <s v="M3 -13S L9 NOCHE 4689 10-11-2025"/>
        <s v="M3 -13S L9 NOCHE 4690 10-11-2025"/>
        <s v="M3 -13S L9 NOCHE 4691 10-11-2025"/>
        <s v="M3 -13S L9 NOCHE 4692 10-11-2025"/>
        <s v="M3 -13S L9 NOCHE 4693 10-11-2025"/>
        <s v="M3 -13S L9 NOCHE 4694 10-11-2025"/>
        <s v="M3 -13S L9 NOCHE 4695 10-11-2025"/>
        <s v="M3 -13S L9 NOCHE 4696 10-11-2025"/>
        <s v="M3 -13S L9 MADRUGADA 4697 10-11-2025"/>
        <s v="M3 -13S L9 MADRUGADA 4698 10-11-2025"/>
        <s v="M3 -13S L9 MADRUGADA 4699 10-11-2025"/>
        <s v="M3 -13S L9 MADRUGADA 4700 10-11-2025"/>
        <s v="M3 -13S L9 MADRUGADA 4701 10-11-2025"/>
        <s v="M3 -13S L9 MADRUGADA 4702 10-11-2025"/>
        <s v="M3 -13S L9 MADRUGADA 4703 10-11-2025"/>
        <s v="M3 -13S L9 MADRUGADA 4704 10-11-2025"/>
        <s v="M3 -13S L9 MADRUGADA 4705 10-11-2025"/>
        <s v="M3 -13S L9 MADRUGADA 4706 10-11-2025"/>
        <s v="M3 -13S L9 MADRUGADA 4707 10-11-2025"/>
        <s v="M3 -13S L9 MADRUGADA 4708 10-11-2025"/>
        <s v="M3 -13S L9 MADRUGADA 4709 10-11-2025"/>
        <s v="M3 -13S L9 MADRUGADA 4710 10-11-2025"/>
        <s v="M3 -13S L9 MADRUGADA 4711 10-11-2025"/>
        <s v="M5 -2NH1 REC MADRUGADA 4712 10-11-2025"/>
        <s v="M5 -2NH1 REC MADRUGADA 4713 10-11-2025"/>
        <s v="M5 -2NH1 REC MADRUGADA 4714 10-11-2025"/>
        <s v="M5 -2NH1 REC MADRUGADA 4715 10-11-2025"/>
        <s v="M3 -11S AM 4716 11-11-2025"/>
        <s v="M3 -11S AM 4717 11-11-2025"/>
        <s v="M3 -11S AM 4718 11-11-2025"/>
        <s v="M3 -11S AM 4719 11-11-2025"/>
        <s v="M3 -11S AM 4720 11-11-2025"/>
        <s v="M3 -11S AM 4721 11-11-2025"/>
        <s v="M3 -11S AM 4722 11-11-2025"/>
        <s v="M3 -11S AM 4723 11-11-2025"/>
        <s v="M3 -13S L9 AM 4724 11-11-2025"/>
        <s v="M3 -13S L9 AM 4725 11-11-2025"/>
        <s v="M3 -13S L9 AM 4726 11-11-2025"/>
        <s v="M3 -13S L9 AM 4727 11-11-2025"/>
        <s v="M3 -13S L9 AM 4728 11-11-2025"/>
        <s v="M5 -2NH1 REC AM 4729 11-11-2025"/>
        <s v="M5 -2NH1 REC AM 4730 11-11-2025"/>
        <s v="M5 -2NH1 REC AM 4731 11-11-2025"/>
        <s v="M5 -2NH1 REC AM 4732 11-11-2025"/>
        <s v="M5 -2NH1 REC AM 4733 11-11-2025"/>
        <s v="M3 -11S PM 4734 11-11-2025"/>
        <s v="M3 -11S PM 4735 11-11-2025"/>
        <s v="M3 -13S L9 PM 4736 11-11-2025"/>
        <s v="M3 -13S L9 PM 4737 11-11-2025"/>
        <s v="M3 -13S L9 PM 4738 11-11-2025"/>
        <s v="M3 -13S L9 PM 4739 11-11-2025"/>
        <s v="M3 -13S L9 PM 4740 11-11-2025"/>
        <s v="M3 -13S L9 PM 4741 11-11-2025"/>
        <s v="M3 -13S L9 PM 4742 11-11-2025"/>
        <s v="M3 -13S L9 PM 4743 11-11-2025"/>
        <s v="M3 -11N NOCHE 4744 11-11-2025"/>
        <s v="M3 -11N NOCHE 4745 11-11-2025"/>
        <s v="M3 -11N NOCHE 4746 11-11-2025"/>
        <s v="M3 -11N NOCHE 4747 11-11-2025"/>
        <s v="M3 -11N NOCHE 4748 11-11-2025"/>
        <s v="M3 -11N NOCHE 4749 11-11-2025"/>
        <s v="M3 -11N NOCHE 4750 11-11-2025"/>
        <s v="M3 -11S NOCHE 4751 11-11-2025"/>
        <s v="M3 -11S NOCHE 4752 11-11-2025"/>
        <s v="M3 -11S NOCHE 4753 11-11-2025"/>
        <s v="M3 -11S NOCHE 4754 11-11-2025"/>
        <s v="M3 -13S L9 NOCHE 4755 11-11-2025"/>
        <s v="M3 -13S L9 NOCHE 4756 11-11-2025"/>
        <s v="M3 -13S L9 NOCHE 4757 11-11-2025"/>
        <s v="M3 -13S L9 NOCHE 4758 11-11-2025"/>
        <s v="M3 -13S L9 NOCHE 4759 11-11-2025"/>
        <s v="M3 -13S L9 NOCHE 4760 11-11-2025"/>
        <s v="M3 -13S L9 NOCHE 4761 11-11-2025"/>
        <s v="M3 -13S L9 NOCHE 4762 11-11-2025"/>
        <s v="M3 -13S L9 NOCHE 4763 11-11-2025"/>
        <s v="M5 -2NH1 REC MADRUGADA 4764 11-11-2025"/>
        <s v="M5 -2NH1 REC MADRUGADA 4765 11-11-2025"/>
        <s v="M5 -2NH1 REC MADRUGADA 4766 11-11-2025"/>
        <s v="M5 -2NH1 REC MADRUGADA 4767 11-11-2025"/>
        <s v="M5 -2NH1 REC MADRUGADA 4768 11-11-2025"/>
        <s v="M5 -2NH1 REC MADRUGADA 4769 11-11-2025"/>
        <s v="M5 -2NH1 REC MADRUGADA 4770 11-11-2025"/>
        <s v="M5 -2NH1 REC MADRUGADA 4771 11-11-2025"/>
        <s v="M5 -2NH1 REC MADRUGADA 4772 11-11-2025"/>
        <s v="M5 -2NH1 REC MADRUGADA 4773 11-11-2025"/>
        <s v="M5 -2NH1 REC MADRUGADA 4774 11-11-2025"/>
        <s v="M3 -13S L9 MADRUGADA 4775 11-11-2025"/>
        <s v="M3 -13S L9 MADRUGADA 4776 11-11-2025"/>
        <s v="M3 -13S L9 MADRUGADA 4777 11-11-2025"/>
        <s v="M3 -13S L9 MADRUGADA 4778 11-11-2025"/>
        <s v="M3 -13S L9 MADRUGADA 4779 11-11-2025"/>
        <s v="M3 -13S L9 MADRUGADA 4780 11-11-2025"/>
        <s v="M3 -13S L9 MADRUGADA 4781 11-11-2025"/>
        <s v="M3 -13S L9 MADRUGADA 4782 11-11-2025"/>
        <s v="M3 -11S AM 4783 12-11-2025"/>
        <s v="M3 -11S AM 4784 12-11-2025"/>
        <s v="M3 -11S AM 4785 12-11-2025"/>
        <s v="M3 -11S AM 4786 12-11-2025"/>
        <s v="M3 -11N DQ AM 4787 12-11-2025"/>
        <s v="M3 -11N DQ AM 4788 12-11-2025"/>
        <s v="M3 -11N DQ AM 4789 12-11-2025"/>
        <s v="M3 -11N DQ AM 4790 12-11-2025"/>
        <s v="M3 -13S L9 AM 4791 12-11-2025"/>
        <s v="M3 -13S L9 AM 4792 12-11-2025"/>
        <s v="M3 -13S L9 AM 4793 12-11-2025"/>
        <s v="M3 -13S L9 AM 4794 12-11-2025"/>
        <s v="M3 -13S L9 AM 4795 12-11-2025"/>
        <s v="M3 -13S L9 AM 4796 12-11-2025"/>
        <s v="M3 -13S L9 AM 4797 12-11-2025"/>
        <s v="M3 -13S L9 AM 4798 12-11-2025"/>
        <s v="M3 -11S PM 4799 12-11-2025"/>
        <s v="M3 -11S PM 4800 12-11-2025"/>
        <s v="M3 -11S PM 4801 12-11-2025"/>
        <s v="M3 -11S PM 4802 12-11-2025"/>
        <s v="M3 -13S L9 PM 4803 12-11-2025"/>
        <s v="M3 -13S L9 PM 4804 12-11-2025"/>
        <s v="M3 -11N NOCHE 4805 12-11-2025"/>
        <s v="M3 -11N NOCHE 4806 12-11-2025"/>
        <s v="M3 -11N NOCHE 4807 12-11-2025"/>
        <s v="M3 -11N NOCHE 4808 12-11-2025"/>
        <s v="M3 -11S NOCHE 4809 12-11-2025"/>
        <s v="M3 -11S NOCHE 4810 12-11-2025"/>
        <s v="M3 -13S L9 NOCHE 4811 12-11-2025"/>
        <s v="M3 -13S L9 NOCHE 4812 12-11-2025"/>
        <s v="M3 -13S L9 NOCHE 4813 12-11-2025"/>
        <s v="M3 -13S L9 NOCHE 4814 12-11-2025"/>
        <s v="M3 -13S L9 NOCHE 4815 12-11-2025"/>
        <s v="M3 -13S L9 NOCHE 4816 12-11-2025"/>
        <s v="M3 -13S L9 NOCHE 4817 12-11-2025"/>
        <s v="M3 -13S L9 NOCHE 4818 12-11-2025"/>
        <s v="M3 -13S L9 NOCHE 4819 12-11-2025"/>
        <s v="M3 -13S NOCHE 4820 12-11-2025"/>
        <s v="M3 -13S NOCHE 4821 12-11-2025"/>
        <s v="M3 -13S NOCHE 4822 12-11-2025"/>
        <s v="M3 -11S MADRUGADA 4823 12-11-2025"/>
        <s v="M3 -11S MADRUGADA 4824 12-11-2025"/>
        <s v="M3 -11S MADRUGADA 4825 12-11-2025"/>
        <s v="M3 -13S MADRUGADA 4826 12-11-2025"/>
        <s v="M5 -2NH1 REC MADRUGADA 4827 12-11-2025"/>
        <s v="M5 -2NH1 REC MADRUGADA 4828 12-11-2025"/>
        <s v="M5 -2NH1 REC MADRUGADA 4829 12-11-2025"/>
        <s v="M5 -2NH1 REC MADRUGADA 4830 12-11-2025"/>
        <s v="M5 -2NH1 REC MADRUGADA 4831 12-11-2025"/>
        <s v="M5 -2NH1 REC MADRUGADA 4832 12-11-2025"/>
        <s v="M5 -2NH1 REC MADRUGADA 4833 12-11-2025"/>
        <s v="M5 -2NH1 REC MADRUGADA 4834 12-11-2025"/>
        <s v="M5 -2NH1 REC MADRUGADA 4835 12-11-2025"/>
        <s v="M5 -2NH1 REC MADRUGADA 4836 12-11-2025"/>
        <s v="M5 -2NH1 REC MADRUGADA 4837 12-11-2025"/>
        <s v="M5 -2NH1 REC MADRUGADA 4838 12-11-2025"/>
        <s v="M3 -11S AM 4839 13-11-2025"/>
        <s v="M3 -11S AM 4840 13-11-2025"/>
        <s v="M3 -11S AM 4841 13-11-2025"/>
        <s v="M3 -13S L9 AM 4842 13-11-2025"/>
        <s v="M3 -13S L9 AM 4843 13-11-2025"/>
        <s v="M3 -13S L9 AM 4844 13-11-2025"/>
        <s v="M3 -13S L9 AM 4845 13-11-2025"/>
        <s v="M3 -13S L9 AM 4846 13-11-2025"/>
        <s v="M3 -13S L9 AM 4847 13-11-2025"/>
        <s v="M3 -13S L9 AM 4848 13-11-2025"/>
        <s v="M3 -13S L9 AM 4849 13-11-2025"/>
        <s v="M3 -13S L9 AM 4850 13-11-2025"/>
        <s v="M3 -13S L9 AM 4851 13-11-2025"/>
        <s v="M3 -13S L9 AM 4852 13-11-2025"/>
        <s v="M3 -13S L9 AM 4853 13-11-2025"/>
        <s v="M3 -13S L9 AM 4854 13-11-2025"/>
        <s v="M3 -11N DQ PM 4855 13-11-2025"/>
        <s v="M3 -11N DQ PM 4856 13-11-2025"/>
        <s v="M3 -11N DQ PM 4857 13-11-2025"/>
        <s v="M3 -11N DQ PM 4858 13-11-2025"/>
        <s v="M3 -11S PM 4859 13-11-2025"/>
        <s v="M3 -11S PM 4860 13-11-2025"/>
        <s v="M3 -11S PM 4861 13-11-2025"/>
        <s v="M3 -11S PM 4862 13-11-2025"/>
        <s v="M3 -11S PM 4863 13-11-2025"/>
        <s v="M3 -13S L9 PM 4864 13-11-2025"/>
        <s v="M3 -11N NOCHE 4865 13-11-2025"/>
        <s v="M3 -11N NOCHE 4866 13-11-2025"/>
        <s v="M3 -11N NOCHE 4867 13-11-2025"/>
        <s v="M3 -11N NOCHE 4868 13-11-2025"/>
        <s v="M3 -11N NOCHE 4869 13-11-2025"/>
        <s v="M3 -11N NOCHE 4870 13-11-2025"/>
        <s v="M3 -11N NOCHE 4871 13-11-2025"/>
        <s v="M3 -11S NOCHE 4872 13-11-2025"/>
        <s v="M3 -11S NOCHE 4873 13-11-2025"/>
        <s v="M3 -11S NOCHE 4874 13-11-2025"/>
        <s v="M3 -11S NOCHE 4875 13-11-2025"/>
        <s v="M3 -13S L9 NOCHE 4876 13-11-2025"/>
        <s v="M3 -13S L9 NOCHE 4877 13-11-2025"/>
        <s v="M3 -13S NOCHE 4878 13-11-2025"/>
        <s v="M3 -13S NOCHE 4879 13-11-2025"/>
        <s v="M3 -11S DQ MADRUGADA 4880 13-11-2025"/>
        <s v="M3 -11S DQ MADRUGADA 4881 13-11-2025"/>
        <s v="M3 -13S MADRUGADA 4882 13-11-2025"/>
        <s v="M3 -13S MADRUGADA 4883 13-11-2025"/>
        <s v="M3 -13S MADRUGADA 4884 13-11-2025"/>
        <s v="M3 -13S L9 MADRUGADA 4885 13-11-2025"/>
        <s v="M3 -13S L9 MADRUGADA 4886 13-11-2025"/>
        <s v="M3 -13S L9 MADRUGADA 4887 13-11-2025"/>
        <s v="M3 -13S L9 MADRUGADA 4888 13-11-2025"/>
        <s v="M3 -13S L9 MADRUGADA 4889 13-11-2025"/>
        <s v="M3 -13S L9 MADRUGADA 4890 13-11-2025"/>
        <s v="M3 -13S L9 MADRUGADA 4891 13-11-2025"/>
        <s v="M3 -13S L9 MADRUGADA 4892 13-11-2025"/>
        <s v="M3 -11S AM 4893 14-11-2025"/>
        <s v="M3 -11S AM 4894 14-11-2025"/>
        <s v="M3 -13S L9 AM 4895 14-11-2025"/>
        <s v="M3 -13S L9 AM 4896 14-11-2025"/>
        <s v="M3 -13S L9 AM 4897 14-11-2025"/>
        <s v="M3 -13S L9 AM 4898 14-11-2025"/>
        <s v="M3 -13S L9 AM 4899 14-11-2025"/>
        <s v="M3 -13S L9 AM 4900 14-11-2025"/>
        <s v="M3 -13S L9 AM 4901 14-11-2025"/>
        <s v="M3 -13S L9 AM 4902 14-11-2025"/>
        <s v="M3 -13S L9 AM 4903 14-11-2025"/>
        <s v="M3 -13S L9 AM 4904 14-11-2025"/>
        <s v="M3 -13S L9 AM 4905 14-11-2025"/>
        <s v="M3 -13S L9 AM 4906 14-11-2025"/>
        <s v="M3 -13S L9 PM 4907 14-11-2025"/>
        <s v="M3 -13S L9 PM 4908 14-11-2025"/>
        <s v="M3 -13S L9 PM 4909 14-11-2025"/>
        <s v="M3 -13S L9 PM 4910 14-11-2025"/>
        <s v="M3 -13S L9 PM 4911 14-11-2025"/>
        <s v="M3 -13S L9 PM 4912 14-11-2025"/>
        <s v="M3 -13S L9 PM 4913 14-11-2025"/>
        <s v="M3 -11N NOCHE 4914 14-11-2025"/>
        <s v="M3 -11N NOCHE 4915 14-11-2025"/>
        <s v="M3 -13S L9 NOCHE 4916 14-11-2025"/>
        <s v="M3 -13S L9 NOCHE 4917 14-11-2025"/>
        <s v="M3 -13S L9 NOCHE 4918 14-11-2025"/>
        <s v="M3 -13S L9 NOCHE 4919 14-11-2025"/>
        <s v="M3 -13S L9 NOCHE 4920 14-11-2025"/>
        <s v="M3 -13S L9 NOCHE 4921 14-11-2025"/>
        <s v="M3 -13S L9 NOCHE 4922 14-11-2025"/>
        <s v="M3 -13S L9 NOCHE 4923 14-11-2025"/>
        <s v="M3 -13S L9 NOCHE 4924 14-11-2025"/>
        <s v="M3 -13S NOCHE 4925 14-11-2025"/>
        <s v="M3 -13S NOCHE 4926 14-11-2025"/>
        <s v="M3 -13S NOCHE 4927 14-11-2025"/>
        <s v="M3 -13S NOCHE 4928 14-11-2025"/>
        <s v="M3 -13S NOCHE 4929 14-11-2025"/>
        <s v="M5 -2NH1 REC MADRUGADA 4930 14-11-2025"/>
        <s v="M5 -2NH1 REC MADRUGADA 4931 14-11-2025"/>
        <s v="M5 -2NH1 REC MADRUGADA 4932 14-11-2025"/>
        <s v="M5 -2NH1 REC MADRUGADA 4933 14-11-2025"/>
        <s v="M5 -2NH1 REC MADRUGADA 4934 14-11-2025"/>
        <s v="M5 -2NH1 REC MADRUGADA 4935 14-11-2025"/>
        <s v="M5 -2NH1 REC MADRUGADA 4936 14-11-2025"/>
        <s v="M5 -2NH1 REC MADRUGADA 4937 14-11-2025"/>
        <s v="M5 -2NH1 REC MADRUGADA 4938 14-11-2025"/>
        <s v="M3 -11N MADRUGADA 4939 14-11-2025"/>
        <s v="M3 -11N MADRUGADA 4940 14-11-2025"/>
        <s v="M3 -11N MADRUGADA 4941 14-11-2025"/>
        <s v="M3 -13S L9 AM 4942 15-11-2025"/>
        <s v="M3 -13S L9 AM 4943 15-11-2025"/>
        <s v="M3 -13S L9 AM 4944 15-11-2025"/>
        <s v="M3 -13S L9 AM 4945 15-11-2025"/>
        <s v="M3 -13S L9 AM 4946 15-11-2025"/>
        <s v="M3 -13S L9 AM 4947 15-11-2025"/>
        <s v="M3 -13S L9 AM 4948 15-11-2025"/>
        <s v="M3 -13S L9 AM 4949 15-11-2025"/>
        <s v="M3 -11N RP PM 4950 15-11-2025"/>
        <s v="M3 -11N RP PM 4951 15-11-2025"/>
        <s v="M5 -2NH1 REC PM 4952 15-11-2025"/>
        <s v="M5 -2NH1 REC PM 4953 15-11-2025"/>
        <s v="M5 -2NH1 REC PM 4954 15-11-2025"/>
        <s v="M5 -2NH1 REC PM 4955 15-11-2025"/>
        <s v="M3 -13S L9 PM 4956 15-11-2025"/>
        <s v="M3 -13S L9 PM 4957 15-11-2025"/>
        <s v="M3 -13S L9 PM 4958 15-11-2025"/>
        <s v="M3 -13S L9 PM 4959 15-11-2025"/>
        <s v="M3 -13S L9 PM 4960 15-11-2025"/>
        <s v="M3 -13S L9 PM 4961 15-11-2025"/>
        <s v="M3 -11N RP AM 4962 17-11-2025"/>
        <s v="M3 -11N RP AM 4963 17-11-2025"/>
        <s v="M3 -11N RP AM 4964 17-11-2025"/>
        <s v="M3 -11N RP AM 4965 17-11-2025"/>
        <s v="M3 -11N RP AM 4966 17-11-2025"/>
        <s v="M5 -2NH1 REC AM 4967 17-11-2025"/>
        <s v="M5 -2NH1 REC AM 4968 17-11-2025"/>
        <s v="M5 -2NH1 REC AM 4969 17-11-2025"/>
        <s v="M5 -5SH2 REC AM 4970 17-11-2025"/>
        <s v="M5 -5SH2 REC AM 4971 17-11-2025"/>
        <s v="M5 -5SH2 REC AM 4972 17-11-2025"/>
        <s v="M5 -5SH2 REC AM 4973 17-11-2025"/>
        <s v="M5 -5SH2 REC AM 4974 17-11-2025"/>
        <s v="M5 -5SH2 REC AM 4975 17-11-2025"/>
        <s v="M5 -5SH2 REC AM 4976 17-11-2025"/>
        <s v="M5 -5SH2 REC AM 4977 17-11-2025"/>
        <s v="M5 -5SH2 REC AM 4978 17-11-2025"/>
        <s v="M5 -5SH2 REC AM 4979 17-11-2025"/>
        <s v="M5 -5SH2 REC AM 4980 17-11-2025"/>
        <s v="M5 -5SH2 REC AM 4981 17-11-2025"/>
        <s v="M3 -11N RP PM 4982 17-11-2025"/>
        <s v="M5 -5SH2 REC PM 4983 17-11-2025"/>
        <s v="M5 -5SH2 REC PM 4984 17-11-2025"/>
        <s v="M5 -5SH2 REC PM 4985 17-11-2025"/>
        <s v="M5 -5SH2 REC PM 4986 17-11-2025"/>
        <s v="M5 -5SH2 REC PM 4987 17-11-2025"/>
        <s v="M3 -13S L9 PM 4988 17-11-2025"/>
        <s v="M3 -13S L9 PM 4989 17-11-2025"/>
        <s v="M3 -13S L9 PM 4990 17-11-2025"/>
        <s v="M3 -13S L9 PM 4991 17-11-2025"/>
        <s v="M3 -13S L9 PM 4992 17-11-2025"/>
        <s v="M3 -13S L9 PM 4993 17-11-2025"/>
        <s v="M3 -13S L9 PM 4994 17-11-2025"/>
        <s v="M3 -13S L9 PM 4995 17-11-2025"/>
        <s v="M3 -13S L9 PM 4996 17-11-2025"/>
        <s v="M3 -13S L9 PM 4997 17-11-2025"/>
      </sharedItems>
    </cacheField>
    <cacheField name="jornada" numFmtId="0">
      <sharedItems count="7">
        <s v="T.AM"/>
        <s v="T.MAD"/>
        <s v="AM"/>
        <s v="PM"/>
        <s v="NOCHE"/>
        <s v="MADRUGADA"/>
        <s v="T.NOCHE"/>
      </sharedItems>
    </cacheField>
    <cacheField name="fecha " numFmtId="14">
      <sharedItems containsSemiMixedTypes="0" containsNonDate="0" containsDate="1" containsString="0" minDate="2024-12-28T00:00:00" maxDate="2025-11-18T00:00:00" count="271">
        <d v="2024-12-31T00:00:00"/>
        <d v="2024-12-28T00:00:00"/>
        <d v="2024-12-30T00:00:00"/>
        <d v="2025-01-02T00:00:00"/>
        <d v="2025-01-03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2T00:00:00"/>
        <d v="2025-05-23T00:00:00"/>
        <d v="2025-05-24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4T00:00:00"/>
        <d v="2025-08-05T00:00:00"/>
        <d v="2025-08-06T00:00:00"/>
        <d v="2025-08-07T00:00:00"/>
        <d v="2025-08-08T00:00:00"/>
        <d v="2025-08-11T00:00:00"/>
        <d v="2025-08-12T00:00:00"/>
        <d v="2025-08-13T00:00:00"/>
        <d v="2025-08-14T00:00:00"/>
        <d v="2025-08-18T00:00:00"/>
        <d v="2025-08-19T00:00:00"/>
        <d v="2025-08-20T00:00:00"/>
        <d v="2025-08-21T00:00:00"/>
        <d v="2025-08-22T00:00:00"/>
        <d v="2025-08-23T00:00:00"/>
        <d v="2025-08-25T00:00:00"/>
        <d v="2025-08-26T00:00:00"/>
        <d v="2025-08-27T00:00:00"/>
        <d v="2025-08-28T00:00:00"/>
        <d v="2025-08-29T00:00:00"/>
        <d v="2025-08-30T00:00:00"/>
        <d v="2025-09-01T00:00:00"/>
        <d v="2025-09-02T00:00:00"/>
        <d v="2025-09-03T00:00:00"/>
        <d v="2025-09-04T00:00:00"/>
        <d v="2025-09-05T00:00:00"/>
        <d v="2025-09-06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6T00:00:00"/>
        <d v="2025-10-07T00:00:00"/>
        <d v="2025-10-08T00:00:00"/>
        <d v="2025-10-09T00:00:00"/>
        <d v="2025-10-10T00:00:00"/>
        <d v="2025-10-11T00:00:00"/>
        <d v="2025-10-13T00:00:00"/>
        <d v="2025-10-14T00:00:00"/>
        <d v="2025-10-15T00:00:00"/>
        <d v="2025-10-16T00:00:00"/>
        <d v="2025-10-17T00:00:00"/>
        <d v="2025-10-20T00:00:00"/>
        <d v="2025-10-21T00:00:00"/>
        <d v="2025-10-22T00:00:00"/>
        <d v="2025-10-23T00:00:00"/>
        <d v="2025-10-24T00:00:00"/>
        <d v="2025-10-25T00:00:00"/>
        <d v="2025-10-27T00:00:00"/>
        <d v="2025-10-28T00:00:00"/>
        <d v="2025-10-29T00:00:00"/>
        <d v="2025-10-30T00:00:00"/>
        <d v="2025-11-03T00:00:00"/>
        <d v="2025-11-04T00:00:00"/>
        <d v="2025-11-05T00:00:00"/>
        <d v="2025-11-06T00:00:00"/>
        <d v="2025-11-07T00:00:00"/>
        <d v="2025-11-08T00:00:00"/>
        <d v="2025-11-10T00:00:00"/>
        <d v="2025-11-11T00:00:00"/>
        <d v="2025-11-12T00:00:00"/>
        <d v="2025-11-13T00:00:00"/>
        <d v="2025-11-14T00:00:00"/>
        <d v="2025-11-15T00:00:00"/>
        <d v="2025-11-17T00:00:00"/>
      </sharedItems>
      <fieldGroup par="19"/>
    </cacheField>
    <cacheField name="ton" numFmtId="0">
      <sharedItems containsSemiMixedTypes="0" containsString="0" containsNumber="1" minValue="4.5999999999999996" maxValue="5.6"/>
    </cacheField>
    <cacheField name="ley" numFmtId="10">
      <sharedItems containsBlank="1" containsMixedTypes="1" containsNumber="1" minValue="8.0000000000000004E-4" maxValue="0.122"/>
    </cacheField>
    <cacheField name="ley  Cup" numFmtId="10">
      <sharedItems containsSemiMixedTypes="0" containsString="0" containsNumber="1" minValue="0" maxValue="3.6999999999999998E-2"/>
    </cacheField>
    <cacheField name="CERTIDICADO" numFmtId="0">
      <sharedItems containsBlank="1" containsMixedTypes="1" containsNumber="1" containsInteger="1" minValue="2653" maxValue="28135"/>
    </cacheField>
    <cacheField name="Columna1" numFmtId="0">
      <sharedItems containsString="0" containsBlank="1" containsNumber="1" minValue="3.2000000000000002E-3" maxValue="5.5100000000000003E-2"/>
    </cacheField>
    <cacheField name="Ley Visual" numFmtId="10">
      <sharedItems containsString="0" containsBlank="1" containsNumber="1" minValue="4.0000000000000001E-3" maxValue="0.03"/>
    </cacheField>
    <cacheField name="Rango" numFmtId="10">
      <sharedItems/>
    </cacheField>
    <cacheField name="Campo1" numFmtId="0" formula="AVERAGE(#NAME?)*0.81" databaseField="0"/>
    <cacheField name="Campo2" numFmtId="0" formula="ley*0.81" databaseField="0"/>
    <cacheField name="Campo3" numFmtId="0" formula="ley* 0.81" databaseField="0"/>
    <cacheField name="Campo4" numFmtId="0" formula=" AVERAGE(ley)" databaseField="0"/>
    <cacheField name="Campo5" numFmtId="0" formula="ley*0.81" databaseField="0"/>
    <cacheField name="Meses (fecha )" numFmtId="0" databaseField="0">
      <fieldGroup base="6">
        <rangePr groupBy="months" startDate="2024-12-28T00:00:00" endDate="2025-11-18T00:00:00"/>
        <groupItems count="14">
          <s v="&lt;28-12-2024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18-1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09.953192129629" createdVersion="7" refreshedVersion="7" minRefreshableVersion="3" recordCount="276" xr:uid="{51C05B09-F9FB-4050-A7A8-E7898E965B60}">
  <cacheSource type="worksheet">
    <worksheetSource name="Venta4"/>
  </cacheSource>
  <cacheFields count="10">
    <cacheField name="N° Lote" numFmtId="0">
      <sharedItems containsBlank="1" containsMixedTypes="1" containsNumber="1" containsInteger="1" minValue="1219" maxValue="100073" count="116">
        <s v="CN001"/>
        <s v="CN002"/>
        <s v="CN003"/>
        <s v="CN004"/>
        <n v="1219"/>
        <n v="10064"/>
        <n v="10082"/>
        <n v="20026"/>
        <n v="40018"/>
        <n v="40030"/>
        <s v="CN401"/>
        <s v="CN402"/>
        <n v="40057"/>
        <s v="CN403"/>
        <n v="40074"/>
        <s v="CN404"/>
        <s v="CN405"/>
        <n v="40084"/>
        <n v="40090"/>
        <s v="CN501"/>
        <n v="50009"/>
        <n v="50013"/>
        <s v="CN502"/>
        <n v="50022"/>
        <s v="CN503"/>
        <n v="50025"/>
        <s v="CN504"/>
        <s v="CN505"/>
        <n v="50038"/>
        <n v="50039"/>
        <n v="50043"/>
        <n v="50049"/>
        <n v="50056"/>
        <n v="50065"/>
        <n v="50067"/>
        <s v="CN506"/>
        <n v="50073"/>
        <n v="50077"/>
        <n v="50084"/>
        <n v="50089"/>
        <n v="50094"/>
        <n v="60001"/>
        <n v="60002"/>
        <n v="60011"/>
        <n v="60013"/>
        <n v="60019"/>
        <n v="60022"/>
        <n v="60029"/>
        <n v="60034"/>
        <n v="60040"/>
        <n v="60042"/>
        <n v="60051"/>
        <n v="60056"/>
        <n v="60057"/>
        <s v="XX01"/>
        <n v="60065"/>
        <n v="60067"/>
        <n v="60082"/>
        <n v="60090"/>
        <n v="60092"/>
        <n v="70008"/>
        <n v="70016"/>
        <n v="70017"/>
        <m/>
        <n v="2022" u="1"/>
        <n v="70034" u="1"/>
        <n v="10080" u="1"/>
        <n v="50064" u="1"/>
        <n v="50002" u="1"/>
        <n v="2046" u="1"/>
        <n v="40000" u="1"/>
        <n v="30095" u="1"/>
        <n v="50000" u="1"/>
        <n v="30034" u="1"/>
        <n v="50040" u="1"/>
        <n v="60000" u="1"/>
        <n v="50080" u="1"/>
        <n v="100015" u="1"/>
        <n v="60009" u="1"/>
        <n v="2037" u="1"/>
        <n v="70000" u="1"/>
        <n v="60049" u="1"/>
        <n v="100073" u="1"/>
        <n v="10063" u="1"/>
        <n v="2069" u="1"/>
        <n v="90049" u="1"/>
        <n v="10073" u="1"/>
        <n v="70067" u="1"/>
        <n v="10083" u="1"/>
        <n v="2074" u="1"/>
        <n v="20000" u="1"/>
        <n v="10032" u="1"/>
        <n v="60076" u="1"/>
        <n v="70001" u="1"/>
        <n v="90023" u="1"/>
        <n v="40012" u="1"/>
        <n v="70010" u="1"/>
        <n v="30010" u="1"/>
        <n v="80008" u="1"/>
        <n v="40061" u="1"/>
        <n v="50001" u="1"/>
        <n v="10021" u="1"/>
        <n v="40010" u="1"/>
        <n v="30080" u="1"/>
        <n v="70046" u="1"/>
        <n v="80057" u="1"/>
        <n v="50030" u="1"/>
        <n v="10046" u="1"/>
        <n v="40039" u="1"/>
        <n v="50050" u="1"/>
        <n v="50090" u="1"/>
        <n v="70002" u="1"/>
        <n v="80062" u="1"/>
        <n v="10010" u="1"/>
        <n v="30058" u="1"/>
        <n v="2057" u="1"/>
      </sharedItems>
    </cacheField>
    <cacheField name="Recargo" numFmtId="0">
      <sharedItems containsString="0" containsBlank="1" containsNumber="1" containsInteger="1" minValue="1" maxValue="7"/>
    </cacheField>
    <cacheField name="Patente" numFmtId="0">
      <sharedItems containsBlank="1" count="19">
        <s v="PYCH-48"/>
        <s v="JKDK-25"/>
        <s v="LCGZ-26"/>
        <s v="RBWX-10"/>
        <s v="LCPV-34"/>
        <s v="HZSD-27"/>
        <s v="RDJK-16"/>
        <s v="CHWJ-28"/>
        <s v="FVGY-94"/>
        <s v="KTFG-66"/>
        <m/>
        <s v="CBBB-11" u="1"/>
        <s v="FVGY-95" u="1"/>
        <s v="LJLG-68" u="1"/>
        <s v="FPGS-84" u="1"/>
        <s v="BSZB-57" u="1"/>
        <s v="JFLK-81" u="1"/>
        <s v="KXHJ-96" u="1"/>
        <s v="DKVL-80" u="1"/>
      </sharedItems>
    </cacheField>
    <cacheField name="Fecha" numFmtId="14">
      <sharedItems containsNonDate="0" containsDate="1" containsString="0" containsBlank="1" minDate="2026-01-13T00:00:00" maxDate="2026-07-07T00:00:00" count="79">
        <d v="2026-01-13T00:00:00"/>
        <d v="2026-01-14T00:00:00"/>
        <d v="2026-01-15T00:00:00"/>
        <d v="2026-01-16T00:00:00"/>
        <d v="2026-01-19T00:00:00"/>
        <d v="2026-01-20T00:00:00"/>
        <d v="2026-01-21T00:00:00"/>
        <d v="2026-01-22T00:00:00"/>
        <d v="2026-01-23T00:00:00"/>
        <d v="2026-01-26T00:00:00"/>
        <d v="2026-01-27T00:00:00"/>
        <d v="2026-01-28T00:00:00"/>
        <d v="2026-01-29T00:00:00"/>
        <d v="2026-02-09T00:00:00"/>
        <d v="2026-04-08T00:00:00"/>
        <d v="2026-04-09T00:00:00"/>
        <d v="2026-04-10T00:00:00"/>
        <d v="2026-04-13T00:00:00"/>
        <d v="2026-04-14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5T00:00:00"/>
        <d v="2026-04-27T00:00:00"/>
        <d v="2026-04-28T00:00:00"/>
        <d v="2026-04-29T00:00:00"/>
        <d v="2026-04-30T00:00:00"/>
        <d v="2026-05-04T00:00:00"/>
        <d v="2026-05-05T00:00:00"/>
        <d v="2026-05-06T00:00:00"/>
        <d v="2026-05-07T00:00:00"/>
        <d v="2026-05-08T00:00:00"/>
        <d v="2026-05-09T00:00:00"/>
        <d v="2026-05-11T00:00:00"/>
        <d v="2026-05-12T00:00:00"/>
        <d v="2026-05-13T00:00:00"/>
        <d v="2026-05-14T00:00:00"/>
        <d v="2026-05-15T00:00:00"/>
        <d v="2026-05-16T00:00:00"/>
        <d v="2026-05-18T00:00:00"/>
        <d v="2026-05-19T00:00:00"/>
        <d v="2026-05-20T00:00:00"/>
        <d v="2026-05-21T00:00:00"/>
        <d v="2026-05-25T00:00:00"/>
        <d v="2026-05-26T00:00:00"/>
        <d v="2026-05-27T00:00:00"/>
        <d v="2026-05-28T00:00:00"/>
        <d v="2026-05-29T00:00:00"/>
        <d v="2026-06-01T00:00:00"/>
        <d v="2026-06-02T00:00:00"/>
        <d v="2026-06-03T00:00:00"/>
        <d v="2026-06-04T00:00:00"/>
        <d v="2026-06-05T00:00:00"/>
        <d v="2026-06-06T00:00:00"/>
        <d v="2026-06-08T00:00:00"/>
        <d v="2026-06-09T00:00:00"/>
        <d v="2026-06-11T00:00:00"/>
        <d v="2026-06-12T00:00:00"/>
        <d v="2026-06-13T00:00:00"/>
        <d v="2026-06-15T00:00:00"/>
        <d v="2026-06-16T00:00:00"/>
        <d v="2026-06-17T00:00:00"/>
        <d v="2026-06-18T00:00:00"/>
        <d v="2026-06-19T00:00:00"/>
        <d v="2026-06-22T00:00:00"/>
        <d v="2026-06-23T00:00:00"/>
        <d v="2026-06-24T00:00:00"/>
        <d v="2026-06-25T00:00:00"/>
        <d v="2026-06-26T00:00:00"/>
        <d v="2026-06-27T00:00:00"/>
        <d v="2026-07-01T00:00:00"/>
        <d v="2026-07-03T00:00:00"/>
        <d v="2026-07-06T00:00:00"/>
        <m/>
      </sharedItems>
      <fieldGroup par="9" base="3">
        <rangePr groupBy="days" startDate="2026-01-13T00:00:00" endDate="2026-07-07T00:00:00"/>
        <groupItems count="368">
          <s v="(en blanco)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7-07-2026"/>
        </groupItems>
      </fieldGroup>
    </cacheField>
    <cacheField name="Ton" numFmtId="2">
      <sharedItems containsString="0" containsBlank="1" containsNumber="1" minValue="25.1" maxValue="40.770000000000003"/>
    </cacheField>
    <cacheField name="Padron" numFmtId="0">
      <sharedItems containsBlank="1" count="24">
        <s v="3H COPPER _x000a_EL SAUCE 1 AL 5"/>
        <s v="Minera la Cruz  Vicente2 1 al 26"/>
        <s v="Mra la cruz Vicente2 "/>
        <s v="3H COPPER _x000a_El Sauce"/>
        <s v="Minera la Cruz"/>
        <s v="3H COPPER El SAUCE"/>
        <s v="Procesos Mineros"/>
        <s v=""/>
        <s v="3H COPPER_x000a_El Sauce" u="1"/>
        <m u="1"/>
        <s v="PADRÓN AÚN NO DEFINIDO" u="1"/>
        <s v="3H COPPER_x000a_EL SAUCE 1 AL 5" u="1"/>
        <s v="3H COOPER  Santa Ana 11 al 16" u="1"/>
        <s v="minera la cruz Vicente21 al 26" u="1"/>
        <s v="CENIZAS 3H COOPER" u="1"/>
        <s v="MDF Ines" u="1"/>
        <s v="SYC Juanita" u="1"/>
        <s v="3H Copper Ines 1-3" u="1"/>
        <s v="3H COPPER_x000a_Santa Ana 11 al 16" u="1"/>
        <s v="3H Copper Santa Ana 11 al 16" u="1"/>
        <s v="3H Copper Ines" u="1"/>
        <s v="ENAMI 3H COPPER" u="1"/>
        <s v="3H COPPER VICENTE2 DEL 1 AL 5" u="1"/>
        <s v="Cerro Negro 3H COPPER" u="1"/>
      </sharedItems>
    </cacheField>
    <cacheField name="Planta" numFmtId="0">
      <sharedItems containsBlank="1" count="7">
        <s v="CERRO NEGRO"/>
        <s v="CEMIN"/>
        <s v="ENAMI"/>
        <s v="ORIGEN NO DEFINIDO"/>
        <s v=""/>
        <m u="1"/>
        <s v="Cenizas" u="1"/>
      </sharedItems>
    </cacheField>
    <cacheField name="Mineral" numFmtId="0">
      <sharedItems/>
    </cacheField>
    <cacheField name="9" numFmtId="0">
      <sharedItems containsNonDate="0" containsString="0" containsBlank="1"/>
    </cacheField>
    <cacheField name="Meses" numFmtId="0" databaseField="0">
      <fieldGroup base="3">
        <rangePr groupBy="months" startDate="2026-01-13T00:00:00" endDate="2026-07-07T00:00:00"/>
        <groupItems count="14">
          <s v="&lt;13-01-2026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07-07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10.373717708331" createdVersion="7" refreshedVersion="7" minRefreshableVersion="3" recordCount="2988" xr:uid="{D9638BC2-C2BF-492C-B93A-40E434AEB56F}">
  <cacheSource type="worksheet">
    <worksheetSource name="Dumpadas"/>
  </cacheSource>
  <cacheFields count="20">
    <cacheField name="id" numFmtId="0">
      <sharedItems containsString="0" containsBlank="1" containsNumber="1" containsInteger="1" minValue="1" maxValue="1"/>
    </cacheField>
    <cacheField name="punto" numFmtId="0">
      <sharedItems containsBlank="1" count="262">
        <s v="NIVEL 970"/>
        <s v="NIVEL 1018"/>
        <s v="NIVEL 789"/>
        <s v="NIVEL 1005"/>
        <s v="NIVEL 968"/>
        <s v="NIVEL 974"/>
        <s v="NIVEL 974 A"/>
        <s v="NIVEL 974 B"/>
        <s v="NIVEL 974 RM"/>
        <s v="NIVEL 982" u="1"/>
        <s v="NIVEL 1045" u="1"/>
        <s v="NIVEL 1120" u="1"/>
        <s v="NIVEL 1192" u="1"/>
        <m u="1"/>
        <s v="NIVEL 1016" u="1"/>
        <s v="NIVEL 1088" u="1"/>
        <s v="NIVEL 1163" u="1"/>
        <s v="M3 -13S L9 NORTE" u="1"/>
        <s v="NIVEL 979" u="1"/>
        <s v="NIVEL 1059" u="1"/>
        <s v="NIVEL 1090" u="1"/>
        <s v="NIVEL 1134" u="1"/>
        <s v="M3 -13S L9 SUR" u="1"/>
        <s v="NIVEL 1061" u="1"/>
        <s v="NIVEL 1105" u="1"/>
        <s v="NIVEL 1177" u="1"/>
        <s v="M3 -11N DQ" u="1"/>
        <s v="NIVEL 1032" u="1"/>
        <s v="NIVEL 1148" u="1"/>
        <s v="M5 -1NH2 REC" u="1"/>
        <s v="NIVEL 985" u="1"/>
        <s v="NIVEL 1003" u="1"/>
        <s v="NIVEL 1075" u="1"/>
        <s v="NIVEL 1119" u="1"/>
        <s v="NIVEL 1150" u="1"/>
        <s v="NIVEL 1046" u="1"/>
        <s v="NIVEL 1121" u="1"/>
        <s v="NIVEL 1193" u="1"/>
        <s v="NIVEL 1017" u="1"/>
        <s v="NIVEL 1089" u="1"/>
        <s v="NIVEL 1164" u="1"/>
        <s v="M5 -2NH1 REC" u="1"/>
        <s v="NIVEL 991" u="1"/>
        <s v="NIVEL 1091" u="1"/>
        <s v="NIVEL 1135" u="1"/>
        <s v="M5 -2SH2 REC" u="1"/>
        <s v="NIVEL 1062" u="1"/>
        <s v="NIVEL 1106" u="1"/>
        <s v="NIVEL 1178" u="1"/>
        <s v="NIVEL 988" u="1"/>
        <s v="NIVEL 1033" u="1"/>
        <s v="NIVEL 1149" u="1"/>
        <s v="NIVEL 1180" u="1"/>
        <s v="NIVEL 1004" u="1"/>
        <s v="NIVEL 1076" u="1"/>
        <s v="NIVEL 1151" u="1"/>
        <s v="NIVEL 1047" u="1"/>
        <s v="NIVEL 1122" u="1"/>
        <s v="NIVEL 1194" u="1"/>
        <s v="NIVEL 994" u="1"/>
        <s v="NIVEL 1165" u="1"/>
        <s v="NIVEL 972" u="1"/>
        <s v="NIVEL 1020" u="1"/>
        <s v="NIVEL 1092" u="1"/>
        <s v="NIVEL 1136" u="1"/>
        <s v="NIVEL 1063" u="1"/>
        <s v="NIVEL 1107" u="1"/>
        <s v="NIVEL 1179" u="1"/>
        <s v="NIVEL 1034" u="1"/>
        <s v="NIVEL 1181" u="1"/>
        <s v="NIVEL 1077" u="1"/>
        <s v="NIVEL 1152" u="1"/>
        <s v="NIVEL 997" u="1"/>
        <s v="NIVEL 1048" u="1"/>
        <s v="NIVEL 1123" u="1"/>
        <s v="NIVEL 1195" u="1"/>
        <s v="NIVEL 975" u="1"/>
        <s v="NIVEL 1019" u="1"/>
        <s v="NIVEL 1050" u="1"/>
        <s v="NIVEL 1166" u="1"/>
        <s v="M3 -11N REC" u="1"/>
        <s v="M5 -1SH2 REC" u="1"/>
        <s v="NIVEL 1021" u="1"/>
        <s v="NIVEL 1093" u="1"/>
        <s v="NIVEL 1137" u="1"/>
        <s v="NIVEL 1064" u="1"/>
        <s v="NIVEL 1108" u="1"/>
        <s v="NIVEL 981" u="1"/>
        <s v="NIVEL 1035" u="1"/>
        <s v="NIVEL 1110" u="1"/>
        <s v="NIVEL 1182" u="1"/>
        <s v="M5 -2SH1 REC" u="1"/>
        <s v="NIVEL 1006" u="1"/>
        <s v="NIVEL 1078" u="1"/>
        <s v="NIVEL 1153" u="1"/>
        <s v="NIVEL 978" u="1"/>
        <s v="M3 -11S DQ" u="1"/>
        <s v="NIVEL 1049" u="1"/>
        <s v="NIVEL 1080" u="1"/>
        <s v="NIVEL 1124" u="1"/>
        <s v="NIVEL 1196" u="1"/>
        <s v="NIVEL 1051" u="1"/>
        <s v="NIVEL 1167" u="1"/>
        <s v="NIVEL 1022" u="1"/>
        <s v="NIVEL 1094" u="1"/>
        <s v="NIVEL 1138" u="1"/>
        <s v="NIVEL 984" u="1"/>
        <s v="NIVEL 1065" u="1"/>
        <s v="NIVEL 1109" u="1"/>
        <s v="NIVEL 1140" u="1"/>
        <s v="NIVEL 1036" u="1"/>
        <s v="NIVEL 1111" u="1"/>
        <s v="NIVEL 1183" u="1"/>
        <s v="NIVEL 1007" u="1"/>
        <s v="NIVEL 1079" u="1"/>
        <s v="NIVEL 1154" u="1"/>
        <s v="NIVEL 990" u="1"/>
        <s v="NIVEL 1081" u="1"/>
        <s v="NIVEL 1125" u="1"/>
        <s v="NIVEL 1197" u="1"/>
        <s v="NIVEL 1200" u="1"/>
        <s v="NIVEL 1052" u="1"/>
        <s v="NIVEL 1168" u="1"/>
        <s v="NIVEL 987" u="1"/>
        <s v="NIVEL 1023" u="1"/>
        <s v="NIVEL 1095" u="1"/>
        <s v="NIVEL 1139" u="1"/>
        <s v="NIVEL 1170" u="1"/>
        <s v="NIVEL 1066" u="1"/>
        <s v="NIVEL 1141" u="1"/>
        <s v="NIVEL 1037" u="1"/>
        <s v="NIVEL 1112" u="1"/>
        <s v="NIVEL 1184" u="1"/>
        <s v="NIVEL 993" u="1"/>
        <s v="NIVEL 1008" u="1"/>
        <s v="NIVEL 1155" u="1"/>
        <s v="NIVEL 971" u="1"/>
        <s v="NIVEL 1010" u="1"/>
        <s v="NIVEL 1082" u="1"/>
        <s v="NIVEL 1126" u="1"/>
        <s v="NIVEL 1198" u="1"/>
        <s v="NIVEL 1053" u="1"/>
        <s v="NIVEL 1169" u="1"/>
        <s v="M5 4NH2 REC" u="1"/>
        <s v="NIVEL 1024" u="1"/>
        <s v="NIVEL 1096" u="1"/>
        <s v="NIVEL 1171" u="1"/>
        <s v="M3 -11N" u="1"/>
        <s v="NIVEL 1067" u="1"/>
        <s v="NIVEL 1142" u="1"/>
        <s v="M5 3SH2.3 REC" u="1"/>
        <s v="NIVEL 996" u="1"/>
        <s v="NIVEL 1038" u="1"/>
        <s v="NIVEL 1113" u="1"/>
        <s v="NIVEL 1185" u="1"/>
        <s v="NIVEL 1009" u="1"/>
        <s v="NIVEL 1040" u="1"/>
        <s v="NIVEL 1156" u="1"/>
        <s v="NIVEL 1011" u="1"/>
        <s v="NIVEL 1083" u="1"/>
        <s v="NIVEL 1127" u="1"/>
        <s v="NIVEL 1199" u="1"/>
        <s v="NIVEL 1054" u="1"/>
        <s v="NIVEL 980" u="1"/>
        <s v="NIVEL 1025" u="1"/>
        <s v="NIVEL 1097" u="1"/>
        <s v="NIVEL 1100" u="1"/>
        <s v="NIVEL 1172" u="1"/>
        <s v="NIVEL 999" u="1"/>
        <s v="M3 -11N RP" u="1"/>
        <s v="NIVEL 1068" u="1"/>
        <s v="NIVEL 1143" u="1"/>
        <s v="NIVEL 977" u="1"/>
        <s v="NIVEL 1039" u="1"/>
        <s v="NIVEL 1070" u="1"/>
        <s v="NIVEL 1114" u="1"/>
        <s v="NIVEL 1186" u="1"/>
        <s v="M5 -5SH2 REC" u="1"/>
        <s v="NIVEL 1041" u="1"/>
        <s v="NIVEL 1157" u="1"/>
        <s v="NIVEL 1012" u="1"/>
        <s v="NIVEL 1084" u="1"/>
        <s v="NIVEL 1128" u="1"/>
        <s v="NIVEL 983" u="1"/>
        <s v="NIVEL 1055" u="1"/>
        <s v="NIVEL 1130" u="1"/>
        <s v="NIVEL 1026" u="1"/>
        <s v="NIVEL 1098" u="1"/>
        <s v="NIVEL 1101" u="1"/>
        <s v="NIVEL 1173" u="1"/>
        <s v="NIVEL 1069" u="1"/>
        <s v="NIVEL 1144" u="1"/>
        <s v="M5 2NH2 REC" u="1"/>
        <s v="NIVEL 1071" u="1"/>
        <s v="NIVEL 1115" u="1"/>
        <s v="NIVEL 1187" u="1"/>
        <s v="NIVEL 1042" u="1"/>
        <s v="NIVEL 1158" u="1"/>
        <s v="NIVEL 986" u="1"/>
        <s v="NIVEL 1013" u="1"/>
        <s v="NIVEL 1085" u="1"/>
        <s v="NIVEL 1129" u="1"/>
        <s v="NIVEL 1160" u="1"/>
        <s v="M5 1NH1 REC" u="1"/>
        <s v="NIVEL 1056" u="1"/>
        <s v="NIVEL 1131" u="1"/>
        <s v="NIVEL 1027" u="1"/>
        <s v="NIVEL 1099" u="1"/>
        <s v="NIVEL 1102" u="1"/>
        <s v="NIVEL 1174" u="1"/>
        <s v="NIVEL 992" u="1"/>
        <s v="NIVEL 1145" u="1"/>
        <s v="M5 2SH2B L3 1/2" u="1"/>
        <s v="NIVEL 1000" u="1"/>
        <s v="NIVEL 1072" u="1"/>
        <s v="NIVEL 1116" u="1"/>
        <s v="NIVEL 1188" u="1"/>
        <s v="M5 1NH2 REC" u="1"/>
        <s v="M3 -11S" u="1"/>
        <s v="NIVEL 989" u="1"/>
        <s v="NIVEL 1043" u="1"/>
        <s v="NIVEL 1159" u="1"/>
        <s v="NIVEL 1190" u="1"/>
        <s v="NIVEL 1014" u="1"/>
        <s v="NIVEL 1086" u="1"/>
        <s v="NIVEL 1161" u="1"/>
        <s v="NIVEL 1057" u="1"/>
        <s v="NIVEL 1132" u="1"/>
        <s v="NIVEL 995" u="1"/>
        <s v="NIVEL 1028" u="1"/>
        <s v="NIVEL 1103" u="1"/>
        <s v="NIVEL 1175" u="1"/>
        <s v="NIVEL 973" u="1"/>
        <s v="NIVEL 1030" u="1"/>
        <s v="NIVEL 1146" u="1"/>
        <s v="NIVEL 1001" u="1"/>
        <s v="NIVEL 1073" u="1"/>
        <s v="NIVEL 1117" u="1"/>
        <s v="NIVEL 1189" u="1"/>
        <s v="M5 -2NH2 REC" u="1"/>
        <s v="M3 -13S" u="1"/>
        <s v="M3 -11S RP" u="1"/>
        <s v="M3 -13S L9" u="1"/>
        <s v="NIVEL 1044" u="1"/>
        <s v="NIVEL 1191" u="1"/>
        <s v="NIVEL 1015" u="1"/>
        <s v="NIVEL 1087" u="1"/>
        <s v="NIVEL 1162" u="1"/>
        <s v="NIVEL 998" u="1"/>
        <s v="NIVEL 1058" u="1"/>
        <s v="NIVEL 1133" u="1"/>
        <s v="M5 2SH2 REC" u="1"/>
        <s v="NIVEL 976" u="1"/>
        <s v="NIVEL 1029" u="1"/>
        <s v="NIVEL 1060" u="1"/>
        <s v="NIVEL 1104" u="1"/>
        <s v="NIVEL 1176" u="1"/>
        <s v="NIVEL 1031" u="1"/>
        <s v="NIVEL 1147" u="1"/>
        <s v="NIVEL 1002" u="1"/>
        <s v="NIVEL 1074" u="1"/>
        <s v="NIVEL 1118" u="1"/>
      </sharedItems>
    </cacheField>
    <cacheField name="Tipo" numFmtId="0">
      <sharedItems/>
    </cacheField>
    <cacheField name="N°Acop" numFmtId="0">
      <sharedItems containsSemiMixedTypes="0" containsString="0" containsNumber="1" containsInteger="1" minValue="1" maxValue="2995"/>
    </cacheField>
    <cacheField name="Acopios" numFmtId="0">
      <sharedItems containsBlank="1" count="6511">
        <s v="NIVEL 970 SELLO AM 1 24-12-2025"/>
        <s v="NIVEL 970 SELLO AM 2 24-12-2025"/>
        <s v="NIVEL 970 SELLO AM 3 24-12-2025"/>
        <s v="NIVEL 970 SELLO AM 4 24-12-2025"/>
        <s v="NIVEL 970 SELLO AM 5 24-12-2025"/>
        <s v="NIVEL 970 SELLO AM 6 24-12-2025"/>
        <s v="NIVEL 970 SELLO AM 7 26-12-2025"/>
        <s v="NIVEL 970 SELLO AM 8 26-12-2025"/>
        <s v="NIVEL 970 SELLO AM 9 26-12-2025"/>
        <s v="NIVEL 970 SELLO AM 10 26-12-2025"/>
        <s v="NIVEL 970 SELLO AM 11 26-12-2025"/>
        <s v="NIVEL 970 SELLO AM 12 26-12-2025"/>
        <s v="NIVEL 1018 REC AM 13 27-12-2025"/>
        <s v="NIVEL 1018 REC AM 14 27-12-2025"/>
        <s v="NIVEL 1018 REC AM 15 27-12-2025"/>
        <s v="NIVEL 1018 REC AM 16 27-12-2025"/>
        <s v="NIVEL 1018 REC AM 17 27-12-2025"/>
        <s v="NIVEL 1018 REC AM 18 27-12-2025"/>
        <s v="NIVEL 1018 REC AM 19 27-12-2025"/>
        <s v="NIVEL 1018 REC AM 20 27-12-2025"/>
        <s v="NIVEL 1018 REC AM 21 27-12-2025"/>
        <s v="NIVEL 1018 REC AM 22 27-12-2025"/>
        <s v="NIVEL 1018 REC AM 23 27-12-2025"/>
        <s v="NIVEL 1018 REC AM 24 27-12-2025"/>
        <s v="NIVEL 1018 REC AM 25 27-12-2025"/>
        <s v="NIVEL 1018 REC AM 26 27-12-2025"/>
        <s v="NIVEL 1018 REC AM 27 27-12-2025"/>
        <s v="NIVEL 970 SELLO AM 28 27-12-2025"/>
        <s v="NIVEL 970 SELLO AM 29 27-12-2025"/>
        <s v="NIVEL 970 SELLO AM 30 27-12-2025"/>
        <s v="NIVEL 970 SELLO AM 31 27-12-2025"/>
        <s v="NIVEL 970 SELLO AM 32 27-12-2025"/>
        <s v="NIVEL 970 SELLO AM 33 27-12-2025"/>
        <s v="NIVEL 789 REC PM 34 29-12-2025"/>
        <s v="NIVEL 789 REC PM 35 29-12-2025"/>
        <s v="NIVEL 789 REC PM 36 29-12-2025"/>
        <s v="NIVEL 1018 FRENTE AM 37 30-12-2025"/>
        <s v="NIVEL 1018 FRENTE AM 38 30-12-2025"/>
        <s v="NIVEL 1018 FRENTE AM 39 30-12-2025"/>
        <s v="NIVEL 1018 FRENTE AM 40 30-12-2025"/>
        <s v="NIVEL 1018 FRENTE AM 41 30-12-2025"/>
        <s v="NIVEL 1018 FRENTE AM 42 30-12-2025"/>
        <s v="NIVEL 970 SELLO AM 43 30-12-2025"/>
        <s v="NIVEL 970 SELLO AM 44 30-12-2025"/>
        <s v="NIVEL 970 SELLO AM 45 30-12-2025"/>
        <s v="NIVEL 970 SELLO AM 46 30-12-2025"/>
        <s v="NIVEL 970 SELLO AM 47 30-12-2025"/>
        <s v="NIVEL 970 SELLO PM 48 30-12-2025"/>
        <s v="NIVEL 970 SELLO PM 49 30-12-2025"/>
        <s v="NIVEL 970 SELLO PM 50 30-12-2025"/>
        <s v="NIVEL 970 SELLO PM 51 30-12-2025"/>
        <s v="NIVEL 970 SELLO PM 52 30-12-2025"/>
        <s v="NIVEL 1018 FRENTE AM 53 30-12-2025"/>
        <s v="NIVEL 1018 FRENTE AM 54 30-12-2025"/>
        <s v="NIVEL 1018 FRENTE AM 55 30-12-2025"/>
        <s v="NIVEL 1018 FRENTE AM 56 30-12-2025"/>
        <s v="NIVEL 1018 FRENTE AM 57 30-12-2025"/>
        <s v="NIVEL 1018 FRENTE AM 58 30-12-2025"/>
        <s v="NIVEL 1018 FRENTE AM 59 30-12-2025"/>
        <s v="NIVEL 970 SELLO AM 60 30-12-2025"/>
        <s v="NIVEL 970 SELLO AM 61 30-12-2025"/>
        <s v="NIVEL 970 SELLO AM 62 30-12-2025"/>
        <s v="NIVEL 970 SELLO AM 63 30-12-2025"/>
        <s v="NIVEL 970 SELLO AM 64 30-12-2025"/>
        <s v="NIVEL 789 REC AM 65 30-12-2025"/>
        <s v="NIVEL 789 REC AM 66 30-12-2025"/>
        <s v="NIVEL 789 REC AM 67 30-12-2025"/>
        <s v="NIVEL 789 REC AM 68 30-12-2025"/>
        <s v="NIVEL 789 REC AM 69 30-12-2025"/>
        <s v="NIVEL 789 REC AM 70 30-12-2025"/>
        <s v="NIVEL 789 REC AM 71 30-12-2025"/>
        <s v="NIVEL 789 REC AM 72 30-12-2025"/>
        <s v="NIVEL 789 REC AM 73 30-12-2025"/>
        <s v="NIVEL 789 REC AM 74 30-12-2025"/>
        <s v="NIVEL 789 REC AM 75 30-12-2025"/>
        <s v="NIVEL 789 REC AM 76 30-12-2025"/>
        <s v="NIVEL 789 REC AM 77 30-12-2025"/>
        <s v="NIVEL 789 REC AM 78 30-12-2025"/>
        <s v="NIVEL 789 REC AM 79 30-12-2025"/>
        <s v="NIVEL 1018 FRENTE AM 80 31-12-2025"/>
        <s v="NIVEL 1018 FRENTE AM 81 31-12-2025"/>
        <s v="NIVEL 1018 FRENTE AM 82 31-12-2025"/>
        <s v="NIVEL 1018 FRENTE AM 83 31-12-2025"/>
        <s v="NIVEL 970 SELLO PM 84 31-12-2025"/>
        <s v="NIVEL 970 SELLO PM 85 31-12-2025"/>
        <s v="NIVEL 970 SELLO PM 86 31-12-2025"/>
        <s v="NIVEL 970 SELLO PM 87 31-12-2025"/>
        <s v="NIVEL 970 SELLO PM 88 31-12-2025"/>
        <s v="NIVEL 789 REC AM 89 31-12-2025"/>
        <s v="NIVEL 789 REC AM 90 31-12-2025"/>
        <s v="NIVEL 789 REC AM 91 31-12-2025"/>
        <s v="NIVEL 789 REC AM 92 31-12-2025"/>
        <s v="NIVEL 789 REC AM 93 31-12-2025"/>
        <s v="NIVEL 789 REC AM 94 31-12-2025"/>
        <s v="NIVEL 789 REC AM 95 31-12-2025"/>
        <s v="NIVEL 789 REC AM 96 31-12-2025"/>
        <s v="NIVEL 789 REC AM 97 31-12-2025"/>
        <s v="NIVEL 1018 FRENTE PM 98 05-01-2026"/>
        <s v="NIVEL 1018 FRENTE PM 99 05-01-2026"/>
        <s v="NIVEL 1018 FRENTE PM 100 05-01-2026"/>
        <s v="NIVEL 1018 FRENTE PM 101 05-01-2026"/>
        <s v="NIVEL 1018 FRENTE PM 102 05-01-2026"/>
        <s v="NIVEL 1018 FRENTE AM 103 06-01-2026"/>
        <s v="NIVEL 1018 FRENTE AM 104 06-01-2026"/>
        <s v="NIVEL 1018 FRENTE AM 105 06-01-2026"/>
        <s v="NIVEL 1018 FRENTE AM 106 06-01-2026"/>
        <s v="NIVEL 1018 FRENTE AM 107 06-01-2026"/>
        <s v="NIVEL 1018 FRENTE AM 108 07-01-2026"/>
        <s v="NIVEL 1018 FRENTE AM 109 07-01-2026"/>
        <s v="NIVEL 1018 FRENTE AM 110 07-01-2026"/>
        <s v="NIVEL 1018 FRENTE AM 111 08-01-2026"/>
        <s v="NIVEL 1018 FRENTE AM 112 08-01-2026"/>
        <s v="NIVEL 1018 FRENTE AM 113 08-01-2026"/>
        <s v="NIVEL 1018 FRENTE AM 114 08-01-2026"/>
        <s v="NIVEL 1018 FRENTE AM 115 08-01-2026"/>
        <s v="NIVEL 1018 FRENTE AM 116 08-01-2026"/>
        <s v="NIVEL 1018 FRENTE AM 117 08-01-2026"/>
        <s v="NIVEL 1018 FRENTE AM 118 08-01-2026"/>
        <s v="NIVEL 1018 FRENTE AM 119 08-01-2026"/>
        <s v="NIVEL 1018 FRENTE AM 120 08-01-2026"/>
        <s v="NIVEL 1018 FRENTE PM 121 08-01-2026"/>
        <s v="NIVEL 1018 FRENTE PM 122 08-01-2026"/>
        <s v="NIVEL 1018 FRENTE PM 123 08-01-2026"/>
        <s v="NIVEL 1018 FRENTE PM 124 08-01-2026"/>
        <s v="NIVEL 1018 FRENTE PM 125 08-01-2026"/>
        <s v="NIVEL 1005 AFLOR PM 126 08-01-2026"/>
        <s v="NIVEL 1005 AFLOR PM 127 08-01-2026"/>
        <s v="NIVEL 1018 FRENTE AM 128 09-01-2026"/>
        <s v="NIVEL 1018 FRENTE AM 129 09-01-2026"/>
        <s v="NIVEL 1018 FRENTE AM 130 09-01-2026"/>
        <s v="NIVEL 1018 FRENTE AM 131 09-01-2026"/>
        <s v="NIVEL 1018 FRENTE AM 132 09-01-2026"/>
        <s v="NIVEL 1018 FRENTE AM 133 09-01-2026"/>
        <s v="NIVEL 1018 FRENTE AM 134 09-01-2026"/>
        <s v="NIVEL 1018 FRENTE AM 135 09-01-2026"/>
        <s v="NIVEL 1018 FRENTE AM 136 09-01-2026"/>
        <s v="NIVEL 1005 AFLOR AM 137 12-01-2026"/>
        <s v="NIVEL 1018 FRENTE AM 138 12-01-2026"/>
        <s v="NIVEL 1018 FRENTE AM 139 12-01-2026"/>
        <s v="NIVEL 1018 FRENTE AM 140 12-01-2026"/>
        <s v="NIVEL 1018 FRENTE AM 141 12-01-2026"/>
        <s v="NIVEL 1018 FRENTE AM 142 12-01-2026"/>
        <s v="NIVEL 1018 FRENTE AM 143 12-01-2026"/>
        <s v="NIVEL 1018 FRENTE AM 144 12-01-2026"/>
        <s v="NIVEL 1018 FRENTE AM 145 12-01-2026"/>
        <s v="NIVEL 1005 AFLOR PM 146 12-01-2026"/>
        <s v="NIVEL 1005 AFLOR PM 147 12-01-2026"/>
        <s v="NIVEL 1005 AFLOR PM 148 12-01-2026"/>
        <s v="NIVEL 1018 FRENTE PM 149 12-01-2026"/>
        <s v="NIVEL 1018 FRENTE PM 150 12-01-2026"/>
        <s v="NIVEL 1018 FRENTE PM 151 12-01-2026"/>
        <s v="NIVEL 1018 FRENTE PM 152 12-01-2026"/>
        <s v="NIVEL 1018 FRENTE PM 153 12-01-2026"/>
        <s v="NIVEL 1018 FRENTE PM 154 12-01-2026"/>
        <s v="NIVEL 1018 FRENTE AM 155 13-01-2026"/>
        <s v="NIVEL 1018 FRENTE AM 156 13-01-2026"/>
        <s v="NIVEL 1018 FRENTE AM 157 13-01-2026"/>
        <s v="NIVEL 1018 FRENTE AM 158 13-01-2026"/>
        <s v="NIVEL 1018 FRENTE PM 159 13-01-2026"/>
        <s v="NIVEL 1018 FRENTE PM 160 13-01-2026"/>
        <s v="NIVEL 1018 FRENTE PM 161 13-01-2026"/>
        <s v="NIVEL 1018 FRENTE PM 162 13-01-2026"/>
        <s v="NIVEL 1018 FRENTE PM 163 13-01-2026"/>
        <s v="NIVEL 1018 FRENTE PM 164 13-01-2026"/>
        <s v="NIVEL 1018 FRENTE AM 165 14-01-2026"/>
        <s v="NIVEL 1018 FRENTE AM 166 14-01-2026"/>
        <s v="NIVEL 1018 FRENTE PM 167 14-01-2026"/>
        <s v="NIVEL 1018 FRENTE PM 168 14-01-2026"/>
        <s v="NIVEL 1018 FRENTE TURNO 169 14-01-2026"/>
        <s v="NIVEL 1018 FRENTE TURNO 170 14-01-2026"/>
        <s v="NIVEL 1018 ACOPIO AM 171 13-01-2026"/>
        <s v="NIVEL 1018 ACOPIO AM 172 13-01-2026"/>
        <s v="NIVEL 1018 ACOPIO AM 173 13-01-2026"/>
        <s v="NIVEL 1018 ACOPIO PM 174 13-01-2026"/>
        <s v="NIVEL 1018 ACOPIO PM 175 13-01-2026"/>
        <s v="NIVEL 1018 ACOPIO PM 176 13-01-2026"/>
        <s v="NIVEL 1018 ACOPIO AM 177 14-01-2026"/>
        <s v="NIVEL 1018 ACOPIO AM 178 14-01-2026"/>
        <s v="NIVEL 1018 ACOPIO TURNO 179 14-01-2026"/>
        <s v="NIVEL 1018 ACOPIO TURNO 180 14-01-2026"/>
        <s v="NIVEL 1018 ACOPIO TURNO 181 14-01-2026"/>
        <s v="NIVEL 970 ACOPIO AM 182 14-01-2026"/>
        <s v="NIVEL 970 ACOPIO AM 183 14-01-2026"/>
        <s v="NIVEL 970 ACOPIO AM 184 14-01-2026"/>
        <s v="NIVEL 1005 AFLOR AM 185 15-01-2026"/>
        <s v="NIVEL 1005 AFLOR AM 186 15-01-2026"/>
        <s v="NIVEL 1005 AFLOR AM 187 15-01-2026"/>
        <s v="NIVEL 789 CANTERA AM 188 15-01-2026"/>
        <s v="NIVEL 789 CANTERA AM 189 15-01-2026"/>
        <s v="NIVEL 789 CANTERA AM 190 15-01-2026"/>
        <s v="NIVEL 789 CANTERA AM 191 15-01-2026"/>
        <s v="NIVEL 789 CANTERA AM 192 15-01-2026"/>
        <s v="NIVEL 789 CANTERA AM 193 15-01-2026"/>
        <s v="NIVEL 789 CANTERA AM 194 15-01-2026"/>
        <s v="NIVEL 970 ACOPIO AM 195 15-01-2026"/>
        <s v="NIVEL 970 ACOPIO AM 196 15-01-2026"/>
        <s v="NIVEL 970 ACOPIO AM 197 15-01-2026"/>
        <s v="NIVEL 970 ACOPIO AM 198 15-01-2026"/>
        <s v="NIVEL 1018 ACOPIO AM 199 15-01-2026"/>
        <s v="NIVEL 1018 ACOPIO AM 200 15-01-2026"/>
        <s v="NIVEL 1018 ACOPIO AM 201 15-01-2026"/>
        <s v="NIVEL 1018 ACOPIO AM 202 15-01-2026"/>
        <s v="NIVEL 1005 AFLOR PM 203 15-01-2026"/>
        <s v="NIVEL 1005 AFLOR AM 204 16-01-2026"/>
        <s v="NIVEL 1005 AFLOR AM 205 16-01-2026"/>
        <s v="NIVEL 789 CANTERA AM 206 16-01-2026"/>
        <s v="NIVEL 789 CANTERA AM 207 16-01-2026"/>
        <s v="NIVEL 789 CANTERA AM 208 16-01-2026"/>
        <s v="NIVEL 789 CANTERA AM 209 16-01-2026"/>
        <s v="NIVEL 789 CANTERA AM 210 16-01-2026"/>
        <s v="NIVEL 789 CANTERA AM 211 16-01-2026"/>
        <s v="NIVEL 789 CANTERA AM 212 16-01-2026"/>
        <s v="NIVEL 789 CANTERA AM 213 16-01-2026"/>
        <s v="NIVEL 789 CANTERA AM 214 19-01-2026"/>
        <s v="NIVEL 789 CANTERA AM 215 19-01-2026"/>
        <s v="NIVEL 789 CANTERA AM 216 19-01-2026"/>
        <s v="NIVEL 789 CANTERA AM 217 19-01-2026"/>
        <s v="NIVEL 789 CANTERA AM 218 19-01-2026"/>
        <s v="NIVEL 789 CANTERA AM 219 19-01-2026"/>
        <s v="NIVEL 789 CANTERA AM 220 19-01-2026"/>
        <s v="NIVEL 789 CANTERA AM 221 19-01-2026"/>
        <s v="NIVEL 789 CANTERA AM 222 19-01-2026"/>
        <s v="NIVEL 789 CANTERA AM 223 19-01-2026"/>
        <s v="NIVEL 789 CANTERA AM 224 19-01-2026"/>
        <s v="NIVEL 789 CANTERA AM 225 19-01-2026"/>
        <s v="NIVEL 789 CANTERA AM 226 19-01-2026"/>
        <s v="NIVEL 789 CANTERA AM 227 19-01-2026"/>
        <s v="NIVEL 789 CANTERA AM 228 19-01-2026"/>
        <s v="NIVEL 789 CANTERA AM 229 20-01-2026"/>
        <s v="NIVEL 789 CANTERA AM 230 20-01-2026"/>
        <s v="NIVEL 789 CANTERA AM 231 20-01-2026"/>
        <s v="NIVEL 789 CANTERA AM 232 20-01-2026"/>
        <s v="NIVEL 789 CANTERA AM 233 20-01-2026"/>
        <s v="NIVEL 789 CANTERA AM 234 20-01-2026"/>
        <s v="NIVEL 1005 AFLOR AM 235 21-01-2026"/>
        <s v="NIVEL 789 CANTERA AM 236 22-01-2026"/>
        <s v="NIVEL 789 CANTERA AM 237 22-01-2026"/>
        <s v="NIVEL 789 CANTERA AM 238 22-01-2026"/>
        <s v="NIVEL 789 CANTERA AM 239 22-01-2026"/>
        <s v="NIVEL 789 CANTERA AM 240 22-01-2026"/>
        <s v="NIVEL 789 CANTERA AM 241 22-01-2026"/>
        <s v="NIVEL 789 CANTERA AM 242 22-01-2026"/>
        <s v="NIVEL 789 CANTERA AM 243 22-01-2026"/>
        <s v="NIVEL 789 CANTERA AM 244 22-01-2026"/>
        <s v="NIVEL 789 CANTERA AM 245 22-01-2026"/>
        <s v="NIVEL 789 CANTERA AM 246 23-01-2026"/>
        <s v="NIVEL 789 CANTERA AM 247 23-01-2026"/>
        <s v="NIVEL 789 CANTERA AM 248 23-01-2026"/>
        <s v="NIVEL 789 CANTERA AM 249 23-01-2026"/>
        <s v="NIVEL 789 CANTERA AM 250 23-01-2026"/>
        <s v="NIVEL 789 CANTERA AM 251 23-01-2026"/>
        <s v="NIVEL 789 CANTERA AM 252 23-01-2026"/>
        <s v="NIVEL 1018 FRENTE AM 253 22-01-2026"/>
        <s v="NIVEL 1018 FRENTE AM 254 22-01-2026"/>
        <s v="NIVEL 1018 FRENTE AM 255 22-01-2026"/>
        <s v="NIVEL 1018 FRENTE AM 256 22-01-2026"/>
        <s v="NIVEL 1018 FRENTE AM 257 22-01-2026"/>
        <s v="NIVEL 1018 FRENTE AM 258 22-01-2026"/>
        <s v="NIVEL 970 FRENTE AM 259 23-01-2026"/>
        <s v="NIVEL 970 FRENTE AM 260 23-01-2026"/>
        <s v="NIVEL 970 FRENTE AM 261 23-01-2026"/>
        <s v="NIVEL 970 FRENTE AM 262 23-01-2026"/>
        <s v="NIVEL 970 FRENTE AM 263 23-01-2026"/>
        <s v="NIVEL 789 PORTAL AM 264 22-01-2026"/>
        <s v="NIVEL 789 PORTAL AM 265 22-01-2026"/>
        <s v="NIVEL 789 PORTAL AM 266 22-01-2026"/>
        <s v="NIVEL 1018 FRENTE PM 267 23-01-2026"/>
        <s v="NIVEL 1018 FRENTE PM 268 23-01-2026"/>
        <s v="NIVEL 1018 FRENTE PM 269 23-01-2026"/>
        <s v="NIVEL 1018 FRENTE PM 270 23-01-2026"/>
        <s v="NIVEL 1018 FRENTE PM 271 23-01-2026"/>
        <s v="NIVEL 970 FRENTE PM 272 23-01-2026"/>
        <s v="NIVEL 970 FRENTE PM 273 23-01-2026"/>
        <s v="NIVEL 970 FRENTE PM 274 23-01-2026"/>
        <s v="NIVEL 970 FRENTE PM 275 23-01-2026"/>
        <s v="NIVEL 789 PORTAL PM 276 23-01-2026"/>
        <s v="NIVEL 789 PORTAL PM 277 23-01-2026"/>
        <s v="NIVEL 970 FRENTE AM 278 26-01-2026"/>
        <s v="NIVEL 970 FRENTE AM 279 26-01-2026"/>
        <s v="NIVEL 970 FRENTE AM 280 26-01-2026"/>
        <s v="NIVEL 970 FRENTE AM 281 26-01-2026"/>
        <s v="NIVEL 970 FRENTE AM 282 26-01-2026"/>
        <s v="NIVEL 970 FRENTE AM 283 26-01-2026"/>
        <s v="NIVEL 970 FRENTE AM 284 26-01-2026"/>
        <s v="NIVEL 970 FRENTE AM 285 26-01-2026"/>
        <s v="NIVEL 970 FRENTE AM 286 26-01-2026"/>
        <s v="NIVEL 970 FRENTE AM 287 26-01-2026"/>
        <s v="NIVEL 970 FRENTE AM 288 26-01-2026"/>
        <s v="NIVEL 970 FRENTE AM 289 26-01-2026"/>
        <s v="NIVEL 789 PORTAL PM 290 23-01-2026"/>
        <s v="NIVEL 789 PORTAL PM 291 23-01-2026"/>
        <s v="NIVEL 789 PORTAL PM 292 23-01-2026"/>
        <s v="NIVEL 789 PORTAL PM 293 23-01-2026"/>
        <s v="NIVEL 789 PORTAL PM 294 23-01-2026"/>
        <s v="NIVEL 1018 FRENTE PM 295 26-01-2026"/>
        <s v="NIVEL 1018 FRENTE PM 296 26-01-2026"/>
        <s v="NIVEL 1018 FRENTE PM 297 26-01-2026"/>
        <s v="NIVEL 1018 FRENTE PM 298 26-01-2026"/>
        <s v="NIVEL 1018 FRENTE PM 299 26-01-2026"/>
        <s v="NIVEL 1018 FRENTE PM 300 26-01-2026"/>
        <s v="NIVEL 1018 FRENTE PM 301 26-01-2026"/>
        <s v="NIVEL 970 FRENTE PM 302 26-01-2026"/>
        <s v="NIVEL 970 FRENTE AM 303 27-01-2026"/>
        <s v="NIVEL 970 FRENTE AM 304 27-01-2026"/>
        <s v="NIVEL 970 FRENTE AM 305 27-01-2026"/>
        <s v="NIVEL 970 FRENTE AM 306 27-01-2026"/>
        <s v="NIVEL 970 FRENTE AM 307 27-01-2026"/>
        <s v="NIVEL 970 FRENTE AM 308 27-01-2026"/>
        <s v="NIVEL 970 FRENTE AM 309 27-01-2026"/>
        <s v="NIVEL 970 FRENTE AM 310 27-01-2026"/>
        <s v="NIVEL 970 FRENTE AM 311 27-01-2026"/>
        <s v="NIVEL 970 FRENTE AM 312 27-01-2026"/>
        <s v="NIVEL 970 FRENTE AM 313 27-01-2026"/>
        <s v="NIVEL 970 FRENTE AM 314 27-01-2026"/>
        <s v="NIVEL 970 FRENTE AM 315 27-01-2026"/>
        <s v="NIVEL 970 FRENTE AM 316 27-01-2026"/>
        <s v="NIVEL 970 FRENTE AM 317 27-01-2026"/>
        <s v="NIVEL 970 FRENTE PM 318 27-01-2026"/>
        <s v="NIVEL 970 FRENTE PM 319 27-01-2026"/>
        <s v="NIVEL 970 FRENTE PM 320 27-01-2026"/>
        <s v="NIVEL 970 FRENTE PM 321 27-01-2026"/>
        <s v="NIVEL 970 FRENTE PM 322 27-01-2026"/>
        <s v="NIVEL 789 PORTAL AM 323 27-01-2026"/>
        <s v="NIVEL 789 PORTAL AM 324 27-01-2026"/>
        <s v="NIVEL 789 PORTAL AM 325 27-01-2026"/>
        <s v="NIVEL 789 PORTAL AM 326 27-01-2026"/>
        <s v="NIVEL 789 PORTAL AM 327 27-01-2026"/>
        <s v="NIVEL 789 PORTAL AM 328 27-01-2026"/>
        <s v="NIVEL 789 PORTAL AM 329 27-01-2026"/>
        <s v="NIVEL 789 PORTAL AM 330 27-01-2026"/>
        <s v="NIVEL 789 PORTAL AM 331 27-01-2026"/>
        <s v="NIVEL 789 PORTAL AM 332 27-01-2026"/>
        <s v="NIVEL 789 PORTAL AM 333 27-01-2026"/>
        <s v="NIVEL 1018 FRENTE AM 334 28-01-2026"/>
        <s v="NIVEL 1018 FRENTE AM 335 28-01-2026"/>
        <s v="NIVEL 1018 FRENTE AM 336 28-01-2026"/>
        <s v="NIVEL 1018 FRENTE AM 337 28-01-2026"/>
        <s v="NIVEL 1018 FRENTE AM 338 28-01-2026"/>
        <s v="NIVEL 1018 FRENTE AM 339 28-01-2026"/>
        <s v="NIVEL 1018 FRENTE AM 340 28-01-2026"/>
        <s v="NIVEL 1018 FRENTE AM 341 28-01-2026"/>
        <s v="NIVEL 970 FRENTE AM 342 28-01-2026"/>
        <s v="NIVEL 970 FRENTE AM 343 28-01-2026"/>
        <s v="NIVEL 970 FRENTE AM 344 28-01-2026"/>
        <s v="NIVEL 970 FRENTE AM 345 28-01-2026"/>
        <s v="NIVEL 970 FRENTE AM 346 28-01-2026"/>
        <s v="NIVEL 970 FRENTE AM 347 29-01-2026"/>
        <s v="NIVEL 970 FRENTE AM 348 29-01-2026"/>
        <s v="NIVEL 970 FRENTE AM 349 29-01-2026"/>
        <s v="NIVEL 970 FRENTE AM 350 29-01-2026"/>
        <s v="NIVEL 970 FRENTE AM 351 29-01-2026"/>
        <s v="NIVEL 970 FRENTE PM 352 29-01-2026"/>
        <s v="NIVEL 970 FRENTE PM 353 29-01-2026"/>
        <s v="NIVEL 970 FRENTE PM 354 29-01-2026"/>
        <s v="NIVEL 970 FRENTE PM 355 29-01-2026"/>
        <s v="NIVEL 970 FRENTE PM 356 29-01-2026"/>
        <s v="NIVEL 970 FRENTE AM 357 30-01-2026"/>
        <s v="NIVEL 970 FRENTE AM 358 30-01-2026"/>
        <s v="NIVEL 970 FRENTE AM 359 30-01-2026"/>
        <s v="NIVEL 970 FRENTE AM 360 30-01-2026"/>
        <s v="NIVEL 970 FRENTE AM 361 30-01-2026"/>
        <s v="NIVEL 970 FRENTE AM 362 30-01-2026"/>
        <s v="NIVEL 970 FRENTE AM 363 02-02-2026"/>
        <s v="NIVEL 970 FRENTE AM 364 02-02-2026"/>
        <s v="NIVEL 970 FRENTE AM 365 02-02-2026"/>
        <s v="NIVEL 970 FRENTE AM 366 02-02-2026"/>
        <s v="NIVEL 970 FRENTE AM 367 02-02-2026"/>
        <s v="NIVEL 970 FRENTE AM 368 02-02-2026"/>
        <s v="NIVEL 970 FRENTE AM 369 02-02-2026"/>
        <s v="NIVEL 970 FRENTE PM 370 02-02-2026"/>
        <s v="NIVEL 970 FRENTE PM 371 02-02-2026"/>
        <s v="NIVEL 970 FRENTE PM 372 02-02-2026"/>
        <s v="NIVEL 970 FRENTE PM 373 02-02-2026"/>
        <s v="NIVEL 970 FRENTE PM 374 02-02-2026"/>
        <s v="NIVEL 970 FRENTE AM 375 03-02-2026"/>
        <s v="NIVEL 970 FRENTE AM 376 03-02-2026"/>
        <s v="NIVEL 970 FRENTE AM 377 03-02-2026"/>
        <s v="NIVEL 970 FRENTE AM 378 03-02-2026"/>
        <s v="NIVEL 970 FRENTE AM 379 03-02-2026"/>
        <s v="NIVEL 970 FRENTE AM 380 03-02-2026"/>
        <s v="NIVEL 970 FRENTE AM 381 03-02-2026"/>
        <s v="NIVEL 970 FRENTE PM 382 03-02-2026"/>
        <s v="NIVEL 970 FRENTE PM 383 03-02-2026"/>
        <s v="NIVEL 970 FRENTE PM 384 03-02-2026"/>
        <s v="NIVEL 970 FRENTE PM 385 03-02-2026"/>
        <s v="NIVEL 970 FRENTE PM 386 03-02-2026"/>
        <s v="NIVEL 970 FRENTE AM 387 04-02-2026"/>
        <s v="NIVEL 970 FRENTE AM 388 04-02-2026"/>
        <s v="NIVEL 970 FRENTE AM 389 04-02-2026"/>
        <s v="NIVEL 970 FRENTE AM 390 04-02-2026"/>
        <s v="NIVEL 970 FRENTE AM 391 04-02-2026"/>
        <s v="NIVEL 970 FRENTE PM 392 04-02-2026"/>
        <s v="NIVEL 970 FRENTE PM 393 04-02-2026"/>
        <s v="NIVEL 970 FRENTE PM 394 04-02-2026"/>
        <s v="NIVEL 970 FRENTE PM 395 04-02-2026"/>
        <s v="NIVEL 970 FRENTE AM 396 05-02-2026"/>
        <s v="NIVEL 970 FRENTE AM 397 05-02-2026"/>
        <s v="NIVEL 970 FRENTE AM 398 05-02-2026"/>
        <s v="NIVEL 970 FRENTE AM 399 05-02-2026"/>
        <s v="NIVEL 970 FRENTE PM 400 05-02-2026"/>
        <s v="NIVEL 970 FRENTE PM 401 05-02-2026"/>
        <s v="NIVEL 970 FRENTE PM 402 05-02-2026"/>
        <s v="NIVEL 970 FRENTE PM 403 05-02-2026"/>
        <s v="NIVEL 970 FRENTE AM 404 06-02-2026"/>
        <s v="NIVEL 970 FRENTE AM 405 06-02-2026"/>
        <s v="NIVEL 970 FRENTE AM 406 06-02-2026"/>
        <s v="NIVEL 970 FRENTE PM 407 06-02-2026"/>
        <s v="NIVEL 970 FRENTE PM 408 06-02-2026"/>
        <s v="NIVEL 970 FRENTE PM 409 06-02-2026"/>
        <s v="NIVEL 970 FRENTE AM 410 09-02-2026"/>
        <s v="NIVEL 970 FRENTE AM 411 09-02-2026"/>
        <s v="NIVEL 970 FRENTE AM 412 09-02-2026"/>
        <s v="NIVEL 970 FRENTE AM 413 09-02-2026"/>
        <s v="NIVEL 970 FRENTE AM 414 09-02-2026"/>
        <s v="NIVEL 970 FRENTE AM 415 09-02-2026"/>
        <s v="NIVEL 970 FRENTE AM 416 09-02-2026"/>
        <s v="NIVEL 970 FRENTE AM 417 09-02-2026"/>
        <s v="NIVEL 970 DESQ PM 418 09-02-2026"/>
        <s v="NIVEL 970 DESQ PM 419 09-02-2026"/>
        <s v="NIVEL 970 DESQ PM 420 09-02-2026"/>
        <s v="NIVEL 970 DESQ PM 421 09-02-2026"/>
        <s v="NIVEL 970 DESQ PM 422 09-02-2026"/>
        <s v="NIVEL 970 FRENTE AM 423 10-02-2026"/>
        <s v="NIVEL 970 FRENTE AM 424 10-02-2026"/>
        <s v="NIVEL 970 FRENTE AM 425 10-02-2026"/>
        <s v="NIVEL 970 FRENTE AM 426 10-02-2026"/>
        <s v="NIVEL 970 FRENTE AM 427 10-02-2026"/>
        <s v="NIVEL 970 FRENTE PM 428 10-02-2026"/>
        <s v="NIVEL 970 FRENTE PM 429 10-02-2026"/>
        <s v="NIVEL 970 FRENTE PM 430 10-02-2026"/>
        <s v="NIVEL 970 FRENTE PM 431 10-02-2026"/>
        <s v="NIVEL 970 FRENTE PM 432 10-02-2026"/>
        <s v="NIVEL 970 FRENTE PM 433 10-02-2026"/>
        <s v="NIVEL 970 FRENTE PM 434 11-02-2026"/>
        <s v="NIVEL 970 FRENTE PM 435 11-02-2026"/>
        <s v="NIVEL 970 FRENTE PM 436 11-02-2026"/>
        <s v="NIVEL 970 FRENTE PM 437 11-02-2026"/>
        <s v="NIVEL 970 FRENTE PM 438 11-02-2026"/>
        <s v="NIVEL 970 FRENTE PM 439 12-02-2026"/>
        <s v="NIVEL 970 FRENTE PM 440 12-02-2026"/>
        <s v="NIVEL 970 FRENTE PM 441 12-02-2026"/>
        <s v="NIVEL 970 FRENTE PM 442 12-02-2026"/>
        <s v="NIVEL 970 FRENTE PM 443 12-02-2026"/>
        <s v="NIVEL 970 FRENTE PM 444 12-02-2026"/>
        <s v="NIVEL 970 FRENTE AM 445 13-02-2026"/>
        <s v="NIVEL 970 FRENTE AM 446 13-02-2026"/>
        <s v="NIVEL 970 FRENTE AM 447 13-02-2026"/>
        <s v="NIVEL 970 FRENTE AM 448 13-02-2026"/>
        <s v="NIVEL 970 FRENTE AM 449 13-02-2026"/>
        <s v="NIVEL 970 FRENTE AM 450 13-02-2026"/>
        <s v="NIVEL 970 FRENTE AM 451 13-02-2026"/>
        <s v="NIVEL 970 FRENTE PM 452 13-02-2026"/>
        <s v="NIVEL 970 FRENTE PM 453 13-02-2026"/>
        <s v="NIVEL 970 FRENTE PM 454 13-02-2026"/>
        <s v="NIVEL 970 FRENTE PM 455 13-02-2026"/>
        <s v="NIVEL 970 FRENTE PM 456 13-02-2026"/>
        <s v="NIVEL 970 FRENTE AM 457 16-02-2026"/>
        <s v="NIVEL 970 FRENTE AM 458 16-02-2026"/>
        <s v="NIVEL 970 FRENTE AM 459 16-02-2026"/>
        <s v="NIVEL 970 FRENTE AM 460 16-02-2026"/>
        <s v="NIVEL 970 FRENTE AM 461 16-02-2026"/>
        <s v="NIVEL 970 FRENTE AM 462 16-02-2026"/>
        <s v="NIVEL 970 FRENTE AM 463 16-02-2026"/>
        <s v="NIVEL 970 FRENTE PM 464 16-02-2026"/>
        <s v="NIVEL 970 FRENTE PM 465 16-02-2026"/>
        <s v="NIVEL 970 FRENTE PM 466 16-02-2026"/>
        <s v="NIVEL 970 FRENTE PM 467 16-02-2026"/>
        <s v="NIVEL 970 FRENTE PM 468 16-02-2026"/>
        <s v="NIVEL 970 FRENTE PM 469 16-02-2026"/>
        <s v="NIVEL 970 FRENTE AM 470 17-02-2026"/>
        <s v="NIVEL 970 FRENTE AM 471 17-02-2026"/>
        <s v="NIVEL 970 FRENTE AM 472 17-02-2026"/>
        <s v="NIVEL 970 FRENTE AM 473 17-02-2026"/>
        <s v="NIVEL 970 FRENTE AM 474 17-02-2026"/>
        <s v="NIVEL 970 FRENTE AM 475 17-02-2026"/>
        <s v="NIVEL 970 FRENTE AM 476 17-02-2026"/>
        <s v="NIVEL 970 FRENTE AM 477 17-02-2026"/>
        <s v="NIVEL 970 FRENTE PM 478 17-02-2026"/>
        <s v="NIVEL 970 FRENTE PM 479 17-02-2026"/>
        <s v="NIVEL 970 FRENTE PM 480 17-02-2026"/>
        <s v="NIVEL 970 FRENTE PM 481 17-02-2026"/>
        <s v="NIVEL 970 FRENTE PM 482 17-02-2026"/>
        <s v="NIVEL 970 FRENTE PM 483 18-02-2026"/>
        <s v="NIVEL 970 FRENTE PM 484 18-02-2026"/>
        <s v="NIVEL 970 FRENTE PM 485 18-02-2026"/>
        <s v="NIVEL 970 FRENTE PM 486 18-02-2026"/>
        <s v="NIVEL 970 FRENTE PM 487 18-02-2026"/>
        <s v="NIVEL 970 CONTRA AM 488 23-03-2026"/>
        <s v="NIVEL 970 CONTRA AM 489 23-03-2026"/>
        <s v="NIVEL 970 CONTRA AM 490 23-03-2026"/>
        <s v="NIVEL 970 CONTRA AM 491 24-03-2026"/>
        <s v="NIVEL 970 CONTRA AM 492 24-03-2026"/>
        <s v="NIVEL 970 CONTRA AM 493 24-03-2026"/>
        <s v="NIVEL 970 CONTRA AM 494 24-03-2026"/>
        <s v="NIVEL 970 CONTRA AM 495 24-03-2026"/>
        <s v="NIVEL 970 CONTRA AM 496 24-03-2026"/>
        <s v="NIVEL 970 CONTRA AM 497 24-03-2026"/>
        <s v="NIVEL 970 CONTRA AM 498 24-03-2026"/>
        <s v="NIVEL 970 CONTRA AM 499 31-03-2026"/>
        <s v="NIVEL 970 CONTRA AM 500 31-03-2026"/>
        <s v="NIVEL 970 CONTRA AM 501 31-03-2026"/>
        <s v="NIVEL 970 CONTRA AM 502 31-03-2026"/>
        <s v="NIVEL 970 CONTRA AM 503 31-03-2026"/>
        <s v="NIVEL 970 CONTRA AM 504 31-03-2026"/>
        <s v="NIVEL 970 CONTRA AM 505 31-03-2026"/>
        <s v="NIVEL 968 CONTRA PM 506 01-04-2026"/>
        <s v="NIVEL 968 CONTRA PM 507 01-04-2026"/>
        <s v="NIVEL 968 CONTRA PM 508 01-04-2026"/>
        <s v="NIVEL 968 CONTRA PM 509 01-04-2026"/>
        <s v="NIVEL 968 CONTRA PM 510 01-04-2026"/>
        <s v="NIVEL 968 CONTRA PM 511 01-04-2026"/>
        <s v="NIVEL 968 CONTRA PM 512 01-04-2026"/>
        <s v="NIVEL 968 CONTRA PM 513 01-04-2026"/>
        <s v="NIVEL 968 CONTRA PM 514 02-04-2026"/>
        <s v="NIVEL 968 CONTRA PM 515 02-04-2026"/>
        <s v="NIVEL 968 CONTRA PM 516 02-04-2026"/>
        <s v="NIVEL 968 CONTRA PM 517 02-04-2026"/>
        <s v="NIVEL 968 CONTRA PM 518 02-04-2026"/>
        <s v="NIVEL 968 CONTRA PM 519 02-04-2026"/>
        <s v="NIVEL 968 CONTRA PM 520 02-04-2026"/>
        <s v="NIVEL 968 CONTRA PM 521 02-04-2026"/>
        <s v="NIVEL 968 CONTRA PM 522 06-04-2026"/>
        <s v="NIVEL 968 CONTRA PM 523 06-04-2026"/>
        <s v="NIVEL 968 CONTRA PM 524 06-04-2026"/>
        <s v="NIVEL 968 CONTRA PM 525 06-04-2026"/>
        <s v="NIVEL 968 CONTRA PM 526 06-04-2026"/>
        <s v="NIVEL 968 CONTRA PM 527 06-04-2026"/>
        <s v="NIVEL 968 CONTRA PM 528 06-04-2026"/>
        <s v="NIVEL 968 CONTRA PM 529 06-04-2026"/>
        <s v="NIVEL 968 CONTRA PM 530 06-04-2026"/>
        <s v="NIVEL 974 REC T.PM 531 07-04-2026"/>
        <s v="NIVEL 974 REC T.PM 532 07-04-2026"/>
        <s v="NIVEL 974 REC T.PM 533 07-04-2026"/>
        <s v="NIVEL 974 REC T.PM 534 07-04-2026"/>
        <s v="NIVEL 974 REC T.PM 535 07-04-2026"/>
        <s v="NIVEL 974 REC T.PM 536 07-04-2026"/>
        <s v="NIVEL 974 REC T.PM 537 07-04-2026"/>
        <s v="NIVEL 974 REC T.PM 538 07-04-2026"/>
        <s v="NIVEL 974 REC T.PM 539 07-04-2026"/>
        <s v="NIVEL 974 REC T.PM 540 07-04-2026"/>
        <s v="NIVEL 974 REC T.PM 541 07-04-2026"/>
        <s v="NIVEL 974 REC T.PM 542 07-04-2026"/>
        <s v="NIVEL 974 REC T.PM 543 07-04-2026"/>
        <s v="NIVEL 974 REC T.PM 544 07-04-2026"/>
        <s v="NIVEL 974 REC T.PM 545 07-04-2026"/>
        <s v="NIVEL 974 REC T.PM 546 07-04-2026"/>
        <s v="NIVEL 974 REC T.PM 547 07-04-2026"/>
        <s v="NIVEL 968 CONTRA PM 548 07-04-2026"/>
        <s v="NIVEL 968 CONTRA PM 549 07-04-2026"/>
        <s v="NIVEL 968 CONTRA PM 550 07-04-2026"/>
        <s v="NIVEL 968 CONTRA PM 551 07-04-2026"/>
        <s v="NIVEL 968 CONTRA PM 552 07-04-2026"/>
        <s v="NIVEL 968 CONTRA PM 553 07-04-2026"/>
        <s v="NIVEL 968 CONTRA PM 554 07-04-2026"/>
        <s v="NIVEL 974 M4 6N AM 555 08-04-2026"/>
        <s v="NIVEL 974 M4 6N AM 556 08-04-2026"/>
        <s v="NIVEL 974 M4 6N AM 557 08-04-2026"/>
        <s v="NIVEL 974 M4 6N AM 558 08-04-2026"/>
        <s v="NIVEL 974 M4 6N AM 559 08-04-2026"/>
        <s v="NIVEL 974 M4 6N AM 560 08-04-2026"/>
        <s v="NIVEL 974 M4 6N AM 561 08-04-2026"/>
        <s v="NIVEL 974 M4 6N AM 562 08-04-2026"/>
        <s v="NIVEL 974 M4 6N AM 563 08-04-2026"/>
        <s v="NIVEL 974 M4 6N AM 564 08-04-2026"/>
        <s v="NIVEL 974 M4 6N AM 565 08-04-2026"/>
        <s v="NIVEL 974 M4 6N AM 566 08-04-2026"/>
        <s v="NIVEL 974 M4 6N AM 567 08-04-2026"/>
        <s v="NIVEL 974 M4 6N AM 568 08-04-2026"/>
        <s v="NIVEL 974 M4 6N AM 569 08-04-2026"/>
        <s v="NIVEL 974 M4 6N AM 570 08-04-2026"/>
        <s v="NIVEL 974 REC AM 571 08-04-2026"/>
        <s v="NIVEL 974 REC AM 572 08-04-2026"/>
        <s v="NIVEL 974 REC AM 573 08-04-2026"/>
        <s v="NIVEL 974 REC AM 574 08-04-2026"/>
        <s v="NIVEL 974 REC AM 575 08-04-2026"/>
        <s v="NIVEL 968 CONTRA PM 576 08-04-2025"/>
        <s v="NIVEL 968 CONTRA PM 577 08-04-2025"/>
        <s v="NIVEL 968 CONTRA PM 578 08-04-2025"/>
        <s v="NIVEL 968 CONTRA PM 579 08-04-2025"/>
        <s v="NIVEL 968 CONTRA PM 580 08-04-2025"/>
        <s v="NIVEL 968 CONTRA PM 581 08-04-2025"/>
        <s v="NIVEL 968 CONTRA PM 582 08-04-2025"/>
        <s v="NIVEL 968 CONTRA PM 583 08-04-2025"/>
        <s v="NIVEL 968 CONTRA PM 584 08-04-2025"/>
        <s v="NIVEL 968 CONTRA PM 585 08-04-2025"/>
        <s v="NIVEL 968 CONTRA PM 586 08-04-2025"/>
        <s v="NIVEL 968 CONTRA PM 587 08-04-2025"/>
        <s v="NIVEL 974 A M4 7N AM 588 09-04-2026"/>
        <s v="NIVEL 974 A M4 7N AM 589 09-04-2026"/>
        <s v="NIVEL 974 A M4 7N AM 590 09-04-2026"/>
        <s v="NIVEL 974 A M4 7N AM 591 09-04-2026"/>
        <s v="NIVEL 974 A M4 7N AM 592 09-04-2026"/>
        <s v="NIVEL 974 A M4 7N AM 593 09-04-2026"/>
        <s v="NIVEL 974 B M4 7N AM 594 09-04-2026"/>
        <s v="NIVEL 974 B M4 7N AM 595 09-04-2026"/>
        <s v="NIVEL 974 B M4 7N AM 596 09-04-2026"/>
        <s v="NIVEL 974 B M4 7N AM 597 09-04-2026"/>
        <s v="NIVEL 974 B M4 7N AM 598 09-04-2026"/>
        <s v="NIVEL 974 B M4 7N AM 599 09-04-2026"/>
        <s v="NIVEL 974 B M4 7N AM 600 09-04-2026"/>
        <s v="NIVEL 968 CONTRA T.PM 601 09-04-2026"/>
        <s v="NIVEL 968 CONTRA T.PM 602 09-04-2026"/>
        <s v="NIVEL 968 CONTRA T.PM 603 09-04-2026"/>
        <s v="NIVEL 968 CONTRA T.PM 604 09-04-2026"/>
        <s v="NIVEL 968 CONTRA T.PM 605 09-04-2026"/>
        <s v="NIVEL 968 CONTRA T.PM 606 09-04-2026"/>
        <s v="NIVEL 968 CONTRA T.PM 607 09-04-2026"/>
        <s v="NIVEL 974 M4 7N T.PM 608 09-04-2026"/>
        <s v="NIVEL 974 M4 7N T.PM 609 09-04-2026"/>
        <s v="NIVEL 974 M4 7N T.PM 610 09-04-2026"/>
        <s v="NIVEL 974 M4 7N T.PM 611 09-04-2026"/>
        <s v="NIVEL 974 M4 7N T.PM 612 09-04-2026"/>
        <s v="NIVEL 974 M4 7N T.PM 613 09-04-2026"/>
        <s v="NIVEL 974 M4 7N T.PM 614 09-04-2026"/>
        <s v="NIVEL 974 M4 7N T.PM 615 09-04-2026"/>
        <s v="NIVEL 974 M4 7N T.PM 616 09-04-2026"/>
        <s v="NIVEL 974 M4 6N T.PM 617 09-04-2026"/>
        <s v="NIVEL 974 M4 6N T.PM 618 09-04-2026"/>
        <s v="NIVEL 974 M4 6N T.PM 619 09-04-2026"/>
        <s v="NIVEL 974 M4 6N T.PM 620 09-04-2026"/>
        <s v="NIVEL 974 M4 6N T.PM 621 09-04-2026"/>
        <s v="NIVEL 974 M4 6N T.PM 622 09-04-2026"/>
        <s v="NIVEL 974 M4 6N T.PM 623 10-04-2026"/>
        <s v="NIVEL 974 M4 6N T.PM 624 10-04-2026"/>
        <s v="NIVEL 974 M4 6N T.PM 625 10-04-2026"/>
        <s v="NIVEL 974 M4 6N T.PM 626 10-04-2026"/>
        <s v="NIVEL 974 M4 6N T.PM 627 10-04-2026"/>
        <s v="NIVEL 974 M4 6N T.PM 628 10-04-2026"/>
        <s v="NIVEL 974 M4 6N T.PM 629 10-04-2026"/>
        <s v="NIVEL 974 M4 6N T.PM 630 10-04-2026"/>
        <s v="NIVEL 974 M4 6N T.PM 631 10-04-2026"/>
        <s v="NIVEL 974 M4 6N T.PM 632 10-04-2026"/>
        <s v="NIVEL 968 CONTRA T.PM 633 10-04-2026"/>
        <s v="NIVEL 968 CONTRA T.PM 634 10-04-2026"/>
        <s v="NIVEL 968 CONTRA T.PM 635 10-04-2026"/>
        <s v="NIVEL 968 CONTRA T.PM 636 10-04-2026"/>
        <s v="NIVEL 968 CONTRA T.PM 637 10-04-2026"/>
        <s v="NIVEL 968 CONTRA T.PM 638 10-04-2026"/>
        <s v="NIVEL 968 CONTRA T.PM 639 10-04-2026"/>
        <s v="NIVEL 968 CONTRA T.PM 640 10-04-2026"/>
        <s v="NIVEL 968 CONTRA T.PM 641 10-04-2026"/>
        <s v="NIVEL 968 CONTRA T.PM 642 10-04-2026"/>
        <s v="NIVEL 968 CONTRA T.PM 643 10-04-2026"/>
        <s v="NIVEL 968 CONTRA T.PM 644 10-04-2026"/>
        <s v="NIVEL 968 CONTRA T.PM 645 10-04-2026"/>
        <s v="NIVEL 968 CONTRA T.PM 646 10-04-2026"/>
        <s v="NIVEL 968 CONTRA T.PM 647 10-04-2026"/>
        <s v="NIVEL 968 CONTRA T.PM 648 10-04-2026"/>
        <s v="NIVEL 968 CONTRA T.PM 649 10-04-2026"/>
        <s v="NIVEL 968 CONTRA T.PM 650 10-04-2026"/>
        <s v="NIVEL 968 CONTRA T.PM 651 10-04-2026"/>
        <s v="NIVEL 968 CONTRA T.PM 652 10-04-2026"/>
        <s v="NIVEL 974 BANCO SUR AM 653 13-04-2026"/>
        <s v="NIVEL 974 BANCO SUR AM 654 13-04-2026"/>
        <s v="NIVEL 974 BANCO SUR AM 655 13-04-2026"/>
        <s v="NIVEL 974 BANCO SUR AM 656 13-04-2026"/>
        <s v="NIVEL 974 BANCO SUR AM 657 13-04-2026"/>
        <s v="NIVEL 974 BANCO SUR AM 658 13-04-2026"/>
        <s v="NIVEL 974 BANCO SUR AM 659 13-04-2026"/>
        <s v="NIVEL 974 REC AM 660 13-04-2026"/>
        <s v="NIVEL 974 REC AM 661 13-04-2026"/>
        <s v="NIVEL 974 REC PM 662 13-04-2026"/>
        <s v="NIVEL 974 REC PM 663 13-04-2026"/>
        <s v="NIVEL 974 REC PM 664 13-04-2026"/>
        <s v="NIVEL 968 CONTRA T.PM 665 13-04-2026"/>
        <s v="NIVEL 968 CONTRA T.PM 666 13-04-2026"/>
        <s v="NIVEL 968 CONTRA T.PM 667 13-04-2026"/>
        <s v="NIVEL 968 CONTRA T.PM 668 13-04-2026"/>
        <s v="NIVEL 968 CONTRA T.PM 669 13-04-2026"/>
        <s v="NIVEL 968 CONTRA T.PM 670 13-04-2026"/>
        <s v="NIVEL 968 CONTRA T.PM 671 13-04-2026"/>
        <s v="NIVEL 968 CONTRA T.PM 672 13-04-2026"/>
        <s v="NIVEL 968 CONTRA T.PM 673 13-04-2026"/>
        <s v="NIVEL 968 CONTRA T.PM 674 13-04-2026"/>
        <s v="NIVEL 968 CONTRA T.PM 675 13-04-2026"/>
        <s v="NIVEL 968 CONTRA T.PM 676 13-04-2026"/>
        <s v="NIVEL 968 CONTRA T.PM 677 13-04-2026"/>
        <s v="NIVEL 968 CONTRA T.PM 678 13-04-2026"/>
        <s v="NIVEL 968 CONTRA T.PM 679 13-04-2026"/>
        <s v="NIVEL 968 CONTRA T.PM 680 13-04-2026"/>
        <s v="NIVEL 974 BANCO SUR T.PM 681 13-04-2026"/>
        <s v="NIVEL 974 BANCO SUR T.PM 682 13-04-2026"/>
        <s v="NIVEL 974 BANCO SUR T.PM 683 13-04-2026"/>
        <s v="NIVEL 974 BANCO SUR T.PM 684 13-04-2026"/>
        <s v="NIVEL 974 BANCO SUR T.PM 685 13-04-2026"/>
        <s v="NIVEL 974 BANCO SUR T.PM 686 13-04-2026"/>
        <s v="NIVEL 974 BANCO SUR T.PM 687 13-04-2026"/>
        <s v="NIVEL 974 BANCO SUR T.PM 688 13-04-2026"/>
        <s v="NIVEL 974 BANCO SUR T.PM 689 13-04-2026"/>
        <s v="NIVEL 974 BANCO SUR T.PM 690 13-04-2026"/>
        <s v="NIVEL 974 BANCO SUR T.PM 691 13-04-2026"/>
        <s v="NIVEL 974 BANCO SUR T.PM 692 13-04-2026"/>
        <s v="NIVEL 974 BANCO SUR T.PM 693 13-04-2026"/>
        <s v="NIVEL 974 BANCO SUR T.PM 694 13-04-2026"/>
        <s v="NIVEL 974 BANCO SUR T.PM 695 13-04-2026"/>
        <s v="NIVEL 974 BANCO SUR AM 696 14-04-2026"/>
        <s v="NIVEL 974 BANCO SUR AM 697 14-04-2026"/>
        <s v="NIVEL 974 BANCO SUR AM 698 14-04-2026"/>
        <s v="NIVEL 974 BANCO SUR AM 699 14-04-2026"/>
        <s v="NIVEL 974 BANCO SUR AM 700 14-04-2026"/>
        <s v="NIVEL 974 BANCO SUR AM 701 14-04-2026"/>
        <s v="NIVEL 974 BANCO SUR AM 702 14-04-2026"/>
        <s v="NIVEL 974 BANCO SUR PM 703 14-04-2026"/>
        <s v="NIVEL 974 LEVANTE NORTE 1 PM 704 14-04-2026"/>
        <s v="NIVEL 974 LEVANTE NORTE 1 PM 705 14-04-2026"/>
        <s v="NIVEL 974 LEVANTE NORTE 1 PM 706 14-04-2026"/>
        <s v="NIVEL 974 LEVANTE NORTE 1 PM 707 14-04-2026"/>
        <s v="NIVEL 974 LEVANTE NORTE 1 PM 708 14-04-2026"/>
        <s v="NIVEL 974 LEVANTE NORTE 1 PM 709 14-04-2026"/>
        <s v="NIVEL 974 LEVANTE NORTE 1 PM 710 14-04-2026"/>
        <s v="NIVEL 974 LEVANTE NORTE 1 PM 711 14-04-2026"/>
        <s v="NIVEL 974 LEVANTE NORTE 1 PM 712 14-04-2026"/>
        <s v="NIVEL 974 M4 7N T.PM 713 14-04-2026"/>
        <s v="NIVEL 974 M4 7N T.PM 714 14-04-2026"/>
        <s v="NIVEL 974 M4 7N T.PM 715 14-04-2026"/>
        <s v="NIVEL 974 M4 7N T.PM 716 14-04-2026"/>
        <s v="NIVEL 974 M4 7N T.PM 717 14-04-2026"/>
        <s v="NIVEL 974 M4 7N T.PM 718 14-04-2026"/>
        <s v="NIVEL 974 M4 7N T.PM 719 14-04-2026"/>
        <s v="NIVEL 974 M4 7N T.PM 720 14-04-2026"/>
        <s v="NIVEL 974 M4 7S T.PM 721 14-04-2026"/>
        <s v="NIVEL 974 M4 7S T.PM 722 14-04-2026"/>
        <s v="NIVEL 974 M4 7S T.PM 723 14-04-2026"/>
        <s v="NIVEL 974 M4 7S T.PM 724 14-04-2026"/>
        <s v="NIVEL 974 M4 7S T.PM 725 14-04-2026"/>
        <s v="NIVEL 974 M4 7S T.PM 726 14-04-2026"/>
        <s v="NIVEL 974 M4 7S T.PM 727 14-04-2026"/>
        <s v="NIVEL 974 M4 7S T.PM 728 14-04-2026"/>
        <s v="NIVEL 974 M4 7S T.PM 729 14-04-2026"/>
        <s v="NIVEL 974 M4 7S T.PM 730 14-04-2026"/>
        <s v="NIVEL 974 M4 7S T.PM 731 14-04-2026"/>
        <s v="NIVEL 974 M4 7S T.PM 732 14-04-2026"/>
        <s v="NIVEL 974 M4 7S T.PM 733 14-04-2026"/>
        <s v="NIVEL 974 M4 7S T.PM 734 14-04-2026"/>
        <s v="NIVEL 974 M4 7S T.PM 735 14-04-2026"/>
        <s v="NIVEL 974 M4 7S T.PM 736 14-04-2026"/>
        <s v="NIVEL 974 M4 7S T.PM 737 14-04-2026"/>
        <s v="NIVEL 974 M4 7N AM 738 15-04-2026"/>
        <s v="NIVEL 974 M4 7N AM 739 15-04-2026"/>
        <s v="NIVEL 974 M4 7N AM 740 15-04-2026"/>
        <s v="NIVEL 974 M4 7N AM 741 15-04-2026"/>
        <s v="NIVEL 974 M4 7N AM 742 15-04-2026"/>
        <s v="NIVEL 974 M4 7N AM 743 15-04-2026"/>
        <s v="NIVEL 974 M4 7N AM 744 15-04-2026"/>
        <s v="NIVEL 974 M4 7N AM 745 15-04-2026"/>
        <s v="NIVEL 968 CONTRA AM 746 15-04-2026"/>
        <s v="NIVEL 968 CONTRA AM 747 15-04-2026"/>
        <s v="NIVEL 968 CONTRA AM 748 15-04-2026"/>
        <s v="NIVEL 968 CONTRA AM 749 15-04-2026"/>
        <s v="NIVEL 968 CONTRA AM 750 15-04-2026"/>
        <s v="NIVEL 968 CONTRA AM 751 15-04-2026"/>
        <s v="NIVEL 968 CONTRA AM 752 15-04-2026"/>
        <s v="NIVEL 968 CONTRA AM 753 15-04-2026"/>
        <s v="NIVEL 974 M4 6N DQ T.PM 754 15-04-2026"/>
        <s v="NIVEL 974 M4 6N DQ T.PM 755 15-04-2026"/>
        <s v="NIVEL 974 M4 6N DQ T.PM 756 15-04-2026"/>
        <s v="NIVEL 974 M4 6N DQ T.PM 757 15-04-2026"/>
        <s v="NIVEL 974 M4 6N DQ T.PM 758 15-04-2026"/>
        <s v="NIVEL 974 M4 6N DQ T.PM 759 15-04-2026"/>
        <s v="NIVEL 974 M4 6N DQ T.PM 760 15-04-2026"/>
        <s v="NIVEL 974 M4 6N DQ T.PM 761 15-04-2026"/>
        <s v="NIVEL 974 M4 6N DQ T.PM 762 15-04-2026"/>
        <s v="NIVEL 974 M4 6N DQ T.PM 763 15-04-2026"/>
        <s v="NIVEL 974 M4 6N DQ T.PM 764 15-04-2026"/>
        <s v="NIVEL 974 M4 6N DQ T.PM 765 15-04-2026"/>
        <s v="NIVEL 974 M4 6N DQ T.PM 766 15-04-2026"/>
        <s v="NIVEL 974 M4 6N DQ T.PM 767 15-04-2026"/>
        <s v="NIVEL 974 M4 6N DQ T.PM 768 15-04-2026"/>
        <s v="NIVEL 974 M4 6N DQ T.PM 769 15-04-2026"/>
        <s v="NIVEL 974 M4 6N DQ T.PM 770 15-04-2026"/>
        <s v="NIVEL 974 M4 6N DQ T.PM 771 15-04-2026"/>
        <s v="NIVEL 974 M4 6N DQ T.PM 772 15-04-2026"/>
        <s v="NIVEL 974 M4 6N DQ T.PM 773 15-04-2026"/>
        <s v="NIVEL 974 M4 6N DQ T.PM 774 15-04-2026"/>
        <s v="NIVEL 974 M4 6N DQ T.PM 775 15-04-2026"/>
        <s v="NIVEL 974 M4 6N DQ T.PM 776 15-04-2026"/>
        <s v="NIVEL 974 M4 6N DQ T.PM 777 15-04-2026"/>
        <s v="NIVEL 974 M4 6N DQ T.PM 778 15-04-2026"/>
        <s v="NIVEL 974 M4 7S  T.PM 779 15-04-2026"/>
        <s v="NIVEL 974 M4 7S  T.PM 780 15-04-2026"/>
        <s v="NIVEL 974 M4 7S  T.PM 781 15-04-2026"/>
        <s v="NIVEL 974 M4 7S  T.PM 782 15-04-2026"/>
        <s v="NIVEL 974 M4 7S  T.PM 783 15-04-2026"/>
        <s v="NIVEL 974 M4 7S  T.PM 784 15-04-2026"/>
        <s v="NIVEL 974 RM M4 6N DQ PM 785 16-04-2026"/>
        <s v="NIVEL 974 RM M4 6N DQ PM 786 16-04-2026"/>
        <s v="NIVEL 974 RM M4 6N DQ PM 787 16-04-2026"/>
        <s v="NIVEL 974 RM M4 6N DQ PM 788 16-04-2026"/>
        <s v="NIVEL 974 RM M4 6N DQ PM 789 16-04-2026"/>
        <s v="NIVEL 974 RM M4 6N DQ PM 790 16-04-2026"/>
        <s v="NIVEL 974 RM M4 6N DQ PM 791 16-04-2026"/>
        <s v="NIVEL 974 RM M4 6N DQ PM 792 16-04-2026"/>
        <s v="NIVEL 974 RM M4 6N DQ PM 793 16-04-2026"/>
        <s v="NIVEL 974 RM M4 6N DQ PM 794 16-04-2026"/>
        <s v="NIVEL 974 RM M4 6N DQ PM 795 16-04-2026"/>
        <s v="NIVEL 974 M4 7N PM 796 16-04-2026"/>
        <s v="NIVEL 974 M4 7N PM 797 16-04-2026"/>
        <s v="NIVEL 974 M4 7N PM 798 16-04-2026"/>
        <s v="NIVEL 974 M4 6N RP T.PM 799 16-04-2025"/>
        <s v="NIVEL 974 M4 6N RP T.PM 800 16-04-2025"/>
        <s v="NIVEL 974 M4 6N RP T.PM 801 16-04-2025"/>
        <s v="NIVEL 974 M4 6N RP T.PM 802 16-04-2025"/>
        <s v="NIVEL 974 M4 6N RP T.PM 803 16-04-2025"/>
        <s v="NIVEL 974 M4 6N RP T.PM 804 16-04-2025"/>
        <s v="NIVEL 974 M4 6N RP T.PM 805 16-04-2025"/>
        <s v="NIVEL 974 M4 6N RP T.PM 806 16-04-2025"/>
        <s v="NIVEL 974 M4 7S T.PM 807 16-04-2025"/>
        <s v="NIVEL 974 M4 7S T.PM 808 16-04-2025"/>
        <s v="NIVEL 974 M4 7S T.PM 809 16-04-2025"/>
        <s v="NIVEL 974 M4 7S T.PM 810 16-04-2025"/>
        <s v="NIVEL 974 M4 7S T.PM 811 16-04-2025"/>
        <s v="NIVEL 974 M4 7S T.PM 812 16-04-2025"/>
        <s v="NIVEL 974 M4 7S T.PM 813 16-04-2025"/>
        <s v="NIVEL 974 M4 7S T.PM 814 16-04-2025"/>
        <s v="NIVEL 974 M4 7S T.PM 815 16-04-2025"/>
        <s v="NIVEL 974 M4 7S T.PM 816 16-04-2025"/>
        <s v="NIVEL 974 M4 7S T.PM 817 16-04-2025"/>
        <s v="NIVEL 974 M4 7S T.PM 818 16-04-2025"/>
        <s v="NIVEL 974 M4 7S T.PM 819 16-04-2025"/>
        <s v="NIVEL 974 M4 7S T.PM 820 16-04-2025"/>
        <s v="NIVEL 974 M4 7S T.PM 821 16-04-2025"/>
        <s v="NIVEL 974 M4 7S T.PM 822 16-04-2025"/>
        <s v="NIVEL 974 M4 7S T.PM 823 16-04-2025"/>
        <s v="NIVEL 974 M4 7S T.PM 824 16-04-2025"/>
        <s v="NIVEL 974 M4 7S T.PM 825 16-04-2025"/>
        <s v="NIVEL 974 M4 7S T.PM 826 16-04-2025"/>
        <s v="NIVEL 974 M4 7S T.PM 827 16-04-2025"/>
        <s v="NIVEL 974 M3 5S L30 T.PM 828 16-04-2025"/>
        <s v="NIVEL 974 M3 5S L30 T.PM 829 16-04-2025"/>
        <s v="NIVEL 974 M3 5S L30 T.PM 830 16-04-2025"/>
        <s v="NIVEL 974 M3 5S L30 T.PM 831 16-04-2025"/>
        <s v="NIVEL 974 M4 6N T.PM 832 17-04-2026"/>
        <s v="NIVEL 974 M4 6N T.PM 833 17-04-2026"/>
        <s v="NIVEL 974 M4 6N T.PM 834 17-04-2026"/>
        <s v="NIVEL 974 M4 6N T.PM 835 17-04-2026"/>
        <s v="NIVEL 974 M4 6N T.PM 836 17-04-2026"/>
        <s v="NIVEL 974 M4 6N T.PM 837 17-04-2026"/>
        <s v="NIVEL 974 M4 6N T.PM 838 17-04-2026"/>
        <s v="NIVEL 974 M4 6N T.PM 839 17-04-2026"/>
        <s v="NIVEL 974 M4 7S T.PM 840 17-04-2026"/>
        <s v="NIVEL 974 M4 7S T.PM 841 17-04-2026"/>
        <s v="NIVEL 974 M4 7S T.PM 842 17-04-2026"/>
        <s v="NIVEL 974 M4 7S T.PM 843 17-04-2026"/>
        <s v="NIVEL 974 M4 7S T.PM 844 17-04-2026"/>
        <s v="NIVEL 974 M4 7S T.PM 845 17-04-2026"/>
        <s v="NIVEL 974 M4 7S T.PM 846 17-04-2026"/>
        <s v="NIVEL 974 M4 7S T.PM 847 17-04-2026"/>
        <s v="NIVEL 974 M4 7S T.PM 848 17-04-2026"/>
        <s v="NIVEL 974 M4 7S T.PM 849 17-04-2026"/>
        <s v="NIVEL 974 M4 7S T.PM 850 17-04-2026"/>
        <s v="NIVEL 974 M4 7S T.PM 851 17-04-2026"/>
        <s v="NIVEL 974 M4 7S T.PM 852 17-04-2026"/>
        <s v="NIVEL 974 M4 7S T.PM 853 17-04-2026"/>
        <s v="NIVEL 974 REMANENTE T.PM 854 17-04-2026"/>
        <s v="NIVEL 974 REMANENTE T.PM 855 17-04-2026"/>
        <s v="NIVEL 974 REMANENTE T.PM 856 17-04-2026"/>
        <s v="NIVEL 974 REMANENTE T.PM 857 17-04-2026"/>
        <s v="NIVEL 974 REMANENTE T.PM 858 17-04-2026"/>
        <s v="NIVEL 974 REMANENTE T.PM 859 17-04-2026"/>
        <s v="NIVEL 974 REMANENTE T.PM 860 17-04-2026"/>
        <s v="NIVEL 974 M4 7N PM 861 17-04-2026"/>
        <s v="NIVEL 974 M4 7N PM 862 17-04-2026"/>
        <s v="NIVEL 974 M4 7N PM 863 17-04-2026"/>
        <s v="NIVEL 974 M4 7N PM 864 17-04-2026"/>
        <s v="NIVEL 974 M4 7N PM 865 17-04-2026"/>
        <s v="NIVEL 974 M4 7N PM 866 17-04-2026"/>
        <s v="NIVEL 974 M4 7N PM 867 17-04-2026"/>
        <s v="NIVEL 974 M4 7N PM 868 17-04-2026"/>
        <s v="NIVEL 974 M4 7N PM 869 17-04-2026"/>
        <s v="NIVEL 974 M4 7N PM 870 17-04-2026"/>
        <s v="NIVEL 974 M4 7N PM 871 17-04-2026"/>
        <s v="NIVEL 974 REMANENTE PM 872 20-04-2026"/>
        <s v="NIVEL 974 REMANENTE PM 873 20-04-2026"/>
        <s v="NIVEL 974 REMANENTE PM 874 20-04-2026"/>
        <s v="NIVEL 974 REMANENTE PM 875 20-04-2026"/>
        <s v="NIVEL 974 REMANENTE PM 876 20-04-2026"/>
        <s v="NIVEL 974 REMANENTE PM 877 20-04-2026"/>
        <s v="NIVEL 974 REMANENTE PM 878 20-04-2026"/>
        <s v="NIVEL 974 M4 6N RP T.PM 879 20-04-2026"/>
        <s v="NIVEL 974 M4 6N RP T.PM 880 20-04-2026"/>
        <s v="NIVEL 974 M4 6N RP T.PM 881 20-04-2026"/>
        <s v="NIVEL 974 M4 6N RP T.PM 882 20-04-2026"/>
        <s v="NIVEL 974 M4 6N RP T.PM 883 20-04-2026"/>
        <s v="NIVEL 974 M4 6N RP T.PM 884 20-04-2026"/>
        <s v="NIVEL 974 M4 6N RP T.PM 885 20-04-2026"/>
        <s v="NIVEL 974 M4 6N RP T.PM 886 20-04-2026"/>
        <s v="NIVEL 974 M4 6N RP T.PM 887 20-04-2026"/>
        <s v="NIVEL 974 M4 6N RP T.PM 888 20-04-2026"/>
        <s v="NIVEL 974 M4 6N RP T.PM 889 20-04-2026"/>
        <s v="NIVEL 974 M4 6N RP T.PM 890 20-04-2026"/>
        <s v="NIVEL 974 M4 6N RP T.PM 891 20-04-2026"/>
        <s v="NIVEL 974 M4 6N RP T.PM 892 20-04-2026"/>
        <s v="NIVEL 974 M4 6N RP T.PM 893 20-04-2026"/>
        <s v="NIVEL 974 M4 7S L31 T.PM 894 20-04-2026"/>
        <s v="NIVEL 974 M4 7S L31 T.PM 895 20-04-2026"/>
        <s v="NIVEL 974 M4 7S L31 T.PM 896 20-04-2026"/>
        <s v="NIVEL 974 M4 7S L31 T.PM 897 20-04-2026"/>
        <s v="NIVEL 974 M4 7S L31 T.PM 898 20-04-2026"/>
        <s v="NIVEL 974 M4 7S L31 T.PM 899 20-04-2026"/>
        <s v="NIVEL 974 M4 7S L31 T.PM 900 20-04-2026"/>
        <s v="NIVEL 974 M4 7S L31 T.PM 901 20-04-2026"/>
        <s v="NIVEL 974 M4 7S T.PM 902 20-04-2026"/>
        <s v="NIVEL 974 M4 7S T.PM 903 20-04-2026"/>
        <s v="NIVEL 974 M4 7S T.PM 904 20-04-2026"/>
        <s v="NIVEL 974 M4 7S T.PM 905 20-04-2026"/>
        <s v="NIVEL 974 M4 7S T.PM 906 20-04-2026"/>
        <s v="NIVEL 974 M4 6N RP T.PM 907 21-04-2026"/>
        <s v="NIVEL 974 M4 6N RP T.PM 908 21-04-2026"/>
        <s v="NIVEL 974 M4 6N RP T.PM 909 21-04-2026"/>
        <s v="NIVEL 974 M4 6N RP T.PM 910 21-04-2026"/>
        <s v="NIVEL 974 M4 6N RP T.PM 911 21-04-2026"/>
        <s v="NIVEL 974 M4 6N RP T.PM 912 21-04-2026"/>
        <s v="NIVEL 974 M4 6N RP T.PM 913 21-04-2026"/>
        <s v="NIVEL 974 M4 6N RP T.PM 914 21-04-2026"/>
        <s v="NIVEL 974 M4 6N RP T.PM 915 21-04-2026"/>
        <s v="NIVEL 974 M4 6N RP T.PM 916 21-04-2026"/>
        <s v="NIVEL 974 M4 7S L32 T.PM 917 21-04-2026"/>
        <s v="NIVEL 974 M4 7S L32 T.PM 918 21-04-2026"/>
        <s v="NIVEL 974 M4 7S L32 T.PM 919 21-04-2026"/>
        <s v="NIVEL 974 M4 7S L32 T.PM 920 21-04-2026"/>
        <s v="NIVEL 974 M4 7S L32 T.PM 921 21-04-2026"/>
        <s v="NIVEL 974 M4 7S L32 T.PM 922 21-04-2026"/>
        <s v="NIVEL 974 M4 7S L32 T.PM 923 21-04-2026"/>
        <s v="NIVEL 974 M4 7S L32 T.PM 924 21-04-2026"/>
        <s v="NIVEL 974 M4 7S L32 T.PM 925 21-04-2026"/>
        <s v="NIVEL 974 M4 7S L31 T.PM 926 21-04-2026"/>
        <s v="NIVEL 974 M4 7S L31 T.PM 927 21-04-2026"/>
        <s v="NIVEL 974 M4 7S T.PM 928 21-04-2026"/>
        <s v="NIVEL 974 M4 7S T.PM 929 21-04-2026"/>
        <s v="NIVEL 974 M4 7S T.PM 930 21-04-2026"/>
        <s v="NIVEL 974 M4 7S T.PM 931 21-04-2026"/>
        <s v="NIVEL 974 M4 7S L31 T.PM 932 21-04-2026"/>
        <s v="NIVEL 974 M4 7S L31 T.PM 933 21-04-2026"/>
        <s v="NIVEL 974 M4 7S L31 T.PM 934 21-04-2026"/>
        <s v="NIVEL 974 M4 6N RP T.PM 935 22-04-2026"/>
        <s v="NIVEL 974 M4 6N RP T.PM 936 22-04-2026"/>
        <s v="NIVEL 974 M4 6N RP T.PM 937 22-04-2026"/>
        <s v="NIVEL 974 M4 6N RP T.PM 938 22-04-2026"/>
        <s v="NIVEL 974 M4 6N RP T.PM 939 22-04-2026"/>
        <s v="NIVEL 974 M4 6N RP T.PM 940 22-04-2026"/>
        <s v="NIVEL 974 M4 6N RP T.PM 941 22-04-2026"/>
        <s v="NIVEL 974 M4 6N RP T.PM 942 22-04-2026"/>
        <s v="NIVEL 974 M4 6N RP T.PM 943 22-04-2026"/>
        <s v="NIVEL 974 M4 6N RP T.PM 944 22-04-2026"/>
        <s v="NIVEL 974 M4 6N RP T.PM 945 22-04-2026"/>
        <s v="NIVEL 974 M4 6N RP T.PM 946 22-04-2026"/>
        <s v="NIVEL 974 M4 6N RP T.PM 947 22-04-2026"/>
        <s v="NIVEL 974 M4 7S L32 T.PM 948 22-04-2026"/>
        <s v="NIVEL 974 M4 7S L32 T.PM 949 22-04-2026"/>
        <s v="NIVEL 974 M4 7S L32 T.PM 950 22-04-2026"/>
        <s v="NIVEL 974 M4 7S L32 T.PM 951 22-04-2026"/>
        <s v="NIVEL 974 M4 7S L32 T.PM 952 22-04-2026"/>
        <s v="NIVEL 974 M4 7S L32 T.PM 953 22-04-2026"/>
        <s v="NIVEL 974 M4 7S L32 T.PM 954 22-04-2026"/>
        <s v="NIVEL 974 M4 7S T.PM 955 22-04-2026"/>
        <s v="NIVEL 974 M4 7S T.PM 956 22-04-2026"/>
        <s v="NIVEL 974 M4 7S T.PM 957 22-04-2026"/>
        <s v="NIVEL 974 M4 7S T.PM 958 22-04-2026"/>
        <s v="NIVEL 974 M4 7S T.PM 959 22-04-2026"/>
        <s v="NIVEL 974 M4 7S L32 PM 960 23-04-2026"/>
        <s v="NIVEL 974 M4 7S L32 PM 961 23-04-2026"/>
        <s v="NIVEL 974 M4 7S L32 PM 962 23-04-2026"/>
        <s v="NIVEL 974 M4 7S L32 PM 963 23-04-2026"/>
        <s v="NIVEL 974 M4 7S L32 PM 964 23-04-2026"/>
        <s v="NIVEL 974 M4 7S L32 PM 965 23-04-2026"/>
        <s v="NIVEL 974 M4 7S L32 PM 966 23-04-2026"/>
        <s v="NIVEL 974 M4 7S L32 PM 967 23-04-2026"/>
        <s v="NIVEL 974 M4 7S PM 969 23-04-2026"/>
        <s v="NIVEL 974 M4 6N RP T.PM 971 23-04-2026"/>
        <s v="NIVEL 974 M4 6N RP T.PM 972 23-04-2026"/>
        <s v="NIVEL 974 M4 6N RP T.PM 973 23-04-2026"/>
        <s v="NIVEL 974 M4 6N RP T.PM 976 23-04-2026"/>
        <s v="NIVEL 974 M4 6N RP T.PM 977 23-04-2026"/>
        <s v="NIVEL 974 M4 6N RP T.PM 978 23-04-2026"/>
        <s v="NIVEL 974 M4 6N RP T.PM 979 23-04-2026"/>
        <s v="NIVEL 974 M4 6N RP T.PM 980 23-04-2026"/>
        <s v="NIVEL 974 M4 6N RP T.PM 981 23-04-2026"/>
        <s v="NIVEL 974 M4 6N RP T.PM 982 23-04-2026"/>
        <s v="NIVEL 974 M4 6N RP T.PM 983 23-04-2026"/>
        <s v="NIVEL 974 M4 7S L32 T.PM 984 23-04-2026"/>
        <s v="NIVEL 974 M4 7S L32 T.PM 985 23-04-2026"/>
        <s v="NIVEL 974 M4 7S L32 T.PM 986 23-04-2026"/>
        <s v="NIVEL 974 M4 7S L32 T.PM 987 23-04-2026"/>
        <s v="NIVEL 974 M4 7S L32 T.PM 988 23-04-2026"/>
        <s v="NIVEL 974 M4 7S L32 T.PM 989 23-04-2026"/>
        <s v="NIVEL 974 M4 7S L32 T.PM 990 23-04-2026"/>
        <s v="NIVEL 974 M4 7S L32 T.PM 991 23-04-2026"/>
        <s v="NIVEL 974 M4 7S L32 T.PM 992 23-04-2026"/>
        <s v="NIVEL 974 M4 7S L32 T.PM 993 23-04-2026"/>
        <s v="NIVEL 974 M4 7S T.PM 994 23-04-2026"/>
        <s v="NIVEL 974 M4 7S T.PM 995 23-04-2026"/>
        <s v="NIVEL 974 M4 7S T.PM 996 23-04-2026"/>
        <s v="NIVEL 974 M4 7S T.PM 997 23-04-2026"/>
        <s v="NIVEL 974 M4 7S T.PM 998 23-04-2026"/>
        <s v="NIVEL 974 M4 7S T.PM 999 23-04-2026"/>
        <s v="NIVEL 974 M4 7S T.PM 1000 23-04-2026"/>
        <s v="NIVEL 974 M4 7S PM 1001 24-04-2026"/>
        <s v="NIVEL 974 M4 7S PM 1002 24-04-2026"/>
        <s v="NIVEL 974 M4 7S PM 1003 24-04-2026"/>
        <s v="NIVEL 974 M4 7S PM 1004 24-04-2026"/>
        <s v="NIVEL 974 M4 7S PM 1006 24-04-2026"/>
        <s v="NIVEL 974 M4 7S PM 1007 24-04-2026"/>
        <s v="NIVEL 974 M4 7S PM 1009 24-04-2026"/>
        <s v="NIVEL 974 M4 7S PM 1010 24-04-2026"/>
        <s v="NIVEL 974 M4 7S L32 T.PM 1011 24-04-2026"/>
        <s v="NIVEL 974 M4 7S L32 T.PM 1012 24-04-2026"/>
        <s v="NIVEL 974 M4 7S L32 T.PM 1013 24-04-2026"/>
        <s v="NIVEL 974 M4 7S L32 T.PM 1014 24-04-2026"/>
        <s v="NIVEL 974 M4 7S L32 T.PM 1015 24-04-2026"/>
        <s v="NIVEL 974 M4 7S L32 T.PM 1016 24-04-2026"/>
        <s v="NIVEL 974 M4 7S L32 T.PM 1017 24-04-2026"/>
        <s v="NIVEL 974 M4 7S L32 T.PM 1019 24-04-2026"/>
        <s v="NIVEL 974 M4 7S L32 T.PM 1020 24-04-2026"/>
        <s v="NIVEL 974 M4 6N T.PM 1021 24-04-2026"/>
        <s v="NIVEL 974 M4 6N T.PM 1022 24-04-2026"/>
        <s v="NIVEL 974 M4 6N T.PM 1023 24-04-2026"/>
        <s v="NIVEL 974 M4 6N T.PM 1024 24-04-2026"/>
        <s v="NIVEL 974 M4 6N T.PM 1025 24-04-2026"/>
        <s v="NIVEL 974 M4 6N T.PM 1026 24-04-2026"/>
        <s v="NIVEL 974 M4 6N T.PM 1027 24-04-2026"/>
        <s v="NIVEL 974 M4 6N T.PM 1028 24-04-2026"/>
        <s v="NIVEL 974 M4 6N T.PM 1029 24-04-2026"/>
        <s v="NIVEL 974 M4 6N T.PM 1030 24-04-2026"/>
        <s v="NIVEL 974 M4 7S T.PM 1031 24-04-2026"/>
        <s v="NIVEL 974 M4 7S T.PM 1032 24-04-2026"/>
        <s v="NIVEL 974 M4 7S T.PM 1033 24-04-2026"/>
        <s v="NIVEL 974 M4 7S T.PM 1034 24-04-2026"/>
        <s v="NIVEL 974 M4 7S T.PM 1035 24-04-2026"/>
        <s v="NIVEL 974 M4 7S T.PM 1036 24-04-2026"/>
        <s v="NIVEL 974 M4 7S T.PM 1037 24-04-2026"/>
        <s v="NIVEL 974 M4 7S T.PM 1038 24-04-2026"/>
        <s v="NIVEL 974 M4 7S T.PM 1039 24-04-2026"/>
        <s v="NIVEL 974 M4 7S T.PM 1040 24-04-2026"/>
        <s v="NIVEL 974 M4 7S T.PM 1041 24-04-2026"/>
        <s v="NIVEL 974 M4 7S T.PM 1042 24-04-2026"/>
        <s v="NIVEL 974 M4 7S T.PM 1043 24-04-2026"/>
        <s v="NIVEL 974 M4 7S T.PM 1044 24-04-2026"/>
        <s v="NIVEL 968 RP AM 1045 27-04-2026"/>
        <s v="NIVEL 968 RP AM 1046 27-04-2026"/>
        <s v="NIVEL 968 RP AM 1047 27-04-2026"/>
        <s v="NIVEL 968 RP AM 1048 27-04-2026"/>
        <s v="NIVEL 968 RP AM 1049 27-04-2026"/>
        <s v="NIVEL 968 RP AM 1050 27-04-2026"/>
        <s v="NIVEL 968 RP AM 1051 27-04-2026"/>
        <s v="NIVEL 968 RP AM 1052 27-04-2026"/>
        <s v="NIVEL 968 RP AM 1053 27-04-2026"/>
        <s v="NIVEL 968 RP AM 1054 27-04-2026"/>
        <s v="NIVEL 974 M4 6N T.PM 1055 27-04-2026"/>
        <s v="NIVEL 974 M4 6N T.PM 1056 27-04-2026"/>
        <s v="NIVEL 974 M4 6N T.PM 1057 27-04-2026"/>
        <s v="NIVEL 974 M4 6N T.PM 1058 27-04-2026"/>
        <s v="NIVEL 974 M4 6N T.PM 1059 27-04-2026"/>
        <s v="NIVEL 974 M4 6N T.PM 1060 27-04-2026"/>
        <s v="NIVEL 974 M4 6N T.PM 1061 27-04-2026"/>
        <s v="NIVEL 974 M4 6N T.PM 1062 27-04-2026"/>
        <s v="NIVEL 974 M4 6N T.PM 1063 27-04-2026"/>
        <s v="NIVEL 974 M4 6N T.PM 1064 27-04-2026"/>
        <s v="NIVEL 974 M4 6N T.PM 1065 27-04-2026"/>
        <s v="NIVEL 974 M4 6N T.PM 1066 27-04-2026"/>
        <s v="NIVEL 974 M4 6N T.PM 1067 27-04-2026"/>
        <s v="NIVEL 974 M4 7S L32 T.PM 1068 27-04-2026"/>
        <s v="NIVEL 974 M4 7S L32 T.PM 1069 27-04-2026"/>
        <s v="NIVEL 974 M4 7S L32 T.PM 1070 27-04-2026"/>
        <s v="NIVEL 974 M4 7S L32 T.PM 1071 27-04-2026"/>
        <s v="NIVEL 974 M4 7S L32 T.PM 1072 27-04-2026"/>
        <s v="NIVEL 974 M4 7S L32 T.PM 1073 27-04-2026"/>
        <s v="NIVEL 974 M4 7S L32 T.PM 1074 27-04-2026"/>
        <s v="NIVEL 974 M4 7S L32 T.PM 1075 27-04-2026"/>
        <s v="NIVEL 974 M4 7S T.PM 1076 27-04-2026"/>
        <s v="NIVEL 974 M4 7S T.PM 1077 27-04-2026"/>
        <s v="NIVEL 974 M4 7S T.PM 1078 27-04-2026"/>
        <s v="NIVEL 974 M4 7S T.PM 1079 27-04-2026"/>
        <s v="NIVEL 974 M4 7S T.PM 1080 27-04-2026"/>
        <s v="NIVEL 974 M4 7S T.PM 1081 27-04-2026"/>
        <s v="NIVEL 974 M4 7S T.PM 1082 27-04-2026"/>
        <s v="NIVEL 974 M4 7S T.PM 1083 27-04-2026"/>
        <s v="NIVEL 974 M4 7S T.PM 1084 27-04-2026"/>
        <s v="NIVEL 974 M4 7S T.PM 1085 27-04-2026"/>
        <s v="NIVEL 974 M4 7S T.PM 1086 27-04-2026"/>
        <s v="NIVEL 974 M4 7S T.PM 1087 27-04-2026"/>
        <s v="NIVEL 974 M4 7S T.PM 1088 27-04-2026"/>
        <s v="NIVEL 974 M4 7S T.PM 1089 27-04-2026"/>
        <s v="NIVEL 974 M4 7S T.PM 1090 27-04-2026"/>
        <s v="NIVEL 974 M4 7S T.PM 1091 27-04-2026"/>
        <s v="NIVEL 974 M4 7S T.PM 1092 27-04-2026"/>
        <s v="NIVEL 974 M4 7S L31 T.PM 1093 27-04-2026"/>
        <s v="NIVEL 974 M4 7S L31 T.PM 1094 27-04-2026"/>
        <s v="NIVEL 974 M4 6N T.PM 1095 28-04-2026"/>
        <s v="NIVEL 974 M4 6N T.PM 1096 28-04-2026"/>
        <s v="NIVEL 974 M4 6N T.PM 1097 28-04-2026"/>
        <s v="NIVEL 974 M4 6N T.PM 1098 28-04-2026"/>
        <s v="NIVEL 974 M4 6N T.PM 1099 28-04-2026"/>
        <s v="NIVEL 974 M4 6N T.PM 1100 28-04-2026"/>
        <s v="NIVEL 974 M4 6N T.PM 1101 28-04-2026"/>
        <s v="NIVEL 974 M4 6N T.PM 1102 28-04-2026"/>
        <s v="NIVEL 974 M4 6N T.PM 1103 28-04-2026"/>
        <s v="NIVEL 974 M4 6N T.PM 1104 28-04-2026"/>
        <s v="NIVEL 974 M4 6N T.PM 1105 28-04-2026"/>
        <s v="NIVEL 974 M4 6N T.PM 1106 28-04-2026"/>
        <s v="NIVEL 974 M4 6N T.PM 1107 28-04-2026"/>
        <s v="NIVEL 974 M4 6N T.PM 1108 28-04-2026"/>
        <s v="NIVEL 974 M4 7S L32 T.PM 1109 28-04-2026"/>
        <s v="NIVEL 974 M4 7S L32 T.PM 1110 28-04-2026"/>
        <s v="NIVEL 974 M4 7S L32 T.PM 1111 28-04-2026"/>
        <s v="NIVEL 974 M4 7S L32 T.PM 1112 28-04-2026"/>
        <s v="NIVEL 974 M4 7S L32 T.PM 1113 28-04-2026"/>
        <s v="NIVEL 974 M4 7S L32 T.PM 1114 28-04-2026"/>
        <s v="NIVEL 974 M4 7S L32 T.PM 1115 28-04-2026"/>
        <s v="NIVEL 974 M4 7S L32 T.PM 1116 28-04-2026"/>
        <s v="NIVEL 974 M4 7S L32 T.PM 1117 28-04-2026"/>
        <s v="NIVEL 974 M4 7S L31 T.PM 1118 28-04-2026"/>
        <s v="NIVEL 974 M4 7S L31 T.PM 1119 28-04-2026"/>
        <s v="NIVEL 974 M4 7S L31 T.PM 1120 28-04-2026"/>
        <s v="NIVEL 974 M4 7S L31 T.PM 1121 28-04-2026"/>
        <s v="NIVEL 974 M4 7S L31 T.PM 1122 28-04-2026"/>
        <s v="NIVEL 974 M4 7S L31 T.PM 1123 28-04-2026"/>
        <s v="NIVEL 974 M4 7S T.PM 1124 28-04-2026"/>
        <s v="NIVEL 974 M4 7S T.PM 1125 28-04-2026"/>
        <s v="NIVEL 974 M4 7S T.PM 1126 28-04-2026"/>
        <s v="NIVEL 974 M4 7S T.PM 1127 28-04-2026"/>
        <s v="NIVEL 974 M4 7S T.PM 1128 28-04-2026"/>
        <s v="NIVEL 974 M4 7S T.PM 1129 28-04-2026"/>
        <s v="NIVEL 974 M4 7S T.PM 1130 28-04-2026"/>
        <s v="NIVEL 974 M4 7S T.PM 1131 28-04-2026"/>
        <s v="NIVEL 974 M4 6N T.PM 1132 29-04-2026"/>
        <s v="NIVEL 974 M4 6N T.PM 1133 29-04-2026"/>
        <s v="NIVEL 974 M4 6N T.PM 1134 29-04-2026"/>
        <s v="NIVEL 974 M4 6N T.PM 1135 29-04-2026"/>
        <s v="NIVEL 974 M4 6N T.PM 1136 29-04-2026"/>
        <s v="NIVEL 974 M4 6N T.PM 1137 29-04-2026"/>
        <s v="NIVEL 974 M4 6N T.PM 1138 29-04-2026"/>
        <s v="NIVEL 974 M4 6N T.PM 1139 29-04-2026"/>
        <s v="NIVEL 974 M4 6N T.PM 1140 29-04-2026"/>
        <s v="NIVEL 974 M4 6N T.PM 1141 29-04-2026"/>
        <s v="NIVEL 974 M4 6N T.PM 1142 29-04-2026"/>
        <s v="NIVEL 974 M4 6N T.PM 1143 29-04-2026"/>
        <s v="NIVEL 974 M4 7S L32 T.PM 1144 29-04-2026"/>
        <s v="NIVEL 974 M4 7S L32 T.PM 1145 29-04-2026"/>
        <s v="NIVEL 974 M4 7S L32 T.PM 1146 29-04-2026"/>
        <s v="NIVEL 974 M4 7S L32 T.PM 1147 29-04-2026"/>
        <s v="NIVEL 974 M4 7S L32 T.PM 1148 29-04-2026"/>
        <s v="NIVEL 974 M4 7S L32 T.PM 1149 29-04-2026"/>
        <s v="NIVEL 974 M4 7S L32 T.PM 1150 29-04-2026"/>
        <s v="NIVEL 974 M4 7S L32 T.PM 1151 29-04-2026"/>
        <s v="NIVEL 974 M4 6N T.PM 1152 30-04-2026"/>
        <s v="NIVEL 974 M4 6N T.PM 1153 30-04-2026"/>
        <s v="NIVEL 974 M4 6N T.PM 1154 30-04-2026"/>
        <s v="NIVEL 974 M4 6N T.PM 1155 30-04-2026"/>
        <s v="NIVEL 974 M4 6N T.PM 1156 30-04-2026"/>
        <s v="NIVEL 974 M4 6N T.PM 1157 30-04-2026"/>
        <s v="NIVEL 974 M4 6N T.PM 1158 30-04-2026"/>
        <s v="NIVEL 974 M4 6N T.PM 1159 30-04-2026"/>
        <s v="NIVEL 974 M4 6N T.PM 1160 30-04-2026"/>
        <s v="NIVEL 974 M4 6N T.PM 1161 30-04-2026"/>
        <s v="NIVEL 974 M4 7S L32 T.PM 1162 30-04-2026"/>
        <s v="NIVEL 974 M4 7S L32 T.PM 1163 30-04-2026"/>
        <s v="NIVEL 974 M4 7S L32 T.PM 1164 30-04-2026"/>
        <s v="NIVEL 974 M4 7S L32 T.PM 1165 30-04-2026"/>
        <s v="NIVEL 974 M4 7S L32 T.PM 1166 30-04-2026"/>
        <s v="NIVEL 974 M4 7S L31 T.PM 1167 30-04-2026"/>
        <s v="NIVEL 974 M4 7S L31 T.PM 1168 30-04-2026"/>
        <s v="NIVEL 974 M4 7S L31 T.PM 1169 30-04-2026"/>
        <s v="NIVEL 974 M4 7S L31 T.PM 1170 30-04-2026"/>
        <s v="NIVEL 974 M4 7S L31 T.PM 1171 30-04-2026"/>
        <s v="NIVEL 974 M4 7S L31 T.PM 1172 30-04-2026"/>
        <s v="NIVEL 974 M4 7S L31 T.PM 1173 30-04-2026"/>
        <s v="NIVEL 974 M4 7S L31 T.PM 1174 30-04-2026"/>
        <s v="NIVEL 974 M4 7S L31 T.PM 1175 30-04-2026"/>
        <s v="NIVEL 974 M4 6N PM 1176 04-05-2026"/>
        <s v="NIVEL 974 M4 6N PM 1177 04-05-2026"/>
        <s v="NIVEL 974 M4 6N PM 1178 04-05-2026"/>
        <s v="NIVEL 974 M4 6N PM 1179 04-05-2026"/>
        <s v="NIVEL 974 M4 6N PM 1180 04-05-2026"/>
        <s v="NIVEL 974 M4 6N PM 1181 04-05-2026"/>
        <s v="NIVEL 974 M4 6N PM 1182 04-05-2026"/>
        <s v="NIVEL 974 M4 6N PM 1183 04-05-2026"/>
        <s v="NIVEL 974 M4 6N PM 1184 04-05-2026"/>
        <s v="NIVEL 974 M4 6N PM 1185 04-05-2026"/>
        <s v="NIVEL 974 M4 6N PM 1186 04-05-2026"/>
        <s v="NIVEL 974 M4 6N PM 1187 04-05-2026"/>
        <s v="NIVEL 974 M4 6N PM 1188 04-05-2026"/>
        <s v="NIVEL 974 M4 6N PM 1189 04-05-2026"/>
        <s v="NIVEL 974 M4 6N PM 1190 04-05-2026"/>
        <s v="NIVEL 974 M4 6N PM 1191 04-05-2026"/>
        <s v="NIVEL 974 M4 6N PM 1192 04-05-2026"/>
        <s v="NIVEL 974 M4 7S L32 PM 1193 04-05-2026"/>
        <s v="NIVEL 974 M4 7S L32 PM 1194 04-05-2026"/>
        <s v="NIVEL 974 M4 7S L32 PM 1195 04-05-2026"/>
        <s v="NIVEL 974 M4 7S L32 PM 1196 04-05-2026"/>
        <s v="NIVEL 974 M4 7S L32 PM 1197 04-05-2026"/>
        <s v="NIVEL 974 M4 7S L32 PM 1198 04-05-2026"/>
        <s v="NIVEL 974 M4 7S L31 PM 1199 04-05-2026"/>
        <s v="NIVEL 974 M4 7S L31 PM 1200 04-05-2026"/>
        <s v="NIVEL 974 M4 7S L31 PM 1201 04-05-2026"/>
        <s v="NIVEL 974 M4 7S L31 PM 1202 04-05-2026"/>
        <s v="NIVEL 974 M4 7S L31 PM 1203 04-05-2026"/>
        <s v="NIVEL 974 M4 7S L31 PM 1204 04-05-2026"/>
        <s v="NIVEL 974 M4 7S L31 PM 1205 04-05-2026"/>
        <s v="NIVEL 974 M4 7S L31 PM 1206 04-05-2026"/>
        <s v="NIVEL 974 M4 7S L31 PM 1207 04-05-2026"/>
        <s v="NIVEL 974 M4 7S L31 PM 1208 04-05-2026"/>
        <s v="NIVEL 974 M4 7S L31 PM 1209 04-05-2026"/>
        <s v="NIVEL 974 M4 7S L31 PM 1210 04-05-2026"/>
        <s v="NIVEL 974 M4 7S L31 PM 1211 04-05-2026"/>
        <s v="NIVEL 974 M4 7S L31 PM 1212 04-05-2026"/>
        <s v="NIVEL 974 M4 7S L31 PM 1213 04-05-2026"/>
        <s v="NIVEL 974 M4 6N PM 1214 05-05-2026"/>
        <s v="NIVEL 974 M4 6N PM 1215 05-05-2026"/>
        <s v="NIVEL 974 M4 6N PM 1216 05-05-2026"/>
        <s v="NIVEL 974 M4 6N PM 1217 05-05-2026"/>
        <s v="NIVEL 974 M4 6N PM 1218 05-05-2026"/>
        <s v="NIVEL 974 M4 6N PM 1219 05-05-2026"/>
        <s v="NIVEL 974 M4 6N PM 1220 05-05-2026"/>
        <s v="NIVEL 974 M4 6N PM 1221 05-05-2026"/>
        <s v="NIVEL 974 M4 6N PM 1222 05-05-2026"/>
        <s v="NIVEL 974 M4 6N PM 1223 05-05-2026"/>
        <s v="NIVEL 974 M4 6N PM 1224 05-05-2026"/>
        <s v="NIVEL 974 M4 6N PM 1225 05-05-2026"/>
        <s v="NIVEL 974 M4 6N PM 1226 05-05-2026"/>
        <s v="NIVEL 974 M4 6N PM 1227 05-05-2026"/>
        <s v="NIVEL 974 M4 6N PM 1228 05-05-2026"/>
        <s v="NIVEL 974 M4 6N PM 1229 05-05-2026"/>
        <s v="NIVEL 974 M4 6N PM 1230 05-05-2026"/>
        <s v="NIVEL 974 M4 6N PM 1231 05-05-2026"/>
        <s v="NIVEL 974 M4 6N PM 1232 05-05-2026"/>
        <s v="NIVEL 974 M4 6N PM 1233 05-05-2026"/>
        <s v="NIVEL 974 M4 6N PM 1234 05-05-2026"/>
        <s v="NIVEL 974 M4 6N PM 1235 05-05-2026"/>
        <s v="NIVEL 974 M4 6N PM 1236 05-05-2026"/>
        <s v="NIVEL 974 M4 7S T.PM 1237 30-04-2026"/>
        <s v="NIVEL 974 M4 7S T.PM 1238 30-04-2026"/>
        <s v="NIVEL 974 M4 7S T.PM 1239 30-04-2026"/>
        <s v="NIVEL 974 M4 7S T.PM 1240 30-04-2026"/>
        <s v="NIVEL 974 M4 7S T.PM 1241 30-04-2026"/>
        <s v="NIVEL 974 M4 7S T.PM 1242 30-04-2026"/>
        <s v="NIVEL 974 M4 7S T.PM 1243 30-04-2026"/>
        <s v="NIVEL 974 M4 7S T.PM 1244 30-04-2026"/>
        <s v="NIVEL 974 M4 7S T.PM 1245 30-04-2026"/>
        <s v="NIVEL 974 M4 7S T.PM 1246 30-04-2026"/>
        <s v="NIVEL 974 M4 7S L31 T.PM 1247 05-05-2026"/>
        <s v="NIVEL 974 M4 7S L31 T.PM 1248 05-05-2026"/>
        <s v="NIVEL 974 M4 7S L31 T.PM 1249 05-05-2026"/>
        <s v="NIVEL 974 M4 7S L31 T.PM 1250 05-05-2026"/>
        <s v="NIVEL 974 M4 7S L31 T.PM 1251 05-05-2026"/>
        <s v="NIVEL 974 M4 6N AM 1252 07-05-2026"/>
        <s v="NIVEL 974 M4 6N AM 1253 07-05-2026"/>
        <s v="NIVEL 974 M4 6N AM 1254 07-05-2026"/>
        <s v="NIVEL 974 M4 6N AM 1255 07-05-2026"/>
        <s v="NIVEL 974 M4 6N AM 1256 07-05-2026"/>
        <s v="NIVEL 974 M4 6N AM 1257 07-05-2026"/>
        <s v="NIVEL 974 M4 6N AM 1258 07-05-2026"/>
        <s v="NIVEL 974 M4 6N AM 1259 07-05-2026"/>
        <s v="NIVEL 974 M4 6N AM 1260 07-05-2026"/>
        <s v="NIVEL 974 M4 6N AM 1261 07-05-2026"/>
        <s v="NIVEL 974 M4 6N AM 1262 07-05-2026"/>
        <s v="NIVEL 974 M4 6N AM 1263 07-05-2026"/>
        <s v="NIVEL 974 M4 6N AM 1264 07-05-2026"/>
        <s v="NIVEL 974 M4 6N AM 1265 07-05-2026"/>
        <s v="NIVEL 974 M4 6N AM 1266 07-05-2026"/>
        <s v="NIVEL 974 M4 6N AM 1267 07-05-2026"/>
        <s v="NIVEL 974 M4 6N AM 1268 07-05-2026"/>
        <s v="NIVEL 974 M4 6N AM 1269 07-05-2026"/>
        <s v="NIVEL 974 M4 6N AM 1270 07-05-2026"/>
        <s v="NIVEL 974 M4 6N AM 1271 07-05-2026"/>
        <s v="NIVEL 974 M4 6N AM 1272 07-05-2026"/>
        <s v="NIVEL 974 M4 6N AM 1273 07-05-2026"/>
        <s v="NIVEL 974 M4 6N AM 1274 07-05-2026"/>
        <s v="NIVEL 974 M4 6N AM 1275 07-05-2026"/>
        <s v="NIVEL 974 M4 6N AM 1276 07-05-2026"/>
        <s v="NIVEL 974 M4 6N AM 1277 07-05-2026"/>
        <s v="NIVEL 974 M4 6N AM 1278 07-05-2026"/>
        <s v="NIVEL 974 M4 6N AM 1279 07-05-2026"/>
        <s v="NIVEL 974 M4 6N AM 1280 07-05-2026"/>
        <s v="NIVEL 974 M4 6N AM 1281 07-05-2026"/>
        <s v="NIVEL 974 M4 6N AM 1282 07-05-2026"/>
        <s v="NIVEL 974 M4 6N AM 1283 07-05-2026"/>
        <s v="NIVEL 974 M4 6N AM 1284 07-05-2026"/>
        <s v="NIVEL 974 M4 6N AM 1285 07-05-2026"/>
        <s v="NIVEL 974 M4 6N AM 1286 07-05-2026"/>
        <s v="NIVEL 974 M4 7S L32 AM 1287 07-05-2026"/>
        <s v="NIVEL 974 M4 7S L32 AM 1288 07-05-2026"/>
        <s v="NIVEL 974 M4 7S L32 AM 1289 07-05-2026"/>
        <s v="NIVEL 974 M4 7S L32 AM 1290 07-05-2026"/>
        <s v="NIVEL 974 M4 7S L32 AM 1291 07-05-2026"/>
        <s v="NIVEL 974 M4 7S L32 AM 1292 07-05-2026"/>
        <s v="NIVEL 974 M4 7S L32 AM 1293 07-05-2026"/>
        <s v="NIVEL 974 M4 7S L32 AM 1294 07-05-2026"/>
        <s v="NIVEL 974 M4 7S L32 AM 1295 07-05-2026"/>
        <s v="NIVEL 974 M4 7S L32 AM 1296 07-05-2026"/>
        <s v="NIVEL 974 M4 7S L32 AM 1297 07-05-2026"/>
        <s v="NIVEL 974 M4 7S L32 AM 1298 07-05-2026"/>
        <s v="NIVEL 974 M4 7S L32 AM 1299 07-05-2026"/>
        <s v="NIVEL 974 M4 7S L32 PM 1300 07-05-2026"/>
        <s v="NIVEL 974 M4 7S L32 PM 1301 07-05-2026"/>
        <s v="NIVEL 974 M4 7S L32 PM 1302 07-05-2026"/>
        <s v="NIVEL 974 M4 7S L32 PM 1303 07-05-2026"/>
        <s v="NIVEL 974 M4 6N AM 1304 08-05-2026"/>
        <s v="NIVEL 974 M4 6N AM 1305 08-05-2026"/>
        <s v="NIVEL 974 M4 6N PM 1306 08-05-2026"/>
        <s v="NIVEL 974 M4 6N PM 1307 08-05-2026"/>
        <s v="NIVEL 974 M4 6N PM 1308 08-05-2026"/>
        <s v="NIVEL 974 M4 6N PM 1309 08-05-2026"/>
        <s v="NIVEL 974 M4 6N PM 1310 08-05-2026"/>
        <s v="NIVEL 974 M4 6N PM 1311 08-05-2026"/>
        <s v="NIVEL 974 M4 6N PM 1312 08-05-2026"/>
        <s v="NIVEL 974 M4 6N PM 1313 08-05-2026"/>
        <s v="NIVEL 974 M4 6N PM 1314 08-05-2026"/>
        <s v="NIVEL 974 M4 6N PM 1315 08-05-2026"/>
        <s v="NIVEL 974 M4 6N PM 1316 08-05-2026"/>
        <s v="NIVEL 974 M4 6N PM 1317 08-05-2026"/>
        <s v="NIVEL 974 M4 6N PM 1318 08-05-2026"/>
        <s v="NIVEL 974 M4 6N PM 1319 08-05-2026"/>
        <s v="NIVEL 974 M4 6N PM 1320 08-05-2026"/>
        <s v="NIVEL 974 M4 6N PM 1321 08-05-2026"/>
        <s v="NIVEL 974 M4 6N PM 1322 08-05-2026"/>
        <s v="NIVEL 974 M4 6N PM 1323 08-05-2026"/>
        <s v="NIVEL 974 M4 6N PM 1324 08-05-2026"/>
        <s v="NIVEL 974 M4 6N PM 1325 08-05-2026"/>
        <s v="NIVEL 974 M4 6N PM 1326 08-05-2026"/>
        <s v="NIVEL 974 M4 6N PM 1327 08-05-2026"/>
        <s v="NIVEL 974 M4 6N PM 1328 08-05-2026"/>
        <s v="NIVEL 974 M4 6N PM 1329 08-05-2026"/>
        <s v="NIVEL 974 M4 6N PM 1330 08-05-2026"/>
        <s v="NIVEL 974 M4 6N PM 1331 08-05-2026"/>
        <s v="NIVEL 974 M4 6N PM 1332 08-05-2026"/>
        <s v="NIVEL 974 M4 6N PM 1333 08-05-2026"/>
        <s v="NIVEL 974 M4 6N PM 1334 08-05-2026"/>
        <s v="NIVEL 974 M4 6N PM 1335 08-05-2026"/>
        <s v="NIVEL 974 M4 6N AM 1336 08-05-2026"/>
        <s v="NIVEL 974 M4 6N AM 1337 08-05-2026"/>
        <s v="NIVEL 974 M4 6N AM 1338 08-05-2026"/>
        <s v="NIVEL 974 M4 6N AM 1339 08-05-2026"/>
        <s v="NIVEL 974 M4 6N AM 1340 08-05-2026"/>
        <s v="NIVEL 974 M4 6N AM 1341 08-05-2026"/>
        <s v="NIVEL 974 M4 6N AM 1342 08-05-2026"/>
        <s v="NIVEL 974 M4 6N AM 1343 08-05-2026"/>
        <s v="NIVEL 974 M4 6N AM 1344 08-05-2026"/>
        <s v="NIVEL 974 M4 6N AM 1345 08-05-2026"/>
        <s v="NIVEL 974 M4 6N AM 1346 08-05-2026"/>
        <s v="NIVEL 974 M4 6N AM 1347 08-05-2026"/>
        <s v="NIVEL 974 M4 6N AM 1348 08-05-2026"/>
        <s v="NIVEL 974 M4 6N AM 1349 08-05-2026"/>
        <s v="NIVEL 974 M4 6N AM 1350 08-05-2026"/>
        <s v="NIVEL 974 M4 6N AM 1351 08-05-2026"/>
        <s v="NIVEL 974 M4 6N AM 1352 08-05-2026"/>
        <s v="NIVEL 974 M4 6N AM 1353 08-05-2026"/>
        <s v="NIVEL 974 M4 6N AM 1354 08-05-2026"/>
        <s v="NIVEL 974 M4 6N AM 1355 08-05-2026"/>
        <s v="NIVEL 974 M4 6N AM 1356 08-05-2026"/>
        <s v="NIVEL 974 M4 7S AM 1357 09-05-2026"/>
        <s v="NIVEL 974 M4 7S AM 1358 09-05-2026"/>
        <s v="NIVEL 974 M4 7S AM 1359 09-05-2026"/>
        <s v="NIVEL 974 M4 7S AM 1360 09-05-2026"/>
        <s v="NIVEL 974 M4 7S AM 1361 09-05-2026"/>
        <s v="NIVEL 974 M4 7S AM 1362 09-05-2026"/>
        <s v="NIVEL 974 M4 7S AM 1363 09-05-2026"/>
        <s v="NIVEL 974 M4 7S AM 1364 09-05-2026"/>
        <s v="NIVEL 974 M4 7S AM 1365 09-05-2026"/>
        <s v="NIVEL 974 M4 7S AM 1366 09-05-2026"/>
        <s v="NIVEL 974 M4 7S AM 1367 09-05-2026"/>
        <s v="NIVEL 974 M4 7S AM 1368 09-05-2026"/>
        <s v="NIVEL 974 M4 7S AM 1369 09-05-2026"/>
        <s v="NIVEL 974 M4 7S AM 1370 09-05-2026"/>
        <s v="NIVEL 974 M4 7S AM 1371 09-05-2026"/>
        <s v="NIVEL 974 M4 7S L31 AM 1372 09-05-2026"/>
        <s v="NIVEL 974 M4 7S L31 AM 1373 09-05-2026"/>
        <s v="NIVEL 974 M4 7S L31 AM 1374 09-05-2026"/>
        <s v="NIVEL 974 M4 7S L31 AM 1375 09-05-2026"/>
        <s v="NIVEL 974 M4 7S L31 AM 1376 09-05-2026"/>
        <s v="NIVEL 974 M4 7S L31 AM 1377 09-05-2026"/>
        <s v="NIVEL 974 M4 7S L31 AM 1378 09-05-2026"/>
        <s v="NIVEL 974 M4 7S L31 AM 1379 09-05-2026"/>
        <s v="NIVEL 974 M4 7S L31 AM 1380 09-05-2026"/>
        <s v="NIVEL 974 M4 7S L31 AM 1381 09-05-2026"/>
        <s v="NIVEL 974 M4 7S L31 AM 1382 09-05-2026"/>
        <s v="NIVEL 974 M4 7S L31 AM 1383 09-05-2026"/>
        <s v="NIVEL 974 M4 7S L31 AM 1384 09-05-2026"/>
        <s v="NIVEL 974 M4 7S L31 AM 1385 09-05-2026"/>
        <s v="NIVEL 974 M4 7S L31 AM 1386 09-05-2026"/>
        <s v="NIVEL 974 M4 7S L31 AM 1387 08-05-2026"/>
        <s v="NIVEL 974 M4 7S L31 AM 1388 08-05-2026"/>
        <s v="NIVEL 974 M4 7S L31 AM 1389 08-05-2026"/>
        <s v="NIVEL 974 M4 7S L31 AM 1390 08-05-2026"/>
        <s v="NIVEL 974 M4 7S L31 AM 1391 08-05-2026"/>
        <s v="NIVEL 974 M4 7S L31 AM 1392 08-05-2026"/>
        <s v="NIVEL 974 M4 7S L31 AM 1393 08-05-2026"/>
        <s v="NIVEL 974 M4 7S L31 AM 1394 08-05-2026"/>
        <s v="NIVEL 974 M4 6N AM 1395 11-05-2026"/>
        <s v="NIVEL 974 M4 6N AM 1396 11-05-2026"/>
        <s v="NIVEL 974 M4 7S L32 AM 1397 09-05-2026"/>
        <s v="NIVEL 974 M4 7S L32 AM 1398 09-05-2026"/>
        <s v="NIVEL 974 M4 7S L32 AM 1399 09-05-2026"/>
        <s v="NIVEL 974 M4 7S L32 AM 1400 11-05-2026"/>
        <s v="NIVEL 974 M4 7S L32 AM 1401 11-05-2026"/>
        <s v="NIVEL 974 M4 7S L32 AM 1402 11-05-2026"/>
        <s v="NIVEL 974 M4 7S L32 AM 1403 11-05-2026"/>
        <s v="NIVEL 974 M4 7S L32 AM 1404 11-05-2026"/>
        <s v="NIVEL 974 M4 7S L32 AM 1405 11-05-2026"/>
        <s v="NIVEL 974 M4 7S REM AM 1406 11-05-2026"/>
        <s v="NIVEL 974 M4 7S AM 1407 12-05-2026"/>
        <s v="NIVEL 974 M4 7S AM 1408 12-05-2026"/>
        <s v="NIVEL 974 M4 7S L32 AM 1409 12-05-2026"/>
        <s v="NIVEL 974 M4 7S L32 AM 1410 12-05-2026"/>
        <s v="NIVEL 974 M4 7S L32 AM 1411 12-05-2026"/>
        <s v="NIVEL 974 M4 6N AM 1412 12-05-2026"/>
        <s v="NIVEL 974 M4 6N AM 1413 12-05-2026"/>
        <s v="NIVEL 974 M4 6N AM 1414 12-05-2026"/>
        <s v="NIVEL 974 M4 6N AM 1415 12-05-2026"/>
        <s v="NIVEL 974 M4 6N AM 1416 12-05-2026"/>
        <s v="NIVEL 974 M4 6N AM 1417 12-05-2026"/>
        <s v="NIVEL 974 M4 6N AM 1418 12-05-2026"/>
        <s v="NIVEL 974 M4 6N AM 1419 12-05-2026"/>
        <s v="NIVEL 974 M4 6N AM 1420 12-05-2026"/>
        <s v="NIVEL 974 M4 6N AM 1421 12-05-2026"/>
        <s v="NIVEL 974 M4 6N AM 1422 12-05-2026"/>
        <s v="NIVEL 974 M4 6N AM 1423 12-05-2026"/>
        <s v="NIVEL 974 M4 6N AM 1424 12-05-2026"/>
        <s v="NIVEL 974 M4 6N AM 1425 12-05-2026"/>
        <s v="NIVEL 974 M4 6N AM 1426 12-05-2026"/>
        <s v="NIVEL 974 M4 6N AM 1427 12-05-2026"/>
        <s v="NIVEL 974 M4 6N AM 1428 12-05-2026"/>
        <s v="NIVEL 974 M4 6N AM 1429 12-05-2026"/>
        <s v="NIVEL 974 M4 6N AM 1430 12-05-2026"/>
        <s v="NIVEL 974 M4 6N AM 1431 12-05-2026"/>
        <s v="NIVEL 974 M4 6N AM 1432 12-05-2026"/>
        <s v="NIVEL 974 M4 6N AM 1433 12-05-2026"/>
        <s v="NIVEL 974 M4 7S AM 1434 12-05-2026"/>
        <s v="NIVEL 974 M4 7S AM 1435 12-05-2026"/>
        <s v="NIVEL 974 M4 7S AM 1436 12-05-2026"/>
        <s v="NIVEL 974 M4 7S AM 1437 12-05-2026"/>
        <s v="NIVEL 974 M4 7S AM 1438 12-05-2026"/>
        <s v="NIVEL 974 M4 7S AM 1439 12-05-2026"/>
        <s v="NIVEL 974 M4 7S AM 1440 12-05-2026"/>
        <s v="NIVEL 974 M4 7S AM 1441 12-05-2026"/>
        <s v="NIVEL 974 M4 7S AM 1442 12-05-2026"/>
        <s v="NIVEL 974 M4 7S AM 1443 12-05-2026"/>
        <s v="NIVEL 974 M4 7S L30 AM 1444 12-05-2026"/>
        <s v="NIVEL 974 M4 7S L30 AM 1445 12-05-2026"/>
        <s v="NIVEL 974 M4 7S L30 AM 1446 12-05-2026"/>
        <s v="NIVEL 974 M4 6N AM 1447 13-05-2026"/>
        <s v="NIVEL 974 M4 6N AM 1448 13-05-2026"/>
        <s v="NIVEL 974 M4 6N AM 1449 13-05-2026"/>
        <s v="NIVEL 974 M4 6N AM 1450 13-05-2026"/>
        <s v="NIVEL 974 M4 6N AM 1451 13-05-2026"/>
        <s v="NIVEL 974 M4 6N AM 1452 13-05-2026"/>
        <s v="NIVEL 974 M4 6N AM 1453 13-05-2026"/>
        <s v="NIVEL 974 M4 6N AM 1454 13-05-2026"/>
        <s v="NIVEL 974 M4 6N AM 1455 13-05-2026"/>
        <s v="NIVEL 974 M4 6N AM 1456 13-05-2026"/>
        <s v="NIVEL 974 M4 6N AM 1457 13-05-2026"/>
        <s v="NIVEL 974 M4 6N AM 1458 13-05-2026"/>
        <s v="NIVEL 974 M4 6N AM 1459 13-05-2026"/>
        <s v="NIVEL 974 M4 6N AM 1460 13-05-2026"/>
        <s v="NIVEL 974 M4 6N AM 1461 13-05-2026"/>
        <s v="NIVEL 974 M4 6N AM 1462 13-05-2026"/>
        <s v="NIVEL 974 M4 6N AM 1463 13-05-2026"/>
        <s v="NIVEL 974 M4 6N AM 1464 13-05-2026"/>
        <s v="NIVEL 974 M4 6N AM 1465 13-05-2026"/>
        <s v="NIVEL 974 M4 6N AM 1466 13-05-2026"/>
        <s v="NIVEL 974 M4 6N AM 1467 13-05-2026"/>
        <s v="NIVEL 974 M4 7S L30 AM 1468 12-05-2026"/>
        <s v="NIVEL 974 M4 7S L30 AM 1469 12-05-2026"/>
        <s v="NIVEL 974 M4 7S L30 AM 1470 12-05-2026"/>
        <s v="NIVEL 974 M4 7S L30 AM 1471 12-05-2026"/>
        <s v="NIVEL 974 M4 7S L30 AM 1472 12-05-2026"/>
        <s v="NIVEL 974 M4 7S L30 AM 1473 12-05-2026"/>
        <s v="NIVEL 974 M4 7S L30 AM 1474 12-05-2026"/>
        <s v="NIVEL 974 M4 7S L30 AM 1475 12-05-2026"/>
        <s v="NIVEL 974 M4 7S L32 AM 1476 13-05-2026"/>
        <s v="NIVEL 974 M4 7S L32 AM 1477 13-05-2026"/>
        <s v="NIVEL 974 M4 7S L32 AM 1478 13-05-2026"/>
        <s v="NIVEL 974 M4 7S L32 AM 1479 13-05-2026"/>
        <s v="NIVEL 974 M4 7S L32 AM 1480 13-05-2026"/>
        <s v="NIVEL 974 M4 7S L32 AM 1481 13-05-2026"/>
        <s v="NIVEL 974 M4 7S L32 AM 1482 13-05-2026"/>
        <s v="NIVEL 974 M4 7S L32 AM 1483 13-05-2026"/>
        <s v="NIVEL 974 M4 6N AM 1484 14-05-2026"/>
        <s v="NIVEL 974 M4 6N AM 1485 14-05-2026"/>
        <s v="NIVEL 974 M4 6N AM 1486 14-05-2026"/>
        <s v="NIVEL 974 M4 6N AM 1487 14-05-2026"/>
        <s v="NIVEL 974 M4 6N AM 1488 14-05-2026"/>
        <s v="NIVEL 974 M4 6N AM 1489 14-05-2026"/>
        <s v="NIVEL 974 M4 6N AM 1490 14-05-2026"/>
        <s v="NIVEL 974 M4 6N AM 1491 14-05-2026"/>
        <s v="NIVEL 974 M4 6N AM 1492 14-05-2026"/>
        <s v="NIVEL 974 M4 6N AM 1493 14-05-2026"/>
        <s v="NIVEL 974 M4 6N AM 1494 14-05-2026"/>
        <s v="NIVEL 974 M4 6N AM 1495 14-05-2026"/>
        <s v="NIVEL 974 M4 6N AM 1496 14-05-2026"/>
        <s v="NIVEL 974 M4 6N AM 1497 14-05-2026"/>
        <s v="NIVEL 974 M4 6N AM 1498 14-05-2026"/>
        <s v="NIVEL 974 M4 6N AM 1499 14-05-2026"/>
        <s v="NIVEL 974 M4 7S L31 AM 1500 14-05-2026"/>
        <s v="NIVEL 974 M4 7S L31 AM 1501 14-05-2026"/>
        <s v="NIVEL 974 M4 7S L31 AM 1502 14-05-2026"/>
        <s v="NIVEL 974 M4 7S L31 AM 1503 14-05-2026"/>
        <s v="NIVEL 974 M4 7S L31 AM 1504 14-05-2026"/>
        <s v="NIVEL 974 M4 7S L31 AM 1505 13-05-2026"/>
        <s v="NIVEL 974 M4 7S L31 AM 1506 13-05-2026"/>
        <s v="NIVEL 974 M4 7S L31 AM 1507 13-05-2026"/>
        <s v="NIVEL 974 M4 7S L31 AM 1508 13-05-2026"/>
        <s v="NIVEL 974 M4 7S L31 AM 1509 13-05-2026"/>
        <s v="NIVEL 974 M4 7S L31 AM 1510 13-05-2026"/>
        <s v="NIVEL 974 M4 7S L31 AM 1511 13-05-2026"/>
        <s v="NIVEL 974 M4 7S L31 AM 1512 13-05-2026"/>
        <s v="NIVEL 974 M4 7S L31 AM 1513 13-05-2026"/>
        <s v="NIVEL 974 M4 7S L31 AM 1514 13-05-2026"/>
        <s v="NIVEL 974 M4 7S L32 AM 1515 14-05-2026"/>
        <s v="NIVEL 974 M4 7S L32 AM 1516 14-05-2026"/>
        <s v="NIVEL 974 M4 7S L32 AM 1517 14-05-2026"/>
        <s v="NIVEL 974 M4 7S L32 AM 1518 14-05-2026"/>
        <s v="NIVEL 974 M4 7S L32 AM 1519 14-05-2026"/>
        <s v="NIVEL 974 M4 7S L32 AM 1520 14-05-2026"/>
        <s v="NIVEL 974 M4 6N AM 1521 15-05-2026"/>
        <s v="NIVEL 974 M4 6N AM 1522 15-05-2026"/>
        <s v="NIVEL 974 M4 6N AM 1523 15-05-2026"/>
        <s v="NIVEL 974 M4 6N AM 1524 15-05-2026"/>
        <s v="NIVEL 974 M4 6N AM 1525 15-05-2026"/>
        <s v="NIVEL 974 M4 6N AM 1526 15-05-2026"/>
        <s v="NIVEL 974 M4 6N AM 1527 15-05-2026"/>
        <s v="NIVEL 974 M4 6N AM 1528 15-05-2026"/>
        <s v="NIVEL 974 M4 6N AM 1529 15-05-2026"/>
        <s v="NIVEL 974 M4 6N AM 1530 15-05-2026"/>
        <s v="NIVEL 974 M4 6N AM 1531 15-05-2026"/>
        <s v="NIVEL 974 M4 6N AM 1532 15-05-2026"/>
        <s v="NIVEL 974 M4 6N AM 1533 15-05-2026"/>
        <s v="NIVEL 974 M4 6N AM 1534 15-05-2026"/>
        <s v="NIVEL 974 M47S L31 AM 1535 14-05-2026"/>
        <s v="NIVEL 974 M47S L31 AM 1536 14-05-2026"/>
        <s v="NIVEL 974 M47S L31 AM 1537 14-05-2026"/>
        <s v="NIVEL 974 M47S L31 AM 1538 14-05-2026"/>
        <s v="NIVEL 974 M47S L31 AM 1539 14-05-2026"/>
        <s v="NIVEL 974 M47S L31 AM 1540 14-05-2026"/>
        <s v="NIVEL 974 M47S L31 AM 1541 14-05-2026"/>
        <s v="NIVEL 974 M47S L32 AM 1542 15-05-2026"/>
        <s v="NIVEL 974 M47S L32 AM 1543 15-05-2026"/>
        <s v="NIVEL 974 M47S L32 AM 1544 15-05-2026"/>
        <s v="NIVEL 974 M47S L32 AM 1545 15-05-2026"/>
        <s v="NIVEL 974 M4 7S AM 1546 11-05-2026"/>
        <s v="NIVEL 974 M4 7S AM 1547 11-05-2026"/>
        <s v="NIVEL 974 M4 7S AM 1548 11-05-2026"/>
        <s v="NIVEL 974 M4 7S AM 1549 11-05-2026"/>
        <s v="NIVEL 974 M4 7S AM 1550 11-05-2026"/>
        <s v="NIVEL 974 M4 7S AM 1551 11-05-2026"/>
        <s v="NIVEL 974 M4 7S L31 AM 1552 16-05-2026"/>
        <s v="NIVEL 974 M4 7S L31 AM 1553 16-05-2026"/>
        <s v="NIVEL 974 M4 7S L31 AM 1554 16-05-2026"/>
        <s v="NIVEL 974 M4 7S L31 AM 1555 16-05-2026"/>
        <s v="NIVEL 974 M4 7S L31 AM 1556 16-05-2026"/>
        <s v="NIVEL 974 M4 7S L31 AM 1557 16-05-2026"/>
        <s v="NIVEL 974 M4 7S L31 AM 1558 16-05-2026"/>
        <s v="NIVEL 974 M4 7S L31 AM 1559 16-05-2026"/>
        <s v="NIVEL 974 M4 7S L31 AM 1560 16-05-2026"/>
        <s v="NIVEL 974 M4 7S L31 AM 1561 16-05-2026"/>
        <s v="NIVEL 974 M4 7S L31 AM 1562 16-05-2026"/>
        <s v="NIVEL 974 M4 7S L31 AM 1563 16-05-2026"/>
        <s v="NIVEL 974 M4 7S L31 AM 1564 16-05-2026"/>
        <s v="NIVEL 974 M4 7S L31 AM 1565 16-05-2026"/>
        <s v="NIVEL 974 M4 7S L31 AM 1566 16-05-2026"/>
        <s v="NIVEL 974 M4 7S L31 AM 1567 16-05-2026"/>
        <s v="NIVEL 974 M4 7S AM 1568 16-05-2026"/>
        <s v="NIVEL 974 M4 7S AM 1569 16-05-2026"/>
        <s v="NIVEL 974 M4 7S AM 1570 16-05-2026"/>
        <s v="NIVEL 974 M4 7S AM 1571 16-05-2026"/>
        <s v="NIVEL 974 M4 7S AM 1572 16-05-2026"/>
        <s v="NIVEL 974 M4 7S AM 1573 16-05-2026"/>
        <s v="NIVEL 974 M4 7S AM 1574 16-05-2026"/>
        <s v="NIVEL 974 M4 7S AM 1575 16-05-2026"/>
        <s v="NIVEL 974 M4 7S AM 1576 16-05-2026"/>
        <s v="NIVEL 974 M4 6N AM 1577 18-05-2026"/>
        <s v="NIVEL 974 M4 6N AM 1578 18-05-2026"/>
        <s v="NIVEL 974 M4 6N AM 1579 18-05-2026"/>
        <s v="NIVEL 974 M4 6N AM 1580 18-05-2026"/>
        <s v="NIVEL 974 M4 6N AM 1581 18-05-2026"/>
        <s v="NIVEL 974 M4 6N AM 1582 18-05-2026"/>
        <s v="NIVEL 974 M4 6N AM 1583 18-05-2026"/>
        <s v="NIVEL 974 M4 6N AM 1584 18-05-2026"/>
        <s v="NIVEL 974 M4 6N AM 1585 18-05-2026"/>
        <s v="NIVEL 974 M4 6N AM 1586 18-05-2026"/>
        <s v="NIVEL 974 M4 6N AM 1587 18-05-2026"/>
        <s v="NIVEL 974 M4 6N AM 1588 18-05-2026"/>
        <s v="NIVEL 974 M4 6N AM 1589 18-05-2026"/>
        <s v="NIVEL 974 M4 6N AM 1590 18-05-2026"/>
        <s v="NIVEL 974 M4 6N AM 1591 18-05-2026"/>
        <s v="NIVEL 974 M4 6N AM 1592 18-05-2026"/>
        <s v="NIVEL 974 M4 6N AM 1593 18-05-2026"/>
        <s v="NIVEL 974 M4 7S L32 AM 1594 18-05-2026"/>
        <s v="NIVEL 974 M4 7S L32 AM 1595 18-05-2026"/>
        <s v="NIVEL 974 M4 7S L32 AM 1596 18-05-2026"/>
        <s v="NIVEL 974 M4 7S L32 AM 1597 18-05-2026"/>
        <s v="NIVEL 974 M4 7S L32 AM 1598 18-05-2026"/>
        <s v="NIVEL 974 M4 7S PM 1599 16-05-2026"/>
        <s v="NIVEL 974 M4 7S PM 1600 16-05-2026"/>
        <s v="NIVEL 974 M4 7S PM 1601 16-05-2026"/>
        <s v="NIVEL 974 M4 7S PM 1602 16-05-2026"/>
        <s v="NIVEL 974 M4 7S PM 1603 16-05-2026"/>
        <s v="NIVEL 974 M4 7S L32 AM 1604 29-04-2026"/>
        <s v="NIVEL 974 M4 7S L32 AM 1605 29-04-2026"/>
        <s v="NIVEL 974 M4 7S L32 AM 1606 29-04-2026"/>
        <s v="NIVEL 974 M4 7S AM 1607 22-04-2026"/>
        <s v="NIVEL 974 M4 7S AM 1608 22-04-2026"/>
        <s v="NIVEL 974 M4 7S AM 1609 22-04-2026"/>
        <s v="NIVEL 974 M4 7S AM 1610 22-04-2026"/>
        <s v="NIVEL 974 M4 7S AM 1611 22-04-2026"/>
        <s v="NIVEL 974 M4 7S AM 1612 22-04-2026"/>
        <s v="NIVEL 974 M4 7S AM 1613 22-04-2026"/>
        <s v="NIVEL 974 M4 7S AM 1614 22-04-2026"/>
        <s v="NIVEL 974 M4 7S AM 1615 22-04-2026"/>
        <s v="NIVEL 974 M4 7S AM 1616 22-04-2026"/>
        <s v="NIVEL 974 M4 7S AM 1617 22-04-2026"/>
        <s v="NIVEL 974 M4 7S AM 1618 22-04-2026"/>
        <s v="NIVEL 974 M4 7S AM 1619 22-04-2026"/>
        <s v="NIVEL 974 M4 7S AM 1620 22-04-2026"/>
        <s v="NIVEL 974 M4 6N AM 1621 19-05-2026"/>
        <s v="NIVEL 974 M4 6N AM 1622 19-05-2026"/>
        <s v="NIVEL 974 M4 6N AM 1623 19-05-2026"/>
        <s v="NIVEL 974 M4 6N AM 1624 19-05-2026"/>
        <s v="NIVEL 974 M4 6N AM 1625 19-05-2026"/>
        <s v="NIVEL 974 M4 6N AM 1626 19-05-2026"/>
        <s v="NIVEL 974 M4 6N AM 1627 19-05-2026"/>
        <s v="NIVEL 974 M4 6N AM 1628 19-05-2026"/>
        <s v="NIVEL 974 M4 6N AM 1629 19-05-2026"/>
        <s v="NIVEL 974 M4 6N AM 1630 19-05-2026"/>
        <s v="NIVEL 974 M4 6N AM 1631 19-05-2026"/>
        <s v="NIVEL 974 M4 6N AM 1632 19-05-2026"/>
        <s v="NIVEL 974 M4 6N AM 1633 19-05-2026"/>
        <s v="NIVEL 974 M4 6N AM 1634 19-05-2026"/>
        <s v="NIVEL 974 M4 6N AM 1635 19-05-2026"/>
        <s v="NIVEL 974 M4 6N AM 1636 19-05-2026"/>
        <s v="NIVEL 974 M4 6N AM 1637 19-05-2026"/>
        <s v="NIVEL 974 M4 6N AM 1638 19-05-2026"/>
        <s v="NIVEL 974 M4 6N AM 1639 19-05-2026"/>
        <s v="NIVEL 974 M4 6N AM 1640 19-05-2026"/>
        <s v="NIVEL 974 M4 6N AM 1641 19-05-2026"/>
        <s v="NIVEL 974 M4 6N AM 1642 19-05-2026"/>
        <s v="NIVEL 974 M4 6N AM 1643 19-05-2026"/>
        <s v="NIVEL 974 M4 7S L32 PM 1644 18-05-2026"/>
        <s v="NIVEL 974 M4 7S L32 PM 1645 18-05-2026"/>
        <s v="NIVEL 974 M4 7S L32 AM 1646 19-05-2026"/>
        <s v="NIVEL 974 M4 7S L32 AM 1647 19-05-2026"/>
        <s v="NIVEL 974 M4 7S L32 AM 1648 19-05-2026"/>
        <s v="NIVEL 974 M4 7S L32 AM 1649 19-05-2026"/>
        <s v="NIVEL 974 M4 7S L32 AM 1650 19-05-2026"/>
        <s v="NIVEL 974 M4 7S L32 AM 1651 19-05-2026"/>
        <s v="NIVEL 974 M4 7S L32 AM 1652 19-05-2026"/>
        <s v="NIVEL 974 M4 7S L32 AM 1653 19-05-2026"/>
        <s v="NIVEL 974 M4 7S L32 AM 1654 19-05-2026"/>
        <s v="NIVEL 974 M4 7S L32 AM 1655 19-05-2026"/>
        <s v="NIVEL 974 M4 7S L32 AM 1656 19-05-2026"/>
        <s v="NIVEL 974 M4 7S L32 AM 1657 20-05-2026"/>
        <s v="NIVEL 974 M4 7S L32 AM 1658 20-05-2026"/>
        <s v="NIVEL 974 M4 7S L32 AM 1659 20-05-2026"/>
        <s v="NIVEL 974 M4 6N AM 1660 20-05-2026"/>
        <s v="NIVEL 974 M4 6N AM 1661 20-05-2026"/>
        <s v="NIVEL 974 M4 6N AM 1662 20-05-2026"/>
        <s v="NIVEL 974 M4 6N AM 1663 20-05-2026"/>
        <s v="NIVEL 974 M4 6N AM 1664 20-05-2026"/>
        <s v="NIVEL 974 M4 6N AM 1665 20-05-2026"/>
        <s v="NIVEL 974 M4 6N AM 1666 20-05-2026"/>
        <s v="NIVEL 974 M4 6N AM 1667 20-05-2026"/>
        <s v="NIVEL 974 M4 6N AM 1668 20-05-2026"/>
        <s v="NIVEL 974 M4 6N AM 1669 20-05-2026"/>
        <s v="NIVEL 974 M4 6N AM 1670 20-05-2026"/>
        <s v="NIVEL 974 M4 6N AM 1671 20-05-2026"/>
        <s v="NIVEL 974 M4 6N AM 1672 20-05-2026"/>
        <s v="NIVEL 974 M4 7S AM 1673 19-05-2026"/>
        <s v="NIVEL 974 M4 7S AM 1674 19-05-2026"/>
        <s v="NIVEL 974 M4 7S AM 1675 19-05-2026"/>
        <s v="NIVEL 974 M4 7S AM 1676 20-05-2026"/>
        <s v="NIVEL 974 M4 7S L31 AM 1677 18-05-2026"/>
        <s v="NIVEL 974 M4 7S L31 AM 1678 18-05-2026"/>
        <s v="NIVEL 974 M4 7S L31 AM 1679 19-05-2026"/>
        <s v="NIVEL 974 M4 7S L31 AM 1680 19-05-2026"/>
        <s v="NIVEL 974 M4 7S L31 AM 1681 19-05-2026"/>
        <s v="NIVEL 974 M4 7S L31 AM 1682 19-05-2026"/>
        <s v="NIVEL 974 M4 7S L31 AM 1683 18-05-2026"/>
        <s v="NIVEL 974 M4 7S L31 AM 1684 18-05-2026"/>
        <s v="NIVEL 974 M4 7S L31 AM 1685 18-05-2026"/>
        <s v="NIVEL 974 M4 7S L31 AM 1686 18-05-2026"/>
        <s v="NIVEL 974 M4 7S L31 AM 1687 18-05-2026"/>
        <s v="NIVEL 974 M4 7S L32 AM 1688 21-05-2026"/>
        <s v="NIVEL 974 M4 7S L32 AM 1689 21-05-2026"/>
        <s v="NIVEL 974 M4 7S L32 AM 1690 21-05-2026"/>
        <s v="NIVEL 974 M4 7S L32 AM 1691 21-05-2026"/>
        <s v="NIVEL 974 M4 7S L32 AM 1692 21-05-2026"/>
        <s v="NIVEL 974 M4 7S L32 AM 1693 21-05-2026"/>
        <s v="NIVEL 974 M4 7S L32 AM 1694 21-05-2026"/>
        <s v="NIVEL 974 M4 7S L32 AM 1695 21-05-2026"/>
        <s v="NIVEL 974 M4 7S L32 AM 1696 21-05-2026"/>
        <s v="NIVEL 974 M4 7S L32 AM 1697 21-05-2026"/>
        <s v="NIVEL 974 M4 7S L32 AM 1698 21-05-2026"/>
        <s v="NIVEL 974 M4 7S L32 AM 1699 21-05-2026"/>
        <s v="NIVEL 974 M4 7S L32 AM 1700 21-05-2026"/>
        <s v="NIVEL 974 M4 6N AM 1701 21-05-2026"/>
        <s v="NIVEL 974 M4 6N AM 1702 21-05-2026"/>
        <s v="NIVEL 974 M4 6N AM 1703 21-05-2026"/>
        <s v="NIVEL 974 M4 6N AM 1704 21-05-2026"/>
        <s v="NIVEL 974 M4 6N AM 1705 21-05-2026"/>
        <s v="NIVEL 974 M4 6N AM 1706 21-05-2026"/>
        <s v="NIVEL 974 M4 6N AM 1707 21-05-2026"/>
        <s v="NIVEL 974 M4 6N AM 1708 21-05-2026"/>
        <s v="NIVEL 974 M4 6N AM 1709 21-05-2026"/>
        <s v="NIVEL 974 M4 7S AM 1710 25-05-2026"/>
        <s v="NIVEL 974 M4 7S AM 1711 25-05-2026"/>
        <s v="NIVEL 974 M4 7S AM 1712 25-05-2026"/>
        <s v="NIVEL 974 M4 7S AM 1713 25-05-2026"/>
        <s v="NIVEL 974 M4 7S AM 1714 25-05-2026"/>
        <s v="NIVEL 974 M4 7S AM 1715 25-05-2026"/>
        <s v="NIVEL 974 M4 7S AM 1716 25-05-2026"/>
        <s v="NIVEL 974 M4 7S AM 1717 25-05-2026"/>
        <s v="NIVEL 974 M4 7S AM 1718 25-05-2026"/>
        <s v="NIVEL 974 M4 7S AM 1719 25-05-2026"/>
        <s v="NIVEL 974 M4 7S AM 1720 25-05-2026"/>
        <s v="NIVEL 974 M4 7S AM 1721 25-05-2026"/>
        <s v="NIVEL 974 M4 7S AM 1722 25-05-2026"/>
        <s v="NIVEL 974 M4 7S AM 1723 25-05-2026"/>
        <s v="NIVEL 974 M4 7S AM 1724 25-05-2026"/>
        <s v="NIVEL 974 M4 7S AM 1725 25-05-2026"/>
        <s v="NIVEL 974 M4 7S AM 1726 25-05-2026"/>
        <s v="NIVEL 974 M4 7S AM 1727 25-05-2026"/>
        <s v="NIVEL 974 M4 7S AM 1728 25-05-2026"/>
        <s v="NIVEL 974 M4 7S L32 AM 1729 25-05-2026"/>
        <s v="NIVEL 974 M4 7S L32 AM 1730 25-05-2026"/>
        <s v="NIVEL 974 M4 7S L32 AM 1731 25-05-2026"/>
        <s v="NIVEL 974 M4 7S L32 AM 1732 25-05-2026"/>
        <s v="NIVEL 974 M4 7S L32 AM 1733 25-05-2026"/>
        <s v="NIVEL 974 M4 7S AM 1734 21-05-2026"/>
        <s v="NIVEL 974 M4 7S AM 1735 21-05-2026"/>
        <s v="NIVEL 974 M4 7S AM 1736 21-05-2026"/>
        <s v="NIVEL 974 M4 7S AM 1737 21-05-2026"/>
        <s v="NIVEL 974 M4 7S AM 1738 21-05-2026"/>
        <s v="NIVEL 974 M4 7S AM 1739 21-05-2026"/>
        <s v="NIVEL 974 M4 7S AM 1740 21-05-2026"/>
        <s v="NIVEL 974 M4 7S AM 1741 21-05-2026"/>
        <s v="NIVEL 974 M4 7S AM 1742 21-05-2026"/>
        <s v="NIVEL 974 M4 7S AM 1743 21-05-2026"/>
        <s v="NIVEL 974 M4 7S AM 1744 21-05-2026"/>
        <s v="NIVEL 974 M4 7S AM 1745 21-05-2026"/>
        <s v="NIVEL 974 M4 7S AM 1746 21-05-2026"/>
        <s v="NIVEL 974 M4 7S AM 1747 26-05-2026"/>
        <s v="NIVEL 974 M4 7S AM 1748 26-05-2026"/>
        <s v="NIVEL 974 M4 7S AM 1749 26-05-2026"/>
        <s v="NIVEL 974 M4 7S AM 1750 26-05-2026"/>
        <s v="NIVEL 974 M4 7S AM 1751 26-05-2026"/>
        <s v="NIVEL 974 M4 7S AM 1752 26-05-2026"/>
        <s v="NIVEL 974 M4 7S AM 1753 26-05-2026"/>
        <s v="NIVEL 974 M4 7S AM 1754 26-05-2026"/>
        <s v="NIVEL 974 M4 7S AM 1755 26-05-2026"/>
        <s v="NIVEL 974 M4 7S AM 1756 26-05-2026"/>
        <s v="NIVEL 974 M4 7S AM 1757 26-05-2026"/>
        <s v="NIVEL 974 M4 7S AM 1758 26-05-2026"/>
        <s v="NIVEL 974 M4 7S AM 1759 26-05-2026"/>
        <s v="NIVEL 974 M4 7S AM 1760 26-05-2026"/>
        <s v="NIVEL 974 M4 7S AM 1761 26-05-2026"/>
        <s v="NIVEL 974 M4 7S AM 1762 26-05-2026"/>
        <s v="NIVEL 974 M4 7S AM 1763 26-05-2026"/>
        <s v="NIVEL 974 M4 7S AM 1764 26-05-2026"/>
        <s v="NIVEL 974 M4 7S AM 1765 26-05-2026"/>
        <s v="NIVEL 974 M4 6N AM 1766 26-05-2026"/>
        <s v="NIVEL 974 M4 6N AM 1767 26-05-2026"/>
        <s v="NIVEL 974 M4 6N AM 1768 26-05-2026"/>
        <s v="NIVEL 974 M4 6N AM 1769 26-05-2026"/>
        <s v="NIVEL 974 M4 7S L32 AM 1770 26-05-2026"/>
        <s v="NIVEL 974 M4 7S L32 AM 1771 26-05-2026"/>
        <s v="NIVEL 974 M4 7S L32 AM 1772 25-05-2026"/>
        <s v="NIVEL 974 M4 7S L32 AM 1773 25-05-2026"/>
        <s v="NIVEL 974 M4 7S L32 AM 1774 25-05-2026"/>
        <s v="NIVEL 974 M4 7S L32 AM 1775 25-05-2026"/>
        <s v="NIVEL 974 M4 6N AM 1776 21-05-2026"/>
        <s v="NIVEL 974 M4 6N AM 1777 21-05-2026"/>
        <s v="NIVEL 974 M4 6N AM 1778 21-05-2026"/>
        <s v="NIVEL 974 M4 6N AM 1779 21-05-2026"/>
        <s v="NIVEL 974 M4 6N AM 1780 21-05-2026"/>
        <s v="NIVEL 974 M4 6N AM 1781 21-05-2026"/>
        <s v="NIVEL 974 M4 6N AM 1782 21-05-2026"/>
        <s v="NIVEL 974 M4 7S AM 1783 21-05-2026"/>
        <s v="NIVEL 974 M4 7S AM 1784 21-05-2026"/>
        <s v="NIVEL 974 M4 7S AM 1785 21-05-2026"/>
        <s v="NIVEL 974 M4 7S AM 1786 21-05-2026"/>
        <s v="NIVEL 974 M4 7S AM 1787 21-05-2026"/>
        <s v="NIVEL 974 M4 7S AM 1788 21-05-2026"/>
        <s v="NIVEL 974 M4 7S AM 1789 21-05-2026"/>
        <s v="NIVEL 974 M4 7S AM 1790 21-05-2026"/>
        <s v="NIVEL 974 M4 7S AM 1791 21-05-2026"/>
        <s v="NIVEL 974 M4 7S AM 1792 21-05-2026"/>
        <s v="NIVEL 974 M4 7S AM 1793 21-05-2026"/>
        <s v="NIVEL 974 M4 7S AM 1794 21-05-2026"/>
        <s v="NIVEL 974 M4 7S AM 1795 27-05-2026"/>
        <s v="NIVEL 974 M4 7S AM 1796 27-05-2026"/>
        <s v="NIVEL 974 M4 7S AM 1797 27-05-2026"/>
        <s v="NIVEL 974 M4 7S AM 1798 27-05-2026"/>
        <s v="NIVEL 974 M4 7S AM 1799 27-05-2026"/>
        <s v="NIVEL 974 M4 7S AM 1800 27-05-2026"/>
        <s v="NIVEL 974 M4 7S AM 1801 27-05-2026"/>
        <s v="NIVEL 974 M4 7S AM 1802 27-05-2026"/>
        <s v="NIVEL 974 M4 7S AM 1803 27-05-2026"/>
        <s v="NIVEL 974 M4 7S AM 1804 27-05-2026"/>
        <s v="NIVEL 974 M4 7S AM 1805 27-05-2026"/>
        <s v="NIVEL 974 M4 7S AM 1806 27-05-2026"/>
        <s v="NIVEL 974 M4 7S AM 1807 27-05-2026"/>
        <s v="NIVEL 974 M4 7S AM 1808 27-05-2026"/>
        <s v="NIVEL 974 M4 7S L32 AM 1809 26-05-2026"/>
        <s v="NIVEL 974 M4 7S L32 AM 1810 26-05-2026"/>
        <s v="NIVEL 974 M4 7S L32 AM 1811 26-05-2026"/>
        <s v="NIVEL 974 M4 7S L32 AM 1812 26-05-2026"/>
        <s v="NIVEL 974 M4 7S L32 AM 1813 26-05-2026"/>
        <s v="NIVEL 974 M4 7S L32 AM 1814 26-05-2026"/>
        <s v="NIVEL 974 M4 7S L32 AM 1815 26-05-2026"/>
        <s v="NIVEL 974 M4 7S L32 AM 1816 26-05-2026"/>
        <s v="NIVEL 974 M4 7S L32 AM 1817 26-05-2026"/>
        <s v="NIVEL 974 M4 7S L32 AM 1818 26-05-2026"/>
        <s v="NIVEL 974 M4 7S L32 AM 1819 27-05-2026"/>
        <s v="NIVEL 974 M4 7S L32 AM 1820 27-05-2026"/>
        <s v="NIVEL 974 M4 7S L32 AM 1821 27-05-2026"/>
        <s v="NIVEL 974 M4 7S L32 AM 1822 27-05-2026"/>
        <s v="NIVEL 974 M4 7S L32 AM 1823 27-05-2026"/>
        <s v="NIVEL 974 M4 7S L32 AM 1824 27-05-2026"/>
        <s v="NIVEL 974 M4 7S L32 AM 1825 27-05-2026"/>
        <s v="NIVEL 974 M4 6N L33 AM 1826 27-05-2026"/>
        <s v="NIVEL 974 M4 6N L33 AM 1827 27-05-2026"/>
        <s v="NIVEL 974 M4 6N L33 AM 1828 27-05-2026"/>
        <s v="NIVEL 974 M4 6N L33 AM 1829 27-05-2026"/>
        <s v="NIVEL 974 M4 6N L33 AM 1830 27-05-2026"/>
        <s v="NIVEL 974 M4 6N L33 AM 1831 27-05-2026"/>
        <s v="NIVEL 974 M4 6N L33 AM 1832 27-05-2026"/>
        <s v="NIVEL 974 M4 6N L33 AM 1833 27-05-2026"/>
        <s v="NIVEL 974 M4 7S AM 1834 21-05-2026"/>
        <s v="NIVEL 974 M4 7S AM 1835 21-05-2026"/>
        <s v="NIVEL 974 M4 7S AM 1836 21-05-2026"/>
        <s v="NIVEL 974 M4 7S AM 1837 21-05-2026"/>
        <s v="NIVEL 974 M4 7S AM 1838 21-05-2026"/>
        <s v="NIVEL 974 M4 7S AM 1839 21-05-2026"/>
        <s v="NIVEL 974 M4 7S AM 1840 21-05-2026"/>
        <s v="NIVEL 974 M4 7S L32 AM 1841 27-05-2026"/>
        <s v="NIVEL 974 M4 7S L32 AM 1842 27-05-2026"/>
        <s v="NIVEL 974 M4 7S L32 AM 1843 27-05-2026"/>
        <s v="NIVEL 974 M4 7S AM 1844 27-05-2026"/>
        <s v="NIVEL 974 M4 7S AM 1845 27-05-2026"/>
        <s v="NIVEL 974 M4 7S AM 1846 27-05-2026"/>
        <s v="NIVEL 974 M4 7S L30 AM 1847 28-05-2026"/>
        <s v="NIVEL 974 M4 7S L30 AM 1848 28-05-2026"/>
        <s v="NIVEL 974 M4 7S L30 AM 1849 28-05-2026"/>
        <s v="NIVEL 974 M4 7S L30 AM 1850 28-05-2026"/>
        <s v="NIVEL 974 M4 7S L30 AM 1851 28-05-2026"/>
        <s v="NIVEL 974 M4 7S L30 AM 1852 28-05-2026"/>
        <s v="NIVEL 974 M4 7S L30 AM 1853 28-05-2026"/>
        <s v="NIVEL 974 M4 7S L30 AM 1854 28-05-2026"/>
        <s v="NIVEL 974 M4 7S L30 AM 1855 28-05-2026"/>
        <s v="NIVEL 974 M4 7S L30 AM 1856 28-05-2026"/>
        <s v="NIVEL 974 M4 7S L30 AM 1857 28-05-2026"/>
        <s v="NIVEL 974 M4 7S L30 AM 1858 28-05-2026"/>
        <s v="NIVEL 974 M4 7S L31 AM 1859 28-05-2026"/>
        <s v="NIVEL 974 M4 7S L31 AM 1860 28-05-2026"/>
        <s v="NIVEL 974 M4 7S L31 AM 1861 28-05-2026"/>
        <s v="NIVEL 974 M4 7S L31 AM 1862 28-05-2026"/>
        <s v="NIVEL 974 M4 7S L31 AM 1863 28-05-2026"/>
        <s v="NIVEL 974 M4 7S L31 AM 1864 28-05-2026"/>
        <s v="NIVEL 974 M4 7S L31 AM 1865 28-05-2026"/>
        <s v="NIVEL 974 M4 7S L31 AM 1866 28-05-2026"/>
        <s v="NIVEL 974 M4 6N L33 AM 1867 28-05-2026"/>
        <s v="NIVEL 974 M4 6N L33 AM 1868 28-05-2026"/>
        <s v="NIVEL 974 M4 6N L33 AM 1869 28-05-2026"/>
        <s v="NIVEL 974 M4 6N L33 AM 1870 28-05-2026"/>
        <s v="NIVEL 974 M4 6N L33 AM 1871 28-05-2026"/>
        <s v="NIVEL 974 M4 6N L33 AM 1872 28-05-2026"/>
        <s v="NIVEL 974 M4 6N L33 AM 1873 28-05-2026"/>
        <s v="NIVEL 974 M4 6N L33 AM 1874 28-05-2026"/>
        <s v="NIVEL 968 RP AM 1875 28-05-2026"/>
        <s v="NIVEL 968 RP AM 1876 28-05-2026"/>
        <s v="NIVEL 968 RP AM 1877 28-05-2026"/>
        <s v="NIVEL 968 RP AM 1878 28-05-2026"/>
        <s v="NIVEL 968 RP AM 1879 28-05-2026"/>
        <s v="NIVEL 968 RP AM 1880 28-05-2026"/>
        <s v="NIVEL 968 RP AM 1881 28-05-2026"/>
        <s v="NIVEL 974 M4 6N L33 AM 1882 28-05-2026"/>
        <s v="NIVEL 974 M4 6N L33 AM 1883 28-05-2026"/>
        <s v="NIVEL 974 M4 6N L33 AM 1884 28-05-2026"/>
        <s v="NIVEL 974 M4 7S L31 AM 1885 28-05-2026"/>
        <s v="NIVEL 974 M4 7S L31 AM 1886 28-05-2026"/>
        <s v="NIVEL 974 M4 7S L31 AM 1887 28-05-2026"/>
        <s v="NIVEL 974 M4 7S L31 AM 1888 28-05-2026"/>
        <s v="NIVEL 974 M4 7S L31 AM 1889 28-05-2026"/>
        <s v="NIVEL 974 M4 7S L31 AM 1890 28-05-2026"/>
        <s v="NIVEL 974 M4 7S L31 AM 1891 28-05-2026"/>
        <s v="NIVEL 974 M4 7S L32 AM 1892 28-05-2026"/>
        <s v="NIVEL 974 M4 7S L32 AM 1893 28-05-2026"/>
        <s v="NIVEL 974 M4 7S L32 AM 1894 29-05-2026"/>
        <s v="NIVEL 974 M4 7S L32 AM 1895 29-05-2026"/>
        <s v="NIVEL 974 M4 7S L32 AM 1896 29-05-2026"/>
        <s v="NIVEL 974 M4 7S L32 AM 1897 29-05-2026"/>
        <s v="NIVEL 974 M4 7S L32 AM 1898 29-05-2026"/>
        <s v="NIVEL 974 M4 7S L32 AM 1899 29-05-2026"/>
        <s v="NIVEL 974 M7 7S L30 AM 1900 29-05-2026"/>
        <s v="NIVEL 974 M7 7S L30 AM 1901 29-05-2026"/>
        <s v="NIVEL 974 M7 7S L30 AM 1902 29-05-2026"/>
        <s v="NIVEL 974 M7 7S L30 AM 1903 29-05-2026"/>
        <s v="NIVEL 974 M7 7S L30 AM 1904 29-05-2026"/>
        <s v="NIVEL 974 M7 7S L30 AM 1905 29-05-2026"/>
        <s v="NIVEL 974 M7 7S L30 AM 1906 29-05-2026"/>
        <s v="NIVEL 974 M7 7S L30 AM 1907 29-05-2026"/>
        <s v="NIVEL 974 M4 7S L31 AM 1908 29-05-2026"/>
        <s v="NIVEL 974 M4 7S L31 AM 1909 29-05-2026"/>
        <s v="NIVEL 974 M4 6N L33 AM 1910 29-05-2026"/>
        <s v="NIVEL 974 M4 6N L33 AM 1911 29-05-2026"/>
        <s v="NIVEL 974 M4 6N L33 AM 1912 29-05-2026"/>
        <s v="NIVEL 974 M4 6N L33 AM 1913 29-05-2026"/>
        <s v="NIVEL 974 M4 6N L33 AM 1914 29-05-2026"/>
        <s v="NIVEL 974 M4 7S L31 AM 1915 29-05-2026"/>
        <s v="NIVEL 974 M4 7S L31 AM 1916 29-05-2026"/>
        <s v="NIVEL 974 M4 7S L31 AM 1917 29-05-2026"/>
        <s v="NIVEL 974 M4 7S L31 AM 1918 29-05-2026"/>
        <s v="NIVEL 974 M4 7S L32 AM 1919 29-05-2026"/>
        <s v="NIVEL 974 M4 7S L32 AM 1920 29-05-2026"/>
        <s v="NIVEL 974 M4 7S L32 AM 1921 29-05-2026"/>
        <s v="NIVEL 974 M4 7S L32 AM 1922 29-05-2026"/>
        <s v="NIVEL 974 M4 7S L31 AM 1923 29-05-2026"/>
        <s v="NIVEL 974 M4 7S L31 AM 1924 29-05-2026"/>
        <s v="NIVEL 974 M4 7S L30 AM 1925 29-05-2026"/>
        <s v="NIVEL 974 M4 7S L30 AM 1926 29-05-2026"/>
        <s v="NIVEL 974 M4 6N L33 AM 1927 29-05-2026"/>
        <s v="NIVEL 974 M4 6N L33 AM 1928 29-05-2026"/>
        <s v="NIVEL 974 M4 6N L33 AM 1929 29-05-2026"/>
        <s v="NIVEL 974 M4 6N L33 AM 1930 29-05-2026"/>
        <s v="NIVEL 974 M4 6N L33 AM 1931 29-05-2026"/>
        <s v="NIVEL 974 M4 6N L33 AM 1932 29-05-2026"/>
        <s v="NIVEL 974 M4 6N L33 AM 1933 29-05-2026"/>
        <s v="NIVEL 974 M4 6N L33 AM 1934 29-05-2026"/>
        <s v="NIVEL 974 M4 6N L33 AM 1935 29-05-2026"/>
        <s v="NIVEL 974 M4 7S L32 AM 1936 01-06-2026"/>
        <s v="NIVEL 974 M4 7S L32 AM 1937 01-06-2026"/>
        <s v="NIVEL 974 M4 7S L32 AM 1938 01-06-2026"/>
        <s v="NIVEL 974 M4 7S L32 AM 1939 01-06-2026"/>
        <s v="NIVEL 974 M4 7S L32 AM 1940 01-06-2026"/>
        <s v="NIVEL 974 M4 7S L30 AM 1941 01-06-2026"/>
        <s v="NIVEL 974 M4 7S L30 AM 1942 01-06-2026"/>
        <s v="NIVEL 974 M4 7S L30 AM 1943 01-06-2026"/>
        <s v="NIVEL 974 M4 7S L30 AM 1944 01-06-2026"/>
        <s v="NIVEL 974 M4 7S L30 AM 1945 01-06-2026"/>
        <s v="NIVEL 974 M4 7S L30 AM 1946 01-06-2026"/>
        <s v="NIVEL 974 M4 7S L30 AM 1947 01-06-2026"/>
        <s v="NIVEL 974 M4 7S L31 AM 1948 01-06-2026"/>
        <s v="NIVEL 974 M4 7S L31 AM 1949 01-06-2026"/>
        <s v="NIVEL 974 M4 7S L31 AM 1950 01-06-2026"/>
        <s v="NIVEL 974 M4 7S L31 AM 1951 01-06-2026"/>
        <s v="NIVEL 974 M4 7S L31 AM 1952 01-06-2026"/>
        <s v="NIVEL 974 M4 7S L31 AM 1953 01-06-2026"/>
        <s v="NIVEL 974 M4 7S L31 AM 1954 01-06-2026"/>
        <s v="NIVEL 974 M4 6N L33 AM 1955 01-06-2026"/>
        <s v="NIVEL 974 M4 6N L33 AM 1956 01-06-2026"/>
        <s v="NIVEL 974 M4 6N L33 AM 1957 01-06-2026"/>
        <s v="NIVEL 974 M4 6N L33 AM 1958 01-06-2026"/>
        <s v="NIVEL 974 M4 6N L33 AM 1959 01-06-2026"/>
        <s v="NIVEL 974 M4 6N L33 AM 1960 01-06-2026"/>
        <s v="NIVEL 974 M4 6N L33 AM 1961 01-06-2026"/>
        <s v="NIVEL 974 M4 6N L33 AM 1962 01-06-2026"/>
        <s v="NIVEL 974 M4 6N L33 AM 1963 01-06-2026"/>
        <s v="NIVEL 974 M4 7S L30 AM 1964 02-06-2026"/>
        <s v="NIVEL 974 M4 7S L30 AM 1965 02-06-2026"/>
        <s v="NIVEL 974 M4 7S L30 AM 1966 02-06-2026"/>
        <s v="NIVEL 974 M4 7S L30 AM 1967 02-06-2026"/>
        <s v="NIVEL 974 M4 7S L30 AM 1968 02-06-2026"/>
        <s v="NIVEL 974 M4 7S L30 AM 1969 02-06-2026"/>
        <s v="NIVEL 974 M4 7S L30 AM 1970 02-06-2026"/>
        <s v="NIVEL 974 M4 7S L30 AM 1971 02-06-2026"/>
        <s v="NIVEL 974 M4 7S L31 AM 1972 02-06-2026"/>
        <s v="NIVEL 974 M4 7S L31 AM 1973 02-06-2026"/>
        <s v="NIVEL 974 M4 7S L31 AM 1974 02-06-2026"/>
        <s v="NIVEL 974 M4 7S L31 AM 1975 02-06-2026"/>
        <s v="NIVEL 974 M4 7S L31 AM 1976 02-06-2026"/>
        <s v="NIVEL 974 M4 7S L31 AM 1977 02-06-2026"/>
        <s v="NIVEL 974 M4 7S L31 AM 1978 02-06-2026"/>
        <s v="NIVEL 974 M4 7S L31 AM 1979 02-06-2026"/>
        <s v="NIVEL 974 M4 7S L31 AM 1980 02-06-2026"/>
        <s v="NIVEL 974 M4 7S L31 AM 1981 02-06-2026"/>
        <s v="NIVEL 974 M4 7S L31 AM 1982 02-06-2026"/>
        <s v="NIVEL 974 M4 7S L32 AM 1983 02-06-2026"/>
        <s v="NIVEL 974 M4 7S L32 AM 1984 02-06-2026"/>
        <s v="NIVEL 974 M4 7S L32 AM 1985 02-06-2026"/>
        <s v="NIVEL 974 M4 7S L32 AM 1986 02-06-2026"/>
        <s v="NIVEL 974 M4 7S L32 AM 1987 02-06-2026"/>
        <s v="NIVEL 974 M4 7S L32 AM 1988 02-06-2026"/>
        <s v="NIVEL 974 M4 7S L32 AM 1989 02-06-2026"/>
        <s v="NIVEL 974 M4 7S L32 AM 1990 02-06-2026"/>
        <s v="NIVEL 974 M4 7S L32 AM 1991 02-06-2026"/>
        <s v="NIVEL 974 M4 7S L32 AM 1992 02-06-2026"/>
        <s v="NIVEL 974 M4 6N L33 AM 1993 02-06-2026"/>
        <s v="NIVEL 974 M4 6N L33 AM 1994 02-06-2026"/>
        <s v="NIVEL 974 M4 6N L33 AM 1995 02-06-2026"/>
        <s v="NIVEL 974 M4 6N L33 AM 1996 02-06-2026"/>
        <s v="NIVEL 974 M4 6N L33 AM 1997 02-06-2026"/>
        <s v="NIVEL 974 M4 6N L33 AM 1998 02-06-2026"/>
        <s v="NIVEL 974 M4 6N L33 AM 1999 02-06-2026"/>
        <s v="NIVEL 974 M4 6N L33 AM 2000 02-06-2026"/>
        <s v="NIVEL 974 M4 6N L33 AM 2001 02-06-2026"/>
        <s v="NIVEL 974 M4 6N L33 AM 2002 02-06-2026"/>
        <s v="NIVEL 974 M4 7S L32 AM 2003 02-06-2026"/>
        <s v="NIVEL 974 M4 7S L32 AM 2004 02-06-2026"/>
        <s v="NIVEL 974 M4 7S L32 AM 2005 02-06-2026"/>
        <s v="NIVEL 974 M4 7S L32 AM 2006 02-06-2026"/>
        <s v="NIVEL 974 M4 7S L32 AM 2007 02-06-2026"/>
        <s v="NIVEL 974 M4 7S L32 AM 2008 02-06-2026"/>
        <s v="NIVEL 974 M4 7S L32 AM 2009 02-06-2026"/>
        <s v="NIVEL 974 M4 7S L32 AM 2010 02-06-2026"/>
        <s v="NIVEL 974 M4 7S L30 AM 2011 03-06-2026"/>
        <s v="NIVEL 974 M4 7S L30 AM 2012 03-06-2026"/>
        <s v="NIVEL 974 M4 7S L30 AM 2013 03-06-2026"/>
        <s v="NIVEL 974 M4 7S L30 AM 2014 03-06-2026"/>
        <s v="NIVEL 974 M4 7S L30 AM 2015 03-06-2026"/>
        <s v="NIVEL 974 M4 7S L30 AM 2016 03-06-2026"/>
        <s v="NIVEL 974 M4 7S L30 AM 2017 03-06-2026"/>
        <s v="NIVEL 974 M4 7S L30 AM 2018 03-06-2026"/>
        <s v="NIVEL 974 M4 7S L30 AM 2019 03-06-2026"/>
        <s v="NIVEL 974 M4 7S L30 AM 2020 03-06-2026"/>
        <s v="NIVEL 974 M4 7S L30 AM 2021 03-06-2026"/>
        <s v="NIVEL 974 M4 6N L33 AM 2022 03-06-2026"/>
        <s v="NIVEL 974 M4 6N L33 AM 2023 03-06-2026"/>
        <s v="NIVEL 974 M4 6N L33 AM 2024 03-06-2026"/>
        <s v="NIVEL 974 M4 6N L33 AM 2025 03-06-2026"/>
        <s v="NIVEL 974 M4 6N L33 AM 2026 03-06-2026"/>
        <s v="NIVEL 974 M4 6N L33 AM 2027 03-06-2026"/>
        <s v="NIVEL 974 M4 7S L31 AM 2028 03-06-2026"/>
        <s v="NIVEL 974 M4 7S L31 AM 2029 03-06-2026"/>
        <s v="NIVEL 974 M4 7S L31 AM 2030 03-06-2026"/>
        <s v="NIVEL 974 M4 7S L31 AM 2031 03-06-2026"/>
        <s v="NIVEL 974 M4 7S L31 AM 2032 03-06-2026"/>
        <s v="NIVEL 974 M4 7S L31 AM 2033 03-06-2026"/>
        <s v="NIVEL 974 M4 6N L33 AM 2034 03-06-2026"/>
        <s v="NIVEL 974 M4 6N L33 AM 2035 03-06-2026"/>
        <s v="NIVEL 974 M4 6N L33 AM 2036 03-06-2026"/>
        <s v="NIVEL 974 M4 6N L33 AM 2037 03-06-2026"/>
        <s v="NIVEL 974 M4 6N L33 AM 2038 03-06-2026"/>
        <s v="NIVEL 974 M4 7S L32 AM 2039 03-06-2026"/>
        <s v="NIVEL 974 M4 7S L32 AM 2040 03-06-2026"/>
        <s v="NIVEL 974 M4 7S L32 AM 2041 03-06-2026"/>
        <s v="NIVEL 974 M4 7S L32 AM 2042 03-06-2026"/>
        <s v="NIVEL 974 M4 7S L32 AM 2043 03-06-2026"/>
        <s v="NIVEL 974 M4 7S L30 AM 2044 04-06-2026"/>
        <s v="NIVEL 974 M4 7S L30 AM 2045 04-06-2026"/>
        <s v="NIVEL 974 M4 7S L30 AM 2046 04-06-2026"/>
        <s v="NIVEL 974 M4 7S L30 AM 2047 04-06-2026"/>
        <s v="NIVEL 974 M4 7S L30 AM 2048 04-06-2026"/>
        <s v="NIVEL 974 M4 7S L30 AM 2049 04-06-2026"/>
        <s v="NIVEL 974 M4 7S L30 AM 2050 04-06-2026"/>
        <s v="NIVEL 974 M4 7S L30 AM 2051 04-06-2026"/>
        <s v="NIVEL 974 M4 7S L30 AM 2052 04-06-2026"/>
        <s v="NIVEL 974 M4 7S L30 AM 2053 04-06-2026"/>
        <s v="NIVEL 974 M4 7S L30 AM 2054 04-06-2026"/>
        <s v="NIVEL 974 M4 7S L30 AM 2055 04-06-2026"/>
        <s v="NIVEL 974 M4 7S L30 AM 2056 04-06-2026"/>
        <s v="NIVEL 974 M4 7S L30 AM 2057 04-06-2026"/>
        <s v="NIVEL 974 M4 7S L30 AM 2058 04-06-2026"/>
        <s v="NIVEL 974 M4 7S L30 AM 2059 04-06-2026"/>
        <s v="NIVEL 974 M4 7S L30 AM 2060 04-06-2026"/>
        <s v="NIVEL 974 M4 6N L33 AM 2061 04-06-2026"/>
        <s v="NIVEL 974 M4 6N L33 AM 2062 04-06-2026"/>
        <s v="NIVEL 974 M4 6N L33 AM 2063 04-06-2026"/>
        <s v="NIVEL 974 M4 6N L33 AM 2064 04-06-2026"/>
        <s v="NIVEL 974 M4 6N L33 AM 2065 04-06-2026"/>
        <s v="NIVEL 974 M4 6N REM AM 2066 04-06-2026"/>
        <s v="NIVEL 974 M4 6N REM AM 2067 04-06-2026"/>
        <s v="NIVEL 974 M4 6N REM AM 2068 04-06-2026"/>
        <s v="NIVEL 974 M4 6N REM AM 2069 04-06-2026"/>
        <s v="NIVEL 974 M4 6N REM AM 2070 04-06-2026"/>
        <s v="NIVEL 974 M4 7S L31 AM 2071 04-06-2026"/>
        <s v="NIVEL 974 M4 7S L31 AM 2072 04-06-2026"/>
        <s v="NIVEL 974 M4 7S L31 AM 2073 05-06-2026"/>
        <s v="NIVEL 974 M4 7S L31 AM 2074 05-06-2026"/>
        <s v="NIVEL 974 M4 7S L31 AM 2075 05-06-2026"/>
        <s v="NIVEL 974 M4 7S L31 AM 2076 05-06-2026"/>
        <s v="NIVEL 974 M4 7S L31 AM 2077 05-06-2026"/>
        <s v="NIVEL 974 M4 7S L31 AM 2078 05-06-2026"/>
        <s v="NIVEL 974 M4 7S L31 AM 2079 05-06-2026"/>
        <s v="NIVEL 974 M4 7S L31 AM 2080 05-06-2026"/>
        <s v="NIVEL 974 M4 7S L31 AM 2081 05-06-2026"/>
        <s v="NIVEL 974 M4 7S L31 AM 2082 05-06-2026"/>
        <s v="NIVEL 974 M4 7S L31 AM 2083 05-06-2026"/>
        <s v="NIVEL 974 M4 7S L31 AM 2084 05-06-2026"/>
        <s v="NIVEL 974 M4 7S L31 AM 2085 05-06-2026"/>
        <s v="NIVEL 974 M4 7S L31 AM 2086 05-06-2026"/>
        <s v="NIVEL 974 M4 7S L31 AM 2087 05-06-2026"/>
        <s v="NIVEL 974 M4 7S L31 AM 2088 05-06-2026"/>
        <s v="NIVEL 974 M4 7S L30 AM 2089 05-06-2026"/>
        <s v="NIVEL 974 M4 7S L30 AM 2090 05-06-2026"/>
        <s v="NIVEL 974 M4 7S L30 AM 2091 05-06-2026"/>
        <s v="NIVEL 974 M4 7S L30 AM 2092 05-06-2026"/>
        <s v="NIVEL 974 M4 7S L30 AM 2093 05-06-2026"/>
        <s v="NIVEL 974 M4 7S L30 AM 2094 05-06-2026"/>
        <s v="NIVEL 974 M4 7S L30 AM 2095 05-06-2026"/>
        <s v="NIVEL 974 M4 7S L30 AM 2096 05-06-2026"/>
        <s v="NIVEL 974 M4 7S L30 AM 2097 05-06-2026"/>
        <s v="NIVEL 974 M4 7S L30 AM 2098 05-06-2026"/>
        <s v="NIVEL 974 M4 7S L30 AM 2099 05-06-2026"/>
        <s v="NIVEL 974 M4 7S L30 AM 2100 05-06-2026"/>
        <s v="NIVEL 974 M4 7S L30 AM 2101 05-06-2026"/>
        <s v="NIVEL 974 M4 7S L30 AM 2102 05-06-2026"/>
        <s v="NIVEL 974 M4 7S L30 AM 2103 05-06-2026"/>
        <s v="NIVEL 974 M4 6N L33 AM 2104 05-06-2026"/>
        <s v="NIVEL 974 M4 7S L30 AM 2105 06-06-2026"/>
        <s v="NIVEL 974 M4 7S L30 AM 2106 06-06-2026"/>
        <s v="NIVEL 974 M4 7S L30 AM 2107 06-06-2026"/>
        <s v="NIVEL 974 M4 7S L30 AM 2108 06-06-2026"/>
        <s v="NIVEL 974 M4 7S L30 AM 2109 06-06-2026"/>
        <s v="NIVEL 974 M4 7S L30 AM 2110 06-06-2026"/>
        <s v="NIVEL 974 M4 7S L30 AM 2111 06-06-2026"/>
        <s v="NIVEL 974 M4 7S L30 AM 2112 06-06-2026"/>
        <s v="NIVEL 974 M4 7S L30 AM 2113 06-06-2026"/>
        <s v="NIVEL 974 M4 7S L30 AM 2114 06-06-2026"/>
        <s v="NIVEL 974 M4 7S L30 AM 2115 06-06-2026"/>
        <s v="NIVEL 974 M4 7S L30 AM 2116 06-06-2026"/>
        <s v="NIVEL 974 M4 7S L30 AM 2117 06-06-2026"/>
        <s v="NIVEL 974 M4 7S L30 AM 2118 06-06-2026"/>
        <s v="NIVEL 974 M4 7S L30 AM 2119 06-06-2026"/>
        <s v="NIVEL 974 M4 7S L30 AM 2120 06-06-2026"/>
        <s v="NIVEL 974 M4 6N L33 AM 2121 06-06-2026"/>
        <s v="NIVEL 974 M4 6N L33 AM 2122 06-06-2026"/>
        <s v="NIVEL 974 M4 6N L33 AM 2123 06-06-2026"/>
        <s v="NIVEL 974 M4 6N L33 AM 2124 06-06-2026"/>
        <s v="NIVEL 974 M4 6N L33 AM 2125 06-06-2026"/>
        <s v="NIVEL 974 M4 6N L33 AM 2126 06-06-2026"/>
        <s v="NIVEL 974 M4 6N L33 AM 2127 06-06-2026"/>
        <s v="NIVEL 974 M4 6N L33 AM 2128 06-06-2026"/>
        <s v="NIVEL 974 M4 6N L33 AM 2129 06-06-2026"/>
        <s v="NIVEL 974 M4 6N L33 AM 2130 08-06-2026"/>
        <s v="NIVEL 974 M4 6N L33 AM 2131 08-06-2026"/>
        <s v="NIVEL 974 M4 6N L33 AM 2132 08-06-2026"/>
        <s v="NIVEL 974 M4 6N L33 AM 2133 08-06-2026"/>
        <s v="NIVEL 974 M4 6N L33 AM 2134 08-06-2026"/>
        <s v="NIVEL 974 M4 6N L33 AM 2135 08-06-2026"/>
        <s v="NIVEL 974 M4 7S L30 AM 2136 08-06-2026"/>
        <s v="NIVEL 974 M4 7S L30 AM 2137 08-06-2026"/>
        <s v="NIVEL 974 M4 7S L30 AM 2138 08-06-2026"/>
        <s v="NIVEL 974 M4 7S L30 AM 2139 08-06-2026"/>
        <s v="NIVEL 974 M4 7S L30 AM 2140 08-06-2026"/>
        <s v="NIVEL 974 M4 7S L30 AM 2141 08-06-2026"/>
        <s v="NIVEL 974 M4 7S L30 AM 2142 08-06-2026"/>
        <s v="NIVEL 974 M4 7S L30 AM 2143 08-06-2026"/>
        <s v="NIVEL 974 M4 7S L30 AM 2144 08-06-2026"/>
        <s v="NIVEL 974 M4 7S L31 AM 2145 08-06-2026"/>
        <s v="NIVEL 974 M4 7S L31 AM 2146 08-06-2026"/>
        <s v="NIVEL 974 M4 7S L31 AM 2147 08-06-2026"/>
        <s v="NIVEL 974 M4 7S L31 AM 2148 08-06-2026"/>
        <s v="NIVEL 974 M4 6N L33 AM 2149 06-06-2026"/>
        <s v="NIVEL 974 M4 6N L33 AM 2150 06-06-2026"/>
        <s v="NIVEL 974 M4 6N L33 AM 2151 06-06-2026"/>
        <s v="NIVEL 974 M4 6N L33 AM 2152 06-06-2026"/>
        <s v="NIVEL 974 M4 6N L33 AM 2153 06-06-2026"/>
        <s v="NIVEL 974 M4 6N L33 AM 2154 06-06-2026"/>
        <s v="NIVEL 974 M4 6N L33 AM 2155 06-06-2026"/>
        <s v="NIVEL 974 M4 6N L33 AM 2156 06-06-2026"/>
        <s v="NIVEL 974 M4 6N L33 AM 2157 06-06-2026"/>
        <s v="NIVEL 974 M4 7S L31 AM 2158 06-06-2026"/>
        <s v="NIVEL 974 M4 7S L31 AM 2159 06-06-2026"/>
        <s v="NIVEL 974 M4 7S L31 AM 2160 06-06-2026"/>
        <s v="NIVEL 974 M4 7S L31 AM 2161 06-06-2026"/>
        <s v="NIVEL 974 M4 7S L31 AM 2162 06-06-2026"/>
        <s v="NIVEL 974 M4 7S L31 AM 2163 06-06-2026"/>
        <s v="NIVEL 974 M4 7S L31 AM 2164 06-06-2026"/>
        <s v="NIVEL 974 M4 7S L31 AM 2165 06-06-2026"/>
        <s v="NIVEL 974 M4 6N L33 AM 2166 05-06-2026"/>
        <s v="NIVEL 974 M4 6N L33 AM 2167 05-06-2026"/>
        <s v="NIVEL 974 M4 6N L33 AM 2168 05-06-2026"/>
        <s v="NIVEL 974 M4 6N L33 AM 2169 05-06-2026"/>
        <s v="NIVEL 974 M4 6N L33 AM 2170 05-06-2026"/>
        <s v="NIVEL 974 M4 7S L31 AM 2171 08-06-2026"/>
        <s v="NIVEL 974 M4 7S L31 AM 2172 08-06-2026"/>
        <s v="NIVEL 974 M4 7S L31 AM 2173 08-06-2026"/>
        <s v="NIVEL 974 M4 7S L30 AM 2174 08-06-2026"/>
        <s v="NIVEL 974 M4 7S L30 AM 2175 08-06-2026"/>
        <s v="NIVEL 974 M4 7S L30 AM 2176 08-06-2026"/>
        <s v="NIVEL 974 M4 7S L30 AM 2177 08-06-2026"/>
        <s v="NIVEL 974 M4 6N L33 AM 2178 09-06-2026"/>
        <s v="NIVEL 974 M4 6N L33 AM 2179 09-06-2026"/>
        <s v="NIVEL 974 M4 6N L33 AM 2180 09-06-2026"/>
        <s v="NIVEL 974 M4 6N L33 AM 2181 09-06-2026"/>
        <s v="NIVEL 974 M4 6N L33 AM 2182 09-06-2026"/>
        <s v="NIVEL 974 M4 6N L33 AM 2183 09-06-2026"/>
        <s v="NIVEL 974 M4 6N L33 AM 2184 09-06-2026"/>
        <s v="NIVEL 974 M4 6N L33 AM 2185 09-06-2026"/>
        <s v="NIVEL 974 M4 6N L33 AM 2186 09-06-2026"/>
        <s v="NIVEL 974 M4 6N L33 AM 2187 09-06-2026"/>
        <s v="NIVEL 974 M4 7S L30 AM 2188 09-06-2026"/>
        <s v="NIVEL 974 M4 7S L30 AM 2189 09-06-2026"/>
        <s v="NIVEL 974 M4 7S L30 AM 2190 09-06-2026"/>
        <s v="NIVEL 974 M4 7S L31 AM 2191 09-06-2026"/>
        <s v="NIVEL 974 M4 6S AM 2192 09-06-2026"/>
        <s v="NIVEL 974 M4 6S AM 2193 09-06-2026"/>
        <s v="NIVEL 974 M4 6S AM 2194 09-06-2026"/>
        <s v="NIVEL 974 M4 6S AM 2195 08-06-2026"/>
        <s v="NIVEL 974 M4 6S AM 2196 08-06-2026"/>
        <s v="NIVEL 974 M4 6S AM 2197 08-06-2026"/>
        <s v="NIVEL 974 M4 6S AM 2198 08-06-2026"/>
        <s v="NIVEL 974 M4 6S AM 2199 08-06-2026"/>
        <s v="NIVEL 974 M4 6S AM 2200 08-06-2026"/>
        <s v="NIVEL 974 M4 6S AM 2201 08-06-2026"/>
        <s v="NIVEL 974 M4 6S AM 2202 08-06-2026"/>
        <s v="NIVEL 974 M4 7S L30 AM 2203 09-06-2026"/>
        <s v="NIVEL 974 M4 7S L30 AM 2204 09-06-2026"/>
        <s v="NIVEL 974 M4 7S L30 AM 2205 09-06-2026"/>
        <s v="NIVEL 974 M4 7S L30 AM 2206 09-06-2026"/>
        <s v="NIVEL 974 M4 7S L30 AM 2207 09-06-2026"/>
        <s v="NIVEL 974 M4 7S L31 AM 2208 09-06-2026"/>
        <s v="NIVEL 974 M4 7S L31 AM 2209 09-06-2026"/>
        <s v="NIVEL 974 M4 6N L33 AM 2210 09-06-2026"/>
        <s v="NIVEL 974 M4 6N L33 AM 2211 09-06-2026"/>
        <s v="NIVEL 974 M4 6N L33 AM 2212 09-06-2026"/>
        <s v="NIVEL 974 M4 6N L33 AM 2213 09-06-2026"/>
        <s v="NIVEL 974 M4 6N L33 AM 2214 09-06-2026"/>
        <s v="NIVEL 974 M4 6N L33 AM 2215 10-06-2026"/>
        <s v="NIVEL 974 M4 6N L33 AM 2216 10-06-2026"/>
        <s v="NIVEL 974 M4 6N L33 AM 2217 10-06-2026"/>
        <s v="NIVEL 974 M4 6N L33 AM 2218 10-06-2026"/>
        <s v="NIVEL 974 M4 6N L33 AM 2219 10-06-2026"/>
        <s v="NIVEL 974 M4 6N L33 AM 2220 10-06-2026"/>
        <s v="NIVEL 974 M4 6N L33 AM 2221 10-06-2026"/>
        <s v="NIVEL 974 M4 6N L33 AM 2222 10-06-2026"/>
        <s v="NIVEL 974 M4 6N L33 AM 2223 10-06-2026"/>
        <s v="NIVEL 974 M4 6N L33 AM 2224 10-06-2026"/>
        <s v="NIVEL 974 M4 6N L33 AM 2225 10-06-2026"/>
        <s v="NIVEL 974 M4 6N L33 AM 2226 10-06-2026"/>
        <s v="NIVEL 974 M4 6N L33 AM 2227 10-06-2026"/>
        <s v="NIVEL 974 M4 7S L30 AM 2228 10-06-2026"/>
        <s v="NIVEL 974 M4 7S L30 AM 2229 10-06-2026"/>
        <s v="NIVEL 974 M4 7S L30 AM 2230 10-06-2026"/>
        <s v="NIVEL 974 M4 7S L30 AM 2231 10-06-2026"/>
        <s v="NIVEL 974 M4 7S L30 AM 2232 10-06-2026"/>
        <s v="NIVEL 974 M4 7S L30 AM 2233 10-06-2026"/>
        <s v="NIVEL 974 M4 7S L30 AM 2234 10-06-2026"/>
        <s v="NIVEL 974 M4 6N L33 AM 2235 11-06-2026"/>
        <s v="NIVEL 974 M4 6N L33 AM 2236 11-06-2026"/>
        <s v="NIVEL 974 M4 6N L33 AM 2237 11-06-2026"/>
        <s v="NIVEL 974 M4 6N L33 AM 2238 11-06-2026"/>
        <s v="NIVEL 974 M4 6N L33 AM 2239 11-06-2026"/>
        <s v="NIVEL 974 M4 6N L33 AM 2240 11-06-2026"/>
        <s v="NIVEL 974 M4 6N L33 AM 2241 11-06-2026"/>
        <s v="NIVEL 974 M4 6N L33 AM 2242 11-06-2026"/>
        <s v="NIVEL 974 M4 6N L33 AM 2243 11-06-2026"/>
        <s v="NIVEL 974 M4 6N L33 AM 2244 11-06-2026"/>
        <s v="NIVEL 974 M4 6N L33 AM 2245 11-06-2026"/>
        <s v="NIVEL 974 M4 6N L33 AM 2246 11-06-2026"/>
        <s v="NIVEL 974 M4 6N L33 AM 2247 11-06-2026"/>
        <s v="NIVEL 974 M4 6N L33 AM 2248 11-06-2026"/>
        <s v="NIVEL 974 M4 6N L33 AM 2249 11-06-2026"/>
        <s v="NIVEL 974 M4 6N L33 AM 2250 11-06-2026"/>
        <s v="NIVEL 974 M4 6N L33 AM 2251 11-06-2026"/>
        <s v="NIVEL 974 M4 6N L33 AM 2252 11-06-2026"/>
        <s v="NIVEL 974 M4 6N L33 AM 2253 11-06-2026"/>
        <s v="NIVEL 974 M4 6N L33 AM 2254 11-06-2026"/>
        <s v="NIVEL 974 M4 6N L33 AM 2255 11-06-2026"/>
        <s v="NIVEL 974 M4 6N L33 AM 2256 11-06-2026"/>
        <s v="NIVEL 974 M4 6N L33 AM 2257 11-06-2026"/>
        <s v="NIVEL 974 M4 6N DQ AM 2258 11-06-2026"/>
        <s v="NIVEL 974 M4 6N DQ AM 2259 11-06-2026"/>
        <s v="NIVEL 974 M4 6N DQ AM 2260 11-06-2026"/>
        <s v="NIVEL 974 M4 6N DQ AM 2261 11-06-2026"/>
        <s v="NIVEL 974 M4 6N DQ AM 2262 11-06-2026"/>
        <s v="NIVEL 974 M4 7S L32 AM 2263 11-06-2026"/>
        <s v="NIVEL 974 M4 7S L32 AM 2264 11-06-2026"/>
        <s v="NIVEL 974 M4 7S L32 AM 2265 11-06-2026"/>
        <s v="NIVEL 974 M4 6N L33 PM 2266 11-06-2026"/>
        <s v="NIVEL 974 M4 6N L33 PM 2267 11-06-2026"/>
        <s v="NIVEL 974 M4 6N L33 PM 2268 11-06-2026"/>
        <s v="NIVEL 974 M4 6N L33 PM 2269 11-06-2026"/>
        <s v="NIVEL 974 M4 6N L33 PM 2270 11-06-2026"/>
        <s v="NIVEL 974 M4 6N L33 PM 2271 11-06-2026"/>
        <s v="NIVEL 974 M4 6N L33 PM 2272 11-06-2026"/>
        <s v="NIVEL 974 M4 6N L33 PM 2273 11-06-2026"/>
        <s v="NIVEL 974 M4 7S L30 AM 2274 10-06-2026"/>
        <s v="NIVEL 974 M4 7S L30 AM 2275 10-06-2026"/>
        <s v="NIVEL 974 M4 7S L31 AM 2276 10-06-2026"/>
        <s v="NIVEL 974 M4 6N L33 AM 2277 12-06-2026"/>
        <s v="NIVEL 974 M4 6N L33 AM 2278 12-06-2026"/>
        <s v="NIVEL 974 M4 6N L33 AM 2279 12-06-2026"/>
        <s v="NIVEL 974 M4 6N L33 AM 2280 12-06-2026"/>
        <s v="NIVEL 974 M4 6N L33 AM 2281 12-06-2026"/>
        <s v="NIVEL 974 M4 6N L33 AM 2282 12-06-2026"/>
        <s v="NIVEL 974 M4 6N L33 AM 2283 12-06-2026"/>
        <s v="NIVEL 974 M4 6N L33 AM 2284 12-06-2026"/>
        <s v="NIVEL 974 M4 6N L33 AM 2285 12-06-2026"/>
        <s v="NIVEL 974 M4 6N L33 AM 2286 12-06-2026"/>
        <s v="NIVEL 974 M4 6N L33 AM 2287 12-06-2026"/>
        <s v="NIVEL 974 M4 6N L33 AM 2288 12-06-2026"/>
        <s v="NIVEL 974 M4 6N L33 AM 2289 12-06-2026"/>
        <s v="NIVEL 974 M4 6N L33 AM 2290 12-06-2026"/>
        <s v="NIVEL 974 M4 6N L33 AM 2291 12-06-2026"/>
        <s v="NIVEL 974 M4 6N L33 AM 2292 12-06-2026"/>
        <s v="NIVEL 974 M4 6N L33 AM 2293 12-06-2026"/>
        <s v="NIVEL 974 M4 6N L33 AM 2294 12-06-2026"/>
        <s v="NIVEL 974 M4 6N L33 AM 2295 12-06-2026"/>
        <s v="NIVEL 974 M4 6N L33 AM 2296 12-06-2026"/>
        <s v="NIVEL 974 M4 6N L33 AM 2297 12-06-2026"/>
        <s v="NIVEL 974 M4 7S L31 PM 2298 10-06-2026"/>
        <s v="NIVEL 974 M4 7S L31 PM 2299 10-06-2026"/>
        <s v="NIVEL 974 M4 7S L31 PM 2300 10-06-2026"/>
        <s v="NIVEL 974 M4 7S L31 PM 2301 10-06-2026"/>
        <s v="NIVEL 974 M4 7S L30 AM 2302 12-06-2026"/>
        <s v="NIVEL 974 M4 7S L30 AM 2303 12-06-2026"/>
        <s v="NIVEL 974 M4 7S L30 AM 2304 12-06-2026"/>
        <s v="NIVEL 974 M4 7S L30 AM 2305 12-06-2026"/>
        <s v="NIVEL 974 M4 7S L30 AM 2306 12-06-2026"/>
        <s v="NIVEL 974 M4 7S L30 AM 2307 12-06-2026"/>
        <s v="NIVEL 974 M4 7S L30 AM 2308 12-06-2026"/>
        <s v="NIVEL 974 M4 7S L30 AM 2309 12-06-2026"/>
        <s v="NIVEL 974 M4 7S L30 AM 2310 12-06-2026"/>
        <s v="NIVEL 974 M4 7S L30 AM 2311 12-06-2026"/>
        <s v="NIVEL 974 M4 7S L30 AM 2312 12-06-2026"/>
        <s v="NIVEL 974 M4 7S L30 AM 2313 12-06-2026"/>
        <s v="NIVEL 974 M4 7S L30 AM 2314 12-06-2026"/>
        <s v="NIVEL 974 M4 7S L30 AM 2315 12-06-2026"/>
        <s v="NIVEL 974 M4 7S L30 AM 2316 12-06-2026"/>
        <s v="NIVEL 974 M4 7S L30 AM 2317 12-06-2026"/>
        <s v="NIVEL 974 M4 7S L30 AM 2318 12-06-2026"/>
        <s v="NIVEL 974 M4 7S L30 AM 2319 12-06-2026"/>
        <s v="NIVEL 974 M4 7S L30 AM 2320 12-06-2026"/>
        <s v="NIVEL 974 M4 7S L30 AM 2321 13-06-2026"/>
        <s v="NIVEL 974 M4 7S L30 AM 2322 13-06-2026"/>
        <s v="NIVEL 974 M4 7S L30 AM 2323 13-06-2026"/>
        <s v="NIVEL 974 M4 7S L30 AM 2324 13-06-2026"/>
        <s v="NIVEL 974 M4 7S L30 AM 2325 13-06-2026"/>
        <s v="NIVEL 974 M4 7S L30 AM 2326 13-06-2026"/>
        <s v="NIVEL 974 M4 7S L30 AM 2327 13-06-2026"/>
        <s v="NIVEL 974 M4 7S L30 AM 2328 13-06-2026"/>
        <s v="NIVEL 974 M4 7S L30 AM 2329 13-06-2026"/>
        <s v="NIVEL 974 M4 7S L30 AM 2330 13-06-2026"/>
        <s v="NIVEL 974 M4 7S L30 AM 2331 13-06-2026"/>
        <s v="NIVEL 974 M4 7S L30 AM 2332 13-06-2026"/>
        <s v="NIVEL 974 M4 7S L30 AM 2333 13-06-2026"/>
        <s v="NIVEL 974 M4 7S L30 AM 2334 13-06-2026"/>
        <s v="NIVEL 974 M4 7S L30 AM 2335 13-06-2026"/>
        <s v="NIVEL 974 M4 7S L30 AM 2336 13-06-2026"/>
        <s v="NIVEL 974 M4 7S L30 AM 2337 13-06-2026"/>
        <s v="NIVEL 974 M4 6N L33 AM 2338 13-06-2026"/>
        <s v="NIVEL 974 M4 6N L33 AM 2339 13-06-2026"/>
        <s v="NIVEL 974 M4 6N L33 AM 2340 13-06-2026"/>
        <s v="NIVEL 974 M4 6N L33 AM 2341 13-06-2026"/>
        <s v="NIVEL 974 M4 6N L33 AM 2342 13-06-2026"/>
        <s v="NIVEL 974 M4 6N L33 AM 2343 13-06-2026"/>
        <s v="NIVEL 974 M4 6N L33 AM 2344 12-06-2026"/>
        <s v="NIVEL 974 M4 6N L33 AM 2345 12-06-2026"/>
        <s v="NIVEL 974 M4 6N L33 AM 2346 12-06-2026"/>
        <s v="NIVEL 974 M4 6N L33 AM 2347 12-06-2026"/>
        <s v="NIVEL 974 M4 6N L33 AM 2348 12-06-2026"/>
        <s v="NIVEL 974 M4 6N L33 AM 2349 12-06-2026"/>
        <s v="NIVEL 974 M4 6N L33 AM 2350 12-06-2026"/>
        <s v="NIVEL 974 M4 6N L33 AM 2351 12-06-2026"/>
        <s v="NIVEL 974 M4 6N L33 AM 2352 12-06-2026"/>
        <s v="NIVEL 974 M4 6N L33 AM 2353 12-06-2026"/>
        <s v="NIVEL 974 M4 6N L33 AM 2354 12-06-2026"/>
        <s v="NIVEL 974 M4 6N L33 AM 2355 12-06-2026"/>
        <s v="NIVEL 974 M4 6N L33 AM 2356 12-06-2026"/>
        <s v="NIVEL 974 M4 6N L33 AM 2357 12-06-2026"/>
        <s v="NIVEL 974 M4 6N L33 AM 2358 12-06-2026"/>
        <s v="NIVEL 974 M4 6N L33 AM 2359 12-06-2026"/>
        <s v="NIVEL 974 M4 6S PM 2360 12-06-2026"/>
        <s v="NIVEL 974 M4 6S PM 2361 12-06-2026"/>
        <s v="NIVEL 974 M4 6S PM 2362 12-06-2026"/>
        <s v="NIVEL 974 M4 6S PM 2363 12-06-2026"/>
        <s v="NIVEL 974 M4 6S PM 2364 12-06-2026"/>
        <s v="NIVEL 974 M4 6S PM 2365 12-06-2026"/>
        <s v="NIVEL 974 M4 6S PM 2366 12-06-2026"/>
        <s v="NIVEL 974 M4 6N L33 AM 2367 15-06-2026"/>
        <s v="NIVEL 974 M4 6N L33 AM 2368 15-06-2026"/>
        <s v="NIVEL 974 M4 6N L33 AM 2369 15-06-2026"/>
        <s v="NIVEL 974 M4 6N L33 AM 2370 15-06-2026"/>
        <s v="NIVEL 974 M4 6N L33 AM 2371 15-06-2026"/>
        <s v="NIVEL 974 M4 6N L33 AM 2372 15-06-2026"/>
        <s v="NIVEL 974 M4 6N L33 AM 2373 15-06-2026"/>
        <s v="NIVEL 974 M4 6N L33 AM 2374 15-06-2026"/>
        <s v="NIVEL 974 M4 6N L33 AM 2375 15-06-2026"/>
        <s v="NIVEL 974 M4 6N L33 AM 2376 15-06-2026"/>
        <s v="NIVEL 974 M4 6N L33 AM 2377 15-06-2026"/>
        <s v="NIVEL 974 M4 6N L33 AM 2378 15-06-2026"/>
        <s v="NIVEL 974 M4 6N L33 AM 2379 15-06-2026"/>
        <s v="NIVEL 974 M4 6N L33 AM 2380 15-06-2026"/>
        <s v="NIVEL 974 M4 6N L33 AM 2381 15-06-2026"/>
        <s v="NIVEL 974 M4 6N L33 AM 2382 15-06-2026"/>
        <s v="NIVEL 974 M4 6N L33 AM 2383 15-06-2026"/>
        <s v="NIVEL 974 M4 6N L33 AM 2384 15-06-2026"/>
        <s v="NIVEL 974 M4 6N L33 AM 2385 15-06-2026"/>
        <s v="NIVEL 974 M4 6N L33 AM 2386 15-06-2026"/>
        <s v="NIVEL 974 M4 6N L33 AM 2387 15-06-2026"/>
        <s v="NIVEL 974 M4 6N L33 AM 2388 15-06-2026"/>
        <s v="NIVEL 974 M4 6N L33 AM 2389 15-06-2026"/>
        <s v="NIVEL 974 M4 7S L30 PM 2390 13-06-2026"/>
        <s v="NIVEL 974 M4 7S L30 PM 2391 13-06-2026"/>
        <s v="NIVEL 974 M4 7S L30 PM 2392 13-06-2026"/>
        <s v="NIVEL 974 M4 7S L30 PM 2393 13-06-2026"/>
        <s v="NIVEL 974 M4 7S L30 PM 2394 13-06-2026"/>
        <s v="NIVEL 974 M4 7S L30 PM 2395 13-06-2026"/>
        <s v="NIVEL 974 M4 7S L30 PM 2396 13-06-2026"/>
        <s v="NIVEL 974 M4 7S L30 AM 2397 15-06-2026"/>
        <s v="NIVEL 974 M4 7S L30 AM 2398 15-06-2026"/>
        <s v="NIVEL 974 M4 6S PM 2399 13-06-2026"/>
        <s v="NIVEL 974 M4 6S PM 2400 13-06-2026"/>
        <s v="NIVEL 974 M4 6S PM 2401 13-06-2026"/>
        <s v="NIVEL 974 M4 6S PM 2402 13-06-2026"/>
        <s v="NIVEL 974 M4 6S PM 2403 13-06-2026"/>
        <s v="NIVEL 974 M4 7S AM 2404 16-06-2026"/>
        <s v="NIVEL 974 M4 7S AM 2405 16-06-2026"/>
        <s v="NIVEL 974 M4 7S AM 2406 16-06-2026"/>
        <s v="NIVEL 974 M4 7S AM 2407 16-06-2026"/>
        <s v="NIVEL 974 M4 7S AM 2408 16-06-2026"/>
        <s v="NIVEL 974 M4 7S AM 2409 16-06-2026"/>
        <s v="NIVEL 974 M4 7S AM 2410 16-06-2026"/>
        <s v="NIVEL 974 M4 7S AM 2411 16-06-2026"/>
        <s v="NIVEL 974 M4 7S AM 2412 16-06-2026"/>
        <s v="NIVEL 974 M4 7S AM 2413 16-06-2026"/>
        <s v="NIVEL 974 M4 7S AM 2414 16-06-2026"/>
        <s v="NIVEL 974 M4 7S AM 2415 16-06-2026"/>
        <s v="NIVEL 974 M4 7S AM 2416 16-06-2026"/>
        <s v="NIVEL 974 M4 7S AM 2417 16-06-2026"/>
        <s v="NIVEL 974 M4 7S AM 2418 16-06-2026"/>
        <s v="NIVEL 974 M4 7S AM 2419 16-06-2026"/>
        <s v="NIVEL 974 M4 6N L33 AM 2420 16-06-2026"/>
        <s v="NIVEL 974 M4 6N L33 AM 2421 16-06-2026"/>
        <s v="NIVEL 974 M4 6N L33 AM 2422 16-06-2026"/>
        <s v="NIVEL 974 M4 6N L33 AM 2423 16-06-2026"/>
        <s v="NIVEL 974 M4 6N L33 AM 2424 16-06-2026"/>
        <s v="NIVEL 974 M4 6N L33 AM 2425 16-06-2026"/>
        <s v="NIVEL 974 M4 6N L33 AM 2426 16-06-2026"/>
        <s v="NIVEL 974 M4 6N L33 AM 2427 16-06-2026"/>
        <s v="NIVEL 974 M4 6N L33 AM 2428 16-06-2026"/>
        <s v="NIVEL 974 M4 7S L30 PM 2429 15-06-2026"/>
        <s v="NIVEL 974 M4 7S L30 PM 2430 15-06-2026"/>
        <s v="NIVEL 974 M4 7S L30 PM 2431 15-06-2026"/>
        <s v="NIVEL 974 M4 7S L30 PM 2432 15-06-2026"/>
        <s v="NIVEL 974 M4 7S L30 PM 2433 15-06-2026"/>
        <s v="NIVEL 974 M4 7S L30 PM 2434 15-06-2026"/>
        <s v="NIVEL 974 M4 7S L30 AM 2435 16-06-2026"/>
        <s v="NIVEL 974 M4 7S L30 AM 2436 16-06-2026"/>
        <s v="NIVEL 974 M4 7S L30 AM 2437 16-06-2026"/>
        <s v="NIVEL 974 M4 7S L30 PM 2438 15-06-2026"/>
        <s v="NIVEL 974 M4 7S L30 PM 2439 15-06-2026"/>
        <s v="NIVEL 974 M4 7S L30 PM 2440 13-06-2026"/>
        <s v="NIVEL 974 M4 7S L30 PM 2441 13-06-2026"/>
        <s v="NIVEL 974 M4 7S L30 PM 2442 13-06-2026"/>
        <s v="NIVEL 974 M4 7S L30 PM 2443 13-06-2026"/>
        <s v="NIVEL 974 M4 7S L30 PM 2444 13-06-2026"/>
        <s v="NIVEL 974 M4 7S L30 PM 2445 13-06-2026"/>
        <s v="NIVEL 974 M4 7S L30 PM 2446 13-06-2026"/>
        <s v="NIVEL 974 M4 7S L30 PM 2447 16-06-2026"/>
        <s v="NIVEL 974 M4 7S L30 PM 2448 16-06-2026"/>
        <s v="NIVEL 974 M4 7S L30 PM 2449 16-06-2026"/>
        <s v="NIVEL 974 M4 7S L30 PM 2450 16-06-2026"/>
        <s v="NIVEL 974 M4 7S L30 PM 2451 16-06-2026"/>
        <s v="NIVEL 974 M4 6N L33 AM 2452 17-06-2026"/>
        <s v="NIVEL 974 M4 6N L33 AM 2453 17-06-2026"/>
        <s v="NIVEL 974 M4 6N L33 AM 2454 17-06-2026"/>
        <s v="NIVEL 974 M4 6N L33 AM 2455 17-06-2026"/>
        <s v="NIVEL 974 M4 6N L33 AM 2456 17-06-2026"/>
        <s v="NIVEL 974 M4 6N L33 AM 2457 17-06-2026"/>
        <s v="NIVEL 974 M4 7S L30 AM 2458 17-06-2026"/>
        <s v="NIVEL 974 M4 7S L30 AM 2459 17-06-2026"/>
        <s v="NIVEL 974 M4 7S L30 AM 2460 17-06-2026"/>
        <s v="NIVEL 974 M4 7S L30 AM 2461 17-06-2026"/>
        <s v="NIVEL 974 M4 7S L30 AM 2462 17-06-2026"/>
        <s v="NIVEL 974 M4 7S L30 AM 2463 17-06-2026"/>
        <s v="NIVEL 974 M4 7S L30 AM 2464 17-06-2026"/>
        <s v="NIVEL 974 M4 7S L31 AM 2465 17-06-2026"/>
        <s v="NIVEL 974 M4 7S L31 AM 2466 17-06-2026"/>
        <s v="NIVEL 974 M4 7S L31 AM 2467 17-06-2026"/>
        <s v="NIVEL 974 M4 7S L30 PM 2468 16-06-2026"/>
        <s v="NIVEL 974 M4 7S L30 PM 2469 16-06-2026"/>
        <s v="NIVEL 974 M4 6S AM 2470 17-06-2026"/>
        <s v="NIVEL 974 M4 6S AM 2471 17-06-2026"/>
        <s v="NIVEL 974 M4 6S AM 2472 17-06-2026"/>
        <s v="NIVEL 974 M4 6N L33 PM 2473 17-06-2026"/>
        <s v="NIVEL 974 M4 6N L33 PM 2474 17-06-2026"/>
        <s v="NIVEL 974 M4 6N L33 PM 2475 17-06-2026"/>
        <s v="NIVEL 974 M4 6N L33 PM 2476 17-06-2026"/>
        <s v="NIVEL 974 M4 6N L33 PM 2477 17-06-2026"/>
        <s v="NIVEL 974 M4 7S L30 PM 2478 17-06-2026"/>
        <s v="NIVEL 974 M4 7S L30 PM 2479 17-06-2026"/>
        <s v="NIVEL 974 M4 7S L30 PM 2480 17-06-2026"/>
        <s v="NIVEL 974 M4 7S L30 PM 2481 17-06-2026"/>
        <s v="NIVEL 974 M4 7S L30 PM 2482 17-06-2026"/>
        <s v="NIVEL 974 M4 7S L30 PM 2483 17-06-2026"/>
        <s v="NIVEL 974 M4 7S L30 PM 2484 17-06-2026"/>
        <s v="NIVEL 974 M4 6N L33 AM 2485 18-06-2026"/>
        <s v="NIVEL 974 M4 6N L33 AM 2486 18-06-2026"/>
        <s v="NIVEL 974 M4 6N L33 AM 2487 18-06-2026"/>
        <s v="NIVEL 974 M4 6N L33 AM 2488 18-06-2026"/>
        <s v="NIVEL 974 M4 6N L33 AM 2489 18-06-2026"/>
        <s v="NIVEL 974 M4 6N L33 AM 2490 18-06-2026"/>
        <s v="NIVEL 974 M4 6N L33 AM 2491 18-06-2026"/>
        <s v="NIVEL 974 M4 6N L33 AM 2492 18-06-2026"/>
        <s v="NIVEL 974 M4 7S L30 AM 2493 18-06-2026"/>
        <s v="NIVEL 974 M4 7S L30 AM 2494 18-06-2026"/>
        <s v="NIVEL 974 M4 7S L30 AM 2495 18-06-2026"/>
        <s v="NIVEL 974 M4 7S L30 AM 2496 18-06-2026"/>
        <s v="NIVEL 974 M4 7S L30 AM 2497 18-06-2026"/>
        <s v="NIVEL 974 M4 7S L30 AM 2498 18-06-2026"/>
        <s v="NIVEL 974 M4 7S L30 AM 2499 18-06-2026"/>
        <s v="NIVEL 974 M4 7S L30 AM 2500 18-06-2026"/>
        <s v="NIVEL 974 M4 7S L30 AM 2501 18-06-2026"/>
        <s v="NIVEL 974 M4 7S L30 AM 2502 18-06-2026"/>
        <s v="NIVEL 974 M4 7S L30 AM 2503 18-06-2026"/>
        <s v="NIVEL 974 M4 7S L30 AM 2504 18-06-2026"/>
        <s v="NIVEL 974 M4 7N RT AM 2505 18-06-2026"/>
        <s v="NIVEL 974 M4 7N RT AM 2506 18-06-2026"/>
        <s v="NIVEL 974 M4 7S L30 PM 2507 18-06-2026"/>
        <s v="NIVEL 974 M4 7S L30 PM 2508 18-06-2026"/>
        <s v="NIVEL 974 M4 7S L30 PM 2509 18-06-2026"/>
        <s v="NIVEL 974 M4 7S L30 PM 2510 18-06-2026"/>
        <s v="NIVEL 974 M4 7S L30 PM 2511 18-06-2026"/>
        <s v="NIVEL 974 M4 7S L30 PM 2512 18-06-2026"/>
        <s v="NIVEL 974 M4 6N L33 PM 2513 18-06-2026"/>
        <s v="NIVEL 974 M4 6N L33 PM 2514 18-06-2026"/>
        <s v="NIVEL 974 M4 7S L30 AM 2515 19-06-2026"/>
        <s v="NIVEL 974 M4 7S L30 AM 2516 19-06-2026"/>
        <s v="NIVEL 974 M4 7S L30 AM 2517 19-06-2026"/>
        <s v="NIVEL 974 M4 7S L30 AM 2518 19-06-2026"/>
        <s v="NIVEL 974 M4 7S L30 AM 2519 19-06-2026"/>
        <s v="NIVEL 974 M4 7S L30 AM 2520 19-06-2026"/>
        <s v="NIVEL 974 M4 7S L30 AM 2521 19-06-2026"/>
        <s v="NIVEL 974 M4 7S L30 AM 2522 19-06-2026"/>
        <s v="NIVEL 974 M4 7S L30 AM 2523 19-06-2026"/>
        <s v="NIVEL 974 M4 7S L30 AM 2524 19-06-2026"/>
        <s v="NIVEL 974 M4 7S L30 AM 2525 19-06-2026"/>
        <s v="NIVEL 974 M4 7S L30 AM 2526 19-06-2026"/>
        <s v="NIVEL 974 M4 7S L30 AM 2527 19-06-2026"/>
        <s v="NIVEL 974 M4 7S L30 AM 2528 19-06-2026"/>
        <s v="NIVEL 974 M4 7S L30 AM 2529 19-06-2026"/>
        <s v="NIVEL 974 M4 7S L30 AM 2530 19-06-2026"/>
        <s v="NIVEL 974 M4 7S L30 AM 2531 19-06-2026"/>
        <s v="NIVEL 974 M4 7S L30 AM 2532 19-06-2026"/>
        <s v="NIVEL 974 M4 7S L30 AM 2533 19-06-2026"/>
        <s v="NIVEL 974 M4 6N L33 AM 2534 19-06-2026"/>
        <s v="NIVEL 974 M4 6N L33 AM 2535 19-06-2026"/>
        <s v="NIVEL 974 M4 6N L33 AM 2536 19-06-2026"/>
        <s v="NIVEL 974 M4 6N L33 AM 2537 19-06-2026"/>
        <s v="NIVEL 974 M4 6N L33 AM 2538 19-06-2026"/>
        <s v="NIVEL 974 M4 6N L33 AM 2539 19-06-2026"/>
        <s v="NIVEL 974 M4 6N L33 AM 2540 19-06-2026"/>
        <s v="NIVEL 974 M4 6N L33 AM 2541 19-06-2026"/>
        <s v="NIVEL 974 M4 6N L33 AM 2542 19-06-2026"/>
        <s v="NIVEL 974 M4 7S L30 PM 2543 18-06-2026"/>
        <s v="NIVEL 974 M4 7S L30 PM 2544 18-06-2026"/>
        <s v="NIVEL 974 M4 7N RT PM 2545 18-06-2026"/>
        <s v="NIVEL 974 M4 7N RT PM 2546 18-06-2026"/>
        <s v="NIVEL 974 M4 6N L33 PM 2547 19-06-2026"/>
        <s v="NIVEL 974 M4 6N L33 PM 2548 19-06-2026"/>
        <s v="NIVEL 974 M4 6N L33 PM 2549 19-06-2026"/>
        <s v="NIVEL 974 M4 7S L30 PM 2550 19-06-2026"/>
        <s v="NIVEL 974 M4 7S L30 PM 2551 19-06-2026"/>
        <s v="NIVEL 974 M4 7S L30 PM 2552 19-06-2026"/>
        <s v="NIVEL 974 M4 7S L30 PM 2553 19-06-2026"/>
        <s v="NIVEL 974 M4 7S L30 PM 2554 19-06-2026"/>
        <s v="NIVEL 974 M4 7S L30 PM 2555 19-06-2026"/>
        <s v="NIVEL 974 M4 7S L30 PM 2556 19-06-2026"/>
        <s v="NIVEL 974 M4 7S L30 AM 2557 22-06-2026"/>
        <s v="NIVEL 974 M4 7S L30 AM 2558 22-06-2026"/>
        <s v="NIVEL 974 M4 7S L30 AM 2559 22-06-2026"/>
        <s v="NIVEL 974 M4 7S L30 AM 2560 22-06-2026"/>
        <s v="NIVEL 974 M4 7S L30 AM 2561 22-06-2026"/>
        <s v="NIVEL 974 M4 7S L30 AM 2562 22-06-2026"/>
        <s v="NIVEL 974 M4 7S L30 AM 2563 22-06-2026"/>
        <s v="NIVEL 974 M4 7S L30 AM 2564 22-06-2026"/>
        <s v="NIVEL 974 M4 7S L30 AM 2565 22-06-2026"/>
        <s v="NIVEL 974 M4 7S L30 AM 2566 22-06-2026"/>
        <s v="NIVEL 974 M4 7S L30 AM 2567 22-06-2026"/>
        <s v="NIVEL 974 M4 7S L30 AM 2568 22-06-2026"/>
        <s v="NIVEL 974 M4 7S L30 AM 2569 22-06-2026"/>
        <s v="NIVEL 974 M4 7S L30 AM 2570 22-06-2026"/>
        <s v="NIVEL 974 M4 7S L30 AM 2571 22-06-2026"/>
        <s v="NIVEL 974 M4 6N L33 AM 2572 22-06-2026"/>
        <s v="NIVEL 974 M4 6N L33 AM 2573 22-06-2026"/>
        <s v="NIVEL 974 M4 6N L33 AM 2574 22-06-2026"/>
        <s v="NIVEL 974 M4 6N L33 AM 2575 22-06-2026"/>
        <s v="NIVEL 974 M4 6N L33 AM 2576 22-06-2026"/>
        <s v="NIVEL 974 M4 6N L33 AM 2577 22-06-2026"/>
        <s v="NIVEL 974 M4 6N L33 AM 2578 22-06-2026"/>
        <s v="NIVEL 974 M4 6N L33 AM 2579 22-06-2026"/>
        <s v="NIVEL 974 M4 6N L33 AM 2580 22-06-2026"/>
        <s v="NIVEL 974 M4 7N RT AM 2581 22-06-2026"/>
        <s v="NIVEL 974 M4 7N RT AM 2582 22-06-2026"/>
        <s v="NIVEL 974 M4 7N RT AM 2583 22-06-2026"/>
        <s v="NIVEL 974 M4 7N RT AM 2584 22-06-2026"/>
        <s v="NIVEL 974 M4 7N RT AM 2585 22-06-2026"/>
        <s v="NIVEL 974 M4 7N RT AM 2586 22-06-2026"/>
        <s v="NIVEL 974 M4 7S L30 PM 2587 22-06-2026"/>
        <s v="NIVEL 974 M4 7S L30 PM 2588 22-06-2026"/>
        <s v="NIVEL 974 M4 7S L30 PM 2589 22-06-2026"/>
        <s v="NIVEL 974 M4 7S L30 PM 2590 22-06-2026"/>
        <s v="NIVEL 974 M4 7S L30 PM 2591 22-06-2026"/>
        <s v="NIVEL 974 M4 7S L30 PM 2592 22-06-2026"/>
        <s v="NIVEL 974 M4 7S L30 PM 2593 22-06-2026"/>
        <s v="NIVEL 974 M4 7N DQ PM 2594 22-06-2026"/>
        <s v="NIVEL 974 M4 7N DQ PM 2595 22-06-2026"/>
        <s v="NIVEL 974 M4 7N DQ PM 2596 22-06-2026"/>
        <s v="NIVEL 974 M4 7N DQ PM 2597 22-06-2026"/>
        <s v="NIVEL 974 M4 7N DQ PM 2598 22-06-2026"/>
        <s v="NIVEL 974 M4 6N L33 AM 2599 23-06-2026"/>
        <s v="NIVEL 974 M4 6N L33 AM 2600 23-06-2026"/>
        <s v="NIVEL 974 M4 6N L33 AM 2601 23-06-2026"/>
        <s v="NIVEL 974 M4 6N L33 AM 2602 23-06-2026"/>
        <s v="NIVEL 974 M4 6N L33 AM 2603 23-06-2026"/>
        <s v="NIVEL 974 M4 6N L33 AM 2604 23-06-2026"/>
        <s v="NIVEL 974 M4 6N L33 AM 2605 23-06-2026"/>
        <s v="NIVEL 974 M4 6N L33 AM 2606 23-06-2026"/>
        <s v="NIVEL 974 M4 6N L33 AM 2607 23-06-2026"/>
        <s v="NIVEL 974 M4 6N L33 AM 2608 23-06-2026"/>
        <s v="NIVEL 974 M4 6N L33 AM 2609 23-06-2026"/>
        <s v="NIVEL 974 M4 6N L33 AM 2610 23-06-2026"/>
        <s v="NIVEL 974 M4 6N L33 AM 2611 23-06-2026"/>
        <s v="NIVEL 974 M4 6N L33 AM 2612 23-06-2026"/>
        <s v="NIVEL 974 M4 6N L33 AM 2613 23-06-2026"/>
        <s v="NIVEL 974 M4 6N L33 AM 2614 23-06-2026"/>
        <s v="NIVEL 974 M4 6N L33 AM 2615 23-06-2026"/>
        <s v="NIVEL 974 M4 6N L33 AM 2616 23-06-2026"/>
        <s v="NIVEL 974 M4 6N L33 AM 2617 23-06-2026"/>
        <s v="NIVEL 974 M4 6N L33 AM 2618 23-06-2026"/>
        <s v="NIVEL 974 M4 6N L33 AM 2619 23-06-2026"/>
        <s v="NIVEL 974 M4 6N L33 AM 2620 23-06-2026"/>
        <s v="NIVEL 974 M4 6N L33 AM 2621 23-06-2026"/>
        <s v="NIVEL 974 M4 6N L33 AM 2622 23-06-2026"/>
        <s v="NIVEL 974 M4 6N L33 AM 2623 23-06-2026"/>
        <s v="NIVEL 974 M4 6N L33 AM 2624 23-06-2026"/>
        <s v="NIVEL 974 M4 6N L33 AM 2625 23-06-2026"/>
        <s v="NIVEL 974 M4 6N L33 AM 2626 23-06-2026"/>
        <s v="NIVEL 974 M4 6N L33 AM 2627 23-06-2026"/>
        <s v="NIVEL 974 M4 6N L33 AM 2628 23-06-2026"/>
        <s v="NIVEL 974 M4 7S L30 AM 2629 23-06-2026"/>
        <s v="NIVEL 974 M4 7S L30 AM 2630 23-06-2026"/>
        <s v="NIVEL 974 M4 7S L30 AM 2631 23-06-2026"/>
        <s v="NIVEL 974 M4 7S L30 AM 2632 23-06-2026"/>
        <s v="NIVEL 974 M4 7S L30 PM 2633 23-06-2026"/>
        <s v="NIVEL 974 M4 7S L30 PM 2634 23-06-2026"/>
        <s v="NIVEL 974 M4 7S L30 PM 2635 23-06-2026"/>
        <s v="NIVEL 974 M4 7S L30 PM 2636 23-06-2026"/>
        <s v="NIVEL 974 M4 7S L30 PM 2637 23-06-2026"/>
        <s v="NIVEL 974 M4 7N RT PM 2638 23-06-2026"/>
        <s v="NIVEL 974 M4 7N RT PM 2639 23-06-2026"/>
        <s v="NIVEL 974 M4 7N RT PM 2640 23-06-2026"/>
        <s v="NIVEL 974 M4 7N RT PM 2641 23-06-2026"/>
        <s v="NIVEL 974 M4 7S L30 PM 2642 23-06-2026"/>
        <s v="NIVEL 974 M4 7S L30 PM 2643 23-06-2026"/>
        <s v="NIVEL 974 M4 7S L30 PM 2644 23-06-2026"/>
        <s v="NIVEL 974 M4 7S L30 PM 2645 23-06-2026"/>
        <s v="NIVEL 974 M4 7S L30 PM 2646 23-06-2026"/>
        <s v="NIVEL 974 M4 7S L30 PM 2647 23-06-2026"/>
        <s v="NIVEL 974 M4 6N L33 AM 2648 24-06-2026"/>
        <s v="NIVEL 974 M4 6N L33 AM 2649 24-06-2026"/>
        <s v="NIVEL 974 M4 6N L33 AM 2650 24-06-2026"/>
        <s v="NIVEL 974 M4 6N L33 AM 2651 24-06-2026"/>
        <s v="NIVEL 974 M4 6N L33 AM 2652 24-06-2026"/>
        <s v="NIVEL 974 M4 6N L33 AM 2653 24-06-2026"/>
        <s v="NIVEL 974 M4 6N L33 AM 2654 24-06-2026"/>
        <s v="NIVEL 974 M4 6N L33 AM 2655 24-06-2026"/>
        <s v="NIVEL 974 M4 6N L33 AM 2656 24-06-2026"/>
        <s v="NIVEL 974 M4 6N L33 AM 2657 24-06-2026"/>
        <s v="NIVEL 974 M4 6N L33 AM 2658 24-06-2026"/>
        <s v="NIVEL 974 M4 6N L33 AM 2659 24-06-2026"/>
        <s v="NIVEL 974 M4 6N L33 AM 2660 24-06-2026"/>
        <s v="NIVEL 974 M4 6N L33 AM 2661 24-06-2026"/>
        <s v="NIVEL 974 M4 6N L33 AM 2662 24-06-2026"/>
        <s v="NIVEL 974 M4 6N L33 AM 2663 24-06-2026"/>
        <s v="NIVEL 974 M4 6N L33 AM 2664 24-06-2026"/>
        <s v="NIVEL 974 M4 6N L33 AM 2665 24-06-2026"/>
        <s v="NIVEL 974 M4 7S L30 AM 2666 24-06-2026"/>
        <s v="NIVEL 974 M4 7S L30 AM 2667 24-06-2026"/>
        <s v="NIVEL 974 M4 7S L30 AM 2668 24-06-2026"/>
        <s v="NIVEL 974 M4 7S L30 AM 2669 24-06-2026"/>
        <s v="NIVEL 974 M4 7S L30 AM 2670 24-06-2026"/>
        <s v="NIVEL 974 M4 7S L30 AM 2671 24-06-2026"/>
        <s v="NIVEL 974 M4 7S L30 PM 2672 24-06-2026"/>
        <s v="NIVEL 974 M4 7S L30 PM 2673 24-06-2026"/>
        <s v="NIVEL 974 M4 7S L30 PM 2674 24-06-2026"/>
        <s v="NIVEL 974 M4 7S L30 PM 2675 24-06-2026"/>
        <s v="NIVEL 974 M4 7S L30 PM 2676 24-06-2026"/>
        <s v="NIVEL 974 M4 7S L30 PM 2677 24-06-2026"/>
        <s v="NIVEL 974 M4 7S L30 PM 2678 24-06-2026"/>
        <s v="NIVEL 974 M4 7S L30 PM 2679 24-06-2026"/>
        <s v="NIVEL 974 M4 6N L33 AM 2680 25-06-2026"/>
        <s v="NIVEL 974 M4 6N L33 AM 2681 25-06-2026"/>
        <s v="NIVEL 974 M4 6N L33 AM 2682 25-06-2026"/>
        <s v="NIVEL 974 M4 6N L33 AM 2683 25-06-2026"/>
        <s v="NIVEL 974 M4 6N L33 AM 2684 25-06-2026"/>
        <s v="NIVEL 974 M4 6N L33 AM 2685 25-06-2026"/>
        <s v="NIVEL 974 M4 6N L33 AM 2686 25-06-2026"/>
        <s v="NIVEL 974 M4 6N L33 AM 2687 25-06-2026"/>
        <s v="NIVEL 974 M4 6N L33 AM 2688 25-06-2026"/>
        <s v="NIVEL 974 M4 6N L33 AM 2689 25-06-2026"/>
        <s v="NIVEL 974 M4 6N L33 AM 2690 25-06-2026"/>
        <s v="NIVEL 974 M4 6N L33 AM 2691 25-06-2026"/>
        <s v="NIVEL 974 M4 6N L33 AM 2692 25-06-2026"/>
        <s v="NIVEL 974 M4 6N L33 AM 2693 25-06-2026"/>
        <s v="NIVEL 974 M4 6N L33 AM 2694 25-06-2026"/>
        <s v="NIVEL 974 M4 6N L33 AM 2695 25-06-2026"/>
        <s v="NIVEL 974 M4 6N L33 AM 2696 25-06-2026"/>
        <s v="NIVEL 974 M4 6N L33 AM 2697 25-06-2026"/>
        <s v="NIVEL 974 M4 6N L33 AM 2698 25-06-2026"/>
        <s v="NIVEL 974 M4 6N L33 AM 2699 25-06-2026"/>
        <s v="NIVEL 974 M4 6N L33 AM 2700 25-06-2026"/>
        <s v="NIVEL 974 M4 6N L33 AM 2701 25-06-2026"/>
        <s v="NIVEL 974 M4 6N L33 AM 2702 25-06-2026"/>
        <s v="NIVEL 974 M4 6N L33 AM 2703 25-06-2026"/>
        <s v="NIVEL 974 M4 6N L33 AM 2704 25-06-2026"/>
        <s v="NIVEL 974 M4 7S L30 PM 2705 25-06-2026"/>
        <s v="NIVEL 974 M4 7S L30 PM 2706 25-06-2026"/>
        <s v="NIVEL 974 M4 7S L30 PM 2707 25-06-2026"/>
        <s v="NIVEL 974 M4 7S L30 PM 2708 25-06-2026"/>
        <s v="NIVEL 974 M4 7S L30 PM 2709 25-06-2026"/>
        <s v="NIVEL 974 M4 7S L30 PM 2710 25-06-2026"/>
        <s v="NIVEL 974 M4 7S L30 PM 2711 25-06-2026"/>
        <s v="NIVEL 974 M4 7S L30 PM 2712 25-06-2026"/>
        <s v="NIVEL 974 M4 7S L30 PM 2713 25-06-2026"/>
        <s v="NIVEL 974 M4 7S L30 PM 2714 25-06-2026"/>
        <s v="NIVEL 974 M4 7S L30 PM 2715 25-06-2026"/>
        <s v="NIVEL 974 M4 7S L30 PM 2716 25-06-2026"/>
        <s v="NIVEL 974 M4 7S L30 PM 2717 25-06-2026"/>
        <s v="NIVEL 974 M4 7S L30 PM 2718 25-06-2026"/>
        <s v="NIVEL 974 M4 6N L33 AM 2719 26-06-2026"/>
        <s v="NIVEL 974 M4 6N L33 AM 2720 26-06-2026"/>
        <s v="NIVEL 974 M4 6N L33 AM 2721 26-06-2026"/>
        <s v="NIVEL 974 M4 6N L33 AM 2722 26-06-2026"/>
        <s v="NIVEL 974 M4 6N L33 AM 2723 26-06-2026"/>
        <s v="NIVEL 974 M4 6N L33 AM 2724 26-06-2026"/>
        <s v="NIVEL 974 M4 6N L33 AM 2725 26-06-2026"/>
        <s v="NIVEL 974 M4 6N L33 AM 2726 26-06-2026"/>
        <s v="NIVEL 974 M4 6N L33 AM 2727 26-06-2026"/>
        <s v="NIVEL 974 M4 6N L33 AM 2728 26-06-2026"/>
        <s v="NIVEL 974 M4 6N L33 AM 2729 26-06-2026"/>
        <s v="NIVEL 974 M4 6N L33 AM 2730 26-06-2026"/>
        <s v="NIVEL 974 M4 6N L33 AM 2731 26-06-2026"/>
        <s v="NIVEL 974 M4 6N L33 AM 2732 26-06-2026"/>
        <s v="NIVEL 974 M4 6N L33 AM 2733 26-06-2026"/>
        <s v="NIVEL 974 M4 6N L33 AM 2734 26-06-2026"/>
        <s v="NIVEL 974 M4 6N L33 AM 2735 26-06-2026"/>
        <s v="NIVEL 974 M4 6N L33 AM 2736 26-06-2026"/>
        <s v="NIVEL 974 M4 6N L33 AM 2737 26-06-2026"/>
        <s v="NIVEL 974 M4 6N L33 AM 2738 26-06-2026"/>
        <s v="NIVEL 974 M4 6N L33 AM 2739 26-06-2026"/>
        <s v="NIVEL 974 M4 6N L33 AM 2740 26-06-2026"/>
        <s v="NIVEL 974 M4 6N L33 AM 2741 26-06-2026"/>
        <s v="NIVEL 974 M4 7S L30 PM 2742 25-06-2026"/>
        <s v="NIVEL 974 M4 7S L30 PM 2743 25-06-2026"/>
        <s v="NIVEL 974 M4 7S L30 PM 2744 25-06-2026"/>
        <s v="NIVEL 974 M4 7S L30 PM 2745 25-06-2026"/>
        <s v="NIVEL 974 M4 6N AM 2746 26-06-2026"/>
        <s v="NIVEL 974 M4 6N AM 2747 26-06-2026"/>
        <s v="NIVEL 974 M4 6N AM 2748 26-06-2026"/>
        <s v="NIVEL 974 M4 6N AM 2749 26-06-2026"/>
        <s v="NIVEL 974 M4 6N AM 2750 26-06-2026"/>
        <s v="NIVEL 974 M4 7S L30 PM 2751 26-06-2026"/>
        <s v="NIVEL 974 M4 7S L30 PM 2752 26-06-2026"/>
        <s v="NIVEL 974 M4 7S L30 PM 2753 26-06-2026"/>
        <s v="NIVEL 974 M4 7S L30 PM 2754 26-06-2026"/>
        <s v="NIVEL 974 M4 7S L30 PM 2755 26-06-2026"/>
        <s v="NIVEL 974 M4 7S L30 PM 2756 26-06-2026"/>
        <s v="NIVEL 974 M4 7S L30 PM 2757 26-06-2026"/>
        <s v="NIVEL 974 M4 7S L30 AM 2758 24-06-2026"/>
        <s v="NIVEL 974 M4 7S L30 AM 2759 24-06-2026"/>
        <s v="NIVEL 974 M4 7S L30 AM 2760 24-06-2026"/>
        <s v="NIVEL 974 M4 7S L30 AM 2761 24-06-2026"/>
        <s v="NIVEL 974 M4 6N L33 AM 2762 27-06-2026"/>
        <s v="NIVEL 974 M4 6N L33 AM 2763 27-06-2026"/>
        <s v="NIVEL 974 M4 6N L33 AM 2764 27-06-2026"/>
        <s v="NIVEL 974 M4 6N L33 AM 2765 27-06-2026"/>
        <s v="NIVEL 974 M4 6N L33 AM 2766 27-06-2026"/>
        <s v="NIVEL 974 M4 6N L33 AM 2767 27-06-2026"/>
        <s v="NIVEL 974 M4 6N L33 AM 2768 27-06-2026"/>
        <s v="NIVEL 974 M4 6N L33 AM 2769 27-06-2026"/>
        <s v="NIVEL 974 M4 6N L33 AM 2770 27-06-2026"/>
        <s v="NIVEL 974 M4 6N L33 AM 2771 27-06-2026"/>
        <s v="NIVEL 974 M4 6N L33 AM 2772 27-06-2026"/>
        <s v="NIVEL 974 M4 6N L33 AM 2773 27-06-2026"/>
        <s v="NIVEL 974 M4 6N L33 AM 2774 27-06-2026"/>
        <s v="NIVEL 974 M4 6N L33 AM 2775 27-06-2026"/>
        <s v="NIVEL 974 M4 6N L33 AM 2776 27-06-2026"/>
        <s v="NIVEL 974 M4 6N L33 AM 2777 27-06-2026"/>
        <s v="NIVEL 974 M4 6N L33 AM 2778 27-06-2026"/>
        <s v="NIVEL 974 M4 6N L33 AM 2779 27-06-2026"/>
        <s v="NIVEL 974 M4 6N L33 AM 2780 27-06-2026"/>
        <s v="NIVEL 974 M4 6N L33 AM 2781 27-06-2026"/>
        <s v="NIVEL 974 M4 6N L33 AM 2782 27-06-2026"/>
        <s v="NIVEL 974 M4 6N L33 AM 2783 27-06-2026"/>
        <s v="NIVEL 974 M4 7S L30 PM 2784 27-06-2026"/>
        <s v="NIVEL 974 M4 7S L30 PM 2785 27-06-2026"/>
        <s v="NIVEL 974 M4 7S L30 PM 2786 27-06-2026"/>
        <s v="NIVEL 974 M4 7S L30 PM 2787 27-06-2026"/>
        <s v="NIVEL 974 M4 7S L30 PM 2788 27-06-2026"/>
        <s v="NIVEL 974 M4 7S L30 PM 2789 27-06-2026"/>
        <s v="NIVEL 974 M4 7S L30 PM 2790 27-06-2026"/>
        <s v="NIVEL 974 M4 7S L30 PM 2791 27-06-2026"/>
        <s v="NIVEL 974 M4 7S L30 PM 2792 27-06-2026"/>
        <s v="NIVEL 974 M4 7S L30 PM 2793 27-06-2026"/>
        <s v="NIVEL 974 M4 7S L30 PM 2794 27-06-2026"/>
        <s v="NIVEL 974 M4 7S L30 PM 2795 27-06-2026"/>
        <s v="NIVEL 974 M4 7S L30 PM 2796 27-06-2026"/>
        <s v="NIVEL 974 M4 7S L30 PM 2797 27-06-2026"/>
        <s v="NIVEL 974 M4 7S L30 PM 2798 27-06-2026"/>
        <s v="NIVEL 974 M4 7S L30 PM 2799 27-06-2026"/>
        <s v="NIVEL 974 M4 7S L30 PM 2800 27-06-2026"/>
        <s v="NIVEL 974 M4 7S L30 PM 2801 27-06-2026"/>
        <s v="NIVEL 974 M4 6N L33 AM 2802 30-06-2026"/>
        <s v="NIVEL 974 M4 6N L33 AM 2803 30-06-2026"/>
        <s v="NIVEL 974 M4 6N L33 AM 2804 30-06-2026"/>
        <s v="NIVEL 974 M4 6N L33 AM 2805 30-06-2026"/>
        <s v="NIVEL 974 M4 6N L33 AM 2806 30-06-2026"/>
        <s v="NIVEL 974 M4 6N L33 AM 2807 30-06-2026"/>
        <s v="NIVEL 974 M4 6N L33 AM 2808 30-06-2026"/>
        <s v="NIVEL 974 M4 6N L33 AM 2809 30-06-2026"/>
        <s v="NIVEL 974 M4 6N L33 AM 2810 30-06-2026"/>
        <s v="NIVEL 974 M4 6N L33 AM 2811 30-06-2026"/>
        <s v="NIVEL 974 M4 6N L33 AM 2812 30-06-2026"/>
        <s v="NIVEL 974 M4 6N L33 AM 2813 30-06-2026"/>
        <s v="NIVEL 974 M4 6N L33 AM 2814 30-06-2026"/>
        <s v="NIVEL 974 M4 6N L33 AM 2815 30-06-2026"/>
        <s v="NIVEL 974 M4 6N L33 AM 2816 30-06-2026"/>
        <s v="NIVEL 974 M4 6N L33 AM 2817 30-06-2026"/>
        <s v="NIVEL 974 M4 6N L33 AM 2818 30-06-2026"/>
        <s v="NIVEL 974 M4 7S L30 AM 2819 30-06-2026"/>
        <s v="NIVEL 974 M4 7S L30 AM 2820 30-06-2026"/>
        <s v="NIVEL 974 M4 7S L30 AM 2821 30-06-2026"/>
        <s v="NIVEL 974 M4 7S L30 AM 2822 30-06-2026"/>
        <s v="NIVEL 974 M4 7S L30 AM 2823 30-06-2026"/>
        <s v="NIVEL 974 M4 7S L30 AM 2824 30-06-2026"/>
        <s v="NIVEL 974 M4 7S L30 AM 2825 30-06-2026"/>
        <s v="NIVEL 974 M4 7S L30 AM 2826 30-06-2026"/>
        <s v="NIVEL 974 M4 7S L30 AM 2827 30-06-2026"/>
        <s v="NIVEL 974 M4 7S L30 AM 2828 30-06-2026"/>
        <s v="NIVEL 974 M4 7S L30 AM 2829 30-06-2026"/>
        <s v="NIVEL 974 M4 7S L30 AM 2830 30-06-2026"/>
        <s v="NIVEL 974 M4 7S L30 AM 2831 30-06-2026"/>
        <s v="NIVEL 974 M4 7S L30 AM 2832 30-06-2026"/>
        <s v="NIVEL 974 M4 7S L30 AM 2833 30-06-2026"/>
        <s v="NIVEL 974 M4 6N L33 PM 2834 30-06-2026"/>
        <s v="NIVEL 974 M4 6N L33 PM 2835 30-06-2026"/>
        <s v="NIVEL 974 M4 6N L33 PM 2836 30-06-2026"/>
        <s v="NIVEL 974 M4 6N L33 PM 2837 30-06-2026"/>
        <s v="NIVEL 974 M4 6N L33 PM 2838 30-06-2026"/>
        <s v="NIVEL 974 M4 6N L33 PM 2839 30-06-2026"/>
        <s v="NIVEL 974 M4 6N L33 AM 2840 01-07-2026"/>
        <s v="NIVEL 974 M4 6N L33 AM 2841 01-07-2026"/>
        <s v="NIVEL 974 M4 6N L33 AM 2842 01-07-2026"/>
        <s v="NIVEL 974 M4 6N L33 AM 2843 01-07-2026"/>
        <s v="NIVEL 974 M4 6N L33 AM 2844 01-07-2026"/>
        <s v="NIVEL 974 M4 6N L33 AM 2845 01-07-2026"/>
        <s v="NIVEL 974 M4 6N L33 AM 2846 01-07-2026"/>
        <s v="NIVEL 974 M4 6N L33 AM 2847 01-07-2026"/>
        <s v="NIVEL 974 M4 7S L30 AM 2848 01-07-2026"/>
        <s v="NIVEL 974 M4 7S L30 AM 2849 01-07-2026"/>
        <s v="NIVEL 974 M4 7S L30 AM 2850 01-07-2026"/>
        <s v="NIVEL 974 M4 7S L30 AM 2851 01-07-2026"/>
        <s v="NIVEL 974 M4 7S L30 AM 2852 01-07-2026"/>
        <s v="NIVEL 974 M4 7S L30 AM 2853 01-07-2026"/>
        <s v="NIVEL 974 M4 7S L30 AM 2854 01-07-2026"/>
        <s v="NIVEL 974 M4 7S L30 AM 2855 01-07-2026"/>
        <s v="NIVEL 974 M4 7S L30 AM 2856 01-07-2026"/>
        <s v="NIVEL 974 M4 7S L30 AM 2857 01-07-2026"/>
        <s v="NIVEL 974 M4 7S L30 AM 2858 01-07-2026"/>
        <s v="NIVEL 974 M4 7S L30 AM 2859 01-07-2026"/>
        <s v="NIVEL 974 M4 7S L30 AM 2860 01-07-2026"/>
        <s v="NIVEL 974 M4 7S L30 AM 2861 01-07-2026"/>
        <s v="NIVEL 974 M4 7S L30 AM 2862 01-07-2026"/>
        <s v="NIVEL 974 M4 7S L30 AM 2863 01-07-2026"/>
        <s v="NIVEL 974 M4 7S L30 AM 2864 01-07-2026"/>
        <s v="NIVEL 974 M4 7S L30 PM 2865 01-07-2026"/>
        <s v="NIVEL 974 M4 7S L30 PM 2866 01-07-2026"/>
        <s v="NIVEL 974 M4 7S L30 PM 2867 01-07-2026"/>
        <s v="NIVEL 974 M4 7S L30 PM 2868 01-07-2026"/>
        <s v="NIVEL 974 M4 7S L30 PM 2869 01-07-2026"/>
        <s v="NIVEL 974 M4 7S L30 PM 2870 01-07-2026"/>
        <s v="NIVEL 974 M4 7S L30 PM 2871 01-07-2026"/>
        <s v="NIVEL 974 M4 7S L30 PM 2872 01-07-2026"/>
        <s v="NIVEL 974 M4 7S L30 PM 2873 01-07-2026"/>
        <s v="NIVEL 974 M4 6N L33 AM 2874 02-07-2026"/>
        <s v="NIVEL 974 M4 6N L33 AM 2875 02-07-2026"/>
        <s v="NIVEL 974 M4 6N L33 AM 2876 02-07-2026"/>
        <s v="NIVEL 974 M4 6N L33 AM 2877 02-07-2026"/>
        <s v="NIVEL 974 M4 6N L33 AM 2878 02-07-2026"/>
        <s v="NIVEL 974 M4 6N L33 AM 2879 02-07-2026"/>
        <s v="NIVEL 974 M4 6N L33 AM 2880 02-07-2026"/>
        <s v="NIVEL 974 M4 6N L33 AM 2881 02-07-2026"/>
        <s v="NIVEL 974 M4 6N L33 AM 2882 02-07-2026"/>
        <s v="NIVEL 974 M4 6N L33 AM 2883 02-07-2026"/>
        <s v="NIVEL 974 M4 6N L33 AM 2884 02-07-2026"/>
        <s v="NIVEL 974 M4 6N L33 AM 2885 02-07-2026"/>
        <s v="NIVEL 974 M4 6N L33 AM 2886 02-07-2026"/>
        <s v="NIVEL 974 M4 6N L33 AM 2887 02-07-2026"/>
        <s v="NIVEL 974 M4 6N L33 AM 2888 02-07-2026"/>
        <s v="NIVEL 974 M4 6N L33 AM 2889 02-07-2026"/>
        <s v="NIVEL 974 M4 6N L33 AM 2890 02-07-2026"/>
        <s v="NIVEL 974 M4 6N L33 AM 2891 02-07-2026"/>
        <s v="NIVEL 974 M4 7S L30 AM 2892 02-07-2026"/>
        <s v="NIVEL 974 M4 7S L30 AM 2893 02-07-2026"/>
        <s v="NIVEL 974 M4 7S L30 AM 2894 02-07-2026"/>
        <s v="NIVEL 974 M4 7S L30 AM 2895 02-07-2026"/>
        <s v="NIVEL 974 M4 7S L30 AM 2896 02-07-2026"/>
        <s v="NIVEL 974 M4 7S L30 AM 2897 02-07-2026"/>
        <s v="NIVEL 974 M4 7S L30 AM 2898 02-07-2026"/>
        <s v="NIVEL 974 M4 7S L30 AM 2899 02-07-2026"/>
        <s v="NIVEL 974 M4 7S L30 AM 2900 02-07-2026"/>
        <s v="NIVEL 974 M4 7S L30 AM 2901 02-07-2026"/>
        <s v="NIVEL 974 M4 7S L30 AM 2902 02-07-2026"/>
        <s v="NIVEL 974 M4 7S L30 AM 2903 02-07-2026"/>
        <s v="NIVEL 974 M4 6N L33 PM 2904 02-07-2026"/>
        <s v="NIVEL 974 M4 6N L33 PM 2905 02-07-2026"/>
        <s v="NIVEL 974 M4 6N L33 PM 2906 02-07-2026"/>
        <s v="NIVEL 974 M4 6N L33 PM 2907 02-07-2026"/>
        <s v="NIVEL 974 M4 7S L30 PM 2908 02-07-2026"/>
        <s v="NIVEL 974 M4 7S L30 PM 2909 02-07-2026"/>
        <s v="NIVEL 974 M4 7S L30 PM 2910 02-07-2026"/>
        <s v="NIVEL 974 M4 7S L30 PM 2911 02-07-2026"/>
        <s v="NIVEL 974 M4 7S L30 PM 2912 02-07-2026"/>
        <s v="NIVEL 974 M4 7S L30 PM 2913 02-07-2026"/>
        <s v="NIVEL 974 M4 7S L30 PM 2914 02-07-2026"/>
        <s v="NIVEL 974 M4 7S L30 PM 2915 02-07-2026"/>
        <s v="NIVEL 974 M4 7S L30 PM 2916 02-07-2026"/>
        <s v="NIVEL 974 M4 7S L30 PM 2917 02-07-2026"/>
        <s v="NIVEL 974 M4 7S L30 AM 2918 03-07-2026"/>
        <s v="NIVEL 974 M4 7S L30 AM 2919 03-07-2026"/>
        <s v="NIVEL 974 M4 7S L30 AM 2920 03-07-2026"/>
        <s v="NIVEL 974 M4 7S L30 AM 2921 03-07-2026"/>
        <s v="NIVEL 974 M4 7S L30 AM 2922 03-07-2026"/>
        <s v="NIVEL 974 M4 7S L30 AM 2923 03-07-2026"/>
        <s v="NIVEL 974 M4 7S L30 AM 2924 03-07-2026"/>
        <s v="NIVEL 974 M4 7S L30 AM 2925 03-07-2026"/>
        <s v="NIVEL 974 M4 7S L30 AM 2926 03-07-2026"/>
        <s v="NIVEL 974 M4 7S L30 AM 2927 03-07-2026"/>
        <s v="NIVEL 974 M4 7S L30 AM 2928 03-07-2026"/>
        <s v="NIVEL 974 M4 7S L30 AM 2929 03-07-2026"/>
        <s v="NIVEL 974 M4 7S L30 AM 2930 03-07-2026"/>
        <s v="NIVEL 974 M4 7S L30 AM 2931 03-07-2026"/>
        <s v="NIVEL 974 M4 7S L30 AM 2932 03-07-2026"/>
        <s v="NIVEL 974 M4 7S L30 AM 2933 03-07-2026"/>
        <s v="NIVEL 974 M4 7S L30 AM 2934 03-07-2026"/>
        <s v="NIVEL 974 M4 6N L33 AM 2935 03-07-2026"/>
        <s v="NIVEL 974 M4 6N L33 AM 2936 03-07-2026"/>
        <s v="NIVEL 974 M4 6N L33 AM 2937 03-07-2026"/>
        <s v="NIVEL 974 M4 6N L33 AM 2938 03-07-2026"/>
        <s v="NIVEL 974 M4 6N L33 AM 2939 03-07-2026"/>
        <s v="NIVEL 974 M4 6N L33 AM 2940 03-07-2026"/>
        <s v="NIVEL 974 M4 6N L33 AM 2941 03-07-2026"/>
        <s v="NIVEL 974 M4 6N L33 AM 2942 03-07-2026"/>
        <s v="NIVEL 974 M4 6N L33 AM 2943 03-07-2026"/>
        <s v="NIVEL 974 M4 6N L33 AM 2944 03-07-2026"/>
        <s v="NIVEL 974 M4 7S L30 AM 2945 02-07-2026"/>
        <s v="NIVEL 974 M4 7S L30 AM 2946 02-07-2026"/>
        <s v="NIVEL 974 M4 7S L30 AM 2947 02-07-2026"/>
        <s v="NIVEL 974 M4 7S L30 AM 2948 02-07-2026"/>
        <s v="NIVEL 974 M4 7S L30 AM 2949 02-07-2026"/>
        <s v="NIVEL 974 M4 7S L30 AM 2950 02-07-2026"/>
        <s v="NIVEL 974 M4 7S L30 PM 2951 27-06-2026"/>
        <s v="NIVEL 974 M4 7S L30 PM 2952 27-06-2026"/>
        <s v="NIVEL 974 M4 7S L30 PM 2953 27-06-2026"/>
        <s v="NIVEL 974 M4 7S L30 PM 2954 27-06-2026"/>
        <s v="NIVEL 974 M4 7S L30 AM 2955 06-07-2026"/>
        <s v="NIVEL 974 M4 7S L30 AM 2956 06-07-2026"/>
        <s v="NIVEL 974 M4 7S L30 AM 2957 06-07-2026"/>
        <s v="NIVEL 974 M4 7S L30 AM 2958 06-07-2026"/>
        <s v="NIVEL 974 M4 7S L30 AM 2959 06-07-2026"/>
        <s v="NIVEL 974 M4 7S L30 AM 2960 06-07-2026"/>
        <s v="NIVEL 974 M4 7S L30 AM 2961 06-07-2026"/>
        <s v="NIVEL 974 M4 7S L30 AM 2962 06-07-2026"/>
        <s v="NIVEL 974 M4 7S L30 AM 2963 06-07-2026"/>
        <s v="NIVEL 974 M4 7S L30 AM 2964 06-07-2026"/>
        <s v="NIVEL 974 M4 7S L30 AM 2965 06-07-2026"/>
        <s v="NIVEL 974 M4 7S L30 AM 2966 06-07-2026"/>
        <s v="NIVEL 974 M4 7S L30 AM 2967 06-07-2026"/>
        <s v="NIVEL 974 M4 7S L30 AM 2968 06-07-2026"/>
        <s v="NIVEL 974 M4 7S L30 AM 2969 06-07-2026"/>
        <s v="NIVEL 974 M4 7S L30 AM 2970 06-07-2026"/>
        <s v="NIVEL 974 M4 7S L30 AM 2971 06-07-2026"/>
        <s v="NIVEL 974 M4 7S L30 AM 2972 06-07-2026"/>
        <s v="NIVEL 974 M4 7S L30 AM 2973 06-07-2026"/>
        <s v="NIVEL 974 M4 7S L30 AM 2974 06-07-2026"/>
        <s v="NIVEL 974 M4 7S L30 AM 2975 06-07-2026"/>
        <s v="NIVEL 974 M4 7S L30 AM 2976 06-07-2026"/>
        <s v="NIVEL 974 M4 7S L30 AM 2977 06-07-2026"/>
        <s v="NIVEL 974 M4 6N L33 AM 2978 06-07-2026"/>
        <s v="NIVEL 974 M4 6N L33 AM 2979 06-07-2026"/>
        <s v="NIVEL 974 M4 6N L33 AM 2980 06-07-2026"/>
        <s v="NIVEL 974 M4 6N L33 AM 2981 06-07-2026"/>
        <s v="NIVEL 974 M4 6N L33 AM 2982 06-07-2026"/>
        <s v="NIVEL 974 M4 6N L33 AM 2983 06-07-2026"/>
        <s v="NIVEL 974 M4 6N L33 AM 2984 06-07-2026"/>
        <s v="NIVEL 974 M4 6N L33 AM 2985 06-07-2026"/>
        <s v="NIVEL 974 M4 6N L33 AM 2986 06-07-2026"/>
        <s v="NIVEL 974 M4 6N L33 AM 2987 06-07-2026"/>
        <s v="NIVEL 974 M4 6N L33 AM 2988 06-07-2026"/>
        <s v="NIVEL 974 M4 7S L30 PM 2989 06-07-2026"/>
        <s v="NIVEL 974 M4 7S L30 PM 2990 06-07-2026"/>
        <s v="NIVEL 974 M4 7S L30 PM 2991 06-07-2026"/>
        <s v="NIVEL 974 M4 7S L30 PM 2992 06-07-2026"/>
        <s v="NIVEL 974 M4 7S L30 PM 2993 06-07-2026"/>
        <s v="NIVEL 974 M4 7S L30 PM 2994 06-07-2026"/>
        <s v="NIVEL 974 M4 7S L30 PM 2995 06-07-2026"/>
        <m u="1"/>
        <s v="M3 -11S RP MADRUGADA 5219 21-11-2025" u="1"/>
        <s v="M3 -11S RP MADRUGADA 5220 21-11-2025" u="1"/>
        <s v="M3 -11S RP MADRUGADA 5221 21-11-2025" u="1"/>
        <s v="M3 -13S L9 MADRUGADA 4775 11-11-2025" u="1"/>
        <s v="M3 -13S L9 MADRUGADA 4776 11-11-2025" u="1"/>
        <s v="M3 -13S L9 MADRUGADA 4777 11-11-2025" u="1"/>
        <s v="M3 -13S L9 MADRUGADA 4778 11-11-2025" u="1"/>
        <s v="M3 -13S L9 MADRUGADA 4779 11-11-2025" u="1"/>
        <s v="M3 -13S L9 MADRUGADA 4780 11-11-2025" u="1"/>
        <s v="M3 -13S L9 MADRUGADA 4781 11-11-2025" u="1"/>
        <s v="M3 -13S L9 MADRUGADA 4782 11-11-2025" u="1"/>
        <s v="M3 -13S L9 MADRUGADA 5225 21-11-2025" u="1"/>
        <s v="M3 -13S L9 MADRUGADA 5226 21-11-2025" u="1"/>
        <s v="M3 -13S L9 MADRUGADA 5227 21-11-2025" u="1"/>
        <s v="M3 -13S L9 MADRUGADA 5228 21-11-2025" u="1"/>
        <s v="M3 -13S L9 MADRUGADA 5229 21-11-2025" u="1"/>
        <s v="M3 -13S L9 NORTE NOCHE  27-11-2025" u="1"/>
        <s v="M5 -2NH2 REC NOCHE  26-11-2025" u="1"/>
        <s v="M3 -11S DQ MADRUGADA 4880 13-11-2025" u="1"/>
        <s v="M3 -11S DQ MADRUGADA 4881 13-11-2025" u="1"/>
        <s v="M3 -11S RP MADRUGADA 4337 03-11-2025" u="1"/>
        <s v="M3 -13S L9 MADRUGADA 4338 03-11-2025" u="1"/>
        <s v="M3 -13S L9 MADRUGADA 4339 03-11-2025" u="1"/>
        <s v="M3 -13S L9 MADRUGADA 4340 03-11-2025" u="1"/>
        <s v="M3 -13S L9 MADRUGADA 4341 03-11-2025" u="1"/>
        <s v="M3 -13S L9 MADRUGADA 4342 03-11-2025" u="1"/>
        <s v="M3 -13S L9 MADRUGADA 4343 03-11-2025" u="1"/>
        <s v="M3 -13S L9 MADRUGADA 4344 03-11-2025" u="1"/>
        <s v="M3 -13S L9 MADRUGADA 4345 03-11-2025" u="1"/>
        <s v="M3 -13S L9 MADRUGADA 4346 03-11-2025" u="1"/>
        <s v="M3 -13S L9 MADRUGADA 4347 03-11-2025" u="1"/>
        <s v="M3 -13S L9 MADRUGADA 4885 13-11-2025" u="1"/>
        <s v="M3 -13S L9 MADRUGADA 4886 13-11-2025" u="1"/>
        <s v="M3 -13S L9 MADRUGADA 4887 13-11-2025" u="1"/>
        <s v="M3 -13S L9 MADRUGADA 4888 13-11-2025" u="1"/>
        <s v="M3 -13S L9 MADRUGADA 4889 13-11-2025" u="1"/>
        <s v="M3 -13S L9 MADRUGADA 4890 13-11-2025" u="1"/>
        <s v="M3 -13S L9 MADRUGADA 4891 13-11-2025" u="1"/>
        <s v="M3 -13S L9 MADRUGADA 4892 13-11-2025" u="1"/>
        <s v="NIVEL 1005 AM 137 12-01-2026" u="1"/>
        <s v="NIVEL 1005 PM 146 12-01-2026" u="1"/>
        <s v="NIVEL 1005 PM 147 12-01-2026" u="1"/>
        <s v="NIVEL 1005 PM 148 12-01-2026" u="1"/>
        <s v="NIVEL 1018 AM 138 12-01-2026" u="1"/>
        <s v="NIVEL 1018 AM 139 12-01-2026" u="1"/>
        <s v="NIVEL 1018 AM 140 12-01-2026" u="1"/>
        <s v="NIVEL 1018 AM 141 12-01-2026" u="1"/>
        <s v="NIVEL 1018 AM 142 12-01-2026" u="1"/>
        <s v="NIVEL 1018 AM 143 12-01-2026" u="1"/>
        <s v="NIVEL 1018 AM 144 12-01-2026" u="1"/>
        <s v="NIVEL 1018 AM 145 12-01-2026" u="1"/>
        <s v="NIVEL 1018 AM 253 22-01-2026" u="1"/>
        <s v="NIVEL 1018 AM 254 22-01-2026" u="1"/>
        <s v="NIVEL 1018 AM 255 22-01-2026" u="1"/>
        <s v="NIVEL 1018 AM 256 22-01-2026" u="1"/>
        <s v="NIVEL 1018 AM 257 22-01-2026" u="1"/>
        <s v="NIVEL 1018 AM 258 22-01-2026" u="1"/>
        <s v="NIVEL 1018 PM 149 12-01-2026" u="1"/>
        <s v="NIVEL 1018 PM 150 12-01-2026" u="1"/>
        <s v="NIVEL 1018 PM 151 12-01-2026" u="1"/>
        <s v="NIVEL 1018 PM 152 12-01-2026" u="1"/>
        <s v="NIVEL 1018 PM 153 12-01-2026" u="1"/>
        <s v="NIVEL 1018 PM 154 12-01-2026" u="1"/>
        <s v="M3 -11N RP MADRUGADA 5299 24-11-2025" u="1"/>
        <s v="M3 -11N RP MADRUGADA 5300 24-11-2025" u="1"/>
        <s v="M3 -11N RP MADRUGADA 5301 24-11-2025" u="1"/>
        <s v="M3 -11N RP MADRUGADA 5302 24-11-2025" u="1"/>
        <s v="M3 -11S RP MADRUGADA 4395 04-11-2025" u="1"/>
        <s v="M3 -11S RP MADRUGADA 4396 04-11-2025" u="1"/>
        <s v="M3 -11S RP MADRUGADA 4397 04-11-2025" u="1"/>
        <s v="M3 -11S RP MADRUGADA 4398 04-11-2025" u="1"/>
        <s v="M3 -13S L9 MADRUGADA 4399 04-11-2025" u="1"/>
        <s v="M3 -13S L9 MADRUGADA 4400 04-11-2025" u="1"/>
        <s v="M3 -13S L9 MADRUGADA 4401 04-11-2025" u="1"/>
        <s v="M3 -13S L9 MADRUGADA 4402 04-11-2025" u="1"/>
        <s v="M3 -13S L9 MADRUGADA 4403 04-11-2025" u="1"/>
        <s v="M3 -13S L9 MADRUGADA 4404 04-11-2025" u="1"/>
        <s v="M3 -13S L9 MADRUGADA 4405 04-11-2025" u="1"/>
        <s v="M3 -13S L9 MADRUGADA 4406 04-11-2025" u="1"/>
        <s v="M3 -13S L9 MADRUGADA 4407 04-11-2025" u="1"/>
        <s v="M3 -13S L9 MADRUGADA 5303 24-11-2025" u="1"/>
        <s v="M3 -13S L9 MADRUGADA 5304 24-11-2025" u="1"/>
        <s v="M3 -13S L9 MADRUGADA 5305 24-11-2025" u="1"/>
        <s v="M3 -13S L9 MADRUGADA 5306 24-11-2025" u="1"/>
        <s v="M3 -13S L9 MADRUGADA 5307 24-11-2025" u="1"/>
        <s v="M3 -13S L9 MADRUGADA 5308 24-11-2025" u="1"/>
        <s v="M3 -13S L9 MADRUGADA 5309 24-11-2025" u="1"/>
        <s v="M3 -13S L9 MADRUGADA 5310 24-11-2025" u="1"/>
        <s v="M3 -13S L9 MADRUGADA 5311 24-11-2025" u="1"/>
        <s v="M3 -13S L9 MADRUGADA 5312 24-11-2025" u="1"/>
        <s v="M3 -13S L9 MADRUGADA 5313 24-11-2025" u="1"/>
        <s v="NIVEL 1018 AM 165 14-01-2026" u="1"/>
        <s v="NIVEL 1018 AM 166 14-01-2026" u="1"/>
        <s v="NIVEL 1018 AM 177 14-01-2026" u="1"/>
        <s v="NIVEL 1018 AM 178 14-01-2026" u="1"/>
        <s v="NIVEL 1018 PM 167 14-01-2026" u="1"/>
        <s v="NIVEL 1018 PM 168 14-01-2026" u="1"/>
        <s v="NIVEL 1005 AM 204 16-01-2026" u="1"/>
        <s v="NIVEL 1005 AM 205 16-01-2026" u="1"/>
        <s v="NIVEL 1018 AM 103 06-01-2026" u="1"/>
        <s v="NIVEL 1018 AM 104 06-01-2026" u="1"/>
        <s v="NIVEL 1018 AM 105 06-01-2026" u="1"/>
        <s v="NIVEL 1018 AM 106 06-01-2026" u="1"/>
        <s v="NIVEL 1018 AM 107 06-01-2026" u="1"/>
        <s v="NIVEL 1018 PM 295 26-01-2026" u="1"/>
        <s v="NIVEL 1018 PM 296 26-01-2026" u="1"/>
        <s v="NIVEL 1018 PM 297 26-01-2026" u="1"/>
        <s v="NIVEL 1018 PM 298 26-01-2026" u="1"/>
        <s v="NIVEL 1018 PM 299 26-01-2026" u="1"/>
        <s v="NIVEL 1018 PM 300 26-01-2026" u="1"/>
        <s v="NIVEL 1018 PM 301 26-01-2026" u="1"/>
        <s v="NIVEL 970 AM 7 26-12-2025" u="1"/>
        <s v="NIVEL 970 AM 8 26-12-2025" u="1"/>
        <s v="NIVEL 970 AM 9 26-12-2025" u="1"/>
        <s v="M3 -11S RP MADRUGADA 4456 05-11-2025" u="1"/>
        <s v="M3 -11S RP MADRUGADA 4457 05-11-2025" u="1"/>
        <s v="M3 -11S RP MADRUGADA 4458 05-11-2025" u="1"/>
        <s v="M3 -11S RP MADRUGADA 4459 05-11-2025" u="1"/>
        <s v="M3 -11S RP MADRUGADA 5357 25-11-2025" u="1"/>
        <s v="M3 -11S RP MADRUGADA 5358 25-11-2025" u="1"/>
        <s v="M3 -13S L9 MADRUGADA 4460 05-11-2025" u="1"/>
        <s v="M3 -13S L9 MADRUGADA 4461 05-11-2025" u="1"/>
        <s v="M3 -13S L9 MADRUGADA 4462 05-11-2025" u="1"/>
        <s v="M3 -13S L9 MADRUGADA 4463 05-11-2025" u="1"/>
        <s v="M3 -13S L9 MADRUGADA 4464 05-11-2025" u="1"/>
        <s v="M3 -13S L9 MADRUGADA 4465 05-11-2025" u="1"/>
        <s v="M3 -13S L9 MADRUGADA 4466 05-11-2025" u="1"/>
        <s v="M3 -13S L9 MADRUGADA 4467 05-11-2025" u="1"/>
        <s v="M3 -13S L9 MADRUGADA 4468 05-11-2025" u="1"/>
        <s v="M3 -13S L9 MADRUGADA 4469 05-11-2025" u="1"/>
        <s v="M3 -13S L9 MADRUGADA 5367 25-11-2025" u="1"/>
        <s v="M3 -13S L9 MADRUGADA 5368 25-11-2025" u="1"/>
        <s v="M3 -13S L9 MADRUGADA 5369 25-11-2025" u="1"/>
        <s v="M3 -13S L9 MADRUGADA 5370 25-11-2025" u="1"/>
        <s v="M3 -13S L9 MADRUGADA 5371 25-11-2025" u="1"/>
        <s v="NIVEL 1005 PM 126 08-01-2026" u="1"/>
        <s v="NIVEL 1005 PM 127 08-01-2026" u="1"/>
        <s v="NIVEL 1018 AM 111 08-01-2026" u="1"/>
        <s v="NIVEL 1018 AM 112 08-01-2026" u="1"/>
        <s v="NIVEL 1018 AM 113 08-01-2026" u="1"/>
        <s v="NIVEL 1018 AM 114 08-01-2026" u="1"/>
        <s v="NIVEL 1018 AM 115 08-01-2026" u="1"/>
        <s v="NIVEL 1018 AM 116 08-01-2026" u="1"/>
        <s v="NIVEL 1018 AM 117 08-01-2026" u="1"/>
        <s v="NIVEL 1018 AM 118 08-01-2026" u="1"/>
        <s v="NIVEL 1018 AM 119 08-01-2026" u="1"/>
        <s v="NIVEL 1018 AM 120 08-01-2026" u="1"/>
        <s v="NIVEL 1018 AM 334 28-01-2026" u="1"/>
        <s v="NIVEL 1018 AM 335 28-01-2026" u="1"/>
        <s v="NIVEL 1018 AM 336 28-01-2026" u="1"/>
        <s v="NIVEL 1018 AM 337 28-01-2026" u="1"/>
        <s v="NIVEL 1018 AM 338 28-01-2026" u="1"/>
        <s v="NIVEL 1018 AM 339 28-01-2026" u="1"/>
        <s v="NIVEL 1018 AM 340 28-01-2026" u="1"/>
        <s v="NIVEL 1018 AM 341 28-01-2026" u="1"/>
        <s v="NIVEL 1018 PM 121 08-01-2026" u="1"/>
        <s v="NIVEL 1018 PM 122 08-01-2026" u="1"/>
        <s v="NIVEL 1018 PM 123 08-01-2026" u="1"/>
        <s v="NIVEL 1018 PM 124 08-01-2026" u="1"/>
        <s v="NIVEL 1018 PM 125 08-01-2026" u="1"/>
        <s v="NIVEL 1006 AM 405 10-03-2026" u="1"/>
        <s v="NIVEL 1016 AM 415 20-03-2026" u="1"/>
        <s v="NIVEL 1026 AM 425 30-03-2026" u="1"/>
        <s v="NIVEL 968 T.PM 601 09-04-2026" u="1"/>
        <s v="NIVEL 968 T.PM 602 09-04-2026" u="1"/>
        <s v="NIVEL 968 T.PM 603 09-04-2026" u="1"/>
        <s v="NIVEL 968 T.PM 604 09-04-2026" u="1"/>
        <s v="NIVEL 968 T.PM 605 09-04-2026" u="1"/>
        <s v="NIVEL 968 T.PM 606 09-04-2026" u="1"/>
        <s v="NIVEL 968 T.PM 607 09-04-2026" u="1"/>
        <s v="NIVEL 974 A AM 588 09-04-2026" u="1"/>
        <s v="NIVEL 974 A AM 589 09-04-2026" u="1"/>
        <s v="NIVEL 974 A AM 590 09-04-2026" u="1"/>
        <s v="NIVEL 974 A AM 591 09-04-2026" u="1"/>
        <s v="NIVEL 974 A AM 592 09-04-2026" u="1"/>
        <s v="NIVEL 974 A AM 593 09-04-2026" u="1"/>
        <s v="NIVEL 974 B AM 594 09-04-2026" u="1"/>
        <s v="NIVEL 974 B AM 595 09-04-2026" u="1"/>
        <s v="NIVEL 974 B AM 596 09-04-2026" u="1"/>
        <s v="NIVEL 974 B AM 597 09-04-2026" u="1"/>
        <s v="NIVEL 974 B AM 598 09-04-2026" u="1"/>
        <s v="NIVEL 974 B AM 599 09-04-2026" u="1"/>
        <s v="NIVEL 974 B AM 600 09-04-2026" u="1"/>
        <s v="NIVEL 974 T.PM 608 09-04-2026" u="1"/>
        <s v="NIVEL 974 T.PM 609 09-04-2026" u="1"/>
        <s v="NIVEL 974 T.PM 610 09-04-2026" u="1"/>
        <s v="NIVEL 974 T.PM 611 09-04-2026" u="1"/>
        <s v="NIVEL 974 T.PM 612 09-04-2026" u="1"/>
        <s v="NIVEL 974 T.PM 613 09-04-2026" u="1"/>
        <s v="NIVEL 974 T.PM 614 09-04-2026" u="1"/>
        <s v="NIVEL 974 T.PM 615 09-04-2026" u="1"/>
        <s v="NIVEL 974 T.PM 616 09-04-2026" u="1"/>
        <s v="NIVEL 974 T.PM 617 09-04-2026" u="1"/>
        <s v="NIVEL 974 T.PM 618 09-04-2026" u="1"/>
        <s v="NIVEL 974 T.PM 619 09-04-2026" u="1"/>
        <s v="NIVEL 974 T.PM 620 09-04-2026" u="1"/>
        <s v="NIVEL 974 T.PM 621 09-04-2026" u="1"/>
        <s v="NIVEL 974 T.PM 622 09-04-2026" u="1"/>
        <s v="NIVEL 1008 AM 407 12-03-2026" u="1"/>
        <s v="NIVEL 1018 AM 417 22-03-2026" u="1"/>
        <s v="M3 -11N DQ MADRUGADA 4527 06-11-2025" u="1"/>
        <s v="M3 -11S RP MADRUGADA 4524 06-11-2025" u="1"/>
        <s v="M3 -11S RP MADRUGADA 4525 06-11-2025" u="1"/>
        <s v="M3 -11S RP MADRUGADA 4526 06-11-2025" u="1"/>
        <s v="M3 -11S RP MADRUGADA 5438 26-11-2025" u="1"/>
        <s v="M3 -11S RP MADRUGADA 5439 26-11-2025" u="1"/>
        <s v="M3 -11S RP MADRUGADA 5440 26-11-2025" u="1"/>
        <s v="M3 -11S RP MADRUGADA 5441 26-11-2025" u="1"/>
        <s v="M3 -11S RP MADRUGADA 5442 26-11-2025" u="1"/>
        <s v="M3 -11S RP MADRUGADA 5443 26-11-2025" u="1"/>
        <s v="M3 -13S L9 MADRUGADA 4536 06-11-2025" u="1"/>
        <s v="M3 -13S L9 MADRUGADA 4537 06-11-2025" u="1"/>
        <s v="M3 -13S L9 MADRUGADA 4538 06-11-2025" u="1"/>
        <s v="M3 -13S L9 MADRUGADA 4539 06-11-2025" u="1"/>
        <s v="M3 -13S L9 MADRUGADA 4540 06-11-2025" u="1"/>
        <s v="M3 -13S L9 MADRUGADA 4541 06-11-2025" u="1"/>
        <s v="M3 -13S L9 MADRUGADA 5429 26-11-2025" u="1"/>
        <s v="M3 -13S L9 MADRUGADA 5430 26-11-2025" u="1"/>
        <s v="M3 -13S L9 MADRUGADA 5431 26-11-2025" u="1"/>
        <s v="M3 -13S L9 MADRUGADA 5432 26-11-2025" u="1"/>
        <s v="M3 -13S L9 MADRUGADA 5433 26-11-2025" u="1"/>
        <s v="M3 -13S L9 MADRUGADA 5434 26-11-2025" u="1"/>
        <s v="M3 -13S L9 MADRUGADA 5435 26-11-2025" u="1"/>
        <s v="M3 -13S L9 MADRUGADA 5436 26-11-2025" u="1"/>
        <s v="M3 -13S L9 MADRUGADA 5437 26-11-2025" u="1"/>
        <s v="NIVEL 974 T.PM 754 15-04-2026" u="1"/>
        <s v="NIVEL 974 T.PM 755 15-04-2026" u="1"/>
        <s v="NIVEL 974 T.PM 756 15-04-2026" u="1"/>
        <s v="NIVEL 974 T.PM 757 15-04-2026" u="1"/>
        <s v="NIVEL 974 T.PM 758 15-04-2026" u="1"/>
        <s v="NIVEL 974 T.PM 759 15-04-2026" u="1"/>
        <s v="NIVEL 974 T.PM 760 15-04-2026" u="1"/>
        <s v="NIVEL 974 T.PM 761 15-04-2026" u="1"/>
        <s v="NIVEL 974 T.PM 762 15-04-2026" u="1"/>
        <s v="NIVEL 974 T.PM 763 15-04-2026" u="1"/>
        <s v="NIVEL 974 T.PM 764 15-04-2026" u="1"/>
        <s v="NIVEL 974 T.PM 765 15-04-2026" u="1"/>
        <s v="NIVEL 974 T.PM 766 15-04-2026" u="1"/>
        <s v="NIVEL 974 T.PM 767 15-04-2026" u="1"/>
        <s v="NIVEL 974 T.PM 768 15-04-2026" u="1"/>
        <s v="NIVEL 974 T.PM 769 15-04-2026" u="1"/>
        <s v="NIVEL 974 T.PM 770 15-04-2026" u="1"/>
        <s v="NIVEL 974 T.PM 771 15-04-2026" u="1"/>
        <s v="NIVEL 974 T.PM 772 15-04-2026" u="1"/>
        <s v="NIVEL 974 T.PM 773 15-04-2026" u="1"/>
        <s v="NIVEL 974 T.PM 774 15-04-2026" u="1"/>
        <s v="NIVEL 974 T.PM 775 15-04-2026" u="1"/>
        <s v="NIVEL 974 T.PM 776 15-04-2026" u="1"/>
        <s v="NIVEL 974 T.PM 777 15-04-2026" u="1"/>
        <s v="NIVEL 974 T.PM 778 15-04-2026" u="1"/>
        <s v="NIVEL 974 T.PM 779 15-04-2026" u="1"/>
        <s v="NIVEL 974 T.PM 780 15-04-2026" u="1"/>
        <s v="NIVEL 974 T.PM 781 15-04-2026" u="1"/>
        <s v="NIVEL 974 T.PM 782 15-04-2026" u="1"/>
        <s v="NIVEL 974 T.PM 783 15-04-2026" u="1"/>
        <s v="NIVEL 974 T.PM 784 15-04-2026" u="1"/>
        <s v="M3 -11N RP AM 5018 18-11-2025" u="1"/>
        <s v="M3 -11N RP AM 5019 18-11-2025" u="1"/>
        <s v="M3 -11N RP PM 5043 18-11-2025" u="1"/>
        <s v="M3 -11N RP PM 5044 18-11-2025" u="1"/>
        <s v="M3 -11N RP PM 5045 18-11-2025" u="1"/>
        <s v="M3 -11N RP PM 5046 18-11-2025" u="1"/>
        <s v="M3 -11S RP AM 5511 28-11-2025" u="1"/>
        <s v="M3 -11S RP AM 5512 28-11-2025" u="1"/>
        <s v="M3 -11S RP PM 5524 28-11-2025" u="1"/>
        <s v="M3 -11S RP PM 5525 28-11-2025" u="1"/>
        <s v="M3 -11S RP PM 5526 28-11-2025" u="1"/>
        <s v="M3 -13S L9 AM 4618 08-11-2025" u="1"/>
        <s v="M3 -13S L9 AM 4619 08-11-2025" u="1"/>
        <s v="M3 -13S L9 AM 4620 08-11-2025" u="1"/>
        <s v="M3 -13S L9 AM 4621 08-11-2025" u="1"/>
        <s v="M3 -13S L9 AM 4622 08-11-2025" u="1"/>
        <s v="M3 -13S L9 AM 4623 08-11-2025" u="1"/>
        <s v="M3 -13S L9 AM 4624 08-11-2025" u="1"/>
        <s v="M3 -13S L9 AM 4625 08-11-2025" u="1"/>
        <s v="M3 -13S L9 AM 4626 08-11-2025" u="1"/>
        <s v="M3 -13S L9 AM 4627 08-11-2025" u="1"/>
        <s v="M3 -13S L9 AM 4628 08-11-2025" u="1"/>
        <s v="M3 -13S L9 AM 4629 08-11-2025" u="1"/>
        <s v="M3 -13S L9 AM 4630 08-11-2025" u="1"/>
        <s v="M3 -13S L9 AM 4631 08-11-2025" u="1"/>
        <s v="M3 -13S L9 AM 4632 08-11-2025" u="1"/>
        <s v="M3 -13S L9 AM 4633 08-11-2025" u="1"/>
        <s v="M3 -13S L9 AM 4634 08-11-2025" u="1"/>
        <s v="M3 -13S L9 AM 5029 18-11-2025" u="1"/>
        <s v="M3 -13S L9 AM 5030 18-11-2025" u="1"/>
        <s v="M3 -13S L9 AM 5031 18-11-2025" u="1"/>
        <s v="M3 -13S L9 AM 5032 18-11-2025" u="1"/>
        <s v="M3 -13S L9 AM 5033 18-11-2025" u="1"/>
        <s v="M3 -13S L9 AM 5034 18-11-2025" u="1"/>
        <s v="M3 -13S L9 AM 5035 18-11-2025" u="1"/>
        <s v="M3 -13S L9 AM 5036 18-11-2025" u="1"/>
        <s v="M3 -13S L9 AM 5037 18-11-2025" u="1"/>
        <s v="M3 -13S L9 AM 5038 18-11-2025" u="1"/>
        <s v="M3 -13S L9 AM 5039 18-11-2025" u="1"/>
        <s v="M3 -13S L9 AM 5040 18-11-2025" u="1"/>
        <s v="M3 -13S L9 AM 5041 18-11-2025" u="1"/>
        <s v="M3 -13S L9 AM 5042 18-11-2025" u="1"/>
        <s v="M3 -13S L9 AM 5457 28-11-2025" u="1"/>
        <s v="M3 -13S L9 AM 5458 28-11-2025" u="1"/>
        <s v="M3 -13S L9 AM 5513 28-11-2025" u="1"/>
        <s v="M3 -13S L9 AM 5514 28-11-2025" u="1"/>
        <s v="M3 -13S L9 AM 5515 28-11-2025" u="1"/>
        <s v="M3 -13S L9 AM 5516 28-11-2025" u="1"/>
        <s v="M3 -13S L9 AM 5517 28-11-2025" u="1"/>
        <s v="M3 -13S L9 AM 5518 28-11-2025" u="1"/>
        <s v="M3 -13S L9 AM 5519 28-11-2025" u="1"/>
        <s v="M3 -13S L9 AM 5520 28-11-2025" u="1"/>
        <s v="M3 -13S L9 AM 5521 28-11-2025" u="1"/>
        <s v="M3 -13S L9 AM 5522 28-11-2025" u="1"/>
        <s v="M3 -13S L9 PM 4635 08-11-2025" u="1"/>
        <s v="M3 -13S L9 PM 4636 08-11-2025" u="1"/>
        <s v="M3 -13S L9 PM 4637 08-11-2025" u="1"/>
        <s v="M3 -13S L9 PM 5047 18-11-2025" u="1"/>
        <s v="M3 -13S L9 PM 5048 18-11-2025" u="1"/>
        <s v="M3 -13S L9 PM 5049 18-11-2025" u="1"/>
        <s v="M3 -13S L9 PM 5050 18-11-2025" u="1"/>
        <s v="M3 -13S L9 PM 5051 18-11-2025" u="1"/>
        <s v="NIVEL 1000 AM 399 04-03-2026" u="1"/>
        <s v="NIVEL 1010 AM 409 14-03-2026" u="1"/>
        <s v="NIVEL 1020 AM 419 24-03-2026" u="1"/>
        <s v="NIVEL 1037 AM 436 10-04-2026" u="1"/>
        <s v="NIVEL 1047 AM 446 20-04-2026" u="1"/>
        <s v="NIVEL 1057 AM 456 30-04-2026" u="1"/>
        <s v="NIVEL 974 T.PM 907 21-04-2026" u="1"/>
        <s v="NIVEL 974 T.PM 908 21-04-2026" u="1"/>
        <s v="NIVEL 974 T.PM 909 21-04-2026" u="1"/>
        <s v="NIVEL 974 T.PM 910 21-04-2026" u="1"/>
        <s v="NIVEL 974 T.PM 911 21-04-2026" u="1"/>
        <s v="NIVEL 974 T.PM 912 21-04-2026" u="1"/>
        <s v="NIVEL 974 T.PM 913 21-04-2026" u="1"/>
        <s v="NIVEL 974 T.PM 914 21-04-2026" u="1"/>
        <s v="NIVEL 974 T.PM 915 21-04-2026" u="1"/>
        <s v="NIVEL 974 T.PM 916 21-04-2026" u="1"/>
        <s v="NIVEL 974 T.PM 917 21-04-2026" u="1"/>
        <s v="NIVEL 974 T.PM 918 21-04-2026" u="1"/>
        <s v="NIVEL 974 T.PM 919 21-04-2026" u="1"/>
        <s v="NIVEL 974 T.PM 920 21-04-2026" u="1"/>
        <s v="NIVEL 974 T.PM 921 21-04-2026" u="1"/>
        <s v="NIVEL 974 T.PM 922 21-04-2026" u="1"/>
        <s v="NIVEL 974 T.PM 923 21-04-2026" u="1"/>
        <s v="NIVEL 974 T.PM 924 21-04-2026" u="1"/>
        <s v="NIVEL 974 T.PM 925 21-04-2026" u="1"/>
        <s v="NIVEL 974 T.PM 926 21-04-2026" u="1"/>
        <s v="NIVEL 974 T.PM 927 21-04-2026" u="1"/>
        <s v="NIVEL 974 T.PM 928 21-04-2026" u="1"/>
        <s v="NIVEL 974 T.PM 929 21-04-2026" u="1"/>
        <s v="NIVEL 974 T.PM 930 21-04-2026" u="1"/>
        <s v="NIVEL 974 T.PM 931 21-04-2026" u="1"/>
        <s v="NIVEL 974 T.PM 932 21-04-2026" u="1"/>
        <s v="NIVEL 974 T.PM 933 21-04-2026" u="1"/>
        <s v="NIVEL 974 T.PM 934 21-04-2026" u="1"/>
        <s v="M5 1NH1 REC AM 5568 29-11-2025" u="1"/>
        <s v="M5 1NH1 REC AM 5569 29-11-2025" u="1"/>
        <s v="M5 1NH1 REC AM 5570 29-11-2025" u="1"/>
        <s v="M5 1NH1 REC AM 5571 29-11-2025" u="1"/>
        <s v="M5 1NH1 REC PM 5588 29-11-2025" u="1"/>
        <s v="M5 1NH1 REC PM 5589 29-11-2025" u="1"/>
        <s v="M5 1NH1 REC PM 5590 29-11-2025" u="1"/>
        <s v="M5 1NH1 REC PM 5591 29-11-2025" u="1"/>
        <s v="M5 1NH1 REC PM 5592 29-11-2025" u="1"/>
        <s v="M3 -11N NOCHE 4914 14-11-2025" u="1"/>
        <s v="M3 -11N NOCHE 4915 14-11-2025" u="1"/>
        <s v="M3 -11N RP AM 5254 24-11-2025" u="1"/>
        <s v="M3 -11N RP AM 5255 24-11-2025" u="1"/>
        <s v="M3 -11N RP AM 5256 24-11-2025" u="1"/>
        <s v="M3 -11N RP AM 5257 24-11-2025" u="1"/>
        <s v="M3 -11N RP PM 5269 24-11-2025" u="1"/>
        <s v="M3 -11N RP PM 5270 24-11-2025" u="1"/>
        <s v="M3 -11N RP PM 5271 24-11-2025" u="1"/>
        <s v="M3 -11S RP AM 4348 04-11-2025" u="1"/>
        <s v="M3 -11S RP AM 4349 04-11-2025" u="1"/>
        <s v="M3 -11S RP AM 4350 04-11-2025" u="1"/>
        <s v="M3 -11S RP PM 4365 04-11-2025" u="1"/>
        <s v="M3 -11S RP PM 4366 04-11-2025" u="1"/>
        <s v="M3 -11S RP PM 5267 24-11-2025" u="1"/>
        <s v="M3 -11S RP PM 5268 24-11-2025" u="1"/>
        <s v="M3 -13S L9 AM 4351 04-11-2025" u="1"/>
        <s v="M3 -13S L9 AM 4352 04-11-2025" u="1"/>
        <s v="M3 -13S L9 AM 4353 04-11-2025" u="1"/>
        <s v="M3 -13S L9 AM 4354 04-11-2025" u="1"/>
        <s v="M3 -13S L9 AM 4355 04-11-2025" u="1"/>
        <s v="M3 -13S L9 AM 4356 04-11-2025" u="1"/>
        <s v="M3 -13S L9 AM 4357 04-11-2025" u="1"/>
        <s v="M3 -13S L9 AM 4358 04-11-2025" u="1"/>
        <s v="M3 -13S L9 AM 4359 04-11-2025" u="1"/>
        <s v="M3 -13S L9 AM 4360 04-11-2025" u="1"/>
        <s v="M3 -13S L9 AM 4361 04-11-2025" u="1"/>
        <s v="M3 -13S L9 AM 4362 04-11-2025" u="1"/>
        <s v="M3 -13S L9 AM 4363 04-11-2025" u="1"/>
        <s v="M3 -13S L9 AM 4364 04-11-2025" u="1"/>
        <s v="M3 -13S L9 AM 4895 14-11-2025" u="1"/>
        <s v="M3 -13S L9 AM 4896 14-11-2025" u="1"/>
        <s v="M3 -13S L9 AM 4897 14-11-2025" u="1"/>
        <s v="M3 -13S L9 AM 4898 14-11-2025" u="1"/>
        <s v="M3 -13S L9 AM 4899 14-11-2025" u="1"/>
        <s v="M3 -13S L9 AM 4900 14-11-2025" u="1"/>
        <s v="M3 -13S L9 AM 4901 14-11-2025" u="1"/>
        <s v="M3 -13S L9 AM 4902 14-11-2025" u="1"/>
        <s v="M3 -13S L9 AM 4903 14-11-2025" u="1"/>
        <s v="M3 -13S L9 AM 4904 14-11-2025" u="1"/>
        <s v="M3 -13S L9 AM 4905 14-11-2025" u="1"/>
        <s v="M3 -13S L9 AM 4906 14-11-2025" u="1"/>
        <s v="M3 -13S L9 AM 5258 24-11-2025" u="1"/>
        <s v="M3 -13S L9 AM 5259 24-11-2025" u="1"/>
        <s v="M3 -13S L9 AM 5260 24-11-2025" u="1"/>
        <s v="M3 -13S L9 PM 4367 04-11-2025" u="1"/>
        <s v="M3 -13S L9 PM 4368 04-11-2025" u="1"/>
        <s v="M3 -13S L9 PM 4369 04-11-2025" u="1"/>
        <s v="M3 -13S L9 PM 4370 04-11-2025" u="1"/>
        <s v="M3 -13S L9 PM 4371 04-11-2025" u="1"/>
        <s v="M3 -13S L9 PM 4372 04-11-2025" u="1"/>
        <s v="M3 -13S L9 PM 4373 04-11-2025" u="1"/>
        <s v="M3 -13S L9 PM 4374 04-11-2025" u="1"/>
        <s v="M3 -13S L9 PM 4375 04-11-2025" u="1"/>
        <s v="M3 -13S L9 PM 4376 04-11-2025" u="1"/>
        <s v="M3 -13S L9 PM 4377 04-11-2025" u="1"/>
        <s v="M3 -13S L9 PM 4378 04-11-2025" u="1"/>
        <s v="M3 -13S L9 PM 4379 04-11-2025" u="1"/>
        <s v="M3 -13S L9 PM 4907 14-11-2025" u="1"/>
        <s v="M3 -13S L9 PM 4908 14-11-2025" u="1"/>
        <s v="M3 -13S L9 PM 4909 14-11-2025" u="1"/>
        <s v="M3 -13S L9 PM 4910 14-11-2025" u="1"/>
        <s v="M3 -13S L9 PM 4911 14-11-2025" u="1"/>
        <s v="M3 -13S L9 PM 4912 14-11-2025" u="1"/>
        <s v="M3 -13S L9 PM 4913 14-11-2025" u="1"/>
        <s v="M3 -13S L9 PM 5272 24-11-2025" u="1"/>
        <s v="M3 -13S L9 PM 5273 24-11-2025" u="1"/>
        <s v="M3 -13S L9 PM 5274 24-11-2025" u="1"/>
        <s v="M3 -13S L9 PM 5275 24-11-2025" u="1"/>
        <s v="M3 -13S L9 PM 5276 24-11-2025" u="1"/>
        <s v="M3 -13S L9 PM 5277 24-11-2025" u="1"/>
        <s v="M3 -13S L9 PM 5278 24-11-2025" u="1"/>
        <s v="M3 -13S L9 PM 5279 24-11-2025" u="1"/>
        <s v="M3 -13S NOCHE 4925 14-11-2025" u="1"/>
        <s v="M3 -13S NOCHE 4926 14-11-2025" u="1"/>
        <s v="M3 -13S NOCHE 4927 14-11-2025" u="1"/>
        <s v="M3 -13S NOCHE 4928 14-11-2025" u="1"/>
        <s v="M3 -13S NOCHE 4929 14-11-2025" u="1"/>
        <s v="NIVEL 1002 AM 401 06-03-2026" u="1"/>
        <s v="NIVEL 1012 AM 411 16-03-2026" u="1"/>
        <s v="NIVEL 1022 AM 421 26-03-2026" u="1"/>
        <s v="NIVEL 1029 AM 428 02-04-2026" u="1"/>
        <s v="NIVEL 1039 AM 438 12-04-2026" u="1"/>
        <s v="NIVEL 1049 AM 448 22-04-2026" u="1"/>
        <s v="NIVEL 974 AM 1607 22-04-2026" u="1"/>
        <s v="NIVEL 974 AM 1608 22-04-2026" u="1"/>
        <s v="NIVEL 974 AM 1609 22-04-2026" u="1"/>
        <s v="NIVEL 974 AM 1610 22-04-2026" u="1"/>
        <s v="NIVEL 974 AM 1611 22-04-2026" u="1"/>
        <s v="NIVEL 974 AM 1612 22-04-2026" u="1"/>
        <s v="NIVEL 974 AM 1613 22-04-2026" u="1"/>
        <s v="NIVEL 974 AM 1614 22-04-2026" u="1"/>
        <s v="NIVEL 974 AM 1615 22-04-2026" u="1"/>
        <s v="NIVEL 974 AM 1616 22-04-2026" u="1"/>
        <s v="NIVEL 974 AM 1617 22-04-2026" u="1"/>
        <s v="NIVEL 974 AM 1618 22-04-2026" u="1"/>
        <s v="NIVEL 974 AM 1619 22-04-2026" u="1"/>
        <s v="NIVEL 974 AM 1620 22-04-2026" u="1"/>
        <s v="M3 -11N DQ MADRUGADA 4596 07-11-2025" u="1"/>
        <s v="M3 -11N DQ MADRUGADA 4597 07-11-2025" u="1"/>
        <s v="M3 -11N DQ MADRUGADA 4598 07-11-2025" u="1"/>
        <s v="M3 -11N DQ MADRUGADA 4599 07-11-2025" u="1"/>
        <s v="M3 -11N RP MADRUGADA 5004 17-11-2025" u="1"/>
        <s v="M3 -11N RP MADRUGADA 5005 17-11-2025" u="1"/>
        <s v="M3 -11N RP MADRUGADA 5006 17-11-2025" u="1"/>
        <s v="M3 -11S RP MADRUGADA 5494 27-11-2025" u="1"/>
        <s v="M3 -11S RP MADRUGADA 5495 27-11-2025" u="1"/>
        <s v="M3 -11S RP MADRUGADA 5496 27-11-2025" u="1"/>
        <s v="M3 -11S RP MADRUGADA 5497 27-11-2025" u="1"/>
        <s v="M3 -13S L9 MADRUGADA 5014 17-11-2025" u="1"/>
        <s v="M3 -13S L9 MADRUGADA 5015 17-11-2025" u="1"/>
        <s v="M3 -13S L9 MADRUGADA 5016 17-11-2025" u="1"/>
        <s v="M3 -13S L9 MADRUGADA 5017 17-11-2025" u="1"/>
        <s v="M3 -13S L9 SUR MADRUGADA  27-11-2025" u="1"/>
        <s v="M3 -13S L9 SUR NOCHE 5492 27-11-2025" u="1"/>
        <s v="M3 -13S L9 SUR NOCHE 5493 27-11-2025" u="1"/>
        <s v="M3 -11N NOCHE 4680 10-11-2025" u="1"/>
        <s v="M3 -11N NOCHE 4681 10-11-2025" u="1"/>
        <s v="M3 -11N NOCHE 4682 10-11-2025" u="1"/>
        <s v="M3 -11S NOCHE 4676 10-11-2025" u="1"/>
        <s v="M3 -11S NOCHE 4677 10-11-2025" u="1"/>
        <s v="M3 -11S NOCHE 4678 10-11-2025" u="1"/>
        <s v="M3 -11S NOCHE 4679 10-11-2025" u="1"/>
        <s v="M3 -11S RP AM 5129 20-11-2025" u="1"/>
        <s v="M3 -11S RP AM 5130 20-11-2025" u="1"/>
        <s v="M3 -11S RP PM 5144 20-11-2025" u="1"/>
        <s v="M3 -11S RP PM 5145 20-11-2025" u="1"/>
        <s v="M3 -13S L9 AM 4650 10-11-2025" u="1"/>
        <s v="M3 -13S L9 AM 4651 10-11-2025" u="1"/>
        <s v="M3 -13S L9 AM 4652 10-11-2025" u="1"/>
        <s v="M3 -13S L9 AM 4653 10-11-2025" u="1"/>
        <s v="M3 -13S L9 AM 4654 10-11-2025" u="1"/>
        <s v="M3 -13S L9 AM 4655 10-11-2025" u="1"/>
        <s v="M3 -13S L9 AM 4656 10-11-2025" u="1"/>
        <s v="M3 -13S L9 AM 4657 10-11-2025" u="1"/>
        <s v="M3 -13S L9 AM 4658 10-11-2025" u="1"/>
        <s v="M3 -13S L9 AM 4659 10-11-2025" u="1"/>
        <s v="M3 -13S L9 AM 4660 10-11-2025" u="1"/>
        <s v="M3 -13S L9 AM 4661 10-11-2025" u="1"/>
        <s v="M3 -13S L9 AM 5131 20-11-2025" u="1"/>
        <s v="M3 -13S L9 AM 5132 20-11-2025" u="1"/>
        <s v="M3 -13S L9 AM 5138 20-11-2025" u="1"/>
        <s v="M3 -13S L9 AM 5139 20-11-2025" u="1"/>
        <s v="M3 -13S L9 AM 5140 20-11-2025" u="1"/>
        <s v="M3 -13S L9 AM 5141 20-11-2025" u="1"/>
        <s v="M3 -13S L9 AM 5142 20-11-2025" u="1"/>
        <s v="M3 -13S L9 AM 5143 20-11-2025" u="1"/>
        <s v="M3 -13S L9 PM 4664 10-11-2025" u="1"/>
        <s v="M3 -13S L9 PM 4665 10-11-2025" u="1"/>
        <s v="M3 -13S L9 PM 4673 10-11-2025" u="1"/>
        <s v="M3 -13S L9 PM 4674 10-11-2025" u="1"/>
        <s v="M3 -13S L9 PM 4675 10-11-2025" u="1"/>
        <s v="M3 -13S L9 PM 5146 20-11-2025" u="1"/>
        <s v="M3 -13S L9 PM 5147 20-11-2025" u="1"/>
        <s v="M3 -13S L9 PM 5148 20-11-2025" u="1"/>
        <s v="M3 -13S L9 PM 5149 20-11-2025" u="1"/>
        <s v="NIVEL 1004 AM 403 08-03-2026" u="1"/>
        <s v="NIVEL 1014 AM 413 18-03-2026" u="1"/>
        <s v="NIVEL 1024 AM 423 28-03-2026" u="1"/>
        <s v="NIVEL 1031 AM 430 04-04-2026" u="1"/>
        <s v="NIVEL 1041 AM 440 14-04-2026" u="1"/>
        <s v="NIVEL 1051 AM 450 24-04-2026" u="1"/>
        <s v="NIVEL 974 PM 1000 24-04-2026" u="1"/>
        <s v="NIVEL 974 PM 1001 24-04-2026" u="1"/>
        <s v="NIVEL 974 PM 1002 24-04-2026" u="1"/>
        <s v="NIVEL 974 PM 1003 24-04-2026" u="1"/>
        <s v="NIVEL 974 PM 1004 24-04-2026" u="1"/>
        <s v="NIVEL 974 PM 1005 24-04-2026" u="1"/>
        <s v="NIVEL 974 PM 1006 24-04-2026" u="1"/>
        <s v="NIVEL 974 PM 1007 24-04-2026" u="1"/>
        <s v="NIVEL 974 PM 1008 24-04-2026" u="1"/>
        <s v="NIVEL 974 PM 1009 24-04-2026" u="1"/>
        <s v="NIVEL 974 PM 1010 24-04-2026" u="1"/>
        <s v="NIVEL 1067 AM 466 10-05-2026" u="1"/>
        <s v="NIVEL 1077 AM 476 20-05-2026" u="1"/>
        <s v="NIVEL 1087 AM 486 30-05-2026" u="1"/>
        <s v="NIVEL 974 AM 1657 20-05-2026" u="1"/>
        <s v="NIVEL 974 AM 1658 20-05-2026" u="1"/>
        <s v="NIVEL 974 AM 1659 20-05-2026" u="1"/>
        <s v="NIVEL 974 AM 1660 20-05-2026" u="1"/>
        <s v="NIVEL 974 AM 1661 20-05-2026" u="1"/>
        <s v="NIVEL 974 AM 1662 20-05-2026" u="1"/>
        <s v="NIVEL 974 AM 1663 20-05-2026" u="1"/>
        <s v="NIVEL 974 AM 1664 20-05-2026" u="1"/>
        <s v="NIVEL 974 AM 1665 20-05-2026" u="1"/>
        <s v="NIVEL 974 AM 1666 20-05-2026" u="1"/>
        <s v="NIVEL 974 AM 1667 20-05-2026" u="1"/>
        <s v="NIVEL 974 AM 1668 20-05-2026" u="1"/>
        <s v="NIVEL 974 AM 1669 20-05-2026" u="1"/>
        <s v="NIVEL 974 AM 1670 20-05-2026" u="1"/>
        <s v="NIVEL 974 AM 1671 20-05-2026" u="1"/>
        <s v="NIVEL 974 AM 1672 20-05-2026" u="1"/>
        <s v="NIVEL 974 AM 1676 20-05-2026" u="1"/>
        <s v="M5 2SH2 REC AM 5261 24-11-2025" u="1"/>
        <s v="M5 2SH2 REC AM 5262 24-11-2025" u="1"/>
        <s v="M5 2SH2 REC AM 5263 24-11-2025" u="1"/>
        <s v="M5 2SH2 REC AM 5264 24-11-2025" u="1"/>
        <s v="M5 2SH2 REC AM 5265 24-11-2025" u="1"/>
        <s v="M5 2SH2 REC AM 5266 24-11-2025" u="1"/>
        <s v="NIVEL 1033 AM 432 06-04-2026" u="1"/>
        <s v="NIVEL 1043 AM 442 16-04-2026" u="1"/>
        <s v="NIVEL 1053 AM 452 26-04-2026" u="1"/>
        <s v="M3 -11S RP MADRUGADA 5059 18-11-2025" u="1"/>
        <s v="M3 -11S RP MADRUGADA 5060 18-11-2025" u="1"/>
        <s v="M3 -11S RP MADRUGADA 5061 18-11-2025" u="1"/>
        <s v="M3 -11S RP MADRUGADA 5552 28-11-2025" u="1"/>
        <s v="M3 -11S RP MADRUGADA 5553 28-11-2025" u="1"/>
        <s v="M3 -11S RP MADRUGADA 5554 28-11-2025" u="1"/>
        <s v="M3 -13S L9 MADRUGADA 5070 18-11-2025" u="1"/>
        <s v="M3 -13S L9 MADRUGADA 5071 18-11-2025" u="1"/>
        <s v="M3 -13S L9 MADRUGADA 5072 18-11-2025" u="1"/>
        <s v="M3 -13S L9 MADRUGADA 5073 18-11-2025" u="1"/>
        <s v="NIVEL 1059 AM 458 02-05-2026" u="1"/>
        <s v="NIVEL 1069 AM 468 12-05-2026" u="1"/>
        <s v="NIVEL 1079 AM 478 22-05-2026" u="1"/>
        <s v="NIVEL 974 AM 1407 12-05-2026" u="1"/>
        <s v="NIVEL 974 AM 1408 12-05-2026" u="1"/>
        <s v="NIVEL 974 AM 1409 12-05-2026" u="1"/>
        <s v="NIVEL 974 AM 1410 12-05-2026" u="1"/>
        <s v="NIVEL 974 AM 1411 12-05-2026" u="1"/>
        <s v="NIVEL 974 AM 1412 12-05-2026" u="1"/>
        <s v="NIVEL 974 AM 1413 12-05-2026" u="1"/>
        <s v="NIVEL 974 AM 1414 12-05-2026" u="1"/>
        <s v="NIVEL 974 AM 1415 12-05-2026" u="1"/>
        <s v="NIVEL 974 AM 1416 12-05-2026" u="1"/>
        <s v="NIVEL 974 AM 1417 12-05-2026" u="1"/>
        <s v="NIVEL 974 AM 1418 12-05-2026" u="1"/>
        <s v="NIVEL 974 AM 1419 12-05-2026" u="1"/>
        <s v="NIVEL 974 AM 1420 12-05-2026" u="1"/>
        <s v="NIVEL 974 AM 1421 12-05-2026" u="1"/>
        <s v="NIVEL 974 AM 1422 12-05-2026" u="1"/>
        <s v="NIVEL 974 AM 1423 12-05-2026" u="1"/>
        <s v="NIVEL 974 AM 1424 12-05-2026" u="1"/>
        <s v="NIVEL 974 AM 1425 12-05-2026" u="1"/>
        <s v="NIVEL 974 AM 1426 12-05-2026" u="1"/>
        <s v="NIVEL 974 AM 1427 12-05-2026" u="1"/>
        <s v="NIVEL 974 AM 1428 12-05-2026" u="1"/>
        <s v="NIVEL 974 AM 1429 12-05-2026" u="1"/>
        <s v="NIVEL 974 AM 1430 12-05-2026" u="1"/>
        <s v="NIVEL 974 AM 1431 12-05-2026" u="1"/>
        <s v="NIVEL 974 AM 1432 12-05-2026" u="1"/>
        <s v="NIVEL 974 AM 1433 12-05-2026" u="1"/>
        <s v="NIVEL 974 AM 1434 12-05-2026" u="1"/>
        <s v="NIVEL 974 AM 1435 12-05-2026" u="1"/>
        <s v="NIVEL 974 AM 1436 12-05-2026" u="1"/>
        <s v="NIVEL 974 AM 1437 12-05-2026" u="1"/>
        <s v="NIVEL 974 AM 1438 12-05-2026" u="1"/>
        <s v="NIVEL 974 AM 1439 12-05-2026" u="1"/>
        <s v="NIVEL 974 AM 1440 12-05-2026" u="1"/>
        <s v="NIVEL 974 AM 1441 12-05-2026" u="1"/>
        <s v="NIVEL 974 AM 1442 12-05-2026" u="1"/>
        <s v="NIVEL 974 AM 1443 12-05-2026" u="1"/>
        <s v="NIVEL 974 AM 1444 12-05-2026" u="1"/>
        <s v="NIVEL 974 AM 1445 12-05-2026" u="1"/>
        <s v="NIVEL 974 AM 1446 12-05-2026" u="1"/>
        <s v="NIVEL 974 AM 1468 12-05-2026" u="1"/>
        <s v="NIVEL 974 AM 1469 12-05-2026" u="1"/>
        <s v="NIVEL 974 AM 1470 12-05-2026" u="1"/>
        <s v="NIVEL 974 AM 1471 12-05-2026" u="1"/>
        <s v="NIVEL 974 AM 1472 12-05-2026" u="1"/>
        <s v="NIVEL 974 AM 1473 12-05-2026" u="1"/>
        <s v="NIVEL 974 AM 1474 12-05-2026" u="1"/>
        <s v="NIVEL 974 AM 1475 12-05-2026" u="1"/>
        <s v="NIVEL 1035 AM 434 08-04-2026" u="1"/>
        <s v="NIVEL 1045 AM 444 18-04-2026" u="1"/>
        <s v="NIVEL 1055 AM 454 28-04-2026" u="1"/>
        <s v="NIVEL 1061 AM 460 04-05-2026" u="1"/>
        <s v="NIVEL 1071 AM 470 14-05-2026" u="1"/>
        <s v="NIVEL 1081 AM 480 24-05-2026" u="1"/>
        <s v="NIVEL 974 AM 1484 14-05-2026" u="1"/>
        <s v="NIVEL 974 AM 1485 14-05-2026" u="1"/>
        <s v="NIVEL 974 AM 1486 14-05-2026" u="1"/>
        <s v="NIVEL 974 AM 1487 14-05-2026" u="1"/>
        <s v="NIVEL 974 AM 1488 14-05-2026" u="1"/>
        <s v="NIVEL 974 AM 1489 14-05-2026" u="1"/>
        <s v="NIVEL 974 AM 1490 14-05-2026" u="1"/>
        <s v="NIVEL 974 AM 1491 14-05-2026" u="1"/>
        <s v="NIVEL 974 AM 1492 14-05-2026" u="1"/>
        <s v="NIVEL 974 AM 1493 14-05-2026" u="1"/>
        <s v="NIVEL 974 AM 1494 14-05-2026" u="1"/>
        <s v="NIVEL 974 AM 1495 14-05-2026" u="1"/>
        <s v="NIVEL 974 AM 1496 14-05-2026" u="1"/>
        <s v="NIVEL 974 AM 1497 14-05-2026" u="1"/>
        <s v="NIVEL 974 AM 1498 14-05-2026" u="1"/>
        <s v="NIVEL 974 AM 1499 14-05-2026" u="1"/>
        <s v="NIVEL 974 AM 1500 14-05-2026" u="1"/>
        <s v="NIVEL 974 AM 1501 14-05-2026" u="1"/>
        <s v="NIVEL 974 AM 1502 14-05-2026" u="1"/>
        <s v="NIVEL 974 AM 1503 14-05-2026" u="1"/>
        <s v="NIVEL 974 AM 1504 14-05-2026" u="1"/>
        <s v="NIVEL 974 AM 1515 14-05-2026" u="1"/>
        <s v="NIVEL 974 AM 1516 14-05-2026" u="1"/>
        <s v="NIVEL 974 AM 1517 14-05-2026" u="1"/>
        <s v="NIVEL 974 AM 1518 14-05-2026" u="1"/>
        <s v="NIVEL 974 AM 1519 14-05-2026" u="1"/>
        <s v="NIVEL 974 AM 1520 14-05-2026" u="1"/>
        <s v="NIVEL 974 AM 1535 14-05-2026" u="1"/>
        <s v="NIVEL 974 AM 1536 14-05-2026" u="1"/>
        <s v="NIVEL 974 AM 1537 14-05-2026" u="1"/>
        <s v="NIVEL 974 AM 1538 14-05-2026" u="1"/>
        <s v="NIVEL 974 AM 1539 14-05-2026" u="1"/>
        <s v="NIVEL 974 AM 1540 14-05-2026" u="1"/>
        <s v="NIVEL 974 AM 1541 14-05-2026" u="1"/>
        <s v="NIVEL 974 PM 1176 04-05-2026" u="1"/>
        <s v="NIVEL 974 PM 1177 04-05-2026" u="1"/>
        <s v="NIVEL 974 PM 1178 04-05-2026" u="1"/>
        <s v="NIVEL 974 PM 1179 04-05-2026" u="1"/>
        <s v="NIVEL 974 PM 1180 04-05-2026" u="1"/>
        <s v="NIVEL 974 PM 1181 04-05-2026" u="1"/>
        <s v="NIVEL 974 PM 1182 04-05-2026" u="1"/>
        <s v="NIVEL 974 PM 1183 04-05-2026" u="1"/>
        <s v="NIVEL 974 PM 1184 04-05-2026" u="1"/>
        <s v="NIVEL 974 PM 1185 04-05-2026" u="1"/>
        <s v="NIVEL 974 PM 1186 04-05-2026" u="1"/>
        <s v="NIVEL 974 PM 1187 04-05-2026" u="1"/>
        <s v="NIVEL 974 PM 1188 04-05-2026" u="1"/>
        <s v="NIVEL 974 PM 1189 04-05-2026" u="1"/>
        <s v="NIVEL 974 PM 1190 04-05-2026" u="1"/>
        <s v="NIVEL 974 PM 1191 04-05-2026" u="1"/>
        <s v="NIVEL 974 PM 1192 04-05-2026" u="1"/>
        <s v="NIVEL 974 PM 1193 04-05-2026" u="1"/>
        <s v="NIVEL 974 PM 1194 04-05-2026" u="1"/>
        <s v="NIVEL 974 PM 1195 04-05-2026" u="1"/>
        <s v="NIVEL 974 PM 1196 04-05-2026" u="1"/>
        <s v="NIVEL 974 PM 1197 04-05-2026" u="1"/>
        <s v="NIVEL 974 PM 1198 04-05-2026" u="1"/>
        <s v="NIVEL 974 PM 1199 04-05-2026" u="1"/>
        <s v="NIVEL 974 PM 1200 04-05-2026" u="1"/>
        <s v="NIVEL 974 PM 1201 04-05-2026" u="1"/>
        <s v="NIVEL 974 PM 1202 04-05-2026" u="1"/>
        <s v="NIVEL 974 PM 1203 04-05-2026" u="1"/>
        <s v="NIVEL 974 PM 1204 04-05-2026" u="1"/>
        <s v="NIVEL 974 PM 1205 04-05-2026" u="1"/>
        <s v="NIVEL 974 PM 1206 04-05-2026" u="1"/>
        <s v="NIVEL 974 PM 1207 04-05-2026" u="1"/>
        <s v="NIVEL 974 PM 1208 04-05-2026" u="1"/>
        <s v="NIVEL 974 PM 1209 04-05-2026" u="1"/>
        <s v="NIVEL 974 PM 1210 04-05-2026" u="1"/>
        <s v="NIVEL 974 PM 1211 04-05-2026" u="1"/>
        <s v="NIVEL 974 PM 1212 04-05-2026" u="1"/>
        <s v="NIVEL 974 PM 1213 04-05-2026" u="1"/>
        <s v="NIVEL 1098 AM 497 10-06-2026" u="1"/>
        <s v="NIVEL 1108 AM 507 20-06-2026" u="1"/>
        <s v="NIVEL 1118 AM 517 30-06-2026" u="1"/>
        <s v="M3 -13S L9 SUR AM 5459 28-11-2025" u="1"/>
        <s v="M3 -13S L9 SUR AM 5460 28-11-2025" u="1"/>
        <s v="M3 -13S L9 SUR AM 5461 28-11-2025" u="1"/>
        <s v="M3 -13S L9 SUR AM 5523 28-11-2025" u="1"/>
        <s v="M3 -13S L9 SUR PM 5532 28-11-2025" u="1"/>
        <s v="M3 -13S L9 SUR PM 5533 28-11-2025" u="1"/>
        <s v="M3 -13S L9 SUR PM 5534 28-11-2025" u="1"/>
        <s v="M3 -13S L9 SUR PM 5535 28-11-2025" u="1"/>
        <s v="M3 -13S L9 SUR PM 5536 28-11-2025" u="1"/>
        <s v="NIVEL 974 T.PM 1237 30-05-2026" u="1"/>
        <s v="NIVEL 974 T.PM 1238 30-05-2026" u="1"/>
        <s v="NIVEL 974 T.PM 1239 30-05-2026" u="1"/>
        <s v="NIVEL 974 T.PM 1240 30-05-2026" u="1"/>
        <s v="NIVEL 974 T.PM 1241 30-05-2026" u="1"/>
        <s v="NIVEL 974 T.PM 1242 30-05-2026" u="1"/>
        <s v="NIVEL 974 T.PM 1243 30-05-2026" u="1"/>
        <s v="NIVEL 974 T.PM 1244 30-05-2026" u="1"/>
        <s v="NIVEL 974 T.PM 1245 30-05-2026" u="1"/>
        <s v="NIVEL 974 T.PM 1246 30-05-2026" u="1"/>
        <s v="NIVEL 974 T.PM 1247 05-05-2026" u="1"/>
        <s v="NIVEL 974 T.PM 1248 05-05-2026" u="1"/>
        <s v="NIVEL 974 T.PM 1249 05-05-2026" u="1"/>
        <s v="NIVEL 974 T.PM 1250 05-05-2026" u="1"/>
        <s v="NIVEL 974 T.PM 1251 05-05-2026" u="1"/>
        <s v="M3 -11S RP MADRUGADA 5119 19-11-2025" u="1"/>
        <s v="M3 -11S RP MADRUGADA 5120 19-11-2025" u="1"/>
        <s v="M3 -13S L9 MADRUGADA 5127 19-11-2025" u="1"/>
        <s v="M3 -13S L9 MADRUGADA 5128 19-11-2025" u="1"/>
        <s v="NIVEL 1063 AM 462 06-05-2026" u="1"/>
        <s v="NIVEL 1073 AM 472 16-05-2026" u="1"/>
        <s v="NIVEL 1083 AM 482 26-05-2026" u="1"/>
        <s v="NIVEL 974 AM 1552 16-05-2026" u="1"/>
        <s v="NIVEL 974 AM 1553 16-05-2026" u="1"/>
        <s v="NIVEL 974 AM 1554 16-05-2026" u="1"/>
        <s v="NIVEL 974 AM 1555 16-05-2026" u="1"/>
        <s v="NIVEL 974 AM 1556 16-05-2026" u="1"/>
        <s v="NIVEL 974 AM 1557 16-05-2026" u="1"/>
        <s v="NIVEL 974 AM 1558 16-05-2026" u="1"/>
        <s v="NIVEL 974 AM 1559 16-05-2026" u="1"/>
        <s v="NIVEL 974 AM 1560 16-05-2026" u="1"/>
        <s v="NIVEL 974 AM 1561 16-05-2026" u="1"/>
        <s v="NIVEL 974 AM 1562 16-05-2026" u="1"/>
        <s v="NIVEL 974 AM 1563 16-05-2026" u="1"/>
        <s v="NIVEL 974 AM 1564 16-05-2026" u="1"/>
        <s v="NIVEL 974 AM 1565 16-05-2026" u="1"/>
        <s v="NIVEL 974 AM 1566 16-05-2026" u="1"/>
        <s v="NIVEL 974 AM 1567 16-05-2026" u="1"/>
        <s v="NIVEL 974 AM 1568 16-05-2026" u="1"/>
        <s v="NIVEL 974 AM 1569 16-05-2026" u="1"/>
        <s v="NIVEL 974 AM 1570 16-05-2026" u="1"/>
        <s v="NIVEL 974 AM 1571 16-05-2026" u="1"/>
        <s v="NIVEL 974 AM 1572 16-05-2026" u="1"/>
        <s v="NIVEL 974 AM 1573 16-05-2026" u="1"/>
        <s v="NIVEL 974 AM 1574 16-05-2026" u="1"/>
        <s v="NIVEL 974 AM 1575 16-05-2026" u="1"/>
        <s v="NIVEL 974 AM 1576 16-05-2026" u="1"/>
        <s v="NIVEL 974 AM 1747 26-05-2026" u="1"/>
        <s v="NIVEL 974 AM 1748 26-05-2026" u="1"/>
        <s v="NIVEL 974 AM 1749 26-05-2026" u="1"/>
        <s v="NIVEL 974 AM 1750 26-05-2026" u="1"/>
        <s v="NIVEL 974 AM 1751 26-05-2026" u="1"/>
        <s v="NIVEL 974 AM 1752 26-05-2026" u="1"/>
        <s v="NIVEL 974 AM 1753 26-05-2026" u="1"/>
        <s v="NIVEL 974 AM 1754 26-05-2026" u="1"/>
        <s v="NIVEL 974 AM 1755 26-05-2026" u="1"/>
        <s v="NIVEL 974 AM 1756 26-05-2026" u="1"/>
        <s v="NIVEL 974 AM 1757 26-05-2026" u="1"/>
        <s v="NIVEL 974 AM 1758 26-05-2026" u="1"/>
        <s v="NIVEL 974 AM 1759 26-05-2026" u="1"/>
        <s v="NIVEL 974 AM 1760 26-05-2026" u="1"/>
        <s v="NIVEL 974 AM 1761 26-05-2026" u="1"/>
        <s v="NIVEL 974 AM 1762 26-05-2026" u="1"/>
        <s v="NIVEL 974 AM 1763 26-05-2026" u="1"/>
        <s v="NIVEL 974 AM 1764 26-05-2026" u="1"/>
        <s v="NIVEL 974 AM 1765 26-05-2026" u="1"/>
        <s v="NIVEL 974 AM 1766 26-05-2026" u="1"/>
        <s v="NIVEL 974 AM 1767 26-05-2026" u="1"/>
        <s v="NIVEL 974 AM 1768 26-05-2026" u="1"/>
        <s v="NIVEL 974 AM 1769 26-05-2026" u="1"/>
        <s v="NIVEL 974 AM 1770 26-05-2026" u="1"/>
        <s v="NIVEL 974 AM 1771 26-05-2026" u="1"/>
        <s v="NIVEL 974 AM 1809 26-05-2026" u="1"/>
        <s v="NIVEL 974 AM 1810 26-05-2026" u="1"/>
        <s v="NIVEL 974 AM 1811 26-05-2026" u="1"/>
        <s v="NIVEL 974 AM 1812 26-05-2026" u="1"/>
        <s v="NIVEL 974 AM 1813 26-05-2026" u="1"/>
        <s v="NIVEL 974 AM 1814 26-05-2026" u="1"/>
        <s v="NIVEL 974 AM 1815 26-05-2026" u="1"/>
        <s v="NIVEL 974 AM 1816 26-05-2026" u="1"/>
        <s v="NIVEL 974 AM 1817 26-05-2026" u="1"/>
        <s v="NIVEL 974 AM 1818 26-05-2026" u="1"/>
        <s v="NIVEL 974 PM 1599 16-05-2026" u="1"/>
        <s v="NIVEL 974 PM 1600 16-05-2026" u="1"/>
        <s v="NIVEL 974 PM 1601 16-05-2026" u="1"/>
        <s v="NIVEL 974 PM 1602 16-05-2026" u="1"/>
        <s v="NIVEL 974 PM 1603 16-05-2026" u="1"/>
        <s v="NIVEL 1090 AM 489 02-06-2026" u="1"/>
        <s v="NIVEL 1100 AM 499 12-06-2026" u="1"/>
        <s v="NIVEL 1110 AM 509 22-06-2026" u="1"/>
        <s v="M3 -11S RP AM  29-11-2025" u="1"/>
        <s v="M3 -13S L9 AM  29-11-2025" u="1"/>
        <s v="M3 -13S L9 NORTE NOCHE 5481 27-11-2025" u="1"/>
        <s v="M3 -13S L9 NORTE NOCHE 5482 27-11-2025" u="1"/>
        <s v="M3 -13S L9 NORTE NOCHE 5483 27-11-2025" u="1"/>
        <s v="M3 -13S L9 NORTE NOCHE 5484 27-11-2025" u="1"/>
        <s v="M3 -13S L9 NORTE NOCHE 5485 27-11-2025" u="1"/>
        <s v="M3 -13S L9 NORTE NOCHE 5486 27-11-2025" u="1"/>
        <s v="M3 -13S L9 NORTE NOCHE 5487 27-11-2025" u="1"/>
        <s v="M3 -13S L9 NORTE NOCHE 5488 27-11-2025" u="1"/>
        <s v="M3 -13S L9 NORTE NOCHE 5489 27-11-2025" u="1"/>
        <s v="M3 -13S L9 NORTE NOCHE 5490 27-11-2025" u="1"/>
        <s v="M3 -13S L9 NORTE NOCHE 5491 27-11-2025" u="1"/>
        <s v="M3 -13S L9 NORTE NOCHE 5548 28-11-2025" u="1"/>
        <s v="M3 -13S L9 NORTE NOCHE 5549 28-11-2025" u="1"/>
        <s v="M3 -13S L9 NORTE NOCHE 5550 28-11-2025" u="1"/>
        <s v="M3 -13S L9 NORTE NOCHE 5551 28-11-2025" u="1"/>
        <s v="NIVEL 1065 AM 464 08-05-2026" u="1"/>
        <s v="NIVEL 1075 AM 474 18-05-2026" u="1"/>
        <s v="NIVEL 1085 AM 484 28-05-2026" u="1"/>
        <s v="NIVEL 968 AM 1875 28-05-2026" u="1"/>
        <s v="NIVEL 968 AM 1876 28-05-2026" u="1"/>
        <s v="NIVEL 968 AM 1877 28-05-2026" u="1"/>
        <s v="NIVEL 968 AM 1878 28-05-2026" u="1"/>
        <s v="NIVEL 968 AM 1879 28-05-2026" u="1"/>
        <s v="NIVEL 968 AM 1880 28-05-2026" u="1"/>
        <s v="NIVEL 968 AM 1881 28-05-2026" u="1"/>
        <s v="NIVEL 974 AM 1304 08-05-2026" u="1"/>
        <s v="NIVEL 974 AM 1305 08-05-2026" u="1"/>
        <s v="NIVEL 974 AM 1336 08-05-2026" u="1"/>
        <s v="NIVEL 974 AM 1337 08-05-2026" u="1"/>
        <s v="NIVEL 974 AM 1338 08-05-2026" u="1"/>
        <s v="NIVEL 974 AM 1339 08-05-2026" u="1"/>
        <s v="NIVEL 974 AM 1340 08-05-2026" u="1"/>
        <s v="NIVEL 974 AM 1341 08-05-2026" u="1"/>
        <s v="NIVEL 974 AM 1342 08-05-2026" u="1"/>
        <s v="NIVEL 974 AM 1343 08-05-2026" u="1"/>
        <s v="NIVEL 974 AM 1344 08-05-2026" u="1"/>
        <s v="NIVEL 974 AM 1345 08-05-2026" u="1"/>
        <s v="NIVEL 974 AM 1346 08-05-2026" u="1"/>
        <s v="NIVEL 974 AM 1347 08-05-2026" u="1"/>
        <s v="NIVEL 974 AM 1348 08-05-2026" u="1"/>
        <s v="NIVEL 974 AM 1349 08-05-2026" u="1"/>
        <s v="NIVEL 974 AM 1350 08-05-2026" u="1"/>
        <s v="NIVEL 974 AM 1351 08-05-2026" u="1"/>
        <s v="NIVEL 974 AM 1352 08-05-2026" u="1"/>
        <s v="NIVEL 974 AM 1353 08-05-2026" u="1"/>
        <s v="NIVEL 974 AM 1354 08-05-2026" u="1"/>
        <s v="NIVEL 974 AM 1355 08-05-2026" u="1"/>
        <s v="NIVEL 974 AM 1356 08-05-2026" u="1"/>
        <s v="NIVEL 974 AM 1387 08-05-2026" u="1"/>
        <s v="NIVEL 974 AM 1388 08-05-2026" u="1"/>
        <s v="NIVEL 974 AM 1389 08-05-2026" u="1"/>
        <s v="NIVEL 974 AM 1390 08-05-2026" u="1"/>
        <s v="NIVEL 974 AM 1391 08-05-2026" u="1"/>
        <s v="NIVEL 974 AM 1392 08-05-2026" u="1"/>
        <s v="NIVEL 974 AM 1393 08-05-2026" u="1"/>
        <s v="NIVEL 974 AM 1394 08-05-2026" u="1"/>
        <s v="NIVEL 974 AM 1577 18-05-2026" u="1"/>
        <s v="NIVEL 974 AM 1578 18-05-2026" u="1"/>
        <s v="NIVEL 974 AM 1579 18-05-2026" u="1"/>
        <s v="NIVEL 974 AM 1580 18-05-2026" u="1"/>
        <s v="NIVEL 974 AM 1581 18-05-2026" u="1"/>
        <s v="NIVEL 974 AM 1582 18-05-2026" u="1"/>
        <s v="NIVEL 974 AM 1583 18-05-2026" u="1"/>
        <s v="NIVEL 974 AM 1584 18-05-2026" u="1"/>
        <s v="NIVEL 974 AM 1585 18-05-2026" u="1"/>
        <s v="NIVEL 974 AM 1586 18-05-2026" u="1"/>
        <s v="NIVEL 974 AM 1587 18-05-2026" u="1"/>
        <s v="NIVEL 974 AM 1588 18-05-2026" u="1"/>
        <s v="NIVEL 974 AM 1589 18-05-2026" u="1"/>
        <s v="NIVEL 974 AM 1590 18-05-2026" u="1"/>
        <s v="NIVEL 974 AM 1591 18-05-2026" u="1"/>
        <s v="NIVEL 974 AM 1592 18-05-2026" u="1"/>
        <s v="NIVEL 974 AM 1593 18-05-2026" u="1"/>
        <s v="NIVEL 974 AM 1594 18-05-2026" u="1"/>
        <s v="NIVEL 974 AM 1595 18-05-2026" u="1"/>
        <s v="NIVEL 974 AM 1596 18-05-2026" u="1"/>
        <s v="NIVEL 974 AM 1597 18-05-2026" u="1"/>
        <s v="NIVEL 974 AM 1598 18-05-2026" u="1"/>
        <s v="NIVEL 974 AM 1677 18-05-2026" u="1"/>
        <s v="NIVEL 974 AM 1678 18-05-2026" u="1"/>
        <s v="NIVEL 974 AM 1683 18-05-2026" u="1"/>
        <s v="NIVEL 974 AM 1684 18-05-2026" u="1"/>
        <s v="NIVEL 974 AM 1685 18-05-2026" u="1"/>
        <s v="NIVEL 974 AM 1686 18-05-2026" u="1"/>
        <s v="NIVEL 974 AM 1687 18-05-2026" u="1"/>
        <s v="NIVEL 974 AM 1847 28-05-2026" u="1"/>
        <s v="NIVEL 974 AM 1848 28-05-2026" u="1"/>
        <s v="NIVEL 974 AM 1849 28-05-2026" u="1"/>
        <s v="NIVEL 974 AM 1850 28-05-2026" u="1"/>
        <s v="NIVEL 974 AM 1851 28-05-2026" u="1"/>
        <s v="NIVEL 974 AM 1852 28-05-2026" u="1"/>
        <s v="NIVEL 974 AM 1853 28-05-2026" u="1"/>
        <s v="NIVEL 974 AM 1854 28-05-2026" u="1"/>
        <s v="NIVEL 974 AM 1855 28-05-2026" u="1"/>
        <s v="NIVEL 974 AM 1856 28-05-2026" u="1"/>
        <s v="NIVEL 974 AM 1857 28-05-2026" u="1"/>
        <s v="NIVEL 974 AM 1858 28-05-2026" u="1"/>
        <s v="NIVEL 974 AM 1859 28-05-2026" u="1"/>
        <s v="NIVEL 974 AM 1860 28-05-2026" u="1"/>
        <s v="NIVEL 974 AM 1861 28-05-2026" u="1"/>
        <s v="NIVEL 974 AM 1862 28-05-2026" u="1"/>
        <s v="NIVEL 974 AM 1863 28-05-2026" u="1"/>
        <s v="NIVEL 974 AM 1864 28-05-2026" u="1"/>
        <s v="NIVEL 974 AM 1865 28-05-2026" u="1"/>
        <s v="NIVEL 974 AM 1866 28-05-2026" u="1"/>
        <s v="NIVEL 974 AM 1867 28-05-2026" u="1"/>
        <s v="NIVEL 974 AM 1868 28-05-2026" u="1"/>
        <s v="NIVEL 974 AM 1869 28-05-2026" u="1"/>
        <s v="NIVEL 974 AM 1870 28-05-2026" u="1"/>
        <s v="NIVEL 974 AM 1871 28-05-2026" u="1"/>
        <s v="NIVEL 974 AM 1872 28-05-2026" u="1"/>
        <s v="NIVEL 974 AM 1873 28-05-2026" u="1"/>
        <s v="NIVEL 974 AM 1874 28-05-2026" u="1"/>
        <s v="NIVEL 974 AM 1882 28-05-2026" u="1"/>
        <s v="NIVEL 974 AM 1883 28-05-2026" u="1"/>
        <s v="NIVEL 974 AM 1884 28-05-2026" u="1"/>
        <s v="NIVEL 974 AM 1885 28-05-2026" u="1"/>
        <s v="NIVEL 974 AM 1886 28-05-2026" u="1"/>
        <s v="NIVEL 974 AM 1887 28-05-2026" u="1"/>
        <s v="NIVEL 974 AM 1888 28-05-2026" u="1"/>
        <s v="NIVEL 974 AM 1889 28-05-2026" u="1"/>
        <s v="NIVEL 974 AM 1890 28-05-2026" u="1"/>
        <s v="NIVEL 974 AM 1891 28-05-2026" u="1"/>
        <s v="NIVEL 974 AM 1892 28-05-2026" u="1"/>
        <s v="NIVEL 974 AM 1893 28-05-2026" u="1"/>
        <s v="NIVEL 974 PM 1306 08-05-2026" u="1"/>
        <s v="NIVEL 974 PM 1307 08-05-2026" u="1"/>
        <s v="NIVEL 974 PM 1308 08-05-2026" u="1"/>
        <s v="NIVEL 974 PM 1309 08-05-2026" u="1"/>
        <s v="NIVEL 974 PM 1310 08-05-2026" u="1"/>
        <s v="NIVEL 974 PM 1311 08-05-2026" u="1"/>
        <s v="NIVEL 974 PM 1312 08-05-2026" u="1"/>
        <s v="NIVEL 974 PM 1313 08-05-2026" u="1"/>
        <s v="NIVEL 974 PM 1314 08-05-2026" u="1"/>
        <s v="NIVEL 974 PM 1315 08-05-2026" u="1"/>
        <s v="NIVEL 974 PM 1316 08-05-2026" u="1"/>
        <s v="NIVEL 974 PM 1317 08-05-2026" u="1"/>
        <s v="NIVEL 974 PM 1318 08-05-2026" u="1"/>
        <s v="NIVEL 974 PM 1319 08-05-2026" u="1"/>
        <s v="NIVEL 974 PM 1320 08-05-2026" u="1"/>
        <s v="NIVEL 974 PM 1321 08-05-2026" u="1"/>
        <s v="NIVEL 974 PM 1322 08-05-2026" u="1"/>
        <s v="NIVEL 974 PM 1323 08-05-2026" u="1"/>
        <s v="NIVEL 974 PM 1324 08-05-2026" u="1"/>
        <s v="NIVEL 974 PM 1325 08-05-2026" u="1"/>
        <s v="NIVEL 974 PM 1326 08-05-2026" u="1"/>
        <s v="NIVEL 974 PM 1327 08-05-2026" u="1"/>
        <s v="NIVEL 974 PM 1328 08-05-2026" u="1"/>
        <s v="NIVEL 974 PM 1329 08-05-2026" u="1"/>
        <s v="NIVEL 974 PM 1330 08-05-2026" u="1"/>
        <s v="NIVEL 974 PM 1331 08-05-2026" u="1"/>
        <s v="NIVEL 974 PM 1332 08-05-2026" u="1"/>
        <s v="NIVEL 974 PM 1333 08-05-2026" u="1"/>
        <s v="NIVEL 974 PM 1334 08-05-2026" u="1"/>
        <s v="NIVEL 974 PM 1335 08-05-2026" u="1"/>
        <s v="NIVEL 974 PM 1644 18-05-2026" u="1"/>
        <s v="NIVEL 974 PM 1645 18-05-2026" u="1"/>
        <s v="NIVEL 1092 AM 491 04-06-2026" u="1"/>
        <s v="NIVEL 1102 AM 501 14-06-2026" u="1"/>
        <s v="NIVEL 1112 AM 511 24-06-2026" u="1"/>
        <s v="NIVEL 1128 AM 527 10-07-2026" u="1"/>
        <s v="NIVEL 1138 AM 537 20-07-2026" u="1"/>
        <s v="NIVEL 1148 AM 547 30-07-2026" u="1"/>
        <s v="M3 -11N MADRUGADA 4939 14-11-2025" u="1"/>
        <s v="M3 -11N MADRUGADA 4940 14-11-2025" u="1"/>
        <s v="M3 -11N MADRUGADA 4941 14-11-2025" u="1"/>
        <s v="NIVEL 1094 AM 493 06-06-2026" u="1"/>
        <s v="NIVEL 1104 AM 503 16-06-2026" u="1"/>
        <s v="NIVEL 1114 AM 513 26-06-2026" u="1"/>
        <s v="NIVEL 1120 AM 519 02-07-2026" u="1"/>
        <s v="NIVEL 1130 AM 529 12-07-2026" u="1"/>
        <s v="NIVEL 1140 AM 539 22-07-2026" u="1"/>
        <s v="M3 -11S MADRUGADA 4823 12-11-2025" u="1"/>
        <s v="M3 -11S MADRUGADA 4824 12-11-2025" u="1"/>
        <s v="M3 -11S MADRUGADA 4825 12-11-2025" u="1"/>
        <s v="M3 -13S MADRUGADA 4826 12-11-2025" u="1"/>
        <s v="M5 1NH1 REC NOCHE  26-11-2025" u="1"/>
        <s v="NIVEL 1096 AM 495 08-06-2026" u="1"/>
        <s v="NIVEL 1106 AM 505 18-06-2026" u="1"/>
        <s v="NIVEL 1116 AM 515 28-06-2026" u="1"/>
        <s v="NIVEL 1122 AM 521 04-07-2026" u="1"/>
        <s v="NIVEL 1132 AM 531 14-07-2026" u="1"/>
        <s v="NIVEL 1142 AM 541 24-07-2026" u="1"/>
        <s v="NIVEL 974 AM  29-05-2026" u="1"/>
        <s v="NIVEL 1159 AM 558 10-08-2026" u="1"/>
        <s v="NIVEL 1169 AM 568 20-08-2026" u="1"/>
        <s v="NIVEL 1179 AM 578 30-08-2026" u="1"/>
        <s v="M5 2SH2B L3 1/2 MADRUGADA 5504 27-11-2025" u="1"/>
        <s v="M5 2SH2B L3 1/2 MADRUGADA 5505 27-11-2025" u="1"/>
        <s v="M5 2SH2B L3 1/2 MADRUGADA 5506 27-11-2025" u="1"/>
        <s v="M5 2SH2B L3 1/2 MADRUGADA 5507 27-11-2025" u="1"/>
        <s v="M5 2SH2B L3 1/2 MADRUGADA 5508 27-11-2025" u="1"/>
        <s v="M5 2SH2B L3 1/2 MADRUGADA 5509 27-11-2025" u="1"/>
        <s v="M5 2SH2B L3 1/2 MADRUGADA 5510 27-11-2025" u="1"/>
        <s v="NIVEL 1124 AM 523 06-07-2026" u="1"/>
        <s v="NIVEL 1134 AM 533 16-07-2026" u="1"/>
        <s v="NIVEL 1144 AM 543 26-07-2026" u="1"/>
        <s v="NIVEL 1151 AM 550 02-08-2026" u="1"/>
        <s v="NIVEL 1161 AM 560 12-08-2026" u="1"/>
        <s v="NIVEL 1171 AM 570 22-08-2026" u="1"/>
        <s v="NIVEL 1126 AM 525 08-07-2026" u="1"/>
        <s v="NIVEL 1136 AM 535 18-07-2026" u="1"/>
        <s v="NIVEL 1146 AM 545 28-07-2026" u="1"/>
        <s v="NIVEL 1153 AM 552 04-08-2026" u="1"/>
        <s v="NIVEL 1163 AM 562 14-08-2026" u="1"/>
        <s v="NIVEL 1173 AM 572 24-08-2026" u="1"/>
        <s v="NIVEL 1190 AM 589 10-09-2026" u="1"/>
        <s v="NIVEL 1200 AM 599 20-09-2026" u="1"/>
        <s v="NIVEL 1155 AM 554 06-08-2026" u="1"/>
        <s v="NIVEL 1165 AM 564 16-08-2026" u="1"/>
        <s v="NIVEL 1175 AM 574 26-08-2026" u="1"/>
        <s v="NIVEL 1182 AM 581 02-09-2026" u="1"/>
        <s v="NIVEL 1192 AM 591 12-09-2026" u="1"/>
        <s v="M5 3SH2.3 REC AM 5077 19-11-2025" u="1"/>
        <s v="M5 3SH2.3 REC AM 5078 19-11-2025" u="1"/>
        <s v="M5 3SH2.3 REC AM 5079 19-11-2025" u="1"/>
        <s v="M5 3SH2.3 REC AM 5080 19-11-2025" u="1"/>
        <s v="M5 3SH2.3 REC AM 5081 19-11-2025" u="1"/>
        <s v="M5 3SH2.3 REC AM 5082 19-11-2025" u="1"/>
        <s v="M5 3SH2.3 REC AM 5083 19-11-2025" u="1"/>
        <s v="M3 -11S RP NOCHE  26-11-2025" u="1"/>
        <s v="M3 -13S L9 NOCHE  26-11-2025" u="1"/>
        <s v="NIVEL 1157 AM 556 08-08-2026" u="1"/>
        <s v="NIVEL 1167 AM 566 18-08-2026" u="1"/>
        <s v="NIVEL 1177 AM 576 28-08-2026" u="1"/>
        <s v="NIVEL 1184 AM 583 04-09-2026" u="1"/>
        <s v="NIVEL 1194 AM 593 14-09-2026" u="1"/>
        <s v="NIVEL 970 AM 4 24-12-2026" u="1"/>
        <s v="NIVEL 970 AM 5 24-12-2026" u="1"/>
        <s v="NIVEL 970 AM 6 24-12-2026" u="1"/>
        <s v="NIVEL 1186 AM 585 06-09-2026" u="1"/>
        <s v="NIVEL 1196 AM 595 16-09-2026" u="1"/>
        <s v="M5 1NH1 REC NOCHE 5337 25-11-2025" u="1"/>
        <s v="M5 1NH1 REC NOCHE 5338 25-11-2025" u="1"/>
        <s v="M5 1NH1 REC NOCHE 5339 25-11-2025" u="1"/>
        <s v="M5 1NH1 REC NOCHE 5340 25-11-2025" u="1"/>
        <s v="NIVEL 1188 AM 587 08-09-2026" u="1"/>
        <s v="NIVEL 1198 AM 597 18-09-2026" u="1"/>
        <s v="M5 2SH2B L3 1/2 NOCHE  27-11-2025" u="1"/>
        <s v="M3 -11N RP AM 5074 19-11-2025" u="1"/>
        <s v="M3 -11S RP AM 5565 29-11-2025" u="1"/>
        <s v="M3 -11S RP AM 5566 29-11-2025" u="1"/>
        <s v="M3 -11S RP AM 5567 29-11-2025" u="1"/>
        <s v="M3 -11S RP PM 5090 19-11-2025" u="1"/>
        <s v="M3 -11S RP PM 5091 19-11-2025" u="1"/>
        <s v="M3 -11S RP PM 5092 19-11-2025" u="1"/>
        <s v="M3 -11S RP PM 5583 29-11-2025" u="1"/>
        <s v="M3 -11S RP PM 5584 29-11-2025" u="1"/>
        <s v="M3 -11S RP PM 5585 29-11-2025" u="1"/>
        <s v="M3 -11S RP PM 5586 29-11-2025" u="1"/>
        <s v="M3 -11S RP PM 5587 29-11-2025" u="1"/>
        <s v="M3 -13S L9 AM 5084 19-11-2025" u="1"/>
        <s v="M3 -13S L9 AM 5085 19-11-2025" u="1"/>
        <s v="M3 -13S L9 AM 5086 19-11-2025" u="1"/>
        <s v="M3 -13S L9 AM 5087 19-11-2025" u="1"/>
        <s v="M3 -13S L9 AM 5088 19-11-2025" u="1"/>
        <s v="M3 -13S L9 AM 5089 19-11-2025" u="1"/>
        <s v="M3 -13S L9 AM 5572 29-11-2025" u="1"/>
        <s v="M3 -13S L9 AM 5573 29-11-2025" u="1"/>
        <s v="M3 -13S L9 AM 5574 29-11-2025" u="1"/>
        <s v="M3 -13S L9 AM 5575 29-11-2025" u="1"/>
        <s v="M3 -13S L9 AM 5576 29-11-2025" u="1"/>
        <s v="M3 -13S L9 AM 5577 29-11-2025" u="1"/>
        <s v="M3 -13S L9 AM 5578 29-11-2025" u="1"/>
        <s v="M3 -13S L9 AM 5579 29-11-2025" u="1"/>
        <s v="M3 -13S L9 AM 5580 29-11-2025" u="1"/>
        <s v="M3 -13S L9 AM 5581 29-11-2025" u="1"/>
        <s v="M3 -13S L9 AM 5582 29-11-2025" u="1"/>
        <s v="M3 -13S L9 PM 5097 19-11-2025" u="1"/>
        <s v="M3 -13S L9 PM 5098 19-11-2025" u="1"/>
        <s v="M3 -13S L9 PM 5099 19-11-2025" u="1"/>
        <s v="M3 -13S L9 PM 5100 19-11-2025" u="1"/>
        <s v="M3 -13S L9 PM 5101 19-11-2025" u="1"/>
        <s v="M3 -13S L9 PM 5102 19-11-2025" u="1"/>
        <s v="M3 -13S L9 PM 5103 19-11-2025" u="1"/>
        <s v="M3 -13S L9 PM 5104 19-11-2025" u="1"/>
        <s v="M3 -13S L9 PM 5105 19-11-2025" u="1"/>
        <s v="M3 -13S L9 PM 5106 19-11-2025" u="1"/>
        <s v="M3 -13S L9 PM 5107 19-11-2025" u="1"/>
        <s v="M3 -13S L9 PM 5108 19-11-2025" u="1"/>
        <s v="NIVEL 974 T.PM 799 16-04-2025" u="1"/>
        <s v="NIVEL 974 T.PM 800 16-04-2025" u="1"/>
        <s v="NIVEL 974 T.PM 801 16-04-2025" u="1"/>
        <s v="NIVEL 974 T.PM 802 16-04-2025" u="1"/>
        <s v="NIVEL 974 T.PM 803 16-04-2025" u="1"/>
        <s v="NIVEL 974 T.PM 804 16-04-2025" u="1"/>
        <s v="NIVEL 974 T.PM 805 16-04-2025" u="1"/>
        <s v="NIVEL 974 T.PM 806 16-04-2025" u="1"/>
        <s v="NIVEL 974 T.PM 807 16-04-2025" u="1"/>
        <s v="NIVEL 974 T.PM 808 16-04-2025" u="1"/>
        <s v="NIVEL 974 T.PM 809 16-04-2025" u="1"/>
        <s v="NIVEL 974 T.PM 810 16-04-2025" u="1"/>
        <s v="NIVEL 974 T.PM 811 16-04-2025" u="1"/>
        <s v="NIVEL 974 T.PM 812 16-04-2025" u="1"/>
        <s v="NIVEL 974 T.PM 813 16-04-2025" u="1"/>
        <s v="NIVEL 974 T.PM 814 16-04-2025" u="1"/>
        <s v="NIVEL 974 T.PM 815 16-04-2025" u="1"/>
        <s v="NIVEL 974 T.PM 816 16-04-2025" u="1"/>
        <s v="NIVEL 974 T.PM 817 16-04-2025" u="1"/>
        <s v="NIVEL 974 T.PM 818 16-04-2025" u="1"/>
        <s v="NIVEL 974 T.PM 819 16-04-2025" u="1"/>
        <s v="NIVEL 974 T.PM 820 16-04-2025" u="1"/>
        <s v="NIVEL 974 T.PM 821 16-04-2025" u="1"/>
        <s v="NIVEL 974 T.PM 822 16-04-2025" u="1"/>
        <s v="NIVEL 974 T.PM 823 16-04-2025" u="1"/>
        <s v="NIVEL 974 T.PM 824 16-04-2025" u="1"/>
        <s v="NIVEL 974 T.PM 825 16-04-2025" u="1"/>
        <s v="NIVEL 974 T.PM 826 16-04-2025" u="1"/>
        <s v="NIVEL 974 T.PM 827 16-04-2025" u="1"/>
        <s v="NIVEL 974 T.PM 828 16-04-2025" u="1"/>
        <s v="NIVEL 974 T.PM 829 16-04-2025" u="1"/>
        <s v="NIVEL 974 T.PM 830 16-04-2025" u="1"/>
        <s v="NIVEL 974 T.PM 831 16-04-2025" u="1"/>
        <s v="NIVEL 974 T.PM 935 22-04-2026" u="1"/>
        <s v="NIVEL 974 T.PM 936 22-04-2026" u="1"/>
        <s v="NIVEL 974 T.PM 937 22-04-2026" u="1"/>
        <s v="NIVEL 974 T.PM 938 22-04-2026" u="1"/>
        <s v="NIVEL 974 T.PM 939 22-04-2026" u="1"/>
        <s v="NIVEL 974 T.PM 940 22-04-2026" u="1"/>
        <s v="NIVEL 974 T.PM 941 22-04-2026" u="1"/>
        <s v="NIVEL 974 T.PM 942 22-04-2026" u="1"/>
        <s v="NIVEL 974 T.PM 943 22-04-2026" u="1"/>
        <s v="NIVEL 974 T.PM 944 22-04-2026" u="1"/>
        <s v="NIVEL 974 T.PM 945 22-04-2026" u="1"/>
        <s v="NIVEL 974 T.PM 946 22-04-2026" u="1"/>
        <s v="NIVEL 974 T.PM 947 22-04-2026" u="1"/>
        <s v="NIVEL 974 T.PM 948 22-04-2026" u="1"/>
        <s v="NIVEL 974 T.PM 949 22-04-2026" u="1"/>
        <s v="NIVEL 974 T.PM 950 22-04-2026" u="1"/>
        <s v="NIVEL 974 T.PM 951 22-04-2026" u="1"/>
        <s v="NIVEL 974 T.PM 952 22-04-2026" u="1"/>
        <s v="NIVEL 974 T.PM 953 22-04-2026" u="1"/>
        <s v="NIVEL 974 T.PM 954 22-04-2026" u="1"/>
        <s v="NIVEL 974 T.PM 955 22-04-2026" u="1"/>
        <s v="NIVEL 974 T.PM 956 22-04-2026" u="1"/>
        <s v="NIVEL 974 T.PM 957 22-04-2026" u="1"/>
        <s v="NIVEL 974 T.PM 958 22-04-2026" u="1"/>
        <s v="NIVEL 974 T.PM 959 22-04-2026" u="1"/>
        <s v="M3 -11N NOCHE 4455 05-11-2025" u="1"/>
        <s v="M3 -11N RP AM 5314 25-11-2025" u="1"/>
        <s v="M3 -11N RP PM 4950 15-11-2025" u="1"/>
        <s v="M3 -11N RP PM 4951 15-11-2025" u="1"/>
        <s v="M3 -11N RP PM 5323 25-11-2025" u="1"/>
        <s v="M3 -11N RP PM 5324 25-11-2025" u="1"/>
        <s v="M3 -11S RP AM 4425 05-11-2025" u="1"/>
        <s v="M3 -11S RP AM 4426 05-11-2025" u="1"/>
        <s v="M3 -11S RP AM 4427 05-11-2025" u="1"/>
        <s v="M3 -11S RP AM 4428 05-11-2025" u="1"/>
        <s v="M3 -11S RP AM 5315 25-11-2025" u="1"/>
        <s v="M3 -11S RP AM 5316 25-11-2025" u="1"/>
        <s v="M3 -11S RP PM 4430 05-11-2025" u="1"/>
        <s v="M3 -11S RP PM 4431 05-11-2025" u="1"/>
        <s v="M3 -11S RP PM 5325 25-11-2025" u="1"/>
        <s v="M3 -13S L9 AM 4408 05-11-2025" u="1"/>
        <s v="M3 -13S L9 AM 4409 05-11-2025" u="1"/>
        <s v="M3 -13S L9 AM 4410 05-11-2025" u="1"/>
        <s v="M3 -13S L9 AM 4411 05-11-2025" u="1"/>
        <s v="M3 -13S L9 AM 4412 05-11-2025" u="1"/>
        <s v="M3 -13S L9 AM 4413 05-11-2025" u="1"/>
        <s v="M3 -13S L9 AM 4414 05-11-2025" u="1"/>
        <s v="M3 -13S L9 AM 4415 05-11-2025" u="1"/>
        <s v="M3 -13S L9 AM 4416 05-11-2025" u="1"/>
        <s v="M3 -13S L9 AM 4417 05-11-2025" u="1"/>
        <s v="M3 -13S L9 AM 4418 05-11-2025" u="1"/>
        <s v="M3 -13S L9 AM 4419 05-11-2025" u="1"/>
        <s v="M3 -13S L9 AM 4420 05-11-2025" u="1"/>
        <s v="M3 -13S L9 AM 4421 05-11-2025" u="1"/>
        <s v="M3 -13S L9 AM 4422 05-11-2025" u="1"/>
        <s v="M3 -13S L9 AM 4423 05-11-2025" u="1"/>
        <s v="M3 -13S L9 AM 4424 05-11-2025" u="1"/>
        <s v="M3 -13S L9 AM 4942 15-11-2025" u="1"/>
        <s v="M3 -13S L9 AM 4943 15-11-2025" u="1"/>
        <s v="M3 -13S L9 AM 4944 15-11-2025" u="1"/>
        <s v="M3 -13S L9 AM 4945 15-11-2025" u="1"/>
        <s v="M3 -13S L9 AM 4946 15-11-2025" u="1"/>
        <s v="M3 -13S L9 AM 4947 15-11-2025" u="1"/>
        <s v="M3 -13S L9 AM 4948 15-11-2025" u="1"/>
        <s v="M3 -13S L9 AM 4949 15-11-2025" u="1"/>
        <s v="M3 -13S L9 AM 5317 25-11-2025" u="1"/>
        <s v="M3 -13S L9 AM 5318 25-11-2025" u="1"/>
        <s v="M3 -13S L9 AM 5319 25-11-2025" u="1"/>
        <s v="M3 -13S L9 AM 5320 25-11-2025" u="1"/>
        <s v="M3 -13S L9 AM 5321 25-11-2025" u="1"/>
        <s v="M3 -13S L9 AM 5322 25-11-2025" u="1"/>
        <s v="M3 -13S L9 PM 4438 05-11-2025" u="1"/>
        <s v="M3 -13S L9 PM 4439 05-11-2025" u="1"/>
        <s v="M3 -13S L9 PM 4440 05-11-2025" u="1"/>
        <s v="M3 -13S L9 PM 4441 05-11-2025" u="1"/>
        <s v="M3 -13S L9 PM 4442 05-11-2025" u="1"/>
        <s v="M3 -13S L9 PM 4443 05-11-2025" u="1"/>
        <s v="M3 -13S L9 PM 4444 05-11-2025" u="1"/>
        <s v="M3 -13S L9 PM 4445 05-11-2025" u="1"/>
        <s v="M3 -13S L9 PM 4956 15-11-2025" u="1"/>
        <s v="M3 -13S L9 PM 4957 15-11-2025" u="1"/>
        <s v="M3 -13S L9 PM 4958 15-11-2025" u="1"/>
        <s v="M3 -13S L9 PM 4959 15-11-2025" u="1"/>
        <s v="M3 -13S L9 PM 4960 15-11-2025" u="1"/>
        <s v="M3 -13S L9 PM 4961 15-11-2025" u="1"/>
        <s v="M3 -13S L9 PM 5326 25-11-2025" u="1"/>
        <s v="M3 -13S L9 PM 5327 25-11-2025" u="1"/>
        <s v="M3 -13S L9 PM 5328 25-11-2025" u="1"/>
        <s v="M3 -13S L9 PM 5329 25-11-2025" u="1"/>
        <s v="M3 -13S L9 PM 5330 25-11-2025" u="1"/>
        <s v="M3 -13S L9 PM 5331 25-11-2025" u="1"/>
        <s v="M3 -13S L9 PM 5332 25-11-2025" u="1"/>
        <s v="M3 -13S L9 PM 5333 25-11-2025" u="1"/>
        <s v="M3 -13S L9 PM 5334 25-11-2025" u="1"/>
        <s v="M3 -11N NOCHE 4744 11-11-2025" u="1"/>
        <s v="M3 -11N NOCHE 4745 11-11-2025" u="1"/>
        <s v="M3 -11N NOCHE 4746 11-11-2025" u="1"/>
        <s v="M3 -11N NOCHE 4747 11-11-2025" u="1"/>
        <s v="M3 -11N NOCHE 4748 11-11-2025" u="1"/>
        <s v="M3 -11N NOCHE 4749 11-11-2025" u="1"/>
        <s v="M3 -11N NOCHE 4750 11-11-2025" u="1"/>
        <s v="M3 -11S NOCHE 4751 11-11-2025" u="1"/>
        <s v="M3 -11S NOCHE 4752 11-11-2025" u="1"/>
        <s v="M3 -11S NOCHE 4753 11-11-2025" u="1"/>
        <s v="M3 -11S NOCHE 4754 11-11-2025" u="1"/>
        <s v="M3 -11S RP AM 5184 21-11-2025" u="1"/>
        <s v="M3 -11S RP AM 5185 21-11-2025" u="1"/>
        <s v="M3 -11S RP PM 5200 21-11-2025" u="1"/>
        <s v="M3 -11S RP PM 5201 21-11-2025" u="1"/>
        <s v="M3 -11S RP PM 5202 21-11-2025" u="1"/>
        <s v="M3 -13S L9 AM 4724 11-11-2025" u="1"/>
        <s v="M3 -13S L9 AM 4725 11-11-2025" u="1"/>
        <s v="M3 -13S L9 AM 4726 11-11-2025" u="1"/>
        <s v="M3 -13S L9 AM 4727 11-11-2025" u="1"/>
        <s v="M3 -13S L9 AM 4728 11-11-2025" u="1"/>
        <s v="M3 -13S L9 PM 4736 11-11-2025" u="1"/>
        <s v="M3 -13S L9 PM 4737 11-11-2025" u="1"/>
        <s v="M3 -13S L9 PM 4738 11-11-2025" u="1"/>
        <s v="M3 -13S L9 PM 4739 11-11-2025" u="1"/>
        <s v="M3 -13S L9 PM 4740 11-11-2025" u="1"/>
        <s v="M3 -13S L9 PM 4741 11-11-2025" u="1"/>
        <s v="M3 -13S L9 PM 4742 11-11-2025" u="1"/>
        <s v="M3 -13S L9 PM 4743 11-11-2025" u="1"/>
        <s v="M5 1NH1 REC AM  29-11-2025" u="1"/>
        <s v="M5 1NH1 REC MADRUGADA 5560 28-11-2025" u="1"/>
        <s v="M5 1NH1 REC MADRUGADA 5561 28-11-2025" u="1"/>
        <s v="M5 1NH1 REC MADRUGADA 5562 28-11-2025" u="1"/>
        <s v="M5 1NH1 REC MADRUGADA 5563 28-11-2025" u="1"/>
        <s v="M5 1NH1 REC MADRUGADA 5564 28-11-2025" u="1"/>
        <s v="M5 -1NH2 REC NOCHE 5165 20-11-2025" u="1"/>
        <s v="M5 -1NH2 REC NOCHE 5166 20-11-2025" u="1"/>
        <s v="M5 -1NH2 REC NOCHE 5167 20-11-2025" u="1"/>
        <s v="M5 -5SH2 REC NOCHE 5287 24-11-2025" u="1"/>
        <s v="M5 -5SH2 REC NOCHE 5288 24-11-2025" u="1"/>
        <s v="M5 -5SH2 REC NOCHE 5289 24-11-2025" u="1"/>
        <s v="M5 -5SH2 REC NOCHE 5290 24-11-2025" u="1"/>
        <s v="M5 -5SH2 REC NOCHE 5291 24-11-2025" u="1"/>
        <s v="M5 -5SH2 REC NOCHE 5292 24-11-2025" u="1"/>
        <s v="M5 -5SH2 REC NOCHE 5293 24-11-2025" u="1"/>
        <s v="M5 -5SH2 REC NOCHE 5294 24-11-2025" u="1"/>
        <s v="M5 -5SH2 REC NOCHE 5295 24-11-2025" u="1"/>
        <s v="M5 -5SH2 REC NOCHE 5296 24-11-2025" u="1"/>
        <s v="M5 -5SH2 REC NOCHE 5297 24-11-2025" u="1"/>
        <s v="M5 -5SH2 REC NOCHE 5298 24-11-2025" u="1"/>
        <s v="M5 -2NH2 REC NOCHE 5341 25-11-2025" u="1"/>
        <s v="M5 -2NH2 REC NOCHE 5342 25-11-2025" u="1"/>
        <s v="M5 -2NH2 REC NOCHE 5343 25-11-2025" u="1"/>
        <s v="M5 -2NH2 REC NOCHE 5344 25-11-2025" u="1"/>
        <s v="M5 -2NH2 REC NOCHE 5345 25-11-2025" u="1"/>
        <s v="M5 -2NH2 REC NOCHE 5346 25-11-2025" u="1"/>
        <s v="M5 -2NH2 REC NOCHE 5347 25-11-2025" u="1"/>
        <s v="M5 -2NH2 REC NOCHE 5348 25-11-2025" u="1"/>
        <s v="M5 -2NH2 REC NOCHE 5349 25-11-2025" u="1"/>
        <s v="M5 -2NH2 REC NOCHE 5350 25-11-2025" u="1"/>
        <s v="M5 -2NH2 REC NOCHE 5351 25-11-2025" u="1"/>
        <s v="M5 -2NH2 REC NOCHE 5414 26-11-2025" u="1"/>
        <s v="M5 -2NH2 REC NOCHE 5415 26-11-2025" u="1"/>
        <s v="M5 -2NH2 REC NOCHE 5416 26-11-2025" u="1"/>
        <s v="M5 -2NH2 REC NOCHE 5417 26-11-2025" u="1"/>
        <s v="M5 -2NH2 REC NOCHE 5418 26-11-2025" u="1"/>
        <s v="M5 -2NH2 REC NOCHE 5419 26-11-2025" u="1"/>
        <s v="M5 -2NH2 REC NOCHE 5420 26-11-2025" u="1"/>
        <s v="M5 -2NH2 REC NOCHE 5421 26-11-2025" u="1"/>
        <s v="M5 -2NH2 REC NOCHE 5422 26-11-2025" u="1"/>
        <s v="M5 -2NH2 REC NOCHE 5423 26-11-2025" u="1"/>
        <s v="M5 -2NH1 REC NOCHE 5056 18-11-2025" u="1"/>
        <s v="M5 -2NH1 REC NOCHE 5057 18-11-2025" u="1"/>
        <s v="M5 -2NH1 REC NOCHE 5058 18-11-2025" u="1"/>
        <s v="M5 -2NH2 REC NOCHE 5111 19-11-2025" u="1"/>
        <s v="M5 -2NH2 REC NOCHE 5112 19-11-2025" u="1"/>
        <s v="M5 -2NH2 REC NOCHE 5113 19-11-2025" u="1"/>
        <s v="M5 2NH2 REC MADRUGADA 5559 28-11-2025" u="1"/>
        <s v="M5 -2NH1 REC AM 5133 20-11-2025" u="1"/>
        <s v="M5 -2NH1 REC AM 5134 20-11-2025" u="1"/>
        <s v="M5 -2NH1 REC AM 5135 20-11-2025" u="1"/>
        <s v="M5 -2NH1 REC AM 5136 20-11-2025" u="1"/>
        <s v="M5 -2NH1 REC AM 5137 20-11-2025" u="1"/>
        <s v="M5 -2NH1 REC PM 4666 10-11-2025" u="1"/>
        <s v="M5 -2NH1 REC PM 4667 10-11-2025" u="1"/>
        <s v="M5 -2NH1 REC PM 4668 10-11-2025" u="1"/>
        <s v="M5 -2NH1 REC PM 4669 10-11-2025" u="1"/>
        <s v="M5 -2NH1 REC PM 4670 10-11-2025" u="1"/>
        <s v="M5 -2NH1 REC PM 4671 10-11-2025" u="1"/>
        <s v="M5 -2NH1 REC PM 4672 10-11-2025" u="1"/>
        <s v="M5 -2NH1 REC PM 5150 20-11-2025" u="1"/>
        <s v="M5 -2NH1 REC PM 5151 20-11-2025" u="1"/>
        <s v="M5 -2NH1 REC PM 5152 20-11-2025" u="1"/>
        <s v="M5 -2NH1 REC PM 5153 20-11-2025" u="1"/>
        <s v="M5 -2NH1 REC PM 5154 20-11-2025" u="1"/>
        <s v="M5 -2NH1 REC PM 5155 20-11-2025" u="1"/>
        <s v="M5 -2NH1 REC PM 5156 20-11-2025" u="1"/>
        <s v="M5 -2NH1 REC PM 5157 20-11-2025" u="1"/>
        <s v="M5 -2NH1 REC PM 5158 20-11-2025" u="1"/>
        <s v="M5 -2NH1 REC PM 5159 20-11-2025" u="1"/>
        <s v="M5 -2NH1 REC PM 5160 20-11-2025" u="1"/>
        <s v="M3 -11S RP NOCHE 5161 20-11-2025" u="1"/>
        <s v="M3 -11S RP NOCHE 5162 20-11-2025" u="1"/>
        <s v="M3 -11S RP NOCHE 5163 20-11-2025" u="1"/>
        <s v="M3 -11S RP NOCHE 5164 20-11-2025" u="1"/>
        <s v="M3 -13S L9 NOCHE 4683 10-11-2025" u="1"/>
        <s v="M3 -13S L9 NOCHE 4684 10-11-2025" u="1"/>
        <s v="M3 -13S L9 NOCHE 4685 10-11-2025" u="1"/>
        <s v="M3 -13S L9 NOCHE 4686 10-11-2025" u="1"/>
        <s v="M3 -13S L9 NOCHE 4687 10-11-2025" u="1"/>
        <s v="M3 -13S L9 NOCHE 4688 10-11-2025" u="1"/>
        <s v="M3 -13S L9 NOCHE 4689 10-11-2025" u="1"/>
        <s v="M3 -13S L9 NOCHE 4690 10-11-2025" u="1"/>
        <s v="M3 -13S L9 NOCHE 4691 10-11-2025" u="1"/>
        <s v="M3 -13S L9 NOCHE 4692 10-11-2025" u="1"/>
        <s v="M3 -13S L9 NOCHE 4693 10-11-2025" u="1"/>
        <s v="M3 -13S L9 NOCHE 4694 10-11-2025" u="1"/>
        <s v="M3 -13S L9 NOCHE 4695 10-11-2025" u="1"/>
        <s v="M3 -13S L9 NOCHE 4696 10-11-2025" u="1"/>
        <s v="NIVEL 1018 TURNO 169 14-01-2026" u="1"/>
        <s v="NIVEL 1018 TURNO 170 14-01-2026" u="1"/>
        <s v="NIVEL 1018 TURNO 179 14-01-2026" u="1"/>
        <s v="NIVEL 1018 TURNO 180 14-01-2026" u="1"/>
        <s v="NIVEL 1018 TURNO 181 14-01-2026" u="1"/>
        <s v="M5 2SH2B L3 1/2 MADRUGADA  27-11-2025" u="1"/>
        <s v="M5 2SH2B L3 1/2 NOCHE 5477 27-11-2025" u="1"/>
        <s v="M5 2SH2B L3 1/2 NOCHE 5478 27-11-2025" u="1"/>
        <s v="M5 2SH2B L3 1/2 NOCHE 5479 27-11-2025" u="1"/>
        <s v="M5 2SH2B L3 1/2 NOCHE 5480 27-11-2025" u="1"/>
        <s v="M5 1NH2 REC MADRUGADA 5359 25-11-2025" u="1"/>
        <s v="M5 1NH2 REC MADRUGADA 5360 25-11-2025" u="1"/>
        <s v="M5 1NH2 REC MADRUGADA 5361 25-11-2025" u="1"/>
        <s v="M5 1NH2 REC MADRUGADA 5362 25-11-2025" u="1"/>
        <s v="M5 1NH2 REC MADRUGADA 5363 25-11-2025" u="1"/>
        <s v="M5 1NH2 REC MADRUGADA 5364 25-11-2025" u="1"/>
        <s v="M5 1NH2 REC MADRUGADA 5365 25-11-2025" u="1"/>
        <s v="M5 1NH2 REC MADRUGADA 5366 25-11-2025" u="1"/>
        <s v="M3 -11S RP NOCHE 5207 21-11-2025" u="1"/>
        <s v="M3 -11S RP NOCHE 5208 21-11-2025" u="1"/>
        <s v="M3 -11S RP NOCHE 5209 21-11-2025" u="1"/>
        <s v="M3 -11S RP NOCHE 5210 21-11-2025" u="1"/>
        <s v="M3 -13S L9 NOCHE 4755 11-11-2025" u="1"/>
        <s v="M3 -13S L9 NOCHE 4756 11-11-2025" u="1"/>
        <s v="M3 -13S L9 NOCHE 4757 11-11-2025" u="1"/>
        <s v="M3 -13S L9 NOCHE 4758 11-11-2025" u="1"/>
        <s v="M3 -13S L9 NOCHE 4759 11-11-2025" u="1"/>
        <s v="M3 -13S L9 NOCHE 4760 11-11-2025" u="1"/>
        <s v="M3 -13S L9 NOCHE 4761 11-11-2025" u="1"/>
        <s v="M3 -13S L9 NOCHE 4762 11-11-2025" u="1"/>
        <s v="M3 -13S L9 NOCHE 4763 11-11-2025" u="1"/>
        <s v="M3 -13S L9 NOCHE 5211 21-11-2025" u="1"/>
        <s v="M3 -13S L9 NOCHE 5212 21-11-2025" u="1"/>
        <s v="M3 -13S L9 NOCHE 5213 21-11-2025" u="1"/>
        <s v="M3 -13S L9 NOCHE 5214 21-11-2025" u="1"/>
        <s v="M3 -13S L9 NOCHE 5215 21-11-2025" u="1"/>
        <s v="M3 -13S L9 NOCHE 5216 21-11-2025" u="1"/>
        <s v="M3 -13S L9 NOCHE 5217 21-11-2025" u="1"/>
        <s v="M3 -13S L9 NOCHE 5218 21-11-2025" u="1"/>
        <s v="M3 -11N REC AM 4612 08-11-2025" u="1"/>
        <s v="M3 -11N REC AM 4613 08-11-2025" u="1"/>
        <s v="M5 -1NH2 REC AM 5186 21-11-2025" u="1"/>
        <s v="M5 -1NH2 REC AM 5187 21-11-2025" u="1"/>
        <s v="M5 -1NH2 REC AM 5188 21-11-2025" u="1"/>
        <s v="M5 -1NH2 REC AM 5189 21-11-2025" u="1"/>
        <s v="M5 -1NH2 REC AM 5190 21-11-2025" u="1"/>
        <s v="M5 -2NH1 REC AM 4729 11-11-2025" u="1"/>
        <s v="M5 -2NH1 REC AM 4730 11-11-2025" u="1"/>
        <s v="M5 -2NH1 REC AM 4731 11-11-2025" u="1"/>
        <s v="M5 -2NH1 REC AM 4732 11-11-2025" u="1"/>
        <s v="M5 -2NH1 REC AM 4733 11-11-2025" u="1"/>
        <s v="M5 -5SH2 REC AM 5191 21-11-2025" u="1"/>
        <s v="M5 -5SH2 REC AM 5192 21-11-2025" u="1"/>
        <s v="M5 -5SH2 REC AM 5193 21-11-2025" u="1"/>
        <s v="M5 -5SH2 REC AM 5194 21-11-2025" u="1"/>
        <s v="M5 -5SH2 REC AM 5195 21-11-2025" u="1"/>
        <s v="M5 -5SH2 REC AM 5196 21-11-2025" u="1"/>
        <s v="M5 -5SH2 REC AM 5197 21-11-2025" u="1"/>
        <s v="M5 -5SH2 REC AM 5198 21-11-2025" u="1"/>
        <s v="M5 -5SH2 REC AM 5199 21-11-2025" u="1"/>
        <s v="M5 -5SH2 REC PM 5203 21-11-2025" u="1"/>
        <s v="M5 -5SH2 REC PM 5204 21-11-2025" u="1"/>
        <s v="M5 -5SH2 REC PM 5205 21-11-2025" u="1"/>
        <s v="M5 -5SH2 REC PM 5206 21-11-2025" u="1"/>
        <s v="M3 -13S L9 NOCHE 4811 12-11-2025" u="1"/>
        <s v="M3 -13S L9 NOCHE 4812 12-11-2025" u="1"/>
        <s v="M3 -13S L9 NOCHE 4813 12-11-2025" u="1"/>
        <s v="M3 -13S L9 NOCHE 4814 12-11-2025" u="1"/>
        <s v="M3 -13S L9 NOCHE 4815 12-11-2025" u="1"/>
        <s v="M3 -13S L9 NOCHE 4816 12-11-2025" u="1"/>
        <s v="M3 -13S L9 NOCHE 4817 12-11-2025" u="1"/>
        <s v="M3 -13S L9 NOCHE 4818 12-11-2025" u="1"/>
        <s v="M3 -13S L9 NOCHE 4819 12-11-2025" u="1"/>
        <s v="M3 -13S L9 SUR MADRUGADA 5498 27-11-2025" u="1"/>
        <s v="M3 -13S L9 SUR MADRUGADA 5499 27-11-2025" u="1"/>
        <s v="M3 -13S L9 SUR MADRUGADA 5500 27-11-2025" u="1"/>
        <s v="M3 -13S L9 SUR MADRUGADA 5501 27-11-2025" u="1"/>
        <s v="M3 -13S L9 SUR MADRUGADA 5502 27-11-2025" u="1"/>
        <s v="M3 -13S L9 SUR MADRUGADA 5503 27-11-2025" u="1"/>
        <s v="M3 -13S L9 NOCHE 4333 03-11-2025" u="1"/>
        <s v="M3 -13S L9 NOCHE 4334 03-11-2025" u="1"/>
        <s v="M3 -13S L9 NOCHE 4335 03-11-2025" u="1"/>
        <s v="M3 -13S L9 NOCHE 4336 03-11-2025" u="1"/>
        <s v="M3 -13S L9 NOCHE 4876 13-11-2025" u="1"/>
        <s v="M3 -13S L9 NOCHE 4877 13-11-2025" u="1"/>
        <s v="NIVEL 1005 AM 235 21-01-2026" u="1"/>
        <s v="M3 -11N RP NOCHE 5280 24-11-2025" u="1"/>
        <s v="M3 -11N RP NOCHE 5281 24-11-2025" u="1"/>
        <s v="M3 -11N RP NOCHE 5282 24-11-2025" u="1"/>
        <s v="M3 -11S RP NOCHE 4380 04-11-2025" u="1"/>
        <s v="M3 -11S RP NOCHE 4381 04-11-2025" u="1"/>
        <s v="M3 -11S RP NOCHE 4382 04-11-2025" u="1"/>
        <s v="M3 -13S L9 NOCHE 4383 04-11-2025" u="1"/>
        <s v="M3 -13S L9 NOCHE 4384 04-11-2025" u="1"/>
        <s v="M3 -13S L9 NOCHE 4385 04-11-2025" u="1"/>
        <s v="M3 -13S L9 NOCHE 4386 04-11-2025" u="1"/>
        <s v="M3 -13S L9 NOCHE 4387 04-11-2025" u="1"/>
        <s v="M3 -13S L9 NOCHE 4388 04-11-2025" u="1"/>
        <s v="M3 -13S L9 NOCHE 4389 04-11-2025" u="1"/>
        <s v="M3 -13S L9 NOCHE 4390 04-11-2025" u="1"/>
        <s v="M3 -13S L9 NOCHE 4391 04-11-2025" u="1"/>
        <s v="M3 -13S L9 NOCHE 4392 04-11-2025" u="1"/>
        <s v="M3 -13S L9 NOCHE 4393 04-11-2025" u="1"/>
        <s v="M3 -13S L9 NOCHE 4394 04-11-2025" u="1"/>
        <s v="M3 -13S L9 NOCHE 4916 14-11-2025" u="1"/>
        <s v="M3 -13S L9 NOCHE 4917 14-11-2025" u="1"/>
        <s v="M3 -13S L9 NOCHE 4918 14-11-2025" u="1"/>
        <s v="M3 -13S L9 NOCHE 4919 14-11-2025" u="1"/>
        <s v="M3 -13S L9 NOCHE 4920 14-11-2025" u="1"/>
        <s v="M3 -13S L9 NOCHE 4921 14-11-2025" u="1"/>
        <s v="M3 -13S L9 NOCHE 4922 14-11-2025" u="1"/>
        <s v="M3 -13S L9 NOCHE 4923 14-11-2025" u="1"/>
        <s v="M3 -13S L9 NOCHE 4924 14-11-2025" u="1"/>
        <s v="M5 -2NH1 REC AM 5234 22-11-2025" u="1"/>
        <s v="M5 -2NH1 REC AM 5235 22-11-2025" u="1"/>
        <s v="M5 -2NH1 REC AM 5236 22-11-2025" u="1"/>
        <s v="M5 -2NH1 REC AM 5237 22-11-2025" u="1"/>
        <s v="M5 -2NH1 REC AM 5238 22-11-2025" u="1"/>
        <s v="M5 -2NH1 REC PM 5253 22-11-2025" u="1"/>
        <s v="M5 -2NH2 REC AM 5239 22-11-2025" u="1"/>
        <s v="M5 -2NH2 REC AM 5240 22-11-2025" u="1"/>
        <s v="M5 -2NH2 REC AM 5241 22-11-2025" u="1"/>
        <s v="M5 -2NH2 REC AM 5242 22-11-2025" u="1"/>
        <s v="M5 -2NH2 REC AM 5243 22-11-2025" u="1"/>
        <s v="M5 -2NH2 REC PM 5252 22-11-2025" u="1"/>
        <s v="M5 -5SH2 REC PM 5249 22-11-2025" u="1"/>
        <s v="M5 -5SH2 REC PM 5250 22-11-2025" u="1"/>
        <s v="M5 -5SH2 REC PM 5251 22-11-2025" u="1"/>
        <s v="NIVEL 1018 AM 155 13-01-2026" u="1"/>
        <s v="NIVEL 1018 AM 156 13-01-2026" u="1"/>
        <s v="NIVEL 1018 AM 157 13-01-2026" u="1"/>
        <s v="NIVEL 1018 AM 158 13-01-2026" u="1"/>
        <s v="NIVEL 1018 AM 171 13-01-2026" u="1"/>
        <s v="NIVEL 1018 AM 172 13-01-2026" u="1"/>
        <s v="NIVEL 1018 AM 173 13-01-2026" u="1"/>
        <s v="NIVEL 1018 PM 159 13-01-2026" u="1"/>
        <s v="NIVEL 1018 PM 160 13-01-2026" u="1"/>
        <s v="NIVEL 1018 PM 161 13-01-2026" u="1"/>
        <s v="NIVEL 1018 PM 162 13-01-2026" u="1"/>
        <s v="NIVEL 1018 PM 163 13-01-2026" u="1"/>
        <s v="NIVEL 1018 PM 164 13-01-2026" u="1"/>
        <s v="NIVEL 1018 PM 174 13-01-2026" u="1"/>
        <s v="NIVEL 1018 PM 175 13-01-2026" u="1"/>
        <s v="NIVEL 1018 PM 176 13-01-2026" u="1"/>
        <s v="NIVEL 1018 PM 267 23-01-2026" u="1"/>
        <s v="NIVEL 1018 PM 268 23-01-2026" u="1"/>
        <s v="NIVEL 1018 PM 269 23-01-2026" u="1"/>
        <s v="NIVEL 1018 PM 270 23-01-2026" u="1"/>
        <s v="NIVEL 1018 PM 271 23-01-2026" u="1"/>
        <s v="NIVEL 1005 PM  12-01-2026" u="1"/>
        <s v="M3 -11S RP NOCHE 4446 05-11-2025" u="1"/>
        <s v="M3 -11S RP NOCHE 4447 05-11-2025" u="1"/>
        <s v="M3 -11S RP NOCHE 5335 25-11-2025" u="1"/>
        <s v="M3 -11S RP NOCHE 5336 25-11-2025" u="1"/>
        <s v="M3 -13S L9 NOCHE 4448 05-11-2025" u="1"/>
        <s v="M3 -13S L9 NOCHE 4449 05-11-2025" u="1"/>
        <s v="M3 -13S L9 NOCHE 4450 05-11-2025" u="1"/>
        <s v="M3 -13S L9 NOCHE 4451 05-11-2025" u="1"/>
        <s v="M3 -13S L9 NOCHE 4452 05-11-2025" u="1"/>
        <s v="M3 -13S L9 NOCHE 4453 05-11-2025" u="1"/>
        <s v="M3 -13S L9 NOCHE 4454 05-11-2025" u="1"/>
        <s v="M3 -13S L9 NOCHE 5352 25-11-2025" u="1"/>
        <s v="M3 -13S L9 NOCHE 5353 25-11-2025" u="1"/>
        <s v="M3 -13S L9 NOCHE 5354 25-11-2025" u="1"/>
        <s v="M3 -13S L9 NOCHE 5355 25-11-2025" u="1"/>
        <s v="M3 -13S L9 NOCHE 5356 25-11-2025" u="1"/>
        <s v="NIVEL 1005 AM 185 15-01-2026" u="1"/>
        <s v="NIVEL 1005 AM 186 15-01-2026" u="1"/>
        <s v="NIVEL 1005 AM 187 15-01-2026" u="1"/>
        <s v="NIVEL 1005 PM 203 15-01-2026" u="1"/>
        <s v="NIVEL 1018 AM 199 15-01-2026" u="1"/>
        <s v="NIVEL 1018 AM 200 15-01-2026" u="1"/>
        <s v="NIVEL 1018 AM 201 15-01-2026" u="1"/>
        <s v="NIVEL 1018 AM 202 15-01-2026" u="1"/>
        <s v="NIVEL 1018 PM 100 05-01-2026" u="1"/>
        <s v="NIVEL 1018 PM 101 05-01-2026" u="1"/>
        <s v="NIVEL 1018 PM 102 05-01-2026" u="1"/>
        <s v="NIVEL 789 AM 229 20-01-2026" u="1"/>
        <s v="NIVEL 789 AM 230 20-01-2026" u="1"/>
        <s v="NIVEL 789 AM 231 20-01-2026" u="1"/>
        <s v="NIVEL 789 AM 232 20-01-2026" u="1"/>
        <s v="NIVEL 789 AM 233 20-01-2026" u="1"/>
        <s v="NIVEL 789 AM 234 20-01-2026" u="1"/>
        <s v="NIVEL 970 AM 357 30-01-2026" u="1"/>
        <s v="NIVEL 970 AM 358 30-01-2026" u="1"/>
        <s v="NIVEL 970 AM 359 30-01-2026" u="1"/>
        <s v="NIVEL 970 AM 360 30-01-2026" u="1"/>
        <s v="NIVEL 970 AM 361 30-01-2026" u="1"/>
        <s v="NIVEL 970 AM 362 30-01-2026" u="1"/>
        <s v="NIVEL 972 AM 348 30-01-2026" u="1"/>
        <s v="NIVEL 970 AM 423 10-02-2026" u="1"/>
        <s v="NIVEL 970 AM 424 10-02-2026" u="1"/>
        <s v="NIVEL 970 AM 425 10-02-2026" u="1"/>
        <s v="NIVEL 970 AM 426 10-02-2026" u="1"/>
        <s v="NIVEL 970 AM 427 10-02-2026" u="1"/>
        <s v="NIVEL 970 PM 428 10-02-2026" u="1"/>
        <s v="NIVEL 970 PM 429 10-02-2026" u="1"/>
        <s v="NIVEL 970 PM 430 10-02-2026" u="1"/>
        <s v="NIVEL 970 PM 431 10-02-2026" u="1"/>
        <s v="NIVEL 970 PM 432 10-02-2026" u="1"/>
        <s v="NIVEL 970 PM 433 10-02-2026" u="1"/>
        <s v="NIVEL 978 AM 377 10-02-2026" u="1"/>
        <s v="NIVEL 988 AM 387 20-02-2026" u="1"/>
        <s v="NIVEL 974 PM 872 20-04-2026" u="1"/>
        <s v="NIVEL 974 PM 873 20-04-2026" u="1"/>
        <s v="NIVEL 974 PM 874 20-04-2026" u="1"/>
        <s v="NIVEL 974 PM 875 20-04-2026" u="1"/>
        <s v="NIVEL 974 PM 876 20-04-2026" u="1"/>
        <s v="NIVEL 974 PM 877 20-04-2026" u="1"/>
        <s v="NIVEL 974 PM 878 20-04-2026" u="1"/>
        <s v="M3 -11S RP MADRUGADA  26-11-2025" u="1"/>
        <s v="M3 -11S RP NOCHE 4510 06-11-2025" u="1"/>
        <s v="M3 -11S RP NOCHE 4511 06-11-2025" u="1"/>
        <s v="M3 -11S RP NOCHE 4512 06-11-2025" u="1"/>
        <s v="M3 -11S RP NOCHE 5402 26-11-2025" u="1"/>
        <s v="M3 -11S RP NOCHE 5403 26-11-2025" u="1"/>
        <s v="M3 -11S RP NOCHE 5404 26-11-2025" u="1"/>
        <s v="M3 -11S RP NOCHE 5405 26-11-2025" u="1"/>
        <s v="M3 -11S RP NOCHE 5406 26-11-2025" u="1"/>
        <s v="M3 -11S RP NOCHE 5407 26-11-2025" u="1"/>
        <s v="M3 -13S L9 MADRUGADA  26-11-2025" u="1"/>
        <s v="M3 -13S L9 NOCHE 4513 06-11-2025" u="1"/>
        <s v="M3 -13S L9 NOCHE 4514 06-11-2025" u="1"/>
        <s v="M3 -13S L9 NOCHE 4515 06-11-2025" u="1"/>
        <s v="M3 -13S L9 NOCHE 4516 06-11-2025" u="1"/>
        <s v="M3 -13S L9 NOCHE 4517 06-11-2025" u="1"/>
        <s v="M3 -13S L9 NOCHE 4518 06-11-2025" u="1"/>
        <s v="M3 -13S L9 NOCHE 4519 06-11-2025" u="1"/>
        <s v="M3 -13S L9 NOCHE 4520 06-11-2025" u="1"/>
        <s v="M3 -13S L9 NOCHE 4521 06-11-2025" u="1"/>
        <s v="M3 -13S L9 NOCHE 4522 06-11-2025" u="1"/>
        <s v="M3 -13S L9 NOCHE 4523 06-11-2025" u="1"/>
        <s v="M3 -13S L9 NOCHE 5408 26-11-2025" u="1"/>
        <s v="M3 -13S L9 NOCHE 5409 26-11-2025" u="1"/>
        <s v="M3 -13S L9 NOCHE 5410 26-11-2025" u="1"/>
        <s v="M3 -13S L9 NOCHE 5411 26-11-2025" u="1"/>
        <s v="M3 -13S L9 NOCHE 5412 26-11-2025" u="1"/>
        <s v="M3 -13S L9 NOCHE 5413 26-11-2025" u="1"/>
        <s v="NIVEL 1018 AM 108 07-01-2026" u="1"/>
        <s v="NIVEL 1018 AM 109 07-01-2026" u="1"/>
        <s v="NIVEL 1018 AM 110 07-01-2026" u="1"/>
        <s v="NIVEL 973 AM 349 31-01-2026" u="1"/>
        <s v="NIVEL 970 PM 434 11-02-2026" u="1"/>
        <s v="NIVEL 970 PM 435 11-02-2026" u="1"/>
        <s v="NIVEL 970 PM 436 11-02-2026" u="1"/>
        <s v="NIVEL 970 PM 437 11-02-2026" u="1"/>
        <s v="NIVEL 970 PM 438 11-02-2026" u="1"/>
        <s v="NIVEL 974 AM 350 01-02-2026" u="1"/>
        <s v="NIVEL 979 AM 378 11-02-2026" u="1"/>
        <s v="NIVEL 989 AM 388 21-02-2026" u="1"/>
        <s v="NIVEL 970 AM 499 31-03-2026" u="1"/>
        <s v="NIVEL 970 AM 500 31-03-2026" u="1"/>
        <s v="NIVEL 970 AM 501 31-03-2026" u="1"/>
        <s v="NIVEL 970 AM 502 31-03-2026" u="1"/>
        <s v="NIVEL 970 AM 503 31-03-2026" u="1"/>
        <s v="NIVEL 970 AM 504 31-03-2026" u="1"/>
        <s v="NIVEL 970 AM 505 31-03-2026" u="1"/>
        <s v="NIVEL 997 AM 396 01-03-2026" u="1"/>
        <s v="M3 -13S L9 SUR MADRUGADA 5556 28-11-2025" u="1"/>
        <s v="M3 -13S L9 SUR MADRUGADA 5557 28-11-2025" u="1"/>
        <s v="M3 -13S L9 SUR MADRUGADA 5558 28-11-2025" u="1"/>
        <s v="NIVEL 968 PM 506 01-04-2026" u="1"/>
        <s v="NIVEL 968 PM 507 01-04-2026" u="1"/>
        <s v="NIVEL 968 PM 508 01-04-2026" u="1"/>
        <s v="NIVEL 968 PM 509 01-04-2026" u="1"/>
        <s v="NIVEL 968 PM 510 01-04-2026" u="1"/>
        <s v="NIVEL 968 PM 511 01-04-2026" u="1"/>
        <s v="NIVEL 968 PM 512 01-04-2026" u="1"/>
        <s v="NIVEL 968 PM 513 01-04-2026" u="1"/>
        <s v="M3 -11N RP NOCHE 4998 17-11-2025" u="1"/>
        <s v="M3 -11N RP NOCHE 4999 17-11-2025" u="1"/>
        <s v="M3 -11N RP NOCHE 5000 17-11-2025" u="1"/>
        <s v="M3 -11S RP MADRUGADA  27-11-2025" u="1"/>
        <s v="M3 -11S RP NOCHE 5474 27-11-2025" u="1"/>
        <s v="M3 -11S RP NOCHE 5475 27-11-2025" u="1"/>
        <s v="M3 -11S RP NOCHE 5476 27-11-2025" u="1"/>
        <s v="M3 -13S L9 NOCHE 4587 07-11-2025" u="1"/>
        <s v="M3 -13S L9 NOCHE 4588 07-11-2025" u="1"/>
        <s v="M3 -13S L9 NOCHE 4589 07-11-2025" u="1"/>
        <s v="M3 -13S L9 NOCHE 4590 07-11-2025" u="1"/>
        <s v="M3 -13S L9 NOCHE 4591 07-11-2025" u="1"/>
        <s v="M3 -13S L9 NOCHE 4592 07-11-2025" u="1"/>
        <s v="M3 -13S L9 NOCHE 4593 07-11-2025" u="1"/>
        <s v="M3 -13S L9 NOCHE 4594 07-11-2025" u="1"/>
        <s v="M3 -13S L9 NOCHE 4595 07-11-2025" u="1"/>
        <s v="M3 -13S L9 NOCHE 5001 17-11-2025" u="1"/>
        <s v="M3 -13S L9 NOCHE 5002 17-11-2025" u="1"/>
        <s v="M3 -13S L9 NOCHE 5003 17-11-2025" u="1"/>
        <s v="M3 -13S L9 SUR NOCHE  27-11-2025" u="1"/>
        <s v="NIVEL 1018 AM 128 09-01-2026" u="1"/>
        <s v="NIVEL 1018 AM 129 09-01-2026" u="1"/>
        <s v="NIVEL 1018 AM 130 09-01-2026" u="1"/>
        <s v="NIVEL 1018 AM 131 09-01-2026" u="1"/>
        <s v="NIVEL 1018 AM 132 09-01-2026" u="1"/>
        <s v="NIVEL 1018 AM 133 09-01-2026" u="1"/>
        <s v="NIVEL 1018 AM 134 09-01-2026" u="1"/>
        <s v="NIVEL 1018 AM 135 09-01-2026" u="1"/>
        <s v="NIVEL 1018 AM 136 09-01-2026" u="1"/>
        <s v="NIVEL 1007 AM 406 11-03-2026" u="1"/>
        <s v="NIVEL 1017 AM 416 21-03-2026" u="1"/>
        <s v="NIVEL 1027 AM 426 31-03-2026" u="1"/>
        <s v="NIVEL 789 AM 236 22-01-2026" u="1"/>
        <s v="NIVEL 789 AM 237 22-01-2026" u="1"/>
        <s v="NIVEL 789 AM 238 22-01-2026" u="1"/>
        <s v="NIVEL 789 AM 239 22-01-2026" u="1"/>
        <s v="NIVEL 789 AM 240 22-01-2026" u="1"/>
        <s v="NIVEL 789 AM 241 22-01-2026" u="1"/>
        <s v="NIVEL 789 AM 242 22-01-2026" u="1"/>
        <s v="NIVEL 789 AM 243 22-01-2026" u="1"/>
        <s v="NIVEL 789 AM 244 22-01-2026" u="1"/>
        <s v="NIVEL 789 AM 245 22-01-2026" u="1"/>
        <s v="NIVEL 789 AM 264 22-01-2026" u="1"/>
        <s v="NIVEL 789 AM 265 22-01-2026" u="1"/>
        <s v="NIVEL 789 AM 266 22-01-2026" u="1"/>
        <s v="NIVEL 970 AM 363 02-02-2026" u="1"/>
        <s v="NIVEL 970 AM 364 02-02-2026" u="1"/>
        <s v="NIVEL 970 AM 365 02-02-2026" u="1"/>
        <s v="NIVEL 970 AM 366 02-02-2026" u="1"/>
        <s v="NIVEL 970 AM 367 02-02-2026" u="1"/>
        <s v="NIVEL 970 AM 368 02-02-2026" u="1"/>
        <s v="NIVEL 970 AM 369 02-02-2026" u="1"/>
        <s v="NIVEL 970 PM 370 02-02-2026" u="1"/>
        <s v="NIVEL 970 PM 371 02-02-2026" u="1"/>
        <s v="NIVEL 970 PM 372 02-02-2026" u="1"/>
        <s v="NIVEL 970 PM 373 02-02-2026" u="1"/>
        <s v="NIVEL 970 PM 374 02-02-2026" u="1"/>
        <s v="NIVEL 970 PM 439 12-02-2026" u="1"/>
        <s v="NIVEL 970 PM 440 12-02-2026" u="1"/>
        <s v="NIVEL 970 PM 441 12-02-2026" u="1"/>
        <s v="NIVEL 970 PM 442 12-02-2026" u="1"/>
        <s v="NIVEL 970 PM 443 12-02-2026" u="1"/>
        <s v="NIVEL 970 PM 444 12-02-2026" u="1"/>
        <s v="NIVEL 975 AM 351 02-02-2026" u="1"/>
        <s v="NIVEL 980 AM 379 12-02-2026" u="1"/>
        <s v="NIVEL 990 AM 389 22-02-2026" u="1"/>
        <s v="NIVEL 974 M4 7S L30 AM  04-06-2026" u="1"/>
        <s v="NIVEL 998 AM 397 02-03-2026" u="1"/>
        <s v="NIVEL 974 T.PM 531 07-04-2026" u="1"/>
        <s v="NIVEL 974 T.PM 532 07-04-2026" u="1"/>
        <s v="NIVEL 974 T.PM 533 07-04-2026" u="1"/>
        <s v="NIVEL 974 T.PM 534 07-04-2026" u="1"/>
        <s v="NIVEL 974 T.PM 535 07-04-2026" u="1"/>
        <s v="NIVEL 974 T.PM 536 07-04-2026" u="1"/>
        <s v="NIVEL 974 T.PM 537 07-04-2026" u="1"/>
        <s v="NIVEL 974 T.PM 538 07-04-2026" u="1"/>
        <s v="NIVEL 974 T.PM 539 07-04-2026" u="1"/>
        <s v="NIVEL 974 T.PM 540 07-04-2026" u="1"/>
        <s v="NIVEL 974 T.PM 541 07-04-2026" u="1"/>
        <s v="NIVEL 974 T.PM 542 07-04-2026" u="1"/>
        <s v="NIVEL 974 T.PM 543 07-04-2026" u="1"/>
        <s v="NIVEL 974 T.PM 544 07-04-2026" u="1"/>
        <s v="NIVEL 974 T.PM 545 07-04-2026" u="1"/>
        <s v="NIVEL 974 T.PM 546 07-04-2026" u="1"/>
        <s v="NIVEL 974 T.PM 547 07-04-2026" u="1"/>
        <s v="NIVEL 974 T.PM 832 17-04-2026" u="1"/>
        <s v="NIVEL 974 T.PM 833 17-04-2026" u="1"/>
        <s v="NIVEL 974 T.PM 834 17-04-2026" u="1"/>
        <s v="NIVEL 974 T.PM 835 17-04-2026" u="1"/>
        <s v="NIVEL 974 T.PM 836 17-04-2026" u="1"/>
        <s v="NIVEL 974 T.PM 837 17-04-2026" u="1"/>
        <s v="NIVEL 974 T.PM 838 17-04-2026" u="1"/>
        <s v="NIVEL 974 T.PM 839 17-04-2026" u="1"/>
        <s v="NIVEL 974 T.PM 840 17-04-2026" u="1"/>
        <s v="NIVEL 974 T.PM 841 17-04-2026" u="1"/>
        <s v="NIVEL 974 T.PM 842 17-04-2026" u="1"/>
        <s v="NIVEL 974 T.PM 843 17-04-2026" u="1"/>
        <s v="NIVEL 974 T.PM 844 17-04-2026" u="1"/>
        <s v="NIVEL 974 T.PM 845 17-04-2026" u="1"/>
        <s v="NIVEL 974 T.PM 846 17-04-2026" u="1"/>
        <s v="NIVEL 974 T.PM 847 17-04-2026" u="1"/>
        <s v="NIVEL 974 T.PM 848 17-04-2026" u="1"/>
        <s v="NIVEL 974 T.PM 849 17-04-2026" u="1"/>
        <s v="NIVEL 974 T.PM 850 17-04-2026" u="1"/>
        <s v="NIVEL 974 T.PM 851 17-04-2026" u="1"/>
        <s v="NIVEL 974 T.PM 852 17-04-2026" u="1"/>
        <s v="NIVEL 974 T.PM 853 17-04-2026" u="1"/>
        <s v="NIVEL 974 T.PM 854 17-04-2026" u="1"/>
        <s v="NIVEL 974 T.PM 855 17-04-2026" u="1"/>
        <s v="NIVEL 974 T.PM 856 17-04-2026" u="1"/>
        <s v="NIVEL 974 T.PM 857 17-04-2026" u="1"/>
        <s v="NIVEL 974 T.PM 858 17-04-2026" u="1"/>
        <s v="NIVEL 974 T.PM 859 17-04-2026" u="1"/>
        <s v="NIVEL 974 T.PM 860 17-04-2026" u="1"/>
        <s v="NIVEL 968 PM 514 02-04-2026" u="1"/>
        <s v="NIVEL 968 PM 515 02-04-2026" u="1"/>
        <s v="NIVEL 968 PM 516 02-04-2026" u="1"/>
        <s v="NIVEL 968 PM 517 02-04-2026" u="1"/>
        <s v="NIVEL 968 PM 518 02-04-2026" u="1"/>
        <s v="NIVEL 968 PM 519 02-04-2026" u="1"/>
        <s v="NIVEL 968 PM 520 02-04-2026" u="1"/>
        <s v="NIVEL 968 PM 521 02-04-2026" u="1"/>
        <s v="NIVEL 974 M4 7S L30 AM  15-06-2026" u="1"/>
        <s v="M3 -13S L9 NORTE MADRUGADA 5555 28-11-2025" u="1"/>
        <s v="M5 -2SH2 REC PM  26-11-2025" u="1"/>
        <s v="M3 -11N RP NOCHE 5052 18-11-2025" u="1"/>
        <s v="M3 -11N RP NOCHE 5053 18-11-2025" u="1"/>
        <s v="M3 -11N RP NOCHE 5054 18-11-2025" u="1"/>
        <s v="M3 -11N RP NOCHE 5055 18-11-2025" u="1"/>
        <s v="M3 -11S RP NOCHE 5537 28-11-2025" u="1"/>
        <s v="M3 -11S RP NOCHE 5538 28-11-2025" u="1"/>
        <s v="M3 -11S RP NOCHE 5539 28-11-2025" u="1"/>
        <s v="M3 -11S RP NOCHE 5540 28-11-2025" u="1"/>
        <s v="M3 -11S RP NOCHE 5541 28-11-2025" u="1"/>
        <s v="M3 -11S RP NOCHE 5542 28-11-2025" u="1"/>
        <s v="NIVEL 1009 AM 408 13-03-2026" u="1"/>
        <s v="NIVEL 1019 AM 418 23-03-2026" u="1"/>
        <s v="NIVEL 789 AM 246 23-01-2026" u="1"/>
        <s v="NIVEL 789 AM 247 23-01-2026" u="1"/>
        <s v="NIVEL 789 AM 248 23-01-2026" u="1"/>
        <s v="NIVEL 789 AM 249 23-01-2026" u="1"/>
        <s v="NIVEL 789 AM 250 23-01-2026" u="1"/>
        <s v="NIVEL 789 AM 251 23-01-2026" u="1"/>
        <s v="NIVEL 789 AM 252 23-01-2026" u="1"/>
        <s v="NIVEL 789 PM 276 23-01-2026" u="1"/>
        <s v="NIVEL 789 PM 277 23-01-2026" u="1"/>
        <s v="NIVEL 789 PM 290 23-01-2026" u="1"/>
        <s v="NIVEL 789 PM 291 23-01-2026" u="1"/>
        <s v="NIVEL 789 PM 292 23-01-2026" u="1"/>
        <s v="NIVEL 789 PM 293 23-01-2026" u="1"/>
        <s v="NIVEL 789 PM 294 23-01-2026" u="1"/>
        <s v="NIVEL 970 AM 259 23-01-2026" u="1"/>
        <s v="NIVEL 970 AM 260 23-01-2026" u="1"/>
        <s v="NIVEL 970 AM 261 23-01-2026" u="1"/>
        <s v="NIVEL 970 AM 262 23-01-2026" u="1"/>
        <s v="NIVEL 970 AM 263 23-01-2026" u="1"/>
        <s v="NIVEL 970 PM 272 23-01-2026" u="1"/>
        <s v="NIVEL 970 PM 273 23-01-2026" u="1"/>
        <s v="NIVEL 970 PM 274 23-01-2026" u="1"/>
        <s v="NIVEL 970 PM 275 23-01-2026" u="1"/>
        <s v="NIVEL 970 AM 375 03-02-2026" u="1"/>
        <s v="NIVEL 970 AM 376 03-02-2026" u="1"/>
        <s v="NIVEL 970 AM 377 03-02-2026" u="1"/>
        <s v="NIVEL 970 AM 378 03-02-2026" u="1"/>
        <s v="NIVEL 970 AM 379 03-02-2026" u="1"/>
        <s v="NIVEL 970 AM 380 03-02-2026" u="1"/>
        <s v="NIVEL 970 AM 381 03-02-2026" u="1"/>
        <s v="NIVEL 970 AM 445 13-02-2026" u="1"/>
        <s v="NIVEL 970 AM 446 13-02-2026" u="1"/>
        <s v="NIVEL 970 AM 447 13-02-2026" u="1"/>
        <s v="NIVEL 970 AM 448 13-02-2026" u="1"/>
        <s v="NIVEL 970 AM 449 13-02-2026" u="1"/>
        <s v="NIVEL 970 AM 450 13-02-2026" u="1"/>
        <s v="NIVEL 970 AM 451 13-02-2026" u="1"/>
        <s v="NIVEL 970 PM 382 03-02-2026" u="1"/>
        <s v="NIVEL 970 PM 383 03-02-2026" u="1"/>
        <s v="NIVEL 970 PM 384 03-02-2026" u="1"/>
        <s v="NIVEL 970 PM 385 03-02-2026" u="1"/>
        <s v="NIVEL 970 PM 386 03-02-2026" u="1"/>
        <s v="NIVEL 970 PM 452 13-02-2026" u="1"/>
        <s v="NIVEL 970 PM 453 13-02-2026" u="1"/>
        <s v="NIVEL 970 PM 454 13-02-2026" u="1"/>
        <s v="NIVEL 970 PM 455 13-02-2026" u="1"/>
        <s v="NIVEL 970 PM 456 13-02-2026" u="1"/>
        <s v="NIVEL 971 AM 370 03-02-2026" u="1"/>
        <s v="NIVEL 976 AM 352 03-02-2026" u="1"/>
        <s v="NIVEL 981 AM 380 13-02-2026" u="1"/>
        <s v="NIVEL 991 AM 390 23-02-2026" u="1"/>
        <s v="NIVEL 970 AM 488 23-03-2026" u="1"/>
        <s v="NIVEL 970 AM 489 23-03-2026" u="1"/>
        <s v="NIVEL 970 AM 490 23-03-2026" u="1"/>
        <s v="NIVEL 999 AM 398 03-03-2026" u="1"/>
        <s v="NIVEL 974 AM 653 13-04-2026" u="1"/>
        <s v="NIVEL 974 AM 654 13-04-2026" u="1"/>
        <s v="NIVEL 974 AM 655 13-04-2026" u="1"/>
        <s v="NIVEL 974 AM 656 13-04-2026" u="1"/>
        <s v="NIVEL 974 AM 657 13-04-2026" u="1"/>
        <s v="NIVEL 974 AM 658 13-04-2026" u="1"/>
        <s v="NIVEL 974 AM 659 13-04-2026" u="1"/>
        <s v="NIVEL 974 AM 660 13-04-2026" u="1"/>
        <s v="NIVEL 974 AM 661 13-04-2026" u="1"/>
        <s v="NIVEL 974 PM 662 13-04-2026" u="1"/>
        <s v="NIVEL 974 PM 663 13-04-2026" u="1"/>
        <s v="NIVEL 974 PM 664 13-04-2026" u="1"/>
        <s v="NIVEL 974 PM 960 23-04-2026" u="1"/>
        <s v="NIVEL 974 PM 961 23-04-2026" u="1"/>
        <s v="NIVEL 974 PM 962 23-04-2026" u="1"/>
        <s v="NIVEL 974 PM 963 23-04-2026" u="1"/>
        <s v="NIVEL 974 PM 964 23-04-2026" u="1"/>
        <s v="NIVEL 974 PM 965 23-04-2026" u="1"/>
        <s v="NIVEL 974 PM 966 23-04-2026" u="1"/>
        <s v="NIVEL 974 PM 967 23-04-2026" u="1"/>
        <s v="NIVEL 974 PM 968 23-04-2026" u="1"/>
        <s v="NIVEL 974 PM 969 23-04-2026" u="1"/>
        <s v="NIVEL 968 T.PM 665 13-04-2026" u="1"/>
        <s v="NIVEL 968 T.PM 666 13-04-2026" u="1"/>
        <s v="NIVEL 968 T.PM 667 13-04-2026" u="1"/>
        <s v="NIVEL 968 T.PM 668 13-04-2026" u="1"/>
        <s v="NIVEL 968 T.PM 669 13-04-2026" u="1"/>
        <s v="NIVEL 968 T.PM 670 13-04-2026" u="1"/>
        <s v="NIVEL 968 T.PM 671 13-04-2026" u="1"/>
        <s v="NIVEL 968 T.PM 672 13-04-2026" u="1"/>
        <s v="NIVEL 968 T.PM 673 13-04-2026" u="1"/>
        <s v="NIVEL 968 T.PM 674 13-04-2026" u="1"/>
        <s v="NIVEL 968 T.PM 675 13-04-2026" u="1"/>
        <s v="NIVEL 968 T.PM 676 13-04-2026" u="1"/>
        <s v="NIVEL 968 T.PM 677 13-04-2026" u="1"/>
        <s v="NIVEL 968 T.PM 678 13-04-2026" u="1"/>
        <s v="NIVEL 968 T.PM 679 13-04-2026" u="1"/>
        <s v="NIVEL 968 T.PM 680 13-04-2026" u="1"/>
        <s v="NIVEL 974 T.PM 681 13-04-2026" u="1"/>
        <s v="NIVEL 974 T.PM 682 13-04-2026" u="1"/>
        <s v="NIVEL 974 T.PM 683 13-04-2026" u="1"/>
        <s v="NIVEL 974 T.PM 684 13-04-2026" u="1"/>
        <s v="NIVEL 974 T.PM 685 13-04-2026" u="1"/>
        <s v="NIVEL 974 T.PM 686 13-04-2026" u="1"/>
        <s v="NIVEL 974 T.PM 687 13-04-2026" u="1"/>
        <s v="NIVEL 974 T.PM 688 13-04-2026" u="1"/>
        <s v="NIVEL 974 T.PM 689 13-04-2026" u="1"/>
        <s v="NIVEL 974 T.PM 690 13-04-2026" u="1"/>
        <s v="NIVEL 974 T.PM 691 13-04-2026" u="1"/>
        <s v="NIVEL 974 T.PM 692 13-04-2026" u="1"/>
        <s v="NIVEL 974 T.PM 693 13-04-2026" u="1"/>
        <s v="NIVEL 974 T.PM 694 13-04-2026" u="1"/>
        <s v="NIVEL 974 T.PM 695 13-04-2026" u="1"/>
        <s v="NIVEL 974 T.PM 970 23-04-2026" u="1"/>
        <s v="NIVEL 974 T.PM 971 23-04-2026" u="1"/>
        <s v="NIVEL 974 T.PM 972 23-04-2026" u="1"/>
        <s v="NIVEL 974 T.PM 973 23-04-2026" u="1"/>
        <s v="NIVEL 974 T.PM 974 23-04-2026" u="1"/>
        <s v="NIVEL 974 T.PM 975 23-04-2026" u="1"/>
        <s v="NIVEL 974 T.PM 976 23-04-2026" u="1"/>
        <s v="NIVEL 974 T.PM 977 23-04-2026" u="1"/>
        <s v="NIVEL 974 T.PM 978 23-04-2026" u="1"/>
        <s v="NIVEL 974 T.PM 979 23-04-2026" u="1"/>
        <s v="NIVEL 974 T.PM 980 23-04-2026" u="1"/>
        <s v="NIVEL 974 T.PM 981 23-04-2026" u="1"/>
        <s v="NIVEL 974 T.PM 982 23-04-2026" u="1"/>
        <s v="NIVEL 974 T.PM 983 23-04-2026" u="1"/>
        <s v="NIVEL 974 T.PM 984 23-04-2026" u="1"/>
        <s v="NIVEL 974 T.PM 985 23-04-2026" u="1"/>
        <s v="NIVEL 974 T.PM 986 23-04-2026" u="1"/>
        <s v="NIVEL 974 T.PM 987 23-04-2026" u="1"/>
        <s v="NIVEL 974 T.PM 988 23-04-2026" u="1"/>
        <s v="NIVEL 974 T.PM 989 23-04-2026" u="1"/>
        <s v="NIVEL 974 T.PM 990 23-04-2026" u="1"/>
        <s v="NIVEL 974 T.PM 991 23-04-2026" u="1"/>
        <s v="NIVEL 974 T.PM 992 23-04-2026" u="1"/>
        <s v="NIVEL 974 T.PM 993 23-04-2026" u="1"/>
        <s v="NIVEL 974 T.PM 994 23-04-2026" u="1"/>
        <s v="NIVEL 974 T.PM 995 23-04-2026" u="1"/>
        <s v="NIVEL 974 T.PM 996 23-04-2026" u="1"/>
        <s v="NIVEL 974 T.PM 997 23-04-2026" u="1"/>
        <s v="NIVEL 974 T.PM 998 23-04-2026" u="1"/>
        <s v="NIVEL 974 T.PM 999 23-04-2026" u="1"/>
        <s v="M3 -11S RP NOCHE 5109 19-11-2025" u="1"/>
        <s v="M3 -11S RP NOCHE 5110 19-11-2025" u="1"/>
        <s v="M3 -13S L9 NOCHE 5114 19-11-2025" u="1"/>
        <s v="M3 -13S L9 NOCHE 5115 19-11-2025" u="1"/>
        <s v="M3 -13S L9 NOCHE 5116 19-11-2025" u="1"/>
        <s v="M3 -13S L9 NOCHE 5117 19-11-2025" u="1"/>
        <s v="M3 -13S L9 NOCHE 5118 19-11-2025" u="1"/>
        <s v="M3 -11S RP AM 4473 06-11-2025" u="1"/>
        <s v="M3 -11S RP AM 4474 06-11-2025" u="1"/>
        <s v="M3 -11S RP AM 4475 06-11-2025" u="1"/>
        <s v="M3 -11S RP AM 5372 26-11-2025" u="1"/>
        <s v="M3 -11S RP AM 5373 26-11-2025" u="1"/>
        <s v="M3 -11S RP AM 5374 26-11-2025" u="1"/>
        <s v="M3 -11S RP PM 4492 06-11-2025" u="1"/>
        <s v="M3 -11S RP PM 4493 06-11-2025" u="1"/>
        <s v="M3 -11S RP PM 4494 06-11-2025" u="1"/>
        <s v="M3 -11S RP PM 4495 06-11-2025" u="1"/>
        <s v="M3 -11S RP PM 5389 26-11-2025" u="1"/>
        <s v="M3 -11S RP PM 5390 26-11-2025" u="1"/>
        <s v="M3 -11S RP PM 5391 26-11-2025" u="1"/>
        <s v="M3 -11S RP PM 5392 26-11-2025" u="1"/>
        <s v="M3 -13S L9 AM 4476 06-11-2025" u="1"/>
        <s v="M3 -13S L9 AM 4477 06-11-2025" u="1"/>
        <s v="M3 -13S L9 AM 4478 06-11-2025" u="1"/>
        <s v="M3 -13S L9 AM 4479 06-11-2025" u="1"/>
        <s v="M3 -13S L9 AM 4480 06-11-2025" u="1"/>
        <s v="M3 -13S L9 AM 4481 06-11-2025" u="1"/>
        <s v="M3 -13S L9 AM 4482 06-11-2025" u="1"/>
        <s v="M3 -13S L9 AM 4483 06-11-2025" u="1"/>
        <s v="M3 -13S L9 AM 4484 06-11-2025" u="1"/>
        <s v="M3 -13S L9 AM 4485 06-11-2025" u="1"/>
        <s v="M3 -13S L9 AM 4486 06-11-2025" u="1"/>
        <s v="M3 -13S L9 AM 4487 06-11-2025" u="1"/>
        <s v="M3 -13S L9 AM 4488 06-11-2025" u="1"/>
        <s v="M3 -13S L9 AM 4489 06-11-2025" u="1"/>
        <s v="M3 -13S L9 AM 4490 06-11-2025" u="1"/>
        <s v="M3 -13S L9 AM 4491 06-11-2025" u="1"/>
        <s v="M3 -13S L9 AM 5375 26-11-2025" u="1"/>
        <s v="M3 -13S L9 AM 5376 26-11-2025" u="1"/>
        <s v="M3 -13S L9 AM 5377 26-11-2025" u="1"/>
        <s v="M3 -13S L9 AM 5378 26-11-2025" u="1"/>
        <s v="M3 -13S L9 AM 5379 26-11-2025" u="1"/>
        <s v="M3 -13S L9 AM 5380 26-11-2025" u="1"/>
        <s v="M3 -13S L9 AM 5381 26-11-2025" u="1"/>
        <s v="M3 -13S L9 AM 5382 26-11-2025" u="1"/>
        <s v="M3 -13S L9 AM 5383 26-11-2025" u="1"/>
        <s v="M3 -13S L9 AM 5384 26-11-2025" u="1"/>
        <s v="M3 -13S L9 AM 5385 26-11-2025" u="1"/>
        <s v="M3 -13S L9 AM 5386 26-11-2025" u="1"/>
        <s v="M3 -13S L9 AM 5387 26-11-2025" u="1"/>
        <s v="M3 -13S L9 AM 5388 26-11-2025" u="1"/>
        <s v="M3 -13S L9 PM 4496 06-11-2025" u="1"/>
        <s v="M3 -13S L9 PM 4497 06-11-2025" u="1"/>
        <s v="M3 -13S L9 PM 4498 06-11-2025" u="1"/>
        <s v="M3 -13S L9 PM 4499 06-11-2025" u="1"/>
        <s v="M3 -13S L9 PM 4500 06-11-2025" u="1"/>
        <s v="M3 -13S L9 PM 4501 06-11-2025" u="1"/>
        <s v="M3 -13S L9 PM 4502 06-11-2025" u="1"/>
        <s v="M3 -13S L9 PM 4503 06-11-2025" u="1"/>
        <s v="M3 -13S L9 PM 4504 06-11-2025" u="1"/>
        <s v="M3 -13S L9 PM 4505 06-11-2025" u="1"/>
        <s v="M3 -13S L9 PM 4506 06-11-2025" u="1"/>
        <s v="M3 -13S L9 PM 4507 06-11-2025" u="1"/>
        <s v="M3 -13S L9 PM 4508 06-11-2025" u="1"/>
        <s v="M3 -13S L9 PM 4509 06-11-2025" u="1"/>
        <s v="M3 -13S L9 PM 5393 26-11-2025" u="1"/>
        <s v="M3 -13S L9 PM 5394 26-11-2025" u="1"/>
        <s v="M3 -13S L9 PM 5395 26-11-2025" u="1"/>
        <s v="NIVEL 1001 AM 400 05-03-2026" u="1"/>
        <s v="NIVEL 1011 AM 410 15-03-2026" u="1"/>
        <s v="NIVEL 1021 AM 420 25-03-2026" u="1"/>
        <s v="M5 2SH2B L3 1/2 PM 5467 27-11-2025" u="1"/>
        <s v="M5 2SH2B L3 1/2 PM 5468 27-11-2025" u="1"/>
        <s v="M5 2SH2B L3 1/2 PM 5469 27-11-2025" u="1"/>
        <s v="NIVEL 1028 AM 427 01-04-2026" u="1"/>
        <s v="NIVEL 1038 AM 437 11-04-2026" u="1"/>
        <s v="NIVEL 1048 AM 447 21-04-2026" u="1"/>
        <s v="M5 2SH2B L3 1/2 PM 5527 28-11-2025" u="1"/>
        <s v="M5 2SH2B L3 1/2 PM 5528 28-11-2025" u="1"/>
        <s v="M5 2SH2B L3 1/2 PM 5529 28-11-2025" u="1"/>
        <s v="M5 2SH2B L3 1/2 PM 5530 28-11-2025" u="1"/>
        <s v="M5 2SH2B L3 1/2 PM 5531 28-11-2025" u="1"/>
        <s v="NIVEL 970 AM 182 14-01-2026" u="1"/>
        <s v="NIVEL 970 AM 183 14-01-2026" u="1"/>
        <s v="NIVEL 970 AM 184 14-01-2026" u="1"/>
        <s v="NIVEL 970 AM 387 04-02-2026" u="1"/>
        <s v="NIVEL 970 AM 388 04-02-2026" u="1"/>
        <s v="NIVEL 970 AM 389 04-02-2026" u="1"/>
        <s v="NIVEL 970 AM 390 04-02-2026" u="1"/>
        <s v="NIVEL 970 AM 391 04-02-2026" u="1"/>
        <s v="NIVEL 970 PM 392 04-02-2026" u="1"/>
        <s v="NIVEL 970 PM 393 04-02-2026" u="1"/>
        <s v="NIVEL 970 PM 394 04-02-2026" u="1"/>
        <s v="NIVEL 970 PM 395 04-02-2026" u="1"/>
        <s v="NIVEL 972 AM 371 04-02-2026" u="1"/>
        <s v="NIVEL 977 AM 353 04-02-2026" u="1"/>
        <s v="NIVEL 982 AM 381 14-02-2026" u="1"/>
        <s v="NIVEL 992 AM 391 24-02-2026" u="1"/>
        <s v="NIVEL 970 AM 491 24-03-2026" u="1"/>
        <s v="NIVEL 970 AM 492 24-03-2026" u="1"/>
        <s v="NIVEL 970 AM 493 24-03-2026" u="1"/>
        <s v="NIVEL 970 AM 494 24-03-2026" u="1"/>
        <s v="NIVEL 970 AM 495 24-03-2026" u="1"/>
        <s v="NIVEL 970 AM 496 24-03-2026" u="1"/>
        <s v="NIVEL 970 AM 497 24-03-2026" u="1"/>
        <s v="NIVEL 970 AM 498 24-03-2026" u="1"/>
        <s v="NIVEL 968 PM 576 08-04-2025" u="1"/>
        <s v="NIVEL 968 PM 577 08-04-2025" u="1"/>
        <s v="NIVEL 968 PM 578 08-04-2025" u="1"/>
        <s v="NIVEL 968 PM 579 08-04-2025" u="1"/>
        <s v="NIVEL 968 PM 580 08-04-2025" u="1"/>
        <s v="NIVEL 968 PM 581 08-04-2025" u="1"/>
        <s v="NIVEL 968 PM 582 08-04-2025" u="1"/>
        <s v="NIVEL 968 PM 583 08-04-2025" u="1"/>
        <s v="NIVEL 968 PM 584 08-04-2025" u="1"/>
        <s v="NIVEL 968 PM 585 08-04-2025" u="1"/>
        <s v="NIVEL 968 PM 586 08-04-2025" u="1"/>
        <s v="NIVEL 968 PM 587 08-04-2025" u="1"/>
        <s v="NIVEL 974 AM 696 14-04-2026" u="1"/>
        <s v="NIVEL 974 AM 697 14-04-2026" u="1"/>
        <s v="NIVEL 974 AM 698 14-04-2026" u="1"/>
        <s v="NIVEL 974 AM 699 14-04-2026" u="1"/>
        <s v="NIVEL 974 AM 700 14-04-2026" u="1"/>
        <s v="NIVEL 974 AM 701 14-04-2026" u="1"/>
        <s v="NIVEL 974 AM 702 14-04-2026" u="1"/>
        <s v="NIVEL 974 PM 703 14-04-2026" u="1"/>
        <s v="NIVEL 974 PM 704 14-04-2026" u="1"/>
        <s v="NIVEL 974 PM 705 14-04-2026" u="1"/>
        <s v="NIVEL 974 PM 706 14-04-2026" u="1"/>
        <s v="NIVEL 974 PM 707 14-04-2026" u="1"/>
        <s v="NIVEL 974 PM 708 14-04-2026" u="1"/>
        <s v="NIVEL 974 PM 709 14-04-2026" u="1"/>
        <s v="NIVEL 974 PM 710 14-04-2026" u="1"/>
        <s v="NIVEL 974 PM 711 14-04-2026" u="1"/>
        <s v="NIVEL 974 PM 712 14-04-2026" u="1"/>
        <s v="NIVEL 974 PM 998 24-04-2026" u="1"/>
        <s v="NIVEL 974 PM 999 24-04-2026" u="1"/>
        <s v="M3 -11N DQ AM 4787 12-11-2025" u="1"/>
        <s v="M3 -11N DQ AM 4788 12-11-2025" u="1"/>
        <s v="M3 -11N DQ AM 4789 12-11-2025" u="1"/>
        <s v="M3 -11N DQ AM 4790 12-11-2025" u="1"/>
        <s v="M3 -11N NOCHE 4805 12-11-2025" u="1"/>
        <s v="M3 -11N NOCHE 4806 12-11-2025" u="1"/>
        <s v="M3 -11N NOCHE 4807 12-11-2025" u="1"/>
        <s v="M3 -11N NOCHE 4808 12-11-2025" u="1"/>
        <s v="M3 -11S NOCHE 4809 12-11-2025" u="1"/>
        <s v="M3 -11S NOCHE 4810 12-11-2025" u="1"/>
        <s v="M3 -11S RP AM 5230 22-11-2025" u="1"/>
        <s v="M3 -11S RP AM 5231 22-11-2025" u="1"/>
        <s v="M3 -11S RP AM 5232 22-11-2025" u="1"/>
        <s v="M3 -11S RP AM 5233 22-11-2025" u="1"/>
        <s v="M3 -13S L9 AM 4791 12-11-2025" u="1"/>
        <s v="M3 -13S L9 AM 4792 12-11-2025" u="1"/>
        <s v="M3 -13S L9 AM 4793 12-11-2025" u="1"/>
        <s v="M3 -13S L9 AM 4794 12-11-2025" u="1"/>
        <s v="M3 -13S L9 AM 4795 12-11-2025" u="1"/>
        <s v="M3 -13S L9 AM 4796 12-11-2025" u="1"/>
        <s v="M3 -13S L9 AM 4797 12-11-2025" u="1"/>
        <s v="M3 -13S L9 AM 4798 12-11-2025" u="1"/>
        <s v="M3 -13S L9 AM 5244 22-11-2025" u="1"/>
        <s v="M3 -13S L9 AM 5245 22-11-2025" u="1"/>
        <s v="M3 -13S L9 AM 5246 22-11-2025" u="1"/>
        <s v="M3 -13S L9 PM 4803 12-11-2025" u="1"/>
        <s v="M3 -13S L9 PM 4804 12-11-2025" u="1"/>
        <s v="M3 -13S L9 PM 5247 22-11-2025" u="1"/>
        <s v="M3 -13S L9 PM 5248 22-11-2025" u="1"/>
        <s v="M3 -13S NOCHE 4820 12-11-2025" u="1"/>
        <s v="M3 -13S NOCHE 4821 12-11-2025" u="1"/>
        <s v="M3 -13S NOCHE 4822 12-11-2025" u="1"/>
        <s v="M5 -2NH1 REC PM 4952 15-11-2025" u="1"/>
        <s v="M5 -2NH1 REC PM 4953 15-11-2025" u="1"/>
        <s v="M5 -2NH1 REC PM 4954 15-11-2025" u="1"/>
        <s v="M5 -2NH1 REC PM 4955 15-11-2025" u="1"/>
        <s v="NIVEL 1003 AM 402 07-03-2026" u="1"/>
        <s v="NIVEL 1013 AM 412 17-03-2026" u="1"/>
        <s v="NIVEL 1023 AM 422 27-03-2026" u="1"/>
        <s v="NIVEL 1030 AM 429 03-04-2026" u="1"/>
        <s v="NIVEL 1040 AM 439 13-04-2026" u="1"/>
        <s v="NIVEL 1050 AM 449 23-04-2026" u="1"/>
        <s v="NIVEL 1018 PM 98 05-01-2026" u="1"/>
        <s v="NIVEL 1018 PM 99 05-01-2026" u="1"/>
        <s v="NIVEL 789 AM 188 15-01-2026" u="1"/>
        <s v="NIVEL 789 AM 189 15-01-2026" u="1"/>
        <s v="NIVEL 789 AM 190 15-01-2026" u="1"/>
        <s v="NIVEL 789 AM 191 15-01-2026" u="1"/>
        <s v="NIVEL 789 AM 192 15-01-2026" u="1"/>
        <s v="NIVEL 789 AM 193 15-01-2026" u="1"/>
        <s v="NIVEL 789 AM 194 15-01-2026" u="1"/>
        <s v="NIVEL 970 AM 195 15-01-2026" u="1"/>
        <s v="NIVEL 970 AM 196 15-01-2026" u="1"/>
        <s v="NIVEL 970 AM 197 15-01-2026" u="1"/>
        <s v="NIVEL 970 AM 198 15-01-2026" u="1"/>
        <s v="NIVEL 970 AM 396 05-02-2026" u="1"/>
        <s v="NIVEL 970 AM 397 05-02-2026" u="1"/>
        <s v="NIVEL 970 AM 398 05-02-2026" u="1"/>
        <s v="NIVEL 970 AM 399 05-02-2026" u="1"/>
        <s v="NIVEL 970 PM 400 05-02-2026" u="1"/>
        <s v="NIVEL 970 PM 401 05-02-2026" u="1"/>
        <s v="NIVEL 970 PM 402 05-02-2026" u="1"/>
        <s v="NIVEL 970 PM 403 05-02-2026" u="1"/>
        <s v="NIVEL 973 AM 372 05-02-2026" u="1"/>
        <s v="NIVEL 983 AM 382 15-02-2026" u="1"/>
        <s v="NIVEL 993 AM 392 25-02-2026" u="1"/>
        <s v="NIVEL 971 PM 488 05-03-2026" u="1"/>
        <s v="NIVEL 968 AM 746 15-04-2026" u="1"/>
        <s v="NIVEL 968 AM 747 15-04-2026" u="1"/>
        <s v="NIVEL 968 AM 748 15-04-2026" u="1"/>
        <s v="NIVEL 968 AM 749 15-04-2026" u="1"/>
        <s v="NIVEL 968 AM 750 15-04-2026" u="1"/>
        <s v="NIVEL 968 AM 751 15-04-2026" u="1"/>
        <s v="NIVEL 968 AM 752 15-04-2026" u="1"/>
        <s v="NIVEL 968 AM 753 15-04-2026" u="1"/>
        <s v="NIVEL 974 AM 738 15-04-2026" u="1"/>
        <s v="NIVEL 974 AM 739 15-04-2026" u="1"/>
        <s v="NIVEL 974 AM 740 15-04-2026" u="1"/>
        <s v="NIVEL 974 AM 741 15-04-2026" u="1"/>
        <s v="NIVEL 974 AM 742 15-04-2026" u="1"/>
        <s v="NIVEL 974 AM 743 15-04-2026" u="1"/>
        <s v="NIVEL 974 AM 744 15-04-2026" u="1"/>
        <s v="NIVEL 974 AM 745 15-04-2026" u="1"/>
        <s v="NIVEL 1005 AM 404 09-03-2026" u="1"/>
        <s v="NIVEL 1015 AM 414 19-03-2026" u="1"/>
        <s v="NIVEL 1025 AM 424 29-03-2026" u="1"/>
        <s v="NIVEL 1032 AM 431 05-04-2026" u="1"/>
        <s v="NIVEL 1042 AM 441 15-04-2026" u="1"/>
        <s v="NIVEL 1052 AM 451 25-04-2026" u="1"/>
        <s v="NIVEL 1058 AM 457 01-05-2026" u="1"/>
        <s v="NIVEL 1068 AM 467 11-05-2026" u="1"/>
        <s v="NIVEL 1078 AM 477 21-05-2026" u="1"/>
        <s v="NIVEL 1088 AM 487 31-05-2026" u="1"/>
        <s v="NIVEL 974 AM 1395 11-05-2026" u="1"/>
        <s v="NIVEL 974 AM 1396 11-05-2026" u="1"/>
        <s v="NIVEL 974 AM 1400 11-05-2026" u="1"/>
        <s v="NIVEL 974 AM 1401 11-05-2026" u="1"/>
        <s v="NIVEL 974 AM 1402 11-05-2026" u="1"/>
        <s v="NIVEL 974 AM 1403 11-05-2026" u="1"/>
        <s v="NIVEL 974 AM 1404 11-05-2026" u="1"/>
        <s v="NIVEL 974 AM 1405 11-05-2026" u="1"/>
        <s v="NIVEL 974 AM 1406 11-05-2026" u="1"/>
        <s v="NIVEL 974 AM 1546 11-05-2026" u="1"/>
        <s v="NIVEL 974 AM 1547 11-05-2026" u="1"/>
        <s v="NIVEL 974 AM 1548 11-05-2026" u="1"/>
        <s v="NIVEL 974 AM 1549 11-05-2026" u="1"/>
        <s v="NIVEL 974 AM 1550 11-05-2026" u="1"/>
        <s v="NIVEL 974 AM 1551 11-05-2026" u="1"/>
        <s v="NIVEL 974 AM 1688 21-05-2026" u="1"/>
        <s v="NIVEL 974 AM 1689 21-05-2026" u="1"/>
        <s v="NIVEL 974 AM 1690 21-05-2026" u="1"/>
        <s v="NIVEL 974 AM 1691 21-05-2026" u="1"/>
        <s v="NIVEL 974 AM 1692 21-05-2026" u="1"/>
        <s v="NIVEL 974 AM 1693 21-05-2026" u="1"/>
        <s v="NIVEL 974 AM 1694 21-05-2026" u="1"/>
        <s v="NIVEL 974 AM 1695 21-05-2026" u="1"/>
        <s v="NIVEL 974 AM 1696 21-05-2026" u="1"/>
        <s v="NIVEL 974 AM 1697 21-05-2026" u="1"/>
        <s v="NIVEL 974 AM 1698 21-05-2026" u="1"/>
        <s v="NIVEL 974 AM 1699 21-05-2026" u="1"/>
        <s v="NIVEL 974 AM 1700 21-05-2026" u="1"/>
        <s v="NIVEL 974 AM 1701 21-05-2026" u="1"/>
        <s v="NIVEL 974 AM 1702 21-05-2026" u="1"/>
        <s v="NIVEL 974 AM 1703 21-05-2026" u="1"/>
        <s v="NIVEL 974 AM 1704 21-05-2026" u="1"/>
        <s v="NIVEL 974 AM 1705 21-05-2026" u="1"/>
        <s v="NIVEL 974 AM 1706 21-05-2026" u="1"/>
        <s v="NIVEL 974 AM 1707 21-05-2026" u="1"/>
        <s v="NIVEL 974 AM 1708 21-05-2026" u="1"/>
        <s v="NIVEL 974 AM 1709 21-05-2026" u="1"/>
        <s v="NIVEL 974 AM 1734 21-05-2026" u="1"/>
        <s v="NIVEL 974 AM 1735 21-05-2026" u="1"/>
        <s v="NIVEL 974 AM 1736 21-05-2026" u="1"/>
        <s v="NIVEL 974 AM 1737 21-05-2026" u="1"/>
        <s v="NIVEL 974 AM 1738 21-05-2026" u="1"/>
        <s v="NIVEL 974 AM 1739 21-05-2026" u="1"/>
        <s v="NIVEL 974 AM 1740 21-05-2026" u="1"/>
        <s v="NIVEL 974 AM 1741 21-05-2026" u="1"/>
        <s v="NIVEL 974 AM 1742 21-05-2026" u="1"/>
        <s v="NIVEL 974 AM 1743 21-05-2026" u="1"/>
        <s v="NIVEL 974 AM 1744 21-05-2026" u="1"/>
        <s v="NIVEL 974 AM 1745 21-05-2026" u="1"/>
        <s v="NIVEL 974 AM 1746 21-05-2026" u="1"/>
        <s v="NIVEL 974 AM 1776 21-05-2026" u="1"/>
        <s v="NIVEL 974 AM 1777 21-05-2026" u="1"/>
        <s v="NIVEL 974 AM 1778 21-05-2026" u="1"/>
        <s v="NIVEL 974 AM 1779 21-05-2026" u="1"/>
        <s v="NIVEL 974 AM 1780 21-05-2026" u="1"/>
        <s v="NIVEL 974 AM 1781 21-05-2026" u="1"/>
        <s v="NIVEL 974 AM 1782 21-05-2026" u="1"/>
        <s v="NIVEL 974 AM 1783 21-05-2026" u="1"/>
        <s v="NIVEL 974 AM 1784 21-05-2026" u="1"/>
        <s v="NIVEL 974 AM 1785 21-05-2026" u="1"/>
        <s v="NIVEL 974 AM 1786 21-05-2026" u="1"/>
        <s v="NIVEL 974 AM 1787 21-05-2026" u="1"/>
        <s v="NIVEL 974 AM 1788 21-05-2026" u="1"/>
        <s v="NIVEL 974 AM 1789 21-05-2026" u="1"/>
        <s v="NIVEL 974 AM 1790 21-05-2026" u="1"/>
        <s v="NIVEL 974 AM 1791 21-05-2026" u="1"/>
        <s v="NIVEL 974 AM 1792 21-05-2026" u="1"/>
        <s v="NIVEL 974 AM 1793 21-05-2026" u="1"/>
        <s v="NIVEL 974 AM 1794 21-05-2026" u="1"/>
        <s v="NIVEL 974 AM 1834 21-05-2026" u="1"/>
        <s v="NIVEL 974 AM 1835 21-05-2026" u="1"/>
        <s v="NIVEL 974 AM 1836 21-05-2026" u="1"/>
        <s v="NIVEL 974 AM 1837 21-05-2026" u="1"/>
        <s v="NIVEL 974 AM 1838 21-05-2026" u="1"/>
        <s v="NIVEL 974 AM 1839 21-05-2026" u="1"/>
        <s v="NIVEL 974 AM 1840 21-05-2026" u="1"/>
        <s v="NIVEL 789 AM 206 16-01-2026" u="1"/>
        <s v="NIVEL 789 AM 207 16-01-2026" u="1"/>
        <s v="NIVEL 789 AM 208 16-01-2026" u="1"/>
        <s v="NIVEL 789 AM 209 16-01-2026" u="1"/>
        <s v="NIVEL 789 AM 210 16-01-2026" u="1"/>
        <s v="NIVEL 789 AM 211 16-01-2026" u="1"/>
        <s v="NIVEL 789 AM 212 16-01-2026" u="1"/>
        <s v="NIVEL 789 AM 213 16-01-2026" u="1"/>
        <s v="NIVEL 970 AM 278 26-01-2026" u="1"/>
        <s v="NIVEL 970 AM 279 26-01-2026" u="1"/>
        <s v="NIVEL 970 AM 280 26-01-2026" u="1"/>
        <s v="NIVEL 970 AM 281 26-01-2026" u="1"/>
        <s v="NIVEL 970 AM 282 26-01-2026" u="1"/>
        <s v="NIVEL 970 AM 283 26-01-2026" u="1"/>
        <s v="NIVEL 970 AM 284 26-01-2026" u="1"/>
        <s v="NIVEL 970 AM 285 26-01-2026" u="1"/>
        <s v="NIVEL 970 AM 286 26-01-2026" u="1"/>
        <s v="NIVEL 970 AM 287 26-01-2026" u="1"/>
        <s v="NIVEL 970 AM 288 26-01-2026" u="1"/>
        <s v="NIVEL 970 AM 289 26-01-2026" u="1"/>
        <s v="NIVEL 970 PM 302 26-01-2026" u="1"/>
        <s v="NIVEL 970 AM 404 06-02-2026" u="1"/>
        <s v="NIVEL 970 AM 405 06-02-2026" u="1"/>
        <s v="NIVEL 970 AM 406 06-02-2026" u="1"/>
        <s v="NIVEL 970 AM 457 16-02-2026" u="1"/>
        <s v="NIVEL 970 AM 458 16-02-2026" u="1"/>
        <s v="NIVEL 970 AM 459 16-02-2026" u="1"/>
        <s v="NIVEL 970 AM 460 16-02-2026" u="1"/>
        <s v="NIVEL 970 AM 461 16-02-2026" u="1"/>
        <s v="NIVEL 970 AM 462 16-02-2026" u="1"/>
        <s v="NIVEL 970 AM 463 16-02-2026" u="1"/>
        <s v="NIVEL 970 PM 407 06-02-2026" u="1"/>
        <s v="NIVEL 970 PM 408 06-02-2026" u="1"/>
        <s v="NIVEL 970 PM 409 06-02-2026" u="1"/>
        <s v="NIVEL 970 PM 464 16-02-2026" u="1"/>
        <s v="NIVEL 970 PM 465 16-02-2026" u="1"/>
        <s v="NIVEL 970 PM 466 16-02-2026" u="1"/>
        <s v="NIVEL 970 PM 467 16-02-2026" u="1"/>
        <s v="NIVEL 970 PM 468 16-02-2026" u="1"/>
        <s v="NIVEL 970 PM 469 16-02-2026" u="1"/>
        <s v="NIVEL 974 AM 373 06-02-2026" u="1"/>
        <s v="NIVEL 984 AM 383 16-02-2026" u="1"/>
        <s v="NIVEL 994 AM 393 26-02-2026" u="1"/>
        <s v="NIVEL 972 PM 489 06-03-2026" u="1"/>
        <s v="NIVEL 968 PM 522 06-04-2026" u="1"/>
        <s v="NIVEL 968 PM 523 06-04-2026" u="1"/>
        <s v="NIVEL 968 PM 524 06-04-2026" u="1"/>
        <s v="NIVEL 968 PM 525 06-04-2026" u="1"/>
        <s v="NIVEL 968 PM 526 06-04-2026" u="1"/>
        <s v="NIVEL 968 PM 527 06-04-2026" u="1"/>
        <s v="NIVEL 968 PM 528 06-04-2026" u="1"/>
        <s v="NIVEL 968 PM 529 06-04-2026" u="1"/>
        <s v="NIVEL 968 PM 530 06-04-2026" u="1"/>
        <s v="NIVEL 974 PM 796 16-04-2026" u="1"/>
        <s v="NIVEL 974 PM 797 16-04-2026" u="1"/>
        <s v="NIVEL 974 PM 798 16-04-2026" u="1"/>
        <s v="M5 -2NH1 REC MADRUGADA 4712 10-11-2025" u="1"/>
        <s v="M5 -2NH1 REC MADRUGADA 4713 10-11-2025" u="1"/>
        <s v="M5 -2NH1 REC MADRUGADA 4714 10-11-2025" u="1"/>
        <s v="M5 -2NH1 REC MADRUGADA 4715 10-11-2025" u="1"/>
        <s v="M5 -2NH2 REC MADRUGADA 5182 20-11-2025" u="1"/>
        <s v="M5 -2NH2 REC MADRUGADA 5183 20-11-2025" u="1"/>
        <s v="M5 -2SH2 REC MADRUGADA 5175 20-11-2025" u="1"/>
        <s v="M5 -2SH2 REC MADRUGADA 5176 20-11-2025" u="1"/>
        <s v="M5 -2SH2 REC MADRUGADA 5177 20-11-2025" u="1"/>
        <s v="M5 -2SH2 REC MADRUGADA 5178 20-11-2025" u="1"/>
        <s v="M5 -2SH2 REC MADRUGADA 5179 20-11-2025" u="1"/>
        <s v="M5 -2SH2 REC MADRUGADA 5180 20-11-2025" u="1"/>
        <s v="M5 -2SH2 REC MADRUGADA 5181 20-11-2025" u="1"/>
        <s v="M5 -2SH2 REC PM 5396 26-11-2025" u="1"/>
        <s v="M5 -2SH2 REC PM 5397 26-11-2025" u="1"/>
        <s v="M5 -2SH2 REC PM 5398 26-11-2025" u="1"/>
        <s v="M5 -2SH2 REC PM 5399 26-11-2025" u="1"/>
        <s v="M5 -2SH2 REC PM 5400 26-11-2025" u="1"/>
        <s v="M5 -2SH2 REC PM 5401 26-11-2025" u="1"/>
        <s v="M5 -2NH1 REC MADRUGADA 4764 11-11-2025" u="1"/>
        <s v="M5 -2NH1 REC MADRUGADA 4765 11-11-2025" u="1"/>
        <s v="M5 -2NH1 REC MADRUGADA 4766 11-11-2025" u="1"/>
        <s v="M5 -2NH1 REC MADRUGADA 4767 11-11-2025" u="1"/>
        <s v="M5 -2NH1 REC MADRUGADA 4768 11-11-2025" u="1"/>
        <s v="M5 -2NH1 REC MADRUGADA 4769 11-11-2025" u="1"/>
        <s v="M5 -2NH1 REC MADRUGADA 4770 11-11-2025" u="1"/>
        <s v="M5 -2NH1 REC MADRUGADA 4771 11-11-2025" u="1"/>
        <s v="M5 -2NH1 REC MADRUGADA 4772 11-11-2025" u="1"/>
        <s v="M5 -2NH1 REC MADRUGADA 4773 11-11-2025" u="1"/>
        <s v="M5 -2NH1 REC MADRUGADA 4774 11-11-2025" u="1"/>
        <s v="M5 -2NH2 REC MADRUGADA 5222 21-11-2025" u="1"/>
        <s v="M5 -2NH2 REC MADRUGADA 5223 21-11-2025" u="1"/>
        <s v="M5 -2NH2 REC MADRUGADA 5224 21-11-2025" u="1"/>
        <s v="NIVEL 1034 AM 433 07-04-2026" u="1"/>
        <s v="NIVEL 1044 AM 443 17-04-2026" u="1"/>
        <s v="NIVEL 1054 AM 453 27-04-2026" u="1"/>
        <s v="NIVEL 968 AM 1045 27-04-2026" u="1"/>
        <s v="NIVEL 968 AM 1046 27-04-2026" u="1"/>
        <s v="NIVEL 968 AM 1047 27-04-2026" u="1"/>
        <s v="NIVEL 968 AM 1048 27-04-2026" u="1"/>
        <s v="NIVEL 968 AM 1049 27-04-2026" u="1"/>
        <s v="NIVEL 968 AM 1050 27-04-2026" u="1"/>
        <s v="NIVEL 968 AM 1051 27-04-2026" u="1"/>
        <s v="NIVEL 968 AM 1052 27-04-2026" u="1"/>
        <s v="NIVEL 968 AM 1053 27-04-2026" u="1"/>
        <s v="NIVEL 968 AM 1054 27-04-2026" u="1"/>
        <s v="NIVEL 1060 AM 459 03-05-2026" u="1"/>
        <s v="NIVEL 1070 AM 469 13-05-2026" u="1"/>
        <s v="NIVEL 1080 AM 479 23-05-2026" u="1"/>
        <s v="NIVEL 974 AM 1447 13-05-2026" u="1"/>
        <s v="NIVEL 974 AM 1448 13-05-2026" u="1"/>
        <s v="NIVEL 974 AM 1449 13-05-2026" u="1"/>
        <s v="NIVEL 974 AM 1450 13-05-2026" u="1"/>
        <s v="NIVEL 974 AM 1451 13-05-2026" u="1"/>
        <s v="NIVEL 974 AM 1452 13-05-2026" u="1"/>
        <s v="NIVEL 974 AM 1453 13-05-2026" u="1"/>
        <s v="NIVEL 974 AM 1454 13-05-2026" u="1"/>
        <s v="NIVEL 974 AM 1455 13-05-2026" u="1"/>
        <s v="NIVEL 974 AM 1456 13-05-2026" u="1"/>
        <s v="NIVEL 974 AM 1457 13-05-2026" u="1"/>
        <s v="NIVEL 974 AM 1458 13-05-2026" u="1"/>
        <s v="NIVEL 974 AM 1459 13-05-2026" u="1"/>
        <s v="NIVEL 974 AM 1460 13-05-2026" u="1"/>
        <s v="NIVEL 974 AM 1461 13-05-2026" u="1"/>
        <s v="NIVEL 974 AM 1462 13-05-2026" u="1"/>
        <s v="NIVEL 974 AM 1463 13-05-2026" u="1"/>
        <s v="NIVEL 974 AM 1464 13-05-2026" u="1"/>
        <s v="NIVEL 974 AM 1465 13-05-2026" u="1"/>
        <s v="NIVEL 974 AM 1466 13-05-2026" u="1"/>
        <s v="NIVEL 974 AM 1467 13-05-2026" u="1"/>
        <s v="NIVEL 974 AM 1476 13-05-2026" u="1"/>
        <s v="NIVEL 974 AM 1477 13-05-2026" u="1"/>
        <s v="NIVEL 974 AM 1478 13-05-2026" u="1"/>
        <s v="NIVEL 974 AM 1479 13-05-2026" u="1"/>
        <s v="NIVEL 974 AM 1480 13-05-2026" u="1"/>
        <s v="NIVEL 974 AM 1481 13-05-2026" u="1"/>
        <s v="NIVEL 974 AM 1482 13-05-2026" u="1"/>
        <s v="NIVEL 974 AM 1483 13-05-2026" u="1"/>
        <s v="NIVEL 974 AM 1505 13-05-2026" u="1"/>
        <s v="NIVEL 974 AM 1506 13-05-2026" u="1"/>
        <s v="NIVEL 974 AM 1507 13-05-2026" u="1"/>
        <s v="NIVEL 974 AM 1508 13-05-2026" u="1"/>
        <s v="NIVEL 974 AM 1509 13-05-2026" u="1"/>
        <s v="NIVEL 974 AM 1510 13-05-2026" u="1"/>
        <s v="NIVEL 974 AM 1511 13-05-2026" u="1"/>
        <s v="NIVEL 974 AM 1512 13-05-2026" u="1"/>
        <s v="NIVEL 974 AM 1513 13-05-2026" u="1"/>
        <s v="NIVEL 974 AM 1514 13-05-2026" u="1"/>
        <s v="M5 -2NH1 REC MADRUGADA 4827 12-11-2025" u="1"/>
        <s v="M5 -2NH1 REC MADRUGADA 4828 12-11-2025" u="1"/>
        <s v="M5 -2NH1 REC MADRUGADA 4829 12-11-2025" u="1"/>
        <s v="M5 -2NH1 REC MADRUGADA 4830 12-11-2025" u="1"/>
        <s v="M5 -2NH1 REC MADRUGADA 4831 12-11-2025" u="1"/>
        <s v="M5 -2NH1 REC MADRUGADA 4832 12-11-2025" u="1"/>
        <s v="M5 -2NH1 REC MADRUGADA 4833 12-11-2025" u="1"/>
        <s v="M5 -2NH1 REC MADRUGADA 4834 12-11-2025" u="1"/>
        <s v="M5 -2NH1 REC MADRUGADA 4835 12-11-2025" u="1"/>
        <s v="M5 -2NH1 REC MADRUGADA 4836 12-11-2025" u="1"/>
        <s v="M5 -2NH1 REC MADRUGADA 4837 12-11-2025" u="1"/>
        <s v="M5 -2NH1 REC MADRUGADA 4838 12-11-2025" u="1"/>
        <s v="NIVEL 789 AM 323 27-01-2026" u="1"/>
        <s v="NIVEL 789 AM 324 27-01-2026" u="1"/>
        <s v="NIVEL 789 AM 325 27-01-2026" u="1"/>
        <s v="NIVEL 789 AM 326 27-01-2026" u="1"/>
        <s v="NIVEL 789 AM 327 27-01-2026" u="1"/>
        <s v="NIVEL 789 AM 328 27-01-2026" u="1"/>
        <s v="NIVEL 789 AM 329 27-01-2026" u="1"/>
        <s v="NIVEL 789 AM 330 27-01-2026" u="1"/>
        <s v="NIVEL 789 AM 331 27-01-2026" u="1"/>
        <s v="NIVEL 789 AM 332 27-01-2026" u="1"/>
        <s v="NIVEL 789 AM 333 27-01-2026" u="1"/>
        <s v="NIVEL 970 AM 303 27-01-2026" u="1"/>
        <s v="NIVEL 970 AM 304 27-01-2026" u="1"/>
        <s v="NIVEL 970 AM 305 27-01-2026" u="1"/>
        <s v="NIVEL 970 AM 306 27-01-2026" u="1"/>
        <s v="NIVEL 970 AM 307 27-01-2026" u="1"/>
        <s v="NIVEL 970 AM 308 27-01-2026" u="1"/>
        <s v="NIVEL 970 AM 309 27-01-2026" u="1"/>
        <s v="NIVEL 970 AM 310 27-01-2026" u="1"/>
        <s v="NIVEL 970 AM 311 27-01-2026" u="1"/>
        <s v="NIVEL 970 AM 312 27-01-2026" u="1"/>
        <s v="NIVEL 970 AM 313 27-01-2026" u="1"/>
        <s v="NIVEL 970 AM 314 27-01-2026" u="1"/>
        <s v="NIVEL 970 AM 315 27-01-2026" u="1"/>
        <s v="NIVEL 970 AM 316 27-01-2026" u="1"/>
        <s v="NIVEL 970 AM 317 27-01-2026" u="1"/>
        <s v="NIVEL 970 PM 318 27-01-2026" u="1"/>
        <s v="NIVEL 970 PM 319 27-01-2026" u="1"/>
        <s v="NIVEL 970 PM 320 27-01-2026" u="1"/>
        <s v="NIVEL 970 PM 321 27-01-2026" u="1"/>
        <s v="NIVEL 970 PM 322 27-01-2026" u="1"/>
        <s v="NIVEL 970 AM 470 17-02-2026" u="1"/>
        <s v="NIVEL 970 AM 471 17-02-2026" u="1"/>
        <s v="NIVEL 970 AM 472 17-02-2026" u="1"/>
        <s v="NIVEL 970 AM 473 17-02-2026" u="1"/>
        <s v="NIVEL 970 AM 474 17-02-2026" u="1"/>
        <s v="NIVEL 970 AM 475 17-02-2026" u="1"/>
        <s v="NIVEL 970 AM 476 17-02-2026" u="1"/>
        <s v="NIVEL 970 AM 477 17-02-2026" u="1"/>
        <s v="NIVEL 970 PM 478 17-02-2026" u="1"/>
        <s v="NIVEL 970 PM 479 17-02-2026" u="1"/>
        <s v="NIVEL 970 PM 480 17-02-2026" u="1"/>
        <s v="NIVEL 970 PM 481 17-02-2026" u="1"/>
        <s v="NIVEL 970 PM 482 17-02-2026" u="1"/>
        <s v="NIVEL 975 AM 374 07-02-2026" u="1"/>
        <s v="NIVEL 985 AM 384 17-02-2026" u="1"/>
        <s v="NIVEL 995 AM 394 27-02-2026" u="1"/>
        <s v="NIVEL 968 PM 548 07-04-2026" u="1"/>
        <s v="NIVEL 968 PM 549 07-04-2026" u="1"/>
        <s v="NIVEL 968 PM 550 07-04-2026" u="1"/>
        <s v="NIVEL 968 PM 551 07-04-2026" u="1"/>
        <s v="NIVEL 968 PM 552 07-04-2026" u="1"/>
        <s v="NIVEL 968 PM 553 07-04-2026" u="1"/>
        <s v="NIVEL 968 PM 554 07-04-2026" u="1"/>
        <s v="NIVEL 974 PM 531 07-04-2026" u="1"/>
        <s v="NIVEL 974 PM 532 07-04-2026" u="1"/>
        <s v="NIVEL 974 PM 533 07-04-2026" u="1"/>
        <s v="NIVEL 974 PM 534 07-04-2026" u="1"/>
        <s v="NIVEL 974 PM 535 07-04-2026" u="1"/>
        <s v="NIVEL 974 PM 536 07-04-2026" u="1"/>
        <s v="NIVEL 974 PM 537 07-04-2026" u="1"/>
        <s v="NIVEL 974 PM 538 07-04-2026" u="1"/>
        <s v="NIVEL 974 PM 539 07-04-2026" u="1"/>
        <s v="NIVEL 974 PM 540 07-04-2026" u="1"/>
        <s v="NIVEL 974 PM 541 07-04-2026" u="1"/>
        <s v="NIVEL 974 PM 542 07-04-2026" u="1"/>
        <s v="NIVEL 974 PM 543 07-04-2026" u="1"/>
        <s v="NIVEL 974 PM 544 07-04-2026" u="1"/>
        <s v="NIVEL 974 PM 545 07-04-2026" u="1"/>
        <s v="NIVEL 974 PM 546 07-04-2026" u="1"/>
        <s v="NIVEL 974 PM 547 07-04-2026" u="1"/>
        <s v="NIVEL 974 PM 861 17-04-2026" u="1"/>
        <s v="NIVEL 974 PM 862 17-04-2026" u="1"/>
        <s v="NIVEL 974 PM 863 17-04-2026" u="1"/>
        <s v="NIVEL 974 PM 864 17-04-2026" u="1"/>
        <s v="NIVEL 974 PM 865 17-04-2026" u="1"/>
        <s v="NIVEL 974 PM 866 17-04-2026" u="1"/>
        <s v="NIVEL 974 PM 867 17-04-2026" u="1"/>
        <s v="NIVEL 974 PM 868 17-04-2026" u="1"/>
        <s v="NIVEL 974 PM 869 17-04-2026" u="1"/>
        <s v="NIVEL 974 PM 870 17-04-2026" u="1"/>
        <s v="NIVEL 974 PM 871 17-04-2026" u="1"/>
        <s v="M5 -2NH1 REC MADRUGADA 4930 14-11-2025" u="1"/>
        <s v="M5 -2NH1 REC MADRUGADA 4931 14-11-2025" u="1"/>
        <s v="M5 -2NH1 REC MADRUGADA 4932 14-11-2025" u="1"/>
        <s v="M5 -2NH1 REC MADRUGADA 4933 14-11-2025" u="1"/>
        <s v="M5 -2NH1 REC MADRUGADA 4934 14-11-2025" u="1"/>
        <s v="M5 -2NH1 REC MADRUGADA 4935 14-11-2025" u="1"/>
        <s v="M5 -2NH1 REC MADRUGADA 4936 14-11-2025" u="1"/>
        <s v="M5 -2NH1 REC MADRUGADA 4937 14-11-2025" u="1"/>
        <s v="M5 -2NH1 REC MADRUGADA 4938 14-11-2025" u="1"/>
        <s v="NIVEL 1036 AM 435 09-04-2026" u="1"/>
        <s v="NIVEL 1046 AM 445 19-04-2026" u="1"/>
        <s v="NIVEL 1056 AM 455 29-04-2026" u="1"/>
        <s v="NIVEL 974 AM 1604 29-04-2026" u="1"/>
        <s v="NIVEL 974 AM 1605 29-04-2026" u="1"/>
        <s v="NIVEL 974 AM 1606 29-04-2026" u="1"/>
        <s v="NIVEL 1062 AM 461 05-05-2026" u="1"/>
        <s v="NIVEL 1072 AM 471 15-05-2026" u="1"/>
        <s v="NIVEL 1082 AM 481 25-05-2026" u="1"/>
        <s v="NIVEL 974 AM 1521 15-05-2026" u="1"/>
        <s v="NIVEL 974 AM 1522 15-05-2026" u="1"/>
        <s v="NIVEL 974 AM 1523 15-05-2026" u="1"/>
        <s v="NIVEL 974 AM 1524 15-05-2026" u="1"/>
        <s v="NIVEL 974 AM 1525 15-05-2026" u="1"/>
        <s v="NIVEL 974 AM 1526 15-05-2026" u="1"/>
        <s v="NIVEL 974 AM 1527 15-05-2026" u="1"/>
        <s v="NIVEL 974 AM 1528 15-05-2026" u="1"/>
        <s v="NIVEL 974 AM 1529 15-05-2026" u="1"/>
        <s v="NIVEL 974 AM 1530 15-05-2026" u="1"/>
        <s v="NIVEL 974 AM 1531 15-05-2026" u="1"/>
        <s v="NIVEL 974 AM 1532 15-05-2026" u="1"/>
        <s v="NIVEL 974 AM 1533 15-05-2026" u="1"/>
        <s v="NIVEL 974 AM 1534 15-05-2026" u="1"/>
        <s v="NIVEL 974 AM 1535 15-05-2026" u="1"/>
        <s v="NIVEL 974 AM 1536 15-05-2026" u="1"/>
        <s v="NIVEL 974 AM 1537 15-05-2026" u="1"/>
        <s v="NIVEL 974 AM 1542 15-05-2026" u="1"/>
        <s v="NIVEL 974 AM 1543 15-05-2026" u="1"/>
        <s v="NIVEL 974 AM 1544 15-05-2026" u="1"/>
        <s v="NIVEL 974 AM 1545 15-05-2026" u="1"/>
        <s v="NIVEL 974 AM 1710 25-05-2026" u="1"/>
        <s v="NIVEL 974 AM 1711 25-05-2026" u="1"/>
        <s v="NIVEL 974 AM 1712 25-05-2026" u="1"/>
        <s v="NIVEL 974 AM 1713 25-05-2026" u="1"/>
        <s v="NIVEL 974 AM 1714 25-05-2026" u="1"/>
        <s v="NIVEL 974 AM 1715 25-05-2026" u="1"/>
        <s v="NIVEL 974 AM 1716 25-05-2026" u="1"/>
        <s v="NIVEL 974 AM 1717 25-05-2026" u="1"/>
        <s v="NIVEL 974 AM 1718 25-05-2026" u="1"/>
        <s v="NIVEL 974 AM 1719 25-05-2026" u="1"/>
        <s v="NIVEL 974 AM 1720 25-05-2026" u="1"/>
        <s v="NIVEL 974 AM 1721 25-05-2026" u="1"/>
        <s v="NIVEL 974 AM 1722 25-05-2026" u="1"/>
        <s v="NIVEL 974 AM 1723 25-05-2026" u="1"/>
        <s v="NIVEL 974 AM 1724 25-05-2026" u="1"/>
        <s v="NIVEL 974 AM 1725 25-05-2026" u="1"/>
        <s v="NIVEL 974 AM 1726 25-05-2026" u="1"/>
        <s v="NIVEL 974 AM 1727 25-05-2026" u="1"/>
        <s v="NIVEL 974 AM 1728 25-05-2026" u="1"/>
        <s v="NIVEL 974 AM 1729 25-05-2026" u="1"/>
        <s v="NIVEL 974 AM 1730 25-05-2026" u="1"/>
        <s v="NIVEL 974 AM 1731 25-05-2026" u="1"/>
        <s v="NIVEL 974 AM 1732 25-05-2026" u="1"/>
        <s v="NIVEL 974 AM 1733 25-05-2026" u="1"/>
        <s v="NIVEL 974 AM 1772 25-05-2026" u="1"/>
        <s v="NIVEL 974 AM 1773 25-05-2026" u="1"/>
        <s v="NIVEL 974 AM 1774 25-05-2026" u="1"/>
        <s v="NIVEL 974 AM 1775 25-05-2026" u="1"/>
        <s v="NIVEL 974 PM 1214 05-05-2026" u="1"/>
        <s v="NIVEL 974 PM 1215 05-05-2026" u="1"/>
        <s v="NIVEL 974 PM 1216 05-05-2026" u="1"/>
        <s v="NIVEL 974 PM 1217 05-05-2026" u="1"/>
        <s v="NIVEL 974 PM 1218 05-05-2026" u="1"/>
        <s v="NIVEL 974 PM 1219 05-05-2026" u="1"/>
        <s v="NIVEL 974 PM 1220 05-05-2026" u="1"/>
        <s v="NIVEL 974 PM 1221 05-05-2026" u="1"/>
        <s v="NIVEL 974 PM 1222 05-05-2026" u="1"/>
        <s v="NIVEL 974 PM 1223 05-05-2026" u="1"/>
        <s v="NIVEL 974 PM 1224 05-05-2026" u="1"/>
        <s v="NIVEL 974 PM 1225 05-05-2026" u="1"/>
        <s v="NIVEL 974 PM 1226 05-05-2026" u="1"/>
        <s v="NIVEL 974 PM 1227 05-05-2026" u="1"/>
        <s v="NIVEL 974 PM 1228 05-05-2026" u="1"/>
        <s v="NIVEL 974 PM 1229 05-05-2026" u="1"/>
        <s v="NIVEL 974 PM 1230 05-05-2026" u="1"/>
        <s v="NIVEL 974 PM 1231 05-05-2026" u="1"/>
        <s v="NIVEL 974 PM 1232 05-05-2026" u="1"/>
        <s v="NIVEL 974 PM 1233 05-05-2026" u="1"/>
        <s v="NIVEL 974 PM 1234 05-05-2026" u="1"/>
        <s v="NIVEL 974 PM 1235 05-05-2026" u="1"/>
        <s v="NIVEL 974 PM 1236 05-05-2026" u="1"/>
        <s v="NIVEL 1089 AM 488 01-06-2026" u="1"/>
        <s v="NIVEL 1099 AM 498 11-06-2026" u="1"/>
        <s v="NIVEL 1109 AM 508 21-06-2026" u="1"/>
        <s v="M5 -2NH1 REC MADRUGADA 4528 06-11-2025" u="1"/>
        <s v="M5 -2NH1 REC MADRUGADA 4529 06-11-2025" u="1"/>
        <s v="M5 -2NH1 REC MADRUGADA 4530 06-11-2025" u="1"/>
        <s v="M5 -2NH1 REC MADRUGADA 4531 06-11-2025" u="1"/>
        <s v="M5 -2NH1 REC MADRUGADA 4532 06-11-2025" u="1"/>
        <s v="M5 -2NH1 REC MADRUGADA 4533 06-11-2025" u="1"/>
        <s v="M5 -2NH1 REC MADRUGADA 4534 06-11-2025" u="1"/>
        <s v="M5 -2NH1 REC MADRUGADA 4535 06-11-2025" u="1"/>
        <s v="NIVEL 970 AM 342 28-01-2026" u="1"/>
        <s v="NIVEL 970 AM 343 28-01-2026" u="1"/>
        <s v="NIVEL 970 AM 344 28-01-2026" u="1"/>
        <s v="NIVEL 970 AM 345 28-01-2026" u="1"/>
        <s v="NIVEL 970 AM 346 28-01-2026" u="1"/>
        <s v="NIVEL 970 PM 483 18-02-2026" u="1"/>
        <s v="NIVEL 970 PM 484 18-02-2026" u="1"/>
        <s v="NIVEL 970 PM 485 18-02-2026" u="1"/>
        <s v="NIVEL 970 PM 486 18-02-2026" u="1"/>
        <s v="NIVEL 970 PM 487 18-02-2026" u="1"/>
        <s v="NIVEL 976 AM 375 08-02-2026" u="1"/>
        <s v="NIVEL 986 AM 385 18-02-2026" u="1"/>
        <s v="NIVEL 996 AM 395 28-02-2026" u="1"/>
        <s v="NIVEL 974 AM 555 08-04-2026" u="1"/>
        <s v="NIVEL 974 AM 556 08-04-2026" u="1"/>
        <s v="NIVEL 974 AM 557 08-04-2026" u="1"/>
        <s v="NIVEL 974 AM 558 08-04-2026" u="1"/>
        <s v="NIVEL 974 AM 559 08-04-2026" u="1"/>
        <s v="NIVEL 974 AM 560 08-04-2026" u="1"/>
        <s v="NIVEL 974 AM 561 08-04-2026" u="1"/>
        <s v="NIVEL 974 AM 562 08-04-2026" u="1"/>
        <s v="NIVEL 974 AM 563 08-04-2026" u="1"/>
        <s v="NIVEL 974 AM 564 08-04-2026" u="1"/>
        <s v="NIVEL 974 AM 565 08-04-2026" u="1"/>
        <s v="NIVEL 974 AM 566 08-04-2026" u="1"/>
        <s v="NIVEL 974 AM 567 08-04-2026" u="1"/>
        <s v="NIVEL 974 AM 568 08-04-2026" u="1"/>
        <s v="NIVEL 974 AM 569 08-04-2026" u="1"/>
        <s v="NIVEL 974 AM 570 08-04-2026" u="1"/>
        <s v="NIVEL 974 AM 571 08-04-2026" u="1"/>
        <s v="NIVEL 974 AM 572 08-04-2026" u="1"/>
        <s v="NIVEL 974 AM 573 08-04-2026" u="1"/>
        <s v="NIVEL 974 AM 574 08-04-2026" u="1"/>
        <s v="NIVEL 974 AM 575 08-04-2026" u="1"/>
        <s v="M3 -11S MADRUGADA 4600 07-11-2025" u="1"/>
        <s v="M3 -11S MADRUGADA 4601 07-11-2025" u="1"/>
        <s v="M3 -11S MADRUGADA 4602 07-11-2025" u="1"/>
        <s v="M3 -13S L9 SUR AM 5459 27-11-2025" u="1"/>
        <s v="M3 -13S L9 SUR AM 5460 27-11-2025" u="1"/>
        <s v="M3 -13S L9 SUR AM 5461 27-11-2025" u="1"/>
        <s v="M5 -1SH2 REC MADRUGADA 4603 07-11-2025" u="1"/>
        <s v="M5 -1SH2 REC MADRUGADA 4604 07-11-2025" u="1"/>
        <s v="M5 -1SH2 REC MADRUGADA 4605 07-11-2025" u="1"/>
        <s v="M5 -1SH2 REC MADRUGADA 4606 07-11-2025" u="1"/>
        <s v="M5 -1SH2 REC MADRUGADA 4607 07-11-2025" u="1"/>
        <s v="M5 -1SH2 REC MADRUGADA 4608 07-11-2025" u="1"/>
        <s v="M5 -1SH2 REC MADRUGADA 4609 07-11-2025" u="1"/>
        <s v="M5 -1SH2 REC MADRUGADA 4610 07-11-2025" u="1"/>
        <s v="M5 -1SH2 REC MADRUGADA 4611 07-11-2025" u="1"/>
        <s v="M5 -2NH1 REC MADRUGADA 5007 17-11-2025" u="1"/>
        <s v="M5 -2NH1 REC MADRUGADA 5008 17-11-2025" u="1"/>
        <s v="M5 -2NH1 REC MADRUGADA 5009 17-11-2025" u="1"/>
        <s v="M5 -2NH1 REC MADRUGADA 5010 17-11-2025" u="1"/>
        <s v="M5 -2NH1 REC MADRUGADA 5011 17-11-2025" u="1"/>
        <s v="M5 -2NH1 REC MADRUGADA 5012 17-11-2025" u="1"/>
        <s v="M5 -2NH1 REC MADRUGADA 5013 17-11-2025" u="1"/>
        <s v="NIVEL 974 T.PM 1152 30-04-2026" u="1"/>
        <s v="NIVEL 974 T.PM 1153 30-04-2026" u="1"/>
        <s v="NIVEL 974 T.PM 1154 30-04-2026" u="1"/>
        <s v="NIVEL 974 T.PM 1155 30-04-2026" u="1"/>
        <s v="NIVEL 974 T.PM 1156 30-04-2026" u="1"/>
        <s v="NIVEL 974 T.PM 1157 30-04-2026" u="1"/>
        <s v="NIVEL 974 T.PM 1158 30-04-2026" u="1"/>
        <s v="NIVEL 974 T.PM 1159 30-04-2026" u="1"/>
        <s v="NIVEL 974 T.PM 1160 30-04-2026" u="1"/>
        <s v="NIVEL 974 T.PM 1161 30-04-2026" u="1"/>
        <s v="NIVEL 974 T.PM 1162 30-04-2026" u="1"/>
        <s v="NIVEL 974 T.PM 1163 30-04-2026" u="1"/>
        <s v="NIVEL 974 T.PM 1164 30-04-2026" u="1"/>
        <s v="NIVEL 974 T.PM 1165 30-04-2026" u="1"/>
        <s v="NIVEL 974 T.PM 1166 30-04-2026" u="1"/>
        <s v="NIVEL 974 T.PM 1167 30-04-2026" u="1"/>
        <s v="NIVEL 974 T.PM 1168 30-04-2026" u="1"/>
        <s v="NIVEL 974 T.PM 1169 30-04-2026" u="1"/>
        <s v="NIVEL 974 T.PM 1170 30-04-2026" u="1"/>
        <s v="NIVEL 974 T.PM 1171 30-04-2026" u="1"/>
        <s v="NIVEL 974 T.PM 1172 30-04-2026" u="1"/>
        <s v="NIVEL 974 T.PM 1173 30-04-2026" u="1"/>
        <s v="NIVEL 974 T.PM 1174 30-04-2026" u="1"/>
        <s v="NIVEL 974 T.PM 1175 30-04-2026" u="1"/>
        <s v="NIVEL 974 T.PM 1237 30-04-2026" u="1"/>
        <s v="NIVEL 974 T.PM 1238 30-04-2026" u="1"/>
        <s v="NIVEL 974 T.PM 1239 30-04-2026" u="1"/>
        <s v="NIVEL 974 T.PM 1240 30-04-2026" u="1"/>
        <s v="NIVEL 974 T.PM 1241 30-04-2026" u="1"/>
        <s v="NIVEL 974 T.PM 1242 30-04-2026" u="1"/>
        <s v="NIVEL 974 T.PM 1243 30-04-2026" u="1"/>
        <s v="NIVEL 974 T.PM 1244 30-04-2026" u="1"/>
        <s v="NIVEL 974 T.PM 1245 30-04-2026" u="1"/>
        <s v="NIVEL 974 T.PM 1246 30-04-2026" u="1"/>
        <s v="M5 -2NH1 REC MADRUGADA 5062 18-11-2025" u="1"/>
        <s v="M5 -2NH1 REC MADRUGADA 5063 18-11-2025" u="1"/>
        <s v="M5 -2NH1 REC MADRUGADA 5064 18-11-2025" u="1"/>
        <s v="M5 -2NH1 REC MADRUGADA 5065 18-11-2025" u="1"/>
        <s v="M5 -2NH1 REC MADRUGADA 5066 18-11-2025" u="1"/>
        <s v="M5 -2NH1 REC MADRUGADA 5067 18-11-2025" u="1"/>
        <s v="M5 -2NH1 REC MADRUGADA 5068 18-11-2025" u="1"/>
        <s v="M5 -2NH1 REC MADRUGADA 5069 18-11-2025" u="1"/>
        <s v="NIVEL 974 T.PM 1000 23-04-2026" u="1"/>
        <s v="M5 -2NH1 REC AM 4967 17-11-2025" u="1"/>
        <s v="M5 -2NH1 REC AM 4968 17-11-2025" u="1"/>
        <s v="M5 -2NH1 REC AM 4969 17-11-2025" u="1"/>
        <s v="M5 -2NH1 REC PM 4568 07-11-2025" u="1"/>
        <s v="M5 -2NH1 REC PM 4569 07-11-2025" u="1"/>
        <s v="M5 -2NH1 REC PM 4570 07-11-2025" u="1"/>
        <s v="M5 -2NH1 REC PM 4571 07-11-2025" u="1"/>
        <s v="M5 -5SH2 REC AM 4970 17-11-2025" u="1"/>
        <s v="M5 -5SH2 REC AM 4971 17-11-2025" u="1"/>
        <s v="M5 -5SH2 REC AM 4972 17-11-2025" u="1"/>
        <s v="M5 -5SH2 REC AM 4973 17-11-2025" u="1"/>
        <s v="M5 -5SH2 REC AM 4974 17-11-2025" u="1"/>
        <s v="M5 -5SH2 REC AM 4975 17-11-2025" u="1"/>
        <s v="M5 -5SH2 REC AM 4976 17-11-2025" u="1"/>
        <s v="M5 -5SH2 REC AM 4977 17-11-2025" u="1"/>
        <s v="M5 -5SH2 REC AM 4978 17-11-2025" u="1"/>
        <s v="M5 -5SH2 REC AM 4979 17-11-2025" u="1"/>
        <s v="M5 -5SH2 REC AM 4980 17-11-2025" u="1"/>
        <s v="M5 -5SH2 REC AM 4981 17-11-2025" u="1"/>
        <s v="M5 -5SH2 REC PM 4983 17-11-2025" u="1"/>
        <s v="M5 -5SH2 REC PM 4984 17-11-2025" u="1"/>
        <s v="M5 -5SH2 REC PM 4985 17-11-2025" u="1"/>
        <s v="M5 -5SH2 REC PM 4986 17-11-2025" u="1"/>
        <s v="M5 -5SH2 REC PM 4987 17-11-2025" u="1"/>
        <s v="NIVEL 974 T.PM 1011 24-04-2026" u="1"/>
        <s v="NIVEL 974 T.PM 1012 24-04-2026" u="1"/>
        <s v="NIVEL 974 T.PM 1013 24-04-2026" u="1"/>
        <s v="NIVEL 974 T.PM 1014 24-04-2026" u="1"/>
        <s v="NIVEL 974 T.PM 1015 24-04-2026" u="1"/>
        <s v="NIVEL 974 T.PM 1016 24-04-2026" u="1"/>
        <s v="NIVEL 974 T.PM 1017 24-04-2026" u="1"/>
        <s v="NIVEL 974 T.PM 1019 24-04-2026" u="1"/>
        <s v="NIVEL 974 T.PM 1020 24-04-2026" u="1"/>
        <s v="NIVEL 974 T.PM 1021 24-04-2026" u="1"/>
        <s v="NIVEL 974 T.PM 1022 24-04-2026" u="1"/>
        <s v="NIVEL 974 T.PM 1023 24-04-2026" u="1"/>
        <s v="NIVEL 974 T.PM 1024 24-04-2026" u="1"/>
        <s v="NIVEL 974 T.PM 1025 24-04-2026" u="1"/>
        <s v="NIVEL 974 T.PM 1026 24-04-2026" u="1"/>
        <s v="NIVEL 974 T.PM 1027 24-04-2026" u="1"/>
        <s v="NIVEL 974 T.PM 1028 24-04-2026" u="1"/>
        <s v="NIVEL 974 T.PM 1029 24-04-2026" u="1"/>
        <s v="NIVEL 974 T.PM 1030 24-04-2026" u="1"/>
        <s v="NIVEL 974 T.PM 1031 24-04-2026" u="1"/>
        <s v="NIVEL 974 T.PM 1032 24-04-2026" u="1"/>
        <s v="NIVEL 974 T.PM 1033 24-04-2026" u="1"/>
        <s v="NIVEL 974 T.PM 1034 24-04-2026" u="1"/>
        <s v="NIVEL 974 T.PM 1035 24-04-2026" u="1"/>
        <s v="NIVEL 974 T.PM 1036 24-04-2026" u="1"/>
        <s v="NIVEL 974 T.PM 1037 24-04-2026" u="1"/>
        <s v="NIVEL 974 T.PM 1038 24-04-2026" u="1"/>
        <s v="NIVEL 974 T.PM 1039 24-04-2026" u="1"/>
        <s v="NIVEL 974 T.PM 1040 24-04-2026" u="1"/>
        <s v="NIVEL 974 T.PM 1041 24-04-2026" u="1"/>
        <s v="NIVEL 974 T.PM 1042 24-04-2026" u="1"/>
        <s v="NIVEL 974 T.PM 1043 24-04-2026" u="1"/>
        <s v="NIVEL 974 T.PM 1044 24-04-2026" u="1"/>
        <s v="M5 -2NH2 REC MADRUGADA 5123 19-11-2025" u="1"/>
        <s v="M5 -2NH2 REC MADRUGADA 5124 19-11-2025" u="1"/>
        <s v="M5 -2NH2 REC MADRUGADA 5125 19-11-2025" u="1"/>
        <s v="M5 -2NH2 REC MADRUGADA 5126 19-11-2025" u="1"/>
        <s v="M5 -2SH1 REC MADRUGADA 5121 19-11-2025" u="1"/>
        <s v="M5 -2SH1 REC MADRUGADA 5122 19-11-2025" u="1"/>
        <s v="NIVEL 1064 AM 463 07-05-2026" u="1"/>
        <s v="NIVEL 1074 AM 473 17-05-2026" u="1"/>
        <s v="NIVEL 1084 AM 483 27-05-2026" u="1"/>
        <s v="NIVEL 974 AM 1252 07-05-2026" u="1"/>
        <s v="NIVEL 974 AM 1253 07-05-2026" u="1"/>
        <s v="NIVEL 974 AM 1254 07-05-2026" u="1"/>
        <s v="NIVEL 974 AM 1255 07-05-2026" u="1"/>
        <s v="NIVEL 974 AM 1256 07-05-2026" u="1"/>
        <s v="NIVEL 974 AM 1257 07-05-2026" u="1"/>
        <s v="NIVEL 974 AM 1258 07-05-2026" u="1"/>
        <s v="NIVEL 974 AM 1259 07-05-2026" u="1"/>
        <s v="NIVEL 974 AM 1260 07-05-2026" u="1"/>
        <s v="NIVEL 974 AM 1261 07-05-2026" u="1"/>
        <s v="NIVEL 974 AM 1262 07-05-2026" u="1"/>
        <s v="NIVEL 974 AM 1263 07-05-2026" u="1"/>
        <s v="NIVEL 974 AM 1264 07-05-2026" u="1"/>
        <s v="NIVEL 974 AM 1265 07-05-2026" u="1"/>
        <s v="NIVEL 974 AM 1266 07-05-2026" u="1"/>
        <s v="NIVEL 974 AM 1267 07-05-2026" u="1"/>
        <s v="NIVEL 974 AM 1268 07-05-2026" u="1"/>
        <s v="NIVEL 974 AM 1269 07-05-2026" u="1"/>
        <s v="NIVEL 974 AM 1270 07-05-2026" u="1"/>
        <s v="NIVEL 974 AM 1271 07-05-2026" u="1"/>
        <s v="NIVEL 974 AM 1272 07-05-2026" u="1"/>
        <s v="NIVEL 974 AM 1273 07-05-2026" u="1"/>
        <s v="NIVEL 974 AM 1274 07-05-2026" u="1"/>
        <s v="NIVEL 974 AM 1275 07-05-2026" u="1"/>
        <s v="NIVEL 974 AM 1276 07-05-2026" u="1"/>
        <s v="NIVEL 974 AM 1277 07-05-2026" u="1"/>
        <s v="NIVEL 974 AM 1278 07-05-2026" u="1"/>
        <s v="NIVEL 974 AM 1279 07-05-2026" u="1"/>
        <s v="NIVEL 974 AM 1280 07-05-2026" u="1"/>
        <s v="NIVEL 974 AM 1281 07-05-2026" u="1"/>
        <s v="NIVEL 974 AM 1282 07-05-2026" u="1"/>
        <s v="NIVEL 974 AM 1283 07-05-2026" u="1"/>
        <s v="NIVEL 974 AM 1284 07-05-2026" u="1"/>
        <s v="NIVEL 974 AM 1285 07-05-2026" u="1"/>
        <s v="NIVEL 974 AM 1286 07-05-2026" u="1"/>
        <s v="NIVEL 974 AM 1287 07-05-2026" u="1"/>
        <s v="NIVEL 974 AM 1288 07-05-2026" u="1"/>
        <s v="NIVEL 974 AM 1289 07-05-2026" u="1"/>
        <s v="NIVEL 974 AM 1290 07-05-2026" u="1"/>
        <s v="NIVEL 974 AM 1291 07-05-2026" u="1"/>
        <s v="NIVEL 974 AM 1292 07-05-2026" u="1"/>
        <s v="NIVEL 974 AM 1293 07-05-2026" u="1"/>
        <s v="NIVEL 974 AM 1294 07-05-2026" u="1"/>
        <s v="NIVEL 974 AM 1295 07-05-2026" u="1"/>
        <s v="NIVEL 974 AM 1296 07-05-2026" u="1"/>
        <s v="NIVEL 974 AM 1297 07-05-2026" u="1"/>
        <s v="NIVEL 974 AM 1298 07-05-2026" u="1"/>
        <s v="NIVEL 974 AM 1299 07-05-2026" u="1"/>
        <s v="NIVEL 974 AM 1795 27-05-2026" u="1"/>
        <s v="NIVEL 974 AM 1796 27-05-2026" u="1"/>
        <s v="NIVEL 974 AM 1797 27-05-2026" u="1"/>
        <s v="NIVEL 974 AM 1798 27-05-2026" u="1"/>
        <s v="NIVEL 974 AM 1799 27-05-2026" u="1"/>
        <s v="NIVEL 974 AM 1800 27-05-2026" u="1"/>
        <s v="NIVEL 974 AM 1801 27-05-2026" u="1"/>
        <s v="NIVEL 974 AM 1802 27-05-2026" u="1"/>
        <s v="NIVEL 974 AM 1803 27-05-2026" u="1"/>
        <s v="NIVEL 974 AM 1804 27-05-2026" u="1"/>
        <s v="NIVEL 974 AM 1805 27-05-2026" u="1"/>
        <s v="NIVEL 974 AM 1806 27-05-2026" u="1"/>
        <s v="NIVEL 974 AM 1807 27-05-2026" u="1"/>
        <s v="NIVEL 974 AM 1808 27-05-2026" u="1"/>
        <s v="NIVEL 974 AM 1819 27-05-2026" u="1"/>
        <s v="NIVEL 974 AM 1820 27-05-2026" u="1"/>
        <s v="NIVEL 974 AM 1821 27-05-2026" u="1"/>
        <s v="NIVEL 974 AM 1822 27-05-2026" u="1"/>
        <s v="NIVEL 974 AM 1823 27-05-2026" u="1"/>
        <s v="NIVEL 974 AM 1824 27-05-2026" u="1"/>
        <s v="NIVEL 974 AM 1825 27-05-2026" u="1"/>
        <s v="NIVEL 974 AM 1826 27-05-2026" u="1"/>
        <s v="NIVEL 974 AM 1827 27-05-2026" u="1"/>
        <s v="NIVEL 974 AM 1828 27-05-2026" u="1"/>
        <s v="NIVEL 974 AM 1829 27-05-2026" u="1"/>
        <s v="NIVEL 974 AM 1830 27-05-2026" u="1"/>
        <s v="NIVEL 974 AM 1831 27-05-2026" u="1"/>
        <s v="NIVEL 974 AM 1832 27-05-2026" u="1"/>
        <s v="NIVEL 974 AM 1833 27-05-2026" u="1"/>
        <s v="NIVEL 974 AM 1841 27-05-2026" u="1"/>
        <s v="NIVEL 974 AM 1842 27-05-2026" u="1"/>
        <s v="NIVEL 974 AM 1843 27-05-2026" u="1"/>
        <s v="NIVEL 974 AM 1844 27-05-2026" u="1"/>
        <s v="NIVEL 974 AM 1845 27-05-2026" u="1"/>
        <s v="NIVEL 974 AM 1846 27-05-2026" u="1"/>
        <s v="NIVEL 974 PM 1300 07-05-2026" u="1"/>
        <s v="NIVEL 974 PM 1301 07-05-2026" u="1"/>
        <s v="NIVEL 974 PM 1302 07-05-2026" u="1"/>
        <s v="NIVEL 974 PM 1303 07-05-2026" u="1"/>
        <s v="NIVEL 974 RM PM 785 16-04-2026" u="1"/>
        <s v="NIVEL 974 RM PM 786 16-04-2026" u="1"/>
        <s v="NIVEL 974 RM PM 787 16-04-2026" u="1"/>
        <s v="NIVEL 974 RM PM 788 16-04-2026" u="1"/>
        <s v="NIVEL 974 RM PM 789 16-04-2026" u="1"/>
        <s v="NIVEL 974 RM PM 790 16-04-2026" u="1"/>
        <s v="NIVEL 974 RM PM 791 16-04-2026" u="1"/>
        <s v="NIVEL 974 RM PM 792 16-04-2026" u="1"/>
        <s v="NIVEL 974 RM PM 793 16-04-2026" u="1"/>
        <s v="NIVEL 974 RM PM 794 16-04-2026" u="1"/>
        <s v="NIVEL 974 RM PM 795 16-04-2026" u="1"/>
        <s v="NIVEL 1091 AM 490 03-06-2026" u="1"/>
        <s v="NIVEL 1101 AM 500 13-06-2026" u="1"/>
        <s v="NIVEL 1111 AM 510 23-06-2026" u="1"/>
        <s v="NIVEL 974 T.PM 1055 27-04-2026" u="1"/>
        <s v="NIVEL 974 T.PM 1056 27-04-2026" u="1"/>
        <s v="NIVEL 974 T.PM 1057 27-04-2026" u="1"/>
        <s v="NIVEL 974 T.PM 1058 27-04-2026" u="1"/>
        <s v="NIVEL 974 T.PM 1059 27-04-2026" u="1"/>
        <s v="NIVEL 974 T.PM 1060 27-04-2026" u="1"/>
        <s v="NIVEL 974 T.PM 1061 27-04-2026" u="1"/>
        <s v="NIVEL 974 T.PM 1062 27-04-2026" u="1"/>
        <s v="NIVEL 974 T.PM 1063 27-04-2026" u="1"/>
        <s v="NIVEL 974 T.PM 1064 27-04-2026" u="1"/>
        <s v="NIVEL 974 T.PM 1065 27-04-2026" u="1"/>
        <s v="NIVEL 974 T.PM 1066 27-04-2026" u="1"/>
        <s v="NIVEL 974 T.PM 1067 27-04-2026" u="1"/>
        <s v="NIVEL 974 T.PM 1068 27-04-2026" u="1"/>
        <s v="NIVEL 974 T.PM 1069 27-04-2026" u="1"/>
        <s v="NIVEL 974 T.PM 1070 27-04-2026" u="1"/>
        <s v="NIVEL 974 T.PM 1071 27-04-2026" u="1"/>
        <s v="NIVEL 974 T.PM 1072 27-04-2026" u="1"/>
        <s v="NIVEL 974 T.PM 1073 27-04-2026" u="1"/>
        <s v="NIVEL 974 T.PM 1074 27-04-2026" u="1"/>
        <s v="NIVEL 974 T.PM 1075 27-04-2026" u="1"/>
        <s v="NIVEL 974 T.PM 1076 27-04-2026" u="1"/>
        <s v="NIVEL 974 T.PM 1077 27-04-2026" u="1"/>
        <s v="NIVEL 974 T.PM 1078 27-04-2026" u="1"/>
        <s v="NIVEL 974 T.PM 1079 27-04-2026" u="1"/>
        <s v="NIVEL 974 T.PM 1080 27-04-2026" u="1"/>
        <s v="NIVEL 974 T.PM 1081 27-04-2026" u="1"/>
        <s v="NIVEL 974 T.PM 1082 27-04-2026" u="1"/>
        <s v="NIVEL 974 T.PM 1083 27-04-2026" u="1"/>
        <s v="NIVEL 974 T.PM 1084 27-04-2026" u="1"/>
        <s v="NIVEL 974 T.PM 1085 27-04-2026" u="1"/>
        <s v="NIVEL 974 T.PM 1086 27-04-2026" u="1"/>
        <s v="NIVEL 974 T.PM 1087 27-04-2026" u="1"/>
        <s v="NIVEL 974 T.PM 1088 27-04-2026" u="1"/>
        <s v="NIVEL 974 T.PM 1089 27-04-2026" u="1"/>
        <s v="NIVEL 974 T.PM 1090 27-04-2026" u="1"/>
        <s v="NIVEL 974 T.PM 1091 27-04-2026" u="1"/>
        <s v="NIVEL 974 T.PM 1092 27-04-2026" u="1"/>
        <s v="NIVEL 974 T.PM 1093 27-04-2026" u="1"/>
        <s v="NIVEL 974 T.PM 1094 27-04-2026" u="1"/>
        <s v="NIVEL 974 T.PM 1095 28-04-2026" u="1"/>
        <s v="NIVEL 974 T.PM 1096 28-04-2026" u="1"/>
        <s v="NIVEL 974 T.PM 1097 28-04-2026" u="1"/>
        <s v="NIVEL 974 T.PM 1098 28-04-2026" u="1"/>
        <s v="NIVEL 974 T.PM 1099 28-04-2026" u="1"/>
        <s v="NIVEL 974 T.PM 1100 28-04-2026" u="1"/>
        <s v="NIVEL 974 T.PM 1101 28-04-2026" u="1"/>
        <s v="NIVEL 974 T.PM 1102 28-04-2026" u="1"/>
        <s v="NIVEL 974 T.PM 1103 28-04-2026" u="1"/>
        <s v="NIVEL 974 T.PM 1104 28-04-2026" u="1"/>
        <s v="NIVEL 974 T.PM 1105 28-04-2026" u="1"/>
        <s v="NIVEL 974 T.PM 1106 28-04-2026" u="1"/>
        <s v="NIVEL 974 T.PM 1107 28-04-2026" u="1"/>
        <s v="NIVEL 974 T.PM 1108 28-04-2026" u="1"/>
        <s v="NIVEL 974 T.PM 1109 28-04-2026" u="1"/>
        <s v="NIVEL 974 T.PM 1110 28-04-2026" u="1"/>
        <s v="NIVEL 974 T.PM 1111 28-04-2026" u="1"/>
        <s v="NIVEL 974 T.PM 1112 28-04-2026" u="1"/>
        <s v="NIVEL 974 T.PM 1113 28-04-2026" u="1"/>
        <s v="NIVEL 974 T.PM 1114 28-04-2026" u="1"/>
        <s v="NIVEL 974 T.PM 1115 28-04-2026" u="1"/>
        <s v="NIVEL 974 T.PM 1116 28-04-2026" u="1"/>
        <s v="NIVEL 974 T.PM 1117 28-04-2026" u="1"/>
        <s v="NIVEL 974 T.PM 1118 28-04-2026" u="1"/>
        <s v="NIVEL 974 T.PM 1119 28-04-2026" u="1"/>
        <s v="NIVEL 974 T.PM 1120 28-04-2026" u="1"/>
        <s v="NIVEL 974 T.PM 1121 28-04-2026" u="1"/>
        <s v="NIVEL 974 T.PM 1122 28-04-2026" u="1"/>
        <s v="NIVEL 974 T.PM 1123 28-04-2026" u="1"/>
        <s v="NIVEL 974 T.PM 1124 28-04-2026" u="1"/>
        <s v="NIVEL 974 T.PM 1125 28-04-2026" u="1"/>
        <s v="NIVEL 974 T.PM 1126 28-04-2026" u="1"/>
        <s v="NIVEL 974 T.PM 1127 28-04-2026" u="1"/>
        <s v="NIVEL 974 T.PM 1128 28-04-2026" u="1"/>
        <s v="NIVEL 974 T.PM 1129 28-04-2026" u="1"/>
        <s v="NIVEL 974 T.PM 1130 28-04-2026" u="1"/>
        <s v="NIVEL 974 T.PM 1131 28-04-2026" u="1"/>
        <s v="NIVEL 789 AM 214 19-01-2026" u="1"/>
        <s v="NIVEL 789 AM 215 19-01-2026" u="1"/>
        <s v="NIVEL 789 AM 216 19-01-2026" u="1"/>
        <s v="NIVEL 789 AM 217 19-01-2026" u="1"/>
        <s v="NIVEL 789 AM 218 19-01-2026" u="1"/>
        <s v="NIVEL 789 AM 219 19-01-2026" u="1"/>
        <s v="NIVEL 789 AM 220 19-01-2026" u="1"/>
        <s v="NIVEL 789 AM 221 19-01-2026" u="1"/>
        <s v="NIVEL 789 AM 222 19-01-2026" u="1"/>
        <s v="NIVEL 789 AM 223 19-01-2026" u="1"/>
        <s v="NIVEL 789 AM 224 19-01-2026" u="1"/>
        <s v="NIVEL 789 AM 225 19-01-2026" u="1"/>
        <s v="NIVEL 789 AM 226 19-01-2026" u="1"/>
        <s v="NIVEL 789 AM 227 19-01-2026" u="1"/>
        <s v="NIVEL 789 AM 228 19-01-2026" u="1"/>
        <s v="NIVEL 970 AM 347 29-01-2026" u="1"/>
        <s v="NIVEL 970 AM 348 29-01-2026" u="1"/>
        <s v="NIVEL 970 AM 349 29-01-2026" u="1"/>
        <s v="NIVEL 970 AM 350 29-01-2026" u="1"/>
        <s v="NIVEL 970 AM 351 29-01-2026" u="1"/>
        <s v="NIVEL 970 PM 352 29-01-2026" u="1"/>
        <s v="NIVEL 970 PM 353 29-01-2026" u="1"/>
        <s v="NIVEL 970 PM 354 29-01-2026" u="1"/>
        <s v="NIVEL 970 PM 355 29-01-2026" u="1"/>
        <s v="NIVEL 970 PM 356 29-01-2026" u="1"/>
        <s v="NIVEL 971 AM 347 29-01-2026" u="1"/>
        <s v="NIVEL 974 T.PM 1132 29-04-2026" u="1"/>
        <s v="NIVEL 974 T.PM 1133 29-04-2026" u="1"/>
        <s v="NIVEL 974 T.PM 1134 29-04-2026" u="1"/>
        <s v="NIVEL 974 T.PM 1135 29-04-2026" u="1"/>
        <s v="NIVEL 974 T.PM 1136 29-04-2026" u="1"/>
        <s v="NIVEL 974 T.PM 1137 29-04-2026" u="1"/>
        <s v="NIVEL 974 T.PM 1138 29-04-2026" u="1"/>
        <s v="NIVEL 974 T.PM 1139 29-04-2026" u="1"/>
        <s v="NIVEL 974 T.PM 1140 29-04-2026" u="1"/>
        <s v="NIVEL 974 T.PM 1141 29-04-2026" u="1"/>
        <s v="NIVEL 974 T.PM 1142 29-04-2026" u="1"/>
        <s v="NIVEL 974 T.PM 1143 29-04-2026" u="1"/>
        <s v="NIVEL 974 T.PM 1144 29-04-2026" u="1"/>
        <s v="NIVEL 974 T.PM 1145 29-04-2026" u="1"/>
        <s v="NIVEL 974 T.PM 1146 29-04-2026" u="1"/>
        <s v="NIVEL 974 T.PM 1147 29-04-2026" u="1"/>
        <s v="NIVEL 974 T.PM 1148 29-04-2026" u="1"/>
        <s v="NIVEL 974 T.PM 1149 29-04-2026" u="1"/>
        <s v="NIVEL 974 T.PM 1150 29-04-2026" u="1"/>
        <s v="NIVEL 974 T.PM 1151 29-04-2026" u="1"/>
        <s v="NIVEL 970 AM 410 09-02-2026" u="1"/>
        <s v="NIVEL 970 AM 411 09-02-2026" u="1"/>
        <s v="NIVEL 970 AM 412 09-02-2026" u="1"/>
        <s v="NIVEL 970 AM 413 09-02-2026" u="1"/>
        <s v="NIVEL 970 AM 414 09-02-2026" u="1"/>
        <s v="NIVEL 970 AM 415 09-02-2026" u="1"/>
        <s v="NIVEL 970 AM 416 09-02-2026" u="1"/>
        <s v="NIVEL 970 AM 417 09-02-2026" u="1"/>
        <s v="NIVEL 970 PM 418 09-02-2026" u="1"/>
        <s v="NIVEL 970 PM 419 09-02-2026" u="1"/>
        <s v="NIVEL 970 PM 420 09-02-2026" u="1"/>
        <s v="NIVEL 970 PM 421 09-02-2026" u="1"/>
        <s v="NIVEL 970 PM 422 09-02-2026" u="1"/>
        <s v="NIVEL 977 AM 376 09-02-2026" u="1"/>
        <s v="NIVEL 987 AM 386 19-02-2026" u="1"/>
        <s v="NIVEL 1066 AM 465 09-05-2026" u="1"/>
        <s v="NIVEL 1076 AM 475 19-05-2026" u="1"/>
        <s v="NIVEL 1086 AM 485 29-05-2026" u="1"/>
        <s v="NIVEL 974 AM 1357 09-05-2026" u="1"/>
        <s v="NIVEL 974 AM 1358 09-05-2026" u="1"/>
        <s v="NIVEL 974 AM 1359 09-05-2026" u="1"/>
        <s v="NIVEL 974 AM 1360 09-05-2026" u="1"/>
        <s v="NIVEL 974 AM 1361 09-05-2026" u="1"/>
        <s v="NIVEL 974 AM 1362 09-05-2026" u="1"/>
        <s v="NIVEL 974 AM 1363 09-05-2026" u="1"/>
        <s v="NIVEL 974 AM 1364 09-05-2026" u="1"/>
        <s v="NIVEL 974 AM 1365 09-05-2026" u="1"/>
        <s v="NIVEL 974 AM 1366 09-05-2026" u="1"/>
        <s v="NIVEL 974 AM 1367 09-05-2026" u="1"/>
        <s v="NIVEL 974 AM 1368 09-05-2026" u="1"/>
        <s v="NIVEL 974 AM 1369 09-05-2026" u="1"/>
        <s v="NIVEL 974 AM 1370 09-05-2026" u="1"/>
        <s v="NIVEL 974 AM 1371 09-05-2026" u="1"/>
        <s v="NIVEL 974 AM 1372 09-05-2026" u="1"/>
        <s v="NIVEL 974 AM 1373 09-05-2026" u="1"/>
        <s v="NIVEL 974 AM 1374 09-05-2026" u="1"/>
        <s v="NIVEL 974 AM 1375 09-05-2026" u="1"/>
        <s v="NIVEL 974 AM 1376 09-05-2026" u="1"/>
        <s v="NIVEL 974 AM 1377 09-05-2026" u="1"/>
        <s v="NIVEL 974 AM 1378 09-05-2026" u="1"/>
        <s v="NIVEL 974 AM 1379 09-05-2026" u="1"/>
        <s v="NIVEL 974 AM 1380 09-05-2026" u="1"/>
        <s v="NIVEL 974 AM 1381 09-05-2026" u="1"/>
        <s v="NIVEL 974 AM 1382 09-05-2026" u="1"/>
        <s v="NIVEL 974 AM 1383 09-05-2026" u="1"/>
        <s v="NIVEL 974 AM 1384 09-05-2026" u="1"/>
        <s v="NIVEL 974 AM 1385 09-05-2026" u="1"/>
        <s v="NIVEL 974 AM 1386 09-05-2026" u="1"/>
        <s v="NIVEL 974 AM 1397 09-05-2026" u="1"/>
        <s v="NIVEL 974 AM 1398 09-05-2026" u="1"/>
        <s v="NIVEL 974 AM 1399 09-05-2026" u="1"/>
        <s v="NIVEL 974 AM 1621 19-05-2026" u="1"/>
        <s v="NIVEL 974 AM 1622 19-05-2026" u="1"/>
        <s v="NIVEL 974 AM 1623 19-05-2026" u="1"/>
        <s v="NIVEL 974 AM 1624 19-05-2026" u="1"/>
        <s v="NIVEL 974 AM 1625 19-05-2026" u="1"/>
        <s v="NIVEL 974 AM 1626 19-05-2026" u="1"/>
        <s v="NIVEL 974 AM 1627 19-05-2026" u="1"/>
        <s v="NIVEL 974 AM 1628 19-05-2026" u="1"/>
        <s v="NIVEL 974 AM 1629 19-05-2026" u="1"/>
        <s v="NIVEL 974 AM 1630 19-05-2026" u="1"/>
        <s v="NIVEL 974 AM 1631 19-05-2026" u="1"/>
        <s v="NIVEL 974 AM 1632 19-05-2026" u="1"/>
        <s v="NIVEL 974 AM 1633 19-05-2026" u="1"/>
        <s v="NIVEL 974 AM 1634 19-05-2026" u="1"/>
        <s v="NIVEL 974 AM 1635 19-05-2026" u="1"/>
        <s v="NIVEL 974 AM 1636 19-05-2026" u="1"/>
        <s v="NIVEL 974 AM 1637 19-05-2026" u="1"/>
        <s v="NIVEL 974 AM 1638 19-05-2026" u="1"/>
        <s v="NIVEL 974 AM 1639 19-05-2026" u="1"/>
        <s v="NIVEL 974 AM 1640 19-05-2026" u="1"/>
        <s v="NIVEL 974 AM 1641 19-05-2026" u="1"/>
        <s v="NIVEL 974 AM 1642 19-05-2026" u="1"/>
        <s v="NIVEL 974 AM 1643 19-05-2026" u="1"/>
        <s v="NIVEL 974 AM 1646 19-05-2026" u="1"/>
        <s v="NIVEL 974 AM 1647 19-05-2026" u="1"/>
        <s v="NIVEL 974 AM 1648 19-05-2026" u="1"/>
        <s v="NIVEL 974 AM 1649 19-05-2026" u="1"/>
        <s v="NIVEL 974 AM 1650 19-05-2026" u="1"/>
        <s v="NIVEL 974 AM 1651 19-05-2026" u="1"/>
        <s v="NIVEL 974 AM 1652 19-05-2026" u="1"/>
        <s v="NIVEL 974 AM 1653 19-05-2026" u="1"/>
        <s v="NIVEL 974 AM 1654 19-05-2026" u="1"/>
        <s v="NIVEL 974 AM 1655 19-05-2026" u="1"/>
        <s v="NIVEL 974 AM 1656 19-05-2026" u="1"/>
        <s v="NIVEL 974 AM 1673 19-05-2026" u="1"/>
        <s v="NIVEL 974 AM 1674 19-05-2026" u="1"/>
        <s v="NIVEL 974 AM 1675 19-05-2026" u="1"/>
        <s v="NIVEL 974 AM 1679 19-05-2026" u="1"/>
        <s v="NIVEL 974 AM 1680 19-05-2026" u="1"/>
        <s v="NIVEL 974 AM 1681 19-05-2026" u="1"/>
        <s v="NIVEL 974 AM 1682 19-05-2026" u="1"/>
        <s v="NIVEL 974 AM 1894 29-05-2026" u="1"/>
        <s v="NIVEL 974 AM 1895 29-05-2026" u="1"/>
        <s v="NIVEL 974 AM 1896 29-05-2026" u="1"/>
        <s v="NIVEL 974 AM 1897 29-05-2026" u="1"/>
        <s v="NIVEL 974 AM 1898 29-05-2026" u="1"/>
        <s v="NIVEL 974 AM 1899 29-05-2026" u="1"/>
        <s v="NIVEL 974 AM 1900 29-05-2026" u="1"/>
        <s v="NIVEL 974 AM 1901 29-05-2026" u="1"/>
        <s v="NIVEL 974 AM 1902 29-05-2026" u="1"/>
        <s v="NIVEL 974 AM 1903 29-05-2026" u="1"/>
        <s v="NIVEL 974 AM 1904 29-05-2026" u="1"/>
        <s v="NIVEL 974 AM 1905 29-05-2026" u="1"/>
        <s v="NIVEL 974 AM 1906 29-05-2026" u="1"/>
        <s v="NIVEL 974 AM 1907 29-05-2026" u="1"/>
        <s v="NIVEL 974 AM 1908 29-05-2026" u="1"/>
        <s v="NIVEL 974 AM 1909 29-05-2026" u="1"/>
        <s v="NIVEL 974 AM 1910 29-05-2026" u="1"/>
        <s v="NIVEL 974 AM 1911 29-05-2026" u="1"/>
        <s v="NIVEL 974 AM 1912 29-05-2026" u="1"/>
        <s v="NIVEL 974 AM 1913 29-05-2026" u="1"/>
        <s v="NIVEL 974 AM 1914 29-05-2026" u="1"/>
        <s v="NIVEL 974 AM 1915 29-05-2026" u="1"/>
        <s v="NIVEL 974 AM 1916 29-05-2026" u="1"/>
        <s v="NIVEL 974 AM 1917 29-05-2026" u="1"/>
        <s v="NIVEL 974 AM 1918 29-05-2026" u="1"/>
        <s v="NIVEL 974 AM 1919 29-05-2026" u="1"/>
        <s v="NIVEL 974 AM 1920 29-05-2026" u="1"/>
        <s v="NIVEL 974 AM 1921 29-05-2026" u="1"/>
        <s v="NIVEL 974 AM 1922 29-05-2026" u="1"/>
        <s v="NIVEL 974 AM 1923 29-05-2026" u="1"/>
        <s v="NIVEL 974 AM 1924 29-05-2026" u="1"/>
        <s v="NIVEL 974 AM 1925 29-05-2026" u="1"/>
        <s v="NIVEL 974 AM 1926 29-05-2026" u="1"/>
        <s v="NIVEL 974 AM 1927 29-05-2026" u="1"/>
        <s v="NIVEL 974 AM 1928 29-05-2026" u="1"/>
        <s v="NIVEL 974 AM 1929 29-05-2026" u="1"/>
        <s v="NIVEL 974 AM 1930 29-05-2026" u="1"/>
        <s v="NIVEL 974 AM 1931 29-05-2026" u="1"/>
        <s v="NIVEL 974 AM 1932 29-05-2026" u="1"/>
        <s v="NIVEL 974 AM 1933 29-05-2026" u="1"/>
        <s v="NIVEL 974 AM 1934 29-05-2026" u="1"/>
        <s v="NIVEL 974 AM 1935 29-05-2026" u="1"/>
        <s v="NIVEL 1093 AM 492 05-06-2026" u="1"/>
        <s v="NIVEL 1103 AM 502 15-06-2026" u="1"/>
        <s v="NIVEL 1113 AM 512 25-06-2026" u="1"/>
        <s v="NIVEL 1119 AM 518 01-07-2026" u="1"/>
        <s v="NIVEL 1129 AM 528 11-07-2026" u="1"/>
        <s v="NIVEL 1139 AM 538 21-07-2026" u="1"/>
        <s v="NIVEL 1149 AM 548 31-07-2026" u="1"/>
        <s v="M3 -13S MADRUGADA 4882 13-11-2025" u="1"/>
        <s v="M3 -13S MADRUGADA 4883 13-11-2025" u="1"/>
        <s v="M3 -13S MADRUGADA 4884 13-11-2025" u="1"/>
        <s v="M5 -2NH1 REC AM 5020 18-11-2025" u="1"/>
        <s v="M5 -2NH1 REC AM 5021 18-11-2025" u="1"/>
        <s v="M5 -2NH1 REC AM 5022 18-11-2025" u="1"/>
        <s v="M5 -2NH1 REC AM 5023 18-11-2025" u="1"/>
        <s v="M5 -2NH1 REC AM 5024 18-11-2025" u="1"/>
        <s v="M5 -2NH1 REC AM 5025 18-11-2025" u="1"/>
        <s v="M5 -2NH1 REC AM 5026 18-11-2025" u="1"/>
        <s v="M5 -2NH1 REC AM 5027 18-11-2025" u="1"/>
        <s v="M5 -2NH1 REC AM 5028 18-11-2025" u="1"/>
        <s v="M5 -2NH1 REC PM 4638 08-11-2025" u="1"/>
        <s v="M5 -2NH1 REC PM 4639 08-11-2025" u="1"/>
        <s v="M5 -2NH1 REC PM 4640 08-11-2025" u="1"/>
        <s v="M5 -2NH1 REC PM 4641 08-11-2025" u="1"/>
        <s v="M5 -2NH1 REC PM 4642 08-11-2025" u="1"/>
        <s v="M5 -2NH1 REC PM 4643 08-11-2025" u="1"/>
        <s v="M5 -2NH1 REC PM 4644 08-11-2025" u="1"/>
        <s v="M5 -2NH1 REC PM 4645 08-11-2025" u="1"/>
        <s v="NIVEL 1095 AM 494 07-06-2026" u="1"/>
        <s v="NIVEL 1105 AM 504 17-06-2026" u="1"/>
        <s v="NIVEL 1115 AM 514 27-06-2026" u="1"/>
        <s v="NIVEL 1121 AM 520 03-07-2026" u="1"/>
        <s v="NIVEL 1131 AM 530 13-07-2026" u="1"/>
        <s v="NIVEL 1141 AM 540 23-07-2026" u="1"/>
        <s v="NIVEL 1018 AM 37 30-12-2025" u="1"/>
        <s v="NIVEL 1018 AM 38 30-12-2025" u="1"/>
        <s v="NIVEL 1018 AM 39 30-12-2025" u="1"/>
        <s v="NIVEL 1018 AM 40 30-12-2025" u="1"/>
        <s v="NIVEL 1018 AM 41 30-12-2025" u="1"/>
        <s v="NIVEL 1018 AM 42 30-12-2025" u="1"/>
        <s v="NIVEL 1018 AM 53 30-12-2025" u="1"/>
        <s v="NIVEL 1018 AM 54 30-12-2025" u="1"/>
        <s v="NIVEL 1018 AM 55 30-12-2025" u="1"/>
        <s v="NIVEL 1018 AM 56 30-12-2025" u="1"/>
        <s v="NIVEL 1018 AM 57 30-12-2025" u="1"/>
        <s v="NIVEL 1018 AM 58 30-12-2025" u="1"/>
        <s v="NIVEL 1018 AM 59 30-12-2025" u="1"/>
        <s v="NIVEL 789 AM 65 30-12-2025" u="1"/>
        <s v="NIVEL 789 AM 66 30-12-2025" u="1"/>
        <s v="NIVEL 789 AM 67 30-12-2025" u="1"/>
        <s v="NIVEL 789 AM 68 30-12-2025" u="1"/>
        <s v="NIVEL 789 AM 69 30-12-2025" u="1"/>
        <s v="NIVEL 789 AM 70 30-12-2025" u="1"/>
        <s v="NIVEL 789 AM 71 30-12-2025" u="1"/>
        <s v="NIVEL 789 AM 72 30-12-2025" u="1"/>
        <s v="NIVEL 789 AM 73 30-12-2025" u="1"/>
        <s v="NIVEL 789 AM 74 30-12-2025" u="1"/>
        <s v="NIVEL 789 AM 75 30-12-2025" u="1"/>
        <s v="NIVEL 789 AM 76 30-12-2025" u="1"/>
        <s v="NIVEL 789 AM 77 30-12-2025" u="1"/>
        <s v="NIVEL 789 AM 78 30-12-2025" u="1"/>
        <s v="NIVEL 789 AM 79 30-12-2025" u="1"/>
        <s v="NIVEL 970 AM 43 30-12-2025" u="1"/>
        <s v="NIVEL 970 AM 44 30-12-2025" u="1"/>
        <s v="NIVEL 970 AM 45 30-12-2025" u="1"/>
        <s v="NIVEL 970 AM 46 30-12-2025" u="1"/>
        <s v="NIVEL 970 AM 47 30-12-2025" u="1"/>
        <s v="NIVEL 970 AM 60 30-12-2025" u="1"/>
        <s v="NIVEL 970 AM 61 30-12-2025" u="1"/>
        <s v="NIVEL 970 AM 62 30-12-2025" u="1"/>
        <s v="NIVEL 970 AM 63 30-12-2025" u="1"/>
        <s v="NIVEL 970 AM 64 30-12-2025" u="1"/>
        <s v="NIVEL 970 PM 48 30-12-2025" u="1"/>
        <s v="NIVEL 970 PM 49 30-12-2025" u="1"/>
        <s v="NIVEL 970 PM 50 30-12-2025" u="1"/>
        <s v="NIVEL 970 PM 51 30-12-2025" u="1"/>
        <s v="NIVEL 970 PM 52 30-12-2025" u="1"/>
        <s v="NIVEL 789 AM 89 31-12-2025" u="1"/>
        <s v="NIVEL 789 AM 90 31-12-2025" u="1"/>
        <s v="NIVEL 789 AM 91 31-12-2025" u="1"/>
        <s v="NIVEL 789 AM 92 31-12-2025" u="1"/>
        <s v="NIVEL 789 AM 93 31-12-2025" u="1"/>
        <s v="NIVEL 789 AM 94 31-12-2025" u="1"/>
        <s v="NIVEL 789 AM 95 31-12-2025" u="1"/>
        <s v="NIVEL 789 AM 96 31-12-2025" u="1"/>
        <s v="NIVEL 789 AM 97 31-12-2025" u="1"/>
        <s v="NIVEL 970 PM 84 31-12-2025" u="1"/>
        <s v="NIVEL 970 PM 85 31-12-2025" u="1"/>
        <s v="NIVEL 970 PM 86 31-12-2025" u="1"/>
        <s v="NIVEL 970 PM 87 31-12-2025" u="1"/>
        <s v="NIVEL 970 PM 88 31-12-2025" u="1"/>
        <s v="NIVEL 1097 AM 496 09-06-2026" u="1"/>
        <s v="NIVEL 1107 AM 506 19-06-2026" u="1"/>
        <s v="NIVEL 1117 AM 516 29-06-2026" u="1"/>
        <s v="NIVEL 970 AM 10 26-12-2025" u="1"/>
        <s v="NIVEL 970 AM 11 26-12-2025" u="1"/>
        <s v="NIVEL 970 AM 12 26-12-2025" u="1"/>
        <s v="NIVEL 1123 AM 522 05-07-2026" u="1"/>
        <s v="NIVEL 1133 AM 532 15-07-2026" u="1"/>
        <s v="NIVEL 1143 AM 542 25-07-2026" u="1"/>
        <s v="NIVEL 970 AM 28 27-12-2025" u="1"/>
        <s v="NIVEL 970 AM 29 27-12-2025" u="1"/>
        <s v="NIVEL 970 AM 30 27-12-2025" u="1"/>
        <s v="NIVEL 970 AM 31 27-12-2025" u="1"/>
        <s v="NIVEL 970 AM 32 27-12-2025" u="1"/>
        <s v="NIVEL 970 AM 33 27-12-2025" u="1"/>
        <s v="NIVEL 1150 AM 549 01-08-2026" u="1"/>
        <s v="NIVEL 1160 AM 559 11-08-2026" u="1"/>
        <s v="NIVEL 1170 AM 569 21-08-2026" u="1"/>
        <s v="NIVEL 1180 AM 579 31-08-2026" u="1"/>
        <s v="NIVEL 789 PM 34 29-12-2025" u="1"/>
        <s v="NIVEL 789 PM 35 29-12-2025" u="1"/>
        <s v="NIVEL 789 PM 36 29-12-2025" u="1"/>
        <s v="NIVEL 1018 AM 80 31-12-2025" u="1"/>
        <s v="NIVEL 1018 AM 81 31-12-2025" u="1"/>
        <s v="NIVEL 1018 AM 82 31-12-2025" u="1"/>
        <s v="NIVEL 1018 AM 83 31-12-2025" u="1"/>
        <s v="M5 -2NH1 REC AM 5075 19-11-2025" u="1"/>
        <s v="M5 -2NH1 REC AM 5076 19-11-2025" u="1"/>
        <s v="M5 -2NH1 REC PM 5093 19-11-2025" u="1"/>
        <s v="M5 -2NH1 REC PM 5094 19-11-2025" u="1"/>
        <s v="M5 -2NH1 REC PM 5095 19-11-2025" u="1"/>
        <s v="M5 -2NH1 REC PM 5096 19-11-2025" u="1"/>
        <s v="NIVEL 1125 AM 524 07-07-2026" u="1"/>
        <s v="NIVEL 1135 AM 534 17-07-2026" u="1"/>
        <s v="NIVEL 1145 AM 544 27-07-2026" u="1"/>
        <s v="NIVEL 1152 AM 551 03-08-2026" u="1"/>
        <s v="NIVEL 1162 AM 561 13-08-2026" u="1"/>
        <s v="NIVEL 1172 AM 571 23-08-2026" u="1"/>
        <s v="M3 -11S AM 4646 10-11-2025" u="1"/>
        <s v="M3 -11S AM 4647 10-11-2025" u="1"/>
        <s v="M3 -11S AM 4648 10-11-2025" u="1"/>
        <s v="M3 -11S AM 4649 10-11-2025" u="1"/>
        <s v="M3 -11S PM 4662 10-11-2025" u="1"/>
        <s v="M3 -11S PM 4663 10-11-2025" u="1"/>
        <s v="M3 -11S AM 4716 11-11-2025" u="1"/>
        <s v="M3 -11S AM 4717 11-11-2025" u="1"/>
        <s v="M3 -11S AM 4718 11-11-2025" u="1"/>
        <s v="M3 -11S AM 4719 11-11-2025" u="1"/>
        <s v="M3 -11S AM 4720 11-11-2025" u="1"/>
        <s v="M3 -11S AM 4721 11-11-2025" u="1"/>
        <s v="M3 -11S AM 4722 11-11-2025" u="1"/>
        <s v="M3 -11S AM 4723 11-11-2025" u="1"/>
        <s v="M3 -11S PM 4734 11-11-2025" u="1"/>
        <s v="M3 -11S PM 4735 11-11-2025" u="1"/>
        <s v="M3 -11S AM 4783 12-11-2025" u="1"/>
        <s v="M3 -11S AM 4784 12-11-2025" u="1"/>
        <s v="M3 -11S AM 4785 12-11-2025" u="1"/>
        <s v="M3 -11S AM 4786 12-11-2025" u="1"/>
        <s v="M3 -11S PM 4799 12-11-2025" u="1"/>
        <s v="M3 -11S PM 4800 12-11-2025" u="1"/>
        <s v="M3 -11S PM 4801 12-11-2025" u="1"/>
        <s v="M3 -11S PM 4802 12-11-2025" u="1"/>
        <s v="M3 -11S AM 4308 03-11-2025" u="1"/>
        <s v="M3 -11S AM 4309 03-11-2025" u="1"/>
        <s v="M3 -11S AM 4310 03-11-2025" u="1"/>
        <s v="M3 -11S AM 4839 13-11-2025" u="1"/>
        <s v="M3 -11S AM 4840 13-11-2025" u="1"/>
        <s v="M3 -11S AM 4841 13-11-2025" u="1"/>
        <s v="M3 -11S PM 4321 03-11-2025" u="1"/>
        <s v="M3 -11S PM 4322 03-11-2025" u="1"/>
        <s v="M3 -11S PM 4859 13-11-2025" u="1"/>
        <s v="M3 -11S PM 4860 13-11-2025" u="1"/>
        <s v="M3 -11S PM 4861 13-11-2025" u="1"/>
        <s v="M3 -11S PM 4862 13-11-2025" u="1"/>
        <s v="M3 -11S PM 4863 13-11-2025" u="1"/>
        <s v="M3 -11S AM 4893 14-11-2025" u="1"/>
        <s v="M3 -11S AM 4894 14-11-2025" u="1"/>
        <s v="M3 -11N AM 4429 05-11-2025" u="1"/>
        <s v="M3 -11N PM 4432 05-11-2025" u="1"/>
        <s v="M3 -11N PM 4433 05-11-2025" u="1"/>
        <s v="M3 -11N PM 4434 05-11-2025" u="1"/>
        <s v="M3 -11N PM 4435 05-11-2025" u="1"/>
        <s v="M3 -11N PM 4436 05-11-2025" u="1"/>
        <s v="M3 -11N PM 4437 05-11-2025" u="1"/>
        <s v="M3 -11N AM 4470 06-11-2025" u="1"/>
        <s v="M3 -11N AM 4471 06-11-2025" u="1"/>
        <s v="M3 -11N AM 4472 06-11-2025" u="1"/>
        <s v="M3 -11N AM 4542 07-11-2025" u="1"/>
        <s v="M3 -11N AM 4543 07-11-2025" u="1"/>
        <s v="M3 -11N AM 4544 07-11-2025" u="1"/>
        <s v="M3 -11N AM 4545 07-11-2025" u="1"/>
        <s v="M3 -11N AM 4546 07-11-2025" u="1"/>
        <s v="M3 -11S AM 4614 08-11-2025" u="1"/>
        <s v="M3 -11S AM 4615 08-11-2025" u="1"/>
        <s v="M3 -11S AM 4616 08-11-2025" u="1"/>
        <s v="M3 -11S AM 4617 08-11-2025" u="1"/>
        <s v="NIVEL 1127 AM 526 09-07-2026" u="1"/>
        <s v="NIVEL 1137 AM 536 19-07-2026" u="1"/>
        <s v="NIVEL 1147 AM 546 29-07-2026" u="1"/>
        <s v="NIVEL 1154 AM 553 05-08-2026" u="1"/>
        <s v="NIVEL 1164 AM 563 15-08-2026" u="1"/>
        <s v="NIVEL 1174 AM 573 25-08-2026" u="1"/>
        <s v="NIVEL 1181 AM 580 01-09-2026" u="1"/>
        <s v="NIVEL 1191 AM 590 11-09-2026" u="1"/>
        <s v="NIVEL 1156 AM 555 07-08-2026" u="1"/>
        <s v="NIVEL 1166 AM 565 17-08-2026" u="1"/>
        <s v="NIVEL 1176 AM 575 27-08-2026" u="1"/>
        <s v="NIVEL 1183 AM 582 03-09-2026" u="1"/>
        <s v="NIVEL 1193 AM 592 13-09-2026" u="1"/>
        <s v="M5 1NH1 REC NOCHE 5543 28-11-2025" u="1"/>
        <s v="M5 1NH1 REC NOCHE 5544 28-11-2025" u="1"/>
        <s v="M5 1NH1 REC NOCHE 5545 28-11-2025" u="1"/>
        <s v="M5 1NH1 REC NOCHE 5546 28-11-2025" u="1"/>
        <s v="M5 1NH1 REC NOCHE 5547 28-11-2025" u="1"/>
        <s v="M3 -11S RP NOCHE  27-11-2025" u="1"/>
        <s v="NIVEL 1158 AM 557 09-08-2026" u="1"/>
        <s v="NIVEL 1168 AM 567 19-08-2026" u="1"/>
        <s v="NIVEL 1178 AM 577 29-08-2026" u="1"/>
        <s v="NIVEL 1185 AM 584 05-09-2026" u="1"/>
        <s v="NIVEL 1195 AM 594 15-09-2026" u="1"/>
        <s v="M5 1NH1 REC NOCHE 5424 26-11-2025" u="1"/>
        <s v="M5 1NH1 REC NOCHE 5425 26-11-2025" u="1"/>
        <s v="M5 1NH1 REC NOCHE 5426 26-11-2025" u="1"/>
        <s v="M5 1NH1 REC NOCHE 5427 26-11-2025" u="1"/>
        <s v="M5 1NH1 REC NOCHE 5428 26-11-2025" u="1"/>
        <s v="NIVEL 970 AM 1 24-12-2025" u="1"/>
        <s v="NIVEL 970 AM 2 24-12-2025" u="1"/>
        <s v="NIVEL 970 AM 3 24-12-2025" u="1"/>
        <s v="NIVEL 970 AM 4 24-12-2025" u="1"/>
        <s v="NIVEL 970 AM 5 24-12-2025" u="1"/>
        <s v="NIVEL 970 AM 6 24-12-2025" u="1"/>
        <s v="M3 -11S RP PM  26-11-2025" u="1"/>
        <s v="M3 -13S L9 PM  26-11-2025" u="1"/>
        <s v="NIVEL 1187 AM 586 07-09-2026" u="1"/>
        <s v="NIVEL 1197 AM 596 17-09-2026" u="1"/>
        <s v="NIVEL 1189 AM 588 09-09-2026" u="1"/>
        <s v="NIVEL 1199 AM 598 19-09-2026" u="1"/>
        <s v="NIVEL 1018 AM 13 27-12-2025" u="1"/>
        <s v="NIVEL 1018 AM 14 27-12-2025" u="1"/>
        <s v="NIVEL 1018 AM 15 27-12-2025" u="1"/>
        <s v="NIVEL 1018 AM 16 27-12-2025" u="1"/>
        <s v="NIVEL 1018 AM 17 27-12-2025" u="1"/>
        <s v="NIVEL 1018 AM 18 27-12-2025" u="1"/>
        <s v="NIVEL 1018 AM 19 27-12-2025" u="1"/>
        <s v="NIVEL 1018 AM 20 27-12-2025" u="1"/>
        <s v="NIVEL 1018 AM 21 27-12-2025" u="1"/>
        <s v="NIVEL 1018 AM 22 27-12-2025" u="1"/>
        <s v="NIVEL 1018 AM 23 27-12-2025" u="1"/>
        <s v="NIVEL 1018 AM 24 27-12-2025" u="1"/>
        <s v="NIVEL 1018 AM 25 27-12-2025" u="1"/>
        <s v="NIVEL 1018 AM 26 27-12-2025" u="1"/>
        <s v="NIVEL 1018 AM 27 27-12-2025" u="1"/>
        <s v="NIVEL 974 T.PM 713 14-04-2026" u="1"/>
        <s v="NIVEL 974 T.PM 714 14-04-2026" u="1"/>
        <s v="NIVEL 974 T.PM 715 14-04-2026" u="1"/>
        <s v="NIVEL 974 T.PM 716 14-04-2026" u="1"/>
        <s v="NIVEL 974 T.PM 717 14-04-2026" u="1"/>
        <s v="NIVEL 974 T.PM 718 14-04-2026" u="1"/>
        <s v="NIVEL 974 T.PM 719 14-04-2026" u="1"/>
        <s v="NIVEL 974 T.PM 720 14-04-2026" u="1"/>
        <s v="NIVEL 974 T.PM 721 14-04-2026" u="1"/>
        <s v="NIVEL 974 T.PM 722 14-04-2026" u="1"/>
        <s v="NIVEL 974 T.PM 723 14-04-2026" u="1"/>
        <s v="NIVEL 974 T.PM 724 14-04-2026" u="1"/>
        <s v="NIVEL 974 T.PM 725 14-04-2026" u="1"/>
        <s v="NIVEL 974 T.PM 726 14-04-2026" u="1"/>
        <s v="NIVEL 974 T.PM 727 14-04-2026" u="1"/>
        <s v="NIVEL 974 T.PM 728 14-04-2026" u="1"/>
        <s v="NIVEL 974 T.PM 729 14-04-2026" u="1"/>
        <s v="NIVEL 974 T.PM 730 14-04-2026" u="1"/>
        <s v="NIVEL 974 T.PM 731 14-04-2026" u="1"/>
        <s v="NIVEL 974 T.PM 732 14-04-2026" u="1"/>
        <s v="NIVEL 974 T.PM 733 14-04-2026" u="1"/>
        <s v="NIVEL 974 T.PM 734 14-04-2026" u="1"/>
        <s v="NIVEL 974 T.PM 735 14-04-2026" u="1"/>
        <s v="NIVEL 974 T.PM 736 14-04-2026" u="1"/>
        <s v="NIVEL 974 T.PM 737 14-04-2026" u="1"/>
        <s v="M3 -11N RP AM 4962 17-11-2025" u="1"/>
        <s v="M3 -11N RP AM 4963 17-11-2025" u="1"/>
        <s v="M3 -11N RP AM 4964 17-11-2025" u="1"/>
        <s v="M3 -11N RP AM 4965 17-11-2025" u="1"/>
        <s v="M3 -11N RP AM 4966 17-11-2025" u="1"/>
        <s v="M3 -11N RP PM 4982 17-11-2025" u="1"/>
        <s v="M3 -11S NOCHE 4582 07-11-2025" u="1"/>
        <s v="M3 -11S NOCHE 4583 07-11-2025" u="1"/>
        <s v="M3 -11S NOCHE 4584 07-11-2025" u="1"/>
        <s v="M3 -11S NOCHE 4585 07-11-2025" u="1"/>
        <s v="M3 -11S NOCHE 4586 07-11-2025" u="1"/>
        <s v="M3 -11S RP AM 4547 07-11-2025" u="1"/>
        <s v="M3 -11S RP AM 4548 07-11-2025" u="1"/>
        <s v="M3 -11S RP AM 4549 07-11-2025" u="1"/>
        <s v="M3 -11S RP AM 4550 07-11-2025" u="1"/>
        <s v="M3 -11S RP AM 4551 07-11-2025" u="1"/>
        <s v="M3 -11S RP AM 4552 07-11-2025" u="1"/>
        <s v="M3 -11S RP AM 4553 07-11-2025" u="1"/>
        <s v="M3 -11S RP AM 4554 07-11-2025" u="1"/>
        <s v="M3 -11S RP AM 5444 27-11-2025" u="1"/>
        <s v="M3 -11S RP AM 5445 27-11-2025" u="1"/>
        <s v="M3 -11S RP AM 5446 27-11-2025" u="1"/>
        <s v="M3 -11S RP AM 5447 27-11-2025" u="1"/>
        <s v="M3 -11S RP PM 5462 27-11-2025" u="1"/>
        <s v="M3 -11S RP PM 5463 27-11-2025" u="1"/>
        <s v="M3 -11S RP PM 5464 27-11-2025" u="1"/>
        <s v="M3 -11S RP PM 5465 27-11-2025" u="1"/>
        <s v="M3 -11S RP PM 5466 27-11-2025" u="1"/>
        <s v="M3 -13S L9 AM 4555 07-11-2025" u="1"/>
        <s v="M3 -13S L9 AM 4556 07-11-2025" u="1"/>
        <s v="M3 -13S L9 AM 4557 07-11-2025" u="1"/>
        <s v="M3 -13S L9 AM 4558 07-11-2025" u="1"/>
        <s v="M3 -13S L9 AM 4559 07-11-2025" u="1"/>
        <s v="M3 -13S L9 AM 4560 07-11-2025" u="1"/>
        <s v="M3 -13S L9 AM 4561 07-11-2025" u="1"/>
        <s v="M3 -13S L9 AM 4562 07-11-2025" u="1"/>
        <s v="M3 -13S L9 AM 4563 07-11-2025" u="1"/>
        <s v="M3 -13S L9 AM 4564 07-11-2025" u="1"/>
        <s v="M3 -13S L9 AM 4565 07-11-2025" u="1"/>
        <s v="M3 -13S L9 AM 4566 07-11-2025" u="1"/>
        <s v="M3 -13S L9 AM 4567 07-11-2025" u="1"/>
        <s v="M3 -13S L9 AM 5448 27-11-2025" u="1"/>
        <s v="M3 -13S L9 AM 5449 27-11-2025" u="1"/>
        <s v="M3 -13S L9 AM 5450 27-11-2025" u="1"/>
        <s v="M3 -13S L9 AM 5451 27-11-2025" u="1"/>
        <s v="M3 -13S L9 AM 5452 27-11-2025" u="1"/>
        <s v="M3 -13S L9 AM 5453 27-11-2025" u="1"/>
        <s v="M3 -13S L9 AM 5454 27-11-2025" u="1"/>
        <s v="M3 -13S L9 AM 5455 27-11-2025" u="1"/>
        <s v="M3 -13S L9 AM 5456 27-11-2025" u="1"/>
        <s v="M3 -13S L9 AM 5457 27-11-2025" u="1"/>
        <s v="M3 -13S L9 AM 5458 27-11-2025" u="1"/>
        <s v="M3 -13S L9 PM 4572 07-11-2025" u="1"/>
        <s v="M3 -13S L9 PM 4573 07-11-2025" u="1"/>
        <s v="M3 -13S L9 PM 4574 07-11-2025" u="1"/>
        <s v="M3 -13S L9 PM 4575 07-11-2025" u="1"/>
        <s v="M3 -13S L9 PM 4576 07-11-2025" u="1"/>
        <s v="M3 -13S L9 PM 4577 07-11-2025" u="1"/>
        <s v="M3 -13S L9 PM 4578 07-11-2025" u="1"/>
        <s v="M3 -13S L9 PM 4579 07-11-2025" u="1"/>
        <s v="M3 -13S L9 PM 4580 07-11-2025" u="1"/>
        <s v="M3 -13S L9 PM 4581 07-11-2025" u="1"/>
        <s v="M3 -13S L9 PM 4988 17-11-2025" u="1"/>
        <s v="M3 -13S L9 PM 4989 17-11-2025" u="1"/>
        <s v="M3 -13S L9 PM 4990 17-11-2025" u="1"/>
        <s v="M3 -13S L9 PM 4991 17-11-2025" u="1"/>
        <s v="M3 -13S L9 PM 4992 17-11-2025" u="1"/>
        <s v="M3 -13S L9 PM 4993 17-11-2025" u="1"/>
        <s v="M3 -13S L9 PM 4994 17-11-2025" u="1"/>
        <s v="M3 -13S L9 PM 4995 17-11-2025" u="1"/>
        <s v="M3 -13S L9 PM 4996 17-11-2025" u="1"/>
        <s v="M3 -13S L9 PM 4997 17-11-2025" u="1"/>
        <s v="M3 -13S L9 PM 5470 27-11-2025" u="1"/>
        <s v="M3 -13S L9 PM 5471 27-11-2025" u="1"/>
        <s v="M3 -13S L9 PM 5472 27-11-2025" u="1"/>
        <s v="M3 -13S L9 PM 5473 27-11-2025" u="1"/>
        <s v="NIVEL 968 T.PM 633 10-04-2026" u="1"/>
        <s v="NIVEL 968 T.PM 634 10-04-2026" u="1"/>
        <s v="NIVEL 968 T.PM 635 10-04-2026" u="1"/>
        <s v="NIVEL 968 T.PM 636 10-04-2026" u="1"/>
        <s v="NIVEL 968 T.PM 637 10-04-2026" u="1"/>
        <s v="NIVEL 968 T.PM 638 10-04-2026" u="1"/>
        <s v="NIVEL 968 T.PM 639 10-04-2026" u="1"/>
        <s v="NIVEL 968 T.PM 640 10-04-2026" u="1"/>
        <s v="NIVEL 968 T.PM 641 10-04-2026" u="1"/>
        <s v="NIVEL 968 T.PM 642 10-04-2026" u="1"/>
        <s v="NIVEL 968 T.PM 643 10-04-2026" u="1"/>
        <s v="NIVEL 968 T.PM 644 10-04-2026" u="1"/>
        <s v="NIVEL 968 T.PM 645 10-04-2026" u="1"/>
        <s v="NIVEL 968 T.PM 646 10-04-2026" u="1"/>
        <s v="NIVEL 968 T.PM 647 10-04-2026" u="1"/>
        <s v="NIVEL 968 T.PM 648 10-04-2026" u="1"/>
        <s v="NIVEL 968 T.PM 649 10-04-2026" u="1"/>
        <s v="NIVEL 968 T.PM 650 10-04-2026" u="1"/>
        <s v="NIVEL 968 T.PM 651 10-04-2026" u="1"/>
        <s v="NIVEL 968 T.PM 652 10-04-2026" u="1"/>
        <s v="NIVEL 974 T.PM 623 10-04-2026" u="1"/>
        <s v="NIVEL 974 T.PM 624 10-04-2026" u="1"/>
        <s v="NIVEL 974 T.PM 625 10-04-2026" u="1"/>
        <s v="NIVEL 974 T.PM 626 10-04-2026" u="1"/>
        <s v="NIVEL 974 T.PM 627 10-04-2026" u="1"/>
        <s v="NIVEL 974 T.PM 628 10-04-2026" u="1"/>
        <s v="NIVEL 974 T.PM 629 10-04-2026" u="1"/>
        <s v="NIVEL 974 T.PM 630 10-04-2026" u="1"/>
        <s v="NIVEL 974 T.PM 631 10-04-2026" u="1"/>
        <s v="NIVEL 974 T.PM 632 10-04-2026" u="1"/>
        <s v="NIVEL 974 T.PM 879 20-04-2026" u="1"/>
        <s v="NIVEL 974 T.PM 880 20-04-2026" u="1"/>
        <s v="NIVEL 974 T.PM 881 20-04-2026" u="1"/>
        <s v="NIVEL 974 T.PM 882 20-04-2026" u="1"/>
        <s v="NIVEL 974 T.PM 883 20-04-2026" u="1"/>
        <s v="NIVEL 974 T.PM 884 20-04-2026" u="1"/>
        <s v="NIVEL 974 T.PM 885 20-04-2026" u="1"/>
        <s v="NIVEL 974 T.PM 886 20-04-2026" u="1"/>
        <s v="NIVEL 974 T.PM 887 20-04-2026" u="1"/>
        <s v="NIVEL 974 T.PM 888 20-04-2026" u="1"/>
        <s v="NIVEL 974 T.PM 889 20-04-2026" u="1"/>
        <s v="NIVEL 974 T.PM 890 20-04-2026" u="1"/>
        <s v="NIVEL 974 T.PM 891 20-04-2026" u="1"/>
        <s v="NIVEL 974 T.PM 892 20-04-2026" u="1"/>
        <s v="NIVEL 974 T.PM 893 20-04-2026" u="1"/>
        <s v="NIVEL 974 T.PM 894 20-04-2026" u="1"/>
        <s v="NIVEL 974 T.PM 895 20-04-2026" u="1"/>
        <s v="NIVEL 974 T.PM 896 20-04-2026" u="1"/>
        <s v="NIVEL 974 T.PM 897 20-04-2026" u="1"/>
        <s v="NIVEL 974 T.PM 898 20-04-2026" u="1"/>
        <s v="NIVEL 974 T.PM 899 20-04-2026" u="1"/>
        <s v="NIVEL 974 T.PM 900 20-04-2026" u="1"/>
        <s v="NIVEL 974 T.PM 901 20-04-2026" u="1"/>
        <s v="NIVEL 974 T.PM 902 20-04-2026" u="1"/>
        <s v="NIVEL 974 T.PM 903 20-04-2026" u="1"/>
        <s v="NIVEL 974 T.PM 904 20-04-2026" u="1"/>
        <s v="NIVEL 974 T.PM 905 20-04-2026" u="1"/>
        <s v="NIVEL 974 T.PM 906 20-04-2026" u="1"/>
        <s v="M3 -11N DQ PM 4855 13-11-2025" u="1"/>
        <s v="M3 -11N DQ PM 4856 13-11-2025" u="1"/>
        <s v="M3 -11N DQ PM 4857 13-11-2025" u="1"/>
        <s v="M3 -11N DQ PM 4858 13-11-2025" u="1"/>
        <s v="M3 -11N NOCHE 4865 13-11-2025" u="1"/>
        <s v="M3 -11N NOCHE 4866 13-11-2025" u="1"/>
        <s v="M3 -11N NOCHE 4867 13-11-2025" u="1"/>
        <s v="M3 -11N NOCHE 4868 13-11-2025" u="1"/>
        <s v="M3 -11N NOCHE 4869 13-11-2025" u="1"/>
        <s v="M3 -11N NOCHE 4870 13-11-2025" u="1"/>
        <s v="M3 -11N NOCHE 4871 13-11-2025" u="1"/>
        <s v="M3 -11S NOCHE 4872 13-11-2025" u="1"/>
        <s v="M3 -11S NOCHE 4873 13-11-2025" u="1"/>
        <s v="M3 -11S NOCHE 4874 13-11-2025" u="1"/>
        <s v="M3 -11S NOCHE 4875 13-11-2025" u="1"/>
        <s v="M3 -13S L9 AM 4311 03-11-2025" u="1"/>
        <s v="M3 -13S L9 AM 4312 03-11-2025" u="1"/>
        <s v="M3 -13S L9 AM 4313 03-11-2025" u="1"/>
        <s v="M3 -13S L9 AM 4314 03-11-2025" u="1"/>
        <s v="M3 -13S L9 AM 4315 03-11-2025" u="1"/>
        <s v="M3 -13S L9 AM 4316 03-11-2025" u="1"/>
        <s v="M3 -13S L9 AM 4317 03-11-2025" u="1"/>
        <s v="M3 -13S L9 AM 4318 03-11-2025" u="1"/>
        <s v="M3 -13S L9 AM 4319 03-11-2025" u="1"/>
        <s v="M3 -13S L9 AM 4320 03-11-2025" u="1"/>
        <s v="M3 -13S L9 AM 4842 13-11-2025" u="1"/>
        <s v="M3 -13S L9 AM 4843 13-11-2025" u="1"/>
        <s v="M3 -13S L9 AM 4844 13-11-2025" u="1"/>
        <s v="M3 -13S L9 AM 4845 13-11-2025" u="1"/>
        <s v="M3 -13S L9 AM 4846 13-11-2025" u="1"/>
        <s v="M3 -13S L9 AM 4847 13-11-2025" u="1"/>
        <s v="M3 -13S L9 AM 4848 13-11-2025" u="1"/>
        <s v="M3 -13S L9 AM 4849 13-11-2025" u="1"/>
        <s v="M3 -13S L9 AM 4850 13-11-2025" u="1"/>
        <s v="M3 -13S L9 AM 4851 13-11-2025" u="1"/>
        <s v="M3 -13S L9 AM 4852 13-11-2025" u="1"/>
        <s v="M3 -13S L9 AM 4853 13-11-2025" u="1"/>
        <s v="M3 -13S L9 AM 4854 13-11-2025" u="1"/>
        <s v="M3 -13S L9 PM 4323 03-11-2025" u="1"/>
        <s v="M3 -13S L9 PM 4324 03-11-2025" u="1"/>
        <s v="M3 -13S L9 PM 4325 03-11-2025" u="1"/>
        <s v="M3 -13S L9 PM 4326 03-11-2025" u="1"/>
        <s v="M3 -13S L9 PM 4327 03-11-2025" u="1"/>
        <s v="M3 -13S L9 PM 4328 03-11-2025" u="1"/>
        <s v="M3 -13S L9 PM 4329 03-11-2025" u="1"/>
        <s v="M3 -13S L9 PM 4330 03-11-2025" u="1"/>
        <s v="M3 -13S L9 PM 4331 03-11-2025" u="1"/>
        <s v="M3 -13S L9 PM 4332 03-11-2025" u="1"/>
        <s v="M3 -13S L9 PM 4864 13-11-2025" u="1"/>
        <s v="M3 -13S NOCHE 4878 13-11-2025" u="1"/>
        <s v="M3 -13S NOCHE 4879 13-11-2025" u="1"/>
        <s v="M3 -11S RP MADRUGADA 5168 20-11-2025" u="1"/>
        <s v="M3 -11S RP MADRUGADA 5169 20-11-2025" u="1"/>
        <s v="M3 -11S RP MADRUGADA 5170 20-11-2025" u="1"/>
        <s v="M3 -13S L9 MADRUGADA 4697 10-11-2025" u="1"/>
        <s v="M3 -13S L9 MADRUGADA 4698 10-11-2025" u="1"/>
        <s v="M3 -13S L9 MADRUGADA 4699 10-11-2025" u="1"/>
        <s v="M3 -13S L9 MADRUGADA 4700 10-11-2025" u="1"/>
        <s v="M3 -13S L9 MADRUGADA 4701 10-11-2025" u="1"/>
        <s v="M3 -13S L9 MADRUGADA 4702 10-11-2025" u="1"/>
        <s v="M3 -13S L9 MADRUGADA 4703 10-11-2025" u="1"/>
        <s v="M3 -13S L9 MADRUGADA 4704 10-11-2025" u="1"/>
        <s v="M3 -13S L9 MADRUGADA 4705 10-11-2025" u="1"/>
        <s v="M3 -13S L9 MADRUGADA 4706 10-11-2025" u="1"/>
        <s v="M3 -13S L9 MADRUGADA 4707 10-11-2025" u="1"/>
        <s v="M3 -13S L9 MADRUGADA 4708 10-11-2025" u="1"/>
        <s v="M3 -13S L9 MADRUGADA 4709 10-11-2025" u="1"/>
        <s v="M3 -13S L9 MADRUGADA 4710 10-11-2025" u="1"/>
        <s v="M3 -13S L9 MADRUGADA 4711 10-11-2025" u="1"/>
        <s v="M3 -13S L9 MADRUGADA 5171 20-11-2025" u="1"/>
        <s v="M3 -13S L9 MADRUGADA 5172 20-11-2025" u="1"/>
        <s v="M3 -13S L9 MADRUGADA 5173 20-11-2025" u="1"/>
        <s v="M3 -13S L9 MADRUGADA 5174 20-11-2025" u="1"/>
        <s v="M5 4NH2 REC NOCHE 5283 24-11-2025" u="1"/>
        <s v="M5 4NH2 REC NOCHE 5284 24-11-2025" u="1"/>
        <s v="M5 4NH2 REC NOCHE 5285 24-11-2025" u="1"/>
        <s v="M5 4NH2 REC NOCHE 5286 24-11-2025" u="1"/>
      </sharedItems>
    </cacheField>
    <cacheField name="jornada" numFmtId="0">
      <sharedItems containsBlank="1" count="7">
        <s v="AM"/>
        <s v="PM"/>
        <s v="TURNO"/>
        <s v="T.PM"/>
        <m u="1"/>
        <s v="NOCHE" u="1"/>
        <s v="MADRUGADA" u="1"/>
      </sharedItems>
    </cacheField>
    <cacheField name="fecha " numFmtId="14">
      <sharedItems containsSemiMixedTypes="0" containsNonDate="0" containsDate="1" containsString="0" minDate="2025-04-08T00:00:00" maxDate="2026-07-07T00:00:00" count="113">
        <d v="2025-12-24T00:00:00"/>
        <d v="2025-12-26T00:00:00"/>
        <d v="2025-12-27T00:00:00"/>
        <d v="2025-12-29T00:00:00"/>
        <d v="2025-12-30T00:00:00"/>
        <d v="2025-12-31T00:00:00"/>
        <d v="2026-01-05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9T00:00:00"/>
        <d v="2026-01-20T00:00:00"/>
        <d v="2026-01-21T00:00:00"/>
        <d v="2026-01-22T00:00:00"/>
        <d v="2026-01-23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2T00:00:00"/>
        <d v="2026-02-13T00:00:00"/>
        <d v="2026-02-16T00:00:00"/>
        <d v="2026-02-17T00:00:00"/>
        <d v="2026-02-18T00:00:00"/>
        <d v="2026-03-23T00:00:00"/>
        <d v="2026-03-24T00:00:00"/>
        <d v="2026-03-31T00:00:00"/>
        <d v="2026-04-01T00:00:00"/>
        <d v="2026-04-02T00:00:00"/>
        <d v="2026-04-06T00:00:00"/>
        <d v="2026-04-07T00:00:00"/>
        <d v="2026-04-08T00:00:00"/>
        <d v="2025-04-08T00:00:00"/>
        <d v="2026-04-09T00:00:00"/>
        <d v="2026-04-10T00:00:00"/>
        <d v="2026-04-13T00:00:00"/>
        <d v="2026-04-14T00:00:00"/>
        <d v="2026-04-15T00:00:00"/>
        <d v="2026-04-16T00:00:00"/>
        <d v="2025-04-16T00:00:00"/>
        <d v="2026-04-17T00:00:00"/>
        <d v="2026-04-20T00:00:00"/>
        <d v="2026-04-21T00:00:00"/>
        <d v="2026-04-22T00:00:00"/>
        <d v="2026-04-23T00:00:00"/>
        <d v="2026-04-24T00:00:00"/>
        <d v="2026-04-27T00:00:00"/>
        <d v="2026-04-28T00:00:00"/>
        <d v="2026-04-29T00:00:00"/>
        <d v="2026-04-30T00:00:00"/>
        <d v="2026-05-04T00:00:00"/>
        <d v="2026-05-05T00:00:00"/>
        <d v="2026-05-07T00:00:00"/>
        <d v="2026-05-08T00:00:00"/>
        <d v="2026-05-09T00:00:00"/>
        <d v="2026-05-11T00:00:00"/>
        <d v="2026-05-12T00:00:00"/>
        <d v="2026-05-13T00:00:00"/>
        <d v="2026-05-14T00:00:00"/>
        <d v="2026-05-15T00:00:00"/>
        <d v="2026-05-16T00:00:00"/>
        <d v="2026-05-18T00:00:00"/>
        <d v="2026-05-19T00:00:00"/>
        <d v="2026-05-20T00:00:00"/>
        <d v="2026-05-21T00:00:00"/>
        <d v="2026-05-25T00:00:00"/>
        <d v="2026-05-26T00:00:00"/>
        <d v="2026-05-27T00:00:00"/>
        <d v="2026-05-28T00:00:00"/>
        <d v="2026-05-29T00:00:00"/>
        <d v="2026-06-01T00:00:00"/>
        <d v="2026-06-02T00:00:00"/>
        <d v="2026-06-03T00:00:00"/>
        <d v="2026-06-04T00:00:00"/>
        <d v="2026-06-05T00:00:00"/>
        <d v="2026-06-06T00:00:00"/>
        <d v="2026-06-08T00:00:00"/>
        <d v="2026-06-09T00:00:00"/>
        <d v="2026-06-10T00:00:00"/>
        <d v="2026-06-11T00:00:00"/>
        <d v="2026-06-12T00:00:00"/>
        <d v="2026-06-13T00:00:00"/>
        <d v="2026-06-15T00:00:00"/>
        <d v="2026-06-16T00:00:00"/>
        <d v="2026-06-17T00:00:00"/>
        <d v="2026-06-18T00:00:00"/>
        <d v="2026-06-19T00:00:00"/>
        <d v="2026-06-22T00:00:00"/>
        <d v="2026-06-23T00:00:00"/>
        <d v="2026-06-24T00:00:00"/>
        <d v="2026-06-25T00:00:00"/>
        <d v="2026-06-26T00:00:00"/>
        <d v="2026-06-27T00:00:00"/>
        <d v="2026-06-30T00:00:00"/>
        <d v="2026-07-01T00:00:00"/>
        <d v="2026-07-02T00:00:00"/>
        <d v="2026-07-03T00:00:00"/>
        <d v="2026-07-06T00:00:00"/>
      </sharedItems>
      <fieldGroup base="6">
        <rangePr autoEnd="0" groupBy="months" startDate="2025-04-08T00:00:00" endDate="2026-10-10T00:00:00"/>
        <groupItems count="14">
          <s v="&lt;08-04-2025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10-10-2026"/>
        </groupItems>
      </fieldGroup>
    </cacheField>
    <cacheField name="ton" numFmtId="0">
      <sharedItems containsSemiMixedTypes="0" containsString="0" containsNumber="1" minValue="3.2" maxValue="3.5"/>
    </cacheField>
    <cacheField name="ley" numFmtId="10">
      <sharedItems containsMixedTypes="1" containsNumber="1" minValue="1E-3" maxValue="0.2104"/>
    </cacheField>
    <cacheField name="ley  Cup" numFmtId="10">
      <sharedItems containsSemiMixedTypes="0" containsString="0" containsNumber="1" minValue="1E-3" maxValue="0.03"/>
    </cacheField>
    <cacheField name="Ley Soluble" numFmtId="10">
      <sharedItems containsString="0" containsBlank="1" containsNumber="1" minValue="2.9999999999999997E-4" maxValue="1.77E-2"/>
    </cacheField>
    <cacheField name="CERTIDICADO" numFmtId="0">
      <sharedItems containsSemiMixedTypes="0" containsString="0" containsNumber="1" containsInteger="1" minValue="28333" maxValue="289001"/>
    </cacheField>
    <cacheField name="Columna1" numFmtId="0">
      <sharedItems containsNonDate="0" containsString="0" containsBlank="1"/>
    </cacheField>
    <cacheField name="Ley Visual" numFmtId="10">
      <sharedItems containsString="0" containsBlank="1" containsNumber="1" minValue="8.9999999999999993E-3" maxValue="1.7999999999999999E-2"/>
    </cacheField>
    <cacheField name="Rango" numFmtId="10">
      <sharedItems/>
    </cacheField>
    <cacheField name="Campo1" numFmtId="0" formula="AVERAGE(#NAME?)*0.81" databaseField="0"/>
    <cacheField name="Campo2" numFmtId="0" formula="ley*0.81" databaseField="0"/>
    <cacheField name="Campo3" numFmtId="0" formula="ley* 0.81" databaseField="0"/>
    <cacheField name="Campo4" numFmtId="0" formula=" AVERAGE(ley)" databaseField="0"/>
    <cacheField name="Campo5" numFmtId="0" formula="ley*0.81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75">
  <r>
    <n v="1"/>
    <x v="0"/>
    <s v="DQ"/>
    <n v="1"/>
    <x v="0"/>
    <x v="0"/>
    <x v="0"/>
    <n v="5.6"/>
    <n v="1.0500000000000001E-2"/>
    <n v="1.0500000000000001E-2"/>
    <n v="26029"/>
    <m/>
    <n v="1.2500000000000001E-2"/>
    <s v="C"/>
  </r>
  <r>
    <m/>
    <x v="0"/>
    <s v="DQ"/>
    <n v="1"/>
    <x v="0"/>
    <x v="0"/>
    <x v="0"/>
    <n v="5.6"/>
    <n v="1.2200000000000001E-2"/>
    <n v="1.2200000000000001E-2"/>
    <n v="26029"/>
    <m/>
    <n v="1.2500000000000001E-2"/>
    <s v="D"/>
  </r>
  <r>
    <m/>
    <x v="1"/>
    <s v="LEVANTE"/>
    <n v="2"/>
    <x v="1"/>
    <x v="1"/>
    <x v="1"/>
    <n v="5.6"/>
    <n v="1.7100000000000001E-2"/>
    <n v="1.7100000000000001E-2"/>
    <n v="26014"/>
    <m/>
    <n v="1.0999999999999999E-2"/>
    <s v="F"/>
  </r>
  <r>
    <m/>
    <x v="1"/>
    <s v="LEVANTE"/>
    <n v="2"/>
    <x v="1"/>
    <x v="1"/>
    <x v="1"/>
    <n v="5.6"/>
    <n v="2.0299999999999999E-2"/>
    <n v="2.0299999999999999E-2"/>
    <n v="26014"/>
    <m/>
    <n v="1.0999999999999999E-2"/>
    <s v="H"/>
  </r>
  <r>
    <m/>
    <x v="1"/>
    <s v="LEVANTE"/>
    <n v="3"/>
    <x v="2"/>
    <x v="2"/>
    <x v="2"/>
    <n v="5.6"/>
    <n v="2.76E-2"/>
    <n v="2.76E-2"/>
    <n v="26015"/>
    <m/>
    <n v="1.15E-2"/>
    <s v="L"/>
  </r>
  <r>
    <m/>
    <x v="1"/>
    <s v="LEVANTE"/>
    <n v="3"/>
    <x v="2"/>
    <x v="2"/>
    <x v="2"/>
    <n v="5.6"/>
    <n v="1.6500000000000001E-2"/>
    <n v="1.6500000000000001E-2"/>
    <n v="26015"/>
    <m/>
    <n v="1.15E-2"/>
    <s v="F"/>
  </r>
  <r>
    <m/>
    <x v="1"/>
    <s v="LEVANTE"/>
    <n v="3"/>
    <x v="2"/>
    <x v="2"/>
    <x v="2"/>
    <n v="5.6"/>
    <n v="1.5100000000000001E-2"/>
    <n v="1.5100000000000001E-2"/>
    <n v="26015"/>
    <m/>
    <n v="1.15E-2"/>
    <s v="F"/>
  </r>
  <r>
    <m/>
    <x v="2"/>
    <s v="FRENTE"/>
    <n v="4"/>
    <x v="3"/>
    <x v="2"/>
    <x v="3"/>
    <n v="5.6"/>
    <n v="3.3599999999999998E-2"/>
    <n v="3.3599999999999998E-2"/>
    <n v="26030"/>
    <m/>
    <n v="1.0999999999999999E-2"/>
    <s v="L"/>
  </r>
  <r>
    <m/>
    <x v="2"/>
    <s v="FRENTE"/>
    <n v="4"/>
    <x v="3"/>
    <x v="2"/>
    <x v="3"/>
    <n v="5.6"/>
    <n v="1.6899999999999998E-2"/>
    <n v="1.6899999999999998E-2"/>
    <n v="26030"/>
    <m/>
    <n v="1.0999999999999999E-2"/>
    <s v="F"/>
  </r>
  <r>
    <m/>
    <x v="2"/>
    <s v="FRENTE"/>
    <n v="4"/>
    <x v="3"/>
    <x v="2"/>
    <x v="3"/>
    <n v="5.6"/>
    <n v="1.2200000000000001E-2"/>
    <n v="1.2200000000000001E-2"/>
    <n v="26030"/>
    <m/>
    <n v="1.0999999999999999E-2"/>
    <s v="D"/>
  </r>
  <r>
    <m/>
    <x v="2"/>
    <s v="FRENTE"/>
    <n v="4"/>
    <x v="3"/>
    <x v="2"/>
    <x v="3"/>
    <n v="5.6"/>
    <n v="3.5400000000000001E-2"/>
    <n v="3.5400000000000001E-2"/>
    <n v="26030"/>
    <m/>
    <n v="1.0999999999999999E-2"/>
    <s v="L"/>
  </r>
  <r>
    <m/>
    <x v="2"/>
    <s v="FRENTE"/>
    <n v="4"/>
    <x v="3"/>
    <x v="2"/>
    <x v="3"/>
    <n v="5.6"/>
    <n v="2.7099999999999999E-2"/>
    <n v="2.7099999999999999E-2"/>
    <n v="26030"/>
    <m/>
    <n v="1.0999999999999999E-2"/>
    <s v="K"/>
  </r>
  <r>
    <m/>
    <x v="2"/>
    <s v="FRENTE"/>
    <n v="4"/>
    <x v="3"/>
    <x v="2"/>
    <x v="3"/>
    <n v="5.6"/>
    <n v="3.7100000000000001E-2"/>
    <n v="3.6999999999999998E-2"/>
    <n v="26030"/>
    <m/>
    <n v="1.0999999999999999E-2"/>
    <s v="L"/>
  </r>
  <r>
    <m/>
    <x v="2"/>
    <s v="FRENTE"/>
    <n v="4"/>
    <x v="3"/>
    <x v="2"/>
    <x v="3"/>
    <n v="5.6"/>
    <n v="2.1999999999999999E-2"/>
    <n v="2.1999999999999999E-2"/>
    <n v="26030"/>
    <m/>
    <n v="1.0999999999999999E-2"/>
    <s v="I"/>
  </r>
  <r>
    <m/>
    <x v="2"/>
    <s v="FRENTE"/>
    <n v="4"/>
    <x v="3"/>
    <x v="2"/>
    <x v="3"/>
    <n v="5.6"/>
    <n v="1.15E-2"/>
    <n v="1.15E-2"/>
    <n v="26031"/>
    <m/>
    <n v="1.0999999999999999E-2"/>
    <s v="C"/>
  </r>
  <r>
    <m/>
    <x v="2"/>
    <s v="FRENTE"/>
    <n v="4"/>
    <x v="3"/>
    <x v="2"/>
    <x v="3"/>
    <n v="5.6"/>
    <n v="1.5100000000000001E-2"/>
    <n v="1.5100000000000001E-2"/>
    <n v="26031"/>
    <m/>
    <n v="1.0999999999999999E-2"/>
    <s v="F"/>
  </r>
  <r>
    <m/>
    <x v="2"/>
    <s v="FRENTE"/>
    <n v="4"/>
    <x v="3"/>
    <x v="2"/>
    <x v="3"/>
    <n v="5.6"/>
    <n v="1.49E-2"/>
    <n v="1.49E-2"/>
    <n v="26031"/>
    <m/>
    <n v="1.0999999999999999E-2"/>
    <s v="E"/>
  </r>
  <r>
    <m/>
    <x v="2"/>
    <s v="FRENTE"/>
    <n v="4"/>
    <x v="3"/>
    <x v="2"/>
    <x v="3"/>
    <n v="5.6"/>
    <n v="7.4999999999999997E-3"/>
    <n v="7.4999999999999997E-3"/>
    <n v="26031"/>
    <m/>
    <n v="1.0999999999999999E-2"/>
    <s v="A"/>
  </r>
  <r>
    <m/>
    <x v="2"/>
    <s v="FRENTE"/>
    <n v="4"/>
    <x v="3"/>
    <x v="2"/>
    <x v="3"/>
    <n v="5.6"/>
    <n v="1.5599999999999999E-2"/>
    <n v="1.5599999999999999E-2"/>
    <n v="26031"/>
    <m/>
    <n v="1.0999999999999999E-2"/>
    <s v="F"/>
  </r>
  <r>
    <m/>
    <x v="2"/>
    <s v="FRENTE"/>
    <n v="4"/>
    <x v="3"/>
    <x v="2"/>
    <x v="3"/>
    <n v="5.6"/>
    <n v="1.4200000000000001E-2"/>
    <n v="1.4200000000000001E-2"/>
    <n v="26031"/>
    <m/>
    <n v="1.0999999999999999E-2"/>
    <s v="E"/>
  </r>
  <r>
    <m/>
    <x v="2"/>
    <s v="FRENTE"/>
    <n v="4"/>
    <x v="3"/>
    <x v="2"/>
    <x v="3"/>
    <n v="5.6"/>
    <n v="1.0500000000000001E-2"/>
    <n v="1.0500000000000001E-2"/>
    <n v="26031"/>
    <m/>
    <n v="1.0999999999999999E-2"/>
    <s v="C"/>
  </r>
  <r>
    <m/>
    <x v="3"/>
    <s v="LEVANTE"/>
    <n v="5"/>
    <x v="4"/>
    <x v="2"/>
    <x v="3"/>
    <n v="5.6"/>
    <n v="1.89E-2"/>
    <n v="1.89E-2"/>
    <n v="26032"/>
    <m/>
    <n v="1.4E-2"/>
    <s v="G"/>
  </r>
  <r>
    <m/>
    <x v="3"/>
    <s v="LEVANTE"/>
    <n v="5"/>
    <x v="4"/>
    <x v="2"/>
    <x v="3"/>
    <n v="5.6"/>
    <n v="1.4999999999999999E-2"/>
    <n v="1.4999999999999999E-2"/>
    <n v="26032"/>
    <m/>
    <n v="1.4E-2"/>
    <s v="F"/>
  </r>
  <r>
    <m/>
    <x v="3"/>
    <s v="LEVANTE"/>
    <n v="5"/>
    <x v="4"/>
    <x v="2"/>
    <x v="3"/>
    <n v="5.6"/>
    <n v="2.1299999999999999E-2"/>
    <n v="2.1299999999999999E-2"/>
    <n v="26032"/>
    <m/>
    <n v="1.4E-2"/>
    <s v="I"/>
  </r>
  <r>
    <m/>
    <x v="3"/>
    <s v="LEVANTE"/>
    <n v="5"/>
    <x v="4"/>
    <x v="2"/>
    <x v="3"/>
    <n v="5.6"/>
    <n v="1.9199999999999998E-2"/>
    <n v="1.9199999999999998E-2"/>
    <n v="26032"/>
    <m/>
    <n v="1.4E-2"/>
    <s v="H"/>
  </r>
  <r>
    <m/>
    <x v="3"/>
    <s v="LEVANTE"/>
    <n v="5"/>
    <x v="4"/>
    <x v="2"/>
    <x v="3"/>
    <n v="5.6"/>
    <n v="1.8800000000000001E-2"/>
    <n v="1.8800000000000001E-2"/>
    <n v="26032"/>
    <m/>
    <n v="1.4E-2"/>
    <s v="G"/>
  </r>
  <r>
    <m/>
    <x v="1"/>
    <s v="LEVANTE"/>
    <n v="6"/>
    <x v="5"/>
    <x v="2"/>
    <x v="3"/>
    <n v="5.6"/>
    <n v="3.2899999999999999E-2"/>
    <n v="3.2899999999999999E-2"/>
    <n v="26032"/>
    <m/>
    <n v="1.4E-2"/>
    <s v="L"/>
  </r>
  <r>
    <m/>
    <x v="1"/>
    <s v="LEVANTE"/>
    <n v="6"/>
    <x v="5"/>
    <x v="2"/>
    <x v="3"/>
    <n v="5.6"/>
    <n v="1.9199999999999998E-2"/>
    <n v="1.9199999999999998E-2"/>
    <n v="26032"/>
    <m/>
    <n v="1.4E-2"/>
    <s v="H"/>
  </r>
  <r>
    <m/>
    <x v="4"/>
    <s v="REC"/>
    <n v="7"/>
    <x v="6"/>
    <x v="3"/>
    <x v="3"/>
    <n v="5.6"/>
    <n v="1.7999999999999999E-2"/>
    <n v="1.7999999999999999E-2"/>
    <n v="26033"/>
    <m/>
    <n v="1.4999999999999999E-2"/>
    <s v="G"/>
  </r>
  <r>
    <m/>
    <x v="4"/>
    <s v="REC"/>
    <n v="7"/>
    <x v="6"/>
    <x v="3"/>
    <x v="3"/>
    <n v="5.6"/>
    <n v="1.5599999999999999E-2"/>
    <n v="1.5599999999999999E-2"/>
    <n v="26033"/>
    <m/>
    <n v="1.4999999999999999E-2"/>
    <s v="F"/>
  </r>
  <r>
    <m/>
    <x v="4"/>
    <s v="REC"/>
    <n v="7"/>
    <x v="6"/>
    <x v="3"/>
    <x v="3"/>
    <n v="5.6"/>
    <n v="2.3199999999999998E-2"/>
    <n v="2.3199999999999998E-2"/>
    <n v="26033"/>
    <m/>
    <n v="1.4999999999999999E-2"/>
    <s v="J"/>
  </r>
  <r>
    <m/>
    <x v="4"/>
    <s v="REC"/>
    <n v="7"/>
    <x v="6"/>
    <x v="3"/>
    <x v="3"/>
    <n v="5.6"/>
    <n v="1.6E-2"/>
    <n v="1.6E-2"/>
    <n v="26033"/>
    <m/>
    <n v="1.4999999999999999E-2"/>
    <s v="F"/>
  </r>
  <r>
    <m/>
    <x v="5"/>
    <s v="LEVANTE"/>
    <n v="8"/>
    <x v="7"/>
    <x v="3"/>
    <x v="3"/>
    <n v="5.6"/>
    <n v="8.9999999999999993E-3"/>
    <n v="8.9999999999999993E-3"/>
    <n v="26034"/>
    <m/>
    <n v="0.01"/>
    <s v="B"/>
  </r>
  <r>
    <m/>
    <x v="5"/>
    <s v="LEVANTE"/>
    <n v="8"/>
    <x v="7"/>
    <x v="3"/>
    <x v="3"/>
    <n v="5.6"/>
    <n v="1.01E-2"/>
    <n v="1.01E-2"/>
    <n v="26034"/>
    <m/>
    <n v="0.01"/>
    <s v="B"/>
  </r>
  <r>
    <m/>
    <x v="5"/>
    <s v="LEVANTE"/>
    <n v="8"/>
    <x v="7"/>
    <x v="3"/>
    <x v="3"/>
    <n v="5.6"/>
    <n v="7.0000000000000001E-3"/>
    <n v="7.0000000000000001E-3"/>
    <n v="26034"/>
    <m/>
    <n v="0.01"/>
    <s v="Reserva"/>
  </r>
  <r>
    <m/>
    <x v="5"/>
    <s v="LEVANTE"/>
    <n v="8"/>
    <x v="7"/>
    <x v="3"/>
    <x v="3"/>
    <n v="5.6"/>
    <n v="1.0999999999999999E-2"/>
    <n v="1.0999999999999999E-2"/>
    <n v="26034"/>
    <m/>
    <n v="0.01"/>
    <s v="C"/>
  </r>
  <r>
    <m/>
    <x v="5"/>
    <s v="LEVANTE"/>
    <n v="8"/>
    <x v="7"/>
    <x v="3"/>
    <x v="3"/>
    <n v="5.6"/>
    <n v="8.5000000000000006E-3"/>
    <n v="8.5000000000000006E-3"/>
    <n v="26034"/>
    <m/>
    <n v="0.01"/>
    <s v="A"/>
  </r>
  <r>
    <m/>
    <x v="5"/>
    <s v="LEVANTE"/>
    <n v="8"/>
    <x v="7"/>
    <x v="3"/>
    <x v="3"/>
    <n v="5.6"/>
    <n v="1.4999999999999999E-2"/>
    <n v="1.4999999999999999E-2"/>
    <n v="26034"/>
    <m/>
    <n v="0.01"/>
    <s v="F"/>
  </r>
  <r>
    <m/>
    <x v="2"/>
    <s v="FRENTE"/>
    <n v="9"/>
    <x v="8"/>
    <x v="3"/>
    <x v="3"/>
    <n v="5.6"/>
    <n v="1.77E-2"/>
    <n v="1.77E-2"/>
    <n v="26034"/>
    <m/>
    <n v="1.2E-2"/>
    <s v="G"/>
  </r>
  <r>
    <m/>
    <x v="2"/>
    <s v="FRENTE"/>
    <n v="9"/>
    <x v="8"/>
    <x v="3"/>
    <x v="3"/>
    <n v="5.6"/>
    <n v="1.3100000000000001E-2"/>
    <n v="1.3100000000000001E-2"/>
    <n v="26041"/>
    <m/>
    <n v="1.2E-2"/>
    <s v="D"/>
  </r>
  <r>
    <m/>
    <x v="6"/>
    <s v="REC"/>
    <n v="10"/>
    <x v="9"/>
    <x v="2"/>
    <x v="4"/>
    <n v="5.6"/>
    <n v="1.7299999999999999E-2"/>
    <n v="1.7299999999999999E-2"/>
    <n v="26039"/>
    <m/>
    <n v="1.35E-2"/>
    <s v="F"/>
  </r>
  <r>
    <m/>
    <x v="6"/>
    <s v="REC"/>
    <n v="10"/>
    <x v="9"/>
    <x v="2"/>
    <x v="4"/>
    <n v="5.6"/>
    <n v="3.1E-2"/>
    <n v="3.1E-2"/>
    <n v="26039"/>
    <m/>
    <n v="1.35E-2"/>
    <s v="L"/>
  </r>
  <r>
    <m/>
    <x v="7"/>
    <s v="DQ"/>
    <n v="11"/>
    <x v="10"/>
    <x v="2"/>
    <x v="4"/>
    <n v="5.6"/>
    <n v="6.4999999999999997E-3"/>
    <n v="6.4999999999999997E-3"/>
    <n v="26039"/>
    <m/>
    <n v="1.6E-2"/>
    <s v="Reserva"/>
  </r>
  <r>
    <m/>
    <x v="7"/>
    <s v="DQ"/>
    <n v="11"/>
    <x v="10"/>
    <x v="2"/>
    <x v="4"/>
    <n v="5.6"/>
    <n v="7.4999999999999997E-3"/>
    <n v="7.4999999999999997E-3"/>
    <n v="26039"/>
    <m/>
    <n v="1.6E-2"/>
    <s v="A"/>
  </r>
  <r>
    <m/>
    <x v="7"/>
    <s v="DQ"/>
    <n v="11"/>
    <x v="10"/>
    <x v="2"/>
    <x v="4"/>
    <n v="5.6"/>
    <n v="1.5800000000000002E-2"/>
    <n v="1.5800000000000002E-2"/>
    <n v="26039"/>
    <m/>
    <n v="1.6E-2"/>
    <s v="F"/>
  </r>
  <r>
    <m/>
    <x v="7"/>
    <s v="DQ"/>
    <n v="11"/>
    <x v="10"/>
    <x v="2"/>
    <x v="4"/>
    <n v="5.6"/>
    <n v="1.0699999999999999E-2"/>
    <n v="1.0699999999999999E-2"/>
    <n v="26039"/>
    <m/>
    <n v="1.6E-2"/>
    <s v="C"/>
  </r>
  <r>
    <m/>
    <x v="3"/>
    <s v="LEVANTE"/>
    <n v="12"/>
    <x v="11"/>
    <x v="2"/>
    <x v="4"/>
    <n v="5.6"/>
    <n v="2.07E-2"/>
    <n v="2.07E-2"/>
    <n v="26040"/>
    <m/>
    <n v="1.7000000000000001E-2"/>
    <s v="H"/>
  </r>
  <r>
    <m/>
    <x v="3"/>
    <s v="LEVANTE"/>
    <n v="12"/>
    <x v="11"/>
    <x v="2"/>
    <x v="4"/>
    <n v="5.6"/>
    <n v="2.8299999999999999E-2"/>
    <n v="2.8299999999999999E-2"/>
    <n v="26040"/>
    <m/>
    <n v="1.7000000000000001E-2"/>
    <s v="L"/>
  </r>
  <r>
    <m/>
    <x v="3"/>
    <s v="LEVANTE"/>
    <n v="12"/>
    <x v="11"/>
    <x v="2"/>
    <x v="4"/>
    <n v="5.6"/>
    <n v="2.23E-2"/>
    <n v="2.23E-2"/>
    <n v="26040"/>
    <m/>
    <n v="1.7000000000000001E-2"/>
    <s v="I"/>
  </r>
  <r>
    <m/>
    <x v="3"/>
    <s v="LEVANTE"/>
    <n v="12"/>
    <x v="11"/>
    <x v="2"/>
    <x v="4"/>
    <n v="5.6"/>
    <n v="2.0299999999999999E-2"/>
    <n v="2.0299999999999999E-2"/>
    <n v="26040"/>
    <m/>
    <n v="1.7000000000000001E-2"/>
    <s v="H"/>
  </r>
  <r>
    <m/>
    <x v="3"/>
    <s v="LEVANTE"/>
    <n v="12"/>
    <x v="11"/>
    <x v="2"/>
    <x v="4"/>
    <n v="5.6"/>
    <n v="1.89E-2"/>
    <n v="1.89E-2"/>
    <n v="26040"/>
    <m/>
    <n v="1.7000000000000001E-2"/>
    <s v="G"/>
  </r>
  <r>
    <m/>
    <x v="3"/>
    <s v="LEVANTE"/>
    <n v="12"/>
    <x v="11"/>
    <x v="2"/>
    <x v="4"/>
    <n v="5.6"/>
    <n v="1.5900000000000001E-2"/>
    <n v="1.5900000000000001E-2"/>
    <n v="26040"/>
    <m/>
    <n v="1.7000000000000001E-2"/>
    <s v="F"/>
  </r>
  <r>
    <m/>
    <x v="3"/>
    <s v="LEVANTE"/>
    <n v="12"/>
    <x v="11"/>
    <x v="2"/>
    <x v="4"/>
    <n v="5.6"/>
    <n v="2.1000000000000001E-2"/>
    <n v="2.1000000000000001E-2"/>
    <n v="26040"/>
    <m/>
    <n v="1.7000000000000001E-2"/>
    <s v="I"/>
  </r>
  <r>
    <m/>
    <x v="3"/>
    <s v="LEVANTE"/>
    <n v="12"/>
    <x v="11"/>
    <x v="2"/>
    <x v="4"/>
    <n v="5.6"/>
    <n v="1.72E-2"/>
    <n v="1.72E-2"/>
    <n v="26040"/>
    <m/>
    <n v="1.7000000000000001E-2"/>
    <s v="F"/>
  </r>
  <r>
    <m/>
    <x v="1"/>
    <s v="LEVANTE"/>
    <n v="13"/>
    <x v="12"/>
    <x v="2"/>
    <x v="4"/>
    <n v="5.6"/>
    <n v="2.0400000000000001E-2"/>
    <n v="2.0400000000000001E-2"/>
    <n v="26041"/>
    <m/>
    <n v="1.6E-2"/>
    <s v="H"/>
  </r>
  <r>
    <m/>
    <x v="1"/>
    <s v="LEVANTE"/>
    <n v="13"/>
    <x v="12"/>
    <x v="2"/>
    <x v="4"/>
    <n v="5.6"/>
    <n v="2.1700000000000001E-2"/>
    <n v="2.1700000000000001E-2"/>
    <n v="26041"/>
    <m/>
    <n v="1.6E-2"/>
    <s v="I"/>
  </r>
  <r>
    <m/>
    <x v="1"/>
    <s v="LEVANTE"/>
    <n v="13"/>
    <x v="12"/>
    <x v="2"/>
    <x v="4"/>
    <n v="5.6"/>
    <n v="1.35E-2"/>
    <n v="1.35E-2"/>
    <n v="26041"/>
    <m/>
    <n v="1.6E-2"/>
    <s v="E"/>
  </r>
  <r>
    <m/>
    <x v="1"/>
    <s v="LEVANTE"/>
    <n v="13"/>
    <x v="12"/>
    <x v="2"/>
    <x v="4"/>
    <n v="5.6"/>
    <n v="1.5800000000000002E-2"/>
    <n v="1.5800000000000002E-2"/>
    <n v="26041"/>
    <m/>
    <n v="1.6E-2"/>
    <s v="F"/>
  </r>
  <r>
    <m/>
    <x v="6"/>
    <s v="REC"/>
    <n v="14"/>
    <x v="13"/>
    <x v="2"/>
    <x v="4"/>
    <n v="5.6"/>
    <n v="2.35E-2"/>
    <n v="2.35E-2"/>
    <n v="26039"/>
    <m/>
    <n v="1.6E-2"/>
    <s v="J"/>
  </r>
  <r>
    <m/>
    <x v="8"/>
    <s v="REC"/>
    <n v="15"/>
    <x v="14"/>
    <x v="3"/>
    <x v="4"/>
    <n v="5.6"/>
    <n v="1.21E-2"/>
    <n v="1.21E-2"/>
    <n v="26041"/>
    <m/>
    <n v="1.4999999999999999E-2"/>
    <s v="D"/>
  </r>
  <r>
    <m/>
    <x v="8"/>
    <s v="REC"/>
    <n v="15"/>
    <x v="14"/>
    <x v="3"/>
    <x v="4"/>
    <n v="5.6"/>
    <n v="8.3999999999999995E-3"/>
    <n v="8.3999999999999995E-3"/>
    <n v="26041"/>
    <m/>
    <n v="1.4999999999999999E-2"/>
    <s v="A"/>
  </r>
  <r>
    <m/>
    <x v="8"/>
    <s v="REC"/>
    <n v="15"/>
    <x v="14"/>
    <x v="3"/>
    <x v="4"/>
    <n v="5.6"/>
    <n v="1.38E-2"/>
    <n v="1.38E-2"/>
    <n v="26041"/>
    <m/>
    <n v="1.4999999999999999E-2"/>
    <s v="E"/>
  </r>
  <r>
    <m/>
    <x v="9"/>
    <s v="REC"/>
    <n v="16"/>
    <x v="15"/>
    <x v="3"/>
    <x v="4"/>
    <n v="5.6"/>
    <n v="3.6999999999999998E-2"/>
    <n v="3.6999999999999998E-2"/>
    <n v="26042"/>
    <m/>
    <n v="1.4999999999999999E-2"/>
    <s v="L"/>
  </r>
  <r>
    <m/>
    <x v="9"/>
    <s v="REC"/>
    <n v="16"/>
    <x v="15"/>
    <x v="3"/>
    <x v="4"/>
    <n v="5.6"/>
    <n v="2.1899999999999999E-2"/>
    <n v="2.1899999999999999E-2"/>
    <n v="26042"/>
    <m/>
    <n v="1.4999999999999999E-2"/>
    <s v="I"/>
  </r>
  <r>
    <m/>
    <x v="9"/>
    <s v="REC"/>
    <n v="16"/>
    <x v="15"/>
    <x v="3"/>
    <x v="4"/>
    <n v="5.6"/>
    <n v="2.1299999999999999E-2"/>
    <n v="2.1299999999999999E-2"/>
    <n v="26042"/>
    <m/>
    <n v="1.4999999999999999E-2"/>
    <s v="I"/>
  </r>
  <r>
    <m/>
    <x v="9"/>
    <s v="REC"/>
    <n v="16"/>
    <x v="15"/>
    <x v="3"/>
    <x v="4"/>
    <n v="5.6"/>
    <n v="2.5700000000000001E-2"/>
    <n v="2.5700000000000001E-2"/>
    <n v="26042"/>
    <m/>
    <n v="1.4999999999999999E-2"/>
    <s v="K"/>
  </r>
  <r>
    <m/>
    <x v="9"/>
    <s v="REC"/>
    <n v="16"/>
    <x v="15"/>
    <x v="3"/>
    <x v="4"/>
    <n v="5.6"/>
    <n v="1.6400000000000001E-2"/>
    <n v="1.6400000000000001E-2"/>
    <n v="26042"/>
    <m/>
    <n v="1.4999999999999999E-2"/>
    <s v="F"/>
  </r>
  <r>
    <m/>
    <x v="3"/>
    <s v="LEVANTE"/>
    <n v="17"/>
    <x v="16"/>
    <x v="3"/>
    <x v="4"/>
    <n v="5.6"/>
    <n v="1.6899999999999998E-2"/>
    <n v="1.6899999999999998E-2"/>
    <n v="26043"/>
    <m/>
    <n v="1.6E-2"/>
    <s v="F"/>
  </r>
  <r>
    <m/>
    <x v="3"/>
    <s v="LEVANTE"/>
    <n v="17"/>
    <x v="16"/>
    <x v="3"/>
    <x v="4"/>
    <n v="5.6"/>
    <n v="2.4799999999999999E-2"/>
    <n v="2.4799999999999999E-2"/>
    <n v="26043"/>
    <m/>
    <n v="1.6E-2"/>
    <s v="J"/>
  </r>
  <r>
    <m/>
    <x v="3"/>
    <s v="LEVANTE"/>
    <n v="17"/>
    <x v="16"/>
    <x v="3"/>
    <x v="4"/>
    <n v="5.6"/>
    <n v="2.75E-2"/>
    <n v="2.75E-2"/>
    <n v="26043"/>
    <m/>
    <n v="1.6E-2"/>
    <s v="L"/>
  </r>
  <r>
    <m/>
    <x v="3"/>
    <s v="LEVANTE"/>
    <n v="17"/>
    <x v="16"/>
    <x v="3"/>
    <x v="4"/>
    <n v="5.6"/>
    <n v="1.9199999999999998E-2"/>
    <n v="1.9199999999999998E-2"/>
    <n v="26043"/>
    <m/>
    <n v="1.6E-2"/>
    <s v="H"/>
  </r>
  <r>
    <m/>
    <x v="1"/>
    <s v="LEVANTE"/>
    <n v="18"/>
    <x v="17"/>
    <x v="3"/>
    <x v="4"/>
    <n v="5.6"/>
    <n v="1.55E-2"/>
    <n v="1.55E-2"/>
    <n v="26043"/>
    <m/>
    <n v="1.7999999999999999E-2"/>
    <s v="F"/>
  </r>
  <r>
    <m/>
    <x v="1"/>
    <s v="LEVANTE"/>
    <n v="18"/>
    <x v="17"/>
    <x v="3"/>
    <x v="4"/>
    <n v="5.6"/>
    <n v="2.0500000000000001E-2"/>
    <n v="2.0500000000000001E-2"/>
    <n v="26043"/>
    <m/>
    <n v="1.7999999999999999E-2"/>
    <s v="H"/>
  </r>
  <r>
    <m/>
    <x v="3"/>
    <s v="LEVANTE"/>
    <n v="19"/>
    <x v="18"/>
    <x v="2"/>
    <x v="5"/>
    <n v="5.6"/>
    <n v="1.2200000000000001E-2"/>
    <n v="1.2200000000000001E-2"/>
    <n v="26046"/>
    <m/>
    <n v="2.3E-2"/>
    <s v="D"/>
  </r>
  <r>
    <m/>
    <x v="3"/>
    <s v="LEVANTE"/>
    <n v="19"/>
    <x v="18"/>
    <x v="2"/>
    <x v="5"/>
    <n v="5.6"/>
    <n v="1.8800000000000001E-2"/>
    <n v="1.8800000000000001E-2"/>
    <n v="26046"/>
    <m/>
    <n v="2.3E-2"/>
    <s v="G"/>
  </r>
  <r>
    <m/>
    <x v="3"/>
    <s v="LEVANTE"/>
    <n v="19"/>
    <x v="18"/>
    <x v="2"/>
    <x v="5"/>
    <n v="5.6"/>
    <n v="1.6799999999999999E-2"/>
    <n v="1.6799999999999999E-2"/>
    <n v="26046"/>
    <m/>
    <n v="2.3E-2"/>
    <s v="F"/>
  </r>
  <r>
    <m/>
    <x v="1"/>
    <s v="LEVANTE"/>
    <n v="20"/>
    <x v="19"/>
    <x v="2"/>
    <x v="5"/>
    <n v="5.6"/>
    <n v="3.0700000000000002E-2"/>
    <n v="3.0700000000000002E-2"/>
    <n v="26047"/>
    <m/>
    <n v="2.4E-2"/>
    <s v="L"/>
  </r>
  <r>
    <m/>
    <x v="1"/>
    <s v="LEVANTE"/>
    <n v="20"/>
    <x v="19"/>
    <x v="2"/>
    <x v="5"/>
    <n v="5.6"/>
    <n v="1.8200000000000001E-2"/>
    <n v="1.8200000000000001E-2"/>
    <n v="26047"/>
    <m/>
    <n v="2.4E-2"/>
    <s v="G"/>
  </r>
  <r>
    <m/>
    <x v="1"/>
    <s v="LEVANTE"/>
    <n v="20"/>
    <x v="19"/>
    <x v="2"/>
    <x v="5"/>
    <n v="5.6"/>
    <n v="2.7400000000000001E-2"/>
    <n v="2.7400000000000001E-2"/>
    <n v="26047"/>
    <m/>
    <n v="2.4E-2"/>
    <s v="K"/>
  </r>
  <r>
    <m/>
    <x v="1"/>
    <s v="LEVANTE"/>
    <n v="20"/>
    <x v="19"/>
    <x v="2"/>
    <x v="5"/>
    <n v="5.6"/>
    <n v="1.5800000000000002E-2"/>
    <n v="1.5800000000000002E-2"/>
    <n v="26047"/>
    <m/>
    <n v="2.4E-2"/>
    <s v="F"/>
  </r>
  <r>
    <m/>
    <x v="1"/>
    <s v="LEVANTE"/>
    <n v="20"/>
    <x v="19"/>
    <x v="2"/>
    <x v="5"/>
    <n v="5.6"/>
    <n v="2.23E-2"/>
    <n v="2.23E-2"/>
    <n v="26047"/>
    <m/>
    <n v="2.4E-2"/>
    <s v="I"/>
  </r>
  <r>
    <m/>
    <x v="1"/>
    <s v="LEVANTE"/>
    <n v="20"/>
    <x v="19"/>
    <x v="2"/>
    <x v="5"/>
    <n v="5.6"/>
    <n v="2.1899999999999999E-2"/>
    <n v="2.1899999999999999E-2"/>
    <n v="26047"/>
    <m/>
    <n v="2.4E-2"/>
    <s v="I"/>
  </r>
  <r>
    <m/>
    <x v="1"/>
    <s v="LEVANTE"/>
    <n v="20"/>
    <x v="19"/>
    <x v="2"/>
    <x v="5"/>
    <n v="5.6"/>
    <n v="2.01E-2"/>
    <n v="2.01E-2"/>
    <n v="26047"/>
    <m/>
    <n v="2.4E-2"/>
    <s v="H"/>
  </r>
  <r>
    <m/>
    <x v="3"/>
    <s v="LEVANTE"/>
    <n v="21"/>
    <x v="20"/>
    <x v="2"/>
    <x v="5"/>
    <n v="5.6"/>
    <n v="2.2100000000000002E-2"/>
    <n v="2.2100000000000002E-2"/>
    <n v="26046"/>
    <m/>
    <n v="1.7999999999999999E-2"/>
    <s v="I"/>
  </r>
  <r>
    <m/>
    <x v="3"/>
    <s v="LEVANTE"/>
    <n v="21"/>
    <x v="20"/>
    <x v="2"/>
    <x v="5"/>
    <n v="5.6"/>
    <n v="1.7299999999999999E-2"/>
    <n v="1.7299999999999999E-2"/>
    <n v="26046"/>
    <m/>
    <n v="1.7999999999999999E-2"/>
    <s v="F"/>
  </r>
  <r>
    <m/>
    <x v="3"/>
    <s v="LEVANTE"/>
    <n v="21"/>
    <x v="20"/>
    <x v="2"/>
    <x v="5"/>
    <n v="5.6"/>
    <n v="0.02"/>
    <n v="0.02"/>
    <n v="26046"/>
    <m/>
    <n v="1.7999999999999999E-2"/>
    <s v="H"/>
  </r>
  <r>
    <m/>
    <x v="3"/>
    <s v="LEVANTE"/>
    <n v="21"/>
    <x v="20"/>
    <x v="2"/>
    <x v="5"/>
    <n v="5.6"/>
    <n v="2.0500000000000001E-2"/>
    <n v="2.0500000000000001E-2"/>
    <n v="26046"/>
    <m/>
    <n v="1.7999999999999999E-2"/>
    <s v="H"/>
  </r>
  <r>
    <m/>
    <x v="8"/>
    <s v="REC"/>
    <n v="22"/>
    <x v="21"/>
    <x v="3"/>
    <x v="5"/>
    <n v="5.6"/>
    <n v="1.8599999999999998E-2"/>
    <n v="1.8599999999999998E-2"/>
    <n v="26048"/>
    <m/>
    <n v="1.2999999999999999E-2"/>
    <s v="G"/>
  </r>
  <r>
    <m/>
    <x v="8"/>
    <s v="REC"/>
    <n v="22"/>
    <x v="21"/>
    <x v="3"/>
    <x v="5"/>
    <n v="5.6"/>
    <n v="1.3599999999999999E-2"/>
    <n v="1.3599999999999999E-2"/>
    <n v="26048"/>
    <m/>
    <n v="1.2999999999999999E-2"/>
    <s v="E"/>
  </r>
  <r>
    <m/>
    <x v="3"/>
    <s v="LEVANTE"/>
    <n v="23"/>
    <x v="22"/>
    <x v="3"/>
    <x v="5"/>
    <n v="5.6"/>
    <n v="3.3700000000000001E-2"/>
    <n v="3.3700000000000001E-2"/>
    <n v="26048"/>
    <n v="0.03"/>
    <n v="1.7000000000000001E-2"/>
    <s v="L"/>
  </r>
  <r>
    <m/>
    <x v="3"/>
    <s v="LEVANTE"/>
    <n v="23"/>
    <x v="22"/>
    <x v="3"/>
    <x v="5"/>
    <n v="5.6"/>
    <n v="2.2100000000000002E-2"/>
    <n v="2.2100000000000002E-2"/>
    <n v="26048"/>
    <n v="2.2100000000000002E-2"/>
    <n v="1.7000000000000001E-2"/>
    <s v="I"/>
  </r>
  <r>
    <m/>
    <x v="3"/>
    <s v="LEVANTE"/>
    <n v="23"/>
    <x v="22"/>
    <x v="3"/>
    <x v="5"/>
    <n v="5.6"/>
    <n v="2.2800000000000001E-2"/>
    <n v="2.2800000000000001E-2"/>
    <n v="26048"/>
    <n v="2.2800000000000001E-2"/>
    <n v="1.7000000000000001E-2"/>
    <s v="J"/>
  </r>
  <r>
    <m/>
    <x v="3"/>
    <s v="LEVANTE"/>
    <n v="23"/>
    <x v="22"/>
    <x v="3"/>
    <x v="5"/>
    <n v="5.6"/>
    <n v="1.9199999999999998E-2"/>
    <n v="1.9199999999999998E-2"/>
    <n v="26048"/>
    <n v="1.9199999999999998E-2"/>
    <n v="1.7000000000000001E-2"/>
    <s v="H"/>
  </r>
  <r>
    <m/>
    <x v="3"/>
    <s v="LEVANTE"/>
    <n v="23"/>
    <x v="22"/>
    <x v="3"/>
    <x v="5"/>
    <n v="5.6"/>
    <n v="1.72E-2"/>
    <n v="1.72E-2"/>
    <n v="26048"/>
    <n v="1.72E-2"/>
    <n v="1.7000000000000001E-2"/>
    <s v="F"/>
  </r>
  <r>
    <m/>
    <x v="3"/>
    <s v="LEVANTE"/>
    <n v="23"/>
    <x v="22"/>
    <x v="3"/>
    <x v="5"/>
    <n v="5.6"/>
    <n v="1.34E-2"/>
    <n v="1.34E-2"/>
    <n v="26048"/>
    <n v="1.34E-2"/>
    <n v="1.7000000000000001E-2"/>
    <s v="D"/>
  </r>
  <r>
    <m/>
    <x v="1"/>
    <s v="LEVANTE"/>
    <n v="24"/>
    <x v="23"/>
    <x v="3"/>
    <x v="5"/>
    <n v="5.6"/>
    <n v="1.35E-2"/>
    <n v="1.35E-2"/>
    <n v="26049"/>
    <m/>
    <n v="1.2999999999999999E-2"/>
    <s v="E"/>
  </r>
  <r>
    <m/>
    <x v="1"/>
    <s v="LEVANTE"/>
    <n v="24"/>
    <x v="23"/>
    <x v="3"/>
    <x v="5"/>
    <n v="5.6"/>
    <n v="1.66E-2"/>
    <n v="1.66E-2"/>
    <n v="26049"/>
    <m/>
    <n v="1.2999999999999999E-2"/>
    <s v="F"/>
  </r>
  <r>
    <m/>
    <x v="1"/>
    <s v="LEVANTE"/>
    <n v="24"/>
    <x v="23"/>
    <x v="3"/>
    <x v="5"/>
    <n v="5.6"/>
    <n v="1.7399999999999999E-2"/>
    <n v="1.7399999999999999E-2"/>
    <n v="26049"/>
    <m/>
    <n v="1.2999999999999999E-2"/>
    <s v="F"/>
  </r>
  <r>
    <m/>
    <x v="1"/>
    <s v="LEVANTE"/>
    <n v="24"/>
    <x v="23"/>
    <x v="3"/>
    <x v="5"/>
    <n v="5.6"/>
    <n v="1.7999999999999999E-2"/>
    <n v="1.7999999999999999E-2"/>
    <n v="26049"/>
    <m/>
    <n v="1.2999999999999999E-2"/>
    <s v="G"/>
  </r>
  <r>
    <m/>
    <x v="1"/>
    <s v="LEVANTE"/>
    <n v="24"/>
    <x v="23"/>
    <x v="3"/>
    <x v="5"/>
    <n v="5.6"/>
    <n v="2.46E-2"/>
    <n v="2.46E-2"/>
    <n v="26053"/>
    <m/>
    <n v="1.2999999999999999E-2"/>
    <s v="J"/>
  </r>
  <r>
    <m/>
    <x v="3"/>
    <s v="LEVANTE"/>
    <n v="25"/>
    <x v="24"/>
    <x v="2"/>
    <x v="6"/>
    <n v="5.6"/>
    <n v="2.9600000000000001E-2"/>
    <n v="2.9600000000000001E-2"/>
    <n v="26052"/>
    <n v="2.9600000000000001E-2"/>
    <n v="1.9E-2"/>
    <s v="L"/>
  </r>
  <r>
    <m/>
    <x v="3"/>
    <s v="LEVANTE"/>
    <n v="25"/>
    <x v="24"/>
    <x v="2"/>
    <x v="6"/>
    <n v="5.6"/>
    <n v="3.0599999999999999E-2"/>
    <n v="3.0599999999999999E-2"/>
    <n v="26052"/>
    <n v="0.03"/>
    <n v="1.9E-2"/>
    <s v="L"/>
  </r>
  <r>
    <m/>
    <x v="3"/>
    <s v="LEVANTE"/>
    <n v="25"/>
    <x v="24"/>
    <x v="2"/>
    <x v="6"/>
    <n v="5.6"/>
    <n v="2.8199999999999999E-2"/>
    <n v="2.8199999999999999E-2"/>
    <n v="26052"/>
    <n v="2.8199999999999999E-2"/>
    <n v="1.9E-2"/>
    <s v="L"/>
  </r>
  <r>
    <m/>
    <x v="3"/>
    <s v="LEVANTE"/>
    <n v="25"/>
    <x v="24"/>
    <x v="2"/>
    <x v="6"/>
    <n v="5.6"/>
    <n v="2.93E-2"/>
    <n v="2.93E-2"/>
    <n v="26052"/>
    <n v="2.93E-2"/>
    <n v="1.9E-2"/>
    <s v="L"/>
  </r>
  <r>
    <m/>
    <x v="1"/>
    <s v="LEVANTE"/>
    <n v="26"/>
    <x v="25"/>
    <x v="2"/>
    <x v="6"/>
    <n v="5.6"/>
    <n v="3.5499999999999997E-2"/>
    <n v="3.5499999999999997E-2"/>
    <n v="26052"/>
    <n v="0.03"/>
    <n v="1.7999999999999999E-2"/>
    <s v="L"/>
  </r>
  <r>
    <m/>
    <x v="1"/>
    <s v="LEVANTE"/>
    <n v="26"/>
    <x v="25"/>
    <x v="2"/>
    <x v="6"/>
    <n v="5.6"/>
    <n v="2.1700000000000001E-2"/>
    <n v="2.1700000000000001E-2"/>
    <n v="26052"/>
    <n v="2.1700000000000001E-2"/>
    <n v="1.7999999999999999E-2"/>
    <s v="I"/>
  </r>
  <r>
    <m/>
    <x v="1"/>
    <s v="LEVANTE"/>
    <n v="27"/>
    <x v="26"/>
    <x v="2"/>
    <x v="6"/>
    <n v="5.6"/>
    <n v="2.0899999999999998E-2"/>
    <n v="2.0899999999999998E-2"/>
    <n v="26052"/>
    <m/>
    <n v="1.7000000000000001E-2"/>
    <s v="H"/>
  </r>
  <r>
    <m/>
    <x v="10"/>
    <s v="LEVANTE"/>
    <n v="28"/>
    <x v="27"/>
    <x v="2"/>
    <x v="6"/>
    <n v="5.6"/>
    <n v="9.1000000000000004E-3"/>
    <n v="9.1000000000000004E-3"/>
    <n v="26053"/>
    <m/>
    <n v="1.2999999999999999E-2"/>
    <s v="B"/>
  </r>
  <r>
    <m/>
    <x v="10"/>
    <s v="LEVANTE"/>
    <n v="28"/>
    <x v="27"/>
    <x v="2"/>
    <x v="6"/>
    <n v="5.6"/>
    <n v="2.0199999999999999E-2"/>
    <n v="2.0199999999999999E-2"/>
    <n v="26053"/>
    <m/>
    <n v="1.2999999999999999E-2"/>
    <s v="H"/>
  </r>
  <r>
    <m/>
    <x v="10"/>
    <s v="LEVANTE"/>
    <n v="28"/>
    <x v="27"/>
    <x v="2"/>
    <x v="6"/>
    <n v="5.6"/>
    <n v="1.17E-2"/>
    <n v="1.17E-2"/>
    <n v="26053"/>
    <m/>
    <n v="1.2999999999999999E-2"/>
    <s v="C"/>
  </r>
  <r>
    <m/>
    <x v="10"/>
    <s v="LEVANTE"/>
    <n v="28"/>
    <x v="27"/>
    <x v="2"/>
    <x v="6"/>
    <n v="5.6"/>
    <n v="1.6799999999999999E-2"/>
    <n v="1.6799999999999999E-2"/>
    <n v="26053"/>
    <m/>
    <n v="1.2999999999999999E-2"/>
    <s v="F"/>
  </r>
  <r>
    <m/>
    <x v="10"/>
    <s v="LEVANTE"/>
    <n v="28"/>
    <x v="27"/>
    <x v="2"/>
    <x v="6"/>
    <n v="5.6"/>
    <n v="2.6100000000000002E-2"/>
    <n v="2.6100000000000002E-2"/>
    <n v="26053"/>
    <m/>
    <n v="1.2999999999999999E-2"/>
    <s v="K"/>
  </r>
  <r>
    <m/>
    <x v="3"/>
    <s v="LEVANTE"/>
    <n v="29"/>
    <x v="28"/>
    <x v="3"/>
    <x v="6"/>
    <n v="5.6"/>
    <n v="1.7999999999999999E-2"/>
    <n v="1.7999999999999999E-2"/>
    <n v="26054"/>
    <n v="1.7999999999999999E-2"/>
    <n v="0.02"/>
    <s v="G"/>
  </r>
  <r>
    <m/>
    <x v="3"/>
    <s v="LEVANTE"/>
    <n v="29"/>
    <x v="28"/>
    <x v="3"/>
    <x v="6"/>
    <n v="5.6"/>
    <n v="1.7399999999999999E-2"/>
    <n v="1.7399999999999999E-2"/>
    <n v="26054"/>
    <n v="1.7399999999999999E-2"/>
    <n v="0.02"/>
    <s v="F"/>
  </r>
  <r>
    <m/>
    <x v="3"/>
    <s v="LEVANTE"/>
    <n v="29"/>
    <x v="28"/>
    <x v="3"/>
    <x v="6"/>
    <n v="5.6"/>
    <n v="2.0799999999999999E-2"/>
    <n v="2.0799999999999999E-2"/>
    <n v="26054"/>
    <n v="2.0799999999999999E-2"/>
    <n v="0.02"/>
    <s v="H"/>
  </r>
  <r>
    <m/>
    <x v="3"/>
    <s v="LEVANTE"/>
    <n v="29"/>
    <x v="28"/>
    <x v="3"/>
    <x v="6"/>
    <n v="5.6"/>
    <n v="2.0500000000000001E-2"/>
    <n v="2.0500000000000001E-2"/>
    <n v="26054"/>
    <n v="2.0500000000000001E-2"/>
    <n v="0.02"/>
    <s v="H"/>
  </r>
  <r>
    <m/>
    <x v="3"/>
    <s v="LEVANTE"/>
    <n v="29"/>
    <x v="28"/>
    <x v="3"/>
    <x v="6"/>
    <n v="5.6"/>
    <n v="3.2500000000000001E-2"/>
    <n v="3.2500000000000001E-2"/>
    <n v="26054"/>
    <n v="0.03"/>
    <n v="0.02"/>
    <s v="L"/>
  </r>
  <r>
    <m/>
    <x v="3"/>
    <s v="LEVANTE"/>
    <n v="29"/>
    <x v="28"/>
    <x v="3"/>
    <x v="6"/>
    <n v="5.6"/>
    <n v="1.9E-2"/>
    <n v="1.9E-2"/>
    <n v="26054"/>
    <n v="1.9E-2"/>
    <n v="0.02"/>
    <s v="H"/>
  </r>
  <r>
    <m/>
    <x v="3"/>
    <s v="LEVANTE"/>
    <n v="29"/>
    <x v="28"/>
    <x v="3"/>
    <x v="6"/>
    <n v="5.6"/>
    <n v="3.7400000000000003E-2"/>
    <n v="3.6999999999999998E-2"/>
    <n v="26054"/>
    <n v="0.03"/>
    <n v="0.02"/>
    <s v="L"/>
  </r>
  <r>
    <m/>
    <x v="3"/>
    <s v="LEVANTE"/>
    <n v="30"/>
    <x v="29"/>
    <x v="3"/>
    <x v="6"/>
    <n v="5.6"/>
    <n v="2.7699999999999999E-2"/>
    <n v="2.7699999999999999E-2"/>
    <n v="26054"/>
    <m/>
    <n v="1.7999999999999999E-2"/>
    <s v="L"/>
  </r>
  <r>
    <m/>
    <x v="5"/>
    <s v="LEVANTE"/>
    <n v="31"/>
    <x v="30"/>
    <x v="3"/>
    <x v="6"/>
    <n v="5.6"/>
    <n v="2.2599999999999999E-2"/>
    <n v="2.2599999999999999E-2"/>
    <n v="26054"/>
    <m/>
    <n v="8.0000000000000002E-3"/>
    <s v="J"/>
  </r>
  <r>
    <m/>
    <x v="5"/>
    <s v="LEVANTE"/>
    <n v="31"/>
    <x v="30"/>
    <x v="3"/>
    <x v="6"/>
    <n v="5.6"/>
    <n v="1.0500000000000001E-2"/>
    <n v="1.0500000000000001E-2"/>
    <n v="26061"/>
    <m/>
    <n v="8.0000000000000002E-3"/>
    <s v="C"/>
  </r>
  <r>
    <m/>
    <x v="1"/>
    <s v="LEVANTE"/>
    <n v="32"/>
    <x v="31"/>
    <x v="4"/>
    <x v="6"/>
    <n v="5.6"/>
    <n v="1.9300000000000001E-2"/>
    <n v="1.9300000000000001E-2"/>
    <n v="26057"/>
    <m/>
    <n v="1.4E-2"/>
    <s v="H"/>
  </r>
  <r>
    <m/>
    <x v="1"/>
    <s v="LEVANTE"/>
    <n v="32"/>
    <x v="31"/>
    <x v="4"/>
    <x v="6"/>
    <n v="5.6"/>
    <n v="2.4500000000000001E-2"/>
    <n v="2.4500000000000001E-2"/>
    <n v="26057"/>
    <m/>
    <n v="1.4E-2"/>
    <s v="J"/>
  </r>
  <r>
    <m/>
    <x v="10"/>
    <s v="LEVANTE"/>
    <n v="33"/>
    <x v="32"/>
    <x v="4"/>
    <x v="6"/>
    <n v="5.6"/>
    <n v="1.8800000000000001E-2"/>
    <n v="1.8800000000000001E-2"/>
    <n v="26058"/>
    <m/>
    <n v="1.2E-2"/>
    <s v="G"/>
  </r>
  <r>
    <m/>
    <x v="10"/>
    <s v="LEVANTE"/>
    <n v="33"/>
    <x v="32"/>
    <x v="4"/>
    <x v="6"/>
    <n v="5.6"/>
    <n v="1.9E-2"/>
    <n v="1.9E-2"/>
    <n v="26058"/>
    <m/>
    <n v="1.2E-2"/>
    <s v="H"/>
  </r>
  <r>
    <m/>
    <x v="10"/>
    <s v="LEVANTE"/>
    <n v="33"/>
    <x v="32"/>
    <x v="4"/>
    <x v="6"/>
    <n v="5.6"/>
    <n v="1.8700000000000001E-2"/>
    <n v="1.8700000000000001E-2"/>
    <n v="26058"/>
    <m/>
    <n v="1.2E-2"/>
    <s v="G"/>
  </r>
  <r>
    <m/>
    <x v="10"/>
    <s v="LEVANTE"/>
    <n v="33"/>
    <x v="32"/>
    <x v="4"/>
    <x v="6"/>
    <n v="5.6"/>
    <n v="2.7199999999999998E-2"/>
    <n v="2.7199999999999998E-2"/>
    <n v="26058"/>
    <m/>
    <n v="1.2E-2"/>
    <s v="K"/>
  </r>
  <r>
    <m/>
    <x v="10"/>
    <s v="LEVANTE"/>
    <n v="33"/>
    <x v="32"/>
    <x v="4"/>
    <x v="6"/>
    <n v="5.6"/>
    <n v="2.3E-2"/>
    <n v="2.3E-2"/>
    <n v="26058"/>
    <m/>
    <n v="1.2E-2"/>
    <s v="J"/>
  </r>
  <r>
    <m/>
    <x v="1"/>
    <s v="LEVANTE"/>
    <n v="34"/>
    <x v="33"/>
    <x v="4"/>
    <x v="6"/>
    <n v="5.6"/>
    <n v="1.9599999999999999E-2"/>
    <n v="1.9599999999999999E-2"/>
    <n v="26057"/>
    <m/>
    <n v="0.02"/>
    <s v="H"/>
  </r>
  <r>
    <m/>
    <x v="1"/>
    <s v="LEVANTE"/>
    <n v="34"/>
    <x v="33"/>
    <x v="4"/>
    <x v="6"/>
    <n v="5.6"/>
    <n v="1.5299999999999999E-2"/>
    <n v="1.5299999999999999E-2"/>
    <n v="26057"/>
    <m/>
    <n v="0.02"/>
    <s v="F"/>
  </r>
  <r>
    <m/>
    <x v="1"/>
    <s v="LEVANTE"/>
    <n v="34"/>
    <x v="33"/>
    <x v="4"/>
    <x v="6"/>
    <n v="5.6"/>
    <n v="2.7900000000000001E-2"/>
    <n v="2.7900000000000001E-2"/>
    <n v="26057"/>
    <m/>
    <n v="0.02"/>
    <s v="L"/>
  </r>
  <r>
    <m/>
    <x v="1"/>
    <s v="LEVANTE"/>
    <n v="34"/>
    <x v="33"/>
    <x v="4"/>
    <x v="6"/>
    <n v="5.6"/>
    <n v="0.02"/>
    <n v="0.02"/>
    <n v="26057"/>
    <m/>
    <n v="0.02"/>
    <s v="H"/>
  </r>
  <r>
    <m/>
    <x v="1"/>
    <s v="LEVANTE"/>
    <n v="34"/>
    <x v="33"/>
    <x v="4"/>
    <x v="6"/>
    <n v="5.6"/>
    <n v="2.06E-2"/>
    <n v="2.06E-2"/>
    <n v="26057"/>
    <m/>
    <n v="0.02"/>
    <s v="H"/>
  </r>
  <r>
    <m/>
    <x v="11"/>
    <s v="DRITF"/>
    <n v="35"/>
    <x v="34"/>
    <x v="4"/>
    <x v="6"/>
    <n v="5.6"/>
    <n v="8.6E-3"/>
    <n v="8.6E-3"/>
    <n v="26059"/>
    <m/>
    <n v="5.0000000000000001E-3"/>
    <s v="A"/>
  </r>
  <r>
    <m/>
    <x v="11"/>
    <s v="DRITF"/>
    <n v="35"/>
    <x v="34"/>
    <x v="4"/>
    <x v="6"/>
    <n v="5.6"/>
    <n v="8.3000000000000001E-3"/>
    <n v="8.3000000000000001E-3"/>
    <n v="26059"/>
    <m/>
    <n v="5.0000000000000001E-3"/>
    <s v="A"/>
  </r>
  <r>
    <m/>
    <x v="11"/>
    <s v="DRITF"/>
    <n v="35"/>
    <x v="34"/>
    <x v="4"/>
    <x v="6"/>
    <n v="5.6"/>
    <n v="9.4000000000000004E-3"/>
    <n v="9.4000000000000004E-3"/>
    <n v="26059"/>
    <m/>
    <n v="5.0000000000000001E-3"/>
    <s v="B"/>
  </r>
  <r>
    <m/>
    <x v="11"/>
    <s v="DRITF"/>
    <n v="35"/>
    <x v="34"/>
    <x v="4"/>
    <x v="6"/>
    <n v="5.6"/>
    <n v="7.0000000000000001E-3"/>
    <n v="7.0000000000000001E-3"/>
    <n v="26059"/>
    <m/>
    <n v="5.0000000000000001E-3"/>
    <s v="Reserva"/>
  </r>
  <r>
    <m/>
    <x v="11"/>
    <s v="DRITF"/>
    <n v="35"/>
    <x v="34"/>
    <x v="4"/>
    <x v="6"/>
    <n v="5.6"/>
    <n v="6.7999999999999996E-3"/>
    <n v="6.7999999999999996E-3"/>
    <n v="26059"/>
    <m/>
    <n v="5.0000000000000001E-3"/>
    <s v="Reserva"/>
  </r>
  <r>
    <m/>
    <x v="5"/>
    <s v="LEVANTE"/>
    <n v="36"/>
    <x v="35"/>
    <x v="4"/>
    <x v="6"/>
    <n v="5.6"/>
    <n v="1.14E-2"/>
    <n v="1.14E-2"/>
    <n v="26059"/>
    <m/>
    <n v="8.0000000000000002E-3"/>
    <s v="C"/>
  </r>
  <r>
    <m/>
    <x v="3"/>
    <s v="LEVANTE"/>
    <n v="37"/>
    <x v="36"/>
    <x v="5"/>
    <x v="6"/>
    <n v="5.6"/>
    <n v="1.95E-2"/>
    <n v="1.95E-2"/>
    <n v="26060"/>
    <m/>
    <n v="1.0999999999999999E-2"/>
    <s v="H"/>
  </r>
  <r>
    <m/>
    <x v="3"/>
    <s v="LEVANTE"/>
    <n v="37"/>
    <x v="36"/>
    <x v="5"/>
    <x v="6"/>
    <n v="5.6"/>
    <n v="1.8499999999999999E-2"/>
    <n v="1.8499999999999999E-2"/>
    <n v="26060"/>
    <m/>
    <n v="1.0999999999999999E-2"/>
    <s v="G"/>
  </r>
  <r>
    <m/>
    <x v="3"/>
    <s v="LEVANTE"/>
    <n v="37"/>
    <x v="36"/>
    <x v="5"/>
    <x v="6"/>
    <n v="5.6"/>
    <n v="1.9E-2"/>
    <n v="1.9E-2"/>
    <n v="26060"/>
    <m/>
    <n v="1.0999999999999999E-2"/>
    <s v="H"/>
  </r>
  <r>
    <m/>
    <x v="11"/>
    <s v="DRITF"/>
    <n v="38"/>
    <x v="37"/>
    <x v="5"/>
    <x v="6"/>
    <n v="5.6"/>
    <n v="5.1000000000000004E-3"/>
    <n v="5.1000000000000004E-3"/>
    <n v="26060"/>
    <m/>
    <n v="6.0000000000000001E-3"/>
    <s v="Descarte"/>
  </r>
  <r>
    <m/>
    <x v="11"/>
    <s v="DRITF"/>
    <n v="38"/>
    <x v="37"/>
    <x v="5"/>
    <x v="6"/>
    <n v="5.6"/>
    <n v="6.7000000000000002E-3"/>
    <n v="6.7000000000000002E-3"/>
    <n v="26060"/>
    <m/>
    <n v="6.0000000000000001E-3"/>
    <s v="Reserva"/>
  </r>
  <r>
    <m/>
    <x v="11"/>
    <s v="DRITF"/>
    <n v="38"/>
    <x v="37"/>
    <x v="5"/>
    <x v="6"/>
    <n v="5.6"/>
    <n v="4.5999999999999999E-3"/>
    <n v="4.5999999999999999E-3"/>
    <n v="26060"/>
    <m/>
    <n v="6.0000000000000001E-3"/>
    <s v="Descarte"/>
  </r>
  <r>
    <m/>
    <x v="11"/>
    <s v="DRITF"/>
    <n v="38"/>
    <x v="37"/>
    <x v="5"/>
    <x v="6"/>
    <n v="5.6"/>
    <n v="3.8E-3"/>
    <n v="3.8E-3"/>
    <n v="26060"/>
    <m/>
    <n v="6.0000000000000001E-3"/>
    <s v="Descarte"/>
  </r>
  <r>
    <m/>
    <x v="11"/>
    <s v="DRITF"/>
    <n v="38"/>
    <x v="37"/>
    <x v="5"/>
    <x v="6"/>
    <n v="5.6"/>
    <n v="3.8999999999999998E-3"/>
    <n v="3.8999999999999998E-3"/>
    <n v="26060"/>
    <m/>
    <n v="6.0000000000000001E-3"/>
    <s v="Descarte"/>
  </r>
  <r>
    <m/>
    <x v="1"/>
    <s v="LEVANTE"/>
    <n v="39"/>
    <x v="38"/>
    <x v="5"/>
    <x v="6"/>
    <n v="5.6"/>
    <n v="1.8700000000000001E-2"/>
    <n v="1.8700000000000001E-2"/>
    <n v="26061"/>
    <m/>
    <n v="1.7000000000000001E-2"/>
    <s v="G"/>
  </r>
  <r>
    <m/>
    <x v="1"/>
    <s v="LEVANTE"/>
    <n v="39"/>
    <x v="38"/>
    <x v="5"/>
    <x v="6"/>
    <n v="5.6"/>
    <n v="2.5899999999999999E-2"/>
    <n v="2.5899999999999999E-2"/>
    <n v="26061"/>
    <m/>
    <n v="1.7000000000000001E-2"/>
    <s v="K"/>
  </r>
  <r>
    <m/>
    <x v="1"/>
    <s v="LEVANTE"/>
    <n v="39"/>
    <x v="38"/>
    <x v="5"/>
    <x v="6"/>
    <n v="5.6"/>
    <n v="2.6599999999999999E-2"/>
    <n v="2.6599999999999999E-2"/>
    <n v="26061"/>
    <m/>
    <n v="1.7000000000000001E-2"/>
    <s v="K"/>
  </r>
  <r>
    <m/>
    <x v="1"/>
    <s v="LEVANTE"/>
    <n v="39"/>
    <x v="38"/>
    <x v="5"/>
    <x v="6"/>
    <n v="5.6"/>
    <n v="2.47E-2"/>
    <n v="2.47E-2"/>
    <n v="26061"/>
    <m/>
    <n v="1.7000000000000001E-2"/>
    <s v="J"/>
  </r>
  <r>
    <m/>
    <x v="10"/>
    <s v="LEVANTE"/>
    <n v="40"/>
    <x v="39"/>
    <x v="5"/>
    <x v="6"/>
    <n v="5.6"/>
    <n v="2.5399999999999999E-2"/>
    <n v="2.5399999999999999E-2"/>
    <n v="26061"/>
    <m/>
    <n v="1.2999999999999999E-2"/>
    <s v="K"/>
  </r>
  <r>
    <m/>
    <x v="3"/>
    <s v="LEVANTE"/>
    <n v="41"/>
    <x v="40"/>
    <x v="2"/>
    <x v="7"/>
    <n v="5.6"/>
    <n v="3.0099999999999998E-2"/>
    <n v="3.0099999999999998E-2"/>
    <n v="26062"/>
    <m/>
    <n v="1.7999999999999999E-2"/>
    <s v="L"/>
  </r>
  <r>
    <m/>
    <x v="3"/>
    <s v="LEVANTE"/>
    <n v="41"/>
    <x v="40"/>
    <x v="2"/>
    <x v="7"/>
    <n v="5.6"/>
    <n v="1.5699999999999999E-2"/>
    <n v="1.5699999999999999E-2"/>
    <n v="26062"/>
    <m/>
    <n v="1.7999999999999999E-2"/>
    <s v="F"/>
  </r>
  <r>
    <m/>
    <x v="3"/>
    <s v="LEVANTE"/>
    <n v="41"/>
    <x v="40"/>
    <x v="2"/>
    <x v="7"/>
    <n v="5.6"/>
    <n v="2.0899999999999998E-2"/>
    <n v="2.0899999999999998E-2"/>
    <n v="26062"/>
    <m/>
    <n v="1.7999999999999999E-2"/>
    <s v="H"/>
  </r>
  <r>
    <m/>
    <x v="3"/>
    <s v="LEVANTE"/>
    <n v="41"/>
    <x v="40"/>
    <x v="2"/>
    <x v="7"/>
    <n v="5.6"/>
    <n v="2.2100000000000002E-2"/>
    <n v="2.2100000000000002E-2"/>
    <n v="26062"/>
    <m/>
    <n v="1.7999999999999999E-2"/>
    <s v="I"/>
  </r>
  <r>
    <m/>
    <x v="12"/>
    <s v="LEVANTE"/>
    <n v="42"/>
    <x v="41"/>
    <x v="2"/>
    <x v="7"/>
    <n v="5.6"/>
    <n v="1.3899999999999999E-2"/>
    <n v="1.3899999999999999E-2"/>
    <n v="26063"/>
    <m/>
    <n v="1.9E-2"/>
    <s v="E"/>
  </r>
  <r>
    <m/>
    <x v="12"/>
    <s v="LEVANTE"/>
    <n v="42"/>
    <x v="41"/>
    <x v="2"/>
    <x v="7"/>
    <n v="5.6"/>
    <n v="1.7100000000000001E-2"/>
    <n v="1.7100000000000001E-2"/>
    <n v="26063"/>
    <m/>
    <n v="1.9E-2"/>
    <s v="F"/>
  </r>
  <r>
    <m/>
    <x v="12"/>
    <s v="LEVANTE"/>
    <n v="42"/>
    <x v="41"/>
    <x v="2"/>
    <x v="7"/>
    <n v="5.6"/>
    <n v="1.77E-2"/>
    <n v="1.77E-2"/>
    <n v="26063"/>
    <m/>
    <n v="1.9E-2"/>
    <s v="G"/>
  </r>
  <r>
    <m/>
    <x v="12"/>
    <s v="LEVANTE"/>
    <n v="42"/>
    <x v="41"/>
    <x v="2"/>
    <x v="7"/>
    <n v="5.6"/>
    <n v="2.0799999999999999E-2"/>
    <n v="2.0799999999999999E-2"/>
    <n v="26063"/>
    <m/>
    <n v="1.9E-2"/>
    <s v="H"/>
  </r>
  <r>
    <m/>
    <x v="12"/>
    <s v="LEVANTE"/>
    <n v="42"/>
    <x v="41"/>
    <x v="2"/>
    <x v="7"/>
    <n v="5.6"/>
    <n v="1.9800000000000002E-2"/>
    <n v="1.9800000000000002E-2"/>
    <n v="26063"/>
    <m/>
    <n v="1.9E-2"/>
    <s v="H"/>
  </r>
  <r>
    <m/>
    <x v="12"/>
    <s v="LEVANTE"/>
    <n v="42"/>
    <x v="41"/>
    <x v="2"/>
    <x v="7"/>
    <n v="5.6"/>
    <n v="1.5900000000000001E-2"/>
    <n v="1.5900000000000001E-2"/>
    <n v="26063"/>
    <m/>
    <n v="1.9E-2"/>
    <s v="F"/>
  </r>
  <r>
    <m/>
    <x v="12"/>
    <s v="LEVANTE"/>
    <n v="42"/>
    <x v="41"/>
    <x v="2"/>
    <x v="7"/>
    <n v="5.6"/>
    <n v="1.67E-2"/>
    <n v="1.67E-2"/>
    <n v="26063"/>
    <m/>
    <n v="1.9E-2"/>
    <s v="F"/>
  </r>
  <r>
    <m/>
    <x v="1"/>
    <s v="LEVANTE"/>
    <n v="43"/>
    <x v="42"/>
    <x v="3"/>
    <x v="7"/>
    <n v="5.6"/>
    <n v="1.8700000000000001E-2"/>
    <n v="1.8700000000000001E-2"/>
    <n v="26064"/>
    <m/>
    <n v="1.4999999999999999E-2"/>
    <s v="G"/>
  </r>
  <r>
    <m/>
    <x v="1"/>
    <s v="LEVANTE"/>
    <n v="43"/>
    <x v="42"/>
    <x v="3"/>
    <x v="7"/>
    <n v="5.6"/>
    <n v="1.7500000000000002E-2"/>
    <n v="1.7500000000000002E-2"/>
    <n v="26064"/>
    <m/>
    <n v="1.4999999999999999E-2"/>
    <s v="G"/>
  </r>
  <r>
    <m/>
    <x v="1"/>
    <s v="LEVANTE"/>
    <n v="43"/>
    <x v="42"/>
    <x v="3"/>
    <x v="7"/>
    <n v="5.6"/>
    <n v="1.7600000000000001E-2"/>
    <n v="1.7600000000000001E-2"/>
    <n v="26064"/>
    <m/>
    <n v="1.4999999999999999E-2"/>
    <s v="G"/>
  </r>
  <r>
    <m/>
    <x v="6"/>
    <s v="REC"/>
    <n v="44"/>
    <x v="43"/>
    <x v="3"/>
    <x v="7"/>
    <n v="5.6"/>
    <n v="1.06E-2"/>
    <n v="1.06E-2"/>
    <n v="26064"/>
    <m/>
    <n v="1.2999999999999999E-2"/>
    <s v="C"/>
  </r>
  <r>
    <m/>
    <x v="6"/>
    <s v="REC"/>
    <n v="44"/>
    <x v="43"/>
    <x v="3"/>
    <x v="7"/>
    <n v="5.6"/>
    <n v="1.8200000000000001E-2"/>
    <n v="1.8200000000000001E-2"/>
    <n v="26064"/>
    <m/>
    <n v="1.2999999999999999E-2"/>
    <s v="G"/>
  </r>
  <r>
    <m/>
    <x v="6"/>
    <s v="REC"/>
    <n v="44"/>
    <x v="43"/>
    <x v="3"/>
    <x v="7"/>
    <n v="5.6"/>
    <n v="0.02"/>
    <n v="0.02"/>
    <n v="26064"/>
    <m/>
    <n v="1.2999999999999999E-2"/>
    <s v="H"/>
  </r>
  <r>
    <m/>
    <x v="10"/>
    <s v="LEVANTE"/>
    <n v="45"/>
    <x v="44"/>
    <x v="3"/>
    <x v="7"/>
    <n v="5.6"/>
    <n v="2.0799999999999999E-2"/>
    <n v="2.0799999999999999E-2"/>
    <n v="26065"/>
    <m/>
    <n v="1.7999999999999999E-2"/>
    <s v="H"/>
  </r>
  <r>
    <m/>
    <x v="10"/>
    <s v="LEVANTE"/>
    <n v="45"/>
    <x v="44"/>
    <x v="3"/>
    <x v="7"/>
    <n v="5.6"/>
    <n v="2.12E-2"/>
    <n v="2.12E-2"/>
    <n v="26065"/>
    <m/>
    <n v="1.7999999999999999E-2"/>
    <s v="I"/>
  </r>
  <r>
    <m/>
    <x v="10"/>
    <s v="LEVANTE"/>
    <n v="45"/>
    <x v="44"/>
    <x v="3"/>
    <x v="7"/>
    <n v="5.6"/>
    <n v="1.9199999999999998E-2"/>
    <n v="1.9199999999999998E-2"/>
    <n v="26065"/>
    <m/>
    <n v="1.7999999999999999E-2"/>
    <s v="H"/>
  </r>
  <r>
    <m/>
    <x v="10"/>
    <s v="LEVANTE"/>
    <n v="45"/>
    <x v="44"/>
    <x v="3"/>
    <x v="7"/>
    <n v="5.6"/>
    <n v="1.84E-2"/>
    <n v="1.84E-2"/>
    <n v="26065"/>
    <m/>
    <n v="1.7999999999999999E-2"/>
    <s v="G"/>
  </r>
  <r>
    <m/>
    <x v="10"/>
    <s v="LEVANTE"/>
    <n v="45"/>
    <x v="44"/>
    <x v="3"/>
    <x v="7"/>
    <n v="5.6"/>
    <n v="2.3699999999999999E-2"/>
    <n v="2.3699999999999999E-2"/>
    <n v="26065"/>
    <m/>
    <n v="1.7999999999999999E-2"/>
    <s v="J"/>
  </r>
  <r>
    <m/>
    <x v="10"/>
    <s v="LEVANTE"/>
    <n v="46"/>
    <x v="45"/>
    <x v="3"/>
    <x v="7"/>
    <n v="5.6"/>
    <n v="2.3099999999999999E-2"/>
    <n v="2.3099999999999999E-2"/>
    <n v="26065"/>
    <m/>
    <n v="0.01"/>
    <s v="J"/>
  </r>
  <r>
    <m/>
    <x v="10"/>
    <s v="LEVANTE"/>
    <n v="46"/>
    <x v="45"/>
    <x v="3"/>
    <x v="7"/>
    <n v="5.6"/>
    <n v="2.4500000000000001E-2"/>
    <n v="2.4500000000000001E-2"/>
    <n v="26065"/>
    <m/>
    <n v="0.01"/>
    <s v="J"/>
  </r>
  <r>
    <m/>
    <x v="10"/>
    <s v="LEVANTE"/>
    <n v="47"/>
    <x v="46"/>
    <x v="4"/>
    <x v="7"/>
    <n v="5.6"/>
    <n v="2.1999999999999999E-2"/>
    <n v="2.1999999999999999E-2"/>
    <n v="26068"/>
    <m/>
    <n v="0.01"/>
    <s v="I"/>
  </r>
  <r>
    <m/>
    <x v="10"/>
    <s v="LEVANTE"/>
    <n v="47"/>
    <x v="46"/>
    <x v="4"/>
    <x v="7"/>
    <n v="5.6"/>
    <n v="2.0400000000000001E-2"/>
    <n v="2.0400000000000001E-2"/>
    <n v="26068"/>
    <m/>
    <n v="0.01"/>
    <s v="H"/>
  </r>
  <r>
    <m/>
    <x v="10"/>
    <s v="LEVANTE"/>
    <n v="47"/>
    <x v="46"/>
    <x v="4"/>
    <x v="7"/>
    <n v="5.6"/>
    <n v="2.4500000000000001E-2"/>
    <n v="2.4500000000000001E-2"/>
    <n v="26068"/>
    <m/>
    <n v="0.01"/>
    <s v="J"/>
  </r>
  <r>
    <m/>
    <x v="10"/>
    <s v="LEVANTE"/>
    <n v="47"/>
    <x v="46"/>
    <x v="4"/>
    <x v="7"/>
    <n v="5.6"/>
    <n v="1.8599999999999998E-2"/>
    <n v="1.8599999999999998E-2"/>
    <n v="26068"/>
    <m/>
    <n v="0.01"/>
    <s v="G"/>
  </r>
  <r>
    <m/>
    <x v="1"/>
    <s v="LEVANTE"/>
    <n v="48"/>
    <x v="47"/>
    <x v="4"/>
    <x v="7"/>
    <n v="5.6"/>
    <n v="1.04E-2"/>
    <n v="1.04E-2"/>
    <n v="26068"/>
    <m/>
    <n v="0.01"/>
    <s v="B"/>
  </r>
  <r>
    <m/>
    <x v="1"/>
    <s v="LEVANTE"/>
    <n v="48"/>
    <x v="47"/>
    <x v="4"/>
    <x v="7"/>
    <n v="5.6"/>
    <n v="1.84E-2"/>
    <n v="1.84E-2"/>
    <n v="26068"/>
    <m/>
    <n v="0.01"/>
    <s v="G"/>
  </r>
  <r>
    <m/>
    <x v="1"/>
    <s v="LEVANTE"/>
    <n v="48"/>
    <x v="47"/>
    <x v="4"/>
    <x v="7"/>
    <n v="5.6"/>
    <n v="1.9699999999999999E-2"/>
    <n v="1.9699999999999999E-2"/>
    <n v="26068"/>
    <m/>
    <n v="0.01"/>
    <s v="H"/>
  </r>
  <r>
    <m/>
    <x v="1"/>
    <s v="LEVANTE"/>
    <n v="48"/>
    <x v="47"/>
    <x v="4"/>
    <x v="7"/>
    <n v="5.6"/>
    <n v="2.2100000000000002E-2"/>
    <n v="2.2100000000000002E-2"/>
    <n v="26068"/>
    <m/>
    <n v="0.01"/>
    <s v="I"/>
  </r>
  <r>
    <m/>
    <x v="13"/>
    <s v="LEVANTE"/>
    <n v="49"/>
    <x v="48"/>
    <x v="4"/>
    <x v="7"/>
    <n v="5.6"/>
    <n v="2.0400000000000001E-2"/>
    <n v="2.0400000000000001E-2"/>
    <n v="26069"/>
    <m/>
    <n v="1.9E-2"/>
    <s v="H"/>
  </r>
  <r>
    <m/>
    <x v="13"/>
    <s v="LEVANTE"/>
    <n v="49"/>
    <x v="48"/>
    <x v="4"/>
    <x v="7"/>
    <n v="5.6"/>
    <n v="1.9400000000000001E-2"/>
    <n v="1.9400000000000001E-2"/>
    <n v="26069"/>
    <m/>
    <n v="1.9E-2"/>
    <s v="H"/>
  </r>
  <r>
    <m/>
    <x v="14"/>
    <s v="FRENTE"/>
    <n v="50"/>
    <x v="49"/>
    <x v="4"/>
    <x v="7"/>
    <n v="5.6"/>
    <n v="3.0800000000000001E-2"/>
    <n v="3.0800000000000001E-2"/>
    <n v="26069"/>
    <m/>
    <n v="2.1000000000000001E-2"/>
    <s v="L"/>
  </r>
  <r>
    <m/>
    <x v="14"/>
    <s v="FRENTE"/>
    <n v="50"/>
    <x v="49"/>
    <x v="4"/>
    <x v="7"/>
    <n v="5.6"/>
    <n v="1.46E-2"/>
    <n v="1.46E-2"/>
    <n v="26069"/>
    <m/>
    <n v="2.1000000000000001E-2"/>
    <s v="E"/>
  </r>
  <r>
    <m/>
    <x v="15"/>
    <s v="FRENTE"/>
    <n v="51"/>
    <x v="50"/>
    <x v="4"/>
    <x v="7"/>
    <n v="5.6"/>
    <n v="1.7000000000000001E-2"/>
    <n v="1.7000000000000001E-2"/>
    <n v="26070"/>
    <m/>
    <n v="1.2E-2"/>
    <s v="F"/>
  </r>
  <r>
    <m/>
    <x v="15"/>
    <s v="FRENTE"/>
    <n v="51"/>
    <x v="50"/>
    <x v="4"/>
    <x v="7"/>
    <n v="5.6"/>
    <n v="1.41E-2"/>
    <n v="1.41E-2"/>
    <n v="26070"/>
    <m/>
    <n v="1.2E-2"/>
    <s v="E"/>
  </r>
  <r>
    <m/>
    <x v="15"/>
    <s v="FRENTE"/>
    <n v="51"/>
    <x v="50"/>
    <x v="4"/>
    <x v="7"/>
    <n v="5.6"/>
    <n v="1.8700000000000001E-2"/>
    <n v="1.8700000000000001E-2"/>
    <n v="26070"/>
    <m/>
    <n v="1.2E-2"/>
    <s v="G"/>
  </r>
  <r>
    <m/>
    <x v="15"/>
    <s v="FRENTE"/>
    <n v="51"/>
    <x v="50"/>
    <x v="4"/>
    <x v="7"/>
    <n v="5.6"/>
    <n v="1.35E-2"/>
    <n v="1.35E-2"/>
    <n v="26070"/>
    <m/>
    <n v="1.2E-2"/>
    <s v="E"/>
  </r>
  <r>
    <m/>
    <x v="15"/>
    <s v="FRENTE"/>
    <n v="51"/>
    <x v="50"/>
    <x v="4"/>
    <x v="7"/>
    <n v="5.6"/>
    <n v="9.5999999999999992E-3"/>
    <n v="9.5999999999999992E-3"/>
    <n v="26070"/>
    <m/>
    <n v="1.2E-2"/>
    <s v="B"/>
  </r>
  <r>
    <m/>
    <x v="15"/>
    <s v="FRENTE"/>
    <n v="51"/>
    <x v="50"/>
    <x v="4"/>
    <x v="7"/>
    <n v="5.6"/>
    <n v="1.0699999999999999E-2"/>
    <n v="1.0699999999999999E-2"/>
    <n v="26070"/>
    <m/>
    <n v="1.2E-2"/>
    <s v="C"/>
  </r>
  <r>
    <m/>
    <x v="1"/>
    <s v="LEVANTE"/>
    <n v="52"/>
    <x v="51"/>
    <x v="5"/>
    <x v="7"/>
    <n v="5.6"/>
    <n v="2.3599999999999999E-2"/>
    <n v="2.3599999999999999E-2"/>
    <n v="26071"/>
    <m/>
    <n v="1.4999999999999999E-2"/>
    <s v="J"/>
  </r>
  <r>
    <m/>
    <x v="1"/>
    <s v="LEVANTE"/>
    <n v="52"/>
    <x v="51"/>
    <x v="5"/>
    <x v="7"/>
    <n v="5.6"/>
    <n v="2.4500000000000001E-2"/>
    <n v="2.4500000000000001E-2"/>
    <n v="26071"/>
    <m/>
    <n v="1.4999999999999999E-2"/>
    <s v="J"/>
  </r>
  <r>
    <m/>
    <x v="1"/>
    <s v="LEVANTE"/>
    <n v="52"/>
    <x v="51"/>
    <x v="5"/>
    <x v="7"/>
    <n v="5.6"/>
    <n v="2.3199999999999998E-2"/>
    <n v="2.3199999999999998E-2"/>
    <n v="26071"/>
    <m/>
    <n v="1.4999999999999999E-2"/>
    <s v="J"/>
  </r>
  <r>
    <m/>
    <x v="16"/>
    <s v="LEVANTE"/>
    <n v="53"/>
    <x v="52"/>
    <x v="5"/>
    <x v="7"/>
    <n v="5.6"/>
    <n v="1.1900000000000001E-2"/>
    <n v="1.1900000000000001E-2"/>
    <n v="26071"/>
    <m/>
    <n v="4.0000000000000001E-3"/>
    <s v="C"/>
  </r>
  <r>
    <m/>
    <x v="16"/>
    <s v="LEVANTE"/>
    <n v="53"/>
    <x v="52"/>
    <x v="5"/>
    <x v="7"/>
    <n v="5.6"/>
    <n v="8.6E-3"/>
    <n v="8.6E-3"/>
    <n v="26071"/>
    <m/>
    <n v="4.0000000000000001E-3"/>
    <s v="A"/>
  </r>
  <r>
    <m/>
    <x v="16"/>
    <s v="LEVANTE"/>
    <n v="54"/>
    <x v="53"/>
    <x v="5"/>
    <x v="7"/>
    <n v="5.6"/>
    <n v="8.9999999999999993E-3"/>
    <n v="8.9999999999999993E-3"/>
    <n v="26071"/>
    <m/>
    <n v="4.0000000000000001E-3"/>
    <s v="B"/>
  </r>
  <r>
    <m/>
    <x v="16"/>
    <s v="LEVANTE"/>
    <n v="54"/>
    <x v="53"/>
    <x v="5"/>
    <x v="7"/>
    <n v="5.6"/>
    <n v="6.4000000000000003E-3"/>
    <n v="6.4000000000000003E-3"/>
    <n v="26071"/>
    <m/>
    <n v="4.0000000000000001E-3"/>
    <s v="Reserva"/>
  </r>
  <r>
    <m/>
    <x v="16"/>
    <s v="LEVANTE"/>
    <n v="54"/>
    <x v="53"/>
    <x v="5"/>
    <x v="7"/>
    <n v="5.6"/>
    <n v="6.7000000000000002E-3"/>
    <n v="6.7000000000000002E-3"/>
    <n v="26071"/>
    <m/>
    <n v="4.0000000000000001E-3"/>
    <s v="Reserva"/>
  </r>
  <r>
    <m/>
    <x v="16"/>
    <s v="LEVANTE"/>
    <n v="54"/>
    <x v="53"/>
    <x v="5"/>
    <x v="7"/>
    <n v="5.6"/>
    <n v="6.0000000000000001E-3"/>
    <n v="6.0000000000000001E-3"/>
    <n v="26071"/>
    <m/>
    <n v="4.0000000000000001E-3"/>
    <s v="Reserva"/>
  </r>
  <r>
    <m/>
    <x v="1"/>
    <s v="LEVANTE"/>
    <n v="55"/>
    <x v="54"/>
    <x v="2"/>
    <x v="8"/>
    <n v="5.6"/>
    <n v="2.3400000000000001E-2"/>
    <n v="2.3400000000000001E-2"/>
    <n v="26072"/>
    <m/>
    <n v="1.2E-2"/>
    <s v="J"/>
  </r>
  <r>
    <m/>
    <x v="1"/>
    <s v="LEVANTE"/>
    <n v="55"/>
    <x v="54"/>
    <x v="2"/>
    <x v="8"/>
    <n v="5.6"/>
    <n v="2.2499999999999999E-2"/>
    <n v="2.2499999999999999E-2"/>
    <n v="26072"/>
    <m/>
    <n v="1.2E-2"/>
    <s v="J"/>
  </r>
  <r>
    <m/>
    <x v="1"/>
    <s v="LEVANTE"/>
    <n v="55"/>
    <x v="54"/>
    <x v="2"/>
    <x v="8"/>
    <n v="5.6"/>
    <n v="2.0199999999999999E-2"/>
    <n v="2.0199999999999999E-2"/>
    <n v="26072"/>
    <m/>
    <n v="1.2E-2"/>
    <s v="H"/>
  </r>
  <r>
    <m/>
    <x v="10"/>
    <s v="LEVANTE"/>
    <n v="56"/>
    <x v="55"/>
    <x v="2"/>
    <x v="8"/>
    <n v="5.6"/>
    <n v="1.15E-2"/>
    <n v="1.15E-2"/>
    <n v="26072"/>
    <m/>
    <n v="1.4999999999999999E-2"/>
    <s v="C"/>
  </r>
  <r>
    <m/>
    <x v="10"/>
    <s v="LEVANTE"/>
    <n v="56"/>
    <x v="55"/>
    <x v="2"/>
    <x v="8"/>
    <n v="5.6"/>
    <n v="1.35E-2"/>
    <n v="1.35E-2"/>
    <n v="26072"/>
    <m/>
    <n v="1.4999999999999999E-2"/>
    <s v="E"/>
  </r>
  <r>
    <m/>
    <x v="10"/>
    <s v="LEVANTE"/>
    <n v="56"/>
    <x v="55"/>
    <x v="2"/>
    <x v="8"/>
    <n v="5.6"/>
    <n v="1.9800000000000002E-2"/>
    <n v="1.9800000000000002E-2"/>
    <n v="26072"/>
    <m/>
    <n v="1.4999999999999999E-2"/>
    <s v="H"/>
  </r>
  <r>
    <m/>
    <x v="10"/>
    <s v="LEVANTE"/>
    <n v="56"/>
    <x v="55"/>
    <x v="2"/>
    <x v="8"/>
    <n v="5.6"/>
    <n v="1.8800000000000001E-2"/>
    <n v="1.8800000000000001E-2"/>
    <n v="26072"/>
    <m/>
    <n v="1.4999999999999999E-2"/>
    <s v="G"/>
  </r>
  <r>
    <m/>
    <x v="5"/>
    <s v="LEVANTE"/>
    <n v="57"/>
    <x v="56"/>
    <x v="2"/>
    <x v="8"/>
    <n v="5.6"/>
    <n v="1.1900000000000001E-2"/>
    <n v="1.1900000000000001E-2"/>
    <n v="26073"/>
    <m/>
    <n v="0.01"/>
    <s v="C"/>
  </r>
  <r>
    <m/>
    <x v="5"/>
    <s v="LEVANTE"/>
    <n v="57"/>
    <x v="56"/>
    <x v="2"/>
    <x v="8"/>
    <n v="5.6"/>
    <n v="1.61E-2"/>
    <n v="1.61E-2"/>
    <n v="26073"/>
    <m/>
    <n v="0.01"/>
    <s v="F"/>
  </r>
  <r>
    <m/>
    <x v="5"/>
    <s v="LEVANTE"/>
    <n v="57"/>
    <x v="56"/>
    <x v="2"/>
    <x v="8"/>
    <n v="5.6"/>
    <n v="1.9E-2"/>
    <n v="1.9E-2"/>
    <n v="26073"/>
    <m/>
    <n v="0.01"/>
    <s v="H"/>
  </r>
  <r>
    <m/>
    <x v="5"/>
    <s v="LEVANTE"/>
    <n v="57"/>
    <x v="56"/>
    <x v="2"/>
    <x v="8"/>
    <n v="5.6"/>
    <n v="8.5000000000000006E-3"/>
    <n v="8.5000000000000006E-3"/>
    <n v="26073"/>
    <m/>
    <n v="0.01"/>
    <s v="A"/>
  </r>
  <r>
    <m/>
    <x v="6"/>
    <s v="FRENTE"/>
    <n v="58"/>
    <x v="57"/>
    <x v="3"/>
    <x v="8"/>
    <n v="5.6"/>
    <n v="3.6600000000000001E-2"/>
    <n v="3.6600000000000001E-2"/>
    <n v="26074"/>
    <m/>
    <n v="1.9E-2"/>
    <s v="L"/>
  </r>
  <r>
    <m/>
    <x v="6"/>
    <s v="FRENTE"/>
    <n v="58"/>
    <x v="57"/>
    <x v="3"/>
    <x v="8"/>
    <n v="5.6"/>
    <n v="2.0899999999999998E-2"/>
    <n v="2.0899999999999998E-2"/>
    <n v="26074"/>
    <m/>
    <n v="1.9E-2"/>
    <s v="H"/>
  </r>
  <r>
    <m/>
    <x v="6"/>
    <s v="FRENTE"/>
    <n v="58"/>
    <x v="57"/>
    <x v="3"/>
    <x v="8"/>
    <n v="5.6"/>
    <n v="1.7999999999999999E-2"/>
    <n v="1.7999999999999999E-2"/>
    <n v="26074"/>
    <m/>
    <n v="1.9E-2"/>
    <s v="G"/>
  </r>
  <r>
    <m/>
    <x v="17"/>
    <s v="LEVANTE"/>
    <n v="59"/>
    <x v="58"/>
    <x v="3"/>
    <x v="8"/>
    <n v="5.6"/>
    <n v="6.6E-3"/>
    <n v="6.6E-3"/>
    <n v="26074"/>
    <m/>
    <n v="1.4999999999999999E-2"/>
    <s v="Reserva"/>
  </r>
  <r>
    <m/>
    <x v="17"/>
    <s v="LEVANTE"/>
    <n v="59"/>
    <x v="58"/>
    <x v="3"/>
    <x v="8"/>
    <n v="5.6"/>
    <n v="5.5999999999999999E-3"/>
    <n v="5.5999999999999999E-3"/>
    <n v="26074"/>
    <m/>
    <n v="1.4999999999999999E-2"/>
    <s v="Descarte"/>
  </r>
  <r>
    <m/>
    <x v="17"/>
    <s v="LEVANTE"/>
    <n v="59"/>
    <x v="58"/>
    <x v="3"/>
    <x v="8"/>
    <n v="5.6"/>
    <n v="6.7000000000000002E-3"/>
    <n v="6.7000000000000002E-3"/>
    <n v="26074"/>
    <m/>
    <n v="1.4999999999999999E-2"/>
    <s v="Reserva"/>
  </r>
  <r>
    <m/>
    <x v="17"/>
    <s v="LEVANTE"/>
    <n v="59"/>
    <x v="58"/>
    <x v="3"/>
    <x v="8"/>
    <n v="5.6"/>
    <n v="8.9999999999999993E-3"/>
    <n v="8.9999999999999993E-3"/>
    <n v="26074"/>
    <m/>
    <n v="1.4999999999999999E-2"/>
    <s v="B"/>
  </r>
  <r>
    <m/>
    <x v="17"/>
    <s v="LEVANTE"/>
    <n v="59"/>
    <x v="58"/>
    <x v="3"/>
    <x v="8"/>
    <n v="5.6"/>
    <n v="5.4999999999999997E-3"/>
    <n v="5.4999999999999997E-3"/>
    <n v="26074"/>
    <m/>
    <n v="1.4999999999999999E-2"/>
    <s v="Descarte"/>
  </r>
  <r>
    <m/>
    <x v="1"/>
    <s v="LEVANTE"/>
    <n v="60"/>
    <x v="59"/>
    <x v="3"/>
    <x v="8"/>
    <n v="5.6"/>
    <n v="6.7000000000000002E-3"/>
    <n v="6.7000000000000002E-3"/>
    <n v="26075"/>
    <m/>
    <n v="1.2E-2"/>
    <s v="Reserva"/>
  </r>
  <r>
    <m/>
    <x v="1"/>
    <s v="LEVANTE"/>
    <n v="60"/>
    <x v="59"/>
    <x v="3"/>
    <x v="8"/>
    <n v="5.6"/>
    <n v="1.38E-2"/>
    <n v="1.38E-2"/>
    <n v="26075"/>
    <m/>
    <n v="1.2E-2"/>
    <s v="E"/>
  </r>
  <r>
    <m/>
    <x v="1"/>
    <s v="LEVANTE"/>
    <n v="60"/>
    <x v="59"/>
    <x v="3"/>
    <x v="8"/>
    <n v="5.6"/>
    <n v="1.3599999999999999E-2"/>
    <n v="1.3599999999999999E-2"/>
    <n v="26075"/>
    <m/>
    <n v="1.2E-2"/>
    <s v="E"/>
  </r>
  <r>
    <m/>
    <x v="1"/>
    <s v="LEVANTE"/>
    <n v="60"/>
    <x v="59"/>
    <x v="3"/>
    <x v="8"/>
    <n v="5.6"/>
    <n v="2.7799999999999998E-2"/>
    <n v="2.7799999999999998E-2"/>
    <n v="26075"/>
    <m/>
    <n v="1.2E-2"/>
    <s v="L"/>
  </r>
  <r>
    <m/>
    <x v="1"/>
    <s v="LEVANTE"/>
    <n v="60"/>
    <x v="59"/>
    <x v="3"/>
    <x v="8"/>
    <n v="5.6"/>
    <n v="1.34E-2"/>
    <n v="1.34E-2"/>
    <n v="26075"/>
    <m/>
    <n v="1.2E-2"/>
    <s v="D"/>
  </r>
  <r>
    <m/>
    <x v="1"/>
    <s v="LEVANTE"/>
    <n v="60"/>
    <x v="59"/>
    <x v="3"/>
    <x v="8"/>
    <n v="5.6"/>
    <n v="1.7899999999999999E-2"/>
    <n v="1.7899999999999999E-2"/>
    <n v="26075"/>
    <m/>
    <n v="1.2E-2"/>
    <s v="G"/>
  </r>
  <r>
    <m/>
    <x v="1"/>
    <s v="LEVANTE"/>
    <n v="60"/>
    <x v="59"/>
    <x v="3"/>
    <x v="8"/>
    <n v="5.6"/>
    <n v="1.78E-2"/>
    <n v="1.78E-2"/>
    <n v="26075"/>
    <m/>
    <n v="1.2E-2"/>
    <s v="G"/>
  </r>
  <r>
    <m/>
    <x v="1"/>
    <s v="LEVANTE"/>
    <n v="61"/>
    <x v="60"/>
    <x v="4"/>
    <x v="8"/>
    <n v="5.6"/>
    <n v="2.5399999999999999E-2"/>
    <n v="2.5399999999999999E-2"/>
    <n v="26079"/>
    <m/>
    <n v="0.02"/>
    <s v="K"/>
  </r>
  <r>
    <m/>
    <x v="1"/>
    <s v="LEVANTE"/>
    <n v="61"/>
    <x v="60"/>
    <x v="4"/>
    <x v="8"/>
    <n v="5.6"/>
    <n v="2.3199999999999998E-2"/>
    <n v="2.3199999999999998E-2"/>
    <n v="26079"/>
    <m/>
    <n v="0.02"/>
    <s v="J"/>
  </r>
  <r>
    <m/>
    <x v="1"/>
    <s v="LEVANTE"/>
    <n v="61"/>
    <x v="60"/>
    <x v="4"/>
    <x v="8"/>
    <n v="5.6"/>
    <n v="1.6E-2"/>
    <n v="1.6E-2"/>
    <n v="26079"/>
    <m/>
    <n v="0.02"/>
    <s v="F"/>
  </r>
  <r>
    <m/>
    <x v="10"/>
    <s v="LEVANTE"/>
    <n v="62"/>
    <x v="61"/>
    <x v="4"/>
    <x v="8"/>
    <n v="5.6"/>
    <n v="2.1000000000000001E-2"/>
    <n v="2.1000000000000001E-2"/>
    <n v="26079"/>
    <m/>
    <n v="8.9999999999999993E-3"/>
    <s v="I"/>
  </r>
  <r>
    <m/>
    <x v="18"/>
    <s v="FRENTE"/>
    <n v="63"/>
    <x v="62"/>
    <x v="4"/>
    <x v="8"/>
    <n v="5.6"/>
    <n v="1.6299999999999999E-2"/>
    <n v="1.6299999999999999E-2"/>
    <n v="26079"/>
    <m/>
    <n v="4.0000000000000001E-3"/>
    <s v="F"/>
  </r>
  <r>
    <m/>
    <x v="18"/>
    <s v="FRENTE"/>
    <n v="63"/>
    <x v="62"/>
    <x v="4"/>
    <x v="8"/>
    <n v="5.6"/>
    <n v="3.8E-3"/>
    <n v="3.8E-3"/>
    <n v="26079"/>
    <m/>
    <n v="4.0000000000000001E-3"/>
    <s v="Descarte"/>
  </r>
  <r>
    <m/>
    <x v="19"/>
    <s v="FRENTE"/>
    <n v="64"/>
    <x v="63"/>
    <x v="4"/>
    <x v="8"/>
    <n v="5.6"/>
    <n v="6.7000000000000002E-3"/>
    <n v="6.7000000000000002E-3"/>
    <n v="26080"/>
    <m/>
    <n v="8.9999999999999993E-3"/>
    <s v="Reserva"/>
  </r>
  <r>
    <m/>
    <x v="19"/>
    <s v="FRENTE"/>
    <n v="64"/>
    <x v="63"/>
    <x v="4"/>
    <x v="8"/>
    <n v="5.6"/>
    <n v="6.7999999999999996E-3"/>
    <n v="6.7999999999999996E-3"/>
    <n v="26080"/>
    <m/>
    <n v="8.9999999999999993E-3"/>
    <s v="Reserva"/>
  </r>
  <r>
    <m/>
    <x v="19"/>
    <s v="FRENTE"/>
    <n v="64"/>
    <x v="63"/>
    <x v="4"/>
    <x v="8"/>
    <n v="5.6"/>
    <n v="7.7000000000000002E-3"/>
    <n v="7.7000000000000002E-3"/>
    <n v="26080"/>
    <m/>
    <n v="8.9999999999999993E-3"/>
    <s v="A"/>
  </r>
  <r>
    <m/>
    <x v="19"/>
    <s v="FRENTE"/>
    <n v="64"/>
    <x v="63"/>
    <x v="4"/>
    <x v="8"/>
    <n v="5.6"/>
    <n v="1.32E-2"/>
    <n v="1.32E-2"/>
    <n v="26080"/>
    <m/>
    <n v="8.9999999999999993E-3"/>
    <s v="D"/>
  </r>
  <r>
    <m/>
    <x v="19"/>
    <s v="FRENTE"/>
    <n v="64"/>
    <x v="63"/>
    <x v="4"/>
    <x v="8"/>
    <n v="5.6"/>
    <n v="3.8999999999999998E-3"/>
    <n v="3.8999999999999998E-3"/>
    <n v="26080"/>
    <m/>
    <n v="8.9999999999999993E-3"/>
    <s v="Descarte"/>
  </r>
  <r>
    <m/>
    <x v="19"/>
    <s v="FRENTE"/>
    <n v="64"/>
    <x v="63"/>
    <x v="4"/>
    <x v="8"/>
    <n v="5.6"/>
    <n v="8.6999999999999994E-3"/>
    <n v="8.6999999999999994E-3"/>
    <n v="26080"/>
    <m/>
    <n v="8.9999999999999993E-3"/>
    <s v="A"/>
  </r>
  <r>
    <m/>
    <x v="19"/>
    <s v="FRENTE"/>
    <n v="64"/>
    <x v="64"/>
    <x v="5"/>
    <x v="8"/>
    <n v="5.6"/>
    <n v="1.52E-2"/>
    <n v="1.52E-2"/>
    <n v="26081"/>
    <m/>
    <n v="8.9999999999999993E-3"/>
    <s v="F"/>
  </r>
  <r>
    <m/>
    <x v="19"/>
    <s v="FRENTE"/>
    <n v="64"/>
    <x v="64"/>
    <x v="5"/>
    <x v="8"/>
    <n v="5.6"/>
    <n v="9.4999999999999998E-3"/>
    <n v="9.4999999999999998E-3"/>
    <n v="26081"/>
    <m/>
    <n v="8.9999999999999993E-3"/>
    <s v="B"/>
  </r>
  <r>
    <m/>
    <x v="19"/>
    <s v="FRENTE"/>
    <n v="64"/>
    <x v="64"/>
    <x v="5"/>
    <x v="8"/>
    <n v="5.6"/>
    <n v="1.21E-2"/>
    <n v="1.21E-2"/>
    <n v="26081"/>
    <m/>
    <n v="8.9999999999999993E-3"/>
    <s v="D"/>
  </r>
  <r>
    <m/>
    <x v="19"/>
    <s v="FRENTE"/>
    <n v="64"/>
    <x v="64"/>
    <x v="5"/>
    <x v="8"/>
    <n v="5.6"/>
    <n v="1.0800000000000001E-2"/>
    <n v="1.0800000000000001E-2"/>
    <n v="26081"/>
    <m/>
    <n v="8.9999999999999993E-3"/>
    <s v="C"/>
  </r>
  <r>
    <m/>
    <x v="1"/>
    <s v="LEVANTE"/>
    <n v="65"/>
    <x v="65"/>
    <x v="5"/>
    <x v="8"/>
    <n v="5.6"/>
    <n v="5.1999999999999998E-3"/>
    <n v="5.1999999999999998E-3"/>
    <n v="26081"/>
    <m/>
    <n v="1.6E-2"/>
    <s v="Descarte"/>
  </r>
  <r>
    <m/>
    <x v="1"/>
    <s v="LEVANTE"/>
    <n v="65"/>
    <x v="65"/>
    <x v="5"/>
    <x v="8"/>
    <n v="5.6"/>
    <n v="2.3900000000000001E-2"/>
    <n v="2.3900000000000001E-2"/>
    <n v="26081"/>
    <m/>
    <n v="1.6E-2"/>
    <s v="J"/>
  </r>
  <r>
    <m/>
    <x v="1"/>
    <s v="LEVANTE"/>
    <n v="65"/>
    <x v="65"/>
    <x v="5"/>
    <x v="8"/>
    <n v="5.6"/>
    <n v="1.9400000000000001E-2"/>
    <n v="1.9400000000000001E-2"/>
    <n v="26081"/>
    <m/>
    <n v="1.6E-2"/>
    <s v="H"/>
  </r>
  <r>
    <m/>
    <x v="17"/>
    <s v="LEVANTE"/>
    <n v="66"/>
    <x v="66"/>
    <x v="5"/>
    <x v="8"/>
    <n v="5.6"/>
    <n v="8.0000000000000002E-3"/>
    <n v="8.0000000000000002E-3"/>
    <n v="26082"/>
    <m/>
    <n v="1.4E-2"/>
    <s v="A"/>
  </r>
  <r>
    <m/>
    <x v="17"/>
    <s v="LEVANTE"/>
    <n v="66"/>
    <x v="66"/>
    <x v="5"/>
    <x v="8"/>
    <n v="5.6"/>
    <n v="8.5000000000000006E-3"/>
    <n v="8.5000000000000006E-3"/>
    <n v="26082"/>
    <m/>
    <n v="1.4E-2"/>
    <s v="A"/>
  </r>
  <r>
    <m/>
    <x v="17"/>
    <s v="LEVANTE"/>
    <n v="66"/>
    <x v="66"/>
    <x v="5"/>
    <x v="8"/>
    <n v="5.6"/>
    <n v="1.21E-2"/>
    <n v="1.21E-2"/>
    <n v="26082"/>
    <m/>
    <n v="1.4E-2"/>
    <s v="D"/>
  </r>
  <r>
    <m/>
    <x v="17"/>
    <s v="LEVANTE"/>
    <n v="66"/>
    <x v="66"/>
    <x v="5"/>
    <x v="8"/>
    <n v="5.6"/>
    <n v="3.2000000000000001E-2"/>
    <n v="3.2000000000000001E-2"/>
    <n v="26082"/>
    <m/>
    <n v="1.4E-2"/>
    <s v="L"/>
  </r>
  <r>
    <m/>
    <x v="17"/>
    <s v="LEVANTE"/>
    <n v="66"/>
    <x v="66"/>
    <x v="5"/>
    <x v="8"/>
    <n v="5.6"/>
    <n v="1.1599999999999999E-2"/>
    <n v="1.1599999999999999E-2"/>
    <n v="26082"/>
    <m/>
    <n v="1.4E-2"/>
    <s v="C"/>
  </r>
  <r>
    <m/>
    <x v="17"/>
    <s v="LEVANTE"/>
    <n v="66"/>
    <x v="66"/>
    <x v="5"/>
    <x v="8"/>
    <n v="5.6"/>
    <n v="2.0500000000000001E-2"/>
    <n v="2.0500000000000001E-2"/>
    <n v="26082"/>
    <m/>
    <n v="1.4E-2"/>
    <s v="H"/>
  </r>
  <r>
    <m/>
    <x v="17"/>
    <s v="LEVANTE"/>
    <n v="67"/>
    <x v="67"/>
    <x v="2"/>
    <x v="9"/>
    <n v="5.6"/>
    <n v="6.7000000000000002E-3"/>
    <n v="6.7000000000000002E-3"/>
    <n v="26083"/>
    <m/>
    <n v="1.6E-2"/>
    <s v="Reserva"/>
  </r>
  <r>
    <m/>
    <x v="17"/>
    <s v="LEVANTE"/>
    <n v="67"/>
    <x v="67"/>
    <x v="2"/>
    <x v="9"/>
    <n v="5.6"/>
    <n v="1.95E-2"/>
    <n v="1.95E-2"/>
    <n v="26083"/>
    <m/>
    <n v="1.6E-2"/>
    <s v="H"/>
  </r>
  <r>
    <m/>
    <x v="17"/>
    <s v="LEVANTE"/>
    <n v="67"/>
    <x v="67"/>
    <x v="2"/>
    <x v="9"/>
    <n v="5.6"/>
    <n v="1.6500000000000001E-2"/>
    <n v="1.6500000000000001E-2"/>
    <n v="26083"/>
    <m/>
    <n v="1.6E-2"/>
    <s v="F"/>
  </r>
  <r>
    <m/>
    <x v="13"/>
    <s v="LEVANTE"/>
    <n v="68"/>
    <x v="68"/>
    <x v="2"/>
    <x v="9"/>
    <n v="5.6"/>
    <n v="2.0500000000000001E-2"/>
    <n v="2.0500000000000001E-2"/>
    <n v="26083"/>
    <m/>
    <n v="0.02"/>
    <s v="H"/>
  </r>
  <r>
    <m/>
    <x v="13"/>
    <s v="LEVANTE"/>
    <n v="68"/>
    <x v="68"/>
    <x v="2"/>
    <x v="9"/>
    <n v="5.6"/>
    <n v="2.01E-2"/>
    <n v="2.01E-2"/>
    <n v="26083"/>
    <m/>
    <n v="0.02"/>
    <s v="H"/>
  </r>
  <r>
    <m/>
    <x v="1"/>
    <s v="LEVANTE"/>
    <n v="69"/>
    <x v="69"/>
    <x v="2"/>
    <x v="9"/>
    <n v="5.6"/>
    <n v="2.1499999999999998E-2"/>
    <n v="2.1499999999999998E-2"/>
    <n v="26083"/>
    <m/>
    <n v="1.9E-2"/>
    <s v="I"/>
  </r>
  <r>
    <m/>
    <x v="1"/>
    <s v="LEVANTE"/>
    <n v="69"/>
    <x v="69"/>
    <x v="2"/>
    <x v="9"/>
    <n v="5.6"/>
    <n v="2.0199999999999999E-2"/>
    <n v="2.0199999999999999E-2"/>
    <n v="26083"/>
    <m/>
    <n v="1.9E-2"/>
    <s v="H"/>
  </r>
  <r>
    <m/>
    <x v="10"/>
    <s v="LEVANTE"/>
    <n v="70"/>
    <x v="70"/>
    <x v="2"/>
    <x v="9"/>
    <n v="5.6"/>
    <n v="1.49E-2"/>
    <n v="1.49E-2"/>
    <n v="26084"/>
    <m/>
    <n v="1.7000000000000001E-2"/>
    <s v="E"/>
  </r>
  <r>
    <m/>
    <x v="10"/>
    <s v="LEVANTE"/>
    <n v="70"/>
    <x v="70"/>
    <x v="2"/>
    <x v="9"/>
    <n v="5.6"/>
    <n v="1.8599999999999998E-2"/>
    <n v="1.8599999999999998E-2"/>
    <n v="26084"/>
    <m/>
    <n v="1.7000000000000001E-2"/>
    <s v="G"/>
  </r>
  <r>
    <m/>
    <x v="10"/>
    <s v="LEVANTE"/>
    <n v="70"/>
    <x v="70"/>
    <x v="2"/>
    <x v="9"/>
    <n v="5.6"/>
    <n v="2.2800000000000001E-2"/>
    <n v="2.2800000000000001E-2"/>
    <n v="26084"/>
    <m/>
    <n v="1.7000000000000001E-2"/>
    <s v="J"/>
  </r>
  <r>
    <m/>
    <x v="10"/>
    <s v="LEVANTE"/>
    <n v="70"/>
    <x v="70"/>
    <x v="2"/>
    <x v="9"/>
    <n v="5.6"/>
    <n v="1.49E-2"/>
    <n v="1.49E-2"/>
    <n v="26084"/>
    <m/>
    <n v="1.7000000000000001E-2"/>
    <s v="E"/>
  </r>
  <r>
    <m/>
    <x v="10"/>
    <s v="LEVANTE"/>
    <n v="70"/>
    <x v="70"/>
    <x v="2"/>
    <x v="9"/>
    <n v="5.6"/>
    <n v="2.23E-2"/>
    <n v="2.23E-2"/>
    <n v="26084"/>
    <m/>
    <n v="1.7000000000000001E-2"/>
    <s v="I"/>
  </r>
  <r>
    <m/>
    <x v="10"/>
    <s v="LEVANTE"/>
    <n v="70"/>
    <x v="70"/>
    <x v="2"/>
    <x v="9"/>
    <n v="5.6"/>
    <n v="2.9000000000000001E-2"/>
    <n v="2.9000000000000001E-2"/>
    <n v="26084"/>
    <m/>
    <n v="1.7000000000000001E-2"/>
    <s v="L"/>
  </r>
  <r>
    <m/>
    <x v="10"/>
    <s v="LEVANTE"/>
    <n v="70"/>
    <x v="70"/>
    <x v="2"/>
    <x v="9"/>
    <n v="5.6"/>
    <n v="1.37E-2"/>
    <n v="1.37E-2"/>
    <n v="26084"/>
    <m/>
    <n v="1.7000000000000001E-2"/>
    <s v="E"/>
  </r>
  <r>
    <m/>
    <x v="10"/>
    <s v="LEVANTE"/>
    <n v="70"/>
    <x v="70"/>
    <x v="2"/>
    <x v="9"/>
    <n v="5.6"/>
    <n v="0.02"/>
    <n v="0.02"/>
    <n v="26084"/>
    <m/>
    <n v="1.7000000000000001E-2"/>
    <s v="H"/>
  </r>
  <r>
    <m/>
    <x v="20"/>
    <s v="REC"/>
    <n v="71"/>
    <x v="71"/>
    <x v="3"/>
    <x v="9"/>
    <n v="5.6"/>
    <n v="1.6400000000000001E-2"/>
    <n v="1.6400000000000001E-2"/>
    <n v="26085"/>
    <n v="1.6400000000000001E-2"/>
    <n v="1.6E-2"/>
    <s v="F"/>
  </r>
  <r>
    <m/>
    <x v="20"/>
    <s v="REC"/>
    <n v="71"/>
    <x v="71"/>
    <x v="3"/>
    <x v="9"/>
    <n v="5.6"/>
    <n v="3.4799999999999998E-2"/>
    <n v="3.4799999999999998E-2"/>
    <n v="26085"/>
    <n v="0.03"/>
    <n v="1.6E-2"/>
    <s v="L"/>
  </r>
  <r>
    <m/>
    <x v="20"/>
    <s v="REC"/>
    <n v="71"/>
    <x v="71"/>
    <x v="3"/>
    <x v="9"/>
    <n v="5.6"/>
    <n v="1.32E-2"/>
    <n v="1.32E-2"/>
    <n v="26085"/>
    <n v="1.32E-2"/>
    <n v="1.6E-2"/>
    <s v="D"/>
  </r>
  <r>
    <m/>
    <x v="20"/>
    <s v="REC"/>
    <n v="71"/>
    <x v="71"/>
    <x v="3"/>
    <x v="9"/>
    <n v="5.6"/>
    <n v="4.0599999999999997E-2"/>
    <n v="3.6999999999999998E-2"/>
    <n v="26085"/>
    <n v="0.03"/>
    <n v="1.6E-2"/>
    <s v="L"/>
  </r>
  <r>
    <m/>
    <x v="20"/>
    <s v="REC"/>
    <n v="71"/>
    <x v="71"/>
    <x v="3"/>
    <x v="9"/>
    <n v="5.6"/>
    <n v="2.0500000000000001E-2"/>
    <n v="2.0500000000000001E-2"/>
    <n v="26085"/>
    <n v="2.0500000000000001E-2"/>
    <n v="1.6E-2"/>
    <s v="H"/>
  </r>
  <r>
    <m/>
    <x v="20"/>
    <s v="REC"/>
    <n v="71"/>
    <x v="71"/>
    <x v="3"/>
    <x v="9"/>
    <n v="5.6"/>
    <n v="2.3300000000000001E-2"/>
    <n v="2.3300000000000001E-2"/>
    <n v="26085"/>
    <n v="2.3300000000000001E-2"/>
    <n v="1.6E-2"/>
    <s v="J"/>
  </r>
  <r>
    <m/>
    <x v="20"/>
    <s v="REC"/>
    <n v="71"/>
    <x v="71"/>
    <x v="3"/>
    <x v="9"/>
    <n v="5.6"/>
    <n v="3.4200000000000001E-2"/>
    <n v="3.4200000000000001E-2"/>
    <n v="26085"/>
    <n v="0.03"/>
    <n v="1.6E-2"/>
    <s v="L"/>
  </r>
  <r>
    <m/>
    <x v="21"/>
    <s v="REC P"/>
    <n v="72"/>
    <x v="72"/>
    <x v="4"/>
    <x v="9"/>
    <n v="5.6"/>
    <n v="3.1099999999999999E-2"/>
    <n v="3.1099999999999999E-2"/>
    <n v="26100"/>
    <n v="0.03"/>
    <n v="1.7000000000000001E-2"/>
    <s v="L"/>
  </r>
  <r>
    <m/>
    <x v="21"/>
    <s v="REC P"/>
    <n v="72"/>
    <x v="72"/>
    <x v="4"/>
    <x v="9"/>
    <n v="5.6"/>
    <n v="3.0599999999999999E-2"/>
    <n v="3.0599999999999999E-2"/>
    <n v="26100"/>
    <n v="0.03"/>
    <n v="1.7000000000000001E-2"/>
    <s v="L"/>
  </r>
  <r>
    <m/>
    <x v="21"/>
    <s v="REC P"/>
    <n v="72"/>
    <x v="72"/>
    <x v="4"/>
    <x v="9"/>
    <n v="5.6"/>
    <n v="2.9499999999999998E-2"/>
    <n v="2.9499999999999998E-2"/>
    <n v="26100"/>
    <n v="2.9499999999999998E-2"/>
    <n v="1.7000000000000001E-2"/>
    <s v="L"/>
  </r>
  <r>
    <m/>
    <x v="16"/>
    <s v="LEVANTE"/>
    <n v="73"/>
    <x v="73"/>
    <x v="4"/>
    <x v="9"/>
    <n v="5.6"/>
    <n v="8.5000000000000006E-3"/>
    <n v="8.5000000000000006E-3"/>
    <n v="26101"/>
    <m/>
    <n v="1.7000000000000001E-2"/>
    <s v="A"/>
  </r>
  <r>
    <m/>
    <x v="16"/>
    <s v="LEVANTE"/>
    <n v="73"/>
    <x v="73"/>
    <x v="4"/>
    <x v="9"/>
    <n v="5.6"/>
    <n v="2.5499999999999998E-2"/>
    <n v="2.5499999999999998E-2"/>
    <n v="26101"/>
    <m/>
    <n v="1.7000000000000001E-2"/>
    <s v="K"/>
  </r>
  <r>
    <m/>
    <x v="16"/>
    <s v="LEVANTE"/>
    <n v="73"/>
    <x v="73"/>
    <x v="4"/>
    <x v="9"/>
    <n v="5.6"/>
    <n v="2.1700000000000001E-2"/>
    <n v="2.1700000000000001E-2"/>
    <n v="26101"/>
    <m/>
    <n v="1.7000000000000001E-2"/>
    <s v="I"/>
  </r>
  <r>
    <m/>
    <x v="16"/>
    <s v="LEVANTE"/>
    <n v="74"/>
    <x v="74"/>
    <x v="4"/>
    <x v="9"/>
    <n v="5.6"/>
    <n v="3.0099999999999998E-2"/>
    <n v="3.0099999999999998E-2"/>
    <n v="26101"/>
    <n v="0.03"/>
    <n v="1.6E-2"/>
    <s v="L"/>
  </r>
  <r>
    <m/>
    <x v="16"/>
    <s v="LEVANTE"/>
    <n v="74"/>
    <x v="74"/>
    <x v="4"/>
    <x v="9"/>
    <n v="5.6"/>
    <n v="1.4500000000000001E-2"/>
    <n v="1.4500000000000001E-2"/>
    <n v="26101"/>
    <n v="1.4500000000000001E-2"/>
    <n v="1.6E-2"/>
    <s v="E"/>
  </r>
  <r>
    <m/>
    <x v="16"/>
    <s v="LEVANTE"/>
    <n v="74"/>
    <x v="74"/>
    <x v="4"/>
    <x v="9"/>
    <n v="5.6"/>
    <n v="1.7000000000000001E-2"/>
    <n v="1.7000000000000001E-2"/>
    <n v="26101"/>
    <n v="1.7000000000000001E-2"/>
    <n v="1.6E-2"/>
    <s v="F"/>
  </r>
  <r>
    <m/>
    <x v="16"/>
    <s v="LEVANTE"/>
    <n v="74"/>
    <x v="74"/>
    <x v="4"/>
    <x v="9"/>
    <n v="5.6"/>
    <n v="8.0999999999999996E-3"/>
    <n v="8.0999999999999996E-3"/>
    <n v="26101"/>
    <n v="8.0999999999999996E-3"/>
    <n v="1.6E-2"/>
    <s v="A"/>
  </r>
  <r>
    <m/>
    <x v="16"/>
    <s v="LEVANTE"/>
    <n v="74"/>
    <x v="74"/>
    <x v="4"/>
    <x v="9"/>
    <n v="5.6"/>
    <n v="7.7000000000000002E-3"/>
    <n v="7.7000000000000002E-3"/>
    <n v="26101"/>
    <n v="7.7000000000000002E-3"/>
    <n v="1.6E-2"/>
    <s v="A"/>
  </r>
  <r>
    <m/>
    <x v="16"/>
    <s v="LEVANTE"/>
    <n v="74"/>
    <x v="74"/>
    <x v="4"/>
    <x v="9"/>
    <n v="5.6"/>
    <n v="1.3299999999999999E-2"/>
    <n v="1.3299999999999999E-2"/>
    <n v="26101"/>
    <n v="1.3299999999999999E-2"/>
    <n v="1.6E-2"/>
    <s v="D"/>
  </r>
  <r>
    <m/>
    <x v="16"/>
    <s v="LEVANTE"/>
    <n v="74"/>
    <x v="74"/>
    <x v="4"/>
    <x v="9"/>
    <n v="5.6"/>
    <n v="1.03E-2"/>
    <n v="1.03E-2"/>
    <n v="26101"/>
    <n v="1.03E-2"/>
    <n v="1.6E-2"/>
    <s v="B"/>
  </r>
  <r>
    <m/>
    <x v="16"/>
    <s v="LEVANTE"/>
    <n v="74"/>
    <x v="74"/>
    <x v="4"/>
    <x v="9"/>
    <n v="5.6"/>
    <n v="9.2999999999999992E-3"/>
    <n v="9.2999999999999992E-3"/>
    <n v="26101"/>
    <n v="9.2999999999999992E-3"/>
    <n v="1.6E-2"/>
    <s v="B"/>
  </r>
  <r>
    <m/>
    <x v="1"/>
    <s v="LEVANTE"/>
    <n v="75"/>
    <x v="75"/>
    <x v="4"/>
    <x v="9"/>
    <n v="5.6"/>
    <n v="1.3100000000000001E-2"/>
    <n v="1.3100000000000001E-2"/>
    <n v="26102"/>
    <m/>
    <n v="1.4999999999999999E-2"/>
    <s v="D"/>
  </r>
  <r>
    <m/>
    <x v="1"/>
    <s v="LEVANTE"/>
    <n v="76"/>
    <x v="76"/>
    <x v="5"/>
    <x v="9"/>
    <n v="5.6"/>
    <n v="2.0299999999999999E-2"/>
    <n v="2.0299999999999999E-2"/>
    <n v="26102"/>
    <m/>
    <n v="1.7999999999999999E-2"/>
    <s v="H"/>
  </r>
  <r>
    <m/>
    <x v="1"/>
    <s v="LEVANTE"/>
    <n v="76"/>
    <x v="76"/>
    <x v="5"/>
    <x v="9"/>
    <n v="5.6"/>
    <n v="2.3900000000000001E-2"/>
    <n v="2.3900000000000001E-2"/>
    <n v="26102"/>
    <m/>
    <n v="1.7999999999999999E-2"/>
    <s v="J"/>
  </r>
  <r>
    <m/>
    <x v="1"/>
    <s v="LEVANTE"/>
    <n v="76"/>
    <x v="76"/>
    <x v="5"/>
    <x v="9"/>
    <n v="5.6"/>
    <n v="1.9099999999999999E-2"/>
    <n v="1.9099999999999999E-2"/>
    <n v="26102"/>
    <m/>
    <n v="1.7999999999999999E-2"/>
    <s v="H"/>
  </r>
  <r>
    <m/>
    <x v="1"/>
    <s v="LEVANTE"/>
    <n v="76"/>
    <x v="76"/>
    <x v="5"/>
    <x v="9"/>
    <n v="5.6"/>
    <n v="1.5599999999999999E-2"/>
    <n v="1.5599999999999999E-2"/>
    <n v="26102"/>
    <m/>
    <n v="1.7999999999999999E-2"/>
    <s v="F"/>
  </r>
  <r>
    <m/>
    <x v="10"/>
    <s v="LEVANTE"/>
    <n v="77"/>
    <x v="77"/>
    <x v="5"/>
    <x v="9"/>
    <n v="5.6"/>
    <n v="2.3900000000000001E-2"/>
    <n v="2.3900000000000001E-2"/>
    <n v="26103"/>
    <m/>
    <n v="1.4E-2"/>
    <s v="J"/>
  </r>
  <r>
    <m/>
    <x v="10"/>
    <s v="LEVANTE"/>
    <n v="77"/>
    <x v="77"/>
    <x v="5"/>
    <x v="9"/>
    <n v="5.6"/>
    <n v="2.3300000000000001E-2"/>
    <n v="2.3300000000000001E-2"/>
    <n v="26103"/>
    <m/>
    <n v="1.4E-2"/>
    <s v="J"/>
  </r>
  <r>
    <m/>
    <x v="10"/>
    <s v="LEVANTE"/>
    <n v="77"/>
    <x v="77"/>
    <x v="5"/>
    <x v="9"/>
    <n v="5.6"/>
    <n v="1.4500000000000001E-2"/>
    <n v="1.4500000000000001E-2"/>
    <n v="26103"/>
    <m/>
    <n v="1.4E-2"/>
    <s v="E"/>
  </r>
  <r>
    <m/>
    <x v="10"/>
    <s v="LEVANTE"/>
    <n v="77"/>
    <x v="77"/>
    <x v="5"/>
    <x v="9"/>
    <n v="5.6"/>
    <n v="1.14E-2"/>
    <n v="1.14E-2"/>
    <n v="26103"/>
    <m/>
    <n v="1.4E-2"/>
    <s v="C"/>
  </r>
  <r>
    <m/>
    <x v="10"/>
    <s v="LEVANTE"/>
    <n v="77"/>
    <x v="77"/>
    <x v="5"/>
    <x v="9"/>
    <n v="5.6"/>
    <n v="1.9400000000000001E-2"/>
    <n v="1.9400000000000001E-2"/>
    <n v="26103"/>
    <m/>
    <n v="1.4E-2"/>
    <s v="H"/>
  </r>
  <r>
    <m/>
    <x v="10"/>
    <s v="LEVANTE"/>
    <n v="77"/>
    <x v="77"/>
    <x v="5"/>
    <x v="9"/>
    <n v="5.6"/>
    <n v="1.9599999999999999E-2"/>
    <n v="1.9599999999999999E-2"/>
    <n v="26103"/>
    <m/>
    <n v="1.4E-2"/>
    <s v="H"/>
  </r>
  <r>
    <m/>
    <x v="22"/>
    <s v="FRENTE"/>
    <n v="78"/>
    <x v="78"/>
    <x v="4"/>
    <x v="10"/>
    <n v="5.6"/>
    <n v="8.0000000000000002E-3"/>
    <n v="8.0000000000000002E-3"/>
    <n v="26088"/>
    <m/>
    <n v="8.9999999999999993E-3"/>
    <s v="A"/>
  </r>
  <r>
    <m/>
    <x v="22"/>
    <s v="FRENTE"/>
    <n v="78"/>
    <x v="78"/>
    <x v="4"/>
    <x v="10"/>
    <n v="5.6"/>
    <n v="5.1000000000000004E-3"/>
    <n v="5.1000000000000004E-3"/>
    <n v="26088"/>
    <m/>
    <n v="8.9999999999999993E-3"/>
    <s v="Descarte"/>
  </r>
  <r>
    <m/>
    <x v="22"/>
    <s v="FRENTE"/>
    <n v="78"/>
    <x v="78"/>
    <x v="4"/>
    <x v="10"/>
    <n v="5.6"/>
    <n v="4.7999999999999996E-3"/>
    <n v="4.7999999999999996E-3"/>
    <n v="26088"/>
    <m/>
    <n v="8.9999999999999993E-3"/>
    <s v="Descarte"/>
  </r>
  <r>
    <m/>
    <x v="16"/>
    <s v="LEVANTE"/>
    <n v="79"/>
    <x v="79"/>
    <x v="4"/>
    <x v="10"/>
    <n v="5.6"/>
    <n v="1.2500000000000001E-2"/>
    <n v="1.2500000000000001E-2"/>
    <n v="26088"/>
    <m/>
    <n v="1.6E-2"/>
    <s v="D"/>
  </r>
  <r>
    <m/>
    <x v="16"/>
    <s v="LEVANTE"/>
    <n v="79"/>
    <x v="79"/>
    <x v="4"/>
    <x v="10"/>
    <n v="5.6"/>
    <n v="1.7000000000000001E-2"/>
    <n v="1.7000000000000001E-2"/>
    <n v="26088"/>
    <m/>
    <n v="1.6E-2"/>
    <s v="F"/>
  </r>
  <r>
    <m/>
    <x v="16"/>
    <s v="LEVANTE"/>
    <n v="79"/>
    <x v="79"/>
    <x v="4"/>
    <x v="10"/>
    <n v="5.6"/>
    <n v="1.37E-2"/>
    <n v="1.37E-2"/>
    <n v="26088"/>
    <m/>
    <n v="1.6E-2"/>
    <s v="E"/>
  </r>
  <r>
    <m/>
    <x v="16"/>
    <s v="LEVANTE"/>
    <n v="79"/>
    <x v="79"/>
    <x v="4"/>
    <x v="10"/>
    <n v="5.6"/>
    <n v="1.1900000000000001E-2"/>
    <n v="1.1900000000000001E-2"/>
    <n v="26088"/>
    <m/>
    <n v="1.6E-2"/>
    <s v="C"/>
  </r>
  <r>
    <m/>
    <x v="16"/>
    <s v="LEVANTE"/>
    <n v="79"/>
    <x v="79"/>
    <x v="4"/>
    <x v="10"/>
    <n v="5.6"/>
    <n v="9.2999999999999992E-3"/>
    <n v="9.2999999999999992E-3"/>
    <n v="26088"/>
    <m/>
    <n v="1.6E-2"/>
    <s v="B"/>
  </r>
  <r>
    <m/>
    <x v="1"/>
    <s v="LEVANTE"/>
    <n v="80"/>
    <x v="80"/>
    <x v="4"/>
    <x v="10"/>
    <n v="5.6"/>
    <n v="2.4400000000000002E-2"/>
    <n v="2.4400000000000002E-2"/>
    <n v="26089"/>
    <m/>
    <n v="1.6E-2"/>
    <s v="J"/>
  </r>
  <r>
    <m/>
    <x v="1"/>
    <s v="LEVANTE"/>
    <n v="80"/>
    <x v="80"/>
    <x v="4"/>
    <x v="10"/>
    <n v="5.6"/>
    <n v="2.0899999999999998E-2"/>
    <n v="2.0899999999999998E-2"/>
    <n v="26089"/>
    <m/>
    <n v="1.6E-2"/>
    <s v="H"/>
  </r>
  <r>
    <m/>
    <x v="1"/>
    <s v="LEVANTE"/>
    <n v="80"/>
    <x v="80"/>
    <x v="4"/>
    <x v="10"/>
    <n v="5.6"/>
    <n v="1.17E-2"/>
    <n v="1.17E-2"/>
    <n v="26089"/>
    <m/>
    <n v="1.6E-2"/>
    <s v="C"/>
  </r>
  <r>
    <m/>
    <x v="1"/>
    <s v="LEVANTE"/>
    <n v="80"/>
    <x v="80"/>
    <x v="4"/>
    <x v="10"/>
    <n v="5.6"/>
    <n v="1.3899999999999999E-2"/>
    <n v="1.3899999999999999E-2"/>
    <n v="26089"/>
    <m/>
    <n v="1.6E-2"/>
    <s v="E"/>
  </r>
  <r>
    <m/>
    <x v="1"/>
    <s v="LEVANTE"/>
    <n v="81"/>
    <x v="81"/>
    <x v="5"/>
    <x v="10"/>
    <n v="5.6"/>
    <n v="1.15E-2"/>
    <n v="1.15E-2"/>
    <n v="26090"/>
    <m/>
    <n v="1.4999999999999999E-2"/>
    <s v="C"/>
  </r>
  <r>
    <m/>
    <x v="1"/>
    <s v="LEVANTE"/>
    <n v="81"/>
    <x v="81"/>
    <x v="5"/>
    <x v="10"/>
    <n v="5.6"/>
    <n v="9.1000000000000004E-3"/>
    <n v="9.1000000000000004E-3"/>
    <n v="26090"/>
    <m/>
    <n v="1.4999999999999999E-2"/>
    <s v="B"/>
  </r>
  <r>
    <m/>
    <x v="1"/>
    <s v="LEVANTE"/>
    <n v="81"/>
    <x v="81"/>
    <x v="5"/>
    <x v="10"/>
    <n v="5.6"/>
    <n v="1.83E-2"/>
    <n v="1.83E-2"/>
    <n v="26090"/>
    <m/>
    <n v="1.4999999999999999E-2"/>
    <s v="G"/>
  </r>
  <r>
    <m/>
    <x v="1"/>
    <s v="LEVANTE"/>
    <n v="81"/>
    <x v="81"/>
    <x v="5"/>
    <x v="10"/>
    <n v="5.6"/>
    <n v="1.18E-2"/>
    <n v="1.18E-2"/>
    <n v="26090"/>
    <m/>
    <n v="1.4999999999999999E-2"/>
    <s v="C"/>
  </r>
  <r>
    <m/>
    <x v="10"/>
    <s v="LEVANTE"/>
    <n v="82"/>
    <x v="82"/>
    <x v="5"/>
    <x v="10"/>
    <n v="5.6"/>
    <n v="1.0999999999999999E-2"/>
    <n v="1.0999999999999999E-2"/>
    <n v="26092"/>
    <m/>
    <n v="1.0999999999999999E-2"/>
    <s v="C"/>
  </r>
  <r>
    <m/>
    <x v="10"/>
    <s v="LEVANTE"/>
    <n v="82"/>
    <x v="82"/>
    <x v="5"/>
    <x v="10"/>
    <n v="5.6"/>
    <n v="2.1700000000000001E-2"/>
    <n v="2.1700000000000001E-2"/>
    <n v="26092"/>
    <m/>
    <n v="1.0999999999999999E-2"/>
    <s v="I"/>
  </r>
  <r>
    <m/>
    <x v="10"/>
    <s v="LEVANTE"/>
    <n v="82"/>
    <x v="82"/>
    <x v="5"/>
    <x v="10"/>
    <n v="5.6"/>
    <n v="2.5700000000000001E-2"/>
    <n v="2.5700000000000001E-2"/>
    <n v="26092"/>
    <m/>
    <n v="1.0999999999999999E-2"/>
    <s v="K"/>
  </r>
  <r>
    <m/>
    <x v="10"/>
    <s v="LEVANTE"/>
    <n v="82"/>
    <x v="82"/>
    <x v="5"/>
    <x v="10"/>
    <n v="5.6"/>
    <n v="1.9900000000000001E-2"/>
    <n v="1.9900000000000001E-2"/>
    <n v="26092"/>
    <m/>
    <n v="1.0999999999999999E-2"/>
    <s v="H"/>
  </r>
  <r>
    <m/>
    <x v="10"/>
    <s v="LEVANTE"/>
    <n v="82"/>
    <x v="82"/>
    <x v="5"/>
    <x v="10"/>
    <n v="5.6"/>
    <n v="1.61E-2"/>
    <n v="1.61E-2"/>
    <n v="26092"/>
    <m/>
    <n v="1.0999999999999999E-2"/>
    <s v="F"/>
  </r>
  <r>
    <m/>
    <x v="10"/>
    <s v="LEVANTE"/>
    <n v="82"/>
    <x v="82"/>
    <x v="5"/>
    <x v="10"/>
    <n v="5.6"/>
    <n v="1.8700000000000001E-2"/>
    <n v="1.8700000000000001E-2"/>
    <n v="26092"/>
    <m/>
    <n v="1.0999999999999999E-2"/>
    <s v="G"/>
  </r>
  <r>
    <m/>
    <x v="22"/>
    <s v="FRENTE"/>
    <n v="83"/>
    <x v="83"/>
    <x v="4"/>
    <x v="11"/>
    <n v="5.6"/>
    <n v="8.6999999999999994E-3"/>
    <n v="8.6999999999999994E-3"/>
    <n v="26091"/>
    <m/>
    <n v="0.01"/>
    <s v="A"/>
  </r>
  <r>
    <m/>
    <x v="22"/>
    <s v="FRENTE"/>
    <n v="83"/>
    <x v="83"/>
    <x v="4"/>
    <x v="11"/>
    <n v="5.6"/>
    <n v="4.5999999999999999E-3"/>
    <n v="4.5999999999999999E-3"/>
    <n v="26091"/>
    <m/>
    <n v="0.01"/>
    <s v="Descarte"/>
  </r>
  <r>
    <m/>
    <x v="22"/>
    <s v="FRENTE"/>
    <n v="83"/>
    <x v="83"/>
    <x v="4"/>
    <x v="11"/>
    <n v="5.6"/>
    <n v="7.6E-3"/>
    <n v="7.6E-3"/>
    <n v="26091"/>
    <m/>
    <n v="0.01"/>
    <s v="A"/>
  </r>
  <r>
    <m/>
    <x v="22"/>
    <s v="FRENTE"/>
    <n v="83"/>
    <x v="83"/>
    <x v="4"/>
    <x v="11"/>
    <n v="5.6"/>
    <n v="1.0200000000000001E-2"/>
    <n v="1.0200000000000001E-2"/>
    <n v="26091"/>
    <m/>
    <n v="0.01"/>
    <s v="B"/>
  </r>
  <r>
    <m/>
    <x v="16"/>
    <s v="LEVANTE"/>
    <n v="84"/>
    <x v="84"/>
    <x v="4"/>
    <x v="11"/>
    <n v="5.6"/>
    <n v="7.7000000000000002E-3"/>
    <n v="7.7000000000000002E-3"/>
    <n v="26093"/>
    <m/>
    <n v="1.4E-2"/>
    <s v="A"/>
  </r>
  <r>
    <m/>
    <x v="16"/>
    <s v="LEVANTE"/>
    <n v="84"/>
    <x v="84"/>
    <x v="4"/>
    <x v="11"/>
    <n v="5.6"/>
    <n v="1.32E-2"/>
    <n v="1.32E-2"/>
    <n v="26093"/>
    <m/>
    <n v="1.4E-2"/>
    <s v="D"/>
  </r>
  <r>
    <m/>
    <x v="16"/>
    <s v="LEVANTE"/>
    <n v="84"/>
    <x v="84"/>
    <x v="4"/>
    <x v="11"/>
    <n v="5.6"/>
    <n v="1.06E-2"/>
    <n v="1.06E-2"/>
    <n v="26093"/>
    <m/>
    <n v="1.4E-2"/>
    <s v="C"/>
  </r>
  <r>
    <m/>
    <x v="16"/>
    <s v="LEVANTE"/>
    <n v="84"/>
    <x v="84"/>
    <x v="4"/>
    <x v="11"/>
    <n v="5.6"/>
    <n v="1.11E-2"/>
    <n v="1.11E-2"/>
    <n v="26093"/>
    <m/>
    <n v="1.4E-2"/>
    <s v="C"/>
  </r>
  <r>
    <m/>
    <x v="16"/>
    <s v="LEVANTE"/>
    <n v="84"/>
    <x v="84"/>
    <x v="4"/>
    <x v="11"/>
    <n v="5.6"/>
    <n v="1.6500000000000001E-2"/>
    <n v="1.6500000000000001E-2"/>
    <n v="26093"/>
    <m/>
    <n v="1.4E-2"/>
    <s v="F"/>
  </r>
  <r>
    <m/>
    <x v="16"/>
    <s v="LEVANTE"/>
    <n v="84"/>
    <x v="84"/>
    <x v="4"/>
    <x v="11"/>
    <n v="5.6"/>
    <n v="1.2200000000000001E-2"/>
    <n v="1.2200000000000001E-2"/>
    <n v="26093"/>
    <m/>
    <n v="1.4E-2"/>
    <s v="D"/>
  </r>
  <r>
    <m/>
    <x v="10"/>
    <s v="LEVANTE"/>
    <n v="85"/>
    <x v="85"/>
    <x v="4"/>
    <x v="11"/>
    <n v="5.6"/>
    <n v="2.2599999999999999E-2"/>
    <n v="2.2599999999999999E-2"/>
    <n v="26093"/>
    <m/>
    <n v="1.7999999999999999E-2"/>
    <s v="J"/>
  </r>
  <r>
    <m/>
    <x v="16"/>
    <s v="LEVANTE"/>
    <n v="86"/>
    <x v="86"/>
    <x v="5"/>
    <x v="11"/>
    <n v="5.6"/>
    <n v="7.3000000000000001E-3"/>
    <n v="7.3000000000000001E-3"/>
    <n v="26094"/>
    <m/>
    <n v="1.0999999999999999E-2"/>
    <s v="Reserva"/>
  </r>
  <r>
    <m/>
    <x v="16"/>
    <s v="LEVANTE"/>
    <n v="86"/>
    <x v="86"/>
    <x v="5"/>
    <x v="11"/>
    <n v="5.6"/>
    <n v="8.6999999999999994E-3"/>
    <n v="8.6999999999999994E-3"/>
    <n v="26094"/>
    <m/>
    <n v="1.0999999999999999E-2"/>
    <s v="A"/>
  </r>
  <r>
    <m/>
    <x v="16"/>
    <s v="LEVANTE"/>
    <n v="86"/>
    <x v="86"/>
    <x v="5"/>
    <x v="11"/>
    <n v="5.6"/>
    <n v="7.4000000000000003E-3"/>
    <n v="7.4000000000000003E-3"/>
    <n v="26094"/>
    <m/>
    <n v="1.0999999999999999E-2"/>
    <s v="Reserva"/>
  </r>
  <r>
    <m/>
    <x v="10"/>
    <s v="LEVANTE"/>
    <n v="87"/>
    <x v="87"/>
    <x v="5"/>
    <x v="11"/>
    <n v="5.6"/>
    <n v="2.1299999999999999E-2"/>
    <n v="2.1299999999999999E-2"/>
    <n v="26095"/>
    <m/>
    <n v="1.4E-2"/>
    <s v="I"/>
  </r>
  <r>
    <m/>
    <x v="10"/>
    <s v="LEVANTE"/>
    <n v="87"/>
    <x v="87"/>
    <x v="5"/>
    <x v="11"/>
    <n v="5.6"/>
    <n v="2.2800000000000001E-2"/>
    <n v="2.2800000000000001E-2"/>
    <n v="26095"/>
    <m/>
    <n v="1.4E-2"/>
    <s v="J"/>
  </r>
  <r>
    <m/>
    <x v="10"/>
    <s v="LEVANTE"/>
    <n v="87"/>
    <x v="87"/>
    <x v="5"/>
    <x v="11"/>
    <n v="5.6"/>
    <n v="2.3900000000000001E-2"/>
    <n v="2.3900000000000001E-2"/>
    <n v="26095"/>
    <m/>
    <n v="1.4E-2"/>
    <s v="J"/>
  </r>
  <r>
    <m/>
    <x v="10"/>
    <s v="LEVANTE"/>
    <n v="88"/>
    <x v="88"/>
    <x v="5"/>
    <x v="11"/>
    <n v="5.6"/>
    <n v="4.24E-2"/>
    <n v="3.6999999999999998E-2"/>
    <n v="26095"/>
    <n v="0.03"/>
    <n v="1.7999999999999999E-2"/>
    <s v="L"/>
  </r>
  <r>
    <m/>
    <x v="10"/>
    <s v="LEVANTE"/>
    <n v="88"/>
    <x v="88"/>
    <x v="5"/>
    <x v="11"/>
    <n v="5.6"/>
    <n v="1.8100000000000002E-2"/>
    <n v="1.8100000000000002E-2"/>
    <n v="26095"/>
    <n v="1.8100000000000002E-2"/>
    <n v="1.7999999999999999E-2"/>
    <s v="G"/>
  </r>
  <r>
    <m/>
    <x v="10"/>
    <s v="LEVANTE"/>
    <n v="88"/>
    <x v="88"/>
    <x v="5"/>
    <x v="11"/>
    <n v="5.6"/>
    <n v="2.52E-2"/>
    <n v="2.52E-2"/>
    <n v="26095"/>
    <n v="2.52E-2"/>
    <n v="1.7999999999999999E-2"/>
    <s v="K"/>
  </r>
  <r>
    <m/>
    <x v="17"/>
    <s v="LEVANTE"/>
    <n v="89"/>
    <x v="89"/>
    <x v="2"/>
    <x v="12"/>
    <n v="5.6"/>
    <n v="8.5000000000000006E-3"/>
    <n v="8.5000000000000006E-3"/>
    <n v="26096"/>
    <m/>
    <n v="1.2999999999999999E-2"/>
    <s v="A"/>
  </r>
  <r>
    <m/>
    <x v="17"/>
    <s v="LEVANTE"/>
    <n v="89"/>
    <x v="89"/>
    <x v="2"/>
    <x v="12"/>
    <n v="5.6"/>
    <n v="4.4000000000000003E-3"/>
    <n v="4.4000000000000003E-3"/>
    <n v="26096"/>
    <m/>
    <n v="1.2999999999999999E-2"/>
    <s v="Descarte"/>
  </r>
  <r>
    <m/>
    <x v="17"/>
    <s v="LEVANTE"/>
    <n v="89"/>
    <x v="89"/>
    <x v="2"/>
    <x v="12"/>
    <n v="5.6"/>
    <n v="7.0000000000000001E-3"/>
    <n v="7.0000000000000001E-3"/>
    <n v="26096"/>
    <m/>
    <n v="1.2999999999999999E-2"/>
    <s v="Reserva"/>
  </r>
  <r>
    <m/>
    <x v="17"/>
    <s v="LEVANTE"/>
    <n v="89"/>
    <x v="89"/>
    <x v="2"/>
    <x v="12"/>
    <n v="5.6"/>
    <n v="1.3599999999999999E-2"/>
    <n v="1.3599999999999999E-2"/>
    <n v="26096"/>
    <m/>
    <n v="1.2999999999999999E-2"/>
    <s v="E"/>
  </r>
  <r>
    <m/>
    <x v="22"/>
    <s v="FRENTE"/>
    <n v="90"/>
    <x v="90"/>
    <x v="2"/>
    <x v="12"/>
    <n v="5.6"/>
    <n v="1.21E-2"/>
    <n v="1.21E-2"/>
    <n v="26097"/>
    <m/>
    <n v="8.0000000000000002E-3"/>
    <s v="D"/>
  </r>
  <r>
    <m/>
    <x v="22"/>
    <s v="FRENTE"/>
    <n v="90"/>
    <x v="90"/>
    <x v="2"/>
    <x v="12"/>
    <n v="5.6"/>
    <n v="1.2500000000000001E-2"/>
    <n v="1.2500000000000001E-2"/>
    <n v="26097"/>
    <m/>
    <n v="8.0000000000000002E-3"/>
    <s v="D"/>
  </r>
  <r>
    <m/>
    <x v="22"/>
    <s v="FRENTE"/>
    <n v="90"/>
    <x v="90"/>
    <x v="2"/>
    <x v="12"/>
    <n v="5.6"/>
    <n v="7.1000000000000004E-3"/>
    <n v="7.1000000000000004E-3"/>
    <n v="26097"/>
    <m/>
    <n v="8.0000000000000002E-3"/>
    <s v="Reserva"/>
  </r>
  <r>
    <m/>
    <x v="22"/>
    <s v="FRENTE"/>
    <n v="90"/>
    <x v="90"/>
    <x v="2"/>
    <x v="12"/>
    <n v="5.6"/>
    <n v="7.3000000000000001E-3"/>
    <n v="7.3000000000000001E-3"/>
    <n v="26097"/>
    <m/>
    <n v="8.0000000000000002E-3"/>
    <s v="Reserva"/>
  </r>
  <r>
    <m/>
    <x v="1"/>
    <s v="LEVANTE"/>
    <n v="91"/>
    <x v="91"/>
    <x v="2"/>
    <x v="12"/>
    <n v="5.6"/>
    <n v="2.4799999999999999E-2"/>
    <n v="2.4799999999999999E-2"/>
    <n v="26097"/>
    <m/>
    <n v="1.4999999999999999E-2"/>
    <s v="J"/>
  </r>
  <r>
    <m/>
    <x v="1"/>
    <s v="LEVANTE"/>
    <n v="91"/>
    <x v="91"/>
    <x v="2"/>
    <x v="12"/>
    <n v="5.6"/>
    <n v="2.75E-2"/>
    <n v="2.75E-2"/>
    <n v="26097"/>
    <m/>
    <n v="1.4999999999999999E-2"/>
    <s v="L"/>
  </r>
  <r>
    <m/>
    <x v="23"/>
    <s v="REC"/>
    <n v="92"/>
    <x v="92"/>
    <x v="3"/>
    <x v="12"/>
    <n v="5.6"/>
    <n v="2.5999999999999999E-2"/>
    <n v="2.5999999999999999E-2"/>
    <n v="26098"/>
    <m/>
    <n v="1.7000000000000001E-2"/>
    <s v="K"/>
  </r>
  <r>
    <m/>
    <x v="23"/>
    <s v="REC"/>
    <n v="92"/>
    <x v="92"/>
    <x v="3"/>
    <x v="12"/>
    <n v="5.6"/>
    <n v="2.0500000000000001E-2"/>
    <n v="2.0500000000000001E-2"/>
    <n v="26098"/>
    <m/>
    <n v="1.7000000000000001E-2"/>
    <s v="H"/>
  </r>
  <r>
    <m/>
    <x v="17"/>
    <s v="LEVANTE"/>
    <n v="93"/>
    <x v="93"/>
    <x v="3"/>
    <x v="12"/>
    <n v="5.6"/>
    <n v="7.1999999999999998E-3"/>
    <n v="7.1999999999999998E-3"/>
    <n v="26098"/>
    <m/>
    <n v="1.2E-2"/>
    <s v="Reserva"/>
  </r>
  <r>
    <m/>
    <x v="17"/>
    <s v="LEVANTE"/>
    <n v="93"/>
    <x v="93"/>
    <x v="3"/>
    <x v="12"/>
    <n v="5.6"/>
    <n v="5.4000000000000003E-3"/>
    <n v="5.4000000000000003E-3"/>
    <n v="26098"/>
    <m/>
    <n v="1.2E-2"/>
    <s v="Descarte"/>
  </r>
  <r>
    <m/>
    <x v="17"/>
    <s v="LEVANTE"/>
    <n v="93"/>
    <x v="93"/>
    <x v="3"/>
    <x v="12"/>
    <n v="5.6"/>
    <n v="9.7000000000000003E-3"/>
    <n v="9.7000000000000003E-3"/>
    <n v="26098"/>
    <m/>
    <n v="1.2E-2"/>
    <s v="B"/>
  </r>
  <r>
    <m/>
    <x v="1"/>
    <s v="LEVANTE"/>
    <n v="94"/>
    <x v="94"/>
    <x v="3"/>
    <x v="12"/>
    <n v="5.6"/>
    <n v="1.17E-2"/>
    <n v="1.17E-2"/>
    <n v="26099"/>
    <m/>
    <n v="1.4999999999999999E-2"/>
    <s v="C"/>
  </r>
  <r>
    <m/>
    <x v="1"/>
    <s v="LEVANTE"/>
    <n v="94"/>
    <x v="94"/>
    <x v="3"/>
    <x v="12"/>
    <n v="5.6"/>
    <n v="1.9699999999999999E-2"/>
    <n v="1.9699999999999999E-2"/>
    <n v="26099"/>
    <m/>
    <n v="1.4999999999999999E-2"/>
    <s v="H"/>
  </r>
  <r>
    <m/>
    <x v="1"/>
    <s v="LEVANTE"/>
    <n v="94"/>
    <x v="94"/>
    <x v="3"/>
    <x v="12"/>
    <n v="5.6"/>
    <n v="1.7999999999999999E-2"/>
    <n v="1.7999999999999999E-2"/>
    <n v="26099"/>
    <m/>
    <n v="1.4999999999999999E-2"/>
    <s v="G"/>
  </r>
  <r>
    <m/>
    <x v="1"/>
    <s v="LEVANTE"/>
    <n v="94"/>
    <x v="94"/>
    <x v="3"/>
    <x v="12"/>
    <n v="5.6"/>
    <n v="1.9800000000000002E-2"/>
    <n v="1.9800000000000002E-2"/>
    <n v="26099"/>
    <m/>
    <n v="1.4999999999999999E-2"/>
    <s v="H"/>
  </r>
  <r>
    <m/>
    <x v="1"/>
    <s v="LEVANTE"/>
    <n v="94"/>
    <x v="94"/>
    <x v="3"/>
    <x v="12"/>
    <n v="5.6"/>
    <n v="1.8100000000000002E-2"/>
    <n v="1.8100000000000002E-2"/>
    <n v="26099"/>
    <m/>
    <n v="1.4999999999999999E-2"/>
    <s v="G"/>
  </r>
  <r>
    <m/>
    <x v="24"/>
    <s v="REC"/>
    <n v="95"/>
    <x v="95"/>
    <x v="4"/>
    <x v="12"/>
    <n v="5.6"/>
    <n v="4.2500000000000003E-2"/>
    <n v="3.6999999999999998E-2"/>
    <n v="26104"/>
    <n v="0.03"/>
    <n v="0.02"/>
    <s v="L"/>
  </r>
  <r>
    <m/>
    <x v="24"/>
    <s v="REC"/>
    <n v="95"/>
    <x v="95"/>
    <x v="4"/>
    <x v="12"/>
    <n v="5.6"/>
    <n v="4.4299999999999999E-2"/>
    <n v="3.6999999999999998E-2"/>
    <n v="26104"/>
    <n v="0.03"/>
    <n v="0.02"/>
    <s v="L"/>
  </r>
  <r>
    <m/>
    <x v="16"/>
    <s v="LEVANTE"/>
    <n v="96"/>
    <x v="96"/>
    <x v="4"/>
    <x v="12"/>
    <n v="5.6"/>
    <n v="8.0999999999999996E-3"/>
    <n v="8.0999999999999996E-3"/>
    <n v="26105"/>
    <m/>
    <n v="0.01"/>
    <s v="A"/>
  </r>
  <r>
    <m/>
    <x v="16"/>
    <s v="LEVANTE"/>
    <n v="96"/>
    <x v="96"/>
    <x v="4"/>
    <x v="12"/>
    <n v="5.6"/>
    <n v="1.17E-2"/>
    <n v="1.17E-2"/>
    <n v="26105"/>
    <m/>
    <n v="0.01"/>
    <s v="C"/>
  </r>
  <r>
    <m/>
    <x v="16"/>
    <s v="LEVANTE"/>
    <n v="96"/>
    <x v="96"/>
    <x v="4"/>
    <x v="12"/>
    <n v="5.6"/>
    <n v="5.5999999999999999E-3"/>
    <n v="5.5999999999999999E-3"/>
    <n v="26105"/>
    <m/>
    <n v="0.01"/>
    <s v="Descarte"/>
  </r>
  <r>
    <m/>
    <x v="16"/>
    <s v="LEVANTE"/>
    <n v="96"/>
    <x v="96"/>
    <x v="4"/>
    <x v="12"/>
    <n v="5.6"/>
    <n v="4.8999999999999998E-3"/>
    <n v="4.8999999999999998E-3"/>
    <n v="26105"/>
    <m/>
    <n v="0.01"/>
    <s v="Descarte"/>
  </r>
  <r>
    <m/>
    <x v="16"/>
    <s v="LEVANTE"/>
    <n v="96"/>
    <x v="96"/>
    <x v="4"/>
    <x v="12"/>
    <n v="5.6"/>
    <n v="1.06E-2"/>
    <n v="1.06E-2"/>
    <n v="26105"/>
    <m/>
    <n v="0.01"/>
    <s v="C"/>
  </r>
  <r>
    <m/>
    <x v="16"/>
    <s v="LEVANTE"/>
    <n v="97"/>
    <x v="97"/>
    <x v="4"/>
    <x v="12"/>
    <n v="5.6"/>
    <n v="8.6999999999999994E-3"/>
    <n v="8.6999999999999994E-3"/>
    <n v="26105"/>
    <m/>
    <n v="8.9999999999999993E-3"/>
    <s v="A"/>
  </r>
  <r>
    <m/>
    <x v="16"/>
    <s v="LEVANTE"/>
    <n v="97"/>
    <x v="97"/>
    <x v="4"/>
    <x v="12"/>
    <n v="5.6"/>
    <n v="8.5000000000000006E-3"/>
    <n v="8.5000000000000006E-3"/>
    <n v="26105"/>
    <m/>
    <n v="8.9999999999999993E-3"/>
    <s v="A"/>
  </r>
  <r>
    <m/>
    <x v="16"/>
    <s v="LEVANTE"/>
    <n v="97"/>
    <x v="97"/>
    <x v="4"/>
    <x v="12"/>
    <n v="5.6"/>
    <n v="8.6E-3"/>
    <n v="8.6E-3"/>
    <n v="26105"/>
    <m/>
    <n v="8.9999999999999993E-3"/>
    <s v="A"/>
  </r>
  <r>
    <m/>
    <x v="16"/>
    <s v="LEVANTE"/>
    <n v="97"/>
    <x v="97"/>
    <x v="4"/>
    <x v="12"/>
    <n v="5.6"/>
    <n v="1.43E-2"/>
    <n v="1.43E-2"/>
    <n v="26105"/>
    <m/>
    <n v="8.9999999999999993E-3"/>
    <s v="E"/>
  </r>
  <r>
    <m/>
    <x v="16"/>
    <s v="LEVANTE"/>
    <n v="97"/>
    <x v="97"/>
    <x v="4"/>
    <x v="12"/>
    <n v="5.6"/>
    <n v="7.3000000000000001E-3"/>
    <n v="7.3000000000000001E-3"/>
    <n v="26105"/>
    <m/>
    <n v="8.9999999999999993E-3"/>
    <s v="Reserva"/>
  </r>
  <r>
    <m/>
    <x v="1"/>
    <s v="LEVANTE"/>
    <n v="98"/>
    <x v="98"/>
    <x v="4"/>
    <x v="12"/>
    <n v="5.6"/>
    <n v="1.54E-2"/>
    <n v="1.54E-2"/>
    <n v="26106"/>
    <m/>
    <n v="1.4999999999999999E-2"/>
    <s v="F"/>
  </r>
  <r>
    <m/>
    <x v="1"/>
    <s v="LEVANTE"/>
    <n v="98"/>
    <x v="98"/>
    <x v="4"/>
    <x v="12"/>
    <n v="5.6"/>
    <n v="2.0899999999999998E-2"/>
    <n v="2.0899999999999998E-2"/>
    <n v="26106"/>
    <m/>
    <n v="1.4999999999999999E-2"/>
    <s v="H"/>
  </r>
  <r>
    <m/>
    <x v="22"/>
    <s v="FRENTE"/>
    <n v="99"/>
    <x v="99"/>
    <x v="5"/>
    <x v="12"/>
    <n v="5.6"/>
    <n v="8.3000000000000001E-3"/>
    <n v="8.3000000000000001E-3"/>
    <n v="26107"/>
    <m/>
    <n v="8.9999999999999993E-3"/>
    <s v="A"/>
  </r>
  <r>
    <m/>
    <x v="22"/>
    <s v="FRENTE"/>
    <n v="99"/>
    <x v="99"/>
    <x v="5"/>
    <x v="12"/>
    <n v="5.6"/>
    <n v="1.1599999999999999E-2"/>
    <n v="1.1599999999999999E-2"/>
    <n v="26107"/>
    <m/>
    <n v="8.9999999999999993E-3"/>
    <s v="C"/>
  </r>
  <r>
    <m/>
    <x v="22"/>
    <s v="FRENTE"/>
    <n v="99"/>
    <x v="99"/>
    <x v="5"/>
    <x v="12"/>
    <n v="5.6"/>
    <n v="1.2E-2"/>
    <n v="1.2E-2"/>
    <n v="26107"/>
    <m/>
    <n v="8.9999999999999993E-3"/>
    <s v="D"/>
  </r>
  <r>
    <m/>
    <x v="22"/>
    <s v="FRENTE"/>
    <n v="99"/>
    <x v="99"/>
    <x v="5"/>
    <x v="12"/>
    <n v="5.6"/>
    <n v="7.4999999999999997E-3"/>
    <n v="7.4999999999999997E-3"/>
    <n v="26107"/>
    <m/>
    <n v="8.9999999999999993E-3"/>
    <s v="A"/>
  </r>
  <r>
    <m/>
    <x v="22"/>
    <s v="FRENTE"/>
    <n v="99"/>
    <x v="99"/>
    <x v="5"/>
    <x v="12"/>
    <n v="5.6"/>
    <n v="8.8000000000000005E-3"/>
    <n v="8.8000000000000005E-3"/>
    <n v="26107"/>
    <m/>
    <n v="8.9999999999999993E-3"/>
    <s v="A"/>
  </r>
  <r>
    <m/>
    <x v="16"/>
    <s v="LEVANTE"/>
    <n v="100"/>
    <x v="100"/>
    <x v="5"/>
    <x v="12"/>
    <n v="5.6"/>
    <n v="7.4999999999999997E-3"/>
    <n v="7.4999999999999997E-3"/>
    <n v="26108"/>
    <m/>
    <n v="8.0000000000000002E-3"/>
    <s v="A"/>
  </r>
  <r>
    <m/>
    <x v="16"/>
    <s v="LEVANTE"/>
    <n v="100"/>
    <x v="100"/>
    <x v="5"/>
    <x v="12"/>
    <n v="5.6"/>
    <n v="4.5999999999999999E-3"/>
    <n v="4.5999999999999999E-3"/>
    <n v="26108"/>
    <m/>
    <n v="8.0000000000000002E-3"/>
    <s v="Descarte"/>
  </r>
  <r>
    <m/>
    <x v="16"/>
    <s v="LEVANTE"/>
    <n v="100"/>
    <x v="100"/>
    <x v="5"/>
    <x v="12"/>
    <n v="5.6"/>
    <n v="6.3E-3"/>
    <n v="6.3E-3"/>
    <n v="26108"/>
    <m/>
    <n v="8.0000000000000002E-3"/>
    <s v="Reserva"/>
  </r>
  <r>
    <m/>
    <x v="16"/>
    <s v="LEVANTE"/>
    <n v="100"/>
    <x v="100"/>
    <x v="5"/>
    <x v="12"/>
    <n v="5.6"/>
    <n v="8.8000000000000005E-3"/>
    <n v="8.8000000000000005E-3"/>
    <n v="26108"/>
    <m/>
    <n v="8.0000000000000002E-3"/>
    <s v="A"/>
  </r>
  <r>
    <m/>
    <x v="1"/>
    <s v="LEVANTE"/>
    <n v="101"/>
    <x v="101"/>
    <x v="5"/>
    <x v="12"/>
    <n v="5.6"/>
    <n v="2.5399999999999999E-2"/>
    <n v="2.5399999999999999E-2"/>
    <n v="26108"/>
    <m/>
    <n v="2.1999999999999999E-2"/>
    <s v="K"/>
  </r>
  <r>
    <m/>
    <x v="10"/>
    <s v="LEVANTE"/>
    <n v="102"/>
    <x v="102"/>
    <x v="2"/>
    <x v="13"/>
    <n v="5.6"/>
    <n v="3.5900000000000001E-2"/>
    <n v="3.5900000000000001E-2"/>
    <n v="26109"/>
    <n v="0.03"/>
    <n v="1.7000000000000001E-2"/>
    <s v="L"/>
  </r>
  <r>
    <m/>
    <x v="10"/>
    <s v="LEVANTE"/>
    <n v="102"/>
    <x v="102"/>
    <x v="2"/>
    <x v="13"/>
    <n v="5.6"/>
    <n v="2.0899999999999998E-2"/>
    <n v="2.0899999999999998E-2"/>
    <n v="26109"/>
    <n v="2.0899999999999998E-2"/>
    <n v="1.7000000000000001E-2"/>
    <s v="H"/>
  </r>
  <r>
    <m/>
    <x v="10"/>
    <s v="LEVANTE"/>
    <n v="102"/>
    <x v="102"/>
    <x v="2"/>
    <x v="13"/>
    <n v="5.6"/>
    <n v="2.5899999999999999E-2"/>
    <n v="2.5899999999999999E-2"/>
    <n v="26109"/>
    <n v="2.5899999999999999E-2"/>
    <n v="1.7000000000000001E-2"/>
    <s v="K"/>
  </r>
  <r>
    <m/>
    <x v="10"/>
    <s v="LEVANTE"/>
    <n v="102"/>
    <x v="102"/>
    <x v="2"/>
    <x v="13"/>
    <n v="5.6"/>
    <n v="2.6499999999999999E-2"/>
    <n v="2.6499999999999999E-2"/>
    <n v="26109"/>
    <n v="2.6499999999999999E-2"/>
    <n v="1.7000000000000001E-2"/>
    <s v="K"/>
  </r>
  <r>
    <m/>
    <x v="10"/>
    <s v="LEVANTE"/>
    <n v="102"/>
    <x v="102"/>
    <x v="2"/>
    <x v="13"/>
    <n v="5.6"/>
    <n v="1.37E-2"/>
    <n v="1.37E-2"/>
    <n v="26109"/>
    <n v="1.37E-2"/>
    <n v="1.7000000000000001E-2"/>
    <s v="E"/>
  </r>
  <r>
    <m/>
    <x v="10"/>
    <s v="LEVANTE"/>
    <n v="102"/>
    <x v="102"/>
    <x v="2"/>
    <x v="13"/>
    <n v="5.6"/>
    <n v="1.9199999999999998E-2"/>
    <n v="1.9199999999999998E-2"/>
    <n v="26109"/>
    <n v="1.9199999999999998E-2"/>
    <n v="1.7000000000000001E-2"/>
    <s v="H"/>
  </r>
  <r>
    <m/>
    <x v="10"/>
    <s v="LEVANTE"/>
    <n v="102"/>
    <x v="102"/>
    <x v="2"/>
    <x v="13"/>
    <n v="5.6"/>
    <n v="1.66E-2"/>
    <n v="1.66E-2"/>
    <n v="26109"/>
    <n v="1.66E-2"/>
    <n v="1.7000000000000001E-2"/>
    <s v="F"/>
  </r>
  <r>
    <m/>
    <x v="17"/>
    <s v="LEVANTE"/>
    <n v="103"/>
    <x v="103"/>
    <x v="2"/>
    <x v="13"/>
    <n v="5.6"/>
    <n v="3.8999999999999998E-3"/>
    <n v="3.8999999999999998E-3"/>
    <n v="26110"/>
    <m/>
    <n v="8.0000000000000002E-3"/>
    <s v="Descarte"/>
  </r>
  <r>
    <m/>
    <x v="17"/>
    <s v="LEVANTE"/>
    <n v="103"/>
    <x v="103"/>
    <x v="2"/>
    <x v="13"/>
    <n v="5.6"/>
    <n v="6.0000000000000001E-3"/>
    <n v="6.0000000000000001E-3"/>
    <n v="26110"/>
    <m/>
    <n v="8.0000000000000002E-3"/>
    <s v="Reserva"/>
  </r>
  <r>
    <m/>
    <x v="17"/>
    <s v="LEVANTE"/>
    <n v="103"/>
    <x v="103"/>
    <x v="2"/>
    <x v="13"/>
    <n v="5.6"/>
    <n v="5.4999999999999997E-3"/>
    <n v="5.4999999999999997E-3"/>
    <n v="26110"/>
    <m/>
    <n v="8.0000000000000002E-3"/>
    <s v="Descarte"/>
  </r>
  <r>
    <m/>
    <x v="17"/>
    <s v="LEVANTE"/>
    <n v="103"/>
    <x v="103"/>
    <x v="2"/>
    <x v="13"/>
    <n v="5.6"/>
    <n v="1.6500000000000001E-2"/>
    <n v="1.6500000000000001E-2"/>
    <n v="26110"/>
    <m/>
    <n v="8.0000000000000002E-3"/>
    <s v="F"/>
  </r>
  <r>
    <m/>
    <x v="22"/>
    <s v="FRENTE"/>
    <n v="104"/>
    <x v="104"/>
    <x v="2"/>
    <x v="13"/>
    <n v="5.6"/>
    <n v="8.5000000000000006E-3"/>
    <n v="8.5000000000000006E-3"/>
    <n v="26110"/>
    <m/>
    <n v="8.0000000000000002E-3"/>
    <s v="A"/>
  </r>
  <r>
    <m/>
    <x v="22"/>
    <s v="FRENTE"/>
    <n v="105"/>
    <x v="105"/>
    <x v="3"/>
    <x v="13"/>
    <n v="5.6"/>
    <n v="6.8999999999999999E-3"/>
    <n v="6.8999999999999999E-3"/>
    <n v="26111"/>
    <m/>
    <n v="8.0000000000000002E-3"/>
    <s v="Reserva"/>
  </r>
  <r>
    <m/>
    <x v="25"/>
    <s v="DQ"/>
    <n v="106"/>
    <x v="106"/>
    <x v="3"/>
    <x v="13"/>
    <n v="5.6"/>
    <n v="1.01E-2"/>
    <n v="1.01E-2"/>
    <n v="26111"/>
    <m/>
    <n v="8.9999999999999993E-3"/>
    <s v="B"/>
  </r>
  <r>
    <m/>
    <x v="25"/>
    <s v="DQ"/>
    <n v="106"/>
    <x v="106"/>
    <x v="3"/>
    <x v="13"/>
    <n v="5.6"/>
    <n v="3.8E-3"/>
    <n v="3.8E-3"/>
    <n v="26111"/>
    <m/>
    <n v="8.9999999999999993E-3"/>
    <s v="Descarte"/>
  </r>
  <r>
    <m/>
    <x v="25"/>
    <s v="DQ"/>
    <n v="106"/>
    <x v="106"/>
    <x v="3"/>
    <x v="13"/>
    <n v="5.6"/>
    <n v="9.5999999999999992E-3"/>
    <n v="9.5999999999999992E-3"/>
    <n v="26111"/>
    <m/>
    <n v="8.9999999999999993E-3"/>
    <s v="B"/>
  </r>
  <r>
    <m/>
    <x v="25"/>
    <s v="DQ"/>
    <n v="106"/>
    <x v="106"/>
    <x v="3"/>
    <x v="13"/>
    <n v="5.6"/>
    <n v="8.8000000000000005E-3"/>
    <n v="8.8000000000000005E-3"/>
    <n v="26111"/>
    <m/>
    <n v="8.9999999999999993E-3"/>
    <s v="A"/>
  </r>
  <r>
    <m/>
    <x v="25"/>
    <s v="DQ"/>
    <n v="106"/>
    <x v="106"/>
    <x v="3"/>
    <x v="13"/>
    <n v="5.6"/>
    <n v="1.24E-2"/>
    <n v="1.24E-2"/>
    <n v="26111"/>
    <m/>
    <n v="8.9999999999999993E-3"/>
    <s v="D"/>
  </r>
  <r>
    <m/>
    <x v="17"/>
    <s v="LEVANTE"/>
    <n v="107"/>
    <x v="107"/>
    <x v="3"/>
    <x v="13"/>
    <n v="5.6"/>
    <n v="5.1999999999999998E-3"/>
    <n v="5.1999999999999998E-3"/>
    <n v="26112"/>
    <m/>
    <n v="8.0000000000000002E-3"/>
    <s v="Descarte"/>
  </r>
  <r>
    <m/>
    <x v="17"/>
    <s v="LEVANTE"/>
    <n v="107"/>
    <x v="107"/>
    <x v="3"/>
    <x v="13"/>
    <n v="5.6"/>
    <n v="1.23E-2"/>
    <n v="1.23E-2"/>
    <n v="26112"/>
    <m/>
    <n v="8.0000000000000002E-3"/>
    <s v="D"/>
  </r>
  <r>
    <m/>
    <x v="17"/>
    <s v="LEVANTE"/>
    <n v="107"/>
    <x v="107"/>
    <x v="3"/>
    <x v="13"/>
    <n v="5.6"/>
    <n v="5.8999999999999999E-3"/>
    <n v="5.8999999999999999E-3"/>
    <n v="26112"/>
    <m/>
    <n v="8.0000000000000002E-3"/>
    <s v="Descarte"/>
  </r>
  <r>
    <m/>
    <x v="17"/>
    <s v="LEVANTE"/>
    <n v="107"/>
    <x v="107"/>
    <x v="3"/>
    <x v="13"/>
    <n v="5.6"/>
    <n v="1.6400000000000001E-2"/>
    <n v="1.6400000000000001E-2"/>
    <n v="26112"/>
    <m/>
    <n v="8.0000000000000002E-3"/>
    <s v="F"/>
  </r>
  <r>
    <m/>
    <x v="17"/>
    <s v="LEVANTE"/>
    <n v="107"/>
    <x v="107"/>
    <x v="3"/>
    <x v="13"/>
    <n v="5.6"/>
    <n v="9.5999999999999992E-3"/>
    <n v="9.5999999999999992E-3"/>
    <n v="26112"/>
    <m/>
    <n v="8.0000000000000002E-3"/>
    <s v="B"/>
  </r>
  <r>
    <m/>
    <x v="22"/>
    <s v="FRENTE"/>
    <n v="108"/>
    <x v="108"/>
    <x v="2"/>
    <x v="14"/>
    <n v="5.6"/>
    <n v="1.6199999999999999E-2"/>
    <n v="1.6199999999999999E-2"/>
    <n v="26116"/>
    <m/>
    <n v="0.01"/>
    <s v="F"/>
  </r>
  <r>
    <m/>
    <x v="22"/>
    <s v="FRENTE"/>
    <n v="108"/>
    <x v="108"/>
    <x v="2"/>
    <x v="14"/>
    <n v="5.6"/>
    <n v="1.21E-2"/>
    <n v="1.21E-2"/>
    <n v="26116"/>
    <m/>
    <n v="0.01"/>
    <s v="D"/>
  </r>
  <r>
    <m/>
    <x v="17"/>
    <s v="LEVANTE"/>
    <n v="109"/>
    <x v="109"/>
    <x v="2"/>
    <x v="14"/>
    <n v="5.6"/>
    <n v="7.1000000000000004E-3"/>
    <n v="7.1000000000000004E-3"/>
    <n v="26117"/>
    <m/>
    <n v="8.0000000000000002E-3"/>
    <s v="Reserva"/>
  </r>
  <r>
    <m/>
    <x v="17"/>
    <s v="LEVANTE"/>
    <n v="109"/>
    <x v="109"/>
    <x v="2"/>
    <x v="14"/>
    <n v="5.6"/>
    <n v="4.4000000000000003E-3"/>
    <n v="4.4000000000000003E-3"/>
    <n v="26117"/>
    <m/>
    <n v="8.0000000000000002E-3"/>
    <s v="Descarte"/>
  </r>
  <r>
    <m/>
    <x v="17"/>
    <s v="LEVANTE"/>
    <n v="109"/>
    <x v="109"/>
    <x v="2"/>
    <x v="14"/>
    <n v="5.6"/>
    <n v="6.7000000000000002E-3"/>
    <n v="6.7000000000000002E-3"/>
    <n v="26117"/>
    <m/>
    <n v="8.0000000000000002E-3"/>
    <s v="Reserva"/>
  </r>
  <r>
    <m/>
    <x v="17"/>
    <s v="LEVANTE"/>
    <n v="109"/>
    <x v="109"/>
    <x v="2"/>
    <x v="14"/>
    <n v="5.6"/>
    <n v="1.21E-2"/>
    <n v="1.21E-2"/>
    <n v="26117"/>
    <m/>
    <n v="8.0000000000000002E-3"/>
    <s v="D"/>
  </r>
  <r>
    <m/>
    <x v="17"/>
    <s v="LEVANTE"/>
    <n v="109"/>
    <x v="109"/>
    <x v="2"/>
    <x v="14"/>
    <n v="5.6"/>
    <n v="1.41E-2"/>
    <n v="1.41E-2"/>
    <n v="26117"/>
    <m/>
    <n v="8.0000000000000002E-3"/>
    <s v="E"/>
  </r>
  <r>
    <m/>
    <x v="26"/>
    <s v="LEVANTE"/>
    <n v="110"/>
    <x v="110"/>
    <x v="2"/>
    <x v="14"/>
    <n v="5.6"/>
    <n v="3.4000000000000002E-2"/>
    <n v="3.4000000000000002E-2"/>
    <n v="26116"/>
    <n v="0.03"/>
    <n v="1.7999999999999999E-2"/>
    <s v="L"/>
  </r>
  <r>
    <m/>
    <x v="26"/>
    <s v="LEVANTE"/>
    <n v="110"/>
    <x v="110"/>
    <x v="2"/>
    <x v="14"/>
    <n v="5.6"/>
    <n v="2.63E-2"/>
    <n v="2.63E-2"/>
    <n v="26116"/>
    <n v="2.63E-2"/>
    <n v="1.7999999999999999E-2"/>
    <s v="K"/>
  </r>
  <r>
    <m/>
    <x v="26"/>
    <s v="LEVANTE"/>
    <n v="110"/>
    <x v="110"/>
    <x v="2"/>
    <x v="14"/>
    <n v="5.6"/>
    <n v="2.06E-2"/>
    <n v="2.06E-2"/>
    <n v="26116"/>
    <n v="2.06E-2"/>
    <n v="1.7999999999999999E-2"/>
    <s v="H"/>
  </r>
  <r>
    <m/>
    <x v="26"/>
    <s v="LEVANTE"/>
    <n v="110"/>
    <x v="110"/>
    <x v="2"/>
    <x v="14"/>
    <n v="5.6"/>
    <n v="0.02"/>
    <n v="0.02"/>
    <n v="26116"/>
    <n v="0.02"/>
    <n v="1.7999999999999999E-2"/>
    <s v="H"/>
  </r>
  <r>
    <m/>
    <x v="26"/>
    <s v="LEVANTE"/>
    <n v="110"/>
    <x v="110"/>
    <x v="2"/>
    <x v="14"/>
    <n v="5.6"/>
    <n v="1.6500000000000001E-2"/>
    <n v="1.6500000000000001E-2"/>
    <n v="26116"/>
    <n v="1.6500000000000001E-2"/>
    <n v="1.7999999999999999E-2"/>
    <s v="F"/>
  </r>
  <r>
    <m/>
    <x v="26"/>
    <s v="LEVANTE"/>
    <n v="110"/>
    <x v="110"/>
    <x v="2"/>
    <x v="14"/>
    <n v="5.6"/>
    <n v="2.3199999999999998E-2"/>
    <n v="2.3199999999999998E-2"/>
    <n v="26116"/>
    <n v="2.3199999999999998E-2"/>
    <n v="1.7999999999999999E-2"/>
    <s v="J"/>
  </r>
  <r>
    <m/>
    <x v="0"/>
    <s v="DQ"/>
    <n v="111"/>
    <x v="111"/>
    <x v="3"/>
    <x v="14"/>
    <n v="5.6"/>
    <n v="1.4999999999999999E-2"/>
    <n v="1.4999999999999999E-2"/>
    <n v="26118"/>
    <m/>
    <n v="1.6E-2"/>
    <s v="F"/>
  </r>
  <r>
    <m/>
    <x v="0"/>
    <s v="DQ"/>
    <n v="111"/>
    <x v="111"/>
    <x v="3"/>
    <x v="14"/>
    <n v="5.6"/>
    <n v="1.67E-2"/>
    <n v="1.67E-2"/>
    <n v="26118"/>
    <m/>
    <n v="1.6E-2"/>
    <s v="F"/>
  </r>
  <r>
    <m/>
    <x v="0"/>
    <s v="DQ"/>
    <n v="111"/>
    <x v="111"/>
    <x v="3"/>
    <x v="14"/>
    <n v="5.6"/>
    <n v="2.1000000000000001E-2"/>
    <n v="2.1000000000000001E-2"/>
    <n v="26118"/>
    <m/>
    <n v="1.6E-2"/>
    <s v="I"/>
  </r>
  <r>
    <m/>
    <x v="0"/>
    <s v="DQ"/>
    <n v="111"/>
    <x v="111"/>
    <x v="3"/>
    <x v="14"/>
    <n v="5.6"/>
    <n v="1.6899999999999998E-2"/>
    <n v="1.6899999999999998E-2"/>
    <n v="26118"/>
    <m/>
    <n v="1.6E-2"/>
    <s v="F"/>
  </r>
  <r>
    <m/>
    <x v="1"/>
    <s v="LEVANTE"/>
    <n v="112"/>
    <x v="112"/>
    <x v="3"/>
    <x v="14"/>
    <n v="5.6"/>
    <n v="2.06E-2"/>
    <n v="2.06E-2"/>
    <n v="26118"/>
    <n v="2.06E-2"/>
    <n v="2.1000000000000001E-2"/>
    <s v="H"/>
  </r>
  <r>
    <m/>
    <x v="1"/>
    <s v="LEVANTE"/>
    <n v="112"/>
    <x v="112"/>
    <x v="3"/>
    <x v="14"/>
    <n v="5.6"/>
    <n v="1.52E-2"/>
    <n v="1.52E-2"/>
    <n v="26118"/>
    <n v="1.52E-2"/>
    <n v="2.1000000000000001E-2"/>
    <s v="F"/>
  </r>
  <r>
    <m/>
    <x v="1"/>
    <s v="LEVANTE"/>
    <n v="112"/>
    <x v="112"/>
    <x v="3"/>
    <x v="14"/>
    <n v="5.6"/>
    <n v="1.8599999999999998E-2"/>
    <n v="1.8599999999999998E-2"/>
    <n v="26118"/>
    <n v="1.8599999999999998E-2"/>
    <n v="2.1000000000000001E-2"/>
    <s v="G"/>
  </r>
  <r>
    <m/>
    <x v="1"/>
    <s v="LEVANTE"/>
    <n v="112"/>
    <x v="112"/>
    <x v="3"/>
    <x v="14"/>
    <n v="5.6"/>
    <n v="3.3000000000000002E-2"/>
    <n v="3.3000000000000002E-2"/>
    <n v="26118"/>
    <n v="0.03"/>
    <n v="2.1000000000000001E-2"/>
    <s v="L"/>
  </r>
  <r>
    <m/>
    <x v="1"/>
    <s v="LEVANTE"/>
    <n v="112"/>
    <x v="112"/>
    <x v="3"/>
    <x v="14"/>
    <n v="5.6"/>
    <n v="1.61E-2"/>
    <n v="1.61E-2"/>
    <n v="26118"/>
    <n v="1.61E-2"/>
    <n v="2.1000000000000001E-2"/>
    <s v="F"/>
  </r>
  <r>
    <m/>
    <x v="17"/>
    <s v="LEVANTE"/>
    <n v="113"/>
    <x v="113"/>
    <x v="3"/>
    <x v="14"/>
    <n v="5.6"/>
    <n v="2.1999999999999999E-2"/>
    <n v="2.1999999999999999E-2"/>
    <n v="26119"/>
    <m/>
    <n v="8.0000000000000002E-3"/>
    <s v="I"/>
  </r>
  <r>
    <m/>
    <x v="17"/>
    <s v="LEVANTE"/>
    <n v="113"/>
    <x v="113"/>
    <x v="3"/>
    <x v="14"/>
    <n v="5.6"/>
    <n v="7.4999999999999997E-3"/>
    <n v="7.4999999999999997E-3"/>
    <n v="26119"/>
    <m/>
    <n v="8.0000000000000002E-3"/>
    <s v="A"/>
  </r>
  <r>
    <m/>
    <x v="17"/>
    <s v="LEVANTE"/>
    <n v="113"/>
    <x v="113"/>
    <x v="3"/>
    <x v="14"/>
    <n v="5.6"/>
    <n v="5.4000000000000003E-3"/>
    <n v="5.4000000000000003E-3"/>
    <n v="26119"/>
    <m/>
    <n v="8.0000000000000002E-3"/>
    <s v="Descarte"/>
  </r>
  <r>
    <m/>
    <x v="17"/>
    <s v="LEVANTE"/>
    <n v="113"/>
    <x v="113"/>
    <x v="3"/>
    <x v="14"/>
    <n v="5.6"/>
    <n v="6.8999999999999999E-3"/>
    <n v="6.8999999999999999E-3"/>
    <n v="26119"/>
    <m/>
    <n v="8.0000000000000002E-3"/>
    <s v="Reserva"/>
  </r>
  <r>
    <m/>
    <x v="17"/>
    <s v="LEVANTE"/>
    <n v="113"/>
    <x v="113"/>
    <x v="3"/>
    <x v="14"/>
    <n v="5.6"/>
    <n v="1.0699999999999999E-2"/>
    <n v="1.0699999999999999E-2"/>
    <n v="26119"/>
    <m/>
    <n v="8.0000000000000002E-3"/>
    <s v="C"/>
  </r>
  <r>
    <m/>
    <x v="17"/>
    <s v="LEVANTE"/>
    <n v="114"/>
    <x v="114"/>
    <x v="6"/>
    <x v="14"/>
    <n v="5.6"/>
    <n v="8.5000000000000006E-3"/>
    <n v="8.5000000000000006E-3"/>
    <n v="26124"/>
    <m/>
    <n v="8.0000000000000002E-3"/>
    <s v="A"/>
  </r>
  <r>
    <m/>
    <x v="1"/>
    <s v="LEVANTE"/>
    <n v="115"/>
    <x v="115"/>
    <x v="6"/>
    <x v="14"/>
    <n v="5.6"/>
    <n v="1.21E-2"/>
    <n v="1.21E-2"/>
    <n v="26124"/>
    <m/>
    <n v="2.1000000000000001E-2"/>
    <s v="D"/>
  </r>
  <r>
    <m/>
    <x v="1"/>
    <s v="LEVANTE"/>
    <n v="115"/>
    <x v="115"/>
    <x v="6"/>
    <x v="14"/>
    <n v="5.6"/>
    <n v="1.7399999999999999E-2"/>
    <n v="1.7399999999999999E-2"/>
    <n v="26124"/>
    <m/>
    <n v="2.1000000000000001E-2"/>
    <s v="F"/>
  </r>
  <r>
    <m/>
    <x v="1"/>
    <s v="LEVANTE"/>
    <n v="115"/>
    <x v="115"/>
    <x v="6"/>
    <x v="14"/>
    <n v="5.6"/>
    <n v="1.8599999999999998E-2"/>
    <n v="1.8599999999999998E-2"/>
    <n v="26124"/>
    <m/>
    <n v="2.1000000000000001E-2"/>
    <s v="G"/>
  </r>
  <r>
    <m/>
    <x v="0"/>
    <s v="DQ"/>
    <n v="116"/>
    <x v="116"/>
    <x v="6"/>
    <x v="14"/>
    <n v="5.6"/>
    <n v="1.9800000000000002E-2"/>
    <n v="1.9800000000000002E-2"/>
    <n v="26123"/>
    <m/>
    <n v="1.7000000000000001E-2"/>
    <s v="H"/>
  </r>
  <r>
    <m/>
    <x v="0"/>
    <s v="DQ"/>
    <n v="116"/>
    <x v="116"/>
    <x v="6"/>
    <x v="14"/>
    <n v="5.6"/>
    <n v="1.24E-2"/>
    <n v="1.24E-2"/>
    <n v="26123"/>
    <m/>
    <n v="1.7000000000000001E-2"/>
    <s v="D"/>
  </r>
  <r>
    <m/>
    <x v="0"/>
    <s v="DQ"/>
    <n v="116"/>
    <x v="116"/>
    <x v="6"/>
    <x v="14"/>
    <n v="5.6"/>
    <n v="1.44E-2"/>
    <n v="1.44E-2"/>
    <n v="26123"/>
    <m/>
    <n v="1.7000000000000001E-2"/>
    <s v="E"/>
  </r>
  <r>
    <m/>
    <x v="22"/>
    <s v="FRENTE"/>
    <n v="117"/>
    <x v="117"/>
    <x v="6"/>
    <x v="14"/>
    <n v="5.6"/>
    <n v="1.5900000000000001E-2"/>
    <n v="1.5900000000000001E-2"/>
    <n v="26123"/>
    <m/>
    <n v="0.01"/>
    <s v="F"/>
  </r>
  <r>
    <m/>
    <x v="22"/>
    <s v="FRENTE"/>
    <n v="117"/>
    <x v="117"/>
    <x v="6"/>
    <x v="14"/>
    <n v="5.6"/>
    <n v="9.7000000000000003E-3"/>
    <n v="9.7000000000000003E-3"/>
    <n v="26123"/>
    <m/>
    <n v="0.01"/>
    <s v="B"/>
  </r>
  <r>
    <m/>
    <x v="22"/>
    <s v="FRENTE"/>
    <n v="117"/>
    <x v="117"/>
    <x v="6"/>
    <x v="14"/>
    <n v="5.6"/>
    <n v="1.7999999999999999E-2"/>
    <n v="1.7999999999999999E-2"/>
    <n v="26123"/>
    <m/>
    <n v="0.01"/>
    <s v="G"/>
  </r>
  <r>
    <m/>
    <x v="22"/>
    <s v="FRENTE"/>
    <n v="117"/>
    <x v="117"/>
    <x v="6"/>
    <x v="14"/>
    <n v="5.6"/>
    <n v="1.46E-2"/>
    <n v="1.46E-2"/>
    <n v="26123"/>
    <m/>
    <n v="0.01"/>
    <s v="E"/>
  </r>
  <r>
    <m/>
    <x v="25"/>
    <s v="DQ"/>
    <n v="118"/>
    <x v="118"/>
    <x v="0"/>
    <x v="15"/>
    <n v="5.6"/>
    <n v="6.1999999999999998E-3"/>
    <n v="6.1999999999999998E-3"/>
    <n v="26125"/>
    <m/>
    <n v="8.9999999999999993E-3"/>
    <s v="Reserva"/>
  </r>
  <r>
    <m/>
    <x v="25"/>
    <s v="DQ"/>
    <n v="118"/>
    <x v="118"/>
    <x v="0"/>
    <x v="15"/>
    <n v="5.6"/>
    <n v="8.8000000000000005E-3"/>
    <n v="8.8000000000000005E-3"/>
    <n v="26125"/>
    <m/>
    <n v="8.9999999999999993E-3"/>
    <s v="A"/>
  </r>
  <r>
    <m/>
    <x v="25"/>
    <s v="DQ"/>
    <n v="118"/>
    <x v="118"/>
    <x v="0"/>
    <x v="15"/>
    <n v="5.6"/>
    <n v="8.6E-3"/>
    <n v="8.6E-3"/>
    <n v="26125"/>
    <m/>
    <n v="8.9999999999999993E-3"/>
    <s v="A"/>
  </r>
  <r>
    <m/>
    <x v="27"/>
    <s v="REC"/>
    <n v="119"/>
    <x v="119"/>
    <x v="0"/>
    <x v="15"/>
    <n v="5.6"/>
    <n v="1.4200000000000001E-2"/>
    <n v="1.4200000000000001E-2"/>
    <n v="26125"/>
    <m/>
    <n v="1.2999999999999999E-2"/>
    <s v="E"/>
  </r>
  <r>
    <m/>
    <x v="27"/>
    <s v="REC"/>
    <n v="119"/>
    <x v="119"/>
    <x v="0"/>
    <x v="15"/>
    <n v="5.6"/>
    <n v="1.7100000000000001E-2"/>
    <n v="1.7100000000000001E-2"/>
    <n v="26125"/>
    <m/>
    <n v="1.2999999999999999E-2"/>
    <s v="F"/>
  </r>
  <r>
    <m/>
    <x v="27"/>
    <s v="REC"/>
    <n v="119"/>
    <x v="119"/>
    <x v="0"/>
    <x v="15"/>
    <n v="5.6"/>
    <n v="1.7100000000000001E-2"/>
    <n v="1.7100000000000001E-2"/>
    <n v="26125"/>
    <m/>
    <n v="1.2999999999999999E-2"/>
    <s v="F"/>
  </r>
  <r>
    <m/>
    <x v="27"/>
    <s v="REC"/>
    <n v="119"/>
    <x v="119"/>
    <x v="0"/>
    <x v="15"/>
    <n v="5.6"/>
    <n v="1.9800000000000002E-2"/>
    <n v="1.9800000000000002E-2"/>
    <n v="26125"/>
    <m/>
    <n v="1.2999999999999999E-2"/>
    <s v="H"/>
  </r>
  <r>
    <m/>
    <x v="1"/>
    <s v="LEVANTE"/>
    <n v="120"/>
    <x v="120"/>
    <x v="0"/>
    <x v="15"/>
    <n v="5.6"/>
    <n v="2.8799999999999999E-2"/>
    <n v="2.8799999999999999E-2"/>
    <n v="26126"/>
    <m/>
    <n v="1.9E-2"/>
    <s v="L"/>
  </r>
  <r>
    <m/>
    <x v="1"/>
    <s v="LEVANTE"/>
    <n v="120"/>
    <x v="120"/>
    <x v="0"/>
    <x v="15"/>
    <n v="5.6"/>
    <n v="1.9099999999999999E-2"/>
    <n v="1.9099999999999999E-2"/>
    <n v="26126"/>
    <m/>
    <n v="1.9E-2"/>
    <s v="H"/>
  </r>
  <r>
    <m/>
    <x v="1"/>
    <s v="LEVANTE"/>
    <n v="120"/>
    <x v="120"/>
    <x v="0"/>
    <x v="15"/>
    <n v="5.6"/>
    <n v="2.6599999999999999E-2"/>
    <n v="2.6599999999999999E-2"/>
    <n v="26126"/>
    <m/>
    <n v="1.9E-2"/>
    <s v="K"/>
  </r>
  <r>
    <m/>
    <x v="1"/>
    <s v="LEVANTE"/>
    <n v="120"/>
    <x v="120"/>
    <x v="0"/>
    <x v="15"/>
    <n v="5.6"/>
    <n v="2.1899999999999999E-2"/>
    <n v="2.1899999999999999E-2"/>
    <n v="26126"/>
    <m/>
    <n v="1.9E-2"/>
    <s v="I"/>
  </r>
  <r>
    <m/>
    <x v="1"/>
    <s v="LEVANTE"/>
    <n v="120"/>
    <x v="120"/>
    <x v="0"/>
    <x v="15"/>
    <n v="5.6"/>
    <n v="2.4799999999999999E-2"/>
    <n v="2.4799999999999999E-2"/>
    <n v="26126"/>
    <m/>
    <n v="1.9E-2"/>
    <s v="J"/>
  </r>
  <r>
    <m/>
    <x v="17"/>
    <s v="LEVANTE"/>
    <n v="121"/>
    <x v="121"/>
    <x v="3"/>
    <x v="15"/>
    <n v="5.6"/>
    <n v="7.4999999999999997E-3"/>
    <n v="7.4999999999999997E-3"/>
    <n v="26127"/>
    <m/>
    <n v="7.0000000000000001E-3"/>
    <s v="A"/>
  </r>
  <r>
    <m/>
    <x v="17"/>
    <s v="LEVANTE"/>
    <n v="121"/>
    <x v="121"/>
    <x v="3"/>
    <x v="15"/>
    <n v="5.6"/>
    <n v="5.7999999999999996E-3"/>
    <n v="5.7999999999999996E-3"/>
    <n v="26127"/>
    <m/>
    <n v="7.0000000000000001E-3"/>
    <s v="Descarte"/>
  </r>
  <r>
    <m/>
    <x v="17"/>
    <s v="LEVANTE"/>
    <n v="121"/>
    <x v="121"/>
    <x v="3"/>
    <x v="15"/>
    <n v="5.6"/>
    <n v="5.8999999999999999E-3"/>
    <n v="5.8999999999999999E-3"/>
    <n v="26127"/>
    <m/>
    <n v="7.0000000000000001E-3"/>
    <s v="Descarte"/>
  </r>
  <r>
    <m/>
    <x v="17"/>
    <s v="LEVANTE"/>
    <n v="121"/>
    <x v="121"/>
    <x v="3"/>
    <x v="15"/>
    <n v="5.6"/>
    <n v="5.8999999999999999E-3"/>
    <n v="5.8999999999999999E-3"/>
    <n v="26127"/>
    <m/>
    <n v="7.0000000000000001E-3"/>
    <s v="Descarte"/>
  </r>
  <r>
    <m/>
    <x v="0"/>
    <s v="DQ"/>
    <n v="122"/>
    <x v="122"/>
    <x v="3"/>
    <x v="15"/>
    <n v="5.6"/>
    <n v="2.81E-2"/>
    <n v="2.81E-2"/>
    <n v="26127"/>
    <m/>
    <n v="1.2E-2"/>
    <s v="L"/>
  </r>
  <r>
    <m/>
    <x v="0"/>
    <s v="DQ"/>
    <n v="122"/>
    <x v="122"/>
    <x v="3"/>
    <x v="15"/>
    <n v="5.6"/>
    <n v="2.8299999999999999E-2"/>
    <n v="2.8299999999999999E-2"/>
    <n v="26127"/>
    <m/>
    <n v="1.2E-2"/>
    <s v="L"/>
  </r>
  <r>
    <m/>
    <x v="0"/>
    <s v="DQ"/>
    <n v="122"/>
    <x v="122"/>
    <x v="3"/>
    <x v="15"/>
    <n v="5.6"/>
    <n v="1.8200000000000001E-2"/>
    <n v="1.8200000000000001E-2"/>
    <n v="26127"/>
    <m/>
    <n v="1.2E-2"/>
    <s v="G"/>
  </r>
  <r>
    <m/>
    <x v="0"/>
    <s v="DQ"/>
    <n v="122"/>
    <x v="122"/>
    <x v="3"/>
    <x v="15"/>
    <n v="5.6"/>
    <n v="1.38E-2"/>
    <n v="1.38E-2"/>
    <n v="26127"/>
    <m/>
    <n v="1.2E-2"/>
    <s v="E"/>
  </r>
  <r>
    <m/>
    <x v="1"/>
    <s v="LEVANTE"/>
    <n v="123"/>
    <x v="123"/>
    <x v="3"/>
    <x v="15"/>
    <n v="5.6"/>
    <n v="2.07E-2"/>
    <n v="2.07E-2"/>
    <n v="26128"/>
    <n v="2.07E-2"/>
    <n v="2.1000000000000001E-2"/>
    <s v="H"/>
  </r>
  <r>
    <m/>
    <x v="1"/>
    <s v="LEVANTE"/>
    <n v="123"/>
    <x v="123"/>
    <x v="3"/>
    <x v="15"/>
    <n v="5.6"/>
    <n v="2.63E-2"/>
    <n v="2.63E-2"/>
    <n v="26128"/>
    <n v="2.63E-2"/>
    <n v="2.1000000000000001E-2"/>
    <s v="K"/>
  </r>
  <r>
    <m/>
    <x v="1"/>
    <s v="LEVANTE"/>
    <n v="123"/>
    <x v="123"/>
    <x v="3"/>
    <x v="15"/>
    <n v="5.6"/>
    <n v="3.04E-2"/>
    <n v="3.04E-2"/>
    <n v="26128"/>
    <n v="0.03"/>
    <n v="2.1000000000000001E-2"/>
    <s v="L"/>
  </r>
  <r>
    <m/>
    <x v="1"/>
    <s v="LEVANTE"/>
    <n v="124"/>
    <x v="124"/>
    <x v="3"/>
    <x v="15"/>
    <n v="5.6"/>
    <n v="1.9699999999999999E-2"/>
    <n v="1.9699999999999999E-2"/>
    <n v="26128"/>
    <m/>
    <n v="0.02"/>
    <s v="H"/>
  </r>
  <r>
    <m/>
    <x v="1"/>
    <s v="LEVANTE"/>
    <n v="124"/>
    <x v="124"/>
    <x v="3"/>
    <x v="15"/>
    <n v="5.6"/>
    <n v="1.95E-2"/>
    <n v="1.95E-2"/>
    <n v="26128"/>
    <m/>
    <n v="0.02"/>
    <s v="H"/>
  </r>
  <r>
    <m/>
    <x v="1"/>
    <s v="LEVANTE"/>
    <n v="124"/>
    <x v="124"/>
    <x v="3"/>
    <x v="15"/>
    <n v="5.6"/>
    <n v="2.4199999999999999E-2"/>
    <n v="2.4199999999999999E-2"/>
    <n v="26128"/>
    <m/>
    <n v="0.02"/>
    <s v="J"/>
  </r>
  <r>
    <m/>
    <x v="28"/>
    <s v="FRENTE"/>
    <n v="125"/>
    <x v="125"/>
    <x v="2"/>
    <x v="16"/>
    <n v="5.6"/>
    <n v="1.2699999999999999E-2"/>
    <n v="1.2699999999999999E-2"/>
    <n v="26135"/>
    <m/>
    <n v="1.2E-2"/>
    <s v="D"/>
  </r>
  <r>
    <m/>
    <x v="28"/>
    <s v="FRENTE"/>
    <n v="125"/>
    <x v="125"/>
    <x v="2"/>
    <x v="16"/>
    <n v="5.6"/>
    <n v="1.2800000000000001E-2"/>
    <n v="1.2800000000000001E-2"/>
    <n v="26135"/>
    <m/>
    <n v="1.2E-2"/>
    <s v="D"/>
  </r>
  <r>
    <m/>
    <x v="28"/>
    <s v="FRENTE"/>
    <n v="125"/>
    <x v="125"/>
    <x v="2"/>
    <x v="16"/>
    <n v="5.6"/>
    <n v="8.5000000000000006E-3"/>
    <n v="8.5000000000000006E-3"/>
    <n v="26135"/>
    <m/>
    <n v="1.2E-2"/>
    <s v="A"/>
  </r>
  <r>
    <m/>
    <x v="28"/>
    <s v="FRENTE"/>
    <n v="125"/>
    <x v="125"/>
    <x v="2"/>
    <x v="16"/>
    <n v="5.6"/>
    <n v="1.46E-2"/>
    <n v="1.46E-2"/>
    <n v="26135"/>
    <m/>
    <n v="1.2E-2"/>
    <s v="E"/>
  </r>
  <r>
    <m/>
    <x v="28"/>
    <s v="FRENTE"/>
    <n v="125"/>
    <x v="125"/>
    <x v="2"/>
    <x v="16"/>
    <n v="5.6"/>
    <n v="5.7999999999999996E-3"/>
    <n v="5.7999999999999996E-3"/>
    <n v="26135"/>
    <m/>
    <n v="1.2E-2"/>
    <s v="Descarte"/>
  </r>
  <r>
    <m/>
    <x v="1"/>
    <s v="LEVANTE"/>
    <n v="126"/>
    <x v="126"/>
    <x v="2"/>
    <x v="16"/>
    <n v="5.6"/>
    <n v="2.12E-2"/>
    <n v="2.12E-2"/>
    <n v="26136"/>
    <m/>
    <n v="0.02"/>
    <s v="I"/>
  </r>
  <r>
    <m/>
    <x v="1"/>
    <s v="LEVANTE"/>
    <n v="126"/>
    <x v="126"/>
    <x v="2"/>
    <x v="16"/>
    <n v="5.6"/>
    <n v="2.5000000000000001E-2"/>
    <n v="2.5000000000000001E-2"/>
    <n v="26136"/>
    <m/>
    <n v="0.02"/>
    <s v="K"/>
  </r>
  <r>
    <m/>
    <x v="1"/>
    <s v="LEVANTE"/>
    <n v="126"/>
    <x v="126"/>
    <x v="2"/>
    <x v="16"/>
    <n v="5.6"/>
    <n v="2.9700000000000001E-2"/>
    <n v="2.9700000000000001E-2"/>
    <n v="26136"/>
    <m/>
    <n v="0.02"/>
    <s v="L"/>
  </r>
  <r>
    <m/>
    <x v="1"/>
    <s v="LEVANTE"/>
    <n v="127"/>
    <x v="127"/>
    <x v="2"/>
    <x v="16"/>
    <n v="5.6"/>
    <n v="2.76E-2"/>
    <n v="2.76E-2"/>
    <n v="26136"/>
    <m/>
    <n v="0.02"/>
    <s v="L"/>
  </r>
  <r>
    <m/>
    <x v="1"/>
    <s v="LEVANTE"/>
    <n v="127"/>
    <x v="127"/>
    <x v="2"/>
    <x v="16"/>
    <n v="5.6"/>
    <n v="2.5499999999999998E-2"/>
    <n v="2.5499999999999998E-2"/>
    <n v="26136"/>
    <m/>
    <n v="0.02"/>
    <s v="K"/>
  </r>
  <r>
    <m/>
    <x v="0"/>
    <s v="LEVANTE"/>
    <n v="128"/>
    <x v="128"/>
    <x v="3"/>
    <x v="16"/>
    <n v="5.6"/>
    <n v="2.3400000000000001E-2"/>
    <n v="2.3400000000000001E-2"/>
    <n v="21637"/>
    <n v="2.3400000000000001E-2"/>
    <n v="1.7000000000000001E-2"/>
    <s v="J"/>
  </r>
  <r>
    <m/>
    <x v="0"/>
    <s v="LEVANTE"/>
    <n v="128"/>
    <x v="128"/>
    <x v="3"/>
    <x v="16"/>
    <n v="5.6"/>
    <n v="2.1700000000000001E-2"/>
    <n v="2.1700000000000001E-2"/>
    <n v="21637"/>
    <n v="2.1700000000000001E-2"/>
    <n v="1.7000000000000001E-2"/>
    <s v="I"/>
  </r>
  <r>
    <m/>
    <x v="0"/>
    <s v="LEVANTE"/>
    <n v="128"/>
    <x v="128"/>
    <x v="3"/>
    <x v="16"/>
    <n v="5.6"/>
    <n v="3.04E-2"/>
    <n v="3.04E-2"/>
    <n v="21637"/>
    <n v="0.03"/>
    <n v="1.7000000000000001E-2"/>
    <s v="L"/>
  </r>
  <r>
    <m/>
    <x v="0"/>
    <s v="LEVANTE"/>
    <n v="128"/>
    <x v="128"/>
    <x v="3"/>
    <x v="16"/>
    <n v="5.6"/>
    <n v="3.1600000000000003E-2"/>
    <n v="3.1600000000000003E-2"/>
    <n v="21637"/>
    <n v="0.03"/>
    <n v="1.7000000000000001E-2"/>
    <s v="L"/>
  </r>
  <r>
    <m/>
    <x v="0"/>
    <s v="LEVANTE"/>
    <n v="128"/>
    <x v="128"/>
    <x v="3"/>
    <x v="16"/>
    <n v="5.6"/>
    <n v="2.47E-2"/>
    <n v="2.47E-2"/>
    <n v="21637"/>
    <n v="2.47E-2"/>
    <n v="1.7000000000000001E-2"/>
    <s v="J"/>
  </r>
  <r>
    <m/>
    <x v="22"/>
    <s v="FRENTE"/>
    <n v="129"/>
    <x v="129"/>
    <x v="3"/>
    <x v="16"/>
    <n v="5.6"/>
    <n v="1.2200000000000001E-2"/>
    <n v="1.2200000000000001E-2"/>
    <n v="21637"/>
    <m/>
    <n v="1.2E-2"/>
    <s v="D"/>
  </r>
  <r>
    <m/>
    <x v="22"/>
    <s v="FRENTE"/>
    <n v="129"/>
    <x v="129"/>
    <x v="3"/>
    <x v="16"/>
    <n v="5.6"/>
    <n v="2.5399999999999999E-2"/>
    <n v="2.5399999999999999E-2"/>
    <n v="21637"/>
    <m/>
    <n v="1.2E-2"/>
    <s v="K"/>
  </r>
  <r>
    <m/>
    <x v="22"/>
    <s v="FRENTE"/>
    <n v="129"/>
    <x v="129"/>
    <x v="3"/>
    <x v="16"/>
    <n v="5.6"/>
    <n v="1.8100000000000002E-2"/>
    <n v="1.8100000000000002E-2"/>
    <n v="21637"/>
    <m/>
    <n v="1.2E-2"/>
    <s v="G"/>
  </r>
  <r>
    <m/>
    <x v="1"/>
    <s v="LEVANTE"/>
    <n v="130"/>
    <x v="130"/>
    <x v="6"/>
    <x v="17"/>
    <n v="5.6"/>
    <n v="2.69E-2"/>
    <n v="2.69E-2"/>
    <n v="26132"/>
    <n v="2.69E-2"/>
    <n v="2.1999999999999999E-2"/>
    <s v="K"/>
  </r>
  <r>
    <m/>
    <x v="1"/>
    <s v="LEVANTE"/>
    <n v="130"/>
    <x v="130"/>
    <x v="6"/>
    <x v="17"/>
    <n v="5.6"/>
    <n v="4.4200000000000003E-2"/>
    <n v="3.6999999999999998E-2"/>
    <n v="26132"/>
    <n v="0.03"/>
    <n v="2.1999999999999999E-2"/>
    <s v="L"/>
  </r>
  <r>
    <m/>
    <x v="1"/>
    <s v="LEVANTE"/>
    <n v="130"/>
    <x v="130"/>
    <x v="6"/>
    <x v="17"/>
    <n v="5.6"/>
    <n v="3.0200000000000001E-2"/>
    <n v="3.0200000000000001E-2"/>
    <n v="26132"/>
    <n v="0.03"/>
    <n v="2.1999999999999999E-2"/>
    <s v="L"/>
  </r>
  <r>
    <m/>
    <x v="7"/>
    <s v="DQ"/>
    <n v="131"/>
    <x v="131"/>
    <x v="6"/>
    <x v="17"/>
    <n v="5.6"/>
    <n v="1.12E-2"/>
    <n v="1.12E-2"/>
    <n v="26133"/>
    <m/>
    <n v="1.4E-2"/>
    <s v="C"/>
  </r>
  <r>
    <m/>
    <x v="7"/>
    <s v="DQ"/>
    <n v="131"/>
    <x v="131"/>
    <x v="6"/>
    <x v="17"/>
    <n v="5.6"/>
    <n v="1.41E-2"/>
    <n v="1.41E-2"/>
    <n v="26133"/>
    <m/>
    <n v="1.4E-2"/>
    <s v="E"/>
  </r>
  <r>
    <m/>
    <x v="7"/>
    <s v="DQ"/>
    <n v="131"/>
    <x v="131"/>
    <x v="6"/>
    <x v="17"/>
    <n v="5.6"/>
    <n v="1.5100000000000001E-2"/>
    <n v="1.5100000000000001E-2"/>
    <n v="26133"/>
    <m/>
    <n v="1.4E-2"/>
    <s v="F"/>
  </r>
  <r>
    <m/>
    <x v="7"/>
    <s v="DQ"/>
    <n v="131"/>
    <x v="131"/>
    <x v="6"/>
    <x v="17"/>
    <n v="5.6"/>
    <n v="1.06E-2"/>
    <n v="1.06E-2"/>
    <n v="26133"/>
    <m/>
    <n v="1.4E-2"/>
    <s v="C"/>
  </r>
  <r>
    <m/>
    <x v="28"/>
    <s v="FRENTE"/>
    <n v="132"/>
    <x v="132"/>
    <x v="6"/>
    <x v="17"/>
    <n v="5.6"/>
    <n v="1.66E-2"/>
    <n v="1.66E-2"/>
    <n v="26134"/>
    <m/>
    <n v="1.0999999999999999E-2"/>
    <s v="F"/>
  </r>
  <r>
    <m/>
    <x v="28"/>
    <s v="FRENTE"/>
    <n v="132"/>
    <x v="132"/>
    <x v="6"/>
    <x v="17"/>
    <n v="5.6"/>
    <n v="1.21E-2"/>
    <n v="1.21E-2"/>
    <n v="26134"/>
    <m/>
    <n v="1.0999999999999999E-2"/>
    <s v="D"/>
  </r>
  <r>
    <m/>
    <x v="28"/>
    <s v="FRENTE"/>
    <n v="132"/>
    <x v="132"/>
    <x v="6"/>
    <x v="17"/>
    <n v="5.6"/>
    <n v="3.0000000000000001E-3"/>
    <n v="3.0000000000000001E-3"/>
    <n v="26134"/>
    <m/>
    <n v="1.0999999999999999E-2"/>
    <s v="Descarte"/>
  </r>
  <r>
    <m/>
    <x v="22"/>
    <s v="FRENTE"/>
    <n v="133"/>
    <x v="133"/>
    <x v="6"/>
    <x v="17"/>
    <n v="5.6"/>
    <n v="1.7000000000000001E-2"/>
    <n v="1.7000000000000001E-2"/>
    <n v="26131"/>
    <m/>
    <n v="1.4E-2"/>
    <s v="F"/>
  </r>
  <r>
    <m/>
    <x v="22"/>
    <s v="FRENTE"/>
    <n v="133"/>
    <x v="133"/>
    <x v="6"/>
    <x v="17"/>
    <n v="5.6"/>
    <n v="0.01"/>
    <n v="0.01"/>
    <n v="26131"/>
    <m/>
    <n v="1.4E-2"/>
    <s v="B"/>
  </r>
  <r>
    <m/>
    <x v="22"/>
    <s v="FRENTE"/>
    <n v="133"/>
    <x v="133"/>
    <x v="6"/>
    <x v="17"/>
    <n v="5.6"/>
    <n v="1.2500000000000001E-2"/>
    <n v="1.2500000000000001E-2"/>
    <n v="26131"/>
    <m/>
    <n v="1.4E-2"/>
    <s v="D"/>
  </r>
  <r>
    <m/>
    <x v="1"/>
    <s v="LEVANTE"/>
    <n v="134"/>
    <x v="134"/>
    <x v="6"/>
    <x v="17"/>
    <n v="5.6"/>
    <n v="2.4E-2"/>
    <n v="2.4E-2"/>
    <n v="26132"/>
    <n v="2.4E-2"/>
    <n v="2.4E-2"/>
    <s v="J"/>
  </r>
  <r>
    <m/>
    <x v="1"/>
    <s v="LEVANTE"/>
    <n v="134"/>
    <x v="134"/>
    <x v="6"/>
    <x v="17"/>
    <n v="5.6"/>
    <n v="2.6100000000000002E-2"/>
    <n v="2.6100000000000002E-2"/>
    <n v="26132"/>
    <n v="2.6100000000000002E-2"/>
    <n v="2.4E-2"/>
    <s v="K"/>
  </r>
  <r>
    <m/>
    <x v="1"/>
    <s v="LEVANTE"/>
    <n v="134"/>
    <x v="134"/>
    <x v="6"/>
    <x v="17"/>
    <n v="5.6"/>
    <n v="3.2500000000000001E-2"/>
    <n v="3.2500000000000001E-2"/>
    <n v="26132"/>
    <n v="0.03"/>
    <n v="2.4E-2"/>
    <s v="L"/>
  </r>
  <r>
    <m/>
    <x v="1"/>
    <s v="LEVANTE"/>
    <n v="134"/>
    <x v="134"/>
    <x v="6"/>
    <x v="17"/>
    <n v="5.6"/>
    <n v="2.7400000000000001E-2"/>
    <n v="2.7400000000000001E-2"/>
    <n v="26132"/>
    <n v="2.7400000000000001E-2"/>
    <n v="2.4E-2"/>
    <s v="K"/>
  </r>
  <r>
    <m/>
    <x v="1"/>
    <s v="LEVANTE"/>
    <n v="134"/>
    <x v="134"/>
    <x v="6"/>
    <x v="17"/>
    <n v="5.6"/>
    <n v="3.49E-2"/>
    <n v="3.49E-2"/>
    <n v="26132"/>
    <n v="0.03"/>
    <n v="2.4E-2"/>
    <s v="L"/>
  </r>
  <r>
    <m/>
    <x v="1"/>
    <s v="LEVANTE"/>
    <n v="134"/>
    <x v="134"/>
    <x v="6"/>
    <x v="17"/>
    <n v="5.6"/>
    <n v="2.7300000000000001E-2"/>
    <n v="2.7300000000000001E-2"/>
    <n v="26132"/>
    <n v="2.7300000000000001E-2"/>
    <n v="2.4E-2"/>
    <s v="K"/>
  </r>
  <r>
    <m/>
    <x v="1"/>
    <s v="LEVANTE"/>
    <n v="134"/>
    <x v="134"/>
    <x v="6"/>
    <x v="17"/>
    <n v="5.6"/>
    <n v="2.35E-2"/>
    <n v="2.35E-2"/>
    <n v="26132"/>
    <n v="2.35E-2"/>
    <n v="2.4E-2"/>
    <s v="J"/>
  </r>
  <r>
    <m/>
    <x v="28"/>
    <s v="FRENTE"/>
    <n v="135"/>
    <x v="135"/>
    <x v="6"/>
    <x v="17"/>
    <n v="5.6"/>
    <n v="1.1599999999999999E-2"/>
    <n v="1.1599999999999999E-2"/>
    <n v="26134"/>
    <m/>
    <n v="8.9999999999999993E-3"/>
    <s v="C"/>
  </r>
  <r>
    <m/>
    <x v="28"/>
    <s v="FRENTE"/>
    <n v="135"/>
    <x v="135"/>
    <x v="6"/>
    <x v="17"/>
    <n v="5.6"/>
    <n v="1.0200000000000001E-2"/>
    <n v="1.0200000000000001E-2"/>
    <n v="26134"/>
    <m/>
    <n v="8.9999999999999993E-3"/>
    <s v="B"/>
  </r>
  <r>
    <m/>
    <x v="28"/>
    <s v="FRENTE"/>
    <n v="135"/>
    <x v="135"/>
    <x v="6"/>
    <x v="17"/>
    <n v="5.6"/>
    <n v="4.0000000000000001E-3"/>
    <n v="4.0000000000000001E-3"/>
    <n v="26134"/>
    <m/>
    <n v="8.9999999999999993E-3"/>
    <s v="Descarte"/>
  </r>
  <r>
    <m/>
    <x v="28"/>
    <s v="FRENTE"/>
    <n v="136"/>
    <x v="136"/>
    <x v="0"/>
    <x v="17"/>
    <n v="5.6"/>
    <n v="1.37E-2"/>
    <n v="1.37E-2"/>
    <n v="26129"/>
    <m/>
    <n v="8.0000000000000002E-3"/>
    <s v="E"/>
  </r>
  <r>
    <m/>
    <x v="28"/>
    <s v="FRENTE"/>
    <n v="136"/>
    <x v="136"/>
    <x v="0"/>
    <x v="17"/>
    <n v="5.6"/>
    <n v="6.1999999999999998E-3"/>
    <n v="6.1999999999999998E-3"/>
    <n v="26129"/>
    <m/>
    <n v="8.0000000000000002E-3"/>
    <s v="Reserva"/>
  </r>
  <r>
    <m/>
    <x v="1"/>
    <s v="LEVANTE"/>
    <n v="137"/>
    <x v="137"/>
    <x v="0"/>
    <x v="17"/>
    <n v="5.6"/>
    <n v="1.7299999999999999E-2"/>
    <n v="1.7299999999999999E-2"/>
    <n v="26129"/>
    <n v="1.7299999999999999E-2"/>
    <n v="0.02"/>
    <s v="F"/>
  </r>
  <r>
    <m/>
    <x v="1"/>
    <s v="LEVANTE"/>
    <n v="137"/>
    <x v="137"/>
    <x v="0"/>
    <x v="17"/>
    <n v="5.6"/>
    <n v="2.8000000000000001E-2"/>
    <n v="2.8000000000000001E-2"/>
    <n v="26129"/>
    <n v="2.8000000000000001E-2"/>
    <n v="0.02"/>
    <s v="L"/>
  </r>
  <r>
    <m/>
    <x v="1"/>
    <s v="LEVANTE"/>
    <n v="137"/>
    <x v="137"/>
    <x v="0"/>
    <x v="17"/>
    <n v="5.6"/>
    <n v="2.18E-2"/>
    <n v="2.18E-2"/>
    <n v="26129"/>
    <n v="2.18E-2"/>
    <n v="0.02"/>
    <s v="I"/>
  </r>
  <r>
    <m/>
    <x v="1"/>
    <s v="LEVANTE"/>
    <n v="137"/>
    <x v="137"/>
    <x v="0"/>
    <x v="17"/>
    <n v="5.6"/>
    <n v="1.3100000000000001E-2"/>
    <n v="1.3100000000000001E-2"/>
    <n v="26129"/>
    <n v="1.3100000000000001E-2"/>
    <n v="0.02"/>
    <s v="D"/>
  </r>
  <r>
    <m/>
    <x v="1"/>
    <s v="LEVANTE"/>
    <n v="137"/>
    <x v="137"/>
    <x v="0"/>
    <x v="17"/>
    <n v="5.6"/>
    <n v="3.0700000000000002E-2"/>
    <n v="3.0700000000000002E-2"/>
    <n v="26129"/>
    <n v="0.03"/>
    <n v="0.02"/>
    <s v="L"/>
  </r>
  <r>
    <m/>
    <x v="0"/>
    <s v="LEVANTE"/>
    <n v="138"/>
    <x v="138"/>
    <x v="0"/>
    <x v="17"/>
    <n v="5.6"/>
    <n v="2.5499999999999998E-2"/>
    <n v="2.5499999999999998E-2"/>
    <n v="26129"/>
    <m/>
    <n v="1.6E-2"/>
    <s v="K"/>
  </r>
  <r>
    <m/>
    <x v="0"/>
    <s v="LEVANTE"/>
    <n v="138"/>
    <x v="138"/>
    <x v="0"/>
    <x v="17"/>
    <n v="5.6"/>
    <n v="2.9399999999999999E-2"/>
    <n v="2.9399999999999999E-2"/>
    <n v="26129"/>
    <m/>
    <n v="1.6E-2"/>
    <s v="L"/>
  </r>
  <r>
    <m/>
    <x v="29"/>
    <s v="FRENTE"/>
    <n v="139"/>
    <x v="139"/>
    <x v="3"/>
    <x v="17"/>
    <n v="5.6"/>
    <n v="1.41E-2"/>
    <n v="1.41E-2"/>
    <n v="26130"/>
    <m/>
    <n v="1.0999999999999999E-2"/>
    <s v="E"/>
  </r>
  <r>
    <m/>
    <x v="29"/>
    <s v="FRENTE"/>
    <n v="139"/>
    <x v="139"/>
    <x v="3"/>
    <x v="17"/>
    <n v="5.6"/>
    <n v="9.7000000000000003E-3"/>
    <n v="9.7000000000000003E-3"/>
    <n v="26130"/>
    <m/>
    <n v="1.0999999999999999E-2"/>
    <s v="B"/>
  </r>
  <r>
    <m/>
    <x v="7"/>
    <s v="FRENTE"/>
    <n v="140"/>
    <x v="140"/>
    <x v="3"/>
    <x v="17"/>
    <n v="5.6"/>
    <n v="2.7099999999999999E-2"/>
    <n v="2.7099999999999999E-2"/>
    <n v="26130"/>
    <m/>
    <n v="1.6E-2"/>
    <s v="K"/>
  </r>
  <r>
    <m/>
    <x v="30"/>
    <s v="FRENTE"/>
    <n v="141"/>
    <x v="141"/>
    <x v="3"/>
    <x v="17"/>
    <n v="5.6"/>
    <n v="5.4000000000000003E-3"/>
    <n v="5.4000000000000003E-3"/>
    <n v="26130"/>
    <m/>
    <n v="7.0000000000000001E-3"/>
    <s v="Descarte"/>
  </r>
  <r>
    <m/>
    <x v="30"/>
    <s v="FRENTE"/>
    <n v="141"/>
    <x v="141"/>
    <x v="3"/>
    <x v="17"/>
    <n v="5.6"/>
    <n v="1.3100000000000001E-2"/>
    <n v="1.3100000000000001E-2"/>
    <n v="26130"/>
    <m/>
    <n v="7.0000000000000001E-3"/>
    <s v="D"/>
  </r>
  <r>
    <m/>
    <x v="30"/>
    <s v="FRENTE"/>
    <n v="141"/>
    <x v="141"/>
    <x v="3"/>
    <x v="17"/>
    <n v="5.6"/>
    <n v="1.14E-2"/>
    <n v="1.14E-2"/>
    <n v="26130"/>
    <m/>
    <n v="7.0000000000000001E-3"/>
    <s v="C"/>
  </r>
  <r>
    <m/>
    <x v="30"/>
    <s v="FRENTE"/>
    <n v="141"/>
    <x v="141"/>
    <x v="3"/>
    <x v="17"/>
    <n v="5.6"/>
    <n v="5.7999999999999996E-3"/>
    <n v="5.7999999999999996E-3"/>
    <n v="26130"/>
    <m/>
    <n v="7.0000000000000001E-3"/>
    <s v="Descarte"/>
  </r>
  <r>
    <m/>
    <x v="31"/>
    <s v="DQ"/>
    <n v="142"/>
    <x v="142"/>
    <x v="2"/>
    <x v="18"/>
    <n v="5.6"/>
    <n v="6.7000000000000002E-3"/>
    <n v="6.7000000000000002E-3"/>
    <n v="26139"/>
    <m/>
    <n v="1.2E-2"/>
    <s v="Reserva"/>
  </r>
  <r>
    <m/>
    <x v="31"/>
    <s v="DQ"/>
    <n v="142"/>
    <x v="142"/>
    <x v="2"/>
    <x v="18"/>
    <n v="5.6"/>
    <n v="9.7000000000000003E-3"/>
    <n v="9.7000000000000003E-3"/>
    <n v="26139"/>
    <m/>
    <n v="1.2E-2"/>
    <s v="B"/>
  </r>
  <r>
    <m/>
    <x v="31"/>
    <s v="DQ"/>
    <n v="142"/>
    <x v="142"/>
    <x v="2"/>
    <x v="18"/>
    <n v="5.6"/>
    <n v="1.83E-2"/>
    <n v="1.83E-2"/>
    <n v="26139"/>
    <m/>
    <n v="1.2E-2"/>
    <s v="G"/>
  </r>
  <r>
    <m/>
    <x v="31"/>
    <s v="DQ"/>
    <n v="142"/>
    <x v="142"/>
    <x v="2"/>
    <x v="18"/>
    <n v="5.6"/>
    <n v="1.06E-2"/>
    <n v="1.06E-2"/>
    <n v="26139"/>
    <m/>
    <n v="1.2E-2"/>
    <s v="C"/>
  </r>
  <r>
    <m/>
    <x v="31"/>
    <s v="DQ"/>
    <n v="142"/>
    <x v="142"/>
    <x v="2"/>
    <x v="18"/>
    <n v="5.6"/>
    <n v="7.4999999999999997E-3"/>
    <n v="7.4999999999999997E-3"/>
    <n v="26139"/>
    <m/>
    <n v="1.2E-2"/>
    <s v="A"/>
  </r>
  <r>
    <m/>
    <x v="31"/>
    <s v="DQ"/>
    <n v="142"/>
    <x v="142"/>
    <x v="2"/>
    <x v="18"/>
    <n v="5.6"/>
    <n v="1.66E-2"/>
    <n v="1.66E-2"/>
    <n v="26139"/>
    <m/>
    <n v="1.2E-2"/>
    <s v="F"/>
  </r>
  <r>
    <m/>
    <x v="31"/>
    <s v="DQ"/>
    <n v="142"/>
    <x v="142"/>
    <x v="2"/>
    <x v="18"/>
    <n v="5.6"/>
    <n v="9.5999999999999992E-3"/>
    <n v="9.5999999999999992E-3"/>
    <n v="26139"/>
    <m/>
    <n v="1.2E-2"/>
    <s v="B"/>
  </r>
  <r>
    <m/>
    <x v="31"/>
    <s v="DQ"/>
    <n v="142"/>
    <x v="142"/>
    <x v="2"/>
    <x v="18"/>
    <n v="5.6"/>
    <n v="1.3299999999999999E-2"/>
    <n v="1.3299999999999999E-2"/>
    <n v="26140"/>
    <m/>
    <n v="1.2E-2"/>
    <s v="D"/>
  </r>
  <r>
    <m/>
    <x v="31"/>
    <s v="DQ"/>
    <n v="142"/>
    <x v="142"/>
    <x v="2"/>
    <x v="18"/>
    <n v="5.6"/>
    <n v="1.4999999999999999E-2"/>
    <n v="1.4999999999999999E-2"/>
    <n v="26140"/>
    <m/>
    <n v="1.2E-2"/>
    <s v="F"/>
  </r>
  <r>
    <m/>
    <x v="31"/>
    <s v="DQ"/>
    <n v="142"/>
    <x v="142"/>
    <x v="2"/>
    <x v="18"/>
    <n v="5.6"/>
    <n v="1.2500000000000001E-2"/>
    <n v="1.2500000000000001E-2"/>
    <n v="26140"/>
    <m/>
    <n v="1.2E-2"/>
    <s v="D"/>
  </r>
  <r>
    <m/>
    <x v="31"/>
    <s v="DQ"/>
    <n v="142"/>
    <x v="142"/>
    <x v="2"/>
    <x v="18"/>
    <n v="5.6"/>
    <n v="1.12E-2"/>
    <n v="1.12E-2"/>
    <n v="26140"/>
    <m/>
    <n v="1.2E-2"/>
    <s v="C"/>
  </r>
  <r>
    <m/>
    <x v="31"/>
    <s v="DQ"/>
    <n v="142"/>
    <x v="142"/>
    <x v="2"/>
    <x v="18"/>
    <n v="5.6"/>
    <n v="1.15E-2"/>
    <n v="1.15E-2"/>
    <n v="26140"/>
    <m/>
    <n v="1.2E-2"/>
    <s v="C"/>
  </r>
  <r>
    <m/>
    <x v="31"/>
    <s v="DQ"/>
    <n v="142"/>
    <x v="142"/>
    <x v="2"/>
    <x v="18"/>
    <n v="5.6"/>
    <n v="1.6299999999999999E-2"/>
    <n v="1.6299999999999999E-2"/>
    <n v="26140"/>
    <m/>
    <n v="1.2E-2"/>
    <s v="F"/>
  </r>
  <r>
    <m/>
    <x v="31"/>
    <s v="DQ"/>
    <n v="142"/>
    <x v="142"/>
    <x v="2"/>
    <x v="18"/>
    <n v="5.6"/>
    <n v="1.5299999999999999E-2"/>
    <n v="1.5299999999999999E-2"/>
    <n v="26140"/>
    <m/>
    <n v="1.2E-2"/>
    <s v="F"/>
  </r>
  <r>
    <m/>
    <x v="28"/>
    <s v="FRENTE"/>
    <n v="143"/>
    <x v="143"/>
    <x v="2"/>
    <x v="18"/>
    <n v="5.6"/>
    <n v="7.7999999999999996E-3"/>
    <n v="7.7999999999999996E-3"/>
    <n v="26141"/>
    <m/>
    <n v="6.0000000000000001E-3"/>
    <s v="A"/>
  </r>
  <r>
    <m/>
    <x v="28"/>
    <s v="FRENTE"/>
    <n v="143"/>
    <x v="143"/>
    <x v="2"/>
    <x v="18"/>
    <n v="5.6"/>
    <n v="1.12E-2"/>
    <n v="1.12E-2"/>
    <n v="26141"/>
    <m/>
    <n v="6.0000000000000001E-3"/>
    <s v="C"/>
  </r>
  <r>
    <m/>
    <x v="0"/>
    <s v="DQ"/>
    <n v="144"/>
    <x v="144"/>
    <x v="3"/>
    <x v="18"/>
    <n v="5.6"/>
    <n v="1.9099999999999999E-2"/>
    <n v="1.9099999999999999E-2"/>
    <n v="26142"/>
    <n v="1.9099999999999999E-2"/>
    <n v="0.02"/>
    <s v="H"/>
  </r>
  <r>
    <m/>
    <x v="0"/>
    <s v="DQ"/>
    <n v="144"/>
    <x v="144"/>
    <x v="3"/>
    <x v="18"/>
    <n v="5.6"/>
    <n v="3.1800000000000002E-2"/>
    <n v="3.1800000000000002E-2"/>
    <n v="26142"/>
    <n v="0.03"/>
    <n v="0.02"/>
    <s v="L"/>
  </r>
  <r>
    <m/>
    <x v="32"/>
    <s v="DQ"/>
    <n v="145"/>
    <x v="145"/>
    <x v="3"/>
    <x v="18"/>
    <n v="5.6"/>
    <n v="9.9000000000000008E-3"/>
    <n v="9.9000000000000008E-3"/>
    <n v="26142"/>
    <m/>
    <n v="8.5000000000000006E-3"/>
    <s v="B"/>
  </r>
  <r>
    <m/>
    <x v="32"/>
    <s v="DQ"/>
    <n v="145"/>
    <x v="145"/>
    <x v="3"/>
    <x v="18"/>
    <n v="5.6"/>
    <n v="1.2200000000000001E-2"/>
    <n v="1.2200000000000001E-2"/>
    <n v="26142"/>
    <m/>
    <n v="8.5000000000000006E-3"/>
    <s v="D"/>
  </r>
  <r>
    <m/>
    <x v="32"/>
    <s v="DQ"/>
    <n v="145"/>
    <x v="145"/>
    <x v="3"/>
    <x v="18"/>
    <n v="5.6"/>
    <n v="1.8100000000000002E-2"/>
    <n v="1.8100000000000002E-2"/>
    <n v="26142"/>
    <m/>
    <n v="8.5000000000000006E-3"/>
    <s v="G"/>
  </r>
  <r>
    <m/>
    <x v="32"/>
    <s v="DQ"/>
    <n v="145"/>
    <x v="145"/>
    <x v="3"/>
    <x v="18"/>
    <n v="5.6"/>
    <n v="9.2999999999999992E-3"/>
    <n v="9.2999999999999992E-3"/>
    <n v="26142"/>
    <m/>
    <n v="8.5000000000000006E-3"/>
    <s v="B"/>
  </r>
  <r>
    <m/>
    <x v="32"/>
    <s v="DQ"/>
    <n v="145"/>
    <x v="145"/>
    <x v="3"/>
    <x v="18"/>
    <n v="5.6"/>
    <n v="9.5999999999999992E-3"/>
    <n v="9.5999999999999992E-3"/>
    <n v="26142"/>
    <m/>
    <n v="8.5000000000000006E-3"/>
    <s v="B"/>
  </r>
  <r>
    <m/>
    <x v="32"/>
    <s v="DQ"/>
    <n v="145"/>
    <x v="145"/>
    <x v="3"/>
    <x v="18"/>
    <n v="5.6"/>
    <n v="9.7999999999999997E-3"/>
    <n v="9.7999999999999997E-3"/>
    <n v="26142"/>
    <m/>
    <n v="8.5000000000000006E-3"/>
    <s v="B"/>
  </r>
  <r>
    <m/>
    <x v="32"/>
    <s v="DQ"/>
    <n v="145"/>
    <x v="145"/>
    <x v="3"/>
    <x v="18"/>
    <n v="5.6"/>
    <n v="6.7999999999999996E-3"/>
    <n v="6.7999999999999996E-3"/>
    <n v="26142"/>
    <m/>
    <n v="8.5000000000000006E-3"/>
    <s v="Reserva"/>
  </r>
  <r>
    <m/>
    <x v="20"/>
    <s v="REC"/>
    <n v="146"/>
    <x v="146"/>
    <x v="2"/>
    <x v="19"/>
    <n v="5.6"/>
    <n v="0.03"/>
    <n v="0.03"/>
    <n v="26143"/>
    <m/>
    <n v="2.0500000000000001E-2"/>
    <s v="L"/>
  </r>
  <r>
    <m/>
    <x v="20"/>
    <s v="REC"/>
    <n v="146"/>
    <x v="146"/>
    <x v="2"/>
    <x v="19"/>
    <n v="5.6"/>
    <n v="2.81E-2"/>
    <n v="2.81E-2"/>
    <n v="26143"/>
    <m/>
    <n v="2.0500000000000001E-2"/>
    <s v="L"/>
  </r>
  <r>
    <m/>
    <x v="20"/>
    <s v="REC"/>
    <n v="146"/>
    <x v="146"/>
    <x v="2"/>
    <x v="19"/>
    <n v="5.6"/>
    <n v="2.75E-2"/>
    <n v="2.75E-2"/>
    <n v="26143"/>
    <m/>
    <n v="2.0500000000000001E-2"/>
    <s v="L"/>
  </r>
  <r>
    <m/>
    <x v="20"/>
    <s v="REC"/>
    <n v="146"/>
    <x v="146"/>
    <x v="2"/>
    <x v="19"/>
    <n v="5.6"/>
    <n v="2.0500000000000001E-2"/>
    <n v="2.0500000000000001E-2"/>
    <n v="26143"/>
    <m/>
    <n v="2.0500000000000001E-2"/>
    <s v="H"/>
  </r>
  <r>
    <m/>
    <x v="20"/>
    <s v="REC"/>
    <n v="146"/>
    <x v="146"/>
    <x v="2"/>
    <x v="19"/>
    <n v="5.6"/>
    <n v="1.46E-2"/>
    <n v="1.46E-2"/>
    <n v="26143"/>
    <m/>
    <n v="2.0500000000000001E-2"/>
    <s v="E"/>
  </r>
  <r>
    <m/>
    <x v="33"/>
    <s v="REC"/>
    <n v="147"/>
    <x v="147"/>
    <x v="2"/>
    <x v="19"/>
    <n v="5.6"/>
    <n v="2.0500000000000001E-2"/>
    <n v="2.0500000000000001E-2"/>
    <n v="26143"/>
    <m/>
    <n v="1.2999999999999999E-2"/>
    <s v="H"/>
  </r>
  <r>
    <m/>
    <x v="33"/>
    <s v="REC"/>
    <n v="147"/>
    <x v="147"/>
    <x v="2"/>
    <x v="19"/>
    <n v="5.6"/>
    <n v="1.7100000000000001E-2"/>
    <n v="1.7100000000000001E-2"/>
    <n v="26143"/>
    <m/>
    <n v="1.2999999999999999E-2"/>
    <s v="F"/>
  </r>
  <r>
    <m/>
    <x v="31"/>
    <s v="DQ"/>
    <n v="148"/>
    <x v="148"/>
    <x v="2"/>
    <x v="19"/>
    <n v="5.6"/>
    <n v="1.15E-2"/>
    <n v="1.15E-2"/>
    <n v="26143"/>
    <m/>
    <n v="1.2E-2"/>
    <s v="C"/>
  </r>
  <r>
    <m/>
    <x v="31"/>
    <s v="DQ"/>
    <n v="148"/>
    <x v="148"/>
    <x v="2"/>
    <x v="19"/>
    <n v="5.6"/>
    <n v="1.29E-2"/>
    <n v="1.29E-2"/>
    <n v="26143"/>
    <m/>
    <n v="1.2E-2"/>
    <s v="D"/>
  </r>
  <r>
    <m/>
    <x v="20"/>
    <s v="REC"/>
    <n v="149"/>
    <x v="149"/>
    <x v="2"/>
    <x v="19"/>
    <n v="5.6"/>
    <n v="1.2500000000000001E-2"/>
    <n v="1.2500000000000001E-2"/>
    <n v="26143"/>
    <m/>
    <n v="1.4999999999999999E-2"/>
    <s v="D"/>
  </r>
  <r>
    <m/>
    <x v="33"/>
    <s v="REC"/>
    <n v="150"/>
    <x v="150"/>
    <x v="3"/>
    <x v="19"/>
    <n v="5.6"/>
    <n v="5.3400000000000003E-2"/>
    <n v="3.6999999999999998E-2"/>
    <n v="26144"/>
    <n v="0.03"/>
    <n v="1.4999999999999999E-2"/>
    <s v="L"/>
  </r>
  <r>
    <m/>
    <x v="33"/>
    <s v="REC"/>
    <n v="150"/>
    <x v="150"/>
    <x v="3"/>
    <x v="19"/>
    <n v="5.6"/>
    <n v="2.9600000000000001E-2"/>
    <n v="2.9600000000000001E-2"/>
    <n v="26144"/>
    <n v="2.9600000000000001E-2"/>
    <n v="1.4999999999999999E-2"/>
    <s v="L"/>
  </r>
  <r>
    <m/>
    <x v="33"/>
    <s v="REC"/>
    <n v="150"/>
    <x v="150"/>
    <x v="3"/>
    <x v="19"/>
    <n v="5.6"/>
    <n v="1.9599999999999999E-2"/>
    <n v="1.9599999999999999E-2"/>
    <n v="26144"/>
    <n v="1.9599999999999999E-2"/>
    <n v="1.4999999999999999E-2"/>
    <s v="H"/>
  </r>
  <r>
    <m/>
    <x v="0"/>
    <s v="DQ"/>
    <n v="151"/>
    <x v="151"/>
    <x v="3"/>
    <x v="19"/>
    <n v="5.6"/>
    <n v="3.78E-2"/>
    <n v="3.6999999999999998E-2"/>
    <n v="26144"/>
    <n v="0.03"/>
    <n v="2.1000000000000001E-2"/>
    <s v="L"/>
  </r>
  <r>
    <m/>
    <x v="0"/>
    <s v="DQ"/>
    <n v="151"/>
    <x v="151"/>
    <x v="3"/>
    <x v="19"/>
    <n v="5.6"/>
    <n v="3.7400000000000003E-2"/>
    <n v="3.6999999999999998E-2"/>
    <n v="26144"/>
    <n v="0.03"/>
    <n v="2.1000000000000001E-2"/>
    <s v="L"/>
  </r>
  <r>
    <m/>
    <x v="0"/>
    <s v="DQ"/>
    <n v="151"/>
    <x v="151"/>
    <x v="3"/>
    <x v="19"/>
    <n v="5.6"/>
    <n v="3.4599999999999999E-2"/>
    <n v="3.4599999999999999E-2"/>
    <n v="26144"/>
    <n v="0.03"/>
    <n v="2.1000000000000001E-2"/>
    <s v="L"/>
  </r>
  <r>
    <m/>
    <x v="0"/>
    <s v="DQ"/>
    <n v="151"/>
    <x v="151"/>
    <x v="3"/>
    <x v="19"/>
    <n v="5.6"/>
    <n v="2.9000000000000001E-2"/>
    <n v="2.9000000000000001E-2"/>
    <n v="26144"/>
    <n v="2.9000000000000001E-2"/>
    <n v="2.1000000000000001E-2"/>
    <s v="L"/>
  </r>
  <r>
    <m/>
    <x v="0"/>
    <s v="DQ"/>
    <n v="152"/>
    <x v="152"/>
    <x v="3"/>
    <x v="19"/>
    <n v="5.6"/>
    <n v="1.9800000000000002E-2"/>
    <n v="1.9800000000000002E-2"/>
    <n v="26144"/>
    <m/>
    <n v="1.9E-2"/>
    <s v="H"/>
  </r>
  <r>
    <m/>
    <x v="22"/>
    <s v="FRENTE"/>
    <n v="153"/>
    <x v="153"/>
    <x v="3"/>
    <x v="19"/>
    <n v="5.6"/>
    <n v="1.4999999999999999E-2"/>
    <n v="1.4999999999999999E-2"/>
    <n v="26145"/>
    <m/>
    <n v="1.4999999999999999E-2"/>
    <s v="F"/>
  </r>
  <r>
    <m/>
    <x v="22"/>
    <s v="FRENTE"/>
    <n v="153"/>
    <x v="153"/>
    <x v="3"/>
    <x v="19"/>
    <n v="5.6"/>
    <n v="0.01"/>
    <n v="0.01"/>
    <n v="26145"/>
    <m/>
    <n v="1.4999999999999999E-2"/>
    <s v="B"/>
  </r>
  <r>
    <m/>
    <x v="22"/>
    <s v="FRENTE"/>
    <n v="153"/>
    <x v="153"/>
    <x v="3"/>
    <x v="19"/>
    <n v="5.6"/>
    <n v="1.34E-2"/>
    <n v="1.34E-2"/>
    <n v="26145"/>
    <m/>
    <n v="1.4999999999999999E-2"/>
    <s v="D"/>
  </r>
  <r>
    <m/>
    <x v="22"/>
    <s v="FRENTE"/>
    <n v="153"/>
    <x v="153"/>
    <x v="3"/>
    <x v="19"/>
    <n v="5.6"/>
    <n v="8.8999999999999999E-3"/>
    <n v="8.8999999999999999E-3"/>
    <n v="26145"/>
    <m/>
    <n v="1.4999999999999999E-2"/>
    <s v="A"/>
  </r>
  <r>
    <m/>
    <x v="22"/>
    <s v="FRENTE"/>
    <n v="153"/>
    <x v="153"/>
    <x v="3"/>
    <x v="19"/>
    <n v="5.6"/>
    <n v="1.4E-2"/>
    <n v="1.4E-2"/>
    <n v="26145"/>
    <m/>
    <n v="1.4999999999999999E-2"/>
    <s v="E"/>
  </r>
  <r>
    <m/>
    <x v="22"/>
    <s v="FRENTE"/>
    <n v="154"/>
    <x v="154"/>
    <x v="3"/>
    <x v="19"/>
    <n v="5.6"/>
    <n v="1.2800000000000001E-2"/>
    <n v="1.2800000000000001E-2"/>
    <n v="26145"/>
    <m/>
    <n v="1.2999999999999999E-2"/>
    <s v="D"/>
  </r>
  <r>
    <m/>
    <x v="1"/>
    <s v="LEVANTE"/>
    <n v="155"/>
    <x v="155"/>
    <x v="4"/>
    <x v="19"/>
    <n v="5.6"/>
    <n v="5.0999999999999997E-2"/>
    <n v="3.6999999999999998E-2"/>
    <n v="26148"/>
    <n v="0.03"/>
    <n v="2.1000000000000001E-2"/>
    <s v="L"/>
  </r>
  <r>
    <m/>
    <x v="1"/>
    <s v="LEVANTE"/>
    <n v="155"/>
    <x v="155"/>
    <x v="4"/>
    <x v="19"/>
    <n v="5.6"/>
    <n v="4.1500000000000002E-2"/>
    <n v="3.6999999999999998E-2"/>
    <n v="26148"/>
    <n v="0.03"/>
    <n v="2.1000000000000001E-2"/>
    <s v="L"/>
  </r>
  <r>
    <m/>
    <x v="1"/>
    <s v="LEVANTE"/>
    <n v="155"/>
    <x v="155"/>
    <x v="4"/>
    <x v="19"/>
    <n v="5.6"/>
    <n v="3.6600000000000001E-2"/>
    <n v="3.6600000000000001E-2"/>
    <n v="26148"/>
    <n v="0.03"/>
    <n v="2.1000000000000001E-2"/>
    <s v="L"/>
  </r>
  <r>
    <m/>
    <x v="1"/>
    <s v="LEVANTE"/>
    <n v="155"/>
    <x v="155"/>
    <x v="4"/>
    <x v="19"/>
    <n v="5.6"/>
    <n v="2.8799999999999999E-2"/>
    <n v="2.8799999999999999E-2"/>
    <n v="26148"/>
    <n v="2.8799999999999999E-2"/>
    <n v="2.1000000000000001E-2"/>
    <s v="L"/>
  </r>
  <r>
    <m/>
    <x v="1"/>
    <s v="LEVANTE"/>
    <n v="155"/>
    <x v="155"/>
    <x v="4"/>
    <x v="19"/>
    <n v="5.6"/>
    <n v="4.5100000000000001E-2"/>
    <n v="3.6999999999999998E-2"/>
    <n v="26148"/>
    <n v="0.03"/>
    <n v="2.1000000000000001E-2"/>
    <s v="L"/>
  </r>
  <r>
    <m/>
    <x v="1"/>
    <s v="LEVANTE"/>
    <n v="155"/>
    <x v="155"/>
    <x v="4"/>
    <x v="19"/>
    <n v="5.6"/>
    <n v="2.1999999999999999E-2"/>
    <n v="2.1999999999999999E-2"/>
    <n v="26148"/>
    <n v="2.1999999999999999E-2"/>
    <n v="2.1000000000000001E-2"/>
    <s v="I"/>
  </r>
  <r>
    <m/>
    <x v="1"/>
    <s v="LEVANTE"/>
    <n v="155"/>
    <x v="155"/>
    <x v="4"/>
    <x v="19"/>
    <n v="5.6"/>
    <n v="1.9E-2"/>
    <n v="1.9E-2"/>
    <n v="26148"/>
    <n v="1.9E-2"/>
    <n v="2.1000000000000001E-2"/>
    <s v="H"/>
  </r>
  <r>
    <m/>
    <x v="1"/>
    <s v="LEVANTE"/>
    <n v="155"/>
    <x v="155"/>
    <x v="4"/>
    <x v="19"/>
    <n v="5.6"/>
    <n v="2.9399999999999999E-2"/>
    <n v="2.9399999999999999E-2"/>
    <n v="26148"/>
    <n v="2.9399999999999999E-2"/>
    <n v="2.1000000000000001E-2"/>
    <s v="L"/>
  </r>
  <r>
    <m/>
    <x v="34"/>
    <s v="DQ"/>
    <n v="156"/>
    <x v="156"/>
    <x v="4"/>
    <x v="19"/>
    <n v="5.6"/>
    <n v="1.6299999999999999E-2"/>
    <n v="1.6299999999999999E-2"/>
    <n v="26149"/>
    <n v="1.6299999999999999E-2"/>
    <n v="0.02"/>
    <s v="F"/>
  </r>
  <r>
    <m/>
    <x v="34"/>
    <s v="DQ"/>
    <n v="156"/>
    <x v="156"/>
    <x v="4"/>
    <x v="19"/>
    <n v="5.6"/>
    <n v="2.9000000000000001E-2"/>
    <n v="2.9000000000000001E-2"/>
    <n v="26149"/>
    <n v="2.9000000000000001E-2"/>
    <n v="0.02"/>
    <s v="L"/>
  </r>
  <r>
    <m/>
    <x v="34"/>
    <s v="DQ"/>
    <n v="156"/>
    <x v="156"/>
    <x v="4"/>
    <x v="19"/>
    <n v="5.6"/>
    <n v="5.4699999999999999E-2"/>
    <n v="3.6999999999999998E-2"/>
    <n v="26149"/>
    <n v="0.03"/>
    <n v="0.02"/>
    <s v="L"/>
  </r>
  <r>
    <m/>
    <x v="34"/>
    <s v="DQ"/>
    <n v="156"/>
    <x v="156"/>
    <x v="4"/>
    <x v="19"/>
    <n v="5.6"/>
    <n v="3.0200000000000001E-2"/>
    <n v="3.0200000000000001E-2"/>
    <n v="26149"/>
    <n v="0.03"/>
    <n v="0.02"/>
    <s v="L"/>
  </r>
  <r>
    <m/>
    <x v="34"/>
    <s v="DQ"/>
    <n v="156"/>
    <x v="156"/>
    <x v="4"/>
    <x v="19"/>
    <n v="5.6"/>
    <n v="4.4499999999999998E-2"/>
    <n v="3.6999999999999998E-2"/>
    <n v="26149"/>
    <n v="0.03"/>
    <n v="0.02"/>
    <s v="L"/>
  </r>
  <r>
    <m/>
    <x v="34"/>
    <s v="DQ"/>
    <n v="156"/>
    <x v="156"/>
    <x v="4"/>
    <x v="19"/>
    <n v="5.6"/>
    <n v="6.4999999999999997E-3"/>
    <n v="6.4999999999999997E-3"/>
    <n v="26149"/>
    <n v="6.4999999999999997E-3"/>
    <n v="0.02"/>
    <s v="Reserva"/>
  </r>
  <r>
    <m/>
    <x v="1"/>
    <s v="LEVANTE"/>
    <n v="157"/>
    <x v="157"/>
    <x v="4"/>
    <x v="19"/>
    <n v="5.6"/>
    <n v="3.9E-2"/>
    <n v="3.6999999999999998E-2"/>
    <n v="26148"/>
    <n v="0.03"/>
    <n v="2.1000000000000001E-2"/>
    <s v="L"/>
  </r>
  <r>
    <m/>
    <x v="1"/>
    <s v="LEVANTE"/>
    <n v="157"/>
    <x v="157"/>
    <x v="4"/>
    <x v="19"/>
    <n v="5.6"/>
    <n v="2.69E-2"/>
    <n v="2.69E-2"/>
    <n v="26148"/>
    <n v="2.69E-2"/>
    <n v="2.1000000000000001E-2"/>
    <s v="K"/>
  </r>
  <r>
    <m/>
    <x v="35"/>
    <s v="Rp"/>
    <n v="158"/>
    <x v="158"/>
    <x v="2"/>
    <x v="20"/>
    <n v="5.6"/>
    <n v="1.6899999999999998E-2"/>
    <n v="1.6899999999999998E-2"/>
    <n v="26152"/>
    <m/>
    <n v="0.01"/>
    <s v="F"/>
  </r>
  <r>
    <m/>
    <x v="35"/>
    <s v="Rp"/>
    <n v="158"/>
    <x v="158"/>
    <x v="2"/>
    <x v="20"/>
    <n v="5.6"/>
    <n v="9.4999999999999998E-3"/>
    <n v="9.4999999999999998E-3"/>
    <n v="26152"/>
    <m/>
    <n v="0.01"/>
    <s v="B"/>
  </r>
  <r>
    <m/>
    <x v="35"/>
    <s v="Rp"/>
    <n v="158"/>
    <x v="158"/>
    <x v="2"/>
    <x v="20"/>
    <n v="5.6"/>
    <n v="1.8700000000000001E-2"/>
    <n v="1.8700000000000001E-2"/>
    <n v="26152"/>
    <m/>
    <n v="0.01"/>
    <s v="G"/>
  </r>
  <r>
    <m/>
    <x v="35"/>
    <s v="Rp"/>
    <n v="158"/>
    <x v="158"/>
    <x v="2"/>
    <x v="20"/>
    <n v="5.6"/>
    <n v="1.29E-2"/>
    <n v="1.29E-2"/>
    <n v="26152"/>
    <m/>
    <n v="0.01"/>
    <s v="D"/>
  </r>
  <r>
    <m/>
    <x v="1"/>
    <s v="LEVANTE"/>
    <n v="159"/>
    <x v="159"/>
    <x v="2"/>
    <x v="20"/>
    <n v="5.6"/>
    <n v="2.24E-2"/>
    <n v="2.24E-2"/>
    <n v="26150"/>
    <n v="2.24E-2"/>
    <n v="2.1000000000000001E-2"/>
    <s v="I"/>
  </r>
  <r>
    <m/>
    <x v="1"/>
    <s v="LEVANTE"/>
    <n v="159"/>
    <x v="159"/>
    <x v="2"/>
    <x v="20"/>
    <n v="5.6"/>
    <n v="2.1000000000000001E-2"/>
    <n v="2.1000000000000001E-2"/>
    <n v="26150"/>
    <n v="2.1000000000000001E-2"/>
    <n v="2.1000000000000001E-2"/>
    <s v="I"/>
  </r>
  <r>
    <m/>
    <x v="1"/>
    <s v="LEVANTE"/>
    <n v="159"/>
    <x v="159"/>
    <x v="2"/>
    <x v="20"/>
    <n v="5.6"/>
    <n v="2.9399999999999999E-2"/>
    <n v="2.9399999999999999E-2"/>
    <n v="26150"/>
    <n v="2.9399999999999999E-2"/>
    <n v="2.1000000000000001E-2"/>
    <s v="L"/>
  </r>
  <r>
    <m/>
    <x v="1"/>
    <s v="LEVANTE"/>
    <n v="159"/>
    <x v="159"/>
    <x v="2"/>
    <x v="20"/>
    <n v="5.6"/>
    <n v="2.6100000000000002E-2"/>
    <n v="2.6100000000000002E-2"/>
    <n v="26150"/>
    <n v="2.6100000000000002E-2"/>
    <n v="2.1000000000000001E-2"/>
    <s v="K"/>
  </r>
  <r>
    <m/>
    <x v="1"/>
    <s v="LEVANTE"/>
    <n v="159"/>
    <x v="159"/>
    <x v="2"/>
    <x v="20"/>
    <n v="5.6"/>
    <n v="2.0500000000000001E-2"/>
    <n v="2.0500000000000001E-2"/>
    <n v="26150"/>
    <n v="2.0500000000000001E-2"/>
    <n v="2.1000000000000001E-2"/>
    <s v="H"/>
  </r>
  <r>
    <m/>
    <x v="1"/>
    <s v="LEVANTE"/>
    <n v="159"/>
    <x v="159"/>
    <x v="2"/>
    <x v="20"/>
    <n v="5.6"/>
    <n v="3.1300000000000001E-2"/>
    <n v="3.1300000000000001E-2"/>
    <n v="26150"/>
    <n v="0.03"/>
    <n v="2.1000000000000001E-2"/>
    <s v="L"/>
  </r>
  <r>
    <m/>
    <x v="1"/>
    <s v="LEVANTE"/>
    <n v="159"/>
    <x v="159"/>
    <x v="2"/>
    <x v="20"/>
    <n v="5.6"/>
    <n v="2.4199999999999999E-2"/>
    <n v="2.4199999999999999E-2"/>
    <n v="26150"/>
    <n v="2.4199999999999999E-2"/>
    <n v="2.1000000000000001E-2"/>
    <s v="J"/>
  </r>
  <r>
    <m/>
    <x v="1"/>
    <s v="LEVANTE"/>
    <n v="159"/>
    <x v="159"/>
    <x v="2"/>
    <x v="20"/>
    <n v="5.6"/>
    <n v="2.24E-2"/>
    <n v="2.24E-2"/>
    <n v="26151"/>
    <n v="2.24E-2"/>
    <n v="2.1000000000000001E-2"/>
    <s v="I"/>
  </r>
  <r>
    <m/>
    <x v="1"/>
    <s v="LEVANTE"/>
    <n v="159"/>
    <x v="159"/>
    <x v="2"/>
    <x v="20"/>
    <n v="5.6"/>
    <n v="2.5100000000000001E-2"/>
    <n v="2.5100000000000001E-2"/>
    <n v="26151"/>
    <n v="2.5100000000000001E-2"/>
    <n v="2.1000000000000001E-2"/>
    <s v="K"/>
  </r>
  <r>
    <m/>
    <x v="0"/>
    <s v="DQ"/>
    <n v="160"/>
    <x v="160"/>
    <x v="2"/>
    <x v="20"/>
    <n v="5.6"/>
    <n v="2.8000000000000001E-2"/>
    <n v="2.8000000000000001E-2"/>
    <n v="26152"/>
    <m/>
    <n v="1.9E-2"/>
    <s v="L"/>
  </r>
  <r>
    <m/>
    <x v="0"/>
    <s v="DQ"/>
    <n v="160"/>
    <x v="160"/>
    <x v="2"/>
    <x v="20"/>
    <n v="5.6"/>
    <n v="2.8500000000000001E-2"/>
    <n v="2.8500000000000001E-2"/>
    <n v="26152"/>
    <m/>
    <n v="1.9E-2"/>
    <s v="L"/>
  </r>
  <r>
    <m/>
    <x v="0"/>
    <s v="DQ"/>
    <n v="160"/>
    <x v="160"/>
    <x v="2"/>
    <x v="20"/>
    <n v="5.6"/>
    <n v="3.0200000000000001E-2"/>
    <n v="3.0200000000000001E-2"/>
    <n v="26152"/>
    <m/>
    <n v="1.9E-2"/>
    <s v="L"/>
  </r>
  <r>
    <m/>
    <x v="0"/>
    <s v="DQ"/>
    <n v="160"/>
    <x v="160"/>
    <x v="2"/>
    <x v="20"/>
    <n v="5.6"/>
    <n v="2.3E-2"/>
    <n v="2.3E-2"/>
    <n v="26152"/>
    <m/>
    <n v="1.9E-2"/>
    <s v="J"/>
  </r>
  <r>
    <m/>
    <x v="0"/>
    <s v="DQ"/>
    <n v="160"/>
    <x v="160"/>
    <x v="2"/>
    <x v="20"/>
    <n v="5.6"/>
    <n v="2.8000000000000001E-2"/>
    <n v="2.8000000000000001E-2"/>
    <n v="26152"/>
    <m/>
    <n v="1.9E-2"/>
    <s v="L"/>
  </r>
  <r>
    <m/>
    <x v="1"/>
    <s v="LEVANTE"/>
    <n v="161"/>
    <x v="161"/>
    <x v="2"/>
    <x v="20"/>
    <n v="5.6"/>
    <n v="2.07E-2"/>
    <n v="2.07E-2"/>
    <n v="26151"/>
    <n v="2.07E-2"/>
    <n v="2.1000000000000001E-2"/>
    <s v="H"/>
  </r>
  <r>
    <m/>
    <x v="1"/>
    <s v="LEVANTE"/>
    <n v="161"/>
    <x v="161"/>
    <x v="2"/>
    <x v="20"/>
    <n v="5.6"/>
    <n v="1.8599999999999998E-2"/>
    <n v="1.8599999999999998E-2"/>
    <n v="26151"/>
    <n v="1.8599999999999998E-2"/>
    <n v="2.1000000000000001E-2"/>
    <s v="G"/>
  </r>
  <r>
    <m/>
    <x v="1"/>
    <s v="LEVANTE"/>
    <n v="161"/>
    <x v="161"/>
    <x v="2"/>
    <x v="20"/>
    <n v="5.6"/>
    <n v="2.1999999999999999E-2"/>
    <n v="2.1999999999999999E-2"/>
    <n v="26151"/>
    <n v="2.1999999999999999E-2"/>
    <n v="2.1000000000000001E-2"/>
    <s v="I"/>
  </r>
  <r>
    <m/>
    <x v="1"/>
    <s v="LEVANTE"/>
    <n v="161"/>
    <x v="161"/>
    <x v="2"/>
    <x v="20"/>
    <n v="5.6"/>
    <n v="3.4299999999999997E-2"/>
    <n v="3.4299999999999997E-2"/>
    <n v="26151"/>
    <n v="0.03"/>
    <n v="2.1000000000000001E-2"/>
    <s v="L"/>
  </r>
  <r>
    <m/>
    <x v="25"/>
    <s v="DQ"/>
    <n v="162"/>
    <x v="162"/>
    <x v="2"/>
    <x v="20"/>
    <n v="5.6"/>
    <n v="1.7399999999999999E-2"/>
    <n v="1.7399999999999999E-2"/>
    <n v="26153"/>
    <m/>
    <n v="1.0999999999999999E-2"/>
    <s v="F"/>
  </r>
  <r>
    <m/>
    <x v="25"/>
    <s v="DQ"/>
    <n v="162"/>
    <x v="162"/>
    <x v="2"/>
    <x v="20"/>
    <n v="5.6"/>
    <n v="6.4999999999999997E-3"/>
    <n v="6.4999999999999997E-3"/>
    <n v="26153"/>
    <m/>
    <n v="1.0999999999999999E-2"/>
    <s v="Reserva"/>
  </r>
  <r>
    <m/>
    <x v="25"/>
    <s v="DQ"/>
    <n v="162"/>
    <x v="162"/>
    <x v="2"/>
    <x v="20"/>
    <n v="5.6"/>
    <n v="1.12E-2"/>
    <n v="1.12E-2"/>
    <n v="26153"/>
    <m/>
    <n v="1.0999999999999999E-2"/>
    <s v="C"/>
  </r>
  <r>
    <m/>
    <x v="25"/>
    <s v="DQ"/>
    <n v="162"/>
    <x v="162"/>
    <x v="2"/>
    <x v="20"/>
    <n v="5.6"/>
    <n v="6.4000000000000003E-3"/>
    <n v="6.4000000000000003E-3"/>
    <n v="26153"/>
    <m/>
    <n v="1.0999999999999999E-2"/>
    <s v="Reserva"/>
  </r>
  <r>
    <m/>
    <x v="25"/>
    <s v="DQ"/>
    <n v="162"/>
    <x v="162"/>
    <x v="2"/>
    <x v="20"/>
    <n v="5.6"/>
    <n v="8.6999999999999994E-3"/>
    <n v="8.6999999999999994E-3"/>
    <n v="26153"/>
    <m/>
    <n v="1.0999999999999999E-2"/>
    <s v="A"/>
  </r>
  <r>
    <m/>
    <x v="35"/>
    <s v="Rp"/>
    <n v="163"/>
    <x v="163"/>
    <x v="3"/>
    <x v="20"/>
    <n v="5.6"/>
    <n v="7.7999999999999996E-3"/>
    <n v="7.7999999999999996E-3"/>
    <n v="26154"/>
    <m/>
    <n v="6.0000000000000001E-3"/>
    <s v="A"/>
  </r>
  <r>
    <m/>
    <x v="35"/>
    <s v="Rp"/>
    <n v="163"/>
    <x v="163"/>
    <x v="3"/>
    <x v="20"/>
    <n v="5.6"/>
    <n v="3.3999999999999998E-3"/>
    <n v="3.3999999999999998E-3"/>
    <n v="26154"/>
    <m/>
    <n v="6.0000000000000001E-3"/>
    <s v="Descarte"/>
  </r>
  <r>
    <m/>
    <x v="35"/>
    <s v="Rp"/>
    <n v="163"/>
    <x v="163"/>
    <x v="3"/>
    <x v="20"/>
    <n v="5.6"/>
    <n v="4.7999999999999996E-3"/>
    <n v="4.7999999999999996E-3"/>
    <n v="26154"/>
    <m/>
    <n v="6.0000000000000001E-3"/>
    <s v="Descarte"/>
  </r>
  <r>
    <m/>
    <x v="35"/>
    <s v="Rp"/>
    <n v="163"/>
    <x v="163"/>
    <x v="3"/>
    <x v="20"/>
    <n v="5.6"/>
    <n v="8.0000000000000002E-3"/>
    <n v="8.0000000000000002E-3"/>
    <n v="26154"/>
    <m/>
    <n v="6.0000000000000001E-3"/>
    <s v="A"/>
  </r>
  <r>
    <m/>
    <x v="20"/>
    <s v="REC"/>
    <n v="164"/>
    <x v="164"/>
    <x v="3"/>
    <x v="20"/>
    <n v="5.6"/>
    <n v="3.2599999999999997E-2"/>
    <n v="3.2599999999999997E-2"/>
    <n v="26155"/>
    <n v="0.03"/>
    <n v="0.02"/>
    <s v="L"/>
  </r>
  <r>
    <m/>
    <x v="20"/>
    <s v="REC"/>
    <n v="164"/>
    <x v="164"/>
    <x v="3"/>
    <x v="20"/>
    <n v="5.6"/>
    <n v="3.7499999999999999E-2"/>
    <n v="3.6999999999999998E-2"/>
    <n v="26155"/>
    <n v="0.03"/>
    <n v="0.02"/>
    <s v="L"/>
  </r>
  <r>
    <m/>
    <x v="20"/>
    <s v="REC"/>
    <n v="164"/>
    <x v="164"/>
    <x v="3"/>
    <x v="20"/>
    <n v="5.6"/>
    <n v="2.76E-2"/>
    <n v="2.76E-2"/>
    <n v="26155"/>
    <n v="2.76E-2"/>
    <n v="0.02"/>
    <s v="L"/>
  </r>
  <r>
    <m/>
    <x v="20"/>
    <s v="REC"/>
    <n v="164"/>
    <x v="164"/>
    <x v="3"/>
    <x v="20"/>
    <n v="5.6"/>
    <n v="2.86E-2"/>
    <n v="2.86E-2"/>
    <n v="26155"/>
    <n v="2.86E-2"/>
    <n v="0.02"/>
    <s v="L"/>
  </r>
  <r>
    <m/>
    <x v="20"/>
    <s v="REC"/>
    <n v="164"/>
    <x v="164"/>
    <x v="3"/>
    <x v="20"/>
    <n v="5.6"/>
    <n v="3.1300000000000001E-2"/>
    <n v="3.1300000000000001E-2"/>
    <n v="26155"/>
    <n v="0.03"/>
    <n v="0.02"/>
    <s v="L"/>
  </r>
  <r>
    <m/>
    <x v="20"/>
    <s v="REC"/>
    <n v="164"/>
    <x v="164"/>
    <x v="3"/>
    <x v="20"/>
    <n v="5.6"/>
    <n v="2.0799999999999999E-2"/>
    <n v="2.0799999999999999E-2"/>
    <n v="26155"/>
    <n v="2.0799999999999999E-2"/>
    <n v="0.02"/>
    <s v="H"/>
  </r>
  <r>
    <m/>
    <x v="20"/>
    <s v="REC"/>
    <n v="164"/>
    <x v="164"/>
    <x v="3"/>
    <x v="20"/>
    <n v="5.6"/>
    <n v="1.9699999999999999E-2"/>
    <n v="1.9699999999999999E-2"/>
    <n v="26155"/>
    <n v="1.9699999999999999E-2"/>
    <n v="0.02"/>
    <s v="H"/>
  </r>
  <r>
    <m/>
    <x v="22"/>
    <s v="FRENTE"/>
    <n v="165"/>
    <x v="165"/>
    <x v="3"/>
    <x v="20"/>
    <n v="5.6"/>
    <n v="1.9199999999999998E-2"/>
    <n v="1.9199999999999998E-2"/>
    <n v="26156"/>
    <m/>
    <n v="1.4E-2"/>
    <s v="H"/>
  </r>
  <r>
    <m/>
    <x v="22"/>
    <s v="FRENTE"/>
    <n v="165"/>
    <x v="165"/>
    <x v="3"/>
    <x v="20"/>
    <n v="5.6"/>
    <n v="1.41E-2"/>
    <n v="1.41E-2"/>
    <n v="26156"/>
    <m/>
    <n v="1.4E-2"/>
    <s v="E"/>
  </r>
  <r>
    <m/>
    <x v="22"/>
    <s v="FRENTE"/>
    <n v="165"/>
    <x v="165"/>
    <x v="3"/>
    <x v="20"/>
    <n v="5.6"/>
    <n v="9.1000000000000004E-3"/>
    <n v="9.1000000000000004E-3"/>
    <n v="26156"/>
    <m/>
    <n v="1.4E-2"/>
    <s v="B"/>
  </r>
  <r>
    <m/>
    <x v="22"/>
    <s v="FRENTE"/>
    <n v="165"/>
    <x v="165"/>
    <x v="3"/>
    <x v="20"/>
    <n v="5.6"/>
    <n v="1.0500000000000001E-2"/>
    <n v="1.0500000000000001E-2"/>
    <n v="26156"/>
    <m/>
    <n v="1.4E-2"/>
    <s v="C"/>
  </r>
  <r>
    <m/>
    <x v="1"/>
    <s v="LEVANTE"/>
    <n v="166"/>
    <x v="166"/>
    <x v="4"/>
    <x v="20"/>
    <n v="5.6"/>
    <n v="2.7E-2"/>
    <n v="2.7E-2"/>
    <n v="26158"/>
    <n v="2.7E-2"/>
    <n v="2.4E-2"/>
    <s v="K"/>
  </r>
  <r>
    <m/>
    <x v="1"/>
    <s v="LEVANTE"/>
    <n v="166"/>
    <x v="166"/>
    <x v="4"/>
    <x v="20"/>
    <n v="5.6"/>
    <n v="2.1399999999999999E-2"/>
    <n v="2.1399999999999999E-2"/>
    <n v="26158"/>
    <n v="2.1399999999999999E-2"/>
    <n v="2.4E-2"/>
    <s v="I"/>
  </r>
  <r>
    <m/>
    <x v="1"/>
    <s v="LEVANTE"/>
    <n v="166"/>
    <x v="166"/>
    <x v="4"/>
    <x v="20"/>
    <n v="5.6"/>
    <n v="7.1999999999999995E-2"/>
    <n v="3.6999999999999998E-2"/>
    <n v="26158"/>
    <n v="0.03"/>
    <n v="2.4E-2"/>
    <s v="L"/>
  </r>
  <r>
    <m/>
    <x v="1"/>
    <s v="LEVANTE"/>
    <n v="166"/>
    <x v="166"/>
    <x v="4"/>
    <x v="20"/>
    <n v="5.6"/>
    <n v="2.41E-2"/>
    <n v="2.41E-2"/>
    <n v="26158"/>
    <n v="2.41E-2"/>
    <n v="2.4E-2"/>
    <s v="J"/>
  </r>
  <r>
    <m/>
    <x v="1"/>
    <s v="LEVANTE"/>
    <n v="166"/>
    <x v="166"/>
    <x v="4"/>
    <x v="20"/>
    <n v="5.6"/>
    <n v="2.76E-2"/>
    <n v="2.76E-2"/>
    <n v="26158"/>
    <n v="2.76E-2"/>
    <n v="2.4E-2"/>
    <s v="L"/>
  </r>
  <r>
    <m/>
    <x v="1"/>
    <s v="LEVANTE"/>
    <n v="167"/>
    <x v="167"/>
    <x v="5"/>
    <x v="20"/>
    <n v="5.6"/>
    <n v="1.8599999999999998E-2"/>
    <n v="1.8599999999999998E-2"/>
    <n v="26159"/>
    <n v="1.8599999999999998E-2"/>
    <n v="2.1000000000000001E-2"/>
    <s v="G"/>
  </r>
  <r>
    <m/>
    <x v="1"/>
    <s v="LEVANTE"/>
    <n v="167"/>
    <x v="167"/>
    <x v="5"/>
    <x v="20"/>
    <n v="5.6"/>
    <n v="3.4799999999999998E-2"/>
    <n v="3.4799999999999998E-2"/>
    <n v="26159"/>
    <n v="0.03"/>
    <n v="2.1000000000000001E-2"/>
    <s v="L"/>
  </r>
  <r>
    <m/>
    <x v="1"/>
    <s v="LEVANTE"/>
    <n v="167"/>
    <x v="167"/>
    <x v="5"/>
    <x v="20"/>
    <n v="5.6"/>
    <n v="2.4E-2"/>
    <n v="2.4E-2"/>
    <n v="26159"/>
    <n v="2.4E-2"/>
    <n v="2.1000000000000001E-2"/>
    <s v="J"/>
  </r>
  <r>
    <m/>
    <x v="1"/>
    <s v="LEVANTE"/>
    <n v="167"/>
    <x v="167"/>
    <x v="5"/>
    <x v="20"/>
    <n v="5.6"/>
    <n v="5.6500000000000002E-2"/>
    <n v="3.6999999999999998E-2"/>
    <n v="26159"/>
    <n v="0.03"/>
    <n v="2.1000000000000001E-2"/>
    <s v="L"/>
  </r>
  <r>
    <m/>
    <x v="1"/>
    <s v="LEVANTE"/>
    <n v="167"/>
    <x v="167"/>
    <x v="5"/>
    <x v="20"/>
    <n v="5.6"/>
    <n v="2.07E-2"/>
    <n v="2.07E-2"/>
    <n v="26159"/>
    <n v="2.07E-2"/>
    <n v="2.1000000000000001E-2"/>
    <s v="H"/>
  </r>
  <r>
    <m/>
    <x v="1"/>
    <s v="LEVANTE"/>
    <n v="167"/>
    <x v="167"/>
    <x v="5"/>
    <x v="20"/>
    <n v="5.6"/>
    <n v="1.84E-2"/>
    <n v="1.84E-2"/>
    <n v="26159"/>
    <n v="1.84E-2"/>
    <n v="2.1000000000000001E-2"/>
    <s v="G"/>
  </r>
  <r>
    <m/>
    <x v="1"/>
    <s v="LEVANTE"/>
    <n v="167"/>
    <x v="167"/>
    <x v="5"/>
    <x v="20"/>
    <n v="5.6"/>
    <n v="1.9699999999999999E-2"/>
    <n v="1.9699999999999999E-2"/>
    <n v="26159"/>
    <n v="1.9699999999999999E-2"/>
    <n v="2.1000000000000001E-2"/>
    <s v="H"/>
  </r>
  <r>
    <m/>
    <x v="1"/>
    <s v="LEVANTE"/>
    <n v="167"/>
    <x v="167"/>
    <x v="5"/>
    <x v="20"/>
    <n v="5.6"/>
    <n v="1.8499999999999999E-2"/>
    <n v="1.8499999999999999E-2"/>
    <n v="26159"/>
    <n v="1.8499999999999999E-2"/>
    <n v="2.1000000000000001E-2"/>
    <s v="G"/>
  </r>
  <r>
    <m/>
    <x v="1"/>
    <s v="LEVANTE"/>
    <n v="167"/>
    <x v="167"/>
    <x v="5"/>
    <x v="20"/>
    <n v="5.6"/>
    <n v="2.12E-2"/>
    <n v="2.12E-2"/>
    <n v="26159"/>
    <n v="2.12E-2"/>
    <n v="2.1000000000000001E-2"/>
    <s v="I"/>
  </r>
  <r>
    <m/>
    <x v="1"/>
    <s v="LEVANTE"/>
    <n v="167"/>
    <x v="167"/>
    <x v="5"/>
    <x v="20"/>
    <n v="5.6"/>
    <n v="1.5100000000000001E-2"/>
    <n v="1.5100000000000001E-2"/>
    <n v="26159"/>
    <n v="1.5100000000000001E-2"/>
    <n v="2.1000000000000001E-2"/>
    <s v="F"/>
  </r>
  <r>
    <m/>
    <x v="20"/>
    <s v="REC"/>
    <n v="168"/>
    <x v="168"/>
    <x v="2"/>
    <x v="21"/>
    <n v="5.6"/>
    <n v="2.7900000000000001E-2"/>
    <n v="2.7900000000000001E-2"/>
    <n v="26160"/>
    <n v="2.7900000000000001E-2"/>
    <n v="0.02"/>
    <s v="L"/>
  </r>
  <r>
    <m/>
    <x v="20"/>
    <s v="REC"/>
    <n v="168"/>
    <x v="168"/>
    <x v="2"/>
    <x v="21"/>
    <n v="5.6"/>
    <n v="3.3099999999999997E-2"/>
    <n v="3.3099999999999997E-2"/>
    <n v="26160"/>
    <n v="0.03"/>
    <n v="0.02"/>
    <s v="L"/>
  </r>
  <r>
    <m/>
    <x v="20"/>
    <s v="REC"/>
    <n v="168"/>
    <x v="168"/>
    <x v="2"/>
    <x v="21"/>
    <n v="5.6"/>
    <n v="2.8500000000000001E-2"/>
    <n v="2.8500000000000001E-2"/>
    <n v="26160"/>
    <n v="2.8500000000000001E-2"/>
    <n v="0.02"/>
    <s v="L"/>
  </r>
  <r>
    <m/>
    <x v="0"/>
    <s v="DQ"/>
    <n v="169"/>
    <x v="169"/>
    <x v="2"/>
    <x v="21"/>
    <n v="5.6"/>
    <n v="2.5899999999999999E-2"/>
    <n v="2.5899999999999999E-2"/>
    <n v="26160"/>
    <n v="2.5899999999999999E-2"/>
    <n v="2.4E-2"/>
    <s v="K"/>
  </r>
  <r>
    <m/>
    <x v="0"/>
    <s v="DQ"/>
    <n v="169"/>
    <x v="169"/>
    <x v="2"/>
    <x v="21"/>
    <n v="5.6"/>
    <n v="3.8100000000000002E-2"/>
    <n v="3.6999999999999998E-2"/>
    <n v="26160"/>
    <n v="0.03"/>
    <n v="2.4E-2"/>
    <s v="L"/>
  </r>
  <r>
    <m/>
    <x v="0"/>
    <s v="DQ"/>
    <n v="169"/>
    <x v="169"/>
    <x v="2"/>
    <x v="21"/>
    <n v="5.6"/>
    <n v="2.9899999999999999E-2"/>
    <n v="2.9899999999999999E-2"/>
    <n v="26160"/>
    <n v="2.9899999999999999E-2"/>
    <n v="2.4E-2"/>
    <s v="L"/>
  </r>
  <r>
    <m/>
    <x v="0"/>
    <s v="DQ"/>
    <n v="169"/>
    <x v="169"/>
    <x v="2"/>
    <x v="21"/>
    <n v="5.6"/>
    <n v="3.73E-2"/>
    <n v="3.6999999999999998E-2"/>
    <n v="26160"/>
    <n v="0.03"/>
    <n v="2.4E-2"/>
    <s v="L"/>
  </r>
  <r>
    <m/>
    <x v="0"/>
    <s v="DQ"/>
    <n v="169"/>
    <x v="169"/>
    <x v="2"/>
    <x v="21"/>
    <n v="5.6"/>
    <n v="1.2500000000000001E-2"/>
    <n v="1.2500000000000001E-2"/>
    <n v="26160"/>
    <n v="1.2500000000000001E-2"/>
    <n v="2.4E-2"/>
    <s v="D"/>
  </r>
  <r>
    <m/>
    <x v="0"/>
    <s v="DQ"/>
    <n v="169"/>
    <x v="169"/>
    <x v="2"/>
    <x v="21"/>
    <n v="5.6"/>
    <n v="1.8100000000000002E-2"/>
    <n v="1.8100000000000002E-2"/>
    <n v="26160"/>
    <n v="1.8100000000000002E-2"/>
    <n v="2.4E-2"/>
    <s v="G"/>
  </r>
  <r>
    <m/>
    <x v="0"/>
    <s v="DQ"/>
    <n v="169"/>
    <x v="169"/>
    <x v="2"/>
    <x v="21"/>
    <n v="5.6"/>
    <n v="2.9499999999999998E-2"/>
    <n v="2.9499999999999998E-2"/>
    <n v="26160"/>
    <n v="2.9499999999999998E-2"/>
    <n v="2.4E-2"/>
    <s v="L"/>
  </r>
  <r>
    <m/>
    <x v="1"/>
    <s v="LEVANTE"/>
    <n v="170"/>
    <x v="170"/>
    <x v="2"/>
    <x v="21"/>
    <n v="5.6"/>
    <n v="3.5200000000000002E-2"/>
    <n v="3.5200000000000002E-2"/>
    <n v="26161"/>
    <n v="0.03"/>
    <n v="2.4E-2"/>
    <s v="L"/>
  </r>
  <r>
    <m/>
    <x v="1"/>
    <s v="LEVANTE"/>
    <n v="170"/>
    <x v="170"/>
    <x v="2"/>
    <x v="21"/>
    <n v="5.6"/>
    <n v="2.7300000000000001E-2"/>
    <n v="2.7300000000000001E-2"/>
    <n v="26161"/>
    <n v="2.7300000000000001E-2"/>
    <n v="2.4E-2"/>
    <s v="K"/>
  </r>
  <r>
    <m/>
    <x v="1"/>
    <s v="LEVANTE"/>
    <n v="170"/>
    <x v="170"/>
    <x v="2"/>
    <x v="21"/>
    <n v="5.6"/>
    <n v="2.6100000000000002E-2"/>
    <n v="2.6100000000000002E-2"/>
    <n v="26161"/>
    <n v="2.6100000000000002E-2"/>
    <n v="2.4E-2"/>
    <s v="K"/>
  </r>
  <r>
    <m/>
    <x v="1"/>
    <s v="LEVANTE"/>
    <n v="170"/>
    <x v="170"/>
    <x v="2"/>
    <x v="21"/>
    <n v="5.6"/>
    <n v="2.7300000000000001E-2"/>
    <n v="2.7300000000000001E-2"/>
    <n v="26161"/>
    <n v="2.7300000000000001E-2"/>
    <n v="2.4E-2"/>
    <s v="K"/>
  </r>
  <r>
    <m/>
    <x v="1"/>
    <s v="LEVANTE"/>
    <n v="170"/>
    <x v="170"/>
    <x v="2"/>
    <x v="21"/>
    <n v="5.6"/>
    <n v="3.0300000000000001E-2"/>
    <n v="3.0300000000000001E-2"/>
    <n v="26161"/>
    <n v="0.03"/>
    <n v="2.4E-2"/>
    <s v="L"/>
  </r>
  <r>
    <m/>
    <x v="1"/>
    <s v="LEVANTE"/>
    <n v="170"/>
    <x v="170"/>
    <x v="2"/>
    <x v="21"/>
    <n v="5.6"/>
    <n v="2.8000000000000001E-2"/>
    <n v="2.8000000000000001E-2"/>
    <n v="26161"/>
    <n v="2.8000000000000001E-2"/>
    <n v="2.4E-2"/>
    <s v="L"/>
  </r>
  <r>
    <m/>
    <x v="1"/>
    <s v="LEVANTE"/>
    <n v="170"/>
    <x v="170"/>
    <x v="2"/>
    <x v="21"/>
    <n v="5.6"/>
    <n v="2.6100000000000002E-2"/>
    <n v="2.6100000000000002E-2"/>
    <n v="26161"/>
    <n v="2.6100000000000002E-2"/>
    <n v="2.4E-2"/>
    <s v="K"/>
  </r>
  <r>
    <m/>
    <x v="1"/>
    <s v="LEVANTE"/>
    <n v="170"/>
    <x v="170"/>
    <x v="2"/>
    <x v="21"/>
    <n v="5.6"/>
    <n v="2.52E-2"/>
    <n v="2.52E-2"/>
    <n v="26161"/>
    <n v="2.52E-2"/>
    <n v="2.4E-2"/>
    <s v="K"/>
  </r>
  <r>
    <m/>
    <x v="34"/>
    <s v="REC"/>
    <n v="171"/>
    <x v="171"/>
    <x v="3"/>
    <x v="21"/>
    <n v="5.6"/>
    <n v="9.4999999999999998E-3"/>
    <n v="9.4999999999999998E-3"/>
    <n v="26162"/>
    <m/>
    <n v="1.7500000000000002E-2"/>
    <s v="B"/>
  </r>
  <r>
    <m/>
    <x v="34"/>
    <s v="REC"/>
    <n v="171"/>
    <x v="171"/>
    <x v="3"/>
    <x v="21"/>
    <n v="5.6"/>
    <n v="1.6299999999999999E-2"/>
    <n v="1.6299999999999999E-2"/>
    <n v="26162"/>
    <m/>
    <n v="1.7500000000000002E-2"/>
    <s v="F"/>
  </r>
  <r>
    <m/>
    <x v="34"/>
    <s v="REC"/>
    <n v="171"/>
    <x v="171"/>
    <x v="3"/>
    <x v="21"/>
    <n v="5.6"/>
    <n v="1.7500000000000002E-2"/>
    <n v="1.7500000000000002E-2"/>
    <n v="26162"/>
    <m/>
    <n v="1.7500000000000002E-2"/>
    <s v="G"/>
  </r>
  <r>
    <m/>
    <x v="28"/>
    <s v="FRENTE"/>
    <n v="172"/>
    <x v="172"/>
    <x v="3"/>
    <x v="21"/>
    <n v="5.6"/>
    <n v="9.7999999999999997E-3"/>
    <n v="9.7999999999999997E-3"/>
    <n v="26162"/>
    <m/>
    <n v="8.0000000000000002E-3"/>
    <s v="B"/>
  </r>
  <r>
    <m/>
    <x v="28"/>
    <s v="FRENTE"/>
    <n v="172"/>
    <x v="172"/>
    <x v="3"/>
    <x v="21"/>
    <n v="5.6"/>
    <n v="1.06E-2"/>
    <n v="1.06E-2"/>
    <n v="26162"/>
    <m/>
    <n v="8.0000000000000002E-3"/>
    <s v="C"/>
  </r>
  <r>
    <m/>
    <x v="28"/>
    <s v="FRENTE"/>
    <n v="172"/>
    <x v="172"/>
    <x v="3"/>
    <x v="21"/>
    <n v="5.6"/>
    <n v="1.23E-2"/>
    <n v="1.23E-2"/>
    <n v="26162"/>
    <m/>
    <n v="8.0000000000000002E-3"/>
    <s v="D"/>
  </r>
  <r>
    <m/>
    <x v="28"/>
    <s v="FRENTE"/>
    <n v="172"/>
    <x v="172"/>
    <x v="3"/>
    <x v="21"/>
    <n v="5.6"/>
    <n v="1.1299999999999999E-2"/>
    <n v="1.1299999999999999E-2"/>
    <n v="26162"/>
    <m/>
    <n v="8.0000000000000002E-3"/>
    <s v="C"/>
  </r>
  <r>
    <m/>
    <x v="22"/>
    <s v="FRENTE"/>
    <n v="173"/>
    <x v="173"/>
    <x v="3"/>
    <x v="21"/>
    <n v="5.6"/>
    <n v="1.84E-2"/>
    <n v="1.84E-2"/>
    <n v="26163"/>
    <m/>
    <n v="1.6E-2"/>
    <s v="G"/>
  </r>
  <r>
    <m/>
    <x v="22"/>
    <s v="FRENTE"/>
    <n v="173"/>
    <x v="173"/>
    <x v="3"/>
    <x v="21"/>
    <n v="5.6"/>
    <n v="1.5800000000000002E-2"/>
    <n v="1.5800000000000002E-2"/>
    <n v="26163"/>
    <m/>
    <n v="1.6E-2"/>
    <s v="F"/>
  </r>
  <r>
    <m/>
    <x v="22"/>
    <s v="FRENTE"/>
    <n v="173"/>
    <x v="173"/>
    <x v="3"/>
    <x v="21"/>
    <n v="5.6"/>
    <n v="8.5000000000000006E-3"/>
    <n v="8.5000000000000006E-3"/>
    <n v="26163"/>
    <m/>
    <n v="1.6E-2"/>
    <s v="A"/>
  </r>
  <r>
    <m/>
    <x v="22"/>
    <s v="FRENTE"/>
    <n v="173"/>
    <x v="173"/>
    <x v="3"/>
    <x v="21"/>
    <n v="5.6"/>
    <n v="1.2999999999999999E-2"/>
    <n v="1.2999999999999999E-2"/>
    <n v="26163"/>
    <m/>
    <n v="1.6E-2"/>
    <s v="D"/>
  </r>
  <r>
    <m/>
    <x v="22"/>
    <s v="FRENTE"/>
    <n v="173"/>
    <x v="173"/>
    <x v="3"/>
    <x v="21"/>
    <n v="5.6"/>
    <n v="1.7299999999999999E-2"/>
    <n v="1.7299999999999999E-2"/>
    <n v="26163"/>
    <m/>
    <n v="1.6E-2"/>
    <s v="F"/>
  </r>
  <r>
    <m/>
    <x v="22"/>
    <s v="FRENTE"/>
    <n v="173"/>
    <x v="173"/>
    <x v="3"/>
    <x v="21"/>
    <n v="5.6"/>
    <n v="9.7000000000000003E-3"/>
    <n v="9.7000000000000003E-3"/>
    <n v="26163"/>
    <m/>
    <n v="1.6E-2"/>
    <s v="B"/>
  </r>
  <r>
    <m/>
    <x v="22"/>
    <s v="FRENTE"/>
    <n v="173"/>
    <x v="173"/>
    <x v="3"/>
    <x v="21"/>
    <n v="5.6"/>
    <n v="1.04E-2"/>
    <n v="1.04E-2"/>
    <n v="26163"/>
    <m/>
    <n v="1.6E-2"/>
    <s v="B"/>
  </r>
  <r>
    <m/>
    <x v="22"/>
    <s v="FRENTE"/>
    <n v="173"/>
    <x v="173"/>
    <x v="3"/>
    <x v="21"/>
    <n v="5.6"/>
    <n v="1.61E-2"/>
    <n v="1.61E-2"/>
    <n v="26163"/>
    <m/>
    <n v="1.6E-2"/>
    <s v="F"/>
  </r>
  <r>
    <m/>
    <x v="22"/>
    <s v="FRENTE"/>
    <n v="173"/>
    <x v="173"/>
    <x v="3"/>
    <x v="21"/>
    <n v="5.6"/>
    <n v="2.1999999999999999E-2"/>
    <n v="2.1999999999999999E-2"/>
    <n v="26178"/>
    <m/>
    <n v="1.6E-2"/>
    <s v="I"/>
  </r>
  <r>
    <m/>
    <x v="36"/>
    <s v="LEVANTE"/>
    <n v="174"/>
    <x v="174"/>
    <x v="4"/>
    <x v="21"/>
    <n v="5.6"/>
    <n v="2.81E-2"/>
    <n v="2.81E-2"/>
    <n v="26166"/>
    <n v="2.81E-2"/>
    <n v="1.9E-2"/>
    <s v="L"/>
  </r>
  <r>
    <m/>
    <x v="36"/>
    <s v="LEVANTE"/>
    <n v="174"/>
    <x v="174"/>
    <x v="4"/>
    <x v="21"/>
    <n v="5.6"/>
    <n v="1.95E-2"/>
    <n v="1.95E-2"/>
    <n v="26166"/>
    <n v="1.95E-2"/>
    <n v="1.9E-2"/>
    <s v="H"/>
  </r>
  <r>
    <m/>
    <x v="36"/>
    <s v="LEVANTE"/>
    <n v="174"/>
    <x v="174"/>
    <x v="4"/>
    <x v="21"/>
    <n v="5.6"/>
    <n v="2.1299999999999999E-2"/>
    <n v="2.1299999999999999E-2"/>
    <n v="26166"/>
    <n v="2.1299999999999999E-2"/>
    <n v="1.9E-2"/>
    <s v="I"/>
  </r>
  <r>
    <m/>
    <x v="36"/>
    <s v="LEVANTE"/>
    <n v="174"/>
    <x v="174"/>
    <x v="4"/>
    <x v="21"/>
    <n v="5.6"/>
    <n v="4.07E-2"/>
    <n v="3.6999999999999998E-2"/>
    <n v="26166"/>
    <n v="0.03"/>
    <n v="1.9E-2"/>
    <s v="L"/>
  </r>
  <r>
    <m/>
    <x v="34"/>
    <s v="DQ"/>
    <n v="175"/>
    <x v="175"/>
    <x v="4"/>
    <x v="21"/>
    <n v="5.6"/>
    <n v="4.2200000000000001E-2"/>
    <n v="3.6999999999999998E-2"/>
    <n v="26166"/>
    <n v="0.03"/>
    <n v="0.02"/>
    <s v="L"/>
  </r>
  <r>
    <m/>
    <x v="34"/>
    <s v="DQ"/>
    <n v="175"/>
    <x v="175"/>
    <x v="4"/>
    <x v="21"/>
    <n v="5.6"/>
    <n v="1.8800000000000001E-2"/>
    <n v="1.8800000000000001E-2"/>
    <n v="26166"/>
    <n v="1.8800000000000001E-2"/>
    <n v="0.02"/>
    <s v="G"/>
  </r>
  <r>
    <m/>
    <x v="34"/>
    <s v="DQ"/>
    <n v="175"/>
    <x v="175"/>
    <x v="4"/>
    <x v="21"/>
    <n v="5.6"/>
    <n v="2.12E-2"/>
    <n v="2.12E-2"/>
    <n v="26166"/>
    <n v="2.12E-2"/>
    <n v="0.02"/>
    <s v="I"/>
  </r>
  <r>
    <m/>
    <x v="34"/>
    <s v="DQ"/>
    <n v="175"/>
    <x v="175"/>
    <x v="4"/>
    <x v="21"/>
    <n v="5.6"/>
    <n v="4.02E-2"/>
    <n v="3.6999999999999998E-2"/>
    <n v="26166"/>
    <n v="0.03"/>
    <n v="0.02"/>
    <s v="L"/>
  </r>
  <r>
    <m/>
    <x v="37"/>
    <s v="FRENTE"/>
    <n v="176"/>
    <x v="176"/>
    <x v="4"/>
    <x v="21"/>
    <n v="5.6"/>
    <n v="3.8199999999999998E-2"/>
    <n v="3.6999999999999998E-2"/>
    <n v="26166"/>
    <n v="0.03"/>
    <n v="1.7999999999999999E-2"/>
    <s v="L"/>
  </r>
  <r>
    <m/>
    <x v="20"/>
    <s v="FRENTE"/>
    <n v="177"/>
    <x v="177"/>
    <x v="5"/>
    <x v="21"/>
    <n v="5.6"/>
    <n v="2.8400000000000002E-2"/>
    <n v="2.8400000000000002E-2"/>
    <n v="26167"/>
    <n v="2.8400000000000002E-2"/>
    <n v="1.7999999999999999E-2"/>
    <s v="L"/>
  </r>
  <r>
    <m/>
    <x v="20"/>
    <s v="FRENTE"/>
    <n v="177"/>
    <x v="177"/>
    <x v="5"/>
    <x v="21"/>
    <n v="5.6"/>
    <n v="4.4999999999999998E-2"/>
    <n v="3.6999999999999998E-2"/>
    <n v="26167"/>
    <n v="0.03"/>
    <n v="1.7999999999999999E-2"/>
    <s v="L"/>
  </r>
  <r>
    <m/>
    <x v="20"/>
    <s v="FRENTE"/>
    <n v="177"/>
    <x v="177"/>
    <x v="5"/>
    <x v="21"/>
    <n v="5.6"/>
    <n v="4.4200000000000003E-2"/>
    <n v="3.6999999999999998E-2"/>
    <n v="26167"/>
    <n v="0.03"/>
    <n v="1.7999999999999999E-2"/>
    <s v="L"/>
  </r>
  <r>
    <m/>
    <x v="20"/>
    <s v="FRENTE"/>
    <n v="177"/>
    <x v="177"/>
    <x v="5"/>
    <x v="21"/>
    <n v="5.6"/>
    <n v="1.1299999999999999E-2"/>
    <n v="1.1299999999999999E-2"/>
    <n v="26167"/>
    <n v="1.1299999999999999E-2"/>
    <n v="1.7999999999999999E-2"/>
    <s v="C"/>
  </r>
  <r>
    <m/>
    <x v="20"/>
    <s v="FRENTE"/>
    <n v="177"/>
    <x v="177"/>
    <x v="5"/>
    <x v="21"/>
    <n v="5.6"/>
    <n v="6.0000000000000001E-3"/>
    <n v="6.0000000000000001E-3"/>
    <n v="26167"/>
    <n v="6.0000000000000001E-3"/>
    <n v="1.7999999999999999E-2"/>
    <s v="Reserva"/>
  </r>
  <r>
    <m/>
    <x v="20"/>
    <s v="FRENTE"/>
    <n v="177"/>
    <x v="177"/>
    <x v="5"/>
    <x v="21"/>
    <n v="5.6"/>
    <n v="3.8E-3"/>
    <n v="3.8E-3"/>
    <n v="26167"/>
    <n v="3.8E-3"/>
    <n v="1.7999999999999999E-2"/>
    <s v="Descarte"/>
  </r>
  <r>
    <m/>
    <x v="20"/>
    <s v="FRENTE"/>
    <n v="177"/>
    <x v="177"/>
    <x v="5"/>
    <x v="21"/>
    <n v="5.6"/>
    <n v="1.29E-2"/>
    <n v="1.29E-2"/>
    <n v="26167"/>
    <n v="1.29E-2"/>
    <n v="1.7999999999999999E-2"/>
    <s v="D"/>
  </r>
  <r>
    <m/>
    <x v="20"/>
    <s v="FRENTE"/>
    <n v="177"/>
    <x v="177"/>
    <x v="5"/>
    <x v="21"/>
    <n v="5.6"/>
    <n v="1.38E-2"/>
    <n v="1.38E-2"/>
    <n v="26167"/>
    <n v="1.38E-2"/>
    <n v="1.7999999999999999E-2"/>
    <s v="E"/>
  </r>
  <r>
    <m/>
    <x v="20"/>
    <s v="FRENTE"/>
    <n v="177"/>
    <x v="177"/>
    <x v="5"/>
    <x v="21"/>
    <n v="5.6"/>
    <n v="8.9999999999999993E-3"/>
    <n v="8.9999999999999993E-3"/>
    <n v="26167"/>
    <n v="8.9999999999999993E-3"/>
    <n v="1.7999999999999999E-2"/>
    <s v="B"/>
  </r>
  <r>
    <m/>
    <x v="0"/>
    <s v="DQ"/>
    <n v="178"/>
    <x v="178"/>
    <x v="2"/>
    <x v="22"/>
    <n v="5.6"/>
    <n v="3.9600000000000003E-2"/>
    <n v="3.6999999999999998E-2"/>
    <n v="26175"/>
    <n v="0.03"/>
    <n v="0.02"/>
    <s v="L"/>
  </r>
  <r>
    <m/>
    <x v="0"/>
    <s v="DQ"/>
    <n v="178"/>
    <x v="178"/>
    <x v="2"/>
    <x v="22"/>
    <n v="5.6"/>
    <n v="5.74E-2"/>
    <n v="3.6999999999999998E-2"/>
    <n v="26175"/>
    <n v="0.03"/>
    <n v="0.02"/>
    <s v="L"/>
  </r>
  <r>
    <m/>
    <x v="0"/>
    <s v="DQ"/>
    <n v="178"/>
    <x v="178"/>
    <x v="2"/>
    <x v="22"/>
    <n v="5.6"/>
    <n v="2.5399999999999999E-2"/>
    <n v="2.5399999999999999E-2"/>
    <n v="26175"/>
    <n v="2.5399999999999999E-2"/>
    <n v="0.02"/>
    <s v="K"/>
  </r>
  <r>
    <m/>
    <x v="0"/>
    <s v="DQ"/>
    <n v="178"/>
    <x v="178"/>
    <x v="2"/>
    <x v="22"/>
    <n v="5.6"/>
    <n v="4.7300000000000002E-2"/>
    <n v="3.6999999999999998E-2"/>
    <n v="26175"/>
    <n v="0.03"/>
    <n v="0.02"/>
    <s v="L"/>
  </r>
  <r>
    <m/>
    <x v="0"/>
    <s v="DQ"/>
    <n v="178"/>
    <x v="178"/>
    <x v="2"/>
    <x v="22"/>
    <n v="5.6"/>
    <n v="4.1200000000000001E-2"/>
    <n v="3.6999999999999998E-2"/>
    <n v="26175"/>
    <n v="0.03"/>
    <n v="0.02"/>
    <s v="L"/>
  </r>
  <r>
    <m/>
    <x v="0"/>
    <s v="DQ"/>
    <n v="178"/>
    <x v="178"/>
    <x v="2"/>
    <x v="22"/>
    <n v="5.6"/>
    <n v="7.5499999999999998E-2"/>
    <n v="3.6999999999999998E-2"/>
    <n v="26175"/>
    <n v="0.03"/>
    <n v="0.02"/>
    <s v="L"/>
  </r>
  <r>
    <m/>
    <x v="0"/>
    <s v="DQ"/>
    <n v="178"/>
    <x v="178"/>
    <x v="2"/>
    <x v="22"/>
    <n v="5.6"/>
    <n v="2.4E-2"/>
    <n v="2.4E-2"/>
    <n v="26175"/>
    <n v="2.4E-2"/>
    <n v="0.02"/>
    <s v="J"/>
  </r>
  <r>
    <m/>
    <x v="0"/>
    <s v="DQ"/>
    <n v="178"/>
    <x v="178"/>
    <x v="2"/>
    <x v="22"/>
    <n v="5.6"/>
    <n v="4.6199999999999998E-2"/>
    <n v="3.6999999999999998E-2"/>
    <n v="26175"/>
    <n v="0.03"/>
    <n v="0.02"/>
    <s v="L"/>
  </r>
  <r>
    <m/>
    <x v="0"/>
    <s v="DQ"/>
    <n v="178"/>
    <x v="178"/>
    <x v="2"/>
    <x v="22"/>
    <n v="5.6"/>
    <n v="2.4500000000000001E-2"/>
    <n v="2.4500000000000001E-2"/>
    <n v="26175"/>
    <n v="2.4500000000000001E-2"/>
    <n v="0.02"/>
    <s v="J"/>
  </r>
  <r>
    <m/>
    <x v="1"/>
    <s v="LEVANTE"/>
    <n v="179"/>
    <x v="179"/>
    <x v="2"/>
    <x v="22"/>
    <n v="5.6"/>
    <n v="1.84E-2"/>
    <n v="1.84E-2"/>
    <n v="26176"/>
    <n v="1.84E-2"/>
    <n v="1.0999999999999999E-2"/>
    <s v="G"/>
  </r>
  <r>
    <m/>
    <x v="1"/>
    <s v="LEVANTE"/>
    <n v="179"/>
    <x v="179"/>
    <x v="2"/>
    <x v="22"/>
    <n v="5.6"/>
    <n v="3.5099999999999999E-2"/>
    <n v="3.5099999999999999E-2"/>
    <n v="26176"/>
    <n v="0.03"/>
    <n v="1.0999999999999999E-2"/>
    <s v="L"/>
  </r>
  <r>
    <m/>
    <x v="1"/>
    <s v="LEVANTE"/>
    <n v="179"/>
    <x v="179"/>
    <x v="2"/>
    <x v="22"/>
    <n v="5.6"/>
    <n v="1.77E-2"/>
    <n v="1.77E-2"/>
    <n v="26176"/>
    <n v="1.77E-2"/>
    <n v="1.0999999999999999E-2"/>
    <s v="G"/>
  </r>
  <r>
    <m/>
    <x v="1"/>
    <s v="LEVANTE"/>
    <n v="179"/>
    <x v="179"/>
    <x v="2"/>
    <x v="22"/>
    <n v="5.6"/>
    <n v="3.1E-2"/>
    <n v="3.1E-2"/>
    <n v="26176"/>
    <n v="0.03"/>
    <n v="1.0999999999999999E-2"/>
    <s v="L"/>
  </r>
  <r>
    <m/>
    <x v="36"/>
    <s v="FRENTE"/>
    <n v="180"/>
    <x v="180"/>
    <x v="2"/>
    <x v="22"/>
    <n v="5.6"/>
    <n v="2.8000000000000001E-2"/>
    <n v="2.8000000000000001E-2"/>
    <n v="26177"/>
    <m/>
    <n v="0.01"/>
    <s v="L"/>
  </r>
  <r>
    <m/>
    <x v="36"/>
    <s v="FRENTE"/>
    <n v="180"/>
    <x v="180"/>
    <x v="2"/>
    <x v="22"/>
    <n v="5.6"/>
    <n v="0.02"/>
    <n v="0.02"/>
    <n v="26177"/>
    <m/>
    <n v="0.01"/>
    <s v="H"/>
  </r>
  <r>
    <m/>
    <x v="36"/>
    <s v="FRENTE"/>
    <n v="180"/>
    <x v="180"/>
    <x v="2"/>
    <x v="22"/>
    <n v="5.6"/>
    <n v="2.24E-2"/>
    <n v="2.24E-2"/>
    <n v="26177"/>
    <m/>
    <n v="0.01"/>
    <s v="I"/>
  </r>
  <r>
    <m/>
    <x v="36"/>
    <s v="FRENTE"/>
    <n v="180"/>
    <x v="180"/>
    <x v="2"/>
    <x v="22"/>
    <n v="5.6"/>
    <n v="2.06E-2"/>
    <n v="2.06E-2"/>
    <n v="26177"/>
    <m/>
    <n v="0.01"/>
    <s v="H"/>
  </r>
  <r>
    <m/>
    <x v="36"/>
    <s v="FRENTE"/>
    <n v="180"/>
    <x v="180"/>
    <x v="2"/>
    <x v="22"/>
    <n v="5.6"/>
    <n v="2.2700000000000001E-2"/>
    <n v="2.2700000000000001E-2"/>
    <n v="26177"/>
    <m/>
    <n v="0.01"/>
    <s v="J"/>
  </r>
  <r>
    <m/>
    <x v="25"/>
    <s v="FRENTE"/>
    <n v="181"/>
    <x v="181"/>
    <x v="2"/>
    <x v="22"/>
    <n v="5.6"/>
    <n v="9.4999999999999998E-3"/>
    <n v="9.4999999999999998E-3"/>
    <n v="26177"/>
    <m/>
    <n v="8.9999999999999993E-3"/>
    <s v="B"/>
  </r>
  <r>
    <m/>
    <x v="25"/>
    <s v="FRENTE"/>
    <n v="181"/>
    <x v="181"/>
    <x v="2"/>
    <x v="22"/>
    <n v="5.6"/>
    <n v="1.0500000000000001E-2"/>
    <n v="1.0500000000000001E-2"/>
    <n v="26177"/>
    <m/>
    <n v="8.9999999999999993E-3"/>
    <s v="C"/>
  </r>
  <r>
    <m/>
    <x v="20"/>
    <s v="REC"/>
    <n v="182"/>
    <x v="182"/>
    <x v="3"/>
    <x v="22"/>
    <n v="5.6"/>
    <n v="1.6500000000000001E-2"/>
    <n v="1.6500000000000001E-2"/>
    <n v="26178"/>
    <m/>
    <n v="1.0999999999999999E-2"/>
    <s v="F"/>
  </r>
  <r>
    <m/>
    <x v="20"/>
    <s v="REC"/>
    <n v="182"/>
    <x v="182"/>
    <x v="3"/>
    <x v="22"/>
    <n v="5.6"/>
    <n v="1.6400000000000001E-2"/>
    <n v="1.6400000000000001E-2"/>
    <n v="26178"/>
    <m/>
    <n v="1.0999999999999999E-2"/>
    <s v="F"/>
  </r>
  <r>
    <m/>
    <x v="20"/>
    <s v="REC"/>
    <n v="182"/>
    <x v="182"/>
    <x v="3"/>
    <x v="22"/>
    <n v="5.6"/>
    <n v="1.55E-2"/>
    <n v="1.55E-2"/>
    <n v="26178"/>
    <m/>
    <n v="1.0999999999999999E-2"/>
    <s v="F"/>
  </r>
  <r>
    <m/>
    <x v="20"/>
    <s v="REC"/>
    <n v="182"/>
    <x v="182"/>
    <x v="3"/>
    <x v="22"/>
    <n v="5.6"/>
    <n v="2.1700000000000001E-2"/>
    <n v="2.1700000000000001E-2"/>
    <n v="26178"/>
    <m/>
    <n v="1.0999999999999999E-2"/>
    <s v="I"/>
  </r>
  <r>
    <m/>
    <x v="20"/>
    <s v="REC"/>
    <n v="182"/>
    <x v="182"/>
    <x v="3"/>
    <x v="22"/>
    <n v="5.6"/>
    <n v="9.4999999999999998E-3"/>
    <n v="9.4999999999999998E-3"/>
    <n v="26178"/>
    <m/>
    <n v="1.0999999999999999E-2"/>
    <s v="B"/>
  </r>
  <r>
    <m/>
    <x v="20"/>
    <s v="REC"/>
    <n v="182"/>
    <x v="182"/>
    <x v="3"/>
    <x v="22"/>
    <n v="5.6"/>
    <n v="1.5699999999999999E-2"/>
    <n v="1.5699999999999999E-2"/>
    <n v="26178"/>
    <m/>
    <n v="1.0999999999999999E-2"/>
    <s v="F"/>
  </r>
  <r>
    <m/>
    <x v="22"/>
    <s v="FRENTE"/>
    <n v="183"/>
    <x v="183"/>
    <x v="3"/>
    <x v="22"/>
    <n v="5.6"/>
    <n v="8.0000000000000002E-3"/>
    <n v="8.0000000000000002E-3"/>
    <n v="26179"/>
    <m/>
    <n v="1.2500000000000001E-2"/>
    <s v="A"/>
  </r>
  <r>
    <m/>
    <x v="22"/>
    <s v="FRENTE"/>
    <n v="183"/>
    <x v="183"/>
    <x v="3"/>
    <x v="22"/>
    <n v="5.6"/>
    <n v="7.7000000000000002E-3"/>
    <n v="7.7000000000000002E-3"/>
    <n v="26179"/>
    <m/>
    <n v="1.2500000000000001E-2"/>
    <s v="A"/>
  </r>
  <r>
    <m/>
    <x v="22"/>
    <s v="FRENTE"/>
    <n v="183"/>
    <x v="183"/>
    <x v="3"/>
    <x v="22"/>
    <n v="5.6"/>
    <n v="1.5800000000000002E-2"/>
    <n v="1.5800000000000002E-2"/>
    <n v="26179"/>
    <m/>
    <n v="1.2500000000000001E-2"/>
    <s v="F"/>
  </r>
  <r>
    <m/>
    <x v="22"/>
    <s v="FRENTE"/>
    <n v="183"/>
    <x v="183"/>
    <x v="3"/>
    <x v="22"/>
    <n v="5.6"/>
    <n v="1.6400000000000001E-2"/>
    <n v="1.6400000000000001E-2"/>
    <n v="26179"/>
    <m/>
    <n v="1.2500000000000001E-2"/>
    <s v="F"/>
  </r>
  <r>
    <m/>
    <x v="25"/>
    <s v="FRENTE"/>
    <n v="184"/>
    <x v="184"/>
    <x v="4"/>
    <x v="22"/>
    <n v="5.6"/>
    <n v="2.81E-2"/>
    <n v="2.81E-2"/>
    <n v="26168"/>
    <m/>
    <n v="8.9999999999999993E-3"/>
    <s v="L"/>
  </r>
  <r>
    <m/>
    <x v="25"/>
    <s v="FRENTE"/>
    <n v="184"/>
    <x v="184"/>
    <x v="4"/>
    <x v="22"/>
    <n v="5.6"/>
    <n v="1.6500000000000001E-2"/>
    <n v="1.6500000000000001E-2"/>
    <n v="26168"/>
    <m/>
    <n v="8.9999999999999993E-3"/>
    <s v="F"/>
  </r>
  <r>
    <m/>
    <x v="38"/>
    <s v="FRENTE"/>
    <n v="185"/>
    <x v="185"/>
    <x v="4"/>
    <x v="22"/>
    <n v="5.6"/>
    <n v="9.1000000000000004E-3"/>
    <n v="9.1000000000000004E-3"/>
    <n v="26168"/>
    <m/>
    <n v="1.2E-2"/>
    <s v="B"/>
  </r>
  <r>
    <m/>
    <x v="38"/>
    <s v="FRENTE"/>
    <n v="185"/>
    <x v="185"/>
    <x v="4"/>
    <x v="22"/>
    <n v="5.6"/>
    <n v="6.1000000000000004E-3"/>
    <n v="6.1000000000000004E-3"/>
    <n v="26168"/>
    <m/>
    <n v="1.2E-2"/>
    <s v="Reserva"/>
  </r>
  <r>
    <m/>
    <x v="38"/>
    <s v="FRENTE"/>
    <n v="185"/>
    <x v="185"/>
    <x v="4"/>
    <x v="22"/>
    <n v="5.6"/>
    <n v="7.6E-3"/>
    <n v="7.6E-3"/>
    <n v="26168"/>
    <m/>
    <n v="1.2E-2"/>
    <s v="A"/>
  </r>
  <r>
    <m/>
    <x v="38"/>
    <s v="FRENTE"/>
    <n v="185"/>
    <x v="185"/>
    <x v="4"/>
    <x v="22"/>
    <n v="5.6"/>
    <n v="7.9000000000000008E-3"/>
    <n v="7.9000000000000008E-3"/>
    <n v="26168"/>
    <m/>
    <n v="1.2E-2"/>
    <s v="A"/>
  </r>
  <r>
    <m/>
    <x v="38"/>
    <s v="FRENTE"/>
    <n v="185"/>
    <x v="185"/>
    <x v="4"/>
    <x v="22"/>
    <n v="5.6"/>
    <n v="8.6E-3"/>
    <n v="8.6E-3"/>
    <n v="26168"/>
    <m/>
    <n v="1.2E-2"/>
    <s v="A"/>
  </r>
  <r>
    <m/>
    <x v="38"/>
    <s v="FRENTE"/>
    <n v="185"/>
    <x v="185"/>
    <x v="4"/>
    <x v="22"/>
    <n v="5.6"/>
    <n v="1.2500000000000001E-2"/>
    <n v="1.2500000000000001E-2"/>
    <n v="26168"/>
    <m/>
    <n v="1.2E-2"/>
    <s v="D"/>
  </r>
  <r>
    <m/>
    <x v="39"/>
    <s v="DQ"/>
    <n v="186"/>
    <x v="186"/>
    <x v="4"/>
    <x v="22"/>
    <n v="5.6"/>
    <n v="3.39E-2"/>
    <n v="3.39E-2"/>
    <n v="26169"/>
    <n v="0.03"/>
    <n v="2.1999999999999999E-2"/>
    <s v="L"/>
  </r>
  <r>
    <m/>
    <x v="39"/>
    <s v="DQ"/>
    <n v="186"/>
    <x v="186"/>
    <x v="4"/>
    <x v="22"/>
    <n v="5.6"/>
    <n v="2.63E-2"/>
    <n v="2.63E-2"/>
    <n v="26169"/>
    <n v="2.63E-2"/>
    <n v="2.1999999999999999E-2"/>
    <s v="K"/>
  </r>
  <r>
    <m/>
    <x v="39"/>
    <s v="DQ"/>
    <n v="186"/>
    <x v="186"/>
    <x v="4"/>
    <x v="22"/>
    <n v="5.6"/>
    <n v="3.9E-2"/>
    <n v="3.6999999999999998E-2"/>
    <n v="26169"/>
    <n v="0.03"/>
    <n v="2.1999999999999999E-2"/>
    <s v="L"/>
  </r>
  <r>
    <m/>
    <x v="1"/>
    <s v="LEVANTE"/>
    <n v="187"/>
    <x v="187"/>
    <x v="4"/>
    <x v="22"/>
    <n v="5.6"/>
    <n v="2.7799999999999998E-2"/>
    <n v="2.7799999999999998E-2"/>
    <n v="26169"/>
    <n v="2.7799999999999998E-2"/>
    <n v="0.02"/>
    <s v="L"/>
  </r>
  <r>
    <m/>
    <x v="1"/>
    <s v="LEVANTE"/>
    <n v="187"/>
    <x v="187"/>
    <x v="4"/>
    <x v="22"/>
    <n v="5.6"/>
    <n v="0.04"/>
    <n v="3.6999999999999998E-2"/>
    <n v="26169"/>
    <n v="0.03"/>
    <n v="0.02"/>
    <s v="L"/>
  </r>
  <r>
    <m/>
    <x v="1"/>
    <s v="LEVANTE"/>
    <n v="187"/>
    <x v="187"/>
    <x v="4"/>
    <x v="22"/>
    <n v="5.6"/>
    <n v="4.0399999999999998E-2"/>
    <n v="3.6999999999999998E-2"/>
    <n v="26169"/>
    <n v="0.03"/>
    <n v="0.02"/>
    <s v="L"/>
  </r>
  <r>
    <m/>
    <x v="1"/>
    <s v="LEVANTE"/>
    <n v="187"/>
    <x v="187"/>
    <x v="4"/>
    <x v="22"/>
    <n v="5.6"/>
    <n v="1.9800000000000002E-2"/>
    <n v="1.9800000000000002E-2"/>
    <n v="26169"/>
    <n v="1.9800000000000002E-2"/>
    <n v="0.02"/>
    <s v="H"/>
  </r>
  <r>
    <m/>
    <x v="28"/>
    <s v="FRENTE"/>
    <n v="188"/>
    <x v="188"/>
    <x v="4"/>
    <x v="22"/>
    <n v="5.6"/>
    <n v="1.06E-2"/>
    <n v="1.06E-2"/>
    <n v="26169"/>
    <m/>
    <n v="1.2999999999999999E-2"/>
    <s v="C"/>
  </r>
  <r>
    <m/>
    <x v="36"/>
    <s v="FRENTE"/>
    <n v="189"/>
    <x v="189"/>
    <x v="5"/>
    <x v="22"/>
    <n v="5.6"/>
    <n v="1.78E-2"/>
    <n v="1.78E-2"/>
    <n v="26170"/>
    <m/>
    <n v="1.2E-2"/>
    <s v="G"/>
  </r>
  <r>
    <m/>
    <x v="36"/>
    <s v="FRENTE"/>
    <n v="189"/>
    <x v="189"/>
    <x v="5"/>
    <x v="22"/>
    <n v="5.6"/>
    <n v="1.2E-2"/>
    <n v="1.2E-2"/>
    <n v="26170"/>
    <m/>
    <n v="1.2E-2"/>
    <s v="D"/>
  </r>
  <r>
    <m/>
    <x v="36"/>
    <s v="FRENTE"/>
    <n v="189"/>
    <x v="189"/>
    <x v="5"/>
    <x v="22"/>
    <n v="5.6"/>
    <n v="2.8799999999999999E-2"/>
    <n v="2.8799999999999999E-2"/>
    <n v="26170"/>
    <m/>
    <n v="1.2E-2"/>
    <s v="L"/>
  </r>
  <r>
    <m/>
    <x v="36"/>
    <s v="FRENTE"/>
    <n v="189"/>
    <x v="189"/>
    <x v="5"/>
    <x v="22"/>
    <n v="5.6"/>
    <n v="2.12E-2"/>
    <n v="2.12E-2"/>
    <n v="26170"/>
    <m/>
    <n v="1.2E-2"/>
    <s v="I"/>
  </r>
  <r>
    <m/>
    <x v="36"/>
    <s v="FRENTE"/>
    <n v="189"/>
    <x v="189"/>
    <x v="5"/>
    <x v="22"/>
    <n v="5.6"/>
    <n v="1.3299999999999999E-2"/>
    <n v="1.3299999999999999E-2"/>
    <n v="26170"/>
    <m/>
    <n v="1.2E-2"/>
    <s v="D"/>
  </r>
  <r>
    <m/>
    <x v="36"/>
    <s v="FRENTE"/>
    <n v="190"/>
    <x v="190"/>
    <x v="5"/>
    <x v="22"/>
    <n v="5.6"/>
    <n v="2.6700000000000002E-2"/>
    <n v="2.6700000000000002E-2"/>
    <n v="26170"/>
    <m/>
    <n v="1.0999999999999999E-2"/>
    <s v="K"/>
  </r>
  <r>
    <m/>
    <x v="36"/>
    <s v="FRENTE"/>
    <n v="190"/>
    <x v="190"/>
    <x v="5"/>
    <x v="22"/>
    <n v="5.6"/>
    <n v="1.0800000000000001E-2"/>
    <n v="1.0800000000000001E-2"/>
    <n v="26170"/>
    <m/>
    <n v="1.0999999999999999E-2"/>
    <s v="C"/>
  </r>
  <r>
    <m/>
    <x v="36"/>
    <s v="FRENTE"/>
    <n v="190"/>
    <x v="190"/>
    <x v="5"/>
    <x v="22"/>
    <n v="5.6"/>
    <n v="1.7399999999999999E-2"/>
    <n v="1.7399999999999999E-2"/>
    <n v="26170"/>
    <m/>
    <n v="1.0999999999999999E-2"/>
    <s v="F"/>
  </r>
  <r>
    <m/>
    <x v="0"/>
    <s v="FRENTE"/>
    <n v="191"/>
    <x v="191"/>
    <x v="2"/>
    <x v="23"/>
    <n v="5.6"/>
    <n v="1.9800000000000002E-2"/>
    <n v="1.9800000000000002E-2"/>
    <n v="26171"/>
    <n v="1.9800000000000002E-2"/>
    <n v="2.3E-2"/>
    <s v="H"/>
  </r>
  <r>
    <m/>
    <x v="0"/>
    <s v="FRENTE"/>
    <n v="191"/>
    <x v="191"/>
    <x v="2"/>
    <x v="23"/>
    <n v="5.6"/>
    <n v="3.95E-2"/>
    <n v="3.6999999999999998E-2"/>
    <n v="26171"/>
    <n v="0.03"/>
    <n v="2.3E-2"/>
    <s v="L"/>
  </r>
  <r>
    <m/>
    <x v="0"/>
    <s v="FRENTE"/>
    <n v="191"/>
    <x v="191"/>
    <x v="2"/>
    <x v="23"/>
    <n v="5.6"/>
    <n v="2.01E-2"/>
    <n v="2.01E-2"/>
    <n v="26171"/>
    <n v="2.01E-2"/>
    <n v="2.3E-2"/>
    <s v="H"/>
  </r>
  <r>
    <m/>
    <x v="0"/>
    <s v="FRENTE"/>
    <n v="191"/>
    <x v="191"/>
    <x v="2"/>
    <x v="23"/>
    <n v="5.6"/>
    <n v="2.0199999999999999E-2"/>
    <n v="2.0199999999999999E-2"/>
    <n v="26171"/>
    <n v="2.0199999999999999E-2"/>
    <n v="2.3E-2"/>
    <s v="H"/>
  </r>
  <r>
    <m/>
    <x v="0"/>
    <s v="FRENTE"/>
    <n v="191"/>
    <x v="191"/>
    <x v="2"/>
    <x v="23"/>
    <n v="5.6"/>
    <n v="1.67E-2"/>
    <n v="1.67E-2"/>
    <n v="26171"/>
    <n v="1.67E-2"/>
    <n v="2.3E-2"/>
    <s v="F"/>
  </r>
  <r>
    <m/>
    <x v="40"/>
    <s v="CHIM"/>
    <n v="192"/>
    <x v="192"/>
    <x v="2"/>
    <x v="23"/>
    <n v="5.6"/>
    <n v="1.8599999999999998E-2"/>
    <n v="1.8599999999999998E-2"/>
    <n v="26172"/>
    <m/>
    <n v="8.9999999999999993E-3"/>
    <s v="G"/>
  </r>
  <r>
    <m/>
    <x v="40"/>
    <s v="CHIM"/>
    <n v="192"/>
    <x v="192"/>
    <x v="2"/>
    <x v="23"/>
    <n v="5.6"/>
    <n v="2.76E-2"/>
    <n v="2.76E-2"/>
    <n v="26172"/>
    <m/>
    <n v="8.9999999999999993E-3"/>
    <s v="L"/>
  </r>
  <r>
    <m/>
    <x v="40"/>
    <s v="CHIM"/>
    <n v="192"/>
    <x v="192"/>
    <x v="2"/>
    <x v="23"/>
    <n v="5.6"/>
    <n v="4.4000000000000003E-3"/>
    <n v="4.4000000000000003E-3"/>
    <n v="26172"/>
    <m/>
    <n v="8.9999999999999993E-3"/>
    <s v="Descarte"/>
  </r>
  <r>
    <m/>
    <x v="40"/>
    <s v="CHIM"/>
    <n v="192"/>
    <x v="192"/>
    <x v="2"/>
    <x v="23"/>
    <n v="5.6"/>
    <n v="1.18E-2"/>
    <n v="1.18E-2"/>
    <n v="26172"/>
    <m/>
    <n v="8.9999999999999993E-3"/>
    <s v="C"/>
  </r>
  <r>
    <m/>
    <x v="41"/>
    <s v="CHIM"/>
    <n v="193"/>
    <x v="193"/>
    <x v="2"/>
    <x v="23"/>
    <n v="5.6"/>
    <n v="5.7999999999999996E-3"/>
    <n v="5.7999999999999996E-3"/>
    <n v="26172"/>
    <m/>
    <n v="8.9999999999999993E-3"/>
    <s v="Descarte"/>
  </r>
  <r>
    <m/>
    <x v="41"/>
    <s v="CHIM"/>
    <n v="193"/>
    <x v="193"/>
    <x v="2"/>
    <x v="23"/>
    <n v="5.6"/>
    <n v="8.3000000000000001E-3"/>
    <n v="8.3000000000000001E-3"/>
    <n v="26172"/>
    <m/>
    <n v="8.9999999999999993E-3"/>
    <s v="A"/>
  </r>
  <r>
    <m/>
    <x v="41"/>
    <s v="CHIM"/>
    <n v="193"/>
    <x v="193"/>
    <x v="2"/>
    <x v="23"/>
    <n v="5.6"/>
    <n v="5.3E-3"/>
    <n v="5.3E-3"/>
    <n v="26172"/>
    <m/>
    <n v="8.9999999999999993E-3"/>
    <s v="Descarte"/>
  </r>
  <r>
    <m/>
    <x v="41"/>
    <s v="CHIM"/>
    <n v="193"/>
    <x v="193"/>
    <x v="2"/>
    <x v="23"/>
    <n v="5.6"/>
    <n v="9.5999999999999992E-3"/>
    <n v="9.5999999999999992E-3"/>
    <n v="26172"/>
    <m/>
    <n v="8.9999999999999993E-3"/>
    <s v="B"/>
  </r>
  <r>
    <m/>
    <x v="41"/>
    <s v="CHIM"/>
    <n v="193"/>
    <x v="193"/>
    <x v="2"/>
    <x v="23"/>
    <n v="5.6"/>
    <n v="1.0500000000000001E-2"/>
    <n v="1.0500000000000001E-2"/>
    <n v="26172"/>
    <m/>
    <n v="8.9999999999999993E-3"/>
    <s v="C"/>
  </r>
  <r>
    <m/>
    <x v="20"/>
    <s v="REC"/>
    <n v="194"/>
    <x v="194"/>
    <x v="3"/>
    <x v="23"/>
    <n v="5.6"/>
    <n v="4.5400000000000003E-2"/>
    <n v="3.6999999999999998E-2"/>
    <n v="26173"/>
    <n v="0.03"/>
    <n v="1.7000000000000001E-2"/>
    <s v="L"/>
  </r>
  <r>
    <m/>
    <x v="20"/>
    <s v="REC"/>
    <n v="194"/>
    <x v="194"/>
    <x v="3"/>
    <x v="23"/>
    <n v="5.6"/>
    <n v="3.4500000000000003E-2"/>
    <n v="3.4500000000000003E-2"/>
    <n v="26173"/>
    <n v="0.03"/>
    <n v="1.7000000000000001E-2"/>
    <s v="L"/>
  </r>
  <r>
    <m/>
    <x v="20"/>
    <s v="REC"/>
    <n v="194"/>
    <x v="194"/>
    <x v="3"/>
    <x v="23"/>
    <n v="5.6"/>
    <n v="2.8199999999999999E-2"/>
    <n v="2.8199999999999999E-2"/>
    <n v="26173"/>
    <n v="2.8199999999999999E-2"/>
    <n v="1.7000000000000001E-2"/>
    <s v="L"/>
  </r>
  <r>
    <m/>
    <x v="20"/>
    <s v="REC"/>
    <n v="194"/>
    <x v="194"/>
    <x v="3"/>
    <x v="23"/>
    <n v="5.6"/>
    <n v="9.9000000000000008E-3"/>
    <n v="9.9000000000000008E-3"/>
    <n v="26173"/>
    <n v="9.9000000000000008E-3"/>
    <n v="1.7000000000000001E-2"/>
    <s v="B"/>
  </r>
  <r>
    <m/>
    <x v="20"/>
    <s v="REC"/>
    <n v="194"/>
    <x v="194"/>
    <x v="3"/>
    <x v="23"/>
    <n v="5.6"/>
    <n v="3.0099999999999998E-2"/>
    <n v="3.0099999999999998E-2"/>
    <n v="26173"/>
    <n v="0.03"/>
    <n v="1.7000000000000001E-2"/>
    <s v="L"/>
  </r>
  <r>
    <m/>
    <x v="20"/>
    <s v="REC"/>
    <n v="194"/>
    <x v="194"/>
    <x v="3"/>
    <x v="23"/>
    <n v="5.6"/>
    <n v="3.5000000000000003E-2"/>
    <n v="3.5000000000000003E-2"/>
    <n v="26173"/>
    <n v="0.03"/>
    <n v="1.7000000000000001E-2"/>
    <s v="L"/>
  </r>
  <r>
    <m/>
    <x v="20"/>
    <s v="REC"/>
    <n v="194"/>
    <x v="194"/>
    <x v="3"/>
    <x v="23"/>
    <n v="5.6"/>
    <n v="1.95E-2"/>
    <n v="1.95E-2"/>
    <n v="26173"/>
    <n v="1.95E-2"/>
    <n v="1.7000000000000001E-2"/>
    <s v="H"/>
  </r>
  <r>
    <m/>
    <x v="3"/>
    <s v="LEVANTE"/>
    <n v="195"/>
    <x v="195"/>
    <x v="3"/>
    <x v="23"/>
    <n v="5.6"/>
    <n v="3.7199999999999997E-2"/>
    <n v="3.6999999999999998E-2"/>
    <n v="26173"/>
    <n v="0.03"/>
    <n v="1.2E-2"/>
    <s v="L"/>
  </r>
  <r>
    <m/>
    <x v="3"/>
    <s v="LEVANTE"/>
    <n v="195"/>
    <x v="195"/>
    <x v="3"/>
    <x v="23"/>
    <n v="5.6"/>
    <n v="2.23E-2"/>
    <n v="2.23E-2"/>
    <n v="26173"/>
    <n v="2.23E-2"/>
    <n v="1.2E-2"/>
    <s v="I"/>
  </r>
  <r>
    <m/>
    <x v="3"/>
    <s v="LEVANTE"/>
    <n v="195"/>
    <x v="195"/>
    <x v="3"/>
    <x v="23"/>
    <n v="5.6"/>
    <n v="2.1999999999999999E-2"/>
    <n v="2.1999999999999999E-2"/>
    <n v="26173"/>
    <n v="2.1999999999999999E-2"/>
    <n v="1.2E-2"/>
    <s v="I"/>
  </r>
  <r>
    <m/>
    <x v="28"/>
    <s v="CHIM"/>
    <n v="196"/>
    <x v="196"/>
    <x v="3"/>
    <x v="23"/>
    <n v="5.6"/>
    <n v="1.8700000000000001E-2"/>
    <n v="1.8700000000000001E-2"/>
    <n v="26174"/>
    <m/>
    <n v="0.01"/>
    <s v="G"/>
  </r>
  <r>
    <m/>
    <x v="28"/>
    <s v="CHIM"/>
    <n v="196"/>
    <x v="196"/>
    <x v="3"/>
    <x v="23"/>
    <n v="5.6"/>
    <n v="2.1299999999999999E-2"/>
    <n v="2.1299999999999999E-2"/>
    <n v="26174"/>
    <m/>
    <n v="0.01"/>
    <s v="I"/>
  </r>
  <r>
    <m/>
    <x v="28"/>
    <s v="CHIM"/>
    <n v="196"/>
    <x v="196"/>
    <x v="3"/>
    <x v="23"/>
    <n v="5.6"/>
    <n v="2.0199999999999999E-2"/>
    <n v="2.0199999999999999E-2"/>
    <n v="26174"/>
    <m/>
    <n v="0.01"/>
    <s v="H"/>
  </r>
  <r>
    <m/>
    <x v="28"/>
    <s v="CHIM"/>
    <n v="196"/>
    <x v="196"/>
    <x v="3"/>
    <x v="23"/>
    <n v="5.6"/>
    <n v="2.2800000000000001E-2"/>
    <n v="2.2800000000000001E-2"/>
    <n v="26174"/>
    <m/>
    <n v="0.01"/>
    <s v="J"/>
  </r>
  <r>
    <m/>
    <x v="28"/>
    <s v="CHIM"/>
    <n v="196"/>
    <x v="196"/>
    <x v="3"/>
    <x v="23"/>
    <n v="5.6"/>
    <n v="2.07E-2"/>
    <n v="2.07E-2"/>
    <n v="26174"/>
    <m/>
    <n v="0.01"/>
    <s v="H"/>
  </r>
  <r>
    <m/>
    <x v="38"/>
    <s v="FRENTE"/>
    <n v="197"/>
    <x v="197"/>
    <x v="3"/>
    <x v="23"/>
    <n v="5.6"/>
    <n v="0.02"/>
    <n v="0.02"/>
    <n v="26174"/>
    <m/>
    <n v="1.4999999999999999E-2"/>
    <s v="H"/>
  </r>
  <r>
    <m/>
    <x v="38"/>
    <s v="FRENTE"/>
    <n v="197"/>
    <x v="197"/>
    <x v="3"/>
    <x v="23"/>
    <n v="5.6"/>
    <n v="1.9E-2"/>
    <n v="1.9E-2"/>
    <n v="26174"/>
    <m/>
    <n v="1.4999999999999999E-2"/>
    <s v="H"/>
  </r>
  <r>
    <m/>
    <x v="38"/>
    <s v="FRENTE"/>
    <n v="197"/>
    <x v="197"/>
    <x v="3"/>
    <x v="23"/>
    <n v="5.6"/>
    <n v="1.5299999999999999E-2"/>
    <n v="1.5299999999999999E-2"/>
    <n v="26174"/>
    <m/>
    <n v="1.4999999999999999E-2"/>
    <s v="F"/>
  </r>
  <r>
    <m/>
    <x v="38"/>
    <s v="FRENTE"/>
    <n v="197"/>
    <x v="197"/>
    <x v="3"/>
    <x v="23"/>
    <n v="5.6"/>
    <n v="1.5599999999999999E-2"/>
    <n v="1.5599999999999999E-2"/>
    <n v="26174"/>
    <m/>
    <n v="1.4999999999999999E-2"/>
    <s v="F"/>
  </r>
  <r>
    <m/>
    <x v="42"/>
    <s v="FRENTE"/>
    <n v="198"/>
    <x v="198"/>
    <x v="5"/>
    <x v="23"/>
    <n v="5.6"/>
    <n v="0.03"/>
    <n v="0.03"/>
    <n v="26186"/>
    <n v="0.03"/>
    <n v="1.4E-2"/>
    <s v="L"/>
  </r>
  <r>
    <m/>
    <x v="42"/>
    <s v="FRENTE"/>
    <n v="198"/>
    <x v="198"/>
    <x v="5"/>
    <x v="23"/>
    <n v="5.6"/>
    <n v="3.9600000000000003E-2"/>
    <n v="3.6999999999999998E-2"/>
    <n v="26186"/>
    <n v="0.03"/>
    <n v="1.4E-2"/>
    <s v="L"/>
  </r>
  <r>
    <m/>
    <x v="42"/>
    <s v="FRENTE"/>
    <n v="198"/>
    <x v="198"/>
    <x v="5"/>
    <x v="23"/>
    <n v="5.6"/>
    <n v="2.63E-2"/>
    <n v="2.63E-2"/>
    <n v="26186"/>
    <n v="2.63E-2"/>
    <n v="1.4E-2"/>
    <s v="K"/>
  </r>
  <r>
    <m/>
    <x v="42"/>
    <s v="FRENTE"/>
    <n v="198"/>
    <x v="198"/>
    <x v="5"/>
    <x v="23"/>
    <n v="5.6"/>
    <n v="1.9099999999999999E-2"/>
    <n v="1.9099999999999999E-2"/>
    <n v="26186"/>
    <n v="1.9099999999999999E-2"/>
    <n v="1.4E-2"/>
    <s v="H"/>
  </r>
  <r>
    <m/>
    <x v="42"/>
    <s v="FRENTE"/>
    <n v="198"/>
    <x v="198"/>
    <x v="5"/>
    <x v="23"/>
    <n v="5.6"/>
    <n v="2.07E-2"/>
    <n v="2.07E-2"/>
    <n v="26186"/>
    <n v="2.07E-2"/>
    <n v="1.4E-2"/>
    <s v="H"/>
  </r>
  <r>
    <m/>
    <x v="42"/>
    <s v="FRENTE"/>
    <n v="198"/>
    <x v="198"/>
    <x v="5"/>
    <x v="23"/>
    <n v="5.6"/>
    <n v="2.4400000000000002E-2"/>
    <n v="2.4400000000000002E-2"/>
    <n v="26186"/>
    <n v="2.4400000000000002E-2"/>
    <n v="1.4E-2"/>
    <s v="J"/>
  </r>
  <r>
    <m/>
    <x v="42"/>
    <s v="FRENTE"/>
    <n v="198"/>
    <x v="198"/>
    <x v="5"/>
    <x v="23"/>
    <n v="5.6"/>
    <n v="2.1999999999999999E-2"/>
    <n v="2.1999999999999999E-2"/>
    <n v="26186"/>
    <n v="2.1999999999999999E-2"/>
    <n v="1.4E-2"/>
    <s v="I"/>
  </r>
  <r>
    <m/>
    <x v="42"/>
    <s v="FRENTE"/>
    <n v="198"/>
    <x v="198"/>
    <x v="5"/>
    <x v="23"/>
    <n v="5.6"/>
    <n v="2.5000000000000001E-2"/>
    <n v="2.5000000000000001E-2"/>
    <n v="26186"/>
    <n v="2.5000000000000001E-2"/>
    <n v="1.4E-2"/>
    <s v="K"/>
  </r>
  <r>
    <m/>
    <x v="42"/>
    <s v="FRENTE"/>
    <n v="199"/>
    <x v="199"/>
    <x v="4"/>
    <x v="24"/>
    <n v="5.6"/>
    <n v="3.0499999999999999E-2"/>
    <n v="3.0499999999999999E-2"/>
    <n v="26183"/>
    <n v="0.03"/>
    <n v="1.4E-2"/>
    <s v="L"/>
  </r>
  <r>
    <m/>
    <x v="42"/>
    <s v="FRENTE"/>
    <n v="199"/>
    <x v="199"/>
    <x v="4"/>
    <x v="24"/>
    <n v="5.6"/>
    <n v="2.8000000000000001E-2"/>
    <n v="2.8000000000000001E-2"/>
    <n v="26183"/>
    <n v="2.8000000000000001E-2"/>
    <n v="1.4E-2"/>
    <s v="L"/>
  </r>
  <r>
    <m/>
    <x v="42"/>
    <s v="FRENTE"/>
    <n v="199"/>
    <x v="199"/>
    <x v="4"/>
    <x v="24"/>
    <n v="5.6"/>
    <n v="2.1299999999999999E-2"/>
    <n v="2.1299999999999999E-2"/>
    <n v="26183"/>
    <n v="2.1299999999999999E-2"/>
    <n v="1.4E-2"/>
    <s v="I"/>
  </r>
  <r>
    <m/>
    <x v="42"/>
    <s v="FRENTE"/>
    <n v="199"/>
    <x v="199"/>
    <x v="4"/>
    <x v="24"/>
    <n v="5.6"/>
    <n v="0.03"/>
    <n v="0.03"/>
    <n v="26183"/>
    <n v="0.03"/>
    <n v="1.4E-2"/>
    <s v="L"/>
  </r>
  <r>
    <m/>
    <x v="42"/>
    <s v="FRENTE"/>
    <n v="199"/>
    <x v="199"/>
    <x v="4"/>
    <x v="24"/>
    <n v="5.6"/>
    <n v="3.0300000000000001E-2"/>
    <n v="3.0300000000000001E-2"/>
    <n v="26183"/>
    <n v="0.03"/>
    <n v="1.4E-2"/>
    <s v="L"/>
  </r>
  <r>
    <m/>
    <x v="42"/>
    <s v="FRENTE"/>
    <n v="199"/>
    <x v="199"/>
    <x v="4"/>
    <x v="24"/>
    <n v="5.6"/>
    <n v="5.4100000000000002E-2"/>
    <n v="3.6999999999999998E-2"/>
    <n v="26183"/>
    <n v="0.03"/>
    <n v="1.4E-2"/>
    <s v="L"/>
  </r>
  <r>
    <m/>
    <x v="42"/>
    <s v="FRENTE"/>
    <n v="200"/>
    <x v="200"/>
    <x v="4"/>
    <x v="24"/>
    <n v="5.6"/>
    <n v="3.6799999999999999E-2"/>
    <n v="3.6799999999999999E-2"/>
    <n v="26183"/>
    <n v="0.03"/>
    <n v="1.4E-2"/>
    <s v="L"/>
  </r>
  <r>
    <m/>
    <x v="42"/>
    <s v="FRENTE"/>
    <n v="200"/>
    <x v="200"/>
    <x v="4"/>
    <x v="24"/>
    <n v="5.6"/>
    <n v="3.3399999999999999E-2"/>
    <n v="3.3399999999999999E-2"/>
    <n v="26183"/>
    <n v="0.03"/>
    <n v="1.4E-2"/>
    <s v="L"/>
  </r>
  <r>
    <m/>
    <x v="42"/>
    <s v="FRENTE"/>
    <n v="200"/>
    <x v="200"/>
    <x v="4"/>
    <x v="24"/>
    <n v="5.6"/>
    <n v="3.6600000000000001E-2"/>
    <n v="3.6600000000000001E-2"/>
    <n v="26183"/>
    <n v="0.03"/>
    <n v="1.4E-2"/>
    <s v="L"/>
  </r>
  <r>
    <m/>
    <x v="42"/>
    <s v="FRENTE"/>
    <n v="200"/>
    <x v="200"/>
    <x v="4"/>
    <x v="24"/>
    <n v="5.6"/>
    <n v="1.47E-2"/>
    <n v="1.47E-2"/>
    <n v="26183"/>
    <n v="1.47E-2"/>
    <n v="1.4E-2"/>
    <s v="E"/>
  </r>
  <r>
    <m/>
    <x v="42"/>
    <s v="FRENTE"/>
    <n v="200"/>
    <x v="200"/>
    <x v="4"/>
    <x v="24"/>
    <n v="5.6"/>
    <n v="4.3200000000000002E-2"/>
    <n v="3.6999999999999998E-2"/>
    <n v="26183"/>
    <n v="0.03"/>
    <n v="1.4E-2"/>
    <s v="L"/>
  </r>
  <r>
    <m/>
    <x v="42"/>
    <s v="FRENTE"/>
    <n v="200"/>
    <x v="200"/>
    <x v="4"/>
    <x v="24"/>
    <n v="5.6"/>
    <n v="4.6399999999999997E-2"/>
    <n v="3.6999999999999998E-2"/>
    <n v="26183"/>
    <n v="0.03"/>
    <n v="1.4E-2"/>
    <s v="L"/>
  </r>
  <r>
    <m/>
    <x v="42"/>
    <s v="FRENTE"/>
    <n v="200"/>
    <x v="200"/>
    <x v="4"/>
    <x v="24"/>
    <n v="5.6"/>
    <n v="1.6E-2"/>
    <n v="1.6E-2"/>
    <n v="26183"/>
    <n v="1.6E-2"/>
    <n v="1.4E-2"/>
    <s v="F"/>
  </r>
  <r>
    <m/>
    <x v="42"/>
    <s v="FRENTE"/>
    <n v="201"/>
    <x v="201"/>
    <x v="5"/>
    <x v="24"/>
    <n v="5.6"/>
    <n v="3.0099999999999998E-2"/>
    <n v="3.0099999999999998E-2"/>
    <n v="26184"/>
    <n v="0.03"/>
    <n v="1.4999999999999999E-2"/>
    <s v="L"/>
  </r>
  <r>
    <m/>
    <x v="42"/>
    <s v="FRENTE"/>
    <n v="201"/>
    <x v="201"/>
    <x v="5"/>
    <x v="24"/>
    <n v="5.6"/>
    <n v="3.1699999999999999E-2"/>
    <n v="3.1699999999999999E-2"/>
    <n v="26184"/>
    <n v="0.03"/>
    <n v="1.4999999999999999E-2"/>
    <s v="L"/>
  </r>
  <r>
    <m/>
    <x v="42"/>
    <s v="FRENTE"/>
    <n v="201"/>
    <x v="201"/>
    <x v="5"/>
    <x v="24"/>
    <n v="5.6"/>
    <n v="9.5999999999999992E-3"/>
    <n v="9.5999999999999992E-3"/>
    <n v="26184"/>
    <n v="9.5999999999999992E-3"/>
    <n v="1.4999999999999999E-2"/>
    <s v="B"/>
  </r>
  <r>
    <m/>
    <x v="42"/>
    <s v="FRENTE"/>
    <n v="201"/>
    <x v="201"/>
    <x v="5"/>
    <x v="24"/>
    <n v="5.6"/>
    <n v="1.61E-2"/>
    <n v="1.61E-2"/>
    <n v="26184"/>
    <n v="1.61E-2"/>
    <n v="1.4999999999999999E-2"/>
    <s v="F"/>
  </r>
  <r>
    <m/>
    <x v="42"/>
    <s v="FRENTE"/>
    <n v="201"/>
    <x v="201"/>
    <x v="5"/>
    <x v="24"/>
    <n v="5.6"/>
    <n v="1.2E-2"/>
    <n v="1.2E-2"/>
    <n v="26184"/>
    <n v="1.2E-2"/>
    <n v="1.4999999999999999E-2"/>
    <s v="D"/>
  </r>
  <r>
    <m/>
    <x v="42"/>
    <s v="FRENTE"/>
    <n v="201"/>
    <x v="201"/>
    <x v="5"/>
    <x v="24"/>
    <n v="5.6"/>
    <n v="2.6700000000000002E-2"/>
    <n v="2.6700000000000002E-2"/>
    <n v="26184"/>
    <n v="2.6700000000000002E-2"/>
    <n v="1.4999999999999999E-2"/>
    <s v="K"/>
  </r>
  <r>
    <m/>
    <x v="42"/>
    <s v="FRENTE"/>
    <n v="201"/>
    <x v="201"/>
    <x v="5"/>
    <x v="24"/>
    <n v="5.6"/>
    <n v="1.9699999999999999E-2"/>
    <n v="1.9699999999999999E-2"/>
    <n v="26184"/>
    <n v="1.9699999999999999E-2"/>
    <n v="1.4999999999999999E-2"/>
    <s v="H"/>
  </r>
  <r>
    <m/>
    <x v="42"/>
    <s v="FRENTE"/>
    <n v="201"/>
    <x v="201"/>
    <x v="5"/>
    <x v="24"/>
    <n v="5.6"/>
    <n v="1.0699999999999999E-2"/>
    <n v="1.0699999999999999E-2"/>
    <n v="26184"/>
    <n v="1.0699999999999999E-2"/>
    <n v="1.4999999999999999E-2"/>
    <s v="C"/>
  </r>
  <r>
    <m/>
    <x v="0"/>
    <s v="DQ"/>
    <n v="202"/>
    <x v="202"/>
    <x v="5"/>
    <x v="24"/>
    <n v="5.6"/>
    <n v="4.5900000000000003E-2"/>
    <n v="3.6999999999999998E-2"/>
    <n v="26185"/>
    <n v="0.03"/>
    <n v="1.7999999999999999E-2"/>
    <s v="L"/>
  </r>
  <r>
    <m/>
    <x v="0"/>
    <s v="DQ"/>
    <n v="202"/>
    <x v="202"/>
    <x v="5"/>
    <x v="24"/>
    <n v="5.6"/>
    <n v="4.1399999999999999E-2"/>
    <n v="3.6999999999999998E-2"/>
    <n v="26185"/>
    <n v="0.03"/>
    <n v="1.7999999999999999E-2"/>
    <s v="L"/>
  </r>
  <r>
    <m/>
    <x v="0"/>
    <s v="DQ"/>
    <n v="202"/>
    <x v="202"/>
    <x v="5"/>
    <x v="24"/>
    <n v="5.6"/>
    <n v="1.6E-2"/>
    <n v="1.6E-2"/>
    <n v="26185"/>
    <n v="1.6E-2"/>
    <n v="1.7999999999999999E-2"/>
    <s v="F"/>
  </r>
  <r>
    <m/>
    <x v="0"/>
    <s v="DQ"/>
    <n v="202"/>
    <x v="202"/>
    <x v="5"/>
    <x v="24"/>
    <n v="5.6"/>
    <n v="4.1500000000000002E-2"/>
    <n v="3.6999999999999998E-2"/>
    <n v="26185"/>
    <n v="0.03"/>
    <n v="1.7999999999999999E-2"/>
    <s v="L"/>
  </r>
  <r>
    <m/>
    <x v="22"/>
    <s v="FRENTE"/>
    <n v="203"/>
    <x v="203"/>
    <x v="2"/>
    <x v="25"/>
    <n v="5.6"/>
    <n v="8.0000000000000002E-3"/>
    <n v="8.0000000000000002E-3"/>
    <n v="26187"/>
    <m/>
    <n v="1.0999999999999999E-2"/>
    <s v="A"/>
  </r>
  <r>
    <m/>
    <x v="22"/>
    <s v="FRENTE"/>
    <n v="203"/>
    <x v="203"/>
    <x v="2"/>
    <x v="25"/>
    <n v="5.6"/>
    <n v="1.0699999999999999E-2"/>
    <n v="1.0699999999999999E-2"/>
    <n v="26187"/>
    <m/>
    <n v="1.0999999999999999E-2"/>
    <s v="C"/>
  </r>
  <r>
    <m/>
    <x v="22"/>
    <s v="FRENTE"/>
    <n v="203"/>
    <x v="203"/>
    <x v="2"/>
    <x v="25"/>
    <n v="5.6"/>
    <n v="1.2999999999999999E-2"/>
    <n v="1.2999999999999999E-2"/>
    <n v="26187"/>
    <m/>
    <n v="1.0999999999999999E-2"/>
    <s v="D"/>
  </r>
  <r>
    <m/>
    <x v="22"/>
    <s v="FRENTE"/>
    <n v="203"/>
    <x v="203"/>
    <x v="2"/>
    <x v="25"/>
    <n v="5.6"/>
    <n v="1.5100000000000001E-2"/>
    <n v="1.5100000000000001E-2"/>
    <n v="26187"/>
    <m/>
    <n v="1.0999999999999999E-2"/>
    <s v="F"/>
  </r>
  <r>
    <m/>
    <x v="22"/>
    <s v="FRENTE"/>
    <n v="203"/>
    <x v="203"/>
    <x v="2"/>
    <x v="25"/>
    <n v="5.6"/>
    <n v="8.3000000000000001E-3"/>
    <n v="8.3000000000000001E-3"/>
    <n v="26187"/>
    <m/>
    <n v="1.0999999999999999E-2"/>
    <s v="A"/>
  </r>
  <r>
    <m/>
    <x v="22"/>
    <s v="FRENTE"/>
    <n v="203"/>
    <x v="203"/>
    <x v="2"/>
    <x v="25"/>
    <n v="5.6"/>
    <n v="1.4200000000000001E-2"/>
    <n v="1.4200000000000001E-2"/>
    <n v="26187"/>
    <m/>
    <n v="1.0999999999999999E-2"/>
    <s v="E"/>
  </r>
  <r>
    <m/>
    <x v="22"/>
    <s v="FRENTE"/>
    <n v="203"/>
    <x v="203"/>
    <x v="2"/>
    <x v="25"/>
    <n v="5.6"/>
    <n v="1.43E-2"/>
    <n v="1.43E-2"/>
    <n v="26187"/>
    <m/>
    <n v="1.0999999999999999E-2"/>
    <s v="E"/>
  </r>
  <r>
    <m/>
    <x v="22"/>
    <s v="FRENTE"/>
    <n v="203"/>
    <x v="203"/>
    <x v="2"/>
    <x v="25"/>
    <n v="5.6"/>
    <n v="8.3000000000000001E-3"/>
    <n v="8.3000000000000001E-3"/>
    <n v="26187"/>
    <m/>
    <n v="1.0999999999999999E-2"/>
    <s v="A"/>
  </r>
  <r>
    <m/>
    <x v="28"/>
    <s v="CHIM"/>
    <n v="204"/>
    <x v="204"/>
    <x v="2"/>
    <x v="25"/>
    <n v="5.6"/>
    <n v="1.06E-2"/>
    <n v="1.06E-2"/>
    <n v="26188"/>
    <m/>
    <n v="8.9999999999999993E-3"/>
    <s v="C"/>
  </r>
  <r>
    <m/>
    <x v="28"/>
    <s v="CHIM"/>
    <n v="204"/>
    <x v="204"/>
    <x v="2"/>
    <x v="25"/>
    <n v="5.6"/>
    <n v="1.09E-2"/>
    <n v="1.09E-2"/>
    <n v="26188"/>
    <m/>
    <n v="8.9999999999999993E-3"/>
    <s v="C"/>
  </r>
  <r>
    <m/>
    <x v="0"/>
    <s v="DQ"/>
    <n v="205"/>
    <x v="205"/>
    <x v="2"/>
    <x v="25"/>
    <n v="5.6"/>
    <n v="1.9800000000000002E-2"/>
    <n v="1.9800000000000002E-2"/>
    <n v="26189"/>
    <m/>
    <n v="0.02"/>
    <s v="H"/>
  </r>
  <r>
    <m/>
    <x v="43"/>
    <s v="DQ"/>
    <n v="206"/>
    <x v="206"/>
    <x v="3"/>
    <x v="25"/>
    <n v="5.6"/>
    <n v="2.7400000000000001E-2"/>
    <n v="2.7400000000000001E-2"/>
    <n v="26190"/>
    <n v="2.7400000000000001E-2"/>
    <n v="2.3E-2"/>
    <s v="K"/>
  </r>
  <r>
    <m/>
    <x v="43"/>
    <s v="DQ"/>
    <n v="206"/>
    <x v="206"/>
    <x v="3"/>
    <x v="25"/>
    <n v="5.6"/>
    <n v="2.0299999999999999E-2"/>
    <n v="2.0299999999999999E-2"/>
    <n v="26190"/>
    <n v="2.0299999999999999E-2"/>
    <n v="2.3E-2"/>
    <s v="H"/>
  </r>
  <r>
    <m/>
    <x v="43"/>
    <s v="DQ"/>
    <n v="206"/>
    <x v="206"/>
    <x v="3"/>
    <x v="25"/>
    <n v="5.6"/>
    <n v="2.35E-2"/>
    <n v="2.35E-2"/>
    <n v="26190"/>
    <n v="2.35E-2"/>
    <n v="2.3E-2"/>
    <s v="J"/>
  </r>
  <r>
    <m/>
    <x v="43"/>
    <s v="DQ"/>
    <n v="206"/>
    <x v="206"/>
    <x v="3"/>
    <x v="25"/>
    <n v="5.6"/>
    <n v="3.1800000000000002E-2"/>
    <n v="3.1800000000000002E-2"/>
    <n v="26190"/>
    <n v="0.03"/>
    <n v="2.3E-2"/>
    <s v="L"/>
  </r>
  <r>
    <m/>
    <x v="44"/>
    <s v="FRENTE"/>
    <n v="207"/>
    <x v="207"/>
    <x v="3"/>
    <x v="25"/>
    <n v="5.6"/>
    <n v="1.6400000000000001E-2"/>
    <n v="1.6400000000000001E-2"/>
    <n v="26191"/>
    <m/>
    <n v="1.7999999999999999E-2"/>
    <s v="F"/>
  </r>
  <r>
    <m/>
    <x v="44"/>
    <s v="FRENTE"/>
    <n v="207"/>
    <x v="207"/>
    <x v="3"/>
    <x v="25"/>
    <n v="5.6"/>
    <n v="2.8199999999999999E-2"/>
    <n v="2.8199999999999999E-2"/>
    <n v="26191"/>
    <m/>
    <n v="1.7999999999999999E-2"/>
    <s v="L"/>
  </r>
  <r>
    <m/>
    <x v="44"/>
    <s v="FRENTE"/>
    <n v="207"/>
    <x v="207"/>
    <x v="3"/>
    <x v="25"/>
    <n v="5.6"/>
    <n v="2.4199999999999999E-2"/>
    <n v="2.4199999999999999E-2"/>
    <n v="26191"/>
    <m/>
    <n v="1.7999999999999999E-2"/>
    <s v="J"/>
  </r>
  <r>
    <m/>
    <x v="44"/>
    <s v="FRENTE"/>
    <n v="207"/>
    <x v="207"/>
    <x v="3"/>
    <x v="25"/>
    <n v="5.6"/>
    <n v="1.8499999999999999E-2"/>
    <n v="1.8499999999999999E-2"/>
    <n v="26191"/>
    <m/>
    <n v="1.7999999999999999E-2"/>
    <s v="G"/>
  </r>
  <r>
    <m/>
    <x v="38"/>
    <s v="FRENTE"/>
    <n v="208"/>
    <x v="208"/>
    <x v="3"/>
    <x v="25"/>
    <n v="5.6"/>
    <n v="1.83E-2"/>
    <n v="1.83E-2"/>
    <n v="26192"/>
    <m/>
    <n v="8.0000000000000002E-3"/>
    <s v="G"/>
  </r>
  <r>
    <m/>
    <x v="38"/>
    <s v="FRENTE"/>
    <n v="208"/>
    <x v="208"/>
    <x v="3"/>
    <x v="25"/>
    <n v="5.6"/>
    <n v="1.6299999999999999E-2"/>
    <n v="1.6299999999999999E-2"/>
    <n v="26192"/>
    <m/>
    <n v="8.0000000000000002E-3"/>
    <s v="F"/>
  </r>
  <r>
    <m/>
    <x v="38"/>
    <s v="FRENTE"/>
    <n v="208"/>
    <x v="208"/>
    <x v="3"/>
    <x v="25"/>
    <n v="5.6"/>
    <n v="1.6799999999999999E-2"/>
    <n v="1.6799999999999999E-2"/>
    <n v="26192"/>
    <m/>
    <n v="8.0000000000000002E-3"/>
    <s v="F"/>
  </r>
  <r>
    <m/>
    <x v="38"/>
    <s v="FRENTE"/>
    <n v="208"/>
    <x v="208"/>
    <x v="3"/>
    <x v="25"/>
    <n v="5.6"/>
    <n v="1.6199999999999999E-2"/>
    <n v="1.6199999999999999E-2"/>
    <n v="26192"/>
    <m/>
    <n v="8.0000000000000002E-3"/>
    <s v="F"/>
  </r>
  <r>
    <m/>
    <x v="38"/>
    <s v="FRENTE"/>
    <n v="208"/>
    <x v="208"/>
    <x v="3"/>
    <x v="25"/>
    <n v="5.6"/>
    <n v="1.8599999999999998E-2"/>
    <n v="1.8599999999999998E-2"/>
    <n v="26192"/>
    <m/>
    <n v="8.0000000000000002E-3"/>
    <s v="G"/>
  </r>
  <r>
    <m/>
    <x v="38"/>
    <s v="FRENTE"/>
    <n v="208"/>
    <x v="208"/>
    <x v="3"/>
    <x v="25"/>
    <n v="5.6"/>
    <n v="1.83E-2"/>
    <n v="1.83E-2"/>
    <n v="26192"/>
    <m/>
    <n v="8.0000000000000002E-3"/>
    <s v="G"/>
  </r>
  <r>
    <m/>
    <x v="38"/>
    <s v="FRENTE"/>
    <n v="208"/>
    <x v="208"/>
    <x v="3"/>
    <x v="25"/>
    <n v="5.6"/>
    <m/>
    <n v="0"/>
    <m/>
    <m/>
    <n v="8.0000000000000002E-3"/>
    <s v="Descarte"/>
  </r>
  <r>
    <m/>
    <x v="38"/>
    <s v="FRENTE"/>
    <n v="209"/>
    <x v="209"/>
    <x v="4"/>
    <x v="25"/>
    <n v="5.6"/>
    <n v="2.0400000000000001E-2"/>
    <n v="2.0400000000000001E-2"/>
    <n v="26197"/>
    <n v="2.0400000000000001E-2"/>
    <n v="2.3E-2"/>
    <s v="H"/>
  </r>
  <r>
    <m/>
    <x v="38"/>
    <s v="FRENTE"/>
    <n v="209"/>
    <x v="209"/>
    <x v="4"/>
    <x v="25"/>
    <n v="5.6"/>
    <n v="2.6200000000000001E-2"/>
    <n v="2.6200000000000001E-2"/>
    <n v="26197"/>
    <n v="2.6200000000000001E-2"/>
    <n v="2.3E-2"/>
    <s v="K"/>
  </r>
  <r>
    <m/>
    <x v="38"/>
    <s v="FRENTE"/>
    <n v="209"/>
    <x v="209"/>
    <x v="4"/>
    <x v="25"/>
    <n v="5.6"/>
    <n v="0.122"/>
    <n v="3.6999999999999998E-2"/>
    <n v="26197"/>
    <n v="0.03"/>
    <n v="2.3E-2"/>
    <s v="L"/>
  </r>
  <r>
    <m/>
    <x v="29"/>
    <s v="FRENTE"/>
    <n v="210"/>
    <x v="210"/>
    <x v="4"/>
    <x v="25"/>
    <n v="5.6"/>
    <n v="3.85E-2"/>
    <n v="3.6999999999999998E-2"/>
    <n v="26197"/>
    <n v="0.03"/>
    <n v="1.7999999999999999E-2"/>
    <s v="L"/>
  </r>
  <r>
    <m/>
    <x v="29"/>
    <s v="FRENTE"/>
    <n v="210"/>
    <x v="210"/>
    <x v="4"/>
    <x v="25"/>
    <n v="5.6"/>
    <n v="4.3700000000000003E-2"/>
    <n v="3.6999999999999998E-2"/>
    <n v="26197"/>
    <n v="0.03"/>
    <n v="1.7999999999999999E-2"/>
    <s v="L"/>
  </r>
  <r>
    <m/>
    <x v="29"/>
    <s v="FRENTE"/>
    <n v="210"/>
    <x v="210"/>
    <x v="4"/>
    <x v="25"/>
    <n v="5.6"/>
    <n v="3.7699999999999997E-2"/>
    <n v="3.6999999999999998E-2"/>
    <n v="26197"/>
    <n v="0.03"/>
    <n v="1.7999999999999999E-2"/>
    <s v="L"/>
  </r>
  <r>
    <m/>
    <x v="29"/>
    <s v="FRENTE"/>
    <n v="210"/>
    <x v="210"/>
    <x v="4"/>
    <x v="25"/>
    <n v="5.6"/>
    <n v="6.59E-2"/>
    <n v="3.6999999999999998E-2"/>
    <n v="26197"/>
    <n v="0.03"/>
    <n v="1.7999999999999999E-2"/>
    <s v="L"/>
  </r>
  <r>
    <m/>
    <x v="29"/>
    <s v="FRENTE"/>
    <n v="210"/>
    <x v="210"/>
    <x v="4"/>
    <x v="25"/>
    <n v="5.6"/>
    <n v="5.6099999999999997E-2"/>
    <n v="3.6999999999999998E-2"/>
    <n v="26197"/>
    <n v="0.03"/>
    <n v="1.7999999999999999E-2"/>
    <s v="L"/>
  </r>
  <r>
    <m/>
    <x v="44"/>
    <s v="FRENTE"/>
    <n v="211"/>
    <x v="211"/>
    <x v="4"/>
    <x v="25"/>
    <n v="5.6"/>
    <n v="5.3499999999999999E-2"/>
    <n v="3.6999999999999998E-2"/>
    <n v="26198"/>
    <n v="0.03"/>
    <n v="0.02"/>
    <s v="L"/>
  </r>
  <r>
    <m/>
    <x v="44"/>
    <s v="FRENTE"/>
    <n v="211"/>
    <x v="211"/>
    <x v="4"/>
    <x v="25"/>
    <n v="5.6"/>
    <n v="4.3200000000000002E-2"/>
    <n v="3.6999999999999998E-2"/>
    <n v="26198"/>
    <n v="0.03"/>
    <n v="0.02"/>
    <s v="L"/>
  </r>
  <r>
    <m/>
    <x v="44"/>
    <s v="FRENTE"/>
    <n v="211"/>
    <x v="211"/>
    <x v="4"/>
    <x v="25"/>
    <n v="5.6"/>
    <n v="1.23E-2"/>
    <n v="1.23E-2"/>
    <n v="26198"/>
    <n v="1.23E-2"/>
    <n v="0.02"/>
    <s v="D"/>
  </r>
  <r>
    <m/>
    <x v="44"/>
    <s v="FRENTE"/>
    <n v="212"/>
    <x v="212"/>
    <x v="4"/>
    <x v="25"/>
    <n v="5.6"/>
    <n v="2.3E-2"/>
    <n v="2.3E-2"/>
    <n v="26198"/>
    <n v="2.3E-2"/>
    <n v="1.7000000000000001E-2"/>
    <s v="J"/>
  </r>
  <r>
    <m/>
    <x v="44"/>
    <s v="FRENTE"/>
    <n v="212"/>
    <x v="212"/>
    <x v="4"/>
    <x v="25"/>
    <n v="5.6"/>
    <n v="2.8500000000000001E-2"/>
    <n v="2.8500000000000001E-2"/>
    <n v="26198"/>
    <n v="2.8500000000000001E-2"/>
    <n v="1.7000000000000001E-2"/>
    <s v="L"/>
  </r>
  <r>
    <m/>
    <x v="28"/>
    <s v="FRENTE"/>
    <n v="213"/>
    <x v="213"/>
    <x v="4"/>
    <x v="25"/>
    <n v="5.6"/>
    <n v="0.01"/>
    <n v="0.01"/>
    <n v="26199"/>
    <m/>
    <n v="1.2999999999999999E-2"/>
    <s v="B"/>
  </r>
  <r>
    <m/>
    <x v="28"/>
    <s v="FRENTE"/>
    <n v="213"/>
    <x v="213"/>
    <x v="4"/>
    <x v="25"/>
    <n v="5.6"/>
    <n v="1.4E-2"/>
    <n v="1.4E-2"/>
    <n v="26199"/>
    <m/>
    <n v="1.2999999999999999E-2"/>
    <s v="E"/>
  </r>
  <r>
    <m/>
    <x v="28"/>
    <s v="FRENTE"/>
    <n v="213"/>
    <x v="213"/>
    <x v="4"/>
    <x v="25"/>
    <n v="5.6"/>
    <n v="1.2500000000000001E-2"/>
    <n v="1.2500000000000001E-2"/>
    <n v="26199"/>
    <m/>
    <n v="1.2999999999999999E-2"/>
    <s v="D"/>
  </r>
  <r>
    <m/>
    <x v="28"/>
    <s v="FRENTE"/>
    <n v="213"/>
    <x v="213"/>
    <x v="4"/>
    <x v="25"/>
    <n v="5.6"/>
    <n v="1.23E-2"/>
    <n v="1.23E-2"/>
    <n v="26199"/>
    <m/>
    <n v="1.2999999999999999E-2"/>
    <s v="D"/>
  </r>
  <r>
    <m/>
    <x v="28"/>
    <s v="FRENTE"/>
    <n v="213"/>
    <x v="213"/>
    <x v="4"/>
    <x v="25"/>
    <n v="5.6"/>
    <n v="8.6999999999999994E-3"/>
    <n v="8.6999999999999994E-3"/>
    <n v="26199"/>
    <m/>
    <n v="1.2999999999999999E-2"/>
    <s v="A"/>
  </r>
  <r>
    <m/>
    <x v="28"/>
    <s v="FRENTE"/>
    <n v="213"/>
    <x v="213"/>
    <x v="4"/>
    <x v="25"/>
    <n v="5.6"/>
    <n v="1.11E-2"/>
    <n v="1.11E-2"/>
    <n v="26199"/>
    <m/>
    <n v="1.2999999999999999E-2"/>
    <s v="C"/>
  </r>
  <r>
    <m/>
    <x v="28"/>
    <s v="FRENTE"/>
    <n v="213"/>
    <x v="213"/>
    <x v="4"/>
    <x v="25"/>
    <n v="5.6"/>
    <n v="1.09E-2"/>
    <n v="1.09E-2"/>
    <n v="26199"/>
    <m/>
    <n v="1.2999999999999999E-2"/>
    <s v="C"/>
  </r>
  <r>
    <m/>
    <x v="0"/>
    <s v="FRENTE"/>
    <n v="214"/>
    <x v="214"/>
    <x v="5"/>
    <x v="25"/>
    <n v="5.6"/>
    <n v="2.1999999999999999E-2"/>
    <n v="2.1999999999999999E-2"/>
    <n v="26200"/>
    <n v="2.1999999999999999E-2"/>
    <n v="0.02"/>
    <s v="I"/>
  </r>
  <r>
    <m/>
    <x v="0"/>
    <s v="FRENTE"/>
    <n v="214"/>
    <x v="214"/>
    <x v="5"/>
    <x v="25"/>
    <n v="5.6"/>
    <n v="3.1199999999999999E-2"/>
    <n v="3.1199999999999999E-2"/>
    <n v="26200"/>
    <n v="0.03"/>
    <n v="0.02"/>
    <s v="L"/>
  </r>
  <r>
    <m/>
    <x v="44"/>
    <s v="FRENTE"/>
    <n v="215"/>
    <x v="215"/>
    <x v="5"/>
    <x v="25"/>
    <n v="5.6"/>
    <n v="1.2E-2"/>
    <n v="1.2E-2"/>
    <n v="26200"/>
    <m/>
    <n v="1.35E-2"/>
    <s v="D"/>
  </r>
  <r>
    <m/>
    <x v="44"/>
    <s v="FRENTE"/>
    <n v="215"/>
    <x v="215"/>
    <x v="5"/>
    <x v="25"/>
    <n v="5.6"/>
    <n v="1.9400000000000001E-2"/>
    <n v="1.9400000000000001E-2"/>
    <n v="26200"/>
    <m/>
    <n v="1.35E-2"/>
    <s v="H"/>
  </r>
  <r>
    <m/>
    <x v="45"/>
    <s v="LEVANTE"/>
    <n v="216"/>
    <x v="216"/>
    <x v="5"/>
    <x v="25"/>
    <n v="5.6"/>
    <n v="1.41E-2"/>
    <n v="1.41E-2"/>
    <n v="26200"/>
    <m/>
    <n v="8.9999999999999993E-3"/>
    <s v="E"/>
  </r>
  <r>
    <m/>
    <x v="45"/>
    <s v="LEVANTE"/>
    <n v="216"/>
    <x v="216"/>
    <x v="5"/>
    <x v="25"/>
    <n v="5.6"/>
    <n v="1.32E-2"/>
    <n v="1.32E-2"/>
    <n v="26200"/>
    <m/>
    <n v="8.9999999999999993E-3"/>
    <s v="D"/>
  </r>
  <r>
    <m/>
    <x v="45"/>
    <s v="LEVANTE"/>
    <n v="216"/>
    <x v="216"/>
    <x v="5"/>
    <x v="25"/>
    <n v="5.6"/>
    <n v="1.9699999999999999E-2"/>
    <n v="1.9699999999999999E-2"/>
    <n v="26200"/>
    <m/>
    <n v="8.9999999999999993E-3"/>
    <s v="H"/>
  </r>
  <r>
    <m/>
    <x v="0"/>
    <s v="DQ"/>
    <n v="217"/>
    <x v="217"/>
    <x v="2"/>
    <x v="26"/>
    <n v="5.6"/>
    <n v="1.7000000000000001E-2"/>
    <n v="1.7000000000000001E-2"/>
    <n v="26201"/>
    <m/>
    <n v="0.02"/>
    <s v="F"/>
  </r>
  <r>
    <m/>
    <x v="0"/>
    <s v="DQ"/>
    <n v="217"/>
    <x v="217"/>
    <x v="2"/>
    <x v="26"/>
    <n v="5.6"/>
    <n v="1.72E-2"/>
    <n v="1.72E-2"/>
    <n v="26201"/>
    <m/>
    <n v="0.02"/>
    <s v="F"/>
  </r>
  <r>
    <m/>
    <x v="0"/>
    <s v="DQ"/>
    <n v="217"/>
    <x v="217"/>
    <x v="2"/>
    <x v="26"/>
    <n v="5.6"/>
    <n v="2.8199999999999999E-2"/>
    <n v="2.8199999999999999E-2"/>
    <n v="26201"/>
    <m/>
    <n v="0.02"/>
    <s v="L"/>
  </r>
  <r>
    <m/>
    <x v="0"/>
    <s v="DQ"/>
    <n v="217"/>
    <x v="217"/>
    <x v="2"/>
    <x v="26"/>
    <n v="5.6"/>
    <n v="1.15E-2"/>
    <n v="1.15E-2"/>
    <n v="26201"/>
    <m/>
    <n v="0.02"/>
    <s v="C"/>
  </r>
  <r>
    <m/>
    <x v="0"/>
    <s v="DQ"/>
    <n v="217"/>
    <x v="217"/>
    <x v="2"/>
    <x v="26"/>
    <n v="5.6"/>
    <n v="1.0999999999999999E-2"/>
    <n v="1.0999999999999999E-2"/>
    <n v="26201"/>
    <m/>
    <n v="0.02"/>
    <s v="C"/>
  </r>
  <r>
    <m/>
    <x v="40"/>
    <s v="CHIM"/>
    <n v="218"/>
    <x v="218"/>
    <x v="2"/>
    <x v="26"/>
    <n v="5.6"/>
    <n v="0.01"/>
    <n v="0.01"/>
    <n v="26201"/>
    <m/>
    <n v="1.2E-2"/>
    <s v="B"/>
  </r>
  <r>
    <m/>
    <x v="40"/>
    <s v="CHIM"/>
    <n v="218"/>
    <x v="218"/>
    <x v="2"/>
    <x v="26"/>
    <n v="5.6"/>
    <n v="1.21E-2"/>
    <n v="1.21E-2"/>
    <n v="26201"/>
    <m/>
    <n v="1.2E-2"/>
    <s v="D"/>
  </r>
  <r>
    <m/>
    <x v="40"/>
    <s v="CHIM"/>
    <n v="218"/>
    <x v="218"/>
    <x v="2"/>
    <x v="26"/>
    <n v="5.6"/>
    <n v="1.7100000000000001E-2"/>
    <n v="1.7100000000000001E-2"/>
    <n v="26201"/>
    <m/>
    <n v="1.2E-2"/>
    <s v="F"/>
  </r>
  <r>
    <m/>
    <x v="44"/>
    <s v="FRENTE"/>
    <n v="219"/>
    <x v="219"/>
    <x v="2"/>
    <x v="26"/>
    <n v="5.6"/>
    <n v="2.0199999999999999E-2"/>
    <n v="2.0199999999999999E-2"/>
    <n v="26202"/>
    <m/>
    <n v="1.4999999999999999E-2"/>
    <s v="H"/>
  </r>
  <r>
    <m/>
    <x v="44"/>
    <s v="FRENTE"/>
    <n v="219"/>
    <x v="219"/>
    <x v="2"/>
    <x v="26"/>
    <n v="5.6"/>
    <n v="8.6E-3"/>
    <n v="8.6E-3"/>
    <n v="26202"/>
    <m/>
    <n v="1.4999999999999999E-2"/>
    <s v="A"/>
  </r>
  <r>
    <m/>
    <x v="44"/>
    <s v="FRENTE"/>
    <n v="219"/>
    <x v="219"/>
    <x v="2"/>
    <x v="26"/>
    <n v="5.6"/>
    <n v="1.83E-2"/>
    <n v="1.83E-2"/>
    <n v="26202"/>
    <m/>
    <n v="1.4999999999999999E-2"/>
    <s v="G"/>
  </r>
  <r>
    <m/>
    <x v="44"/>
    <s v="FRENTE"/>
    <n v="219"/>
    <x v="219"/>
    <x v="2"/>
    <x v="26"/>
    <n v="5.6"/>
    <n v="1.34E-2"/>
    <n v="1.34E-2"/>
    <n v="26202"/>
    <m/>
    <n v="1.4999999999999999E-2"/>
    <s v="D"/>
  </r>
  <r>
    <m/>
    <x v="44"/>
    <s v="FRENTE"/>
    <n v="219"/>
    <x v="219"/>
    <x v="2"/>
    <x v="26"/>
    <n v="5.6"/>
    <n v="1.4800000000000001E-2"/>
    <n v="1.4800000000000001E-2"/>
    <n v="26202"/>
    <m/>
    <n v="1.4999999999999999E-2"/>
    <s v="E"/>
  </r>
  <r>
    <m/>
    <x v="38"/>
    <s v="FRENTE"/>
    <n v="220"/>
    <x v="220"/>
    <x v="2"/>
    <x v="26"/>
    <n v="5.6"/>
    <n v="5.7999999999999996E-3"/>
    <n v="5.7999999999999996E-3"/>
    <n v="26203"/>
    <m/>
    <n v="8.9999999999999993E-3"/>
    <s v="Descarte"/>
  </r>
  <r>
    <m/>
    <x v="38"/>
    <s v="FRENTE"/>
    <n v="220"/>
    <x v="220"/>
    <x v="2"/>
    <x v="26"/>
    <n v="5.6"/>
    <n v="8.3999999999999995E-3"/>
    <n v="8.3999999999999995E-3"/>
    <n v="26203"/>
    <m/>
    <n v="8.9999999999999993E-3"/>
    <s v="A"/>
  </r>
  <r>
    <m/>
    <x v="38"/>
    <s v="FRENTE"/>
    <n v="220"/>
    <x v="220"/>
    <x v="2"/>
    <x v="26"/>
    <n v="5.6"/>
    <n v="1.3599999999999999E-2"/>
    <n v="1.3599999999999999E-2"/>
    <n v="26203"/>
    <m/>
    <n v="8.9999999999999993E-3"/>
    <s v="E"/>
  </r>
  <r>
    <m/>
    <x v="38"/>
    <s v="FRENTE"/>
    <n v="220"/>
    <x v="220"/>
    <x v="2"/>
    <x v="26"/>
    <n v="5.6"/>
    <n v="5.4999999999999997E-3"/>
    <n v="5.4999999999999997E-3"/>
    <n v="26203"/>
    <m/>
    <n v="8.9999999999999993E-3"/>
    <s v="Descarte"/>
  </r>
  <r>
    <m/>
    <x v="38"/>
    <s v="FRENTE"/>
    <n v="220"/>
    <x v="220"/>
    <x v="2"/>
    <x v="26"/>
    <n v="5.6"/>
    <n v="1.1599999999999999E-2"/>
    <n v="1.1599999999999999E-2"/>
    <n v="26203"/>
    <m/>
    <n v="8.9999999999999993E-3"/>
    <s v="C"/>
  </r>
  <r>
    <m/>
    <x v="38"/>
    <s v="FRENTE"/>
    <n v="220"/>
    <x v="220"/>
    <x v="2"/>
    <x v="26"/>
    <n v="5.6"/>
    <n v="4.8999999999999998E-3"/>
    <n v="4.8999999999999998E-3"/>
    <n v="26203"/>
    <m/>
    <n v="8.9999999999999993E-3"/>
    <s v="Descarte"/>
  </r>
  <r>
    <m/>
    <x v="0"/>
    <s v="DQ"/>
    <n v="221"/>
    <x v="221"/>
    <x v="3"/>
    <x v="26"/>
    <n v="5.6"/>
    <n v="1.66E-2"/>
    <n v="1.66E-2"/>
    <n v="26204"/>
    <m/>
    <n v="1.4999999999999999E-2"/>
    <s v="F"/>
  </r>
  <r>
    <m/>
    <x v="0"/>
    <s v="DQ"/>
    <n v="221"/>
    <x v="221"/>
    <x v="3"/>
    <x v="26"/>
    <n v="5.6"/>
    <n v="1.7000000000000001E-2"/>
    <n v="1.7000000000000001E-2"/>
    <n v="26204"/>
    <m/>
    <n v="1.4999999999999999E-2"/>
    <s v="F"/>
  </r>
  <r>
    <m/>
    <x v="0"/>
    <s v="DQ"/>
    <n v="221"/>
    <x v="221"/>
    <x v="3"/>
    <x v="26"/>
    <n v="5.6"/>
    <n v="1.8200000000000001E-2"/>
    <n v="1.8200000000000001E-2"/>
    <n v="26204"/>
    <m/>
    <n v="1.4999999999999999E-2"/>
    <s v="G"/>
  </r>
  <r>
    <m/>
    <x v="0"/>
    <s v="DQ"/>
    <n v="221"/>
    <x v="221"/>
    <x v="3"/>
    <x v="26"/>
    <n v="5.6"/>
    <n v="1.6299999999999999E-2"/>
    <n v="1.6299999999999999E-2"/>
    <n v="26204"/>
    <m/>
    <n v="1.4999999999999999E-2"/>
    <s v="F"/>
  </r>
  <r>
    <m/>
    <x v="0"/>
    <s v="DQ"/>
    <n v="221"/>
    <x v="221"/>
    <x v="3"/>
    <x v="26"/>
    <n v="5.6"/>
    <n v="1.8599999999999998E-2"/>
    <n v="1.8599999999999998E-2"/>
    <n v="26204"/>
    <m/>
    <n v="1.4999999999999999E-2"/>
    <s v="G"/>
  </r>
  <r>
    <m/>
    <x v="0"/>
    <s v="DQ"/>
    <n v="221"/>
    <x v="221"/>
    <x v="3"/>
    <x v="26"/>
    <n v="5.6"/>
    <n v="1.77E-2"/>
    <n v="1.77E-2"/>
    <n v="26204"/>
    <m/>
    <n v="1.4999999999999999E-2"/>
    <s v="G"/>
  </r>
  <r>
    <m/>
    <x v="1"/>
    <s v="LEVANTE"/>
    <n v="222"/>
    <x v="222"/>
    <x v="3"/>
    <x v="26"/>
    <n v="5.6"/>
    <n v="3.4500000000000003E-2"/>
    <n v="3.4500000000000003E-2"/>
    <n v="26205"/>
    <n v="0.03"/>
    <n v="2.4E-2"/>
    <s v="L"/>
  </r>
  <r>
    <m/>
    <x v="1"/>
    <s v="LEVANTE"/>
    <n v="222"/>
    <x v="222"/>
    <x v="3"/>
    <x v="26"/>
    <n v="5.6"/>
    <n v="2.5499999999999998E-2"/>
    <n v="2.5499999999999998E-2"/>
    <n v="26205"/>
    <n v="2.5499999999999998E-2"/>
    <n v="2.4E-2"/>
    <s v="K"/>
  </r>
  <r>
    <m/>
    <x v="1"/>
    <s v="LEVANTE"/>
    <n v="222"/>
    <x v="222"/>
    <x v="3"/>
    <x v="26"/>
    <n v="5.6"/>
    <n v="2.1600000000000001E-2"/>
    <n v="2.1600000000000001E-2"/>
    <n v="26205"/>
    <n v="2.1600000000000001E-2"/>
    <n v="2.4E-2"/>
    <s v="I"/>
  </r>
  <r>
    <m/>
    <x v="1"/>
    <s v="LEVANTE"/>
    <n v="222"/>
    <x v="222"/>
    <x v="3"/>
    <x v="26"/>
    <n v="5.6"/>
    <n v="4.7399999999999998E-2"/>
    <n v="3.6999999999999998E-2"/>
    <n v="26205"/>
    <n v="0.03"/>
    <n v="2.4E-2"/>
    <s v="L"/>
  </r>
  <r>
    <m/>
    <x v="1"/>
    <s v="LEVANTE"/>
    <n v="222"/>
    <x v="222"/>
    <x v="3"/>
    <x v="26"/>
    <n v="5.6"/>
    <n v="3.5400000000000001E-2"/>
    <n v="3.5400000000000001E-2"/>
    <n v="26205"/>
    <n v="0.03"/>
    <n v="2.4E-2"/>
    <s v="L"/>
  </r>
  <r>
    <m/>
    <x v="1"/>
    <s v="LEVANTE"/>
    <n v="222"/>
    <x v="222"/>
    <x v="3"/>
    <x v="26"/>
    <n v="5.6"/>
    <n v="2.69E-2"/>
    <n v="2.69E-2"/>
    <n v="26205"/>
    <n v="2.69E-2"/>
    <n v="2.4E-2"/>
    <s v="K"/>
  </r>
  <r>
    <m/>
    <x v="40"/>
    <s v="CHIM"/>
    <n v="223"/>
    <x v="223"/>
    <x v="3"/>
    <x v="26"/>
    <n v="5.6"/>
    <n v="1.7899999999999999E-2"/>
    <n v="1.7899999999999999E-2"/>
    <n v="26206"/>
    <m/>
    <n v="1.15E-2"/>
    <s v="G"/>
  </r>
  <r>
    <m/>
    <x v="40"/>
    <s v="CHIM"/>
    <n v="223"/>
    <x v="223"/>
    <x v="3"/>
    <x v="26"/>
    <n v="5.6"/>
    <n v="1.2200000000000001E-2"/>
    <n v="1.2200000000000001E-2"/>
    <n v="26206"/>
    <m/>
    <n v="1.15E-2"/>
    <s v="D"/>
  </r>
  <r>
    <m/>
    <x v="40"/>
    <s v="CHIM"/>
    <n v="223"/>
    <x v="223"/>
    <x v="3"/>
    <x v="26"/>
    <n v="5.6"/>
    <n v="1.3899999999999999E-2"/>
    <n v="1.3899999999999999E-2"/>
    <n v="26206"/>
    <m/>
    <n v="1.15E-2"/>
    <s v="E"/>
  </r>
  <r>
    <m/>
    <x v="40"/>
    <s v="CHIM"/>
    <n v="223"/>
    <x v="223"/>
    <x v="3"/>
    <x v="26"/>
    <n v="5.6"/>
    <n v="1.23E-2"/>
    <n v="1.23E-2"/>
    <n v="26206"/>
    <m/>
    <n v="1.15E-2"/>
    <s v="D"/>
  </r>
  <r>
    <m/>
    <x v="40"/>
    <s v="CHIM"/>
    <n v="223"/>
    <x v="223"/>
    <x v="3"/>
    <x v="26"/>
    <n v="5.6"/>
    <n v="1.34E-2"/>
    <n v="1.34E-2"/>
    <n v="26206"/>
    <m/>
    <n v="1.15E-2"/>
    <s v="D"/>
  </r>
  <r>
    <m/>
    <x v="40"/>
    <s v="CHIM"/>
    <n v="223"/>
    <x v="223"/>
    <x v="3"/>
    <x v="26"/>
    <n v="5.6"/>
    <n v="1.0699999999999999E-2"/>
    <n v="1.0699999999999999E-2"/>
    <n v="26206"/>
    <m/>
    <n v="1.15E-2"/>
    <s v="C"/>
  </r>
  <r>
    <m/>
    <x v="0"/>
    <s v="DQ"/>
    <n v="224"/>
    <x v="224"/>
    <x v="6"/>
    <x v="26"/>
    <n v="5.6"/>
    <n v="1.09E-2"/>
    <n v="1.09E-2"/>
    <n v="26210"/>
    <m/>
    <n v="1.9E-2"/>
    <s v="C"/>
  </r>
  <r>
    <m/>
    <x v="0"/>
    <s v="DQ"/>
    <n v="224"/>
    <x v="224"/>
    <x v="6"/>
    <x v="26"/>
    <n v="5.6"/>
    <n v="1.77E-2"/>
    <n v="1.77E-2"/>
    <n v="26210"/>
    <m/>
    <n v="1.9E-2"/>
    <s v="G"/>
  </r>
  <r>
    <m/>
    <x v="0"/>
    <s v="DQ"/>
    <n v="224"/>
    <x v="224"/>
    <x v="6"/>
    <x v="26"/>
    <n v="5.6"/>
    <n v="1.7100000000000001E-2"/>
    <n v="1.7100000000000001E-2"/>
    <n v="26210"/>
    <m/>
    <n v="1.9E-2"/>
    <s v="F"/>
  </r>
  <r>
    <m/>
    <x v="0"/>
    <s v="DQ"/>
    <n v="224"/>
    <x v="224"/>
    <x v="6"/>
    <x v="26"/>
    <n v="5.6"/>
    <n v="2.5700000000000001E-2"/>
    <n v="2.5700000000000001E-2"/>
    <n v="26210"/>
    <m/>
    <n v="1.9E-2"/>
    <s v="K"/>
  </r>
  <r>
    <m/>
    <x v="0"/>
    <s v="DQ"/>
    <n v="224"/>
    <x v="224"/>
    <x v="6"/>
    <x v="26"/>
    <n v="5.6"/>
    <n v="2.0500000000000001E-2"/>
    <n v="2.0500000000000001E-2"/>
    <n v="26210"/>
    <m/>
    <n v="1.9E-2"/>
    <s v="H"/>
  </r>
  <r>
    <m/>
    <x v="38"/>
    <s v="CHIM"/>
    <n v="225"/>
    <x v="225"/>
    <x v="6"/>
    <x v="26"/>
    <n v="5.6"/>
    <n v="1.2500000000000001E-2"/>
    <n v="1.2500000000000001E-2"/>
    <n v="26210"/>
    <m/>
    <n v="1.35E-2"/>
    <s v="D"/>
  </r>
  <r>
    <m/>
    <x v="38"/>
    <s v="CHIM"/>
    <n v="225"/>
    <x v="225"/>
    <x v="6"/>
    <x v="26"/>
    <n v="5.6"/>
    <n v="5.5999999999999999E-3"/>
    <n v="5.5999999999999999E-3"/>
    <n v="26210"/>
    <m/>
    <n v="1.35E-2"/>
    <s v="Descarte"/>
  </r>
  <r>
    <m/>
    <x v="38"/>
    <s v="CHIM"/>
    <n v="225"/>
    <x v="225"/>
    <x v="6"/>
    <x v="26"/>
    <n v="5.6"/>
    <n v="1.0200000000000001E-2"/>
    <n v="1.0200000000000001E-2"/>
    <n v="26210"/>
    <m/>
    <n v="1.35E-2"/>
    <s v="B"/>
  </r>
  <r>
    <m/>
    <x v="38"/>
    <s v="CHIM"/>
    <n v="225"/>
    <x v="225"/>
    <x v="6"/>
    <x v="26"/>
    <n v="5.6"/>
    <n v="9.5999999999999992E-3"/>
    <n v="9.5999999999999992E-3"/>
    <n v="26210"/>
    <m/>
    <n v="1.35E-2"/>
    <s v="B"/>
  </r>
  <r>
    <m/>
    <x v="38"/>
    <s v="CHIM"/>
    <n v="225"/>
    <x v="225"/>
    <x v="6"/>
    <x v="26"/>
    <n v="5.6"/>
    <n v="6.1999999999999998E-3"/>
    <n v="6.1999999999999998E-3"/>
    <n v="26210"/>
    <m/>
    <n v="1.35E-2"/>
    <s v="Reserva"/>
  </r>
  <r>
    <m/>
    <x v="1"/>
    <s v="LEVANTE"/>
    <n v="226"/>
    <x v="226"/>
    <x v="6"/>
    <x v="26"/>
    <n v="5.6"/>
    <n v="4.0300000000000002E-2"/>
    <n v="3.6999999999999998E-2"/>
    <n v="26209"/>
    <m/>
    <n v="2.4E-2"/>
    <s v="L"/>
  </r>
  <r>
    <m/>
    <x v="1"/>
    <s v="LEVANTE"/>
    <n v="226"/>
    <x v="226"/>
    <x v="6"/>
    <x v="26"/>
    <n v="5.6"/>
    <n v="2.81E-2"/>
    <n v="2.81E-2"/>
    <n v="26209"/>
    <m/>
    <n v="2.4E-2"/>
    <s v="L"/>
  </r>
  <r>
    <m/>
    <x v="1"/>
    <s v="LEVANTE"/>
    <n v="226"/>
    <x v="226"/>
    <x v="6"/>
    <x v="26"/>
    <n v="5.6"/>
    <n v="3.6900000000000002E-2"/>
    <n v="3.6900000000000002E-2"/>
    <n v="26209"/>
    <m/>
    <n v="2.4E-2"/>
    <s v="L"/>
  </r>
  <r>
    <m/>
    <x v="1"/>
    <s v="LEVANTE"/>
    <n v="226"/>
    <x v="226"/>
    <x v="6"/>
    <x v="26"/>
    <n v="5.6"/>
    <n v="3.5000000000000003E-2"/>
    <n v="3.5000000000000003E-2"/>
    <n v="26209"/>
    <m/>
    <n v="2.4E-2"/>
    <s v="L"/>
  </r>
  <r>
    <m/>
    <x v="1"/>
    <s v="LEVANTE"/>
    <n v="226"/>
    <x v="226"/>
    <x v="6"/>
    <x v="26"/>
    <n v="5.6"/>
    <n v="0.03"/>
    <n v="0.03"/>
    <n v="26209"/>
    <m/>
    <n v="2.4E-2"/>
    <s v="L"/>
  </r>
  <r>
    <m/>
    <x v="1"/>
    <s v="LEVANTE"/>
    <n v="227"/>
    <x v="227"/>
    <x v="6"/>
    <x v="26"/>
    <n v="5.6"/>
    <n v="4.02E-2"/>
    <n v="3.6999999999999998E-2"/>
    <n v="26209"/>
    <n v="0.03"/>
    <n v="2.4E-2"/>
    <s v="L"/>
  </r>
  <r>
    <m/>
    <x v="1"/>
    <s v="LEVANTE"/>
    <n v="227"/>
    <x v="227"/>
    <x v="6"/>
    <x v="26"/>
    <n v="5.6"/>
    <n v="4.1099999999999998E-2"/>
    <n v="3.6999999999999998E-2"/>
    <n v="26209"/>
    <n v="0.03"/>
    <n v="2.4E-2"/>
    <s v="L"/>
  </r>
  <r>
    <m/>
    <x v="1"/>
    <s v="LEVANTE"/>
    <n v="227"/>
    <x v="227"/>
    <x v="6"/>
    <x v="26"/>
    <n v="5.6"/>
    <n v="2.98E-2"/>
    <n v="2.98E-2"/>
    <n v="26209"/>
    <n v="2.98E-2"/>
    <n v="2.4E-2"/>
    <s v="L"/>
  </r>
  <r>
    <m/>
    <x v="1"/>
    <s v="LEVANTE"/>
    <n v="227"/>
    <x v="227"/>
    <x v="6"/>
    <x v="26"/>
    <n v="5.6"/>
    <n v="3.8899999999999997E-2"/>
    <n v="3.6999999999999998E-2"/>
    <n v="26209"/>
    <n v="0.03"/>
    <n v="2.4E-2"/>
    <s v="L"/>
  </r>
  <r>
    <m/>
    <x v="0"/>
    <s v="DQ"/>
    <n v="228"/>
    <x v="228"/>
    <x v="0"/>
    <x v="27"/>
    <n v="5.6"/>
    <n v="3.0300000000000001E-2"/>
    <n v="3.0300000000000001E-2"/>
    <n v="26211"/>
    <m/>
    <n v="1.6500000000000001E-2"/>
    <s v="L"/>
  </r>
  <r>
    <m/>
    <x v="0"/>
    <s v="DQ"/>
    <n v="228"/>
    <x v="228"/>
    <x v="0"/>
    <x v="27"/>
    <n v="5.6"/>
    <n v="3.0499999999999999E-2"/>
    <n v="3.0499999999999999E-2"/>
    <n v="26211"/>
    <m/>
    <n v="1.6500000000000001E-2"/>
    <s v="L"/>
  </r>
  <r>
    <m/>
    <x v="0"/>
    <s v="DQ"/>
    <n v="228"/>
    <x v="228"/>
    <x v="0"/>
    <x v="27"/>
    <n v="5.6"/>
    <n v="3.7900000000000003E-2"/>
    <n v="3.6999999999999998E-2"/>
    <n v="26211"/>
    <m/>
    <n v="1.6500000000000001E-2"/>
    <s v="L"/>
  </r>
  <r>
    <m/>
    <x v="0"/>
    <s v="DQ"/>
    <n v="228"/>
    <x v="228"/>
    <x v="0"/>
    <x v="27"/>
    <n v="5.6"/>
    <n v="2.1499999999999998E-2"/>
    <n v="2.1499999999999998E-2"/>
    <n v="26211"/>
    <m/>
    <n v="1.6500000000000001E-2"/>
    <s v="I"/>
  </r>
  <r>
    <m/>
    <x v="40"/>
    <s v="CHIM"/>
    <n v="229"/>
    <x v="229"/>
    <x v="0"/>
    <x v="27"/>
    <n v="5.6"/>
    <n v="1.34E-2"/>
    <n v="1.34E-2"/>
    <n v="26212"/>
    <m/>
    <n v="1.0999999999999999E-2"/>
    <s v="D"/>
  </r>
  <r>
    <m/>
    <x v="40"/>
    <s v="CHIM"/>
    <n v="229"/>
    <x v="229"/>
    <x v="0"/>
    <x v="27"/>
    <n v="5.6"/>
    <n v="1.01E-2"/>
    <n v="1.01E-2"/>
    <n v="26212"/>
    <m/>
    <n v="1.0999999999999999E-2"/>
    <s v="B"/>
  </r>
  <r>
    <m/>
    <x v="40"/>
    <s v="CHIM"/>
    <n v="229"/>
    <x v="229"/>
    <x v="0"/>
    <x v="27"/>
    <n v="5.6"/>
    <n v="1.2200000000000001E-2"/>
    <n v="1.2200000000000001E-2"/>
    <n v="26212"/>
    <m/>
    <n v="1.0999999999999999E-2"/>
    <s v="D"/>
  </r>
  <r>
    <m/>
    <x v="40"/>
    <s v="CHIM"/>
    <n v="229"/>
    <x v="229"/>
    <x v="0"/>
    <x v="27"/>
    <n v="5.6"/>
    <n v="1.0500000000000001E-2"/>
    <n v="1.0500000000000001E-2"/>
    <n v="26212"/>
    <m/>
    <n v="1.0999999999999999E-2"/>
    <s v="C"/>
  </r>
  <r>
    <m/>
    <x v="40"/>
    <s v="CHIM"/>
    <n v="229"/>
    <x v="229"/>
    <x v="0"/>
    <x v="27"/>
    <n v="5.6"/>
    <n v="6.7000000000000002E-3"/>
    <n v="6.7000000000000002E-3"/>
    <n v="26212"/>
    <m/>
    <n v="1.0999999999999999E-2"/>
    <s v="Reserva"/>
  </r>
  <r>
    <m/>
    <x v="40"/>
    <s v="CHIM"/>
    <n v="229"/>
    <x v="229"/>
    <x v="0"/>
    <x v="27"/>
    <n v="5.6"/>
    <n v="1.34E-2"/>
    <n v="1.34E-2"/>
    <n v="26212"/>
    <m/>
    <n v="1.0999999999999999E-2"/>
    <s v="D"/>
  </r>
  <r>
    <m/>
    <x v="40"/>
    <s v="CHIM"/>
    <n v="229"/>
    <x v="229"/>
    <x v="0"/>
    <x v="27"/>
    <n v="5.6"/>
    <n v="1.5800000000000002E-2"/>
    <n v="1.5800000000000002E-2"/>
    <n v="26213"/>
    <m/>
    <n v="1.0999999999999999E-2"/>
    <s v="F"/>
  </r>
  <r>
    <m/>
    <x v="40"/>
    <s v="CHIM"/>
    <n v="229"/>
    <x v="229"/>
    <x v="0"/>
    <x v="27"/>
    <n v="5.6"/>
    <n v="8.8999999999999999E-3"/>
    <n v="8.8999999999999999E-3"/>
    <n v="26213"/>
    <m/>
    <n v="1.0999999999999999E-2"/>
    <s v="A"/>
  </r>
  <r>
    <m/>
    <x v="40"/>
    <s v="CHIM"/>
    <n v="229"/>
    <x v="229"/>
    <x v="0"/>
    <x v="27"/>
    <n v="5.6"/>
    <n v="1.3599999999999999E-2"/>
    <n v="1.3599999999999999E-2"/>
    <n v="26213"/>
    <m/>
    <n v="1.0999999999999999E-2"/>
    <s v="E"/>
  </r>
  <r>
    <m/>
    <x v="40"/>
    <s v="CHIM"/>
    <n v="229"/>
    <x v="229"/>
    <x v="0"/>
    <x v="27"/>
    <n v="5.6"/>
    <n v="1.34E-2"/>
    <n v="1.34E-2"/>
    <n v="26213"/>
    <m/>
    <n v="1.0999999999999999E-2"/>
    <s v="D"/>
  </r>
  <r>
    <m/>
    <x v="40"/>
    <s v="CHIM"/>
    <n v="229"/>
    <x v="229"/>
    <x v="0"/>
    <x v="27"/>
    <n v="5.6"/>
    <n v="1.5800000000000002E-2"/>
    <n v="1.5800000000000002E-2"/>
    <n v="26213"/>
    <m/>
    <n v="1.0999999999999999E-2"/>
    <s v="F"/>
  </r>
  <r>
    <m/>
    <x v="40"/>
    <s v="CHIM"/>
    <n v="229"/>
    <x v="229"/>
    <x v="0"/>
    <x v="27"/>
    <n v="5.6"/>
    <n v="1.24E-2"/>
    <n v="1.24E-2"/>
    <n v="26213"/>
    <m/>
    <n v="1.0999999999999999E-2"/>
    <s v="D"/>
  </r>
  <r>
    <m/>
    <x v="3"/>
    <s v="LEVANTE"/>
    <n v="230"/>
    <x v="230"/>
    <x v="0"/>
    <x v="27"/>
    <n v="5.6"/>
    <n v="2.3199999999999998E-2"/>
    <n v="2.3199999999999998E-2"/>
    <n v="26213"/>
    <n v="2.3199999999999998E-2"/>
    <n v="1.7999999999999999E-2"/>
    <s v="J"/>
  </r>
  <r>
    <m/>
    <x v="3"/>
    <s v="LEVANTE"/>
    <n v="230"/>
    <x v="230"/>
    <x v="0"/>
    <x v="27"/>
    <n v="5.6"/>
    <n v="2.9399999999999999E-2"/>
    <n v="2.9399999999999999E-2"/>
    <n v="26213"/>
    <n v="2.9399999999999999E-2"/>
    <n v="1.7999999999999999E-2"/>
    <s v="L"/>
  </r>
  <r>
    <m/>
    <x v="3"/>
    <s v="LEVANTE"/>
    <n v="230"/>
    <x v="230"/>
    <x v="0"/>
    <x v="27"/>
    <n v="5.6"/>
    <n v="4.0599999999999997E-2"/>
    <n v="3.6999999999999998E-2"/>
    <n v="26213"/>
    <n v="0.03"/>
    <n v="1.7999999999999999E-2"/>
    <s v="L"/>
  </r>
  <r>
    <m/>
    <x v="0"/>
    <s v="DQ"/>
    <n v="231"/>
    <x v="231"/>
    <x v="3"/>
    <x v="27"/>
    <n v="5.6"/>
    <n v="1.7100000000000001E-2"/>
    <n v="1.7100000000000001E-2"/>
    <n v="26214"/>
    <m/>
    <n v="1.4500000000000001E-2"/>
    <s v="F"/>
  </r>
  <r>
    <m/>
    <x v="0"/>
    <s v="DQ"/>
    <n v="231"/>
    <x v="231"/>
    <x v="3"/>
    <x v="27"/>
    <n v="5.6"/>
    <n v="1.9699999999999999E-2"/>
    <n v="1.9699999999999999E-2"/>
    <n v="26214"/>
    <m/>
    <n v="1.4500000000000001E-2"/>
    <s v="H"/>
  </r>
  <r>
    <m/>
    <x v="0"/>
    <s v="DQ"/>
    <n v="231"/>
    <x v="231"/>
    <x v="3"/>
    <x v="27"/>
    <n v="5.6"/>
    <n v="2.1399999999999999E-2"/>
    <n v="2.1399999999999999E-2"/>
    <n v="26214"/>
    <m/>
    <n v="1.4500000000000001E-2"/>
    <s v="I"/>
  </r>
  <r>
    <m/>
    <x v="0"/>
    <s v="DQ"/>
    <n v="231"/>
    <x v="231"/>
    <x v="3"/>
    <x v="27"/>
    <n v="5.6"/>
    <n v="2.87E-2"/>
    <n v="2.87E-2"/>
    <n v="26214"/>
    <m/>
    <n v="1.4500000000000001E-2"/>
    <s v="L"/>
  </r>
  <r>
    <m/>
    <x v="0"/>
    <s v="DQ"/>
    <n v="231"/>
    <x v="231"/>
    <x v="3"/>
    <x v="27"/>
    <n v="5.6"/>
    <n v="0.02"/>
    <n v="0.02"/>
    <n v="26214"/>
    <m/>
    <n v="1.4500000000000001E-2"/>
    <s v="H"/>
  </r>
  <r>
    <m/>
    <x v="1"/>
    <s v="LEVANTE"/>
    <n v="232"/>
    <x v="232"/>
    <x v="3"/>
    <x v="27"/>
    <n v="5.6"/>
    <n v="4.4499999999999998E-2"/>
    <n v="3.6999999999999998E-2"/>
    <n v="26214"/>
    <n v="0.03"/>
    <n v="2.4E-2"/>
    <s v="L"/>
  </r>
  <r>
    <m/>
    <x v="1"/>
    <s v="LEVANTE"/>
    <n v="232"/>
    <x v="232"/>
    <x v="3"/>
    <x v="27"/>
    <n v="5.6"/>
    <n v="3.0200000000000001E-2"/>
    <n v="3.0200000000000001E-2"/>
    <n v="26214"/>
    <n v="0.03"/>
    <n v="2.4E-2"/>
    <s v="L"/>
  </r>
  <r>
    <m/>
    <x v="1"/>
    <s v="LEVANTE"/>
    <n v="232"/>
    <x v="232"/>
    <x v="3"/>
    <x v="27"/>
    <n v="5.6"/>
    <n v="1.9599999999999999E-2"/>
    <n v="1.9599999999999999E-2"/>
    <n v="26214"/>
    <n v="1.9599999999999999E-2"/>
    <n v="2.4E-2"/>
    <s v="H"/>
  </r>
  <r>
    <m/>
    <x v="1"/>
    <s v="LEVANTE"/>
    <n v="232"/>
    <x v="232"/>
    <x v="3"/>
    <x v="27"/>
    <n v="5.6"/>
    <n v="4.7600000000000003E-2"/>
    <n v="3.6999999999999998E-2"/>
    <n v="26214"/>
    <n v="0.03"/>
    <n v="2.4E-2"/>
    <s v="L"/>
  </r>
  <r>
    <m/>
    <x v="45"/>
    <s v="LEVANTE"/>
    <n v="233"/>
    <x v="233"/>
    <x v="3"/>
    <x v="27"/>
    <n v="5.6"/>
    <n v="2.8299999999999999E-2"/>
    <n v="2.8299999999999999E-2"/>
    <n v="26215"/>
    <m/>
    <n v="1.4E-2"/>
    <s v="L"/>
  </r>
  <r>
    <m/>
    <x v="45"/>
    <s v="LEVANTE"/>
    <n v="233"/>
    <x v="233"/>
    <x v="3"/>
    <x v="27"/>
    <n v="5.6"/>
    <n v="1.0500000000000001E-2"/>
    <n v="1.0500000000000001E-2"/>
    <n v="26215"/>
    <m/>
    <n v="1.4E-2"/>
    <s v="C"/>
  </r>
  <r>
    <m/>
    <x v="45"/>
    <s v="LEVANTE"/>
    <n v="233"/>
    <x v="233"/>
    <x v="3"/>
    <x v="27"/>
    <n v="5.6"/>
    <n v="1.0800000000000001E-2"/>
    <n v="1.0800000000000001E-2"/>
    <n v="26215"/>
    <m/>
    <n v="1.4E-2"/>
    <s v="C"/>
  </r>
  <r>
    <m/>
    <x v="45"/>
    <s v="LEVANTE"/>
    <n v="233"/>
    <x v="233"/>
    <x v="3"/>
    <x v="27"/>
    <n v="5.6"/>
    <n v="1.26E-2"/>
    <n v="1.26E-2"/>
    <n v="26215"/>
    <m/>
    <n v="1.4E-2"/>
    <s v="D"/>
  </r>
  <r>
    <m/>
    <x v="45"/>
    <s v="LEVANTE"/>
    <n v="233"/>
    <x v="233"/>
    <x v="3"/>
    <x v="27"/>
    <n v="5.6"/>
    <n v="1.2200000000000001E-2"/>
    <n v="1.2200000000000001E-2"/>
    <n v="26215"/>
    <m/>
    <n v="1.4E-2"/>
    <s v="D"/>
  </r>
  <r>
    <m/>
    <x v="36"/>
    <s v="FRENTE"/>
    <n v="234"/>
    <x v="234"/>
    <x v="3"/>
    <x v="27"/>
    <n v="5.6"/>
    <n v="1.8499999999999999E-2"/>
    <n v="1.8499999999999999E-2"/>
    <n v="26215"/>
    <m/>
    <n v="1.4999999999999999E-2"/>
    <s v="G"/>
  </r>
  <r>
    <m/>
    <x v="36"/>
    <s v="FRENTE"/>
    <n v="234"/>
    <x v="234"/>
    <x v="3"/>
    <x v="27"/>
    <n v="5.6"/>
    <n v="1.83E-2"/>
    <n v="1.83E-2"/>
    <n v="26215"/>
    <m/>
    <n v="1.4999999999999999E-2"/>
    <s v="G"/>
  </r>
  <r>
    <m/>
    <x v="36"/>
    <s v="FRENTE"/>
    <n v="234"/>
    <x v="234"/>
    <x v="3"/>
    <x v="27"/>
    <n v="5.6"/>
    <n v="1.8599999999999998E-2"/>
    <n v="1.8599999999999998E-2"/>
    <n v="26215"/>
    <m/>
    <n v="1.4999999999999999E-2"/>
    <s v="G"/>
  </r>
  <r>
    <m/>
    <x v="36"/>
    <s v="FRENTE"/>
    <n v="234"/>
    <x v="234"/>
    <x v="3"/>
    <x v="27"/>
    <n v="5.6"/>
    <n v="2.1299999999999999E-2"/>
    <n v="2.1299999999999999E-2"/>
    <n v="26215"/>
    <m/>
    <n v="1.4999999999999999E-2"/>
    <s v="I"/>
  </r>
  <r>
    <m/>
    <x v="0"/>
    <s v="DQ"/>
    <n v="235"/>
    <x v="235"/>
    <x v="6"/>
    <x v="27"/>
    <n v="5.6"/>
    <n v="1.32E-2"/>
    <n v="1.32E-2"/>
    <n v="26127"/>
    <m/>
    <n v="1.4999999999999999E-2"/>
    <s v="D"/>
  </r>
  <r>
    <m/>
    <x v="0"/>
    <s v="DQ"/>
    <n v="235"/>
    <x v="235"/>
    <x v="6"/>
    <x v="27"/>
    <n v="5.6"/>
    <n v="1.26E-2"/>
    <n v="1.26E-2"/>
    <n v="26127"/>
    <m/>
    <n v="1.4999999999999999E-2"/>
    <s v="D"/>
  </r>
  <r>
    <m/>
    <x v="0"/>
    <s v="DQ"/>
    <n v="235"/>
    <x v="235"/>
    <x v="6"/>
    <x v="27"/>
    <n v="5.6"/>
    <n v="2.0799999999999999E-2"/>
    <n v="2.0799999999999999E-2"/>
    <n v="26127"/>
    <m/>
    <n v="1.4999999999999999E-2"/>
    <s v="H"/>
  </r>
  <r>
    <m/>
    <x v="0"/>
    <s v="DQ"/>
    <n v="235"/>
    <x v="235"/>
    <x v="6"/>
    <x v="27"/>
    <n v="5.6"/>
    <n v="1.12E-2"/>
    <n v="1.12E-2"/>
    <n v="26127"/>
    <m/>
    <n v="1.4999999999999999E-2"/>
    <s v="C"/>
  </r>
  <r>
    <m/>
    <x v="1"/>
    <s v="LEVANTE"/>
    <n v="236"/>
    <x v="236"/>
    <x v="6"/>
    <x v="27"/>
    <n v="5.6"/>
    <n v="1.9800000000000002E-2"/>
    <n v="1.9800000000000002E-2"/>
    <n v="26127"/>
    <m/>
    <n v="2.1000000000000001E-2"/>
    <s v="H"/>
  </r>
  <r>
    <m/>
    <x v="1"/>
    <s v="LEVANTE"/>
    <n v="236"/>
    <x v="236"/>
    <x v="6"/>
    <x v="27"/>
    <n v="5.6"/>
    <n v="2.0899999999999998E-2"/>
    <n v="2.0899999999999998E-2"/>
    <n v="26127"/>
    <m/>
    <n v="2.1000000000000001E-2"/>
    <s v="H"/>
  </r>
  <r>
    <m/>
    <x v="1"/>
    <s v="LEVANTE"/>
    <n v="236"/>
    <x v="236"/>
    <x v="6"/>
    <x v="27"/>
    <n v="5.6"/>
    <n v="1.8100000000000002E-2"/>
    <n v="1.8100000000000002E-2"/>
    <n v="26127"/>
    <m/>
    <n v="2.1000000000000001E-2"/>
    <s v="G"/>
  </r>
  <r>
    <m/>
    <x v="1"/>
    <s v="LEVANTE"/>
    <n v="236"/>
    <x v="236"/>
    <x v="6"/>
    <x v="27"/>
    <n v="5.6"/>
    <n v="2.8799999999999999E-2"/>
    <n v="2.8799999999999999E-2"/>
    <n v="26127"/>
    <m/>
    <n v="2.1000000000000001E-2"/>
    <s v="L"/>
  </r>
  <r>
    <m/>
    <x v="40"/>
    <s v="CHIM"/>
    <n v="237"/>
    <x v="237"/>
    <x v="6"/>
    <x v="27"/>
    <n v="5.6"/>
    <n v="7.3000000000000001E-3"/>
    <n v="7.3000000000000001E-3"/>
    <n v="26128"/>
    <m/>
    <n v="1.2E-2"/>
    <s v="Reserva"/>
  </r>
  <r>
    <m/>
    <x v="40"/>
    <s v="CHIM"/>
    <n v="237"/>
    <x v="237"/>
    <x v="6"/>
    <x v="27"/>
    <n v="5.6"/>
    <n v="7.0000000000000001E-3"/>
    <n v="7.0000000000000001E-3"/>
    <n v="26128"/>
    <m/>
    <n v="1.2E-2"/>
    <s v="Reserva"/>
  </r>
  <r>
    <m/>
    <x v="40"/>
    <s v="CHIM"/>
    <n v="237"/>
    <x v="237"/>
    <x v="6"/>
    <x v="27"/>
    <n v="5.6"/>
    <n v="6.1000000000000004E-3"/>
    <n v="6.1000000000000004E-3"/>
    <n v="26128"/>
    <m/>
    <n v="1.2E-2"/>
    <s v="Reserva"/>
  </r>
  <r>
    <m/>
    <x v="40"/>
    <s v="CHIM"/>
    <n v="237"/>
    <x v="237"/>
    <x v="6"/>
    <x v="27"/>
    <n v="5.6"/>
    <n v="1.11E-2"/>
    <n v="1.11E-2"/>
    <n v="26128"/>
    <m/>
    <n v="1.2E-2"/>
    <s v="C"/>
  </r>
  <r>
    <m/>
    <x v="40"/>
    <s v="CHIM"/>
    <n v="237"/>
    <x v="237"/>
    <x v="6"/>
    <x v="27"/>
    <n v="5.6"/>
    <n v="9.7999999999999997E-3"/>
    <n v="9.7999999999999997E-3"/>
    <n v="26128"/>
    <m/>
    <n v="1.2E-2"/>
    <s v="B"/>
  </r>
  <r>
    <m/>
    <x v="40"/>
    <s v="CHIM"/>
    <n v="237"/>
    <x v="237"/>
    <x v="6"/>
    <x v="27"/>
    <n v="5.6"/>
    <n v="1.2200000000000001E-2"/>
    <n v="1.2200000000000001E-2"/>
    <n v="26128"/>
    <m/>
    <n v="1.2E-2"/>
    <s v="D"/>
  </r>
  <r>
    <m/>
    <x v="40"/>
    <s v="CHIM"/>
    <n v="237"/>
    <x v="237"/>
    <x v="6"/>
    <x v="27"/>
    <n v="5.6"/>
    <n v="1.0999999999999999E-2"/>
    <n v="1.0999999999999999E-2"/>
    <n v="26128"/>
    <m/>
    <n v="1.2E-2"/>
    <s v="C"/>
  </r>
  <r>
    <m/>
    <x v="45"/>
    <s v="LEVANTE"/>
    <n v="238"/>
    <x v="238"/>
    <x v="6"/>
    <x v="27"/>
    <n v="5.6"/>
    <n v="1.32E-2"/>
    <n v="1.32E-2"/>
    <n v="26129"/>
    <m/>
    <n v="1.2999999999999999E-2"/>
    <s v="D"/>
  </r>
  <r>
    <m/>
    <x v="45"/>
    <s v="LEVANTE"/>
    <n v="238"/>
    <x v="238"/>
    <x v="6"/>
    <x v="27"/>
    <n v="5.6"/>
    <n v="9.7000000000000003E-3"/>
    <n v="9.7000000000000003E-3"/>
    <n v="26129"/>
    <m/>
    <n v="1.2999999999999999E-2"/>
    <s v="B"/>
  </r>
  <r>
    <m/>
    <x v="45"/>
    <s v="LEVANTE"/>
    <n v="238"/>
    <x v="238"/>
    <x v="6"/>
    <x v="27"/>
    <n v="5.6"/>
    <n v="1.14E-2"/>
    <n v="1.14E-2"/>
    <n v="26129"/>
    <m/>
    <n v="1.2999999999999999E-2"/>
    <s v="C"/>
  </r>
  <r>
    <m/>
    <x v="45"/>
    <s v="LEVANTE"/>
    <n v="238"/>
    <x v="238"/>
    <x v="6"/>
    <x v="27"/>
    <n v="5.6"/>
    <n v="1.04E-2"/>
    <n v="1.04E-2"/>
    <n v="26129"/>
    <m/>
    <n v="1.2999999999999999E-2"/>
    <s v="B"/>
  </r>
  <r>
    <m/>
    <x v="0"/>
    <s v="DQ"/>
    <n v="239"/>
    <x v="239"/>
    <x v="0"/>
    <x v="28"/>
    <n v="5.6"/>
    <n v="1.2999999999999999E-2"/>
    <n v="1.2999999999999999E-2"/>
    <n v="26220"/>
    <m/>
    <n v="1.4999999999999999E-2"/>
    <s v="D"/>
  </r>
  <r>
    <m/>
    <x v="0"/>
    <s v="DQ"/>
    <n v="239"/>
    <x v="239"/>
    <x v="0"/>
    <x v="28"/>
    <n v="5.6"/>
    <n v="3.0499999999999999E-2"/>
    <n v="3.0499999999999999E-2"/>
    <n v="26220"/>
    <m/>
    <n v="1.4999999999999999E-2"/>
    <s v="L"/>
  </r>
  <r>
    <m/>
    <x v="0"/>
    <s v="DQ"/>
    <n v="239"/>
    <x v="239"/>
    <x v="0"/>
    <x v="28"/>
    <n v="5.6"/>
    <n v="1.6299999999999999E-2"/>
    <n v="1.6299999999999999E-2"/>
    <n v="26220"/>
    <m/>
    <n v="1.4999999999999999E-2"/>
    <s v="F"/>
  </r>
  <r>
    <m/>
    <x v="0"/>
    <s v="DQ"/>
    <n v="239"/>
    <x v="239"/>
    <x v="0"/>
    <x v="28"/>
    <n v="5.6"/>
    <n v="1.9900000000000001E-2"/>
    <n v="1.9900000000000001E-2"/>
    <n v="26220"/>
    <m/>
    <n v="1.4999999999999999E-2"/>
    <s v="H"/>
  </r>
  <r>
    <m/>
    <x v="1"/>
    <s v="LEVANTE"/>
    <n v="240"/>
    <x v="240"/>
    <x v="0"/>
    <x v="28"/>
    <n v="5.6"/>
    <n v="1.34E-2"/>
    <n v="1.34E-2"/>
    <n v="26220"/>
    <m/>
    <n v="0.02"/>
    <s v="D"/>
  </r>
  <r>
    <m/>
    <x v="1"/>
    <s v="LEVANTE"/>
    <n v="240"/>
    <x v="240"/>
    <x v="0"/>
    <x v="28"/>
    <n v="5.6"/>
    <n v="2.8199999999999999E-2"/>
    <n v="2.8199999999999999E-2"/>
    <n v="26220"/>
    <m/>
    <n v="0.02"/>
    <s v="L"/>
  </r>
  <r>
    <m/>
    <x v="1"/>
    <s v="LEVANTE"/>
    <n v="240"/>
    <x v="240"/>
    <x v="0"/>
    <x v="28"/>
    <n v="5.6"/>
    <n v="2.8500000000000001E-2"/>
    <n v="2.8500000000000001E-2"/>
    <n v="26220"/>
    <m/>
    <n v="0.02"/>
    <s v="L"/>
  </r>
  <r>
    <m/>
    <x v="22"/>
    <s v="FRENTE"/>
    <n v="241"/>
    <x v="241"/>
    <x v="0"/>
    <x v="28"/>
    <n v="5.6"/>
    <n v="1.04E-2"/>
    <n v="1.04E-2"/>
    <n v="26221"/>
    <m/>
    <n v="1.2E-2"/>
    <s v="B"/>
  </r>
  <r>
    <m/>
    <x v="22"/>
    <s v="FRENTE"/>
    <n v="241"/>
    <x v="241"/>
    <x v="0"/>
    <x v="28"/>
    <n v="5.6"/>
    <n v="1.41E-2"/>
    <n v="1.41E-2"/>
    <n v="26221"/>
    <m/>
    <n v="1.2E-2"/>
    <s v="E"/>
  </r>
  <r>
    <m/>
    <x v="22"/>
    <s v="FRENTE"/>
    <n v="241"/>
    <x v="241"/>
    <x v="0"/>
    <x v="28"/>
    <n v="5.6"/>
    <n v="8.0000000000000002E-3"/>
    <n v="8.0000000000000002E-3"/>
    <n v="26221"/>
    <m/>
    <n v="1.2E-2"/>
    <s v="A"/>
  </r>
  <r>
    <m/>
    <x v="22"/>
    <s v="FRENTE"/>
    <n v="241"/>
    <x v="241"/>
    <x v="0"/>
    <x v="28"/>
    <n v="5.6"/>
    <n v="4.7999999999999996E-3"/>
    <n v="4.7999999999999996E-3"/>
    <n v="26221"/>
    <m/>
    <n v="1.2E-2"/>
    <s v="Descarte"/>
  </r>
  <r>
    <m/>
    <x v="22"/>
    <s v="FRENTE"/>
    <n v="241"/>
    <x v="241"/>
    <x v="0"/>
    <x v="28"/>
    <n v="5.6"/>
    <n v="9.4999999999999998E-3"/>
    <n v="9.4999999999999998E-3"/>
    <n v="26221"/>
    <m/>
    <n v="1.2E-2"/>
    <s v="B"/>
  </r>
  <r>
    <m/>
    <x v="22"/>
    <s v="FRENTE"/>
    <n v="241"/>
    <x v="241"/>
    <x v="0"/>
    <x v="28"/>
    <n v="5.6"/>
    <n v="9.7999999999999997E-3"/>
    <n v="9.7999999999999997E-3"/>
    <n v="26221"/>
    <m/>
    <n v="1.2E-2"/>
    <s v="B"/>
  </r>
  <r>
    <m/>
    <x v="20"/>
    <s v="REC"/>
    <n v="242"/>
    <x v="242"/>
    <x v="3"/>
    <x v="28"/>
    <n v="5.6"/>
    <n v="2.0199999999999999E-2"/>
    <n v="2.0199999999999999E-2"/>
    <n v="26222"/>
    <n v="2.0199999999999999E-2"/>
    <n v="1.6E-2"/>
    <s v="H"/>
  </r>
  <r>
    <m/>
    <x v="20"/>
    <s v="REC"/>
    <n v="242"/>
    <x v="242"/>
    <x v="3"/>
    <x v="28"/>
    <n v="5.6"/>
    <n v="3.6999999999999998E-2"/>
    <n v="3.6999999999999998E-2"/>
    <n v="26222"/>
    <n v="0.03"/>
    <n v="1.6E-2"/>
    <s v="L"/>
  </r>
  <r>
    <m/>
    <x v="20"/>
    <s v="REC"/>
    <n v="242"/>
    <x v="242"/>
    <x v="3"/>
    <x v="28"/>
    <n v="5.6"/>
    <n v="2.4899999999999999E-2"/>
    <n v="2.4899999999999999E-2"/>
    <n v="26222"/>
    <n v="2.4899999999999999E-2"/>
    <n v="1.6E-2"/>
    <s v="J"/>
  </r>
  <r>
    <m/>
    <x v="20"/>
    <s v="REC"/>
    <n v="242"/>
    <x v="242"/>
    <x v="3"/>
    <x v="28"/>
    <n v="5.6"/>
    <n v="3.8800000000000001E-2"/>
    <n v="3.6999999999999998E-2"/>
    <n v="26222"/>
    <n v="0.03"/>
    <n v="1.6E-2"/>
    <s v="L"/>
  </r>
  <r>
    <m/>
    <x v="36"/>
    <s v="FRENTE"/>
    <n v="243"/>
    <x v="243"/>
    <x v="3"/>
    <x v="28"/>
    <n v="5.6"/>
    <n v="1.7000000000000001E-2"/>
    <n v="1.7000000000000001E-2"/>
    <n v="26223"/>
    <m/>
    <n v="1.2999999999999999E-2"/>
    <s v="F"/>
  </r>
  <r>
    <m/>
    <x v="36"/>
    <s v="FRENTE"/>
    <n v="243"/>
    <x v="243"/>
    <x v="3"/>
    <x v="28"/>
    <n v="5.6"/>
    <n v="1.2200000000000001E-2"/>
    <n v="1.2200000000000001E-2"/>
    <n v="26223"/>
    <m/>
    <n v="1.2999999999999999E-2"/>
    <s v="D"/>
  </r>
  <r>
    <m/>
    <x v="36"/>
    <s v="FRENTE"/>
    <n v="243"/>
    <x v="243"/>
    <x v="3"/>
    <x v="28"/>
    <n v="5.6"/>
    <n v="2.6800000000000001E-2"/>
    <n v="2.6800000000000001E-2"/>
    <n v="26223"/>
    <m/>
    <n v="1.2999999999999999E-2"/>
    <s v="K"/>
  </r>
  <r>
    <m/>
    <x v="36"/>
    <s v="FRENTE"/>
    <n v="243"/>
    <x v="243"/>
    <x v="3"/>
    <x v="28"/>
    <n v="5.6"/>
    <n v="1.8499999999999999E-2"/>
    <n v="1.8499999999999999E-2"/>
    <n v="26223"/>
    <m/>
    <n v="1.2999999999999999E-2"/>
    <s v="G"/>
  </r>
  <r>
    <m/>
    <x v="36"/>
    <s v="FRENTE"/>
    <n v="243"/>
    <x v="243"/>
    <x v="3"/>
    <x v="28"/>
    <n v="5.6"/>
    <n v="1.18E-2"/>
    <n v="1.18E-2"/>
    <n v="26223"/>
    <m/>
    <n v="1.2999999999999999E-2"/>
    <s v="C"/>
  </r>
  <r>
    <m/>
    <x v="36"/>
    <s v="FRENTE"/>
    <n v="243"/>
    <x v="243"/>
    <x v="3"/>
    <x v="28"/>
    <n v="5.6"/>
    <n v="2.12E-2"/>
    <n v="2.12E-2"/>
    <n v="26223"/>
    <m/>
    <n v="1.2999999999999999E-2"/>
    <s v="I"/>
  </r>
  <r>
    <m/>
    <x v="36"/>
    <s v="FRENTE"/>
    <n v="244"/>
    <x v="244"/>
    <x v="3"/>
    <x v="28"/>
    <n v="5.6"/>
    <n v="1.6799999999999999E-2"/>
    <n v="1.6799999999999999E-2"/>
    <n v="26223"/>
    <m/>
    <n v="1.2999999999999999E-2"/>
    <s v="F"/>
  </r>
  <r>
    <m/>
    <x v="22"/>
    <s v="FRENTE"/>
    <n v="245"/>
    <x v="245"/>
    <x v="3"/>
    <x v="28"/>
    <n v="5.6"/>
    <n v="1.7100000000000001E-2"/>
    <n v="1.7100000000000001E-2"/>
    <n v="26224"/>
    <m/>
    <n v="1.4E-2"/>
    <s v="F"/>
  </r>
  <r>
    <m/>
    <x v="22"/>
    <s v="FRENTE"/>
    <n v="245"/>
    <x v="245"/>
    <x v="3"/>
    <x v="28"/>
    <n v="5.6"/>
    <n v="1.37E-2"/>
    <n v="1.37E-2"/>
    <n v="26224"/>
    <m/>
    <n v="1.4E-2"/>
    <s v="E"/>
  </r>
  <r>
    <m/>
    <x v="22"/>
    <s v="FRENTE"/>
    <n v="245"/>
    <x v="245"/>
    <x v="3"/>
    <x v="28"/>
    <n v="5.6"/>
    <n v="7.1000000000000004E-3"/>
    <n v="7.1000000000000004E-3"/>
    <n v="26224"/>
    <m/>
    <n v="1.4E-2"/>
    <s v="Reserva"/>
  </r>
  <r>
    <m/>
    <x v="22"/>
    <s v="FRENTE"/>
    <n v="245"/>
    <x v="245"/>
    <x v="3"/>
    <x v="28"/>
    <n v="5.6"/>
    <n v="9.7999999999999997E-3"/>
    <n v="9.7999999999999997E-3"/>
    <n v="26224"/>
    <m/>
    <n v="1.4E-2"/>
    <s v="B"/>
  </r>
  <r>
    <m/>
    <x v="22"/>
    <s v="FRENTE"/>
    <n v="245"/>
    <x v="245"/>
    <x v="3"/>
    <x v="28"/>
    <n v="5.6"/>
    <n v="1.37E-2"/>
    <n v="1.37E-2"/>
    <n v="26224"/>
    <m/>
    <n v="1.4E-2"/>
    <s v="E"/>
  </r>
  <r>
    <m/>
    <x v="20"/>
    <s v="REC"/>
    <n v="246"/>
    <x v="246"/>
    <x v="6"/>
    <x v="28"/>
    <n v="5.6"/>
    <n v="3.4000000000000002E-2"/>
    <n v="3.4000000000000002E-2"/>
    <n v="26226"/>
    <n v="0.03"/>
    <n v="2.1000000000000001E-2"/>
    <s v="L"/>
  </r>
  <r>
    <m/>
    <x v="20"/>
    <s v="REC"/>
    <n v="246"/>
    <x v="246"/>
    <x v="6"/>
    <x v="28"/>
    <n v="5.6"/>
    <n v="3.1E-2"/>
    <n v="3.1E-2"/>
    <n v="26226"/>
    <n v="0.03"/>
    <n v="2.1000000000000001E-2"/>
    <s v="L"/>
  </r>
  <r>
    <m/>
    <x v="20"/>
    <s v="REC"/>
    <n v="246"/>
    <x v="246"/>
    <x v="6"/>
    <x v="28"/>
    <n v="5.6"/>
    <n v="3.0700000000000002E-2"/>
    <n v="3.0700000000000002E-2"/>
    <n v="26226"/>
    <n v="0.03"/>
    <n v="2.1000000000000001E-2"/>
    <s v="L"/>
  </r>
  <r>
    <m/>
    <x v="36"/>
    <s v="FRENTE"/>
    <n v="247"/>
    <x v="247"/>
    <x v="6"/>
    <x v="28"/>
    <n v="5.6"/>
    <n v="1.1599999999999999E-2"/>
    <n v="1.1599999999999999E-2"/>
    <n v="26226"/>
    <m/>
    <n v="1.2E-2"/>
    <s v="C"/>
  </r>
  <r>
    <m/>
    <x v="36"/>
    <s v="FRENTE"/>
    <n v="247"/>
    <x v="247"/>
    <x v="6"/>
    <x v="28"/>
    <n v="5.6"/>
    <n v="1.8700000000000001E-2"/>
    <n v="1.8700000000000001E-2"/>
    <n v="26226"/>
    <m/>
    <n v="1.2E-2"/>
    <s v="G"/>
  </r>
  <r>
    <m/>
    <x v="36"/>
    <s v="FRENTE"/>
    <n v="247"/>
    <x v="247"/>
    <x v="6"/>
    <x v="28"/>
    <n v="5.6"/>
    <n v="1.8100000000000002E-2"/>
    <n v="1.8100000000000002E-2"/>
    <n v="26226"/>
    <m/>
    <n v="1.2E-2"/>
    <s v="G"/>
  </r>
  <r>
    <m/>
    <x v="36"/>
    <s v="FRENTE"/>
    <n v="247"/>
    <x v="247"/>
    <x v="6"/>
    <x v="28"/>
    <n v="5.6"/>
    <n v="1.8499999999999999E-2"/>
    <n v="1.8499999999999999E-2"/>
    <n v="26226"/>
    <m/>
    <n v="1.2E-2"/>
    <s v="G"/>
  </r>
  <r>
    <m/>
    <x v="36"/>
    <s v="FRENTE"/>
    <n v="247"/>
    <x v="247"/>
    <x v="6"/>
    <x v="28"/>
    <n v="5.6"/>
    <n v="1.9E-2"/>
    <n v="1.9E-2"/>
    <n v="26226"/>
    <m/>
    <n v="1.2E-2"/>
    <s v="H"/>
  </r>
  <r>
    <m/>
    <x v="36"/>
    <s v="FRENTE"/>
    <n v="247"/>
    <x v="247"/>
    <x v="6"/>
    <x v="28"/>
    <n v="5.6"/>
    <n v="1.6299999999999999E-2"/>
    <n v="1.6299999999999999E-2"/>
    <n v="26226"/>
    <m/>
    <n v="1.2E-2"/>
    <s v="F"/>
  </r>
  <r>
    <m/>
    <x v="36"/>
    <s v="FRENTE"/>
    <n v="247"/>
    <x v="247"/>
    <x v="6"/>
    <x v="28"/>
    <n v="5.6"/>
    <n v="2.01E-2"/>
    <n v="2.01E-2"/>
    <n v="26227"/>
    <m/>
    <n v="1.2E-2"/>
    <s v="H"/>
  </r>
  <r>
    <m/>
    <x v="36"/>
    <s v="FRENTE"/>
    <n v="247"/>
    <x v="247"/>
    <x v="6"/>
    <x v="28"/>
    <n v="5.6"/>
    <n v="1.6500000000000001E-2"/>
    <n v="1.6500000000000001E-2"/>
    <n v="26227"/>
    <m/>
    <n v="1.2E-2"/>
    <s v="F"/>
  </r>
  <r>
    <m/>
    <x v="36"/>
    <s v="FRENTE"/>
    <n v="247"/>
    <x v="247"/>
    <x v="6"/>
    <x v="28"/>
    <n v="5.6"/>
    <n v="1.38E-2"/>
    <n v="1.38E-2"/>
    <n v="26227"/>
    <m/>
    <n v="1.2E-2"/>
    <s v="E"/>
  </r>
  <r>
    <m/>
    <x v="36"/>
    <s v="FRENTE"/>
    <n v="247"/>
    <x v="247"/>
    <x v="6"/>
    <x v="28"/>
    <n v="5.6"/>
    <n v="1.37E-2"/>
    <n v="1.37E-2"/>
    <n v="26227"/>
    <m/>
    <n v="1.2E-2"/>
    <s v="E"/>
  </r>
  <r>
    <m/>
    <x v="36"/>
    <s v="FRENTE"/>
    <n v="247"/>
    <x v="247"/>
    <x v="6"/>
    <x v="28"/>
    <n v="5.6"/>
    <n v="1.26E-2"/>
    <n v="1.26E-2"/>
    <n v="26227"/>
    <m/>
    <n v="1.2E-2"/>
    <s v="D"/>
  </r>
  <r>
    <m/>
    <x v="36"/>
    <s v="FRENTE"/>
    <n v="247"/>
    <x v="247"/>
    <x v="6"/>
    <x v="28"/>
    <n v="5.6"/>
    <n v="1.12E-2"/>
    <n v="1.12E-2"/>
    <n v="26227"/>
    <m/>
    <n v="1.2E-2"/>
    <s v="C"/>
  </r>
  <r>
    <m/>
    <x v="40"/>
    <s v="CHIM"/>
    <n v="248"/>
    <x v="248"/>
    <x v="6"/>
    <x v="28"/>
    <n v="5.6"/>
    <n v="1.03E-2"/>
    <n v="1.03E-2"/>
    <n v="26228"/>
    <m/>
    <n v="1.2999999999999999E-2"/>
    <s v="B"/>
  </r>
  <r>
    <m/>
    <x v="40"/>
    <s v="CHIM"/>
    <n v="248"/>
    <x v="248"/>
    <x v="6"/>
    <x v="28"/>
    <n v="5.6"/>
    <n v="8.6E-3"/>
    <n v="8.6E-3"/>
    <n v="26228"/>
    <m/>
    <n v="1.2999999999999999E-2"/>
    <s v="A"/>
  </r>
  <r>
    <m/>
    <x v="40"/>
    <s v="CHIM"/>
    <n v="248"/>
    <x v="248"/>
    <x v="6"/>
    <x v="28"/>
    <n v="5.6"/>
    <n v="1.1599999999999999E-2"/>
    <n v="1.1599999999999999E-2"/>
    <n v="26228"/>
    <m/>
    <n v="1.2999999999999999E-2"/>
    <s v="C"/>
  </r>
  <r>
    <m/>
    <x v="40"/>
    <s v="CHIM"/>
    <n v="248"/>
    <x v="248"/>
    <x v="6"/>
    <x v="28"/>
    <n v="5.6"/>
    <n v="1.6299999999999999E-2"/>
    <n v="1.6299999999999999E-2"/>
    <n v="26228"/>
    <m/>
    <n v="1.2999999999999999E-2"/>
    <s v="F"/>
  </r>
  <r>
    <m/>
    <x v="40"/>
    <s v="CHIM"/>
    <n v="248"/>
    <x v="248"/>
    <x v="6"/>
    <x v="28"/>
    <n v="5.6"/>
    <n v="1.9E-2"/>
    <n v="1.9E-2"/>
    <n v="26228"/>
    <m/>
    <n v="1.2999999999999999E-2"/>
    <s v="H"/>
  </r>
  <r>
    <m/>
    <x v="45"/>
    <s v="LEVANTE"/>
    <n v="249"/>
    <x v="249"/>
    <x v="6"/>
    <x v="28"/>
    <n v="5.6"/>
    <n v="8.8000000000000005E-3"/>
    <n v="8.8000000000000005E-3"/>
    <n v="26228"/>
    <m/>
    <n v="8.9999999999999993E-3"/>
    <s v="A"/>
  </r>
  <r>
    <m/>
    <x v="45"/>
    <s v="LEVANTE"/>
    <n v="249"/>
    <x v="249"/>
    <x v="6"/>
    <x v="28"/>
    <n v="5.6"/>
    <n v="7.3000000000000001E-3"/>
    <n v="7.3000000000000001E-3"/>
    <n v="26228"/>
    <m/>
    <n v="8.9999999999999993E-3"/>
    <s v="Reserva"/>
  </r>
  <r>
    <m/>
    <x v="20"/>
    <s v="REC"/>
    <n v="250"/>
    <x v="250"/>
    <x v="0"/>
    <x v="29"/>
    <n v="5.6"/>
    <n v="2.4E-2"/>
    <n v="2.4E-2"/>
    <n v="26229"/>
    <n v="2.4E-2"/>
    <n v="0.02"/>
    <s v="J"/>
  </r>
  <r>
    <m/>
    <x v="20"/>
    <s v="REC"/>
    <n v="250"/>
    <x v="250"/>
    <x v="0"/>
    <x v="29"/>
    <n v="5.6"/>
    <n v="4.4499999999999998E-2"/>
    <n v="3.6999999999999998E-2"/>
    <n v="26229"/>
    <n v="0.03"/>
    <n v="0.02"/>
    <s v="L"/>
  </r>
  <r>
    <m/>
    <x v="20"/>
    <s v="REC"/>
    <n v="250"/>
    <x v="250"/>
    <x v="0"/>
    <x v="29"/>
    <n v="5.6"/>
    <n v="2.3E-2"/>
    <n v="2.3E-2"/>
    <n v="26229"/>
    <n v="2.3E-2"/>
    <n v="0.02"/>
    <s v="J"/>
  </r>
  <r>
    <m/>
    <x v="20"/>
    <s v="REC"/>
    <n v="250"/>
    <x v="250"/>
    <x v="0"/>
    <x v="29"/>
    <n v="5.6"/>
    <n v="2.29E-2"/>
    <n v="2.29E-2"/>
    <n v="26229"/>
    <n v="2.29E-2"/>
    <n v="0.02"/>
    <s v="J"/>
  </r>
  <r>
    <m/>
    <x v="22"/>
    <s v="FRENTE"/>
    <n v="251"/>
    <x v="251"/>
    <x v="0"/>
    <x v="28"/>
    <n v="5.6"/>
    <n v="1.46E-2"/>
    <n v="1.46E-2"/>
    <n v="26221"/>
    <m/>
    <n v="1.2E-2"/>
    <s v="E"/>
  </r>
  <r>
    <m/>
    <x v="22"/>
    <s v="FRENTE"/>
    <n v="251"/>
    <x v="251"/>
    <x v="0"/>
    <x v="28"/>
    <n v="5.6"/>
    <n v="9.7000000000000003E-3"/>
    <n v="9.7000000000000003E-3"/>
    <n v="26221"/>
    <m/>
    <n v="1.2E-2"/>
    <s v="B"/>
  </r>
  <r>
    <m/>
    <x v="22"/>
    <s v="FRENTE"/>
    <n v="251"/>
    <x v="251"/>
    <x v="0"/>
    <x v="28"/>
    <n v="5.6"/>
    <n v="1.34E-2"/>
    <n v="1.34E-2"/>
    <n v="26221"/>
    <m/>
    <n v="1.2E-2"/>
    <s v="D"/>
  </r>
  <r>
    <m/>
    <x v="22"/>
    <s v="FRENTE"/>
    <n v="251"/>
    <x v="251"/>
    <x v="0"/>
    <x v="28"/>
    <n v="5.6"/>
    <n v="1.35E-2"/>
    <n v="1.35E-2"/>
    <n v="26221"/>
    <m/>
    <n v="1.2E-2"/>
    <s v="E"/>
  </r>
  <r>
    <m/>
    <x v="36"/>
    <s v="FRENTE"/>
    <n v="252"/>
    <x v="252"/>
    <x v="0"/>
    <x v="29"/>
    <n v="5.6"/>
    <n v="1.0699999999999999E-2"/>
    <n v="1.0699999999999999E-2"/>
    <n v="26231"/>
    <m/>
    <n v="1.4E-2"/>
    <s v="C"/>
  </r>
  <r>
    <m/>
    <x v="36"/>
    <s v="FRENTE"/>
    <n v="252"/>
    <x v="252"/>
    <x v="0"/>
    <x v="29"/>
    <n v="5.6"/>
    <n v="1.8100000000000002E-2"/>
    <n v="1.8100000000000002E-2"/>
    <n v="26231"/>
    <m/>
    <n v="1.4E-2"/>
    <s v="G"/>
  </r>
  <r>
    <m/>
    <x v="36"/>
    <s v="FRENTE"/>
    <n v="252"/>
    <x v="252"/>
    <x v="0"/>
    <x v="29"/>
    <n v="5.6"/>
    <n v="1.8800000000000001E-2"/>
    <n v="1.8800000000000001E-2"/>
    <n v="26231"/>
    <m/>
    <n v="1.4E-2"/>
    <s v="G"/>
  </r>
  <r>
    <m/>
    <x v="36"/>
    <s v="FRENTE"/>
    <n v="252"/>
    <x v="252"/>
    <x v="0"/>
    <x v="29"/>
    <n v="5.6"/>
    <n v="1.61E-2"/>
    <n v="1.61E-2"/>
    <n v="26231"/>
    <m/>
    <n v="1.4E-2"/>
    <s v="F"/>
  </r>
  <r>
    <m/>
    <x v="36"/>
    <s v="FRENTE"/>
    <n v="252"/>
    <x v="252"/>
    <x v="0"/>
    <x v="29"/>
    <n v="5.6"/>
    <n v="1.2699999999999999E-2"/>
    <n v="1.2699999999999999E-2"/>
    <n v="26231"/>
    <m/>
    <n v="1.4E-2"/>
    <s v="D"/>
  </r>
  <r>
    <m/>
    <x v="36"/>
    <s v="FRENTE"/>
    <n v="252"/>
    <x v="252"/>
    <x v="0"/>
    <x v="29"/>
    <n v="5.6"/>
    <n v="9.1999999999999998E-3"/>
    <n v="9.1999999999999998E-3"/>
    <n v="26231"/>
    <m/>
    <n v="1.4E-2"/>
    <s v="B"/>
  </r>
  <r>
    <m/>
    <x v="36"/>
    <s v="FRENTE"/>
    <n v="252"/>
    <x v="252"/>
    <x v="0"/>
    <x v="29"/>
    <n v="5.6"/>
    <n v="1.2800000000000001E-2"/>
    <n v="1.2800000000000001E-2"/>
    <n v="26231"/>
    <m/>
    <n v="1.4E-2"/>
    <s v="D"/>
  </r>
  <r>
    <m/>
    <x v="45"/>
    <s v="LEVANTE"/>
    <n v="253"/>
    <x v="253"/>
    <x v="0"/>
    <x v="29"/>
    <n v="5.6"/>
    <n v="8.8000000000000005E-3"/>
    <n v="8.8000000000000005E-3"/>
    <n v="26230"/>
    <m/>
    <n v="1.2E-2"/>
    <s v="A"/>
  </r>
  <r>
    <m/>
    <x v="45"/>
    <s v="LEVANTE"/>
    <n v="253"/>
    <x v="253"/>
    <x v="0"/>
    <x v="29"/>
    <n v="5.6"/>
    <n v="1.5900000000000001E-2"/>
    <n v="1.5900000000000001E-2"/>
    <n v="26230"/>
    <m/>
    <n v="1.2E-2"/>
    <s v="F"/>
  </r>
  <r>
    <m/>
    <x v="45"/>
    <s v="LEVANTE"/>
    <n v="253"/>
    <x v="253"/>
    <x v="0"/>
    <x v="29"/>
    <n v="5.6"/>
    <n v="8.5000000000000006E-3"/>
    <n v="8.5000000000000006E-3"/>
    <n v="26230"/>
    <m/>
    <n v="1.2E-2"/>
    <s v="A"/>
  </r>
  <r>
    <m/>
    <x v="45"/>
    <s v="LEVANTE"/>
    <n v="257"/>
    <x v="254"/>
    <x v="0"/>
    <x v="29"/>
    <n v="5.6"/>
    <n v="1.0800000000000001E-2"/>
    <n v="1.0800000000000001E-2"/>
    <n v="26230"/>
    <m/>
    <n v="1.2E-2"/>
    <s v="C"/>
  </r>
  <r>
    <m/>
    <x v="45"/>
    <s v="LEVANTE"/>
    <n v="257"/>
    <x v="254"/>
    <x v="0"/>
    <x v="29"/>
    <n v="5.6"/>
    <n v="1.06E-2"/>
    <n v="1.06E-2"/>
    <n v="26230"/>
    <m/>
    <n v="1.2E-2"/>
    <s v="C"/>
  </r>
  <r>
    <m/>
    <x v="45"/>
    <s v="LEVANTE"/>
    <n v="257"/>
    <x v="254"/>
    <x v="0"/>
    <x v="29"/>
    <n v="5.6"/>
    <n v="1.0699999999999999E-2"/>
    <n v="1.0699999999999999E-2"/>
    <n v="26230"/>
    <m/>
    <n v="1.2E-2"/>
    <s v="C"/>
  </r>
  <r>
    <m/>
    <x v="45"/>
    <s v="LEVANTE"/>
    <n v="257"/>
    <x v="254"/>
    <x v="0"/>
    <x v="29"/>
    <n v="5.6"/>
    <n v="1.3899999999999999E-2"/>
    <n v="1.3899999999999999E-2"/>
    <n v="26230"/>
    <m/>
    <n v="1.2E-2"/>
    <s v="E"/>
  </r>
  <r>
    <m/>
    <x v="45"/>
    <s v="LEVANTE"/>
    <n v="257"/>
    <x v="254"/>
    <x v="0"/>
    <x v="29"/>
    <n v="5.6"/>
    <n v="9.5999999999999992E-3"/>
    <n v="9.5999999999999992E-3"/>
    <n v="26230"/>
    <m/>
    <n v="1.2E-2"/>
    <s v="B"/>
  </r>
  <r>
    <m/>
    <x v="0"/>
    <s v="DQ"/>
    <n v="254"/>
    <x v="255"/>
    <x v="3"/>
    <x v="29"/>
    <n v="5.6"/>
    <n v="6.2399999999999997E-2"/>
    <n v="3.6999999999999998E-2"/>
    <n v="26232"/>
    <n v="0.03"/>
    <n v="1.6E-2"/>
    <s v="L"/>
  </r>
  <r>
    <m/>
    <x v="0"/>
    <s v="DQ"/>
    <n v="254"/>
    <x v="255"/>
    <x v="3"/>
    <x v="29"/>
    <n v="5.6"/>
    <n v="4.36E-2"/>
    <n v="3.6999999999999998E-2"/>
    <n v="26232"/>
    <n v="0.03"/>
    <n v="1.6E-2"/>
    <s v="L"/>
  </r>
  <r>
    <m/>
    <x v="0"/>
    <s v="DQ"/>
    <n v="254"/>
    <x v="255"/>
    <x v="3"/>
    <x v="29"/>
    <n v="5.6"/>
    <n v="4.5999999999999999E-2"/>
    <n v="3.6999999999999998E-2"/>
    <n v="26232"/>
    <n v="0.03"/>
    <n v="1.6E-2"/>
    <s v="L"/>
  </r>
  <r>
    <m/>
    <x v="40"/>
    <s v="CHIM"/>
    <n v="255"/>
    <x v="256"/>
    <x v="3"/>
    <x v="29"/>
    <n v="5.6"/>
    <n v="1.21E-2"/>
    <n v="1.21E-2"/>
    <n v="26234"/>
    <m/>
    <n v="1.2999999999999999E-2"/>
    <s v="D"/>
  </r>
  <r>
    <m/>
    <x v="40"/>
    <s v="CHIM"/>
    <n v="255"/>
    <x v="256"/>
    <x v="3"/>
    <x v="29"/>
    <n v="5.6"/>
    <n v="1.01E-2"/>
    <n v="1.01E-2"/>
    <n v="26234"/>
    <m/>
    <n v="1.2999999999999999E-2"/>
    <s v="B"/>
  </r>
  <r>
    <m/>
    <x v="40"/>
    <s v="CHIM"/>
    <n v="255"/>
    <x v="256"/>
    <x v="3"/>
    <x v="29"/>
    <n v="5.6"/>
    <n v="7.6E-3"/>
    <n v="7.6E-3"/>
    <n v="26234"/>
    <m/>
    <n v="1.2999999999999999E-2"/>
    <s v="A"/>
  </r>
  <r>
    <m/>
    <x v="40"/>
    <s v="CHIM"/>
    <n v="255"/>
    <x v="256"/>
    <x v="3"/>
    <x v="29"/>
    <n v="5.6"/>
    <n v="1.7100000000000001E-2"/>
    <n v="1.7100000000000001E-2"/>
    <n v="26234"/>
    <m/>
    <n v="1.2999999999999999E-2"/>
    <s v="F"/>
  </r>
  <r>
    <m/>
    <x v="40"/>
    <s v="CHIM"/>
    <n v="255"/>
    <x v="256"/>
    <x v="3"/>
    <x v="29"/>
    <n v="5.6"/>
    <n v="1.18E-2"/>
    <n v="1.18E-2"/>
    <n v="26234"/>
    <m/>
    <n v="1.2999999999999999E-2"/>
    <s v="C"/>
  </r>
  <r>
    <m/>
    <x v="40"/>
    <s v="CHIM"/>
    <n v="255"/>
    <x v="256"/>
    <x v="3"/>
    <x v="29"/>
    <n v="5.6"/>
    <n v="1.06E-2"/>
    <n v="1.06E-2"/>
    <n v="26234"/>
    <m/>
    <n v="1.2999999999999999E-2"/>
    <s v="C"/>
  </r>
  <r>
    <m/>
    <x v="46"/>
    <s v="LEVANTE"/>
    <n v="256"/>
    <x v="257"/>
    <x v="3"/>
    <x v="29"/>
    <n v="5.6"/>
    <n v="1.9800000000000002E-2"/>
    <n v="1.9800000000000002E-2"/>
    <n v="26232"/>
    <m/>
    <n v="1.0999999999999999E-2"/>
    <s v="H"/>
  </r>
  <r>
    <m/>
    <x v="46"/>
    <s v="LEVANTE"/>
    <n v="256"/>
    <x v="257"/>
    <x v="3"/>
    <x v="29"/>
    <n v="5.6"/>
    <n v="1.01E-2"/>
    <n v="1.01E-2"/>
    <n v="26232"/>
    <m/>
    <n v="1.0999999999999999E-2"/>
    <s v="B"/>
  </r>
  <r>
    <m/>
    <x v="46"/>
    <s v="LEVANTE"/>
    <n v="256"/>
    <x v="257"/>
    <x v="3"/>
    <x v="29"/>
    <n v="5.6"/>
    <n v="8.6999999999999994E-3"/>
    <n v="8.6999999999999994E-3"/>
    <n v="26232"/>
    <m/>
    <n v="1.0999999999999999E-2"/>
    <s v="A"/>
  </r>
  <r>
    <m/>
    <x v="46"/>
    <s v="LEVANTE"/>
    <n v="256"/>
    <x v="257"/>
    <x v="3"/>
    <x v="29"/>
    <n v="5.6"/>
    <n v="1.04E-2"/>
    <n v="1.04E-2"/>
    <n v="26232"/>
    <m/>
    <n v="1.0999999999999999E-2"/>
    <s v="B"/>
  </r>
  <r>
    <m/>
    <x v="46"/>
    <s v="LEVANTE"/>
    <n v="256"/>
    <x v="257"/>
    <x v="3"/>
    <x v="29"/>
    <n v="5.6"/>
    <n v="1.01E-2"/>
    <n v="1.01E-2"/>
    <n v="26232"/>
    <m/>
    <n v="1.0999999999999999E-2"/>
    <s v="B"/>
  </r>
  <r>
    <m/>
    <x v="46"/>
    <s v="LEVANTE"/>
    <n v="256"/>
    <x v="257"/>
    <x v="3"/>
    <x v="29"/>
    <n v="5.6"/>
    <n v="8.9999999999999993E-3"/>
    <n v="8.9999999999999993E-3"/>
    <n v="26232"/>
    <m/>
    <n v="1.0999999999999999E-2"/>
    <s v="B"/>
  </r>
  <r>
    <m/>
    <x v="47"/>
    <s v="FRENTE"/>
    <n v="258"/>
    <x v="258"/>
    <x v="2"/>
    <x v="30"/>
    <n v="5.6"/>
    <n v="8.9999999999999993E-3"/>
    <n v="8.9999999999999993E-3"/>
    <n v="26236"/>
    <m/>
    <n v="8.9999999999999993E-3"/>
    <s v="B"/>
  </r>
  <r>
    <m/>
    <x v="47"/>
    <s v="FRENTE"/>
    <n v="258"/>
    <x v="258"/>
    <x v="2"/>
    <x v="30"/>
    <n v="5.6"/>
    <n v="9.5999999999999992E-3"/>
    <n v="9.5999999999999992E-3"/>
    <n v="26236"/>
    <m/>
    <n v="8.9999999999999993E-3"/>
    <s v="B"/>
  </r>
  <r>
    <m/>
    <x v="47"/>
    <s v="FRENTE"/>
    <n v="258"/>
    <x v="258"/>
    <x v="2"/>
    <x v="30"/>
    <n v="5.6"/>
    <n v="1.6299999999999999E-2"/>
    <n v="1.6299999999999999E-2"/>
    <n v="26236"/>
    <m/>
    <n v="8.9999999999999993E-3"/>
    <s v="F"/>
  </r>
  <r>
    <m/>
    <x v="47"/>
    <s v="FRENTE"/>
    <n v="258"/>
    <x v="258"/>
    <x v="2"/>
    <x v="30"/>
    <n v="5.6"/>
    <n v="9.7000000000000003E-3"/>
    <n v="9.7000000000000003E-3"/>
    <n v="26236"/>
    <m/>
    <n v="8.9999999999999993E-3"/>
    <s v="B"/>
  </r>
  <r>
    <m/>
    <x v="40"/>
    <s v="CHIM"/>
    <n v="259"/>
    <x v="259"/>
    <x v="2"/>
    <x v="30"/>
    <n v="5.6"/>
    <n v="5.1999999999999998E-3"/>
    <n v="5.1999999999999998E-3"/>
    <n v="26236"/>
    <m/>
    <n v="1.0999999999999999E-2"/>
    <s v="Descarte"/>
  </r>
  <r>
    <m/>
    <x v="40"/>
    <s v="CHIM"/>
    <n v="259"/>
    <x v="259"/>
    <x v="2"/>
    <x v="30"/>
    <n v="5.6"/>
    <n v="1.4E-2"/>
    <n v="1.4E-2"/>
    <n v="26236"/>
    <m/>
    <n v="1.0999999999999999E-2"/>
    <s v="E"/>
  </r>
  <r>
    <m/>
    <x v="40"/>
    <s v="CHIM"/>
    <n v="259"/>
    <x v="259"/>
    <x v="2"/>
    <x v="30"/>
    <n v="5.6"/>
    <n v="9.5999999999999992E-3"/>
    <n v="9.5999999999999992E-3"/>
    <n v="26236"/>
    <m/>
    <n v="1.0999999999999999E-2"/>
    <s v="B"/>
  </r>
  <r>
    <m/>
    <x v="36"/>
    <s v="FRENTE"/>
    <n v="260"/>
    <x v="260"/>
    <x v="2"/>
    <x v="30"/>
    <n v="5.6"/>
    <n v="1.7100000000000001E-2"/>
    <n v="1.7100000000000001E-2"/>
    <n v="26237"/>
    <m/>
    <n v="1.2999999999999999E-2"/>
    <s v="F"/>
  </r>
  <r>
    <m/>
    <x v="36"/>
    <s v="FRENTE"/>
    <n v="260"/>
    <x v="260"/>
    <x v="2"/>
    <x v="30"/>
    <n v="5.6"/>
    <n v="1.18E-2"/>
    <n v="1.18E-2"/>
    <n v="26237"/>
    <m/>
    <n v="1.2999999999999999E-2"/>
    <s v="C"/>
  </r>
  <r>
    <m/>
    <x v="36"/>
    <s v="FRENTE"/>
    <n v="260"/>
    <x v="260"/>
    <x v="2"/>
    <x v="30"/>
    <n v="5.6"/>
    <n v="1.37E-2"/>
    <n v="1.37E-2"/>
    <n v="26237"/>
    <m/>
    <n v="1.2999999999999999E-2"/>
    <s v="E"/>
  </r>
  <r>
    <m/>
    <x v="36"/>
    <s v="FRENTE"/>
    <n v="260"/>
    <x v="260"/>
    <x v="2"/>
    <x v="30"/>
    <n v="5.6"/>
    <n v="2.29E-2"/>
    <n v="2.29E-2"/>
    <n v="26237"/>
    <m/>
    <n v="1.2999999999999999E-2"/>
    <s v="J"/>
  </r>
  <r>
    <m/>
    <x v="36"/>
    <s v="FRENTE"/>
    <n v="260"/>
    <x v="260"/>
    <x v="2"/>
    <x v="30"/>
    <n v="5.6"/>
    <n v="1.12E-2"/>
    <n v="1.12E-2"/>
    <n v="26237"/>
    <m/>
    <n v="1.2999999999999999E-2"/>
    <s v="C"/>
  </r>
  <r>
    <m/>
    <x v="36"/>
    <s v="FRENTE"/>
    <n v="260"/>
    <x v="260"/>
    <x v="2"/>
    <x v="30"/>
    <n v="5.6"/>
    <n v="1.18E-2"/>
    <n v="1.18E-2"/>
    <n v="26237"/>
    <m/>
    <n v="1.2999999999999999E-2"/>
    <s v="C"/>
  </r>
  <r>
    <m/>
    <x v="36"/>
    <s v="FRENTE"/>
    <n v="260"/>
    <x v="260"/>
    <x v="2"/>
    <x v="30"/>
    <n v="5.6"/>
    <n v="1.4E-2"/>
    <n v="1.4E-2"/>
    <n v="26237"/>
    <m/>
    <n v="1.2999999999999999E-2"/>
    <s v="E"/>
  </r>
  <r>
    <m/>
    <x v="1"/>
    <s v="LEVANTE"/>
    <n v="261"/>
    <x v="261"/>
    <x v="2"/>
    <x v="30"/>
    <n v="5.6"/>
    <n v="2.18E-2"/>
    <n v="2.18E-2"/>
    <n v="26237"/>
    <m/>
    <n v="2.1000000000000001E-2"/>
    <s v="I"/>
  </r>
  <r>
    <m/>
    <x v="0"/>
    <s v="DQ"/>
    <n v="262"/>
    <x v="262"/>
    <x v="3"/>
    <x v="30"/>
    <n v="5.6"/>
    <n v="7.8399999999999997E-2"/>
    <n v="3.6999999999999998E-2"/>
    <n v="26238"/>
    <n v="0.03"/>
    <n v="2.8000000000000001E-2"/>
    <s v="L"/>
  </r>
  <r>
    <m/>
    <x v="0"/>
    <s v="DQ"/>
    <n v="262"/>
    <x v="262"/>
    <x v="3"/>
    <x v="30"/>
    <n v="5.6"/>
    <n v="5.1799999999999999E-2"/>
    <n v="3.6999999999999998E-2"/>
    <n v="26238"/>
    <n v="0.03"/>
    <n v="2.8000000000000001E-2"/>
    <s v="L"/>
  </r>
  <r>
    <m/>
    <x v="0"/>
    <s v="DQ"/>
    <n v="262"/>
    <x v="262"/>
    <x v="3"/>
    <x v="30"/>
    <n v="5.6"/>
    <n v="4.41E-2"/>
    <n v="3.6999999999999998E-2"/>
    <n v="26238"/>
    <n v="0.03"/>
    <n v="2.8000000000000001E-2"/>
    <s v="L"/>
  </r>
  <r>
    <m/>
    <x v="0"/>
    <s v="DQ"/>
    <n v="262"/>
    <x v="262"/>
    <x v="3"/>
    <x v="30"/>
    <n v="5.6"/>
    <n v="4.1399999999999999E-2"/>
    <n v="3.6999999999999998E-2"/>
    <n v="26238"/>
    <n v="0.03"/>
    <n v="2.8000000000000001E-2"/>
    <s v="L"/>
  </r>
  <r>
    <m/>
    <x v="36"/>
    <s v="FRENTE"/>
    <n v="263"/>
    <x v="263"/>
    <x v="3"/>
    <x v="30"/>
    <n v="5.6"/>
    <n v="2.0899999999999998E-2"/>
    <n v="2.0899999999999998E-2"/>
    <n v="26238"/>
    <m/>
    <n v="1.4999999999999999E-2"/>
    <s v="H"/>
  </r>
  <r>
    <m/>
    <x v="36"/>
    <s v="FRENTE"/>
    <n v="263"/>
    <x v="263"/>
    <x v="3"/>
    <x v="30"/>
    <n v="5.6"/>
    <n v="1.9400000000000001E-2"/>
    <n v="1.9400000000000001E-2"/>
    <n v="26238"/>
    <m/>
    <n v="1.4999999999999999E-2"/>
    <s v="H"/>
  </r>
  <r>
    <m/>
    <x v="36"/>
    <s v="FRENTE"/>
    <n v="263"/>
    <x v="263"/>
    <x v="3"/>
    <x v="30"/>
    <n v="5.6"/>
    <n v="2.9000000000000001E-2"/>
    <n v="2.9000000000000001E-2"/>
    <n v="26238"/>
    <m/>
    <n v="1.4999999999999999E-2"/>
    <s v="L"/>
  </r>
  <r>
    <m/>
    <x v="1"/>
    <s v="LEVANTE"/>
    <n v="264"/>
    <x v="264"/>
    <x v="3"/>
    <x v="30"/>
    <n v="5.6"/>
    <n v="1.9800000000000002E-2"/>
    <n v="1.9800000000000002E-2"/>
    <n v="26239"/>
    <m/>
    <n v="2.1000000000000001E-2"/>
    <s v="H"/>
  </r>
  <r>
    <m/>
    <x v="40"/>
    <s v="CHIM"/>
    <n v="265"/>
    <x v="265"/>
    <x v="3"/>
    <x v="30"/>
    <n v="5.6"/>
    <n v="1.0800000000000001E-2"/>
    <n v="1.0800000000000001E-2"/>
    <n v="26239"/>
    <m/>
    <n v="1.0500000000000001E-2"/>
    <s v="C"/>
  </r>
  <r>
    <m/>
    <x v="40"/>
    <s v="CHIM"/>
    <n v="265"/>
    <x v="265"/>
    <x v="3"/>
    <x v="30"/>
    <n v="5.6"/>
    <n v="7.0000000000000001E-3"/>
    <n v="7.0000000000000001E-3"/>
    <n v="26239"/>
    <m/>
    <n v="1.0500000000000001E-2"/>
    <s v="Reserva"/>
  </r>
  <r>
    <m/>
    <x v="0"/>
    <s v="DQ"/>
    <n v="266"/>
    <x v="266"/>
    <x v="2"/>
    <x v="31"/>
    <n v="5.6"/>
    <n v="0.04"/>
    <n v="3.6999999999999998E-2"/>
    <n v="26243"/>
    <n v="0.03"/>
    <n v="2.5000000000000001E-2"/>
    <s v="L"/>
  </r>
  <r>
    <m/>
    <x v="0"/>
    <s v="DQ"/>
    <n v="266"/>
    <x v="266"/>
    <x v="2"/>
    <x v="31"/>
    <n v="5.6"/>
    <n v="4.7399999999999998E-2"/>
    <n v="3.6999999999999998E-2"/>
    <n v="26243"/>
    <n v="0.03"/>
    <n v="2.5000000000000001E-2"/>
    <s v="L"/>
  </r>
  <r>
    <m/>
    <x v="0"/>
    <s v="DQ"/>
    <n v="266"/>
    <x v="266"/>
    <x v="2"/>
    <x v="31"/>
    <n v="5.6"/>
    <n v="3.7999999999999999E-2"/>
    <n v="3.6999999999999998E-2"/>
    <n v="26243"/>
    <n v="0.03"/>
    <n v="2.5000000000000001E-2"/>
    <s v="L"/>
  </r>
  <r>
    <m/>
    <x v="0"/>
    <s v="DQ"/>
    <n v="266"/>
    <x v="266"/>
    <x v="2"/>
    <x v="31"/>
    <n v="5.6"/>
    <n v="2.5899999999999999E-2"/>
    <n v="2.5899999999999999E-2"/>
    <n v="26243"/>
    <n v="2.5899999999999999E-2"/>
    <n v="2.5000000000000001E-2"/>
    <s v="K"/>
  </r>
  <r>
    <m/>
    <x v="0"/>
    <s v="DQ"/>
    <n v="266"/>
    <x v="266"/>
    <x v="2"/>
    <x v="31"/>
    <n v="5.6"/>
    <n v="2.3E-2"/>
    <n v="2.3E-2"/>
    <n v="26243"/>
    <n v="2.3E-2"/>
    <n v="2.5000000000000001E-2"/>
    <s v="J"/>
  </r>
  <r>
    <m/>
    <x v="0"/>
    <s v="DQ"/>
    <n v="266"/>
    <x v="266"/>
    <x v="2"/>
    <x v="31"/>
    <n v="5.6"/>
    <n v="2.24E-2"/>
    <n v="2.24E-2"/>
    <n v="26243"/>
    <n v="2.24E-2"/>
    <n v="2.5000000000000001E-2"/>
    <s v="I"/>
  </r>
  <r>
    <m/>
    <x v="47"/>
    <s v="FRENTE"/>
    <n v="267"/>
    <x v="267"/>
    <x v="2"/>
    <x v="31"/>
    <n v="5.6"/>
    <n v="1.2699999999999999E-2"/>
    <n v="1.2699999999999999E-2"/>
    <n v="26244"/>
    <m/>
    <n v="1.2999999999999999E-2"/>
    <s v="D"/>
  </r>
  <r>
    <m/>
    <x v="47"/>
    <s v="FRENTE"/>
    <n v="267"/>
    <x v="267"/>
    <x v="2"/>
    <x v="31"/>
    <n v="5.6"/>
    <n v="1.12E-2"/>
    <n v="1.12E-2"/>
    <n v="26244"/>
    <m/>
    <n v="1.2999999999999999E-2"/>
    <s v="C"/>
  </r>
  <r>
    <m/>
    <x v="47"/>
    <s v="FRENTE"/>
    <n v="267"/>
    <x v="267"/>
    <x v="2"/>
    <x v="31"/>
    <n v="5.6"/>
    <n v="9.4999999999999998E-3"/>
    <n v="9.4999999999999998E-3"/>
    <n v="26244"/>
    <m/>
    <n v="1.2999999999999999E-2"/>
    <s v="B"/>
  </r>
  <r>
    <m/>
    <x v="47"/>
    <s v="FRENTE"/>
    <n v="267"/>
    <x v="267"/>
    <x v="2"/>
    <x v="31"/>
    <n v="5.6"/>
    <n v="1.15E-2"/>
    <n v="1.15E-2"/>
    <n v="26244"/>
    <m/>
    <n v="1.2999999999999999E-2"/>
    <s v="C"/>
  </r>
  <r>
    <m/>
    <x v="47"/>
    <s v="FRENTE"/>
    <n v="267"/>
    <x v="267"/>
    <x v="2"/>
    <x v="31"/>
    <n v="5.6"/>
    <n v="1.15E-2"/>
    <n v="1.15E-2"/>
    <n v="26244"/>
    <m/>
    <n v="1.2999999999999999E-2"/>
    <s v="C"/>
  </r>
  <r>
    <m/>
    <x v="3"/>
    <s v="LEVANTE"/>
    <n v="268"/>
    <x v="268"/>
    <x v="2"/>
    <x v="31"/>
    <n v="5.6"/>
    <n v="1.3100000000000001E-2"/>
    <n v="1.3100000000000001E-2"/>
    <n v="26244"/>
    <m/>
    <n v="1.4500000000000001E-2"/>
    <s v="D"/>
  </r>
  <r>
    <m/>
    <x v="36"/>
    <s v="FRENTE"/>
    <n v="269"/>
    <x v="269"/>
    <x v="2"/>
    <x v="31"/>
    <n v="5.6"/>
    <n v="1.3299999999999999E-2"/>
    <n v="1.3299999999999999E-2"/>
    <n v="26244"/>
    <m/>
    <n v="1.2999999999999999E-2"/>
    <s v="D"/>
  </r>
  <r>
    <m/>
    <x v="40"/>
    <s v="CHIM"/>
    <n v="270"/>
    <x v="270"/>
    <x v="3"/>
    <x v="31"/>
    <n v="5.6"/>
    <n v="4.0000000000000001E-3"/>
    <n v="4.0000000000000001E-3"/>
    <n v="26245"/>
    <m/>
    <n v="8.9999999999999993E-3"/>
    <s v="Descarte"/>
  </r>
  <r>
    <m/>
    <x v="40"/>
    <s v="CHIM"/>
    <n v="270"/>
    <x v="270"/>
    <x v="3"/>
    <x v="31"/>
    <n v="5.6"/>
    <n v="7.6E-3"/>
    <n v="7.6E-3"/>
    <n v="26245"/>
    <m/>
    <n v="8.9999999999999993E-3"/>
    <s v="A"/>
  </r>
  <r>
    <m/>
    <x v="40"/>
    <s v="CHIM"/>
    <n v="270"/>
    <x v="270"/>
    <x v="3"/>
    <x v="31"/>
    <n v="5.6"/>
    <n v="1.23E-2"/>
    <n v="1.23E-2"/>
    <n v="26245"/>
    <m/>
    <n v="8.9999999999999993E-3"/>
    <s v="D"/>
  </r>
  <r>
    <m/>
    <x v="40"/>
    <s v="CHIM"/>
    <n v="270"/>
    <x v="270"/>
    <x v="3"/>
    <x v="31"/>
    <n v="5.6"/>
    <n v="7.4000000000000003E-3"/>
    <n v="7.4000000000000003E-3"/>
    <n v="26245"/>
    <m/>
    <n v="8.9999999999999993E-3"/>
    <s v="Reserva"/>
  </r>
  <r>
    <m/>
    <x v="40"/>
    <s v="CHIM"/>
    <n v="270"/>
    <x v="270"/>
    <x v="3"/>
    <x v="31"/>
    <n v="5.6"/>
    <n v="7.7999999999999996E-3"/>
    <n v="7.7999999999999996E-3"/>
    <n v="26245"/>
    <m/>
    <n v="8.9999999999999993E-3"/>
    <s v="A"/>
  </r>
  <r>
    <m/>
    <x v="40"/>
    <s v="CHIM"/>
    <n v="270"/>
    <x v="270"/>
    <x v="3"/>
    <x v="31"/>
    <n v="5.6"/>
    <n v="7.4000000000000003E-3"/>
    <n v="7.4000000000000003E-3"/>
    <n v="26245"/>
    <m/>
    <n v="8.9999999999999993E-3"/>
    <s v="Reserva"/>
  </r>
  <r>
    <m/>
    <x v="40"/>
    <s v="CHIM"/>
    <n v="270"/>
    <x v="270"/>
    <x v="3"/>
    <x v="31"/>
    <n v="5.6"/>
    <n v="1.1299999999999999E-2"/>
    <n v="1.1299999999999999E-2"/>
    <n v="26245"/>
    <m/>
    <n v="8.9999999999999993E-3"/>
    <s v="C"/>
  </r>
  <r>
    <m/>
    <x v="3"/>
    <s v="LEVANTE"/>
    <n v="271"/>
    <x v="271"/>
    <x v="3"/>
    <x v="31"/>
    <n v="5.6"/>
    <n v="2.4799999999999999E-2"/>
    <n v="2.4799999999999999E-2"/>
    <n v="26246"/>
    <m/>
    <n v="1.6E-2"/>
    <s v="J"/>
  </r>
  <r>
    <m/>
    <x v="3"/>
    <s v="LEVANTE"/>
    <n v="271"/>
    <x v="271"/>
    <x v="3"/>
    <x v="31"/>
    <n v="5.6"/>
    <n v="1.9099999999999999E-2"/>
    <n v="1.9099999999999999E-2"/>
    <n v="26246"/>
    <m/>
    <n v="1.6E-2"/>
    <s v="H"/>
  </r>
  <r>
    <m/>
    <x v="3"/>
    <s v="LEVANTE"/>
    <n v="271"/>
    <x v="271"/>
    <x v="3"/>
    <x v="31"/>
    <n v="5.6"/>
    <n v="2.76E-2"/>
    <n v="2.76E-2"/>
    <n v="26246"/>
    <m/>
    <n v="1.6E-2"/>
    <s v="L"/>
  </r>
  <r>
    <m/>
    <x v="3"/>
    <s v="LEVANTE"/>
    <n v="271"/>
    <x v="271"/>
    <x v="3"/>
    <x v="31"/>
    <n v="5.6"/>
    <n v="1.6400000000000001E-2"/>
    <n v="1.6400000000000001E-2"/>
    <n v="26246"/>
    <m/>
    <n v="1.6E-2"/>
    <s v="F"/>
  </r>
  <r>
    <m/>
    <x v="3"/>
    <s v="LEVANTE"/>
    <n v="271"/>
    <x v="271"/>
    <x v="3"/>
    <x v="31"/>
    <n v="5.6"/>
    <n v="2.1299999999999999E-2"/>
    <n v="2.1299999999999999E-2"/>
    <n v="26246"/>
    <m/>
    <n v="1.6E-2"/>
    <s v="I"/>
  </r>
  <r>
    <m/>
    <x v="36"/>
    <s v="FRENTE"/>
    <n v="272"/>
    <x v="272"/>
    <x v="3"/>
    <x v="31"/>
    <n v="5.6"/>
    <n v="2.18E-2"/>
    <n v="2.18E-2"/>
    <n v="26246"/>
    <m/>
    <n v="1.4E-2"/>
    <s v="I"/>
  </r>
  <r>
    <m/>
    <x v="36"/>
    <s v="FRENTE"/>
    <n v="272"/>
    <x v="272"/>
    <x v="3"/>
    <x v="31"/>
    <n v="5.6"/>
    <n v="1.37E-2"/>
    <n v="1.37E-2"/>
    <n v="26246"/>
    <m/>
    <n v="1.4E-2"/>
    <s v="E"/>
  </r>
  <r>
    <m/>
    <x v="36"/>
    <s v="FRENTE"/>
    <n v="272"/>
    <x v="272"/>
    <x v="3"/>
    <x v="31"/>
    <n v="5.6"/>
    <n v="1.5599999999999999E-2"/>
    <n v="1.5599999999999999E-2"/>
    <n v="26246"/>
    <m/>
    <n v="1.4E-2"/>
    <s v="F"/>
  </r>
  <r>
    <m/>
    <x v="0"/>
    <s v="DQ"/>
    <n v="273"/>
    <x v="273"/>
    <x v="4"/>
    <x v="31"/>
    <n v="5.6"/>
    <n v="5.3499999999999999E-2"/>
    <n v="3.6999999999999998E-2"/>
    <n v="26248"/>
    <n v="0.03"/>
    <n v="2.5000000000000001E-2"/>
    <s v="L"/>
  </r>
  <r>
    <m/>
    <x v="0"/>
    <s v="DQ"/>
    <n v="273"/>
    <x v="273"/>
    <x v="4"/>
    <x v="31"/>
    <n v="5.6"/>
    <n v="4.1799999999999997E-2"/>
    <n v="3.6999999999999998E-2"/>
    <n v="26248"/>
    <n v="0.03"/>
    <n v="2.5000000000000001E-2"/>
    <s v="L"/>
  </r>
  <r>
    <m/>
    <x v="0"/>
    <s v="DQ"/>
    <n v="274"/>
    <x v="274"/>
    <x v="4"/>
    <x v="31"/>
    <n v="5.6"/>
    <n v="4.8800000000000003E-2"/>
    <n v="3.6999999999999998E-2"/>
    <n v="26248"/>
    <n v="0.03"/>
    <n v="2.5000000000000001E-2"/>
    <s v="L"/>
  </r>
  <r>
    <m/>
    <x v="0"/>
    <s v="DQ"/>
    <n v="274"/>
    <x v="274"/>
    <x v="4"/>
    <x v="31"/>
    <n v="5.6"/>
    <n v="8.3099999999999993E-2"/>
    <n v="3.6999999999999998E-2"/>
    <n v="26248"/>
    <n v="0.03"/>
    <n v="2.5000000000000001E-2"/>
    <s v="L"/>
  </r>
  <r>
    <m/>
    <x v="0"/>
    <s v="DQ"/>
    <n v="274"/>
    <x v="274"/>
    <x v="4"/>
    <x v="31"/>
    <n v="5.6"/>
    <n v="4.9399999999999999E-2"/>
    <n v="3.6999999999999998E-2"/>
    <n v="26248"/>
    <n v="0.03"/>
    <n v="2.5000000000000001E-2"/>
    <s v="L"/>
  </r>
  <r>
    <m/>
    <x v="0"/>
    <s v="DQ"/>
    <n v="274"/>
    <x v="274"/>
    <x v="4"/>
    <x v="31"/>
    <n v="5.6"/>
    <n v="0.1082"/>
    <n v="3.6999999999999998E-2"/>
    <n v="26248"/>
    <n v="0.03"/>
    <n v="2.5000000000000001E-2"/>
    <s v="L"/>
  </r>
  <r>
    <m/>
    <x v="3"/>
    <s v="LEVANTE"/>
    <n v="275"/>
    <x v="275"/>
    <x v="4"/>
    <x v="31"/>
    <n v="5.6"/>
    <n v="1.7899999999999999E-2"/>
    <n v="1.7899999999999999E-2"/>
    <n v="26248"/>
    <m/>
    <n v="1.2999999999999999E-2"/>
    <s v="G"/>
  </r>
  <r>
    <m/>
    <x v="3"/>
    <s v="LEVANTE"/>
    <n v="275"/>
    <x v="275"/>
    <x v="4"/>
    <x v="31"/>
    <n v="5.6"/>
    <n v="1.06E-2"/>
    <n v="1.06E-2"/>
    <n v="26248"/>
    <m/>
    <n v="1.2999999999999999E-2"/>
    <s v="C"/>
  </r>
  <r>
    <m/>
    <x v="36"/>
    <s v="FRENTE"/>
    <n v="276"/>
    <x v="276"/>
    <x v="4"/>
    <x v="31"/>
    <n v="5.6"/>
    <n v="2.4799999999999999E-2"/>
    <n v="2.4799999999999999E-2"/>
    <n v="26249"/>
    <m/>
    <n v="0.01"/>
    <s v="J"/>
  </r>
  <r>
    <m/>
    <x v="36"/>
    <s v="FRENTE"/>
    <n v="276"/>
    <x v="276"/>
    <x v="4"/>
    <x v="31"/>
    <n v="5.6"/>
    <n v="1.17E-2"/>
    <n v="1.17E-2"/>
    <n v="26249"/>
    <m/>
    <n v="0.01"/>
    <s v="C"/>
  </r>
  <r>
    <m/>
    <x v="36"/>
    <s v="FRENTE"/>
    <n v="276"/>
    <x v="276"/>
    <x v="4"/>
    <x v="31"/>
    <n v="5.6"/>
    <n v="8.8999999999999999E-3"/>
    <n v="8.8999999999999999E-3"/>
    <n v="26249"/>
    <m/>
    <n v="0.01"/>
    <s v="A"/>
  </r>
  <r>
    <m/>
    <x v="36"/>
    <s v="FRENTE"/>
    <n v="276"/>
    <x v="276"/>
    <x v="4"/>
    <x v="31"/>
    <n v="5.6"/>
    <n v="2.1600000000000001E-2"/>
    <n v="2.1600000000000001E-2"/>
    <n v="26249"/>
    <m/>
    <n v="0.01"/>
    <s v="I"/>
  </r>
  <r>
    <m/>
    <x v="36"/>
    <s v="FRENTE"/>
    <n v="276"/>
    <x v="276"/>
    <x v="4"/>
    <x v="31"/>
    <n v="5.6"/>
    <n v="1.9699999999999999E-2"/>
    <n v="1.9699999999999999E-2"/>
    <n v="26249"/>
    <m/>
    <n v="0.01"/>
    <s v="H"/>
  </r>
  <r>
    <m/>
    <x v="36"/>
    <s v="FRENTE"/>
    <n v="276"/>
    <x v="276"/>
    <x v="4"/>
    <x v="31"/>
    <n v="5.6"/>
    <n v="1.5599999999999999E-2"/>
    <n v="1.5599999999999999E-2"/>
    <n v="26249"/>
    <m/>
    <n v="0.01"/>
    <s v="F"/>
  </r>
  <r>
    <m/>
    <x v="36"/>
    <s v="FRENTE"/>
    <n v="276"/>
    <x v="276"/>
    <x v="4"/>
    <x v="31"/>
    <n v="5.6"/>
    <n v="2.1299999999999999E-2"/>
    <n v="2.1299999999999999E-2"/>
    <n v="26249"/>
    <m/>
    <n v="0.01"/>
    <s v="I"/>
  </r>
  <r>
    <m/>
    <x v="36"/>
    <s v="FRENTE"/>
    <n v="277"/>
    <x v="277"/>
    <x v="5"/>
    <x v="31"/>
    <n v="5.6"/>
    <n v="2.0500000000000001E-2"/>
    <n v="2.0500000000000001E-2"/>
    <n v="26250"/>
    <m/>
    <n v="1.2E-2"/>
    <s v="H"/>
  </r>
  <r>
    <m/>
    <x v="36"/>
    <s v="FRENTE"/>
    <n v="277"/>
    <x v="277"/>
    <x v="5"/>
    <x v="31"/>
    <n v="5.6"/>
    <n v="0.02"/>
    <n v="0.02"/>
    <n v="26250"/>
    <m/>
    <n v="1.2E-2"/>
    <s v="H"/>
  </r>
  <r>
    <m/>
    <x v="36"/>
    <s v="FRENTE"/>
    <n v="277"/>
    <x v="277"/>
    <x v="5"/>
    <x v="31"/>
    <n v="5.6"/>
    <n v="1.9699999999999999E-2"/>
    <n v="1.9699999999999999E-2"/>
    <n v="26250"/>
    <m/>
    <n v="1.2E-2"/>
    <s v="H"/>
  </r>
  <r>
    <m/>
    <x v="36"/>
    <s v="FRENTE"/>
    <n v="277"/>
    <x v="277"/>
    <x v="5"/>
    <x v="31"/>
    <n v="5.6"/>
    <n v="1.5800000000000002E-2"/>
    <n v="1.5800000000000002E-2"/>
    <n v="26250"/>
    <m/>
    <n v="1.2E-2"/>
    <s v="F"/>
  </r>
  <r>
    <m/>
    <x v="36"/>
    <s v="FRENTE"/>
    <n v="277"/>
    <x v="277"/>
    <x v="5"/>
    <x v="31"/>
    <n v="5.6"/>
    <n v="1.0200000000000001E-2"/>
    <n v="1.0200000000000001E-2"/>
    <n v="26250"/>
    <m/>
    <n v="1.2E-2"/>
    <s v="B"/>
  </r>
  <r>
    <m/>
    <x v="40"/>
    <s v="CHIM"/>
    <n v="278"/>
    <x v="278"/>
    <x v="5"/>
    <x v="31"/>
    <n v="5.6"/>
    <n v="4.1000000000000003E-3"/>
    <n v="4.1000000000000003E-3"/>
    <n v="26250"/>
    <m/>
    <n v="8.0000000000000002E-3"/>
    <s v="Descarte"/>
  </r>
  <r>
    <m/>
    <x v="40"/>
    <s v="CHIM"/>
    <n v="278"/>
    <x v="278"/>
    <x v="5"/>
    <x v="31"/>
    <n v="5.6"/>
    <n v="1.04E-2"/>
    <n v="1.04E-2"/>
    <n v="26250"/>
    <m/>
    <n v="8.0000000000000002E-3"/>
    <s v="B"/>
  </r>
  <r>
    <m/>
    <x v="40"/>
    <s v="CHIM"/>
    <n v="278"/>
    <x v="278"/>
    <x v="5"/>
    <x v="31"/>
    <n v="5.6"/>
    <n v="1.17E-2"/>
    <n v="1.17E-2"/>
    <n v="26250"/>
    <m/>
    <n v="8.0000000000000002E-3"/>
    <s v="C"/>
  </r>
  <r>
    <m/>
    <x v="40"/>
    <s v="CHIM"/>
    <n v="278"/>
    <x v="278"/>
    <x v="5"/>
    <x v="31"/>
    <n v="5.6"/>
    <n v="1.06E-2"/>
    <n v="1.06E-2"/>
    <n v="26250"/>
    <m/>
    <n v="8.0000000000000002E-3"/>
    <s v="C"/>
  </r>
  <r>
    <m/>
    <x v="0"/>
    <s v="DQ"/>
    <n v="279"/>
    <x v="279"/>
    <x v="2"/>
    <x v="32"/>
    <n v="5.6"/>
    <n v="4.36E-2"/>
    <n v="3.6999999999999998E-2"/>
    <n v="26251"/>
    <n v="0.03"/>
    <n v="2.5000000000000001E-2"/>
    <s v="L"/>
  </r>
  <r>
    <m/>
    <x v="0"/>
    <s v="DQ"/>
    <n v="279"/>
    <x v="279"/>
    <x v="2"/>
    <x v="32"/>
    <n v="5.6"/>
    <n v="4.41E-2"/>
    <n v="3.6999999999999998E-2"/>
    <n v="26251"/>
    <n v="0.03"/>
    <n v="2.5000000000000001E-2"/>
    <s v="L"/>
  </r>
  <r>
    <m/>
    <x v="0"/>
    <s v="DQ"/>
    <n v="279"/>
    <x v="279"/>
    <x v="2"/>
    <x v="32"/>
    <n v="5.6"/>
    <n v="4.82E-2"/>
    <n v="3.6999999999999998E-2"/>
    <n v="26251"/>
    <n v="0.03"/>
    <n v="2.5000000000000001E-2"/>
    <s v="L"/>
  </r>
  <r>
    <m/>
    <x v="0"/>
    <s v="DQ"/>
    <n v="279"/>
    <x v="279"/>
    <x v="2"/>
    <x v="32"/>
    <n v="5.6"/>
    <n v="3.8600000000000002E-2"/>
    <n v="3.6999999999999998E-2"/>
    <n v="26251"/>
    <n v="0.03"/>
    <n v="2.5000000000000001E-2"/>
    <s v="L"/>
  </r>
  <r>
    <m/>
    <x v="0"/>
    <s v="DQ"/>
    <n v="279"/>
    <x v="279"/>
    <x v="2"/>
    <x v="32"/>
    <n v="5.6"/>
    <n v="4.3099999999999999E-2"/>
    <n v="3.6999999999999998E-2"/>
    <n v="26251"/>
    <n v="0.03"/>
    <n v="2.5000000000000001E-2"/>
    <s v="L"/>
  </r>
  <r>
    <m/>
    <x v="0"/>
    <s v="DQ"/>
    <n v="279"/>
    <x v="279"/>
    <x v="2"/>
    <x v="32"/>
    <n v="5.6"/>
    <n v="2.5600000000000001E-2"/>
    <n v="2.5600000000000001E-2"/>
    <n v="26251"/>
    <n v="2.5600000000000001E-2"/>
    <n v="2.5000000000000001E-2"/>
    <s v="K"/>
  </r>
  <r>
    <m/>
    <x v="0"/>
    <s v="DQ"/>
    <n v="279"/>
    <x v="279"/>
    <x v="2"/>
    <x v="32"/>
    <n v="5.6"/>
    <n v="3.0499999999999999E-2"/>
    <n v="3.0499999999999999E-2"/>
    <n v="26251"/>
    <n v="0.03"/>
    <n v="2.5000000000000001E-2"/>
    <s v="L"/>
  </r>
  <r>
    <m/>
    <x v="0"/>
    <s v="DQ"/>
    <n v="279"/>
    <x v="279"/>
    <x v="2"/>
    <x v="32"/>
    <n v="5.6"/>
    <n v="1.37E-2"/>
    <n v="1.37E-2"/>
    <n v="26251"/>
    <n v="1.37E-2"/>
    <n v="2.5000000000000001E-2"/>
    <s v="E"/>
  </r>
  <r>
    <m/>
    <x v="0"/>
    <s v="DQ"/>
    <n v="279"/>
    <x v="279"/>
    <x v="2"/>
    <x v="32"/>
    <n v="5.6"/>
    <n v="1.7999999999999999E-2"/>
    <n v="1.7999999999999999E-2"/>
    <n v="26251"/>
    <n v="1.7999999999999999E-2"/>
    <n v="2.5000000000000001E-2"/>
    <s v="G"/>
  </r>
  <r>
    <m/>
    <x v="0"/>
    <s v="DQ"/>
    <n v="279"/>
    <x v="279"/>
    <x v="2"/>
    <x v="32"/>
    <n v="5.6"/>
    <n v="1.8200000000000001E-2"/>
    <n v="1.8200000000000001E-2"/>
    <n v="26251"/>
    <n v="1.8200000000000001E-2"/>
    <n v="2.5000000000000001E-2"/>
    <s v="G"/>
  </r>
  <r>
    <m/>
    <x v="3"/>
    <s v="LEVANTE"/>
    <n v="280"/>
    <x v="280"/>
    <x v="2"/>
    <x v="32"/>
    <n v="5.6"/>
    <n v="2.01E-2"/>
    <n v="2.01E-2"/>
    <n v="26251"/>
    <m/>
    <n v="1.2999999999999999E-2"/>
    <s v="H"/>
  </r>
  <r>
    <m/>
    <x v="45"/>
    <s v="LEVANTE"/>
    <n v="281"/>
    <x v="281"/>
    <x v="2"/>
    <x v="32"/>
    <n v="5.6"/>
    <n v="6.1999999999999998E-3"/>
    <n v="6.1999999999999998E-3"/>
    <n v="26252"/>
    <m/>
    <n v="6.0000000000000001E-3"/>
    <s v="Reserva"/>
  </r>
  <r>
    <m/>
    <x v="45"/>
    <s v="LEVANTE"/>
    <n v="281"/>
    <x v="281"/>
    <x v="2"/>
    <x v="32"/>
    <n v="5.6"/>
    <n v="5.5999999999999999E-3"/>
    <n v="5.5999999999999999E-3"/>
    <n v="26252"/>
    <m/>
    <n v="6.0000000000000001E-3"/>
    <s v="Descarte"/>
  </r>
  <r>
    <m/>
    <x v="45"/>
    <s v="LEVANTE"/>
    <n v="281"/>
    <x v="281"/>
    <x v="2"/>
    <x v="32"/>
    <n v="5.6"/>
    <n v="7.1999999999999998E-3"/>
    <n v="7.1999999999999998E-3"/>
    <n v="26252"/>
    <m/>
    <n v="6.0000000000000001E-3"/>
    <s v="Reserva"/>
  </r>
  <r>
    <m/>
    <x v="45"/>
    <s v="LEVANTE"/>
    <n v="281"/>
    <x v="281"/>
    <x v="2"/>
    <x v="32"/>
    <n v="5.6"/>
    <n v="7.4000000000000003E-3"/>
    <n v="7.4000000000000003E-3"/>
    <n v="26252"/>
    <m/>
    <n v="6.0000000000000001E-3"/>
    <s v="Reserva"/>
  </r>
  <r>
    <m/>
    <x v="45"/>
    <s v="LEVANTE"/>
    <n v="281"/>
    <x v="281"/>
    <x v="2"/>
    <x v="32"/>
    <n v="5.6"/>
    <n v="5.4000000000000003E-3"/>
    <n v="5.4000000000000003E-3"/>
    <n v="26252"/>
    <m/>
    <n v="6.0000000000000001E-3"/>
    <s v="Descarte"/>
  </r>
  <r>
    <m/>
    <x v="45"/>
    <s v="LEVANTE"/>
    <n v="281"/>
    <x v="281"/>
    <x v="2"/>
    <x v="32"/>
    <n v="5.6"/>
    <n v="1.23E-2"/>
    <n v="1.23E-2"/>
    <n v="26252"/>
    <m/>
    <n v="6.0000000000000001E-3"/>
    <s v="D"/>
  </r>
  <r>
    <m/>
    <x v="45"/>
    <s v="LEVANTE"/>
    <n v="281"/>
    <x v="281"/>
    <x v="2"/>
    <x v="32"/>
    <n v="5.6"/>
    <n v="7.4000000000000003E-3"/>
    <n v="7.4000000000000003E-3"/>
    <n v="26252"/>
    <m/>
    <n v="6.0000000000000001E-3"/>
    <s v="Reserva"/>
  </r>
  <r>
    <m/>
    <x v="45"/>
    <s v="LEVANTE"/>
    <n v="281"/>
    <x v="281"/>
    <x v="2"/>
    <x v="32"/>
    <n v="5.6"/>
    <n v="8.6999999999999994E-3"/>
    <n v="8.6999999999999994E-3"/>
    <n v="26252"/>
    <m/>
    <n v="6.0000000000000001E-3"/>
    <s v="A"/>
  </r>
  <r>
    <m/>
    <x v="45"/>
    <s v="LEVANTE"/>
    <n v="281"/>
    <x v="281"/>
    <x v="2"/>
    <x v="32"/>
    <n v="5.6"/>
    <n v="5.8999999999999999E-3"/>
    <n v="5.8999999999999999E-3"/>
    <n v="26252"/>
    <m/>
    <n v="6.0000000000000001E-3"/>
    <s v="Descarte"/>
  </r>
  <r>
    <m/>
    <x v="45"/>
    <s v="LEVANTE"/>
    <n v="281"/>
    <x v="281"/>
    <x v="2"/>
    <x v="32"/>
    <n v="5.6"/>
    <n v="6.4000000000000003E-3"/>
    <n v="6.4000000000000003E-3"/>
    <n v="26252"/>
    <m/>
    <n v="6.0000000000000001E-3"/>
    <s v="Reserva"/>
  </r>
  <r>
    <m/>
    <x v="0"/>
    <s v="DQ"/>
    <n v="282"/>
    <x v="282"/>
    <x v="3"/>
    <x v="32"/>
    <n v="5.6"/>
    <n v="3.5999999999999997E-2"/>
    <n v="3.5999999999999997E-2"/>
    <n v="2653"/>
    <n v="0.03"/>
    <n v="2.3E-2"/>
    <s v="L"/>
  </r>
  <r>
    <m/>
    <x v="0"/>
    <s v="DQ"/>
    <n v="282"/>
    <x v="282"/>
    <x v="3"/>
    <x v="32"/>
    <n v="5.6"/>
    <n v="3.5900000000000001E-2"/>
    <n v="3.5900000000000001E-2"/>
    <n v="2653"/>
    <n v="0.03"/>
    <n v="2.3E-2"/>
    <s v="L"/>
  </r>
  <r>
    <m/>
    <x v="0"/>
    <s v="DQ"/>
    <n v="282"/>
    <x v="282"/>
    <x v="3"/>
    <x v="32"/>
    <n v="5.6"/>
    <n v="3.3300000000000003E-2"/>
    <n v="3.3300000000000003E-2"/>
    <n v="2653"/>
    <n v="0.03"/>
    <n v="2.3E-2"/>
    <s v="L"/>
  </r>
  <r>
    <m/>
    <x v="3"/>
    <s v="LEVANTE"/>
    <n v="283"/>
    <x v="283"/>
    <x v="3"/>
    <x v="32"/>
    <n v="5.6"/>
    <n v="2.9100000000000001E-2"/>
    <n v="2.9100000000000001E-2"/>
    <n v="2653"/>
    <m/>
    <n v="1.6E-2"/>
    <s v="L"/>
  </r>
  <r>
    <m/>
    <x v="3"/>
    <s v="LEVANTE"/>
    <n v="283"/>
    <x v="283"/>
    <x v="3"/>
    <x v="32"/>
    <n v="5.6"/>
    <n v="1.9599999999999999E-2"/>
    <n v="1.9599999999999999E-2"/>
    <n v="2653"/>
    <m/>
    <n v="1.6E-2"/>
    <s v="H"/>
  </r>
  <r>
    <m/>
    <x v="36"/>
    <s v="FRENTE"/>
    <n v="284"/>
    <x v="284"/>
    <x v="3"/>
    <x v="32"/>
    <n v="5.6"/>
    <n v="2.07E-2"/>
    <n v="2.07E-2"/>
    <n v="26254"/>
    <m/>
    <n v="1.2E-2"/>
    <s v="H"/>
  </r>
  <r>
    <m/>
    <x v="36"/>
    <s v="FRENTE"/>
    <n v="284"/>
    <x v="284"/>
    <x v="3"/>
    <x v="32"/>
    <n v="5.6"/>
    <n v="1.9900000000000001E-2"/>
    <n v="1.9900000000000001E-2"/>
    <n v="26254"/>
    <m/>
    <n v="1.2E-2"/>
    <s v="H"/>
  </r>
  <r>
    <m/>
    <x v="36"/>
    <s v="FRENTE"/>
    <n v="284"/>
    <x v="284"/>
    <x v="3"/>
    <x v="32"/>
    <n v="5.6"/>
    <n v="2.1399999999999999E-2"/>
    <n v="2.1399999999999999E-2"/>
    <n v="26254"/>
    <m/>
    <n v="1.2E-2"/>
    <s v="I"/>
  </r>
  <r>
    <m/>
    <x v="36"/>
    <s v="FRENTE"/>
    <n v="284"/>
    <x v="284"/>
    <x v="3"/>
    <x v="32"/>
    <n v="5.6"/>
    <n v="1.2200000000000001E-2"/>
    <n v="1.2200000000000001E-2"/>
    <n v="26254"/>
    <m/>
    <n v="1.2E-2"/>
    <s v="D"/>
  </r>
  <r>
    <m/>
    <x v="48"/>
    <s v="REC"/>
    <n v="285"/>
    <x v="285"/>
    <x v="4"/>
    <x v="32"/>
    <n v="5.6"/>
    <n v="2.35E-2"/>
    <n v="2.35E-2"/>
    <n v="26257"/>
    <m/>
    <n v="8.0000000000000002E-3"/>
    <s v="J"/>
  </r>
  <r>
    <m/>
    <x v="48"/>
    <s v="REC"/>
    <n v="285"/>
    <x v="285"/>
    <x v="4"/>
    <x v="32"/>
    <n v="5.6"/>
    <n v="1.7600000000000001E-2"/>
    <n v="1.7600000000000001E-2"/>
    <n v="26257"/>
    <m/>
    <n v="8.0000000000000002E-3"/>
    <s v="G"/>
  </r>
  <r>
    <m/>
    <x v="0"/>
    <s v="DQ"/>
    <n v="286"/>
    <x v="286"/>
    <x v="4"/>
    <x v="32"/>
    <n v="5.6"/>
    <n v="4.4499999999999998E-2"/>
    <n v="3.6999999999999998E-2"/>
    <n v="26257"/>
    <n v="0.03"/>
    <n v="2.5000000000000001E-2"/>
    <s v="L"/>
  </r>
  <r>
    <m/>
    <x v="0"/>
    <s v="DQ"/>
    <n v="286"/>
    <x v="286"/>
    <x v="4"/>
    <x v="32"/>
    <n v="5.6"/>
    <n v="4.8599999999999997E-2"/>
    <n v="3.6999999999999998E-2"/>
    <n v="26257"/>
    <n v="0.03"/>
    <n v="2.5000000000000001E-2"/>
    <s v="L"/>
  </r>
  <r>
    <m/>
    <x v="0"/>
    <s v="DQ"/>
    <n v="286"/>
    <x v="286"/>
    <x v="4"/>
    <x v="32"/>
    <n v="5.6"/>
    <n v="4.1599999999999998E-2"/>
    <n v="3.6999999999999998E-2"/>
    <n v="26257"/>
    <n v="0.03"/>
    <n v="2.5000000000000001E-2"/>
    <s v="L"/>
  </r>
  <r>
    <m/>
    <x v="0"/>
    <s v="DQ"/>
    <n v="286"/>
    <x v="286"/>
    <x v="4"/>
    <x v="32"/>
    <n v="5.6"/>
    <n v="2.8899999999999999E-2"/>
    <n v="2.8899999999999999E-2"/>
    <n v="26257"/>
    <n v="2.8899999999999999E-2"/>
    <n v="2.5000000000000001E-2"/>
    <s v="L"/>
  </r>
  <r>
    <m/>
    <x v="36"/>
    <s v="FRENTE"/>
    <n v="287"/>
    <x v="287"/>
    <x v="4"/>
    <x v="32"/>
    <n v="5.6"/>
    <n v="2.6599999999999999E-2"/>
    <n v="2.6599999999999999E-2"/>
    <n v="26257"/>
    <m/>
    <n v="0.01"/>
    <s v="K"/>
  </r>
  <r>
    <m/>
    <x v="49"/>
    <s v="BANCO"/>
    <n v="288"/>
    <x v="288"/>
    <x v="4"/>
    <x v="32"/>
    <n v="5.6"/>
    <n v="4.3400000000000001E-2"/>
    <n v="3.6999999999999998E-2"/>
    <n v="26257"/>
    <n v="0.03"/>
    <n v="1.2E-2"/>
    <s v="L"/>
  </r>
  <r>
    <m/>
    <x v="49"/>
    <s v="BANCO"/>
    <n v="288"/>
    <x v="288"/>
    <x v="4"/>
    <x v="32"/>
    <n v="5.6"/>
    <n v="3.1300000000000001E-2"/>
    <n v="3.1300000000000001E-2"/>
    <n v="26257"/>
    <n v="0.03"/>
    <n v="1.2E-2"/>
    <s v="L"/>
  </r>
  <r>
    <m/>
    <x v="3"/>
    <s v="LEVANTE"/>
    <n v="289"/>
    <x v="289"/>
    <x v="4"/>
    <x v="32"/>
    <n v="5.6"/>
    <n v="1.78E-2"/>
    <n v="1.78E-2"/>
    <n v="26258"/>
    <m/>
    <n v="1.6E-2"/>
    <s v="G"/>
  </r>
  <r>
    <m/>
    <x v="3"/>
    <s v="LEVANTE"/>
    <n v="289"/>
    <x v="289"/>
    <x v="4"/>
    <x v="32"/>
    <n v="5.6"/>
    <n v="2.7E-2"/>
    <n v="2.7E-2"/>
    <n v="26258"/>
    <m/>
    <n v="1.6E-2"/>
    <s v="K"/>
  </r>
  <r>
    <m/>
    <x v="3"/>
    <s v="LEVANTE"/>
    <n v="289"/>
    <x v="289"/>
    <x v="4"/>
    <x v="32"/>
    <n v="5.6"/>
    <n v="2.92E-2"/>
    <n v="2.92E-2"/>
    <n v="26258"/>
    <m/>
    <n v="1.6E-2"/>
    <s v="L"/>
  </r>
  <r>
    <m/>
    <x v="41"/>
    <s v="CHIM"/>
    <n v="290"/>
    <x v="290"/>
    <x v="4"/>
    <x v="32"/>
    <n v="5.6"/>
    <n v="5.1000000000000004E-3"/>
    <n v="5.1000000000000004E-3"/>
    <n v="26258"/>
    <m/>
    <n v="8.0000000000000002E-3"/>
    <s v="Descarte"/>
  </r>
  <r>
    <m/>
    <x v="41"/>
    <s v="CHIM"/>
    <n v="290"/>
    <x v="290"/>
    <x v="4"/>
    <x v="32"/>
    <n v="5.6"/>
    <n v="4.5999999999999999E-3"/>
    <n v="4.5999999999999999E-3"/>
    <n v="26258"/>
    <m/>
    <n v="8.0000000000000002E-3"/>
    <s v="Descarte"/>
  </r>
  <r>
    <m/>
    <x v="41"/>
    <s v="CHIM"/>
    <n v="290"/>
    <x v="290"/>
    <x v="4"/>
    <x v="32"/>
    <n v="5.6"/>
    <n v="1.17E-2"/>
    <n v="1.17E-2"/>
    <n v="26258"/>
    <m/>
    <n v="8.0000000000000002E-3"/>
    <s v="C"/>
  </r>
  <r>
    <m/>
    <x v="41"/>
    <s v="CHIM"/>
    <n v="290"/>
    <x v="290"/>
    <x v="4"/>
    <x v="32"/>
    <n v="5.6"/>
    <n v="9.1999999999999998E-3"/>
    <n v="9.1999999999999998E-3"/>
    <n v="26258"/>
    <m/>
    <n v="8.0000000000000002E-3"/>
    <s v="B"/>
  </r>
  <r>
    <m/>
    <x v="49"/>
    <s v="BANCO"/>
    <n v="291"/>
    <x v="291"/>
    <x v="5"/>
    <x v="32"/>
    <n v="5.6"/>
    <n v="2.8799999999999999E-2"/>
    <n v="2.8799999999999999E-2"/>
    <n v="26259"/>
    <n v="2.8799999999999999E-2"/>
    <n v="1.4E-2"/>
    <s v="L"/>
  </r>
  <r>
    <m/>
    <x v="49"/>
    <s v="BANCO"/>
    <n v="291"/>
    <x v="291"/>
    <x v="5"/>
    <x v="32"/>
    <n v="5.6"/>
    <n v="4.5600000000000002E-2"/>
    <n v="3.6999999999999998E-2"/>
    <n v="26259"/>
    <n v="0.03"/>
    <n v="1.4E-2"/>
    <s v="L"/>
  </r>
  <r>
    <m/>
    <x v="49"/>
    <s v="BANCO"/>
    <n v="291"/>
    <x v="291"/>
    <x v="5"/>
    <x v="32"/>
    <n v="5.6"/>
    <n v="4.4400000000000002E-2"/>
    <n v="3.6999999999999998E-2"/>
    <n v="26259"/>
    <n v="0.03"/>
    <n v="1.4E-2"/>
    <s v="L"/>
  </r>
  <r>
    <m/>
    <x v="3"/>
    <s v="LEVANTE"/>
    <n v="292"/>
    <x v="292"/>
    <x v="5"/>
    <x v="32"/>
    <n v="5.6"/>
    <n v="1.9099999999999999E-2"/>
    <n v="1.9099999999999999E-2"/>
    <n v="26259"/>
    <m/>
    <n v="1.2999999999999999E-2"/>
    <s v="H"/>
  </r>
  <r>
    <m/>
    <x v="3"/>
    <s v="LEVANTE"/>
    <n v="292"/>
    <x v="292"/>
    <x v="5"/>
    <x v="32"/>
    <n v="5.6"/>
    <n v="2.2200000000000001E-2"/>
    <n v="2.2200000000000001E-2"/>
    <n v="26259"/>
    <m/>
    <n v="1.2999999999999999E-2"/>
    <s v="I"/>
  </r>
  <r>
    <m/>
    <x v="3"/>
    <s v="LEVANTE"/>
    <n v="292"/>
    <x v="292"/>
    <x v="5"/>
    <x v="32"/>
    <n v="5.6"/>
    <n v="1.46E-2"/>
    <n v="1.46E-2"/>
    <n v="26259"/>
    <m/>
    <n v="1.2999999999999999E-2"/>
    <s v="E"/>
  </r>
  <r>
    <m/>
    <x v="3"/>
    <s v="LEVANTE"/>
    <n v="292"/>
    <x v="292"/>
    <x v="5"/>
    <x v="32"/>
    <n v="5.6"/>
    <n v="3.1399999999999997E-2"/>
    <n v="3.1399999999999997E-2"/>
    <n v="26259"/>
    <m/>
    <n v="1.2999999999999999E-2"/>
    <s v="L"/>
  </r>
  <r>
    <m/>
    <x v="0"/>
    <s v="DQ"/>
    <n v="293"/>
    <x v="293"/>
    <x v="5"/>
    <x v="32"/>
    <n v="5.6"/>
    <n v="2.87E-2"/>
    <n v="2.87E-2"/>
    <n v="26259"/>
    <m/>
    <n v="1.6E-2"/>
    <s v="L"/>
  </r>
  <r>
    <m/>
    <x v="0"/>
    <s v="DQ"/>
    <n v="293"/>
    <x v="293"/>
    <x v="5"/>
    <x v="32"/>
    <n v="5.6"/>
    <n v="8.8999999999999999E-3"/>
    <n v="8.8999999999999999E-3"/>
    <n v="26259"/>
    <m/>
    <n v="1.6E-2"/>
    <s v="A"/>
  </r>
  <r>
    <m/>
    <x v="47"/>
    <s v="FRENTE"/>
    <n v="294"/>
    <x v="294"/>
    <x v="5"/>
    <x v="32"/>
    <n v="5.6"/>
    <n v="5.5999999999999999E-3"/>
    <n v="5.5999999999999999E-3"/>
    <n v="26260"/>
    <m/>
    <n v="8.9999999999999993E-3"/>
    <s v="Descarte"/>
  </r>
  <r>
    <m/>
    <x v="47"/>
    <s v="FRENTE"/>
    <n v="294"/>
    <x v="294"/>
    <x v="5"/>
    <x v="32"/>
    <n v="5.6"/>
    <n v="7.4000000000000003E-3"/>
    <n v="7.4000000000000003E-3"/>
    <n v="26260"/>
    <m/>
    <n v="8.9999999999999993E-3"/>
    <s v="Reserva"/>
  </r>
  <r>
    <m/>
    <x v="47"/>
    <s v="FRENTE"/>
    <n v="294"/>
    <x v="294"/>
    <x v="5"/>
    <x v="32"/>
    <n v="5.6"/>
    <n v="5.7000000000000002E-3"/>
    <n v="5.7000000000000002E-3"/>
    <n v="26260"/>
    <m/>
    <n v="8.9999999999999993E-3"/>
    <s v="Descarte"/>
  </r>
  <r>
    <m/>
    <x v="47"/>
    <s v="FRENTE"/>
    <n v="294"/>
    <x v="294"/>
    <x v="5"/>
    <x v="32"/>
    <n v="5.6"/>
    <n v="6.7000000000000002E-3"/>
    <n v="6.7000000000000002E-3"/>
    <n v="26260"/>
    <m/>
    <n v="8.9999999999999993E-3"/>
    <s v="Reserva"/>
  </r>
  <r>
    <m/>
    <x v="47"/>
    <s v="FRENTE"/>
    <n v="295"/>
    <x v="295"/>
    <x v="5"/>
    <x v="32"/>
    <n v="5.6"/>
    <n v="7.3000000000000001E-3"/>
    <n v="7.3000000000000001E-3"/>
    <n v="26260"/>
    <m/>
    <n v="8.0000000000000002E-3"/>
    <s v="Reserva"/>
  </r>
  <r>
    <m/>
    <x v="47"/>
    <s v="FRENTE"/>
    <n v="295"/>
    <x v="295"/>
    <x v="5"/>
    <x v="32"/>
    <n v="5.6"/>
    <n v="1.32E-2"/>
    <n v="1.32E-2"/>
    <n v="26260"/>
    <m/>
    <n v="8.0000000000000002E-3"/>
    <s v="D"/>
  </r>
  <r>
    <m/>
    <x v="49"/>
    <s v="BANCO"/>
    <n v="296"/>
    <x v="296"/>
    <x v="2"/>
    <x v="33"/>
    <n v="5.6"/>
    <n v="2.9100000000000001E-2"/>
    <n v="2.9100000000000001E-2"/>
    <n v="26261"/>
    <n v="2.9100000000000001E-2"/>
    <n v="1.6E-2"/>
    <s v="L"/>
  </r>
  <r>
    <m/>
    <x v="49"/>
    <s v="BANCO"/>
    <n v="296"/>
    <x v="296"/>
    <x v="2"/>
    <x v="33"/>
    <n v="5.6"/>
    <n v="4.24E-2"/>
    <n v="3.6999999999999998E-2"/>
    <n v="26261"/>
    <n v="0.03"/>
    <n v="1.6E-2"/>
    <s v="L"/>
  </r>
  <r>
    <m/>
    <x v="49"/>
    <s v="BANCO"/>
    <n v="296"/>
    <x v="296"/>
    <x v="2"/>
    <x v="33"/>
    <n v="5.6"/>
    <n v="4.3700000000000003E-2"/>
    <n v="3.6999999999999998E-2"/>
    <n v="26261"/>
    <n v="0.03"/>
    <n v="1.6E-2"/>
    <s v="L"/>
  </r>
  <r>
    <m/>
    <x v="49"/>
    <s v="BANCO"/>
    <n v="296"/>
    <x v="296"/>
    <x v="2"/>
    <x v="33"/>
    <n v="5.6"/>
    <n v="5.0799999999999998E-2"/>
    <n v="3.6999999999999998E-2"/>
    <n v="26261"/>
    <n v="0.03"/>
    <n v="1.6E-2"/>
    <s v="L"/>
  </r>
  <r>
    <m/>
    <x v="49"/>
    <s v="BANCO"/>
    <n v="296"/>
    <x v="296"/>
    <x v="2"/>
    <x v="33"/>
    <n v="5.6"/>
    <n v="4.4299999999999999E-2"/>
    <n v="3.6999999999999998E-2"/>
    <n v="26261"/>
    <n v="0.03"/>
    <n v="1.6E-2"/>
    <s v="L"/>
  </r>
  <r>
    <m/>
    <x v="49"/>
    <s v="BANCO"/>
    <n v="296"/>
    <x v="296"/>
    <x v="2"/>
    <x v="33"/>
    <n v="5.6"/>
    <n v="1.8800000000000001E-2"/>
    <n v="1.8800000000000001E-2"/>
    <n v="26261"/>
    <n v="1.8800000000000001E-2"/>
    <n v="1.6E-2"/>
    <s v="G"/>
  </r>
  <r>
    <m/>
    <x v="50"/>
    <s v="CHIM"/>
    <n v="297"/>
    <x v="297"/>
    <x v="2"/>
    <x v="33"/>
    <n v="5.6"/>
    <n v="7.7999999999999996E-3"/>
    <n v="7.7999999999999996E-3"/>
    <n v="26261"/>
    <m/>
    <n v="7.0000000000000001E-3"/>
    <s v="A"/>
  </r>
  <r>
    <m/>
    <x v="50"/>
    <s v="CHIM"/>
    <n v="297"/>
    <x v="297"/>
    <x v="2"/>
    <x v="33"/>
    <n v="5.6"/>
    <n v="6.7999999999999996E-3"/>
    <n v="6.7999999999999996E-3"/>
    <n v="26261"/>
    <m/>
    <n v="7.0000000000000001E-3"/>
    <s v="Reserva"/>
  </r>
  <r>
    <m/>
    <x v="50"/>
    <s v="CHIM"/>
    <n v="297"/>
    <x v="297"/>
    <x v="2"/>
    <x v="33"/>
    <n v="5.6"/>
    <n v="7.7999999999999996E-3"/>
    <n v="7.7999999999999996E-3"/>
    <n v="26261"/>
    <m/>
    <n v="7.0000000000000001E-3"/>
    <s v="A"/>
  </r>
  <r>
    <m/>
    <x v="49"/>
    <s v="BANCO"/>
    <n v="298"/>
    <x v="298"/>
    <x v="3"/>
    <x v="33"/>
    <n v="5.6"/>
    <n v="2.1899999999999999E-2"/>
    <n v="2.1899999999999999E-2"/>
    <n v="26262"/>
    <n v="2.1899999999999999E-2"/>
    <n v="1.7999999999999999E-2"/>
    <s v="I"/>
  </r>
  <r>
    <m/>
    <x v="49"/>
    <s v="BANCO"/>
    <n v="298"/>
    <x v="298"/>
    <x v="3"/>
    <x v="33"/>
    <n v="5.6"/>
    <n v="5.3999999999999999E-2"/>
    <n v="3.6999999999999998E-2"/>
    <n v="26262"/>
    <n v="0.03"/>
    <n v="1.7999999999999999E-2"/>
    <s v="L"/>
  </r>
  <r>
    <m/>
    <x v="49"/>
    <s v="BANCO"/>
    <n v="298"/>
    <x v="298"/>
    <x v="3"/>
    <x v="33"/>
    <n v="5.6"/>
    <n v="5.4199999999999998E-2"/>
    <n v="3.6999999999999998E-2"/>
    <n v="26262"/>
    <n v="0.03"/>
    <n v="1.7999999999999999E-2"/>
    <s v="L"/>
  </r>
  <r>
    <m/>
    <x v="49"/>
    <s v="BANCO"/>
    <n v="298"/>
    <x v="298"/>
    <x v="3"/>
    <x v="33"/>
    <n v="5.6"/>
    <n v="2.9399999999999999E-2"/>
    <n v="2.9399999999999999E-2"/>
    <n v="26262"/>
    <n v="2.9399999999999999E-2"/>
    <n v="1.7999999999999999E-2"/>
    <s v="L"/>
  </r>
  <r>
    <m/>
    <x v="40"/>
    <s v="CHIM"/>
    <n v="299"/>
    <x v="299"/>
    <x v="3"/>
    <x v="32"/>
    <n v="5.6"/>
    <n v="8.5000000000000006E-3"/>
    <n v="8.5000000000000006E-3"/>
    <n v="26254"/>
    <m/>
    <n v="8.9999999999999993E-3"/>
    <s v="A"/>
  </r>
  <r>
    <m/>
    <x v="40"/>
    <s v="CHIM"/>
    <n v="299"/>
    <x v="299"/>
    <x v="3"/>
    <x v="32"/>
    <n v="5.6"/>
    <n v="8.6E-3"/>
    <n v="8.6E-3"/>
    <n v="26254"/>
    <m/>
    <n v="8.9999999999999993E-3"/>
    <s v="A"/>
  </r>
  <r>
    <m/>
    <x v="49"/>
    <s v="BANCO"/>
    <n v="300"/>
    <x v="300"/>
    <x v="3"/>
    <x v="33"/>
    <n v="5.6"/>
    <n v="4.0899999999999999E-2"/>
    <n v="3.6999999999999998E-2"/>
    <n v="26262"/>
    <n v="0.03"/>
    <n v="1.9E-2"/>
    <s v="L"/>
  </r>
  <r>
    <m/>
    <x v="49"/>
    <s v="BANCO"/>
    <n v="300"/>
    <x v="300"/>
    <x v="3"/>
    <x v="33"/>
    <n v="5.6"/>
    <n v="4.6100000000000002E-2"/>
    <n v="3.6999999999999998E-2"/>
    <n v="26262"/>
    <n v="0.03"/>
    <n v="1.9E-2"/>
    <s v="L"/>
  </r>
  <r>
    <m/>
    <x v="49"/>
    <s v="BANCO"/>
    <n v="300"/>
    <x v="300"/>
    <x v="3"/>
    <x v="33"/>
    <n v="5.6"/>
    <n v="4.2500000000000003E-2"/>
    <n v="3.6999999999999998E-2"/>
    <n v="26262"/>
    <n v="0.03"/>
    <n v="1.9E-2"/>
    <s v="L"/>
  </r>
  <r>
    <m/>
    <x v="49"/>
    <s v="BANCO"/>
    <n v="300"/>
    <x v="300"/>
    <x v="3"/>
    <x v="33"/>
    <n v="5.6"/>
    <n v="3.95E-2"/>
    <n v="3.6999999999999998E-2"/>
    <n v="26262"/>
    <n v="0.03"/>
    <n v="1.9E-2"/>
    <s v="L"/>
  </r>
  <r>
    <m/>
    <x v="51"/>
    <s v="FRENTE"/>
    <n v="301"/>
    <x v="301"/>
    <x v="3"/>
    <x v="33"/>
    <n v="5.6"/>
    <n v="1.41E-2"/>
    <n v="1.41E-2"/>
    <n v="26263"/>
    <m/>
    <n v="1.2E-2"/>
    <s v="E"/>
  </r>
  <r>
    <m/>
    <x v="51"/>
    <s v="FRENTE"/>
    <n v="301"/>
    <x v="301"/>
    <x v="3"/>
    <x v="33"/>
    <n v="5.6"/>
    <n v="1.7899999999999999E-2"/>
    <n v="1.7899999999999999E-2"/>
    <n v="26263"/>
    <m/>
    <n v="1.2E-2"/>
    <s v="G"/>
  </r>
  <r>
    <m/>
    <x v="0"/>
    <s v="DQ"/>
    <n v="302"/>
    <x v="302"/>
    <x v="3"/>
    <x v="33"/>
    <n v="5.6"/>
    <n v="2.6599999999999999E-2"/>
    <n v="2.6599999999999999E-2"/>
    <n v="26263"/>
    <m/>
    <n v="2.8000000000000001E-2"/>
    <s v="K"/>
  </r>
  <r>
    <m/>
    <x v="0"/>
    <s v="DQ"/>
    <n v="302"/>
    <x v="302"/>
    <x v="3"/>
    <x v="33"/>
    <n v="5.6"/>
    <n v="2.2800000000000001E-2"/>
    <n v="2.2800000000000001E-2"/>
    <n v="26263"/>
    <m/>
    <n v="2.8000000000000001E-2"/>
    <s v="J"/>
  </r>
  <r>
    <m/>
    <x v="0"/>
    <s v="DQ"/>
    <n v="302"/>
    <x v="302"/>
    <x v="3"/>
    <x v="33"/>
    <n v="5.6"/>
    <n v="2.46E-2"/>
    <n v="2.46E-2"/>
    <n v="26263"/>
    <m/>
    <n v="2.8000000000000001E-2"/>
    <s v="J"/>
  </r>
  <r>
    <m/>
    <x v="0"/>
    <s v="DQ"/>
    <n v="302"/>
    <x v="302"/>
    <x v="3"/>
    <x v="33"/>
    <n v="5.6"/>
    <n v="2.1100000000000001E-2"/>
    <n v="2.1100000000000001E-2"/>
    <n v="26263"/>
    <m/>
    <n v="2.8000000000000001E-2"/>
    <s v="I"/>
  </r>
  <r>
    <m/>
    <x v="49"/>
    <s v="BANCO"/>
    <n v="303"/>
    <x v="303"/>
    <x v="4"/>
    <x v="33"/>
    <n v="5.6"/>
    <n v="2.5600000000000001E-2"/>
    <n v="2.5600000000000001E-2"/>
    <n v="26280"/>
    <n v="2.5600000000000001E-2"/>
    <n v="0.02"/>
    <s v="K"/>
  </r>
  <r>
    <m/>
    <x v="49"/>
    <s v="BANCO"/>
    <n v="303"/>
    <x v="303"/>
    <x v="4"/>
    <x v="33"/>
    <n v="5.6"/>
    <n v="3.1E-2"/>
    <n v="3.1E-2"/>
    <n v="26280"/>
    <n v="0.03"/>
    <n v="0.02"/>
    <s v="L"/>
  </r>
  <r>
    <m/>
    <x v="51"/>
    <s v="FRENTE"/>
    <n v="304"/>
    <x v="304"/>
    <x v="4"/>
    <x v="33"/>
    <n v="5.6"/>
    <n v="4.1000000000000003E-3"/>
    <n v="4.1000000000000003E-3"/>
    <n v="26280"/>
    <m/>
    <n v="0.01"/>
    <s v="Descarte"/>
  </r>
  <r>
    <m/>
    <x v="51"/>
    <s v="FRENTE"/>
    <n v="304"/>
    <x v="304"/>
    <x v="4"/>
    <x v="33"/>
    <n v="5.6"/>
    <n v="1.66E-2"/>
    <n v="1.66E-2"/>
    <n v="26280"/>
    <m/>
    <n v="0.01"/>
    <s v="F"/>
  </r>
  <r>
    <m/>
    <x v="51"/>
    <s v="FRENTE"/>
    <n v="304"/>
    <x v="304"/>
    <x v="4"/>
    <x v="33"/>
    <n v="5.6"/>
    <n v="1.01E-2"/>
    <n v="1.01E-2"/>
    <n v="26280"/>
    <m/>
    <n v="0.01"/>
    <s v="B"/>
  </r>
  <r>
    <m/>
    <x v="3"/>
    <s v="LEVANTE"/>
    <n v="305"/>
    <x v="305"/>
    <x v="4"/>
    <x v="33"/>
    <n v="5.6"/>
    <n v="9.9000000000000008E-3"/>
    <n v="9.9000000000000008E-3"/>
    <n v="26281"/>
    <m/>
    <n v="1.4999999999999999E-2"/>
    <s v="B"/>
  </r>
  <r>
    <m/>
    <x v="3"/>
    <s v="LEVANTE"/>
    <n v="305"/>
    <x v="305"/>
    <x v="4"/>
    <x v="33"/>
    <n v="5.6"/>
    <n v="1.7000000000000001E-2"/>
    <n v="1.7000000000000001E-2"/>
    <n v="26281"/>
    <m/>
    <n v="1.4999999999999999E-2"/>
    <s v="F"/>
  </r>
  <r>
    <m/>
    <x v="50"/>
    <s v="CHIM"/>
    <n v="306"/>
    <x v="306"/>
    <x v="4"/>
    <x v="33"/>
    <n v="5.6"/>
    <n v="9.1000000000000004E-3"/>
    <n v="9.1000000000000004E-3"/>
    <n v="26281"/>
    <m/>
    <n v="6.0000000000000001E-3"/>
    <s v="B"/>
  </r>
  <r>
    <m/>
    <x v="50"/>
    <s v="CHIM"/>
    <n v="306"/>
    <x v="306"/>
    <x v="4"/>
    <x v="33"/>
    <n v="5.6"/>
    <n v="8.9999999999999993E-3"/>
    <n v="8.9999999999999993E-3"/>
    <n v="26281"/>
    <m/>
    <n v="6.0000000000000001E-3"/>
    <s v="B"/>
  </r>
  <r>
    <m/>
    <x v="52"/>
    <s v="CHIM"/>
    <n v="307"/>
    <x v="307"/>
    <x v="4"/>
    <x v="33"/>
    <n v="5.6"/>
    <n v="6.1000000000000004E-3"/>
    <n v="6.1000000000000004E-3"/>
    <n v="26281"/>
    <m/>
    <n v="6.0000000000000001E-3"/>
    <s v="Reserva"/>
  </r>
  <r>
    <m/>
    <x v="49"/>
    <s v="BANCO"/>
    <n v="308"/>
    <x v="308"/>
    <x v="2"/>
    <x v="34"/>
    <n v="5.6"/>
    <n v="1.5900000000000001E-2"/>
    <n v="1.5900000000000001E-2"/>
    <n v="26282"/>
    <m/>
    <n v="1.4999999999999999E-2"/>
    <s v="F"/>
  </r>
  <r>
    <m/>
    <x v="49"/>
    <s v="BANCO"/>
    <n v="308"/>
    <x v="308"/>
    <x v="2"/>
    <x v="34"/>
    <n v="5.6"/>
    <n v="2.4400000000000002E-2"/>
    <n v="2.4400000000000002E-2"/>
    <n v="26282"/>
    <m/>
    <n v="1.4999999999999999E-2"/>
    <s v="J"/>
  </r>
  <r>
    <m/>
    <x v="49"/>
    <s v="BANCO"/>
    <n v="308"/>
    <x v="308"/>
    <x v="2"/>
    <x v="34"/>
    <n v="5.6"/>
    <n v="3.09E-2"/>
    <n v="3.09E-2"/>
    <n v="26282"/>
    <m/>
    <n v="1.4999999999999999E-2"/>
    <s v="L"/>
  </r>
  <r>
    <m/>
    <x v="49"/>
    <s v="BANCO"/>
    <n v="308"/>
    <x v="308"/>
    <x v="2"/>
    <x v="34"/>
    <n v="5.6"/>
    <n v="1.6899999999999998E-2"/>
    <n v="1.6899999999999998E-2"/>
    <n v="26282"/>
    <m/>
    <n v="1.4999999999999999E-2"/>
    <s v="F"/>
  </r>
  <r>
    <m/>
    <x v="51"/>
    <s v="FRENTE"/>
    <n v="309"/>
    <x v="309"/>
    <x v="2"/>
    <x v="34"/>
    <n v="5.6"/>
    <n v="8.8999999999999999E-3"/>
    <n v="8.8999999999999999E-3"/>
    <n v="26282"/>
    <m/>
    <n v="1.0999999999999999E-2"/>
    <s v="A"/>
  </r>
  <r>
    <m/>
    <x v="51"/>
    <s v="FRENTE"/>
    <n v="309"/>
    <x v="309"/>
    <x v="2"/>
    <x v="34"/>
    <n v="5.6"/>
    <n v="1.52E-2"/>
    <n v="1.52E-2"/>
    <n v="26282"/>
    <m/>
    <n v="1.0999999999999999E-2"/>
    <s v="F"/>
  </r>
  <r>
    <m/>
    <x v="51"/>
    <s v="FRENTE"/>
    <n v="309"/>
    <x v="309"/>
    <x v="2"/>
    <x v="34"/>
    <n v="5.6"/>
    <n v="9.9000000000000008E-3"/>
    <n v="9.9000000000000008E-3"/>
    <n v="26282"/>
    <m/>
    <n v="1.0999999999999999E-2"/>
    <s v="B"/>
  </r>
  <r>
    <m/>
    <x v="51"/>
    <s v="FRENTE"/>
    <n v="309"/>
    <x v="309"/>
    <x v="2"/>
    <x v="34"/>
    <n v="5.6"/>
    <n v="0.01"/>
    <n v="0.01"/>
    <n v="26282"/>
    <m/>
    <n v="1.0999999999999999E-2"/>
    <s v="B"/>
  </r>
  <r>
    <m/>
    <x v="0"/>
    <s v="DQ"/>
    <n v="310"/>
    <x v="310"/>
    <x v="2"/>
    <x v="34"/>
    <n v="5.6"/>
    <n v="4.7500000000000001E-2"/>
    <n v="3.6999999999999998E-2"/>
    <n v="26283"/>
    <n v="0.03"/>
    <n v="2.3E-2"/>
    <s v="L"/>
  </r>
  <r>
    <m/>
    <x v="0"/>
    <s v="DQ"/>
    <n v="310"/>
    <x v="310"/>
    <x v="2"/>
    <x v="34"/>
    <n v="5.6"/>
    <n v="2.93E-2"/>
    <n v="2.93E-2"/>
    <n v="26283"/>
    <n v="2.93E-2"/>
    <n v="2.3E-2"/>
    <s v="L"/>
  </r>
  <r>
    <m/>
    <x v="0"/>
    <s v="DQ"/>
    <n v="310"/>
    <x v="310"/>
    <x v="2"/>
    <x v="34"/>
    <n v="5.6"/>
    <n v="3.3500000000000002E-2"/>
    <n v="3.3500000000000002E-2"/>
    <n v="26283"/>
    <n v="0.03"/>
    <n v="2.3E-2"/>
    <s v="L"/>
  </r>
  <r>
    <m/>
    <x v="0"/>
    <s v="DQ"/>
    <n v="310"/>
    <x v="310"/>
    <x v="2"/>
    <x v="34"/>
    <n v="5.6"/>
    <n v="3.4000000000000002E-2"/>
    <n v="3.4000000000000002E-2"/>
    <n v="26283"/>
    <n v="0.03"/>
    <n v="2.3E-2"/>
    <s v="L"/>
  </r>
  <r>
    <m/>
    <x v="0"/>
    <s v="DQ"/>
    <n v="310"/>
    <x v="310"/>
    <x v="2"/>
    <x v="34"/>
    <n v="5.6"/>
    <n v="3.1699999999999999E-2"/>
    <n v="3.1699999999999999E-2"/>
    <n v="26283"/>
    <n v="0.03"/>
    <n v="2.3E-2"/>
    <s v="L"/>
  </r>
  <r>
    <m/>
    <x v="0"/>
    <s v="DQ"/>
    <n v="310"/>
    <x v="310"/>
    <x v="2"/>
    <x v="34"/>
    <n v="5.6"/>
    <n v="0.03"/>
    <n v="0.03"/>
    <n v="26283"/>
    <n v="0.03"/>
    <n v="2.3E-2"/>
    <s v="L"/>
  </r>
  <r>
    <m/>
    <x v="0"/>
    <s v="DQ"/>
    <n v="310"/>
    <x v="310"/>
    <x v="2"/>
    <x v="34"/>
    <n v="5.6"/>
    <n v="3.2899999999999999E-2"/>
    <n v="3.2899999999999999E-2"/>
    <n v="26283"/>
    <n v="0.03"/>
    <n v="2.3E-2"/>
    <s v="L"/>
  </r>
  <r>
    <m/>
    <x v="53"/>
    <s v="DQ"/>
    <n v="311"/>
    <x v="311"/>
    <x v="2"/>
    <x v="34"/>
    <n v="5.6"/>
    <n v="2.5499999999999998E-2"/>
    <n v="2.5499999999999998E-2"/>
    <n v="26283"/>
    <m/>
    <n v="1.7000000000000001E-2"/>
    <s v="K"/>
  </r>
  <r>
    <m/>
    <x v="53"/>
    <s v="DQ"/>
    <n v="311"/>
    <x v="311"/>
    <x v="2"/>
    <x v="34"/>
    <n v="5.6"/>
    <n v="1.7999999999999999E-2"/>
    <n v="1.7999999999999999E-2"/>
    <n v="26283"/>
    <m/>
    <n v="1.7000000000000001E-2"/>
    <s v="G"/>
  </r>
  <r>
    <m/>
    <x v="53"/>
    <s v="DQ"/>
    <n v="311"/>
    <x v="311"/>
    <x v="2"/>
    <x v="34"/>
    <n v="5.6"/>
    <n v="1.9699999999999999E-2"/>
    <n v="1.9699999999999999E-2"/>
    <n v="26283"/>
    <m/>
    <n v="1.7000000000000001E-2"/>
    <s v="H"/>
  </r>
  <r>
    <m/>
    <x v="49"/>
    <s v="BANCO"/>
    <n v="312"/>
    <x v="312"/>
    <x v="3"/>
    <x v="34"/>
    <n v="5.6"/>
    <n v="3.7100000000000001E-2"/>
    <n v="3.6999999999999998E-2"/>
    <n v="26284"/>
    <n v="0.03"/>
    <n v="1.2999999999999999E-2"/>
    <s v="L"/>
  </r>
  <r>
    <m/>
    <x v="49"/>
    <s v="BANCO"/>
    <n v="312"/>
    <x v="312"/>
    <x v="3"/>
    <x v="34"/>
    <n v="5.6"/>
    <n v="2.5999999999999999E-2"/>
    <n v="2.5999999999999999E-2"/>
    <n v="26284"/>
    <n v="2.5999999999999999E-2"/>
    <n v="1.2999999999999999E-2"/>
    <s v="K"/>
  </r>
  <r>
    <m/>
    <x v="49"/>
    <s v="BANCO"/>
    <n v="312"/>
    <x v="312"/>
    <x v="3"/>
    <x v="34"/>
    <n v="5.6"/>
    <n v="2.86E-2"/>
    <n v="2.86E-2"/>
    <n v="26284"/>
    <n v="2.86E-2"/>
    <n v="1.2999999999999999E-2"/>
    <s v="L"/>
  </r>
  <r>
    <m/>
    <x v="49"/>
    <s v="BANCO"/>
    <n v="312"/>
    <x v="312"/>
    <x v="3"/>
    <x v="34"/>
    <n v="5.6"/>
    <n v="3.1E-2"/>
    <n v="3.1E-2"/>
    <n v="26284"/>
    <n v="0.03"/>
    <n v="1.2999999999999999E-2"/>
    <s v="L"/>
  </r>
  <r>
    <m/>
    <x v="49"/>
    <s v="BANCO"/>
    <n v="312"/>
    <x v="312"/>
    <x v="3"/>
    <x v="34"/>
    <n v="5.6"/>
    <n v="3.9E-2"/>
    <n v="3.6999999999999998E-2"/>
    <n v="26284"/>
    <n v="0.03"/>
    <n v="1.2999999999999999E-2"/>
    <s v="L"/>
  </r>
  <r>
    <m/>
    <x v="49"/>
    <s v="BANCO"/>
    <n v="313"/>
    <x v="313"/>
    <x v="3"/>
    <x v="34"/>
    <n v="5.6"/>
    <n v="4.5699999999999998E-2"/>
    <n v="3.6999999999999998E-2"/>
    <n v="26284"/>
    <n v="0.03"/>
    <n v="1.2999999999999999E-2"/>
    <s v="L"/>
  </r>
  <r>
    <m/>
    <x v="49"/>
    <s v="BANCO"/>
    <n v="313"/>
    <x v="313"/>
    <x v="3"/>
    <x v="34"/>
    <n v="5.6"/>
    <n v="2.06E-2"/>
    <n v="2.06E-2"/>
    <n v="26284"/>
    <n v="2.06E-2"/>
    <n v="1.2999999999999999E-2"/>
    <s v="H"/>
  </r>
  <r>
    <m/>
    <x v="49"/>
    <s v="BANCO"/>
    <n v="313"/>
    <x v="313"/>
    <x v="3"/>
    <x v="34"/>
    <n v="5.6"/>
    <n v="2.8799999999999999E-2"/>
    <n v="2.8799999999999999E-2"/>
    <n v="26284"/>
    <n v="2.8799999999999999E-2"/>
    <n v="1.2999999999999999E-2"/>
    <s v="L"/>
  </r>
  <r>
    <m/>
    <x v="0"/>
    <s v="DQ"/>
    <n v="314"/>
    <x v="314"/>
    <x v="3"/>
    <x v="34"/>
    <n v="5.6"/>
    <n v="4.0500000000000001E-2"/>
    <n v="3.6999999999999998E-2"/>
    <n v="26285"/>
    <n v="0.03"/>
    <n v="2.1999999999999999E-2"/>
    <s v="L"/>
  </r>
  <r>
    <m/>
    <x v="0"/>
    <s v="DQ"/>
    <n v="314"/>
    <x v="314"/>
    <x v="3"/>
    <x v="34"/>
    <n v="5.6"/>
    <n v="4.41E-2"/>
    <n v="3.6999999999999998E-2"/>
    <n v="26285"/>
    <n v="0.03"/>
    <n v="2.1999999999999999E-2"/>
    <s v="L"/>
  </r>
  <r>
    <m/>
    <x v="0"/>
    <s v="DQ"/>
    <n v="314"/>
    <x v="314"/>
    <x v="3"/>
    <x v="34"/>
    <n v="5.6"/>
    <n v="1.32E-2"/>
    <n v="1.32E-2"/>
    <n v="26285"/>
    <n v="1.32E-2"/>
    <n v="2.1999999999999999E-2"/>
    <s v="D"/>
  </r>
  <r>
    <m/>
    <x v="0"/>
    <s v="DQ"/>
    <n v="314"/>
    <x v="314"/>
    <x v="3"/>
    <x v="34"/>
    <n v="5.6"/>
    <n v="1.7500000000000002E-2"/>
    <n v="1.7500000000000002E-2"/>
    <n v="26285"/>
    <n v="1.7500000000000002E-2"/>
    <n v="2.1999999999999999E-2"/>
    <s v="G"/>
  </r>
  <r>
    <m/>
    <x v="0"/>
    <s v="DQ"/>
    <n v="314"/>
    <x v="314"/>
    <x v="3"/>
    <x v="34"/>
    <n v="5.6"/>
    <n v="1.9E-2"/>
    <n v="1.9E-2"/>
    <n v="26285"/>
    <n v="1.9E-2"/>
    <n v="2.1999999999999999E-2"/>
    <s v="H"/>
  </r>
  <r>
    <m/>
    <x v="49"/>
    <s v="BANCO"/>
    <n v="315"/>
    <x v="315"/>
    <x v="4"/>
    <x v="34"/>
    <n v="5.6"/>
    <n v="4.7199999999999999E-2"/>
    <n v="3.6999999999999998E-2"/>
    <n v="26270"/>
    <n v="0.03"/>
    <n v="1.4999999999999999E-2"/>
    <s v="L"/>
  </r>
  <r>
    <m/>
    <x v="49"/>
    <s v="BANCO"/>
    <n v="315"/>
    <x v="315"/>
    <x v="4"/>
    <x v="34"/>
    <n v="5.6"/>
    <n v="3.7600000000000001E-2"/>
    <n v="3.6999999999999998E-2"/>
    <n v="26270"/>
    <n v="0.03"/>
    <n v="1.4999999999999999E-2"/>
    <s v="L"/>
  </r>
  <r>
    <m/>
    <x v="49"/>
    <s v="BANCO"/>
    <n v="315"/>
    <x v="315"/>
    <x v="4"/>
    <x v="34"/>
    <n v="5.6"/>
    <n v="2.7400000000000001E-2"/>
    <n v="2.7400000000000001E-2"/>
    <n v="26270"/>
    <n v="2.7400000000000001E-2"/>
    <n v="1.4999999999999999E-2"/>
    <s v="K"/>
  </r>
  <r>
    <m/>
    <x v="49"/>
    <s v="BANCO"/>
    <n v="315"/>
    <x v="315"/>
    <x v="4"/>
    <x v="34"/>
    <n v="5.6"/>
    <n v="2.8000000000000001E-2"/>
    <n v="2.8000000000000001E-2"/>
    <n v="26270"/>
    <n v="2.8000000000000001E-2"/>
    <n v="1.4999999999999999E-2"/>
    <s v="L"/>
  </r>
  <r>
    <m/>
    <x v="49"/>
    <s v="BANCO"/>
    <n v="315"/>
    <x v="315"/>
    <x v="4"/>
    <x v="34"/>
    <n v="5.6"/>
    <n v="3.0700000000000002E-2"/>
    <n v="3.0700000000000002E-2"/>
    <n v="26270"/>
    <n v="0.03"/>
    <n v="1.4999999999999999E-2"/>
    <s v="L"/>
  </r>
  <r>
    <m/>
    <x v="49"/>
    <s v="BANCO"/>
    <n v="315"/>
    <x v="315"/>
    <x v="4"/>
    <x v="34"/>
    <n v="5.6"/>
    <n v="3.4700000000000002E-2"/>
    <n v="3.4700000000000002E-2"/>
    <n v="26270"/>
    <n v="0.03"/>
    <n v="1.4999999999999999E-2"/>
    <s v="L"/>
  </r>
  <r>
    <m/>
    <x v="51"/>
    <s v="FRENTE"/>
    <n v="316"/>
    <x v="316"/>
    <x v="4"/>
    <x v="34"/>
    <n v="5.6"/>
    <n v="2.9700000000000001E-2"/>
    <n v="2.9700000000000001E-2"/>
    <n v="26271"/>
    <m/>
    <n v="1.2500000000000001E-2"/>
    <s v="L"/>
  </r>
  <r>
    <m/>
    <x v="51"/>
    <s v="FRENTE"/>
    <n v="316"/>
    <x v="316"/>
    <x v="4"/>
    <x v="34"/>
    <n v="5.6"/>
    <n v="2.93E-2"/>
    <n v="2.93E-2"/>
    <n v="26271"/>
    <m/>
    <n v="1.2500000000000001E-2"/>
    <s v="L"/>
  </r>
  <r>
    <m/>
    <x v="51"/>
    <s v="FRENTE"/>
    <n v="316"/>
    <x v="316"/>
    <x v="4"/>
    <x v="34"/>
    <n v="5.6"/>
    <n v="2.0899999999999998E-2"/>
    <n v="2.0899999999999998E-2"/>
    <n v="26271"/>
    <m/>
    <n v="1.2500000000000001E-2"/>
    <s v="H"/>
  </r>
  <r>
    <m/>
    <x v="51"/>
    <s v="FRENTE"/>
    <n v="316"/>
    <x v="316"/>
    <x v="4"/>
    <x v="34"/>
    <n v="5.6"/>
    <n v="1.46E-2"/>
    <n v="1.46E-2"/>
    <n v="26271"/>
    <m/>
    <n v="1.2500000000000001E-2"/>
    <s v="E"/>
  </r>
  <r>
    <m/>
    <x v="51"/>
    <s v="FRENTE"/>
    <n v="316"/>
    <x v="316"/>
    <x v="4"/>
    <x v="34"/>
    <n v="5.6"/>
    <n v="2.7400000000000001E-2"/>
    <n v="2.7400000000000001E-2"/>
    <n v="26271"/>
    <m/>
    <n v="1.2500000000000001E-2"/>
    <s v="K"/>
  </r>
  <r>
    <m/>
    <x v="51"/>
    <s v="FRENTE"/>
    <n v="316"/>
    <x v="316"/>
    <x v="4"/>
    <x v="34"/>
    <n v="5.6"/>
    <n v="1.6299999999999999E-2"/>
    <n v="1.6299999999999999E-2"/>
    <n v="26271"/>
    <m/>
    <n v="1.2500000000000001E-2"/>
    <s v="F"/>
  </r>
  <r>
    <m/>
    <x v="51"/>
    <s v="FRENTE"/>
    <n v="316"/>
    <x v="316"/>
    <x v="4"/>
    <x v="34"/>
    <n v="5.6"/>
    <n v="1.47E-2"/>
    <n v="1.47E-2"/>
    <n v="26271"/>
    <m/>
    <n v="1.2500000000000001E-2"/>
    <s v="E"/>
  </r>
  <r>
    <m/>
    <x v="3"/>
    <s v="LEVANTE"/>
    <n v="317"/>
    <x v="317"/>
    <x v="4"/>
    <x v="34"/>
    <n v="5.6"/>
    <n v="2.5899999999999999E-2"/>
    <n v="2.5899999999999999E-2"/>
    <n v="26272"/>
    <n v="2.5899999999999999E-2"/>
    <n v="1.2999999999999999E-2"/>
    <s v="K"/>
  </r>
  <r>
    <m/>
    <x v="3"/>
    <s v="LEVANTE"/>
    <n v="317"/>
    <x v="317"/>
    <x v="4"/>
    <x v="34"/>
    <n v="5.6"/>
    <n v="2.1999999999999999E-2"/>
    <n v="2.1999999999999999E-2"/>
    <n v="26272"/>
    <n v="2.1999999999999999E-2"/>
    <n v="1.2999999999999999E-2"/>
    <s v="I"/>
  </r>
  <r>
    <m/>
    <x v="3"/>
    <s v="LEVANTE"/>
    <n v="317"/>
    <x v="317"/>
    <x v="4"/>
    <x v="34"/>
    <n v="5.6"/>
    <n v="4.7100000000000003E-2"/>
    <n v="3.6999999999999998E-2"/>
    <n v="26272"/>
    <n v="0.03"/>
    <n v="1.2999999999999999E-2"/>
    <s v="L"/>
  </r>
  <r>
    <m/>
    <x v="3"/>
    <s v="LEVANTE"/>
    <n v="317"/>
    <x v="317"/>
    <x v="4"/>
    <x v="34"/>
    <n v="5.6"/>
    <n v="1.4999999999999999E-2"/>
    <n v="1.4999999999999999E-2"/>
    <n v="26272"/>
    <n v="1.4999999999999999E-2"/>
    <n v="1.2999999999999999E-2"/>
    <s v="F"/>
  </r>
  <r>
    <m/>
    <x v="0"/>
    <s v="DQ"/>
    <n v="318"/>
    <x v="318"/>
    <x v="4"/>
    <x v="34"/>
    <n v="5.6"/>
    <n v="5.0000000000000001E-3"/>
    <n v="5.0000000000000001E-3"/>
    <n v="26272"/>
    <m/>
    <n v="0.02"/>
    <s v="Descarte"/>
  </r>
  <r>
    <m/>
    <x v="0"/>
    <s v="DQ"/>
    <n v="318"/>
    <x v="318"/>
    <x v="4"/>
    <x v="34"/>
    <n v="5.6"/>
    <n v="1.49E-2"/>
    <n v="1.49E-2"/>
    <n v="26272"/>
    <m/>
    <n v="0.02"/>
    <s v="E"/>
  </r>
  <r>
    <m/>
    <x v="0"/>
    <s v="DQ"/>
    <n v="318"/>
    <x v="318"/>
    <x v="4"/>
    <x v="34"/>
    <n v="5.6"/>
    <n v="1.09E-2"/>
    <n v="1.09E-2"/>
    <n v="26272"/>
    <m/>
    <n v="0.02"/>
    <s v="C"/>
  </r>
  <r>
    <m/>
    <x v="0"/>
    <s v="DQ"/>
    <n v="318"/>
    <x v="318"/>
    <x v="4"/>
    <x v="34"/>
    <n v="5.6"/>
    <n v="1.47E-2"/>
    <n v="1.47E-2"/>
    <n v="26272"/>
    <m/>
    <n v="0.02"/>
    <s v="E"/>
  </r>
  <r>
    <m/>
    <x v="0"/>
    <s v="DQ"/>
    <n v="318"/>
    <x v="318"/>
    <x v="4"/>
    <x v="34"/>
    <n v="5.6"/>
    <n v="9.7999999999999997E-3"/>
    <n v="9.7999999999999997E-3"/>
    <n v="26272"/>
    <m/>
    <n v="0.02"/>
    <s v="B"/>
  </r>
  <r>
    <m/>
    <x v="0"/>
    <s v="DQ"/>
    <n v="318"/>
    <x v="318"/>
    <x v="4"/>
    <x v="34"/>
    <n v="5.6"/>
    <n v="9.2999999999999992E-3"/>
    <n v="9.2999999999999992E-3"/>
    <n v="26272"/>
    <m/>
    <n v="0.02"/>
    <s v="B"/>
  </r>
  <r>
    <m/>
    <x v="47"/>
    <s v="FRENTE"/>
    <n v="319"/>
    <x v="319"/>
    <x v="4"/>
    <x v="34"/>
    <n v="5.6"/>
    <n v="1.21E-2"/>
    <n v="1.21E-2"/>
    <n v="26273"/>
    <m/>
    <n v="8.9999999999999993E-3"/>
    <s v="D"/>
  </r>
  <r>
    <m/>
    <x v="47"/>
    <s v="FRENTE"/>
    <n v="319"/>
    <x v="319"/>
    <x v="4"/>
    <x v="34"/>
    <n v="5.6"/>
    <n v="7.4000000000000003E-3"/>
    <n v="7.4000000000000003E-3"/>
    <n v="26273"/>
    <m/>
    <n v="8.9999999999999993E-3"/>
    <s v="Reserva"/>
  </r>
  <r>
    <m/>
    <x v="49"/>
    <s v="BANCO"/>
    <n v="320"/>
    <x v="320"/>
    <x v="2"/>
    <x v="35"/>
    <n v="5.6"/>
    <n v="3.0599999999999999E-2"/>
    <n v="3.0599999999999999E-2"/>
    <n v="26274"/>
    <m/>
    <n v="1.6E-2"/>
    <s v="L"/>
  </r>
  <r>
    <m/>
    <x v="49"/>
    <s v="BANCO"/>
    <n v="320"/>
    <x v="320"/>
    <x v="2"/>
    <x v="35"/>
    <n v="5.6"/>
    <n v="2.64E-2"/>
    <n v="2.64E-2"/>
    <n v="26274"/>
    <m/>
    <n v="1.6E-2"/>
    <s v="K"/>
  </r>
  <r>
    <m/>
    <x v="49"/>
    <s v="BANCO"/>
    <n v="320"/>
    <x v="320"/>
    <x v="2"/>
    <x v="35"/>
    <n v="5.6"/>
    <n v="1.55E-2"/>
    <n v="1.55E-2"/>
    <n v="26274"/>
    <m/>
    <n v="1.6E-2"/>
    <s v="F"/>
  </r>
  <r>
    <m/>
    <x v="49"/>
    <s v="BANCO"/>
    <n v="320"/>
    <x v="320"/>
    <x v="2"/>
    <x v="35"/>
    <n v="5.6"/>
    <n v="2.2499999999999999E-2"/>
    <n v="2.2499999999999999E-2"/>
    <n v="26274"/>
    <m/>
    <n v="1.6E-2"/>
    <s v="J"/>
  </r>
  <r>
    <m/>
    <x v="49"/>
    <s v="BANCO"/>
    <n v="320"/>
    <x v="320"/>
    <x v="2"/>
    <x v="35"/>
    <n v="5.6"/>
    <n v="1.04E-2"/>
    <n v="1.04E-2"/>
    <n v="26274"/>
    <m/>
    <n v="1.6E-2"/>
    <s v="B"/>
  </r>
  <r>
    <m/>
    <x v="49"/>
    <s v="BANCO"/>
    <n v="320"/>
    <x v="320"/>
    <x v="2"/>
    <x v="35"/>
    <n v="5.6"/>
    <n v="1.2699999999999999E-2"/>
    <n v="1.2699999999999999E-2"/>
    <n v="26274"/>
    <m/>
    <n v="1.6E-2"/>
    <s v="D"/>
  </r>
  <r>
    <m/>
    <x v="51"/>
    <s v="FRENTE"/>
    <n v="321"/>
    <x v="321"/>
    <x v="2"/>
    <x v="35"/>
    <n v="5.6"/>
    <n v="7.4000000000000003E-3"/>
    <n v="7.4000000000000003E-3"/>
    <n v="26275"/>
    <m/>
    <n v="1.15E-2"/>
    <s v="Reserva"/>
  </r>
  <r>
    <m/>
    <x v="51"/>
    <s v="FRENTE"/>
    <n v="321"/>
    <x v="321"/>
    <x v="2"/>
    <x v="35"/>
    <n v="5.6"/>
    <n v="2.24E-2"/>
    <n v="2.24E-2"/>
    <n v="26275"/>
    <m/>
    <n v="1.15E-2"/>
    <s v="I"/>
  </r>
  <r>
    <m/>
    <x v="51"/>
    <s v="FRENTE"/>
    <n v="321"/>
    <x v="321"/>
    <x v="2"/>
    <x v="35"/>
    <n v="5.6"/>
    <n v="2.6499999999999999E-2"/>
    <n v="2.6499999999999999E-2"/>
    <n v="26275"/>
    <m/>
    <n v="1.15E-2"/>
    <s v="K"/>
  </r>
  <r>
    <m/>
    <x v="51"/>
    <s v="FRENTE"/>
    <n v="321"/>
    <x v="321"/>
    <x v="2"/>
    <x v="35"/>
    <n v="5.6"/>
    <n v="7.4999999999999997E-3"/>
    <n v="7.4999999999999997E-3"/>
    <n v="26275"/>
    <m/>
    <n v="1.15E-2"/>
    <s v="A"/>
  </r>
  <r>
    <m/>
    <x v="51"/>
    <s v="FRENTE"/>
    <n v="321"/>
    <x v="321"/>
    <x v="2"/>
    <x v="35"/>
    <n v="5.6"/>
    <n v="7.7999999999999996E-3"/>
    <n v="7.7999999999999996E-3"/>
    <n v="26275"/>
    <m/>
    <n v="1.15E-2"/>
    <s v="A"/>
  </r>
  <r>
    <m/>
    <x v="51"/>
    <s v="FRENTE"/>
    <n v="321"/>
    <x v="321"/>
    <x v="2"/>
    <x v="35"/>
    <n v="5.6"/>
    <n v="1.47E-2"/>
    <n v="1.47E-2"/>
    <n v="26275"/>
    <m/>
    <n v="1.15E-2"/>
    <s v="E"/>
  </r>
  <r>
    <m/>
    <x v="51"/>
    <s v="FRENTE"/>
    <n v="321"/>
    <x v="321"/>
    <x v="2"/>
    <x v="35"/>
    <n v="5.6"/>
    <n v="1.8100000000000002E-2"/>
    <n v="1.8100000000000002E-2"/>
    <n v="26275"/>
    <m/>
    <n v="1.15E-2"/>
    <s v="G"/>
  </r>
  <r>
    <m/>
    <x v="51"/>
    <s v="FRENTE"/>
    <n v="321"/>
    <x v="321"/>
    <x v="2"/>
    <x v="35"/>
    <n v="5.6"/>
    <n v="1.5699999999999999E-2"/>
    <n v="1.5699999999999999E-2"/>
    <n v="26275"/>
    <m/>
    <n v="1.15E-2"/>
    <s v="F"/>
  </r>
  <r>
    <m/>
    <x v="51"/>
    <s v="FRENTE"/>
    <n v="321"/>
    <x v="321"/>
    <x v="2"/>
    <x v="35"/>
    <n v="5.6"/>
    <n v="1.77E-2"/>
    <n v="1.77E-2"/>
    <n v="26275"/>
    <m/>
    <n v="1.15E-2"/>
    <s v="G"/>
  </r>
  <r>
    <m/>
    <x v="0"/>
    <s v="DQ"/>
    <n v="322"/>
    <x v="322"/>
    <x v="2"/>
    <x v="35"/>
    <n v="5.6"/>
    <n v="3.0300000000000001E-2"/>
    <n v="3.0300000000000001E-2"/>
    <n v="26276"/>
    <n v="0.03"/>
    <n v="2.5999999999999999E-2"/>
    <s v="L"/>
  </r>
  <r>
    <m/>
    <x v="0"/>
    <s v="DQ"/>
    <n v="322"/>
    <x v="322"/>
    <x v="2"/>
    <x v="35"/>
    <n v="5.6"/>
    <n v="4.48E-2"/>
    <n v="3.6999999999999998E-2"/>
    <n v="26276"/>
    <n v="0.03"/>
    <n v="2.5999999999999999E-2"/>
    <s v="L"/>
  </r>
  <r>
    <m/>
    <x v="3"/>
    <s v="LEVANTE"/>
    <n v="323"/>
    <x v="323"/>
    <x v="3"/>
    <x v="35"/>
    <n v="5.6"/>
    <n v="3.3000000000000002E-2"/>
    <n v="3.3000000000000002E-2"/>
    <n v="26277"/>
    <n v="0.03"/>
    <n v="1.15E-2"/>
    <s v="L"/>
  </r>
  <r>
    <m/>
    <x v="3"/>
    <s v="LEVANTE"/>
    <n v="323"/>
    <x v="323"/>
    <x v="3"/>
    <x v="35"/>
    <n v="5.6"/>
    <n v="1.78E-2"/>
    <n v="1.78E-2"/>
    <n v="26277"/>
    <n v="1.78E-2"/>
    <n v="1.15E-2"/>
    <s v="G"/>
  </r>
  <r>
    <m/>
    <x v="49"/>
    <s v="BANCO"/>
    <n v="324"/>
    <x v="324"/>
    <x v="3"/>
    <x v="35"/>
    <n v="5.6"/>
    <n v="1.83E-2"/>
    <n v="1.83E-2"/>
    <n v="26277"/>
    <m/>
    <n v="1.35E-2"/>
    <s v="G"/>
  </r>
  <r>
    <m/>
    <x v="49"/>
    <s v="BANCO"/>
    <n v="324"/>
    <x v="324"/>
    <x v="3"/>
    <x v="35"/>
    <n v="5.6"/>
    <n v="2.4400000000000002E-2"/>
    <n v="2.4400000000000002E-2"/>
    <n v="26277"/>
    <m/>
    <n v="1.35E-2"/>
    <s v="J"/>
  </r>
  <r>
    <m/>
    <x v="49"/>
    <s v="BANCO"/>
    <n v="324"/>
    <x v="324"/>
    <x v="3"/>
    <x v="35"/>
    <n v="5.6"/>
    <n v="1.32E-2"/>
    <n v="1.32E-2"/>
    <n v="26277"/>
    <m/>
    <n v="1.35E-2"/>
    <s v="D"/>
  </r>
  <r>
    <m/>
    <x v="49"/>
    <s v="BANCO"/>
    <n v="324"/>
    <x v="324"/>
    <x v="3"/>
    <x v="35"/>
    <n v="5.6"/>
    <n v="1.5699999999999999E-2"/>
    <n v="1.5699999999999999E-2"/>
    <n v="26277"/>
    <m/>
    <n v="1.35E-2"/>
    <s v="F"/>
  </r>
  <r>
    <m/>
    <x v="49"/>
    <s v="BANCO"/>
    <n v="324"/>
    <x v="324"/>
    <x v="3"/>
    <x v="35"/>
    <n v="5.6"/>
    <n v="1.01E-2"/>
    <n v="1.01E-2"/>
    <n v="26277"/>
    <m/>
    <n v="1.35E-2"/>
    <s v="B"/>
  </r>
  <r>
    <m/>
    <x v="49"/>
    <s v="BANCO"/>
    <n v="324"/>
    <x v="324"/>
    <x v="3"/>
    <x v="35"/>
    <n v="5.6"/>
    <n v="1.9900000000000001E-2"/>
    <n v="1.9900000000000001E-2"/>
    <n v="26277"/>
    <m/>
    <n v="1.35E-2"/>
    <s v="H"/>
  </r>
  <r>
    <m/>
    <x v="49"/>
    <s v="BANCO"/>
    <n v="324"/>
    <x v="324"/>
    <x v="3"/>
    <x v="35"/>
    <n v="5.6"/>
    <n v="2.0299999999999999E-2"/>
    <n v="2.0299999999999999E-2"/>
    <n v="26277"/>
    <m/>
    <n v="1.35E-2"/>
    <s v="H"/>
  </r>
  <r>
    <m/>
    <x v="49"/>
    <s v="BANCO"/>
    <n v="324"/>
    <x v="324"/>
    <x v="3"/>
    <x v="35"/>
    <n v="5.6"/>
    <n v="1.0699999999999999E-2"/>
    <n v="1.0699999999999999E-2"/>
    <n v="26277"/>
    <m/>
    <n v="1.35E-2"/>
    <s v="C"/>
  </r>
  <r>
    <m/>
    <x v="20"/>
    <s v="FRENTE"/>
    <n v="325"/>
    <x v="325"/>
    <x v="3"/>
    <x v="35"/>
    <n v="5.6"/>
    <n v="1.9400000000000001E-2"/>
    <n v="1.9400000000000001E-2"/>
    <n v="26278"/>
    <n v="1.9400000000000001E-2"/>
    <n v="1.4999999999999999E-2"/>
    <s v="H"/>
  </r>
  <r>
    <m/>
    <x v="20"/>
    <s v="FRENTE"/>
    <n v="325"/>
    <x v="325"/>
    <x v="3"/>
    <x v="35"/>
    <n v="5.6"/>
    <n v="2.5100000000000001E-2"/>
    <n v="2.5100000000000001E-2"/>
    <n v="26278"/>
    <n v="2.5100000000000001E-2"/>
    <n v="1.4999999999999999E-2"/>
    <s v="K"/>
  </r>
  <r>
    <m/>
    <x v="20"/>
    <s v="FRENTE"/>
    <n v="325"/>
    <x v="325"/>
    <x v="3"/>
    <x v="35"/>
    <n v="5.6"/>
    <n v="3.5000000000000003E-2"/>
    <n v="3.5000000000000003E-2"/>
    <n v="26278"/>
    <n v="0.03"/>
    <n v="1.4999999999999999E-2"/>
    <s v="L"/>
  </r>
  <r>
    <m/>
    <x v="20"/>
    <s v="FRENTE"/>
    <n v="325"/>
    <x v="325"/>
    <x v="3"/>
    <x v="35"/>
    <n v="5.6"/>
    <n v="2.5399999999999999E-2"/>
    <n v="2.5399999999999999E-2"/>
    <n v="26278"/>
    <n v="2.5399999999999999E-2"/>
    <n v="1.4999999999999999E-2"/>
    <s v="K"/>
  </r>
  <r>
    <m/>
    <x v="20"/>
    <s v="FRENTE"/>
    <n v="325"/>
    <x v="325"/>
    <x v="3"/>
    <x v="35"/>
    <n v="5.6"/>
    <n v="2.9899999999999999E-2"/>
    <n v="2.9899999999999999E-2"/>
    <n v="26278"/>
    <n v="2.9899999999999999E-2"/>
    <n v="1.4999999999999999E-2"/>
    <s v="L"/>
  </r>
  <r>
    <m/>
    <x v="20"/>
    <s v="FRENTE"/>
    <n v="325"/>
    <x v="325"/>
    <x v="3"/>
    <x v="35"/>
    <n v="5.6"/>
    <n v="1.9199999999999998E-2"/>
    <n v="1.9199999999999998E-2"/>
    <n v="26278"/>
    <n v="1.9199999999999998E-2"/>
    <n v="1.4999999999999999E-2"/>
    <s v="H"/>
  </r>
  <r>
    <m/>
    <x v="20"/>
    <s v="FRENTE"/>
    <n v="325"/>
    <x v="325"/>
    <x v="3"/>
    <x v="35"/>
    <n v="5.6"/>
    <n v="3.39E-2"/>
    <n v="3.39E-2"/>
    <n v="26278"/>
    <n v="0.03"/>
    <n v="1.4999999999999999E-2"/>
    <s v="L"/>
  </r>
  <r>
    <m/>
    <x v="20"/>
    <s v="FRENTE"/>
    <n v="325"/>
    <x v="325"/>
    <x v="3"/>
    <x v="35"/>
    <n v="5.6"/>
    <n v="2.24E-2"/>
    <n v="2.24E-2"/>
    <n v="26278"/>
    <n v="2.24E-2"/>
    <n v="1.4999999999999999E-2"/>
    <s v="I"/>
  </r>
  <r>
    <m/>
    <x v="49"/>
    <s v="BANCO"/>
    <n v="326"/>
    <x v="326"/>
    <x v="4"/>
    <x v="35"/>
    <n v="5.6"/>
    <n v="8.0000000000000002E-3"/>
    <n v="8.0000000000000002E-3"/>
    <n v="26296"/>
    <m/>
    <n v="1.0999999999999999E-2"/>
    <s v="A"/>
  </r>
  <r>
    <m/>
    <x v="49"/>
    <s v="BANCO"/>
    <n v="326"/>
    <x v="326"/>
    <x v="4"/>
    <x v="35"/>
    <n v="5.6"/>
    <n v="0.01"/>
    <n v="0.01"/>
    <n v="26296"/>
    <m/>
    <n v="1.0999999999999999E-2"/>
    <s v="B"/>
  </r>
  <r>
    <m/>
    <x v="49"/>
    <s v="BANCO"/>
    <n v="326"/>
    <x v="326"/>
    <x v="4"/>
    <x v="35"/>
    <n v="5.6"/>
    <n v="1.72E-2"/>
    <n v="1.72E-2"/>
    <n v="26296"/>
    <m/>
    <n v="1.0999999999999999E-2"/>
    <s v="F"/>
  </r>
  <r>
    <m/>
    <x v="51"/>
    <s v="FRENTE"/>
    <n v="327"/>
    <x v="327"/>
    <x v="4"/>
    <x v="35"/>
    <n v="5.6"/>
    <n v="1.0500000000000001E-2"/>
    <n v="1.0500000000000001E-2"/>
    <n v="26296"/>
    <m/>
    <n v="1.2E-2"/>
    <s v="C"/>
  </r>
  <r>
    <m/>
    <x v="51"/>
    <s v="FRENTE"/>
    <n v="327"/>
    <x v="327"/>
    <x v="4"/>
    <x v="35"/>
    <n v="5.6"/>
    <n v="1.77E-2"/>
    <n v="1.77E-2"/>
    <n v="26296"/>
    <m/>
    <n v="1.2E-2"/>
    <s v="G"/>
  </r>
  <r>
    <m/>
    <x v="51"/>
    <s v="FRENTE"/>
    <n v="327"/>
    <x v="327"/>
    <x v="4"/>
    <x v="35"/>
    <n v="5.6"/>
    <n v="1.0999999999999999E-2"/>
    <n v="1.0999999999999999E-2"/>
    <n v="26296"/>
    <m/>
    <n v="1.2E-2"/>
    <s v="C"/>
  </r>
  <r>
    <m/>
    <x v="0"/>
    <s v="DQ"/>
    <n v="328"/>
    <x v="328"/>
    <x v="4"/>
    <x v="35"/>
    <n v="5.6"/>
    <n v="1.47E-2"/>
    <n v="1.47E-2"/>
    <n v="26296"/>
    <m/>
    <n v="1.2E-2"/>
    <s v="E"/>
  </r>
  <r>
    <m/>
    <x v="0"/>
    <s v="DQ"/>
    <n v="328"/>
    <x v="328"/>
    <x v="4"/>
    <x v="35"/>
    <n v="5.6"/>
    <n v="1.0999999999999999E-2"/>
    <n v="1.0999999999999999E-2"/>
    <n v="26296"/>
    <m/>
    <n v="1.2E-2"/>
    <s v="C"/>
  </r>
  <r>
    <m/>
    <x v="0"/>
    <s v="DQ"/>
    <n v="328"/>
    <x v="328"/>
    <x v="4"/>
    <x v="35"/>
    <n v="5.6"/>
    <n v="8.9999999999999993E-3"/>
    <n v="8.9999999999999993E-3"/>
    <n v="26296"/>
    <m/>
    <n v="1.2E-2"/>
    <s v="B"/>
  </r>
  <r>
    <m/>
    <x v="49"/>
    <s v="BANCO"/>
    <n v="329"/>
    <x v="329"/>
    <x v="5"/>
    <x v="35"/>
    <n v="5.6"/>
    <n v="2.1399999999999999E-2"/>
    <n v="2.1399999999999999E-2"/>
    <n v="26297"/>
    <m/>
    <n v="1.0999999999999999E-2"/>
    <s v="I"/>
  </r>
  <r>
    <m/>
    <x v="49"/>
    <s v="BANCO"/>
    <n v="329"/>
    <x v="329"/>
    <x v="5"/>
    <x v="35"/>
    <n v="5.6"/>
    <n v="5.3E-3"/>
    <n v="5.3E-3"/>
    <n v="26297"/>
    <m/>
    <n v="1.0999999999999999E-2"/>
    <s v="Descarte"/>
  </r>
  <r>
    <m/>
    <x v="49"/>
    <s v="BANCO"/>
    <n v="329"/>
    <x v="329"/>
    <x v="5"/>
    <x v="35"/>
    <n v="5.6"/>
    <n v="4.7999999999999996E-3"/>
    <n v="4.7999999999999996E-3"/>
    <n v="26297"/>
    <m/>
    <n v="1.0999999999999999E-2"/>
    <s v="Descarte"/>
  </r>
  <r>
    <m/>
    <x v="49"/>
    <s v="BANCO"/>
    <n v="329"/>
    <x v="329"/>
    <x v="5"/>
    <x v="35"/>
    <n v="5.6"/>
    <n v="2.64E-2"/>
    <n v="2.64E-2"/>
    <n v="26297"/>
    <m/>
    <n v="1.0999999999999999E-2"/>
    <s v="K"/>
  </r>
  <r>
    <m/>
    <x v="49"/>
    <s v="BANCO"/>
    <n v="329"/>
    <x v="329"/>
    <x v="5"/>
    <x v="35"/>
    <n v="5.6"/>
    <n v="1.8800000000000001E-2"/>
    <n v="1.8800000000000001E-2"/>
    <n v="26297"/>
    <m/>
    <n v="1.0999999999999999E-2"/>
    <s v="G"/>
  </r>
  <r>
    <m/>
    <x v="49"/>
    <s v="BANCO"/>
    <n v="329"/>
    <x v="329"/>
    <x v="5"/>
    <x v="35"/>
    <n v="5.6"/>
    <n v="1.78E-2"/>
    <n v="1.78E-2"/>
    <n v="26297"/>
    <m/>
    <n v="1.0999999999999999E-2"/>
    <s v="G"/>
  </r>
  <r>
    <m/>
    <x v="49"/>
    <s v="BANCO"/>
    <n v="329"/>
    <x v="329"/>
    <x v="5"/>
    <x v="35"/>
    <n v="5.6"/>
    <n v="1.83E-2"/>
    <n v="1.83E-2"/>
    <n v="26297"/>
    <m/>
    <n v="1.0999999999999999E-2"/>
    <s v="G"/>
  </r>
  <r>
    <m/>
    <x v="49"/>
    <s v="BANCO"/>
    <n v="329"/>
    <x v="329"/>
    <x v="5"/>
    <x v="35"/>
    <n v="5.6"/>
    <n v="2.8199999999999999E-2"/>
    <n v="2.8199999999999999E-2"/>
    <n v="26297"/>
    <m/>
    <n v="1.0999999999999999E-2"/>
    <s v="L"/>
  </r>
  <r>
    <m/>
    <x v="0"/>
    <s v="DQ"/>
    <n v="330"/>
    <x v="330"/>
    <x v="5"/>
    <x v="35"/>
    <n v="5.6"/>
    <n v="1.7299999999999999E-2"/>
    <n v="1.7299999999999999E-2"/>
    <n v="26298"/>
    <m/>
    <n v="1.2999999999999999E-2"/>
    <s v="F"/>
  </r>
  <r>
    <m/>
    <x v="0"/>
    <s v="DQ"/>
    <n v="330"/>
    <x v="330"/>
    <x v="5"/>
    <x v="35"/>
    <n v="5.6"/>
    <n v="1.6199999999999999E-2"/>
    <n v="1.6199999999999999E-2"/>
    <n v="26298"/>
    <m/>
    <n v="1.2999999999999999E-2"/>
    <s v="F"/>
  </r>
  <r>
    <m/>
    <x v="51"/>
    <s v="FRENTE"/>
    <n v="331"/>
    <x v="331"/>
    <x v="5"/>
    <x v="35"/>
    <n v="5.6"/>
    <n v="1.3100000000000001E-2"/>
    <n v="1.3100000000000001E-2"/>
    <n v="26298"/>
    <m/>
    <n v="0.01"/>
    <s v="D"/>
  </r>
  <r>
    <m/>
    <x v="51"/>
    <s v="FRENTE"/>
    <n v="331"/>
    <x v="331"/>
    <x v="5"/>
    <x v="35"/>
    <n v="5.6"/>
    <n v="1.09E-2"/>
    <n v="1.09E-2"/>
    <n v="26298"/>
    <m/>
    <n v="0.01"/>
    <s v="C"/>
  </r>
  <r>
    <m/>
    <x v="49"/>
    <s v="BANCO"/>
    <n v="332"/>
    <x v="332"/>
    <x v="4"/>
    <x v="36"/>
    <n v="5.6"/>
    <n v="1.2500000000000001E-2"/>
    <n v="1.2500000000000001E-2"/>
    <n v="26289"/>
    <m/>
    <n v="7.0000000000000001E-3"/>
    <s v="D"/>
  </r>
  <r>
    <m/>
    <x v="49"/>
    <s v="BANCO"/>
    <n v="332"/>
    <x v="332"/>
    <x v="4"/>
    <x v="36"/>
    <n v="5.6"/>
    <n v="1.6999999999999999E-3"/>
    <n v="1.6999999999999999E-3"/>
    <n v="26289"/>
    <m/>
    <n v="7.0000000000000001E-3"/>
    <s v="Descarte"/>
  </r>
  <r>
    <m/>
    <x v="49"/>
    <s v="BANCO"/>
    <n v="332"/>
    <x v="332"/>
    <x v="4"/>
    <x v="36"/>
    <n v="5.6"/>
    <n v="2.2000000000000001E-3"/>
    <n v="2.2000000000000001E-3"/>
    <n v="26289"/>
    <m/>
    <n v="7.0000000000000001E-3"/>
    <s v="Descarte"/>
  </r>
  <r>
    <m/>
    <x v="49"/>
    <s v="BANCO"/>
    <n v="332"/>
    <x v="332"/>
    <x v="4"/>
    <x v="36"/>
    <n v="5.6"/>
    <n v="9.9000000000000008E-3"/>
    <n v="9.9000000000000008E-3"/>
    <n v="26289"/>
    <m/>
    <n v="7.0000000000000001E-3"/>
    <s v="B"/>
  </r>
  <r>
    <m/>
    <x v="49"/>
    <s v="BANCO"/>
    <n v="332"/>
    <x v="332"/>
    <x v="4"/>
    <x v="36"/>
    <n v="5.6"/>
    <n v="5.3E-3"/>
    <n v="5.3E-3"/>
    <n v="26289"/>
    <m/>
    <n v="7.0000000000000001E-3"/>
    <s v="Descarte"/>
  </r>
  <r>
    <m/>
    <x v="49"/>
    <s v="BANCO"/>
    <n v="332"/>
    <x v="332"/>
    <x v="4"/>
    <x v="36"/>
    <n v="5.6"/>
    <n v="1.46E-2"/>
    <n v="1.46E-2"/>
    <n v="26289"/>
    <m/>
    <n v="7.0000000000000001E-3"/>
    <s v="E"/>
  </r>
  <r>
    <m/>
    <x v="20"/>
    <s v="REC"/>
    <n v="333"/>
    <x v="333"/>
    <x v="2"/>
    <x v="37"/>
    <n v="5.6"/>
    <n v="2.9100000000000001E-2"/>
    <n v="2.9100000000000001E-2"/>
    <n v="26290"/>
    <n v="2.9100000000000001E-2"/>
    <n v="1.7000000000000001E-2"/>
    <s v="L"/>
  </r>
  <r>
    <m/>
    <x v="20"/>
    <s v="REC"/>
    <n v="333"/>
    <x v="333"/>
    <x v="2"/>
    <x v="37"/>
    <n v="5.6"/>
    <n v="2.4500000000000001E-2"/>
    <n v="2.4500000000000001E-2"/>
    <n v="26290"/>
    <n v="2.4500000000000001E-2"/>
    <n v="1.7000000000000001E-2"/>
    <s v="J"/>
  </r>
  <r>
    <m/>
    <x v="20"/>
    <s v="REC"/>
    <n v="333"/>
    <x v="333"/>
    <x v="2"/>
    <x v="37"/>
    <n v="5.6"/>
    <n v="3.1600000000000003E-2"/>
    <n v="3.1600000000000003E-2"/>
    <n v="26290"/>
    <n v="0.03"/>
    <n v="1.7000000000000001E-2"/>
    <s v="L"/>
  </r>
  <r>
    <m/>
    <x v="20"/>
    <s v="REC"/>
    <n v="333"/>
    <x v="333"/>
    <x v="2"/>
    <x v="37"/>
    <n v="5.6"/>
    <n v="2.4E-2"/>
    <n v="2.4E-2"/>
    <n v="26290"/>
    <n v="2.4E-2"/>
    <n v="1.7000000000000001E-2"/>
    <s v="J"/>
  </r>
  <r>
    <m/>
    <x v="20"/>
    <s v="REC"/>
    <n v="333"/>
    <x v="333"/>
    <x v="2"/>
    <x v="37"/>
    <n v="5.6"/>
    <n v="1.77E-2"/>
    <n v="1.77E-2"/>
    <n v="26290"/>
    <n v="1.77E-2"/>
    <n v="1.7000000000000001E-2"/>
    <s v="G"/>
  </r>
  <r>
    <m/>
    <x v="20"/>
    <s v="REC"/>
    <n v="333"/>
    <x v="333"/>
    <x v="2"/>
    <x v="37"/>
    <n v="5.6"/>
    <n v="2.3400000000000001E-2"/>
    <n v="2.3400000000000001E-2"/>
    <n v="26290"/>
    <n v="2.3400000000000001E-2"/>
    <n v="1.7000000000000001E-2"/>
    <s v="J"/>
  </r>
  <r>
    <m/>
    <x v="20"/>
    <s v="REC"/>
    <n v="333"/>
    <x v="333"/>
    <x v="2"/>
    <x v="37"/>
    <n v="5.6"/>
    <n v="9.4000000000000004E-3"/>
    <n v="9.4000000000000004E-3"/>
    <n v="26290"/>
    <n v="9.4000000000000004E-3"/>
    <n v="1.7000000000000001E-2"/>
    <s v="B"/>
  </r>
  <r>
    <m/>
    <x v="20"/>
    <s v="REC"/>
    <n v="333"/>
    <x v="333"/>
    <x v="2"/>
    <x v="37"/>
    <n v="5.6"/>
    <n v="2.4500000000000001E-2"/>
    <n v="2.4500000000000001E-2"/>
    <n v="26291"/>
    <n v="2.4500000000000001E-2"/>
    <n v="1.7000000000000001E-2"/>
    <s v="J"/>
  </r>
  <r>
    <m/>
    <x v="20"/>
    <s v="REC"/>
    <n v="334"/>
    <x v="334"/>
    <x v="2"/>
    <x v="37"/>
    <n v="5.6"/>
    <n v="2.0299999999999999E-2"/>
    <n v="2.0299999999999999E-2"/>
    <n v="26291"/>
    <m/>
    <n v="1.4999999999999999E-2"/>
    <s v="H"/>
  </r>
  <r>
    <m/>
    <x v="20"/>
    <s v="REC"/>
    <n v="334"/>
    <x v="334"/>
    <x v="2"/>
    <x v="37"/>
    <n v="5.6"/>
    <n v="1.84E-2"/>
    <n v="1.84E-2"/>
    <n v="26291"/>
    <m/>
    <n v="1.4999999999999999E-2"/>
    <s v="G"/>
  </r>
  <r>
    <m/>
    <x v="20"/>
    <s v="REC"/>
    <n v="334"/>
    <x v="334"/>
    <x v="2"/>
    <x v="37"/>
    <n v="5.6"/>
    <n v="2.24E-2"/>
    <n v="2.24E-2"/>
    <n v="26291"/>
    <m/>
    <n v="1.4999999999999999E-2"/>
    <s v="I"/>
  </r>
  <r>
    <m/>
    <x v="20"/>
    <s v="REC"/>
    <n v="334"/>
    <x v="334"/>
    <x v="2"/>
    <x v="37"/>
    <n v="5.6"/>
    <n v="1.6199999999999999E-2"/>
    <n v="1.6199999999999999E-2"/>
    <n v="26291"/>
    <m/>
    <n v="1.4999999999999999E-2"/>
    <s v="F"/>
  </r>
  <r>
    <m/>
    <x v="20"/>
    <s v="REC"/>
    <n v="334"/>
    <x v="334"/>
    <x v="2"/>
    <x v="37"/>
    <n v="5.6"/>
    <n v="1.78E-2"/>
    <n v="1.78E-2"/>
    <n v="26291"/>
    <m/>
    <n v="1.4999999999999999E-2"/>
    <s v="G"/>
  </r>
  <r>
    <m/>
    <x v="38"/>
    <s v="FRENTE"/>
    <n v="335"/>
    <x v="335"/>
    <x v="2"/>
    <x v="37"/>
    <n v="5.6"/>
    <n v="1.5699999999999999E-2"/>
    <n v="1.5699999999999999E-2"/>
    <n v="26292"/>
    <m/>
    <n v="0.01"/>
    <s v="F"/>
  </r>
  <r>
    <m/>
    <x v="38"/>
    <s v="FRENTE"/>
    <n v="335"/>
    <x v="335"/>
    <x v="2"/>
    <x v="37"/>
    <n v="5.6"/>
    <n v="1.6400000000000001E-2"/>
    <n v="1.6400000000000001E-2"/>
    <n v="26292"/>
    <m/>
    <n v="0.01"/>
    <s v="F"/>
  </r>
  <r>
    <m/>
    <x v="38"/>
    <s v="FRENTE"/>
    <n v="335"/>
    <x v="335"/>
    <x v="2"/>
    <x v="37"/>
    <n v="5.6"/>
    <n v="1.6199999999999999E-2"/>
    <n v="1.6199999999999999E-2"/>
    <n v="26292"/>
    <m/>
    <n v="0.01"/>
    <s v="F"/>
  </r>
  <r>
    <m/>
    <x v="38"/>
    <s v="FRENTE"/>
    <n v="335"/>
    <x v="335"/>
    <x v="2"/>
    <x v="37"/>
    <n v="5.6"/>
    <n v="1.67E-2"/>
    <n v="1.67E-2"/>
    <n v="26292"/>
    <m/>
    <n v="0.01"/>
    <s v="F"/>
  </r>
  <r>
    <m/>
    <x v="51"/>
    <s v="FRENTE"/>
    <n v="336"/>
    <x v="336"/>
    <x v="3"/>
    <x v="37"/>
    <n v="5.6"/>
    <n v="6.7000000000000002E-3"/>
    <n v="6.7000000000000002E-3"/>
    <n v="26293"/>
    <m/>
    <n v="1.0999999999999999E-2"/>
    <s v="Reserva"/>
  </r>
  <r>
    <m/>
    <x v="51"/>
    <s v="FRENTE"/>
    <n v="336"/>
    <x v="336"/>
    <x v="3"/>
    <x v="37"/>
    <n v="5.6"/>
    <n v="8.8999999999999999E-3"/>
    <n v="8.8999999999999999E-3"/>
    <n v="26293"/>
    <m/>
    <n v="1.0999999999999999E-2"/>
    <s v="A"/>
  </r>
  <r>
    <m/>
    <x v="51"/>
    <s v="FRENTE"/>
    <n v="336"/>
    <x v="336"/>
    <x v="3"/>
    <x v="37"/>
    <n v="5.6"/>
    <n v="9.7000000000000003E-3"/>
    <n v="9.7000000000000003E-3"/>
    <n v="26293"/>
    <m/>
    <n v="1.0999999999999999E-2"/>
    <s v="B"/>
  </r>
  <r>
    <m/>
    <x v="51"/>
    <s v="FRENTE"/>
    <n v="336"/>
    <x v="336"/>
    <x v="3"/>
    <x v="37"/>
    <n v="5.6"/>
    <n v="1.1599999999999999E-2"/>
    <n v="1.1599999999999999E-2"/>
    <n v="26293"/>
    <m/>
    <n v="1.0999999999999999E-2"/>
    <s v="C"/>
  </r>
  <r>
    <m/>
    <x v="51"/>
    <s v="FRENTE"/>
    <n v="336"/>
    <x v="336"/>
    <x v="3"/>
    <x v="37"/>
    <n v="5.6"/>
    <n v="1.17E-2"/>
    <n v="1.17E-2"/>
    <n v="26293"/>
    <m/>
    <n v="1.0999999999999999E-2"/>
    <s v="C"/>
  </r>
  <r>
    <m/>
    <x v="51"/>
    <s v="FRENTE"/>
    <n v="336"/>
    <x v="336"/>
    <x v="3"/>
    <x v="37"/>
    <n v="5.6"/>
    <n v="6.1999999999999998E-3"/>
    <n v="6.1999999999999998E-3"/>
    <n v="26293"/>
    <m/>
    <n v="1.0999999999999999E-2"/>
    <s v="Reserva"/>
  </r>
  <r>
    <m/>
    <x v="51"/>
    <s v="FRENTE"/>
    <n v="336"/>
    <x v="336"/>
    <x v="3"/>
    <x v="37"/>
    <n v="5.6"/>
    <n v="1.84E-2"/>
    <n v="1.84E-2"/>
    <n v="26293"/>
    <m/>
    <n v="1.0999999999999999E-2"/>
    <s v="G"/>
  </r>
  <r>
    <m/>
    <x v="51"/>
    <s v="FRENTE"/>
    <n v="336"/>
    <x v="336"/>
    <x v="3"/>
    <x v="37"/>
    <n v="5.6"/>
    <n v="1.04E-2"/>
    <n v="1.04E-2"/>
    <n v="26293"/>
    <m/>
    <n v="1.0999999999999999E-2"/>
    <s v="B"/>
  </r>
  <r>
    <m/>
    <x v="0"/>
    <s v="DQ"/>
    <n v="337"/>
    <x v="337"/>
    <x v="3"/>
    <x v="37"/>
    <n v="5.6"/>
    <n v="1.04E-2"/>
    <n v="1.04E-2"/>
    <n v="26294"/>
    <m/>
    <n v="2.8000000000000001E-2"/>
    <s v="B"/>
  </r>
  <r>
    <m/>
    <x v="0"/>
    <s v="DQ"/>
    <n v="337"/>
    <x v="337"/>
    <x v="3"/>
    <x v="37"/>
    <n v="5.6"/>
    <n v="3.1899999999999998E-2"/>
    <n v="3.1899999999999998E-2"/>
    <n v="26294"/>
    <m/>
    <n v="2.8000000000000001E-2"/>
    <s v="L"/>
  </r>
  <r>
    <m/>
    <x v="0"/>
    <s v="DQ"/>
    <n v="337"/>
    <x v="337"/>
    <x v="3"/>
    <x v="37"/>
    <n v="5.6"/>
    <n v="1.89E-2"/>
    <n v="1.89E-2"/>
    <n v="26294"/>
    <m/>
    <n v="2.8000000000000001E-2"/>
    <s v="G"/>
  </r>
  <r>
    <m/>
    <x v="0"/>
    <s v="DQ"/>
    <n v="338"/>
    <x v="338"/>
    <x v="3"/>
    <x v="37"/>
    <n v="5.6"/>
    <n v="2.18E-2"/>
    <n v="2.18E-2"/>
    <n v="26294"/>
    <m/>
    <n v="2.5000000000000001E-2"/>
    <s v="I"/>
  </r>
  <r>
    <m/>
    <x v="0"/>
    <s v="DQ"/>
    <n v="338"/>
    <x v="338"/>
    <x v="3"/>
    <x v="37"/>
    <n v="5.6"/>
    <n v="9.4999999999999998E-3"/>
    <n v="9.4999999999999998E-3"/>
    <n v="26294"/>
    <m/>
    <n v="2.5000000000000001E-2"/>
    <s v="B"/>
  </r>
  <r>
    <m/>
    <x v="0"/>
    <s v="DQ"/>
    <n v="338"/>
    <x v="338"/>
    <x v="3"/>
    <x v="37"/>
    <n v="5.6"/>
    <n v="3.0200000000000001E-2"/>
    <n v="3.0200000000000001E-2"/>
    <n v="26294"/>
    <m/>
    <n v="2.5000000000000001E-2"/>
    <s v="L"/>
  </r>
  <r>
    <m/>
    <x v="20"/>
    <s v="REC"/>
    <n v="339"/>
    <x v="339"/>
    <x v="2"/>
    <x v="38"/>
    <n v="5.6"/>
    <n v="3.8399999999999997E-2"/>
    <n v="3.6999999999999998E-2"/>
    <n v="26299"/>
    <n v="0.03"/>
    <n v="1.4999999999999999E-2"/>
    <s v="L"/>
  </r>
  <r>
    <m/>
    <x v="20"/>
    <s v="REC"/>
    <n v="339"/>
    <x v="339"/>
    <x v="2"/>
    <x v="38"/>
    <n v="5.6"/>
    <n v="4.3900000000000002E-2"/>
    <n v="3.6999999999999998E-2"/>
    <n v="26299"/>
    <n v="0.03"/>
    <n v="1.4999999999999999E-2"/>
    <s v="L"/>
  </r>
  <r>
    <m/>
    <x v="20"/>
    <s v="REC"/>
    <n v="339"/>
    <x v="339"/>
    <x v="2"/>
    <x v="38"/>
    <n v="5.6"/>
    <n v="3.8699999999999998E-2"/>
    <n v="3.6999999999999998E-2"/>
    <n v="26299"/>
    <n v="0.03"/>
    <n v="1.4999999999999999E-2"/>
    <s v="L"/>
  </r>
  <r>
    <m/>
    <x v="20"/>
    <s v="REC"/>
    <n v="339"/>
    <x v="339"/>
    <x v="2"/>
    <x v="38"/>
    <n v="5.6"/>
    <n v="3.0700000000000002E-2"/>
    <n v="3.0700000000000002E-2"/>
    <n v="26299"/>
    <n v="0.03"/>
    <n v="1.4999999999999999E-2"/>
    <s v="L"/>
  </r>
  <r>
    <m/>
    <x v="20"/>
    <s v="REC"/>
    <n v="339"/>
    <x v="339"/>
    <x v="2"/>
    <x v="38"/>
    <n v="5.6"/>
    <n v="4.2999999999999997E-2"/>
    <n v="3.6999999999999998E-2"/>
    <n v="26299"/>
    <n v="0.03"/>
    <n v="1.4999999999999999E-2"/>
    <s v="L"/>
  </r>
  <r>
    <m/>
    <x v="0"/>
    <s v="DQ"/>
    <n v="340"/>
    <x v="340"/>
    <x v="2"/>
    <x v="38"/>
    <n v="5.6"/>
    <n v="3.3799999999999997E-2"/>
    <n v="3.3799999999999997E-2"/>
    <n v="26300"/>
    <n v="0.03"/>
    <n v="2.5999999999999999E-2"/>
    <s v="L"/>
  </r>
  <r>
    <m/>
    <x v="0"/>
    <s v="DQ"/>
    <n v="340"/>
    <x v="340"/>
    <x v="2"/>
    <x v="38"/>
    <n v="5.6"/>
    <n v="3.1E-2"/>
    <n v="3.1E-2"/>
    <n v="26300"/>
    <n v="0.03"/>
    <n v="2.5999999999999999E-2"/>
    <s v="L"/>
  </r>
  <r>
    <m/>
    <x v="0"/>
    <s v="DQ"/>
    <n v="340"/>
    <x v="340"/>
    <x v="2"/>
    <x v="38"/>
    <n v="5.6"/>
    <n v="4.4699999999999997E-2"/>
    <n v="3.6999999999999998E-2"/>
    <n v="26300"/>
    <n v="0.03"/>
    <n v="2.5999999999999999E-2"/>
    <s v="L"/>
  </r>
  <r>
    <m/>
    <x v="0"/>
    <s v="DQ"/>
    <n v="340"/>
    <x v="340"/>
    <x v="2"/>
    <x v="38"/>
    <n v="5.6"/>
    <n v="2.7199999999999998E-2"/>
    <n v="2.7199999999999998E-2"/>
    <n v="26300"/>
    <n v="2.7199999999999998E-2"/>
    <n v="2.5999999999999999E-2"/>
    <s v="K"/>
  </r>
  <r>
    <m/>
    <x v="0"/>
    <s v="DQ"/>
    <n v="340"/>
    <x v="340"/>
    <x v="2"/>
    <x v="38"/>
    <n v="5.6"/>
    <n v="3.6600000000000001E-2"/>
    <n v="3.6600000000000001E-2"/>
    <n v="26300"/>
    <n v="0.03"/>
    <n v="2.5999999999999999E-2"/>
    <s v="L"/>
  </r>
  <r>
    <m/>
    <x v="0"/>
    <s v="DQ"/>
    <n v="340"/>
    <x v="340"/>
    <x v="2"/>
    <x v="38"/>
    <n v="5.6"/>
    <n v="2.9499999999999998E-2"/>
    <n v="2.9499999999999998E-2"/>
    <n v="26300"/>
    <n v="2.9499999999999998E-2"/>
    <n v="2.5999999999999999E-2"/>
    <s v="L"/>
  </r>
  <r>
    <m/>
    <x v="0"/>
    <s v="DQ"/>
    <n v="340"/>
    <x v="340"/>
    <x v="2"/>
    <x v="38"/>
    <n v="5.6"/>
    <n v="3.8699999999999998E-2"/>
    <n v="3.6999999999999998E-2"/>
    <n v="26300"/>
    <n v="0.03"/>
    <n v="2.5999999999999999E-2"/>
    <s v="L"/>
  </r>
  <r>
    <m/>
    <x v="51"/>
    <s v="FRENTE"/>
    <n v="341"/>
    <x v="341"/>
    <x v="2"/>
    <x v="38"/>
    <n v="5.6"/>
    <n v="9.4999999999999998E-3"/>
    <n v="9.4999999999999998E-3"/>
    <n v="26301"/>
    <m/>
    <n v="1.2E-2"/>
    <s v="B"/>
  </r>
  <r>
    <m/>
    <x v="51"/>
    <s v="FRENTE"/>
    <n v="341"/>
    <x v="341"/>
    <x v="2"/>
    <x v="38"/>
    <n v="5.6"/>
    <n v="1.0800000000000001E-2"/>
    <n v="1.0800000000000001E-2"/>
    <n v="26301"/>
    <m/>
    <n v="1.2E-2"/>
    <s v="C"/>
  </r>
  <r>
    <m/>
    <x v="51"/>
    <s v="FRENTE"/>
    <n v="341"/>
    <x v="341"/>
    <x v="2"/>
    <x v="38"/>
    <n v="5.6"/>
    <n v="1.7500000000000002E-2"/>
    <n v="1.7500000000000002E-2"/>
    <n v="26301"/>
    <m/>
    <n v="1.2E-2"/>
    <s v="G"/>
  </r>
  <r>
    <m/>
    <x v="51"/>
    <s v="FRENTE"/>
    <n v="341"/>
    <x v="341"/>
    <x v="2"/>
    <x v="38"/>
    <n v="5.6"/>
    <n v="1.2200000000000001E-2"/>
    <n v="1.2200000000000001E-2"/>
    <n v="26301"/>
    <m/>
    <n v="1.2E-2"/>
    <s v="D"/>
  </r>
  <r>
    <m/>
    <x v="51"/>
    <s v="FRENTE"/>
    <n v="341"/>
    <x v="341"/>
    <x v="2"/>
    <x v="38"/>
    <n v="5.6"/>
    <n v="1.18E-2"/>
    <n v="1.18E-2"/>
    <n v="26301"/>
    <m/>
    <n v="1.2E-2"/>
    <s v="C"/>
  </r>
  <r>
    <m/>
    <x v="46"/>
    <s v="LEVANTE"/>
    <n v="342"/>
    <x v="342"/>
    <x v="2"/>
    <x v="38"/>
    <n v="5.6"/>
    <n v="1.32E-2"/>
    <n v="1.32E-2"/>
    <n v="26301"/>
    <m/>
    <n v="1.15E-2"/>
    <s v="D"/>
  </r>
  <r>
    <m/>
    <x v="46"/>
    <s v="LEVANTE"/>
    <n v="342"/>
    <x v="342"/>
    <x v="2"/>
    <x v="38"/>
    <n v="5.6"/>
    <n v="1.0699999999999999E-2"/>
    <n v="1.0699999999999999E-2"/>
    <n v="26301"/>
    <m/>
    <n v="1.15E-2"/>
    <s v="C"/>
  </r>
  <r>
    <m/>
    <x v="46"/>
    <s v="LEVANTE"/>
    <n v="342"/>
    <x v="342"/>
    <x v="2"/>
    <x v="38"/>
    <n v="5.6"/>
    <n v="2.4400000000000002E-2"/>
    <n v="2.4400000000000002E-2"/>
    <n v="26301"/>
    <m/>
    <n v="1.15E-2"/>
    <s v="J"/>
  </r>
  <r>
    <m/>
    <x v="7"/>
    <s v="DQ"/>
    <n v="343"/>
    <x v="343"/>
    <x v="3"/>
    <x v="38"/>
    <n v="5.6"/>
    <n v="1.47E-2"/>
    <n v="1.47E-2"/>
    <n v="26302"/>
    <m/>
    <n v="1.2999999999999999E-2"/>
    <s v="E"/>
  </r>
  <r>
    <m/>
    <x v="7"/>
    <s v="DQ"/>
    <n v="343"/>
    <x v="343"/>
    <x v="3"/>
    <x v="38"/>
    <n v="5.6"/>
    <n v="9.9000000000000008E-3"/>
    <n v="9.9000000000000008E-3"/>
    <n v="26302"/>
    <m/>
    <n v="1.2999999999999999E-2"/>
    <s v="B"/>
  </r>
  <r>
    <m/>
    <x v="7"/>
    <s v="DQ"/>
    <n v="343"/>
    <x v="343"/>
    <x v="3"/>
    <x v="38"/>
    <n v="5.6"/>
    <n v="1.54E-2"/>
    <n v="1.54E-2"/>
    <n v="26302"/>
    <m/>
    <n v="1.2999999999999999E-2"/>
    <s v="F"/>
  </r>
  <r>
    <m/>
    <x v="7"/>
    <s v="DQ"/>
    <n v="343"/>
    <x v="343"/>
    <x v="3"/>
    <x v="38"/>
    <n v="5.6"/>
    <n v="1.35E-2"/>
    <n v="1.35E-2"/>
    <n v="26302"/>
    <m/>
    <n v="1.2999999999999999E-2"/>
    <s v="E"/>
  </r>
  <r>
    <m/>
    <x v="51"/>
    <s v="FRENTE"/>
    <n v="344"/>
    <x v="344"/>
    <x v="3"/>
    <x v="38"/>
    <n v="5.6"/>
    <n v="1.5100000000000001E-2"/>
    <n v="1.5100000000000001E-2"/>
    <n v="26303"/>
    <m/>
    <n v="1.4999999999999999E-2"/>
    <s v="F"/>
  </r>
  <r>
    <m/>
    <x v="51"/>
    <s v="FRENTE"/>
    <n v="344"/>
    <x v="344"/>
    <x v="3"/>
    <x v="38"/>
    <n v="5.6"/>
    <n v="8.8999999999999999E-3"/>
    <n v="8.8999999999999999E-3"/>
    <n v="26303"/>
    <m/>
    <n v="1.4999999999999999E-2"/>
    <s v="A"/>
  </r>
  <r>
    <m/>
    <x v="51"/>
    <s v="FRENTE"/>
    <n v="344"/>
    <x v="344"/>
    <x v="3"/>
    <x v="38"/>
    <n v="5.6"/>
    <n v="1.35E-2"/>
    <n v="1.35E-2"/>
    <n v="26303"/>
    <m/>
    <n v="1.4999999999999999E-2"/>
    <s v="E"/>
  </r>
  <r>
    <m/>
    <x v="51"/>
    <s v="FRENTE"/>
    <n v="344"/>
    <x v="344"/>
    <x v="3"/>
    <x v="38"/>
    <n v="5.6"/>
    <n v="1.44E-2"/>
    <n v="1.44E-2"/>
    <n v="26303"/>
    <m/>
    <n v="1.4999999999999999E-2"/>
    <s v="E"/>
  </r>
  <r>
    <m/>
    <x v="51"/>
    <s v="FRENTE"/>
    <n v="344"/>
    <x v="344"/>
    <x v="3"/>
    <x v="38"/>
    <n v="5.6"/>
    <n v="1.84E-2"/>
    <n v="1.84E-2"/>
    <n v="26303"/>
    <m/>
    <n v="1.4999999999999999E-2"/>
    <s v="G"/>
  </r>
  <r>
    <m/>
    <x v="51"/>
    <s v="FRENTE"/>
    <n v="344"/>
    <x v="344"/>
    <x v="3"/>
    <x v="38"/>
    <n v="5.6"/>
    <n v="1.6199999999999999E-2"/>
    <n v="1.6199999999999999E-2"/>
    <n v="26303"/>
    <m/>
    <n v="1.4999999999999999E-2"/>
    <s v="F"/>
  </r>
  <r>
    <m/>
    <x v="51"/>
    <s v="FRENTE"/>
    <n v="344"/>
    <x v="344"/>
    <x v="3"/>
    <x v="38"/>
    <n v="5.6"/>
    <n v="1.72E-2"/>
    <n v="1.72E-2"/>
    <n v="26303"/>
    <m/>
    <n v="1.4999999999999999E-2"/>
    <s v="F"/>
  </r>
  <r>
    <m/>
    <x v="51"/>
    <s v="FRENTE"/>
    <n v="344"/>
    <x v="344"/>
    <x v="3"/>
    <x v="38"/>
    <n v="5.6"/>
    <n v="1.4E-2"/>
    <n v="1.4E-2"/>
    <n v="26303"/>
    <m/>
    <n v="1.4999999999999999E-2"/>
    <s v="E"/>
  </r>
  <r>
    <m/>
    <x v="38"/>
    <s v="FRENTE"/>
    <n v="345"/>
    <x v="345"/>
    <x v="3"/>
    <x v="38"/>
    <n v="5.6"/>
    <n v="9.4999999999999998E-3"/>
    <n v="9.4999999999999998E-3"/>
    <n v="26304"/>
    <m/>
    <n v="8.9999999999999993E-3"/>
    <s v="B"/>
  </r>
  <r>
    <m/>
    <x v="38"/>
    <s v="FRENTE"/>
    <n v="345"/>
    <x v="345"/>
    <x v="3"/>
    <x v="38"/>
    <n v="5.6"/>
    <n v="1.2E-2"/>
    <n v="1.2E-2"/>
    <n v="26304"/>
    <m/>
    <n v="8.9999999999999993E-3"/>
    <s v="D"/>
  </r>
  <r>
    <m/>
    <x v="38"/>
    <s v="FRENTE"/>
    <n v="345"/>
    <x v="345"/>
    <x v="3"/>
    <x v="38"/>
    <n v="5.6"/>
    <n v="1.35E-2"/>
    <n v="1.35E-2"/>
    <n v="26304"/>
    <m/>
    <n v="8.9999999999999993E-3"/>
    <s v="E"/>
  </r>
  <r>
    <m/>
    <x v="38"/>
    <s v="FRENTE"/>
    <n v="345"/>
    <x v="345"/>
    <x v="3"/>
    <x v="38"/>
    <n v="5.6"/>
    <n v="6.8999999999999999E-3"/>
    <n v="6.8999999999999999E-3"/>
    <n v="26304"/>
    <m/>
    <n v="8.9999999999999993E-3"/>
    <s v="Reserva"/>
  </r>
  <r>
    <m/>
    <x v="38"/>
    <s v="FRENTE"/>
    <n v="345"/>
    <x v="345"/>
    <x v="3"/>
    <x v="38"/>
    <n v="5.6"/>
    <n v="6.4000000000000003E-3"/>
    <n v="6.4000000000000003E-3"/>
    <n v="26304"/>
    <m/>
    <n v="8.9999999999999993E-3"/>
    <s v="Reserva"/>
  </r>
  <r>
    <m/>
    <x v="38"/>
    <s v="FRENTE"/>
    <n v="345"/>
    <x v="345"/>
    <x v="3"/>
    <x v="38"/>
    <n v="5.6"/>
    <n v="7.7999999999999996E-3"/>
    <n v="7.7999999999999996E-3"/>
    <n v="26304"/>
    <m/>
    <n v="8.9999999999999993E-3"/>
    <s v="A"/>
  </r>
  <r>
    <m/>
    <x v="38"/>
    <s v="FRENTE"/>
    <n v="345"/>
    <x v="345"/>
    <x v="3"/>
    <x v="38"/>
    <n v="5.6"/>
    <n v="1.38E-2"/>
    <n v="1.38E-2"/>
    <n v="26304"/>
    <m/>
    <n v="8.9999999999999993E-3"/>
    <s v="E"/>
  </r>
  <r>
    <m/>
    <x v="46"/>
    <s v="LEVANTE"/>
    <n v="346"/>
    <x v="346"/>
    <x v="6"/>
    <x v="38"/>
    <n v="5.6"/>
    <n v="1.03E-2"/>
    <n v="1.03E-2"/>
    <n v="26310"/>
    <m/>
    <n v="1.2E-2"/>
    <s v="B"/>
  </r>
  <r>
    <m/>
    <x v="46"/>
    <s v="LEVANTE"/>
    <n v="346"/>
    <x v="346"/>
    <x v="6"/>
    <x v="38"/>
    <n v="5.6"/>
    <n v="1.0999999999999999E-2"/>
    <n v="1.0999999999999999E-2"/>
    <n v="26310"/>
    <m/>
    <n v="1.2E-2"/>
    <s v="C"/>
  </r>
  <r>
    <m/>
    <x v="46"/>
    <s v="LEVANTE"/>
    <n v="346"/>
    <x v="346"/>
    <x v="6"/>
    <x v="38"/>
    <n v="5.6"/>
    <n v="9.1000000000000004E-3"/>
    <n v="9.1000000000000004E-3"/>
    <n v="26310"/>
    <m/>
    <n v="1.2E-2"/>
    <s v="B"/>
  </r>
  <r>
    <m/>
    <x v="46"/>
    <s v="LEVANTE"/>
    <n v="346"/>
    <x v="346"/>
    <x v="6"/>
    <x v="38"/>
    <n v="5.6"/>
    <n v="8.2000000000000007E-3"/>
    <n v="8.2000000000000007E-3"/>
    <n v="26310"/>
    <m/>
    <n v="1.2E-2"/>
    <s v="A"/>
  </r>
  <r>
    <m/>
    <x v="51"/>
    <s v="FRENTE"/>
    <n v="347"/>
    <x v="347"/>
    <x v="6"/>
    <x v="38"/>
    <n v="5.6"/>
    <n v="9.2999999999999992E-3"/>
    <n v="9.2999999999999992E-3"/>
    <n v="26310"/>
    <m/>
    <n v="1.4999999999999999E-2"/>
    <s v="B"/>
  </r>
  <r>
    <m/>
    <x v="51"/>
    <s v="FRENTE"/>
    <n v="347"/>
    <x v="347"/>
    <x v="6"/>
    <x v="38"/>
    <n v="5.6"/>
    <n v="5.4999999999999997E-3"/>
    <n v="5.4999999999999997E-3"/>
    <n v="26310"/>
    <m/>
    <n v="1.4999999999999999E-2"/>
    <s v="Descarte"/>
  </r>
  <r>
    <m/>
    <x v="51"/>
    <s v="FRENTE"/>
    <n v="347"/>
    <x v="347"/>
    <x v="6"/>
    <x v="38"/>
    <n v="5.6"/>
    <n v="8.3999999999999995E-3"/>
    <n v="8.3999999999999995E-3"/>
    <n v="26310"/>
    <m/>
    <n v="1.4999999999999999E-2"/>
    <s v="A"/>
  </r>
  <r>
    <m/>
    <x v="51"/>
    <s v="FRENTE"/>
    <n v="347"/>
    <x v="347"/>
    <x v="6"/>
    <x v="38"/>
    <n v="5.6"/>
    <n v="1.09E-2"/>
    <n v="1.09E-2"/>
    <n v="26310"/>
    <m/>
    <n v="1.4999999999999999E-2"/>
    <s v="C"/>
  </r>
  <r>
    <m/>
    <x v="51"/>
    <s v="FRENTE"/>
    <n v="347"/>
    <x v="347"/>
    <x v="6"/>
    <x v="38"/>
    <n v="5.6"/>
    <n v="2.7699999999999999E-2"/>
    <n v="2.7699999999999999E-2"/>
    <n v="26310"/>
    <m/>
    <n v="1.4999999999999999E-2"/>
    <s v="L"/>
  </r>
  <r>
    <m/>
    <x v="7"/>
    <s v="DQ"/>
    <n v="348"/>
    <x v="348"/>
    <x v="6"/>
    <x v="38"/>
    <n v="5.6"/>
    <n v="8.6999999999999994E-3"/>
    <n v="8.6999999999999994E-3"/>
    <n v="26311"/>
    <m/>
    <n v="1.2999999999999999E-2"/>
    <s v="A"/>
  </r>
  <r>
    <m/>
    <x v="7"/>
    <s v="DQ"/>
    <n v="348"/>
    <x v="348"/>
    <x v="6"/>
    <x v="38"/>
    <n v="5.6"/>
    <n v="8.3000000000000001E-3"/>
    <n v="8.3000000000000001E-3"/>
    <n v="26311"/>
    <m/>
    <n v="1.2999999999999999E-2"/>
    <s v="A"/>
  </r>
  <r>
    <m/>
    <x v="7"/>
    <s v="DQ"/>
    <n v="348"/>
    <x v="348"/>
    <x v="6"/>
    <x v="38"/>
    <n v="5.6"/>
    <n v="6.4999999999999997E-3"/>
    <n v="6.4999999999999997E-3"/>
    <n v="26311"/>
    <m/>
    <n v="1.2999999999999999E-2"/>
    <s v="Reserva"/>
  </r>
  <r>
    <m/>
    <x v="7"/>
    <s v="DQ"/>
    <n v="348"/>
    <x v="348"/>
    <x v="6"/>
    <x v="38"/>
    <n v="5.6"/>
    <n v="7.7999999999999996E-3"/>
    <n v="7.7999999999999996E-3"/>
    <n v="26311"/>
    <m/>
    <n v="1.2999999999999999E-2"/>
    <s v="A"/>
  </r>
  <r>
    <m/>
    <x v="7"/>
    <s v="DQ"/>
    <n v="348"/>
    <x v="348"/>
    <x v="6"/>
    <x v="38"/>
    <n v="5.6"/>
    <n v="6.8999999999999999E-3"/>
    <n v="6.8999999999999999E-3"/>
    <n v="26311"/>
    <m/>
    <n v="1.2999999999999999E-2"/>
    <s v="Reserva"/>
  </r>
  <r>
    <m/>
    <x v="38"/>
    <s v="FRENTE"/>
    <n v="349"/>
    <x v="349"/>
    <x v="6"/>
    <x v="38"/>
    <n v="5.6"/>
    <n v="4.4999999999999997E-3"/>
    <n v="4.4999999999999997E-3"/>
    <n v="26312"/>
    <m/>
    <n v="1.2500000000000001E-2"/>
    <s v="Descarte"/>
  </r>
  <r>
    <m/>
    <x v="38"/>
    <s v="FRENTE"/>
    <n v="349"/>
    <x v="349"/>
    <x v="6"/>
    <x v="38"/>
    <n v="5.6"/>
    <n v="4.4000000000000003E-3"/>
    <n v="4.4000000000000003E-3"/>
    <n v="26312"/>
    <m/>
    <n v="1.2500000000000001E-2"/>
    <s v="Descarte"/>
  </r>
  <r>
    <m/>
    <x v="38"/>
    <s v="FRENTE"/>
    <n v="349"/>
    <x v="349"/>
    <x v="6"/>
    <x v="38"/>
    <n v="5.6"/>
    <n v="8.0999999999999996E-3"/>
    <n v="8.0999999999999996E-3"/>
    <n v="26312"/>
    <m/>
    <n v="1.2500000000000001E-2"/>
    <s v="A"/>
  </r>
  <r>
    <m/>
    <x v="38"/>
    <s v="FRENTE"/>
    <n v="349"/>
    <x v="349"/>
    <x v="6"/>
    <x v="38"/>
    <n v="5.6"/>
    <n v="4.1000000000000003E-3"/>
    <n v="4.1000000000000003E-3"/>
    <n v="26312"/>
    <m/>
    <n v="1.2500000000000001E-2"/>
    <s v="Descarte"/>
  </r>
  <r>
    <m/>
    <x v="38"/>
    <s v="FRENTE"/>
    <n v="349"/>
    <x v="349"/>
    <x v="6"/>
    <x v="38"/>
    <n v="5.6"/>
    <n v="6.1999999999999998E-3"/>
    <n v="6.1999999999999998E-3"/>
    <n v="26312"/>
    <m/>
    <n v="1.2500000000000001E-2"/>
    <s v="Reserva"/>
  </r>
  <r>
    <m/>
    <x v="38"/>
    <s v="FRENTE"/>
    <n v="349"/>
    <x v="349"/>
    <x v="6"/>
    <x v="38"/>
    <n v="5.6"/>
    <n v="8.3999999999999995E-3"/>
    <n v="8.3999999999999995E-3"/>
    <n v="26312"/>
    <m/>
    <n v="1.2500000000000001E-2"/>
    <s v="A"/>
  </r>
  <r>
    <m/>
    <x v="38"/>
    <s v="FRENTE"/>
    <n v="349"/>
    <x v="349"/>
    <x v="6"/>
    <x v="38"/>
    <n v="5.6"/>
    <n v="4.7000000000000002E-3"/>
    <n v="4.7000000000000002E-3"/>
    <n v="26312"/>
    <m/>
    <n v="1.2500000000000001E-2"/>
    <s v="Descarte"/>
  </r>
  <r>
    <m/>
    <x v="38"/>
    <s v="FRENTE"/>
    <n v="349"/>
    <x v="349"/>
    <x v="6"/>
    <x v="38"/>
    <n v="5.6"/>
    <n v="0.01"/>
    <n v="0.01"/>
    <n v="26312"/>
    <m/>
    <n v="1.2500000000000001E-2"/>
    <s v="B"/>
  </r>
  <r>
    <m/>
    <x v="51"/>
    <s v="FRENTE"/>
    <n v="350"/>
    <x v="350"/>
    <x v="0"/>
    <x v="39"/>
    <n v="5.6"/>
    <n v="1.32E-2"/>
    <n v="1.32E-2"/>
    <n v="26313"/>
    <m/>
    <n v="1.4999999999999999E-2"/>
    <s v="D"/>
  </r>
  <r>
    <m/>
    <x v="51"/>
    <s v="FRENTE"/>
    <n v="350"/>
    <x v="350"/>
    <x v="0"/>
    <x v="39"/>
    <n v="5.6"/>
    <n v="9.5999999999999992E-3"/>
    <n v="9.5999999999999992E-3"/>
    <n v="26313"/>
    <m/>
    <n v="1.4999999999999999E-2"/>
    <s v="B"/>
  </r>
  <r>
    <m/>
    <x v="51"/>
    <s v="FRENTE"/>
    <n v="350"/>
    <x v="350"/>
    <x v="0"/>
    <x v="39"/>
    <n v="5.6"/>
    <n v="8.3999999999999995E-3"/>
    <n v="8.3999999999999995E-3"/>
    <n v="26313"/>
    <m/>
    <n v="1.4999999999999999E-2"/>
    <s v="A"/>
  </r>
  <r>
    <m/>
    <x v="51"/>
    <s v="FRENTE"/>
    <n v="350"/>
    <x v="350"/>
    <x v="0"/>
    <x v="39"/>
    <n v="5.6"/>
    <n v="8.8999999999999999E-3"/>
    <n v="8.8999999999999999E-3"/>
    <n v="26313"/>
    <m/>
    <n v="1.4999999999999999E-2"/>
    <s v="A"/>
  </r>
  <r>
    <m/>
    <x v="51"/>
    <s v="FRENTE"/>
    <n v="350"/>
    <x v="350"/>
    <x v="0"/>
    <x v="39"/>
    <n v="5.6"/>
    <n v="1.29E-2"/>
    <n v="1.29E-2"/>
    <n v="26313"/>
    <m/>
    <n v="1.4999999999999999E-2"/>
    <s v="D"/>
  </r>
  <r>
    <m/>
    <x v="7"/>
    <s v="DQ"/>
    <n v="351"/>
    <x v="351"/>
    <x v="0"/>
    <x v="39"/>
    <n v="5.6"/>
    <n v="1.7000000000000001E-2"/>
    <n v="1.7000000000000001E-2"/>
    <n v="26313"/>
    <m/>
    <n v="1.4E-2"/>
    <s v="F"/>
  </r>
  <r>
    <m/>
    <x v="7"/>
    <s v="DQ"/>
    <n v="351"/>
    <x v="351"/>
    <x v="0"/>
    <x v="39"/>
    <n v="5.6"/>
    <n v="6.4000000000000003E-3"/>
    <n v="6.4000000000000003E-3"/>
    <n v="26313"/>
    <m/>
    <n v="1.4E-2"/>
    <s v="Reserva"/>
  </r>
  <r>
    <m/>
    <x v="7"/>
    <s v="DQ"/>
    <n v="351"/>
    <x v="351"/>
    <x v="0"/>
    <x v="39"/>
    <n v="5.6"/>
    <n v="1.1299999999999999E-2"/>
    <n v="1.1299999999999999E-2"/>
    <n v="26313"/>
    <m/>
    <n v="1.4E-2"/>
    <s v="C"/>
  </r>
  <r>
    <m/>
    <x v="7"/>
    <s v="DQ"/>
    <n v="351"/>
    <x v="351"/>
    <x v="0"/>
    <x v="39"/>
    <n v="5.6"/>
    <n v="1.37E-2"/>
    <n v="1.37E-2"/>
    <n v="26313"/>
    <m/>
    <n v="1.4E-2"/>
    <s v="E"/>
  </r>
  <r>
    <m/>
    <x v="20"/>
    <s v="REC"/>
    <n v="352"/>
    <x v="352"/>
    <x v="0"/>
    <x v="39"/>
    <n v="5.6"/>
    <n v="3.3000000000000002E-2"/>
    <n v="3.3000000000000002E-2"/>
    <n v="26314"/>
    <n v="0.03"/>
    <n v="1.9E-2"/>
    <s v="L"/>
  </r>
  <r>
    <m/>
    <x v="20"/>
    <s v="REC"/>
    <n v="352"/>
    <x v="352"/>
    <x v="0"/>
    <x v="39"/>
    <n v="5.6"/>
    <n v="1.77E-2"/>
    <n v="1.77E-2"/>
    <n v="26314"/>
    <n v="1.77E-2"/>
    <n v="1.9E-2"/>
    <s v="G"/>
  </r>
  <r>
    <m/>
    <x v="20"/>
    <s v="REC"/>
    <n v="352"/>
    <x v="352"/>
    <x v="0"/>
    <x v="39"/>
    <n v="5.6"/>
    <n v="1.23E-2"/>
    <n v="1.23E-2"/>
    <n v="26314"/>
    <n v="1.23E-2"/>
    <n v="1.9E-2"/>
    <s v="D"/>
  </r>
  <r>
    <m/>
    <x v="20"/>
    <s v="REC"/>
    <n v="352"/>
    <x v="352"/>
    <x v="0"/>
    <x v="39"/>
    <n v="5.6"/>
    <n v="1.78E-2"/>
    <n v="1.78E-2"/>
    <n v="26314"/>
    <n v="1.78E-2"/>
    <n v="1.9E-2"/>
    <s v="G"/>
  </r>
  <r>
    <m/>
    <x v="20"/>
    <s v="REC"/>
    <n v="352"/>
    <x v="352"/>
    <x v="0"/>
    <x v="39"/>
    <n v="5.6"/>
    <n v="1.17E-2"/>
    <n v="1.17E-2"/>
    <n v="26314"/>
    <n v="1.17E-2"/>
    <n v="1.9E-2"/>
    <s v="C"/>
  </r>
  <r>
    <m/>
    <x v="20"/>
    <s v="REC"/>
    <n v="352"/>
    <x v="352"/>
    <x v="0"/>
    <x v="39"/>
    <n v="5.6"/>
    <n v="7.7000000000000002E-3"/>
    <n v="7.7000000000000002E-3"/>
    <n v="26314"/>
    <n v="7.7000000000000002E-3"/>
    <n v="1.9E-2"/>
    <s v="A"/>
  </r>
  <r>
    <m/>
    <x v="20"/>
    <s v="REC"/>
    <n v="352"/>
    <x v="352"/>
    <x v="0"/>
    <x v="39"/>
    <n v="5.6"/>
    <n v="1.9800000000000002E-2"/>
    <n v="1.9800000000000002E-2"/>
    <n v="26314"/>
    <n v="1.9800000000000002E-2"/>
    <n v="1.9E-2"/>
    <s v="H"/>
  </r>
  <r>
    <m/>
    <x v="7"/>
    <s v="DQ"/>
    <n v="353"/>
    <x v="353"/>
    <x v="3"/>
    <x v="39"/>
    <n v="5.6"/>
    <n v="1.5900000000000001E-2"/>
    <n v="1.5900000000000001E-2"/>
    <n v="26313"/>
    <m/>
    <n v="1.7999999999999999E-2"/>
    <s v="F"/>
  </r>
  <r>
    <m/>
    <x v="7"/>
    <s v="DQ"/>
    <n v="353"/>
    <x v="353"/>
    <x v="3"/>
    <x v="39"/>
    <n v="5.6"/>
    <n v="1.7399999999999999E-2"/>
    <n v="1.7399999999999999E-2"/>
    <n v="26313"/>
    <m/>
    <n v="1.7999999999999999E-2"/>
    <s v="F"/>
  </r>
  <r>
    <m/>
    <x v="7"/>
    <s v="DQ"/>
    <n v="353"/>
    <x v="353"/>
    <x v="3"/>
    <x v="39"/>
    <n v="5.6"/>
    <n v="1.12E-2"/>
    <n v="1.12E-2"/>
    <n v="26313"/>
    <m/>
    <n v="1.7999999999999999E-2"/>
    <s v="C"/>
  </r>
  <r>
    <m/>
    <x v="7"/>
    <s v="DQ"/>
    <n v="353"/>
    <x v="353"/>
    <x v="3"/>
    <x v="39"/>
    <n v="5.6"/>
    <n v="1.12E-2"/>
    <n v="1.12E-2"/>
    <n v="26313"/>
    <m/>
    <n v="1.7999999999999999E-2"/>
    <s v="C"/>
  </r>
  <r>
    <m/>
    <x v="51"/>
    <s v="FRENTE"/>
    <n v="354"/>
    <x v="354"/>
    <x v="3"/>
    <x v="39"/>
    <n v="5.6"/>
    <n v="1.61E-2"/>
    <n v="1.61E-2"/>
    <n v="26316"/>
    <m/>
    <n v="1.6E-2"/>
    <s v="F"/>
  </r>
  <r>
    <m/>
    <x v="51"/>
    <s v="FRENTE"/>
    <n v="354"/>
    <x v="354"/>
    <x v="3"/>
    <x v="39"/>
    <n v="5.6"/>
    <n v="2.8000000000000001E-2"/>
    <n v="2.8000000000000001E-2"/>
    <n v="26316"/>
    <m/>
    <n v="1.6E-2"/>
    <s v="L"/>
  </r>
  <r>
    <m/>
    <x v="51"/>
    <s v="FRENTE"/>
    <n v="354"/>
    <x v="354"/>
    <x v="3"/>
    <x v="39"/>
    <n v="5.6"/>
    <n v="1.37E-2"/>
    <n v="1.37E-2"/>
    <n v="26316"/>
    <m/>
    <n v="1.6E-2"/>
    <s v="E"/>
  </r>
  <r>
    <m/>
    <x v="51"/>
    <s v="FRENTE"/>
    <n v="354"/>
    <x v="354"/>
    <x v="3"/>
    <x v="39"/>
    <n v="5.6"/>
    <n v="7.9000000000000008E-3"/>
    <n v="7.9000000000000008E-3"/>
    <n v="26316"/>
    <m/>
    <n v="1.6E-2"/>
    <s v="A"/>
  </r>
  <r>
    <m/>
    <x v="51"/>
    <s v="FRENTE"/>
    <n v="354"/>
    <x v="354"/>
    <x v="3"/>
    <x v="39"/>
    <n v="5.6"/>
    <n v="7.6E-3"/>
    <n v="7.6E-3"/>
    <n v="26316"/>
    <m/>
    <n v="1.6E-2"/>
    <s v="A"/>
  </r>
  <r>
    <m/>
    <x v="51"/>
    <s v="FRENTE"/>
    <n v="354"/>
    <x v="354"/>
    <x v="3"/>
    <x v="39"/>
    <n v="5.6"/>
    <n v="1.6500000000000001E-2"/>
    <n v="1.6500000000000001E-2"/>
    <n v="26316"/>
    <m/>
    <n v="1.6E-2"/>
    <s v="F"/>
  </r>
  <r>
    <m/>
    <x v="51"/>
    <s v="FRENTE"/>
    <n v="354"/>
    <x v="354"/>
    <x v="3"/>
    <x v="39"/>
    <n v="5.6"/>
    <n v="1.1599999999999999E-2"/>
    <n v="1.1599999999999999E-2"/>
    <n v="26316"/>
    <m/>
    <n v="1.6E-2"/>
    <s v="C"/>
  </r>
  <r>
    <m/>
    <x v="51"/>
    <s v="FRENTE"/>
    <n v="354"/>
    <x v="354"/>
    <x v="3"/>
    <x v="39"/>
    <n v="5.6"/>
    <n v="1.23E-2"/>
    <n v="1.23E-2"/>
    <n v="26316"/>
    <m/>
    <n v="1.6E-2"/>
    <s v="D"/>
  </r>
  <r>
    <m/>
    <x v="51"/>
    <s v="FRENTE"/>
    <n v="354"/>
    <x v="354"/>
    <x v="3"/>
    <x v="39"/>
    <n v="5.6"/>
    <n v="1.2E-2"/>
    <n v="1.2E-2"/>
    <n v="26316"/>
    <m/>
    <n v="1.6E-2"/>
    <s v="D"/>
  </r>
  <r>
    <m/>
    <x v="54"/>
    <s v="DQ"/>
    <n v="355"/>
    <x v="355"/>
    <x v="3"/>
    <x v="39"/>
    <n v="5.6"/>
    <n v="1.3599999999999999E-2"/>
    <n v="1.3599999999999999E-2"/>
    <n v="26317"/>
    <m/>
    <n v="1.2E-2"/>
    <s v="E"/>
  </r>
  <r>
    <m/>
    <x v="54"/>
    <s v="DQ"/>
    <n v="355"/>
    <x v="355"/>
    <x v="3"/>
    <x v="39"/>
    <n v="5.6"/>
    <n v="8.3000000000000001E-3"/>
    <n v="8.3000000000000001E-3"/>
    <n v="26317"/>
    <m/>
    <n v="1.2E-2"/>
    <s v="A"/>
  </r>
  <r>
    <m/>
    <x v="55"/>
    <s v="DQ"/>
    <n v="356"/>
    <x v="356"/>
    <x v="3"/>
    <x v="39"/>
    <n v="5.6"/>
    <n v="9.1000000000000004E-3"/>
    <n v="9.1000000000000004E-3"/>
    <n v="26317"/>
    <m/>
    <n v="1.4E-2"/>
    <s v="B"/>
  </r>
  <r>
    <m/>
    <x v="45"/>
    <s v="LEVANTE"/>
    <n v="357"/>
    <x v="357"/>
    <x v="6"/>
    <x v="39"/>
    <n v="5.6"/>
    <n v="6.1000000000000004E-3"/>
    <n v="6.1000000000000004E-3"/>
    <n v="26319"/>
    <m/>
    <n v="8.9999999999999993E-3"/>
    <s v="Reserva"/>
  </r>
  <r>
    <m/>
    <x v="45"/>
    <s v="LEVANTE"/>
    <n v="357"/>
    <x v="357"/>
    <x v="6"/>
    <x v="39"/>
    <n v="5.6"/>
    <n v="6.8999999999999999E-3"/>
    <n v="6.8999999999999999E-3"/>
    <n v="26319"/>
    <m/>
    <n v="8.9999999999999993E-3"/>
    <s v="Reserva"/>
  </r>
  <r>
    <m/>
    <x v="45"/>
    <s v="LEVANTE"/>
    <n v="357"/>
    <x v="357"/>
    <x v="6"/>
    <x v="39"/>
    <n v="5.6"/>
    <n v="7.0000000000000001E-3"/>
    <n v="7.0000000000000001E-3"/>
    <n v="26319"/>
    <m/>
    <n v="8.9999999999999993E-3"/>
    <s v="Reserva"/>
  </r>
  <r>
    <m/>
    <x v="45"/>
    <s v="LEVANTE"/>
    <n v="357"/>
    <x v="357"/>
    <x v="6"/>
    <x v="39"/>
    <n v="5.6"/>
    <n v="5.4999999999999997E-3"/>
    <n v="5.4999999999999997E-3"/>
    <n v="26319"/>
    <m/>
    <n v="8.9999999999999993E-3"/>
    <s v="Descarte"/>
  </r>
  <r>
    <m/>
    <x v="45"/>
    <s v="LEVANTE"/>
    <n v="357"/>
    <x v="357"/>
    <x v="6"/>
    <x v="39"/>
    <n v="5.6"/>
    <n v="7.0000000000000001E-3"/>
    <n v="7.0000000000000001E-3"/>
    <n v="26319"/>
    <m/>
    <n v="8.9999999999999993E-3"/>
    <s v="Reserva"/>
  </r>
  <r>
    <m/>
    <x v="45"/>
    <s v="LEVANTE"/>
    <n v="357"/>
    <x v="357"/>
    <x v="6"/>
    <x v="39"/>
    <n v="5.6"/>
    <n v="4.4000000000000003E-3"/>
    <n v="4.4000000000000003E-3"/>
    <n v="26319"/>
    <m/>
    <n v="8.9999999999999993E-3"/>
    <s v="Descarte"/>
  </r>
  <r>
    <m/>
    <x v="45"/>
    <s v="LEVANTE"/>
    <n v="357"/>
    <x v="357"/>
    <x v="6"/>
    <x v="39"/>
    <n v="5.6"/>
    <n v="4.3E-3"/>
    <n v="4.3E-3"/>
    <n v="26319"/>
    <m/>
    <n v="8.9999999999999993E-3"/>
    <s v="Descarte"/>
  </r>
  <r>
    <m/>
    <x v="45"/>
    <s v="LEVANTE"/>
    <n v="358"/>
    <x v="358"/>
    <x v="6"/>
    <x v="39"/>
    <n v="5.6"/>
    <n v="5.1999999999999998E-3"/>
    <n v="5.1999999999999998E-3"/>
    <n v="26319"/>
    <m/>
    <n v="8.9999999999999993E-3"/>
    <s v="Descarte"/>
  </r>
  <r>
    <m/>
    <x v="51"/>
    <s v="FRENTE"/>
    <n v="359"/>
    <x v="359"/>
    <x v="6"/>
    <x v="39"/>
    <n v="5.6"/>
    <n v="6.6E-3"/>
    <n v="6.6E-3"/>
    <n v="26320"/>
    <m/>
    <n v="1.6E-2"/>
    <s v="Reserva"/>
  </r>
  <r>
    <m/>
    <x v="51"/>
    <s v="FRENTE"/>
    <n v="359"/>
    <x v="359"/>
    <x v="6"/>
    <x v="39"/>
    <n v="5.6"/>
    <n v="1.2200000000000001E-2"/>
    <n v="1.2200000000000001E-2"/>
    <n v="26320"/>
    <m/>
    <n v="1.6E-2"/>
    <s v="D"/>
  </r>
  <r>
    <m/>
    <x v="51"/>
    <s v="FRENTE"/>
    <n v="359"/>
    <x v="359"/>
    <x v="6"/>
    <x v="39"/>
    <n v="5.6"/>
    <n v="7.7999999999999996E-3"/>
    <n v="7.7999999999999996E-3"/>
    <n v="26320"/>
    <m/>
    <n v="1.6E-2"/>
    <s v="A"/>
  </r>
  <r>
    <m/>
    <x v="51"/>
    <s v="FRENTE"/>
    <n v="359"/>
    <x v="359"/>
    <x v="6"/>
    <x v="39"/>
    <n v="5.6"/>
    <n v="1.89E-2"/>
    <n v="1.89E-2"/>
    <n v="26320"/>
    <m/>
    <n v="1.6E-2"/>
    <s v="G"/>
  </r>
  <r>
    <m/>
    <x v="51"/>
    <s v="FRENTE"/>
    <n v="359"/>
    <x v="359"/>
    <x v="6"/>
    <x v="39"/>
    <n v="5.6"/>
    <n v="1.2E-2"/>
    <n v="1.2E-2"/>
    <n v="26320"/>
    <m/>
    <n v="1.6E-2"/>
    <s v="D"/>
  </r>
  <r>
    <m/>
    <x v="51"/>
    <s v="FRENTE"/>
    <n v="359"/>
    <x v="359"/>
    <x v="6"/>
    <x v="39"/>
    <n v="5.6"/>
    <n v="9.4999999999999998E-3"/>
    <n v="9.4999999999999998E-3"/>
    <n v="26320"/>
    <m/>
    <n v="1.6E-2"/>
    <s v="B"/>
  </r>
  <r>
    <m/>
    <x v="51"/>
    <s v="FRENTE"/>
    <n v="359"/>
    <x v="359"/>
    <x v="6"/>
    <x v="39"/>
    <n v="5.6"/>
    <n v="1.7299999999999999E-2"/>
    <n v="1.7299999999999999E-2"/>
    <n v="26320"/>
    <m/>
    <n v="1.6E-2"/>
    <s v="F"/>
  </r>
  <r>
    <m/>
    <x v="7"/>
    <s v="DQ"/>
    <n v="360"/>
    <x v="360"/>
    <x v="6"/>
    <x v="39"/>
    <n v="5.6"/>
    <n v="1.0999999999999999E-2"/>
    <n v="1.0999999999999999E-2"/>
    <n v="26320"/>
    <m/>
    <n v="1.2999999999999999E-2"/>
    <s v="C"/>
  </r>
  <r>
    <m/>
    <x v="7"/>
    <s v="DQ"/>
    <n v="360"/>
    <x v="360"/>
    <x v="6"/>
    <x v="39"/>
    <n v="5.6"/>
    <n v="9.4999999999999998E-3"/>
    <n v="9.4999999999999998E-3"/>
    <n v="26320"/>
    <m/>
    <n v="1.2999999999999999E-2"/>
    <s v="B"/>
  </r>
  <r>
    <m/>
    <x v="7"/>
    <s v="DQ"/>
    <n v="360"/>
    <x v="360"/>
    <x v="6"/>
    <x v="39"/>
    <n v="5.6"/>
    <n v="1.32E-2"/>
    <n v="1.32E-2"/>
    <n v="26320"/>
    <m/>
    <n v="1.2999999999999999E-2"/>
    <s v="D"/>
  </r>
  <r>
    <m/>
    <x v="7"/>
    <s v="DQ"/>
    <n v="361"/>
    <x v="361"/>
    <x v="0"/>
    <x v="40"/>
    <n v="5.6"/>
    <n v="9.7999999999999997E-3"/>
    <n v="9.7999999999999997E-3"/>
    <n v="26321"/>
    <m/>
    <n v="1.4E-2"/>
    <s v="B"/>
  </r>
  <r>
    <m/>
    <x v="7"/>
    <s v="DQ"/>
    <n v="361"/>
    <x v="361"/>
    <x v="0"/>
    <x v="40"/>
    <n v="5.6"/>
    <n v="8.8999999999999999E-3"/>
    <n v="8.8999999999999999E-3"/>
    <n v="26321"/>
    <m/>
    <n v="1.4E-2"/>
    <s v="A"/>
  </r>
  <r>
    <m/>
    <x v="51"/>
    <s v="FRENTE"/>
    <n v="362"/>
    <x v="362"/>
    <x v="0"/>
    <x v="40"/>
    <n v="5.6"/>
    <n v="1.0999999999999999E-2"/>
    <n v="1.0999999999999999E-2"/>
    <n v="26321"/>
    <m/>
    <n v="1.6E-2"/>
    <s v="C"/>
  </r>
  <r>
    <m/>
    <x v="51"/>
    <s v="FRENTE"/>
    <n v="362"/>
    <x v="362"/>
    <x v="0"/>
    <x v="40"/>
    <n v="5.6"/>
    <n v="1.7100000000000001E-2"/>
    <n v="1.7100000000000001E-2"/>
    <n v="26321"/>
    <m/>
    <n v="1.6E-2"/>
    <s v="F"/>
  </r>
  <r>
    <m/>
    <x v="51"/>
    <s v="FRENTE"/>
    <n v="362"/>
    <x v="362"/>
    <x v="0"/>
    <x v="40"/>
    <n v="5.6"/>
    <n v="1.46E-2"/>
    <n v="1.46E-2"/>
    <n v="26321"/>
    <m/>
    <n v="1.6E-2"/>
    <s v="E"/>
  </r>
  <r>
    <m/>
    <x v="51"/>
    <s v="FRENTE"/>
    <n v="362"/>
    <x v="362"/>
    <x v="0"/>
    <x v="40"/>
    <n v="5.6"/>
    <n v="1.3599999999999999E-2"/>
    <n v="1.3599999999999999E-2"/>
    <n v="26321"/>
    <m/>
    <n v="1.6E-2"/>
    <s v="E"/>
  </r>
  <r>
    <m/>
    <x v="51"/>
    <s v="FRENTE"/>
    <n v="362"/>
    <x v="362"/>
    <x v="0"/>
    <x v="40"/>
    <n v="5.6"/>
    <n v="2.1299999999999999E-2"/>
    <n v="2.1299999999999999E-2"/>
    <n v="26321"/>
    <m/>
    <n v="1.6E-2"/>
    <s v="I"/>
  </r>
  <r>
    <m/>
    <x v="51"/>
    <s v="FRENTE"/>
    <n v="362"/>
    <x v="362"/>
    <x v="0"/>
    <x v="40"/>
    <n v="5.6"/>
    <n v="1.7000000000000001E-2"/>
    <n v="1.7000000000000001E-2"/>
    <n v="26321"/>
    <m/>
    <n v="1.6E-2"/>
    <s v="F"/>
  </r>
  <r>
    <m/>
    <x v="51"/>
    <s v="FRENTE"/>
    <n v="362"/>
    <x v="362"/>
    <x v="0"/>
    <x v="40"/>
    <n v="5.6"/>
    <n v="1.1599999999999999E-2"/>
    <n v="1.1599999999999999E-2"/>
    <n v="26321"/>
    <m/>
    <n v="1.6E-2"/>
    <s v="C"/>
  </r>
  <r>
    <m/>
    <x v="20"/>
    <s v="REC"/>
    <n v="363"/>
    <x v="363"/>
    <x v="0"/>
    <x v="40"/>
    <n v="5.6"/>
    <n v="1.2999999999999999E-2"/>
    <n v="1.2999999999999999E-2"/>
    <n v="26322"/>
    <m/>
    <n v="1.7999999999999999E-2"/>
    <s v="D"/>
  </r>
  <r>
    <m/>
    <x v="20"/>
    <s v="REC"/>
    <n v="363"/>
    <x v="363"/>
    <x v="0"/>
    <x v="40"/>
    <n v="5.6"/>
    <n v="1.67E-2"/>
    <n v="1.67E-2"/>
    <n v="26322"/>
    <m/>
    <n v="1.7999999999999999E-2"/>
    <s v="F"/>
  </r>
  <r>
    <m/>
    <x v="20"/>
    <s v="REC"/>
    <n v="363"/>
    <x v="363"/>
    <x v="0"/>
    <x v="40"/>
    <n v="5.6"/>
    <n v="0.01"/>
    <n v="0.01"/>
    <n v="26322"/>
    <m/>
    <n v="1.7999999999999999E-2"/>
    <s v="B"/>
  </r>
  <r>
    <m/>
    <x v="20"/>
    <s v="REC"/>
    <n v="363"/>
    <x v="363"/>
    <x v="0"/>
    <x v="40"/>
    <n v="5.6"/>
    <n v="1.6E-2"/>
    <n v="1.6E-2"/>
    <n v="26322"/>
    <m/>
    <n v="1.7999999999999999E-2"/>
    <s v="F"/>
  </r>
  <r>
    <m/>
    <x v="20"/>
    <s v="REC"/>
    <n v="363"/>
    <x v="363"/>
    <x v="0"/>
    <x v="40"/>
    <n v="5.6"/>
    <n v="1.95E-2"/>
    <n v="1.95E-2"/>
    <n v="26322"/>
    <m/>
    <n v="1.7999999999999999E-2"/>
    <s v="H"/>
  </r>
  <r>
    <m/>
    <x v="20"/>
    <s v="REC"/>
    <n v="363"/>
    <x v="363"/>
    <x v="0"/>
    <x v="40"/>
    <n v="5.6"/>
    <n v="2.1899999999999999E-2"/>
    <n v="2.1899999999999999E-2"/>
    <n v="26322"/>
    <m/>
    <n v="1.7999999999999999E-2"/>
    <s v="I"/>
  </r>
  <r>
    <m/>
    <x v="20"/>
    <s v="REC"/>
    <n v="363"/>
    <x v="363"/>
    <x v="0"/>
    <x v="40"/>
    <n v="5.6"/>
    <n v="1.43E-2"/>
    <n v="1.43E-2"/>
    <n v="26322"/>
    <m/>
    <n v="1.7999999999999999E-2"/>
    <s v="E"/>
  </r>
  <r>
    <m/>
    <x v="20"/>
    <s v="REC"/>
    <n v="363"/>
    <x v="363"/>
    <x v="0"/>
    <x v="40"/>
    <n v="5.6"/>
    <n v="1.32E-2"/>
    <n v="1.32E-2"/>
    <n v="26322"/>
    <m/>
    <n v="1.7999999999999999E-2"/>
    <s v="D"/>
  </r>
  <r>
    <m/>
    <x v="20"/>
    <s v="REC"/>
    <n v="363"/>
    <x v="363"/>
    <x v="0"/>
    <x v="40"/>
    <n v="5.6"/>
    <n v="1.7299999999999999E-2"/>
    <n v="1.7299999999999999E-2"/>
    <n v="26322"/>
    <m/>
    <n v="1.7999999999999999E-2"/>
    <s v="F"/>
  </r>
  <r>
    <m/>
    <x v="7"/>
    <s v="DQ"/>
    <n v="364"/>
    <x v="364"/>
    <x v="3"/>
    <x v="40"/>
    <n v="5.6"/>
    <n v="1.18E-2"/>
    <n v="1.18E-2"/>
    <n v="26323"/>
    <n v="1.18E-2"/>
    <n v="0.01"/>
    <s v="C"/>
  </r>
  <r>
    <m/>
    <x v="7"/>
    <s v="DQ"/>
    <n v="364"/>
    <x v="364"/>
    <x v="3"/>
    <x v="40"/>
    <n v="5.6"/>
    <n v="3.6299999999999999E-2"/>
    <n v="3.6299999999999999E-2"/>
    <n v="26323"/>
    <n v="0.03"/>
    <n v="0.01"/>
    <s v="L"/>
  </r>
  <r>
    <m/>
    <x v="7"/>
    <s v="DQ"/>
    <n v="364"/>
    <x v="364"/>
    <x v="3"/>
    <x v="40"/>
    <n v="5.6"/>
    <n v="1.5900000000000001E-2"/>
    <n v="1.5900000000000001E-2"/>
    <n v="26323"/>
    <n v="1.5900000000000001E-2"/>
    <n v="0.01"/>
    <s v="F"/>
  </r>
  <r>
    <m/>
    <x v="7"/>
    <s v="DQ"/>
    <n v="364"/>
    <x v="364"/>
    <x v="3"/>
    <x v="40"/>
    <n v="5.6"/>
    <n v="1.9599999999999999E-2"/>
    <n v="1.9599999999999999E-2"/>
    <n v="26323"/>
    <n v="1.9599999999999999E-2"/>
    <n v="0.01"/>
    <s v="H"/>
  </r>
  <r>
    <m/>
    <x v="51"/>
    <s v="FRENTE"/>
    <n v="365"/>
    <x v="365"/>
    <x v="3"/>
    <x v="40"/>
    <n v="5.6"/>
    <n v="1.4200000000000001E-2"/>
    <n v="1.4200000000000001E-2"/>
    <n v="26324"/>
    <m/>
    <n v="1.2E-2"/>
    <s v="E"/>
  </r>
  <r>
    <m/>
    <x v="51"/>
    <s v="FRENTE"/>
    <n v="365"/>
    <x v="365"/>
    <x v="3"/>
    <x v="40"/>
    <n v="5.6"/>
    <n v="8.8999999999999999E-3"/>
    <n v="8.8999999999999999E-3"/>
    <n v="26324"/>
    <m/>
    <n v="1.2E-2"/>
    <s v="A"/>
  </r>
  <r>
    <m/>
    <x v="51"/>
    <s v="FRENTE"/>
    <n v="365"/>
    <x v="365"/>
    <x v="3"/>
    <x v="40"/>
    <n v="5.6"/>
    <n v="1.2200000000000001E-2"/>
    <n v="1.2200000000000001E-2"/>
    <n v="26324"/>
    <m/>
    <n v="1.2E-2"/>
    <s v="D"/>
  </r>
  <r>
    <m/>
    <x v="51"/>
    <s v="FRENTE"/>
    <n v="365"/>
    <x v="365"/>
    <x v="3"/>
    <x v="40"/>
    <n v="5.6"/>
    <n v="2.1700000000000001E-2"/>
    <n v="2.1700000000000001E-2"/>
    <n v="26324"/>
    <m/>
    <n v="1.2E-2"/>
    <s v="I"/>
  </r>
  <r>
    <m/>
    <x v="51"/>
    <s v="FRENTE"/>
    <n v="365"/>
    <x v="365"/>
    <x v="3"/>
    <x v="40"/>
    <n v="5.6"/>
    <n v="1.23E-2"/>
    <n v="1.23E-2"/>
    <n v="26324"/>
    <m/>
    <n v="1.2E-2"/>
    <s v="D"/>
  </r>
  <r>
    <m/>
    <x v="51"/>
    <s v="FRENTE"/>
    <n v="365"/>
    <x v="365"/>
    <x v="3"/>
    <x v="40"/>
    <n v="5.6"/>
    <n v="1.21E-2"/>
    <n v="1.21E-2"/>
    <n v="26324"/>
    <m/>
    <n v="1.2E-2"/>
    <s v="D"/>
  </r>
  <r>
    <m/>
    <x v="51"/>
    <s v="FRENTE"/>
    <n v="365"/>
    <x v="365"/>
    <x v="3"/>
    <x v="40"/>
    <n v="5.6"/>
    <n v="1.49E-2"/>
    <n v="1.49E-2"/>
    <n v="26324"/>
    <m/>
    <n v="1.2E-2"/>
    <s v="E"/>
  </r>
  <r>
    <m/>
    <x v="51"/>
    <s v="FRENTE"/>
    <n v="365"/>
    <x v="365"/>
    <x v="3"/>
    <x v="40"/>
    <n v="5.6"/>
    <n v="8.8999999999999999E-3"/>
    <n v="8.8999999999999999E-3"/>
    <n v="26324"/>
    <m/>
    <n v="1.2E-2"/>
    <s v="A"/>
  </r>
  <r>
    <m/>
    <x v="51"/>
    <s v="FRENTE"/>
    <n v="365"/>
    <x v="365"/>
    <x v="3"/>
    <x v="40"/>
    <n v="5.6"/>
    <n v="1.11E-2"/>
    <n v="1.11E-2"/>
    <n v="26324"/>
    <m/>
    <n v="1.2E-2"/>
    <s v="C"/>
  </r>
  <r>
    <m/>
    <x v="0"/>
    <s v="DQ"/>
    <n v="366"/>
    <x v="366"/>
    <x v="3"/>
    <x v="40"/>
    <n v="5.6"/>
    <n v="1.2699999999999999E-2"/>
    <n v="1.2699999999999999E-2"/>
    <n v="26324"/>
    <m/>
    <n v="1.4E-2"/>
    <s v="D"/>
  </r>
  <r>
    <m/>
    <x v="51"/>
    <s v="FRENTE"/>
    <n v="367"/>
    <x v="367"/>
    <x v="6"/>
    <x v="40"/>
    <n v="5.6"/>
    <n v="1.2200000000000001E-2"/>
    <n v="1.2200000000000001E-2"/>
    <n v="26333"/>
    <m/>
    <n v="1.4E-2"/>
    <s v="D"/>
  </r>
  <r>
    <m/>
    <x v="51"/>
    <s v="FRENTE"/>
    <n v="367"/>
    <x v="367"/>
    <x v="6"/>
    <x v="40"/>
    <n v="5.6"/>
    <n v="1.4500000000000001E-2"/>
    <n v="1.4500000000000001E-2"/>
    <n v="26333"/>
    <m/>
    <n v="1.4E-2"/>
    <s v="E"/>
  </r>
  <r>
    <m/>
    <x v="51"/>
    <s v="FRENTE"/>
    <n v="367"/>
    <x v="367"/>
    <x v="6"/>
    <x v="40"/>
    <n v="5.6"/>
    <n v="1.43E-2"/>
    <n v="1.43E-2"/>
    <n v="26333"/>
    <m/>
    <n v="1.4E-2"/>
    <s v="E"/>
  </r>
  <r>
    <m/>
    <x v="51"/>
    <s v="FRENTE"/>
    <n v="367"/>
    <x v="367"/>
    <x v="6"/>
    <x v="40"/>
    <n v="5.6"/>
    <n v="1.6199999999999999E-2"/>
    <n v="1.6199999999999999E-2"/>
    <n v="26333"/>
    <m/>
    <n v="1.4E-2"/>
    <s v="F"/>
  </r>
  <r>
    <m/>
    <x v="51"/>
    <s v="FRENTE"/>
    <n v="367"/>
    <x v="367"/>
    <x v="6"/>
    <x v="40"/>
    <n v="5.6"/>
    <n v="8.9999999999999993E-3"/>
    <n v="8.9999999999999993E-3"/>
    <n v="26333"/>
    <m/>
    <n v="1.4E-2"/>
    <s v="B"/>
  </r>
  <r>
    <m/>
    <x v="51"/>
    <s v="FRENTE"/>
    <n v="367"/>
    <x v="367"/>
    <x v="6"/>
    <x v="40"/>
    <n v="5.6"/>
    <n v="1.11E-2"/>
    <n v="1.11E-2"/>
    <n v="26333"/>
    <m/>
    <n v="1.4E-2"/>
    <s v="C"/>
  </r>
  <r>
    <m/>
    <x v="51"/>
    <s v="FRENTE"/>
    <n v="367"/>
    <x v="367"/>
    <x v="6"/>
    <x v="40"/>
    <n v="5.6"/>
    <n v="3.0499999999999999E-2"/>
    <n v="3.0499999999999999E-2"/>
    <n v="26333"/>
    <m/>
    <n v="1.4E-2"/>
    <s v="L"/>
  </r>
  <r>
    <m/>
    <x v="20"/>
    <s v="REC"/>
    <n v="368"/>
    <x v="368"/>
    <x v="6"/>
    <x v="40"/>
    <n v="5.6"/>
    <n v="1.03E-2"/>
    <n v="1.03E-2"/>
    <n v="26634"/>
    <m/>
    <n v="1.0999999999999999E-2"/>
    <s v="B"/>
  </r>
  <r>
    <m/>
    <x v="20"/>
    <s v="REC"/>
    <n v="368"/>
    <x v="368"/>
    <x v="6"/>
    <x v="40"/>
    <n v="5.6"/>
    <n v="1.6500000000000001E-2"/>
    <n v="1.6500000000000001E-2"/>
    <n v="26634"/>
    <m/>
    <n v="1.0999999999999999E-2"/>
    <s v="F"/>
  </r>
  <r>
    <m/>
    <x v="20"/>
    <s v="REC"/>
    <n v="368"/>
    <x v="368"/>
    <x v="6"/>
    <x v="40"/>
    <n v="5.6"/>
    <n v="7.1000000000000004E-3"/>
    <n v="7.1000000000000004E-3"/>
    <n v="26634"/>
    <m/>
    <n v="1.0999999999999999E-2"/>
    <s v="Reserva"/>
  </r>
  <r>
    <m/>
    <x v="20"/>
    <s v="REC"/>
    <n v="368"/>
    <x v="368"/>
    <x v="6"/>
    <x v="40"/>
    <n v="5.6"/>
    <n v="1.44E-2"/>
    <n v="1.44E-2"/>
    <n v="26634"/>
    <m/>
    <n v="1.0999999999999999E-2"/>
    <s v="E"/>
  </r>
  <r>
    <m/>
    <x v="7"/>
    <s v="DQ"/>
    <n v="369"/>
    <x v="369"/>
    <x v="6"/>
    <x v="40"/>
    <n v="5.6"/>
    <n v="1.6E-2"/>
    <n v="1.6E-2"/>
    <n v="26335"/>
    <m/>
    <n v="1.4999999999999999E-2"/>
    <s v="F"/>
  </r>
  <r>
    <m/>
    <x v="7"/>
    <s v="DQ"/>
    <n v="369"/>
    <x v="369"/>
    <x v="6"/>
    <x v="40"/>
    <n v="5.6"/>
    <n v="2.0299999999999999E-2"/>
    <n v="2.0299999999999999E-2"/>
    <n v="26335"/>
    <m/>
    <n v="1.4999999999999999E-2"/>
    <s v="H"/>
  </r>
  <r>
    <m/>
    <x v="7"/>
    <s v="DQ"/>
    <n v="369"/>
    <x v="369"/>
    <x v="6"/>
    <x v="40"/>
    <n v="5.6"/>
    <n v="2.07E-2"/>
    <n v="2.07E-2"/>
    <n v="26335"/>
    <m/>
    <n v="1.4999999999999999E-2"/>
    <s v="H"/>
  </r>
  <r>
    <m/>
    <x v="56"/>
    <s v="DQ"/>
    <n v="370"/>
    <x v="370"/>
    <x v="6"/>
    <x v="40"/>
    <n v="5.6"/>
    <n v="3.27E-2"/>
    <n v="3.27E-2"/>
    <n v="26335"/>
    <n v="0.03"/>
    <n v="2.8000000000000001E-2"/>
    <s v="L"/>
  </r>
  <r>
    <m/>
    <x v="56"/>
    <s v="DQ"/>
    <n v="370"/>
    <x v="370"/>
    <x v="6"/>
    <x v="40"/>
    <n v="5.6"/>
    <n v="4.3900000000000002E-2"/>
    <n v="3.6999999999999998E-2"/>
    <n v="26335"/>
    <n v="0.03"/>
    <n v="2.8000000000000001E-2"/>
    <s v="L"/>
  </r>
  <r>
    <m/>
    <x v="56"/>
    <s v="DQ"/>
    <n v="370"/>
    <x v="370"/>
    <x v="6"/>
    <x v="40"/>
    <n v="5.6"/>
    <n v="2.3099999999999999E-2"/>
    <n v="2.3099999999999999E-2"/>
    <n v="26335"/>
    <n v="2.3099999999999999E-2"/>
    <n v="2.8000000000000001E-2"/>
    <s v="J"/>
  </r>
  <r>
    <m/>
    <x v="56"/>
    <s v="DQ"/>
    <n v="370"/>
    <x v="370"/>
    <x v="6"/>
    <x v="40"/>
    <n v="5.6"/>
    <n v="3.2500000000000001E-2"/>
    <n v="3.2500000000000001E-2"/>
    <n v="26335"/>
    <n v="0.03"/>
    <n v="2.8000000000000001E-2"/>
    <s v="L"/>
  </r>
  <r>
    <m/>
    <x v="56"/>
    <s v="DQ"/>
    <n v="371"/>
    <x v="371"/>
    <x v="0"/>
    <x v="41"/>
    <n v="5.6"/>
    <n v="1.9800000000000002E-2"/>
    <n v="1.9800000000000002E-2"/>
    <n v="26336"/>
    <m/>
    <n v="2.4E-2"/>
    <s v="H"/>
  </r>
  <r>
    <m/>
    <x v="56"/>
    <s v="DQ"/>
    <n v="371"/>
    <x v="371"/>
    <x v="0"/>
    <x v="41"/>
    <n v="5.6"/>
    <n v="2.24E-2"/>
    <n v="2.24E-2"/>
    <n v="26336"/>
    <m/>
    <n v="2.4E-2"/>
    <s v="I"/>
  </r>
  <r>
    <m/>
    <x v="56"/>
    <s v="DQ"/>
    <n v="371"/>
    <x v="371"/>
    <x v="0"/>
    <x v="41"/>
    <n v="5.6"/>
    <n v="2.4199999999999999E-2"/>
    <n v="2.4199999999999999E-2"/>
    <n v="26336"/>
    <m/>
    <n v="2.4E-2"/>
    <s v="J"/>
  </r>
  <r>
    <m/>
    <x v="56"/>
    <s v="DQ"/>
    <n v="371"/>
    <x v="371"/>
    <x v="0"/>
    <x v="41"/>
    <n v="5.6"/>
    <n v="2.3800000000000002E-2"/>
    <n v="2.3800000000000002E-2"/>
    <n v="26336"/>
    <m/>
    <n v="2.4E-2"/>
    <s v="J"/>
  </r>
  <r>
    <m/>
    <x v="56"/>
    <s v="DQ"/>
    <n v="371"/>
    <x v="371"/>
    <x v="0"/>
    <x v="41"/>
    <n v="5.6"/>
    <n v="2.1399999999999999E-2"/>
    <n v="2.1399999999999999E-2"/>
    <n v="26336"/>
    <m/>
    <n v="2.4E-2"/>
    <s v="I"/>
  </r>
  <r>
    <m/>
    <x v="56"/>
    <s v="DQ"/>
    <n v="371"/>
    <x v="371"/>
    <x v="0"/>
    <x v="41"/>
    <n v="5.6"/>
    <n v="2.5100000000000001E-2"/>
    <n v="2.5100000000000001E-2"/>
    <n v="26336"/>
    <m/>
    <n v="2.4E-2"/>
    <s v="K"/>
  </r>
  <r>
    <m/>
    <x v="56"/>
    <s v="DQ"/>
    <n v="371"/>
    <x v="371"/>
    <x v="0"/>
    <x v="41"/>
    <n v="5.6"/>
    <n v="3.0499999999999999E-2"/>
    <n v="3.0499999999999999E-2"/>
    <n v="26336"/>
    <m/>
    <n v="2.4E-2"/>
    <s v="L"/>
  </r>
  <r>
    <m/>
    <x v="7"/>
    <s v="DQ"/>
    <n v="372"/>
    <x v="372"/>
    <x v="0"/>
    <x v="41"/>
    <n v="5.6"/>
    <n v="1.95E-2"/>
    <n v="1.95E-2"/>
    <n v="26336"/>
    <m/>
    <n v="1.4E-2"/>
    <s v="H"/>
  </r>
  <r>
    <m/>
    <x v="7"/>
    <s v="DQ"/>
    <n v="372"/>
    <x v="372"/>
    <x v="0"/>
    <x v="41"/>
    <n v="5.6"/>
    <n v="2.3099999999999999E-2"/>
    <n v="2.3099999999999999E-2"/>
    <n v="26336"/>
    <m/>
    <n v="1.4E-2"/>
    <s v="J"/>
  </r>
  <r>
    <m/>
    <x v="7"/>
    <s v="DQ"/>
    <n v="372"/>
    <x v="372"/>
    <x v="0"/>
    <x v="41"/>
    <n v="5.6"/>
    <n v="1.9800000000000002E-2"/>
    <n v="1.9800000000000002E-2"/>
    <n v="26336"/>
    <m/>
    <n v="1.4E-2"/>
    <s v="H"/>
  </r>
  <r>
    <m/>
    <x v="51"/>
    <s v="FRENTE"/>
    <n v="373"/>
    <x v="373"/>
    <x v="0"/>
    <x v="41"/>
    <n v="5.6"/>
    <n v="7.7000000000000002E-3"/>
    <n v="7.7000000000000002E-3"/>
    <n v="26337"/>
    <m/>
    <n v="0.01"/>
    <s v="A"/>
  </r>
  <r>
    <m/>
    <x v="51"/>
    <s v="FRENTE"/>
    <n v="373"/>
    <x v="373"/>
    <x v="0"/>
    <x v="41"/>
    <n v="5.6"/>
    <n v="9.5999999999999992E-3"/>
    <n v="9.5999999999999992E-3"/>
    <n v="26337"/>
    <m/>
    <n v="0.01"/>
    <s v="B"/>
  </r>
  <r>
    <m/>
    <x v="51"/>
    <s v="FRENTE"/>
    <n v="373"/>
    <x v="373"/>
    <x v="0"/>
    <x v="41"/>
    <n v="5.6"/>
    <n v="8.5000000000000006E-3"/>
    <n v="8.5000000000000006E-3"/>
    <n v="26337"/>
    <m/>
    <n v="0.01"/>
    <s v="A"/>
  </r>
  <r>
    <m/>
    <x v="51"/>
    <s v="FRENTE"/>
    <n v="373"/>
    <x v="373"/>
    <x v="0"/>
    <x v="41"/>
    <n v="5.6"/>
    <n v="1.8200000000000001E-2"/>
    <n v="1.8200000000000001E-2"/>
    <n v="26337"/>
    <m/>
    <n v="0.01"/>
    <s v="G"/>
  </r>
  <r>
    <m/>
    <x v="51"/>
    <s v="FRENTE"/>
    <n v="373"/>
    <x v="373"/>
    <x v="0"/>
    <x v="41"/>
    <n v="5.6"/>
    <n v="1.0500000000000001E-2"/>
    <n v="1.0500000000000001E-2"/>
    <n v="26337"/>
    <m/>
    <n v="0.01"/>
    <s v="C"/>
  </r>
  <r>
    <m/>
    <x v="51"/>
    <s v="FRENTE"/>
    <n v="373"/>
    <x v="373"/>
    <x v="0"/>
    <x v="41"/>
    <n v="5.6"/>
    <n v="8.2000000000000007E-3"/>
    <n v="8.2000000000000007E-3"/>
    <n v="26337"/>
    <m/>
    <n v="0.01"/>
    <s v="A"/>
  </r>
  <r>
    <m/>
    <x v="51"/>
    <s v="FRENTE"/>
    <n v="373"/>
    <x v="373"/>
    <x v="0"/>
    <x v="41"/>
    <n v="5.6"/>
    <n v="1.7999999999999999E-2"/>
    <n v="1.7999999999999999E-2"/>
    <n v="26337"/>
    <m/>
    <n v="0.01"/>
    <s v="G"/>
  </r>
  <r>
    <m/>
    <x v="51"/>
    <s v="FRENTE"/>
    <n v="373"/>
    <x v="373"/>
    <x v="0"/>
    <x v="41"/>
    <n v="5.6"/>
    <n v="1.52E-2"/>
    <n v="1.52E-2"/>
    <n v="26337"/>
    <m/>
    <n v="0.01"/>
    <s v="F"/>
  </r>
  <r>
    <m/>
    <x v="51"/>
    <s v="FRENTE"/>
    <n v="373"/>
    <x v="373"/>
    <x v="0"/>
    <x v="41"/>
    <n v="5.6"/>
    <n v="1.4999999999999999E-2"/>
    <n v="1.4999999999999999E-2"/>
    <n v="26338"/>
    <m/>
    <n v="0.01"/>
    <s v="F"/>
  </r>
  <r>
    <m/>
    <x v="51"/>
    <s v="FRENTE"/>
    <n v="373"/>
    <x v="373"/>
    <x v="0"/>
    <x v="41"/>
    <n v="5.6"/>
    <n v="7.7000000000000002E-3"/>
    <n v="7.7000000000000002E-3"/>
    <n v="26338"/>
    <m/>
    <n v="0.01"/>
    <s v="A"/>
  </r>
  <r>
    <m/>
    <x v="51"/>
    <s v="FRENTE"/>
    <n v="374"/>
    <x v="374"/>
    <x v="0"/>
    <x v="41"/>
    <n v="5.6"/>
    <n v="9.4999999999999998E-3"/>
    <n v="9.4999999999999998E-3"/>
    <n v="26338"/>
    <m/>
    <n v="0.01"/>
    <s v="B"/>
  </r>
  <r>
    <m/>
    <x v="51"/>
    <s v="FRENTE"/>
    <n v="374"/>
    <x v="374"/>
    <x v="0"/>
    <x v="41"/>
    <n v="5.6"/>
    <n v="1.67E-2"/>
    <n v="1.67E-2"/>
    <n v="26338"/>
    <m/>
    <n v="0.01"/>
    <s v="F"/>
  </r>
  <r>
    <m/>
    <x v="51"/>
    <s v="FRENTE"/>
    <n v="374"/>
    <x v="374"/>
    <x v="0"/>
    <x v="41"/>
    <n v="5.6"/>
    <n v="1.8100000000000002E-2"/>
    <n v="1.8100000000000002E-2"/>
    <n v="26338"/>
    <m/>
    <n v="0.01"/>
    <s v="G"/>
  </r>
  <r>
    <m/>
    <x v="51"/>
    <s v="FRENTE"/>
    <n v="374"/>
    <x v="374"/>
    <x v="0"/>
    <x v="41"/>
    <n v="5.6"/>
    <n v="1.8200000000000001E-2"/>
    <n v="1.8200000000000001E-2"/>
    <n v="26338"/>
    <m/>
    <n v="0.01"/>
    <s v="G"/>
  </r>
  <r>
    <m/>
    <x v="51"/>
    <s v="FRENTE"/>
    <n v="374"/>
    <x v="374"/>
    <x v="0"/>
    <x v="41"/>
    <n v="5.6"/>
    <n v="8.9999999999999993E-3"/>
    <n v="8.9999999999999993E-3"/>
    <n v="26338"/>
    <m/>
    <n v="0.01"/>
    <s v="B"/>
  </r>
  <r>
    <m/>
    <x v="7"/>
    <s v="DQ"/>
    <n v="375"/>
    <x v="375"/>
    <x v="3"/>
    <x v="41"/>
    <n v="5.6"/>
    <n v="1.8100000000000002E-2"/>
    <n v="1.8100000000000002E-2"/>
    <n v="26339"/>
    <m/>
    <n v="1.6E-2"/>
    <s v="G"/>
  </r>
  <r>
    <m/>
    <x v="7"/>
    <s v="DQ"/>
    <n v="375"/>
    <x v="375"/>
    <x v="3"/>
    <x v="41"/>
    <n v="5.6"/>
    <n v="2.47E-2"/>
    <n v="2.47E-2"/>
    <n v="26339"/>
    <m/>
    <n v="1.6E-2"/>
    <s v="J"/>
  </r>
  <r>
    <m/>
    <x v="7"/>
    <s v="DQ"/>
    <n v="375"/>
    <x v="375"/>
    <x v="3"/>
    <x v="41"/>
    <n v="5.6"/>
    <n v="2.8000000000000001E-2"/>
    <n v="2.8000000000000001E-2"/>
    <n v="26339"/>
    <m/>
    <n v="1.6E-2"/>
    <s v="L"/>
  </r>
  <r>
    <m/>
    <x v="51"/>
    <s v="FRENTE"/>
    <n v="376"/>
    <x v="376"/>
    <x v="3"/>
    <x v="41"/>
    <n v="5.6"/>
    <n v="1.6899999999999998E-2"/>
    <n v="1.6899999999999998E-2"/>
    <n v="26339"/>
    <m/>
    <n v="8.9999999999999993E-3"/>
    <s v="F"/>
  </r>
  <r>
    <m/>
    <x v="51"/>
    <s v="FRENTE"/>
    <n v="376"/>
    <x v="376"/>
    <x v="3"/>
    <x v="41"/>
    <n v="5.6"/>
    <n v="1.21E-2"/>
    <n v="1.21E-2"/>
    <n v="26339"/>
    <m/>
    <n v="8.9999999999999993E-3"/>
    <s v="D"/>
  </r>
  <r>
    <m/>
    <x v="51"/>
    <s v="FRENTE"/>
    <n v="376"/>
    <x v="376"/>
    <x v="3"/>
    <x v="41"/>
    <n v="5.6"/>
    <n v="1.5100000000000001E-2"/>
    <n v="1.5100000000000001E-2"/>
    <n v="26339"/>
    <m/>
    <n v="8.9999999999999993E-3"/>
    <s v="F"/>
  </r>
  <r>
    <m/>
    <x v="51"/>
    <s v="FRENTE"/>
    <n v="376"/>
    <x v="376"/>
    <x v="3"/>
    <x v="41"/>
    <n v="5.6"/>
    <n v="1.0200000000000001E-2"/>
    <n v="1.0200000000000001E-2"/>
    <n v="26339"/>
    <m/>
    <n v="8.9999999999999993E-3"/>
    <s v="B"/>
  </r>
  <r>
    <m/>
    <x v="51"/>
    <s v="FRENTE"/>
    <n v="376"/>
    <x v="376"/>
    <x v="3"/>
    <x v="41"/>
    <n v="5.6"/>
    <n v="8.8000000000000005E-3"/>
    <n v="8.8000000000000005E-3"/>
    <n v="26339"/>
    <m/>
    <n v="8.9999999999999993E-3"/>
    <s v="A"/>
  </r>
  <r>
    <m/>
    <x v="51"/>
    <s v="FRENTE"/>
    <n v="376"/>
    <x v="376"/>
    <x v="3"/>
    <x v="41"/>
    <n v="5.6"/>
    <n v="1.2E-2"/>
    <n v="1.2E-2"/>
    <n v="26339"/>
    <m/>
    <n v="8.9999999999999993E-3"/>
    <s v="D"/>
  </r>
  <r>
    <m/>
    <x v="51"/>
    <s v="FRENTE"/>
    <n v="377"/>
    <x v="377"/>
    <x v="2"/>
    <x v="42"/>
    <n v="5.6"/>
    <n v="1.6400000000000001E-2"/>
    <n v="1.6400000000000001E-2"/>
    <n v="26328"/>
    <m/>
    <n v="0.01"/>
    <s v="F"/>
  </r>
  <r>
    <m/>
    <x v="51"/>
    <s v="FRENTE"/>
    <n v="377"/>
    <x v="377"/>
    <x v="2"/>
    <x v="42"/>
    <n v="5.6"/>
    <n v="2.2100000000000002E-2"/>
    <n v="2.2100000000000002E-2"/>
    <n v="26328"/>
    <m/>
    <n v="0.01"/>
    <s v="I"/>
  </r>
  <r>
    <m/>
    <x v="51"/>
    <s v="FRENTE"/>
    <n v="377"/>
    <x v="377"/>
    <x v="2"/>
    <x v="42"/>
    <n v="5.6"/>
    <n v="1.14E-2"/>
    <n v="1.14E-2"/>
    <n v="26328"/>
    <m/>
    <n v="0.01"/>
    <s v="C"/>
  </r>
  <r>
    <m/>
    <x v="51"/>
    <s v="FRENTE"/>
    <n v="377"/>
    <x v="377"/>
    <x v="2"/>
    <x v="42"/>
    <n v="5.6"/>
    <n v="1.04E-2"/>
    <n v="1.04E-2"/>
    <n v="26328"/>
    <m/>
    <n v="0.01"/>
    <s v="B"/>
  </r>
  <r>
    <m/>
    <x v="51"/>
    <s v="FRENTE"/>
    <n v="377"/>
    <x v="377"/>
    <x v="2"/>
    <x v="42"/>
    <n v="5.6"/>
    <n v="1.5699999999999999E-2"/>
    <n v="1.5699999999999999E-2"/>
    <n v="26328"/>
    <m/>
    <n v="0.01"/>
    <s v="F"/>
  </r>
  <r>
    <m/>
    <x v="56"/>
    <s v="DQ"/>
    <n v="378"/>
    <x v="378"/>
    <x v="2"/>
    <x v="42"/>
    <n v="5.6"/>
    <n v="2.1600000000000001E-2"/>
    <n v="2.1600000000000001E-2"/>
    <n v="26329"/>
    <n v="2.1600000000000001E-2"/>
    <n v="2.3E-2"/>
    <s v="I"/>
  </r>
  <r>
    <m/>
    <x v="56"/>
    <s v="DQ"/>
    <n v="378"/>
    <x v="378"/>
    <x v="2"/>
    <x v="42"/>
    <n v="5.6"/>
    <n v="0.02"/>
    <n v="0.02"/>
    <n v="26329"/>
    <n v="0.02"/>
    <n v="2.3E-2"/>
    <s v="H"/>
  </r>
  <r>
    <m/>
    <x v="56"/>
    <s v="DQ"/>
    <n v="378"/>
    <x v="378"/>
    <x v="2"/>
    <x v="42"/>
    <n v="5.6"/>
    <n v="4.7699999999999999E-2"/>
    <n v="3.6999999999999998E-2"/>
    <n v="26329"/>
    <n v="0.03"/>
    <n v="2.3E-2"/>
    <s v="L"/>
  </r>
  <r>
    <m/>
    <x v="56"/>
    <s v="DQ"/>
    <n v="378"/>
    <x v="378"/>
    <x v="2"/>
    <x v="42"/>
    <n v="5.6"/>
    <n v="1.9300000000000001E-2"/>
    <n v="1.9300000000000001E-2"/>
    <n v="26329"/>
    <n v="1.9300000000000001E-2"/>
    <n v="2.3E-2"/>
    <s v="H"/>
  </r>
  <r>
    <m/>
    <x v="56"/>
    <s v="DQ"/>
    <n v="378"/>
    <x v="378"/>
    <x v="2"/>
    <x v="42"/>
    <n v="5.6"/>
    <n v="2.53E-2"/>
    <n v="2.53E-2"/>
    <n v="26329"/>
    <n v="2.53E-2"/>
    <n v="2.3E-2"/>
    <s v="K"/>
  </r>
  <r>
    <m/>
    <x v="56"/>
    <s v="DQ"/>
    <n v="378"/>
    <x v="378"/>
    <x v="2"/>
    <x v="42"/>
    <n v="5.6"/>
    <n v="4.5199999999999997E-2"/>
    <n v="3.6999999999999998E-2"/>
    <n v="26329"/>
    <n v="0.03"/>
    <n v="2.3E-2"/>
    <s v="L"/>
  </r>
  <r>
    <m/>
    <x v="56"/>
    <s v="DQ"/>
    <n v="378"/>
    <x v="378"/>
    <x v="2"/>
    <x v="42"/>
    <n v="5.6"/>
    <n v="6.8999999999999999E-3"/>
    <n v="6.8999999999999999E-3"/>
    <n v="26329"/>
    <n v="6.8999999999999999E-3"/>
    <n v="2.3E-2"/>
    <s v="Reserva"/>
  </r>
  <r>
    <m/>
    <x v="56"/>
    <s v="DQ"/>
    <n v="378"/>
    <x v="378"/>
    <x v="2"/>
    <x v="42"/>
    <n v="5.6"/>
    <n v="2.7400000000000001E-2"/>
    <n v="2.7400000000000001E-2"/>
    <n v="26329"/>
    <n v="2.7400000000000001E-2"/>
    <n v="2.3E-2"/>
    <s v="K"/>
  </r>
  <r>
    <m/>
    <x v="56"/>
    <s v="DQ"/>
    <n v="378"/>
    <x v="378"/>
    <x v="2"/>
    <x v="42"/>
    <n v="5.6"/>
    <n v="4.6699999999999998E-2"/>
    <n v="3.6999999999999998E-2"/>
    <n v="26329"/>
    <n v="0.03"/>
    <n v="2.3E-2"/>
    <s v="L"/>
  </r>
  <r>
    <m/>
    <x v="56"/>
    <s v="DQ"/>
    <n v="378"/>
    <x v="378"/>
    <x v="2"/>
    <x v="42"/>
    <n v="5.6"/>
    <n v="1.5900000000000001E-2"/>
    <n v="1.5900000000000001E-2"/>
    <n v="26329"/>
    <n v="1.5900000000000001E-2"/>
    <n v="2.3E-2"/>
    <s v="F"/>
  </r>
  <r>
    <m/>
    <x v="7"/>
    <s v="DQ"/>
    <n v="379"/>
    <x v="379"/>
    <x v="2"/>
    <x v="42"/>
    <n v="5.6"/>
    <n v="2.41E-2"/>
    <n v="2.41E-2"/>
    <n v="26328"/>
    <m/>
    <n v="1.9E-2"/>
    <s v="J"/>
  </r>
  <r>
    <m/>
    <x v="7"/>
    <s v="DQ"/>
    <n v="379"/>
    <x v="379"/>
    <x v="2"/>
    <x v="42"/>
    <n v="5.6"/>
    <n v="2.4299999999999999E-2"/>
    <n v="2.4299999999999999E-2"/>
    <n v="26328"/>
    <m/>
    <n v="1.9E-2"/>
    <s v="J"/>
  </r>
  <r>
    <m/>
    <x v="7"/>
    <s v="DQ"/>
    <n v="379"/>
    <x v="379"/>
    <x v="2"/>
    <x v="42"/>
    <n v="5.6"/>
    <n v="3.0700000000000002E-2"/>
    <n v="3.0700000000000002E-2"/>
    <n v="26328"/>
    <m/>
    <n v="1.9E-2"/>
    <s v="L"/>
  </r>
  <r>
    <m/>
    <x v="51"/>
    <s v="FRENTE"/>
    <n v="380"/>
    <x v="380"/>
    <x v="3"/>
    <x v="42"/>
    <n v="5.6"/>
    <n v="1.5900000000000001E-2"/>
    <n v="1.5900000000000001E-2"/>
    <n v="26330"/>
    <m/>
    <n v="8.0000000000000002E-3"/>
    <s v="F"/>
  </r>
  <r>
    <m/>
    <x v="51"/>
    <s v="FRENTE"/>
    <n v="380"/>
    <x v="380"/>
    <x v="3"/>
    <x v="42"/>
    <n v="5.6"/>
    <n v="9.2999999999999992E-3"/>
    <n v="9.2999999999999992E-3"/>
    <n v="26330"/>
    <m/>
    <n v="8.0000000000000002E-3"/>
    <s v="B"/>
  </r>
  <r>
    <m/>
    <x v="51"/>
    <s v="FRENTE"/>
    <n v="380"/>
    <x v="380"/>
    <x v="3"/>
    <x v="42"/>
    <n v="5.6"/>
    <n v="8.0000000000000002E-3"/>
    <n v="8.0000000000000002E-3"/>
    <n v="26330"/>
    <m/>
    <n v="8.0000000000000002E-3"/>
    <s v="A"/>
  </r>
  <r>
    <m/>
    <x v="51"/>
    <s v="FRENTE"/>
    <n v="380"/>
    <x v="380"/>
    <x v="3"/>
    <x v="42"/>
    <n v="5.6"/>
    <n v="1.04E-2"/>
    <n v="1.04E-2"/>
    <n v="26330"/>
    <m/>
    <n v="8.0000000000000002E-3"/>
    <s v="B"/>
  </r>
  <r>
    <m/>
    <x v="57"/>
    <s v="Rp"/>
    <n v="381"/>
    <x v="381"/>
    <x v="3"/>
    <x v="42"/>
    <n v="5.6"/>
    <n v="3.5700000000000003E-2"/>
    <n v="3.5700000000000003E-2"/>
    <n v="26330"/>
    <n v="0.03"/>
    <n v="1.2999999999999999E-2"/>
    <s v="L"/>
  </r>
  <r>
    <m/>
    <x v="57"/>
    <s v="Rp"/>
    <n v="381"/>
    <x v="381"/>
    <x v="3"/>
    <x v="42"/>
    <n v="5.6"/>
    <n v="1.8599999999999998E-2"/>
    <n v="1.8599999999999998E-2"/>
    <n v="26330"/>
    <n v="1.8599999999999998E-2"/>
    <n v="1.2999999999999999E-2"/>
    <s v="G"/>
  </r>
  <r>
    <m/>
    <x v="57"/>
    <s v="Rp"/>
    <n v="381"/>
    <x v="381"/>
    <x v="3"/>
    <x v="42"/>
    <n v="5.6"/>
    <n v="1.8100000000000002E-2"/>
    <n v="1.8100000000000002E-2"/>
    <n v="26330"/>
    <n v="1.8100000000000002E-2"/>
    <n v="1.2999999999999999E-2"/>
    <s v="G"/>
  </r>
  <r>
    <m/>
    <x v="58"/>
    <s v="Rp"/>
    <n v="382"/>
    <x v="382"/>
    <x v="3"/>
    <x v="42"/>
    <n v="5.6"/>
    <n v="1.5100000000000001E-2"/>
    <n v="1.5100000000000001E-2"/>
    <n v="26331"/>
    <m/>
    <n v="1.7999999999999999E-2"/>
    <s v="F"/>
  </r>
  <r>
    <m/>
    <x v="58"/>
    <s v="Rp"/>
    <n v="382"/>
    <x v="382"/>
    <x v="3"/>
    <x v="42"/>
    <n v="5.6"/>
    <n v="1.8800000000000001E-2"/>
    <n v="1.8800000000000001E-2"/>
    <n v="26331"/>
    <m/>
    <n v="1.7999999999999999E-2"/>
    <s v="G"/>
  </r>
  <r>
    <m/>
    <x v="58"/>
    <s v="Rp"/>
    <n v="382"/>
    <x v="382"/>
    <x v="3"/>
    <x v="42"/>
    <n v="5.6"/>
    <n v="1.4E-2"/>
    <n v="1.4E-2"/>
    <n v="26331"/>
    <m/>
    <n v="1.7999999999999999E-2"/>
    <s v="E"/>
  </r>
  <r>
    <m/>
    <x v="25"/>
    <s v="DQ"/>
    <n v="383"/>
    <x v="383"/>
    <x v="3"/>
    <x v="42"/>
    <n v="5.6"/>
    <n v="3.32E-2"/>
    <n v="3.32E-2"/>
    <n v="26331"/>
    <n v="0.03"/>
    <n v="1.7000000000000001E-2"/>
    <s v="L"/>
  </r>
  <r>
    <m/>
    <x v="25"/>
    <s v="DQ"/>
    <n v="383"/>
    <x v="383"/>
    <x v="3"/>
    <x v="42"/>
    <n v="5.6"/>
    <n v="2.5499999999999998E-2"/>
    <n v="2.5499999999999998E-2"/>
    <n v="26331"/>
    <n v="2.5499999999999998E-2"/>
    <n v="1.7000000000000001E-2"/>
    <s v="K"/>
  </r>
  <r>
    <m/>
    <x v="51"/>
    <s v="FRENTE"/>
    <n v="384"/>
    <x v="384"/>
    <x v="2"/>
    <x v="43"/>
    <n v="5.6"/>
    <n v="1.41E-2"/>
    <n v="1.41E-2"/>
    <n v="26341"/>
    <m/>
    <n v="8.9999999999999993E-3"/>
    <s v="E"/>
  </r>
  <r>
    <m/>
    <x v="51"/>
    <s v="FRENTE"/>
    <n v="384"/>
    <x v="384"/>
    <x v="2"/>
    <x v="43"/>
    <n v="5.6"/>
    <n v="1.7500000000000002E-2"/>
    <n v="1.7500000000000002E-2"/>
    <n v="26341"/>
    <m/>
    <n v="8.9999999999999993E-3"/>
    <s v="G"/>
  </r>
  <r>
    <m/>
    <x v="51"/>
    <s v="FRENTE"/>
    <n v="384"/>
    <x v="384"/>
    <x v="2"/>
    <x v="43"/>
    <n v="5.6"/>
    <n v="1.4200000000000001E-2"/>
    <n v="1.4200000000000001E-2"/>
    <n v="26341"/>
    <m/>
    <n v="8.9999999999999993E-3"/>
    <s v="E"/>
  </r>
  <r>
    <m/>
    <x v="51"/>
    <s v="FRENTE"/>
    <n v="384"/>
    <x v="384"/>
    <x v="2"/>
    <x v="43"/>
    <n v="5.6"/>
    <n v="2.01E-2"/>
    <n v="2.01E-2"/>
    <n v="26341"/>
    <m/>
    <n v="8.9999999999999993E-3"/>
    <s v="H"/>
  </r>
  <r>
    <m/>
    <x v="51"/>
    <s v="FRENTE"/>
    <n v="384"/>
    <x v="384"/>
    <x v="2"/>
    <x v="43"/>
    <n v="5.6"/>
    <n v="1.12E-2"/>
    <n v="1.12E-2"/>
    <n v="26341"/>
    <m/>
    <n v="8.9999999999999993E-3"/>
    <s v="C"/>
  </r>
  <r>
    <m/>
    <x v="38"/>
    <s v="FRENTE"/>
    <n v="385"/>
    <x v="385"/>
    <x v="2"/>
    <x v="43"/>
    <n v="5.6"/>
    <n v="2.1999999999999999E-2"/>
    <n v="2.1999999999999999E-2"/>
    <n v="26341"/>
    <m/>
    <n v="0.01"/>
    <s v="I"/>
  </r>
  <r>
    <m/>
    <x v="0"/>
    <s v="DQ"/>
    <n v="386"/>
    <x v="386"/>
    <x v="2"/>
    <x v="43"/>
    <n v="5.6"/>
    <n v="3.2899999999999999E-2"/>
    <n v="3.2899999999999999E-2"/>
    <n v="26342"/>
    <n v="0.03"/>
    <n v="1.4999999999999999E-2"/>
    <s v="L"/>
  </r>
  <r>
    <m/>
    <x v="0"/>
    <s v="DQ"/>
    <n v="386"/>
    <x v="386"/>
    <x v="2"/>
    <x v="43"/>
    <n v="5.6"/>
    <n v="4.7100000000000003E-2"/>
    <n v="3.6999999999999998E-2"/>
    <n v="26342"/>
    <n v="0.03"/>
    <n v="1.4999999999999999E-2"/>
    <s v="L"/>
  </r>
  <r>
    <m/>
    <x v="0"/>
    <s v="DQ"/>
    <n v="386"/>
    <x v="386"/>
    <x v="2"/>
    <x v="43"/>
    <n v="5.6"/>
    <n v="2.1100000000000001E-2"/>
    <n v="2.1100000000000001E-2"/>
    <n v="26342"/>
    <n v="2.1100000000000001E-2"/>
    <n v="1.4999999999999999E-2"/>
    <s v="I"/>
  </r>
  <r>
    <m/>
    <x v="0"/>
    <s v="DQ"/>
    <n v="386"/>
    <x v="386"/>
    <x v="2"/>
    <x v="43"/>
    <n v="5.6"/>
    <n v="2.5600000000000001E-2"/>
    <n v="2.5600000000000001E-2"/>
    <n v="26342"/>
    <n v="2.5600000000000001E-2"/>
    <n v="1.4999999999999999E-2"/>
    <s v="K"/>
  </r>
  <r>
    <m/>
    <x v="25"/>
    <s v="DQ"/>
    <n v="387"/>
    <x v="387"/>
    <x v="2"/>
    <x v="43"/>
    <n v="5.6"/>
    <n v="2.8400000000000002E-2"/>
    <n v="2.8400000000000002E-2"/>
    <n v="26343"/>
    <n v="2.8400000000000002E-2"/>
    <n v="1.6E-2"/>
    <s v="L"/>
  </r>
  <r>
    <m/>
    <x v="25"/>
    <s v="DQ"/>
    <n v="387"/>
    <x v="387"/>
    <x v="2"/>
    <x v="43"/>
    <n v="5.6"/>
    <n v="3.39E-2"/>
    <n v="3.39E-2"/>
    <n v="26343"/>
    <n v="0.03"/>
    <n v="1.6E-2"/>
    <s v="L"/>
  </r>
  <r>
    <m/>
    <x v="25"/>
    <s v="DQ"/>
    <n v="387"/>
    <x v="387"/>
    <x v="2"/>
    <x v="43"/>
    <n v="5.6"/>
    <n v="3.0700000000000002E-2"/>
    <n v="3.0700000000000002E-2"/>
    <n v="26343"/>
    <n v="0.03"/>
    <n v="1.6E-2"/>
    <s v="L"/>
  </r>
  <r>
    <m/>
    <x v="25"/>
    <s v="DQ"/>
    <n v="387"/>
    <x v="387"/>
    <x v="2"/>
    <x v="43"/>
    <n v="5.6"/>
    <n v="1.9E-2"/>
    <n v="1.9E-2"/>
    <n v="26343"/>
    <n v="1.9E-2"/>
    <n v="1.6E-2"/>
    <s v="H"/>
  </r>
  <r>
    <m/>
    <x v="25"/>
    <s v="DQ"/>
    <n v="387"/>
    <x v="387"/>
    <x v="2"/>
    <x v="43"/>
    <n v="5.6"/>
    <n v="1.72E-2"/>
    <n v="1.72E-2"/>
    <n v="26343"/>
    <n v="1.72E-2"/>
    <n v="1.6E-2"/>
    <s v="F"/>
  </r>
  <r>
    <m/>
    <x v="25"/>
    <s v="DQ"/>
    <n v="387"/>
    <x v="387"/>
    <x v="2"/>
    <x v="43"/>
    <n v="5.6"/>
    <n v="3.3399999999999999E-2"/>
    <n v="3.3399999999999999E-2"/>
    <n v="26343"/>
    <n v="0.03"/>
    <n v="1.6E-2"/>
    <s v="L"/>
  </r>
  <r>
    <m/>
    <x v="25"/>
    <s v="DQ"/>
    <n v="387"/>
    <x v="387"/>
    <x v="2"/>
    <x v="43"/>
    <n v="5.6"/>
    <n v="4.5199999999999997E-2"/>
    <n v="3.6999999999999998E-2"/>
    <n v="26343"/>
    <n v="0.03"/>
    <n v="1.6E-2"/>
    <s v="L"/>
  </r>
  <r>
    <m/>
    <x v="25"/>
    <s v="DQ"/>
    <n v="387"/>
    <x v="387"/>
    <x v="2"/>
    <x v="43"/>
    <n v="5.6"/>
    <n v="3.56E-2"/>
    <n v="3.56E-2"/>
    <n v="26343"/>
    <n v="0.03"/>
    <n v="1.6E-2"/>
    <s v="L"/>
  </r>
  <r>
    <m/>
    <x v="59"/>
    <s v="Rp"/>
    <n v="388"/>
    <x v="388"/>
    <x v="3"/>
    <x v="43"/>
    <n v="5.6"/>
    <n v="4.4299999999999999E-2"/>
    <n v="3.6999999999999998E-2"/>
    <n v="26344"/>
    <n v="0.03"/>
    <n v="1.2999999999999999E-2"/>
    <s v="L"/>
  </r>
  <r>
    <m/>
    <x v="59"/>
    <s v="Rp"/>
    <n v="388"/>
    <x v="388"/>
    <x v="3"/>
    <x v="43"/>
    <n v="5.6"/>
    <n v="3.0099999999999998E-2"/>
    <n v="3.0099999999999998E-2"/>
    <n v="26344"/>
    <n v="0.03"/>
    <n v="1.2999999999999999E-2"/>
    <s v="L"/>
  </r>
  <r>
    <m/>
    <x v="0"/>
    <s v="DQ"/>
    <n v="389"/>
    <x v="389"/>
    <x v="3"/>
    <x v="43"/>
    <n v="5.6"/>
    <n v="3.56E-2"/>
    <n v="3.56E-2"/>
    <n v="26345"/>
    <n v="0.03"/>
    <n v="1.6E-2"/>
    <s v="L"/>
  </r>
  <r>
    <m/>
    <x v="0"/>
    <s v="DQ"/>
    <n v="389"/>
    <x v="389"/>
    <x v="3"/>
    <x v="43"/>
    <n v="5.6"/>
    <n v="4.4400000000000002E-2"/>
    <n v="3.6999999999999998E-2"/>
    <n v="26345"/>
    <n v="0.03"/>
    <n v="1.6E-2"/>
    <s v="L"/>
  </r>
  <r>
    <m/>
    <x v="51"/>
    <s v="FRENTE"/>
    <n v="406"/>
    <x v="390"/>
    <x v="3"/>
    <x v="43"/>
    <n v="5.6"/>
    <n v="1.29E-2"/>
    <n v="1.29E-2"/>
    <n v="26344"/>
    <m/>
    <n v="8.0000000000000002E-3"/>
    <s v="D"/>
  </r>
  <r>
    <m/>
    <x v="51"/>
    <s v="FRENTE"/>
    <n v="406"/>
    <x v="390"/>
    <x v="3"/>
    <x v="43"/>
    <n v="5.6"/>
    <n v="1.5299999999999999E-2"/>
    <n v="1.5299999999999999E-2"/>
    <n v="26344"/>
    <m/>
    <n v="8.0000000000000002E-3"/>
    <s v="F"/>
  </r>
  <r>
    <m/>
    <x v="51"/>
    <s v="FRENTE"/>
    <n v="406"/>
    <x v="390"/>
    <x v="3"/>
    <x v="43"/>
    <n v="5.6"/>
    <n v="8.3000000000000001E-3"/>
    <n v="8.3000000000000001E-3"/>
    <n v="26344"/>
    <m/>
    <n v="8.0000000000000002E-3"/>
    <s v="A"/>
  </r>
  <r>
    <m/>
    <x v="51"/>
    <s v="FRENTE"/>
    <n v="406"/>
    <x v="390"/>
    <x v="3"/>
    <x v="43"/>
    <n v="5.6"/>
    <n v="1.4500000000000001E-2"/>
    <n v="1.4500000000000001E-2"/>
    <n v="26344"/>
    <m/>
    <n v="8.0000000000000002E-3"/>
    <s v="E"/>
  </r>
  <r>
    <m/>
    <x v="51"/>
    <s v="FRENTE"/>
    <n v="406"/>
    <x v="390"/>
    <x v="3"/>
    <x v="43"/>
    <n v="5.6"/>
    <n v="7.1000000000000004E-3"/>
    <n v="7.1000000000000004E-3"/>
    <n v="26344"/>
    <m/>
    <n v="8.0000000000000002E-3"/>
    <s v="Reserva"/>
  </r>
  <r>
    <m/>
    <x v="25"/>
    <s v="DQ"/>
    <n v="390"/>
    <x v="391"/>
    <x v="3"/>
    <x v="43"/>
    <n v="5.6"/>
    <n v="4.53E-2"/>
    <n v="3.6999999999999998E-2"/>
    <n v="26345"/>
    <n v="0.03"/>
    <n v="1.7999999999999999E-2"/>
    <s v="L"/>
  </r>
  <r>
    <m/>
    <x v="25"/>
    <s v="DQ"/>
    <n v="390"/>
    <x v="391"/>
    <x v="3"/>
    <x v="43"/>
    <n v="5.6"/>
    <n v="4.82E-2"/>
    <n v="3.6999999999999998E-2"/>
    <n v="26345"/>
    <n v="0.03"/>
    <n v="1.7999999999999999E-2"/>
    <s v="L"/>
  </r>
  <r>
    <m/>
    <x v="25"/>
    <s v="DQ"/>
    <n v="390"/>
    <x v="391"/>
    <x v="3"/>
    <x v="43"/>
    <n v="5.6"/>
    <n v="2.8400000000000002E-2"/>
    <n v="2.8400000000000002E-2"/>
    <n v="26345"/>
    <n v="2.8400000000000002E-2"/>
    <n v="1.7999999999999999E-2"/>
    <s v="L"/>
  </r>
  <r>
    <m/>
    <x v="25"/>
    <s v="DQ"/>
    <n v="390"/>
    <x v="391"/>
    <x v="3"/>
    <x v="43"/>
    <n v="5.6"/>
    <n v="1.7299999999999999E-2"/>
    <n v="1.7299999999999999E-2"/>
    <n v="26345"/>
    <n v="1.7299999999999999E-2"/>
    <n v="1.7999999999999999E-2"/>
    <s v="F"/>
  </r>
  <r>
    <m/>
    <x v="25"/>
    <s v="DQ"/>
    <n v="391"/>
    <x v="392"/>
    <x v="3"/>
    <x v="43"/>
    <n v="5.6"/>
    <n v="3.04E-2"/>
    <n v="3.04E-2"/>
    <n v="26345"/>
    <n v="0.03"/>
    <n v="1.7000000000000001E-2"/>
    <s v="L"/>
  </r>
  <r>
    <m/>
    <x v="25"/>
    <s v="DQ"/>
    <n v="391"/>
    <x v="392"/>
    <x v="3"/>
    <x v="43"/>
    <n v="5.6"/>
    <n v="2.9100000000000001E-2"/>
    <n v="2.9100000000000001E-2"/>
    <n v="26348"/>
    <n v="2.9100000000000001E-2"/>
    <n v="1.7000000000000001E-2"/>
    <s v="L"/>
  </r>
  <r>
    <m/>
    <x v="51"/>
    <s v="FRENTE"/>
    <n v="392"/>
    <x v="393"/>
    <x v="2"/>
    <x v="44"/>
    <n v="5.6"/>
    <n v="2.52E-2"/>
    <n v="2.52E-2"/>
    <n v="26346"/>
    <m/>
    <n v="0.01"/>
    <s v="K"/>
  </r>
  <r>
    <m/>
    <x v="51"/>
    <s v="FRENTE"/>
    <n v="392"/>
    <x v="393"/>
    <x v="2"/>
    <x v="44"/>
    <n v="5.6"/>
    <n v="9.4999999999999998E-3"/>
    <n v="9.4999999999999998E-3"/>
    <n v="26346"/>
    <m/>
    <n v="0.01"/>
    <s v="B"/>
  </r>
  <r>
    <m/>
    <x v="51"/>
    <s v="FRENTE"/>
    <n v="392"/>
    <x v="393"/>
    <x v="2"/>
    <x v="44"/>
    <n v="5.6"/>
    <n v="2.29E-2"/>
    <n v="2.29E-2"/>
    <n v="26346"/>
    <m/>
    <n v="0.01"/>
    <s v="J"/>
  </r>
  <r>
    <m/>
    <x v="59"/>
    <s v="Rp"/>
    <n v="393"/>
    <x v="394"/>
    <x v="2"/>
    <x v="44"/>
    <n v="5.6"/>
    <n v="2.7099999999999999E-2"/>
    <n v="2.7099999999999999E-2"/>
    <n v="26346"/>
    <m/>
    <n v="1.2E-2"/>
    <s v="K"/>
  </r>
  <r>
    <m/>
    <x v="0"/>
    <s v="DQ"/>
    <n v="394"/>
    <x v="395"/>
    <x v="2"/>
    <x v="44"/>
    <n v="5.6"/>
    <n v="3.0800000000000001E-2"/>
    <n v="3.0800000000000001E-2"/>
    <n v="26347"/>
    <m/>
    <n v="1.4E-2"/>
    <s v="L"/>
  </r>
  <r>
    <m/>
    <x v="25"/>
    <s v="DQ"/>
    <n v="395"/>
    <x v="396"/>
    <x v="2"/>
    <x v="44"/>
    <n v="5.6"/>
    <n v="2.5000000000000001E-2"/>
    <n v="2.5000000000000001E-2"/>
    <n v="26347"/>
    <m/>
    <n v="1.4E-2"/>
    <s v="K"/>
  </r>
  <r>
    <m/>
    <x v="25"/>
    <s v="DQ"/>
    <n v="395"/>
    <x v="396"/>
    <x v="2"/>
    <x v="44"/>
    <n v="5.6"/>
    <n v="2.5999999999999999E-2"/>
    <n v="2.5999999999999999E-2"/>
    <n v="26347"/>
    <m/>
    <n v="1.4E-2"/>
    <s v="K"/>
  </r>
  <r>
    <m/>
    <x v="25"/>
    <s v="DQ"/>
    <n v="395"/>
    <x v="396"/>
    <x v="2"/>
    <x v="44"/>
    <n v="5.6"/>
    <n v="2.5700000000000001E-2"/>
    <n v="2.5700000000000001E-2"/>
    <n v="26347"/>
    <m/>
    <n v="1.4E-2"/>
    <s v="K"/>
  </r>
  <r>
    <m/>
    <x v="25"/>
    <s v="DQ"/>
    <n v="395"/>
    <x v="396"/>
    <x v="2"/>
    <x v="44"/>
    <n v="5.6"/>
    <n v="2.46E-2"/>
    <n v="2.46E-2"/>
    <n v="26347"/>
    <m/>
    <n v="1.4E-2"/>
    <s v="J"/>
  </r>
  <r>
    <m/>
    <x v="25"/>
    <s v="DQ"/>
    <n v="395"/>
    <x v="396"/>
    <x v="2"/>
    <x v="44"/>
    <n v="5.6"/>
    <n v="1.7500000000000002E-2"/>
    <n v="1.7500000000000002E-2"/>
    <n v="26347"/>
    <m/>
    <n v="1.4E-2"/>
    <s v="G"/>
  </r>
  <r>
    <m/>
    <x v="25"/>
    <s v="DQ"/>
    <n v="395"/>
    <x v="396"/>
    <x v="2"/>
    <x v="44"/>
    <n v="5.6"/>
    <n v="1.2200000000000001E-2"/>
    <n v="1.2200000000000001E-2"/>
    <n v="26347"/>
    <m/>
    <n v="1.4E-2"/>
    <s v="D"/>
  </r>
  <r>
    <m/>
    <x v="25"/>
    <s v="DQ"/>
    <n v="395"/>
    <x v="396"/>
    <x v="2"/>
    <x v="44"/>
    <n v="5.6"/>
    <n v="3.2399999999999998E-2"/>
    <n v="3.2399999999999998E-2"/>
    <n v="26347"/>
    <m/>
    <n v="1.4E-2"/>
    <s v="L"/>
  </r>
  <r>
    <m/>
    <x v="25"/>
    <s v="DQ"/>
    <n v="395"/>
    <x v="396"/>
    <x v="2"/>
    <x v="44"/>
    <n v="5.6"/>
    <n v="2.8400000000000002E-2"/>
    <n v="2.8400000000000002E-2"/>
    <n v="26347"/>
    <m/>
    <n v="1.4E-2"/>
    <s v="L"/>
  </r>
  <r>
    <m/>
    <x v="25"/>
    <s v="DQ"/>
    <n v="395"/>
    <x v="396"/>
    <x v="2"/>
    <x v="44"/>
    <n v="5.6"/>
    <n v="2.7400000000000001E-2"/>
    <n v="2.7400000000000001E-2"/>
    <n v="26347"/>
    <m/>
    <n v="1.4E-2"/>
    <s v="K"/>
  </r>
  <r>
    <m/>
    <x v="25"/>
    <s v="DQ"/>
    <n v="395"/>
    <x v="396"/>
    <x v="2"/>
    <x v="44"/>
    <n v="5.6"/>
    <n v="2.4400000000000002E-2"/>
    <n v="2.4400000000000002E-2"/>
    <s v="-"/>
    <m/>
    <n v="1.4E-2"/>
    <s v="J"/>
  </r>
  <r>
    <m/>
    <x v="21"/>
    <s v="Rp"/>
    <n v="396"/>
    <x v="397"/>
    <x v="3"/>
    <x v="44"/>
    <n v="5.6"/>
    <n v="1.5299999999999999E-2"/>
    <n v="1.5299999999999999E-2"/>
    <n v="26348"/>
    <n v="1.5299999999999999E-2"/>
    <n v="1.6E-2"/>
    <s v="F"/>
  </r>
  <r>
    <m/>
    <x v="21"/>
    <s v="Rp"/>
    <n v="396"/>
    <x v="397"/>
    <x v="3"/>
    <x v="44"/>
    <n v="5.6"/>
    <n v="3.44E-2"/>
    <n v="3.44E-2"/>
    <n v="26348"/>
    <n v="0.03"/>
    <n v="1.6E-2"/>
    <s v="L"/>
  </r>
  <r>
    <m/>
    <x v="51"/>
    <s v="FRENTE"/>
    <n v="397"/>
    <x v="398"/>
    <x v="3"/>
    <x v="44"/>
    <n v="5.6"/>
    <n v="8.0000000000000002E-3"/>
    <n v="8.0000000000000002E-3"/>
    <n v="26348"/>
    <m/>
    <n v="8.0000000000000002E-3"/>
    <s v="A"/>
  </r>
  <r>
    <m/>
    <x v="51"/>
    <s v="FRENTE"/>
    <n v="397"/>
    <x v="398"/>
    <x v="3"/>
    <x v="44"/>
    <n v="5.6"/>
    <n v="8.9999999999999993E-3"/>
    <n v="8.9999999999999993E-3"/>
    <n v="26348"/>
    <m/>
    <n v="8.0000000000000002E-3"/>
    <s v="B"/>
  </r>
  <r>
    <m/>
    <x v="51"/>
    <s v="FRENTE"/>
    <n v="397"/>
    <x v="398"/>
    <x v="3"/>
    <x v="44"/>
    <n v="5.6"/>
    <n v="6.1000000000000004E-3"/>
    <n v="6.1000000000000004E-3"/>
    <n v="26348"/>
    <m/>
    <n v="8.0000000000000002E-3"/>
    <s v="Reserva"/>
  </r>
  <r>
    <m/>
    <x v="51"/>
    <s v="FRENTE"/>
    <n v="397"/>
    <x v="398"/>
    <x v="3"/>
    <x v="44"/>
    <n v="5.6"/>
    <n v="1.1900000000000001E-2"/>
    <n v="1.1900000000000001E-2"/>
    <n v="26348"/>
    <m/>
    <n v="8.0000000000000002E-3"/>
    <s v="C"/>
  </r>
  <r>
    <m/>
    <x v="0"/>
    <s v="FRENTE"/>
    <n v="398"/>
    <x v="399"/>
    <x v="3"/>
    <x v="44"/>
    <n v="5.6"/>
    <n v="2.1700000000000001E-2"/>
    <n v="2.1700000000000001E-2"/>
    <n v="26349"/>
    <m/>
    <n v="1.4999999999999999E-2"/>
    <s v="I"/>
  </r>
  <r>
    <m/>
    <x v="0"/>
    <s v="FRENTE"/>
    <n v="398"/>
    <x v="399"/>
    <x v="3"/>
    <x v="44"/>
    <n v="5.6"/>
    <n v="2.2200000000000001E-2"/>
    <n v="2.2200000000000001E-2"/>
    <n v="26349"/>
    <m/>
    <n v="1.4999999999999999E-2"/>
    <s v="I"/>
  </r>
  <r>
    <m/>
    <x v="0"/>
    <s v="FRENTE"/>
    <n v="398"/>
    <x v="399"/>
    <x v="3"/>
    <x v="44"/>
    <n v="5.6"/>
    <n v="1.9099999999999999E-2"/>
    <n v="1.9099999999999999E-2"/>
    <n v="26349"/>
    <m/>
    <n v="1.4999999999999999E-2"/>
    <s v="H"/>
  </r>
  <r>
    <m/>
    <x v="25"/>
    <s v="DQ"/>
    <n v="399"/>
    <x v="400"/>
    <x v="3"/>
    <x v="44"/>
    <n v="5.6"/>
    <n v="1.2800000000000001E-2"/>
    <n v="1.2800000000000001E-2"/>
    <n v="26349"/>
    <m/>
    <n v="1.0999999999999999E-2"/>
    <s v="D"/>
  </r>
  <r>
    <m/>
    <x v="25"/>
    <s v="DQ"/>
    <n v="399"/>
    <x v="400"/>
    <x v="3"/>
    <x v="44"/>
    <n v="5.6"/>
    <n v="1.5699999999999999E-2"/>
    <n v="1.5699999999999999E-2"/>
    <n v="26349"/>
    <m/>
    <n v="1.0999999999999999E-2"/>
    <s v="F"/>
  </r>
  <r>
    <m/>
    <x v="51"/>
    <s v="FRENTE"/>
    <n v="400"/>
    <x v="401"/>
    <x v="4"/>
    <x v="44"/>
    <n v="5.6"/>
    <n v="1.46E-2"/>
    <n v="1.46E-2"/>
    <n v="26356"/>
    <m/>
    <n v="8.9999999999999993E-3"/>
    <s v="E"/>
  </r>
  <r>
    <m/>
    <x v="51"/>
    <s v="FRENTE"/>
    <n v="400"/>
    <x v="401"/>
    <x v="4"/>
    <x v="44"/>
    <n v="5.6"/>
    <n v="1.8100000000000002E-2"/>
    <n v="1.8100000000000002E-2"/>
    <n v="26356"/>
    <m/>
    <n v="8.9999999999999993E-3"/>
    <s v="G"/>
  </r>
  <r>
    <m/>
    <x v="51"/>
    <s v="FRENTE"/>
    <n v="400"/>
    <x v="401"/>
    <x v="4"/>
    <x v="44"/>
    <n v="5.6"/>
    <n v="1.04E-2"/>
    <n v="1.04E-2"/>
    <n v="26356"/>
    <m/>
    <n v="8.9999999999999993E-3"/>
    <s v="B"/>
  </r>
  <r>
    <m/>
    <x v="21"/>
    <s v="Rp"/>
    <n v="401"/>
    <x v="402"/>
    <x v="4"/>
    <x v="44"/>
    <n v="5.6"/>
    <n v="2.0799999999999999E-2"/>
    <n v="2.0799999999999999E-2"/>
    <n v="26356"/>
    <m/>
    <n v="1.4999999999999999E-2"/>
    <s v="H"/>
  </r>
  <r>
    <m/>
    <x v="21"/>
    <s v="Rp"/>
    <n v="401"/>
    <x v="402"/>
    <x v="4"/>
    <x v="44"/>
    <n v="5.6"/>
    <n v="1.55E-2"/>
    <n v="1.55E-2"/>
    <n v="26356"/>
    <m/>
    <n v="1.4999999999999999E-2"/>
    <s v="F"/>
  </r>
  <r>
    <m/>
    <x v="21"/>
    <s v="Rp"/>
    <n v="401"/>
    <x v="402"/>
    <x v="4"/>
    <x v="44"/>
    <n v="5.6"/>
    <n v="1.2800000000000001E-2"/>
    <n v="1.2800000000000001E-2"/>
    <n v="26356"/>
    <m/>
    <n v="1.4999999999999999E-2"/>
    <s v="D"/>
  </r>
  <r>
    <m/>
    <x v="60"/>
    <s v="FRENTE"/>
    <n v="402"/>
    <x v="403"/>
    <x v="4"/>
    <x v="44"/>
    <n v="5.6"/>
    <n v="1.03E-2"/>
    <n v="1.03E-2"/>
    <n v="26357"/>
    <m/>
    <n v="1.2999999999999999E-2"/>
    <s v="B"/>
  </r>
  <r>
    <m/>
    <x v="60"/>
    <s v="FRENTE"/>
    <n v="402"/>
    <x v="403"/>
    <x v="4"/>
    <x v="44"/>
    <n v="5.6"/>
    <n v="9.5999999999999992E-3"/>
    <n v="9.5999999999999992E-3"/>
    <n v="26357"/>
    <m/>
    <n v="1.2999999999999999E-2"/>
    <s v="B"/>
  </r>
  <r>
    <m/>
    <x v="60"/>
    <s v="FRENTE"/>
    <n v="402"/>
    <x v="403"/>
    <x v="4"/>
    <x v="44"/>
    <n v="5.6"/>
    <n v="1.1299999999999999E-2"/>
    <n v="1.1299999999999999E-2"/>
    <n v="26357"/>
    <m/>
    <n v="1.2999999999999999E-2"/>
    <s v="C"/>
  </r>
  <r>
    <m/>
    <x v="60"/>
    <s v="FRENTE"/>
    <n v="402"/>
    <x v="403"/>
    <x v="4"/>
    <x v="44"/>
    <n v="5.6"/>
    <n v="1.5699999999999999E-2"/>
    <n v="1.5699999999999999E-2"/>
    <n v="26357"/>
    <m/>
    <n v="1.2999999999999999E-2"/>
    <s v="F"/>
  </r>
  <r>
    <m/>
    <x v="60"/>
    <s v="FRENTE"/>
    <n v="402"/>
    <x v="403"/>
    <x v="4"/>
    <x v="44"/>
    <n v="5.6"/>
    <n v="6.7000000000000002E-3"/>
    <n v="6.7000000000000002E-3"/>
    <n v="26357"/>
    <m/>
    <n v="1.2999999999999999E-2"/>
    <s v="Reserva"/>
  </r>
  <r>
    <m/>
    <x v="60"/>
    <s v="FRENTE"/>
    <n v="402"/>
    <x v="403"/>
    <x v="4"/>
    <x v="44"/>
    <n v="5.6"/>
    <n v="8.8999999999999999E-3"/>
    <n v="8.8999999999999999E-3"/>
    <n v="26357"/>
    <m/>
    <n v="1.2999999999999999E-2"/>
    <s v="A"/>
  </r>
  <r>
    <m/>
    <x v="21"/>
    <s v="Rp"/>
    <n v="403"/>
    <x v="404"/>
    <x v="5"/>
    <x v="44"/>
    <n v="5.6"/>
    <n v="1.4500000000000001E-2"/>
    <n v="1.4500000000000001E-2"/>
    <n v="26358"/>
    <m/>
    <n v="1.7000000000000001E-2"/>
    <s v="E"/>
  </r>
  <r>
    <m/>
    <x v="21"/>
    <s v="Rp"/>
    <n v="403"/>
    <x v="404"/>
    <x v="5"/>
    <x v="44"/>
    <n v="5.6"/>
    <n v="9.4999999999999998E-3"/>
    <n v="9.4999999999999998E-3"/>
    <n v="26358"/>
    <m/>
    <n v="1.7000000000000001E-2"/>
    <s v="B"/>
  </r>
  <r>
    <m/>
    <x v="21"/>
    <s v="Rp"/>
    <n v="403"/>
    <x v="404"/>
    <x v="5"/>
    <x v="44"/>
    <n v="5.6"/>
    <n v="1.46E-2"/>
    <n v="1.46E-2"/>
    <n v="26358"/>
    <m/>
    <n v="1.7000000000000001E-2"/>
    <s v="E"/>
  </r>
  <r>
    <m/>
    <x v="61"/>
    <s v="DQ"/>
    <n v="404"/>
    <x v="405"/>
    <x v="5"/>
    <x v="44"/>
    <n v="5.6"/>
    <n v="5.7000000000000002E-3"/>
    <n v="5.7000000000000002E-3"/>
    <n v="26358"/>
    <m/>
    <n v="8.0000000000000002E-3"/>
    <s v="Descarte"/>
  </r>
  <r>
    <m/>
    <x v="61"/>
    <s v="DQ"/>
    <n v="404"/>
    <x v="405"/>
    <x v="5"/>
    <x v="44"/>
    <n v="5.6"/>
    <n v="1.54E-2"/>
    <n v="1.54E-2"/>
    <n v="26358"/>
    <m/>
    <n v="8.0000000000000002E-3"/>
    <s v="F"/>
  </r>
  <r>
    <m/>
    <x v="61"/>
    <s v="DQ"/>
    <n v="404"/>
    <x v="405"/>
    <x v="5"/>
    <x v="44"/>
    <n v="5.6"/>
    <n v="8.5000000000000006E-3"/>
    <n v="8.5000000000000006E-3"/>
    <n v="26358"/>
    <m/>
    <n v="8.0000000000000002E-3"/>
    <s v="A"/>
  </r>
  <r>
    <m/>
    <x v="0"/>
    <s v="DQ"/>
    <n v="405"/>
    <x v="406"/>
    <x v="5"/>
    <x v="44"/>
    <n v="5.6"/>
    <n v="2.5700000000000001E-2"/>
    <n v="2.5700000000000001E-2"/>
    <n v="26358"/>
    <n v="2.5700000000000001E-2"/>
    <n v="1.6E-2"/>
    <s v="K"/>
  </r>
  <r>
    <m/>
    <x v="0"/>
    <s v="DQ"/>
    <n v="405"/>
    <x v="406"/>
    <x v="5"/>
    <x v="44"/>
    <n v="5.6"/>
    <n v="3.85E-2"/>
    <n v="3.6999999999999998E-2"/>
    <n v="26358"/>
    <n v="0.03"/>
    <n v="1.6E-2"/>
    <s v="L"/>
  </r>
  <r>
    <m/>
    <x v="0"/>
    <s v="DQ"/>
    <n v="405"/>
    <x v="406"/>
    <x v="5"/>
    <x v="44"/>
    <n v="5.6"/>
    <n v="1.84E-2"/>
    <n v="1.84E-2"/>
    <n v="26358"/>
    <n v="1.84E-2"/>
    <n v="1.6E-2"/>
    <s v="G"/>
  </r>
  <r>
    <m/>
    <x v="59"/>
    <s v="Rp"/>
    <n v="407"/>
    <x v="407"/>
    <x v="2"/>
    <x v="45"/>
    <n v="5.6"/>
    <n v="0.02"/>
    <n v="0.02"/>
    <n v="26359"/>
    <m/>
    <n v="1.7000000000000001E-2"/>
    <s v="H"/>
  </r>
  <r>
    <m/>
    <x v="59"/>
    <s v="Rp"/>
    <n v="407"/>
    <x v="407"/>
    <x v="2"/>
    <x v="45"/>
    <n v="5.6"/>
    <n v="2.8500000000000001E-2"/>
    <n v="2.8500000000000001E-2"/>
    <n v="26359"/>
    <m/>
    <n v="1.7000000000000001E-2"/>
    <s v="L"/>
  </r>
  <r>
    <m/>
    <x v="59"/>
    <s v="Rp"/>
    <n v="407"/>
    <x v="407"/>
    <x v="2"/>
    <x v="45"/>
    <n v="5.6"/>
    <n v="1.6E-2"/>
    <n v="1.6E-2"/>
    <n v="26359"/>
    <m/>
    <n v="1.7000000000000001E-2"/>
    <s v="F"/>
  </r>
  <r>
    <m/>
    <x v="57"/>
    <s v="Rp"/>
    <n v="408"/>
    <x v="408"/>
    <x v="2"/>
    <x v="45"/>
    <n v="5.6"/>
    <n v="1.8800000000000001E-2"/>
    <n v="1.8800000000000001E-2"/>
    <n v="26359"/>
    <m/>
    <n v="1.6E-2"/>
    <s v="G"/>
  </r>
  <r>
    <m/>
    <x v="57"/>
    <s v="Rp"/>
    <n v="408"/>
    <x v="408"/>
    <x v="2"/>
    <x v="45"/>
    <n v="5.6"/>
    <n v="1.6400000000000001E-2"/>
    <n v="1.6400000000000001E-2"/>
    <n v="26359"/>
    <m/>
    <n v="1.6E-2"/>
    <s v="F"/>
  </r>
  <r>
    <m/>
    <x v="57"/>
    <s v="Rp"/>
    <n v="408"/>
    <x v="408"/>
    <x v="2"/>
    <x v="45"/>
    <n v="5.6"/>
    <n v="1.1900000000000001E-2"/>
    <n v="1.1900000000000001E-2"/>
    <n v="26359"/>
    <m/>
    <n v="1.6E-2"/>
    <s v="C"/>
  </r>
  <r>
    <m/>
    <x v="57"/>
    <s v="Rp"/>
    <n v="408"/>
    <x v="408"/>
    <x v="2"/>
    <x v="45"/>
    <n v="5.6"/>
    <n v="1.4800000000000001E-2"/>
    <n v="1.4800000000000001E-2"/>
    <n v="26359"/>
    <m/>
    <n v="1.6E-2"/>
    <s v="E"/>
  </r>
  <r>
    <m/>
    <x v="62"/>
    <s v="DQ"/>
    <n v="409"/>
    <x v="409"/>
    <x v="2"/>
    <x v="45"/>
    <n v="5.6"/>
    <n v="0.01"/>
    <n v="0.01"/>
    <n v="26360"/>
    <m/>
    <n v="1.2999999999999999E-2"/>
    <s v="B"/>
  </r>
  <r>
    <m/>
    <x v="62"/>
    <s v="DQ"/>
    <n v="409"/>
    <x v="409"/>
    <x v="2"/>
    <x v="45"/>
    <n v="5.6"/>
    <n v="1.35E-2"/>
    <n v="1.35E-2"/>
    <n v="26360"/>
    <m/>
    <n v="1.2999999999999999E-2"/>
    <s v="E"/>
  </r>
  <r>
    <m/>
    <x v="62"/>
    <s v="DQ"/>
    <n v="409"/>
    <x v="409"/>
    <x v="2"/>
    <x v="45"/>
    <n v="5.6"/>
    <n v="8.6E-3"/>
    <n v="8.6E-3"/>
    <n v="26360"/>
    <m/>
    <n v="1.2999999999999999E-2"/>
    <s v="A"/>
  </r>
  <r>
    <m/>
    <x v="62"/>
    <s v="DQ"/>
    <n v="409"/>
    <x v="409"/>
    <x v="2"/>
    <x v="45"/>
    <n v="5.6"/>
    <n v="0.01"/>
    <n v="0.01"/>
    <n v="26360"/>
    <m/>
    <n v="1.2999999999999999E-2"/>
    <s v="B"/>
  </r>
  <r>
    <m/>
    <x v="62"/>
    <s v="DQ"/>
    <n v="409"/>
    <x v="409"/>
    <x v="2"/>
    <x v="45"/>
    <n v="5.6"/>
    <n v="9.9000000000000008E-3"/>
    <n v="9.9000000000000008E-3"/>
    <n v="26360"/>
    <m/>
    <n v="1.2999999999999999E-2"/>
    <s v="B"/>
  </r>
  <r>
    <m/>
    <x v="60"/>
    <s v="FRENTE"/>
    <n v="410"/>
    <x v="410"/>
    <x v="2"/>
    <x v="45"/>
    <n v="5.6"/>
    <n v="7.9000000000000008E-3"/>
    <n v="7.9000000000000008E-3"/>
    <n v="26360"/>
    <m/>
    <n v="1.2999999999999999E-2"/>
    <s v="A"/>
  </r>
  <r>
    <m/>
    <x v="60"/>
    <s v="FRENTE"/>
    <n v="410"/>
    <x v="410"/>
    <x v="2"/>
    <x v="45"/>
    <n v="5.6"/>
    <n v="1.26E-2"/>
    <n v="1.26E-2"/>
    <n v="26360"/>
    <m/>
    <n v="1.2999999999999999E-2"/>
    <s v="D"/>
  </r>
  <r>
    <m/>
    <x v="60"/>
    <s v="FRENTE"/>
    <n v="410"/>
    <x v="410"/>
    <x v="2"/>
    <x v="45"/>
    <n v="5.6"/>
    <n v="9.2999999999999992E-3"/>
    <n v="9.2999999999999992E-3"/>
    <n v="26360"/>
    <m/>
    <n v="1.2999999999999999E-2"/>
    <s v="B"/>
  </r>
  <r>
    <m/>
    <x v="59"/>
    <s v="Rp"/>
    <n v="411"/>
    <x v="411"/>
    <x v="3"/>
    <x v="45"/>
    <n v="5.6"/>
    <n v="3.7999999999999999E-2"/>
    <n v="3.6999999999999998E-2"/>
    <n v="26361"/>
    <n v="0.03"/>
    <n v="2.4E-2"/>
    <s v="L"/>
  </r>
  <r>
    <m/>
    <x v="59"/>
    <s v="Rp"/>
    <n v="411"/>
    <x v="411"/>
    <x v="3"/>
    <x v="45"/>
    <n v="5.6"/>
    <n v="3.0099999999999998E-2"/>
    <n v="3.0099999999999998E-2"/>
    <n v="26361"/>
    <n v="0.03"/>
    <n v="2.4E-2"/>
    <s v="L"/>
  </r>
  <r>
    <m/>
    <x v="63"/>
    <s v="Rp"/>
    <n v="412"/>
    <x v="412"/>
    <x v="3"/>
    <x v="45"/>
    <n v="5.6"/>
    <n v="1.5800000000000002E-2"/>
    <n v="1.5800000000000002E-2"/>
    <n v="26361"/>
    <m/>
    <n v="0.01"/>
    <s v="F"/>
  </r>
  <r>
    <m/>
    <x v="63"/>
    <s v="Rp"/>
    <n v="412"/>
    <x v="412"/>
    <x v="3"/>
    <x v="45"/>
    <n v="5.6"/>
    <n v="1.6E-2"/>
    <n v="1.6E-2"/>
    <n v="26361"/>
    <m/>
    <n v="0.01"/>
    <s v="F"/>
  </r>
  <r>
    <m/>
    <x v="57"/>
    <s v="Rp"/>
    <n v="413"/>
    <x v="413"/>
    <x v="3"/>
    <x v="45"/>
    <n v="5.6"/>
    <n v="1.8499999999999999E-2"/>
    <n v="1.8499999999999999E-2"/>
    <n v="26361"/>
    <m/>
    <n v="1.9E-2"/>
    <s v="G"/>
  </r>
  <r>
    <m/>
    <x v="57"/>
    <s v="Rp"/>
    <n v="413"/>
    <x v="413"/>
    <x v="3"/>
    <x v="45"/>
    <n v="5.6"/>
    <n v="2.3E-2"/>
    <n v="2.3E-2"/>
    <n v="26361"/>
    <m/>
    <n v="1.9E-2"/>
    <s v="J"/>
  </r>
  <r>
    <m/>
    <x v="62"/>
    <s v="DQ"/>
    <n v="414"/>
    <x v="414"/>
    <x v="3"/>
    <x v="45"/>
    <n v="5.6"/>
    <n v="5.8999999999999999E-3"/>
    <n v="5.8999999999999999E-3"/>
    <n v="26362"/>
    <m/>
    <n v="1.2999999999999999E-2"/>
    <s v="Descarte"/>
  </r>
  <r>
    <m/>
    <x v="62"/>
    <s v="DQ"/>
    <n v="414"/>
    <x v="414"/>
    <x v="3"/>
    <x v="45"/>
    <n v="5.6"/>
    <n v="4.4999999999999997E-3"/>
    <n v="4.4999999999999997E-3"/>
    <n v="26362"/>
    <m/>
    <n v="1.2999999999999999E-2"/>
    <s v="Descarte"/>
  </r>
  <r>
    <m/>
    <x v="62"/>
    <s v="DQ"/>
    <n v="414"/>
    <x v="414"/>
    <x v="3"/>
    <x v="45"/>
    <n v="5.6"/>
    <n v="1.54E-2"/>
    <n v="1.54E-2"/>
    <n v="26362"/>
    <m/>
    <n v="1.2999999999999999E-2"/>
    <s v="F"/>
  </r>
  <r>
    <m/>
    <x v="62"/>
    <s v="DQ"/>
    <n v="414"/>
    <x v="414"/>
    <x v="3"/>
    <x v="45"/>
    <n v="5.6"/>
    <n v="1.5100000000000001E-2"/>
    <n v="1.5100000000000001E-2"/>
    <n v="26362"/>
    <m/>
    <n v="1.2999999999999999E-2"/>
    <s v="F"/>
  </r>
  <r>
    <m/>
    <x v="62"/>
    <s v="DQ"/>
    <n v="414"/>
    <x v="414"/>
    <x v="3"/>
    <x v="45"/>
    <n v="5.6"/>
    <n v="6.7000000000000002E-3"/>
    <n v="6.7000000000000002E-3"/>
    <n v="26362"/>
    <m/>
    <n v="1.2999999999999999E-2"/>
    <s v="Reserva"/>
  </r>
  <r>
    <m/>
    <x v="25"/>
    <s v="DQ"/>
    <n v="415"/>
    <x v="415"/>
    <x v="3"/>
    <x v="45"/>
    <n v="5.6"/>
    <n v="4.3E-3"/>
    <n v="4.3E-3"/>
    <n v="26362"/>
    <m/>
    <n v="0.01"/>
    <s v="Descarte"/>
  </r>
  <r>
    <m/>
    <x v="21"/>
    <s v="Rp"/>
    <n v="416"/>
    <x v="416"/>
    <x v="4"/>
    <x v="45"/>
    <n v="5.6"/>
    <n v="2.1899999999999999E-2"/>
    <n v="2.1899999999999999E-2"/>
    <n v="26366"/>
    <m/>
    <n v="1.7999999999999999E-2"/>
    <s v="I"/>
  </r>
  <r>
    <m/>
    <x v="21"/>
    <s v="Rp"/>
    <n v="416"/>
    <x v="416"/>
    <x v="4"/>
    <x v="45"/>
    <n v="5.6"/>
    <n v="1.7500000000000002E-2"/>
    <n v="1.7500000000000002E-2"/>
    <n v="26366"/>
    <m/>
    <n v="1.7999999999999999E-2"/>
    <s v="G"/>
  </r>
  <r>
    <m/>
    <x v="57"/>
    <s v="Rp"/>
    <n v="417"/>
    <x v="417"/>
    <x v="4"/>
    <x v="45"/>
    <n v="5.6"/>
    <n v="5.1000000000000004E-3"/>
    <n v="5.1000000000000004E-3"/>
    <n v="26366"/>
    <m/>
    <n v="2.1000000000000001E-2"/>
    <s v="Descarte"/>
  </r>
  <r>
    <m/>
    <x v="57"/>
    <s v="Rp"/>
    <n v="417"/>
    <x v="417"/>
    <x v="4"/>
    <x v="45"/>
    <n v="5.6"/>
    <n v="2E-3"/>
    <n v="2E-3"/>
    <n v="26366"/>
    <m/>
    <n v="2.1000000000000001E-2"/>
    <s v="Descarte"/>
  </r>
  <r>
    <m/>
    <x v="57"/>
    <s v="Rp"/>
    <n v="417"/>
    <x v="417"/>
    <x v="4"/>
    <x v="45"/>
    <n v="5.6"/>
    <n v="1.95E-2"/>
    <n v="1.95E-2"/>
    <n v="26366"/>
    <m/>
    <n v="2.1000000000000001E-2"/>
    <s v="H"/>
  </r>
  <r>
    <m/>
    <x v="51"/>
    <s v="FRENTE"/>
    <n v="418"/>
    <x v="418"/>
    <x v="4"/>
    <x v="45"/>
    <n v="5.6"/>
    <n v="1.0800000000000001E-2"/>
    <n v="1.0800000000000001E-2"/>
    <n v="26366"/>
    <m/>
    <n v="0.01"/>
    <s v="C"/>
  </r>
  <r>
    <m/>
    <x v="51"/>
    <s v="FRENTE"/>
    <n v="418"/>
    <x v="418"/>
    <x v="4"/>
    <x v="45"/>
    <n v="5.6"/>
    <n v="9.5999999999999992E-3"/>
    <n v="9.5999999999999992E-3"/>
    <n v="26366"/>
    <m/>
    <n v="0.01"/>
    <s v="B"/>
  </r>
  <r>
    <m/>
    <x v="51"/>
    <s v="FRENTE"/>
    <n v="418"/>
    <x v="418"/>
    <x v="4"/>
    <x v="45"/>
    <n v="5.6"/>
    <n v="1.55E-2"/>
    <n v="1.55E-2"/>
    <n v="26366"/>
    <m/>
    <n v="0.01"/>
    <s v="F"/>
  </r>
  <r>
    <m/>
    <x v="57"/>
    <s v="Rp"/>
    <n v="419"/>
    <x v="419"/>
    <x v="5"/>
    <x v="45"/>
    <n v="5.6"/>
    <n v="1.15E-2"/>
    <n v="1.15E-2"/>
    <n v="26367"/>
    <n v="1.15E-2"/>
    <n v="1.6E-2"/>
    <s v="C"/>
  </r>
  <r>
    <m/>
    <x v="57"/>
    <s v="Rp"/>
    <n v="419"/>
    <x v="419"/>
    <x v="5"/>
    <x v="45"/>
    <n v="5.6"/>
    <n v="5.2600000000000001E-2"/>
    <n v="3.6999999999999998E-2"/>
    <n v="26367"/>
    <n v="0.03"/>
    <n v="1.6E-2"/>
    <s v="L"/>
  </r>
  <r>
    <m/>
    <x v="57"/>
    <s v="Rp"/>
    <n v="419"/>
    <x v="419"/>
    <x v="5"/>
    <x v="45"/>
    <n v="5.6"/>
    <n v="2.6200000000000001E-2"/>
    <n v="2.6200000000000001E-2"/>
    <n v="26367"/>
    <n v="2.6200000000000001E-2"/>
    <n v="1.6E-2"/>
    <s v="K"/>
  </r>
  <r>
    <m/>
    <x v="51"/>
    <s v="FRENTE"/>
    <n v="420"/>
    <x v="420"/>
    <x v="5"/>
    <x v="45"/>
    <n v="5.6"/>
    <n v="3.32E-2"/>
    <n v="3.32E-2"/>
    <n v="26367"/>
    <n v="0.03"/>
    <n v="1.2999999999999999E-2"/>
    <s v="L"/>
  </r>
  <r>
    <m/>
    <x v="51"/>
    <s v="FRENTE"/>
    <n v="420"/>
    <x v="420"/>
    <x v="5"/>
    <x v="45"/>
    <n v="5.6"/>
    <n v="1.01E-2"/>
    <n v="1.01E-2"/>
    <n v="26367"/>
    <n v="1.01E-2"/>
    <n v="1.2999999999999999E-2"/>
    <s v="B"/>
  </r>
  <r>
    <m/>
    <x v="21"/>
    <s v="Rp"/>
    <n v="421"/>
    <x v="421"/>
    <x v="2"/>
    <x v="46"/>
    <n v="5.6"/>
    <n v="1.9199999999999998E-2"/>
    <n v="1.9199999999999998E-2"/>
    <n v="26368"/>
    <m/>
    <n v="1.7999999999999999E-2"/>
    <s v="H"/>
  </r>
  <r>
    <m/>
    <x v="21"/>
    <s v="Rp"/>
    <n v="421"/>
    <x v="421"/>
    <x v="2"/>
    <x v="46"/>
    <n v="5.6"/>
    <n v="1.41E-2"/>
    <n v="1.41E-2"/>
    <n v="26368"/>
    <m/>
    <n v="1.7999999999999999E-2"/>
    <s v="E"/>
  </r>
  <r>
    <m/>
    <x v="21"/>
    <s v="Rp"/>
    <n v="421"/>
    <x v="421"/>
    <x v="2"/>
    <x v="46"/>
    <n v="5.6"/>
    <n v="1.66E-2"/>
    <n v="1.66E-2"/>
    <n v="26368"/>
    <m/>
    <n v="1.7999999999999999E-2"/>
    <s v="F"/>
  </r>
  <r>
    <m/>
    <x v="21"/>
    <s v="Rp"/>
    <n v="421"/>
    <x v="421"/>
    <x v="2"/>
    <x v="46"/>
    <n v="5.6"/>
    <n v="9.7999999999999997E-3"/>
    <n v="9.7999999999999997E-3"/>
    <n v="26368"/>
    <m/>
    <n v="1.7999999999999999E-2"/>
    <s v="B"/>
  </r>
  <r>
    <m/>
    <x v="21"/>
    <s v="Rp"/>
    <n v="421"/>
    <x v="421"/>
    <x v="2"/>
    <x v="46"/>
    <n v="5.6"/>
    <n v="1.01E-2"/>
    <n v="1.01E-2"/>
    <n v="26368"/>
    <m/>
    <n v="1.7999999999999999E-2"/>
    <s v="B"/>
  </r>
  <r>
    <m/>
    <x v="21"/>
    <s v="Rp"/>
    <n v="421"/>
    <x v="421"/>
    <x v="2"/>
    <x v="46"/>
    <n v="5.6"/>
    <n v="9.4999999999999998E-3"/>
    <n v="9.4999999999999998E-3"/>
    <n v="26368"/>
    <m/>
    <n v="1.7999999999999999E-2"/>
    <s v="B"/>
  </r>
  <r>
    <m/>
    <x v="51"/>
    <s v="FRENTE"/>
    <n v="422"/>
    <x v="422"/>
    <x v="2"/>
    <x v="46"/>
    <n v="5.6"/>
    <n v="8.6999999999999994E-3"/>
    <n v="8.6999999999999994E-3"/>
    <n v="26369"/>
    <m/>
    <n v="0.01"/>
    <s v="A"/>
  </r>
  <r>
    <m/>
    <x v="51"/>
    <s v="FRENTE"/>
    <n v="422"/>
    <x v="422"/>
    <x v="2"/>
    <x v="46"/>
    <n v="5.6"/>
    <n v="4.7999999999999996E-3"/>
    <n v="4.7999999999999996E-3"/>
    <n v="26369"/>
    <m/>
    <n v="0.01"/>
    <s v="Descarte"/>
  </r>
  <r>
    <m/>
    <x v="51"/>
    <s v="FRENTE"/>
    <n v="422"/>
    <x v="422"/>
    <x v="2"/>
    <x v="46"/>
    <n v="5.6"/>
    <n v="5.8999999999999999E-3"/>
    <n v="5.8999999999999999E-3"/>
    <n v="26369"/>
    <m/>
    <n v="0.01"/>
    <s v="Descarte"/>
  </r>
  <r>
    <m/>
    <x v="51"/>
    <s v="FRENTE"/>
    <n v="422"/>
    <x v="422"/>
    <x v="2"/>
    <x v="46"/>
    <n v="5.6"/>
    <n v="8.6E-3"/>
    <n v="8.6E-3"/>
    <n v="26369"/>
    <m/>
    <n v="0.01"/>
    <s v="A"/>
  </r>
  <r>
    <m/>
    <x v="60"/>
    <s v="FRENTE"/>
    <n v="423"/>
    <x v="423"/>
    <x v="2"/>
    <x v="46"/>
    <n v="5.6"/>
    <n v="4.5999999999999999E-3"/>
    <n v="4.5999999999999999E-3"/>
    <n v="26369"/>
    <m/>
    <n v="0.01"/>
    <s v="Descarte"/>
  </r>
  <r>
    <m/>
    <x v="60"/>
    <s v="FRENTE"/>
    <n v="423"/>
    <x v="423"/>
    <x v="2"/>
    <x v="46"/>
    <n v="5.6"/>
    <n v="1.5900000000000001E-2"/>
    <n v="1.5900000000000001E-2"/>
    <n v="26369"/>
    <m/>
    <n v="0.01"/>
    <s v="F"/>
  </r>
  <r>
    <m/>
    <x v="64"/>
    <s v="Rp"/>
    <n v="424"/>
    <x v="424"/>
    <x v="2"/>
    <x v="46"/>
    <n v="5.6"/>
    <n v="1.24E-2"/>
    <n v="1.24E-2"/>
    <n v="26369"/>
    <m/>
    <n v="1.2999999999999999E-2"/>
    <s v="D"/>
  </r>
  <r>
    <m/>
    <x v="64"/>
    <s v="Rp"/>
    <n v="424"/>
    <x v="424"/>
    <x v="2"/>
    <x v="46"/>
    <n v="5.6"/>
    <n v="6.7999999999999996E-3"/>
    <n v="6.7999999999999996E-3"/>
    <n v="26369"/>
    <m/>
    <n v="1.2999999999999999E-2"/>
    <s v="Reserva"/>
  </r>
  <r>
    <m/>
    <x v="21"/>
    <s v="Rp"/>
    <n v="425"/>
    <x v="425"/>
    <x v="3"/>
    <x v="46"/>
    <n v="5.6"/>
    <n v="1.7399999999999999E-2"/>
    <n v="1.7399999999999999E-2"/>
    <n v="26370"/>
    <m/>
    <n v="1.2999999999999999E-2"/>
    <s v="F"/>
  </r>
  <r>
    <m/>
    <x v="21"/>
    <s v="Rp"/>
    <n v="425"/>
    <x v="425"/>
    <x v="3"/>
    <x v="46"/>
    <n v="5.6"/>
    <n v="1.67E-2"/>
    <n v="1.67E-2"/>
    <n v="26370"/>
    <m/>
    <n v="1.2999999999999999E-2"/>
    <s v="F"/>
  </r>
  <r>
    <m/>
    <x v="51"/>
    <s v="FRENTE"/>
    <n v="426"/>
    <x v="426"/>
    <x v="3"/>
    <x v="46"/>
    <n v="5.6"/>
    <n v="8.6E-3"/>
    <n v="8.6E-3"/>
    <n v="26370"/>
    <m/>
    <n v="1.4999999999999999E-2"/>
    <s v="A"/>
  </r>
  <r>
    <m/>
    <x v="51"/>
    <s v="FRENTE"/>
    <n v="426"/>
    <x v="426"/>
    <x v="3"/>
    <x v="46"/>
    <n v="5.6"/>
    <n v="1.4999999999999999E-2"/>
    <n v="1.4999999999999999E-2"/>
    <n v="26370"/>
    <m/>
    <n v="1.4999999999999999E-2"/>
    <s v="F"/>
  </r>
  <r>
    <m/>
    <x v="51"/>
    <s v="FRENTE"/>
    <n v="426"/>
    <x v="426"/>
    <x v="3"/>
    <x v="46"/>
    <n v="5.6"/>
    <n v="1.9599999999999999E-2"/>
    <n v="1.9599999999999999E-2"/>
    <n v="26370"/>
    <m/>
    <n v="1.4999999999999999E-2"/>
    <s v="H"/>
  </r>
  <r>
    <m/>
    <x v="64"/>
    <s v="Rp"/>
    <n v="427"/>
    <x v="427"/>
    <x v="3"/>
    <x v="46"/>
    <n v="5.6"/>
    <n v="7.3000000000000001E-3"/>
    <n v="7.3000000000000001E-3"/>
    <n v="26371"/>
    <m/>
    <n v="1.15E-2"/>
    <s v="Reserva"/>
  </r>
  <r>
    <m/>
    <x v="64"/>
    <s v="Rp"/>
    <n v="427"/>
    <x v="427"/>
    <x v="3"/>
    <x v="46"/>
    <n v="5.6"/>
    <n v="1.2E-2"/>
    <n v="1.2E-2"/>
    <n v="26371"/>
    <m/>
    <n v="1.15E-2"/>
    <s v="D"/>
  </r>
  <r>
    <m/>
    <x v="64"/>
    <s v="Rp"/>
    <n v="427"/>
    <x v="427"/>
    <x v="3"/>
    <x v="46"/>
    <n v="5.6"/>
    <n v="9.5999999999999992E-3"/>
    <n v="9.5999999999999992E-3"/>
    <n v="26371"/>
    <m/>
    <n v="1.15E-2"/>
    <s v="B"/>
  </r>
  <r>
    <m/>
    <x v="64"/>
    <s v="Rp"/>
    <n v="427"/>
    <x v="427"/>
    <x v="3"/>
    <x v="46"/>
    <n v="5.6"/>
    <n v="1.06E-2"/>
    <n v="1.06E-2"/>
    <n v="26371"/>
    <m/>
    <n v="1.15E-2"/>
    <s v="C"/>
  </r>
  <r>
    <m/>
    <x v="64"/>
    <s v="Rp"/>
    <n v="427"/>
    <x v="427"/>
    <x v="3"/>
    <x v="46"/>
    <n v="5.6"/>
    <n v="1.26E-2"/>
    <n v="1.26E-2"/>
    <n v="26371"/>
    <m/>
    <n v="1.15E-2"/>
    <s v="D"/>
  </r>
  <r>
    <m/>
    <x v="64"/>
    <s v="Rp"/>
    <n v="427"/>
    <x v="427"/>
    <x v="3"/>
    <x v="46"/>
    <n v="5.6"/>
    <n v="1.06E-2"/>
    <n v="1.06E-2"/>
    <n v="26371"/>
    <m/>
    <n v="1.15E-2"/>
    <s v="C"/>
  </r>
  <r>
    <m/>
    <x v="64"/>
    <s v="Rp"/>
    <n v="427"/>
    <x v="427"/>
    <x v="3"/>
    <x v="46"/>
    <n v="5.6"/>
    <n v="5.5999999999999999E-3"/>
    <n v="5.5999999999999999E-3"/>
    <n v="26371"/>
    <m/>
    <n v="1.15E-2"/>
    <s v="Descarte"/>
  </r>
  <r>
    <m/>
    <x v="21"/>
    <s v="Rp"/>
    <n v="428"/>
    <x v="428"/>
    <x v="4"/>
    <x v="46"/>
    <n v="5.6"/>
    <n v="1.84E-2"/>
    <n v="1.84E-2"/>
    <n v="26388"/>
    <n v="1.84E-2"/>
    <n v="1.2E-2"/>
    <s v="G"/>
  </r>
  <r>
    <m/>
    <x v="21"/>
    <s v="Rp"/>
    <n v="428"/>
    <x v="428"/>
    <x v="4"/>
    <x v="46"/>
    <n v="5.6"/>
    <n v="0.05"/>
    <n v="3.6999999999999998E-2"/>
    <n v="26388"/>
    <n v="0.03"/>
    <n v="1.2E-2"/>
    <s v="L"/>
  </r>
  <r>
    <m/>
    <x v="21"/>
    <s v="Rp"/>
    <n v="428"/>
    <x v="428"/>
    <x v="4"/>
    <x v="46"/>
    <n v="5.6"/>
    <n v="4.1300000000000003E-2"/>
    <n v="3.6999999999999998E-2"/>
    <n v="26389"/>
    <n v="0.03"/>
    <n v="1.2E-2"/>
    <s v="L"/>
  </r>
  <r>
    <m/>
    <x v="49"/>
    <s v="Rp"/>
    <n v="429"/>
    <x v="429"/>
    <x v="4"/>
    <x v="46"/>
    <n v="5.6"/>
    <n v="4.1099999999999998E-2"/>
    <n v="3.6999999999999998E-2"/>
    <n v="26388"/>
    <n v="0.03"/>
    <n v="1.6E-2"/>
    <s v="L"/>
  </r>
  <r>
    <m/>
    <x v="49"/>
    <s v="Rp"/>
    <n v="429"/>
    <x v="429"/>
    <x v="4"/>
    <x v="46"/>
    <n v="5.6"/>
    <n v="3.5999999999999999E-3"/>
    <n v="3.5999999999999999E-3"/>
    <n v="26388"/>
    <n v="3.5999999999999999E-3"/>
    <n v="1.6E-2"/>
    <s v="Descarte"/>
  </r>
  <r>
    <m/>
    <x v="65"/>
    <s v="Rp"/>
    <n v="430"/>
    <x v="430"/>
    <x v="4"/>
    <x v="46"/>
    <n v="5.6"/>
    <n v="1.5100000000000001E-2"/>
    <n v="1.5100000000000001E-2"/>
    <n v="26389"/>
    <n v="1.5100000000000001E-2"/>
    <n v="1.2E-2"/>
    <s v="F"/>
  </r>
  <r>
    <m/>
    <x v="65"/>
    <s v="Rp"/>
    <n v="430"/>
    <x v="430"/>
    <x v="4"/>
    <x v="46"/>
    <n v="5.6"/>
    <n v="4.3900000000000002E-2"/>
    <n v="3.6999999999999998E-2"/>
    <n v="26389"/>
    <n v="0.03"/>
    <n v="1.2E-2"/>
    <s v="L"/>
  </r>
  <r>
    <m/>
    <x v="65"/>
    <s v="Rp"/>
    <n v="430"/>
    <x v="430"/>
    <x v="4"/>
    <x v="46"/>
    <n v="5.6"/>
    <n v="1.37E-2"/>
    <n v="1.37E-2"/>
    <n v="26389"/>
    <n v="1.37E-2"/>
    <n v="1.2E-2"/>
    <s v="E"/>
  </r>
  <r>
    <m/>
    <x v="60"/>
    <s v="FRENTE"/>
    <n v="431"/>
    <x v="431"/>
    <x v="4"/>
    <x v="46"/>
    <n v="5.6"/>
    <n v="9.7999999999999997E-3"/>
    <n v="9.7999999999999997E-3"/>
    <n v="26389"/>
    <m/>
    <n v="1.0999999999999999E-2"/>
    <s v="B"/>
  </r>
  <r>
    <m/>
    <x v="57"/>
    <s v="FRENTE"/>
    <n v="432"/>
    <x v="432"/>
    <x v="5"/>
    <x v="46"/>
    <n v="5.6"/>
    <n v="8.6E-3"/>
    <n v="8.6E-3"/>
    <n v="26390"/>
    <n v="8.6E-3"/>
    <n v="0.02"/>
    <s v="A"/>
  </r>
  <r>
    <m/>
    <x v="57"/>
    <s v="FRENTE"/>
    <n v="432"/>
    <x v="432"/>
    <x v="5"/>
    <x v="46"/>
    <n v="5.6"/>
    <n v="1.55E-2"/>
    <n v="1.55E-2"/>
    <n v="26390"/>
    <n v="1.55E-2"/>
    <n v="0.02"/>
    <s v="F"/>
  </r>
  <r>
    <m/>
    <x v="57"/>
    <s v="FRENTE"/>
    <n v="432"/>
    <x v="432"/>
    <x v="5"/>
    <x v="46"/>
    <n v="5.6"/>
    <n v="1.0200000000000001E-2"/>
    <n v="1.0200000000000001E-2"/>
    <n v="26390"/>
    <n v="1.0200000000000001E-2"/>
    <n v="0.02"/>
    <s v="B"/>
  </r>
  <r>
    <m/>
    <x v="57"/>
    <s v="FRENTE"/>
    <n v="432"/>
    <x v="432"/>
    <x v="5"/>
    <x v="46"/>
    <n v="5.6"/>
    <n v="3.0800000000000001E-2"/>
    <n v="3.0800000000000001E-2"/>
    <n v="26390"/>
    <n v="0.03"/>
    <n v="0.02"/>
    <s v="L"/>
  </r>
  <r>
    <m/>
    <x v="57"/>
    <s v="FRENTE"/>
    <n v="432"/>
    <x v="432"/>
    <x v="5"/>
    <x v="46"/>
    <n v="5.6"/>
    <n v="7.1999999999999998E-3"/>
    <n v="7.1999999999999998E-3"/>
    <n v="26390"/>
    <n v="7.1999999999999998E-3"/>
    <n v="0.02"/>
    <s v="Reserva"/>
  </r>
  <r>
    <m/>
    <x v="57"/>
    <s v="FRENTE"/>
    <n v="432"/>
    <x v="432"/>
    <x v="5"/>
    <x v="46"/>
    <n v="5.6"/>
    <n v="2.0899999999999998E-2"/>
    <n v="2.0899999999999998E-2"/>
    <n v="26390"/>
    <n v="2.0899999999999998E-2"/>
    <n v="0.02"/>
    <s v="H"/>
  </r>
  <r>
    <m/>
    <x v="57"/>
    <s v="FRENTE"/>
    <n v="432"/>
    <x v="432"/>
    <x v="5"/>
    <x v="46"/>
    <n v="5.6"/>
    <n v="4.7E-2"/>
    <n v="3.6999999999999998E-2"/>
    <n v="26390"/>
    <n v="0.03"/>
    <n v="0.02"/>
    <s v="L"/>
  </r>
  <r>
    <m/>
    <x v="66"/>
    <s v="Rp"/>
    <n v="433"/>
    <x v="433"/>
    <x v="5"/>
    <x v="46"/>
    <n v="5.6"/>
    <n v="9.5999999999999992E-3"/>
    <n v="9.5999999999999992E-3"/>
    <n v="26391"/>
    <m/>
    <n v="7.0000000000000001E-3"/>
    <s v="B"/>
  </r>
  <r>
    <m/>
    <x v="66"/>
    <s v="Rp"/>
    <n v="433"/>
    <x v="433"/>
    <x v="5"/>
    <x v="46"/>
    <n v="5.6"/>
    <n v="9.4999999999999998E-3"/>
    <n v="9.4999999999999998E-3"/>
    <n v="26391"/>
    <m/>
    <n v="7.0000000000000001E-3"/>
    <s v="B"/>
  </r>
  <r>
    <m/>
    <x v="51"/>
    <s v="FRENTE"/>
    <n v="434"/>
    <x v="434"/>
    <x v="5"/>
    <x v="46"/>
    <n v="5.6"/>
    <n v="6.7000000000000002E-3"/>
    <n v="6.7000000000000002E-3"/>
    <n v="26391"/>
    <m/>
    <n v="1.0999999999999999E-2"/>
    <s v="Reserva"/>
  </r>
  <r>
    <m/>
    <x v="21"/>
    <s v="Rp"/>
    <n v="435"/>
    <x v="435"/>
    <x v="2"/>
    <x v="47"/>
    <n v="5.6"/>
    <n v="2.2700000000000001E-2"/>
    <n v="2.2700000000000001E-2"/>
    <n v="26392"/>
    <m/>
    <n v="0.02"/>
    <s v="J"/>
  </r>
  <r>
    <m/>
    <x v="21"/>
    <s v="Rp"/>
    <n v="435"/>
    <x v="435"/>
    <x v="2"/>
    <x v="47"/>
    <n v="5.6"/>
    <n v="2.0799999999999999E-2"/>
    <n v="2.0799999999999999E-2"/>
    <n v="26392"/>
    <m/>
    <n v="0.02"/>
    <s v="H"/>
  </r>
  <r>
    <m/>
    <x v="21"/>
    <s v="Rp"/>
    <n v="435"/>
    <x v="435"/>
    <x v="2"/>
    <x v="47"/>
    <n v="5.6"/>
    <n v="2.9100000000000001E-2"/>
    <n v="2.9100000000000001E-2"/>
    <n v="26392"/>
    <m/>
    <n v="0.02"/>
    <s v="L"/>
  </r>
  <r>
    <m/>
    <x v="63"/>
    <s v="Rp"/>
    <n v="436"/>
    <x v="436"/>
    <x v="2"/>
    <x v="47"/>
    <n v="5.6"/>
    <n v="1.2999999999999999E-2"/>
    <n v="1.2999999999999999E-2"/>
    <n v="26392"/>
    <m/>
    <n v="0.02"/>
    <s v="D"/>
  </r>
  <r>
    <m/>
    <x v="63"/>
    <s v="Rp"/>
    <n v="436"/>
    <x v="436"/>
    <x v="2"/>
    <x v="47"/>
    <n v="5.6"/>
    <n v="9.4999999999999998E-3"/>
    <n v="9.4999999999999998E-3"/>
    <n v="26392"/>
    <m/>
    <n v="0.02"/>
    <s v="B"/>
  </r>
  <r>
    <m/>
    <x v="63"/>
    <s v="Rp"/>
    <n v="436"/>
    <x v="436"/>
    <x v="2"/>
    <x v="47"/>
    <n v="5.6"/>
    <n v="6.0000000000000001E-3"/>
    <n v="6.0000000000000001E-3"/>
    <n v="26392"/>
    <m/>
    <n v="0.02"/>
    <s v="Reserva"/>
  </r>
  <r>
    <m/>
    <x v="21"/>
    <s v="Rp"/>
    <n v="437"/>
    <x v="437"/>
    <x v="2"/>
    <x v="47"/>
    <n v="5.6"/>
    <n v="0.02"/>
    <n v="0.02"/>
    <n v="26392"/>
    <m/>
    <n v="0.02"/>
    <s v="H"/>
  </r>
  <r>
    <m/>
    <x v="21"/>
    <s v="Rp"/>
    <n v="437"/>
    <x v="437"/>
    <x v="2"/>
    <x v="47"/>
    <n v="5.6"/>
    <n v="1.1900000000000001E-2"/>
    <n v="1.1900000000000001E-2"/>
    <n v="26392"/>
    <m/>
    <n v="0.02"/>
    <s v="C"/>
  </r>
  <r>
    <m/>
    <x v="65"/>
    <s v="Rp"/>
    <n v="438"/>
    <x v="438"/>
    <x v="2"/>
    <x v="47"/>
    <n v="5.6"/>
    <n v="8.6999999999999994E-3"/>
    <n v="8.6999999999999994E-3"/>
    <n v="26393"/>
    <m/>
    <n v="1.4999999999999999E-2"/>
    <s v="A"/>
  </r>
  <r>
    <m/>
    <x v="65"/>
    <s v="Rp"/>
    <n v="438"/>
    <x v="438"/>
    <x v="2"/>
    <x v="47"/>
    <n v="5.6"/>
    <n v="6.0000000000000001E-3"/>
    <n v="6.0000000000000001E-3"/>
    <n v="26393"/>
    <m/>
    <n v="1.4999999999999999E-2"/>
    <s v="Reserva"/>
  </r>
  <r>
    <m/>
    <x v="65"/>
    <s v="Rp"/>
    <n v="438"/>
    <x v="438"/>
    <x v="2"/>
    <x v="47"/>
    <n v="5.6"/>
    <n v="7.6E-3"/>
    <n v="7.6E-3"/>
    <n v="26393"/>
    <m/>
    <n v="1.4999999999999999E-2"/>
    <s v="A"/>
  </r>
  <r>
    <m/>
    <x v="65"/>
    <s v="Rp"/>
    <n v="438"/>
    <x v="438"/>
    <x v="2"/>
    <x v="47"/>
    <n v="5.6"/>
    <n v="9.5999999999999992E-3"/>
    <n v="9.5999999999999992E-3"/>
    <n v="26393"/>
    <m/>
    <n v="1.4999999999999999E-2"/>
    <s v="B"/>
  </r>
  <r>
    <m/>
    <x v="65"/>
    <s v="Rp"/>
    <n v="439"/>
    <x v="439"/>
    <x v="2"/>
    <x v="47"/>
    <n v="5.6"/>
    <n v="1.8200000000000001E-2"/>
    <n v="1.8200000000000001E-2"/>
    <n v="26393"/>
    <m/>
    <n v="1.2999999999999999E-2"/>
    <s v="G"/>
  </r>
  <r>
    <m/>
    <x v="65"/>
    <s v="Rp"/>
    <n v="439"/>
    <x v="439"/>
    <x v="2"/>
    <x v="47"/>
    <n v="5.6"/>
    <n v="1.7399999999999999E-2"/>
    <n v="1.7399999999999999E-2"/>
    <n v="26393"/>
    <m/>
    <n v="1.2999999999999999E-2"/>
    <s v="F"/>
  </r>
  <r>
    <m/>
    <x v="65"/>
    <s v="Rp"/>
    <n v="439"/>
    <x v="439"/>
    <x v="2"/>
    <x v="47"/>
    <n v="5.6"/>
    <n v="1.83E-2"/>
    <n v="1.83E-2"/>
    <n v="26393"/>
    <m/>
    <n v="1.2999999999999999E-2"/>
    <s v="G"/>
  </r>
  <r>
    <m/>
    <x v="63"/>
    <s v="Rp"/>
    <n v="440"/>
    <x v="440"/>
    <x v="3"/>
    <x v="47"/>
    <n v="5.6"/>
    <n v="1.8700000000000001E-2"/>
    <n v="1.8700000000000001E-2"/>
    <n v="26394"/>
    <m/>
    <n v="1.6E-2"/>
    <s v="G"/>
  </r>
  <r>
    <m/>
    <x v="63"/>
    <s v="Rp"/>
    <n v="440"/>
    <x v="440"/>
    <x v="3"/>
    <x v="47"/>
    <n v="5.6"/>
    <n v="3.5000000000000001E-3"/>
    <n v="3.5000000000000001E-3"/>
    <n v="26394"/>
    <m/>
    <n v="1.6E-2"/>
    <s v="Descarte"/>
  </r>
  <r>
    <m/>
    <x v="63"/>
    <s v="Rp"/>
    <n v="440"/>
    <x v="440"/>
    <x v="3"/>
    <x v="47"/>
    <n v="5.6"/>
    <n v="4.4999999999999997E-3"/>
    <n v="4.4999999999999997E-3"/>
    <n v="26394"/>
    <m/>
    <n v="1.6E-2"/>
    <s v="Descarte"/>
  </r>
  <r>
    <m/>
    <x v="21"/>
    <s v="Rp"/>
    <n v="441"/>
    <x v="441"/>
    <x v="3"/>
    <x v="47"/>
    <n v="5.6"/>
    <n v="1.7299999999999999E-2"/>
    <n v="1.7299999999999999E-2"/>
    <n v="26394"/>
    <m/>
    <n v="1.6E-2"/>
    <s v="F"/>
  </r>
  <r>
    <m/>
    <x v="21"/>
    <s v="Rp"/>
    <n v="441"/>
    <x v="441"/>
    <x v="3"/>
    <x v="47"/>
    <n v="5.6"/>
    <n v="1.8100000000000002E-2"/>
    <n v="1.8100000000000002E-2"/>
    <n v="26394"/>
    <m/>
    <n v="1.6E-2"/>
    <s v="G"/>
  </r>
  <r>
    <m/>
    <x v="65"/>
    <s v="Rp"/>
    <n v="442"/>
    <x v="442"/>
    <x v="3"/>
    <x v="47"/>
    <n v="5.6"/>
    <n v="9.1000000000000004E-3"/>
    <n v="9.1000000000000004E-3"/>
    <n v="26394"/>
    <m/>
    <n v="7.0000000000000001E-3"/>
    <s v="B"/>
  </r>
  <r>
    <m/>
    <x v="65"/>
    <s v="Rp"/>
    <n v="442"/>
    <x v="442"/>
    <x v="3"/>
    <x v="47"/>
    <n v="5.6"/>
    <n v="1.11E-2"/>
    <n v="1.11E-2"/>
    <n v="26394"/>
    <m/>
    <n v="7.0000000000000001E-3"/>
    <s v="C"/>
  </r>
  <r>
    <m/>
    <x v="65"/>
    <s v="Rp"/>
    <n v="442"/>
    <x v="442"/>
    <x v="3"/>
    <x v="47"/>
    <n v="5.6"/>
    <n v="8.6E-3"/>
    <n v="8.6E-3"/>
    <n v="26394"/>
    <m/>
    <n v="7.0000000000000001E-3"/>
    <s v="A"/>
  </r>
  <r>
    <m/>
    <x v="65"/>
    <s v="Rp"/>
    <n v="443"/>
    <x v="443"/>
    <x v="4"/>
    <x v="47"/>
    <n v="5.6"/>
    <n v="5.3E-3"/>
    <n v="5.3E-3"/>
    <n v="26386"/>
    <m/>
    <n v="8.0000000000000002E-3"/>
    <s v="Descarte"/>
  </r>
  <r>
    <m/>
    <x v="65"/>
    <s v="Rp"/>
    <n v="443"/>
    <x v="443"/>
    <x v="4"/>
    <x v="47"/>
    <n v="5.6"/>
    <n v="5.4000000000000003E-3"/>
    <n v="5.4000000000000003E-3"/>
    <n v="26386"/>
    <m/>
    <n v="8.0000000000000002E-3"/>
    <s v="Descarte"/>
  </r>
  <r>
    <m/>
    <x v="65"/>
    <s v="Rp"/>
    <n v="443"/>
    <x v="443"/>
    <x v="4"/>
    <x v="47"/>
    <n v="5.6"/>
    <n v="9.5999999999999992E-3"/>
    <n v="9.5999999999999992E-3"/>
    <n v="26386"/>
    <m/>
    <n v="8.0000000000000002E-3"/>
    <s v="B"/>
  </r>
  <r>
    <m/>
    <x v="65"/>
    <s v="Rp"/>
    <n v="443"/>
    <x v="443"/>
    <x v="4"/>
    <x v="47"/>
    <n v="5.6"/>
    <n v="1.0800000000000001E-2"/>
    <n v="1.0800000000000001E-2"/>
    <n v="26386"/>
    <m/>
    <n v="8.0000000000000002E-3"/>
    <s v="C"/>
  </r>
  <r>
    <m/>
    <x v="65"/>
    <s v="Rp"/>
    <n v="443"/>
    <x v="443"/>
    <x v="4"/>
    <x v="47"/>
    <n v="5.6"/>
    <n v="6.8999999999999999E-3"/>
    <n v="6.8999999999999999E-3"/>
    <n v="26386"/>
    <m/>
    <n v="8.0000000000000002E-3"/>
    <s v="Reserva"/>
  </r>
  <r>
    <m/>
    <x v="65"/>
    <s v="Rp"/>
    <n v="443"/>
    <x v="443"/>
    <x v="4"/>
    <x v="47"/>
    <n v="5.6"/>
    <n v="2.46E-2"/>
    <n v="2.46E-2"/>
    <n v="26386"/>
    <m/>
    <n v="8.0000000000000002E-3"/>
    <s v="J"/>
  </r>
  <r>
    <m/>
    <x v="65"/>
    <s v="Rp"/>
    <n v="443"/>
    <x v="443"/>
    <x v="4"/>
    <x v="47"/>
    <n v="5.6"/>
    <n v="6.8999999999999999E-3"/>
    <n v="6.8999999999999999E-3"/>
    <n v="26386"/>
    <m/>
    <n v="8.0000000000000002E-3"/>
    <s v="Reserva"/>
  </r>
  <r>
    <m/>
    <x v="65"/>
    <s v="Rp"/>
    <n v="443"/>
    <x v="443"/>
    <x v="4"/>
    <x v="47"/>
    <n v="5.6"/>
    <n v="1.7100000000000001E-2"/>
    <n v="1.7100000000000001E-2"/>
    <n v="26386"/>
    <m/>
    <n v="8.0000000000000002E-3"/>
    <s v="F"/>
  </r>
  <r>
    <m/>
    <x v="63"/>
    <s v="Rp"/>
    <n v="444"/>
    <x v="444"/>
    <x v="4"/>
    <x v="47"/>
    <n v="5.6"/>
    <n v="3.8E-3"/>
    <n v="3.8E-3"/>
    <n v="26386"/>
    <m/>
    <n v="8.9999999999999993E-3"/>
    <s v="Descarte"/>
  </r>
  <r>
    <m/>
    <x v="63"/>
    <s v="Rp"/>
    <n v="444"/>
    <x v="444"/>
    <x v="4"/>
    <x v="47"/>
    <n v="5.6"/>
    <n v="9.9000000000000008E-3"/>
    <n v="9.9000000000000008E-3"/>
    <n v="26386"/>
    <m/>
    <n v="8.9999999999999993E-3"/>
    <s v="B"/>
  </r>
  <r>
    <m/>
    <x v="67"/>
    <s v="DQ"/>
    <n v="445"/>
    <x v="445"/>
    <x v="4"/>
    <x v="47"/>
    <n v="5.6"/>
    <n v="1.8499999999999999E-2"/>
    <n v="1.8499999999999999E-2"/>
    <n v="26387"/>
    <n v="1.8499999999999999E-2"/>
    <n v="1.7999999999999999E-2"/>
    <s v="G"/>
  </r>
  <r>
    <m/>
    <x v="67"/>
    <s v="DQ"/>
    <n v="445"/>
    <x v="445"/>
    <x v="4"/>
    <x v="47"/>
    <n v="5.6"/>
    <n v="4.7100000000000003E-2"/>
    <n v="3.6999999999999998E-2"/>
    <n v="26387"/>
    <n v="0.03"/>
    <n v="1.7999999999999999E-2"/>
    <s v="L"/>
  </r>
  <r>
    <m/>
    <x v="67"/>
    <s v="DQ"/>
    <n v="445"/>
    <x v="445"/>
    <x v="4"/>
    <x v="47"/>
    <n v="5.6"/>
    <n v="4.0599999999999997E-2"/>
    <n v="3.6999999999999998E-2"/>
    <n v="26387"/>
    <n v="0.03"/>
    <n v="1.7999999999999999E-2"/>
    <s v="L"/>
  </r>
  <r>
    <m/>
    <x v="67"/>
    <s v="DQ"/>
    <n v="445"/>
    <x v="445"/>
    <x v="4"/>
    <x v="47"/>
    <n v="5.6"/>
    <n v="2.0500000000000001E-2"/>
    <n v="2.0500000000000001E-2"/>
    <n v="26387"/>
    <n v="2.0500000000000001E-2"/>
    <n v="1.7999999999999999E-2"/>
    <s v="H"/>
  </r>
  <r>
    <m/>
    <x v="68"/>
    <s v="LEVANTE"/>
    <n v="446"/>
    <x v="446"/>
    <x v="4"/>
    <x v="47"/>
    <n v="5.6"/>
    <n v="8.2000000000000007E-3"/>
    <n v="8.2000000000000007E-3"/>
    <n v="26387"/>
    <m/>
    <n v="0.01"/>
    <s v="A"/>
  </r>
  <r>
    <m/>
    <x v="68"/>
    <s v="LEVANTE"/>
    <n v="446"/>
    <x v="446"/>
    <x v="4"/>
    <x v="47"/>
    <n v="5.6"/>
    <n v="2.01E-2"/>
    <n v="2.01E-2"/>
    <n v="26387"/>
    <m/>
    <n v="0.01"/>
    <s v="H"/>
  </r>
  <r>
    <m/>
    <x v="68"/>
    <s v="LEVANTE"/>
    <n v="446"/>
    <x v="446"/>
    <x v="4"/>
    <x v="47"/>
    <n v="5.6"/>
    <n v="7.7999999999999996E-3"/>
    <n v="7.7999999999999996E-3"/>
    <n v="26387"/>
    <m/>
    <n v="0.01"/>
    <s v="A"/>
  </r>
  <r>
    <m/>
    <x v="68"/>
    <s v="LEVANTE"/>
    <n v="446"/>
    <x v="446"/>
    <x v="4"/>
    <x v="47"/>
    <n v="5.6"/>
    <n v="1.5800000000000002E-2"/>
    <n v="1.5800000000000002E-2"/>
    <n v="26387"/>
    <m/>
    <n v="0.01"/>
    <s v="F"/>
  </r>
  <r>
    <m/>
    <x v="68"/>
    <s v="LEVANTE"/>
    <n v="446"/>
    <x v="446"/>
    <x v="4"/>
    <x v="47"/>
    <n v="5.6"/>
    <n v="7.7000000000000002E-3"/>
    <n v="7.7000000000000002E-3"/>
    <n v="26387"/>
    <m/>
    <n v="0.01"/>
    <s v="A"/>
  </r>
  <r>
    <m/>
    <x v="65"/>
    <s v="Rp"/>
    <n v="447"/>
    <x v="447"/>
    <x v="5"/>
    <x v="47"/>
    <n v="5.6"/>
    <n v="7.1999999999999998E-3"/>
    <n v="7.1999999999999998E-3"/>
    <n v="26387"/>
    <m/>
    <n v="7.0000000000000001E-3"/>
    <s v="Reserva"/>
  </r>
  <r>
    <m/>
    <x v="63"/>
    <s v="Rp"/>
    <n v="448"/>
    <x v="448"/>
    <x v="2"/>
    <x v="48"/>
    <n v="5.6"/>
    <n v="2.9000000000000001E-2"/>
    <n v="2.9000000000000001E-2"/>
    <n v="26384"/>
    <m/>
    <n v="1.0999999999999999E-2"/>
    <s v="L"/>
  </r>
  <r>
    <m/>
    <x v="63"/>
    <s v="Rp"/>
    <n v="448"/>
    <x v="448"/>
    <x v="2"/>
    <x v="48"/>
    <n v="5.6"/>
    <n v="7.7000000000000002E-3"/>
    <n v="7.7000000000000002E-3"/>
    <n v="26384"/>
    <m/>
    <n v="1.0999999999999999E-2"/>
    <s v="A"/>
  </r>
  <r>
    <m/>
    <x v="63"/>
    <s v="Rp"/>
    <n v="448"/>
    <x v="448"/>
    <x v="2"/>
    <x v="48"/>
    <n v="5.6"/>
    <n v="1.5100000000000001E-2"/>
    <n v="1.5100000000000001E-2"/>
    <n v="26384"/>
    <m/>
    <n v="1.0999999999999999E-2"/>
    <s v="F"/>
  </r>
  <r>
    <m/>
    <x v="63"/>
    <s v="Rp"/>
    <n v="448"/>
    <x v="448"/>
    <x v="2"/>
    <x v="48"/>
    <n v="5.6"/>
    <n v="1.84E-2"/>
    <n v="1.84E-2"/>
    <n v="26384"/>
    <m/>
    <n v="1.0999999999999999E-2"/>
    <s v="G"/>
  </r>
  <r>
    <m/>
    <x v="63"/>
    <s v="Rp"/>
    <n v="448"/>
    <x v="448"/>
    <x v="2"/>
    <x v="48"/>
    <n v="5.6"/>
    <n v="1.2E-2"/>
    <n v="1.2E-2"/>
    <n v="26384"/>
    <m/>
    <n v="1.0999999999999999E-2"/>
    <s v="D"/>
  </r>
  <r>
    <m/>
    <x v="65"/>
    <s v="Rp"/>
    <n v="449"/>
    <x v="449"/>
    <x v="2"/>
    <x v="48"/>
    <n v="5.6"/>
    <n v="5.0000000000000001E-3"/>
    <n v="5.0000000000000001E-3"/>
    <n v="26384"/>
    <m/>
    <n v="7.0000000000000001E-3"/>
    <s v="Descarte"/>
  </r>
  <r>
    <m/>
    <x v="65"/>
    <s v="Rp"/>
    <n v="449"/>
    <x v="449"/>
    <x v="2"/>
    <x v="48"/>
    <n v="5.6"/>
    <n v="6.3E-3"/>
    <n v="6.3E-3"/>
    <n v="26384"/>
    <m/>
    <n v="7.0000000000000001E-3"/>
    <s v="Reserva"/>
  </r>
  <r>
    <m/>
    <x v="65"/>
    <s v="Rp"/>
    <n v="449"/>
    <x v="449"/>
    <x v="2"/>
    <x v="48"/>
    <n v="5.6"/>
    <n v="9.4999999999999998E-3"/>
    <n v="9.4999999999999998E-3"/>
    <n v="26384"/>
    <m/>
    <n v="7.0000000000000001E-3"/>
    <s v="B"/>
  </r>
  <r>
    <m/>
    <x v="65"/>
    <s v="Rp"/>
    <n v="449"/>
    <x v="449"/>
    <x v="2"/>
    <x v="48"/>
    <n v="5.6"/>
    <n v="6.0000000000000001E-3"/>
    <n v="6.0000000000000001E-3"/>
    <n v="26384"/>
    <m/>
    <n v="7.0000000000000001E-3"/>
    <s v="Reserva"/>
  </r>
  <r>
    <m/>
    <x v="69"/>
    <s v="REC"/>
    <n v="450"/>
    <x v="450"/>
    <x v="2"/>
    <x v="48"/>
    <n v="5.6"/>
    <n v="3.0599999999999999E-2"/>
    <n v="3.0599999999999999E-2"/>
    <n v="26385"/>
    <n v="0.03"/>
    <n v="2.5999999999999999E-2"/>
    <s v="L"/>
  </r>
  <r>
    <m/>
    <x v="69"/>
    <s v="REC"/>
    <n v="450"/>
    <x v="450"/>
    <x v="2"/>
    <x v="48"/>
    <n v="5.6"/>
    <n v="2.2700000000000001E-2"/>
    <n v="2.2700000000000001E-2"/>
    <n v="26385"/>
    <n v="2.2700000000000001E-2"/>
    <n v="2.5999999999999999E-2"/>
    <s v="J"/>
  </r>
  <r>
    <m/>
    <x v="69"/>
    <s v="REC"/>
    <n v="450"/>
    <x v="450"/>
    <x v="2"/>
    <x v="48"/>
    <n v="5.6"/>
    <n v="2.0199999999999999E-2"/>
    <n v="2.0199999999999999E-2"/>
    <n v="26385"/>
    <n v="2.0199999999999999E-2"/>
    <n v="2.5999999999999999E-2"/>
    <s v="H"/>
  </r>
  <r>
    <m/>
    <x v="69"/>
    <s v="REC"/>
    <n v="450"/>
    <x v="450"/>
    <x v="2"/>
    <x v="48"/>
    <n v="5.6"/>
    <n v="4.2599999999999999E-2"/>
    <n v="3.6999999999999998E-2"/>
    <n v="26385"/>
    <n v="0.03"/>
    <n v="2.5999999999999999E-2"/>
    <s v="L"/>
  </r>
  <r>
    <m/>
    <x v="69"/>
    <s v="REC"/>
    <n v="450"/>
    <x v="450"/>
    <x v="2"/>
    <x v="48"/>
    <n v="5.6"/>
    <n v="3.8399999999999997E-2"/>
    <n v="3.6999999999999998E-2"/>
    <n v="26385"/>
    <n v="0.03"/>
    <n v="2.5999999999999999E-2"/>
    <s v="L"/>
  </r>
  <r>
    <m/>
    <x v="68"/>
    <s v="REC"/>
    <n v="451"/>
    <x v="451"/>
    <x v="2"/>
    <x v="48"/>
    <n v="5.6"/>
    <n v="6.1000000000000004E-3"/>
    <n v="6.1000000000000004E-3"/>
    <n v="26385"/>
    <m/>
    <n v="0.01"/>
    <s v="Reserva"/>
  </r>
  <r>
    <m/>
    <x v="68"/>
    <s v="REC"/>
    <n v="451"/>
    <x v="451"/>
    <x v="2"/>
    <x v="48"/>
    <n v="5.6"/>
    <n v="1.8499999999999999E-2"/>
    <n v="1.8499999999999999E-2"/>
    <n v="26385"/>
    <m/>
    <n v="0.01"/>
    <s v="G"/>
  </r>
  <r>
    <m/>
    <x v="68"/>
    <s v="REC"/>
    <n v="451"/>
    <x v="451"/>
    <x v="2"/>
    <x v="48"/>
    <n v="5.6"/>
    <n v="1.2699999999999999E-2"/>
    <n v="1.2699999999999999E-2"/>
    <n v="26385"/>
    <m/>
    <n v="0.01"/>
    <s v="D"/>
  </r>
  <r>
    <m/>
    <x v="68"/>
    <s v="REC"/>
    <n v="451"/>
    <x v="451"/>
    <x v="2"/>
    <x v="48"/>
    <n v="5.6"/>
    <n v="1.06E-2"/>
    <n v="1.06E-2"/>
    <n v="26385"/>
    <m/>
    <n v="0.01"/>
    <s v="C"/>
  </r>
  <r>
    <m/>
    <x v="65"/>
    <s v="Rp"/>
    <n v="452"/>
    <x v="452"/>
    <x v="5"/>
    <x v="48"/>
    <n v="5.6"/>
    <n v="2.69E-2"/>
    <n v="2.69E-2"/>
    <n v="26396"/>
    <m/>
    <n v="8.0000000000000002E-3"/>
    <s v="K"/>
  </r>
  <r>
    <m/>
    <x v="65"/>
    <s v="Rp"/>
    <n v="452"/>
    <x v="452"/>
    <x v="5"/>
    <x v="48"/>
    <n v="5.6"/>
    <n v="1.8100000000000002E-2"/>
    <n v="1.8100000000000002E-2"/>
    <n v="26396"/>
    <m/>
    <n v="8.0000000000000002E-3"/>
    <s v="G"/>
  </r>
  <r>
    <m/>
    <x v="57"/>
    <s v="Rp"/>
    <n v="453"/>
    <x v="453"/>
    <x v="5"/>
    <x v="48"/>
    <n v="5.6"/>
    <n v="2.86E-2"/>
    <n v="2.86E-2"/>
    <n v="26396"/>
    <m/>
    <n v="1.7000000000000001E-2"/>
    <s v="L"/>
  </r>
  <r>
    <m/>
    <x v="57"/>
    <s v="Rp"/>
    <n v="453"/>
    <x v="453"/>
    <x v="5"/>
    <x v="48"/>
    <n v="5.6"/>
    <n v="6.3E-3"/>
    <n v="6.3E-3"/>
    <n v="26396"/>
    <m/>
    <n v="1.7000000000000001E-2"/>
    <s v="Reserva"/>
  </r>
  <r>
    <m/>
    <x v="57"/>
    <s v="Rp"/>
    <n v="453"/>
    <x v="453"/>
    <x v="5"/>
    <x v="48"/>
    <n v="5.6"/>
    <n v="1.8599999999999998E-2"/>
    <n v="1.8599999999999998E-2"/>
    <n v="26396"/>
    <m/>
    <n v="1.7000000000000001E-2"/>
    <s v="G"/>
  </r>
  <r>
    <m/>
    <x v="57"/>
    <s v="Rp"/>
    <n v="453"/>
    <x v="453"/>
    <x v="5"/>
    <x v="48"/>
    <n v="5.6"/>
    <n v="1.0500000000000001E-2"/>
    <n v="1.0500000000000001E-2"/>
    <n v="26396"/>
    <m/>
    <n v="1.7000000000000001E-2"/>
    <s v="C"/>
  </r>
  <r>
    <m/>
    <x v="57"/>
    <s v="Rp"/>
    <n v="453"/>
    <x v="453"/>
    <x v="5"/>
    <x v="48"/>
    <n v="5.6"/>
    <n v="3.0099999999999998E-2"/>
    <n v="3.0099999999999998E-2"/>
    <n v="26396"/>
    <m/>
    <n v="1.7000000000000001E-2"/>
    <s v="L"/>
  </r>
  <r>
    <m/>
    <x v="65"/>
    <s v="Rp"/>
    <n v="454"/>
    <x v="454"/>
    <x v="4"/>
    <x v="49"/>
    <n v="5.6"/>
    <n v="9.1000000000000004E-3"/>
    <n v="9.1000000000000004E-3"/>
    <n v="26395"/>
    <m/>
    <n v="8.0000000000000002E-3"/>
    <s v="B"/>
  </r>
  <r>
    <m/>
    <x v="65"/>
    <s v="Rp"/>
    <n v="454"/>
    <x v="454"/>
    <x v="4"/>
    <x v="49"/>
    <n v="5.6"/>
    <n v="1.2E-2"/>
    <n v="1.2E-2"/>
    <n v="26395"/>
    <m/>
    <n v="8.0000000000000002E-3"/>
    <s v="D"/>
  </r>
  <r>
    <m/>
    <x v="65"/>
    <s v="Rp"/>
    <n v="454"/>
    <x v="454"/>
    <x v="4"/>
    <x v="49"/>
    <n v="5.6"/>
    <n v="7.4000000000000003E-3"/>
    <n v="7.4000000000000003E-3"/>
    <n v="26395"/>
    <m/>
    <n v="8.0000000000000002E-3"/>
    <s v="Reserva"/>
  </r>
  <r>
    <m/>
    <x v="65"/>
    <s v="Rp"/>
    <n v="454"/>
    <x v="454"/>
    <x v="4"/>
    <x v="49"/>
    <n v="5.6"/>
    <n v="1.2800000000000001E-2"/>
    <n v="1.2800000000000001E-2"/>
    <n v="26395"/>
    <m/>
    <n v="8.0000000000000002E-3"/>
    <s v="D"/>
  </r>
  <r>
    <m/>
    <x v="64"/>
    <s v="Rp"/>
    <n v="455"/>
    <x v="455"/>
    <x v="2"/>
    <x v="50"/>
    <n v="5.6"/>
    <n v="4.7100000000000003E-2"/>
    <n v="3.6999999999999998E-2"/>
    <n v="26397"/>
    <n v="0.03"/>
    <n v="1.4500000000000001E-2"/>
    <s v="L"/>
  </r>
  <r>
    <m/>
    <x v="64"/>
    <s v="Rp"/>
    <n v="455"/>
    <x v="455"/>
    <x v="2"/>
    <x v="50"/>
    <n v="5.6"/>
    <n v="1.4999999999999999E-2"/>
    <n v="1.4999999999999999E-2"/>
    <n v="26397"/>
    <n v="1.4999999999999999E-2"/>
    <n v="1.4500000000000001E-2"/>
    <s v="F"/>
  </r>
  <r>
    <m/>
    <x v="64"/>
    <s v="Rp"/>
    <n v="455"/>
    <x v="455"/>
    <x v="2"/>
    <x v="50"/>
    <n v="5.6"/>
    <n v="3.5799999999999998E-2"/>
    <n v="3.5799999999999998E-2"/>
    <n v="26397"/>
    <n v="0.03"/>
    <n v="1.4500000000000001E-2"/>
    <s v="L"/>
  </r>
  <r>
    <m/>
    <x v="64"/>
    <s v="Rp"/>
    <n v="455"/>
    <x v="455"/>
    <x v="2"/>
    <x v="50"/>
    <n v="5.6"/>
    <n v="1.9599999999999999E-2"/>
    <n v="1.9599999999999999E-2"/>
    <n v="26397"/>
    <n v="1.9599999999999999E-2"/>
    <n v="1.4500000000000001E-2"/>
    <s v="H"/>
  </r>
  <r>
    <m/>
    <x v="64"/>
    <s v="Rp"/>
    <n v="455"/>
    <x v="455"/>
    <x v="2"/>
    <x v="50"/>
    <n v="5.6"/>
    <n v="1.78E-2"/>
    <n v="1.78E-2"/>
    <n v="26397"/>
    <n v="1.78E-2"/>
    <n v="1.4500000000000001E-2"/>
    <s v="G"/>
  </r>
  <r>
    <m/>
    <x v="64"/>
    <s v="Rp"/>
    <n v="455"/>
    <x v="455"/>
    <x v="2"/>
    <x v="50"/>
    <n v="5.6"/>
    <n v="9.4000000000000004E-3"/>
    <n v="9.4000000000000004E-3"/>
    <n v="26397"/>
    <n v="9.4000000000000004E-3"/>
    <n v="1.4500000000000001E-2"/>
    <s v="B"/>
  </r>
  <r>
    <m/>
    <x v="70"/>
    <s v="LEVANTE"/>
    <n v="456"/>
    <x v="456"/>
    <x v="2"/>
    <x v="50"/>
    <n v="5.6"/>
    <n v="4.1000000000000002E-2"/>
    <n v="3.6999999999999998E-2"/>
    <n v="26398"/>
    <n v="0.03"/>
    <n v="1.2999999999999999E-2"/>
    <s v="L"/>
  </r>
  <r>
    <m/>
    <x v="70"/>
    <s v="LEVANTE"/>
    <n v="456"/>
    <x v="456"/>
    <x v="2"/>
    <x v="50"/>
    <n v="5.6"/>
    <n v="1.66E-2"/>
    <n v="1.66E-2"/>
    <n v="26398"/>
    <n v="1.66E-2"/>
    <n v="1.2999999999999999E-2"/>
    <s v="F"/>
  </r>
  <r>
    <m/>
    <x v="70"/>
    <s v="LEVANTE"/>
    <n v="456"/>
    <x v="456"/>
    <x v="2"/>
    <x v="50"/>
    <n v="5.6"/>
    <n v="1.8100000000000002E-2"/>
    <n v="1.8100000000000002E-2"/>
    <n v="26398"/>
    <n v="1.8100000000000002E-2"/>
    <n v="1.2999999999999999E-2"/>
    <s v="G"/>
  </r>
  <r>
    <m/>
    <x v="70"/>
    <s v="LEVANTE"/>
    <n v="456"/>
    <x v="456"/>
    <x v="2"/>
    <x v="50"/>
    <n v="5.6"/>
    <n v="1.72E-2"/>
    <n v="1.72E-2"/>
    <n v="26398"/>
    <n v="1.72E-2"/>
    <n v="1.2999999999999999E-2"/>
    <s v="F"/>
  </r>
  <r>
    <m/>
    <x v="70"/>
    <s v="LEVANTE"/>
    <n v="456"/>
    <x v="456"/>
    <x v="2"/>
    <x v="50"/>
    <n v="5.6"/>
    <n v="3.7600000000000001E-2"/>
    <n v="3.6999999999999998E-2"/>
    <n v="26398"/>
    <n v="0.03"/>
    <n v="1.2999999999999999E-2"/>
    <s v="L"/>
  </r>
  <r>
    <m/>
    <x v="71"/>
    <s v="RT"/>
    <n v="457"/>
    <x v="457"/>
    <x v="3"/>
    <x v="50"/>
    <n v="5.6"/>
    <n v="1.5100000000000001E-2"/>
    <n v="1.5100000000000001E-2"/>
    <n v="26399"/>
    <m/>
    <n v="1.4999999999999999E-2"/>
    <s v="F"/>
  </r>
  <r>
    <m/>
    <x v="71"/>
    <s v="RT"/>
    <n v="457"/>
    <x v="457"/>
    <x v="3"/>
    <x v="50"/>
    <n v="5.6"/>
    <n v="2.9100000000000001E-2"/>
    <n v="2.9100000000000001E-2"/>
    <n v="26399"/>
    <m/>
    <n v="1.4999999999999999E-2"/>
    <s v="L"/>
  </r>
  <r>
    <m/>
    <x v="72"/>
    <s v="LEVANTE"/>
    <n v="458"/>
    <x v="458"/>
    <x v="3"/>
    <x v="50"/>
    <n v="5.6"/>
    <n v="2.0199999999999999E-2"/>
    <n v="2.0199999999999999E-2"/>
    <n v="26399"/>
    <m/>
    <n v="1.7000000000000001E-2"/>
    <s v="H"/>
  </r>
  <r>
    <m/>
    <x v="72"/>
    <s v="LEVANTE"/>
    <n v="458"/>
    <x v="458"/>
    <x v="3"/>
    <x v="50"/>
    <n v="5.6"/>
    <n v="2.07E-2"/>
    <n v="2.07E-2"/>
    <n v="26399"/>
    <m/>
    <n v="1.7000000000000001E-2"/>
    <s v="H"/>
  </r>
  <r>
    <m/>
    <x v="70"/>
    <s v="LEVANTE"/>
    <n v="459"/>
    <x v="459"/>
    <x v="3"/>
    <x v="50"/>
    <n v="5.6"/>
    <n v="1.9099999999999999E-2"/>
    <n v="1.9099999999999999E-2"/>
    <n v="26400"/>
    <m/>
    <n v="1.4999999999999999E-2"/>
    <s v="H"/>
  </r>
  <r>
    <m/>
    <x v="70"/>
    <s v="LEVANTE"/>
    <n v="459"/>
    <x v="459"/>
    <x v="3"/>
    <x v="50"/>
    <n v="5.6"/>
    <n v="1.17E-2"/>
    <n v="1.17E-2"/>
    <n v="26400"/>
    <m/>
    <n v="1.4999999999999999E-2"/>
    <s v="C"/>
  </r>
  <r>
    <m/>
    <x v="70"/>
    <s v="LEVANTE"/>
    <n v="459"/>
    <x v="459"/>
    <x v="3"/>
    <x v="50"/>
    <n v="5.6"/>
    <n v="1.4800000000000001E-2"/>
    <n v="1.4800000000000001E-2"/>
    <n v="26400"/>
    <m/>
    <n v="1.4999999999999999E-2"/>
    <s v="E"/>
  </r>
  <r>
    <m/>
    <x v="70"/>
    <s v="LEVANTE"/>
    <n v="459"/>
    <x v="459"/>
    <x v="3"/>
    <x v="50"/>
    <n v="5.6"/>
    <n v="1.9E-2"/>
    <n v="1.9E-2"/>
    <n v="26400"/>
    <m/>
    <n v="1.4999999999999999E-2"/>
    <s v="H"/>
  </r>
  <r>
    <m/>
    <x v="70"/>
    <s v="LEVANTE"/>
    <n v="459"/>
    <x v="459"/>
    <x v="3"/>
    <x v="50"/>
    <n v="5.6"/>
    <n v="2.0199999999999999E-2"/>
    <n v="2.0199999999999999E-2"/>
    <n v="26400"/>
    <m/>
    <n v="1.4999999999999999E-2"/>
    <s v="H"/>
  </r>
  <r>
    <m/>
    <x v="73"/>
    <s v="LEVANTE"/>
    <n v="460"/>
    <x v="460"/>
    <x v="3"/>
    <x v="50"/>
    <n v="5.6"/>
    <n v="1.1599999999999999E-2"/>
    <n v="1.1599999999999999E-2"/>
    <n v="26400"/>
    <m/>
    <n v="1.2E-2"/>
    <s v="C"/>
  </r>
  <r>
    <m/>
    <x v="73"/>
    <s v="LEVANTE"/>
    <n v="460"/>
    <x v="460"/>
    <x v="3"/>
    <x v="50"/>
    <n v="5.6"/>
    <n v="1.67E-2"/>
    <n v="1.67E-2"/>
    <n v="26400"/>
    <m/>
    <n v="1.2E-2"/>
    <s v="F"/>
  </r>
  <r>
    <m/>
    <x v="73"/>
    <s v="LEVANTE"/>
    <n v="460"/>
    <x v="460"/>
    <x v="3"/>
    <x v="50"/>
    <n v="5.6"/>
    <n v="1.52E-2"/>
    <n v="1.52E-2"/>
    <n v="26400"/>
    <m/>
    <n v="1.2E-2"/>
    <s v="F"/>
  </r>
  <r>
    <m/>
    <x v="71"/>
    <s v="RT"/>
    <n v="461"/>
    <x v="461"/>
    <x v="6"/>
    <x v="50"/>
    <n v="5.6"/>
    <n v="1.09E-2"/>
    <n v="1.09E-2"/>
    <n v="26403"/>
    <m/>
    <n v="1.0999999999999999E-2"/>
    <s v="C"/>
  </r>
  <r>
    <m/>
    <x v="71"/>
    <s v="RT"/>
    <n v="461"/>
    <x v="461"/>
    <x v="6"/>
    <x v="50"/>
    <n v="5.6"/>
    <n v="8.8000000000000005E-3"/>
    <n v="8.8000000000000005E-3"/>
    <n v="26403"/>
    <m/>
    <n v="1.0999999999999999E-2"/>
    <s v="A"/>
  </r>
  <r>
    <m/>
    <x v="71"/>
    <s v="RT"/>
    <n v="461"/>
    <x v="461"/>
    <x v="6"/>
    <x v="50"/>
    <n v="5.6"/>
    <n v="1.8100000000000002E-2"/>
    <n v="1.8100000000000002E-2"/>
    <n v="26403"/>
    <m/>
    <n v="1.0999999999999999E-2"/>
    <s v="G"/>
  </r>
  <r>
    <m/>
    <x v="72"/>
    <s v="LEVANTE"/>
    <n v="462"/>
    <x v="462"/>
    <x v="6"/>
    <x v="50"/>
    <n v="5.6"/>
    <n v="1.0999999999999999E-2"/>
    <n v="1.0999999999999999E-2"/>
    <n v="26403"/>
    <n v="1.0999999999999999E-2"/>
    <n v="1.4999999999999999E-2"/>
    <s v="C"/>
  </r>
  <r>
    <m/>
    <x v="72"/>
    <s v="LEVANTE"/>
    <n v="462"/>
    <x v="462"/>
    <x v="6"/>
    <x v="50"/>
    <n v="5.6"/>
    <n v="3.9699999999999999E-2"/>
    <n v="3.6999999999999998E-2"/>
    <n v="26403"/>
    <n v="0.03"/>
    <n v="1.4999999999999999E-2"/>
    <s v="L"/>
  </r>
  <r>
    <m/>
    <x v="73"/>
    <s v="LEVANTE"/>
    <n v="463"/>
    <x v="463"/>
    <x v="6"/>
    <x v="50"/>
    <n v="5.6"/>
    <n v="8.2000000000000007E-3"/>
    <n v="8.2000000000000007E-3"/>
    <n v="26403"/>
    <m/>
    <n v="1.2E-2"/>
    <s v="A"/>
  </r>
  <r>
    <m/>
    <x v="73"/>
    <s v="LEVANTE"/>
    <n v="463"/>
    <x v="463"/>
    <x v="6"/>
    <x v="50"/>
    <n v="5.6"/>
    <n v="5.4000000000000003E-3"/>
    <n v="5.4000000000000003E-3"/>
    <n v="26403"/>
    <m/>
    <n v="1.2E-2"/>
    <s v="Descarte"/>
  </r>
  <r>
    <m/>
    <x v="70"/>
    <s v="LEVANTE"/>
    <n v="464"/>
    <x v="464"/>
    <x v="6"/>
    <x v="50"/>
    <n v="5.6"/>
    <n v="1.0999999999999999E-2"/>
    <n v="1.0999999999999999E-2"/>
    <n v="26404"/>
    <m/>
    <n v="1.0999999999999999E-2"/>
    <s v="C"/>
  </r>
  <r>
    <m/>
    <x v="70"/>
    <s v="LEVANTE"/>
    <n v="464"/>
    <x v="464"/>
    <x v="6"/>
    <x v="50"/>
    <n v="5.6"/>
    <n v="1.6299999999999999E-2"/>
    <n v="1.6299999999999999E-2"/>
    <n v="26404"/>
    <m/>
    <n v="1.0999999999999999E-2"/>
    <s v="F"/>
  </r>
  <r>
    <m/>
    <x v="70"/>
    <s v="LEVANTE"/>
    <n v="464"/>
    <x v="464"/>
    <x v="6"/>
    <x v="50"/>
    <n v="5.6"/>
    <n v="1.6199999999999999E-2"/>
    <n v="1.6199999999999999E-2"/>
    <n v="26404"/>
    <m/>
    <n v="1.0999999999999999E-2"/>
    <s v="F"/>
  </r>
  <r>
    <m/>
    <x v="70"/>
    <s v="LEVANTE"/>
    <n v="464"/>
    <x v="464"/>
    <x v="6"/>
    <x v="50"/>
    <n v="5.6"/>
    <n v="8.6E-3"/>
    <n v="8.6E-3"/>
    <n v="26404"/>
    <m/>
    <n v="1.0999999999999999E-2"/>
    <s v="A"/>
  </r>
  <r>
    <m/>
    <x v="70"/>
    <s v="LEVANTE"/>
    <n v="464"/>
    <x v="464"/>
    <x v="6"/>
    <x v="50"/>
    <n v="5.6"/>
    <n v="1.38E-2"/>
    <n v="1.38E-2"/>
    <n v="26404"/>
    <m/>
    <n v="1.0999999999999999E-2"/>
    <s v="E"/>
  </r>
  <r>
    <m/>
    <x v="70"/>
    <s v="LEVANTE"/>
    <n v="464"/>
    <x v="464"/>
    <x v="6"/>
    <x v="50"/>
    <n v="5.6"/>
    <n v="1.2500000000000001E-2"/>
    <n v="1.2500000000000001E-2"/>
    <n v="26404"/>
    <m/>
    <n v="1.0999999999999999E-2"/>
    <s v="D"/>
  </r>
  <r>
    <m/>
    <x v="70"/>
    <s v="LEVANTE"/>
    <n v="465"/>
    <x v="465"/>
    <x v="6"/>
    <x v="50"/>
    <n v="5.6"/>
    <n v="1.04E-2"/>
    <n v="1.04E-2"/>
    <n v="26404"/>
    <m/>
    <n v="1.2E-2"/>
    <s v="B"/>
  </r>
  <r>
    <m/>
    <x v="70"/>
    <s v="LEVANTE"/>
    <n v="465"/>
    <x v="465"/>
    <x v="6"/>
    <x v="50"/>
    <n v="5.6"/>
    <n v="8.8000000000000005E-3"/>
    <n v="8.8000000000000005E-3"/>
    <n v="26404"/>
    <m/>
    <n v="1.2E-2"/>
    <s v="A"/>
  </r>
  <r>
    <m/>
    <x v="74"/>
    <s v="LEVANTE"/>
    <n v="466"/>
    <x v="466"/>
    <x v="0"/>
    <x v="51"/>
    <n v="5.6"/>
    <n v="1.26E-2"/>
    <n v="1.26E-2"/>
    <n v="26405"/>
    <n v="1.26E-2"/>
    <n v="2.1000000000000001E-2"/>
    <s v="D"/>
  </r>
  <r>
    <m/>
    <x v="74"/>
    <s v="LEVANTE"/>
    <n v="466"/>
    <x v="466"/>
    <x v="0"/>
    <x v="51"/>
    <n v="5.6"/>
    <n v="2.47E-2"/>
    <n v="2.47E-2"/>
    <n v="26405"/>
    <n v="2.47E-2"/>
    <n v="2.1000000000000001E-2"/>
    <s v="J"/>
  </r>
  <r>
    <m/>
    <x v="74"/>
    <s v="LEVANTE"/>
    <n v="466"/>
    <x v="466"/>
    <x v="0"/>
    <x v="51"/>
    <n v="5.6"/>
    <n v="2.2200000000000001E-2"/>
    <n v="2.2200000000000001E-2"/>
    <n v="26405"/>
    <n v="2.2200000000000001E-2"/>
    <n v="2.1000000000000001E-2"/>
    <s v="I"/>
  </r>
  <r>
    <m/>
    <x v="74"/>
    <s v="LEVANTE"/>
    <n v="466"/>
    <x v="466"/>
    <x v="0"/>
    <x v="51"/>
    <n v="5.6"/>
    <n v="1.7100000000000001E-2"/>
    <n v="1.7100000000000001E-2"/>
    <n v="26405"/>
    <n v="1.7100000000000001E-2"/>
    <n v="2.1000000000000001E-2"/>
    <s v="F"/>
  </r>
  <r>
    <m/>
    <x v="74"/>
    <s v="LEVANTE"/>
    <n v="466"/>
    <x v="466"/>
    <x v="0"/>
    <x v="51"/>
    <n v="5.6"/>
    <n v="3.2599999999999997E-2"/>
    <n v="3.2599999999999997E-2"/>
    <n v="26405"/>
    <n v="0.03"/>
    <n v="2.1000000000000001E-2"/>
    <s v="L"/>
  </r>
  <r>
    <m/>
    <x v="74"/>
    <s v="LEVANTE"/>
    <n v="466"/>
    <x v="466"/>
    <x v="0"/>
    <x v="51"/>
    <n v="5.6"/>
    <n v="1.24E-2"/>
    <n v="1.24E-2"/>
    <n v="26405"/>
    <n v="1.24E-2"/>
    <n v="2.1000000000000001E-2"/>
    <s v="D"/>
  </r>
  <r>
    <m/>
    <x v="73"/>
    <s v="LEVANTE"/>
    <n v="467"/>
    <x v="467"/>
    <x v="0"/>
    <x v="51"/>
    <n v="5.6"/>
    <n v="4.8999999999999998E-3"/>
    <n v="4.8999999999999998E-3"/>
    <n v="26405"/>
    <m/>
    <n v="1.2E-2"/>
    <s v="Descarte"/>
  </r>
  <r>
    <m/>
    <x v="73"/>
    <s v="LEVANTE"/>
    <n v="467"/>
    <x v="467"/>
    <x v="0"/>
    <x v="51"/>
    <n v="5.6"/>
    <n v="5.5999999999999999E-3"/>
    <n v="5.5999999999999999E-3"/>
    <n v="26405"/>
    <m/>
    <n v="1.2E-2"/>
    <s v="Descarte"/>
  </r>
  <r>
    <m/>
    <x v="73"/>
    <s v="LEVANTE"/>
    <n v="467"/>
    <x v="467"/>
    <x v="0"/>
    <x v="51"/>
    <n v="5.6"/>
    <n v="4.1999999999999997E-3"/>
    <n v="4.1999999999999997E-3"/>
    <n v="26405"/>
    <m/>
    <n v="1.2E-2"/>
    <s v="Descarte"/>
  </r>
  <r>
    <m/>
    <x v="64"/>
    <s v="Rp"/>
    <n v="468"/>
    <x v="468"/>
    <x v="0"/>
    <x v="51"/>
    <n v="5.6"/>
    <n v="2.4199999999999999E-2"/>
    <n v="2.4199999999999999E-2"/>
    <n v="26406"/>
    <n v="2.4199999999999999E-2"/>
    <n v="2.3E-2"/>
    <s v="J"/>
  </r>
  <r>
    <m/>
    <x v="64"/>
    <s v="Rp"/>
    <n v="468"/>
    <x v="468"/>
    <x v="0"/>
    <x v="51"/>
    <n v="5.6"/>
    <n v="2.2100000000000002E-2"/>
    <n v="2.2100000000000002E-2"/>
    <n v="26406"/>
    <n v="2.2100000000000002E-2"/>
    <n v="2.3E-2"/>
    <s v="I"/>
  </r>
  <r>
    <m/>
    <x v="64"/>
    <s v="Rp"/>
    <n v="468"/>
    <x v="468"/>
    <x v="0"/>
    <x v="51"/>
    <n v="5.6"/>
    <n v="4.0800000000000003E-2"/>
    <n v="3.6999999999999998E-2"/>
    <n v="26406"/>
    <n v="0.03"/>
    <n v="2.3E-2"/>
    <s v="L"/>
  </r>
  <r>
    <m/>
    <x v="70"/>
    <s v="LEVANTE"/>
    <n v="469"/>
    <x v="469"/>
    <x v="0"/>
    <x v="51"/>
    <n v="5.6"/>
    <n v="1.6199999999999999E-2"/>
    <n v="1.6199999999999999E-2"/>
    <n v="26406"/>
    <m/>
    <n v="1.2999999999999999E-2"/>
    <s v="F"/>
  </r>
  <r>
    <m/>
    <x v="70"/>
    <s v="LEVANTE"/>
    <n v="469"/>
    <x v="469"/>
    <x v="0"/>
    <x v="51"/>
    <n v="5.6"/>
    <n v="1.34E-2"/>
    <n v="1.34E-2"/>
    <n v="26406"/>
    <m/>
    <n v="1.2999999999999999E-2"/>
    <s v="D"/>
  </r>
  <r>
    <m/>
    <x v="70"/>
    <s v="LEVANTE"/>
    <n v="470"/>
    <x v="470"/>
    <x v="3"/>
    <x v="51"/>
    <n v="5.6"/>
    <n v="1.7999999999999999E-2"/>
    <n v="1.7999999999999999E-2"/>
    <n v="26407"/>
    <m/>
    <n v="1.2E-2"/>
    <s v="G"/>
  </r>
  <r>
    <m/>
    <x v="70"/>
    <s v="LEVANTE"/>
    <n v="470"/>
    <x v="470"/>
    <x v="3"/>
    <x v="51"/>
    <n v="5.6"/>
    <n v="1.14E-2"/>
    <n v="1.14E-2"/>
    <n v="26407"/>
    <m/>
    <n v="1.2E-2"/>
    <s v="C"/>
  </r>
  <r>
    <m/>
    <x v="73"/>
    <s v="LEVANTE"/>
    <n v="471"/>
    <x v="471"/>
    <x v="3"/>
    <x v="51"/>
    <n v="5.6"/>
    <n v="1.5100000000000001E-2"/>
    <n v="1.5100000000000001E-2"/>
    <n v="26407"/>
    <m/>
    <n v="1.35E-2"/>
    <s v="F"/>
  </r>
  <r>
    <m/>
    <x v="73"/>
    <s v="LEVANTE"/>
    <n v="471"/>
    <x v="471"/>
    <x v="3"/>
    <x v="51"/>
    <n v="5.6"/>
    <n v="2.2000000000000001E-3"/>
    <n v="2.2000000000000001E-3"/>
    <n v="26407"/>
    <m/>
    <n v="1.35E-2"/>
    <s v="Descarte"/>
  </r>
  <r>
    <m/>
    <x v="73"/>
    <s v="LEVANTE"/>
    <n v="471"/>
    <x v="471"/>
    <x v="3"/>
    <x v="51"/>
    <n v="5.6"/>
    <n v="1.3299999999999999E-2"/>
    <n v="1.3299999999999999E-2"/>
    <n v="26407"/>
    <m/>
    <n v="1.35E-2"/>
    <s v="D"/>
  </r>
  <r>
    <m/>
    <x v="73"/>
    <s v="LEVANTE"/>
    <n v="471"/>
    <x v="471"/>
    <x v="3"/>
    <x v="51"/>
    <n v="5.6"/>
    <n v="1.2200000000000001E-2"/>
    <n v="1.2200000000000001E-2"/>
    <n v="26407"/>
    <m/>
    <n v="1.35E-2"/>
    <s v="D"/>
  </r>
  <r>
    <m/>
    <x v="73"/>
    <s v="LEVANTE"/>
    <n v="471"/>
    <x v="471"/>
    <x v="3"/>
    <x v="51"/>
    <n v="5.6"/>
    <n v="9.4999999999999998E-3"/>
    <n v="9.4999999999999998E-3"/>
    <n v="26407"/>
    <m/>
    <n v="1.35E-2"/>
    <s v="B"/>
  </r>
  <r>
    <m/>
    <x v="73"/>
    <s v="LEVANTE"/>
    <n v="471"/>
    <x v="471"/>
    <x v="3"/>
    <x v="51"/>
    <n v="5.6"/>
    <n v="1.9099999999999999E-2"/>
    <n v="1.9099999999999999E-2"/>
    <n v="26408"/>
    <m/>
    <n v="1.35E-2"/>
    <s v="H"/>
  </r>
  <r>
    <m/>
    <x v="73"/>
    <s v="LEVANTE"/>
    <n v="471"/>
    <x v="471"/>
    <x v="3"/>
    <x v="51"/>
    <n v="5.6"/>
    <n v="9.9000000000000008E-3"/>
    <n v="9.9000000000000008E-3"/>
    <n v="26408"/>
    <m/>
    <n v="1.35E-2"/>
    <s v="B"/>
  </r>
  <r>
    <m/>
    <x v="73"/>
    <s v="LEVANTE"/>
    <n v="471"/>
    <x v="471"/>
    <x v="3"/>
    <x v="51"/>
    <n v="5.6"/>
    <n v="1.6199999999999999E-2"/>
    <n v="1.6199999999999999E-2"/>
    <n v="26408"/>
    <m/>
    <n v="1.35E-2"/>
    <s v="F"/>
  </r>
  <r>
    <m/>
    <x v="73"/>
    <s v="LEVANTE"/>
    <n v="471"/>
    <x v="471"/>
    <x v="3"/>
    <x v="51"/>
    <n v="5.6"/>
    <n v="1.7299999999999999E-2"/>
    <n v="1.7299999999999999E-2"/>
    <n v="26408"/>
    <m/>
    <n v="1.35E-2"/>
    <s v="F"/>
  </r>
  <r>
    <m/>
    <x v="75"/>
    <s v="DQ"/>
    <n v="472"/>
    <x v="472"/>
    <x v="3"/>
    <x v="51"/>
    <n v="5.6"/>
    <n v="8.9999999999999993E-3"/>
    <n v="8.9999999999999993E-3"/>
    <n v="26409"/>
    <m/>
    <n v="1.4E-2"/>
    <s v="B"/>
  </r>
  <r>
    <m/>
    <x v="75"/>
    <s v="DQ"/>
    <n v="472"/>
    <x v="472"/>
    <x v="3"/>
    <x v="51"/>
    <n v="5.6"/>
    <n v="1.06E-2"/>
    <n v="1.06E-2"/>
    <n v="26409"/>
    <m/>
    <n v="1.4E-2"/>
    <s v="C"/>
  </r>
  <r>
    <m/>
    <x v="75"/>
    <s v="DQ"/>
    <n v="472"/>
    <x v="472"/>
    <x v="3"/>
    <x v="51"/>
    <n v="5.6"/>
    <n v="1.41E-2"/>
    <n v="1.41E-2"/>
    <n v="26409"/>
    <m/>
    <n v="1.4E-2"/>
    <s v="E"/>
  </r>
  <r>
    <m/>
    <x v="73"/>
    <s v="LEVANTE"/>
    <n v="473"/>
    <x v="473"/>
    <x v="3"/>
    <x v="51"/>
    <n v="5.6"/>
    <n v="2.8999999999999998E-3"/>
    <n v="2.8999999999999998E-3"/>
    <n v="26408"/>
    <m/>
    <n v="0.01"/>
    <s v="Descarte"/>
  </r>
  <r>
    <m/>
    <x v="73"/>
    <s v="LEVANTE"/>
    <n v="473"/>
    <x v="473"/>
    <x v="3"/>
    <x v="51"/>
    <n v="5.6"/>
    <n v="9.1999999999999998E-3"/>
    <n v="9.1999999999999998E-3"/>
    <n v="26408"/>
    <m/>
    <n v="0.01"/>
    <s v="B"/>
  </r>
  <r>
    <m/>
    <x v="76"/>
    <s v="LEVANTE"/>
    <n v="474"/>
    <x v="474"/>
    <x v="3"/>
    <x v="51"/>
    <n v="5.6"/>
    <n v="1.52E-2"/>
    <n v="1.52E-2"/>
    <n v="26409"/>
    <m/>
    <n v="8.0000000000000002E-3"/>
    <s v="F"/>
  </r>
  <r>
    <m/>
    <x v="70"/>
    <s v="LEVANTE"/>
    <n v="475"/>
    <x v="475"/>
    <x v="6"/>
    <x v="51"/>
    <n v="5.6"/>
    <n v="1.4999999999999999E-2"/>
    <n v="1.4999999999999999E-2"/>
    <n v="26411"/>
    <m/>
    <n v="1.6E-2"/>
    <s v="F"/>
  </r>
  <r>
    <m/>
    <x v="70"/>
    <s v="LEVANTE"/>
    <n v="475"/>
    <x v="475"/>
    <x v="6"/>
    <x v="51"/>
    <n v="5.6"/>
    <n v="1.1599999999999999E-2"/>
    <n v="1.1599999999999999E-2"/>
    <n v="26411"/>
    <m/>
    <n v="1.6E-2"/>
    <s v="C"/>
  </r>
  <r>
    <m/>
    <x v="70"/>
    <s v="LEVANTE"/>
    <n v="475"/>
    <x v="475"/>
    <x v="6"/>
    <x v="51"/>
    <n v="5.6"/>
    <n v="1.7299999999999999E-2"/>
    <n v="1.7299999999999999E-2"/>
    <n v="26411"/>
    <m/>
    <n v="1.6E-2"/>
    <s v="F"/>
  </r>
  <r>
    <m/>
    <x v="70"/>
    <s v="LEVANTE"/>
    <n v="475"/>
    <x v="475"/>
    <x v="6"/>
    <x v="51"/>
    <n v="5.6"/>
    <n v="1.7000000000000001E-2"/>
    <n v="1.7000000000000001E-2"/>
    <n v="26411"/>
    <m/>
    <n v="1.6E-2"/>
    <s v="F"/>
  </r>
  <r>
    <m/>
    <x v="70"/>
    <s v="LEVANTE"/>
    <n v="475"/>
    <x v="475"/>
    <x v="6"/>
    <x v="51"/>
    <n v="5.6"/>
    <n v="1.5699999999999999E-2"/>
    <n v="1.5699999999999999E-2"/>
    <n v="26411"/>
    <m/>
    <n v="1.6E-2"/>
    <s v="F"/>
  </r>
  <r>
    <m/>
    <x v="70"/>
    <s v="LEVANTE"/>
    <n v="475"/>
    <x v="475"/>
    <x v="6"/>
    <x v="51"/>
    <n v="5.6"/>
    <n v="1.3100000000000001E-2"/>
    <n v="1.3100000000000001E-2"/>
    <n v="26411"/>
    <m/>
    <n v="1.6E-2"/>
    <s v="D"/>
  </r>
  <r>
    <m/>
    <x v="70"/>
    <s v="LEVANTE"/>
    <n v="475"/>
    <x v="475"/>
    <x v="6"/>
    <x v="51"/>
    <n v="5.6"/>
    <n v="1.06E-2"/>
    <n v="1.06E-2"/>
    <n v="26411"/>
    <m/>
    <n v="1.6E-2"/>
    <s v="C"/>
  </r>
  <r>
    <m/>
    <x v="75"/>
    <s v="DQ"/>
    <n v="476"/>
    <x v="476"/>
    <x v="6"/>
    <x v="51"/>
    <n v="5.6"/>
    <n v="8.9999999999999993E-3"/>
    <n v="8.9999999999999993E-3"/>
    <n v="26412"/>
    <m/>
    <n v="1.2999999999999999E-2"/>
    <s v="B"/>
  </r>
  <r>
    <m/>
    <x v="75"/>
    <s v="DQ"/>
    <n v="476"/>
    <x v="476"/>
    <x v="6"/>
    <x v="51"/>
    <n v="5.6"/>
    <n v="1.3100000000000001E-2"/>
    <n v="1.3100000000000001E-2"/>
    <n v="26412"/>
    <m/>
    <n v="1.2999999999999999E-2"/>
    <s v="D"/>
  </r>
  <r>
    <m/>
    <x v="76"/>
    <s v="LEVANTE"/>
    <n v="477"/>
    <x v="477"/>
    <x v="6"/>
    <x v="51"/>
    <n v="5.6"/>
    <n v="2.3999999999999998E-3"/>
    <n v="2.3999999999999998E-3"/>
    <n v="26412"/>
    <m/>
    <n v="8.9999999999999993E-3"/>
    <s v="Descarte"/>
  </r>
  <r>
    <m/>
    <x v="76"/>
    <s v="LEVANTE"/>
    <n v="477"/>
    <x v="477"/>
    <x v="6"/>
    <x v="51"/>
    <n v="5.6"/>
    <n v="3.0999999999999999E-3"/>
    <n v="3.0999999999999999E-3"/>
    <n v="26412"/>
    <m/>
    <n v="8.9999999999999993E-3"/>
    <s v="Descarte"/>
  </r>
  <r>
    <m/>
    <x v="76"/>
    <s v="LEVANTE"/>
    <n v="477"/>
    <x v="477"/>
    <x v="6"/>
    <x v="51"/>
    <n v="5.6"/>
    <n v="6.1999999999999998E-3"/>
    <n v="6.1999999999999998E-3"/>
    <n v="26412"/>
    <m/>
    <n v="8.9999999999999993E-3"/>
    <s v="Reserva"/>
  </r>
  <r>
    <m/>
    <x v="77"/>
    <s v="LEVANTE"/>
    <n v="478"/>
    <x v="478"/>
    <x v="6"/>
    <x v="51"/>
    <n v="5.6"/>
    <n v="1.9300000000000001E-2"/>
    <n v="1.9300000000000001E-2"/>
    <n v="26413"/>
    <m/>
    <n v="1.7000000000000001E-2"/>
    <s v="H"/>
  </r>
  <r>
    <m/>
    <x v="77"/>
    <s v="LEVANTE"/>
    <n v="478"/>
    <x v="478"/>
    <x v="6"/>
    <x v="51"/>
    <n v="5.6"/>
    <n v="1.6500000000000001E-2"/>
    <n v="1.6500000000000001E-2"/>
    <n v="26413"/>
    <m/>
    <n v="1.7000000000000001E-2"/>
    <s v="F"/>
  </r>
  <r>
    <m/>
    <x v="77"/>
    <s v="LEVANTE"/>
    <n v="478"/>
    <x v="478"/>
    <x v="6"/>
    <x v="51"/>
    <n v="5.6"/>
    <n v="2.29E-2"/>
    <n v="2.29E-2"/>
    <n v="26413"/>
    <m/>
    <n v="1.7000000000000001E-2"/>
    <s v="J"/>
  </r>
  <r>
    <m/>
    <x v="77"/>
    <s v="LEVANTE"/>
    <n v="478"/>
    <x v="478"/>
    <x v="6"/>
    <x v="51"/>
    <n v="5.6"/>
    <n v="1.24E-2"/>
    <n v="1.24E-2"/>
    <n v="26413"/>
    <m/>
    <n v="1.7000000000000001E-2"/>
    <s v="D"/>
  </r>
  <r>
    <m/>
    <x v="25"/>
    <s v="DQ"/>
    <n v="479"/>
    <x v="479"/>
    <x v="6"/>
    <x v="51"/>
    <n v="5.6"/>
    <n v="1.9599999999999999E-2"/>
    <n v="1.9599999999999999E-2"/>
    <n v="26413"/>
    <m/>
    <n v="1.7999999999999999E-2"/>
    <s v="H"/>
  </r>
  <r>
    <m/>
    <x v="25"/>
    <s v="DQ"/>
    <n v="479"/>
    <x v="479"/>
    <x v="6"/>
    <x v="51"/>
    <n v="5.6"/>
    <n v="2.3400000000000001E-2"/>
    <n v="2.3400000000000001E-2"/>
    <n v="26413"/>
    <m/>
    <n v="1.7999999999999999E-2"/>
    <s v="J"/>
  </r>
  <r>
    <m/>
    <x v="25"/>
    <s v="DQ"/>
    <n v="479"/>
    <x v="479"/>
    <x v="6"/>
    <x v="51"/>
    <n v="5.6"/>
    <n v="9.2999999999999992E-3"/>
    <n v="9.2999999999999992E-3"/>
    <n v="26413"/>
    <m/>
    <n v="1.7999999999999999E-2"/>
    <s v="B"/>
  </r>
  <r>
    <m/>
    <x v="25"/>
    <s v="DQ"/>
    <n v="479"/>
    <x v="479"/>
    <x v="6"/>
    <x v="51"/>
    <n v="5.6"/>
    <n v="1.17E-2"/>
    <n v="1.17E-2"/>
    <n v="26413"/>
    <m/>
    <n v="1.7999999999999999E-2"/>
    <s v="C"/>
  </r>
  <r>
    <m/>
    <x v="78"/>
    <s v="FRENTE"/>
    <n v="480"/>
    <x v="480"/>
    <x v="0"/>
    <x v="52"/>
    <n v="5.6"/>
    <n v="7.7999999999999996E-3"/>
    <n v="7.7999999999999996E-3"/>
    <n v="26414"/>
    <m/>
    <n v="1.2E-2"/>
    <s v="A"/>
  </r>
  <r>
    <m/>
    <x v="78"/>
    <s v="FRENTE"/>
    <n v="480"/>
    <x v="480"/>
    <x v="0"/>
    <x v="52"/>
    <n v="5.6"/>
    <n v="5.7999999999999996E-3"/>
    <n v="5.7999999999999996E-3"/>
    <n v="26414"/>
    <m/>
    <n v="1.2E-2"/>
    <s v="Descarte"/>
  </r>
  <r>
    <m/>
    <x v="78"/>
    <s v="FRENTE"/>
    <n v="480"/>
    <x v="480"/>
    <x v="0"/>
    <x v="52"/>
    <n v="5.6"/>
    <n v="8.0999999999999996E-3"/>
    <n v="8.0999999999999996E-3"/>
    <n v="26414"/>
    <m/>
    <n v="1.2E-2"/>
    <s v="A"/>
  </r>
  <r>
    <m/>
    <x v="79"/>
    <s v="DQ"/>
    <n v="481"/>
    <x v="481"/>
    <x v="0"/>
    <x v="52"/>
    <n v="5.6"/>
    <n v="1.2800000000000001E-2"/>
    <n v="1.2800000000000001E-2"/>
    <n v="26414"/>
    <m/>
    <n v="1.0999999999999999E-2"/>
    <s v="D"/>
  </r>
  <r>
    <m/>
    <x v="79"/>
    <s v="DQ"/>
    <n v="481"/>
    <x v="481"/>
    <x v="0"/>
    <x v="52"/>
    <n v="5.6"/>
    <n v="1.8599999999999998E-2"/>
    <n v="1.8599999999999998E-2"/>
    <n v="26414"/>
    <m/>
    <n v="1.0999999999999999E-2"/>
    <s v="G"/>
  </r>
  <r>
    <m/>
    <x v="79"/>
    <s v="DQ"/>
    <n v="481"/>
    <x v="481"/>
    <x v="0"/>
    <x v="52"/>
    <n v="5.6"/>
    <n v="2.07E-2"/>
    <n v="2.07E-2"/>
    <n v="26414"/>
    <m/>
    <n v="1.0999999999999999E-2"/>
    <s v="H"/>
  </r>
  <r>
    <m/>
    <x v="79"/>
    <s v="DQ"/>
    <n v="481"/>
    <x v="481"/>
    <x v="0"/>
    <x v="52"/>
    <n v="5.6"/>
    <n v="1.66E-2"/>
    <n v="1.66E-2"/>
    <n v="26414"/>
    <m/>
    <n v="1.0999999999999999E-2"/>
    <s v="F"/>
  </r>
  <r>
    <m/>
    <x v="79"/>
    <s v="DQ"/>
    <n v="481"/>
    <x v="481"/>
    <x v="0"/>
    <x v="52"/>
    <n v="5.6"/>
    <n v="0.01"/>
    <n v="0.01"/>
    <n v="26414"/>
    <m/>
    <n v="1.0999999999999999E-2"/>
    <s v="B"/>
  </r>
  <r>
    <m/>
    <x v="76"/>
    <s v="LEVANTE"/>
    <n v="482"/>
    <x v="482"/>
    <x v="0"/>
    <x v="52"/>
    <n v="5.6"/>
    <n v="8.6999999999999994E-3"/>
    <n v="8.6999999999999994E-3"/>
    <n v="26415"/>
    <m/>
    <n v="7.0000000000000001E-3"/>
    <s v="A"/>
  </r>
  <r>
    <m/>
    <x v="76"/>
    <s v="LEVANTE"/>
    <n v="482"/>
    <x v="482"/>
    <x v="0"/>
    <x v="52"/>
    <n v="5.6"/>
    <n v="3.2000000000000002E-3"/>
    <n v="3.2000000000000002E-3"/>
    <n v="26415"/>
    <m/>
    <n v="7.0000000000000001E-3"/>
    <s v="Descarte"/>
  </r>
  <r>
    <m/>
    <x v="76"/>
    <s v="LEVANTE"/>
    <n v="482"/>
    <x v="482"/>
    <x v="0"/>
    <x v="52"/>
    <n v="5.6"/>
    <n v="3.3999999999999998E-3"/>
    <n v="3.3999999999999998E-3"/>
    <n v="26415"/>
    <m/>
    <n v="7.0000000000000001E-3"/>
    <s v="Descarte"/>
  </r>
  <r>
    <m/>
    <x v="76"/>
    <s v="LEVANTE"/>
    <n v="482"/>
    <x v="482"/>
    <x v="0"/>
    <x v="52"/>
    <n v="5.6"/>
    <n v="7.7000000000000002E-3"/>
    <n v="7.7000000000000002E-3"/>
    <n v="26415"/>
    <m/>
    <n v="7.0000000000000001E-3"/>
    <s v="A"/>
  </r>
  <r>
    <m/>
    <x v="76"/>
    <s v="LEVANTE"/>
    <n v="482"/>
    <x v="482"/>
    <x v="0"/>
    <x v="52"/>
    <n v="5.6"/>
    <n v="7.0000000000000001E-3"/>
    <n v="7.0000000000000001E-3"/>
    <n v="26415"/>
    <m/>
    <n v="7.0000000000000001E-3"/>
    <s v="Reserva"/>
  </r>
  <r>
    <m/>
    <x v="76"/>
    <s v="LEVANTE"/>
    <n v="482"/>
    <x v="482"/>
    <x v="0"/>
    <x v="52"/>
    <n v="5.6"/>
    <n v="4.1999999999999997E-3"/>
    <n v="4.1999999999999997E-3"/>
    <n v="26415"/>
    <m/>
    <n v="7.0000000000000001E-3"/>
    <s v="Descarte"/>
  </r>
  <r>
    <m/>
    <x v="76"/>
    <s v="LEVANTE"/>
    <n v="482"/>
    <x v="482"/>
    <x v="0"/>
    <x v="52"/>
    <n v="5.6"/>
    <n v="3.0000000000000001E-3"/>
    <n v="3.0000000000000001E-3"/>
    <n v="26415"/>
    <m/>
    <n v="7.0000000000000001E-3"/>
    <s v="Descarte"/>
  </r>
  <r>
    <m/>
    <x v="77"/>
    <s v="LEVANTE"/>
    <n v="483"/>
    <x v="483"/>
    <x v="3"/>
    <x v="52"/>
    <n v="5.6"/>
    <n v="1.55E-2"/>
    <n v="1.55E-2"/>
    <n v="26416"/>
    <m/>
    <n v="1.7000000000000001E-2"/>
    <s v="F"/>
  </r>
  <r>
    <m/>
    <x v="77"/>
    <s v="LEVANTE"/>
    <n v="483"/>
    <x v="483"/>
    <x v="3"/>
    <x v="52"/>
    <n v="5.6"/>
    <n v="2.1000000000000001E-2"/>
    <n v="2.1000000000000001E-2"/>
    <n v="26416"/>
    <m/>
    <n v="1.7000000000000001E-2"/>
    <s v="I"/>
  </r>
  <r>
    <m/>
    <x v="77"/>
    <s v="LEVANTE"/>
    <n v="483"/>
    <x v="483"/>
    <x v="3"/>
    <x v="52"/>
    <n v="5.6"/>
    <n v="1.7299999999999999E-2"/>
    <n v="1.7299999999999999E-2"/>
    <n v="26416"/>
    <m/>
    <n v="1.7000000000000001E-2"/>
    <s v="F"/>
  </r>
  <r>
    <m/>
    <x v="77"/>
    <s v="LEVANTE"/>
    <n v="483"/>
    <x v="483"/>
    <x v="3"/>
    <x v="52"/>
    <n v="5.6"/>
    <n v="1.8200000000000001E-2"/>
    <n v="1.8200000000000001E-2"/>
    <n v="26416"/>
    <m/>
    <n v="1.7000000000000001E-2"/>
    <s v="G"/>
  </r>
  <r>
    <m/>
    <x v="77"/>
    <s v="LEVANTE"/>
    <n v="483"/>
    <x v="483"/>
    <x v="3"/>
    <x v="52"/>
    <n v="5.6"/>
    <n v="1.43E-2"/>
    <n v="1.43E-2"/>
    <n v="26416"/>
    <m/>
    <n v="1.7000000000000001E-2"/>
    <s v="E"/>
  </r>
  <r>
    <m/>
    <x v="77"/>
    <s v="LEVANTE"/>
    <n v="483"/>
    <x v="483"/>
    <x v="3"/>
    <x v="52"/>
    <n v="5.6"/>
    <n v="1.37E-2"/>
    <n v="1.37E-2"/>
    <n v="26416"/>
    <m/>
    <n v="1.7000000000000001E-2"/>
    <s v="E"/>
  </r>
  <r>
    <m/>
    <x v="77"/>
    <s v="LEVANTE"/>
    <n v="483"/>
    <x v="483"/>
    <x v="3"/>
    <x v="52"/>
    <n v="5.6"/>
    <n v="9.7999999999999997E-3"/>
    <n v="9.7999999999999997E-3"/>
    <n v="26416"/>
    <m/>
    <n v="1.7000000000000001E-2"/>
    <s v="B"/>
  </r>
  <r>
    <m/>
    <x v="77"/>
    <s v="LEVANTE"/>
    <n v="483"/>
    <x v="483"/>
    <x v="3"/>
    <x v="52"/>
    <n v="5.6"/>
    <n v="2.1700000000000001E-2"/>
    <n v="2.1700000000000001E-2"/>
    <n v="26416"/>
    <m/>
    <n v="1.7000000000000001E-2"/>
    <s v="I"/>
  </r>
  <r>
    <m/>
    <x v="77"/>
    <s v="LEVANTE"/>
    <n v="483"/>
    <x v="483"/>
    <x v="3"/>
    <x v="52"/>
    <n v="5.6"/>
    <n v="1.18E-2"/>
    <n v="1.18E-2"/>
    <n v="26416"/>
    <m/>
    <n v="1.7000000000000001E-2"/>
    <s v="C"/>
  </r>
  <r>
    <m/>
    <x v="77"/>
    <s v="LEVANTE"/>
    <n v="483"/>
    <x v="483"/>
    <x v="3"/>
    <x v="52"/>
    <n v="5.6"/>
    <n v="1.3100000000000001E-2"/>
    <n v="1.3100000000000001E-2"/>
    <n v="26417"/>
    <m/>
    <n v="1.7000000000000001E-2"/>
    <s v="D"/>
  </r>
  <r>
    <m/>
    <x v="77"/>
    <s v="LEVANTE"/>
    <n v="483"/>
    <x v="483"/>
    <x v="3"/>
    <x v="52"/>
    <n v="5.6"/>
    <n v="1.03E-2"/>
    <n v="1.03E-2"/>
    <n v="26417"/>
    <m/>
    <n v="1.6E-2"/>
    <s v="B"/>
  </r>
  <r>
    <m/>
    <x v="77"/>
    <s v="LEVANTE"/>
    <n v="483"/>
    <x v="483"/>
    <x v="3"/>
    <x v="52"/>
    <n v="5.6"/>
    <n v="1.12E-2"/>
    <n v="1.12E-2"/>
    <n v="26417"/>
    <m/>
    <n v="1.6E-2"/>
    <s v="C"/>
  </r>
  <r>
    <m/>
    <x v="77"/>
    <s v="LEVANTE"/>
    <n v="484"/>
    <x v="484"/>
    <x v="3"/>
    <x v="52"/>
    <n v="5.6"/>
    <n v="1.0500000000000001E-2"/>
    <n v="1.0500000000000001E-2"/>
    <n v="26417"/>
    <m/>
    <n v="1.6E-2"/>
    <s v="C"/>
  </r>
  <r>
    <m/>
    <x v="77"/>
    <s v="LEVANTE"/>
    <n v="484"/>
    <x v="484"/>
    <x v="3"/>
    <x v="52"/>
    <n v="5.6"/>
    <n v="1.9E-2"/>
    <n v="1.9E-2"/>
    <n v="26417"/>
    <m/>
    <n v="1.6E-2"/>
    <s v="H"/>
  </r>
  <r>
    <m/>
    <x v="77"/>
    <s v="LEVANTE"/>
    <n v="484"/>
    <x v="484"/>
    <x v="3"/>
    <x v="52"/>
    <n v="5.6"/>
    <n v="1.2800000000000001E-2"/>
    <n v="1.2800000000000001E-2"/>
    <n v="26417"/>
    <m/>
    <n v="1.6E-2"/>
    <s v="D"/>
  </r>
  <r>
    <m/>
    <x v="77"/>
    <s v="LEVANTE"/>
    <n v="484"/>
    <x v="484"/>
    <x v="3"/>
    <x v="52"/>
    <n v="5.6"/>
    <n v="1.9099999999999999E-2"/>
    <n v="1.9099999999999999E-2"/>
    <n v="26417"/>
    <m/>
    <n v="1.6E-2"/>
    <s v="H"/>
  </r>
  <r>
    <m/>
    <x v="77"/>
    <s v="LEVANTE"/>
    <n v="484"/>
    <x v="484"/>
    <x v="3"/>
    <x v="52"/>
    <n v="5.6"/>
    <n v="1.7999999999999999E-2"/>
    <n v="1.7999999999999999E-2"/>
    <n v="26417"/>
    <m/>
    <n v="1.6E-2"/>
    <s v="G"/>
  </r>
  <r>
    <m/>
    <x v="76"/>
    <s v="LEVANTE"/>
    <n v="485"/>
    <x v="485"/>
    <x v="3"/>
    <x v="52"/>
    <n v="5.6"/>
    <n v="3.3999999999999998E-3"/>
    <n v="3.3999999999999998E-3"/>
    <n v="26418"/>
    <m/>
    <n v="0.01"/>
    <s v="Descarte"/>
  </r>
  <r>
    <m/>
    <x v="76"/>
    <s v="LEVANTE"/>
    <n v="485"/>
    <x v="485"/>
    <x v="3"/>
    <x v="52"/>
    <n v="5.6"/>
    <n v="3.3999999999999998E-3"/>
    <n v="3.3999999999999998E-3"/>
    <n v="26418"/>
    <m/>
    <n v="0.01"/>
    <s v="Descarte"/>
  </r>
  <r>
    <m/>
    <x v="73"/>
    <s v="LEVANTE"/>
    <n v="486"/>
    <x v="486"/>
    <x v="3"/>
    <x v="52"/>
    <n v="5.6"/>
    <n v="3.0000000000000001E-3"/>
    <n v="3.0000000000000001E-3"/>
    <n v="26418"/>
    <m/>
    <n v="7.0000000000000001E-3"/>
    <s v="Descarte"/>
  </r>
  <r>
    <m/>
    <x v="7"/>
    <s v="DQ"/>
    <n v="487"/>
    <x v="487"/>
    <x v="6"/>
    <x v="52"/>
    <n v="5.6"/>
    <n v="2.81E-2"/>
    <n v="2.81E-2"/>
    <n v="26421"/>
    <m/>
    <n v="2.7E-2"/>
    <s v="L"/>
  </r>
  <r>
    <m/>
    <x v="7"/>
    <s v="DQ"/>
    <n v="487"/>
    <x v="487"/>
    <x v="6"/>
    <x v="52"/>
    <n v="5.6"/>
    <n v="1.77E-2"/>
    <n v="1.77E-2"/>
    <n v="26421"/>
    <m/>
    <n v="2.7E-2"/>
    <s v="G"/>
  </r>
  <r>
    <m/>
    <x v="80"/>
    <s v="FRENTE"/>
    <n v="488"/>
    <x v="488"/>
    <x v="6"/>
    <x v="52"/>
    <n v="5.6"/>
    <n v="3.1699999999999999E-2"/>
    <n v="3.1699999999999999E-2"/>
    <n v="26421"/>
    <n v="0.03"/>
    <n v="1.2999999999999999E-2"/>
    <s v="L"/>
  </r>
  <r>
    <m/>
    <x v="80"/>
    <s v="FRENTE"/>
    <n v="488"/>
    <x v="488"/>
    <x v="6"/>
    <x v="52"/>
    <n v="5.6"/>
    <n v="1.0800000000000001E-2"/>
    <n v="1.0800000000000001E-2"/>
    <n v="26421"/>
    <n v="1.0800000000000001E-2"/>
    <n v="1.2999999999999999E-2"/>
    <s v="C"/>
  </r>
  <r>
    <m/>
    <x v="25"/>
    <s v="DQ"/>
    <n v="489"/>
    <x v="489"/>
    <x v="6"/>
    <x v="52"/>
    <n v="5.6"/>
    <n v="2.2599999999999999E-2"/>
    <n v="2.2599999999999999E-2"/>
    <n v="26421"/>
    <m/>
    <n v="0.02"/>
    <s v="J"/>
  </r>
  <r>
    <m/>
    <x v="25"/>
    <s v="DQ"/>
    <n v="489"/>
    <x v="489"/>
    <x v="6"/>
    <x v="52"/>
    <n v="5.6"/>
    <n v="2.35E-2"/>
    <n v="2.35E-2"/>
    <n v="26421"/>
    <m/>
    <n v="0.02"/>
    <s v="J"/>
  </r>
  <r>
    <m/>
    <x v="25"/>
    <s v="DQ"/>
    <n v="489"/>
    <x v="489"/>
    <x v="6"/>
    <x v="52"/>
    <n v="5.6"/>
    <n v="1.5800000000000002E-2"/>
    <n v="1.5800000000000002E-2"/>
    <n v="26421"/>
    <m/>
    <n v="0.02"/>
    <s v="F"/>
  </r>
  <r>
    <m/>
    <x v="25"/>
    <s v="DQ"/>
    <n v="489"/>
    <x v="489"/>
    <x v="6"/>
    <x v="52"/>
    <n v="5.6"/>
    <n v="2.01E-2"/>
    <n v="2.01E-2"/>
    <n v="26421"/>
    <m/>
    <n v="0.02"/>
    <s v="H"/>
  </r>
  <r>
    <m/>
    <x v="75"/>
    <s v="DQ"/>
    <n v="490"/>
    <x v="490"/>
    <x v="6"/>
    <x v="52"/>
    <n v="5.6"/>
    <n v="1.3299999999999999E-2"/>
    <n v="1.3299999999999999E-2"/>
    <n v="26422"/>
    <m/>
    <n v="1.4E-2"/>
    <s v="D"/>
  </r>
  <r>
    <m/>
    <x v="75"/>
    <s v="DQ"/>
    <n v="490"/>
    <x v="490"/>
    <x v="6"/>
    <x v="52"/>
    <n v="5.6"/>
    <n v="1.2500000000000001E-2"/>
    <n v="1.2500000000000001E-2"/>
    <n v="26422"/>
    <m/>
    <n v="1.4E-2"/>
    <s v="D"/>
  </r>
  <r>
    <m/>
    <x v="77"/>
    <s v="LEVANTE"/>
    <n v="491"/>
    <x v="491"/>
    <x v="6"/>
    <x v="52"/>
    <n v="5.6"/>
    <n v="2.2800000000000001E-2"/>
    <n v="2.2800000000000001E-2"/>
    <n v="26422"/>
    <m/>
    <n v="0.01"/>
    <s v="J"/>
  </r>
  <r>
    <m/>
    <x v="77"/>
    <s v="LEVANTE"/>
    <n v="491"/>
    <x v="491"/>
    <x v="6"/>
    <x v="52"/>
    <n v="5.6"/>
    <n v="1.12E-2"/>
    <n v="1.12E-2"/>
    <n v="26422"/>
    <m/>
    <n v="0.01"/>
    <s v="C"/>
  </r>
  <r>
    <m/>
    <x v="77"/>
    <s v="LEVANTE"/>
    <n v="491"/>
    <x v="491"/>
    <x v="6"/>
    <x v="52"/>
    <n v="5.6"/>
    <n v="1.6500000000000001E-2"/>
    <n v="1.6500000000000001E-2"/>
    <n v="26422"/>
    <m/>
    <n v="0.01"/>
    <s v="F"/>
  </r>
  <r>
    <m/>
    <x v="77"/>
    <s v="LEVANTE"/>
    <n v="491"/>
    <x v="491"/>
    <x v="6"/>
    <x v="52"/>
    <n v="5.6"/>
    <n v="1.2999999999999999E-2"/>
    <n v="1.2999999999999999E-2"/>
    <n v="26422"/>
    <m/>
    <n v="0.01"/>
    <s v="D"/>
  </r>
  <r>
    <m/>
    <x v="77"/>
    <s v="LEVANTE"/>
    <n v="491"/>
    <x v="491"/>
    <x v="6"/>
    <x v="52"/>
    <n v="5.6"/>
    <n v="2.1499999999999998E-2"/>
    <n v="2.1499999999999998E-2"/>
    <n v="26422"/>
    <m/>
    <n v="0.01"/>
    <s v="I"/>
  </r>
  <r>
    <m/>
    <x v="78"/>
    <s v="FRENTE"/>
    <n v="492"/>
    <x v="492"/>
    <x v="0"/>
    <x v="53"/>
    <n v="5.6"/>
    <n v="8.8000000000000005E-3"/>
    <n v="8.8000000000000005E-3"/>
    <n v="26423"/>
    <m/>
    <n v="1.2E-2"/>
    <s v="A"/>
  </r>
  <r>
    <m/>
    <x v="78"/>
    <s v="FRENTE"/>
    <n v="492"/>
    <x v="492"/>
    <x v="0"/>
    <x v="53"/>
    <n v="5.6"/>
    <n v="1.0800000000000001E-2"/>
    <n v="1.0800000000000001E-2"/>
    <n v="26423"/>
    <m/>
    <n v="1.2E-2"/>
    <s v="C"/>
  </r>
  <r>
    <m/>
    <x v="78"/>
    <s v="FRENTE"/>
    <n v="492"/>
    <x v="492"/>
    <x v="0"/>
    <x v="53"/>
    <n v="5.6"/>
    <n v="5.3E-3"/>
    <n v="5.3E-3"/>
    <n v="26423"/>
    <m/>
    <n v="1.2E-2"/>
    <s v="Descarte"/>
  </r>
  <r>
    <m/>
    <x v="76"/>
    <s v="LEVANTE"/>
    <n v="493"/>
    <x v="493"/>
    <x v="0"/>
    <x v="53"/>
    <n v="5.6"/>
    <n v="1.15E-2"/>
    <n v="1.15E-2"/>
    <n v="26424"/>
    <m/>
    <n v="1.4500000000000001E-2"/>
    <s v="C"/>
  </r>
  <r>
    <m/>
    <x v="76"/>
    <s v="LEVANTE"/>
    <n v="493"/>
    <x v="493"/>
    <x v="0"/>
    <x v="53"/>
    <n v="5.6"/>
    <n v="6.7000000000000002E-3"/>
    <n v="6.7000000000000002E-3"/>
    <n v="26424"/>
    <m/>
    <n v="1.4500000000000001E-2"/>
    <s v="Reserva"/>
  </r>
  <r>
    <m/>
    <x v="76"/>
    <s v="LEVANTE"/>
    <n v="493"/>
    <x v="493"/>
    <x v="0"/>
    <x v="53"/>
    <n v="5.6"/>
    <n v="5.8999999999999999E-3"/>
    <n v="5.8999999999999999E-3"/>
    <n v="26424"/>
    <m/>
    <n v="1.4500000000000001E-2"/>
    <s v="Descarte"/>
  </r>
  <r>
    <m/>
    <x v="76"/>
    <s v="LEVANTE"/>
    <n v="493"/>
    <x v="493"/>
    <x v="0"/>
    <x v="53"/>
    <n v="5.6"/>
    <n v="6.1000000000000004E-3"/>
    <n v="6.1000000000000004E-3"/>
    <n v="26424"/>
    <m/>
    <n v="1.4500000000000001E-2"/>
    <s v="Reserva"/>
  </r>
  <r>
    <m/>
    <x v="76"/>
    <s v="LEVANTE"/>
    <n v="493"/>
    <x v="493"/>
    <x v="0"/>
    <x v="53"/>
    <n v="5.6"/>
    <n v="6.4999999999999997E-3"/>
    <n v="6.4999999999999997E-3"/>
    <n v="26424"/>
    <m/>
    <n v="1.4500000000000001E-2"/>
    <s v="Reserva"/>
  </r>
  <r>
    <m/>
    <x v="79"/>
    <s v="DQ"/>
    <n v="494"/>
    <x v="494"/>
    <x v="0"/>
    <x v="53"/>
    <n v="5.6"/>
    <n v="1.3100000000000001E-2"/>
    <n v="1.3100000000000001E-2"/>
    <n v="26423"/>
    <m/>
    <n v="1.2999999999999999E-2"/>
    <s v="D"/>
  </r>
  <r>
    <m/>
    <x v="79"/>
    <s v="DQ"/>
    <n v="494"/>
    <x v="494"/>
    <x v="0"/>
    <x v="53"/>
    <n v="5.6"/>
    <n v="0.01"/>
    <n v="0.01"/>
    <n v="26423"/>
    <m/>
    <n v="1.2999999999999999E-2"/>
    <s v="B"/>
  </r>
  <r>
    <m/>
    <x v="79"/>
    <s v="DQ"/>
    <n v="494"/>
    <x v="494"/>
    <x v="0"/>
    <x v="53"/>
    <n v="5.6"/>
    <n v="7.0000000000000001E-3"/>
    <n v="7.0000000000000001E-3"/>
    <n v="26423"/>
    <m/>
    <n v="1.2999999999999999E-2"/>
    <s v="Reserva"/>
  </r>
  <r>
    <m/>
    <x v="79"/>
    <s v="DQ"/>
    <n v="494"/>
    <x v="494"/>
    <x v="0"/>
    <x v="53"/>
    <n v="5.6"/>
    <n v="1.1599999999999999E-2"/>
    <n v="1.1599999999999999E-2"/>
    <n v="26423"/>
    <m/>
    <n v="1.2999999999999999E-2"/>
    <s v="C"/>
  </r>
  <r>
    <m/>
    <x v="79"/>
    <s v="DQ"/>
    <n v="494"/>
    <x v="494"/>
    <x v="0"/>
    <x v="53"/>
    <n v="5.6"/>
    <n v="6.8999999999999999E-3"/>
    <n v="6.8999999999999999E-3"/>
    <n v="26423"/>
    <m/>
    <n v="1.2999999999999999E-2"/>
    <s v="Reserva"/>
  </r>
  <r>
    <m/>
    <x v="79"/>
    <s v="DQ"/>
    <n v="494"/>
    <x v="494"/>
    <x v="0"/>
    <x v="53"/>
    <n v="5.6"/>
    <n v="1.3899999999999999E-2"/>
    <n v="1.3899999999999999E-2"/>
    <n v="26423"/>
    <m/>
    <n v="1.2999999999999999E-2"/>
    <s v="E"/>
  </r>
  <r>
    <m/>
    <x v="79"/>
    <s v="DQ"/>
    <n v="494"/>
    <x v="494"/>
    <x v="0"/>
    <x v="53"/>
    <n v="5.6"/>
    <n v="1.9E-2"/>
    <n v="1.9E-2"/>
    <n v="26424"/>
    <m/>
    <n v="1.2999999999999999E-2"/>
    <s v="H"/>
  </r>
  <r>
    <m/>
    <x v="79"/>
    <s v="DQ"/>
    <n v="494"/>
    <x v="494"/>
    <x v="0"/>
    <x v="53"/>
    <n v="5.6"/>
    <n v="1.7399999999999999E-2"/>
    <n v="1.7399999999999999E-2"/>
    <n v="26424"/>
    <m/>
    <n v="1.2999999999999999E-2"/>
    <s v="F"/>
  </r>
  <r>
    <m/>
    <x v="79"/>
    <s v="DQ"/>
    <n v="495"/>
    <x v="495"/>
    <x v="0"/>
    <x v="53"/>
    <n v="5.6"/>
    <n v="1.2500000000000001E-2"/>
    <n v="1.2500000000000001E-2"/>
    <n v="26424"/>
    <m/>
    <n v="1.2E-2"/>
    <s v="D"/>
  </r>
  <r>
    <m/>
    <x v="78"/>
    <s v="FRENTE"/>
    <n v="496"/>
    <x v="496"/>
    <x v="3"/>
    <x v="53"/>
    <n v="5.6"/>
    <n v="3.2000000000000002E-3"/>
    <n v="3.2000000000000002E-3"/>
    <n v="26425"/>
    <m/>
    <n v="1.0999999999999999E-2"/>
    <s v="Descarte"/>
  </r>
  <r>
    <m/>
    <x v="78"/>
    <s v="FRENTE"/>
    <n v="496"/>
    <x v="496"/>
    <x v="3"/>
    <x v="53"/>
    <n v="5.6"/>
    <n v="7.1000000000000004E-3"/>
    <n v="7.1000000000000004E-3"/>
    <n v="26425"/>
    <m/>
    <n v="1.0999999999999999E-2"/>
    <s v="Reserva"/>
  </r>
  <r>
    <m/>
    <x v="78"/>
    <s v="FRENTE"/>
    <n v="496"/>
    <x v="496"/>
    <x v="3"/>
    <x v="53"/>
    <n v="5.6"/>
    <n v="3.3E-3"/>
    <n v="3.3E-3"/>
    <n v="26425"/>
    <m/>
    <n v="1.0999999999999999E-2"/>
    <s v="Descarte"/>
  </r>
  <r>
    <m/>
    <x v="79"/>
    <s v="DQ"/>
    <n v="497"/>
    <x v="497"/>
    <x v="3"/>
    <x v="53"/>
    <n v="5.6"/>
    <n v="8.8000000000000005E-3"/>
    <n v="8.8000000000000005E-3"/>
    <n v="26425"/>
    <m/>
    <n v="1.2999999999999999E-2"/>
    <s v="A"/>
  </r>
  <r>
    <m/>
    <x v="79"/>
    <s v="DQ"/>
    <n v="497"/>
    <x v="497"/>
    <x v="3"/>
    <x v="53"/>
    <n v="5.6"/>
    <n v="9.4999999999999998E-3"/>
    <n v="9.4999999999999998E-3"/>
    <n v="26425"/>
    <m/>
    <n v="1.2999999999999999E-2"/>
    <s v="B"/>
  </r>
  <r>
    <m/>
    <x v="79"/>
    <s v="DQ"/>
    <n v="497"/>
    <x v="497"/>
    <x v="3"/>
    <x v="53"/>
    <n v="5.6"/>
    <n v="1.29E-2"/>
    <n v="1.29E-2"/>
    <n v="26425"/>
    <m/>
    <n v="1.2999999999999999E-2"/>
    <s v="D"/>
  </r>
  <r>
    <m/>
    <x v="79"/>
    <s v="DQ"/>
    <n v="497"/>
    <x v="497"/>
    <x v="3"/>
    <x v="53"/>
    <n v="5.6"/>
    <n v="1.24E-2"/>
    <n v="1.24E-2"/>
    <n v="26425"/>
    <m/>
    <n v="1.2999999999999999E-2"/>
    <s v="D"/>
  </r>
  <r>
    <m/>
    <x v="75"/>
    <s v="DQ"/>
    <n v="498"/>
    <x v="498"/>
    <x v="3"/>
    <x v="53"/>
    <n v="5.6"/>
    <n v="1.01E-2"/>
    <n v="1.01E-2"/>
    <n v="26426"/>
    <m/>
    <n v="1.2E-2"/>
    <s v="B"/>
  </r>
  <r>
    <m/>
    <x v="75"/>
    <s v="DQ"/>
    <n v="498"/>
    <x v="498"/>
    <x v="3"/>
    <x v="53"/>
    <n v="5.6"/>
    <n v="1.0800000000000001E-2"/>
    <n v="1.0800000000000001E-2"/>
    <n v="26426"/>
    <m/>
    <n v="1.2E-2"/>
    <s v="C"/>
  </r>
  <r>
    <m/>
    <x v="75"/>
    <s v="DQ"/>
    <n v="498"/>
    <x v="498"/>
    <x v="3"/>
    <x v="53"/>
    <n v="5.6"/>
    <n v="9.4999999999999998E-3"/>
    <n v="9.4999999999999998E-3"/>
    <n v="26426"/>
    <m/>
    <n v="1.2E-2"/>
    <s v="B"/>
  </r>
  <r>
    <m/>
    <x v="75"/>
    <s v="DQ"/>
    <n v="498"/>
    <x v="498"/>
    <x v="3"/>
    <x v="53"/>
    <n v="5.6"/>
    <n v="1.2E-2"/>
    <n v="1.2E-2"/>
    <n v="26426"/>
    <m/>
    <n v="1.2E-2"/>
    <s v="D"/>
  </r>
  <r>
    <m/>
    <x v="75"/>
    <s v="DQ"/>
    <n v="498"/>
    <x v="498"/>
    <x v="3"/>
    <x v="53"/>
    <n v="5.6"/>
    <n v="1.47E-2"/>
    <n v="1.47E-2"/>
    <n v="26426"/>
    <m/>
    <n v="1.2E-2"/>
    <s v="E"/>
  </r>
  <r>
    <m/>
    <x v="75"/>
    <s v="DQ"/>
    <n v="498"/>
    <x v="498"/>
    <x v="3"/>
    <x v="53"/>
    <n v="5.6"/>
    <n v="1.8200000000000001E-2"/>
    <n v="1.8200000000000001E-2"/>
    <n v="26426"/>
    <m/>
    <n v="1.2E-2"/>
    <s v="G"/>
  </r>
  <r>
    <m/>
    <x v="81"/>
    <s v="LEVANTE"/>
    <n v="499"/>
    <x v="499"/>
    <x v="3"/>
    <x v="53"/>
    <n v="5.6"/>
    <n v="1.1299999999999999E-2"/>
    <n v="1.1299999999999999E-2"/>
    <n v="26426"/>
    <m/>
    <n v="1.2999999999999999E-2"/>
    <s v="C"/>
  </r>
  <r>
    <m/>
    <x v="81"/>
    <s v="LEVANTE"/>
    <n v="499"/>
    <x v="499"/>
    <x v="3"/>
    <x v="53"/>
    <n v="5.6"/>
    <n v="1.43E-2"/>
    <n v="1.43E-2"/>
    <n v="26426"/>
    <m/>
    <n v="1.2999999999999999E-2"/>
    <s v="E"/>
  </r>
  <r>
    <m/>
    <x v="76"/>
    <s v="LEVANTE"/>
    <n v="508"/>
    <x v="500"/>
    <x v="3"/>
    <x v="53"/>
    <n v="5.6"/>
    <n v="9.4999999999999998E-3"/>
    <n v="9.4999999999999998E-3"/>
    <n v="26425"/>
    <m/>
    <n v="7.0000000000000001E-3"/>
    <s v="B"/>
  </r>
  <r>
    <m/>
    <x v="81"/>
    <s v="LEVANTE"/>
    <n v="507"/>
    <x v="501"/>
    <x v="3"/>
    <x v="53"/>
    <n v="5.6"/>
    <n v="1.17E-2"/>
    <n v="1.17E-2"/>
    <n v="26426"/>
    <m/>
    <n v="1.2999999999999999E-2"/>
    <s v="C"/>
  </r>
  <r>
    <m/>
    <x v="70"/>
    <s v="LEVANTE"/>
    <n v="500"/>
    <x v="502"/>
    <x v="6"/>
    <x v="53"/>
    <n v="5.6"/>
    <n v="2.6200000000000001E-2"/>
    <n v="2.6200000000000001E-2"/>
    <n v="26429"/>
    <m/>
    <n v="1.2E-2"/>
    <s v="K"/>
  </r>
  <r>
    <m/>
    <x v="70"/>
    <s v="LEVANTE"/>
    <n v="500"/>
    <x v="502"/>
    <x v="6"/>
    <x v="53"/>
    <n v="5.6"/>
    <n v="1.72E-2"/>
    <n v="1.72E-2"/>
    <n v="26429"/>
    <m/>
    <n v="1.2E-2"/>
    <s v="F"/>
  </r>
  <r>
    <m/>
    <x v="70"/>
    <s v="LEVANTE"/>
    <n v="500"/>
    <x v="502"/>
    <x v="6"/>
    <x v="53"/>
    <n v="5.6"/>
    <n v="1.6199999999999999E-2"/>
    <n v="1.6199999999999999E-2"/>
    <n v="26429"/>
    <m/>
    <n v="1.2E-2"/>
    <s v="F"/>
  </r>
  <r>
    <m/>
    <x v="70"/>
    <s v="LEVANTE"/>
    <n v="500"/>
    <x v="502"/>
    <x v="6"/>
    <x v="53"/>
    <n v="5.6"/>
    <n v="9.7999999999999997E-3"/>
    <n v="9.7999999999999997E-3"/>
    <n v="26429"/>
    <m/>
    <n v="1.2E-2"/>
    <s v="B"/>
  </r>
  <r>
    <m/>
    <x v="70"/>
    <s v="LEVANTE"/>
    <n v="500"/>
    <x v="502"/>
    <x v="6"/>
    <x v="53"/>
    <n v="5.6"/>
    <n v="1.6299999999999999E-2"/>
    <n v="1.6299999999999999E-2"/>
    <n v="26429"/>
    <m/>
    <n v="1.2E-2"/>
    <s v="F"/>
  </r>
  <r>
    <m/>
    <x v="70"/>
    <s v="LEVANTE"/>
    <n v="500"/>
    <x v="502"/>
    <x v="6"/>
    <x v="53"/>
    <n v="5.6"/>
    <n v="1.8200000000000001E-2"/>
    <n v="1.8200000000000001E-2"/>
    <n v="26429"/>
    <m/>
    <n v="1.2E-2"/>
    <s v="G"/>
  </r>
  <r>
    <m/>
    <x v="70"/>
    <s v="LEVANTE"/>
    <n v="500"/>
    <x v="502"/>
    <x v="6"/>
    <x v="53"/>
    <n v="5.6"/>
    <n v="1.49E-2"/>
    <n v="1.49E-2"/>
    <n v="26429"/>
    <m/>
    <n v="1.2E-2"/>
    <s v="E"/>
  </r>
  <r>
    <m/>
    <x v="70"/>
    <s v="LEVANTE"/>
    <n v="501"/>
    <x v="503"/>
    <x v="6"/>
    <x v="53"/>
    <n v="5.6"/>
    <n v="1.37E-2"/>
    <n v="1.37E-2"/>
    <n v="26429"/>
    <m/>
    <n v="1.2E-2"/>
    <s v="E"/>
  </r>
  <r>
    <m/>
    <x v="70"/>
    <s v="LEVANTE"/>
    <n v="501"/>
    <x v="503"/>
    <x v="6"/>
    <x v="53"/>
    <n v="5.6"/>
    <n v="1.55E-2"/>
    <n v="1.55E-2"/>
    <n v="26429"/>
    <m/>
    <n v="1.2E-2"/>
    <s v="F"/>
  </r>
  <r>
    <m/>
    <x v="77"/>
    <s v="LEVANTE"/>
    <n v="502"/>
    <x v="504"/>
    <x v="6"/>
    <x v="53"/>
    <n v="5.6"/>
    <n v="1.7899999999999999E-2"/>
    <n v="1.7899999999999999E-2"/>
    <n v="26430"/>
    <m/>
    <n v="1.4E-2"/>
    <s v="G"/>
  </r>
  <r>
    <m/>
    <x v="77"/>
    <s v="LEVANTE"/>
    <n v="502"/>
    <x v="504"/>
    <x v="6"/>
    <x v="53"/>
    <n v="5.6"/>
    <n v="1.37E-2"/>
    <n v="1.37E-2"/>
    <n v="26430"/>
    <m/>
    <n v="1.4E-2"/>
    <s v="E"/>
  </r>
  <r>
    <m/>
    <x v="77"/>
    <s v="LEVANTE"/>
    <n v="502"/>
    <x v="504"/>
    <x v="6"/>
    <x v="53"/>
    <n v="5.6"/>
    <n v="2.06E-2"/>
    <n v="2.06E-2"/>
    <n v="26430"/>
    <m/>
    <n v="1.4E-2"/>
    <s v="H"/>
  </r>
  <r>
    <m/>
    <x v="77"/>
    <s v="LEVANTE"/>
    <n v="502"/>
    <x v="504"/>
    <x v="6"/>
    <x v="53"/>
    <n v="5.6"/>
    <n v="1.11E-2"/>
    <n v="1.11E-2"/>
    <n v="26430"/>
    <m/>
    <n v="1.4E-2"/>
    <s v="C"/>
  </r>
  <r>
    <m/>
    <x v="77"/>
    <s v="LEVANTE"/>
    <n v="502"/>
    <x v="504"/>
    <x v="6"/>
    <x v="53"/>
    <n v="5.6"/>
    <n v="1.1599999999999999E-2"/>
    <n v="1.1599999999999999E-2"/>
    <n v="26430"/>
    <m/>
    <n v="1.4E-2"/>
    <s v="C"/>
  </r>
  <r>
    <m/>
    <x v="77"/>
    <s v="LEVANTE"/>
    <n v="502"/>
    <x v="504"/>
    <x v="6"/>
    <x v="53"/>
    <n v="5.6"/>
    <n v="1.47E-2"/>
    <n v="1.47E-2"/>
    <n v="26430"/>
    <m/>
    <n v="1.4E-2"/>
    <s v="E"/>
  </r>
  <r>
    <m/>
    <x v="77"/>
    <s v="LEVANTE"/>
    <n v="502"/>
    <x v="504"/>
    <x v="6"/>
    <x v="53"/>
    <n v="5.6"/>
    <n v="1.78E-2"/>
    <n v="1.78E-2"/>
    <n v="26430"/>
    <m/>
    <n v="1.4E-2"/>
    <s v="G"/>
  </r>
  <r>
    <m/>
    <x v="77"/>
    <s v="LEVANTE"/>
    <n v="502"/>
    <x v="504"/>
    <x v="6"/>
    <x v="53"/>
    <n v="5.6"/>
    <n v="1.9400000000000001E-2"/>
    <n v="1.9400000000000001E-2"/>
    <n v="26430"/>
    <m/>
    <n v="1.4E-2"/>
    <s v="H"/>
  </r>
  <r>
    <m/>
    <x v="77"/>
    <s v="LEVANTE"/>
    <n v="502"/>
    <x v="504"/>
    <x v="6"/>
    <x v="53"/>
    <n v="5.6"/>
    <n v="2.8299999999999999E-2"/>
    <n v="2.8299999999999999E-2"/>
    <n v="26430"/>
    <m/>
    <n v="1.4E-2"/>
    <s v="L"/>
  </r>
  <r>
    <m/>
    <x v="77"/>
    <s v="LEVANTE"/>
    <n v="502"/>
    <x v="504"/>
    <x v="6"/>
    <x v="53"/>
    <n v="5.6"/>
    <n v="1.41E-2"/>
    <n v="1.41E-2"/>
    <n v="26430"/>
    <m/>
    <n v="1.4E-2"/>
    <s v="E"/>
  </r>
  <r>
    <m/>
    <x v="78"/>
    <s v="FRENTE"/>
    <n v="503"/>
    <x v="505"/>
    <x v="6"/>
    <x v="53"/>
    <n v="5.6"/>
    <n v="6.4999999999999997E-3"/>
    <n v="6.4999999999999997E-3"/>
    <n v="26431"/>
    <m/>
    <n v="1.0999999999999999E-2"/>
    <s v="Reserva"/>
  </r>
  <r>
    <m/>
    <x v="78"/>
    <s v="FRENTE"/>
    <n v="503"/>
    <x v="505"/>
    <x v="6"/>
    <x v="53"/>
    <n v="5.6"/>
    <n v="6.1000000000000004E-3"/>
    <n v="6.1000000000000004E-3"/>
    <n v="26431"/>
    <m/>
    <n v="1.0999999999999999E-2"/>
    <s v="Reserva"/>
  </r>
  <r>
    <m/>
    <x v="78"/>
    <s v="FRENTE"/>
    <n v="503"/>
    <x v="505"/>
    <x v="6"/>
    <x v="53"/>
    <n v="5.6"/>
    <n v="6.0000000000000001E-3"/>
    <n v="6.0000000000000001E-3"/>
    <n v="26431"/>
    <m/>
    <n v="1.0999999999999999E-2"/>
    <s v="Reserva"/>
  </r>
  <r>
    <m/>
    <x v="78"/>
    <s v="FRENTE"/>
    <n v="503"/>
    <x v="505"/>
    <x v="6"/>
    <x v="53"/>
    <n v="5.6"/>
    <n v="4.5999999999999999E-3"/>
    <n v="4.5999999999999999E-3"/>
    <n v="26431"/>
    <m/>
    <n v="1.0999999999999999E-2"/>
    <s v="Descarte"/>
  </r>
  <r>
    <m/>
    <x v="75"/>
    <s v="DQ"/>
    <n v="504"/>
    <x v="506"/>
    <x v="0"/>
    <x v="54"/>
    <n v="5.6"/>
    <n v="1.43E-2"/>
    <n v="1.43E-2"/>
    <n v="26432"/>
    <m/>
    <n v="1.2999999999999999E-2"/>
    <s v="E"/>
  </r>
  <r>
    <m/>
    <x v="75"/>
    <s v="DQ"/>
    <n v="504"/>
    <x v="506"/>
    <x v="0"/>
    <x v="54"/>
    <n v="5.6"/>
    <n v="6.4999999999999997E-3"/>
    <n v="6.4999999999999997E-3"/>
    <n v="26432"/>
    <m/>
    <n v="1.2999999999999999E-2"/>
    <s v="Reserva"/>
  </r>
  <r>
    <m/>
    <x v="75"/>
    <s v="DQ"/>
    <n v="504"/>
    <x v="506"/>
    <x v="0"/>
    <x v="54"/>
    <n v="5.6"/>
    <n v="1.77E-2"/>
    <n v="1.77E-2"/>
    <n v="26432"/>
    <m/>
    <n v="1.2999999999999999E-2"/>
    <s v="G"/>
  </r>
  <r>
    <m/>
    <x v="75"/>
    <s v="DQ"/>
    <n v="504"/>
    <x v="506"/>
    <x v="0"/>
    <x v="54"/>
    <n v="5.6"/>
    <n v="2.0199999999999999E-2"/>
    <n v="2.0199999999999999E-2"/>
    <n v="26432"/>
    <m/>
    <n v="1.2999999999999999E-2"/>
    <s v="H"/>
  </r>
  <r>
    <m/>
    <x v="75"/>
    <s v="DQ"/>
    <n v="504"/>
    <x v="506"/>
    <x v="0"/>
    <x v="54"/>
    <n v="5.6"/>
    <n v="8.6E-3"/>
    <n v="8.6E-3"/>
    <n v="26432"/>
    <m/>
    <n v="1.2999999999999999E-2"/>
    <s v="A"/>
  </r>
  <r>
    <m/>
    <x v="75"/>
    <s v="DQ"/>
    <n v="504"/>
    <x v="506"/>
    <x v="0"/>
    <x v="54"/>
    <n v="5.6"/>
    <n v="1.5299999999999999E-2"/>
    <n v="1.5299999999999999E-2"/>
    <n v="26433"/>
    <m/>
    <n v="1.0999999999999999E-2"/>
    <s v="F"/>
  </r>
  <r>
    <m/>
    <x v="75"/>
    <s v="DQ"/>
    <n v="504"/>
    <x v="506"/>
    <x v="0"/>
    <x v="54"/>
    <n v="5.6"/>
    <n v="1.43E-2"/>
    <n v="1.43E-2"/>
    <n v="26433"/>
    <m/>
    <n v="1.0999999999999999E-2"/>
    <s v="E"/>
  </r>
  <r>
    <m/>
    <x v="75"/>
    <s v="DQ"/>
    <n v="504"/>
    <x v="506"/>
    <x v="0"/>
    <x v="54"/>
    <n v="5.6"/>
    <n v="8.0999999999999996E-3"/>
    <n v="8.0999999999999996E-3"/>
    <n v="26433"/>
    <m/>
    <n v="1.0999999999999999E-2"/>
    <s v="A"/>
  </r>
  <r>
    <m/>
    <x v="75"/>
    <s v="DQ"/>
    <n v="504"/>
    <x v="506"/>
    <x v="0"/>
    <x v="54"/>
    <n v="5.6"/>
    <n v="1.35E-2"/>
    <n v="1.35E-2"/>
    <n v="26433"/>
    <m/>
    <n v="1.0999999999999999E-2"/>
    <s v="E"/>
  </r>
  <r>
    <m/>
    <x v="75"/>
    <s v="DQ"/>
    <n v="504"/>
    <x v="506"/>
    <x v="0"/>
    <x v="54"/>
    <n v="5.6"/>
    <n v="1.55E-2"/>
    <n v="1.55E-2"/>
    <n v="26433"/>
    <m/>
    <n v="1.0999999999999999E-2"/>
    <s v="F"/>
  </r>
  <r>
    <m/>
    <x v="75"/>
    <s v="DQ"/>
    <n v="504"/>
    <x v="506"/>
    <x v="0"/>
    <x v="54"/>
    <n v="5.6"/>
    <n v="1.4999999999999999E-2"/>
    <n v="1.4999999999999999E-2"/>
    <n v="26433"/>
    <m/>
    <n v="1.0999999999999999E-2"/>
    <s v="F"/>
  </r>
  <r>
    <m/>
    <x v="75"/>
    <s v="DQ"/>
    <n v="504"/>
    <x v="506"/>
    <x v="0"/>
    <x v="54"/>
    <n v="5.6"/>
    <n v="1.7500000000000002E-2"/>
    <n v="1.7500000000000002E-2"/>
    <n v="26433"/>
    <m/>
    <n v="1.0999999999999999E-2"/>
    <s v="G"/>
  </r>
  <r>
    <m/>
    <x v="78"/>
    <s v="FRENTE"/>
    <n v="505"/>
    <x v="507"/>
    <x v="0"/>
    <x v="54"/>
    <n v="5.6"/>
    <n v="8.6E-3"/>
    <n v="8.6E-3"/>
    <n v="26434"/>
    <m/>
    <n v="1.0999999999999999E-2"/>
    <s v="A"/>
  </r>
  <r>
    <m/>
    <x v="78"/>
    <s v="FRENTE"/>
    <n v="505"/>
    <x v="507"/>
    <x v="0"/>
    <x v="54"/>
    <n v="5.6"/>
    <n v="9.4999999999999998E-3"/>
    <n v="9.4999999999999998E-3"/>
    <n v="26434"/>
    <m/>
    <n v="1.0999999999999999E-2"/>
    <s v="B"/>
  </r>
  <r>
    <m/>
    <x v="78"/>
    <s v="FRENTE"/>
    <n v="505"/>
    <x v="507"/>
    <x v="0"/>
    <x v="54"/>
    <n v="5.6"/>
    <n v="2.1299999999999999E-2"/>
    <n v="2.1299999999999999E-2"/>
    <n v="26434"/>
    <m/>
    <n v="1.0999999999999999E-2"/>
    <s v="I"/>
  </r>
  <r>
    <m/>
    <x v="78"/>
    <s v="FRENTE"/>
    <n v="506"/>
    <x v="508"/>
    <x v="0"/>
    <x v="54"/>
    <n v="5.6"/>
    <n v="1.2699999999999999E-2"/>
    <n v="1.2699999999999999E-2"/>
    <n v="26434"/>
    <m/>
    <n v="1.2999999999999999E-2"/>
    <s v="D"/>
  </r>
  <r>
    <m/>
    <x v="78"/>
    <s v="FRENTE"/>
    <n v="506"/>
    <x v="508"/>
    <x v="0"/>
    <x v="54"/>
    <n v="5.6"/>
    <n v="2.1399999999999999E-2"/>
    <n v="2.1399999999999999E-2"/>
    <n v="26434"/>
    <m/>
    <n v="1.2999999999999999E-2"/>
    <s v="I"/>
  </r>
  <r>
    <m/>
    <x v="78"/>
    <s v="FRENTE"/>
    <n v="506"/>
    <x v="508"/>
    <x v="0"/>
    <x v="54"/>
    <n v="5.6"/>
    <n v="1.35E-2"/>
    <n v="1.35E-2"/>
    <n v="26434"/>
    <m/>
    <n v="1.2999999999999999E-2"/>
    <s v="E"/>
  </r>
  <r>
    <m/>
    <x v="70"/>
    <s v="LEVANTE"/>
    <n v="509"/>
    <x v="509"/>
    <x v="0"/>
    <x v="54"/>
    <n v="5.6"/>
    <n v="4.36E-2"/>
    <n v="3.6999999999999998E-2"/>
    <n v="26435"/>
    <n v="0.03"/>
    <n v="1.4E-2"/>
    <s v="L"/>
  </r>
  <r>
    <m/>
    <x v="70"/>
    <s v="LEVANTE"/>
    <n v="509"/>
    <x v="509"/>
    <x v="0"/>
    <x v="54"/>
    <n v="5.6"/>
    <n v="1.9599999999999999E-2"/>
    <n v="1.9599999999999999E-2"/>
    <n v="26435"/>
    <n v="1.9599999999999999E-2"/>
    <n v="1.4E-2"/>
    <s v="H"/>
  </r>
  <r>
    <m/>
    <x v="70"/>
    <s v="LEVANTE"/>
    <n v="509"/>
    <x v="509"/>
    <x v="0"/>
    <x v="54"/>
    <n v="5.6"/>
    <n v="2.1399999999999999E-2"/>
    <n v="2.1399999999999999E-2"/>
    <n v="26435"/>
    <n v="2.1399999999999999E-2"/>
    <n v="1.4E-2"/>
    <s v="I"/>
  </r>
  <r>
    <m/>
    <x v="70"/>
    <s v="LEVANTE"/>
    <n v="509"/>
    <x v="509"/>
    <x v="0"/>
    <x v="54"/>
    <n v="5.6"/>
    <n v="2.29E-2"/>
    <n v="2.29E-2"/>
    <n v="26435"/>
    <n v="2.29E-2"/>
    <n v="1.4E-2"/>
    <s v="J"/>
  </r>
  <r>
    <m/>
    <x v="70"/>
    <s v="LEVANTE"/>
    <n v="509"/>
    <x v="509"/>
    <x v="0"/>
    <x v="54"/>
    <n v="5.6"/>
    <n v="2.93E-2"/>
    <n v="2.93E-2"/>
    <n v="26435"/>
    <n v="2.93E-2"/>
    <n v="1.4E-2"/>
    <s v="L"/>
  </r>
  <r>
    <m/>
    <x v="70"/>
    <s v="LEVANTE"/>
    <n v="509"/>
    <x v="509"/>
    <x v="0"/>
    <x v="54"/>
    <n v="5.6"/>
    <n v="1.9400000000000001E-2"/>
    <n v="1.9400000000000001E-2"/>
    <n v="26435"/>
    <n v="1.9400000000000001E-2"/>
    <n v="1.4E-2"/>
    <s v="H"/>
  </r>
  <r>
    <m/>
    <x v="77"/>
    <s v="LEVANTE"/>
    <n v="510"/>
    <x v="510"/>
    <x v="0"/>
    <x v="54"/>
    <n v="5.6"/>
    <n v="1.84E-2"/>
    <n v="1.84E-2"/>
    <n v="26435"/>
    <m/>
    <n v="1.0999999999999999E-2"/>
    <s v="G"/>
  </r>
  <r>
    <m/>
    <x v="77"/>
    <s v="LEVANTE"/>
    <n v="510"/>
    <x v="510"/>
    <x v="0"/>
    <x v="54"/>
    <n v="5.6"/>
    <n v="5.7000000000000002E-3"/>
    <n v="5.7000000000000002E-3"/>
    <n v="26435"/>
    <m/>
    <n v="1.0999999999999999E-2"/>
    <s v="Descarte"/>
  </r>
  <r>
    <m/>
    <x v="77"/>
    <s v="LEVANTE"/>
    <n v="511"/>
    <x v="511"/>
    <x v="3"/>
    <x v="54"/>
    <n v="5.6"/>
    <n v="1.4E-2"/>
    <n v="1.4E-2"/>
    <n v="26436"/>
    <m/>
    <n v="1.0999999999999999E-2"/>
    <s v="E"/>
  </r>
  <r>
    <m/>
    <x v="77"/>
    <s v="LEVANTE"/>
    <n v="511"/>
    <x v="511"/>
    <x v="3"/>
    <x v="54"/>
    <n v="5.6"/>
    <n v="1.4500000000000001E-2"/>
    <n v="1.4500000000000001E-2"/>
    <n v="26436"/>
    <m/>
    <n v="1.0999999999999999E-2"/>
    <s v="E"/>
  </r>
  <r>
    <m/>
    <x v="82"/>
    <s v="FRENTE"/>
    <n v="512"/>
    <x v="512"/>
    <x v="3"/>
    <x v="54"/>
    <n v="5.6"/>
    <n v="3.1300000000000001E-2"/>
    <n v="3.1300000000000001E-2"/>
    <n v="26437"/>
    <n v="0.03"/>
    <n v="1.4E-2"/>
    <s v="L"/>
  </r>
  <r>
    <m/>
    <x v="82"/>
    <s v="FRENTE"/>
    <n v="512"/>
    <x v="512"/>
    <x v="3"/>
    <x v="54"/>
    <n v="5.6"/>
    <n v="1.7399999999999999E-2"/>
    <n v="1.7399999999999999E-2"/>
    <n v="26437"/>
    <n v="1.7399999999999999E-2"/>
    <n v="1.4E-2"/>
    <s v="F"/>
  </r>
  <r>
    <m/>
    <x v="82"/>
    <s v="FRENTE"/>
    <n v="512"/>
    <x v="512"/>
    <x v="3"/>
    <x v="54"/>
    <n v="5.6"/>
    <n v="2.0199999999999999E-2"/>
    <n v="2.0199999999999999E-2"/>
    <n v="26437"/>
    <n v="2.0199999999999999E-2"/>
    <n v="1.4E-2"/>
    <s v="H"/>
  </r>
  <r>
    <m/>
    <x v="82"/>
    <s v="FRENTE"/>
    <n v="512"/>
    <x v="512"/>
    <x v="3"/>
    <x v="54"/>
    <n v="5.6"/>
    <n v="1.1599999999999999E-2"/>
    <n v="1.1599999999999999E-2"/>
    <n v="26437"/>
    <n v="1.1599999999999999E-2"/>
    <n v="1.4E-2"/>
    <s v="C"/>
  </r>
  <r>
    <m/>
    <x v="75"/>
    <s v="DQ"/>
    <n v="513"/>
    <x v="513"/>
    <x v="3"/>
    <x v="54"/>
    <n v="5.6"/>
    <n v="1.84E-2"/>
    <n v="1.84E-2"/>
    <n v="26438"/>
    <m/>
    <n v="0.01"/>
    <s v="G"/>
  </r>
  <r>
    <m/>
    <x v="75"/>
    <s v="DQ"/>
    <n v="513"/>
    <x v="513"/>
    <x v="3"/>
    <x v="54"/>
    <n v="5.6"/>
    <n v="9.9000000000000008E-3"/>
    <n v="9.9000000000000008E-3"/>
    <n v="26438"/>
    <m/>
    <n v="0.01"/>
    <s v="B"/>
  </r>
  <r>
    <m/>
    <x v="75"/>
    <s v="DQ"/>
    <n v="513"/>
    <x v="513"/>
    <x v="3"/>
    <x v="54"/>
    <n v="5.6"/>
    <n v="1.09E-2"/>
    <n v="1.09E-2"/>
    <n v="26438"/>
    <m/>
    <n v="0.01"/>
    <s v="C"/>
  </r>
  <r>
    <m/>
    <x v="83"/>
    <s v="DQ"/>
    <n v="514"/>
    <x v="514"/>
    <x v="3"/>
    <x v="54"/>
    <n v="5.6"/>
    <n v="4.2000000000000003E-2"/>
    <n v="3.6999999999999998E-2"/>
    <n v="26438"/>
    <n v="0.03"/>
    <n v="1.2999999999999999E-2"/>
    <s v="L"/>
  </r>
  <r>
    <m/>
    <x v="83"/>
    <s v="DQ"/>
    <n v="514"/>
    <x v="514"/>
    <x v="3"/>
    <x v="54"/>
    <n v="5.6"/>
    <n v="1.1900000000000001E-2"/>
    <n v="1.1900000000000001E-2"/>
    <n v="26438"/>
    <n v="1.1900000000000001E-2"/>
    <n v="1.2999999999999999E-2"/>
    <s v="C"/>
  </r>
  <r>
    <m/>
    <x v="83"/>
    <s v="DQ"/>
    <n v="514"/>
    <x v="514"/>
    <x v="3"/>
    <x v="54"/>
    <n v="5.6"/>
    <n v="8.0000000000000002E-3"/>
    <n v="8.0000000000000002E-3"/>
    <n v="26438"/>
    <n v="8.0000000000000002E-3"/>
    <n v="1.2999999999999999E-2"/>
    <s v="A"/>
  </r>
  <r>
    <m/>
    <x v="83"/>
    <s v="DQ"/>
    <n v="514"/>
    <x v="514"/>
    <x v="3"/>
    <x v="54"/>
    <n v="5.6"/>
    <n v="8.3999999999999995E-3"/>
    <n v="8.3999999999999995E-3"/>
    <n v="26438"/>
    <n v="8.3999999999999995E-3"/>
    <n v="1.2999999999999999E-2"/>
    <s v="A"/>
  </r>
  <r>
    <m/>
    <x v="78"/>
    <s v="FRENTE"/>
    <n v="515"/>
    <x v="515"/>
    <x v="3"/>
    <x v="54"/>
    <n v="5.6"/>
    <n v="1.5699999999999999E-2"/>
    <n v="1.5699999999999999E-2"/>
    <n v="26436"/>
    <m/>
    <n v="1.2E-2"/>
    <s v="F"/>
  </r>
  <r>
    <m/>
    <x v="78"/>
    <s v="FRENTE"/>
    <n v="515"/>
    <x v="515"/>
    <x v="3"/>
    <x v="54"/>
    <n v="5.6"/>
    <n v="8.3999999999999995E-3"/>
    <n v="8.3999999999999995E-3"/>
    <n v="26436"/>
    <m/>
    <n v="1.2E-2"/>
    <s v="A"/>
  </r>
  <r>
    <m/>
    <x v="78"/>
    <s v="FRENTE"/>
    <n v="515"/>
    <x v="515"/>
    <x v="3"/>
    <x v="54"/>
    <n v="5.6"/>
    <n v="2.1299999999999999E-2"/>
    <n v="2.1299999999999999E-2"/>
    <n v="26436"/>
    <m/>
    <n v="1.2E-2"/>
    <s v="I"/>
  </r>
  <r>
    <m/>
    <x v="82"/>
    <s v="FRENTE"/>
    <n v="516"/>
    <x v="516"/>
    <x v="2"/>
    <x v="55"/>
    <n v="5.6"/>
    <n v="2.1600000000000001E-2"/>
    <n v="2.1600000000000001E-2"/>
    <n v="26440"/>
    <m/>
    <n v="1.4999999999999999E-2"/>
    <s v="I"/>
  </r>
  <r>
    <m/>
    <x v="82"/>
    <s v="FRENTE"/>
    <n v="516"/>
    <x v="516"/>
    <x v="2"/>
    <x v="55"/>
    <n v="5.6"/>
    <n v="1.66E-2"/>
    <n v="1.66E-2"/>
    <n v="26440"/>
    <m/>
    <n v="1.4999999999999999E-2"/>
    <s v="F"/>
  </r>
  <r>
    <m/>
    <x v="82"/>
    <s v="FRENTE"/>
    <n v="516"/>
    <x v="516"/>
    <x v="2"/>
    <x v="55"/>
    <n v="5.6"/>
    <n v="2.0799999999999999E-2"/>
    <n v="2.0799999999999999E-2"/>
    <n v="26440"/>
    <m/>
    <n v="1.4999999999999999E-2"/>
    <s v="H"/>
  </r>
  <r>
    <m/>
    <x v="84"/>
    <s v="RT"/>
    <n v="517"/>
    <x v="517"/>
    <x v="2"/>
    <x v="55"/>
    <n v="5.6"/>
    <n v="1.2999999999999999E-2"/>
    <n v="1.2999999999999999E-2"/>
    <n v="26440"/>
    <m/>
    <n v="1.2E-2"/>
    <s v="D"/>
  </r>
  <r>
    <m/>
    <x v="84"/>
    <s v="RT"/>
    <n v="517"/>
    <x v="517"/>
    <x v="2"/>
    <x v="55"/>
    <n v="5.6"/>
    <n v="8.3999999999999995E-3"/>
    <n v="8.3999999999999995E-3"/>
    <n v="26440"/>
    <m/>
    <n v="1.2E-2"/>
    <s v="A"/>
  </r>
  <r>
    <m/>
    <x v="84"/>
    <s v="RT"/>
    <n v="517"/>
    <x v="517"/>
    <x v="2"/>
    <x v="55"/>
    <n v="5.6"/>
    <n v="5.3E-3"/>
    <n v="5.3E-3"/>
    <n v="26440"/>
    <m/>
    <n v="1.2E-2"/>
    <s v="Descarte"/>
  </r>
  <r>
    <m/>
    <x v="84"/>
    <s v="RT"/>
    <n v="517"/>
    <x v="517"/>
    <x v="2"/>
    <x v="55"/>
    <n v="5.6"/>
    <n v="2.23E-2"/>
    <n v="2.23E-2"/>
    <n v="26440"/>
    <m/>
    <n v="1.2E-2"/>
    <s v="I"/>
  </r>
  <r>
    <m/>
    <x v="80"/>
    <s v="FRENTE"/>
    <n v="518"/>
    <x v="518"/>
    <x v="2"/>
    <x v="55"/>
    <n v="5.6"/>
    <n v="4.7999999999999996E-3"/>
    <n v="4.7999999999999996E-3"/>
    <n v="26441"/>
    <m/>
    <n v="1.2999999999999999E-2"/>
    <s v="Descarte"/>
  </r>
  <r>
    <m/>
    <x v="78"/>
    <s v="FRENTE"/>
    <n v="519"/>
    <x v="519"/>
    <x v="2"/>
    <x v="55"/>
    <n v="5.6"/>
    <n v="8.8000000000000005E-3"/>
    <n v="8.8000000000000005E-3"/>
    <n v="26441"/>
    <m/>
    <n v="0.01"/>
    <s v="A"/>
  </r>
  <r>
    <m/>
    <x v="78"/>
    <s v="FRENTE"/>
    <n v="519"/>
    <x v="519"/>
    <x v="2"/>
    <x v="55"/>
    <n v="5.6"/>
    <n v="1.2500000000000001E-2"/>
    <n v="1.2500000000000001E-2"/>
    <n v="26441"/>
    <m/>
    <n v="0.01"/>
    <s v="D"/>
  </r>
  <r>
    <m/>
    <x v="82"/>
    <s v="FRENTE"/>
    <n v="520"/>
    <x v="520"/>
    <x v="3"/>
    <x v="55"/>
    <n v="5.6"/>
    <n v="3.04E-2"/>
    <n v="3.04E-2"/>
    <n v="26442"/>
    <m/>
    <n v="1.2E-2"/>
    <s v="L"/>
  </r>
  <r>
    <m/>
    <x v="82"/>
    <s v="FRENTE"/>
    <n v="520"/>
    <x v="520"/>
    <x v="3"/>
    <x v="55"/>
    <n v="5.6"/>
    <n v="2.3800000000000002E-2"/>
    <n v="2.3800000000000002E-2"/>
    <n v="26442"/>
    <m/>
    <n v="1.2E-2"/>
    <s v="J"/>
  </r>
  <r>
    <m/>
    <x v="82"/>
    <s v="FRENTE"/>
    <n v="520"/>
    <x v="520"/>
    <x v="3"/>
    <x v="55"/>
    <n v="5.6"/>
    <n v="2.1700000000000001E-2"/>
    <n v="2.1700000000000001E-2"/>
    <n v="26442"/>
    <m/>
    <n v="1.2E-2"/>
    <s v="I"/>
  </r>
  <r>
    <m/>
    <x v="84"/>
    <s v="RT"/>
    <n v="521"/>
    <x v="521"/>
    <x v="3"/>
    <x v="55"/>
    <n v="5.6"/>
    <n v="1.2999999999999999E-2"/>
    <n v="1.2999999999999999E-2"/>
    <n v="26444"/>
    <m/>
    <n v="1.4E-2"/>
    <s v="D"/>
  </r>
  <r>
    <m/>
    <x v="84"/>
    <s v="RT"/>
    <n v="521"/>
    <x v="521"/>
    <x v="3"/>
    <x v="55"/>
    <n v="5.6"/>
    <n v="8.8999999999999999E-3"/>
    <n v="8.8999999999999999E-3"/>
    <n v="26444"/>
    <m/>
    <n v="1.4E-2"/>
    <s v="A"/>
  </r>
  <r>
    <m/>
    <x v="84"/>
    <s v="RT"/>
    <n v="521"/>
    <x v="521"/>
    <x v="3"/>
    <x v="55"/>
    <n v="5.6"/>
    <n v="1.1900000000000001E-2"/>
    <n v="1.1900000000000001E-2"/>
    <n v="26444"/>
    <m/>
    <n v="1.4E-2"/>
    <s v="C"/>
  </r>
  <r>
    <m/>
    <x v="78"/>
    <s v="FRENTE"/>
    <n v="522"/>
    <x v="522"/>
    <x v="3"/>
    <x v="55"/>
    <n v="5.6"/>
    <n v="7.9000000000000008E-3"/>
    <n v="7.9000000000000008E-3"/>
    <n v="26443"/>
    <m/>
    <n v="8.9999999999999993E-3"/>
    <s v="A"/>
  </r>
  <r>
    <m/>
    <x v="78"/>
    <s v="FRENTE"/>
    <n v="522"/>
    <x v="522"/>
    <x v="3"/>
    <x v="55"/>
    <n v="5.6"/>
    <n v="5.3E-3"/>
    <n v="5.3E-3"/>
    <n v="26443"/>
    <m/>
    <n v="8.9999999999999993E-3"/>
    <s v="Descarte"/>
  </r>
  <r>
    <m/>
    <x v="78"/>
    <s v="FRENTE"/>
    <n v="522"/>
    <x v="522"/>
    <x v="3"/>
    <x v="55"/>
    <n v="5.6"/>
    <n v="7.3000000000000001E-3"/>
    <n v="7.3000000000000001E-3"/>
    <n v="26443"/>
    <m/>
    <n v="8.9999999999999993E-3"/>
    <s v="Reserva"/>
  </r>
  <r>
    <m/>
    <x v="78"/>
    <s v="FRENTE"/>
    <n v="522"/>
    <x v="522"/>
    <x v="3"/>
    <x v="55"/>
    <n v="5.6"/>
    <n v="4.7999999999999996E-3"/>
    <n v="4.7999999999999996E-3"/>
    <n v="26443"/>
    <m/>
    <n v="8.9999999999999993E-3"/>
    <s v="Descarte"/>
  </r>
  <r>
    <m/>
    <x v="78"/>
    <s v="FRENTE"/>
    <n v="522"/>
    <x v="522"/>
    <x v="3"/>
    <x v="55"/>
    <n v="5.6"/>
    <n v="1.04E-2"/>
    <n v="1.04E-2"/>
    <n v="26443"/>
    <m/>
    <n v="8.9999999999999993E-3"/>
    <s v="B"/>
  </r>
  <r>
    <m/>
    <x v="78"/>
    <s v="FRENTE"/>
    <n v="522"/>
    <x v="522"/>
    <x v="3"/>
    <x v="55"/>
    <n v="5.6"/>
    <n v="3.7000000000000002E-3"/>
    <n v="3.7000000000000002E-3"/>
    <n v="26443"/>
    <m/>
    <n v="8.9999999999999993E-3"/>
    <s v="Descarte"/>
  </r>
  <r>
    <m/>
    <x v="78"/>
    <s v="FRENTE"/>
    <n v="522"/>
    <x v="522"/>
    <x v="3"/>
    <x v="55"/>
    <n v="5.6"/>
    <n v="2.2000000000000001E-3"/>
    <n v="2.2000000000000001E-3"/>
    <n v="26443"/>
    <m/>
    <n v="8.9999999999999993E-3"/>
    <s v="Descarte"/>
  </r>
  <r>
    <m/>
    <x v="78"/>
    <s v="FRENTE"/>
    <n v="522"/>
    <x v="522"/>
    <x v="3"/>
    <x v="55"/>
    <n v="5.6"/>
    <n v="2.7000000000000001E-3"/>
    <n v="2.7000000000000001E-3"/>
    <n v="26443"/>
    <m/>
    <n v="8.9999999999999993E-3"/>
    <s v="Descarte"/>
  </r>
  <r>
    <m/>
    <x v="82"/>
    <s v="FRENTE"/>
    <n v="523"/>
    <x v="523"/>
    <x v="2"/>
    <x v="56"/>
    <n v="5.6"/>
    <n v="1.66E-2"/>
    <n v="1.66E-2"/>
    <n v="26448"/>
    <m/>
    <n v="1.2E-2"/>
    <s v="F"/>
  </r>
  <r>
    <m/>
    <x v="82"/>
    <s v="FRENTE"/>
    <n v="523"/>
    <x v="523"/>
    <x v="2"/>
    <x v="56"/>
    <n v="5.6"/>
    <n v="1.77E-2"/>
    <n v="1.77E-2"/>
    <n v="26448"/>
    <m/>
    <n v="1.2E-2"/>
    <s v="G"/>
  </r>
  <r>
    <m/>
    <x v="82"/>
    <s v="FRENTE"/>
    <n v="523"/>
    <x v="523"/>
    <x v="2"/>
    <x v="56"/>
    <n v="5.6"/>
    <n v="2.0400000000000001E-2"/>
    <n v="2.0400000000000001E-2"/>
    <n v="26448"/>
    <m/>
    <n v="1.2E-2"/>
    <s v="H"/>
  </r>
  <r>
    <m/>
    <x v="82"/>
    <s v="FRENTE"/>
    <n v="523"/>
    <x v="523"/>
    <x v="2"/>
    <x v="56"/>
    <n v="5.6"/>
    <n v="1.6899999999999998E-2"/>
    <n v="1.6899999999999998E-2"/>
    <n v="26448"/>
    <m/>
    <n v="1.2E-2"/>
    <s v="F"/>
  </r>
  <r>
    <m/>
    <x v="84"/>
    <s v="RT"/>
    <n v="524"/>
    <x v="524"/>
    <x v="2"/>
    <x v="56"/>
    <n v="5.6"/>
    <n v="1.2200000000000001E-2"/>
    <n v="1.2200000000000001E-2"/>
    <n v="26448"/>
    <m/>
    <n v="1.4999999999999999E-2"/>
    <s v="D"/>
  </r>
  <r>
    <m/>
    <x v="84"/>
    <s v="RT"/>
    <n v="524"/>
    <x v="524"/>
    <x v="2"/>
    <x v="56"/>
    <n v="5.6"/>
    <n v="1.4E-2"/>
    <n v="1.4E-2"/>
    <n v="26448"/>
    <m/>
    <n v="1.4999999999999999E-2"/>
    <s v="E"/>
  </r>
  <r>
    <m/>
    <x v="84"/>
    <s v="RT"/>
    <n v="524"/>
    <x v="524"/>
    <x v="2"/>
    <x v="56"/>
    <n v="5.6"/>
    <n v="9.9000000000000008E-3"/>
    <n v="9.9000000000000008E-3"/>
    <n v="26448"/>
    <m/>
    <n v="1.4999999999999999E-2"/>
    <s v="B"/>
  </r>
  <r>
    <m/>
    <x v="85"/>
    <s v="FRENTE"/>
    <n v="525"/>
    <x v="525"/>
    <x v="2"/>
    <x v="56"/>
    <n v="5.6"/>
    <n v="9.4999999999999998E-3"/>
    <n v="9.4999999999999998E-3"/>
    <n v="26449"/>
    <m/>
    <n v="1.2999999999999999E-2"/>
    <s v="B"/>
  </r>
  <r>
    <m/>
    <x v="85"/>
    <s v="FRENTE"/>
    <n v="525"/>
    <x v="525"/>
    <x v="2"/>
    <x v="56"/>
    <n v="5.6"/>
    <n v="7.4000000000000003E-3"/>
    <n v="7.4000000000000003E-3"/>
    <n v="26449"/>
    <m/>
    <n v="1.2999999999999999E-2"/>
    <s v="Reserva"/>
  </r>
  <r>
    <m/>
    <x v="85"/>
    <s v="FRENTE"/>
    <n v="525"/>
    <x v="525"/>
    <x v="2"/>
    <x v="56"/>
    <n v="5.6"/>
    <n v="7.9000000000000008E-3"/>
    <n v="7.9000000000000008E-3"/>
    <n v="26449"/>
    <m/>
    <n v="1.2999999999999999E-2"/>
    <s v="A"/>
  </r>
  <r>
    <m/>
    <x v="80"/>
    <s v="FRENTE"/>
    <n v="526"/>
    <x v="526"/>
    <x v="2"/>
    <x v="56"/>
    <n v="5.6"/>
    <n v="4.7999999999999996E-3"/>
    <n v="4.7999999999999996E-3"/>
    <n v="26449"/>
    <m/>
    <n v="1.0999999999999999E-2"/>
    <s v="Descarte"/>
  </r>
  <r>
    <m/>
    <x v="80"/>
    <s v="FRENTE"/>
    <n v="526"/>
    <x v="526"/>
    <x v="2"/>
    <x v="56"/>
    <n v="5.6"/>
    <n v="1.6299999999999999E-2"/>
    <n v="1.6299999999999999E-2"/>
    <n v="26449"/>
    <m/>
    <n v="1.0999999999999999E-2"/>
    <s v="F"/>
  </r>
  <r>
    <m/>
    <x v="82"/>
    <s v="FRENTE"/>
    <n v="527"/>
    <x v="527"/>
    <x v="3"/>
    <x v="56"/>
    <n v="5.6"/>
    <n v="2.3999999999999998E-3"/>
    <n v="2.3999999999999998E-3"/>
    <n v="26450"/>
    <m/>
    <n v="1.4999999999999999E-2"/>
    <s v="Descarte"/>
  </r>
  <r>
    <m/>
    <x v="82"/>
    <s v="FRENTE"/>
    <n v="527"/>
    <x v="527"/>
    <x v="3"/>
    <x v="56"/>
    <n v="5.6"/>
    <n v="8.3000000000000001E-3"/>
    <n v="8.3000000000000001E-3"/>
    <n v="26450"/>
    <m/>
    <n v="1.4999999999999999E-2"/>
    <s v="A"/>
  </r>
  <r>
    <m/>
    <x v="82"/>
    <s v="FRENTE"/>
    <n v="527"/>
    <x v="527"/>
    <x v="3"/>
    <x v="56"/>
    <n v="5.6"/>
    <n v="1.77E-2"/>
    <n v="1.77E-2"/>
    <n v="26450"/>
    <m/>
    <n v="1.4999999999999999E-2"/>
    <s v="G"/>
  </r>
  <r>
    <m/>
    <x v="82"/>
    <s v="FRENTE"/>
    <n v="527"/>
    <x v="527"/>
    <x v="3"/>
    <x v="56"/>
    <n v="5.6"/>
    <n v="1.7999999999999999E-2"/>
    <n v="1.7999999999999999E-2"/>
    <n v="26450"/>
    <m/>
    <n v="1.4999999999999999E-2"/>
    <s v="G"/>
  </r>
  <r>
    <m/>
    <x v="82"/>
    <s v="FRENTE"/>
    <n v="527"/>
    <x v="527"/>
    <x v="3"/>
    <x v="56"/>
    <n v="5.6"/>
    <n v="3.2800000000000003E-2"/>
    <n v="3.2800000000000003E-2"/>
    <n v="26450"/>
    <m/>
    <n v="1.4999999999999999E-2"/>
    <s v="L"/>
  </r>
  <r>
    <m/>
    <x v="85"/>
    <s v="FRENTE"/>
    <n v="528"/>
    <x v="528"/>
    <x v="3"/>
    <x v="56"/>
    <n v="5.6"/>
    <n v="8.8000000000000005E-3"/>
    <n v="8.8000000000000005E-3"/>
    <n v="26451"/>
    <m/>
    <n v="1.2999999999999999E-2"/>
    <s v="A"/>
  </r>
  <r>
    <m/>
    <x v="85"/>
    <s v="FRENTE"/>
    <n v="528"/>
    <x v="528"/>
    <x v="3"/>
    <x v="56"/>
    <n v="5.6"/>
    <n v="8.6E-3"/>
    <n v="8.6E-3"/>
    <n v="26451"/>
    <m/>
    <n v="1.2999999999999999E-2"/>
    <s v="A"/>
  </r>
  <r>
    <m/>
    <x v="85"/>
    <s v="FRENTE"/>
    <n v="528"/>
    <x v="528"/>
    <x v="3"/>
    <x v="56"/>
    <n v="5.6"/>
    <n v="1.43E-2"/>
    <n v="1.43E-2"/>
    <n v="26451"/>
    <m/>
    <n v="1.2999999999999999E-2"/>
    <s v="E"/>
  </r>
  <r>
    <m/>
    <x v="85"/>
    <s v="FRENTE"/>
    <n v="528"/>
    <x v="528"/>
    <x v="3"/>
    <x v="56"/>
    <n v="5.6"/>
    <n v="6.4999999999999997E-3"/>
    <n v="6.4999999999999997E-3"/>
    <n v="26451"/>
    <m/>
    <n v="1.2999999999999999E-2"/>
    <s v="Reserva"/>
  </r>
  <r>
    <m/>
    <x v="46"/>
    <s v="LEVANTE"/>
    <n v="529"/>
    <x v="529"/>
    <x v="3"/>
    <x v="56"/>
    <n v="5.6"/>
    <n v="6.4999999999999997E-3"/>
    <n v="6.4999999999999997E-3"/>
    <n v="26452"/>
    <m/>
    <n v="0.01"/>
    <s v="Reserva"/>
  </r>
  <r>
    <m/>
    <x v="46"/>
    <s v="LEVANTE"/>
    <n v="529"/>
    <x v="529"/>
    <x v="3"/>
    <x v="56"/>
    <n v="5.6"/>
    <n v="8.3000000000000001E-3"/>
    <n v="8.3000000000000001E-3"/>
    <n v="26452"/>
    <m/>
    <n v="0.01"/>
    <s v="A"/>
  </r>
  <r>
    <m/>
    <x v="46"/>
    <s v="LEVANTE"/>
    <n v="529"/>
    <x v="529"/>
    <x v="3"/>
    <x v="56"/>
    <n v="5.6"/>
    <n v="8.3000000000000001E-3"/>
    <n v="8.3000000000000001E-3"/>
    <n v="26452"/>
    <m/>
    <n v="0.01"/>
    <s v="A"/>
  </r>
  <r>
    <m/>
    <x v="46"/>
    <s v="LEVANTE"/>
    <n v="529"/>
    <x v="529"/>
    <x v="3"/>
    <x v="56"/>
    <n v="5.6"/>
    <n v="9.2999999999999992E-3"/>
    <n v="9.2999999999999992E-3"/>
    <n v="26452"/>
    <m/>
    <n v="0.01"/>
    <s v="B"/>
  </r>
  <r>
    <m/>
    <x v="46"/>
    <s v="LEVANTE"/>
    <n v="529"/>
    <x v="529"/>
    <x v="3"/>
    <x v="56"/>
    <n v="5.6"/>
    <n v="8.8999999999999999E-3"/>
    <n v="8.8999999999999999E-3"/>
    <n v="26452"/>
    <m/>
    <n v="0.01"/>
    <s v="A"/>
  </r>
  <r>
    <m/>
    <x v="85"/>
    <s v="FRENTE"/>
    <n v="530"/>
    <x v="530"/>
    <x v="4"/>
    <x v="56"/>
    <n v="5.6"/>
    <n v="2.2700000000000001E-2"/>
    <n v="2.2700000000000001E-2"/>
    <n v="26455"/>
    <m/>
    <n v="8.9999999999999993E-3"/>
    <s v="J"/>
  </r>
  <r>
    <m/>
    <x v="85"/>
    <s v="FRENTE"/>
    <n v="530"/>
    <x v="530"/>
    <x v="4"/>
    <x v="56"/>
    <n v="5.6"/>
    <n v="8.8999999999999999E-3"/>
    <n v="8.8999999999999999E-3"/>
    <n v="26455"/>
    <m/>
    <n v="8.9999999999999993E-3"/>
    <s v="A"/>
  </r>
  <r>
    <m/>
    <x v="85"/>
    <s v="FRENTE"/>
    <n v="530"/>
    <x v="530"/>
    <x v="4"/>
    <x v="56"/>
    <n v="5.6"/>
    <n v="1.2999999999999999E-2"/>
    <n v="1.2999999999999999E-2"/>
    <n v="26455"/>
    <m/>
    <n v="8.9999999999999993E-3"/>
    <s v="D"/>
  </r>
  <r>
    <m/>
    <x v="82"/>
    <s v="FRENTE"/>
    <n v="531"/>
    <x v="531"/>
    <x v="4"/>
    <x v="56"/>
    <n v="5.6"/>
    <n v="1.77E-2"/>
    <n v="1.77E-2"/>
    <n v="26455"/>
    <m/>
    <n v="0.01"/>
    <s v="G"/>
  </r>
  <r>
    <m/>
    <x v="82"/>
    <s v="FRENTE"/>
    <n v="531"/>
    <x v="531"/>
    <x v="4"/>
    <x v="56"/>
    <n v="5.6"/>
    <n v="1.35E-2"/>
    <n v="1.35E-2"/>
    <n v="26455"/>
    <m/>
    <n v="0.01"/>
    <s v="E"/>
  </r>
  <r>
    <m/>
    <x v="82"/>
    <s v="FRENTE"/>
    <n v="531"/>
    <x v="531"/>
    <x v="4"/>
    <x v="56"/>
    <n v="5.6"/>
    <n v="1.2E-2"/>
    <n v="1.2E-2"/>
    <n v="26455"/>
    <m/>
    <n v="0.01"/>
    <s v="D"/>
  </r>
  <r>
    <m/>
    <x v="82"/>
    <s v="FRENTE"/>
    <n v="531"/>
    <x v="531"/>
    <x v="4"/>
    <x v="56"/>
    <n v="5.6"/>
    <n v="1.29E-2"/>
    <n v="1.29E-2"/>
    <n v="26455"/>
    <m/>
    <n v="0.01"/>
    <s v="D"/>
  </r>
  <r>
    <m/>
    <x v="82"/>
    <s v="FRENTE"/>
    <n v="531"/>
    <x v="531"/>
    <x v="4"/>
    <x v="56"/>
    <n v="5.6"/>
    <n v="1.2500000000000001E-2"/>
    <n v="1.2500000000000001E-2"/>
    <n v="26455"/>
    <m/>
    <n v="0.01"/>
    <s v="D"/>
  </r>
  <r>
    <m/>
    <x v="46"/>
    <s v="LEVANTE"/>
    <n v="532"/>
    <x v="532"/>
    <x v="4"/>
    <x v="56"/>
    <n v="5.6"/>
    <n v="1.7100000000000001E-2"/>
    <n v="1.7100000000000001E-2"/>
    <n v="26456"/>
    <m/>
    <n v="1.4E-2"/>
    <s v="F"/>
  </r>
  <r>
    <m/>
    <x v="46"/>
    <s v="LEVANTE"/>
    <n v="532"/>
    <x v="532"/>
    <x v="4"/>
    <x v="56"/>
    <n v="5.6"/>
    <n v="1.5100000000000001E-2"/>
    <n v="1.5100000000000001E-2"/>
    <n v="26456"/>
    <m/>
    <n v="1.4E-2"/>
    <s v="F"/>
  </r>
  <r>
    <m/>
    <x v="46"/>
    <s v="LEVANTE"/>
    <n v="532"/>
    <x v="532"/>
    <x v="4"/>
    <x v="56"/>
    <n v="5.6"/>
    <n v="1.52E-2"/>
    <n v="1.52E-2"/>
    <n v="26456"/>
    <m/>
    <n v="1.4E-2"/>
    <s v="F"/>
  </r>
  <r>
    <m/>
    <x v="46"/>
    <s v="LEVANTE"/>
    <n v="532"/>
    <x v="532"/>
    <x v="4"/>
    <x v="56"/>
    <n v="5.6"/>
    <n v="6.3E-3"/>
    <n v="6.3E-3"/>
    <n v="26456"/>
    <m/>
    <n v="1.4E-2"/>
    <s v="Reserva"/>
  </r>
  <r>
    <m/>
    <x v="60"/>
    <s v="FRENTE"/>
    <n v="533"/>
    <x v="533"/>
    <x v="4"/>
    <x v="56"/>
    <n v="5.6"/>
    <n v="1.3100000000000001E-2"/>
    <n v="1.3100000000000001E-2"/>
    <n v="26456"/>
    <m/>
    <n v="1.2E-2"/>
    <s v="D"/>
  </r>
  <r>
    <m/>
    <x v="60"/>
    <s v="FRENTE"/>
    <n v="533"/>
    <x v="533"/>
    <x v="4"/>
    <x v="56"/>
    <n v="5.6"/>
    <n v="1.35E-2"/>
    <n v="1.35E-2"/>
    <n v="26456"/>
    <m/>
    <n v="1.2E-2"/>
    <s v="E"/>
  </r>
  <r>
    <m/>
    <x v="60"/>
    <s v="FRENTE"/>
    <n v="533"/>
    <x v="533"/>
    <x v="4"/>
    <x v="56"/>
    <n v="5.6"/>
    <n v="2.58E-2"/>
    <n v="2.58E-2"/>
    <n v="26456"/>
    <m/>
    <n v="1.2E-2"/>
    <s v="K"/>
  </r>
  <r>
    <m/>
    <x v="85"/>
    <s v="FRENTE"/>
    <n v="534"/>
    <x v="534"/>
    <x v="5"/>
    <x v="56"/>
    <n v="5.6"/>
    <n v="9.1999999999999998E-3"/>
    <n v="9.1999999999999998E-3"/>
    <n v="26457"/>
    <m/>
    <n v="0.01"/>
    <s v="B"/>
  </r>
  <r>
    <m/>
    <x v="85"/>
    <s v="FRENTE"/>
    <n v="534"/>
    <x v="534"/>
    <x v="5"/>
    <x v="56"/>
    <n v="5.6"/>
    <n v="1.04E-2"/>
    <n v="1.04E-2"/>
    <n v="26457"/>
    <m/>
    <n v="0.01"/>
    <s v="B"/>
  </r>
  <r>
    <m/>
    <x v="85"/>
    <s v="FRENTE"/>
    <n v="534"/>
    <x v="534"/>
    <x v="5"/>
    <x v="56"/>
    <n v="5.6"/>
    <n v="1.2500000000000001E-2"/>
    <n v="1.2500000000000001E-2"/>
    <n v="26457"/>
    <m/>
    <n v="0.01"/>
    <s v="D"/>
  </r>
  <r>
    <m/>
    <x v="85"/>
    <s v="FRENTE"/>
    <n v="534"/>
    <x v="534"/>
    <x v="5"/>
    <x v="56"/>
    <n v="5.6"/>
    <n v="9.4999999999999998E-3"/>
    <n v="9.4999999999999998E-3"/>
    <n v="26457"/>
    <m/>
    <n v="0.01"/>
    <s v="B"/>
  </r>
  <r>
    <m/>
    <x v="82"/>
    <s v="FRENTE"/>
    <n v="535"/>
    <x v="535"/>
    <x v="5"/>
    <x v="56"/>
    <n v="5.6"/>
    <n v="3.2000000000000001E-2"/>
    <n v="3.2000000000000001E-2"/>
    <n v="26457"/>
    <n v="0.03"/>
    <n v="1.7000000000000001E-2"/>
    <s v="L"/>
  </r>
  <r>
    <m/>
    <x v="82"/>
    <s v="FRENTE"/>
    <n v="535"/>
    <x v="535"/>
    <x v="5"/>
    <x v="56"/>
    <n v="5.6"/>
    <n v="4.1500000000000002E-2"/>
    <n v="3.6999999999999998E-2"/>
    <n v="26457"/>
    <n v="0.03"/>
    <n v="1.7000000000000001E-2"/>
    <s v="L"/>
  </r>
  <r>
    <m/>
    <x v="82"/>
    <s v="FRENTE"/>
    <n v="535"/>
    <x v="535"/>
    <x v="5"/>
    <x v="56"/>
    <n v="5.6"/>
    <n v="1.4500000000000001E-2"/>
    <n v="1.4500000000000001E-2"/>
    <n v="26457"/>
    <n v="1.4500000000000001E-2"/>
    <n v="1.7000000000000001E-2"/>
    <s v="E"/>
  </r>
  <r>
    <m/>
    <x v="82"/>
    <s v="FRENTE"/>
    <n v="536"/>
    <x v="536"/>
    <x v="2"/>
    <x v="57"/>
    <n v="5.6"/>
    <n v="1.55E-2"/>
    <n v="1.55E-2"/>
    <n v="26458"/>
    <m/>
    <n v="1.2E-2"/>
    <s v="F"/>
  </r>
  <r>
    <m/>
    <x v="82"/>
    <s v="FRENTE"/>
    <n v="536"/>
    <x v="536"/>
    <x v="2"/>
    <x v="57"/>
    <n v="5.6"/>
    <n v="1.4E-2"/>
    <n v="1.4E-2"/>
    <n v="26458"/>
    <m/>
    <n v="1.2E-2"/>
    <s v="E"/>
  </r>
  <r>
    <m/>
    <x v="82"/>
    <s v="FRENTE"/>
    <n v="536"/>
    <x v="536"/>
    <x v="2"/>
    <x v="57"/>
    <n v="5.6"/>
    <n v="1.0999999999999999E-2"/>
    <n v="1.0999999999999999E-2"/>
    <n v="26458"/>
    <m/>
    <n v="1.2E-2"/>
    <s v="C"/>
  </r>
  <r>
    <m/>
    <x v="86"/>
    <s v="LEVANTE"/>
    <n v="537"/>
    <x v="537"/>
    <x v="2"/>
    <x v="57"/>
    <n v="5.6"/>
    <n v="1.2500000000000001E-2"/>
    <n v="1.2500000000000001E-2"/>
    <n v="26458"/>
    <m/>
    <n v="1.2999999999999999E-2"/>
    <s v="D"/>
  </r>
  <r>
    <m/>
    <x v="86"/>
    <s v="LEVANTE"/>
    <n v="537"/>
    <x v="537"/>
    <x v="2"/>
    <x v="57"/>
    <n v="5.6"/>
    <n v="1.15E-2"/>
    <n v="1.15E-2"/>
    <n v="26458"/>
    <m/>
    <n v="1.2999999999999999E-2"/>
    <s v="C"/>
  </r>
  <r>
    <m/>
    <x v="86"/>
    <s v="LEVANTE"/>
    <n v="537"/>
    <x v="537"/>
    <x v="2"/>
    <x v="57"/>
    <n v="5.6"/>
    <n v="1.2999999999999999E-2"/>
    <n v="1.2999999999999999E-2"/>
    <n v="26458"/>
    <m/>
    <n v="1.2999999999999999E-2"/>
    <s v="D"/>
  </r>
  <r>
    <m/>
    <x v="86"/>
    <s v="LEVANTE"/>
    <n v="537"/>
    <x v="537"/>
    <x v="2"/>
    <x v="57"/>
    <n v="5.6"/>
    <n v="1.15E-2"/>
    <n v="1.15E-2"/>
    <n v="26458"/>
    <m/>
    <n v="1.2999999999999999E-2"/>
    <s v="C"/>
  </r>
  <r>
    <m/>
    <x v="86"/>
    <s v="LEVANTE"/>
    <n v="537"/>
    <x v="537"/>
    <x v="2"/>
    <x v="57"/>
    <n v="5.6"/>
    <n v="1.04E-2"/>
    <n v="1.04E-2"/>
    <n v="26458"/>
    <m/>
    <n v="1.2999999999999999E-2"/>
    <s v="B"/>
  </r>
  <r>
    <m/>
    <x v="85"/>
    <s v="FRENTE"/>
    <n v="538"/>
    <x v="538"/>
    <x v="2"/>
    <x v="57"/>
    <n v="5.6"/>
    <n v="4.4000000000000003E-3"/>
    <n v="4.4000000000000003E-3"/>
    <n v="26459"/>
    <m/>
    <n v="7.0000000000000001E-3"/>
    <s v="Descarte"/>
  </r>
  <r>
    <m/>
    <x v="70"/>
    <s v="LEVANTE"/>
    <n v="539"/>
    <x v="539"/>
    <x v="2"/>
    <x v="57"/>
    <n v="5.6"/>
    <n v="6.8999999999999999E-3"/>
    <n v="6.8999999999999999E-3"/>
    <n v="26459"/>
    <m/>
    <n v="1.4999999999999999E-2"/>
    <s v="Reserva"/>
  </r>
  <r>
    <m/>
    <x v="70"/>
    <s v="LEVANTE"/>
    <n v="539"/>
    <x v="539"/>
    <x v="2"/>
    <x v="57"/>
    <n v="5.6"/>
    <n v="1.52E-2"/>
    <n v="1.52E-2"/>
    <n v="26459"/>
    <m/>
    <n v="1.4999999999999999E-2"/>
    <s v="F"/>
  </r>
  <r>
    <m/>
    <x v="70"/>
    <s v="LEVANTE"/>
    <n v="539"/>
    <x v="539"/>
    <x v="2"/>
    <x v="57"/>
    <n v="5.6"/>
    <n v="1.55E-2"/>
    <n v="1.55E-2"/>
    <n v="26459"/>
    <m/>
    <n v="1.4999999999999999E-2"/>
    <s v="F"/>
  </r>
  <r>
    <m/>
    <x v="86"/>
    <s v="LEVANTE"/>
    <n v="540"/>
    <x v="540"/>
    <x v="3"/>
    <x v="57"/>
    <n v="5.6"/>
    <n v="1.1900000000000001E-2"/>
    <n v="1.1900000000000001E-2"/>
    <n v="26460"/>
    <m/>
    <n v="1.4999999999999999E-2"/>
    <s v="C"/>
  </r>
  <r>
    <m/>
    <x v="86"/>
    <s v="LEVANTE"/>
    <n v="540"/>
    <x v="540"/>
    <x v="3"/>
    <x v="57"/>
    <n v="5.6"/>
    <n v="1.2500000000000001E-2"/>
    <n v="1.2500000000000001E-2"/>
    <n v="26460"/>
    <m/>
    <n v="1.4999999999999999E-2"/>
    <s v="D"/>
  </r>
  <r>
    <m/>
    <x v="86"/>
    <s v="LEVANTE"/>
    <n v="540"/>
    <x v="540"/>
    <x v="3"/>
    <x v="57"/>
    <n v="5.6"/>
    <n v="7.4000000000000003E-3"/>
    <n v="7.4000000000000003E-3"/>
    <n v="26460"/>
    <m/>
    <n v="1.4999999999999999E-2"/>
    <s v="Reserva"/>
  </r>
  <r>
    <m/>
    <x v="86"/>
    <s v="LEVANTE"/>
    <n v="540"/>
    <x v="540"/>
    <x v="3"/>
    <x v="57"/>
    <n v="5.6"/>
    <n v="1.2E-2"/>
    <n v="1.2E-2"/>
    <n v="26460"/>
    <m/>
    <n v="1.4999999999999999E-2"/>
    <s v="D"/>
  </r>
  <r>
    <m/>
    <x v="82"/>
    <s v="FRENTE"/>
    <n v="541"/>
    <x v="541"/>
    <x v="3"/>
    <x v="57"/>
    <n v="5.6"/>
    <n v="1.2500000000000001E-2"/>
    <n v="1.2500000000000001E-2"/>
    <n v="26460"/>
    <m/>
    <n v="0.01"/>
    <s v="D"/>
  </r>
  <r>
    <m/>
    <x v="82"/>
    <s v="FRENTE"/>
    <n v="541"/>
    <x v="541"/>
    <x v="3"/>
    <x v="57"/>
    <n v="5.6"/>
    <n v="1.15E-2"/>
    <n v="1.15E-2"/>
    <n v="26460"/>
    <m/>
    <n v="0.01"/>
    <s v="C"/>
  </r>
  <r>
    <m/>
    <x v="87"/>
    <s v="LEVANTE"/>
    <n v="542"/>
    <x v="542"/>
    <x v="3"/>
    <x v="57"/>
    <n v="5.6"/>
    <n v="1.0999999999999999E-2"/>
    <n v="1.0999999999999999E-2"/>
    <n v="26461"/>
    <m/>
    <n v="1.2E-2"/>
    <s v="C"/>
  </r>
  <r>
    <m/>
    <x v="87"/>
    <s v="LEVANTE"/>
    <n v="542"/>
    <x v="542"/>
    <x v="3"/>
    <x v="57"/>
    <n v="5.6"/>
    <n v="3.3E-3"/>
    <n v="3.3E-3"/>
    <n v="26461"/>
    <m/>
    <n v="1.2E-2"/>
    <s v="Descarte"/>
  </r>
  <r>
    <m/>
    <x v="87"/>
    <s v="LEVANTE"/>
    <n v="542"/>
    <x v="542"/>
    <x v="3"/>
    <x v="57"/>
    <n v="5.6"/>
    <n v="6.3E-3"/>
    <n v="6.3E-3"/>
    <n v="26461"/>
    <m/>
    <n v="1.2E-2"/>
    <s v="Reserva"/>
  </r>
  <r>
    <m/>
    <x v="87"/>
    <s v="LEVANTE"/>
    <n v="542"/>
    <x v="542"/>
    <x v="3"/>
    <x v="57"/>
    <n v="5.6"/>
    <n v="7.4000000000000003E-3"/>
    <n v="7.4000000000000003E-3"/>
    <n v="26461"/>
    <m/>
    <n v="1.2E-2"/>
    <s v="Reserva"/>
  </r>
  <r>
    <m/>
    <x v="70"/>
    <s v="LEVANTE"/>
    <n v="543"/>
    <x v="543"/>
    <x v="3"/>
    <x v="57"/>
    <n v="5.6"/>
    <n v="1.41E-2"/>
    <n v="1.41E-2"/>
    <n v="26461"/>
    <m/>
    <n v="1.2E-2"/>
    <s v="E"/>
  </r>
  <r>
    <m/>
    <x v="70"/>
    <s v="LEVANTE"/>
    <n v="543"/>
    <x v="543"/>
    <x v="3"/>
    <x v="57"/>
    <n v="5.6"/>
    <n v="1.5599999999999999E-2"/>
    <n v="1.5599999999999999E-2"/>
    <n v="26461"/>
    <m/>
    <n v="1.2E-2"/>
    <s v="F"/>
  </r>
  <r>
    <m/>
    <x v="86"/>
    <s v="LEVANTE"/>
    <n v="544"/>
    <x v="544"/>
    <x v="4"/>
    <x v="57"/>
    <n v="5.6"/>
    <n v="1.55E-2"/>
    <n v="1.55E-2"/>
    <n v="26464"/>
    <m/>
    <n v="0.01"/>
    <s v="F"/>
  </r>
  <r>
    <m/>
    <x v="86"/>
    <s v="LEVANTE"/>
    <n v="544"/>
    <x v="544"/>
    <x v="4"/>
    <x v="57"/>
    <n v="5.6"/>
    <n v="1.8700000000000001E-2"/>
    <n v="1.8700000000000001E-2"/>
    <n v="26464"/>
    <m/>
    <n v="0.01"/>
    <s v="G"/>
  </r>
  <r>
    <m/>
    <x v="86"/>
    <s v="LEVANTE"/>
    <n v="544"/>
    <x v="544"/>
    <x v="4"/>
    <x v="57"/>
    <n v="5.6"/>
    <n v="1.6E-2"/>
    <n v="1.6E-2"/>
    <n v="26464"/>
    <m/>
    <n v="0.01"/>
    <s v="F"/>
  </r>
  <r>
    <m/>
    <x v="82"/>
    <s v="FRENTE"/>
    <n v="545"/>
    <x v="545"/>
    <x v="4"/>
    <x v="57"/>
    <n v="5.6"/>
    <n v="1.14E-2"/>
    <n v="1.14E-2"/>
    <n v="26464"/>
    <m/>
    <n v="1.2999999999999999E-2"/>
    <s v="C"/>
  </r>
  <r>
    <m/>
    <x v="82"/>
    <s v="FRENTE"/>
    <n v="545"/>
    <x v="545"/>
    <x v="4"/>
    <x v="57"/>
    <n v="5.6"/>
    <n v="1.4E-2"/>
    <n v="1.4E-2"/>
    <n v="26464"/>
    <m/>
    <n v="1.2999999999999999E-2"/>
    <s v="E"/>
  </r>
  <r>
    <m/>
    <x v="82"/>
    <s v="FRENTE"/>
    <n v="545"/>
    <x v="545"/>
    <x v="4"/>
    <x v="57"/>
    <n v="5.6"/>
    <n v="7.7999999999999996E-3"/>
    <n v="7.7999999999999996E-3"/>
    <n v="26464"/>
    <m/>
    <n v="1.2999999999999999E-2"/>
    <s v="A"/>
  </r>
  <r>
    <m/>
    <x v="76"/>
    <s v="LEVANTE"/>
    <n v="546"/>
    <x v="546"/>
    <x v="4"/>
    <x v="57"/>
    <n v="5.6"/>
    <n v="1.8100000000000002E-2"/>
    <n v="1.8100000000000002E-2"/>
    <n v="26465"/>
    <m/>
    <n v="1.7000000000000001E-2"/>
    <s v="G"/>
  </r>
  <r>
    <m/>
    <x v="70"/>
    <s v="LEVANTE"/>
    <n v="547"/>
    <x v="547"/>
    <x v="4"/>
    <x v="57"/>
    <n v="5.6"/>
    <n v="1.7600000000000001E-2"/>
    <n v="1.7600000000000001E-2"/>
    <n v="26465"/>
    <m/>
    <n v="1.2E-2"/>
    <s v="G"/>
  </r>
  <r>
    <m/>
    <x v="70"/>
    <s v="LEVANTE"/>
    <n v="547"/>
    <x v="547"/>
    <x v="4"/>
    <x v="57"/>
    <n v="5.6"/>
    <n v="1.2E-2"/>
    <n v="1.2E-2"/>
    <n v="26465"/>
    <m/>
    <n v="1.2E-2"/>
    <s v="D"/>
  </r>
  <r>
    <m/>
    <x v="70"/>
    <s v="LEVANTE"/>
    <n v="547"/>
    <x v="547"/>
    <x v="4"/>
    <x v="57"/>
    <n v="5.6"/>
    <n v="1.8599999999999998E-2"/>
    <n v="1.8599999999999998E-2"/>
    <n v="26465"/>
    <m/>
    <n v="1.2E-2"/>
    <s v="G"/>
  </r>
  <r>
    <m/>
    <x v="70"/>
    <s v="LEVANTE"/>
    <n v="547"/>
    <x v="547"/>
    <x v="4"/>
    <x v="57"/>
    <n v="5.6"/>
    <n v="1.2999999999999999E-2"/>
    <n v="1.2999999999999999E-2"/>
    <n v="26465"/>
    <m/>
    <n v="1.2E-2"/>
    <s v="D"/>
  </r>
  <r>
    <m/>
    <x v="82"/>
    <s v="FRENTE"/>
    <n v="548"/>
    <x v="548"/>
    <x v="5"/>
    <x v="57"/>
    <n v="5.6"/>
    <n v="9.4000000000000004E-3"/>
    <n v="9.4000000000000004E-3"/>
    <n v="26466"/>
    <m/>
    <n v="8.9999999999999993E-3"/>
    <s v="B"/>
  </r>
  <r>
    <m/>
    <x v="82"/>
    <s v="FRENTE"/>
    <n v="548"/>
    <x v="548"/>
    <x v="5"/>
    <x v="57"/>
    <n v="5.6"/>
    <n v="6.3E-3"/>
    <n v="6.3E-3"/>
    <n v="26466"/>
    <m/>
    <n v="8.9999999999999993E-3"/>
    <s v="Reserva"/>
  </r>
  <r>
    <m/>
    <x v="82"/>
    <s v="FRENTE"/>
    <n v="548"/>
    <x v="548"/>
    <x v="5"/>
    <x v="57"/>
    <n v="5.6"/>
    <n v="1.44E-2"/>
    <n v="1.44E-2"/>
    <n v="26466"/>
    <m/>
    <n v="8.9999999999999993E-3"/>
    <s v="E"/>
  </r>
  <r>
    <m/>
    <x v="82"/>
    <s v="FRENTE"/>
    <n v="548"/>
    <x v="548"/>
    <x v="5"/>
    <x v="57"/>
    <n v="5.6"/>
    <n v="1.3899999999999999E-2"/>
    <n v="1.3899999999999999E-2"/>
    <n v="26466"/>
    <m/>
    <n v="8.9999999999999993E-3"/>
    <s v="E"/>
  </r>
  <r>
    <m/>
    <x v="82"/>
    <s v="FRENTE"/>
    <n v="548"/>
    <x v="548"/>
    <x v="5"/>
    <x v="57"/>
    <n v="5.6"/>
    <n v="8.8000000000000005E-3"/>
    <n v="8.8000000000000005E-3"/>
    <n v="26466"/>
    <m/>
    <n v="8.9999999999999993E-3"/>
    <s v="A"/>
  </r>
  <r>
    <m/>
    <x v="86"/>
    <s v="LEVANTE"/>
    <n v="549"/>
    <x v="549"/>
    <x v="5"/>
    <x v="57"/>
    <n v="5.6"/>
    <n v="1.09E-2"/>
    <n v="1.09E-2"/>
    <n v="26466"/>
    <m/>
    <n v="1.0999999999999999E-2"/>
    <s v="C"/>
  </r>
  <r>
    <m/>
    <x v="86"/>
    <s v="LEVANTE"/>
    <n v="549"/>
    <x v="549"/>
    <x v="5"/>
    <x v="57"/>
    <n v="5.6"/>
    <n v="1.09E-2"/>
    <n v="1.09E-2"/>
    <n v="26466"/>
    <m/>
    <n v="1.0999999999999999E-2"/>
    <s v="C"/>
  </r>
  <r>
    <m/>
    <x v="86"/>
    <s v="LEVANTE"/>
    <n v="549"/>
    <x v="549"/>
    <x v="5"/>
    <x v="57"/>
    <n v="5.6"/>
    <n v="1.6500000000000001E-2"/>
    <n v="1.6500000000000001E-2"/>
    <n v="26466"/>
    <m/>
    <n v="1.0999999999999999E-2"/>
    <s v="F"/>
  </r>
  <r>
    <m/>
    <x v="82"/>
    <s v="FRENTE"/>
    <n v="550"/>
    <x v="550"/>
    <x v="2"/>
    <x v="58"/>
    <n v="5.6"/>
    <n v="7.4999999999999997E-3"/>
    <n v="7.4999999999999997E-3"/>
    <n v="26467"/>
    <m/>
    <n v="0.01"/>
    <s v="A"/>
  </r>
  <r>
    <m/>
    <x v="82"/>
    <s v="FRENTE"/>
    <n v="550"/>
    <x v="550"/>
    <x v="2"/>
    <x v="58"/>
    <n v="5.6"/>
    <n v="1.03E-2"/>
    <n v="1.03E-2"/>
    <n v="26467"/>
    <m/>
    <n v="0.01"/>
    <s v="B"/>
  </r>
  <r>
    <m/>
    <x v="82"/>
    <s v="FRENTE"/>
    <n v="550"/>
    <x v="550"/>
    <x v="2"/>
    <x v="58"/>
    <n v="5.6"/>
    <n v="1.8100000000000002E-2"/>
    <n v="1.8100000000000002E-2"/>
    <n v="26467"/>
    <m/>
    <n v="0.01"/>
    <s v="G"/>
  </r>
  <r>
    <m/>
    <x v="76"/>
    <s v="LEVANTE"/>
    <n v="551"/>
    <x v="551"/>
    <x v="2"/>
    <x v="58"/>
    <n v="5.6"/>
    <n v="7.4000000000000003E-3"/>
    <n v="7.4000000000000003E-3"/>
    <n v="26467"/>
    <m/>
    <n v="0.01"/>
    <s v="Reserva"/>
  </r>
  <r>
    <m/>
    <x v="76"/>
    <s v="LEVANTE"/>
    <n v="551"/>
    <x v="551"/>
    <x v="2"/>
    <x v="58"/>
    <n v="5.6"/>
    <n v="9.9000000000000008E-3"/>
    <n v="9.9000000000000008E-3"/>
    <n v="26467"/>
    <m/>
    <n v="0.01"/>
    <s v="B"/>
  </r>
  <r>
    <m/>
    <x v="76"/>
    <s v="LEVANTE"/>
    <n v="552"/>
    <x v="552"/>
    <x v="2"/>
    <x v="58"/>
    <n v="5.6"/>
    <n v="1.4200000000000001E-2"/>
    <n v="1.4200000000000001E-2"/>
    <n v="26467"/>
    <m/>
    <n v="1.2999999999999999E-2"/>
    <s v="E"/>
  </r>
  <r>
    <m/>
    <x v="76"/>
    <s v="LEVANTE"/>
    <n v="552"/>
    <x v="552"/>
    <x v="2"/>
    <x v="58"/>
    <n v="5.6"/>
    <n v="6.8999999999999999E-3"/>
    <n v="6.8999999999999999E-3"/>
    <n v="26467"/>
    <m/>
    <n v="1.2999999999999999E-2"/>
    <s v="Reserva"/>
  </r>
  <r>
    <m/>
    <x v="86"/>
    <s v="LEVANTE"/>
    <n v="553"/>
    <x v="553"/>
    <x v="3"/>
    <x v="58"/>
    <n v="5.6"/>
    <n v="1.3899999999999999E-2"/>
    <n v="1.3899999999999999E-2"/>
    <n v="26468"/>
    <m/>
    <n v="1.2999999999999999E-2"/>
    <s v="E"/>
  </r>
  <r>
    <m/>
    <x v="86"/>
    <s v="LEVANTE"/>
    <n v="553"/>
    <x v="553"/>
    <x v="3"/>
    <x v="58"/>
    <n v="5.6"/>
    <n v="1.5599999999999999E-2"/>
    <n v="1.5599999999999999E-2"/>
    <n v="26468"/>
    <m/>
    <n v="1.2999999999999999E-2"/>
    <s v="F"/>
  </r>
  <r>
    <m/>
    <x v="86"/>
    <s v="LEVANTE"/>
    <n v="553"/>
    <x v="553"/>
    <x v="3"/>
    <x v="58"/>
    <n v="5.6"/>
    <n v="9.4000000000000004E-3"/>
    <n v="9.4000000000000004E-3"/>
    <n v="26468"/>
    <m/>
    <n v="1.2999999999999999E-2"/>
    <s v="B"/>
  </r>
  <r>
    <m/>
    <x v="86"/>
    <s v="LEVANTE"/>
    <n v="553"/>
    <x v="553"/>
    <x v="3"/>
    <x v="58"/>
    <n v="5.6"/>
    <n v="1.03E-2"/>
    <n v="1.03E-2"/>
    <n v="26468"/>
    <m/>
    <n v="1.2999999999999999E-2"/>
    <s v="B"/>
  </r>
  <r>
    <m/>
    <x v="86"/>
    <s v="LEVANTE"/>
    <n v="553"/>
    <x v="553"/>
    <x v="3"/>
    <x v="58"/>
    <n v="5.6"/>
    <n v="9.9000000000000008E-3"/>
    <n v="9.9000000000000008E-3"/>
    <n v="26468"/>
    <m/>
    <n v="1.2999999999999999E-2"/>
    <s v="B"/>
  </r>
  <r>
    <m/>
    <x v="86"/>
    <s v="LEVANTE"/>
    <n v="553"/>
    <x v="553"/>
    <x v="3"/>
    <x v="58"/>
    <n v="5.6"/>
    <n v="8.8000000000000005E-3"/>
    <n v="8.8000000000000005E-3"/>
    <n v="26468"/>
    <m/>
    <n v="1.2999999999999999E-2"/>
    <s v="A"/>
  </r>
  <r>
    <m/>
    <x v="86"/>
    <s v="LEVANTE"/>
    <n v="553"/>
    <x v="553"/>
    <x v="3"/>
    <x v="58"/>
    <n v="5.6"/>
    <n v="1.3899999999999999E-2"/>
    <n v="1.3899999999999999E-2"/>
    <n v="26468"/>
    <m/>
    <n v="1.2999999999999999E-2"/>
    <s v="E"/>
  </r>
  <r>
    <m/>
    <x v="76"/>
    <s v="LEVANTE"/>
    <n v="554"/>
    <x v="554"/>
    <x v="3"/>
    <x v="58"/>
    <n v="5.6"/>
    <n v="1.24E-2"/>
    <n v="1.24E-2"/>
    <n v="26469"/>
    <m/>
    <n v="1.9E-2"/>
    <s v="D"/>
  </r>
  <r>
    <m/>
    <x v="76"/>
    <s v="LEVANTE"/>
    <n v="554"/>
    <x v="554"/>
    <x v="3"/>
    <x v="58"/>
    <n v="5.6"/>
    <n v="1.14E-2"/>
    <n v="1.14E-2"/>
    <n v="26469"/>
    <m/>
    <n v="1.9E-2"/>
    <s v="C"/>
  </r>
  <r>
    <m/>
    <x v="88"/>
    <s v="LEVANTE"/>
    <n v="555"/>
    <x v="555"/>
    <x v="3"/>
    <x v="58"/>
    <n v="5.6"/>
    <n v="6.3E-3"/>
    <n v="6.3E-3"/>
    <n v="26469"/>
    <m/>
    <n v="1.0999999999999999E-2"/>
    <s v="Reserva"/>
  </r>
  <r>
    <m/>
    <x v="88"/>
    <s v="LEVANTE"/>
    <n v="555"/>
    <x v="555"/>
    <x v="3"/>
    <x v="58"/>
    <n v="5.6"/>
    <n v="7.7000000000000002E-3"/>
    <n v="7.7000000000000002E-3"/>
    <n v="26469"/>
    <m/>
    <n v="1.0999999999999999E-2"/>
    <s v="A"/>
  </r>
  <r>
    <m/>
    <x v="88"/>
    <s v="LEVANTE"/>
    <n v="555"/>
    <x v="555"/>
    <x v="3"/>
    <x v="58"/>
    <n v="5.6"/>
    <n v="1.2E-2"/>
    <n v="1.2E-2"/>
    <n v="26469"/>
    <m/>
    <n v="1.0999999999999999E-2"/>
    <s v="D"/>
  </r>
  <r>
    <m/>
    <x v="82"/>
    <s v="FRENTE"/>
    <n v="556"/>
    <x v="556"/>
    <x v="3"/>
    <x v="58"/>
    <n v="5.6"/>
    <n v="1.0800000000000001E-2"/>
    <n v="1.0800000000000001E-2"/>
    <n v="26469"/>
    <m/>
    <n v="0.01"/>
    <s v="C"/>
  </r>
  <r>
    <m/>
    <x v="82"/>
    <s v="FRENTE"/>
    <n v="556"/>
    <x v="556"/>
    <x v="3"/>
    <x v="58"/>
    <n v="5.6"/>
    <n v="1.14E-2"/>
    <n v="1.14E-2"/>
    <n v="26469"/>
    <m/>
    <n v="0.01"/>
    <s v="C"/>
  </r>
  <r>
    <m/>
    <x v="76"/>
    <s v="LEVANTE"/>
    <n v="557"/>
    <x v="557"/>
    <x v="4"/>
    <x v="58"/>
    <n v="5.6"/>
    <n v="1.8100000000000002E-2"/>
    <n v="1.8100000000000002E-2"/>
    <n v="26480"/>
    <m/>
    <n v="1.7000000000000001E-2"/>
    <s v="G"/>
  </r>
  <r>
    <m/>
    <x v="76"/>
    <s v="LEVANTE"/>
    <n v="557"/>
    <x v="557"/>
    <x v="4"/>
    <x v="58"/>
    <n v="5.6"/>
    <n v="1.2500000000000001E-2"/>
    <n v="1.2500000000000001E-2"/>
    <n v="26480"/>
    <m/>
    <n v="1.7000000000000001E-2"/>
    <s v="D"/>
  </r>
  <r>
    <m/>
    <x v="76"/>
    <s v="LEVANTE"/>
    <n v="557"/>
    <x v="557"/>
    <x v="4"/>
    <x v="58"/>
    <n v="5.6"/>
    <n v="1.2999999999999999E-2"/>
    <n v="1.2999999999999999E-2"/>
    <n v="26480"/>
    <m/>
    <n v="1.7000000000000001E-2"/>
    <s v="D"/>
  </r>
  <r>
    <m/>
    <x v="82"/>
    <s v="FRENTE"/>
    <n v="558"/>
    <x v="558"/>
    <x v="4"/>
    <x v="58"/>
    <n v="5.6"/>
    <n v="1.35E-2"/>
    <n v="1.35E-2"/>
    <n v="26480"/>
    <m/>
    <n v="8.0000000000000002E-3"/>
    <s v="E"/>
  </r>
  <r>
    <m/>
    <x v="82"/>
    <s v="FRENTE"/>
    <n v="558"/>
    <x v="558"/>
    <x v="4"/>
    <x v="58"/>
    <n v="5.6"/>
    <n v="1.04E-2"/>
    <n v="1.04E-2"/>
    <n v="26480"/>
    <m/>
    <n v="8.0000000000000002E-3"/>
    <s v="B"/>
  </r>
  <r>
    <m/>
    <x v="89"/>
    <s v="BANCO"/>
    <n v="559"/>
    <x v="559"/>
    <x v="4"/>
    <x v="58"/>
    <n v="5.6"/>
    <n v="8.3000000000000001E-3"/>
    <n v="8.3000000000000001E-3"/>
    <n v="26481"/>
    <m/>
    <n v="1.2E-2"/>
    <s v="A"/>
  </r>
  <r>
    <m/>
    <x v="89"/>
    <s v="BANCO"/>
    <n v="559"/>
    <x v="559"/>
    <x v="4"/>
    <x v="58"/>
    <n v="5.6"/>
    <n v="7.7999999999999996E-3"/>
    <n v="7.7999999999999996E-3"/>
    <n v="26481"/>
    <m/>
    <n v="1.2E-2"/>
    <s v="A"/>
  </r>
  <r>
    <m/>
    <x v="89"/>
    <s v="BANCO"/>
    <n v="559"/>
    <x v="559"/>
    <x v="4"/>
    <x v="58"/>
    <n v="5.6"/>
    <n v="1.14E-2"/>
    <n v="1.14E-2"/>
    <n v="26481"/>
    <m/>
    <n v="1.2E-2"/>
    <s v="C"/>
  </r>
  <r>
    <m/>
    <x v="88"/>
    <s v="LEVANTE"/>
    <n v="560"/>
    <x v="560"/>
    <x v="4"/>
    <x v="58"/>
    <n v="5.6"/>
    <n v="1.4500000000000001E-2"/>
    <n v="1.4500000000000001E-2"/>
    <n v="26481"/>
    <m/>
    <n v="8.9999999999999993E-3"/>
    <s v="E"/>
  </r>
  <r>
    <m/>
    <x v="88"/>
    <s v="LEVANTE"/>
    <n v="560"/>
    <x v="560"/>
    <x v="4"/>
    <x v="58"/>
    <n v="5.6"/>
    <n v="2.4299999999999999E-2"/>
    <n v="2.4299999999999999E-2"/>
    <n v="26481"/>
    <m/>
    <n v="8.9999999999999993E-3"/>
    <s v="J"/>
  </r>
  <r>
    <m/>
    <x v="88"/>
    <s v="LEVANTE"/>
    <n v="560"/>
    <x v="560"/>
    <x v="4"/>
    <x v="58"/>
    <n v="5.6"/>
    <n v="1.4E-2"/>
    <n v="1.4E-2"/>
    <n v="26481"/>
    <m/>
    <n v="8.9999999999999993E-3"/>
    <s v="E"/>
  </r>
  <r>
    <m/>
    <x v="86"/>
    <s v="LEVANTE"/>
    <n v="561"/>
    <x v="561"/>
    <x v="4"/>
    <x v="58"/>
    <n v="5.6"/>
    <n v="1.61E-2"/>
    <n v="1.61E-2"/>
    <n v="26482"/>
    <m/>
    <n v="1.2E-2"/>
    <s v="F"/>
  </r>
  <r>
    <m/>
    <x v="86"/>
    <s v="LEVANTE"/>
    <n v="561"/>
    <x v="561"/>
    <x v="4"/>
    <x v="58"/>
    <n v="5.6"/>
    <n v="1.9599999999999999E-2"/>
    <n v="1.9599999999999999E-2"/>
    <n v="26482"/>
    <m/>
    <n v="1.2E-2"/>
    <s v="H"/>
  </r>
  <r>
    <m/>
    <x v="86"/>
    <s v="LEVANTE"/>
    <n v="561"/>
    <x v="561"/>
    <x v="4"/>
    <x v="58"/>
    <n v="5.6"/>
    <n v="1.5599999999999999E-2"/>
    <n v="1.5599999999999999E-2"/>
    <n v="26482"/>
    <m/>
    <n v="1.2E-2"/>
    <s v="F"/>
  </r>
  <r>
    <m/>
    <x v="86"/>
    <s v="LEVANTE"/>
    <n v="561"/>
    <x v="561"/>
    <x v="4"/>
    <x v="58"/>
    <n v="5.6"/>
    <n v="1.4E-2"/>
    <n v="1.4E-2"/>
    <n v="26482"/>
    <m/>
    <n v="1.2E-2"/>
    <s v="E"/>
  </r>
  <r>
    <m/>
    <x v="76"/>
    <s v="LEVANTE"/>
    <n v="562"/>
    <x v="562"/>
    <x v="5"/>
    <x v="58"/>
    <n v="5.6"/>
    <n v="1.8200000000000001E-2"/>
    <n v="1.8200000000000001E-2"/>
    <n v="26483"/>
    <m/>
    <n v="0.02"/>
    <s v="G"/>
  </r>
  <r>
    <m/>
    <x v="82"/>
    <s v="FRENTE"/>
    <n v="563"/>
    <x v="563"/>
    <x v="5"/>
    <x v="58"/>
    <n v="5.6"/>
    <n v="1.5599999999999999E-2"/>
    <n v="1.5599999999999999E-2"/>
    <n v="26483"/>
    <m/>
    <n v="1.0999999999999999E-2"/>
    <s v="F"/>
  </r>
  <r>
    <m/>
    <x v="82"/>
    <s v="FRENTE"/>
    <n v="563"/>
    <x v="563"/>
    <x v="5"/>
    <x v="58"/>
    <n v="5.6"/>
    <n v="4.3E-3"/>
    <n v="4.3E-3"/>
    <n v="26483"/>
    <m/>
    <n v="1.0999999999999999E-2"/>
    <s v="Descarte"/>
  </r>
  <r>
    <m/>
    <x v="82"/>
    <s v="FRENTE"/>
    <n v="563"/>
    <x v="563"/>
    <x v="5"/>
    <x v="58"/>
    <n v="5.6"/>
    <n v="7.7999999999999996E-3"/>
    <n v="7.7999999999999996E-3"/>
    <n v="26483"/>
    <m/>
    <n v="1.0999999999999999E-2"/>
    <s v="A"/>
  </r>
  <r>
    <m/>
    <x v="82"/>
    <s v="FRENTE"/>
    <n v="563"/>
    <x v="563"/>
    <x v="5"/>
    <x v="58"/>
    <n v="5.6"/>
    <n v="1.77E-2"/>
    <n v="1.77E-2"/>
    <n v="26483"/>
    <m/>
    <n v="1.0999999999999999E-2"/>
    <s v="G"/>
  </r>
  <r>
    <m/>
    <x v="82"/>
    <s v="FRENTE"/>
    <n v="564"/>
    <x v="564"/>
    <x v="5"/>
    <x v="58"/>
    <n v="5.6"/>
    <n v="6.3E-3"/>
    <n v="6.3E-3"/>
    <n v="26483"/>
    <m/>
    <n v="1.0999999999999999E-2"/>
    <s v="Reserva"/>
  </r>
  <r>
    <m/>
    <x v="82"/>
    <s v="FRENTE"/>
    <n v="564"/>
    <x v="564"/>
    <x v="5"/>
    <x v="58"/>
    <n v="5.6"/>
    <n v="8.3000000000000001E-3"/>
    <n v="8.3000000000000001E-3"/>
    <n v="26483"/>
    <m/>
    <n v="1.0999999999999999E-2"/>
    <s v="A"/>
  </r>
  <r>
    <m/>
    <x v="76"/>
    <s v="LEVANTE"/>
    <n v="565"/>
    <x v="565"/>
    <x v="2"/>
    <x v="59"/>
    <n v="5.6"/>
    <n v="1.4999999999999999E-2"/>
    <n v="1.4999999999999999E-2"/>
    <n v="26484"/>
    <m/>
    <n v="1.4E-2"/>
    <s v="F"/>
  </r>
  <r>
    <m/>
    <x v="76"/>
    <s v="LEVANTE"/>
    <n v="565"/>
    <x v="565"/>
    <x v="2"/>
    <x v="59"/>
    <n v="5.6"/>
    <n v="1.4200000000000001E-2"/>
    <n v="1.4200000000000001E-2"/>
    <n v="26484"/>
    <m/>
    <n v="1.4E-2"/>
    <s v="E"/>
  </r>
  <r>
    <m/>
    <x v="82"/>
    <s v="FRENTE"/>
    <n v="566"/>
    <x v="566"/>
    <x v="2"/>
    <x v="59"/>
    <n v="5.6"/>
    <n v="6.3E-3"/>
    <n v="6.3E-3"/>
    <n v="26484"/>
    <m/>
    <n v="8.9999999999999993E-3"/>
    <s v="Reserva"/>
  </r>
  <r>
    <m/>
    <x v="82"/>
    <s v="FRENTE"/>
    <n v="566"/>
    <x v="566"/>
    <x v="2"/>
    <x v="59"/>
    <n v="5.6"/>
    <n v="7.4000000000000003E-3"/>
    <n v="7.4000000000000003E-3"/>
    <n v="26484"/>
    <m/>
    <n v="8.9999999999999993E-3"/>
    <s v="Reserva"/>
  </r>
  <r>
    <m/>
    <x v="82"/>
    <s v="FRENTE"/>
    <n v="566"/>
    <x v="566"/>
    <x v="2"/>
    <x v="59"/>
    <n v="5.6"/>
    <n v="1.4200000000000001E-2"/>
    <n v="1.4200000000000001E-2"/>
    <n v="26484"/>
    <m/>
    <n v="8.9999999999999993E-3"/>
    <s v="E"/>
  </r>
  <r>
    <m/>
    <x v="82"/>
    <s v="FRENTE"/>
    <n v="566"/>
    <x v="566"/>
    <x v="2"/>
    <x v="59"/>
    <n v="5.6"/>
    <n v="1.17E-2"/>
    <n v="1.17E-2"/>
    <n v="26484"/>
    <m/>
    <n v="8.9999999999999993E-3"/>
    <s v="C"/>
  </r>
  <r>
    <m/>
    <x v="82"/>
    <s v="FRENTE"/>
    <n v="566"/>
    <x v="566"/>
    <x v="2"/>
    <x v="59"/>
    <n v="5.6"/>
    <n v="6.3E-3"/>
    <n v="6.3E-3"/>
    <n v="26484"/>
    <m/>
    <n v="8.9999999999999993E-3"/>
    <s v="Reserva"/>
  </r>
  <r>
    <m/>
    <x v="82"/>
    <s v="FRENTE"/>
    <n v="566"/>
    <x v="566"/>
    <x v="2"/>
    <x v="59"/>
    <n v="5.6"/>
    <n v="1.6199999999999999E-2"/>
    <n v="1.6199999999999999E-2"/>
    <n v="26484"/>
    <m/>
    <n v="8.9999999999999993E-3"/>
    <s v="F"/>
  </r>
  <r>
    <m/>
    <x v="64"/>
    <s v="Rp"/>
    <n v="567"/>
    <x v="567"/>
    <x v="3"/>
    <x v="59"/>
    <n v="5.6"/>
    <n v="2.0799999999999999E-2"/>
    <n v="2.0799999999999999E-2"/>
    <n v="26485"/>
    <m/>
    <n v="1.0999999999999999E-2"/>
    <s v="H"/>
  </r>
  <r>
    <m/>
    <x v="64"/>
    <s v="Rp"/>
    <n v="567"/>
    <x v="567"/>
    <x v="3"/>
    <x v="59"/>
    <n v="5.6"/>
    <n v="1.43E-2"/>
    <n v="1.43E-2"/>
    <n v="26485"/>
    <m/>
    <n v="1.0999999999999999E-2"/>
    <s v="E"/>
  </r>
  <r>
    <m/>
    <x v="76"/>
    <s v="LEVANTE"/>
    <n v="568"/>
    <x v="568"/>
    <x v="3"/>
    <x v="59"/>
    <n v="5.6"/>
    <n v="1.3100000000000001E-2"/>
    <n v="1.3100000000000001E-2"/>
    <n v="26485"/>
    <m/>
    <n v="1.4E-2"/>
    <s v="D"/>
  </r>
  <r>
    <m/>
    <x v="76"/>
    <s v="LEVANTE"/>
    <n v="568"/>
    <x v="568"/>
    <x v="3"/>
    <x v="59"/>
    <n v="5.6"/>
    <n v="1.43E-2"/>
    <n v="1.43E-2"/>
    <n v="26485"/>
    <m/>
    <n v="1.4E-2"/>
    <s v="E"/>
  </r>
  <r>
    <m/>
    <x v="76"/>
    <s v="LEVANTE"/>
    <n v="568"/>
    <x v="568"/>
    <x v="3"/>
    <x v="59"/>
    <n v="5.6"/>
    <n v="1.5299999999999999E-2"/>
    <n v="1.5299999999999999E-2"/>
    <n v="26485"/>
    <m/>
    <n v="1.4E-2"/>
    <s v="F"/>
  </r>
  <r>
    <m/>
    <x v="76"/>
    <s v="LEVANTE"/>
    <n v="568"/>
    <x v="568"/>
    <x v="3"/>
    <x v="59"/>
    <n v="5.6"/>
    <n v="1.6199999999999999E-2"/>
    <n v="1.6199999999999999E-2"/>
    <n v="26485"/>
    <m/>
    <n v="1.4E-2"/>
    <s v="F"/>
  </r>
  <r>
    <m/>
    <x v="88"/>
    <s v="LEVANTE"/>
    <n v="569"/>
    <x v="569"/>
    <x v="3"/>
    <x v="59"/>
    <n v="5.6"/>
    <n v="1.2E-2"/>
    <n v="1.2E-2"/>
    <n v="26486"/>
    <m/>
    <n v="8.0000000000000002E-3"/>
    <s v="D"/>
  </r>
  <r>
    <m/>
    <x v="88"/>
    <s v="LEVANTE"/>
    <n v="569"/>
    <x v="569"/>
    <x v="3"/>
    <x v="59"/>
    <n v="5.6"/>
    <n v="0.01"/>
    <n v="0.01"/>
    <n v="26486"/>
    <m/>
    <n v="8.0000000000000002E-3"/>
    <s v="B"/>
  </r>
  <r>
    <m/>
    <x v="88"/>
    <s v="LEVANTE"/>
    <n v="569"/>
    <x v="569"/>
    <x v="3"/>
    <x v="59"/>
    <n v="5.6"/>
    <n v="1.9900000000000001E-2"/>
    <n v="1.9900000000000001E-2"/>
    <n v="26486"/>
    <m/>
    <n v="8.0000000000000002E-3"/>
    <s v="H"/>
  </r>
  <r>
    <m/>
    <x v="88"/>
    <s v="LEVANTE"/>
    <n v="569"/>
    <x v="569"/>
    <x v="3"/>
    <x v="59"/>
    <n v="5.6"/>
    <n v="1.2E-2"/>
    <n v="1.2E-2"/>
    <n v="26486"/>
    <m/>
    <n v="8.0000000000000002E-3"/>
    <s v="D"/>
  </r>
  <r>
    <m/>
    <x v="88"/>
    <s v="LEVANTE"/>
    <n v="569"/>
    <x v="569"/>
    <x v="3"/>
    <x v="59"/>
    <n v="5.6"/>
    <n v="1.2999999999999999E-2"/>
    <n v="1.2999999999999999E-2"/>
    <n v="26486"/>
    <m/>
    <n v="8.0000000000000002E-3"/>
    <s v="D"/>
  </r>
  <r>
    <m/>
    <x v="64"/>
    <s v="Rp"/>
    <n v="570"/>
    <x v="570"/>
    <x v="4"/>
    <x v="59"/>
    <n v="5.6"/>
    <n v="2.01E-2"/>
    <n v="2.01E-2"/>
    <n v="26471"/>
    <n v="2.01E-2"/>
    <n v="1.2999999999999999E-2"/>
    <s v="H"/>
  </r>
  <r>
    <m/>
    <x v="64"/>
    <s v="Rp"/>
    <n v="570"/>
    <x v="570"/>
    <x v="4"/>
    <x v="59"/>
    <n v="5.6"/>
    <n v="2.07E-2"/>
    <n v="2.07E-2"/>
    <n v="26471"/>
    <n v="2.07E-2"/>
    <n v="1.2999999999999999E-2"/>
    <s v="H"/>
  </r>
  <r>
    <m/>
    <x v="64"/>
    <s v="Rp"/>
    <n v="570"/>
    <x v="570"/>
    <x v="4"/>
    <x v="59"/>
    <n v="5.6"/>
    <n v="3.09E-2"/>
    <n v="3.09E-2"/>
    <n v="26471"/>
    <n v="0.03"/>
    <n v="1.2999999999999999E-2"/>
    <s v="L"/>
  </r>
  <r>
    <m/>
    <x v="88"/>
    <s v="LEVANTE"/>
    <n v="571"/>
    <x v="571"/>
    <x v="4"/>
    <x v="59"/>
    <n v="5.6"/>
    <n v="2.4799999999999999E-2"/>
    <n v="2.4799999999999999E-2"/>
    <n v="26472"/>
    <m/>
    <n v="8.0000000000000002E-3"/>
    <s v="J"/>
  </r>
  <r>
    <m/>
    <x v="88"/>
    <s v="LEVANTE"/>
    <n v="571"/>
    <x v="571"/>
    <x v="4"/>
    <x v="59"/>
    <n v="5.6"/>
    <n v="1.4E-2"/>
    <n v="1.4E-2"/>
    <n v="26472"/>
    <m/>
    <n v="8.0000000000000002E-3"/>
    <s v="E"/>
  </r>
  <r>
    <m/>
    <x v="88"/>
    <s v="LEVANTE"/>
    <n v="571"/>
    <x v="571"/>
    <x v="4"/>
    <x v="59"/>
    <n v="5.6"/>
    <n v="2.4799999999999999E-2"/>
    <n v="2.4799999999999999E-2"/>
    <n v="26472"/>
    <m/>
    <n v="8.0000000000000002E-3"/>
    <s v="J"/>
  </r>
  <r>
    <m/>
    <x v="88"/>
    <s v="LEVANTE"/>
    <n v="571"/>
    <x v="571"/>
    <x v="4"/>
    <x v="59"/>
    <n v="5.6"/>
    <n v="1.4500000000000001E-2"/>
    <n v="1.4500000000000001E-2"/>
    <n v="26472"/>
    <m/>
    <n v="8.0000000000000002E-3"/>
    <s v="E"/>
  </r>
  <r>
    <m/>
    <x v="88"/>
    <s v="LEVANTE"/>
    <n v="571"/>
    <x v="571"/>
    <x v="4"/>
    <x v="59"/>
    <n v="5.6"/>
    <n v="8.8000000000000005E-3"/>
    <n v="8.8000000000000005E-3"/>
    <n v="26472"/>
    <m/>
    <n v="8.0000000000000002E-3"/>
    <s v="A"/>
  </r>
  <r>
    <m/>
    <x v="88"/>
    <s v="LEVANTE"/>
    <n v="571"/>
    <x v="571"/>
    <x v="4"/>
    <x v="59"/>
    <n v="5.6"/>
    <n v="1.35E-2"/>
    <n v="1.35E-2"/>
    <n v="26472"/>
    <m/>
    <n v="8.0000000000000002E-3"/>
    <s v="E"/>
  </r>
  <r>
    <m/>
    <x v="88"/>
    <s v="LEVANTE"/>
    <n v="571"/>
    <x v="571"/>
    <x v="4"/>
    <x v="59"/>
    <n v="5.6"/>
    <n v="9.9000000000000008E-3"/>
    <n v="9.9000000000000008E-3"/>
    <n v="26472"/>
    <m/>
    <n v="8.0000000000000002E-3"/>
    <s v="B"/>
  </r>
  <r>
    <m/>
    <x v="88"/>
    <s v="LEVANTE"/>
    <n v="571"/>
    <x v="571"/>
    <x v="4"/>
    <x v="59"/>
    <n v="5.6"/>
    <n v="1.2999999999999999E-2"/>
    <n v="1.2999999999999999E-2"/>
    <n v="26472"/>
    <m/>
    <n v="8.0000000000000002E-3"/>
    <s v="D"/>
  </r>
  <r>
    <m/>
    <x v="88"/>
    <s v="LEVANTE"/>
    <n v="571"/>
    <x v="571"/>
    <x v="4"/>
    <x v="59"/>
    <n v="5.6"/>
    <n v="1.55E-2"/>
    <n v="1.55E-2"/>
    <n v="26472"/>
    <m/>
    <n v="8.0000000000000002E-3"/>
    <s v="F"/>
  </r>
  <r>
    <m/>
    <x v="76"/>
    <s v="LEVANTE"/>
    <n v="572"/>
    <x v="572"/>
    <x v="4"/>
    <x v="59"/>
    <n v="5.6"/>
    <n v="1.7100000000000001E-2"/>
    <n v="1.7100000000000001E-2"/>
    <n v="26473"/>
    <m/>
    <n v="1.4E-2"/>
    <s v="F"/>
  </r>
  <r>
    <m/>
    <x v="76"/>
    <s v="LEVANTE"/>
    <n v="572"/>
    <x v="572"/>
    <x v="4"/>
    <x v="59"/>
    <n v="5.6"/>
    <n v="5.7999999999999996E-3"/>
    <n v="5.7999999999999996E-3"/>
    <n v="26473"/>
    <m/>
    <n v="1.4E-2"/>
    <s v="Descarte"/>
  </r>
  <r>
    <m/>
    <x v="90"/>
    <s v="LEVANTE"/>
    <n v="573"/>
    <x v="573"/>
    <x v="5"/>
    <x v="59"/>
    <n v="5.6"/>
    <n v="2.07E-2"/>
    <n v="2.07E-2"/>
    <n v="26474"/>
    <m/>
    <n v="1.6E-2"/>
    <s v="H"/>
  </r>
  <r>
    <m/>
    <x v="90"/>
    <s v="LEVANTE"/>
    <n v="573"/>
    <x v="573"/>
    <x v="5"/>
    <x v="59"/>
    <n v="5.6"/>
    <n v="2.12E-2"/>
    <n v="2.12E-2"/>
    <n v="26474"/>
    <m/>
    <n v="1.6E-2"/>
    <s v="I"/>
  </r>
  <r>
    <m/>
    <x v="76"/>
    <s v="LEVANTE"/>
    <n v="574"/>
    <x v="574"/>
    <x v="5"/>
    <x v="59"/>
    <n v="5.6"/>
    <n v="1.9199999999999998E-2"/>
    <n v="1.9199999999999998E-2"/>
    <n v="26474"/>
    <m/>
    <n v="1.4E-2"/>
    <s v="H"/>
  </r>
  <r>
    <m/>
    <x v="76"/>
    <s v="LEVANTE"/>
    <n v="574"/>
    <x v="574"/>
    <x v="5"/>
    <x v="59"/>
    <n v="5.6"/>
    <n v="1.66E-2"/>
    <n v="1.66E-2"/>
    <n v="26474"/>
    <m/>
    <n v="1.4E-2"/>
    <s v="F"/>
  </r>
  <r>
    <m/>
    <x v="76"/>
    <s v="LEVANTE"/>
    <n v="574"/>
    <x v="574"/>
    <x v="5"/>
    <x v="59"/>
    <n v="5.6"/>
    <n v="1.4E-2"/>
    <n v="1.4E-2"/>
    <n v="26474"/>
    <m/>
    <n v="1.4E-2"/>
    <s v="E"/>
  </r>
  <r>
    <m/>
    <x v="88"/>
    <s v="LEVANTE"/>
    <n v="575"/>
    <x v="575"/>
    <x v="5"/>
    <x v="59"/>
    <n v="5.6"/>
    <n v="1.4500000000000001E-2"/>
    <n v="1.4500000000000001E-2"/>
    <n v="26475"/>
    <m/>
    <n v="1.2E-2"/>
    <s v="E"/>
  </r>
  <r>
    <m/>
    <x v="88"/>
    <s v="LEVANTE"/>
    <n v="575"/>
    <x v="575"/>
    <x v="5"/>
    <x v="59"/>
    <n v="5.6"/>
    <n v="2.1600000000000001E-2"/>
    <n v="2.1600000000000001E-2"/>
    <n v="26475"/>
    <m/>
    <n v="1.2E-2"/>
    <s v="I"/>
  </r>
  <r>
    <m/>
    <x v="88"/>
    <s v="LEVANTE"/>
    <n v="575"/>
    <x v="575"/>
    <x v="5"/>
    <x v="59"/>
    <n v="5.6"/>
    <n v="2.2700000000000001E-2"/>
    <n v="2.2700000000000001E-2"/>
    <n v="26475"/>
    <m/>
    <n v="1.2E-2"/>
    <s v="J"/>
  </r>
  <r>
    <m/>
    <x v="88"/>
    <s v="LEVANTE"/>
    <n v="575"/>
    <x v="575"/>
    <x v="5"/>
    <x v="59"/>
    <n v="5.6"/>
    <n v="2.0400000000000001E-2"/>
    <n v="2.0400000000000001E-2"/>
    <n v="26475"/>
    <m/>
    <n v="1.2E-2"/>
    <s v="H"/>
  </r>
  <r>
    <m/>
    <x v="88"/>
    <s v="LEVANTE"/>
    <n v="575"/>
    <x v="575"/>
    <x v="5"/>
    <x v="59"/>
    <n v="5.6"/>
    <n v="1.7100000000000001E-2"/>
    <n v="1.7100000000000001E-2"/>
    <n v="26475"/>
    <m/>
    <n v="1.2E-2"/>
    <s v="F"/>
  </r>
  <r>
    <m/>
    <x v="88"/>
    <s v="LEVANTE"/>
    <n v="575"/>
    <x v="575"/>
    <x v="5"/>
    <x v="59"/>
    <n v="5.6"/>
    <n v="1.9400000000000001E-2"/>
    <n v="1.9400000000000001E-2"/>
    <n v="26475"/>
    <m/>
    <n v="1.2E-2"/>
    <s v="H"/>
  </r>
  <r>
    <m/>
    <x v="64"/>
    <s v="Rp"/>
    <n v="576"/>
    <x v="576"/>
    <x v="5"/>
    <x v="59"/>
    <n v="5.6"/>
    <n v="9.9000000000000008E-3"/>
    <n v="9.9000000000000008E-3"/>
    <n v="26475"/>
    <m/>
    <n v="1.2999999999999999E-2"/>
    <s v="B"/>
  </r>
  <r>
    <m/>
    <x v="64"/>
    <s v="Rp"/>
    <n v="577"/>
    <x v="577"/>
    <x v="2"/>
    <x v="60"/>
    <n v="5.6"/>
    <n v="2.1700000000000001E-2"/>
    <n v="2.1700000000000001E-2"/>
    <n v="26476"/>
    <m/>
    <n v="1.2999999999999999E-2"/>
    <s v="I"/>
  </r>
  <r>
    <m/>
    <x v="64"/>
    <s v="Rp"/>
    <n v="577"/>
    <x v="577"/>
    <x v="2"/>
    <x v="60"/>
    <n v="5.6"/>
    <n v="2.12E-2"/>
    <n v="2.12E-2"/>
    <n v="26476"/>
    <m/>
    <n v="1.2999999999999999E-2"/>
    <s v="I"/>
  </r>
  <r>
    <m/>
    <x v="64"/>
    <s v="Rp"/>
    <n v="577"/>
    <x v="577"/>
    <x v="2"/>
    <x v="60"/>
    <n v="5.6"/>
    <n v="1.4E-2"/>
    <n v="1.4E-2"/>
    <n v="26476"/>
    <m/>
    <n v="1.2999999999999999E-2"/>
    <s v="E"/>
  </r>
  <r>
    <m/>
    <x v="76"/>
    <s v="LEVANTE"/>
    <n v="578"/>
    <x v="578"/>
    <x v="2"/>
    <x v="60"/>
    <n v="5.6"/>
    <n v="1.77E-2"/>
    <n v="1.77E-2"/>
    <n v="26476"/>
    <m/>
    <n v="0.01"/>
    <s v="G"/>
  </r>
  <r>
    <m/>
    <x v="76"/>
    <s v="LEVANTE"/>
    <n v="578"/>
    <x v="578"/>
    <x v="2"/>
    <x v="60"/>
    <n v="5.6"/>
    <n v="1.2E-2"/>
    <n v="1.2E-2"/>
    <n v="26476"/>
    <m/>
    <n v="0.01"/>
    <s v="D"/>
  </r>
  <r>
    <m/>
    <x v="21"/>
    <s v="Rp"/>
    <n v="579"/>
    <x v="579"/>
    <x v="2"/>
    <x v="60"/>
    <n v="5.6"/>
    <n v="2.3800000000000002E-2"/>
    <n v="2.3800000000000002E-2"/>
    <n v="26477"/>
    <m/>
    <n v="8.9999999999999993E-3"/>
    <s v="J"/>
  </r>
  <r>
    <m/>
    <x v="21"/>
    <s v="Rp"/>
    <n v="579"/>
    <x v="579"/>
    <x v="2"/>
    <x v="60"/>
    <n v="5.6"/>
    <n v="1.2999999999999999E-2"/>
    <n v="1.2999999999999999E-2"/>
    <n v="26477"/>
    <m/>
    <n v="8.9999999999999993E-3"/>
    <s v="D"/>
  </r>
  <r>
    <m/>
    <x v="21"/>
    <s v="Rp"/>
    <n v="579"/>
    <x v="579"/>
    <x v="2"/>
    <x v="60"/>
    <n v="5.6"/>
    <n v="9.9000000000000008E-3"/>
    <n v="9.9000000000000008E-3"/>
    <n v="26477"/>
    <m/>
    <n v="8.9999999999999993E-3"/>
    <s v="B"/>
  </r>
  <r>
    <m/>
    <x v="21"/>
    <s v="Rp"/>
    <n v="579"/>
    <x v="579"/>
    <x v="2"/>
    <x v="60"/>
    <n v="5.6"/>
    <n v="1.09E-2"/>
    <n v="1.09E-2"/>
    <n v="26477"/>
    <m/>
    <n v="8.9999999999999993E-3"/>
    <s v="C"/>
  </r>
  <r>
    <m/>
    <x v="21"/>
    <s v="Rp"/>
    <n v="579"/>
    <x v="579"/>
    <x v="2"/>
    <x v="60"/>
    <n v="5.6"/>
    <n v="1.2500000000000001E-2"/>
    <n v="1.2500000000000001E-2"/>
    <n v="26477"/>
    <m/>
    <n v="8.9999999999999993E-3"/>
    <s v="D"/>
  </r>
  <r>
    <m/>
    <x v="79"/>
    <s v="DQ"/>
    <n v="580"/>
    <x v="580"/>
    <x v="3"/>
    <x v="60"/>
    <n v="5.6"/>
    <n v="2.1700000000000001E-2"/>
    <n v="2.1700000000000001E-2"/>
    <n v="26478"/>
    <m/>
    <n v="1.4999999999999999E-2"/>
    <s v="I"/>
  </r>
  <r>
    <m/>
    <x v="79"/>
    <s v="DQ"/>
    <n v="580"/>
    <x v="580"/>
    <x v="3"/>
    <x v="60"/>
    <n v="5.6"/>
    <n v="2.12E-2"/>
    <n v="2.12E-2"/>
    <n v="26478"/>
    <m/>
    <n v="1.4999999999999999E-2"/>
    <s v="I"/>
  </r>
  <r>
    <m/>
    <x v="79"/>
    <s v="DQ"/>
    <n v="580"/>
    <x v="580"/>
    <x v="3"/>
    <x v="60"/>
    <n v="5.6"/>
    <n v="2.2200000000000001E-2"/>
    <n v="2.2200000000000001E-2"/>
    <n v="26478"/>
    <m/>
    <n v="1.4999999999999999E-2"/>
    <s v="I"/>
  </r>
  <r>
    <m/>
    <x v="79"/>
    <s v="DQ"/>
    <n v="580"/>
    <x v="580"/>
    <x v="3"/>
    <x v="60"/>
    <n v="5.6"/>
    <n v="2.3300000000000001E-2"/>
    <n v="2.3300000000000001E-2"/>
    <n v="26478"/>
    <m/>
    <n v="1.4999999999999999E-2"/>
    <s v="J"/>
  </r>
  <r>
    <m/>
    <x v="79"/>
    <s v="DQ"/>
    <n v="580"/>
    <x v="580"/>
    <x v="3"/>
    <x v="60"/>
    <n v="5.6"/>
    <n v="2.8400000000000002E-2"/>
    <n v="2.8400000000000002E-2"/>
    <n v="26478"/>
    <m/>
    <n v="1.4999999999999999E-2"/>
    <s v="L"/>
  </r>
  <r>
    <m/>
    <x v="79"/>
    <s v="DQ"/>
    <n v="580"/>
    <x v="580"/>
    <x v="3"/>
    <x v="60"/>
    <n v="5.6"/>
    <n v="2.3300000000000001E-2"/>
    <n v="2.3300000000000001E-2"/>
    <n v="26478"/>
    <m/>
    <n v="1.4999999999999999E-2"/>
    <s v="J"/>
  </r>
  <r>
    <m/>
    <x v="79"/>
    <s v="DQ"/>
    <n v="580"/>
    <x v="580"/>
    <x v="3"/>
    <x v="60"/>
    <n v="5.6"/>
    <n v="2.1700000000000001E-2"/>
    <n v="2.1700000000000001E-2"/>
    <n v="26478"/>
    <m/>
    <n v="1.4999999999999999E-2"/>
    <s v="I"/>
  </r>
  <r>
    <m/>
    <x v="7"/>
    <s v="DQ"/>
    <n v="581"/>
    <x v="581"/>
    <x v="3"/>
    <x v="60"/>
    <n v="5.6"/>
    <n v="1.7100000000000001E-2"/>
    <n v="1.7100000000000001E-2"/>
    <n v="26479"/>
    <m/>
    <n v="1.7999999999999999E-2"/>
    <s v="F"/>
  </r>
  <r>
    <m/>
    <x v="7"/>
    <s v="DQ"/>
    <n v="581"/>
    <x v="581"/>
    <x v="3"/>
    <x v="60"/>
    <n v="5.6"/>
    <n v="2.1700000000000001E-2"/>
    <n v="2.1700000000000001E-2"/>
    <n v="26479"/>
    <m/>
    <n v="1.7999999999999999E-2"/>
    <s v="I"/>
  </r>
  <r>
    <m/>
    <x v="7"/>
    <s v="DQ"/>
    <n v="581"/>
    <x v="581"/>
    <x v="3"/>
    <x v="60"/>
    <n v="5.6"/>
    <n v="2.12E-2"/>
    <n v="2.12E-2"/>
    <n v="26479"/>
    <m/>
    <n v="1.7999999999999999E-2"/>
    <s v="I"/>
  </r>
  <r>
    <m/>
    <x v="7"/>
    <s v="DQ"/>
    <n v="581"/>
    <x v="581"/>
    <x v="3"/>
    <x v="60"/>
    <n v="5.6"/>
    <n v="8.8000000000000005E-3"/>
    <n v="8.8000000000000005E-3"/>
    <n v="26479"/>
    <m/>
    <n v="1.7999999999999999E-2"/>
    <s v="A"/>
  </r>
  <r>
    <m/>
    <x v="76"/>
    <s v="LEVANTE"/>
    <n v="582"/>
    <x v="582"/>
    <x v="3"/>
    <x v="60"/>
    <n v="5.6"/>
    <n v="1.66E-2"/>
    <n v="1.66E-2"/>
    <n v="26479"/>
    <m/>
    <n v="8.0000000000000002E-3"/>
    <s v="F"/>
  </r>
  <r>
    <m/>
    <x v="76"/>
    <s v="LEVANTE"/>
    <n v="582"/>
    <x v="582"/>
    <x v="3"/>
    <x v="60"/>
    <n v="5.6"/>
    <n v="1.7100000000000001E-2"/>
    <n v="1.7100000000000001E-2"/>
    <n v="26479"/>
    <m/>
    <n v="8.0000000000000002E-3"/>
    <s v="F"/>
  </r>
  <r>
    <m/>
    <x v="76"/>
    <s v="LEVANTE"/>
    <n v="582"/>
    <x v="582"/>
    <x v="3"/>
    <x v="60"/>
    <n v="5.6"/>
    <n v="1.4E-2"/>
    <n v="1.4E-2"/>
    <n v="26479"/>
    <m/>
    <n v="8.0000000000000002E-3"/>
    <s v="E"/>
  </r>
  <r>
    <m/>
    <x v="21"/>
    <s v="Rp"/>
    <n v="583"/>
    <x v="583"/>
    <x v="5"/>
    <x v="60"/>
    <n v="5.6"/>
    <n v="2.07E-2"/>
    <n v="2.07E-2"/>
    <n v="26492"/>
    <m/>
    <n v="8.9999999999999993E-3"/>
    <s v="H"/>
  </r>
  <r>
    <m/>
    <x v="21"/>
    <s v="Rp"/>
    <n v="583"/>
    <x v="583"/>
    <x v="5"/>
    <x v="60"/>
    <n v="5.6"/>
    <n v="1.61E-2"/>
    <n v="1.61E-2"/>
    <n v="26492"/>
    <m/>
    <n v="8.9999999999999993E-3"/>
    <s v="F"/>
  </r>
  <r>
    <m/>
    <x v="21"/>
    <s v="Rp"/>
    <n v="583"/>
    <x v="583"/>
    <x v="5"/>
    <x v="60"/>
    <n v="5.6"/>
    <n v="1.66E-2"/>
    <n v="1.66E-2"/>
    <n v="26492"/>
    <m/>
    <n v="8.9999999999999993E-3"/>
    <s v="F"/>
  </r>
  <r>
    <m/>
    <x v="21"/>
    <s v="Rp"/>
    <n v="583"/>
    <x v="583"/>
    <x v="5"/>
    <x v="60"/>
    <n v="5.6"/>
    <n v="1.9599999999999999E-2"/>
    <n v="1.9599999999999999E-2"/>
    <n v="26492"/>
    <m/>
    <n v="8.9999999999999993E-3"/>
    <s v="H"/>
  </r>
  <r>
    <m/>
    <x v="0"/>
    <s v="DQ"/>
    <n v="584"/>
    <x v="584"/>
    <x v="5"/>
    <x v="60"/>
    <n v="5.6"/>
    <n v="3.9699999999999999E-2"/>
    <n v="3.6999999999999998E-2"/>
    <n v="26493"/>
    <n v="0.03"/>
    <n v="1.7000000000000001E-2"/>
    <s v="L"/>
  </r>
  <r>
    <m/>
    <x v="0"/>
    <s v="DQ"/>
    <n v="584"/>
    <x v="584"/>
    <x v="5"/>
    <x v="60"/>
    <n v="5.6"/>
    <n v="3.9E-2"/>
    <n v="3.6999999999999998E-2"/>
    <n v="26493"/>
    <n v="0.03"/>
    <n v="1.7000000000000001E-2"/>
    <s v="L"/>
  </r>
  <r>
    <m/>
    <x v="0"/>
    <s v="DQ"/>
    <n v="584"/>
    <x v="584"/>
    <x v="5"/>
    <x v="60"/>
    <n v="5.6"/>
    <n v="3.6900000000000002E-2"/>
    <n v="3.6900000000000002E-2"/>
    <n v="26493"/>
    <n v="0.03"/>
    <n v="1.7000000000000001E-2"/>
    <s v="L"/>
  </r>
  <r>
    <m/>
    <x v="0"/>
    <s v="DQ"/>
    <n v="584"/>
    <x v="584"/>
    <x v="5"/>
    <x v="60"/>
    <n v="5.6"/>
    <n v="2.4199999999999999E-2"/>
    <n v="2.4199999999999999E-2"/>
    <n v="26493"/>
    <n v="2.4199999999999999E-2"/>
    <n v="1.7000000000000001E-2"/>
    <s v="J"/>
  </r>
  <r>
    <m/>
    <x v="0"/>
    <s v="DQ"/>
    <n v="584"/>
    <x v="584"/>
    <x v="5"/>
    <x v="60"/>
    <n v="5.6"/>
    <n v="2.4799999999999999E-2"/>
    <n v="2.4799999999999999E-2"/>
    <n v="26493"/>
    <n v="2.4799999999999999E-2"/>
    <n v="1.7000000000000001E-2"/>
    <s v="J"/>
  </r>
  <r>
    <m/>
    <x v="64"/>
    <s v="Rp"/>
    <n v="585"/>
    <x v="585"/>
    <x v="5"/>
    <x v="60"/>
    <n v="5.6"/>
    <n v="2.2200000000000001E-2"/>
    <n v="2.2200000000000001E-2"/>
    <n v="26493"/>
    <m/>
    <n v="1.4E-2"/>
    <s v="I"/>
  </r>
  <r>
    <m/>
    <x v="64"/>
    <s v="Rp"/>
    <n v="585"/>
    <x v="585"/>
    <x v="5"/>
    <x v="60"/>
    <n v="5.6"/>
    <n v="1.8700000000000001E-2"/>
    <n v="1.8700000000000001E-2"/>
    <n v="26493"/>
    <m/>
    <n v="1.4E-2"/>
    <s v="G"/>
  </r>
  <r>
    <m/>
    <x v="91"/>
    <s v="BANCO"/>
    <n v="586"/>
    <x v="586"/>
    <x v="4"/>
    <x v="61"/>
    <n v="5.6"/>
    <n v="1.5100000000000001E-2"/>
    <n v="1.5100000000000001E-2"/>
    <n v="26489"/>
    <m/>
    <n v="8.0000000000000002E-3"/>
    <s v="F"/>
  </r>
  <r>
    <m/>
    <x v="91"/>
    <s v="BANCO"/>
    <n v="586"/>
    <x v="586"/>
    <x v="4"/>
    <x v="61"/>
    <n v="5.6"/>
    <n v="1.1900000000000001E-2"/>
    <n v="1.1900000000000001E-2"/>
    <n v="26489"/>
    <m/>
    <n v="8.0000000000000002E-3"/>
    <s v="C"/>
  </r>
  <r>
    <m/>
    <x v="91"/>
    <s v="BANCO"/>
    <n v="586"/>
    <x v="586"/>
    <x v="4"/>
    <x v="61"/>
    <n v="5.6"/>
    <n v="1.55E-2"/>
    <n v="1.55E-2"/>
    <n v="26489"/>
    <m/>
    <n v="8.0000000000000002E-3"/>
    <s v="F"/>
  </r>
  <r>
    <m/>
    <x v="77"/>
    <s v="LEVANTE"/>
    <n v="587"/>
    <x v="587"/>
    <x v="4"/>
    <x v="61"/>
    <n v="5.6"/>
    <n v="2.23E-2"/>
    <n v="2.23E-2"/>
    <n v="26489"/>
    <n v="2.23E-2"/>
    <n v="1.6E-2"/>
    <s v="I"/>
  </r>
  <r>
    <m/>
    <x v="77"/>
    <s v="LEVANTE"/>
    <n v="587"/>
    <x v="587"/>
    <x v="4"/>
    <x v="61"/>
    <n v="5.6"/>
    <n v="2.5899999999999999E-2"/>
    <n v="2.5899999999999999E-2"/>
    <n v="26489"/>
    <n v="2.5899999999999999E-2"/>
    <n v="1.6E-2"/>
    <s v="K"/>
  </r>
  <r>
    <m/>
    <x v="77"/>
    <s v="LEVANTE"/>
    <n v="587"/>
    <x v="587"/>
    <x v="4"/>
    <x v="61"/>
    <n v="5.6"/>
    <n v="1.77E-2"/>
    <n v="1.77E-2"/>
    <n v="26489"/>
    <n v="1.77E-2"/>
    <n v="1.6E-2"/>
    <s v="G"/>
  </r>
  <r>
    <m/>
    <x v="77"/>
    <s v="LEVANTE"/>
    <n v="587"/>
    <x v="587"/>
    <x v="4"/>
    <x v="61"/>
    <n v="5.6"/>
    <n v="3.6600000000000001E-2"/>
    <n v="3.6600000000000001E-2"/>
    <n v="26489"/>
    <n v="0.03"/>
    <n v="1.6E-2"/>
    <s v="L"/>
  </r>
  <r>
    <m/>
    <x v="77"/>
    <s v="LEVANTE"/>
    <n v="587"/>
    <x v="587"/>
    <x v="4"/>
    <x v="61"/>
    <n v="5.6"/>
    <n v="2.3300000000000001E-2"/>
    <n v="2.3300000000000001E-2"/>
    <n v="26489"/>
    <n v="2.3300000000000001E-2"/>
    <n v="1.6E-2"/>
    <s v="J"/>
  </r>
  <r>
    <m/>
    <x v="77"/>
    <s v="LEVANTE"/>
    <n v="587"/>
    <x v="587"/>
    <x v="4"/>
    <x v="61"/>
    <n v="5.6"/>
    <n v="2.07E-2"/>
    <n v="2.07E-2"/>
    <n v="26489"/>
    <n v="2.07E-2"/>
    <n v="1.6E-2"/>
    <s v="H"/>
  </r>
  <r>
    <m/>
    <x v="91"/>
    <s v="BANCO"/>
    <n v="588"/>
    <x v="588"/>
    <x v="5"/>
    <x v="61"/>
    <n v="5.6"/>
    <n v="4.7E-2"/>
    <n v="3.6999999999999998E-2"/>
    <n v="26490"/>
    <n v="0.03"/>
    <n v="1.2E-2"/>
    <s v="L"/>
  </r>
  <r>
    <m/>
    <x v="91"/>
    <s v="BANCO"/>
    <n v="588"/>
    <x v="588"/>
    <x v="5"/>
    <x v="61"/>
    <n v="5.6"/>
    <n v="3.6299999999999999E-2"/>
    <n v="3.6299999999999999E-2"/>
    <n v="26490"/>
    <n v="0.03"/>
    <n v="1.2E-2"/>
    <s v="L"/>
  </r>
  <r>
    <m/>
    <x v="91"/>
    <s v="BANCO"/>
    <n v="588"/>
    <x v="588"/>
    <x v="5"/>
    <x v="61"/>
    <n v="5.6"/>
    <n v="2.3300000000000001E-2"/>
    <n v="2.3300000000000001E-2"/>
    <n v="26490"/>
    <n v="2.3300000000000001E-2"/>
    <n v="1.2E-2"/>
    <s v="J"/>
  </r>
  <r>
    <m/>
    <x v="91"/>
    <s v="BANCO"/>
    <n v="588"/>
    <x v="588"/>
    <x v="5"/>
    <x v="61"/>
    <n v="5.6"/>
    <n v="5.6399999999999999E-2"/>
    <n v="3.6999999999999998E-2"/>
    <n v="26490"/>
    <n v="0.03"/>
    <n v="1.2E-2"/>
    <s v="L"/>
  </r>
  <r>
    <m/>
    <x v="91"/>
    <s v="BANCO"/>
    <n v="588"/>
    <x v="588"/>
    <x v="5"/>
    <x v="61"/>
    <n v="5.6"/>
    <n v="5.9200000000000003E-2"/>
    <n v="3.6999999999999998E-2"/>
    <n v="26490"/>
    <n v="0.03"/>
    <n v="1.2E-2"/>
    <s v="L"/>
  </r>
  <r>
    <m/>
    <x v="90"/>
    <s v="LEVANTE"/>
    <n v="589"/>
    <x v="589"/>
    <x v="5"/>
    <x v="61"/>
    <n v="5.6"/>
    <n v="1.7600000000000001E-2"/>
    <n v="1.7600000000000001E-2"/>
    <n v="26491"/>
    <m/>
    <n v="8.0000000000000002E-3"/>
    <s v="G"/>
  </r>
  <r>
    <m/>
    <x v="90"/>
    <s v="LEVANTE"/>
    <n v="589"/>
    <x v="589"/>
    <x v="5"/>
    <x v="61"/>
    <n v="5.6"/>
    <n v="1.5100000000000001E-2"/>
    <n v="1.5100000000000001E-2"/>
    <n v="26491"/>
    <m/>
    <n v="8.0000000000000002E-3"/>
    <s v="F"/>
  </r>
  <r>
    <m/>
    <x v="90"/>
    <s v="LEVANTE"/>
    <n v="589"/>
    <x v="589"/>
    <x v="5"/>
    <x v="61"/>
    <n v="5.6"/>
    <n v="1.9599999999999999E-2"/>
    <n v="1.9599999999999999E-2"/>
    <n v="26491"/>
    <m/>
    <n v="8.0000000000000002E-3"/>
    <s v="H"/>
  </r>
  <r>
    <m/>
    <x v="90"/>
    <s v="LEVANTE"/>
    <n v="589"/>
    <x v="589"/>
    <x v="5"/>
    <x v="61"/>
    <n v="5.6"/>
    <n v="2.2700000000000001E-2"/>
    <n v="2.2700000000000001E-2"/>
    <n v="26491"/>
    <m/>
    <n v="8.0000000000000002E-3"/>
    <s v="J"/>
  </r>
  <r>
    <m/>
    <x v="90"/>
    <s v="LEVANTE"/>
    <n v="590"/>
    <x v="590"/>
    <x v="5"/>
    <x v="61"/>
    <n v="5.6"/>
    <n v="1.66E-2"/>
    <n v="1.66E-2"/>
    <n v="26491"/>
    <m/>
    <n v="8.9999999999999993E-3"/>
    <s v="F"/>
  </r>
  <r>
    <m/>
    <x v="90"/>
    <s v="LEVANTE"/>
    <n v="590"/>
    <x v="590"/>
    <x v="5"/>
    <x v="61"/>
    <n v="5.6"/>
    <n v="1.9199999999999998E-2"/>
    <n v="1.9199999999999998E-2"/>
    <n v="26491"/>
    <m/>
    <n v="8.9999999999999993E-3"/>
    <s v="H"/>
  </r>
  <r>
    <m/>
    <x v="90"/>
    <s v="LEVANTE"/>
    <n v="590"/>
    <x v="590"/>
    <x v="5"/>
    <x v="61"/>
    <n v="5.6"/>
    <n v="1.09E-2"/>
    <n v="1.09E-2"/>
    <n v="26491"/>
    <m/>
    <n v="8.9999999999999993E-3"/>
    <s v="C"/>
  </r>
  <r>
    <m/>
    <x v="92"/>
    <s v="FRENTE"/>
    <n v="591"/>
    <x v="591"/>
    <x v="2"/>
    <x v="62"/>
    <n v="5.6"/>
    <n v="2.63E-2"/>
    <n v="2.63E-2"/>
    <n v="26494"/>
    <n v="2.63E-2"/>
    <n v="1.2500000000000001E-2"/>
    <s v="K"/>
  </r>
  <r>
    <m/>
    <x v="92"/>
    <s v="FRENTE"/>
    <n v="591"/>
    <x v="591"/>
    <x v="2"/>
    <x v="62"/>
    <n v="5.6"/>
    <n v="5.16E-2"/>
    <n v="3.6999999999999998E-2"/>
    <n v="26494"/>
    <n v="0.03"/>
    <n v="1.2500000000000001E-2"/>
    <s v="L"/>
  </r>
  <r>
    <m/>
    <x v="92"/>
    <s v="FRENTE"/>
    <n v="591"/>
    <x v="591"/>
    <x v="2"/>
    <x v="62"/>
    <n v="5.6"/>
    <n v="3.1199999999999999E-2"/>
    <n v="3.1199999999999999E-2"/>
    <n v="26494"/>
    <n v="0.03"/>
    <n v="1.2500000000000001E-2"/>
    <s v="L"/>
  </r>
  <r>
    <m/>
    <x v="92"/>
    <s v="FRENTE"/>
    <n v="591"/>
    <x v="591"/>
    <x v="2"/>
    <x v="62"/>
    <n v="5.6"/>
    <n v="4.65E-2"/>
    <n v="3.6999999999999998E-2"/>
    <n v="26494"/>
    <n v="0.03"/>
    <n v="1.2500000000000001E-2"/>
    <s v="L"/>
  </r>
  <r>
    <m/>
    <x v="92"/>
    <s v="FRENTE"/>
    <n v="591"/>
    <x v="591"/>
    <x v="2"/>
    <x v="62"/>
    <n v="5.6"/>
    <n v="3.7900000000000003E-2"/>
    <n v="3.6999999999999998E-2"/>
    <n v="26494"/>
    <n v="0.03"/>
    <n v="1.2500000000000001E-2"/>
    <s v="L"/>
  </r>
  <r>
    <m/>
    <x v="92"/>
    <s v="FRENTE"/>
    <n v="591"/>
    <x v="591"/>
    <x v="2"/>
    <x v="62"/>
    <n v="5.6"/>
    <n v="4.7500000000000001E-2"/>
    <n v="3.6999999999999998E-2"/>
    <n v="26494"/>
    <n v="0.03"/>
    <n v="1.2500000000000001E-2"/>
    <s v="L"/>
  </r>
  <r>
    <m/>
    <x v="93"/>
    <s v="LEVANTE"/>
    <n v="592"/>
    <x v="592"/>
    <x v="3"/>
    <x v="62"/>
    <n v="5.6"/>
    <n v="8.3000000000000001E-3"/>
    <n v="8.3000000000000001E-3"/>
    <n v="26495"/>
    <m/>
    <n v="1.6E-2"/>
    <s v="A"/>
  </r>
  <r>
    <m/>
    <x v="93"/>
    <s v="LEVANTE"/>
    <n v="592"/>
    <x v="592"/>
    <x v="3"/>
    <x v="62"/>
    <n v="5.6"/>
    <n v="1.14E-2"/>
    <n v="1.14E-2"/>
    <n v="26495"/>
    <m/>
    <n v="1.6E-2"/>
    <s v="C"/>
  </r>
  <r>
    <m/>
    <x v="93"/>
    <s v="LEVANTE"/>
    <n v="592"/>
    <x v="592"/>
    <x v="3"/>
    <x v="62"/>
    <n v="5.6"/>
    <n v="1.6E-2"/>
    <n v="1.6E-2"/>
    <n v="26495"/>
    <m/>
    <n v="1.6E-2"/>
    <s v="F"/>
  </r>
  <r>
    <m/>
    <x v="93"/>
    <s v="LEVANTE"/>
    <n v="592"/>
    <x v="592"/>
    <x v="3"/>
    <x v="62"/>
    <n v="5.6"/>
    <n v="1.66E-2"/>
    <n v="1.66E-2"/>
    <n v="26495"/>
    <m/>
    <n v="1.6E-2"/>
    <s v="F"/>
  </r>
  <r>
    <m/>
    <x v="93"/>
    <s v="LEVANTE"/>
    <n v="592"/>
    <x v="592"/>
    <x v="3"/>
    <x v="62"/>
    <n v="5.6"/>
    <n v="5.3E-3"/>
    <n v="5.3E-3"/>
    <n v="26495"/>
    <m/>
    <n v="1.6E-2"/>
    <s v="Descarte"/>
  </r>
  <r>
    <m/>
    <x v="93"/>
    <s v="LEVANTE"/>
    <n v="592"/>
    <x v="592"/>
    <x v="3"/>
    <x v="62"/>
    <n v="5.6"/>
    <n v="1.55E-2"/>
    <n v="1.55E-2"/>
    <n v="26495"/>
    <m/>
    <n v="1.6E-2"/>
    <s v="F"/>
  </r>
  <r>
    <m/>
    <x v="93"/>
    <s v="LEVANTE"/>
    <n v="592"/>
    <x v="592"/>
    <x v="3"/>
    <x v="62"/>
    <n v="5.6"/>
    <n v="1.9599999999999999E-2"/>
    <n v="1.9599999999999999E-2"/>
    <n v="26495"/>
    <m/>
    <n v="1.6E-2"/>
    <s v="H"/>
  </r>
  <r>
    <m/>
    <x v="93"/>
    <s v="LEVANTE"/>
    <n v="592"/>
    <x v="592"/>
    <x v="3"/>
    <x v="62"/>
    <n v="5.6"/>
    <n v="1.09E-2"/>
    <n v="1.09E-2"/>
    <n v="26495"/>
    <m/>
    <n v="1.6E-2"/>
    <s v="C"/>
  </r>
  <r>
    <m/>
    <x v="93"/>
    <s v="LEVANTE"/>
    <n v="592"/>
    <x v="592"/>
    <x v="3"/>
    <x v="62"/>
    <n v="5.6"/>
    <n v="9.9000000000000008E-3"/>
    <n v="9.9000000000000008E-3"/>
    <n v="26495"/>
    <m/>
    <n v="1.6E-2"/>
    <s v="B"/>
  </r>
  <r>
    <m/>
    <x v="89"/>
    <s v="BANCO"/>
    <n v="593"/>
    <x v="593"/>
    <x v="5"/>
    <x v="62"/>
    <n v="5.6"/>
    <n v="3.1699999999999999E-2"/>
    <n v="3.1699999999999999E-2"/>
    <n v="26497"/>
    <n v="0.03"/>
    <n v="1.4999999999999999E-2"/>
    <s v="L"/>
  </r>
  <r>
    <m/>
    <x v="89"/>
    <s v="BANCO"/>
    <n v="593"/>
    <x v="593"/>
    <x v="5"/>
    <x v="62"/>
    <n v="5.6"/>
    <n v="1.9199999999999998E-2"/>
    <n v="1.9199999999999998E-2"/>
    <n v="26497"/>
    <n v="1.9199999999999998E-2"/>
    <n v="1.4999999999999999E-2"/>
    <s v="H"/>
  </r>
  <r>
    <m/>
    <x v="89"/>
    <s v="BANCO"/>
    <n v="593"/>
    <x v="593"/>
    <x v="5"/>
    <x v="62"/>
    <n v="5.6"/>
    <n v="3.2800000000000003E-2"/>
    <n v="3.2800000000000003E-2"/>
    <n v="26497"/>
    <n v="0.03"/>
    <n v="1.4999999999999999E-2"/>
    <s v="L"/>
  </r>
  <r>
    <m/>
    <x v="89"/>
    <s v="BANCO"/>
    <n v="593"/>
    <x v="593"/>
    <x v="5"/>
    <x v="62"/>
    <n v="5.6"/>
    <n v="4.8599999999999997E-2"/>
    <n v="3.6999999999999998E-2"/>
    <n v="26497"/>
    <n v="0.03"/>
    <n v="1.4999999999999999E-2"/>
    <s v="L"/>
  </r>
  <r>
    <m/>
    <x v="77"/>
    <s v="LEVANTE"/>
    <n v="594"/>
    <x v="594"/>
    <x v="5"/>
    <x v="62"/>
    <n v="5.6"/>
    <n v="1.4999999999999999E-2"/>
    <n v="1.4999999999999999E-2"/>
    <n v="26498"/>
    <m/>
    <n v="1.4999999999999999E-2"/>
    <s v="F"/>
  </r>
  <r>
    <m/>
    <x v="77"/>
    <s v="LEVANTE"/>
    <n v="594"/>
    <x v="594"/>
    <x v="5"/>
    <x v="62"/>
    <n v="5.6"/>
    <n v="2.29E-2"/>
    <n v="2.29E-2"/>
    <n v="26498"/>
    <m/>
    <n v="1.4999999999999999E-2"/>
    <s v="J"/>
  </r>
  <r>
    <m/>
    <x v="77"/>
    <s v="LEVANTE"/>
    <n v="594"/>
    <x v="594"/>
    <x v="5"/>
    <x v="62"/>
    <n v="5.6"/>
    <n v="1.9199999999999998E-2"/>
    <n v="1.9199999999999998E-2"/>
    <n v="26498"/>
    <m/>
    <n v="1.4999999999999999E-2"/>
    <s v="H"/>
  </r>
  <r>
    <m/>
    <x v="90"/>
    <s v="LEVANTE"/>
    <n v="595"/>
    <x v="595"/>
    <x v="5"/>
    <x v="62"/>
    <n v="5.6"/>
    <n v="1.3599999999999999E-2"/>
    <n v="1.3599999999999999E-2"/>
    <n v="26498"/>
    <m/>
    <n v="0.01"/>
    <s v="E"/>
  </r>
  <r>
    <m/>
    <x v="90"/>
    <s v="LEVANTE"/>
    <n v="595"/>
    <x v="595"/>
    <x v="5"/>
    <x v="62"/>
    <n v="5.6"/>
    <n v="4.7999999999999996E-3"/>
    <n v="4.7999999999999996E-3"/>
    <n v="26498"/>
    <m/>
    <n v="0.01"/>
    <s v="Descarte"/>
  </r>
  <r>
    <m/>
    <x v="90"/>
    <s v="LEVANTE"/>
    <n v="596"/>
    <x v="596"/>
    <x v="2"/>
    <x v="63"/>
    <n v="5.6"/>
    <n v="6.3E-3"/>
    <n v="6.3E-3"/>
    <n v="26499"/>
    <m/>
    <n v="0.01"/>
    <s v="Reserva"/>
  </r>
  <r>
    <m/>
    <x v="90"/>
    <s v="LEVANTE"/>
    <n v="596"/>
    <x v="596"/>
    <x v="2"/>
    <x v="63"/>
    <n v="5.6"/>
    <n v="1.14E-2"/>
    <n v="1.14E-2"/>
    <n v="26499"/>
    <m/>
    <n v="0.01"/>
    <s v="C"/>
  </r>
  <r>
    <m/>
    <x v="90"/>
    <s v="LEVANTE"/>
    <n v="596"/>
    <x v="596"/>
    <x v="2"/>
    <x v="63"/>
    <n v="5.6"/>
    <n v="8.8999999999999999E-3"/>
    <n v="8.8999999999999999E-3"/>
    <n v="26499"/>
    <m/>
    <n v="0.01"/>
    <s v="A"/>
  </r>
  <r>
    <m/>
    <x v="90"/>
    <s v="LEVANTE"/>
    <n v="596"/>
    <x v="596"/>
    <x v="2"/>
    <x v="63"/>
    <n v="5.6"/>
    <n v="7.4000000000000003E-3"/>
    <n v="7.4000000000000003E-3"/>
    <n v="26499"/>
    <m/>
    <n v="0.01"/>
    <s v="Reserva"/>
  </r>
  <r>
    <m/>
    <x v="90"/>
    <s v="LEVANTE"/>
    <n v="596"/>
    <x v="596"/>
    <x v="2"/>
    <x v="63"/>
    <n v="5.6"/>
    <n v="8.3999999999999995E-3"/>
    <n v="8.3999999999999995E-3"/>
    <n v="26499"/>
    <m/>
    <n v="0.01"/>
    <s v="A"/>
  </r>
  <r>
    <m/>
    <x v="90"/>
    <s v="LEVANTE"/>
    <n v="596"/>
    <x v="596"/>
    <x v="2"/>
    <x v="63"/>
    <n v="5.6"/>
    <n v="1.1900000000000001E-2"/>
    <n v="1.1900000000000001E-2"/>
    <n v="26499"/>
    <m/>
    <n v="0.01"/>
    <s v="C"/>
  </r>
  <r>
    <m/>
    <x v="77"/>
    <s v="FRENTE"/>
    <n v="597"/>
    <x v="597"/>
    <x v="2"/>
    <x v="63"/>
    <n v="5.6"/>
    <n v="1.67E-2"/>
    <n v="1.67E-2"/>
    <n v="26500"/>
    <m/>
    <n v="1.4E-2"/>
    <s v="F"/>
  </r>
  <r>
    <m/>
    <x v="77"/>
    <s v="FRENTE"/>
    <n v="597"/>
    <x v="597"/>
    <x v="2"/>
    <x v="63"/>
    <n v="5.6"/>
    <n v="2.18E-2"/>
    <n v="2.18E-2"/>
    <n v="26500"/>
    <m/>
    <n v="1.4E-2"/>
    <s v="I"/>
  </r>
  <r>
    <m/>
    <x v="77"/>
    <s v="FRENTE"/>
    <n v="597"/>
    <x v="597"/>
    <x v="2"/>
    <x v="63"/>
    <n v="5.6"/>
    <n v="2.4899999999999999E-2"/>
    <n v="2.4899999999999999E-2"/>
    <n v="26500"/>
    <m/>
    <n v="1.4E-2"/>
    <s v="J"/>
  </r>
  <r>
    <m/>
    <x v="90"/>
    <s v="LEVANTE"/>
    <n v="598"/>
    <x v="598"/>
    <x v="2"/>
    <x v="63"/>
    <n v="5.6"/>
    <n v="1.5100000000000001E-2"/>
    <n v="1.5100000000000001E-2"/>
    <n v="26499"/>
    <m/>
    <n v="1.0999999999999999E-2"/>
    <s v="F"/>
  </r>
  <r>
    <m/>
    <x v="90"/>
    <s v="LEVANTE"/>
    <n v="598"/>
    <x v="598"/>
    <x v="2"/>
    <x v="63"/>
    <n v="5.6"/>
    <n v="6.3E-3"/>
    <n v="6.3E-3"/>
    <n v="26499"/>
    <m/>
    <n v="1.0999999999999999E-2"/>
    <s v="Reserva"/>
  </r>
  <r>
    <m/>
    <x v="90"/>
    <s v="LEVANTE"/>
    <n v="598"/>
    <x v="598"/>
    <x v="2"/>
    <x v="63"/>
    <n v="5.6"/>
    <n v="8.6999999999999994E-3"/>
    <n v="8.6999999999999994E-3"/>
    <n v="26499"/>
    <m/>
    <n v="1.0999999999999999E-2"/>
    <s v="A"/>
  </r>
  <r>
    <m/>
    <x v="90"/>
    <s v="LEVANTE"/>
    <n v="598"/>
    <x v="598"/>
    <x v="2"/>
    <x v="63"/>
    <n v="5.6"/>
    <n v="6.4000000000000003E-3"/>
    <n v="6.4000000000000003E-3"/>
    <n v="26499"/>
    <m/>
    <n v="1.0999999999999999E-2"/>
    <s v="Reserva"/>
  </r>
  <r>
    <m/>
    <x v="94"/>
    <s v="Rp"/>
    <n v="599"/>
    <x v="599"/>
    <x v="3"/>
    <x v="63"/>
    <n v="5.6"/>
    <n v="1.7600000000000001E-2"/>
    <n v="1.7600000000000001E-2"/>
    <n v="26501"/>
    <m/>
    <n v="1.2999999999999999E-2"/>
    <s v="G"/>
  </r>
  <r>
    <m/>
    <x v="94"/>
    <s v="Rp"/>
    <n v="599"/>
    <x v="599"/>
    <x v="3"/>
    <x v="63"/>
    <n v="5.6"/>
    <n v="1.35E-2"/>
    <n v="1.35E-2"/>
    <n v="26501"/>
    <m/>
    <n v="1.2999999999999999E-2"/>
    <s v="E"/>
  </r>
  <r>
    <m/>
    <x v="95"/>
    <s v="REC"/>
    <n v="600"/>
    <x v="600"/>
    <x v="3"/>
    <x v="63"/>
    <n v="5.6"/>
    <n v="2.3900000000000001E-2"/>
    <n v="2.3900000000000001E-2"/>
    <n v="25501"/>
    <m/>
    <n v="0.02"/>
    <s v="J"/>
  </r>
  <r>
    <m/>
    <x v="95"/>
    <s v="REC"/>
    <n v="600"/>
    <x v="600"/>
    <x v="3"/>
    <x v="63"/>
    <n v="5.6"/>
    <n v="1.2E-2"/>
    <n v="1.2E-2"/>
    <n v="25501"/>
    <m/>
    <n v="0.02"/>
    <s v="D"/>
  </r>
  <r>
    <m/>
    <x v="95"/>
    <s v="REC"/>
    <n v="600"/>
    <x v="600"/>
    <x v="3"/>
    <x v="63"/>
    <n v="5.6"/>
    <n v="1.8800000000000001E-2"/>
    <n v="1.8800000000000001E-2"/>
    <n v="25501"/>
    <m/>
    <n v="0.02"/>
    <s v="G"/>
  </r>
  <r>
    <m/>
    <x v="95"/>
    <s v="REC"/>
    <n v="600"/>
    <x v="600"/>
    <x v="3"/>
    <x v="63"/>
    <n v="5.6"/>
    <n v="1.47E-2"/>
    <n v="1.47E-2"/>
    <n v="25501"/>
    <m/>
    <n v="0.02"/>
    <s v="E"/>
  </r>
  <r>
    <m/>
    <x v="77"/>
    <s v="FRENTE"/>
    <n v="601"/>
    <x v="601"/>
    <x v="3"/>
    <x v="63"/>
    <n v="5.6"/>
    <n v="1.15E-2"/>
    <n v="1.15E-2"/>
    <n v="26502"/>
    <m/>
    <n v="1.7000000000000001E-2"/>
    <s v="C"/>
  </r>
  <r>
    <m/>
    <x v="77"/>
    <s v="FRENTE"/>
    <n v="601"/>
    <x v="601"/>
    <x v="3"/>
    <x v="63"/>
    <n v="5.6"/>
    <n v="1.8200000000000001E-2"/>
    <n v="1.8200000000000001E-2"/>
    <n v="26502"/>
    <m/>
    <n v="1.7000000000000001E-2"/>
    <s v="G"/>
  </r>
  <r>
    <m/>
    <x v="77"/>
    <s v="FRENTE"/>
    <n v="601"/>
    <x v="601"/>
    <x v="3"/>
    <x v="63"/>
    <n v="5.6"/>
    <n v="2.5399999999999999E-2"/>
    <n v="2.5399999999999999E-2"/>
    <n v="26502"/>
    <m/>
    <n v="1.7000000000000001E-2"/>
    <s v="K"/>
  </r>
  <r>
    <m/>
    <x v="77"/>
    <s v="FRENTE"/>
    <n v="601"/>
    <x v="601"/>
    <x v="3"/>
    <x v="63"/>
    <n v="5.6"/>
    <n v="1.8700000000000001E-2"/>
    <n v="1.8700000000000001E-2"/>
    <n v="26502"/>
    <m/>
    <n v="1.7000000000000001E-2"/>
    <s v="G"/>
  </r>
  <r>
    <m/>
    <x v="77"/>
    <s v="FRENTE"/>
    <n v="601"/>
    <x v="601"/>
    <x v="3"/>
    <x v="63"/>
    <n v="5.6"/>
    <n v="1.9199999999999998E-2"/>
    <n v="1.9199999999999998E-2"/>
    <n v="26502"/>
    <m/>
    <n v="1.7000000000000001E-2"/>
    <s v="H"/>
  </r>
  <r>
    <m/>
    <x v="77"/>
    <s v="FRENTE"/>
    <n v="601"/>
    <x v="601"/>
    <x v="3"/>
    <x v="63"/>
    <n v="5.6"/>
    <n v="2.2200000000000001E-2"/>
    <n v="2.2200000000000001E-2"/>
    <n v="26502"/>
    <m/>
    <n v="1.7000000000000001E-2"/>
    <s v="I"/>
  </r>
  <r>
    <m/>
    <x v="90"/>
    <s v="LEVANTE"/>
    <n v="602"/>
    <x v="602"/>
    <x v="3"/>
    <x v="63"/>
    <n v="5.6"/>
    <n v="1.46E-2"/>
    <n v="1.46E-2"/>
    <n v="26502"/>
    <m/>
    <n v="1.4E-2"/>
    <s v="E"/>
  </r>
  <r>
    <m/>
    <x v="90"/>
    <s v="LEVANTE"/>
    <n v="602"/>
    <x v="602"/>
    <x v="3"/>
    <x v="63"/>
    <n v="5.6"/>
    <n v="9.4000000000000004E-3"/>
    <n v="9.4000000000000004E-3"/>
    <n v="26502"/>
    <m/>
    <n v="1.4E-2"/>
    <s v="B"/>
  </r>
  <r>
    <m/>
    <x v="88"/>
    <s v="LEVANTE"/>
    <n v="603"/>
    <x v="603"/>
    <x v="6"/>
    <x v="63"/>
    <n v="5.6"/>
    <n v="2.01E-2"/>
    <n v="2.01E-2"/>
    <n v="26506"/>
    <m/>
    <n v="0.01"/>
    <s v="H"/>
  </r>
  <r>
    <m/>
    <x v="88"/>
    <s v="LEVANTE"/>
    <n v="603"/>
    <x v="603"/>
    <x v="6"/>
    <x v="63"/>
    <n v="5.6"/>
    <n v="2.06E-2"/>
    <n v="2.06E-2"/>
    <n v="26506"/>
    <m/>
    <n v="0.01"/>
    <s v="H"/>
  </r>
  <r>
    <m/>
    <x v="88"/>
    <s v="LEVANTE"/>
    <n v="603"/>
    <x v="603"/>
    <x v="6"/>
    <x v="63"/>
    <n v="5.6"/>
    <n v="1.2500000000000001E-2"/>
    <n v="1.2500000000000001E-2"/>
    <n v="26506"/>
    <m/>
    <n v="0.01"/>
    <s v="D"/>
  </r>
  <r>
    <m/>
    <x v="90"/>
    <s v="LEVANTE"/>
    <n v="604"/>
    <x v="604"/>
    <x v="6"/>
    <x v="63"/>
    <n v="5.6"/>
    <n v="6.3E-3"/>
    <n v="6.3E-3"/>
    <n v="26507"/>
    <m/>
    <n v="1.15E-2"/>
    <s v="Reserva"/>
  </r>
  <r>
    <m/>
    <x v="90"/>
    <s v="LEVANTE"/>
    <n v="604"/>
    <x v="604"/>
    <x v="6"/>
    <x v="63"/>
    <n v="5.6"/>
    <n v="1.2500000000000001E-2"/>
    <n v="1.2500000000000001E-2"/>
    <n v="26507"/>
    <m/>
    <n v="1.15E-2"/>
    <s v="D"/>
  </r>
  <r>
    <m/>
    <x v="90"/>
    <s v="LEVANTE"/>
    <n v="604"/>
    <x v="604"/>
    <x v="6"/>
    <x v="63"/>
    <n v="5.6"/>
    <n v="1.2500000000000001E-2"/>
    <n v="1.2500000000000001E-2"/>
    <n v="26507"/>
    <m/>
    <n v="1.15E-2"/>
    <s v="D"/>
  </r>
  <r>
    <m/>
    <x v="90"/>
    <s v="LEVANTE"/>
    <n v="604"/>
    <x v="604"/>
    <x v="6"/>
    <x v="63"/>
    <n v="5.6"/>
    <n v="7.7999999999999996E-3"/>
    <n v="7.7999999999999996E-3"/>
    <n v="26507"/>
    <m/>
    <n v="1.15E-2"/>
    <s v="A"/>
  </r>
  <r>
    <m/>
    <x v="90"/>
    <s v="LEVANTE"/>
    <n v="604"/>
    <x v="604"/>
    <x v="6"/>
    <x v="63"/>
    <n v="5.6"/>
    <n v="7.4000000000000003E-3"/>
    <n v="7.4000000000000003E-3"/>
    <n v="26507"/>
    <m/>
    <n v="1.15E-2"/>
    <s v="Reserva"/>
  </r>
  <r>
    <m/>
    <x v="90"/>
    <s v="LEVANTE"/>
    <n v="604"/>
    <x v="604"/>
    <x v="6"/>
    <x v="63"/>
    <n v="5.6"/>
    <n v="9.4000000000000004E-3"/>
    <n v="9.4000000000000004E-3"/>
    <n v="26507"/>
    <m/>
    <n v="1.15E-2"/>
    <s v="B"/>
  </r>
  <r>
    <m/>
    <x v="90"/>
    <s v="LEVANTE"/>
    <n v="604"/>
    <x v="604"/>
    <x v="6"/>
    <x v="63"/>
    <n v="5.6"/>
    <n v="1.14E-2"/>
    <n v="1.14E-2"/>
    <n v="26507"/>
    <m/>
    <n v="1.15E-2"/>
    <s v="C"/>
  </r>
  <r>
    <m/>
    <x v="90"/>
    <s v="LEVANTE"/>
    <n v="604"/>
    <x v="604"/>
    <x v="6"/>
    <x v="63"/>
    <n v="5.6"/>
    <n v="6.3E-3"/>
    <n v="6.3E-3"/>
    <n v="26507"/>
    <m/>
    <n v="1.15E-2"/>
    <s v="Reserva"/>
  </r>
  <r>
    <m/>
    <x v="90"/>
    <s v="LEVANTE"/>
    <n v="604"/>
    <x v="604"/>
    <x v="6"/>
    <x v="63"/>
    <n v="5.6"/>
    <n v="1.4999999999999999E-2"/>
    <n v="1.4999999999999999E-2"/>
    <n v="26507"/>
    <m/>
    <n v="1.15E-2"/>
    <s v="F"/>
  </r>
  <r>
    <m/>
    <x v="90"/>
    <s v="LEVANTE"/>
    <n v="604"/>
    <x v="604"/>
    <x v="6"/>
    <x v="63"/>
    <n v="5.6"/>
    <n v="1.1900000000000001E-2"/>
    <n v="1.1900000000000001E-2"/>
    <n v="26507"/>
    <m/>
    <n v="1.15E-2"/>
    <s v="C"/>
  </r>
  <r>
    <m/>
    <x v="94"/>
    <s v="Rp"/>
    <n v="605"/>
    <x v="605"/>
    <x v="6"/>
    <x v="63"/>
    <n v="5.6"/>
    <n v="1.6199999999999999E-2"/>
    <n v="1.6199999999999999E-2"/>
    <n v="26508"/>
    <m/>
    <n v="1.2500000000000001E-2"/>
    <s v="F"/>
  </r>
  <r>
    <m/>
    <x v="94"/>
    <s v="Rp"/>
    <n v="605"/>
    <x v="605"/>
    <x v="6"/>
    <x v="63"/>
    <n v="5.6"/>
    <n v="2.1100000000000001E-2"/>
    <n v="2.1100000000000001E-2"/>
    <n v="26508"/>
    <m/>
    <n v="1.2500000000000001E-2"/>
    <s v="I"/>
  </r>
  <r>
    <m/>
    <x v="94"/>
    <s v="Rp"/>
    <n v="606"/>
    <x v="606"/>
    <x v="2"/>
    <x v="64"/>
    <n v="5.6"/>
    <n v="0.01"/>
    <n v="0.01"/>
    <n v="26510"/>
    <m/>
    <n v="1.35E-2"/>
    <s v="B"/>
  </r>
  <r>
    <m/>
    <x v="94"/>
    <s v="Rp"/>
    <n v="606"/>
    <x v="606"/>
    <x v="2"/>
    <x v="64"/>
    <n v="5.6"/>
    <n v="8.3999999999999995E-3"/>
    <n v="8.3999999999999995E-3"/>
    <n v="26510"/>
    <m/>
    <n v="1.35E-2"/>
    <s v="A"/>
  </r>
  <r>
    <m/>
    <x v="94"/>
    <s v="Rp"/>
    <n v="606"/>
    <x v="606"/>
    <x v="2"/>
    <x v="64"/>
    <n v="5.6"/>
    <n v="2.06E-2"/>
    <n v="2.06E-2"/>
    <n v="26510"/>
    <m/>
    <n v="1.35E-2"/>
    <s v="H"/>
  </r>
  <r>
    <m/>
    <x v="93"/>
    <s v="LEVANTE"/>
    <n v="607"/>
    <x v="607"/>
    <x v="2"/>
    <x v="64"/>
    <n v="5.6"/>
    <n v="7.4000000000000003E-3"/>
    <n v="7.4000000000000003E-3"/>
    <n v="26509"/>
    <m/>
    <n v="1.7999999999999999E-2"/>
    <s v="Reserva"/>
  </r>
  <r>
    <m/>
    <x v="93"/>
    <s v="LEVANTE"/>
    <n v="607"/>
    <x v="607"/>
    <x v="2"/>
    <x v="64"/>
    <n v="5.6"/>
    <n v="1.4E-2"/>
    <n v="1.4E-2"/>
    <n v="26509"/>
    <m/>
    <n v="1.7999999999999999E-2"/>
    <s v="E"/>
  </r>
  <r>
    <m/>
    <x v="93"/>
    <s v="LEVANTE"/>
    <n v="607"/>
    <x v="607"/>
    <x v="2"/>
    <x v="64"/>
    <n v="5.6"/>
    <n v="2.9000000000000001E-2"/>
    <n v="2.9000000000000001E-2"/>
    <n v="26509"/>
    <m/>
    <n v="1.7999999999999999E-2"/>
    <s v="L"/>
  </r>
  <r>
    <m/>
    <x v="93"/>
    <s v="LEVANTE"/>
    <n v="607"/>
    <x v="607"/>
    <x v="2"/>
    <x v="64"/>
    <n v="5.6"/>
    <n v="1.35E-2"/>
    <n v="1.35E-2"/>
    <n v="26509"/>
    <m/>
    <n v="1.7999999999999999E-2"/>
    <s v="E"/>
  </r>
  <r>
    <m/>
    <x v="93"/>
    <s v="LEVANTE"/>
    <n v="607"/>
    <x v="607"/>
    <x v="2"/>
    <x v="64"/>
    <n v="5.6"/>
    <n v="8.8999999999999999E-3"/>
    <n v="8.8999999999999999E-3"/>
    <n v="26509"/>
    <m/>
    <n v="1.7999999999999999E-2"/>
    <s v="A"/>
  </r>
  <r>
    <m/>
    <x v="93"/>
    <s v="LEVANTE"/>
    <n v="607"/>
    <x v="607"/>
    <x v="2"/>
    <x v="64"/>
    <n v="5.6"/>
    <n v="1.46E-2"/>
    <n v="1.46E-2"/>
    <n v="26509"/>
    <m/>
    <n v="1.7999999999999999E-2"/>
    <s v="E"/>
  </r>
  <r>
    <m/>
    <x v="93"/>
    <s v="LEVANTE"/>
    <n v="607"/>
    <x v="607"/>
    <x v="2"/>
    <x v="64"/>
    <n v="5.6"/>
    <n v="1.46E-2"/>
    <n v="1.46E-2"/>
    <n v="26509"/>
    <m/>
    <n v="1.7999999999999999E-2"/>
    <s v="E"/>
  </r>
  <r>
    <m/>
    <x v="93"/>
    <s v="LEVANTE"/>
    <n v="607"/>
    <x v="607"/>
    <x v="2"/>
    <x v="64"/>
    <n v="5.6"/>
    <n v="1.1900000000000001E-2"/>
    <n v="1.1900000000000001E-2"/>
    <n v="26509"/>
    <m/>
    <n v="1.7999999999999999E-2"/>
    <s v="C"/>
  </r>
  <r>
    <m/>
    <x v="90"/>
    <s v="LEVANTE"/>
    <n v="608"/>
    <x v="608"/>
    <x v="2"/>
    <x v="64"/>
    <n v="5.6"/>
    <n v="1.09E-2"/>
    <n v="1.09E-2"/>
    <n v="26508"/>
    <m/>
    <n v="0.01"/>
    <s v="C"/>
  </r>
  <r>
    <m/>
    <x v="90"/>
    <s v="LEVANTE"/>
    <n v="608"/>
    <x v="608"/>
    <x v="2"/>
    <x v="64"/>
    <n v="5.6"/>
    <n v="7.4000000000000003E-3"/>
    <n v="7.4000000000000003E-3"/>
    <n v="26508"/>
    <m/>
    <n v="0.01"/>
    <s v="Reserva"/>
  </r>
  <r>
    <m/>
    <x v="94"/>
    <s v="Rp"/>
    <n v="609"/>
    <x v="609"/>
    <x v="3"/>
    <x v="64"/>
    <n v="5.6"/>
    <n v="7.4000000000000003E-3"/>
    <n v="7.4000000000000003E-3"/>
    <n v="26511"/>
    <m/>
    <n v="1.4E-2"/>
    <s v="Reserva"/>
  </r>
  <r>
    <m/>
    <x v="94"/>
    <s v="Rp"/>
    <n v="609"/>
    <x v="609"/>
    <x v="3"/>
    <x v="64"/>
    <n v="5.6"/>
    <n v="9.9000000000000008E-3"/>
    <n v="9.9000000000000008E-3"/>
    <n v="26511"/>
    <m/>
    <n v="1.4E-2"/>
    <s v="B"/>
  </r>
  <r>
    <m/>
    <x v="94"/>
    <s v="Rp"/>
    <n v="609"/>
    <x v="609"/>
    <x v="3"/>
    <x v="64"/>
    <n v="5.6"/>
    <n v="5.7999999999999996E-3"/>
    <n v="5.7999999999999996E-3"/>
    <n v="26511"/>
    <m/>
    <n v="1.4E-2"/>
    <s v="Descarte"/>
  </r>
  <r>
    <m/>
    <x v="93"/>
    <s v="LEVANTE"/>
    <n v="610"/>
    <x v="610"/>
    <x v="3"/>
    <x v="64"/>
    <n v="5.6"/>
    <n v="1.83E-2"/>
    <n v="1.83E-2"/>
    <n v="26511"/>
    <m/>
    <n v="1.7500000000000002E-2"/>
    <s v="G"/>
  </r>
  <r>
    <m/>
    <x v="93"/>
    <s v="LEVANTE"/>
    <n v="610"/>
    <x v="610"/>
    <x v="3"/>
    <x v="64"/>
    <n v="5.6"/>
    <n v="1.2500000000000001E-2"/>
    <n v="1.2500000000000001E-2"/>
    <n v="26511"/>
    <m/>
    <n v="1.7500000000000002E-2"/>
    <s v="D"/>
  </r>
  <r>
    <m/>
    <x v="93"/>
    <s v="LEVANTE"/>
    <n v="610"/>
    <x v="610"/>
    <x v="3"/>
    <x v="64"/>
    <n v="5.6"/>
    <n v="8.3000000000000001E-3"/>
    <n v="8.3000000000000001E-3"/>
    <n v="26511"/>
    <m/>
    <n v="1.7500000000000002E-2"/>
    <s v="A"/>
  </r>
  <r>
    <m/>
    <x v="93"/>
    <s v="LEVANTE"/>
    <n v="610"/>
    <x v="610"/>
    <x v="3"/>
    <x v="64"/>
    <n v="5.6"/>
    <n v="1.1900000000000001E-2"/>
    <n v="1.1900000000000001E-2"/>
    <n v="26511"/>
    <m/>
    <n v="1.7500000000000002E-2"/>
    <s v="C"/>
  </r>
  <r>
    <m/>
    <x v="93"/>
    <s v="LEVANTE"/>
    <n v="610"/>
    <x v="610"/>
    <x v="3"/>
    <x v="64"/>
    <n v="5.6"/>
    <n v="1.6299999999999999E-2"/>
    <n v="1.6299999999999999E-2"/>
    <n v="26511"/>
    <m/>
    <n v="1.7500000000000002E-2"/>
    <s v="F"/>
  </r>
  <r>
    <m/>
    <x v="93"/>
    <s v="LEVANTE"/>
    <n v="610"/>
    <x v="610"/>
    <x v="3"/>
    <x v="64"/>
    <n v="5.6"/>
    <n v="1.04E-2"/>
    <n v="1.04E-2"/>
    <n v="26511"/>
    <m/>
    <n v="1.7500000000000002E-2"/>
    <s v="B"/>
  </r>
  <r>
    <m/>
    <x v="88"/>
    <s v="LEVANTE"/>
    <n v="611"/>
    <x v="611"/>
    <x v="6"/>
    <x v="64"/>
    <n v="5.6"/>
    <n v="1.4E-2"/>
    <n v="1.4E-2"/>
    <n v="26515"/>
    <m/>
    <n v="1.4E-2"/>
    <s v="E"/>
  </r>
  <r>
    <m/>
    <x v="88"/>
    <s v="LEVANTE"/>
    <n v="611"/>
    <x v="611"/>
    <x v="6"/>
    <x v="64"/>
    <n v="5.6"/>
    <n v="1.35E-2"/>
    <n v="1.35E-2"/>
    <n v="26515"/>
    <m/>
    <n v="1.4E-2"/>
    <s v="E"/>
  </r>
  <r>
    <m/>
    <x v="88"/>
    <s v="LEVANTE"/>
    <n v="611"/>
    <x v="611"/>
    <x v="6"/>
    <x v="64"/>
    <n v="5.6"/>
    <n v="1.29E-2"/>
    <n v="1.29E-2"/>
    <n v="26515"/>
    <m/>
    <n v="1.4E-2"/>
    <s v="D"/>
  </r>
  <r>
    <m/>
    <x v="88"/>
    <s v="LEVANTE"/>
    <n v="611"/>
    <x v="611"/>
    <x v="6"/>
    <x v="64"/>
    <n v="5.6"/>
    <n v="1.66E-2"/>
    <n v="1.66E-2"/>
    <n v="26515"/>
    <m/>
    <n v="1.4E-2"/>
    <s v="F"/>
  </r>
  <r>
    <m/>
    <x v="88"/>
    <s v="LEVANTE"/>
    <n v="611"/>
    <x v="611"/>
    <x v="6"/>
    <x v="64"/>
    <n v="5.6"/>
    <n v="1.61E-2"/>
    <n v="1.61E-2"/>
    <n v="26515"/>
    <m/>
    <n v="1.4E-2"/>
    <s v="F"/>
  </r>
  <r>
    <m/>
    <x v="77"/>
    <s v="LEVANTE"/>
    <n v="612"/>
    <x v="612"/>
    <x v="6"/>
    <x v="64"/>
    <n v="5.6"/>
    <n v="2.0500000000000001E-2"/>
    <n v="2.0500000000000001E-2"/>
    <n v="26515"/>
    <m/>
    <n v="0.02"/>
    <s v="H"/>
  </r>
  <r>
    <m/>
    <x v="77"/>
    <s v="LEVANTE"/>
    <n v="612"/>
    <x v="612"/>
    <x v="6"/>
    <x v="64"/>
    <n v="5.6"/>
    <n v="2.07E-2"/>
    <n v="2.07E-2"/>
    <n v="26515"/>
    <m/>
    <n v="0.02"/>
    <s v="H"/>
  </r>
  <r>
    <m/>
    <x v="77"/>
    <s v="LEVANTE"/>
    <n v="612"/>
    <x v="612"/>
    <x v="6"/>
    <x v="64"/>
    <n v="5.6"/>
    <n v="2.1100000000000001E-2"/>
    <n v="2.1100000000000001E-2"/>
    <n v="26515"/>
    <m/>
    <n v="0.02"/>
    <s v="I"/>
  </r>
  <r>
    <m/>
    <x v="77"/>
    <s v="LEVANTE"/>
    <n v="612"/>
    <x v="612"/>
    <x v="6"/>
    <x v="64"/>
    <n v="5.6"/>
    <n v="2.8500000000000001E-2"/>
    <n v="2.8500000000000001E-2"/>
    <n v="26515"/>
    <m/>
    <n v="0.02"/>
    <s v="L"/>
  </r>
  <r>
    <m/>
    <x v="94"/>
    <s v="Rp"/>
    <n v="613"/>
    <x v="613"/>
    <x v="6"/>
    <x v="64"/>
    <n v="5.6"/>
    <n v="1.14E-2"/>
    <n v="1.14E-2"/>
    <n v="26516"/>
    <m/>
    <n v="1.4E-2"/>
    <s v="C"/>
  </r>
  <r>
    <m/>
    <x v="94"/>
    <s v="Rp"/>
    <n v="613"/>
    <x v="613"/>
    <x v="6"/>
    <x v="64"/>
    <n v="5.6"/>
    <n v="8.8999999999999999E-3"/>
    <n v="8.8999999999999999E-3"/>
    <n v="26516"/>
    <m/>
    <n v="1.4E-2"/>
    <s v="A"/>
  </r>
  <r>
    <m/>
    <x v="94"/>
    <s v="Rp"/>
    <n v="613"/>
    <x v="613"/>
    <x v="6"/>
    <x v="64"/>
    <n v="5.6"/>
    <n v="7.7999999999999996E-3"/>
    <n v="7.7999999999999996E-3"/>
    <n v="26516"/>
    <m/>
    <n v="1.4E-2"/>
    <s v="A"/>
  </r>
  <r>
    <m/>
    <x v="94"/>
    <s v="Rp"/>
    <n v="613"/>
    <x v="613"/>
    <x v="6"/>
    <x v="64"/>
    <n v="5.6"/>
    <n v="8.8999999999999999E-3"/>
    <n v="8.8999999999999999E-3"/>
    <n v="26516"/>
    <m/>
    <n v="1.4E-2"/>
    <s v="A"/>
  </r>
  <r>
    <m/>
    <x v="96"/>
    <s v="LEVANTE"/>
    <n v="614"/>
    <x v="614"/>
    <x v="6"/>
    <x v="64"/>
    <n v="5.6"/>
    <n v="1.41E-2"/>
    <n v="1.41E-2"/>
    <n v="26516"/>
    <m/>
    <n v="1.4999999999999999E-2"/>
    <s v="E"/>
  </r>
  <r>
    <m/>
    <x v="96"/>
    <s v="LEVANTE"/>
    <n v="614"/>
    <x v="614"/>
    <x v="6"/>
    <x v="64"/>
    <n v="5.6"/>
    <n v="1.14E-2"/>
    <n v="1.14E-2"/>
    <n v="26516"/>
    <m/>
    <n v="1.4999999999999999E-2"/>
    <s v="C"/>
  </r>
  <r>
    <m/>
    <x v="96"/>
    <s v="LEVANTE"/>
    <n v="614"/>
    <x v="614"/>
    <x v="6"/>
    <x v="64"/>
    <n v="5.6"/>
    <n v="1.55E-2"/>
    <n v="1.55E-2"/>
    <n v="26516"/>
    <m/>
    <n v="1.4999999999999999E-2"/>
    <s v="F"/>
  </r>
  <r>
    <m/>
    <x v="96"/>
    <s v="LEVANTE"/>
    <n v="614"/>
    <x v="614"/>
    <x v="6"/>
    <x v="64"/>
    <n v="5.6"/>
    <n v="1.3899999999999999E-2"/>
    <n v="1.3899999999999999E-2"/>
    <n v="26516"/>
    <m/>
    <n v="1.4999999999999999E-2"/>
    <s v="E"/>
  </r>
  <r>
    <m/>
    <x v="96"/>
    <s v="LEVANTE"/>
    <n v="614"/>
    <x v="614"/>
    <x v="6"/>
    <x v="64"/>
    <n v="5.6"/>
    <n v="1.3599999999999999E-2"/>
    <n v="1.3599999999999999E-2"/>
    <n v="26516"/>
    <m/>
    <n v="1.4999999999999999E-2"/>
    <s v="E"/>
  </r>
  <r>
    <m/>
    <x v="97"/>
    <s v="LEVANTE"/>
    <n v="615"/>
    <x v="615"/>
    <x v="0"/>
    <x v="65"/>
    <n v="5.6"/>
    <n v="1.41E-2"/>
    <n v="1.41E-2"/>
    <n v="26517"/>
    <m/>
    <n v="0.01"/>
    <s v="E"/>
  </r>
  <r>
    <m/>
    <x v="97"/>
    <s v="LEVANTE"/>
    <n v="615"/>
    <x v="615"/>
    <x v="0"/>
    <x v="65"/>
    <n v="5.6"/>
    <n v="8.6E-3"/>
    <n v="8.6E-3"/>
    <n v="26517"/>
    <m/>
    <n v="0.01"/>
    <s v="A"/>
  </r>
  <r>
    <m/>
    <x v="97"/>
    <s v="LEVANTE"/>
    <n v="615"/>
    <x v="615"/>
    <x v="0"/>
    <x v="65"/>
    <n v="5.6"/>
    <n v="1.04E-2"/>
    <n v="1.04E-2"/>
    <n v="26517"/>
    <m/>
    <n v="0.01"/>
    <s v="B"/>
  </r>
  <r>
    <m/>
    <x v="97"/>
    <s v="LEVANTE"/>
    <n v="615"/>
    <x v="615"/>
    <x v="0"/>
    <x v="65"/>
    <n v="5.6"/>
    <n v="1.5599999999999999E-2"/>
    <n v="1.5599999999999999E-2"/>
    <n v="26517"/>
    <m/>
    <n v="0.01"/>
    <s v="F"/>
  </r>
  <r>
    <m/>
    <x v="97"/>
    <s v="LEVANTE"/>
    <n v="615"/>
    <x v="615"/>
    <x v="0"/>
    <x v="65"/>
    <n v="5.6"/>
    <n v="1.6E-2"/>
    <n v="1.6E-2"/>
    <n v="26517"/>
    <m/>
    <n v="0.01"/>
    <s v="F"/>
  </r>
  <r>
    <m/>
    <x v="97"/>
    <s v="LEVANTE"/>
    <n v="615"/>
    <x v="615"/>
    <x v="0"/>
    <x v="65"/>
    <n v="5.6"/>
    <n v="1.34E-2"/>
    <n v="1.34E-2"/>
    <n v="26517"/>
    <m/>
    <n v="0.01"/>
    <s v="D"/>
  </r>
  <r>
    <m/>
    <x v="97"/>
    <s v="LEVANTE"/>
    <n v="615"/>
    <x v="615"/>
    <x v="0"/>
    <x v="65"/>
    <n v="5.6"/>
    <n v="1.18E-2"/>
    <n v="1.18E-2"/>
    <n v="26517"/>
    <m/>
    <n v="0.01"/>
    <s v="C"/>
  </r>
  <r>
    <m/>
    <x v="97"/>
    <s v="LEVANTE"/>
    <n v="615"/>
    <x v="615"/>
    <x v="0"/>
    <x v="65"/>
    <n v="5.6"/>
    <n v="9.4999999999999998E-3"/>
    <n v="9.4999999999999998E-3"/>
    <n v="26517"/>
    <m/>
    <n v="0.01"/>
    <s v="B"/>
  </r>
  <r>
    <m/>
    <x v="93"/>
    <s v="LEVANTE"/>
    <n v="616"/>
    <x v="616"/>
    <x v="0"/>
    <x v="65"/>
    <n v="5.6"/>
    <n v="1.52E-2"/>
    <n v="1.52E-2"/>
    <n v="26518"/>
    <m/>
    <n v="1.6E-2"/>
    <s v="F"/>
  </r>
  <r>
    <m/>
    <x v="93"/>
    <s v="LEVANTE"/>
    <n v="616"/>
    <x v="616"/>
    <x v="0"/>
    <x v="65"/>
    <n v="5.6"/>
    <n v="7.1999999999999998E-3"/>
    <n v="7.1999999999999998E-3"/>
    <n v="26518"/>
    <m/>
    <n v="1.6E-2"/>
    <s v="Reserva"/>
  </r>
  <r>
    <m/>
    <x v="93"/>
    <s v="LEVANTE"/>
    <n v="616"/>
    <x v="616"/>
    <x v="0"/>
    <x v="65"/>
    <n v="5.6"/>
    <n v="1.8700000000000001E-2"/>
    <n v="1.8700000000000001E-2"/>
    <n v="26518"/>
    <m/>
    <n v="1.6E-2"/>
    <s v="G"/>
  </r>
  <r>
    <m/>
    <x v="93"/>
    <s v="LEVANTE"/>
    <n v="616"/>
    <x v="616"/>
    <x v="0"/>
    <x v="65"/>
    <n v="5.6"/>
    <n v="1.5699999999999999E-2"/>
    <n v="1.5699999999999999E-2"/>
    <n v="26518"/>
    <m/>
    <n v="1.6E-2"/>
    <s v="F"/>
  </r>
  <r>
    <m/>
    <x v="93"/>
    <s v="LEVANTE"/>
    <n v="616"/>
    <x v="616"/>
    <x v="0"/>
    <x v="65"/>
    <n v="5.6"/>
    <n v="1.18E-2"/>
    <n v="1.18E-2"/>
    <n v="26518"/>
    <m/>
    <n v="1.6E-2"/>
    <s v="C"/>
  </r>
  <r>
    <m/>
    <x v="93"/>
    <s v="LEVANTE"/>
    <n v="616"/>
    <x v="616"/>
    <x v="0"/>
    <x v="65"/>
    <n v="5.6"/>
    <n v="1.15E-2"/>
    <n v="1.15E-2"/>
    <n v="26518"/>
    <m/>
    <n v="1.6E-2"/>
    <s v="C"/>
  </r>
  <r>
    <m/>
    <x v="98"/>
    <s v="Rp"/>
    <n v="617"/>
    <x v="617"/>
    <x v="0"/>
    <x v="65"/>
    <n v="5.6"/>
    <n v="1.9099999999999999E-2"/>
    <n v="1.9099999999999999E-2"/>
    <n v="26519"/>
    <m/>
    <n v="1.7000000000000001E-2"/>
    <s v="H"/>
  </r>
  <r>
    <m/>
    <x v="98"/>
    <s v="Rp"/>
    <n v="617"/>
    <x v="617"/>
    <x v="0"/>
    <x v="65"/>
    <n v="5.6"/>
    <n v="2.53E-2"/>
    <n v="2.53E-2"/>
    <n v="26519"/>
    <m/>
    <n v="1.7000000000000001E-2"/>
    <s v="K"/>
  </r>
  <r>
    <m/>
    <x v="88"/>
    <s v="LEVANTE"/>
    <n v="618"/>
    <x v="618"/>
    <x v="0"/>
    <x v="65"/>
    <n v="5.6"/>
    <n v="3.2500000000000001E-2"/>
    <n v="3.2500000000000001E-2"/>
    <n v="26519"/>
    <n v="3.2500000000000001E-2"/>
    <n v="1.4E-2"/>
    <s v="L"/>
  </r>
  <r>
    <m/>
    <x v="88"/>
    <s v="LEVANTE"/>
    <n v="618"/>
    <x v="618"/>
    <x v="0"/>
    <x v="65"/>
    <n v="5.6"/>
    <n v="1.8599999999999998E-2"/>
    <n v="1.8599999999999998E-2"/>
    <n v="26519"/>
    <n v="1.8599999999999998E-2"/>
    <n v="1.4E-2"/>
    <s v="G"/>
  </r>
  <r>
    <m/>
    <x v="88"/>
    <s v="LEVANTE"/>
    <n v="619"/>
    <x v="619"/>
    <x v="3"/>
    <x v="65"/>
    <n v="5.6"/>
    <n v="1.5299999999999999E-2"/>
    <n v="1.5299999999999999E-2"/>
    <n v="26520"/>
    <m/>
    <n v="1.2999999999999999E-2"/>
    <s v="F"/>
  </r>
  <r>
    <m/>
    <x v="88"/>
    <s v="LEVANTE"/>
    <n v="619"/>
    <x v="619"/>
    <x v="3"/>
    <x v="65"/>
    <n v="5.6"/>
    <n v="1.34E-2"/>
    <n v="1.34E-2"/>
    <n v="26520"/>
    <m/>
    <n v="1.2999999999999999E-2"/>
    <s v="D"/>
  </r>
  <r>
    <m/>
    <x v="88"/>
    <s v="LEVANTE"/>
    <n v="619"/>
    <x v="619"/>
    <x v="3"/>
    <x v="65"/>
    <n v="5.6"/>
    <n v="1.61E-2"/>
    <n v="1.61E-2"/>
    <n v="26520"/>
    <m/>
    <n v="1.2999999999999999E-2"/>
    <s v="F"/>
  </r>
  <r>
    <m/>
    <x v="88"/>
    <s v="LEVANTE"/>
    <n v="619"/>
    <x v="619"/>
    <x v="3"/>
    <x v="65"/>
    <n v="5.6"/>
    <n v="9.7999999999999997E-3"/>
    <n v="9.7999999999999997E-3"/>
    <n v="26520"/>
    <m/>
    <n v="1.2999999999999999E-2"/>
    <s v="B"/>
  </r>
  <r>
    <m/>
    <x v="88"/>
    <s v="LEVANTE"/>
    <n v="619"/>
    <x v="619"/>
    <x v="3"/>
    <x v="65"/>
    <n v="5.6"/>
    <n v="1.12E-2"/>
    <n v="1.12E-2"/>
    <n v="26520"/>
    <m/>
    <n v="1.2999999999999999E-2"/>
    <s v="C"/>
  </r>
  <r>
    <m/>
    <x v="94"/>
    <s v="Rp"/>
    <n v="620"/>
    <x v="620"/>
    <x v="3"/>
    <x v="65"/>
    <n v="5.6"/>
    <n v="1.12E-2"/>
    <n v="1.12E-2"/>
    <n v="26520"/>
    <m/>
    <n v="1.6E-2"/>
    <s v="C"/>
  </r>
  <r>
    <m/>
    <x v="94"/>
    <s v="Rp"/>
    <n v="620"/>
    <x v="620"/>
    <x v="3"/>
    <x v="65"/>
    <n v="5.6"/>
    <n v="1.2200000000000001E-2"/>
    <n v="1.2200000000000001E-2"/>
    <n v="26520"/>
    <m/>
    <n v="1.6E-2"/>
    <s v="D"/>
  </r>
  <r>
    <m/>
    <x v="99"/>
    <s v="LEVANTE"/>
    <n v="621"/>
    <x v="621"/>
    <x v="3"/>
    <x v="65"/>
    <n v="5.6"/>
    <n v="1.49E-2"/>
    <n v="1.49E-2"/>
    <n v="26521"/>
    <m/>
    <n v="1.7000000000000001E-2"/>
    <s v="E"/>
  </r>
  <r>
    <m/>
    <x v="99"/>
    <s v="LEVANTE"/>
    <n v="621"/>
    <x v="621"/>
    <x v="3"/>
    <x v="65"/>
    <n v="5.6"/>
    <n v="1.72E-2"/>
    <n v="1.72E-2"/>
    <n v="26521"/>
    <m/>
    <n v="1.7000000000000001E-2"/>
    <s v="F"/>
  </r>
  <r>
    <m/>
    <x v="99"/>
    <s v="LEVANTE"/>
    <n v="621"/>
    <x v="621"/>
    <x v="3"/>
    <x v="65"/>
    <n v="5.6"/>
    <n v="9.7999999999999997E-3"/>
    <n v="9.7999999999999997E-3"/>
    <n v="26521"/>
    <m/>
    <n v="1.7000000000000001E-2"/>
    <s v="B"/>
  </r>
  <r>
    <m/>
    <x v="99"/>
    <s v="LEVANTE"/>
    <n v="621"/>
    <x v="621"/>
    <x v="3"/>
    <x v="65"/>
    <n v="5.6"/>
    <n v="1.1900000000000001E-2"/>
    <n v="1.1900000000000001E-2"/>
    <n v="26521"/>
    <m/>
    <n v="1.7000000000000001E-2"/>
    <s v="C"/>
  </r>
  <r>
    <m/>
    <x v="99"/>
    <s v="LEVANTE"/>
    <n v="621"/>
    <x v="621"/>
    <x v="3"/>
    <x v="65"/>
    <n v="5.6"/>
    <n v="1.8200000000000001E-2"/>
    <n v="1.8200000000000001E-2"/>
    <n v="26521"/>
    <m/>
    <n v="1.7000000000000001E-2"/>
    <s v="G"/>
  </r>
  <r>
    <m/>
    <x v="99"/>
    <s v="LEVANTE"/>
    <n v="621"/>
    <x v="621"/>
    <x v="3"/>
    <x v="65"/>
    <n v="5.6"/>
    <n v="1.03E-2"/>
    <n v="1.03E-2"/>
    <n v="26521"/>
    <m/>
    <n v="1.7000000000000001E-2"/>
    <s v="B"/>
  </r>
  <r>
    <m/>
    <x v="99"/>
    <s v="LEVANTE"/>
    <n v="621"/>
    <x v="621"/>
    <x v="3"/>
    <x v="65"/>
    <n v="5.6"/>
    <n v="1.34E-2"/>
    <n v="1.34E-2"/>
    <n v="26521"/>
    <m/>
    <n v="1.7000000000000001E-2"/>
    <s v="D"/>
  </r>
  <r>
    <m/>
    <x v="90"/>
    <s v="LEVANTE"/>
    <n v="622"/>
    <x v="622"/>
    <x v="6"/>
    <x v="65"/>
    <n v="5.6"/>
    <n v="8.8000000000000005E-3"/>
    <n v="8.8000000000000005E-3"/>
    <n v="26525"/>
    <m/>
    <n v="8.0000000000000002E-3"/>
    <s v="A"/>
  </r>
  <r>
    <m/>
    <x v="90"/>
    <s v="LEVANTE"/>
    <n v="622"/>
    <x v="622"/>
    <x v="6"/>
    <x v="65"/>
    <n v="5.6"/>
    <n v="1.09E-2"/>
    <n v="1.09E-2"/>
    <n v="26525"/>
    <m/>
    <n v="8.0000000000000002E-3"/>
    <s v="C"/>
  </r>
  <r>
    <m/>
    <x v="90"/>
    <s v="LEVANTE"/>
    <n v="622"/>
    <x v="622"/>
    <x v="6"/>
    <x v="65"/>
    <n v="5.6"/>
    <n v="1.14E-2"/>
    <n v="1.14E-2"/>
    <n v="26525"/>
    <m/>
    <n v="8.0000000000000002E-3"/>
    <s v="C"/>
  </r>
  <r>
    <m/>
    <x v="90"/>
    <s v="LEVANTE"/>
    <n v="623"/>
    <x v="623"/>
    <x v="6"/>
    <x v="65"/>
    <n v="5.6"/>
    <n v="1.4500000000000001E-2"/>
    <n v="1.4500000000000001E-2"/>
    <n v="26525"/>
    <m/>
    <n v="8.9999999999999993E-3"/>
    <s v="E"/>
  </r>
  <r>
    <m/>
    <x v="90"/>
    <s v="LEVANTE"/>
    <n v="623"/>
    <x v="623"/>
    <x v="6"/>
    <x v="65"/>
    <n v="5.6"/>
    <n v="1.09E-2"/>
    <n v="1.09E-2"/>
    <n v="26525"/>
    <m/>
    <n v="8.9999999999999993E-3"/>
    <s v="C"/>
  </r>
  <r>
    <m/>
    <x v="90"/>
    <s v="LEVANTE"/>
    <n v="623"/>
    <x v="623"/>
    <x v="6"/>
    <x v="65"/>
    <n v="5.6"/>
    <n v="8.3999999999999995E-3"/>
    <n v="8.3999999999999995E-3"/>
    <n v="26525"/>
    <m/>
    <n v="8.9999999999999993E-3"/>
    <s v="A"/>
  </r>
  <r>
    <m/>
    <x v="98"/>
    <s v="Rp"/>
    <n v="624"/>
    <x v="624"/>
    <x v="6"/>
    <x v="65"/>
    <n v="5.6"/>
    <n v="1.4E-2"/>
    <n v="1.4E-2"/>
    <n v="26526"/>
    <m/>
    <n v="1.6E-2"/>
    <s v="E"/>
  </r>
  <r>
    <m/>
    <x v="98"/>
    <s v="Rp"/>
    <n v="624"/>
    <x v="624"/>
    <x v="6"/>
    <x v="65"/>
    <n v="5.6"/>
    <n v="2.1600000000000001E-2"/>
    <n v="2.1600000000000001E-2"/>
    <n v="26526"/>
    <m/>
    <n v="1.6E-2"/>
    <s v="I"/>
  </r>
  <r>
    <m/>
    <x v="98"/>
    <s v="Rp"/>
    <n v="624"/>
    <x v="624"/>
    <x v="6"/>
    <x v="65"/>
    <n v="5.6"/>
    <n v="2.9899999999999999E-2"/>
    <n v="2.9899999999999999E-2"/>
    <n v="26526"/>
    <m/>
    <n v="1.6E-2"/>
    <s v="L"/>
  </r>
  <r>
    <m/>
    <x v="88"/>
    <s v="LEVANTE"/>
    <n v="625"/>
    <x v="625"/>
    <x v="6"/>
    <x v="65"/>
    <n v="5.6"/>
    <n v="1.14E-2"/>
    <n v="1.14E-2"/>
    <n v="26526"/>
    <m/>
    <n v="1.2999999999999999E-2"/>
    <s v="C"/>
  </r>
  <r>
    <m/>
    <x v="88"/>
    <s v="LEVANTE"/>
    <n v="625"/>
    <x v="625"/>
    <x v="6"/>
    <x v="65"/>
    <n v="5.6"/>
    <n v="1.14E-2"/>
    <n v="1.14E-2"/>
    <n v="26526"/>
    <m/>
    <n v="1.2999999999999999E-2"/>
    <s v="C"/>
  </r>
  <r>
    <m/>
    <x v="88"/>
    <s v="LEVANTE"/>
    <n v="625"/>
    <x v="625"/>
    <x v="6"/>
    <x v="65"/>
    <n v="5.6"/>
    <n v="1.49E-2"/>
    <n v="1.49E-2"/>
    <n v="26526"/>
    <m/>
    <n v="1.2999999999999999E-2"/>
    <s v="E"/>
  </r>
  <r>
    <m/>
    <x v="88"/>
    <s v="LEVANTE"/>
    <n v="625"/>
    <x v="625"/>
    <x v="6"/>
    <x v="65"/>
    <n v="5.6"/>
    <n v="1.29E-2"/>
    <n v="1.29E-2"/>
    <n v="26526"/>
    <m/>
    <n v="1.2999999999999999E-2"/>
    <s v="D"/>
  </r>
  <r>
    <m/>
    <x v="88"/>
    <s v="LEVANTE"/>
    <n v="625"/>
    <x v="625"/>
    <x v="6"/>
    <x v="65"/>
    <n v="5.6"/>
    <n v="1.14E-2"/>
    <n v="1.14E-2"/>
    <n v="26526"/>
    <m/>
    <n v="1.2999999999999999E-2"/>
    <s v="C"/>
  </r>
  <r>
    <m/>
    <x v="93"/>
    <s v="LEVANTE"/>
    <n v="626"/>
    <x v="626"/>
    <x v="6"/>
    <x v="65"/>
    <n v="5.6"/>
    <n v="3.1399999999999997E-2"/>
    <n v="3.1399999999999997E-2"/>
    <n v="26527"/>
    <m/>
    <n v="1.6E-2"/>
    <s v="L"/>
  </r>
  <r>
    <m/>
    <x v="93"/>
    <s v="LEVANTE"/>
    <n v="626"/>
    <x v="626"/>
    <x v="6"/>
    <x v="65"/>
    <n v="5.6"/>
    <n v="1.1900000000000001E-2"/>
    <n v="1.1900000000000001E-2"/>
    <n v="26527"/>
    <m/>
    <n v="1.6E-2"/>
    <s v="C"/>
  </r>
  <r>
    <m/>
    <x v="93"/>
    <s v="LEVANTE"/>
    <n v="626"/>
    <x v="626"/>
    <x v="6"/>
    <x v="65"/>
    <n v="5.6"/>
    <n v="2.7799999999999998E-2"/>
    <n v="2.7799999999999998E-2"/>
    <n v="26527"/>
    <m/>
    <n v="1.6E-2"/>
    <s v="L"/>
  </r>
  <r>
    <m/>
    <x v="93"/>
    <s v="LEVANTE"/>
    <n v="626"/>
    <x v="626"/>
    <x v="6"/>
    <x v="65"/>
    <n v="5.6"/>
    <n v="1.9199999999999998E-2"/>
    <n v="1.9199999999999998E-2"/>
    <n v="26527"/>
    <m/>
    <n v="1.6E-2"/>
    <s v="H"/>
  </r>
  <r>
    <m/>
    <x v="99"/>
    <s v="LEVANTE"/>
    <n v="627"/>
    <x v="627"/>
    <x v="6"/>
    <x v="65"/>
    <n v="5.6"/>
    <n v="1.8499999999999999E-2"/>
    <n v="1.8499999999999999E-2"/>
    <n v="26528"/>
    <n v="1.8499999999999999E-2"/>
    <n v="1.4E-2"/>
    <s v="G"/>
  </r>
  <r>
    <m/>
    <x v="99"/>
    <s v="LEVANTE"/>
    <n v="627"/>
    <x v="627"/>
    <x v="6"/>
    <x v="65"/>
    <n v="5.6"/>
    <n v="7.3000000000000001E-3"/>
    <n v="7.3000000000000001E-3"/>
    <n v="26528"/>
    <n v="7.3000000000000001E-3"/>
    <n v="1.4E-2"/>
    <s v="Reserva"/>
  </r>
  <r>
    <m/>
    <x v="99"/>
    <s v="LEVANTE"/>
    <n v="627"/>
    <x v="627"/>
    <x v="6"/>
    <x v="65"/>
    <n v="5.6"/>
    <n v="1.4999999999999999E-2"/>
    <n v="1.4999999999999999E-2"/>
    <n v="26528"/>
    <n v="1.4999999999999999E-2"/>
    <n v="1.4E-2"/>
    <s v="F"/>
  </r>
  <r>
    <m/>
    <x v="99"/>
    <s v="LEVANTE"/>
    <n v="627"/>
    <x v="627"/>
    <x v="6"/>
    <x v="65"/>
    <n v="5.6"/>
    <n v="1.7000000000000001E-2"/>
    <n v="1.7000000000000001E-2"/>
    <n v="26528"/>
    <n v="1.7000000000000001E-2"/>
    <n v="1.4E-2"/>
    <s v="F"/>
  </r>
  <r>
    <m/>
    <x v="99"/>
    <s v="LEVANTE"/>
    <n v="627"/>
    <x v="627"/>
    <x v="6"/>
    <x v="65"/>
    <n v="5.6"/>
    <n v="1.7000000000000001E-2"/>
    <n v="1.7000000000000001E-2"/>
    <n v="26528"/>
    <n v="1.7000000000000001E-2"/>
    <n v="1.4E-2"/>
    <s v="F"/>
  </r>
  <r>
    <m/>
    <x v="99"/>
    <s v="LEVANTE"/>
    <n v="627"/>
    <x v="627"/>
    <x v="6"/>
    <x v="65"/>
    <n v="5.6"/>
    <n v="3.5900000000000001E-2"/>
    <n v="3.5900000000000001E-2"/>
    <n v="26528"/>
    <n v="0.03"/>
    <n v="1.4E-2"/>
    <s v="L"/>
  </r>
  <r>
    <m/>
    <x v="99"/>
    <s v="LEVANTE"/>
    <n v="627"/>
    <x v="627"/>
    <x v="6"/>
    <x v="65"/>
    <n v="5.6"/>
    <n v="1.29E-2"/>
    <n v="1.29E-2"/>
    <n v="26528"/>
    <n v="1.29E-2"/>
    <n v="1.4E-2"/>
    <s v="D"/>
  </r>
  <r>
    <m/>
    <x v="100"/>
    <s v="LEVANTE"/>
    <n v="628"/>
    <x v="628"/>
    <x v="0"/>
    <x v="66"/>
    <n v="5.6"/>
    <n v="1.8499999999999999E-2"/>
    <n v="1.8499999999999999E-2"/>
    <n v="26529"/>
    <n v="1.8499999999999999E-2"/>
    <n v="1.6E-2"/>
    <s v="G"/>
  </r>
  <r>
    <m/>
    <x v="100"/>
    <s v="LEVANTE"/>
    <n v="628"/>
    <x v="628"/>
    <x v="0"/>
    <x v="66"/>
    <n v="5.6"/>
    <n v="1.4E-2"/>
    <n v="1.4E-2"/>
    <n v="26529"/>
    <n v="1.4E-2"/>
    <n v="1.6E-2"/>
    <s v="E"/>
  </r>
  <r>
    <m/>
    <x v="100"/>
    <s v="LEVANTE"/>
    <n v="628"/>
    <x v="628"/>
    <x v="0"/>
    <x v="66"/>
    <n v="5.6"/>
    <n v="1.2500000000000001E-2"/>
    <n v="1.2500000000000001E-2"/>
    <n v="26529"/>
    <n v="1.2500000000000001E-2"/>
    <n v="1.6E-2"/>
    <s v="D"/>
  </r>
  <r>
    <m/>
    <x v="100"/>
    <s v="LEVANTE"/>
    <n v="628"/>
    <x v="628"/>
    <x v="0"/>
    <x v="66"/>
    <n v="5.6"/>
    <n v="1.2500000000000001E-2"/>
    <n v="1.2500000000000001E-2"/>
    <n v="26529"/>
    <n v="1.2500000000000001E-2"/>
    <n v="1.6E-2"/>
    <s v="D"/>
  </r>
  <r>
    <m/>
    <x v="100"/>
    <s v="LEVANTE"/>
    <n v="628"/>
    <x v="628"/>
    <x v="0"/>
    <x v="66"/>
    <n v="5.6"/>
    <n v="1.61E-2"/>
    <n v="1.61E-2"/>
    <n v="26529"/>
    <n v="1.61E-2"/>
    <n v="1.6E-2"/>
    <s v="F"/>
  </r>
  <r>
    <m/>
    <x v="100"/>
    <s v="LEVANTE"/>
    <n v="628"/>
    <x v="628"/>
    <x v="0"/>
    <x v="66"/>
    <n v="5.6"/>
    <n v="3.6600000000000001E-2"/>
    <n v="3.6600000000000001E-2"/>
    <n v="26529"/>
    <n v="0.03"/>
    <n v="1.6E-2"/>
    <s v="L"/>
  </r>
  <r>
    <m/>
    <x v="100"/>
    <s v="LEVANTE"/>
    <n v="628"/>
    <x v="628"/>
    <x v="0"/>
    <x v="66"/>
    <n v="5.6"/>
    <n v="3.4599999999999999E-2"/>
    <n v="3.4599999999999999E-2"/>
    <n v="26529"/>
    <n v="0.03"/>
    <n v="1.6E-2"/>
    <s v="L"/>
  </r>
  <r>
    <m/>
    <x v="98"/>
    <s v="Rp"/>
    <n v="629"/>
    <x v="629"/>
    <x v="0"/>
    <x v="66"/>
    <n v="5.6"/>
    <n v="3.3099999999999997E-2"/>
    <n v="3.3099999999999997E-2"/>
    <n v="26530"/>
    <n v="0.03"/>
    <n v="0.02"/>
    <s v="L"/>
  </r>
  <r>
    <m/>
    <x v="98"/>
    <s v="Rp"/>
    <n v="629"/>
    <x v="629"/>
    <x v="0"/>
    <x v="66"/>
    <n v="5.6"/>
    <n v="3.6999999999999998E-2"/>
    <n v="3.6999999999999998E-2"/>
    <n v="26530"/>
    <n v="0.03"/>
    <n v="0.02"/>
    <s v="L"/>
  </r>
  <r>
    <m/>
    <x v="98"/>
    <s v="Rp"/>
    <n v="629"/>
    <x v="629"/>
    <x v="0"/>
    <x v="66"/>
    <n v="5.6"/>
    <n v="4.1000000000000002E-2"/>
    <n v="3.6999999999999998E-2"/>
    <n v="26530"/>
    <n v="0.03"/>
    <n v="0.02"/>
    <s v="L"/>
  </r>
  <r>
    <m/>
    <x v="90"/>
    <s v="LEVANTE"/>
    <n v="630"/>
    <x v="630"/>
    <x v="0"/>
    <x v="66"/>
    <n v="5.6"/>
    <n v="2.7799999999999998E-2"/>
    <n v="2.7799999999999998E-2"/>
    <n v="26530"/>
    <m/>
    <n v="1.0999999999999999E-2"/>
    <s v="L"/>
  </r>
  <r>
    <m/>
    <x v="90"/>
    <s v="LEVANTE"/>
    <n v="630"/>
    <x v="630"/>
    <x v="0"/>
    <x v="66"/>
    <n v="5.6"/>
    <n v="1.1900000000000001E-2"/>
    <n v="1.1900000000000001E-2"/>
    <n v="26530"/>
    <m/>
    <n v="1.0999999999999999E-2"/>
    <s v="C"/>
  </r>
  <r>
    <m/>
    <x v="90"/>
    <s v="LEVANTE"/>
    <n v="630"/>
    <x v="630"/>
    <x v="0"/>
    <x v="66"/>
    <n v="5.6"/>
    <n v="1.6500000000000001E-2"/>
    <n v="1.6500000000000001E-2"/>
    <n v="26530"/>
    <m/>
    <n v="1.0999999999999999E-2"/>
    <s v="F"/>
  </r>
  <r>
    <m/>
    <x v="90"/>
    <s v="LEVANTE"/>
    <n v="630"/>
    <x v="630"/>
    <x v="0"/>
    <x v="66"/>
    <n v="5.6"/>
    <n v="1.1900000000000001E-2"/>
    <n v="1.1900000000000001E-2"/>
    <n v="26530"/>
    <m/>
    <n v="1.0999999999999999E-2"/>
    <s v="C"/>
  </r>
  <r>
    <m/>
    <x v="90"/>
    <s v="LEVANTE"/>
    <n v="630"/>
    <x v="630"/>
    <x v="0"/>
    <x v="66"/>
    <n v="5.6"/>
    <n v="2.07E-2"/>
    <n v="2.07E-2"/>
    <n v="26530"/>
    <m/>
    <n v="1.0999999999999999E-2"/>
    <s v="H"/>
  </r>
  <r>
    <m/>
    <x v="90"/>
    <s v="LEVANTE"/>
    <n v="630"/>
    <x v="630"/>
    <x v="0"/>
    <x v="66"/>
    <n v="5.6"/>
    <n v="1.35E-2"/>
    <n v="1.35E-2"/>
    <n v="26530"/>
    <m/>
    <n v="1.0999999999999999E-2"/>
    <s v="E"/>
  </r>
  <r>
    <m/>
    <x v="99"/>
    <s v="LEVANTE"/>
    <n v="631"/>
    <x v="631"/>
    <x v="0"/>
    <x v="66"/>
    <n v="5.6"/>
    <n v="1.09E-2"/>
    <n v="1.09E-2"/>
    <n v="26531"/>
    <n v="1.09E-2"/>
    <n v="1.2999999999999999E-2"/>
    <s v="C"/>
  </r>
  <r>
    <m/>
    <x v="99"/>
    <s v="LEVANTE"/>
    <n v="631"/>
    <x v="631"/>
    <x v="0"/>
    <x v="66"/>
    <n v="5.6"/>
    <n v="2.07E-2"/>
    <n v="2.07E-2"/>
    <n v="26531"/>
    <n v="2.07E-2"/>
    <n v="1.2999999999999999E-2"/>
    <s v="H"/>
  </r>
  <r>
    <m/>
    <x v="99"/>
    <s v="LEVANTE"/>
    <n v="631"/>
    <x v="631"/>
    <x v="0"/>
    <x v="66"/>
    <n v="5.6"/>
    <n v="3.6999999999999998E-2"/>
    <n v="3.6999999999999998E-2"/>
    <n v="26531"/>
    <n v="0.03"/>
    <n v="1.2999999999999999E-2"/>
    <s v="L"/>
  </r>
  <r>
    <m/>
    <x v="90"/>
    <s v="LEVANTE"/>
    <n v="632"/>
    <x v="632"/>
    <x v="3"/>
    <x v="66"/>
    <n v="5.6"/>
    <n v="9.1000000000000004E-3"/>
    <n v="9.1000000000000004E-3"/>
    <n v="26533"/>
    <m/>
    <n v="8.9999999999999993E-3"/>
    <s v="B"/>
  </r>
  <r>
    <m/>
    <x v="90"/>
    <s v="LEVANTE"/>
    <n v="632"/>
    <x v="632"/>
    <x v="3"/>
    <x v="66"/>
    <n v="5.6"/>
    <n v="1.11E-2"/>
    <n v="1.11E-2"/>
    <n v="26533"/>
    <m/>
    <n v="8.9999999999999993E-3"/>
    <s v="C"/>
  </r>
  <r>
    <m/>
    <x v="90"/>
    <s v="LEVANTE"/>
    <n v="632"/>
    <x v="632"/>
    <x v="3"/>
    <x v="66"/>
    <n v="5.6"/>
    <n v="1.0200000000000001E-2"/>
    <n v="1.0200000000000001E-2"/>
    <n v="26533"/>
    <m/>
    <n v="8.9999999999999993E-3"/>
    <s v="B"/>
  </r>
  <r>
    <m/>
    <x v="88"/>
    <s v="LEVANTE"/>
    <n v="633"/>
    <x v="633"/>
    <x v="3"/>
    <x v="66"/>
    <n v="5.6"/>
    <n v="0.01"/>
    <n v="0.01"/>
    <n v="26534"/>
    <m/>
    <n v="1.2999999999999999E-2"/>
    <s v="B"/>
  </r>
  <r>
    <m/>
    <x v="88"/>
    <s v="LEVANTE"/>
    <n v="633"/>
    <x v="633"/>
    <x v="3"/>
    <x v="66"/>
    <n v="5.6"/>
    <n v="1.06E-2"/>
    <n v="1.06E-2"/>
    <n v="26534"/>
    <m/>
    <n v="1.2999999999999999E-2"/>
    <s v="C"/>
  </r>
  <r>
    <m/>
    <x v="88"/>
    <s v="LEVANTE"/>
    <n v="633"/>
    <x v="633"/>
    <x v="3"/>
    <x v="66"/>
    <n v="5.6"/>
    <n v="1.04E-2"/>
    <n v="1.04E-2"/>
    <n v="26534"/>
    <m/>
    <n v="1.2999999999999999E-2"/>
    <s v="B"/>
  </r>
  <r>
    <m/>
    <x v="88"/>
    <s v="LEVANTE"/>
    <n v="633"/>
    <x v="633"/>
    <x v="3"/>
    <x v="66"/>
    <n v="5.6"/>
    <n v="1.29E-2"/>
    <n v="1.29E-2"/>
    <n v="26534"/>
    <m/>
    <n v="1.2999999999999999E-2"/>
    <s v="D"/>
  </r>
  <r>
    <m/>
    <x v="88"/>
    <s v="LEVANTE"/>
    <n v="633"/>
    <x v="633"/>
    <x v="3"/>
    <x v="66"/>
    <n v="5.6"/>
    <n v="1.18E-2"/>
    <n v="1.18E-2"/>
    <n v="26534"/>
    <m/>
    <n v="1.2999999999999999E-2"/>
    <s v="C"/>
  </r>
  <r>
    <m/>
    <x v="88"/>
    <s v="LEVANTE"/>
    <n v="633"/>
    <x v="633"/>
    <x v="3"/>
    <x v="66"/>
    <n v="5.6"/>
    <n v="1.2E-2"/>
    <n v="1.2E-2"/>
    <n v="26534"/>
    <m/>
    <n v="1.2999999999999999E-2"/>
    <s v="D"/>
  </r>
  <r>
    <m/>
    <x v="98"/>
    <s v="Rp"/>
    <n v="634"/>
    <x v="634"/>
    <x v="3"/>
    <x v="66"/>
    <n v="5.6"/>
    <n v="2.1899999999999999E-2"/>
    <n v="2.1899999999999999E-2"/>
    <n v="26532"/>
    <m/>
    <n v="1.7000000000000001E-2"/>
    <s v="I"/>
  </r>
  <r>
    <m/>
    <x v="98"/>
    <s v="Rp"/>
    <n v="634"/>
    <x v="634"/>
    <x v="3"/>
    <x v="66"/>
    <n v="5.6"/>
    <n v="2.5700000000000001E-2"/>
    <n v="2.5700000000000001E-2"/>
    <n v="26532"/>
    <m/>
    <n v="1.7000000000000001E-2"/>
    <s v="K"/>
  </r>
  <r>
    <m/>
    <x v="93"/>
    <s v="LEVANTE"/>
    <n v="635"/>
    <x v="635"/>
    <x v="3"/>
    <x v="66"/>
    <n v="5.6"/>
    <n v="1.9300000000000001E-2"/>
    <n v="1.9300000000000001E-2"/>
    <n v="26532"/>
    <m/>
    <n v="1.4999999999999999E-2"/>
    <s v="H"/>
  </r>
  <r>
    <m/>
    <x v="93"/>
    <s v="LEVANTE"/>
    <n v="635"/>
    <x v="635"/>
    <x v="3"/>
    <x v="66"/>
    <n v="5.6"/>
    <n v="1.29E-2"/>
    <n v="1.29E-2"/>
    <n v="26532"/>
    <m/>
    <n v="1.4999999999999999E-2"/>
    <s v="D"/>
  </r>
  <r>
    <m/>
    <x v="93"/>
    <s v="LEVANTE"/>
    <n v="635"/>
    <x v="635"/>
    <x v="3"/>
    <x v="66"/>
    <n v="5.6"/>
    <n v="1.55E-2"/>
    <n v="1.55E-2"/>
    <n v="26532"/>
    <m/>
    <n v="1.4999999999999999E-2"/>
    <s v="F"/>
  </r>
  <r>
    <m/>
    <x v="93"/>
    <s v="LEVANTE"/>
    <n v="635"/>
    <x v="635"/>
    <x v="3"/>
    <x v="66"/>
    <n v="5.6"/>
    <n v="1.7999999999999999E-2"/>
    <n v="1.7999999999999999E-2"/>
    <n v="26532"/>
    <m/>
    <n v="1.4999999999999999E-2"/>
    <s v="G"/>
  </r>
  <r>
    <m/>
    <x v="99"/>
    <s v="LEVANTE"/>
    <n v="636"/>
    <x v="636"/>
    <x v="3"/>
    <x v="66"/>
    <n v="5.6"/>
    <n v="1.12E-2"/>
    <n v="1.12E-2"/>
    <n v="26534"/>
    <m/>
    <n v="1.35E-2"/>
    <s v="C"/>
  </r>
  <r>
    <m/>
    <x v="98"/>
    <s v="Rp"/>
    <n v="637"/>
    <x v="637"/>
    <x v="2"/>
    <x v="67"/>
    <n v="5.6"/>
    <n v="1.5100000000000001E-2"/>
    <n v="1.5100000000000001E-2"/>
    <n v="26535"/>
    <m/>
    <n v="1.7999999999999999E-2"/>
    <s v="F"/>
  </r>
  <r>
    <m/>
    <x v="98"/>
    <s v="Rp"/>
    <n v="637"/>
    <x v="637"/>
    <x v="2"/>
    <x v="67"/>
    <n v="5.6"/>
    <n v="1.7600000000000001E-2"/>
    <n v="1.7600000000000001E-2"/>
    <n v="26535"/>
    <m/>
    <n v="1.7999999999999999E-2"/>
    <s v="G"/>
  </r>
  <r>
    <m/>
    <x v="98"/>
    <s v="Rp"/>
    <n v="637"/>
    <x v="637"/>
    <x v="2"/>
    <x v="67"/>
    <n v="5.6"/>
    <n v="1.5599999999999999E-2"/>
    <n v="1.5599999999999999E-2"/>
    <n v="26535"/>
    <m/>
    <n v="1.7999999999999999E-2"/>
    <s v="F"/>
  </r>
  <r>
    <m/>
    <x v="98"/>
    <s v="Rp"/>
    <n v="637"/>
    <x v="637"/>
    <x v="2"/>
    <x v="67"/>
    <n v="5.6"/>
    <n v="1.2E-2"/>
    <n v="1.2E-2"/>
    <n v="26535"/>
    <m/>
    <n v="1.7999999999999999E-2"/>
    <s v="D"/>
  </r>
  <r>
    <m/>
    <x v="98"/>
    <s v="Rp"/>
    <n v="637"/>
    <x v="637"/>
    <x v="2"/>
    <x v="67"/>
    <n v="5.6"/>
    <n v="1.6E-2"/>
    <n v="1.6E-2"/>
    <n v="26535"/>
    <m/>
    <n v="1.7999999999999999E-2"/>
    <s v="F"/>
  </r>
  <r>
    <m/>
    <x v="98"/>
    <s v="Rp"/>
    <n v="637"/>
    <x v="637"/>
    <x v="2"/>
    <x v="67"/>
    <n v="5.6"/>
    <n v="2.01E-2"/>
    <n v="2.01E-2"/>
    <n v="26535"/>
    <m/>
    <n v="1.7999999999999999E-2"/>
    <s v="H"/>
  </r>
  <r>
    <m/>
    <x v="90"/>
    <s v="LEVANTE"/>
    <n v="638"/>
    <x v="638"/>
    <x v="2"/>
    <x v="67"/>
    <n v="5.6"/>
    <n v="1.35E-2"/>
    <n v="1.35E-2"/>
    <n v="26536"/>
    <m/>
    <n v="1.4E-2"/>
    <s v="E"/>
  </r>
  <r>
    <m/>
    <x v="90"/>
    <s v="LEVANTE"/>
    <n v="638"/>
    <x v="638"/>
    <x v="2"/>
    <x v="67"/>
    <n v="5.6"/>
    <n v="2.1999999999999999E-2"/>
    <n v="2.1999999999999999E-2"/>
    <n v="26536"/>
    <m/>
    <n v="1.4E-2"/>
    <s v="I"/>
  </r>
  <r>
    <m/>
    <x v="90"/>
    <s v="LEVANTE"/>
    <n v="638"/>
    <x v="638"/>
    <x v="2"/>
    <x v="67"/>
    <n v="5.6"/>
    <n v="1.14E-2"/>
    <n v="1.14E-2"/>
    <n v="26536"/>
    <m/>
    <n v="1.4E-2"/>
    <s v="C"/>
  </r>
  <r>
    <m/>
    <x v="90"/>
    <s v="LEVANTE"/>
    <n v="638"/>
    <x v="638"/>
    <x v="2"/>
    <x v="67"/>
    <n v="5.6"/>
    <n v="2.1100000000000001E-2"/>
    <n v="2.1100000000000001E-2"/>
    <n v="26536"/>
    <m/>
    <n v="1.4E-2"/>
    <s v="I"/>
  </r>
  <r>
    <m/>
    <x v="90"/>
    <s v="LEVANTE"/>
    <n v="638"/>
    <x v="638"/>
    <x v="2"/>
    <x v="67"/>
    <n v="5.6"/>
    <n v="8.8000000000000005E-3"/>
    <n v="8.8000000000000005E-3"/>
    <n v="26536"/>
    <m/>
    <n v="1.4E-2"/>
    <s v="A"/>
  </r>
  <r>
    <m/>
    <x v="90"/>
    <s v="LEVANTE"/>
    <n v="638"/>
    <x v="638"/>
    <x v="2"/>
    <x v="67"/>
    <n v="5.6"/>
    <n v="8.8000000000000005E-3"/>
    <n v="8.8000000000000005E-3"/>
    <n v="26536"/>
    <m/>
    <n v="1.4E-2"/>
    <s v="A"/>
  </r>
  <r>
    <m/>
    <x v="90"/>
    <s v="LEVANTE"/>
    <n v="638"/>
    <x v="638"/>
    <x v="2"/>
    <x v="67"/>
    <n v="5.6"/>
    <n v="1.5599999999999999E-2"/>
    <n v="1.5599999999999999E-2"/>
    <n v="26537"/>
    <m/>
    <n v="1.4E-2"/>
    <s v="F"/>
  </r>
  <r>
    <m/>
    <x v="90"/>
    <s v="LEVANTE"/>
    <n v="638"/>
    <x v="638"/>
    <x v="2"/>
    <x v="67"/>
    <n v="5.6"/>
    <n v="1.7500000000000002E-2"/>
    <n v="1.7500000000000002E-2"/>
    <n v="26537"/>
    <m/>
    <n v="1.4E-2"/>
    <s v="G"/>
  </r>
  <r>
    <m/>
    <x v="90"/>
    <s v="LEVANTE"/>
    <n v="638"/>
    <x v="638"/>
    <x v="2"/>
    <x v="67"/>
    <n v="5.6"/>
    <n v="1.35E-2"/>
    <n v="1.35E-2"/>
    <n v="26537"/>
    <m/>
    <n v="1.4E-2"/>
    <s v="E"/>
  </r>
  <r>
    <m/>
    <x v="90"/>
    <s v="LEVANTE"/>
    <n v="638"/>
    <x v="638"/>
    <x v="2"/>
    <x v="67"/>
    <n v="5.6"/>
    <n v="6.8999999999999999E-3"/>
    <n v="6.8999999999999999E-3"/>
    <n v="26537"/>
    <m/>
    <n v="1.4E-2"/>
    <s v="Reserva"/>
  </r>
  <r>
    <m/>
    <x v="90"/>
    <s v="LEVANTE"/>
    <n v="638"/>
    <x v="638"/>
    <x v="2"/>
    <x v="67"/>
    <n v="5.6"/>
    <n v="1.61E-2"/>
    <n v="1.61E-2"/>
    <n v="26537"/>
    <m/>
    <n v="1.4E-2"/>
    <s v="F"/>
  </r>
  <r>
    <m/>
    <x v="88"/>
    <s v="LEVANTE"/>
    <n v="639"/>
    <x v="639"/>
    <x v="2"/>
    <x v="67"/>
    <n v="5.6"/>
    <n v="1.44E-2"/>
    <n v="1.44E-2"/>
    <n v="26535"/>
    <m/>
    <n v="1.4999999999999999E-2"/>
    <s v="E"/>
  </r>
  <r>
    <m/>
    <x v="88"/>
    <s v="LEVANTE"/>
    <n v="639"/>
    <x v="639"/>
    <x v="2"/>
    <x v="67"/>
    <n v="5.6"/>
    <n v="1.35E-2"/>
    <n v="1.35E-2"/>
    <n v="26535"/>
    <m/>
    <n v="1.4999999999999999E-2"/>
    <s v="E"/>
  </r>
  <r>
    <m/>
    <x v="101"/>
    <s v="DQ"/>
    <n v="640"/>
    <x v="640"/>
    <x v="3"/>
    <x v="67"/>
    <n v="5.6"/>
    <n v="2.47E-2"/>
    <n v="2.47E-2"/>
    <n v="26538"/>
    <m/>
    <n v="1.7000000000000001E-2"/>
    <s v="J"/>
  </r>
  <r>
    <m/>
    <x v="101"/>
    <s v="DQ"/>
    <n v="640"/>
    <x v="640"/>
    <x v="3"/>
    <x v="67"/>
    <n v="5.6"/>
    <n v="1.9199999999999998E-2"/>
    <n v="1.9199999999999998E-2"/>
    <n v="26538"/>
    <m/>
    <n v="1.7000000000000001E-2"/>
    <s v="H"/>
  </r>
  <r>
    <m/>
    <x v="101"/>
    <s v="DQ"/>
    <n v="640"/>
    <x v="640"/>
    <x v="3"/>
    <x v="67"/>
    <n v="5.6"/>
    <n v="1.4500000000000001E-2"/>
    <n v="1.4500000000000001E-2"/>
    <n v="26538"/>
    <m/>
    <n v="1.7000000000000001E-2"/>
    <s v="E"/>
  </r>
  <r>
    <m/>
    <x v="101"/>
    <s v="DQ"/>
    <n v="640"/>
    <x v="640"/>
    <x v="3"/>
    <x v="67"/>
    <n v="5.6"/>
    <n v="1.9099999999999999E-2"/>
    <n v="1.9099999999999999E-2"/>
    <n v="26538"/>
    <m/>
    <n v="1.7000000000000001E-2"/>
    <s v="H"/>
  </r>
  <r>
    <m/>
    <x v="101"/>
    <s v="DQ"/>
    <n v="640"/>
    <x v="640"/>
    <x v="3"/>
    <x v="67"/>
    <n v="5.6"/>
    <n v="1.2E-2"/>
    <n v="1.2E-2"/>
    <n v="26538"/>
    <m/>
    <n v="1.7000000000000001E-2"/>
    <s v="D"/>
  </r>
  <r>
    <m/>
    <x v="98"/>
    <s v="Rp"/>
    <n v="641"/>
    <x v="641"/>
    <x v="3"/>
    <x v="67"/>
    <n v="5.6"/>
    <n v="2.5100000000000001E-2"/>
    <n v="2.5100000000000001E-2"/>
    <n v="26538"/>
    <m/>
    <n v="1.4500000000000001E-2"/>
    <s v="K"/>
  </r>
  <r>
    <m/>
    <x v="99"/>
    <s v="LEVANTE"/>
    <n v="642"/>
    <x v="642"/>
    <x v="3"/>
    <x v="67"/>
    <n v="5.6"/>
    <n v="1.2999999999999999E-2"/>
    <n v="1.2999999999999999E-2"/>
    <n v="26539"/>
    <m/>
    <n v="1.6E-2"/>
    <s v="D"/>
  </r>
  <r>
    <m/>
    <x v="99"/>
    <s v="LEVANTE"/>
    <n v="642"/>
    <x v="642"/>
    <x v="3"/>
    <x v="67"/>
    <n v="5.6"/>
    <n v="1.09E-2"/>
    <n v="1.09E-2"/>
    <n v="26539"/>
    <m/>
    <n v="1.6E-2"/>
    <s v="C"/>
  </r>
  <r>
    <m/>
    <x v="99"/>
    <s v="LEVANTE"/>
    <n v="642"/>
    <x v="642"/>
    <x v="3"/>
    <x v="67"/>
    <n v="5.6"/>
    <n v="1.4500000000000001E-2"/>
    <n v="1.4500000000000001E-2"/>
    <n v="26539"/>
    <m/>
    <n v="1.6E-2"/>
    <s v="E"/>
  </r>
  <r>
    <m/>
    <x v="99"/>
    <s v="LEVANTE"/>
    <n v="642"/>
    <x v="642"/>
    <x v="3"/>
    <x v="67"/>
    <n v="5.6"/>
    <n v="2.1600000000000001E-2"/>
    <n v="2.1600000000000001E-2"/>
    <n v="26539"/>
    <m/>
    <n v="1.6E-2"/>
    <s v="I"/>
  </r>
  <r>
    <m/>
    <x v="99"/>
    <s v="LEVANTE"/>
    <n v="642"/>
    <x v="642"/>
    <x v="3"/>
    <x v="67"/>
    <n v="5.6"/>
    <n v="1.7600000000000001E-2"/>
    <n v="1.7600000000000001E-2"/>
    <n v="26539"/>
    <m/>
    <n v="1.6E-2"/>
    <s v="G"/>
  </r>
  <r>
    <m/>
    <x v="99"/>
    <s v="LEVANTE"/>
    <n v="642"/>
    <x v="642"/>
    <x v="3"/>
    <x v="67"/>
    <n v="5.6"/>
    <n v="1.8100000000000002E-2"/>
    <n v="1.8100000000000002E-2"/>
    <n v="26539"/>
    <m/>
    <n v="1.6E-2"/>
    <s v="G"/>
  </r>
  <r>
    <m/>
    <x v="101"/>
    <s v="DQ"/>
    <n v="643"/>
    <x v="643"/>
    <x v="2"/>
    <x v="68"/>
    <n v="5.6"/>
    <n v="1.14E-2"/>
    <n v="1.14E-2"/>
    <n v="26542"/>
    <m/>
    <n v="1.55E-2"/>
    <s v="C"/>
  </r>
  <r>
    <m/>
    <x v="101"/>
    <s v="DQ"/>
    <n v="643"/>
    <x v="643"/>
    <x v="2"/>
    <x v="68"/>
    <n v="5.6"/>
    <n v="2.2700000000000001E-2"/>
    <n v="2.2700000000000001E-2"/>
    <n v="26542"/>
    <m/>
    <n v="1.55E-2"/>
    <s v="J"/>
  </r>
  <r>
    <m/>
    <x v="101"/>
    <s v="DQ"/>
    <n v="643"/>
    <x v="643"/>
    <x v="2"/>
    <x v="68"/>
    <n v="5.6"/>
    <n v="1.5100000000000001E-2"/>
    <n v="1.5100000000000001E-2"/>
    <n v="26542"/>
    <m/>
    <n v="1.55E-2"/>
    <s v="F"/>
  </r>
  <r>
    <m/>
    <x v="101"/>
    <s v="DQ"/>
    <n v="643"/>
    <x v="643"/>
    <x v="2"/>
    <x v="68"/>
    <n v="5.6"/>
    <n v="1.7600000000000001E-2"/>
    <n v="1.7600000000000001E-2"/>
    <n v="26542"/>
    <m/>
    <n v="1.55E-2"/>
    <s v="G"/>
  </r>
  <r>
    <m/>
    <x v="101"/>
    <s v="DQ"/>
    <n v="643"/>
    <x v="643"/>
    <x v="2"/>
    <x v="68"/>
    <n v="5.6"/>
    <n v="2.06E-2"/>
    <n v="2.06E-2"/>
    <n v="26542"/>
    <m/>
    <n v="1.55E-2"/>
    <s v="H"/>
  </r>
  <r>
    <m/>
    <x v="98"/>
    <s v="Rp"/>
    <n v="644"/>
    <x v="644"/>
    <x v="2"/>
    <x v="68"/>
    <n v="5.6"/>
    <n v="1.61E-2"/>
    <n v="1.61E-2"/>
    <n v="26543"/>
    <m/>
    <n v="1.8499999999999999E-2"/>
    <s v="F"/>
  </r>
  <r>
    <m/>
    <x v="98"/>
    <s v="Rp"/>
    <n v="644"/>
    <x v="644"/>
    <x v="2"/>
    <x v="68"/>
    <n v="5.6"/>
    <n v="1.8700000000000001E-2"/>
    <n v="1.8700000000000001E-2"/>
    <n v="26543"/>
    <m/>
    <n v="1.8499999999999999E-2"/>
    <s v="G"/>
  </r>
  <r>
    <m/>
    <x v="98"/>
    <s v="Rp"/>
    <n v="644"/>
    <x v="644"/>
    <x v="2"/>
    <x v="68"/>
    <n v="5.6"/>
    <n v="2.1700000000000001E-2"/>
    <n v="2.1700000000000001E-2"/>
    <n v="26543"/>
    <m/>
    <n v="1.8499999999999999E-2"/>
    <s v="I"/>
  </r>
  <r>
    <m/>
    <x v="98"/>
    <s v="Rp"/>
    <n v="644"/>
    <x v="644"/>
    <x v="2"/>
    <x v="68"/>
    <n v="5.6"/>
    <n v="1.7500000000000002E-2"/>
    <n v="1.7500000000000002E-2"/>
    <n v="26543"/>
    <m/>
    <n v="1.8499999999999999E-2"/>
    <s v="G"/>
  </r>
  <r>
    <m/>
    <x v="98"/>
    <s v="Rp"/>
    <n v="644"/>
    <x v="644"/>
    <x v="2"/>
    <x v="68"/>
    <n v="5.6"/>
    <n v="1.35E-2"/>
    <n v="1.35E-2"/>
    <n v="26543"/>
    <m/>
    <n v="1.8499999999999999E-2"/>
    <s v="E"/>
  </r>
  <r>
    <m/>
    <x v="88"/>
    <s v="LEVANTE"/>
    <n v="645"/>
    <x v="645"/>
    <x v="2"/>
    <x v="68"/>
    <n v="5.6"/>
    <n v="9.2999999999999992E-3"/>
    <n v="9.2999999999999992E-3"/>
    <n v="26544"/>
    <m/>
    <n v="1.4E-2"/>
    <s v="B"/>
  </r>
  <r>
    <m/>
    <x v="88"/>
    <s v="LEVANTE"/>
    <n v="645"/>
    <x v="645"/>
    <x v="2"/>
    <x v="68"/>
    <n v="5.6"/>
    <n v="1.4999999999999999E-2"/>
    <n v="1.4999999999999999E-2"/>
    <n v="26544"/>
    <m/>
    <n v="1.4E-2"/>
    <s v="F"/>
  </r>
  <r>
    <m/>
    <x v="88"/>
    <s v="LEVANTE"/>
    <n v="645"/>
    <x v="645"/>
    <x v="2"/>
    <x v="68"/>
    <n v="5.6"/>
    <n v="8.8000000000000005E-3"/>
    <n v="8.8000000000000005E-3"/>
    <n v="26544"/>
    <m/>
    <n v="1.4E-2"/>
    <s v="A"/>
  </r>
  <r>
    <m/>
    <x v="88"/>
    <s v="LEVANTE"/>
    <n v="645"/>
    <x v="645"/>
    <x v="2"/>
    <x v="68"/>
    <n v="5.6"/>
    <n v="1.04E-2"/>
    <n v="1.04E-2"/>
    <n v="26544"/>
    <m/>
    <n v="1.4E-2"/>
    <s v="B"/>
  </r>
  <r>
    <m/>
    <x v="88"/>
    <s v="LEVANTE"/>
    <n v="645"/>
    <x v="645"/>
    <x v="2"/>
    <x v="68"/>
    <n v="5.6"/>
    <n v="1.2500000000000001E-2"/>
    <n v="1.2500000000000001E-2"/>
    <n v="26544"/>
    <m/>
    <n v="1.4E-2"/>
    <s v="D"/>
  </r>
  <r>
    <m/>
    <x v="98"/>
    <s v="Rp"/>
    <n v="646"/>
    <x v="646"/>
    <x v="3"/>
    <x v="68"/>
    <n v="5.6"/>
    <n v="2.07E-2"/>
    <n v="2.07E-2"/>
    <n v="26545"/>
    <n v="2.07E-2"/>
    <n v="1.9E-2"/>
    <s v="H"/>
  </r>
  <r>
    <m/>
    <x v="98"/>
    <s v="Rp"/>
    <n v="646"/>
    <x v="646"/>
    <x v="3"/>
    <x v="68"/>
    <n v="5.6"/>
    <n v="2.1600000000000001E-2"/>
    <n v="2.1600000000000001E-2"/>
    <n v="26545"/>
    <n v="2.1600000000000001E-2"/>
    <n v="1.9E-2"/>
    <s v="I"/>
  </r>
  <r>
    <m/>
    <x v="98"/>
    <s v="Rp"/>
    <n v="646"/>
    <x v="646"/>
    <x v="3"/>
    <x v="68"/>
    <n v="5.6"/>
    <n v="3.2300000000000002E-2"/>
    <n v="3.2300000000000002E-2"/>
    <n v="26545"/>
    <n v="0.03"/>
    <n v="1.9E-2"/>
    <s v="L"/>
  </r>
  <r>
    <m/>
    <x v="98"/>
    <s v="Rp"/>
    <n v="646"/>
    <x v="646"/>
    <x v="3"/>
    <x v="68"/>
    <n v="5.6"/>
    <n v="1.5100000000000001E-2"/>
    <n v="1.5100000000000001E-2"/>
    <n v="26545"/>
    <n v="1.5100000000000001E-2"/>
    <n v="1.9E-2"/>
    <s v="F"/>
  </r>
  <r>
    <m/>
    <x v="93"/>
    <s v="LEVANTE"/>
    <n v="647"/>
    <x v="647"/>
    <x v="3"/>
    <x v="68"/>
    <n v="5.6"/>
    <n v="2.1299999999999999E-2"/>
    <n v="2.1299999999999999E-2"/>
    <n v="26546"/>
    <m/>
    <n v="1.7000000000000001E-2"/>
    <s v="I"/>
  </r>
  <r>
    <m/>
    <x v="93"/>
    <s v="LEVANTE"/>
    <n v="647"/>
    <x v="647"/>
    <x v="3"/>
    <x v="68"/>
    <n v="5.6"/>
    <n v="2.1700000000000001E-2"/>
    <n v="2.1700000000000001E-2"/>
    <n v="26546"/>
    <m/>
    <n v="1.7000000000000001E-2"/>
    <s v="I"/>
  </r>
  <r>
    <m/>
    <x v="93"/>
    <s v="LEVANTE"/>
    <n v="647"/>
    <x v="647"/>
    <x v="3"/>
    <x v="68"/>
    <n v="5.6"/>
    <n v="1.61E-2"/>
    <n v="1.61E-2"/>
    <n v="26546"/>
    <m/>
    <n v="1.7000000000000001E-2"/>
    <s v="F"/>
  </r>
  <r>
    <m/>
    <x v="93"/>
    <s v="LEVANTE"/>
    <n v="647"/>
    <x v="647"/>
    <x v="3"/>
    <x v="68"/>
    <n v="5.6"/>
    <n v="1.04E-2"/>
    <n v="1.04E-2"/>
    <n v="26546"/>
    <m/>
    <n v="1.7000000000000001E-2"/>
    <s v="B"/>
  </r>
  <r>
    <m/>
    <x v="93"/>
    <s v="LEVANTE"/>
    <n v="647"/>
    <x v="647"/>
    <x v="3"/>
    <x v="68"/>
    <n v="5.6"/>
    <n v="2.2599999999999999E-2"/>
    <n v="2.2599999999999999E-2"/>
    <n v="26546"/>
    <m/>
    <n v="1.7000000000000001E-2"/>
    <s v="J"/>
  </r>
  <r>
    <m/>
    <x v="93"/>
    <s v="LEVANTE"/>
    <n v="647"/>
    <x v="647"/>
    <x v="3"/>
    <x v="68"/>
    <n v="5.6"/>
    <n v="1.2500000000000001E-2"/>
    <n v="1.2500000000000001E-2"/>
    <n v="26546"/>
    <m/>
    <n v="1.7000000000000001E-2"/>
    <s v="D"/>
  </r>
  <r>
    <m/>
    <x v="90"/>
    <s v="LEVANTE"/>
    <n v="648"/>
    <x v="648"/>
    <x v="3"/>
    <x v="68"/>
    <n v="5.6"/>
    <n v="9.2999999999999992E-3"/>
    <n v="9.2999999999999992E-3"/>
    <n v="26547"/>
    <m/>
    <n v="8.9999999999999993E-3"/>
    <s v="B"/>
  </r>
  <r>
    <m/>
    <x v="90"/>
    <s v="LEVANTE"/>
    <n v="648"/>
    <x v="648"/>
    <x v="3"/>
    <x v="68"/>
    <n v="5.6"/>
    <n v="1.4500000000000001E-2"/>
    <n v="1.4500000000000001E-2"/>
    <n v="26547"/>
    <m/>
    <n v="8.9999999999999993E-3"/>
    <s v="E"/>
  </r>
  <r>
    <m/>
    <x v="90"/>
    <s v="LEVANTE"/>
    <n v="648"/>
    <x v="648"/>
    <x v="3"/>
    <x v="68"/>
    <n v="5.6"/>
    <n v="9.2999999999999992E-3"/>
    <n v="9.2999999999999992E-3"/>
    <n v="26547"/>
    <m/>
    <n v="8.9999999999999993E-3"/>
    <s v="B"/>
  </r>
  <r>
    <m/>
    <x v="90"/>
    <s v="LEVANTE"/>
    <n v="648"/>
    <x v="648"/>
    <x v="3"/>
    <x v="68"/>
    <n v="5.6"/>
    <n v="8.3999999999999995E-3"/>
    <n v="8.3999999999999995E-3"/>
    <n v="26547"/>
    <m/>
    <n v="8.9999999999999993E-3"/>
    <s v="A"/>
  </r>
  <r>
    <m/>
    <x v="90"/>
    <s v="LEVANTE"/>
    <n v="648"/>
    <x v="648"/>
    <x v="3"/>
    <x v="68"/>
    <n v="5.6"/>
    <n v="8.8000000000000005E-3"/>
    <n v="8.8000000000000005E-3"/>
    <n v="26547"/>
    <m/>
    <n v="8.9999999999999993E-3"/>
    <s v="A"/>
  </r>
  <r>
    <m/>
    <x v="90"/>
    <s v="LEVANTE"/>
    <n v="648"/>
    <x v="648"/>
    <x v="3"/>
    <x v="68"/>
    <n v="5.6"/>
    <n v="9.2999999999999992E-3"/>
    <n v="9.2999999999999992E-3"/>
    <n v="26547"/>
    <m/>
    <n v="8.9999999999999993E-3"/>
    <s v="B"/>
  </r>
  <r>
    <m/>
    <x v="90"/>
    <s v="LEVANTE"/>
    <n v="648"/>
    <x v="648"/>
    <x v="3"/>
    <x v="68"/>
    <n v="5.6"/>
    <n v="1.61E-2"/>
    <n v="1.61E-2"/>
    <n v="26547"/>
    <m/>
    <n v="8.9999999999999993E-3"/>
    <s v="F"/>
  </r>
  <r>
    <m/>
    <x v="98"/>
    <s v="Rp"/>
    <n v="649"/>
    <x v="649"/>
    <x v="4"/>
    <x v="68"/>
    <n v="5.6"/>
    <n v="1.95E-2"/>
    <n v="1.95E-2"/>
    <n v="26550"/>
    <m/>
    <n v="1.7500000000000002E-2"/>
    <s v="H"/>
  </r>
  <r>
    <m/>
    <x v="98"/>
    <s v="Rp"/>
    <n v="649"/>
    <x v="649"/>
    <x v="4"/>
    <x v="68"/>
    <n v="5.6"/>
    <n v="1.7600000000000001E-2"/>
    <n v="1.7600000000000001E-2"/>
    <n v="26550"/>
    <m/>
    <n v="1.7500000000000002E-2"/>
    <s v="G"/>
  </r>
  <r>
    <m/>
    <x v="98"/>
    <s v="Rp"/>
    <n v="649"/>
    <x v="649"/>
    <x v="4"/>
    <x v="68"/>
    <n v="5.6"/>
    <n v="1.4E-2"/>
    <n v="1.4E-2"/>
    <n v="26550"/>
    <m/>
    <n v="1.7500000000000002E-2"/>
    <s v="E"/>
  </r>
  <r>
    <m/>
    <x v="98"/>
    <s v="Rp"/>
    <n v="649"/>
    <x v="649"/>
    <x v="4"/>
    <x v="68"/>
    <n v="5.6"/>
    <n v="1.5100000000000001E-2"/>
    <n v="1.5100000000000001E-2"/>
    <n v="26550"/>
    <m/>
    <n v="1.7500000000000002E-2"/>
    <s v="F"/>
  </r>
  <r>
    <m/>
    <x v="98"/>
    <s v="Rp"/>
    <n v="649"/>
    <x v="649"/>
    <x v="4"/>
    <x v="68"/>
    <n v="5.6"/>
    <n v="1.7100000000000001E-2"/>
    <n v="1.7100000000000001E-2"/>
    <n v="26550"/>
    <m/>
    <n v="1.7500000000000002E-2"/>
    <s v="F"/>
  </r>
  <r>
    <m/>
    <x v="98"/>
    <s v="Rp"/>
    <n v="649"/>
    <x v="649"/>
    <x v="4"/>
    <x v="68"/>
    <n v="5.6"/>
    <n v="2.1100000000000001E-2"/>
    <n v="2.1100000000000001E-2"/>
    <n v="26550"/>
    <m/>
    <n v="1.7500000000000002E-2"/>
    <s v="I"/>
  </r>
  <r>
    <m/>
    <x v="88"/>
    <s v="LEVANTE"/>
    <n v="650"/>
    <x v="650"/>
    <x v="4"/>
    <x v="68"/>
    <n v="5.6"/>
    <n v="1.6E-2"/>
    <n v="1.6E-2"/>
    <n v="26551"/>
    <m/>
    <n v="1.2E-2"/>
    <s v="F"/>
  </r>
  <r>
    <m/>
    <x v="88"/>
    <s v="LEVANTE"/>
    <n v="650"/>
    <x v="650"/>
    <x v="4"/>
    <x v="68"/>
    <n v="5.6"/>
    <n v="2.5000000000000001E-2"/>
    <n v="2.5000000000000001E-2"/>
    <n v="26551"/>
    <m/>
    <n v="1.2E-2"/>
    <s v="K"/>
  </r>
  <r>
    <m/>
    <x v="88"/>
    <s v="LEVANTE"/>
    <n v="650"/>
    <x v="650"/>
    <x v="4"/>
    <x v="68"/>
    <n v="5.6"/>
    <n v="1.8100000000000002E-2"/>
    <n v="1.8100000000000002E-2"/>
    <n v="26551"/>
    <m/>
    <n v="1.2E-2"/>
    <s v="G"/>
  </r>
  <r>
    <m/>
    <x v="88"/>
    <s v="LEVANTE"/>
    <n v="650"/>
    <x v="650"/>
    <x v="4"/>
    <x v="68"/>
    <n v="5.6"/>
    <n v="1.4E-2"/>
    <n v="1.4E-2"/>
    <n v="26551"/>
    <m/>
    <n v="1.2E-2"/>
    <s v="E"/>
  </r>
  <r>
    <m/>
    <x v="88"/>
    <s v="LEVANTE"/>
    <n v="650"/>
    <x v="650"/>
    <x v="4"/>
    <x v="68"/>
    <n v="5.6"/>
    <n v="1.2999999999999999E-2"/>
    <n v="1.2999999999999999E-2"/>
    <n v="26551"/>
    <m/>
    <n v="1.2E-2"/>
    <s v="D"/>
  </r>
  <r>
    <m/>
    <x v="99"/>
    <s v="LEVANTE"/>
    <n v="651"/>
    <x v="651"/>
    <x v="4"/>
    <x v="68"/>
    <n v="5.6"/>
    <n v="1.6E-2"/>
    <n v="1.6E-2"/>
    <n v="26552"/>
    <m/>
    <n v="1.4999999999999999E-2"/>
    <s v="F"/>
  </r>
  <r>
    <m/>
    <x v="99"/>
    <s v="LEVANTE"/>
    <n v="651"/>
    <x v="651"/>
    <x v="4"/>
    <x v="68"/>
    <n v="5.6"/>
    <n v="2.87E-2"/>
    <n v="2.87E-2"/>
    <n v="26552"/>
    <m/>
    <n v="1.4999999999999999E-2"/>
    <s v="L"/>
  </r>
  <r>
    <m/>
    <x v="99"/>
    <s v="LEVANTE"/>
    <n v="651"/>
    <x v="651"/>
    <x v="4"/>
    <x v="68"/>
    <n v="5.6"/>
    <n v="2.7099999999999999E-2"/>
    <n v="2.7099999999999999E-2"/>
    <n v="26552"/>
    <m/>
    <n v="1.4999999999999999E-2"/>
    <s v="K"/>
  </r>
  <r>
    <m/>
    <x v="99"/>
    <s v="LEVANTE"/>
    <n v="651"/>
    <x v="651"/>
    <x v="4"/>
    <x v="68"/>
    <n v="5.6"/>
    <n v="2.63E-2"/>
    <n v="2.63E-2"/>
    <n v="26552"/>
    <m/>
    <n v="1.4999999999999999E-2"/>
    <s v="K"/>
  </r>
  <r>
    <m/>
    <x v="99"/>
    <s v="LEVANTE"/>
    <n v="651"/>
    <x v="651"/>
    <x v="4"/>
    <x v="68"/>
    <n v="5.6"/>
    <n v="1.09E-2"/>
    <n v="1.09E-2"/>
    <n v="26552"/>
    <m/>
    <n v="1.4999999999999999E-2"/>
    <s v="C"/>
  </r>
  <r>
    <m/>
    <x v="99"/>
    <s v="LEVANTE"/>
    <n v="651"/>
    <x v="651"/>
    <x v="4"/>
    <x v="68"/>
    <n v="5.6"/>
    <n v="1.9900000000000001E-2"/>
    <n v="1.9900000000000001E-2"/>
    <n v="26552"/>
    <m/>
    <n v="1.4999999999999999E-2"/>
    <s v="H"/>
  </r>
  <r>
    <m/>
    <x v="90"/>
    <s v="LEVANTE"/>
    <n v="652"/>
    <x v="652"/>
    <x v="4"/>
    <x v="68"/>
    <n v="5.6"/>
    <n v="1.09E-2"/>
    <n v="1.09E-2"/>
    <n v="26552"/>
    <m/>
    <n v="8.0000000000000002E-3"/>
    <s v="C"/>
  </r>
  <r>
    <m/>
    <x v="90"/>
    <s v="LEVANTE"/>
    <n v="652"/>
    <x v="652"/>
    <x v="4"/>
    <x v="68"/>
    <n v="5.6"/>
    <n v="1.14E-2"/>
    <n v="1.14E-2"/>
    <n v="26552"/>
    <m/>
    <n v="8.0000000000000002E-3"/>
    <s v="C"/>
  </r>
  <r>
    <m/>
    <x v="90"/>
    <s v="LEVANTE"/>
    <n v="652"/>
    <x v="652"/>
    <x v="4"/>
    <x v="68"/>
    <n v="5.6"/>
    <n v="1.2500000000000001E-2"/>
    <n v="1.2500000000000001E-2"/>
    <n v="26552"/>
    <m/>
    <n v="8.0000000000000002E-3"/>
    <s v="D"/>
  </r>
  <r>
    <m/>
    <x v="90"/>
    <s v="LEVANTE"/>
    <n v="652"/>
    <x v="652"/>
    <x v="4"/>
    <x v="68"/>
    <n v="5.6"/>
    <n v="7.9000000000000008E-3"/>
    <n v="7.9000000000000008E-3"/>
    <n v="26552"/>
    <m/>
    <n v="8.0000000000000002E-3"/>
    <s v="A"/>
  </r>
  <r>
    <m/>
    <x v="102"/>
    <s v="BANCO"/>
    <n v="653"/>
    <x v="653"/>
    <x v="5"/>
    <x v="68"/>
    <n v="5.6"/>
    <n v="1.35E-2"/>
    <n v="1.35E-2"/>
    <n v="26553"/>
    <m/>
    <n v="1.9E-2"/>
    <s v="E"/>
  </r>
  <r>
    <m/>
    <x v="102"/>
    <s v="BANCO"/>
    <n v="653"/>
    <x v="653"/>
    <x v="5"/>
    <x v="68"/>
    <n v="5.6"/>
    <n v="1.9099999999999999E-2"/>
    <n v="1.9099999999999999E-2"/>
    <n v="26553"/>
    <m/>
    <n v="1.9E-2"/>
    <s v="H"/>
  </r>
  <r>
    <m/>
    <x v="102"/>
    <s v="BANCO"/>
    <n v="653"/>
    <x v="653"/>
    <x v="5"/>
    <x v="68"/>
    <n v="5.6"/>
    <n v="1.7600000000000001E-2"/>
    <n v="1.7600000000000001E-2"/>
    <n v="26553"/>
    <m/>
    <n v="1.9E-2"/>
    <s v="G"/>
  </r>
  <r>
    <m/>
    <x v="102"/>
    <s v="BANCO"/>
    <n v="653"/>
    <x v="653"/>
    <x v="5"/>
    <x v="68"/>
    <n v="5.6"/>
    <n v="1.66E-2"/>
    <n v="1.66E-2"/>
    <n v="26553"/>
    <m/>
    <n v="1.9E-2"/>
    <s v="F"/>
  </r>
  <r>
    <m/>
    <x v="102"/>
    <s v="BANCO"/>
    <n v="654"/>
    <x v="654"/>
    <x v="5"/>
    <x v="68"/>
    <n v="5.6"/>
    <n v="1.6E-2"/>
    <n v="1.6E-2"/>
    <n v="26553"/>
    <m/>
    <n v="1.4999999999999999E-2"/>
    <s v="F"/>
  </r>
  <r>
    <m/>
    <x v="102"/>
    <s v="BANCO"/>
    <n v="654"/>
    <x v="654"/>
    <x v="5"/>
    <x v="68"/>
    <n v="5.6"/>
    <n v="1.35E-2"/>
    <n v="1.35E-2"/>
    <n v="26553"/>
    <m/>
    <n v="1.4999999999999999E-2"/>
    <s v="E"/>
  </r>
  <r>
    <m/>
    <x v="102"/>
    <s v="BANCO"/>
    <n v="654"/>
    <x v="654"/>
    <x v="5"/>
    <x v="68"/>
    <n v="5.6"/>
    <n v="1.35E-2"/>
    <n v="1.35E-2"/>
    <n v="26553"/>
    <m/>
    <n v="1.4999999999999999E-2"/>
    <s v="E"/>
  </r>
  <r>
    <m/>
    <x v="102"/>
    <s v="BANCO"/>
    <n v="655"/>
    <x v="655"/>
    <x v="5"/>
    <x v="68"/>
    <n v="5.6"/>
    <n v="1.9300000000000001E-2"/>
    <n v="1.9300000000000001E-2"/>
    <n v="26553"/>
    <m/>
    <n v="1.8499999999999999E-2"/>
    <s v="H"/>
  </r>
  <r>
    <m/>
    <x v="102"/>
    <s v="BANCO"/>
    <n v="655"/>
    <x v="655"/>
    <x v="5"/>
    <x v="68"/>
    <n v="5.6"/>
    <n v="1.7000000000000001E-2"/>
    <n v="1.7000000000000001E-2"/>
    <n v="26553"/>
    <m/>
    <n v="1.8499999999999999E-2"/>
    <s v="F"/>
  </r>
  <r>
    <m/>
    <x v="102"/>
    <s v="BANCO"/>
    <n v="656"/>
    <x v="656"/>
    <x v="5"/>
    <x v="68"/>
    <n v="5.6"/>
    <n v="1.61E-2"/>
    <n v="1.61E-2"/>
    <n v="26553"/>
    <m/>
    <n v="1.4999999999999999E-2"/>
    <s v="F"/>
  </r>
  <r>
    <m/>
    <x v="88"/>
    <s v="LEVANTE"/>
    <n v="657"/>
    <x v="657"/>
    <x v="5"/>
    <x v="68"/>
    <n v="5.6"/>
    <n v="9.9000000000000008E-3"/>
    <n v="9.9000000000000008E-3"/>
    <n v="26554"/>
    <m/>
    <n v="1.2E-2"/>
    <s v="B"/>
  </r>
  <r>
    <m/>
    <x v="88"/>
    <s v="LEVANTE"/>
    <n v="657"/>
    <x v="657"/>
    <x v="5"/>
    <x v="68"/>
    <n v="5.6"/>
    <n v="1.09E-2"/>
    <n v="1.09E-2"/>
    <n v="26554"/>
    <m/>
    <n v="1.2E-2"/>
    <s v="C"/>
  </r>
  <r>
    <m/>
    <x v="88"/>
    <s v="LEVANTE"/>
    <n v="658"/>
    <x v="658"/>
    <x v="5"/>
    <x v="68"/>
    <n v="5.6"/>
    <n v="1.44E-2"/>
    <n v="1.44E-2"/>
    <n v="26554"/>
    <m/>
    <n v="1.2999999999999999E-2"/>
    <s v="E"/>
  </r>
  <r>
    <m/>
    <x v="90"/>
    <s v="LEVANTE"/>
    <n v="659"/>
    <x v="659"/>
    <x v="5"/>
    <x v="68"/>
    <n v="5.6"/>
    <n v="6.8999999999999999E-3"/>
    <n v="6.8999999999999999E-3"/>
    <n v="26554"/>
    <m/>
    <n v="8.0000000000000002E-3"/>
    <s v="Reserva"/>
  </r>
  <r>
    <m/>
    <x v="90"/>
    <s v="LEVANTE"/>
    <n v="659"/>
    <x v="659"/>
    <x v="5"/>
    <x v="68"/>
    <n v="5.6"/>
    <n v="9.4000000000000004E-3"/>
    <n v="9.4000000000000004E-3"/>
    <n v="26554"/>
    <m/>
    <n v="8.0000000000000002E-3"/>
    <s v="B"/>
  </r>
  <r>
    <m/>
    <x v="98"/>
    <s v="Rp"/>
    <n v="660"/>
    <x v="660"/>
    <x v="2"/>
    <x v="69"/>
    <n v="5.6"/>
    <n v="2.0199999999999999E-2"/>
    <n v="2.0199999999999999E-2"/>
    <n v="26555"/>
    <m/>
    <n v="1.7000000000000001E-2"/>
    <s v="H"/>
  </r>
  <r>
    <m/>
    <x v="98"/>
    <s v="Rp"/>
    <n v="660"/>
    <x v="660"/>
    <x v="2"/>
    <x v="69"/>
    <n v="5.6"/>
    <n v="2.3900000000000001E-2"/>
    <n v="2.3900000000000001E-2"/>
    <n v="26555"/>
    <m/>
    <n v="1.7000000000000001E-2"/>
    <s v="J"/>
  </r>
  <r>
    <m/>
    <x v="98"/>
    <s v="Rp"/>
    <n v="660"/>
    <x v="660"/>
    <x v="2"/>
    <x v="69"/>
    <n v="5.6"/>
    <n v="2.12E-2"/>
    <n v="2.12E-2"/>
    <n v="26555"/>
    <m/>
    <n v="1.7000000000000001E-2"/>
    <s v="I"/>
  </r>
  <r>
    <m/>
    <x v="98"/>
    <s v="Rp"/>
    <n v="660"/>
    <x v="660"/>
    <x v="2"/>
    <x v="69"/>
    <n v="5.6"/>
    <n v="8.3000000000000001E-3"/>
    <n v="8.3000000000000001E-3"/>
    <n v="26555"/>
    <m/>
    <n v="1.7000000000000001E-2"/>
    <s v="A"/>
  </r>
  <r>
    <m/>
    <x v="98"/>
    <s v="Rp"/>
    <n v="660"/>
    <x v="660"/>
    <x v="2"/>
    <x v="69"/>
    <n v="5.6"/>
    <n v="1.9800000000000002E-2"/>
    <n v="1.9800000000000002E-2"/>
    <n v="26555"/>
    <m/>
    <n v="1.7000000000000001E-2"/>
    <s v="H"/>
  </r>
  <r>
    <m/>
    <x v="98"/>
    <s v="Rp"/>
    <n v="660"/>
    <x v="660"/>
    <x v="2"/>
    <x v="69"/>
    <n v="5.6"/>
    <n v="1.7100000000000001E-2"/>
    <n v="1.7100000000000001E-2"/>
    <n v="26555"/>
    <m/>
    <n v="1.7000000000000001E-2"/>
    <s v="F"/>
  </r>
  <r>
    <m/>
    <x v="98"/>
    <s v="Rp"/>
    <n v="660"/>
    <x v="660"/>
    <x v="2"/>
    <x v="69"/>
    <n v="5.6"/>
    <n v="1.7299999999999999E-2"/>
    <n v="1.7299999999999999E-2"/>
    <n v="26555"/>
    <m/>
    <n v="1.7000000000000001E-2"/>
    <s v="F"/>
  </r>
  <r>
    <m/>
    <x v="98"/>
    <s v="Rp"/>
    <n v="660"/>
    <x v="660"/>
    <x v="2"/>
    <x v="69"/>
    <n v="5.6"/>
    <n v="1.9599999999999999E-2"/>
    <n v="1.9599999999999999E-2"/>
    <n v="26555"/>
    <m/>
    <n v="1.7000000000000001E-2"/>
    <s v="H"/>
  </r>
  <r>
    <m/>
    <x v="98"/>
    <s v="Rp"/>
    <n v="660"/>
    <x v="660"/>
    <x v="2"/>
    <x v="69"/>
    <n v="5.6"/>
    <n v="2.6499999999999999E-2"/>
    <n v="2.6499999999999999E-2"/>
    <n v="26555"/>
    <m/>
    <n v="1.7000000000000001E-2"/>
    <s v="K"/>
  </r>
  <r>
    <m/>
    <x v="90"/>
    <s v="LEVANTE"/>
    <n v="661"/>
    <x v="661"/>
    <x v="2"/>
    <x v="69"/>
    <n v="5.6"/>
    <n v="1.4E-2"/>
    <n v="1.4E-2"/>
    <n v="26556"/>
    <m/>
    <n v="8.0000000000000002E-3"/>
    <s v="E"/>
  </r>
  <r>
    <m/>
    <x v="90"/>
    <s v="LEVANTE"/>
    <n v="661"/>
    <x v="661"/>
    <x v="2"/>
    <x v="69"/>
    <n v="5.6"/>
    <n v="1.5100000000000001E-2"/>
    <n v="1.5100000000000001E-2"/>
    <n v="26556"/>
    <m/>
    <n v="8.0000000000000002E-3"/>
    <s v="F"/>
  </r>
  <r>
    <m/>
    <x v="90"/>
    <s v="LEVANTE"/>
    <n v="661"/>
    <x v="661"/>
    <x v="2"/>
    <x v="69"/>
    <n v="5.6"/>
    <n v="8.3000000000000001E-3"/>
    <n v="8.3000000000000001E-3"/>
    <n v="26556"/>
    <m/>
    <n v="8.0000000000000002E-3"/>
    <s v="A"/>
  </r>
  <r>
    <m/>
    <x v="90"/>
    <s v="LEVANTE"/>
    <n v="661"/>
    <x v="661"/>
    <x v="2"/>
    <x v="69"/>
    <n v="5.6"/>
    <n v="8.3999999999999995E-3"/>
    <n v="8.3999999999999995E-3"/>
    <n v="26556"/>
    <m/>
    <n v="8.0000000000000002E-3"/>
    <s v="A"/>
  </r>
  <r>
    <m/>
    <x v="90"/>
    <s v="LEVANTE"/>
    <n v="661"/>
    <x v="661"/>
    <x v="2"/>
    <x v="69"/>
    <n v="5.6"/>
    <n v="1.14E-2"/>
    <n v="1.14E-2"/>
    <n v="26556"/>
    <m/>
    <n v="8.0000000000000002E-3"/>
    <s v="C"/>
  </r>
  <r>
    <m/>
    <x v="90"/>
    <s v="LEVANTE"/>
    <n v="661"/>
    <x v="661"/>
    <x v="2"/>
    <x v="69"/>
    <n v="5.6"/>
    <n v="1.4500000000000001E-2"/>
    <n v="1.4500000000000001E-2"/>
    <n v="26556"/>
    <m/>
    <n v="8.0000000000000002E-3"/>
    <s v="E"/>
  </r>
  <r>
    <m/>
    <x v="90"/>
    <s v="LEVANTE"/>
    <n v="661"/>
    <x v="661"/>
    <x v="2"/>
    <x v="69"/>
    <n v="5.6"/>
    <n v="1.4E-2"/>
    <n v="1.4E-2"/>
    <n v="26556"/>
    <m/>
    <n v="8.0000000000000002E-3"/>
    <s v="E"/>
  </r>
  <r>
    <m/>
    <x v="98"/>
    <s v="Rp"/>
    <n v="662"/>
    <x v="662"/>
    <x v="3"/>
    <x v="69"/>
    <n v="5.6"/>
    <n v="1.8599999999999998E-2"/>
    <n v="1.8599999999999998E-2"/>
    <n v="26557"/>
    <m/>
    <n v="0.02"/>
    <s v="G"/>
  </r>
  <r>
    <m/>
    <x v="98"/>
    <s v="Rp"/>
    <n v="662"/>
    <x v="662"/>
    <x v="3"/>
    <x v="69"/>
    <n v="5.6"/>
    <n v="1.9300000000000001E-2"/>
    <n v="1.9300000000000001E-2"/>
    <n v="26557"/>
    <m/>
    <n v="0.02"/>
    <s v="H"/>
  </r>
  <r>
    <m/>
    <x v="98"/>
    <s v="Rp"/>
    <n v="662"/>
    <x v="662"/>
    <x v="3"/>
    <x v="69"/>
    <n v="5.6"/>
    <n v="2.0199999999999999E-2"/>
    <n v="2.0199999999999999E-2"/>
    <n v="26557"/>
    <m/>
    <n v="0.02"/>
    <s v="H"/>
  </r>
  <r>
    <m/>
    <x v="98"/>
    <s v="Rp"/>
    <n v="662"/>
    <x v="662"/>
    <x v="3"/>
    <x v="69"/>
    <n v="5.6"/>
    <n v="1.7000000000000001E-2"/>
    <n v="1.7000000000000001E-2"/>
    <n v="26557"/>
    <m/>
    <n v="0.02"/>
    <s v="F"/>
  </r>
  <r>
    <m/>
    <x v="98"/>
    <s v="Rp"/>
    <n v="662"/>
    <x v="662"/>
    <x v="3"/>
    <x v="69"/>
    <n v="5.6"/>
    <n v="2.01E-2"/>
    <n v="2.01E-2"/>
    <n v="26557"/>
    <m/>
    <n v="0.02"/>
    <s v="H"/>
  </r>
  <r>
    <m/>
    <x v="99"/>
    <s v="LEVANTE"/>
    <n v="663"/>
    <x v="663"/>
    <x v="3"/>
    <x v="69"/>
    <n v="5.6"/>
    <n v="1.84E-2"/>
    <n v="1.84E-2"/>
    <n v="26558"/>
    <m/>
    <n v="1.7999999999999999E-2"/>
    <s v="G"/>
  </r>
  <r>
    <m/>
    <x v="99"/>
    <s v="LEVANTE"/>
    <n v="663"/>
    <x v="663"/>
    <x v="3"/>
    <x v="69"/>
    <n v="5.6"/>
    <n v="1.1900000000000001E-2"/>
    <n v="1.1900000000000001E-2"/>
    <n v="26558"/>
    <m/>
    <n v="1.7999999999999999E-2"/>
    <s v="C"/>
  </r>
  <r>
    <m/>
    <x v="99"/>
    <s v="LEVANTE"/>
    <n v="663"/>
    <x v="663"/>
    <x v="3"/>
    <x v="69"/>
    <n v="5.6"/>
    <n v="1.35E-2"/>
    <n v="1.35E-2"/>
    <n v="26558"/>
    <m/>
    <n v="1.7999999999999999E-2"/>
    <s v="E"/>
  </r>
  <r>
    <m/>
    <x v="99"/>
    <s v="LEVANTE"/>
    <n v="663"/>
    <x v="663"/>
    <x v="3"/>
    <x v="69"/>
    <n v="5.6"/>
    <n v="2.0199999999999999E-2"/>
    <n v="2.0199999999999999E-2"/>
    <n v="26558"/>
    <m/>
    <n v="1.7999999999999999E-2"/>
    <s v="H"/>
  </r>
  <r>
    <m/>
    <x v="99"/>
    <s v="LEVANTE"/>
    <n v="664"/>
    <x v="664"/>
    <x v="3"/>
    <x v="69"/>
    <n v="5.6"/>
    <n v="1.5599999999999999E-2"/>
    <n v="1.5599999999999999E-2"/>
    <n v="26558"/>
    <m/>
    <n v="1.7999999999999999E-2"/>
    <s v="F"/>
  </r>
  <r>
    <m/>
    <x v="99"/>
    <s v="LEVANTE"/>
    <n v="664"/>
    <x v="664"/>
    <x v="3"/>
    <x v="69"/>
    <n v="5.6"/>
    <n v="1.7600000000000001E-2"/>
    <n v="1.7600000000000001E-2"/>
    <n v="26558"/>
    <m/>
    <n v="1.7999999999999999E-2"/>
    <s v="G"/>
  </r>
  <r>
    <m/>
    <x v="98"/>
    <s v="Rp"/>
    <n v="665"/>
    <x v="665"/>
    <x v="4"/>
    <x v="69"/>
    <n v="5.6"/>
    <n v="2.69E-2"/>
    <n v="2.69E-2"/>
    <n v="26559"/>
    <n v="2.69E-2"/>
    <n v="1.7500000000000002E-2"/>
    <s v="K"/>
  </r>
  <r>
    <m/>
    <x v="98"/>
    <s v="Rp"/>
    <n v="665"/>
    <x v="665"/>
    <x v="4"/>
    <x v="69"/>
    <n v="5.6"/>
    <n v="1.12E-2"/>
    <n v="1.12E-2"/>
    <n v="26559"/>
    <n v="1.12E-2"/>
    <n v="1.7500000000000002E-2"/>
    <s v="C"/>
  </r>
  <r>
    <m/>
    <x v="98"/>
    <s v="Rp"/>
    <n v="665"/>
    <x v="665"/>
    <x v="4"/>
    <x v="69"/>
    <n v="5.6"/>
    <n v="3.0300000000000001E-2"/>
    <n v="3.0300000000000001E-2"/>
    <n v="26559"/>
    <n v="0.03"/>
    <n v="1.7500000000000002E-2"/>
    <s v="L"/>
  </r>
  <r>
    <m/>
    <x v="98"/>
    <s v="Rp"/>
    <n v="665"/>
    <x v="665"/>
    <x v="4"/>
    <x v="69"/>
    <n v="5.6"/>
    <n v="1.6500000000000001E-2"/>
    <n v="1.6500000000000001E-2"/>
    <n v="26559"/>
    <n v="1.6500000000000001E-2"/>
    <n v="1.7500000000000002E-2"/>
    <s v="F"/>
  </r>
  <r>
    <m/>
    <x v="98"/>
    <s v="Rp"/>
    <n v="665"/>
    <x v="665"/>
    <x v="4"/>
    <x v="69"/>
    <n v="5.6"/>
    <n v="1.9699999999999999E-2"/>
    <n v="1.9699999999999999E-2"/>
    <n v="26559"/>
    <n v="1.9699999999999999E-2"/>
    <n v="1.7500000000000002E-2"/>
    <s v="H"/>
  </r>
  <r>
    <m/>
    <x v="98"/>
    <s v="Rp"/>
    <n v="665"/>
    <x v="665"/>
    <x v="4"/>
    <x v="69"/>
    <n v="5.6"/>
    <n v="1.9699999999999999E-2"/>
    <n v="1.9699999999999999E-2"/>
    <n v="26559"/>
    <n v="1.9699999999999999E-2"/>
    <n v="1.7500000000000002E-2"/>
    <s v="H"/>
  </r>
  <r>
    <m/>
    <x v="88"/>
    <s v="LEVANTE"/>
    <n v="666"/>
    <x v="666"/>
    <x v="4"/>
    <x v="69"/>
    <n v="5.6"/>
    <n v="9.4000000000000004E-3"/>
    <n v="9.4000000000000004E-3"/>
    <n v="26560"/>
    <m/>
    <n v="1.2E-2"/>
    <s v="B"/>
  </r>
  <r>
    <m/>
    <x v="88"/>
    <s v="LEVANTE"/>
    <n v="666"/>
    <x v="666"/>
    <x v="4"/>
    <x v="69"/>
    <n v="5.6"/>
    <n v="1.04E-2"/>
    <n v="1.04E-2"/>
    <n v="26560"/>
    <m/>
    <n v="1.2E-2"/>
    <s v="B"/>
  </r>
  <r>
    <m/>
    <x v="88"/>
    <s v="LEVANTE"/>
    <n v="666"/>
    <x v="666"/>
    <x v="4"/>
    <x v="69"/>
    <n v="5.6"/>
    <n v="1.7000000000000001E-2"/>
    <n v="1.7000000000000001E-2"/>
    <n v="26560"/>
    <m/>
    <n v="1.2E-2"/>
    <s v="F"/>
  </r>
  <r>
    <m/>
    <x v="88"/>
    <s v="LEVANTE"/>
    <n v="666"/>
    <x v="666"/>
    <x v="4"/>
    <x v="69"/>
    <n v="5.6"/>
    <n v="1.4500000000000001E-2"/>
    <n v="1.4500000000000001E-2"/>
    <n v="26560"/>
    <m/>
    <n v="1.2E-2"/>
    <s v="E"/>
  </r>
  <r>
    <m/>
    <x v="88"/>
    <s v="LEVANTE"/>
    <n v="666"/>
    <x v="666"/>
    <x v="4"/>
    <x v="69"/>
    <n v="5.6"/>
    <n v="8.8000000000000005E-3"/>
    <n v="8.8000000000000005E-3"/>
    <n v="26560"/>
    <m/>
    <n v="1.2E-2"/>
    <s v="A"/>
  </r>
  <r>
    <m/>
    <x v="100"/>
    <s v="LEVANTE"/>
    <n v="667"/>
    <x v="667"/>
    <x v="4"/>
    <x v="69"/>
    <n v="5.6"/>
    <n v="7.9000000000000008E-3"/>
    <n v="7.9000000000000008E-3"/>
    <n v="26561"/>
    <m/>
    <n v="1.7000000000000001E-2"/>
    <s v="A"/>
  </r>
  <r>
    <m/>
    <x v="100"/>
    <s v="LEVANTE"/>
    <n v="667"/>
    <x v="667"/>
    <x v="4"/>
    <x v="69"/>
    <n v="5.6"/>
    <n v="3.3E-3"/>
    <n v="3.3E-3"/>
    <n v="26561"/>
    <m/>
    <n v="1.7000000000000001E-2"/>
    <s v="Descarte"/>
  </r>
  <r>
    <m/>
    <x v="100"/>
    <s v="LEVANTE"/>
    <n v="667"/>
    <x v="667"/>
    <x v="4"/>
    <x v="69"/>
    <n v="5.6"/>
    <n v="1.14E-2"/>
    <n v="1.14E-2"/>
    <n v="26561"/>
    <m/>
    <n v="1.7000000000000001E-2"/>
    <s v="C"/>
  </r>
  <r>
    <m/>
    <x v="100"/>
    <s v="LEVANTE"/>
    <n v="667"/>
    <x v="667"/>
    <x v="4"/>
    <x v="69"/>
    <n v="5.6"/>
    <n v="1.35E-2"/>
    <n v="1.35E-2"/>
    <n v="26561"/>
    <m/>
    <n v="1.7000000000000001E-2"/>
    <s v="E"/>
  </r>
  <r>
    <m/>
    <x v="90"/>
    <s v="LEVANTE"/>
    <n v="668"/>
    <x v="668"/>
    <x v="4"/>
    <x v="69"/>
    <n v="5.6"/>
    <n v="7.9000000000000008E-3"/>
    <n v="7.9000000000000008E-3"/>
    <n v="26562"/>
    <m/>
    <n v="8.0000000000000002E-3"/>
    <s v="A"/>
  </r>
  <r>
    <m/>
    <x v="90"/>
    <s v="LEVANTE"/>
    <n v="668"/>
    <x v="668"/>
    <x v="4"/>
    <x v="69"/>
    <n v="5.6"/>
    <n v="1.35E-2"/>
    <n v="1.35E-2"/>
    <n v="26562"/>
    <m/>
    <n v="8.0000000000000002E-3"/>
    <s v="E"/>
  </r>
  <r>
    <m/>
    <x v="90"/>
    <s v="LEVANTE"/>
    <n v="668"/>
    <x v="668"/>
    <x v="4"/>
    <x v="69"/>
    <n v="5.6"/>
    <n v="8.8000000000000005E-3"/>
    <n v="8.8000000000000005E-3"/>
    <n v="26562"/>
    <m/>
    <n v="8.0000000000000002E-3"/>
    <s v="A"/>
  </r>
  <r>
    <m/>
    <x v="90"/>
    <s v="LEVANTE"/>
    <n v="668"/>
    <x v="668"/>
    <x v="4"/>
    <x v="69"/>
    <n v="5.6"/>
    <n v="1.04E-2"/>
    <n v="1.04E-2"/>
    <n v="26562"/>
    <m/>
    <n v="8.0000000000000002E-3"/>
    <s v="B"/>
  </r>
  <r>
    <m/>
    <x v="90"/>
    <s v="LEVANTE"/>
    <n v="669"/>
    <x v="669"/>
    <x v="4"/>
    <x v="69"/>
    <n v="5.6"/>
    <n v="1.29E-2"/>
    <n v="1.29E-2"/>
    <n v="26562"/>
    <m/>
    <n v="9.4999999999999998E-3"/>
    <s v="D"/>
  </r>
  <r>
    <m/>
    <x v="90"/>
    <s v="LEVANTE"/>
    <n v="669"/>
    <x v="669"/>
    <x v="4"/>
    <x v="69"/>
    <n v="5.6"/>
    <n v="1.14E-2"/>
    <n v="1.14E-2"/>
    <n v="26562"/>
    <m/>
    <n v="9.4999999999999998E-3"/>
    <s v="C"/>
  </r>
  <r>
    <m/>
    <x v="90"/>
    <s v="LEVANTE"/>
    <n v="670"/>
    <x v="670"/>
    <x v="4"/>
    <x v="69"/>
    <n v="5.6"/>
    <n v="1.5100000000000001E-2"/>
    <n v="1.5100000000000001E-2"/>
    <n v="26562"/>
    <m/>
    <n v="9.4999999999999998E-3"/>
    <s v="F"/>
  </r>
  <r>
    <m/>
    <x v="102"/>
    <s v="BANCO"/>
    <n v="671"/>
    <x v="671"/>
    <x v="5"/>
    <x v="69"/>
    <n v="5.6"/>
    <n v="1.89E-2"/>
    <n v="1.89E-2"/>
    <n v="26563"/>
    <m/>
    <n v="1.7000000000000001E-2"/>
    <s v="G"/>
  </r>
  <r>
    <m/>
    <x v="102"/>
    <s v="BANCO"/>
    <n v="671"/>
    <x v="671"/>
    <x v="5"/>
    <x v="69"/>
    <n v="5.6"/>
    <n v="1.7500000000000002E-2"/>
    <n v="1.7500000000000002E-2"/>
    <n v="26563"/>
    <m/>
    <n v="1.7000000000000001E-2"/>
    <s v="G"/>
  </r>
  <r>
    <m/>
    <x v="90"/>
    <s v="LEVANTE"/>
    <n v="672"/>
    <x v="672"/>
    <x v="5"/>
    <x v="69"/>
    <n v="5.6"/>
    <n v="1.14E-2"/>
    <n v="1.14E-2"/>
    <n v="26563"/>
    <m/>
    <n v="0.01"/>
    <s v="C"/>
  </r>
  <r>
    <m/>
    <x v="90"/>
    <s v="LEVANTE"/>
    <n v="672"/>
    <x v="672"/>
    <x v="5"/>
    <x v="69"/>
    <n v="5.6"/>
    <n v="1.09E-2"/>
    <n v="1.09E-2"/>
    <n v="26563"/>
    <m/>
    <n v="0.01"/>
    <s v="C"/>
  </r>
  <r>
    <m/>
    <x v="90"/>
    <s v="LEVANTE"/>
    <n v="673"/>
    <x v="673"/>
    <x v="5"/>
    <x v="69"/>
    <n v="5.6"/>
    <n v="1.8700000000000001E-2"/>
    <n v="1.8700000000000001E-2"/>
    <n v="26563"/>
    <m/>
    <n v="8.0000000000000002E-3"/>
    <s v="G"/>
  </r>
  <r>
    <m/>
    <x v="90"/>
    <s v="LEVANTE"/>
    <n v="673"/>
    <x v="673"/>
    <x v="5"/>
    <x v="69"/>
    <n v="5.6"/>
    <n v="1.04E-2"/>
    <n v="1.04E-2"/>
    <n v="26563"/>
    <m/>
    <n v="8.0000000000000002E-3"/>
    <s v="B"/>
  </r>
  <r>
    <m/>
    <x v="90"/>
    <s v="LEVANTE"/>
    <n v="673"/>
    <x v="673"/>
    <x v="5"/>
    <x v="69"/>
    <n v="5.6"/>
    <n v="6.8999999999999999E-3"/>
    <n v="6.8999999999999999E-3"/>
    <n v="26563"/>
    <m/>
    <n v="8.0000000000000002E-3"/>
    <s v="Reserva"/>
  </r>
  <r>
    <m/>
    <x v="90"/>
    <s v="LEVANTE"/>
    <n v="673"/>
    <x v="673"/>
    <x v="5"/>
    <x v="69"/>
    <n v="5.6"/>
    <n v="1.2500000000000001E-2"/>
    <n v="1.2500000000000001E-2"/>
    <n v="26563"/>
    <m/>
    <n v="8.0000000000000002E-3"/>
    <s v="D"/>
  </r>
  <r>
    <m/>
    <x v="88"/>
    <s v="LEVANTE"/>
    <n v="674"/>
    <x v="674"/>
    <x v="5"/>
    <x v="69"/>
    <n v="5.6"/>
    <n v="1.29E-2"/>
    <n v="1.29E-2"/>
    <n v="26564"/>
    <m/>
    <n v="1.2500000000000001E-2"/>
    <s v="D"/>
  </r>
  <r>
    <m/>
    <x v="88"/>
    <s v="LEVANTE"/>
    <n v="674"/>
    <x v="674"/>
    <x v="5"/>
    <x v="69"/>
    <n v="5.6"/>
    <n v="1.09E-2"/>
    <n v="1.09E-2"/>
    <n v="26564"/>
    <m/>
    <n v="1.2500000000000001E-2"/>
    <s v="C"/>
  </r>
  <r>
    <m/>
    <x v="88"/>
    <s v="LEVANTE"/>
    <n v="674"/>
    <x v="674"/>
    <x v="5"/>
    <x v="69"/>
    <n v="5.6"/>
    <n v="1.1900000000000001E-2"/>
    <n v="1.1900000000000001E-2"/>
    <n v="26564"/>
    <m/>
    <n v="1.2500000000000001E-2"/>
    <s v="C"/>
  </r>
  <r>
    <m/>
    <x v="88"/>
    <s v="LEVANTE"/>
    <n v="674"/>
    <x v="674"/>
    <x v="5"/>
    <x v="69"/>
    <n v="5.6"/>
    <n v="1.4500000000000001E-2"/>
    <n v="1.4500000000000001E-2"/>
    <n v="26564"/>
    <m/>
    <n v="1.2500000000000001E-2"/>
    <s v="E"/>
  </r>
  <r>
    <m/>
    <x v="100"/>
    <s v="LEVANTE"/>
    <n v="675"/>
    <x v="675"/>
    <x v="5"/>
    <x v="69"/>
    <n v="5.6"/>
    <n v="1.2500000000000001E-2"/>
    <n v="1.2500000000000001E-2"/>
    <n v="26564"/>
    <m/>
    <n v="1.7999999999999999E-2"/>
    <s v="D"/>
  </r>
  <r>
    <m/>
    <x v="100"/>
    <s v="LEVANTE"/>
    <n v="675"/>
    <x v="675"/>
    <x v="5"/>
    <x v="69"/>
    <n v="5.6"/>
    <n v="9.9000000000000008E-3"/>
    <n v="9.9000000000000008E-3"/>
    <n v="26564"/>
    <m/>
    <n v="1.7999999999999999E-2"/>
    <s v="B"/>
  </r>
  <r>
    <m/>
    <x v="98"/>
    <s v="Rp"/>
    <n v="676"/>
    <x v="676"/>
    <x v="2"/>
    <x v="70"/>
    <n v="5.6"/>
    <n v="2.87E-2"/>
    <n v="2.87E-2"/>
    <n v="26565"/>
    <n v="2.87E-2"/>
    <n v="1.7999999999999999E-2"/>
    <s v="L"/>
  </r>
  <r>
    <m/>
    <x v="98"/>
    <s v="Rp"/>
    <n v="676"/>
    <x v="676"/>
    <x v="2"/>
    <x v="70"/>
    <n v="5.6"/>
    <n v="3.3500000000000002E-2"/>
    <n v="3.3500000000000002E-2"/>
    <n v="26565"/>
    <n v="0.03"/>
    <n v="1.7999999999999999E-2"/>
    <s v="L"/>
  </r>
  <r>
    <m/>
    <x v="98"/>
    <s v="Rp"/>
    <n v="676"/>
    <x v="676"/>
    <x v="2"/>
    <x v="70"/>
    <n v="5.6"/>
    <n v="1.9599999999999999E-2"/>
    <n v="1.9599999999999999E-2"/>
    <n v="26565"/>
    <n v="1.9599999999999999E-2"/>
    <n v="1.7999999999999999E-2"/>
    <s v="H"/>
  </r>
  <r>
    <m/>
    <x v="100"/>
    <s v="LEVANTE"/>
    <n v="677"/>
    <x v="677"/>
    <x v="2"/>
    <x v="70"/>
    <n v="5.6"/>
    <n v="2.1700000000000001E-2"/>
    <n v="2.1700000000000001E-2"/>
    <n v="26565"/>
    <m/>
    <n v="1.6500000000000001E-2"/>
    <s v="I"/>
  </r>
  <r>
    <m/>
    <x v="100"/>
    <s v="LEVANTE"/>
    <n v="677"/>
    <x v="677"/>
    <x v="2"/>
    <x v="70"/>
    <n v="5.6"/>
    <n v="1.8200000000000001E-2"/>
    <n v="1.8200000000000001E-2"/>
    <n v="26565"/>
    <m/>
    <n v="1.6500000000000001E-2"/>
    <s v="G"/>
  </r>
  <r>
    <m/>
    <x v="100"/>
    <s v="LEVANTE"/>
    <n v="677"/>
    <x v="677"/>
    <x v="2"/>
    <x v="70"/>
    <n v="5.6"/>
    <n v="1.1900000000000001E-2"/>
    <n v="1.1900000000000001E-2"/>
    <n v="26565"/>
    <m/>
    <n v="1.6500000000000001E-2"/>
    <s v="C"/>
  </r>
  <r>
    <m/>
    <x v="100"/>
    <s v="LEVANTE"/>
    <n v="677"/>
    <x v="677"/>
    <x v="2"/>
    <x v="70"/>
    <n v="5.6"/>
    <n v="2.01E-2"/>
    <n v="2.01E-2"/>
    <n v="26565"/>
    <m/>
    <n v="1.6500000000000001E-2"/>
    <s v="H"/>
  </r>
  <r>
    <m/>
    <x v="100"/>
    <s v="LEVANTE"/>
    <n v="677"/>
    <x v="677"/>
    <x v="2"/>
    <x v="70"/>
    <n v="5.6"/>
    <n v="1.77E-2"/>
    <n v="1.77E-2"/>
    <n v="26565"/>
    <m/>
    <n v="1.6500000000000001E-2"/>
    <s v="G"/>
  </r>
  <r>
    <m/>
    <x v="88"/>
    <s v="LEVANTE"/>
    <n v="678"/>
    <x v="678"/>
    <x v="2"/>
    <x v="70"/>
    <n v="5.6"/>
    <n v="1.04E-2"/>
    <n v="1.04E-2"/>
    <n v="26566"/>
    <m/>
    <n v="0.01"/>
    <s v="B"/>
  </r>
  <r>
    <m/>
    <x v="88"/>
    <s v="LEVANTE"/>
    <n v="678"/>
    <x v="678"/>
    <x v="2"/>
    <x v="70"/>
    <n v="5.6"/>
    <n v="9.4000000000000004E-3"/>
    <n v="9.4000000000000004E-3"/>
    <n v="26566"/>
    <m/>
    <n v="0.01"/>
    <s v="B"/>
  </r>
  <r>
    <m/>
    <x v="88"/>
    <s v="LEVANTE"/>
    <n v="678"/>
    <x v="678"/>
    <x v="2"/>
    <x v="70"/>
    <n v="5.6"/>
    <n v="1.6E-2"/>
    <n v="1.6E-2"/>
    <n v="26566"/>
    <m/>
    <n v="0.01"/>
    <s v="F"/>
  </r>
  <r>
    <m/>
    <x v="88"/>
    <s v="LEVANTE"/>
    <n v="678"/>
    <x v="678"/>
    <x v="2"/>
    <x v="70"/>
    <n v="5.6"/>
    <n v="1.14E-2"/>
    <n v="1.14E-2"/>
    <n v="26566"/>
    <m/>
    <n v="0.01"/>
    <s v="C"/>
  </r>
  <r>
    <m/>
    <x v="90"/>
    <s v="LEVANTE"/>
    <n v="679"/>
    <x v="679"/>
    <x v="2"/>
    <x v="70"/>
    <n v="5.6"/>
    <n v="1.09E-2"/>
    <n v="1.09E-2"/>
    <n v="26567"/>
    <m/>
    <n v="8.9999999999999993E-3"/>
    <s v="C"/>
  </r>
  <r>
    <m/>
    <x v="90"/>
    <s v="LEVANTE"/>
    <n v="679"/>
    <x v="679"/>
    <x v="2"/>
    <x v="70"/>
    <n v="5.6"/>
    <n v="8.3999999999999995E-3"/>
    <n v="8.3999999999999995E-3"/>
    <n v="26567"/>
    <m/>
    <n v="8.9999999999999993E-3"/>
    <s v="A"/>
  </r>
  <r>
    <m/>
    <x v="90"/>
    <s v="LEVANTE"/>
    <n v="679"/>
    <x v="679"/>
    <x v="2"/>
    <x v="70"/>
    <n v="5.6"/>
    <n v="5.7999999999999996E-3"/>
    <n v="5.7999999999999996E-3"/>
    <n v="26567"/>
    <m/>
    <n v="8.9999999999999993E-3"/>
    <s v="Descarte"/>
  </r>
  <r>
    <m/>
    <x v="90"/>
    <s v="LEVANTE"/>
    <n v="679"/>
    <x v="679"/>
    <x v="2"/>
    <x v="70"/>
    <n v="5.6"/>
    <n v="5.3E-3"/>
    <n v="5.3E-3"/>
    <n v="26567"/>
    <m/>
    <n v="8.9999999999999993E-3"/>
    <s v="Descarte"/>
  </r>
  <r>
    <m/>
    <x v="90"/>
    <s v="LEVANTE"/>
    <n v="679"/>
    <x v="679"/>
    <x v="2"/>
    <x v="70"/>
    <n v="5.6"/>
    <n v="8.8000000000000005E-3"/>
    <n v="8.8000000000000005E-3"/>
    <n v="26567"/>
    <m/>
    <n v="8.9999999999999993E-3"/>
    <s v="A"/>
  </r>
  <r>
    <m/>
    <x v="90"/>
    <s v="LEVANTE"/>
    <n v="679"/>
    <x v="679"/>
    <x v="2"/>
    <x v="70"/>
    <n v="5.6"/>
    <n v="8.8000000000000005E-3"/>
    <n v="8.8000000000000005E-3"/>
    <n v="26567"/>
    <m/>
    <n v="8.9999999999999993E-3"/>
    <s v="A"/>
  </r>
  <r>
    <m/>
    <x v="90"/>
    <s v="LEVANTE"/>
    <n v="679"/>
    <x v="679"/>
    <x v="2"/>
    <x v="70"/>
    <n v="5.6"/>
    <n v="5.1999999999999998E-3"/>
    <n v="5.1999999999999998E-3"/>
    <n v="26567"/>
    <m/>
    <n v="8.9999999999999993E-3"/>
    <s v="Descarte"/>
  </r>
  <r>
    <m/>
    <x v="90"/>
    <s v="LEVANTE"/>
    <n v="679"/>
    <x v="679"/>
    <x v="2"/>
    <x v="70"/>
    <n v="5.6"/>
    <n v="7.3000000000000001E-3"/>
    <n v="7.3000000000000001E-3"/>
    <n v="26567"/>
    <m/>
    <n v="8.9999999999999993E-3"/>
    <s v="Reserva"/>
  </r>
  <r>
    <m/>
    <x v="90"/>
    <s v="LEVANTE"/>
    <n v="679"/>
    <x v="679"/>
    <x v="2"/>
    <x v="70"/>
    <n v="5.6"/>
    <n v="1.24E-2"/>
    <n v="1.24E-2"/>
    <n v="26567"/>
    <m/>
    <n v="8.9999999999999993E-3"/>
    <s v="D"/>
  </r>
  <r>
    <m/>
    <x v="98"/>
    <s v="Rp"/>
    <n v="680"/>
    <x v="680"/>
    <x v="3"/>
    <x v="70"/>
    <n v="5.6"/>
    <n v="1.6199999999999999E-2"/>
    <n v="1.6199999999999999E-2"/>
    <n v="26569"/>
    <m/>
    <n v="1.9E-2"/>
    <s v="F"/>
  </r>
  <r>
    <m/>
    <x v="98"/>
    <s v="Rp"/>
    <n v="680"/>
    <x v="680"/>
    <x v="3"/>
    <x v="70"/>
    <n v="5.6"/>
    <n v="1.7500000000000002E-2"/>
    <n v="1.7500000000000002E-2"/>
    <n v="26569"/>
    <m/>
    <n v="1.9E-2"/>
    <s v="G"/>
  </r>
  <r>
    <m/>
    <x v="98"/>
    <s v="Rp"/>
    <n v="680"/>
    <x v="680"/>
    <x v="3"/>
    <x v="70"/>
    <n v="5.6"/>
    <n v="1.6299999999999999E-2"/>
    <n v="1.6299999999999999E-2"/>
    <n v="26569"/>
    <m/>
    <n v="1.9E-2"/>
    <s v="F"/>
  </r>
  <r>
    <m/>
    <x v="100"/>
    <s v="LEVANTE"/>
    <n v="681"/>
    <x v="681"/>
    <x v="3"/>
    <x v="70"/>
    <n v="5.6"/>
    <n v="1.4E-2"/>
    <n v="1.4E-2"/>
    <n v="26569"/>
    <m/>
    <n v="1.7999999999999999E-2"/>
    <s v="E"/>
  </r>
  <r>
    <m/>
    <x v="100"/>
    <s v="LEVANTE"/>
    <n v="681"/>
    <x v="681"/>
    <x v="3"/>
    <x v="70"/>
    <n v="5.6"/>
    <n v="1.29E-2"/>
    <n v="1.29E-2"/>
    <n v="26569"/>
    <m/>
    <n v="1.7999999999999999E-2"/>
    <s v="D"/>
  </r>
  <r>
    <m/>
    <x v="100"/>
    <s v="LEVANTE"/>
    <n v="681"/>
    <x v="681"/>
    <x v="3"/>
    <x v="70"/>
    <n v="5.6"/>
    <n v="1.32E-2"/>
    <n v="1.32E-2"/>
    <n v="26569"/>
    <m/>
    <n v="1.7999999999999999E-2"/>
    <s v="D"/>
  </r>
  <r>
    <m/>
    <x v="90"/>
    <s v="LEVANTE"/>
    <n v="682"/>
    <x v="682"/>
    <x v="3"/>
    <x v="70"/>
    <n v="5.6"/>
    <n v="1.06E-2"/>
    <n v="1.06E-2"/>
    <n v="26570"/>
    <m/>
    <n v="1.0500000000000001E-2"/>
    <s v="C"/>
  </r>
  <r>
    <m/>
    <x v="90"/>
    <s v="LEVANTE"/>
    <n v="682"/>
    <x v="682"/>
    <x v="3"/>
    <x v="70"/>
    <n v="5.6"/>
    <n v="9.1999999999999998E-3"/>
    <n v="9.1999999999999998E-3"/>
    <n v="26570"/>
    <m/>
    <n v="1.0500000000000001E-2"/>
    <s v="B"/>
  </r>
  <r>
    <m/>
    <x v="90"/>
    <s v="LEVANTE"/>
    <n v="682"/>
    <x v="682"/>
    <x v="3"/>
    <x v="70"/>
    <n v="5.6"/>
    <n v="6.1999999999999998E-3"/>
    <n v="6.1999999999999998E-3"/>
    <n v="26570"/>
    <m/>
    <n v="1.0500000000000001E-2"/>
    <s v="Reserva"/>
  </r>
  <r>
    <m/>
    <x v="90"/>
    <s v="LEVANTE"/>
    <n v="682"/>
    <x v="682"/>
    <x v="3"/>
    <x v="70"/>
    <n v="5.6"/>
    <n v="1.2200000000000001E-2"/>
    <n v="1.2200000000000001E-2"/>
    <n v="26570"/>
    <m/>
    <n v="1.0500000000000001E-2"/>
    <s v="D"/>
  </r>
  <r>
    <m/>
    <x v="90"/>
    <s v="LEVANTE"/>
    <n v="682"/>
    <x v="682"/>
    <x v="3"/>
    <x v="70"/>
    <n v="5.6"/>
    <n v="8.3000000000000001E-3"/>
    <n v="8.3000000000000001E-3"/>
    <n v="26570"/>
    <m/>
    <n v="1.0500000000000001E-2"/>
    <s v="A"/>
  </r>
  <r>
    <m/>
    <x v="90"/>
    <s v="LEVANTE"/>
    <n v="682"/>
    <x v="682"/>
    <x v="3"/>
    <x v="70"/>
    <n v="5.6"/>
    <n v="1.4E-2"/>
    <n v="1.4E-2"/>
    <n v="26570"/>
    <m/>
    <n v="1.0500000000000001E-2"/>
    <s v="E"/>
  </r>
  <r>
    <m/>
    <x v="103"/>
    <s v="FRENTE"/>
    <n v="683"/>
    <x v="683"/>
    <x v="3"/>
    <x v="70"/>
    <n v="5.6"/>
    <n v="1.1299999999999999E-2"/>
    <n v="1.1299999999999999E-2"/>
    <n v="26571"/>
    <m/>
    <n v="1.2500000000000001E-2"/>
    <s v="C"/>
  </r>
  <r>
    <m/>
    <x v="103"/>
    <s v="FRENTE"/>
    <n v="683"/>
    <x v="683"/>
    <x v="3"/>
    <x v="70"/>
    <n v="5.6"/>
    <n v="1.4E-2"/>
    <n v="1.4E-2"/>
    <n v="26571"/>
    <m/>
    <n v="1.2500000000000001E-2"/>
    <s v="E"/>
  </r>
  <r>
    <m/>
    <x v="103"/>
    <s v="FRENTE"/>
    <n v="683"/>
    <x v="683"/>
    <x v="3"/>
    <x v="70"/>
    <n v="5.6"/>
    <n v="1.3100000000000001E-2"/>
    <n v="1.3100000000000001E-2"/>
    <n v="26571"/>
    <m/>
    <n v="1.2500000000000001E-2"/>
    <s v="D"/>
  </r>
  <r>
    <m/>
    <x v="103"/>
    <s v="FRENTE"/>
    <n v="683"/>
    <x v="683"/>
    <x v="3"/>
    <x v="70"/>
    <n v="5.6"/>
    <n v="2.0799999999999999E-2"/>
    <n v="2.0799999999999999E-2"/>
    <n v="26571"/>
    <m/>
    <n v="1.2500000000000001E-2"/>
    <s v="H"/>
  </r>
  <r>
    <m/>
    <x v="103"/>
    <s v="FRENTE"/>
    <n v="683"/>
    <x v="683"/>
    <x v="3"/>
    <x v="70"/>
    <n v="5.6"/>
    <n v="1.29E-2"/>
    <n v="1.29E-2"/>
    <n v="26571"/>
    <m/>
    <n v="1.2500000000000001E-2"/>
    <s v="D"/>
  </r>
  <r>
    <m/>
    <x v="103"/>
    <s v="FRENTE"/>
    <n v="684"/>
    <x v="684"/>
    <x v="3"/>
    <x v="70"/>
    <n v="5.6"/>
    <n v="1.6E-2"/>
    <n v="1.6E-2"/>
    <n v="26571"/>
    <m/>
    <n v="1.2E-2"/>
    <s v="F"/>
  </r>
  <r>
    <m/>
    <x v="98"/>
    <s v="Rp"/>
    <n v="685"/>
    <x v="685"/>
    <x v="4"/>
    <x v="70"/>
    <n v="5.6"/>
    <n v="2.2700000000000001E-2"/>
    <n v="2.2700000000000001E-2"/>
    <n v="26586"/>
    <n v="2.2700000000000001E-2"/>
    <n v="1.7999999999999999E-2"/>
    <s v="J"/>
  </r>
  <r>
    <m/>
    <x v="98"/>
    <s v="Rp"/>
    <n v="685"/>
    <x v="685"/>
    <x v="4"/>
    <x v="70"/>
    <n v="5.6"/>
    <n v="3.6799999999999999E-2"/>
    <n v="3.6799999999999999E-2"/>
    <n v="26586"/>
    <n v="0.03"/>
    <n v="1.7999999999999999E-2"/>
    <s v="L"/>
  </r>
  <r>
    <m/>
    <x v="98"/>
    <s v="Rp"/>
    <n v="685"/>
    <x v="685"/>
    <x v="4"/>
    <x v="70"/>
    <n v="5.6"/>
    <n v="1.8599999999999998E-2"/>
    <n v="1.8599999999999998E-2"/>
    <n v="26586"/>
    <n v="1.8599999999999998E-2"/>
    <n v="1.7999999999999999E-2"/>
    <s v="G"/>
  </r>
  <r>
    <m/>
    <x v="88"/>
    <s v="LEVANTE"/>
    <n v="686"/>
    <x v="686"/>
    <x v="4"/>
    <x v="70"/>
    <n v="5.6"/>
    <n v="1.66E-2"/>
    <n v="1.66E-2"/>
    <n v="26587"/>
    <m/>
    <n v="1.35E-2"/>
    <s v="F"/>
  </r>
  <r>
    <m/>
    <x v="88"/>
    <s v="LEVANTE"/>
    <n v="686"/>
    <x v="686"/>
    <x v="4"/>
    <x v="70"/>
    <n v="5.6"/>
    <n v="1.4999999999999999E-2"/>
    <n v="1.4999999999999999E-2"/>
    <n v="26587"/>
    <m/>
    <n v="1.35E-2"/>
    <s v="F"/>
  </r>
  <r>
    <m/>
    <x v="88"/>
    <s v="LEVANTE"/>
    <n v="686"/>
    <x v="686"/>
    <x v="4"/>
    <x v="70"/>
    <n v="5.6"/>
    <n v="1.35E-2"/>
    <n v="1.35E-2"/>
    <n v="26587"/>
    <m/>
    <n v="1.35E-2"/>
    <s v="E"/>
  </r>
  <r>
    <m/>
    <x v="88"/>
    <s v="LEVANTE"/>
    <n v="686"/>
    <x v="686"/>
    <x v="4"/>
    <x v="70"/>
    <n v="5.6"/>
    <n v="9.4000000000000004E-3"/>
    <n v="9.4000000000000004E-3"/>
    <n v="26587"/>
    <m/>
    <n v="1.35E-2"/>
    <s v="B"/>
  </r>
  <r>
    <m/>
    <x v="88"/>
    <s v="LEVANTE"/>
    <n v="686"/>
    <x v="686"/>
    <x v="4"/>
    <x v="70"/>
    <n v="5.6"/>
    <n v="9.2999999999999992E-3"/>
    <n v="9.2999999999999992E-3"/>
    <n v="26587"/>
    <m/>
    <n v="1.35E-2"/>
    <s v="B"/>
  </r>
  <r>
    <m/>
    <x v="88"/>
    <s v="LEVANTE"/>
    <n v="686"/>
    <x v="686"/>
    <x v="4"/>
    <x v="70"/>
    <n v="5.6"/>
    <n v="1.9599999999999999E-2"/>
    <n v="1.9599999999999999E-2"/>
    <n v="26587"/>
    <m/>
    <n v="1.35E-2"/>
    <s v="H"/>
  </r>
  <r>
    <m/>
    <x v="88"/>
    <s v="LEVANTE"/>
    <n v="686"/>
    <x v="686"/>
    <x v="4"/>
    <x v="70"/>
    <n v="5.6"/>
    <n v="1.0999999999999999E-2"/>
    <n v="1.0999999999999999E-2"/>
    <n v="26587"/>
    <m/>
    <n v="1.35E-2"/>
    <s v="C"/>
  </r>
  <r>
    <m/>
    <x v="88"/>
    <s v="LEVANTE"/>
    <n v="686"/>
    <x v="686"/>
    <x v="4"/>
    <x v="70"/>
    <n v="5.6"/>
    <n v="1.15E-2"/>
    <n v="1.15E-2"/>
    <n v="26587"/>
    <m/>
    <n v="1.35E-2"/>
    <s v="C"/>
  </r>
  <r>
    <m/>
    <x v="88"/>
    <s v="LEVANTE"/>
    <n v="686"/>
    <x v="686"/>
    <x v="4"/>
    <x v="70"/>
    <n v="5.6"/>
    <n v="9.9000000000000008E-3"/>
    <n v="9.9000000000000008E-3"/>
    <n v="26587"/>
    <m/>
    <n v="1.35E-2"/>
    <s v="B"/>
  </r>
  <r>
    <m/>
    <x v="90"/>
    <s v="LEVANTE"/>
    <n v="687"/>
    <x v="687"/>
    <x v="4"/>
    <x v="70"/>
    <n v="5.6"/>
    <n v="1.0999999999999999E-2"/>
    <n v="1.0999999999999999E-2"/>
    <n v="26588"/>
    <m/>
    <n v="0.01"/>
    <s v="C"/>
  </r>
  <r>
    <m/>
    <x v="90"/>
    <s v="LEVANTE"/>
    <n v="687"/>
    <x v="687"/>
    <x v="4"/>
    <x v="70"/>
    <n v="5.6"/>
    <n v="9.9000000000000008E-3"/>
    <n v="9.9000000000000008E-3"/>
    <n v="26588"/>
    <m/>
    <n v="0.01"/>
    <s v="B"/>
  </r>
  <r>
    <m/>
    <x v="90"/>
    <s v="LEVANTE"/>
    <n v="687"/>
    <x v="687"/>
    <x v="4"/>
    <x v="70"/>
    <n v="5.6"/>
    <n v="1.15E-2"/>
    <n v="1.15E-2"/>
    <n v="26588"/>
    <m/>
    <n v="0.01"/>
    <s v="C"/>
  </r>
  <r>
    <m/>
    <x v="90"/>
    <s v="LEVANTE"/>
    <n v="687"/>
    <x v="687"/>
    <x v="4"/>
    <x v="70"/>
    <n v="5.6"/>
    <n v="1.4E-2"/>
    <n v="1.4E-2"/>
    <n v="26588"/>
    <m/>
    <n v="0.01"/>
    <s v="E"/>
  </r>
  <r>
    <m/>
    <x v="90"/>
    <s v="LEVANTE"/>
    <n v="687"/>
    <x v="687"/>
    <x v="4"/>
    <x v="70"/>
    <n v="5.6"/>
    <n v="1.2999999999999999E-2"/>
    <n v="1.2999999999999999E-2"/>
    <n v="26588"/>
    <m/>
    <n v="0.01"/>
    <s v="D"/>
  </r>
  <r>
    <m/>
    <x v="102"/>
    <s v="BANCO"/>
    <n v="688"/>
    <x v="688"/>
    <x v="5"/>
    <x v="70"/>
    <n v="5.6"/>
    <n v="2.2200000000000001E-2"/>
    <n v="2.2200000000000001E-2"/>
    <n v="26589"/>
    <n v="2.2200000000000001E-2"/>
    <n v="2.1000000000000001E-2"/>
    <s v="I"/>
  </r>
  <r>
    <m/>
    <x v="102"/>
    <s v="BANCO"/>
    <n v="688"/>
    <x v="688"/>
    <x v="5"/>
    <x v="70"/>
    <n v="5.6"/>
    <n v="3.2099999999999997E-2"/>
    <n v="3.2099999999999997E-2"/>
    <n v="26589"/>
    <n v="0.03"/>
    <n v="2.1000000000000001E-2"/>
    <s v="L"/>
  </r>
  <r>
    <m/>
    <x v="102"/>
    <s v="BANCO"/>
    <n v="688"/>
    <x v="688"/>
    <x v="5"/>
    <x v="70"/>
    <n v="5.6"/>
    <n v="3.1600000000000003E-2"/>
    <n v="3.1600000000000003E-2"/>
    <n v="26589"/>
    <n v="0.03"/>
    <n v="2.1000000000000001E-2"/>
    <s v="L"/>
  </r>
  <r>
    <m/>
    <x v="102"/>
    <s v="BANCO"/>
    <n v="688"/>
    <x v="688"/>
    <x v="5"/>
    <x v="70"/>
    <n v="5.6"/>
    <n v="4.9000000000000002E-2"/>
    <n v="3.6999999999999998E-2"/>
    <n v="26589"/>
    <n v="0.03"/>
    <n v="2.1000000000000001E-2"/>
    <s v="L"/>
  </r>
  <r>
    <m/>
    <x v="102"/>
    <s v="BANCO"/>
    <n v="688"/>
    <x v="688"/>
    <x v="5"/>
    <x v="70"/>
    <n v="5.6"/>
    <n v="4.07E-2"/>
    <n v="3.6999999999999998E-2"/>
    <n v="26589"/>
    <n v="0.03"/>
    <n v="2.1000000000000001E-2"/>
    <s v="L"/>
  </r>
  <r>
    <m/>
    <x v="88"/>
    <s v="LEVANTE"/>
    <n v="689"/>
    <x v="689"/>
    <x v="5"/>
    <x v="70"/>
    <n v="5.6"/>
    <n v="9.9000000000000008E-3"/>
    <n v="9.9000000000000008E-3"/>
    <n v="26590"/>
    <m/>
    <n v="0.01"/>
    <s v="B"/>
  </r>
  <r>
    <m/>
    <x v="88"/>
    <s v="LEVANTE"/>
    <n v="689"/>
    <x v="689"/>
    <x v="5"/>
    <x v="70"/>
    <n v="5.6"/>
    <n v="1.7100000000000001E-2"/>
    <n v="1.7100000000000001E-2"/>
    <n v="26590"/>
    <m/>
    <n v="0.01"/>
    <s v="F"/>
  </r>
  <r>
    <m/>
    <x v="88"/>
    <s v="LEVANTE"/>
    <n v="689"/>
    <x v="689"/>
    <x v="5"/>
    <x v="70"/>
    <n v="5.6"/>
    <n v="2.5899999999999999E-2"/>
    <n v="2.5899999999999999E-2"/>
    <n v="26590"/>
    <m/>
    <n v="0.01"/>
    <s v="K"/>
  </r>
  <r>
    <m/>
    <x v="88"/>
    <s v="LEVANTE"/>
    <n v="690"/>
    <x v="690"/>
    <x v="5"/>
    <x v="70"/>
    <n v="5.6"/>
    <n v="4.1999999999999997E-3"/>
    <n v="4.1999999999999997E-3"/>
    <n v="26590"/>
    <m/>
    <n v="8.9999999999999993E-3"/>
    <s v="Descarte"/>
  </r>
  <r>
    <m/>
    <x v="88"/>
    <s v="LEVANTE"/>
    <n v="690"/>
    <x v="690"/>
    <x v="5"/>
    <x v="70"/>
    <n v="5.6"/>
    <n v="9.2999999999999992E-3"/>
    <n v="9.2999999999999992E-3"/>
    <n v="26590"/>
    <m/>
    <n v="8.9999999999999993E-3"/>
    <s v="B"/>
  </r>
  <r>
    <m/>
    <x v="100"/>
    <s v="LEVANTE"/>
    <n v="691"/>
    <x v="691"/>
    <x v="5"/>
    <x v="70"/>
    <n v="5.6"/>
    <n v="2.1100000000000001E-2"/>
    <n v="2.1100000000000001E-2"/>
    <n v="26590"/>
    <m/>
    <n v="1.6E-2"/>
    <s v="I"/>
  </r>
  <r>
    <m/>
    <x v="100"/>
    <s v="LEVANTE"/>
    <n v="691"/>
    <x v="691"/>
    <x v="5"/>
    <x v="70"/>
    <n v="5.6"/>
    <n v="9.4999999999999998E-3"/>
    <n v="9.4999999999999998E-3"/>
    <n v="26590"/>
    <m/>
    <n v="1.6E-2"/>
    <s v="B"/>
  </r>
  <r>
    <m/>
    <x v="100"/>
    <s v="LEVANTE"/>
    <n v="691"/>
    <x v="691"/>
    <x v="5"/>
    <x v="70"/>
    <n v="5.6"/>
    <n v="1.6500000000000001E-2"/>
    <n v="1.6500000000000001E-2"/>
    <n v="26590"/>
    <m/>
    <n v="1.6E-2"/>
    <s v="F"/>
  </r>
  <r>
    <m/>
    <x v="98"/>
    <s v="Rp"/>
    <n v="692"/>
    <x v="692"/>
    <x v="2"/>
    <x v="71"/>
    <n v="5.6"/>
    <n v="1.3100000000000001E-2"/>
    <n v="1.3100000000000001E-2"/>
    <n v="26600"/>
    <m/>
    <n v="1.7999999999999999E-2"/>
    <s v="D"/>
  </r>
  <r>
    <m/>
    <x v="98"/>
    <s v="Rp"/>
    <n v="692"/>
    <x v="692"/>
    <x v="2"/>
    <x v="71"/>
    <n v="5.6"/>
    <n v="1.3599999999999999E-2"/>
    <n v="1.3599999999999999E-2"/>
    <n v="26600"/>
    <m/>
    <n v="1.7999999999999999E-2"/>
    <s v="E"/>
  </r>
  <r>
    <m/>
    <x v="98"/>
    <s v="Rp"/>
    <n v="692"/>
    <x v="692"/>
    <x v="2"/>
    <x v="71"/>
    <n v="5.6"/>
    <n v="9.9000000000000008E-3"/>
    <n v="9.9000000000000008E-3"/>
    <n v="26600"/>
    <m/>
    <n v="1.7999999999999999E-2"/>
    <s v="B"/>
  </r>
  <r>
    <m/>
    <x v="98"/>
    <s v="Rp"/>
    <n v="692"/>
    <x v="692"/>
    <x v="2"/>
    <x v="71"/>
    <n v="5.6"/>
    <n v="1.66E-2"/>
    <n v="1.66E-2"/>
    <n v="26600"/>
    <m/>
    <n v="1.7999999999999999E-2"/>
    <s v="F"/>
  </r>
  <r>
    <m/>
    <x v="98"/>
    <s v="Rp"/>
    <n v="692"/>
    <x v="692"/>
    <x v="2"/>
    <x v="71"/>
    <n v="5.6"/>
    <n v="1.3599999999999999E-2"/>
    <n v="1.3599999999999999E-2"/>
    <n v="26600"/>
    <m/>
    <n v="1.7999999999999999E-2"/>
    <s v="E"/>
  </r>
  <r>
    <m/>
    <x v="98"/>
    <s v="Rp"/>
    <n v="692"/>
    <x v="692"/>
    <x v="2"/>
    <x v="71"/>
    <n v="5.6"/>
    <n v="9.1999999999999998E-3"/>
    <n v="9.1999999999999998E-3"/>
    <n v="26600"/>
    <m/>
    <n v="1.7999999999999999E-2"/>
    <s v="B"/>
  </r>
  <r>
    <m/>
    <x v="100"/>
    <s v="LEVANTE"/>
    <n v="693"/>
    <x v="693"/>
    <x v="2"/>
    <x v="71"/>
    <n v="5.6"/>
    <n v="1.41E-2"/>
    <n v="1.41E-2"/>
    <n v="26601"/>
    <m/>
    <n v="1.7000000000000001E-2"/>
    <s v="E"/>
  </r>
  <r>
    <m/>
    <x v="100"/>
    <s v="LEVANTE"/>
    <n v="693"/>
    <x v="693"/>
    <x v="2"/>
    <x v="71"/>
    <n v="5.6"/>
    <n v="1.2E-2"/>
    <n v="1.2E-2"/>
    <n v="26601"/>
    <m/>
    <n v="1.7000000000000001E-2"/>
    <s v="D"/>
  </r>
  <r>
    <m/>
    <x v="100"/>
    <s v="LEVANTE"/>
    <n v="693"/>
    <x v="693"/>
    <x v="2"/>
    <x v="71"/>
    <n v="5.6"/>
    <n v="9.4999999999999998E-3"/>
    <n v="9.4999999999999998E-3"/>
    <n v="26601"/>
    <m/>
    <n v="1.7000000000000001E-2"/>
    <s v="B"/>
  </r>
  <r>
    <m/>
    <x v="100"/>
    <s v="LEVANTE"/>
    <n v="693"/>
    <x v="693"/>
    <x v="2"/>
    <x v="71"/>
    <n v="5.6"/>
    <n v="9.4000000000000004E-3"/>
    <n v="9.4000000000000004E-3"/>
    <n v="26601"/>
    <m/>
    <n v="1.7000000000000001E-2"/>
    <s v="B"/>
  </r>
  <r>
    <m/>
    <x v="100"/>
    <s v="LEVANTE"/>
    <n v="693"/>
    <x v="693"/>
    <x v="2"/>
    <x v="71"/>
    <n v="5.6"/>
    <n v="3.7000000000000002E-3"/>
    <n v="3.7000000000000002E-3"/>
    <n v="26601"/>
    <m/>
    <n v="1.7000000000000001E-2"/>
    <s v="Descarte"/>
  </r>
  <r>
    <m/>
    <x v="88"/>
    <s v="LEVANTE"/>
    <n v="694"/>
    <x v="694"/>
    <x v="2"/>
    <x v="71"/>
    <n v="5.6"/>
    <n v="8.8000000000000005E-3"/>
    <n v="8.8000000000000005E-3"/>
    <n v="26601"/>
    <m/>
    <n v="6.0000000000000001E-3"/>
    <s v="A"/>
  </r>
  <r>
    <m/>
    <x v="88"/>
    <s v="LEVANTE"/>
    <n v="694"/>
    <x v="694"/>
    <x v="2"/>
    <x v="71"/>
    <n v="5.6"/>
    <n v="8.3000000000000001E-3"/>
    <n v="8.3000000000000001E-3"/>
    <n v="26601"/>
    <m/>
    <n v="6.0000000000000001E-3"/>
    <s v="A"/>
  </r>
  <r>
    <m/>
    <x v="88"/>
    <s v="LEVANTE"/>
    <n v="694"/>
    <x v="694"/>
    <x v="2"/>
    <x v="71"/>
    <n v="5.6"/>
    <n v="7.7999999999999996E-3"/>
    <n v="7.7999999999999996E-3"/>
    <n v="26601"/>
    <m/>
    <n v="6.0000000000000001E-3"/>
    <s v="A"/>
  </r>
  <r>
    <m/>
    <x v="88"/>
    <s v="LEVANTE"/>
    <n v="694"/>
    <x v="694"/>
    <x v="2"/>
    <x v="71"/>
    <n v="5.6"/>
    <n v="7.3000000000000001E-3"/>
    <n v="7.3000000000000001E-3"/>
    <n v="26601"/>
    <m/>
    <n v="6.0000000000000001E-3"/>
    <s v="Reserva"/>
  </r>
  <r>
    <m/>
    <x v="88"/>
    <s v="LEVANTE"/>
    <n v="694"/>
    <x v="694"/>
    <x v="2"/>
    <x v="71"/>
    <n v="5.6"/>
    <n v="6.7999999999999996E-3"/>
    <n v="6.7999999999999996E-3"/>
    <n v="26601"/>
    <m/>
    <n v="6.0000000000000001E-3"/>
    <s v="Reserva"/>
  </r>
  <r>
    <m/>
    <x v="98"/>
    <s v="Rp"/>
    <n v="695"/>
    <x v="695"/>
    <x v="3"/>
    <x v="71"/>
    <n v="5.6"/>
    <n v="1.4200000000000001E-2"/>
    <n v="1.4200000000000001E-2"/>
    <n v="26602"/>
    <m/>
    <n v="1.7000000000000001E-2"/>
    <s v="E"/>
  </r>
  <r>
    <m/>
    <x v="98"/>
    <s v="Rp"/>
    <n v="695"/>
    <x v="695"/>
    <x v="3"/>
    <x v="71"/>
    <n v="5.6"/>
    <n v="1.21E-2"/>
    <n v="1.21E-2"/>
    <n v="26602"/>
    <m/>
    <n v="1.7000000000000001E-2"/>
    <s v="D"/>
  </r>
  <r>
    <m/>
    <x v="98"/>
    <s v="Rp"/>
    <n v="695"/>
    <x v="695"/>
    <x v="3"/>
    <x v="71"/>
    <n v="5.6"/>
    <n v="1.4999999999999999E-2"/>
    <n v="1.4999999999999999E-2"/>
    <n v="26602"/>
    <m/>
    <n v="1.7000000000000001E-2"/>
    <s v="F"/>
  </r>
  <r>
    <m/>
    <x v="90"/>
    <s v="LEVANTE"/>
    <n v="696"/>
    <x v="696"/>
    <x v="3"/>
    <x v="71"/>
    <n v="5.6"/>
    <n v="9.7999999999999997E-3"/>
    <n v="9.7999999999999997E-3"/>
    <n v="26602"/>
    <m/>
    <n v="8.9999999999999993E-3"/>
    <s v="B"/>
  </r>
  <r>
    <m/>
    <x v="90"/>
    <s v="LEVANTE"/>
    <n v="696"/>
    <x v="696"/>
    <x v="3"/>
    <x v="71"/>
    <n v="5.6"/>
    <n v="9.1000000000000004E-3"/>
    <n v="9.1000000000000004E-3"/>
    <n v="26602"/>
    <m/>
    <n v="8.9999999999999993E-3"/>
    <s v="B"/>
  </r>
  <r>
    <m/>
    <x v="90"/>
    <s v="LEVANTE"/>
    <n v="696"/>
    <x v="696"/>
    <x v="3"/>
    <x v="71"/>
    <n v="5.6"/>
    <n v="8.0999999999999996E-3"/>
    <n v="8.0999999999999996E-3"/>
    <n v="26602"/>
    <m/>
    <n v="8.9999999999999993E-3"/>
    <s v="A"/>
  </r>
  <r>
    <m/>
    <x v="90"/>
    <s v="LEVANTE"/>
    <n v="696"/>
    <x v="696"/>
    <x v="3"/>
    <x v="71"/>
    <n v="5.6"/>
    <n v="1.23E-2"/>
    <n v="1.23E-2"/>
    <n v="26602"/>
    <m/>
    <n v="8.9999999999999993E-3"/>
    <s v="D"/>
  </r>
  <r>
    <m/>
    <x v="90"/>
    <s v="LEVANTE"/>
    <n v="696"/>
    <x v="696"/>
    <x v="3"/>
    <x v="71"/>
    <n v="5.6"/>
    <n v="1.29E-2"/>
    <n v="1.29E-2"/>
    <n v="26602"/>
    <m/>
    <n v="8.9999999999999993E-3"/>
    <s v="D"/>
  </r>
  <r>
    <m/>
    <x v="38"/>
    <s v="FRENTE"/>
    <n v="697"/>
    <x v="697"/>
    <x v="3"/>
    <x v="71"/>
    <n v="5.6"/>
    <n v="1.03E-2"/>
    <n v="1.03E-2"/>
    <n v="26603"/>
    <m/>
    <n v="8.9999999999999993E-3"/>
    <s v="B"/>
  </r>
  <r>
    <m/>
    <x v="38"/>
    <s v="FRENTE"/>
    <n v="697"/>
    <x v="697"/>
    <x v="3"/>
    <x v="71"/>
    <n v="5.6"/>
    <n v="5.4999999999999997E-3"/>
    <n v="5.4999999999999997E-3"/>
    <n v="26603"/>
    <m/>
    <n v="8.9999999999999993E-3"/>
    <s v="Descarte"/>
  </r>
  <r>
    <m/>
    <x v="38"/>
    <s v="FRENTE"/>
    <n v="697"/>
    <x v="697"/>
    <x v="3"/>
    <x v="71"/>
    <n v="5.6"/>
    <n v="9.4000000000000004E-3"/>
    <n v="9.4000000000000004E-3"/>
    <n v="26603"/>
    <m/>
    <n v="8.9999999999999993E-3"/>
    <s v="B"/>
  </r>
  <r>
    <m/>
    <x v="38"/>
    <s v="FRENTE"/>
    <n v="697"/>
    <x v="697"/>
    <x v="3"/>
    <x v="71"/>
    <n v="5.6"/>
    <n v="1.01E-2"/>
    <n v="1.01E-2"/>
    <n v="26603"/>
    <m/>
    <n v="8.9999999999999993E-3"/>
    <s v="B"/>
  </r>
  <r>
    <m/>
    <x v="38"/>
    <s v="FRENTE"/>
    <n v="697"/>
    <x v="697"/>
    <x v="3"/>
    <x v="71"/>
    <n v="5.6"/>
    <n v="1.03E-2"/>
    <n v="1.03E-2"/>
    <n v="26603"/>
    <m/>
    <n v="8.9999999999999993E-3"/>
    <s v="B"/>
  </r>
  <r>
    <m/>
    <x v="38"/>
    <s v="FRENTE"/>
    <n v="697"/>
    <x v="697"/>
    <x v="3"/>
    <x v="71"/>
    <n v="5.6"/>
    <n v="6.3E-3"/>
    <n v="6.3E-3"/>
    <n v="26603"/>
    <m/>
    <n v="8.9999999999999993E-3"/>
    <s v="Reserva"/>
  </r>
  <r>
    <m/>
    <x v="38"/>
    <s v="FRENTE"/>
    <n v="697"/>
    <x v="697"/>
    <x v="3"/>
    <x v="71"/>
    <n v="5.6"/>
    <n v="5.0000000000000001E-3"/>
    <n v="5.0000000000000001E-3"/>
    <n v="26603"/>
    <m/>
    <n v="8.9999999999999993E-3"/>
    <s v="Descarte"/>
  </r>
  <r>
    <m/>
    <x v="38"/>
    <s v="FRENTE"/>
    <n v="697"/>
    <x v="697"/>
    <x v="3"/>
    <x v="71"/>
    <n v="5.6"/>
    <n v="1.12E-2"/>
    <n v="1.12E-2"/>
    <n v="26603"/>
    <m/>
    <n v="8.9999999999999993E-3"/>
    <s v="C"/>
  </r>
  <r>
    <m/>
    <x v="38"/>
    <s v="FRENTE"/>
    <n v="697"/>
    <x v="697"/>
    <x v="3"/>
    <x v="71"/>
    <n v="5.6"/>
    <n v="4.1999999999999997E-3"/>
    <n v="4.1999999999999997E-3"/>
    <n v="26603"/>
    <m/>
    <n v="8.9999999999999993E-3"/>
    <s v="Descarte"/>
  </r>
  <r>
    <m/>
    <x v="38"/>
    <s v="FRENTE"/>
    <n v="697"/>
    <x v="697"/>
    <x v="3"/>
    <x v="71"/>
    <n v="5.6"/>
    <n v="1.23E-2"/>
    <n v="1.23E-2"/>
    <n v="26603"/>
    <m/>
    <n v="8.9999999999999993E-3"/>
    <s v="D"/>
  </r>
  <r>
    <m/>
    <x v="99"/>
    <s v="LEVANTE"/>
    <n v="698"/>
    <x v="698"/>
    <x v="4"/>
    <x v="71"/>
    <n v="5.6"/>
    <n v="1.77E-2"/>
    <n v="1.77E-2"/>
    <n v="26596"/>
    <m/>
    <n v="1.7000000000000001E-2"/>
    <s v="G"/>
  </r>
  <r>
    <m/>
    <x v="99"/>
    <s v="LEVANTE"/>
    <n v="698"/>
    <x v="698"/>
    <x v="4"/>
    <x v="71"/>
    <n v="5.6"/>
    <n v="1.84E-2"/>
    <n v="1.84E-2"/>
    <n v="26596"/>
    <m/>
    <n v="1.7000000000000001E-2"/>
    <s v="G"/>
  </r>
  <r>
    <m/>
    <x v="99"/>
    <s v="LEVANTE"/>
    <n v="698"/>
    <x v="698"/>
    <x v="4"/>
    <x v="71"/>
    <n v="5.6"/>
    <n v="2.4299999999999999E-2"/>
    <n v="2.4299999999999999E-2"/>
    <n v="26596"/>
    <m/>
    <n v="1.7000000000000001E-2"/>
    <s v="J"/>
  </r>
  <r>
    <m/>
    <x v="99"/>
    <s v="LEVANTE"/>
    <n v="698"/>
    <x v="698"/>
    <x v="4"/>
    <x v="71"/>
    <n v="5.6"/>
    <n v="1.5100000000000001E-2"/>
    <n v="1.5100000000000001E-2"/>
    <n v="26596"/>
    <m/>
    <n v="1.7000000000000001E-2"/>
    <s v="F"/>
  </r>
  <r>
    <m/>
    <x v="99"/>
    <s v="LEVANTE"/>
    <n v="698"/>
    <x v="698"/>
    <x v="4"/>
    <x v="71"/>
    <n v="5.6"/>
    <n v="1.9599999999999999E-2"/>
    <n v="1.9599999999999999E-2"/>
    <n v="26596"/>
    <m/>
    <n v="1.7000000000000001E-2"/>
    <s v="H"/>
  </r>
  <r>
    <m/>
    <x v="99"/>
    <s v="LEVANTE"/>
    <n v="699"/>
    <x v="699"/>
    <x v="4"/>
    <x v="71"/>
    <n v="5.6"/>
    <n v="1.9199999999999998E-2"/>
    <n v="1.9199999999999998E-2"/>
    <n v="26596"/>
    <m/>
    <n v="1.7999999999999999E-2"/>
    <s v="H"/>
  </r>
  <r>
    <m/>
    <x v="99"/>
    <s v="LEVANTE"/>
    <n v="699"/>
    <x v="699"/>
    <x v="4"/>
    <x v="71"/>
    <n v="5.6"/>
    <n v="6.3E-3"/>
    <n v="6.3E-3"/>
    <n v="26596"/>
    <m/>
    <n v="1.7999999999999999E-2"/>
    <s v="Reserva"/>
  </r>
  <r>
    <m/>
    <x v="104"/>
    <s v="BANCO"/>
    <n v="700"/>
    <x v="700"/>
    <x v="4"/>
    <x v="71"/>
    <n v="5.6"/>
    <n v="7.3000000000000001E-3"/>
    <n v="7.3000000000000001E-3"/>
    <n v="26596"/>
    <m/>
    <n v="1.35E-2"/>
    <s v="Reserva"/>
  </r>
  <r>
    <m/>
    <x v="104"/>
    <s v="BANCO"/>
    <n v="700"/>
    <x v="700"/>
    <x v="4"/>
    <x v="71"/>
    <n v="5.6"/>
    <n v="4.1999999999999997E-3"/>
    <n v="4.1999999999999997E-3"/>
    <n v="26596"/>
    <m/>
    <n v="1.35E-2"/>
    <s v="Descarte"/>
  </r>
  <r>
    <m/>
    <x v="104"/>
    <s v="BANCO"/>
    <n v="700"/>
    <x v="700"/>
    <x v="4"/>
    <x v="71"/>
    <n v="5.6"/>
    <n v="1.35E-2"/>
    <n v="1.35E-2"/>
    <n v="26596"/>
    <m/>
    <n v="1.35E-2"/>
    <s v="E"/>
  </r>
  <r>
    <m/>
    <x v="102"/>
    <s v="BANCO"/>
    <n v="701"/>
    <x v="701"/>
    <x v="4"/>
    <x v="71"/>
    <n v="5.6"/>
    <n v="2.1299999999999999E-2"/>
    <n v="2.1299999999999999E-2"/>
    <n v="26597"/>
    <m/>
    <n v="0.02"/>
    <s v="I"/>
  </r>
  <r>
    <m/>
    <x v="102"/>
    <s v="BANCO"/>
    <n v="701"/>
    <x v="701"/>
    <x v="4"/>
    <x v="71"/>
    <n v="5.6"/>
    <n v="1.5100000000000001E-2"/>
    <n v="1.5100000000000001E-2"/>
    <n v="26597"/>
    <m/>
    <n v="0.02"/>
    <s v="F"/>
  </r>
  <r>
    <m/>
    <x v="102"/>
    <s v="BANCO"/>
    <n v="701"/>
    <x v="701"/>
    <x v="4"/>
    <x v="71"/>
    <n v="5.6"/>
    <n v="1.77E-2"/>
    <n v="1.77E-2"/>
    <n v="26597"/>
    <m/>
    <n v="0.02"/>
    <s v="G"/>
  </r>
  <r>
    <m/>
    <x v="100"/>
    <s v="LEVANTE"/>
    <n v="702"/>
    <x v="702"/>
    <x v="4"/>
    <x v="71"/>
    <n v="5.6"/>
    <n v="1.2E-2"/>
    <n v="1.2E-2"/>
    <n v="26597"/>
    <m/>
    <n v="1.4999999999999999E-2"/>
    <s v="D"/>
  </r>
  <r>
    <m/>
    <x v="100"/>
    <s v="LEVANTE"/>
    <n v="702"/>
    <x v="702"/>
    <x v="4"/>
    <x v="71"/>
    <n v="5.6"/>
    <n v="1.7100000000000001E-2"/>
    <n v="1.7100000000000001E-2"/>
    <n v="26597"/>
    <m/>
    <n v="1.4999999999999999E-2"/>
    <s v="F"/>
  </r>
  <r>
    <m/>
    <x v="100"/>
    <s v="LEVANTE"/>
    <n v="702"/>
    <x v="702"/>
    <x v="4"/>
    <x v="71"/>
    <n v="5.6"/>
    <n v="1.2500000000000001E-2"/>
    <n v="1.2500000000000001E-2"/>
    <n v="26597"/>
    <m/>
    <n v="1.4999999999999999E-2"/>
    <s v="D"/>
  </r>
  <r>
    <m/>
    <x v="102"/>
    <s v="BANCO"/>
    <n v="703"/>
    <x v="703"/>
    <x v="5"/>
    <x v="71"/>
    <n v="5.6"/>
    <n v="1.84E-2"/>
    <n v="1.84E-2"/>
    <n v="26598"/>
    <m/>
    <n v="1.7000000000000001E-2"/>
    <s v="G"/>
  </r>
  <r>
    <m/>
    <x v="102"/>
    <s v="BANCO"/>
    <n v="703"/>
    <x v="703"/>
    <x v="5"/>
    <x v="71"/>
    <n v="5.6"/>
    <n v="1.8200000000000001E-2"/>
    <n v="1.8200000000000001E-2"/>
    <n v="26598"/>
    <m/>
    <n v="1.7000000000000001E-2"/>
    <s v="G"/>
  </r>
  <r>
    <m/>
    <x v="102"/>
    <s v="BANCO"/>
    <n v="703"/>
    <x v="703"/>
    <x v="5"/>
    <x v="71"/>
    <n v="5.6"/>
    <n v="1.77E-2"/>
    <n v="1.77E-2"/>
    <n v="26598"/>
    <m/>
    <n v="1.7000000000000001E-2"/>
    <s v="G"/>
  </r>
  <r>
    <m/>
    <x v="102"/>
    <s v="BANCO"/>
    <n v="703"/>
    <x v="703"/>
    <x v="5"/>
    <x v="71"/>
    <n v="5.6"/>
    <n v="1.9599999999999999E-2"/>
    <n v="1.9599999999999999E-2"/>
    <n v="26598"/>
    <m/>
    <n v="1.7000000000000001E-2"/>
    <s v="H"/>
  </r>
  <r>
    <m/>
    <x v="102"/>
    <s v="BANCO"/>
    <n v="703"/>
    <x v="703"/>
    <x v="5"/>
    <x v="71"/>
    <n v="5.6"/>
    <n v="1.67E-2"/>
    <n v="1.67E-2"/>
    <n v="26598"/>
    <m/>
    <n v="1.7000000000000001E-2"/>
    <s v="F"/>
  </r>
  <r>
    <m/>
    <x v="102"/>
    <s v="BANCO"/>
    <n v="703"/>
    <x v="703"/>
    <x v="5"/>
    <x v="71"/>
    <n v="5.6"/>
    <n v="1.66E-2"/>
    <n v="1.66E-2"/>
    <n v="26598"/>
    <m/>
    <n v="1.7000000000000001E-2"/>
    <s v="F"/>
  </r>
  <r>
    <m/>
    <x v="102"/>
    <s v="BANCO"/>
    <n v="703"/>
    <x v="703"/>
    <x v="5"/>
    <x v="71"/>
    <n v="5.6"/>
    <n v="2.7400000000000001E-2"/>
    <n v="2.7400000000000001E-2"/>
    <n v="26598"/>
    <m/>
    <n v="1.7000000000000001E-2"/>
    <s v="K"/>
  </r>
  <r>
    <m/>
    <x v="102"/>
    <s v="BANCO"/>
    <n v="704"/>
    <x v="704"/>
    <x v="5"/>
    <x v="71"/>
    <n v="5.6"/>
    <n v="1.8100000000000002E-2"/>
    <n v="1.8100000000000002E-2"/>
    <n v="26598"/>
    <m/>
    <n v="0.02"/>
    <s v="G"/>
  </r>
  <r>
    <m/>
    <x v="99"/>
    <s v="LEVANTE"/>
    <n v="705"/>
    <x v="705"/>
    <x v="5"/>
    <x v="71"/>
    <n v="5.6"/>
    <n v="1.2500000000000001E-2"/>
    <n v="1.2500000000000001E-2"/>
    <n v="26599"/>
    <m/>
    <n v="1.4999999999999999E-2"/>
    <s v="D"/>
  </r>
  <r>
    <m/>
    <x v="99"/>
    <s v="LEVANTE"/>
    <n v="705"/>
    <x v="705"/>
    <x v="5"/>
    <x v="71"/>
    <n v="5.6"/>
    <n v="1.41E-2"/>
    <n v="1.41E-2"/>
    <n v="26599"/>
    <m/>
    <n v="1.4999999999999999E-2"/>
    <s v="E"/>
  </r>
  <r>
    <m/>
    <x v="99"/>
    <s v="LEVANTE"/>
    <n v="705"/>
    <x v="705"/>
    <x v="5"/>
    <x v="71"/>
    <n v="5.6"/>
    <n v="9.2999999999999992E-3"/>
    <n v="9.2999999999999992E-3"/>
    <n v="26599"/>
    <m/>
    <n v="1.4999999999999999E-2"/>
    <s v="B"/>
  </r>
  <r>
    <m/>
    <x v="99"/>
    <s v="LEVANTE"/>
    <n v="705"/>
    <x v="705"/>
    <x v="5"/>
    <x v="71"/>
    <n v="5.6"/>
    <n v="1.66E-2"/>
    <n v="1.66E-2"/>
    <n v="26599"/>
    <m/>
    <n v="1.4999999999999999E-2"/>
    <s v="F"/>
  </r>
  <r>
    <m/>
    <x v="98"/>
    <s v="Rp"/>
    <n v="706"/>
    <x v="706"/>
    <x v="2"/>
    <x v="72"/>
    <n v="5.6"/>
    <n v="1.52E-2"/>
    <n v="1.52E-2"/>
    <n v="26591"/>
    <m/>
    <n v="1.7999999999999999E-2"/>
    <s v="F"/>
  </r>
  <r>
    <m/>
    <x v="98"/>
    <s v="Rp"/>
    <n v="706"/>
    <x v="706"/>
    <x v="2"/>
    <x v="72"/>
    <n v="5.6"/>
    <n v="1.77E-2"/>
    <n v="1.77E-2"/>
    <n v="26591"/>
    <m/>
    <n v="1.7999999999999999E-2"/>
    <s v="G"/>
  </r>
  <r>
    <m/>
    <x v="98"/>
    <s v="Rp"/>
    <n v="706"/>
    <x v="706"/>
    <x v="2"/>
    <x v="72"/>
    <n v="5.6"/>
    <n v="1.8599999999999998E-2"/>
    <n v="1.8599999999999998E-2"/>
    <n v="26591"/>
    <m/>
    <n v="1.7999999999999999E-2"/>
    <s v="G"/>
  </r>
  <r>
    <m/>
    <x v="98"/>
    <s v="Rp"/>
    <n v="706"/>
    <x v="706"/>
    <x v="2"/>
    <x v="72"/>
    <n v="5.6"/>
    <n v="1.46E-2"/>
    <n v="1.46E-2"/>
    <n v="26591"/>
    <m/>
    <n v="1.7999999999999999E-2"/>
    <s v="E"/>
  </r>
  <r>
    <m/>
    <x v="98"/>
    <s v="Rp"/>
    <n v="706"/>
    <x v="706"/>
    <x v="2"/>
    <x v="72"/>
    <n v="5.6"/>
    <n v="1.8200000000000001E-2"/>
    <n v="1.8200000000000001E-2"/>
    <n v="26591"/>
    <m/>
    <n v="1.7999999999999999E-2"/>
    <s v="G"/>
  </r>
  <r>
    <m/>
    <x v="98"/>
    <s v="Rp"/>
    <n v="706"/>
    <x v="706"/>
    <x v="2"/>
    <x v="72"/>
    <n v="5.6"/>
    <n v="9.4000000000000004E-3"/>
    <n v="9.4000000000000004E-3"/>
    <n v="26591"/>
    <m/>
    <n v="1.7999999999999999E-2"/>
    <s v="B"/>
  </r>
  <r>
    <m/>
    <x v="98"/>
    <s v="Rp"/>
    <n v="706"/>
    <x v="706"/>
    <x v="2"/>
    <x v="72"/>
    <n v="5.6"/>
    <n v="2.12E-2"/>
    <n v="2.12E-2"/>
    <n v="26591"/>
    <m/>
    <n v="1.7999999999999999E-2"/>
    <s v="I"/>
  </r>
  <r>
    <m/>
    <x v="99"/>
    <s v="LEVANTE"/>
    <n v="707"/>
    <x v="707"/>
    <x v="2"/>
    <x v="72"/>
    <n v="5.6"/>
    <n v="1.5100000000000001E-2"/>
    <n v="1.5100000000000001E-2"/>
    <n v="26592"/>
    <m/>
    <n v="1.4E-2"/>
    <s v="F"/>
  </r>
  <r>
    <m/>
    <x v="99"/>
    <s v="LEVANTE"/>
    <n v="707"/>
    <x v="707"/>
    <x v="2"/>
    <x v="72"/>
    <n v="5.6"/>
    <n v="1.0999999999999999E-2"/>
    <n v="1.0999999999999999E-2"/>
    <n v="26592"/>
    <m/>
    <n v="1.4E-2"/>
    <s v="C"/>
  </r>
  <r>
    <m/>
    <x v="99"/>
    <s v="LEVANTE"/>
    <n v="707"/>
    <x v="707"/>
    <x v="2"/>
    <x v="72"/>
    <n v="5.6"/>
    <n v="1.2500000000000001E-2"/>
    <n v="1.2500000000000001E-2"/>
    <n v="26592"/>
    <m/>
    <n v="1.4E-2"/>
    <s v="D"/>
  </r>
  <r>
    <m/>
    <x v="99"/>
    <s v="LEVANTE"/>
    <n v="707"/>
    <x v="707"/>
    <x v="2"/>
    <x v="72"/>
    <n v="5.6"/>
    <n v="1.8200000000000001E-2"/>
    <n v="1.8200000000000001E-2"/>
    <n v="26592"/>
    <m/>
    <n v="1.4E-2"/>
    <s v="G"/>
  </r>
  <r>
    <m/>
    <x v="99"/>
    <s v="LEVANTE"/>
    <n v="707"/>
    <x v="707"/>
    <x v="2"/>
    <x v="72"/>
    <n v="5.6"/>
    <n v="1.0500000000000001E-2"/>
    <n v="1.0500000000000001E-2"/>
    <n v="26592"/>
    <m/>
    <n v="1.4E-2"/>
    <s v="C"/>
  </r>
  <r>
    <m/>
    <x v="99"/>
    <s v="LEVANTE"/>
    <n v="707"/>
    <x v="707"/>
    <x v="2"/>
    <x v="72"/>
    <n v="5.6"/>
    <n v="1.9599999999999999E-2"/>
    <n v="1.9599999999999999E-2"/>
    <n v="26592"/>
    <m/>
    <n v="1.4E-2"/>
    <s v="H"/>
  </r>
  <r>
    <m/>
    <x v="98"/>
    <s v="Rp"/>
    <n v="708"/>
    <x v="708"/>
    <x v="3"/>
    <x v="72"/>
    <n v="5.6"/>
    <n v="9.4999999999999998E-3"/>
    <n v="9.4999999999999998E-3"/>
    <n v="26593"/>
    <m/>
    <n v="1.4999999999999999E-2"/>
    <s v="B"/>
  </r>
  <r>
    <m/>
    <x v="98"/>
    <s v="Rp"/>
    <n v="708"/>
    <x v="708"/>
    <x v="3"/>
    <x v="72"/>
    <n v="5.6"/>
    <n v="8.6999999999999994E-3"/>
    <n v="8.6999999999999994E-3"/>
    <n v="26593"/>
    <m/>
    <n v="1.4999999999999999E-2"/>
    <s v="A"/>
  </r>
  <r>
    <m/>
    <x v="98"/>
    <s v="Rp"/>
    <n v="708"/>
    <x v="708"/>
    <x v="3"/>
    <x v="72"/>
    <n v="5.6"/>
    <n v="4.7999999999999996E-3"/>
    <n v="4.7999999999999996E-3"/>
    <n v="26593"/>
    <m/>
    <n v="1.4999999999999999E-2"/>
    <s v="Descarte"/>
  </r>
  <r>
    <m/>
    <x v="98"/>
    <s v="Rp"/>
    <n v="708"/>
    <x v="708"/>
    <x v="3"/>
    <x v="72"/>
    <n v="5.6"/>
    <n v="5.7999999999999996E-3"/>
    <n v="5.7999999999999996E-3"/>
    <n v="26593"/>
    <m/>
    <n v="1.4999999999999999E-2"/>
    <s v="Descarte"/>
  </r>
  <r>
    <m/>
    <x v="100"/>
    <s v="LEVANTE"/>
    <n v="709"/>
    <x v="709"/>
    <x v="3"/>
    <x v="72"/>
    <n v="5.6"/>
    <n v="1.2500000000000001E-2"/>
    <n v="1.2500000000000001E-2"/>
    <n v="26594"/>
    <m/>
    <n v="1.4E-2"/>
    <s v="D"/>
  </r>
  <r>
    <m/>
    <x v="100"/>
    <s v="LEVANTE"/>
    <n v="709"/>
    <x v="709"/>
    <x v="3"/>
    <x v="72"/>
    <n v="5.6"/>
    <n v="4.7999999999999996E-3"/>
    <n v="4.7999999999999996E-3"/>
    <n v="26594"/>
    <m/>
    <n v="1.4E-2"/>
    <s v="Descarte"/>
  </r>
  <r>
    <m/>
    <x v="100"/>
    <s v="LEVANTE"/>
    <n v="709"/>
    <x v="709"/>
    <x v="3"/>
    <x v="72"/>
    <n v="5.6"/>
    <n v="1.9199999999999998E-2"/>
    <n v="1.9199999999999998E-2"/>
    <n v="26594"/>
    <m/>
    <n v="1.4E-2"/>
    <s v="H"/>
  </r>
  <r>
    <m/>
    <x v="100"/>
    <s v="LEVANTE"/>
    <n v="709"/>
    <x v="709"/>
    <x v="3"/>
    <x v="72"/>
    <n v="5.6"/>
    <n v="2.1100000000000001E-2"/>
    <n v="2.1100000000000001E-2"/>
    <n v="26594"/>
    <m/>
    <n v="1.4E-2"/>
    <s v="I"/>
  </r>
  <r>
    <m/>
    <x v="100"/>
    <s v="LEVANTE"/>
    <n v="709"/>
    <x v="709"/>
    <x v="3"/>
    <x v="72"/>
    <n v="5.6"/>
    <n v="1.2999999999999999E-2"/>
    <n v="1.2999999999999999E-2"/>
    <n v="26594"/>
    <m/>
    <n v="1.4E-2"/>
    <s v="D"/>
  </r>
  <r>
    <m/>
    <x v="100"/>
    <s v="LEVANTE"/>
    <n v="709"/>
    <x v="709"/>
    <x v="3"/>
    <x v="72"/>
    <n v="5.6"/>
    <n v="9.7000000000000003E-3"/>
    <n v="9.7000000000000003E-3"/>
    <n v="26594"/>
    <m/>
    <n v="1.4E-2"/>
    <s v="B"/>
  </r>
  <r>
    <m/>
    <x v="100"/>
    <s v="LEVANTE"/>
    <n v="709"/>
    <x v="709"/>
    <x v="3"/>
    <x v="72"/>
    <n v="5.6"/>
    <n v="1.4500000000000001E-2"/>
    <n v="1.4500000000000001E-2"/>
    <n v="26594"/>
    <m/>
    <n v="1.4E-2"/>
    <s v="E"/>
  </r>
  <r>
    <m/>
    <x v="100"/>
    <s v="LEVANTE"/>
    <n v="709"/>
    <x v="709"/>
    <x v="3"/>
    <x v="72"/>
    <n v="5.6"/>
    <n v="4.3E-3"/>
    <n v="4.3E-3"/>
    <n v="26594"/>
    <m/>
    <n v="1.4E-2"/>
    <s v="Descarte"/>
  </r>
  <r>
    <m/>
    <x v="99"/>
    <s v="LEVANTE"/>
    <n v="710"/>
    <x v="710"/>
    <x v="3"/>
    <x v="72"/>
    <n v="5.6"/>
    <n v="1.0999999999999999E-2"/>
    <n v="1.0999999999999999E-2"/>
    <n v="26595"/>
    <m/>
    <n v="1.7000000000000001E-2"/>
    <s v="C"/>
  </r>
  <r>
    <m/>
    <x v="99"/>
    <s v="LEVANTE"/>
    <n v="710"/>
    <x v="710"/>
    <x v="3"/>
    <x v="72"/>
    <n v="5.6"/>
    <n v="1.15E-2"/>
    <n v="1.15E-2"/>
    <n v="26595"/>
    <m/>
    <n v="1.7000000000000001E-2"/>
    <s v="C"/>
  </r>
  <r>
    <m/>
    <x v="99"/>
    <s v="LEVANTE"/>
    <n v="710"/>
    <x v="710"/>
    <x v="3"/>
    <x v="72"/>
    <n v="5.6"/>
    <n v="9.9000000000000008E-3"/>
    <n v="9.9000000000000008E-3"/>
    <n v="26595"/>
    <m/>
    <n v="1.7000000000000001E-2"/>
    <s v="B"/>
  </r>
  <r>
    <m/>
    <x v="99"/>
    <s v="LEVANTE"/>
    <n v="710"/>
    <x v="710"/>
    <x v="3"/>
    <x v="72"/>
    <n v="5.6"/>
    <n v="1.41E-2"/>
    <n v="1.41E-2"/>
    <n v="26595"/>
    <m/>
    <n v="1.7000000000000001E-2"/>
    <s v="E"/>
  </r>
  <r>
    <m/>
    <x v="99"/>
    <s v="LEVANTE"/>
    <n v="710"/>
    <x v="710"/>
    <x v="3"/>
    <x v="72"/>
    <n v="5.6"/>
    <n v="1.2500000000000001E-2"/>
    <n v="1.2500000000000001E-2"/>
    <n v="26595"/>
    <m/>
    <n v="1.7000000000000001E-2"/>
    <s v="D"/>
  </r>
  <r>
    <m/>
    <x v="102"/>
    <s v="BANCO"/>
    <n v="711"/>
    <x v="711"/>
    <x v="5"/>
    <x v="72"/>
    <n v="5.6"/>
    <n v="1.04E-2"/>
    <n v="1.04E-2"/>
    <n v="26610"/>
    <m/>
    <n v="1.7000000000000001E-2"/>
    <s v="B"/>
  </r>
  <r>
    <m/>
    <x v="102"/>
    <s v="BANCO"/>
    <n v="711"/>
    <x v="711"/>
    <x v="5"/>
    <x v="72"/>
    <n v="5.6"/>
    <n v="7.7999999999999996E-3"/>
    <n v="7.7999999999999996E-3"/>
    <n v="26610"/>
    <m/>
    <n v="1.7000000000000001E-2"/>
    <s v="A"/>
  </r>
  <r>
    <m/>
    <x v="102"/>
    <s v="BANCO"/>
    <n v="711"/>
    <x v="711"/>
    <x v="5"/>
    <x v="72"/>
    <n v="5.6"/>
    <n v="1.0500000000000001E-2"/>
    <n v="1.0500000000000001E-2"/>
    <n v="26610"/>
    <m/>
    <n v="1.7000000000000001E-2"/>
    <s v="C"/>
  </r>
  <r>
    <m/>
    <x v="102"/>
    <s v="BANCO"/>
    <n v="711"/>
    <x v="711"/>
    <x v="5"/>
    <x v="72"/>
    <n v="5.6"/>
    <n v="1.11E-2"/>
    <n v="1.11E-2"/>
    <n v="26610"/>
    <m/>
    <n v="1.7000000000000001E-2"/>
    <s v="C"/>
  </r>
  <r>
    <m/>
    <x v="102"/>
    <s v="BANCO"/>
    <n v="711"/>
    <x v="711"/>
    <x v="5"/>
    <x v="72"/>
    <n v="5.6"/>
    <n v="8.8999999999999999E-3"/>
    <n v="8.8999999999999999E-3"/>
    <n v="26610"/>
    <m/>
    <n v="1.7000000000000001E-2"/>
    <s v="A"/>
  </r>
  <r>
    <m/>
    <x v="102"/>
    <s v="BANCO"/>
    <n v="712"/>
    <x v="712"/>
    <x v="5"/>
    <x v="72"/>
    <n v="5.6"/>
    <n v="1.3100000000000001E-2"/>
    <n v="1.3100000000000001E-2"/>
    <n v="26609"/>
    <m/>
    <n v="1.7999999999999999E-2"/>
    <s v="D"/>
  </r>
  <r>
    <m/>
    <x v="102"/>
    <s v="BANCO"/>
    <n v="712"/>
    <x v="712"/>
    <x v="5"/>
    <x v="72"/>
    <n v="5.6"/>
    <n v="1.2500000000000001E-2"/>
    <n v="1.2500000000000001E-2"/>
    <n v="26609"/>
    <m/>
    <n v="1.7999999999999999E-2"/>
    <s v="D"/>
  </r>
  <r>
    <m/>
    <x v="102"/>
    <s v="BANCO"/>
    <n v="712"/>
    <x v="712"/>
    <x v="5"/>
    <x v="72"/>
    <n v="5.6"/>
    <n v="1.41E-2"/>
    <n v="1.41E-2"/>
    <n v="26609"/>
    <m/>
    <n v="1.7999999999999999E-2"/>
    <s v="E"/>
  </r>
  <r>
    <m/>
    <x v="102"/>
    <s v="BANCO"/>
    <n v="712"/>
    <x v="712"/>
    <x v="5"/>
    <x v="72"/>
    <n v="5.6"/>
    <n v="1.21E-2"/>
    <n v="1.21E-2"/>
    <n v="26609"/>
    <m/>
    <n v="1.7999999999999999E-2"/>
    <s v="D"/>
  </r>
  <r>
    <m/>
    <x v="102"/>
    <s v="BANCO"/>
    <n v="712"/>
    <x v="712"/>
    <x v="5"/>
    <x v="72"/>
    <n v="5.6"/>
    <n v="1.5599999999999999E-2"/>
    <n v="1.5599999999999999E-2"/>
    <n v="26609"/>
    <m/>
    <n v="1.7999999999999999E-2"/>
    <s v="F"/>
  </r>
  <r>
    <m/>
    <x v="102"/>
    <s v="BANCO"/>
    <n v="712"/>
    <x v="712"/>
    <x v="5"/>
    <x v="72"/>
    <n v="5.6"/>
    <n v="1.4E-2"/>
    <n v="1.4E-2"/>
    <n v="26609"/>
    <m/>
    <n v="1.7999999999999999E-2"/>
    <s v="E"/>
  </r>
  <r>
    <m/>
    <x v="94"/>
    <s v="Rp"/>
    <n v="713"/>
    <x v="713"/>
    <x v="5"/>
    <x v="72"/>
    <n v="5.6"/>
    <n v="1.4500000000000001E-2"/>
    <n v="1.4500000000000001E-2"/>
    <n v="26611"/>
    <m/>
    <n v="0.01"/>
    <s v="E"/>
  </r>
  <r>
    <m/>
    <x v="30"/>
    <s v="FRENTE"/>
    <n v="714"/>
    <x v="714"/>
    <x v="5"/>
    <x v="72"/>
    <n v="5.6"/>
    <n v="1.72E-2"/>
    <n v="1.72E-2"/>
    <n v="26611"/>
    <m/>
    <n v="0.01"/>
    <s v="F"/>
  </r>
  <r>
    <m/>
    <x v="30"/>
    <s v="FRENTE"/>
    <n v="714"/>
    <x v="714"/>
    <x v="5"/>
    <x v="72"/>
    <n v="5.6"/>
    <n v="7.9000000000000008E-3"/>
    <n v="7.9000000000000008E-3"/>
    <n v="26611"/>
    <m/>
    <n v="0.01"/>
    <s v="A"/>
  </r>
  <r>
    <m/>
    <x v="30"/>
    <s v="FRENTE"/>
    <n v="714"/>
    <x v="714"/>
    <x v="5"/>
    <x v="72"/>
    <n v="5.6"/>
    <n v="8.3999999999999995E-3"/>
    <n v="8.3999999999999995E-3"/>
    <n v="26611"/>
    <m/>
    <n v="0.01"/>
    <s v="A"/>
  </r>
  <r>
    <m/>
    <x v="30"/>
    <s v="FRENTE"/>
    <n v="714"/>
    <x v="714"/>
    <x v="5"/>
    <x v="72"/>
    <n v="5.6"/>
    <n v="5.8999999999999999E-3"/>
    <n v="5.8999999999999999E-3"/>
    <n v="26611"/>
    <m/>
    <n v="0.01"/>
    <s v="Descarte"/>
  </r>
  <r>
    <m/>
    <x v="30"/>
    <s v="FRENTE"/>
    <n v="714"/>
    <x v="714"/>
    <x v="5"/>
    <x v="72"/>
    <n v="5.6"/>
    <n v="7.4000000000000003E-3"/>
    <n v="7.4000000000000003E-3"/>
    <n v="26611"/>
    <m/>
    <n v="0.01"/>
    <s v="Reserva"/>
  </r>
  <r>
    <m/>
    <x v="100"/>
    <s v="LEVANTE"/>
    <n v="715"/>
    <x v="715"/>
    <x v="4"/>
    <x v="73"/>
    <n v="5.6"/>
    <n v="1.8100000000000002E-2"/>
    <n v="1.8100000000000002E-2"/>
    <n v="26604"/>
    <m/>
    <n v="1.55E-2"/>
    <s v="G"/>
  </r>
  <r>
    <m/>
    <x v="100"/>
    <s v="LEVANTE"/>
    <n v="715"/>
    <x v="715"/>
    <x v="4"/>
    <x v="73"/>
    <n v="5.6"/>
    <n v="1.3599999999999999E-2"/>
    <n v="1.3599999999999999E-2"/>
    <n v="26604"/>
    <m/>
    <n v="1.55E-2"/>
    <s v="E"/>
  </r>
  <r>
    <m/>
    <x v="100"/>
    <s v="LEVANTE"/>
    <n v="715"/>
    <x v="715"/>
    <x v="4"/>
    <x v="73"/>
    <n v="5.6"/>
    <n v="1.3100000000000001E-2"/>
    <n v="1.3100000000000001E-2"/>
    <n v="26604"/>
    <m/>
    <n v="1.55E-2"/>
    <s v="D"/>
  </r>
  <r>
    <m/>
    <x v="100"/>
    <s v="LEVANTE"/>
    <n v="715"/>
    <x v="715"/>
    <x v="4"/>
    <x v="73"/>
    <n v="5.6"/>
    <n v="9.9000000000000008E-3"/>
    <n v="9.9000000000000008E-3"/>
    <n v="26604"/>
    <m/>
    <n v="1.55E-2"/>
    <s v="B"/>
  </r>
  <r>
    <m/>
    <x v="100"/>
    <s v="LEVANTE"/>
    <n v="715"/>
    <x v="715"/>
    <x v="4"/>
    <x v="73"/>
    <n v="5.6"/>
    <n v="7.9000000000000008E-3"/>
    <n v="7.9000000000000008E-3"/>
    <n v="26604"/>
    <m/>
    <n v="1.55E-2"/>
    <s v="A"/>
  </r>
  <r>
    <m/>
    <x v="45"/>
    <s v="LEVANTE"/>
    <n v="716"/>
    <x v="716"/>
    <x v="4"/>
    <x v="73"/>
    <n v="5.6"/>
    <n v="8.3000000000000001E-3"/>
    <n v="8.3000000000000001E-3"/>
    <n v="26605"/>
    <m/>
    <n v="1.2999999999999999E-2"/>
    <s v="A"/>
  </r>
  <r>
    <m/>
    <x v="45"/>
    <s v="LEVANTE"/>
    <n v="716"/>
    <x v="716"/>
    <x v="4"/>
    <x v="73"/>
    <n v="5.6"/>
    <n v="8.0999999999999996E-3"/>
    <n v="8.0999999999999996E-3"/>
    <n v="26605"/>
    <m/>
    <n v="1.2999999999999999E-2"/>
    <s v="A"/>
  </r>
  <r>
    <m/>
    <x v="45"/>
    <s v="LEVANTE"/>
    <n v="716"/>
    <x v="716"/>
    <x v="4"/>
    <x v="73"/>
    <n v="5.6"/>
    <n v="1.72E-2"/>
    <n v="1.72E-2"/>
    <n v="26605"/>
    <m/>
    <n v="1.2999999999999999E-2"/>
    <s v="F"/>
  </r>
  <r>
    <m/>
    <x v="45"/>
    <s v="LEVANTE"/>
    <n v="716"/>
    <x v="716"/>
    <x v="4"/>
    <x v="73"/>
    <n v="5.6"/>
    <n v="1.66E-2"/>
    <n v="1.66E-2"/>
    <n v="26605"/>
    <m/>
    <n v="1.2999999999999999E-2"/>
    <s v="F"/>
  </r>
  <r>
    <m/>
    <x v="45"/>
    <s v="LEVANTE"/>
    <n v="716"/>
    <x v="716"/>
    <x v="4"/>
    <x v="73"/>
    <n v="5.6"/>
    <n v="1.41E-2"/>
    <n v="1.41E-2"/>
    <n v="26605"/>
    <m/>
    <n v="1.2999999999999999E-2"/>
    <s v="E"/>
  </r>
  <r>
    <m/>
    <x v="94"/>
    <s v="Rp"/>
    <n v="717"/>
    <x v="717"/>
    <x v="4"/>
    <x v="73"/>
    <n v="5.6"/>
    <n v="8.8999999999999999E-3"/>
    <n v="8.8999999999999999E-3"/>
    <n v="26606"/>
    <m/>
    <n v="1.2500000000000001E-2"/>
    <s v="A"/>
  </r>
  <r>
    <m/>
    <x v="102"/>
    <s v="BANCO"/>
    <n v="718"/>
    <x v="718"/>
    <x v="4"/>
    <x v="73"/>
    <n v="5.6"/>
    <n v="8.9999999999999993E-3"/>
    <n v="8.9999999999999993E-3"/>
    <n v="26606"/>
    <m/>
    <n v="1.6E-2"/>
    <s v="B"/>
  </r>
  <r>
    <m/>
    <x v="102"/>
    <s v="BANCO"/>
    <n v="718"/>
    <x v="718"/>
    <x v="4"/>
    <x v="73"/>
    <n v="5.6"/>
    <n v="1.2E-2"/>
    <n v="1.2E-2"/>
    <n v="26606"/>
    <m/>
    <n v="1.6E-2"/>
    <s v="D"/>
  </r>
  <r>
    <m/>
    <x v="102"/>
    <s v="BANCO"/>
    <n v="719"/>
    <x v="719"/>
    <x v="5"/>
    <x v="73"/>
    <n v="5.6"/>
    <n v="3.5499999999999997E-2"/>
    <n v="3.5499999999999997E-2"/>
    <n v="26607"/>
    <n v="0.03"/>
    <n v="0.02"/>
    <s v="L"/>
  </r>
  <r>
    <m/>
    <x v="102"/>
    <s v="BANCO"/>
    <n v="719"/>
    <x v="719"/>
    <x v="5"/>
    <x v="73"/>
    <n v="5.6"/>
    <n v="2.7799999999999998E-2"/>
    <n v="2.7799999999999998E-2"/>
    <n v="26607"/>
    <n v="2.7799999999999998E-2"/>
    <n v="0.02"/>
    <s v="L"/>
  </r>
  <r>
    <m/>
    <x v="102"/>
    <s v="BANCO"/>
    <n v="719"/>
    <x v="719"/>
    <x v="5"/>
    <x v="73"/>
    <n v="5.6"/>
    <n v="1.46E-2"/>
    <n v="1.46E-2"/>
    <n v="26607"/>
    <n v="1.46E-2"/>
    <n v="0.02"/>
    <s v="E"/>
  </r>
  <r>
    <m/>
    <x v="102"/>
    <s v="BANCO"/>
    <n v="719"/>
    <x v="719"/>
    <x v="5"/>
    <x v="73"/>
    <n v="5.6"/>
    <n v="3.0200000000000001E-2"/>
    <n v="3.0200000000000001E-2"/>
    <n v="26607"/>
    <n v="0.03"/>
    <n v="0.02"/>
    <s v="L"/>
  </r>
  <r>
    <m/>
    <x v="102"/>
    <s v="BANCO"/>
    <n v="719"/>
    <x v="719"/>
    <x v="5"/>
    <x v="73"/>
    <n v="5.6"/>
    <n v="1.8700000000000001E-2"/>
    <n v="1.8700000000000001E-2"/>
    <n v="26607"/>
    <n v="1.8700000000000001E-2"/>
    <n v="0.02"/>
    <s v="G"/>
  </r>
  <r>
    <m/>
    <x v="30"/>
    <s v="FRENTE"/>
    <n v="720"/>
    <x v="720"/>
    <x v="5"/>
    <x v="73"/>
    <n v="5.6"/>
    <n v="1.03E-2"/>
    <n v="1.03E-2"/>
    <n v="26608"/>
    <m/>
    <n v="0.01"/>
    <s v="B"/>
  </r>
  <r>
    <m/>
    <x v="30"/>
    <s v="FRENTE"/>
    <n v="720"/>
    <x v="720"/>
    <x v="5"/>
    <x v="73"/>
    <n v="5.6"/>
    <n v="1.04E-2"/>
    <n v="1.04E-2"/>
    <n v="26608"/>
    <m/>
    <n v="0.01"/>
    <s v="B"/>
  </r>
  <r>
    <m/>
    <x v="30"/>
    <s v="FRENTE"/>
    <n v="720"/>
    <x v="720"/>
    <x v="5"/>
    <x v="73"/>
    <n v="5.6"/>
    <n v="8.3999999999999995E-3"/>
    <n v="8.3999999999999995E-3"/>
    <n v="26608"/>
    <m/>
    <n v="0.01"/>
    <s v="A"/>
  </r>
  <r>
    <m/>
    <x v="30"/>
    <s v="FRENTE"/>
    <n v="720"/>
    <x v="720"/>
    <x v="5"/>
    <x v="73"/>
    <n v="5.6"/>
    <n v="5.3E-3"/>
    <n v="5.3E-3"/>
    <n v="26608"/>
    <m/>
    <n v="0.01"/>
    <s v="Descarte"/>
  </r>
  <r>
    <m/>
    <x v="30"/>
    <s v="FRENTE"/>
    <n v="720"/>
    <x v="720"/>
    <x v="5"/>
    <x v="73"/>
    <n v="5.6"/>
    <n v="3.3E-3"/>
    <n v="3.3E-3"/>
    <n v="26608"/>
    <m/>
    <n v="0.01"/>
    <s v="Descarte"/>
  </r>
  <r>
    <m/>
    <x v="30"/>
    <s v="FRENTE"/>
    <n v="720"/>
    <x v="720"/>
    <x v="5"/>
    <x v="73"/>
    <n v="5.6"/>
    <n v="2.1299999999999999E-2"/>
    <n v="2.1299999999999999E-2"/>
    <n v="26608"/>
    <m/>
    <n v="0.01"/>
    <s v="I"/>
  </r>
  <r>
    <m/>
    <x v="98"/>
    <s v="Rp"/>
    <n v="721"/>
    <x v="721"/>
    <x v="2"/>
    <x v="74"/>
    <n v="5.6"/>
    <n v="1.8700000000000001E-2"/>
    <n v="1.8700000000000001E-2"/>
    <n v="26612"/>
    <m/>
    <n v="1.7999999999999999E-2"/>
    <s v="G"/>
  </r>
  <r>
    <m/>
    <x v="98"/>
    <s v="Rp"/>
    <n v="721"/>
    <x v="721"/>
    <x v="2"/>
    <x v="74"/>
    <n v="5.6"/>
    <n v="2.01E-2"/>
    <n v="2.01E-2"/>
    <n v="26612"/>
    <m/>
    <n v="1.7999999999999999E-2"/>
    <s v="H"/>
  </r>
  <r>
    <m/>
    <x v="98"/>
    <s v="Rp"/>
    <n v="721"/>
    <x v="721"/>
    <x v="2"/>
    <x v="74"/>
    <n v="5.6"/>
    <n v="2.2800000000000001E-2"/>
    <n v="2.2800000000000001E-2"/>
    <n v="26612"/>
    <m/>
    <n v="1.7999999999999999E-2"/>
    <s v="J"/>
  </r>
  <r>
    <m/>
    <x v="98"/>
    <s v="Rp"/>
    <n v="721"/>
    <x v="721"/>
    <x v="2"/>
    <x v="74"/>
    <n v="5.6"/>
    <n v="1.9900000000000001E-2"/>
    <n v="1.9900000000000001E-2"/>
    <n v="26612"/>
    <m/>
    <n v="1.7999999999999999E-2"/>
    <s v="H"/>
  </r>
  <r>
    <m/>
    <x v="30"/>
    <s v="FRENTE"/>
    <n v="722"/>
    <x v="722"/>
    <x v="2"/>
    <x v="74"/>
    <n v="5.6"/>
    <n v="9.9000000000000008E-3"/>
    <n v="9.9000000000000008E-3"/>
    <n v="26612"/>
    <m/>
    <n v="1.2999999999999999E-2"/>
    <s v="B"/>
  </r>
  <r>
    <m/>
    <x v="30"/>
    <s v="FRENTE"/>
    <n v="722"/>
    <x v="722"/>
    <x v="2"/>
    <x v="74"/>
    <n v="5.6"/>
    <n v="0.01"/>
    <n v="0.01"/>
    <n v="26612"/>
    <m/>
    <n v="1.2999999999999999E-2"/>
    <s v="B"/>
  </r>
  <r>
    <m/>
    <x v="99"/>
    <s v="LEVANTE"/>
    <n v="723"/>
    <x v="723"/>
    <x v="2"/>
    <x v="74"/>
    <n v="5.6"/>
    <n v="1.9699999999999999E-2"/>
    <n v="1.9699999999999999E-2"/>
    <n v="26613"/>
    <m/>
    <n v="1.4999999999999999E-2"/>
    <s v="H"/>
  </r>
  <r>
    <m/>
    <x v="99"/>
    <s v="LEVANTE"/>
    <n v="723"/>
    <x v="723"/>
    <x v="2"/>
    <x v="74"/>
    <n v="5.6"/>
    <n v="1.3599999999999999E-2"/>
    <n v="1.3599999999999999E-2"/>
    <n v="26613"/>
    <m/>
    <n v="1.4999999999999999E-2"/>
    <s v="E"/>
  </r>
  <r>
    <m/>
    <x v="99"/>
    <s v="LEVANTE"/>
    <n v="723"/>
    <x v="723"/>
    <x v="2"/>
    <x v="74"/>
    <n v="5.6"/>
    <n v="1.41E-2"/>
    <n v="1.41E-2"/>
    <n v="26613"/>
    <m/>
    <n v="1.4999999999999999E-2"/>
    <s v="E"/>
  </r>
  <r>
    <m/>
    <x v="99"/>
    <s v="LEVANTE"/>
    <n v="723"/>
    <x v="723"/>
    <x v="2"/>
    <x v="74"/>
    <n v="5.6"/>
    <n v="7.9000000000000008E-3"/>
    <n v="7.9000000000000008E-3"/>
    <n v="26613"/>
    <m/>
    <n v="1.4999999999999999E-2"/>
    <s v="A"/>
  </r>
  <r>
    <m/>
    <x v="99"/>
    <s v="LEVANTE"/>
    <n v="723"/>
    <x v="723"/>
    <x v="2"/>
    <x v="74"/>
    <n v="5.6"/>
    <n v="1.03E-2"/>
    <n v="1.03E-2"/>
    <n v="26613"/>
    <m/>
    <n v="1.4999999999999999E-2"/>
    <s v="B"/>
  </r>
  <r>
    <m/>
    <x v="99"/>
    <s v="LEVANTE"/>
    <n v="723"/>
    <x v="723"/>
    <x v="2"/>
    <x v="74"/>
    <n v="5.6"/>
    <n v="2.4400000000000002E-2"/>
    <n v="2.4400000000000002E-2"/>
    <n v="26613"/>
    <m/>
    <n v="1.4999999999999999E-2"/>
    <s v="J"/>
  </r>
  <r>
    <m/>
    <x v="64"/>
    <s v="Rp"/>
    <n v="724"/>
    <x v="724"/>
    <x v="3"/>
    <x v="74"/>
    <n v="5.6"/>
    <n v="8.3999999999999995E-3"/>
    <n v="8.3999999999999995E-3"/>
    <n v="26614"/>
    <m/>
    <n v="1.2999999999999999E-2"/>
    <s v="A"/>
  </r>
  <r>
    <m/>
    <x v="64"/>
    <s v="Rp"/>
    <n v="724"/>
    <x v="724"/>
    <x v="3"/>
    <x v="74"/>
    <n v="5.6"/>
    <n v="1.03E-2"/>
    <n v="1.03E-2"/>
    <n v="26614"/>
    <m/>
    <n v="1.2999999999999999E-2"/>
    <s v="B"/>
  </r>
  <r>
    <m/>
    <x v="64"/>
    <s v="Rp"/>
    <n v="724"/>
    <x v="724"/>
    <x v="3"/>
    <x v="74"/>
    <n v="5.6"/>
    <n v="9.1000000000000004E-3"/>
    <n v="9.1000000000000004E-3"/>
    <n v="26614"/>
    <m/>
    <n v="1.2999999999999999E-2"/>
    <s v="B"/>
  </r>
  <r>
    <m/>
    <x v="98"/>
    <s v="Rp"/>
    <n v="725"/>
    <x v="725"/>
    <x v="3"/>
    <x v="74"/>
    <n v="5.6"/>
    <n v="1.2500000000000001E-2"/>
    <n v="1.2500000000000001E-2"/>
    <n v="26614"/>
    <m/>
    <n v="0.02"/>
    <s v="D"/>
  </r>
  <r>
    <m/>
    <x v="98"/>
    <s v="Rp"/>
    <n v="725"/>
    <x v="725"/>
    <x v="3"/>
    <x v="74"/>
    <n v="5.6"/>
    <n v="2.0799999999999999E-2"/>
    <n v="2.0799999999999999E-2"/>
    <n v="26614"/>
    <m/>
    <n v="0.02"/>
    <s v="H"/>
  </r>
  <r>
    <m/>
    <x v="98"/>
    <s v="Rp"/>
    <n v="725"/>
    <x v="725"/>
    <x v="3"/>
    <x v="74"/>
    <n v="5.6"/>
    <n v="1.67E-2"/>
    <n v="1.67E-2"/>
    <n v="26614"/>
    <m/>
    <n v="0.02"/>
    <s v="F"/>
  </r>
  <r>
    <m/>
    <x v="98"/>
    <s v="Rp"/>
    <n v="725"/>
    <x v="725"/>
    <x v="3"/>
    <x v="74"/>
    <n v="5.6"/>
    <n v="1.72E-2"/>
    <n v="1.72E-2"/>
    <n v="26614"/>
    <m/>
    <n v="0.02"/>
    <s v="F"/>
  </r>
  <r>
    <m/>
    <x v="99"/>
    <s v="LEVANTE"/>
    <n v="726"/>
    <x v="726"/>
    <x v="3"/>
    <x v="74"/>
    <n v="5.6"/>
    <n v="1.15E-2"/>
    <n v="1.15E-2"/>
    <n v="26615"/>
    <m/>
    <n v="1.2E-2"/>
    <s v="C"/>
  </r>
  <r>
    <m/>
    <x v="99"/>
    <s v="LEVANTE"/>
    <n v="726"/>
    <x v="726"/>
    <x v="3"/>
    <x v="74"/>
    <n v="5.6"/>
    <n v="8.3999999999999995E-3"/>
    <n v="8.3999999999999995E-3"/>
    <n v="26615"/>
    <m/>
    <n v="1.2E-2"/>
    <s v="A"/>
  </r>
  <r>
    <m/>
    <x v="99"/>
    <s v="LEVANTE"/>
    <n v="726"/>
    <x v="726"/>
    <x v="3"/>
    <x v="74"/>
    <n v="5.6"/>
    <n v="1.2E-2"/>
    <n v="1.2E-2"/>
    <n v="26615"/>
    <m/>
    <n v="1.2E-2"/>
    <s v="D"/>
  </r>
  <r>
    <m/>
    <x v="99"/>
    <s v="LEVANTE"/>
    <n v="726"/>
    <x v="726"/>
    <x v="3"/>
    <x v="74"/>
    <n v="5.6"/>
    <n v="0.01"/>
    <n v="0.01"/>
    <n v="26615"/>
    <m/>
    <n v="1.2E-2"/>
    <s v="B"/>
  </r>
  <r>
    <m/>
    <x v="100"/>
    <s v="LEVANTE"/>
    <n v="727"/>
    <x v="727"/>
    <x v="3"/>
    <x v="74"/>
    <n v="5.6"/>
    <n v="1.0800000000000001E-2"/>
    <n v="1.0800000000000001E-2"/>
    <n v="26616"/>
    <m/>
    <n v="1.4999999999999999E-2"/>
    <s v="C"/>
  </r>
  <r>
    <m/>
    <x v="100"/>
    <s v="LEVANTE"/>
    <n v="727"/>
    <x v="727"/>
    <x v="3"/>
    <x v="74"/>
    <n v="5.6"/>
    <n v="1.3100000000000001E-2"/>
    <n v="1.3100000000000001E-2"/>
    <n v="26616"/>
    <m/>
    <n v="1.4999999999999999E-2"/>
    <s v="D"/>
  </r>
  <r>
    <m/>
    <x v="100"/>
    <s v="LEVANTE"/>
    <n v="727"/>
    <x v="727"/>
    <x v="3"/>
    <x v="74"/>
    <n v="5.6"/>
    <n v="1.18E-2"/>
    <n v="1.18E-2"/>
    <n v="26616"/>
    <m/>
    <n v="1.4999999999999999E-2"/>
    <s v="C"/>
  </r>
  <r>
    <m/>
    <x v="100"/>
    <s v="LEVANTE"/>
    <n v="727"/>
    <x v="727"/>
    <x v="3"/>
    <x v="74"/>
    <n v="5.6"/>
    <n v="9.4999999999999998E-3"/>
    <n v="9.4999999999999998E-3"/>
    <n v="26616"/>
    <m/>
    <n v="1.4999999999999999E-2"/>
    <s v="B"/>
  </r>
  <r>
    <m/>
    <x v="100"/>
    <s v="LEVANTE"/>
    <n v="727"/>
    <x v="727"/>
    <x v="3"/>
    <x v="74"/>
    <n v="5.6"/>
    <n v="6.4000000000000003E-3"/>
    <n v="6.4000000000000003E-3"/>
    <n v="26616"/>
    <m/>
    <n v="1.4999999999999999E-2"/>
    <s v="Reserva"/>
  </r>
  <r>
    <m/>
    <x v="100"/>
    <s v="LEVANTE"/>
    <n v="727"/>
    <x v="727"/>
    <x v="3"/>
    <x v="74"/>
    <n v="5.6"/>
    <n v="7.7999999999999996E-3"/>
    <n v="7.7999999999999996E-3"/>
    <n v="26616"/>
    <m/>
    <n v="1.4999999999999999E-2"/>
    <s v="A"/>
  </r>
  <r>
    <m/>
    <x v="45"/>
    <s v="LEVANTE"/>
    <n v="728"/>
    <x v="728"/>
    <x v="3"/>
    <x v="74"/>
    <n v="5.6"/>
    <n v="9.9000000000000008E-3"/>
    <n v="9.9000000000000008E-3"/>
    <n v="26616"/>
    <m/>
    <n v="0.01"/>
    <s v="B"/>
  </r>
  <r>
    <m/>
    <x v="45"/>
    <s v="LEVANTE"/>
    <n v="728"/>
    <x v="728"/>
    <x v="3"/>
    <x v="74"/>
    <n v="5.6"/>
    <n v="7.9000000000000008E-3"/>
    <n v="7.9000000000000008E-3"/>
    <n v="26616"/>
    <m/>
    <n v="0.01"/>
    <s v="A"/>
  </r>
  <r>
    <m/>
    <x v="102"/>
    <s v="BANCO"/>
    <n v="729"/>
    <x v="729"/>
    <x v="5"/>
    <x v="74"/>
    <n v="5.6"/>
    <n v="2.2700000000000001E-2"/>
    <n v="2.2700000000000001E-2"/>
    <n v="26619"/>
    <n v="2.2700000000000001E-2"/>
    <n v="1.7000000000000001E-2"/>
    <s v="J"/>
  </r>
  <r>
    <m/>
    <x v="102"/>
    <s v="BANCO"/>
    <n v="729"/>
    <x v="729"/>
    <x v="5"/>
    <x v="74"/>
    <n v="5.6"/>
    <n v="1.2999999999999999E-2"/>
    <n v="1.2999999999999999E-2"/>
    <n v="26619"/>
    <n v="1.2999999999999999E-2"/>
    <n v="1.7000000000000001E-2"/>
    <s v="D"/>
  </r>
  <r>
    <m/>
    <x v="102"/>
    <s v="BANCO"/>
    <n v="729"/>
    <x v="729"/>
    <x v="5"/>
    <x v="74"/>
    <n v="5.6"/>
    <n v="2.3800000000000002E-2"/>
    <n v="2.3800000000000002E-2"/>
    <n v="26619"/>
    <n v="2.3800000000000002E-2"/>
    <n v="1.7000000000000001E-2"/>
    <s v="J"/>
  </r>
  <r>
    <m/>
    <x v="102"/>
    <s v="BANCO"/>
    <n v="729"/>
    <x v="729"/>
    <x v="5"/>
    <x v="74"/>
    <n v="5.6"/>
    <n v="3.1600000000000003E-2"/>
    <n v="3.1600000000000003E-2"/>
    <n v="26619"/>
    <n v="0.03"/>
    <n v="1.7000000000000001E-2"/>
    <s v="L"/>
  </r>
  <r>
    <m/>
    <x v="102"/>
    <s v="BANCO"/>
    <n v="729"/>
    <x v="729"/>
    <x v="5"/>
    <x v="74"/>
    <n v="5.6"/>
    <n v="1.3599999999999999E-2"/>
    <n v="1.3599999999999999E-2"/>
    <n v="26619"/>
    <n v="1.3599999999999999E-2"/>
    <n v="1.7000000000000001E-2"/>
    <s v="E"/>
  </r>
  <r>
    <m/>
    <x v="102"/>
    <s v="BANCO"/>
    <n v="729"/>
    <x v="729"/>
    <x v="5"/>
    <x v="74"/>
    <n v="5.6"/>
    <n v="2.4799999999999999E-2"/>
    <n v="2.4799999999999999E-2"/>
    <n v="26619"/>
    <n v="2.4799999999999999E-2"/>
    <n v="1.7000000000000001E-2"/>
    <s v="J"/>
  </r>
  <r>
    <m/>
    <x v="102"/>
    <s v="BANCO"/>
    <n v="729"/>
    <x v="729"/>
    <x v="5"/>
    <x v="74"/>
    <n v="5.6"/>
    <n v="1.66E-2"/>
    <n v="1.66E-2"/>
    <n v="26619"/>
    <n v="1.66E-2"/>
    <n v="1.7000000000000001E-2"/>
    <s v="F"/>
  </r>
  <r>
    <m/>
    <x v="94"/>
    <s v="Rp"/>
    <n v="730"/>
    <x v="730"/>
    <x v="5"/>
    <x v="74"/>
    <n v="5.6"/>
    <n v="9.2999999999999992E-3"/>
    <n v="9.2999999999999992E-3"/>
    <n v="26620"/>
    <m/>
    <n v="1.2E-2"/>
    <s v="B"/>
  </r>
  <r>
    <m/>
    <x v="94"/>
    <s v="Rp"/>
    <n v="730"/>
    <x v="730"/>
    <x v="5"/>
    <x v="74"/>
    <n v="5.6"/>
    <n v="9.7999999999999997E-3"/>
    <n v="9.7999999999999997E-3"/>
    <n v="26620"/>
    <m/>
    <n v="1.2E-2"/>
    <s v="B"/>
  </r>
  <r>
    <m/>
    <x v="30"/>
    <s v="FRENTE"/>
    <n v="731"/>
    <x v="731"/>
    <x v="5"/>
    <x v="74"/>
    <n v="5.6"/>
    <n v="7.3000000000000001E-3"/>
    <n v="7.3000000000000001E-3"/>
    <n v="26620"/>
    <m/>
    <n v="1.2999999999999999E-2"/>
    <s v="Reserva"/>
  </r>
  <r>
    <m/>
    <x v="30"/>
    <s v="FRENTE"/>
    <n v="731"/>
    <x v="731"/>
    <x v="5"/>
    <x v="74"/>
    <n v="5.6"/>
    <n v="1.0200000000000001E-2"/>
    <n v="1.0200000000000001E-2"/>
    <n v="26620"/>
    <m/>
    <n v="1.2999999999999999E-2"/>
    <s v="B"/>
  </r>
  <r>
    <m/>
    <x v="30"/>
    <s v="FRENTE"/>
    <n v="731"/>
    <x v="731"/>
    <x v="5"/>
    <x v="74"/>
    <n v="5.6"/>
    <n v="9.9000000000000008E-3"/>
    <n v="9.9000000000000008E-3"/>
    <n v="26620"/>
    <m/>
    <n v="1.2999999999999999E-2"/>
    <s v="B"/>
  </r>
  <r>
    <m/>
    <x v="94"/>
    <s v="Rp"/>
    <n v="732"/>
    <x v="732"/>
    <x v="2"/>
    <x v="75"/>
    <n v="5.6"/>
    <n v="9.7999999999999997E-3"/>
    <n v="9.7999999999999997E-3"/>
    <n v="26621"/>
    <m/>
    <n v="1.2500000000000001E-2"/>
    <s v="B"/>
  </r>
  <r>
    <m/>
    <x v="94"/>
    <s v="Rp"/>
    <n v="732"/>
    <x v="732"/>
    <x v="2"/>
    <x v="75"/>
    <n v="5.6"/>
    <n v="8.0999999999999996E-3"/>
    <n v="8.0999999999999996E-3"/>
    <n v="26621"/>
    <m/>
    <n v="1.2500000000000001E-2"/>
    <s v="A"/>
  </r>
  <r>
    <m/>
    <x v="94"/>
    <s v="Rp"/>
    <n v="732"/>
    <x v="732"/>
    <x v="2"/>
    <x v="75"/>
    <n v="5.6"/>
    <n v="7.3000000000000001E-3"/>
    <n v="7.3000000000000001E-3"/>
    <n v="26621"/>
    <m/>
    <n v="1.2500000000000001E-2"/>
    <s v="Reserva"/>
  </r>
  <r>
    <m/>
    <x v="98"/>
    <s v="Rp"/>
    <n v="733"/>
    <x v="733"/>
    <x v="2"/>
    <x v="75"/>
    <n v="5.6"/>
    <n v="7.3000000000000001E-3"/>
    <n v="7.3000000000000001E-3"/>
    <n v="26621"/>
    <m/>
    <n v="1.7000000000000001E-2"/>
    <s v="Reserva"/>
  </r>
  <r>
    <m/>
    <x v="98"/>
    <s v="Rp"/>
    <n v="733"/>
    <x v="733"/>
    <x v="2"/>
    <x v="75"/>
    <n v="5.6"/>
    <n v="9.4999999999999998E-3"/>
    <n v="9.4999999999999998E-3"/>
    <n v="26621"/>
    <m/>
    <n v="1.7000000000000001E-2"/>
    <s v="B"/>
  </r>
  <r>
    <m/>
    <x v="98"/>
    <s v="Rp"/>
    <n v="733"/>
    <x v="733"/>
    <x v="2"/>
    <x v="75"/>
    <n v="5.6"/>
    <n v="1.4999999999999999E-2"/>
    <n v="1.4999999999999999E-2"/>
    <n v="26621"/>
    <m/>
    <n v="1.7000000000000001E-2"/>
    <s v="F"/>
  </r>
  <r>
    <m/>
    <x v="98"/>
    <s v="Rp"/>
    <n v="733"/>
    <x v="733"/>
    <x v="2"/>
    <x v="75"/>
    <n v="5.6"/>
    <n v="1.8200000000000001E-2"/>
    <n v="1.8200000000000001E-2"/>
    <n v="26621"/>
    <m/>
    <n v="1.7000000000000001E-2"/>
    <s v="G"/>
  </r>
  <r>
    <m/>
    <x v="45"/>
    <s v="LEVANTE"/>
    <n v="734"/>
    <x v="734"/>
    <x v="2"/>
    <x v="75"/>
    <n v="5.6"/>
    <n v="9.1000000000000004E-3"/>
    <n v="9.1000000000000004E-3"/>
    <n v="26622"/>
    <m/>
    <n v="1.35E-2"/>
    <s v="B"/>
  </r>
  <r>
    <m/>
    <x v="45"/>
    <s v="LEVANTE"/>
    <n v="734"/>
    <x v="734"/>
    <x v="2"/>
    <x v="75"/>
    <n v="5.6"/>
    <n v="8.3000000000000001E-3"/>
    <n v="8.3000000000000001E-3"/>
    <n v="26622"/>
    <m/>
    <n v="1.35E-2"/>
    <s v="A"/>
  </r>
  <r>
    <m/>
    <x v="45"/>
    <s v="LEVANTE"/>
    <n v="734"/>
    <x v="734"/>
    <x v="2"/>
    <x v="75"/>
    <n v="5.6"/>
    <n v="5.7999999999999996E-3"/>
    <n v="5.7999999999999996E-3"/>
    <n v="26622"/>
    <m/>
    <n v="1.35E-2"/>
    <s v="Descarte"/>
  </r>
  <r>
    <m/>
    <x v="45"/>
    <s v="LEVANTE"/>
    <n v="734"/>
    <x v="734"/>
    <x v="2"/>
    <x v="75"/>
    <n v="5.6"/>
    <n v="1.0200000000000001E-2"/>
    <n v="1.0200000000000001E-2"/>
    <n v="26622"/>
    <m/>
    <n v="1.35E-2"/>
    <s v="B"/>
  </r>
  <r>
    <m/>
    <x v="45"/>
    <s v="LEVANTE"/>
    <n v="734"/>
    <x v="734"/>
    <x v="2"/>
    <x v="75"/>
    <n v="5.6"/>
    <n v="1.04E-2"/>
    <n v="1.04E-2"/>
    <n v="26622"/>
    <m/>
    <n v="1.35E-2"/>
    <s v="B"/>
  </r>
  <r>
    <m/>
    <x v="45"/>
    <s v="LEVANTE"/>
    <n v="734"/>
    <x v="734"/>
    <x v="2"/>
    <x v="75"/>
    <n v="5.6"/>
    <n v="1.0200000000000001E-2"/>
    <n v="1.0200000000000001E-2"/>
    <n v="26622"/>
    <m/>
    <n v="1.35E-2"/>
    <s v="B"/>
  </r>
  <r>
    <m/>
    <x v="105"/>
    <s v="DRIFT"/>
    <n v="735"/>
    <x v="735"/>
    <x v="2"/>
    <x v="75"/>
    <n v="5.6"/>
    <n v="8.3000000000000001E-3"/>
    <n v="8.3000000000000001E-3"/>
    <n v="26623"/>
    <m/>
    <n v="1.0500000000000001E-2"/>
    <s v="A"/>
  </r>
  <r>
    <m/>
    <x v="105"/>
    <s v="DRIFT"/>
    <n v="735"/>
    <x v="735"/>
    <x v="2"/>
    <x v="75"/>
    <n v="5.6"/>
    <n v="9.9000000000000008E-3"/>
    <n v="9.9000000000000008E-3"/>
    <n v="26623"/>
    <m/>
    <n v="1.0500000000000001E-2"/>
    <s v="B"/>
  </r>
  <r>
    <m/>
    <x v="105"/>
    <s v="DRIFT"/>
    <n v="735"/>
    <x v="735"/>
    <x v="2"/>
    <x v="75"/>
    <n v="5.6"/>
    <n v="8.8000000000000005E-3"/>
    <n v="8.8000000000000005E-3"/>
    <n v="26623"/>
    <m/>
    <n v="1.0500000000000001E-2"/>
    <s v="A"/>
  </r>
  <r>
    <m/>
    <x v="105"/>
    <s v="DRIFT"/>
    <n v="735"/>
    <x v="735"/>
    <x v="2"/>
    <x v="75"/>
    <n v="5.6"/>
    <n v="6.7999999999999996E-3"/>
    <n v="6.7999999999999996E-3"/>
    <n v="26623"/>
    <m/>
    <n v="1.0500000000000001E-2"/>
    <s v="Reserva"/>
  </r>
  <r>
    <m/>
    <x v="98"/>
    <s v="Rp"/>
    <n v="736"/>
    <x v="736"/>
    <x v="3"/>
    <x v="75"/>
    <n v="5.6"/>
    <n v="8.3999999999999995E-3"/>
    <n v="8.3999999999999995E-3"/>
    <n v="26624"/>
    <m/>
    <n v="1.4999999999999999E-2"/>
    <s v="A"/>
  </r>
  <r>
    <m/>
    <x v="98"/>
    <s v="Rp"/>
    <n v="736"/>
    <x v="736"/>
    <x v="3"/>
    <x v="75"/>
    <n v="5.6"/>
    <n v="1.0800000000000001E-2"/>
    <n v="1.0800000000000001E-2"/>
    <n v="26624"/>
    <m/>
    <n v="1.4999999999999999E-2"/>
    <s v="C"/>
  </r>
  <r>
    <m/>
    <x v="98"/>
    <s v="Rp"/>
    <n v="736"/>
    <x v="736"/>
    <x v="3"/>
    <x v="75"/>
    <n v="5.6"/>
    <n v="7.4000000000000003E-3"/>
    <n v="7.4000000000000003E-3"/>
    <n v="26624"/>
    <m/>
    <n v="1.4999999999999999E-2"/>
    <s v="Reserva"/>
  </r>
  <r>
    <m/>
    <x v="98"/>
    <s v="Rp"/>
    <n v="736"/>
    <x v="736"/>
    <x v="3"/>
    <x v="75"/>
    <n v="5.6"/>
    <n v="1.0999999999999999E-2"/>
    <n v="1.0999999999999999E-2"/>
    <n v="26624"/>
    <m/>
    <n v="1.4999999999999999E-2"/>
    <s v="C"/>
  </r>
  <r>
    <m/>
    <x v="100"/>
    <s v="LEVANTE"/>
    <n v="737"/>
    <x v="737"/>
    <x v="3"/>
    <x v="75"/>
    <n v="5.6"/>
    <n v="8.0999999999999996E-3"/>
    <n v="8.0999999999999996E-3"/>
    <n v="26625"/>
    <m/>
    <n v="1.2999999999999999E-2"/>
    <s v="A"/>
  </r>
  <r>
    <m/>
    <x v="100"/>
    <s v="LEVANTE"/>
    <n v="737"/>
    <x v="737"/>
    <x v="3"/>
    <x v="75"/>
    <n v="5.6"/>
    <n v="1.29E-2"/>
    <n v="1.29E-2"/>
    <n v="26625"/>
    <m/>
    <n v="1.2999999999999999E-2"/>
    <s v="D"/>
  </r>
  <r>
    <m/>
    <x v="100"/>
    <s v="LEVANTE"/>
    <n v="737"/>
    <x v="737"/>
    <x v="3"/>
    <x v="75"/>
    <n v="5.6"/>
    <n v="1.18E-2"/>
    <n v="1.18E-2"/>
    <n v="26625"/>
    <m/>
    <n v="1.2999999999999999E-2"/>
    <s v="C"/>
  </r>
  <r>
    <m/>
    <x v="100"/>
    <s v="LEVANTE"/>
    <n v="737"/>
    <x v="737"/>
    <x v="3"/>
    <x v="75"/>
    <n v="5.6"/>
    <n v="5.3E-3"/>
    <n v="5.3E-3"/>
    <n v="26625"/>
    <m/>
    <n v="1.2999999999999999E-2"/>
    <s v="Descarte"/>
  </r>
  <r>
    <m/>
    <x v="100"/>
    <s v="LEVANTE"/>
    <n v="737"/>
    <x v="737"/>
    <x v="3"/>
    <x v="75"/>
    <n v="5.6"/>
    <n v="1.0699999999999999E-2"/>
    <n v="1.0699999999999999E-2"/>
    <n v="26625"/>
    <m/>
    <n v="1.2999999999999999E-2"/>
    <s v="C"/>
  </r>
  <r>
    <m/>
    <x v="100"/>
    <s v="LEVANTE"/>
    <n v="737"/>
    <x v="737"/>
    <x v="3"/>
    <x v="75"/>
    <n v="5.6"/>
    <n v="1.52E-2"/>
    <n v="1.52E-2"/>
    <n v="26625"/>
    <m/>
    <n v="1.2999999999999999E-2"/>
    <s v="F"/>
  </r>
  <r>
    <m/>
    <x v="94"/>
    <s v="Rp"/>
    <n v="738"/>
    <x v="738"/>
    <x v="3"/>
    <x v="75"/>
    <n v="5.6"/>
    <n v="6.3E-3"/>
    <n v="6.3E-3"/>
    <n v="26626"/>
    <m/>
    <n v="8.9999999999999993E-3"/>
    <s v="Reserva"/>
  </r>
  <r>
    <m/>
    <x v="94"/>
    <s v="Rp"/>
    <n v="738"/>
    <x v="738"/>
    <x v="3"/>
    <x v="75"/>
    <n v="5.6"/>
    <n v="7.7999999999999996E-3"/>
    <n v="7.7999999999999996E-3"/>
    <n v="26626"/>
    <m/>
    <n v="8.9999999999999993E-3"/>
    <s v="A"/>
  </r>
  <r>
    <m/>
    <x v="94"/>
    <s v="Rp"/>
    <n v="738"/>
    <x v="738"/>
    <x v="3"/>
    <x v="75"/>
    <n v="5.6"/>
    <n v="1.0200000000000001E-2"/>
    <n v="1.0200000000000001E-2"/>
    <n v="26626"/>
    <m/>
    <n v="8.9999999999999993E-3"/>
    <s v="B"/>
  </r>
  <r>
    <m/>
    <x v="105"/>
    <s v="DRIFT"/>
    <n v="739"/>
    <x v="739"/>
    <x v="3"/>
    <x v="75"/>
    <n v="5.6"/>
    <n v="4.7999999999999996E-3"/>
    <n v="4.7999999999999996E-3"/>
    <n v="26626"/>
    <m/>
    <n v="1.2E-2"/>
    <s v="Descarte"/>
  </r>
  <r>
    <m/>
    <x v="105"/>
    <s v="DRIFT"/>
    <n v="739"/>
    <x v="739"/>
    <x v="3"/>
    <x v="75"/>
    <n v="5.6"/>
    <n v="1.35E-2"/>
    <n v="1.35E-2"/>
    <n v="26626"/>
    <m/>
    <n v="1.2E-2"/>
    <s v="E"/>
  </r>
  <r>
    <m/>
    <x v="105"/>
    <s v="DRIFT"/>
    <n v="739"/>
    <x v="739"/>
    <x v="3"/>
    <x v="75"/>
    <n v="5.6"/>
    <n v="9.9000000000000008E-3"/>
    <n v="9.9000000000000008E-3"/>
    <n v="26626"/>
    <m/>
    <n v="1.2E-2"/>
    <s v="B"/>
  </r>
  <r>
    <m/>
    <x v="105"/>
    <s v="DRIFT"/>
    <n v="739"/>
    <x v="739"/>
    <x v="3"/>
    <x v="75"/>
    <n v="5.6"/>
    <n v="6.1999999999999998E-3"/>
    <n v="6.1999999999999998E-3"/>
    <n v="26626"/>
    <m/>
    <n v="1.2E-2"/>
    <s v="Reserva"/>
  </r>
  <r>
    <m/>
    <x v="106"/>
    <s v="RT"/>
    <n v="740"/>
    <x v="740"/>
    <x v="6"/>
    <x v="75"/>
    <n v="5.6"/>
    <n v="4.5100000000000001E-2"/>
    <n v="3.6999999999999998E-2"/>
    <n v="26630"/>
    <n v="0.03"/>
    <n v="1.7999999999999999E-2"/>
    <s v="L"/>
  </r>
  <r>
    <m/>
    <x v="106"/>
    <s v="RT"/>
    <n v="740"/>
    <x v="740"/>
    <x v="6"/>
    <x v="75"/>
    <n v="5.6"/>
    <n v="2.2200000000000001E-2"/>
    <n v="2.2200000000000001E-2"/>
    <n v="26630"/>
    <n v="2.2200000000000001E-2"/>
    <n v="1.7999999999999999E-2"/>
    <s v="I"/>
  </r>
  <r>
    <m/>
    <x v="106"/>
    <s v="RT"/>
    <n v="740"/>
    <x v="740"/>
    <x v="6"/>
    <x v="75"/>
    <n v="5.6"/>
    <n v="2.6800000000000001E-2"/>
    <n v="2.6800000000000001E-2"/>
    <n v="26630"/>
    <n v="2.6800000000000001E-2"/>
    <n v="1.7999999999999999E-2"/>
    <s v="K"/>
  </r>
  <r>
    <m/>
    <x v="106"/>
    <s v="RT"/>
    <n v="740"/>
    <x v="740"/>
    <x v="6"/>
    <x v="75"/>
    <n v="5.6"/>
    <n v="1.5699999999999999E-2"/>
    <n v="1.5699999999999999E-2"/>
    <n v="26630"/>
    <n v="1.5699999999999999E-2"/>
    <n v="1.7999999999999999E-2"/>
    <s v="F"/>
  </r>
  <r>
    <m/>
    <x v="45"/>
    <s v="LEVANTE"/>
    <n v="741"/>
    <x v="741"/>
    <x v="6"/>
    <x v="75"/>
    <n v="5.6"/>
    <n v="9.4999999999999998E-3"/>
    <n v="9.4999999999999998E-3"/>
    <n v="26631"/>
    <m/>
    <n v="1.2999999999999999E-2"/>
    <s v="B"/>
  </r>
  <r>
    <m/>
    <x v="45"/>
    <s v="LEVANTE"/>
    <n v="741"/>
    <x v="741"/>
    <x v="6"/>
    <x v="75"/>
    <n v="5.6"/>
    <n v="8.9999999999999993E-3"/>
    <n v="8.9999999999999993E-3"/>
    <n v="26631"/>
    <m/>
    <n v="1.2999999999999999E-2"/>
    <s v="B"/>
  </r>
  <r>
    <m/>
    <x v="45"/>
    <s v="LEVANTE"/>
    <n v="741"/>
    <x v="741"/>
    <x v="6"/>
    <x v="75"/>
    <n v="5.6"/>
    <n v="1.5699999999999999E-2"/>
    <n v="1.5699999999999999E-2"/>
    <n v="26631"/>
    <m/>
    <n v="1.2999999999999999E-2"/>
    <s v="F"/>
  </r>
  <r>
    <m/>
    <x v="45"/>
    <s v="LEVANTE"/>
    <n v="741"/>
    <x v="741"/>
    <x v="6"/>
    <x v="75"/>
    <n v="5.6"/>
    <n v="1.35E-2"/>
    <n v="1.35E-2"/>
    <n v="26631"/>
    <m/>
    <n v="1.2999999999999999E-2"/>
    <s v="E"/>
  </r>
  <r>
    <m/>
    <x v="45"/>
    <s v="LEVANTE"/>
    <n v="741"/>
    <x v="741"/>
    <x v="6"/>
    <x v="75"/>
    <n v="5.6"/>
    <n v="8.8000000000000005E-3"/>
    <n v="8.8000000000000005E-3"/>
    <n v="26631"/>
    <m/>
    <n v="1.2999999999999999E-2"/>
    <s v="A"/>
  </r>
  <r>
    <m/>
    <x v="45"/>
    <s v="LEVANTE"/>
    <n v="741"/>
    <x v="741"/>
    <x v="6"/>
    <x v="75"/>
    <n v="5.6"/>
    <n v="3.2000000000000002E-3"/>
    <n v="3.2000000000000002E-3"/>
    <n v="26631"/>
    <m/>
    <n v="1.2999999999999999E-2"/>
    <s v="Descarte"/>
  </r>
  <r>
    <m/>
    <x v="45"/>
    <s v="LEVANTE"/>
    <n v="741"/>
    <x v="741"/>
    <x v="6"/>
    <x v="75"/>
    <n v="5.6"/>
    <n v="6.7999999999999996E-3"/>
    <n v="6.7999999999999996E-3"/>
    <n v="26631"/>
    <m/>
    <n v="1.2999999999999999E-2"/>
    <s v="Reserva"/>
  </r>
  <r>
    <m/>
    <x v="45"/>
    <s v="LEVANTE"/>
    <n v="741"/>
    <x v="741"/>
    <x v="6"/>
    <x v="75"/>
    <n v="5.6"/>
    <n v="1.3599999999999999E-2"/>
    <n v="1.3599999999999999E-2"/>
    <n v="26631"/>
    <m/>
    <n v="1.2999999999999999E-2"/>
    <s v="E"/>
  </r>
  <r>
    <m/>
    <x v="45"/>
    <s v="LEVANTE"/>
    <n v="741"/>
    <x v="741"/>
    <x v="6"/>
    <x v="75"/>
    <n v="5.6"/>
    <n v="1.04E-2"/>
    <n v="1.04E-2"/>
    <n v="26631"/>
    <m/>
    <n v="1.2999999999999999E-2"/>
    <s v="B"/>
  </r>
  <r>
    <m/>
    <x v="98"/>
    <s v="Rp"/>
    <n v="742"/>
    <x v="742"/>
    <x v="6"/>
    <x v="75"/>
    <n v="5.6"/>
    <n v="2.87E-2"/>
    <n v="2.87E-2"/>
    <n v="26632"/>
    <m/>
    <n v="1.4999999999999999E-2"/>
    <s v="L"/>
  </r>
  <r>
    <m/>
    <x v="98"/>
    <s v="Rp"/>
    <n v="742"/>
    <x v="742"/>
    <x v="6"/>
    <x v="75"/>
    <n v="5.6"/>
    <n v="2.7300000000000001E-2"/>
    <n v="2.7300000000000001E-2"/>
    <n v="26632"/>
    <m/>
    <n v="1.4999999999999999E-2"/>
    <s v="K"/>
  </r>
  <r>
    <m/>
    <x v="98"/>
    <s v="Rp"/>
    <n v="742"/>
    <x v="742"/>
    <x v="6"/>
    <x v="75"/>
    <n v="5.6"/>
    <n v="2.3099999999999999E-2"/>
    <n v="2.3099999999999999E-2"/>
    <n v="26632"/>
    <m/>
    <n v="1.4999999999999999E-2"/>
    <s v="J"/>
  </r>
  <r>
    <m/>
    <x v="98"/>
    <s v="Rp"/>
    <n v="742"/>
    <x v="742"/>
    <x v="6"/>
    <x v="75"/>
    <n v="5.6"/>
    <n v="1.15E-2"/>
    <n v="1.15E-2"/>
    <n v="26632"/>
    <m/>
    <n v="1.4999999999999999E-2"/>
    <s v="C"/>
  </r>
  <r>
    <m/>
    <x v="100"/>
    <s v="LEVANTE"/>
    <n v="743"/>
    <x v="743"/>
    <x v="0"/>
    <x v="76"/>
    <n v="5.6"/>
    <n v="1.8200000000000001E-2"/>
    <n v="1.8200000000000001E-2"/>
    <n v="26633"/>
    <m/>
    <n v="1.7000000000000001E-2"/>
    <s v="G"/>
  </r>
  <r>
    <m/>
    <x v="100"/>
    <s v="LEVANTE"/>
    <n v="743"/>
    <x v="743"/>
    <x v="0"/>
    <x v="76"/>
    <n v="5.6"/>
    <n v="1.61E-2"/>
    <n v="1.61E-2"/>
    <n v="26633"/>
    <m/>
    <n v="1.7000000000000001E-2"/>
    <s v="F"/>
  </r>
  <r>
    <m/>
    <x v="100"/>
    <s v="LEVANTE"/>
    <n v="743"/>
    <x v="743"/>
    <x v="0"/>
    <x v="76"/>
    <n v="5.6"/>
    <n v="2.4799999999999999E-2"/>
    <n v="2.4799999999999999E-2"/>
    <n v="26633"/>
    <m/>
    <n v="1.7000000000000001E-2"/>
    <s v="J"/>
  </r>
  <r>
    <m/>
    <x v="100"/>
    <s v="LEVANTE"/>
    <n v="743"/>
    <x v="743"/>
    <x v="0"/>
    <x v="76"/>
    <n v="5.6"/>
    <n v="1.3100000000000001E-2"/>
    <n v="1.3100000000000001E-2"/>
    <n v="26633"/>
    <m/>
    <n v="1.7000000000000001E-2"/>
    <s v="D"/>
  </r>
  <r>
    <m/>
    <x v="100"/>
    <s v="LEVANTE"/>
    <n v="743"/>
    <x v="743"/>
    <x v="0"/>
    <x v="76"/>
    <n v="5.6"/>
    <n v="8.3999999999999995E-3"/>
    <n v="8.3999999999999995E-3"/>
    <n v="26633"/>
    <m/>
    <n v="1.7000000000000001E-2"/>
    <s v="A"/>
  </r>
  <r>
    <m/>
    <x v="100"/>
    <s v="LEVANTE"/>
    <n v="743"/>
    <x v="743"/>
    <x v="0"/>
    <x v="76"/>
    <n v="5.6"/>
    <n v="1.41E-2"/>
    <n v="1.41E-2"/>
    <n v="26633"/>
    <m/>
    <n v="1.7000000000000001E-2"/>
    <s v="E"/>
  </r>
  <r>
    <m/>
    <x v="98"/>
    <s v="Rp"/>
    <n v="744"/>
    <x v="744"/>
    <x v="0"/>
    <x v="76"/>
    <n v="5.6"/>
    <n v="1.6199999999999999E-2"/>
    <n v="1.6199999999999999E-2"/>
    <n v="26635"/>
    <m/>
    <n v="1.4999999999999999E-2"/>
    <s v="F"/>
  </r>
  <r>
    <m/>
    <x v="98"/>
    <s v="Rp"/>
    <n v="744"/>
    <x v="744"/>
    <x v="0"/>
    <x v="76"/>
    <n v="5.6"/>
    <n v="1.3599999999999999E-2"/>
    <n v="1.3599999999999999E-2"/>
    <n v="26635"/>
    <m/>
    <n v="1.4999999999999999E-2"/>
    <s v="E"/>
  </r>
  <r>
    <m/>
    <x v="98"/>
    <s v="Rp"/>
    <n v="744"/>
    <x v="744"/>
    <x v="0"/>
    <x v="76"/>
    <n v="5.6"/>
    <n v="1.11E-2"/>
    <n v="1.11E-2"/>
    <n v="26635"/>
    <m/>
    <n v="1.4999999999999999E-2"/>
    <s v="C"/>
  </r>
  <r>
    <m/>
    <x v="98"/>
    <s v="Rp"/>
    <n v="744"/>
    <x v="744"/>
    <x v="0"/>
    <x v="76"/>
    <n v="5.6"/>
    <n v="1.9699999999999999E-2"/>
    <n v="1.9699999999999999E-2"/>
    <n v="26635"/>
    <m/>
    <n v="1.4999999999999999E-2"/>
    <s v="H"/>
  </r>
  <r>
    <m/>
    <x v="106"/>
    <s v="RT"/>
    <n v="745"/>
    <x v="745"/>
    <x v="0"/>
    <x v="76"/>
    <n v="5.6"/>
    <n v="1.2500000000000001E-2"/>
    <n v="1.2500000000000001E-2"/>
    <n v="26635"/>
    <n v="1.2500000000000001E-2"/>
    <n v="1.2999999999999999E-2"/>
    <s v="D"/>
  </r>
  <r>
    <m/>
    <x v="106"/>
    <s v="RT"/>
    <n v="745"/>
    <x v="745"/>
    <x v="0"/>
    <x v="76"/>
    <n v="5.6"/>
    <n v="2.3900000000000001E-2"/>
    <n v="2.3900000000000001E-2"/>
    <n v="26635"/>
    <n v="2.3900000000000001E-2"/>
    <n v="1.2999999999999999E-2"/>
    <s v="J"/>
  </r>
  <r>
    <m/>
    <x v="106"/>
    <s v="RT"/>
    <n v="745"/>
    <x v="745"/>
    <x v="0"/>
    <x v="76"/>
    <n v="5.6"/>
    <n v="1.5599999999999999E-2"/>
    <n v="1.5599999999999999E-2"/>
    <n v="26635"/>
    <n v="1.5599999999999999E-2"/>
    <n v="1.2999999999999999E-2"/>
    <s v="F"/>
  </r>
  <r>
    <m/>
    <x v="106"/>
    <s v="RT"/>
    <n v="745"/>
    <x v="745"/>
    <x v="0"/>
    <x v="76"/>
    <n v="5.6"/>
    <n v="1.5100000000000001E-2"/>
    <n v="1.5100000000000001E-2"/>
    <n v="26635"/>
    <n v="1.5100000000000001E-2"/>
    <n v="1.2999999999999999E-2"/>
    <s v="F"/>
  </r>
  <r>
    <m/>
    <x v="106"/>
    <s v="RT"/>
    <n v="745"/>
    <x v="745"/>
    <x v="0"/>
    <x v="76"/>
    <n v="5.6"/>
    <n v="3.0200000000000001E-2"/>
    <n v="3.0200000000000001E-2"/>
    <n v="26635"/>
    <n v="0.03"/>
    <n v="1.2999999999999999E-2"/>
    <s v="L"/>
  </r>
  <r>
    <m/>
    <x v="45"/>
    <s v="LEVANTE"/>
    <n v="746"/>
    <x v="746"/>
    <x v="0"/>
    <x v="76"/>
    <n v="5.6"/>
    <n v="7.9000000000000008E-3"/>
    <n v="7.9000000000000008E-3"/>
    <n v="26634"/>
    <m/>
    <n v="1.2999999999999999E-2"/>
    <s v="A"/>
  </r>
  <r>
    <m/>
    <x v="45"/>
    <s v="LEVANTE"/>
    <n v="746"/>
    <x v="746"/>
    <x v="0"/>
    <x v="76"/>
    <n v="5.6"/>
    <n v="4.3E-3"/>
    <n v="4.3E-3"/>
    <n v="26634"/>
    <m/>
    <n v="1.2999999999999999E-2"/>
    <s v="Descarte"/>
  </r>
  <r>
    <m/>
    <x v="45"/>
    <s v="LEVANTE"/>
    <n v="746"/>
    <x v="746"/>
    <x v="0"/>
    <x v="76"/>
    <n v="5.6"/>
    <n v="5.8999999999999999E-3"/>
    <n v="5.8999999999999999E-3"/>
    <n v="26634"/>
    <m/>
    <n v="1.2999999999999999E-2"/>
    <s v="Descarte"/>
  </r>
  <r>
    <m/>
    <x v="45"/>
    <s v="LEVANTE"/>
    <n v="746"/>
    <x v="746"/>
    <x v="0"/>
    <x v="76"/>
    <n v="5.6"/>
    <n v="1.2E-2"/>
    <n v="1.2E-2"/>
    <n v="26634"/>
    <m/>
    <n v="1.2999999999999999E-2"/>
    <s v="D"/>
  </r>
  <r>
    <m/>
    <x v="45"/>
    <s v="LEVANTE"/>
    <n v="746"/>
    <x v="746"/>
    <x v="0"/>
    <x v="76"/>
    <n v="5.6"/>
    <n v="5.7999999999999996E-3"/>
    <n v="5.7999999999999996E-3"/>
    <n v="26634"/>
    <m/>
    <n v="1.2999999999999999E-2"/>
    <s v="Descarte"/>
  </r>
  <r>
    <m/>
    <x v="45"/>
    <s v="LEVANTE"/>
    <n v="746"/>
    <x v="746"/>
    <x v="0"/>
    <x v="76"/>
    <n v="5.6"/>
    <n v="1.2200000000000001E-2"/>
    <n v="1.2200000000000001E-2"/>
    <n v="26634"/>
    <m/>
    <n v="1.2999999999999999E-2"/>
    <s v="D"/>
  </r>
  <r>
    <m/>
    <x v="45"/>
    <s v="LEVANTE"/>
    <n v="746"/>
    <x v="746"/>
    <x v="0"/>
    <x v="76"/>
    <n v="5.6"/>
    <n v="5.3E-3"/>
    <n v="5.3E-3"/>
    <n v="26634"/>
    <m/>
    <n v="1.2999999999999999E-2"/>
    <s v="Descarte"/>
  </r>
  <r>
    <m/>
    <x v="45"/>
    <s v="LEVANTE"/>
    <n v="746"/>
    <x v="746"/>
    <x v="0"/>
    <x v="76"/>
    <n v="5.6"/>
    <n v="8.8999999999999999E-3"/>
    <n v="8.8999999999999999E-3"/>
    <n v="26634"/>
    <m/>
    <n v="1.2999999999999999E-2"/>
    <s v="A"/>
  </r>
  <r>
    <m/>
    <x v="105"/>
    <s v="DRIFT"/>
    <n v="747"/>
    <x v="747"/>
    <x v="3"/>
    <x v="76"/>
    <n v="5.6"/>
    <n v="2.1499999999999998E-2"/>
    <n v="2.1499999999999998E-2"/>
    <n v="26636"/>
    <m/>
    <n v="1.4E-2"/>
    <s v="I"/>
  </r>
  <r>
    <m/>
    <x v="105"/>
    <s v="DRIFT"/>
    <n v="747"/>
    <x v="747"/>
    <x v="3"/>
    <x v="76"/>
    <n v="5.6"/>
    <n v="1.2500000000000001E-2"/>
    <n v="1.2500000000000001E-2"/>
    <n v="26636"/>
    <m/>
    <n v="1.4E-2"/>
    <s v="D"/>
  </r>
  <r>
    <m/>
    <x v="105"/>
    <s v="DRIFT"/>
    <n v="747"/>
    <x v="747"/>
    <x v="3"/>
    <x v="76"/>
    <n v="5.6"/>
    <n v="1.77E-2"/>
    <n v="1.77E-2"/>
    <n v="26636"/>
    <m/>
    <n v="1.4E-2"/>
    <s v="G"/>
  </r>
  <r>
    <m/>
    <x v="105"/>
    <s v="DRIFT"/>
    <n v="747"/>
    <x v="747"/>
    <x v="3"/>
    <x v="76"/>
    <n v="5.6"/>
    <n v="2.0299999999999999E-2"/>
    <n v="2.0299999999999999E-2"/>
    <n v="26636"/>
    <m/>
    <n v="1.4E-2"/>
    <s v="H"/>
  </r>
  <r>
    <m/>
    <x v="105"/>
    <s v="DRIFT"/>
    <n v="747"/>
    <x v="747"/>
    <x v="3"/>
    <x v="76"/>
    <n v="5.6"/>
    <n v="1.04E-2"/>
    <n v="1.04E-2"/>
    <n v="26636"/>
    <m/>
    <n v="1.4E-2"/>
    <s v="B"/>
  </r>
  <r>
    <m/>
    <x v="100"/>
    <s v="LEVANTE"/>
    <n v="748"/>
    <x v="748"/>
    <x v="3"/>
    <x v="76"/>
    <n v="5.6"/>
    <n v="8.5000000000000006E-3"/>
    <n v="8.5000000000000006E-3"/>
    <n v="26637"/>
    <m/>
    <n v="0.01"/>
    <s v="A"/>
  </r>
  <r>
    <m/>
    <x v="100"/>
    <s v="LEVANTE"/>
    <n v="748"/>
    <x v="748"/>
    <x v="3"/>
    <x v="76"/>
    <n v="5.6"/>
    <n v="9.4999999999999998E-3"/>
    <n v="9.4999999999999998E-3"/>
    <n v="26637"/>
    <m/>
    <n v="0.01"/>
    <s v="B"/>
  </r>
  <r>
    <m/>
    <x v="100"/>
    <s v="LEVANTE"/>
    <n v="748"/>
    <x v="748"/>
    <x v="3"/>
    <x v="76"/>
    <n v="5.6"/>
    <n v="1.46E-2"/>
    <n v="1.46E-2"/>
    <n v="26637"/>
    <m/>
    <n v="0.01"/>
    <s v="E"/>
  </r>
  <r>
    <m/>
    <x v="98"/>
    <s v="Rp"/>
    <n v="749"/>
    <x v="749"/>
    <x v="3"/>
    <x v="76"/>
    <n v="5.6"/>
    <n v="1.7100000000000001E-2"/>
    <n v="1.7100000000000001E-2"/>
    <n v="26637"/>
    <m/>
    <n v="1.2E-2"/>
    <s v="F"/>
  </r>
  <r>
    <m/>
    <x v="98"/>
    <s v="Rp"/>
    <n v="749"/>
    <x v="749"/>
    <x v="3"/>
    <x v="76"/>
    <n v="5.6"/>
    <n v="1.35E-2"/>
    <n v="1.35E-2"/>
    <n v="26637"/>
    <m/>
    <n v="1.2E-2"/>
    <s v="E"/>
  </r>
  <r>
    <m/>
    <x v="98"/>
    <s v="Rp"/>
    <n v="749"/>
    <x v="749"/>
    <x v="3"/>
    <x v="76"/>
    <n v="5.6"/>
    <n v="1.3100000000000001E-2"/>
    <n v="1.3100000000000001E-2"/>
    <n v="26637"/>
    <m/>
    <n v="1.2E-2"/>
    <s v="D"/>
  </r>
  <r>
    <m/>
    <x v="98"/>
    <s v="Rp"/>
    <n v="749"/>
    <x v="749"/>
    <x v="3"/>
    <x v="76"/>
    <n v="5.6"/>
    <n v="1.41E-2"/>
    <n v="1.41E-2"/>
    <n v="26637"/>
    <m/>
    <n v="1.2E-2"/>
    <s v="E"/>
  </r>
  <r>
    <m/>
    <x v="45"/>
    <s v="LEVANTE"/>
    <n v="750"/>
    <x v="750"/>
    <x v="3"/>
    <x v="76"/>
    <n v="5.6"/>
    <n v="9.9000000000000008E-3"/>
    <n v="9.9000000000000008E-3"/>
    <n v="26638"/>
    <m/>
    <n v="1.2E-2"/>
    <s v="B"/>
  </r>
  <r>
    <m/>
    <x v="45"/>
    <s v="LEVANTE"/>
    <n v="750"/>
    <x v="750"/>
    <x v="3"/>
    <x v="76"/>
    <n v="5.6"/>
    <n v="8.5000000000000006E-3"/>
    <n v="8.5000000000000006E-3"/>
    <n v="26638"/>
    <m/>
    <n v="1.2E-2"/>
    <s v="A"/>
  </r>
  <r>
    <m/>
    <x v="45"/>
    <s v="LEVANTE"/>
    <n v="750"/>
    <x v="750"/>
    <x v="3"/>
    <x v="76"/>
    <n v="5.6"/>
    <n v="1.35E-2"/>
    <n v="1.35E-2"/>
    <n v="26638"/>
    <m/>
    <n v="1.2E-2"/>
    <s v="E"/>
  </r>
  <r>
    <m/>
    <x v="45"/>
    <s v="LEVANTE"/>
    <n v="750"/>
    <x v="750"/>
    <x v="3"/>
    <x v="76"/>
    <n v="5.6"/>
    <n v="1.21E-2"/>
    <n v="1.21E-2"/>
    <n v="26638"/>
    <m/>
    <n v="1.2E-2"/>
    <s v="D"/>
  </r>
  <r>
    <m/>
    <x v="45"/>
    <s v="LEVANTE"/>
    <n v="750"/>
    <x v="750"/>
    <x v="3"/>
    <x v="76"/>
    <n v="5.6"/>
    <n v="1.72E-2"/>
    <n v="1.72E-2"/>
    <n v="26638"/>
    <m/>
    <n v="1.2E-2"/>
    <s v="F"/>
  </r>
  <r>
    <m/>
    <x v="45"/>
    <s v="LEVANTE"/>
    <n v="750"/>
    <x v="750"/>
    <x v="3"/>
    <x v="76"/>
    <n v="5.6"/>
    <n v="1.41E-2"/>
    <n v="1.41E-2"/>
    <n v="26638"/>
    <m/>
    <n v="1.2E-2"/>
    <s v="E"/>
  </r>
  <r>
    <m/>
    <x v="95"/>
    <s v="REC"/>
    <n v="751"/>
    <x v="751"/>
    <x v="6"/>
    <x v="76"/>
    <n v="5.6"/>
    <n v="1.8200000000000001E-2"/>
    <n v="1.8200000000000001E-2"/>
    <n v="26640"/>
    <m/>
    <n v="2.1000000000000001E-2"/>
    <s v="G"/>
  </r>
  <r>
    <m/>
    <x v="95"/>
    <s v="REC"/>
    <n v="751"/>
    <x v="751"/>
    <x v="6"/>
    <x v="76"/>
    <n v="5.6"/>
    <n v="1.8700000000000001E-2"/>
    <n v="1.8700000000000001E-2"/>
    <n v="26640"/>
    <m/>
    <n v="2.1000000000000001E-2"/>
    <s v="G"/>
  </r>
  <r>
    <m/>
    <x v="95"/>
    <s v="REC"/>
    <n v="751"/>
    <x v="751"/>
    <x v="6"/>
    <x v="76"/>
    <n v="5.6"/>
    <n v="1.77E-2"/>
    <n v="1.77E-2"/>
    <n v="26640"/>
    <m/>
    <n v="2.1000000000000001E-2"/>
    <s v="G"/>
  </r>
  <r>
    <m/>
    <x v="106"/>
    <s v="RT"/>
    <n v="752"/>
    <x v="752"/>
    <x v="6"/>
    <x v="76"/>
    <n v="5.6"/>
    <n v="2.46E-2"/>
    <n v="2.46E-2"/>
    <n v="26641"/>
    <n v="2.46E-2"/>
    <n v="1.4E-2"/>
    <s v="J"/>
  </r>
  <r>
    <m/>
    <x v="106"/>
    <s v="RT"/>
    <n v="752"/>
    <x v="752"/>
    <x v="6"/>
    <x v="76"/>
    <n v="5.6"/>
    <n v="2.6200000000000001E-2"/>
    <n v="2.6200000000000001E-2"/>
    <n v="26641"/>
    <n v="2.6200000000000001E-2"/>
    <n v="1.4E-2"/>
    <s v="K"/>
  </r>
  <r>
    <m/>
    <x v="106"/>
    <s v="RT"/>
    <n v="752"/>
    <x v="752"/>
    <x v="6"/>
    <x v="76"/>
    <n v="5.6"/>
    <n v="2.4299999999999999E-2"/>
    <n v="2.4299999999999999E-2"/>
    <n v="26641"/>
    <n v="2.4299999999999999E-2"/>
    <n v="1.4E-2"/>
    <s v="J"/>
  </r>
  <r>
    <m/>
    <x v="106"/>
    <s v="RT"/>
    <n v="752"/>
    <x v="752"/>
    <x v="6"/>
    <x v="76"/>
    <n v="5.6"/>
    <n v="4.2500000000000003E-2"/>
    <n v="3.6999999999999998E-2"/>
    <n v="26641"/>
    <n v="0.03"/>
    <n v="1.4E-2"/>
    <s v="L"/>
  </r>
  <r>
    <m/>
    <x v="106"/>
    <s v="RT"/>
    <n v="752"/>
    <x v="752"/>
    <x v="6"/>
    <x v="76"/>
    <n v="5.6"/>
    <n v="3.4000000000000002E-2"/>
    <n v="3.4000000000000002E-2"/>
    <n v="26641"/>
    <n v="0.03"/>
    <n v="1.4E-2"/>
    <s v="L"/>
  </r>
  <r>
    <m/>
    <x v="106"/>
    <s v="RT"/>
    <n v="752"/>
    <x v="752"/>
    <x v="6"/>
    <x v="76"/>
    <n v="5.6"/>
    <n v="2.4799999999999999E-2"/>
    <n v="2.4799999999999999E-2"/>
    <n v="26641"/>
    <n v="2.4799999999999999E-2"/>
    <n v="1.4E-2"/>
    <s v="J"/>
  </r>
  <r>
    <m/>
    <x v="106"/>
    <s v="RT"/>
    <n v="752"/>
    <x v="752"/>
    <x v="6"/>
    <x v="76"/>
    <n v="5.6"/>
    <n v="4.2900000000000001E-2"/>
    <n v="3.6999999999999998E-2"/>
    <n v="26641"/>
    <n v="0.03"/>
    <n v="1.4E-2"/>
    <s v="L"/>
  </r>
  <r>
    <m/>
    <x v="106"/>
    <s v="RT"/>
    <n v="752"/>
    <x v="752"/>
    <x v="6"/>
    <x v="76"/>
    <n v="5.6"/>
    <n v="0.03"/>
    <n v="0.03"/>
    <n v="26641"/>
    <n v="0.03"/>
    <n v="1.4E-2"/>
    <s v="L"/>
  </r>
  <r>
    <m/>
    <x v="106"/>
    <s v="RT"/>
    <n v="752"/>
    <x v="752"/>
    <x v="6"/>
    <x v="76"/>
    <n v="5.6"/>
    <n v="2.4299999999999999E-2"/>
    <n v="2.4299999999999999E-2"/>
    <n v="26641"/>
    <n v="2.4299999999999999E-2"/>
    <n v="1.4E-2"/>
    <s v="J"/>
  </r>
  <r>
    <m/>
    <x v="106"/>
    <s v="RT"/>
    <n v="752"/>
    <x v="752"/>
    <x v="6"/>
    <x v="76"/>
    <n v="5.6"/>
    <n v="1.8700000000000001E-2"/>
    <n v="1.8700000000000001E-2"/>
    <n v="26641"/>
    <n v="1.8700000000000001E-2"/>
    <n v="1.4E-2"/>
    <s v="G"/>
  </r>
  <r>
    <m/>
    <x v="98"/>
    <s v="Rp"/>
    <n v="753"/>
    <x v="753"/>
    <x v="6"/>
    <x v="76"/>
    <n v="5.6"/>
    <n v="1.6500000000000001E-2"/>
    <n v="1.6500000000000001E-2"/>
    <n v="26642"/>
    <m/>
    <n v="1.7000000000000001E-2"/>
    <s v="F"/>
  </r>
  <r>
    <m/>
    <x v="98"/>
    <s v="Rp"/>
    <n v="753"/>
    <x v="753"/>
    <x v="6"/>
    <x v="76"/>
    <n v="5.6"/>
    <n v="2.93E-2"/>
    <n v="2.93E-2"/>
    <n v="26642"/>
    <m/>
    <n v="1.7000000000000001E-2"/>
    <s v="L"/>
  </r>
  <r>
    <m/>
    <x v="98"/>
    <s v="Rp"/>
    <n v="753"/>
    <x v="753"/>
    <x v="6"/>
    <x v="76"/>
    <n v="5.6"/>
    <n v="2.98E-2"/>
    <n v="2.98E-2"/>
    <n v="26642"/>
    <m/>
    <n v="1.7000000000000001E-2"/>
    <s v="L"/>
  </r>
  <r>
    <m/>
    <x v="98"/>
    <s v="Rp"/>
    <n v="754"/>
    <x v="754"/>
    <x v="0"/>
    <x v="77"/>
    <n v="5.6"/>
    <n v="3.1899999999999998E-2"/>
    <n v="3.1899999999999998E-2"/>
    <n v="26643"/>
    <n v="0.03"/>
    <n v="1.4999999999999999E-2"/>
    <s v="L"/>
  </r>
  <r>
    <m/>
    <x v="98"/>
    <s v="Rp"/>
    <n v="754"/>
    <x v="754"/>
    <x v="0"/>
    <x v="77"/>
    <n v="5.6"/>
    <n v="2.23E-2"/>
    <n v="2.23E-2"/>
    <n v="26643"/>
    <n v="2.23E-2"/>
    <n v="1.4999999999999999E-2"/>
    <s v="I"/>
  </r>
  <r>
    <m/>
    <x v="98"/>
    <s v="Rp"/>
    <n v="754"/>
    <x v="754"/>
    <x v="0"/>
    <x v="77"/>
    <n v="5.6"/>
    <n v="1.7600000000000001E-2"/>
    <n v="1.7600000000000001E-2"/>
    <n v="26643"/>
    <n v="1.7600000000000001E-2"/>
    <n v="1.4999999999999999E-2"/>
    <s v="G"/>
  </r>
  <r>
    <m/>
    <x v="98"/>
    <s v="Rp"/>
    <n v="754"/>
    <x v="754"/>
    <x v="0"/>
    <x v="77"/>
    <n v="5.6"/>
    <n v="2.4799999999999999E-2"/>
    <n v="2.4799999999999999E-2"/>
    <n v="26643"/>
    <n v="2.4799999999999999E-2"/>
    <n v="1.4999999999999999E-2"/>
    <s v="J"/>
  </r>
  <r>
    <m/>
    <x v="98"/>
    <s v="Rp"/>
    <n v="754"/>
    <x v="754"/>
    <x v="0"/>
    <x v="77"/>
    <n v="5.6"/>
    <n v="1.77E-2"/>
    <n v="1.77E-2"/>
    <n v="26643"/>
    <n v="1.77E-2"/>
    <n v="1.4999999999999999E-2"/>
    <s v="G"/>
  </r>
  <r>
    <m/>
    <x v="98"/>
    <s v="Rp"/>
    <n v="754"/>
    <x v="754"/>
    <x v="0"/>
    <x v="77"/>
    <n v="5.6"/>
    <n v="1.72E-2"/>
    <n v="1.72E-2"/>
    <n v="26643"/>
    <n v="1.72E-2"/>
    <n v="1.4999999999999999E-2"/>
    <s v="F"/>
  </r>
  <r>
    <m/>
    <x v="98"/>
    <s v="Rp"/>
    <n v="754"/>
    <x v="754"/>
    <x v="0"/>
    <x v="77"/>
    <n v="5.6"/>
    <n v="1.9199999999999998E-2"/>
    <n v="1.9199999999999998E-2"/>
    <n v="26643"/>
    <n v="1.9199999999999998E-2"/>
    <n v="1.4999999999999999E-2"/>
    <s v="H"/>
  </r>
  <r>
    <m/>
    <x v="98"/>
    <s v="Rp"/>
    <n v="754"/>
    <x v="754"/>
    <x v="0"/>
    <x v="77"/>
    <n v="5.6"/>
    <n v="1.2500000000000001E-2"/>
    <n v="1.2500000000000001E-2"/>
    <n v="26643"/>
    <n v="1.2500000000000001E-2"/>
    <n v="1.4999999999999999E-2"/>
    <s v="D"/>
  </r>
  <r>
    <m/>
    <x v="100"/>
    <s v="LEVANTE"/>
    <n v="755"/>
    <x v="755"/>
    <x v="0"/>
    <x v="77"/>
    <n v="5.6"/>
    <n v="1.14E-2"/>
    <n v="1.14E-2"/>
    <n v="26644"/>
    <m/>
    <n v="1.4E-2"/>
    <s v="C"/>
  </r>
  <r>
    <m/>
    <x v="100"/>
    <s v="LEVANTE"/>
    <n v="755"/>
    <x v="755"/>
    <x v="0"/>
    <x v="77"/>
    <n v="5.6"/>
    <n v="1.35E-2"/>
    <n v="1.35E-2"/>
    <n v="26644"/>
    <m/>
    <n v="1.4E-2"/>
    <s v="E"/>
  </r>
  <r>
    <m/>
    <x v="100"/>
    <s v="LEVANTE"/>
    <n v="755"/>
    <x v="755"/>
    <x v="0"/>
    <x v="77"/>
    <n v="5.6"/>
    <n v="1.9800000000000002E-2"/>
    <n v="1.9800000000000002E-2"/>
    <n v="26644"/>
    <m/>
    <n v="1.4E-2"/>
    <s v="H"/>
  </r>
  <r>
    <m/>
    <x v="100"/>
    <s v="LEVANTE"/>
    <n v="755"/>
    <x v="755"/>
    <x v="0"/>
    <x v="77"/>
    <n v="5.6"/>
    <n v="1.77E-2"/>
    <n v="1.77E-2"/>
    <n v="26644"/>
    <m/>
    <n v="1.4E-2"/>
    <s v="G"/>
  </r>
  <r>
    <m/>
    <x v="100"/>
    <s v="LEVANTE"/>
    <n v="755"/>
    <x v="755"/>
    <x v="0"/>
    <x v="77"/>
    <n v="5.6"/>
    <n v="1.8100000000000002E-2"/>
    <n v="1.8100000000000002E-2"/>
    <n v="26644"/>
    <m/>
    <n v="1.4E-2"/>
    <s v="G"/>
  </r>
  <r>
    <m/>
    <x v="100"/>
    <s v="LEVANTE"/>
    <n v="755"/>
    <x v="755"/>
    <x v="0"/>
    <x v="77"/>
    <n v="5.6"/>
    <n v="1.2500000000000001E-2"/>
    <n v="1.2500000000000001E-2"/>
    <n v="26644"/>
    <m/>
    <n v="1.4E-2"/>
    <s v="D"/>
  </r>
  <r>
    <m/>
    <x v="98"/>
    <s v="Rp"/>
    <n v="756"/>
    <x v="756"/>
    <x v="3"/>
    <x v="77"/>
    <n v="5.6"/>
    <n v="1.61E-2"/>
    <n v="1.61E-2"/>
    <n v="26646"/>
    <m/>
    <n v="1.9E-2"/>
    <s v="F"/>
  </r>
  <r>
    <m/>
    <x v="98"/>
    <s v="Rp"/>
    <n v="756"/>
    <x v="756"/>
    <x v="3"/>
    <x v="77"/>
    <n v="5.6"/>
    <n v="1.4E-2"/>
    <n v="1.4E-2"/>
    <n v="26646"/>
    <m/>
    <n v="1.9E-2"/>
    <s v="E"/>
  </r>
  <r>
    <m/>
    <x v="98"/>
    <s v="Rp"/>
    <n v="756"/>
    <x v="756"/>
    <x v="3"/>
    <x v="77"/>
    <n v="5.6"/>
    <n v="1.78E-2"/>
    <n v="1.78E-2"/>
    <n v="26646"/>
    <m/>
    <n v="1.9E-2"/>
    <s v="G"/>
  </r>
  <r>
    <m/>
    <x v="98"/>
    <s v="Rp"/>
    <n v="756"/>
    <x v="756"/>
    <x v="3"/>
    <x v="77"/>
    <n v="5.6"/>
    <n v="1.6299999999999999E-2"/>
    <n v="1.6299999999999999E-2"/>
    <n v="26646"/>
    <m/>
    <n v="1.9E-2"/>
    <s v="F"/>
  </r>
  <r>
    <m/>
    <x v="98"/>
    <s v="Rp"/>
    <n v="756"/>
    <x v="756"/>
    <x v="3"/>
    <x v="77"/>
    <n v="5.6"/>
    <n v="1.9800000000000002E-2"/>
    <n v="1.9800000000000002E-2"/>
    <n v="26646"/>
    <m/>
    <n v="1.9E-2"/>
    <s v="H"/>
  </r>
  <r>
    <m/>
    <x v="98"/>
    <s v="Rp"/>
    <n v="756"/>
    <x v="756"/>
    <x v="3"/>
    <x v="77"/>
    <n v="5.6"/>
    <n v="1.9E-2"/>
    <n v="1.9E-2"/>
    <n v="26646"/>
    <m/>
    <n v="1.9E-2"/>
    <s v="H"/>
  </r>
  <r>
    <m/>
    <x v="106"/>
    <s v="RT"/>
    <n v="757"/>
    <x v="757"/>
    <x v="3"/>
    <x v="77"/>
    <n v="5.6"/>
    <n v="1.9400000000000001E-2"/>
    <n v="1.9400000000000001E-2"/>
    <n v="26648"/>
    <m/>
    <n v="1.4999999999999999E-2"/>
    <s v="H"/>
  </r>
  <r>
    <m/>
    <x v="106"/>
    <s v="RT"/>
    <n v="757"/>
    <x v="757"/>
    <x v="3"/>
    <x v="77"/>
    <n v="5.6"/>
    <n v="1.7000000000000001E-2"/>
    <n v="1.7000000000000001E-2"/>
    <n v="26648"/>
    <m/>
    <n v="1.4999999999999999E-2"/>
    <s v="F"/>
  </r>
  <r>
    <m/>
    <x v="106"/>
    <s v="RT"/>
    <n v="757"/>
    <x v="757"/>
    <x v="3"/>
    <x v="77"/>
    <n v="5.6"/>
    <n v="2.01E-2"/>
    <n v="2.01E-2"/>
    <n v="26648"/>
    <m/>
    <n v="1.4999999999999999E-2"/>
    <s v="H"/>
  </r>
  <r>
    <m/>
    <x v="106"/>
    <s v="RT"/>
    <n v="757"/>
    <x v="757"/>
    <x v="3"/>
    <x v="77"/>
    <n v="5.6"/>
    <n v="2.2200000000000001E-2"/>
    <n v="2.2200000000000001E-2"/>
    <n v="26648"/>
    <m/>
    <n v="1.4999999999999999E-2"/>
    <s v="I"/>
  </r>
  <r>
    <m/>
    <x v="106"/>
    <s v="RT"/>
    <n v="757"/>
    <x v="757"/>
    <x v="3"/>
    <x v="77"/>
    <n v="5.6"/>
    <n v="1.72E-2"/>
    <n v="1.72E-2"/>
    <n v="26648"/>
    <m/>
    <n v="1.4999999999999999E-2"/>
    <s v="F"/>
  </r>
  <r>
    <m/>
    <x v="106"/>
    <s v="RT"/>
    <n v="757"/>
    <x v="757"/>
    <x v="3"/>
    <x v="77"/>
    <n v="5.6"/>
    <n v="2.46E-2"/>
    <n v="2.46E-2"/>
    <n v="26648"/>
    <m/>
    <n v="1.4999999999999999E-2"/>
    <s v="J"/>
  </r>
  <r>
    <m/>
    <x v="100"/>
    <s v="LEVANTE"/>
    <n v="758"/>
    <x v="758"/>
    <x v="3"/>
    <x v="77"/>
    <n v="5.6"/>
    <n v="1.35E-2"/>
    <n v="1.35E-2"/>
    <n v="26647"/>
    <m/>
    <n v="1.55E-2"/>
    <s v="E"/>
  </r>
  <r>
    <m/>
    <x v="100"/>
    <s v="LEVANTE"/>
    <n v="758"/>
    <x v="758"/>
    <x v="3"/>
    <x v="77"/>
    <n v="5.6"/>
    <n v="1.4999999999999999E-2"/>
    <n v="1.4999999999999999E-2"/>
    <n v="26647"/>
    <m/>
    <n v="1.55E-2"/>
    <s v="F"/>
  </r>
  <r>
    <m/>
    <x v="100"/>
    <s v="LEVANTE"/>
    <n v="758"/>
    <x v="758"/>
    <x v="3"/>
    <x v="77"/>
    <n v="5.6"/>
    <n v="1.32E-2"/>
    <n v="1.32E-2"/>
    <n v="26647"/>
    <m/>
    <n v="1.55E-2"/>
    <s v="D"/>
  </r>
  <r>
    <m/>
    <x v="100"/>
    <s v="LEVANTE"/>
    <n v="758"/>
    <x v="758"/>
    <x v="3"/>
    <x v="77"/>
    <n v="5.6"/>
    <n v="1.6400000000000001E-2"/>
    <n v="1.6400000000000001E-2"/>
    <n v="26647"/>
    <m/>
    <n v="1.55E-2"/>
    <s v="F"/>
  </r>
  <r>
    <m/>
    <x v="100"/>
    <s v="LEVANTE"/>
    <n v="758"/>
    <x v="758"/>
    <x v="3"/>
    <x v="77"/>
    <n v="5.6"/>
    <n v="1.2E-2"/>
    <n v="1.2E-2"/>
    <n v="26647"/>
    <m/>
    <n v="1.55E-2"/>
    <s v="D"/>
  </r>
  <r>
    <m/>
    <x v="100"/>
    <s v="LEVANTE"/>
    <n v="758"/>
    <x v="758"/>
    <x v="3"/>
    <x v="77"/>
    <n v="5.6"/>
    <n v="1.4E-2"/>
    <n v="1.4E-2"/>
    <n v="26647"/>
    <m/>
    <n v="1.55E-2"/>
    <s v="E"/>
  </r>
  <r>
    <m/>
    <x v="98"/>
    <s v="Rp"/>
    <n v="759"/>
    <x v="759"/>
    <x v="6"/>
    <x v="77"/>
    <n v="5.6"/>
    <n v="1.7299999999999999E-2"/>
    <n v="1.7299999999999999E-2"/>
    <n v="26653"/>
    <n v="1.7299999999999999E-2"/>
    <n v="0.01"/>
    <s v="F"/>
  </r>
  <r>
    <m/>
    <x v="98"/>
    <s v="Rp"/>
    <n v="759"/>
    <x v="759"/>
    <x v="6"/>
    <x v="77"/>
    <n v="5.6"/>
    <n v="3.7100000000000001E-2"/>
    <n v="3.6999999999999998E-2"/>
    <n v="26653"/>
    <n v="0.03"/>
    <n v="0.01"/>
    <s v="L"/>
  </r>
  <r>
    <m/>
    <x v="98"/>
    <s v="Rp"/>
    <n v="759"/>
    <x v="759"/>
    <x v="6"/>
    <x v="77"/>
    <n v="5.6"/>
    <n v="1.5299999999999999E-2"/>
    <n v="1.5299999999999999E-2"/>
    <n v="26653"/>
    <n v="1.5299999999999999E-2"/>
    <n v="0.01"/>
    <s v="F"/>
  </r>
  <r>
    <m/>
    <x v="107"/>
    <s v="DQ"/>
    <n v="760"/>
    <x v="760"/>
    <x v="6"/>
    <x v="77"/>
    <n v="5.6"/>
    <n v="1.7999999999999999E-2"/>
    <n v="1.7999999999999999E-2"/>
    <n v="26653"/>
    <m/>
    <n v="1.4E-2"/>
    <s v="G"/>
  </r>
  <r>
    <m/>
    <x v="107"/>
    <s v="DQ"/>
    <n v="760"/>
    <x v="760"/>
    <x v="6"/>
    <x v="77"/>
    <n v="5.6"/>
    <n v="8.9999999999999993E-3"/>
    <n v="8.9999999999999993E-3"/>
    <n v="26653"/>
    <m/>
    <n v="1.4E-2"/>
    <s v="B"/>
  </r>
  <r>
    <m/>
    <x v="27"/>
    <s v="REC"/>
    <n v="761"/>
    <x v="761"/>
    <x v="6"/>
    <x v="77"/>
    <n v="5.6"/>
    <n v="1.11E-2"/>
    <n v="1.11E-2"/>
    <n v="26651"/>
    <m/>
    <n v="1.6E-2"/>
    <s v="C"/>
  </r>
  <r>
    <m/>
    <x v="27"/>
    <s v="REC"/>
    <n v="761"/>
    <x v="761"/>
    <x v="6"/>
    <x v="77"/>
    <n v="5.6"/>
    <n v="1.4E-2"/>
    <n v="1.4E-2"/>
    <n v="26651"/>
    <m/>
    <n v="1.6E-2"/>
    <s v="E"/>
  </r>
  <r>
    <m/>
    <x v="27"/>
    <s v="REC"/>
    <n v="761"/>
    <x v="761"/>
    <x v="6"/>
    <x v="77"/>
    <n v="5.6"/>
    <n v="1.5299999999999999E-2"/>
    <n v="1.5299999999999999E-2"/>
    <n v="26651"/>
    <m/>
    <n v="1.6E-2"/>
    <s v="F"/>
  </r>
  <r>
    <m/>
    <x v="27"/>
    <s v="REC"/>
    <n v="761"/>
    <x v="761"/>
    <x v="6"/>
    <x v="77"/>
    <n v="5.6"/>
    <n v="8.6E-3"/>
    <n v="8.6E-3"/>
    <n v="26651"/>
    <m/>
    <n v="1.6E-2"/>
    <s v="A"/>
  </r>
  <r>
    <m/>
    <x v="100"/>
    <s v="LEVANTE"/>
    <n v="762"/>
    <x v="762"/>
    <x v="6"/>
    <x v="77"/>
    <n v="5.6"/>
    <n v="1.35E-2"/>
    <n v="1.35E-2"/>
    <n v="26652"/>
    <m/>
    <n v="1.4E-2"/>
    <s v="E"/>
  </r>
  <r>
    <m/>
    <x v="100"/>
    <s v="LEVANTE"/>
    <n v="762"/>
    <x v="762"/>
    <x v="6"/>
    <x v="77"/>
    <n v="5.6"/>
    <n v="6.8999999999999999E-3"/>
    <n v="6.8999999999999999E-3"/>
    <n v="26652"/>
    <m/>
    <n v="1.4E-2"/>
    <s v="Reserva"/>
  </r>
  <r>
    <m/>
    <x v="100"/>
    <s v="LEVANTE"/>
    <n v="762"/>
    <x v="762"/>
    <x v="6"/>
    <x v="77"/>
    <n v="5.6"/>
    <n v="1.24E-2"/>
    <n v="1.24E-2"/>
    <n v="26652"/>
    <m/>
    <n v="1.4E-2"/>
    <s v="D"/>
  </r>
  <r>
    <m/>
    <x v="100"/>
    <s v="LEVANTE"/>
    <n v="762"/>
    <x v="762"/>
    <x v="6"/>
    <x v="77"/>
    <n v="5.6"/>
    <n v="1.32E-2"/>
    <n v="1.32E-2"/>
    <n v="26652"/>
    <m/>
    <n v="1.4E-2"/>
    <s v="D"/>
  </r>
  <r>
    <m/>
    <x v="100"/>
    <s v="LEVANTE"/>
    <n v="762"/>
    <x v="762"/>
    <x v="6"/>
    <x v="77"/>
    <n v="5.6"/>
    <n v="1.3599999999999999E-2"/>
    <n v="1.3599999999999999E-2"/>
    <n v="26652"/>
    <m/>
    <n v="1.4E-2"/>
    <s v="E"/>
  </r>
  <r>
    <m/>
    <x v="100"/>
    <s v="LEVANTE"/>
    <n v="762"/>
    <x v="762"/>
    <x v="6"/>
    <x v="77"/>
    <n v="5.6"/>
    <n v="2.6700000000000002E-2"/>
    <n v="2.6700000000000002E-2"/>
    <n v="26652"/>
    <m/>
    <n v="1.4E-2"/>
    <s v="K"/>
  </r>
  <r>
    <m/>
    <x v="106"/>
    <s v="RT"/>
    <n v="763"/>
    <x v="763"/>
    <x v="6"/>
    <x v="77"/>
    <n v="5.6"/>
    <n v="1.5699999999999999E-2"/>
    <n v="1.5699999999999999E-2"/>
    <n v="26651"/>
    <n v="1.5699999999999999E-2"/>
    <n v="1.4999999999999999E-2"/>
    <s v="F"/>
  </r>
  <r>
    <m/>
    <x v="106"/>
    <s v="RT"/>
    <n v="763"/>
    <x v="763"/>
    <x v="6"/>
    <x v="77"/>
    <n v="5.6"/>
    <n v="2.0500000000000001E-2"/>
    <n v="2.0500000000000001E-2"/>
    <n v="26651"/>
    <n v="2.0500000000000001E-2"/>
    <n v="1.4999999999999999E-2"/>
    <s v="H"/>
  </r>
  <r>
    <m/>
    <x v="106"/>
    <s v="RT"/>
    <n v="763"/>
    <x v="763"/>
    <x v="6"/>
    <x v="77"/>
    <n v="5.6"/>
    <n v="3.7199999999999997E-2"/>
    <n v="3.6999999999999998E-2"/>
    <n v="26651"/>
    <n v="0.03"/>
    <n v="1.4999999999999999E-2"/>
    <s v="L"/>
  </r>
  <r>
    <m/>
    <x v="98"/>
    <s v="Rp"/>
    <n v="764"/>
    <x v="764"/>
    <x v="0"/>
    <x v="78"/>
    <n v="5.6"/>
    <n v="1.49E-2"/>
    <n v="1.49E-2"/>
    <n v="26654"/>
    <m/>
    <n v="1.2999999999999999E-2"/>
    <s v="E"/>
  </r>
  <r>
    <m/>
    <x v="98"/>
    <s v="Rp"/>
    <n v="764"/>
    <x v="764"/>
    <x v="0"/>
    <x v="78"/>
    <n v="5.6"/>
    <n v="1.41E-2"/>
    <n v="1.41E-2"/>
    <n v="26654"/>
    <m/>
    <n v="1.2999999999999999E-2"/>
    <s v="E"/>
  </r>
  <r>
    <m/>
    <x v="98"/>
    <s v="Rp"/>
    <n v="764"/>
    <x v="764"/>
    <x v="0"/>
    <x v="78"/>
    <n v="5.6"/>
    <n v="1.6500000000000001E-2"/>
    <n v="1.6500000000000001E-2"/>
    <n v="26654"/>
    <m/>
    <n v="1.2999999999999999E-2"/>
    <s v="F"/>
  </r>
  <r>
    <m/>
    <x v="98"/>
    <s v="Rp"/>
    <n v="764"/>
    <x v="764"/>
    <x v="0"/>
    <x v="78"/>
    <n v="5.6"/>
    <n v="2.1000000000000001E-2"/>
    <n v="2.1000000000000001E-2"/>
    <n v="26654"/>
    <m/>
    <n v="1.2999999999999999E-2"/>
    <s v="I"/>
  </r>
  <r>
    <m/>
    <x v="98"/>
    <s v="Rp"/>
    <n v="764"/>
    <x v="764"/>
    <x v="0"/>
    <x v="78"/>
    <n v="5.6"/>
    <n v="2.7099999999999999E-2"/>
    <n v="2.7099999999999999E-2"/>
    <n v="26654"/>
    <m/>
    <n v="1.2999999999999999E-2"/>
    <s v="K"/>
  </r>
  <r>
    <m/>
    <x v="98"/>
    <s v="Rp"/>
    <n v="764"/>
    <x v="764"/>
    <x v="0"/>
    <x v="78"/>
    <n v="5.6"/>
    <n v="2.3099999999999999E-2"/>
    <n v="2.3099999999999999E-2"/>
    <n v="26654"/>
    <m/>
    <n v="1.2999999999999999E-2"/>
    <s v="J"/>
  </r>
  <r>
    <m/>
    <x v="98"/>
    <s v="Rp"/>
    <n v="764"/>
    <x v="764"/>
    <x v="0"/>
    <x v="78"/>
    <n v="5.6"/>
    <n v="2.4299999999999999E-2"/>
    <n v="2.4299999999999999E-2"/>
    <n v="26654"/>
    <m/>
    <n v="1.2999999999999999E-2"/>
    <s v="J"/>
  </r>
  <r>
    <m/>
    <x v="98"/>
    <s v="Rp"/>
    <n v="764"/>
    <x v="764"/>
    <x v="0"/>
    <x v="78"/>
    <n v="5.6"/>
    <n v="2.7099999999999999E-2"/>
    <n v="2.7099999999999999E-2"/>
    <n v="26654"/>
    <m/>
    <n v="1.2999999999999999E-2"/>
    <s v="K"/>
  </r>
  <r>
    <m/>
    <x v="45"/>
    <s v="LEVANTE"/>
    <n v="765"/>
    <x v="765"/>
    <x v="0"/>
    <x v="78"/>
    <n v="5.6"/>
    <n v="7.9000000000000008E-3"/>
    <n v="7.9000000000000008E-3"/>
    <n v="26655"/>
    <m/>
    <n v="1.15E-2"/>
    <s v="A"/>
  </r>
  <r>
    <m/>
    <x v="45"/>
    <s v="LEVANTE"/>
    <n v="765"/>
    <x v="765"/>
    <x v="0"/>
    <x v="78"/>
    <n v="5.6"/>
    <n v="8.3000000000000001E-3"/>
    <n v="8.3000000000000001E-3"/>
    <n v="26655"/>
    <m/>
    <n v="1.15E-2"/>
    <s v="A"/>
  </r>
  <r>
    <m/>
    <x v="45"/>
    <s v="LEVANTE"/>
    <n v="765"/>
    <x v="765"/>
    <x v="0"/>
    <x v="78"/>
    <n v="5.6"/>
    <n v="1.2E-2"/>
    <n v="1.2E-2"/>
    <n v="26655"/>
    <m/>
    <n v="1.15E-2"/>
    <s v="D"/>
  </r>
  <r>
    <m/>
    <x v="45"/>
    <s v="LEVANTE"/>
    <n v="765"/>
    <x v="765"/>
    <x v="0"/>
    <x v="78"/>
    <n v="5.6"/>
    <n v="8.6999999999999994E-3"/>
    <n v="8.6999999999999994E-3"/>
    <n v="26655"/>
    <m/>
    <n v="1.15E-2"/>
    <s v="A"/>
  </r>
  <r>
    <m/>
    <x v="45"/>
    <s v="LEVANTE"/>
    <n v="765"/>
    <x v="765"/>
    <x v="0"/>
    <x v="78"/>
    <n v="5.6"/>
    <n v="1.52E-2"/>
    <n v="1.52E-2"/>
    <n v="26655"/>
    <m/>
    <n v="1.15E-2"/>
    <s v="F"/>
  </r>
  <r>
    <m/>
    <x v="45"/>
    <s v="LEVANTE"/>
    <n v="765"/>
    <x v="765"/>
    <x v="0"/>
    <x v="78"/>
    <n v="5.6"/>
    <n v="1.5699999999999999E-2"/>
    <n v="1.5699999999999999E-2"/>
    <n v="26655"/>
    <m/>
    <n v="1.15E-2"/>
    <s v="F"/>
  </r>
  <r>
    <m/>
    <x v="45"/>
    <s v="LEVANTE"/>
    <n v="765"/>
    <x v="765"/>
    <x v="0"/>
    <x v="78"/>
    <n v="5.6"/>
    <n v="1.4500000000000001E-2"/>
    <n v="1.4500000000000001E-2"/>
    <n v="26655"/>
    <m/>
    <n v="1.15E-2"/>
    <s v="E"/>
  </r>
  <r>
    <m/>
    <x v="98"/>
    <s v="Rp"/>
    <n v="766"/>
    <x v="766"/>
    <x v="3"/>
    <x v="78"/>
    <n v="5.6"/>
    <n v="3.8399999999999997E-2"/>
    <n v="3.6999999999999998E-2"/>
    <n v="26656"/>
    <n v="0.03"/>
    <n v="1.9E-2"/>
    <s v="L"/>
  </r>
  <r>
    <m/>
    <x v="98"/>
    <s v="Rp"/>
    <n v="766"/>
    <x v="766"/>
    <x v="3"/>
    <x v="78"/>
    <n v="5.6"/>
    <n v="0.04"/>
    <n v="3.6999999999999998E-2"/>
    <n v="26656"/>
    <n v="0.03"/>
    <n v="1.9E-2"/>
    <s v="L"/>
  </r>
  <r>
    <m/>
    <x v="98"/>
    <s v="Rp"/>
    <n v="766"/>
    <x v="766"/>
    <x v="3"/>
    <x v="78"/>
    <n v="5.6"/>
    <n v="3.4700000000000002E-2"/>
    <n v="3.4700000000000002E-2"/>
    <n v="26656"/>
    <n v="0.03"/>
    <n v="1.9E-2"/>
    <s v="L"/>
  </r>
  <r>
    <m/>
    <x v="98"/>
    <s v="Rp"/>
    <n v="766"/>
    <x v="766"/>
    <x v="3"/>
    <x v="78"/>
    <n v="5.6"/>
    <n v="2.7900000000000001E-2"/>
    <n v="2.7900000000000001E-2"/>
    <n v="26656"/>
    <n v="2.7900000000000001E-2"/>
    <n v="1.9E-2"/>
    <s v="L"/>
  </r>
  <r>
    <m/>
    <x v="98"/>
    <s v="Rp"/>
    <n v="766"/>
    <x v="766"/>
    <x v="3"/>
    <x v="78"/>
    <n v="5.6"/>
    <n v="2.4299999999999999E-2"/>
    <n v="2.4299999999999999E-2"/>
    <n v="26656"/>
    <n v="2.4299999999999999E-2"/>
    <n v="1.9E-2"/>
    <s v="J"/>
  </r>
  <r>
    <m/>
    <x v="98"/>
    <s v="Rp"/>
    <n v="766"/>
    <x v="766"/>
    <x v="3"/>
    <x v="78"/>
    <n v="5.6"/>
    <n v="1.7999999999999999E-2"/>
    <n v="1.7999999999999999E-2"/>
    <n v="26656"/>
    <n v="1.7999999999999999E-2"/>
    <n v="1.9E-2"/>
    <s v="G"/>
  </r>
  <r>
    <m/>
    <x v="98"/>
    <s v="Rp"/>
    <n v="766"/>
    <x v="766"/>
    <x v="3"/>
    <x v="78"/>
    <n v="5.6"/>
    <n v="3.6999999999999998E-2"/>
    <n v="3.6999999999999998E-2"/>
    <n v="26656"/>
    <n v="0.03"/>
    <n v="1.9E-2"/>
    <s v="L"/>
  </r>
  <r>
    <m/>
    <x v="98"/>
    <s v="Rp"/>
    <n v="766"/>
    <x v="766"/>
    <x v="3"/>
    <x v="78"/>
    <n v="5.6"/>
    <n v="1.32E-2"/>
    <n v="1.32E-2"/>
    <n v="26656"/>
    <n v="1.32E-2"/>
    <n v="1.9E-2"/>
    <s v="D"/>
  </r>
  <r>
    <m/>
    <x v="98"/>
    <s v="Rp"/>
    <n v="766"/>
    <x v="766"/>
    <x v="3"/>
    <x v="78"/>
    <n v="5.6"/>
    <n v="1.3599999999999999E-2"/>
    <n v="1.3599999999999999E-2"/>
    <n v="26656"/>
    <n v="1.3599999999999999E-2"/>
    <n v="1.9E-2"/>
    <s v="E"/>
  </r>
  <r>
    <m/>
    <x v="98"/>
    <s v="Rp"/>
    <n v="766"/>
    <x v="766"/>
    <x v="3"/>
    <x v="78"/>
    <n v="5.6"/>
    <n v="2.8000000000000001E-2"/>
    <n v="2.8000000000000001E-2"/>
    <n v="26656"/>
    <n v="2.8000000000000001E-2"/>
    <n v="1.9E-2"/>
    <s v="L"/>
  </r>
  <r>
    <m/>
    <x v="105"/>
    <s v="DRIFT"/>
    <n v="767"/>
    <x v="767"/>
    <x v="3"/>
    <x v="78"/>
    <n v="5.6"/>
    <n v="2.3900000000000001E-2"/>
    <n v="2.3900000000000001E-2"/>
    <n v="26657"/>
    <m/>
    <n v="1.0999999999999999E-2"/>
    <s v="J"/>
  </r>
  <r>
    <m/>
    <x v="105"/>
    <s v="DRIFT"/>
    <n v="767"/>
    <x v="767"/>
    <x v="3"/>
    <x v="78"/>
    <n v="5.6"/>
    <n v="8.8000000000000005E-3"/>
    <n v="8.8000000000000005E-3"/>
    <n v="26657"/>
    <m/>
    <n v="1.0999999999999999E-2"/>
    <s v="A"/>
  </r>
  <r>
    <m/>
    <x v="105"/>
    <s v="DRIFT"/>
    <n v="767"/>
    <x v="767"/>
    <x v="3"/>
    <x v="78"/>
    <n v="5.6"/>
    <n v="4.7999999999999996E-3"/>
    <n v="4.7999999999999996E-3"/>
    <n v="26657"/>
    <m/>
    <n v="1.0999999999999999E-2"/>
    <s v="Descarte"/>
  </r>
  <r>
    <m/>
    <x v="105"/>
    <s v="DRIFT"/>
    <n v="767"/>
    <x v="767"/>
    <x v="3"/>
    <x v="78"/>
    <n v="5.6"/>
    <n v="8.5000000000000006E-3"/>
    <n v="8.5000000000000006E-3"/>
    <n v="26657"/>
    <m/>
    <n v="1.0999999999999999E-2"/>
    <s v="A"/>
  </r>
  <r>
    <m/>
    <x v="106"/>
    <s v="RT"/>
    <n v="768"/>
    <x v="768"/>
    <x v="3"/>
    <x v="78"/>
    <n v="5.6"/>
    <n v="2.1399999999999999E-2"/>
    <n v="2.1399999999999999E-2"/>
    <n v="26657"/>
    <m/>
    <n v="1.4E-2"/>
    <s v="I"/>
  </r>
  <r>
    <m/>
    <x v="106"/>
    <s v="RT"/>
    <n v="768"/>
    <x v="768"/>
    <x v="3"/>
    <x v="78"/>
    <n v="5.6"/>
    <n v="1.8499999999999999E-2"/>
    <n v="1.8499999999999999E-2"/>
    <n v="26657"/>
    <m/>
    <n v="1.4E-2"/>
    <s v="G"/>
  </r>
  <r>
    <m/>
    <x v="106"/>
    <s v="RT"/>
    <n v="768"/>
    <x v="768"/>
    <x v="3"/>
    <x v="78"/>
    <n v="5.6"/>
    <n v="1.24E-2"/>
    <n v="1.24E-2"/>
    <n v="26657"/>
    <m/>
    <n v="1.4E-2"/>
    <s v="D"/>
  </r>
  <r>
    <m/>
    <x v="106"/>
    <s v="RT"/>
    <n v="768"/>
    <x v="768"/>
    <x v="3"/>
    <x v="78"/>
    <n v="5.6"/>
    <n v="1.15E-2"/>
    <n v="1.15E-2"/>
    <n v="26657"/>
    <m/>
    <n v="1.4E-2"/>
    <s v="C"/>
  </r>
  <r>
    <m/>
    <x v="98"/>
    <s v="Rp"/>
    <n v="769"/>
    <x v="769"/>
    <x v="2"/>
    <x v="79"/>
    <n v="5.6"/>
    <n v="1.6400000000000001E-2"/>
    <n v="1.6400000000000001E-2"/>
    <n v="26646"/>
    <m/>
    <n v="1.7000000000000001E-2"/>
    <s v="F"/>
  </r>
  <r>
    <m/>
    <x v="98"/>
    <s v="Rp"/>
    <n v="769"/>
    <x v="769"/>
    <x v="2"/>
    <x v="79"/>
    <n v="5.6"/>
    <n v="1.6E-2"/>
    <n v="1.6E-2"/>
    <n v="26646"/>
    <m/>
    <n v="1.7000000000000001E-2"/>
    <s v="F"/>
  </r>
  <r>
    <m/>
    <x v="98"/>
    <s v="Rp"/>
    <n v="769"/>
    <x v="769"/>
    <x v="2"/>
    <x v="79"/>
    <n v="5.6"/>
    <n v="1.9599999999999999E-2"/>
    <n v="1.9599999999999999E-2"/>
    <n v="26646"/>
    <m/>
    <n v="1.7000000000000001E-2"/>
    <s v="H"/>
  </r>
  <r>
    <m/>
    <x v="98"/>
    <s v="Rp"/>
    <n v="769"/>
    <x v="769"/>
    <x v="2"/>
    <x v="79"/>
    <n v="5.6"/>
    <n v="2.3400000000000001E-2"/>
    <n v="2.3400000000000001E-2"/>
    <n v="26646"/>
    <m/>
    <n v="1.7000000000000001E-2"/>
    <s v="J"/>
  </r>
  <r>
    <m/>
    <x v="98"/>
    <s v="Rp"/>
    <n v="769"/>
    <x v="769"/>
    <x v="2"/>
    <x v="79"/>
    <n v="5.6"/>
    <n v="2.5899999999999999E-2"/>
    <n v="2.5899999999999999E-2"/>
    <n v="26646"/>
    <m/>
    <n v="1.7000000000000001E-2"/>
    <s v="K"/>
  </r>
  <r>
    <m/>
    <x v="98"/>
    <s v="Rp"/>
    <n v="769"/>
    <x v="769"/>
    <x v="2"/>
    <x v="79"/>
    <n v="5.6"/>
    <n v="1.5599999999999999E-2"/>
    <n v="1.5599999999999999E-2"/>
    <n v="26646"/>
    <m/>
    <n v="1.7000000000000001E-2"/>
    <s v="F"/>
  </r>
  <r>
    <m/>
    <x v="98"/>
    <s v="Rp"/>
    <n v="769"/>
    <x v="769"/>
    <x v="2"/>
    <x v="79"/>
    <n v="5.6"/>
    <n v="2.3E-2"/>
    <n v="2.3E-2"/>
    <n v="26646"/>
    <m/>
    <n v="1.7000000000000001E-2"/>
    <s v="J"/>
  </r>
  <r>
    <m/>
    <x v="106"/>
    <s v="RT"/>
    <n v="770"/>
    <x v="770"/>
    <x v="2"/>
    <x v="79"/>
    <n v="5.6"/>
    <n v="1.6400000000000001E-2"/>
    <n v="1.6400000000000001E-2"/>
    <n v="26647"/>
    <m/>
    <n v="1.7999999999999999E-2"/>
    <s v="F"/>
  </r>
  <r>
    <m/>
    <x v="106"/>
    <s v="RT"/>
    <n v="770"/>
    <x v="770"/>
    <x v="2"/>
    <x v="79"/>
    <n v="5.6"/>
    <n v="8.8000000000000005E-3"/>
    <n v="8.8000000000000005E-3"/>
    <n v="26647"/>
    <m/>
    <n v="1.7999999999999999E-2"/>
    <s v="A"/>
  </r>
  <r>
    <m/>
    <x v="106"/>
    <s v="RT"/>
    <n v="770"/>
    <x v="770"/>
    <x v="2"/>
    <x v="79"/>
    <n v="5.6"/>
    <n v="1.9199999999999998E-2"/>
    <n v="1.9199999999999998E-2"/>
    <n v="26647"/>
    <m/>
    <n v="1.7999999999999999E-2"/>
    <s v="H"/>
  </r>
  <r>
    <m/>
    <x v="106"/>
    <s v="RT"/>
    <n v="770"/>
    <x v="770"/>
    <x v="2"/>
    <x v="79"/>
    <n v="5.6"/>
    <n v="1.2E-2"/>
    <n v="1.2E-2"/>
    <n v="26647"/>
    <m/>
    <n v="1.7999999999999999E-2"/>
    <s v="D"/>
  </r>
  <r>
    <m/>
    <x v="106"/>
    <s v="RT"/>
    <n v="770"/>
    <x v="770"/>
    <x v="2"/>
    <x v="79"/>
    <n v="5.6"/>
    <n v="1.4800000000000001E-2"/>
    <n v="1.4800000000000001E-2"/>
    <n v="26647"/>
    <m/>
    <n v="1.7999999999999999E-2"/>
    <s v="E"/>
  </r>
  <r>
    <m/>
    <x v="106"/>
    <s v="RT"/>
    <n v="770"/>
    <x v="770"/>
    <x v="2"/>
    <x v="79"/>
    <n v="5.6"/>
    <n v="1.84E-2"/>
    <n v="1.84E-2"/>
    <n v="26647"/>
    <m/>
    <n v="1.7999999999999999E-2"/>
    <s v="G"/>
  </r>
  <r>
    <m/>
    <x v="106"/>
    <s v="RT"/>
    <n v="770"/>
    <x v="770"/>
    <x v="2"/>
    <x v="79"/>
    <n v="5.6"/>
    <n v="8.3000000000000001E-3"/>
    <n v="8.3000000000000001E-3"/>
    <n v="26647"/>
    <m/>
    <n v="1.7999999999999999E-2"/>
    <s v="A"/>
  </r>
  <r>
    <m/>
    <x v="106"/>
    <s v="RT"/>
    <n v="770"/>
    <x v="770"/>
    <x v="2"/>
    <x v="79"/>
    <n v="5.6"/>
    <n v="1.2800000000000001E-2"/>
    <n v="1.2800000000000001E-2"/>
    <n v="26647"/>
    <m/>
    <n v="1.7999999999999999E-2"/>
    <s v="D"/>
  </r>
  <r>
    <m/>
    <x v="106"/>
    <s v="RT"/>
    <n v="770"/>
    <x v="770"/>
    <x v="2"/>
    <x v="79"/>
    <n v="5.6"/>
    <n v="9.9000000000000008E-3"/>
    <n v="9.9000000000000008E-3"/>
    <n v="26647"/>
    <m/>
    <n v="1.7999999999999999E-2"/>
    <s v="B"/>
  </r>
  <r>
    <m/>
    <x v="106"/>
    <s v="RT"/>
    <n v="770"/>
    <x v="770"/>
    <x v="2"/>
    <x v="79"/>
    <n v="5.6"/>
    <n v="1.41E-2"/>
    <n v="1.41E-2"/>
    <n v="26647"/>
    <m/>
    <n v="1.7999999999999999E-2"/>
    <s v="E"/>
  </r>
  <r>
    <m/>
    <x v="106"/>
    <s v="RT"/>
    <n v="770"/>
    <x v="770"/>
    <x v="2"/>
    <x v="79"/>
    <n v="5.6"/>
    <n v="1.15E-2"/>
    <n v="1.15E-2"/>
    <n v="26648"/>
    <m/>
    <n v="1.7999999999999999E-2"/>
    <s v="C"/>
  </r>
  <r>
    <m/>
    <x v="106"/>
    <s v="RT"/>
    <n v="771"/>
    <x v="771"/>
    <x v="2"/>
    <x v="79"/>
    <n v="5.6"/>
    <n v="7.7999999999999996E-3"/>
    <n v="7.7999999999999996E-3"/>
    <n v="26648"/>
    <m/>
    <n v="1.7999999999999999E-2"/>
    <s v="A"/>
  </r>
  <r>
    <m/>
    <x v="106"/>
    <s v="RT"/>
    <n v="771"/>
    <x v="771"/>
    <x v="2"/>
    <x v="79"/>
    <n v="5.6"/>
    <n v="1.32E-2"/>
    <n v="1.32E-2"/>
    <n v="26648"/>
    <m/>
    <n v="1.7999999999999999E-2"/>
    <s v="D"/>
  </r>
  <r>
    <m/>
    <x v="106"/>
    <s v="RT"/>
    <n v="771"/>
    <x v="771"/>
    <x v="2"/>
    <x v="79"/>
    <n v="5.6"/>
    <n v="1.5599999999999999E-2"/>
    <n v="1.5599999999999999E-2"/>
    <n v="26648"/>
    <m/>
    <n v="1.7999999999999999E-2"/>
    <s v="F"/>
  </r>
  <r>
    <m/>
    <x v="106"/>
    <s v="RT"/>
    <n v="771"/>
    <x v="771"/>
    <x v="2"/>
    <x v="79"/>
    <n v="5.6"/>
    <n v="1.2800000000000001E-2"/>
    <n v="1.2800000000000001E-2"/>
    <n v="26648"/>
    <m/>
    <n v="1.7999999999999999E-2"/>
    <s v="D"/>
  </r>
  <r>
    <m/>
    <x v="106"/>
    <s v="RT"/>
    <n v="771"/>
    <x v="771"/>
    <x v="2"/>
    <x v="79"/>
    <n v="5.6"/>
    <n v="8.9999999999999993E-3"/>
    <n v="8.9999999999999993E-3"/>
    <n v="26648"/>
    <m/>
    <n v="1.7999999999999999E-2"/>
    <s v="B"/>
  </r>
  <r>
    <m/>
    <x v="106"/>
    <s v="RT"/>
    <n v="771"/>
    <x v="771"/>
    <x v="2"/>
    <x v="79"/>
    <n v="5.6"/>
    <n v="9.4999999999999998E-3"/>
    <n v="9.4999999999999998E-3"/>
    <n v="26648"/>
    <m/>
    <n v="1.7999999999999999E-2"/>
    <s v="B"/>
  </r>
  <r>
    <m/>
    <x v="106"/>
    <s v="RT"/>
    <n v="771"/>
    <x v="771"/>
    <x v="2"/>
    <x v="79"/>
    <n v="5.6"/>
    <n v="1.52E-2"/>
    <n v="1.52E-2"/>
    <n v="26648"/>
    <m/>
    <n v="1.7999999999999999E-2"/>
    <s v="F"/>
  </r>
  <r>
    <m/>
    <x v="106"/>
    <s v="RT"/>
    <n v="771"/>
    <x v="771"/>
    <x v="2"/>
    <x v="79"/>
    <n v="5.6"/>
    <n v="1.7999999999999999E-2"/>
    <n v="1.7999999999999999E-2"/>
    <n v="26648"/>
    <m/>
    <n v="1.7999999999999999E-2"/>
    <s v="G"/>
  </r>
  <r>
    <m/>
    <x v="106"/>
    <s v="RT"/>
    <n v="771"/>
    <x v="771"/>
    <x v="2"/>
    <x v="79"/>
    <n v="5.6"/>
    <n v="1.8800000000000001E-2"/>
    <n v="1.8800000000000001E-2"/>
    <n v="26648"/>
    <m/>
    <n v="1.7999999999999999E-2"/>
    <s v="G"/>
  </r>
  <r>
    <m/>
    <x v="98"/>
    <s v="Rp"/>
    <n v="772"/>
    <x v="772"/>
    <x v="3"/>
    <x v="79"/>
    <n v="5.6"/>
    <n v="1.6799999999999999E-2"/>
    <n v="1.6799999999999999E-2"/>
    <n v="26649"/>
    <n v="1.6799999999999999E-2"/>
    <n v="1.4E-2"/>
    <s v="F"/>
  </r>
  <r>
    <m/>
    <x v="98"/>
    <s v="Rp"/>
    <n v="772"/>
    <x v="772"/>
    <x v="3"/>
    <x v="79"/>
    <n v="5.6"/>
    <n v="3.7499999999999999E-2"/>
    <n v="3.6999999999999998E-2"/>
    <n v="26649"/>
    <n v="0.03"/>
    <n v="1.4E-2"/>
    <s v="L"/>
  </r>
  <r>
    <m/>
    <x v="98"/>
    <s v="Rp"/>
    <n v="772"/>
    <x v="772"/>
    <x v="3"/>
    <x v="79"/>
    <n v="5.6"/>
    <n v="2.2499999999999999E-2"/>
    <n v="2.2499999999999999E-2"/>
    <n v="26649"/>
    <n v="2.2499999999999999E-2"/>
    <n v="1.4E-2"/>
    <s v="J"/>
  </r>
  <r>
    <m/>
    <x v="98"/>
    <s v="Rp"/>
    <n v="772"/>
    <x v="772"/>
    <x v="3"/>
    <x v="79"/>
    <n v="5.6"/>
    <n v="2.5499999999999998E-2"/>
    <n v="2.5499999999999998E-2"/>
    <n v="26649"/>
    <n v="2.5499999999999998E-2"/>
    <n v="1.4E-2"/>
    <s v="K"/>
  </r>
  <r>
    <m/>
    <x v="98"/>
    <s v="Rp"/>
    <n v="772"/>
    <x v="772"/>
    <x v="3"/>
    <x v="79"/>
    <n v="5.6"/>
    <n v="1.84E-2"/>
    <n v="1.84E-2"/>
    <n v="26649"/>
    <n v="1.84E-2"/>
    <n v="1.4E-2"/>
    <s v="G"/>
  </r>
  <r>
    <m/>
    <x v="100"/>
    <s v="LEVANTE"/>
    <n v="773"/>
    <x v="773"/>
    <x v="3"/>
    <x v="79"/>
    <n v="5.6"/>
    <n v="1.7500000000000002E-2"/>
    <n v="1.7500000000000002E-2"/>
    <n v="26650"/>
    <m/>
    <n v="1.6E-2"/>
    <s v="G"/>
  </r>
  <r>
    <m/>
    <x v="100"/>
    <s v="LEVANTE"/>
    <n v="773"/>
    <x v="773"/>
    <x v="3"/>
    <x v="79"/>
    <n v="5.6"/>
    <n v="1.2800000000000001E-2"/>
    <n v="1.2800000000000001E-2"/>
    <n v="26650"/>
    <m/>
    <n v="1.6E-2"/>
    <s v="D"/>
  </r>
  <r>
    <m/>
    <x v="100"/>
    <s v="LEVANTE"/>
    <n v="773"/>
    <x v="773"/>
    <x v="3"/>
    <x v="79"/>
    <n v="5.6"/>
    <n v="9.4000000000000004E-3"/>
    <n v="9.4000000000000004E-3"/>
    <n v="26650"/>
    <m/>
    <n v="1.6E-2"/>
    <s v="B"/>
  </r>
  <r>
    <m/>
    <x v="100"/>
    <s v="LEVANTE"/>
    <n v="773"/>
    <x v="773"/>
    <x v="3"/>
    <x v="79"/>
    <n v="5.6"/>
    <n v="1.0500000000000001E-2"/>
    <n v="1.0500000000000001E-2"/>
    <n v="26650"/>
    <m/>
    <n v="1.6E-2"/>
    <s v="C"/>
  </r>
  <r>
    <m/>
    <x v="100"/>
    <s v="LEVANTE"/>
    <n v="773"/>
    <x v="773"/>
    <x v="3"/>
    <x v="79"/>
    <n v="5.6"/>
    <n v="1.3100000000000001E-2"/>
    <n v="1.3100000000000001E-2"/>
    <n v="26650"/>
    <m/>
    <n v="1.6E-2"/>
    <s v="D"/>
  </r>
  <r>
    <m/>
    <x v="100"/>
    <s v="LEVANTE"/>
    <n v="773"/>
    <x v="773"/>
    <x v="3"/>
    <x v="79"/>
    <n v="5.6"/>
    <n v="1.2800000000000001E-2"/>
    <n v="1.2800000000000001E-2"/>
    <n v="26650"/>
    <m/>
    <n v="1.6E-2"/>
    <s v="D"/>
  </r>
  <r>
    <m/>
    <x v="98"/>
    <s v="Rp"/>
    <n v="774"/>
    <x v="774"/>
    <x v="2"/>
    <x v="80"/>
    <n v="5.6"/>
    <n v="1.2E-2"/>
    <n v="1.2E-2"/>
    <n v="26663"/>
    <m/>
    <n v="1.2E-2"/>
    <s v="D"/>
  </r>
  <r>
    <m/>
    <x v="98"/>
    <s v="Rp"/>
    <n v="774"/>
    <x v="774"/>
    <x v="2"/>
    <x v="80"/>
    <n v="5.6"/>
    <n v="2.5600000000000001E-2"/>
    <n v="2.5600000000000001E-2"/>
    <n v="26663"/>
    <m/>
    <n v="1.2E-2"/>
    <s v="K"/>
  </r>
  <r>
    <m/>
    <x v="98"/>
    <s v="Rp"/>
    <n v="774"/>
    <x v="774"/>
    <x v="2"/>
    <x v="80"/>
    <n v="5.6"/>
    <n v="1.5699999999999999E-2"/>
    <n v="1.5699999999999999E-2"/>
    <n v="26663"/>
    <m/>
    <n v="1.2E-2"/>
    <s v="F"/>
  </r>
  <r>
    <m/>
    <x v="98"/>
    <s v="Rp"/>
    <n v="774"/>
    <x v="774"/>
    <x v="2"/>
    <x v="80"/>
    <n v="5.6"/>
    <n v="1.41E-2"/>
    <n v="1.41E-2"/>
    <n v="26663"/>
    <m/>
    <n v="1.2E-2"/>
    <s v="E"/>
  </r>
  <r>
    <m/>
    <x v="98"/>
    <s v="Rp"/>
    <n v="774"/>
    <x v="774"/>
    <x v="2"/>
    <x v="80"/>
    <n v="5.6"/>
    <n v="2.01E-2"/>
    <n v="2.01E-2"/>
    <n v="26663"/>
    <m/>
    <n v="1.2E-2"/>
    <s v="H"/>
  </r>
  <r>
    <m/>
    <x v="98"/>
    <s v="Rp"/>
    <n v="774"/>
    <x v="774"/>
    <x v="2"/>
    <x v="80"/>
    <n v="5.6"/>
    <n v="1.61E-2"/>
    <n v="1.61E-2"/>
    <n v="26663"/>
    <m/>
    <n v="1.2E-2"/>
    <s v="F"/>
  </r>
  <r>
    <m/>
    <x v="0"/>
    <s v="DQ"/>
    <n v="775"/>
    <x v="775"/>
    <x v="2"/>
    <x v="80"/>
    <n v="5.6"/>
    <n v="5.4199999999999998E-2"/>
    <n v="3.6999999999999998E-2"/>
    <n v="26664"/>
    <n v="3.6999999999999998E-2"/>
    <n v="2.7E-2"/>
    <s v="L"/>
  </r>
  <r>
    <m/>
    <x v="0"/>
    <s v="DQ"/>
    <n v="775"/>
    <x v="775"/>
    <x v="2"/>
    <x v="80"/>
    <n v="5.6"/>
    <n v="2.5499999999999998E-2"/>
    <n v="2.5499999999999998E-2"/>
    <n v="26664"/>
    <n v="2.5499999999999998E-2"/>
    <n v="2.7E-2"/>
    <s v="K"/>
  </r>
  <r>
    <m/>
    <x v="0"/>
    <s v="DQ"/>
    <n v="775"/>
    <x v="775"/>
    <x v="2"/>
    <x v="80"/>
    <n v="5.6"/>
    <n v="3.3500000000000002E-2"/>
    <n v="3.3500000000000002E-2"/>
    <n v="26664"/>
    <n v="3.3500000000000002E-2"/>
    <n v="2.7E-2"/>
    <s v="L"/>
  </r>
  <r>
    <m/>
    <x v="108"/>
    <s v="RT"/>
    <n v="776"/>
    <x v="776"/>
    <x v="2"/>
    <x v="80"/>
    <n v="5.6"/>
    <n v="2.35E-2"/>
    <n v="2.35E-2"/>
    <n v="26665"/>
    <n v="2.35E-2"/>
    <n v="1.9E-2"/>
    <s v="J"/>
  </r>
  <r>
    <m/>
    <x v="108"/>
    <s v="RT"/>
    <n v="776"/>
    <x v="776"/>
    <x v="2"/>
    <x v="80"/>
    <n v="5.6"/>
    <n v="3.15E-2"/>
    <n v="3.15E-2"/>
    <n v="26665"/>
    <n v="3.15E-2"/>
    <n v="1.9E-2"/>
    <s v="L"/>
  </r>
  <r>
    <m/>
    <x v="108"/>
    <s v="RT"/>
    <n v="776"/>
    <x v="776"/>
    <x v="2"/>
    <x v="80"/>
    <n v="5.6"/>
    <n v="2.2200000000000001E-2"/>
    <n v="2.2200000000000001E-2"/>
    <n v="26665"/>
    <n v="2.2200000000000001E-2"/>
    <n v="1.9E-2"/>
    <s v="I"/>
  </r>
  <r>
    <m/>
    <x v="108"/>
    <s v="RT"/>
    <n v="776"/>
    <x v="776"/>
    <x v="2"/>
    <x v="80"/>
    <n v="5.6"/>
    <n v="3.4099999999999998E-2"/>
    <n v="3.4099999999999998E-2"/>
    <n v="26665"/>
    <n v="3.4099999999999998E-2"/>
    <n v="1.9E-2"/>
    <s v="L"/>
  </r>
  <r>
    <m/>
    <x v="108"/>
    <s v="RT"/>
    <n v="776"/>
    <x v="776"/>
    <x v="2"/>
    <x v="80"/>
    <n v="5.6"/>
    <n v="3.7400000000000003E-2"/>
    <n v="3.6999999999999998E-2"/>
    <n v="26665"/>
    <n v="3.6999999999999998E-2"/>
    <n v="1.9E-2"/>
    <s v="L"/>
  </r>
  <r>
    <m/>
    <x v="108"/>
    <s v="RT"/>
    <n v="776"/>
    <x v="776"/>
    <x v="2"/>
    <x v="80"/>
    <n v="5.6"/>
    <n v="2.1100000000000001E-2"/>
    <n v="2.1100000000000001E-2"/>
    <n v="26665"/>
    <n v="2.1100000000000001E-2"/>
    <n v="1.9E-2"/>
    <s v="I"/>
  </r>
  <r>
    <m/>
    <x v="100"/>
    <s v="LEVANTE"/>
    <n v="777"/>
    <x v="777"/>
    <x v="2"/>
    <x v="80"/>
    <n v="5.6"/>
    <n v="1.4200000000000001E-2"/>
    <n v="1.4200000000000001E-2"/>
    <n v="26666"/>
    <m/>
    <n v="1.4E-2"/>
    <s v="E"/>
  </r>
  <r>
    <m/>
    <x v="100"/>
    <s v="LEVANTE"/>
    <n v="777"/>
    <x v="777"/>
    <x v="2"/>
    <x v="80"/>
    <n v="5.6"/>
    <n v="1.2E-2"/>
    <n v="1.2E-2"/>
    <n v="26666"/>
    <m/>
    <n v="1.4E-2"/>
    <s v="D"/>
  </r>
  <r>
    <m/>
    <x v="100"/>
    <s v="LEVANTE"/>
    <n v="777"/>
    <x v="777"/>
    <x v="2"/>
    <x v="80"/>
    <n v="5.6"/>
    <n v="1.0800000000000001E-2"/>
    <n v="1.0800000000000001E-2"/>
    <n v="26666"/>
    <m/>
    <n v="1.4E-2"/>
    <s v="C"/>
  </r>
  <r>
    <m/>
    <x v="98"/>
    <s v="Rp"/>
    <n v="778"/>
    <x v="778"/>
    <x v="3"/>
    <x v="80"/>
    <n v="5.6"/>
    <n v="1.77E-2"/>
    <n v="1.77E-2"/>
    <n v="26667"/>
    <m/>
    <n v="1.2999999999999999E-2"/>
    <s v="G"/>
  </r>
  <r>
    <m/>
    <x v="98"/>
    <s v="Rp"/>
    <n v="778"/>
    <x v="778"/>
    <x v="3"/>
    <x v="80"/>
    <n v="5.6"/>
    <n v="1.8100000000000002E-2"/>
    <n v="1.8100000000000002E-2"/>
    <n v="26667"/>
    <m/>
    <n v="1.2999999999999999E-2"/>
    <s v="G"/>
  </r>
  <r>
    <m/>
    <x v="98"/>
    <s v="Rp"/>
    <n v="778"/>
    <x v="778"/>
    <x v="3"/>
    <x v="80"/>
    <n v="5.6"/>
    <n v="0.01"/>
    <n v="0.01"/>
    <n v="26667"/>
    <m/>
    <n v="1.2999999999999999E-2"/>
    <s v="B"/>
  </r>
  <r>
    <m/>
    <x v="98"/>
    <s v="Rp"/>
    <n v="778"/>
    <x v="778"/>
    <x v="3"/>
    <x v="80"/>
    <n v="5.6"/>
    <n v="1.37E-2"/>
    <n v="1.37E-2"/>
    <n v="26667"/>
    <m/>
    <n v="1.2999999999999999E-2"/>
    <s v="E"/>
  </r>
  <r>
    <m/>
    <x v="98"/>
    <s v="Rp"/>
    <n v="778"/>
    <x v="778"/>
    <x v="3"/>
    <x v="80"/>
    <n v="5.6"/>
    <n v="1.15E-2"/>
    <n v="1.15E-2"/>
    <n v="26667"/>
    <m/>
    <n v="1.2999999999999999E-2"/>
    <s v="C"/>
  </r>
  <r>
    <m/>
    <x v="98"/>
    <s v="Rp"/>
    <n v="778"/>
    <x v="778"/>
    <x v="3"/>
    <x v="80"/>
    <n v="5.6"/>
    <n v="1.4E-2"/>
    <n v="1.4E-2"/>
    <n v="26667"/>
    <m/>
    <n v="1.2999999999999999E-2"/>
    <s v="E"/>
  </r>
  <r>
    <m/>
    <x v="98"/>
    <s v="Rp"/>
    <n v="778"/>
    <x v="778"/>
    <x v="3"/>
    <x v="80"/>
    <n v="5.6"/>
    <n v="2.7400000000000001E-2"/>
    <n v="2.7400000000000001E-2"/>
    <n v="26667"/>
    <m/>
    <n v="1.2999999999999999E-2"/>
    <s v="K"/>
  </r>
  <r>
    <m/>
    <x v="98"/>
    <s v="Rp"/>
    <n v="778"/>
    <x v="778"/>
    <x v="3"/>
    <x v="80"/>
    <n v="5.6"/>
    <n v="1.3599999999999999E-2"/>
    <n v="1.3599999999999999E-2"/>
    <n v="26667"/>
    <m/>
    <n v="1.2999999999999999E-2"/>
    <s v="E"/>
  </r>
  <r>
    <m/>
    <x v="100"/>
    <s v="LEVANTE"/>
    <n v="779"/>
    <x v="779"/>
    <x v="3"/>
    <x v="80"/>
    <n v="5.6"/>
    <n v="1.7299999999999999E-2"/>
    <n v="1.7299999999999999E-2"/>
    <n v="26668"/>
    <m/>
    <n v="1.4999999999999999E-2"/>
    <s v="F"/>
  </r>
  <r>
    <m/>
    <x v="100"/>
    <s v="LEVANTE"/>
    <n v="779"/>
    <x v="779"/>
    <x v="3"/>
    <x v="80"/>
    <n v="5.6"/>
    <n v="1.2800000000000001E-2"/>
    <n v="1.2800000000000001E-2"/>
    <n v="26668"/>
    <m/>
    <n v="1.4999999999999999E-2"/>
    <s v="D"/>
  </r>
  <r>
    <m/>
    <x v="100"/>
    <s v="LEVANTE"/>
    <n v="779"/>
    <x v="779"/>
    <x v="3"/>
    <x v="80"/>
    <n v="5.6"/>
    <n v="1.41E-2"/>
    <n v="1.41E-2"/>
    <n v="26668"/>
    <m/>
    <n v="1.4999999999999999E-2"/>
    <s v="E"/>
  </r>
  <r>
    <m/>
    <x v="100"/>
    <s v="LEVANTE"/>
    <n v="779"/>
    <x v="779"/>
    <x v="3"/>
    <x v="80"/>
    <n v="5.6"/>
    <n v="1.21E-2"/>
    <n v="1.21E-2"/>
    <n v="26668"/>
    <m/>
    <n v="1.4999999999999999E-2"/>
    <s v="D"/>
  </r>
  <r>
    <m/>
    <x v="101"/>
    <s v="DQ"/>
    <n v="780"/>
    <x v="780"/>
    <x v="3"/>
    <x v="80"/>
    <n v="5.6"/>
    <n v="1.1599999999999999E-2"/>
    <n v="1.1599999999999999E-2"/>
    <n v="26668"/>
    <m/>
    <n v="1.4E-2"/>
    <s v="C"/>
  </r>
  <r>
    <m/>
    <x v="101"/>
    <s v="DQ"/>
    <n v="780"/>
    <x v="780"/>
    <x v="3"/>
    <x v="80"/>
    <n v="5.6"/>
    <n v="1.17E-2"/>
    <n v="1.17E-2"/>
    <n v="26668"/>
    <m/>
    <n v="1.4E-2"/>
    <s v="C"/>
  </r>
  <r>
    <m/>
    <x v="106"/>
    <s v="RT"/>
    <n v="781"/>
    <x v="781"/>
    <x v="3"/>
    <x v="80"/>
    <n v="5.6"/>
    <n v="1.0999999999999999E-2"/>
    <n v="1.0999999999999999E-2"/>
    <n v="26669"/>
    <m/>
    <n v="1.4999999999999999E-2"/>
    <s v="C"/>
  </r>
  <r>
    <m/>
    <x v="106"/>
    <s v="RT"/>
    <n v="781"/>
    <x v="781"/>
    <x v="3"/>
    <x v="80"/>
    <n v="5.6"/>
    <n v="9.9000000000000008E-3"/>
    <n v="9.9000000000000008E-3"/>
    <n v="26669"/>
    <m/>
    <n v="1.4999999999999999E-2"/>
    <s v="B"/>
  </r>
  <r>
    <m/>
    <x v="106"/>
    <s v="RT"/>
    <n v="781"/>
    <x v="781"/>
    <x v="3"/>
    <x v="80"/>
    <n v="5.6"/>
    <n v="1.6500000000000001E-2"/>
    <n v="1.6500000000000001E-2"/>
    <n v="26669"/>
    <m/>
    <n v="1.4999999999999999E-2"/>
    <s v="F"/>
  </r>
  <r>
    <m/>
    <x v="106"/>
    <s v="RT"/>
    <n v="781"/>
    <x v="781"/>
    <x v="3"/>
    <x v="80"/>
    <n v="5.6"/>
    <n v="2.4199999999999999E-2"/>
    <n v="2.4199999999999999E-2"/>
    <n v="26669"/>
    <m/>
    <n v="1.4999999999999999E-2"/>
    <s v="J"/>
  </r>
  <r>
    <m/>
    <x v="106"/>
    <s v="RT"/>
    <n v="781"/>
    <x v="781"/>
    <x v="3"/>
    <x v="80"/>
    <n v="5.6"/>
    <n v="2.5100000000000001E-2"/>
    <n v="2.5100000000000001E-2"/>
    <n v="26669"/>
    <m/>
    <n v="1.4999999999999999E-2"/>
    <s v="K"/>
  </r>
  <r>
    <m/>
    <x v="106"/>
    <s v="RT"/>
    <n v="781"/>
    <x v="781"/>
    <x v="3"/>
    <x v="80"/>
    <n v="5.6"/>
    <n v="1.4E-2"/>
    <n v="1.4E-2"/>
    <n v="26669"/>
    <m/>
    <n v="1.4999999999999999E-2"/>
    <s v="E"/>
  </r>
  <r>
    <m/>
    <x v="106"/>
    <s v="RT"/>
    <n v="781"/>
    <x v="781"/>
    <x v="3"/>
    <x v="80"/>
    <n v="5.6"/>
    <n v="2.2599999999999999E-2"/>
    <n v="2.2599999999999999E-2"/>
    <n v="26669"/>
    <m/>
    <n v="1.4999999999999999E-2"/>
    <s v="J"/>
  </r>
  <r>
    <m/>
    <x v="106"/>
    <s v="RT"/>
    <n v="781"/>
    <x v="781"/>
    <x v="3"/>
    <x v="80"/>
    <n v="5.6"/>
    <n v="1.5699999999999999E-2"/>
    <n v="1.5699999999999999E-2"/>
    <n v="26669"/>
    <m/>
    <n v="1.4999999999999999E-2"/>
    <s v="F"/>
  </r>
  <r>
    <m/>
    <x v="98"/>
    <s v="Rp"/>
    <n v="782"/>
    <x v="782"/>
    <x v="2"/>
    <x v="81"/>
    <n v="5.6"/>
    <n v="2.1299999999999999E-2"/>
    <n v="2.1299999999999999E-2"/>
    <n v="26670"/>
    <m/>
    <n v="1.2999999999999999E-2"/>
    <s v="I"/>
  </r>
  <r>
    <m/>
    <x v="98"/>
    <s v="Rp"/>
    <n v="782"/>
    <x v="782"/>
    <x v="2"/>
    <x v="81"/>
    <n v="5.6"/>
    <n v="2.2100000000000002E-2"/>
    <n v="2.2100000000000002E-2"/>
    <n v="26670"/>
    <m/>
    <n v="1.2999999999999999E-2"/>
    <s v="I"/>
  </r>
  <r>
    <m/>
    <x v="98"/>
    <s v="Rp"/>
    <n v="782"/>
    <x v="782"/>
    <x v="2"/>
    <x v="81"/>
    <n v="5.6"/>
    <n v="1.9300000000000001E-2"/>
    <n v="1.9300000000000001E-2"/>
    <n v="26670"/>
    <m/>
    <n v="1.2999999999999999E-2"/>
    <s v="H"/>
  </r>
  <r>
    <m/>
    <x v="98"/>
    <s v="Rp"/>
    <n v="782"/>
    <x v="782"/>
    <x v="2"/>
    <x v="81"/>
    <n v="5.6"/>
    <n v="1.03E-2"/>
    <n v="1.03E-2"/>
    <n v="26670"/>
    <m/>
    <n v="1.2999999999999999E-2"/>
    <s v="B"/>
  </r>
  <r>
    <m/>
    <x v="98"/>
    <s v="Rp"/>
    <n v="782"/>
    <x v="782"/>
    <x v="2"/>
    <x v="81"/>
    <n v="5.6"/>
    <n v="2.8799999999999999E-2"/>
    <n v="2.8799999999999999E-2"/>
    <n v="26670"/>
    <m/>
    <n v="1.2999999999999999E-2"/>
    <s v="L"/>
  </r>
  <r>
    <m/>
    <x v="98"/>
    <s v="Rp"/>
    <n v="782"/>
    <x v="782"/>
    <x v="2"/>
    <x v="81"/>
    <n v="5.6"/>
    <n v="1.2800000000000001E-2"/>
    <n v="1.2800000000000001E-2"/>
    <n v="26670"/>
    <m/>
    <n v="1.2999999999999999E-2"/>
    <s v="D"/>
  </r>
  <r>
    <m/>
    <x v="45"/>
    <s v="LEVANTE"/>
    <n v="783"/>
    <x v="783"/>
    <x v="2"/>
    <x v="81"/>
    <n v="5.6"/>
    <n v="7.9000000000000008E-3"/>
    <n v="7.9000000000000008E-3"/>
    <n v="26671"/>
    <m/>
    <n v="1.2999999999999999E-2"/>
    <s v="A"/>
  </r>
  <r>
    <m/>
    <x v="45"/>
    <s v="LEVANTE"/>
    <n v="783"/>
    <x v="783"/>
    <x v="2"/>
    <x v="81"/>
    <n v="5.6"/>
    <n v="6.3E-3"/>
    <n v="6.3E-3"/>
    <n v="26671"/>
    <m/>
    <n v="1.2999999999999999E-2"/>
    <s v="Reserva"/>
  </r>
  <r>
    <m/>
    <x v="45"/>
    <s v="LEVANTE"/>
    <n v="783"/>
    <x v="783"/>
    <x v="2"/>
    <x v="81"/>
    <n v="5.6"/>
    <n v="9.2999999999999992E-3"/>
    <n v="9.2999999999999992E-3"/>
    <n v="26671"/>
    <m/>
    <n v="1.2999999999999999E-2"/>
    <s v="B"/>
  </r>
  <r>
    <m/>
    <x v="45"/>
    <s v="LEVANTE"/>
    <n v="783"/>
    <x v="783"/>
    <x v="2"/>
    <x v="81"/>
    <n v="5.6"/>
    <n v="1.0200000000000001E-2"/>
    <n v="1.0200000000000001E-2"/>
    <n v="26671"/>
    <m/>
    <n v="1.2999999999999999E-2"/>
    <s v="B"/>
  </r>
  <r>
    <m/>
    <x v="45"/>
    <s v="LEVANTE"/>
    <n v="783"/>
    <x v="783"/>
    <x v="2"/>
    <x v="81"/>
    <n v="5.6"/>
    <n v="1.11E-2"/>
    <n v="1.11E-2"/>
    <n v="26671"/>
    <m/>
    <n v="1.2999999999999999E-2"/>
    <s v="C"/>
  </r>
  <r>
    <m/>
    <x v="45"/>
    <s v="LEVANTE"/>
    <n v="783"/>
    <x v="783"/>
    <x v="2"/>
    <x v="81"/>
    <n v="5.6"/>
    <n v="8.5000000000000006E-3"/>
    <n v="8.5000000000000006E-3"/>
    <n v="26671"/>
    <m/>
    <n v="1.2999999999999999E-2"/>
    <s v="A"/>
  </r>
  <r>
    <m/>
    <x v="45"/>
    <s v="LEVANTE"/>
    <n v="783"/>
    <x v="783"/>
    <x v="2"/>
    <x v="81"/>
    <n v="5.6"/>
    <n v="8.8999999999999999E-3"/>
    <n v="8.8999999999999999E-3"/>
    <n v="26671"/>
    <m/>
    <n v="1.2999999999999999E-2"/>
    <s v="A"/>
  </r>
  <r>
    <m/>
    <x v="45"/>
    <s v="LEVANTE"/>
    <n v="783"/>
    <x v="783"/>
    <x v="2"/>
    <x v="81"/>
    <n v="5.6"/>
    <n v="6.8999999999999999E-3"/>
    <n v="6.8999999999999999E-3"/>
    <n v="26671"/>
    <m/>
    <n v="1.2999999999999999E-2"/>
    <s v="Reserva"/>
  </r>
  <r>
    <m/>
    <x v="7"/>
    <s v="DQ"/>
    <n v="784"/>
    <x v="784"/>
    <x v="3"/>
    <x v="81"/>
    <n v="5.6"/>
    <n v="2.3900000000000001E-2"/>
    <n v="2.3900000000000001E-2"/>
    <n v="26672"/>
    <n v="2.3900000000000001E-2"/>
    <n v="1.9E-2"/>
    <s v="J"/>
  </r>
  <r>
    <m/>
    <x v="7"/>
    <s v="DQ"/>
    <n v="784"/>
    <x v="784"/>
    <x v="3"/>
    <x v="81"/>
    <n v="5.6"/>
    <n v="2.1700000000000001E-2"/>
    <n v="2.1700000000000001E-2"/>
    <n v="26672"/>
    <n v="2.1700000000000001E-2"/>
    <n v="1.9E-2"/>
    <s v="I"/>
  </r>
  <r>
    <m/>
    <x v="7"/>
    <s v="DQ"/>
    <n v="784"/>
    <x v="784"/>
    <x v="3"/>
    <x v="81"/>
    <n v="5.6"/>
    <n v="2.1299999999999999E-2"/>
    <n v="2.1299999999999999E-2"/>
    <n v="26672"/>
    <n v="2.1299999999999999E-2"/>
    <n v="1.9E-2"/>
    <s v="I"/>
  </r>
  <r>
    <m/>
    <x v="7"/>
    <s v="DQ"/>
    <n v="784"/>
    <x v="784"/>
    <x v="3"/>
    <x v="81"/>
    <n v="5.6"/>
    <n v="2.4E-2"/>
    <n v="2.4E-2"/>
    <n v="26672"/>
    <n v="2.4E-2"/>
    <n v="1.9E-2"/>
    <s v="J"/>
  </r>
  <r>
    <m/>
    <x v="7"/>
    <s v="DQ"/>
    <n v="784"/>
    <x v="784"/>
    <x v="3"/>
    <x v="81"/>
    <n v="5.6"/>
    <n v="3.2500000000000001E-2"/>
    <n v="3.2500000000000001E-2"/>
    <n v="26672"/>
    <n v="3.2500000000000001E-2"/>
    <n v="1.9E-2"/>
    <s v="L"/>
  </r>
  <r>
    <m/>
    <x v="7"/>
    <s v="DQ"/>
    <n v="784"/>
    <x v="784"/>
    <x v="3"/>
    <x v="81"/>
    <n v="5.6"/>
    <n v="2.35E-2"/>
    <n v="2.35E-2"/>
    <n v="26672"/>
    <n v="2.35E-2"/>
    <n v="1.9E-2"/>
    <s v="J"/>
  </r>
  <r>
    <m/>
    <x v="101"/>
    <s v="DQ"/>
    <n v="785"/>
    <x v="785"/>
    <x v="3"/>
    <x v="81"/>
    <n v="5.6"/>
    <n v="2.4799999999999999E-2"/>
    <n v="2.4799999999999999E-2"/>
    <n v="26674"/>
    <m/>
    <n v="1.2E-2"/>
    <s v="J"/>
  </r>
  <r>
    <m/>
    <x v="101"/>
    <s v="DQ"/>
    <n v="785"/>
    <x v="785"/>
    <x v="3"/>
    <x v="81"/>
    <n v="5.6"/>
    <n v="1.03E-2"/>
    <n v="1.03E-2"/>
    <n v="26674"/>
    <m/>
    <n v="1.2E-2"/>
    <s v="B"/>
  </r>
  <r>
    <m/>
    <x v="7"/>
    <s v="DQ"/>
    <n v="786"/>
    <x v="786"/>
    <x v="3"/>
    <x v="81"/>
    <n v="5.6"/>
    <n v="2.0899999999999998E-2"/>
    <n v="2.0899999999999998E-2"/>
    <n v="26673"/>
    <n v="2.0899999999999998E-2"/>
    <n v="0.02"/>
    <s v="H"/>
  </r>
  <r>
    <m/>
    <x v="7"/>
    <s v="DQ"/>
    <n v="786"/>
    <x v="786"/>
    <x v="3"/>
    <x v="81"/>
    <n v="5.6"/>
    <n v="2.4500000000000001E-2"/>
    <n v="2.4500000000000001E-2"/>
    <n v="26673"/>
    <n v="2.4500000000000001E-2"/>
    <n v="0.02"/>
    <s v="J"/>
  </r>
  <r>
    <m/>
    <x v="7"/>
    <s v="DQ"/>
    <n v="786"/>
    <x v="786"/>
    <x v="3"/>
    <x v="81"/>
    <n v="5.6"/>
    <n v="3.3300000000000003E-2"/>
    <n v="3.3300000000000003E-2"/>
    <n v="26673"/>
    <n v="3.3300000000000003E-2"/>
    <n v="0.02"/>
    <s v="L"/>
  </r>
  <r>
    <m/>
    <x v="7"/>
    <s v="DQ"/>
    <n v="786"/>
    <x v="786"/>
    <x v="3"/>
    <x v="81"/>
    <n v="5.6"/>
    <n v="2.6800000000000001E-2"/>
    <n v="2.6800000000000001E-2"/>
    <n v="26673"/>
    <n v="2.6800000000000001E-2"/>
    <n v="0.02"/>
    <s v="K"/>
  </r>
  <r>
    <m/>
    <x v="7"/>
    <s v="DQ"/>
    <n v="786"/>
    <x v="786"/>
    <x v="3"/>
    <x v="81"/>
    <n v="5.6"/>
    <n v="2.1299999999999999E-2"/>
    <n v="2.1299999999999999E-2"/>
    <n v="26673"/>
    <n v="2.1299999999999999E-2"/>
    <n v="0.02"/>
    <s v="I"/>
  </r>
  <r>
    <m/>
    <x v="100"/>
    <s v="LEVANTE"/>
    <n v="787"/>
    <x v="787"/>
    <x v="3"/>
    <x v="81"/>
    <n v="5.6"/>
    <n v="2.3400000000000001E-2"/>
    <n v="2.3400000000000001E-2"/>
    <n v="26674"/>
    <m/>
    <n v="1.4E-2"/>
    <s v="J"/>
  </r>
  <r>
    <m/>
    <x v="45"/>
    <s v="LEVANTE"/>
    <n v="788"/>
    <x v="788"/>
    <x v="3"/>
    <x v="81"/>
    <n v="5.6"/>
    <n v="9.5999999999999992E-3"/>
    <n v="9.5999999999999992E-3"/>
    <n v="26674"/>
    <m/>
    <n v="1.2E-2"/>
    <s v="B"/>
  </r>
  <r>
    <m/>
    <x v="45"/>
    <s v="LEVANTE"/>
    <n v="788"/>
    <x v="788"/>
    <x v="3"/>
    <x v="81"/>
    <n v="5.6"/>
    <n v="9.9000000000000008E-3"/>
    <n v="9.9000000000000008E-3"/>
    <n v="26674"/>
    <m/>
    <n v="1.2E-2"/>
    <s v="B"/>
  </r>
  <r>
    <m/>
    <x v="98"/>
    <s v="Rp"/>
    <n v="789"/>
    <x v="789"/>
    <x v="4"/>
    <x v="81"/>
    <n v="5.6"/>
    <n v="2.6499999999999999E-2"/>
    <n v="2.6499999999999999E-2"/>
    <n v="26680"/>
    <n v="2.6499999999999999E-2"/>
    <n v="1.2999999999999999E-2"/>
    <s v="K"/>
  </r>
  <r>
    <m/>
    <x v="98"/>
    <s v="Rp"/>
    <n v="789"/>
    <x v="789"/>
    <x v="4"/>
    <x v="81"/>
    <n v="5.6"/>
    <n v="3.27E-2"/>
    <n v="3.27E-2"/>
    <n v="26680"/>
    <n v="3.27E-2"/>
    <n v="1.2999999999999999E-2"/>
    <s v="L"/>
  </r>
  <r>
    <m/>
    <x v="98"/>
    <s v="Rp"/>
    <n v="789"/>
    <x v="789"/>
    <x v="4"/>
    <x v="81"/>
    <n v="5.6"/>
    <n v="1.18E-2"/>
    <n v="1.18E-2"/>
    <n v="26680"/>
    <n v="1.18E-2"/>
    <n v="1.2999999999999999E-2"/>
    <s v="C"/>
  </r>
  <r>
    <m/>
    <x v="98"/>
    <s v="Rp"/>
    <n v="789"/>
    <x v="789"/>
    <x v="4"/>
    <x v="81"/>
    <n v="5.6"/>
    <n v="1.4E-2"/>
    <n v="1.4E-2"/>
    <n v="26680"/>
    <n v="1.4E-2"/>
    <n v="1.2999999999999999E-2"/>
    <s v="E"/>
  </r>
  <r>
    <m/>
    <x v="98"/>
    <s v="Rp"/>
    <n v="789"/>
    <x v="789"/>
    <x v="4"/>
    <x v="81"/>
    <n v="5.6"/>
    <n v="2.92E-2"/>
    <n v="2.92E-2"/>
    <n v="26680"/>
    <n v="2.92E-2"/>
    <n v="1.2999999999999999E-2"/>
    <s v="L"/>
  </r>
  <r>
    <m/>
    <x v="98"/>
    <s v="Rp"/>
    <n v="789"/>
    <x v="789"/>
    <x v="4"/>
    <x v="81"/>
    <n v="5.6"/>
    <n v="1.7500000000000002E-2"/>
    <n v="1.7500000000000002E-2"/>
    <n v="26680"/>
    <n v="1.7500000000000002E-2"/>
    <n v="1.2999999999999999E-2"/>
    <s v="G"/>
  </r>
  <r>
    <m/>
    <x v="98"/>
    <s v="Rp"/>
    <n v="789"/>
    <x v="789"/>
    <x v="4"/>
    <x v="81"/>
    <n v="5.6"/>
    <n v="1.29E-2"/>
    <n v="1.29E-2"/>
    <n v="26681"/>
    <n v="1.29E-2"/>
    <n v="1.2999999999999999E-2"/>
    <s v="D"/>
  </r>
  <r>
    <m/>
    <x v="98"/>
    <s v="Rp"/>
    <n v="790"/>
    <x v="790"/>
    <x v="4"/>
    <x v="81"/>
    <n v="5.6"/>
    <n v="1.83E-2"/>
    <n v="1.83E-2"/>
    <n v="26681"/>
    <m/>
    <n v="8.9999999999999993E-3"/>
    <s v="G"/>
  </r>
  <r>
    <m/>
    <x v="98"/>
    <s v="Rp"/>
    <n v="790"/>
    <x v="790"/>
    <x v="4"/>
    <x v="81"/>
    <n v="5.6"/>
    <n v="2.8899999999999999E-2"/>
    <n v="2.8899999999999999E-2"/>
    <n v="26681"/>
    <m/>
    <n v="8.9999999999999993E-3"/>
    <s v="L"/>
  </r>
  <r>
    <m/>
    <x v="98"/>
    <s v="Rp"/>
    <n v="790"/>
    <x v="790"/>
    <x v="4"/>
    <x v="81"/>
    <n v="5.6"/>
    <n v="2.81E-2"/>
    <n v="2.81E-2"/>
    <n v="26681"/>
    <m/>
    <n v="8.9999999999999993E-3"/>
    <s v="L"/>
  </r>
  <r>
    <m/>
    <x v="98"/>
    <s v="Rp"/>
    <n v="790"/>
    <x v="790"/>
    <x v="4"/>
    <x v="81"/>
    <n v="5.6"/>
    <n v="2.6499999999999999E-2"/>
    <n v="2.6499999999999999E-2"/>
    <n v="26681"/>
    <m/>
    <n v="8.9999999999999993E-3"/>
    <s v="K"/>
  </r>
  <r>
    <m/>
    <x v="98"/>
    <s v="Rp"/>
    <n v="790"/>
    <x v="790"/>
    <x v="4"/>
    <x v="81"/>
    <n v="5.6"/>
    <n v="1.1900000000000001E-2"/>
    <n v="1.1900000000000001E-2"/>
    <n v="26681"/>
    <m/>
    <n v="8.9999999999999993E-3"/>
    <s v="C"/>
  </r>
  <r>
    <m/>
    <x v="7"/>
    <s v="DQ"/>
    <n v="791"/>
    <x v="791"/>
    <x v="4"/>
    <x v="81"/>
    <n v="5.6"/>
    <n v="3.8300000000000001E-2"/>
    <n v="3.6999999999999998E-2"/>
    <n v="26682"/>
    <n v="3.6999999999999998E-2"/>
    <n v="1.7999999999999999E-2"/>
    <s v="L"/>
  </r>
  <r>
    <m/>
    <x v="45"/>
    <s v="LEVANTE"/>
    <n v="792"/>
    <x v="792"/>
    <x v="4"/>
    <x v="81"/>
    <n v="5.6"/>
    <n v="1.7600000000000001E-2"/>
    <n v="1.7600000000000001E-2"/>
    <n v="26682"/>
    <m/>
    <n v="8.0000000000000002E-3"/>
    <s v="G"/>
  </r>
  <r>
    <m/>
    <x v="101"/>
    <s v="DQ"/>
    <n v="793"/>
    <x v="793"/>
    <x v="5"/>
    <x v="81"/>
    <n v="5.6"/>
    <n v="1.8499999999999999E-2"/>
    <n v="1.8499999999999999E-2"/>
    <n v="26683"/>
    <m/>
    <n v="1.4500000000000001E-2"/>
    <s v="G"/>
  </r>
  <r>
    <m/>
    <x v="101"/>
    <s v="DQ"/>
    <n v="793"/>
    <x v="793"/>
    <x v="5"/>
    <x v="81"/>
    <n v="5.6"/>
    <n v="1.6799999999999999E-2"/>
    <n v="1.6799999999999999E-2"/>
    <n v="26683"/>
    <m/>
    <n v="1.4500000000000001E-2"/>
    <s v="F"/>
  </r>
  <r>
    <m/>
    <x v="101"/>
    <s v="DQ"/>
    <n v="793"/>
    <x v="793"/>
    <x v="5"/>
    <x v="81"/>
    <n v="5.6"/>
    <n v="2.4500000000000001E-2"/>
    <n v="2.4500000000000001E-2"/>
    <n v="26683"/>
    <m/>
    <n v="1.4500000000000001E-2"/>
    <s v="J"/>
  </r>
  <r>
    <m/>
    <x v="101"/>
    <s v="DQ"/>
    <n v="793"/>
    <x v="793"/>
    <x v="5"/>
    <x v="81"/>
    <n v="5.6"/>
    <n v="1.8200000000000001E-2"/>
    <n v="1.8200000000000001E-2"/>
    <n v="26683"/>
    <m/>
    <n v="1.4500000000000001E-2"/>
    <s v="G"/>
  </r>
  <r>
    <m/>
    <x v="106"/>
    <s v="RT"/>
    <n v="794"/>
    <x v="794"/>
    <x v="5"/>
    <x v="81"/>
    <n v="5.6"/>
    <n v="1.44E-2"/>
    <n v="1.44E-2"/>
    <n v="26683"/>
    <m/>
    <n v="8.0000000000000002E-3"/>
    <s v="E"/>
  </r>
  <r>
    <m/>
    <x v="101"/>
    <s v="DQ"/>
    <n v="795"/>
    <x v="795"/>
    <x v="2"/>
    <x v="82"/>
    <n v="5.6"/>
    <n v="1.55E-2"/>
    <n v="1.55E-2"/>
    <n v="26684"/>
    <m/>
    <n v="1.4E-2"/>
    <s v="F"/>
  </r>
  <r>
    <m/>
    <x v="101"/>
    <s v="DQ"/>
    <n v="795"/>
    <x v="795"/>
    <x v="2"/>
    <x v="82"/>
    <n v="5.6"/>
    <n v="2.2499999999999999E-2"/>
    <n v="2.2499999999999999E-2"/>
    <n v="26684"/>
    <m/>
    <n v="1.4E-2"/>
    <s v="J"/>
  </r>
  <r>
    <m/>
    <x v="101"/>
    <s v="DQ"/>
    <n v="795"/>
    <x v="795"/>
    <x v="2"/>
    <x v="82"/>
    <n v="5.6"/>
    <n v="2.18E-2"/>
    <n v="2.18E-2"/>
    <n v="26684"/>
    <m/>
    <n v="1.4E-2"/>
    <s v="I"/>
  </r>
  <r>
    <m/>
    <x v="58"/>
    <s v="Rp"/>
    <n v="796"/>
    <x v="796"/>
    <x v="2"/>
    <x v="82"/>
    <n v="5.6"/>
    <n v="2.5399999999999999E-2"/>
    <n v="2.5399999999999999E-2"/>
    <n v="26684"/>
    <m/>
    <n v="0.03"/>
    <s v="K"/>
  </r>
  <r>
    <m/>
    <x v="58"/>
    <s v="Rp"/>
    <n v="796"/>
    <x v="796"/>
    <x v="2"/>
    <x v="82"/>
    <n v="5.6"/>
    <n v="1.6199999999999999E-2"/>
    <n v="1.6199999999999999E-2"/>
    <n v="26684"/>
    <m/>
    <n v="0.03"/>
    <s v="F"/>
  </r>
  <r>
    <m/>
    <x v="109"/>
    <s v="RT"/>
    <n v="797"/>
    <x v="797"/>
    <x v="2"/>
    <x v="82"/>
    <n v="5.6"/>
    <n v="1.5100000000000001E-2"/>
    <n v="1.5100000000000001E-2"/>
    <n v="26685"/>
    <m/>
    <n v="8.0000000000000002E-3"/>
    <s v="F"/>
  </r>
  <r>
    <m/>
    <x v="109"/>
    <s v="RT"/>
    <n v="797"/>
    <x v="797"/>
    <x v="2"/>
    <x v="82"/>
    <n v="5.6"/>
    <n v="1.37E-2"/>
    <n v="1.37E-2"/>
    <n v="26685"/>
    <m/>
    <n v="8.0000000000000002E-3"/>
    <s v="E"/>
  </r>
  <r>
    <m/>
    <x v="109"/>
    <s v="RT"/>
    <n v="797"/>
    <x v="797"/>
    <x v="2"/>
    <x v="82"/>
    <n v="5.6"/>
    <n v="1.11E-2"/>
    <n v="1.11E-2"/>
    <n v="26685"/>
    <m/>
    <n v="8.0000000000000002E-3"/>
    <s v="C"/>
  </r>
  <r>
    <m/>
    <x v="109"/>
    <s v="RT"/>
    <n v="797"/>
    <x v="797"/>
    <x v="2"/>
    <x v="82"/>
    <n v="5.6"/>
    <n v="8.3000000000000001E-3"/>
    <n v="8.3000000000000001E-3"/>
    <n v="26685"/>
    <m/>
    <n v="8.0000000000000002E-3"/>
    <s v="A"/>
  </r>
  <r>
    <m/>
    <x v="109"/>
    <s v="RT"/>
    <n v="797"/>
    <x v="797"/>
    <x v="2"/>
    <x v="82"/>
    <n v="5.6"/>
    <n v="6.7999999999999996E-3"/>
    <n v="6.7999999999999996E-3"/>
    <n v="26685"/>
    <m/>
    <n v="8.0000000000000002E-3"/>
    <s v="Reserva"/>
  </r>
  <r>
    <m/>
    <x v="110"/>
    <s v="CH"/>
    <n v="798"/>
    <x v="798"/>
    <x v="3"/>
    <x v="82"/>
    <n v="5.6"/>
    <n v="2.5600000000000001E-2"/>
    <n v="2.5600000000000001E-2"/>
    <n v="26686"/>
    <m/>
    <n v="0.03"/>
    <s v="K"/>
  </r>
  <r>
    <m/>
    <x v="110"/>
    <s v="CH"/>
    <n v="798"/>
    <x v="798"/>
    <x v="3"/>
    <x v="82"/>
    <n v="5.6"/>
    <n v="1.9400000000000001E-2"/>
    <n v="1.9400000000000001E-2"/>
    <n v="26686"/>
    <m/>
    <n v="0.03"/>
    <s v="H"/>
  </r>
  <r>
    <m/>
    <x v="110"/>
    <s v="CH"/>
    <n v="798"/>
    <x v="798"/>
    <x v="3"/>
    <x v="82"/>
    <n v="5.6"/>
    <n v="1.47E-2"/>
    <n v="1.47E-2"/>
    <n v="26686"/>
    <m/>
    <n v="0.03"/>
    <s v="E"/>
  </r>
  <r>
    <m/>
    <x v="111"/>
    <s v="DQ"/>
    <n v="799"/>
    <x v="799"/>
    <x v="3"/>
    <x v="82"/>
    <n v="5.6"/>
    <n v="2.0299999999999999E-2"/>
    <n v="2.0299999999999999E-2"/>
    <n v="26687"/>
    <m/>
    <n v="1.7000000000000001E-2"/>
    <s v="H"/>
  </r>
  <r>
    <m/>
    <x v="111"/>
    <s v="DQ"/>
    <n v="799"/>
    <x v="799"/>
    <x v="3"/>
    <x v="82"/>
    <n v="5.6"/>
    <n v="2.47E-2"/>
    <n v="2.47E-2"/>
    <n v="26687"/>
    <m/>
    <n v="1.7000000000000001E-2"/>
    <s v="J"/>
  </r>
  <r>
    <m/>
    <x v="111"/>
    <s v="DQ"/>
    <n v="799"/>
    <x v="799"/>
    <x v="3"/>
    <x v="82"/>
    <n v="5.6"/>
    <n v="1.18E-2"/>
    <n v="1.18E-2"/>
    <n v="26687"/>
    <m/>
    <n v="1.7000000000000001E-2"/>
    <s v="C"/>
  </r>
  <r>
    <m/>
    <x v="111"/>
    <s v="DQ"/>
    <n v="799"/>
    <x v="799"/>
    <x v="3"/>
    <x v="82"/>
    <n v="5.6"/>
    <n v="2.41E-2"/>
    <n v="2.41E-2"/>
    <n v="26687"/>
    <m/>
    <n v="1.7000000000000001E-2"/>
    <s v="J"/>
  </r>
  <r>
    <m/>
    <x v="111"/>
    <s v="DQ"/>
    <n v="799"/>
    <x v="799"/>
    <x v="3"/>
    <x v="82"/>
    <n v="5.6"/>
    <n v="1.6199999999999999E-2"/>
    <n v="1.6199999999999999E-2"/>
    <n v="26687"/>
    <m/>
    <n v="1.7000000000000001E-2"/>
    <s v="F"/>
  </r>
  <r>
    <m/>
    <x v="101"/>
    <s v="DQ"/>
    <n v="800"/>
    <x v="800"/>
    <x v="3"/>
    <x v="82"/>
    <n v="5.6"/>
    <n v="1.29E-2"/>
    <n v="1.29E-2"/>
    <n v="26687"/>
    <m/>
    <n v="0.01"/>
    <s v="D"/>
  </r>
  <r>
    <m/>
    <x v="101"/>
    <s v="DQ"/>
    <n v="800"/>
    <x v="800"/>
    <x v="3"/>
    <x v="82"/>
    <n v="5.6"/>
    <n v="1.9400000000000001E-2"/>
    <n v="1.9400000000000001E-2"/>
    <n v="26687"/>
    <m/>
    <n v="0.01"/>
    <s v="H"/>
  </r>
  <r>
    <m/>
    <x v="110"/>
    <s v="DRIFT"/>
    <n v="801"/>
    <x v="801"/>
    <x v="4"/>
    <x v="82"/>
    <n v="5.6"/>
    <n v="3.3099999999999997E-2"/>
    <n v="3.3099999999999997E-2"/>
    <n v="26689"/>
    <n v="3.3099999999999997E-2"/>
    <n v="0.03"/>
    <s v="L"/>
  </r>
  <r>
    <m/>
    <x v="110"/>
    <s v="DRIFT"/>
    <n v="801"/>
    <x v="801"/>
    <x v="4"/>
    <x v="82"/>
    <n v="5.6"/>
    <n v="3.5200000000000002E-2"/>
    <n v="3.5200000000000002E-2"/>
    <n v="26689"/>
    <n v="3.5200000000000002E-2"/>
    <n v="0.03"/>
    <s v="L"/>
  </r>
  <r>
    <m/>
    <x v="110"/>
    <s v="DRIFT"/>
    <n v="801"/>
    <x v="801"/>
    <x v="4"/>
    <x v="82"/>
    <n v="5.6"/>
    <n v="3.4599999999999999E-2"/>
    <n v="3.4599999999999999E-2"/>
    <n v="26689"/>
    <n v="3.4599999999999999E-2"/>
    <n v="0.03"/>
    <s v="L"/>
  </r>
  <r>
    <m/>
    <x v="101"/>
    <s v="DQ"/>
    <n v="802"/>
    <x v="802"/>
    <x v="4"/>
    <x v="82"/>
    <n v="5.6"/>
    <n v="1.66E-2"/>
    <n v="1.66E-2"/>
    <n v="26689"/>
    <m/>
    <n v="1.15E-2"/>
    <s v="F"/>
  </r>
  <r>
    <m/>
    <x v="101"/>
    <s v="DQ"/>
    <n v="802"/>
    <x v="802"/>
    <x v="4"/>
    <x v="82"/>
    <n v="5.6"/>
    <n v="1.47E-2"/>
    <n v="1.47E-2"/>
    <n v="26689"/>
    <m/>
    <n v="1.15E-2"/>
    <s v="E"/>
  </r>
  <r>
    <m/>
    <x v="101"/>
    <s v="DQ"/>
    <n v="802"/>
    <x v="802"/>
    <x v="4"/>
    <x v="82"/>
    <n v="5.6"/>
    <n v="2.6499999999999999E-2"/>
    <n v="2.6499999999999999E-2"/>
    <n v="26689"/>
    <m/>
    <n v="1.15E-2"/>
    <s v="K"/>
  </r>
  <r>
    <m/>
    <x v="112"/>
    <s v="LEVANTE"/>
    <n v="803"/>
    <x v="803"/>
    <x v="4"/>
    <x v="82"/>
    <n v="5.6"/>
    <n v="5.4000000000000003E-3"/>
    <n v="5.4000000000000003E-3"/>
    <n v="26690"/>
    <m/>
    <n v="1.2999999999999999E-2"/>
    <s v="Descarte"/>
  </r>
  <r>
    <m/>
    <x v="112"/>
    <s v="LEVANTE"/>
    <n v="803"/>
    <x v="803"/>
    <x v="4"/>
    <x v="82"/>
    <n v="5.6"/>
    <n v="1.2200000000000001E-2"/>
    <n v="1.2200000000000001E-2"/>
    <n v="26690"/>
    <m/>
    <n v="1.2999999999999999E-2"/>
    <s v="D"/>
  </r>
  <r>
    <m/>
    <x v="112"/>
    <s v="LEVANTE"/>
    <n v="803"/>
    <x v="803"/>
    <x v="4"/>
    <x v="82"/>
    <n v="5.6"/>
    <n v="1.7299999999999999E-2"/>
    <n v="1.7299999999999999E-2"/>
    <n v="26690"/>
    <m/>
    <n v="1.2999999999999999E-2"/>
    <s v="F"/>
  </r>
  <r>
    <m/>
    <x v="106"/>
    <s v="RT"/>
    <n v="804"/>
    <x v="804"/>
    <x v="4"/>
    <x v="82"/>
    <n v="5.6"/>
    <n v="1.6899999999999998E-2"/>
    <n v="1.6899999999999998E-2"/>
    <n v="26690"/>
    <m/>
    <n v="1.4E-2"/>
    <s v="F"/>
  </r>
  <r>
    <m/>
    <x v="106"/>
    <s v="RT"/>
    <n v="804"/>
    <x v="804"/>
    <x v="4"/>
    <x v="82"/>
    <n v="5.6"/>
    <n v="1.7000000000000001E-2"/>
    <n v="1.7000000000000001E-2"/>
    <n v="26690"/>
    <m/>
    <n v="1.4E-2"/>
    <s v="F"/>
  </r>
  <r>
    <m/>
    <x v="106"/>
    <s v="RT"/>
    <n v="804"/>
    <x v="804"/>
    <x v="4"/>
    <x v="82"/>
    <n v="5.6"/>
    <n v="1.7299999999999999E-2"/>
    <n v="1.7299999999999999E-2"/>
    <n v="26690"/>
    <m/>
    <n v="1.4E-2"/>
    <s v="F"/>
  </r>
  <r>
    <m/>
    <x v="106"/>
    <s v="RT"/>
    <n v="804"/>
    <x v="804"/>
    <x v="4"/>
    <x v="82"/>
    <n v="5.6"/>
    <n v="8.6999999999999994E-3"/>
    <n v="8.6999999999999994E-3"/>
    <n v="26690"/>
    <m/>
    <n v="1.4E-2"/>
    <s v="A"/>
  </r>
  <r>
    <m/>
    <x v="106"/>
    <s v="RT"/>
    <n v="804"/>
    <x v="804"/>
    <x v="4"/>
    <x v="82"/>
    <n v="5.6"/>
    <n v="8.9999999999999993E-3"/>
    <n v="8.9999999999999993E-3"/>
    <n v="26690"/>
    <m/>
    <n v="1.4E-2"/>
    <s v="B"/>
  </r>
  <r>
    <m/>
    <x v="113"/>
    <s v="DQ"/>
    <n v="805"/>
    <x v="805"/>
    <x v="4"/>
    <x v="82"/>
    <n v="5.6"/>
    <n v="8.6999999999999994E-3"/>
    <n v="8.6999999999999994E-3"/>
    <n v="26691"/>
    <m/>
    <n v="1.2999999999999999E-2"/>
    <s v="A"/>
  </r>
  <r>
    <m/>
    <x v="113"/>
    <s v="DQ"/>
    <n v="805"/>
    <x v="805"/>
    <x v="4"/>
    <x v="82"/>
    <n v="5.6"/>
    <n v="1.29E-2"/>
    <n v="1.29E-2"/>
    <n v="26691"/>
    <m/>
    <n v="1.2999999999999999E-2"/>
    <s v="D"/>
  </r>
  <r>
    <m/>
    <x v="113"/>
    <s v="DQ"/>
    <n v="805"/>
    <x v="805"/>
    <x v="4"/>
    <x v="82"/>
    <n v="5.6"/>
    <n v="1.9400000000000001E-2"/>
    <n v="1.9400000000000001E-2"/>
    <n v="26691"/>
    <m/>
    <n v="1.2999999999999999E-2"/>
    <s v="H"/>
  </r>
  <r>
    <m/>
    <x v="113"/>
    <s v="DQ"/>
    <n v="805"/>
    <x v="805"/>
    <x v="4"/>
    <x v="82"/>
    <n v="5.6"/>
    <n v="1.5800000000000002E-2"/>
    <n v="1.5800000000000002E-2"/>
    <n v="26691"/>
    <m/>
    <n v="1.2999999999999999E-2"/>
    <s v="F"/>
  </r>
  <r>
    <m/>
    <x v="113"/>
    <s v="DQ"/>
    <n v="805"/>
    <x v="805"/>
    <x v="4"/>
    <x v="82"/>
    <n v="5.6"/>
    <n v="1.44E-2"/>
    <n v="1.44E-2"/>
    <n v="26691"/>
    <m/>
    <n v="1.2999999999999999E-2"/>
    <s v="E"/>
  </r>
  <r>
    <m/>
    <x v="113"/>
    <s v="DQ"/>
    <n v="805"/>
    <x v="805"/>
    <x v="4"/>
    <x v="82"/>
    <n v="5.6"/>
    <n v="8.9999999999999993E-3"/>
    <n v="8.9999999999999993E-3"/>
    <n v="26691"/>
    <m/>
    <n v="1.2999999999999999E-2"/>
    <s v="B"/>
  </r>
  <r>
    <m/>
    <x v="113"/>
    <s v="DQ"/>
    <n v="805"/>
    <x v="805"/>
    <x v="4"/>
    <x v="82"/>
    <n v="5.6"/>
    <n v="9.1000000000000004E-3"/>
    <n v="9.1000000000000004E-3"/>
    <n v="26691"/>
    <m/>
    <n v="1.2999999999999999E-2"/>
    <s v="B"/>
  </r>
  <r>
    <m/>
    <x v="82"/>
    <s v="FRENTE"/>
    <n v="806"/>
    <x v="806"/>
    <x v="5"/>
    <x v="82"/>
    <n v="5.6"/>
    <n v="9.4000000000000004E-3"/>
    <n v="9.4000000000000004E-3"/>
    <n v="26692"/>
    <m/>
    <n v="1.2E-2"/>
    <s v="B"/>
  </r>
  <r>
    <m/>
    <x v="82"/>
    <s v="FRENTE"/>
    <n v="806"/>
    <x v="806"/>
    <x v="5"/>
    <x v="82"/>
    <n v="5.6"/>
    <n v="4.3E-3"/>
    <n v="4.3E-3"/>
    <n v="26692"/>
    <m/>
    <n v="1.2E-2"/>
    <s v="Descarte"/>
  </r>
  <r>
    <m/>
    <x v="105"/>
    <s v="DRIFT"/>
    <n v="807"/>
    <x v="807"/>
    <x v="2"/>
    <x v="83"/>
    <n v="5.6"/>
    <n v="3.5999999999999999E-3"/>
    <n v="3.5999999999999999E-3"/>
    <n v="26693"/>
    <m/>
    <n v="7.0000000000000001E-3"/>
    <s v="Descarte"/>
  </r>
  <r>
    <m/>
    <x v="105"/>
    <s v="DRIFT"/>
    <n v="807"/>
    <x v="807"/>
    <x v="2"/>
    <x v="83"/>
    <n v="5.6"/>
    <n v="4.5999999999999999E-3"/>
    <n v="4.5999999999999999E-3"/>
    <n v="26693"/>
    <m/>
    <n v="7.0000000000000001E-3"/>
    <s v="Descarte"/>
  </r>
  <r>
    <m/>
    <x v="114"/>
    <s v="FRENTE"/>
    <n v="808"/>
    <x v="808"/>
    <x v="2"/>
    <x v="83"/>
    <n v="5.6"/>
    <n v="1.9E-2"/>
    <n v="1.9E-2"/>
    <n v="26693"/>
    <m/>
    <n v="1.4E-2"/>
    <s v="H"/>
  </r>
  <r>
    <m/>
    <x v="114"/>
    <s v="FRENTE"/>
    <n v="808"/>
    <x v="808"/>
    <x v="2"/>
    <x v="83"/>
    <n v="5.6"/>
    <n v="8.6E-3"/>
    <n v="8.6E-3"/>
    <n v="26693"/>
    <m/>
    <n v="1.4E-2"/>
    <s v="A"/>
  </r>
  <r>
    <m/>
    <x v="114"/>
    <s v="FRENTE"/>
    <n v="808"/>
    <x v="808"/>
    <x v="2"/>
    <x v="83"/>
    <n v="5.6"/>
    <n v="1.01E-2"/>
    <n v="1.01E-2"/>
    <n v="26693"/>
    <m/>
    <n v="1.4E-2"/>
    <s v="B"/>
  </r>
  <r>
    <m/>
    <x v="114"/>
    <s v="FRENTE"/>
    <n v="808"/>
    <x v="808"/>
    <x v="2"/>
    <x v="83"/>
    <n v="5.6"/>
    <n v="1.66E-2"/>
    <n v="1.66E-2"/>
    <n v="26693"/>
    <m/>
    <n v="1.4E-2"/>
    <s v="F"/>
  </r>
  <r>
    <m/>
    <x v="114"/>
    <s v="FRENTE"/>
    <n v="808"/>
    <x v="808"/>
    <x v="2"/>
    <x v="83"/>
    <n v="5.6"/>
    <n v="2.12E-2"/>
    <n v="2.12E-2"/>
    <n v="26693"/>
    <m/>
    <n v="1.4E-2"/>
    <s v="I"/>
  </r>
  <r>
    <m/>
    <x v="114"/>
    <s v="FRENTE"/>
    <n v="808"/>
    <x v="808"/>
    <x v="2"/>
    <x v="83"/>
    <n v="5.6"/>
    <n v="1.72E-2"/>
    <n v="1.72E-2"/>
    <n v="26693"/>
    <m/>
    <n v="1.4E-2"/>
    <s v="F"/>
  </r>
  <r>
    <m/>
    <x v="82"/>
    <s v="FRENTE"/>
    <n v="809"/>
    <x v="809"/>
    <x v="2"/>
    <x v="83"/>
    <n v="5.6"/>
    <n v="5.7999999999999996E-3"/>
    <n v="5.7999999999999996E-3"/>
    <n v="26694"/>
    <m/>
    <n v="1.2E-2"/>
    <s v="Descarte"/>
  </r>
  <r>
    <m/>
    <x v="82"/>
    <s v="FRENTE"/>
    <n v="809"/>
    <x v="809"/>
    <x v="2"/>
    <x v="83"/>
    <n v="5.6"/>
    <n v="5.8999999999999999E-3"/>
    <n v="5.8999999999999999E-3"/>
    <n v="26694"/>
    <m/>
    <n v="1.2E-2"/>
    <s v="Descarte"/>
  </r>
  <r>
    <m/>
    <x v="82"/>
    <s v="FRENTE"/>
    <n v="809"/>
    <x v="809"/>
    <x v="2"/>
    <x v="83"/>
    <n v="5.6"/>
    <n v="9.4999999999999998E-3"/>
    <n v="9.4999999999999998E-3"/>
    <n v="26694"/>
    <m/>
    <n v="1.2E-2"/>
    <s v="B"/>
  </r>
  <r>
    <m/>
    <x v="82"/>
    <s v="FRENTE"/>
    <n v="809"/>
    <x v="809"/>
    <x v="2"/>
    <x v="83"/>
    <n v="5.6"/>
    <n v="6.7999999999999996E-3"/>
    <n v="6.7999999999999996E-3"/>
    <n v="26694"/>
    <m/>
    <n v="1.2E-2"/>
    <s v="Reserva"/>
  </r>
  <r>
    <m/>
    <x v="82"/>
    <s v="FRENTE"/>
    <n v="809"/>
    <x v="809"/>
    <x v="2"/>
    <x v="83"/>
    <n v="5.6"/>
    <n v="4.8999999999999998E-3"/>
    <n v="4.8999999999999998E-3"/>
    <n v="26694"/>
    <m/>
    <n v="1.2E-2"/>
    <s v="Descarte"/>
  </r>
  <r>
    <m/>
    <x v="82"/>
    <s v="FRENTE"/>
    <n v="809"/>
    <x v="809"/>
    <x v="2"/>
    <x v="83"/>
    <n v="5.6"/>
    <n v="4.3E-3"/>
    <n v="4.3E-3"/>
    <n v="26694"/>
    <m/>
    <n v="1.2E-2"/>
    <s v="Descarte"/>
  </r>
  <r>
    <m/>
    <x v="105"/>
    <s v="DRIFT"/>
    <n v="810"/>
    <x v="810"/>
    <x v="3"/>
    <x v="83"/>
    <n v="5.6"/>
    <n v="6.1000000000000004E-3"/>
    <n v="6.1000000000000004E-3"/>
    <n v="26695"/>
    <m/>
    <n v="7.0000000000000001E-3"/>
    <s v="Reserva"/>
  </r>
  <r>
    <m/>
    <x v="105"/>
    <s v="DRIFT"/>
    <n v="810"/>
    <x v="810"/>
    <x v="3"/>
    <x v="83"/>
    <n v="5.6"/>
    <n v="6.4000000000000003E-3"/>
    <n v="6.4000000000000003E-3"/>
    <n v="26695"/>
    <m/>
    <n v="7.0000000000000001E-3"/>
    <s v="Reserva"/>
  </r>
  <r>
    <m/>
    <x v="105"/>
    <s v="DRIFT"/>
    <n v="810"/>
    <x v="810"/>
    <x v="3"/>
    <x v="83"/>
    <n v="5.6"/>
    <n v="8.8000000000000005E-3"/>
    <n v="8.8000000000000005E-3"/>
    <n v="26695"/>
    <m/>
    <n v="7.0000000000000001E-3"/>
    <s v="A"/>
  </r>
  <r>
    <m/>
    <x v="110"/>
    <s v="DRIFT"/>
    <n v="811"/>
    <x v="811"/>
    <x v="3"/>
    <x v="83"/>
    <n v="5.6"/>
    <n v="1.32E-2"/>
    <n v="1.32E-2"/>
    <n v="26695"/>
    <m/>
    <n v="0.03"/>
    <s v="D"/>
  </r>
  <r>
    <m/>
    <x v="110"/>
    <s v="DRIFT"/>
    <n v="811"/>
    <x v="811"/>
    <x v="3"/>
    <x v="83"/>
    <n v="5.6"/>
    <n v="1.41E-2"/>
    <n v="1.41E-2"/>
    <n v="26695"/>
    <m/>
    <n v="0.03"/>
    <s v="E"/>
  </r>
  <r>
    <m/>
    <x v="115"/>
    <s v="CH"/>
    <n v="812"/>
    <x v="812"/>
    <x v="3"/>
    <x v="83"/>
    <n v="5.6"/>
    <n v="1.01E-2"/>
    <n v="1.01E-2"/>
    <n v="26696"/>
    <m/>
    <n v="1.2E-2"/>
    <s v="B"/>
  </r>
  <r>
    <m/>
    <x v="115"/>
    <s v="CH"/>
    <n v="812"/>
    <x v="812"/>
    <x v="3"/>
    <x v="83"/>
    <n v="5.6"/>
    <n v="5.1999999999999998E-3"/>
    <n v="5.1999999999999998E-3"/>
    <n v="26696"/>
    <m/>
    <n v="1.2E-2"/>
    <s v="Descarte"/>
  </r>
  <r>
    <m/>
    <x v="115"/>
    <s v="CH"/>
    <n v="812"/>
    <x v="812"/>
    <x v="3"/>
    <x v="83"/>
    <n v="5.6"/>
    <n v="3.0000000000000001E-3"/>
    <n v="3.0000000000000001E-3"/>
    <n v="26696"/>
    <m/>
    <n v="1.2E-2"/>
    <s v="Descarte"/>
  </r>
  <r>
    <m/>
    <x v="115"/>
    <s v="CH"/>
    <n v="812"/>
    <x v="812"/>
    <x v="3"/>
    <x v="83"/>
    <n v="5.6"/>
    <n v="4.1999999999999997E-3"/>
    <n v="4.1999999999999997E-3"/>
    <n v="26696"/>
    <m/>
    <n v="1.2E-2"/>
    <s v="Descarte"/>
  </r>
  <r>
    <m/>
    <x v="114"/>
    <s v="FRENTE"/>
    <n v="813"/>
    <x v="813"/>
    <x v="3"/>
    <x v="83"/>
    <n v="5.6"/>
    <n v="1.26E-2"/>
    <n v="1.26E-2"/>
    <n v="26696"/>
    <m/>
    <n v="1.2999999999999999E-2"/>
    <s v="D"/>
  </r>
  <r>
    <m/>
    <x v="114"/>
    <s v="FRENTE"/>
    <n v="813"/>
    <x v="813"/>
    <x v="3"/>
    <x v="83"/>
    <n v="5.6"/>
    <n v="1.72E-2"/>
    <n v="1.72E-2"/>
    <n v="26696"/>
    <m/>
    <n v="1.2999999999999999E-2"/>
    <s v="F"/>
  </r>
  <r>
    <m/>
    <x v="114"/>
    <s v="FRENTE"/>
    <n v="813"/>
    <x v="813"/>
    <x v="3"/>
    <x v="83"/>
    <n v="5.6"/>
    <n v="1.66E-2"/>
    <n v="1.66E-2"/>
    <n v="26696"/>
    <m/>
    <n v="1.2999999999999999E-2"/>
    <s v="F"/>
  </r>
  <r>
    <m/>
    <x v="114"/>
    <s v="FRENTE"/>
    <n v="813"/>
    <x v="813"/>
    <x v="3"/>
    <x v="83"/>
    <n v="5.6"/>
    <n v="1.1599999999999999E-2"/>
    <n v="1.1599999999999999E-2"/>
    <n v="26696"/>
    <m/>
    <n v="1.2999999999999999E-2"/>
    <s v="C"/>
  </r>
  <r>
    <m/>
    <x v="114"/>
    <s v="FRENTE"/>
    <n v="813"/>
    <x v="813"/>
    <x v="3"/>
    <x v="83"/>
    <n v="5.6"/>
    <n v="1.8700000000000001E-2"/>
    <n v="1.8700000000000001E-2"/>
    <n v="26696"/>
    <m/>
    <n v="1.2999999999999999E-2"/>
    <s v="G"/>
  </r>
  <r>
    <m/>
    <x v="110"/>
    <s v="DRIFT"/>
    <n v="814"/>
    <x v="814"/>
    <x v="4"/>
    <x v="83"/>
    <n v="5.6"/>
    <n v="9.7000000000000003E-3"/>
    <n v="9.7000000000000003E-3"/>
    <n v="26697"/>
    <m/>
    <n v="2.7E-2"/>
    <s v="B"/>
  </r>
  <r>
    <m/>
    <x v="110"/>
    <s v="DRIFT"/>
    <n v="814"/>
    <x v="814"/>
    <x v="4"/>
    <x v="83"/>
    <n v="5.6"/>
    <n v="1.55E-2"/>
    <n v="1.55E-2"/>
    <n v="26697"/>
    <m/>
    <n v="2.7E-2"/>
    <s v="F"/>
  </r>
  <r>
    <m/>
    <x v="115"/>
    <s v="CH"/>
    <n v="815"/>
    <x v="815"/>
    <x v="4"/>
    <x v="83"/>
    <n v="5.6"/>
    <n v="1.04E-2"/>
    <n v="1.04E-2"/>
    <n v="26697"/>
    <m/>
    <n v="8.9999999999999993E-3"/>
    <s v="B"/>
  </r>
  <r>
    <m/>
    <x v="107"/>
    <s v="DQ"/>
    <n v="816"/>
    <x v="816"/>
    <x v="4"/>
    <x v="83"/>
    <n v="5.6"/>
    <n v="1.6E-2"/>
    <n v="1.6E-2"/>
    <n v="26698"/>
    <m/>
    <n v="1.4E-2"/>
    <s v="F"/>
  </r>
  <r>
    <m/>
    <x v="107"/>
    <s v="DQ"/>
    <n v="816"/>
    <x v="816"/>
    <x v="4"/>
    <x v="83"/>
    <n v="5.6"/>
    <n v="1.4999999999999999E-2"/>
    <n v="1.4999999999999999E-2"/>
    <n v="26698"/>
    <m/>
    <n v="1.4E-2"/>
    <s v="F"/>
  </r>
  <r>
    <m/>
    <x v="107"/>
    <s v="DQ"/>
    <n v="816"/>
    <x v="816"/>
    <x v="4"/>
    <x v="83"/>
    <n v="5.6"/>
    <n v="2.2700000000000001E-2"/>
    <n v="2.2700000000000001E-2"/>
    <n v="26698"/>
    <m/>
    <n v="1.4E-2"/>
    <s v="J"/>
  </r>
  <r>
    <m/>
    <x v="107"/>
    <s v="DQ"/>
    <n v="816"/>
    <x v="816"/>
    <x v="4"/>
    <x v="83"/>
    <n v="5.6"/>
    <n v="2.41E-2"/>
    <n v="2.41E-2"/>
    <n v="26698"/>
    <m/>
    <n v="1.4E-2"/>
    <s v="J"/>
  </r>
  <r>
    <m/>
    <x v="107"/>
    <s v="DQ"/>
    <n v="817"/>
    <x v="817"/>
    <x v="4"/>
    <x v="83"/>
    <n v="5.6"/>
    <n v="2.01E-2"/>
    <n v="2.01E-2"/>
    <n v="26698"/>
    <m/>
    <n v="1.15E-2"/>
    <s v="H"/>
  </r>
  <r>
    <m/>
    <x v="107"/>
    <s v="DQ"/>
    <n v="817"/>
    <x v="817"/>
    <x v="4"/>
    <x v="83"/>
    <n v="5.6"/>
    <n v="1.7000000000000001E-2"/>
    <n v="1.7000000000000001E-2"/>
    <n v="26698"/>
    <m/>
    <n v="1.15E-2"/>
    <s v="F"/>
  </r>
  <r>
    <m/>
    <x v="107"/>
    <s v="DQ"/>
    <n v="817"/>
    <x v="817"/>
    <x v="4"/>
    <x v="83"/>
    <n v="5.6"/>
    <n v="2.2700000000000001E-2"/>
    <n v="2.2700000000000001E-2"/>
    <n v="26698"/>
    <m/>
    <n v="1.15E-2"/>
    <s v="J"/>
  </r>
  <r>
    <m/>
    <x v="82"/>
    <s v="FRENTE"/>
    <n v="818"/>
    <x v="818"/>
    <x v="5"/>
    <x v="83"/>
    <n v="5.6"/>
    <n v="1.44E-2"/>
    <n v="1.44E-2"/>
    <n v="26699"/>
    <m/>
    <n v="1.2500000000000001E-2"/>
    <s v="E"/>
  </r>
  <r>
    <m/>
    <x v="82"/>
    <s v="FRENTE"/>
    <n v="818"/>
    <x v="818"/>
    <x v="5"/>
    <x v="83"/>
    <n v="5.6"/>
    <n v="2.12E-2"/>
    <n v="2.12E-2"/>
    <n v="26699"/>
    <m/>
    <n v="1.2500000000000001E-2"/>
    <s v="I"/>
  </r>
  <r>
    <m/>
    <x v="82"/>
    <s v="FRENTE"/>
    <n v="818"/>
    <x v="818"/>
    <x v="5"/>
    <x v="83"/>
    <n v="5.6"/>
    <n v="1.1900000000000001E-2"/>
    <n v="1.1900000000000001E-2"/>
    <n v="26699"/>
    <m/>
    <n v="1.2500000000000001E-2"/>
    <s v="C"/>
  </r>
  <r>
    <m/>
    <x v="82"/>
    <s v="FRENTE"/>
    <n v="818"/>
    <x v="818"/>
    <x v="5"/>
    <x v="83"/>
    <n v="5.6"/>
    <n v="1.23E-2"/>
    <n v="1.23E-2"/>
    <n v="26699"/>
    <m/>
    <n v="1.2500000000000001E-2"/>
    <s v="D"/>
  </r>
  <r>
    <m/>
    <x v="110"/>
    <s v="DRIFT"/>
    <n v="819"/>
    <x v="819"/>
    <x v="2"/>
    <x v="84"/>
    <n v="5.6"/>
    <n v="1.7600000000000001E-2"/>
    <n v="1.7600000000000001E-2"/>
    <n v="26701"/>
    <m/>
    <n v="2.5000000000000001E-2"/>
    <s v="G"/>
  </r>
  <r>
    <m/>
    <x v="110"/>
    <s v="DRIFT"/>
    <n v="819"/>
    <x v="819"/>
    <x v="2"/>
    <x v="84"/>
    <n v="5.6"/>
    <n v="1.67E-2"/>
    <n v="1.67E-2"/>
    <n v="26701"/>
    <m/>
    <n v="2.5000000000000001E-2"/>
    <s v="F"/>
  </r>
  <r>
    <m/>
    <x v="115"/>
    <s v="CH"/>
    <n v="820"/>
    <x v="820"/>
    <x v="2"/>
    <x v="84"/>
    <n v="5.6"/>
    <n v="6.4999999999999997E-3"/>
    <n v="6.4999999999999997E-3"/>
    <n v="26701"/>
    <m/>
    <n v="1.4E-2"/>
    <s v="Reserva"/>
  </r>
  <r>
    <m/>
    <x v="115"/>
    <s v="CH"/>
    <n v="820"/>
    <x v="820"/>
    <x v="2"/>
    <x v="84"/>
    <n v="5.6"/>
    <n v="9.4000000000000004E-3"/>
    <n v="9.4000000000000004E-3"/>
    <n v="26701"/>
    <m/>
    <n v="1.4E-2"/>
    <s v="B"/>
  </r>
  <r>
    <m/>
    <x v="34"/>
    <s v="DQ"/>
    <n v="821"/>
    <x v="821"/>
    <x v="2"/>
    <x v="84"/>
    <n v="5.6"/>
    <n v="3.5999999999999999E-3"/>
    <n v="3.5999999999999999E-3"/>
    <n v="26702"/>
    <m/>
    <n v="1.4E-2"/>
    <s v="Descarte"/>
  </r>
  <r>
    <m/>
    <x v="34"/>
    <s v="DQ"/>
    <n v="821"/>
    <x v="821"/>
    <x v="2"/>
    <x v="84"/>
    <n v="5.6"/>
    <n v="9.7000000000000003E-3"/>
    <n v="9.7000000000000003E-3"/>
    <n v="26702"/>
    <m/>
    <n v="1.4E-2"/>
    <s v="B"/>
  </r>
  <r>
    <m/>
    <x v="34"/>
    <s v="DQ"/>
    <n v="821"/>
    <x v="821"/>
    <x v="2"/>
    <x v="84"/>
    <n v="5.6"/>
    <n v="5.7999999999999996E-3"/>
    <n v="5.7999999999999996E-3"/>
    <n v="26702"/>
    <m/>
    <n v="1.4E-2"/>
    <s v="Descarte"/>
  </r>
  <r>
    <m/>
    <x v="34"/>
    <s v="DQ"/>
    <n v="821"/>
    <x v="821"/>
    <x v="2"/>
    <x v="84"/>
    <n v="5.6"/>
    <n v="3.2000000000000002E-3"/>
    <n v="3.2000000000000002E-3"/>
    <n v="26702"/>
    <m/>
    <n v="1.4E-2"/>
    <s v="Descarte"/>
  </r>
  <r>
    <m/>
    <x v="34"/>
    <s v="DQ"/>
    <n v="821"/>
    <x v="821"/>
    <x v="2"/>
    <x v="84"/>
    <n v="5.6"/>
    <n v="1.14E-2"/>
    <n v="1.14E-2"/>
    <n v="26702"/>
    <m/>
    <n v="1.4E-2"/>
    <s v="C"/>
  </r>
  <r>
    <m/>
    <x v="114"/>
    <s v="FRENTE"/>
    <n v="822"/>
    <x v="822"/>
    <x v="2"/>
    <x v="84"/>
    <n v="5.6"/>
    <n v="1.5699999999999999E-2"/>
    <n v="1.5699999999999999E-2"/>
    <n v="26703"/>
    <m/>
    <n v="1.4E-2"/>
    <s v="F"/>
  </r>
  <r>
    <m/>
    <x v="114"/>
    <s v="FRENTE"/>
    <n v="822"/>
    <x v="822"/>
    <x v="2"/>
    <x v="84"/>
    <n v="5.6"/>
    <n v="1.5599999999999999E-2"/>
    <n v="1.5599999999999999E-2"/>
    <n v="26703"/>
    <m/>
    <n v="1.4E-2"/>
    <s v="F"/>
  </r>
  <r>
    <m/>
    <x v="114"/>
    <s v="FRENTE"/>
    <n v="822"/>
    <x v="822"/>
    <x v="2"/>
    <x v="84"/>
    <n v="5.6"/>
    <n v="8.8000000000000005E-3"/>
    <n v="8.8000000000000005E-3"/>
    <n v="26703"/>
    <m/>
    <n v="1.4E-2"/>
    <s v="A"/>
  </r>
  <r>
    <m/>
    <x v="114"/>
    <s v="FRENTE"/>
    <n v="822"/>
    <x v="822"/>
    <x v="2"/>
    <x v="84"/>
    <n v="5.6"/>
    <n v="1.14E-2"/>
    <n v="1.14E-2"/>
    <n v="26703"/>
    <m/>
    <n v="1.4E-2"/>
    <s v="C"/>
  </r>
  <r>
    <m/>
    <x v="113"/>
    <s v="DQ"/>
    <n v="823"/>
    <x v="823"/>
    <x v="2"/>
    <x v="84"/>
    <n v="5.6"/>
    <n v="1.3299999999999999E-2"/>
    <n v="1.3299999999999999E-2"/>
    <n v="26703"/>
    <m/>
    <n v="1.2E-2"/>
    <s v="D"/>
  </r>
  <r>
    <m/>
    <x v="113"/>
    <s v="DQ"/>
    <n v="823"/>
    <x v="823"/>
    <x v="2"/>
    <x v="84"/>
    <n v="5.6"/>
    <n v="7.9000000000000008E-3"/>
    <n v="7.9000000000000008E-3"/>
    <n v="26703"/>
    <m/>
    <n v="1.2E-2"/>
    <s v="A"/>
  </r>
  <r>
    <m/>
    <x v="113"/>
    <s v="DQ"/>
    <n v="823"/>
    <x v="823"/>
    <x v="2"/>
    <x v="84"/>
    <n v="5.6"/>
    <n v="8.3000000000000001E-3"/>
    <n v="8.3000000000000001E-3"/>
    <n v="26703"/>
    <m/>
    <n v="1.2E-2"/>
    <s v="A"/>
  </r>
  <r>
    <m/>
    <x v="110"/>
    <s v="DRIFT"/>
    <n v="824"/>
    <x v="824"/>
    <x v="3"/>
    <x v="84"/>
    <n v="5.6"/>
    <n v="1.3299999999999999E-2"/>
    <n v="1.3299999999999999E-2"/>
    <n v="26704"/>
    <m/>
    <n v="2.3E-2"/>
    <s v="D"/>
  </r>
  <r>
    <m/>
    <x v="110"/>
    <s v="DRIFT"/>
    <n v="824"/>
    <x v="824"/>
    <x v="3"/>
    <x v="84"/>
    <n v="5.6"/>
    <n v="9.1999999999999998E-3"/>
    <n v="9.1999999999999998E-3"/>
    <n v="26704"/>
    <m/>
    <n v="2.3E-2"/>
    <s v="B"/>
  </r>
  <r>
    <m/>
    <x v="115"/>
    <s v="CH"/>
    <n v="825"/>
    <x v="825"/>
    <x v="3"/>
    <x v="84"/>
    <n v="5.6"/>
    <n v="4.8999999999999998E-3"/>
    <n v="4.8999999999999998E-3"/>
    <n v="26704"/>
    <m/>
    <n v="1.2E-2"/>
    <s v="Descarte"/>
  </r>
  <r>
    <m/>
    <x v="115"/>
    <s v="CH"/>
    <n v="825"/>
    <x v="825"/>
    <x v="3"/>
    <x v="84"/>
    <n v="5.6"/>
    <n v="5.4999999999999997E-3"/>
    <n v="5.4999999999999997E-3"/>
    <n v="26704"/>
    <m/>
    <n v="1.2E-2"/>
    <s v="Descarte"/>
  </r>
  <r>
    <m/>
    <x v="101"/>
    <s v="DQ"/>
    <n v="826"/>
    <x v="826"/>
    <x v="3"/>
    <x v="84"/>
    <n v="5.6"/>
    <n v="3.8999999999999998E-3"/>
    <n v="3.8999999999999998E-3"/>
    <n v="26705"/>
    <m/>
    <n v="1.2999999999999999E-2"/>
    <s v="Descarte"/>
  </r>
  <r>
    <m/>
    <x v="101"/>
    <s v="DQ"/>
    <n v="826"/>
    <x v="826"/>
    <x v="3"/>
    <x v="84"/>
    <n v="5.6"/>
    <n v="2.3999999999999998E-3"/>
    <n v="2.3999999999999998E-3"/>
    <n v="26705"/>
    <m/>
    <n v="1.2999999999999999E-2"/>
    <s v="Descarte"/>
  </r>
  <r>
    <m/>
    <x v="114"/>
    <s v="FRENTE"/>
    <n v="827"/>
    <x v="827"/>
    <x v="3"/>
    <x v="84"/>
    <n v="5.6"/>
    <n v="1.8700000000000001E-2"/>
    <n v="1.8700000000000001E-2"/>
    <n v="26705"/>
    <m/>
    <n v="1.2500000000000001E-2"/>
    <s v="G"/>
  </r>
  <r>
    <m/>
    <x v="114"/>
    <s v="FRENTE"/>
    <n v="827"/>
    <x v="827"/>
    <x v="3"/>
    <x v="84"/>
    <n v="5.6"/>
    <n v="1.38E-2"/>
    <n v="1.38E-2"/>
    <n v="26705"/>
    <m/>
    <n v="1.2500000000000001E-2"/>
    <s v="E"/>
  </r>
  <r>
    <m/>
    <x v="116"/>
    <s v="FRENTE"/>
    <n v="828"/>
    <x v="828"/>
    <x v="4"/>
    <x v="84"/>
    <n v="5.6"/>
    <n v="7.4000000000000003E-3"/>
    <n v="7.4000000000000003E-3"/>
    <n v="26722"/>
    <m/>
    <n v="8.0000000000000002E-3"/>
    <s v="Reserva"/>
  </r>
  <r>
    <m/>
    <x v="116"/>
    <s v="FRENTE"/>
    <n v="828"/>
    <x v="828"/>
    <x v="4"/>
    <x v="84"/>
    <n v="5.6"/>
    <n v="8.0000000000000002E-3"/>
    <n v="8.0000000000000002E-3"/>
    <n v="26722"/>
    <m/>
    <n v="8.0000000000000002E-3"/>
    <s v="A"/>
  </r>
  <r>
    <m/>
    <x v="116"/>
    <s v="FRENTE"/>
    <n v="828"/>
    <x v="828"/>
    <x v="4"/>
    <x v="84"/>
    <n v="5.6"/>
    <n v="6.3E-3"/>
    <n v="6.3E-3"/>
    <n v="26722"/>
    <m/>
    <n v="8.0000000000000002E-3"/>
    <s v="Reserva"/>
  </r>
  <r>
    <m/>
    <x v="116"/>
    <s v="FRENTE"/>
    <n v="828"/>
    <x v="828"/>
    <x v="4"/>
    <x v="84"/>
    <n v="5.6"/>
    <n v="6.4000000000000003E-3"/>
    <n v="6.4000000000000003E-3"/>
    <n v="26722"/>
    <m/>
    <n v="8.0000000000000002E-3"/>
    <s v="Reserva"/>
  </r>
  <r>
    <m/>
    <x v="116"/>
    <s v="FRENTE"/>
    <n v="828"/>
    <x v="828"/>
    <x v="4"/>
    <x v="84"/>
    <n v="5.6"/>
    <n v="9.7000000000000003E-3"/>
    <n v="9.7000000000000003E-3"/>
    <n v="26722"/>
    <m/>
    <n v="8.0000000000000002E-3"/>
    <s v="B"/>
  </r>
  <r>
    <m/>
    <x v="117"/>
    <s v="REC"/>
    <n v="829"/>
    <x v="829"/>
    <x v="4"/>
    <x v="84"/>
    <n v="5.6"/>
    <n v="1.0699999999999999E-2"/>
    <n v="1.0699999999999999E-2"/>
    <n v="26723"/>
    <m/>
    <n v="0.01"/>
    <s v="C"/>
  </r>
  <r>
    <m/>
    <x v="117"/>
    <s v="REC"/>
    <n v="829"/>
    <x v="829"/>
    <x v="4"/>
    <x v="84"/>
    <n v="5.6"/>
    <n v="1.3899999999999999E-2"/>
    <n v="1.3899999999999999E-2"/>
    <n v="26723"/>
    <m/>
    <n v="0.01"/>
    <s v="E"/>
  </r>
  <r>
    <m/>
    <x v="117"/>
    <s v="REC"/>
    <n v="829"/>
    <x v="829"/>
    <x v="4"/>
    <x v="84"/>
    <n v="5.6"/>
    <n v="6.4999999999999997E-3"/>
    <n v="6.4999999999999997E-3"/>
    <n v="26723"/>
    <m/>
    <n v="0.01"/>
    <s v="Reserva"/>
  </r>
  <r>
    <m/>
    <x v="117"/>
    <s v="REC"/>
    <n v="829"/>
    <x v="829"/>
    <x v="4"/>
    <x v="84"/>
    <n v="5.6"/>
    <n v="7.7999999999999996E-3"/>
    <n v="7.7999999999999996E-3"/>
    <n v="26723"/>
    <m/>
    <n v="0.01"/>
    <s v="A"/>
  </r>
  <r>
    <m/>
    <x v="117"/>
    <s v="REC"/>
    <n v="829"/>
    <x v="829"/>
    <x v="4"/>
    <x v="84"/>
    <n v="5.6"/>
    <n v="1.8800000000000001E-2"/>
    <n v="1.8800000000000001E-2"/>
    <n v="26723"/>
    <m/>
    <n v="0.01"/>
    <s v="G"/>
  </r>
  <r>
    <m/>
    <x v="117"/>
    <s v="REC"/>
    <n v="830"/>
    <x v="830"/>
    <x v="4"/>
    <x v="84"/>
    <n v="5.6"/>
    <n v="1.15E-2"/>
    <n v="1.15E-2"/>
    <n v="26723"/>
    <m/>
    <n v="0.01"/>
    <s v="C"/>
  </r>
  <r>
    <m/>
    <x v="117"/>
    <s v="REC"/>
    <n v="830"/>
    <x v="830"/>
    <x v="4"/>
    <x v="84"/>
    <n v="5.6"/>
    <n v="1.43E-2"/>
    <n v="1.43E-2"/>
    <n v="26723"/>
    <m/>
    <n v="0.01"/>
    <s v="E"/>
  </r>
  <r>
    <m/>
    <x v="114"/>
    <s v="FRENTE"/>
    <n v="831"/>
    <x v="831"/>
    <x v="4"/>
    <x v="84"/>
    <n v="5.6"/>
    <n v="1.6299999999999999E-2"/>
    <n v="1.6299999999999999E-2"/>
    <n v="26723"/>
    <m/>
    <n v="1.15E-2"/>
    <s v="F"/>
  </r>
  <r>
    <m/>
    <x v="82"/>
    <s v="FRENTE"/>
    <n v="832"/>
    <x v="832"/>
    <x v="5"/>
    <x v="84"/>
    <n v="5.6"/>
    <n v="1.41E-2"/>
    <n v="1.41E-2"/>
    <n v="26724"/>
    <m/>
    <n v="0.01"/>
    <s v="E"/>
  </r>
  <r>
    <m/>
    <x v="82"/>
    <s v="FRENTE"/>
    <n v="832"/>
    <x v="832"/>
    <x v="5"/>
    <x v="84"/>
    <n v="5.6"/>
    <n v="1.2200000000000001E-2"/>
    <n v="1.2200000000000001E-2"/>
    <n v="26724"/>
    <m/>
    <n v="0.01"/>
    <s v="D"/>
  </r>
  <r>
    <m/>
    <x v="82"/>
    <s v="FRENTE"/>
    <n v="832"/>
    <x v="832"/>
    <x v="5"/>
    <x v="84"/>
    <n v="5.6"/>
    <n v="9.4000000000000004E-3"/>
    <n v="9.4000000000000004E-3"/>
    <n v="26724"/>
    <m/>
    <n v="0.01"/>
    <s v="B"/>
  </r>
  <r>
    <m/>
    <x v="82"/>
    <s v="FRENTE"/>
    <n v="832"/>
    <x v="832"/>
    <x v="5"/>
    <x v="84"/>
    <n v="5.6"/>
    <n v="1.52E-2"/>
    <n v="1.52E-2"/>
    <n v="26724"/>
    <m/>
    <n v="0.01"/>
    <s v="F"/>
  </r>
  <r>
    <m/>
    <x v="116"/>
    <s v="FRENTE"/>
    <n v="833"/>
    <x v="833"/>
    <x v="4"/>
    <x v="85"/>
    <n v="5.6"/>
    <n v="4.4000000000000003E-3"/>
    <n v="4.4000000000000003E-3"/>
    <n v="26714"/>
    <m/>
    <n v="8.9999999999999993E-3"/>
    <s v="Descarte"/>
  </r>
  <r>
    <m/>
    <x v="116"/>
    <s v="FRENTE"/>
    <n v="833"/>
    <x v="833"/>
    <x v="4"/>
    <x v="85"/>
    <n v="5.6"/>
    <n v="2.3E-3"/>
    <n v="2.3E-3"/>
    <n v="26714"/>
    <m/>
    <n v="8.9999999999999993E-3"/>
    <s v="Descarte"/>
  </r>
  <r>
    <m/>
    <x v="116"/>
    <s v="FRENTE"/>
    <n v="833"/>
    <x v="833"/>
    <x v="4"/>
    <x v="85"/>
    <n v="5.6"/>
    <n v="7.4000000000000003E-3"/>
    <n v="7.4000000000000003E-3"/>
    <n v="26714"/>
    <m/>
    <n v="8.9999999999999993E-3"/>
    <s v="Reserva"/>
  </r>
  <r>
    <m/>
    <x v="116"/>
    <s v="FRENTE"/>
    <n v="833"/>
    <x v="833"/>
    <x v="4"/>
    <x v="85"/>
    <n v="5.6"/>
    <n v="4.8999999999999998E-3"/>
    <n v="4.8999999999999998E-3"/>
    <n v="26714"/>
    <m/>
    <n v="8.9999999999999993E-3"/>
    <s v="Descarte"/>
  </r>
  <r>
    <m/>
    <x v="116"/>
    <s v="FRENTE"/>
    <n v="833"/>
    <x v="833"/>
    <x v="4"/>
    <x v="85"/>
    <n v="5.6"/>
    <n v="3.8999999999999998E-3"/>
    <n v="3.8999999999999998E-3"/>
    <n v="26714"/>
    <m/>
    <n v="8.9999999999999993E-3"/>
    <s v="Descarte"/>
  </r>
  <r>
    <m/>
    <x v="116"/>
    <s v="FRENTE"/>
    <n v="833"/>
    <x v="833"/>
    <x v="4"/>
    <x v="85"/>
    <n v="5.6"/>
    <n v="9.4000000000000004E-3"/>
    <n v="9.4000000000000004E-3"/>
    <n v="26714"/>
    <m/>
    <n v="8.9999999999999993E-3"/>
    <s v="B"/>
  </r>
  <r>
    <m/>
    <x v="116"/>
    <s v="FRENTE"/>
    <n v="833"/>
    <x v="833"/>
    <x v="4"/>
    <x v="85"/>
    <n v="5.6"/>
    <n v="1.4E-3"/>
    <n v="1.4E-3"/>
    <n v="26714"/>
    <m/>
    <n v="8.9999999999999993E-3"/>
    <s v="Descarte"/>
  </r>
  <r>
    <m/>
    <x v="116"/>
    <s v="FRENTE"/>
    <n v="833"/>
    <x v="833"/>
    <x v="4"/>
    <x v="85"/>
    <n v="5.6"/>
    <n v="8.8999999999999999E-3"/>
    <n v="8.8999999999999999E-3"/>
    <n v="26714"/>
    <m/>
    <n v="8.9999999999999993E-3"/>
    <s v="A"/>
  </r>
  <r>
    <m/>
    <x v="115"/>
    <s v="CH"/>
    <n v="834"/>
    <x v="834"/>
    <x v="4"/>
    <x v="85"/>
    <n v="5.6"/>
    <n v="1.66E-2"/>
    <n v="1.66E-2"/>
    <n v="26714"/>
    <m/>
    <n v="0.02"/>
    <s v="F"/>
  </r>
  <r>
    <m/>
    <x v="115"/>
    <s v="CH"/>
    <n v="834"/>
    <x v="834"/>
    <x v="4"/>
    <x v="85"/>
    <n v="5.6"/>
    <n v="2.0799999999999999E-2"/>
    <n v="2.0799999999999999E-2"/>
    <n v="26714"/>
    <m/>
    <n v="0.02"/>
    <s v="H"/>
  </r>
  <r>
    <m/>
    <x v="116"/>
    <s v="FRENTE"/>
    <n v="835"/>
    <x v="835"/>
    <x v="5"/>
    <x v="85"/>
    <n v="5.6"/>
    <n v="7.9000000000000008E-3"/>
    <n v="7.9000000000000008E-3"/>
    <n v="26715"/>
    <m/>
    <n v="8.9999999999999993E-3"/>
    <s v="A"/>
  </r>
  <r>
    <m/>
    <x v="116"/>
    <s v="FRENTE"/>
    <n v="835"/>
    <x v="835"/>
    <x v="5"/>
    <x v="85"/>
    <n v="5.6"/>
    <n v="7.7000000000000002E-3"/>
    <n v="7.7000000000000002E-3"/>
    <n v="26715"/>
    <m/>
    <n v="8.9999999999999993E-3"/>
    <s v="A"/>
  </r>
  <r>
    <m/>
    <x v="116"/>
    <s v="FRENTE"/>
    <n v="835"/>
    <x v="835"/>
    <x v="5"/>
    <x v="85"/>
    <n v="5.6"/>
    <n v="4.4000000000000003E-3"/>
    <n v="4.4000000000000003E-3"/>
    <n v="26715"/>
    <m/>
    <n v="8.9999999999999993E-3"/>
    <s v="Descarte"/>
  </r>
  <r>
    <m/>
    <x v="116"/>
    <s v="FRENTE"/>
    <n v="835"/>
    <x v="835"/>
    <x v="5"/>
    <x v="85"/>
    <n v="5.6"/>
    <n v="4.8999999999999998E-3"/>
    <n v="4.8999999999999998E-3"/>
    <n v="26715"/>
    <m/>
    <n v="8.9999999999999993E-3"/>
    <s v="Descarte"/>
  </r>
  <r>
    <m/>
    <x v="115"/>
    <s v="CH"/>
    <n v="836"/>
    <x v="836"/>
    <x v="5"/>
    <x v="85"/>
    <n v="5.6"/>
    <n v="2.9100000000000001E-2"/>
    <n v="2.9100000000000001E-2"/>
    <n v="26715"/>
    <m/>
    <n v="0.02"/>
    <s v="L"/>
  </r>
  <r>
    <m/>
    <x v="115"/>
    <s v="CH"/>
    <n v="836"/>
    <x v="836"/>
    <x v="5"/>
    <x v="85"/>
    <n v="5.6"/>
    <n v="2.3E-2"/>
    <n v="2.3E-2"/>
    <n v="26715"/>
    <m/>
    <n v="0.02"/>
    <s v="J"/>
  </r>
  <r>
    <m/>
    <x v="115"/>
    <s v="CH"/>
    <n v="836"/>
    <x v="836"/>
    <x v="5"/>
    <x v="85"/>
    <n v="5.6"/>
    <n v="2.41E-2"/>
    <n v="2.41E-2"/>
    <n v="26715"/>
    <m/>
    <n v="0.02"/>
    <s v="J"/>
  </r>
  <r>
    <m/>
    <x v="115"/>
    <s v="CH"/>
    <n v="836"/>
    <x v="836"/>
    <x v="5"/>
    <x v="85"/>
    <n v="5.6"/>
    <n v="1.8499999999999999E-2"/>
    <n v="1.8499999999999999E-2"/>
    <n v="26715"/>
    <m/>
    <n v="0.02"/>
    <s v="G"/>
  </r>
  <r>
    <m/>
    <x v="98"/>
    <s v="Rp"/>
    <n v="837"/>
    <x v="837"/>
    <x v="5"/>
    <x v="85"/>
    <n v="5.6"/>
    <n v="7.1999999999999998E-3"/>
    <n v="7.1999999999999998E-3"/>
    <n v="26716"/>
    <m/>
    <n v="0.01"/>
    <s v="Reserva"/>
  </r>
  <r>
    <m/>
    <x v="98"/>
    <s v="Rp"/>
    <n v="837"/>
    <x v="837"/>
    <x v="5"/>
    <x v="85"/>
    <n v="5.6"/>
    <n v="8.3999999999999995E-3"/>
    <n v="8.3999999999999995E-3"/>
    <n v="26716"/>
    <m/>
    <n v="0.01"/>
    <s v="A"/>
  </r>
  <r>
    <m/>
    <x v="98"/>
    <s v="Rp"/>
    <n v="837"/>
    <x v="837"/>
    <x v="5"/>
    <x v="85"/>
    <n v="5.6"/>
    <n v="7.0000000000000001E-3"/>
    <n v="7.0000000000000001E-3"/>
    <n v="26716"/>
    <m/>
    <n v="0.01"/>
    <s v="Reserva"/>
  </r>
  <r>
    <m/>
    <x v="98"/>
    <s v="Rp"/>
    <n v="837"/>
    <x v="837"/>
    <x v="5"/>
    <x v="85"/>
    <n v="5.6"/>
    <n v="1.44E-2"/>
    <n v="1.44E-2"/>
    <n v="26716"/>
    <m/>
    <n v="0.01"/>
    <s v="E"/>
  </r>
  <r>
    <m/>
    <x v="98"/>
    <s v="Rp"/>
    <n v="837"/>
    <x v="837"/>
    <x v="5"/>
    <x v="85"/>
    <n v="5.6"/>
    <n v="1.43E-2"/>
    <n v="1.43E-2"/>
    <n v="26716"/>
    <m/>
    <n v="0.01"/>
    <s v="E"/>
  </r>
  <r>
    <m/>
    <x v="114"/>
    <s v="FRENTE"/>
    <n v="838"/>
    <x v="838"/>
    <x v="5"/>
    <x v="85"/>
    <n v="5.6"/>
    <n v="1.15E-2"/>
    <n v="1.15E-2"/>
    <n v="26716"/>
    <m/>
    <n v="1.0500000000000001E-2"/>
    <s v="C"/>
  </r>
  <r>
    <m/>
    <x v="116"/>
    <s v="FRENTE"/>
    <n v="839"/>
    <x v="839"/>
    <x v="4"/>
    <x v="86"/>
    <n v="5.6"/>
    <n v="6.4999999999999997E-3"/>
    <n v="6.4999999999999997E-3"/>
    <n v="26709"/>
    <m/>
    <n v="8.9999999999999993E-3"/>
    <s v="Reserva"/>
  </r>
  <r>
    <m/>
    <x v="116"/>
    <s v="FRENTE"/>
    <n v="839"/>
    <x v="839"/>
    <x v="4"/>
    <x v="86"/>
    <n v="5.6"/>
    <n v="4.5999999999999999E-3"/>
    <n v="4.5999999999999999E-3"/>
    <n v="26709"/>
    <m/>
    <n v="8.9999999999999993E-3"/>
    <s v="Descarte"/>
  </r>
  <r>
    <m/>
    <x v="116"/>
    <s v="FRENTE"/>
    <n v="839"/>
    <x v="839"/>
    <x v="4"/>
    <x v="86"/>
    <n v="5.6"/>
    <n v="3.5999999999999999E-3"/>
    <n v="3.5999999999999999E-3"/>
    <n v="26709"/>
    <m/>
    <n v="8.9999999999999993E-3"/>
    <s v="Descarte"/>
  </r>
  <r>
    <m/>
    <x v="98"/>
    <s v="Rp"/>
    <n v="840"/>
    <x v="840"/>
    <x v="4"/>
    <x v="86"/>
    <n v="5.6"/>
    <n v="7.4999999999999997E-3"/>
    <n v="7.4999999999999997E-3"/>
    <n v="26710"/>
    <m/>
    <n v="1.2E-2"/>
    <s v="A"/>
  </r>
  <r>
    <m/>
    <x v="98"/>
    <s v="Rp"/>
    <n v="840"/>
    <x v="840"/>
    <x v="4"/>
    <x v="86"/>
    <n v="5.6"/>
    <n v="7.3000000000000001E-3"/>
    <n v="7.3000000000000001E-3"/>
    <n v="26710"/>
    <m/>
    <n v="1.2E-2"/>
    <s v="Reserva"/>
  </r>
  <r>
    <m/>
    <x v="98"/>
    <s v="Rp"/>
    <n v="840"/>
    <x v="840"/>
    <x v="4"/>
    <x v="86"/>
    <n v="5.6"/>
    <n v="6.3E-3"/>
    <n v="6.3E-3"/>
    <n v="26710"/>
    <m/>
    <n v="1.2E-2"/>
    <s v="Reserva"/>
  </r>
  <r>
    <m/>
    <x v="98"/>
    <s v="Rp"/>
    <n v="840"/>
    <x v="840"/>
    <x v="4"/>
    <x v="86"/>
    <n v="5.6"/>
    <n v="1.09E-2"/>
    <n v="1.09E-2"/>
    <n v="26710"/>
    <m/>
    <n v="1.2E-2"/>
    <s v="C"/>
  </r>
  <r>
    <m/>
    <x v="98"/>
    <s v="Rp"/>
    <n v="840"/>
    <x v="840"/>
    <x v="4"/>
    <x v="86"/>
    <n v="5.6"/>
    <n v="1.8200000000000001E-2"/>
    <n v="1.8200000000000001E-2"/>
    <n v="26710"/>
    <m/>
    <n v="1.2E-2"/>
    <s v="G"/>
  </r>
  <r>
    <m/>
    <x v="98"/>
    <s v="Rp"/>
    <n v="840"/>
    <x v="840"/>
    <x v="4"/>
    <x v="86"/>
    <n v="5.6"/>
    <n v="7.7000000000000002E-3"/>
    <n v="7.7000000000000002E-3"/>
    <n v="26710"/>
    <m/>
    <n v="1.2E-2"/>
    <s v="A"/>
  </r>
  <r>
    <m/>
    <x v="98"/>
    <s v="Rp"/>
    <n v="840"/>
    <x v="840"/>
    <x v="4"/>
    <x v="86"/>
    <n v="5.6"/>
    <n v="1.26E-2"/>
    <n v="1.26E-2"/>
    <n v="26710"/>
    <m/>
    <n v="1.2E-2"/>
    <s v="D"/>
  </r>
  <r>
    <m/>
    <x v="98"/>
    <s v="Rp"/>
    <n v="840"/>
    <x v="840"/>
    <x v="4"/>
    <x v="86"/>
    <n v="5.6"/>
    <n v="1.89E-2"/>
    <n v="1.89E-2"/>
    <n v="26710"/>
    <m/>
    <n v="1.2E-2"/>
    <s v="G"/>
  </r>
  <r>
    <m/>
    <x v="98"/>
    <s v="Rp"/>
    <n v="847"/>
    <x v="841"/>
    <x v="4"/>
    <x v="86"/>
    <n v="5.6"/>
    <n v="1.6E-2"/>
    <n v="1.6E-2"/>
    <n v="26710"/>
    <m/>
    <n v="1.4999999999999999E-2"/>
    <s v="F"/>
  </r>
  <r>
    <m/>
    <x v="98"/>
    <s v="Rp"/>
    <n v="847"/>
    <x v="841"/>
    <x v="4"/>
    <x v="86"/>
    <n v="5.6"/>
    <n v="9.5999999999999992E-3"/>
    <n v="9.5999999999999992E-3"/>
    <n v="26710"/>
    <m/>
    <n v="1.4999999999999999E-2"/>
    <s v="B"/>
  </r>
  <r>
    <m/>
    <x v="116"/>
    <s v="FRENTE"/>
    <n v="841"/>
    <x v="842"/>
    <x v="5"/>
    <x v="86"/>
    <n v="5.6"/>
    <n v="5.1000000000000004E-3"/>
    <n v="5.1000000000000004E-3"/>
    <n v="26711"/>
    <m/>
    <n v="8.9999999999999993E-3"/>
    <s v="Descarte"/>
  </r>
  <r>
    <m/>
    <x v="116"/>
    <s v="FRENTE"/>
    <n v="841"/>
    <x v="842"/>
    <x v="5"/>
    <x v="86"/>
    <n v="5.6"/>
    <n v="6.4999999999999997E-3"/>
    <n v="6.4999999999999997E-3"/>
    <n v="26711"/>
    <m/>
    <n v="8.9999999999999993E-3"/>
    <s v="Reserva"/>
  </r>
  <r>
    <m/>
    <x v="116"/>
    <s v="FRENTE"/>
    <n v="841"/>
    <x v="842"/>
    <x v="5"/>
    <x v="86"/>
    <n v="5.6"/>
    <n v="8.3999999999999995E-3"/>
    <n v="8.3999999999999995E-3"/>
    <n v="26711"/>
    <m/>
    <n v="8.9999999999999993E-3"/>
    <s v="A"/>
  </r>
  <r>
    <m/>
    <x v="37"/>
    <s v="REC"/>
    <n v="842"/>
    <x v="843"/>
    <x v="5"/>
    <x v="86"/>
    <n v="5.6"/>
    <n v="1.43E-2"/>
    <n v="1.43E-2"/>
    <n v="26711"/>
    <m/>
    <n v="1.2E-2"/>
    <s v="E"/>
  </r>
  <r>
    <m/>
    <x v="37"/>
    <s v="REC"/>
    <n v="842"/>
    <x v="843"/>
    <x v="5"/>
    <x v="86"/>
    <n v="5.6"/>
    <n v="1.5800000000000002E-2"/>
    <n v="1.5800000000000002E-2"/>
    <n v="26711"/>
    <m/>
    <n v="1.2E-2"/>
    <s v="F"/>
  </r>
  <r>
    <m/>
    <x v="37"/>
    <s v="REC"/>
    <n v="842"/>
    <x v="843"/>
    <x v="5"/>
    <x v="86"/>
    <n v="5.6"/>
    <n v="0.02"/>
    <n v="0.02"/>
    <n v="26711"/>
    <m/>
    <n v="1.2E-2"/>
    <s v="H"/>
  </r>
  <r>
    <m/>
    <x v="37"/>
    <s v="REC"/>
    <n v="842"/>
    <x v="843"/>
    <x v="5"/>
    <x v="86"/>
    <n v="5.6"/>
    <n v="1.4999999999999999E-2"/>
    <n v="1.4999999999999999E-2"/>
    <n v="26711"/>
    <m/>
    <n v="1.2E-2"/>
    <s v="F"/>
  </r>
  <r>
    <m/>
    <x v="37"/>
    <s v="REC"/>
    <n v="842"/>
    <x v="843"/>
    <x v="5"/>
    <x v="86"/>
    <n v="5.6"/>
    <n v="2.2599999999999999E-2"/>
    <n v="2.2599999999999999E-2"/>
    <n v="26711"/>
    <m/>
    <n v="1.2E-2"/>
    <s v="J"/>
  </r>
  <r>
    <m/>
    <x v="37"/>
    <s v="REC"/>
    <n v="843"/>
    <x v="844"/>
    <x v="5"/>
    <x v="86"/>
    <n v="5.6"/>
    <n v="1.47E-2"/>
    <n v="1.47E-2"/>
    <n v="26711"/>
    <m/>
    <n v="1.2999999999999999E-2"/>
    <s v="E"/>
  </r>
  <r>
    <m/>
    <x v="37"/>
    <s v="REC"/>
    <n v="843"/>
    <x v="844"/>
    <x v="5"/>
    <x v="86"/>
    <n v="5.6"/>
    <n v="1.29E-2"/>
    <n v="1.29E-2"/>
    <n v="26711"/>
    <m/>
    <n v="1.2999999999999999E-2"/>
    <s v="D"/>
  </r>
  <r>
    <m/>
    <x v="115"/>
    <s v="CH"/>
    <n v="844"/>
    <x v="845"/>
    <x v="5"/>
    <x v="86"/>
    <n v="5.6"/>
    <n v="3.6900000000000002E-2"/>
    <n v="3.6900000000000002E-2"/>
    <n v="26712"/>
    <n v="3.6900000000000002E-2"/>
    <n v="0.02"/>
    <s v="L"/>
  </r>
  <r>
    <m/>
    <x v="115"/>
    <s v="CH"/>
    <n v="844"/>
    <x v="845"/>
    <x v="5"/>
    <x v="86"/>
    <n v="5.6"/>
    <n v="2.2200000000000001E-2"/>
    <n v="2.2200000000000001E-2"/>
    <n v="26712"/>
    <n v="2.2200000000000001E-2"/>
    <n v="0.02"/>
    <s v="I"/>
  </r>
  <r>
    <m/>
    <x v="115"/>
    <s v="CH"/>
    <n v="844"/>
    <x v="845"/>
    <x v="5"/>
    <x v="86"/>
    <n v="5.6"/>
    <n v="2.4799999999999999E-2"/>
    <n v="2.4799999999999999E-2"/>
    <n v="26712"/>
    <n v="2.4799999999999999E-2"/>
    <n v="0.02"/>
    <s v="J"/>
  </r>
  <r>
    <m/>
    <x v="115"/>
    <s v="CH"/>
    <n v="844"/>
    <x v="845"/>
    <x v="5"/>
    <x v="86"/>
    <n v="5.6"/>
    <n v="0.03"/>
    <n v="0.03"/>
    <n v="26712"/>
    <n v="0.03"/>
    <n v="0.02"/>
    <s v="L"/>
  </r>
  <r>
    <m/>
    <x v="115"/>
    <s v="CH"/>
    <n v="848"/>
    <x v="846"/>
    <x v="5"/>
    <x v="86"/>
    <n v="5.6"/>
    <n v="3.09E-2"/>
    <n v="3.09E-2"/>
    <n v="26712"/>
    <n v="3.09E-2"/>
    <n v="1.7999999999999999E-2"/>
    <s v="L"/>
  </r>
  <r>
    <m/>
    <x v="115"/>
    <s v="CH"/>
    <n v="848"/>
    <x v="846"/>
    <x v="5"/>
    <x v="86"/>
    <n v="5.6"/>
    <n v="2.6599999999999999E-2"/>
    <n v="2.6599999999999999E-2"/>
    <n v="26712"/>
    <n v="2.6599999999999999E-2"/>
    <n v="1.7999999999999999E-2"/>
    <s v="K"/>
  </r>
  <r>
    <m/>
    <x v="118"/>
    <s v="CH"/>
    <n v="846"/>
    <x v="847"/>
    <x v="5"/>
    <x v="86"/>
    <n v="5.6"/>
    <n v="1.95E-2"/>
    <n v="1.95E-2"/>
    <n v="26712"/>
    <m/>
    <n v="0.02"/>
    <s v="H"/>
  </r>
  <r>
    <m/>
    <x v="118"/>
    <s v="CH"/>
    <n v="849"/>
    <x v="848"/>
    <x v="5"/>
    <x v="86"/>
    <n v="5.6"/>
    <n v="1.6500000000000001E-2"/>
    <n v="1.6500000000000001E-2"/>
    <n v="26712"/>
    <m/>
    <n v="0.02"/>
    <s v="F"/>
  </r>
  <r>
    <m/>
    <x v="118"/>
    <s v="CH"/>
    <n v="850"/>
    <x v="849"/>
    <x v="5"/>
    <x v="86"/>
    <n v="5.6"/>
    <n v="2.47E-2"/>
    <n v="2.47E-2"/>
    <n v="26712"/>
    <m/>
    <n v="0.02"/>
    <s v="J"/>
  </r>
  <r>
    <m/>
    <x v="105"/>
    <s v="DRIFT"/>
    <n v="851"/>
    <x v="850"/>
    <x v="2"/>
    <x v="87"/>
    <n v="5.6"/>
    <n v="0.01"/>
    <n v="0.01"/>
    <n v="26717"/>
    <m/>
    <n v="1.2E-2"/>
    <s v="B"/>
  </r>
  <r>
    <m/>
    <x v="105"/>
    <s v="DRIFT"/>
    <n v="851"/>
    <x v="850"/>
    <x v="2"/>
    <x v="87"/>
    <n v="5.6"/>
    <n v="6.1000000000000004E-3"/>
    <n v="6.1000000000000004E-3"/>
    <n v="26717"/>
    <m/>
    <n v="1.2E-2"/>
    <s v="Reserva"/>
  </r>
  <r>
    <m/>
    <x v="92"/>
    <s v="FRENTE"/>
    <n v="852"/>
    <x v="851"/>
    <x v="2"/>
    <x v="87"/>
    <n v="5.6"/>
    <n v="1.32E-2"/>
    <n v="1.32E-2"/>
    <n v="26717"/>
    <m/>
    <n v="1.0999999999999999E-2"/>
    <s v="D"/>
  </r>
  <r>
    <m/>
    <x v="92"/>
    <s v="FRENTE"/>
    <n v="852"/>
    <x v="851"/>
    <x v="2"/>
    <x v="87"/>
    <n v="5.6"/>
    <n v="1.11E-2"/>
    <n v="1.11E-2"/>
    <n v="26717"/>
    <m/>
    <n v="1.0999999999999999E-2"/>
    <s v="C"/>
  </r>
  <r>
    <m/>
    <x v="92"/>
    <s v="FRENTE"/>
    <n v="852"/>
    <x v="851"/>
    <x v="2"/>
    <x v="87"/>
    <n v="5.6"/>
    <n v="1.9199999999999998E-2"/>
    <n v="1.9199999999999998E-2"/>
    <n v="26717"/>
    <m/>
    <n v="1.0999999999999999E-2"/>
    <s v="H"/>
  </r>
  <r>
    <m/>
    <x v="92"/>
    <s v="FRENTE"/>
    <n v="852"/>
    <x v="851"/>
    <x v="2"/>
    <x v="87"/>
    <n v="5.6"/>
    <n v="1.6199999999999999E-2"/>
    <n v="1.6199999999999999E-2"/>
    <n v="26717"/>
    <m/>
    <n v="1.0999999999999999E-2"/>
    <s v="F"/>
  </r>
  <r>
    <m/>
    <x v="92"/>
    <s v="FRENTE"/>
    <n v="852"/>
    <x v="851"/>
    <x v="2"/>
    <x v="87"/>
    <n v="5.6"/>
    <n v="1.2699999999999999E-2"/>
    <n v="1.2699999999999999E-2"/>
    <n v="26717"/>
    <m/>
    <n v="1.0999999999999999E-2"/>
    <s v="D"/>
  </r>
  <r>
    <m/>
    <x v="92"/>
    <s v="FRENTE"/>
    <n v="852"/>
    <x v="851"/>
    <x v="2"/>
    <x v="87"/>
    <n v="5.6"/>
    <n v="1.1900000000000001E-2"/>
    <n v="1.1900000000000001E-2"/>
    <n v="26717"/>
    <m/>
    <n v="1.0999999999999999E-2"/>
    <s v="C"/>
  </r>
  <r>
    <m/>
    <x v="92"/>
    <s v="FRENTE"/>
    <n v="852"/>
    <x v="851"/>
    <x v="2"/>
    <x v="87"/>
    <n v="5.6"/>
    <n v="1.1299999999999999E-2"/>
    <n v="1.1299999999999999E-2"/>
    <n v="26717"/>
    <m/>
    <n v="1.0999999999999999E-2"/>
    <s v="C"/>
  </r>
  <r>
    <m/>
    <x v="92"/>
    <s v="FRENTE"/>
    <n v="852"/>
    <x v="851"/>
    <x v="2"/>
    <x v="87"/>
    <n v="5.6"/>
    <n v="1.2E-2"/>
    <n v="1.2E-2"/>
    <n v="26718"/>
    <m/>
    <n v="1.0999999999999999E-2"/>
    <s v="D"/>
  </r>
  <r>
    <m/>
    <x v="92"/>
    <s v="FRENTE"/>
    <n v="852"/>
    <x v="851"/>
    <x v="2"/>
    <x v="87"/>
    <n v="5.6"/>
    <n v="8.0000000000000002E-3"/>
    <n v="8.0000000000000002E-3"/>
    <n v="26718"/>
    <m/>
    <n v="1.0999999999999999E-2"/>
    <s v="A"/>
  </r>
  <r>
    <m/>
    <x v="92"/>
    <s v="FRENTE"/>
    <n v="852"/>
    <x v="851"/>
    <x v="2"/>
    <x v="87"/>
    <n v="5.6"/>
    <n v="1.23E-2"/>
    <n v="1.23E-2"/>
    <n v="26718"/>
    <m/>
    <n v="1.0999999999999999E-2"/>
    <s v="D"/>
  </r>
  <r>
    <m/>
    <x v="92"/>
    <s v="FRENTE"/>
    <n v="852"/>
    <x v="851"/>
    <x v="2"/>
    <x v="87"/>
    <n v="5.6"/>
    <n v="6.1000000000000004E-3"/>
    <n v="6.1000000000000004E-3"/>
    <n v="26718"/>
    <m/>
    <n v="1.0999999999999999E-2"/>
    <s v="Reserva"/>
  </r>
  <r>
    <m/>
    <x v="92"/>
    <s v="FRENTE"/>
    <n v="852"/>
    <x v="851"/>
    <x v="2"/>
    <x v="87"/>
    <n v="5.6"/>
    <n v="8.5000000000000006E-3"/>
    <n v="8.5000000000000006E-3"/>
    <n v="26718"/>
    <m/>
    <n v="1.0999999999999999E-2"/>
    <s v="A"/>
  </r>
  <r>
    <m/>
    <x v="92"/>
    <s v="FRENTE"/>
    <n v="852"/>
    <x v="851"/>
    <x v="2"/>
    <x v="87"/>
    <n v="5.6"/>
    <n v="1.17E-2"/>
    <n v="1.17E-2"/>
    <n v="26718"/>
    <m/>
    <n v="1.0999999999999999E-2"/>
    <s v="C"/>
  </r>
  <r>
    <m/>
    <x v="110"/>
    <s v="DRIFT"/>
    <n v="853"/>
    <x v="852"/>
    <x v="2"/>
    <x v="87"/>
    <n v="5.6"/>
    <n v="1.17E-2"/>
    <n v="1.17E-2"/>
    <n v="26718"/>
    <m/>
    <n v="1.6E-2"/>
    <s v="C"/>
  </r>
  <r>
    <m/>
    <x v="110"/>
    <s v="DRIFT"/>
    <n v="853"/>
    <x v="852"/>
    <x v="2"/>
    <x v="87"/>
    <n v="5.6"/>
    <n v="1.35E-2"/>
    <n v="1.35E-2"/>
    <n v="26718"/>
    <m/>
    <n v="1.6E-2"/>
    <s v="E"/>
  </r>
  <r>
    <m/>
    <x v="110"/>
    <s v="DRIFT"/>
    <n v="853"/>
    <x v="852"/>
    <x v="2"/>
    <x v="87"/>
    <n v="5.6"/>
    <n v="7.7999999999999996E-3"/>
    <n v="7.7999999999999996E-3"/>
    <n v="26718"/>
    <m/>
    <n v="1.6E-2"/>
    <s v="A"/>
  </r>
  <r>
    <m/>
    <x v="110"/>
    <s v="DRIFT"/>
    <n v="854"/>
    <x v="853"/>
    <x v="3"/>
    <x v="87"/>
    <n v="5.6"/>
    <n v="1.0699999999999999E-2"/>
    <n v="1.0699999999999999E-2"/>
    <n v="26719"/>
    <m/>
    <n v="1.4E-2"/>
    <s v="C"/>
  </r>
  <r>
    <m/>
    <x v="110"/>
    <s v="DRIFT"/>
    <n v="854"/>
    <x v="853"/>
    <x v="3"/>
    <x v="87"/>
    <n v="5.6"/>
    <n v="9.4999999999999998E-3"/>
    <n v="9.4999999999999998E-3"/>
    <n v="26719"/>
    <m/>
    <n v="1.4E-2"/>
    <s v="B"/>
  </r>
  <r>
    <m/>
    <x v="110"/>
    <s v="DRIFT"/>
    <n v="854"/>
    <x v="853"/>
    <x v="3"/>
    <x v="87"/>
    <n v="5.6"/>
    <n v="1.03E-2"/>
    <n v="1.03E-2"/>
    <n v="26719"/>
    <m/>
    <n v="1.4E-2"/>
    <s v="B"/>
  </r>
  <r>
    <m/>
    <x v="110"/>
    <s v="DRIFT"/>
    <n v="854"/>
    <x v="853"/>
    <x v="3"/>
    <x v="87"/>
    <n v="5.6"/>
    <n v="1.1599999999999999E-2"/>
    <n v="1.1599999999999999E-2"/>
    <n v="26719"/>
    <m/>
    <n v="1.4E-2"/>
    <s v="C"/>
  </r>
  <r>
    <m/>
    <x v="110"/>
    <s v="DRIFT"/>
    <n v="854"/>
    <x v="853"/>
    <x v="3"/>
    <x v="87"/>
    <n v="5.6"/>
    <n v="1.0500000000000001E-2"/>
    <n v="1.0500000000000001E-2"/>
    <n v="26719"/>
    <m/>
    <n v="1.4E-2"/>
    <s v="C"/>
  </r>
  <r>
    <m/>
    <x v="110"/>
    <s v="DRIFT"/>
    <n v="854"/>
    <x v="853"/>
    <x v="3"/>
    <x v="87"/>
    <n v="5.6"/>
    <n v="1.2200000000000001E-2"/>
    <n v="1.2200000000000001E-2"/>
    <n v="26719"/>
    <m/>
    <n v="1.4E-2"/>
    <s v="D"/>
  </r>
  <r>
    <m/>
    <x v="110"/>
    <s v="DRIFT"/>
    <n v="854"/>
    <x v="853"/>
    <x v="3"/>
    <x v="87"/>
    <n v="5.6"/>
    <n v="6.8999999999999999E-3"/>
    <n v="6.8999999999999999E-3"/>
    <n v="26719"/>
    <m/>
    <n v="1.4E-2"/>
    <s v="Reserva"/>
  </r>
  <r>
    <m/>
    <x v="110"/>
    <s v="DRIFT"/>
    <n v="854"/>
    <x v="853"/>
    <x v="3"/>
    <x v="87"/>
    <n v="5.6"/>
    <n v="1.3599999999999999E-2"/>
    <n v="1.3599999999999999E-2"/>
    <n v="26719"/>
    <m/>
    <n v="1.4E-2"/>
    <s v="E"/>
  </r>
  <r>
    <m/>
    <x v="115"/>
    <s v="CH"/>
    <n v="855"/>
    <x v="854"/>
    <x v="3"/>
    <x v="87"/>
    <n v="5.6"/>
    <n v="9.4000000000000004E-3"/>
    <n v="9.4000000000000004E-3"/>
    <n v="26720"/>
    <m/>
    <n v="0.02"/>
    <s v="B"/>
  </r>
  <r>
    <m/>
    <x v="115"/>
    <s v="CH"/>
    <n v="855"/>
    <x v="854"/>
    <x v="3"/>
    <x v="87"/>
    <n v="5.6"/>
    <n v="9.4999999999999998E-3"/>
    <n v="9.4999999999999998E-3"/>
    <n v="26720"/>
    <m/>
    <n v="0.02"/>
    <s v="B"/>
  </r>
  <r>
    <m/>
    <x v="115"/>
    <s v="CH"/>
    <n v="855"/>
    <x v="854"/>
    <x v="3"/>
    <x v="87"/>
    <n v="5.6"/>
    <n v="1.3299999999999999E-2"/>
    <n v="1.3299999999999999E-2"/>
    <n v="26720"/>
    <m/>
    <n v="0.02"/>
    <s v="D"/>
  </r>
  <r>
    <m/>
    <x v="115"/>
    <s v="CH"/>
    <n v="855"/>
    <x v="854"/>
    <x v="3"/>
    <x v="87"/>
    <n v="5.6"/>
    <n v="1.0500000000000001E-2"/>
    <n v="1.0500000000000001E-2"/>
    <n v="26720"/>
    <m/>
    <n v="0.02"/>
    <s v="C"/>
  </r>
  <r>
    <m/>
    <x v="115"/>
    <s v="CH"/>
    <n v="855"/>
    <x v="854"/>
    <x v="3"/>
    <x v="87"/>
    <n v="5.6"/>
    <n v="8.6999999999999994E-3"/>
    <n v="8.6999999999999994E-3"/>
    <n v="26720"/>
    <m/>
    <n v="0.02"/>
    <s v="A"/>
  </r>
  <r>
    <m/>
    <x v="114"/>
    <s v="FRENTE"/>
    <n v="856"/>
    <x v="855"/>
    <x v="5"/>
    <x v="83"/>
    <n v="5.6"/>
    <n v="1.17E-2"/>
    <n v="1.17E-2"/>
    <n v="26700"/>
    <m/>
    <n v="0.01"/>
    <s v="C"/>
  </r>
  <r>
    <m/>
    <x v="114"/>
    <s v="FRENTE"/>
    <n v="856"/>
    <x v="855"/>
    <x v="5"/>
    <x v="83"/>
    <n v="5.6"/>
    <n v="1.12E-2"/>
    <n v="1.12E-2"/>
    <n v="26700"/>
    <m/>
    <n v="0.01"/>
    <s v="C"/>
  </r>
  <r>
    <m/>
    <x v="114"/>
    <s v="FRENTE"/>
    <n v="856"/>
    <x v="855"/>
    <x v="5"/>
    <x v="83"/>
    <n v="5.6"/>
    <n v="1.7000000000000001E-2"/>
    <n v="1.7000000000000001E-2"/>
    <n v="26700"/>
    <m/>
    <n v="0.01"/>
    <s v="F"/>
  </r>
  <r>
    <m/>
    <x v="114"/>
    <s v="FRENTE"/>
    <n v="856"/>
    <x v="855"/>
    <x v="5"/>
    <x v="83"/>
    <n v="5.6"/>
    <n v="1.44E-2"/>
    <n v="1.44E-2"/>
    <n v="26700"/>
    <m/>
    <n v="0.01"/>
    <s v="E"/>
  </r>
  <r>
    <m/>
    <x v="114"/>
    <s v="FRENTE"/>
    <n v="856"/>
    <x v="855"/>
    <x v="5"/>
    <x v="83"/>
    <n v="5.6"/>
    <n v="1.21E-2"/>
    <n v="1.21E-2"/>
    <n v="26700"/>
    <m/>
    <n v="0.01"/>
    <s v="D"/>
  </r>
  <r>
    <m/>
    <x v="114"/>
    <s v="FRENTE"/>
    <n v="856"/>
    <x v="855"/>
    <x v="5"/>
    <x v="83"/>
    <n v="5.6"/>
    <n v="1.83E-2"/>
    <n v="1.83E-2"/>
    <n v="26700"/>
    <m/>
    <n v="0.01"/>
    <s v="G"/>
  </r>
  <r>
    <m/>
    <x v="114"/>
    <s v="FRENTE"/>
    <n v="856"/>
    <x v="855"/>
    <x v="5"/>
    <x v="83"/>
    <n v="5.6"/>
    <n v="1.32E-2"/>
    <n v="1.32E-2"/>
    <n v="26700"/>
    <m/>
    <n v="0.01"/>
    <s v="D"/>
  </r>
  <r>
    <m/>
    <x v="24"/>
    <s v="RT"/>
    <n v="857"/>
    <x v="856"/>
    <x v="5"/>
    <x v="83"/>
    <n v="5.6"/>
    <n v="1.4800000000000001E-2"/>
    <n v="1.4800000000000001E-2"/>
    <n v="26700"/>
    <m/>
    <n v="0.01"/>
    <s v="E"/>
  </r>
  <r>
    <m/>
    <x v="92"/>
    <s v="FRENTE"/>
    <n v="858"/>
    <x v="857"/>
    <x v="3"/>
    <x v="87"/>
    <n v="5.6"/>
    <n v="8.3000000000000001E-3"/>
    <n v="8.3000000000000001E-3"/>
    <n v="26721"/>
    <m/>
    <n v="1.2E-2"/>
    <s v="A"/>
  </r>
  <r>
    <m/>
    <x v="92"/>
    <s v="FRENTE"/>
    <n v="858"/>
    <x v="857"/>
    <x v="3"/>
    <x v="87"/>
    <n v="5.6"/>
    <n v="1.0999999999999999E-2"/>
    <n v="1.0999999999999999E-2"/>
    <n v="26721"/>
    <m/>
    <n v="1.2E-2"/>
    <s v="C"/>
  </r>
  <r>
    <m/>
    <x v="92"/>
    <s v="FRENTE"/>
    <n v="858"/>
    <x v="857"/>
    <x v="3"/>
    <x v="87"/>
    <n v="5.6"/>
    <n v="1.3299999999999999E-2"/>
    <n v="1.3299999999999999E-2"/>
    <n v="26721"/>
    <m/>
    <n v="1.2E-2"/>
    <s v="D"/>
  </r>
  <r>
    <m/>
    <x v="92"/>
    <s v="FRENTE"/>
    <n v="858"/>
    <x v="857"/>
    <x v="3"/>
    <x v="87"/>
    <n v="5.6"/>
    <n v="9.2999999999999992E-3"/>
    <n v="9.2999999999999992E-3"/>
    <n v="26721"/>
    <m/>
    <n v="1.2E-2"/>
    <s v="B"/>
  </r>
  <r>
    <m/>
    <x v="92"/>
    <s v="FRENTE"/>
    <n v="858"/>
    <x v="857"/>
    <x v="3"/>
    <x v="87"/>
    <n v="5.6"/>
    <n v="7.1999999999999998E-3"/>
    <n v="7.1999999999999998E-3"/>
    <n v="26721"/>
    <m/>
    <n v="1.2E-2"/>
    <s v="Reserva"/>
  </r>
  <r>
    <m/>
    <x v="92"/>
    <s v="FRENTE"/>
    <n v="858"/>
    <x v="857"/>
    <x v="3"/>
    <x v="87"/>
    <n v="5.6"/>
    <n v="1.29E-2"/>
    <n v="1.29E-2"/>
    <n v="26721"/>
    <m/>
    <n v="1.2E-2"/>
    <s v="D"/>
  </r>
  <r>
    <m/>
    <x v="92"/>
    <s v="FRENTE"/>
    <n v="858"/>
    <x v="857"/>
    <x v="3"/>
    <x v="87"/>
    <n v="5.6"/>
    <n v="8.6999999999999994E-3"/>
    <n v="8.6999999999999994E-3"/>
    <n v="26721"/>
    <m/>
    <n v="1.2E-2"/>
    <s v="A"/>
  </r>
  <r>
    <m/>
    <x v="92"/>
    <s v="FRENTE"/>
    <n v="858"/>
    <x v="857"/>
    <x v="3"/>
    <x v="87"/>
    <n v="5.6"/>
    <n v="9.2999999999999992E-3"/>
    <n v="9.2999999999999992E-3"/>
    <n v="26721"/>
    <m/>
    <n v="1.2E-2"/>
    <s v="B"/>
  </r>
  <r>
    <m/>
    <x v="92"/>
    <s v="FRENTE"/>
    <n v="858"/>
    <x v="857"/>
    <x v="3"/>
    <x v="87"/>
    <n v="5.6"/>
    <n v="9.1000000000000004E-3"/>
    <n v="9.1000000000000004E-3"/>
    <n v="26721"/>
    <m/>
    <n v="1.2E-2"/>
    <s v="B"/>
  </r>
  <r>
    <m/>
    <x v="116"/>
    <s v="FRENTE"/>
    <n v="859"/>
    <x v="858"/>
    <x v="4"/>
    <x v="87"/>
    <n v="5.6"/>
    <n v="8.5000000000000006E-3"/>
    <n v="8.5000000000000006E-3"/>
    <n v="26726"/>
    <m/>
    <n v="0.01"/>
    <s v="A"/>
  </r>
  <r>
    <m/>
    <x v="116"/>
    <s v="FRENTE"/>
    <n v="859"/>
    <x v="858"/>
    <x v="4"/>
    <x v="87"/>
    <n v="5.6"/>
    <n v="9.1000000000000004E-3"/>
    <n v="9.1000000000000004E-3"/>
    <n v="26726"/>
    <m/>
    <n v="0.01"/>
    <s v="B"/>
  </r>
  <r>
    <m/>
    <x v="116"/>
    <s v="FRENTE"/>
    <n v="859"/>
    <x v="858"/>
    <x v="4"/>
    <x v="87"/>
    <n v="5.6"/>
    <n v="6.4000000000000003E-3"/>
    <n v="6.4000000000000003E-3"/>
    <n v="26726"/>
    <m/>
    <n v="0.01"/>
    <s v="Reserva"/>
  </r>
  <r>
    <m/>
    <x v="116"/>
    <s v="FRENTE"/>
    <n v="859"/>
    <x v="858"/>
    <x v="4"/>
    <x v="87"/>
    <n v="5.6"/>
    <n v="1.04E-2"/>
    <n v="1.04E-2"/>
    <n v="26726"/>
    <m/>
    <n v="0.01"/>
    <s v="B"/>
  </r>
  <r>
    <m/>
    <x v="116"/>
    <s v="FRENTE"/>
    <n v="859"/>
    <x v="858"/>
    <x v="4"/>
    <x v="87"/>
    <n v="5.6"/>
    <n v="6.4000000000000003E-3"/>
    <n v="6.4000000000000003E-3"/>
    <n v="26726"/>
    <m/>
    <n v="0.01"/>
    <s v="Reserva"/>
  </r>
  <r>
    <m/>
    <x v="116"/>
    <s v="FRENTE"/>
    <n v="860"/>
    <x v="859"/>
    <x v="4"/>
    <x v="87"/>
    <n v="5.6"/>
    <n v="1.04E-2"/>
    <n v="1.04E-2"/>
    <n v="26726"/>
    <m/>
    <n v="0.01"/>
    <s v="B"/>
  </r>
  <r>
    <m/>
    <x v="116"/>
    <s v="FRENTE"/>
    <n v="860"/>
    <x v="859"/>
    <x v="4"/>
    <x v="87"/>
    <n v="5.6"/>
    <n v="7.7999999999999996E-3"/>
    <n v="7.7999999999999996E-3"/>
    <n v="26726"/>
    <m/>
    <n v="0.01"/>
    <s v="A"/>
  </r>
  <r>
    <m/>
    <x v="116"/>
    <s v="FRENTE"/>
    <n v="860"/>
    <x v="859"/>
    <x v="4"/>
    <x v="87"/>
    <n v="5.6"/>
    <n v="1.0200000000000001E-2"/>
    <n v="1.0200000000000001E-2"/>
    <n v="26726"/>
    <m/>
    <n v="0.01"/>
    <s v="B"/>
  </r>
  <r>
    <m/>
    <x v="116"/>
    <s v="FRENTE"/>
    <n v="860"/>
    <x v="859"/>
    <x v="4"/>
    <x v="87"/>
    <n v="5.6"/>
    <n v="5.4000000000000003E-3"/>
    <n v="5.4000000000000003E-3"/>
    <n v="26726"/>
    <m/>
    <n v="0.01"/>
    <s v="Descarte"/>
  </r>
  <r>
    <m/>
    <x v="106"/>
    <s v="RT"/>
    <n v="861"/>
    <x v="860"/>
    <x v="4"/>
    <x v="87"/>
    <n v="5.6"/>
    <n v="1.3599999999999999E-2"/>
    <n v="1.3599999999999999E-2"/>
    <n v="26727"/>
    <m/>
    <n v="1.2500000000000001E-2"/>
    <s v="E"/>
  </r>
  <r>
    <m/>
    <x v="106"/>
    <s v="RT"/>
    <n v="861"/>
    <x v="860"/>
    <x v="4"/>
    <x v="87"/>
    <n v="5.6"/>
    <n v="1.61E-2"/>
    <n v="1.61E-2"/>
    <n v="26727"/>
    <m/>
    <n v="1.2500000000000001E-2"/>
    <s v="F"/>
  </r>
  <r>
    <m/>
    <x v="106"/>
    <s v="RT"/>
    <n v="861"/>
    <x v="860"/>
    <x v="4"/>
    <x v="87"/>
    <n v="5.6"/>
    <n v="2.01E-2"/>
    <n v="2.01E-2"/>
    <n v="26727"/>
    <m/>
    <n v="1.2500000000000001E-2"/>
    <s v="H"/>
  </r>
  <r>
    <m/>
    <x v="106"/>
    <s v="RT"/>
    <n v="861"/>
    <x v="860"/>
    <x v="4"/>
    <x v="87"/>
    <n v="5.6"/>
    <n v="1.32E-2"/>
    <n v="1.32E-2"/>
    <n v="26727"/>
    <m/>
    <n v="1.2500000000000001E-2"/>
    <s v="D"/>
  </r>
  <r>
    <m/>
    <x v="106"/>
    <s v="RT"/>
    <n v="861"/>
    <x v="860"/>
    <x v="4"/>
    <x v="87"/>
    <n v="5.6"/>
    <n v="1.6899999999999998E-2"/>
    <n v="1.6899999999999998E-2"/>
    <n v="26727"/>
    <m/>
    <n v="1.2500000000000001E-2"/>
    <s v="F"/>
  </r>
  <r>
    <m/>
    <x v="106"/>
    <s v="RT"/>
    <n v="862"/>
    <x v="861"/>
    <x v="4"/>
    <x v="87"/>
    <n v="5.6"/>
    <n v="1.5299999999999999E-2"/>
    <n v="1.5299999999999999E-2"/>
    <n v="26727"/>
    <m/>
    <n v="1.2E-2"/>
    <s v="F"/>
  </r>
  <r>
    <m/>
    <x v="37"/>
    <s v="REC"/>
    <n v="863"/>
    <x v="862"/>
    <x v="4"/>
    <x v="87"/>
    <n v="5.6"/>
    <n v="1.1599999999999999E-2"/>
    <n v="1.1599999999999999E-2"/>
    <n v="26727"/>
    <m/>
    <n v="1.4E-2"/>
    <s v="C"/>
  </r>
  <r>
    <m/>
    <x v="37"/>
    <s v="REC"/>
    <n v="863"/>
    <x v="862"/>
    <x v="4"/>
    <x v="87"/>
    <n v="5.6"/>
    <n v="1.5699999999999999E-2"/>
    <n v="1.5699999999999999E-2"/>
    <n v="26727"/>
    <m/>
    <n v="1.4E-2"/>
    <s v="F"/>
  </r>
  <r>
    <m/>
    <x v="37"/>
    <s v="REC"/>
    <n v="863"/>
    <x v="862"/>
    <x v="4"/>
    <x v="87"/>
    <n v="5.6"/>
    <n v="1.21E-2"/>
    <n v="1.21E-2"/>
    <n v="26727"/>
    <m/>
    <n v="1.4E-2"/>
    <s v="D"/>
  </r>
  <r>
    <m/>
    <x v="116"/>
    <s v="FRENTE"/>
    <n v="864"/>
    <x v="863"/>
    <x v="5"/>
    <x v="87"/>
    <n v="5.6"/>
    <n v="7.9000000000000008E-3"/>
    <n v="7.9000000000000008E-3"/>
    <n v="26728"/>
    <m/>
    <n v="8.0000000000000002E-3"/>
    <s v="A"/>
  </r>
  <r>
    <m/>
    <x v="116"/>
    <s v="FRENTE"/>
    <n v="864"/>
    <x v="863"/>
    <x v="5"/>
    <x v="87"/>
    <n v="5.6"/>
    <n v="5.5999999999999999E-3"/>
    <n v="5.5999999999999999E-3"/>
    <n v="26728"/>
    <m/>
    <n v="8.0000000000000002E-3"/>
    <s v="Descarte"/>
  </r>
  <r>
    <m/>
    <x v="116"/>
    <s v="FRENTE"/>
    <n v="864"/>
    <x v="863"/>
    <x v="5"/>
    <x v="87"/>
    <n v="5.6"/>
    <n v="8.0000000000000002E-3"/>
    <n v="8.0000000000000002E-3"/>
    <n v="26728"/>
    <m/>
    <n v="8.0000000000000002E-3"/>
    <s v="A"/>
  </r>
  <r>
    <m/>
    <x v="37"/>
    <s v="REC"/>
    <n v="865"/>
    <x v="864"/>
    <x v="5"/>
    <x v="87"/>
    <n v="5.6"/>
    <n v="1.35E-2"/>
    <n v="1.35E-2"/>
    <n v="26728"/>
    <m/>
    <n v="1.0999999999999999E-2"/>
    <s v="E"/>
  </r>
  <r>
    <m/>
    <x v="37"/>
    <s v="REC"/>
    <n v="865"/>
    <x v="864"/>
    <x v="5"/>
    <x v="87"/>
    <n v="5.6"/>
    <n v="9.2999999999999992E-3"/>
    <n v="9.2999999999999992E-3"/>
    <n v="26728"/>
    <m/>
    <n v="1.0999999999999999E-2"/>
    <s v="B"/>
  </r>
  <r>
    <m/>
    <x v="37"/>
    <s v="REC"/>
    <n v="865"/>
    <x v="864"/>
    <x v="5"/>
    <x v="87"/>
    <n v="5.6"/>
    <n v="8.2000000000000007E-3"/>
    <n v="8.2000000000000007E-3"/>
    <n v="26728"/>
    <m/>
    <n v="1.0999999999999999E-2"/>
    <s v="A"/>
  </r>
  <r>
    <m/>
    <x v="37"/>
    <s v="REC"/>
    <n v="865"/>
    <x v="864"/>
    <x v="5"/>
    <x v="87"/>
    <n v="5.6"/>
    <n v="8.9999999999999993E-3"/>
    <n v="8.9999999999999993E-3"/>
    <n v="26728"/>
    <m/>
    <n v="1.0999999999999999E-2"/>
    <s v="B"/>
  </r>
  <r>
    <m/>
    <x v="114"/>
    <s v="FRENTE"/>
    <n v="866"/>
    <x v="865"/>
    <x v="5"/>
    <x v="87"/>
    <n v="5.6"/>
    <n v="1.35E-2"/>
    <n v="1.35E-2"/>
    <n v="26729"/>
    <m/>
    <n v="1.0999999999999999E-2"/>
    <s v="E"/>
  </r>
  <r>
    <m/>
    <x v="114"/>
    <s v="FRENTE"/>
    <n v="866"/>
    <x v="865"/>
    <x v="5"/>
    <x v="87"/>
    <n v="5.6"/>
    <n v="9.4000000000000004E-3"/>
    <n v="9.4000000000000004E-3"/>
    <n v="26729"/>
    <m/>
    <n v="1.0999999999999999E-2"/>
    <s v="B"/>
  </r>
  <r>
    <m/>
    <x v="114"/>
    <s v="FRENTE"/>
    <n v="866"/>
    <x v="865"/>
    <x v="5"/>
    <x v="87"/>
    <n v="5.6"/>
    <n v="8.2000000000000007E-3"/>
    <n v="8.2000000000000007E-3"/>
    <n v="26729"/>
    <m/>
    <n v="1.0999999999999999E-2"/>
    <s v="A"/>
  </r>
  <r>
    <m/>
    <x v="114"/>
    <s v="FRENTE"/>
    <n v="866"/>
    <x v="865"/>
    <x v="5"/>
    <x v="87"/>
    <n v="5.6"/>
    <n v="8.8999999999999999E-3"/>
    <n v="8.8999999999999999E-3"/>
    <n v="26729"/>
    <m/>
    <n v="1.0999999999999999E-2"/>
    <s v="A"/>
  </r>
  <r>
    <m/>
    <x v="114"/>
    <s v="FRENTE"/>
    <n v="866"/>
    <x v="865"/>
    <x v="5"/>
    <x v="87"/>
    <n v="5.6"/>
    <n v="7.7000000000000002E-3"/>
    <n v="7.7000000000000002E-3"/>
    <n v="26729"/>
    <m/>
    <n v="1.0999999999999999E-2"/>
    <s v="A"/>
  </r>
  <r>
    <m/>
    <x v="114"/>
    <s v="FRENTE"/>
    <n v="866"/>
    <x v="865"/>
    <x v="5"/>
    <x v="87"/>
    <n v="5.6"/>
    <n v="9.2999999999999992E-3"/>
    <n v="9.2999999999999992E-3"/>
    <n v="26729"/>
    <m/>
    <n v="1.0999999999999999E-2"/>
    <s v="B"/>
  </r>
  <r>
    <m/>
    <x v="114"/>
    <s v="FRENTE"/>
    <n v="866"/>
    <x v="865"/>
    <x v="5"/>
    <x v="87"/>
    <n v="5.6"/>
    <n v="1.23E-2"/>
    <n v="1.23E-2"/>
    <n v="26729"/>
    <m/>
    <n v="1.0999999999999999E-2"/>
    <s v="D"/>
  </r>
  <r>
    <m/>
    <x v="114"/>
    <s v="FRENTE"/>
    <n v="866"/>
    <x v="865"/>
    <x v="5"/>
    <x v="87"/>
    <n v="5.6"/>
    <n v="6.6E-3"/>
    <n v="6.6E-3"/>
    <n v="26729"/>
    <m/>
    <n v="1.0999999999999999E-2"/>
    <s v="Reserva"/>
  </r>
  <r>
    <m/>
    <x v="114"/>
    <s v="FRENTE"/>
    <n v="866"/>
    <x v="865"/>
    <x v="5"/>
    <x v="87"/>
    <n v="5.6"/>
    <n v="8.8999999999999999E-3"/>
    <n v="8.8999999999999999E-3"/>
    <n v="26729"/>
    <m/>
    <n v="1.0999999999999999E-2"/>
    <s v="A"/>
  </r>
  <r>
    <m/>
    <x v="115"/>
    <s v="CH"/>
    <n v="867"/>
    <x v="866"/>
    <x v="5"/>
    <x v="87"/>
    <n v="5.6"/>
    <n v="1.66E-2"/>
    <n v="1.66E-2"/>
    <n v="26730"/>
    <m/>
    <n v="1.9E-2"/>
    <s v="F"/>
  </r>
  <r>
    <m/>
    <x v="115"/>
    <s v="CH"/>
    <n v="867"/>
    <x v="866"/>
    <x v="5"/>
    <x v="87"/>
    <n v="5.6"/>
    <n v="1.2E-2"/>
    <n v="1.2E-2"/>
    <n v="26730"/>
    <m/>
    <n v="1.9E-2"/>
    <s v="D"/>
  </r>
  <r>
    <m/>
    <x v="115"/>
    <s v="CH"/>
    <n v="868"/>
    <x v="867"/>
    <x v="5"/>
    <x v="87"/>
    <n v="5.6"/>
    <n v="1.9599999999999999E-2"/>
    <n v="1.9599999999999999E-2"/>
    <n v="26730"/>
    <m/>
    <n v="1.7999999999999999E-2"/>
    <s v="H"/>
  </r>
  <r>
    <m/>
    <x v="115"/>
    <s v="CH"/>
    <n v="868"/>
    <x v="867"/>
    <x v="5"/>
    <x v="87"/>
    <n v="5.6"/>
    <n v="7.7999999999999996E-3"/>
    <n v="7.7999999999999996E-3"/>
    <n v="26730"/>
    <m/>
    <n v="1.7999999999999999E-2"/>
    <s v="A"/>
  </r>
  <r>
    <m/>
    <x v="116"/>
    <s v="AM"/>
    <n v="869"/>
    <x v="868"/>
    <x v="2"/>
    <x v="88"/>
    <n v="5.6"/>
    <n v="7.3000000000000001E-3"/>
    <n v="7.3000000000000001E-3"/>
    <n v="26731"/>
    <m/>
    <n v="8.9999999999999993E-3"/>
    <s v="Reserva"/>
  </r>
  <r>
    <m/>
    <x v="116"/>
    <s v="AM"/>
    <n v="869"/>
    <x v="868"/>
    <x v="2"/>
    <x v="88"/>
    <n v="5.6"/>
    <n v="5.1999999999999998E-3"/>
    <n v="5.1999999999999998E-3"/>
    <n v="26731"/>
    <m/>
    <n v="8.9999999999999993E-3"/>
    <s v="Descarte"/>
  </r>
  <r>
    <m/>
    <x v="114"/>
    <s v="FRENTE"/>
    <n v="870"/>
    <x v="869"/>
    <x v="2"/>
    <x v="88"/>
    <n v="5.6"/>
    <n v="9.5999999999999992E-3"/>
    <n v="9.5999999999999992E-3"/>
    <n v="26731"/>
    <m/>
    <n v="1.2E-2"/>
    <s v="B"/>
  </r>
  <r>
    <m/>
    <x v="114"/>
    <s v="FRENTE"/>
    <n v="870"/>
    <x v="869"/>
    <x v="2"/>
    <x v="88"/>
    <n v="5.6"/>
    <n v="1.12E-2"/>
    <n v="1.12E-2"/>
    <n v="26731"/>
    <m/>
    <n v="1.2E-2"/>
    <s v="C"/>
  </r>
  <r>
    <m/>
    <x v="114"/>
    <s v="FRENTE"/>
    <n v="870"/>
    <x v="869"/>
    <x v="2"/>
    <x v="88"/>
    <n v="5.6"/>
    <n v="1.14E-2"/>
    <n v="1.14E-2"/>
    <n v="26731"/>
    <m/>
    <n v="1.2E-2"/>
    <s v="C"/>
  </r>
  <r>
    <m/>
    <x v="114"/>
    <s v="FRENTE"/>
    <n v="870"/>
    <x v="869"/>
    <x v="2"/>
    <x v="88"/>
    <n v="5.6"/>
    <n v="1.4999999999999999E-2"/>
    <n v="1.4999999999999999E-2"/>
    <n v="26731"/>
    <m/>
    <n v="1.2E-2"/>
    <s v="F"/>
  </r>
  <r>
    <m/>
    <x v="114"/>
    <s v="FRENTE"/>
    <n v="870"/>
    <x v="869"/>
    <x v="2"/>
    <x v="88"/>
    <n v="5.6"/>
    <n v="1.0800000000000001E-2"/>
    <n v="1.0800000000000001E-2"/>
    <n v="26731"/>
    <m/>
    <n v="1.2E-2"/>
    <s v="C"/>
  </r>
  <r>
    <m/>
    <x v="114"/>
    <s v="FRENTE"/>
    <n v="870"/>
    <x v="869"/>
    <x v="2"/>
    <x v="88"/>
    <n v="5.6"/>
    <n v="1.4800000000000001E-2"/>
    <n v="1.4800000000000001E-2"/>
    <n v="26731"/>
    <m/>
    <n v="1.2E-2"/>
    <s v="E"/>
  </r>
  <r>
    <m/>
    <x v="114"/>
    <s v="FRENTE"/>
    <n v="870"/>
    <x v="869"/>
    <x v="2"/>
    <x v="88"/>
    <n v="5.6"/>
    <n v="1.24E-2"/>
    <n v="1.24E-2"/>
    <n v="26731"/>
    <m/>
    <n v="1.2E-2"/>
    <s v="D"/>
  </r>
  <r>
    <m/>
    <x v="114"/>
    <s v="FRENTE"/>
    <n v="870"/>
    <x v="869"/>
    <x v="2"/>
    <x v="88"/>
    <n v="5.6"/>
    <n v="1.1299999999999999E-2"/>
    <n v="1.1299999999999999E-2"/>
    <n v="26731"/>
    <m/>
    <n v="1.2E-2"/>
    <s v="C"/>
  </r>
  <r>
    <m/>
    <x v="110"/>
    <s v="DRIFT"/>
    <n v="871"/>
    <x v="870"/>
    <x v="2"/>
    <x v="88"/>
    <n v="5.6"/>
    <n v="6.1000000000000004E-3"/>
    <n v="6.1000000000000004E-3"/>
    <n v="26732"/>
    <m/>
    <n v="1.7000000000000001E-2"/>
    <s v="Reserva"/>
  </r>
  <r>
    <m/>
    <x v="110"/>
    <s v="DRIFT"/>
    <n v="871"/>
    <x v="870"/>
    <x v="2"/>
    <x v="88"/>
    <n v="5.6"/>
    <n v="2.0899999999999998E-2"/>
    <n v="2.0899999999999998E-2"/>
    <n v="26732"/>
    <m/>
    <n v="1.7000000000000001E-2"/>
    <s v="H"/>
  </r>
  <r>
    <m/>
    <x v="110"/>
    <s v="DRIFT"/>
    <n v="871"/>
    <x v="870"/>
    <x v="2"/>
    <x v="88"/>
    <n v="5.6"/>
    <n v="1.32E-2"/>
    <n v="1.32E-2"/>
    <n v="26732"/>
    <m/>
    <n v="1.7000000000000001E-2"/>
    <s v="D"/>
  </r>
  <r>
    <m/>
    <x v="110"/>
    <s v="DRIFT"/>
    <n v="871"/>
    <x v="870"/>
    <x v="2"/>
    <x v="88"/>
    <n v="5.6"/>
    <n v="1.17E-2"/>
    <n v="1.17E-2"/>
    <n v="26732"/>
    <m/>
    <n v="1.7000000000000001E-2"/>
    <s v="C"/>
  </r>
  <r>
    <m/>
    <x v="110"/>
    <s v="DRIFT"/>
    <n v="871"/>
    <x v="870"/>
    <x v="2"/>
    <x v="88"/>
    <n v="5.6"/>
    <n v="1.84E-2"/>
    <n v="1.84E-2"/>
    <n v="26732"/>
    <m/>
    <n v="1.7000000000000001E-2"/>
    <s v="G"/>
  </r>
  <r>
    <m/>
    <x v="110"/>
    <s v="DRIFT"/>
    <n v="871"/>
    <x v="870"/>
    <x v="2"/>
    <x v="88"/>
    <n v="5.6"/>
    <n v="2.0400000000000001E-2"/>
    <n v="2.0400000000000001E-2"/>
    <n v="26732"/>
    <m/>
    <n v="1.7000000000000001E-2"/>
    <s v="H"/>
  </r>
  <r>
    <m/>
    <x v="110"/>
    <s v="DRIFT"/>
    <n v="871"/>
    <x v="870"/>
    <x v="2"/>
    <x v="88"/>
    <n v="5.6"/>
    <n v="1.43E-2"/>
    <n v="1.43E-2"/>
    <n v="26732"/>
    <m/>
    <n v="1.7000000000000001E-2"/>
    <s v="E"/>
  </r>
  <r>
    <m/>
    <x v="110"/>
    <s v="DRIFT"/>
    <n v="871"/>
    <x v="870"/>
    <x v="2"/>
    <x v="88"/>
    <n v="5.6"/>
    <n v="1.6899999999999998E-2"/>
    <n v="1.6899999999999998E-2"/>
    <n v="26732"/>
    <m/>
    <n v="1.7000000000000001E-2"/>
    <s v="F"/>
  </r>
  <r>
    <m/>
    <x v="110"/>
    <s v="DRIFT"/>
    <n v="871"/>
    <x v="870"/>
    <x v="2"/>
    <x v="88"/>
    <n v="5.6"/>
    <n v="1.21E-2"/>
    <n v="1.21E-2"/>
    <n v="26732"/>
    <m/>
    <n v="1.7000000000000001E-2"/>
    <s v="D"/>
  </r>
  <r>
    <m/>
    <x v="115"/>
    <s v="CH"/>
    <n v="872"/>
    <x v="871"/>
    <x v="2"/>
    <x v="88"/>
    <n v="5.6"/>
    <n v="1.0800000000000001E-2"/>
    <n v="1.0800000000000001E-2"/>
    <n v="26733"/>
    <m/>
    <n v="1.6E-2"/>
    <s v="C"/>
  </r>
  <r>
    <m/>
    <x v="115"/>
    <s v="CH"/>
    <n v="872"/>
    <x v="871"/>
    <x v="2"/>
    <x v="88"/>
    <n v="5.6"/>
    <n v="1.54E-2"/>
    <n v="1.54E-2"/>
    <n v="26733"/>
    <m/>
    <n v="1.6E-2"/>
    <s v="F"/>
  </r>
  <r>
    <m/>
    <x v="115"/>
    <s v="CH"/>
    <n v="872"/>
    <x v="871"/>
    <x v="2"/>
    <x v="88"/>
    <n v="5.6"/>
    <n v="1.7299999999999999E-2"/>
    <n v="1.7299999999999999E-2"/>
    <n v="26733"/>
    <m/>
    <n v="1.6E-2"/>
    <s v="F"/>
  </r>
  <r>
    <m/>
    <x v="92"/>
    <s v="FRENTE"/>
    <n v="873"/>
    <x v="872"/>
    <x v="2"/>
    <x v="88"/>
    <n v="5.6"/>
    <n v="1.7399999999999999E-2"/>
    <n v="1.7399999999999999E-2"/>
    <n v="26733"/>
    <m/>
    <n v="1.2E-2"/>
    <s v="F"/>
  </r>
  <r>
    <m/>
    <x v="119"/>
    <s v="FRENTE"/>
    <n v="874"/>
    <x v="873"/>
    <x v="3"/>
    <x v="88"/>
    <n v="5.6"/>
    <n v="9.7000000000000003E-3"/>
    <n v="9.7000000000000003E-3"/>
    <n v="26734"/>
    <m/>
    <n v="8.0000000000000002E-3"/>
    <s v="B"/>
  </r>
  <r>
    <m/>
    <x v="119"/>
    <s v="FRENTE"/>
    <n v="874"/>
    <x v="873"/>
    <x v="3"/>
    <x v="88"/>
    <n v="5.6"/>
    <n v="7.4000000000000003E-3"/>
    <n v="7.4000000000000003E-3"/>
    <n v="26734"/>
    <m/>
    <n v="8.0000000000000002E-3"/>
    <s v="Reserva"/>
  </r>
  <r>
    <m/>
    <x v="119"/>
    <s v="FRENTE"/>
    <n v="874"/>
    <x v="873"/>
    <x v="3"/>
    <x v="88"/>
    <n v="5.6"/>
    <n v="1.06E-2"/>
    <n v="1.06E-2"/>
    <n v="26734"/>
    <m/>
    <n v="8.0000000000000002E-3"/>
    <s v="C"/>
  </r>
  <r>
    <m/>
    <x v="114"/>
    <s v="FRENTE"/>
    <n v="875"/>
    <x v="874"/>
    <x v="3"/>
    <x v="88"/>
    <n v="5.6"/>
    <n v="1.29E-2"/>
    <n v="1.29E-2"/>
    <n v="26734"/>
    <m/>
    <n v="1.2999999999999999E-2"/>
    <s v="D"/>
  </r>
  <r>
    <m/>
    <x v="114"/>
    <s v="FRENTE"/>
    <n v="875"/>
    <x v="874"/>
    <x v="3"/>
    <x v="88"/>
    <n v="5.6"/>
    <n v="1.43E-2"/>
    <n v="1.43E-2"/>
    <n v="26734"/>
    <m/>
    <n v="1.2999999999999999E-2"/>
    <s v="E"/>
  </r>
  <r>
    <m/>
    <x v="114"/>
    <s v="FRENTE"/>
    <n v="875"/>
    <x v="874"/>
    <x v="3"/>
    <x v="88"/>
    <n v="5.6"/>
    <n v="1.21E-2"/>
    <n v="1.21E-2"/>
    <n v="26734"/>
    <m/>
    <n v="1.2999999999999999E-2"/>
    <s v="D"/>
  </r>
  <r>
    <m/>
    <x v="114"/>
    <s v="FRENTE"/>
    <n v="875"/>
    <x v="874"/>
    <x v="3"/>
    <x v="88"/>
    <n v="5.6"/>
    <n v="1.72E-2"/>
    <n v="1.72E-2"/>
    <n v="26734"/>
    <m/>
    <n v="1.2999999999999999E-2"/>
    <s v="F"/>
  </r>
  <r>
    <m/>
    <x v="92"/>
    <s v="FRENTE"/>
    <n v="876"/>
    <x v="875"/>
    <x v="3"/>
    <x v="88"/>
    <n v="5.6"/>
    <n v="1.52E-2"/>
    <n v="1.52E-2"/>
    <n v="26735"/>
    <m/>
    <n v="1.2999999999999999E-2"/>
    <s v="F"/>
  </r>
  <r>
    <m/>
    <x v="92"/>
    <s v="FRENTE"/>
    <n v="876"/>
    <x v="875"/>
    <x v="3"/>
    <x v="88"/>
    <n v="5.6"/>
    <n v="1.43E-2"/>
    <n v="1.43E-2"/>
    <n v="26735"/>
    <m/>
    <n v="1.2999999999999999E-2"/>
    <s v="E"/>
  </r>
  <r>
    <m/>
    <x v="92"/>
    <s v="FRENTE"/>
    <n v="876"/>
    <x v="875"/>
    <x v="3"/>
    <x v="88"/>
    <n v="5.6"/>
    <n v="1.6299999999999999E-2"/>
    <n v="1.6299999999999999E-2"/>
    <n v="26735"/>
    <m/>
    <n v="1.2999999999999999E-2"/>
    <s v="F"/>
  </r>
  <r>
    <m/>
    <x v="92"/>
    <s v="FRENTE"/>
    <n v="876"/>
    <x v="875"/>
    <x v="3"/>
    <x v="88"/>
    <n v="5.6"/>
    <n v="1.6799999999999999E-2"/>
    <n v="1.6799999999999999E-2"/>
    <n v="26735"/>
    <m/>
    <n v="1.2999999999999999E-2"/>
    <s v="F"/>
  </r>
  <r>
    <m/>
    <x v="110"/>
    <s v="DRIFT"/>
    <n v="877"/>
    <x v="876"/>
    <x v="3"/>
    <x v="88"/>
    <n v="5.6"/>
    <n v="1.12E-2"/>
    <n v="1.12E-2"/>
    <n v="26735"/>
    <m/>
    <n v="1.7000000000000001E-2"/>
    <s v="C"/>
  </r>
  <r>
    <m/>
    <x v="110"/>
    <s v="DRIFT"/>
    <n v="877"/>
    <x v="876"/>
    <x v="3"/>
    <x v="88"/>
    <n v="5.6"/>
    <n v="1.29E-2"/>
    <n v="1.29E-2"/>
    <n v="26735"/>
    <m/>
    <n v="1.7000000000000001E-2"/>
    <s v="D"/>
  </r>
  <r>
    <m/>
    <x v="115"/>
    <s v="CH"/>
    <n v="878"/>
    <x v="877"/>
    <x v="3"/>
    <x v="88"/>
    <n v="5.6"/>
    <n v="1.9E-2"/>
    <n v="1.9E-2"/>
    <n v="26736"/>
    <m/>
    <n v="1.4999999999999999E-2"/>
    <s v="H"/>
  </r>
  <r>
    <m/>
    <x v="115"/>
    <s v="CH"/>
    <n v="878"/>
    <x v="877"/>
    <x v="3"/>
    <x v="88"/>
    <n v="5.6"/>
    <n v="1.5100000000000001E-2"/>
    <n v="1.5100000000000001E-2"/>
    <n v="26736"/>
    <m/>
    <n v="1.4999999999999999E-2"/>
    <s v="F"/>
  </r>
  <r>
    <m/>
    <x v="115"/>
    <s v="CH"/>
    <n v="878"/>
    <x v="877"/>
    <x v="3"/>
    <x v="88"/>
    <n v="5.6"/>
    <n v="1.24E-2"/>
    <n v="1.24E-2"/>
    <n v="26736"/>
    <m/>
    <n v="1.4999999999999999E-2"/>
    <s v="D"/>
  </r>
  <r>
    <m/>
    <x v="115"/>
    <s v="CH"/>
    <n v="878"/>
    <x v="877"/>
    <x v="3"/>
    <x v="88"/>
    <n v="5.6"/>
    <n v="1.8100000000000002E-2"/>
    <n v="1.8100000000000002E-2"/>
    <n v="26736"/>
    <m/>
    <n v="1.4999999999999999E-2"/>
    <s v="G"/>
  </r>
  <r>
    <m/>
    <x v="115"/>
    <s v="CH"/>
    <n v="878"/>
    <x v="877"/>
    <x v="3"/>
    <x v="88"/>
    <n v="5.6"/>
    <n v="1.52E-2"/>
    <n v="1.52E-2"/>
    <n v="26736"/>
    <m/>
    <n v="1.4999999999999999E-2"/>
    <s v="F"/>
  </r>
  <r>
    <m/>
    <x v="115"/>
    <s v="CH"/>
    <n v="878"/>
    <x v="877"/>
    <x v="3"/>
    <x v="88"/>
    <n v="5.6"/>
    <n v="0.02"/>
    <n v="0.02"/>
    <n v="26736"/>
    <m/>
    <n v="1.4999999999999999E-2"/>
    <s v="H"/>
  </r>
  <r>
    <m/>
    <x v="115"/>
    <s v="CH"/>
    <n v="878"/>
    <x v="877"/>
    <x v="3"/>
    <x v="88"/>
    <n v="5.6"/>
    <n v="1.21E-2"/>
    <n v="1.21E-2"/>
    <n v="26736"/>
    <m/>
    <n v="1.4999999999999999E-2"/>
    <s v="D"/>
  </r>
  <r>
    <m/>
    <x v="115"/>
    <s v="CH"/>
    <n v="878"/>
    <x v="877"/>
    <x v="3"/>
    <x v="88"/>
    <n v="5.6"/>
    <n v="1.3899999999999999E-2"/>
    <n v="1.3899999999999999E-2"/>
    <n v="26736"/>
    <m/>
    <n v="1.4999999999999999E-2"/>
    <s v="E"/>
  </r>
  <r>
    <m/>
    <x v="115"/>
    <s v="CH"/>
    <n v="878"/>
    <x v="877"/>
    <x v="3"/>
    <x v="88"/>
    <n v="5.6"/>
    <n v="1.6199999999999999E-2"/>
    <n v="1.6199999999999999E-2"/>
    <n v="26736"/>
    <m/>
    <n v="1.4999999999999999E-2"/>
    <s v="F"/>
  </r>
  <r>
    <m/>
    <x v="115"/>
    <s v="CH"/>
    <n v="879"/>
    <x v="878"/>
    <x v="6"/>
    <x v="88"/>
    <n v="5.6"/>
    <n v="1.29E-2"/>
    <n v="1.29E-2"/>
    <n v="26739"/>
    <m/>
    <n v="1.7000000000000001E-2"/>
    <s v="D"/>
  </r>
  <r>
    <m/>
    <x v="115"/>
    <s v="CH"/>
    <n v="879"/>
    <x v="878"/>
    <x v="6"/>
    <x v="88"/>
    <n v="5.6"/>
    <n v="1.12E-2"/>
    <n v="1.12E-2"/>
    <n v="26739"/>
    <m/>
    <n v="1.7000000000000001E-2"/>
    <s v="C"/>
  </r>
  <r>
    <m/>
    <x v="115"/>
    <s v="CH"/>
    <n v="880"/>
    <x v="879"/>
    <x v="6"/>
    <x v="88"/>
    <n v="5.6"/>
    <n v="1.46E-2"/>
    <n v="1.46E-2"/>
    <n v="26739"/>
    <m/>
    <n v="1.6E-2"/>
    <s v="E"/>
  </r>
  <r>
    <m/>
    <x v="115"/>
    <s v="CH"/>
    <n v="880"/>
    <x v="879"/>
    <x v="6"/>
    <x v="88"/>
    <n v="5.6"/>
    <n v="1.32E-2"/>
    <n v="1.32E-2"/>
    <n v="26739"/>
    <m/>
    <n v="1.6E-2"/>
    <s v="D"/>
  </r>
  <r>
    <m/>
    <x v="115"/>
    <s v="CH"/>
    <n v="880"/>
    <x v="879"/>
    <x v="6"/>
    <x v="88"/>
    <n v="5.6"/>
    <n v="8.2000000000000007E-3"/>
    <n v="8.2000000000000007E-3"/>
    <n v="26739"/>
    <m/>
    <n v="1.6E-2"/>
    <s v="A"/>
  </r>
  <r>
    <m/>
    <x v="115"/>
    <s v="CH"/>
    <n v="880"/>
    <x v="879"/>
    <x v="6"/>
    <x v="88"/>
    <n v="5.6"/>
    <n v="1.3299999999999999E-2"/>
    <n v="1.3299999999999999E-2"/>
    <n v="26739"/>
    <m/>
    <n v="1.6E-2"/>
    <s v="D"/>
  </r>
  <r>
    <m/>
    <x v="115"/>
    <s v="CH"/>
    <n v="880"/>
    <x v="879"/>
    <x v="6"/>
    <x v="88"/>
    <n v="5.6"/>
    <n v="1.7399999999999999E-2"/>
    <n v="1.7399999999999999E-2"/>
    <n v="26739"/>
    <m/>
    <n v="1.6E-2"/>
    <s v="F"/>
  </r>
  <r>
    <m/>
    <x v="115"/>
    <s v="CH"/>
    <n v="881"/>
    <x v="880"/>
    <x v="6"/>
    <x v="88"/>
    <n v="5.6"/>
    <n v="1.5299999999999999E-2"/>
    <n v="1.5299999999999999E-2"/>
    <n v="26739"/>
    <m/>
    <n v="1.6E-2"/>
    <s v="F"/>
  </r>
  <r>
    <m/>
    <x v="92"/>
    <s v="FRENTE"/>
    <n v="882"/>
    <x v="881"/>
    <x v="6"/>
    <x v="88"/>
    <n v="5.6"/>
    <n v="1.95E-2"/>
    <n v="1.95E-2"/>
    <n v="26740"/>
    <m/>
    <n v="1.15E-2"/>
    <s v="H"/>
  </r>
  <r>
    <m/>
    <x v="92"/>
    <s v="FRENTE"/>
    <n v="882"/>
    <x v="881"/>
    <x v="6"/>
    <x v="88"/>
    <n v="5.6"/>
    <n v="1.41E-2"/>
    <n v="1.41E-2"/>
    <n v="26740"/>
    <m/>
    <n v="1.15E-2"/>
    <s v="E"/>
  </r>
  <r>
    <m/>
    <x v="92"/>
    <s v="FRENTE"/>
    <n v="882"/>
    <x v="881"/>
    <x v="6"/>
    <x v="88"/>
    <n v="5.6"/>
    <n v="1.37E-2"/>
    <n v="1.37E-2"/>
    <n v="26740"/>
    <m/>
    <n v="1.15E-2"/>
    <s v="E"/>
  </r>
  <r>
    <m/>
    <x v="92"/>
    <s v="FRENTE"/>
    <n v="883"/>
    <x v="882"/>
    <x v="6"/>
    <x v="88"/>
    <n v="5.6"/>
    <n v="2.1899999999999999E-2"/>
    <n v="2.1899999999999999E-2"/>
    <n v="26740"/>
    <m/>
    <n v="1.15E-2"/>
    <s v="I"/>
  </r>
  <r>
    <m/>
    <x v="92"/>
    <s v="FRENTE"/>
    <n v="883"/>
    <x v="882"/>
    <x v="6"/>
    <x v="88"/>
    <n v="5.6"/>
    <n v="2.0799999999999999E-2"/>
    <n v="2.0799999999999999E-2"/>
    <n v="26740"/>
    <m/>
    <n v="1.15E-2"/>
    <s v="H"/>
  </r>
  <r>
    <m/>
    <x v="92"/>
    <s v="FRENTE"/>
    <n v="883"/>
    <x v="882"/>
    <x v="6"/>
    <x v="88"/>
    <n v="5.6"/>
    <n v="1.46E-2"/>
    <n v="1.46E-2"/>
    <n v="26740"/>
    <m/>
    <n v="1.15E-2"/>
    <s v="E"/>
  </r>
  <r>
    <m/>
    <x v="92"/>
    <s v="FRENTE"/>
    <n v="883"/>
    <x v="882"/>
    <x v="6"/>
    <x v="88"/>
    <n v="5.6"/>
    <n v="1.4500000000000001E-2"/>
    <n v="1.4500000000000001E-2"/>
    <n v="26740"/>
    <m/>
    <n v="1.15E-2"/>
    <s v="E"/>
  </r>
  <r>
    <m/>
    <x v="95"/>
    <s v="REC"/>
    <n v="884"/>
    <x v="883"/>
    <x v="6"/>
    <x v="88"/>
    <n v="5.6"/>
    <n v="2.24E-2"/>
    <n v="2.24E-2"/>
    <n v="26740"/>
    <m/>
    <n v="1.0999999999999999E-2"/>
    <s v="I"/>
  </r>
  <r>
    <m/>
    <x v="115"/>
    <s v="CH"/>
    <n v="885"/>
    <x v="884"/>
    <x v="2"/>
    <x v="89"/>
    <n v="5.6"/>
    <n v="1.2500000000000001E-2"/>
    <n v="1.2500000000000001E-2"/>
    <n v="26742"/>
    <m/>
    <n v="1.4999999999999999E-2"/>
    <s v="D"/>
  </r>
  <r>
    <m/>
    <x v="115"/>
    <s v="CH"/>
    <n v="885"/>
    <x v="884"/>
    <x v="2"/>
    <x v="89"/>
    <n v="5.6"/>
    <n v="1.4999999999999999E-2"/>
    <n v="1.4999999999999999E-2"/>
    <n v="26742"/>
    <m/>
    <n v="1.4999999999999999E-2"/>
    <s v="F"/>
  </r>
  <r>
    <m/>
    <x v="115"/>
    <s v="CH"/>
    <n v="886"/>
    <x v="885"/>
    <x v="2"/>
    <x v="89"/>
    <n v="5.6"/>
    <n v="1.8200000000000001E-2"/>
    <n v="1.8200000000000001E-2"/>
    <n v="26742"/>
    <m/>
    <n v="1.4E-2"/>
    <s v="G"/>
  </r>
  <r>
    <m/>
    <x v="115"/>
    <s v="CH"/>
    <n v="886"/>
    <x v="885"/>
    <x v="2"/>
    <x v="89"/>
    <n v="5.6"/>
    <n v="9.4999999999999998E-3"/>
    <n v="9.4999999999999998E-3"/>
    <n v="26742"/>
    <m/>
    <n v="1.4E-2"/>
    <s v="B"/>
  </r>
  <r>
    <m/>
    <x v="115"/>
    <s v="CH"/>
    <n v="886"/>
    <x v="885"/>
    <x v="2"/>
    <x v="89"/>
    <n v="5.6"/>
    <n v="1.41E-2"/>
    <n v="1.41E-2"/>
    <n v="26742"/>
    <m/>
    <n v="1.4E-2"/>
    <s v="E"/>
  </r>
  <r>
    <m/>
    <x v="115"/>
    <s v="CH"/>
    <n v="886"/>
    <x v="885"/>
    <x v="2"/>
    <x v="89"/>
    <n v="5.6"/>
    <n v="1.6500000000000001E-2"/>
    <n v="1.6500000000000001E-2"/>
    <n v="26742"/>
    <m/>
    <n v="1.4E-2"/>
    <s v="F"/>
  </r>
  <r>
    <m/>
    <x v="115"/>
    <s v="CH"/>
    <n v="886"/>
    <x v="885"/>
    <x v="2"/>
    <x v="89"/>
    <n v="5.6"/>
    <n v="1.54E-2"/>
    <n v="1.54E-2"/>
    <n v="26742"/>
    <m/>
    <n v="1.4E-2"/>
    <s v="F"/>
  </r>
  <r>
    <m/>
    <x v="115"/>
    <s v="CH"/>
    <n v="887"/>
    <x v="886"/>
    <x v="2"/>
    <x v="89"/>
    <n v="5.6"/>
    <n v="1.41E-2"/>
    <n v="1.41E-2"/>
    <n v="26742"/>
    <m/>
    <n v="1.2500000000000001E-2"/>
    <s v="E"/>
  </r>
  <r>
    <m/>
    <x v="115"/>
    <s v="CH"/>
    <n v="887"/>
    <x v="886"/>
    <x v="2"/>
    <x v="89"/>
    <n v="5.6"/>
    <n v="5.7999999999999996E-3"/>
    <n v="5.7999999999999996E-3"/>
    <n v="26742"/>
    <m/>
    <n v="1.2500000000000001E-2"/>
    <s v="Descarte"/>
  </r>
  <r>
    <m/>
    <x v="120"/>
    <s v="RT"/>
    <n v="888"/>
    <x v="887"/>
    <x v="2"/>
    <x v="89"/>
    <n v="5.6"/>
    <n v="1.4500000000000001E-2"/>
    <n v="1.4500000000000001E-2"/>
    <n v="26743"/>
    <m/>
    <n v="1.2999999999999999E-2"/>
    <s v="E"/>
  </r>
  <r>
    <m/>
    <x v="120"/>
    <s v="RT"/>
    <n v="888"/>
    <x v="887"/>
    <x v="2"/>
    <x v="89"/>
    <n v="5.6"/>
    <n v="1.2E-2"/>
    <n v="1.2E-2"/>
    <n v="26743"/>
    <m/>
    <n v="1.2999999999999999E-2"/>
    <s v="D"/>
  </r>
  <r>
    <m/>
    <x v="110"/>
    <s v="DRIFT"/>
    <n v="889"/>
    <x v="888"/>
    <x v="2"/>
    <x v="89"/>
    <n v="5.6"/>
    <n v="1.8499999999999999E-2"/>
    <n v="1.8499999999999999E-2"/>
    <n v="26743"/>
    <m/>
    <n v="1.4999999999999999E-2"/>
    <s v="G"/>
  </r>
  <r>
    <m/>
    <x v="114"/>
    <s v="FRENTE"/>
    <n v="890"/>
    <x v="889"/>
    <x v="2"/>
    <x v="89"/>
    <n v="5.6"/>
    <n v="1.2999999999999999E-2"/>
    <n v="1.2999999999999999E-2"/>
    <n v="26743"/>
    <m/>
    <n v="1.0999999999999999E-2"/>
    <s v="D"/>
  </r>
  <r>
    <m/>
    <x v="114"/>
    <s v="FRENTE"/>
    <n v="890"/>
    <x v="889"/>
    <x v="2"/>
    <x v="89"/>
    <n v="5.6"/>
    <n v="1.5900000000000001E-2"/>
    <n v="1.5900000000000001E-2"/>
    <n v="26743"/>
    <m/>
    <n v="1.0999999999999999E-2"/>
    <s v="F"/>
  </r>
  <r>
    <m/>
    <x v="114"/>
    <s v="FRENTE"/>
    <n v="890"/>
    <x v="889"/>
    <x v="2"/>
    <x v="89"/>
    <n v="5.6"/>
    <n v="1.49E-2"/>
    <n v="1.49E-2"/>
    <n v="26743"/>
    <m/>
    <n v="1.0999999999999999E-2"/>
    <s v="E"/>
  </r>
  <r>
    <m/>
    <x v="114"/>
    <s v="FRENTE"/>
    <n v="890"/>
    <x v="889"/>
    <x v="2"/>
    <x v="89"/>
    <n v="5.6"/>
    <n v="1.24E-2"/>
    <n v="1.24E-2"/>
    <n v="26743"/>
    <m/>
    <n v="1.0999999999999999E-2"/>
    <s v="D"/>
  </r>
  <r>
    <m/>
    <x v="121"/>
    <s v="DQ"/>
    <n v="891"/>
    <x v="890"/>
    <x v="3"/>
    <x v="89"/>
    <n v="5.6"/>
    <n v="2.0400000000000001E-2"/>
    <n v="2.0400000000000001E-2"/>
    <n v="26744"/>
    <n v="2.0400000000000001E-2"/>
    <n v="1.15E-2"/>
    <s v="H"/>
  </r>
  <r>
    <m/>
    <x v="121"/>
    <s v="DQ"/>
    <n v="891"/>
    <x v="890"/>
    <x v="3"/>
    <x v="89"/>
    <n v="5.6"/>
    <n v="2.7699999999999999E-2"/>
    <n v="2.7699999999999999E-2"/>
    <n v="26744"/>
    <n v="2.7699999999999999E-2"/>
    <n v="1.15E-2"/>
    <s v="L"/>
  </r>
  <r>
    <m/>
    <x v="121"/>
    <s v="DQ"/>
    <n v="891"/>
    <x v="890"/>
    <x v="3"/>
    <x v="89"/>
    <n v="5.6"/>
    <n v="1.4800000000000001E-2"/>
    <n v="1.4800000000000001E-2"/>
    <n v="26744"/>
    <n v="1.4800000000000001E-2"/>
    <n v="1.15E-2"/>
    <s v="E"/>
  </r>
  <r>
    <m/>
    <x v="121"/>
    <s v="DQ"/>
    <n v="891"/>
    <x v="890"/>
    <x v="3"/>
    <x v="89"/>
    <n v="5.6"/>
    <n v="1.49E-2"/>
    <n v="1.49E-2"/>
    <n v="26744"/>
    <n v="1.49E-2"/>
    <n v="1.15E-2"/>
    <s v="E"/>
  </r>
  <r>
    <m/>
    <x v="121"/>
    <s v="DQ"/>
    <n v="891"/>
    <x v="890"/>
    <x v="3"/>
    <x v="89"/>
    <n v="5.6"/>
    <n v="2.9600000000000001E-2"/>
    <n v="2.9600000000000001E-2"/>
    <n v="26744"/>
    <n v="2.9600000000000001E-2"/>
    <n v="1.15E-2"/>
    <s v="L"/>
  </r>
  <r>
    <m/>
    <x v="121"/>
    <s v="DQ"/>
    <n v="891"/>
    <x v="890"/>
    <x v="3"/>
    <x v="89"/>
    <n v="5.6"/>
    <n v="2.7799999999999998E-2"/>
    <n v="2.7799999999999998E-2"/>
    <n v="26744"/>
    <n v="2.7799999999999998E-2"/>
    <n v="1.15E-2"/>
    <s v="L"/>
  </r>
  <r>
    <m/>
    <x v="121"/>
    <s v="DQ"/>
    <n v="891"/>
    <x v="890"/>
    <x v="3"/>
    <x v="89"/>
    <n v="5.6"/>
    <n v="3.32E-2"/>
    <n v="3.32E-2"/>
    <n v="26744"/>
    <n v="3.32E-2"/>
    <n v="1.15E-2"/>
    <s v="L"/>
  </r>
  <r>
    <m/>
    <x v="114"/>
    <s v="FRENTE"/>
    <n v="892"/>
    <x v="891"/>
    <x v="3"/>
    <x v="89"/>
    <n v="5.6"/>
    <n v="1.41E-2"/>
    <n v="1.41E-2"/>
    <n v="26745"/>
    <m/>
    <n v="1.2E-2"/>
    <s v="E"/>
  </r>
  <r>
    <m/>
    <x v="114"/>
    <s v="FRENTE"/>
    <n v="892"/>
    <x v="891"/>
    <x v="3"/>
    <x v="89"/>
    <n v="5.6"/>
    <n v="1.2200000000000001E-2"/>
    <n v="1.2200000000000001E-2"/>
    <n v="26745"/>
    <m/>
    <n v="1.2E-2"/>
    <s v="D"/>
  </r>
  <r>
    <m/>
    <x v="114"/>
    <s v="FRENTE"/>
    <n v="892"/>
    <x v="891"/>
    <x v="3"/>
    <x v="89"/>
    <n v="5.6"/>
    <n v="1.83E-2"/>
    <n v="1.83E-2"/>
    <n v="26745"/>
    <m/>
    <n v="1.2E-2"/>
    <s v="G"/>
  </r>
  <r>
    <m/>
    <x v="114"/>
    <s v="FRENTE"/>
    <n v="892"/>
    <x v="891"/>
    <x v="3"/>
    <x v="89"/>
    <n v="5.6"/>
    <n v="1.5900000000000001E-2"/>
    <n v="1.5900000000000001E-2"/>
    <n v="26745"/>
    <m/>
    <n v="1.2E-2"/>
    <s v="F"/>
  </r>
  <r>
    <m/>
    <x v="114"/>
    <s v="FRENTE"/>
    <n v="892"/>
    <x v="891"/>
    <x v="3"/>
    <x v="89"/>
    <n v="5.6"/>
    <n v="1.0699999999999999E-2"/>
    <n v="1.0699999999999999E-2"/>
    <n v="26745"/>
    <m/>
    <n v="1.2E-2"/>
    <s v="C"/>
  </r>
  <r>
    <m/>
    <x v="114"/>
    <s v="FRENTE"/>
    <n v="892"/>
    <x v="891"/>
    <x v="3"/>
    <x v="89"/>
    <n v="5.6"/>
    <n v="7.4999999999999997E-3"/>
    <n v="7.4999999999999997E-3"/>
    <n v="26745"/>
    <m/>
    <n v="1.2E-2"/>
    <s v="A"/>
  </r>
  <r>
    <m/>
    <x v="114"/>
    <s v="FRENTE"/>
    <n v="892"/>
    <x v="891"/>
    <x v="3"/>
    <x v="89"/>
    <n v="5.6"/>
    <n v="1.9099999999999999E-2"/>
    <n v="1.9099999999999999E-2"/>
    <n v="26745"/>
    <m/>
    <n v="1.2E-2"/>
    <s v="H"/>
  </r>
  <r>
    <m/>
    <x v="114"/>
    <s v="FRENTE"/>
    <n v="892"/>
    <x v="891"/>
    <x v="3"/>
    <x v="89"/>
    <n v="5.6"/>
    <n v="1.9800000000000002E-2"/>
    <n v="1.9800000000000002E-2"/>
    <n v="26745"/>
    <m/>
    <n v="1.2E-2"/>
    <s v="H"/>
  </r>
  <r>
    <m/>
    <x v="77"/>
    <s v="LEVANTE"/>
    <n v="893"/>
    <x v="892"/>
    <x v="3"/>
    <x v="89"/>
    <n v="5.6"/>
    <n v="1.01E-2"/>
    <n v="1.01E-2"/>
    <n v="26746"/>
    <m/>
    <n v="1.4E-2"/>
    <s v="B"/>
  </r>
  <r>
    <m/>
    <x v="77"/>
    <s v="LEVANTE"/>
    <n v="893"/>
    <x v="892"/>
    <x v="3"/>
    <x v="89"/>
    <n v="5.6"/>
    <n v="1.7500000000000002E-2"/>
    <n v="1.7500000000000002E-2"/>
    <n v="26746"/>
    <m/>
    <n v="1.4E-2"/>
    <s v="G"/>
  </r>
  <r>
    <m/>
    <x v="77"/>
    <s v="LEVANTE"/>
    <n v="893"/>
    <x v="892"/>
    <x v="3"/>
    <x v="89"/>
    <n v="5.6"/>
    <n v="8.0000000000000002E-3"/>
    <n v="8.0000000000000002E-3"/>
    <n v="26746"/>
    <m/>
    <n v="1.4E-2"/>
    <s v="A"/>
  </r>
  <r>
    <m/>
    <x v="77"/>
    <s v="LEVANTE"/>
    <n v="893"/>
    <x v="892"/>
    <x v="3"/>
    <x v="89"/>
    <n v="5.6"/>
    <n v="7.7999999999999996E-3"/>
    <n v="7.7999999999999996E-3"/>
    <n v="26746"/>
    <m/>
    <n v="1.4E-2"/>
    <s v="A"/>
  </r>
  <r>
    <m/>
    <x v="77"/>
    <s v="LEVANTE"/>
    <n v="893"/>
    <x v="892"/>
    <x v="3"/>
    <x v="89"/>
    <n v="5.6"/>
    <n v="1.24E-2"/>
    <n v="1.24E-2"/>
    <n v="26746"/>
    <m/>
    <n v="1.4E-2"/>
    <s v="D"/>
  </r>
  <r>
    <m/>
    <x v="115"/>
    <s v="CH"/>
    <n v="894"/>
    <x v="893"/>
    <x v="6"/>
    <x v="89"/>
    <n v="5.6"/>
    <n v="1.8599999999999998E-2"/>
    <n v="1.8599999999999998E-2"/>
    <n v="26751"/>
    <m/>
    <n v="1.6E-2"/>
    <s v="G"/>
  </r>
  <r>
    <m/>
    <x v="115"/>
    <s v="CH"/>
    <n v="894"/>
    <x v="893"/>
    <x v="6"/>
    <x v="89"/>
    <n v="5.6"/>
    <n v="1.5299999999999999E-2"/>
    <n v="1.5299999999999999E-2"/>
    <n v="26751"/>
    <m/>
    <n v="1.6E-2"/>
    <s v="F"/>
  </r>
  <r>
    <m/>
    <x v="106"/>
    <s v="RT"/>
    <n v="895"/>
    <x v="894"/>
    <x v="6"/>
    <x v="89"/>
    <n v="5.6"/>
    <n v="1.0800000000000001E-2"/>
    <n v="1.0800000000000001E-2"/>
    <n v="26751"/>
    <m/>
    <n v="1.2E-2"/>
    <s v="C"/>
  </r>
  <r>
    <m/>
    <x v="106"/>
    <s v="RT"/>
    <n v="895"/>
    <x v="894"/>
    <x v="6"/>
    <x v="89"/>
    <n v="5.6"/>
    <n v="1.32E-2"/>
    <n v="1.32E-2"/>
    <n v="26751"/>
    <m/>
    <n v="1.2E-2"/>
    <s v="D"/>
  </r>
  <r>
    <m/>
    <x v="106"/>
    <s v="RT"/>
    <n v="895"/>
    <x v="894"/>
    <x v="6"/>
    <x v="89"/>
    <n v="5.6"/>
    <n v="7.7999999999999996E-3"/>
    <n v="7.7999999999999996E-3"/>
    <n v="26751"/>
    <m/>
    <n v="1.2E-2"/>
    <s v="A"/>
  </r>
  <r>
    <m/>
    <x v="122"/>
    <s v="DF"/>
    <n v="896"/>
    <x v="895"/>
    <x v="6"/>
    <x v="89"/>
    <n v="5.6"/>
    <n v="1.5299999999999999E-2"/>
    <n v="1.5299999999999999E-2"/>
    <n v="26752"/>
    <m/>
    <n v="1.0999999999999999E-2"/>
    <s v="F"/>
  </r>
  <r>
    <m/>
    <x v="122"/>
    <s v="DF"/>
    <n v="896"/>
    <x v="895"/>
    <x v="6"/>
    <x v="89"/>
    <n v="5.6"/>
    <n v="1.24E-2"/>
    <n v="1.24E-2"/>
    <n v="26752"/>
    <m/>
    <n v="1.0999999999999999E-2"/>
    <s v="D"/>
  </r>
  <r>
    <m/>
    <x v="122"/>
    <s v="DF"/>
    <n v="896"/>
    <x v="895"/>
    <x v="6"/>
    <x v="89"/>
    <n v="5.6"/>
    <n v="1.2E-2"/>
    <n v="1.2E-2"/>
    <n v="26752"/>
    <m/>
    <n v="1.0999999999999999E-2"/>
    <s v="D"/>
  </r>
  <r>
    <m/>
    <x v="122"/>
    <s v="DF"/>
    <n v="896"/>
    <x v="895"/>
    <x v="6"/>
    <x v="89"/>
    <n v="5.6"/>
    <n v="1.4500000000000001E-2"/>
    <n v="1.4500000000000001E-2"/>
    <n v="26752"/>
    <m/>
    <n v="1.0999999999999999E-2"/>
    <s v="E"/>
  </r>
  <r>
    <m/>
    <x v="122"/>
    <s v="DF"/>
    <n v="896"/>
    <x v="895"/>
    <x v="6"/>
    <x v="89"/>
    <n v="5.6"/>
    <n v="1.2800000000000001E-2"/>
    <n v="1.2800000000000001E-2"/>
    <n v="26752"/>
    <m/>
    <n v="1.0999999999999999E-2"/>
    <s v="D"/>
  </r>
  <r>
    <m/>
    <x v="123"/>
    <s v="DQ"/>
    <n v="897"/>
    <x v="896"/>
    <x v="2"/>
    <x v="90"/>
    <n v="5.6"/>
    <n v="1.2500000000000001E-2"/>
    <n v="1.2500000000000001E-2"/>
    <n v="26753"/>
    <m/>
    <n v="8.0000000000000002E-3"/>
    <s v="D"/>
  </r>
  <r>
    <m/>
    <x v="123"/>
    <s v="DQ"/>
    <n v="897"/>
    <x v="896"/>
    <x v="2"/>
    <x v="90"/>
    <n v="5.6"/>
    <n v="1.32E-2"/>
    <n v="1.32E-2"/>
    <n v="26753"/>
    <m/>
    <n v="8.0000000000000002E-3"/>
    <s v="D"/>
  </r>
  <r>
    <m/>
    <x v="123"/>
    <s v="DQ"/>
    <n v="897"/>
    <x v="896"/>
    <x v="2"/>
    <x v="90"/>
    <n v="5.6"/>
    <n v="1.47E-2"/>
    <n v="1.47E-2"/>
    <n v="26753"/>
    <m/>
    <n v="8.0000000000000002E-3"/>
    <s v="E"/>
  </r>
  <r>
    <m/>
    <x v="123"/>
    <s v="DQ"/>
    <n v="897"/>
    <x v="896"/>
    <x v="2"/>
    <x v="90"/>
    <n v="5.6"/>
    <n v="1.2E-2"/>
    <n v="1.2E-2"/>
    <n v="26753"/>
    <m/>
    <n v="8.0000000000000002E-3"/>
    <s v="D"/>
  </r>
  <r>
    <m/>
    <x v="123"/>
    <s v="DQ"/>
    <n v="897"/>
    <x v="896"/>
    <x v="2"/>
    <x v="90"/>
    <n v="5.6"/>
    <n v="1.1299999999999999E-2"/>
    <n v="1.1299999999999999E-2"/>
    <n v="26753"/>
    <m/>
    <n v="8.0000000000000002E-3"/>
    <s v="C"/>
  </r>
  <r>
    <m/>
    <x v="123"/>
    <s v="DQ"/>
    <n v="897"/>
    <x v="896"/>
    <x v="2"/>
    <x v="90"/>
    <n v="5.6"/>
    <n v="1.0500000000000001E-2"/>
    <n v="1.0500000000000001E-2"/>
    <n v="26753"/>
    <m/>
    <n v="8.0000000000000002E-3"/>
    <s v="C"/>
  </r>
  <r>
    <m/>
    <x v="123"/>
    <s v="DQ"/>
    <n v="897"/>
    <x v="896"/>
    <x v="2"/>
    <x v="90"/>
    <n v="5.6"/>
    <n v="1.46E-2"/>
    <n v="1.46E-2"/>
    <n v="26753"/>
    <m/>
    <n v="8.0000000000000002E-3"/>
    <s v="E"/>
  </r>
  <r>
    <m/>
    <x v="123"/>
    <s v="DQ"/>
    <n v="897"/>
    <x v="896"/>
    <x v="2"/>
    <x v="90"/>
    <n v="5.6"/>
    <n v="1.37E-2"/>
    <n v="1.37E-2"/>
    <n v="26753"/>
    <m/>
    <n v="8.0000000000000002E-3"/>
    <s v="E"/>
  </r>
  <r>
    <m/>
    <x v="123"/>
    <s v="DQ"/>
    <n v="897"/>
    <x v="896"/>
    <x v="2"/>
    <x v="90"/>
    <n v="5.6"/>
    <n v="1.01E-2"/>
    <n v="1.01E-2"/>
    <n v="26753"/>
    <m/>
    <n v="8.0000000000000002E-3"/>
    <s v="B"/>
  </r>
  <r>
    <m/>
    <x v="115"/>
    <s v="CH"/>
    <n v="898"/>
    <x v="897"/>
    <x v="2"/>
    <x v="90"/>
    <n v="5.6"/>
    <n v="2.8000000000000001E-2"/>
    <n v="2.8000000000000001E-2"/>
    <n v="26754"/>
    <n v="2.8000000000000001E-2"/>
    <n v="1.7000000000000001E-2"/>
    <s v="L"/>
  </r>
  <r>
    <m/>
    <x v="115"/>
    <s v="CH"/>
    <n v="898"/>
    <x v="897"/>
    <x v="2"/>
    <x v="90"/>
    <n v="5.6"/>
    <n v="2.5600000000000001E-2"/>
    <n v="2.5600000000000001E-2"/>
    <n v="26754"/>
    <n v="2.5600000000000001E-2"/>
    <n v="1.7000000000000001E-2"/>
    <s v="K"/>
  </r>
  <r>
    <m/>
    <x v="115"/>
    <s v="CH"/>
    <n v="898"/>
    <x v="897"/>
    <x v="2"/>
    <x v="90"/>
    <n v="5.6"/>
    <n v="2.6499999999999999E-2"/>
    <n v="2.6499999999999999E-2"/>
    <n v="26754"/>
    <n v="2.6499999999999999E-2"/>
    <n v="1.7000000000000001E-2"/>
    <s v="K"/>
  </r>
  <r>
    <m/>
    <x v="115"/>
    <s v="CH"/>
    <n v="898"/>
    <x v="897"/>
    <x v="2"/>
    <x v="90"/>
    <n v="5.6"/>
    <n v="3.6400000000000002E-2"/>
    <n v="3.6400000000000002E-2"/>
    <n v="26754"/>
    <n v="3.6400000000000002E-2"/>
    <n v="1.7000000000000001E-2"/>
    <s v="L"/>
  </r>
  <r>
    <m/>
    <x v="69"/>
    <s v="REC"/>
    <n v="899"/>
    <x v="898"/>
    <x v="3"/>
    <x v="90"/>
    <n v="5.6"/>
    <n v="1.24E-2"/>
    <n v="1.24E-2"/>
    <n v="26755"/>
    <m/>
    <n v="0.01"/>
    <s v="D"/>
  </r>
  <r>
    <m/>
    <x v="69"/>
    <s v="REC"/>
    <n v="899"/>
    <x v="898"/>
    <x v="3"/>
    <x v="90"/>
    <n v="5.6"/>
    <n v="1.09E-2"/>
    <n v="1.09E-2"/>
    <n v="26755"/>
    <m/>
    <n v="0.01"/>
    <s v="C"/>
  </r>
  <r>
    <m/>
    <x v="69"/>
    <s v="REC"/>
    <n v="899"/>
    <x v="898"/>
    <x v="3"/>
    <x v="90"/>
    <n v="5.6"/>
    <n v="5.4999999999999997E-3"/>
    <n v="5.4999999999999997E-3"/>
    <n v="26755"/>
    <m/>
    <n v="0.01"/>
    <s v="Descarte"/>
  </r>
  <r>
    <m/>
    <x v="69"/>
    <s v="REC"/>
    <n v="899"/>
    <x v="898"/>
    <x v="3"/>
    <x v="90"/>
    <n v="5.6"/>
    <n v="1.17E-2"/>
    <n v="1.17E-2"/>
    <n v="26755"/>
    <m/>
    <n v="0.01"/>
    <s v="C"/>
  </r>
  <r>
    <m/>
    <x v="69"/>
    <s v="REC"/>
    <n v="899"/>
    <x v="898"/>
    <x v="3"/>
    <x v="90"/>
    <n v="5.6"/>
    <n v="1.38E-2"/>
    <n v="1.38E-2"/>
    <n v="26755"/>
    <m/>
    <n v="0.01"/>
    <s v="E"/>
  </r>
  <r>
    <m/>
    <x v="69"/>
    <s v="REC"/>
    <n v="899"/>
    <x v="898"/>
    <x v="3"/>
    <x v="90"/>
    <n v="5.6"/>
    <n v="1.7100000000000001E-2"/>
    <n v="1.7100000000000001E-2"/>
    <n v="26755"/>
    <m/>
    <n v="0.01"/>
    <s v="F"/>
  </r>
  <r>
    <m/>
    <x v="69"/>
    <s v="REC"/>
    <n v="899"/>
    <x v="898"/>
    <x v="3"/>
    <x v="90"/>
    <n v="5.6"/>
    <n v="1.0500000000000001E-2"/>
    <n v="1.0500000000000001E-2"/>
    <n v="26755"/>
    <m/>
    <n v="0.01"/>
    <s v="C"/>
  </r>
  <r>
    <m/>
    <x v="69"/>
    <s v="REC"/>
    <n v="899"/>
    <x v="898"/>
    <x v="3"/>
    <x v="90"/>
    <n v="5.6"/>
    <n v="5.7999999999999996E-3"/>
    <n v="5.7999999999999996E-3"/>
    <n v="26755"/>
    <m/>
    <n v="0.01"/>
    <s v="Descarte"/>
  </r>
  <r>
    <m/>
    <x v="69"/>
    <s v="REC"/>
    <n v="899"/>
    <x v="898"/>
    <x v="3"/>
    <x v="90"/>
    <n v="5.6"/>
    <n v="9.5999999999999992E-3"/>
    <n v="9.5999999999999992E-3"/>
    <n v="26756"/>
    <m/>
    <n v="0.01"/>
    <s v="B"/>
  </r>
  <r>
    <m/>
    <x v="69"/>
    <s v="REC"/>
    <n v="899"/>
    <x v="898"/>
    <x v="3"/>
    <x v="90"/>
    <n v="5.6"/>
    <n v="1.0800000000000001E-2"/>
    <n v="1.0800000000000001E-2"/>
    <n v="26756"/>
    <m/>
    <n v="0.01"/>
    <s v="C"/>
  </r>
  <r>
    <m/>
    <x v="69"/>
    <s v="REC"/>
    <n v="899"/>
    <x v="898"/>
    <x v="3"/>
    <x v="90"/>
    <n v="5.6"/>
    <n v="1.4E-2"/>
    <n v="1.4E-2"/>
    <n v="26756"/>
    <m/>
    <n v="0.01"/>
    <s v="E"/>
  </r>
  <r>
    <m/>
    <x v="69"/>
    <s v="REC"/>
    <n v="899"/>
    <x v="898"/>
    <x v="3"/>
    <x v="90"/>
    <n v="5.6"/>
    <n v="1.2E-2"/>
    <n v="1.2E-2"/>
    <n v="26756"/>
    <m/>
    <n v="0.01"/>
    <s v="D"/>
  </r>
  <r>
    <m/>
    <x v="69"/>
    <s v="REC"/>
    <n v="899"/>
    <x v="898"/>
    <x v="3"/>
    <x v="90"/>
    <n v="5.6"/>
    <n v="7.7999999999999996E-3"/>
    <n v="7.7999999999999996E-3"/>
    <n v="26756"/>
    <m/>
    <n v="0.01"/>
    <s v="A"/>
  </r>
  <r>
    <m/>
    <x v="69"/>
    <s v="REC"/>
    <n v="899"/>
    <x v="898"/>
    <x v="3"/>
    <x v="90"/>
    <n v="5.6"/>
    <n v="1.12E-2"/>
    <n v="1.12E-2"/>
    <n v="26756"/>
    <m/>
    <n v="0.01"/>
    <s v="C"/>
  </r>
  <r>
    <m/>
    <x v="106"/>
    <s v="RT"/>
    <n v="900"/>
    <x v="899"/>
    <x v="2"/>
    <x v="91"/>
    <n v="5.6"/>
    <n v="8.5000000000000006E-3"/>
    <n v="8.5000000000000006E-3"/>
    <n v="26767"/>
    <m/>
    <n v="1.2999999999999999E-2"/>
    <s v="A"/>
  </r>
  <r>
    <m/>
    <x v="106"/>
    <s v="RT"/>
    <n v="900"/>
    <x v="899"/>
    <x v="2"/>
    <x v="91"/>
    <n v="5.6"/>
    <n v="8.0999999999999996E-3"/>
    <n v="8.0999999999999996E-3"/>
    <n v="26767"/>
    <m/>
    <n v="1.2999999999999999E-2"/>
    <s v="A"/>
  </r>
  <r>
    <m/>
    <x v="106"/>
    <s v="RT"/>
    <n v="900"/>
    <x v="899"/>
    <x v="2"/>
    <x v="91"/>
    <n v="5.6"/>
    <n v="7.1000000000000004E-3"/>
    <n v="7.1000000000000004E-3"/>
    <n v="26767"/>
    <m/>
    <n v="1.2999999999999999E-2"/>
    <s v="Reserva"/>
  </r>
  <r>
    <m/>
    <x v="106"/>
    <s v="RT"/>
    <n v="900"/>
    <x v="899"/>
    <x v="2"/>
    <x v="91"/>
    <n v="5.6"/>
    <n v="1.2500000000000001E-2"/>
    <n v="1.2500000000000001E-2"/>
    <n v="26767"/>
    <m/>
    <n v="1.2999999999999999E-2"/>
    <s v="D"/>
  </r>
  <r>
    <m/>
    <x v="106"/>
    <s v="RT"/>
    <n v="900"/>
    <x v="899"/>
    <x v="2"/>
    <x v="91"/>
    <n v="5.6"/>
    <n v="1.21E-2"/>
    <n v="1.21E-2"/>
    <n v="26767"/>
    <m/>
    <n v="1.2999999999999999E-2"/>
    <s v="D"/>
  </r>
  <r>
    <m/>
    <x v="106"/>
    <s v="RT"/>
    <n v="900"/>
    <x v="899"/>
    <x v="2"/>
    <x v="91"/>
    <n v="5.6"/>
    <n v="9.7999999999999997E-3"/>
    <n v="9.7999999999999997E-3"/>
    <n v="26767"/>
    <m/>
    <n v="1.2999999999999999E-2"/>
    <s v="B"/>
  </r>
  <r>
    <m/>
    <x v="114"/>
    <s v="FRENTE"/>
    <n v="901"/>
    <x v="900"/>
    <x v="2"/>
    <x v="91"/>
    <n v="5.6"/>
    <n v="7.1000000000000004E-3"/>
    <n v="7.1000000000000004E-3"/>
    <n v="26768"/>
    <m/>
    <n v="1.4E-2"/>
    <s v="Reserva"/>
  </r>
  <r>
    <m/>
    <x v="114"/>
    <s v="FRENTE"/>
    <n v="901"/>
    <x v="900"/>
    <x v="2"/>
    <x v="91"/>
    <n v="5.6"/>
    <n v="7.9000000000000008E-3"/>
    <n v="7.9000000000000008E-3"/>
    <n v="26768"/>
    <m/>
    <n v="1.4E-2"/>
    <s v="A"/>
  </r>
  <r>
    <m/>
    <x v="114"/>
    <s v="FRENTE"/>
    <n v="901"/>
    <x v="900"/>
    <x v="2"/>
    <x v="91"/>
    <n v="5.6"/>
    <n v="1.52E-2"/>
    <n v="1.52E-2"/>
    <n v="26768"/>
    <m/>
    <n v="1.4E-2"/>
    <s v="F"/>
  </r>
  <r>
    <m/>
    <x v="114"/>
    <s v="FRENTE"/>
    <n v="901"/>
    <x v="900"/>
    <x v="2"/>
    <x v="91"/>
    <n v="5.6"/>
    <n v="7.1000000000000004E-3"/>
    <n v="7.1000000000000004E-3"/>
    <n v="26768"/>
    <m/>
    <n v="1.4E-2"/>
    <s v="Reserva"/>
  </r>
  <r>
    <m/>
    <x v="115"/>
    <s v="CH"/>
    <n v="902"/>
    <x v="901"/>
    <x v="2"/>
    <x v="91"/>
    <n v="5.6"/>
    <n v="5.4999999999999997E-3"/>
    <n v="5.4999999999999997E-3"/>
    <n v="26768"/>
    <m/>
    <n v="1.6E-2"/>
    <s v="Descarte"/>
  </r>
  <r>
    <m/>
    <x v="115"/>
    <s v="CH"/>
    <n v="902"/>
    <x v="901"/>
    <x v="2"/>
    <x v="91"/>
    <n v="5.6"/>
    <n v="9.7000000000000003E-3"/>
    <n v="9.7000000000000003E-3"/>
    <n v="26768"/>
    <m/>
    <n v="1.6E-2"/>
    <s v="B"/>
  </r>
  <r>
    <m/>
    <x v="115"/>
    <s v="CH"/>
    <n v="902"/>
    <x v="901"/>
    <x v="2"/>
    <x v="91"/>
    <n v="5.6"/>
    <n v="1.44E-2"/>
    <n v="1.44E-2"/>
    <n v="26768"/>
    <m/>
    <n v="1.6E-2"/>
    <s v="E"/>
  </r>
  <r>
    <m/>
    <x v="120"/>
    <s v="RT"/>
    <n v="903"/>
    <x v="902"/>
    <x v="3"/>
    <x v="91"/>
    <n v="5.6"/>
    <n v="1.8700000000000001E-2"/>
    <n v="1.8700000000000001E-2"/>
    <n v="26769"/>
    <m/>
    <n v="1.7000000000000001E-2"/>
    <s v="G"/>
  </r>
  <r>
    <m/>
    <x v="120"/>
    <s v="RT"/>
    <n v="903"/>
    <x v="902"/>
    <x v="3"/>
    <x v="91"/>
    <n v="5.6"/>
    <n v="1.37E-2"/>
    <n v="1.37E-2"/>
    <n v="26769"/>
    <m/>
    <n v="1.7000000000000001E-2"/>
    <s v="E"/>
  </r>
  <r>
    <m/>
    <x v="56"/>
    <s v="DQ"/>
    <n v="904"/>
    <x v="903"/>
    <x v="3"/>
    <x v="91"/>
    <n v="5.6"/>
    <n v="6.0000000000000001E-3"/>
    <n v="6.0000000000000001E-3"/>
    <n v="26769"/>
    <m/>
    <n v="1.2E-2"/>
    <s v="Reserva"/>
  </r>
  <r>
    <m/>
    <x v="56"/>
    <s v="DQ"/>
    <n v="904"/>
    <x v="903"/>
    <x v="3"/>
    <x v="91"/>
    <n v="5.6"/>
    <n v="9.7000000000000003E-3"/>
    <n v="9.7000000000000003E-3"/>
    <n v="26769"/>
    <m/>
    <n v="1.2E-2"/>
    <s v="B"/>
  </r>
  <r>
    <m/>
    <x v="115"/>
    <s v="CH"/>
    <n v="905"/>
    <x v="904"/>
    <x v="3"/>
    <x v="91"/>
    <n v="5.6"/>
    <n v="1.2999999999999999E-2"/>
    <n v="1.2999999999999999E-2"/>
    <n v="26770"/>
    <m/>
    <n v="2.1999999999999999E-2"/>
    <s v="D"/>
  </r>
  <r>
    <m/>
    <x v="115"/>
    <s v="CH"/>
    <n v="905"/>
    <x v="904"/>
    <x v="3"/>
    <x v="91"/>
    <n v="5.6"/>
    <n v="5.7999999999999996E-3"/>
    <n v="5.7999999999999996E-3"/>
    <n v="26770"/>
    <m/>
    <n v="2.1999999999999999E-2"/>
    <s v="Descarte"/>
  </r>
  <r>
    <m/>
    <x v="115"/>
    <s v="CH"/>
    <n v="905"/>
    <x v="904"/>
    <x v="3"/>
    <x v="91"/>
    <n v="5.6"/>
    <n v="9.1999999999999998E-3"/>
    <n v="9.1999999999999998E-3"/>
    <n v="26770"/>
    <m/>
    <n v="2.1999999999999999E-2"/>
    <s v="B"/>
  </r>
  <r>
    <m/>
    <x v="114"/>
    <s v="FRENTE"/>
    <n v="906"/>
    <x v="905"/>
    <x v="3"/>
    <x v="91"/>
    <n v="5.6"/>
    <n v="6.0000000000000001E-3"/>
    <n v="6.0000000000000001E-3"/>
    <n v="26770"/>
    <m/>
    <n v="1.15E-2"/>
    <s v="Reserva"/>
  </r>
  <r>
    <m/>
    <x v="114"/>
    <s v="FRENTE"/>
    <n v="906"/>
    <x v="905"/>
    <x v="3"/>
    <x v="91"/>
    <n v="5.6"/>
    <n v="8.5000000000000006E-3"/>
    <n v="8.5000000000000006E-3"/>
    <n v="26770"/>
    <m/>
    <n v="1.15E-2"/>
    <s v="A"/>
  </r>
  <r>
    <m/>
    <x v="114"/>
    <s v="FRENTE"/>
    <n v="906"/>
    <x v="905"/>
    <x v="3"/>
    <x v="91"/>
    <n v="5.6"/>
    <n v="5.4999999999999997E-3"/>
    <n v="5.4999999999999997E-3"/>
    <n v="26770"/>
    <m/>
    <n v="1.15E-2"/>
    <s v="Descarte"/>
  </r>
  <r>
    <m/>
    <x v="114"/>
    <s v="FRENTE"/>
    <n v="906"/>
    <x v="905"/>
    <x v="3"/>
    <x v="91"/>
    <n v="5.6"/>
    <n v="8.6E-3"/>
    <n v="8.6E-3"/>
    <n v="26770"/>
    <m/>
    <n v="1.15E-2"/>
    <s v="A"/>
  </r>
  <r>
    <m/>
    <x v="114"/>
    <s v="FRENTE"/>
    <n v="907"/>
    <x v="906"/>
    <x v="6"/>
    <x v="91"/>
    <n v="5.6"/>
    <n v="9.4000000000000004E-3"/>
    <n v="9.4000000000000004E-3"/>
    <n v="26764"/>
    <m/>
    <n v="1.2999999999999999E-2"/>
    <s v="B"/>
  </r>
  <r>
    <m/>
    <x v="114"/>
    <s v="FRENTE"/>
    <n v="907"/>
    <x v="906"/>
    <x v="6"/>
    <x v="91"/>
    <n v="5.6"/>
    <n v="6.0000000000000001E-3"/>
    <n v="6.0000000000000001E-3"/>
    <n v="26764"/>
    <m/>
    <n v="1.2999999999999999E-2"/>
    <s v="Reserva"/>
  </r>
  <r>
    <m/>
    <x v="114"/>
    <s v="FRENTE"/>
    <n v="907"/>
    <x v="906"/>
    <x v="6"/>
    <x v="91"/>
    <n v="5.6"/>
    <n v="9.2999999999999992E-3"/>
    <n v="9.2999999999999992E-3"/>
    <n v="26764"/>
    <m/>
    <n v="1.2999999999999999E-2"/>
    <s v="B"/>
  </r>
  <r>
    <m/>
    <x v="114"/>
    <s v="FRENTE"/>
    <n v="907"/>
    <x v="906"/>
    <x v="6"/>
    <x v="91"/>
    <n v="5.6"/>
    <n v="4.7000000000000002E-3"/>
    <n v="4.7000000000000002E-3"/>
    <n v="26764"/>
    <m/>
    <n v="1.2999999999999999E-2"/>
    <s v="Descarte"/>
  </r>
  <r>
    <m/>
    <x v="114"/>
    <s v="FRENTE"/>
    <n v="907"/>
    <x v="906"/>
    <x v="6"/>
    <x v="91"/>
    <n v="5.6"/>
    <n v="7.9000000000000008E-3"/>
    <n v="7.9000000000000008E-3"/>
    <n v="26764"/>
    <m/>
    <n v="1.2999999999999999E-2"/>
    <s v="A"/>
  </r>
  <r>
    <m/>
    <x v="114"/>
    <s v="FRENTE"/>
    <n v="907"/>
    <x v="906"/>
    <x v="6"/>
    <x v="91"/>
    <n v="5.6"/>
    <n v="1.04E-2"/>
    <n v="1.04E-2"/>
    <n v="26764"/>
    <m/>
    <n v="1.2999999999999999E-2"/>
    <s v="B"/>
  </r>
  <r>
    <m/>
    <x v="56"/>
    <s v="DQ"/>
    <n v="908"/>
    <x v="907"/>
    <x v="6"/>
    <x v="91"/>
    <n v="5.6"/>
    <n v="6.4000000000000003E-3"/>
    <n v="6.4000000000000003E-3"/>
    <n v="26763"/>
    <m/>
    <n v="1.4999999999999999E-2"/>
    <s v="Reserva"/>
  </r>
  <r>
    <m/>
    <x v="56"/>
    <s v="DQ"/>
    <n v="908"/>
    <x v="907"/>
    <x v="6"/>
    <x v="91"/>
    <n v="5.6"/>
    <n v="1.6199999999999999E-2"/>
    <n v="1.6199999999999999E-2"/>
    <n v="26763"/>
    <m/>
    <n v="1.4999999999999999E-2"/>
    <s v="F"/>
  </r>
  <r>
    <m/>
    <x v="56"/>
    <s v="DQ"/>
    <n v="908"/>
    <x v="907"/>
    <x v="6"/>
    <x v="91"/>
    <n v="5.6"/>
    <n v="1.41E-2"/>
    <n v="1.41E-2"/>
    <n v="26763"/>
    <m/>
    <n v="1.4999999999999999E-2"/>
    <s v="E"/>
  </r>
  <r>
    <m/>
    <x v="56"/>
    <s v="DQ"/>
    <n v="908"/>
    <x v="907"/>
    <x v="6"/>
    <x v="91"/>
    <n v="5.6"/>
    <n v="1.54E-2"/>
    <n v="1.54E-2"/>
    <n v="26763"/>
    <m/>
    <n v="1.4999999999999999E-2"/>
    <s v="F"/>
  </r>
  <r>
    <m/>
    <x v="56"/>
    <s v="DQ"/>
    <n v="908"/>
    <x v="907"/>
    <x v="6"/>
    <x v="91"/>
    <n v="5.6"/>
    <n v="9.7000000000000003E-3"/>
    <n v="9.7000000000000003E-3"/>
    <n v="26763"/>
    <m/>
    <n v="1.4999999999999999E-2"/>
    <s v="B"/>
  </r>
  <r>
    <m/>
    <x v="56"/>
    <s v="DQ"/>
    <n v="908"/>
    <x v="907"/>
    <x v="6"/>
    <x v="91"/>
    <n v="5.6"/>
    <n v="5.5999999999999999E-3"/>
    <n v="5.5999999999999999E-3"/>
    <n v="26763"/>
    <m/>
    <n v="1.4999999999999999E-2"/>
    <s v="Descarte"/>
  </r>
  <r>
    <m/>
    <x v="115"/>
    <s v="CH"/>
    <n v="909"/>
    <x v="908"/>
    <x v="6"/>
    <x v="91"/>
    <n v="5.6"/>
    <n v="1.54E-2"/>
    <n v="1.54E-2"/>
    <n v="26763"/>
    <m/>
    <n v="2.1999999999999999E-2"/>
    <s v="F"/>
  </r>
  <r>
    <m/>
    <x v="115"/>
    <s v="CH"/>
    <n v="909"/>
    <x v="908"/>
    <x v="6"/>
    <x v="91"/>
    <n v="5.6"/>
    <n v="1.37E-2"/>
    <n v="1.37E-2"/>
    <n v="26763"/>
    <m/>
    <n v="2.1999999999999999E-2"/>
    <s v="E"/>
  </r>
  <r>
    <m/>
    <x v="115"/>
    <s v="CH"/>
    <n v="909"/>
    <x v="908"/>
    <x v="6"/>
    <x v="91"/>
    <n v="5.6"/>
    <n v="1.5800000000000002E-2"/>
    <n v="1.5800000000000002E-2"/>
    <n v="26763"/>
    <m/>
    <n v="2.1999999999999999E-2"/>
    <s v="F"/>
  </r>
  <r>
    <m/>
    <x v="120"/>
    <s v="RT"/>
    <n v="910"/>
    <x v="909"/>
    <x v="2"/>
    <x v="92"/>
    <n v="5.6"/>
    <n v="1.3299999999999999E-2"/>
    <n v="1.3299999999999999E-2"/>
    <n v="26759"/>
    <m/>
    <n v="1.4E-2"/>
    <s v="D"/>
  </r>
  <r>
    <m/>
    <x v="120"/>
    <s v="RT"/>
    <n v="910"/>
    <x v="909"/>
    <x v="2"/>
    <x v="92"/>
    <n v="5.6"/>
    <n v="1.5800000000000002E-2"/>
    <n v="1.5800000000000002E-2"/>
    <n v="26759"/>
    <m/>
    <n v="1.4E-2"/>
    <s v="F"/>
  </r>
  <r>
    <m/>
    <x v="124"/>
    <s v="FRENTE"/>
    <n v="911"/>
    <x v="910"/>
    <x v="2"/>
    <x v="92"/>
    <n v="5.6"/>
    <n v="1.9E-2"/>
    <n v="1.9E-2"/>
    <n v="26759"/>
    <m/>
    <n v="1.4E-2"/>
    <s v="H"/>
  </r>
  <r>
    <m/>
    <x v="124"/>
    <s v="FRENTE"/>
    <n v="911"/>
    <x v="910"/>
    <x v="2"/>
    <x v="92"/>
    <n v="5.6"/>
    <n v="1.34E-2"/>
    <n v="1.34E-2"/>
    <n v="26759"/>
    <m/>
    <n v="1.4E-2"/>
    <s v="D"/>
  </r>
  <r>
    <m/>
    <x v="124"/>
    <s v="FRENTE"/>
    <n v="911"/>
    <x v="910"/>
    <x v="2"/>
    <x v="92"/>
    <n v="5.6"/>
    <n v="1.21E-2"/>
    <n v="1.21E-2"/>
    <n v="26759"/>
    <m/>
    <n v="1.4E-2"/>
    <s v="D"/>
  </r>
  <r>
    <m/>
    <x v="115"/>
    <s v="CH"/>
    <n v="912"/>
    <x v="911"/>
    <x v="2"/>
    <x v="92"/>
    <n v="5.6"/>
    <n v="1.95E-2"/>
    <n v="1.95E-2"/>
    <n v="26760"/>
    <m/>
    <n v="2.1999999999999999E-2"/>
    <s v="H"/>
  </r>
  <r>
    <m/>
    <x v="115"/>
    <s v="CH"/>
    <n v="912"/>
    <x v="911"/>
    <x v="2"/>
    <x v="92"/>
    <n v="5.6"/>
    <n v="1.5299999999999999E-2"/>
    <n v="1.5299999999999999E-2"/>
    <n v="26760"/>
    <m/>
    <n v="2.1999999999999999E-2"/>
    <s v="F"/>
  </r>
  <r>
    <m/>
    <x v="115"/>
    <s v="CH"/>
    <n v="912"/>
    <x v="911"/>
    <x v="2"/>
    <x v="92"/>
    <n v="5.6"/>
    <n v="2.1399999999999999E-2"/>
    <n v="2.1399999999999999E-2"/>
    <n v="26760"/>
    <m/>
    <n v="2.1999999999999999E-2"/>
    <s v="I"/>
  </r>
  <r>
    <m/>
    <x v="69"/>
    <s v="REC"/>
    <n v="913"/>
    <x v="912"/>
    <x v="2"/>
    <x v="92"/>
    <n v="5.6"/>
    <n v="1.29E-2"/>
    <n v="1.29E-2"/>
    <n v="26759"/>
    <m/>
    <n v="1.6E-2"/>
    <s v="D"/>
  </r>
  <r>
    <m/>
    <x v="69"/>
    <s v="REC"/>
    <n v="913"/>
    <x v="912"/>
    <x v="2"/>
    <x v="92"/>
    <n v="5.6"/>
    <n v="6.6E-3"/>
    <n v="6.6E-3"/>
    <n v="26759"/>
    <m/>
    <n v="1.6E-2"/>
    <s v="Reserva"/>
  </r>
  <r>
    <m/>
    <x v="114"/>
    <s v="FRENTE"/>
    <n v="914"/>
    <x v="913"/>
    <x v="2"/>
    <x v="92"/>
    <n v="5.6"/>
    <n v="1.0200000000000001E-2"/>
    <n v="1.0200000000000001E-2"/>
    <n v="26760"/>
    <m/>
    <n v="1.2E-2"/>
    <s v="B"/>
  </r>
  <r>
    <m/>
    <x v="114"/>
    <s v="FRENTE"/>
    <n v="914"/>
    <x v="913"/>
    <x v="2"/>
    <x v="92"/>
    <n v="5.6"/>
    <n v="0.01"/>
    <n v="0.01"/>
    <n v="26760"/>
    <m/>
    <n v="1.2E-2"/>
    <s v="B"/>
  </r>
  <r>
    <m/>
    <x v="114"/>
    <s v="FRENTE"/>
    <n v="914"/>
    <x v="913"/>
    <x v="2"/>
    <x v="92"/>
    <n v="5.6"/>
    <n v="9.4999999999999998E-3"/>
    <n v="9.4999999999999998E-3"/>
    <n v="26760"/>
    <m/>
    <n v="1.2E-2"/>
    <s v="B"/>
  </r>
  <r>
    <m/>
    <x v="114"/>
    <s v="FRENTE"/>
    <n v="914"/>
    <x v="913"/>
    <x v="2"/>
    <x v="92"/>
    <n v="5.6"/>
    <n v="4.0000000000000001E-3"/>
    <n v="4.0000000000000001E-3"/>
    <n v="26760"/>
    <m/>
    <n v="1.2E-2"/>
    <s v="Descarte"/>
  </r>
  <r>
    <m/>
    <x v="125"/>
    <s v="DQ"/>
    <n v="915"/>
    <x v="914"/>
    <x v="3"/>
    <x v="92"/>
    <n v="5.6"/>
    <n v="1.8100000000000002E-2"/>
    <n v="1.8100000000000002E-2"/>
    <n v="26761"/>
    <m/>
    <n v="1.2999999999999999E-2"/>
    <s v="G"/>
  </r>
  <r>
    <m/>
    <x v="125"/>
    <s v="DQ"/>
    <n v="915"/>
    <x v="914"/>
    <x v="3"/>
    <x v="92"/>
    <n v="5.6"/>
    <n v="1.2800000000000001E-2"/>
    <n v="1.2800000000000001E-2"/>
    <n v="26761"/>
    <m/>
    <n v="1.2999999999999999E-2"/>
    <s v="D"/>
  </r>
  <r>
    <m/>
    <x v="125"/>
    <s v="DQ"/>
    <n v="915"/>
    <x v="914"/>
    <x v="3"/>
    <x v="92"/>
    <n v="5.6"/>
    <n v="2.3599999999999999E-2"/>
    <n v="2.3599999999999999E-2"/>
    <n v="26761"/>
    <m/>
    <n v="1.2999999999999999E-2"/>
    <s v="J"/>
  </r>
  <r>
    <m/>
    <x v="114"/>
    <s v="FRENTE"/>
    <n v="916"/>
    <x v="915"/>
    <x v="3"/>
    <x v="92"/>
    <n v="5.6"/>
    <n v="8.5000000000000006E-3"/>
    <n v="8.5000000000000006E-3"/>
    <n v="26761"/>
    <m/>
    <n v="1.0999999999999999E-2"/>
    <s v="A"/>
  </r>
  <r>
    <m/>
    <x v="114"/>
    <s v="FRENTE"/>
    <n v="916"/>
    <x v="915"/>
    <x v="3"/>
    <x v="92"/>
    <n v="5.6"/>
    <n v="9.1000000000000004E-3"/>
    <n v="9.1000000000000004E-3"/>
    <n v="26761"/>
    <m/>
    <n v="1.0999999999999999E-2"/>
    <s v="B"/>
  </r>
  <r>
    <m/>
    <x v="114"/>
    <s v="FRENTE"/>
    <n v="916"/>
    <x v="915"/>
    <x v="3"/>
    <x v="92"/>
    <n v="5.6"/>
    <n v="1.11E-2"/>
    <n v="1.11E-2"/>
    <n v="26761"/>
    <m/>
    <n v="1.0999999999999999E-2"/>
    <s v="C"/>
  </r>
  <r>
    <m/>
    <x v="114"/>
    <s v="FRENTE"/>
    <n v="916"/>
    <x v="915"/>
    <x v="3"/>
    <x v="92"/>
    <n v="5.6"/>
    <n v="6.3E-3"/>
    <n v="6.3E-3"/>
    <n v="26761"/>
    <m/>
    <n v="1.0999999999999999E-2"/>
    <s v="Reserva"/>
  </r>
  <r>
    <m/>
    <x v="115"/>
    <s v="CH"/>
    <n v="917"/>
    <x v="916"/>
    <x v="3"/>
    <x v="92"/>
    <n v="5.6"/>
    <n v="1.5599999999999999E-2"/>
    <n v="1.5599999999999999E-2"/>
    <n v="26761"/>
    <m/>
    <n v="1.7999999999999999E-2"/>
    <s v="F"/>
  </r>
  <r>
    <m/>
    <x v="115"/>
    <s v="CH"/>
    <n v="917"/>
    <x v="916"/>
    <x v="3"/>
    <x v="92"/>
    <n v="5.6"/>
    <n v="1.9400000000000001E-2"/>
    <n v="1.9400000000000001E-2"/>
    <n v="26761"/>
    <m/>
    <n v="1.7999999999999999E-2"/>
    <s v="H"/>
  </r>
  <r>
    <m/>
    <x v="115"/>
    <s v="CH"/>
    <n v="917"/>
    <x v="916"/>
    <x v="3"/>
    <x v="92"/>
    <n v="5.6"/>
    <n v="1.8100000000000002E-2"/>
    <n v="1.8100000000000002E-2"/>
    <n v="26761"/>
    <m/>
    <n v="1.7999999999999999E-2"/>
    <s v="G"/>
  </r>
  <r>
    <m/>
    <x v="124"/>
    <s v="FRENTE"/>
    <n v="918"/>
    <x v="917"/>
    <x v="3"/>
    <x v="92"/>
    <n v="5.6"/>
    <n v="1.52E-2"/>
    <n v="1.52E-2"/>
    <n v="26762"/>
    <m/>
    <n v="1.6E-2"/>
    <s v="F"/>
  </r>
  <r>
    <m/>
    <x v="124"/>
    <s v="FRENTE"/>
    <n v="918"/>
    <x v="917"/>
    <x v="3"/>
    <x v="92"/>
    <n v="5.6"/>
    <n v="1.61E-2"/>
    <n v="1.61E-2"/>
    <n v="26762"/>
    <m/>
    <n v="1.6E-2"/>
    <s v="F"/>
  </r>
  <r>
    <m/>
    <x v="69"/>
    <s v="REC"/>
    <n v="919"/>
    <x v="918"/>
    <x v="3"/>
    <x v="92"/>
    <n v="5.6"/>
    <n v="1.18E-2"/>
    <n v="1.18E-2"/>
    <n v="26762"/>
    <m/>
    <n v="1.4E-2"/>
    <s v="C"/>
  </r>
  <r>
    <m/>
    <x v="69"/>
    <s v="REC"/>
    <n v="919"/>
    <x v="918"/>
    <x v="3"/>
    <x v="92"/>
    <n v="5.6"/>
    <n v="4.1000000000000003E-3"/>
    <n v="4.1000000000000003E-3"/>
    <n v="26762"/>
    <m/>
    <n v="1.4E-2"/>
    <s v="Descarte"/>
  </r>
  <r>
    <m/>
    <x v="69"/>
    <s v="REC"/>
    <n v="919"/>
    <x v="918"/>
    <x v="3"/>
    <x v="92"/>
    <n v="5.6"/>
    <n v="5.7000000000000002E-3"/>
    <n v="5.7000000000000002E-3"/>
    <n v="26762"/>
    <m/>
    <n v="1.4E-2"/>
    <s v="Descarte"/>
  </r>
  <r>
    <m/>
    <x v="69"/>
    <s v="REC"/>
    <n v="919"/>
    <x v="918"/>
    <x v="3"/>
    <x v="92"/>
    <n v="5.6"/>
    <n v="1.3100000000000001E-2"/>
    <n v="1.3100000000000001E-2"/>
    <n v="26762"/>
    <m/>
    <n v="1.4E-2"/>
    <s v="D"/>
  </r>
  <r>
    <m/>
    <x v="69"/>
    <s v="REC"/>
    <n v="919"/>
    <x v="918"/>
    <x v="3"/>
    <x v="92"/>
    <n v="5.6"/>
    <n v="1.0699999999999999E-2"/>
    <n v="1.0699999999999999E-2"/>
    <n v="26762"/>
    <m/>
    <n v="1.4E-2"/>
    <s v="C"/>
  </r>
  <r>
    <m/>
    <x v="69"/>
    <s v="REC"/>
    <n v="919"/>
    <x v="918"/>
    <x v="3"/>
    <x v="92"/>
    <n v="5.6"/>
    <n v="1.21E-2"/>
    <n v="1.21E-2"/>
    <n v="26762"/>
    <m/>
    <n v="1.4E-2"/>
    <s v="D"/>
  </r>
  <r>
    <m/>
    <x v="115"/>
    <s v="CH"/>
    <n v="920"/>
    <x v="919"/>
    <x v="2"/>
    <x v="93"/>
    <n v="5.6"/>
    <n v="9.4999999999999998E-3"/>
    <n v="9.4999999999999998E-3"/>
    <n v="26773"/>
    <m/>
    <n v="1.7000000000000001E-2"/>
    <s v="B"/>
  </r>
  <r>
    <m/>
    <x v="115"/>
    <s v="CH"/>
    <n v="920"/>
    <x v="919"/>
    <x v="2"/>
    <x v="93"/>
    <n v="5.6"/>
    <n v="1.29E-2"/>
    <n v="1.29E-2"/>
    <n v="26773"/>
    <m/>
    <n v="1.7000000000000001E-2"/>
    <s v="D"/>
  </r>
  <r>
    <m/>
    <x v="124"/>
    <s v="FRENTE"/>
    <n v="921"/>
    <x v="920"/>
    <x v="2"/>
    <x v="93"/>
    <n v="5.6"/>
    <n v="2.5999999999999999E-2"/>
    <n v="2.5999999999999999E-2"/>
    <n v="26773"/>
    <m/>
    <n v="1.4E-2"/>
    <s v="K"/>
  </r>
  <r>
    <m/>
    <x v="124"/>
    <s v="FRENTE"/>
    <n v="921"/>
    <x v="920"/>
    <x v="2"/>
    <x v="93"/>
    <n v="5.6"/>
    <n v="1.83E-2"/>
    <n v="1.83E-2"/>
    <n v="26773"/>
    <m/>
    <n v="1.4E-2"/>
    <s v="G"/>
  </r>
  <r>
    <m/>
    <x v="125"/>
    <s v="DQ"/>
    <n v="922"/>
    <x v="921"/>
    <x v="2"/>
    <x v="93"/>
    <n v="5.6"/>
    <n v="8.3000000000000001E-3"/>
    <n v="8.3000000000000001E-3"/>
    <n v="26774"/>
    <m/>
    <n v="1.2E-2"/>
    <s v="A"/>
  </r>
  <r>
    <m/>
    <x v="125"/>
    <s v="DQ"/>
    <n v="922"/>
    <x v="921"/>
    <x v="2"/>
    <x v="93"/>
    <n v="5.6"/>
    <n v="1.15E-2"/>
    <n v="1.15E-2"/>
    <n v="26774"/>
    <m/>
    <n v="1.2E-2"/>
    <s v="C"/>
  </r>
  <r>
    <m/>
    <x v="125"/>
    <s v="DQ"/>
    <n v="922"/>
    <x v="921"/>
    <x v="2"/>
    <x v="93"/>
    <n v="5.6"/>
    <n v="6.7999999999999996E-3"/>
    <n v="6.7999999999999996E-3"/>
    <n v="26774"/>
    <m/>
    <n v="1.2E-2"/>
    <s v="Reserva"/>
  </r>
  <r>
    <m/>
    <x v="114"/>
    <s v="FRENTE"/>
    <n v="923"/>
    <x v="922"/>
    <x v="2"/>
    <x v="93"/>
    <n v="5.6"/>
    <n v="8.6999999999999994E-3"/>
    <n v="8.6999999999999994E-3"/>
    <n v="26774"/>
    <m/>
    <n v="1.4E-2"/>
    <s v="A"/>
  </r>
  <r>
    <m/>
    <x v="114"/>
    <s v="FRENTE"/>
    <n v="923"/>
    <x v="922"/>
    <x v="2"/>
    <x v="93"/>
    <n v="5.6"/>
    <n v="5.7999999999999996E-3"/>
    <n v="5.7999999999999996E-3"/>
    <n v="26774"/>
    <m/>
    <n v="1.4E-2"/>
    <s v="Descarte"/>
  </r>
  <r>
    <m/>
    <x v="114"/>
    <s v="FRENTE"/>
    <n v="923"/>
    <x v="922"/>
    <x v="2"/>
    <x v="93"/>
    <n v="5.6"/>
    <n v="7.7999999999999996E-3"/>
    <n v="7.7999999999999996E-3"/>
    <n v="26774"/>
    <m/>
    <n v="1.4E-2"/>
    <s v="A"/>
  </r>
  <r>
    <m/>
    <x v="124"/>
    <s v="FRENTE"/>
    <n v="924"/>
    <x v="923"/>
    <x v="3"/>
    <x v="93"/>
    <n v="5.6"/>
    <n v="1.38E-2"/>
    <n v="1.38E-2"/>
    <n v="26775"/>
    <m/>
    <n v="1.7000000000000001E-2"/>
    <s v="E"/>
  </r>
  <r>
    <m/>
    <x v="124"/>
    <s v="FRENTE"/>
    <n v="924"/>
    <x v="923"/>
    <x v="3"/>
    <x v="93"/>
    <n v="5.6"/>
    <n v="1.29E-2"/>
    <n v="1.29E-2"/>
    <n v="26775"/>
    <m/>
    <n v="1.7000000000000001E-2"/>
    <s v="D"/>
  </r>
  <r>
    <m/>
    <x v="124"/>
    <s v="FRENTE"/>
    <n v="924"/>
    <x v="923"/>
    <x v="3"/>
    <x v="93"/>
    <n v="5.6"/>
    <n v="1.0500000000000001E-2"/>
    <n v="1.0500000000000001E-2"/>
    <n v="26775"/>
    <m/>
    <n v="1.7000000000000001E-2"/>
    <s v="C"/>
  </r>
  <r>
    <m/>
    <x v="56"/>
    <s v="DQ"/>
    <n v="925"/>
    <x v="924"/>
    <x v="3"/>
    <x v="93"/>
    <n v="5.6"/>
    <n v="1.04E-2"/>
    <n v="1.04E-2"/>
    <n v="26775"/>
    <m/>
    <n v="1.2E-2"/>
    <s v="B"/>
  </r>
  <r>
    <m/>
    <x v="56"/>
    <s v="DQ"/>
    <n v="925"/>
    <x v="924"/>
    <x v="3"/>
    <x v="93"/>
    <n v="5.6"/>
    <n v="8.8000000000000005E-3"/>
    <n v="8.8000000000000005E-3"/>
    <n v="26775"/>
    <m/>
    <n v="1.2E-2"/>
    <s v="A"/>
  </r>
  <r>
    <m/>
    <x v="56"/>
    <s v="DQ"/>
    <n v="925"/>
    <x v="924"/>
    <x v="3"/>
    <x v="93"/>
    <n v="5.6"/>
    <n v="1.0500000000000001E-2"/>
    <n v="1.0500000000000001E-2"/>
    <n v="26775"/>
    <m/>
    <n v="1.2E-2"/>
    <s v="C"/>
  </r>
  <r>
    <m/>
    <x v="56"/>
    <s v="DQ"/>
    <n v="925"/>
    <x v="924"/>
    <x v="3"/>
    <x v="93"/>
    <n v="5.6"/>
    <n v="7.9000000000000008E-3"/>
    <n v="7.9000000000000008E-3"/>
    <n v="26775"/>
    <m/>
    <n v="1.2E-2"/>
    <s v="A"/>
  </r>
  <r>
    <m/>
    <x v="56"/>
    <s v="DQ"/>
    <n v="925"/>
    <x v="924"/>
    <x v="3"/>
    <x v="93"/>
    <n v="5.6"/>
    <n v="1.04E-2"/>
    <n v="1.04E-2"/>
    <n v="26775"/>
    <m/>
    <n v="1.2E-2"/>
    <s v="B"/>
  </r>
  <r>
    <m/>
    <x v="56"/>
    <s v="DQ"/>
    <n v="925"/>
    <x v="924"/>
    <x v="3"/>
    <x v="93"/>
    <n v="5.6"/>
    <n v="8.6999999999999994E-3"/>
    <n v="8.6999999999999994E-3"/>
    <n v="26775"/>
    <m/>
    <n v="1.2E-2"/>
    <s v="A"/>
  </r>
  <r>
    <m/>
    <x v="115"/>
    <s v="CH"/>
    <n v="926"/>
    <x v="925"/>
    <x v="3"/>
    <x v="93"/>
    <n v="5.6"/>
    <n v="8.9999999999999993E-3"/>
    <n v="8.9999999999999993E-3"/>
    <n v="26776"/>
    <m/>
    <n v="1.4500000000000001E-2"/>
    <s v="B"/>
  </r>
  <r>
    <m/>
    <x v="115"/>
    <s v="CH"/>
    <n v="926"/>
    <x v="925"/>
    <x v="3"/>
    <x v="93"/>
    <n v="5.6"/>
    <n v="6.1000000000000004E-3"/>
    <n v="6.1000000000000004E-3"/>
    <n v="26776"/>
    <m/>
    <n v="1.4500000000000001E-2"/>
    <s v="Reserva"/>
  </r>
  <r>
    <m/>
    <x v="115"/>
    <s v="CH"/>
    <n v="926"/>
    <x v="925"/>
    <x v="3"/>
    <x v="93"/>
    <n v="5.6"/>
    <n v="6.8999999999999999E-3"/>
    <n v="6.8999999999999999E-3"/>
    <n v="26776"/>
    <m/>
    <n v="1.4500000000000001E-2"/>
    <s v="Reserva"/>
  </r>
  <r>
    <m/>
    <x v="115"/>
    <s v="CH"/>
    <n v="926"/>
    <x v="925"/>
    <x v="3"/>
    <x v="93"/>
    <n v="5.6"/>
    <n v="7.1000000000000004E-3"/>
    <n v="7.1000000000000004E-3"/>
    <n v="26776"/>
    <m/>
    <n v="1.4500000000000001E-2"/>
    <s v="Reserva"/>
  </r>
  <r>
    <m/>
    <x v="114"/>
    <s v="FRENTE"/>
    <n v="927"/>
    <x v="926"/>
    <x v="3"/>
    <x v="93"/>
    <n v="5.6"/>
    <n v="1.0500000000000001E-2"/>
    <n v="1.0500000000000001E-2"/>
    <n v="26776"/>
    <m/>
    <n v="0.01"/>
    <s v="C"/>
  </r>
  <r>
    <m/>
    <x v="114"/>
    <s v="FRENTE"/>
    <n v="927"/>
    <x v="926"/>
    <x v="3"/>
    <x v="93"/>
    <n v="5.6"/>
    <n v="6.1000000000000004E-3"/>
    <n v="6.1000000000000004E-3"/>
    <n v="26776"/>
    <m/>
    <n v="0.01"/>
    <s v="Reserva"/>
  </r>
  <r>
    <m/>
    <x v="114"/>
    <s v="FRENTE"/>
    <n v="927"/>
    <x v="926"/>
    <x v="3"/>
    <x v="93"/>
    <n v="5.6"/>
    <n v="5.7999999999999996E-3"/>
    <n v="5.7999999999999996E-3"/>
    <n v="26776"/>
    <m/>
    <n v="0.01"/>
    <s v="Descarte"/>
  </r>
  <r>
    <m/>
    <x v="124"/>
    <s v="FRENTE"/>
    <n v="928"/>
    <x v="927"/>
    <x v="2"/>
    <x v="94"/>
    <n v="5.6"/>
    <n v="1.38E-2"/>
    <n v="1.38E-2"/>
    <n v="26780"/>
    <m/>
    <n v="1.2999999999999999E-2"/>
    <s v="E"/>
  </r>
  <r>
    <m/>
    <x v="124"/>
    <s v="FRENTE"/>
    <n v="928"/>
    <x v="927"/>
    <x v="2"/>
    <x v="94"/>
    <n v="5.6"/>
    <n v="1.4500000000000001E-2"/>
    <n v="1.4500000000000001E-2"/>
    <n v="26780"/>
    <m/>
    <n v="1.2999999999999999E-2"/>
    <s v="E"/>
  </r>
  <r>
    <m/>
    <x v="56"/>
    <s v="DQ"/>
    <n v="929"/>
    <x v="928"/>
    <x v="2"/>
    <x v="94"/>
    <n v="5.6"/>
    <n v="1.3299999999999999E-2"/>
    <n v="1.3299999999999999E-2"/>
    <n v="26780"/>
    <m/>
    <n v="8.9999999999999993E-3"/>
    <s v="D"/>
  </r>
  <r>
    <m/>
    <x v="56"/>
    <s v="DQ"/>
    <n v="929"/>
    <x v="928"/>
    <x v="2"/>
    <x v="94"/>
    <n v="5.6"/>
    <n v="4.1999999999999997E-3"/>
    <n v="4.1999999999999997E-3"/>
    <n v="26780"/>
    <m/>
    <n v="8.9999999999999993E-3"/>
    <s v="Descarte"/>
  </r>
  <r>
    <m/>
    <x v="56"/>
    <s v="DQ"/>
    <n v="929"/>
    <x v="928"/>
    <x v="2"/>
    <x v="94"/>
    <n v="5.6"/>
    <n v="7.4000000000000003E-3"/>
    <n v="7.4000000000000003E-3"/>
    <n v="26780"/>
    <m/>
    <n v="8.9999999999999993E-3"/>
    <s v="Reserva"/>
  </r>
  <r>
    <m/>
    <x v="115"/>
    <s v="CH"/>
    <n v="930"/>
    <x v="929"/>
    <x v="2"/>
    <x v="94"/>
    <n v="5.6"/>
    <n v="5.7999999999999996E-3"/>
    <n v="5.7999999999999996E-3"/>
    <n v="26781"/>
    <m/>
    <n v="1.2E-2"/>
    <s v="Descarte"/>
  </r>
  <r>
    <m/>
    <x v="115"/>
    <s v="CH"/>
    <n v="930"/>
    <x v="929"/>
    <x v="2"/>
    <x v="94"/>
    <n v="5.6"/>
    <n v="1.2E-2"/>
    <n v="1.2E-2"/>
    <n v="26781"/>
    <m/>
    <n v="1.2E-2"/>
    <s v="D"/>
  </r>
  <r>
    <m/>
    <x v="115"/>
    <s v="CH"/>
    <n v="930"/>
    <x v="929"/>
    <x v="2"/>
    <x v="94"/>
    <n v="5.6"/>
    <n v="8.6E-3"/>
    <n v="8.6E-3"/>
    <n v="26781"/>
    <m/>
    <n v="1.2E-2"/>
    <s v="A"/>
  </r>
  <r>
    <m/>
    <x v="124"/>
    <s v="FRENTE"/>
    <n v="931"/>
    <x v="930"/>
    <x v="3"/>
    <x v="94"/>
    <n v="5.6"/>
    <n v="9.9000000000000008E-3"/>
    <n v="9.9000000000000008E-3"/>
    <n v="26782"/>
    <m/>
    <n v="1.6E-2"/>
    <s v="B"/>
  </r>
  <r>
    <m/>
    <x v="124"/>
    <s v="FRENTE"/>
    <n v="931"/>
    <x v="930"/>
    <x v="3"/>
    <x v="94"/>
    <n v="5.6"/>
    <n v="1.44E-2"/>
    <n v="1.44E-2"/>
    <n v="26782"/>
    <m/>
    <n v="1.6E-2"/>
    <s v="E"/>
  </r>
  <r>
    <m/>
    <x v="124"/>
    <s v="FRENTE"/>
    <n v="931"/>
    <x v="930"/>
    <x v="3"/>
    <x v="94"/>
    <n v="5.6"/>
    <n v="1.5299999999999999E-2"/>
    <n v="1.5299999999999999E-2"/>
    <n v="26782"/>
    <m/>
    <n v="1.6E-2"/>
    <s v="F"/>
  </r>
  <r>
    <m/>
    <x v="126"/>
    <s v="FRENTE"/>
    <n v="932"/>
    <x v="931"/>
    <x v="3"/>
    <x v="94"/>
    <n v="5.6"/>
    <n v="3.8E-3"/>
    <n v="3.8E-3"/>
    <n v="26782"/>
    <m/>
    <n v="1.2E-2"/>
    <s v="Descarte"/>
  </r>
  <r>
    <m/>
    <x v="126"/>
    <s v="FRENTE"/>
    <n v="932"/>
    <x v="931"/>
    <x v="3"/>
    <x v="94"/>
    <n v="5.6"/>
    <n v="5.0000000000000001E-3"/>
    <n v="5.0000000000000001E-3"/>
    <n v="26782"/>
    <m/>
    <n v="1.2E-2"/>
    <s v="Descarte"/>
  </r>
  <r>
    <m/>
    <x v="126"/>
    <s v="FRENTE"/>
    <n v="932"/>
    <x v="931"/>
    <x v="3"/>
    <x v="94"/>
    <n v="5.6"/>
    <n v="2.5999999999999999E-3"/>
    <n v="2.5999999999999999E-3"/>
    <n v="26782"/>
    <m/>
    <n v="1.2E-2"/>
    <s v="Descarte"/>
  </r>
  <r>
    <m/>
    <x v="114"/>
    <s v="FRENTE"/>
    <n v="933"/>
    <x v="932"/>
    <x v="3"/>
    <x v="94"/>
    <n v="5.6"/>
    <n v="1.4800000000000001E-2"/>
    <n v="1.4800000000000001E-2"/>
    <n v="26783"/>
    <m/>
    <n v="0.01"/>
    <s v="E"/>
  </r>
  <r>
    <m/>
    <x v="114"/>
    <s v="FRENTE"/>
    <n v="933"/>
    <x v="932"/>
    <x v="3"/>
    <x v="94"/>
    <n v="5.6"/>
    <n v="1.24E-2"/>
    <n v="1.24E-2"/>
    <n v="26783"/>
    <m/>
    <n v="0.01"/>
    <s v="D"/>
  </r>
  <r>
    <m/>
    <x v="114"/>
    <s v="FRENTE"/>
    <n v="933"/>
    <x v="932"/>
    <x v="3"/>
    <x v="94"/>
    <n v="5.6"/>
    <n v="1.0500000000000001E-2"/>
    <n v="1.0500000000000001E-2"/>
    <n v="26783"/>
    <m/>
    <n v="0.01"/>
    <s v="C"/>
  </r>
  <r>
    <m/>
    <x v="114"/>
    <s v="FRENTE"/>
    <n v="933"/>
    <x v="932"/>
    <x v="3"/>
    <x v="94"/>
    <n v="5.6"/>
    <n v="1.0699999999999999E-2"/>
    <n v="1.0699999999999999E-2"/>
    <n v="26783"/>
    <m/>
    <n v="0.01"/>
    <s v="C"/>
  </r>
  <r>
    <m/>
    <x v="114"/>
    <s v="FRENTE"/>
    <n v="933"/>
    <x v="932"/>
    <x v="3"/>
    <x v="94"/>
    <n v="5.6"/>
    <n v="1.1299999999999999E-2"/>
    <n v="1.1299999999999999E-2"/>
    <n v="26783"/>
    <m/>
    <n v="0.01"/>
    <s v="C"/>
  </r>
  <r>
    <m/>
    <x v="114"/>
    <s v="FRENTE"/>
    <n v="933"/>
    <x v="932"/>
    <x v="3"/>
    <x v="94"/>
    <n v="5.6"/>
    <n v="1.4800000000000001E-2"/>
    <n v="1.4800000000000001E-2"/>
    <n v="26783"/>
    <m/>
    <n v="0.01"/>
    <s v="E"/>
  </r>
  <r>
    <m/>
    <x v="114"/>
    <s v="FRENTE"/>
    <n v="933"/>
    <x v="932"/>
    <x v="3"/>
    <x v="94"/>
    <n v="5.6"/>
    <n v="1.24E-2"/>
    <n v="1.24E-2"/>
    <n v="26783"/>
    <m/>
    <n v="0.01"/>
    <s v="D"/>
  </r>
  <r>
    <m/>
    <x v="114"/>
    <s v="FRENTE"/>
    <n v="933"/>
    <x v="932"/>
    <x v="3"/>
    <x v="94"/>
    <n v="5.6"/>
    <n v="1.41E-2"/>
    <n v="1.41E-2"/>
    <n v="26783"/>
    <m/>
    <n v="0.01"/>
    <s v="E"/>
  </r>
  <r>
    <m/>
    <x v="114"/>
    <s v="FRENTE"/>
    <n v="933"/>
    <x v="932"/>
    <x v="3"/>
    <x v="94"/>
    <n v="5.6"/>
    <n v="1.2E-2"/>
    <n v="1.2E-2"/>
    <n v="26783"/>
    <m/>
    <n v="0.01"/>
    <s v="D"/>
  </r>
  <r>
    <m/>
    <x v="120"/>
    <s v="RT"/>
    <n v="934"/>
    <x v="933"/>
    <x v="4"/>
    <x v="94"/>
    <n v="5.6"/>
    <n v="1.67E-2"/>
    <n v="1.67E-2"/>
    <n v="26778"/>
    <m/>
    <n v="1.9E-2"/>
    <s v="F"/>
  </r>
  <r>
    <m/>
    <x v="120"/>
    <s v="RT"/>
    <n v="934"/>
    <x v="933"/>
    <x v="4"/>
    <x v="94"/>
    <n v="5.6"/>
    <n v="1.9699999999999999E-2"/>
    <n v="1.9699999999999999E-2"/>
    <n v="26778"/>
    <m/>
    <n v="1.9E-2"/>
    <s v="H"/>
  </r>
  <r>
    <m/>
    <x v="124"/>
    <s v="FRENTE"/>
    <n v="935"/>
    <x v="934"/>
    <x v="4"/>
    <x v="94"/>
    <n v="5.6"/>
    <n v="1.23E-2"/>
    <n v="1.23E-2"/>
    <n v="26778"/>
    <m/>
    <n v="1.4999999999999999E-2"/>
    <s v="D"/>
  </r>
  <r>
    <m/>
    <x v="124"/>
    <s v="FRENTE"/>
    <n v="935"/>
    <x v="934"/>
    <x v="4"/>
    <x v="94"/>
    <n v="5.6"/>
    <n v="1.32E-2"/>
    <n v="1.32E-2"/>
    <n v="26778"/>
    <m/>
    <n v="1.4999999999999999E-2"/>
    <s v="D"/>
  </r>
  <r>
    <m/>
    <x v="124"/>
    <s v="FRENTE"/>
    <n v="935"/>
    <x v="934"/>
    <x v="4"/>
    <x v="94"/>
    <n v="5.6"/>
    <n v="1.23E-2"/>
    <n v="1.23E-2"/>
    <n v="26778"/>
    <m/>
    <n v="1.4999999999999999E-2"/>
    <s v="D"/>
  </r>
  <r>
    <m/>
    <x v="124"/>
    <s v="FRENTE"/>
    <n v="935"/>
    <x v="934"/>
    <x v="4"/>
    <x v="94"/>
    <n v="5.6"/>
    <n v="0.01"/>
    <n v="0.01"/>
    <n v="26778"/>
    <m/>
    <n v="1.4999999999999999E-2"/>
    <s v="B"/>
  </r>
  <r>
    <m/>
    <x v="124"/>
    <s v="FRENTE"/>
    <n v="936"/>
    <x v="935"/>
    <x v="5"/>
    <x v="94"/>
    <n v="5.6"/>
    <n v="1.0999999999999999E-2"/>
    <n v="1.0999999999999999E-2"/>
    <n v="26779"/>
    <m/>
    <n v="1.4E-2"/>
    <s v="C"/>
  </r>
  <r>
    <m/>
    <x v="124"/>
    <s v="FRENTE"/>
    <n v="936"/>
    <x v="935"/>
    <x v="5"/>
    <x v="94"/>
    <n v="5.6"/>
    <n v="1.6500000000000001E-2"/>
    <n v="1.6500000000000001E-2"/>
    <n v="26779"/>
    <m/>
    <n v="1.4E-2"/>
    <s v="F"/>
  </r>
  <r>
    <m/>
    <x v="124"/>
    <s v="FRENTE"/>
    <n v="936"/>
    <x v="935"/>
    <x v="5"/>
    <x v="94"/>
    <n v="5.6"/>
    <n v="9.7000000000000003E-3"/>
    <n v="9.7000000000000003E-3"/>
    <n v="26779"/>
    <m/>
    <n v="1.4E-2"/>
    <s v="B"/>
  </r>
  <r>
    <m/>
    <x v="124"/>
    <s v="FRENTE"/>
    <n v="936"/>
    <x v="935"/>
    <x v="5"/>
    <x v="94"/>
    <n v="5.6"/>
    <n v="1.21E-2"/>
    <n v="1.21E-2"/>
    <n v="26779"/>
    <m/>
    <n v="1.4E-2"/>
    <s v="D"/>
  </r>
  <r>
    <m/>
    <x v="127"/>
    <s v="Rp"/>
    <n v="937"/>
    <x v="936"/>
    <x v="5"/>
    <x v="94"/>
    <n v="5.6"/>
    <n v="1.2500000000000001E-2"/>
    <n v="1.2500000000000001E-2"/>
    <n v="26779"/>
    <m/>
    <n v="0.01"/>
    <s v="D"/>
  </r>
  <r>
    <m/>
    <x v="114"/>
    <s v="FRENTE"/>
    <n v="938"/>
    <x v="937"/>
    <x v="5"/>
    <x v="94"/>
    <n v="5.6"/>
    <n v="1.29E-2"/>
    <n v="1.29E-2"/>
    <n v="26779"/>
    <m/>
    <n v="1.2E-2"/>
    <s v="D"/>
  </r>
  <r>
    <m/>
    <x v="124"/>
    <s v="FRENTE"/>
    <n v="939"/>
    <x v="938"/>
    <x v="2"/>
    <x v="95"/>
    <n v="5.6"/>
    <n v="1.55E-2"/>
    <n v="1.55E-2"/>
    <n v="26787"/>
    <m/>
    <n v="1.2999999999999999E-2"/>
    <s v="F"/>
  </r>
  <r>
    <m/>
    <x v="124"/>
    <s v="FRENTE"/>
    <n v="939"/>
    <x v="938"/>
    <x v="2"/>
    <x v="95"/>
    <n v="5.6"/>
    <n v="1.44E-2"/>
    <n v="1.44E-2"/>
    <n v="26787"/>
    <m/>
    <n v="1.2999999999999999E-2"/>
    <s v="E"/>
  </r>
  <r>
    <m/>
    <x v="124"/>
    <s v="FRENTE"/>
    <n v="939"/>
    <x v="938"/>
    <x v="2"/>
    <x v="95"/>
    <n v="5.6"/>
    <n v="1.6E-2"/>
    <n v="1.6E-2"/>
    <n v="26787"/>
    <m/>
    <n v="1.2999999999999999E-2"/>
    <s v="F"/>
  </r>
  <r>
    <m/>
    <x v="124"/>
    <s v="FRENTE"/>
    <n v="939"/>
    <x v="938"/>
    <x v="2"/>
    <x v="95"/>
    <n v="5.6"/>
    <n v="1.8700000000000001E-2"/>
    <n v="1.8700000000000001E-2"/>
    <n v="26787"/>
    <m/>
    <n v="1.2999999999999999E-2"/>
    <s v="G"/>
  </r>
  <r>
    <m/>
    <x v="126"/>
    <s v="DQ"/>
    <n v="940"/>
    <x v="939"/>
    <x v="2"/>
    <x v="95"/>
    <n v="5.6"/>
    <n v="1.26E-2"/>
    <n v="1.26E-2"/>
    <n v="26787"/>
    <m/>
    <n v="1.2E-2"/>
    <s v="D"/>
  </r>
  <r>
    <m/>
    <x v="126"/>
    <s v="DQ"/>
    <n v="940"/>
    <x v="939"/>
    <x v="2"/>
    <x v="95"/>
    <n v="5.6"/>
    <n v="1.9400000000000001E-2"/>
    <n v="1.9400000000000001E-2"/>
    <n v="26787"/>
    <m/>
    <n v="1.2E-2"/>
    <s v="H"/>
  </r>
  <r>
    <m/>
    <x v="114"/>
    <s v="FRENTE"/>
    <n v="941"/>
    <x v="940"/>
    <x v="2"/>
    <x v="95"/>
    <n v="5.6"/>
    <n v="1.35E-2"/>
    <n v="1.35E-2"/>
    <n v="26787"/>
    <m/>
    <n v="1.0999999999999999E-2"/>
    <s v="E"/>
  </r>
  <r>
    <m/>
    <x v="114"/>
    <s v="FRENTE"/>
    <n v="941"/>
    <x v="940"/>
    <x v="2"/>
    <x v="95"/>
    <n v="5.6"/>
    <n v="1.8100000000000002E-2"/>
    <n v="1.8100000000000002E-2"/>
    <n v="26787"/>
    <m/>
    <n v="1.0999999999999999E-2"/>
    <s v="G"/>
  </r>
  <r>
    <m/>
    <x v="114"/>
    <s v="FRENTE"/>
    <n v="941"/>
    <x v="940"/>
    <x v="2"/>
    <x v="95"/>
    <n v="5.6"/>
    <n v="1.9099999999999999E-2"/>
    <n v="1.9099999999999999E-2"/>
    <n v="26787"/>
    <m/>
    <n v="1.0999999999999999E-2"/>
    <s v="H"/>
  </r>
  <r>
    <m/>
    <x v="114"/>
    <s v="FRENTE"/>
    <n v="941"/>
    <x v="940"/>
    <x v="2"/>
    <x v="95"/>
    <n v="5.6"/>
    <n v="1.55E-2"/>
    <n v="1.55E-2"/>
    <n v="26787"/>
    <m/>
    <n v="1.0999999999999999E-2"/>
    <s v="F"/>
  </r>
  <r>
    <m/>
    <x v="124"/>
    <s v="FRENTE"/>
    <n v="942"/>
    <x v="941"/>
    <x v="3"/>
    <x v="95"/>
    <n v="5.6"/>
    <n v="8.2000000000000007E-3"/>
    <n v="8.2000000000000007E-3"/>
    <n v="26788"/>
    <m/>
    <n v="1.4999999999999999E-2"/>
    <s v="A"/>
  </r>
  <r>
    <m/>
    <x v="124"/>
    <s v="FRENTE"/>
    <n v="942"/>
    <x v="941"/>
    <x v="3"/>
    <x v="95"/>
    <n v="5.6"/>
    <n v="1.5800000000000002E-2"/>
    <n v="1.5800000000000002E-2"/>
    <n v="26788"/>
    <m/>
    <n v="1.4999999999999999E-2"/>
    <s v="F"/>
  </r>
  <r>
    <m/>
    <x v="124"/>
    <s v="FRENTE"/>
    <n v="942"/>
    <x v="941"/>
    <x v="3"/>
    <x v="95"/>
    <n v="5.6"/>
    <n v="1.77E-2"/>
    <n v="1.77E-2"/>
    <n v="26788"/>
    <m/>
    <n v="1.4999999999999999E-2"/>
    <s v="G"/>
  </r>
  <r>
    <m/>
    <x v="124"/>
    <s v="FRENTE"/>
    <n v="942"/>
    <x v="941"/>
    <x v="3"/>
    <x v="95"/>
    <n v="5.6"/>
    <n v="2.1499999999999998E-2"/>
    <n v="2.1499999999999998E-2"/>
    <n v="26788"/>
    <m/>
    <n v="1.4999999999999999E-2"/>
    <s v="I"/>
  </r>
  <r>
    <m/>
    <x v="124"/>
    <s v="FRENTE"/>
    <n v="942"/>
    <x v="941"/>
    <x v="3"/>
    <x v="95"/>
    <n v="5.6"/>
    <n v="1.5699999999999999E-2"/>
    <n v="1.5699999999999999E-2"/>
    <n v="26788"/>
    <m/>
    <n v="1.4999999999999999E-2"/>
    <s v="F"/>
  </r>
  <r>
    <m/>
    <x v="120"/>
    <s v="RT"/>
    <n v="943"/>
    <x v="942"/>
    <x v="4"/>
    <x v="95"/>
    <n v="5.6"/>
    <n v="1.6899999999999998E-2"/>
    <n v="1.6899999999999998E-2"/>
    <n v="26790"/>
    <m/>
    <n v="1.4E-2"/>
    <s v="F"/>
  </r>
  <r>
    <m/>
    <x v="120"/>
    <s v="RT"/>
    <n v="943"/>
    <x v="942"/>
    <x v="4"/>
    <x v="95"/>
    <n v="5.6"/>
    <n v="1.46E-2"/>
    <n v="1.46E-2"/>
    <n v="26790"/>
    <m/>
    <n v="1.4E-2"/>
    <s v="E"/>
  </r>
  <r>
    <m/>
    <x v="120"/>
    <s v="RT"/>
    <n v="943"/>
    <x v="942"/>
    <x v="4"/>
    <x v="95"/>
    <n v="5.6"/>
    <n v="1.5100000000000001E-2"/>
    <n v="1.5100000000000001E-2"/>
    <n v="26790"/>
    <m/>
    <n v="1.4E-2"/>
    <s v="F"/>
  </r>
  <r>
    <m/>
    <x v="124"/>
    <s v="FRENTE"/>
    <n v="944"/>
    <x v="943"/>
    <x v="4"/>
    <x v="95"/>
    <n v="5.6"/>
    <n v="1.7100000000000001E-2"/>
    <n v="1.7100000000000001E-2"/>
    <n v="26790"/>
    <m/>
    <n v="1.4E-2"/>
    <s v="F"/>
  </r>
  <r>
    <m/>
    <x v="124"/>
    <s v="FRENTE"/>
    <n v="944"/>
    <x v="943"/>
    <x v="4"/>
    <x v="95"/>
    <n v="5.6"/>
    <n v="1.6199999999999999E-2"/>
    <n v="1.6199999999999999E-2"/>
    <n v="26790"/>
    <m/>
    <n v="1.4E-2"/>
    <s v="F"/>
  </r>
  <r>
    <m/>
    <x v="124"/>
    <s v="FRENTE"/>
    <n v="944"/>
    <x v="943"/>
    <x v="4"/>
    <x v="95"/>
    <n v="5.6"/>
    <n v="1.17E-2"/>
    <n v="1.17E-2"/>
    <n v="26790"/>
    <m/>
    <n v="1.4E-2"/>
    <s v="C"/>
  </r>
  <r>
    <m/>
    <x v="124"/>
    <s v="FRENTE"/>
    <n v="945"/>
    <x v="944"/>
    <x v="4"/>
    <x v="95"/>
    <n v="5.6"/>
    <n v="1.54E-2"/>
    <n v="1.54E-2"/>
    <n v="26790"/>
    <m/>
    <n v="1.2E-2"/>
    <s v="F"/>
  </r>
  <r>
    <m/>
    <x v="127"/>
    <s v="Rp"/>
    <n v="946"/>
    <x v="945"/>
    <x v="4"/>
    <x v="95"/>
    <n v="5.6"/>
    <n v="8.8999999999999999E-3"/>
    <n v="8.8999999999999999E-3"/>
    <n v="26791"/>
    <m/>
    <n v="1.2999999999999999E-2"/>
    <s v="A"/>
  </r>
  <r>
    <m/>
    <x v="127"/>
    <s v="Rp"/>
    <n v="946"/>
    <x v="945"/>
    <x v="4"/>
    <x v="95"/>
    <n v="5.6"/>
    <n v="7.0000000000000001E-3"/>
    <n v="7.0000000000000001E-3"/>
    <n v="26791"/>
    <m/>
    <n v="1.2999999999999999E-2"/>
    <s v="Reserva"/>
  </r>
  <r>
    <m/>
    <x v="114"/>
    <s v="FRENTE"/>
    <n v="947"/>
    <x v="946"/>
    <x v="4"/>
    <x v="95"/>
    <n v="5.6"/>
    <n v="1.4E-2"/>
    <n v="1.4E-2"/>
    <n v="26791"/>
    <m/>
    <n v="1.2E-2"/>
    <s v="E"/>
  </r>
  <r>
    <m/>
    <x v="114"/>
    <s v="FRENTE"/>
    <n v="947"/>
    <x v="946"/>
    <x v="4"/>
    <x v="95"/>
    <n v="5.6"/>
    <n v="1.35E-2"/>
    <n v="1.35E-2"/>
    <n v="26791"/>
    <m/>
    <n v="1.2E-2"/>
    <s v="E"/>
  </r>
  <r>
    <m/>
    <x v="114"/>
    <s v="FRENTE"/>
    <n v="947"/>
    <x v="946"/>
    <x v="4"/>
    <x v="95"/>
    <n v="5.6"/>
    <n v="1.6500000000000001E-2"/>
    <n v="1.6500000000000001E-2"/>
    <n v="26791"/>
    <m/>
    <n v="1.2E-2"/>
    <s v="F"/>
  </r>
  <r>
    <m/>
    <x v="114"/>
    <s v="FRENTE"/>
    <n v="947"/>
    <x v="946"/>
    <x v="4"/>
    <x v="95"/>
    <n v="5.6"/>
    <n v="1.7000000000000001E-2"/>
    <n v="1.7000000000000001E-2"/>
    <n v="26791"/>
    <m/>
    <n v="1.2E-2"/>
    <s v="F"/>
  </r>
  <r>
    <m/>
    <x v="124"/>
    <s v="FRENTE"/>
    <n v="948"/>
    <x v="947"/>
    <x v="5"/>
    <x v="95"/>
    <n v="5.6"/>
    <n v="1.38E-2"/>
    <n v="1.38E-2"/>
    <n v="26792"/>
    <m/>
    <n v="1.4999999999999999E-2"/>
    <s v="E"/>
  </r>
  <r>
    <m/>
    <x v="124"/>
    <s v="FRENTE"/>
    <n v="948"/>
    <x v="947"/>
    <x v="5"/>
    <x v="95"/>
    <n v="5.6"/>
    <n v="1.49E-2"/>
    <n v="1.49E-2"/>
    <n v="26792"/>
    <m/>
    <n v="1.4999999999999999E-2"/>
    <s v="E"/>
  </r>
  <r>
    <m/>
    <x v="124"/>
    <s v="FRENTE"/>
    <n v="948"/>
    <x v="947"/>
    <x v="5"/>
    <x v="95"/>
    <n v="5.6"/>
    <n v="1.34E-2"/>
    <n v="1.34E-2"/>
    <n v="26792"/>
    <m/>
    <n v="1.4999999999999999E-2"/>
    <s v="D"/>
  </r>
  <r>
    <m/>
    <x v="56"/>
    <s v="DQ"/>
    <n v="949"/>
    <x v="948"/>
    <x v="5"/>
    <x v="95"/>
    <n v="5.6"/>
    <n v="1.7600000000000001E-2"/>
    <n v="1.7600000000000001E-2"/>
    <n v="26793"/>
    <m/>
    <n v="8.0000000000000002E-3"/>
    <s v="G"/>
  </r>
  <r>
    <m/>
    <x v="56"/>
    <s v="DQ"/>
    <n v="949"/>
    <x v="948"/>
    <x v="5"/>
    <x v="95"/>
    <n v="5.6"/>
    <n v="1.67E-2"/>
    <n v="1.67E-2"/>
    <n v="26793"/>
    <m/>
    <n v="8.0000000000000002E-3"/>
    <s v="F"/>
  </r>
  <r>
    <m/>
    <x v="114"/>
    <s v="FRENTE"/>
    <n v="950"/>
    <x v="949"/>
    <x v="5"/>
    <x v="95"/>
    <n v="5.6"/>
    <n v="2.2000000000000001E-3"/>
    <n v="2.2000000000000001E-3"/>
    <n v="26793"/>
    <m/>
    <n v="0.01"/>
    <s v="Descarte"/>
  </r>
  <r>
    <m/>
    <x v="114"/>
    <s v="FRENTE"/>
    <n v="950"/>
    <x v="949"/>
    <x v="5"/>
    <x v="95"/>
    <n v="5.6"/>
    <n v="5.3E-3"/>
    <n v="5.3E-3"/>
    <n v="26793"/>
    <m/>
    <n v="0.01"/>
    <s v="Descarte"/>
  </r>
  <r>
    <m/>
    <x v="124"/>
    <s v="FRENTE"/>
    <n v="951"/>
    <x v="950"/>
    <x v="2"/>
    <x v="96"/>
    <n v="5.6"/>
    <n v="1.18E-2"/>
    <n v="1.18E-2"/>
    <n v="26794"/>
    <m/>
    <n v="1.6E-2"/>
    <s v="C"/>
  </r>
  <r>
    <m/>
    <x v="124"/>
    <s v="FRENTE"/>
    <n v="951"/>
    <x v="950"/>
    <x v="2"/>
    <x v="96"/>
    <n v="5.6"/>
    <n v="1.41E-2"/>
    <n v="1.41E-2"/>
    <n v="26794"/>
    <m/>
    <n v="1.6E-2"/>
    <s v="E"/>
  </r>
  <r>
    <m/>
    <x v="0"/>
    <s v="DQ"/>
    <n v="952"/>
    <x v="951"/>
    <x v="3"/>
    <x v="96"/>
    <n v="5.6"/>
    <n v="2.1899999999999999E-2"/>
    <n v="2.1899999999999999E-2"/>
    <n v="26795"/>
    <m/>
    <n v="2.1999999999999999E-2"/>
    <s v="I"/>
  </r>
  <r>
    <m/>
    <x v="0"/>
    <s v="DQ"/>
    <n v="952"/>
    <x v="951"/>
    <x v="3"/>
    <x v="96"/>
    <n v="5.6"/>
    <n v="1.95E-2"/>
    <n v="1.95E-2"/>
    <n v="26795"/>
    <m/>
    <n v="2.1999999999999999E-2"/>
    <s v="H"/>
  </r>
  <r>
    <m/>
    <x v="124"/>
    <s v="FRENTE"/>
    <n v="953"/>
    <x v="952"/>
    <x v="3"/>
    <x v="96"/>
    <n v="5.6"/>
    <n v="1.14E-2"/>
    <n v="1.14E-2"/>
    <n v="26795"/>
    <m/>
    <n v="1.4E-2"/>
    <s v="C"/>
  </r>
  <r>
    <m/>
    <x v="124"/>
    <s v="FRENTE"/>
    <n v="953"/>
    <x v="952"/>
    <x v="3"/>
    <x v="96"/>
    <n v="5.6"/>
    <n v="9.2999999999999992E-3"/>
    <n v="9.2999999999999992E-3"/>
    <n v="26795"/>
    <m/>
    <n v="1.4E-2"/>
    <s v="B"/>
  </r>
  <r>
    <m/>
    <x v="124"/>
    <s v="FRENTE"/>
    <n v="953"/>
    <x v="952"/>
    <x v="3"/>
    <x v="96"/>
    <n v="5.6"/>
    <n v="1.32E-2"/>
    <n v="1.32E-2"/>
    <n v="26795"/>
    <m/>
    <n v="1.4E-2"/>
    <s v="D"/>
  </r>
  <r>
    <m/>
    <x v="128"/>
    <s v="LEVANTE"/>
    <n v="954"/>
    <x v="953"/>
    <x v="3"/>
    <x v="96"/>
    <n v="5.6"/>
    <n v="6.6E-3"/>
    <n v="6.6E-3"/>
    <n v="26795"/>
    <m/>
    <n v="8.9999999999999993E-3"/>
    <s v="Reserva"/>
  </r>
  <r>
    <m/>
    <x v="128"/>
    <s v="LEVANTE"/>
    <n v="954"/>
    <x v="953"/>
    <x v="3"/>
    <x v="96"/>
    <n v="5.6"/>
    <n v="2.7000000000000001E-3"/>
    <n v="2.7000000000000001E-3"/>
    <n v="26795"/>
    <m/>
    <n v="8.9999999999999993E-3"/>
    <s v="Descarte"/>
  </r>
  <r>
    <m/>
    <x v="128"/>
    <s v="LEVANTE"/>
    <n v="955"/>
    <x v="954"/>
    <x v="4"/>
    <x v="96"/>
    <n v="5.6"/>
    <n v="4.3E-3"/>
    <n v="4.3E-3"/>
    <n v="26796"/>
    <m/>
    <m/>
    <s v="Descarte"/>
  </r>
  <r>
    <m/>
    <x v="128"/>
    <s v="LEVANTE"/>
    <n v="955"/>
    <x v="954"/>
    <x v="4"/>
    <x v="96"/>
    <n v="5.6"/>
    <n v="6.4999999999999997E-3"/>
    <n v="6.4999999999999997E-3"/>
    <n v="26796"/>
    <m/>
    <m/>
    <s v="Reserva"/>
  </r>
  <r>
    <m/>
    <x v="128"/>
    <s v="LEVANTE"/>
    <n v="956"/>
    <x v="955"/>
    <x v="4"/>
    <x v="96"/>
    <n v="5.6"/>
    <n v="6.1000000000000004E-3"/>
    <n v="6.1000000000000004E-3"/>
    <n v="26796"/>
    <m/>
    <m/>
    <s v="Reserva"/>
  </r>
  <r>
    <m/>
    <x v="128"/>
    <s v="LEVANTE"/>
    <n v="956"/>
    <x v="955"/>
    <x v="4"/>
    <x v="96"/>
    <n v="5.6"/>
    <n v="1.12E-2"/>
    <n v="1.12E-2"/>
    <n v="26796"/>
    <m/>
    <m/>
    <s v="C"/>
  </r>
  <r>
    <m/>
    <x v="128"/>
    <s v="LEVANTE"/>
    <n v="957"/>
    <x v="956"/>
    <x v="4"/>
    <x v="96"/>
    <n v="5.6"/>
    <n v="7.9000000000000008E-3"/>
    <n v="7.9000000000000008E-3"/>
    <n v="26796"/>
    <m/>
    <m/>
    <s v="A"/>
  </r>
  <r>
    <m/>
    <x v="128"/>
    <s v="LEVANTE"/>
    <n v="957"/>
    <x v="956"/>
    <x v="4"/>
    <x v="96"/>
    <n v="5.6"/>
    <n v="2.8999999999999998E-3"/>
    <n v="2.8999999999999998E-3"/>
    <n v="26796"/>
    <m/>
    <m/>
    <s v="Descarte"/>
  </r>
  <r>
    <m/>
    <x v="129"/>
    <s v="RT"/>
    <n v="958"/>
    <x v="957"/>
    <x v="4"/>
    <x v="96"/>
    <n v="5.6"/>
    <n v="1.52E-2"/>
    <n v="1.52E-2"/>
    <n v="26796"/>
    <m/>
    <m/>
    <s v="F"/>
  </r>
  <r>
    <m/>
    <x v="129"/>
    <s v="RT"/>
    <n v="958"/>
    <x v="957"/>
    <x v="4"/>
    <x v="96"/>
    <n v="5.6"/>
    <n v="1.7100000000000001E-2"/>
    <n v="1.7100000000000001E-2"/>
    <n v="26796"/>
    <m/>
    <m/>
    <s v="F"/>
  </r>
  <r>
    <m/>
    <x v="124"/>
    <s v="FRENTE"/>
    <n v="959"/>
    <x v="958"/>
    <x v="5"/>
    <x v="96"/>
    <n v="5.6"/>
    <n v="5.1999999999999998E-3"/>
    <n v="5.1999999999999998E-3"/>
    <n v="26798"/>
    <m/>
    <m/>
    <s v="Descarte"/>
  </r>
  <r>
    <m/>
    <x v="128"/>
    <s v="LEVANTE"/>
    <n v="960"/>
    <x v="959"/>
    <x v="5"/>
    <x v="96"/>
    <n v="5.6"/>
    <n v="1.0200000000000001E-2"/>
    <n v="1.0200000000000001E-2"/>
    <n v="26797"/>
    <m/>
    <m/>
    <s v="B"/>
  </r>
  <r>
    <m/>
    <x v="128"/>
    <s v="LEVANTE"/>
    <n v="960"/>
    <x v="959"/>
    <x v="5"/>
    <x v="96"/>
    <n v="5.6"/>
    <n v="1.12E-2"/>
    <n v="1.12E-2"/>
    <n v="26797"/>
    <m/>
    <m/>
    <s v="C"/>
  </r>
  <r>
    <m/>
    <x v="128"/>
    <s v="LEVANTE"/>
    <n v="960"/>
    <x v="959"/>
    <x v="5"/>
    <x v="96"/>
    <n v="5.6"/>
    <n v="1.2500000000000001E-2"/>
    <n v="1.2500000000000001E-2"/>
    <n v="26797"/>
    <m/>
    <m/>
    <s v="D"/>
  </r>
  <r>
    <m/>
    <x v="128"/>
    <s v="LEVANTE"/>
    <n v="960"/>
    <x v="959"/>
    <x v="5"/>
    <x v="96"/>
    <n v="5.6"/>
    <n v="9.7999999999999997E-3"/>
    <n v="9.7999999999999997E-3"/>
    <n v="26797"/>
    <m/>
    <m/>
    <s v="B"/>
  </r>
  <r>
    <m/>
    <x v="128"/>
    <s v="LEVANTE"/>
    <n v="960"/>
    <x v="959"/>
    <x v="5"/>
    <x v="96"/>
    <n v="5.6"/>
    <n v="9.2999999999999992E-3"/>
    <n v="9.2999999999999992E-3"/>
    <n v="26797"/>
    <m/>
    <m/>
    <s v="B"/>
  </r>
  <r>
    <m/>
    <x v="128"/>
    <s v="LEVANTE"/>
    <n v="961"/>
    <x v="960"/>
    <x v="5"/>
    <x v="96"/>
    <n v="5.6"/>
    <n v="8.3999999999999995E-3"/>
    <n v="8.3999999999999995E-3"/>
    <n v="26798"/>
    <m/>
    <m/>
    <s v="A"/>
  </r>
  <r>
    <m/>
    <x v="128"/>
    <s v="LEVANTE"/>
    <n v="961"/>
    <x v="960"/>
    <x v="5"/>
    <x v="96"/>
    <n v="5.6"/>
    <n v="8.8999999999999999E-3"/>
    <n v="8.8999999999999999E-3"/>
    <n v="26798"/>
    <m/>
    <m/>
    <s v="A"/>
  </r>
  <r>
    <m/>
    <x v="128"/>
    <s v="LEVANTE"/>
    <n v="961"/>
    <x v="960"/>
    <x v="5"/>
    <x v="96"/>
    <n v="5.6"/>
    <n v="1.0200000000000001E-2"/>
    <n v="1.0200000000000001E-2"/>
    <n v="26798"/>
    <m/>
    <m/>
    <s v="B"/>
  </r>
  <r>
    <m/>
    <x v="128"/>
    <s v="LEVANTE"/>
    <n v="961"/>
    <x v="960"/>
    <x v="5"/>
    <x v="96"/>
    <n v="5.6"/>
    <n v="9.7999999999999997E-3"/>
    <n v="9.7999999999999997E-3"/>
    <n v="26798"/>
    <m/>
    <m/>
    <s v="B"/>
  </r>
  <r>
    <m/>
    <x v="128"/>
    <s v="LEVANTE"/>
    <n v="962"/>
    <x v="961"/>
    <x v="5"/>
    <x v="96"/>
    <n v="5.6"/>
    <n v="5.1999999999999998E-3"/>
    <n v="5.1999999999999998E-3"/>
    <n v="26798"/>
    <m/>
    <m/>
    <s v="Descarte"/>
  </r>
  <r>
    <m/>
    <x v="124"/>
    <s v="FRENTE"/>
    <n v="963"/>
    <x v="962"/>
    <x v="5"/>
    <x v="97"/>
    <n v="5.6"/>
    <n v="8.9999999999999993E-3"/>
    <n v="8.9999999999999993E-3"/>
    <n v="26800"/>
    <m/>
    <m/>
    <s v="B"/>
  </r>
  <r>
    <m/>
    <x v="124"/>
    <s v="FRENTE"/>
    <n v="963"/>
    <x v="962"/>
    <x v="5"/>
    <x v="97"/>
    <n v="5.6"/>
    <n v="1.6299999999999999E-2"/>
    <n v="1.6299999999999999E-2"/>
    <n v="26800"/>
    <m/>
    <m/>
    <s v="F"/>
  </r>
  <r>
    <m/>
    <x v="124"/>
    <s v="FRENTE"/>
    <n v="963"/>
    <x v="962"/>
    <x v="5"/>
    <x v="97"/>
    <n v="5.6"/>
    <n v="1.4E-2"/>
    <n v="1.4E-2"/>
    <n v="26800"/>
    <m/>
    <m/>
    <s v="E"/>
  </r>
  <r>
    <m/>
    <x v="124"/>
    <s v="FRENTE"/>
    <n v="963"/>
    <x v="962"/>
    <x v="5"/>
    <x v="97"/>
    <n v="5.6"/>
    <n v="9.2999999999999992E-3"/>
    <n v="9.2999999999999992E-3"/>
    <n v="26800"/>
    <m/>
    <m/>
    <s v="B"/>
  </r>
  <r>
    <m/>
    <x v="124"/>
    <s v="FRENTE"/>
    <n v="964"/>
    <x v="963"/>
    <x v="5"/>
    <x v="97"/>
    <n v="5.6"/>
    <n v="9.4000000000000004E-3"/>
    <n v="9.4000000000000004E-3"/>
    <n v="26800"/>
    <m/>
    <m/>
    <s v="B"/>
  </r>
  <r>
    <m/>
    <x v="124"/>
    <s v="FRENTE"/>
    <n v="964"/>
    <x v="963"/>
    <x v="5"/>
    <x v="97"/>
    <n v="5.6"/>
    <n v="1.0200000000000001E-2"/>
    <n v="1.0200000000000001E-2"/>
    <n v="26800"/>
    <m/>
    <m/>
    <s v="B"/>
  </r>
  <r>
    <m/>
    <x v="124"/>
    <s v="FRENTE"/>
    <n v="964"/>
    <x v="963"/>
    <x v="5"/>
    <x v="97"/>
    <n v="5.6"/>
    <n v="7.1000000000000004E-3"/>
    <n v="7.1000000000000004E-3"/>
    <n v="26800"/>
    <m/>
    <m/>
    <s v="Reserva"/>
  </r>
  <r>
    <m/>
    <x v="124"/>
    <s v="FRENTE"/>
    <n v="964"/>
    <x v="963"/>
    <x v="5"/>
    <x v="97"/>
    <n v="5.6"/>
    <n v="1.35E-2"/>
    <n v="1.35E-2"/>
    <n v="26800"/>
    <m/>
    <m/>
    <s v="E"/>
  </r>
  <r>
    <m/>
    <x v="124"/>
    <s v="FRENTE"/>
    <n v="965"/>
    <x v="964"/>
    <x v="4"/>
    <x v="98"/>
    <n v="5.6"/>
    <n v="9.7999999999999997E-3"/>
    <n v="9.7999999999999997E-3"/>
    <n v="26799"/>
    <m/>
    <m/>
    <s v="B"/>
  </r>
  <r>
    <m/>
    <x v="124"/>
    <s v="FRENTE"/>
    <n v="965"/>
    <x v="964"/>
    <x v="4"/>
    <x v="98"/>
    <n v="5.6"/>
    <n v="9.4000000000000004E-3"/>
    <n v="9.4000000000000004E-3"/>
    <n v="26799"/>
    <m/>
    <m/>
    <s v="B"/>
  </r>
  <r>
    <m/>
    <x v="124"/>
    <s v="FRENTE"/>
    <n v="965"/>
    <x v="964"/>
    <x v="4"/>
    <x v="98"/>
    <n v="5.6"/>
    <n v="8.2000000000000007E-3"/>
    <n v="8.2000000000000007E-3"/>
    <n v="26799"/>
    <m/>
    <m/>
    <s v="A"/>
  </r>
  <r>
    <m/>
    <x v="124"/>
    <s v="FRENTE"/>
    <n v="965"/>
    <x v="964"/>
    <x v="4"/>
    <x v="98"/>
    <n v="5.6"/>
    <n v="1.18E-2"/>
    <n v="1.18E-2"/>
    <n v="26799"/>
    <m/>
    <m/>
    <s v="C"/>
  </r>
  <r>
    <m/>
    <x v="130"/>
    <s v="DRIFT"/>
    <n v="966"/>
    <x v="965"/>
    <x v="5"/>
    <x v="98"/>
    <n v="5.6"/>
    <n v="5.1999999999999998E-3"/>
    <n v="5.1999999999999998E-3"/>
    <n v="26800"/>
    <m/>
    <m/>
    <s v="Descarte"/>
  </r>
  <r>
    <m/>
    <x v="124"/>
    <s v="FRENTE"/>
    <n v="967"/>
    <x v="966"/>
    <x v="4"/>
    <x v="99"/>
    <n v="5.6"/>
    <n v="8.3000000000000001E-3"/>
    <n v="8.3000000000000001E-3"/>
    <n v="26801"/>
    <m/>
    <m/>
    <s v="A"/>
  </r>
  <r>
    <m/>
    <x v="124"/>
    <s v="FRENTE"/>
    <n v="967"/>
    <x v="966"/>
    <x v="4"/>
    <x v="99"/>
    <n v="5.6"/>
    <n v="5.4000000000000003E-3"/>
    <n v="5.4000000000000003E-3"/>
    <n v="26801"/>
    <m/>
    <m/>
    <s v="Descarte"/>
  </r>
  <r>
    <m/>
    <x v="124"/>
    <s v="FRENTE"/>
    <n v="967"/>
    <x v="966"/>
    <x v="4"/>
    <x v="99"/>
    <n v="5.6"/>
    <n v="1.18E-2"/>
    <n v="1.18E-2"/>
    <n v="26801"/>
    <m/>
    <m/>
    <s v="C"/>
  </r>
  <r>
    <m/>
    <x v="124"/>
    <s v="FRENTE"/>
    <n v="967"/>
    <x v="966"/>
    <x v="4"/>
    <x v="99"/>
    <n v="5.6"/>
    <n v="1.0200000000000001E-2"/>
    <n v="1.0200000000000001E-2"/>
    <n v="26801"/>
    <m/>
    <m/>
    <s v="B"/>
  </r>
  <r>
    <m/>
    <x v="130"/>
    <s v="DRIFT"/>
    <n v="968"/>
    <x v="967"/>
    <x v="4"/>
    <x v="99"/>
    <n v="5.6"/>
    <n v="2.5000000000000001E-3"/>
    <n v="2.5000000000000001E-3"/>
    <n v="26801"/>
    <m/>
    <m/>
    <s v="Descarte"/>
  </r>
  <r>
    <m/>
    <x v="130"/>
    <s v="DRIFT"/>
    <n v="968"/>
    <x v="967"/>
    <x v="4"/>
    <x v="99"/>
    <n v="5.6"/>
    <n v="6.4000000000000003E-3"/>
    <n v="6.4000000000000003E-3"/>
    <n v="26801"/>
    <m/>
    <m/>
    <s v="Reserva"/>
  </r>
  <r>
    <m/>
    <x v="69"/>
    <s v="REC"/>
    <n v="969"/>
    <x v="968"/>
    <x v="4"/>
    <x v="99"/>
    <n v="5.6"/>
    <n v="1.6799999999999999E-2"/>
    <n v="1.6799999999999999E-2"/>
    <n v="26802"/>
    <m/>
    <m/>
    <s v="F"/>
  </r>
  <r>
    <m/>
    <x v="69"/>
    <s v="REC"/>
    <n v="969"/>
    <x v="968"/>
    <x v="4"/>
    <x v="99"/>
    <n v="5.6"/>
    <n v="1.8200000000000001E-2"/>
    <n v="1.8200000000000001E-2"/>
    <n v="26802"/>
    <m/>
    <m/>
    <s v="G"/>
  </r>
  <r>
    <m/>
    <x v="69"/>
    <s v="REC"/>
    <n v="969"/>
    <x v="968"/>
    <x v="4"/>
    <x v="99"/>
    <n v="5.6"/>
    <n v="1.67E-2"/>
    <n v="1.67E-2"/>
    <n v="26802"/>
    <m/>
    <m/>
    <s v="F"/>
  </r>
  <r>
    <m/>
    <x v="69"/>
    <s v="REC"/>
    <n v="969"/>
    <x v="968"/>
    <x v="4"/>
    <x v="99"/>
    <n v="5.6"/>
    <n v="1.8100000000000002E-2"/>
    <n v="1.8100000000000002E-2"/>
    <n v="26802"/>
    <m/>
    <m/>
    <s v="G"/>
  </r>
  <r>
    <m/>
    <x v="69"/>
    <s v="REC"/>
    <n v="970"/>
    <x v="969"/>
    <x v="4"/>
    <x v="99"/>
    <n v="5.6"/>
    <n v="1.43E-2"/>
    <n v="1.43E-2"/>
    <n v="26802"/>
    <m/>
    <m/>
    <s v="E"/>
  </r>
  <r>
    <m/>
    <x v="69"/>
    <s v="REC"/>
    <n v="970"/>
    <x v="969"/>
    <x v="4"/>
    <x v="99"/>
    <n v="5.6"/>
    <n v="1.4800000000000001E-2"/>
    <n v="1.4800000000000001E-2"/>
    <n v="26802"/>
    <m/>
    <m/>
    <s v="E"/>
  </r>
  <r>
    <m/>
    <x v="69"/>
    <s v="REC"/>
    <n v="970"/>
    <x v="969"/>
    <x v="4"/>
    <x v="99"/>
    <n v="5.6"/>
    <n v="2.1600000000000001E-2"/>
    <n v="2.1600000000000001E-2"/>
    <n v="26802"/>
    <m/>
    <m/>
    <s v="I"/>
  </r>
  <r>
    <m/>
    <x v="69"/>
    <s v="REC"/>
    <n v="970"/>
    <x v="969"/>
    <x v="4"/>
    <x v="99"/>
    <n v="5.6"/>
    <n v="1.6299999999999999E-2"/>
    <n v="1.6299999999999999E-2"/>
    <n v="26802"/>
    <m/>
    <m/>
    <s v="F"/>
  </r>
  <r>
    <m/>
    <x v="69"/>
    <s v="REC"/>
    <n v="970"/>
    <x v="969"/>
    <x v="4"/>
    <x v="99"/>
    <n v="5.6"/>
    <n v="1.7399999999999999E-2"/>
    <n v="1.7399999999999999E-2"/>
    <n v="26802"/>
    <m/>
    <m/>
    <s v="F"/>
  </r>
  <r>
    <m/>
    <x v="130"/>
    <s v="DRIFT"/>
    <n v="971"/>
    <x v="970"/>
    <x v="5"/>
    <x v="99"/>
    <n v="5.6"/>
    <n v="6.8999999999999999E-3"/>
    <n v="6.8999999999999999E-3"/>
    <n v="26803"/>
    <m/>
    <m/>
    <s v="Reserva"/>
  </r>
  <r>
    <m/>
    <x v="130"/>
    <s v="DRIFT"/>
    <n v="972"/>
    <x v="971"/>
    <x v="5"/>
    <x v="99"/>
    <n v="5.6"/>
    <n v="2.0999999999999999E-3"/>
    <n v="2.0999999999999999E-3"/>
    <n v="26803"/>
    <m/>
    <m/>
    <s v="Descarte"/>
  </r>
  <r>
    <m/>
    <x v="130"/>
    <s v="DRIFT"/>
    <n v="972"/>
    <x v="971"/>
    <x v="5"/>
    <x v="99"/>
    <n v="5.6"/>
    <n v="8.6999999999999994E-3"/>
    <n v="8.6999999999999994E-3"/>
    <n v="26803"/>
    <m/>
    <m/>
    <s v="A"/>
  </r>
  <r>
    <m/>
    <x v="130"/>
    <s v="DRIFT"/>
    <n v="972"/>
    <x v="971"/>
    <x v="5"/>
    <x v="99"/>
    <n v="5.6"/>
    <n v="4.4999999999999997E-3"/>
    <n v="4.4999999999999997E-3"/>
    <n v="26803"/>
    <m/>
    <m/>
    <s v="Descarte"/>
  </r>
  <r>
    <m/>
    <x v="130"/>
    <s v="DRIFT"/>
    <n v="972"/>
    <x v="971"/>
    <x v="5"/>
    <x v="99"/>
    <n v="5.6"/>
    <n v="2.5000000000000001E-3"/>
    <n v="2.5000000000000001E-3"/>
    <n v="26803"/>
    <m/>
    <m/>
    <s v="Descarte"/>
  </r>
  <r>
    <m/>
    <x v="130"/>
    <s v="DRIFT"/>
    <n v="972"/>
    <x v="971"/>
    <x v="5"/>
    <x v="99"/>
    <n v="5.6"/>
    <n v="3.0000000000000001E-3"/>
    <n v="3.0000000000000001E-3"/>
    <n v="26803"/>
    <m/>
    <m/>
    <s v="Descarte"/>
  </r>
  <r>
    <m/>
    <x v="130"/>
    <s v="DRIFT"/>
    <n v="972"/>
    <x v="971"/>
    <x v="5"/>
    <x v="99"/>
    <n v="5.6"/>
    <n v="1.1999999999999999E-3"/>
    <n v="1.1999999999999999E-3"/>
    <n v="26803"/>
    <m/>
    <m/>
    <s v="Descarte"/>
  </r>
  <r>
    <m/>
    <x v="124"/>
    <s v="FRENTE"/>
    <n v="973"/>
    <x v="972"/>
    <x v="2"/>
    <x v="100"/>
    <n v="5.6"/>
    <n v="6.4999999999999997E-3"/>
    <n v="6.4999999999999997E-3"/>
    <n v="26804"/>
    <m/>
    <m/>
    <s v="Reserva"/>
  </r>
  <r>
    <m/>
    <x v="124"/>
    <s v="FRENTE"/>
    <n v="973"/>
    <x v="972"/>
    <x v="2"/>
    <x v="100"/>
    <n v="5.6"/>
    <n v="8.3999999999999995E-3"/>
    <n v="8.3999999999999995E-3"/>
    <n v="26804"/>
    <m/>
    <m/>
    <s v="A"/>
  </r>
  <r>
    <m/>
    <x v="124"/>
    <s v="FRENTE"/>
    <n v="973"/>
    <x v="972"/>
    <x v="2"/>
    <x v="100"/>
    <n v="5.6"/>
    <n v="7.0000000000000001E-3"/>
    <n v="7.0000000000000001E-3"/>
    <n v="26804"/>
    <m/>
    <m/>
    <s v="Reserva"/>
  </r>
  <r>
    <m/>
    <x v="124"/>
    <s v="FRENTE"/>
    <n v="973"/>
    <x v="972"/>
    <x v="2"/>
    <x v="100"/>
    <n v="5.6"/>
    <n v="1.3899999999999999E-2"/>
    <n v="1.3899999999999999E-2"/>
    <n v="26804"/>
    <m/>
    <m/>
    <s v="E"/>
  </r>
  <r>
    <m/>
    <x v="130"/>
    <s v="DRIFT"/>
    <n v="974"/>
    <x v="973"/>
    <x v="2"/>
    <x v="100"/>
    <n v="5.6"/>
    <n v="1.5699999999999999E-2"/>
    <n v="1.5699999999999999E-2"/>
    <n v="26804"/>
    <m/>
    <m/>
    <s v="F"/>
  </r>
  <r>
    <m/>
    <x v="130"/>
    <s v="DRIFT"/>
    <n v="974"/>
    <x v="973"/>
    <x v="2"/>
    <x v="100"/>
    <n v="5.6"/>
    <n v="7.0000000000000001E-3"/>
    <n v="7.0000000000000001E-3"/>
    <n v="26804"/>
    <m/>
    <m/>
    <s v="Reserva"/>
  </r>
  <r>
    <m/>
    <x v="130"/>
    <s v="DRIFT"/>
    <n v="974"/>
    <x v="973"/>
    <x v="2"/>
    <x v="100"/>
    <n v="5.6"/>
    <n v="8.0000000000000002E-3"/>
    <n v="8.0000000000000002E-3"/>
    <n v="26804"/>
    <m/>
    <m/>
    <s v="A"/>
  </r>
  <r>
    <m/>
    <x v="130"/>
    <s v="DRIFT"/>
    <n v="974"/>
    <x v="973"/>
    <x v="2"/>
    <x v="100"/>
    <n v="5.6"/>
    <n v="1.5299999999999999E-2"/>
    <n v="1.5299999999999999E-2"/>
    <n v="26804"/>
    <m/>
    <m/>
    <s v="F"/>
  </r>
  <r>
    <m/>
    <x v="69"/>
    <s v="REC"/>
    <n v="975"/>
    <x v="974"/>
    <x v="2"/>
    <x v="100"/>
    <n v="5.6"/>
    <n v="8.0000000000000002E-3"/>
    <n v="8.0000000000000002E-3"/>
    <n v="26805"/>
    <n v="8.0000000000000002E-3"/>
    <m/>
    <s v="A"/>
  </r>
  <r>
    <m/>
    <x v="69"/>
    <s v="REC"/>
    <n v="975"/>
    <x v="974"/>
    <x v="2"/>
    <x v="100"/>
    <n v="5.6"/>
    <n v="1.6199999999999999E-2"/>
    <n v="1.6199999999999999E-2"/>
    <n v="26805"/>
    <n v="1.6199999999999999E-2"/>
    <m/>
    <s v="F"/>
  </r>
  <r>
    <m/>
    <x v="69"/>
    <s v="REC"/>
    <n v="975"/>
    <x v="974"/>
    <x v="2"/>
    <x v="100"/>
    <n v="5.6"/>
    <n v="2.06E-2"/>
    <n v="2.06E-2"/>
    <n v="26805"/>
    <n v="2.06E-2"/>
    <m/>
    <s v="H"/>
  </r>
  <r>
    <m/>
    <x v="69"/>
    <s v="REC"/>
    <n v="975"/>
    <x v="974"/>
    <x v="2"/>
    <x v="100"/>
    <n v="5.6"/>
    <n v="3.32E-2"/>
    <n v="3.32E-2"/>
    <n v="26805"/>
    <n v="0.03"/>
    <m/>
    <s v="L"/>
  </r>
  <r>
    <m/>
    <x v="69"/>
    <s v="REC"/>
    <n v="975"/>
    <x v="974"/>
    <x v="2"/>
    <x v="100"/>
    <n v="5.6"/>
    <n v="2.6499999999999999E-2"/>
    <n v="2.6499999999999999E-2"/>
    <n v="26805"/>
    <n v="2.6499999999999999E-2"/>
    <m/>
    <s v="K"/>
  </r>
  <r>
    <m/>
    <x v="124"/>
    <s v="FRENTE"/>
    <n v="976"/>
    <x v="975"/>
    <x v="3"/>
    <x v="100"/>
    <n v="5.6"/>
    <n v="9.4000000000000004E-3"/>
    <n v="9.4000000000000004E-3"/>
    <n v="26806"/>
    <m/>
    <m/>
    <s v="B"/>
  </r>
  <r>
    <m/>
    <x v="124"/>
    <s v="FRENTE"/>
    <n v="976"/>
    <x v="975"/>
    <x v="3"/>
    <x v="100"/>
    <n v="5.6"/>
    <n v="9.5999999999999992E-3"/>
    <n v="9.5999999999999992E-3"/>
    <n v="26806"/>
    <m/>
    <m/>
    <s v="B"/>
  </r>
  <r>
    <m/>
    <x v="124"/>
    <s v="FRENTE"/>
    <n v="977"/>
    <x v="976"/>
    <x v="4"/>
    <x v="100"/>
    <n v="5.6"/>
    <n v="2.1700000000000001E-2"/>
    <n v="2.1700000000000001E-2"/>
    <n v="26808"/>
    <m/>
    <m/>
    <s v="I"/>
  </r>
  <r>
    <m/>
    <x v="124"/>
    <s v="FRENTE"/>
    <n v="977"/>
    <x v="976"/>
    <x v="4"/>
    <x v="100"/>
    <n v="5.6"/>
    <n v="2.1399999999999999E-2"/>
    <n v="2.1399999999999999E-2"/>
    <n v="26808"/>
    <m/>
    <m/>
    <s v="I"/>
  </r>
  <r>
    <m/>
    <x v="130"/>
    <s v="DRIFT"/>
    <n v="978"/>
    <x v="977"/>
    <x v="5"/>
    <x v="100"/>
    <n v="5.6"/>
    <n v="1.18E-2"/>
    <n v="1.18E-2"/>
    <n v="26809"/>
    <m/>
    <m/>
    <s v="C"/>
  </r>
  <r>
    <m/>
    <x v="130"/>
    <s v="DRIFT"/>
    <n v="978"/>
    <x v="977"/>
    <x v="5"/>
    <x v="100"/>
    <n v="5.6"/>
    <n v="6.8999999999999999E-3"/>
    <n v="6.8999999999999999E-3"/>
    <n v="26809"/>
    <m/>
    <m/>
    <s v="Reserva"/>
  </r>
  <r>
    <m/>
    <x v="130"/>
    <s v="DRIFT"/>
    <n v="978"/>
    <x v="977"/>
    <x v="5"/>
    <x v="100"/>
    <n v="5.6"/>
    <n v="2.3999999999999998E-3"/>
    <n v="2.3999999999999998E-3"/>
    <n v="26809"/>
    <m/>
    <m/>
    <s v="Descarte"/>
  </r>
  <r>
    <m/>
    <x v="130"/>
    <s v="DRIFT"/>
    <n v="978"/>
    <x v="977"/>
    <x v="5"/>
    <x v="100"/>
    <n v="5.6"/>
    <n v="4.4000000000000003E-3"/>
    <n v="4.4000000000000003E-3"/>
    <n v="26809"/>
    <m/>
    <m/>
    <s v="Descarte"/>
  </r>
  <r>
    <m/>
    <x v="56"/>
    <s v="DQ"/>
    <n v="979"/>
    <x v="978"/>
    <x v="5"/>
    <x v="100"/>
    <n v="5.6"/>
    <n v="1.4200000000000001E-2"/>
    <n v="1.4200000000000001E-2"/>
    <n v="26810"/>
    <n v="1.4200000000000001E-2"/>
    <m/>
    <s v="E"/>
  </r>
  <r>
    <m/>
    <x v="56"/>
    <s v="DQ"/>
    <n v="979"/>
    <x v="978"/>
    <x v="5"/>
    <x v="100"/>
    <n v="5.6"/>
    <n v="1.61E-2"/>
    <n v="1.61E-2"/>
    <n v="26810"/>
    <n v="1.61E-2"/>
    <m/>
    <s v="F"/>
  </r>
  <r>
    <m/>
    <x v="69"/>
    <s v="REC"/>
    <n v="980"/>
    <x v="979"/>
    <x v="5"/>
    <x v="100"/>
    <n v="5.6"/>
    <n v="4.41E-2"/>
    <n v="3.6999999999999998E-2"/>
    <n v="26810"/>
    <n v="0.03"/>
    <m/>
    <s v="L"/>
  </r>
  <r>
    <m/>
    <x v="69"/>
    <s v="REC"/>
    <n v="980"/>
    <x v="979"/>
    <x v="5"/>
    <x v="100"/>
    <n v="5.6"/>
    <n v="3.3500000000000002E-2"/>
    <n v="3.3500000000000002E-2"/>
    <n v="26810"/>
    <n v="0.03"/>
    <m/>
    <s v="L"/>
  </r>
  <r>
    <m/>
    <x v="69"/>
    <s v="REC"/>
    <n v="980"/>
    <x v="979"/>
    <x v="5"/>
    <x v="100"/>
    <n v="5.6"/>
    <n v="4.1200000000000001E-2"/>
    <n v="3.6999999999999998E-2"/>
    <n v="26810"/>
    <n v="0.03"/>
    <m/>
    <s v="L"/>
  </r>
  <r>
    <m/>
    <x v="69"/>
    <s v="REC"/>
    <n v="980"/>
    <x v="979"/>
    <x v="5"/>
    <x v="100"/>
    <n v="5.6"/>
    <n v="4.2099999999999999E-2"/>
    <n v="3.6999999999999998E-2"/>
    <n v="26810"/>
    <n v="0.03"/>
    <m/>
    <s v="L"/>
  </r>
  <r>
    <m/>
    <x v="130"/>
    <s v="DRIFT"/>
    <n v="981"/>
    <x v="980"/>
    <x v="2"/>
    <x v="101"/>
    <n v="5.6"/>
    <n v="7.9000000000000008E-3"/>
    <n v="7.9000000000000008E-3"/>
    <n v="26812"/>
    <m/>
    <m/>
    <s v="A"/>
  </r>
  <r>
    <m/>
    <x v="130"/>
    <s v="DRIFT"/>
    <n v="981"/>
    <x v="980"/>
    <x v="2"/>
    <x v="101"/>
    <n v="5.6"/>
    <n v="7.7000000000000002E-3"/>
    <n v="7.7000000000000002E-3"/>
    <n v="26812"/>
    <m/>
    <m/>
    <s v="A"/>
  </r>
  <r>
    <m/>
    <x v="131"/>
    <s v="LEVANTE"/>
    <n v="982"/>
    <x v="981"/>
    <x v="2"/>
    <x v="101"/>
    <n v="5.6"/>
    <n v="1.6E-2"/>
    <n v="1.6E-2"/>
    <n v="26812"/>
    <m/>
    <m/>
    <s v="F"/>
  </r>
  <r>
    <m/>
    <x v="131"/>
    <s v="LEVANTE"/>
    <n v="982"/>
    <x v="981"/>
    <x v="2"/>
    <x v="101"/>
    <n v="5.6"/>
    <n v="1.44E-2"/>
    <n v="1.44E-2"/>
    <n v="26812"/>
    <m/>
    <m/>
    <s v="E"/>
  </r>
  <r>
    <m/>
    <x v="131"/>
    <s v="LEVANTE"/>
    <n v="982"/>
    <x v="981"/>
    <x v="2"/>
    <x v="101"/>
    <n v="5.6"/>
    <n v="1.49E-2"/>
    <n v="1.49E-2"/>
    <n v="26812"/>
    <m/>
    <m/>
    <s v="E"/>
  </r>
  <r>
    <m/>
    <x v="131"/>
    <s v="LEVANTE"/>
    <n v="982"/>
    <x v="981"/>
    <x v="2"/>
    <x v="101"/>
    <n v="5.6"/>
    <n v="1.49E-2"/>
    <n v="1.49E-2"/>
    <n v="26812"/>
    <m/>
    <m/>
    <s v="E"/>
  </r>
  <r>
    <m/>
    <x v="131"/>
    <s v="LEVANTE"/>
    <n v="982"/>
    <x v="981"/>
    <x v="2"/>
    <x v="101"/>
    <n v="5.6"/>
    <n v="1.7100000000000001E-2"/>
    <n v="1.7100000000000001E-2"/>
    <n v="26812"/>
    <m/>
    <m/>
    <s v="F"/>
  </r>
  <r>
    <m/>
    <x v="131"/>
    <s v="LEVANTE"/>
    <n v="982"/>
    <x v="981"/>
    <x v="2"/>
    <x v="101"/>
    <n v="5.6"/>
    <n v="1.37E-2"/>
    <n v="1.37E-2"/>
    <n v="26812"/>
    <m/>
    <m/>
    <s v="E"/>
  </r>
  <r>
    <m/>
    <x v="130"/>
    <s v="DRIFT"/>
    <n v="983"/>
    <x v="982"/>
    <x v="3"/>
    <x v="101"/>
    <n v="5.6"/>
    <n v="6.4000000000000003E-3"/>
    <n v="6.4000000000000003E-3"/>
    <n v="26814"/>
    <m/>
    <m/>
    <s v="Reserva"/>
  </r>
  <r>
    <m/>
    <x v="130"/>
    <s v="DRIFT"/>
    <n v="983"/>
    <x v="982"/>
    <x v="3"/>
    <x v="101"/>
    <n v="5.6"/>
    <n v="1.11E-2"/>
    <n v="1.11E-2"/>
    <n v="26814"/>
    <m/>
    <m/>
    <s v="C"/>
  </r>
  <r>
    <m/>
    <x v="130"/>
    <s v="DRIFT"/>
    <n v="983"/>
    <x v="982"/>
    <x v="3"/>
    <x v="101"/>
    <n v="5.6"/>
    <n v="5.1999999999999998E-3"/>
    <n v="5.1999999999999998E-3"/>
    <n v="26814"/>
    <m/>
    <m/>
    <s v="Descarte"/>
  </r>
  <r>
    <m/>
    <x v="130"/>
    <s v="DRIFT"/>
    <n v="983"/>
    <x v="982"/>
    <x v="3"/>
    <x v="101"/>
    <n v="5.6"/>
    <n v="5.8999999999999999E-3"/>
    <n v="5.8999999999999999E-3"/>
    <n v="26814"/>
    <m/>
    <m/>
    <s v="Descarte"/>
  </r>
  <r>
    <m/>
    <x v="130"/>
    <s v="DRIFT"/>
    <n v="983"/>
    <x v="982"/>
    <x v="3"/>
    <x v="101"/>
    <n v="5.6"/>
    <n v="5.1999999999999998E-3"/>
    <n v="5.1999999999999998E-3"/>
    <n v="26814"/>
    <m/>
    <m/>
    <s v="Descarte"/>
  </r>
  <r>
    <m/>
    <x v="130"/>
    <s v="DRIFT"/>
    <n v="986"/>
    <x v="983"/>
    <x v="3"/>
    <x v="101"/>
    <n v="5.6"/>
    <n v="2.7400000000000001E-2"/>
    <n v="2.7400000000000001E-2"/>
    <n v="26814"/>
    <m/>
    <m/>
    <s v="K"/>
  </r>
  <r>
    <m/>
    <x v="69"/>
    <s v="REC"/>
    <n v="984"/>
    <x v="984"/>
    <x v="3"/>
    <x v="101"/>
    <n v="5.6"/>
    <n v="5.6599999999999998E-2"/>
    <n v="3.6999999999999998E-2"/>
    <n v="26814"/>
    <m/>
    <m/>
    <s v="L"/>
  </r>
  <r>
    <m/>
    <x v="69"/>
    <s v="REC"/>
    <n v="984"/>
    <x v="984"/>
    <x v="3"/>
    <x v="101"/>
    <n v="5.6"/>
    <n v="2.07E-2"/>
    <n v="2.07E-2"/>
    <n v="26814"/>
    <m/>
    <m/>
    <s v="H"/>
  </r>
  <r>
    <m/>
    <x v="131"/>
    <s v="LEVANTE"/>
    <n v="985"/>
    <x v="985"/>
    <x v="3"/>
    <x v="101"/>
    <n v="5.6"/>
    <n v="9.4999999999999998E-3"/>
    <n v="9.4999999999999998E-3"/>
    <n v="26814"/>
    <m/>
    <m/>
    <s v="B"/>
  </r>
  <r>
    <m/>
    <x v="131"/>
    <s v="LEVANTE"/>
    <n v="985"/>
    <x v="985"/>
    <x v="3"/>
    <x v="101"/>
    <n v="5.6"/>
    <n v="5.4999999999999997E-3"/>
    <n v="5.4999999999999997E-3"/>
    <n v="26814"/>
    <m/>
    <m/>
    <s v="Descarte"/>
  </r>
  <r>
    <m/>
    <x v="131"/>
    <s v="LEVANTE"/>
    <n v="985"/>
    <x v="985"/>
    <x v="3"/>
    <x v="101"/>
    <n v="5.6"/>
    <n v="9.7000000000000003E-3"/>
    <n v="9.7000000000000003E-3"/>
    <n v="26814"/>
    <m/>
    <m/>
    <s v="B"/>
  </r>
  <r>
    <m/>
    <x v="130"/>
    <s v="DRIFT"/>
    <n v="987"/>
    <x v="986"/>
    <x v="2"/>
    <x v="102"/>
    <n v="5.6"/>
    <n v="5.5999999999999999E-3"/>
    <n v="5.5999999999999999E-3"/>
    <n v="26817"/>
    <m/>
    <m/>
    <s v="Descarte"/>
  </r>
  <r>
    <m/>
    <x v="130"/>
    <s v="DRIFT"/>
    <n v="987"/>
    <x v="986"/>
    <x v="2"/>
    <x v="102"/>
    <n v="5.6"/>
    <n v="4.5999999999999999E-3"/>
    <n v="4.5999999999999999E-3"/>
    <n v="26817"/>
    <m/>
    <m/>
    <s v="Descarte"/>
  </r>
  <r>
    <m/>
    <x v="130"/>
    <s v="DRIFT"/>
    <n v="987"/>
    <x v="986"/>
    <x v="2"/>
    <x v="102"/>
    <n v="5.6"/>
    <n v="6.7999999999999996E-3"/>
    <n v="6.7999999999999996E-3"/>
    <n v="26817"/>
    <m/>
    <m/>
    <s v="Reserva"/>
  </r>
  <r>
    <m/>
    <x v="130"/>
    <s v="DRIFT"/>
    <n v="987"/>
    <x v="986"/>
    <x v="2"/>
    <x v="102"/>
    <n v="5.6"/>
    <n v="0.01"/>
    <n v="0.01"/>
    <n v="26817"/>
    <m/>
    <m/>
    <s v="B"/>
  </r>
  <r>
    <m/>
    <x v="130"/>
    <s v="DRIFT"/>
    <n v="987"/>
    <x v="986"/>
    <x v="2"/>
    <x v="102"/>
    <n v="5.6"/>
    <n v="1.0800000000000001E-2"/>
    <n v="1.0800000000000001E-2"/>
    <n v="26817"/>
    <m/>
    <m/>
    <s v="C"/>
  </r>
  <r>
    <m/>
    <x v="69"/>
    <s v="REC"/>
    <n v="988"/>
    <x v="987"/>
    <x v="2"/>
    <x v="102"/>
    <n v="5.6"/>
    <n v="1.44E-2"/>
    <n v="1.44E-2"/>
    <n v="26817"/>
    <m/>
    <m/>
    <s v="E"/>
  </r>
  <r>
    <m/>
    <x v="69"/>
    <s v="REC"/>
    <n v="988"/>
    <x v="987"/>
    <x v="2"/>
    <x v="102"/>
    <n v="5.6"/>
    <n v="1.61E-2"/>
    <n v="1.61E-2"/>
    <n v="26817"/>
    <m/>
    <m/>
    <s v="F"/>
  </r>
  <r>
    <m/>
    <x v="69"/>
    <s v="REC"/>
    <n v="988"/>
    <x v="987"/>
    <x v="2"/>
    <x v="102"/>
    <n v="5.6"/>
    <n v="0.03"/>
    <n v="0.03"/>
    <n v="26817"/>
    <m/>
    <m/>
    <s v="L"/>
  </r>
  <r>
    <m/>
    <x v="131"/>
    <s v="LEVANTE"/>
    <n v="989"/>
    <x v="988"/>
    <x v="2"/>
    <x v="102"/>
    <n v="5.6"/>
    <n v="2.06E-2"/>
    <n v="2.06E-2"/>
    <n v="26817"/>
    <m/>
    <m/>
    <s v="H"/>
  </r>
  <r>
    <m/>
    <x v="130"/>
    <s v="DRIFT"/>
    <n v="990"/>
    <x v="989"/>
    <x v="3"/>
    <x v="102"/>
    <n v="5.6"/>
    <n v="8.2000000000000007E-3"/>
    <n v="8.2000000000000007E-3"/>
    <n v="26818"/>
    <m/>
    <m/>
    <s v="A"/>
  </r>
  <r>
    <m/>
    <x v="130"/>
    <s v="DRIFT"/>
    <n v="990"/>
    <x v="989"/>
    <x v="3"/>
    <x v="102"/>
    <n v="5.6"/>
    <n v="5.7999999999999996E-3"/>
    <n v="5.7999999999999996E-3"/>
    <n v="26818"/>
    <m/>
    <m/>
    <s v="Descarte"/>
  </r>
  <r>
    <m/>
    <x v="130"/>
    <s v="DRIFT"/>
    <n v="990"/>
    <x v="989"/>
    <x v="3"/>
    <x v="102"/>
    <n v="5.6"/>
    <n v="1.2200000000000001E-2"/>
    <n v="1.2200000000000001E-2"/>
    <n v="26818"/>
    <m/>
    <m/>
    <s v="D"/>
  </r>
  <r>
    <m/>
    <x v="130"/>
    <s v="DRIFT"/>
    <n v="990"/>
    <x v="989"/>
    <x v="3"/>
    <x v="102"/>
    <n v="5.6"/>
    <n v="9.9000000000000008E-3"/>
    <n v="9.9000000000000008E-3"/>
    <n v="26818"/>
    <m/>
    <m/>
    <s v="B"/>
  </r>
  <r>
    <m/>
    <x v="69"/>
    <s v="REC"/>
    <n v="991"/>
    <x v="990"/>
    <x v="3"/>
    <x v="102"/>
    <n v="5.6"/>
    <n v="2.06E-2"/>
    <n v="2.06E-2"/>
    <n v="26818"/>
    <m/>
    <m/>
    <s v="H"/>
  </r>
  <r>
    <m/>
    <x v="69"/>
    <s v="REC"/>
    <n v="991"/>
    <x v="990"/>
    <x v="3"/>
    <x v="102"/>
    <n v="5.6"/>
    <n v="4.5499999999999999E-2"/>
    <n v="3.6999999999999998E-2"/>
    <n v="26818"/>
    <m/>
    <m/>
    <s v="L"/>
  </r>
  <r>
    <m/>
    <x v="69"/>
    <s v="REC"/>
    <n v="991"/>
    <x v="990"/>
    <x v="3"/>
    <x v="102"/>
    <n v="5.6"/>
    <n v="2.8199999999999999E-2"/>
    <n v="2.8199999999999999E-2"/>
    <n v="26818"/>
    <m/>
    <m/>
    <s v="L"/>
  </r>
  <r>
    <m/>
    <x v="69"/>
    <s v="REC"/>
    <n v="991"/>
    <x v="990"/>
    <x v="3"/>
    <x v="102"/>
    <n v="5.6"/>
    <n v="1.84E-2"/>
    <n v="1.84E-2"/>
    <n v="26818"/>
    <m/>
    <m/>
    <s v="G"/>
  </r>
  <r>
    <m/>
    <x v="131"/>
    <s v="LEVANTE"/>
    <n v="992"/>
    <x v="991"/>
    <x v="3"/>
    <x v="102"/>
    <n v="5.6"/>
    <n v="7.4999999999999997E-3"/>
    <n v="7.4999999999999997E-3"/>
    <n v="26818"/>
    <m/>
    <m/>
    <s v="A"/>
  </r>
  <r>
    <m/>
    <x v="131"/>
    <s v="LEVANTE"/>
    <n v="992"/>
    <x v="991"/>
    <x v="3"/>
    <x v="102"/>
    <n v="5.6"/>
    <n v="1.4E-2"/>
    <n v="1.4E-2"/>
    <n v="26818"/>
    <m/>
    <m/>
    <s v="E"/>
  </r>
  <r>
    <m/>
    <x v="69"/>
    <s v="REC"/>
    <n v="993"/>
    <x v="992"/>
    <x v="2"/>
    <x v="103"/>
    <n v="5.6"/>
    <n v="2.63E-2"/>
    <n v="2.63E-2"/>
    <n v="26820"/>
    <m/>
    <m/>
    <s v="K"/>
  </r>
  <r>
    <m/>
    <x v="69"/>
    <s v="REC"/>
    <n v="993"/>
    <x v="992"/>
    <x v="2"/>
    <x v="103"/>
    <n v="5.6"/>
    <n v="1.09E-2"/>
    <n v="1.09E-2"/>
    <n v="26820"/>
    <m/>
    <m/>
    <s v="C"/>
  </r>
  <r>
    <m/>
    <x v="69"/>
    <s v="REC"/>
    <n v="993"/>
    <x v="992"/>
    <x v="2"/>
    <x v="103"/>
    <n v="5.6"/>
    <n v="2.3E-2"/>
    <n v="2.3E-2"/>
    <n v="26820"/>
    <m/>
    <m/>
    <s v="J"/>
  </r>
  <r>
    <m/>
    <x v="69"/>
    <s v="REC"/>
    <n v="993"/>
    <x v="992"/>
    <x v="2"/>
    <x v="103"/>
    <n v="5.6"/>
    <n v="1.54E-2"/>
    <n v="1.54E-2"/>
    <n v="26820"/>
    <m/>
    <m/>
    <s v="F"/>
  </r>
  <r>
    <m/>
    <x v="131"/>
    <s v="LEVANTE"/>
    <n v="994"/>
    <x v="993"/>
    <x v="2"/>
    <x v="103"/>
    <n v="5.6"/>
    <n v="1.3100000000000001E-2"/>
    <n v="1.3100000000000001E-2"/>
    <n v="26820"/>
    <m/>
    <m/>
    <s v="D"/>
  </r>
  <r>
    <m/>
    <x v="131"/>
    <s v="LEVANTE"/>
    <n v="994"/>
    <x v="993"/>
    <x v="2"/>
    <x v="103"/>
    <n v="5.6"/>
    <n v="2.5899999999999999E-2"/>
    <n v="2.5899999999999999E-2"/>
    <n v="26820"/>
    <m/>
    <m/>
    <s v="K"/>
  </r>
  <r>
    <m/>
    <x v="131"/>
    <s v="LEVANTE"/>
    <n v="994"/>
    <x v="993"/>
    <x v="2"/>
    <x v="103"/>
    <n v="5.6"/>
    <n v="9.4999999999999998E-3"/>
    <n v="9.4999999999999998E-3"/>
    <n v="26820"/>
    <m/>
    <m/>
    <s v="B"/>
  </r>
  <r>
    <m/>
    <x v="131"/>
    <s v="LEVANTE"/>
    <n v="994"/>
    <x v="993"/>
    <x v="2"/>
    <x v="103"/>
    <n v="5.6"/>
    <n v="1.7100000000000001E-2"/>
    <n v="1.7100000000000001E-2"/>
    <n v="26820"/>
    <m/>
    <m/>
    <s v="F"/>
  </r>
  <r>
    <m/>
    <x v="120"/>
    <s v="RT"/>
    <n v="995"/>
    <x v="994"/>
    <x v="3"/>
    <x v="103"/>
    <n v="5.6"/>
    <n v="1.43E-2"/>
    <n v="1.43E-2"/>
    <n v="26821"/>
    <m/>
    <m/>
    <s v="E"/>
  </r>
  <r>
    <m/>
    <x v="120"/>
    <s v="RT"/>
    <n v="995"/>
    <x v="994"/>
    <x v="3"/>
    <x v="103"/>
    <n v="5.6"/>
    <n v="1.5699999999999999E-2"/>
    <n v="1.5699999999999999E-2"/>
    <n v="26821"/>
    <m/>
    <m/>
    <s v="F"/>
  </r>
  <r>
    <m/>
    <x v="120"/>
    <s v="RT"/>
    <n v="995"/>
    <x v="994"/>
    <x v="3"/>
    <x v="103"/>
    <n v="5.6"/>
    <n v="1.6199999999999999E-2"/>
    <n v="1.6199999999999999E-2"/>
    <n v="26821"/>
    <m/>
    <m/>
    <s v="F"/>
  </r>
  <r>
    <m/>
    <x v="56"/>
    <s v="DQ"/>
    <n v="996"/>
    <x v="995"/>
    <x v="3"/>
    <x v="103"/>
    <n v="5.6"/>
    <n v="3.8600000000000002E-2"/>
    <n v="3.6999999999999998E-2"/>
    <n v="26821"/>
    <m/>
    <m/>
    <s v="L"/>
  </r>
  <r>
    <m/>
    <x v="56"/>
    <s v="DQ"/>
    <n v="996"/>
    <x v="995"/>
    <x v="3"/>
    <x v="103"/>
    <n v="5.6"/>
    <n v="1.55E-2"/>
    <n v="1.55E-2"/>
    <n v="26821"/>
    <m/>
    <m/>
    <s v="F"/>
  </r>
  <r>
    <m/>
    <x v="132"/>
    <s v="FRENTE"/>
    <n v="997"/>
    <x v="996"/>
    <x v="3"/>
    <x v="103"/>
    <n v="5.6"/>
    <n v="7.9000000000000008E-3"/>
    <n v="7.9000000000000008E-3"/>
    <n v="26821"/>
    <m/>
    <m/>
    <s v="A"/>
  </r>
  <r>
    <m/>
    <x v="132"/>
    <s v="FRENTE"/>
    <n v="997"/>
    <x v="996"/>
    <x v="3"/>
    <x v="103"/>
    <n v="5.6"/>
    <n v="1.0999999999999999E-2"/>
    <n v="1.0999999999999999E-2"/>
    <n v="26821"/>
    <m/>
    <m/>
    <s v="C"/>
  </r>
  <r>
    <m/>
    <x v="131"/>
    <s v="LEVANTE"/>
    <n v="998"/>
    <x v="997"/>
    <x v="3"/>
    <x v="103"/>
    <n v="5.6"/>
    <n v="6.4999999999999997E-3"/>
    <n v="6.4999999999999997E-3"/>
    <n v="26822"/>
    <m/>
    <m/>
    <s v="Reserva"/>
  </r>
  <r>
    <m/>
    <x v="131"/>
    <s v="LEVANTE"/>
    <n v="998"/>
    <x v="997"/>
    <x v="3"/>
    <x v="103"/>
    <n v="5.6"/>
    <n v="1.9699999999999999E-2"/>
    <n v="1.9699999999999999E-2"/>
    <n v="26822"/>
    <m/>
    <m/>
    <s v="H"/>
  </r>
  <r>
    <m/>
    <x v="131"/>
    <s v="LEVANTE"/>
    <n v="998"/>
    <x v="997"/>
    <x v="3"/>
    <x v="103"/>
    <n v="5.6"/>
    <n v="7.1000000000000004E-3"/>
    <n v="7.1000000000000004E-3"/>
    <n v="26822"/>
    <m/>
    <m/>
    <s v="Reserva"/>
  </r>
  <r>
    <m/>
    <x v="133"/>
    <s v="REC"/>
    <n v="999"/>
    <x v="998"/>
    <x v="3"/>
    <x v="103"/>
    <n v="5.6"/>
    <n v="1.03E-2"/>
    <n v="1.03E-2"/>
    <n v="26822"/>
    <m/>
    <m/>
    <s v="B"/>
  </r>
  <r>
    <m/>
    <x v="133"/>
    <s v="REC"/>
    <n v="999"/>
    <x v="998"/>
    <x v="3"/>
    <x v="103"/>
    <n v="5.6"/>
    <n v="1.9300000000000001E-2"/>
    <n v="1.9300000000000001E-2"/>
    <n v="26822"/>
    <m/>
    <m/>
    <s v="H"/>
  </r>
  <r>
    <m/>
    <x v="69"/>
    <s v="REC"/>
    <n v="1000"/>
    <x v="999"/>
    <x v="2"/>
    <x v="104"/>
    <n v="5.6"/>
    <n v="1.8100000000000002E-2"/>
    <n v="1.8100000000000002E-2"/>
    <n v="26824"/>
    <m/>
    <m/>
    <s v="G"/>
  </r>
  <r>
    <m/>
    <x v="69"/>
    <s v="REC"/>
    <n v="1000"/>
    <x v="999"/>
    <x v="2"/>
    <x v="104"/>
    <n v="5.6"/>
    <n v="1.35E-2"/>
    <n v="1.35E-2"/>
    <n v="26824"/>
    <m/>
    <m/>
    <s v="E"/>
  </r>
  <r>
    <m/>
    <x v="132"/>
    <s v="FRENTE"/>
    <n v="1001"/>
    <x v="1000"/>
    <x v="2"/>
    <x v="104"/>
    <n v="5.6"/>
    <n v="1.15E-2"/>
    <n v="1.15E-2"/>
    <n v="26824"/>
    <m/>
    <m/>
    <s v="C"/>
  </r>
  <r>
    <m/>
    <x v="132"/>
    <s v="FRENTE"/>
    <n v="1001"/>
    <x v="1000"/>
    <x v="2"/>
    <x v="104"/>
    <n v="5.6"/>
    <n v="7.7000000000000002E-3"/>
    <n v="7.7000000000000002E-3"/>
    <n v="26824"/>
    <m/>
    <m/>
    <s v="A"/>
  </r>
  <r>
    <m/>
    <x v="132"/>
    <s v="FRENTE"/>
    <n v="1001"/>
    <x v="1000"/>
    <x v="2"/>
    <x v="104"/>
    <n v="5.6"/>
    <n v="1.0999999999999999E-2"/>
    <n v="1.0999999999999999E-2"/>
    <n v="26824"/>
    <m/>
    <m/>
    <s v="C"/>
  </r>
  <r>
    <m/>
    <x v="131"/>
    <s v="LEVANTE"/>
    <n v="1002"/>
    <x v="1001"/>
    <x v="2"/>
    <x v="104"/>
    <n v="5.6"/>
    <n v="2.1399999999999999E-2"/>
    <n v="2.1399999999999999E-2"/>
    <n v="26824"/>
    <m/>
    <m/>
    <s v="I"/>
  </r>
  <r>
    <m/>
    <x v="131"/>
    <s v="LEVANTE"/>
    <n v="1002"/>
    <x v="1001"/>
    <x v="2"/>
    <x v="104"/>
    <n v="5.6"/>
    <n v="1.18E-2"/>
    <n v="1.18E-2"/>
    <n v="26824"/>
    <m/>
    <m/>
    <s v="C"/>
  </r>
  <r>
    <m/>
    <x v="131"/>
    <s v="LEVANTE"/>
    <n v="1002"/>
    <x v="1001"/>
    <x v="2"/>
    <x v="104"/>
    <n v="5.6"/>
    <n v="1.09E-2"/>
    <n v="1.09E-2"/>
    <n v="26824"/>
    <m/>
    <m/>
    <s v="C"/>
  </r>
  <r>
    <m/>
    <x v="133"/>
    <s v="REC"/>
    <n v="1005"/>
    <x v="1002"/>
    <x v="2"/>
    <x v="104"/>
    <n v="5.6"/>
    <n v="1.47E-2"/>
    <n v="1.47E-2"/>
    <n v="26824"/>
    <m/>
    <m/>
    <s v="E"/>
  </r>
  <r>
    <m/>
    <x v="133"/>
    <s v="REC"/>
    <n v="1005"/>
    <x v="1002"/>
    <x v="2"/>
    <x v="104"/>
    <n v="5.6"/>
    <n v="4.5999999999999999E-3"/>
    <n v="4.5999999999999999E-3"/>
    <n v="26824"/>
    <m/>
    <m/>
    <s v="Descarte"/>
  </r>
  <r>
    <m/>
    <x v="132"/>
    <s v="FRENTE"/>
    <n v="1003"/>
    <x v="1003"/>
    <x v="3"/>
    <x v="104"/>
    <n v="5.6"/>
    <n v="9.9000000000000008E-3"/>
    <n v="9.9000000000000008E-3"/>
    <n v="26825"/>
    <m/>
    <m/>
    <s v="B"/>
  </r>
  <r>
    <m/>
    <x v="132"/>
    <s v="FRENTE"/>
    <n v="1003"/>
    <x v="1003"/>
    <x v="3"/>
    <x v="104"/>
    <n v="5.6"/>
    <n v="1.04E-2"/>
    <n v="1.04E-2"/>
    <n v="26825"/>
    <m/>
    <m/>
    <s v="B"/>
  </r>
  <r>
    <m/>
    <x v="132"/>
    <s v="FRENTE"/>
    <n v="1003"/>
    <x v="1003"/>
    <x v="3"/>
    <x v="104"/>
    <n v="5.6"/>
    <n v="6.4000000000000003E-3"/>
    <n v="6.4000000000000003E-3"/>
    <n v="26825"/>
    <m/>
    <m/>
    <s v="Reserva"/>
  </r>
  <r>
    <m/>
    <x v="133"/>
    <s v="REC"/>
    <n v="1004"/>
    <x v="1004"/>
    <x v="3"/>
    <x v="104"/>
    <n v="5.6"/>
    <n v="2.4799999999999999E-2"/>
    <n v="2.4799999999999999E-2"/>
    <n v="26825"/>
    <m/>
    <m/>
    <s v="J"/>
  </r>
  <r>
    <m/>
    <x v="133"/>
    <s v="REC"/>
    <n v="1004"/>
    <x v="1004"/>
    <x v="3"/>
    <x v="104"/>
    <n v="5.6"/>
    <n v="1.4500000000000001E-2"/>
    <n v="1.4500000000000001E-2"/>
    <n v="26825"/>
    <m/>
    <m/>
    <s v="E"/>
  </r>
  <r>
    <m/>
    <x v="133"/>
    <s v="REC"/>
    <n v="1004"/>
    <x v="1004"/>
    <x v="3"/>
    <x v="104"/>
    <n v="5.6"/>
    <n v="1.43E-2"/>
    <n v="1.43E-2"/>
    <n v="26825"/>
    <m/>
    <m/>
    <s v="E"/>
  </r>
  <r>
    <m/>
    <x v="133"/>
    <s v="REC"/>
    <n v="1004"/>
    <x v="1004"/>
    <x v="3"/>
    <x v="104"/>
    <n v="5.6"/>
    <n v="1.7299999999999999E-2"/>
    <n v="1.7299999999999999E-2"/>
    <n v="26825"/>
    <m/>
    <m/>
    <s v="F"/>
  </r>
  <r>
    <m/>
    <x v="133"/>
    <s v="REC"/>
    <n v="1004"/>
    <x v="1004"/>
    <x v="3"/>
    <x v="104"/>
    <n v="5.6"/>
    <n v="9.7000000000000003E-3"/>
    <n v="9.7000000000000003E-3"/>
    <n v="26825"/>
    <m/>
    <m/>
    <s v="B"/>
  </r>
  <r>
    <m/>
    <x v="56"/>
    <s v="DQ"/>
    <n v="1006"/>
    <x v="1005"/>
    <x v="2"/>
    <x v="105"/>
    <n v="5.6"/>
    <n v="7.6E-3"/>
    <n v="7.6E-3"/>
    <n v="26835"/>
    <m/>
    <n v="1.4500000000000001E-2"/>
    <s v="A"/>
  </r>
  <r>
    <m/>
    <x v="56"/>
    <s v="DQ"/>
    <n v="1006"/>
    <x v="1005"/>
    <x v="2"/>
    <x v="105"/>
    <n v="5.6"/>
    <n v="1.7299999999999999E-2"/>
    <n v="1.7299999999999999E-2"/>
    <n v="26835"/>
    <m/>
    <n v="1.4500000000000001E-2"/>
    <s v="F"/>
  </r>
  <r>
    <m/>
    <x v="56"/>
    <s v="DQ"/>
    <n v="1006"/>
    <x v="1005"/>
    <x v="2"/>
    <x v="105"/>
    <n v="5.6"/>
    <n v="7.9000000000000008E-3"/>
    <n v="7.9000000000000008E-3"/>
    <n v="26835"/>
    <m/>
    <n v="1.4500000000000001E-2"/>
    <s v="A"/>
  </r>
  <r>
    <m/>
    <x v="56"/>
    <s v="DQ"/>
    <n v="1006"/>
    <x v="1005"/>
    <x v="2"/>
    <x v="105"/>
    <n v="5.6"/>
    <n v="1.83E-2"/>
    <n v="1.83E-2"/>
    <n v="26835"/>
    <m/>
    <n v="1.4500000000000001E-2"/>
    <s v="G"/>
  </r>
  <r>
    <m/>
    <x v="56"/>
    <s v="DQ"/>
    <n v="1006"/>
    <x v="1005"/>
    <x v="2"/>
    <x v="105"/>
    <n v="5.6"/>
    <n v="1.54E-2"/>
    <n v="1.54E-2"/>
    <n v="26835"/>
    <m/>
    <n v="1.4500000000000001E-2"/>
    <s v="F"/>
  </r>
  <r>
    <m/>
    <x v="56"/>
    <s v="DQ"/>
    <n v="1006"/>
    <x v="1005"/>
    <x v="2"/>
    <x v="105"/>
    <n v="5.6"/>
    <n v="1.26E-2"/>
    <n v="1.26E-2"/>
    <n v="26835"/>
    <m/>
    <n v="1.4500000000000001E-2"/>
    <s v="D"/>
  </r>
  <r>
    <m/>
    <x v="56"/>
    <s v="DQ"/>
    <n v="1006"/>
    <x v="1005"/>
    <x v="2"/>
    <x v="105"/>
    <n v="5.6"/>
    <n v="2.2599999999999999E-2"/>
    <n v="2.2599999999999999E-2"/>
    <n v="26835"/>
    <m/>
    <n v="1.4500000000000001E-2"/>
    <s v="J"/>
  </r>
  <r>
    <m/>
    <x v="132"/>
    <s v="FRENTE"/>
    <n v="1007"/>
    <x v="1006"/>
    <x v="2"/>
    <x v="105"/>
    <n v="5.6"/>
    <n v="7.4999999999999997E-3"/>
    <n v="7.4999999999999997E-3"/>
    <n v="26835"/>
    <m/>
    <m/>
    <s v="A"/>
  </r>
  <r>
    <m/>
    <x v="132"/>
    <s v="FRENTE"/>
    <n v="1007"/>
    <x v="1006"/>
    <x v="2"/>
    <x v="105"/>
    <n v="5.6"/>
    <n v="9.4000000000000004E-3"/>
    <n v="9.4000000000000004E-3"/>
    <n v="26835"/>
    <m/>
    <m/>
    <s v="B"/>
  </r>
  <r>
    <m/>
    <x v="132"/>
    <s v="FRENTE"/>
    <n v="1007"/>
    <x v="1006"/>
    <x v="2"/>
    <x v="105"/>
    <n v="5.6"/>
    <n v="6.7000000000000002E-3"/>
    <n v="6.7000000000000002E-3"/>
    <n v="26835"/>
    <m/>
    <m/>
    <s v="Reserva"/>
  </r>
  <r>
    <m/>
    <x v="56"/>
    <s v="DQ"/>
    <n v="1008"/>
    <x v="1007"/>
    <x v="3"/>
    <x v="105"/>
    <n v="5.6"/>
    <n v="2.75E-2"/>
    <n v="2.75E-2"/>
    <n v="26836"/>
    <m/>
    <m/>
    <s v="L"/>
  </r>
  <r>
    <m/>
    <x v="63"/>
    <s v="Rp"/>
    <n v="1009"/>
    <x v="1008"/>
    <x v="3"/>
    <x v="105"/>
    <n v="5.6"/>
    <n v="1.6199999999999999E-2"/>
    <n v="1.6199999999999999E-2"/>
    <n v="26836"/>
    <m/>
    <m/>
    <s v="F"/>
  </r>
  <r>
    <m/>
    <x v="63"/>
    <s v="Rp"/>
    <n v="1009"/>
    <x v="1008"/>
    <x v="3"/>
    <x v="105"/>
    <n v="5.6"/>
    <n v="1.6799999999999999E-2"/>
    <n v="1.6799999999999999E-2"/>
    <n v="26836"/>
    <m/>
    <m/>
    <s v="F"/>
  </r>
  <r>
    <m/>
    <x v="63"/>
    <s v="Rp"/>
    <n v="1009"/>
    <x v="1008"/>
    <x v="3"/>
    <x v="105"/>
    <n v="5.6"/>
    <n v="2.5600000000000001E-2"/>
    <n v="2.5600000000000001E-2"/>
    <n v="26836"/>
    <m/>
    <m/>
    <s v="K"/>
  </r>
  <r>
    <m/>
    <x v="131"/>
    <s v="LEVANTE"/>
    <n v="1010"/>
    <x v="1009"/>
    <x v="3"/>
    <x v="105"/>
    <n v="5.6"/>
    <n v="9.2999999999999992E-3"/>
    <n v="9.2999999999999992E-3"/>
    <n v="26836"/>
    <m/>
    <m/>
    <s v="B"/>
  </r>
  <r>
    <m/>
    <x v="131"/>
    <s v="LEVANTE"/>
    <n v="1010"/>
    <x v="1009"/>
    <x v="3"/>
    <x v="105"/>
    <n v="5.6"/>
    <n v="0.01"/>
    <n v="0.01"/>
    <n v="26836"/>
    <m/>
    <m/>
    <s v="B"/>
  </r>
  <r>
    <m/>
    <x v="131"/>
    <s v="LEVANTE"/>
    <n v="1010"/>
    <x v="1009"/>
    <x v="3"/>
    <x v="105"/>
    <n v="5.6"/>
    <n v="8.2000000000000007E-3"/>
    <n v="8.2000000000000007E-3"/>
    <n v="26836"/>
    <m/>
    <m/>
    <s v="A"/>
  </r>
  <r>
    <m/>
    <x v="133"/>
    <s v="REC"/>
    <n v="1011"/>
    <x v="1010"/>
    <x v="3"/>
    <x v="105"/>
    <n v="5.6"/>
    <n v="2.3300000000000001E-2"/>
    <n v="2.3300000000000001E-2"/>
    <n v="26836"/>
    <m/>
    <m/>
    <s v="J"/>
  </r>
  <r>
    <m/>
    <x v="133"/>
    <s v="REC"/>
    <n v="1011"/>
    <x v="1010"/>
    <x v="3"/>
    <x v="105"/>
    <n v="5.6"/>
    <n v="1.4E-2"/>
    <n v="1.4E-2"/>
    <n v="26836"/>
    <m/>
    <m/>
    <s v="E"/>
  </r>
  <r>
    <m/>
    <x v="133"/>
    <s v="REC"/>
    <n v="1011"/>
    <x v="1010"/>
    <x v="3"/>
    <x v="105"/>
    <n v="5.6"/>
    <n v="7.1999999999999998E-3"/>
    <n v="7.1999999999999998E-3"/>
    <n v="26836"/>
    <m/>
    <m/>
    <s v="Reserva"/>
  </r>
  <r>
    <m/>
    <x v="134"/>
    <s v="FRENTE"/>
    <n v="1012"/>
    <x v="1011"/>
    <x v="2"/>
    <x v="106"/>
    <n v="5.6"/>
    <n v="4.5999999999999999E-3"/>
    <n v="4.5999999999999999E-3"/>
    <n v="26839"/>
    <m/>
    <n v="0.01"/>
    <s v="Descarte"/>
  </r>
  <r>
    <m/>
    <x v="134"/>
    <s v="FRENTE"/>
    <n v="1012"/>
    <x v="1011"/>
    <x v="2"/>
    <x v="106"/>
    <n v="5.6"/>
    <n v="4.4999999999999997E-3"/>
    <n v="4.4999999999999997E-3"/>
    <n v="26839"/>
    <m/>
    <n v="0.01"/>
    <s v="Descarte"/>
  </r>
  <r>
    <m/>
    <x v="132"/>
    <s v="FRENTE"/>
    <n v="1013"/>
    <x v="1012"/>
    <x v="2"/>
    <x v="106"/>
    <n v="5.6"/>
    <n v="1.0800000000000001E-2"/>
    <n v="1.0800000000000001E-2"/>
    <n v="26839"/>
    <m/>
    <n v="1.2999999999999999E-2"/>
    <s v="C"/>
  </r>
  <r>
    <m/>
    <x v="132"/>
    <s v="FRENTE"/>
    <n v="1013"/>
    <x v="1012"/>
    <x v="2"/>
    <x v="106"/>
    <n v="5.6"/>
    <n v="1.06E-2"/>
    <n v="1.06E-2"/>
    <n v="26839"/>
    <m/>
    <n v="1.2999999999999999E-2"/>
    <s v="C"/>
  </r>
  <r>
    <m/>
    <x v="56"/>
    <s v="DQ"/>
    <n v="1014"/>
    <x v="1013"/>
    <x v="2"/>
    <x v="106"/>
    <n v="5.6"/>
    <n v="1.2699999999999999E-2"/>
    <n v="1.2699999999999999E-2"/>
    <n v="26839"/>
    <m/>
    <n v="1.2E-2"/>
    <s v="D"/>
  </r>
  <r>
    <m/>
    <x v="131"/>
    <s v="LEVANTE"/>
    <n v="1015"/>
    <x v="1014"/>
    <x v="2"/>
    <x v="106"/>
    <n v="5.6"/>
    <n v="6.3E-3"/>
    <n v="6.3E-3"/>
    <n v="26840"/>
    <m/>
    <n v="1.0500000000000001E-2"/>
    <s v="Reserva"/>
  </r>
  <r>
    <m/>
    <x v="131"/>
    <s v="LEVANTE"/>
    <n v="1015"/>
    <x v="1014"/>
    <x v="2"/>
    <x v="106"/>
    <n v="5.6"/>
    <n v="5.7999999999999996E-3"/>
    <n v="5.7999999999999996E-3"/>
    <n v="26840"/>
    <m/>
    <n v="1.0500000000000001E-2"/>
    <s v="Descarte"/>
  </r>
  <r>
    <m/>
    <x v="131"/>
    <s v="LEVANTE"/>
    <n v="1015"/>
    <x v="1014"/>
    <x v="2"/>
    <x v="106"/>
    <n v="5.6"/>
    <n v="6.7000000000000002E-3"/>
    <n v="6.7000000000000002E-3"/>
    <n v="26840"/>
    <m/>
    <n v="1.0500000000000001E-2"/>
    <s v="Reserva"/>
  </r>
  <r>
    <m/>
    <x v="131"/>
    <s v="LEVANTE"/>
    <n v="1015"/>
    <x v="1014"/>
    <x v="2"/>
    <x v="106"/>
    <n v="5.6"/>
    <n v="6.8999999999999999E-3"/>
    <n v="6.8999999999999999E-3"/>
    <n v="26840"/>
    <m/>
    <n v="1.0500000000000001E-2"/>
    <s v="Reserva"/>
  </r>
  <r>
    <m/>
    <x v="133"/>
    <s v="REC"/>
    <n v="1016"/>
    <x v="1015"/>
    <x v="2"/>
    <x v="106"/>
    <n v="5.6"/>
    <n v="8.3000000000000001E-3"/>
    <n v="8.3000000000000001E-3"/>
    <n v="26840"/>
    <m/>
    <n v="1.2999999999999999E-2"/>
    <s v="A"/>
  </r>
  <r>
    <m/>
    <x v="133"/>
    <s v="REC"/>
    <n v="1016"/>
    <x v="1015"/>
    <x v="2"/>
    <x v="106"/>
    <n v="5.6"/>
    <n v="1.26E-2"/>
    <n v="1.26E-2"/>
    <n v="26840"/>
    <m/>
    <n v="1.2999999999999999E-2"/>
    <s v="D"/>
  </r>
  <r>
    <m/>
    <x v="133"/>
    <s v="REC"/>
    <n v="1016"/>
    <x v="1015"/>
    <x v="2"/>
    <x v="106"/>
    <n v="5.6"/>
    <n v="1.32E-2"/>
    <n v="1.32E-2"/>
    <n v="26840"/>
    <m/>
    <n v="1.2999999999999999E-2"/>
    <s v="D"/>
  </r>
  <r>
    <m/>
    <x v="134"/>
    <s v="FRENTE"/>
    <n v="1017"/>
    <x v="1016"/>
    <x v="3"/>
    <x v="106"/>
    <n v="5.6"/>
    <n v="1.6500000000000001E-2"/>
    <n v="1.6500000000000001E-2"/>
    <n v="26841"/>
    <m/>
    <n v="0.01"/>
    <s v="F"/>
  </r>
  <r>
    <m/>
    <x v="132"/>
    <s v="FRENTE"/>
    <n v="1018"/>
    <x v="1017"/>
    <x v="3"/>
    <x v="106"/>
    <n v="5.6"/>
    <n v="1.21E-2"/>
    <n v="1.21E-2"/>
    <n v="26841"/>
    <m/>
    <m/>
    <s v="D"/>
  </r>
  <r>
    <m/>
    <x v="132"/>
    <s v="FRENTE"/>
    <n v="1018"/>
    <x v="1017"/>
    <x v="3"/>
    <x v="106"/>
    <n v="5.6"/>
    <n v="5.7000000000000002E-3"/>
    <n v="5.7000000000000002E-3"/>
    <n v="26841"/>
    <m/>
    <m/>
    <s v="Descarte"/>
  </r>
  <r>
    <m/>
    <x v="135"/>
    <s v="FRENTE"/>
    <n v="1019"/>
    <x v="1018"/>
    <x v="3"/>
    <x v="106"/>
    <n v="5.6"/>
    <n v="1.8499999999999999E-2"/>
    <n v="1.8499999999999999E-2"/>
    <n v="26841"/>
    <m/>
    <m/>
    <s v="G"/>
  </r>
  <r>
    <m/>
    <x v="135"/>
    <s v="FRENTE"/>
    <n v="1019"/>
    <x v="1018"/>
    <x v="3"/>
    <x v="106"/>
    <n v="5.6"/>
    <n v="9.4999999999999998E-3"/>
    <n v="9.4999999999999998E-3"/>
    <n v="26841"/>
    <m/>
    <m/>
    <s v="B"/>
  </r>
  <r>
    <m/>
    <x v="133"/>
    <s v="REC"/>
    <n v="1020"/>
    <x v="1019"/>
    <x v="3"/>
    <x v="106"/>
    <n v="5.6"/>
    <n v="4.1000000000000002E-2"/>
    <n v="3.6999999999999998E-2"/>
    <n v="26841"/>
    <m/>
    <m/>
    <s v="L"/>
  </r>
  <r>
    <m/>
    <x v="133"/>
    <s v="REC"/>
    <n v="1020"/>
    <x v="1019"/>
    <x v="3"/>
    <x v="106"/>
    <n v="5.6"/>
    <n v="2.3800000000000002E-2"/>
    <n v="2.3800000000000002E-2"/>
    <n v="26841"/>
    <m/>
    <m/>
    <s v="J"/>
  </r>
  <r>
    <m/>
    <x v="133"/>
    <s v="REC"/>
    <n v="1020"/>
    <x v="1019"/>
    <x v="3"/>
    <x v="106"/>
    <n v="5.6"/>
    <n v="2.07E-2"/>
    <n v="2.07E-2"/>
    <n v="26841"/>
    <m/>
    <m/>
    <s v="H"/>
  </r>
  <r>
    <m/>
    <x v="133"/>
    <s v="REC"/>
    <n v="1020"/>
    <x v="1019"/>
    <x v="3"/>
    <x v="106"/>
    <n v="5.6"/>
    <n v="3.0599999999999999E-2"/>
    <n v="3.0599999999999999E-2"/>
    <n v="26841"/>
    <m/>
    <m/>
    <s v="L"/>
  </r>
  <r>
    <m/>
    <x v="133"/>
    <s v="REC"/>
    <n v="1020"/>
    <x v="1019"/>
    <x v="3"/>
    <x v="106"/>
    <n v="5.6"/>
    <n v="1.47E-2"/>
    <n v="1.47E-2"/>
    <n v="26841"/>
    <m/>
    <m/>
    <s v="E"/>
  </r>
  <r>
    <m/>
    <x v="133"/>
    <s v="REC"/>
    <n v="1020"/>
    <x v="1019"/>
    <x v="3"/>
    <x v="106"/>
    <n v="5.6"/>
    <n v="9.4999999999999998E-3"/>
    <n v="9.4999999999999998E-3"/>
    <n v="26841"/>
    <m/>
    <m/>
    <s v="B"/>
  </r>
  <r>
    <m/>
    <x v="134"/>
    <s v="FRENTE"/>
    <n v="1021"/>
    <x v="1020"/>
    <x v="4"/>
    <x v="106"/>
    <n v="5.6"/>
    <n v="7.1999999999999998E-3"/>
    <n v="7.1999999999999998E-3"/>
    <n v="26848"/>
    <m/>
    <n v="8.0000000000000002E-3"/>
    <s v="Reserva"/>
  </r>
  <r>
    <m/>
    <x v="132"/>
    <s v="FRENTE"/>
    <n v="1022"/>
    <x v="1021"/>
    <x v="4"/>
    <x v="106"/>
    <n v="5.6"/>
    <n v="3.8E-3"/>
    <n v="3.8E-3"/>
    <n v="26848"/>
    <m/>
    <n v="8.9999999999999993E-3"/>
    <s v="Descarte"/>
  </r>
  <r>
    <m/>
    <x v="132"/>
    <s v="FRENTE"/>
    <n v="1022"/>
    <x v="1021"/>
    <x v="4"/>
    <x v="106"/>
    <n v="5.6"/>
    <n v="6.4999999999999997E-3"/>
    <n v="6.4999999999999997E-3"/>
    <n v="26848"/>
    <m/>
    <n v="8.9999999999999993E-3"/>
    <s v="Reserva"/>
  </r>
  <r>
    <m/>
    <x v="135"/>
    <s v="FRENTE"/>
    <n v="1023"/>
    <x v="1022"/>
    <x v="4"/>
    <x v="106"/>
    <n v="5.6"/>
    <n v="3.3500000000000002E-2"/>
    <n v="3.3500000000000002E-2"/>
    <n v="26849"/>
    <m/>
    <n v="8.0000000000000002E-3"/>
    <s v="L"/>
  </r>
  <r>
    <m/>
    <x v="135"/>
    <s v="FRENTE"/>
    <n v="1023"/>
    <x v="1022"/>
    <x v="4"/>
    <x v="106"/>
    <n v="5.6"/>
    <n v="1.49E-2"/>
    <n v="1.49E-2"/>
    <n v="26849"/>
    <m/>
    <n v="8.0000000000000002E-3"/>
    <s v="E"/>
  </r>
  <r>
    <m/>
    <x v="135"/>
    <s v="FRENTE"/>
    <n v="1023"/>
    <x v="1022"/>
    <x v="4"/>
    <x v="106"/>
    <n v="5.6"/>
    <n v="1.3599999999999999E-2"/>
    <n v="1.3599999999999999E-2"/>
    <n v="26849"/>
    <m/>
    <n v="8.0000000000000002E-3"/>
    <s v="E"/>
  </r>
  <r>
    <m/>
    <x v="135"/>
    <s v="FRENTE"/>
    <n v="1023"/>
    <x v="1022"/>
    <x v="4"/>
    <x v="106"/>
    <n v="5.6"/>
    <n v="5.7999999999999996E-3"/>
    <n v="5.7999999999999996E-3"/>
    <n v="26849"/>
    <m/>
    <n v="8.0000000000000002E-3"/>
    <s v="Descarte"/>
  </r>
  <r>
    <m/>
    <x v="135"/>
    <s v="FRENTE"/>
    <n v="1023"/>
    <x v="1022"/>
    <x v="4"/>
    <x v="106"/>
    <n v="5.6"/>
    <n v="1.4200000000000001E-2"/>
    <n v="1.4200000000000001E-2"/>
    <n v="26849"/>
    <m/>
    <n v="8.0000000000000002E-3"/>
    <s v="E"/>
  </r>
  <r>
    <m/>
    <x v="135"/>
    <s v="FRENTE"/>
    <n v="1023"/>
    <x v="1022"/>
    <x v="4"/>
    <x v="106"/>
    <n v="5.6"/>
    <n v="4.07E-2"/>
    <n v="3.6999999999999998E-2"/>
    <n v="26849"/>
    <m/>
    <n v="8.0000000000000002E-3"/>
    <s v="L"/>
  </r>
  <r>
    <m/>
    <x v="116"/>
    <s v="FRENTE"/>
    <n v="1024"/>
    <x v="1023"/>
    <x v="4"/>
    <x v="106"/>
    <n v="5.6"/>
    <n v="2.8999999999999998E-3"/>
    <n v="2.8999999999999998E-3"/>
    <n v="26850"/>
    <m/>
    <n v="8.9999999999999993E-3"/>
    <s v="Descarte"/>
  </r>
  <r>
    <m/>
    <x v="116"/>
    <s v="FRENTE"/>
    <n v="1024"/>
    <x v="1023"/>
    <x v="4"/>
    <x v="106"/>
    <n v="5.6"/>
    <n v="7.4000000000000003E-3"/>
    <n v="7.4000000000000003E-3"/>
    <n v="26850"/>
    <m/>
    <n v="8.9999999999999993E-3"/>
    <s v="Reserva"/>
  </r>
  <r>
    <m/>
    <x v="116"/>
    <s v="FRENTE"/>
    <n v="1024"/>
    <x v="1023"/>
    <x v="4"/>
    <x v="106"/>
    <n v="5.6"/>
    <n v="9.4000000000000004E-3"/>
    <n v="9.4000000000000004E-3"/>
    <n v="26850"/>
    <m/>
    <n v="8.9999999999999993E-3"/>
    <s v="B"/>
  </r>
  <r>
    <m/>
    <x v="116"/>
    <s v="FRENTE"/>
    <n v="1024"/>
    <x v="1023"/>
    <x v="4"/>
    <x v="106"/>
    <n v="5.6"/>
    <n v="7.9000000000000008E-3"/>
    <n v="7.9000000000000008E-3"/>
    <n v="26850"/>
    <m/>
    <n v="8.9999999999999993E-3"/>
    <s v="A"/>
  </r>
  <r>
    <m/>
    <x v="132"/>
    <s v="FRENTE"/>
    <n v="1025"/>
    <x v="1024"/>
    <x v="5"/>
    <x v="106"/>
    <n v="5.6"/>
    <n v="1.89E-2"/>
    <n v="1.89E-2"/>
    <n v="26851"/>
    <m/>
    <n v="0.01"/>
    <s v="G"/>
  </r>
  <r>
    <m/>
    <x v="132"/>
    <s v="FRENTE"/>
    <n v="1025"/>
    <x v="1024"/>
    <x v="5"/>
    <x v="106"/>
    <n v="5.6"/>
    <n v="1.66E-2"/>
    <n v="1.66E-2"/>
    <n v="26851"/>
    <m/>
    <n v="0.01"/>
    <s v="F"/>
  </r>
  <r>
    <m/>
    <x v="136"/>
    <s v="DQ"/>
    <n v="1026"/>
    <x v="1025"/>
    <x v="5"/>
    <x v="106"/>
    <n v="5.6"/>
    <n v="2.0299999999999999E-2"/>
    <n v="2.0299999999999999E-2"/>
    <n v="26851"/>
    <m/>
    <n v="1.0999999999999999E-2"/>
    <s v="H"/>
  </r>
  <r>
    <m/>
    <x v="136"/>
    <s v="DQ"/>
    <n v="1026"/>
    <x v="1025"/>
    <x v="5"/>
    <x v="106"/>
    <n v="5.6"/>
    <n v="3.3E-3"/>
    <n v="3.3E-3"/>
    <n v="26851"/>
    <m/>
    <n v="1.0999999999999999E-2"/>
    <s v="Descarte"/>
  </r>
  <r>
    <m/>
    <x v="136"/>
    <s v="DQ"/>
    <n v="1026"/>
    <x v="1025"/>
    <x v="5"/>
    <x v="106"/>
    <n v="5.6"/>
    <n v="5.4000000000000003E-3"/>
    <n v="5.4000000000000003E-3"/>
    <n v="26851"/>
    <m/>
    <n v="1.0999999999999999E-2"/>
    <s v="Descarte"/>
  </r>
  <r>
    <m/>
    <x v="136"/>
    <s v="DQ"/>
    <n v="1026"/>
    <x v="1025"/>
    <x v="5"/>
    <x v="106"/>
    <n v="5.6"/>
    <n v="6.3E-3"/>
    <n v="6.3E-3"/>
    <n v="26851"/>
    <m/>
    <n v="1.0999999999999999E-2"/>
    <s v="Reserva"/>
  </r>
  <r>
    <m/>
    <x v="136"/>
    <s v="DQ"/>
    <n v="1026"/>
    <x v="1025"/>
    <x v="5"/>
    <x v="106"/>
    <n v="5.6"/>
    <n v="2.2700000000000001E-2"/>
    <n v="2.2700000000000001E-2"/>
    <n v="26851"/>
    <m/>
    <n v="1.0999999999999999E-2"/>
    <s v="J"/>
  </r>
  <r>
    <m/>
    <x v="136"/>
    <s v="DQ"/>
    <n v="1026"/>
    <x v="1025"/>
    <x v="5"/>
    <x v="106"/>
    <n v="5.6"/>
    <n v="1.54E-2"/>
    <n v="1.54E-2"/>
    <n v="26851"/>
    <m/>
    <n v="1.0999999999999999E-2"/>
    <s v="F"/>
  </r>
  <r>
    <m/>
    <x v="136"/>
    <s v="DQ"/>
    <n v="1026"/>
    <x v="1025"/>
    <x v="5"/>
    <x v="106"/>
    <n v="5.6"/>
    <n v="1.04E-2"/>
    <n v="1.04E-2"/>
    <n v="26851"/>
    <m/>
    <n v="1.0999999999999999E-2"/>
    <s v="B"/>
  </r>
  <r>
    <m/>
    <x v="136"/>
    <s v="DQ"/>
    <n v="1026"/>
    <x v="1025"/>
    <x v="5"/>
    <x v="106"/>
    <n v="5.6"/>
    <n v="9.7000000000000003E-3"/>
    <n v="9.7000000000000003E-3"/>
    <n v="26852"/>
    <m/>
    <n v="1.0999999999999999E-2"/>
    <s v="B"/>
  </r>
  <r>
    <m/>
    <x v="136"/>
    <s v="DQ"/>
    <n v="1026"/>
    <x v="1025"/>
    <x v="5"/>
    <x v="106"/>
    <n v="5.6"/>
    <n v="3.3099999999999997E-2"/>
    <n v="3.3099999999999997E-2"/>
    <n v="26852"/>
    <m/>
    <n v="1.0999999999999999E-2"/>
    <s v="L"/>
  </r>
  <r>
    <m/>
    <x v="136"/>
    <s v="DQ"/>
    <n v="1026"/>
    <x v="1025"/>
    <x v="5"/>
    <x v="106"/>
    <n v="5.6"/>
    <n v="5.8900000000000001E-2"/>
    <n v="3.6999999999999998E-2"/>
    <n v="26852"/>
    <m/>
    <n v="1.0999999999999999E-2"/>
    <s v="L"/>
  </r>
  <r>
    <m/>
    <x v="136"/>
    <s v="DQ"/>
    <n v="1026"/>
    <x v="1025"/>
    <x v="5"/>
    <x v="106"/>
    <n v="5.6"/>
    <n v="1.95E-2"/>
    <n v="1.95E-2"/>
    <n v="26852"/>
    <m/>
    <n v="1.0999999999999999E-2"/>
    <s v="H"/>
  </r>
  <r>
    <m/>
    <x v="136"/>
    <s v="DQ"/>
    <n v="1026"/>
    <x v="1025"/>
    <x v="5"/>
    <x v="106"/>
    <n v="5.6"/>
    <n v="3.9399999999999998E-2"/>
    <n v="3.6999999999999998E-2"/>
    <n v="26852"/>
    <m/>
    <n v="1.0999999999999999E-2"/>
    <s v="L"/>
  </r>
  <r>
    <m/>
    <x v="136"/>
    <s v="DQ"/>
    <n v="1027"/>
    <x v="1026"/>
    <x v="5"/>
    <x v="106"/>
    <n v="5.6"/>
    <n v="4.6600000000000003E-2"/>
    <n v="3.6999999999999998E-2"/>
    <n v="26852"/>
    <m/>
    <n v="1.4E-2"/>
    <s v="L"/>
  </r>
  <r>
    <m/>
    <x v="136"/>
    <s v="DQ"/>
    <n v="1027"/>
    <x v="1026"/>
    <x v="5"/>
    <x v="106"/>
    <n v="5.6"/>
    <n v="7.2800000000000004E-2"/>
    <n v="3.6999999999999998E-2"/>
    <n v="26852"/>
    <m/>
    <n v="1.4E-2"/>
    <s v="L"/>
  </r>
  <r>
    <m/>
    <x v="135"/>
    <s v="FRENTE"/>
    <n v="1028"/>
    <x v="1027"/>
    <x v="5"/>
    <x v="106"/>
    <n v="5.6"/>
    <n v="9.1999999999999998E-3"/>
    <n v="9.1999999999999998E-3"/>
    <n v="26852"/>
    <m/>
    <n v="6.0000000000000001E-3"/>
    <s v="B"/>
  </r>
  <r>
    <m/>
    <x v="134"/>
    <s v="FRENTE"/>
    <n v="1029"/>
    <x v="1028"/>
    <x v="2"/>
    <x v="107"/>
    <n v="5.6"/>
    <n v="5.1000000000000004E-3"/>
    <n v="5.1000000000000004E-3"/>
    <n v="26854"/>
    <m/>
    <n v="8.0000000000000002E-3"/>
    <s v="Descarte"/>
  </r>
  <r>
    <m/>
    <x v="134"/>
    <s v="FRENTE"/>
    <n v="1029"/>
    <x v="1028"/>
    <x v="2"/>
    <x v="107"/>
    <n v="5.6"/>
    <n v="7.1000000000000004E-3"/>
    <n v="7.1000000000000004E-3"/>
    <n v="26854"/>
    <m/>
    <n v="8.0000000000000002E-3"/>
    <s v="Reserva"/>
  </r>
  <r>
    <m/>
    <x v="132"/>
    <s v="FRENTE"/>
    <n v="1030"/>
    <x v="1029"/>
    <x v="2"/>
    <x v="107"/>
    <n v="5.6"/>
    <n v="4.4000000000000003E-3"/>
    <n v="4.4000000000000003E-3"/>
    <n v="26854"/>
    <m/>
    <n v="8.0000000000000002E-3"/>
    <s v="Descarte"/>
  </r>
  <r>
    <m/>
    <x v="135"/>
    <s v="FRENTE"/>
    <n v="1031"/>
    <x v="1030"/>
    <x v="2"/>
    <x v="107"/>
    <n v="5.6"/>
    <n v="1.1599999999999999E-2"/>
    <n v="1.1599999999999999E-2"/>
    <n v="26854"/>
    <m/>
    <n v="0.01"/>
    <s v="C"/>
  </r>
  <r>
    <m/>
    <x v="115"/>
    <s v="CH"/>
    <n v="1032"/>
    <x v="1031"/>
    <x v="2"/>
    <x v="107"/>
    <n v="5.6"/>
    <n v="3.3300000000000003E-2"/>
    <n v="3.3300000000000003E-2"/>
    <n v="26854"/>
    <m/>
    <n v="0.02"/>
    <s v="L"/>
  </r>
  <r>
    <m/>
    <x v="115"/>
    <s v="CH"/>
    <n v="1032"/>
    <x v="1031"/>
    <x v="2"/>
    <x v="107"/>
    <n v="5.6"/>
    <n v="1.7299999999999999E-2"/>
    <n v="1.7299999999999999E-2"/>
    <n v="26854"/>
    <m/>
    <n v="0.02"/>
    <s v="F"/>
  </r>
  <r>
    <m/>
    <x v="115"/>
    <s v="CH"/>
    <n v="1032"/>
    <x v="1031"/>
    <x v="2"/>
    <x v="107"/>
    <n v="5.6"/>
    <n v="2.6100000000000002E-2"/>
    <n v="2.6100000000000002E-2"/>
    <n v="26854"/>
    <m/>
    <n v="0.02"/>
    <s v="K"/>
  </r>
  <r>
    <m/>
    <x v="115"/>
    <s v="CH"/>
    <n v="1032"/>
    <x v="1031"/>
    <x v="2"/>
    <x v="107"/>
    <n v="5.6"/>
    <n v="2.9000000000000001E-2"/>
    <n v="2.9000000000000001E-2"/>
    <n v="26854"/>
    <m/>
    <n v="0.02"/>
    <s v="L"/>
  </r>
  <r>
    <m/>
    <x v="133"/>
    <s v="REC"/>
    <n v="1033"/>
    <x v="1032"/>
    <x v="2"/>
    <x v="107"/>
    <n v="5.6"/>
    <n v="2.4400000000000002E-2"/>
    <n v="2.4400000000000002E-2"/>
    <n v="26854"/>
    <m/>
    <n v="1.6E-2"/>
    <s v="J"/>
  </r>
  <r>
    <m/>
    <x v="133"/>
    <s v="REC"/>
    <n v="1033"/>
    <x v="1032"/>
    <x v="2"/>
    <x v="107"/>
    <n v="5.6"/>
    <n v="9.1000000000000004E-3"/>
    <n v="9.1000000000000004E-3"/>
    <n v="26854"/>
    <m/>
    <n v="1.6E-2"/>
    <s v="B"/>
  </r>
  <r>
    <m/>
    <x v="132"/>
    <s v="FRENTE"/>
    <n v="1034"/>
    <x v="1033"/>
    <x v="3"/>
    <x v="107"/>
    <n v="5.6"/>
    <n v="1.0699999999999999E-2"/>
    <n v="1.0699999999999999E-2"/>
    <n v="26855"/>
    <m/>
    <m/>
    <s v="C"/>
  </r>
  <r>
    <m/>
    <x v="135"/>
    <s v="FRENTE"/>
    <n v="1035"/>
    <x v="1034"/>
    <x v="3"/>
    <x v="107"/>
    <n v="5.6"/>
    <n v="2.07E-2"/>
    <n v="2.07E-2"/>
    <n v="26855"/>
    <m/>
    <m/>
    <s v="H"/>
  </r>
  <r>
    <m/>
    <x v="135"/>
    <s v="FRENTE"/>
    <n v="1035"/>
    <x v="1034"/>
    <x v="3"/>
    <x v="107"/>
    <n v="5.6"/>
    <n v="8.5000000000000006E-3"/>
    <n v="8.5000000000000006E-3"/>
    <n v="26855"/>
    <m/>
    <m/>
    <s v="A"/>
  </r>
  <r>
    <m/>
    <x v="135"/>
    <s v="FRENTE"/>
    <n v="1035"/>
    <x v="1034"/>
    <x v="3"/>
    <x v="107"/>
    <n v="5.6"/>
    <n v="1.3100000000000001E-2"/>
    <n v="1.3100000000000001E-2"/>
    <n v="26855"/>
    <m/>
    <m/>
    <s v="D"/>
  </r>
  <r>
    <m/>
    <x v="135"/>
    <s v="FRENTE"/>
    <n v="1035"/>
    <x v="1034"/>
    <x v="3"/>
    <x v="107"/>
    <n v="5.6"/>
    <n v="9.5999999999999992E-3"/>
    <n v="9.5999999999999992E-3"/>
    <n v="26855"/>
    <m/>
    <m/>
    <s v="B"/>
  </r>
  <r>
    <m/>
    <x v="135"/>
    <s v="FRENTE"/>
    <n v="1035"/>
    <x v="1034"/>
    <x v="3"/>
    <x v="107"/>
    <n v="5.6"/>
    <n v="1.21E-2"/>
    <n v="1.21E-2"/>
    <n v="26855"/>
    <m/>
    <m/>
    <s v="D"/>
  </r>
  <r>
    <m/>
    <x v="69"/>
    <s v="REC"/>
    <n v="1036"/>
    <x v="1035"/>
    <x v="3"/>
    <x v="107"/>
    <n v="5.6"/>
    <n v="1.14E-2"/>
    <n v="1.14E-2"/>
    <n v="26856"/>
    <m/>
    <m/>
    <s v="C"/>
  </r>
  <r>
    <m/>
    <x v="69"/>
    <s v="REC"/>
    <n v="1036"/>
    <x v="1035"/>
    <x v="3"/>
    <x v="107"/>
    <n v="5.6"/>
    <n v="9.7000000000000003E-3"/>
    <n v="9.7000000000000003E-3"/>
    <n v="26856"/>
    <m/>
    <m/>
    <s v="B"/>
  </r>
  <r>
    <m/>
    <x v="69"/>
    <s v="REC"/>
    <n v="1036"/>
    <x v="1035"/>
    <x v="3"/>
    <x v="107"/>
    <n v="5.6"/>
    <n v="8.0999999999999996E-3"/>
    <n v="8.0999999999999996E-3"/>
    <n v="26856"/>
    <m/>
    <m/>
    <s v="A"/>
  </r>
  <r>
    <m/>
    <x v="69"/>
    <s v="REC"/>
    <n v="1036"/>
    <x v="1035"/>
    <x v="3"/>
    <x v="107"/>
    <n v="5.6"/>
    <n v="1.61E-2"/>
    <n v="1.61E-2"/>
    <n v="26856"/>
    <m/>
    <m/>
    <s v="F"/>
  </r>
  <r>
    <m/>
    <x v="69"/>
    <s v="REC"/>
    <n v="1036"/>
    <x v="1035"/>
    <x v="3"/>
    <x v="107"/>
    <n v="5.6"/>
    <n v="1.4E-2"/>
    <n v="1.4E-2"/>
    <n v="26856"/>
    <m/>
    <m/>
    <s v="E"/>
  </r>
  <r>
    <m/>
    <x v="69"/>
    <s v="REC"/>
    <n v="1036"/>
    <x v="1035"/>
    <x v="3"/>
    <x v="107"/>
    <n v="5.6"/>
    <n v="1.9400000000000001E-2"/>
    <n v="1.9400000000000001E-2"/>
    <n v="26856"/>
    <m/>
    <m/>
    <s v="H"/>
  </r>
  <r>
    <m/>
    <x v="132"/>
    <s v="FRENTE"/>
    <n v="1037"/>
    <x v="1036"/>
    <x v="4"/>
    <x v="107"/>
    <n v="5.6"/>
    <n v="6.4000000000000003E-3"/>
    <n v="6.4000000000000003E-3"/>
    <n v="26867"/>
    <m/>
    <n v="7.0000000000000001E-3"/>
    <s v="Reserva"/>
  </r>
  <r>
    <m/>
    <x v="132"/>
    <s v="FRENTE"/>
    <n v="1037"/>
    <x v="1036"/>
    <x v="4"/>
    <x v="107"/>
    <n v="5.6"/>
    <n v="1.67E-2"/>
    <n v="1.67E-2"/>
    <n v="26867"/>
    <m/>
    <n v="7.0000000000000001E-3"/>
    <s v="F"/>
  </r>
  <r>
    <m/>
    <x v="132"/>
    <s v="FRENTE"/>
    <n v="1037"/>
    <x v="1036"/>
    <x v="4"/>
    <x v="107"/>
    <n v="5.6"/>
    <n v="3.3999999999999998E-3"/>
    <n v="3.3999999999999998E-3"/>
    <n v="26867"/>
    <m/>
    <n v="7.0000000000000001E-3"/>
    <s v="Descarte"/>
  </r>
  <r>
    <m/>
    <x v="132"/>
    <s v="FRENTE"/>
    <n v="1038"/>
    <x v="1037"/>
    <x v="4"/>
    <x v="107"/>
    <n v="5.6"/>
    <n v="7.1000000000000004E-3"/>
    <n v="7.1000000000000004E-3"/>
    <n v="26867"/>
    <m/>
    <n v="7.0000000000000001E-3"/>
    <s v="Reserva"/>
  </r>
  <r>
    <m/>
    <x v="132"/>
    <s v="FRENTE"/>
    <n v="1038"/>
    <x v="1037"/>
    <x v="4"/>
    <x v="107"/>
    <n v="5.6"/>
    <n v="7.0000000000000001E-3"/>
    <n v="7.0000000000000001E-3"/>
    <n v="26867"/>
    <m/>
    <n v="7.0000000000000001E-3"/>
    <s v="Reserva"/>
  </r>
  <r>
    <m/>
    <x v="21"/>
    <s v="Rp"/>
    <n v="1039"/>
    <x v="1038"/>
    <x v="4"/>
    <x v="107"/>
    <n v="5.6"/>
    <n v="1.0699999999999999E-2"/>
    <n v="1.0699999999999999E-2"/>
    <n v="26867"/>
    <m/>
    <n v="1.4E-2"/>
    <s v="C"/>
  </r>
  <r>
    <m/>
    <x v="115"/>
    <s v="CH"/>
    <n v="1040"/>
    <x v="1039"/>
    <x v="4"/>
    <x v="107"/>
    <n v="5.6"/>
    <n v="3.1399999999999997E-2"/>
    <n v="3.1399999999999997E-2"/>
    <n v="26868"/>
    <n v="3.1399999999999997E-2"/>
    <n v="1.7999999999999999E-2"/>
    <s v="L"/>
  </r>
  <r>
    <m/>
    <x v="115"/>
    <s v="CH"/>
    <n v="1040"/>
    <x v="1039"/>
    <x v="4"/>
    <x v="107"/>
    <n v="5.6"/>
    <n v="5.5100000000000003E-2"/>
    <n v="3.6999999999999998E-2"/>
    <n v="26868"/>
    <n v="5.5100000000000003E-2"/>
    <n v="1.7999999999999999E-2"/>
    <s v="L"/>
  </r>
  <r>
    <m/>
    <x v="115"/>
    <s v="CH"/>
    <n v="1040"/>
    <x v="1039"/>
    <x v="4"/>
    <x v="107"/>
    <n v="5.6"/>
    <n v="3.2899999999999999E-2"/>
    <n v="3.2899999999999999E-2"/>
    <n v="26868"/>
    <n v="3.2899999999999999E-2"/>
    <n v="1.7999999999999999E-2"/>
    <s v="L"/>
  </r>
  <r>
    <m/>
    <x v="133"/>
    <s v="REC"/>
    <n v="1041"/>
    <x v="1040"/>
    <x v="4"/>
    <x v="107"/>
    <n v="5.6"/>
    <n v="7.7999999999999996E-3"/>
    <n v="7.7999999999999996E-3"/>
    <n v="26868"/>
    <m/>
    <n v="0.01"/>
    <s v="A"/>
  </r>
  <r>
    <m/>
    <x v="133"/>
    <s v="REC"/>
    <n v="1041"/>
    <x v="1040"/>
    <x v="4"/>
    <x v="107"/>
    <n v="5.6"/>
    <n v="1.0500000000000001E-2"/>
    <n v="1.0500000000000001E-2"/>
    <n v="26868"/>
    <m/>
    <n v="0.01"/>
    <s v="C"/>
  </r>
  <r>
    <m/>
    <x v="133"/>
    <s v="REC"/>
    <n v="1041"/>
    <x v="1040"/>
    <x v="4"/>
    <x v="107"/>
    <n v="5.6"/>
    <n v="1.11E-2"/>
    <n v="1.11E-2"/>
    <n v="26868"/>
    <m/>
    <n v="0.01"/>
    <s v="C"/>
  </r>
  <r>
    <m/>
    <x v="21"/>
    <s v="Rp"/>
    <n v="1042"/>
    <x v="1041"/>
    <x v="5"/>
    <x v="107"/>
    <n v="5.6"/>
    <n v="1.5900000000000001E-2"/>
    <n v="1.5900000000000001E-2"/>
    <n v="26869"/>
    <m/>
    <n v="1.4E-2"/>
    <s v="F"/>
  </r>
  <r>
    <m/>
    <x v="133"/>
    <s v="REC"/>
    <n v="1043"/>
    <x v="1042"/>
    <x v="5"/>
    <x v="107"/>
    <n v="5.6"/>
    <n v="1.35E-2"/>
    <n v="1.35E-2"/>
    <n v="26869"/>
    <m/>
    <n v="1.2E-2"/>
    <s v="E"/>
  </r>
  <r>
    <m/>
    <x v="133"/>
    <s v="REC"/>
    <n v="1043"/>
    <x v="1042"/>
    <x v="5"/>
    <x v="107"/>
    <n v="5.6"/>
    <n v="1.4800000000000001E-2"/>
    <n v="1.4800000000000001E-2"/>
    <n v="26869"/>
    <m/>
    <n v="1.2E-2"/>
    <s v="E"/>
  </r>
  <r>
    <m/>
    <x v="133"/>
    <s v="REC"/>
    <n v="1043"/>
    <x v="1042"/>
    <x v="5"/>
    <x v="107"/>
    <n v="5.6"/>
    <n v="7.4000000000000003E-3"/>
    <n v="7.4000000000000003E-3"/>
    <n v="26869"/>
    <m/>
    <n v="1.2E-2"/>
    <s v="Reserva"/>
  </r>
  <r>
    <m/>
    <x v="133"/>
    <s v="REC"/>
    <n v="1043"/>
    <x v="1042"/>
    <x v="5"/>
    <x v="107"/>
    <n v="5.6"/>
    <n v="7.6E-3"/>
    <n v="7.6E-3"/>
    <n v="26869"/>
    <m/>
    <n v="1.2E-2"/>
    <s v="A"/>
  </r>
  <r>
    <m/>
    <x v="133"/>
    <s v="REC"/>
    <n v="1044"/>
    <x v="1043"/>
    <x v="5"/>
    <x v="107"/>
    <n v="5.6"/>
    <n v="1.6E-2"/>
    <n v="1.6E-2"/>
    <n v="26869"/>
    <m/>
    <n v="1.0999999999999999E-2"/>
    <s v="F"/>
  </r>
  <r>
    <m/>
    <x v="133"/>
    <s v="REC"/>
    <n v="1044"/>
    <x v="1043"/>
    <x v="5"/>
    <x v="107"/>
    <n v="5.6"/>
    <n v="4.8999999999999998E-3"/>
    <n v="4.8999999999999998E-3"/>
    <n v="26869"/>
    <m/>
    <n v="1.0999999999999999E-2"/>
    <s v="Descarte"/>
  </r>
  <r>
    <m/>
    <x v="133"/>
    <s v="REC"/>
    <n v="1044"/>
    <x v="1043"/>
    <x v="5"/>
    <x v="107"/>
    <n v="5.6"/>
    <n v="7.0000000000000001E-3"/>
    <n v="7.0000000000000001E-3"/>
    <n v="26869"/>
    <m/>
    <n v="1.0999999999999999E-2"/>
    <s v="Reserva"/>
  </r>
  <r>
    <m/>
    <x v="137"/>
    <s v="DQ"/>
    <n v="1045"/>
    <x v="1044"/>
    <x v="5"/>
    <x v="107"/>
    <n v="5.6"/>
    <n v="3.5900000000000001E-2"/>
    <n v="3.5900000000000001E-2"/>
    <n v="26870"/>
    <n v="0.03"/>
    <n v="1.0999999999999999E-2"/>
    <s v="L"/>
  </r>
  <r>
    <m/>
    <x v="137"/>
    <s v="DQ"/>
    <n v="1045"/>
    <x v="1044"/>
    <x v="5"/>
    <x v="107"/>
    <n v="5.6"/>
    <n v="1.2999999999999999E-2"/>
    <n v="1.2999999999999999E-2"/>
    <n v="26870"/>
    <n v="1.2999999999999999E-2"/>
    <n v="1.0999999999999999E-2"/>
    <s v="D"/>
  </r>
  <r>
    <m/>
    <x v="132"/>
    <s v="FRENTE"/>
    <n v="1046"/>
    <x v="1045"/>
    <x v="4"/>
    <x v="108"/>
    <n v="5.6"/>
    <n v="4.7000000000000002E-3"/>
    <n v="4.7000000000000002E-3"/>
    <n v="26863"/>
    <m/>
    <n v="7.0000000000000001E-3"/>
    <s v="Descarte"/>
  </r>
  <r>
    <m/>
    <x v="132"/>
    <s v="FRENTE"/>
    <n v="1046"/>
    <x v="1045"/>
    <x v="4"/>
    <x v="108"/>
    <n v="5.6"/>
    <n v="5.1000000000000004E-3"/>
    <n v="5.1000000000000004E-3"/>
    <n v="26863"/>
    <m/>
    <n v="7.0000000000000001E-3"/>
    <s v="Descarte"/>
  </r>
  <r>
    <m/>
    <x v="133"/>
    <s v="REC"/>
    <n v="1047"/>
    <x v="1046"/>
    <x v="4"/>
    <x v="108"/>
    <n v="5.6"/>
    <n v="1.2800000000000001E-2"/>
    <n v="1.2800000000000001E-2"/>
    <n v="26863"/>
    <m/>
    <n v="8.0000000000000002E-3"/>
    <s v="D"/>
  </r>
  <r>
    <m/>
    <x v="133"/>
    <s v="REC"/>
    <n v="1047"/>
    <x v="1046"/>
    <x v="4"/>
    <x v="108"/>
    <n v="5.6"/>
    <n v="6.0000000000000001E-3"/>
    <n v="6.0000000000000001E-3"/>
    <n v="26863"/>
    <m/>
    <n v="8.0000000000000002E-3"/>
    <s v="Reserva"/>
  </r>
  <r>
    <m/>
    <x v="133"/>
    <s v="REC"/>
    <n v="1047"/>
    <x v="1046"/>
    <x v="4"/>
    <x v="108"/>
    <n v="5.6"/>
    <n v="6.1000000000000004E-3"/>
    <n v="6.1000000000000004E-3"/>
    <n v="26863"/>
    <m/>
    <n v="8.0000000000000002E-3"/>
    <s v="Reserva"/>
  </r>
  <r>
    <m/>
    <x v="135"/>
    <s v="FRENTE"/>
    <n v="1048"/>
    <x v="1047"/>
    <x v="4"/>
    <x v="108"/>
    <n v="5.6"/>
    <n v="8.3999999999999995E-3"/>
    <n v="8.3999999999999995E-3"/>
    <n v="26863"/>
    <m/>
    <n v="0.01"/>
    <s v="A"/>
  </r>
  <r>
    <m/>
    <x v="135"/>
    <s v="FRENTE"/>
    <n v="1048"/>
    <x v="1047"/>
    <x v="4"/>
    <x v="108"/>
    <n v="5.6"/>
    <n v="1.38E-2"/>
    <n v="1.38E-2"/>
    <n v="26863"/>
    <m/>
    <n v="0.01"/>
    <s v="E"/>
  </r>
  <r>
    <m/>
    <x v="135"/>
    <s v="FRENTE"/>
    <n v="1048"/>
    <x v="1047"/>
    <x v="4"/>
    <x v="108"/>
    <n v="5.6"/>
    <n v="9.7000000000000003E-3"/>
    <n v="9.7000000000000003E-3"/>
    <n v="26863"/>
    <m/>
    <n v="0.01"/>
    <s v="B"/>
  </r>
  <r>
    <m/>
    <x v="21"/>
    <s v="Rp"/>
    <n v="1049"/>
    <x v="1048"/>
    <x v="5"/>
    <x v="108"/>
    <n v="5.6"/>
    <n v="2.0299999999999999E-2"/>
    <n v="2.0299999999999999E-2"/>
    <n v="26864"/>
    <m/>
    <n v="1.4999999999999999E-2"/>
    <s v="H"/>
  </r>
  <r>
    <m/>
    <x v="115"/>
    <s v="CH"/>
    <n v="1050"/>
    <x v="1049"/>
    <x v="5"/>
    <x v="108"/>
    <n v="5.6"/>
    <n v="2.1999999999999999E-2"/>
    <n v="2.1999999999999999E-2"/>
    <n v="26864"/>
    <m/>
    <n v="1.4E-2"/>
    <s v="I"/>
  </r>
  <r>
    <m/>
    <x v="115"/>
    <s v="CH"/>
    <n v="1050"/>
    <x v="1049"/>
    <x v="5"/>
    <x v="108"/>
    <n v="5.6"/>
    <n v="2.0500000000000001E-2"/>
    <n v="2.0500000000000001E-2"/>
    <n v="26864"/>
    <m/>
    <n v="1.4E-2"/>
    <s v="H"/>
  </r>
  <r>
    <m/>
    <x v="133"/>
    <s v="REC"/>
    <n v="1051"/>
    <x v="1050"/>
    <x v="5"/>
    <x v="108"/>
    <n v="5.6"/>
    <n v="8.3000000000000001E-3"/>
    <n v="8.3000000000000001E-3"/>
    <n v="26865"/>
    <m/>
    <n v="1.4E-2"/>
    <s v="A"/>
  </r>
  <r>
    <m/>
    <x v="133"/>
    <s v="REC"/>
    <n v="1051"/>
    <x v="1050"/>
    <x v="5"/>
    <x v="108"/>
    <n v="5.6"/>
    <n v="4.4999999999999997E-3"/>
    <n v="4.4999999999999997E-3"/>
    <n v="26865"/>
    <m/>
    <n v="1.4E-2"/>
    <s v="Descarte"/>
  </r>
  <r>
    <m/>
    <x v="133"/>
    <s v="REC"/>
    <n v="1051"/>
    <x v="1050"/>
    <x v="5"/>
    <x v="108"/>
    <n v="5.6"/>
    <n v="9.9000000000000008E-3"/>
    <n v="9.9000000000000008E-3"/>
    <n v="26865"/>
    <m/>
    <n v="1.4E-2"/>
    <s v="B"/>
  </r>
  <r>
    <m/>
    <x v="133"/>
    <s v="REC"/>
    <n v="1051"/>
    <x v="1050"/>
    <x v="5"/>
    <x v="108"/>
    <n v="5.6"/>
    <n v="1.47E-2"/>
    <n v="1.47E-2"/>
    <n v="26865"/>
    <m/>
    <n v="1.4E-2"/>
    <s v="E"/>
  </r>
  <r>
    <m/>
    <x v="133"/>
    <s v="REC"/>
    <n v="1052"/>
    <x v="1051"/>
    <x v="5"/>
    <x v="108"/>
    <n v="5.6"/>
    <n v="6.7999999999999996E-3"/>
    <n v="6.7999999999999996E-3"/>
    <n v="26865"/>
    <m/>
    <n v="1.4E-2"/>
    <s v="Reserva"/>
  </r>
  <r>
    <m/>
    <x v="133"/>
    <s v="REC"/>
    <n v="1052"/>
    <x v="1051"/>
    <x v="5"/>
    <x v="108"/>
    <n v="5.6"/>
    <n v="1.38E-2"/>
    <n v="1.38E-2"/>
    <n v="26865"/>
    <m/>
    <n v="1.4E-2"/>
    <s v="E"/>
  </r>
  <r>
    <m/>
    <x v="133"/>
    <s v="REC"/>
    <n v="1052"/>
    <x v="1051"/>
    <x v="5"/>
    <x v="108"/>
    <n v="5.6"/>
    <n v="8.0999999999999996E-3"/>
    <n v="8.0999999999999996E-3"/>
    <n v="26865"/>
    <m/>
    <n v="1.4E-2"/>
    <s v="A"/>
  </r>
  <r>
    <m/>
    <x v="135"/>
    <s v="FRENTE"/>
    <n v="1053"/>
    <x v="1052"/>
    <x v="5"/>
    <x v="108"/>
    <n v="5.6"/>
    <n v="5.7999999999999996E-3"/>
    <n v="5.7999999999999996E-3"/>
    <n v="26866"/>
    <m/>
    <n v="1.2999999999999999E-2"/>
    <s v="Descarte"/>
  </r>
  <r>
    <m/>
    <x v="135"/>
    <s v="FRENTE"/>
    <n v="1053"/>
    <x v="1052"/>
    <x v="5"/>
    <x v="108"/>
    <n v="5.6"/>
    <n v="1.6199999999999999E-2"/>
    <n v="1.6199999999999999E-2"/>
    <n v="26866"/>
    <m/>
    <n v="1.2999999999999999E-2"/>
    <s v="F"/>
  </r>
  <r>
    <m/>
    <x v="135"/>
    <s v="FRENTE"/>
    <n v="1053"/>
    <x v="1052"/>
    <x v="5"/>
    <x v="108"/>
    <n v="5.6"/>
    <n v="1.3599999999999999E-2"/>
    <n v="1.3599999999999999E-2"/>
    <n v="26866"/>
    <m/>
    <n v="1.2999999999999999E-2"/>
    <s v="E"/>
  </r>
  <r>
    <m/>
    <x v="135"/>
    <s v="FRENTE"/>
    <n v="1053"/>
    <x v="1052"/>
    <x v="5"/>
    <x v="108"/>
    <n v="5.6"/>
    <n v="1.09E-2"/>
    <n v="1.09E-2"/>
    <n v="26866"/>
    <m/>
    <n v="1.2999999999999999E-2"/>
    <s v="C"/>
  </r>
  <r>
    <m/>
    <x v="135"/>
    <s v="FRENTE"/>
    <n v="1054"/>
    <x v="1053"/>
    <x v="2"/>
    <x v="109"/>
    <n v="5.6"/>
    <n v="1.2500000000000001E-2"/>
    <n v="1.2500000000000001E-2"/>
    <n v="26871"/>
    <m/>
    <m/>
    <s v="D"/>
  </r>
  <r>
    <m/>
    <x v="135"/>
    <s v="FRENTE"/>
    <n v="1054"/>
    <x v="1053"/>
    <x v="2"/>
    <x v="109"/>
    <n v="5.6"/>
    <n v="1.0999999999999999E-2"/>
    <n v="1.0999999999999999E-2"/>
    <n v="26871"/>
    <m/>
    <m/>
    <s v="C"/>
  </r>
  <r>
    <m/>
    <x v="135"/>
    <s v="FRENTE"/>
    <n v="1054"/>
    <x v="1053"/>
    <x v="2"/>
    <x v="109"/>
    <n v="5.6"/>
    <n v="1.3899999999999999E-2"/>
    <n v="1.3899999999999999E-2"/>
    <n v="26871"/>
    <m/>
    <m/>
    <s v="E"/>
  </r>
  <r>
    <m/>
    <x v="135"/>
    <s v="FRENTE"/>
    <n v="1054"/>
    <x v="1053"/>
    <x v="2"/>
    <x v="109"/>
    <n v="5.6"/>
    <n v="1.0999999999999999E-2"/>
    <n v="1.0999999999999999E-2"/>
    <n v="26871"/>
    <m/>
    <m/>
    <s v="C"/>
  </r>
  <r>
    <m/>
    <x v="135"/>
    <s v="FRENTE"/>
    <n v="1054"/>
    <x v="1053"/>
    <x v="2"/>
    <x v="109"/>
    <n v="5.6"/>
    <n v="1.9E-2"/>
    <n v="1.9E-2"/>
    <n v="26871"/>
    <m/>
    <m/>
    <s v="H"/>
  </r>
  <r>
    <m/>
    <x v="135"/>
    <s v="FRENTE"/>
    <n v="1054"/>
    <x v="1053"/>
    <x v="2"/>
    <x v="109"/>
    <n v="5.6"/>
    <n v="1.66E-2"/>
    <n v="1.66E-2"/>
    <n v="26871"/>
    <m/>
    <m/>
    <s v="F"/>
  </r>
  <r>
    <m/>
    <x v="135"/>
    <s v="FRENTE"/>
    <n v="1054"/>
    <x v="1053"/>
    <x v="2"/>
    <x v="109"/>
    <n v="5.6"/>
    <n v="1.21E-2"/>
    <n v="1.21E-2"/>
    <n v="26871"/>
    <m/>
    <m/>
    <s v="D"/>
  </r>
  <r>
    <m/>
    <x v="132"/>
    <s v="FRENTE"/>
    <n v="1055"/>
    <x v="1054"/>
    <x v="2"/>
    <x v="109"/>
    <n v="5.6"/>
    <n v="1.06E-2"/>
    <n v="1.06E-2"/>
    <n v="26872"/>
    <m/>
    <m/>
    <s v="C"/>
  </r>
  <r>
    <m/>
    <x v="132"/>
    <s v="FRENTE"/>
    <n v="1055"/>
    <x v="1054"/>
    <x v="2"/>
    <x v="109"/>
    <n v="5.6"/>
    <n v="6.1000000000000004E-3"/>
    <n v="6.1000000000000004E-3"/>
    <n v="26872"/>
    <m/>
    <m/>
    <s v="Reserva"/>
  </r>
  <r>
    <m/>
    <x v="132"/>
    <s v="FRENTE"/>
    <n v="1055"/>
    <x v="1054"/>
    <x v="2"/>
    <x v="109"/>
    <n v="5.6"/>
    <n v="1.43E-2"/>
    <n v="1.43E-2"/>
    <n v="26872"/>
    <m/>
    <m/>
    <s v="E"/>
  </r>
  <r>
    <m/>
    <x v="115"/>
    <s v="CH"/>
    <n v="1056"/>
    <x v="1055"/>
    <x v="2"/>
    <x v="109"/>
    <n v="5.6"/>
    <n v="1.8599999999999998E-2"/>
    <n v="1.8599999999999998E-2"/>
    <n v="26872"/>
    <m/>
    <m/>
    <s v="G"/>
  </r>
  <r>
    <m/>
    <x v="115"/>
    <s v="CH"/>
    <n v="1056"/>
    <x v="1055"/>
    <x v="2"/>
    <x v="109"/>
    <n v="5.6"/>
    <n v="1.5299999999999999E-2"/>
    <n v="1.5299999999999999E-2"/>
    <n v="26872"/>
    <m/>
    <m/>
    <s v="F"/>
  </r>
  <r>
    <m/>
    <x v="135"/>
    <s v="FRENTE"/>
    <n v="1057"/>
    <x v="1056"/>
    <x v="3"/>
    <x v="109"/>
    <n v="5.6"/>
    <n v="1.8499999999999999E-2"/>
    <n v="1.8499999999999999E-2"/>
    <n v="26873"/>
    <m/>
    <m/>
    <s v="G"/>
  </r>
  <r>
    <m/>
    <x v="135"/>
    <s v="FRENTE"/>
    <n v="1057"/>
    <x v="1056"/>
    <x v="3"/>
    <x v="109"/>
    <n v="5.6"/>
    <n v="1.35E-2"/>
    <n v="1.35E-2"/>
    <n v="26873"/>
    <m/>
    <m/>
    <s v="E"/>
  </r>
  <r>
    <m/>
    <x v="135"/>
    <s v="FRENTE"/>
    <n v="1057"/>
    <x v="1056"/>
    <x v="3"/>
    <x v="109"/>
    <n v="5.6"/>
    <n v="1.5599999999999999E-2"/>
    <n v="1.5599999999999999E-2"/>
    <n v="26873"/>
    <m/>
    <m/>
    <s v="F"/>
  </r>
  <r>
    <m/>
    <x v="135"/>
    <s v="FRENTE"/>
    <n v="1057"/>
    <x v="1056"/>
    <x v="3"/>
    <x v="109"/>
    <n v="5.6"/>
    <n v="1.5100000000000001E-2"/>
    <n v="1.5100000000000001E-2"/>
    <n v="26873"/>
    <m/>
    <m/>
    <s v="F"/>
  </r>
  <r>
    <m/>
    <x v="135"/>
    <s v="FRENTE"/>
    <n v="1057"/>
    <x v="1056"/>
    <x v="3"/>
    <x v="109"/>
    <n v="5.6"/>
    <n v="6.7000000000000002E-3"/>
    <n v="6.7000000000000002E-3"/>
    <n v="26873"/>
    <m/>
    <m/>
    <s v="Reserva"/>
  </r>
  <r>
    <m/>
    <x v="135"/>
    <s v="FRENTE"/>
    <n v="1057"/>
    <x v="1056"/>
    <x v="3"/>
    <x v="109"/>
    <n v="5.6"/>
    <n v="1.32E-2"/>
    <n v="1.32E-2"/>
    <n v="26873"/>
    <m/>
    <m/>
    <s v="D"/>
  </r>
  <r>
    <m/>
    <x v="135"/>
    <s v="FRENTE"/>
    <n v="1057"/>
    <x v="1056"/>
    <x v="3"/>
    <x v="109"/>
    <n v="5.6"/>
    <n v="5.3E-3"/>
    <n v="5.3E-3"/>
    <n v="26873"/>
    <m/>
    <m/>
    <s v="Descarte"/>
  </r>
  <r>
    <m/>
    <x v="132"/>
    <s v="FRENTE"/>
    <n v="1058"/>
    <x v="1057"/>
    <x v="3"/>
    <x v="109"/>
    <n v="5.6"/>
    <n v="1.4E-2"/>
    <n v="1.4E-2"/>
    <n v="26873"/>
    <m/>
    <m/>
    <s v="E"/>
  </r>
  <r>
    <m/>
    <x v="132"/>
    <s v="FRENTE"/>
    <n v="1059"/>
    <x v="1058"/>
    <x v="4"/>
    <x v="109"/>
    <n v="5.6"/>
    <n v="7.4999999999999997E-3"/>
    <n v="7.4999999999999997E-3"/>
    <n v="26879"/>
    <m/>
    <m/>
    <s v="A"/>
  </r>
  <r>
    <m/>
    <x v="132"/>
    <s v="FRENTE"/>
    <n v="1059"/>
    <x v="1058"/>
    <x v="4"/>
    <x v="109"/>
    <n v="5.6"/>
    <n v="7.0000000000000001E-3"/>
    <n v="7.0000000000000001E-3"/>
    <n v="26879"/>
    <m/>
    <m/>
    <s v="Reserva"/>
  </r>
  <r>
    <m/>
    <x v="132"/>
    <s v="FRENTE"/>
    <n v="1059"/>
    <x v="1058"/>
    <x v="4"/>
    <x v="109"/>
    <n v="5.6"/>
    <n v="7.1000000000000004E-3"/>
    <n v="7.1000000000000004E-3"/>
    <n v="26879"/>
    <m/>
    <m/>
    <s v="Reserva"/>
  </r>
  <r>
    <m/>
    <x v="21"/>
    <s v="Rp"/>
    <n v="1060"/>
    <x v="1059"/>
    <x v="4"/>
    <x v="109"/>
    <n v="5.6"/>
    <n v="1.4E-2"/>
    <n v="1.4E-2"/>
    <n v="26879"/>
    <m/>
    <m/>
    <s v="E"/>
  </r>
  <r>
    <m/>
    <x v="21"/>
    <s v="Rp"/>
    <n v="1060"/>
    <x v="1059"/>
    <x v="4"/>
    <x v="109"/>
    <n v="5.6"/>
    <n v="1.23E-2"/>
    <n v="1.23E-2"/>
    <n v="26879"/>
    <m/>
    <m/>
    <s v="D"/>
  </r>
  <r>
    <m/>
    <x v="21"/>
    <s v="Rp"/>
    <n v="1060"/>
    <x v="1059"/>
    <x v="4"/>
    <x v="109"/>
    <n v="5.6"/>
    <n v="1.7100000000000001E-2"/>
    <n v="1.7100000000000001E-2"/>
    <n v="26879"/>
    <m/>
    <m/>
    <s v="F"/>
  </r>
  <r>
    <m/>
    <x v="21"/>
    <s v="Rp"/>
    <n v="1060"/>
    <x v="1059"/>
    <x v="4"/>
    <x v="109"/>
    <n v="5.6"/>
    <n v="7.3000000000000001E-3"/>
    <n v="7.3000000000000001E-3"/>
    <n v="26879"/>
    <m/>
    <m/>
    <s v="Reserva"/>
  </r>
  <r>
    <m/>
    <x v="21"/>
    <s v="Rp"/>
    <n v="1060"/>
    <x v="1059"/>
    <x v="4"/>
    <x v="109"/>
    <n v="5.6"/>
    <n v="8.0000000000000002E-3"/>
    <n v="8.0000000000000002E-3"/>
    <n v="26879"/>
    <m/>
    <m/>
    <s v="A"/>
  </r>
  <r>
    <m/>
    <x v="21"/>
    <s v="Rp"/>
    <n v="1060"/>
    <x v="1059"/>
    <x v="4"/>
    <x v="109"/>
    <n v="5.6"/>
    <n v="7.1999999999999998E-3"/>
    <n v="7.1999999999999998E-3"/>
    <n v="26879"/>
    <m/>
    <m/>
    <s v="Reserva"/>
  </r>
  <r>
    <m/>
    <x v="115"/>
    <s v="CH"/>
    <n v="1061"/>
    <x v="1060"/>
    <x v="4"/>
    <x v="109"/>
    <n v="5.6"/>
    <n v="1.47E-2"/>
    <n v="1.47E-2"/>
    <n v="26879"/>
    <m/>
    <m/>
    <s v="E"/>
  </r>
  <r>
    <m/>
    <x v="115"/>
    <s v="CH"/>
    <n v="1061"/>
    <x v="1060"/>
    <x v="4"/>
    <x v="109"/>
    <n v="5.6"/>
    <n v="1.5100000000000001E-2"/>
    <n v="1.5100000000000001E-2"/>
    <n v="26879"/>
    <m/>
    <m/>
    <s v="F"/>
  </r>
  <r>
    <m/>
    <x v="21"/>
    <s v="Rp"/>
    <n v="1062"/>
    <x v="1061"/>
    <x v="5"/>
    <x v="109"/>
    <n v="5.6"/>
    <n v="4.7000000000000002E-3"/>
    <n v="4.7000000000000002E-3"/>
    <n v="26880"/>
    <m/>
    <m/>
    <s v="Descarte"/>
  </r>
  <r>
    <m/>
    <x v="21"/>
    <s v="Rp"/>
    <n v="1062"/>
    <x v="1061"/>
    <x v="5"/>
    <x v="109"/>
    <n v="5.6"/>
    <n v="4.1999999999999997E-3"/>
    <n v="4.1999999999999997E-3"/>
    <n v="26880"/>
    <m/>
    <m/>
    <s v="Descarte"/>
  </r>
  <r>
    <m/>
    <x v="21"/>
    <s v="Rp"/>
    <n v="1062"/>
    <x v="1061"/>
    <x v="5"/>
    <x v="109"/>
    <n v="5.6"/>
    <n v="3.3E-3"/>
    <n v="3.3E-3"/>
    <n v="26880"/>
    <m/>
    <m/>
    <s v="Descarte"/>
  </r>
  <r>
    <m/>
    <x v="133"/>
    <s v="REC"/>
    <n v="1063"/>
    <x v="1062"/>
    <x v="5"/>
    <x v="109"/>
    <n v="5.6"/>
    <n v="1.8700000000000001E-2"/>
    <n v="1.8700000000000001E-2"/>
    <n v="26880"/>
    <m/>
    <m/>
    <s v="G"/>
  </r>
  <r>
    <m/>
    <x v="133"/>
    <s v="REC"/>
    <n v="1063"/>
    <x v="1062"/>
    <x v="5"/>
    <x v="109"/>
    <n v="5.6"/>
    <n v="1.47E-2"/>
    <n v="1.47E-2"/>
    <n v="26880"/>
    <m/>
    <m/>
    <s v="E"/>
  </r>
  <r>
    <m/>
    <x v="133"/>
    <s v="REC"/>
    <n v="1063"/>
    <x v="1062"/>
    <x v="5"/>
    <x v="109"/>
    <n v="5.6"/>
    <n v="1.3599999999999999E-2"/>
    <n v="1.3599999999999999E-2"/>
    <n v="26880"/>
    <m/>
    <m/>
    <s v="E"/>
  </r>
  <r>
    <m/>
    <x v="133"/>
    <s v="REC"/>
    <n v="1063"/>
    <x v="1062"/>
    <x v="5"/>
    <x v="109"/>
    <n v="5.6"/>
    <n v="1.34E-2"/>
    <n v="1.34E-2"/>
    <n v="26880"/>
    <m/>
    <m/>
    <s v="D"/>
  </r>
  <r>
    <m/>
    <x v="56"/>
    <s v="DQ"/>
    <n v="1064"/>
    <x v="1063"/>
    <x v="5"/>
    <x v="109"/>
    <n v="5.6"/>
    <n v="7.0000000000000001E-3"/>
    <n v="7.0000000000000001E-3"/>
    <n v="26881"/>
    <m/>
    <m/>
    <s v="Reserva"/>
  </r>
  <r>
    <m/>
    <x v="56"/>
    <s v="DQ"/>
    <n v="1064"/>
    <x v="1063"/>
    <x v="5"/>
    <x v="109"/>
    <n v="5.6"/>
    <n v="6.4999999999999997E-3"/>
    <n v="6.4999999999999997E-3"/>
    <n v="26881"/>
    <m/>
    <m/>
    <s v="Reserva"/>
  </r>
  <r>
    <m/>
    <x v="56"/>
    <s v="DQ"/>
    <n v="1064"/>
    <x v="1063"/>
    <x v="5"/>
    <x v="109"/>
    <n v="5.6"/>
    <n v="6.1999999999999998E-3"/>
    <n v="6.1999999999999998E-3"/>
    <n v="26881"/>
    <m/>
    <m/>
    <s v="Reserva"/>
  </r>
  <r>
    <m/>
    <x v="56"/>
    <s v="DQ"/>
    <n v="1064"/>
    <x v="1063"/>
    <x v="5"/>
    <x v="109"/>
    <n v="5.6"/>
    <n v="4.7000000000000002E-3"/>
    <n v="4.7000000000000002E-3"/>
    <n v="26881"/>
    <m/>
    <m/>
    <s v="Descarte"/>
  </r>
  <r>
    <m/>
    <x v="135"/>
    <s v="FRENTE"/>
    <n v="1065"/>
    <x v="1064"/>
    <x v="5"/>
    <x v="109"/>
    <n v="5.6"/>
    <n v="5.0000000000000001E-3"/>
    <n v="5.0000000000000001E-3"/>
    <n v="26881"/>
    <m/>
    <m/>
    <s v="Descarte"/>
  </r>
  <r>
    <m/>
    <x v="98"/>
    <s v="Rp"/>
    <n v="1066"/>
    <x v="1065"/>
    <x v="4"/>
    <x v="110"/>
    <n v="5.6"/>
    <n v="5.8999999999999999E-3"/>
    <n v="5.8999999999999999E-3"/>
    <n v="26876"/>
    <m/>
    <m/>
    <s v="Descarte"/>
  </r>
  <r>
    <m/>
    <x v="98"/>
    <s v="Rp"/>
    <n v="1066"/>
    <x v="1065"/>
    <x v="4"/>
    <x v="110"/>
    <n v="5.6"/>
    <n v="4.5999999999999999E-3"/>
    <n v="4.5999999999999999E-3"/>
    <n v="26876"/>
    <m/>
    <m/>
    <s v="Descarte"/>
  </r>
  <r>
    <m/>
    <x v="98"/>
    <s v="Rp"/>
    <n v="1066"/>
    <x v="1065"/>
    <x v="4"/>
    <x v="110"/>
    <n v="5.6"/>
    <n v="4.4000000000000003E-3"/>
    <n v="4.4000000000000003E-3"/>
    <n v="26876"/>
    <m/>
    <m/>
    <s v="Descarte"/>
  </r>
  <r>
    <m/>
    <x v="98"/>
    <s v="Rp"/>
    <n v="1066"/>
    <x v="1065"/>
    <x v="4"/>
    <x v="110"/>
    <n v="5.6"/>
    <n v="4.4000000000000003E-3"/>
    <n v="4.4000000000000003E-3"/>
    <n v="26876"/>
    <m/>
    <m/>
    <s v="Descarte"/>
  </r>
  <r>
    <m/>
    <x v="132"/>
    <s v="FRENTE"/>
    <n v="1067"/>
    <x v="1066"/>
    <x v="4"/>
    <x v="110"/>
    <n v="5.6"/>
    <n v="4.7999999999999996E-3"/>
    <n v="4.7999999999999996E-3"/>
    <n v="26876"/>
    <m/>
    <m/>
    <s v="Descarte"/>
  </r>
  <r>
    <m/>
    <x v="135"/>
    <s v="FRENTE"/>
    <n v="1068"/>
    <x v="1067"/>
    <x v="4"/>
    <x v="110"/>
    <n v="5.6"/>
    <n v="8.2000000000000007E-3"/>
    <n v="8.2000000000000007E-3"/>
    <n v="26876"/>
    <m/>
    <m/>
    <s v="A"/>
  </r>
  <r>
    <m/>
    <x v="135"/>
    <s v="FRENTE"/>
    <n v="1068"/>
    <x v="1067"/>
    <x v="4"/>
    <x v="110"/>
    <n v="5.6"/>
    <n v="1.54E-2"/>
    <n v="1.54E-2"/>
    <n v="26876"/>
    <m/>
    <m/>
    <s v="F"/>
  </r>
  <r>
    <m/>
    <x v="135"/>
    <s v="FRENTE"/>
    <n v="1068"/>
    <x v="1067"/>
    <x v="4"/>
    <x v="110"/>
    <n v="5.6"/>
    <n v="1.9099999999999999E-2"/>
    <n v="1.9099999999999999E-2"/>
    <n v="26876"/>
    <m/>
    <m/>
    <s v="H"/>
  </r>
  <r>
    <m/>
    <x v="135"/>
    <s v="FRENTE"/>
    <n v="1068"/>
    <x v="1067"/>
    <x v="4"/>
    <x v="110"/>
    <n v="5.6"/>
    <n v="1.1599999999999999E-2"/>
    <n v="1.1599999999999999E-2"/>
    <n v="26876"/>
    <m/>
    <m/>
    <s v="C"/>
  </r>
  <r>
    <m/>
    <x v="135"/>
    <s v="FRENTE"/>
    <n v="1068"/>
    <x v="1067"/>
    <x v="4"/>
    <x v="110"/>
    <n v="5.6"/>
    <n v="8.6999999999999994E-3"/>
    <n v="8.6999999999999994E-3"/>
    <n v="26876"/>
    <m/>
    <m/>
    <s v="A"/>
  </r>
  <r>
    <m/>
    <x v="98"/>
    <s v="Rp"/>
    <n v="1069"/>
    <x v="1068"/>
    <x v="5"/>
    <x v="110"/>
    <n v="5.6"/>
    <n v="7.1999999999999998E-3"/>
    <n v="7.1999999999999998E-3"/>
    <n v="26877"/>
    <m/>
    <m/>
    <s v="Reserva"/>
  </r>
  <r>
    <m/>
    <x v="132"/>
    <s v="FRENTE"/>
    <n v="1070"/>
    <x v="1069"/>
    <x v="5"/>
    <x v="110"/>
    <n v="5.6"/>
    <n v="3.5000000000000001E-3"/>
    <n v="3.5000000000000001E-3"/>
    <n v="26877"/>
    <m/>
    <m/>
    <s v="Descarte"/>
  </r>
  <r>
    <m/>
    <x v="132"/>
    <s v="FRENTE"/>
    <n v="1070"/>
    <x v="1069"/>
    <x v="5"/>
    <x v="110"/>
    <n v="5.6"/>
    <n v="6.3E-3"/>
    <n v="6.3E-3"/>
    <n v="26877"/>
    <m/>
    <m/>
    <s v="Reserva"/>
  </r>
  <r>
    <m/>
    <x v="133"/>
    <s v="REC"/>
    <n v="1071"/>
    <x v="1070"/>
    <x v="5"/>
    <x v="110"/>
    <n v="5.6"/>
    <n v="9.2999999999999992E-3"/>
    <n v="9.2999999999999992E-3"/>
    <n v="26877"/>
    <m/>
    <m/>
    <s v="B"/>
  </r>
  <r>
    <m/>
    <x v="133"/>
    <s v="REC"/>
    <n v="1071"/>
    <x v="1070"/>
    <x v="5"/>
    <x v="110"/>
    <n v="5.6"/>
    <n v="1.46E-2"/>
    <n v="1.46E-2"/>
    <n v="26877"/>
    <m/>
    <m/>
    <s v="E"/>
  </r>
  <r>
    <m/>
    <x v="133"/>
    <s v="REC"/>
    <n v="1072"/>
    <x v="1071"/>
    <x v="5"/>
    <x v="110"/>
    <n v="5.6"/>
    <n v="7.9000000000000008E-3"/>
    <n v="7.9000000000000008E-3"/>
    <n v="26877"/>
    <m/>
    <m/>
    <s v="A"/>
  </r>
  <r>
    <m/>
    <x v="133"/>
    <s v="REC"/>
    <n v="1072"/>
    <x v="1071"/>
    <x v="5"/>
    <x v="110"/>
    <n v="5.6"/>
    <n v="1.66E-2"/>
    <n v="1.66E-2"/>
    <n v="26877"/>
    <m/>
    <m/>
    <s v="F"/>
  </r>
  <r>
    <m/>
    <x v="56"/>
    <s v="DQ"/>
    <n v="1073"/>
    <x v="1072"/>
    <x v="5"/>
    <x v="110"/>
    <n v="5.6"/>
    <n v="1.23E-2"/>
    <n v="1.23E-2"/>
    <n v="26878"/>
    <m/>
    <m/>
    <s v="D"/>
  </r>
  <r>
    <m/>
    <x v="56"/>
    <s v="DQ"/>
    <n v="1073"/>
    <x v="1072"/>
    <x v="5"/>
    <x v="110"/>
    <n v="5.6"/>
    <n v="1.0500000000000001E-2"/>
    <n v="1.0500000000000001E-2"/>
    <n v="26878"/>
    <m/>
    <m/>
    <s v="C"/>
  </r>
  <r>
    <m/>
    <x v="56"/>
    <s v="DQ"/>
    <n v="1073"/>
    <x v="1072"/>
    <x v="5"/>
    <x v="110"/>
    <n v="5.6"/>
    <n v="8.6E-3"/>
    <n v="8.6E-3"/>
    <n v="26878"/>
    <m/>
    <m/>
    <s v="A"/>
  </r>
  <r>
    <m/>
    <x v="135"/>
    <s v="FRENTE"/>
    <n v="1074"/>
    <x v="1073"/>
    <x v="5"/>
    <x v="110"/>
    <n v="5.6"/>
    <n v="9.1999999999999998E-3"/>
    <n v="9.1999999999999998E-3"/>
    <n v="26878"/>
    <m/>
    <m/>
    <s v="B"/>
  </r>
  <r>
    <m/>
    <x v="135"/>
    <s v="FRENTE"/>
    <n v="1074"/>
    <x v="1073"/>
    <x v="5"/>
    <x v="110"/>
    <n v="5.6"/>
    <n v="2.3099999999999999E-2"/>
    <n v="2.3099999999999999E-2"/>
    <n v="26878"/>
    <m/>
    <m/>
    <s v="J"/>
  </r>
  <r>
    <m/>
    <x v="135"/>
    <s v="FRENTE"/>
    <n v="1074"/>
    <x v="1073"/>
    <x v="5"/>
    <x v="110"/>
    <n v="5.6"/>
    <n v="1.9699999999999999E-2"/>
    <n v="1.9699999999999999E-2"/>
    <n v="26878"/>
    <m/>
    <m/>
    <s v="H"/>
  </r>
  <r>
    <m/>
    <x v="37"/>
    <s v="REC"/>
    <n v="1075"/>
    <x v="1074"/>
    <x v="4"/>
    <x v="111"/>
    <n v="5.6"/>
    <n v="7.6E-3"/>
    <n v="7.6E-3"/>
    <n v="26882"/>
    <m/>
    <m/>
    <s v="A"/>
  </r>
  <r>
    <m/>
    <x v="37"/>
    <s v="REC"/>
    <n v="1075"/>
    <x v="1074"/>
    <x v="4"/>
    <x v="111"/>
    <n v="5.6"/>
    <n v="6.4999999999999997E-3"/>
    <n v="6.4999999999999997E-3"/>
    <n v="26882"/>
    <m/>
    <m/>
    <s v="Reserva"/>
  </r>
  <r>
    <m/>
    <x v="133"/>
    <s v="REC"/>
    <n v="1076"/>
    <x v="1075"/>
    <x v="4"/>
    <x v="111"/>
    <n v="5.6"/>
    <n v="7.4000000000000003E-3"/>
    <n v="7.4000000000000003E-3"/>
    <n v="26882"/>
    <m/>
    <m/>
    <s v="Reserva"/>
  </r>
  <r>
    <m/>
    <x v="133"/>
    <s v="REC"/>
    <n v="1076"/>
    <x v="1075"/>
    <x v="4"/>
    <x v="111"/>
    <n v="5.6"/>
    <n v="5.3E-3"/>
    <n v="5.3E-3"/>
    <n v="26882"/>
    <m/>
    <m/>
    <s v="Descarte"/>
  </r>
  <r>
    <m/>
    <x v="133"/>
    <s v="REC"/>
    <n v="1076"/>
    <x v="1075"/>
    <x v="4"/>
    <x v="111"/>
    <n v="5.6"/>
    <n v="1.0500000000000001E-2"/>
    <n v="1.0500000000000001E-2"/>
    <n v="26882"/>
    <m/>
    <m/>
    <s v="C"/>
  </r>
  <r>
    <m/>
    <x v="133"/>
    <s v="REC"/>
    <n v="1076"/>
    <x v="1075"/>
    <x v="4"/>
    <x v="111"/>
    <n v="5.6"/>
    <n v="8.0999999999999996E-3"/>
    <n v="8.0999999999999996E-3"/>
    <n v="26882"/>
    <m/>
    <m/>
    <s v="A"/>
  </r>
  <r>
    <m/>
    <x v="133"/>
    <s v="REC"/>
    <n v="1076"/>
    <x v="1075"/>
    <x v="4"/>
    <x v="111"/>
    <n v="5.6"/>
    <n v="8.0999999999999996E-3"/>
    <n v="8.0999999999999996E-3"/>
    <n v="26882"/>
    <m/>
    <m/>
    <s v="A"/>
  </r>
  <r>
    <m/>
    <x v="133"/>
    <s v="REC"/>
    <n v="1076"/>
    <x v="1075"/>
    <x v="4"/>
    <x v="111"/>
    <n v="5.6"/>
    <n v="1.14E-2"/>
    <n v="1.14E-2"/>
    <n v="26882"/>
    <m/>
    <m/>
    <s v="C"/>
  </r>
  <r>
    <m/>
    <x v="133"/>
    <s v="REC"/>
    <n v="1076"/>
    <x v="1075"/>
    <x v="4"/>
    <x v="111"/>
    <n v="5.6"/>
    <n v="9.9000000000000008E-3"/>
    <n v="9.9000000000000008E-3"/>
    <n v="26882"/>
    <m/>
    <m/>
    <s v="B"/>
  </r>
  <r>
    <m/>
    <x v="133"/>
    <s v="REC"/>
    <n v="1077"/>
    <x v="1076"/>
    <x v="5"/>
    <x v="111"/>
    <n v="5.6"/>
    <n v="1.23E-2"/>
    <n v="1.23E-2"/>
    <n v="26883"/>
    <m/>
    <m/>
    <s v="D"/>
  </r>
  <r>
    <m/>
    <x v="133"/>
    <s v="REC"/>
    <n v="1077"/>
    <x v="1076"/>
    <x v="5"/>
    <x v="111"/>
    <n v="5.6"/>
    <n v="8.5000000000000006E-3"/>
    <n v="8.5000000000000006E-3"/>
    <n v="26883"/>
    <m/>
    <m/>
    <s v="A"/>
  </r>
  <r>
    <m/>
    <x v="133"/>
    <s v="REC"/>
    <n v="1078"/>
    <x v="1077"/>
    <x v="5"/>
    <x v="111"/>
    <n v="5.6"/>
    <n v="1.0699999999999999E-2"/>
    <n v="1.0699999999999999E-2"/>
    <n v="26883"/>
    <m/>
    <m/>
    <s v="C"/>
  </r>
  <r>
    <m/>
    <x v="133"/>
    <s v="REC"/>
    <n v="1078"/>
    <x v="1077"/>
    <x v="5"/>
    <x v="111"/>
    <n v="5.6"/>
    <n v="1.7100000000000001E-2"/>
    <n v="1.7100000000000001E-2"/>
    <n v="26883"/>
    <m/>
    <m/>
    <s v="F"/>
  </r>
  <r>
    <m/>
    <x v="133"/>
    <s v="REC"/>
    <n v="1078"/>
    <x v="1077"/>
    <x v="5"/>
    <x v="111"/>
    <n v="5.6"/>
    <n v="1.11E-2"/>
    <n v="1.11E-2"/>
    <n v="26883"/>
    <m/>
    <m/>
    <s v="C"/>
  </r>
  <r>
    <m/>
    <x v="133"/>
    <s v="REC"/>
    <n v="1078"/>
    <x v="1077"/>
    <x v="5"/>
    <x v="111"/>
    <n v="5.6"/>
    <n v="1.44E-2"/>
    <n v="1.44E-2"/>
    <n v="26883"/>
    <m/>
    <m/>
    <s v="E"/>
  </r>
  <r>
    <m/>
    <x v="133"/>
    <s v="REC"/>
    <n v="1078"/>
    <x v="1077"/>
    <x v="5"/>
    <x v="111"/>
    <n v="5.6"/>
    <n v="1.11E-2"/>
    <n v="1.11E-2"/>
    <n v="26883"/>
    <m/>
    <m/>
    <s v="C"/>
  </r>
  <r>
    <m/>
    <x v="37"/>
    <s v="REC"/>
    <n v="1079"/>
    <x v="1078"/>
    <x v="5"/>
    <x v="111"/>
    <n v="5.6"/>
    <n v="7.4000000000000003E-3"/>
    <n v="7.4000000000000003E-3"/>
    <n v="26883"/>
    <m/>
    <m/>
    <s v="Reserva"/>
  </r>
  <r>
    <m/>
    <x v="37"/>
    <s v="REC"/>
    <n v="1079"/>
    <x v="1078"/>
    <x v="5"/>
    <x v="111"/>
    <n v="5.6"/>
    <n v="5.4000000000000003E-3"/>
    <n v="5.4000000000000003E-3"/>
    <n v="26883"/>
    <m/>
    <m/>
    <s v="Descarte"/>
  </r>
  <r>
    <m/>
    <x v="56"/>
    <s v="DQ"/>
    <n v="1080"/>
    <x v="1079"/>
    <x v="5"/>
    <x v="111"/>
    <n v="5.6"/>
    <n v="1.06E-2"/>
    <n v="1.06E-2"/>
    <n v="26884"/>
    <m/>
    <m/>
    <s v="C"/>
  </r>
  <r>
    <m/>
    <x v="56"/>
    <s v="DQ"/>
    <n v="1080"/>
    <x v="1079"/>
    <x v="5"/>
    <x v="111"/>
    <n v="5.6"/>
    <n v="8.9999999999999993E-3"/>
    <n v="8.9999999999999993E-3"/>
    <n v="26884"/>
    <m/>
    <m/>
    <s v="B"/>
  </r>
  <r>
    <m/>
    <x v="56"/>
    <s v="DQ"/>
    <n v="1080"/>
    <x v="1079"/>
    <x v="5"/>
    <x v="111"/>
    <n v="5.6"/>
    <n v="5.4000000000000003E-3"/>
    <n v="5.4000000000000003E-3"/>
    <n v="26884"/>
    <m/>
    <m/>
    <s v="Descarte"/>
  </r>
  <r>
    <m/>
    <x v="56"/>
    <s v="DQ"/>
    <n v="1080"/>
    <x v="1079"/>
    <x v="5"/>
    <x v="111"/>
    <n v="5.6"/>
    <n v="7.1999999999999998E-3"/>
    <n v="7.1999999999999998E-3"/>
    <n v="26884"/>
    <m/>
    <m/>
    <s v="Reserva"/>
  </r>
  <r>
    <m/>
    <x v="115"/>
    <s v="CH"/>
    <n v="1081"/>
    <x v="1080"/>
    <x v="3"/>
    <x v="112"/>
    <n v="5.6"/>
    <n v="1.54E-2"/>
    <n v="1.54E-2"/>
    <n v="26885"/>
    <m/>
    <m/>
    <s v="F"/>
  </r>
  <r>
    <m/>
    <x v="115"/>
    <s v="CH"/>
    <n v="1081"/>
    <x v="1080"/>
    <x v="3"/>
    <x v="112"/>
    <n v="5.6"/>
    <n v="1.7899999999999999E-2"/>
    <n v="1.7899999999999999E-2"/>
    <n v="26885"/>
    <m/>
    <m/>
    <s v="G"/>
  </r>
  <r>
    <m/>
    <x v="133"/>
    <s v="REC"/>
    <n v="1082"/>
    <x v="1081"/>
    <x v="3"/>
    <x v="112"/>
    <n v="5.6"/>
    <n v="1.1599999999999999E-2"/>
    <n v="1.1599999999999999E-2"/>
    <n v="26885"/>
    <m/>
    <m/>
    <s v="C"/>
  </r>
  <r>
    <m/>
    <x v="133"/>
    <s v="REC"/>
    <n v="1082"/>
    <x v="1081"/>
    <x v="3"/>
    <x v="112"/>
    <n v="5.6"/>
    <n v="1.21E-2"/>
    <n v="1.21E-2"/>
    <n v="26885"/>
    <m/>
    <m/>
    <s v="D"/>
  </r>
  <r>
    <m/>
    <x v="133"/>
    <s v="REC"/>
    <n v="1082"/>
    <x v="1081"/>
    <x v="3"/>
    <x v="112"/>
    <n v="5.6"/>
    <n v="1.3899999999999999E-2"/>
    <n v="1.3899999999999999E-2"/>
    <n v="26885"/>
    <m/>
    <m/>
    <s v="E"/>
  </r>
  <r>
    <m/>
    <x v="133"/>
    <s v="REC"/>
    <n v="1082"/>
    <x v="1081"/>
    <x v="3"/>
    <x v="112"/>
    <n v="5.6"/>
    <n v="1.7299999999999999E-2"/>
    <n v="1.7299999999999999E-2"/>
    <n v="26885"/>
    <m/>
    <m/>
    <s v="F"/>
  </r>
  <r>
    <m/>
    <x v="133"/>
    <s v="REC"/>
    <n v="1082"/>
    <x v="1081"/>
    <x v="3"/>
    <x v="112"/>
    <n v="5.6"/>
    <n v="1.43E-2"/>
    <n v="1.43E-2"/>
    <n v="26885"/>
    <m/>
    <m/>
    <s v="E"/>
  </r>
  <r>
    <m/>
    <x v="133"/>
    <s v="REC"/>
    <n v="1082"/>
    <x v="1081"/>
    <x v="3"/>
    <x v="112"/>
    <n v="5.6"/>
    <n v="1.04E-2"/>
    <n v="1.04E-2"/>
    <n v="26885"/>
    <m/>
    <m/>
    <s v="B"/>
  </r>
  <r>
    <m/>
    <x v="133"/>
    <s v="REC"/>
    <n v="1082"/>
    <x v="1081"/>
    <x v="3"/>
    <x v="112"/>
    <n v="5.6"/>
    <n v="1.14E-2"/>
    <n v="1.14E-2"/>
    <n v="26885"/>
    <m/>
    <m/>
    <s v="C"/>
  </r>
  <r>
    <m/>
    <x v="135"/>
    <s v="FRENTE"/>
    <n v="1083"/>
    <x v="1082"/>
    <x v="3"/>
    <x v="112"/>
    <n v="5.6"/>
    <n v="6.4999999999999997E-3"/>
    <n v="6.4999999999999997E-3"/>
    <n v="26885"/>
    <m/>
    <m/>
    <s v="Reserva"/>
  </r>
  <r>
    <m/>
    <x v="135"/>
    <s v="FRENTE"/>
    <n v="1083"/>
    <x v="1082"/>
    <x v="3"/>
    <x v="112"/>
    <n v="5.6"/>
    <n v="8.0000000000000002E-3"/>
    <n v="8.0000000000000002E-3"/>
    <n v="26885"/>
    <m/>
    <m/>
    <s v="A"/>
  </r>
  <r>
    <m/>
    <x v="98"/>
    <s v="Rp"/>
    <n v="1084"/>
    <x v="1083"/>
    <x v="4"/>
    <x v="112"/>
    <n v="5.6"/>
    <n v="9.1999999999999998E-3"/>
    <n v="9.1999999999999998E-3"/>
    <n v="26888"/>
    <m/>
    <m/>
    <s v="B"/>
  </r>
  <r>
    <m/>
    <x v="98"/>
    <s v="Rp"/>
    <n v="1084"/>
    <x v="1083"/>
    <x v="4"/>
    <x v="112"/>
    <n v="5.6"/>
    <n v="6.1999999999999998E-3"/>
    <n v="6.1999999999999998E-3"/>
    <n v="26888"/>
    <m/>
    <m/>
    <s v="Reserva"/>
  </r>
  <r>
    <m/>
    <x v="98"/>
    <s v="Rp"/>
    <n v="1084"/>
    <x v="1083"/>
    <x v="4"/>
    <x v="112"/>
    <n v="5.6"/>
    <n v="9.7000000000000003E-3"/>
    <n v="9.7000000000000003E-3"/>
    <n v="26888"/>
    <m/>
    <m/>
    <s v="B"/>
  </r>
  <r>
    <m/>
    <x v="98"/>
    <s v="Rp"/>
    <n v="1084"/>
    <x v="1083"/>
    <x v="4"/>
    <x v="112"/>
    <n v="5.6"/>
    <n v="7.3000000000000001E-3"/>
    <n v="7.3000000000000001E-3"/>
    <n v="26888"/>
    <m/>
    <m/>
    <s v="Reserva"/>
  </r>
  <r>
    <m/>
    <x v="98"/>
    <s v="Rp"/>
    <n v="1084"/>
    <x v="1083"/>
    <x v="4"/>
    <x v="112"/>
    <n v="5.6"/>
    <n v="8.6999999999999994E-3"/>
    <n v="8.6999999999999994E-3"/>
    <n v="26888"/>
    <m/>
    <m/>
    <s v="A"/>
  </r>
  <r>
    <m/>
    <x v="98"/>
    <s v="Rp"/>
    <n v="1084"/>
    <x v="1083"/>
    <x v="4"/>
    <x v="112"/>
    <n v="5.6"/>
    <n v="7.6E-3"/>
    <n v="7.6E-3"/>
    <n v="26888"/>
    <m/>
    <m/>
    <s v="A"/>
  </r>
  <r>
    <m/>
    <x v="98"/>
    <s v="Rp"/>
    <n v="1084"/>
    <x v="1083"/>
    <x v="4"/>
    <x v="112"/>
    <n v="5.6"/>
    <n v="7.3000000000000001E-3"/>
    <n v="7.3000000000000001E-3"/>
    <n v="26889"/>
    <m/>
    <m/>
    <s v="Reserva"/>
  </r>
  <r>
    <m/>
    <x v="98"/>
    <s v="Rp"/>
    <n v="1084"/>
    <x v="1083"/>
    <x v="4"/>
    <x v="112"/>
    <n v="5.6"/>
    <n v="1.11E-2"/>
    <n v="1.11E-2"/>
    <n v="26889"/>
    <m/>
    <m/>
    <s v="C"/>
  </r>
  <r>
    <m/>
    <x v="98"/>
    <s v="Rp"/>
    <n v="1084"/>
    <x v="1083"/>
    <x v="4"/>
    <x v="112"/>
    <n v="5.6"/>
    <n v="1.0800000000000001E-2"/>
    <n v="1.0800000000000001E-2"/>
    <n v="26889"/>
    <m/>
    <m/>
    <s v="C"/>
  </r>
  <r>
    <m/>
    <x v="98"/>
    <s v="Rp"/>
    <n v="1084"/>
    <x v="1083"/>
    <x v="4"/>
    <x v="112"/>
    <n v="5.6"/>
    <n v="5.5999999999999999E-3"/>
    <n v="5.5999999999999999E-3"/>
    <n v="26889"/>
    <m/>
    <m/>
    <s v="Descarte"/>
  </r>
  <r>
    <m/>
    <x v="98"/>
    <s v="Rp"/>
    <n v="1084"/>
    <x v="1083"/>
    <x v="4"/>
    <x v="112"/>
    <n v="5.6"/>
    <n v="8.3999999999999995E-3"/>
    <n v="8.3999999999999995E-3"/>
    <n v="26889"/>
    <m/>
    <m/>
    <s v="A"/>
  </r>
  <r>
    <m/>
    <x v="98"/>
    <s v="Rp"/>
    <n v="1085"/>
    <x v="1084"/>
    <x v="5"/>
    <x v="112"/>
    <n v="5.6"/>
    <n v="9.4000000000000004E-3"/>
    <n v="9.4000000000000004E-3"/>
    <n v="26890"/>
    <m/>
    <m/>
    <s v="B"/>
  </r>
  <r>
    <m/>
    <x v="98"/>
    <s v="Rp"/>
    <n v="1085"/>
    <x v="1084"/>
    <x v="5"/>
    <x v="112"/>
    <n v="5.6"/>
    <n v="2.3699999999999999E-2"/>
    <n v="2.3699999999999999E-2"/>
    <n v="26890"/>
    <m/>
    <m/>
    <s v="J"/>
  </r>
  <r>
    <m/>
    <x v="98"/>
    <s v="Rp"/>
    <n v="1085"/>
    <x v="1084"/>
    <x v="5"/>
    <x v="112"/>
    <n v="5.6"/>
    <n v="1.6799999999999999E-2"/>
    <n v="1.6799999999999999E-2"/>
    <n v="26890"/>
    <m/>
    <m/>
    <s v="F"/>
  </r>
  <r>
    <m/>
    <x v="98"/>
    <s v="Rp"/>
    <n v="1085"/>
    <x v="1084"/>
    <x v="5"/>
    <x v="112"/>
    <n v="5.6"/>
    <n v="1.9199999999999998E-2"/>
    <n v="1.9199999999999998E-2"/>
    <n v="26890"/>
    <m/>
    <m/>
    <s v="H"/>
  </r>
  <r>
    <m/>
    <x v="138"/>
    <s v="LEVANTE"/>
    <n v="1086"/>
    <x v="1085"/>
    <x v="5"/>
    <x v="112"/>
    <n v="5.6"/>
    <n v="1.0800000000000001E-2"/>
    <n v="1.0800000000000001E-2"/>
    <n v="26891"/>
    <m/>
    <m/>
    <s v="C"/>
  </r>
  <r>
    <m/>
    <x v="138"/>
    <s v="LEVANTE"/>
    <n v="1086"/>
    <x v="1085"/>
    <x v="5"/>
    <x v="112"/>
    <n v="5.6"/>
    <n v="1.2800000000000001E-2"/>
    <n v="1.2800000000000001E-2"/>
    <n v="26891"/>
    <m/>
    <m/>
    <s v="D"/>
  </r>
  <r>
    <m/>
    <x v="138"/>
    <s v="LEVANTE"/>
    <n v="1086"/>
    <x v="1085"/>
    <x v="5"/>
    <x v="112"/>
    <n v="5.6"/>
    <n v="1.2200000000000001E-2"/>
    <n v="1.2200000000000001E-2"/>
    <n v="26891"/>
    <m/>
    <m/>
    <s v="D"/>
  </r>
  <r>
    <m/>
    <x v="138"/>
    <s v="LEVANTE"/>
    <n v="1086"/>
    <x v="1085"/>
    <x v="5"/>
    <x v="112"/>
    <n v="5.6"/>
    <n v="7.7000000000000002E-3"/>
    <n v="7.7000000000000002E-3"/>
    <n v="26891"/>
    <m/>
    <m/>
    <s v="A"/>
  </r>
  <r>
    <m/>
    <x v="138"/>
    <s v="LEVANTE"/>
    <n v="1086"/>
    <x v="1085"/>
    <x v="5"/>
    <x v="112"/>
    <n v="5.6"/>
    <n v="1.47E-2"/>
    <n v="1.47E-2"/>
    <n v="26891"/>
    <m/>
    <m/>
    <s v="E"/>
  </r>
  <r>
    <m/>
    <x v="138"/>
    <s v="LEVANTE"/>
    <n v="1086"/>
    <x v="1085"/>
    <x v="5"/>
    <x v="112"/>
    <n v="5.6"/>
    <n v="1.17E-2"/>
    <n v="1.17E-2"/>
    <n v="26891"/>
    <m/>
    <m/>
    <s v="C"/>
  </r>
  <r>
    <m/>
    <x v="138"/>
    <s v="LEVANTE"/>
    <n v="1086"/>
    <x v="1085"/>
    <x v="5"/>
    <x v="112"/>
    <n v="5.6"/>
    <n v="2.53E-2"/>
    <n v="2.53E-2"/>
    <n v="26891"/>
    <m/>
    <m/>
    <s v="K"/>
  </r>
  <r>
    <m/>
    <x v="133"/>
    <s v="REC"/>
    <n v="1087"/>
    <x v="1086"/>
    <x v="5"/>
    <x v="112"/>
    <n v="5.6"/>
    <n v="1.44E-2"/>
    <n v="1.44E-2"/>
    <n v="26893"/>
    <m/>
    <m/>
    <s v="E"/>
  </r>
  <r>
    <m/>
    <x v="133"/>
    <s v="REC"/>
    <n v="1087"/>
    <x v="1086"/>
    <x v="5"/>
    <x v="112"/>
    <n v="5.6"/>
    <n v="2.06E-2"/>
    <n v="2.06E-2"/>
    <n v="26893"/>
    <m/>
    <m/>
    <s v="H"/>
  </r>
  <r>
    <m/>
    <x v="133"/>
    <s v="REC"/>
    <n v="1087"/>
    <x v="1086"/>
    <x v="5"/>
    <x v="112"/>
    <n v="5.6"/>
    <n v="1.72E-2"/>
    <n v="1.72E-2"/>
    <n v="26893"/>
    <m/>
    <m/>
    <s v="F"/>
  </r>
  <r>
    <m/>
    <x v="133"/>
    <s v="REC"/>
    <n v="1087"/>
    <x v="1086"/>
    <x v="5"/>
    <x v="112"/>
    <n v="5.6"/>
    <n v="2.4400000000000002E-2"/>
    <n v="2.4400000000000002E-2"/>
    <n v="26893"/>
    <m/>
    <m/>
    <s v="J"/>
  </r>
  <r>
    <m/>
    <x v="138"/>
    <s v="LEVANTE"/>
    <n v="1088"/>
    <x v="1087"/>
    <x v="5"/>
    <x v="112"/>
    <n v="5.6"/>
    <n v="2.2599999999999999E-2"/>
    <n v="2.2599999999999999E-2"/>
    <n v="26892"/>
    <m/>
    <m/>
    <s v="J"/>
  </r>
  <r>
    <m/>
    <x v="138"/>
    <s v="LEVANTE"/>
    <n v="1088"/>
    <x v="1087"/>
    <x v="5"/>
    <x v="112"/>
    <n v="5.6"/>
    <n v="9.5999999999999992E-3"/>
    <n v="9.5999999999999992E-3"/>
    <n v="26892"/>
    <m/>
    <m/>
    <s v="B"/>
  </r>
  <r>
    <m/>
    <x v="138"/>
    <s v="LEVANTE"/>
    <n v="1088"/>
    <x v="1087"/>
    <x v="5"/>
    <x v="112"/>
    <n v="5.6"/>
    <n v="1.17E-2"/>
    <n v="1.17E-2"/>
    <n v="26892"/>
    <m/>
    <m/>
    <s v="C"/>
  </r>
  <r>
    <m/>
    <x v="138"/>
    <s v="LEVANTE"/>
    <n v="1088"/>
    <x v="1087"/>
    <x v="5"/>
    <x v="112"/>
    <n v="5.6"/>
    <n v="1.09E-2"/>
    <n v="1.09E-2"/>
    <n v="26892"/>
    <m/>
    <m/>
    <s v="C"/>
  </r>
  <r>
    <m/>
    <x v="138"/>
    <s v="LEVANTE"/>
    <n v="1088"/>
    <x v="1087"/>
    <x v="5"/>
    <x v="112"/>
    <n v="5.6"/>
    <n v="1.4200000000000001E-2"/>
    <n v="1.4200000000000001E-2"/>
    <n v="26892"/>
    <m/>
    <m/>
    <s v="E"/>
  </r>
  <r>
    <m/>
    <x v="138"/>
    <s v="LEVANTE"/>
    <n v="1088"/>
    <x v="1087"/>
    <x v="5"/>
    <x v="112"/>
    <n v="5.6"/>
    <n v="1.2999999999999999E-2"/>
    <n v="1.2999999999999999E-2"/>
    <n v="26892"/>
    <m/>
    <m/>
    <s v="D"/>
  </r>
  <r>
    <m/>
    <x v="21"/>
    <s v="Rp"/>
    <n v="1089"/>
    <x v="1088"/>
    <x v="2"/>
    <x v="113"/>
    <n v="5.6"/>
    <n v="1.6500000000000001E-2"/>
    <n v="1.6500000000000001E-2"/>
    <n v="26895"/>
    <m/>
    <m/>
    <s v="F"/>
  </r>
  <r>
    <m/>
    <x v="21"/>
    <s v="Rp"/>
    <n v="1089"/>
    <x v="1088"/>
    <x v="2"/>
    <x v="113"/>
    <n v="5.6"/>
    <n v="1.9400000000000001E-2"/>
    <n v="1.9400000000000001E-2"/>
    <n v="26895"/>
    <m/>
    <m/>
    <s v="H"/>
  </r>
  <r>
    <m/>
    <x v="21"/>
    <s v="Rp"/>
    <n v="1089"/>
    <x v="1088"/>
    <x v="2"/>
    <x v="113"/>
    <n v="5.6"/>
    <n v="1.54E-2"/>
    <n v="1.54E-2"/>
    <n v="26895"/>
    <m/>
    <m/>
    <s v="F"/>
  </r>
  <r>
    <m/>
    <x v="138"/>
    <s v="LEVANTE"/>
    <n v="1090"/>
    <x v="1089"/>
    <x v="2"/>
    <x v="113"/>
    <n v="5.6"/>
    <n v="1.1599999999999999E-2"/>
    <n v="1.1599999999999999E-2"/>
    <n v="26895"/>
    <m/>
    <m/>
    <s v="C"/>
  </r>
  <r>
    <m/>
    <x v="138"/>
    <s v="LEVANTE"/>
    <n v="1090"/>
    <x v="1089"/>
    <x v="2"/>
    <x v="113"/>
    <n v="5.6"/>
    <n v="1.72E-2"/>
    <n v="1.72E-2"/>
    <n v="26895"/>
    <m/>
    <m/>
    <s v="F"/>
  </r>
  <r>
    <m/>
    <x v="138"/>
    <s v="LEVANTE"/>
    <n v="1090"/>
    <x v="1089"/>
    <x v="2"/>
    <x v="113"/>
    <n v="5.6"/>
    <n v="1.21E-2"/>
    <n v="1.21E-2"/>
    <n v="26895"/>
    <m/>
    <m/>
    <s v="D"/>
  </r>
  <r>
    <m/>
    <x v="133"/>
    <s v="REC"/>
    <n v="1091"/>
    <x v="1090"/>
    <x v="2"/>
    <x v="113"/>
    <n v="5.6"/>
    <n v="8.3000000000000001E-3"/>
    <n v="8.3000000000000001E-3"/>
    <n v="26895"/>
    <m/>
    <m/>
    <s v="A"/>
  </r>
  <r>
    <m/>
    <x v="133"/>
    <s v="REC"/>
    <n v="1091"/>
    <x v="1090"/>
    <x v="2"/>
    <x v="113"/>
    <n v="5.6"/>
    <n v="1.3899999999999999E-2"/>
    <n v="1.3899999999999999E-2"/>
    <n v="26895"/>
    <m/>
    <m/>
    <s v="E"/>
  </r>
  <r>
    <m/>
    <x v="133"/>
    <s v="REC"/>
    <n v="1091"/>
    <x v="1090"/>
    <x v="2"/>
    <x v="113"/>
    <n v="5.6"/>
    <n v="1.67E-2"/>
    <n v="1.67E-2"/>
    <n v="26895"/>
    <m/>
    <m/>
    <s v="F"/>
  </r>
  <r>
    <m/>
    <x v="133"/>
    <s v="REC"/>
    <n v="1091"/>
    <x v="1090"/>
    <x v="2"/>
    <x v="113"/>
    <n v="5.6"/>
    <n v="1.26E-2"/>
    <n v="1.26E-2"/>
    <n v="26895"/>
    <m/>
    <m/>
    <s v="D"/>
  </r>
  <r>
    <m/>
    <x v="133"/>
    <s v="REC"/>
    <n v="1092"/>
    <x v="1091"/>
    <x v="3"/>
    <x v="113"/>
    <n v="5.6"/>
    <n v="8.2000000000000007E-3"/>
    <n v="8.2000000000000007E-3"/>
    <n v="26896"/>
    <m/>
    <m/>
    <s v="A"/>
  </r>
  <r>
    <m/>
    <x v="133"/>
    <s v="REC"/>
    <n v="1092"/>
    <x v="1091"/>
    <x v="3"/>
    <x v="113"/>
    <n v="5.6"/>
    <n v="1.66E-2"/>
    <n v="1.66E-2"/>
    <n v="26896"/>
    <m/>
    <m/>
    <s v="F"/>
  </r>
  <r>
    <m/>
    <x v="133"/>
    <s v="REC"/>
    <n v="1092"/>
    <x v="1091"/>
    <x v="3"/>
    <x v="113"/>
    <n v="5.6"/>
    <n v="1.72E-2"/>
    <n v="1.72E-2"/>
    <n v="26896"/>
    <m/>
    <m/>
    <s v="F"/>
  </r>
  <r>
    <m/>
    <x v="133"/>
    <s v="REC"/>
    <n v="1092"/>
    <x v="1091"/>
    <x v="3"/>
    <x v="113"/>
    <n v="5.6"/>
    <n v="1.7600000000000001E-2"/>
    <n v="1.7600000000000001E-2"/>
    <n v="26896"/>
    <m/>
    <m/>
    <s v="G"/>
  </r>
  <r>
    <m/>
    <x v="133"/>
    <s v="REC"/>
    <n v="1092"/>
    <x v="1091"/>
    <x v="3"/>
    <x v="113"/>
    <n v="5.6"/>
    <n v="1.7999999999999999E-2"/>
    <n v="1.7999999999999999E-2"/>
    <n v="26896"/>
    <m/>
    <m/>
    <s v="G"/>
  </r>
  <r>
    <m/>
    <x v="133"/>
    <s v="REC"/>
    <n v="1092"/>
    <x v="1091"/>
    <x v="3"/>
    <x v="113"/>
    <n v="5.6"/>
    <n v="1.6899999999999998E-2"/>
    <n v="1.6899999999999998E-2"/>
    <n v="26896"/>
    <m/>
    <m/>
    <s v="F"/>
  </r>
  <r>
    <m/>
    <x v="133"/>
    <s v="REC"/>
    <n v="1092"/>
    <x v="1091"/>
    <x v="3"/>
    <x v="113"/>
    <n v="5.6"/>
    <n v="1.5900000000000001E-2"/>
    <n v="1.5900000000000001E-2"/>
    <n v="26896"/>
    <m/>
    <m/>
    <s v="F"/>
  </r>
  <r>
    <m/>
    <x v="133"/>
    <s v="REC"/>
    <n v="1092"/>
    <x v="1091"/>
    <x v="3"/>
    <x v="113"/>
    <n v="5.6"/>
    <n v="1.6899999999999998E-2"/>
    <n v="1.6899999999999998E-2"/>
    <n v="26897"/>
    <m/>
    <m/>
    <s v="F"/>
  </r>
  <r>
    <m/>
    <x v="133"/>
    <s v="REC"/>
    <n v="1092"/>
    <x v="1091"/>
    <x v="3"/>
    <x v="113"/>
    <n v="5.6"/>
    <n v="1.9199999999999998E-2"/>
    <n v="1.9199999999999998E-2"/>
    <n v="26897"/>
    <m/>
    <m/>
    <s v="H"/>
  </r>
  <r>
    <m/>
    <x v="133"/>
    <s v="REC"/>
    <n v="1092"/>
    <x v="1091"/>
    <x v="3"/>
    <x v="113"/>
    <n v="5.6"/>
    <n v="1.3299999999999999E-2"/>
    <n v="1.3299999999999999E-2"/>
    <n v="26897"/>
    <m/>
    <m/>
    <s v="D"/>
  </r>
  <r>
    <m/>
    <x v="133"/>
    <s v="REC"/>
    <n v="1092"/>
    <x v="1091"/>
    <x v="3"/>
    <x v="113"/>
    <n v="5.6"/>
    <n v="1.32E-2"/>
    <n v="1.32E-2"/>
    <n v="26897"/>
    <m/>
    <m/>
    <s v="D"/>
  </r>
  <r>
    <m/>
    <x v="133"/>
    <s v="REC"/>
    <n v="1092"/>
    <x v="1091"/>
    <x v="3"/>
    <x v="113"/>
    <n v="5.6"/>
    <n v="1.2500000000000001E-2"/>
    <n v="1.2500000000000001E-2"/>
    <n v="26897"/>
    <m/>
    <m/>
    <s v="D"/>
  </r>
  <r>
    <m/>
    <x v="133"/>
    <s v="REC"/>
    <n v="1092"/>
    <x v="1091"/>
    <x v="3"/>
    <x v="113"/>
    <n v="5.6"/>
    <n v="9.5999999999999992E-3"/>
    <n v="9.5999999999999992E-3"/>
    <n v="26897"/>
    <m/>
    <m/>
    <s v="B"/>
  </r>
  <r>
    <m/>
    <x v="133"/>
    <s v="REC"/>
    <n v="1092"/>
    <x v="1091"/>
    <x v="3"/>
    <x v="113"/>
    <n v="5.6"/>
    <n v="9.9000000000000008E-3"/>
    <n v="9.9000000000000008E-3"/>
    <n v="26897"/>
    <m/>
    <m/>
    <s v="B"/>
  </r>
  <r>
    <m/>
    <x v="133"/>
    <s v="REC"/>
    <n v="1093"/>
    <x v="1092"/>
    <x v="2"/>
    <x v="114"/>
    <n v="5.6"/>
    <n v="7.4000000000000003E-3"/>
    <n v="7.4000000000000003E-3"/>
    <n v="26901"/>
    <m/>
    <m/>
    <s v="Reserva"/>
  </r>
  <r>
    <m/>
    <x v="133"/>
    <s v="REC"/>
    <n v="1093"/>
    <x v="1092"/>
    <x v="2"/>
    <x v="114"/>
    <n v="5.6"/>
    <n v="9.7000000000000003E-3"/>
    <n v="9.7000000000000003E-3"/>
    <n v="26901"/>
    <m/>
    <m/>
    <s v="B"/>
  </r>
  <r>
    <m/>
    <x v="133"/>
    <s v="REC"/>
    <n v="1093"/>
    <x v="1092"/>
    <x v="2"/>
    <x v="114"/>
    <n v="5.6"/>
    <n v="1.67E-2"/>
    <n v="1.67E-2"/>
    <n v="26901"/>
    <m/>
    <m/>
    <s v="F"/>
  </r>
  <r>
    <m/>
    <x v="133"/>
    <s v="REC"/>
    <n v="1093"/>
    <x v="1092"/>
    <x v="2"/>
    <x v="114"/>
    <n v="5.6"/>
    <n v="1.61E-2"/>
    <n v="1.61E-2"/>
    <n v="26901"/>
    <m/>
    <m/>
    <s v="F"/>
  </r>
  <r>
    <m/>
    <x v="133"/>
    <s v="REC"/>
    <n v="1093"/>
    <x v="1092"/>
    <x v="2"/>
    <x v="114"/>
    <n v="5.6"/>
    <n v="1.03E-2"/>
    <n v="1.03E-2"/>
    <n v="26901"/>
    <m/>
    <m/>
    <s v="B"/>
  </r>
  <r>
    <m/>
    <x v="138"/>
    <s v="LEVANTE"/>
    <n v="1094"/>
    <x v="1093"/>
    <x v="2"/>
    <x v="114"/>
    <n v="5.6"/>
    <n v="1.0500000000000001E-2"/>
    <n v="1.0500000000000001E-2"/>
    <n v="26902"/>
    <m/>
    <m/>
    <s v="C"/>
  </r>
  <r>
    <m/>
    <x v="138"/>
    <s v="LEVANTE"/>
    <n v="1094"/>
    <x v="1093"/>
    <x v="2"/>
    <x v="114"/>
    <n v="5.6"/>
    <n v="1.03E-2"/>
    <n v="1.03E-2"/>
    <n v="26902"/>
    <m/>
    <m/>
    <s v="B"/>
  </r>
  <r>
    <m/>
    <x v="138"/>
    <s v="LEVANTE"/>
    <n v="1094"/>
    <x v="1093"/>
    <x v="2"/>
    <x v="114"/>
    <n v="5.6"/>
    <n v="1.18E-2"/>
    <n v="1.18E-2"/>
    <n v="26902"/>
    <m/>
    <m/>
    <s v="C"/>
  </r>
  <r>
    <m/>
    <x v="138"/>
    <s v="LEVANTE"/>
    <n v="1094"/>
    <x v="1093"/>
    <x v="2"/>
    <x v="114"/>
    <n v="5.6"/>
    <n v="1.83E-2"/>
    <n v="1.83E-2"/>
    <n v="26902"/>
    <m/>
    <m/>
    <s v="G"/>
  </r>
  <r>
    <m/>
    <x v="138"/>
    <s v="LEVANTE"/>
    <n v="1094"/>
    <x v="1093"/>
    <x v="2"/>
    <x v="114"/>
    <n v="5.6"/>
    <n v="1.35E-2"/>
    <n v="1.35E-2"/>
    <n v="26902"/>
    <m/>
    <m/>
    <s v="E"/>
  </r>
  <r>
    <m/>
    <x v="138"/>
    <s v="LEVANTE"/>
    <n v="1094"/>
    <x v="1093"/>
    <x v="2"/>
    <x v="114"/>
    <n v="5.6"/>
    <n v="1.21E-2"/>
    <n v="1.21E-2"/>
    <n v="26902"/>
    <m/>
    <m/>
    <s v="D"/>
  </r>
  <r>
    <m/>
    <x v="138"/>
    <s v="LEVANTE"/>
    <n v="1094"/>
    <x v="1093"/>
    <x v="2"/>
    <x v="114"/>
    <n v="5.6"/>
    <n v="1.03E-2"/>
    <n v="1.03E-2"/>
    <n v="26902"/>
    <m/>
    <m/>
    <s v="B"/>
  </r>
  <r>
    <m/>
    <x v="138"/>
    <s v="LEVANTE"/>
    <n v="1094"/>
    <x v="1093"/>
    <x v="2"/>
    <x v="114"/>
    <n v="5.6"/>
    <n v="1.54E-2"/>
    <n v="1.54E-2"/>
    <n v="26902"/>
    <m/>
    <m/>
    <s v="F"/>
  </r>
  <r>
    <m/>
    <x v="138"/>
    <s v="LEVANTE"/>
    <n v="1094"/>
    <x v="1093"/>
    <x v="2"/>
    <x v="114"/>
    <n v="5.6"/>
    <n v="1.52E-2"/>
    <n v="1.52E-2"/>
    <n v="26902"/>
    <m/>
    <m/>
    <s v="F"/>
  </r>
  <r>
    <m/>
    <x v="98"/>
    <s v="Rp"/>
    <n v="1095"/>
    <x v="1094"/>
    <x v="3"/>
    <x v="114"/>
    <n v="5.6"/>
    <n v="1.0200000000000001E-2"/>
    <n v="1.0200000000000001E-2"/>
    <n v="26905"/>
    <m/>
    <m/>
    <s v="B"/>
  </r>
  <r>
    <m/>
    <x v="98"/>
    <s v="Rp"/>
    <n v="1095"/>
    <x v="1094"/>
    <x v="3"/>
    <x v="114"/>
    <n v="5.6"/>
    <n v="1.2E-2"/>
    <n v="1.2E-2"/>
    <n v="26905"/>
    <m/>
    <m/>
    <s v="D"/>
  </r>
  <r>
    <m/>
    <x v="98"/>
    <s v="Rp"/>
    <n v="1095"/>
    <x v="1094"/>
    <x v="3"/>
    <x v="114"/>
    <n v="5.6"/>
    <n v="9.7000000000000003E-3"/>
    <n v="9.7000000000000003E-3"/>
    <n v="26905"/>
    <m/>
    <m/>
    <s v="B"/>
  </r>
  <r>
    <m/>
    <x v="98"/>
    <s v="Rp"/>
    <n v="1095"/>
    <x v="1094"/>
    <x v="3"/>
    <x v="114"/>
    <n v="5.6"/>
    <n v="1.0999999999999999E-2"/>
    <n v="1.0999999999999999E-2"/>
    <n v="26905"/>
    <m/>
    <m/>
    <s v="C"/>
  </r>
  <r>
    <m/>
    <x v="98"/>
    <s v="Rp"/>
    <n v="1095"/>
    <x v="1094"/>
    <x v="3"/>
    <x v="114"/>
    <n v="5.6"/>
    <n v="1.6299999999999999E-2"/>
    <n v="1.6299999999999999E-2"/>
    <n v="26905"/>
    <m/>
    <m/>
    <s v="F"/>
  </r>
  <r>
    <m/>
    <x v="98"/>
    <s v="Rp"/>
    <n v="1095"/>
    <x v="1094"/>
    <x v="3"/>
    <x v="114"/>
    <n v="5.6"/>
    <n v="1.1599999999999999E-2"/>
    <n v="1.1599999999999999E-2"/>
    <n v="26905"/>
    <m/>
    <m/>
    <s v="C"/>
  </r>
  <r>
    <m/>
    <x v="98"/>
    <s v="Rp"/>
    <n v="1095"/>
    <x v="1094"/>
    <x v="3"/>
    <x v="114"/>
    <n v="5.6"/>
    <n v="1.7500000000000002E-2"/>
    <n v="1.7500000000000002E-2"/>
    <n v="26905"/>
    <m/>
    <m/>
    <s v="G"/>
  </r>
  <r>
    <m/>
    <x v="98"/>
    <s v="Rp"/>
    <n v="1095"/>
    <x v="1094"/>
    <x v="3"/>
    <x v="114"/>
    <n v="5.6"/>
    <n v="1.41E-2"/>
    <n v="1.41E-2"/>
    <n v="26906"/>
    <m/>
    <m/>
    <s v="E"/>
  </r>
  <r>
    <m/>
    <x v="98"/>
    <s v="Rp"/>
    <n v="1095"/>
    <x v="1094"/>
    <x v="3"/>
    <x v="114"/>
    <n v="5.6"/>
    <n v="1.18E-2"/>
    <n v="1.18E-2"/>
    <n v="26906"/>
    <m/>
    <m/>
    <s v="C"/>
  </r>
  <r>
    <m/>
    <x v="98"/>
    <s v="Rp"/>
    <n v="1095"/>
    <x v="1094"/>
    <x v="3"/>
    <x v="114"/>
    <n v="5.6"/>
    <n v="8.6999999999999994E-3"/>
    <n v="8.6999999999999994E-3"/>
    <n v="26906"/>
    <m/>
    <m/>
    <s v="A"/>
  </r>
  <r>
    <m/>
    <x v="98"/>
    <s v="Rp"/>
    <n v="1095"/>
    <x v="1094"/>
    <x v="3"/>
    <x v="114"/>
    <n v="5.6"/>
    <n v="1.04E-2"/>
    <n v="1.04E-2"/>
    <n v="26906"/>
    <m/>
    <m/>
    <s v="B"/>
  </r>
  <r>
    <m/>
    <x v="98"/>
    <s v="Rp"/>
    <n v="1095"/>
    <x v="1094"/>
    <x v="3"/>
    <x v="114"/>
    <n v="5.6"/>
    <n v="1.2699999999999999E-2"/>
    <n v="1.2699999999999999E-2"/>
    <n v="26906"/>
    <m/>
    <m/>
    <s v="D"/>
  </r>
  <r>
    <m/>
    <x v="98"/>
    <s v="Rp"/>
    <n v="1095"/>
    <x v="1094"/>
    <x v="3"/>
    <x v="114"/>
    <n v="5.6"/>
    <n v="1.3100000000000001E-2"/>
    <n v="1.3100000000000001E-2"/>
    <n v="26906"/>
    <m/>
    <m/>
    <s v="D"/>
  </r>
  <r>
    <m/>
    <x v="98"/>
    <s v="Rp"/>
    <n v="1095"/>
    <x v="1094"/>
    <x v="3"/>
    <x v="114"/>
    <n v="5.6"/>
    <n v="1.61E-2"/>
    <n v="1.61E-2"/>
    <n v="26906"/>
    <m/>
    <m/>
    <s v="F"/>
  </r>
  <r>
    <m/>
    <x v="21"/>
    <s v="Rp"/>
    <n v="1096"/>
    <x v="1095"/>
    <x v="2"/>
    <x v="115"/>
    <n v="5.6"/>
    <n v="1.1299999999999999E-2"/>
    <n v="1.1299999999999999E-2"/>
    <n v="26909"/>
    <m/>
    <m/>
    <s v="C"/>
  </r>
  <r>
    <m/>
    <x v="21"/>
    <s v="Rp"/>
    <n v="1096"/>
    <x v="1095"/>
    <x v="2"/>
    <x v="115"/>
    <n v="5.6"/>
    <n v="1.8599999999999998E-2"/>
    <n v="1.8599999999999998E-2"/>
    <n v="26909"/>
    <m/>
    <m/>
    <s v="G"/>
  </r>
  <r>
    <m/>
    <x v="21"/>
    <s v="Rp"/>
    <n v="1096"/>
    <x v="1095"/>
    <x v="2"/>
    <x v="115"/>
    <n v="5.6"/>
    <n v="0.01"/>
    <n v="0.01"/>
    <n v="26909"/>
    <m/>
    <m/>
    <s v="B"/>
  </r>
  <r>
    <m/>
    <x v="21"/>
    <s v="Rp"/>
    <n v="1096"/>
    <x v="1095"/>
    <x v="2"/>
    <x v="115"/>
    <n v="5.6"/>
    <n v="1.5900000000000001E-2"/>
    <n v="1.5900000000000001E-2"/>
    <n v="26909"/>
    <m/>
    <m/>
    <s v="F"/>
  </r>
  <r>
    <m/>
    <x v="21"/>
    <s v="Rp"/>
    <n v="1096"/>
    <x v="1095"/>
    <x v="2"/>
    <x v="115"/>
    <n v="5.6"/>
    <n v="1.3299999999999999E-2"/>
    <n v="1.3299999999999999E-2"/>
    <n v="26909"/>
    <m/>
    <m/>
    <s v="D"/>
  </r>
  <r>
    <m/>
    <x v="63"/>
    <s v="Rp"/>
    <n v="1097"/>
    <x v="1096"/>
    <x v="2"/>
    <x v="115"/>
    <n v="5.6"/>
    <n v="3.04E-2"/>
    <n v="3.04E-2"/>
    <n v="26909"/>
    <n v="0.03"/>
    <m/>
    <s v="L"/>
  </r>
  <r>
    <m/>
    <x v="63"/>
    <s v="Rp"/>
    <n v="1097"/>
    <x v="1096"/>
    <x v="2"/>
    <x v="115"/>
    <n v="5.6"/>
    <n v="2.1899999999999999E-2"/>
    <n v="2.1899999999999999E-2"/>
    <n v="26909"/>
    <n v="2.1899999999999999E-2"/>
    <m/>
    <s v="I"/>
  </r>
  <r>
    <m/>
    <x v="133"/>
    <s v="REC"/>
    <n v="1098"/>
    <x v="1097"/>
    <x v="2"/>
    <x v="115"/>
    <n v="5.6"/>
    <n v="2.58E-2"/>
    <n v="2.58E-2"/>
    <n v="26910"/>
    <n v="2.58E-2"/>
    <m/>
    <s v="K"/>
  </r>
  <r>
    <m/>
    <x v="133"/>
    <s v="REC"/>
    <n v="1098"/>
    <x v="1097"/>
    <x v="2"/>
    <x v="115"/>
    <n v="5.6"/>
    <n v="1.78E-2"/>
    <n v="1.78E-2"/>
    <n v="26910"/>
    <n v="1.78E-2"/>
    <m/>
    <s v="G"/>
  </r>
  <r>
    <m/>
    <x v="133"/>
    <s v="REC"/>
    <n v="1098"/>
    <x v="1097"/>
    <x v="2"/>
    <x v="115"/>
    <n v="5.6"/>
    <n v="1.18E-2"/>
    <n v="1.18E-2"/>
    <n v="26910"/>
    <n v="1.18E-2"/>
    <m/>
    <s v="C"/>
  </r>
  <r>
    <m/>
    <x v="133"/>
    <s v="REC"/>
    <n v="1098"/>
    <x v="1097"/>
    <x v="2"/>
    <x v="115"/>
    <n v="5.6"/>
    <n v="1.4E-2"/>
    <n v="1.4E-2"/>
    <n v="26910"/>
    <n v="1.4E-2"/>
    <m/>
    <s v="E"/>
  </r>
  <r>
    <m/>
    <x v="133"/>
    <s v="REC"/>
    <n v="1098"/>
    <x v="1097"/>
    <x v="2"/>
    <x v="115"/>
    <n v="5.6"/>
    <n v="1.04E-2"/>
    <n v="1.04E-2"/>
    <n v="26910"/>
    <n v="1.04E-2"/>
    <m/>
    <s v="B"/>
  </r>
  <r>
    <m/>
    <x v="133"/>
    <s v="REC"/>
    <n v="1098"/>
    <x v="1097"/>
    <x v="2"/>
    <x v="115"/>
    <n v="5.6"/>
    <n v="7.1000000000000004E-3"/>
    <n v="7.1000000000000004E-3"/>
    <n v="26910"/>
    <n v="7.1000000000000004E-3"/>
    <m/>
    <s v="Reserva"/>
  </r>
  <r>
    <m/>
    <x v="133"/>
    <s v="REC"/>
    <n v="1098"/>
    <x v="1097"/>
    <x v="2"/>
    <x v="115"/>
    <n v="5.6"/>
    <n v="9.4999999999999998E-3"/>
    <n v="9.4999999999999998E-3"/>
    <n v="26910"/>
    <n v="9.4999999999999998E-3"/>
    <m/>
    <s v="B"/>
  </r>
  <r>
    <m/>
    <x v="133"/>
    <s v="REC"/>
    <n v="1098"/>
    <x v="1097"/>
    <x v="2"/>
    <x v="115"/>
    <n v="5.6"/>
    <n v="9.2999999999999992E-3"/>
    <n v="9.2999999999999992E-3"/>
    <n v="26911"/>
    <n v="9.2999999999999992E-3"/>
    <m/>
    <s v="B"/>
  </r>
  <r>
    <m/>
    <x v="133"/>
    <s v="REC"/>
    <n v="1098"/>
    <x v="1097"/>
    <x v="2"/>
    <x v="115"/>
    <n v="5.6"/>
    <n v="1.49E-2"/>
    <n v="1.49E-2"/>
    <n v="26911"/>
    <n v="1.49E-2"/>
    <m/>
    <s v="E"/>
  </r>
  <r>
    <m/>
    <x v="133"/>
    <s v="REC"/>
    <n v="1098"/>
    <x v="1097"/>
    <x v="2"/>
    <x v="115"/>
    <n v="5.6"/>
    <n v="2.24E-2"/>
    <n v="2.24E-2"/>
    <n v="26911"/>
    <n v="2.24E-2"/>
    <m/>
    <s v="I"/>
  </r>
  <r>
    <m/>
    <x v="133"/>
    <s v="REC"/>
    <n v="1098"/>
    <x v="1097"/>
    <x v="2"/>
    <x v="115"/>
    <n v="5.6"/>
    <n v="2.35E-2"/>
    <n v="2.35E-2"/>
    <n v="26911"/>
    <n v="2.35E-2"/>
    <m/>
    <s v="J"/>
  </r>
  <r>
    <m/>
    <x v="133"/>
    <s v="REC"/>
    <n v="1098"/>
    <x v="1097"/>
    <x v="2"/>
    <x v="115"/>
    <n v="5.6"/>
    <n v="2.2100000000000002E-2"/>
    <n v="2.2100000000000002E-2"/>
    <n v="26911"/>
    <n v="2.2100000000000002E-2"/>
    <m/>
    <s v="I"/>
  </r>
  <r>
    <m/>
    <x v="133"/>
    <s v="REC"/>
    <n v="1098"/>
    <x v="1097"/>
    <x v="2"/>
    <x v="115"/>
    <n v="5.6"/>
    <n v="2.9600000000000001E-2"/>
    <n v="2.9600000000000001E-2"/>
    <n v="26911"/>
    <n v="2.9600000000000001E-2"/>
    <m/>
    <s v="L"/>
  </r>
  <r>
    <m/>
    <x v="133"/>
    <s v="REC"/>
    <n v="1098"/>
    <x v="1097"/>
    <x v="2"/>
    <x v="115"/>
    <n v="5.6"/>
    <n v="3.0099999999999998E-2"/>
    <n v="3.0099999999999998E-2"/>
    <n v="26911"/>
    <n v="0.03"/>
    <m/>
    <s v="L"/>
  </r>
  <r>
    <m/>
    <x v="138"/>
    <s v="LEVANTE"/>
    <n v="1099"/>
    <x v="1098"/>
    <x v="3"/>
    <x v="115"/>
    <n v="5.6"/>
    <n v="4.5999999999999999E-3"/>
    <n v="4.5999999999999999E-3"/>
    <n v="26912"/>
    <m/>
    <m/>
    <s v="Descarte"/>
  </r>
  <r>
    <m/>
    <x v="138"/>
    <s v="LEVANTE"/>
    <n v="1099"/>
    <x v="1098"/>
    <x v="3"/>
    <x v="115"/>
    <n v="5.6"/>
    <n v="1.3899999999999999E-2"/>
    <n v="1.3899999999999999E-2"/>
    <n v="26912"/>
    <m/>
    <m/>
    <s v="E"/>
  </r>
  <r>
    <m/>
    <x v="138"/>
    <s v="LEVANTE"/>
    <n v="1099"/>
    <x v="1098"/>
    <x v="3"/>
    <x v="115"/>
    <n v="5.6"/>
    <n v="9.4999999999999998E-3"/>
    <n v="9.4999999999999998E-3"/>
    <n v="26912"/>
    <m/>
    <m/>
    <s v="B"/>
  </r>
  <r>
    <m/>
    <x v="21"/>
    <s v="Rp"/>
    <n v="1100"/>
    <x v="1099"/>
    <x v="3"/>
    <x v="115"/>
    <n v="5.6"/>
    <n v="8.3999999999999995E-3"/>
    <n v="8.3999999999999995E-3"/>
    <n v="26912"/>
    <m/>
    <m/>
    <s v="A"/>
  </r>
  <r>
    <m/>
    <x v="21"/>
    <s v="Rp"/>
    <n v="1100"/>
    <x v="1099"/>
    <x v="3"/>
    <x v="115"/>
    <n v="5.6"/>
    <n v="1.0800000000000001E-2"/>
    <n v="1.0800000000000001E-2"/>
    <n v="26912"/>
    <m/>
    <m/>
    <s v="C"/>
  </r>
  <r>
    <m/>
    <x v="21"/>
    <s v="Rp"/>
    <n v="1100"/>
    <x v="1099"/>
    <x v="3"/>
    <x v="115"/>
    <n v="5.6"/>
    <n v="1.24E-2"/>
    <n v="1.24E-2"/>
    <n v="26912"/>
    <m/>
    <m/>
    <s v="D"/>
  </r>
  <r>
    <m/>
    <x v="133"/>
    <s v="REC"/>
    <n v="1101"/>
    <x v="1100"/>
    <x v="3"/>
    <x v="115"/>
    <n v="5.6"/>
    <n v="2.1100000000000001E-2"/>
    <n v="2.1100000000000001E-2"/>
    <n v="26913"/>
    <m/>
    <m/>
    <s v="I"/>
  </r>
  <r>
    <m/>
    <x v="133"/>
    <s v="REC"/>
    <n v="1101"/>
    <x v="1100"/>
    <x v="3"/>
    <x v="115"/>
    <n v="5.6"/>
    <n v="2.1600000000000001E-2"/>
    <n v="2.1600000000000001E-2"/>
    <n v="26913"/>
    <m/>
    <m/>
    <s v="I"/>
  </r>
  <r>
    <m/>
    <x v="133"/>
    <s v="REC"/>
    <n v="1101"/>
    <x v="1100"/>
    <x v="3"/>
    <x v="115"/>
    <n v="5.6"/>
    <n v="1.8100000000000002E-2"/>
    <n v="1.8100000000000002E-2"/>
    <n v="26913"/>
    <m/>
    <m/>
    <s v="G"/>
  </r>
  <r>
    <m/>
    <x v="133"/>
    <s v="REC"/>
    <n v="1101"/>
    <x v="1100"/>
    <x v="3"/>
    <x v="115"/>
    <n v="5.6"/>
    <n v="1.5699999999999999E-2"/>
    <n v="1.5699999999999999E-2"/>
    <n v="26913"/>
    <m/>
    <m/>
    <s v="F"/>
  </r>
  <r>
    <m/>
    <x v="133"/>
    <s v="REC"/>
    <n v="1101"/>
    <x v="1100"/>
    <x v="3"/>
    <x v="115"/>
    <n v="5.6"/>
    <n v="1.2800000000000001E-2"/>
    <n v="1.2800000000000001E-2"/>
    <n v="26913"/>
    <m/>
    <m/>
    <s v="D"/>
  </r>
  <r>
    <m/>
    <x v="133"/>
    <s v="REC"/>
    <n v="1101"/>
    <x v="1100"/>
    <x v="3"/>
    <x v="115"/>
    <n v="5.6"/>
    <n v="1.7899999999999999E-2"/>
    <n v="1.7899999999999999E-2"/>
    <n v="26913"/>
    <m/>
    <m/>
    <s v="G"/>
  </r>
  <r>
    <m/>
    <x v="21"/>
    <s v="Rp"/>
    <n v="1102"/>
    <x v="1101"/>
    <x v="2"/>
    <x v="116"/>
    <n v="5.6"/>
    <n v="1.26E-2"/>
    <n v="1.26E-2"/>
    <n v="26915"/>
    <m/>
    <m/>
    <s v="D"/>
  </r>
  <r>
    <m/>
    <x v="21"/>
    <s v="Rp"/>
    <n v="1102"/>
    <x v="1101"/>
    <x v="2"/>
    <x v="116"/>
    <n v="5.6"/>
    <n v="1.2999999999999999E-2"/>
    <n v="1.2999999999999999E-2"/>
    <n v="26915"/>
    <m/>
    <m/>
    <s v="D"/>
  </r>
  <r>
    <m/>
    <x v="21"/>
    <s v="Rp"/>
    <n v="1102"/>
    <x v="1101"/>
    <x v="2"/>
    <x v="116"/>
    <n v="5.6"/>
    <n v="1.2500000000000001E-2"/>
    <n v="1.2500000000000001E-2"/>
    <n v="26915"/>
    <m/>
    <m/>
    <s v="D"/>
  </r>
  <r>
    <m/>
    <x v="120"/>
    <s v="RT"/>
    <n v="1103"/>
    <x v="1102"/>
    <x v="2"/>
    <x v="116"/>
    <n v="5.6"/>
    <n v="1.5599999999999999E-2"/>
    <n v="1.5599999999999999E-2"/>
    <n v="26915"/>
    <n v="1.5599999999999999E-2"/>
    <m/>
    <s v="F"/>
  </r>
  <r>
    <m/>
    <x v="120"/>
    <s v="RT"/>
    <n v="1103"/>
    <x v="1102"/>
    <x v="2"/>
    <x v="116"/>
    <n v="5.6"/>
    <n v="9.5999999999999992E-3"/>
    <n v="9.5999999999999992E-3"/>
    <n v="26915"/>
    <n v="9.5999999999999992E-3"/>
    <m/>
    <s v="B"/>
  </r>
  <r>
    <m/>
    <x v="120"/>
    <s v="RT"/>
    <n v="1103"/>
    <x v="1102"/>
    <x v="2"/>
    <x v="116"/>
    <n v="5.6"/>
    <n v="6.8999999999999999E-3"/>
    <n v="6.8999999999999999E-3"/>
    <n v="26915"/>
    <n v="6.8999999999999999E-3"/>
    <m/>
    <s v="Reserva"/>
  </r>
  <r>
    <m/>
    <x v="120"/>
    <s v="RT"/>
    <n v="1103"/>
    <x v="1102"/>
    <x v="2"/>
    <x v="116"/>
    <n v="5.6"/>
    <n v="3.1899999999999998E-2"/>
    <n v="3.1899999999999998E-2"/>
    <n v="26915"/>
    <n v="0.03"/>
    <m/>
    <s v="L"/>
  </r>
  <r>
    <m/>
    <x v="133"/>
    <s v="REC"/>
    <n v="1104"/>
    <x v="1103"/>
    <x v="2"/>
    <x v="116"/>
    <n v="5.6"/>
    <n v="1.4500000000000001E-2"/>
    <n v="1.4500000000000001E-2"/>
    <n v="26915"/>
    <m/>
    <m/>
    <s v="E"/>
  </r>
  <r>
    <m/>
    <x v="133"/>
    <s v="REC"/>
    <n v="1104"/>
    <x v="1103"/>
    <x v="2"/>
    <x v="116"/>
    <n v="5.6"/>
    <n v="1.11E-2"/>
    <n v="1.11E-2"/>
    <n v="26915"/>
    <m/>
    <m/>
    <s v="C"/>
  </r>
  <r>
    <m/>
    <x v="133"/>
    <s v="REC"/>
    <n v="1104"/>
    <x v="1103"/>
    <x v="2"/>
    <x v="116"/>
    <n v="5.6"/>
    <n v="1.21E-2"/>
    <n v="1.21E-2"/>
    <n v="26915"/>
    <m/>
    <m/>
    <s v="D"/>
  </r>
  <r>
    <m/>
    <x v="21"/>
    <s v="Rp"/>
    <n v="1105"/>
    <x v="1104"/>
    <x v="3"/>
    <x v="116"/>
    <n v="5.6"/>
    <n v="1.2200000000000001E-2"/>
    <n v="1.2200000000000001E-2"/>
    <n v="26916"/>
    <m/>
    <m/>
    <s v="D"/>
  </r>
  <r>
    <m/>
    <x v="21"/>
    <s v="Rp"/>
    <n v="1105"/>
    <x v="1104"/>
    <x v="3"/>
    <x v="116"/>
    <n v="5.6"/>
    <n v="1.2699999999999999E-2"/>
    <n v="1.2699999999999999E-2"/>
    <n v="26916"/>
    <m/>
    <m/>
    <s v="D"/>
  </r>
  <r>
    <m/>
    <x v="133"/>
    <s v="REC"/>
    <n v="1106"/>
    <x v="1105"/>
    <x v="3"/>
    <x v="116"/>
    <n v="5.6"/>
    <n v="2.8299999999999999E-2"/>
    <n v="2.8299999999999999E-2"/>
    <n v="26917"/>
    <n v="2.8299999999999999E-2"/>
    <m/>
    <s v="L"/>
  </r>
  <r>
    <m/>
    <x v="133"/>
    <s v="REC"/>
    <n v="1106"/>
    <x v="1105"/>
    <x v="3"/>
    <x v="116"/>
    <n v="5.6"/>
    <n v="3.15E-2"/>
    <n v="3.15E-2"/>
    <n v="26917"/>
    <n v="0.03"/>
    <m/>
    <s v="L"/>
  </r>
  <r>
    <m/>
    <x v="133"/>
    <s v="REC"/>
    <n v="1106"/>
    <x v="1105"/>
    <x v="3"/>
    <x v="116"/>
    <n v="5.6"/>
    <n v="2.3400000000000001E-2"/>
    <n v="2.3400000000000001E-2"/>
    <n v="26917"/>
    <n v="2.3400000000000001E-2"/>
    <m/>
    <s v="J"/>
  </r>
  <r>
    <m/>
    <x v="133"/>
    <s v="REC"/>
    <n v="1106"/>
    <x v="1105"/>
    <x v="3"/>
    <x v="116"/>
    <n v="5.6"/>
    <n v="0.03"/>
    <n v="0.03"/>
    <n v="26917"/>
    <n v="0.03"/>
    <m/>
    <s v="L"/>
  </r>
  <r>
    <m/>
    <x v="133"/>
    <s v="REC"/>
    <n v="1106"/>
    <x v="1105"/>
    <x v="3"/>
    <x v="116"/>
    <n v="5.6"/>
    <n v="3.3300000000000003E-2"/>
    <n v="3.3300000000000003E-2"/>
    <n v="26917"/>
    <n v="0.03"/>
    <m/>
    <s v="L"/>
  </r>
  <r>
    <m/>
    <x v="133"/>
    <s v="REC"/>
    <n v="1106"/>
    <x v="1105"/>
    <x v="3"/>
    <x v="116"/>
    <n v="5.6"/>
    <n v="2.7699999999999999E-2"/>
    <n v="2.7699999999999999E-2"/>
    <n v="26917"/>
    <n v="2.7699999999999999E-2"/>
    <m/>
    <s v="L"/>
  </r>
  <r>
    <m/>
    <x v="133"/>
    <s v="REC"/>
    <n v="1106"/>
    <x v="1105"/>
    <x v="3"/>
    <x v="116"/>
    <n v="5.6"/>
    <n v="1.9400000000000001E-2"/>
    <n v="1.9400000000000001E-2"/>
    <n v="26917"/>
    <n v="1.9400000000000001E-2"/>
    <m/>
    <s v="H"/>
  </r>
  <r>
    <m/>
    <x v="133"/>
    <s v="REC"/>
    <n v="1106"/>
    <x v="1105"/>
    <x v="3"/>
    <x v="116"/>
    <n v="5.6"/>
    <n v="1.4200000000000001E-2"/>
    <n v="1.4200000000000001E-2"/>
    <n v="26917"/>
    <n v="1.4200000000000001E-2"/>
    <m/>
    <s v="E"/>
  </r>
  <r>
    <m/>
    <x v="133"/>
    <s v="REC"/>
    <n v="1106"/>
    <x v="1105"/>
    <x v="3"/>
    <x v="116"/>
    <n v="5.6"/>
    <n v="1.43E-2"/>
    <n v="1.43E-2"/>
    <n v="26917"/>
    <n v="1.43E-2"/>
    <m/>
    <s v="E"/>
  </r>
  <r>
    <m/>
    <x v="133"/>
    <s v="REC"/>
    <n v="1106"/>
    <x v="1105"/>
    <x v="3"/>
    <x v="116"/>
    <n v="5.6"/>
    <n v="1.5599999999999999E-2"/>
    <n v="1.5599999999999999E-2"/>
    <n v="26917"/>
    <n v="1.5599999999999999E-2"/>
    <m/>
    <s v="F"/>
  </r>
  <r>
    <m/>
    <x v="21"/>
    <s v="Rp"/>
    <n v="1107"/>
    <x v="1106"/>
    <x v="2"/>
    <x v="117"/>
    <n v="5.6"/>
    <n v="1.0800000000000001E-2"/>
    <n v="1.0800000000000001E-2"/>
    <n v="26921"/>
    <m/>
    <m/>
    <s v="C"/>
  </r>
  <r>
    <m/>
    <x v="21"/>
    <s v="Rp"/>
    <n v="1107"/>
    <x v="1106"/>
    <x v="2"/>
    <x v="117"/>
    <n v="5.6"/>
    <n v="1.0999999999999999E-2"/>
    <n v="1.0999999999999999E-2"/>
    <n v="26921"/>
    <m/>
    <m/>
    <s v="C"/>
  </r>
  <r>
    <m/>
    <x v="21"/>
    <s v="Rp"/>
    <n v="1107"/>
    <x v="1106"/>
    <x v="2"/>
    <x v="117"/>
    <n v="5.6"/>
    <n v="1.12E-2"/>
    <n v="1.12E-2"/>
    <n v="26921"/>
    <m/>
    <m/>
    <s v="C"/>
  </r>
  <r>
    <m/>
    <x v="21"/>
    <s v="Rp"/>
    <n v="1107"/>
    <x v="1106"/>
    <x v="2"/>
    <x v="117"/>
    <n v="5.6"/>
    <n v="1.41E-2"/>
    <n v="1.41E-2"/>
    <n v="26921"/>
    <m/>
    <m/>
    <s v="E"/>
  </r>
  <r>
    <m/>
    <x v="21"/>
    <s v="Rp"/>
    <n v="1107"/>
    <x v="1106"/>
    <x v="2"/>
    <x v="117"/>
    <n v="5.6"/>
    <n v="1.0999999999999999E-2"/>
    <n v="1.0999999999999999E-2"/>
    <n v="26921"/>
    <m/>
    <m/>
    <s v="C"/>
  </r>
  <r>
    <m/>
    <x v="21"/>
    <s v="Rp"/>
    <n v="1107"/>
    <x v="1106"/>
    <x v="2"/>
    <x v="117"/>
    <n v="5.6"/>
    <n v="1.2699999999999999E-2"/>
    <n v="1.2699999999999999E-2"/>
    <n v="26921"/>
    <m/>
    <m/>
    <s v="D"/>
  </r>
  <r>
    <m/>
    <x v="133"/>
    <s v="REC"/>
    <n v="1108"/>
    <x v="1107"/>
    <x v="2"/>
    <x v="117"/>
    <n v="5.6"/>
    <n v="1.6E-2"/>
    <n v="1.6E-2"/>
    <n v="26922"/>
    <m/>
    <m/>
    <s v="F"/>
  </r>
  <r>
    <m/>
    <x v="133"/>
    <s v="REC"/>
    <n v="1108"/>
    <x v="1107"/>
    <x v="2"/>
    <x v="117"/>
    <n v="5.6"/>
    <n v="1.7100000000000001E-2"/>
    <n v="1.7100000000000001E-2"/>
    <n v="26922"/>
    <m/>
    <m/>
    <s v="F"/>
  </r>
  <r>
    <m/>
    <x v="133"/>
    <s v="REC"/>
    <n v="1108"/>
    <x v="1107"/>
    <x v="2"/>
    <x v="117"/>
    <n v="5.6"/>
    <n v="1.12E-2"/>
    <n v="1.12E-2"/>
    <n v="26922"/>
    <m/>
    <m/>
    <s v="C"/>
  </r>
  <r>
    <m/>
    <x v="133"/>
    <s v="REC"/>
    <n v="1108"/>
    <x v="1107"/>
    <x v="2"/>
    <x v="117"/>
    <n v="5.6"/>
    <n v="8.0999999999999996E-3"/>
    <n v="8.0999999999999996E-3"/>
    <n v="26922"/>
    <m/>
    <m/>
    <s v="A"/>
  </r>
  <r>
    <m/>
    <x v="133"/>
    <s v="REC"/>
    <n v="1108"/>
    <x v="1107"/>
    <x v="2"/>
    <x v="117"/>
    <n v="5.6"/>
    <n v="1.6199999999999999E-2"/>
    <n v="1.6199999999999999E-2"/>
    <n v="26922"/>
    <m/>
    <m/>
    <s v="F"/>
  </r>
  <r>
    <m/>
    <x v="133"/>
    <s v="REC"/>
    <n v="1108"/>
    <x v="1107"/>
    <x v="2"/>
    <x v="117"/>
    <n v="5.6"/>
    <n v="1.8499999999999999E-2"/>
    <n v="1.8499999999999999E-2"/>
    <n v="26922"/>
    <m/>
    <m/>
    <s v="G"/>
  </r>
  <r>
    <m/>
    <x v="133"/>
    <s v="REC"/>
    <n v="1108"/>
    <x v="1107"/>
    <x v="2"/>
    <x v="117"/>
    <n v="5.6"/>
    <n v="1.52E-2"/>
    <n v="1.52E-2"/>
    <n v="26922"/>
    <m/>
    <m/>
    <s v="F"/>
  </r>
  <r>
    <m/>
    <x v="133"/>
    <s v="REC"/>
    <n v="1108"/>
    <x v="1107"/>
    <x v="2"/>
    <x v="117"/>
    <n v="5.6"/>
    <n v="1.7000000000000001E-2"/>
    <n v="1.7000000000000001E-2"/>
    <n v="26922"/>
    <m/>
    <m/>
    <s v="F"/>
  </r>
  <r>
    <m/>
    <x v="133"/>
    <s v="REC"/>
    <n v="1108"/>
    <x v="1107"/>
    <x v="2"/>
    <x v="117"/>
    <n v="5.6"/>
    <n v="1.78E-2"/>
    <n v="1.78E-2"/>
    <n v="26922"/>
    <m/>
    <m/>
    <s v="G"/>
  </r>
  <r>
    <m/>
    <x v="133"/>
    <s v="REC"/>
    <n v="1108"/>
    <x v="1107"/>
    <x v="2"/>
    <x v="117"/>
    <n v="5.6"/>
    <n v="1.4999999999999999E-2"/>
    <n v="1.4999999999999999E-2"/>
    <n v="26922"/>
    <m/>
    <m/>
    <s v="F"/>
  </r>
  <r>
    <m/>
    <x v="21"/>
    <s v="Rp"/>
    <n v="1109"/>
    <x v="1108"/>
    <x v="3"/>
    <x v="117"/>
    <n v="5.6"/>
    <n v="1.0200000000000001E-2"/>
    <n v="1.0200000000000001E-2"/>
    <n v="26923"/>
    <m/>
    <m/>
    <s v="B"/>
  </r>
  <r>
    <m/>
    <x v="21"/>
    <s v="Rp"/>
    <n v="1109"/>
    <x v="1108"/>
    <x v="3"/>
    <x v="117"/>
    <n v="5.6"/>
    <n v="1.83E-2"/>
    <n v="1.83E-2"/>
    <n v="26923"/>
    <m/>
    <m/>
    <s v="G"/>
  </r>
  <r>
    <m/>
    <x v="133"/>
    <s v="REC"/>
    <n v="1110"/>
    <x v="1109"/>
    <x v="3"/>
    <x v="117"/>
    <n v="5.6"/>
    <n v="1.01E-2"/>
    <n v="1.01E-2"/>
    <n v="26923"/>
    <m/>
    <m/>
    <s v="B"/>
  </r>
  <r>
    <m/>
    <x v="133"/>
    <s v="REC"/>
    <n v="1110"/>
    <x v="1109"/>
    <x v="3"/>
    <x v="117"/>
    <n v="5.6"/>
    <n v="1.49E-2"/>
    <n v="1.49E-2"/>
    <n v="26923"/>
    <m/>
    <m/>
    <s v="E"/>
  </r>
  <r>
    <m/>
    <x v="133"/>
    <s v="REC"/>
    <n v="1110"/>
    <x v="1109"/>
    <x v="3"/>
    <x v="117"/>
    <n v="5.6"/>
    <n v="1.54E-2"/>
    <n v="1.54E-2"/>
    <n v="26923"/>
    <m/>
    <m/>
    <s v="F"/>
  </r>
  <r>
    <m/>
    <x v="133"/>
    <s v="REC"/>
    <n v="1110"/>
    <x v="1109"/>
    <x v="3"/>
    <x v="117"/>
    <n v="5.6"/>
    <n v="2.35E-2"/>
    <n v="2.35E-2"/>
    <n v="26923"/>
    <m/>
    <m/>
    <s v="J"/>
  </r>
  <r>
    <m/>
    <x v="133"/>
    <s v="REC"/>
    <n v="1110"/>
    <x v="1109"/>
    <x v="3"/>
    <x v="117"/>
    <n v="5.6"/>
    <n v="2.3400000000000001E-2"/>
    <n v="2.3400000000000001E-2"/>
    <n v="26923"/>
    <m/>
    <m/>
    <s v="J"/>
  </r>
  <r>
    <m/>
    <x v="133"/>
    <s v="REC"/>
    <n v="1110"/>
    <x v="1109"/>
    <x v="3"/>
    <x v="117"/>
    <n v="5.6"/>
    <n v="8.0000000000000002E-3"/>
    <n v="8.0000000000000002E-3"/>
    <n v="26923"/>
    <m/>
    <m/>
    <s v="A"/>
  </r>
  <r>
    <m/>
    <x v="133"/>
    <s v="REC"/>
    <n v="1110"/>
    <x v="1109"/>
    <x v="3"/>
    <x v="117"/>
    <n v="5.6"/>
    <n v="1.37E-2"/>
    <n v="1.37E-2"/>
    <n v="26923"/>
    <m/>
    <m/>
    <s v="E"/>
  </r>
  <r>
    <m/>
    <x v="133"/>
    <s v="REC"/>
    <n v="1110"/>
    <x v="1109"/>
    <x v="3"/>
    <x v="117"/>
    <n v="5.6"/>
    <n v="1.12E-2"/>
    <n v="1.12E-2"/>
    <n v="26923"/>
    <m/>
    <m/>
    <s v="C"/>
  </r>
  <r>
    <m/>
    <x v="21"/>
    <s v="Rp"/>
    <n v="1111"/>
    <x v="1110"/>
    <x v="2"/>
    <x v="118"/>
    <n v="5.6"/>
    <n v="1.7999999999999999E-2"/>
    <n v="1.7999999999999999E-2"/>
    <n v="26930"/>
    <m/>
    <m/>
    <s v="G"/>
  </r>
  <r>
    <m/>
    <x v="21"/>
    <s v="Rp"/>
    <n v="1111"/>
    <x v="1110"/>
    <x v="2"/>
    <x v="118"/>
    <n v="5.6"/>
    <n v="1.2500000000000001E-2"/>
    <n v="1.2500000000000001E-2"/>
    <n v="26930"/>
    <m/>
    <m/>
    <s v="D"/>
  </r>
  <r>
    <m/>
    <x v="21"/>
    <s v="Rp"/>
    <n v="1111"/>
    <x v="1110"/>
    <x v="2"/>
    <x v="118"/>
    <n v="5.6"/>
    <n v="1.24E-2"/>
    <n v="1.24E-2"/>
    <n v="26930"/>
    <m/>
    <m/>
    <s v="D"/>
  </r>
  <r>
    <m/>
    <x v="21"/>
    <s v="Rp"/>
    <n v="1111"/>
    <x v="1110"/>
    <x v="2"/>
    <x v="118"/>
    <n v="5.6"/>
    <n v="9.1000000000000004E-3"/>
    <n v="9.1000000000000004E-3"/>
    <n v="26930"/>
    <m/>
    <m/>
    <s v="B"/>
  </r>
  <r>
    <m/>
    <x v="21"/>
    <s v="Rp"/>
    <n v="1111"/>
    <x v="1110"/>
    <x v="2"/>
    <x v="118"/>
    <n v="5.6"/>
    <n v="1.2999999999999999E-2"/>
    <n v="1.2999999999999999E-2"/>
    <n v="26930"/>
    <m/>
    <m/>
    <s v="D"/>
  </r>
  <r>
    <m/>
    <x v="139"/>
    <s v="REC"/>
    <n v="1112"/>
    <x v="1111"/>
    <x v="2"/>
    <x v="118"/>
    <n v="5.6"/>
    <n v="4.7000000000000002E-3"/>
    <n v="4.7000000000000002E-3"/>
    <n v="26930"/>
    <m/>
    <m/>
    <s v="Descarte"/>
  </r>
  <r>
    <m/>
    <x v="139"/>
    <s v="REC"/>
    <n v="1112"/>
    <x v="1111"/>
    <x v="2"/>
    <x v="118"/>
    <n v="5.6"/>
    <n v="1.1299999999999999E-2"/>
    <n v="1.1299999999999999E-2"/>
    <n v="26930"/>
    <m/>
    <m/>
    <s v="C"/>
  </r>
  <r>
    <m/>
    <x v="139"/>
    <s v="REC"/>
    <n v="1112"/>
    <x v="1111"/>
    <x v="2"/>
    <x v="118"/>
    <n v="5.6"/>
    <n v="1.2999999999999999E-2"/>
    <n v="1.2999999999999999E-2"/>
    <n v="26930"/>
    <m/>
    <m/>
    <s v="D"/>
  </r>
  <r>
    <m/>
    <x v="69"/>
    <s v="REC"/>
    <n v="1113"/>
    <x v="1112"/>
    <x v="2"/>
    <x v="118"/>
    <n v="5.6"/>
    <n v="2.29E-2"/>
    <n v="2.29E-2"/>
    <n v="26931"/>
    <n v="2.29E-2"/>
    <m/>
    <s v="J"/>
  </r>
  <r>
    <m/>
    <x v="69"/>
    <s v="REC"/>
    <n v="1113"/>
    <x v="1112"/>
    <x v="2"/>
    <x v="118"/>
    <n v="5.6"/>
    <n v="1.46E-2"/>
    <n v="1.46E-2"/>
    <n v="26931"/>
    <n v="1.46E-2"/>
    <m/>
    <s v="E"/>
  </r>
  <r>
    <m/>
    <x v="69"/>
    <s v="REC"/>
    <n v="1113"/>
    <x v="1112"/>
    <x v="2"/>
    <x v="118"/>
    <n v="5.6"/>
    <n v="4.0899999999999999E-2"/>
    <n v="3.6999999999999998E-2"/>
    <n v="26931"/>
    <n v="0.03"/>
    <m/>
    <s v="L"/>
  </r>
  <r>
    <m/>
    <x v="69"/>
    <s v="REC"/>
    <n v="1113"/>
    <x v="1112"/>
    <x v="2"/>
    <x v="118"/>
    <n v="5.6"/>
    <n v="2.7199999999999998E-2"/>
    <n v="2.7199999999999998E-2"/>
    <n v="26931"/>
    <n v="2.7199999999999998E-2"/>
    <m/>
    <s v="K"/>
  </r>
  <r>
    <m/>
    <x v="69"/>
    <s v="REC"/>
    <n v="1113"/>
    <x v="1112"/>
    <x v="2"/>
    <x v="118"/>
    <n v="5.6"/>
    <n v="3.2099999999999997E-2"/>
    <n v="3.2099999999999997E-2"/>
    <n v="26931"/>
    <n v="0.03"/>
    <m/>
    <s v="L"/>
  </r>
  <r>
    <m/>
    <x v="69"/>
    <s v="REC"/>
    <n v="1113"/>
    <x v="1112"/>
    <x v="2"/>
    <x v="118"/>
    <n v="5.6"/>
    <n v="2.3300000000000001E-2"/>
    <n v="2.3300000000000001E-2"/>
    <n v="26931"/>
    <n v="2.3300000000000001E-2"/>
    <m/>
    <s v="J"/>
  </r>
  <r>
    <m/>
    <x v="69"/>
    <s v="REC"/>
    <n v="1113"/>
    <x v="1112"/>
    <x v="2"/>
    <x v="118"/>
    <n v="5.6"/>
    <n v="2.86E-2"/>
    <n v="2.86E-2"/>
    <n v="26931"/>
    <n v="2.86E-2"/>
    <m/>
    <s v="L"/>
  </r>
  <r>
    <m/>
    <x v="139"/>
    <s v="REC"/>
    <n v="1114"/>
    <x v="1113"/>
    <x v="3"/>
    <x v="118"/>
    <n v="5.6"/>
    <n v="7.1000000000000004E-3"/>
    <n v="7.1000000000000004E-3"/>
    <n v="26932"/>
    <m/>
    <m/>
    <s v="Reserva"/>
  </r>
  <r>
    <m/>
    <x v="139"/>
    <s v="REC"/>
    <n v="1114"/>
    <x v="1113"/>
    <x v="3"/>
    <x v="118"/>
    <n v="5.6"/>
    <n v="6.3E-3"/>
    <n v="6.3E-3"/>
    <n v="26932"/>
    <m/>
    <m/>
    <s v="Reserva"/>
  </r>
  <r>
    <m/>
    <x v="139"/>
    <s v="REC"/>
    <n v="1114"/>
    <x v="1113"/>
    <x v="3"/>
    <x v="118"/>
    <n v="5.6"/>
    <n v="6.1000000000000004E-3"/>
    <n v="6.1000000000000004E-3"/>
    <n v="26932"/>
    <m/>
    <m/>
    <s v="Reserva"/>
  </r>
  <r>
    <m/>
    <x v="69"/>
    <s v="REC"/>
    <n v="1115"/>
    <x v="1114"/>
    <x v="3"/>
    <x v="118"/>
    <n v="5.6"/>
    <n v="2.3E-2"/>
    <n v="2.3E-2"/>
    <n v="26932"/>
    <m/>
    <m/>
    <s v="J"/>
  </r>
  <r>
    <m/>
    <x v="69"/>
    <s v="REC"/>
    <n v="1115"/>
    <x v="1114"/>
    <x v="3"/>
    <x v="118"/>
    <n v="5.6"/>
    <n v="1.9800000000000002E-2"/>
    <n v="1.9800000000000002E-2"/>
    <n v="26932"/>
    <m/>
    <m/>
    <s v="H"/>
  </r>
  <r>
    <m/>
    <x v="69"/>
    <s v="REC"/>
    <n v="1115"/>
    <x v="1114"/>
    <x v="3"/>
    <x v="118"/>
    <n v="5.6"/>
    <n v="1.9E-2"/>
    <n v="1.9E-2"/>
    <n v="26932"/>
    <m/>
    <m/>
    <s v="H"/>
  </r>
  <r>
    <m/>
    <x v="69"/>
    <s v="REC"/>
    <n v="1115"/>
    <x v="1114"/>
    <x v="3"/>
    <x v="118"/>
    <n v="5.6"/>
    <n v="2.29E-2"/>
    <n v="2.29E-2"/>
    <n v="26932"/>
    <m/>
    <m/>
    <s v="J"/>
  </r>
  <r>
    <m/>
    <x v="69"/>
    <s v="REC"/>
    <n v="1115"/>
    <x v="1114"/>
    <x v="3"/>
    <x v="118"/>
    <n v="5.6"/>
    <n v="1.7399999999999999E-2"/>
    <n v="1.7399999999999999E-2"/>
    <n v="26932"/>
    <m/>
    <m/>
    <s v="F"/>
  </r>
  <r>
    <m/>
    <x v="133"/>
    <s v="REC"/>
    <n v="1116"/>
    <x v="1115"/>
    <x v="3"/>
    <x v="118"/>
    <n v="5.6"/>
    <n v="1.0200000000000001E-2"/>
    <n v="1.0200000000000001E-2"/>
    <n v="26933"/>
    <m/>
    <m/>
    <s v="B"/>
  </r>
  <r>
    <m/>
    <x v="133"/>
    <s v="REC"/>
    <n v="1116"/>
    <x v="1115"/>
    <x v="3"/>
    <x v="118"/>
    <n v="5.6"/>
    <n v="8.8000000000000005E-3"/>
    <n v="8.8000000000000005E-3"/>
    <n v="26933"/>
    <m/>
    <m/>
    <s v="A"/>
  </r>
  <r>
    <m/>
    <x v="133"/>
    <s v="REC"/>
    <n v="1116"/>
    <x v="1115"/>
    <x v="3"/>
    <x v="118"/>
    <n v="5.6"/>
    <n v="1.6E-2"/>
    <n v="1.6E-2"/>
    <n v="26933"/>
    <m/>
    <m/>
    <s v="F"/>
  </r>
  <r>
    <m/>
    <x v="133"/>
    <s v="REC"/>
    <n v="1116"/>
    <x v="1115"/>
    <x v="3"/>
    <x v="118"/>
    <n v="5.6"/>
    <n v="7.6E-3"/>
    <n v="7.6E-3"/>
    <n v="26933"/>
    <m/>
    <m/>
    <s v="A"/>
  </r>
  <r>
    <m/>
    <x v="139"/>
    <s v="REC"/>
    <n v="1117"/>
    <x v="1116"/>
    <x v="4"/>
    <x v="118"/>
    <n v="5.6"/>
    <n v="4.7000000000000002E-3"/>
    <n v="4.7000000000000002E-3"/>
    <n v="26937"/>
    <n v="4.7000000000000002E-3"/>
    <m/>
    <s v="Descarte"/>
  </r>
  <r>
    <m/>
    <x v="139"/>
    <s v="REC"/>
    <n v="1117"/>
    <x v="1116"/>
    <x v="4"/>
    <x v="118"/>
    <n v="5.6"/>
    <n v="9.5999999999999992E-3"/>
    <n v="9.5999999999999992E-3"/>
    <n v="26937"/>
    <n v="9.5999999999999992E-3"/>
    <m/>
    <s v="B"/>
  </r>
  <r>
    <m/>
    <x v="139"/>
    <s v="REC"/>
    <n v="1117"/>
    <x v="1116"/>
    <x v="4"/>
    <x v="118"/>
    <n v="5.6"/>
    <n v="0.01"/>
    <n v="0.01"/>
    <n v="26937"/>
    <n v="0.01"/>
    <m/>
    <s v="B"/>
  </r>
  <r>
    <m/>
    <x v="139"/>
    <s v="REC"/>
    <n v="1117"/>
    <x v="1116"/>
    <x v="4"/>
    <x v="118"/>
    <n v="5.6"/>
    <n v="3.1E-2"/>
    <n v="3.1E-2"/>
    <n v="26937"/>
    <n v="3.1E-2"/>
    <m/>
    <s v="L"/>
  </r>
  <r>
    <m/>
    <x v="69"/>
    <s v="REC"/>
    <n v="1118"/>
    <x v="1117"/>
    <x v="4"/>
    <x v="118"/>
    <n v="5.6"/>
    <n v="2.6100000000000002E-2"/>
    <n v="2.6100000000000002E-2"/>
    <n v="26939"/>
    <m/>
    <m/>
    <s v="K"/>
  </r>
  <r>
    <m/>
    <x v="69"/>
    <s v="REC"/>
    <n v="1118"/>
    <x v="1117"/>
    <x v="4"/>
    <x v="118"/>
    <n v="5.6"/>
    <n v="2.46E-2"/>
    <n v="2.46E-2"/>
    <n v="26939"/>
    <m/>
    <m/>
    <s v="J"/>
  </r>
  <r>
    <m/>
    <x v="140"/>
    <s v="REC"/>
    <n v="1119"/>
    <x v="1118"/>
    <x v="4"/>
    <x v="118"/>
    <n v="5.6"/>
    <n v="5.1000000000000004E-3"/>
    <n v="5.1000000000000004E-3"/>
    <n v="26939"/>
    <m/>
    <m/>
    <s v="Descarte"/>
  </r>
  <r>
    <m/>
    <x v="140"/>
    <s v="REC"/>
    <n v="1119"/>
    <x v="1118"/>
    <x v="4"/>
    <x v="118"/>
    <n v="5.6"/>
    <n v="9.2999999999999992E-3"/>
    <n v="9.2999999999999992E-3"/>
    <n v="26939"/>
    <m/>
    <m/>
    <s v="B"/>
  </r>
  <r>
    <m/>
    <x v="140"/>
    <s v="REC"/>
    <n v="1119"/>
    <x v="1118"/>
    <x v="4"/>
    <x v="118"/>
    <n v="5.6"/>
    <n v="8.0999999999999996E-3"/>
    <n v="8.0999999999999996E-3"/>
    <n v="26939"/>
    <m/>
    <m/>
    <s v="A"/>
  </r>
  <r>
    <m/>
    <x v="140"/>
    <s v="REC"/>
    <n v="1119"/>
    <x v="1118"/>
    <x v="4"/>
    <x v="118"/>
    <n v="5.6"/>
    <n v="7.6E-3"/>
    <n v="7.6E-3"/>
    <n v="26939"/>
    <m/>
    <m/>
    <s v="A"/>
  </r>
  <r>
    <m/>
    <x v="140"/>
    <s v="REC"/>
    <n v="1119"/>
    <x v="1118"/>
    <x v="4"/>
    <x v="118"/>
    <n v="5.6"/>
    <n v="8.0999999999999996E-3"/>
    <n v="8.0999999999999996E-3"/>
    <n v="26939"/>
    <m/>
    <m/>
    <s v="A"/>
  </r>
  <r>
    <m/>
    <x v="140"/>
    <s v="REC"/>
    <n v="1119"/>
    <x v="1118"/>
    <x v="4"/>
    <x v="118"/>
    <n v="5.6"/>
    <n v="5.1000000000000004E-3"/>
    <n v="5.1000000000000004E-3"/>
    <n v="26939"/>
    <m/>
    <m/>
    <s v="Descarte"/>
  </r>
  <r>
    <m/>
    <x v="140"/>
    <s v="REC"/>
    <n v="1119"/>
    <x v="1118"/>
    <x v="4"/>
    <x v="118"/>
    <n v="5.6"/>
    <n v="1.4E-2"/>
    <n v="1.4E-2"/>
    <n v="26939"/>
    <m/>
    <m/>
    <s v="E"/>
  </r>
  <r>
    <m/>
    <x v="139"/>
    <s v="REC"/>
    <n v="1120"/>
    <x v="1119"/>
    <x v="2"/>
    <x v="119"/>
    <n v="5.6"/>
    <n v="1.04E-2"/>
    <n v="1.04E-2"/>
    <n v="26940"/>
    <m/>
    <m/>
    <s v="B"/>
  </r>
  <r>
    <m/>
    <x v="139"/>
    <s v="REC"/>
    <n v="1120"/>
    <x v="1119"/>
    <x v="2"/>
    <x v="119"/>
    <n v="5.6"/>
    <n v="1.09E-2"/>
    <n v="1.09E-2"/>
    <n v="26940"/>
    <m/>
    <m/>
    <s v="C"/>
  </r>
  <r>
    <m/>
    <x v="139"/>
    <s v="REC"/>
    <n v="1120"/>
    <x v="1119"/>
    <x v="2"/>
    <x v="119"/>
    <n v="5.6"/>
    <n v="6.3E-3"/>
    <n v="6.3E-3"/>
    <n v="26940"/>
    <m/>
    <m/>
    <s v="Reserva"/>
  </r>
  <r>
    <m/>
    <x v="139"/>
    <s v="REC"/>
    <n v="1120"/>
    <x v="1119"/>
    <x v="2"/>
    <x v="119"/>
    <n v="5.6"/>
    <n v="1.09E-2"/>
    <n v="1.09E-2"/>
    <n v="26940"/>
    <m/>
    <m/>
    <s v="C"/>
  </r>
  <r>
    <m/>
    <x v="139"/>
    <s v="REC"/>
    <n v="1120"/>
    <x v="1119"/>
    <x v="2"/>
    <x v="119"/>
    <n v="5.6"/>
    <n v="7.1999999999999998E-3"/>
    <n v="7.1999999999999998E-3"/>
    <n v="26940"/>
    <m/>
    <m/>
    <s v="Reserva"/>
  </r>
  <r>
    <m/>
    <x v="69"/>
    <s v="REC"/>
    <n v="1121"/>
    <x v="1120"/>
    <x v="2"/>
    <x v="119"/>
    <n v="5.6"/>
    <n v="2.2700000000000001E-2"/>
    <n v="2.2700000000000001E-2"/>
    <n v="26941"/>
    <n v="2.2700000000000001E-2"/>
    <m/>
    <s v="J"/>
  </r>
  <r>
    <m/>
    <x v="69"/>
    <s v="REC"/>
    <n v="1121"/>
    <x v="1120"/>
    <x v="2"/>
    <x v="119"/>
    <n v="5.6"/>
    <n v="3.2399999999999998E-2"/>
    <n v="3.2399999999999998E-2"/>
    <n v="26941"/>
    <n v="0.03"/>
    <m/>
    <s v="L"/>
  </r>
  <r>
    <m/>
    <x v="69"/>
    <s v="REC"/>
    <n v="1121"/>
    <x v="1120"/>
    <x v="2"/>
    <x v="119"/>
    <n v="5.6"/>
    <n v="3.39E-2"/>
    <n v="3.39E-2"/>
    <n v="26941"/>
    <n v="0.03"/>
    <m/>
    <s v="L"/>
  </r>
  <r>
    <m/>
    <x v="69"/>
    <s v="REC"/>
    <n v="1121"/>
    <x v="1120"/>
    <x v="2"/>
    <x v="119"/>
    <n v="5.6"/>
    <n v="2.3599999999999999E-2"/>
    <n v="2.3599999999999999E-2"/>
    <n v="26941"/>
    <n v="2.3599999999999999E-2"/>
    <m/>
    <s v="J"/>
  </r>
  <r>
    <m/>
    <x v="69"/>
    <s v="REC"/>
    <n v="1121"/>
    <x v="1120"/>
    <x v="2"/>
    <x v="119"/>
    <n v="5.6"/>
    <n v="2.92E-2"/>
    <n v="2.92E-2"/>
    <n v="26941"/>
    <n v="2.92E-2"/>
    <m/>
    <s v="L"/>
  </r>
  <r>
    <m/>
    <x v="117"/>
    <s v="REC"/>
    <n v="1122"/>
    <x v="1121"/>
    <x v="2"/>
    <x v="119"/>
    <n v="5.6"/>
    <n v="1.3899999999999999E-2"/>
    <n v="1.3899999999999999E-2"/>
    <n v="26941"/>
    <m/>
    <m/>
    <s v="E"/>
  </r>
  <r>
    <m/>
    <x v="117"/>
    <s v="REC"/>
    <n v="1122"/>
    <x v="1121"/>
    <x v="2"/>
    <x v="119"/>
    <n v="5.6"/>
    <n v="2.1700000000000001E-2"/>
    <n v="2.1700000000000001E-2"/>
    <n v="26941"/>
    <m/>
    <m/>
    <s v="I"/>
  </r>
  <r>
    <m/>
    <x v="69"/>
    <s v="REC"/>
    <n v="1123"/>
    <x v="1122"/>
    <x v="3"/>
    <x v="119"/>
    <n v="5.6"/>
    <n v="1.7500000000000002E-2"/>
    <n v="1.7500000000000002E-2"/>
    <n v="26942"/>
    <m/>
    <m/>
    <s v="G"/>
  </r>
  <r>
    <m/>
    <x v="69"/>
    <s v="REC"/>
    <n v="1123"/>
    <x v="1122"/>
    <x v="3"/>
    <x v="119"/>
    <n v="5.6"/>
    <n v="2.2200000000000001E-2"/>
    <n v="2.2200000000000001E-2"/>
    <n v="26942"/>
    <m/>
    <m/>
    <s v="I"/>
  </r>
  <r>
    <m/>
    <x v="135"/>
    <s v="FRENTE"/>
    <n v="1124"/>
    <x v="1123"/>
    <x v="3"/>
    <x v="119"/>
    <n v="5.6"/>
    <n v="2.8199999999999999E-2"/>
    <n v="2.8199999999999999E-2"/>
    <n v="26942"/>
    <m/>
    <m/>
    <s v="L"/>
  </r>
  <r>
    <m/>
    <x v="135"/>
    <s v="FRENTE"/>
    <n v="1124"/>
    <x v="1123"/>
    <x v="3"/>
    <x v="119"/>
    <n v="5.6"/>
    <n v="1.3899999999999999E-2"/>
    <n v="1.3899999999999999E-2"/>
    <n v="26942"/>
    <m/>
    <m/>
    <s v="E"/>
  </r>
  <r>
    <m/>
    <x v="135"/>
    <s v="FRENTE"/>
    <n v="1124"/>
    <x v="1123"/>
    <x v="3"/>
    <x v="119"/>
    <n v="5.6"/>
    <n v="9.1999999999999998E-3"/>
    <n v="9.1999999999999998E-3"/>
    <n v="26942"/>
    <m/>
    <m/>
    <s v="B"/>
  </r>
  <r>
    <m/>
    <x v="135"/>
    <s v="FRENTE"/>
    <n v="1124"/>
    <x v="1123"/>
    <x v="3"/>
    <x v="119"/>
    <n v="5.6"/>
    <n v="1.04E-2"/>
    <n v="1.04E-2"/>
    <n v="26942"/>
    <m/>
    <m/>
    <s v="B"/>
  </r>
  <r>
    <m/>
    <x v="133"/>
    <s v="REC"/>
    <n v="1125"/>
    <x v="1124"/>
    <x v="3"/>
    <x v="119"/>
    <n v="5.6"/>
    <n v="1.7500000000000002E-2"/>
    <n v="1.7500000000000002E-2"/>
    <n v="26943"/>
    <m/>
    <m/>
    <s v="G"/>
  </r>
  <r>
    <m/>
    <x v="133"/>
    <s v="REC"/>
    <n v="1125"/>
    <x v="1124"/>
    <x v="3"/>
    <x v="119"/>
    <n v="5.6"/>
    <n v="0.01"/>
    <n v="0.01"/>
    <n v="26943"/>
    <m/>
    <m/>
    <s v="B"/>
  </r>
  <r>
    <m/>
    <x v="133"/>
    <s v="REC"/>
    <n v="1125"/>
    <x v="1124"/>
    <x v="3"/>
    <x v="119"/>
    <n v="5.6"/>
    <n v="1.2800000000000001E-2"/>
    <n v="1.2800000000000001E-2"/>
    <n v="26943"/>
    <m/>
    <m/>
    <s v="D"/>
  </r>
  <r>
    <m/>
    <x v="133"/>
    <s v="REC"/>
    <n v="1125"/>
    <x v="1124"/>
    <x v="3"/>
    <x v="119"/>
    <n v="5.6"/>
    <n v="1.3299999999999999E-2"/>
    <n v="1.3299999999999999E-2"/>
    <n v="26943"/>
    <m/>
    <m/>
    <s v="D"/>
  </r>
  <r>
    <m/>
    <x v="133"/>
    <s v="REC"/>
    <n v="1125"/>
    <x v="1124"/>
    <x v="3"/>
    <x v="119"/>
    <n v="5.6"/>
    <n v="9.1999999999999998E-3"/>
    <n v="9.1999999999999998E-3"/>
    <n v="26943"/>
    <m/>
    <m/>
    <s v="B"/>
  </r>
  <r>
    <m/>
    <x v="133"/>
    <s v="REC"/>
    <n v="1125"/>
    <x v="1124"/>
    <x v="3"/>
    <x v="119"/>
    <n v="5.6"/>
    <n v="1.04E-2"/>
    <n v="1.04E-2"/>
    <n v="26943"/>
    <m/>
    <m/>
    <s v="B"/>
  </r>
  <r>
    <m/>
    <x v="139"/>
    <s v="REC"/>
    <n v="1126"/>
    <x v="1125"/>
    <x v="4"/>
    <x v="119"/>
    <n v="5.6"/>
    <n v="7.1000000000000004E-3"/>
    <n v="7.1000000000000004E-3"/>
    <n v="26946"/>
    <m/>
    <m/>
    <s v="Reserva"/>
  </r>
  <r>
    <m/>
    <x v="139"/>
    <s v="REC"/>
    <n v="1126"/>
    <x v="1125"/>
    <x v="4"/>
    <x v="119"/>
    <n v="5.6"/>
    <n v="7.4999999999999997E-3"/>
    <n v="7.4999999999999997E-3"/>
    <n v="26946"/>
    <m/>
    <m/>
    <s v="A"/>
  </r>
  <r>
    <m/>
    <x v="139"/>
    <s v="REC"/>
    <n v="1126"/>
    <x v="1125"/>
    <x v="4"/>
    <x v="119"/>
    <n v="5.6"/>
    <n v="4.7000000000000002E-3"/>
    <n v="4.7000000000000002E-3"/>
    <n v="26946"/>
    <m/>
    <m/>
    <s v="Descarte"/>
  </r>
  <r>
    <m/>
    <x v="139"/>
    <s v="REC"/>
    <n v="1126"/>
    <x v="1125"/>
    <x v="4"/>
    <x v="119"/>
    <n v="5.6"/>
    <n v="3.8999999999999998E-3"/>
    <n v="3.8999999999999998E-3"/>
    <n v="26946"/>
    <m/>
    <m/>
    <s v="Descarte"/>
  </r>
  <r>
    <m/>
    <x v="139"/>
    <s v="REC"/>
    <n v="1126"/>
    <x v="1125"/>
    <x v="4"/>
    <x v="119"/>
    <n v="5.6"/>
    <n v="4.7000000000000002E-3"/>
    <n v="4.7000000000000002E-3"/>
    <n v="26946"/>
    <m/>
    <m/>
    <s v="Descarte"/>
  </r>
  <r>
    <m/>
    <x v="69"/>
    <s v="REC"/>
    <n v="1127"/>
    <x v="1126"/>
    <x v="4"/>
    <x v="119"/>
    <n v="5.6"/>
    <n v="2.9100000000000001E-2"/>
    <n v="2.9100000000000001E-2"/>
    <n v="26946"/>
    <n v="2.9100000000000001E-2"/>
    <m/>
    <s v="L"/>
  </r>
  <r>
    <m/>
    <x v="69"/>
    <s v="REC"/>
    <n v="1127"/>
    <x v="1126"/>
    <x v="4"/>
    <x v="119"/>
    <n v="5.6"/>
    <n v="4.6600000000000003E-2"/>
    <n v="3.6999999999999998E-2"/>
    <n v="26946"/>
    <n v="0.03"/>
    <m/>
    <s v="L"/>
  </r>
  <r>
    <m/>
    <x v="69"/>
    <s v="REC"/>
    <n v="1127"/>
    <x v="1126"/>
    <x v="4"/>
    <x v="119"/>
    <n v="5.6"/>
    <n v="1.6400000000000001E-2"/>
    <n v="1.6400000000000001E-2"/>
    <n v="26946"/>
    <n v="1.6400000000000001E-2"/>
    <m/>
    <s v="F"/>
  </r>
  <r>
    <m/>
    <x v="133"/>
    <s v="REC"/>
    <n v="1128"/>
    <x v="1127"/>
    <x v="4"/>
    <x v="119"/>
    <n v="5.6"/>
    <n v="1.0800000000000001E-2"/>
    <n v="1.0800000000000001E-2"/>
    <n v="26947"/>
    <m/>
    <m/>
    <s v="C"/>
  </r>
  <r>
    <m/>
    <x v="133"/>
    <s v="REC"/>
    <n v="1128"/>
    <x v="1127"/>
    <x v="4"/>
    <x v="119"/>
    <n v="5.6"/>
    <n v="6.8999999999999999E-3"/>
    <n v="6.8999999999999999E-3"/>
    <n v="26947"/>
    <m/>
    <m/>
    <s v="Reserva"/>
  </r>
  <r>
    <m/>
    <x v="133"/>
    <s v="REC"/>
    <n v="1128"/>
    <x v="1127"/>
    <x v="4"/>
    <x v="119"/>
    <n v="5.6"/>
    <n v="1.9800000000000002E-2"/>
    <n v="1.9800000000000002E-2"/>
    <n v="26947"/>
    <m/>
    <m/>
    <s v="H"/>
  </r>
  <r>
    <m/>
    <x v="133"/>
    <s v="REC"/>
    <n v="1128"/>
    <x v="1127"/>
    <x v="4"/>
    <x v="119"/>
    <n v="5.6"/>
    <n v="1.55E-2"/>
    <n v="1.55E-2"/>
    <n v="26947"/>
    <m/>
    <m/>
    <s v="F"/>
  </r>
  <r>
    <m/>
    <x v="133"/>
    <s v="REC"/>
    <n v="1128"/>
    <x v="1127"/>
    <x v="4"/>
    <x v="119"/>
    <n v="5.6"/>
    <n v="1.23E-2"/>
    <n v="1.23E-2"/>
    <n v="26947"/>
    <m/>
    <m/>
    <s v="D"/>
  </r>
  <r>
    <m/>
    <x v="133"/>
    <s v="REC"/>
    <n v="1128"/>
    <x v="1127"/>
    <x v="4"/>
    <x v="119"/>
    <n v="5.6"/>
    <n v="3.8999999999999998E-3"/>
    <n v="3.8999999999999998E-3"/>
    <n v="26947"/>
    <m/>
    <m/>
    <s v="Descarte"/>
  </r>
  <r>
    <m/>
    <x v="135"/>
    <s v="FRENTE"/>
    <n v="1129"/>
    <x v="1128"/>
    <x v="2"/>
    <x v="120"/>
    <n v="5.6"/>
    <n v="1.6E-2"/>
    <n v="1.6E-2"/>
    <n v="26948"/>
    <m/>
    <m/>
    <s v="F"/>
  </r>
  <r>
    <m/>
    <x v="135"/>
    <s v="FRENTE"/>
    <n v="1129"/>
    <x v="1128"/>
    <x v="2"/>
    <x v="120"/>
    <n v="5.6"/>
    <n v="1.47E-2"/>
    <n v="1.47E-2"/>
    <n v="26948"/>
    <m/>
    <m/>
    <s v="E"/>
  </r>
  <r>
    <m/>
    <x v="135"/>
    <s v="FRENTE"/>
    <n v="1129"/>
    <x v="1128"/>
    <x v="2"/>
    <x v="120"/>
    <n v="5.6"/>
    <n v="1.17E-2"/>
    <n v="1.17E-2"/>
    <n v="26948"/>
    <m/>
    <m/>
    <s v="C"/>
  </r>
  <r>
    <m/>
    <x v="135"/>
    <s v="FRENTE"/>
    <n v="1129"/>
    <x v="1128"/>
    <x v="2"/>
    <x v="120"/>
    <n v="5.6"/>
    <n v="2.1600000000000001E-2"/>
    <n v="2.1600000000000001E-2"/>
    <n v="26948"/>
    <m/>
    <m/>
    <s v="I"/>
  </r>
  <r>
    <m/>
    <x v="135"/>
    <s v="FRENTE"/>
    <n v="1129"/>
    <x v="1128"/>
    <x v="2"/>
    <x v="120"/>
    <n v="5.6"/>
    <n v="1.5800000000000002E-2"/>
    <n v="1.5800000000000002E-2"/>
    <n v="26948"/>
    <m/>
    <m/>
    <s v="F"/>
  </r>
  <r>
    <m/>
    <x v="69"/>
    <s v="REC"/>
    <n v="1130"/>
    <x v="1129"/>
    <x v="2"/>
    <x v="120"/>
    <n v="5.6"/>
    <n v="2.3900000000000001E-2"/>
    <n v="2.3900000000000001E-2"/>
    <n v="26949"/>
    <n v="2.3900000000000001E-2"/>
    <m/>
    <s v="J"/>
  </r>
  <r>
    <m/>
    <x v="69"/>
    <s v="REC"/>
    <n v="1130"/>
    <x v="1129"/>
    <x v="2"/>
    <x v="120"/>
    <n v="5.6"/>
    <n v="3.85E-2"/>
    <n v="3.6999999999999998E-2"/>
    <n v="26949"/>
    <n v="0.03"/>
    <m/>
    <s v="L"/>
  </r>
  <r>
    <m/>
    <x v="69"/>
    <s v="REC"/>
    <n v="1130"/>
    <x v="1129"/>
    <x v="2"/>
    <x v="120"/>
    <n v="5.6"/>
    <n v="2.8199999999999999E-2"/>
    <n v="2.8199999999999999E-2"/>
    <n v="26949"/>
    <n v="2.8199999999999999E-2"/>
    <m/>
    <s v="L"/>
  </r>
  <r>
    <m/>
    <x v="69"/>
    <s v="REC"/>
    <n v="1130"/>
    <x v="1129"/>
    <x v="2"/>
    <x v="120"/>
    <n v="5.6"/>
    <n v="2.3099999999999999E-2"/>
    <n v="2.3099999999999999E-2"/>
    <n v="26949"/>
    <n v="2.3099999999999999E-2"/>
    <m/>
    <s v="J"/>
  </r>
  <r>
    <m/>
    <x v="117"/>
    <s v="REC"/>
    <n v="1131"/>
    <x v="1130"/>
    <x v="2"/>
    <x v="120"/>
    <n v="5.6"/>
    <n v="1.7000000000000001E-2"/>
    <n v="1.7000000000000001E-2"/>
    <n v="26950"/>
    <m/>
    <m/>
    <s v="F"/>
  </r>
  <r>
    <m/>
    <x v="117"/>
    <s v="REC"/>
    <n v="1131"/>
    <x v="1130"/>
    <x v="2"/>
    <x v="120"/>
    <n v="5.6"/>
    <n v="1.3299999999999999E-2"/>
    <n v="1.3299999999999999E-2"/>
    <n v="26950"/>
    <m/>
    <m/>
    <s v="D"/>
  </r>
  <r>
    <m/>
    <x v="117"/>
    <s v="REC"/>
    <n v="1131"/>
    <x v="1130"/>
    <x v="2"/>
    <x v="120"/>
    <n v="5.6"/>
    <n v="1.4200000000000001E-2"/>
    <n v="1.4200000000000001E-2"/>
    <n v="26950"/>
    <m/>
    <m/>
    <s v="E"/>
  </r>
  <r>
    <m/>
    <x v="117"/>
    <s v="REC"/>
    <n v="1131"/>
    <x v="1130"/>
    <x v="2"/>
    <x v="120"/>
    <n v="5.6"/>
    <n v="1.5100000000000001E-2"/>
    <n v="1.5100000000000001E-2"/>
    <n v="26950"/>
    <m/>
    <m/>
    <s v="F"/>
  </r>
  <r>
    <m/>
    <x v="69"/>
    <s v="REC"/>
    <n v="1132"/>
    <x v="1131"/>
    <x v="3"/>
    <x v="120"/>
    <n v="5.6"/>
    <n v="1.3599999999999999E-2"/>
    <n v="1.3599999999999999E-2"/>
    <n v="26951"/>
    <m/>
    <m/>
    <s v="E"/>
  </r>
  <r>
    <m/>
    <x v="69"/>
    <s v="REC"/>
    <n v="1132"/>
    <x v="1131"/>
    <x v="3"/>
    <x v="120"/>
    <n v="5.6"/>
    <n v="8.3999999999999995E-3"/>
    <n v="8.3999999999999995E-3"/>
    <n v="26951"/>
    <m/>
    <m/>
    <s v="A"/>
  </r>
  <r>
    <m/>
    <x v="69"/>
    <s v="REC"/>
    <n v="1132"/>
    <x v="1131"/>
    <x v="3"/>
    <x v="120"/>
    <n v="5.6"/>
    <n v="1.2999999999999999E-2"/>
    <n v="1.2999999999999999E-2"/>
    <n v="26951"/>
    <m/>
    <m/>
    <s v="D"/>
  </r>
  <r>
    <m/>
    <x v="69"/>
    <s v="REC"/>
    <n v="1132"/>
    <x v="1131"/>
    <x v="3"/>
    <x v="120"/>
    <n v="5.6"/>
    <n v="2.3599999999999999E-2"/>
    <n v="2.3599999999999999E-2"/>
    <n v="26951"/>
    <m/>
    <m/>
    <s v="J"/>
  </r>
  <r>
    <m/>
    <x v="133"/>
    <s v="REC"/>
    <n v="1133"/>
    <x v="1132"/>
    <x v="3"/>
    <x v="120"/>
    <n v="5.6"/>
    <n v="6.6E-3"/>
    <n v="6.6E-3"/>
    <n v="26952"/>
    <m/>
    <m/>
    <s v="Reserva"/>
  </r>
  <r>
    <m/>
    <x v="133"/>
    <s v="REC"/>
    <n v="1133"/>
    <x v="1132"/>
    <x v="3"/>
    <x v="120"/>
    <n v="5.6"/>
    <n v="1.4999999999999999E-2"/>
    <n v="1.4999999999999999E-2"/>
    <n v="26952"/>
    <m/>
    <m/>
    <s v="F"/>
  </r>
  <r>
    <m/>
    <x v="133"/>
    <s v="REC"/>
    <n v="1133"/>
    <x v="1132"/>
    <x v="3"/>
    <x v="120"/>
    <n v="5.6"/>
    <n v="3.7000000000000002E-3"/>
    <n v="3.7000000000000002E-3"/>
    <n v="26952"/>
    <m/>
    <m/>
    <s v="Descarte"/>
  </r>
  <r>
    <m/>
    <x v="133"/>
    <s v="REC"/>
    <n v="1133"/>
    <x v="1132"/>
    <x v="3"/>
    <x v="120"/>
    <n v="5.6"/>
    <n v="9.5999999999999992E-3"/>
    <n v="9.5999999999999992E-3"/>
    <n v="26952"/>
    <m/>
    <m/>
    <s v="B"/>
  </r>
  <r>
    <m/>
    <x v="133"/>
    <s v="REC"/>
    <n v="1133"/>
    <x v="1132"/>
    <x v="3"/>
    <x v="120"/>
    <n v="5.6"/>
    <n v="1.72E-2"/>
    <n v="1.72E-2"/>
    <n v="26952"/>
    <m/>
    <m/>
    <s v="F"/>
  </r>
  <r>
    <m/>
    <x v="133"/>
    <s v="REC"/>
    <n v="1133"/>
    <x v="1132"/>
    <x v="3"/>
    <x v="120"/>
    <n v="5.6"/>
    <n v="3.0000000000000001E-3"/>
    <n v="3.0000000000000001E-3"/>
    <n v="26952"/>
    <m/>
    <m/>
    <s v="Descarte"/>
  </r>
  <r>
    <m/>
    <x v="133"/>
    <s v="REC"/>
    <n v="1133"/>
    <x v="1132"/>
    <x v="3"/>
    <x v="120"/>
    <n v="5.6"/>
    <n v="1.0800000000000001E-2"/>
    <n v="1.0800000000000001E-2"/>
    <n v="26952"/>
    <m/>
    <m/>
    <s v="C"/>
  </r>
  <r>
    <m/>
    <x v="133"/>
    <s v="REC"/>
    <n v="1133"/>
    <x v="1132"/>
    <x v="3"/>
    <x v="120"/>
    <n v="5.6"/>
    <n v="1.5900000000000001E-2"/>
    <n v="1.5900000000000001E-2"/>
    <n v="26952"/>
    <m/>
    <m/>
    <s v="F"/>
  </r>
  <r>
    <m/>
    <x v="69"/>
    <s v="REC"/>
    <n v="1134"/>
    <x v="1133"/>
    <x v="4"/>
    <x v="120"/>
    <n v="5.6"/>
    <n v="1.04E-2"/>
    <n v="1.04E-2"/>
    <n v="26959"/>
    <m/>
    <m/>
    <s v="B"/>
  </r>
  <r>
    <m/>
    <x v="69"/>
    <s v="REC"/>
    <n v="1134"/>
    <x v="1133"/>
    <x v="4"/>
    <x v="120"/>
    <n v="5.6"/>
    <n v="9.7000000000000003E-3"/>
    <n v="9.7000000000000003E-3"/>
    <n v="26959"/>
    <m/>
    <m/>
    <s v="B"/>
  </r>
  <r>
    <m/>
    <x v="117"/>
    <s v="REC"/>
    <n v="1135"/>
    <x v="1134"/>
    <x v="4"/>
    <x v="120"/>
    <n v="5.6"/>
    <n v="1.54E-2"/>
    <n v="1.54E-2"/>
    <n v="26959"/>
    <m/>
    <m/>
    <s v="F"/>
  </r>
  <r>
    <m/>
    <x v="117"/>
    <s v="REC"/>
    <n v="1135"/>
    <x v="1134"/>
    <x v="4"/>
    <x v="120"/>
    <n v="5.6"/>
    <n v="1.26E-2"/>
    <n v="1.26E-2"/>
    <n v="26959"/>
    <m/>
    <m/>
    <s v="D"/>
  </r>
  <r>
    <m/>
    <x v="117"/>
    <s v="REC"/>
    <n v="1135"/>
    <x v="1134"/>
    <x v="4"/>
    <x v="120"/>
    <n v="5.6"/>
    <n v="9.5999999999999992E-3"/>
    <n v="9.5999999999999992E-3"/>
    <n v="26959"/>
    <m/>
    <m/>
    <s v="B"/>
  </r>
  <r>
    <m/>
    <x v="117"/>
    <s v="REC"/>
    <n v="1135"/>
    <x v="1134"/>
    <x v="4"/>
    <x v="120"/>
    <n v="5.6"/>
    <n v="7.4000000000000003E-3"/>
    <n v="7.4000000000000003E-3"/>
    <n v="26959"/>
    <m/>
    <m/>
    <s v="Reserva"/>
  </r>
  <r>
    <m/>
    <x v="117"/>
    <s v="REC"/>
    <n v="1135"/>
    <x v="1134"/>
    <x v="4"/>
    <x v="120"/>
    <n v="5.6"/>
    <n v="1.43E-2"/>
    <n v="1.43E-2"/>
    <n v="26959"/>
    <m/>
    <m/>
    <s v="E"/>
  </r>
  <r>
    <m/>
    <x v="117"/>
    <s v="REC"/>
    <n v="1135"/>
    <x v="1134"/>
    <x v="4"/>
    <x v="120"/>
    <n v="5.6"/>
    <n v="1.0999999999999999E-2"/>
    <n v="1.0999999999999999E-2"/>
    <n v="26959"/>
    <m/>
    <m/>
    <s v="C"/>
  </r>
  <r>
    <m/>
    <x v="117"/>
    <s v="REC"/>
    <n v="1135"/>
    <x v="1134"/>
    <x v="4"/>
    <x v="120"/>
    <n v="5.6"/>
    <n v="9.1000000000000004E-3"/>
    <n v="9.1000000000000004E-3"/>
    <n v="26959"/>
    <m/>
    <m/>
    <s v="B"/>
  </r>
  <r>
    <m/>
    <x v="117"/>
    <s v="REC"/>
    <n v="1135"/>
    <x v="1134"/>
    <x v="4"/>
    <x v="120"/>
    <n v="5.6"/>
    <n v="8.8000000000000005E-3"/>
    <n v="8.8000000000000005E-3"/>
    <n v="26960"/>
    <m/>
    <m/>
    <s v="A"/>
  </r>
  <r>
    <m/>
    <x v="117"/>
    <s v="REC"/>
    <n v="1135"/>
    <x v="1134"/>
    <x v="4"/>
    <x v="120"/>
    <n v="5.6"/>
    <n v="1.2E-2"/>
    <n v="1.2E-2"/>
    <n v="26960"/>
    <m/>
    <m/>
    <s v="D"/>
  </r>
  <r>
    <m/>
    <x v="117"/>
    <s v="REC"/>
    <n v="1135"/>
    <x v="1134"/>
    <x v="4"/>
    <x v="120"/>
    <n v="5.6"/>
    <n v="1.18E-2"/>
    <n v="1.18E-2"/>
    <n v="26960"/>
    <m/>
    <m/>
    <s v="C"/>
  </r>
  <r>
    <m/>
    <x v="133"/>
    <s v="REC"/>
    <n v="1136"/>
    <x v="1135"/>
    <x v="4"/>
    <x v="120"/>
    <n v="5.6"/>
    <n v="7.9000000000000008E-3"/>
    <n v="7.9000000000000008E-3"/>
    <n v="26961"/>
    <m/>
    <m/>
    <s v="A"/>
  </r>
  <r>
    <m/>
    <x v="133"/>
    <s v="REC"/>
    <n v="1136"/>
    <x v="1135"/>
    <x v="4"/>
    <x v="120"/>
    <n v="5.6"/>
    <n v="8.3000000000000001E-3"/>
    <n v="8.3000000000000001E-3"/>
    <n v="26961"/>
    <m/>
    <m/>
    <s v="A"/>
  </r>
  <r>
    <m/>
    <x v="133"/>
    <s v="REC"/>
    <n v="1136"/>
    <x v="1135"/>
    <x v="4"/>
    <x v="120"/>
    <n v="5.6"/>
    <n v="9.1000000000000004E-3"/>
    <n v="9.1000000000000004E-3"/>
    <n v="26961"/>
    <m/>
    <m/>
    <s v="B"/>
  </r>
  <r>
    <m/>
    <x v="133"/>
    <s v="REC"/>
    <n v="1136"/>
    <x v="1135"/>
    <x v="4"/>
    <x v="120"/>
    <n v="5.6"/>
    <n v="1.37E-2"/>
    <n v="1.37E-2"/>
    <n v="26961"/>
    <m/>
    <m/>
    <s v="E"/>
  </r>
  <r>
    <m/>
    <x v="133"/>
    <s v="REC"/>
    <n v="1136"/>
    <x v="1135"/>
    <x v="4"/>
    <x v="120"/>
    <n v="5.6"/>
    <n v="5.1000000000000004E-3"/>
    <n v="5.1000000000000004E-3"/>
    <n v="26961"/>
    <m/>
    <m/>
    <s v="Descarte"/>
  </r>
  <r>
    <m/>
    <x v="133"/>
    <s v="REC"/>
    <n v="1136"/>
    <x v="1135"/>
    <x v="4"/>
    <x v="120"/>
    <n v="5.6"/>
    <n v="1.35E-2"/>
    <n v="1.35E-2"/>
    <n v="26961"/>
    <m/>
    <m/>
    <s v="E"/>
  </r>
  <r>
    <m/>
    <x v="133"/>
    <s v="REC"/>
    <n v="1136"/>
    <x v="1135"/>
    <x v="4"/>
    <x v="120"/>
    <n v="5.6"/>
    <n v="1.6400000000000001E-2"/>
    <n v="1.6400000000000001E-2"/>
    <n v="26961"/>
    <m/>
    <m/>
    <s v="F"/>
  </r>
  <r>
    <m/>
    <x v="133"/>
    <s v="REC"/>
    <n v="1136"/>
    <x v="1135"/>
    <x v="4"/>
    <x v="120"/>
    <n v="5.6"/>
    <n v="1.0999999999999999E-2"/>
    <n v="1.0999999999999999E-2"/>
    <n v="26961"/>
    <m/>
    <m/>
    <s v="C"/>
  </r>
  <r>
    <m/>
    <x v="141"/>
    <s v="REC"/>
    <n v="1137"/>
    <x v="1136"/>
    <x v="5"/>
    <x v="120"/>
    <n v="5.6"/>
    <n v="9.1999999999999998E-3"/>
    <n v="9.1999999999999998E-3"/>
    <n v="26962"/>
    <m/>
    <m/>
    <s v="B"/>
  </r>
  <r>
    <m/>
    <x v="141"/>
    <s v="REC"/>
    <n v="1137"/>
    <x v="1136"/>
    <x v="5"/>
    <x v="120"/>
    <n v="5.6"/>
    <n v="1.2699999999999999E-2"/>
    <n v="1.2699999999999999E-2"/>
    <n v="26962"/>
    <m/>
    <m/>
    <s v="D"/>
  </r>
  <r>
    <m/>
    <x v="142"/>
    <s v="REC"/>
    <n v="1138"/>
    <x v="1137"/>
    <x v="2"/>
    <x v="121"/>
    <n v="5.6"/>
    <n v="9.1000000000000004E-3"/>
    <n v="9.1000000000000004E-3"/>
    <n v="26963"/>
    <m/>
    <m/>
    <s v="B"/>
  </r>
  <r>
    <m/>
    <x v="142"/>
    <s v="REC"/>
    <n v="1138"/>
    <x v="1137"/>
    <x v="2"/>
    <x v="121"/>
    <n v="5.6"/>
    <n v="7.7999999999999996E-3"/>
    <n v="7.7999999999999996E-3"/>
    <n v="26963"/>
    <m/>
    <m/>
    <s v="A"/>
  </r>
  <r>
    <m/>
    <x v="142"/>
    <s v="REC"/>
    <n v="1138"/>
    <x v="1137"/>
    <x v="2"/>
    <x v="121"/>
    <n v="5.6"/>
    <n v="8.0999999999999996E-3"/>
    <n v="8.0999999999999996E-3"/>
    <n v="26963"/>
    <m/>
    <m/>
    <s v="A"/>
  </r>
  <r>
    <m/>
    <x v="142"/>
    <s v="REC"/>
    <n v="1138"/>
    <x v="1137"/>
    <x v="2"/>
    <x v="121"/>
    <n v="5.6"/>
    <n v="6.7000000000000002E-3"/>
    <n v="6.7000000000000002E-3"/>
    <n v="26963"/>
    <m/>
    <m/>
    <s v="Reserva"/>
  </r>
  <r>
    <m/>
    <x v="142"/>
    <s v="REC"/>
    <n v="1138"/>
    <x v="1137"/>
    <x v="2"/>
    <x v="121"/>
    <n v="5.6"/>
    <n v="6.4999999999999997E-3"/>
    <n v="6.4999999999999997E-3"/>
    <n v="26963"/>
    <m/>
    <m/>
    <s v="Reserva"/>
  </r>
  <r>
    <m/>
    <x v="142"/>
    <s v="REC"/>
    <n v="1138"/>
    <x v="1137"/>
    <x v="2"/>
    <x v="121"/>
    <n v="5.6"/>
    <n v="6.7000000000000002E-3"/>
    <n v="6.7000000000000002E-3"/>
    <n v="26963"/>
    <m/>
    <m/>
    <s v="Reserva"/>
  </r>
  <r>
    <m/>
    <x v="142"/>
    <s v="REC"/>
    <n v="1138"/>
    <x v="1137"/>
    <x v="2"/>
    <x v="121"/>
    <n v="5.6"/>
    <n v="7.9000000000000008E-3"/>
    <n v="7.9000000000000008E-3"/>
    <n v="26963"/>
    <m/>
    <m/>
    <s v="A"/>
  </r>
  <r>
    <m/>
    <x v="142"/>
    <s v="REC"/>
    <n v="1138"/>
    <x v="1137"/>
    <x v="2"/>
    <x v="121"/>
    <n v="5.6"/>
    <n v="6.7000000000000002E-3"/>
    <n v="6.7000000000000002E-3"/>
    <n v="26963"/>
    <m/>
    <m/>
    <s v="Reserva"/>
  </r>
  <r>
    <m/>
    <x v="142"/>
    <s v="REC"/>
    <n v="1138"/>
    <x v="1137"/>
    <x v="2"/>
    <x v="121"/>
    <n v="5.6"/>
    <n v="5.5999999999999999E-3"/>
    <n v="5.5999999999999999E-3"/>
    <n v="26964"/>
    <m/>
    <m/>
    <s v="Descarte"/>
  </r>
  <r>
    <m/>
    <x v="142"/>
    <s v="REC"/>
    <n v="1138"/>
    <x v="1137"/>
    <x v="2"/>
    <x v="121"/>
    <n v="5.6"/>
    <n v="8.0999999999999996E-3"/>
    <n v="8.0999999999999996E-3"/>
    <n v="26964"/>
    <m/>
    <m/>
    <s v="A"/>
  </r>
  <r>
    <m/>
    <x v="142"/>
    <s v="REC"/>
    <n v="1138"/>
    <x v="1137"/>
    <x v="2"/>
    <x v="121"/>
    <n v="5.6"/>
    <n v="7.1999999999999998E-3"/>
    <n v="7.1999999999999998E-3"/>
    <n v="26964"/>
    <m/>
    <m/>
    <s v="Reserva"/>
  </r>
  <r>
    <m/>
    <x v="142"/>
    <s v="REC"/>
    <n v="1138"/>
    <x v="1137"/>
    <x v="2"/>
    <x v="121"/>
    <n v="5.6"/>
    <n v="8.0000000000000002E-3"/>
    <n v="8.0000000000000002E-3"/>
    <n v="26964"/>
    <m/>
    <m/>
    <s v="A"/>
  </r>
  <r>
    <m/>
    <x v="142"/>
    <s v="REC"/>
    <n v="1138"/>
    <x v="1137"/>
    <x v="2"/>
    <x v="121"/>
    <n v="5.6"/>
    <n v="8.0999999999999996E-3"/>
    <n v="8.0999999999999996E-3"/>
    <n v="26964"/>
    <m/>
    <m/>
    <s v="A"/>
  </r>
  <r>
    <m/>
    <x v="139"/>
    <s v="REC"/>
    <n v="1139"/>
    <x v="1138"/>
    <x v="2"/>
    <x v="121"/>
    <n v="5.6"/>
    <n v="9.2999999999999992E-3"/>
    <n v="9.2999999999999992E-3"/>
    <n v="26964"/>
    <m/>
    <m/>
    <s v="B"/>
  </r>
  <r>
    <m/>
    <x v="139"/>
    <s v="REC"/>
    <n v="1139"/>
    <x v="1138"/>
    <x v="2"/>
    <x v="121"/>
    <n v="5.6"/>
    <n v="8.6E-3"/>
    <n v="8.6E-3"/>
    <n v="26964"/>
    <m/>
    <m/>
    <s v="A"/>
  </r>
  <r>
    <m/>
    <x v="139"/>
    <s v="REC"/>
    <n v="1140"/>
    <x v="1139"/>
    <x v="3"/>
    <x v="121"/>
    <n v="5.6"/>
    <n v="9.2999999999999992E-3"/>
    <n v="9.2999999999999992E-3"/>
    <n v="26965"/>
    <m/>
    <m/>
    <s v="B"/>
  </r>
  <r>
    <m/>
    <x v="139"/>
    <s v="REC"/>
    <n v="1140"/>
    <x v="1139"/>
    <x v="3"/>
    <x v="121"/>
    <n v="5.6"/>
    <n v="8.3999999999999995E-3"/>
    <n v="8.3999999999999995E-3"/>
    <n v="26965"/>
    <m/>
    <m/>
    <s v="A"/>
  </r>
  <r>
    <m/>
    <x v="139"/>
    <s v="REC"/>
    <n v="1140"/>
    <x v="1139"/>
    <x v="3"/>
    <x v="121"/>
    <n v="5.6"/>
    <n v="6.0000000000000001E-3"/>
    <n v="6.0000000000000001E-3"/>
    <n v="26965"/>
    <m/>
    <m/>
    <s v="Reserva"/>
  </r>
  <r>
    <m/>
    <x v="139"/>
    <s v="REC"/>
    <n v="1140"/>
    <x v="1139"/>
    <x v="3"/>
    <x v="121"/>
    <n v="5.6"/>
    <n v="5.4000000000000003E-3"/>
    <n v="5.4000000000000003E-3"/>
    <n v="26965"/>
    <m/>
    <m/>
    <s v="Descarte"/>
  </r>
  <r>
    <m/>
    <x v="139"/>
    <s v="REC"/>
    <n v="1140"/>
    <x v="1139"/>
    <x v="3"/>
    <x v="121"/>
    <n v="5.6"/>
    <n v="8.9999999999999993E-3"/>
    <n v="8.9999999999999993E-3"/>
    <n v="26965"/>
    <m/>
    <m/>
    <s v="B"/>
  </r>
  <r>
    <m/>
    <x v="139"/>
    <s v="REC"/>
    <n v="1140"/>
    <x v="1139"/>
    <x v="3"/>
    <x v="121"/>
    <n v="5.6"/>
    <n v="7.6E-3"/>
    <n v="7.6E-3"/>
    <n v="26965"/>
    <m/>
    <m/>
    <s v="A"/>
  </r>
  <r>
    <m/>
    <x v="139"/>
    <s v="REC"/>
    <n v="1140"/>
    <x v="1139"/>
    <x v="3"/>
    <x v="121"/>
    <n v="5.6"/>
    <n v="8.8999999999999999E-3"/>
    <n v="8.8999999999999999E-3"/>
    <n v="26966"/>
    <m/>
    <m/>
    <s v="A"/>
  </r>
  <r>
    <m/>
    <x v="139"/>
    <s v="REC"/>
    <n v="1140"/>
    <x v="1139"/>
    <x v="3"/>
    <x v="121"/>
    <n v="5.6"/>
    <n v="8.2000000000000007E-3"/>
    <n v="8.2000000000000007E-3"/>
    <n v="26966"/>
    <m/>
    <m/>
    <s v="A"/>
  </r>
  <r>
    <m/>
    <x v="139"/>
    <s v="REC"/>
    <n v="1140"/>
    <x v="1139"/>
    <x v="3"/>
    <x v="121"/>
    <n v="5.6"/>
    <n v="8.8000000000000005E-3"/>
    <n v="8.8000000000000005E-3"/>
    <n v="26966"/>
    <m/>
    <m/>
    <s v="A"/>
  </r>
  <r>
    <m/>
    <x v="139"/>
    <s v="REC"/>
    <n v="1140"/>
    <x v="1139"/>
    <x v="3"/>
    <x v="121"/>
    <n v="5.6"/>
    <n v="5.8999999999999999E-3"/>
    <n v="5.8999999999999999E-3"/>
    <n v="26966"/>
    <m/>
    <m/>
    <s v="Descarte"/>
  </r>
  <r>
    <m/>
    <x v="139"/>
    <s v="REC"/>
    <n v="1140"/>
    <x v="1139"/>
    <x v="3"/>
    <x v="121"/>
    <n v="5.6"/>
    <n v="5.1999999999999998E-3"/>
    <n v="5.1999999999999998E-3"/>
    <n v="26966"/>
    <m/>
    <m/>
    <s v="Descarte"/>
  </r>
  <r>
    <m/>
    <x v="69"/>
    <s v="REC"/>
    <n v="1141"/>
    <x v="1140"/>
    <x v="4"/>
    <x v="121"/>
    <n v="5.6"/>
    <n v="3.3300000000000003E-2"/>
    <n v="3.3300000000000003E-2"/>
    <n v="26974"/>
    <n v="0.03"/>
    <m/>
    <s v="L"/>
  </r>
  <r>
    <m/>
    <x v="69"/>
    <s v="REC"/>
    <n v="1141"/>
    <x v="1140"/>
    <x v="4"/>
    <x v="121"/>
    <n v="5.6"/>
    <n v="9.4999999999999998E-3"/>
    <n v="9.4999999999999998E-3"/>
    <n v="26974"/>
    <n v="9.4999999999999998E-3"/>
    <m/>
    <s v="B"/>
  </r>
  <r>
    <m/>
    <x v="69"/>
    <s v="REC"/>
    <n v="1141"/>
    <x v="1140"/>
    <x v="4"/>
    <x v="121"/>
    <n v="5.6"/>
    <n v="1.0699999999999999E-2"/>
    <n v="1.0699999999999999E-2"/>
    <n v="26974"/>
    <n v="1.0699999999999999E-2"/>
    <m/>
    <s v="C"/>
  </r>
  <r>
    <m/>
    <x v="69"/>
    <s v="REC"/>
    <n v="1141"/>
    <x v="1140"/>
    <x v="4"/>
    <x v="121"/>
    <n v="5.6"/>
    <n v="2.1399999999999999E-2"/>
    <n v="2.1399999999999999E-2"/>
    <n v="26974"/>
    <n v="2.1399999999999999E-2"/>
    <m/>
    <s v="I"/>
  </r>
  <r>
    <m/>
    <x v="69"/>
    <s v="REC"/>
    <n v="1141"/>
    <x v="1140"/>
    <x v="4"/>
    <x v="121"/>
    <n v="5.6"/>
    <n v="2.6800000000000001E-2"/>
    <n v="2.6800000000000001E-2"/>
    <n v="26974"/>
    <n v="2.6800000000000001E-2"/>
    <m/>
    <s v="K"/>
  </r>
  <r>
    <m/>
    <x v="69"/>
    <s v="REC"/>
    <n v="1141"/>
    <x v="1140"/>
    <x v="4"/>
    <x v="121"/>
    <n v="5.6"/>
    <n v="2.0299999999999999E-2"/>
    <n v="2.0299999999999999E-2"/>
    <n v="26974"/>
    <n v="2.0299999999999999E-2"/>
    <m/>
    <s v="H"/>
  </r>
  <r>
    <m/>
    <x v="69"/>
    <s v="REC"/>
    <n v="1141"/>
    <x v="1140"/>
    <x v="4"/>
    <x v="121"/>
    <n v="5.6"/>
    <n v="3.3000000000000002E-2"/>
    <n v="3.3000000000000002E-2"/>
    <n v="26974"/>
    <n v="0.03"/>
    <m/>
    <s v="L"/>
  </r>
  <r>
    <m/>
    <x v="69"/>
    <s v="REC"/>
    <n v="1141"/>
    <x v="1140"/>
    <x v="4"/>
    <x v="121"/>
    <n v="5.6"/>
    <n v="2.0299999999999999E-2"/>
    <n v="2.0299999999999999E-2"/>
    <n v="26975"/>
    <n v="2.0299999999999999E-2"/>
    <m/>
    <s v="H"/>
  </r>
  <r>
    <m/>
    <x v="69"/>
    <s v="REC"/>
    <n v="1141"/>
    <x v="1140"/>
    <x v="4"/>
    <x v="121"/>
    <n v="5.6"/>
    <n v="1.9800000000000002E-2"/>
    <n v="1.9800000000000002E-2"/>
    <n v="26975"/>
    <n v="1.9800000000000002E-2"/>
    <m/>
    <s v="H"/>
  </r>
  <r>
    <m/>
    <x v="69"/>
    <s v="REC"/>
    <n v="1141"/>
    <x v="1140"/>
    <x v="4"/>
    <x v="121"/>
    <n v="5.6"/>
    <n v="2.6800000000000001E-2"/>
    <n v="2.6800000000000001E-2"/>
    <n v="26975"/>
    <n v="2.6800000000000001E-2"/>
    <m/>
    <s v="K"/>
  </r>
  <r>
    <m/>
    <x v="69"/>
    <s v="REC"/>
    <n v="1141"/>
    <x v="1140"/>
    <x v="4"/>
    <x v="121"/>
    <n v="5.6"/>
    <n v="2.47E-2"/>
    <n v="2.47E-2"/>
    <n v="26975"/>
    <n v="2.47E-2"/>
    <m/>
    <s v="J"/>
  </r>
  <r>
    <m/>
    <x v="69"/>
    <s v="REC"/>
    <n v="1141"/>
    <x v="1140"/>
    <x v="4"/>
    <x v="121"/>
    <n v="5.6"/>
    <n v="2.1700000000000001E-2"/>
    <n v="2.1700000000000001E-2"/>
    <n v="26975"/>
    <n v="2.1700000000000001E-2"/>
    <m/>
    <s v="I"/>
  </r>
  <r>
    <m/>
    <x v="69"/>
    <s v="REC"/>
    <n v="1141"/>
    <x v="1140"/>
    <x v="4"/>
    <x v="121"/>
    <n v="5.6"/>
    <n v="1.9E-2"/>
    <n v="1.9E-2"/>
    <n v="26975"/>
    <n v="1.9E-2"/>
    <m/>
    <s v="H"/>
  </r>
  <r>
    <m/>
    <x v="69"/>
    <s v="REC"/>
    <n v="1141"/>
    <x v="1140"/>
    <x v="4"/>
    <x v="121"/>
    <n v="5.6"/>
    <n v="2.3E-2"/>
    <n v="2.3E-2"/>
    <n v="26975"/>
    <n v="2.3E-2"/>
    <m/>
    <s v="J"/>
  </r>
  <r>
    <m/>
    <x v="117"/>
    <s v="REC"/>
    <n v="1142"/>
    <x v="1141"/>
    <x v="4"/>
    <x v="121"/>
    <n v="5.6"/>
    <n v="2.3900000000000001E-2"/>
    <n v="2.3900000000000001E-2"/>
    <n v="26975"/>
    <m/>
    <m/>
    <s v="J"/>
  </r>
  <r>
    <m/>
    <x v="117"/>
    <s v="REC"/>
    <n v="1142"/>
    <x v="1141"/>
    <x v="4"/>
    <x v="121"/>
    <n v="5.6"/>
    <n v="1.32E-2"/>
    <n v="1.32E-2"/>
    <n v="26975"/>
    <m/>
    <m/>
    <s v="D"/>
  </r>
  <r>
    <m/>
    <x v="117"/>
    <s v="REC"/>
    <n v="1142"/>
    <x v="1141"/>
    <x v="4"/>
    <x v="121"/>
    <n v="5.6"/>
    <n v="1.1299999999999999E-2"/>
    <n v="1.1299999999999999E-2"/>
    <n v="26975"/>
    <m/>
    <m/>
    <s v="C"/>
  </r>
  <r>
    <m/>
    <x v="117"/>
    <s v="REC"/>
    <n v="1143"/>
    <x v="1142"/>
    <x v="5"/>
    <x v="121"/>
    <n v="5.6"/>
    <n v="1.8800000000000001E-2"/>
    <n v="1.8800000000000001E-2"/>
    <n v="26976"/>
    <m/>
    <m/>
    <s v="G"/>
  </r>
  <r>
    <m/>
    <x v="117"/>
    <s v="REC"/>
    <n v="1143"/>
    <x v="1142"/>
    <x v="5"/>
    <x v="121"/>
    <n v="5.6"/>
    <n v="9.1999999999999998E-3"/>
    <n v="9.1999999999999998E-3"/>
    <n v="26976"/>
    <m/>
    <m/>
    <s v="B"/>
  </r>
  <r>
    <m/>
    <x v="117"/>
    <s v="REC"/>
    <n v="1143"/>
    <x v="1142"/>
    <x v="5"/>
    <x v="121"/>
    <n v="5.6"/>
    <n v="9.5999999999999992E-3"/>
    <n v="9.5999999999999992E-3"/>
    <n v="26976"/>
    <m/>
    <m/>
    <s v="B"/>
  </r>
  <r>
    <m/>
    <x v="117"/>
    <s v="REC"/>
    <n v="1143"/>
    <x v="1142"/>
    <x v="5"/>
    <x v="121"/>
    <n v="5.6"/>
    <n v="1.2999999999999999E-2"/>
    <n v="1.2999999999999999E-2"/>
    <n v="26976"/>
    <m/>
    <m/>
    <s v="D"/>
  </r>
  <r>
    <m/>
    <x v="117"/>
    <s v="REC"/>
    <n v="1143"/>
    <x v="1142"/>
    <x v="5"/>
    <x v="121"/>
    <n v="5.6"/>
    <n v="1.5699999999999999E-2"/>
    <n v="1.5699999999999999E-2"/>
    <n v="26976"/>
    <m/>
    <m/>
    <s v="F"/>
  </r>
  <r>
    <m/>
    <x v="117"/>
    <s v="REC"/>
    <n v="1143"/>
    <x v="1142"/>
    <x v="5"/>
    <x v="121"/>
    <n v="5.6"/>
    <n v="1.12E-2"/>
    <n v="1.12E-2"/>
    <n v="26976"/>
    <m/>
    <m/>
    <s v="C"/>
  </r>
  <r>
    <m/>
    <x v="117"/>
    <s v="REC"/>
    <n v="1143"/>
    <x v="1142"/>
    <x v="5"/>
    <x v="121"/>
    <n v="5.6"/>
    <n v="1.14E-2"/>
    <n v="1.14E-2"/>
    <n v="26976"/>
    <m/>
    <m/>
    <s v="C"/>
  </r>
  <r>
    <m/>
    <x v="117"/>
    <s v="REC"/>
    <n v="1143"/>
    <x v="1142"/>
    <x v="5"/>
    <x v="121"/>
    <n v="5.6"/>
    <n v="9.4000000000000004E-3"/>
    <n v="9.4000000000000004E-3"/>
    <n v="26976"/>
    <m/>
    <m/>
    <s v="B"/>
  </r>
  <r>
    <m/>
    <x v="117"/>
    <s v="REC"/>
    <n v="1143"/>
    <x v="1142"/>
    <x v="5"/>
    <x v="121"/>
    <n v="5.6"/>
    <n v="9.4999999999999998E-3"/>
    <n v="9.4999999999999998E-3"/>
    <n v="26976"/>
    <m/>
    <m/>
    <s v="B"/>
  </r>
  <r>
    <m/>
    <x v="133"/>
    <s v="REC"/>
    <n v="1144"/>
    <x v="1143"/>
    <x v="5"/>
    <x v="121"/>
    <n v="5.6"/>
    <n v="3.4500000000000003E-2"/>
    <n v="3.4500000000000003E-2"/>
    <n v="26977"/>
    <n v="0.03"/>
    <m/>
    <s v="L"/>
  </r>
  <r>
    <m/>
    <x v="133"/>
    <s v="REC"/>
    <n v="1144"/>
    <x v="1143"/>
    <x v="5"/>
    <x v="121"/>
    <n v="5.6"/>
    <n v="2.2700000000000001E-2"/>
    <n v="2.2700000000000001E-2"/>
    <n v="26977"/>
    <n v="2.2700000000000001E-2"/>
    <m/>
    <s v="J"/>
  </r>
  <r>
    <m/>
    <x v="133"/>
    <s v="REC"/>
    <n v="1144"/>
    <x v="1143"/>
    <x v="5"/>
    <x v="121"/>
    <n v="5.6"/>
    <n v="1.7899999999999999E-2"/>
    <n v="1.7899999999999999E-2"/>
    <n v="26977"/>
    <n v="1.7899999999999999E-2"/>
    <m/>
    <s v="G"/>
  </r>
  <r>
    <m/>
    <x v="133"/>
    <s v="REC"/>
    <n v="1144"/>
    <x v="1143"/>
    <x v="5"/>
    <x v="121"/>
    <n v="5.6"/>
    <n v="1.7999999999999999E-2"/>
    <n v="1.7999999999999999E-2"/>
    <n v="26977"/>
    <n v="1.7999999999999999E-2"/>
    <m/>
    <s v="G"/>
  </r>
  <r>
    <m/>
    <x v="133"/>
    <s v="REC"/>
    <n v="1144"/>
    <x v="1143"/>
    <x v="5"/>
    <x v="121"/>
    <n v="5.6"/>
    <n v="2.29E-2"/>
    <n v="2.29E-2"/>
    <n v="26977"/>
    <n v="2.29E-2"/>
    <m/>
    <s v="J"/>
  </r>
  <r>
    <m/>
    <x v="133"/>
    <s v="REC"/>
    <n v="1144"/>
    <x v="1143"/>
    <x v="5"/>
    <x v="121"/>
    <n v="5.6"/>
    <n v="1.9400000000000001E-2"/>
    <n v="1.9400000000000001E-2"/>
    <n v="26977"/>
    <n v="1.9400000000000001E-2"/>
    <m/>
    <s v="H"/>
  </r>
  <r>
    <m/>
    <x v="133"/>
    <s v="REC"/>
    <n v="1144"/>
    <x v="1143"/>
    <x v="5"/>
    <x v="121"/>
    <n v="5.6"/>
    <n v="3.0599999999999999E-2"/>
    <n v="3.0599999999999999E-2"/>
    <n v="26978"/>
    <n v="0.03"/>
    <m/>
    <s v="L"/>
  </r>
  <r>
    <m/>
    <x v="133"/>
    <s v="REC"/>
    <n v="1144"/>
    <x v="1143"/>
    <x v="5"/>
    <x v="121"/>
    <n v="5.6"/>
    <n v="9.9000000000000008E-3"/>
    <n v="9.9000000000000008E-3"/>
    <n v="26978"/>
    <n v="9.9000000000000008E-3"/>
    <m/>
    <s v="B"/>
  </r>
  <r>
    <m/>
    <x v="133"/>
    <s v="REC"/>
    <n v="1144"/>
    <x v="1143"/>
    <x v="5"/>
    <x v="121"/>
    <n v="5.6"/>
    <n v="1.1900000000000001E-2"/>
    <n v="1.1900000000000001E-2"/>
    <n v="26978"/>
    <n v="1.1900000000000001E-2"/>
    <m/>
    <s v="C"/>
  </r>
  <r>
    <m/>
    <x v="133"/>
    <s v="REC"/>
    <n v="1144"/>
    <x v="1143"/>
    <x v="5"/>
    <x v="121"/>
    <n v="5.6"/>
    <n v="3.6299999999999999E-2"/>
    <n v="3.6299999999999999E-2"/>
    <n v="26978"/>
    <n v="0.03"/>
    <m/>
    <s v="L"/>
  </r>
  <r>
    <m/>
    <x v="133"/>
    <s v="REC"/>
    <n v="1144"/>
    <x v="1143"/>
    <x v="5"/>
    <x v="121"/>
    <n v="5.6"/>
    <n v="2.2499999999999999E-2"/>
    <n v="2.2499999999999999E-2"/>
    <n v="26978"/>
    <n v="2.2499999999999999E-2"/>
    <m/>
    <s v="J"/>
  </r>
  <r>
    <m/>
    <x v="139"/>
    <s v="REC"/>
    <n v="1145"/>
    <x v="1144"/>
    <x v="4"/>
    <x v="122"/>
    <n v="5.6"/>
    <n v="6.4999999999999997E-3"/>
    <n v="6.4999999999999997E-3"/>
    <n v="26969"/>
    <m/>
    <m/>
    <s v="Reserva"/>
  </r>
  <r>
    <m/>
    <x v="139"/>
    <s v="REC"/>
    <n v="1145"/>
    <x v="1144"/>
    <x v="4"/>
    <x v="122"/>
    <n v="5.6"/>
    <n v="5.4999999999999997E-3"/>
    <n v="5.4999999999999997E-3"/>
    <n v="26969"/>
    <m/>
    <m/>
    <s v="Descarte"/>
  </r>
  <r>
    <m/>
    <x v="139"/>
    <s v="REC"/>
    <n v="1145"/>
    <x v="1144"/>
    <x v="4"/>
    <x v="122"/>
    <n v="5.6"/>
    <n v="8.0999999999999996E-3"/>
    <n v="8.0999999999999996E-3"/>
    <n v="26969"/>
    <m/>
    <m/>
    <s v="A"/>
  </r>
  <r>
    <m/>
    <x v="139"/>
    <s v="REC"/>
    <n v="1145"/>
    <x v="1144"/>
    <x v="4"/>
    <x v="122"/>
    <n v="5.6"/>
    <n v="8.3000000000000001E-3"/>
    <n v="8.3000000000000001E-3"/>
    <n v="26969"/>
    <m/>
    <m/>
    <s v="A"/>
  </r>
  <r>
    <m/>
    <x v="139"/>
    <s v="REC"/>
    <n v="1145"/>
    <x v="1144"/>
    <x v="4"/>
    <x v="122"/>
    <n v="5.6"/>
    <n v="1.3100000000000001E-2"/>
    <n v="1.3100000000000001E-2"/>
    <n v="26969"/>
    <m/>
    <m/>
    <s v="D"/>
  </r>
  <r>
    <m/>
    <x v="117"/>
    <s v="REC"/>
    <n v="1146"/>
    <x v="1145"/>
    <x v="4"/>
    <x v="122"/>
    <n v="5.6"/>
    <n v="1.2E-2"/>
    <n v="1.2E-2"/>
    <n v="26970"/>
    <m/>
    <m/>
    <s v="D"/>
  </r>
  <r>
    <m/>
    <x v="117"/>
    <s v="REC"/>
    <n v="1146"/>
    <x v="1145"/>
    <x v="4"/>
    <x v="122"/>
    <n v="5.6"/>
    <n v="1.6299999999999999E-2"/>
    <n v="1.6299999999999999E-2"/>
    <n v="26970"/>
    <m/>
    <m/>
    <s v="F"/>
  </r>
  <r>
    <m/>
    <x v="117"/>
    <s v="REC"/>
    <n v="1146"/>
    <x v="1145"/>
    <x v="4"/>
    <x v="122"/>
    <n v="5.6"/>
    <n v="8.3000000000000001E-3"/>
    <n v="8.3000000000000001E-3"/>
    <n v="26970"/>
    <m/>
    <m/>
    <s v="A"/>
  </r>
  <r>
    <m/>
    <x v="117"/>
    <s v="REC"/>
    <n v="1146"/>
    <x v="1145"/>
    <x v="4"/>
    <x v="122"/>
    <n v="5.6"/>
    <n v="1.38E-2"/>
    <n v="1.38E-2"/>
    <n v="26970"/>
    <m/>
    <m/>
    <s v="E"/>
  </r>
  <r>
    <m/>
    <x v="117"/>
    <s v="REC"/>
    <n v="1146"/>
    <x v="1145"/>
    <x v="4"/>
    <x v="122"/>
    <n v="5.6"/>
    <n v="9.5999999999999992E-3"/>
    <n v="9.5999999999999992E-3"/>
    <n v="26970"/>
    <m/>
    <m/>
    <s v="B"/>
  </r>
  <r>
    <m/>
    <x v="117"/>
    <s v="REC"/>
    <n v="1147"/>
    <x v="1146"/>
    <x v="5"/>
    <x v="122"/>
    <n v="5.6"/>
    <n v="1.17E-2"/>
    <n v="1.17E-2"/>
    <n v="26971"/>
    <m/>
    <m/>
    <s v="C"/>
  </r>
  <r>
    <m/>
    <x v="117"/>
    <s v="REC"/>
    <n v="1147"/>
    <x v="1146"/>
    <x v="5"/>
    <x v="122"/>
    <n v="5.6"/>
    <n v="1.03E-2"/>
    <n v="1.03E-2"/>
    <n v="26971"/>
    <m/>
    <m/>
    <s v="B"/>
  </r>
  <r>
    <m/>
    <x v="117"/>
    <s v="REC"/>
    <n v="1147"/>
    <x v="1146"/>
    <x v="5"/>
    <x v="122"/>
    <n v="5.6"/>
    <n v="8.2000000000000007E-3"/>
    <n v="8.2000000000000007E-3"/>
    <n v="26971"/>
    <m/>
    <m/>
    <s v="A"/>
  </r>
  <r>
    <m/>
    <x v="117"/>
    <s v="REC"/>
    <n v="1147"/>
    <x v="1146"/>
    <x v="5"/>
    <x v="122"/>
    <n v="5.6"/>
    <n v="1.1299999999999999E-2"/>
    <n v="1.1299999999999999E-2"/>
    <n v="26971"/>
    <m/>
    <m/>
    <s v="C"/>
  </r>
  <r>
    <m/>
    <x v="117"/>
    <s v="REC"/>
    <n v="1147"/>
    <x v="1146"/>
    <x v="5"/>
    <x v="122"/>
    <n v="5.6"/>
    <n v="1.2500000000000001E-2"/>
    <n v="1.2500000000000001E-2"/>
    <n v="26971"/>
    <m/>
    <m/>
    <s v="D"/>
  </r>
  <r>
    <m/>
    <x v="117"/>
    <s v="REC"/>
    <n v="1147"/>
    <x v="1146"/>
    <x v="5"/>
    <x v="122"/>
    <n v="5.6"/>
    <n v="1.26E-2"/>
    <n v="1.26E-2"/>
    <n v="26972"/>
    <m/>
    <m/>
    <s v="D"/>
  </r>
  <r>
    <m/>
    <x v="117"/>
    <s v="REC"/>
    <n v="1147"/>
    <x v="1146"/>
    <x v="5"/>
    <x v="122"/>
    <n v="5.6"/>
    <n v="9.1000000000000004E-3"/>
    <n v="9.1000000000000004E-3"/>
    <n v="26972"/>
    <m/>
    <m/>
    <s v="B"/>
  </r>
  <r>
    <m/>
    <x v="117"/>
    <s v="REC"/>
    <n v="1147"/>
    <x v="1146"/>
    <x v="5"/>
    <x v="122"/>
    <n v="5.6"/>
    <n v="7.1000000000000004E-3"/>
    <n v="7.1000000000000004E-3"/>
    <n v="26972"/>
    <m/>
    <m/>
    <s v="Reserva"/>
  </r>
  <r>
    <m/>
    <x v="117"/>
    <s v="REC"/>
    <n v="1147"/>
    <x v="1146"/>
    <x v="5"/>
    <x v="122"/>
    <n v="5.6"/>
    <n v="1.18E-2"/>
    <n v="1.18E-2"/>
    <n v="26972"/>
    <m/>
    <m/>
    <s v="C"/>
  </r>
  <r>
    <m/>
    <x v="117"/>
    <s v="REC"/>
    <n v="1147"/>
    <x v="1146"/>
    <x v="5"/>
    <x v="122"/>
    <n v="5.6"/>
    <n v="8.6999999999999994E-3"/>
    <n v="8.6999999999999994E-3"/>
    <n v="26972"/>
    <m/>
    <m/>
    <s v="A"/>
  </r>
  <r>
    <m/>
    <x v="139"/>
    <s v="REC"/>
    <n v="1148"/>
    <x v="1147"/>
    <x v="5"/>
    <x v="122"/>
    <n v="5.6"/>
    <n v="7.6E-3"/>
    <n v="7.6E-3"/>
    <n v="26973"/>
    <m/>
    <m/>
    <s v="A"/>
  </r>
  <r>
    <m/>
    <x v="139"/>
    <s v="REC"/>
    <n v="1148"/>
    <x v="1147"/>
    <x v="5"/>
    <x v="122"/>
    <n v="5.6"/>
    <n v="8.0000000000000002E-3"/>
    <n v="8.0000000000000002E-3"/>
    <n v="26973"/>
    <m/>
    <m/>
    <s v="A"/>
  </r>
  <r>
    <m/>
    <x v="143"/>
    <s v="Rp"/>
    <n v="1149"/>
    <x v="1148"/>
    <x v="4"/>
    <x v="123"/>
    <n v="5.6"/>
    <n v="8.0000000000000002E-3"/>
    <n v="8.0000000000000002E-3"/>
    <n v="26979"/>
    <m/>
    <m/>
    <s v="A"/>
  </r>
  <r>
    <m/>
    <x v="143"/>
    <s v="Rp"/>
    <n v="1149"/>
    <x v="1148"/>
    <x v="4"/>
    <x v="123"/>
    <n v="5.6"/>
    <n v="6.1999999999999998E-3"/>
    <n v="6.1999999999999998E-3"/>
    <n v="26979"/>
    <m/>
    <m/>
    <s v="Reserva"/>
  </r>
  <r>
    <m/>
    <x v="143"/>
    <s v="Rp"/>
    <n v="1149"/>
    <x v="1148"/>
    <x v="4"/>
    <x v="123"/>
    <n v="5.6"/>
    <n v="7.1000000000000004E-3"/>
    <n v="7.1000000000000004E-3"/>
    <n v="26979"/>
    <m/>
    <m/>
    <s v="Reserva"/>
  </r>
  <r>
    <m/>
    <x v="117"/>
    <s v="REC"/>
    <n v="1150"/>
    <x v="1149"/>
    <x v="4"/>
    <x v="123"/>
    <n v="5.6"/>
    <n v="8.6E-3"/>
    <n v="8.6E-3"/>
    <n v="26979"/>
    <m/>
    <m/>
    <s v="A"/>
  </r>
  <r>
    <m/>
    <x v="117"/>
    <s v="REC"/>
    <n v="1150"/>
    <x v="1149"/>
    <x v="4"/>
    <x v="123"/>
    <n v="5.6"/>
    <n v="5.8999999999999999E-3"/>
    <n v="5.8999999999999999E-3"/>
    <n v="26979"/>
    <m/>
    <m/>
    <s v="Descarte"/>
  </r>
  <r>
    <m/>
    <x v="117"/>
    <s v="REC"/>
    <n v="1150"/>
    <x v="1149"/>
    <x v="4"/>
    <x v="123"/>
    <n v="5.6"/>
    <n v="6.7999999999999996E-3"/>
    <n v="6.7999999999999996E-3"/>
    <n v="26979"/>
    <m/>
    <m/>
    <s v="Reserva"/>
  </r>
  <r>
    <m/>
    <x v="117"/>
    <s v="REC"/>
    <n v="1150"/>
    <x v="1149"/>
    <x v="4"/>
    <x v="123"/>
    <n v="5.6"/>
    <n v="0.01"/>
    <n v="0.01"/>
    <n v="26979"/>
    <m/>
    <m/>
    <s v="B"/>
  </r>
  <r>
    <m/>
    <x v="117"/>
    <s v="REC"/>
    <n v="1150"/>
    <x v="1149"/>
    <x v="4"/>
    <x v="123"/>
    <n v="5.6"/>
    <n v="1.11E-2"/>
    <n v="1.11E-2"/>
    <n v="26979"/>
    <m/>
    <m/>
    <s v="C"/>
  </r>
  <r>
    <m/>
    <x v="117"/>
    <s v="REC"/>
    <n v="1150"/>
    <x v="1149"/>
    <x v="4"/>
    <x v="123"/>
    <n v="5.6"/>
    <n v="1.2800000000000001E-2"/>
    <n v="1.2800000000000001E-2"/>
    <n v="26979"/>
    <m/>
    <m/>
    <s v="D"/>
  </r>
  <r>
    <m/>
    <x v="117"/>
    <s v="REC"/>
    <n v="1150"/>
    <x v="1149"/>
    <x v="4"/>
    <x v="123"/>
    <n v="5.6"/>
    <n v="2.1499999999999998E-2"/>
    <n v="2.1499999999999998E-2"/>
    <n v="26979"/>
    <m/>
    <m/>
    <s v="I"/>
  </r>
  <r>
    <m/>
    <x v="133"/>
    <s v="REC"/>
    <n v="1151"/>
    <x v="1150"/>
    <x v="4"/>
    <x v="123"/>
    <n v="5.6"/>
    <n v="2.8299999999999999E-2"/>
    <n v="2.8299999999999999E-2"/>
    <n v="26980"/>
    <m/>
    <m/>
    <s v="L"/>
  </r>
  <r>
    <m/>
    <x v="133"/>
    <s v="REC"/>
    <n v="1151"/>
    <x v="1150"/>
    <x v="4"/>
    <x v="123"/>
    <n v="5.6"/>
    <n v="2.2200000000000001E-2"/>
    <n v="2.2200000000000001E-2"/>
    <n v="26980"/>
    <m/>
    <m/>
    <s v="I"/>
  </r>
  <r>
    <m/>
    <x v="133"/>
    <s v="REC"/>
    <n v="1151"/>
    <x v="1150"/>
    <x v="4"/>
    <x v="123"/>
    <n v="5.6"/>
    <n v="1.7000000000000001E-2"/>
    <n v="1.7000000000000001E-2"/>
    <n v="26980"/>
    <m/>
    <m/>
    <s v="F"/>
  </r>
  <r>
    <m/>
    <x v="133"/>
    <s v="REC"/>
    <n v="1151"/>
    <x v="1150"/>
    <x v="4"/>
    <x v="123"/>
    <n v="5.6"/>
    <n v="2.41E-2"/>
    <n v="2.41E-2"/>
    <n v="26980"/>
    <m/>
    <m/>
    <s v="J"/>
  </r>
  <r>
    <m/>
    <x v="133"/>
    <s v="REC"/>
    <n v="1151"/>
    <x v="1150"/>
    <x v="4"/>
    <x v="123"/>
    <n v="5.6"/>
    <n v="1.7100000000000001E-2"/>
    <n v="1.7100000000000001E-2"/>
    <n v="26980"/>
    <m/>
    <m/>
    <s v="F"/>
  </r>
  <r>
    <m/>
    <x v="133"/>
    <s v="REC"/>
    <n v="1151"/>
    <x v="1150"/>
    <x v="4"/>
    <x v="123"/>
    <n v="5.6"/>
    <n v="1.1900000000000001E-2"/>
    <n v="1.1900000000000001E-2"/>
    <n v="26980"/>
    <m/>
    <m/>
    <s v="C"/>
  </r>
  <r>
    <m/>
    <x v="117"/>
    <s v="REC"/>
    <n v="1152"/>
    <x v="1151"/>
    <x v="5"/>
    <x v="123"/>
    <n v="5.6"/>
    <n v="8.8999999999999999E-3"/>
    <n v="8.8999999999999999E-3"/>
    <n v="26983"/>
    <m/>
    <m/>
    <s v="A"/>
  </r>
  <r>
    <m/>
    <x v="117"/>
    <s v="REC"/>
    <n v="1152"/>
    <x v="1151"/>
    <x v="5"/>
    <x v="123"/>
    <n v="5.6"/>
    <n v="1.37E-2"/>
    <n v="1.37E-2"/>
    <n v="26983"/>
    <m/>
    <m/>
    <s v="E"/>
  </r>
  <r>
    <m/>
    <x v="117"/>
    <s v="REC"/>
    <n v="1152"/>
    <x v="1151"/>
    <x v="5"/>
    <x v="123"/>
    <n v="5.6"/>
    <n v="1.04E-2"/>
    <n v="1.04E-2"/>
    <n v="26983"/>
    <m/>
    <m/>
    <s v="B"/>
  </r>
  <r>
    <m/>
    <x v="117"/>
    <s v="REC"/>
    <n v="1152"/>
    <x v="1151"/>
    <x v="5"/>
    <x v="123"/>
    <n v="5.6"/>
    <n v="6.1999999999999998E-3"/>
    <n v="6.1999999999999998E-3"/>
    <n v="26983"/>
    <m/>
    <m/>
    <s v="Reserva"/>
  </r>
  <r>
    <m/>
    <x v="117"/>
    <s v="REC"/>
    <n v="1152"/>
    <x v="1151"/>
    <x v="5"/>
    <x v="123"/>
    <n v="5.6"/>
    <n v="7.3000000000000001E-3"/>
    <n v="7.3000000000000001E-3"/>
    <n v="26983"/>
    <m/>
    <m/>
    <s v="Reserva"/>
  </r>
  <r>
    <m/>
    <x v="117"/>
    <s v="REC"/>
    <n v="1152"/>
    <x v="1151"/>
    <x v="5"/>
    <x v="123"/>
    <n v="5.6"/>
    <n v="1.26E-2"/>
    <n v="1.26E-2"/>
    <n v="26983"/>
    <m/>
    <m/>
    <s v="D"/>
  </r>
  <r>
    <m/>
    <x v="133"/>
    <s v="REC"/>
    <n v="1153"/>
    <x v="1152"/>
    <x v="5"/>
    <x v="123"/>
    <n v="5.6"/>
    <n v="5.7999999999999996E-3"/>
    <n v="5.7999999999999996E-3"/>
    <n v="26981"/>
    <m/>
    <m/>
    <s v="Descarte"/>
  </r>
  <r>
    <m/>
    <x v="133"/>
    <s v="REC"/>
    <n v="1153"/>
    <x v="1152"/>
    <x v="5"/>
    <x v="123"/>
    <n v="5.6"/>
    <n v="7.7000000000000002E-3"/>
    <n v="7.7000000000000002E-3"/>
    <n v="26981"/>
    <m/>
    <m/>
    <s v="A"/>
  </r>
  <r>
    <m/>
    <x v="133"/>
    <s v="REC"/>
    <n v="1153"/>
    <x v="1152"/>
    <x v="5"/>
    <x v="123"/>
    <n v="5.6"/>
    <n v="9.7000000000000003E-3"/>
    <n v="9.7000000000000003E-3"/>
    <n v="26981"/>
    <m/>
    <m/>
    <s v="B"/>
  </r>
  <r>
    <m/>
    <x v="133"/>
    <s v="REC"/>
    <n v="1153"/>
    <x v="1152"/>
    <x v="5"/>
    <x v="123"/>
    <n v="5.6"/>
    <n v="1.9400000000000001E-2"/>
    <n v="1.9400000000000001E-2"/>
    <n v="26981"/>
    <m/>
    <m/>
    <s v="H"/>
  </r>
  <r>
    <m/>
    <x v="133"/>
    <s v="REC"/>
    <n v="1153"/>
    <x v="1152"/>
    <x v="5"/>
    <x v="123"/>
    <n v="5.6"/>
    <n v="1.4200000000000001E-2"/>
    <n v="1.4200000000000001E-2"/>
    <n v="26981"/>
    <m/>
    <m/>
    <s v="E"/>
  </r>
  <r>
    <m/>
    <x v="133"/>
    <s v="REC"/>
    <n v="1153"/>
    <x v="1152"/>
    <x v="5"/>
    <x v="123"/>
    <n v="5.6"/>
    <n v="1.6799999999999999E-2"/>
    <n v="1.6799999999999999E-2"/>
    <n v="26981"/>
    <m/>
    <m/>
    <s v="F"/>
  </r>
  <r>
    <m/>
    <x v="133"/>
    <s v="REC"/>
    <n v="1153"/>
    <x v="1152"/>
    <x v="5"/>
    <x v="123"/>
    <n v="5.6"/>
    <n v="8.8000000000000005E-3"/>
    <n v="8.8000000000000005E-3"/>
    <n v="26982"/>
    <m/>
    <m/>
    <s v="A"/>
  </r>
  <r>
    <m/>
    <x v="133"/>
    <s v="REC"/>
    <n v="1153"/>
    <x v="1152"/>
    <x v="5"/>
    <x v="123"/>
    <n v="5.6"/>
    <n v="2.1600000000000001E-2"/>
    <n v="2.1600000000000001E-2"/>
    <n v="26982"/>
    <m/>
    <m/>
    <s v="I"/>
  </r>
  <r>
    <m/>
    <x v="133"/>
    <s v="REC"/>
    <n v="1153"/>
    <x v="1152"/>
    <x v="5"/>
    <x v="123"/>
    <n v="5.6"/>
    <n v="3.44E-2"/>
    <n v="3.44E-2"/>
    <n v="26982"/>
    <m/>
    <m/>
    <s v="L"/>
  </r>
  <r>
    <m/>
    <x v="133"/>
    <s v="REC"/>
    <n v="1154"/>
    <x v="1153"/>
    <x v="5"/>
    <x v="123"/>
    <n v="5.6"/>
    <n v="1.3299999999999999E-2"/>
    <n v="1.3299999999999999E-2"/>
    <n v="26982"/>
    <m/>
    <m/>
    <s v="D"/>
  </r>
  <r>
    <m/>
    <x v="133"/>
    <s v="REC"/>
    <n v="1154"/>
    <x v="1153"/>
    <x v="5"/>
    <x v="123"/>
    <n v="5.6"/>
    <n v="1.0500000000000001E-2"/>
    <n v="1.0500000000000001E-2"/>
    <n v="26982"/>
    <m/>
    <m/>
    <s v="C"/>
  </r>
  <r>
    <m/>
    <x v="133"/>
    <s v="REC"/>
    <n v="1154"/>
    <x v="1153"/>
    <x v="5"/>
    <x v="123"/>
    <n v="5.6"/>
    <n v="8.0999999999999996E-3"/>
    <n v="8.0999999999999996E-3"/>
    <n v="26982"/>
    <m/>
    <m/>
    <s v="A"/>
  </r>
  <r>
    <m/>
    <x v="117"/>
    <s v="REC"/>
    <n v="1155"/>
    <x v="1154"/>
    <x v="2"/>
    <x v="124"/>
    <n v="5.6"/>
    <n v="9.4000000000000004E-3"/>
    <n v="9.4000000000000004E-3"/>
    <n v="26984"/>
    <m/>
    <m/>
    <s v="B"/>
  </r>
  <r>
    <m/>
    <x v="117"/>
    <s v="REC"/>
    <n v="1155"/>
    <x v="1154"/>
    <x v="2"/>
    <x v="124"/>
    <n v="5.6"/>
    <n v="8.8999999999999999E-3"/>
    <n v="8.8999999999999999E-3"/>
    <n v="26984"/>
    <m/>
    <m/>
    <s v="A"/>
  </r>
  <r>
    <m/>
    <x v="117"/>
    <s v="REC"/>
    <n v="1155"/>
    <x v="1154"/>
    <x v="2"/>
    <x v="124"/>
    <n v="5.6"/>
    <n v="6.0000000000000001E-3"/>
    <n v="6.0000000000000001E-3"/>
    <n v="26984"/>
    <m/>
    <m/>
    <s v="Reserva"/>
  </r>
  <r>
    <m/>
    <x v="117"/>
    <s v="REC"/>
    <n v="1155"/>
    <x v="1154"/>
    <x v="2"/>
    <x v="124"/>
    <n v="5.6"/>
    <n v="9.2999999999999992E-3"/>
    <n v="9.2999999999999992E-3"/>
    <n v="26984"/>
    <m/>
    <m/>
    <s v="B"/>
  </r>
  <r>
    <m/>
    <x v="117"/>
    <s v="REC"/>
    <n v="1155"/>
    <x v="1154"/>
    <x v="2"/>
    <x v="124"/>
    <n v="5.6"/>
    <n v="9.7999999999999997E-3"/>
    <n v="9.7999999999999997E-3"/>
    <n v="26984"/>
    <m/>
    <m/>
    <s v="B"/>
  </r>
  <r>
    <m/>
    <x v="117"/>
    <s v="REC"/>
    <n v="1155"/>
    <x v="1154"/>
    <x v="2"/>
    <x v="124"/>
    <n v="5.6"/>
    <n v="1.03E-2"/>
    <n v="1.03E-2"/>
    <n v="26984"/>
    <m/>
    <m/>
    <s v="B"/>
  </r>
  <r>
    <m/>
    <x v="117"/>
    <s v="REC"/>
    <n v="1155"/>
    <x v="1154"/>
    <x v="2"/>
    <x v="124"/>
    <n v="5.6"/>
    <n v="1.41E-2"/>
    <n v="1.41E-2"/>
    <n v="26984"/>
    <m/>
    <m/>
    <s v="E"/>
  </r>
  <r>
    <m/>
    <x v="133"/>
    <s v="REC"/>
    <n v="1156"/>
    <x v="1155"/>
    <x v="2"/>
    <x v="124"/>
    <n v="5.6"/>
    <n v="8.8999999999999999E-3"/>
    <n v="8.8999999999999999E-3"/>
    <n v="26985"/>
    <m/>
    <m/>
    <s v="A"/>
  </r>
  <r>
    <m/>
    <x v="133"/>
    <s v="REC"/>
    <n v="1156"/>
    <x v="1155"/>
    <x v="2"/>
    <x v="124"/>
    <n v="5.6"/>
    <n v="1.5800000000000002E-2"/>
    <n v="1.5800000000000002E-2"/>
    <n v="26985"/>
    <m/>
    <m/>
    <s v="F"/>
  </r>
  <r>
    <m/>
    <x v="133"/>
    <s v="REC"/>
    <n v="1156"/>
    <x v="1155"/>
    <x v="2"/>
    <x v="124"/>
    <n v="5.6"/>
    <n v="8.3999999999999995E-3"/>
    <n v="8.3999999999999995E-3"/>
    <n v="26985"/>
    <m/>
    <m/>
    <s v="A"/>
  </r>
  <r>
    <m/>
    <x v="133"/>
    <s v="REC"/>
    <n v="1156"/>
    <x v="1155"/>
    <x v="2"/>
    <x v="124"/>
    <n v="5.6"/>
    <n v="1.72E-2"/>
    <n v="1.72E-2"/>
    <n v="26985"/>
    <m/>
    <m/>
    <s v="F"/>
  </r>
  <r>
    <m/>
    <x v="133"/>
    <s v="REC"/>
    <n v="1156"/>
    <x v="1155"/>
    <x v="2"/>
    <x v="124"/>
    <n v="5.6"/>
    <n v="1.12E-2"/>
    <n v="1.12E-2"/>
    <n v="26985"/>
    <m/>
    <m/>
    <s v="C"/>
  </r>
  <r>
    <m/>
    <x v="133"/>
    <s v="REC"/>
    <n v="1156"/>
    <x v="1155"/>
    <x v="2"/>
    <x v="124"/>
    <n v="5.6"/>
    <n v="9.7999999999999997E-3"/>
    <n v="9.7999999999999997E-3"/>
    <n v="26985"/>
    <m/>
    <m/>
    <s v="B"/>
  </r>
  <r>
    <m/>
    <x v="133"/>
    <s v="REC"/>
    <n v="1156"/>
    <x v="1155"/>
    <x v="2"/>
    <x v="124"/>
    <n v="5.6"/>
    <n v="1.01E-2"/>
    <n v="1.01E-2"/>
    <n v="26985"/>
    <m/>
    <m/>
    <s v="B"/>
  </r>
  <r>
    <m/>
    <x v="69"/>
    <s v="REC"/>
    <n v="1157"/>
    <x v="1156"/>
    <x v="3"/>
    <x v="124"/>
    <n v="5.6"/>
    <n v="6.4999999999999997E-3"/>
    <n v="6.4999999999999997E-3"/>
    <n v="26986"/>
    <m/>
    <m/>
    <s v="Reserva"/>
  </r>
  <r>
    <m/>
    <x v="69"/>
    <s v="REC"/>
    <n v="1157"/>
    <x v="1156"/>
    <x v="3"/>
    <x v="124"/>
    <n v="5.6"/>
    <n v="8.3000000000000001E-3"/>
    <n v="8.3000000000000001E-3"/>
    <n v="26986"/>
    <m/>
    <m/>
    <s v="A"/>
  </r>
  <r>
    <m/>
    <x v="69"/>
    <s v="REC"/>
    <n v="1157"/>
    <x v="1156"/>
    <x v="3"/>
    <x v="124"/>
    <n v="5.6"/>
    <n v="1.11E-2"/>
    <n v="1.11E-2"/>
    <n v="26986"/>
    <m/>
    <m/>
    <s v="C"/>
  </r>
  <r>
    <m/>
    <x v="69"/>
    <s v="REC"/>
    <n v="1157"/>
    <x v="1156"/>
    <x v="3"/>
    <x v="124"/>
    <n v="5.6"/>
    <n v="1.77E-2"/>
    <n v="1.77E-2"/>
    <n v="26986"/>
    <m/>
    <m/>
    <s v="G"/>
  </r>
  <r>
    <m/>
    <x v="69"/>
    <s v="REC"/>
    <n v="1157"/>
    <x v="1156"/>
    <x v="3"/>
    <x v="124"/>
    <n v="5.6"/>
    <n v="2.1999999999999999E-2"/>
    <n v="2.1999999999999999E-2"/>
    <n v="26986"/>
    <m/>
    <m/>
    <s v="I"/>
  </r>
  <r>
    <m/>
    <x v="69"/>
    <s v="REC"/>
    <n v="1157"/>
    <x v="1156"/>
    <x v="3"/>
    <x v="124"/>
    <n v="5.6"/>
    <n v="2.1499999999999998E-2"/>
    <n v="2.1499999999999998E-2"/>
    <n v="26986"/>
    <m/>
    <m/>
    <s v="I"/>
  </r>
  <r>
    <m/>
    <x v="138"/>
    <s v="LEVANTE"/>
    <n v="1158"/>
    <x v="1157"/>
    <x v="3"/>
    <x v="124"/>
    <n v="5.6"/>
    <n v="1.6299999999999999E-2"/>
    <n v="1.6299999999999999E-2"/>
    <n v="26987"/>
    <m/>
    <m/>
    <s v="F"/>
  </r>
  <r>
    <m/>
    <x v="138"/>
    <s v="LEVANTE"/>
    <n v="1158"/>
    <x v="1157"/>
    <x v="3"/>
    <x v="124"/>
    <n v="5.6"/>
    <n v="1.8200000000000001E-2"/>
    <n v="1.8200000000000001E-2"/>
    <n v="26987"/>
    <m/>
    <m/>
    <s v="G"/>
  </r>
  <r>
    <m/>
    <x v="138"/>
    <s v="LEVANTE"/>
    <n v="1158"/>
    <x v="1157"/>
    <x v="3"/>
    <x v="124"/>
    <n v="5.6"/>
    <n v="2.5100000000000001E-2"/>
    <n v="2.5100000000000001E-2"/>
    <n v="26987"/>
    <m/>
    <m/>
    <s v="K"/>
  </r>
  <r>
    <m/>
    <x v="138"/>
    <s v="LEVANTE"/>
    <n v="1158"/>
    <x v="1157"/>
    <x v="3"/>
    <x v="124"/>
    <n v="5.6"/>
    <n v="1.8200000000000001E-2"/>
    <n v="1.8200000000000001E-2"/>
    <n v="26987"/>
    <m/>
    <m/>
    <s v="G"/>
  </r>
  <r>
    <m/>
    <x v="138"/>
    <s v="LEVANTE"/>
    <n v="1158"/>
    <x v="1157"/>
    <x v="3"/>
    <x v="124"/>
    <n v="5.6"/>
    <n v="9.2999999999999992E-3"/>
    <n v="9.2999999999999992E-3"/>
    <n v="26987"/>
    <m/>
    <m/>
    <s v="B"/>
  </r>
  <r>
    <m/>
    <x v="143"/>
    <s v="Rp"/>
    <n v="1159"/>
    <x v="1158"/>
    <x v="4"/>
    <x v="124"/>
    <n v="5.6"/>
    <n v="8.2000000000000007E-3"/>
    <n v="8.2000000000000007E-3"/>
    <n v="26992"/>
    <m/>
    <m/>
    <s v="A"/>
  </r>
  <r>
    <m/>
    <x v="143"/>
    <s v="Rp"/>
    <n v="1159"/>
    <x v="1158"/>
    <x v="4"/>
    <x v="124"/>
    <n v="5.6"/>
    <n v="1.15E-2"/>
    <n v="1.15E-2"/>
    <n v="26992"/>
    <m/>
    <m/>
    <s v="C"/>
  </r>
  <r>
    <m/>
    <x v="143"/>
    <s v="Rp"/>
    <n v="1159"/>
    <x v="1158"/>
    <x v="4"/>
    <x v="124"/>
    <n v="5.6"/>
    <n v="9.7000000000000003E-3"/>
    <n v="9.7000000000000003E-3"/>
    <n v="26992"/>
    <m/>
    <m/>
    <s v="B"/>
  </r>
  <r>
    <m/>
    <x v="143"/>
    <s v="Rp"/>
    <n v="1159"/>
    <x v="1158"/>
    <x v="4"/>
    <x v="124"/>
    <n v="5.6"/>
    <n v="8.3999999999999995E-3"/>
    <n v="8.3999999999999995E-3"/>
    <n v="26992"/>
    <m/>
    <m/>
    <s v="A"/>
  </r>
  <r>
    <m/>
    <x v="117"/>
    <s v="REC"/>
    <n v="1160"/>
    <x v="1159"/>
    <x v="4"/>
    <x v="124"/>
    <n v="5.6"/>
    <n v="1.2800000000000001E-2"/>
    <n v="1.2800000000000001E-2"/>
    <n v="26993"/>
    <m/>
    <m/>
    <s v="D"/>
  </r>
  <r>
    <m/>
    <x v="117"/>
    <s v="REC"/>
    <n v="1160"/>
    <x v="1159"/>
    <x v="4"/>
    <x v="124"/>
    <n v="5.6"/>
    <n v="1.1599999999999999E-2"/>
    <n v="1.1599999999999999E-2"/>
    <n v="26993"/>
    <m/>
    <m/>
    <s v="C"/>
  </r>
  <r>
    <m/>
    <x v="117"/>
    <s v="REC"/>
    <n v="1160"/>
    <x v="1159"/>
    <x v="4"/>
    <x v="124"/>
    <n v="5.6"/>
    <n v="1.7299999999999999E-2"/>
    <n v="1.7299999999999999E-2"/>
    <n v="26993"/>
    <m/>
    <m/>
    <s v="F"/>
  </r>
  <r>
    <m/>
    <x v="117"/>
    <s v="REC"/>
    <n v="1160"/>
    <x v="1159"/>
    <x v="4"/>
    <x v="124"/>
    <n v="5.6"/>
    <n v="1.5800000000000002E-2"/>
    <n v="1.5800000000000002E-2"/>
    <n v="26993"/>
    <m/>
    <m/>
    <s v="F"/>
  </r>
  <r>
    <m/>
    <x v="117"/>
    <s v="REC"/>
    <n v="1160"/>
    <x v="1159"/>
    <x v="4"/>
    <x v="124"/>
    <n v="5.6"/>
    <n v="1.0500000000000001E-2"/>
    <n v="1.0500000000000001E-2"/>
    <n v="26993"/>
    <m/>
    <m/>
    <s v="C"/>
  </r>
  <r>
    <m/>
    <x v="117"/>
    <s v="REC"/>
    <n v="1160"/>
    <x v="1159"/>
    <x v="4"/>
    <x v="124"/>
    <n v="5.6"/>
    <n v="1.15E-2"/>
    <n v="1.15E-2"/>
    <n v="26993"/>
    <m/>
    <m/>
    <s v="C"/>
  </r>
  <r>
    <m/>
    <x v="117"/>
    <s v="REC"/>
    <n v="1160"/>
    <x v="1159"/>
    <x v="4"/>
    <x v="124"/>
    <n v="5.6"/>
    <n v="6.8999999999999999E-3"/>
    <n v="6.8999999999999999E-3"/>
    <n v="26994"/>
    <m/>
    <m/>
    <s v="Reserva"/>
  </r>
  <r>
    <m/>
    <x v="117"/>
    <s v="REC"/>
    <n v="1160"/>
    <x v="1159"/>
    <x v="4"/>
    <x v="124"/>
    <n v="5.6"/>
    <n v="6.4000000000000003E-3"/>
    <n v="6.4000000000000003E-3"/>
    <n v="26994"/>
    <m/>
    <m/>
    <s v="Reserva"/>
  </r>
  <r>
    <m/>
    <x v="117"/>
    <s v="REC"/>
    <n v="1160"/>
    <x v="1159"/>
    <x v="4"/>
    <x v="124"/>
    <n v="5.6"/>
    <n v="6.4999999999999997E-3"/>
    <n v="6.4999999999999997E-3"/>
    <n v="26994"/>
    <m/>
    <m/>
    <s v="Reserva"/>
  </r>
  <r>
    <m/>
    <x v="117"/>
    <s v="REC"/>
    <n v="1160"/>
    <x v="1159"/>
    <x v="4"/>
    <x v="124"/>
    <n v="5.6"/>
    <n v="9.2999999999999992E-3"/>
    <n v="9.2999999999999992E-3"/>
    <n v="26994"/>
    <m/>
    <m/>
    <s v="B"/>
  </r>
  <r>
    <m/>
    <x v="117"/>
    <s v="REC"/>
    <n v="1160"/>
    <x v="1159"/>
    <x v="4"/>
    <x v="124"/>
    <n v="5.6"/>
    <n v="6.1000000000000004E-3"/>
    <n v="6.1000000000000004E-3"/>
    <n v="26994"/>
    <m/>
    <m/>
    <s v="Reserva"/>
  </r>
  <r>
    <m/>
    <x v="138"/>
    <s v="LEVANTE"/>
    <n v="1161"/>
    <x v="1160"/>
    <x v="4"/>
    <x v="124"/>
    <n v="5.6"/>
    <n v="9.4999999999999998E-3"/>
    <n v="9.4999999999999998E-3"/>
    <n v="26995"/>
    <m/>
    <m/>
    <s v="B"/>
  </r>
  <r>
    <m/>
    <x v="133"/>
    <s v="REC"/>
    <n v="1162"/>
    <x v="1161"/>
    <x v="4"/>
    <x v="124"/>
    <n v="5.6"/>
    <n v="1.37E-2"/>
    <n v="1.37E-2"/>
    <n v="26995"/>
    <m/>
    <m/>
    <s v="E"/>
  </r>
  <r>
    <m/>
    <x v="133"/>
    <s v="REC"/>
    <n v="1162"/>
    <x v="1161"/>
    <x v="4"/>
    <x v="124"/>
    <n v="5.6"/>
    <n v="0.02"/>
    <n v="0.02"/>
    <n v="26995"/>
    <m/>
    <m/>
    <s v="H"/>
  </r>
  <r>
    <m/>
    <x v="143"/>
    <s v="Rp"/>
    <n v="1163"/>
    <x v="1162"/>
    <x v="5"/>
    <x v="124"/>
    <n v="5.6"/>
    <n v="4.7999999999999996E-3"/>
    <n v="4.7999999999999996E-3"/>
    <n v="26996"/>
    <m/>
    <m/>
    <s v="Descarte"/>
  </r>
  <r>
    <m/>
    <x v="143"/>
    <s v="Rp"/>
    <n v="1163"/>
    <x v="1162"/>
    <x v="5"/>
    <x v="124"/>
    <n v="5.6"/>
    <n v="6.3E-3"/>
    <n v="6.3E-3"/>
    <n v="26996"/>
    <m/>
    <m/>
    <s v="Reserva"/>
  </r>
  <r>
    <m/>
    <x v="143"/>
    <s v="Rp"/>
    <n v="1163"/>
    <x v="1162"/>
    <x v="5"/>
    <x v="124"/>
    <n v="5.6"/>
    <n v="6.3E-3"/>
    <n v="6.3E-3"/>
    <n v="26996"/>
    <m/>
    <m/>
    <s v="Reserva"/>
  </r>
  <r>
    <m/>
    <x v="117"/>
    <s v="REC"/>
    <n v="1164"/>
    <x v="1163"/>
    <x v="5"/>
    <x v="124"/>
    <n v="5.6"/>
    <n v="1.52E-2"/>
    <n v="1.52E-2"/>
    <n v="26996"/>
    <m/>
    <m/>
    <s v="F"/>
  </r>
  <r>
    <m/>
    <x v="117"/>
    <s v="REC"/>
    <n v="1164"/>
    <x v="1163"/>
    <x v="5"/>
    <x v="124"/>
    <n v="5.6"/>
    <n v="9.1999999999999998E-3"/>
    <n v="9.1999999999999998E-3"/>
    <n v="26996"/>
    <m/>
    <m/>
    <s v="B"/>
  </r>
  <r>
    <m/>
    <x v="117"/>
    <s v="REC"/>
    <n v="1164"/>
    <x v="1163"/>
    <x v="5"/>
    <x v="124"/>
    <n v="5.6"/>
    <n v="1.52E-2"/>
    <n v="1.52E-2"/>
    <n v="26996"/>
    <m/>
    <m/>
    <s v="F"/>
  </r>
  <r>
    <m/>
    <x v="117"/>
    <s v="REC"/>
    <n v="1164"/>
    <x v="1163"/>
    <x v="5"/>
    <x v="124"/>
    <n v="5.6"/>
    <n v="5.5999999999999999E-3"/>
    <n v="5.5999999999999999E-3"/>
    <n v="26996"/>
    <m/>
    <m/>
    <s v="Descarte"/>
  </r>
  <r>
    <m/>
    <x v="138"/>
    <s v="LEVANTE"/>
    <n v="1165"/>
    <x v="1164"/>
    <x v="5"/>
    <x v="124"/>
    <n v="5.6"/>
    <n v="1.6500000000000001E-2"/>
    <n v="1.6500000000000001E-2"/>
    <n v="26997"/>
    <m/>
    <m/>
    <s v="F"/>
  </r>
  <r>
    <m/>
    <x v="138"/>
    <s v="LEVANTE"/>
    <n v="1165"/>
    <x v="1164"/>
    <x v="5"/>
    <x v="124"/>
    <n v="5.6"/>
    <n v="1.9199999999999998E-2"/>
    <n v="1.9199999999999998E-2"/>
    <n v="26997"/>
    <m/>
    <m/>
    <s v="H"/>
  </r>
  <r>
    <m/>
    <x v="138"/>
    <s v="LEVANTE"/>
    <n v="1165"/>
    <x v="1164"/>
    <x v="5"/>
    <x v="124"/>
    <n v="5.6"/>
    <n v="2.2499999999999999E-2"/>
    <n v="2.2499999999999999E-2"/>
    <n v="26997"/>
    <m/>
    <m/>
    <s v="J"/>
  </r>
  <r>
    <m/>
    <x v="138"/>
    <s v="LEVANTE"/>
    <n v="1165"/>
    <x v="1164"/>
    <x v="5"/>
    <x v="124"/>
    <n v="5.6"/>
    <n v="2.07E-2"/>
    <n v="2.07E-2"/>
    <n v="26997"/>
    <m/>
    <m/>
    <s v="H"/>
  </r>
  <r>
    <m/>
    <x v="138"/>
    <s v="LEVANTE"/>
    <n v="1165"/>
    <x v="1164"/>
    <x v="5"/>
    <x v="124"/>
    <n v="5.6"/>
    <n v="1.9400000000000001E-2"/>
    <n v="1.9400000000000001E-2"/>
    <n v="26997"/>
    <m/>
    <m/>
    <s v="H"/>
  </r>
  <r>
    <m/>
    <x v="138"/>
    <s v="LEVANTE"/>
    <n v="1165"/>
    <x v="1164"/>
    <x v="5"/>
    <x v="124"/>
    <n v="5.6"/>
    <n v="2.4799999999999999E-2"/>
    <n v="2.4799999999999999E-2"/>
    <n v="26997"/>
    <m/>
    <m/>
    <s v="J"/>
  </r>
  <r>
    <m/>
    <x v="138"/>
    <s v="LEVANTE"/>
    <n v="1165"/>
    <x v="1164"/>
    <x v="5"/>
    <x v="124"/>
    <n v="5.6"/>
    <n v="2.6599999999999999E-2"/>
    <n v="2.6599999999999999E-2"/>
    <n v="26997"/>
    <m/>
    <m/>
    <s v="K"/>
  </r>
  <r>
    <m/>
    <x v="138"/>
    <s v="LEVANTE"/>
    <n v="1165"/>
    <x v="1164"/>
    <x v="5"/>
    <x v="124"/>
    <n v="5.6"/>
    <n v="1.9300000000000001E-2"/>
    <n v="1.9300000000000001E-2"/>
    <n v="26997"/>
    <m/>
    <m/>
    <s v="H"/>
  </r>
  <r>
    <m/>
    <x v="133"/>
    <s v="REC"/>
    <n v="1166"/>
    <x v="1165"/>
    <x v="5"/>
    <x v="124"/>
    <n v="5.6"/>
    <n v="2.7799999999999998E-2"/>
    <n v="2.7799999999999998E-2"/>
    <n v="26998"/>
    <m/>
    <m/>
    <s v="L"/>
  </r>
  <r>
    <m/>
    <x v="133"/>
    <s v="REC"/>
    <n v="1166"/>
    <x v="1165"/>
    <x v="5"/>
    <x v="124"/>
    <n v="5.6"/>
    <n v="1.9699999999999999E-2"/>
    <n v="1.9699999999999999E-2"/>
    <n v="26998"/>
    <m/>
    <m/>
    <s v="H"/>
  </r>
  <r>
    <m/>
    <x v="133"/>
    <s v="REC"/>
    <n v="1166"/>
    <x v="1165"/>
    <x v="5"/>
    <x v="124"/>
    <n v="5.6"/>
    <n v="1.7299999999999999E-2"/>
    <n v="1.7299999999999999E-2"/>
    <n v="26998"/>
    <m/>
    <m/>
    <s v="F"/>
  </r>
  <r>
    <m/>
    <x v="133"/>
    <s v="REC"/>
    <n v="1166"/>
    <x v="1165"/>
    <x v="5"/>
    <x v="124"/>
    <n v="5.6"/>
    <n v="1.8599999999999998E-2"/>
    <n v="1.8599999999999998E-2"/>
    <n v="26998"/>
    <m/>
    <m/>
    <s v="G"/>
  </r>
  <r>
    <m/>
    <x v="133"/>
    <s v="REC"/>
    <n v="1166"/>
    <x v="1165"/>
    <x v="5"/>
    <x v="124"/>
    <n v="5.6"/>
    <n v="1.38E-2"/>
    <n v="1.38E-2"/>
    <n v="26998"/>
    <m/>
    <m/>
    <s v="E"/>
  </r>
  <r>
    <m/>
    <x v="133"/>
    <s v="REC"/>
    <n v="1166"/>
    <x v="1165"/>
    <x v="5"/>
    <x v="124"/>
    <n v="5.6"/>
    <n v="1.8800000000000001E-2"/>
    <n v="1.8800000000000001E-2"/>
    <n v="26998"/>
    <m/>
    <m/>
    <s v="G"/>
  </r>
  <r>
    <m/>
    <x v="143"/>
    <s v="Rp"/>
    <n v="1167"/>
    <x v="1166"/>
    <x v="2"/>
    <x v="125"/>
    <n v="5.6"/>
    <n v="7.1000000000000004E-3"/>
    <n v="7.1000000000000004E-3"/>
    <n v="26999"/>
    <m/>
    <m/>
    <s v="Reserva"/>
  </r>
  <r>
    <m/>
    <x v="143"/>
    <s v="Rp"/>
    <n v="1167"/>
    <x v="1166"/>
    <x v="2"/>
    <x v="125"/>
    <n v="5.6"/>
    <n v="4.8999999999999998E-3"/>
    <n v="4.8999999999999998E-3"/>
    <n v="26999"/>
    <m/>
    <m/>
    <s v="Descarte"/>
  </r>
  <r>
    <m/>
    <x v="143"/>
    <s v="Rp"/>
    <n v="1167"/>
    <x v="1166"/>
    <x v="2"/>
    <x v="125"/>
    <n v="5.6"/>
    <n v="5.8999999999999999E-3"/>
    <n v="5.8999999999999999E-3"/>
    <n v="26999"/>
    <m/>
    <m/>
    <s v="Descarte"/>
  </r>
  <r>
    <m/>
    <x v="117"/>
    <s v="REC"/>
    <n v="1168"/>
    <x v="1167"/>
    <x v="2"/>
    <x v="125"/>
    <n v="5.6"/>
    <n v="1.1299999999999999E-2"/>
    <n v="1.1299999999999999E-2"/>
    <n v="26999"/>
    <m/>
    <m/>
    <s v="C"/>
  </r>
  <r>
    <m/>
    <x v="117"/>
    <s v="REC"/>
    <n v="1168"/>
    <x v="1167"/>
    <x v="2"/>
    <x v="125"/>
    <n v="5.6"/>
    <n v="9.1000000000000004E-3"/>
    <n v="9.1000000000000004E-3"/>
    <n v="26999"/>
    <m/>
    <m/>
    <s v="B"/>
  </r>
  <r>
    <m/>
    <x v="117"/>
    <s v="REC"/>
    <n v="1168"/>
    <x v="1167"/>
    <x v="2"/>
    <x v="125"/>
    <n v="5.6"/>
    <n v="7.1999999999999998E-3"/>
    <n v="7.1999999999999998E-3"/>
    <n v="26999"/>
    <m/>
    <m/>
    <s v="Reserva"/>
  </r>
  <r>
    <m/>
    <x v="117"/>
    <s v="REC"/>
    <n v="1168"/>
    <x v="1167"/>
    <x v="2"/>
    <x v="125"/>
    <n v="5.6"/>
    <n v="8.0999999999999996E-3"/>
    <n v="8.0999999999999996E-3"/>
    <n v="26999"/>
    <m/>
    <m/>
    <s v="A"/>
  </r>
  <r>
    <m/>
    <x v="117"/>
    <s v="REC"/>
    <n v="1168"/>
    <x v="1167"/>
    <x v="2"/>
    <x v="125"/>
    <n v="5.6"/>
    <n v="7.3000000000000001E-3"/>
    <n v="7.3000000000000001E-3"/>
    <n v="26999"/>
    <m/>
    <m/>
    <s v="Reserva"/>
  </r>
  <r>
    <m/>
    <x v="117"/>
    <s v="REC"/>
    <n v="1168"/>
    <x v="1167"/>
    <x v="2"/>
    <x v="125"/>
    <n v="5.6"/>
    <n v="8.0999999999999996E-3"/>
    <n v="8.0999999999999996E-3"/>
    <n v="26999"/>
    <m/>
    <m/>
    <s v="A"/>
  </r>
  <r>
    <m/>
    <x v="138"/>
    <s v="LEVANTE"/>
    <n v="1169"/>
    <x v="1168"/>
    <x v="2"/>
    <x v="125"/>
    <n v="5.6"/>
    <n v="1.4999999999999999E-2"/>
    <n v="1.4999999999999999E-2"/>
    <n v="27000"/>
    <m/>
    <m/>
    <s v="F"/>
  </r>
  <r>
    <m/>
    <x v="138"/>
    <s v="LEVANTE"/>
    <n v="1169"/>
    <x v="1168"/>
    <x v="2"/>
    <x v="125"/>
    <n v="5.6"/>
    <n v="1.12E-2"/>
    <n v="1.12E-2"/>
    <n v="27000"/>
    <m/>
    <m/>
    <s v="C"/>
  </r>
  <r>
    <m/>
    <x v="138"/>
    <s v="LEVANTE"/>
    <n v="1169"/>
    <x v="1168"/>
    <x v="2"/>
    <x v="125"/>
    <n v="5.6"/>
    <n v="1.44E-2"/>
    <n v="1.44E-2"/>
    <n v="27000"/>
    <m/>
    <m/>
    <s v="E"/>
  </r>
  <r>
    <m/>
    <x v="138"/>
    <s v="LEVANTE"/>
    <n v="1169"/>
    <x v="1168"/>
    <x v="2"/>
    <x v="125"/>
    <n v="5.6"/>
    <n v="1.6E-2"/>
    <n v="1.6E-2"/>
    <n v="27000"/>
    <m/>
    <m/>
    <s v="F"/>
  </r>
  <r>
    <m/>
    <x v="69"/>
    <s v="REC"/>
    <n v="1170"/>
    <x v="1169"/>
    <x v="3"/>
    <x v="125"/>
    <n v="5.6"/>
    <n v="7.7000000000000002E-3"/>
    <n v="7.7000000000000002E-3"/>
    <n v="27001"/>
    <m/>
    <m/>
    <s v="A"/>
  </r>
  <r>
    <m/>
    <x v="69"/>
    <s v="REC"/>
    <n v="1170"/>
    <x v="1169"/>
    <x v="3"/>
    <x v="125"/>
    <n v="5.6"/>
    <n v="1.1599999999999999E-2"/>
    <n v="1.1599999999999999E-2"/>
    <n v="27001"/>
    <m/>
    <m/>
    <s v="C"/>
  </r>
  <r>
    <m/>
    <x v="117"/>
    <s v="REC"/>
    <n v="1171"/>
    <x v="1170"/>
    <x v="3"/>
    <x v="125"/>
    <n v="5.6"/>
    <n v="8.8000000000000005E-3"/>
    <n v="8.8000000000000005E-3"/>
    <n v="27001"/>
    <m/>
    <m/>
    <s v="A"/>
  </r>
  <r>
    <m/>
    <x v="117"/>
    <s v="REC"/>
    <n v="1171"/>
    <x v="1170"/>
    <x v="3"/>
    <x v="125"/>
    <n v="5.6"/>
    <n v="1.04E-2"/>
    <n v="1.04E-2"/>
    <n v="27001"/>
    <m/>
    <m/>
    <s v="B"/>
  </r>
  <r>
    <m/>
    <x v="117"/>
    <s v="REC"/>
    <n v="1171"/>
    <x v="1170"/>
    <x v="3"/>
    <x v="125"/>
    <n v="5.6"/>
    <n v="1.5900000000000001E-2"/>
    <n v="1.5900000000000001E-2"/>
    <n v="27001"/>
    <m/>
    <m/>
    <s v="F"/>
  </r>
  <r>
    <m/>
    <x v="144"/>
    <s v="REC"/>
    <n v="1172"/>
    <x v="1171"/>
    <x v="2"/>
    <x v="126"/>
    <n v="5.6"/>
    <n v="9.5999999999999992E-3"/>
    <n v="9.5999999999999992E-3"/>
    <n v="27008"/>
    <m/>
    <m/>
    <s v="B"/>
  </r>
  <r>
    <m/>
    <x v="144"/>
    <s v="REC"/>
    <n v="1172"/>
    <x v="1171"/>
    <x v="2"/>
    <x v="126"/>
    <n v="5.6"/>
    <n v="1.09E-2"/>
    <n v="1.09E-2"/>
    <n v="27008"/>
    <m/>
    <m/>
    <s v="C"/>
  </r>
  <r>
    <m/>
    <x v="117"/>
    <s v="REC"/>
    <n v="1173"/>
    <x v="1172"/>
    <x v="2"/>
    <x v="126"/>
    <n v="5.6"/>
    <n v="7.0000000000000001E-3"/>
    <n v="7.0000000000000001E-3"/>
    <n v="27008"/>
    <m/>
    <m/>
    <s v="Reserva"/>
  </r>
  <r>
    <m/>
    <x v="117"/>
    <s v="REC"/>
    <n v="1173"/>
    <x v="1172"/>
    <x v="2"/>
    <x v="126"/>
    <n v="5.6"/>
    <n v="9.1999999999999998E-3"/>
    <n v="9.1999999999999998E-3"/>
    <n v="27008"/>
    <m/>
    <m/>
    <s v="B"/>
  </r>
  <r>
    <m/>
    <x v="117"/>
    <s v="REC"/>
    <n v="1173"/>
    <x v="1172"/>
    <x v="2"/>
    <x v="126"/>
    <n v="5.6"/>
    <n v="6.4000000000000003E-3"/>
    <n v="6.4000000000000003E-3"/>
    <n v="27008"/>
    <m/>
    <m/>
    <s v="Reserva"/>
  </r>
  <r>
    <m/>
    <x v="117"/>
    <s v="REC"/>
    <n v="1173"/>
    <x v="1172"/>
    <x v="2"/>
    <x v="126"/>
    <n v="5.6"/>
    <n v="1.04E-2"/>
    <n v="1.04E-2"/>
    <n v="27008"/>
    <m/>
    <m/>
    <s v="B"/>
  </r>
  <r>
    <m/>
    <x v="138"/>
    <s v="LEVANTE"/>
    <n v="1174"/>
    <x v="1173"/>
    <x v="2"/>
    <x v="126"/>
    <n v="5.6"/>
    <n v="1.6199999999999999E-2"/>
    <n v="1.6199999999999999E-2"/>
    <n v="27009"/>
    <m/>
    <m/>
    <s v="F"/>
  </r>
  <r>
    <m/>
    <x v="138"/>
    <s v="LEVANTE"/>
    <n v="1174"/>
    <x v="1173"/>
    <x v="2"/>
    <x v="126"/>
    <n v="5.6"/>
    <n v="1.83E-2"/>
    <n v="1.83E-2"/>
    <n v="27009"/>
    <m/>
    <m/>
    <s v="G"/>
  </r>
  <r>
    <m/>
    <x v="138"/>
    <s v="LEVANTE"/>
    <n v="1174"/>
    <x v="1173"/>
    <x v="2"/>
    <x v="126"/>
    <n v="5.6"/>
    <n v="1.1599999999999999E-2"/>
    <n v="1.1599999999999999E-2"/>
    <n v="27009"/>
    <m/>
    <m/>
    <s v="C"/>
  </r>
  <r>
    <m/>
    <x v="138"/>
    <s v="LEVANTE"/>
    <n v="1174"/>
    <x v="1173"/>
    <x v="2"/>
    <x v="126"/>
    <n v="5.6"/>
    <n v="1.7999999999999999E-2"/>
    <n v="1.7999999999999999E-2"/>
    <n v="27009"/>
    <m/>
    <m/>
    <s v="G"/>
  </r>
  <r>
    <m/>
    <x v="138"/>
    <s v="LEVANTE"/>
    <n v="1174"/>
    <x v="1173"/>
    <x v="2"/>
    <x v="126"/>
    <n v="5.6"/>
    <n v="1.7899999999999999E-2"/>
    <n v="1.7899999999999999E-2"/>
    <n v="27009"/>
    <m/>
    <m/>
    <s v="G"/>
  </r>
  <r>
    <m/>
    <x v="138"/>
    <s v="LEVANTE"/>
    <n v="1174"/>
    <x v="1173"/>
    <x v="2"/>
    <x v="126"/>
    <n v="5.6"/>
    <n v="1.5299999999999999E-2"/>
    <n v="1.5299999999999999E-2"/>
    <n v="27009"/>
    <m/>
    <m/>
    <s v="F"/>
  </r>
  <r>
    <m/>
    <x v="138"/>
    <s v="LEVANTE"/>
    <n v="1174"/>
    <x v="1173"/>
    <x v="2"/>
    <x v="126"/>
    <n v="5.6"/>
    <n v="1.8200000000000001E-2"/>
    <n v="1.8200000000000001E-2"/>
    <n v="27009"/>
    <m/>
    <m/>
    <s v="G"/>
  </r>
  <r>
    <m/>
    <x v="138"/>
    <s v="LEVANTE"/>
    <n v="1174"/>
    <x v="1173"/>
    <x v="2"/>
    <x v="126"/>
    <n v="5.6"/>
    <n v="1.26E-2"/>
    <n v="1.26E-2"/>
    <n v="27009"/>
    <m/>
    <m/>
    <s v="D"/>
  </r>
  <r>
    <m/>
    <x v="69"/>
    <s v="REC"/>
    <n v="1175"/>
    <x v="1174"/>
    <x v="3"/>
    <x v="126"/>
    <n v="5.6"/>
    <n v="2.1499999999999998E-2"/>
    <n v="2.1499999999999998E-2"/>
    <n v="27010"/>
    <m/>
    <m/>
    <s v="I"/>
  </r>
  <r>
    <m/>
    <x v="69"/>
    <s v="REC"/>
    <n v="1175"/>
    <x v="1174"/>
    <x v="3"/>
    <x v="126"/>
    <n v="5.6"/>
    <n v="1.8200000000000001E-2"/>
    <n v="1.8200000000000001E-2"/>
    <n v="27010"/>
    <m/>
    <m/>
    <s v="G"/>
  </r>
  <r>
    <m/>
    <x v="69"/>
    <s v="REC"/>
    <n v="1175"/>
    <x v="1174"/>
    <x v="3"/>
    <x v="126"/>
    <n v="5.6"/>
    <n v="6.3E-3"/>
    <n v="6.3E-3"/>
    <n v="27010"/>
    <m/>
    <m/>
    <s v="Reserva"/>
  </r>
  <r>
    <m/>
    <x v="69"/>
    <s v="REC"/>
    <n v="1175"/>
    <x v="1174"/>
    <x v="3"/>
    <x v="126"/>
    <n v="5.6"/>
    <n v="1.15E-2"/>
    <n v="1.15E-2"/>
    <n v="27010"/>
    <m/>
    <m/>
    <s v="C"/>
  </r>
  <r>
    <m/>
    <x v="117"/>
    <s v="REC"/>
    <n v="1176"/>
    <x v="1175"/>
    <x v="3"/>
    <x v="126"/>
    <n v="5.6"/>
    <n v="2.7300000000000001E-2"/>
    <n v="2.7300000000000001E-2"/>
    <n v="27011"/>
    <m/>
    <m/>
    <s v="K"/>
  </r>
  <r>
    <m/>
    <x v="117"/>
    <s v="REC"/>
    <n v="1176"/>
    <x v="1175"/>
    <x v="3"/>
    <x v="126"/>
    <n v="5.6"/>
    <n v="9.2999999999999992E-3"/>
    <n v="9.2999999999999992E-3"/>
    <n v="27011"/>
    <m/>
    <m/>
    <s v="B"/>
  </r>
  <r>
    <m/>
    <x v="117"/>
    <s v="REC"/>
    <n v="1176"/>
    <x v="1175"/>
    <x v="3"/>
    <x v="126"/>
    <n v="5.6"/>
    <n v="6.4999999999999997E-3"/>
    <n v="6.4999999999999997E-3"/>
    <n v="27011"/>
    <m/>
    <m/>
    <s v="Reserva"/>
  </r>
  <r>
    <m/>
    <x v="117"/>
    <s v="REC"/>
    <n v="1176"/>
    <x v="1175"/>
    <x v="3"/>
    <x v="126"/>
    <n v="5.6"/>
    <n v="6.8999999999999999E-3"/>
    <n v="6.8999999999999999E-3"/>
    <n v="27011"/>
    <m/>
    <m/>
    <s v="Reserva"/>
  </r>
  <r>
    <m/>
    <x v="117"/>
    <s v="REC"/>
    <n v="1176"/>
    <x v="1175"/>
    <x v="3"/>
    <x v="126"/>
    <n v="5.6"/>
    <n v="8.8999999999999999E-3"/>
    <n v="8.8999999999999999E-3"/>
    <n v="27011"/>
    <m/>
    <m/>
    <s v="A"/>
  </r>
  <r>
    <m/>
    <x v="117"/>
    <s v="REC"/>
    <n v="1176"/>
    <x v="1175"/>
    <x v="3"/>
    <x v="126"/>
    <n v="5.6"/>
    <n v="5.5999999999999999E-3"/>
    <n v="5.5999999999999999E-3"/>
    <n v="27011"/>
    <m/>
    <m/>
    <s v="Descarte"/>
  </r>
  <r>
    <m/>
    <x v="138"/>
    <s v="LEVANTE"/>
    <n v="1177"/>
    <x v="1176"/>
    <x v="3"/>
    <x v="126"/>
    <n v="5.6"/>
    <n v="7.6E-3"/>
    <n v="7.6E-3"/>
    <n v="27012"/>
    <m/>
    <m/>
    <s v="A"/>
  </r>
  <r>
    <m/>
    <x v="138"/>
    <s v="LEVANTE"/>
    <n v="1177"/>
    <x v="1176"/>
    <x v="3"/>
    <x v="126"/>
    <n v="5.6"/>
    <n v="1.2699999999999999E-2"/>
    <n v="1.2699999999999999E-2"/>
    <n v="27012"/>
    <m/>
    <m/>
    <s v="D"/>
  </r>
  <r>
    <m/>
    <x v="138"/>
    <s v="LEVANTE"/>
    <n v="1177"/>
    <x v="1176"/>
    <x v="3"/>
    <x v="126"/>
    <n v="5.6"/>
    <n v="9.5999999999999992E-3"/>
    <n v="9.5999999999999992E-3"/>
    <n v="27012"/>
    <m/>
    <m/>
    <s v="B"/>
  </r>
  <r>
    <m/>
    <x v="138"/>
    <s v="LEVANTE"/>
    <n v="1177"/>
    <x v="1176"/>
    <x v="3"/>
    <x v="126"/>
    <n v="5.6"/>
    <n v="1.21E-2"/>
    <n v="1.21E-2"/>
    <n v="27012"/>
    <m/>
    <m/>
    <s v="D"/>
  </r>
  <r>
    <m/>
    <x v="138"/>
    <s v="LEVANTE"/>
    <n v="1177"/>
    <x v="1176"/>
    <x v="3"/>
    <x v="126"/>
    <n v="5.6"/>
    <n v="1.4E-2"/>
    <n v="1.4E-2"/>
    <n v="27012"/>
    <m/>
    <m/>
    <s v="E"/>
  </r>
  <r>
    <m/>
    <x v="138"/>
    <s v="LEVANTE"/>
    <n v="1177"/>
    <x v="1176"/>
    <x v="3"/>
    <x v="126"/>
    <n v="5.6"/>
    <n v="1.0999999999999999E-2"/>
    <n v="1.0999999999999999E-2"/>
    <n v="27012"/>
    <m/>
    <m/>
    <s v="C"/>
  </r>
  <r>
    <m/>
    <x v="117"/>
    <s v="REC"/>
    <n v="1178"/>
    <x v="1177"/>
    <x v="4"/>
    <x v="126"/>
    <n v="5.6"/>
    <n v="1.23E-2"/>
    <n v="1.23E-2"/>
    <n v="27018"/>
    <m/>
    <m/>
    <s v="D"/>
  </r>
  <r>
    <m/>
    <x v="117"/>
    <s v="REC"/>
    <n v="1178"/>
    <x v="1177"/>
    <x v="4"/>
    <x v="126"/>
    <n v="5.6"/>
    <n v="6.1999999999999998E-3"/>
    <n v="6.1999999999999998E-3"/>
    <n v="27018"/>
    <m/>
    <m/>
    <s v="Reserva"/>
  </r>
  <r>
    <m/>
    <x v="117"/>
    <s v="REC"/>
    <n v="1178"/>
    <x v="1177"/>
    <x v="4"/>
    <x v="126"/>
    <n v="5.6"/>
    <n v="1.3100000000000001E-2"/>
    <n v="1.3100000000000001E-2"/>
    <n v="27018"/>
    <m/>
    <m/>
    <s v="D"/>
  </r>
  <r>
    <m/>
    <x v="117"/>
    <s v="REC"/>
    <n v="1178"/>
    <x v="1177"/>
    <x v="4"/>
    <x v="126"/>
    <n v="5.6"/>
    <n v="9.2999999999999992E-3"/>
    <n v="9.2999999999999992E-3"/>
    <n v="27018"/>
    <m/>
    <m/>
    <s v="B"/>
  </r>
  <r>
    <m/>
    <x v="117"/>
    <s v="REC"/>
    <n v="1178"/>
    <x v="1177"/>
    <x v="4"/>
    <x v="126"/>
    <n v="5.6"/>
    <n v="9.7000000000000003E-3"/>
    <n v="9.7000000000000003E-3"/>
    <n v="27018"/>
    <m/>
    <m/>
    <s v="B"/>
  </r>
  <r>
    <m/>
    <x v="69"/>
    <s v="REC"/>
    <n v="1179"/>
    <x v="1178"/>
    <x v="4"/>
    <x v="126"/>
    <n v="5.6"/>
    <n v="1.83E-2"/>
    <n v="1.83E-2"/>
    <n v="27018"/>
    <n v="1.83E-2"/>
    <m/>
    <s v="G"/>
  </r>
  <r>
    <m/>
    <x v="69"/>
    <s v="REC"/>
    <n v="1179"/>
    <x v="1178"/>
    <x v="4"/>
    <x v="126"/>
    <n v="5.6"/>
    <n v="3.6400000000000002E-2"/>
    <n v="3.6400000000000002E-2"/>
    <n v="27018"/>
    <n v="0.03"/>
    <m/>
    <s v="L"/>
  </r>
  <r>
    <m/>
    <x v="133"/>
    <s v="REC"/>
    <n v="1180"/>
    <x v="1179"/>
    <x v="2"/>
    <x v="127"/>
    <n v="5.6"/>
    <n v="1.1599999999999999E-2"/>
    <n v="1.1599999999999999E-2"/>
    <n v="27019"/>
    <m/>
    <m/>
    <s v="C"/>
  </r>
  <r>
    <m/>
    <x v="133"/>
    <s v="REC"/>
    <n v="1180"/>
    <x v="1179"/>
    <x v="2"/>
    <x v="127"/>
    <n v="5.6"/>
    <n v="9.4000000000000004E-3"/>
    <n v="9.4000000000000004E-3"/>
    <n v="27019"/>
    <m/>
    <m/>
    <s v="B"/>
  </r>
  <r>
    <m/>
    <x v="133"/>
    <s v="REC"/>
    <n v="1180"/>
    <x v="1179"/>
    <x v="2"/>
    <x v="127"/>
    <n v="5.6"/>
    <n v="1.9400000000000001E-2"/>
    <n v="1.9400000000000001E-2"/>
    <n v="27019"/>
    <m/>
    <m/>
    <s v="H"/>
  </r>
  <r>
    <m/>
    <x v="133"/>
    <s v="REC"/>
    <n v="1180"/>
    <x v="1179"/>
    <x v="2"/>
    <x v="127"/>
    <n v="5.6"/>
    <n v="1.6299999999999999E-2"/>
    <n v="1.6299999999999999E-2"/>
    <n v="27019"/>
    <m/>
    <m/>
    <s v="F"/>
  </r>
  <r>
    <m/>
    <x v="133"/>
    <s v="REC"/>
    <n v="1180"/>
    <x v="1179"/>
    <x v="2"/>
    <x v="127"/>
    <n v="5.6"/>
    <n v="1.3599999999999999E-2"/>
    <n v="1.3599999999999999E-2"/>
    <n v="27019"/>
    <m/>
    <m/>
    <s v="E"/>
  </r>
  <r>
    <m/>
    <x v="133"/>
    <s v="REC"/>
    <n v="1180"/>
    <x v="1179"/>
    <x v="2"/>
    <x v="127"/>
    <n v="5.6"/>
    <n v="1.44E-2"/>
    <n v="1.44E-2"/>
    <n v="27019"/>
    <m/>
    <m/>
    <s v="E"/>
  </r>
  <r>
    <m/>
    <x v="133"/>
    <s v="REC"/>
    <n v="1180"/>
    <x v="1179"/>
    <x v="2"/>
    <x v="127"/>
    <n v="5.6"/>
    <n v="1.78E-2"/>
    <n v="1.78E-2"/>
    <n v="27019"/>
    <m/>
    <m/>
    <s v="G"/>
  </r>
  <r>
    <m/>
    <x v="133"/>
    <s v="REC"/>
    <n v="1180"/>
    <x v="1179"/>
    <x v="2"/>
    <x v="127"/>
    <n v="5.6"/>
    <n v="8.6E-3"/>
    <n v="8.6E-3"/>
    <n v="27020"/>
    <m/>
    <m/>
    <s v="A"/>
  </r>
  <r>
    <m/>
    <x v="133"/>
    <s v="REC"/>
    <n v="1180"/>
    <x v="1179"/>
    <x v="2"/>
    <x v="127"/>
    <n v="5.6"/>
    <n v="1.0500000000000001E-2"/>
    <n v="1.0500000000000001E-2"/>
    <n v="27020"/>
    <m/>
    <m/>
    <s v="C"/>
  </r>
  <r>
    <m/>
    <x v="133"/>
    <s v="REC"/>
    <n v="1180"/>
    <x v="1179"/>
    <x v="2"/>
    <x v="127"/>
    <n v="5.6"/>
    <n v="1.3100000000000001E-2"/>
    <n v="1.3100000000000001E-2"/>
    <n v="27020"/>
    <m/>
    <m/>
    <s v="D"/>
  </r>
  <r>
    <m/>
    <x v="133"/>
    <s v="REC"/>
    <n v="1180"/>
    <x v="1179"/>
    <x v="2"/>
    <x v="127"/>
    <n v="5.6"/>
    <n v="1.6500000000000001E-2"/>
    <n v="1.6500000000000001E-2"/>
    <n v="27020"/>
    <m/>
    <m/>
    <s v="F"/>
  </r>
  <r>
    <m/>
    <x v="133"/>
    <s v="REC"/>
    <n v="1180"/>
    <x v="1179"/>
    <x v="2"/>
    <x v="127"/>
    <n v="5.6"/>
    <n v="1.21E-2"/>
    <n v="1.21E-2"/>
    <n v="27020"/>
    <m/>
    <m/>
    <s v="D"/>
  </r>
  <r>
    <m/>
    <x v="133"/>
    <s v="REC"/>
    <n v="1180"/>
    <x v="1179"/>
    <x v="2"/>
    <x v="127"/>
    <n v="5.6"/>
    <n v="1.26E-2"/>
    <n v="1.26E-2"/>
    <n v="27020"/>
    <m/>
    <m/>
    <s v="D"/>
  </r>
  <r>
    <m/>
    <x v="133"/>
    <s v="REC"/>
    <n v="1180"/>
    <x v="1179"/>
    <x v="2"/>
    <x v="127"/>
    <n v="5.6"/>
    <n v="1.4200000000000001E-2"/>
    <n v="1.4200000000000001E-2"/>
    <n v="27020"/>
    <m/>
    <m/>
    <s v="E"/>
  </r>
  <r>
    <m/>
    <x v="69"/>
    <s v="REC"/>
    <n v="1181"/>
    <x v="1180"/>
    <x v="3"/>
    <x v="127"/>
    <n v="5.6"/>
    <n v="2.58E-2"/>
    <n v="2.58E-2"/>
    <n v="27021"/>
    <m/>
    <m/>
    <s v="K"/>
  </r>
  <r>
    <m/>
    <x v="69"/>
    <s v="REC"/>
    <n v="1181"/>
    <x v="1180"/>
    <x v="3"/>
    <x v="127"/>
    <n v="5.6"/>
    <n v="1.77E-2"/>
    <n v="1.77E-2"/>
    <n v="27021"/>
    <m/>
    <m/>
    <s v="G"/>
  </r>
  <r>
    <m/>
    <x v="69"/>
    <s v="REC"/>
    <n v="1181"/>
    <x v="1180"/>
    <x v="3"/>
    <x v="127"/>
    <n v="5.6"/>
    <n v="2.7900000000000001E-2"/>
    <n v="2.7900000000000001E-2"/>
    <n v="27021"/>
    <m/>
    <m/>
    <s v="L"/>
  </r>
  <r>
    <m/>
    <x v="69"/>
    <s v="REC"/>
    <n v="1181"/>
    <x v="1180"/>
    <x v="3"/>
    <x v="127"/>
    <n v="5.6"/>
    <n v="2.6100000000000002E-2"/>
    <n v="2.6100000000000002E-2"/>
    <n v="27021"/>
    <m/>
    <m/>
    <s v="K"/>
  </r>
  <r>
    <m/>
    <x v="69"/>
    <s v="REC"/>
    <n v="1181"/>
    <x v="1180"/>
    <x v="3"/>
    <x v="127"/>
    <n v="5.6"/>
    <n v="2.87E-2"/>
    <n v="2.87E-2"/>
    <n v="27021"/>
    <m/>
    <m/>
    <s v="L"/>
  </r>
  <r>
    <m/>
    <x v="117"/>
    <s v="REC"/>
    <n v="1182"/>
    <x v="1181"/>
    <x v="3"/>
    <x v="127"/>
    <n v="5.6"/>
    <n v="7.1000000000000004E-3"/>
    <n v="7.1000000000000004E-3"/>
    <n v="27021"/>
    <m/>
    <m/>
    <s v="Reserva"/>
  </r>
  <r>
    <m/>
    <x v="117"/>
    <s v="REC"/>
    <n v="1182"/>
    <x v="1181"/>
    <x v="3"/>
    <x v="127"/>
    <n v="5.6"/>
    <n v="1.17E-2"/>
    <n v="1.17E-2"/>
    <n v="27021"/>
    <m/>
    <m/>
    <s v="C"/>
  </r>
  <r>
    <m/>
    <x v="117"/>
    <s v="REC"/>
    <n v="1182"/>
    <x v="1181"/>
    <x v="3"/>
    <x v="127"/>
    <n v="5.6"/>
    <n v="1.0200000000000001E-2"/>
    <n v="1.0200000000000001E-2"/>
    <n v="27021"/>
    <m/>
    <m/>
    <s v="B"/>
  </r>
  <r>
    <m/>
    <x v="117"/>
    <s v="REC"/>
    <n v="1182"/>
    <x v="1181"/>
    <x v="3"/>
    <x v="127"/>
    <n v="5.6"/>
    <n v="1.4E-2"/>
    <n v="1.4E-2"/>
    <n v="27021"/>
    <m/>
    <m/>
    <s v="E"/>
  </r>
  <r>
    <m/>
    <x v="117"/>
    <s v="REC"/>
    <n v="1182"/>
    <x v="1181"/>
    <x v="3"/>
    <x v="127"/>
    <n v="5.6"/>
    <n v="9.4000000000000004E-3"/>
    <n v="9.4000000000000004E-3"/>
    <n v="27021"/>
    <m/>
    <m/>
    <s v="B"/>
  </r>
  <r>
    <m/>
    <x v="138"/>
    <s v="LEVANTE"/>
    <n v="1183"/>
    <x v="1182"/>
    <x v="3"/>
    <x v="127"/>
    <n v="5.6"/>
    <n v="1.1599999999999999E-2"/>
    <n v="1.1599999999999999E-2"/>
    <n v="27022"/>
    <m/>
    <m/>
    <s v="C"/>
  </r>
  <r>
    <m/>
    <x v="138"/>
    <s v="LEVANTE"/>
    <n v="1183"/>
    <x v="1182"/>
    <x v="3"/>
    <x v="127"/>
    <n v="5.6"/>
    <n v="7.9000000000000008E-3"/>
    <n v="7.9000000000000008E-3"/>
    <n v="27022"/>
    <m/>
    <m/>
    <s v="A"/>
  </r>
  <r>
    <m/>
    <x v="138"/>
    <s v="LEVANTE"/>
    <n v="1183"/>
    <x v="1182"/>
    <x v="3"/>
    <x v="127"/>
    <n v="5.6"/>
    <n v="1.4200000000000001E-2"/>
    <n v="1.4200000000000001E-2"/>
    <n v="27022"/>
    <m/>
    <m/>
    <s v="E"/>
  </r>
  <r>
    <m/>
    <x v="138"/>
    <s v="LEVANTE"/>
    <n v="1183"/>
    <x v="1182"/>
    <x v="3"/>
    <x v="127"/>
    <n v="5.6"/>
    <n v="2.87E-2"/>
    <n v="2.87E-2"/>
    <n v="27022"/>
    <m/>
    <m/>
    <s v="L"/>
  </r>
  <r>
    <m/>
    <x v="138"/>
    <s v="LEVANTE"/>
    <n v="1184"/>
    <x v="1183"/>
    <x v="4"/>
    <x v="127"/>
    <n v="5.6"/>
    <n v="2.0899999999999998E-2"/>
    <n v="2.0899999999999998E-2"/>
    <n v="27026"/>
    <m/>
    <m/>
    <s v="H"/>
  </r>
  <r>
    <m/>
    <x v="138"/>
    <s v="LEVANTE"/>
    <n v="1184"/>
    <x v="1183"/>
    <x v="4"/>
    <x v="127"/>
    <n v="5.6"/>
    <n v="1.7100000000000001E-2"/>
    <n v="1.7100000000000001E-2"/>
    <n v="27026"/>
    <m/>
    <m/>
    <s v="F"/>
  </r>
  <r>
    <m/>
    <x v="138"/>
    <s v="LEVANTE"/>
    <n v="1184"/>
    <x v="1183"/>
    <x v="4"/>
    <x v="127"/>
    <n v="5.6"/>
    <n v="1.38E-2"/>
    <n v="1.38E-2"/>
    <n v="27026"/>
    <m/>
    <m/>
    <s v="E"/>
  </r>
  <r>
    <m/>
    <x v="138"/>
    <s v="LEVANTE"/>
    <n v="1184"/>
    <x v="1183"/>
    <x v="4"/>
    <x v="127"/>
    <n v="5.6"/>
    <n v="1.2699999999999999E-2"/>
    <n v="1.2699999999999999E-2"/>
    <n v="27026"/>
    <m/>
    <m/>
    <s v="D"/>
  </r>
  <r>
    <m/>
    <x v="69"/>
    <s v="REC"/>
    <n v="1185"/>
    <x v="1184"/>
    <x v="4"/>
    <x v="127"/>
    <n v="5.6"/>
    <n v="1.61E-2"/>
    <n v="1.61E-2"/>
    <n v="27024"/>
    <m/>
    <m/>
    <s v="F"/>
  </r>
  <r>
    <m/>
    <x v="69"/>
    <s v="REC"/>
    <n v="1185"/>
    <x v="1184"/>
    <x v="4"/>
    <x v="127"/>
    <n v="5.6"/>
    <n v="1.7299999999999999E-2"/>
    <n v="1.7299999999999999E-2"/>
    <n v="27024"/>
    <m/>
    <m/>
    <s v="F"/>
  </r>
  <r>
    <m/>
    <x v="117"/>
    <s v="REC"/>
    <n v="1186"/>
    <x v="1185"/>
    <x v="4"/>
    <x v="127"/>
    <n v="5.6"/>
    <n v="1.7399999999999999E-2"/>
    <n v="1.7399999999999999E-2"/>
    <n v="27025"/>
    <m/>
    <m/>
    <s v="F"/>
  </r>
  <r>
    <m/>
    <x v="117"/>
    <s v="REC"/>
    <n v="1186"/>
    <x v="1185"/>
    <x v="4"/>
    <x v="127"/>
    <n v="5.6"/>
    <n v="1.9300000000000001E-2"/>
    <n v="1.9300000000000001E-2"/>
    <n v="27025"/>
    <m/>
    <m/>
    <s v="H"/>
  </r>
  <r>
    <m/>
    <x v="117"/>
    <s v="REC"/>
    <n v="1186"/>
    <x v="1185"/>
    <x v="4"/>
    <x v="127"/>
    <n v="5.6"/>
    <n v="1.9E-2"/>
    <n v="1.9E-2"/>
    <n v="27025"/>
    <m/>
    <m/>
    <s v="H"/>
  </r>
  <r>
    <m/>
    <x v="117"/>
    <s v="REC"/>
    <n v="1186"/>
    <x v="1185"/>
    <x v="4"/>
    <x v="127"/>
    <n v="5.6"/>
    <n v="1.2E-2"/>
    <n v="1.2E-2"/>
    <n v="27025"/>
    <m/>
    <m/>
    <s v="D"/>
  </r>
  <r>
    <m/>
    <x v="117"/>
    <s v="REC"/>
    <n v="1186"/>
    <x v="1185"/>
    <x v="4"/>
    <x v="127"/>
    <n v="5.6"/>
    <n v="1.21E-2"/>
    <n v="1.21E-2"/>
    <n v="27025"/>
    <m/>
    <m/>
    <s v="D"/>
  </r>
  <r>
    <m/>
    <x v="117"/>
    <s v="REC"/>
    <n v="1186"/>
    <x v="1185"/>
    <x v="4"/>
    <x v="127"/>
    <n v="5.6"/>
    <n v="1.14E-2"/>
    <n v="1.14E-2"/>
    <n v="27025"/>
    <m/>
    <m/>
    <s v="C"/>
  </r>
  <r>
    <m/>
    <x v="117"/>
    <s v="REC"/>
    <n v="1186"/>
    <x v="1185"/>
    <x v="4"/>
    <x v="127"/>
    <n v="5.6"/>
    <n v="1.26E-2"/>
    <n v="1.26E-2"/>
    <n v="27025"/>
    <m/>
    <m/>
    <s v="D"/>
  </r>
  <r>
    <m/>
    <x v="117"/>
    <s v="REC"/>
    <n v="1186"/>
    <x v="1185"/>
    <x v="4"/>
    <x v="127"/>
    <n v="5.6"/>
    <n v="1.34E-2"/>
    <n v="1.34E-2"/>
    <n v="27025"/>
    <m/>
    <m/>
    <s v="D"/>
  </r>
  <r>
    <m/>
    <x v="117"/>
    <s v="REC"/>
    <n v="1186"/>
    <x v="1185"/>
    <x v="4"/>
    <x v="127"/>
    <n v="5.6"/>
    <n v="1.35E-2"/>
    <n v="1.35E-2"/>
    <n v="27025"/>
    <m/>
    <m/>
    <s v="E"/>
  </r>
  <r>
    <m/>
    <x v="117"/>
    <s v="REC"/>
    <n v="1187"/>
    <x v="1186"/>
    <x v="2"/>
    <x v="128"/>
    <n v="5.6"/>
    <n v="1.15E-2"/>
    <n v="1.15E-2"/>
    <n v="27027"/>
    <m/>
    <m/>
    <s v="C"/>
  </r>
  <r>
    <m/>
    <x v="133"/>
    <s v="REC"/>
    <n v="1188"/>
    <x v="1187"/>
    <x v="2"/>
    <x v="128"/>
    <n v="5.6"/>
    <n v="8.8999999999999999E-3"/>
    <n v="8.8999999999999999E-3"/>
    <n v="27027"/>
    <m/>
    <m/>
    <s v="A"/>
  </r>
  <r>
    <m/>
    <x v="133"/>
    <s v="REC"/>
    <n v="1188"/>
    <x v="1187"/>
    <x v="2"/>
    <x v="128"/>
    <n v="5.6"/>
    <n v="1.11E-2"/>
    <n v="1.11E-2"/>
    <n v="27027"/>
    <m/>
    <m/>
    <s v="C"/>
  </r>
  <r>
    <m/>
    <x v="133"/>
    <s v="REC"/>
    <n v="1188"/>
    <x v="1187"/>
    <x v="2"/>
    <x v="128"/>
    <n v="5.6"/>
    <n v="1.01E-2"/>
    <n v="1.01E-2"/>
    <n v="27027"/>
    <m/>
    <m/>
    <s v="B"/>
  </r>
  <r>
    <m/>
    <x v="133"/>
    <s v="REC"/>
    <n v="1188"/>
    <x v="1187"/>
    <x v="2"/>
    <x v="128"/>
    <n v="5.6"/>
    <n v="1.2E-2"/>
    <n v="1.2E-2"/>
    <n v="27027"/>
    <m/>
    <m/>
    <s v="D"/>
  </r>
  <r>
    <m/>
    <x v="133"/>
    <s v="REC"/>
    <n v="1188"/>
    <x v="1187"/>
    <x v="2"/>
    <x v="128"/>
    <n v="5.6"/>
    <n v="2.1700000000000001E-2"/>
    <n v="2.1700000000000001E-2"/>
    <n v="27027"/>
    <m/>
    <m/>
    <s v="I"/>
  </r>
  <r>
    <m/>
    <x v="133"/>
    <s v="REC"/>
    <n v="1188"/>
    <x v="1187"/>
    <x v="2"/>
    <x v="128"/>
    <n v="5.6"/>
    <n v="1.9900000000000001E-2"/>
    <n v="1.9900000000000001E-2"/>
    <n v="27027"/>
    <m/>
    <m/>
    <s v="H"/>
  </r>
  <r>
    <m/>
    <x v="133"/>
    <s v="REC"/>
    <n v="1188"/>
    <x v="1187"/>
    <x v="2"/>
    <x v="128"/>
    <n v="5.6"/>
    <n v="1.01E-2"/>
    <n v="1.01E-2"/>
    <n v="27028"/>
    <m/>
    <m/>
    <s v="B"/>
  </r>
  <r>
    <m/>
    <x v="133"/>
    <s v="REC"/>
    <n v="1188"/>
    <x v="1187"/>
    <x v="2"/>
    <x v="128"/>
    <n v="5.6"/>
    <n v="1.03E-2"/>
    <n v="1.03E-2"/>
    <n v="27028"/>
    <m/>
    <m/>
    <s v="B"/>
  </r>
  <r>
    <m/>
    <x v="133"/>
    <s v="REC"/>
    <n v="1188"/>
    <x v="1187"/>
    <x v="2"/>
    <x v="128"/>
    <n v="5.6"/>
    <n v="7.0000000000000001E-3"/>
    <n v="7.0000000000000001E-3"/>
    <n v="27028"/>
    <m/>
    <m/>
    <s v="Reserva"/>
  </r>
  <r>
    <m/>
    <x v="133"/>
    <s v="REC"/>
    <n v="1188"/>
    <x v="1187"/>
    <x v="2"/>
    <x v="128"/>
    <n v="5.6"/>
    <n v="1.11E-2"/>
    <n v="1.11E-2"/>
    <n v="27028"/>
    <m/>
    <m/>
    <s v="C"/>
  </r>
  <r>
    <m/>
    <x v="133"/>
    <s v="REC"/>
    <n v="1188"/>
    <x v="1187"/>
    <x v="2"/>
    <x v="128"/>
    <n v="5.6"/>
    <n v="1.0699999999999999E-2"/>
    <n v="1.0699999999999999E-2"/>
    <n v="27028"/>
    <m/>
    <m/>
    <s v="C"/>
  </r>
  <r>
    <m/>
    <x v="133"/>
    <s v="REC"/>
    <n v="1188"/>
    <x v="1187"/>
    <x v="2"/>
    <x v="128"/>
    <n v="5.6"/>
    <n v="9.7999999999999997E-3"/>
    <n v="9.7999999999999997E-3"/>
    <n v="27028"/>
    <m/>
    <m/>
    <s v="B"/>
  </r>
  <r>
    <m/>
    <x v="117"/>
    <s v="REC"/>
    <n v="1189"/>
    <x v="1188"/>
    <x v="3"/>
    <x v="128"/>
    <n v="5.6"/>
    <n v="1.03E-2"/>
    <n v="1.03E-2"/>
    <n v="27029"/>
    <m/>
    <m/>
    <s v="B"/>
  </r>
  <r>
    <m/>
    <x v="117"/>
    <s v="REC"/>
    <n v="1189"/>
    <x v="1188"/>
    <x v="3"/>
    <x v="128"/>
    <n v="5.6"/>
    <n v="1.6799999999999999E-2"/>
    <n v="1.6799999999999999E-2"/>
    <n v="27029"/>
    <m/>
    <m/>
    <s v="F"/>
  </r>
  <r>
    <m/>
    <x v="117"/>
    <s v="REC"/>
    <n v="1189"/>
    <x v="1188"/>
    <x v="3"/>
    <x v="128"/>
    <n v="5.6"/>
    <n v="1.6199999999999999E-2"/>
    <n v="1.6199999999999999E-2"/>
    <n v="27029"/>
    <m/>
    <m/>
    <s v="F"/>
  </r>
  <r>
    <m/>
    <x v="117"/>
    <s v="REC"/>
    <n v="1189"/>
    <x v="1188"/>
    <x v="3"/>
    <x v="128"/>
    <n v="5.6"/>
    <n v="1.3299999999999999E-2"/>
    <n v="1.3299999999999999E-2"/>
    <n v="27029"/>
    <m/>
    <m/>
    <s v="D"/>
  </r>
  <r>
    <m/>
    <x v="69"/>
    <s v="REC"/>
    <n v="1190"/>
    <x v="1189"/>
    <x v="3"/>
    <x v="128"/>
    <n v="5.6"/>
    <n v="1.3100000000000001E-2"/>
    <n v="1.3100000000000001E-2"/>
    <n v="27029"/>
    <n v="1.3100000000000001E-2"/>
    <m/>
    <s v="D"/>
  </r>
  <r>
    <m/>
    <x v="69"/>
    <s v="REC"/>
    <n v="1190"/>
    <x v="1189"/>
    <x v="3"/>
    <x v="128"/>
    <n v="5.6"/>
    <n v="2.1899999999999999E-2"/>
    <n v="2.1899999999999999E-2"/>
    <n v="27029"/>
    <n v="2.1899999999999999E-2"/>
    <m/>
    <s v="I"/>
  </r>
  <r>
    <m/>
    <x v="69"/>
    <s v="REC"/>
    <n v="1190"/>
    <x v="1189"/>
    <x v="3"/>
    <x v="128"/>
    <n v="5.6"/>
    <n v="2.4400000000000002E-2"/>
    <n v="2.4400000000000002E-2"/>
    <n v="27029"/>
    <n v="2.4400000000000002E-2"/>
    <m/>
    <s v="J"/>
  </r>
  <r>
    <m/>
    <x v="69"/>
    <s v="REC"/>
    <n v="1190"/>
    <x v="1189"/>
    <x v="3"/>
    <x v="128"/>
    <n v="5.6"/>
    <n v="1.4800000000000001E-2"/>
    <n v="1.4800000000000001E-2"/>
    <n v="27029"/>
    <n v="1.4800000000000001E-2"/>
    <m/>
    <s v="E"/>
  </r>
  <r>
    <m/>
    <x v="69"/>
    <s v="REC"/>
    <n v="1190"/>
    <x v="1189"/>
    <x v="3"/>
    <x v="128"/>
    <n v="5.6"/>
    <n v="3.9E-2"/>
    <n v="3.6999999999999998E-2"/>
    <n v="27029"/>
    <n v="0.03"/>
    <m/>
    <s v="L"/>
  </r>
  <r>
    <m/>
    <x v="138"/>
    <s v="LEVANTE"/>
    <n v="1191"/>
    <x v="1190"/>
    <x v="3"/>
    <x v="128"/>
    <n v="5.6"/>
    <n v="2.4199999999999999E-2"/>
    <n v="2.4199999999999999E-2"/>
    <n v="27030"/>
    <n v="2.4199999999999999E-2"/>
    <m/>
    <s v="J"/>
  </r>
  <r>
    <m/>
    <x v="138"/>
    <s v="LEVANTE"/>
    <n v="1191"/>
    <x v="1190"/>
    <x v="3"/>
    <x v="128"/>
    <n v="5.6"/>
    <n v="3.7199999999999997E-2"/>
    <n v="3.6999999999999998E-2"/>
    <n v="27030"/>
    <n v="0.03"/>
    <m/>
    <s v="L"/>
  </r>
  <r>
    <m/>
    <x v="138"/>
    <s v="LEVANTE"/>
    <n v="1191"/>
    <x v="1190"/>
    <x v="3"/>
    <x v="128"/>
    <n v="5.6"/>
    <n v="3.0800000000000001E-2"/>
    <n v="3.0800000000000001E-2"/>
    <n v="27030"/>
    <n v="0.03"/>
    <m/>
    <s v="L"/>
  </r>
  <r>
    <m/>
    <x v="138"/>
    <s v="LEVANTE"/>
    <n v="1191"/>
    <x v="1190"/>
    <x v="3"/>
    <x v="128"/>
    <n v="5.6"/>
    <n v="2.0899999999999998E-2"/>
    <n v="2.0899999999999998E-2"/>
    <n v="27030"/>
    <n v="2.0899999999999998E-2"/>
    <m/>
    <s v="H"/>
  </r>
  <r>
    <m/>
    <x v="138"/>
    <s v="LEVANTE"/>
    <n v="1191"/>
    <x v="1190"/>
    <x v="3"/>
    <x v="128"/>
    <n v="5.6"/>
    <n v="3.2300000000000002E-2"/>
    <n v="3.2300000000000002E-2"/>
    <n v="27030"/>
    <n v="0.03"/>
    <m/>
    <s v="L"/>
  </r>
  <r>
    <m/>
    <x v="138"/>
    <s v="LEVANTE"/>
    <n v="1191"/>
    <x v="1190"/>
    <x v="3"/>
    <x v="128"/>
    <n v="5.6"/>
    <n v="2.1700000000000001E-2"/>
    <n v="2.1700000000000001E-2"/>
    <n v="27030"/>
    <n v="2.1700000000000001E-2"/>
    <m/>
    <s v="I"/>
  </r>
  <r>
    <m/>
    <x v="138"/>
    <s v="LEVANTE"/>
    <n v="1191"/>
    <x v="1190"/>
    <x v="3"/>
    <x v="128"/>
    <n v="5.6"/>
    <n v="1.7899999999999999E-2"/>
    <n v="1.7899999999999999E-2"/>
    <n v="27030"/>
    <n v="1.7899999999999999E-2"/>
    <m/>
    <s v="G"/>
  </r>
  <r>
    <m/>
    <x v="117"/>
    <s v="REC"/>
    <n v="1192"/>
    <x v="1191"/>
    <x v="2"/>
    <x v="129"/>
    <n v="5.6"/>
    <n v="1.0200000000000001E-2"/>
    <n v="1.0200000000000001E-2"/>
    <n v="27032"/>
    <m/>
    <m/>
    <s v="B"/>
  </r>
  <r>
    <m/>
    <x v="117"/>
    <s v="REC"/>
    <n v="1192"/>
    <x v="1191"/>
    <x v="2"/>
    <x v="129"/>
    <n v="5.6"/>
    <n v="1.44E-2"/>
    <n v="1.44E-2"/>
    <n v="27032"/>
    <m/>
    <m/>
    <s v="E"/>
  </r>
  <r>
    <m/>
    <x v="117"/>
    <s v="REC"/>
    <n v="1192"/>
    <x v="1191"/>
    <x v="2"/>
    <x v="129"/>
    <n v="5.6"/>
    <n v="1.52E-2"/>
    <n v="1.52E-2"/>
    <n v="27032"/>
    <m/>
    <m/>
    <s v="F"/>
  </r>
  <r>
    <m/>
    <x v="117"/>
    <s v="REC"/>
    <n v="1192"/>
    <x v="1191"/>
    <x v="2"/>
    <x v="129"/>
    <n v="5.6"/>
    <n v="1.3899999999999999E-2"/>
    <n v="1.3899999999999999E-2"/>
    <n v="27032"/>
    <m/>
    <m/>
    <s v="E"/>
  </r>
  <r>
    <m/>
    <x v="117"/>
    <s v="REC"/>
    <n v="1192"/>
    <x v="1191"/>
    <x v="2"/>
    <x v="129"/>
    <n v="5.6"/>
    <n v="1.1900000000000001E-2"/>
    <n v="1.1900000000000001E-2"/>
    <n v="27032"/>
    <m/>
    <m/>
    <s v="C"/>
  </r>
  <r>
    <m/>
    <x v="117"/>
    <s v="REC"/>
    <n v="1192"/>
    <x v="1191"/>
    <x v="2"/>
    <x v="129"/>
    <n v="5.6"/>
    <n v="2.1600000000000001E-2"/>
    <n v="2.1600000000000001E-2"/>
    <n v="27032"/>
    <m/>
    <m/>
    <s v="I"/>
  </r>
  <r>
    <m/>
    <x v="69"/>
    <s v="REC"/>
    <n v="1193"/>
    <x v="1192"/>
    <x v="2"/>
    <x v="129"/>
    <n v="5.6"/>
    <n v="0.04"/>
    <n v="3.6999999999999998E-2"/>
    <n v="27033"/>
    <n v="0.03"/>
    <m/>
    <s v="L"/>
  </r>
  <r>
    <m/>
    <x v="69"/>
    <s v="REC"/>
    <n v="1193"/>
    <x v="1192"/>
    <x v="2"/>
    <x v="129"/>
    <n v="5.6"/>
    <n v="2.2100000000000002E-2"/>
    <n v="2.2100000000000002E-2"/>
    <n v="27033"/>
    <n v="2.2100000000000002E-2"/>
    <m/>
    <s v="I"/>
  </r>
  <r>
    <m/>
    <x v="69"/>
    <s v="REC"/>
    <n v="1193"/>
    <x v="1192"/>
    <x v="2"/>
    <x v="129"/>
    <n v="5.6"/>
    <n v="2.6700000000000002E-2"/>
    <n v="2.6700000000000002E-2"/>
    <n v="27033"/>
    <n v="2.6700000000000002E-2"/>
    <m/>
    <s v="K"/>
  </r>
  <r>
    <m/>
    <x v="138"/>
    <s v="LEVANTE"/>
    <n v="1194"/>
    <x v="1193"/>
    <x v="2"/>
    <x v="129"/>
    <n v="5.6"/>
    <n v="1.9400000000000001E-2"/>
    <n v="1.9400000000000001E-2"/>
    <n v="27033"/>
    <m/>
    <m/>
    <s v="H"/>
  </r>
  <r>
    <m/>
    <x v="138"/>
    <s v="LEVANTE"/>
    <n v="1194"/>
    <x v="1193"/>
    <x v="2"/>
    <x v="129"/>
    <n v="5.6"/>
    <n v="1.9199999999999998E-2"/>
    <n v="1.9199999999999998E-2"/>
    <n v="27033"/>
    <m/>
    <m/>
    <s v="H"/>
  </r>
  <r>
    <m/>
    <x v="138"/>
    <s v="LEVANTE"/>
    <n v="1194"/>
    <x v="1193"/>
    <x v="2"/>
    <x v="129"/>
    <n v="5.6"/>
    <n v="1.83E-2"/>
    <n v="1.83E-2"/>
    <n v="27033"/>
    <m/>
    <m/>
    <s v="G"/>
  </r>
  <r>
    <m/>
    <x v="69"/>
    <s v="REC"/>
    <n v="1195"/>
    <x v="1194"/>
    <x v="3"/>
    <x v="129"/>
    <n v="5.6"/>
    <n v="2.41E-2"/>
    <n v="2.41E-2"/>
    <n v="27034"/>
    <m/>
    <m/>
    <s v="J"/>
  </r>
  <r>
    <m/>
    <x v="69"/>
    <s v="REC"/>
    <n v="1195"/>
    <x v="1194"/>
    <x v="3"/>
    <x v="129"/>
    <n v="5.6"/>
    <n v="1.9800000000000002E-2"/>
    <n v="1.9800000000000002E-2"/>
    <n v="27034"/>
    <m/>
    <m/>
    <s v="H"/>
  </r>
  <r>
    <m/>
    <x v="69"/>
    <s v="REC"/>
    <n v="1195"/>
    <x v="1194"/>
    <x v="3"/>
    <x v="129"/>
    <n v="5.6"/>
    <n v="2.01E-2"/>
    <n v="2.01E-2"/>
    <n v="27034"/>
    <m/>
    <m/>
    <s v="H"/>
  </r>
  <r>
    <m/>
    <x v="138"/>
    <s v="LEVANTE"/>
    <n v="1196"/>
    <x v="1195"/>
    <x v="3"/>
    <x v="129"/>
    <n v="5.6"/>
    <n v="1.0500000000000001E-2"/>
    <n v="1.0500000000000001E-2"/>
    <n v="27034"/>
    <m/>
    <m/>
    <s v="C"/>
  </r>
  <r>
    <m/>
    <x v="138"/>
    <s v="LEVANTE"/>
    <n v="1196"/>
    <x v="1195"/>
    <x v="3"/>
    <x v="129"/>
    <n v="5.6"/>
    <n v="1.37E-2"/>
    <n v="1.37E-2"/>
    <n v="27034"/>
    <m/>
    <m/>
    <s v="E"/>
  </r>
  <r>
    <m/>
    <x v="138"/>
    <s v="LEVANTE"/>
    <n v="1196"/>
    <x v="1195"/>
    <x v="3"/>
    <x v="129"/>
    <n v="5.6"/>
    <n v="1.14E-2"/>
    <n v="1.14E-2"/>
    <n v="27034"/>
    <m/>
    <m/>
    <s v="C"/>
  </r>
  <r>
    <m/>
    <x v="133"/>
    <s v="REC"/>
    <n v="1197"/>
    <x v="1196"/>
    <x v="3"/>
    <x v="129"/>
    <n v="5.6"/>
    <n v="8.6999999999999994E-3"/>
    <n v="8.6999999999999994E-3"/>
    <n v="27035"/>
    <m/>
    <m/>
    <s v="A"/>
  </r>
  <r>
    <m/>
    <x v="133"/>
    <s v="REC"/>
    <n v="1197"/>
    <x v="1196"/>
    <x v="3"/>
    <x v="129"/>
    <n v="5.6"/>
    <n v="8.5000000000000006E-3"/>
    <n v="8.5000000000000006E-3"/>
    <n v="27035"/>
    <m/>
    <m/>
    <s v="A"/>
  </r>
  <r>
    <m/>
    <x v="133"/>
    <s v="REC"/>
    <n v="1197"/>
    <x v="1196"/>
    <x v="3"/>
    <x v="129"/>
    <n v="5.6"/>
    <n v="9.1999999999999998E-3"/>
    <n v="9.1999999999999998E-3"/>
    <n v="27035"/>
    <m/>
    <m/>
    <s v="B"/>
  </r>
  <r>
    <m/>
    <x v="133"/>
    <s v="REC"/>
    <n v="1197"/>
    <x v="1196"/>
    <x v="3"/>
    <x v="129"/>
    <n v="5.6"/>
    <n v="8.0000000000000002E-3"/>
    <n v="8.0000000000000002E-3"/>
    <n v="27035"/>
    <m/>
    <m/>
    <s v="A"/>
  </r>
  <r>
    <m/>
    <x v="133"/>
    <s v="REC"/>
    <n v="1197"/>
    <x v="1196"/>
    <x v="3"/>
    <x v="129"/>
    <n v="5.6"/>
    <n v="8.5000000000000006E-3"/>
    <n v="8.5000000000000006E-3"/>
    <n v="27035"/>
    <m/>
    <m/>
    <s v="A"/>
  </r>
  <r>
    <m/>
    <x v="117"/>
    <s v="REC"/>
    <n v="1198"/>
    <x v="1197"/>
    <x v="2"/>
    <x v="130"/>
    <n v="5.6"/>
    <n v="1.09E-2"/>
    <n v="1.09E-2"/>
    <n v="27040"/>
    <m/>
    <m/>
    <s v="C"/>
  </r>
  <r>
    <m/>
    <x v="117"/>
    <s v="REC"/>
    <n v="1198"/>
    <x v="1197"/>
    <x v="2"/>
    <x v="130"/>
    <n v="5.6"/>
    <n v="1.0800000000000001E-2"/>
    <n v="1.0800000000000001E-2"/>
    <n v="27040"/>
    <m/>
    <m/>
    <s v="C"/>
  </r>
  <r>
    <m/>
    <x v="117"/>
    <s v="REC"/>
    <n v="1198"/>
    <x v="1197"/>
    <x v="2"/>
    <x v="130"/>
    <n v="5.6"/>
    <n v="1.14E-2"/>
    <n v="1.14E-2"/>
    <n v="27040"/>
    <m/>
    <m/>
    <s v="C"/>
  </r>
  <r>
    <m/>
    <x v="117"/>
    <s v="REC"/>
    <n v="1198"/>
    <x v="1197"/>
    <x v="2"/>
    <x v="130"/>
    <n v="5.6"/>
    <n v="1.37E-2"/>
    <n v="1.37E-2"/>
    <n v="27040"/>
    <m/>
    <m/>
    <s v="E"/>
  </r>
  <r>
    <m/>
    <x v="69"/>
    <s v="REC"/>
    <n v="1199"/>
    <x v="1198"/>
    <x v="2"/>
    <x v="130"/>
    <n v="5.6"/>
    <n v="2.3800000000000002E-2"/>
    <n v="2.3800000000000002E-2"/>
    <n v="27041"/>
    <n v="2.3800000000000002E-2"/>
    <m/>
    <s v="J"/>
  </r>
  <r>
    <m/>
    <x v="69"/>
    <s v="REC"/>
    <n v="1199"/>
    <x v="1198"/>
    <x v="2"/>
    <x v="130"/>
    <n v="5.6"/>
    <n v="2.4899999999999999E-2"/>
    <n v="2.4899999999999999E-2"/>
    <n v="27041"/>
    <n v="2.4899999999999999E-2"/>
    <m/>
    <s v="J"/>
  </r>
  <r>
    <m/>
    <x v="69"/>
    <s v="REC"/>
    <n v="1199"/>
    <x v="1198"/>
    <x v="2"/>
    <x v="130"/>
    <n v="5.6"/>
    <n v="2.9399999999999999E-2"/>
    <n v="2.9399999999999999E-2"/>
    <n v="27041"/>
    <n v="2.9399999999999999E-2"/>
    <m/>
    <s v="L"/>
  </r>
  <r>
    <m/>
    <x v="69"/>
    <s v="REC"/>
    <n v="1199"/>
    <x v="1198"/>
    <x v="2"/>
    <x v="130"/>
    <n v="5.6"/>
    <n v="2.7799999999999998E-2"/>
    <n v="2.7799999999999998E-2"/>
    <n v="27041"/>
    <n v="2.7799999999999998E-2"/>
    <m/>
    <s v="L"/>
  </r>
  <r>
    <m/>
    <x v="69"/>
    <s v="REC"/>
    <n v="1199"/>
    <x v="1198"/>
    <x v="2"/>
    <x v="130"/>
    <n v="5.6"/>
    <n v="4.2099999999999999E-2"/>
    <n v="3.6999999999999998E-2"/>
    <n v="27041"/>
    <n v="0.03"/>
    <m/>
    <s v="L"/>
  </r>
  <r>
    <m/>
    <x v="69"/>
    <s v="REC"/>
    <n v="1199"/>
    <x v="1198"/>
    <x v="2"/>
    <x v="130"/>
    <n v="5.6"/>
    <n v="3.0300000000000001E-2"/>
    <n v="3.0300000000000001E-2"/>
    <n v="27041"/>
    <n v="0.03"/>
    <m/>
    <s v="L"/>
  </r>
  <r>
    <m/>
    <x v="138"/>
    <s v="LEVANTE"/>
    <n v="1200"/>
    <x v="1199"/>
    <x v="2"/>
    <x v="130"/>
    <n v="5.6"/>
    <n v="1.5800000000000002E-2"/>
    <n v="1.5800000000000002E-2"/>
    <n v="27041"/>
    <m/>
    <m/>
    <s v="F"/>
  </r>
  <r>
    <m/>
    <x v="138"/>
    <s v="LEVANTE"/>
    <n v="1200"/>
    <x v="1199"/>
    <x v="2"/>
    <x v="130"/>
    <n v="5.6"/>
    <n v="1.6E-2"/>
    <n v="1.6E-2"/>
    <n v="27041"/>
    <m/>
    <m/>
    <s v="F"/>
  </r>
  <r>
    <m/>
    <x v="138"/>
    <s v="LEVANTE"/>
    <n v="1200"/>
    <x v="1199"/>
    <x v="2"/>
    <x v="130"/>
    <n v="5.6"/>
    <n v="1.9099999999999999E-2"/>
    <n v="1.9099999999999999E-2"/>
    <n v="27041"/>
    <m/>
    <m/>
    <s v="H"/>
  </r>
  <r>
    <m/>
    <x v="69"/>
    <s v="REC"/>
    <n v="1201"/>
    <x v="1200"/>
    <x v="3"/>
    <x v="130"/>
    <n v="5.6"/>
    <n v="1.2800000000000001E-2"/>
    <n v="1.2800000000000001E-2"/>
    <n v="27042"/>
    <m/>
    <m/>
    <s v="D"/>
  </r>
  <r>
    <m/>
    <x v="69"/>
    <s v="REC"/>
    <n v="1201"/>
    <x v="1200"/>
    <x v="3"/>
    <x v="130"/>
    <n v="5.6"/>
    <n v="2.29E-2"/>
    <n v="2.29E-2"/>
    <n v="27042"/>
    <m/>
    <m/>
    <s v="J"/>
  </r>
  <r>
    <m/>
    <x v="69"/>
    <s v="REC"/>
    <n v="1201"/>
    <x v="1200"/>
    <x v="3"/>
    <x v="130"/>
    <n v="5.6"/>
    <n v="1.54E-2"/>
    <n v="1.54E-2"/>
    <n v="27042"/>
    <m/>
    <m/>
    <s v="F"/>
  </r>
  <r>
    <m/>
    <x v="133"/>
    <s v="REC"/>
    <n v="1202"/>
    <x v="1201"/>
    <x v="3"/>
    <x v="130"/>
    <n v="5.6"/>
    <n v="8.5000000000000006E-3"/>
    <n v="8.5000000000000006E-3"/>
    <n v="27043"/>
    <m/>
    <m/>
    <s v="A"/>
  </r>
  <r>
    <m/>
    <x v="133"/>
    <s v="REC"/>
    <n v="1202"/>
    <x v="1201"/>
    <x v="3"/>
    <x v="130"/>
    <n v="5.6"/>
    <n v="9.7999999999999997E-3"/>
    <n v="9.7999999999999997E-3"/>
    <n v="27043"/>
    <m/>
    <m/>
    <s v="B"/>
  </r>
  <r>
    <m/>
    <x v="133"/>
    <s v="REC"/>
    <n v="1202"/>
    <x v="1201"/>
    <x v="3"/>
    <x v="130"/>
    <n v="5.6"/>
    <n v="1.2800000000000001E-2"/>
    <n v="1.2800000000000001E-2"/>
    <n v="27043"/>
    <m/>
    <m/>
    <s v="D"/>
  </r>
  <r>
    <m/>
    <x v="133"/>
    <s v="REC"/>
    <n v="1202"/>
    <x v="1201"/>
    <x v="3"/>
    <x v="130"/>
    <n v="5.6"/>
    <n v="8.2000000000000007E-3"/>
    <n v="8.2000000000000007E-3"/>
    <n v="27043"/>
    <m/>
    <m/>
    <s v="A"/>
  </r>
  <r>
    <m/>
    <x v="133"/>
    <s v="REC"/>
    <n v="1202"/>
    <x v="1201"/>
    <x v="3"/>
    <x v="130"/>
    <n v="5.6"/>
    <n v="9.5999999999999992E-3"/>
    <n v="9.5999999999999992E-3"/>
    <n v="27043"/>
    <m/>
    <m/>
    <s v="B"/>
  </r>
  <r>
    <m/>
    <x v="133"/>
    <s v="REC"/>
    <n v="1202"/>
    <x v="1201"/>
    <x v="3"/>
    <x v="130"/>
    <n v="5.6"/>
    <n v="1.0500000000000001E-2"/>
    <n v="1.0500000000000001E-2"/>
    <n v="27043"/>
    <m/>
    <m/>
    <s v="C"/>
  </r>
  <r>
    <m/>
    <x v="133"/>
    <s v="REC"/>
    <n v="1202"/>
    <x v="1201"/>
    <x v="3"/>
    <x v="130"/>
    <n v="5.6"/>
    <n v="1.11E-2"/>
    <n v="1.11E-2"/>
    <n v="27043"/>
    <m/>
    <m/>
    <s v="C"/>
  </r>
  <r>
    <m/>
    <x v="133"/>
    <s v="REC"/>
    <n v="1202"/>
    <x v="1201"/>
    <x v="3"/>
    <x v="130"/>
    <n v="5.6"/>
    <n v="1.12E-2"/>
    <n v="1.12E-2"/>
    <n v="27043"/>
    <m/>
    <m/>
    <s v="C"/>
  </r>
  <r>
    <m/>
    <x v="133"/>
    <s v="REC"/>
    <n v="1202"/>
    <x v="1201"/>
    <x v="3"/>
    <x v="130"/>
    <n v="5.6"/>
    <n v="7.9000000000000008E-3"/>
    <n v="7.9000000000000008E-3"/>
    <n v="27043"/>
    <m/>
    <m/>
    <s v="A"/>
  </r>
  <r>
    <m/>
    <x v="133"/>
    <s v="REC"/>
    <n v="1202"/>
    <x v="1201"/>
    <x v="3"/>
    <x v="130"/>
    <n v="5.6"/>
    <n v="7.7000000000000002E-3"/>
    <n v="7.7000000000000002E-3"/>
    <n v="27043"/>
    <m/>
    <m/>
    <s v="A"/>
  </r>
  <r>
    <m/>
    <x v="69"/>
    <s v="REC"/>
    <n v="1203"/>
    <x v="1202"/>
    <x v="4"/>
    <x v="130"/>
    <n v="5.6"/>
    <n v="1.4E-2"/>
    <n v="1.4E-2"/>
    <n v="27046"/>
    <m/>
    <m/>
    <s v="E"/>
  </r>
  <r>
    <m/>
    <x v="69"/>
    <s v="REC"/>
    <n v="1203"/>
    <x v="1202"/>
    <x v="4"/>
    <x v="130"/>
    <n v="5.6"/>
    <n v="2.46E-2"/>
    <n v="2.46E-2"/>
    <n v="27046"/>
    <m/>
    <m/>
    <s v="J"/>
  </r>
  <r>
    <m/>
    <x v="69"/>
    <s v="REC"/>
    <n v="1203"/>
    <x v="1202"/>
    <x v="4"/>
    <x v="130"/>
    <n v="5.6"/>
    <n v="2.1899999999999999E-2"/>
    <n v="2.1899999999999999E-2"/>
    <n v="27046"/>
    <m/>
    <m/>
    <s v="I"/>
  </r>
  <r>
    <m/>
    <x v="69"/>
    <s v="REC"/>
    <n v="1203"/>
    <x v="1202"/>
    <x v="4"/>
    <x v="130"/>
    <n v="5.6"/>
    <n v="1.6199999999999999E-2"/>
    <n v="1.6199999999999999E-2"/>
    <n v="27046"/>
    <m/>
    <m/>
    <s v="F"/>
  </r>
  <r>
    <m/>
    <x v="138"/>
    <s v="LEVANTE"/>
    <n v="1204"/>
    <x v="1203"/>
    <x v="4"/>
    <x v="130"/>
    <n v="5.6"/>
    <n v="1.1599999999999999E-2"/>
    <n v="1.1599999999999999E-2"/>
    <n v="27046"/>
    <n v="1.1599999999999999E-2"/>
    <m/>
    <s v="C"/>
  </r>
  <r>
    <m/>
    <x v="138"/>
    <s v="LEVANTE"/>
    <n v="1204"/>
    <x v="1203"/>
    <x v="4"/>
    <x v="130"/>
    <n v="5.6"/>
    <n v="8.6999999999999994E-3"/>
    <n v="8.6999999999999994E-3"/>
    <n v="27046"/>
    <n v="8.6999999999999994E-3"/>
    <m/>
    <s v="A"/>
  </r>
  <r>
    <m/>
    <x v="138"/>
    <s v="LEVANTE"/>
    <n v="1204"/>
    <x v="1203"/>
    <x v="4"/>
    <x v="130"/>
    <n v="5.6"/>
    <n v="3.1199999999999999E-2"/>
    <n v="3.1199999999999999E-2"/>
    <n v="27046"/>
    <n v="0.03"/>
    <m/>
    <s v="L"/>
  </r>
  <r>
    <m/>
    <x v="138"/>
    <s v="LEVANTE"/>
    <n v="1204"/>
    <x v="1203"/>
    <x v="4"/>
    <x v="130"/>
    <n v="5.6"/>
    <n v="1.52E-2"/>
    <n v="1.52E-2"/>
    <n v="27046"/>
    <n v="1.52E-2"/>
    <m/>
    <s v="F"/>
  </r>
  <r>
    <m/>
    <x v="138"/>
    <s v="LEVANTE"/>
    <n v="1204"/>
    <x v="1203"/>
    <x v="4"/>
    <x v="130"/>
    <n v="5.6"/>
    <n v="1.8499999999999999E-2"/>
    <n v="1.8499999999999999E-2"/>
    <n v="27046"/>
    <n v="1.8499999999999999E-2"/>
    <m/>
    <s v="G"/>
  </r>
  <r>
    <m/>
    <x v="138"/>
    <s v="LEVANTE"/>
    <n v="1204"/>
    <x v="1203"/>
    <x v="4"/>
    <x v="130"/>
    <n v="5.6"/>
    <n v="2.0199999999999999E-2"/>
    <n v="2.0199999999999999E-2"/>
    <n v="27047"/>
    <n v="2.0199999999999999E-2"/>
    <m/>
    <s v="H"/>
  </r>
  <r>
    <m/>
    <x v="138"/>
    <s v="LEVANTE"/>
    <n v="1204"/>
    <x v="1203"/>
    <x v="4"/>
    <x v="130"/>
    <n v="5.6"/>
    <n v="2.9100000000000001E-2"/>
    <n v="2.9100000000000001E-2"/>
    <n v="27047"/>
    <n v="2.9100000000000001E-2"/>
    <m/>
    <s v="L"/>
  </r>
  <r>
    <m/>
    <x v="117"/>
    <s v="REC"/>
    <n v="1205"/>
    <x v="1204"/>
    <x v="4"/>
    <x v="130"/>
    <n v="5.6"/>
    <n v="1.95E-2"/>
    <n v="1.95E-2"/>
    <n v="27047"/>
    <m/>
    <m/>
    <s v="H"/>
  </r>
  <r>
    <m/>
    <x v="117"/>
    <s v="REC"/>
    <n v="1205"/>
    <x v="1204"/>
    <x v="4"/>
    <x v="130"/>
    <n v="5.6"/>
    <n v="1.54E-2"/>
    <n v="1.54E-2"/>
    <n v="27047"/>
    <m/>
    <m/>
    <s v="F"/>
  </r>
  <r>
    <m/>
    <x v="117"/>
    <s v="REC"/>
    <n v="1205"/>
    <x v="1204"/>
    <x v="4"/>
    <x v="130"/>
    <n v="5.6"/>
    <n v="1.2E-2"/>
    <n v="1.2E-2"/>
    <n v="27047"/>
    <m/>
    <m/>
    <s v="D"/>
  </r>
  <r>
    <m/>
    <x v="117"/>
    <s v="REC"/>
    <n v="1205"/>
    <x v="1204"/>
    <x v="4"/>
    <x v="130"/>
    <n v="5.6"/>
    <n v="1.6500000000000001E-2"/>
    <n v="1.6500000000000001E-2"/>
    <n v="27047"/>
    <m/>
    <m/>
    <s v="F"/>
  </r>
  <r>
    <m/>
    <x v="117"/>
    <s v="REC"/>
    <n v="1205"/>
    <x v="1204"/>
    <x v="4"/>
    <x v="130"/>
    <n v="5.6"/>
    <n v="1.23E-2"/>
    <n v="1.23E-2"/>
    <n v="27047"/>
    <m/>
    <m/>
    <s v="D"/>
  </r>
  <r>
    <m/>
    <x v="117"/>
    <s v="REC"/>
    <n v="1205"/>
    <x v="1204"/>
    <x v="4"/>
    <x v="130"/>
    <n v="5.6"/>
    <n v="9.4000000000000004E-3"/>
    <n v="9.4000000000000004E-3"/>
    <n v="27047"/>
    <m/>
    <m/>
    <s v="B"/>
  </r>
  <r>
    <m/>
    <x v="133"/>
    <s v="REC"/>
    <n v="1206"/>
    <x v="1205"/>
    <x v="4"/>
    <x v="130"/>
    <n v="5.6"/>
    <n v="9.7999999999999997E-3"/>
    <n v="9.7999999999999997E-3"/>
    <n v="27048"/>
    <m/>
    <m/>
    <s v="B"/>
  </r>
  <r>
    <m/>
    <x v="133"/>
    <s v="REC"/>
    <n v="1206"/>
    <x v="1205"/>
    <x v="4"/>
    <x v="130"/>
    <n v="5.6"/>
    <n v="4.0000000000000001E-3"/>
    <n v="4.0000000000000001E-3"/>
    <n v="27048"/>
    <m/>
    <m/>
    <s v="Descarte"/>
  </r>
  <r>
    <m/>
    <x v="133"/>
    <s v="REC"/>
    <n v="1206"/>
    <x v="1205"/>
    <x v="4"/>
    <x v="130"/>
    <n v="5.6"/>
    <n v="1.04E-2"/>
    <n v="1.04E-2"/>
    <n v="27048"/>
    <m/>
    <m/>
    <s v="B"/>
  </r>
  <r>
    <m/>
    <x v="133"/>
    <s v="REC"/>
    <n v="1206"/>
    <x v="1205"/>
    <x v="4"/>
    <x v="130"/>
    <n v="5.6"/>
    <n v="1.52E-2"/>
    <n v="1.52E-2"/>
    <n v="27048"/>
    <m/>
    <m/>
    <s v="F"/>
  </r>
  <r>
    <m/>
    <x v="133"/>
    <s v="REC"/>
    <n v="1206"/>
    <x v="1205"/>
    <x v="4"/>
    <x v="130"/>
    <n v="5.6"/>
    <n v="8.6E-3"/>
    <n v="8.6E-3"/>
    <n v="27048"/>
    <m/>
    <m/>
    <s v="A"/>
  </r>
  <r>
    <m/>
    <x v="133"/>
    <s v="REC"/>
    <n v="1206"/>
    <x v="1205"/>
    <x v="4"/>
    <x v="130"/>
    <n v="5.6"/>
    <n v="2.3300000000000001E-2"/>
    <n v="2.3300000000000001E-2"/>
    <n v="27048"/>
    <m/>
    <m/>
    <s v="J"/>
  </r>
  <r>
    <m/>
    <x v="138"/>
    <s v="LEVANTE"/>
    <n v="1207"/>
    <x v="1206"/>
    <x v="5"/>
    <x v="130"/>
    <n v="5.6"/>
    <n v="2.8400000000000002E-2"/>
    <n v="2.8400000000000002E-2"/>
    <n v="27049"/>
    <m/>
    <m/>
    <s v="L"/>
  </r>
  <r>
    <m/>
    <x v="138"/>
    <s v="LEVANTE"/>
    <n v="1207"/>
    <x v="1206"/>
    <x v="5"/>
    <x v="130"/>
    <n v="5.6"/>
    <n v="2.63E-2"/>
    <n v="2.63E-2"/>
    <n v="27049"/>
    <m/>
    <m/>
    <s v="K"/>
  </r>
  <r>
    <m/>
    <x v="138"/>
    <s v="LEVANTE"/>
    <n v="1207"/>
    <x v="1206"/>
    <x v="5"/>
    <x v="130"/>
    <n v="5.6"/>
    <n v="1.7600000000000001E-2"/>
    <n v="1.7600000000000001E-2"/>
    <n v="27049"/>
    <m/>
    <m/>
    <s v="G"/>
  </r>
  <r>
    <m/>
    <x v="133"/>
    <s v="REC"/>
    <n v="1208"/>
    <x v="1207"/>
    <x v="5"/>
    <x v="130"/>
    <n v="5.6"/>
    <n v="1.29E-2"/>
    <n v="1.29E-2"/>
    <n v="27049"/>
    <m/>
    <m/>
    <s v="D"/>
  </r>
  <r>
    <m/>
    <x v="133"/>
    <s v="REC"/>
    <n v="1208"/>
    <x v="1207"/>
    <x v="5"/>
    <x v="130"/>
    <n v="5.6"/>
    <n v="7.9000000000000008E-3"/>
    <n v="7.9000000000000008E-3"/>
    <n v="27049"/>
    <m/>
    <m/>
    <s v="A"/>
  </r>
  <r>
    <m/>
    <x v="133"/>
    <s v="REC"/>
    <n v="1208"/>
    <x v="1207"/>
    <x v="5"/>
    <x v="130"/>
    <n v="5.6"/>
    <n v="9.9000000000000008E-3"/>
    <n v="9.9000000000000008E-3"/>
    <n v="27049"/>
    <m/>
    <m/>
    <s v="B"/>
  </r>
  <r>
    <m/>
    <x v="133"/>
    <s v="REC"/>
    <n v="1208"/>
    <x v="1207"/>
    <x v="5"/>
    <x v="130"/>
    <n v="5.6"/>
    <n v="1.03E-2"/>
    <n v="1.03E-2"/>
    <n v="27049"/>
    <m/>
    <m/>
    <s v="B"/>
  </r>
  <r>
    <m/>
    <x v="133"/>
    <s v="REC"/>
    <n v="1208"/>
    <x v="1207"/>
    <x v="5"/>
    <x v="130"/>
    <n v="5.6"/>
    <n v="1.4E-2"/>
    <n v="1.4E-2"/>
    <n v="27049"/>
    <m/>
    <m/>
    <s v="E"/>
  </r>
  <r>
    <m/>
    <x v="133"/>
    <s v="REC"/>
    <n v="1208"/>
    <x v="1207"/>
    <x v="5"/>
    <x v="130"/>
    <n v="5.6"/>
    <n v="9.9000000000000008E-3"/>
    <n v="9.9000000000000008E-3"/>
    <n v="27049"/>
    <m/>
    <m/>
    <s v="B"/>
  </r>
  <r>
    <m/>
    <x v="133"/>
    <s v="REC"/>
    <n v="1208"/>
    <x v="1207"/>
    <x v="5"/>
    <x v="130"/>
    <n v="5.6"/>
    <n v="1.32E-2"/>
    <n v="1.32E-2"/>
    <n v="27050"/>
    <m/>
    <m/>
    <s v="D"/>
  </r>
  <r>
    <m/>
    <x v="133"/>
    <s v="REC"/>
    <n v="1208"/>
    <x v="1207"/>
    <x v="5"/>
    <x v="130"/>
    <n v="5.6"/>
    <n v="7.0000000000000001E-3"/>
    <n v="7.0000000000000001E-3"/>
    <n v="27050"/>
    <m/>
    <m/>
    <s v="Reserva"/>
  </r>
  <r>
    <m/>
    <x v="133"/>
    <s v="REC"/>
    <n v="1208"/>
    <x v="1207"/>
    <x v="5"/>
    <x v="130"/>
    <n v="5.6"/>
    <n v="1.0699999999999999E-2"/>
    <n v="1.0699999999999999E-2"/>
    <n v="27050"/>
    <m/>
    <m/>
    <s v="C"/>
  </r>
  <r>
    <m/>
    <x v="133"/>
    <s v="REC"/>
    <n v="1208"/>
    <x v="1207"/>
    <x v="5"/>
    <x v="130"/>
    <n v="5.6"/>
    <n v="9.9000000000000008E-3"/>
    <n v="9.9000000000000008E-3"/>
    <n v="27050"/>
    <m/>
    <m/>
    <s v="B"/>
  </r>
  <r>
    <m/>
    <x v="133"/>
    <s v="REC"/>
    <n v="1208"/>
    <x v="1207"/>
    <x v="5"/>
    <x v="130"/>
    <n v="5.6"/>
    <n v="1.2500000000000001E-2"/>
    <n v="1.2500000000000001E-2"/>
    <n v="27050"/>
    <m/>
    <m/>
    <s v="D"/>
  </r>
  <r>
    <m/>
    <x v="133"/>
    <s v="REC"/>
    <n v="1208"/>
    <x v="1207"/>
    <x v="5"/>
    <x v="130"/>
    <n v="5.6"/>
    <n v="1.3899999999999999E-2"/>
    <n v="1.3899999999999999E-2"/>
    <n v="27050"/>
    <m/>
    <m/>
    <s v="E"/>
  </r>
  <r>
    <m/>
    <x v="117"/>
    <s v="REC"/>
    <n v="1209"/>
    <x v="1208"/>
    <x v="2"/>
    <x v="131"/>
    <n v="5.6"/>
    <n v="6.7999999999999996E-3"/>
    <n v="6.7999999999999996E-3"/>
    <n v="27051"/>
    <m/>
    <m/>
    <s v="Reserva"/>
  </r>
  <r>
    <m/>
    <x v="117"/>
    <s v="REC"/>
    <n v="1209"/>
    <x v="1208"/>
    <x v="2"/>
    <x v="131"/>
    <n v="5.6"/>
    <n v="1.04E-2"/>
    <n v="1.04E-2"/>
    <n v="27051"/>
    <m/>
    <m/>
    <s v="B"/>
  </r>
  <r>
    <m/>
    <x v="117"/>
    <s v="REC"/>
    <n v="1209"/>
    <x v="1208"/>
    <x v="2"/>
    <x v="131"/>
    <n v="5.6"/>
    <n v="7.0000000000000001E-3"/>
    <n v="7.0000000000000001E-3"/>
    <n v="27051"/>
    <m/>
    <m/>
    <s v="Reserva"/>
  </r>
  <r>
    <m/>
    <x v="117"/>
    <s v="REC"/>
    <n v="1209"/>
    <x v="1208"/>
    <x v="2"/>
    <x v="131"/>
    <n v="5.6"/>
    <n v="1.61E-2"/>
    <n v="1.61E-2"/>
    <n v="27051"/>
    <m/>
    <m/>
    <s v="F"/>
  </r>
  <r>
    <m/>
    <x v="117"/>
    <s v="REC"/>
    <n v="1209"/>
    <x v="1208"/>
    <x v="2"/>
    <x v="131"/>
    <n v="5.6"/>
    <n v="2.86E-2"/>
    <n v="2.86E-2"/>
    <n v="27051"/>
    <m/>
    <m/>
    <s v="L"/>
  </r>
  <r>
    <m/>
    <x v="117"/>
    <s v="REC"/>
    <n v="1209"/>
    <x v="1208"/>
    <x v="2"/>
    <x v="131"/>
    <n v="5.6"/>
    <n v="1.6799999999999999E-2"/>
    <n v="1.6799999999999999E-2"/>
    <n v="27051"/>
    <m/>
    <m/>
    <s v="F"/>
  </r>
  <r>
    <m/>
    <x v="69"/>
    <s v="REC"/>
    <n v="1210"/>
    <x v="1209"/>
    <x v="2"/>
    <x v="131"/>
    <n v="5.6"/>
    <n v="1.9199999999999998E-2"/>
    <n v="1.9199999999999998E-2"/>
    <n v="27051"/>
    <m/>
    <m/>
    <s v="H"/>
  </r>
  <r>
    <m/>
    <x v="138"/>
    <s v="LEVANTE"/>
    <n v="1211"/>
    <x v="1210"/>
    <x v="2"/>
    <x v="131"/>
    <n v="5.6"/>
    <n v="1.46E-2"/>
    <n v="1.46E-2"/>
    <n v="27051"/>
    <m/>
    <m/>
    <s v="E"/>
  </r>
  <r>
    <m/>
    <x v="138"/>
    <s v="LEVANTE"/>
    <n v="1211"/>
    <x v="1210"/>
    <x v="2"/>
    <x v="131"/>
    <n v="5.6"/>
    <n v="1.7000000000000001E-2"/>
    <n v="1.7000000000000001E-2"/>
    <n v="27051"/>
    <m/>
    <m/>
    <s v="F"/>
  </r>
  <r>
    <m/>
    <x v="138"/>
    <s v="LEVANTE"/>
    <n v="1211"/>
    <x v="1210"/>
    <x v="2"/>
    <x v="131"/>
    <n v="5.6"/>
    <n v="1.8100000000000002E-2"/>
    <n v="1.8100000000000002E-2"/>
    <n v="27051"/>
    <m/>
    <m/>
    <s v="G"/>
  </r>
  <r>
    <m/>
    <x v="69"/>
    <s v="REC"/>
    <n v="1212"/>
    <x v="1211"/>
    <x v="3"/>
    <x v="131"/>
    <n v="5.6"/>
    <n v="1.44E-2"/>
    <n v="1.44E-2"/>
    <n v="27052"/>
    <m/>
    <m/>
    <s v="E"/>
  </r>
  <r>
    <m/>
    <x v="69"/>
    <s v="REC"/>
    <n v="1212"/>
    <x v="1211"/>
    <x v="3"/>
    <x v="131"/>
    <n v="5.6"/>
    <n v="1.32E-2"/>
    <n v="1.32E-2"/>
    <n v="27052"/>
    <m/>
    <m/>
    <s v="D"/>
  </r>
  <r>
    <m/>
    <x v="138"/>
    <s v="LEVANTE"/>
    <n v="1213"/>
    <x v="1212"/>
    <x v="3"/>
    <x v="131"/>
    <n v="5.6"/>
    <n v="9.1999999999999998E-3"/>
    <n v="9.1999999999999998E-3"/>
    <n v="27052"/>
    <m/>
    <m/>
    <s v="B"/>
  </r>
  <r>
    <m/>
    <x v="133"/>
    <s v="REC"/>
    <n v="1214"/>
    <x v="1213"/>
    <x v="3"/>
    <x v="131"/>
    <n v="5.6"/>
    <n v="4.5999999999999999E-3"/>
    <n v="4.5999999999999999E-3"/>
    <n v="27052"/>
    <m/>
    <m/>
    <s v="Descarte"/>
  </r>
  <r>
    <m/>
    <x v="133"/>
    <s v="REC"/>
    <n v="1214"/>
    <x v="1213"/>
    <x v="3"/>
    <x v="131"/>
    <n v="5.6"/>
    <n v="1.03E-2"/>
    <n v="1.03E-2"/>
    <n v="27052"/>
    <m/>
    <m/>
    <s v="B"/>
  </r>
  <r>
    <m/>
    <x v="133"/>
    <s v="REC"/>
    <n v="1214"/>
    <x v="1213"/>
    <x v="3"/>
    <x v="131"/>
    <n v="5.6"/>
    <n v="7.7000000000000002E-3"/>
    <n v="7.7000000000000002E-3"/>
    <n v="27052"/>
    <m/>
    <m/>
    <s v="A"/>
  </r>
  <r>
    <m/>
    <x v="133"/>
    <s v="REC"/>
    <n v="1214"/>
    <x v="1213"/>
    <x v="3"/>
    <x v="131"/>
    <n v="5.6"/>
    <n v="6.1000000000000004E-3"/>
    <n v="6.1000000000000004E-3"/>
    <n v="27052"/>
    <m/>
    <m/>
    <s v="Reserva"/>
  </r>
  <r>
    <m/>
    <x v="133"/>
    <s v="REC"/>
    <n v="1214"/>
    <x v="1213"/>
    <x v="3"/>
    <x v="131"/>
    <n v="5.6"/>
    <n v="8.5000000000000006E-3"/>
    <n v="8.5000000000000006E-3"/>
    <n v="27052"/>
    <m/>
    <m/>
    <s v="A"/>
  </r>
  <r>
    <m/>
    <x v="133"/>
    <s v="REC"/>
    <n v="1214"/>
    <x v="1213"/>
    <x v="3"/>
    <x v="131"/>
    <n v="5.6"/>
    <n v="5.7999999999999996E-3"/>
    <n v="5.7999999999999996E-3"/>
    <n v="27052"/>
    <m/>
    <m/>
    <s v="Descarte"/>
  </r>
  <r>
    <m/>
    <x v="133"/>
    <s v="REC"/>
    <n v="1214"/>
    <x v="1213"/>
    <x v="3"/>
    <x v="131"/>
    <n v="5.6"/>
    <n v="5.1999999999999998E-3"/>
    <n v="5.1999999999999998E-3"/>
    <n v="27052"/>
    <m/>
    <m/>
    <s v="Descarte"/>
  </r>
  <r>
    <m/>
    <x v="115"/>
    <s v="CH"/>
    <n v="1215"/>
    <x v="1214"/>
    <x v="4"/>
    <x v="131"/>
    <n v="5.6"/>
    <n v="8.0999999999999996E-3"/>
    <n v="8.0999999999999996E-3"/>
    <n v="27054"/>
    <n v="8.0999999999999996E-3"/>
    <m/>
    <s v="A"/>
  </r>
  <r>
    <m/>
    <x v="115"/>
    <s v="CH"/>
    <n v="1215"/>
    <x v="1214"/>
    <x v="4"/>
    <x v="131"/>
    <n v="5.6"/>
    <n v="4.7800000000000002E-2"/>
    <n v="3.6999999999999998E-2"/>
    <n v="27054"/>
    <n v="0.03"/>
    <m/>
    <s v="L"/>
  </r>
  <r>
    <m/>
    <x v="115"/>
    <s v="CH"/>
    <n v="1215"/>
    <x v="1214"/>
    <x v="4"/>
    <x v="131"/>
    <n v="5.6"/>
    <n v="2.7400000000000001E-2"/>
    <n v="2.7400000000000001E-2"/>
    <n v="27054"/>
    <n v="2.7400000000000001E-2"/>
    <m/>
    <s v="K"/>
  </r>
  <r>
    <m/>
    <x v="115"/>
    <s v="CH"/>
    <n v="1215"/>
    <x v="1214"/>
    <x v="4"/>
    <x v="131"/>
    <n v="5.6"/>
    <n v="8.0000000000000002E-3"/>
    <n v="8.0000000000000002E-3"/>
    <n v="27054"/>
    <n v="8.0000000000000002E-3"/>
    <m/>
    <s v="A"/>
  </r>
  <r>
    <m/>
    <x v="117"/>
    <s v="REC"/>
    <n v="1216"/>
    <x v="1215"/>
    <x v="4"/>
    <x v="131"/>
    <n v="5.6"/>
    <n v="9.2999999999999992E-3"/>
    <n v="9.2999999999999992E-3"/>
    <n v="27054"/>
    <n v="9.2999999999999992E-3"/>
    <m/>
    <s v="B"/>
  </r>
  <r>
    <m/>
    <x v="117"/>
    <s v="REC"/>
    <n v="1216"/>
    <x v="1215"/>
    <x v="4"/>
    <x v="131"/>
    <n v="5.6"/>
    <n v="1.1299999999999999E-2"/>
    <n v="1.1299999999999999E-2"/>
    <n v="27054"/>
    <n v="1.1299999999999999E-2"/>
    <m/>
    <s v="C"/>
  </r>
  <r>
    <m/>
    <x v="117"/>
    <s v="REC"/>
    <n v="1216"/>
    <x v="1215"/>
    <x v="4"/>
    <x v="131"/>
    <n v="5.6"/>
    <n v="5.4899999999999997E-2"/>
    <n v="3.6999999999999998E-2"/>
    <n v="27054"/>
    <n v="0.03"/>
    <m/>
    <s v="L"/>
  </r>
  <r>
    <m/>
    <x v="117"/>
    <s v="REC"/>
    <n v="1216"/>
    <x v="1215"/>
    <x v="4"/>
    <x v="131"/>
    <n v="5.6"/>
    <n v="8.6E-3"/>
    <n v="8.6E-3"/>
    <n v="27054"/>
    <n v="8.6E-3"/>
    <m/>
    <s v="A"/>
  </r>
  <r>
    <m/>
    <x v="138"/>
    <s v="LEVANTE"/>
    <n v="1217"/>
    <x v="1216"/>
    <x v="4"/>
    <x v="131"/>
    <n v="5.6"/>
    <n v="1.78E-2"/>
    <n v="1.78E-2"/>
    <n v="27055"/>
    <m/>
    <m/>
    <s v="G"/>
  </r>
  <r>
    <m/>
    <x v="138"/>
    <s v="LEVANTE"/>
    <n v="1217"/>
    <x v="1216"/>
    <x v="4"/>
    <x v="131"/>
    <n v="5.6"/>
    <n v="1.47E-2"/>
    <n v="1.47E-2"/>
    <n v="27055"/>
    <m/>
    <m/>
    <s v="E"/>
  </r>
  <r>
    <m/>
    <x v="138"/>
    <s v="LEVANTE"/>
    <n v="1217"/>
    <x v="1216"/>
    <x v="4"/>
    <x v="131"/>
    <n v="5.6"/>
    <n v="1.3100000000000001E-2"/>
    <n v="1.3100000000000001E-2"/>
    <n v="27055"/>
    <m/>
    <m/>
    <s v="D"/>
  </r>
  <r>
    <m/>
    <x v="138"/>
    <s v="LEVANTE"/>
    <n v="1217"/>
    <x v="1216"/>
    <x v="4"/>
    <x v="131"/>
    <n v="5.6"/>
    <n v="2.3300000000000001E-2"/>
    <n v="2.3300000000000001E-2"/>
    <n v="27055"/>
    <m/>
    <m/>
    <s v="J"/>
  </r>
  <r>
    <m/>
    <x v="117"/>
    <s v="REC"/>
    <n v="1218"/>
    <x v="1217"/>
    <x v="5"/>
    <x v="131"/>
    <n v="5.6"/>
    <n v="1.8700000000000001E-2"/>
    <n v="1.8700000000000001E-2"/>
    <n v="27056"/>
    <m/>
    <m/>
    <s v="G"/>
  </r>
  <r>
    <m/>
    <x v="117"/>
    <s v="REC"/>
    <n v="1218"/>
    <x v="1217"/>
    <x v="5"/>
    <x v="131"/>
    <n v="5.6"/>
    <n v="7.1000000000000004E-3"/>
    <n v="7.1000000000000004E-3"/>
    <n v="27056"/>
    <m/>
    <m/>
    <s v="Reserva"/>
  </r>
  <r>
    <m/>
    <x v="117"/>
    <s v="REC"/>
    <n v="1218"/>
    <x v="1217"/>
    <x v="5"/>
    <x v="131"/>
    <n v="5.6"/>
    <n v="1.2E-2"/>
    <n v="1.2E-2"/>
    <n v="27056"/>
    <m/>
    <m/>
    <s v="D"/>
  </r>
  <r>
    <m/>
    <x v="117"/>
    <s v="REC"/>
    <n v="1218"/>
    <x v="1217"/>
    <x v="5"/>
    <x v="131"/>
    <n v="5.6"/>
    <n v="1.1900000000000001E-2"/>
    <n v="1.1900000000000001E-2"/>
    <n v="27056"/>
    <m/>
    <m/>
    <s v="C"/>
  </r>
  <r>
    <m/>
    <x v="145"/>
    <s v="REC"/>
    <n v="1219"/>
    <x v="1218"/>
    <x v="5"/>
    <x v="131"/>
    <n v="5.6"/>
    <n v="5.4999999999999997E-3"/>
    <n v="5.4999999999999997E-3"/>
    <n v="27057"/>
    <m/>
    <m/>
    <s v="Descarte"/>
  </r>
  <r>
    <m/>
    <x v="145"/>
    <s v="REC"/>
    <n v="1219"/>
    <x v="1218"/>
    <x v="5"/>
    <x v="131"/>
    <n v="5.6"/>
    <n v="5.8999999999999999E-3"/>
    <n v="5.8999999999999999E-3"/>
    <n v="27057"/>
    <m/>
    <m/>
    <s v="Descarte"/>
  </r>
  <r>
    <m/>
    <x v="145"/>
    <s v="REC"/>
    <n v="1219"/>
    <x v="1218"/>
    <x v="5"/>
    <x v="131"/>
    <n v="5.6"/>
    <n v="3.2000000000000002E-3"/>
    <n v="3.2000000000000002E-3"/>
    <n v="27057"/>
    <m/>
    <m/>
    <s v="Descarte"/>
  </r>
  <r>
    <m/>
    <x v="145"/>
    <s v="REC"/>
    <n v="1219"/>
    <x v="1218"/>
    <x v="5"/>
    <x v="131"/>
    <n v="5.6"/>
    <n v="1.32E-2"/>
    <n v="1.32E-2"/>
    <n v="27057"/>
    <m/>
    <m/>
    <s v="D"/>
  </r>
  <r>
    <m/>
    <x v="145"/>
    <s v="REC"/>
    <n v="1219"/>
    <x v="1218"/>
    <x v="5"/>
    <x v="131"/>
    <n v="5.6"/>
    <n v="4.7000000000000002E-3"/>
    <n v="4.7000000000000002E-3"/>
    <n v="27057"/>
    <m/>
    <m/>
    <s v="Descarte"/>
  </r>
  <r>
    <m/>
    <x v="138"/>
    <s v="LEVANTE"/>
    <n v="1220"/>
    <x v="1219"/>
    <x v="5"/>
    <x v="131"/>
    <n v="5.6"/>
    <n v="2.7699999999999999E-2"/>
    <n v="2.7699999999999999E-2"/>
    <n v="27058"/>
    <m/>
    <m/>
    <s v="L"/>
  </r>
  <r>
    <m/>
    <x v="138"/>
    <s v="LEVANTE"/>
    <n v="1220"/>
    <x v="1219"/>
    <x v="5"/>
    <x v="131"/>
    <n v="5.6"/>
    <n v="1.55E-2"/>
    <n v="1.55E-2"/>
    <n v="27058"/>
    <m/>
    <m/>
    <s v="F"/>
  </r>
  <r>
    <m/>
    <x v="138"/>
    <s v="LEVANTE"/>
    <n v="1220"/>
    <x v="1219"/>
    <x v="5"/>
    <x v="131"/>
    <n v="5.6"/>
    <n v="2.4500000000000001E-2"/>
    <n v="2.4500000000000001E-2"/>
    <n v="27058"/>
    <m/>
    <m/>
    <s v="J"/>
  </r>
  <r>
    <m/>
    <x v="138"/>
    <s v="LEVANTE"/>
    <n v="1220"/>
    <x v="1219"/>
    <x v="5"/>
    <x v="131"/>
    <n v="5.6"/>
    <n v="2.9399999999999999E-2"/>
    <n v="2.9399999999999999E-2"/>
    <n v="27058"/>
    <m/>
    <m/>
    <s v="L"/>
  </r>
  <r>
    <m/>
    <x v="138"/>
    <s v="LEVANTE"/>
    <n v="1220"/>
    <x v="1219"/>
    <x v="5"/>
    <x v="131"/>
    <n v="5.6"/>
    <n v="1.41E-2"/>
    <n v="1.41E-2"/>
    <n v="27058"/>
    <m/>
    <m/>
    <s v="E"/>
  </r>
  <r>
    <m/>
    <x v="138"/>
    <s v="LEVANTE"/>
    <n v="1221"/>
    <x v="1220"/>
    <x v="5"/>
    <x v="131"/>
    <n v="5.6"/>
    <n v="2.2200000000000001E-2"/>
    <n v="2.2200000000000001E-2"/>
    <n v="27058"/>
    <m/>
    <m/>
    <s v="I"/>
  </r>
  <r>
    <m/>
    <x v="138"/>
    <s v="LEVANTE"/>
    <n v="1221"/>
    <x v="1220"/>
    <x v="5"/>
    <x v="131"/>
    <n v="5.6"/>
    <n v="1.8800000000000001E-2"/>
    <n v="1.8800000000000001E-2"/>
    <n v="27058"/>
    <m/>
    <m/>
    <s v="G"/>
  </r>
  <r>
    <m/>
    <x v="117"/>
    <s v="REC"/>
    <n v="1222"/>
    <x v="1221"/>
    <x v="2"/>
    <x v="132"/>
    <n v="5.6"/>
    <n v="9.4000000000000004E-3"/>
    <n v="9.4000000000000004E-3"/>
    <n v="27059"/>
    <m/>
    <m/>
    <s v="B"/>
  </r>
  <r>
    <m/>
    <x v="117"/>
    <s v="REC"/>
    <n v="1222"/>
    <x v="1221"/>
    <x v="2"/>
    <x v="132"/>
    <n v="5.6"/>
    <n v="1.0500000000000001E-2"/>
    <n v="1.0500000000000001E-2"/>
    <n v="27059"/>
    <m/>
    <m/>
    <s v="C"/>
  </r>
  <r>
    <m/>
    <x v="117"/>
    <s v="REC"/>
    <n v="1222"/>
    <x v="1221"/>
    <x v="2"/>
    <x v="132"/>
    <n v="5.6"/>
    <n v="1.4800000000000001E-2"/>
    <n v="1.4800000000000001E-2"/>
    <n v="27059"/>
    <m/>
    <m/>
    <s v="E"/>
  </r>
  <r>
    <m/>
    <x v="117"/>
    <s v="REC"/>
    <n v="1222"/>
    <x v="1221"/>
    <x v="2"/>
    <x v="132"/>
    <n v="5.6"/>
    <n v="1.23E-2"/>
    <n v="1.23E-2"/>
    <n v="27059"/>
    <m/>
    <m/>
    <s v="D"/>
  </r>
  <r>
    <m/>
    <x v="117"/>
    <s v="REC"/>
    <n v="1222"/>
    <x v="1221"/>
    <x v="2"/>
    <x v="132"/>
    <n v="5.6"/>
    <n v="1.24E-2"/>
    <n v="1.24E-2"/>
    <n v="27059"/>
    <m/>
    <m/>
    <s v="D"/>
  </r>
  <r>
    <m/>
    <x v="117"/>
    <s v="REC"/>
    <n v="1222"/>
    <x v="1221"/>
    <x v="2"/>
    <x v="132"/>
    <n v="5.6"/>
    <n v="1.6799999999999999E-2"/>
    <n v="1.6799999999999999E-2"/>
    <n v="27059"/>
    <m/>
    <m/>
    <s v="F"/>
  </r>
  <r>
    <m/>
    <x v="69"/>
    <s v="REC"/>
    <n v="1223"/>
    <x v="1222"/>
    <x v="2"/>
    <x v="132"/>
    <n v="5.6"/>
    <n v="2.8400000000000002E-2"/>
    <n v="2.8400000000000002E-2"/>
    <n v="27059"/>
    <m/>
    <m/>
    <s v="L"/>
  </r>
  <r>
    <m/>
    <x v="138"/>
    <s v="LEVANTE"/>
    <n v="1224"/>
    <x v="1223"/>
    <x v="2"/>
    <x v="132"/>
    <n v="5.6"/>
    <n v="1.1599999999999999E-2"/>
    <n v="1.1599999999999999E-2"/>
    <n v="27060"/>
    <m/>
    <m/>
    <s v="C"/>
  </r>
  <r>
    <m/>
    <x v="138"/>
    <s v="LEVANTE"/>
    <n v="1224"/>
    <x v="1223"/>
    <x v="2"/>
    <x v="132"/>
    <n v="5.6"/>
    <n v="1.0800000000000001E-2"/>
    <n v="1.0800000000000001E-2"/>
    <n v="27060"/>
    <m/>
    <m/>
    <s v="C"/>
  </r>
  <r>
    <m/>
    <x v="138"/>
    <s v="LEVANTE"/>
    <n v="1224"/>
    <x v="1223"/>
    <x v="2"/>
    <x v="132"/>
    <n v="5.6"/>
    <n v="1.8599999999999998E-2"/>
    <n v="1.8599999999999998E-2"/>
    <n v="27060"/>
    <m/>
    <m/>
    <s v="G"/>
  </r>
  <r>
    <m/>
    <x v="138"/>
    <s v="LEVANTE"/>
    <n v="1224"/>
    <x v="1223"/>
    <x v="2"/>
    <x v="132"/>
    <n v="5.6"/>
    <n v="9.5999999999999992E-3"/>
    <n v="9.5999999999999992E-3"/>
    <n v="27060"/>
    <m/>
    <m/>
    <s v="B"/>
  </r>
  <r>
    <m/>
    <x v="138"/>
    <s v="LEVANTE"/>
    <n v="1224"/>
    <x v="1223"/>
    <x v="2"/>
    <x v="132"/>
    <n v="5.6"/>
    <n v="1.35E-2"/>
    <n v="1.35E-2"/>
    <n v="27060"/>
    <m/>
    <m/>
    <s v="E"/>
  </r>
  <r>
    <m/>
    <x v="138"/>
    <s v="LEVANTE"/>
    <n v="1224"/>
    <x v="1223"/>
    <x v="2"/>
    <x v="132"/>
    <n v="5.6"/>
    <n v="1.5299999999999999E-2"/>
    <n v="1.5299999999999999E-2"/>
    <n v="27060"/>
    <m/>
    <m/>
    <s v="F"/>
  </r>
  <r>
    <m/>
    <x v="138"/>
    <s v="LEVANTE"/>
    <n v="1224"/>
    <x v="1223"/>
    <x v="2"/>
    <x v="132"/>
    <n v="5.6"/>
    <n v="1.4500000000000001E-2"/>
    <n v="1.4500000000000001E-2"/>
    <n v="27060"/>
    <m/>
    <m/>
    <s v="E"/>
  </r>
  <r>
    <m/>
    <x v="138"/>
    <s v="LEVANTE"/>
    <n v="1224"/>
    <x v="1223"/>
    <x v="2"/>
    <x v="132"/>
    <n v="5.6"/>
    <n v="7.4000000000000003E-3"/>
    <n v="7.4000000000000003E-3"/>
    <n v="27060"/>
    <m/>
    <m/>
    <s v="Reserva"/>
  </r>
  <r>
    <m/>
    <x v="115"/>
    <s v="CH"/>
    <n v="1225"/>
    <x v="1224"/>
    <x v="3"/>
    <x v="132"/>
    <n v="5.6"/>
    <n v="5.1999999999999998E-3"/>
    <n v="5.1999999999999998E-3"/>
    <n v="27061"/>
    <m/>
    <m/>
    <s v="Descarte"/>
  </r>
  <r>
    <m/>
    <x v="115"/>
    <s v="CH"/>
    <n v="1225"/>
    <x v="1224"/>
    <x v="3"/>
    <x v="132"/>
    <n v="5.6"/>
    <n v="5.7999999999999996E-3"/>
    <n v="5.7999999999999996E-3"/>
    <n v="27061"/>
    <m/>
    <m/>
    <s v="Descarte"/>
  </r>
  <r>
    <m/>
    <x v="115"/>
    <s v="CH"/>
    <n v="1225"/>
    <x v="1224"/>
    <x v="3"/>
    <x v="132"/>
    <n v="5.6"/>
    <n v="5.4000000000000003E-3"/>
    <n v="5.4000000000000003E-3"/>
    <n v="27061"/>
    <m/>
    <m/>
    <s v="Descarte"/>
  </r>
  <r>
    <m/>
    <x v="115"/>
    <s v="CH"/>
    <n v="1225"/>
    <x v="1224"/>
    <x v="3"/>
    <x v="132"/>
    <n v="5.6"/>
    <n v="9.9000000000000008E-3"/>
    <n v="9.9000000000000008E-3"/>
    <n v="27061"/>
    <m/>
    <m/>
    <s v="B"/>
  </r>
  <r>
    <m/>
    <x v="115"/>
    <s v="CH"/>
    <n v="1225"/>
    <x v="1224"/>
    <x v="3"/>
    <x v="132"/>
    <n v="5.6"/>
    <n v="1.1599999999999999E-2"/>
    <n v="1.1599999999999999E-2"/>
    <n v="27061"/>
    <m/>
    <m/>
    <s v="C"/>
  </r>
  <r>
    <m/>
    <x v="115"/>
    <s v="CH"/>
    <n v="1225"/>
    <x v="1224"/>
    <x v="3"/>
    <x v="132"/>
    <n v="5.6"/>
    <n v="2.0899999999999998E-2"/>
    <n v="2.0899999999999998E-2"/>
    <n v="27061"/>
    <m/>
    <m/>
    <s v="H"/>
  </r>
  <r>
    <m/>
    <x v="117"/>
    <s v="REC"/>
    <n v="1226"/>
    <x v="1225"/>
    <x v="3"/>
    <x v="132"/>
    <n v="5.6"/>
    <n v="1.18E-2"/>
    <n v="1.18E-2"/>
    <n v="27062"/>
    <m/>
    <m/>
    <s v="C"/>
  </r>
  <r>
    <m/>
    <x v="117"/>
    <s v="REC"/>
    <n v="1226"/>
    <x v="1225"/>
    <x v="3"/>
    <x v="132"/>
    <n v="5.6"/>
    <n v="1.3100000000000001E-2"/>
    <n v="1.3100000000000001E-2"/>
    <n v="27062"/>
    <m/>
    <m/>
    <s v="D"/>
  </r>
  <r>
    <m/>
    <x v="117"/>
    <s v="REC"/>
    <n v="1226"/>
    <x v="1225"/>
    <x v="3"/>
    <x v="132"/>
    <n v="5.6"/>
    <n v="1.34E-2"/>
    <n v="1.34E-2"/>
    <n v="27062"/>
    <m/>
    <m/>
    <s v="D"/>
  </r>
  <r>
    <m/>
    <x v="117"/>
    <s v="REC"/>
    <n v="1226"/>
    <x v="1225"/>
    <x v="3"/>
    <x v="132"/>
    <n v="5.6"/>
    <n v="1.9199999999999998E-2"/>
    <n v="1.9199999999999998E-2"/>
    <n v="27062"/>
    <m/>
    <m/>
    <s v="H"/>
  </r>
  <r>
    <m/>
    <x v="117"/>
    <s v="REC"/>
    <n v="1226"/>
    <x v="1225"/>
    <x v="3"/>
    <x v="132"/>
    <n v="5.6"/>
    <n v="1.1599999999999999E-2"/>
    <n v="1.1599999999999999E-2"/>
    <n v="27062"/>
    <m/>
    <m/>
    <s v="C"/>
  </r>
  <r>
    <m/>
    <x v="69"/>
    <s v="REC"/>
    <n v="1227"/>
    <x v="1226"/>
    <x v="3"/>
    <x v="132"/>
    <n v="5.6"/>
    <n v="2.0899999999999998E-2"/>
    <n v="2.0899999999999998E-2"/>
    <n v="27062"/>
    <m/>
    <m/>
    <s v="H"/>
  </r>
  <r>
    <m/>
    <x v="69"/>
    <s v="REC"/>
    <n v="1227"/>
    <x v="1226"/>
    <x v="3"/>
    <x v="132"/>
    <n v="5.6"/>
    <n v="2.4299999999999999E-2"/>
    <n v="2.4299999999999999E-2"/>
    <n v="27062"/>
    <m/>
    <m/>
    <s v="J"/>
  </r>
  <r>
    <m/>
    <x v="69"/>
    <s v="REC"/>
    <n v="1227"/>
    <x v="1226"/>
    <x v="3"/>
    <x v="132"/>
    <n v="5.6"/>
    <n v="2.12E-2"/>
    <n v="2.12E-2"/>
    <n v="27062"/>
    <m/>
    <m/>
    <s v="I"/>
  </r>
  <r>
    <m/>
    <x v="69"/>
    <s v="REC"/>
    <n v="1228"/>
    <x v="1227"/>
    <x v="4"/>
    <x v="132"/>
    <n v="5.6"/>
    <n v="2.5100000000000001E-2"/>
    <n v="2.5100000000000001E-2"/>
    <n v="27064"/>
    <m/>
    <m/>
    <s v="K"/>
  </r>
  <r>
    <m/>
    <x v="69"/>
    <s v="REC"/>
    <n v="1228"/>
    <x v="1227"/>
    <x v="4"/>
    <x v="132"/>
    <n v="5.6"/>
    <n v="2.8500000000000001E-2"/>
    <n v="2.8500000000000001E-2"/>
    <n v="27064"/>
    <m/>
    <m/>
    <s v="L"/>
  </r>
  <r>
    <m/>
    <x v="69"/>
    <s v="REC"/>
    <n v="1228"/>
    <x v="1227"/>
    <x v="4"/>
    <x v="132"/>
    <n v="5.6"/>
    <n v="2.3800000000000002E-2"/>
    <n v="2.3800000000000002E-2"/>
    <n v="27064"/>
    <m/>
    <m/>
    <s v="J"/>
  </r>
  <r>
    <m/>
    <x v="138"/>
    <s v="LEVANTE"/>
    <n v="1229"/>
    <x v="1228"/>
    <x v="4"/>
    <x v="132"/>
    <n v="5.6"/>
    <n v="2.8199999999999999E-2"/>
    <n v="2.8199999999999999E-2"/>
    <n v="27064"/>
    <m/>
    <m/>
    <s v="L"/>
  </r>
  <r>
    <m/>
    <x v="138"/>
    <s v="LEVANTE"/>
    <n v="1229"/>
    <x v="1228"/>
    <x v="4"/>
    <x v="132"/>
    <n v="5.6"/>
    <n v="1.9900000000000001E-2"/>
    <n v="1.9900000000000001E-2"/>
    <n v="27064"/>
    <m/>
    <m/>
    <s v="H"/>
  </r>
  <r>
    <m/>
    <x v="138"/>
    <s v="LEVANTE"/>
    <n v="1229"/>
    <x v="1228"/>
    <x v="4"/>
    <x v="132"/>
    <n v="5.6"/>
    <n v="2.64E-2"/>
    <n v="2.64E-2"/>
    <n v="27064"/>
    <m/>
    <m/>
    <s v="K"/>
  </r>
  <r>
    <m/>
    <x v="138"/>
    <s v="LEVANTE"/>
    <n v="1229"/>
    <x v="1228"/>
    <x v="4"/>
    <x v="132"/>
    <n v="5.6"/>
    <n v="2.0400000000000001E-2"/>
    <n v="2.0400000000000001E-2"/>
    <n v="27064"/>
    <m/>
    <m/>
    <s v="H"/>
  </r>
  <r>
    <m/>
    <x v="138"/>
    <s v="LEVANTE"/>
    <n v="1229"/>
    <x v="1228"/>
    <x v="4"/>
    <x v="132"/>
    <n v="5.6"/>
    <n v="1.9599999999999999E-2"/>
    <n v="1.9599999999999999E-2"/>
    <n v="27064"/>
    <m/>
    <m/>
    <s v="H"/>
  </r>
  <r>
    <m/>
    <x v="117"/>
    <s v="REC"/>
    <n v="1230"/>
    <x v="1229"/>
    <x v="4"/>
    <x v="132"/>
    <n v="5.6"/>
    <n v="9.2999999999999992E-3"/>
    <n v="9.2999999999999992E-3"/>
    <n v="27065"/>
    <m/>
    <m/>
    <s v="B"/>
  </r>
  <r>
    <m/>
    <x v="117"/>
    <s v="REC"/>
    <n v="1230"/>
    <x v="1229"/>
    <x v="4"/>
    <x v="132"/>
    <n v="5.6"/>
    <n v="1.04E-2"/>
    <n v="1.04E-2"/>
    <n v="27065"/>
    <m/>
    <m/>
    <s v="B"/>
  </r>
  <r>
    <m/>
    <x v="117"/>
    <s v="REC"/>
    <n v="1230"/>
    <x v="1229"/>
    <x v="4"/>
    <x v="132"/>
    <n v="5.6"/>
    <n v="1.14E-2"/>
    <n v="1.14E-2"/>
    <n v="27065"/>
    <m/>
    <m/>
    <s v="C"/>
  </r>
  <r>
    <m/>
    <x v="117"/>
    <s v="REC"/>
    <n v="1230"/>
    <x v="1229"/>
    <x v="4"/>
    <x v="132"/>
    <n v="5.6"/>
    <n v="1.11E-2"/>
    <n v="1.11E-2"/>
    <n v="27065"/>
    <m/>
    <m/>
    <s v="C"/>
  </r>
  <r>
    <m/>
    <x v="115"/>
    <s v="CH"/>
    <n v="1231"/>
    <x v="1230"/>
    <x v="5"/>
    <x v="132"/>
    <n v="5.6"/>
    <n v="1.0999999999999999E-2"/>
    <n v="1.0999999999999999E-2"/>
    <n v="27066"/>
    <n v="1.0999999999999999E-2"/>
    <m/>
    <s v="C"/>
  </r>
  <r>
    <m/>
    <x v="115"/>
    <s v="CH"/>
    <n v="1231"/>
    <x v="1230"/>
    <x v="5"/>
    <x v="132"/>
    <n v="5.6"/>
    <n v="8.8000000000000005E-3"/>
    <n v="8.8000000000000005E-3"/>
    <n v="27066"/>
    <n v="8.8000000000000005E-3"/>
    <m/>
    <s v="A"/>
  </r>
  <r>
    <m/>
    <x v="115"/>
    <s v="CH"/>
    <n v="1231"/>
    <x v="1230"/>
    <x v="5"/>
    <x v="132"/>
    <n v="5.6"/>
    <n v="3.6999999999999998E-2"/>
    <n v="3.6999999999999998E-2"/>
    <n v="27066"/>
    <n v="0.03"/>
    <m/>
    <s v="L"/>
  </r>
  <r>
    <m/>
    <x v="115"/>
    <s v="CH"/>
    <n v="1231"/>
    <x v="1230"/>
    <x v="5"/>
    <x v="132"/>
    <n v="5.6"/>
    <n v="3.6400000000000002E-2"/>
    <n v="3.6400000000000002E-2"/>
    <n v="27066"/>
    <n v="0.03"/>
    <m/>
    <s v="L"/>
  </r>
  <r>
    <m/>
    <x v="115"/>
    <s v="CH"/>
    <n v="1231"/>
    <x v="1230"/>
    <x v="5"/>
    <x v="132"/>
    <n v="5.6"/>
    <n v="1.6E-2"/>
    <n v="1.6E-2"/>
    <n v="27066"/>
    <n v="1.6E-2"/>
    <m/>
    <s v="F"/>
  </r>
  <r>
    <m/>
    <x v="115"/>
    <s v="CH"/>
    <n v="1231"/>
    <x v="1230"/>
    <x v="5"/>
    <x v="132"/>
    <n v="5.6"/>
    <n v="1.03E-2"/>
    <n v="1.03E-2"/>
    <n v="27066"/>
    <n v="1.03E-2"/>
    <m/>
    <s v="B"/>
  </r>
  <r>
    <m/>
    <x v="133"/>
    <s v="REC"/>
    <n v="1232"/>
    <x v="1231"/>
    <x v="5"/>
    <x v="132"/>
    <n v="5.6"/>
    <n v="5.4000000000000003E-3"/>
    <n v="5.4000000000000003E-3"/>
    <n v="27067"/>
    <m/>
    <m/>
    <s v="Descarte"/>
  </r>
  <r>
    <m/>
    <x v="133"/>
    <s v="REC"/>
    <n v="1232"/>
    <x v="1231"/>
    <x v="5"/>
    <x v="132"/>
    <n v="5.6"/>
    <n v="7.9000000000000008E-3"/>
    <n v="7.9000000000000008E-3"/>
    <n v="27067"/>
    <m/>
    <m/>
    <s v="A"/>
  </r>
  <r>
    <m/>
    <x v="133"/>
    <s v="REC"/>
    <n v="1232"/>
    <x v="1231"/>
    <x v="5"/>
    <x v="132"/>
    <n v="5.6"/>
    <n v="8.3000000000000001E-3"/>
    <n v="8.3000000000000001E-3"/>
    <n v="27067"/>
    <m/>
    <m/>
    <s v="A"/>
  </r>
  <r>
    <m/>
    <x v="133"/>
    <s v="REC"/>
    <n v="1232"/>
    <x v="1231"/>
    <x v="5"/>
    <x v="132"/>
    <n v="5.6"/>
    <n v="1.01E-2"/>
    <n v="1.01E-2"/>
    <n v="27067"/>
    <m/>
    <m/>
    <s v="B"/>
  </r>
  <r>
    <m/>
    <x v="133"/>
    <s v="REC"/>
    <n v="1232"/>
    <x v="1231"/>
    <x v="5"/>
    <x v="132"/>
    <n v="5.6"/>
    <n v="5.4000000000000003E-3"/>
    <n v="5.4000000000000003E-3"/>
    <n v="27067"/>
    <m/>
    <m/>
    <s v="Descarte"/>
  </r>
  <r>
    <m/>
    <x v="133"/>
    <s v="REC"/>
    <n v="1232"/>
    <x v="1231"/>
    <x v="5"/>
    <x v="132"/>
    <n v="5.6"/>
    <n v="6.1000000000000004E-3"/>
    <n v="6.1000000000000004E-3"/>
    <n v="27067"/>
    <m/>
    <m/>
    <s v="Reserva"/>
  </r>
  <r>
    <m/>
    <x v="133"/>
    <s v="REC"/>
    <n v="1233"/>
    <x v="1232"/>
    <x v="5"/>
    <x v="132"/>
    <n v="5.6"/>
    <n v="1.18E-2"/>
    <n v="1.18E-2"/>
    <n v="27067"/>
    <m/>
    <m/>
    <s v="C"/>
  </r>
  <r>
    <m/>
    <x v="133"/>
    <s v="REC"/>
    <n v="1233"/>
    <x v="1232"/>
    <x v="5"/>
    <x v="132"/>
    <n v="5.6"/>
    <n v="4.5999999999999999E-3"/>
    <n v="4.5999999999999999E-3"/>
    <n v="27067"/>
    <m/>
    <m/>
    <s v="Descarte"/>
  </r>
  <r>
    <m/>
    <x v="133"/>
    <s v="REC"/>
    <n v="1233"/>
    <x v="1232"/>
    <x v="5"/>
    <x v="132"/>
    <n v="5.6"/>
    <n v="8.6999999999999994E-3"/>
    <n v="8.6999999999999994E-3"/>
    <n v="27067"/>
    <m/>
    <m/>
    <s v="A"/>
  </r>
  <r>
    <m/>
    <x v="117"/>
    <s v="REC"/>
    <n v="1234"/>
    <x v="1233"/>
    <x v="5"/>
    <x v="132"/>
    <n v="5.6"/>
    <n v="6.4000000000000003E-3"/>
    <n v="6.4000000000000003E-3"/>
    <n v="27068"/>
    <m/>
    <m/>
    <s v="Reserva"/>
  </r>
  <r>
    <m/>
    <x v="117"/>
    <s v="REC"/>
    <n v="1234"/>
    <x v="1233"/>
    <x v="5"/>
    <x v="132"/>
    <n v="5.6"/>
    <n v="7.7999999999999996E-3"/>
    <n v="7.7999999999999996E-3"/>
    <n v="27068"/>
    <m/>
    <m/>
    <s v="A"/>
  </r>
  <r>
    <m/>
    <x v="117"/>
    <s v="REC"/>
    <n v="1235"/>
    <x v="1234"/>
    <x v="5"/>
    <x v="132"/>
    <n v="5.6"/>
    <n v="1.2699999999999999E-2"/>
    <n v="1.2699999999999999E-2"/>
    <n v="27068"/>
    <m/>
    <m/>
    <s v="D"/>
  </r>
  <r>
    <m/>
    <x v="117"/>
    <s v="REC"/>
    <n v="1236"/>
    <x v="1235"/>
    <x v="2"/>
    <x v="133"/>
    <n v="5.6"/>
    <n v="7.4999999999999997E-3"/>
    <n v="7.4999999999999997E-3"/>
    <n v="27069"/>
    <m/>
    <m/>
    <s v="A"/>
  </r>
  <r>
    <m/>
    <x v="117"/>
    <s v="REC"/>
    <n v="1236"/>
    <x v="1235"/>
    <x v="2"/>
    <x v="133"/>
    <n v="5.6"/>
    <n v="7.7000000000000002E-3"/>
    <n v="7.7000000000000002E-3"/>
    <n v="27069"/>
    <m/>
    <m/>
    <s v="A"/>
  </r>
  <r>
    <m/>
    <x v="117"/>
    <s v="REC"/>
    <n v="1236"/>
    <x v="1235"/>
    <x v="2"/>
    <x v="133"/>
    <n v="5.6"/>
    <n v="8.3000000000000001E-3"/>
    <n v="8.3000000000000001E-3"/>
    <n v="27069"/>
    <m/>
    <m/>
    <s v="A"/>
  </r>
  <r>
    <m/>
    <x v="69"/>
    <s v="REC"/>
    <n v="1237"/>
    <x v="1236"/>
    <x v="2"/>
    <x v="133"/>
    <n v="5.6"/>
    <n v="2.92E-2"/>
    <n v="2.92E-2"/>
    <n v="27069"/>
    <m/>
    <m/>
    <s v="L"/>
  </r>
  <r>
    <m/>
    <x v="69"/>
    <s v="REC"/>
    <n v="1237"/>
    <x v="1236"/>
    <x v="2"/>
    <x v="133"/>
    <n v="5.6"/>
    <n v="1.15E-2"/>
    <n v="1.15E-2"/>
    <n v="27069"/>
    <m/>
    <m/>
    <s v="C"/>
  </r>
  <r>
    <m/>
    <x v="138"/>
    <s v="LEVANTE"/>
    <n v="1238"/>
    <x v="1237"/>
    <x v="2"/>
    <x v="133"/>
    <n v="5.6"/>
    <n v="1.8599999999999998E-2"/>
    <n v="1.8599999999999998E-2"/>
    <n v="27070"/>
    <m/>
    <m/>
    <s v="G"/>
  </r>
  <r>
    <m/>
    <x v="138"/>
    <s v="LEVANTE"/>
    <n v="1238"/>
    <x v="1237"/>
    <x v="2"/>
    <x v="133"/>
    <n v="5.6"/>
    <n v="1.7399999999999999E-2"/>
    <n v="1.7399999999999999E-2"/>
    <n v="27070"/>
    <m/>
    <m/>
    <s v="F"/>
  </r>
  <r>
    <m/>
    <x v="138"/>
    <s v="LEVANTE"/>
    <n v="1238"/>
    <x v="1237"/>
    <x v="2"/>
    <x v="133"/>
    <n v="5.6"/>
    <n v="1.6500000000000001E-2"/>
    <n v="1.6500000000000001E-2"/>
    <n v="27070"/>
    <m/>
    <m/>
    <s v="F"/>
  </r>
  <r>
    <m/>
    <x v="138"/>
    <s v="LEVANTE"/>
    <n v="1238"/>
    <x v="1237"/>
    <x v="2"/>
    <x v="133"/>
    <n v="5.6"/>
    <n v="1.5299999999999999E-2"/>
    <n v="1.5299999999999999E-2"/>
    <n v="27070"/>
    <m/>
    <m/>
    <s v="F"/>
  </r>
  <r>
    <m/>
    <x v="138"/>
    <s v="LEVANTE"/>
    <n v="1238"/>
    <x v="1237"/>
    <x v="2"/>
    <x v="133"/>
    <n v="5.6"/>
    <n v="1.3299999999999999E-2"/>
    <n v="1.3299999999999999E-2"/>
    <n v="27070"/>
    <m/>
    <m/>
    <s v="D"/>
  </r>
  <r>
    <m/>
    <x v="138"/>
    <s v="LEVANTE"/>
    <n v="1238"/>
    <x v="1237"/>
    <x v="2"/>
    <x v="133"/>
    <n v="5.6"/>
    <n v="1.83E-2"/>
    <n v="1.83E-2"/>
    <n v="27070"/>
    <m/>
    <m/>
    <s v="G"/>
  </r>
  <r>
    <m/>
    <x v="138"/>
    <s v="LEVANTE"/>
    <n v="1238"/>
    <x v="1237"/>
    <x v="2"/>
    <x v="133"/>
    <n v="5.6"/>
    <n v="1.8700000000000001E-2"/>
    <n v="1.8700000000000001E-2"/>
    <n v="27070"/>
    <m/>
    <m/>
    <s v="G"/>
  </r>
  <r>
    <m/>
    <x v="138"/>
    <s v="LEVANTE"/>
    <n v="1238"/>
    <x v="1237"/>
    <x v="2"/>
    <x v="133"/>
    <n v="5.6"/>
    <n v="1.8599999999999998E-2"/>
    <n v="1.8599999999999998E-2"/>
    <n v="27070"/>
    <m/>
    <m/>
    <s v="G"/>
  </r>
  <r>
    <m/>
    <x v="138"/>
    <s v="LEVANTE"/>
    <n v="1238"/>
    <x v="1237"/>
    <x v="2"/>
    <x v="133"/>
    <n v="5.6"/>
    <n v="1.6199999999999999E-2"/>
    <n v="1.6199999999999999E-2"/>
    <n v="27070"/>
    <m/>
    <m/>
    <s v="F"/>
  </r>
  <r>
    <m/>
    <x v="138"/>
    <s v="LEVANTE"/>
    <n v="1239"/>
    <x v="1238"/>
    <x v="3"/>
    <x v="133"/>
    <n v="5.6"/>
    <n v="2.3300000000000001E-2"/>
    <n v="2.3300000000000001E-2"/>
    <n v="27071"/>
    <m/>
    <m/>
    <s v="J"/>
  </r>
  <r>
    <m/>
    <x v="138"/>
    <s v="LEVANTE"/>
    <n v="1239"/>
    <x v="1238"/>
    <x v="3"/>
    <x v="133"/>
    <n v="5.6"/>
    <n v="2.3599999999999999E-2"/>
    <n v="2.3599999999999999E-2"/>
    <n v="27071"/>
    <m/>
    <m/>
    <s v="J"/>
  </r>
  <r>
    <m/>
    <x v="138"/>
    <s v="LEVANTE"/>
    <n v="1239"/>
    <x v="1238"/>
    <x v="3"/>
    <x v="133"/>
    <n v="5.6"/>
    <n v="1.9800000000000002E-2"/>
    <n v="1.9800000000000002E-2"/>
    <n v="27071"/>
    <m/>
    <m/>
    <s v="H"/>
  </r>
  <r>
    <m/>
    <x v="138"/>
    <s v="LEVANTE"/>
    <n v="1239"/>
    <x v="1238"/>
    <x v="3"/>
    <x v="133"/>
    <n v="5.6"/>
    <n v="1.21E-2"/>
    <n v="1.21E-2"/>
    <n v="27071"/>
    <m/>
    <m/>
    <s v="D"/>
  </r>
  <r>
    <m/>
    <x v="138"/>
    <s v="LEVANTE"/>
    <n v="1239"/>
    <x v="1238"/>
    <x v="3"/>
    <x v="133"/>
    <n v="5.6"/>
    <n v="1.8499999999999999E-2"/>
    <n v="1.8499999999999999E-2"/>
    <n v="27071"/>
    <m/>
    <m/>
    <s v="G"/>
  </r>
  <r>
    <m/>
    <x v="138"/>
    <s v="LEVANTE"/>
    <n v="1239"/>
    <x v="1238"/>
    <x v="3"/>
    <x v="133"/>
    <n v="5.6"/>
    <n v="1.8499999999999999E-2"/>
    <n v="1.8499999999999999E-2"/>
    <n v="27071"/>
    <m/>
    <m/>
    <s v="G"/>
  </r>
  <r>
    <m/>
    <x v="138"/>
    <s v="LEVANTE"/>
    <n v="1239"/>
    <x v="1238"/>
    <x v="3"/>
    <x v="133"/>
    <n v="5.6"/>
    <n v="1.95E-2"/>
    <n v="1.95E-2"/>
    <n v="27071"/>
    <m/>
    <m/>
    <s v="H"/>
  </r>
  <r>
    <m/>
    <x v="138"/>
    <s v="LEVANTE"/>
    <n v="1239"/>
    <x v="1238"/>
    <x v="3"/>
    <x v="133"/>
    <n v="5.6"/>
    <n v="1.7500000000000002E-2"/>
    <n v="1.7500000000000002E-2"/>
    <n v="27071"/>
    <m/>
    <m/>
    <s v="G"/>
  </r>
  <r>
    <m/>
    <x v="138"/>
    <s v="LEVANTE"/>
    <n v="1239"/>
    <x v="1238"/>
    <x v="3"/>
    <x v="133"/>
    <n v="5.6"/>
    <n v="1.4200000000000001E-2"/>
    <n v="1.4200000000000001E-2"/>
    <n v="27071"/>
    <m/>
    <m/>
    <s v="E"/>
  </r>
  <r>
    <m/>
    <x v="138"/>
    <s v="LEVANTE"/>
    <n v="1239"/>
    <x v="1238"/>
    <x v="3"/>
    <x v="133"/>
    <n v="5.6"/>
    <n v="6.0000000000000001E-3"/>
    <n v="6.0000000000000001E-3"/>
    <n v="27071"/>
    <m/>
    <m/>
    <s v="Reserva"/>
  </r>
  <r>
    <m/>
    <x v="138"/>
    <s v="LEVANTE"/>
    <n v="1239"/>
    <x v="1238"/>
    <x v="3"/>
    <x v="133"/>
    <n v="5.6"/>
    <n v="1.0699999999999999E-2"/>
    <n v="1.0699999999999999E-2"/>
    <n v="27071"/>
    <m/>
    <m/>
    <s v="C"/>
  </r>
  <r>
    <m/>
    <x v="117"/>
    <s v="REC"/>
    <n v="1240"/>
    <x v="1239"/>
    <x v="3"/>
    <x v="133"/>
    <n v="5.6"/>
    <n v="9.7000000000000003E-3"/>
    <n v="9.7000000000000003E-3"/>
    <n v="27072"/>
    <m/>
    <m/>
    <s v="B"/>
  </r>
  <r>
    <m/>
    <x v="117"/>
    <s v="REC"/>
    <n v="1240"/>
    <x v="1239"/>
    <x v="3"/>
    <x v="133"/>
    <n v="5.6"/>
    <n v="9.4999999999999998E-3"/>
    <n v="9.4999999999999998E-3"/>
    <n v="27072"/>
    <m/>
    <m/>
    <s v="B"/>
  </r>
  <r>
    <m/>
    <x v="115"/>
    <s v="CH"/>
    <n v="1241"/>
    <x v="1240"/>
    <x v="4"/>
    <x v="133"/>
    <n v="5.6"/>
    <n v="1.95E-2"/>
    <n v="1.95E-2"/>
    <n v="27079"/>
    <m/>
    <n v="1.4999999999999999E-2"/>
    <s v="H"/>
  </r>
  <r>
    <m/>
    <x v="115"/>
    <s v="CH"/>
    <n v="1241"/>
    <x v="1240"/>
    <x v="4"/>
    <x v="133"/>
    <n v="5.6"/>
    <n v="9.9000000000000008E-3"/>
    <n v="9.9000000000000008E-3"/>
    <n v="27079"/>
    <m/>
    <n v="1.4999999999999999E-2"/>
    <s v="B"/>
  </r>
  <r>
    <m/>
    <x v="115"/>
    <s v="CH"/>
    <n v="1241"/>
    <x v="1240"/>
    <x v="4"/>
    <x v="133"/>
    <n v="5.6"/>
    <n v="7.0000000000000001E-3"/>
    <n v="7.0000000000000001E-3"/>
    <n v="27079"/>
    <m/>
    <n v="1.4999999999999999E-2"/>
    <s v="Reserva"/>
  </r>
  <r>
    <m/>
    <x v="115"/>
    <s v="CH"/>
    <n v="1241"/>
    <x v="1240"/>
    <x v="4"/>
    <x v="133"/>
    <n v="5.6"/>
    <n v="7.7999999999999996E-3"/>
    <n v="7.7999999999999996E-3"/>
    <n v="27079"/>
    <m/>
    <n v="1.4999999999999999E-2"/>
    <s v="A"/>
  </r>
  <r>
    <m/>
    <x v="115"/>
    <s v="CH"/>
    <n v="1241"/>
    <x v="1240"/>
    <x v="4"/>
    <x v="133"/>
    <n v="5.6"/>
    <n v="2.53E-2"/>
    <n v="2.53E-2"/>
    <n v="27079"/>
    <m/>
    <n v="1.4999999999999999E-2"/>
    <s v="K"/>
  </r>
  <r>
    <m/>
    <x v="115"/>
    <s v="CH"/>
    <n v="1241"/>
    <x v="1240"/>
    <x v="4"/>
    <x v="133"/>
    <n v="5.6"/>
    <n v="2.9899999999999999E-2"/>
    <n v="2.9899999999999999E-2"/>
    <n v="27079"/>
    <m/>
    <n v="1.4999999999999999E-2"/>
    <s v="L"/>
  </r>
  <r>
    <m/>
    <x v="115"/>
    <s v="CH"/>
    <n v="1241"/>
    <x v="1240"/>
    <x v="4"/>
    <x v="133"/>
    <n v="5.6"/>
    <n v="0.01"/>
    <n v="0.01"/>
    <n v="27079"/>
    <m/>
    <n v="1.4999999999999999E-2"/>
    <s v="B"/>
  </r>
  <r>
    <m/>
    <x v="115"/>
    <s v="CH"/>
    <n v="1241"/>
    <x v="1240"/>
    <x v="4"/>
    <x v="133"/>
    <n v="5.6"/>
    <n v="1.5100000000000001E-2"/>
    <n v="1.5100000000000001E-2"/>
    <n v="27079"/>
    <m/>
    <n v="1.4999999999999999E-2"/>
    <s v="F"/>
  </r>
  <r>
    <m/>
    <x v="69"/>
    <s v="REC"/>
    <n v="1242"/>
    <x v="1241"/>
    <x v="4"/>
    <x v="133"/>
    <n v="5.6"/>
    <n v="2.1000000000000001E-2"/>
    <n v="2.1000000000000001E-2"/>
    <n v="27080"/>
    <m/>
    <n v="1.4999999999999999E-2"/>
    <s v="I"/>
  </r>
  <r>
    <m/>
    <x v="69"/>
    <s v="REC"/>
    <n v="1242"/>
    <x v="1241"/>
    <x v="4"/>
    <x v="133"/>
    <n v="5.6"/>
    <n v="1.23E-2"/>
    <n v="1.23E-2"/>
    <n v="27080"/>
    <m/>
    <n v="1.4999999999999999E-2"/>
    <s v="D"/>
  </r>
  <r>
    <m/>
    <x v="69"/>
    <s v="REC"/>
    <n v="1242"/>
    <x v="1241"/>
    <x v="4"/>
    <x v="133"/>
    <n v="5.6"/>
    <n v="2.3400000000000001E-2"/>
    <n v="2.3400000000000001E-2"/>
    <n v="27080"/>
    <m/>
    <n v="1.4999999999999999E-2"/>
    <s v="J"/>
  </r>
  <r>
    <m/>
    <x v="69"/>
    <s v="REC"/>
    <n v="1242"/>
    <x v="1241"/>
    <x v="4"/>
    <x v="133"/>
    <n v="5.6"/>
    <n v="2.4199999999999999E-2"/>
    <n v="2.4199999999999999E-2"/>
    <n v="27080"/>
    <m/>
    <n v="1.4999999999999999E-2"/>
    <s v="J"/>
  </r>
  <r>
    <m/>
    <x v="117"/>
    <s v="REC"/>
    <n v="1243"/>
    <x v="1242"/>
    <x v="4"/>
    <x v="133"/>
    <n v="5.6"/>
    <n v="2.2599999999999999E-2"/>
    <n v="2.2599999999999999E-2"/>
    <n v="27080"/>
    <m/>
    <n v="0.01"/>
    <s v="J"/>
  </r>
  <r>
    <m/>
    <x v="69"/>
    <s v="REC"/>
    <n v="1244"/>
    <x v="1243"/>
    <x v="5"/>
    <x v="133"/>
    <n v="5.6"/>
    <n v="3.3700000000000001E-2"/>
    <n v="3.3700000000000001E-2"/>
    <n v="27081"/>
    <n v="0.03"/>
    <n v="1.4999999999999999E-2"/>
    <s v="L"/>
  </r>
  <r>
    <m/>
    <x v="117"/>
    <s v="REC"/>
    <n v="1245"/>
    <x v="1244"/>
    <x v="5"/>
    <x v="133"/>
    <n v="5.6"/>
    <n v="8.8000000000000005E-3"/>
    <n v="8.8000000000000005E-3"/>
    <n v="27081"/>
    <m/>
    <m/>
    <s v="A"/>
  </r>
  <r>
    <m/>
    <x v="117"/>
    <s v="REC"/>
    <n v="1245"/>
    <x v="1244"/>
    <x v="5"/>
    <x v="133"/>
    <n v="5.6"/>
    <n v="1.3899999999999999E-2"/>
    <n v="1.3899999999999999E-2"/>
    <n v="27081"/>
    <m/>
    <m/>
    <s v="E"/>
  </r>
  <r>
    <m/>
    <x v="117"/>
    <s v="REC"/>
    <n v="1245"/>
    <x v="1244"/>
    <x v="5"/>
    <x v="133"/>
    <n v="5.6"/>
    <n v="1.4E-2"/>
    <n v="1.4E-2"/>
    <n v="27081"/>
    <m/>
    <m/>
    <s v="E"/>
  </r>
  <r>
    <m/>
    <x v="117"/>
    <s v="REC"/>
    <n v="1245"/>
    <x v="1244"/>
    <x v="5"/>
    <x v="133"/>
    <n v="5.6"/>
    <n v="1.5299999999999999E-2"/>
    <n v="1.5299999999999999E-2"/>
    <n v="27081"/>
    <m/>
    <m/>
    <s v="F"/>
  </r>
  <r>
    <m/>
    <x v="117"/>
    <s v="REC"/>
    <n v="1245"/>
    <x v="1244"/>
    <x v="5"/>
    <x v="133"/>
    <n v="5.6"/>
    <n v="2.63E-2"/>
    <n v="2.63E-2"/>
    <n v="27081"/>
    <m/>
    <m/>
    <s v="K"/>
  </r>
  <r>
    <m/>
    <x v="133"/>
    <s v="REC"/>
    <n v="1246"/>
    <x v="1245"/>
    <x v="5"/>
    <x v="133"/>
    <n v="5.6"/>
    <n v="1.04E-2"/>
    <n v="1.04E-2"/>
    <n v="27081"/>
    <m/>
    <m/>
    <s v="B"/>
  </r>
  <r>
    <m/>
    <x v="133"/>
    <s v="REC"/>
    <n v="1246"/>
    <x v="1245"/>
    <x v="5"/>
    <x v="133"/>
    <n v="5.6"/>
    <n v="1.34E-2"/>
    <n v="1.34E-2"/>
    <n v="27081"/>
    <m/>
    <m/>
    <s v="D"/>
  </r>
  <r>
    <m/>
    <x v="133"/>
    <s v="REC"/>
    <n v="1246"/>
    <x v="1245"/>
    <x v="5"/>
    <x v="133"/>
    <n v="5.6"/>
    <n v="8.9999999999999993E-3"/>
    <n v="8.9999999999999993E-3"/>
    <n v="27081"/>
    <m/>
    <m/>
    <s v="B"/>
  </r>
  <r>
    <m/>
    <x v="133"/>
    <s v="REC"/>
    <n v="1246"/>
    <x v="1245"/>
    <x v="5"/>
    <x v="133"/>
    <n v="5.6"/>
    <n v="1.8200000000000001E-2"/>
    <n v="1.8200000000000001E-2"/>
    <n v="27081"/>
    <m/>
    <m/>
    <s v="G"/>
  </r>
  <r>
    <m/>
    <x v="117"/>
    <s v="REC"/>
    <n v="1247"/>
    <x v="1246"/>
    <x v="2"/>
    <x v="134"/>
    <n v="5.6"/>
    <n v="1.2500000000000001E-2"/>
    <n v="1.2500000000000001E-2"/>
    <n v="27076"/>
    <m/>
    <m/>
    <s v="D"/>
  </r>
  <r>
    <m/>
    <x v="117"/>
    <s v="REC"/>
    <n v="1247"/>
    <x v="1246"/>
    <x v="2"/>
    <x v="134"/>
    <n v="5.6"/>
    <n v="1.0200000000000001E-2"/>
    <n v="1.0200000000000001E-2"/>
    <n v="27076"/>
    <m/>
    <m/>
    <s v="B"/>
  </r>
  <r>
    <m/>
    <x v="117"/>
    <s v="REC"/>
    <n v="1247"/>
    <x v="1246"/>
    <x v="2"/>
    <x v="134"/>
    <n v="5.6"/>
    <n v="7.9000000000000008E-3"/>
    <n v="7.9000000000000008E-3"/>
    <n v="27076"/>
    <m/>
    <m/>
    <s v="A"/>
  </r>
  <r>
    <m/>
    <x v="117"/>
    <s v="REC"/>
    <n v="1247"/>
    <x v="1246"/>
    <x v="2"/>
    <x v="134"/>
    <n v="5.6"/>
    <n v="1.2800000000000001E-2"/>
    <n v="1.2800000000000001E-2"/>
    <n v="27076"/>
    <m/>
    <m/>
    <s v="D"/>
  </r>
  <r>
    <m/>
    <x v="117"/>
    <s v="REC"/>
    <n v="1247"/>
    <x v="1246"/>
    <x v="2"/>
    <x v="134"/>
    <n v="5.6"/>
    <n v="1.0699999999999999E-2"/>
    <n v="1.0699999999999999E-2"/>
    <n v="27076"/>
    <m/>
    <m/>
    <s v="C"/>
  </r>
  <r>
    <m/>
    <x v="117"/>
    <s v="REC"/>
    <n v="1247"/>
    <x v="1246"/>
    <x v="2"/>
    <x v="134"/>
    <n v="5.6"/>
    <n v="1.52E-2"/>
    <n v="1.52E-2"/>
    <n v="27076"/>
    <m/>
    <m/>
    <s v="F"/>
  </r>
  <r>
    <m/>
    <x v="117"/>
    <s v="REC"/>
    <n v="1247"/>
    <x v="1246"/>
    <x v="2"/>
    <x v="134"/>
    <n v="5.6"/>
    <n v="1.15E-2"/>
    <n v="1.15E-2"/>
    <n v="27076"/>
    <m/>
    <m/>
    <s v="C"/>
  </r>
  <r>
    <m/>
    <x v="117"/>
    <s v="REC"/>
    <n v="1247"/>
    <x v="1246"/>
    <x v="2"/>
    <x v="134"/>
    <n v="5.6"/>
    <n v="8.2000000000000007E-3"/>
    <n v="8.2000000000000007E-3"/>
    <n v="27076"/>
    <m/>
    <m/>
    <s v="A"/>
  </r>
  <r>
    <m/>
    <x v="124"/>
    <s v="FRENTE"/>
    <n v="1248"/>
    <x v="1247"/>
    <x v="2"/>
    <x v="134"/>
    <n v="5.6"/>
    <n v="8.6E-3"/>
    <n v="8.6E-3"/>
    <n v="27077"/>
    <m/>
    <m/>
    <s v="A"/>
  </r>
  <r>
    <m/>
    <x v="124"/>
    <s v="FRENTE"/>
    <n v="1248"/>
    <x v="1247"/>
    <x v="2"/>
    <x v="134"/>
    <n v="5.6"/>
    <n v="9.1999999999999998E-3"/>
    <n v="9.1999999999999998E-3"/>
    <n v="27077"/>
    <m/>
    <m/>
    <s v="B"/>
  </r>
  <r>
    <m/>
    <x v="124"/>
    <s v="FRENTE"/>
    <n v="1248"/>
    <x v="1247"/>
    <x v="2"/>
    <x v="134"/>
    <n v="5.6"/>
    <n v="1.0999999999999999E-2"/>
    <n v="1.0999999999999999E-2"/>
    <n v="27077"/>
    <m/>
    <m/>
    <s v="C"/>
  </r>
  <r>
    <m/>
    <x v="124"/>
    <s v="FRENTE"/>
    <n v="1248"/>
    <x v="1247"/>
    <x v="2"/>
    <x v="134"/>
    <n v="5.6"/>
    <n v="1.5900000000000001E-2"/>
    <n v="1.5900000000000001E-2"/>
    <n v="27077"/>
    <m/>
    <m/>
    <s v="F"/>
  </r>
  <r>
    <m/>
    <x v="124"/>
    <s v="FRENTE"/>
    <n v="1248"/>
    <x v="1247"/>
    <x v="2"/>
    <x v="134"/>
    <n v="5.6"/>
    <n v="1.8800000000000001E-2"/>
    <n v="1.8800000000000001E-2"/>
    <n v="27077"/>
    <m/>
    <m/>
    <s v="G"/>
  </r>
  <r>
    <m/>
    <x v="135"/>
    <s v="FRENTE"/>
    <n v="1249"/>
    <x v="1248"/>
    <x v="2"/>
    <x v="134"/>
    <n v="5.6"/>
    <n v="2.5000000000000001E-2"/>
    <n v="2.5000000000000001E-2"/>
    <n v="27078"/>
    <m/>
    <n v="1.2E-2"/>
    <s v="K"/>
  </r>
  <r>
    <m/>
    <x v="135"/>
    <s v="FRENTE"/>
    <n v="1249"/>
    <x v="1248"/>
    <x v="2"/>
    <x v="134"/>
    <n v="5.6"/>
    <n v="2.7300000000000001E-2"/>
    <n v="2.7300000000000001E-2"/>
    <n v="27078"/>
    <m/>
    <n v="1.2E-2"/>
    <s v="K"/>
  </r>
  <r>
    <m/>
    <x v="135"/>
    <s v="FRENTE"/>
    <n v="1249"/>
    <x v="1248"/>
    <x v="2"/>
    <x v="134"/>
    <n v="5.6"/>
    <n v="2.18E-2"/>
    <n v="2.18E-2"/>
    <n v="27078"/>
    <m/>
    <n v="1.2E-2"/>
    <s v="I"/>
  </r>
  <r>
    <m/>
    <x v="135"/>
    <s v="FRENTE"/>
    <n v="1249"/>
    <x v="1248"/>
    <x v="2"/>
    <x v="134"/>
    <n v="5.6"/>
    <n v="1.4999999999999999E-2"/>
    <n v="1.4999999999999999E-2"/>
    <n v="27078"/>
    <m/>
    <n v="1.2E-2"/>
    <s v="F"/>
  </r>
  <r>
    <m/>
    <x v="135"/>
    <s v="FRENTE"/>
    <n v="1249"/>
    <x v="1248"/>
    <x v="2"/>
    <x v="134"/>
    <n v="5.6"/>
    <n v="7.0000000000000001E-3"/>
    <n v="7.0000000000000001E-3"/>
    <n v="27078"/>
    <m/>
    <n v="1.2E-2"/>
    <s v="Reserva"/>
  </r>
  <r>
    <m/>
    <x v="135"/>
    <s v="FRENTE"/>
    <n v="1249"/>
    <x v="1248"/>
    <x v="2"/>
    <x v="134"/>
    <n v="5.6"/>
    <n v="6.3E-3"/>
    <n v="6.3E-3"/>
    <n v="27078"/>
    <m/>
    <n v="1.2E-2"/>
    <s v="Reserva"/>
  </r>
  <r>
    <m/>
    <x v="135"/>
    <s v="FRENTE"/>
    <n v="1249"/>
    <x v="1248"/>
    <x v="2"/>
    <x v="134"/>
    <n v="5.6"/>
    <n v="8.0999999999999996E-3"/>
    <n v="8.0999999999999996E-3"/>
    <n v="27078"/>
    <m/>
    <n v="1.2E-2"/>
    <s v="A"/>
  </r>
  <r>
    <m/>
    <x v="135"/>
    <s v="FRENTE"/>
    <n v="1249"/>
    <x v="1248"/>
    <x v="2"/>
    <x v="134"/>
    <n v="5.6"/>
    <n v="1.14E-2"/>
    <n v="1.14E-2"/>
    <n v="27078"/>
    <m/>
    <n v="1.2E-2"/>
    <s v="C"/>
  </r>
  <r>
    <m/>
    <x v="135"/>
    <s v="FRENTE"/>
    <n v="1249"/>
    <x v="1248"/>
    <x v="2"/>
    <x v="134"/>
    <n v="5.6"/>
    <n v="1.2999999999999999E-2"/>
    <n v="1.2999999999999999E-2"/>
    <n v="27078"/>
    <m/>
    <n v="1.2E-2"/>
    <s v="D"/>
  </r>
  <r>
    <m/>
    <x v="135"/>
    <s v="FRENTE"/>
    <n v="1249"/>
    <x v="1248"/>
    <x v="2"/>
    <x v="134"/>
    <n v="5.6"/>
    <n v="2.0400000000000001E-2"/>
    <n v="2.0400000000000001E-2"/>
    <n v="27078"/>
    <m/>
    <n v="1.2E-2"/>
    <s v="H"/>
  </r>
  <r>
    <m/>
    <x v="135"/>
    <s v="FRENTE"/>
    <n v="1250"/>
    <x v="1249"/>
    <x v="3"/>
    <x v="134"/>
    <n v="5.6"/>
    <n v="8.6999999999999994E-3"/>
    <n v="8.6999999999999994E-3"/>
    <n v="27087"/>
    <m/>
    <m/>
    <s v="A"/>
  </r>
  <r>
    <m/>
    <x v="135"/>
    <s v="FRENTE"/>
    <n v="1251"/>
    <x v="1250"/>
    <x v="4"/>
    <x v="135"/>
    <n v="5.6"/>
    <n v="9.2999999999999992E-3"/>
    <n v="9.2999999999999992E-3"/>
    <n v="27084"/>
    <m/>
    <m/>
    <s v="B"/>
  </r>
  <r>
    <m/>
    <x v="135"/>
    <s v="FRENTE"/>
    <n v="1251"/>
    <x v="1250"/>
    <x v="4"/>
    <x v="135"/>
    <n v="5.6"/>
    <n v="1.9199999999999998E-2"/>
    <n v="1.9199999999999998E-2"/>
    <n v="27084"/>
    <m/>
    <m/>
    <s v="H"/>
  </r>
  <r>
    <m/>
    <x v="117"/>
    <s v="REC"/>
    <n v="1252"/>
    <x v="1251"/>
    <x v="4"/>
    <x v="135"/>
    <n v="5.6"/>
    <n v="1.4200000000000001E-2"/>
    <n v="1.4200000000000001E-2"/>
    <n v="27084"/>
    <m/>
    <m/>
    <s v="E"/>
  </r>
  <r>
    <m/>
    <x v="117"/>
    <s v="REC"/>
    <n v="1253"/>
    <x v="1252"/>
    <x v="5"/>
    <x v="135"/>
    <n v="5.6"/>
    <n v="1.38E-2"/>
    <n v="1.38E-2"/>
    <n v="27085"/>
    <n v="1.38E-2"/>
    <m/>
    <s v="E"/>
  </r>
  <r>
    <m/>
    <x v="117"/>
    <s v="REC"/>
    <n v="1253"/>
    <x v="1252"/>
    <x v="5"/>
    <x v="135"/>
    <n v="5.6"/>
    <n v="1.8700000000000001E-2"/>
    <n v="1.8700000000000001E-2"/>
    <n v="27085"/>
    <n v="1.8700000000000001E-2"/>
    <m/>
    <s v="G"/>
  </r>
  <r>
    <m/>
    <x v="117"/>
    <s v="REC"/>
    <n v="1253"/>
    <x v="1252"/>
    <x v="5"/>
    <x v="135"/>
    <n v="5.6"/>
    <n v="3.9399999999999998E-2"/>
    <n v="3.6999999999999998E-2"/>
    <n v="27085"/>
    <n v="0.03"/>
    <m/>
    <s v="L"/>
  </r>
  <r>
    <m/>
    <x v="117"/>
    <s v="REC"/>
    <n v="1253"/>
    <x v="1252"/>
    <x v="5"/>
    <x v="135"/>
    <n v="5.6"/>
    <n v="1.6500000000000001E-2"/>
    <n v="1.6500000000000001E-2"/>
    <n v="27085"/>
    <n v="1.6500000000000001E-2"/>
    <m/>
    <s v="F"/>
  </r>
  <r>
    <m/>
    <x v="117"/>
    <s v="REC"/>
    <n v="1253"/>
    <x v="1252"/>
    <x v="5"/>
    <x v="135"/>
    <n v="5.6"/>
    <n v="1.5299999999999999E-2"/>
    <n v="1.5299999999999999E-2"/>
    <n v="27085"/>
    <n v="1.5299999999999999E-2"/>
    <m/>
    <s v="F"/>
  </r>
  <r>
    <m/>
    <x v="117"/>
    <s v="REC"/>
    <n v="1253"/>
    <x v="1252"/>
    <x v="5"/>
    <x v="135"/>
    <n v="5.6"/>
    <n v="8.6E-3"/>
    <n v="8.6E-3"/>
    <n v="27085"/>
    <n v="8.6E-3"/>
    <m/>
    <s v="A"/>
  </r>
  <r>
    <m/>
    <x v="133"/>
    <s v="REC"/>
    <n v="1254"/>
    <x v="1253"/>
    <x v="5"/>
    <x v="135"/>
    <n v="5.6"/>
    <n v="1.3100000000000001E-2"/>
    <n v="1.3100000000000001E-2"/>
    <n v="27086"/>
    <m/>
    <m/>
    <s v="D"/>
  </r>
  <r>
    <m/>
    <x v="133"/>
    <s v="REC"/>
    <n v="1254"/>
    <x v="1253"/>
    <x v="5"/>
    <x v="135"/>
    <n v="5.6"/>
    <n v="1.3100000000000001E-2"/>
    <n v="1.3100000000000001E-2"/>
    <n v="27086"/>
    <m/>
    <m/>
    <s v="D"/>
  </r>
  <r>
    <m/>
    <x v="133"/>
    <s v="REC"/>
    <n v="1254"/>
    <x v="1253"/>
    <x v="5"/>
    <x v="135"/>
    <n v="5.6"/>
    <n v="1.8200000000000001E-2"/>
    <n v="1.8200000000000001E-2"/>
    <n v="27086"/>
    <m/>
    <m/>
    <s v="G"/>
  </r>
  <r>
    <m/>
    <x v="133"/>
    <s v="REC"/>
    <n v="1254"/>
    <x v="1253"/>
    <x v="5"/>
    <x v="135"/>
    <n v="5.6"/>
    <n v="1.95E-2"/>
    <n v="1.95E-2"/>
    <n v="27086"/>
    <m/>
    <m/>
    <s v="H"/>
  </r>
  <r>
    <m/>
    <x v="133"/>
    <s v="REC"/>
    <n v="1254"/>
    <x v="1253"/>
    <x v="5"/>
    <x v="135"/>
    <n v="5.6"/>
    <n v="1.04E-2"/>
    <n v="1.04E-2"/>
    <n v="27086"/>
    <m/>
    <m/>
    <s v="B"/>
  </r>
  <r>
    <m/>
    <x v="135"/>
    <s v="FRENTE"/>
    <n v="1255"/>
    <x v="1254"/>
    <x v="2"/>
    <x v="136"/>
    <n v="5.6"/>
    <n v="1.9300000000000001E-2"/>
    <n v="1.9300000000000001E-2"/>
    <n v="27089"/>
    <m/>
    <m/>
    <s v="H"/>
  </r>
  <r>
    <m/>
    <x v="135"/>
    <s v="FRENTE"/>
    <n v="1255"/>
    <x v="1254"/>
    <x v="2"/>
    <x v="136"/>
    <n v="5.6"/>
    <n v="0.01"/>
    <n v="0.01"/>
    <n v="27089"/>
    <m/>
    <m/>
    <s v="B"/>
  </r>
  <r>
    <m/>
    <x v="135"/>
    <s v="FRENTE"/>
    <n v="1255"/>
    <x v="1254"/>
    <x v="2"/>
    <x v="136"/>
    <n v="5.6"/>
    <n v="1.4800000000000001E-2"/>
    <n v="1.4800000000000001E-2"/>
    <n v="27089"/>
    <m/>
    <m/>
    <s v="E"/>
  </r>
  <r>
    <m/>
    <x v="135"/>
    <s v="FRENTE"/>
    <n v="1255"/>
    <x v="1254"/>
    <x v="2"/>
    <x v="136"/>
    <n v="5.6"/>
    <n v="5.5999999999999999E-3"/>
    <n v="5.5999999999999999E-3"/>
    <n v="27089"/>
    <m/>
    <m/>
    <s v="Descarte"/>
  </r>
  <r>
    <m/>
    <x v="135"/>
    <s v="FRENTE"/>
    <n v="1255"/>
    <x v="1254"/>
    <x v="2"/>
    <x v="136"/>
    <n v="5.6"/>
    <n v="1.24E-2"/>
    <n v="1.24E-2"/>
    <n v="27089"/>
    <m/>
    <m/>
    <s v="D"/>
  </r>
  <r>
    <m/>
    <x v="69"/>
    <s v="REC"/>
    <n v="1256"/>
    <x v="1255"/>
    <x v="2"/>
    <x v="136"/>
    <n v="5.6"/>
    <n v="1.04E-2"/>
    <n v="1.04E-2"/>
    <n v="27089"/>
    <m/>
    <m/>
    <s v="B"/>
  </r>
  <r>
    <m/>
    <x v="69"/>
    <s v="REC"/>
    <n v="1257"/>
    <x v="1256"/>
    <x v="3"/>
    <x v="136"/>
    <n v="5.6"/>
    <n v="1.9300000000000001E-2"/>
    <n v="1.9300000000000001E-2"/>
    <n v="27090"/>
    <m/>
    <m/>
    <s v="H"/>
  </r>
  <r>
    <m/>
    <x v="69"/>
    <s v="REC"/>
    <n v="1257"/>
    <x v="1256"/>
    <x v="3"/>
    <x v="136"/>
    <n v="5.6"/>
    <n v="1.09E-2"/>
    <n v="1.09E-2"/>
    <n v="27090"/>
    <m/>
    <m/>
    <s v="C"/>
  </r>
  <r>
    <m/>
    <x v="117"/>
    <s v="REC"/>
    <n v="1258"/>
    <x v="1257"/>
    <x v="3"/>
    <x v="136"/>
    <n v="5.6"/>
    <n v="1.0800000000000001E-2"/>
    <n v="1.0800000000000001E-2"/>
    <n v="27090"/>
    <m/>
    <m/>
    <s v="C"/>
  </r>
  <r>
    <m/>
    <x v="117"/>
    <s v="REC"/>
    <n v="1258"/>
    <x v="1257"/>
    <x v="3"/>
    <x v="136"/>
    <n v="5.6"/>
    <n v="1.2999999999999999E-2"/>
    <n v="1.2999999999999999E-2"/>
    <n v="27090"/>
    <m/>
    <m/>
    <s v="D"/>
  </r>
  <r>
    <m/>
    <x v="117"/>
    <s v="REC"/>
    <n v="1258"/>
    <x v="1257"/>
    <x v="3"/>
    <x v="136"/>
    <n v="5.6"/>
    <n v="1.26E-2"/>
    <n v="1.26E-2"/>
    <n v="27090"/>
    <m/>
    <m/>
    <s v="D"/>
  </r>
  <r>
    <m/>
    <x v="117"/>
    <s v="REC"/>
    <n v="1258"/>
    <x v="1257"/>
    <x v="3"/>
    <x v="136"/>
    <n v="5.6"/>
    <n v="1.1299999999999999E-2"/>
    <n v="1.1299999999999999E-2"/>
    <n v="27090"/>
    <m/>
    <m/>
    <s v="C"/>
  </r>
  <r>
    <m/>
    <x v="117"/>
    <s v="REC"/>
    <n v="1258"/>
    <x v="1257"/>
    <x v="3"/>
    <x v="136"/>
    <n v="5.6"/>
    <n v="7.7999999999999996E-3"/>
    <n v="7.7999999999999996E-3"/>
    <n v="27090"/>
    <m/>
    <m/>
    <s v="A"/>
  </r>
  <r>
    <m/>
    <x v="115"/>
    <s v="CH"/>
    <n v="1259"/>
    <x v="1258"/>
    <x v="3"/>
    <x v="136"/>
    <n v="5.6"/>
    <n v="2.3199999999999998E-2"/>
    <n v="2.3199999999999998E-2"/>
    <n v="27091"/>
    <m/>
    <m/>
    <s v="J"/>
  </r>
  <r>
    <m/>
    <x v="115"/>
    <s v="CH"/>
    <n v="1259"/>
    <x v="1258"/>
    <x v="3"/>
    <x v="136"/>
    <n v="5.6"/>
    <n v="1.43E-2"/>
    <n v="1.43E-2"/>
    <n v="27091"/>
    <m/>
    <m/>
    <s v="E"/>
  </r>
  <r>
    <m/>
    <x v="115"/>
    <s v="CH"/>
    <n v="1259"/>
    <x v="1258"/>
    <x v="3"/>
    <x v="136"/>
    <n v="5.6"/>
    <n v="2.1700000000000001E-2"/>
    <n v="2.1700000000000001E-2"/>
    <n v="27091"/>
    <m/>
    <m/>
    <s v="I"/>
  </r>
  <r>
    <m/>
    <x v="133"/>
    <s v="REC"/>
    <n v="1260"/>
    <x v="1259"/>
    <x v="3"/>
    <x v="136"/>
    <n v="5.6"/>
    <n v="1.15E-2"/>
    <n v="1.15E-2"/>
    <n v="27091"/>
    <m/>
    <m/>
    <s v="C"/>
  </r>
  <r>
    <m/>
    <x v="133"/>
    <s v="REC"/>
    <n v="1260"/>
    <x v="1259"/>
    <x v="3"/>
    <x v="136"/>
    <n v="5.6"/>
    <n v="4.0000000000000001E-3"/>
    <n v="4.0000000000000001E-3"/>
    <n v="27091"/>
    <m/>
    <m/>
    <s v="Descarte"/>
  </r>
  <r>
    <m/>
    <x v="69"/>
    <s v="REC"/>
    <n v="1261"/>
    <x v="1260"/>
    <x v="4"/>
    <x v="136"/>
    <n v="5.6"/>
    <n v="1.03E-2"/>
    <n v="1.03E-2"/>
    <n v="27093"/>
    <m/>
    <m/>
    <s v="B"/>
  </r>
  <r>
    <m/>
    <x v="69"/>
    <s v="REC"/>
    <n v="1261"/>
    <x v="1260"/>
    <x v="4"/>
    <x v="136"/>
    <n v="5.6"/>
    <n v="2.4899999999999999E-2"/>
    <n v="2.4899999999999999E-2"/>
    <n v="27093"/>
    <m/>
    <m/>
    <s v="J"/>
  </r>
  <r>
    <m/>
    <x v="69"/>
    <s v="REC"/>
    <n v="1261"/>
    <x v="1260"/>
    <x v="4"/>
    <x v="136"/>
    <n v="5.6"/>
    <n v="1.44E-2"/>
    <n v="1.44E-2"/>
    <n v="27093"/>
    <m/>
    <m/>
    <s v="E"/>
  </r>
  <r>
    <m/>
    <x v="135"/>
    <s v="FRENTE"/>
    <n v="1262"/>
    <x v="1261"/>
    <x v="4"/>
    <x v="136"/>
    <n v="5.6"/>
    <n v="2.3900000000000001E-2"/>
    <n v="2.3900000000000001E-2"/>
    <n v="27093"/>
    <m/>
    <m/>
    <s v="J"/>
  </r>
  <r>
    <m/>
    <x v="135"/>
    <s v="FRENTE"/>
    <n v="1262"/>
    <x v="1261"/>
    <x v="4"/>
    <x v="136"/>
    <n v="5.6"/>
    <n v="2.1999999999999999E-2"/>
    <n v="2.1999999999999999E-2"/>
    <n v="27093"/>
    <m/>
    <m/>
    <s v="I"/>
  </r>
  <r>
    <m/>
    <x v="135"/>
    <s v="FRENTE"/>
    <n v="1262"/>
    <x v="1261"/>
    <x v="4"/>
    <x v="136"/>
    <n v="5.6"/>
    <n v="1.49E-2"/>
    <n v="1.49E-2"/>
    <n v="27093"/>
    <m/>
    <m/>
    <s v="E"/>
  </r>
  <r>
    <m/>
    <x v="135"/>
    <s v="FRENTE"/>
    <n v="1262"/>
    <x v="1261"/>
    <x v="4"/>
    <x v="136"/>
    <n v="5.6"/>
    <n v="1.54E-2"/>
    <n v="1.54E-2"/>
    <n v="27093"/>
    <m/>
    <m/>
    <s v="F"/>
  </r>
  <r>
    <m/>
    <x v="135"/>
    <s v="FRENTE"/>
    <n v="1262"/>
    <x v="1261"/>
    <x v="4"/>
    <x v="136"/>
    <n v="5.6"/>
    <n v="1.66E-2"/>
    <n v="1.66E-2"/>
    <n v="27093"/>
    <m/>
    <m/>
    <s v="F"/>
  </r>
  <r>
    <m/>
    <x v="135"/>
    <s v="FRENTE"/>
    <n v="1262"/>
    <x v="1261"/>
    <x v="4"/>
    <x v="136"/>
    <n v="5.6"/>
    <n v="1.7000000000000001E-2"/>
    <n v="1.7000000000000001E-2"/>
    <n v="27093"/>
    <m/>
    <m/>
    <s v="F"/>
  </r>
  <r>
    <m/>
    <x v="135"/>
    <s v="FRENTE"/>
    <n v="1263"/>
    <x v="1262"/>
    <x v="5"/>
    <x v="136"/>
    <n v="5.6"/>
    <n v="1.54E-2"/>
    <n v="1.54E-2"/>
    <n v="27094"/>
    <m/>
    <m/>
    <s v="F"/>
  </r>
  <r>
    <m/>
    <x v="135"/>
    <s v="FRENTE"/>
    <n v="1263"/>
    <x v="1262"/>
    <x v="5"/>
    <x v="136"/>
    <n v="5.6"/>
    <n v="2.5000000000000001E-3"/>
    <n v="2.5000000000000001E-3"/>
    <n v="27094"/>
    <m/>
    <m/>
    <s v="Descarte"/>
  </r>
  <r>
    <m/>
    <x v="135"/>
    <s v="FRENTE"/>
    <n v="1263"/>
    <x v="1262"/>
    <x v="5"/>
    <x v="136"/>
    <n v="5.6"/>
    <n v="6.1999999999999998E-3"/>
    <n v="6.1999999999999998E-3"/>
    <n v="27094"/>
    <m/>
    <m/>
    <s v="Reserva"/>
  </r>
  <r>
    <m/>
    <x v="117"/>
    <s v="REC"/>
    <n v="1264"/>
    <x v="1263"/>
    <x v="5"/>
    <x v="136"/>
    <n v="5.6"/>
    <n v="1.83E-2"/>
    <n v="1.83E-2"/>
    <n v="27094"/>
    <m/>
    <m/>
    <s v="G"/>
  </r>
  <r>
    <m/>
    <x v="117"/>
    <s v="REC"/>
    <n v="1264"/>
    <x v="1263"/>
    <x v="5"/>
    <x v="136"/>
    <n v="5.6"/>
    <n v="6.1000000000000004E-3"/>
    <n v="6.1000000000000004E-3"/>
    <n v="27094"/>
    <m/>
    <m/>
    <s v="Reserva"/>
  </r>
  <r>
    <m/>
    <x v="117"/>
    <s v="REC"/>
    <n v="1264"/>
    <x v="1263"/>
    <x v="5"/>
    <x v="136"/>
    <n v="5.6"/>
    <n v="8.3999999999999995E-3"/>
    <n v="8.3999999999999995E-3"/>
    <n v="27094"/>
    <m/>
    <m/>
    <s v="A"/>
  </r>
  <r>
    <m/>
    <x v="117"/>
    <s v="REC"/>
    <n v="1264"/>
    <x v="1263"/>
    <x v="5"/>
    <x v="136"/>
    <n v="5.6"/>
    <n v="8.9999999999999993E-3"/>
    <n v="8.9999999999999993E-3"/>
    <n v="27094"/>
    <m/>
    <m/>
    <s v="B"/>
  </r>
  <r>
    <m/>
    <x v="117"/>
    <s v="REC"/>
    <n v="1264"/>
    <x v="1263"/>
    <x v="5"/>
    <x v="136"/>
    <n v="5.6"/>
    <n v="1.4200000000000001E-2"/>
    <n v="1.4200000000000001E-2"/>
    <n v="27094"/>
    <m/>
    <m/>
    <s v="E"/>
  </r>
  <r>
    <m/>
    <x v="117"/>
    <s v="REC"/>
    <n v="1264"/>
    <x v="1263"/>
    <x v="5"/>
    <x v="136"/>
    <n v="5.6"/>
    <n v="9.7000000000000003E-3"/>
    <n v="9.7000000000000003E-3"/>
    <n v="27094"/>
    <m/>
    <m/>
    <s v="B"/>
  </r>
  <r>
    <m/>
    <x v="135"/>
    <s v="FRENTE"/>
    <n v="1265"/>
    <x v="1264"/>
    <x v="2"/>
    <x v="137"/>
    <n v="5.6"/>
    <n v="1.01E-2"/>
    <n v="1.01E-2"/>
    <n v="27095"/>
    <m/>
    <m/>
    <s v="B"/>
  </r>
  <r>
    <m/>
    <x v="135"/>
    <s v="FRENTE"/>
    <n v="1265"/>
    <x v="1264"/>
    <x v="2"/>
    <x v="137"/>
    <n v="5.6"/>
    <n v="8.5000000000000006E-3"/>
    <n v="8.5000000000000006E-3"/>
    <n v="27095"/>
    <m/>
    <m/>
    <s v="A"/>
  </r>
  <r>
    <m/>
    <x v="135"/>
    <s v="FRENTE"/>
    <n v="1265"/>
    <x v="1264"/>
    <x v="2"/>
    <x v="137"/>
    <n v="5.6"/>
    <n v="7.7999999999999996E-3"/>
    <n v="7.7999999999999996E-3"/>
    <n v="27095"/>
    <m/>
    <m/>
    <s v="A"/>
  </r>
  <r>
    <m/>
    <x v="135"/>
    <s v="FRENTE"/>
    <n v="1265"/>
    <x v="1264"/>
    <x v="2"/>
    <x v="137"/>
    <n v="5.6"/>
    <n v="5.7000000000000002E-3"/>
    <n v="5.7000000000000002E-3"/>
    <n v="27095"/>
    <m/>
    <m/>
    <s v="Descarte"/>
  </r>
  <r>
    <m/>
    <x v="124"/>
    <s v="FRENTE"/>
    <n v="1266"/>
    <x v="1265"/>
    <x v="2"/>
    <x v="137"/>
    <n v="5.6"/>
    <n v="1.21E-2"/>
    <n v="1.21E-2"/>
    <n v="27096"/>
    <m/>
    <m/>
    <s v="D"/>
  </r>
  <r>
    <m/>
    <x v="124"/>
    <s v="FRENTE"/>
    <n v="1266"/>
    <x v="1265"/>
    <x v="2"/>
    <x v="137"/>
    <n v="5.6"/>
    <n v="7.4999999999999997E-3"/>
    <n v="7.4999999999999997E-3"/>
    <n v="27096"/>
    <m/>
    <m/>
    <s v="A"/>
  </r>
  <r>
    <m/>
    <x v="124"/>
    <s v="FRENTE"/>
    <n v="1266"/>
    <x v="1265"/>
    <x v="2"/>
    <x v="137"/>
    <n v="5.6"/>
    <n v="7.0000000000000001E-3"/>
    <n v="7.0000000000000001E-3"/>
    <n v="27096"/>
    <m/>
    <m/>
    <s v="Reserva"/>
  </r>
  <r>
    <m/>
    <x v="124"/>
    <s v="FRENTE"/>
    <n v="1266"/>
    <x v="1265"/>
    <x v="2"/>
    <x v="137"/>
    <n v="5.6"/>
    <n v="5.8999999999999999E-3"/>
    <n v="5.8999999999999999E-3"/>
    <n v="27096"/>
    <m/>
    <m/>
    <s v="Descarte"/>
  </r>
  <r>
    <m/>
    <x v="124"/>
    <s v="FRENTE"/>
    <n v="1266"/>
    <x v="1265"/>
    <x v="2"/>
    <x v="137"/>
    <n v="5.6"/>
    <n v="9.4000000000000004E-3"/>
    <n v="9.4000000000000004E-3"/>
    <n v="27096"/>
    <m/>
    <m/>
    <s v="B"/>
  </r>
  <r>
    <m/>
    <x v="124"/>
    <s v="FRENTE"/>
    <n v="1266"/>
    <x v="1265"/>
    <x v="2"/>
    <x v="137"/>
    <n v="5.6"/>
    <n v="1.3299999999999999E-2"/>
    <n v="1.3299999999999999E-2"/>
    <n v="27096"/>
    <m/>
    <m/>
    <s v="D"/>
  </r>
  <r>
    <m/>
    <x v="124"/>
    <s v="FRENTE"/>
    <n v="1266"/>
    <x v="1265"/>
    <x v="2"/>
    <x v="137"/>
    <n v="5.6"/>
    <n v="9.7999999999999997E-3"/>
    <n v="9.7999999999999997E-3"/>
    <n v="27096"/>
    <m/>
    <m/>
    <s v="B"/>
  </r>
  <r>
    <m/>
    <x v="124"/>
    <s v="FRENTE"/>
    <n v="1266"/>
    <x v="1265"/>
    <x v="2"/>
    <x v="137"/>
    <n v="5.6"/>
    <n v="1.26E-2"/>
    <n v="1.26E-2"/>
    <n v="27096"/>
    <m/>
    <m/>
    <s v="D"/>
  </r>
  <r>
    <m/>
    <x v="124"/>
    <s v="FRENTE"/>
    <n v="1266"/>
    <x v="1265"/>
    <x v="2"/>
    <x v="137"/>
    <n v="5.6"/>
    <n v="9.1999999999999998E-3"/>
    <n v="9.1999999999999998E-3"/>
    <n v="27096"/>
    <m/>
    <m/>
    <s v="B"/>
  </r>
  <r>
    <m/>
    <x v="124"/>
    <s v="FRENTE"/>
    <n v="1267"/>
    <x v="1266"/>
    <x v="3"/>
    <x v="137"/>
    <n v="5.6"/>
    <n v="8.3999999999999995E-3"/>
    <n v="8.3999999999999995E-3"/>
    <n v="27097"/>
    <m/>
    <m/>
    <s v="A"/>
  </r>
  <r>
    <m/>
    <x v="124"/>
    <s v="FRENTE"/>
    <n v="1267"/>
    <x v="1266"/>
    <x v="3"/>
    <x v="137"/>
    <n v="5.6"/>
    <n v="6.1999999999999998E-3"/>
    <n v="6.1999999999999998E-3"/>
    <n v="27097"/>
    <m/>
    <m/>
    <s v="Reserva"/>
  </r>
  <r>
    <m/>
    <x v="117"/>
    <s v="REC"/>
    <n v="1268"/>
    <x v="1267"/>
    <x v="3"/>
    <x v="137"/>
    <n v="5.6"/>
    <n v="1.14E-2"/>
    <n v="1.14E-2"/>
    <n v="27097"/>
    <m/>
    <m/>
    <s v="C"/>
  </r>
  <r>
    <m/>
    <x v="117"/>
    <s v="REC"/>
    <n v="1268"/>
    <x v="1267"/>
    <x v="3"/>
    <x v="137"/>
    <n v="5.6"/>
    <n v="1.09E-2"/>
    <n v="1.09E-2"/>
    <n v="27097"/>
    <m/>
    <m/>
    <s v="C"/>
  </r>
  <r>
    <m/>
    <x v="117"/>
    <s v="REC"/>
    <n v="1268"/>
    <x v="1267"/>
    <x v="3"/>
    <x v="137"/>
    <n v="5.6"/>
    <n v="1.14E-2"/>
    <n v="1.14E-2"/>
    <n v="27097"/>
    <m/>
    <m/>
    <s v="C"/>
  </r>
  <r>
    <m/>
    <x v="117"/>
    <s v="REC"/>
    <n v="1268"/>
    <x v="1267"/>
    <x v="3"/>
    <x v="137"/>
    <n v="5.6"/>
    <n v="1.15E-2"/>
    <n v="1.15E-2"/>
    <n v="27097"/>
    <m/>
    <m/>
    <s v="C"/>
  </r>
  <r>
    <m/>
    <x v="117"/>
    <s v="REC"/>
    <n v="1268"/>
    <x v="1267"/>
    <x v="3"/>
    <x v="137"/>
    <n v="5.6"/>
    <n v="1.1299999999999999E-2"/>
    <n v="1.1299999999999999E-2"/>
    <n v="27097"/>
    <m/>
    <m/>
    <s v="C"/>
  </r>
  <r>
    <m/>
    <x v="69"/>
    <s v="REC"/>
    <n v="1269"/>
    <x v="1268"/>
    <x v="3"/>
    <x v="137"/>
    <n v="5.6"/>
    <n v="1.15E-2"/>
    <n v="1.15E-2"/>
    <n v="27098"/>
    <m/>
    <m/>
    <s v="C"/>
  </r>
  <r>
    <m/>
    <x v="69"/>
    <s v="REC"/>
    <n v="1269"/>
    <x v="1268"/>
    <x v="3"/>
    <x v="137"/>
    <n v="5.6"/>
    <n v="1.01E-2"/>
    <n v="1.01E-2"/>
    <n v="27098"/>
    <m/>
    <m/>
    <s v="B"/>
  </r>
  <r>
    <m/>
    <x v="69"/>
    <s v="REC"/>
    <n v="1269"/>
    <x v="1268"/>
    <x v="3"/>
    <x v="137"/>
    <n v="5.6"/>
    <n v="9.7999999999999997E-3"/>
    <n v="9.7999999999999997E-3"/>
    <n v="27098"/>
    <m/>
    <m/>
    <s v="B"/>
  </r>
  <r>
    <m/>
    <x v="133"/>
    <s v="REC"/>
    <n v="1270"/>
    <x v="1269"/>
    <x v="3"/>
    <x v="137"/>
    <n v="5.6"/>
    <n v="1.2800000000000001E-2"/>
    <n v="1.2800000000000001E-2"/>
    <n v="27098"/>
    <m/>
    <m/>
    <s v="D"/>
  </r>
  <r>
    <m/>
    <x v="133"/>
    <s v="REC"/>
    <n v="1270"/>
    <x v="1269"/>
    <x v="3"/>
    <x v="137"/>
    <n v="5.6"/>
    <n v="1.0800000000000001E-2"/>
    <n v="1.0800000000000001E-2"/>
    <n v="27098"/>
    <m/>
    <m/>
    <s v="C"/>
  </r>
  <r>
    <m/>
    <x v="133"/>
    <s v="REC"/>
    <n v="1270"/>
    <x v="1269"/>
    <x v="3"/>
    <x v="137"/>
    <n v="5.6"/>
    <n v="7.4000000000000003E-3"/>
    <n v="7.4000000000000003E-3"/>
    <n v="27098"/>
    <m/>
    <m/>
    <s v="Reserva"/>
  </r>
  <r>
    <m/>
    <x v="133"/>
    <s v="REC"/>
    <n v="1270"/>
    <x v="1269"/>
    <x v="3"/>
    <x v="137"/>
    <n v="5.6"/>
    <n v="8.9999999999999993E-3"/>
    <n v="8.9999999999999993E-3"/>
    <n v="27098"/>
    <m/>
    <m/>
    <s v="B"/>
  </r>
  <r>
    <m/>
    <x v="133"/>
    <s v="REC"/>
    <n v="1270"/>
    <x v="1269"/>
    <x v="3"/>
    <x v="137"/>
    <n v="5.6"/>
    <n v="1.4200000000000001E-2"/>
    <n v="1.4200000000000001E-2"/>
    <n v="27098"/>
    <m/>
    <m/>
    <s v="E"/>
  </r>
  <r>
    <m/>
    <x v="133"/>
    <s v="REC"/>
    <n v="1270"/>
    <x v="1269"/>
    <x v="3"/>
    <x v="137"/>
    <n v="5.6"/>
    <n v="1.9400000000000001E-2"/>
    <n v="1.9400000000000001E-2"/>
    <n v="27098"/>
    <m/>
    <m/>
    <s v="H"/>
  </r>
  <r>
    <m/>
    <x v="69"/>
    <s v="REC"/>
    <n v="1271"/>
    <x v="1270"/>
    <x v="2"/>
    <x v="138"/>
    <n v="5.6"/>
    <n v="1.5100000000000001E-2"/>
    <n v="1.5100000000000001E-2"/>
    <n v="27103"/>
    <m/>
    <m/>
    <s v="F"/>
  </r>
  <r>
    <m/>
    <x v="69"/>
    <s v="REC"/>
    <n v="1271"/>
    <x v="1270"/>
    <x v="2"/>
    <x v="138"/>
    <n v="5.6"/>
    <n v="6.8999999999999999E-3"/>
    <n v="6.8999999999999999E-3"/>
    <n v="27103"/>
    <m/>
    <m/>
    <s v="Reserva"/>
  </r>
  <r>
    <m/>
    <x v="69"/>
    <s v="REC"/>
    <n v="1271"/>
    <x v="1270"/>
    <x v="2"/>
    <x v="138"/>
    <n v="5.6"/>
    <n v="1.2E-2"/>
    <n v="1.2E-2"/>
    <n v="27103"/>
    <m/>
    <m/>
    <s v="D"/>
  </r>
  <r>
    <m/>
    <x v="124"/>
    <s v="FRENTE"/>
    <n v="1272"/>
    <x v="1271"/>
    <x v="2"/>
    <x v="138"/>
    <n v="5.6"/>
    <n v="7.4000000000000003E-3"/>
    <n v="7.4000000000000003E-3"/>
    <n v="27103"/>
    <m/>
    <m/>
    <s v="Reserva"/>
  </r>
  <r>
    <m/>
    <x v="124"/>
    <s v="FRENTE"/>
    <n v="1272"/>
    <x v="1271"/>
    <x v="2"/>
    <x v="138"/>
    <n v="5.6"/>
    <n v="7.7999999999999996E-3"/>
    <n v="7.7999999999999996E-3"/>
    <n v="27103"/>
    <m/>
    <m/>
    <s v="A"/>
  </r>
  <r>
    <m/>
    <x v="124"/>
    <s v="FRENTE"/>
    <n v="1272"/>
    <x v="1271"/>
    <x v="2"/>
    <x v="138"/>
    <n v="5.6"/>
    <n v="0.01"/>
    <n v="0.01"/>
    <n v="27103"/>
    <m/>
    <m/>
    <s v="B"/>
  </r>
  <r>
    <m/>
    <x v="117"/>
    <s v="REC"/>
    <n v="1273"/>
    <x v="1272"/>
    <x v="2"/>
    <x v="138"/>
    <n v="5.6"/>
    <n v="1.18E-2"/>
    <n v="1.18E-2"/>
    <n v="27104"/>
    <m/>
    <m/>
    <s v="C"/>
  </r>
  <r>
    <m/>
    <x v="117"/>
    <s v="REC"/>
    <n v="1273"/>
    <x v="1272"/>
    <x v="2"/>
    <x v="138"/>
    <n v="5.6"/>
    <n v="2.2800000000000001E-2"/>
    <n v="2.2800000000000001E-2"/>
    <n v="27104"/>
    <m/>
    <m/>
    <s v="J"/>
  </r>
  <r>
    <m/>
    <x v="117"/>
    <s v="REC"/>
    <n v="1273"/>
    <x v="1272"/>
    <x v="2"/>
    <x v="138"/>
    <n v="5.6"/>
    <n v="1.18E-2"/>
    <n v="1.18E-2"/>
    <n v="27104"/>
    <m/>
    <m/>
    <s v="C"/>
  </r>
  <r>
    <m/>
    <x v="117"/>
    <s v="REC"/>
    <n v="1273"/>
    <x v="1272"/>
    <x v="2"/>
    <x v="138"/>
    <n v="5.6"/>
    <n v="1.14E-2"/>
    <n v="1.14E-2"/>
    <n v="27104"/>
    <m/>
    <m/>
    <s v="C"/>
  </r>
  <r>
    <m/>
    <x v="117"/>
    <s v="REC"/>
    <n v="1273"/>
    <x v="1272"/>
    <x v="2"/>
    <x v="138"/>
    <n v="5.6"/>
    <n v="9.2999999999999992E-3"/>
    <n v="9.2999999999999992E-3"/>
    <n v="27104"/>
    <m/>
    <m/>
    <s v="B"/>
  </r>
  <r>
    <m/>
    <x v="117"/>
    <s v="REC"/>
    <n v="1273"/>
    <x v="1272"/>
    <x v="2"/>
    <x v="138"/>
    <n v="5.6"/>
    <n v="9.4999999999999998E-3"/>
    <n v="9.4999999999999998E-3"/>
    <n v="27104"/>
    <m/>
    <m/>
    <s v="B"/>
  </r>
  <r>
    <m/>
    <x v="146"/>
    <s v="REC"/>
    <n v="1274"/>
    <x v="1273"/>
    <x v="2"/>
    <x v="138"/>
    <n v="5.6"/>
    <n v="1.37E-2"/>
    <n v="1.37E-2"/>
    <n v="27104"/>
    <m/>
    <m/>
    <s v="E"/>
  </r>
  <r>
    <m/>
    <x v="146"/>
    <s v="REC"/>
    <n v="1274"/>
    <x v="1273"/>
    <x v="2"/>
    <x v="138"/>
    <n v="5.6"/>
    <n v="7.1000000000000004E-3"/>
    <n v="7.1000000000000004E-3"/>
    <n v="27104"/>
    <m/>
    <m/>
    <s v="Reserva"/>
  </r>
  <r>
    <m/>
    <x v="69"/>
    <s v="REC"/>
    <n v="1275"/>
    <x v="1274"/>
    <x v="3"/>
    <x v="138"/>
    <n v="5.6"/>
    <n v="1.41E-2"/>
    <n v="1.41E-2"/>
    <n v="27105"/>
    <m/>
    <m/>
    <s v="E"/>
  </r>
  <r>
    <m/>
    <x v="69"/>
    <s v="REC"/>
    <n v="1275"/>
    <x v="1274"/>
    <x v="3"/>
    <x v="138"/>
    <n v="5.6"/>
    <n v="9.4000000000000004E-3"/>
    <n v="9.4000000000000004E-3"/>
    <n v="27105"/>
    <m/>
    <m/>
    <s v="B"/>
  </r>
  <r>
    <m/>
    <x v="69"/>
    <s v="REC"/>
    <n v="1275"/>
    <x v="1274"/>
    <x v="3"/>
    <x v="138"/>
    <n v="5.6"/>
    <n v="0.01"/>
    <n v="0.01"/>
    <n v="27105"/>
    <m/>
    <m/>
    <s v="B"/>
  </r>
  <r>
    <m/>
    <x v="69"/>
    <s v="REC"/>
    <n v="1275"/>
    <x v="1274"/>
    <x v="3"/>
    <x v="138"/>
    <n v="5.6"/>
    <n v="1.2500000000000001E-2"/>
    <n v="1.2500000000000001E-2"/>
    <n v="27105"/>
    <m/>
    <m/>
    <s v="D"/>
  </r>
  <r>
    <m/>
    <x v="124"/>
    <s v="FRENTE"/>
    <n v="1276"/>
    <x v="1275"/>
    <x v="3"/>
    <x v="138"/>
    <n v="5.6"/>
    <n v="8.8000000000000005E-3"/>
    <n v="8.8000000000000005E-3"/>
    <n v="27105"/>
    <m/>
    <m/>
    <s v="A"/>
  </r>
  <r>
    <m/>
    <x v="124"/>
    <s v="FRENTE"/>
    <n v="1276"/>
    <x v="1275"/>
    <x v="3"/>
    <x v="138"/>
    <n v="5.6"/>
    <n v="9.1000000000000004E-3"/>
    <n v="9.1000000000000004E-3"/>
    <n v="27105"/>
    <m/>
    <m/>
    <s v="B"/>
  </r>
  <r>
    <m/>
    <x v="124"/>
    <s v="FRENTE"/>
    <n v="1276"/>
    <x v="1275"/>
    <x v="3"/>
    <x v="138"/>
    <n v="5.6"/>
    <n v="9.4999999999999998E-3"/>
    <n v="9.4999999999999998E-3"/>
    <n v="27105"/>
    <m/>
    <m/>
    <s v="B"/>
  </r>
  <r>
    <m/>
    <x v="117"/>
    <s v="REC"/>
    <n v="1277"/>
    <x v="1276"/>
    <x v="3"/>
    <x v="138"/>
    <n v="5.6"/>
    <n v="1.11E-2"/>
    <n v="1.11E-2"/>
    <n v="27106"/>
    <m/>
    <m/>
    <s v="C"/>
  </r>
  <r>
    <m/>
    <x v="117"/>
    <s v="REC"/>
    <n v="1277"/>
    <x v="1276"/>
    <x v="3"/>
    <x v="138"/>
    <n v="5.6"/>
    <n v="1.7100000000000001E-2"/>
    <n v="1.7100000000000001E-2"/>
    <n v="27106"/>
    <m/>
    <m/>
    <s v="F"/>
  </r>
  <r>
    <m/>
    <x v="117"/>
    <s v="REC"/>
    <n v="1277"/>
    <x v="1276"/>
    <x v="3"/>
    <x v="138"/>
    <n v="5.6"/>
    <n v="1.5299999999999999E-2"/>
    <n v="1.5299999999999999E-2"/>
    <n v="27106"/>
    <m/>
    <m/>
    <s v="F"/>
  </r>
  <r>
    <m/>
    <x v="133"/>
    <s v="REC"/>
    <n v="1278"/>
    <x v="1277"/>
    <x v="3"/>
    <x v="138"/>
    <n v="5.6"/>
    <n v="8.6E-3"/>
    <n v="8.6E-3"/>
    <n v="27106"/>
    <m/>
    <m/>
    <s v="A"/>
  </r>
  <r>
    <m/>
    <x v="133"/>
    <s v="REC"/>
    <n v="1278"/>
    <x v="1277"/>
    <x v="3"/>
    <x v="138"/>
    <n v="5.6"/>
    <n v="7.9000000000000008E-3"/>
    <n v="7.9000000000000008E-3"/>
    <n v="27106"/>
    <m/>
    <m/>
    <s v="A"/>
  </r>
  <r>
    <m/>
    <x v="147"/>
    <s v="FRENTE"/>
    <n v="1279"/>
    <x v="1278"/>
    <x v="3"/>
    <x v="138"/>
    <n v="5.6"/>
    <n v="7.0000000000000001E-3"/>
    <n v="7.0000000000000001E-3"/>
    <n v="27106"/>
    <m/>
    <m/>
    <s v="Reserva"/>
  </r>
  <r>
    <m/>
    <x v="147"/>
    <s v="FRENTE"/>
    <n v="1279"/>
    <x v="1278"/>
    <x v="3"/>
    <x v="138"/>
    <n v="5.6"/>
    <n v="1.32E-2"/>
    <n v="1.32E-2"/>
    <n v="27106"/>
    <m/>
    <m/>
    <s v="D"/>
  </r>
  <r>
    <m/>
    <x v="69"/>
    <s v="REC"/>
    <n v="1280"/>
    <x v="1279"/>
    <x v="2"/>
    <x v="139"/>
    <n v="5.6"/>
    <n v="2.5499999999999998E-2"/>
    <n v="2.5499999999999998E-2"/>
    <n v="27109"/>
    <m/>
    <m/>
    <s v="K"/>
  </r>
  <r>
    <m/>
    <x v="69"/>
    <s v="REC"/>
    <n v="1280"/>
    <x v="1279"/>
    <x v="2"/>
    <x v="139"/>
    <n v="5.6"/>
    <n v="1.95E-2"/>
    <n v="1.95E-2"/>
    <n v="27109"/>
    <m/>
    <m/>
    <s v="H"/>
  </r>
  <r>
    <m/>
    <x v="69"/>
    <s v="REC"/>
    <n v="1280"/>
    <x v="1279"/>
    <x v="2"/>
    <x v="139"/>
    <n v="5.6"/>
    <n v="1.9699999999999999E-2"/>
    <n v="1.9699999999999999E-2"/>
    <n v="27109"/>
    <m/>
    <m/>
    <s v="H"/>
  </r>
  <r>
    <m/>
    <x v="69"/>
    <s v="REC"/>
    <n v="1280"/>
    <x v="1279"/>
    <x v="2"/>
    <x v="139"/>
    <n v="5.6"/>
    <n v="1.9599999999999999E-2"/>
    <n v="1.9599999999999999E-2"/>
    <n v="27109"/>
    <m/>
    <m/>
    <s v="H"/>
  </r>
  <r>
    <m/>
    <x v="133"/>
    <s v="REC"/>
    <n v="1281"/>
    <x v="1280"/>
    <x v="2"/>
    <x v="139"/>
    <n v="5.6"/>
    <n v="7.7999999999999996E-3"/>
    <n v="7.7999999999999996E-3"/>
    <n v="27110"/>
    <m/>
    <m/>
    <s v="A"/>
  </r>
  <r>
    <m/>
    <x v="133"/>
    <s v="REC"/>
    <n v="1281"/>
    <x v="1280"/>
    <x v="2"/>
    <x v="139"/>
    <n v="5.6"/>
    <n v="9.1999999999999998E-3"/>
    <n v="9.1999999999999998E-3"/>
    <n v="27110"/>
    <m/>
    <m/>
    <s v="B"/>
  </r>
  <r>
    <m/>
    <x v="133"/>
    <s v="REC"/>
    <n v="1281"/>
    <x v="1280"/>
    <x v="2"/>
    <x v="139"/>
    <n v="5.6"/>
    <n v="1.01E-2"/>
    <n v="1.01E-2"/>
    <n v="27110"/>
    <m/>
    <m/>
    <s v="B"/>
  </r>
  <r>
    <m/>
    <x v="133"/>
    <s v="REC"/>
    <n v="1281"/>
    <x v="1280"/>
    <x v="2"/>
    <x v="139"/>
    <n v="5.6"/>
    <n v="1.6500000000000001E-2"/>
    <n v="1.6500000000000001E-2"/>
    <n v="27110"/>
    <m/>
    <m/>
    <s v="F"/>
  </r>
  <r>
    <m/>
    <x v="133"/>
    <s v="REC"/>
    <n v="1281"/>
    <x v="1280"/>
    <x v="2"/>
    <x v="139"/>
    <n v="5.6"/>
    <n v="1.2E-2"/>
    <n v="1.2E-2"/>
    <n v="27110"/>
    <m/>
    <m/>
    <s v="D"/>
  </r>
  <r>
    <m/>
    <x v="133"/>
    <s v="REC"/>
    <n v="1281"/>
    <x v="1280"/>
    <x v="2"/>
    <x v="139"/>
    <n v="5.6"/>
    <n v="1.8100000000000002E-2"/>
    <n v="1.8100000000000002E-2"/>
    <n v="27110"/>
    <m/>
    <m/>
    <s v="G"/>
  </r>
  <r>
    <m/>
    <x v="133"/>
    <s v="REC"/>
    <n v="1281"/>
    <x v="1280"/>
    <x v="2"/>
    <x v="139"/>
    <n v="5.6"/>
    <n v="1.72E-2"/>
    <n v="1.72E-2"/>
    <n v="27110"/>
    <m/>
    <m/>
    <s v="F"/>
  </r>
  <r>
    <m/>
    <x v="133"/>
    <s v="REC"/>
    <n v="1281"/>
    <x v="1280"/>
    <x v="2"/>
    <x v="139"/>
    <n v="5.6"/>
    <n v="1.6500000000000001E-2"/>
    <n v="1.6500000000000001E-2"/>
    <n v="27110"/>
    <m/>
    <m/>
    <s v="F"/>
  </r>
  <r>
    <m/>
    <x v="69"/>
    <s v="REC"/>
    <n v="1282"/>
    <x v="1281"/>
    <x v="3"/>
    <x v="139"/>
    <n v="5.6"/>
    <n v="2.0799999999999999E-2"/>
    <n v="2.0799999999999999E-2"/>
    <n v="27111"/>
    <n v="2.0799999999999999E-2"/>
    <m/>
    <s v="H"/>
  </r>
  <r>
    <m/>
    <x v="69"/>
    <s v="REC"/>
    <n v="1282"/>
    <x v="1281"/>
    <x v="3"/>
    <x v="139"/>
    <n v="5.6"/>
    <n v="3.1300000000000001E-2"/>
    <n v="3.1300000000000001E-2"/>
    <n v="27111"/>
    <n v="0.03"/>
    <m/>
    <s v="L"/>
  </r>
  <r>
    <m/>
    <x v="69"/>
    <s v="REC"/>
    <n v="1282"/>
    <x v="1281"/>
    <x v="3"/>
    <x v="139"/>
    <n v="5.6"/>
    <n v="2.3300000000000001E-2"/>
    <n v="2.3300000000000001E-2"/>
    <n v="27111"/>
    <n v="2.3300000000000001E-2"/>
    <m/>
    <s v="J"/>
  </r>
  <r>
    <m/>
    <x v="69"/>
    <s v="REC"/>
    <n v="1282"/>
    <x v="1281"/>
    <x v="3"/>
    <x v="139"/>
    <n v="5.6"/>
    <n v="2.5100000000000001E-2"/>
    <n v="2.5100000000000001E-2"/>
    <n v="27111"/>
    <n v="2.5100000000000001E-2"/>
    <m/>
    <s v="K"/>
  </r>
  <r>
    <m/>
    <x v="69"/>
    <s v="REC"/>
    <n v="1282"/>
    <x v="1281"/>
    <x v="3"/>
    <x v="139"/>
    <n v="5.6"/>
    <n v="1.8100000000000002E-2"/>
    <n v="1.8100000000000002E-2"/>
    <n v="27111"/>
    <n v="1.8100000000000002E-2"/>
    <m/>
    <s v="G"/>
  </r>
  <r>
    <m/>
    <x v="69"/>
    <s v="REC"/>
    <n v="1282"/>
    <x v="1281"/>
    <x v="3"/>
    <x v="139"/>
    <n v="5.6"/>
    <n v="2.01E-2"/>
    <n v="2.01E-2"/>
    <n v="27111"/>
    <n v="2.01E-2"/>
    <m/>
    <s v="H"/>
  </r>
  <r>
    <m/>
    <x v="69"/>
    <s v="REC"/>
    <n v="1282"/>
    <x v="1281"/>
    <x v="3"/>
    <x v="139"/>
    <n v="5.6"/>
    <n v="1.7000000000000001E-2"/>
    <n v="1.7000000000000001E-2"/>
    <n v="27111"/>
    <n v="1.7000000000000001E-2"/>
    <m/>
    <s v="F"/>
  </r>
  <r>
    <m/>
    <x v="133"/>
    <s v="REC"/>
    <n v="1283"/>
    <x v="1282"/>
    <x v="3"/>
    <x v="139"/>
    <n v="5.6"/>
    <n v="2.6200000000000001E-2"/>
    <n v="2.6200000000000001E-2"/>
    <n v="27112"/>
    <m/>
    <m/>
    <s v="K"/>
  </r>
  <r>
    <m/>
    <x v="133"/>
    <s v="REC"/>
    <n v="1283"/>
    <x v="1282"/>
    <x v="3"/>
    <x v="139"/>
    <n v="5.6"/>
    <n v="1.3899999999999999E-2"/>
    <n v="1.3899999999999999E-2"/>
    <n v="27112"/>
    <m/>
    <m/>
    <s v="E"/>
  </r>
  <r>
    <m/>
    <x v="133"/>
    <s v="REC"/>
    <n v="1283"/>
    <x v="1282"/>
    <x v="3"/>
    <x v="139"/>
    <n v="5.6"/>
    <n v="2.4E-2"/>
    <n v="2.4E-2"/>
    <n v="27112"/>
    <m/>
    <m/>
    <s v="J"/>
  </r>
  <r>
    <m/>
    <x v="133"/>
    <s v="REC"/>
    <n v="1283"/>
    <x v="1282"/>
    <x v="3"/>
    <x v="139"/>
    <n v="5.6"/>
    <n v="3.5999999999999999E-3"/>
    <n v="3.5999999999999999E-3"/>
    <n v="27112"/>
    <m/>
    <m/>
    <s v="Descarte"/>
  </r>
  <r>
    <m/>
    <x v="133"/>
    <s v="REC"/>
    <n v="1283"/>
    <x v="1282"/>
    <x v="3"/>
    <x v="139"/>
    <n v="5.6"/>
    <n v="7.1000000000000004E-3"/>
    <n v="7.1000000000000004E-3"/>
    <n v="27112"/>
    <m/>
    <m/>
    <s v="Reserva"/>
  </r>
  <r>
    <m/>
    <x v="147"/>
    <s v="FRENTE"/>
    <n v="1284"/>
    <x v="1283"/>
    <x v="4"/>
    <x v="139"/>
    <n v="5.6"/>
    <n v="1.9E-3"/>
    <n v="1.9E-3"/>
    <n v="27115"/>
    <m/>
    <m/>
    <s v="Descarte"/>
  </r>
  <r>
    <m/>
    <x v="147"/>
    <s v="FRENTE"/>
    <n v="1284"/>
    <x v="1283"/>
    <x v="4"/>
    <x v="139"/>
    <n v="5.6"/>
    <n v="2E-3"/>
    <n v="2E-3"/>
    <n v="27115"/>
    <m/>
    <m/>
    <s v="Descarte"/>
  </r>
  <r>
    <m/>
    <x v="147"/>
    <s v="FRENTE"/>
    <n v="1284"/>
    <x v="1283"/>
    <x v="4"/>
    <x v="139"/>
    <n v="5.6"/>
    <n v="1.8E-3"/>
    <n v="1.8E-3"/>
    <n v="27115"/>
    <m/>
    <m/>
    <s v="Descarte"/>
  </r>
  <r>
    <m/>
    <x v="147"/>
    <s v="FRENTE"/>
    <n v="1284"/>
    <x v="1283"/>
    <x v="4"/>
    <x v="139"/>
    <n v="5.6"/>
    <n v="2.5000000000000001E-3"/>
    <n v="2.5000000000000001E-3"/>
    <n v="27115"/>
    <m/>
    <m/>
    <s v="Descarte"/>
  </r>
  <r>
    <m/>
    <x v="147"/>
    <s v="FRENTE"/>
    <n v="1284"/>
    <x v="1283"/>
    <x v="4"/>
    <x v="139"/>
    <n v="5.6"/>
    <n v="2.5999999999999999E-3"/>
    <n v="2.5999999999999999E-3"/>
    <n v="27115"/>
    <m/>
    <m/>
    <s v="Descarte"/>
  </r>
  <r>
    <m/>
    <x v="147"/>
    <s v="FRENTE"/>
    <n v="1284"/>
    <x v="1283"/>
    <x v="4"/>
    <x v="139"/>
    <n v="5.6"/>
    <n v="2.8E-3"/>
    <n v="2.8E-3"/>
    <n v="27115"/>
    <m/>
    <m/>
    <s v="Descarte"/>
  </r>
  <r>
    <m/>
    <x v="147"/>
    <s v="FRENTE"/>
    <n v="1284"/>
    <x v="1283"/>
    <x v="4"/>
    <x v="139"/>
    <n v="5.6"/>
    <n v="2.2000000000000001E-3"/>
    <n v="2.2000000000000001E-3"/>
    <n v="27115"/>
    <m/>
    <m/>
    <s v="Descarte"/>
  </r>
  <r>
    <m/>
    <x v="147"/>
    <s v="FRENTE"/>
    <n v="1284"/>
    <x v="1283"/>
    <x v="4"/>
    <x v="139"/>
    <n v="5.6"/>
    <n v="2.2000000000000001E-3"/>
    <n v="2.2000000000000001E-3"/>
    <n v="27115"/>
    <m/>
    <m/>
    <s v="Descarte"/>
  </r>
  <r>
    <m/>
    <x v="147"/>
    <s v="FRENTE"/>
    <n v="1284"/>
    <x v="1283"/>
    <x v="4"/>
    <x v="139"/>
    <n v="5.6"/>
    <n v="2.3999999999999998E-3"/>
    <n v="2.3999999999999998E-3"/>
    <n v="27115"/>
    <m/>
    <m/>
    <s v="Descarte"/>
  </r>
  <r>
    <m/>
    <x v="69"/>
    <s v="REC"/>
    <n v="1285"/>
    <x v="1284"/>
    <x v="2"/>
    <x v="140"/>
    <n v="5.6"/>
    <n v="2.29E-2"/>
    <n v="2.29E-2"/>
    <n v="27116"/>
    <m/>
    <m/>
    <s v="J"/>
  </r>
  <r>
    <m/>
    <x v="69"/>
    <s v="REC"/>
    <n v="1285"/>
    <x v="1284"/>
    <x v="2"/>
    <x v="140"/>
    <n v="5.6"/>
    <n v="1.6799999999999999E-2"/>
    <n v="1.6799999999999999E-2"/>
    <n v="27116"/>
    <m/>
    <m/>
    <s v="F"/>
  </r>
  <r>
    <m/>
    <x v="117"/>
    <s v="REC"/>
    <n v="1286"/>
    <x v="1285"/>
    <x v="2"/>
    <x v="140"/>
    <n v="5.6"/>
    <n v="7.4999999999999997E-3"/>
    <n v="7.4999999999999997E-3"/>
    <n v="27116"/>
    <m/>
    <m/>
    <s v="A"/>
  </r>
  <r>
    <m/>
    <x v="117"/>
    <s v="REC"/>
    <n v="1286"/>
    <x v="1285"/>
    <x v="2"/>
    <x v="140"/>
    <n v="5.6"/>
    <n v="9.4999999999999998E-3"/>
    <n v="9.4999999999999998E-3"/>
    <n v="27116"/>
    <m/>
    <m/>
    <s v="B"/>
  </r>
  <r>
    <m/>
    <x v="117"/>
    <s v="REC"/>
    <n v="1286"/>
    <x v="1285"/>
    <x v="2"/>
    <x v="140"/>
    <n v="5.6"/>
    <n v="1.32E-2"/>
    <n v="1.32E-2"/>
    <n v="27116"/>
    <m/>
    <m/>
    <s v="D"/>
  </r>
  <r>
    <m/>
    <x v="117"/>
    <s v="REC"/>
    <n v="1286"/>
    <x v="1285"/>
    <x v="2"/>
    <x v="140"/>
    <n v="5.6"/>
    <n v="1.0500000000000001E-2"/>
    <n v="1.0500000000000001E-2"/>
    <n v="27116"/>
    <m/>
    <m/>
    <s v="C"/>
  </r>
  <r>
    <m/>
    <x v="117"/>
    <s v="REC"/>
    <n v="1286"/>
    <x v="1285"/>
    <x v="2"/>
    <x v="140"/>
    <n v="5.6"/>
    <n v="1.11E-2"/>
    <n v="1.11E-2"/>
    <n v="27116"/>
    <m/>
    <m/>
    <s v="C"/>
  </r>
  <r>
    <m/>
    <x v="117"/>
    <s v="REC"/>
    <n v="1286"/>
    <x v="1285"/>
    <x v="2"/>
    <x v="140"/>
    <n v="5.6"/>
    <n v="8.9999999999999993E-3"/>
    <n v="8.9999999999999993E-3"/>
    <n v="27116"/>
    <m/>
    <m/>
    <s v="B"/>
  </r>
  <r>
    <m/>
    <x v="117"/>
    <s v="REC"/>
    <n v="1286"/>
    <x v="1285"/>
    <x v="2"/>
    <x v="140"/>
    <n v="5.6"/>
    <n v="8.3999999999999995E-3"/>
    <n v="8.3999999999999995E-3"/>
    <n v="27116"/>
    <m/>
    <m/>
    <s v="A"/>
  </r>
  <r>
    <m/>
    <x v="117"/>
    <s v="REC"/>
    <n v="1286"/>
    <x v="1285"/>
    <x v="2"/>
    <x v="140"/>
    <n v="5.6"/>
    <n v="7.4000000000000003E-3"/>
    <n v="7.4000000000000003E-3"/>
    <n v="27116"/>
    <m/>
    <m/>
    <s v="Reserva"/>
  </r>
  <r>
    <m/>
    <x v="133"/>
    <s v="REC"/>
    <n v="1287"/>
    <x v="1286"/>
    <x v="2"/>
    <x v="140"/>
    <n v="5.6"/>
    <n v="0.02"/>
    <n v="0.02"/>
    <n v="27117"/>
    <m/>
    <m/>
    <s v="H"/>
  </r>
  <r>
    <m/>
    <x v="133"/>
    <s v="REC"/>
    <n v="1287"/>
    <x v="1286"/>
    <x v="2"/>
    <x v="140"/>
    <n v="5.6"/>
    <n v="1.7399999999999999E-2"/>
    <n v="1.7399999999999999E-2"/>
    <n v="27117"/>
    <m/>
    <m/>
    <s v="F"/>
  </r>
  <r>
    <m/>
    <x v="69"/>
    <s v="REC"/>
    <n v="1288"/>
    <x v="1287"/>
    <x v="3"/>
    <x v="140"/>
    <n v="5.6"/>
    <n v="4.3799999999999999E-2"/>
    <n v="3.6999999999999998E-2"/>
    <n v="27118"/>
    <n v="0.03"/>
    <m/>
    <s v="L"/>
  </r>
  <r>
    <m/>
    <x v="69"/>
    <s v="REC"/>
    <n v="1288"/>
    <x v="1287"/>
    <x v="3"/>
    <x v="140"/>
    <n v="5.6"/>
    <n v="3.2800000000000003E-2"/>
    <n v="3.2800000000000003E-2"/>
    <n v="27118"/>
    <n v="0.03"/>
    <m/>
    <s v="L"/>
  </r>
  <r>
    <m/>
    <x v="69"/>
    <s v="REC"/>
    <n v="1288"/>
    <x v="1287"/>
    <x v="3"/>
    <x v="140"/>
    <n v="5.6"/>
    <n v="4.19E-2"/>
    <n v="3.6999999999999998E-2"/>
    <n v="27118"/>
    <n v="0.03"/>
    <m/>
    <s v="L"/>
  </r>
  <r>
    <m/>
    <x v="117"/>
    <s v="REC"/>
    <n v="1289"/>
    <x v="1288"/>
    <x v="3"/>
    <x v="140"/>
    <n v="5.6"/>
    <n v="9.2999999999999992E-3"/>
    <n v="9.2999999999999992E-3"/>
    <n v="27119"/>
    <m/>
    <m/>
    <s v="B"/>
  </r>
  <r>
    <m/>
    <x v="117"/>
    <s v="REC"/>
    <n v="1289"/>
    <x v="1288"/>
    <x v="3"/>
    <x v="140"/>
    <n v="5.6"/>
    <n v="7.9000000000000008E-3"/>
    <n v="7.9000000000000008E-3"/>
    <n v="27119"/>
    <m/>
    <m/>
    <s v="A"/>
  </r>
  <r>
    <m/>
    <x v="117"/>
    <s v="REC"/>
    <n v="1289"/>
    <x v="1288"/>
    <x v="3"/>
    <x v="140"/>
    <n v="5.6"/>
    <n v="9.1000000000000004E-3"/>
    <n v="9.1000000000000004E-3"/>
    <n v="27119"/>
    <m/>
    <m/>
    <s v="B"/>
  </r>
  <r>
    <m/>
    <x v="117"/>
    <s v="REC"/>
    <n v="1289"/>
    <x v="1288"/>
    <x v="3"/>
    <x v="140"/>
    <n v="5.6"/>
    <n v="1.17E-2"/>
    <n v="1.17E-2"/>
    <n v="27119"/>
    <m/>
    <m/>
    <s v="C"/>
  </r>
  <r>
    <m/>
    <x v="138"/>
    <s v="LEVANTE"/>
    <n v="1290"/>
    <x v="1289"/>
    <x v="3"/>
    <x v="140"/>
    <n v="5.6"/>
    <n v="1.49E-2"/>
    <n v="1.49E-2"/>
    <n v="27118"/>
    <m/>
    <m/>
    <s v="E"/>
  </r>
  <r>
    <m/>
    <x v="138"/>
    <s v="LEVANTE"/>
    <n v="1290"/>
    <x v="1289"/>
    <x v="3"/>
    <x v="140"/>
    <n v="5.6"/>
    <n v="1.1900000000000001E-2"/>
    <n v="1.1900000000000001E-2"/>
    <n v="27118"/>
    <m/>
    <m/>
    <s v="C"/>
  </r>
  <r>
    <m/>
    <x v="138"/>
    <s v="LEVANTE"/>
    <n v="1290"/>
    <x v="1289"/>
    <x v="3"/>
    <x v="140"/>
    <n v="5.6"/>
    <n v="1.35E-2"/>
    <n v="1.35E-2"/>
    <n v="27118"/>
    <m/>
    <m/>
    <s v="E"/>
  </r>
  <r>
    <m/>
    <x v="133"/>
    <s v="REC"/>
    <n v="1291"/>
    <x v="1290"/>
    <x v="3"/>
    <x v="140"/>
    <n v="5.6"/>
    <n v="1.35E-2"/>
    <n v="1.35E-2"/>
    <n v="27119"/>
    <m/>
    <m/>
    <s v="E"/>
  </r>
  <r>
    <m/>
    <x v="133"/>
    <s v="REC"/>
    <n v="1291"/>
    <x v="1290"/>
    <x v="3"/>
    <x v="140"/>
    <n v="5.6"/>
    <n v="1.18E-2"/>
    <n v="1.18E-2"/>
    <n v="27119"/>
    <m/>
    <m/>
    <s v="C"/>
  </r>
  <r>
    <m/>
    <x v="133"/>
    <s v="REC"/>
    <n v="1291"/>
    <x v="1290"/>
    <x v="3"/>
    <x v="140"/>
    <n v="5.6"/>
    <n v="9.2999999999999992E-3"/>
    <n v="9.2999999999999992E-3"/>
    <n v="27119"/>
    <m/>
    <m/>
    <s v="B"/>
  </r>
  <r>
    <m/>
    <x v="69"/>
    <s v="REC"/>
    <n v="1292"/>
    <x v="1291"/>
    <x v="2"/>
    <x v="141"/>
    <n v="5.6"/>
    <n v="3.2599999999999997E-2"/>
    <n v="3.2599999999999997E-2"/>
    <n v="27123"/>
    <n v="0.03"/>
    <m/>
    <s v="L"/>
  </r>
  <r>
    <m/>
    <x v="69"/>
    <s v="REC"/>
    <n v="1292"/>
    <x v="1291"/>
    <x v="2"/>
    <x v="141"/>
    <n v="5.6"/>
    <n v="2.1499999999999998E-2"/>
    <n v="2.1499999999999998E-2"/>
    <n v="27123"/>
    <n v="2.1499999999999998E-2"/>
    <m/>
    <s v="I"/>
  </r>
  <r>
    <m/>
    <x v="138"/>
    <s v="LEVANTE"/>
    <n v="1293"/>
    <x v="1292"/>
    <x v="2"/>
    <x v="141"/>
    <n v="5.6"/>
    <n v="1.1900000000000001E-2"/>
    <n v="1.1900000000000001E-2"/>
    <n v="27124"/>
    <m/>
    <m/>
    <s v="C"/>
  </r>
  <r>
    <m/>
    <x v="138"/>
    <s v="LEVANTE"/>
    <n v="1293"/>
    <x v="1292"/>
    <x v="2"/>
    <x v="141"/>
    <n v="5.6"/>
    <n v="1.24E-2"/>
    <n v="1.24E-2"/>
    <n v="27124"/>
    <m/>
    <m/>
    <s v="D"/>
  </r>
  <r>
    <m/>
    <x v="138"/>
    <s v="LEVANTE"/>
    <n v="1293"/>
    <x v="1292"/>
    <x v="2"/>
    <x v="141"/>
    <n v="5.6"/>
    <n v="1.2E-2"/>
    <n v="1.2E-2"/>
    <n v="27124"/>
    <m/>
    <m/>
    <s v="D"/>
  </r>
  <r>
    <m/>
    <x v="138"/>
    <s v="LEVANTE"/>
    <n v="1293"/>
    <x v="1292"/>
    <x v="2"/>
    <x v="141"/>
    <n v="5.6"/>
    <n v="1.2200000000000001E-2"/>
    <n v="1.2200000000000001E-2"/>
    <n v="27124"/>
    <m/>
    <m/>
    <s v="D"/>
  </r>
  <r>
    <m/>
    <x v="138"/>
    <s v="LEVANTE"/>
    <n v="1293"/>
    <x v="1292"/>
    <x v="2"/>
    <x v="141"/>
    <n v="5.6"/>
    <n v="2.4500000000000001E-2"/>
    <n v="2.4500000000000001E-2"/>
    <n v="27124"/>
    <m/>
    <m/>
    <s v="J"/>
  </r>
  <r>
    <m/>
    <x v="138"/>
    <s v="LEVANTE"/>
    <n v="1293"/>
    <x v="1292"/>
    <x v="2"/>
    <x v="141"/>
    <n v="5.6"/>
    <n v="1.84E-2"/>
    <n v="1.84E-2"/>
    <n v="27124"/>
    <m/>
    <m/>
    <s v="G"/>
  </r>
  <r>
    <m/>
    <x v="138"/>
    <s v="LEVANTE"/>
    <n v="1293"/>
    <x v="1292"/>
    <x v="2"/>
    <x v="141"/>
    <n v="5.6"/>
    <n v="1.44E-2"/>
    <n v="1.44E-2"/>
    <n v="27124"/>
    <m/>
    <m/>
    <s v="E"/>
  </r>
  <r>
    <m/>
    <x v="138"/>
    <s v="LEVANTE"/>
    <n v="1293"/>
    <x v="1292"/>
    <x v="2"/>
    <x v="141"/>
    <n v="5.6"/>
    <n v="1.11E-2"/>
    <n v="1.11E-2"/>
    <n v="27124"/>
    <m/>
    <m/>
    <s v="C"/>
  </r>
  <r>
    <m/>
    <x v="138"/>
    <s v="LEVANTE"/>
    <n v="1293"/>
    <x v="1292"/>
    <x v="2"/>
    <x v="141"/>
    <n v="5.6"/>
    <n v="1.4500000000000001E-2"/>
    <n v="1.4500000000000001E-2"/>
    <n v="27124"/>
    <m/>
    <m/>
    <s v="E"/>
  </r>
  <r>
    <m/>
    <x v="138"/>
    <s v="LEVANTE"/>
    <n v="1294"/>
    <x v="1293"/>
    <x v="3"/>
    <x v="141"/>
    <n v="5.6"/>
    <n v="2.3900000000000001E-2"/>
    <n v="2.3900000000000001E-2"/>
    <n v="27125"/>
    <m/>
    <m/>
    <s v="J"/>
  </r>
  <r>
    <m/>
    <x v="138"/>
    <s v="LEVANTE"/>
    <n v="1294"/>
    <x v="1293"/>
    <x v="3"/>
    <x v="141"/>
    <n v="5.6"/>
    <n v="1.44E-2"/>
    <n v="1.44E-2"/>
    <n v="27125"/>
    <m/>
    <m/>
    <s v="E"/>
  </r>
  <r>
    <m/>
    <x v="138"/>
    <s v="LEVANTE"/>
    <n v="1294"/>
    <x v="1293"/>
    <x v="3"/>
    <x v="141"/>
    <n v="5.6"/>
    <n v="1.8499999999999999E-2"/>
    <n v="1.8499999999999999E-2"/>
    <n v="27125"/>
    <m/>
    <m/>
    <s v="G"/>
  </r>
  <r>
    <m/>
    <x v="117"/>
    <s v="REC"/>
    <n v="1295"/>
    <x v="1294"/>
    <x v="3"/>
    <x v="141"/>
    <n v="5.6"/>
    <n v="1.83E-2"/>
    <n v="1.83E-2"/>
    <n v="27126"/>
    <m/>
    <m/>
    <s v="G"/>
  </r>
  <r>
    <m/>
    <x v="117"/>
    <s v="REC"/>
    <n v="1295"/>
    <x v="1294"/>
    <x v="3"/>
    <x v="141"/>
    <n v="5.6"/>
    <n v="8.6999999999999994E-3"/>
    <n v="8.6999999999999994E-3"/>
    <n v="27126"/>
    <m/>
    <m/>
    <s v="A"/>
  </r>
  <r>
    <m/>
    <x v="117"/>
    <s v="REC"/>
    <n v="1295"/>
    <x v="1294"/>
    <x v="3"/>
    <x v="141"/>
    <n v="5.6"/>
    <n v="2.1600000000000001E-2"/>
    <n v="2.1600000000000001E-2"/>
    <n v="27126"/>
    <m/>
    <m/>
    <s v="I"/>
  </r>
  <r>
    <m/>
    <x v="117"/>
    <s v="REC"/>
    <n v="1295"/>
    <x v="1294"/>
    <x v="3"/>
    <x v="141"/>
    <n v="5.6"/>
    <n v="1.2800000000000001E-2"/>
    <n v="1.2800000000000001E-2"/>
    <n v="27126"/>
    <m/>
    <m/>
    <s v="D"/>
  </r>
  <r>
    <m/>
    <x v="117"/>
    <s v="REC"/>
    <n v="1295"/>
    <x v="1294"/>
    <x v="3"/>
    <x v="141"/>
    <n v="5.6"/>
    <n v="1.18E-2"/>
    <n v="1.18E-2"/>
    <n v="27126"/>
    <m/>
    <m/>
    <s v="C"/>
  </r>
  <r>
    <m/>
    <x v="117"/>
    <s v="REC"/>
    <n v="1295"/>
    <x v="1294"/>
    <x v="3"/>
    <x v="141"/>
    <n v="5.6"/>
    <n v="1.2500000000000001E-2"/>
    <n v="1.2500000000000001E-2"/>
    <n v="27126"/>
    <m/>
    <m/>
    <s v="D"/>
  </r>
  <r>
    <m/>
    <x v="117"/>
    <s v="REC"/>
    <n v="1295"/>
    <x v="1294"/>
    <x v="3"/>
    <x v="141"/>
    <n v="5.6"/>
    <n v="1.95E-2"/>
    <n v="1.95E-2"/>
    <n v="27126"/>
    <m/>
    <m/>
    <s v="H"/>
  </r>
  <r>
    <m/>
    <x v="117"/>
    <s v="REC"/>
    <n v="1295"/>
    <x v="1294"/>
    <x v="3"/>
    <x v="141"/>
    <n v="5.6"/>
    <n v="1.04E-2"/>
    <n v="1.04E-2"/>
    <n v="27126"/>
    <m/>
    <m/>
    <s v="B"/>
  </r>
  <r>
    <m/>
    <x v="117"/>
    <s v="REC"/>
    <n v="1296"/>
    <x v="1295"/>
    <x v="2"/>
    <x v="142"/>
    <n v="5.6"/>
    <n v="1.5800000000000002E-2"/>
    <n v="1.5800000000000002E-2"/>
    <n v="27129"/>
    <m/>
    <m/>
    <s v="F"/>
  </r>
  <r>
    <m/>
    <x v="117"/>
    <s v="REC"/>
    <n v="1296"/>
    <x v="1295"/>
    <x v="2"/>
    <x v="142"/>
    <n v="5.6"/>
    <n v="1.54E-2"/>
    <n v="1.54E-2"/>
    <n v="27129"/>
    <m/>
    <m/>
    <s v="F"/>
  </r>
  <r>
    <m/>
    <x v="117"/>
    <s v="REC"/>
    <n v="1296"/>
    <x v="1295"/>
    <x v="2"/>
    <x v="142"/>
    <n v="5.6"/>
    <n v="1.41E-2"/>
    <n v="1.41E-2"/>
    <n v="27129"/>
    <m/>
    <m/>
    <s v="E"/>
  </r>
  <r>
    <m/>
    <x v="117"/>
    <s v="REC"/>
    <n v="1296"/>
    <x v="1295"/>
    <x v="2"/>
    <x v="142"/>
    <n v="5.6"/>
    <n v="8.0999999999999996E-3"/>
    <n v="8.0999999999999996E-3"/>
    <n v="27129"/>
    <m/>
    <m/>
    <s v="A"/>
  </r>
  <r>
    <m/>
    <x v="117"/>
    <s v="REC"/>
    <n v="1296"/>
    <x v="1295"/>
    <x v="2"/>
    <x v="142"/>
    <n v="5.6"/>
    <n v="1.15E-2"/>
    <n v="1.15E-2"/>
    <n v="27129"/>
    <m/>
    <m/>
    <s v="C"/>
  </r>
  <r>
    <m/>
    <x v="117"/>
    <s v="REC"/>
    <n v="1296"/>
    <x v="1295"/>
    <x v="2"/>
    <x v="142"/>
    <n v="5.6"/>
    <n v="1.26E-2"/>
    <n v="1.26E-2"/>
    <n v="27129"/>
    <m/>
    <m/>
    <s v="D"/>
  </r>
  <r>
    <m/>
    <x v="117"/>
    <s v="REC"/>
    <n v="1296"/>
    <x v="1295"/>
    <x v="2"/>
    <x v="142"/>
    <n v="5.6"/>
    <n v="1.4999999999999999E-2"/>
    <n v="1.4999999999999999E-2"/>
    <n v="27129"/>
    <m/>
    <m/>
    <s v="F"/>
  </r>
  <r>
    <m/>
    <x v="117"/>
    <s v="REC"/>
    <n v="1296"/>
    <x v="1295"/>
    <x v="2"/>
    <x v="142"/>
    <n v="5.6"/>
    <n v="1.2999999999999999E-2"/>
    <n v="1.2999999999999999E-2"/>
    <n v="27129"/>
    <m/>
    <m/>
    <s v="D"/>
  </r>
  <r>
    <m/>
    <x v="117"/>
    <s v="REC"/>
    <n v="1296"/>
    <x v="1295"/>
    <x v="2"/>
    <x v="142"/>
    <n v="5.6"/>
    <n v="1.7899999999999999E-2"/>
    <n v="1.7899999999999999E-2"/>
    <n v="27129"/>
    <m/>
    <m/>
    <s v="G"/>
  </r>
  <r>
    <m/>
    <x v="117"/>
    <s v="REC"/>
    <n v="1296"/>
    <x v="1295"/>
    <x v="2"/>
    <x v="142"/>
    <n v="5.6"/>
    <n v="1.6500000000000001E-2"/>
    <n v="1.6500000000000001E-2"/>
    <n v="27129"/>
    <m/>
    <m/>
    <s v="F"/>
  </r>
  <r>
    <m/>
    <x v="138"/>
    <s v="LEVANTE"/>
    <n v="1297"/>
    <x v="1296"/>
    <x v="2"/>
    <x v="142"/>
    <n v="5.6"/>
    <n v="8.9999999999999993E-3"/>
    <n v="8.9999999999999993E-3"/>
    <n v="27130"/>
    <m/>
    <m/>
    <s v="B"/>
  </r>
  <r>
    <m/>
    <x v="138"/>
    <s v="LEVANTE"/>
    <n v="1297"/>
    <x v="1296"/>
    <x v="2"/>
    <x v="142"/>
    <n v="5.6"/>
    <n v="1.5900000000000001E-2"/>
    <n v="1.5900000000000001E-2"/>
    <n v="27130"/>
    <m/>
    <m/>
    <s v="F"/>
  </r>
  <r>
    <m/>
    <x v="138"/>
    <s v="LEVANTE"/>
    <n v="1298"/>
    <x v="1297"/>
    <x v="3"/>
    <x v="142"/>
    <n v="5.6"/>
    <n v="1.7600000000000001E-2"/>
    <n v="1.7600000000000001E-2"/>
    <n v="27131"/>
    <m/>
    <m/>
    <s v="G"/>
  </r>
  <r>
    <m/>
    <x v="138"/>
    <s v="LEVANTE"/>
    <n v="1298"/>
    <x v="1297"/>
    <x v="3"/>
    <x v="142"/>
    <n v="5.6"/>
    <n v="1.67E-2"/>
    <n v="1.67E-2"/>
    <n v="27131"/>
    <m/>
    <m/>
    <s v="F"/>
  </r>
  <r>
    <m/>
    <x v="138"/>
    <s v="LEVANTE"/>
    <n v="1298"/>
    <x v="1297"/>
    <x v="3"/>
    <x v="142"/>
    <n v="5.6"/>
    <n v="1.8100000000000002E-2"/>
    <n v="1.8100000000000002E-2"/>
    <n v="27131"/>
    <m/>
    <m/>
    <s v="G"/>
  </r>
  <r>
    <m/>
    <x v="138"/>
    <s v="LEVANTE"/>
    <n v="1298"/>
    <x v="1297"/>
    <x v="3"/>
    <x v="142"/>
    <n v="5.6"/>
    <n v="1.1299999999999999E-2"/>
    <n v="1.1299999999999999E-2"/>
    <n v="27131"/>
    <m/>
    <m/>
    <s v="C"/>
  </r>
  <r>
    <m/>
    <x v="138"/>
    <s v="LEVANTE"/>
    <n v="1298"/>
    <x v="1297"/>
    <x v="3"/>
    <x v="142"/>
    <n v="5.6"/>
    <n v="1.2500000000000001E-2"/>
    <n v="1.2500000000000001E-2"/>
    <n v="27131"/>
    <m/>
    <m/>
    <s v="D"/>
  </r>
  <r>
    <m/>
    <x v="138"/>
    <s v="LEVANTE"/>
    <n v="1298"/>
    <x v="1297"/>
    <x v="3"/>
    <x v="142"/>
    <n v="5.6"/>
    <n v="1.89E-2"/>
    <n v="1.89E-2"/>
    <n v="27131"/>
    <m/>
    <m/>
    <s v="G"/>
  </r>
  <r>
    <m/>
    <x v="138"/>
    <s v="LEVANTE"/>
    <n v="1298"/>
    <x v="1297"/>
    <x v="3"/>
    <x v="142"/>
    <n v="5.6"/>
    <n v="1.46E-2"/>
    <n v="1.46E-2"/>
    <n v="27131"/>
    <m/>
    <m/>
    <s v="E"/>
  </r>
  <r>
    <m/>
    <x v="138"/>
    <s v="LEVANTE"/>
    <n v="1298"/>
    <x v="1297"/>
    <x v="3"/>
    <x v="142"/>
    <n v="5.6"/>
    <n v="1.55E-2"/>
    <n v="1.55E-2"/>
    <n v="27131"/>
    <m/>
    <m/>
    <s v="F"/>
  </r>
  <r>
    <m/>
    <x v="138"/>
    <s v="LEVANTE"/>
    <n v="1298"/>
    <x v="1297"/>
    <x v="3"/>
    <x v="142"/>
    <n v="5.6"/>
    <n v="1.5599999999999999E-2"/>
    <n v="1.5599999999999999E-2"/>
    <n v="27132"/>
    <m/>
    <m/>
    <s v="F"/>
  </r>
  <r>
    <m/>
    <x v="138"/>
    <s v="LEVANTE"/>
    <n v="1298"/>
    <x v="1297"/>
    <x v="3"/>
    <x v="142"/>
    <n v="5.6"/>
    <n v="1.0699999999999999E-2"/>
    <n v="1.0699999999999999E-2"/>
    <n v="27132"/>
    <m/>
    <m/>
    <s v="C"/>
  </r>
  <r>
    <m/>
    <x v="138"/>
    <s v="LEVANTE"/>
    <n v="1298"/>
    <x v="1297"/>
    <x v="3"/>
    <x v="142"/>
    <n v="5.6"/>
    <n v="7.9000000000000008E-3"/>
    <n v="7.9000000000000008E-3"/>
    <n v="27132"/>
    <m/>
    <m/>
    <s v="A"/>
  </r>
  <r>
    <m/>
    <x v="138"/>
    <s v="LEVANTE"/>
    <n v="1298"/>
    <x v="1297"/>
    <x v="3"/>
    <x v="142"/>
    <n v="5.6"/>
    <n v="1.3599999999999999E-2"/>
    <n v="1.3599999999999999E-2"/>
    <n v="27132"/>
    <m/>
    <m/>
    <s v="E"/>
  </r>
  <r>
    <m/>
    <x v="133"/>
    <s v="REC"/>
    <n v="1299"/>
    <x v="1298"/>
    <x v="3"/>
    <x v="142"/>
    <n v="5.6"/>
    <n v="1.1900000000000001E-2"/>
    <n v="1.1900000000000001E-2"/>
    <n v="27132"/>
    <m/>
    <m/>
    <s v="C"/>
  </r>
  <r>
    <m/>
    <x v="138"/>
    <s v="LEVANTE"/>
    <n v="1300"/>
    <x v="1299"/>
    <x v="4"/>
    <x v="142"/>
    <n v="5.6"/>
    <n v="1.5800000000000002E-2"/>
    <n v="1.5800000000000002E-2"/>
    <n v="27137"/>
    <m/>
    <m/>
    <s v="F"/>
  </r>
  <r>
    <m/>
    <x v="138"/>
    <s v="LEVANTE"/>
    <n v="1300"/>
    <x v="1299"/>
    <x v="4"/>
    <x v="142"/>
    <n v="5.6"/>
    <n v="1.3599999999999999E-2"/>
    <n v="1.3599999999999999E-2"/>
    <n v="27137"/>
    <m/>
    <m/>
    <s v="E"/>
  </r>
  <r>
    <m/>
    <x v="138"/>
    <s v="LEVANTE"/>
    <n v="1300"/>
    <x v="1299"/>
    <x v="4"/>
    <x v="142"/>
    <n v="5.6"/>
    <n v="1.12E-2"/>
    <n v="1.12E-2"/>
    <n v="27137"/>
    <m/>
    <m/>
    <s v="C"/>
  </r>
  <r>
    <m/>
    <x v="138"/>
    <s v="LEVANTE"/>
    <n v="1300"/>
    <x v="1299"/>
    <x v="4"/>
    <x v="142"/>
    <n v="5.6"/>
    <n v="1.7999999999999999E-2"/>
    <n v="1.7999999999999999E-2"/>
    <n v="27137"/>
    <m/>
    <m/>
    <s v="G"/>
  </r>
  <r>
    <m/>
    <x v="138"/>
    <s v="LEVANTE"/>
    <n v="1300"/>
    <x v="1299"/>
    <x v="4"/>
    <x v="142"/>
    <n v="5.6"/>
    <n v="1.1599999999999999E-2"/>
    <n v="1.1599999999999999E-2"/>
    <n v="27137"/>
    <m/>
    <m/>
    <s v="C"/>
  </r>
  <r>
    <m/>
    <x v="148"/>
    <s v="REC"/>
    <n v="1301"/>
    <x v="1300"/>
    <x v="4"/>
    <x v="142"/>
    <n v="5.6"/>
    <n v="5.7999999999999996E-3"/>
    <n v="5.7999999999999996E-3"/>
    <n v="27138"/>
    <m/>
    <m/>
    <s v="Descarte"/>
  </r>
  <r>
    <m/>
    <x v="148"/>
    <s v="REC"/>
    <n v="1301"/>
    <x v="1300"/>
    <x v="4"/>
    <x v="142"/>
    <n v="5.6"/>
    <n v="4.5999999999999999E-3"/>
    <n v="4.5999999999999999E-3"/>
    <n v="27138"/>
    <m/>
    <m/>
    <s v="Descarte"/>
  </r>
  <r>
    <m/>
    <x v="148"/>
    <s v="REC"/>
    <n v="1301"/>
    <x v="1300"/>
    <x v="4"/>
    <x v="142"/>
    <n v="5.6"/>
    <n v="3.5999999999999999E-3"/>
    <n v="3.5999999999999999E-3"/>
    <n v="27138"/>
    <m/>
    <m/>
    <s v="Descarte"/>
  </r>
  <r>
    <m/>
    <x v="148"/>
    <s v="REC"/>
    <n v="1301"/>
    <x v="1300"/>
    <x v="4"/>
    <x v="142"/>
    <n v="5.6"/>
    <n v="5.7000000000000002E-3"/>
    <n v="5.7000000000000002E-3"/>
    <n v="27138"/>
    <m/>
    <m/>
    <s v="Descarte"/>
  </r>
  <r>
    <m/>
    <x v="148"/>
    <s v="REC"/>
    <n v="1301"/>
    <x v="1300"/>
    <x v="4"/>
    <x v="142"/>
    <n v="5.6"/>
    <n v="8.8999999999999999E-3"/>
    <n v="8.8999999999999999E-3"/>
    <n v="27138"/>
    <m/>
    <m/>
    <s v="A"/>
  </r>
  <r>
    <m/>
    <x v="133"/>
    <s v="REC"/>
    <n v="1302"/>
    <x v="1301"/>
    <x v="4"/>
    <x v="142"/>
    <n v="5.6"/>
    <n v="1.15E-2"/>
    <n v="1.15E-2"/>
    <n v="27139"/>
    <m/>
    <m/>
    <s v="C"/>
  </r>
  <r>
    <m/>
    <x v="133"/>
    <s v="REC"/>
    <n v="1302"/>
    <x v="1301"/>
    <x v="4"/>
    <x v="142"/>
    <n v="5.6"/>
    <n v="1.2699999999999999E-2"/>
    <n v="1.2699999999999999E-2"/>
    <n v="27139"/>
    <m/>
    <m/>
    <s v="D"/>
  </r>
  <r>
    <m/>
    <x v="133"/>
    <s v="REC"/>
    <n v="1302"/>
    <x v="1301"/>
    <x v="4"/>
    <x v="142"/>
    <n v="5.6"/>
    <n v="1.6400000000000001E-2"/>
    <n v="1.6400000000000001E-2"/>
    <n v="27139"/>
    <m/>
    <m/>
    <s v="F"/>
  </r>
  <r>
    <m/>
    <x v="133"/>
    <s v="REC"/>
    <n v="1302"/>
    <x v="1301"/>
    <x v="4"/>
    <x v="142"/>
    <n v="5.6"/>
    <n v="2.0299999999999999E-2"/>
    <n v="2.0299999999999999E-2"/>
    <n v="27139"/>
    <m/>
    <m/>
    <s v="H"/>
  </r>
  <r>
    <m/>
    <x v="133"/>
    <s v="REC"/>
    <n v="1302"/>
    <x v="1301"/>
    <x v="4"/>
    <x v="142"/>
    <n v="5.6"/>
    <n v="1.2500000000000001E-2"/>
    <n v="1.2500000000000001E-2"/>
    <n v="27139"/>
    <m/>
    <m/>
    <s v="D"/>
  </r>
  <r>
    <m/>
    <x v="133"/>
    <s v="REC"/>
    <n v="1302"/>
    <x v="1301"/>
    <x v="4"/>
    <x v="142"/>
    <n v="5.6"/>
    <n v="7.1000000000000004E-3"/>
    <n v="7.1000000000000004E-3"/>
    <n v="27139"/>
    <m/>
    <m/>
    <s v="Reserva"/>
  </r>
  <r>
    <m/>
    <x v="133"/>
    <s v="REC"/>
    <n v="1302"/>
    <x v="1301"/>
    <x v="4"/>
    <x v="142"/>
    <n v="5.6"/>
    <n v="8.3999999999999995E-3"/>
    <n v="8.3999999999999995E-3"/>
    <n v="27139"/>
    <m/>
    <m/>
    <s v="A"/>
  </r>
  <r>
    <m/>
    <x v="133"/>
    <s v="REC"/>
    <n v="1302"/>
    <x v="1301"/>
    <x v="4"/>
    <x v="142"/>
    <n v="5.6"/>
    <n v="6.7000000000000002E-3"/>
    <n v="6.7000000000000002E-3"/>
    <n v="27139"/>
    <m/>
    <m/>
    <s v="Reserva"/>
  </r>
  <r>
    <m/>
    <x v="133"/>
    <s v="REC"/>
    <n v="1302"/>
    <x v="1301"/>
    <x v="4"/>
    <x v="142"/>
    <n v="5.6"/>
    <n v="1.1900000000000001E-2"/>
    <n v="1.1900000000000001E-2"/>
    <n v="27139"/>
    <m/>
    <m/>
    <s v="C"/>
  </r>
  <r>
    <m/>
    <x v="138"/>
    <s v="LEVANTE"/>
    <n v="1303"/>
    <x v="1302"/>
    <x v="2"/>
    <x v="143"/>
    <n v="5.6"/>
    <n v="0.02"/>
    <n v="0.02"/>
    <n v="27140"/>
    <m/>
    <m/>
    <s v="H"/>
  </r>
  <r>
    <m/>
    <x v="138"/>
    <s v="LEVANTE"/>
    <n v="1303"/>
    <x v="1302"/>
    <x v="2"/>
    <x v="143"/>
    <n v="5.6"/>
    <n v="1.9800000000000002E-2"/>
    <n v="1.9800000000000002E-2"/>
    <n v="27140"/>
    <m/>
    <m/>
    <s v="H"/>
  </r>
  <r>
    <m/>
    <x v="138"/>
    <s v="LEVANTE"/>
    <n v="1303"/>
    <x v="1302"/>
    <x v="2"/>
    <x v="143"/>
    <n v="5.6"/>
    <n v="1.3599999999999999E-2"/>
    <n v="1.3599999999999999E-2"/>
    <n v="27140"/>
    <m/>
    <m/>
    <s v="E"/>
  </r>
  <r>
    <m/>
    <x v="138"/>
    <s v="LEVANTE"/>
    <n v="1303"/>
    <x v="1302"/>
    <x v="2"/>
    <x v="143"/>
    <n v="5.6"/>
    <n v="9.4999999999999998E-3"/>
    <n v="9.4999999999999998E-3"/>
    <n v="27140"/>
    <m/>
    <m/>
    <s v="B"/>
  </r>
  <r>
    <m/>
    <x v="138"/>
    <s v="LEVANTE"/>
    <n v="1303"/>
    <x v="1302"/>
    <x v="2"/>
    <x v="143"/>
    <n v="5.6"/>
    <n v="1.7000000000000001E-2"/>
    <n v="1.7000000000000001E-2"/>
    <n v="27140"/>
    <m/>
    <m/>
    <s v="F"/>
  </r>
  <r>
    <m/>
    <x v="138"/>
    <s v="LEVANTE"/>
    <n v="1303"/>
    <x v="1302"/>
    <x v="2"/>
    <x v="143"/>
    <n v="5.6"/>
    <n v="1.0699999999999999E-2"/>
    <n v="1.0699999999999999E-2"/>
    <n v="27140"/>
    <m/>
    <m/>
    <s v="C"/>
  </r>
  <r>
    <m/>
    <x v="138"/>
    <s v="LEVANTE"/>
    <n v="1303"/>
    <x v="1302"/>
    <x v="2"/>
    <x v="143"/>
    <n v="5.6"/>
    <n v="1.9400000000000001E-2"/>
    <n v="1.9400000000000001E-2"/>
    <n v="27140"/>
    <m/>
    <m/>
    <s v="H"/>
  </r>
  <r>
    <m/>
    <x v="117"/>
    <s v="REC"/>
    <n v="1304"/>
    <x v="1303"/>
    <x v="2"/>
    <x v="143"/>
    <n v="5.6"/>
    <n v="7.4000000000000003E-3"/>
    <n v="7.4000000000000003E-3"/>
    <n v="27140"/>
    <m/>
    <m/>
    <s v="Reserva"/>
  </r>
  <r>
    <m/>
    <x v="149"/>
    <s v="REC"/>
    <n v="1305"/>
    <x v="1304"/>
    <x v="2"/>
    <x v="143"/>
    <n v="5.6"/>
    <n v="1.38E-2"/>
    <n v="1.38E-2"/>
    <n v="27140"/>
    <m/>
    <m/>
    <s v="E"/>
  </r>
  <r>
    <m/>
    <x v="149"/>
    <s v="REC"/>
    <n v="1305"/>
    <x v="1304"/>
    <x v="2"/>
    <x v="143"/>
    <n v="5.6"/>
    <n v="1.4500000000000001E-2"/>
    <n v="1.4500000000000001E-2"/>
    <n v="27140"/>
    <m/>
    <m/>
    <s v="E"/>
  </r>
  <r>
    <m/>
    <x v="69"/>
    <s v="REC"/>
    <n v="1306"/>
    <x v="1305"/>
    <x v="3"/>
    <x v="143"/>
    <n v="5.6"/>
    <n v="4.02E-2"/>
    <n v="3.6999999999999998E-2"/>
    <n v="27141"/>
    <n v="0.03"/>
    <m/>
    <s v="L"/>
  </r>
  <r>
    <m/>
    <x v="69"/>
    <s v="REC"/>
    <n v="1306"/>
    <x v="1305"/>
    <x v="3"/>
    <x v="143"/>
    <n v="5.6"/>
    <n v="3.1800000000000002E-2"/>
    <n v="3.1800000000000002E-2"/>
    <n v="27141"/>
    <n v="0.03"/>
    <m/>
    <s v="L"/>
  </r>
  <r>
    <m/>
    <x v="69"/>
    <s v="REC"/>
    <n v="1306"/>
    <x v="1305"/>
    <x v="3"/>
    <x v="143"/>
    <n v="5.6"/>
    <n v="1.5599999999999999E-2"/>
    <n v="1.5599999999999999E-2"/>
    <n v="27141"/>
    <n v="1.5599999999999999E-2"/>
    <m/>
    <s v="F"/>
  </r>
  <r>
    <m/>
    <x v="138"/>
    <s v="LEVANTE"/>
    <n v="1307"/>
    <x v="1306"/>
    <x v="3"/>
    <x v="143"/>
    <n v="5.6"/>
    <n v="1.41E-2"/>
    <n v="1.41E-2"/>
    <n v="27141"/>
    <m/>
    <m/>
    <s v="E"/>
  </r>
  <r>
    <m/>
    <x v="138"/>
    <s v="LEVANTE"/>
    <n v="1307"/>
    <x v="1306"/>
    <x v="3"/>
    <x v="143"/>
    <n v="5.6"/>
    <n v="1.32E-2"/>
    <n v="1.32E-2"/>
    <n v="27141"/>
    <m/>
    <m/>
    <s v="D"/>
  </r>
  <r>
    <m/>
    <x v="138"/>
    <s v="LEVANTE"/>
    <n v="1307"/>
    <x v="1306"/>
    <x v="3"/>
    <x v="143"/>
    <n v="5.6"/>
    <n v="1.83E-2"/>
    <n v="1.83E-2"/>
    <n v="27141"/>
    <m/>
    <m/>
    <s v="G"/>
  </r>
  <r>
    <m/>
    <x v="138"/>
    <s v="LEVANTE"/>
    <n v="1307"/>
    <x v="1306"/>
    <x v="3"/>
    <x v="143"/>
    <n v="5.6"/>
    <n v="2.3400000000000001E-2"/>
    <n v="2.3400000000000001E-2"/>
    <n v="27141"/>
    <m/>
    <m/>
    <s v="J"/>
  </r>
  <r>
    <m/>
    <x v="149"/>
    <s v="REC"/>
    <n v="1308"/>
    <x v="1307"/>
    <x v="3"/>
    <x v="143"/>
    <n v="5.6"/>
    <n v="1.0699999999999999E-2"/>
    <n v="1.0699999999999999E-2"/>
    <n v="27141"/>
    <m/>
    <m/>
    <s v="C"/>
  </r>
  <r>
    <m/>
    <x v="149"/>
    <s v="REC"/>
    <n v="1308"/>
    <x v="1307"/>
    <x v="3"/>
    <x v="143"/>
    <n v="5.6"/>
    <n v="1.37E-2"/>
    <n v="1.37E-2"/>
    <n v="27141"/>
    <m/>
    <m/>
    <s v="E"/>
  </r>
  <r>
    <m/>
    <x v="69"/>
    <s v="REC"/>
    <n v="1309"/>
    <x v="1308"/>
    <x v="4"/>
    <x v="143"/>
    <n v="5.6"/>
    <n v="4.2099999999999999E-2"/>
    <n v="3.6999999999999998E-2"/>
    <n v="27144"/>
    <n v="0.03"/>
    <m/>
    <s v="L"/>
  </r>
  <r>
    <m/>
    <x v="69"/>
    <s v="REC"/>
    <n v="1309"/>
    <x v="1308"/>
    <x v="4"/>
    <x v="143"/>
    <n v="5.6"/>
    <n v="4.7399999999999998E-2"/>
    <n v="3.6999999999999998E-2"/>
    <n v="27144"/>
    <n v="0.03"/>
    <m/>
    <s v="L"/>
  </r>
  <r>
    <m/>
    <x v="69"/>
    <s v="REC"/>
    <n v="1309"/>
    <x v="1308"/>
    <x v="4"/>
    <x v="143"/>
    <n v="5.6"/>
    <n v="4.1500000000000002E-2"/>
    <n v="3.6999999999999998E-2"/>
    <n v="27144"/>
    <n v="0.03"/>
    <m/>
    <s v="L"/>
  </r>
  <r>
    <m/>
    <x v="138"/>
    <s v="LEVANTE"/>
    <n v="1310"/>
    <x v="1309"/>
    <x v="4"/>
    <x v="143"/>
    <n v="5.6"/>
    <n v="2.0299999999999999E-2"/>
    <n v="2.0299999999999999E-2"/>
    <n v="27145"/>
    <n v="2.0299999999999999E-2"/>
    <m/>
    <s v="H"/>
  </r>
  <r>
    <m/>
    <x v="138"/>
    <s v="LEVANTE"/>
    <n v="1310"/>
    <x v="1309"/>
    <x v="4"/>
    <x v="143"/>
    <n v="5.6"/>
    <n v="1.49E-2"/>
    <n v="1.49E-2"/>
    <n v="27145"/>
    <n v="1.49E-2"/>
    <m/>
    <s v="E"/>
  </r>
  <r>
    <m/>
    <x v="138"/>
    <s v="LEVANTE"/>
    <n v="1310"/>
    <x v="1309"/>
    <x v="4"/>
    <x v="143"/>
    <n v="5.6"/>
    <n v="3.1099999999999999E-2"/>
    <n v="3.1099999999999999E-2"/>
    <n v="27145"/>
    <n v="0.03"/>
    <m/>
    <s v="L"/>
  </r>
  <r>
    <m/>
    <x v="138"/>
    <s v="LEVANTE"/>
    <n v="1310"/>
    <x v="1309"/>
    <x v="4"/>
    <x v="143"/>
    <n v="5.6"/>
    <n v="1.7299999999999999E-2"/>
    <n v="1.7299999999999999E-2"/>
    <n v="27145"/>
    <n v="1.7299999999999999E-2"/>
    <m/>
    <s v="F"/>
  </r>
  <r>
    <m/>
    <x v="138"/>
    <s v="LEVANTE"/>
    <n v="1310"/>
    <x v="1309"/>
    <x v="4"/>
    <x v="143"/>
    <n v="5.6"/>
    <n v="2.9000000000000001E-2"/>
    <n v="2.9000000000000001E-2"/>
    <n v="27145"/>
    <n v="2.9000000000000001E-2"/>
    <m/>
    <s v="L"/>
  </r>
  <r>
    <m/>
    <x v="147"/>
    <s v="FRENTE"/>
    <n v="1311"/>
    <x v="1310"/>
    <x v="4"/>
    <x v="143"/>
    <n v="5.6"/>
    <n v="2.63E-2"/>
    <n v="2.63E-2"/>
    <n v="27146"/>
    <m/>
    <m/>
    <s v="K"/>
  </r>
  <r>
    <m/>
    <x v="147"/>
    <s v="FRENTE"/>
    <n v="1311"/>
    <x v="1310"/>
    <x v="4"/>
    <x v="143"/>
    <n v="5.6"/>
    <n v="2.9000000000000001E-2"/>
    <n v="2.9000000000000001E-2"/>
    <n v="27146"/>
    <m/>
    <m/>
    <s v="L"/>
  </r>
  <r>
    <m/>
    <x v="147"/>
    <s v="FRENTE"/>
    <n v="1311"/>
    <x v="1310"/>
    <x v="4"/>
    <x v="143"/>
    <n v="5.6"/>
    <n v="8.9999999999999993E-3"/>
    <n v="8.9999999999999993E-3"/>
    <n v="27146"/>
    <m/>
    <m/>
    <s v="B"/>
  </r>
  <r>
    <m/>
    <x v="148"/>
    <s v="REC"/>
    <n v="1312"/>
    <x v="1311"/>
    <x v="5"/>
    <x v="143"/>
    <n v="5.6"/>
    <n v="5.4999999999999997E-3"/>
    <n v="5.4999999999999997E-3"/>
    <n v="27147"/>
    <m/>
    <m/>
    <s v="Descarte"/>
  </r>
  <r>
    <m/>
    <x v="148"/>
    <s v="REC"/>
    <n v="1312"/>
    <x v="1311"/>
    <x v="5"/>
    <x v="143"/>
    <n v="5.6"/>
    <n v="9.1999999999999998E-3"/>
    <n v="9.1999999999999998E-3"/>
    <n v="27147"/>
    <m/>
    <m/>
    <s v="B"/>
  </r>
  <r>
    <m/>
    <x v="148"/>
    <s v="REC"/>
    <n v="1312"/>
    <x v="1311"/>
    <x v="5"/>
    <x v="143"/>
    <n v="5.6"/>
    <n v="7.1000000000000004E-3"/>
    <n v="7.1000000000000004E-3"/>
    <n v="27147"/>
    <m/>
    <m/>
    <s v="Reserva"/>
  </r>
  <r>
    <m/>
    <x v="148"/>
    <s v="REC"/>
    <n v="1312"/>
    <x v="1311"/>
    <x v="5"/>
    <x v="143"/>
    <n v="5.6"/>
    <n v="7.6E-3"/>
    <n v="7.6E-3"/>
    <n v="27147"/>
    <m/>
    <m/>
    <s v="A"/>
  </r>
  <r>
    <m/>
    <x v="148"/>
    <s v="REC"/>
    <n v="1312"/>
    <x v="1311"/>
    <x v="5"/>
    <x v="143"/>
    <n v="5.6"/>
    <n v="8.0999999999999996E-3"/>
    <n v="8.0999999999999996E-3"/>
    <n v="27147"/>
    <m/>
    <m/>
    <s v="A"/>
  </r>
  <r>
    <m/>
    <x v="148"/>
    <s v="REC"/>
    <n v="1312"/>
    <x v="1311"/>
    <x v="5"/>
    <x v="143"/>
    <n v="5.6"/>
    <n v="9.2999999999999992E-3"/>
    <n v="9.2999999999999992E-3"/>
    <n v="27147"/>
    <m/>
    <m/>
    <s v="B"/>
  </r>
  <r>
    <m/>
    <x v="148"/>
    <s v="REC"/>
    <n v="1312"/>
    <x v="1311"/>
    <x v="5"/>
    <x v="143"/>
    <n v="5.6"/>
    <n v="6.1000000000000004E-3"/>
    <n v="6.1000000000000004E-3"/>
    <n v="27147"/>
    <m/>
    <m/>
    <s v="Reserva"/>
  </r>
  <r>
    <m/>
    <x v="148"/>
    <s v="REC"/>
    <n v="1312"/>
    <x v="1311"/>
    <x v="5"/>
    <x v="143"/>
    <n v="5.6"/>
    <n v="4.3E-3"/>
    <n v="4.3E-3"/>
    <n v="27147"/>
    <m/>
    <m/>
    <s v="Descarte"/>
  </r>
  <r>
    <m/>
    <x v="138"/>
    <s v="LEVANTE"/>
    <n v="1313"/>
    <x v="1312"/>
    <x v="2"/>
    <x v="144"/>
    <n v="5.6"/>
    <n v="1.37E-2"/>
    <n v="1.37E-2"/>
    <n v="27148"/>
    <m/>
    <m/>
    <s v="E"/>
  </r>
  <r>
    <m/>
    <x v="138"/>
    <s v="LEVANTE"/>
    <n v="1313"/>
    <x v="1312"/>
    <x v="2"/>
    <x v="144"/>
    <n v="5.6"/>
    <n v="1.0999999999999999E-2"/>
    <n v="1.0999999999999999E-2"/>
    <n v="27148"/>
    <m/>
    <m/>
    <s v="C"/>
  </r>
  <r>
    <m/>
    <x v="138"/>
    <s v="LEVANTE"/>
    <n v="1313"/>
    <x v="1312"/>
    <x v="2"/>
    <x v="144"/>
    <n v="5.6"/>
    <n v="8.9999999999999993E-3"/>
    <n v="8.9999999999999993E-3"/>
    <n v="27148"/>
    <m/>
    <m/>
    <s v="B"/>
  </r>
  <r>
    <m/>
    <x v="138"/>
    <s v="LEVANTE"/>
    <n v="1313"/>
    <x v="1312"/>
    <x v="2"/>
    <x v="144"/>
    <n v="5.6"/>
    <n v="1.43E-2"/>
    <n v="1.43E-2"/>
    <n v="27148"/>
    <m/>
    <m/>
    <s v="E"/>
  </r>
  <r>
    <m/>
    <x v="138"/>
    <s v="LEVANTE"/>
    <n v="1313"/>
    <x v="1312"/>
    <x v="2"/>
    <x v="144"/>
    <n v="5.6"/>
    <n v="1.12E-2"/>
    <n v="1.12E-2"/>
    <n v="27148"/>
    <m/>
    <m/>
    <s v="C"/>
  </r>
  <r>
    <m/>
    <x v="138"/>
    <s v="LEVANTE"/>
    <n v="1313"/>
    <x v="1312"/>
    <x v="2"/>
    <x v="144"/>
    <n v="5.6"/>
    <n v="1.7299999999999999E-2"/>
    <n v="1.7299999999999999E-2"/>
    <n v="27148"/>
    <m/>
    <m/>
    <s v="F"/>
  </r>
  <r>
    <m/>
    <x v="149"/>
    <s v="REC"/>
    <n v="1314"/>
    <x v="1313"/>
    <x v="2"/>
    <x v="144"/>
    <n v="5.6"/>
    <n v="5.5999999999999999E-3"/>
    <n v="5.5999999999999999E-3"/>
    <n v="27148"/>
    <m/>
    <m/>
    <s v="Descarte"/>
  </r>
  <r>
    <m/>
    <x v="149"/>
    <s v="REC"/>
    <n v="1314"/>
    <x v="1313"/>
    <x v="2"/>
    <x v="144"/>
    <n v="5.6"/>
    <n v="1.3899999999999999E-2"/>
    <n v="1.3899999999999999E-2"/>
    <n v="27148"/>
    <m/>
    <m/>
    <s v="E"/>
  </r>
  <r>
    <m/>
    <x v="138"/>
    <s v="LEVANTE"/>
    <n v="1315"/>
    <x v="1314"/>
    <x v="3"/>
    <x v="144"/>
    <n v="5.6"/>
    <n v="2.5100000000000001E-2"/>
    <n v="2.5100000000000001E-2"/>
    <n v="27149"/>
    <m/>
    <m/>
    <s v="K"/>
  </r>
  <r>
    <m/>
    <x v="138"/>
    <s v="LEVANTE"/>
    <n v="1315"/>
    <x v="1314"/>
    <x v="3"/>
    <x v="144"/>
    <n v="5.6"/>
    <n v="1.5100000000000001E-2"/>
    <n v="1.5100000000000001E-2"/>
    <n v="27149"/>
    <m/>
    <m/>
    <s v="F"/>
  </r>
  <r>
    <m/>
    <x v="138"/>
    <s v="LEVANTE"/>
    <n v="1315"/>
    <x v="1314"/>
    <x v="3"/>
    <x v="144"/>
    <n v="5.6"/>
    <n v="1.8599999999999998E-2"/>
    <n v="1.8599999999999998E-2"/>
    <n v="27149"/>
    <m/>
    <m/>
    <s v="G"/>
  </r>
  <r>
    <m/>
    <x v="149"/>
    <s v="REC"/>
    <n v="1316"/>
    <x v="1315"/>
    <x v="3"/>
    <x v="144"/>
    <n v="5.6"/>
    <n v="5.7999999999999996E-3"/>
    <n v="5.7999999999999996E-3"/>
    <n v="27149"/>
    <m/>
    <m/>
    <s v="Descarte"/>
  </r>
  <r>
    <m/>
    <x v="149"/>
    <s v="REC"/>
    <n v="1316"/>
    <x v="1315"/>
    <x v="3"/>
    <x v="144"/>
    <n v="5.6"/>
    <n v="5.4999999999999997E-3"/>
    <n v="5.4999999999999997E-3"/>
    <n v="27149"/>
    <m/>
    <m/>
    <s v="Descarte"/>
  </r>
  <r>
    <m/>
    <x v="149"/>
    <s v="REC"/>
    <n v="1316"/>
    <x v="1315"/>
    <x v="3"/>
    <x v="144"/>
    <n v="5.6"/>
    <n v="4.7999999999999996E-3"/>
    <n v="4.7999999999999996E-3"/>
    <n v="27149"/>
    <m/>
    <m/>
    <s v="Descarte"/>
  </r>
  <r>
    <m/>
    <x v="149"/>
    <s v="REC"/>
    <n v="1316"/>
    <x v="1315"/>
    <x v="3"/>
    <x v="144"/>
    <n v="5.6"/>
    <n v="5.3E-3"/>
    <n v="5.3E-3"/>
    <n v="27149"/>
    <m/>
    <m/>
    <s v="Descarte"/>
  </r>
  <r>
    <m/>
    <x v="149"/>
    <s v="REC"/>
    <n v="1316"/>
    <x v="1315"/>
    <x v="3"/>
    <x v="144"/>
    <n v="5.6"/>
    <n v="6.4999999999999997E-3"/>
    <n v="6.4999999999999997E-3"/>
    <n v="27149"/>
    <m/>
    <m/>
    <s v="Reserva"/>
  </r>
  <r>
    <m/>
    <x v="149"/>
    <s v="REC"/>
    <n v="1316"/>
    <x v="1315"/>
    <x v="3"/>
    <x v="144"/>
    <n v="5.6"/>
    <n v="5.7999999999999996E-3"/>
    <n v="5.7999999999999996E-3"/>
    <n v="27149"/>
    <m/>
    <m/>
    <s v="Descarte"/>
  </r>
  <r>
    <m/>
    <x v="149"/>
    <s v="REC"/>
    <n v="1316"/>
    <x v="1315"/>
    <x v="3"/>
    <x v="144"/>
    <n v="5.6"/>
    <n v="9.5999999999999992E-3"/>
    <n v="9.5999999999999992E-3"/>
    <n v="27149"/>
    <m/>
    <m/>
    <s v="B"/>
  </r>
  <r>
    <m/>
    <x v="147"/>
    <s v="FRENTE"/>
    <n v="1317"/>
    <x v="1316"/>
    <x v="4"/>
    <x v="144"/>
    <n v="5.6"/>
    <n v="3.8999999999999998E-3"/>
    <n v="3.8999999999999998E-3"/>
    <n v="27150"/>
    <m/>
    <m/>
    <s v="Descarte"/>
  </r>
  <r>
    <m/>
    <x v="147"/>
    <s v="FRENTE"/>
    <n v="1317"/>
    <x v="1316"/>
    <x v="4"/>
    <x v="144"/>
    <n v="5.6"/>
    <n v="1.5299999999999999E-2"/>
    <n v="1.5299999999999999E-2"/>
    <n v="27150"/>
    <m/>
    <m/>
    <s v="F"/>
  </r>
  <r>
    <m/>
    <x v="147"/>
    <s v="FRENTE"/>
    <n v="1317"/>
    <x v="1316"/>
    <x v="4"/>
    <x v="144"/>
    <n v="5.6"/>
    <n v="5.4000000000000003E-3"/>
    <n v="5.4000000000000003E-3"/>
    <n v="27150"/>
    <m/>
    <m/>
    <s v="Descarte"/>
  </r>
  <r>
    <m/>
    <x v="147"/>
    <s v="FRENTE"/>
    <n v="1317"/>
    <x v="1316"/>
    <x v="4"/>
    <x v="144"/>
    <n v="5.6"/>
    <n v="6.4999999999999997E-3"/>
    <n v="6.4999999999999997E-3"/>
    <n v="27150"/>
    <m/>
    <m/>
    <s v="Reserva"/>
  </r>
  <r>
    <m/>
    <x v="147"/>
    <s v="FRENTE"/>
    <n v="1317"/>
    <x v="1316"/>
    <x v="4"/>
    <x v="144"/>
    <n v="5.6"/>
    <n v="7.9000000000000008E-3"/>
    <n v="7.9000000000000008E-3"/>
    <n v="27150"/>
    <m/>
    <m/>
    <s v="A"/>
  </r>
  <r>
    <m/>
    <x v="147"/>
    <s v="FRENTE"/>
    <n v="1317"/>
    <x v="1316"/>
    <x v="4"/>
    <x v="144"/>
    <n v="5.6"/>
    <n v="7.7999999999999996E-3"/>
    <n v="7.7999999999999996E-3"/>
    <n v="27150"/>
    <m/>
    <m/>
    <s v="A"/>
  </r>
  <r>
    <m/>
    <x v="147"/>
    <s v="FRENTE"/>
    <n v="1317"/>
    <x v="1316"/>
    <x v="4"/>
    <x v="144"/>
    <n v="5.6"/>
    <n v="8.0000000000000002E-3"/>
    <n v="8.0000000000000002E-3"/>
    <n v="27150"/>
    <m/>
    <m/>
    <s v="A"/>
  </r>
  <r>
    <m/>
    <x v="148"/>
    <s v="REC"/>
    <n v="1318"/>
    <x v="1317"/>
    <x v="4"/>
    <x v="144"/>
    <n v="5.6"/>
    <n v="9.2999999999999992E-3"/>
    <n v="9.2999999999999992E-3"/>
    <n v="27151"/>
    <m/>
    <m/>
    <s v="B"/>
  </r>
  <r>
    <m/>
    <x v="148"/>
    <s v="REC"/>
    <n v="1318"/>
    <x v="1317"/>
    <x v="4"/>
    <x v="144"/>
    <n v="5.6"/>
    <n v="7.1000000000000004E-3"/>
    <n v="7.1000000000000004E-3"/>
    <n v="27151"/>
    <m/>
    <m/>
    <s v="Reserva"/>
  </r>
  <r>
    <m/>
    <x v="148"/>
    <s v="REC"/>
    <n v="1318"/>
    <x v="1317"/>
    <x v="4"/>
    <x v="144"/>
    <n v="5.6"/>
    <n v="1.1599999999999999E-2"/>
    <n v="1.1599999999999999E-2"/>
    <n v="27151"/>
    <m/>
    <m/>
    <s v="C"/>
  </r>
  <r>
    <m/>
    <x v="148"/>
    <s v="REC"/>
    <n v="1318"/>
    <x v="1317"/>
    <x v="4"/>
    <x v="144"/>
    <n v="5.6"/>
    <n v="4.7999999999999996E-3"/>
    <n v="4.7999999999999996E-3"/>
    <n v="27151"/>
    <m/>
    <m/>
    <s v="Descarte"/>
  </r>
  <r>
    <m/>
    <x v="138"/>
    <s v="LEVANTE"/>
    <n v="1319"/>
    <x v="1318"/>
    <x v="4"/>
    <x v="144"/>
    <n v="5.6"/>
    <n v="2.5700000000000001E-2"/>
    <n v="2.5700000000000001E-2"/>
    <n v="27151"/>
    <m/>
    <m/>
    <s v="K"/>
  </r>
  <r>
    <m/>
    <x v="138"/>
    <s v="LEVANTE"/>
    <n v="1319"/>
    <x v="1318"/>
    <x v="4"/>
    <x v="144"/>
    <n v="5.6"/>
    <n v="2.52E-2"/>
    <n v="2.52E-2"/>
    <n v="27151"/>
    <m/>
    <m/>
    <s v="K"/>
  </r>
  <r>
    <m/>
    <x v="138"/>
    <s v="LEVANTE"/>
    <n v="1319"/>
    <x v="1318"/>
    <x v="4"/>
    <x v="144"/>
    <n v="5.6"/>
    <n v="1.7899999999999999E-2"/>
    <n v="1.7899999999999999E-2"/>
    <n v="27151"/>
    <m/>
    <m/>
    <s v="G"/>
  </r>
  <r>
    <m/>
    <x v="138"/>
    <s v="LEVANTE"/>
    <n v="1319"/>
    <x v="1318"/>
    <x v="4"/>
    <x v="144"/>
    <n v="5.6"/>
    <n v="1.49E-2"/>
    <n v="1.49E-2"/>
    <n v="27151"/>
    <m/>
    <m/>
    <s v="E"/>
  </r>
  <r>
    <m/>
    <x v="147"/>
    <s v="FRENTE"/>
    <n v="1320"/>
    <x v="1319"/>
    <x v="5"/>
    <x v="144"/>
    <n v="5.6"/>
    <n v="5.0000000000000001E-3"/>
    <n v="5.0000000000000001E-3"/>
    <n v="27152"/>
    <m/>
    <m/>
    <s v="Descarte"/>
  </r>
  <r>
    <m/>
    <x v="147"/>
    <s v="FRENTE"/>
    <n v="1320"/>
    <x v="1319"/>
    <x v="5"/>
    <x v="144"/>
    <n v="5.6"/>
    <n v="1.9599999999999999E-2"/>
    <n v="1.9599999999999999E-2"/>
    <n v="27152"/>
    <m/>
    <m/>
    <s v="H"/>
  </r>
  <r>
    <m/>
    <x v="147"/>
    <s v="FRENTE"/>
    <n v="1320"/>
    <x v="1319"/>
    <x v="5"/>
    <x v="144"/>
    <n v="5.6"/>
    <n v="1.1599999999999999E-2"/>
    <n v="1.1599999999999999E-2"/>
    <n v="27152"/>
    <m/>
    <m/>
    <s v="C"/>
  </r>
  <r>
    <m/>
    <x v="147"/>
    <s v="FRENTE"/>
    <n v="1320"/>
    <x v="1319"/>
    <x v="5"/>
    <x v="144"/>
    <n v="5.6"/>
    <n v="1.44E-2"/>
    <n v="1.44E-2"/>
    <n v="27152"/>
    <m/>
    <m/>
    <s v="E"/>
  </r>
  <r>
    <m/>
    <x v="147"/>
    <s v="FRENTE"/>
    <n v="1320"/>
    <x v="1319"/>
    <x v="5"/>
    <x v="144"/>
    <n v="5.6"/>
    <n v="2.0400000000000001E-2"/>
    <n v="2.0400000000000001E-2"/>
    <n v="27152"/>
    <m/>
    <m/>
    <s v="H"/>
  </r>
  <r>
    <m/>
    <x v="147"/>
    <s v="FRENTE"/>
    <n v="1321"/>
    <x v="1320"/>
    <x v="2"/>
    <x v="145"/>
    <n v="5.6"/>
    <n v="7.3000000000000001E-3"/>
    <n v="7.3000000000000001E-3"/>
    <n v="27153"/>
    <m/>
    <m/>
    <s v="Reserva"/>
  </r>
  <r>
    <m/>
    <x v="147"/>
    <s v="FRENTE"/>
    <n v="1321"/>
    <x v="1320"/>
    <x v="2"/>
    <x v="145"/>
    <n v="5.6"/>
    <n v="5.1000000000000004E-3"/>
    <n v="5.1000000000000004E-3"/>
    <n v="27153"/>
    <m/>
    <m/>
    <s v="Descarte"/>
  </r>
  <r>
    <m/>
    <x v="147"/>
    <s v="FRENTE"/>
    <n v="1321"/>
    <x v="1320"/>
    <x v="2"/>
    <x v="145"/>
    <n v="5.6"/>
    <n v="7.1000000000000004E-3"/>
    <n v="7.1000000000000004E-3"/>
    <n v="27153"/>
    <m/>
    <m/>
    <s v="Reserva"/>
  </r>
  <r>
    <m/>
    <x v="147"/>
    <s v="FRENTE"/>
    <n v="1321"/>
    <x v="1320"/>
    <x v="2"/>
    <x v="145"/>
    <n v="5.6"/>
    <n v="3.8999999999999998E-3"/>
    <n v="3.8999999999999998E-3"/>
    <n v="27153"/>
    <m/>
    <m/>
    <s v="Descarte"/>
  </r>
  <r>
    <m/>
    <x v="147"/>
    <s v="FRENTE"/>
    <n v="1321"/>
    <x v="1320"/>
    <x v="2"/>
    <x v="145"/>
    <n v="5.6"/>
    <n v="1.5699999999999999E-2"/>
    <n v="1.5699999999999999E-2"/>
    <n v="27153"/>
    <m/>
    <m/>
    <s v="F"/>
  </r>
  <r>
    <m/>
    <x v="147"/>
    <s v="FRENTE"/>
    <n v="1321"/>
    <x v="1320"/>
    <x v="2"/>
    <x v="145"/>
    <n v="5.6"/>
    <n v="7.4000000000000003E-3"/>
    <n v="7.4000000000000003E-3"/>
    <n v="27154"/>
    <m/>
    <m/>
    <s v="Reserva"/>
  </r>
  <r>
    <m/>
    <x v="147"/>
    <s v="FRENTE"/>
    <n v="1321"/>
    <x v="1320"/>
    <x v="2"/>
    <x v="145"/>
    <n v="5.6"/>
    <n v="1.04E-2"/>
    <n v="1.04E-2"/>
    <n v="27154"/>
    <m/>
    <m/>
    <s v="B"/>
  </r>
  <r>
    <m/>
    <x v="147"/>
    <s v="FRENTE"/>
    <n v="1321"/>
    <x v="1320"/>
    <x v="2"/>
    <x v="145"/>
    <n v="5.6"/>
    <n v="1.7600000000000001E-2"/>
    <n v="1.7600000000000001E-2"/>
    <n v="27154"/>
    <m/>
    <m/>
    <s v="G"/>
  </r>
  <r>
    <m/>
    <x v="147"/>
    <s v="FRENTE"/>
    <n v="1321"/>
    <x v="1320"/>
    <x v="2"/>
    <x v="145"/>
    <n v="5.6"/>
    <n v="1.1900000000000001E-2"/>
    <n v="1.1900000000000001E-2"/>
    <n v="27154"/>
    <m/>
    <m/>
    <s v="C"/>
  </r>
  <r>
    <m/>
    <x v="147"/>
    <s v="FRENTE"/>
    <n v="1321"/>
    <x v="1320"/>
    <x v="2"/>
    <x v="145"/>
    <n v="5.6"/>
    <n v="1.4E-2"/>
    <n v="1.4E-2"/>
    <n v="27154"/>
    <m/>
    <m/>
    <s v="E"/>
  </r>
  <r>
    <m/>
    <x v="147"/>
    <s v="FRENTE"/>
    <n v="1321"/>
    <x v="1320"/>
    <x v="2"/>
    <x v="145"/>
    <n v="5.6"/>
    <n v="1.9800000000000002E-2"/>
    <n v="1.9800000000000002E-2"/>
    <n v="27154"/>
    <m/>
    <m/>
    <s v="H"/>
  </r>
  <r>
    <m/>
    <x v="138"/>
    <s v="LEVANTE"/>
    <n v="1322"/>
    <x v="1321"/>
    <x v="2"/>
    <x v="145"/>
    <n v="5.6"/>
    <n v="2.5999999999999999E-2"/>
    <n v="2.5999999999999999E-2"/>
    <n v="27154"/>
    <m/>
    <m/>
    <s v="K"/>
  </r>
  <r>
    <m/>
    <x v="138"/>
    <s v="LEVANTE"/>
    <n v="1322"/>
    <x v="1321"/>
    <x v="2"/>
    <x v="145"/>
    <n v="5.6"/>
    <n v="2.3099999999999999E-2"/>
    <n v="2.3099999999999999E-2"/>
    <n v="27154"/>
    <m/>
    <m/>
    <s v="J"/>
  </r>
  <r>
    <m/>
    <x v="138"/>
    <s v="LEVANTE"/>
    <n v="1322"/>
    <x v="1321"/>
    <x v="2"/>
    <x v="145"/>
    <n v="5.6"/>
    <n v="1.9599999999999999E-2"/>
    <n v="1.9599999999999999E-2"/>
    <n v="27154"/>
    <m/>
    <m/>
    <s v="H"/>
  </r>
  <r>
    <m/>
    <x v="138"/>
    <s v="LEVANTE"/>
    <n v="1323"/>
    <x v="1322"/>
    <x v="3"/>
    <x v="145"/>
    <n v="5.6"/>
    <n v="1.4999999999999999E-2"/>
    <n v="1.4999999999999999E-2"/>
    <n v="27155"/>
    <m/>
    <m/>
    <s v="F"/>
  </r>
  <r>
    <m/>
    <x v="138"/>
    <s v="LEVANTE"/>
    <n v="1323"/>
    <x v="1322"/>
    <x v="3"/>
    <x v="145"/>
    <n v="5.6"/>
    <n v="1.6799999999999999E-2"/>
    <n v="1.6799999999999999E-2"/>
    <n v="27155"/>
    <m/>
    <m/>
    <s v="F"/>
  </r>
  <r>
    <m/>
    <x v="138"/>
    <s v="LEVANTE"/>
    <n v="1323"/>
    <x v="1322"/>
    <x v="3"/>
    <x v="145"/>
    <n v="5.6"/>
    <n v="9.9000000000000008E-3"/>
    <n v="9.9000000000000008E-3"/>
    <n v="27155"/>
    <m/>
    <m/>
    <s v="B"/>
  </r>
  <r>
    <m/>
    <x v="138"/>
    <s v="LEVANTE"/>
    <n v="1323"/>
    <x v="1322"/>
    <x v="3"/>
    <x v="145"/>
    <n v="5.6"/>
    <n v="0.02"/>
    <n v="0.02"/>
    <n v="27155"/>
    <m/>
    <m/>
    <s v="H"/>
  </r>
  <r>
    <m/>
    <x v="138"/>
    <s v="LEVANTE"/>
    <n v="1323"/>
    <x v="1322"/>
    <x v="3"/>
    <x v="145"/>
    <n v="5.6"/>
    <n v="1.61E-2"/>
    <n v="1.61E-2"/>
    <n v="27155"/>
    <m/>
    <m/>
    <s v="F"/>
  </r>
  <r>
    <m/>
    <x v="149"/>
    <s v="REC"/>
    <n v="1324"/>
    <x v="1323"/>
    <x v="3"/>
    <x v="145"/>
    <n v="5.6"/>
    <n v="6.8999999999999999E-3"/>
    <n v="6.8999999999999999E-3"/>
    <n v="27155"/>
    <m/>
    <m/>
    <s v="Reserva"/>
  </r>
  <r>
    <m/>
    <x v="149"/>
    <s v="REC"/>
    <n v="1324"/>
    <x v="1323"/>
    <x v="3"/>
    <x v="145"/>
    <n v="5.6"/>
    <n v="9.7000000000000003E-3"/>
    <n v="9.7000000000000003E-3"/>
    <n v="27155"/>
    <m/>
    <m/>
    <s v="B"/>
  </r>
  <r>
    <m/>
    <x v="147"/>
    <s v="FRENTE"/>
    <n v="1325"/>
    <x v="1324"/>
    <x v="4"/>
    <x v="145"/>
    <n v="5.6"/>
    <n v="1.6299999999999999E-2"/>
    <n v="1.6299999999999999E-2"/>
    <n v="27160"/>
    <m/>
    <m/>
    <s v="F"/>
  </r>
  <r>
    <m/>
    <x v="147"/>
    <s v="FRENTE"/>
    <n v="1325"/>
    <x v="1324"/>
    <x v="4"/>
    <x v="145"/>
    <n v="5.6"/>
    <n v="9.1000000000000004E-3"/>
    <n v="9.1000000000000004E-3"/>
    <n v="27160"/>
    <m/>
    <m/>
    <s v="B"/>
  </r>
  <r>
    <m/>
    <x v="147"/>
    <s v="FRENTE"/>
    <n v="1325"/>
    <x v="1324"/>
    <x v="4"/>
    <x v="145"/>
    <n v="5.6"/>
    <n v="3.5000000000000001E-3"/>
    <n v="3.5000000000000001E-3"/>
    <n v="27160"/>
    <m/>
    <m/>
    <s v="Descarte"/>
  </r>
  <r>
    <m/>
    <x v="147"/>
    <s v="FRENTE"/>
    <n v="1325"/>
    <x v="1324"/>
    <x v="4"/>
    <x v="145"/>
    <n v="5.6"/>
    <n v="5.7000000000000002E-3"/>
    <n v="5.7000000000000002E-3"/>
    <n v="27160"/>
    <m/>
    <m/>
    <s v="Descarte"/>
  </r>
  <r>
    <m/>
    <x v="147"/>
    <s v="FRENTE"/>
    <n v="1325"/>
    <x v="1324"/>
    <x v="4"/>
    <x v="145"/>
    <n v="5.6"/>
    <n v="5.4000000000000003E-3"/>
    <n v="5.4000000000000003E-3"/>
    <n v="27160"/>
    <m/>
    <m/>
    <s v="Descarte"/>
  </r>
  <r>
    <m/>
    <x v="147"/>
    <s v="FRENTE"/>
    <n v="1325"/>
    <x v="1324"/>
    <x v="4"/>
    <x v="145"/>
    <n v="5.6"/>
    <n v="6.4999999999999997E-3"/>
    <n v="6.4999999999999997E-3"/>
    <n v="27160"/>
    <m/>
    <m/>
    <s v="Reserva"/>
  </r>
  <r>
    <m/>
    <x v="147"/>
    <s v="FRENTE"/>
    <n v="1325"/>
    <x v="1324"/>
    <x v="4"/>
    <x v="145"/>
    <n v="5.6"/>
    <n v="7.0000000000000001E-3"/>
    <n v="7.0000000000000001E-3"/>
    <n v="27160"/>
    <m/>
    <m/>
    <s v="Reserva"/>
  </r>
  <r>
    <m/>
    <x v="147"/>
    <s v="FRENTE"/>
    <n v="1325"/>
    <x v="1324"/>
    <x v="4"/>
    <x v="145"/>
    <n v="5.6"/>
    <n v="1.34E-2"/>
    <n v="1.34E-2"/>
    <n v="27160"/>
    <m/>
    <m/>
    <s v="D"/>
  </r>
  <r>
    <m/>
    <x v="147"/>
    <s v="FRENTE"/>
    <n v="1325"/>
    <x v="1324"/>
    <x v="4"/>
    <x v="145"/>
    <n v="5.6"/>
    <n v="1.8100000000000002E-2"/>
    <n v="1.8100000000000002E-2"/>
    <n v="27160"/>
    <m/>
    <m/>
    <s v="G"/>
  </r>
  <r>
    <m/>
    <x v="138"/>
    <s v="LEVANTE"/>
    <n v="1326"/>
    <x v="1325"/>
    <x v="4"/>
    <x v="145"/>
    <n v="5.6"/>
    <n v="2.0500000000000001E-2"/>
    <n v="2.0500000000000001E-2"/>
    <n v="27161"/>
    <m/>
    <m/>
    <s v="H"/>
  </r>
  <r>
    <m/>
    <x v="138"/>
    <s v="LEVANTE"/>
    <n v="1326"/>
    <x v="1325"/>
    <x v="4"/>
    <x v="145"/>
    <n v="5.6"/>
    <n v="2.8500000000000001E-2"/>
    <n v="2.8500000000000001E-2"/>
    <n v="27161"/>
    <m/>
    <m/>
    <s v="L"/>
  </r>
  <r>
    <m/>
    <x v="138"/>
    <s v="LEVANTE"/>
    <n v="1326"/>
    <x v="1325"/>
    <x v="4"/>
    <x v="145"/>
    <n v="5.6"/>
    <n v="1.95E-2"/>
    <n v="1.95E-2"/>
    <n v="27161"/>
    <m/>
    <m/>
    <s v="H"/>
  </r>
  <r>
    <m/>
    <x v="138"/>
    <s v="LEVANTE"/>
    <n v="1326"/>
    <x v="1325"/>
    <x v="4"/>
    <x v="145"/>
    <n v="5.6"/>
    <n v="1.7999999999999999E-2"/>
    <n v="1.7999999999999999E-2"/>
    <n v="27161"/>
    <m/>
    <m/>
    <s v="G"/>
  </r>
  <r>
    <m/>
    <x v="147"/>
    <s v="FRENTE"/>
    <n v="1327"/>
    <x v="1326"/>
    <x v="5"/>
    <x v="145"/>
    <n v="5.6"/>
    <n v="6.0000000000000001E-3"/>
    <n v="6.0000000000000001E-3"/>
    <n v="27162"/>
    <m/>
    <m/>
    <s v="Reserva"/>
  </r>
  <r>
    <m/>
    <x v="147"/>
    <s v="FRENTE"/>
    <n v="1327"/>
    <x v="1326"/>
    <x v="5"/>
    <x v="145"/>
    <n v="5.6"/>
    <n v="0.01"/>
    <n v="0.01"/>
    <n v="27162"/>
    <m/>
    <m/>
    <s v="B"/>
  </r>
  <r>
    <m/>
    <x v="147"/>
    <s v="FRENTE"/>
    <n v="1327"/>
    <x v="1326"/>
    <x v="5"/>
    <x v="145"/>
    <n v="5.6"/>
    <n v="5.1000000000000004E-3"/>
    <n v="5.1000000000000004E-3"/>
    <n v="27162"/>
    <m/>
    <m/>
    <s v="Descarte"/>
  </r>
  <r>
    <m/>
    <x v="147"/>
    <s v="FRENTE"/>
    <n v="1327"/>
    <x v="1326"/>
    <x v="5"/>
    <x v="145"/>
    <n v="5.6"/>
    <n v="1.54E-2"/>
    <n v="1.54E-2"/>
    <n v="27162"/>
    <m/>
    <m/>
    <s v="F"/>
  </r>
  <r>
    <m/>
    <x v="147"/>
    <s v="FRENTE"/>
    <n v="1327"/>
    <x v="1326"/>
    <x v="5"/>
    <x v="145"/>
    <n v="5.6"/>
    <n v="1.2800000000000001E-2"/>
    <n v="1.2800000000000001E-2"/>
    <n v="27162"/>
    <m/>
    <m/>
    <s v="D"/>
  </r>
  <r>
    <m/>
    <x v="147"/>
    <s v="FRENTE"/>
    <n v="1327"/>
    <x v="1326"/>
    <x v="5"/>
    <x v="145"/>
    <n v="5.6"/>
    <n v="8.6999999999999994E-3"/>
    <n v="8.6999999999999994E-3"/>
    <n v="27162"/>
    <m/>
    <m/>
    <s v="A"/>
  </r>
  <r>
    <m/>
    <x v="147"/>
    <s v="FRENTE"/>
    <n v="1327"/>
    <x v="1326"/>
    <x v="5"/>
    <x v="145"/>
    <n v="5.6"/>
    <n v="1.14E-2"/>
    <n v="1.14E-2"/>
    <n v="27162"/>
    <m/>
    <m/>
    <s v="C"/>
  </r>
  <r>
    <m/>
    <x v="147"/>
    <s v="FRENTE"/>
    <n v="1327"/>
    <x v="1326"/>
    <x v="5"/>
    <x v="145"/>
    <n v="5.6"/>
    <n v="7.7999999999999996E-3"/>
    <n v="7.7999999999999996E-3"/>
    <n v="27162"/>
    <m/>
    <m/>
    <s v="A"/>
  </r>
  <r>
    <m/>
    <x v="149"/>
    <s v="REC"/>
    <n v="1328"/>
    <x v="1327"/>
    <x v="5"/>
    <x v="145"/>
    <n v="5.6"/>
    <n v="9.2999999999999992E-3"/>
    <n v="9.2999999999999992E-3"/>
    <n v="27163"/>
    <m/>
    <m/>
    <s v="B"/>
  </r>
  <r>
    <m/>
    <x v="149"/>
    <s v="REC"/>
    <n v="1328"/>
    <x v="1327"/>
    <x v="5"/>
    <x v="145"/>
    <n v="5.6"/>
    <n v="6.7000000000000002E-3"/>
    <n v="6.7000000000000002E-3"/>
    <n v="27163"/>
    <m/>
    <m/>
    <s v="Reserva"/>
  </r>
  <r>
    <m/>
    <x v="149"/>
    <s v="REC"/>
    <n v="1328"/>
    <x v="1327"/>
    <x v="5"/>
    <x v="145"/>
    <n v="5.6"/>
    <n v="4.7999999999999996E-3"/>
    <n v="4.7999999999999996E-3"/>
    <n v="27163"/>
    <m/>
    <m/>
    <s v="Descarte"/>
  </r>
  <r>
    <m/>
    <x v="149"/>
    <s v="REC"/>
    <n v="1328"/>
    <x v="1327"/>
    <x v="5"/>
    <x v="145"/>
    <n v="5.6"/>
    <n v="7.1999999999999998E-3"/>
    <n v="7.1999999999999998E-3"/>
    <n v="27163"/>
    <m/>
    <m/>
    <s v="Reserva"/>
  </r>
  <r>
    <m/>
    <x v="149"/>
    <s v="REC"/>
    <n v="1328"/>
    <x v="1327"/>
    <x v="5"/>
    <x v="145"/>
    <n v="5.6"/>
    <n v="1.7299999999999999E-2"/>
    <n v="1.7299999999999999E-2"/>
    <n v="27163"/>
    <m/>
    <m/>
    <s v="F"/>
  </r>
  <r>
    <m/>
    <x v="149"/>
    <s v="REC"/>
    <n v="1328"/>
    <x v="1327"/>
    <x v="5"/>
    <x v="145"/>
    <n v="5.6"/>
    <n v="9.7999999999999997E-3"/>
    <n v="9.7999999999999997E-3"/>
    <n v="27163"/>
    <m/>
    <m/>
    <s v="B"/>
  </r>
  <r>
    <m/>
    <x v="149"/>
    <s v="REC"/>
    <n v="1328"/>
    <x v="1327"/>
    <x v="5"/>
    <x v="145"/>
    <n v="5.6"/>
    <n v="4.8999999999999998E-3"/>
    <n v="4.8999999999999998E-3"/>
    <n v="27163"/>
    <m/>
    <m/>
    <s v="Descarte"/>
  </r>
  <r>
    <m/>
    <x v="149"/>
    <s v="REC"/>
    <n v="1328"/>
    <x v="1327"/>
    <x v="5"/>
    <x v="145"/>
    <n v="5.6"/>
    <n v="4.7000000000000002E-3"/>
    <n v="4.7000000000000002E-3"/>
    <n v="27163"/>
    <m/>
    <m/>
    <s v="Descarte"/>
  </r>
  <r>
    <m/>
    <x v="149"/>
    <s v="REC"/>
    <n v="1328"/>
    <x v="1327"/>
    <x v="5"/>
    <x v="145"/>
    <n v="5.6"/>
    <n v="1.03E-2"/>
    <n v="1.03E-2"/>
    <n v="27163"/>
    <m/>
    <m/>
    <s v="B"/>
  </r>
  <r>
    <m/>
    <x v="147"/>
    <s v="FRENTE"/>
    <n v="1329"/>
    <x v="1328"/>
    <x v="4"/>
    <x v="146"/>
    <n v="5.6"/>
    <n v="1.4800000000000001E-2"/>
    <n v="1.4800000000000001E-2"/>
    <n v="27156"/>
    <m/>
    <m/>
    <s v="E"/>
  </r>
  <r>
    <m/>
    <x v="147"/>
    <s v="FRENTE"/>
    <n v="1329"/>
    <x v="1328"/>
    <x v="4"/>
    <x v="146"/>
    <n v="5.6"/>
    <n v="8.3999999999999995E-3"/>
    <n v="8.3999999999999995E-3"/>
    <n v="27156"/>
    <m/>
    <m/>
    <s v="A"/>
  </r>
  <r>
    <m/>
    <x v="147"/>
    <s v="FRENTE"/>
    <n v="1329"/>
    <x v="1328"/>
    <x v="4"/>
    <x v="146"/>
    <n v="5.6"/>
    <n v="1.2699999999999999E-2"/>
    <n v="1.2699999999999999E-2"/>
    <n v="27156"/>
    <m/>
    <m/>
    <s v="D"/>
  </r>
  <r>
    <m/>
    <x v="147"/>
    <s v="FRENTE"/>
    <n v="1329"/>
    <x v="1328"/>
    <x v="4"/>
    <x v="146"/>
    <n v="5.6"/>
    <n v="6.3E-3"/>
    <n v="6.3E-3"/>
    <n v="27156"/>
    <m/>
    <m/>
    <s v="Reserva"/>
  </r>
  <r>
    <m/>
    <x v="147"/>
    <s v="FRENTE"/>
    <n v="1329"/>
    <x v="1328"/>
    <x v="4"/>
    <x v="146"/>
    <n v="5.6"/>
    <n v="1.0999999999999999E-2"/>
    <n v="1.0999999999999999E-2"/>
    <n v="27156"/>
    <m/>
    <m/>
    <s v="C"/>
  </r>
  <r>
    <m/>
    <x v="149"/>
    <s v="REC"/>
    <n v="1330"/>
    <x v="1329"/>
    <x v="4"/>
    <x v="146"/>
    <n v="5.6"/>
    <n v="9.7000000000000003E-3"/>
    <n v="9.7000000000000003E-3"/>
    <n v="27156"/>
    <m/>
    <m/>
    <s v="B"/>
  </r>
  <r>
    <m/>
    <x v="149"/>
    <s v="REC"/>
    <n v="1330"/>
    <x v="1329"/>
    <x v="4"/>
    <x v="146"/>
    <n v="5.6"/>
    <n v="6.4999999999999997E-3"/>
    <n v="6.4999999999999997E-3"/>
    <n v="27156"/>
    <m/>
    <m/>
    <s v="Reserva"/>
  </r>
  <r>
    <m/>
    <x v="138"/>
    <s v="LEVANTE"/>
    <n v="1331"/>
    <x v="1330"/>
    <x v="4"/>
    <x v="146"/>
    <n v="5.6"/>
    <n v="2.18E-2"/>
    <n v="2.18E-2"/>
    <n v="27157"/>
    <m/>
    <m/>
    <s v="I"/>
  </r>
  <r>
    <m/>
    <x v="138"/>
    <s v="LEVANTE"/>
    <n v="1331"/>
    <x v="1330"/>
    <x v="4"/>
    <x v="146"/>
    <n v="5.6"/>
    <n v="2.53E-2"/>
    <n v="2.53E-2"/>
    <n v="27157"/>
    <m/>
    <m/>
    <s v="K"/>
  </r>
  <r>
    <m/>
    <x v="138"/>
    <s v="LEVANTE"/>
    <n v="1331"/>
    <x v="1330"/>
    <x v="4"/>
    <x v="146"/>
    <n v="5.6"/>
    <n v="1.84E-2"/>
    <n v="1.84E-2"/>
    <n v="27157"/>
    <m/>
    <m/>
    <s v="G"/>
  </r>
  <r>
    <m/>
    <x v="138"/>
    <s v="LEVANTE"/>
    <n v="1331"/>
    <x v="1330"/>
    <x v="4"/>
    <x v="146"/>
    <n v="5.6"/>
    <n v="1.6299999999999999E-2"/>
    <n v="1.6299999999999999E-2"/>
    <n v="27157"/>
    <m/>
    <m/>
    <s v="F"/>
  </r>
  <r>
    <m/>
    <x v="138"/>
    <s v="LEVANTE"/>
    <n v="1331"/>
    <x v="1330"/>
    <x v="4"/>
    <x v="146"/>
    <n v="5.6"/>
    <n v="2.8799999999999999E-2"/>
    <n v="2.8799999999999999E-2"/>
    <n v="27157"/>
    <m/>
    <m/>
    <s v="L"/>
  </r>
  <r>
    <m/>
    <x v="138"/>
    <s v="LEVANTE"/>
    <n v="1331"/>
    <x v="1330"/>
    <x v="4"/>
    <x v="146"/>
    <n v="5.6"/>
    <n v="2.7300000000000001E-2"/>
    <n v="2.7300000000000001E-2"/>
    <n v="27157"/>
    <m/>
    <m/>
    <s v="K"/>
  </r>
  <r>
    <m/>
    <x v="138"/>
    <s v="LEVANTE"/>
    <n v="1331"/>
    <x v="1330"/>
    <x v="4"/>
    <x v="146"/>
    <n v="5.6"/>
    <n v="1.9699999999999999E-2"/>
    <n v="1.9699999999999999E-2"/>
    <n v="27157"/>
    <m/>
    <m/>
    <s v="H"/>
  </r>
  <r>
    <m/>
    <x v="147"/>
    <s v="FRENTE"/>
    <n v="1332"/>
    <x v="1331"/>
    <x v="5"/>
    <x v="146"/>
    <n v="5.6"/>
    <n v="1.7500000000000002E-2"/>
    <n v="1.7500000000000002E-2"/>
    <n v="27158"/>
    <m/>
    <m/>
    <s v="G"/>
  </r>
  <r>
    <m/>
    <x v="147"/>
    <s v="FRENTE"/>
    <n v="1332"/>
    <x v="1331"/>
    <x v="5"/>
    <x v="146"/>
    <n v="5.6"/>
    <n v="5.8999999999999999E-3"/>
    <n v="5.8999999999999999E-3"/>
    <n v="27158"/>
    <m/>
    <m/>
    <s v="Descarte"/>
  </r>
  <r>
    <m/>
    <x v="147"/>
    <s v="FRENTE"/>
    <n v="1332"/>
    <x v="1331"/>
    <x v="5"/>
    <x v="146"/>
    <n v="5.6"/>
    <n v="2.1700000000000001E-2"/>
    <n v="2.1700000000000001E-2"/>
    <n v="27158"/>
    <m/>
    <m/>
    <s v="I"/>
  </r>
  <r>
    <m/>
    <x v="147"/>
    <s v="FRENTE"/>
    <n v="1332"/>
    <x v="1331"/>
    <x v="5"/>
    <x v="146"/>
    <n v="5.6"/>
    <n v="3.0999999999999999E-3"/>
    <n v="3.0999999999999999E-3"/>
    <n v="27158"/>
    <m/>
    <m/>
    <s v="Descarte"/>
  </r>
  <r>
    <m/>
    <x v="147"/>
    <s v="FRENTE"/>
    <n v="1332"/>
    <x v="1331"/>
    <x v="5"/>
    <x v="146"/>
    <n v="5.6"/>
    <n v="4.1999999999999997E-3"/>
    <n v="4.1999999999999997E-3"/>
    <n v="27158"/>
    <m/>
    <m/>
    <s v="Descarte"/>
  </r>
  <r>
    <m/>
    <x v="147"/>
    <s v="FRENTE"/>
    <n v="1332"/>
    <x v="1331"/>
    <x v="5"/>
    <x v="146"/>
    <n v="5.6"/>
    <n v="3.5999999999999999E-3"/>
    <n v="3.5999999999999999E-3"/>
    <n v="27158"/>
    <m/>
    <m/>
    <s v="Descarte"/>
  </r>
  <r>
    <m/>
    <x v="147"/>
    <s v="FRENTE"/>
    <n v="1332"/>
    <x v="1331"/>
    <x v="5"/>
    <x v="146"/>
    <n v="5.6"/>
    <n v="6.1999999999999998E-3"/>
    <n v="6.1999999999999998E-3"/>
    <n v="27158"/>
    <m/>
    <m/>
    <s v="Reserva"/>
  </r>
  <r>
    <m/>
    <x v="149"/>
    <s v="REC"/>
    <n v="1333"/>
    <x v="1332"/>
    <x v="5"/>
    <x v="146"/>
    <n v="5.6"/>
    <n v="1.9699999999999999E-2"/>
    <n v="1.9699999999999999E-2"/>
    <n v="27159"/>
    <m/>
    <m/>
    <s v="H"/>
  </r>
  <r>
    <m/>
    <x v="149"/>
    <s v="REC"/>
    <n v="1333"/>
    <x v="1332"/>
    <x v="5"/>
    <x v="146"/>
    <n v="5.6"/>
    <n v="1.34E-2"/>
    <n v="1.34E-2"/>
    <n v="27159"/>
    <m/>
    <m/>
    <s v="D"/>
  </r>
  <r>
    <m/>
    <x v="149"/>
    <s v="REC"/>
    <n v="1333"/>
    <x v="1332"/>
    <x v="5"/>
    <x v="146"/>
    <n v="5.6"/>
    <n v="6.8999999999999999E-3"/>
    <n v="6.8999999999999999E-3"/>
    <n v="27159"/>
    <m/>
    <m/>
    <s v="Reserva"/>
  </r>
  <r>
    <m/>
    <x v="149"/>
    <s v="REC"/>
    <n v="1333"/>
    <x v="1332"/>
    <x v="5"/>
    <x v="146"/>
    <n v="5.6"/>
    <n v="9.7000000000000003E-3"/>
    <n v="9.7000000000000003E-3"/>
    <n v="27159"/>
    <m/>
    <m/>
    <s v="B"/>
  </r>
  <r>
    <m/>
    <x v="138"/>
    <s v="LEVANTE"/>
    <n v="1334"/>
    <x v="1333"/>
    <x v="4"/>
    <x v="147"/>
    <n v="5.6"/>
    <n v="1.6899999999999998E-2"/>
    <n v="1.6899999999999998E-2"/>
    <n v="27166"/>
    <m/>
    <m/>
    <s v="F"/>
  </r>
  <r>
    <m/>
    <x v="138"/>
    <s v="LEVANTE"/>
    <n v="1334"/>
    <x v="1333"/>
    <x v="4"/>
    <x v="147"/>
    <n v="5.6"/>
    <n v="1.9099999999999999E-2"/>
    <n v="1.9099999999999999E-2"/>
    <n v="27166"/>
    <m/>
    <m/>
    <s v="H"/>
  </r>
  <r>
    <m/>
    <x v="138"/>
    <s v="LEVANTE"/>
    <n v="1334"/>
    <x v="1333"/>
    <x v="4"/>
    <x v="147"/>
    <n v="5.6"/>
    <n v="1.5800000000000002E-2"/>
    <n v="1.5800000000000002E-2"/>
    <n v="27166"/>
    <m/>
    <m/>
    <s v="F"/>
  </r>
  <r>
    <m/>
    <x v="138"/>
    <s v="LEVANTE"/>
    <n v="1334"/>
    <x v="1333"/>
    <x v="4"/>
    <x v="147"/>
    <n v="5.6"/>
    <n v="1.72E-2"/>
    <n v="1.72E-2"/>
    <n v="27166"/>
    <m/>
    <m/>
    <s v="F"/>
  </r>
  <r>
    <m/>
    <x v="138"/>
    <s v="LEVANTE"/>
    <n v="1334"/>
    <x v="1333"/>
    <x v="4"/>
    <x v="147"/>
    <n v="5.6"/>
    <n v="1.44E-2"/>
    <n v="1.44E-2"/>
    <n v="27166"/>
    <m/>
    <m/>
    <s v="E"/>
  </r>
  <r>
    <m/>
    <x v="138"/>
    <s v="LEVANTE"/>
    <n v="1334"/>
    <x v="1333"/>
    <x v="4"/>
    <x v="147"/>
    <n v="5.6"/>
    <n v="8.0000000000000002E-3"/>
    <n v="8.0000000000000002E-3"/>
    <n v="27166"/>
    <m/>
    <m/>
    <s v="A"/>
  </r>
  <r>
    <m/>
    <x v="138"/>
    <s v="LEVANTE"/>
    <n v="1334"/>
    <x v="1333"/>
    <x v="4"/>
    <x v="147"/>
    <n v="5.6"/>
    <n v="1.8599999999999998E-2"/>
    <n v="1.8599999999999998E-2"/>
    <n v="27166"/>
    <m/>
    <m/>
    <s v="G"/>
  </r>
  <r>
    <m/>
    <x v="138"/>
    <s v="LEVANTE"/>
    <n v="1334"/>
    <x v="1333"/>
    <x v="4"/>
    <x v="147"/>
    <n v="5.6"/>
    <n v="9.7000000000000003E-3"/>
    <n v="9.7000000000000003E-3"/>
    <n v="27166"/>
    <m/>
    <m/>
    <s v="B"/>
  </r>
  <r>
    <m/>
    <x v="147"/>
    <s v="FRENTE"/>
    <n v="1335"/>
    <x v="1334"/>
    <x v="4"/>
    <x v="147"/>
    <n v="5.6"/>
    <n v="7.4999999999999997E-3"/>
    <n v="7.4999999999999997E-3"/>
    <n v="27167"/>
    <m/>
    <m/>
    <s v="A"/>
  </r>
  <r>
    <m/>
    <x v="147"/>
    <s v="FRENTE"/>
    <n v="1335"/>
    <x v="1334"/>
    <x v="4"/>
    <x v="147"/>
    <n v="5.6"/>
    <n v="1.67E-2"/>
    <n v="1.67E-2"/>
    <n v="27167"/>
    <m/>
    <m/>
    <s v="F"/>
  </r>
  <r>
    <m/>
    <x v="147"/>
    <s v="FRENTE"/>
    <n v="1335"/>
    <x v="1334"/>
    <x v="4"/>
    <x v="147"/>
    <n v="5.6"/>
    <n v="9.4999999999999998E-3"/>
    <n v="9.4999999999999998E-3"/>
    <n v="27167"/>
    <m/>
    <m/>
    <s v="B"/>
  </r>
  <r>
    <m/>
    <x v="147"/>
    <s v="FRENTE"/>
    <n v="1335"/>
    <x v="1334"/>
    <x v="4"/>
    <x v="147"/>
    <n v="5.6"/>
    <n v="1.4500000000000001E-2"/>
    <n v="1.4500000000000001E-2"/>
    <n v="27167"/>
    <m/>
    <m/>
    <s v="E"/>
  </r>
  <r>
    <m/>
    <x v="147"/>
    <s v="FRENTE"/>
    <n v="1335"/>
    <x v="1334"/>
    <x v="4"/>
    <x v="147"/>
    <n v="5.6"/>
    <n v="7.1000000000000004E-3"/>
    <n v="7.1000000000000004E-3"/>
    <n v="27167"/>
    <m/>
    <m/>
    <s v="Reserva"/>
  </r>
  <r>
    <m/>
    <x v="147"/>
    <s v="FRENTE"/>
    <n v="1335"/>
    <x v="1334"/>
    <x v="4"/>
    <x v="147"/>
    <n v="5.6"/>
    <n v="5.1000000000000004E-3"/>
    <n v="5.1000000000000004E-3"/>
    <n v="27167"/>
    <m/>
    <m/>
    <s v="Descarte"/>
  </r>
  <r>
    <m/>
    <x v="147"/>
    <s v="FRENTE"/>
    <n v="1336"/>
    <x v="1335"/>
    <x v="5"/>
    <x v="147"/>
    <n v="5.6"/>
    <n v="9.2999999999999992E-3"/>
    <n v="9.2999999999999992E-3"/>
    <n v="27168"/>
    <m/>
    <m/>
    <s v="B"/>
  </r>
  <r>
    <m/>
    <x v="147"/>
    <s v="FRENTE"/>
    <n v="1336"/>
    <x v="1335"/>
    <x v="5"/>
    <x v="147"/>
    <n v="5.6"/>
    <n v="1.26E-2"/>
    <n v="1.26E-2"/>
    <n v="27168"/>
    <m/>
    <m/>
    <s v="D"/>
  </r>
  <r>
    <m/>
    <x v="147"/>
    <s v="FRENTE"/>
    <n v="1336"/>
    <x v="1335"/>
    <x v="5"/>
    <x v="147"/>
    <n v="5.6"/>
    <n v="1.18E-2"/>
    <n v="1.18E-2"/>
    <n v="27168"/>
    <m/>
    <m/>
    <s v="C"/>
  </r>
  <r>
    <m/>
    <x v="147"/>
    <s v="FRENTE"/>
    <n v="1336"/>
    <x v="1335"/>
    <x v="5"/>
    <x v="147"/>
    <n v="5.6"/>
    <n v="1.21E-2"/>
    <n v="1.21E-2"/>
    <n v="27168"/>
    <m/>
    <m/>
    <s v="D"/>
  </r>
  <r>
    <m/>
    <x v="147"/>
    <s v="FRENTE"/>
    <n v="1337"/>
    <x v="1336"/>
    <x v="5"/>
    <x v="147"/>
    <n v="5.6"/>
    <n v="1.04E-2"/>
    <n v="1.04E-2"/>
    <n v="27168"/>
    <n v="1.04E-2"/>
    <m/>
    <s v="B"/>
  </r>
  <r>
    <m/>
    <x v="147"/>
    <s v="FRENTE"/>
    <n v="1337"/>
    <x v="1336"/>
    <x v="5"/>
    <x v="147"/>
    <n v="5.6"/>
    <n v="3.9899999999999998E-2"/>
    <n v="3.6999999999999998E-2"/>
    <n v="27168"/>
    <n v="0.03"/>
    <m/>
    <s v="L"/>
  </r>
  <r>
    <m/>
    <x v="148"/>
    <s v="REC"/>
    <n v="1338"/>
    <x v="1337"/>
    <x v="5"/>
    <x v="147"/>
    <n v="5.6"/>
    <n v="8.6999999999999994E-3"/>
    <n v="8.6999999999999994E-3"/>
    <n v="27169"/>
    <m/>
    <m/>
    <s v="A"/>
  </r>
  <r>
    <m/>
    <x v="148"/>
    <s v="REC"/>
    <n v="1338"/>
    <x v="1337"/>
    <x v="5"/>
    <x v="147"/>
    <n v="5.6"/>
    <n v="9.4000000000000004E-3"/>
    <n v="9.4000000000000004E-3"/>
    <n v="27169"/>
    <m/>
    <m/>
    <s v="B"/>
  </r>
  <r>
    <m/>
    <x v="148"/>
    <s v="REC"/>
    <n v="1338"/>
    <x v="1337"/>
    <x v="5"/>
    <x v="147"/>
    <n v="5.6"/>
    <n v="1.15E-2"/>
    <n v="1.15E-2"/>
    <n v="27169"/>
    <m/>
    <m/>
    <s v="C"/>
  </r>
  <r>
    <m/>
    <x v="148"/>
    <s v="REC"/>
    <n v="1338"/>
    <x v="1337"/>
    <x v="5"/>
    <x v="147"/>
    <n v="5.6"/>
    <n v="1.54E-2"/>
    <n v="1.54E-2"/>
    <n v="27169"/>
    <m/>
    <m/>
    <s v="F"/>
  </r>
  <r>
    <m/>
    <x v="148"/>
    <s v="REC"/>
    <n v="1338"/>
    <x v="1337"/>
    <x v="5"/>
    <x v="147"/>
    <n v="5.6"/>
    <n v="4.7999999999999996E-3"/>
    <n v="4.7999999999999996E-3"/>
    <n v="27169"/>
    <m/>
    <m/>
    <s v="Descarte"/>
  </r>
  <r>
    <m/>
    <x v="138"/>
    <s v="LEVANTE"/>
    <n v="1339"/>
    <x v="1338"/>
    <x v="2"/>
    <x v="148"/>
    <n v="5.6"/>
    <n v="8.0999999999999996E-3"/>
    <n v="8.0999999999999996E-3"/>
    <n v="27170"/>
    <m/>
    <m/>
    <s v="A"/>
  </r>
  <r>
    <m/>
    <x v="138"/>
    <s v="LEVANTE"/>
    <n v="1339"/>
    <x v="1338"/>
    <x v="2"/>
    <x v="148"/>
    <n v="5.6"/>
    <n v="8.6999999999999994E-3"/>
    <n v="8.6999999999999994E-3"/>
    <n v="27170"/>
    <m/>
    <m/>
    <s v="A"/>
  </r>
  <r>
    <m/>
    <x v="138"/>
    <s v="LEVANTE"/>
    <n v="1339"/>
    <x v="1338"/>
    <x v="2"/>
    <x v="148"/>
    <n v="5.6"/>
    <n v="1.49E-2"/>
    <n v="1.49E-2"/>
    <n v="27170"/>
    <m/>
    <m/>
    <s v="E"/>
  </r>
  <r>
    <m/>
    <x v="138"/>
    <s v="LEVANTE"/>
    <n v="1339"/>
    <x v="1338"/>
    <x v="2"/>
    <x v="148"/>
    <n v="5.6"/>
    <n v="6.4000000000000003E-3"/>
    <n v="6.4000000000000003E-3"/>
    <n v="27170"/>
    <m/>
    <m/>
    <s v="Reserva"/>
  </r>
  <r>
    <m/>
    <x v="138"/>
    <s v="LEVANTE"/>
    <n v="1339"/>
    <x v="1338"/>
    <x v="2"/>
    <x v="148"/>
    <n v="5.6"/>
    <n v="7.4999999999999997E-3"/>
    <n v="7.4999999999999997E-3"/>
    <n v="27170"/>
    <m/>
    <m/>
    <s v="A"/>
  </r>
  <r>
    <m/>
    <x v="138"/>
    <s v="LEVANTE"/>
    <n v="1339"/>
    <x v="1338"/>
    <x v="2"/>
    <x v="148"/>
    <n v="5.6"/>
    <n v="1.6899999999999998E-2"/>
    <n v="1.6899999999999998E-2"/>
    <n v="27170"/>
    <m/>
    <m/>
    <s v="F"/>
  </r>
  <r>
    <m/>
    <x v="138"/>
    <s v="LEVANTE"/>
    <n v="1339"/>
    <x v="1338"/>
    <x v="2"/>
    <x v="148"/>
    <n v="5.6"/>
    <n v="1.3299999999999999E-2"/>
    <n v="1.3299999999999999E-2"/>
    <n v="27170"/>
    <m/>
    <m/>
    <s v="D"/>
  </r>
  <r>
    <m/>
    <x v="138"/>
    <s v="LEVANTE"/>
    <n v="1339"/>
    <x v="1338"/>
    <x v="2"/>
    <x v="148"/>
    <n v="5.6"/>
    <n v="1.06E-2"/>
    <n v="1.06E-2"/>
    <n v="27170"/>
    <m/>
    <m/>
    <s v="C"/>
  </r>
  <r>
    <m/>
    <x v="147"/>
    <s v="FRENTE"/>
    <n v="1340"/>
    <x v="1339"/>
    <x v="3"/>
    <x v="148"/>
    <n v="5.6"/>
    <n v="9.4999999999999998E-3"/>
    <n v="9.4999999999999998E-3"/>
    <n v="27171"/>
    <m/>
    <m/>
    <s v="B"/>
  </r>
  <r>
    <m/>
    <x v="147"/>
    <s v="FRENTE"/>
    <n v="1340"/>
    <x v="1339"/>
    <x v="3"/>
    <x v="148"/>
    <n v="5.6"/>
    <n v="7.6E-3"/>
    <n v="7.6E-3"/>
    <n v="27171"/>
    <m/>
    <m/>
    <s v="A"/>
  </r>
  <r>
    <m/>
    <x v="147"/>
    <s v="FRENTE"/>
    <n v="1340"/>
    <x v="1339"/>
    <x v="3"/>
    <x v="148"/>
    <n v="5.6"/>
    <n v="1.55E-2"/>
    <n v="1.55E-2"/>
    <n v="27171"/>
    <m/>
    <m/>
    <s v="F"/>
  </r>
  <r>
    <m/>
    <x v="147"/>
    <s v="FRENTE"/>
    <n v="1340"/>
    <x v="1339"/>
    <x v="3"/>
    <x v="148"/>
    <n v="5.6"/>
    <n v="7.0000000000000001E-3"/>
    <n v="7.0000000000000001E-3"/>
    <n v="27171"/>
    <m/>
    <m/>
    <s v="Reserva"/>
  </r>
  <r>
    <m/>
    <x v="150"/>
    <s v="FRENTE"/>
    <n v="1341"/>
    <x v="1340"/>
    <x v="3"/>
    <x v="148"/>
    <n v="5.6"/>
    <n v="7.0000000000000001E-3"/>
    <n v="7.0000000000000001E-3"/>
    <n v="27171"/>
    <m/>
    <m/>
    <s v="Reserva"/>
  </r>
  <r>
    <m/>
    <x v="150"/>
    <s v="FRENTE"/>
    <n v="1341"/>
    <x v="1340"/>
    <x v="3"/>
    <x v="148"/>
    <n v="5.6"/>
    <n v="1.04E-2"/>
    <n v="1.04E-2"/>
    <n v="27171"/>
    <m/>
    <m/>
    <s v="B"/>
  </r>
  <r>
    <m/>
    <x v="150"/>
    <s v="FRENTE"/>
    <n v="1341"/>
    <x v="1340"/>
    <x v="3"/>
    <x v="148"/>
    <n v="5.6"/>
    <n v="1.0200000000000001E-2"/>
    <n v="1.0200000000000001E-2"/>
    <n v="27171"/>
    <m/>
    <m/>
    <s v="B"/>
  </r>
  <r>
    <m/>
    <x v="150"/>
    <s v="FRENTE"/>
    <n v="1341"/>
    <x v="1340"/>
    <x v="3"/>
    <x v="148"/>
    <n v="5.6"/>
    <n v="8.0999999999999996E-3"/>
    <n v="8.0999999999999996E-3"/>
    <n v="27171"/>
    <m/>
    <m/>
    <s v="A"/>
  </r>
  <r>
    <m/>
    <x v="138"/>
    <s v="LEVANTE"/>
    <n v="1342"/>
    <x v="1341"/>
    <x v="3"/>
    <x v="148"/>
    <n v="5.6"/>
    <n v="1.37E-2"/>
    <n v="1.37E-2"/>
    <n v="27172"/>
    <m/>
    <m/>
    <s v="E"/>
  </r>
  <r>
    <m/>
    <x v="138"/>
    <s v="LEVANTE"/>
    <n v="1342"/>
    <x v="1341"/>
    <x v="3"/>
    <x v="148"/>
    <n v="5.6"/>
    <n v="2.1000000000000001E-2"/>
    <n v="2.1000000000000001E-2"/>
    <n v="27172"/>
    <m/>
    <m/>
    <s v="I"/>
  </r>
  <r>
    <m/>
    <x v="138"/>
    <s v="LEVANTE"/>
    <n v="1342"/>
    <x v="1341"/>
    <x v="3"/>
    <x v="148"/>
    <n v="5.6"/>
    <n v="1.9400000000000001E-2"/>
    <n v="1.9400000000000001E-2"/>
    <n v="27172"/>
    <m/>
    <m/>
    <s v="H"/>
  </r>
  <r>
    <m/>
    <x v="151"/>
    <s v="REC"/>
    <n v="1343"/>
    <x v="1342"/>
    <x v="3"/>
    <x v="148"/>
    <n v="5.6"/>
    <n v="1.1299999999999999E-2"/>
    <n v="1.1299999999999999E-2"/>
    <n v="27172"/>
    <m/>
    <m/>
    <s v="C"/>
  </r>
  <r>
    <m/>
    <x v="151"/>
    <s v="REC"/>
    <n v="1343"/>
    <x v="1342"/>
    <x v="3"/>
    <x v="148"/>
    <n v="5.6"/>
    <n v="1.0999999999999999E-2"/>
    <n v="1.0999999999999999E-2"/>
    <n v="27172"/>
    <m/>
    <m/>
    <s v="C"/>
  </r>
  <r>
    <m/>
    <x v="150"/>
    <s v="FRENTE"/>
    <n v="1344"/>
    <x v="1343"/>
    <x v="4"/>
    <x v="148"/>
    <n v="5.6"/>
    <n v="7.7999999999999996E-3"/>
    <n v="7.7999999999999996E-3"/>
    <n v="27176"/>
    <m/>
    <m/>
    <s v="A"/>
  </r>
  <r>
    <m/>
    <x v="150"/>
    <s v="FRENTE"/>
    <n v="1344"/>
    <x v="1343"/>
    <x v="4"/>
    <x v="148"/>
    <n v="5.6"/>
    <n v="8.6E-3"/>
    <n v="8.6E-3"/>
    <n v="27176"/>
    <m/>
    <m/>
    <s v="A"/>
  </r>
  <r>
    <m/>
    <x v="150"/>
    <s v="FRENTE"/>
    <n v="1344"/>
    <x v="1343"/>
    <x v="4"/>
    <x v="148"/>
    <n v="5.6"/>
    <n v="1.09E-2"/>
    <n v="1.09E-2"/>
    <n v="27176"/>
    <m/>
    <m/>
    <s v="C"/>
  </r>
  <r>
    <m/>
    <x v="152"/>
    <s v="REC"/>
    <n v="1345"/>
    <x v="1344"/>
    <x v="4"/>
    <x v="148"/>
    <n v="5.6"/>
    <n v="6.1999999999999998E-3"/>
    <n v="6.1999999999999998E-3"/>
    <n v="27176"/>
    <m/>
    <m/>
    <s v="Reserva"/>
  </r>
  <r>
    <m/>
    <x v="152"/>
    <s v="REC"/>
    <n v="1345"/>
    <x v="1344"/>
    <x v="4"/>
    <x v="148"/>
    <n v="5.6"/>
    <n v="1.04E-2"/>
    <n v="1.04E-2"/>
    <n v="27176"/>
    <m/>
    <m/>
    <s v="B"/>
  </r>
  <r>
    <m/>
    <x v="153"/>
    <s v="FRENTE"/>
    <n v="1346"/>
    <x v="1345"/>
    <x v="4"/>
    <x v="148"/>
    <n v="5.6"/>
    <n v="6.1000000000000004E-3"/>
    <n v="6.1000000000000004E-3"/>
    <n v="27176"/>
    <m/>
    <m/>
    <s v="Reserva"/>
  </r>
  <r>
    <m/>
    <x v="153"/>
    <s v="FRENTE"/>
    <n v="1346"/>
    <x v="1345"/>
    <x v="4"/>
    <x v="148"/>
    <n v="5.6"/>
    <n v="6.3E-3"/>
    <n v="6.3E-3"/>
    <n v="27176"/>
    <m/>
    <m/>
    <s v="Reserva"/>
  </r>
  <r>
    <m/>
    <x v="153"/>
    <s v="FRENTE"/>
    <n v="1346"/>
    <x v="1345"/>
    <x v="4"/>
    <x v="148"/>
    <n v="5.6"/>
    <n v="2.2499999999999999E-2"/>
    <n v="2.2499999999999999E-2"/>
    <n v="27176"/>
    <m/>
    <m/>
    <s v="J"/>
  </r>
  <r>
    <m/>
    <x v="138"/>
    <s v="LEVANTE"/>
    <n v="1347"/>
    <x v="1346"/>
    <x v="4"/>
    <x v="148"/>
    <n v="5.6"/>
    <n v="2.4E-2"/>
    <n v="2.4E-2"/>
    <n v="27177"/>
    <m/>
    <m/>
    <s v="J"/>
  </r>
  <r>
    <m/>
    <x v="138"/>
    <s v="LEVANTE"/>
    <n v="1347"/>
    <x v="1346"/>
    <x v="4"/>
    <x v="148"/>
    <n v="5.6"/>
    <n v="1.0500000000000001E-2"/>
    <n v="1.0500000000000001E-2"/>
    <n v="27177"/>
    <m/>
    <m/>
    <s v="C"/>
  </r>
  <r>
    <m/>
    <x v="138"/>
    <s v="LEVANTE"/>
    <n v="1347"/>
    <x v="1346"/>
    <x v="4"/>
    <x v="148"/>
    <n v="5.6"/>
    <n v="1.17E-2"/>
    <n v="1.17E-2"/>
    <n v="27177"/>
    <m/>
    <m/>
    <s v="C"/>
  </r>
  <r>
    <m/>
    <x v="138"/>
    <s v="LEVANTE"/>
    <n v="1347"/>
    <x v="1346"/>
    <x v="4"/>
    <x v="148"/>
    <n v="5.6"/>
    <n v="1.11E-2"/>
    <n v="1.11E-2"/>
    <n v="27177"/>
    <m/>
    <m/>
    <s v="C"/>
  </r>
  <r>
    <m/>
    <x v="138"/>
    <s v="LEVANTE"/>
    <n v="1347"/>
    <x v="1346"/>
    <x v="4"/>
    <x v="148"/>
    <n v="5.6"/>
    <n v="1.2200000000000001E-2"/>
    <n v="1.2200000000000001E-2"/>
    <n v="27177"/>
    <m/>
    <m/>
    <s v="D"/>
  </r>
  <r>
    <m/>
    <x v="152"/>
    <s v="REC"/>
    <n v="1348"/>
    <x v="1347"/>
    <x v="5"/>
    <x v="148"/>
    <n v="5.6"/>
    <n v="2.3099999999999999E-2"/>
    <n v="2.3099999999999999E-2"/>
    <n v="27178"/>
    <m/>
    <m/>
    <s v="J"/>
  </r>
  <r>
    <m/>
    <x v="152"/>
    <s v="REC"/>
    <n v="1348"/>
    <x v="1347"/>
    <x v="5"/>
    <x v="148"/>
    <n v="5.6"/>
    <n v="1.9400000000000001E-2"/>
    <n v="1.9400000000000001E-2"/>
    <n v="27178"/>
    <m/>
    <m/>
    <s v="H"/>
  </r>
  <r>
    <m/>
    <x v="152"/>
    <s v="REC"/>
    <n v="1348"/>
    <x v="1347"/>
    <x v="5"/>
    <x v="148"/>
    <n v="5.6"/>
    <n v="1.9599999999999999E-2"/>
    <n v="1.9599999999999999E-2"/>
    <n v="27178"/>
    <m/>
    <m/>
    <s v="H"/>
  </r>
  <r>
    <m/>
    <x v="153"/>
    <s v="FRENTE"/>
    <n v="1349"/>
    <x v="1348"/>
    <x v="5"/>
    <x v="148"/>
    <n v="5.6"/>
    <n v="5.5999999999999999E-3"/>
    <n v="5.5999999999999999E-3"/>
    <n v="27178"/>
    <m/>
    <m/>
    <s v="Descarte"/>
  </r>
  <r>
    <m/>
    <x v="138"/>
    <s v="LEVANTE"/>
    <n v="1350"/>
    <x v="1349"/>
    <x v="5"/>
    <x v="148"/>
    <n v="5.6"/>
    <n v="6.0000000000000001E-3"/>
    <n v="6.0000000000000001E-3"/>
    <n v="27179"/>
    <m/>
    <m/>
    <s v="Reserva"/>
  </r>
  <r>
    <m/>
    <x v="138"/>
    <s v="LEVANTE"/>
    <n v="1350"/>
    <x v="1349"/>
    <x v="5"/>
    <x v="148"/>
    <n v="5.6"/>
    <n v="6.7000000000000002E-3"/>
    <n v="6.7000000000000002E-3"/>
    <n v="27179"/>
    <m/>
    <m/>
    <s v="Reserva"/>
  </r>
  <r>
    <m/>
    <x v="138"/>
    <s v="LEVANTE"/>
    <n v="1350"/>
    <x v="1349"/>
    <x v="5"/>
    <x v="148"/>
    <n v="5.6"/>
    <n v="6.0000000000000001E-3"/>
    <n v="6.0000000000000001E-3"/>
    <n v="27179"/>
    <m/>
    <m/>
    <s v="Reserva"/>
  </r>
  <r>
    <m/>
    <x v="154"/>
    <s v="FRENTE"/>
    <n v="1351"/>
    <x v="1350"/>
    <x v="5"/>
    <x v="148"/>
    <n v="5.6"/>
    <n v="2.01E-2"/>
    <n v="2.01E-2"/>
    <n v="27179"/>
    <m/>
    <m/>
    <s v="H"/>
  </r>
  <r>
    <m/>
    <x v="154"/>
    <s v="FRENTE"/>
    <n v="1351"/>
    <x v="1350"/>
    <x v="5"/>
    <x v="148"/>
    <n v="5.6"/>
    <n v="2.4299999999999999E-2"/>
    <n v="2.4299999999999999E-2"/>
    <n v="27179"/>
    <m/>
    <m/>
    <s v="J"/>
  </r>
  <r>
    <m/>
    <x v="154"/>
    <s v="FRENTE"/>
    <n v="1351"/>
    <x v="1350"/>
    <x v="5"/>
    <x v="148"/>
    <n v="5.6"/>
    <n v="1.9599999999999999E-2"/>
    <n v="1.9599999999999999E-2"/>
    <n v="27179"/>
    <m/>
    <m/>
    <s v="H"/>
  </r>
  <r>
    <m/>
    <x v="155"/>
    <s v="FRENTE"/>
    <n v="1352"/>
    <x v="1351"/>
    <x v="2"/>
    <x v="149"/>
    <n v="5.6"/>
    <n v="2.0500000000000001E-2"/>
    <n v="2.0500000000000001E-2"/>
    <n v="27180"/>
    <m/>
    <m/>
    <s v="H"/>
  </r>
  <r>
    <m/>
    <x v="155"/>
    <s v="FRENTE"/>
    <n v="1352"/>
    <x v="1351"/>
    <x v="2"/>
    <x v="149"/>
    <n v="5.6"/>
    <n v="1.4200000000000001E-2"/>
    <n v="1.4200000000000001E-2"/>
    <n v="27180"/>
    <m/>
    <m/>
    <s v="E"/>
  </r>
  <r>
    <m/>
    <x v="155"/>
    <s v="FRENTE"/>
    <n v="1352"/>
    <x v="1351"/>
    <x v="2"/>
    <x v="149"/>
    <n v="5.6"/>
    <n v="1.2E-2"/>
    <n v="1.2E-2"/>
    <n v="27180"/>
    <m/>
    <m/>
    <s v="D"/>
  </r>
  <r>
    <m/>
    <x v="155"/>
    <s v="FRENTE"/>
    <n v="1352"/>
    <x v="1351"/>
    <x v="2"/>
    <x v="149"/>
    <n v="5.6"/>
    <n v="2.2499999999999999E-2"/>
    <n v="2.2499999999999999E-2"/>
    <n v="27180"/>
    <m/>
    <m/>
    <s v="J"/>
  </r>
  <r>
    <m/>
    <x v="155"/>
    <s v="FRENTE"/>
    <n v="1352"/>
    <x v="1351"/>
    <x v="2"/>
    <x v="149"/>
    <n v="5.6"/>
    <n v="1.6299999999999999E-2"/>
    <n v="1.6299999999999999E-2"/>
    <n v="27180"/>
    <m/>
    <m/>
    <s v="F"/>
  </r>
  <r>
    <m/>
    <x v="150"/>
    <s v="FRENTE"/>
    <n v="1353"/>
    <x v="1352"/>
    <x v="2"/>
    <x v="149"/>
    <n v="5.6"/>
    <n v="1.0999999999999999E-2"/>
    <n v="1.0999999999999999E-2"/>
    <n v="27180"/>
    <m/>
    <m/>
    <s v="C"/>
  </r>
  <r>
    <m/>
    <x v="150"/>
    <s v="FRENTE"/>
    <n v="1353"/>
    <x v="1352"/>
    <x v="2"/>
    <x v="149"/>
    <n v="5.6"/>
    <n v="9.4999999999999998E-3"/>
    <n v="9.4999999999999998E-3"/>
    <n v="27180"/>
    <m/>
    <m/>
    <s v="B"/>
  </r>
  <r>
    <m/>
    <x v="150"/>
    <s v="FRENTE"/>
    <n v="1353"/>
    <x v="1352"/>
    <x v="2"/>
    <x v="149"/>
    <n v="5.6"/>
    <n v="1.2800000000000001E-2"/>
    <n v="1.2800000000000001E-2"/>
    <n v="27180"/>
    <m/>
    <m/>
    <s v="D"/>
  </r>
  <r>
    <m/>
    <x v="150"/>
    <s v="FRENTE"/>
    <n v="1353"/>
    <x v="1352"/>
    <x v="2"/>
    <x v="149"/>
    <n v="5.6"/>
    <n v="5.1999999999999998E-3"/>
    <n v="5.1999999999999998E-3"/>
    <n v="27180"/>
    <m/>
    <m/>
    <s v="Descarte"/>
  </r>
  <r>
    <m/>
    <x v="138"/>
    <s v="LEVANTE"/>
    <n v="1354"/>
    <x v="1353"/>
    <x v="2"/>
    <x v="149"/>
    <n v="5.6"/>
    <n v="1.24E-2"/>
    <n v="1.24E-2"/>
    <n v="27181"/>
    <m/>
    <m/>
    <s v="D"/>
  </r>
  <r>
    <m/>
    <x v="138"/>
    <s v="LEVANTE"/>
    <n v="1354"/>
    <x v="1353"/>
    <x v="2"/>
    <x v="149"/>
    <n v="5.6"/>
    <n v="8.6E-3"/>
    <n v="8.6E-3"/>
    <n v="27181"/>
    <m/>
    <m/>
    <s v="A"/>
  </r>
  <r>
    <m/>
    <x v="138"/>
    <s v="LEVANTE"/>
    <n v="1354"/>
    <x v="1353"/>
    <x v="2"/>
    <x v="149"/>
    <n v="5.6"/>
    <n v="1.23E-2"/>
    <n v="1.23E-2"/>
    <n v="27181"/>
    <m/>
    <m/>
    <s v="D"/>
  </r>
  <r>
    <m/>
    <x v="138"/>
    <s v="LEVANTE"/>
    <n v="1354"/>
    <x v="1353"/>
    <x v="2"/>
    <x v="149"/>
    <n v="5.6"/>
    <n v="8.6E-3"/>
    <n v="8.6E-3"/>
    <n v="27181"/>
    <m/>
    <m/>
    <s v="A"/>
  </r>
  <r>
    <m/>
    <x v="138"/>
    <s v="LEVANTE"/>
    <n v="1354"/>
    <x v="1353"/>
    <x v="2"/>
    <x v="149"/>
    <n v="5.6"/>
    <n v="9.1999999999999998E-3"/>
    <n v="9.1999999999999998E-3"/>
    <n v="27181"/>
    <m/>
    <m/>
    <s v="B"/>
  </r>
  <r>
    <m/>
    <x v="138"/>
    <s v="LEVANTE"/>
    <n v="1354"/>
    <x v="1353"/>
    <x v="2"/>
    <x v="149"/>
    <n v="5.6"/>
    <n v="6.1999999999999998E-3"/>
    <n v="6.1999999999999998E-3"/>
    <n v="27181"/>
    <m/>
    <m/>
    <s v="Reserva"/>
  </r>
  <r>
    <m/>
    <x v="147"/>
    <s v="FRENTE"/>
    <n v="1355"/>
    <x v="1354"/>
    <x v="3"/>
    <x v="149"/>
    <n v="5.6"/>
    <n v="1.46E-2"/>
    <n v="1.46E-2"/>
    <n v="27182"/>
    <m/>
    <m/>
    <s v="E"/>
  </r>
  <r>
    <m/>
    <x v="147"/>
    <s v="FRENTE"/>
    <n v="1355"/>
    <x v="1354"/>
    <x v="3"/>
    <x v="149"/>
    <n v="5.6"/>
    <n v="1.0999999999999999E-2"/>
    <n v="1.0999999999999999E-2"/>
    <n v="27182"/>
    <m/>
    <m/>
    <s v="C"/>
  </r>
  <r>
    <m/>
    <x v="147"/>
    <s v="FRENTE"/>
    <n v="1355"/>
    <x v="1354"/>
    <x v="3"/>
    <x v="149"/>
    <n v="5.6"/>
    <n v="2.41E-2"/>
    <n v="2.41E-2"/>
    <n v="27182"/>
    <m/>
    <m/>
    <s v="J"/>
  </r>
  <r>
    <m/>
    <x v="147"/>
    <s v="FRENTE"/>
    <n v="1355"/>
    <x v="1354"/>
    <x v="3"/>
    <x v="149"/>
    <n v="5.6"/>
    <n v="7.7999999999999996E-3"/>
    <n v="7.7999999999999996E-3"/>
    <n v="27182"/>
    <m/>
    <m/>
    <s v="A"/>
  </r>
  <r>
    <m/>
    <x v="138"/>
    <s v="LEVANTE"/>
    <n v="1356"/>
    <x v="1355"/>
    <x v="3"/>
    <x v="149"/>
    <n v="5.6"/>
    <n v="1.6E-2"/>
    <n v="1.6E-2"/>
    <n v="27182"/>
    <m/>
    <m/>
    <s v="F"/>
  </r>
  <r>
    <m/>
    <x v="138"/>
    <s v="LEVANTE"/>
    <n v="1356"/>
    <x v="1355"/>
    <x v="3"/>
    <x v="149"/>
    <n v="5.6"/>
    <n v="1.7100000000000001E-2"/>
    <n v="1.7100000000000001E-2"/>
    <n v="27182"/>
    <m/>
    <m/>
    <s v="F"/>
  </r>
  <r>
    <m/>
    <x v="149"/>
    <s v="REC"/>
    <n v="1357"/>
    <x v="1356"/>
    <x v="3"/>
    <x v="149"/>
    <n v="5.6"/>
    <n v="1.1299999999999999E-2"/>
    <n v="1.1299999999999999E-2"/>
    <n v="27183"/>
    <m/>
    <m/>
    <s v="C"/>
  </r>
  <r>
    <m/>
    <x v="149"/>
    <s v="REC"/>
    <n v="1357"/>
    <x v="1356"/>
    <x v="3"/>
    <x v="149"/>
    <n v="5.6"/>
    <n v="1.0800000000000001E-2"/>
    <n v="1.0800000000000001E-2"/>
    <n v="27183"/>
    <m/>
    <m/>
    <s v="C"/>
  </r>
  <r>
    <m/>
    <x v="149"/>
    <s v="REC"/>
    <n v="1357"/>
    <x v="1356"/>
    <x v="3"/>
    <x v="149"/>
    <n v="5.6"/>
    <n v="8.5000000000000006E-3"/>
    <n v="8.5000000000000006E-3"/>
    <n v="27183"/>
    <m/>
    <m/>
    <s v="A"/>
  </r>
  <r>
    <m/>
    <x v="149"/>
    <s v="REC"/>
    <n v="1357"/>
    <x v="1356"/>
    <x v="3"/>
    <x v="149"/>
    <n v="5.6"/>
    <n v="9.7999999999999997E-3"/>
    <n v="9.7999999999999997E-3"/>
    <n v="27183"/>
    <m/>
    <m/>
    <s v="B"/>
  </r>
  <r>
    <m/>
    <x v="149"/>
    <s v="REC"/>
    <n v="1357"/>
    <x v="1356"/>
    <x v="3"/>
    <x v="149"/>
    <n v="5.6"/>
    <n v="1.15E-2"/>
    <n v="1.15E-2"/>
    <n v="27183"/>
    <m/>
    <m/>
    <s v="C"/>
  </r>
  <r>
    <m/>
    <x v="147"/>
    <s v="FRENTE"/>
    <n v="1358"/>
    <x v="1357"/>
    <x v="2"/>
    <x v="150"/>
    <n v="5.6"/>
    <n v="1.3100000000000001E-2"/>
    <n v="1.3100000000000001E-2"/>
    <n v="27188"/>
    <m/>
    <m/>
    <s v="D"/>
  </r>
  <r>
    <m/>
    <x v="147"/>
    <s v="FRENTE"/>
    <n v="1358"/>
    <x v="1357"/>
    <x v="2"/>
    <x v="150"/>
    <n v="5.6"/>
    <n v="1.66E-2"/>
    <n v="1.66E-2"/>
    <n v="27188"/>
    <m/>
    <m/>
    <s v="F"/>
  </r>
  <r>
    <m/>
    <x v="147"/>
    <s v="FRENTE"/>
    <n v="1358"/>
    <x v="1357"/>
    <x v="2"/>
    <x v="150"/>
    <n v="5.6"/>
    <n v="8.9999999999999993E-3"/>
    <n v="8.9999999999999993E-3"/>
    <n v="27188"/>
    <m/>
    <m/>
    <s v="B"/>
  </r>
  <r>
    <m/>
    <x v="150"/>
    <s v="FRENTE"/>
    <n v="1359"/>
    <x v="1358"/>
    <x v="2"/>
    <x v="150"/>
    <n v="5.6"/>
    <n v="4.7000000000000002E-3"/>
    <n v="4.7000000000000002E-3"/>
    <n v="27188"/>
    <m/>
    <m/>
    <s v="Descarte"/>
  </r>
  <r>
    <m/>
    <x v="150"/>
    <s v="FRENTE"/>
    <n v="1359"/>
    <x v="1358"/>
    <x v="2"/>
    <x v="150"/>
    <n v="5.6"/>
    <n v="9.7000000000000003E-3"/>
    <n v="9.7000000000000003E-3"/>
    <n v="27188"/>
    <m/>
    <m/>
    <s v="B"/>
  </r>
  <r>
    <m/>
    <x v="150"/>
    <s v="FRENTE"/>
    <n v="1359"/>
    <x v="1358"/>
    <x v="2"/>
    <x v="150"/>
    <n v="5.6"/>
    <n v="6.7000000000000002E-3"/>
    <n v="6.7000000000000002E-3"/>
    <n v="27188"/>
    <m/>
    <m/>
    <s v="Reserva"/>
  </r>
  <r>
    <m/>
    <x v="150"/>
    <s v="FRENTE"/>
    <n v="1359"/>
    <x v="1358"/>
    <x v="2"/>
    <x v="150"/>
    <n v="5.6"/>
    <n v="5.7999999999999996E-3"/>
    <n v="5.7999999999999996E-3"/>
    <n v="27188"/>
    <m/>
    <m/>
    <s v="Descarte"/>
  </r>
  <r>
    <m/>
    <x v="150"/>
    <s v="FRENTE"/>
    <n v="1359"/>
    <x v="1358"/>
    <x v="2"/>
    <x v="150"/>
    <n v="5.6"/>
    <n v="7.1000000000000004E-3"/>
    <n v="7.1000000000000004E-3"/>
    <n v="27188"/>
    <m/>
    <m/>
    <s v="Reserva"/>
  </r>
  <r>
    <m/>
    <x v="138"/>
    <s v="LEVANTE"/>
    <n v="1360"/>
    <x v="1359"/>
    <x v="2"/>
    <x v="150"/>
    <n v="5.6"/>
    <n v="1.0999999999999999E-2"/>
    <n v="1.0999999999999999E-2"/>
    <n v="27189"/>
    <m/>
    <m/>
    <s v="C"/>
  </r>
  <r>
    <m/>
    <x v="138"/>
    <s v="LEVANTE"/>
    <n v="1360"/>
    <x v="1359"/>
    <x v="2"/>
    <x v="150"/>
    <n v="5.6"/>
    <n v="1.32E-2"/>
    <n v="1.32E-2"/>
    <n v="27189"/>
    <m/>
    <m/>
    <s v="D"/>
  </r>
  <r>
    <m/>
    <x v="138"/>
    <s v="LEVANTE"/>
    <n v="1360"/>
    <x v="1359"/>
    <x v="2"/>
    <x v="150"/>
    <n v="5.6"/>
    <n v="9.4999999999999998E-3"/>
    <n v="9.4999999999999998E-3"/>
    <n v="27189"/>
    <m/>
    <m/>
    <s v="B"/>
  </r>
  <r>
    <m/>
    <x v="138"/>
    <s v="LEVANTE"/>
    <n v="1360"/>
    <x v="1359"/>
    <x v="2"/>
    <x v="150"/>
    <n v="5.6"/>
    <n v="8.6E-3"/>
    <n v="8.6E-3"/>
    <n v="27189"/>
    <m/>
    <m/>
    <s v="A"/>
  </r>
  <r>
    <m/>
    <x v="138"/>
    <s v="LEVANTE"/>
    <n v="1360"/>
    <x v="1359"/>
    <x v="2"/>
    <x v="150"/>
    <n v="5.6"/>
    <n v="1.11E-2"/>
    <n v="1.11E-2"/>
    <n v="27189"/>
    <m/>
    <m/>
    <s v="C"/>
  </r>
  <r>
    <m/>
    <x v="138"/>
    <s v="LEVANTE"/>
    <n v="1360"/>
    <x v="1359"/>
    <x v="2"/>
    <x v="150"/>
    <n v="5.6"/>
    <n v="1.66E-2"/>
    <n v="1.66E-2"/>
    <n v="27189"/>
    <m/>
    <m/>
    <s v="F"/>
  </r>
  <r>
    <m/>
    <x v="147"/>
    <s v="FRENTE"/>
    <n v="1361"/>
    <x v="1360"/>
    <x v="3"/>
    <x v="150"/>
    <n v="5.6"/>
    <n v="1.12E-2"/>
    <n v="1.12E-2"/>
    <n v="27190"/>
    <m/>
    <m/>
    <s v="C"/>
  </r>
  <r>
    <m/>
    <x v="147"/>
    <s v="FRENTE"/>
    <n v="1361"/>
    <x v="1360"/>
    <x v="3"/>
    <x v="150"/>
    <n v="5.6"/>
    <n v="7.1000000000000004E-3"/>
    <n v="7.1000000000000004E-3"/>
    <n v="27190"/>
    <m/>
    <m/>
    <s v="Reserva"/>
  </r>
  <r>
    <m/>
    <x v="147"/>
    <s v="FRENTE"/>
    <n v="1361"/>
    <x v="1360"/>
    <x v="3"/>
    <x v="150"/>
    <n v="5.6"/>
    <n v="1.52E-2"/>
    <n v="1.52E-2"/>
    <n v="27190"/>
    <m/>
    <m/>
    <s v="F"/>
  </r>
  <r>
    <m/>
    <x v="147"/>
    <s v="FRENTE"/>
    <n v="1361"/>
    <x v="1360"/>
    <x v="3"/>
    <x v="150"/>
    <n v="5.6"/>
    <n v="9.7000000000000003E-3"/>
    <n v="9.7000000000000003E-3"/>
    <n v="27190"/>
    <m/>
    <m/>
    <s v="B"/>
  </r>
  <r>
    <m/>
    <x v="147"/>
    <s v="FRENTE"/>
    <n v="1361"/>
    <x v="1360"/>
    <x v="3"/>
    <x v="150"/>
    <n v="5.6"/>
    <n v="9.7999999999999997E-3"/>
    <n v="9.7999999999999997E-3"/>
    <n v="27190"/>
    <m/>
    <m/>
    <s v="B"/>
  </r>
  <r>
    <m/>
    <x v="147"/>
    <s v="FRENTE"/>
    <n v="1361"/>
    <x v="1360"/>
    <x v="3"/>
    <x v="150"/>
    <n v="5.6"/>
    <n v="6.4000000000000003E-3"/>
    <n v="6.4000000000000003E-3"/>
    <n v="27190"/>
    <m/>
    <m/>
    <s v="Reserva"/>
  </r>
  <r>
    <m/>
    <x v="138"/>
    <s v="LEVANTE"/>
    <n v="1362"/>
    <x v="1361"/>
    <x v="3"/>
    <x v="150"/>
    <n v="5.6"/>
    <n v="1.38E-2"/>
    <n v="1.38E-2"/>
    <n v="27191"/>
    <m/>
    <m/>
    <s v="E"/>
  </r>
  <r>
    <m/>
    <x v="138"/>
    <s v="LEVANTE"/>
    <n v="1362"/>
    <x v="1361"/>
    <x v="3"/>
    <x v="150"/>
    <n v="5.6"/>
    <n v="1.7000000000000001E-2"/>
    <n v="1.7000000000000001E-2"/>
    <n v="27191"/>
    <m/>
    <m/>
    <s v="F"/>
  </r>
  <r>
    <m/>
    <x v="149"/>
    <s v="REC"/>
    <n v="1363"/>
    <x v="1362"/>
    <x v="3"/>
    <x v="150"/>
    <n v="5.6"/>
    <n v="8.3999999999999995E-3"/>
    <n v="8.3999999999999995E-3"/>
    <n v="27191"/>
    <m/>
    <m/>
    <s v="A"/>
  </r>
  <r>
    <m/>
    <x v="149"/>
    <s v="REC"/>
    <n v="1363"/>
    <x v="1362"/>
    <x v="3"/>
    <x v="150"/>
    <n v="5.6"/>
    <n v="8.6E-3"/>
    <n v="8.6E-3"/>
    <n v="27191"/>
    <m/>
    <m/>
    <s v="A"/>
  </r>
  <r>
    <m/>
    <x v="149"/>
    <s v="REC"/>
    <n v="1363"/>
    <x v="1362"/>
    <x v="3"/>
    <x v="150"/>
    <n v="5.6"/>
    <n v="2.1299999999999999E-2"/>
    <n v="2.1299999999999999E-2"/>
    <n v="27191"/>
    <m/>
    <m/>
    <s v="I"/>
  </r>
  <r>
    <m/>
    <x v="149"/>
    <s v="REC"/>
    <n v="1363"/>
    <x v="1362"/>
    <x v="3"/>
    <x v="150"/>
    <n v="5.6"/>
    <n v="1.4500000000000001E-2"/>
    <n v="1.4500000000000001E-2"/>
    <n v="27191"/>
    <m/>
    <m/>
    <s v="E"/>
  </r>
  <r>
    <m/>
    <x v="147"/>
    <s v="FRENTE"/>
    <n v="1364"/>
    <x v="1363"/>
    <x v="6"/>
    <x v="150"/>
    <n v="5.6"/>
    <n v="8.2000000000000007E-3"/>
    <n v="8.2000000000000007E-3"/>
    <n v="27197"/>
    <m/>
    <m/>
    <s v="A"/>
  </r>
  <r>
    <m/>
    <x v="147"/>
    <s v="FRENTE"/>
    <n v="1364"/>
    <x v="1363"/>
    <x v="6"/>
    <x v="150"/>
    <n v="5.6"/>
    <n v="4.4999999999999997E-3"/>
    <n v="4.4999999999999997E-3"/>
    <n v="27197"/>
    <m/>
    <m/>
    <s v="Descarte"/>
  </r>
  <r>
    <m/>
    <x v="147"/>
    <s v="FRENTE"/>
    <n v="1364"/>
    <x v="1363"/>
    <x v="6"/>
    <x v="150"/>
    <n v="5.6"/>
    <n v="8.3000000000000001E-3"/>
    <n v="8.3000000000000001E-3"/>
    <n v="27197"/>
    <m/>
    <m/>
    <s v="A"/>
  </r>
  <r>
    <m/>
    <x v="147"/>
    <s v="FRENTE"/>
    <n v="1364"/>
    <x v="1363"/>
    <x v="6"/>
    <x v="150"/>
    <n v="5.6"/>
    <n v="1.2200000000000001E-2"/>
    <n v="1.2200000000000001E-2"/>
    <n v="27197"/>
    <m/>
    <m/>
    <s v="D"/>
  </r>
  <r>
    <m/>
    <x v="147"/>
    <s v="FRENTE"/>
    <n v="1364"/>
    <x v="1363"/>
    <x v="6"/>
    <x v="150"/>
    <n v="5.6"/>
    <n v="5.0000000000000001E-3"/>
    <n v="5.0000000000000001E-3"/>
    <n v="27197"/>
    <m/>
    <m/>
    <s v="Descarte"/>
  </r>
  <r>
    <m/>
    <x v="149"/>
    <s v="REC"/>
    <n v="1365"/>
    <x v="1364"/>
    <x v="2"/>
    <x v="151"/>
    <n v="5.6"/>
    <n v="8.0999999999999996E-3"/>
    <n v="8.0999999999999996E-3"/>
    <n v="27194"/>
    <m/>
    <m/>
    <s v="A"/>
  </r>
  <r>
    <m/>
    <x v="149"/>
    <s v="REC"/>
    <n v="1365"/>
    <x v="1364"/>
    <x v="2"/>
    <x v="151"/>
    <n v="5.6"/>
    <n v="9.7000000000000003E-3"/>
    <n v="9.7000000000000003E-3"/>
    <n v="27194"/>
    <m/>
    <m/>
    <s v="B"/>
  </r>
  <r>
    <m/>
    <x v="149"/>
    <s v="REC"/>
    <n v="1365"/>
    <x v="1364"/>
    <x v="2"/>
    <x v="151"/>
    <n v="5.6"/>
    <n v="9.5999999999999992E-3"/>
    <n v="9.5999999999999992E-3"/>
    <n v="27194"/>
    <m/>
    <m/>
    <s v="B"/>
  </r>
  <r>
    <m/>
    <x v="149"/>
    <s v="REC"/>
    <n v="1365"/>
    <x v="1364"/>
    <x v="2"/>
    <x v="151"/>
    <n v="5.6"/>
    <n v="9.5999999999999992E-3"/>
    <n v="9.5999999999999992E-3"/>
    <n v="27194"/>
    <m/>
    <m/>
    <s v="B"/>
  </r>
  <r>
    <m/>
    <x v="149"/>
    <s v="REC"/>
    <n v="1365"/>
    <x v="1364"/>
    <x v="2"/>
    <x v="151"/>
    <n v="5.6"/>
    <n v="1.26E-2"/>
    <n v="1.26E-2"/>
    <n v="27194"/>
    <m/>
    <m/>
    <s v="D"/>
  </r>
  <r>
    <m/>
    <x v="149"/>
    <s v="REC"/>
    <n v="1365"/>
    <x v="1364"/>
    <x v="2"/>
    <x v="151"/>
    <n v="5.6"/>
    <n v="1.3899999999999999E-2"/>
    <n v="1.3899999999999999E-2"/>
    <n v="27194"/>
    <m/>
    <m/>
    <s v="E"/>
  </r>
  <r>
    <m/>
    <x v="149"/>
    <s v="REC"/>
    <n v="1365"/>
    <x v="1364"/>
    <x v="2"/>
    <x v="151"/>
    <n v="5.6"/>
    <n v="1.15E-2"/>
    <n v="1.15E-2"/>
    <n v="27194"/>
    <m/>
    <m/>
    <s v="C"/>
  </r>
  <r>
    <m/>
    <x v="149"/>
    <s v="REC"/>
    <n v="1365"/>
    <x v="1364"/>
    <x v="2"/>
    <x v="151"/>
    <n v="5.6"/>
    <n v="1.9800000000000002E-2"/>
    <n v="1.9800000000000002E-2"/>
    <n v="27194"/>
    <m/>
    <m/>
    <s v="H"/>
  </r>
  <r>
    <m/>
    <x v="149"/>
    <s v="REC"/>
    <n v="1365"/>
    <x v="1364"/>
    <x v="2"/>
    <x v="151"/>
    <n v="5.6"/>
    <n v="1.29E-2"/>
    <n v="1.29E-2"/>
    <n v="27194"/>
    <m/>
    <m/>
    <s v="D"/>
  </r>
  <r>
    <m/>
    <x v="149"/>
    <s v="REC"/>
    <n v="1365"/>
    <x v="1364"/>
    <x v="2"/>
    <x v="151"/>
    <n v="5.6"/>
    <n v="1.0200000000000001E-2"/>
    <n v="1.0200000000000001E-2"/>
    <n v="27194"/>
    <m/>
    <m/>
    <s v="B"/>
  </r>
  <r>
    <m/>
    <x v="147"/>
    <s v="FRENTE"/>
    <n v="1366"/>
    <x v="1365"/>
    <x v="3"/>
    <x v="151"/>
    <n v="5.6"/>
    <n v="1.35E-2"/>
    <n v="1.35E-2"/>
    <n v="27195"/>
    <m/>
    <m/>
    <s v="E"/>
  </r>
  <r>
    <m/>
    <x v="147"/>
    <s v="FRENTE"/>
    <n v="1366"/>
    <x v="1365"/>
    <x v="3"/>
    <x v="151"/>
    <n v="5.6"/>
    <n v="1.8599999999999998E-2"/>
    <n v="1.8599999999999998E-2"/>
    <n v="27195"/>
    <m/>
    <m/>
    <s v="G"/>
  </r>
  <r>
    <m/>
    <x v="147"/>
    <s v="FRENTE"/>
    <n v="1366"/>
    <x v="1365"/>
    <x v="3"/>
    <x v="151"/>
    <n v="5.6"/>
    <n v="8.3000000000000001E-3"/>
    <n v="8.3000000000000001E-3"/>
    <n v="27195"/>
    <m/>
    <m/>
    <s v="A"/>
  </r>
  <r>
    <m/>
    <x v="147"/>
    <s v="FRENTE"/>
    <n v="1366"/>
    <x v="1365"/>
    <x v="3"/>
    <x v="151"/>
    <n v="5.6"/>
    <n v="3.7000000000000002E-3"/>
    <n v="3.7000000000000002E-3"/>
    <n v="27195"/>
    <m/>
    <m/>
    <s v="Descarte"/>
  </r>
  <r>
    <m/>
    <x v="138"/>
    <s v="LEVANTE"/>
    <n v="1367"/>
    <x v="1366"/>
    <x v="3"/>
    <x v="151"/>
    <n v="5.6"/>
    <n v="1.06E-2"/>
    <n v="1.06E-2"/>
    <n v="27196"/>
    <m/>
    <m/>
    <s v="C"/>
  </r>
  <r>
    <m/>
    <x v="138"/>
    <s v="LEVANTE"/>
    <n v="1367"/>
    <x v="1366"/>
    <x v="3"/>
    <x v="151"/>
    <n v="5.6"/>
    <n v="2.06E-2"/>
    <n v="2.06E-2"/>
    <n v="27196"/>
    <m/>
    <m/>
    <s v="H"/>
  </r>
  <r>
    <m/>
    <x v="138"/>
    <s v="LEVANTE"/>
    <n v="1367"/>
    <x v="1366"/>
    <x v="3"/>
    <x v="151"/>
    <n v="5.6"/>
    <n v="1.5699999999999999E-2"/>
    <n v="1.5699999999999999E-2"/>
    <n v="27196"/>
    <m/>
    <m/>
    <s v="F"/>
  </r>
  <r>
    <m/>
    <x v="138"/>
    <s v="LEVANTE"/>
    <n v="1367"/>
    <x v="1366"/>
    <x v="3"/>
    <x v="151"/>
    <n v="5.6"/>
    <n v="9.4000000000000004E-3"/>
    <n v="9.4000000000000004E-3"/>
    <n v="27196"/>
    <m/>
    <m/>
    <s v="B"/>
  </r>
  <r>
    <m/>
    <x v="138"/>
    <s v="LEVANTE"/>
    <n v="1367"/>
    <x v="1366"/>
    <x v="3"/>
    <x v="151"/>
    <n v="5.6"/>
    <n v="1.3299999999999999E-2"/>
    <n v="1.3299999999999999E-2"/>
    <n v="27196"/>
    <m/>
    <m/>
    <s v="D"/>
  </r>
  <r>
    <m/>
    <x v="138"/>
    <s v="LEVANTE"/>
    <n v="1367"/>
    <x v="1366"/>
    <x v="3"/>
    <x v="151"/>
    <n v="5.6"/>
    <n v="1.26E-2"/>
    <n v="1.26E-2"/>
    <n v="27196"/>
    <m/>
    <m/>
    <s v="D"/>
  </r>
  <r>
    <m/>
    <x v="138"/>
    <s v="LEVANTE"/>
    <n v="1367"/>
    <x v="1366"/>
    <x v="3"/>
    <x v="151"/>
    <n v="5.6"/>
    <n v="1.2699999999999999E-2"/>
    <n v="1.2699999999999999E-2"/>
    <n v="27196"/>
    <m/>
    <m/>
    <s v="D"/>
  </r>
  <r>
    <m/>
    <x v="147"/>
    <s v="FRENTE"/>
    <n v="1368"/>
    <x v="1367"/>
    <x v="2"/>
    <x v="152"/>
    <n v="5.6"/>
    <n v="1.5599999999999999E-2"/>
    <n v="1.5599999999999999E-2"/>
    <n v="27205"/>
    <m/>
    <m/>
    <s v="F"/>
  </r>
  <r>
    <m/>
    <x v="147"/>
    <s v="FRENTE"/>
    <n v="1368"/>
    <x v="1367"/>
    <x v="2"/>
    <x v="152"/>
    <n v="5.6"/>
    <n v="1.3899999999999999E-2"/>
    <n v="1.3899999999999999E-2"/>
    <n v="27205"/>
    <m/>
    <m/>
    <s v="E"/>
  </r>
  <r>
    <m/>
    <x v="147"/>
    <s v="FRENTE"/>
    <n v="1368"/>
    <x v="1367"/>
    <x v="2"/>
    <x v="152"/>
    <n v="5.6"/>
    <n v="8.8999999999999999E-3"/>
    <n v="8.8999999999999999E-3"/>
    <n v="27205"/>
    <m/>
    <m/>
    <s v="A"/>
  </r>
  <r>
    <m/>
    <x v="150"/>
    <s v="FRENTE"/>
    <n v="1369"/>
    <x v="1368"/>
    <x v="2"/>
    <x v="152"/>
    <n v="5.6"/>
    <n v="8.2000000000000007E-3"/>
    <n v="8.2000000000000007E-3"/>
    <n v="27205"/>
    <m/>
    <m/>
    <s v="A"/>
  </r>
  <r>
    <m/>
    <x v="150"/>
    <s v="FRENTE"/>
    <n v="1369"/>
    <x v="1368"/>
    <x v="2"/>
    <x v="152"/>
    <n v="5.6"/>
    <n v="6.4000000000000003E-3"/>
    <n v="6.4000000000000003E-3"/>
    <n v="27205"/>
    <m/>
    <m/>
    <s v="Reserva"/>
  </r>
  <r>
    <m/>
    <x v="150"/>
    <s v="FRENTE"/>
    <n v="1369"/>
    <x v="1368"/>
    <x v="2"/>
    <x v="152"/>
    <n v="5.6"/>
    <n v="8.0999999999999996E-3"/>
    <n v="8.0999999999999996E-3"/>
    <n v="27205"/>
    <m/>
    <m/>
    <s v="A"/>
  </r>
  <r>
    <m/>
    <x v="150"/>
    <s v="FRENTE"/>
    <n v="1369"/>
    <x v="1368"/>
    <x v="2"/>
    <x v="152"/>
    <n v="5.6"/>
    <n v="8.6999999999999994E-3"/>
    <n v="8.6999999999999994E-3"/>
    <n v="27205"/>
    <m/>
    <m/>
    <s v="A"/>
  </r>
  <r>
    <m/>
    <x v="150"/>
    <s v="FRENTE"/>
    <n v="1369"/>
    <x v="1368"/>
    <x v="2"/>
    <x v="152"/>
    <n v="5.6"/>
    <n v="6.4000000000000003E-3"/>
    <n v="6.4000000000000003E-3"/>
    <n v="27205"/>
    <m/>
    <m/>
    <s v="Reserva"/>
  </r>
  <r>
    <m/>
    <x v="150"/>
    <s v="FRENTE"/>
    <n v="1369"/>
    <x v="1368"/>
    <x v="2"/>
    <x v="152"/>
    <n v="5.6"/>
    <n v="1.23E-2"/>
    <n v="1.23E-2"/>
    <n v="27205"/>
    <m/>
    <m/>
    <s v="D"/>
  </r>
  <r>
    <m/>
    <x v="150"/>
    <s v="FRENTE"/>
    <n v="1369"/>
    <x v="1368"/>
    <x v="2"/>
    <x v="152"/>
    <n v="5.6"/>
    <n v="1.3899999999999999E-2"/>
    <n v="1.3899999999999999E-2"/>
    <n v="27205"/>
    <m/>
    <m/>
    <s v="E"/>
  </r>
  <r>
    <m/>
    <x v="150"/>
    <s v="FRENTE"/>
    <n v="1369"/>
    <x v="1368"/>
    <x v="2"/>
    <x v="152"/>
    <n v="5.6"/>
    <n v="8.8000000000000005E-3"/>
    <n v="8.8000000000000005E-3"/>
    <n v="27205"/>
    <m/>
    <m/>
    <s v="A"/>
  </r>
  <r>
    <m/>
    <x v="148"/>
    <s v="REC"/>
    <n v="1370"/>
    <x v="1369"/>
    <x v="2"/>
    <x v="152"/>
    <n v="5.6"/>
    <n v="7.4000000000000003E-3"/>
    <n v="7.4000000000000003E-3"/>
    <n v="27206"/>
    <m/>
    <m/>
    <s v="Reserva"/>
  </r>
  <r>
    <m/>
    <x v="148"/>
    <s v="REC"/>
    <n v="1370"/>
    <x v="1369"/>
    <x v="2"/>
    <x v="152"/>
    <n v="5.6"/>
    <n v="7.7000000000000002E-3"/>
    <n v="7.7000000000000002E-3"/>
    <n v="27206"/>
    <m/>
    <m/>
    <s v="A"/>
  </r>
  <r>
    <m/>
    <x v="148"/>
    <s v="REC"/>
    <n v="1370"/>
    <x v="1369"/>
    <x v="2"/>
    <x v="152"/>
    <n v="5.6"/>
    <n v="1.01E-2"/>
    <n v="1.01E-2"/>
    <n v="27206"/>
    <m/>
    <m/>
    <s v="B"/>
  </r>
  <r>
    <m/>
    <x v="138"/>
    <s v="LEVANTE"/>
    <n v="1371"/>
    <x v="1370"/>
    <x v="2"/>
    <x v="152"/>
    <n v="5.6"/>
    <n v="2.23E-2"/>
    <n v="2.23E-2"/>
    <n v="27206"/>
    <m/>
    <m/>
    <s v="I"/>
  </r>
  <r>
    <m/>
    <x v="138"/>
    <s v="LEVANTE"/>
    <n v="1371"/>
    <x v="1370"/>
    <x v="2"/>
    <x v="152"/>
    <n v="5.6"/>
    <n v="1.4200000000000001E-2"/>
    <n v="1.4200000000000001E-2"/>
    <n v="27206"/>
    <m/>
    <m/>
    <s v="E"/>
  </r>
  <r>
    <m/>
    <x v="147"/>
    <s v="FRENTE"/>
    <n v="1372"/>
    <x v="1371"/>
    <x v="3"/>
    <x v="152"/>
    <n v="5.6"/>
    <n v="1.9400000000000001E-2"/>
    <n v="1.9400000000000001E-2"/>
    <n v="27207"/>
    <m/>
    <m/>
    <s v="H"/>
  </r>
  <r>
    <m/>
    <x v="147"/>
    <s v="FRENTE"/>
    <n v="1372"/>
    <x v="1371"/>
    <x v="3"/>
    <x v="152"/>
    <n v="5.6"/>
    <n v="1.1599999999999999E-2"/>
    <n v="1.1599999999999999E-2"/>
    <n v="27207"/>
    <m/>
    <m/>
    <s v="C"/>
  </r>
  <r>
    <m/>
    <x v="147"/>
    <s v="FRENTE"/>
    <n v="1372"/>
    <x v="1371"/>
    <x v="3"/>
    <x v="152"/>
    <n v="5.6"/>
    <n v="6.8999999999999999E-3"/>
    <n v="6.8999999999999999E-3"/>
    <n v="27207"/>
    <m/>
    <m/>
    <s v="Reserva"/>
  </r>
  <r>
    <m/>
    <x v="147"/>
    <s v="FRENTE"/>
    <n v="1372"/>
    <x v="1371"/>
    <x v="3"/>
    <x v="152"/>
    <n v="5.6"/>
    <n v="7.0000000000000001E-3"/>
    <n v="7.0000000000000001E-3"/>
    <n v="27207"/>
    <m/>
    <m/>
    <s v="Reserva"/>
  </r>
  <r>
    <m/>
    <x v="150"/>
    <s v="FRENTE"/>
    <n v="1373"/>
    <x v="1372"/>
    <x v="3"/>
    <x v="152"/>
    <n v="5.6"/>
    <n v="9.7000000000000003E-3"/>
    <n v="9.7000000000000003E-3"/>
    <n v="27207"/>
    <m/>
    <m/>
    <s v="B"/>
  </r>
  <r>
    <m/>
    <x v="150"/>
    <s v="FRENTE"/>
    <n v="1373"/>
    <x v="1372"/>
    <x v="3"/>
    <x v="152"/>
    <n v="5.6"/>
    <n v="1.0200000000000001E-2"/>
    <n v="1.0200000000000001E-2"/>
    <n v="27207"/>
    <m/>
    <m/>
    <s v="B"/>
  </r>
  <r>
    <m/>
    <x v="150"/>
    <s v="FRENTE"/>
    <n v="1373"/>
    <x v="1372"/>
    <x v="3"/>
    <x v="152"/>
    <n v="5.6"/>
    <n v="8.0999999999999996E-3"/>
    <n v="8.0999999999999996E-3"/>
    <n v="27207"/>
    <m/>
    <m/>
    <s v="A"/>
  </r>
  <r>
    <m/>
    <x v="150"/>
    <s v="FRENTE"/>
    <n v="1373"/>
    <x v="1372"/>
    <x v="3"/>
    <x v="152"/>
    <n v="5.6"/>
    <n v="8.0999999999999996E-3"/>
    <n v="8.0999999999999996E-3"/>
    <n v="27207"/>
    <m/>
    <m/>
    <s v="A"/>
  </r>
  <r>
    <m/>
    <x v="69"/>
    <s v="REC"/>
    <n v="1374"/>
    <x v="1373"/>
    <x v="3"/>
    <x v="152"/>
    <n v="5.6"/>
    <n v="2.5100000000000001E-2"/>
    <n v="2.5100000000000001E-2"/>
    <n v="27208"/>
    <n v="2.5100000000000001E-2"/>
    <m/>
    <s v="K"/>
  </r>
  <r>
    <m/>
    <x v="69"/>
    <s v="REC"/>
    <n v="1374"/>
    <x v="1373"/>
    <x v="3"/>
    <x v="152"/>
    <n v="5.6"/>
    <n v="2.1999999999999999E-2"/>
    <n v="2.1999999999999999E-2"/>
    <n v="27208"/>
    <n v="2.1999999999999999E-2"/>
    <m/>
    <s v="I"/>
  </r>
  <r>
    <m/>
    <x v="69"/>
    <s v="REC"/>
    <n v="1374"/>
    <x v="1373"/>
    <x v="3"/>
    <x v="152"/>
    <n v="5.6"/>
    <n v="1.7999999999999999E-2"/>
    <n v="1.7999999999999999E-2"/>
    <n v="27208"/>
    <n v="1.7999999999999999E-2"/>
    <m/>
    <s v="G"/>
  </r>
  <r>
    <m/>
    <x v="69"/>
    <s v="REC"/>
    <n v="1374"/>
    <x v="1373"/>
    <x v="3"/>
    <x v="152"/>
    <n v="5.6"/>
    <n v="2.0899999999999998E-2"/>
    <n v="2.0899999999999998E-2"/>
    <n v="27208"/>
    <n v="2.0899999999999998E-2"/>
    <m/>
    <s v="H"/>
  </r>
  <r>
    <m/>
    <x v="69"/>
    <s v="REC"/>
    <n v="1374"/>
    <x v="1373"/>
    <x v="3"/>
    <x v="152"/>
    <n v="5.6"/>
    <n v="3.0599999999999999E-2"/>
    <n v="3.0599999999999999E-2"/>
    <n v="27208"/>
    <n v="0.03"/>
    <m/>
    <s v="L"/>
  </r>
  <r>
    <m/>
    <x v="69"/>
    <s v="REC"/>
    <n v="1374"/>
    <x v="1373"/>
    <x v="3"/>
    <x v="152"/>
    <n v="5.6"/>
    <n v="3.1399999999999997E-2"/>
    <n v="3.1399999999999997E-2"/>
    <n v="27208"/>
    <n v="0.03"/>
    <m/>
    <s v="L"/>
  </r>
  <r>
    <m/>
    <x v="138"/>
    <s v="LEVANTE"/>
    <n v="1375"/>
    <x v="1374"/>
    <x v="3"/>
    <x v="152"/>
    <n v="5.6"/>
    <n v="1.8200000000000001E-2"/>
    <n v="1.8200000000000001E-2"/>
    <n v="27208"/>
    <m/>
    <m/>
    <s v="G"/>
  </r>
  <r>
    <m/>
    <x v="138"/>
    <s v="LEVANTE"/>
    <n v="1375"/>
    <x v="1374"/>
    <x v="3"/>
    <x v="152"/>
    <n v="5.6"/>
    <n v="1.35E-2"/>
    <n v="1.35E-2"/>
    <n v="27208"/>
    <m/>
    <m/>
    <s v="E"/>
  </r>
  <r>
    <m/>
    <x v="138"/>
    <s v="LEVANTE"/>
    <n v="1375"/>
    <x v="1374"/>
    <x v="3"/>
    <x v="152"/>
    <n v="5.6"/>
    <n v="1.54E-2"/>
    <n v="1.54E-2"/>
    <n v="27208"/>
    <m/>
    <m/>
    <s v="F"/>
  </r>
  <r>
    <m/>
    <x v="138"/>
    <s v="LEVANTE"/>
    <n v="1375"/>
    <x v="1374"/>
    <x v="3"/>
    <x v="152"/>
    <n v="5.6"/>
    <n v="1.5599999999999999E-2"/>
    <n v="1.5599999999999999E-2"/>
    <n v="27208"/>
    <m/>
    <m/>
    <s v="F"/>
  </r>
  <r>
    <m/>
    <x v="138"/>
    <s v="LEVANTE"/>
    <n v="1375"/>
    <x v="1374"/>
    <x v="3"/>
    <x v="152"/>
    <n v="5.6"/>
    <n v="2.1299999999999999E-2"/>
    <n v="2.1299999999999999E-2"/>
    <n v="27208"/>
    <m/>
    <m/>
    <s v="I"/>
  </r>
  <r>
    <m/>
    <x v="150"/>
    <s v="FRENTE"/>
    <n v="1376"/>
    <x v="1375"/>
    <x v="2"/>
    <x v="153"/>
    <n v="5.6"/>
    <n v="7.1000000000000004E-3"/>
    <n v="7.1000000000000004E-3"/>
    <n v="27200"/>
    <m/>
    <m/>
    <s v="Reserva"/>
  </r>
  <r>
    <m/>
    <x v="150"/>
    <s v="FRENTE"/>
    <n v="1376"/>
    <x v="1375"/>
    <x v="2"/>
    <x v="153"/>
    <n v="5.6"/>
    <n v="9.7999999999999997E-3"/>
    <n v="9.7999999999999997E-3"/>
    <n v="27200"/>
    <m/>
    <m/>
    <s v="B"/>
  </r>
  <r>
    <m/>
    <x v="150"/>
    <s v="FRENTE"/>
    <n v="1376"/>
    <x v="1375"/>
    <x v="2"/>
    <x v="153"/>
    <n v="5.6"/>
    <n v="6.7999999999999996E-3"/>
    <n v="6.7999999999999996E-3"/>
    <n v="27200"/>
    <m/>
    <m/>
    <s v="Reserva"/>
  </r>
  <r>
    <m/>
    <x v="150"/>
    <s v="FRENTE"/>
    <n v="1376"/>
    <x v="1375"/>
    <x v="2"/>
    <x v="153"/>
    <n v="5.6"/>
    <n v="6.8999999999999999E-3"/>
    <n v="6.8999999999999999E-3"/>
    <n v="27200"/>
    <m/>
    <m/>
    <s v="Reserva"/>
  </r>
  <r>
    <m/>
    <x v="56"/>
    <s v="DQ"/>
    <n v="1377"/>
    <x v="1376"/>
    <x v="2"/>
    <x v="153"/>
    <n v="5.6"/>
    <n v="1.2999999999999999E-2"/>
    <n v="1.2999999999999999E-2"/>
    <n v="27200"/>
    <m/>
    <m/>
    <s v="D"/>
  </r>
  <r>
    <m/>
    <x v="56"/>
    <s v="DQ"/>
    <n v="1377"/>
    <x v="1376"/>
    <x v="2"/>
    <x v="153"/>
    <n v="5.6"/>
    <n v="1.9300000000000001E-2"/>
    <n v="1.9300000000000001E-2"/>
    <n v="27200"/>
    <m/>
    <m/>
    <s v="H"/>
  </r>
  <r>
    <m/>
    <x v="138"/>
    <s v="LEVANTE"/>
    <n v="1378"/>
    <x v="1377"/>
    <x v="2"/>
    <x v="153"/>
    <n v="5.6"/>
    <n v="9.5999999999999992E-3"/>
    <n v="9.5999999999999992E-3"/>
    <n v="27201"/>
    <m/>
    <m/>
    <s v="B"/>
  </r>
  <r>
    <m/>
    <x v="138"/>
    <s v="LEVANTE"/>
    <n v="1378"/>
    <x v="1377"/>
    <x v="2"/>
    <x v="153"/>
    <n v="5.6"/>
    <n v="1.17E-2"/>
    <n v="1.17E-2"/>
    <n v="27201"/>
    <m/>
    <m/>
    <s v="C"/>
  </r>
  <r>
    <m/>
    <x v="138"/>
    <s v="LEVANTE"/>
    <n v="1378"/>
    <x v="1377"/>
    <x v="2"/>
    <x v="153"/>
    <n v="5.6"/>
    <n v="1.24E-2"/>
    <n v="1.24E-2"/>
    <n v="27201"/>
    <m/>
    <m/>
    <s v="D"/>
  </r>
  <r>
    <m/>
    <x v="138"/>
    <s v="LEVANTE"/>
    <n v="1378"/>
    <x v="1377"/>
    <x v="2"/>
    <x v="153"/>
    <n v="5.6"/>
    <n v="1.2E-2"/>
    <n v="1.2E-2"/>
    <n v="27201"/>
    <m/>
    <m/>
    <s v="D"/>
  </r>
  <r>
    <m/>
    <x v="138"/>
    <s v="LEVANTE"/>
    <n v="1378"/>
    <x v="1377"/>
    <x v="2"/>
    <x v="153"/>
    <n v="5.6"/>
    <n v="1.5900000000000001E-2"/>
    <n v="1.5900000000000001E-2"/>
    <n v="27201"/>
    <m/>
    <m/>
    <s v="F"/>
  </r>
  <r>
    <m/>
    <x v="138"/>
    <s v="LEVANTE"/>
    <n v="1378"/>
    <x v="1377"/>
    <x v="2"/>
    <x v="153"/>
    <n v="5.6"/>
    <n v="1.06E-2"/>
    <n v="1.06E-2"/>
    <n v="27201"/>
    <m/>
    <m/>
    <s v="C"/>
  </r>
  <r>
    <m/>
    <x v="138"/>
    <s v="LEVANTE"/>
    <n v="1378"/>
    <x v="1377"/>
    <x v="2"/>
    <x v="153"/>
    <n v="5.6"/>
    <n v="1.21E-2"/>
    <n v="1.21E-2"/>
    <n v="27202"/>
    <m/>
    <m/>
    <s v="D"/>
  </r>
  <r>
    <m/>
    <x v="138"/>
    <s v="LEVANTE"/>
    <n v="1378"/>
    <x v="1377"/>
    <x v="2"/>
    <x v="153"/>
    <n v="5.6"/>
    <n v="1.29E-2"/>
    <n v="1.29E-2"/>
    <n v="27202"/>
    <m/>
    <m/>
    <s v="D"/>
  </r>
  <r>
    <m/>
    <x v="138"/>
    <s v="LEVANTE"/>
    <n v="1378"/>
    <x v="1377"/>
    <x v="2"/>
    <x v="153"/>
    <n v="5.6"/>
    <n v="1.2800000000000001E-2"/>
    <n v="1.2800000000000001E-2"/>
    <n v="27202"/>
    <m/>
    <m/>
    <s v="D"/>
  </r>
  <r>
    <m/>
    <x v="138"/>
    <s v="LEVANTE"/>
    <n v="1378"/>
    <x v="1377"/>
    <x v="2"/>
    <x v="153"/>
    <n v="5.6"/>
    <n v="1.2999999999999999E-2"/>
    <n v="1.2999999999999999E-2"/>
    <n v="27202"/>
    <m/>
    <m/>
    <s v="D"/>
  </r>
  <r>
    <m/>
    <x v="138"/>
    <s v="LEVANTE"/>
    <n v="1378"/>
    <x v="1377"/>
    <x v="2"/>
    <x v="153"/>
    <n v="5.6"/>
    <n v="1.6400000000000001E-2"/>
    <n v="1.6400000000000001E-2"/>
    <n v="27202"/>
    <m/>
    <m/>
    <s v="F"/>
  </r>
  <r>
    <m/>
    <x v="138"/>
    <s v="LEVANTE"/>
    <n v="1378"/>
    <x v="1377"/>
    <x v="2"/>
    <x v="153"/>
    <n v="5.6"/>
    <n v="1.2999999999999999E-2"/>
    <n v="1.2999999999999999E-2"/>
    <n v="27202"/>
    <m/>
    <m/>
    <s v="D"/>
  </r>
  <r>
    <m/>
    <x v="150"/>
    <s v="FRENTE"/>
    <n v="1379"/>
    <x v="1378"/>
    <x v="3"/>
    <x v="153"/>
    <n v="5.6"/>
    <n v="5.7000000000000002E-3"/>
    <n v="5.7000000000000002E-3"/>
    <n v="27203"/>
    <m/>
    <m/>
    <s v="Descarte"/>
  </r>
  <r>
    <m/>
    <x v="150"/>
    <s v="FRENTE"/>
    <n v="1379"/>
    <x v="1378"/>
    <x v="3"/>
    <x v="153"/>
    <n v="5.6"/>
    <n v="8.2000000000000007E-3"/>
    <n v="8.2000000000000007E-3"/>
    <n v="27203"/>
    <m/>
    <m/>
    <s v="A"/>
  </r>
  <r>
    <m/>
    <x v="150"/>
    <s v="FRENTE"/>
    <n v="1379"/>
    <x v="1378"/>
    <x v="3"/>
    <x v="153"/>
    <n v="5.6"/>
    <n v="9.1999999999999998E-3"/>
    <n v="9.1999999999999998E-3"/>
    <n v="27203"/>
    <m/>
    <m/>
    <s v="B"/>
  </r>
  <r>
    <m/>
    <x v="150"/>
    <s v="FRENTE"/>
    <n v="1379"/>
    <x v="1378"/>
    <x v="3"/>
    <x v="153"/>
    <n v="5.6"/>
    <n v="6.7000000000000002E-3"/>
    <n v="6.7000000000000002E-3"/>
    <n v="27203"/>
    <m/>
    <m/>
    <s v="Reserva"/>
  </r>
  <r>
    <m/>
    <x v="150"/>
    <s v="FRENTE"/>
    <n v="1379"/>
    <x v="1378"/>
    <x v="3"/>
    <x v="153"/>
    <n v="5.6"/>
    <n v="6.1999999999999998E-3"/>
    <n v="6.1999999999999998E-3"/>
    <n v="27203"/>
    <m/>
    <m/>
    <s v="Reserva"/>
  </r>
  <r>
    <m/>
    <x v="150"/>
    <s v="FRENTE"/>
    <n v="1379"/>
    <x v="1378"/>
    <x v="3"/>
    <x v="153"/>
    <n v="5.6"/>
    <n v="7.3000000000000001E-3"/>
    <n v="7.3000000000000001E-3"/>
    <n v="27203"/>
    <m/>
    <m/>
    <s v="Reserva"/>
  </r>
  <r>
    <m/>
    <x v="150"/>
    <s v="FRENTE"/>
    <n v="1379"/>
    <x v="1378"/>
    <x v="3"/>
    <x v="153"/>
    <n v="5.6"/>
    <n v="6.7000000000000002E-3"/>
    <n v="6.7000000000000002E-3"/>
    <n v="27203"/>
    <m/>
    <m/>
    <s v="Reserva"/>
  </r>
  <r>
    <m/>
    <x v="150"/>
    <s v="FRENTE"/>
    <n v="1379"/>
    <x v="1378"/>
    <x v="3"/>
    <x v="153"/>
    <n v="5.6"/>
    <n v="9.1999999999999998E-3"/>
    <n v="9.1999999999999998E-3"/>
    <n v="27203"/>
    <m/>
    <m/>
    <s v="B"/>
  </r>
  <r>
    <m/>
    <x v="147"/>
    <s v="FRENTE"/>
    <n v="1380"/>
    <x v="1379"/>
    <x v="3"/>
    <x v="153"/>
    <n v="5.6"/>
    <n v="8.6E-3"/>
    <n v="8.6E-3"/>
    <n v="27204"/>
    <m/>
    <m/>
    <s v="A"/>
  </r>
  <r>
    <m/>
    <x v="147"/>
    <s v="FRENTE"/>
    <n v="1380"/>
    <x v="1379"/>
    <x v="3"/>
    <x v="153"/>
    <n v="5.6"/>
    <n v="9.9000000000000008E-3"/>
    <n v="9.9000000000000008E-3"/>
    <n v="27204"/>
    <m/>
    <m/>
    <s v="B"/>
  </r>
  <r>
    <m/>
    <x v="147"/>
    <s v="FRENTE"/>
    <n v="1380"/>
    <x v="1379"/>
    <x v="3"/>
    <x v="153"/>
    <n v="5.6"/>
    <n v="5.1000000000000004E-3"/>
    <n v="5.1000000000000004E-3"/>
    <n v="27204"/>
    <m/>
    <m/>
    <s v="Descarte"/>
  </r>
  <r>
    <m/>
    <x v="149"/>
    <s v="REC"/>
    <n v="1381"/>
    <x v="1380"/>
    <x v="3"/>
    <x v="153"/>
    <n v="5.6"/>
    <n v="6.4999999999999997E-3"/>
    <n v="6.4999999999999997E-3"/>
    <n v="27204"/>
    <m/>
    <m/>
    <s v="Reserva"/>
  </r>
  <r>
    <m/>
    <x v="147"/>
    <s v="FRENTE"/>
    <n v="1382"/>
    <x v="1381"/>
    <x v="2"/>
    <x v="154"/>
    <n v="5.6"/>
    <n v="8.0000000000000002E-3"/>
    <n v="8.0000000000000002E-3"/>
    <n v="27211"/>
    <m/>
    <m/>
    <s v="A"/>
  </r>
  <r>
    <m/>
    <x v="147"/>
    <s v="FRENTE"/>
    <n v="1382"/>
    <x v="1381"/>
    <x v="2"/>
    <x v="154"/>
    <n v="5.6"/>
    <n v="4.4999999999999997E-3"/>
    <n v="4.4999999999999997E-3"/>
    <n v="27211"/>
    <m/>
    <m/>
    <s v="Descarte"/>
  </r>
  <r>
    <m/>
    <x v="147"/>
    <s v="FRENTE"/>
    <n v="1382"/>
    <x v="1381"/>
    <x v="2"/>
    <x v="154"/>
    <n v="5.6"/>
    <n v="7.3000000000000001E-3"/>
    <n v="7.3000000000000001E-3"/>
    <n v="27211"/>
    <m/>
    <m/>
    <s v="Reserva"/>
  </r>
  <r>
    <m/>
    <x v="147"/>
    <s v="FRENTE"/>
    <n v="1382"/>
    <x v="1381"/>
    <x v="2"/>
    <x v="154"/>
    <n v="5.6"/>
    <n v="6.1999999999999998E-3"/>
    <n v="6.1999999999999998E-3"/>
    <n v="27211"/>
    <m/>
    <m/>
    <s v="Reserva"/>
  </r>
  <r>
    <m/>
    <x v="147"/>
    <s v="FRENTE"/>
    <n v="1382"/>
    <x v="1381"/>
    <x v="2"/>
    <x v="154"/>
    <n v="5.6"/>
    <n v="3.8999999999999998E-3"/>
    <n v="3.8999999999999998E-3"/>
    <n v="27211"/>
    <m/>
    <m/>
    <s v="Descarte"/>
  </r>
  <r>
    <m/>
    <x v="147"/>
    <s v="FRENTE"/>
    <n v="1382"/>
    <x v="1381"/>
    <x v="2"/>
    <x v="154"/>
    <n v="5.6"/>
    <n v="7.0000000000000001E-3"/>
    <n v="7.0000000000000001E-3"/>
    <n v="27211"/>
    <m/>
    <m/>
    <s v="Reserva"/>
  </r>
  <r>
    <m/>
    <x v="147"/>
    <s v="FRENTE"/>
    <n v="1382"/>
    <x v="1381"/>
    <x v="2"/>
    <x v="154"/>
    <n v="5.6"/>
    <n v="5.7999999999999996E-3"/>
    <n v="5.7999999999999996E-3"/>
    <n v="27211"/>
    <m/>
    <m/>
    <s v="Descarte"/>
  </r>
  <r>
    <m/>
    <x v="147"/>
    <s v="FRENTE"/>
    <n v="1382"/>
    <x v="1381"/>
    <x v="2"/>
    <x v="154"/>
    <n v="5.6"/>
    <n v="6.4000000000000003E-3"/>
    <n v="6.4000000000000003E-3"/>
    <n v="27211"/>
    <m/>
    <m/>
    <s v="Reserva"/>
  </r>
  <r>
    <m/>
    <x v="138"/>
    <s v="LEVANTE"/>
    <n v="1383"/>
    <x v="1382"/>
    <x v="2"/>
    <x v="154"/>
    <n v="5.6"/>
    <n v="8.0000000000000002E-3"/>
    <n v="8.0000000000000002E-3"/>
    <n v="27212"/>
    <m/>
    <m/>
    <s v="A"/>
  </r>
  <r>
    <m/>
    <x v="138"/>
    <s v="LEVANTE"/>
    <n v="1383"/>
    <x v="1382"/>
    <x v="2"/>
    <x v="154"/>
    <n v="5.6"/>
    <n v="8.6999999999999994E-3"/>
    <n v="8.6999999999999994E-3"/>
    <n v="27212"/>
    <m/>
    <m/>
    <s v="A"/>
  </r>
  <r>
    <m/>
    <x v="138"/>
    <s v="LEVANTE"/>
    <n v="1383"/>
    <x v="1382"/>
    <x v="2"/>
    <x v="154"/>
    <n v="5.6"/>
    <n v="8.2000000000000007E-3"/>
    <n v="8.2000000000000007E-3"/>
    <n v="27212"/>
    <m/>
    <m/>
    <s v="A"/>
  </r>
  <r>
    <m/>
    <x v="138"/>
    <s v="LEVANTE"/>
    <n v="1383"/>
    <x v="1382"/>
    <x v="2"/>
    <x v="154"/>
    <n v="5.6"/>
    <n v="1.5100000000000001E-2"/>
    <n v="1.5100000000000001E-2"/>
    <n v="27212"/>
    <m/>
    <m/>
    <s v="F"/>
  </r>
  <r>
    <m/>
    <x v="138"/>
    <s v="LEVANTE"/>
    <n v="1383"/>
    <x v="1382"/>
    <x v="2"/>
    <x v="154"/>
    <n v="5.6"/>
    <n v="1.4800000000000001E-2"/>
    <n v="1.4800000000000001E-2"/>
    <n v="27212"/>
    <m/>
    <m/>
    <s v="E"/>
  </r>
  <r>
    <m/>
    <x v="138"/>
    <s v="LEVANTE"/>
    <n v="1383"/>
    <x v="1382"/>
    <x v="2"/>
    <x v="154"/>
    <n v="5.6"/>
    <n v="9.9000000000000008E-3"/>
    <n v="9.9000000000000008E-3"/>
    <n v="27212"/>
    <m/>
    <m/>
    <s v="B"/>
  </r>
  <r>
    <m/>
    <x v="138"/>
    <s v="LEVANTE"/>
    <n v="1383"/>
    <x v="1382"/>
    <x v="2"/>
    <x v="154"/>
    <n v="5.6"/>
    <n v="9.1999999999999998E-3"/>
    <n v="9.1999999999999998E-3"/>
    <n v="27212"/>
    <m/>
    <m/>
    <s v="B"/>
  </r>
  <r>
    <m/>
    <x v="150"/>
    <s v="FRENTE"/>
    <n v="1384"/>
    <x v="1383"/>
    <x v="3"/>
    <x v="154"/>
    <n v="5.6"/>
    <n v="5.1000000000000004E-3"/>
    <n v="5.1000000000000004E-3"/>
    <n v="27213"/>
    <m/>
    <m/>
    <s v="Descarte"/>
  </r>
  <r>
    <m/>
    <x v="150"/>
    <s v="FRENTE"/>
    <n v="1384"/>
    <x v="1383"/>
    <x v="3"/>
    <x v="154"/>
    <n v="5.6"/>
    <n v="5.7999999999999996E-3"/>
    <n v="5.7999999999999996E-3"/>
    <n v="27213"/>
    <m/>
    <m/>
    <s v="Descarte"/>
  </r>
  <r>
    <m/>
    <x v="150"/>
    <s v="FRENTE"/>
    <n v="1384"/>
    <x v="1383"/>
    <x v="3"/>
    <x v="154"/>
    <n v="5.6"/>
    <n v="7.3000000000000001E-3"/>
    <n v="7.3000000000000001E-3"/>
    <n v="27213"/>
    <m/>
    <m/>
    <s v="Reserva"/>
  </r>
  <r>
    <m/>
    <x v="150"/>
    <s v="FRENTE"/>
    <n v="1384"/>
    <x v="1383"/>
    <x v="3"/>
    <x v="154"/>
    <n v="5.6"/>
    <n v="4.8999999999999998E-3"/>
    <n v="4.8999999999999998E-3"/>
    <n v="27213"/>
    <m/>
    <m/>
    <s v="Descarte"/>
  </r>
  <r>
    <m/>
    <x v="150"/>
    <s v="FRENTE"/>
    <n v="1384"/>
    <x v="1383"/>
    <x v="3"/>
    <x v="154"/>
    <n v="5.6"/>
    <n v="6.8999999999999999E-3"/>
    <n v="6.8999999999999999E-3"/>
    <n v="27213"/>
    <m/>
    <m/>
    <s v="Reserva"/>
  </r>
  <r>
    <m/>
    <x v="150"/>
    <s v="FRENTE"/>
    <n v="1384"/>
    <x v="1383"/>
    <x v="3"/>
    <x v="154"/>
    <n v="5.6"/>
    <n v="7.3000000000000001E-3"/>
    <n v="7.3000000000000001E-3"/>
    <n v="27213"/>
    <m/>
    <m/>
    <s v="Reserva"/>
  </r>
  <r>
    <m/>
    <x v="150"/>
    <s v="FRENTE"/>
    <n v="1384"/>
    <x v="1383"/>
    <x v="3"/>
    <x v="154"/>
    <n v="5.6"/>
    <n v="6.8999999999999999E-3"/>
    <n v="6.8999999999999999E-3"/>
    <n v="27213"/>
    <m/>
    <m/>
    <s v="Reserva"/>
  </r>
  <r>
    <m/>
    <x v="150"/>
    <s v="FRENTE"/>
    <n v="1384"/>
    <x v="1383"/>
    <x v="3"/>
    <x v="154"/>
    <n v="5.6"/>
    <n v="5.8999999999999999E-3"/>
    <n v="5.8999999999999999E-3"/>
    <n v="27213"/>
    <m/>
    <m/>
    <s v="Descarte"/>
  </r>
  <r>
    <m/>
    <x v="150"/>
    <s v="FRENTE"/>
    <n v="1384"/>
    <x v="1383"/>
    <x v="3"/>
    <x v="154"/>
    <n v="5.6"/>
    <n v="4.4000000000000003E-3"/>
    <n v="4.4000000000000003E-3"/>
    <n v="27213"/>
    <m/>
    <m/>
    <s v="Descarte"/>
  </r>
  <r>
    <m/>
    <x v="138"/>
    <s v="LEVANTE"/>
    <n v="1385"/>
    <x v="1384"/>
    <x v="3"/>
    <x v="154"/>
    <n v="5.6"/>
    <n v="1.5699999999999999E-2"/>
    <n v="1.5699999999999999E-2"/>
    <n v="27214"/>
    <m/>
    <m/>
    <s v="F"/>
  </r>
  <r>
    <m/>
    <x v="138"/>
    <s v="LEVANTE"/>
    <n v="1385"/>
    <x v="1384"/>
    <x v="3"/>
    <x v="154"/>
    <n v="5.6"/>
    <n v="1.09E-2"/>
    <n v="1.09E-2"/>
    <n v="27214"/>
    <m/>
    <m/>
    <s v="C"/>
  </r>
  <r>
    <m/>
    <x v="148"/>
    <s v="REC"/>
    <n v="1386"/>
    <x v="1385"/>
    <x v="3"/>
    <x v="154"/>
    <n v="5.6"/>
    <n v="4.1999999999999997E-3"/>
    <n v="4.1999999999999997E-3"/>
    <n v="27214"/>
    <m/>
    <m/>
    <s v="Descarte"/>
  </r>
  <r>
    <m/>
    <x v="148"/>
    <s v="REC"/>
    <n v="1387"/>
    <x v="1386"/>
    <x v="3"/>
    <x v="154"/>
    <n v="5.6"/>
    <n v="1.2E-2"/>
    <n v="1.2E-2"/>
    <n v="27214"/>
    <m/>
    <m/>
    <s v="D"/>
  </r>
  <r>
    <m/>
    <x v="147"/>
    <s v="FRENTE"/>
    <n v="1388"/>
    <x v="1387"/>
    <x v="2"/>
    <x v="155"/>
    <n v="5.6"/>
    <n v="5.0000000000000001E-3"/>
    <n v="5.0000000000000001E-3"/>
    <n v="27216"/>
    <m/>
    <m/>
    <s v="Descarte"/>
  </r>
  <r>
    <m/>
    <x v="147"/>
    <s v="FRENTE"/>
    <n v="1388"/>
    <x v="1387"/>
    <x v="2"/>
    <x v="155"/>
    <n v="5.6"/>
    <n v="5.1999999999999998E-3"/>
    <n v="5.1999999999999998E-3"/>
    <n v="27216"/>
    <m/>
    <m/>
    <s v="Descarte"/>
  </r>
  <r>
    <m/>
    <x v="147"/>
    <s v="FRENTE"/>
    <n v="1388"/>
    <x v="1387"/>
    <x v="2"/>
    <x v="155"/>
    <n v="5.6"/>
    <n v="4.8999999999999998E-3"/>
    <n v="4.8999999999999998E-3"/>
    <n v="27216"/>
    <m/>
    <m/>
    <s v="Descarte"/>
  </r>
  <r>
    <m/>
    <x v="147"/>
    <s v="FRENTE"/>
    <n v="1388"/>
    <x v="1387"/>
    <x v="2"/>
    <x v="155"/>
    <n v="5.6"/>
    <n v="7.7000000000000002E-3"/>
    <n v="7.7000000000000002E-3"/>
    <n v="27216"/>
    <m/>
    <m/>
    <s v="A"/>
  </r>
  <r>
    <m/>
    <x v="147"/>
    <s v="FRENTE"/>
    <n v="1388"/>
    <x v="1387"/>
    <x v="2"/>
    <x v="155"/>
    <n v="5.6"/>
    <n v="8.0999999999999996E-3"/>
    <n v="8.0999999999999996E-3"/>
    <n v="27216"/>
    <m/>
    <m/>
    <s v="A"/>
  </r>
  <r>
    <m/>
    <x v="147"/>
    <s v="FRENTE"/>
    <n v="1388"/>
    <x v="1387"/>
    <x v="2"/>
    <x v="155"/>
    <n v="5.6"/>
    <n v="6.3E-3"/>
    <n v="6.3E-3"/>
    <n v="27216"/>
    <m/>
    <m/>
    <s v="Reserva"/>
  </r>
  <r>
    <m/>
    <x v="138"/>
    <s v="LEVANTE"/>
    <n v="1389"/>
    <x v="1388"/>
    <x v="2"/>
    <x v="155"/>
    <n v="5.6"/>
    <n v="1.1299999999999999E-2"/>
    <n v="1.1299999999999999E-2"/>
    <n v="27217"/>
    <m/>
    <m/>
    <s v="C"/>
  </r>
  <r>
    <m/>
    <x v="138"/>
    <s v="LEVANTE"/>
    <n v="1389"/>
    <x v="1388"/>
    <x v="2"/>
    <x v="155"/>
    <n v="5.6"/>
    <n v="1.32E-2"/>
    <n v="1.32E-2"/>
    <n v="27217"/>
    <m/>
    <m/>
    <s v="D"/>
  </r>
  <r>
    <m/>
    <x v="138"/>
    <s v="LEVANTE"/>
    <n v="1389"/>
    <x v="1388"/>
    <x v="2"/>
    <x v="155"/>
    <n v="5.6"/>
    <n v="1.29E-2"/>
    <n v="1.29E-2"/>
    <n v="27217"/>
    <m/>
    <m/>
    <s v="D"/>
  </r>
  <r>
    <m/>
    <x v="138"/>
    <s v="LEVANTE"/>
    <n v="1389"/>
    <x v="1388"/>
    <x v="2"/>
    <x v="155"/>
    <n v="5.6"/>
    <n v="1.0800000000000001E-2"/>
    <n v="1.0800000000000001E-2"/>
    <n v="27217"/>
    <m/>
    <m/>
    <s v="C"/>
  </r>
  <r>
    <m/>
    <x v="138"/>
    <s v="LEVANTE"/>
    <n v="1389"/>
    <x v="1388"/>
    <x v="2"/>
    <x v="155"/>
    <n v="5.6"/>
    <n v="1.12E-2"/>
    <n v="1.12E-2"/>
    <n v="27217"/>
    <m/>
    <m/>
    <s v="C"/>
  </r>
  <r>
    <m/>
    <x v="148"/>
    <s v="REC"/>
    <n v="1390"/>
    <x v="1389"/>
    <x v="2"/>
    <x v="155"/>
    <n v="5.6"/>
    <n v="4.1999999999999997E-3"/>
    <n v="4.1999999999999997E-3"/>
    <n v="27217"/>
    <m/>
    <m/>
    <s v="Descarte"/>
  </r>
  <r>
    <m/>
    <x v="152"/>
    <s v="Rp"/>
    <n v="1391"/>
    <x v="1390"/>
    <x v="3"/>
    <x v="155"/>
    <n v="5.6"/>
    <n v="1.37E-2"/>
    <n v="1.37E-2"/>
    <n v="27218"/>
    <m/>
    <m/>
    <s v="E"/>
  </r>
  <r>
    <m/>
    <x v="152"/>
    <s v="Rp"/>
    <n v="1391"/>
    <x v="1390"/>
    <x v="3"/>
    <x v="155"/>
    <n v="5.6"/>
    <n v="1.66E-2"/>
    <n v="1.66E-2"/>
    <n v="27218"/>
    <m/>
    <m/>
    <s v="F"/>
  </r>
  <r>
    <m/>
    <x v="152"/>
    <s v="Rp"/>
    <n v="1391"/>
    <x v="1390"/>
    <x v="3"/>
    <x v="155"/>
    <n v="5.6"/>
    <n v="1.43E-2"/>
    <n v="1.43E-2"/>
    <n v="27218"/>
    <m/>
    <m/>
    <s v="E"/>
  </r>
  <r>
    <m/>
    <x v="138"/>
    <s v="LEVANTE"/>
    <n v="1392"/>
    <x v="1391"/>
    <x v="3"/>
    <x v="155"/>
    <n v="5.6"/>
    <n v="2.23E-2"/>
    <n v="2.23E-2"/>
    <n v="27218"/>
    <m/>
    <m/>
    <s v="I"/>
  </r>
  <r>
    <m/>
    <x v="138"/>
    <s v="LEVANTE"/>
    <n v="1392"/>
    <x v="1391"/>
    <x v="3"/>
    <x v="155"/>
    <n v="5.6"/>
    <n v="1.15E-2"/>
    <n v="1.15E-2"/>
    <n v="27218"/>
    <m/>
    <m/>
    <s v="C"/>
  </r>
  <r>
    <m/>
    <x v="138"/>
    <s v="LEVANTE"/>
    <n v="1392"/>
    <x v="1391"/>
    <x v="3"/>
    <x v="155"/>
    <n v="5.6"/>
    <n v="2.53E-2"/>
    <n v="2.53E-2"/>
    <n v="27218"/>
    <m/>
    <m/>
    <s v="K"/>
  </r>
  <r>
    <m/>
    <x v="138"/>
    <s v="LEVANTE"/>
    <n v="1392"/>
    <x v="1391"/>
    <x v="3"/>
    <x v="155"/>
    <n v="5.6"/>
    <n v="3.7000000000000002E-3"/>
    <n v="3.7000000000000002E-3"/>
    <n v="27218"/>
    <m/>
    <m/>
    <s v="Descarte"/>
  </r>
  <r>
    <m/>
    <x v="148"/>
    <s v="REC"/>
    <n v="1393"/>
    <x v="1392"/>
    <x v="3"/>
    <x v="155"/>
    <n v="5.6"/>
    <n v="8.3000000000000001E-3"/>
    <n v="8.3000000000000001E-3"/>
    <n v="27219"/>
    <m/>
    <m/>
    <s v="A"/>
  </r>
  <r>
    <m/>
    <x v="148"/>
    <s v="REC"/>
    <n v="1393"/>
    <x v="1392"/>
    <x v="3"/>
    <x v="155"/>
    <n v="5.6"/>
    <n v="7.7999999999999996E-3"/>
    <n v="7.7999999999999996E-3"/>
    <n v="27219"/>
    <m/>
    <m/>
    <s v="A"/>
  </r>
  <r>
    <m/>
    <x v="148"/>
    <s v="REC"/>
    <n v="1393"/>
    <x v="1392"/>
    <x v="3"/>
    <x v="155"/>
    <n v="5.6"/>
    <n v="5.1999999999999998E-3"/>
    <n v="5.1999999999999998E-3"/>
    <n v="27219"/>
    <m/>
    <m/>
    <s v="Descarte"/>
  </r>
  <r>
    <m/>
    <x v="148"/>
    <s v="REC"/>
    <n v="1394"/>
    <x v="1393"/>
    <x v="4"/>
    <x v="155"/>
    <n v="5.6"/>
    <n v="3.8E-3"/>
    <n v="3.8E-3"/>
    <n v="27223"/>
    <m/>
    <m/>
    <s v="Descarte"/>
  </r>
  <r>
    <m/>
    <x v="148"/>
    <s v="REC"/>
    <n v="1394"/>
    <x v="1393"/>
    <x v="4"/>
    <x v="155"/>
    <n v="5.6"/>
    <n v="5.7999999999999996E-3"/>
    <n v="5.7999999999999996E-3"/>
    <n v="27223"/>
    <m/>
    <m/>
    <s v="Descarte"/>
  </r>
  <r>
    <m/>
    <x v="148"/>
    <s v="REC"/>
    <n v="1394"/>
    <x v="1393"/>
    <x v="4"/>
    <x v="155"/>
    <n v="5.6"/>
    <n v="4.3E-3"/>
    <n v="4.3E-3"/>
    <n v="27223"/>
    <m/>
    <m/>
    <s v="Descarte"/>
  </r>
  <r>
    <m/>
    <x v="148"/>
    <s v="REC"/>
    <n v="1394"/>
    <x v="1393"/>
    <x v="4"/>
    <x v="155"/>
    <n v="5.6"/>
    <n v="2.8999999999999998E-3"/>
    <n v="2.8999999999999998E-3"/>
    <n v="27223"/>
    <m/>
    <m/>
    <s v="Descarte"/>
  </r>
  <r>
    <m/>
    <x v="152"/>
    <s v="Rp"/>
    <n v="1395"/>
    <x v="1394"/>
    <x v="5"/>
    <x v="155"/>
    <n v="5.6"/>
    <n v="3.6900000000000002E-2"/>
    <n v="3.6900000000000002E-2"/>
    <n v="27224"/>
    <n v="0.03"/>
    <m/>
    <s v="L"/>
  </r>
  <r>
    <m/>
    <x v="152"/>
    <s v="Rp"/>
    <n v="1395"/>
    <x v="1394"/>
    <x v="5"/>
    <x v="155"/>
    <n v="5.6"/>
    <n v="2.41E-2"/>
    <n v="2.41E-2"/>
    <n v="27224"/>
    <n v="2.41E-2"/>
    <m/>
    <s v="J"/>
  </r>
  <r>
    <m/>
    <x v="152"/>
    <s v="Rp"/>
    <n v="1395"/>
    <x v="1394"/>
    <x v="5"/>
    <x v="155"/>
    <n v="5.6"/>
    <n v="2.81E-2"/>
    <n v="2.81E-2"/>
    <n v="27224"/>
    <n v="2.81E-2"/>
    <m/>
    <s v="L"/>
  </r>
  <r>
    <m/>
    <x v="152"/>
    <s v="Rp"/>
    <n v="1395"/>
    <x v="1394"/>
    <x v="5"/>
    <x v="155"/>
    <n v="5.6"/>
    <n v="3.8100000000000002E-2"/>
    <n v="3.6999999999999998E-2"/>
    <n v="27224"/>
    <n v="0.03"/>
    <m/>
    <s v="L"/>
  </r>
  <r>
    <m/>
    <x v="152"/>
    <s v="Rp"/>
    <n v="1395"/>
    <x v="1394"/>
    <x v="5"/>
    <x v="155"/>
    <n v="5.6"/>
    <n v="3.2800000000000003E-2"/>
    <n v="3.2800000000000003E-2"/>
    <n v="27224"/>
    <n v="0.03"/>
    <m/>
    <s v="L"/>
  </r>
  <r>
    <m/>
    <x v="152"/>
    <s v="Rp"/>
    <n v="1395"/>
    <x v="1394"/>
    <x v="5"/>
    <x v="155"/>
    <n v="5.6"/>
    <n v="5.3100000000000001E-2"/>
    <n v="3.6999999999999998E-2"/>
    <n v="27224"/>
    <n v="0.03"/>
    <m/>
    <s v="L"/>
  </r>
  <r>
    <m/>
    <x v="138"/>
    <s v="LEVANTE"/>
    <n v="1396"/>
    <x v="1395"/>
    <x v="5"/>
    <x v="155"/>
    <n v="5.6"/>
    <n v="1.84E-2"/>
    <n v="1.84E-2"/>
    <n v="27224"/>
    <m/>
    <m/>
    <s v="G"/>
  </r>
  <r>
    <m/>
    <x v="138"/>
    <s v="LEVANTE"/>
    <n v="1396"/>
    <x v="1395"/>
    <x v="5"/>
    <x v="155"/>
    <n v="5.6"/>
    <n v="2.1899999999999999E-2"/>
    <n v="2.1899999999999999E-2"/>
    <n v="27224"/>
    <m/>
    <m/>
    <s v="I"/>
  </r>
  <r>
    <m/>
    <x v="138"/>
    <s v="LEVANTE"/>
    <n v="1396"/>
    <x v="1395"/>
    <x v="5"/>
    <x v="155"/>
    <n v="5.6"/>
    <n v="1.9599999999999999E-2"/>
    <n v="1.9599999999999999E-2"/>
    <n v="27224"/>
    <m/>
    <m/>
    <s v="H"/>
  </r>
  <r>
    <m/>
    <x v="138"/>
    <s v="LEVANTE"/>
    <n v="1396"/>
    <x v="1395"/>
    <x v="5"/>
    <x v="155"/>
    <n v="5.6"/>
    <n v="1.23E-2"/>
    <n v="1.23E-2"/>
    <n v="27224"/>
    <m/>
    <m/>
    <s v="D"/>
  </r>
  <r>
    <m/>
    <x v="148"/>
    <s v="REC"/>
    <n v="1397"/>
    <x v="1396"/>
    <x v="5"/>
    <x v="155"/>
    <n v="5.6"/>
    <n v="9.7000000000000003E-3"/>
    <n v="9.7000000000000003E-3"/>
    <n v="27225"/>
    <m/>
    <m/>
    <s v="B"/>
  </r>
  <r>
    <m/>
    <x v="148"/>
    <s v="REC"/>
    <n v="1397"/>
    <x v="1396"/>
    <x v="5"/>
    <x v="155"/>
    <n v="5.6"/>
    <n v="1.7299999999999999E-2"/>
    <n v="1.7299999999999999E-2"/>
    <n v="27225"/>
    <m/>
    <m/>
    <s v="F"/>
  </r>
  <r>
    <m/>
    <x v="148"/>
    <s v="REC"/>
    <n v="1397"/>
    <x v="1396"/>
    <x v="5"/>
    <x v="155"/>
    <n v="5.6"/>
    <n v="9.9000000000000008E-3"/>
    <n v="9.9000000000000008E-3"/>
    <n v="27225"/>
    <m/>
    <m/>
    <s v="B"/>
  </r>
  <r>
    <m/>
    <x v="152"/>
    <s v="Rp"/>
    <n v="1398"/>
    <x v="1397"/>
    <x v="2"/>
    <x v="156"/>
    <n v="5.6"/>
    <n v="8.6999999999999994E-3"/>
    <n v="8.6999999999999994E-3"/>
    <n v="27226"/>
    <m/>
    <m/>
    <s v="A"/>
  </r>
  <r>
    <m/>
    <x v="152"/>
    <s v="Rp"/>
    <n v="1398"/>
    <x v="1397"/>
    <x v="2"/>
    <x v="156"/>
    <n v="5.6"/>
    <n v="1.9400000000000001E-2"/>
    <n v="1.9400000000000001E-2"/>
    <n v="27226"/>
    <m/>
    <m/>
    <s v="H"/>
  </r>
  <r>
    <m/>
    <x v="152"/>
    <s v="Rp"/>
    <n v="1398"/>
    <x v="1397"/>
    <x v="2"/>
    <x v="156"/>
    <n v="5.6"/>
    <n v="1.37E-2"/>
    <n v="1.37E-2"/>
    <n v="27226"/>
    <m/>
    <m/>
    <s v="E"/>
  </r>
  <r>
    <m/>
    <x v="156"/>
    <s v="FRENTE"/>
    <n v="1399"/>
    <x v="1398"/>
    <x v="2"/>
    <x v="156"/>
    <n v="5.6"/>
    <n v="6.0000000000000001E-3"/>
    <n v="6.0000000000000001E-3"/>
    <n v="27226"/>
    <m/>
    <m/>
    <s v="Reserva"/>
  </r>
  <r>
    <m/>
    <x v="156"/>
    <s v="FRENTE"/>
    <n v="1399"/>
    <x v="1398"/>
    <x v="2"/>
    <x v="156"/>
    <n v="5.6"/>
    <n v="7.0000000000000001E-3"/>
    <n v="7.0000000000000001E-3"/>
    <n v="27226"/>
    <m/>
    <m/>
    <s v="Reserva"/>
  </r>
  <r>
    <m/>
    <x v="156"/>
    <s v="FRENTE"/>
    <n v="1399"/>
    <x v="1398"/>
    <x v="2"/>
    <x v="156"/>
    <n v="5.6"/>
    <n v="6.4999999999999997E-3"/>
    <n v="6.4999999999999997E-3"/>
    <n v="27226"/>
    <m/>
    <m/>
    <s v="Reserva"/>
  </r>
  <r>
    <m/>
    <x v="156"/>
    <s v="FRENTE"/>
    <n v="1399"/>
    <x v="1398"/>
    <x v="2"/>
    <x v="156"/>
    <n v="5.6"/>
    <n v="1.5299999999999999E-2"/>
    <n v="1.5299999999999999E-2"/>
    <n v="27226"/>
    <m/>
    <m/>
    <s v="F"/>
  </r>
  <r>
    <m/>
    <x v="156"/>
    <s v="FRENTE"/>
    <n v="1399"/>
    <x v="1398"/>
    <x v="2"/>
    <x v="156"/>
    <n v="5.6"/>
    <n v="1.0800000000000001E-2"/>
    <n v="1.0800000000000001E-2"/>
    <n v="27226"/>
    <m/>
    <m/>
    <s v="C"/>
  </r>
  <r>
    <m/>
    <x v="156"/>
    <s v="FRENTE"/>
    <n v="1399"/>
    <x v="1398"/>
    <x v="2"/>
    <x v="156"/>
    <n v="5.6"/>
    <n v="1.09E-2"/>
    <n v="1.09E-2"/>
    <n v="27226"/>
    <m/>
    <m/>
    <s v="C"/>
  </r>
  <r>
    <m/>
    <x v="156"/>
    <s v="FRENTE"/>
    <n v="1399"/>
    <x v="1398"/>
    <x v="2"/>
    <x v="156"/>
    <n v="5.6"/>
    <n v="1.04E-2"/>
    <n v="1.04E-2"/>
    <n v="27226"/>
    <m/>
    <m/>
    <s v="B"/>
  </r>
  <r>
    <m/>
    <x v="152"/>
    <s v="Rp"/>
    <n v="1400"/>
    <x v="1399"/>
    <x v="3"/>
    <x v="156"/>
    <n v="5.6"/>
    <n v="1.23E-2"/>
    <n v="1.23E-2"/>
    <n v="27227"/>
    <m/>
    <m/>
    <s v="D"/>
  </r>
  <r>
    <m/>
    <x v="152"/>
    <s v="Rp"/>
    <n v="1400"/>
    <x v="1399"/>
    <x v="3"/>
    <x v="156"/>
    <n v="5.6"/>
    <n v="1.4800000000000001E-2"/>
    <n v="1.4800000000000001E-2"/>
    <n v="27227"/>
    <m/>
    <m/>
    <s v="E"/>
  </r>
  <r>
    <m/>
    <x v="138"/>
    <s v="LEVANTE"/>
    <n v="1401"/>
    <x v="1400"/>
    <x v="3"/>
    <x v="156"/>
    <n v="5.6"/>
    <n v="1.8200000000000001E-2"/>
    <n v="1.8200000000000001E-2"/>
    <n v="27227"/>
    <m/>
    <m/>
    <s v="G"/>
  </r>
  <r>
    <m/>
    <x v="138"/>
    <s v="LEVANTE"/>
    <n v="1401"/>
    <x v="1400"/>
    <x v="3"/>
    <x v="156"/>
    <n v="5.6"/>
    <n v="1.34E-2"/>
    <n v="1.34E-2"/>
    <n v="27227"/>
    <m/>
    <m/>
    <s v="D"/>
  </r>
  <r>
    <m/>
    <x v="138"/>
    <s v="LEVANTE"/>
    <n v="1401"/>
    <x v="1400"/>
    <x v="3"/>
    <x v="156"/>
    <n v="5.6"/>
    <n v="1.7100000000000001E-2"/>
    <n v="1.7100000000000001E-2"/>
    <n v="27227"/>
    <m/>
    <m/>
    <s v="F"/>
  </r>
  <r>
    <m/>
    <x v="138"/>
    <s v="LEVANTE"/>
    <n v="1401"/>
    <x v="1400"/>
    <x v="3"/>
    <x v="156"/>
    <n v="5.6"/>
    <n v="1.9599999999999999E-2"/>
    <n v="1.9599999999999999E-2"/>
    <n v="27227"/>
    <m/>
    <m/>
    <s v="H"/>
  </r>
  <r>
    <m/>
    <x v="138"/>
    <s v="LEVANTE"/>
    <n v="1401"/>
    <x v="1400"/>
    <x v="3"/>
    <x v="156"/>
    <n v="5.6"/>
    <n v="1.4500000000000001E-2"/>
    <n v="1.4500000000000001E-2"/>
    <n v="27227"/>
    <m/>
    <m/>
    <s v="E"/>
  </r>
  <r>
    <m/>
    <x v="138"/>
    <s v="LEVANTE"/>
    <n v="1401"/>
    <x v="1400"/>
    <x v="3"/>
    <x v="156"/>
    <n v="5.6"/>
    <n v="1.7399999999999999E-2"/>
    <n v="1.7399999999999999E-2"/>
    <n v="27227"/>
    <m/>
    <m/>
    <s v="F"/>
  </r>
  <r>
    <m/>
    <x v="138"/>
    <s v="LEVANTE"/>
    <n v="1401"/>
    <x v="1400"/>
    <x v="3"/>
    <x v="156"/>
    <n v="5.6"/>
    <n v="1.6799999999999999E-2"/>
    <n v="1.6799999999999999E-2"/>
    <n v="27227"/>
    <m/>
    <m/>
    <s v="F"/>
  </r>
  <r>
    <m/>
    <x v="138"/>
    <s v="LEVANTE"/>
    <n v="1401"/>
    <x v="1400"/>
    <x v="3"/>
    <x v="156"/>
    <n v="5.6"/>
    <n v="1.61E-2"/>
    <n v="1.61E-2"/>
    <n v="27227"/>
    <m/>
    <m/>
    <s v="F"/>
  </r>
  <r>
    <m/>
    <x v="138"/>
    <s v="LEVANTE"/>
    <n v="1401"/>
    <x v="1400"/>
    <x v="3"/>
    <x v="156"/>
    <n v="5.6"/>
    <n v="1.67E-2"/>
    <n v="1.67E-2"/>
    <n v="27227"/>
    <m/>
    <m/>
    <s v="F"/>
  </r>
  <r>
    <m/>
    <x v="152"/>
    <s v="Rp"/>
    <n v="1402"/>
    <x v="1401"/>
    <x v="4"/>
    <x v="156"/>
    <n v="5.6"/>
    <n v="1.7500000000000002E-2"/>
    <n v="1.7500000000000002E-2"/>
    <n v="27231"/>
    <m/>
    <m/>
    <s v="G"/>
  </r>
  <r>
    <m/>
    <x v="152"/>
    <s v="Rp"/>
    <n v="1402"/>
    <x v="1401"/>
    <x v="4"/>
    <x v="156"/>
    <n v="5.6"/>
    <n v="2.35E-2"/>
    <n v="2.35E-2"/>
    <n v="27231"/>
    <m/>
    <m/>
    <s v="J"/>
  </r>
  <r>
    <m/>
    <x v="152"/>
    <s v="Rp"/>
    <n v="1402"/>
    <x v="1401"/>
    <x v="4"/>
    <x v="156"/>
    <n v="5.6"/>
    <n v="6.1000000000000004E-3"/>
    <n v="6.1000000000000004E-3"/>
    <n v="27231"/>
    <m/>
    <m/>
    <s v="Reserva"/>
  </r>
  <r>
    <m/>
    <x v="138"/>
    <s v="LEVANTE"/>
    <n v="1403"/>
    <x v="1402"/>
    <x v="4"/>
    <x v="156"/>
    <n v="5.6"/>
    <n v="1.7100000000000001E-2"/>
    <n v="1.7100000000000001E-2"/>
    <n v="27231"/>
    <m/>
    <m/>
    <s v="F"/>
  </r>
  <r>
    <m/>
    <x v="138"/>
    <s v="LEVANTE"/>
    <n v="1403"/>
    <x v="1402"/>
    <x v="4"/>
    <x v="156"/>
    <n v="5.6"/>
    <n v="1.77E-2"/>
    <n v="1.77E-2"/>
    <n v="27231"/>
    <m/>
    <m/>
    <s v="G"/>
  </r>
  <r>
    <m/>
    <x v="138"/>
    <s v="LEVANTE"/>
    <n v="1403"/>
    <x v="1402"/>
    <x v="4"/>
    <x v="156"/>
    <n v="5.6"/>
    <n v="1.5100000000000001E-2"/>
    <n v="1.5100000000000001E-2"/>
    <n v="27231"/>
    <m/>
    <m/>
    <s v="F"/>
  </r>
  <r>
    <m/>
    <x v="138"/>
    <s v="LEVANTE"/>
    <n v="1403"/>
    <x v="1402"/>
    <x v="4"/>
    <x v="156"/>
    <n v="5.6"/>
    <n v="8.3999999999999995E-3"/>
    <n v="8.3999999999999995E-3"/>
    <n v="27231"/>
    <m/>
    <m/>
    <s v="A"/>
  </r>
  <r>
    <m/>
    <x v="152"/>
    <s v="Rp"/>
    <n v="1404"/>
    <x v="1403"/>
    <x v="5"/>
    <x v="156"/>
    <n v="5.6"/>
    <n v="1.0999999999999999E-2"/>
    <n v="1.0999999999999999E-2"/>
    <n v="27232"/>
    <n v="1.0999999999999999E-2"/>
    <m/>
    <s v="C"/>
  </r>
  <r>
    <m/>
    <x v="152"/>
    <s v="Rp"/>
    <n v="1404"/>
    <x v="1403"/>
    <x v="5"/>
    <x v="156"/>
    <n v="5.6"/>
    <n v="3.6999999999999998E-2"/>
    <n v="3.6999999999999998E-2"/>
    <n v="27232"/>
    <n v="0.03"/>
    <m/>
    <s v="L"/>
  </r>
  <r>
    <m/>
    <x v="152"/>
    <s v="Rp"/>
    <n v="1404"/>
    <x v="1403"/>
    <x v="5"/>
    <x v="156"/>
    <n v="5.6"/>
    <n v="4.3099999999999999E-2"/>
    <n v="3.6999999999999998E-2"/>
    <n v="27232"/>
    <n v="0.03"/>
    <m/>
    <s v="L"/>
  </r>
  <r>
    <m/>
    <x v="152"/>
    <s v="Rp"/>
    <n v="1404"/>
    <x v="1403"/>
    <x v="5"/>
    <x v="156"/>
    <n v="5.6"/>
    <n v="1.4E-2"/>
    <n v="1.4E-2"/>
    <n v="27232"/>
    <n v="1.4E-2"/>
    <m/>
    <s v="E"/>
  </r>
  <r>
    <m/>
    <x v="152"/>
    <s v="Rp"/>
    <n v="1404"/>
    <x v="1403"/>
    <x v="5"/>
    <x v="156"/>
    <n v="5.6"/>
    <n v="3.7999999999999999E-2"/>
    <n v="3.6999999999999998E-2"/>
    <n v="27232"/>
    <n v="0.03"/>
    <m/>
    <s v="L"/>
  </r>
  <r>
    <m/>
    <x v="152"/>
    <s v="Rp"/>
    <n v="1404"/>
    <x v="1403"/>
    <x v="5"/>
    <x v="156"/>
    <n v="5.6"/>
    <n v="8.3000000000000001E-3"/>
    <n v="8.3000000000000001E-3"/>
    <n v="27232"/>
    <n v="8.3000000000000001E-3"/>
    <m/>
    <s v="A"/>
  </r>
  <r>
    <m/>
    <x v="148"/>
    <s v="REC"/>
    <n v="1405"/>
    <x v="1404"/>
    <x v="5"/>
    <x v="156"/>
    <n v="5.6"/>
    <n v="1.1900000000000001E-2"/>
    <n v="1.1900000000000001E-2"/>
    <n v="27232"/>
    <m/>
    <m/>
    <s v="C"/>
  </r>
  <r>
    <m/>
    <x v="148"/>
    <s v="REC"/>
    <n v="1405"/>
    <x v="1404"/>
    <x v="5"/>
    <x v="156"/>
    <n v="5.6"/>
    <n v="5.7999999999999996E-3"/>
    <n v="5.7999999999999996E-3"/>
    <n v="27232"/>
    <m/>
    <m/>
    <s v="Descarte"/>
  </r>
  <r>
    <m/>
    <x v="148"/>
    <s v="REC"/>
    <n v="1405"/>
    <x v="1404"/>
    <x v="5"/>
    <x v="156"/>
    <n v="5.6"/>
    <n v="4.0000000000000001E-3"/>
    <n v="4.0000000000000001E-3"/>
    <n v="27232"/>
    <m/>
    <m/>
    <s v="Descarte"/>
  </r>
  <r>
    <m/>
    <x v="148"/>
    <s v="REC"/>
    <n v="1405"/>
    <x v="1404"/>
    <x v="5"/>
    <x v="156"/>
    <n v="5.6"/>
    <n v="8.9999999999999993E-3"/>
    <n v="8.9999999999999993E-3"/>
    <n v="27232"/>
    <m/>
    <m/>
    <s v="B"/>
  </r>
  <r>
    <m/>
    <x v="152"/>
    <s v="Rp"/>
    <n v="1406"/>
    <x v="1405"/>
    <x v="2"/>
    <x v="157"/>
    <n v="5.6"/>
    <n v="8.6999999999999994E-3"/>
    <n v="8.6999999999999994E-3"/>
    <n v="27233"/>
    <m/>
    <m/>
    <s v="A"/>
  </r>
  <r>
    <m/>
    <x v="152"/>
    <s v="Rp"/>
    <n v="1406"/>
    <x v="1405"/>
    <x v="2"/>
    <x v="157"/>
    <n v="5.6"/>
    <n v="9.7000000000000003E-3"/>
    <n v="9.7000000000000003E-3"/>
    <n v="27233"/>
    <m/>
    <m/>
    <s v="B"/>
  </r>
  <r>
    <m/>
    <x v="152"/>
    <s v="Rp"/>
    <n v="1406"/>
    <x v="1405"/>
    <x v="2"/>
    <x v="157"/>
    <n v="5.6"/>
    <n v="9.2999999999999992E-3"/>
    <n v="9.2999999999999992E-3"/>
    <n v="27233"/>
    <m/>
    <m/>
    <s v="B"/>
  </r>
  <r>
    <m/>
    <x v="152"/>
    <s v="Rp"/>
    <n v="1406"/>
    <x v="1405"/>
    <x v="2"/>
    <x v="157"/>
    <n v="5.6"/>
    <n v="8.0999999999999996E-3"/>
    <n v="8.0999999999999996E-3"/>
    <n v="27233"/>
    <m/>
    <m/>
    <s v="A"/>
  </r>
  <r>
    <m/>
    <x v="152"/>
    <s v="Rp"/>
    <n v="1406"/>
    <x v="1405"/>
    <x v="2"/>
    <x v="157"/>
    <n v="5.6"/>
    <n v="1.2699999999999999E-2"/>
    <n v="1.2699999999999999E-2"/>
    <n v="27233"/>
    <m/>
    <m/>
    <s v="D"/>
  </r>
  <r>
    <m/>
    <x v="152"/>
    <s v="Rp"/>
    <n v="1406"/>
    <x v="1405"/>
    <x v="2"/>
    <x v="157"/>
    <n v="5.6"/>
    <n v="2.0500000000000001E-2"/>
    <n v="2.0500000000000001E-2"/>
    <n v="27233"/>
    <m/>
    <m/>
    <s v="H"/>
  </r>
  <r>
    <m/>
    <x v="152"/>
    <s v="Rp"/>
    <n v="1406"/>
    <x v="1405"/>
    <x v="2"/>
    <x v="157"/>
    <n v="5.6"/>
    <n v="7.1999999999999998E-3"/>
    <n v="7.1999999999999998E-3"/>
    <n v="27233"/>
    <m/>
    <m/>
    <s v="Reserva"/>
  </r>
  <r>
    <m/>
    <x v="152"/>
    <s v="Rp"/>
    <n v="1406"/>
    <x v="1405"/>
    <x v="2"/>
    <x v="157"/>
    <n v="5.6"/>
    <n v="1.61E-2"/>
    <n v="1.61E-2"/>
    <n v="27233"/>
    <m/>
    <m/>
    <s v="F"/>
  </r>
  <r>
    <m/>
    <x v="156"/>
    <s v="FRENTE"/>
    <n v="1407"/>
    <x v="1406"/>
    <x v="2"/>
    <x v="157"/>
    <n v="5.6"/>
    <n v="5.7999999999999996E-3"/>
    <n v="5.7999999999999996E-3"/>
    <n v="27234"/>
    <m/>
    <m/>
    <s v="Descarte"/>
  </r>
  <r>
    <m/>
    <x v="156"/>
    <s v="FRENTE"/>
    <n v="1407"/>
    <x v="1406"/>
    <x v="2"/>
    <x v="157"/>
    <n v="5.6"/>
    <n v="4.4999999999999997E-3"/>
    <n v="4.4999999999999997E-3"/>
    <n v="27234"/>
    <m/>
    <m/>
    <s v="Descarte"/>
  </r>
  <r>
    <m/>
    <x v="156"/>
    <s v="FRENTE"/>
    <n v="1407"/>
    <x v="1406"/>
    <x v="2"/>
    <x v="157"/>
    <n v="5.6"/>
    <n v="5.8999999999999999E-3"/>
    <n v="5.8999999999999999E-3"/>
    <n v="27234"/>
    <m/>
    <m/>
    <s v="Descarte"/>
  </r>
  <r>
    <m/>
    <x v="156"/>
    <s v="FRENTE"/>
    <n v="1407"/>
    <x v="1406"/>
    <x v="2"/>
    <x v="157"/>
    <n v="5.6"/>
    <n v="5.5999999999999999E-3"/>
    <n v="5.5999999999999999E-3"/>
    <n v="27234"/>
    <m/>
    <m/>
    <s v="Descarte"/>
  </r>
  <r>
    <m/>
    <x v="152"/>
    <s v="Rp"/>
    <n v="1408"/>
    <x v="1407"/>
    <x v="3"/>
    <x v="157"/>
    <n v="5.6"/>
    <n v="4.1999999999999997E-3"/>
    <n v="4.1999999999999997E-3"/>
    <n v="27235"/>
    <m/>
    <m/>
    <s v="Descarte"/>
  </r>
  <r>
    <m/>
    <x v="152"/>
    <s v="Rp"/>
    <n v="1408"/>
    <x v="1407"/>
    <x v="3"/>
    <x v="157"/>
    <n v="5.6"/>
    <n v="7.9000000000000008E-3"/>
    <n v="7.9000000000000008E-3"/>
    <n v="27235"/>
    <m/>
    <m/>
    <s v="A"/>
  </r>
  <r>
    <m/>
    <x v="152"/>
    <s v="Rp"/>
    <n v="1408"/>
    <x v="1407"/>
    <x v="3"/>
    <x v="157"/>
    <n v="5.6"/>
    <n v="7.7000000000000002E-3"/>
    <n v="7.7000000000000002E-3"/>
    <n v="27235"/>
    <m/>
    <m/>
    <s v="A"/>
  </r>
  <r>
    <m/>
    <x v="152"/>
    <s v="Rp"/>
    <n v="1408"/>
    <x v="1407"/>
    <x v="3"/>
    <x v="157"/>
    <n v="5.6"/>
    <n v="1.41E-2"/>
    <n v="1.41E-2"/>
    <n v="27235"/>
    <m/>
    <m/>
    <s v="E"/>
  </r>
  <r>
    <m/>
    <x v="138"/>
    <s v="LEVANTE"/>
    <n v="1409"/>
    <x v="1408"/>
    <x v="3"/>
    <x v="157"/>
    <n v="5.6"/>
    <n v="1.5800000000000002E-2"/>
    <n v="1.5800000000000002E-2"/>
    <n v="27236"/>
    <m/>
    <m/>
    <s v="F"/>
  </r>
  <r>
    <m/>
    <x v="138"/>
    <s v="LEVANTE"/>
    <n v="1409"/>
    <x v="1408"/>
    <x v="3"/>
    <x v="157"/>
    <n v="5.6"/>
    <n v="1.6299999999999999E-2"/>
    <n v="1.6299999999999999E-2"/>
    <n v="27236"/>
    <m/>
    <m/>
    <s v="F"/>
  </r>
  <r>
    <m/>
    <x v="138"/>
    <s v="LEVANTE"/>
    <n v="1409"/>
    <x v="1408"/>
    <x v="3"/>
    <x v="157"/>
    <n v="5.6"/>
    <n v="1.34E-2"/>
    <n v="1.34E-2"/>
    <n v="27236"/>
    <m/>
    <m/>
    <s v="D"/>
  </r>
  <r>
    <m/>
    <x v="138"/>
    <s v="LEVANTE"/>
    <n v="1409"/>
    <x v="1408"/>
    <x v="3"/>
    <x v="157"/>
    <n v="5.6"/>
    <n v="1.17E-2"/>
    <n v="1.17E-2"/>
    <n v="27236"/>
    <m/>
    <m/>
    <s v="C"/>
  </r>
  <r>
    <m/>
    <x v="138"/>
    <s v="LEVANTE"/>
    <n v="1409"/>
    <x v="1408"/>
    <x v="3"/>
    <x v="157"/>
    <n v="5.6"/>
    <n v="1.5800000000000002E-2"/>
    <n v="1.5800000000000002E-2"/>
    <n v="27236"/>
    <m/>
    <m/>
    <s v="F"/>
  </r>
  <r>
    <m/>
    <x v="156"/>
    <s v="FRENTE"/>
    <n v="1410"/>
    <x v="1409"/>
    <x v="3"/>
    <x v="157"/>
    <n v="5.6"/>
    <n v="5.1999999999999998E-3"/>
    <n v="5.1999999999999998E-3"/>
    <n v="27236"/>
    <m/>
    <m/>
    <s v="Descarte"/>
  </r>
  <r>
    <m/>
    <x v="156"/>
    <s v="FRENTE"/>
    <n v="1410"/>
    <x v="1409"/>
    <x v="3"/>
    <x v="157"/>
    <n v="5.6"/>
    <n v="9.4999999999999998E-3"/>
    <n v="9.4999999999999998E-3"/>
    <n v="27236"/>
    <m/>
    <m/>
    <s v="B"/>
  </r>
  <r>
    <m/>
    <x v="152"/>
    <s v="Rp"/>
    <n v="1411"/>
    <x v="1410"/>
    <x v="4"/>
    <x v="157"/>
    <n v="5.6"/>
    <n v="4.1999999999999997E-3"/>
    <n v="4.1999999999999997E-3"/>
    <n v="27241"/>
    <m/>
    <m/>
    <s v="Descarte"/>
  </r>
  <r>
    <m/>
    <x v="152"/>
    <s v="Rp"/>
    <n v="1411"/>
    <x v="1410"/>
    <x v="4"/>
    <x v="157"/>
    <n v="5.6"/>
    <n v="1.72E-2"/>
    <n v="1.72E-2"/>
    <n v="27241"/>
    <m/>
    <m/>
    <s v="F"/>
  </r>
  <r>
    <m/>
    <x v="152"/>
    <s v="Rp"/>
    <n v="1411"/>
    <x v="1410"/>
    <x v="4"/>
    <x v="157"/>
    <n v="5.6"/>
    <n v="1.1599999999999999E-2"/>
    <n v="1.1599999999999999E-2"/>
    <n v="27241"/>
    <m/>
    <m/>
    <s v="C"/>
  </r>
  <r>
    <m/>
    <x v="152"/>
    <s v="Rp"/>
    <n v="1411"/>
    <x v="1410"/>
    <x v="4"/>
    <x v="157"/>
    <n v="5.6"/>
    <n v="3.3E-3"/>
    <n v="3.3E-3"/>
    <n v="27241"/>
    <m/>
    <m/>
    <s v="Descarte"/>
  </r>
  <r>
    <m/>
    <x v="157"/>
    <s v="REC"/>
    <n v="1412"/>
    <x v="1411"/>
    <x v="4"/>
    <x v="157"/>
    <n v="5.6"/>
    <n v="2.6499999999999999E-2"/>
    <n v="2.6499999999999999E-2"/>
    <n v="27242"/>
    <m/>
    <m/>
    <s v="K"/>
  </r>
  <r>
    <m/>
    <x v="157"/>
    <s v="REC"/>
    <n v="1412"/>
    <x v="1411"/>
    <x v="4"/>
    <x v="157"/>
    <n v="5.6"/>
    <n v="6.4000000000000003E-3"/>
    <n v="6.4000000000000003E-3"/>
    <n v="27242"/>
    <m/>
    <m/>
    <s v="Reserva"/>
  </r>
  <r>
    <m/>
    <x v="157"/>
    <s v="REC"/>
    <n v="1412"/>
    <x v="1411"/>
    <x v="4"/>
    <x v="157"/>
    <n v="5.6"/>
    <n v="1.54E-2"/>
    <n v="1.54E-2"/>
    <n v="27242"/>
    <m/>
    <m/>
    <s v="F"/>
  </r>
  <r>
    <m/>
    <x v="157"/>
    <s v="REC"/>
    <n v="1412"/>
    <x v="1411"/>
    <x v="4"/>
    <x v="157"/>
    <n v="5.6"/>
    <n v="1.5299999999999999E-2"/>
    <n v="1.5299999999999999E-2"/>
    <n v="27242"/>
    <m/>
    <m/>
    <s v="F"/>
  </r>
  <r>
    <m/>
    <x v="157"/>
    <s v="REC"/>
    <n v="1412"/>
    <x v="1411"/>
    <x v="4"/>
    <x v="157"/>
    <n v="5.6"/>
    <n v="2.18E-2"/>
    <n v="2.18E-2"/>
    <n v="27242"/>
    <m/>
    <m/>
    <s v="I"/>
  </r>
  <r>
    <m/>
    <x v="157"/>
    <s v="REC"/>
    <n v="1412"/>
    <x v="1411"/>
    <x v="4"/>
    <x v="157"/>
    <n v="5.6"/>
    <n v="1.7299999999999999E-2"/>
    <n v="1.7299999999999999E-2"/>
    <n v="27242"/>
    <m/>
    <m/>
    <s v="F"/>
  </r>
  <r>
    <m/>
    <x v="157"/>
    <s v="REC"/>
    <n v="1412"/>
    <x v="1411"/>
    <x v="4"/>
    <x v="157"/>
    <n v="5.6"/>
    <n v="1.83E-2"/>
    <n v="1.83E-2"/>
    <n v="27242"/>
    <m/>
    <m/>
    <s v="G"/>
  </r>
  <r>
    <m/>
    <x v="138"/>
    <s v="LEVANTE"/>
    <n v="1413"/>
    <x v="1412"/>
    <x v="4"/>
    <x v="157"/>
    <n v="5.6"/>
    <n v="1.2699999999999999E-2"/>
    <n v="1.2699999999999999E-2"/>
    <n v="27242"/>
    <m/>
    <m/>
    <s v="D"/>
  </r>
  <r>
    <m/>
    <x v="138"/>
    <s v="LEVANTE"/>
    <n v="1413"/>
    <x v="1412"/>
    <x v="4"/>
    <x v="157"/>
    <n v="5.6"/>
    <n v="1.9E-2"/>
    <n v="1.9E-2"/>
    <n v="27242"/>
    <m/>
    <m/>
    <s v="H"/>
  </r>
  <r>
    <m/>
    <x v="138"/>
    <s v="LEVANTE"/>
    <n v="1413"/>
    <x v="1412"/>
    <x v="4"/>
    <x v="157"/>
    <n v="5.6"/>
    <n v="1.2E-2"/>
    <n v="1.2E-2"/>
    <n v="27242"/>
    <m/>
    <m/>
    <s v="D"/>
  </r>
  <r>
    <m/>
    <x v="152"/>
    <s v="Rp"/>
    <n v="1414"/>
    <x v="1413"/>
    <x v="5"/>
    <x v="157"/>
    <n v="5.6"/>
    <n v="8.9999999999999993E-3"/>
    <n v="8.9999999999999993E-3"/>
    <n v="27243"/>
    <m/>
    <m/>
    <s v="B"/>
  </r>
  <r>
    <m/>
    <x v="152"/>
    <s v="Rp"/>
    <n v="1414"/>
    <x v="1413"/>
    <x v="5"/>
    <x v="157"/>
    <n v="5.6"/>
    <n v="1.17E-2"/>
    <n v="1.17E-2"/>
    <n v="27243"/>
    <m/>
    <m/>
    <s v="C"/>
  </r>
  <r>
    <m/>
    <x v="158"/>
    <s v="FRENTE"/>
    <n v="1415"/>
    <x v="1414"/>
    <x v="5"/>
    <x v="157"/>
    <n v="5.6"/>
    <n v="2.8199999999999999E-2"/>
    <n v="2.8199999999999999E-2"/>
    <n v="27243"/>
    <m/>
    <m/>
    <s v="L"/>
  </r>
  <r>
    <m/>
    <x v="138"/>
    <s v="LEVANTE"/>
    <n v="1416"/>
    <x v="1415"/>
    <x v="5"/>
    <x v="157"/>
    <n v="5.6"/>
    <n v="1.5299999999999999E-2"/>
    <n v="1.5299999999999999E-2"/>
    <n v="27243"/>
    <m/>
    <m/>
    <s v="F"/>
  </r>
  <r>
    <m/>
    <x v="157"/>
    <s v="REC"/>
    <n v="1417"/>
    <x v="1416"/>
    <x v="5"/>
    <x v="157"/>
    <n v="5.6"/>
    <n v="2.3E-2"/>
    <n v="2.3E-2"/>
    <n v="27243"/>
    <m/>
    <m/>
    <s v="J"/>
  </r>
  <r>
    <m/>
    <x v="157"/>
    <s v="REC"/>
    <n v="1417"/>
    <x v="1416"/>
    <x v="5"/>
    <x v="157"/>
    <n v="5.6"/>
    <n v="8.6E-3"/>
    <n v="8.6E-3"/>
    <n v="27243"/>
    <m/>
    <m/>
    <s v="A"/>
  </r>
  <r>
    <m/>
    <x v="157"/>
    <s v="REC"/>
    <n v="1417"/>
    <x v="1416"/>
    <x v="5"/>
    <x v="157"/>
    <n v="5.6"/>
    <n v="2.2200000000000001E-2"/>
    <n v="2.2200000000000001E-2"/>
    <n v="27243"/>
    <m/>
    <m/>
    <s v="I"/>
  </r>
  <r>
    <m/>
    <x v="152"/>
    <s v="Rp"/>
    <n v="1418"/>
    <x v="1417"/>
    <x v="2"/>
    <x v="158"/>
    <n v="5.6"/>
    <n v="1.15E-2"/>
    <n v="1.15E-2"/>
    <n v="27245"/>
    <m/>
    <m/>
    <s v="C"/>
  </r>
  <r>
    <m/>
    <x v="152"/>
    <s v="Rp"/>
    <n v="1418"/>
    <x v="1417"/>
    <x v="2"/>
    <x v="158"/>
    <n v="5.6"/>
    <n v="9.4000000000000004E-3"/>
    <n v="9.4000000000000004E-3"/>
    <n v="27245"/>
    <m/>
    <m/>
    <s v="B"/>
  </r>
  <r>
    <m/>
    <x v="152"/>
    <s v="Rp"/>
    <n v="1418"/>
    <x v="1417"/>
    <x v="2"/>
    <x v="158"/>
    <n v="5.6"/>
    <n v="1.06E-2"/>
    <n v="1.06E-2"/>
    <n v="27245"/>
    <m/>
    <m/>
    <s v="C"/>
  </r>
  <r>
    <m/>
    <x v="159"/>
    <s v="FRENTE"/>
    <n v="1419"/>
    <x v="1418"/>
    <x v="2"/>
    <x v="158"/>
    <n v="5.6"/>
    <n v="1.7999999999999999E-2"/>
    <n v="1.7999999999999999E-2"/>
    <n v="27245"/>
    <m/>
    <m/>
    <s v="G"/>
  </r>
  <r>
    <m/>
    <x v="159"/>
    <s v="FRENTE"/>
    <n v="1419"/>
    <x v="1418"/>
    <x v="2"/>
    <x v="158"/>
    <n v="5.6"/>
    <n v="9.5999999999999992E-3"/>
    <n v="9.5999999999999992E-3"/>
    <n v="27245"/>
    <m/>
    <m/>
    <s v="B"/>
  </r>
  <r>
    <m/>
    <x v="159"/>
    <s v="FRENTE"/>
    <n v="1419"/>
    <x v="1418"/>
    <x v="2"/>
    <x v="158"/>
    <n v="5.6"/>
    <n v="7.7000000000000002E-3"/>
    <n v="7.7000000000000002E-3"/>
    <n v="27245"/>
    <m/>
    <m/>
    <s v="A"/>
  </r>
  <r>
    <m/>
    <x v="138"/>
    <s v="LEVANTE"/>
    <n v="1420"/>
    <x v="1419"/>
    <x v="2"/>
    <x v="158"/>
    <n v="5.6"/>
    <n v="2.1700000000000001E-2"/>
    <n v="2.1700000000000001E-2"/>
    <n v="27246"/>
    <m/>
    <m/>
    <s v="I"/>
  </r>
  <r>
    <m/>
    <x v="138"/>
    <s v="LEVANTE"/>
    <n v="1420"/>
    <x v="1419"/>
    <x v="2"/>
    <x v="158"/>
    <n v="5.6"/>
    <n v="1.4500000000000001E-2"/>
    <n v="1.4500000000000001E-2"/>
    <n v="27246"/>
    <m/>
    <m/>
    <s v="E"/>
  </r>
  <r>
    <m/>
    <x v="138"/>
    <s v="LEVANTE"/>
    <n v="1420"/>
    <x v="1419"/>
    <x v="2"/>
    <x v="158"/>
    <n v="5.6"/>
    <n v="1.7600000000000001E-2"/>
    <n v="1.7600000000000001E-2"/>
    <n v="27246"/>
    <m/>
    <m/>
    <s v="G"/>
  </r>
  <r>
    <m/>
    <x v="138"/>
    <s v="LEVANTE"/>
    <n v="1420"/>
    <x v="1419"/>
    <x v="2"/>
    <x v="158"/>
    <n v="5.6"/>
    <n v="1.54E-2"/>
    <n v="1.54E-2"/>
    <n v="27246"/>
    <m/>
    <m/>
    <s v="F"/>
  </r>
  <r>
    <m/>
    <x v="138"/>
    <s v="LEVANTE"/>
    <n v="1420"/>
    <x v="1419"/>
    <x v="2"/>
    <x v="158"/>
    <n v="5.6"/>
    <n v="1.7000000000000001E-2"/>
    <n v="1.7000000000000001E-2"/>
    <n v="27246"/>
    <m/>
    <m/>
    <s v="F"/>
  </r>
  <r>
    <m/>
    <x v="152"/>
    <s v="Rp"/>
    <n v="1421"/>
    <x v="1420"/>
    <x v="3"/>
    <x v="158"/>
    <n v="5.6"/>
    <n v="1.1599999999999999E-2"/>
    <n v="1.1599999999999999E-2"/>
    <n v="27247"/>
    <m/>
    <m/>
    <s v="C"/>
  </r>
  <r>
    <m/>
    <x v="152"/>
    <s v="Rp"/>
    <n v="1421"/>
    <x v="1420"/>
    <x v="3"/>
    <x v="158"/>
    <n v="5.6"/>
    <n v="1.3299999999999999E-2"/>
    <n v="1.3299999999999999E-2"/>
    <n v="27247"/>
    <m/>
    <m/>
    <s v="D"/>
  </r>
  <r>
    <m/>
    <x v="152"/>
    <s v="Rp"/>
    <n v="1421"/>
    <x v="1420"/>
    <x v="3"/>
    <x v="158"/>
    <n v="5.6"/>
    <n v="1.29E-2"/>
    <n v="1.29E-2"/>
    <n v="27247"/>
    <m/>
    <m/>
    <s v="D"/>
  </r>
  <r>
    <m/>
    <x v="152"/>
    <s v="Rp"/>
    <n v="1421"/>
    <x v="1420"/>
    <x v="3"/>
    <x v="158"/>
    <n v="5.6"/>
    <n v="1.3100000000000001E-2"/>
    <n v="1.3100000000000001E-2"/>
    <n v="27247"/>
    <m/>
    <m/>
    <s v="D"/>
  </r>
  <r>
    <m/>
    <x v="160"/>
    <s v="RT"/>
    <n v="1422"/>
    <x v="1421"/>
    <x v="3"/>
    <x v="158"/>
    <n v="5.6"/>
    <n v="2.3400000000000001E-2"/>
    <n v="2.3400000000000001E-2"/>
    <n v="27247"/>
    <m/>
    <m/>
    <s v="J"/>
  </r>
  <r>
    <m/>
    <x v="160"/>
    <s v="RT"/>
    <n v="1422"/>
    <x v="1421"/>
    <x v="3"/>
    <x v="158"/>
    <n v="5.6"/>
    <n v="2.0500000000000001E-2"/>
    <n v="2.0500000000000001E-2"/>
    <n v="27247"/>
    <m/>
    <m/>
    <s v="H"/>
  </r>
  <r>
    <m/>
    <x v="160"/>
    <s v="RT"/>
    <n v="1422"/>
    <x v="1421"/>
    <x v="3"/>
    <x v="158"/>
    <n v="5.6"/>
    <n v="2.1499999999999998E-2"/>
    <n v="2.1499999999999998E-2"/>
    <n v="27247"/>
    <m/>
    <m/>
    <s v="I"/>
  </r>
  <r>
    <m/>
    <x v="160"/>
    <s v="RT"/>
    <n v="1422"/>
    <x v="1421"/>
    <x v="3"/>
    <x v="158"/>
    <n v="5.6"/>
    <n v="1.2E-2"/>
    <n v="1.2E-2"/>
    <n v="27247"/>
    <m/>
    <m/>
    <s v="D"/>
  </r>
  <r>
    <m/>
    <x v="138"/>
    <s v="LEVANTE"/>
    <n v="1423"/>
    <x v="1422"/>
    <x v="3"/>
    <x v="158"/>
    <n v="5.6"/>
    <n v="1.06E-2"/>
    <n v="1.06E-2"/>
    <n v="27247"/>
    <m/>
    <m/>
    <s v="C"/>
  </r>
  <r>
    <m/>
    <x v="138"/>
    <s v="LEVANTE"/>
    <n v="1423"/>
    <x v="1422"/>
    <x v="3"/>
    <x v="158"/>
    <n v="5.6"/>
    <n v="1.09E-2"/>
    <n v="1.09E-2"/>
    <n v="27247"/>
    <m/>
    <m/>
    <s v="C"/>
  </r>
  <r>
    <m/>
    <x v="152"/>
    <s v="Rp"/>
    <n v="1424"/>
    <x v="1423"/>
    <x v="4"/>
    <x v="158"/>
    <n v="5.6"/>
    <n v="1.04E-2"/>
    <n v="1.04E-2"/>
    <n v="27254"/>
    <m/>
    <m/>
    <s v="B"/>
  </r>
  <r>
    <m/>
    <x v="152"/>
    <s v="Rp"/>
    <n v="1424"/>
    <x v="1423"/>
    <x v="4"/>
    <x v="158"/>
    <n v="5.6"/>
    <n v="1.3100000000000001E-2"/>
    <n v="1.3100000000000001E-2"/>
    <n v="27254"/>
    <m/>
    <m/>
    <s v="D"/>
  </r>
  <r>
    <m/>
    <x v="152"/>
    <s v="Rp"/>
    <n v="1424"/>
    <x v="1423"/>
    <x v="4"/>
    <x v="158"/>
    <n v="5.6"/>
    <n v="2.29E-2"/>
    <n v="2.29E-2"/>
    <n v="27254"/>
    <m/>
    <m/>
    <s v="J"/>
  </r>
  <r>
    <m/>
    <x v="160"/>
    <s v="RT"/>
    <n v="1425"/>
    <x v="1424"/>
    <x v="4"/>
    <x v="158"/>
    <n v="5.6"/>
    <n v="1.5599999999999999E-2"/>
    <n v="1.5599999999999999E-2"/>
    <n v="27254"/>
    <m/>
    <m/>
    <s v="F"/>
  </r>
  <r>
    <m/>
    <x v="160"/>
    <s v="RT"/>
    <n v="1425"/>
    <x v="1424"/>
    <x v="4"/>
    <x v="158"/>
    <n v="5.6"/>
    <n v="1.1299999999999999E-2"/>
    <n v="1.1299999999999999E-2"/>
    <n v="27254"/>
    <m/>
    <m/>
    <s v="C"/>
  </r>
  <r>
    <m/>
    <x v="160"/>
    <s v="RT"/>
    <n v="1425"/>
    <x v="1424"/>
    <x v="4"/>
    <x v="158"/>
    <n v="5.6"/>
    <n v="1.46E-2"/>
    <n v="1.46E-2"/>
    <n v="27254"/>
    <m/>
    <m/>
    <s v="E"/>
  </r>
  <r>
    <m/>
    <x v="160"/>
    <s v="RT"/>
    <n v="1425"/>
    <x v="1424"/>
    <x v="4"/>
    <x v="158"/>
    <n v="5.6"/>
    <n v="1.4800000000000001E-2"/>
    <n v="1.4800000000000001E-2"/>
    <n v="27254"/>
    <m/>
    <m/>
    <s v="E"/>
  </r>
  <r>
    <m/>
    <x v="160"/>
    <s v="RT"/>
    <n v="1425"/>
    <x v="1424"/>
    <x v="4"/>
    <x v="158"/>
    <n v="5.6"/>
    <n v="1.1900000000000001E-2"/>
    <n v="1.1900000000000001E-2"/>
    <n v="27254"/>
    <m/>
    <m/>
    <s v="C"/>
  </r>
  <r>
    <m/>
    <x v="160"/>
    <s v="RT"/>
    <n v="1425"/>
    <x v="1424"/>
    <x v="4"/>
    <x v="158"/>
    <n v="5.6"/>
    <n v="1.0500000000000001E-2"/>
    <n v="1.0500000000000001E-2"/>
    <n v="27254"/>
    <m/>
    <m/>
    <s v="C"/>
  </r>
  <r>
    <m/>
    <x v="152"/>
    <s v="Rp"/>
    <n v="1426"/>
    <x v="1425"/>
    <x v="5"/>
    <x v="158"/>
    <n v="5.6"/>
    <n v="9.2999999999999992E-3"/>
    <n v="9.2999999999999992E-3"/>
    <n v="27255"/>
    <m/>
    <m/>
    <s v="B"/>
  </r>
  <r>
    <m/>
    <x v="152"/>
    <s v="Rp"/>
    <n v="1426"/>
    <x v="1425"/>
    <x v="5"/>
    <x v="158"/>
    <n v="5.6"/>
    <n v="1.15E-2"/>
    <n v="1.15E-2"/>
    <n v="27255"/>
    <m/>
    <m/>
    <s v="C"/>
  </r>
  <r>
    <m/>
    <x v="152"/>
    <s v="Rp"/>
    <n v="1426"/>
    <x v="1425"/>
    <x v="5"/>
    <x v="158"/>
    <n v="5.6"/>
    <n v="9.5999999999999992E-3"/>
    <n v="9.5999999999999992E-3"/>
    <n v="27255"/>
    <m/>
    <m/>
    <s v="B"/>
  </r>
  <r>
    <m/>
    <x v="152"/>
    <s v="Rp"/>
    <n v="1426"/>
    <x v="1425"/>
    <x v="5"/>
    <x v="158"/>
    <n v="5.6"/>
    <n v="2.63E-2"/>
    <n v="2.63E-2"/>
    <n v="27255"/>
    <m/>
    <m/>
    <s v="K"/>
  </r>
  <r>
    <m/>
    <x v="152"/>
    <s v="Rp"/>
    <n v="1426"/>
    <x v="1425"/>
    <x v="5"/>
    <x v="158"/>
    <n v="5.6"/>
    <n v="2.6100000000000002E-2"/>
    <n v="2.6100000000000002E-2"/>
    <n v="27255"/>
    <m/>
    <m/>
    <s v="K"/>
  </r>
  <r>
    <m/>
    <x v="158"/>
    <s v="FRENTE"/>
    <n v="1427"/>
    <x v="1426"/>
    <x v="5"/>
    <x v="158"/>
    <n v="5.6"/>
    <n v="1.24E-2"/>
    <n v="1.24E-2"/>
    <n v="27255"/>
    <m/>
    <m/>
    <s v="D"/>
  </r>
  <r>
    <m/>
    <x v="158"/>
    <s v="FRENTE"/>
    <n v="1427"/>
    <x v="1426"/>
    <x v="5"/>
    <x v="158"/>
    <n v="5.6"/>
    <n v="1.3100000000000001E-2"/>
    <n v="1.3100000000000001E-2"/>
    <n v="27255"/>
    <m/>
    <m/>
    <s v="D"/>
  </r>
  <r>
    <m/>
    <x v="158"/>
    <s v="FRENTE"/>
    <n v="1427"/>
    <x v="1426"/>
    <x v="5"/>
    <x v="158"/>
    <n v="5.6"/>
    <n v="1.14E-2"/>
    <n v="1.14E-2"/>
    <n v="27255"/>
    <m/>
    <m/>
    <s v="C"/>
  </r>
  <r>
    <m/>
    <x v="158"/>
    <s v="FRENTE"/>
    <n v="1427"/>
    <x v="1426"/>
    <x v="5"/>
    <x v="158"/>
    <n v="5.6"/>
    <n v="8.8000000000000005E-3"/>
    <n v="8.8000000000000005E-3"/>
    <n v="27255"/>
    <m/>
    <m/>
    <s v="A"/>
  </r>
  <r>
    <m/>
    <x v="158"/>
    <s v="FRENTE"/>
    <n v="1427"/>
    <x v="1426"/>
    <x v="5"/>
    <x v="158"/>
    <n v="5.6"/>
    <n v="1.0699999999999999E-2"/>
    <n v="1.0699999999999999E-2"/>
    <n v="27255"/>
    <m/>
    <m/>
    <s v="C"/>
  </r>
  <r>
    <m/>
    <x v="158"/>
    <s v="FRENTE"/>
    <n v="1427"/>
    <x v="1426"/>
    <x v="5"/>
    <x v="158"/>
    <n v="5.6"/>
    <n v="1.0800000000000001E-2"/>
    <n v="1.0800000000000001E-2"/>
    <n v="27255"/>
    <m/>
    <m/>
    <s v="C"/>
  </r>
  <r>
    <m/>
    <x v="158"/>
    <s v="FRENTE"/>
    <n v="1427"/>
    <x v="1426"/>
    <x v="5"/>
    <x v="158"/>
    <n v="5.6"/>
    <n v="9.7000000000000003E-3"/>
    <n v="9.7000000000000003E-3"/>
    <n v="27255"/>
    <m/>
    <m/>
    <s v="B"/>
  </r>
  <r>
    <m/>
    <x v="138"/>
    <s v="LEVANTE"/>
    <n v="1428"/>
    <x v="1427"/>
    <x v="5"/>
    <x v="158"/>
    <n v="5.6"/>
    <n v="8.8000000000000005E-3"/>
    <n v="8.8000000000000005E-3"/>
    <n v="27256"/>
    <m/>
    <m/>
    <s v="A"/>
  </r>
  <r>
    <m/>
    <x v="138"/>
    <s v="LEVANTE"/>
    <n v="1428"/>
    <x v="1427"/>
    <x v="5"/>
    <x v="158"/>
    <n v="5.6"/>
    <n v="8.0999999999999996E-3"/>
    <n v="8.0999999999999996E-3"/>
    <n v="27256"/>
    <m/>
    <m/>
    <s v="A"/>
  </r>
  <r>
    <m/>
    <x v="138"/>
    <s v="LEVANTE"/>
    <n v="1428"/>
    <x v="1427"/>
    <x v="5"/>
    <x v="158"/>
    <n v="5.6"/>
    <n v="8.6E-3"/>
    <n v="8.6E-3"/>
    <n v="27256"/>
    <m/>
    <m/>
    <s v="A"/>
  </r>
  <r>
    <m/>
    <x v="138"/>
    <s v="LEVANTE"/>
    <n v="1428"/>
    <x v="1427"/>
    <x v="5"/>
    <x v="158"/>
    <n v="5.6"/>
    <n v="9.4000000000000004E-3"/>
    <n v="9.4000000000000004E-3"/>
    <n v="27256"/>
    <m/>
    <m/>
    <s v="B"/>
  </r>
  <r>
    <m/>
    <x v="138"/>
    <s v="LEVANTE"/>
    <n v="1428"/>
    <x v="1427"/>
    <x v="5"/>
    <x v="158"/>
    <n v="5.6"/>
    <n v="1.7600000000000001E-2"/>
    <n v="1.7600000000000001E-2"/>
    <n v="27256"/>
    <m/>
    <m/>
    <s v="G"/>
  </r>
  <r>
    <m/>
    <x v="138"/>
    <s v="LEVANTE"/>
    <n v="1428"/>
    <x v="1427"/>
    <x v="5"/>
    <x v="158"/>
    <n v="5.6"/>
    <n v="0.01"/>
    <n v="0.01"/>
    <n v="27256"/>
    <m/>
    <m/>
    <s v="B"/>
  </r>
  <r>
    <m/>
    <x v="158"/>
    <s v="FRENTE"/>
    <n v="1429"/>
    <x v="1428"/>
    <x v="4"/>
    <x v="159"/>
    <n v="5.6"/>
    <n v="8.8999999999999999E-3"/>
    <n v="8.8999999999999999E-3"/>
    <n v="27257"/>
    <m/>
    <m/>
    <s v="A"/>
  </r>
  <r>
    <m/>
    <x v="158"/>
    <s v="FRENTE"/>
    <n v="1429"/>
    <x v="1428"/>
    <x v="4"/>
    <x v="159"/>
    <n v="5.6"/>
    <n v="1.1900000000000001E-2"/>
    <n v="1.1900000000000001E-2"/>
    <n v="27257"/>
    <m/>
    <m/>
    <s v="C"/>
  </r>
  <r>
    <m/>
    <x v="158"/>
    <s v="FRENTE"/>
    <n v="1429"/>
    <x v="1428"/>
    <x v="4"/>
    <x v="159"/>
    <n v="5.6"/>
    <n v="1.32E-2"/>
    <n v="1.32E-2"/>
    <n v="27257"/>
    <m/>
    <m/>
    <s v="D"/>
  </r>
  <r>
    <m/>
    <x v="158"/>
    <s v="FRENTE"/>
    <n v="1429"/>
    <x v="1428"/>
    <x v="4"/>
    <x v="159"/>
    <n v="5.6"/>
    <n v="1.2500000000000001E-2"/>
    <n v="1.2500000000000001E-2"/>
    <n v="27257"/>
    <m/>
    <m/>
    <s v="D"/>
  </r>
  <r>
    <m/>
    <x v="158"/>
    <s v="FRENTE"/>
    <n v="1429"/>
    <x v="1428"/>
    <x v="4"/>
    <x v="159"/>
    <n v="5.6"/>
    <n v="1.18E-2"/>
    <n v="1.18E-2"/>
    <n v="27257"/>
    <m/>
    <m/>
    <s v="C"/>
  </r>
  <r>
    <m/>
    <x v="158"/>
    <s v="FRENTE"/>
    <n v="1429"/>
    <x v="1428"/>
    <x v="4"/>
    <x v="159"/>
    <n v="5.6"/>
    <n v="9.7000000000000003E-3"/>
    <n v="9.7000000000000003E-3"/>
    <n v="27257"/>
    <m/>
    <m/>
    <s v="B"/>
  </r>
  <r>
    <m/>
    <x v="138"/>
    <s v="LEVANTE"/>
    <n v="1430"/>
    <x v="1429"/>
    <x v="4"/>
    <x v="159"/>
    <n v="5.6"/>
    <n v="1.01E-2"/>
    <n v="1.01E-2"/>
    <n v="27257"/>
    <m/>
    <m/>
    <s v="B"/>
  </r>
  <r>
    <m/>
    <x v="138"/>
    <s v="LEVANTE"/>
    <n v="1430"/>
    <x v="1429"/>
    <x v="4"/>
    <x v="159"/>
    <n v="5.6"/>
    <n v="2.3699999999999999E-2"/>
    <n v="2.3699999999999999E-2"/>
    <n v="27257"/>
    <m/>
    <m/>
    <s v="J"/>
  </r>
  <r>
    <m/>
    <x v="152"/>
    <s v="Rp"/>
    <n v="1431"/>
    <x v="1430"/>
    <x v="5"/>
    <x v="159"/>
    <n v="5.6"/>
    <n v="2.46E-2"/>
    <n v="2.46E-2"/>
    <n v="27258"/>
    <m/>
    <m/>
    <s v="J"/>
  </r>
  <r>
    <m/>
    <x v="152"/>
    <s v="Rp"/>
    <n v="1431"/>
    <x v="1430"/>
    <x v="5"/>
    <x v="159"/>
    <n v="5.6"/>
    <n v="1.8499999999999999E-2"/>
    <n v="1.8499999999999999E-2"/>
    <n v="27258"/>
    <m/>
    <m/>
    <s v="G"/>
  </r>
  <r>
    <m/>
    <x v="152"/>
    <s v="Rp"/>
    <n v="1431"/>
    <x v="1430"/>
    <x v="5"/>
    <x v="159"/>
    <n v="5.6"/>
    <n v="7.1000000000000004E-3"/>
    <n v="7.1000000000000004E-3"/>
    <n v="27258"/>
    <m/>
    <m/>
    <s v="Reserva"/>
  </r>
  <r>
    <m/>
    <x v="152"/>
    <s v="Rp"/>
    <n v="1431"/>
    <x v="1430"/>
    <x v="5"/>
    <x v="159"/>
    <n v="5.6"/>
    <n v="1.0999999999999999E-2"/>
    <n v="1.0999999999999999E-2"/>
    <n v="27258"/>
    <m/>
    <m/>
    <s v="C"/>
  </r>
  <r>
    <m/>
    <x v="152"/>
    <s v="Rp"/>
    <n v="1431"/>
    <x v="1430"/>
    <x v="5"/>
    <x v="159"/>
    <n v="5.6"/>
    <n v="1.83E-2"/>
    <n v="1.83E-2"/>
    <n v="27258"/>
    <m/>
    <m/>
    <s v="G"/>
  </r>
  <r>
    <m/>
    <x v="152"/>
    <s v="Rp"/>
    <n v="1431"/>
    <x v="1430"/>
    <x v="5"/>
    <x v="159"/>
    <n v="5.6"/>
    <n v="8.6E-3"/>
    <n v="8.6E-3"/>
    <n v="27258"/>
    <m/>
    <m/>
    <s v="A"/>
  </r>
  <r>
    <m/>
    <x v="152"/>
    <s v="Rp"/>
    <n v="1431"/>
    <x v="1430"/>
    <x v="5"/>
    <x v="159"/>
    <n v="5.6"/>
    <n v="1.1599999999999999E-2"/>
    <n v="1.1599999999999999E-2"/>
    <n v="27258"/>
    <m/>
    <m/>
    <s v="C"/>
  </r>
  <r>
    <m/>
    <x v="152"/>
    <s v="Rp"/>
    <n v="1431"/>
    <x v="1430"/>
    <x v="5"/>
    <x v="159"/>
    <n v="5.6"/>
    <n v="1.7999999999999999E-2"/>
    <n v="1.7999999999999999E-2"/>
    <n v="27258"/>
    <m/>
    <m/>
    <s v="G"/>
  </r>
  <r>
    <m/>
    <x v="152"/>
    <s v="Rp"/>
    <n v="1431"/>
    <x v="1430"/>
    <x v="5"/>
    <x v="159"/>
    <n v="5.6"/>
    <n v="1.7600000000000001E-2"/>
    <n v="1.7600000000000001E-2"/>
    <n v="27258"/>
    <m/>
    <m/>
    <s v="G"/>
  </r>
  <r>
    <m/>
    <x v="152"/>
    <s v="Rp"/>
    <n v="1431"/>
    <x v="1430"/>
    <x v="5"/>
    <x v="159"/>
    <n v="5.6"/>
    <n v="7.4999999999999997E-3"/>
    <n v="7.4999999999999997E-3"/>
    <n v="27258"/>
    <m/>
    <m/>
    <s v="A"/>
  </r>
  <r>
    <m/>
    <x v="152"/>
    <s v="Rp"/>
    <n v="1431"/>
    <x v="1430"/>
    <x v="5"/>
    <x v="159"/>
    <n v="5.6"/>
    <n v="1.01E-2"/>
    <n v="1.01E-2"/>
    <n v="27258"/>
    <m/>
    <m/>
    <s v="B"/>
  </r>
  <r>
    <m/>
    <x v="158"/>
    <s v="FRENTE"/>
    <n v="1432"/>
    <x v="1431"/>
    <x v="5"/>
    <x v="159"/>
    <n v="5.6"/>
    <n v="1.14E-2"/>
    <n v="1.14E-2"/>
    <n v="27259"/>
    <m/>
    <m/>
    <s v="C"/>
  </r>
  <r>
    <m/>
    <x v="158"/>
    <s v="FRENTE"/>
    <n v="1432"/>
    <x v="1431"/>
    <x v="5"/>
    <x v="159"/>
    <n v="5.6"/>
    <n v="1.6799999999999999E-2"/>
    <n v="1.6799999999999999E-2"/>
    <n v="27259"/>
    <m/>
    <m/>
    <s v="F"/>
  </r>
  <r>
    <m/>
    <x v="158"/>
    <s v="FRENTE"/>
    <n v="1432"/>
    <x v="1431"/>
    <x v="5"/>
    <x v="159"/>
    <n v="5.6"/>
    <n v="1.3299999999999999E-2"/>
    <n v="1.3299999999999999E-2"/>
    <n v="27259"/>
    <m/>
    <m/>
    <s v="D"/>
  </r>
  <r>
    <m/>
    <x v="138"/>
    <s v="LEVANTE"/>
    <n v="1433"/>
    <x v="1432"/>
    <x v="5"/>
    <x v="159"/>
    <n v="5.6"/>
    <n v="1.0699999999999999E-2"/>
    <n v="1.0699999999999999E-2"/>
    <n v="27259"/>
    <m/>
    <m/>
    <s v="C"/>
  </r>
  <r>
    <m/>
    <x v="138"/>
    <s v="LEVANTE"/>
    <n v="1433"/>
    <x v="1432"/>
    <x v="5"/>
    <x v="159"/>
    <n v="5.6"/>
    <n v="1.09E-2"/>
    <n v="1.09E-2"/>
    <n v="27259"/>
    <m/>
    <m/>
    <s v="C"/>
  </r>
  <r>
    <m/>
    <x v="138"/>
    <s v="LEVANTE"/>
    <n v="1433"/>
    <x v="1432"/>
    <x v="5"/>
    <x v="159"/>
    <n v="5.6"/>
    <n v="1.21E-2"/>
    <n v="1.21E-2"/>
    <n v="27259"/>
    <m/>
    <m/>
    <s v="D"/>
  </r>
  <r>
    <m/>
    <x v="152"/>
    <s v="Rp"/>
    <n v="1434"/>
    <x v="1433"/>
    <x v="4"/>
    <x v="160"/>
    <n v="5.6"/>
    <n v="3.85E-2"/>
    <n v="3.6999999999999998E-2"/>
    <n v="27261"/>
    <n v="0.03"/>
    <n v="1.4E-2"/>
    <s v="L"/>
  </r>
  <r>
    <m/>
    <x v="152"/>
    <s v="Rp"/>
    <n v="1434"/>
    <x v="1433"/>
    <x v="4"/>
    <x v="160"/>
    <n v="5.6"/>
    <n v="0.02"/>
    <n v="0.02"/>
    <n v="27261"/>
    <n v="0.02"/>
    <n v="1.4E-2"/>
    <s v="H"/>
  </r>
  <r>
    <m/>
    <x v="152"/>
    <s v="Rp"/>
    <n v="1434"/>
    <x v="1433"/>
    <x v="4"/>
    <x v="160"/>
    <n v="5.6"/>
    <n v="1.1299999999999999E-2"/>
    <n v="1.1299999999999999E-2"/>
    <n v="27261"/>
    <n v="1.1299999999999999E-2"/>
    <n v="1.4E-2"/>
    <s v="C"/>
  </r>
  <r>
    <m/>
    <x v="152"/>
    <s v="Rp"/>
    <n v="1434"/>
    <x v="1433"/>
    <x v="4"/>
    <x v="160"/>
    <n v="5.6"/>
    <n v="1.0800000000000001E-2"/>
    <n v="1.0800000000000001E-2"/>
    <n v="27261"/>
    <n v="1.0800000000000001E-2"/>
    <n v="1.4E-2"/>
    <s v="C"/>
  </r>
  <r>
    <m/>
    <x v="152"/>
    <s v="Rp"/>
    <n v="1434"/>
    <x v="1433"/>
    <x v="4"/>
    <x v="160"/>
    <n v="5.6"/>
    <n v="1.7899999999999999E-2"/>
    <n v="1.7899999999999999E-2"/>
    <n v="27261"/>
    <n v="1.7899999999999999E-2"/>
    <n v="1.4E-2"/>
    <s v="G"/>
  </r>
  <r>
    <m/>
    <x v="158"/>
    <s v="FRENTE"/>
    <n v="1435"/>
    <x v="1434"/>
    <x v="4"/>
    <x v="160"/>
    <n v="5.6"/>
    <n v="2.1000000000000001E-2"/>
    <n v="2.1000000000000001E-2"/>
    <n v="27262"/>
    <m/>
    <n v="1.2999999999999999E-2"/>
    <s v="I"/>
  </r>
  <r>
    <m/>
    <x v="158"/>
    <s v="FRENTE"/>
    <n v="1435"/>
    <x v="1434"/>
    <x v="4"/>
    <x v="160"/>
    <n v="5.6"/>
    <n v="9.4000000000000004E-3"/>
    <n v="9.4000000000000004E-3"/>
    <n v="27262"/>
    <m/>
    <n v="1.2999999999999999E-2"/>
    <s v="B"/>
  </r>
  <r>
    <m/>
    <x v="138"/>
    <s v="LEVANTE"/>
    <n v="1436"/>
    <x v="1435"/>
    <x v="4"/>
    <x v="160"/>
    <n v="5.6"/>
    <n v="1.8700000000000001E-2"/>
    <n v="1.8700000000000001E-2"/>
    <n v="27262"/>
    <m/>
    <n v="1.2999999999999999E-2"/>
    <s v="G"/>
  </r>
  <r>
    <m/>
    <x v="138"/>
    <s v="LEVANTE"/>
    <n v="1436"/>
    <x v="1435"/>
    <x v="4"/>
    <x v="160"/>
    <n v="5.6"/>
    <n v="1.7600000000000001E-2"/>
    <n v="1.7600000000000001E-2"/>
    <n v="27262"/>
    <m/>
    <n v="1.2999999999999999E-2"/>
    <s v="G"/>
  </r>
  <r>
    <m/>
    <x v="138"/>
    <s v="LEVANTE"/>
    <n v="1436"/>
    <x v="1435"/>
    <x v="4"/>
    <x v="160"/>
    <n v="5.6"/>
    <n v="1.0200000000000001E-2"/>
    <n v="1.0200000000000001E-2"/>
    <n v="27262"/>
    <m/>
    <n v="1.2999999999999999E-2"/>
    <s v="B"/>
  </r>
  <r>
    <m/>
    <x v="138"/>
    <s v="LEVANTE"/>
    <n v="1436"/>
    <x v="1435"/>
    <x v="4"/>
    <x v="160"/>
    <n v="5.6"/>
    <n v="1.44E-2"/>
    <n v="1.44E-2"/>
    <n v="27262"/>
    <m/>
    <n v="1.2999999999999999E-2"/>
    <s v="E"/>
  </r>
  <r>
    <m/>
    <x v="152"/>
    <s v="Rp"/>
    <n v="1437"/>
    <x v="1436"/>
    <x v="5"/>
    <x v="160"/>
    <n v="5.6"/>
    <n v="3.0700000000000002E-2"/>
    <n v="3.0700000000000002E-2"/>
    <n v="27263"/>
    <m/>
    <n v="1.6E-2"/>
    <s v="L"/>
  </r>
  <r>
    <m/>
    <x v="152"/>
    <s v="Rp"/>
    <n v="1437"/>
    <x v="1436"/>
    <x v="5"/>
    <x v="160"/>
    <n v="5.6"/>
    <n v="1.6799999999999999E-2"/>
    <n v="1.6799999999999999E-2"/>
    <n v="27263"/>
    <m/>
    <n v="1.6E-2"/>
    <s v="F"/>
  </r>
  <r>
    <m/>
    <x v="152"/>
    <s v="Rp"/>
    <n v="1437"/>
    <x v="1436"/>
    <x v="5"/>
    <x v="160"/>
    <n v="5.6"/>
    <n v="3.1600000000000003E-2"/>
    <n v="3.1600000000000003E-2"/>
    <n v="27263"/>
    <m/>
    <n v="1.6E-2"/>
    <s v="L"/>
  </r>
  <r>
    <m/>
    <x v="152"/>
    <s v="Rp"/>
    <n v="1437"/>
    <x v="1436"/>
    <x v="5"/>
    <x v="160"/>
    <n v="5.6"/>
    <n v="1.9599999999999999E-2"/>
    <n v="1.9599999999999999E-2"/>
    <n v="27263"/>
    <m/>
    <n v="1.6E-2"/>
    <s v="H"/>
  </r>
  <r>
    <m/>
    <x v="152"/>
    <s v="Rp"/>
    <n v="1437"/>
    <x v="1436"/>
    <x v="5"/>
    <x v="160"/>
    <n v="5.6"/>
    <n v="2.58E-2"/>
    <n v="2.58E-2"/>
    <n v="27263"/>
    <m/>
    <n v="1.6E-2"/>
    <s v="K"/>
  </r>
  <r>
    <m/>
    <x v="152"/>
    <s v="Rp"/>
    <n v="1437"/>
    <x v="1436"/>
    <x v="5"/>
    <x v="160"/>
    <n v="5.6"/>
    <n v="2.07E-2"/>
    <n v="2.07E-2"/>
    <n v="27263"/>
    <m/>
    <n v="1.6E-2"/>
    <s v="H"/>
  </r>
  <r>
    <m/>
    <x v="152"/>
    <s v="Rp"/>
    <n v="1437"/>
    <x v="1436"/>
    <x v="5"/>
    <x v="160"/>
    <n v="5.6"/>
    <n v="3.0800000000000001E-2"/>
    <n v="3.0800000000000001E-2"/>
    <n v="27263"/>
    <m/>
    <n v="1.6E-2"/>
    <s v="L"/>
  </r>
  <r>
    <m/>
    <x v="152"/>
    <s v="Rp"/>
    <n v="1438"/>
    <x v="1437"/>
    <x v="2"/>
    <x v="161"/>
    <n v="5.6"/>
    <n v="2.29E-2"/>
    <n v="2.29E-2"/>
    <n v="27265"/>
    <m/>
    <n v="1.4999999999999999E-2"/>
    <s v="J"/>
  </r>
  <r>
    <m/>
    <x v="152"/>
    <s v="Rp"/>
    <n v="1438"/>
    <x v="1437"/>
    <x v="2"/>
    <x v="161"/>
    <n v="5.6"/>
    <n v="1.6899999999999998E-2"/>
    <n v="1.6899999999999998E-2"/>
    <n v="27265"/>
    <m/>
    <n v="1.4999999999999999E-2"/>
    <s v="F"/>
  </r>
  <r>
    <m/>
    <x v="152"/>
    <s v="Rp"/>
    <n v="1438"/>
    <x v="1437"/>
    <x v="2"/>
    <x v="161"/>
    <n v="5.6"/>
    <n v="1.9800000000000002E-2"/>
    <n v="1.9800000000000002E-2"/>
    <n v="27265"/>
    <m/>
    <n v="1.4999999999999999E-2"/>
    <s v="H"/>
  </r>
  <r>
    <m/>
    <x v="152"/>
    <s v="Rp"/>
    <n v="1438"/>
    <x v="1437"/>
    <x v="2"/>
    <x v="161"/>
    <n v="5.6"/>
    <n v="1.72E-2"/>
    <n v="1.72E-2"/>
    <n v="27265"/>
    <m/>
    <n v="1.4999999999999999E-2"/>
    <s v="F"/>
  </r>
  <r>
    <m/>
    <x v="152"/>
    <s v="Rp"/>
    <n v="1438"/>
    <x v="1437"/>
    <x v="2"/>
    <x v="161"/>
    <n v="5.6"/>
    <n v="1.6500000000000001E-2"/>
    <n v="1.6500000000000001E-2"/>
    <n v="27265"/>
    <m/>
    <n v="1.4999999999999999E-2"/>
    <s v="F"/>
  </r>
  <r>
    <m/>
    <x v="152"/>
    <s v="Rp"/>
    <n v="1438"/>
    <x v="1437"/>
    <x v="2"/>
    <x v="161"/>
    <n v="5.6"/>
    <n v="2.58E-2"/>
    <n v="2.58E-2"/>
    <n v="27265"/>
    <m/>
    <n v="1.4999999999999999E-2"/>
    <s v="K"/>
  </r>
  <r>
    <m/>
    <x v="152"/>
    <s v="Rp"/>
    <n v="1438"/>
    <x v="1437"/>
    <x v="2"/>
    <x v="161"/>
    <n v="5.6"/>
    <n v="8.8999999999999999E-3"/>
    <n v="8.8999999999999999E-3"/>
    <n v="27265"/>
    <m/>
    <n v="1.4999999999999999E-2"/>
    <s v="A"/>
  </r>
  <r>
    <m/>
    <x v="138"/>
    <s v="LEVANTE"/>
    <n v="1439"/>
    <x v="1438"/>
    <x v="2"/>
    <x v="161"/>
    <n v="5.6"/>
    <n v="8.3999999999999995E-3"/>
    <n v="8.3999999999999995E-3"/>
    <n v="27266"/>
    <m/>
    <n v="1.2999999999999999E-2"/>
    <s v="A"/>
  </r>
  <r>
    <m/>
    <x v="138"/>
    <s v="LEVANTE"/>
    <n v="1439"/>
    <x v="1438"/>
    <x v="2"/>
    <x v="161"/>
    <n v="5.6"/>
    <n v="1.2800000000000001E-2"/>
    <n v="1.2800000000000001E-2"/>
    <n v="27266"/>
    <m/>
    <n v="1.2999999999999999E-2"/>
    <s v="D"/>
  </r>
  <r>
    <m/>
    <x v="138"/>
    <s v="LEVANTE"/>
    <n v="1439"/>
    <x v="1438"/>
    <x v="2"/>
    <x v="161"/>
    <n v="5.6"/>
    <n v="1.24E-2"/>
    <n v="1.24E-2"/>
    <n v="27266"/>
    <m/>
    <n v="1.2999999999999999E-2"/>
    <s v="D"/>
  </r>
  <r>
    <m/>
    <x v="138"/>
    <s v="LEVANTE"/>
    <n v="1439"/>
    <x v="1438"/>
    <x v="2"/>
    <x v="161"/>
    <n v="5.6"/>
    <n v="1.0800000000000001E-2"/>
    <n v="1.0800000000000001E-2"/>
    <n v="27266"/>
    <m/>
    <n v="1.2999999999999999E-2"/>
    <s v="C"/>
  </r>
  <r>
    <m/>
    <x v="138"/>
    <s v="LEVANTE"/>
    <n v="1439"/>
    <x v="1438"/>
    <x v="2"/>
    <x v="161"/>
    <n v="5.6"/>
    <n v="1.0699999999999999E-2"/>
    <n v="1.0699999999999999E-2"/>
    <n v="27266"/>
    <m/>
    <n v="1.2999999999999999E-2"/>
    <s v="C"/>
  </r>
  <r>
    <m/>
    <x v="160"/>
    <s v="RT"/>
    <n v="1440"/>
    <x v="1439"/>
    <x v="2"/>
    <x v="161"/>
    <n v="5.6"/>
    <n v="1.0699999999999999E-2"/>
    <n v="1.0699999999999999E-2"/>
    <n v="27266"/>
    <m/>
    <n v="1.4E-2"/>
    <s v="C"/>
  </r>
  <r>
    <m/>
    <x v="160"/>
    <s v="RT"/>
    <n v="1440"/>
    <x v="1439"/>
    <x v="2"/>
    <x v="161"/>
    <n v="5.6"/>
    <n v="1.89E-2"/>
    <n v="1.89E-2"/>
    <n v="27266"/>
    <m/>
    <n v="1.4E-2"/>
    <s v="G"/>
  </r>
  <r>
    <m/>
    <x v="152"/>
    <s v="Rp"/>
    <n v="1441"/>
    <x v="1440"/>
    <x v="3"/>
    <x v="161"/>
    <n v="5.6"/>
    <n v="1.6400000000000001E-2"/>
    <n v="1.6400000000000001E-2"/>
    <n v="27267"/>
    <m/>
    <m/>
    <s v="F"/>
  </r>
  <r>
    <m/>
    <x v="152"/>
    <s v="Rp"/>
    <n v="1441"/>
    <x v="1440"/>
    <x v="3"/>
    <x v="161"/>
    <n v="5.6"/>
    <n v="1.2699999999999999E-2"/>
    <n v="1.2699999999999999E-2"/>
    <n v="27267"/>
    <m/>
    <m/>
    <s v="D"/>
  </r>
  <r>
    <m/>
    <x v="152"/>
    <s v="Rp"/>
    <n v="1441"/>
    <x v="1440"/>
    <x v="3"/>
    <x v="161"/>
    <n v="5.6"/>
    <n v="1.7999999999999999E-2"/>
    <n v="1.7999999999999999E-2"/>
    <n v="27267"/>
    <m/>
    <m/>
    <s v="G"/>
  </r>
  <r>
    <m/>
    <x v="152"/>
    <s v="Rp"/>
    <n v="1441"/>
    <x v="1440"/>
    <x v="3"/>
    <x v="161"/>
    <n v="5.6"/>
    <n v="1.49E-2"/>
    <n v="1.49E-2"/>
    <n v="27267"/>
    <m/>
    <m/>
    <s v="E"/>
  </r>
  <r>
    <m/>
    <x v="152"/>
    <s v="Rp"/>
    <n v="1441"/>
    <x v="1440"/>
    <x v="3"/>
    <x v="161"/>
    <n v="5.6"/>
    <n v="1.04E-2"/>
    <n v="1.04E-2"/>
    <n v="27267"/>
    <m/>
    <m/>
    <s v="B"/>
  </r>
  <r>
    <m/>
    <x v="138"/>
    <s v="LEVANTE"/>
    <n v="1442"/>
    <x v="1441"/>
    <x v="3"/>
    <x v="161"/>
    <n v="5.6"/>
    <n v="9.1999999999999998E-3"/>
    <n v="9.1999999999999998E-3"/>
    <n v="27267"/>
    <m/>
    <m/>
    <s v="B"/>
  </r>
  <r>
    <m/>
    <x v="161"/>
    <s v="Rp"/>
    <n v="1443"/>
    <x v="1442"/>
    <x v="3"/>
    <x v="161"/>
    <n v="5.6"/>
    <n v="6.0000000000000001E-3"/>
    <n v="6.0000000000000001E-3"/>
    <n v="27268"/>
    <m/>
    <m/>
    <s v="Reserva"/>
  </r>
  <r>
    <m/>
    <x v="160"/>
    <s v="RT"/>
    <n v="1444"/>
    <x v="1443"/>
    <x v="3"/>
    <x v="161"/>
    <n v="5.6"/>
    <n v="1.43E-2"/>
    <n v="1.43E-2"/>
    <n v="27268"/>
    <m/>
    <m/>
    <s v="E"/>
  </r>
  <r>
    <m/>
    <x v="160"/>
    <s v="RT"/>
    <n v="1444"/>
    <x v="1443"/>
    <x v="3"/>
    <x v="161"/>
    <n v="5.6"/>
    <n v="1.44E-2"/>
    <n v="1.44E-2"/>
    <n v="27268"/>
    <m/>
    <m/>
    <s v="E"/>
  </r>
  <r>
    <m/>
    <x v="160"/>
    <s v="RT"/>
    <n v="1444"/>
    <x v="1443"/>
    <x v="3"/>
    <x v="161"/>
    <n v="5.6"/>
    <n v="1.3599999999999999E-2"/>
    <n v="1.3599999999999999E-2"/>
    <n v="27268"/>
    <m/>
    <m/>
    <s v="E"/>
  </r>
  <r>
    <m/>
    <x v="160"/>
    <s v="RT"/>
    <n v="1444"/>
    <x v="1443"/>
    <x v="3"/>
    <x v="161"/>
    <n v="5.6"/>
    <n v="1.9199999999999998E-2"/>
    <n v="1.9199999999999998E-2"/>
    <n v="27268"/>
    <m/>
    <m/>
    <s v="H"/>
  </r>
  <r>
    <m/>
    <x v="160"/>
    <s v="RT"/>
    <n v="1444"/>
    <x v="1443"/>
    <x v="3"/>
    <x v="161"/>
    <n v="5.6"/>
    <n v="1.2500000000000001E-2"/>
    <n v="1.2500000000000001E-2"/>
    <n v="27268"/>
    <m/>
    <m/>
    <s v="D"/>
  </r>
  <r>
    <m/>
    <x v="160"/>
    <s v="RT"/>
    <n v="1444"/>
    <x v="1443"/>
    <x v="3"/>
    <x v="161"/>
    <n v="5.6"/>
    <n v="1.2200000000000001E-2"/>
    <n v="1.2200000000000001E-2"/>
    <n v="27268"/>
    <m/>
    <m/>
    <s v="D"/>
  </r>
  <r>
    <m/>
    <x v="160"/>
    <s v="RT"/>
    <n v="1444"/>
    <x v="1443"/>
    <x v="3"/>
    <x v="161"/>
    <n v="5.6"/>
    <n v="1.1900000000000001E-2"/>
    <n v="1.1900000000000001E-2"/>
    <n v="27268"/>
    <m/>
    <m/>
    <s v="C"/>
  </r>
  <r>
    <m/>
    <x v="152"/>
    <s v="Rp"/>
    <n v="1445"/>
    <x v="1444"/>
    <x v="4"/>
    <x v="161"/>
    <n v="5.6"/>
    <n v="5.5999999999999999E-3"/>
    <n v="5.5999999999999999E-3"/>
    <n v="27271"/>
    <m/>
    <m/>
    <s v="Descarte"/>
  </r>
  <r>
    <m/>
    <x v="152"/>
    <s v="Rp"/>
    <n v="1445"/>
    <x v="1444"/>
    <x v="4"/>
    <x v="161"/>
    <n v="5.6"/>
    <n v="2.8E-3"/>
    <n v="2.8E-3"/>
    <n v="27271"/>
    <m/>
    <m/>
    <s v="Descarte"/>
  </r>
  <r>
    <m/>
    <x v="152"/>
    <s v="Rp"/>
    <n v="1445"/>
    <x v="1444"/>
    <x v="4"/>
    <x v="161"/>
    <n v="5.6"/>
    <n v="2.35E-2"/>
    <n v="2.35E-2"/>
    <n v="27271"/>
    <m/>
    <m/>
    <s v="J"/>
  </r>
  <r>
    <m/>
    <x v="152"/>
    <s v="Rp"/>
    <n v="1445"/>
    <x v="1444"/>
    <x v="4"/>
    <x v="161"/>
    <n v="5.6"/>
    <n v="8.6999999999999994E-3"/>
    <n v="8.6999999999999994E-3"/>
    <n v="27271"/>
    <m/>
    <m/>
    <s v="A"/>
  </r>
  <r>
    <m/>
    <x v="158"/>
    <s v="FRENTE"/>
    <n v="1446"/>
    <x v="1445"/>
    <x v="4"/>
    <x v="161"/>
    <n v="5.6"/>
    <n v="9.7999999999999997E-3"/>
    <n v="9.7999999999999997E-3"/>
    <n v="27272"/>
    <m/>
    <m/>
    <s v="B"/>
  </r>
  <r>
    <m/>
    <x v="158"/>
    <s v="FRENTE"/>
    <n v="1446"/>
    <x v="1445"/>
    <x v="4"/>
    <x v="161"/>
    <n v="5.6"/>
    <n v="1.61E-2"/>
    <n v="1.61E-2"/>
    <n v="27272"/>
    <m/>
    <m/>
    <s v="F"/>
  </r>
  <r>
    <m/>
    <x v="158"/>
    <s v="FRENTE"/>
    <n v="1446"/>
    <x v="1445"/>
    <x v="4"/>
    <x v="161"/>
    <n v="5.6"/>
    <n v="1.8599999999999998E-2"/>
    <n v="1.8599999999999998E-2"/>
    <n v="27272"/>
    <m/>
    <m/>
    <s v="G"/>
  </r>
  <r>
    <m/>
    <x v="158"/>
    <s v="FRENTE"/>
    <n v="1446"/>
    <x v="1445"/>
    <x v="4"/>
    <x v="161"/>
    <n v="5.6"/>
    <n v="2.2800000000000001E-2"/>
    <n v="2.2800000000000001E-2"/>
    <n v="27272"/>
    <m/>
    <m/>
    <s v="J"/>
  </r>
  <r>
    <m/>
    <x v="158"/>
    <s v="FRENTE"/>
    <n v="1446"/>
    <x v="1445"/>
    <x v="4"/>
    <x v="161"/>
    <n v="5.6"/>
    <n v="1.7600000000000001E-2"/>
    <n v="1.7600000000000001E-2"/>
    <n v="27272"/>
    <m/>
    <m/>
    <s v="G"/>
  </r>
  <r>
    <m/>
    <x v="160"/>
    <s v="RT"/>
    <n v="1447"/>
    <x v="1446"/>
    <x v="4"/>
    <x v="161"/>
    <n v="5.6"/>
    <n v="1.5599999999999999E-2"/>
    <n v="1.5599999999999999E-2"/>
    <n v="27272"/>
    <m/>
    <m/>
    <s v="F"/>
  </r>
  <r>
    <m/>
    <x v="160"/>
    <s v="RT"/>
    <n v="1447"/>
    <x v="1446"/>
    <x v="4"/>
    <x v="161"/>
    <n v="5.6"/>
    <n v="2.1000000000000001E-2"/>
    <n v="2.1000000000000001E-2"/>
    <n v="27272"/>
    <m/>
    <m/>
    <s v="I"/>
  </r>
  <r>
    <m/>
    <x v="160"/>
    <s v="RT"/>
    <n v="1447"/>
    <x v="1446"/>
    <x v="4"/>
    <x v="161"/>
    <n v="5.6"/>
    <n v="2.1399999999999999E-2"/>
    <n v="2.1399999999999999E-2"/>
    <n v="27272"/>
    <m/>
    <m/>
    <s v="I"/>
  </r>
  <r>
    <m/>
    <x v="160"/>
    <s v="RT"/>
    <n v="1447"/>
    <x v="1446"/>
    <x v="4"/>
    <x v="161"/>
    <n v="5.6"/>
    <n v="1.9800000000000002E-2"/>
    <n v="1.9800000000000002E-2"/>
    <n v="27272"/>
    <m/>
    <m/>
    <s v="H"/>
  </r>
  <r>
    <m/>
    <x v="152"/>
    <s v="Rp"/>
    <n v="1448"/>
    <x v="1447"/>
    <x v="5"/>
    <x v="161"/>
    <n v="5.6"/>
    <n v="1.6799999999999999E-2"/>
    <n v="1.6799999999999999E-2"/>
    <n v="27273"/>
    <m/>
    <m/>
    <s v="F"/>
  </r>
  <r>
    <m/>
    <x v="152"/>
    <s v="Rp"/>
    <n v="1448"/>
    <x v="1447"/>
    <x v="5"/>
    <x v="161"/>
    <n v="5.6"/>
    <n v="2.1600000000000001E-2"/>
    <n v="2.1600000000000001E-2"/>
    <n v="27273"/>
    <m/>
    <m/>
    <s v="I"/>
  </r>
  <r>
    <m/>
    <x v="152"/>
    <s v="Rp"/>
    <n v="1448"/>
    <x v="1447"/>
    <x v="5"/>
    <x v="161"/>
    <n v="5.6"/>
    <n v="7.3000000000000001E-3"/>
    <n v="7.3000000000000001E-3"/>
    <n v="27273"/>
    <m/>
    <m/>
    <s v="Reserva"/>
  </r>
  <r>
    <m/>
    <x v="152"/>
    <s v="Rp"/>
    <n v="1448"/>
    <x v="1447"/>
    <x v="5"/>
    <x v="161"/>
    <n v="5.6"/>
    <n v="2.52E-2"/>
    <n v="2.52E-2"/>
    <n v="27273"/>
    <m/>
    <m/>
    <s v="K"/>
  </r>
  <r>
    <m/>
    <x v="155"/>
    <s v="FRENTE"/>
    <n v="1449"/>
    <x v="1448"/>
    <x v="2"/>
    <x v="162"/>
    <n v="5.6"/>
    <n v="1.52E-2"/>
    <n v="1.52E-2"/>
    <n v="27274"/>
    <m/>
    <m/>
    <s v="F"/>
  </r>
  <r>
    <m/>
    <x v="155"/>
    <s v="FRENTE"/>
    <n v="1449"/>
    <x v="1448"/>
    <x v="2"/>
    <x v="162"/>
    <n v="5.6"/>
    <n v="1.4E-2"/>
    <n v="1.4E-2"/>
    <n v="27274"/>
    <m/>
    <m/>
    <s v="E"/>
  </r>
  <r>
    <m/>
    <x v="155"/>
    <s v="FRENTE"/>
    <n v="1449"/>
    <x v="1448"/>
    <x v="2"/>
    <x v="162"/>
    <n v="5.6"/>
    <n v="1.46E-2"/>
    <n v="1.46E-2"/>
    <n v="27274"/>
    <m/>
    <m/>
    <s v="E"/>
  </r>
  <r>
    <m/>
    <x v="155"/>
    <s v="FRENTE"/>
    <n v="1449"/>
    <x v="1448"/>
    <x v="2"/>
    <x v="162"/>
    <n v="5.6"/>
    <n v="1.4500000000000001E-2"/>
    <n v="1.4500000000000001E-2"/>
    <n v="27274"/>
    <m/>
    <m/>
    <s v="E"/>
  </r>
  <r>
    <m/>
    <x v="155"/>
    <s v="FRENTE"/>
    <n v="1449"/>
    <x v="1448"/>
    <x v="2"/>
    <x v="162"/>
    <n v="5.6"/>
    <n v="1.03E-2"/>
    <n v="1.03E-2"/>
    <n v="27274"/>
    <m/>
    <m/>
    <s v="B"/>
  </r>
  <r>
    <m/>
    <x v="155"/>
    <s v="FRENTE"/>
    <n v="1449"/>
    <x v="1448"/>
    <x v="2"/>
    <x v="162"/>
    <n v="5.6"/>
    <n v="1.5299999999999999E-2"/>
    <n v="1.5299999999999999E-2"/>
    <n v="27274"/>
    <m/>
    <m/>
    <s v="F"/>
  </r>
  <r>
    <m/>
    <x v="155"/>
    <s v="FRENTE"/>
    <n v="1449"/>
    <x v="1448"/>
    <x v="2"/>
    <x v="162"/>
    <n v="5.6"/>
    <n v="1.01E-2"/>
    <n v="1.01E-2"/>
    <n v="27274"/>
    <m/>
    <m/>
    <s v="B"/>
  </r>
  <r>
    <m/>
    <x v="155"/>
    <s v="FRENTE"/>
    <n v="1449"/>
    <x v="1448"/>
    <x v="2"/>
    <x v="162"/>
    <n v="5.6"/>
    <n v="8.8000000000000005E-3"/>
    <n v="8.8000000000000005E-3"/>
    <n v="27274"/>
    <m/>
    <m/>
    <s v="A"/>
  </r>
  <r>
    <m/>
    <x v="155"/>
    <s v="FRENTE"/>
    <n v="1449"/>
    <x v="1448"/>
    <x v="2"/>
    <x v="162"/>
    <n v="5.6"/>
    <n v="9.5999999999999992E-3"/>
    <n v="9.5999999999999992E-3"/>
    <n v="27274"/>
    <m/>
    <m/>
    <s v="B"/>
  </r>
  <r>
    <m/>
    <x v="138"/>
    <s v="LEVANTE"/>
    <n v="1450"/>
    <x v="1449"/>
    <x v="2"/>
    <x v="162"/>
    <n v="5.6"/>
    <n v="1.66E-2"/>
    <n v="1.66E-2"/>
    <n v="27275"/>
    <m/>
    <m/>
    <s v="F"/>
  </r>
  <r>
    <m/>
    <x v="138"/>
    <s v="LEVANTE"/>
    <n v="1450"/>
    <x v="1449"/>
    <x v="2"/>
    <x v="162"/>
    <n v="5.6"/>
    <n v="1.41E-2"/>
    <n v="1.41E-2"/>
    <n v="27275"/>
    <m/>
    <m/>
    <s v="E"/>
  </r>
  <r>
    <m/>
    <x v="138"/>
    <s v="LEVANTE"/>
    <n v="1450"/>
    <x v="1449"/>
    <x v="2"/>
    <x v="162"/>
    <n v="5.6"/>
    <n v="1.3599999999999999E-2"/>
    <n v="1.3599999999999999E-2"/>
    <n v="27275"/>
    <m/>
    <m/>
    <s v="E"/>
  </r>
  <r>
    <m/>
    <x v="138"/>
    <s v="LEVANTE"/>
    <n v="1450"/>
    <x v="1449"/>
    <x v="2"/>
    <x v="162"/>
    <n v="5.6"/>
    <n v="1.44E-2"/>
    <n v="1.44E-2"/>
    <n v="27275"/>
    <m/>
    <m/>
    <s v="E"/>
  </r>
  <r>
    <m/>
    <x v="138"/>
    <s v="LEVANTE"/>
    <n v="1450"/>
    <x v="1449"/>
    <x v="2"/>
    <x v="162"/>
    <n v="5.6"/>
    <n v="1.15E-2"/>
    <n v="1.15E-2"/>
    <n v="27275"/>
    <m/>
    <m/>
    <s v="C"/>
  </r>
  <r>
    <m/>
    <x v="138"/>
    <s v="LEVANTE"/>
    <n v="1451"/>
    <x v="1450"/>
    <x v="3"/>
    <x v="162"/>
    <n v="5.6"/>
    <n v="1.6299999999999999E-2"/>
    <n v="1.6299999999999999E-2"/>
    <n v="27276"/>
    <m/>
    <m/>
    <s v="F"/>
  </r>
  <r>
    <m/>
    <x v="138"/>
    <s v="LEVANTE"/>
    <n v="1451"/>
    <x v="1450"/>
    <x v="3"/>
    <x v="162"/>
    <n v="5.6"/>
    <n v="2.2100000000000002E-2"/>
    <n v="2.2100000000000002E-2"/>
    <n v="27276"/>
    <m/>
    <m/>
    <s v="I"/>
  </r>
  <r>
    <m/>
    <x v="138"/>
    <s v="LEVANTE"/>
    <n v="1451"/>
    <x v="1450"/>
    <x v="3"/>
    <x v="162"/>
    <n v="5.6"/>
    <n v="2.1399999999999999E-2"/>
    <n v="2.1399999999999999E-2"/>
    <n v="27276"/>
    <m/>
    <m/>
    <s v="I"/>
  </r>
  <r>
    <m/>
    <x v="138"/>
    <s v="LEVANTE"/>
    <n v="1451"/>
    <x v="1450"/>
    <x v="3"/>
    <x v="162"/>
    <n v="5.6"/>
    <n v="1.9099999999999999E-2"/>
    <n v="1.9099999999999999E-2"/>
    <n v="27276"/>
    <m/>
    <m/>
    <s v="H"/>
  </r>
  <r>
    <m/>
    <x v="138"/>
    <s v="LEVANTE"/>
    <n v="1451"/>
    <x v="1450"/>
    <x v="3"/>
    <x v="162"/>
    <n v="5.6"/>
    <n v="9.7999999999999997E-3"/>
    <n v="9.7999999999999997E-3"/>
    <n v="27276"/>
    <m/>
    <m/>
    <s v="B"/>
  </r>
  <r>
    <m/>
    <x v="138"/>
    <s v="LEVANTE"/>
    <n v="1451"/>
    <x v="1450"/>
    <x v="3"/>
    <x v="162"/>
    <n v="5.6"/>
    <n v="1.6E-2"/>
    <n v="1.6E-2"/>
    <n v="27276"/>
    <m/>
    <m/>
    <s v="F"/>
  </r>
  <r>
    <m/>
    <x v="138"/>
    <s v="LEVANTE"/>
    <n v="1451"/>
    <x v="1450"/>
    <x v="3"/>
    <x v="162"/>
    <n v="5.6"/>
    <n v="1.38E-2"/>
    <n v="1.38E-2"/>
    <n v="27276"/>
    <m/>
    <m/>
    <s v="E"/>
  </r>
  <r>
    <m/>
    <x v="138"/>
    <s v="LEVANTE"/>
    <n v="1451"/>
    <x v="1450"/>
    <x v="3"/>
    <x v="162"/>
    <n v="5.6"/>
    <n v="1.54E-2"/>
    <n v="1.54E-2"/>
    <n v="27276"/>
    <m/>
    <m/>
    <s v="F"/>
  </r>
  <r>
    <m/>
    <x v="138"/>
    <s v="LEVANTE"/>
    <n v="1451"/>
    <x v="1450"/>
    <x v="3"/>
    <x v="162"/>
    <n v="5.6"/>
    <n v="1.37E-2"/>
    <n v="1.37E-2"/>
    <n v="27276"/>
    <m/>
    <m/>
    <s v="E"/>
  </r>
  <r>
    <m/>
    <x v="138"/>
    <s v="LEVANTE"/>
    <n v="1451"/>
    <x v="1450"/>
    <x v="3"/>
    <x v="162"/>
    <n v="5.6"/>
    <n v="1.46E-2"/>
    <n v="1.46E-2"/>
    <n v="27276"/>
    <m/>
    <m/>
    <s v="E"/>
  </r>
  <r>
    <m/>
    <x v="138"/>
    <s v="LEVANTE"/>
    <n v="1451"/>
    <x v="1450"/>
    <x v="3"/>
    <x v="162"/>
    <n v="5.6"/>
    <n v="1.7899999999999999E-2"/>
    <n v="1.7899999999999999E-2"/>
    <n v="27276"/>
    <m/>
    <m/>
    <s v="G"/>
  </r>
  <r>
    <m/>
    <x v="147"/>
    <s v="FRENTE"/>
    <n v="1452"/>
    <x v="1451"/>
    <x v="6"/>
    <x v="162"/>
    <n v="5.6"/>
    <n v="2.5600000000000001E-2"/>
    <n v="2.5600000000000001E-2"/>
    <n v="27285"/>
    <m/>
    <m/>
    <s v="K"/>
  </r>
  <r>
    <m/>
    <x v="147"/>
    <s v="FRENTE"/>
    <n v="1452"/>
    <x v="1451"/>
    <x v="6"/>
    <x v="162"/>
    <n v="5.6"/>
    <n v="2.3400000000000001E-2"/>
    <n v="2.3400000000000001E-2"/>
    <n v="27285"/>
    <m/>
    <m/>
    <s v="J"/>
  </r>
  <r>
    <m/>
    <x v="147"/>
    <s v="FRENTE"/>
    <n v="1452"/>
    <x v="1451"/>
    <x v="6"/>
    <x v="162"/>
    <n v="5.6"/>
    <n v="2.12E-2"/>
    <n v="2.12E-2"/>
    <n v="27285"/>
    <m/>
    <m/>
    <s v="I"/>
  </r>
  <r>
    <m/>
    <x v="147"/>
    <s v="FRENTE"/>
    <n v="1452"/>
    <x v="1451"/>
    <x v="6"/>
    <x v="162"/>
    <n v="5.6"/>
    <n v="2.24E-2"/>
    <n v="2.24E-2"/>
    <n v="27285"/>
    <m/>
    <m/>
    <s v="I"/>
  </r>
  <r>
    <m/>
    <x v="147"/>
    <s v="FRENTE"/>
    <n v="1452"/>
    <x v="1451"/>
    <x v="6"/>
    <x v="162"/>
    <n v="5.6"/>
    <n v="2.1000000000000001E-2"/>
    <n v="2.1000000000000001E-2"/>
    <n v="27285"/>
    <m/>
    <m/>
    <s v="I"/>
  </r>
  <r>
    <m/>
    <x v="147"/>
    <s v="FRENTE"/>
    <n v="1453"/>
    <x v="1452"/>
    <x v="2"/>
    <x v="163"/>
    <n v="5.6"/>
    <n v="2.1999999999999999E-2"/>
    <n v="2.1999999999999999E-2"/>
    <n v="27283"/>
    <m/>
    <m/>
    <s v="I"/>
  </r>
  <r>
    <m/>
    <x v="147"/>
    <s v="FRENTE"/>
    <n v="1453"/>
    <x v="1452"/>
    <x v="2"/>
    <x v="163"/>
    <n v="5.6"/>
    <n v="2.1600000000000001E-2"/>
    <n v="2.1600000000000001E-2"/>
    <n v="27283"/>
    <m/>
    <m/>
    <s v="I"/>
  </r>
  <r>
    <m/>
    <x v="147"/>
    <s v="FRENTE"/>
    <n v="1453"/>
    <x v="1452"/>
    <x v="2"/>
    <x v="163"/>
    <n v="5.6"/>
    <n v="2.1499999999999998E-2"/>
    <n v="2.1499999999999998E-2"/>
    <n v="27283"/>
    <m/>
    <m/>
    <s v="I"/>
  </r>
  <r>
    <m/>
    <x v="138"/>
    <s v="LEVANTE"/>
    <n v="1454"/>
    <x v="1453"/>
    <x v="2"/>
    <x v="163"/>
    <n v="5.6"/>
    <n v="1.9800000000000002E-2"/>
    <n v="1.9800000000000002E-2"/>
    <n v="27283"/>
    <m/>
    <m/>
    <s v="H"/>
  </r>
  <r>
    <m/>
    <x v="138"/>
    <s v="LEVANTE"/>
    <n v="1454"/>
    <x v="1453"/>
    <x v="2"/>
    <x v="163"/>
    <n v="5.6"/>
    <n v="1.7000000000000001E-2"/>
    <n v="1.7000000000000001E-2"/>
    <n v="27283"/>
    <m/>
    <m/>
    <s v="F"/>
  </r>
  <r>
    <m/>
    <x v="138"/>
    <s v="LEVANTE"/>
    <n v="1454"/>
    <x v="1453"/>
    <x v="2"/>
    <x v="163"/>
    <n v="5.6"/>
    <n v="1.9E-2"/>
    <n v="1.9E-2"/>
    <n v="27283"/>
    <m/>
    <m/>
    <s v="H"/>
  </r>
  <r>
    <m/>
    <x v="138"/>
    <s v="LEVANTE"/>
    <n v="1455"/>
    <x v="1454"/>
    <x v="3"/>
    <x v="163"/>
    <n v="5.6"/>
    <n v="1.14E-2"/>
    <n v="1.14E-2"/>
    <n v="27284"/>
    <m/>
    <m/>
    <s v="C"/>
  </r>
  <r>
    <m/>
    <x v="138"/>
    <s v="LEVANTE"/>
    <n v="1455"/>
    <x v="1454"/>
    <x v="3"/>
    <x v="163"/>
    <n v="5.6"/>
    <n v="2.76E-2"/>
    <n v="2.76E-2"/>
    <n v="27284"/>
    <m/>
    <m/>
    <s v="L"/>
  </r>
  <r>
    <m/>
    <x v="138"/>
    <s v="LEVANTE"/>
    <n v="1455"/>
    <x v="1454"/>
    <x v="3"/>
    <x v="163"/>
    <n v="5.6"/>
    <n v="2.0299999999999999E-2"/>
    <n v="2.0299999999999999E-2"/>
    <n v="27284"/>
    <m/>
    <m/>
    <s v="H"/>
  </r>
  <r>
    <m/>
    <x v="138"/>
    <s v="LEVANTE"/>
    <n v="1455"/>
    <x v="1454"/>
    <x v="3"/>
    <x v="163"/>
    <n v="5.6"/>
    <n v="1.37E-2"/>
    <n v="1.37E-2"/>
    <n v="27284"/>
    <m/>
    <m/>
    <s v="E"/>
  </r>
  <r>
    <m/>
    <x v="138"/>
    <s v="LEVANTE"/>
    <n v="1455"/>
    <x v="1454"/>
    <x v="3"/>
    <x v="163"/>
    <n v="5.6"/>
    <n v="6.6E-3"/>
    <n v="6.6E-3"/>
    <n v="27284"/>
    <m/>
    <m/>
    <s v="Reserva"/>
  </r>
  <r>
    <m/>
    <x v="138"/>
    <s v="LEVANTE"/>
    <n v="1455"/>
    <x v="1454"/>
    <x v="3"/>
    <x v="163"/>
    <n v="5.6"/>
    <n v="9.1000000000000004E-3"/>
    <n v="9.1000000000000004E-3"/>
    <n v="27284"/>
    <m/>
    <m/>
    <s v="B"/>
  </r>
  <r>
    <m/>
    <x v="138"/>
    <s v="LEVANTE"/>
    <n v="1455"/>
    <x v="1454"/>
    <x v="3"/>
    <x v="163"/>
    <n v="5.6"/>
    <n v="1.35E-2"/>
    <n v="1.35E-2"/>
    <n v="27284"/>
    <m/>
    <m/>
    <s v="E"/>
  </r>
  <r>
    <m/>
    <x v="138"/>
    <s v="LEVANTE"/>
    <n v="1455"/>
    <x v="1454"/>
    <x v="3"/>
    <x v="163"/>
    <n v="5.6"/>
    <n v="1.8599999999999998E-2"/>
    <n v="1.8599999999999998E-2"/>
    <n v="27284"/>
    <m/>
    <m/>
    <s v="G"/>
  </r>
  <r>
    <m/>
    <x v="158"/>
    <s v="FRENTE"/>
    <n v="1456"/>
    <x v="1455"/>
    <x v="3"/>
    <x v="163"/>
    <n v="5.6"/>
    <n v="1.61E-2"/>
    <n v="1.61E-2"/>
    <n v="27284"/>
    <m/>
    <m/>
    <s v="F"/>
  </r>
  <r>
    <m/>
    <x v="158"/>
    <s v="FRENTE"/>
    <n v="1456"/>
    <x v="1455"/>
    <x v="3"/>
    <x v="163"/>
    <n v="5.6"/>
    <n v="1.21E-2"/>
    <n v="1.21E-2"/>
    <n v="27284"/>
    <m/>
    <m/>
    <s v="D"/>
  </r>
  <r>
    <m/>
    <x v="147"/>
    <s v="FRENTE"/>
    <n v="1457"/>
    <x v="1456"/>
    <x v="2"/>
    <x v="164"/>
    <n v="5.6"/>
    <n v="2.8299999999999999E-2"/>
    <n v="2.8299999999999999E-2"/>
    <n v="27295"/>
    <m/>
    <m/>
    <s v="L"/>
  </r>
  <r>
    <m/>
    <x v="147"/>
    <s v="FRENTE"/>
    <n v="1457"/>
    <x v="1456"/>
    <x v="2"/>
    <x v="164"/>
    <n v="5.6"/>
    <n v="5.7999999999999996E-3"/>
    <n v="5.7999999999999996E-3"/>
    <n v="27295"/>
    <m/>
    <m/>
    <s v="Descarte"/>
  </r>
  <r>
    <m/>
    <x v="147"/>
    <s v="FRENTE"/>
    <n v="1457"/>
    <x v="1456"/>
    <x v="2"/>
    <x v="164"/>
    <n v="5.6"/>
    <n v="8.0999999999999996E-3"/>
    <n v="8.0999999999999996E-3"/>
    <n v="27295"/>
    <m/>
    <m/>
    <s v="A"/>
  </r>
  <r>
    <m/>
    <x v="147"/>
    <s v="FRENTE"/>
    <n v="1457"/>
    <x v="1456"/>
    <x v="2"/>
    <x v="164"/>
    <n v="5.6"/>
    <n v="9.7000000000000003E-3"/>
    <n v="9.7000000000000003E-3"/>
    <n v="27295"/>
    <m/>
    <m/>
    <s v="B"/>
  </r>
  <r>
    <m/>
    <x v="147"/>
    <s v="FRENTE"/>
    <n v="1457"/>
    <x v="1456"/>
    <x v="2"/>
    <x v="164"/>
    <n v="5.6"/>
    <n v="1.06E-2"/>
    <n v="1.06E-2"/>
    <n v="27295"/>
    <m/>
    <m/>
    <s v="C"/>
  </r>
  <r>
    <m/>
    <x v="147"/>
    <s v="FRENTE"/>
    <n v="1457"/>
    <x v="1456"/>
    <x v="2"/>
    <x v="164"/>
    <n v="5.6"/>
    <n v="1.06E-2"/>
    <n v="1.06E-2"/>
    <n v="27295"/>
    <m/>
    <m/>
    <s v="C"/>
  </r>
  <r>
    <m/>
    <x v="158"/>
    <s v="FRENTE"/>
    <n v="1458"/>
    <x v="1457"/>
    <x v="2"/>
    <x v="164"/>
    <n v="5.6"/>
    <n v="1.3899999999999999E-2"/>
    <n v="1.3899999999999999E-2"/>
    <n v="27296"/>
    <m/>
    <m/>
    <s v="E"/>
  </r>
  <r>
    <m/>
    <x v="158"/>
    <s v="FRENTE"/>
    <n v="1458"/>
    <x v="1457"/>
    <x v="2"/>
    <x v="164"/>
    <n v="5.6"/>
    <n v="1.26E-2"/>
    <n v="1.26E-2"/>
    <n v="27296"/>
    <m/>
    <m/>
    <s v="D"/>
  </r>
  <r>
    <m/>
    <x v="158"/>
    <s v="FRENTE"/>
    <n v="1458"/>
    <x v="1457"/>
    <x v="2"/>
    <x v="164"/>
    <n v="5.6"/>
    <n v="1.03E-2"/>
    <n v="1.03E-2"/>
    <n v="27296"/>
    <m/>
    <m/>
    <s v="B"/>
  </r>
  <r>
    <m/>
    <x v="158"/>
    <s v="FRENTE"/>
    <n v="1458"/>
    <x v="1457"/>
    <x v="2"/>
    <x v="164"/>
    <n v="5.6"/>
    <n v="1.14E-2"/>
    <n v="1.14E-2"/>
    <n v="27296"/>
    <m/>
    <m/>
    <s v="C"/>
  </r>
  <r>
    <m/>
    <x v="158"/>
    <s v="FRENTE"/>
    <n v="1458"/>
    <x v="1457"/>
    <x v="2"/>
    <x v="164"/>
    <n v="5.6"/>
    <n v="1.0800000000000001E-2"/>
    <n v="1.0800000000000001E-2"/>
    <n v="27296"/>
    <m/>
    <m/>
    <s v="C"/>
  </r>
  <r>
    <m/>
    <x v="158"/>
    <s v="FRENTE"/>
    <n v="1458"/>
    <x v="1457"/>
    <x v="2"/>
    <x v="164"/>
    <n v="5.6"/>
    <n v="1.1599999999999999E-2"/>
    <n v="1.1599999999999999E-2"/>
    <n v="27296"/>
    <m/>
    <m/>
    <s v="C"/>
  </r>
  <r>
    <m/>
    <x v="135"/>
    <s v="FRENTE"/>
    <n v="1459"/>
    <x v="1458"/>
    <x v="3"/>
    <x v="164"/>
    <n v="5.6"/>
    <n v="1.41E-2"/>
    <n v="1.41E-2"/>
    <n v="27297"/>
    <m/>
    <m/>
    <s v="E"/>
  </r>
  <r>
    <m/>
    <x v="135"/>
    <s v="FRENTE"/>
    <n v="1459"/>
    <x v="1458"/>
    <x v="3"/>
    <x v="164"/>
    <n v="5.6"/>
    <n v="7.4999999999999997E-3"/>
    <n v="7.4999999999999997E-3"/>
    <n v="27297"/>
    <m/>
    <m/>
    <s v="A"/>
  </r>
  <r>
    <m/>
    <x v="135"/>
    <s v="FRENTE"/>
    <n v="1459"/>
    <x v="1458"/>
    <x v="3"/>
    <x v="164"/>
    <n v="5.6"/>
    <n v="1.03E-2"/>
    <n v="1.03E-2"/>
    <n v="27297"/>
    <m/>
    <m/>
    <s v="B"/>
  </r>
  <r>
    <m/>
    <x v="135"/>
    <s v="FRENTE"/>
    <n v="1459"/>
    <x v="1458"/>
    <x v="3"/>
    <x v="164"/>
    <n v="5.6"/>
    <n v="7.4000000000000003E-3"/>
    <n v="7.4000000000000003E-3"/>
    <n v="27297"/>
    <m/>
    <m/>
    <s v="Reserva"/>
  </r>
  <r>
    <m/>
    <x v="135"/>
    <s v="FRENTE"/>
    <n v="1459"/>
    <x v="1458"/>
    <x v="3"/>
    <x v="164"/>
    <n v="5.6"/>
    <n v="5.5999999999999999E-3"/>
    <n v="5.5999999999999999E-3"/>
    <n v="27297"/>
    <m/>
    <m/>
    <s v="Descarte"/>
  </r>
  <r>
    <m/>
    <x v="158"/>
    <s v="FRENTE"/>
    <n v="1460"/>
    <x v="1459"/>
    <x v="3"/>
    <x v="164"/>
    <n v="5.6"/>
    <n v="8.8999999999999999E-3"/>
    <n v="8.8999999999999999E-3"/>
    <n v="27298"/>
    <m/>
    <m/>
    <s v="A"/>
  </r>
  <r>
    <m/>
    <x v="158"/>
    <s v="FRENTE"/>
    <n v="1460"/>
    <x v="1459"/>
    <x v="3"/>
    <x v="164"/>
    <n v="5.6"/>
    <n v="0.01"/>
    <n v="0.01"/>
    <n v="27298"/>
    <m/>
    <m/>
    <s v="B"/>
  </r>
  <r>
    <m/>
    <x v="158"/>
    <s v="FRENTE"/>
    <n v="1460"/>
    <x v="1459"/>
    <x v="3"/>
    <x v="164"/>
    <n v="5.6"/>
    <n v="8.9999999999999993E-3"/>
    <n v="8.9999999999999993E-3"/>
    <n v="27298"/>
    <m/>
    <m/>
    <s v="B"/>
  </r>
  <r>
    <m/>
    <x v="158"/>
    <s v="FRENTE"/>
    <n v="1460"/>
    <x v="1459"/>
    <x v="3"/>
    <x v="164"/>
    <n v="5.6"/>
    <n v="8.6999999999999994E-3"/>
    <n v="8.6999999999999994E-3"/>
    <n v="27298"/>
    <m/>
    <m/>
    <s v="A"/>
  </r>
  <r>
    <m/>
    <x v="158"/>
    <s v="FRENTE"/>
    <n v="1460"/>
    <x v="1459"/>
    <x v="3"/>
    <x v="164"/>
    <n v="5.6"/>
    <n v="8.3000000000000001E-3"/>
    <n v="8.3000000000000001E-3"/>
    <n v="27298"/>
    <m/>
    <m/>
    <s v="A"/>
  </r>
  <r>
    <m/>
    <x v="158"/>
    <s v="FRENTE"/>
    <n v="1460"/>
    <x v="1459"/>
    <x v="3"/>
    <x v="164"/>
    <n v="5.6"/>
    <n v="1.03E-2"/>
    <n v="1.03E-2"/>
    <n v="27298"/>
    <m/>
    <m/>
    <s v="B"/>
  </r>
  <r>
    <m/>
    <x v="147"/>
    <s v="FRENTE"/>
    <n v="1461"/>
    <x v="1460"/>
    <x v="2"/>
    <x v="165"/>
    <n v="5.6"/>
    <n v="1.9E-2"/>
    <n v="1.9E-2"/>
    <n v="27303"/>
    <m/>
    <m/>
    <s v="H"/>
  </r>
  <r>
    <m/>
    <x v="147"/>
    <s v="FRENTE"/>
    <n v="1461"/>
    <x v="1460"/>
    <x v="2"/>
    <x v="165"/>
    <n v="5.6"/>
    <n v="1.2800000000000001E-2"/>
    <n v="1.2800000000000001E-2"/>
    <n v="27303"/>
    <m/>
    <m/>
    <s v="D"/>
  </r>
  <r>
    <m/>
    <x v="147"/>
    <s v="FRENTE"/>
    <n v="1461"/>
    <x v="1460"/>
    <x v="2"/>
    <x v="165"/>
    <n v="5.6"/>
    <n v="1.11E-2"/>
    <n v="1.11E-2"/>
    <n v="27303"/>
    <m/>
    <m/>
    <s v="C"/>
  </r>
  <r>
    <m/>
    <x v="147"/>
    <s v="FRENTE"/>
    <n v="1461"/>
    <x v="1460"/>
    <x v="2"/>
    <x v="165"/>
    <n v="5.6"/>
    <n v="1.7999999999999999E-2"/>
    <n v="1.7999999999999999E-2"/>
    <n v="27303"/>
    <m/>
    <m/>
    <s v="G"/>
  </r>
  <r>
    <m/>
    <x v="147"/>
    <s v="FRENTE"/>
    <n v="1461"/>
    <x v="1460"/>
    <x v="2"/>
    <x v="165"/>
    <n v="5.6"/>
    <n v="2.18E-2"/>
    <n v="2.18E-2"/>
    <n v="27303"/>
    <m/>
    <m/>
    <s v="I"/>
  </r>
  <r>
    <m/>
    <x v="158"/>
    <s v="FRENTE"/>
    <n v="1462"/>
    <x v="1461"/>
    <x v="2"/>
    <x v="165"/>
    <n v="5.6"/>
    <n v="2.1100000000000001E-2"/>
    <n v="2.1100000000000001E-2"/>
    <n v="27303"/>
    <m/>
    <m/>
    <s v="I"/>
  </r>
  <r>
    <m/>
    <x v="158"/>
    <s v="FRENTE"/>
    <n v="1462"/>
    <x v="1461"/>
    <x v="2"/>
    <x v="165"/>
    <n v="5.6"/>
    <n v="1.7299999999999999E-2"/>
    <n v="1.7299999999999999E-2"/>
    <n v="27303"/>
    <m/>
    <m/>
    <s v="F"/>
  </r>
  <r>
    <m/>
    <x v="154"/>
    <s v="FRENTE"/>
    <n v="1463"/>
    <x v="1462"/>
    <x v="2"/>
    <x v="165"/>
    <n v="5.6"/>
    <n v="1.0500000000000001E-2"/>
    <n v="1.0500000000000001E-2"/>
    <n v="27303"/>
    <m/>
    <m/>
    <s v="C"/>
  </r>
  <r>
    <m/>
    <x v="154"/>
    <s v="FRENTE"/>
    <n v="1463"/>
    <x v="1462"/>
    <x v="2"/>
    <x v="165"/>
    <n v="5.6"/>
    <n v="9.2999999999999992E-3"/>
    <n v="9.2999999999999992E-3"/>
    <n v="27303"/>
    <m/>
    <m/>
    <s v="B"/>
  </r>
  <r>
    <m/>
    <x v="154"/>
    <s v="FRENTE"/>
    <n v="1463"/>
    <x v="1462"/>
    <x v="2"/>
    <x v="165"/>
    <n v="5.6"/>
    <n v="1.7999999999999999E-2"/>
    <n v="1.7999999999999999E-2"/>
    <n v="27303"/>
    <m/>
    <m/>
    <s v="G"/>
  </r>
  <r>
    <m/>
    <x v="147"/>
    <s v="FRENTE"/>
    <n v="1464"/>
    <x v="1463"/>
    <x v="3"/>
    <x v="165"/>
    <n v="5.6"/>
    <n v="2.7E-2"/>
    <n v="2.7E-2"/>
    <n v="27304"/>
    <m/>
    <m/>
    <s v="K"/>
  </r>
  <r>
    <m/>
    <x v="147"/>
    <s v="FRENTE"/>
    <n v="1464"/>
    <x v="1463"/>
    <x v="3"/>
    <x v="165"/>
    <n v="5.6"/>
    <n v="2.47E-2"/>
    <n v="2.47E-2"/>
    <n v="27304"/>
    <m/>
    <m/>
    <s v="J"/>
  </r>
  <r>
    <m/>
    <x v="147"/>
    <s v="FRENTE"/>
    <n v="1464"/>
    <x v="1463"/>
    <x v="3"/>
    <x v="165"/>
    <n v="5.6"/>
    <n v="2.7300000000000001E-2"/>
    <n v="2.7300000000000001E-2"/>
    <n v="27304"/>
    <m/>
    <m/>
    <s v="K"/>
  </r>
  <r>
    <m/>
    <x v="154"/>
    <s v="FRENTE"/>
    <n v="1465"/>
    <x v="1464"/>
    <x v="3"/>
    <x v="165"/>
    <n v="5.6"/>
    <n v="1.4500000000000001E-2"/>
    <n v="1.4500000000000001E-2"/>
    <n v="27304"/>
    <m/>
    <m/>
    <s v="E"/>
  </r>
  <r>
    <m/>
    <x v="154"/>
    <s v="FRENTE"/>
    <n v="1465"/>
    <x v="1464"/>
    <x v="3"/>
    <x v="165"/>
    <n v="5.6"/>
    <n v="1.09E-2"/>
    <n v="1.09E-2"/>
    <n v="27304"/>
    <m/>
    <m/>
    <s v="C"/>
  </r>
  <r>
    <m/>
    <x v="154"/>
    <s v="FRENTE"/>
    <n v="1465"/>
    <x v="1464"/>
    <x v="3"/>
    <x v="165"/>
    <n v="5.6"/>
    <n v="9.1000000000000004E-3"/>
    <n v="9.1000000000000004E-3"/>
    <n v="27304"/>
    <m/>
    <m/>
    <s v="B"/>
  </r>
  <r>
    <m/>
    <x v="154"/>
    <s v="FRENTE"/>
    <n v="1465"/>
    <x v="1464"/>
    <x v="3"/>
    <x v="165"/>
    <n v="5.6"/>
    <n v="1.78E-2"/>
    <n v="1.78E-2"/>
    <n v="27304"/>
    <m/>
    <m/>
    <s v="G"/>
  </r>
  <r>
    <m/>
    <x v="154"/>
    <s v="FRENTE"/>
    <n v="1465"/>
    <x v="1464"/>
    <x v="3"/>
    <x v="165"/>
    <n v="5.6"/>
    <n v="1.46E-2"/>
    <n v="1.46E-2"/>
    <n v="27304"/>
    <m/>
    <m/>
    <s v="E"/>
  </r>
  <r>
    <m/>
    <x v="154"/>
    <s v="FRENTE"/>
    <n v="1465"/>
    <x v="1464"/>
    <x v="3"/>
    <x v="165"/>
    <n v="5.6"/>
    <n v="1.44E-2"/>
    <n v="1.44E-2"/>
    <n v="27304"/>
    <m/>
    <m/>
    <s v="E"/>
  </r>
  <r>
    <m/>
    <x v="152"/>
    <s v="Rp"/>
    <n v="1466"/>
    <x v="1465"/>
    <x v="2"/>
    <x v="166"/>
    <n v="5.6"/>
    <n v="1.7500000000000002E-2"/>
    <n v="1.7500000000000002E-2"/>
    <n v="27309"/>
    <m/>
    <m/>
    <s v="G"/>
  </r>
  <r>
    <m/>
    <x v="152"/>
    <s v="Rp"/>
    <n v="1466"/>
    <x v="1465"/>
    <x v="2"/>
    <x v="166"/>
    <n v="5.6"/>
    <n v="2.0199999999999999E-2"/>
    <n v="2.0199999999999999E-2"/>
    <n v="27309"/>
    <m/>
    <m/>
    <s v="H"/>
  </r>
  <r>
    <m/>
    <x v="56"/>
    <s v="DQ"/>
    <n v="1467"/>
    <x v="1466"/>
    <x v="2"/>
    <x v="166"/>
    <n v="5.6"/>
    <n v="2.4299999999999999E-2"/>
    <n v="2.4299999999999999E-2"/>
    <n v="27310"/>
    <m/>
    <m/>
    <s v="J"/>
  </r>
  <r>
    <m/>
    <x v="56"/>
    <s v="DQ"/>
    <n v="1467"/>
    <x v="1466"/>
    <x v="2"/>
    <x v="166"/>
    <n v="5.6"/>
    <n v="1.9800000000000002E-2"/>
    <n v="1.9800000000000002E-2"/>
    <n v="27310"/>
    <m/>
    <m/>
    <s v="H"/>
  </r>
  <r>
    <m/>
    <x v="56"/>
    <s v="DQ"/>
    <n v="1467"/>
    <x v="1466"/>
    <x v="2"/>
    <x v="166"/>
    <n v="5.6"/>
    <n v="2.7199999999999998E-2"/>
    <n v="2.7199999999999998E-2"/>
    <n v="27310"/>
    <m/>
    <m/>
    <s v="K"/>
  </r>
  <r>
    <m/>
    <x v="56"/>
    <s v="DQ"/>
    <n v="1467"/>
    <x v="1466"/>
    <x v="2"/>
    <x v="166"/>
    <n v="5.6"/>
    <n v="2.4400000000000002E-2"/>
    <n v="2.4400000000000002E-2"/>
    <n v="27310"/>
    <m/>
    <m/>
    <s v="J"/>
  </r>
  <r>
    <m/>
    <x v="56"/>
    <s v="DQ"/>
    <n v="1467"/>
    <x v="1466"/>
    <x v="2"/>
    <x v="166"/>
    <n v="5.6"/>
    <n v="1.2999999999999999E-2"/>
    <n v="1.2999999999999999E-2"/>
    <n v="27310"/>
    <m/>
    <m/>
    <s v="D"/>
  </r>
  <r>
    <m/>
    <x v="56"/>
    <s v="DQ"/>
    <n v="1467"/>
    <x v="1466"/>
    <x v="2"/>
    <x v="166"/>
    <n v="5.6"/>
    <n v="2.4E-2"/>
    <n v="2.4E-2"/>
    <n v="27310"/>
    <m/>
    <m/>
    <s v="J"/>
  </r>
  <r>
    <m/>
    <x v="56"/>
    <s v="DQ"/>
    <n v="1467"/>
    <x v="1466"/>
    <x v="2"/>
    <x v="166"/>
    <n v="5.6"/>
    <n v="1.67E-2"/>
    <n v="1.67E-2"/>
    <n v="27310"/>
    <m/>
    <m/>
    <s v="F"/>
  </r>
  <r>
    <m/>
    <x v="56"/>
    <s v="DQ"/>
    <n v="1467"/>
    <x v="1466"/>
    <x v="2"/>
    <x v="166"/>
    <n v="5.6"/>
    <n v="1.17E-2"/>
    <n v="1.17E-2"/>
    <n v="27310"/>
    <m/>
    <m/>
    <s v="C"/>
  </r>
  <r>
    <m/>
    <x v="56"/>
    <s v="DQ"/>
    <n v="1467"/>
    <x v="1466"/>
    <x v="2"/>
    <x v="166"/>
    <n v="5.6"/>
    <n v="1.9900000000000001E-2"/>
    <n v="1.9900000000000001E-2"/>
    <n v="27310"/>
    <m/>
    <m/>
    <s v="H"/>
  </r>
  <r>
    <m/>
    <x v="152"/>
    <s v="Rp"/>
    <n v="1468"/>
    <x v="1467"/>
    <x v="3"/>
    <x v="166"/>
    <n v="5.6"/>
    <n v="2.5999999999999999E-2"/>
    <n v="2.5999999999999999E-2"/>
    <n v="27311"/>
    <m/>
    <m/>
    <s v="K"/>
  </r>
  <r>
    <m/>
    <x v="152"/>
    <s v="Rp"/>
    <n v="1468"/>
    <x v="1467"/>
    <x v="3"/>
    <x v="166"/>
    <n v="5.6"/>
    <n v="2.0799999999999999E-2"/>
    <n v="2.0799999999999999E-2"/>
    <n v="27311"/>
    <m/>
    <m/>
    <s v="H"/>
  </r>
  <r>
    <m/>
    <x v="56"/>
    <s v="DQ"/>
    <n v="1469"/>
    <x v="1468"/>
    <x v="3"/>
    <x v="166"/>
    <n v="5.6"/>
    <n v="2.5700000000000001E-2"/>
    <n v="2.5700000000000001E-2"/>
    <n v="27311"/>
    <m/>
    <m/>
    <s v="K"/>
  </r>
  <r>
    <m/>
    <x v="56"/>
    <s v="DQ"/>
    <n v="1469"/>
    <x v="1468"/>
    <x v="3"/>
    <x v="166"/>
    <n v="5.6"/>
    <n v="9.2999999999999992E-3"/>
    <n v="9.2999999999999992E-3"/>
    <n v="27311"/>
    <m/>
    <m/>
    <s v="B"/>
  </r>
  <r>
    <m/>
    <x v="162"/>
    <s v="RT"/>
    <n v="1470"/>
    <x v="1469"/>
    <x v="3"/>
    <x v="166"/>
    <n v="5.6"/>
    <n v="1.17E-2"/>
    <n v="1.17E-2"/>
    <n v="27312"/>
    <m/>
    <m/>
    <s v="C"/>
  </r>
  <r>
    <m/>
    <x v="162"/>
    <s v="RT"/>
    <n v="1470"/>
    <x v="1469"/>
    <x v="3"/>
    <x v="166"/>
    <n v="5.6"/>
    <n v="1.34E-2"/>
    <n v="1.34E-2"/>
    <n v="27312"/>
    <m/>
    <m/>
    <s v="D"/>
  </r>
  <r>
    <m/>
    <x v="162"/>
    <s v="RT"/>
    <n v="1470"/>
    <x v="1469"/>
    <x v="3"/>
    <x v="166"/>
    <n v="5.6"/>
    <n v="1.7100000000000001E-2"/>
    <n v="1.7100000000000001E-2"/>
    <n v="27312"/>
    <m/>
    <m/>
    <s v="F"/>
  </r>
  <r>
    <m/>
    <x v="162"/>
    <s v="RT"/>
    <n v="1470"/>
    <x v="1469"/>
    <x v="3"/>
    <x v="166"/>
    <n v="5.6"/>
    <n v="2.2100000000000002E-2"/>
    <n v="2.2100000000000002E-2"/>
    <n v="27312"/>
    <m/>
    <m/>
    <s v="I"/>
  </r>
  <r>
    <m/>
    <x v="162"/>
    <s v="RT"/>
    <n v="1470"/>
    <x v="1469"/>
    <x v="3"/>
    <x v="166"/>
    <n v="5.6"/>
    <n v="1.9400000000000001E-2"/>
    <n v="1.9400000000000001E-2"/>
    <n v="27312"/>
    <m/>
    <m/>
    <s v="H"/>
  </r>
  <r>
    <m/>
    <x v="158"/>
    <s v="FRENTE"/>
    <n v="1471"/>
    <x v="1470"/>
    <x v="3"/>
    <x v="166"/>
    <n v="5.6"/>
    <n v="1.26E-2"/>
    <n v="1.26E-2"/>
    <n v="27312"/>
    <m/>
    <m/>
    <s v="D"/>
  </r>
  <r>
    <m/>
    <x v="158"/>
    <s v="FRENTE"/>
    <n v="1471"/>
    <x v="1470"/>
    <x v="3"/>
    <x v="166"/>
    <n v="5.6"/>
    <n v="1.43E-2"/>
    <n v="1.43E-2"/>
    <n v="27312"/>
    <m/>
    <m/>
    <s v="E"/>
  </r>
  <r>
    <m/>
    <x v="158"/>
    <s v="FRENTE"/>
    <n v="1471"/>
    <x v="1470"/>
    <x v="3"/>
    <x v="166"/>
    <n v="5.6"/>
    <n v="1.67E-2"/>
    <n v="1.67E-2"/>
    <n v="27312"/>
    <m/>
    <m/>
    <s v="F"/>
  </r>
  <r>
    <m/>
    <x v="152"/>
    <s v="Rp"/>
    <n v="1472"/>
    <x v="1471"/>
    <x v="2"/>
    <x v="167"/>
    <n v="5.6"/>
    <n v="0.03"/>
    <n v="0.03"/>
    <n v="27315"/>
    <m/>
    <m/>
    <s v="L"/>
  </r>
  <r>
    <m/>
    <x v="152"/>
    <s v="Rp"/>
    <n v="1472"/>
    <x v="1471"/>
    <x v="2"/>
    <x v="167"/>
    <n v="5.6"/>
    <n v="2.4400000000000002E-2"/>
    <n v="2.4400000000000002E-2"/>
    <n v="27315"/>
    <m/>
    <m/>
    <s v="J"/>
  </r>
  <r>
    <m/>
    <x v="152"/>
    <s v="Rp"/>
    <n v="1472"/>
    <x v="1471"/>
    <x v="2"/>
    <x v="167"/>
    <n v="5.6"/>
    <n v="1.0200000000000001E-2"/>
    <n v="1.0200000000000001E-2"/>
    <n v="27315"/>
    <m/>
    <m/>
    <s v="B"/>
  </r>
  <r>
    <m/>
    <x v="162"/>
    <s v="RT"/>
    <n v="1473"/>
    <x v="1472"/>
    <x v="2"/>
    <x v="167"/>
    <n v="5.6"/>
    <n v="2.35E-2"/>
    <n v="2.35E-2"/>
    <n v="27315"/>
    <m/>
    <m/>
    <s v="J"/>
  </r>
  <r>
    <m/>
    <x v="162"/>
    <s v="RT"/>
    <n v="1473"/>
    <x v="1472"/>
    <x v="2"/>
    <x v="167"/>
    <n v="5.6"/>
    <n v="1.9800000000000002E-2"/>
    <n v="1.9800000000000002E-2"/>
    <n v="27315"/>
    <m/>
    <m/>
    <s v="H"/>
  </r>
  <r>
    <m/>
    <x v="162"/>
    <s v="RT"/>
    <n v="1473"/>
    <x v="1472"/>
    <x v="2"/>
    <x v="167"/>
    <n v="5.6"/>
    <n v="1.9E-2"/>
    <n v="1.9E-2"/>
    <n v="27315"/>
    <m/>
    <m/>
    <s v="H"/>
  </r>
  <r>
    <m/>
    <x v="162"/>
    <s v="RT"/>
    <n v="1473"/>
    <x v="1472"/>
    <x v="2"/>
    <x v="167"/>
    <n v="5.6"/>
    <n v="1.4999999999999999E-2"/>
    <n v="1.4999999999999999E-2"/>
    <n v="27315"/>
    <m/>
    <m/>
    <s v="F"/>
  </r>
  <r>
    <m/>
    <x v="162"/>
    <s v="RT"/>
    <n v="1473"/>
    <x v="1472"/>
    <x v="2"/>
    <x v="167"/>
    <n v="5.6"/>
    <n v="2.4E-2"/>
    <n v="2.4E-2"/>
    <n v="27315"/>
    <m/>
    <m/>
    <s v="J"/>
  </r>
  <r>
    <m/>
    <x v="158"/>
    <s v="FRENTE"/>
    <n v="1474"/>
    <x v="1473"/>
    <x v="2"/>
    <x v="167"/>
    <n v="5.6"/>
    <n v="1.61E-2"/>
    <n v="1.61E-2"/>
    <n v="27316"/>
    <m/>
    <m/>
    <s v="F"/>
  </r>
  <r>
    <m/>
    <x v="158"/>
    <s v="FRENTE"/>
    <n v="1474"/>
    <x v="1473"/>
    <x v="2"/>
    <x v="167"/>
    <n v="5.6"/>
    <n v="1.21E-2"/>
    <n v="1.21E-2"/>
    <n v="27316"/>
    <m/>
    <m/>
    <s v="D"/>
  </r>
  <r>
    <m/>
    <x v="158"/>
    <s v="FRENTE"/>
    <n v="1474"/>
    <x v="1473"/>
    <x v="2"/>
    <x v="167"/>
    <n v="5.6"/>
    <n v="2.76E-2"/>
    <n v="2.76E-2"/>
    <n v="27316"/>
    <m/>
    <m/>
    <s v="L"/>
  </r>
  <r>
    <m/>
    <x v="158"/>
    <s v="FRENTE"/>
    <n v="1474"/>
    <x v="1473"/>
    <x v="2"/>
    <x v="167"/>
    <n v="5.6"/>
    <n v="1.83E-2"/>
    <n v="1.83E-2"/>
    <n v="27316"/>
    <m/>
    <m/>
    <s v="G"/>
  </r>
  <r>
    <m/>
    <x v="152"/>
    <s v="Rp"/>
    <n v="1475"/>
    <x v="1474"/>
    <x v="3"/>
    <x v="167"/>
    <n v="5.6"/>
    <n v="3.2599999999999997E-2"/>
    <n v="3.2599999999999997E-2"/>
    <n v="27317"/>
    <n v="0.03"/>
    <m/>
    <s v="L"/>
  </r>
  <r>
    <m/>
    <x v="152"/>
    <s v="Rp"/>
    <n v="1475"/>
    <x v="1474"/>
    <x v="3"/>
    <x v="167"/>
    <n v="5.6"/>
    <n v="3.2899999999999999E-2"/>
    <n v="3.2899999999999999E-2"/>
    <n v="27317"/>
    <n v="0.03"/>
    <m/>
    <s v="L"/>
  </r>
  <r>
    <m/>
    <x v="152"/>
    <s v="Rp"/>
    <n v="1475"/>
    <x v="1474"/>
    <x v="3"/>
    <x v="167"/>
    <n v="5.6"/>
    <n v="2.7199999999999998E-2"/>
    <n v="2.7199999999999998E-2"/>
    <n v="27317"/>
    <n v="2.7199999999999998E-2"/>
    <m/>
    <s v="K"/>
  </r>
  <r>
    <m/>
    <x v="152"/>
    <s v="Rp"/>
    <n v="1475"/>
    <x v="1474"/>
    <x v="3"/>
    <x v="167"/>
    <n v="5.6"/>
    <n v="3.1199999999999999E-2"/>
    <n v="3.1199999999999999E-2"/>
    <n v="27317"/>
    <n v="0.03"/>
    <m/>
    <s v="L"/>
  </r>
  <r>
    <m/>
    <x v="154"/>
    <s v="FRENTE"/>
    <n v="1476"/>
    <x v="1475"/>
    <x v="3"/>
    <x v="167"/>
    <n v="5.6"/>
    <n v="1.4800000000000001E-2"/>
    <n v="1.4800000000000001E-2"/>
    <n v="27318"/>
    <m/>
    <m/>
    <s v="E"/>
  </r>
  <r>
    <m/>
    <x v="154"/>
    <s v="FRENTE"/>
    <n v="1476"/>
    <x v="1475"/>
    <x v="3"/>
    <x v="167"/>
    <n v="5.6"/>
    <n v="1.3899999999999999E-2"/>
    <n v="1.3899999999999999E-2"/>
    <n v="27318"/>
    <m/>
    <m/>
    <s v="E"/>
  </r>
  <r>
    <m/>
    <x v="154"/>
    <s v="FRENTE"/>
    <n v="1476"/>
    <x v="1475"/>
    <x v="3"/>
    <x v="167"/>
    <n v="5.6"/>
    <n v="1.26E-2"/>
    <n v="1.26E-2"/>
    <n v="27318"/>
    <m/>
    <m/>
    <s v="D"/>
  </r>
  <r>
    <m/>
    <x v="154"/>
    <s v="FRENTE"/>
    <n v="1476"/>
    <x v="1475"/>
    <x v="3"/>
    <x v="167"/>
    <n v="5.6"/>
    <n v="1.4999999999999999E-2"/>
    <n v="1.4999999999999999E-2"/>
    <n v="27318"/>
    <m/>
    <m/>
    <s v="F"/>
  </r>
  <r>
    <m/>
    <x v="154"/>
    <s v="FRENTE"/>
    <n v="1476"/>
    <x v="1475"/>
    <x v="3"/>
    <x v="167"/>
    <n v="5.6"/>
    <n v="1.52E-2"/>
    <n v="1.52E-2"/>
    <n v="27318"/>
    <m/>
    <m/>
    <s v="F"/>
  </r>
  <r>
    <m/>
    <x v="154"/>
    <s v="FRENTE"/>
    <n v="1476"/>
    <x v="1475"/>
    <x v="3"/>
    <x v="167"/>
    <n v="5.6"/>
    <n v="2.35E-2"/>
    <n v="2.35E-2"/>
    <n v="27318"/>
    <m/>
    <m/>
    <s v="J"/>
  </r>
  <r>
    <m/>
    <x v="154"/>
    <s v="FRENTE"/>
    <n v="1476"/>
    <x v="1475"/>
    <x v="3"/>
    <x v="167"/>
    <n v="5.6"/>
    <n v="1.44E-2"/>
    <n v="1.44E-2"/>
    <n v="27318"/>
    <m/>
    <m/>
    <s v="E"/>
  </r>
  <r>
    <m/>
    <x v="152"/>
    <s v="Rp"/>
    <n v="1477"/>
    <x v="1476"/>
    <x v="4"/>
    <x v="167"/>
    <n v="5.6"/>
    <n v="2.93E-2"/>
    <n v="2.93E-2"/>
    <n v="27323"/>
    <m/>
    <m/>
    <s v="L"/>
  </r>
  <r>
    <m/>
    <x v="152"/>
    <s v="Rp"/>
    <n v="1477"/>
    <x v="1476"/>
    <x v="4"/>
    <x v="167"/>
    <n v="5.6"/>
    <n v="9.7999999999999997E-3"/>
    <n v="9.7999999999999997E-3"/>
    <n v="27323"/>
    <m/>
    <m/>
    <s v="B"/>
  </r>
  <r>
    <m/>
    <x v="152"/>
    <s v="Rp"/>
    <n v="1477"/>
    <x v="1476"/>
    <x v="4"/>
    <x v="167"/>
    <n v="5.6"/>
    <n v="1.7600000000000001E-2"/>
    <n v="1.7600000000000001E-2"/>
    <n v="27323"/>
    <m/>
    <m/>
    <s v="G"/>
  </r>
  <r>
    <m/>
    <x v="158"/>
    <s v="FRENTE"/>
    <n v="1478"/>
    <x v="1477"/>
    <x v="4"/>
    <x v="167"/>
    <n v="5.6"/>
    <n v="7.4000000000000003E-3"/>
    <n v="7.4000000000000003E-3"/>
    <n v="27323"/>
    <m/>
    <m/>
    <s v="Reserva"/>
  </r>
  <r>
    <m/>
    <x v="147"/>
    <s v="FRENTE"/>
    <n v="1479"/>
    <x v="1478"/>
    <x v="2"/>
    <x v="168"/>
    <n v="5.6"/>
    <n v="1.7000000000000001E-2"/>
    <n v="1.7000000000000001E-2"/>
    <n v="27324"/>
    <m/>
    <m/>
    <s v="F"/>
  </r>
  <r>
    <m/>
    <x v="147"/>
    <s v="FRENTE"/>
    <n v="1479"/>
    <x v="1478"/>
    <x v="2"/>
    <x v="168"/>
    <n v="5.6"/>
    <n v="2.3199999999999998E-2"/>
    <n v="2.3199999999999998E-2"/>
    <n v="27324"/>
    <m/>
    <m/>
    <s v="J"/>
  </r>
  <r>
    <m/>
    <x v="147"/>
    <s v="FRENTE"/>
    <n v="1479"/>
    <x v="1478"/>
    <x v="2"/>
    <x v="168"/>
    <n v="5.6"/>
    <n v="1.78E-2"/>
    <n v="1.78E-2"/>
    <n v="27324"/>
    <m/>
    <m/>
    <s v="G"/>
  </r>
  <r>
    <m/>
    <x v="147"/>
    <s v="FRENTE"/>
    <n v="1479"/>
    <x v="1478"/>
    <x v="2"/>
    <x v="168"/>
    <n v="5.6"/>
    <n v="2.58E-2"/>
    <n v="2.58E-2"/>
    <n v="27324"/>
    <m/>
    <m/>
    <s v="K"/>
  </r>
  <r>
    <m/>
    <x v="147"/>
    <s v="FRENTE"/>
    <n v="1479"/>
    <x v="1478"/>
    <x v="2"/>
    <x v="168"/>
    <n v="5.6"/>
    <n v="2.01E-2"/>
    <n v="2.01E-2"/>
    <n v="27324"/>
    <m/>
    <m/>
    <s v="H"/>
  </r>
  <r>
    <m/>
    <x v="147"/>
    <s v="FRENTE"/>
    <n v="1479"/>
    <x v="1478"/>
    <x v="2"/>
    <x v="168"/>
    <n v="5.6"/>
    <n v="1.7500000000000002E-2"/>
    <n v="1.7500000000000002E-2"/>
    <n v="27324"/>
    <m/>
    <m/>
    <s v="G"/>
  </r>
  <r>
    <m/>
    <x v="147"/>
    <s v="FRENTE"/>
    <n v="1479"/>
    <x v="1478"/>
    <x v="2"/>
    <x v="168"/>
    <n v="5.6"/>
    <n v="2.7900000000000001E-2"/>
    <n v="2.7900000000000001E-2"/>
    <n v="27324"/>
    <m/>
    <m/>
    <s v="L"/>
  </r>
  <r>
    <m/>
    <x v="147"/>
    <s v="FRENTE"/>
    <n v="1479"/>
    <x v="1478"/>
    <x v="2"/>
    <x v="168"/>
    <n v="5.6"/>
    <n v="1.6899999999999998E-2"/>
    <n v="1.6899999999999998E-2"/>
    <n v="27324"/>
    <m/>
    <m/>
    <s v="F"/>
  </r>
  <r>
    <m/>
    <x v="147"/>
    <s v="FRENTE"/>
    <n v="1479"/>
    <x v="1478"/>
    <x v="2"/>
    <x v="168"/>
    <n v="5.6"/>
    <n v="1.9199999999999998E-2"/>
    <n v="1.9199999999999998E-2"/>
    <n v="27325"/>
    <m/>
    <m/>
    <s v="H"/>
  </r>
  <r>
    <m/>
    <x v="147"/>
    <s v="FRENTE"/>
    <n v="1479"/>
    <x v="1478"/>
    <x v="2"/>
    <x v="168"/>
    <n v="5.6"/>
    <n v="1.7100000000000001E-2"/>
    <n v="1.7100000000000001E-2"/>
    <n v="27325"/>
    <m/>
    <m/>
    <s v="F"/>
  </r>
  <r>
    <m/>
    <x v="147"/>
    <s v="FRENTE"/>
    <n v="1479"/>
    <x v="1478"/>
    <x v="2"/>
    <x v="168"/>
    <n v="5.6"/>
    <n v="1.5299999999999999E-2"/>
    <n v="1.5299999999999999E-2"/>
    <n v="27325"/>
    <m/>
    <m/>
    <s v="F"/>
  </r>
  <r>
    <m/>
    <x v="135"/>
    <s v="FRENTE"/>
    <n v="1480"/>
    <x v="1479"/>
    <x v="2"/>
    <x v="168"/>
    <n v="5.6"/>
    <n v="1.5100000000000001E-2"/>
    <n v="1.5100000000000001E-2"/>
    <n v="27325"/>
    <m/>
    <m/>
    <s v="F"/>
  </r>
  <r>
    <m/>
    <x v="135"/>
    <s v="FRENTE"/>
    <n v="1480"/>
    <x v="1479"/>
    <x v="2"/>
    <x v="168"/>
    <n v="5.6"/>
    <n v="2.0500000000000001E-2"/>
    <n v="2.0500000000000001E-2"/>
    <n v="27325"/>
    <m/>
    <m/>
    <s v="H"/>
  </r>
  <r>
    <m/>
    <x v="135"/>
    <s v="FRENTE"/>
    <n v="1480"/>
    <x v="1479"/>
    <x v="2"/>
    <x v="168"/>
    <n v="5.6"/>
    <n v="1.6500000000000001E-2"/>
    <n v="1.6500000000000001E-2"/>
    <n v="27325"/>
    <m/>
    <m/>
    <s v="F"/>
  </r>
  <r>
    <m/>
    <x v="147"/>
    <s v="FRENTE"/>
    <n v="1481"/>
    <x v="1480"/>
    <x v="3"/>
    <x v="168"/>
    <n v="5.6"/>
    <n v="1.84E-2"/>
    <n v="1.84E-2"/>
    <n v="27326"/>
    <m/>
    <m/>
    <s v="G"/>
  </r>
  <r>
    <m/>
    <x v="147"/>
    <s v="FRENTE"/>
    <n v="1481"/>
    <x v="1480"/>
    <x v="3"/>
    <x v="168"/>
    <n v="5.6"/>
    <n v="1.9300000000000001E-2"/>
    <n v="1.9300000000000001E-2"/>
    <n v="27326"/>
    <m/>
    <m/>
    <s v="H"/>
  </r>
  <r>
    <m/>
    <x v="147"/>
    <s v="FRENTE"/>
    <n v="1481"/>
    <x v="1480"/>
    <x v="3"/>
    <x v="168"/>
    <n v="5.6"/>
    <n v="1.9599999999999999E-2"/>
    <n v="1.9599999999999999E-2"/>
    <n v="27326"/>
    <m/>
    <m/>
    <s v="H"/>
  </r>
  <r>
    <m/>
    <x v="147"/>
    <s v="FRENTE"/>
    <n v="1481"/>
    <x v="1480"/>
    <x v="3"/>
    <x v="168"/>
    <n v="5.6"/>
    <n v="2.5700000000000001E-2"/>
    <n v="2.5700000000000001E-2"/>
    <n v="27326"/>
    <m/>
    <m/>
    <s v="K"/>
  </r>
  <r>
    <m/>
    <x v="135"/>
    <s v="FRENTE"/>
    <n v="1482"/>
    <x v="1481"/>
    <x v="3"/>
    <x v="168"/>
    <n v="5.6"/>
    <n v="2.5399999999999999E-2"/>
    <n v="2.5399999999999999E-2"/>
    <n v="27327"/>
    <m/>
    <m/>
    <s v="K"/>
  </r>
  <r>
    <m/>
    <x v="135"/>
    <s v="FRENTE"/>
    <n v="1482"/>
    <x v="1481"/>
    <x v="3"/>
    <x v="168"/>
    <n v="5.6"/>
    <n v="1.66E-2"/>
    <n v="1.66E-2"/>
    <n v="27327"/>
    <m/>
    <m/>
    <s v="F"/>
  </r>
  <r>
    <m/>
    <x v="158"/>
    <s v="FRENTE"/>
    <n v="1483"/>
    <x v="1482"/>
    <x v="3"/>
    <x v="168"/>
    <n v="5.6"/>
    <n v="1.61E-2"/>
    <n v="1.61E-2"/>
    <n v="27327"/>
    <m/>
    <m/>
    <s v="F"/>
  </r>
  <r>
    <m/>
    <x v="158"/>
    <s v="FRENTE"/>
    <n v="1483"/>
    <x v="1482"/>
    <x v="3"/>
    <x v="168"/>
    <n v="5.6"/>
    <n v="9.9000000000000008E-3"/>
    <n v="9.9000000000000008E-3"/>
    <n v="27327"/>
    <m/>
    <m/>
    <s v="B"/>
  </r>
  <r>
    <m/>
    <x v="158"/>
    <s v="FRENTE"/>
    <n v="1483"/>
    <x v="1482"/>
    <x v="3"/>
    <x v="168"/>
    <n v="5.6"/>
    <n v="1.6400000000000001E-2"/>
    <n v="1.6400000000000001E-2"/>
    <n v="27327"/>
    <m/>
    <m/>
    <s v="F"/>
  </r>
  <r>
    <m/>
    <x v="147"/>
    <s v="FRENTE"/>
    <n v="1484"/>
    <x v="1483"/>
    <x v="4"/>
    <x v="168"/>
    <n v="5.6"/>
    <n v="1.3899999999999999E-2"/>
    <n v="1.3899999999999999E-2"/>
    <n v="27332"/>
    <m/>
    <m/>
    <s v="E"/>
  </r>
  <r>
    <m/>
    <x v="147"/>
    <s v="FRENTE"/>
    <n v="1484"/>
    <x v="1483"/>
    <x v="4"/>
    <x v="168"/>
    <n v="5.6"/>
    <n v="1.61E-2"/>
    <n v="1.61E-2"/>
    <n v="27332"/>
    <m/>
    <m/>
    <s v="F"/>
  </r>
  <r>
    <m/>
    <x v="147"/>
    <s v="FRENTE"/>
    <n v="1484"/>
    <x v="1483"/>
    <x v="4"/>
    <x v="168"/>
    <n v="5.6"/>
    <n v="1.3899999999999999E-2"/>
    <n v="1.3899999999999999E-2"/>
    <n v="27332"/>
    <m/>
    <m/>
    <s v="E"/>
  </r>
  <r>
    <m/>
    <x v="147"/>
    <s v="FRENTE"/>
    <n v="1484"/>
    <x v="1483"/>
    <x v="4"/>
    <x v="168"/>
    <n v="5.6"/>
    <n v="1.11E-2"/>
    <n v="1.11E-2"/>
    <n v="27332"/>
    <m/>
    <m/>
    <s v="C"/>
  </r>
  <r>
    <m/>
    <x v="158"/>
    <s v="FRENTE"/>
    <n v="1485"/>
    <x v="1484"/>
    <x v="4"/>
    <x v="168"/>
    <n v="5.6"/>
    <n v="2.4299999999999999E-2"/>
    <n v="2.4299999999999999E-2"/>
    <n v="27332"/>
    <n v="2.4299999999999999E-2"/>
    <m/>
    <s v="J"/>
  </r>
  <r>
    <m/>
    <x v="158"/>
    <s v="FRENTE"/>
    <n v="1485"/>
    <x v="1484"/>
    <x v="4"/>
    <x v="168"/>
    <n v="5.6"/>
    <n v="1.5900000000000001E-2"/>
    <n v="1.5900000000000001E-2"/>
    <n v="27332"/>
    <n v="1.5900000000000001E-2"/>
    <m/>
    <s v="F"/>
  </r>
  <r>
    <m/>
    <x v="158"/>
    <s v="FRENTE"/>
    <n v="1485"/>
    <x v="1484"/>
    <x v="4"/>
    <x v="168"/>
    <n v="5.6"/>
    <n v="1.5599999999999999E-2"/>
    <n v="1.5599999999999999E-2"/>
    <n v="27332"/>
    <n v="1.5599999999999999E-2"/>
    <m/>
    <s v="F"/>
  </r>
  <r>
    <m/>
    <x v="158"/>
    <s v="FRENTE"/>
    <n v="1485"/>
    <x v="1484"/>
    <x v="4"/>
    <x v="168"/>
    <n v="5.6"/>
    <n v="1.17E-2"/>
    <n v="1.17E-2"/>
    <n v="27332"/>
    <n v="1.17E-2"/>
    <m/>
    <s v="C"/>
  </r>
  <r>
    <m/>
    <x v="158"/>
    <s v="FRENTE"/>
    <n v="1485"/>
    <x v="1484"/>
    <x v="4"/>
    <x v="168"/>
    <n v="5.6"/>
    <n v="2.0500000000000001E-2"/>
    <n v="2.0500000000000001E-2"/>
    <n v="27332"/>
    <n v="2.0500000000000001E-2"/>
    <m/>
    <s v="H"/>
  </r>
  <r>
    <m/>
    <x v="158"/>
    <s v="FRENTE"/>
    <n v="1485"/>
    <x v="1484"/>
    <x v="4"/>
    <x v="168"/>
    <n v="5.6"/>
    <n v="1.7600000000000001E-2"/>
    <n v="1.7600000000000001E-2"/>
    <n v="27332"/>
    <n v="1.7600000000000001E-2"/>
    <m/>
    <s v="G"/>
  </r>
  <r>
    <m/>
    <x v="158"/>
    <s v="FRENTE"/>
    <n v="1485"/>
    <x v="1484"/>
    <x v="4"/>
    <x v="168"/>
    <n v="5.6"/>
    <n v="0.03"/>
    <n v="0.03"/>
    <n v="27332"/>
    <n v="0.03"/>
    <m/>
    <s v="L"/>
  </r>
  <r>
    <m/>
    <x v="160"/>
    <s v="RT"/>
    <n v="1486"/>
    <x v="1485"/>
    <x v="4"/>
    <x v="168"/>
    <n v="5.6"/>
    <n v="4.7399999999999998E-2"/>
    <n v="3.6999999999999998E-2"/>
    <n v="27333"/>
    <n v="0.03"/>
    <m/>
    <s v="L"/>
  </r>
  <r>
    <m/>
    <x v="160"/>
    <s v="RT"/>
    <n v="1486"/>
    <x v="1485"/>
    <x v="4"/>
    <x v="168"/>
    <n v="5.6"/>
    <n v="2.8799999999999999E-2"/>
    <n v="2.8799999999999999E-2"/>
    <n v="27333"/>
    <n v="2.8799999999999999E-2"/>
    <m/>
    <s v="L"/>
  </r>
  <r>
    <m/>
    <x v="160"/>
    <s v="RT"/>
    <n v="1486"/>
    <x v="1485"/>
    <x v="4"/>
    <x v="168"/>
    <n v="5.6"/>
    <n v="3.9699999999999999E-2"/>
    <n v="3.6999999999999998E-2"/>
    <n v="27333"/>
    <n v="0.03"/>
    <m/>
    <s v="L"/>
  </r>
  <r>
    <m/>
    <x v="160"/>
    <s v="RT"/>
    <n v="1486"/>
    <x v="1485"/>
    <x v="4"/>
    <x v="168"/>
    <n v="5.6"/>
    <n v="1.5900000000000001E-2"/>
    <n v="1.5900000000000001E-2"/>
    <n v="27333"/>
    <n v="1.5900000000000001E-2"/>
    <m/>
    <s v="F"/>
  </r>
  <r>
    <m/>
    <x v="160"/>
    <s v="RT"/>
    <n v="1486"/>
    <x v="1485"/>
    <x v="4"/>
    <x v="168"/>
    <n v="5.6"/>
    <n v="1.83E-2"/>
    <n v="1.83E-2"/>
    <n v="27333"/>
    <n v="1.83E-2"/>
    <m/>
    <s v="G"/>
  </r>
  <r>
    <m/>
    <x v="160"/>
    <s v="RT"/>
    <n v="1486"/>
    <x v="1485"/>
    <x v="4"/>
    <x v="168"/>
    <n v="5.6"/>
    <n v="1.7299999999999999E-2"/>
    <n v="1.7299999999999999E-2"/>
    <n v="27333"/>
    <n v="1.7299999999999999E-2"/>
    <m/>
    <s v="F"/>
  </r>
  <r>
    <m/>
    <x v="160"/>
    <s v="RT"/>
    <n v="1486"/>
    <x v="1485"/>
    <x v="4"/>
    <x v="168"/>
    <n v="5.6"/>
    <n v="1.9199999999999998E-2"/>
    <n v="1.9199999999999998E-2"/>
    <n v="27333"/>
    <n v="1.9199999999999998E-2"/>
    <m/>
    <s v="H"/>
  </r>
  <r>
    <m/>
    <x v="160"/>
    <s v="RT"/>
    <n v="1486"/>
    <x v="1485"/>
    <x v="4"/>
    <x v="168"/>
    <n v="5.6"/>
    <n v="1.29E-2"/>
    <n v="1.29E-2"/>
    <n v="27333"/>
    <n v="1.29E-2"/>
    <m/>
    <s v="D"/>
  </r>
  <r>
    <m/>
    <x v="147"/>
    <s v="FRENTE"/>
    <n v="1487"/>
    <x v="1486"/>
    <x v="5"/>
    <x v="168"/>
    <n v="5.6"/>
    <n v="6.3E-3"/>
    <n v="6.3E-3"/>
    <n v="27334"/>
    <n v="6.3E-3"/>
    <m/>
    <s v="Reserva"/>
  </r>
  <r>
    <m/>
    <x v="147"/>
    <s v="FRENTE"/>
    <n v="1487"/>
    <x v="1486"/>
    <x v="5"/>
    <x v="168"/>
    <n v="5.6"/>
    <n v="2.6499999999999999E-2"/>
    <n v="2.6499999999999999E-2"/>
    <n v="27334"/>
    <n v="2.6499999999999999E-2"/>
    <m/>
    <s v="K"/>
  </r>
  <r>
    <m/>
    <x v="147"/>
    <s v="FRENTE"/>
    <n v="1487"/>
    <x v="1486"/>
    <x v="5"/>
    <x v="168"/>
    <n v="5.6"/>
    <n v="6.0999999999999999E-2"/>
    <n v="3.6999999999999998E-2"/>
    <n v="27334"/>
    <n v="0.03"/>
    <m/>
    <s v="L"/>
  </r>
  <r>
    <m/>
    <x v="147"/>
    <s v="FRENTE"/>
    <n v="1487"/>
    <x v="1486"/>
    <x v="5"/>
    <x v="168"/>
    <n v="5.6"/>
    <n v="5.2999999999999999E-2"/>
    <n v="3.6999999999999998E-2"/>
    <n v="27334"/>
    <n v="0.03"/>
    <m/>
    <s v="L"/>
  </r>
  <r>
    <m/>
    <x v="147"/>
    <s v="FRENTE"/>
    <n v="1487"/>
    <x v="1486"/>
    <x v="5"/>
    <x v="168"/>
    <n v="5.6"/>
    <n v="2.7300000000000001E-2"/>
    <n v="2.7300000000000001E-2"/>
    <n v="27334"/>
    <n v="2.7300000000000001E-2"/>
    <m/>
    <s v="K"/>
  </r>
  <r>
    <m/>
    <x v="147"/>
    <s v="FRENTE"/>
    <n v="1487"/>
    <x v="1486"/>
    <x v="5"/>
    <x v="168"/>
    <n v="5.6"/>
    <n v="2.8400000000000002E-2"/>
    <n v="2.8400000000000002E-2"/>
    <n v="27334"/>
    <n v="2.8400000000000002E-2"/>
    <m/>
    <s v="L"/>
  </r>
  <r>
    <m/>
    <x v="163"/>
    <s v="Rp"/>
    <n v="1488"/>
    <x v="1487"/>
    <x v="5"/>
    <x v="168"/>
    <n v="5.6"/>
    <n v="1.8700000000000001E-2"/>
    <n v="1.8700000000000001E-2"/>
    <n v="27334"/>
    <m/>
    <m/>
    <s v="G"/>
  </r>
  <r>
    <m/>
    <x v="163"/>
    <s v="Rp"/>
    <n v="1488"/>
    <x v="1487"/>
    <x v="5"/>
    <x v="168"/>
    <n v="5.6"/>
    <n v="2.9899999999999999E-2"/>
    <n v="2.9899999999999999E-2"/>
    <n v="27334"/>
    <m/>
    <m/>
    <s v="L"/>
  </r>
  <r>
    <m/>
    <x v="147"/>
    <s v="FRENTE"/>
    <n v="1489"/>
    <x v="1488"/>
    <x v="2"/>
    <x v="169"/>
    <n v="5.6"/>
    <n v="8.8999999999999999E-3"/>
    <n v="8.8999999999999999E-3"/>
    <n v="27337"/>
    <m/>
    <m/>
    <s v="A"/>
  </r>
  <r>
    <m/>
    <x v="147"/>
    <s v="FRENTE"/>
    <n v="1489"/>
    <x v="1488"/>
    <x v="2"/>
    <x v="169"/>
    <n v="5.6"/>
    <n v="2.46E-2"/>
    <n v="2.46E-2"/>
    <n v="27337"/>
    <m/>
    <m/>
    <s v="J"/>
  </r>
  <r>
    <m/>
    <x v="147"/>
    <s v="FRENTE"/>
    <n v="1489"/>
    <x v="1488"/>
    <x v="2"/>
    <x v="169"/>
    <n v="5.6"/>
    <n v="1.2699999999999999E-2"/>
    <n v="1.2699999999999999E-2"/>
    <n v="27337"/>
    <m/>
    <m/>
    <s v="D"/>
  </r>
  <r>
    <m/>
    <x v="147"/>
    <s v="FRENTE"/>
    <n v="1489"/>
    <x v="1488"/>
    <x v="2"/>
    <x v="169"/>
    <n v="5.6"/>
    <n v="1.6299999999999999E-2"/>
    <n v="1.6299999999999999E-2"/>
    <n v="27337"/>
    <m/>
    <m/>
    <s v="F"/>
  </r>
  <r>
    <m/>
    <x v="147"/>
    <s v="FRENTE"/>
    <n v="1489"/>
    <x v="1488"/>
    <x v="2"/>
    <x v="169"/>
    <n v="5.6"/>
    <n v="1.29E-2"/>
    <n v="1.29E-2"/>
    <n v="27337"/>
    <m/>
    <m/>
    <s v="D"/>
  </r>
  <r>
    <m/>
    <x v="162"/>
    <s v="RT"/>
    <n v="1490"/>
    <x v="1489"/>
    <x v="2"/>
    <x v="169"/>
    <n v="5.6"/>
    <n v="1.52E-2"/>
    <n v="1.52E-2"/>
    <n v="27337"/>
    <m/>
    <m/>
    <s v="F"/>
  </r>
  <r>
    <m/>
    <x v="162"/>
    <s v="RT"/>
    <n v="1490"/>
    <x v="1489"/>
    <x v="2"/>
    <x v="169"/>
    <n v="5.6"/>
    <n v="1.9400000000000001E-2"/>
    <n v="1.9400000000000001E-2"/>
    <n v="27337"/>
    <m/>
    <m/>
    <s v="H"/>
  </r>
  <r>
    <m/>
    <x v="162"/>
    <s v="RT"/>
    <n v="1490"/>
    <x v="1489"/>
    <x v="2"/>
    <x v="169"/>
    <n v="5.6"/>
    <n v="1.3899999999999999E-2"/>
    <n v="1.3899999999999999E-2"/>
    <n v="27337"/>
    <m/>
    <m/>
    <s v="E"/>
  </r>
  <r>
    <m/>
    <x v="162"/>
    <s v="RT"/>
    <n v="1490"/>
    <x v="1489"/>
    <x v="2"/>
    <x v="169"/>
    <n v="5.6"/>
    <n v="1.1299999999999999E-2"/>
    <n v="1.1299999999999999E-2"/>
    <n v="27337"/>
    <m/>
    <m/>
    <s v="C"/>
  </r>
  <r>
    <m/>
    <x v="162"/>
    <s v="RT"/>
    <n v="1490"/>
    <x v="1489"/>
    <x v="2"/>
    <x v="169"/>
    <n v="5.6"/>
    <n v="1.5299999999999999E-2"/>
    <n v="1.5299999999999999E-2"/>
    <n v="27337"/>
    <m/>
    <m/>
    <s v="F"/>
  </r>
  <r>
    <m/>
    <x v="135"/>
    <s v="FRENTE"/>
    <n v="1491"/>
    <x v="1490"/>
    <x v="3"/>
    <x v="169"/>
    <n v="5.6"/>
    <n v="1.9400000000000001E-2"/>
    <n v="1.9400000000000001E-2"/>
    <n v="27338"/>
    <m/>
    <m/>
    <s v="H"/>
  </r>
  <r>
    <m/>
    <x v="135"/>
    <s v="FRENTE"/>
    <n v="1491"/>
    <x v="1490"/>
    <x v="3"/>
    <x v="169"/>
    <n v="5.6"/>
    <n v="1.6500000000000001E-2"/>
    <n v="1.6500000000000001E-2"/>
    <n v="27338"/>
    <m/>
    <m/>
    <s v="F"/>
  </r>
  <r>
    <m/>
    <x v="135"/>
    <s v="FRENTE"/>
    <n v="1491"/>
    <x v="1490"/>
    <x v="3"/>
    <x v="169"/>
    <n v="5.6"/>
    <n v="1.9300000000000001E-2"/>
    <n v="1.9300000000000001E-2"/>
    <n v="27338"/>
    <m/>
    <m/>
    <s v="H"/>
  </r>
  <r>
    <m/>
    <x v="135"/>
    <s v="FRENTE"/>
    <n v="1491"/>
    <x v="1490"/>
    <x v="3"/>
    <x v="169"/>
    <n v="5.6"/>
    <n v="1.67E-2"/>
    <n v="1.67E-2"/>
    <n v="27338"/>
    <m/>
    <m/>
    <s v="F"/>
  </r>
  <r>
    <m/>
    <x v="163"/>
    <s v="Rp"/>
    <n v="1492"/>
    <x v="1491"/>
    <x v="3"/>
    <x v="169"/>
    <n v="5.6"/>
    <n v="1.54E-2"/>
    <n v="1.54E-2"/>
    <n v="27339"/>
    <m/>
    <m/>
    <s v="F"/>
  </r>
  <r>
    <m/>
    <x v="163"/>
    <s v="Rp"/>
    <n v="1492"/>
    <x v="1491"/>
    <x v="3"/>
    <x v="169"/>
    <n v="5.6"/>
    <n v="1.83E-2"/>
    <n v="1.83E-2"/>
    <n v="27339"/>
    <m/>
    <m/>
    <s v="G"/>
  </r>
  <r>
    <m/>
    <x v="163"/>
    <s v="Rp"/>
    <n v="1492"/>
    <x v="1491"/>
    <x v="3"/>
    <x v="169"/>
    <n v="5.6"/>
    <n v="1.2E-2"/>
    <n v="1.2E-2"/>
    <n v="27339"/>
    <m/>
    <m/>
    <s v="D"/>
  </r>
  <r>
    <m/>
    <x v="163"/>
    <s v="Rp"/>
    <n v="1492"/>
    <x v="1491"/>
    <x v="3"/>
    <x v="169"/>
    <n v="5.6"/>
    <n v="8.9999999999999993E-3"/>
    <n v="8.9999999999999993E-3"/>
    <n v="27339"/>
    <m/>
    <m/>
    <s v="B"/>
  </r>
  <r>
    <m/>
    <x v="162"/>
    <s v="RT"/>
    <n v="1493"/>
    <x v="1492"/>
    <x v="3"/>
    <x v="169"/>
    <n v="5.6"/>
    <n v="1.44E-2"/>
    <n v="1.44E-2"/>
    <n v="27339"/>
    <m/>
    <m/>
    <s v="E"/>
  </r>
  <r>
    <m/>
    <x v="162"/>
    <s v="RT"/>
    <n v="1493"/>
    <x v="1492"/>
    <x v="3"/>
    <x v="169"/>
    <n v="5.6"/>
    <n v="1.6799999999999999E-2"/>
    <n v="1.6799999999999999E-2"/>
    <n v="27339"/>
    <m/>
    <m/>
    <s v="F"/>
  </r>
  <r>
    <m/>
    <x v="147"/>
    <s v="FRENTE"/>
    <n v="1494"/>
    <x v="1493"/>
    <x v="4"/>
    <x v="169"/>
    <n v="5.6"/>
    <n v="3.0099999999999998E-2"/>
    <n v="3.0099999999999998E-2"/>
    <n v="27346"/>
    <n v="0.03"/>
    <m/>
    <s v="L"/>
  </r>
  <r>
    <m/>
    <x v="147"/>
    <s v="FRENTE"/>
    <n v="1494"/>
    <x v="1493"/>
    <x v="4"/>
    <x v="169"/>
    <n v="5.6"/>
    <n v="1.2699999999999999E-2"/>
    <n v="1.2699999999999999E-2"/>
    <n v="27346"/>
    <n v="1.2699999999999999E-2"/>
    <m/>
    <s v="D"/>
  </r>
  <r>
    <m/>
    <x v="147"/>
    <s v="FRENTE"/>
    <n v="1494"/>
    <x v="1493"/>
    <x v="4"/>
    <x v="169"/>
    <n v="5.6"/>
    <n v="2.29E-2"/>
    <n v="2.29E-2"/>
    <n v="27346"/>
    <n v="2.29E-2"/>
    <m/>
    <s v="J"/>
  </r>
  <r>
    <m/>
    <x v="147"/>
    <s v="FRENTE"/>
    <n v="1494"/>
    <x v="1493"/>
    <x v="4"/>
    <x v="169"/>
    <n v="5.6"/>
    <n v="2.86E-2"/>
    <n v="2.86E-2"/>
    <n v="27346"/>
    <n v="2.86E-2"/>
    <m/>
    <s v="L"/>
  </r>
  <r>
    <m/>
    <x v="147"/>
    <s v="FRENTE"/>
    <n v="1494"/>
    <x v="1493"/>
    <x v="4"/>
    <x v="169"/>
    <n v="5.6"/>
    <n v="5.0700000000000002E-2"/>
    <n v="3.6999999999999998E-2"/>
    <n v="27346"/>
    <n v="0.03"/>
    <m/>
    <s v="L"/>
  </r>
  <r>
    <m/>
    <x v="147"/>
    <s v="FRENTE"/>
    <n v="1494"/>
    <x v="1493"/>
    <x v="4"/>
    <x v="169"/>
    <n v="5.6"/>
    <n v="1.4E-2"/>
    <n v="1.4E-2"/>
    <n v="27346"/>
    <n v="1.4E-2"/>
    <m/>
    <s v="E"/>
  </r>
  <r>
    <m/>
    <x v="147"/>
    <s v="FRENTE"/>
    <n v="1494"/>
    <x v="1493"/>
    <x v="4"/>
    <x v="169"/>
    <n v="5.6"/>
    <n v="4.0599999999999997E-2"/>
    <n v="3.6999999999999998E-2"/>
    <n v="27346"/>
    <n v="0.03"/>
    <m/>
    <s v="L"/>
  </r>
  <r>
    <m/>
    <x v="147"/>
    <s v="FRENTE"/>
    <n v="1494"/>
    <x v="1493"/>
    <x v="4"/>
    <x v="169"/>
    <n v="5.6"/>
    <n v="5.0500000000000003E-2"/>
    <n v="3.6999999999999998E-2"/>
    <n v="27346"/>
    <n v="0.03"/>
    <m/>
    <s v="L"/>
  </r>
  <r>
    <m/>
    <x v="160"/>
    <s v="RT"/>
    <n v="1495"/>
    <x v="1494"/>
    <x v="4"/>
    <x v="169"/>
    <n v="5.6"/>
    <n v="2.4E-2"/>
    <n v="2.4E-2"/>
    <n v="27347"/>
    <m/>
    <m/>
    <s v="J"/>
  </r>
  <r>
    <m/>
    <x v="160"/>
    <s v="RT"/>
    <n v="1495"/>
    <x v="1494"/>
    <x v="4"/>
    <x v="169"/>
    <n v="5.6"/>
    <n v="2.86E-2"/>
    <n v="2.86E-2"/>
    <n v="27347"/>
    <m/>
    <m/>
    <s v="L"/>
  </r>
  <r>
    <m/>
    <x v="160"/>
    <s v="RT"/>
    <n v="1495"/>
    <x v="1494"/>
    <x v="4"/>
    <x v="169"/>
    <n v="5.6"/>
    <n v="2.5499999999999998E-2"/>
    <n v="2.5499999999999998E-2"/>
    <n v="27347"/>
    <m/>
    <m/>
    <s v="K"/>
  </r>
  <r>
    <m/>
    <x v="160"/>
    <s v="RT"/>
    <n v="1495"/>
    <x v="1494"/>
    <x v="4"/>
    <x v="169"/>
    <n v="5.6"/>
    <n v="2.64E-2"/>
    <n v="2.64E-2"/>
    <n v="27347"/>
    <m/>
    <m/>
    <s v="K"/>
  </r>
  <r>
    <m/>
    <x v="160"/>
    <s v="RT"/>
    <n v="1495"/>
    <x v="1494"/>
    <x v="4"/>
    <x v="169"/>
    <n v="5.6"/>
    <n v="2.75E-2"/>
    <n v="2.75E-2"/>
    <n v="27347"/>
    <m/>
    <m/>
    <s v="L"/>
  </r>
  <r>
    <m/>
    <x v="160"/>
    <s v="RT"/>
    <n v="1495"/>
    <x v="1494"/>
    <x v="4"/>
    <x v="169"/>
    <n v="5.6"/>
    <n v="2.9399999999999999E-2"/>
    <n v="2.9399999999999999E-2"/>
    <n v="27347"/>
    <m/>
    <m/>
    <s v="L"/>
  </r>
  <r>
    <m/>
    <x v="163"/>
    <s v="Rp"/>
    <n v="1496"/>
    <x v="1495"/>
    <x v="5"/>
    <x v="169"/>
    <n v="5.6"/>
    <n v="2.35E-2"/>
    <n v="2.35E-2"/>
    <n v="27348"/>
    <m/>
    <m/>
    <s v="J"/>
  </r>
  <r>
    <m/>
    <x v="147"/>
    <s v="FRENTE"/>
    <n v="1497"/>
    <x v="1496"/>
    <x v="5"/>
    <x v="169"/>
    <n v="5.6"/>
    <n v="8.8999999999999999E-3"/>
    <n v="8.8999999999999999E-3"/>
    <n v="27348"/>
    <m/>
    <m/>
    <s v="A"/>
  </r>
  <r>
    <m/>
    <x v="147"/>
    <s v="FRENTE"/>
    <n v="1497"/>
    <x v="1496"/>
    <x v="5"/>
    <x v="169"/>
    <n v="5.6"/>
    <n v="2.76E-2"/>
    <n v="2.76E-2"/>
    <n v="27348"/>
    <m/>
    <m/>
    <s v="L"/>
  </r>
  <r>
    <m/>
    <x v="147"/>
    <s v="FRENTE"/>
    <n v="1497"/>
    <x v="1496"/>
    <x v="5"/>
    <x v="169"/>
    <n v="5.6"/>
    <n v="1.7500000000000002E-2"/>
    <n v="1.7500000000000002E-2"/>
    <n v="27348"/>
    <m/>
    <m/>
    <s v="G"/>
  </r>
  <r>
    <m/>
    <x v="147"/>
    <s v="FRENTE"/>
    <n v="1497"/>
    <x v="1496"/>
    <x v="5"/>
    <x v="169"/>
    <n v="5.6"/>
    <n v="1.3899999999999999E-2"/>
    <n v="1.3899999999999999E-2"/>
    <n v="27348"/>
    <m/>
    <m/>
    <s v="E"/>
  </r>
  <r>
    <m/>
    <x v="135"/>
    <s v="FRENTE"/>
    <n v="1498"/>
    <x v="1497"/>
    <x v="5"/>
    <x v="169"/>
    <n v="5.6"/>
    <n v="7.0000000000000001E-3"/>
    <n v="7.0000000000000001E-3"/>
    <n v="27348"/>
    <m/>
    <m/>
    <s v="Reserva"/>
  </r>
  <r>
    <m/>
    <x v="135"/>
    <s v="FRENTE"/>
    <n v="1498"/>
    <x v="1497"/>
    <x v="5"/>
    <x v="169"/>
    <n v="5.6"/>
    <n v="2.2000000000000001E-3"/>
    <n v="2.2000000000000001E-3"/>
    <n v="27348"/>
    <m/>
    <m/>
    <s v="Descarte"/>
  </r>
  <r>
    <m/>
    <x v="147"/>
    <s v="FRENTE"/>
    <n v="1499"/>
    <x v="1498"/>
    <x v="2"/>
    <x v="170"/>
    <n v="5.6"/>
    <n v="1.03E-2"/>
    <n v="1.03E-2"/>
    <n v="27350"/>
    <m/>
    <m/>
    <s v="B"/>
  </r>
  <r>
    <m/>
    <x v="147"/>
    <s v="FRENTE"/>
    <n v="1499"/>
    <x v="1498"/>
    <x v="2"/>
    <x v="170"/>
    <n v="5.6"/>
    <n v="2.75E-2"/>
    <n v="2.75E-2"/>
    <n v="27350"/>
    <m/>
    <m/>
    <s v="L"/>
  </r>
  <r>
    <m/>
    <x v="147"/>
    <s v="FRENTE"/>
    <n v="1499"/>
    <x v="1498"/>
    <x v="2"/>
    <x v="170"/>
    <n v="5.6"/>
    <n v="1.2699999999999999E-2"/>
    <n v="1.2699999999999999E-2"/>
    <n v="27350"/>
    <m/>
    <m/>
    <s v="D"/>
  </r>
  <r>
    <m/>
    <x v="147"/>
    <s v="FRENTE"/>
    <n v="1499"/>
    <x v="1498"/>
    <x v="2"/>
    <x v="170"/>
    <n v="5.6"/>
    <n v="9.2999999999999992E-3"/>
    <n v="9.2999999999999992E-3"/>
    <n v="27350"/>
    <m/>
    <m/>
    <s v="B"/>
  </r>
  <r>
    <m/>
    <x v="147"/>
    <s v="FRENTE"/>
    <n v="1499"/>
    <x v="1498"/>
    <x v="2"/>
    <x v="170"/>
    <n v="5.6"/>
    <n v="1.83E-2"/>
    <n v="1.83E-2"/>
    <n v="27350"/>
    <m/>
    <m/>
    <s v="G"/>
  </r>
  <r>
    <m/>
    <x v="147"/>
    <s v="FRENTE"/>
    <n v="1499"/>
    <x v="1498"/>
    <x v="2"/>
    <x v="170"/>
    <n v="5.6"/>
    <n v="1.84E-2"/>
    <n v="1.84E-2"/>
    <n v="27350"/>
    <m/>
    <m/>
    <s v="G"/>
  </r>
  <r>
    <m/>
    <x v="135"/>
    <s v="FRENTE"/>
    <n v="1500"/>
    <x v="1499"/>
    <x v="2"/>
    <x v="170"/>
    <n v="5.6"/>
    <n v="9.7999999999999997E-3"/>
    <n v="9.7999999999999997E-3"/>
    <n v="27351"/>
    <m/>
    <m/>
    <s v="B"/>
  </r>
  <r>
    <m/>
    <x v="135"/>
    <s v="FRENTE"/>
    <n v="1500"/>
    <x v="1499"/>
    <x v="2"/>
    <x v="170"/>
    <n v="5.6"/>
    <n v="1.9099999999999999E-2"/>
    <n v="1.9099999999999999E-2"/>
    <n v="27351"/>
    <m/>
    <m/>
    <s v="H"/>
  </r>
  <r>
    <m/>
    <x v="135"/>
    <s v="FRENTE"/>
    <n v="1500"/>
    <x v="1499"/>
    <x v="2"/>
    <x v="170"/>
    <n v="5.6"/>
    <n v="6.6E-3"/>
    <n v="6.6E-3"/>
    <n v="27351"/>
    <m/>
    <m/>
    <s v="Reserva"/>
  </r>
  <r>
    <m/>
    <x v="158"/>
    <s v="FRENTE"/>
    <n v="1501"/>
    <x v="1500"/>
    <x v="2"/>
    <x v="170"/>
    <n v="5.6"/>
    <n v="1.3599999999999999E-2"/>
    <n v="1.3599999999999999E-2"/>
    <n v="27351"/>
    <m/>
    <m/>
    <s v="E"/>
  </r>
  <r>
    <m/>
    <x v="158"/>
    <s v="FRENTE"/>
    <n v="1501"/>
    <x v="1500"/>
    <x v="2"/>
    <x v="170"/>
    <n v="5.6"/>
    <n v="1.1599999999999999E-2"/>
    <n v="1.1599999999999999E-2"/>
    <n v="27351"/>
    <m/>
    <m/>
    <s v="C"/>
  </r>
  <r>
    <m/>
    <x v="154"/>
    <s v="FRENTE"/>
    <n v="1502"/>
    <x v="1501"/>
    <x v="2"/>
    <x v="170"/>
    <n v="5.6"/>
    <n v="8.0999999999999996E-3"/>
    <n v="8.0999999999999996E-3"/>
    <n v="27351"/>
    <m/>
    <m/>
    <s v="A"/>
  </r>
  <r>
    <m/>
    <x v="162"/>
    <s v="RT"/>
    <n v="1503"/>
    <x v="1502"/>
    <x v="3"/>
    <x v="170"/>
    <n v="5.6"/>
    <n v="1.23E-2"/>
    <n v="1.23E-2"/>
    <n v="27352"/>
    <m/>
    <m/>
    <s v="D"/>
  </r>
  <r>
    <m/>
    <x v="162"/>
    <s v="RT"/>
    <n v="1503"/>
    <x v="1502"/>
    <x v="3"/>
    <x v="170"/>
    <n v="5.6"/>
    <n v="1.66E-2"/>
    <n v="1.66E-2"/>
    <n v="27352"/>
    <m/>
    <m/>
    <s v="F"/>
  </r>
  <r>
    <m/>
    <x v="162"/>
    <s v="RT"/>
    <n v="1503"/>
    <x v="1502"/>
    <x v="3"/>
    <x v="170"/>
    <n v="5.6"/>
    <n v="2.52E-2"/>
    <n v="2.52E-2"/>
    <n v="27352"/>
    <m/>
    <m/>
    <s v="K"/>
  </r>
  <r>
    <m/>
    <x v="154"/>
    <s v="FRENTE"/>
    <n v="1504"/>
    <x v="1503"/>
    <x v="3"/>
    <x v="170"/>
    <n v="5.6"/>
    <n v="1.21E-2"/>
    <n v="1.21E-2"/>
    <n v="27352"/>
    <m/>
    <m/>
    <s v="D"/>
  </r>
  <r>
    <m/>
    <x v="154"/>
    <s v="FRENTE"/>
    <n v="1504"/>
    <x v="1503"/>
    <x v="3"/>
    <x v="170"/>
    <n v="5.6"/>
    <n v="1.72E-2"/>
    <n v="1.72E-2"/>
    <n v="27352"/>
    <m/>
    <m/>
    <s v="F"/>
  </r>
  <r>
    <m/>
    <x v="154"/>
    <s v="FRENTE"/>
    <n v="1504"/>
    <x v="1503"/>
    <x v="3"/>
    <x v="170"/>
    <n v="5.6"/>
    <n v="7.4000000000000003E-3"/>
    <n v="7.4000000000000003E-3"/>
    <n v="27352"/>
    <m/>
    <m/>
    <s v="Reserva"/>
  </r>
  <r>
    <m/>
    <x v="154"/>
    <s v="FRENTE"/>
    <n v="1504"/>
    <x v="1503"/>
    <x v="3"/>
    <x v="170"/>
    <n v="5.6"/>
    <n v="9.1000000000000004E-3"/>
    <n v="9.1000000000000004E-3"/>
    <n v="27352"/>
    <m/>
    <m/>
    <s v="B"/>
  </r>
  <r>
    <m/>
    <x v="154"/>
    <s v="FRENTE"/>
    <n v="1504"/>
    <x v="1503"/>
    <x v="3"/>
    <x v="170"/>
    <n v="5.6"/>
    <n v="5.8999999999999999E-3"/>
    <n v="5.8999999999999999E-3"/>
    <n v="27352"/>
    <m/>
    <m/>
    <s v="Descarte"/>
  </r>
  <r>
    <m/>
    <x v="154"/>
    <s v="FRENTE"/>
    <n v="1504"/>
    <x v="1503"/>
    <x v="3"/>
    <x v="170"/>
    <n v="5.6"/>
    <n v="5.7999999999999996E-3"/>
    <n v="5.7999999999999996E-3"/>
    <n v="27352"/>
    <m/>
    <m/>
    <s v="Descarte"/>
  </r>
  <r>
    <m/>
    <x v="147"/>
    <s v="FRENTE"/>
    <n v="1505"/>
    <x v="1504"/>
    <x v="4"/>
    <x v="170"/>
    <n v="5.6"/>
    <n v="3.2500000000000001E-2"/>
    <n v="3.2500000000000001E-2"/>
    <n v="27363"/>
    <n v="0.03"/>
    <m/>
    <s v="L"/>
  </r>
  <r>
    <m/>
    <x v="147"/>
    <s v="FRENTE"/>
    <n v="1505"/>
    <x v="1504"/>
    <x v="4"/>
    <x v="170"/>
    <n v="5.6"/>
    <n v="3.9899999999999998E-2"/>
    <n v="3.6999999999999998E-2"/>
    <n v="27363"/>
    <n v="0.03"/>
    <m/>
    <s v="L"/>
  </r>
  <r>
    <m/>
    <x v="147"/>
    <s v="FRENTE"/>
    <n v="1505"/>
    <x v="1504"/>
    <x v="4"/>
    <x v="170"/>
    <n v="5.6"/>
    <n v="2.7400000000000001E-2"/>
    <n v="2.7400000000000001E-2"/>
    <n v="27363"/>
    <n v="2.7400000000000001E-2"/>
    <m/>
    <s v="K"/>
  </r>
  <r>
    <m/>
    <x v="147"/>
    <s v="FRENTE"/>
    <n v="1505"/>
    <x v="1504"/>
    <x v="4"/>
    <x v="170"/>
    <n v="5.6"/>
    <n v="2.07E-2"/>
    <n v="2.07E-2"/>
    <n v="27363"/>
    <n v="2.07E-2"/>
    <m/>
    <s v="H"/>
  </r>
  <r>
    <m/>
    <x v="147"/>
    <s v="FRENTE"/>
    <n v="1505"/>
    <x v="1504"/>
    <x v="4"/>
    <x v="170"/>
    <n v="5.6"/>
    <n v="9.1000000000000004E-3"/>
    <n v="9.1000000000000004E-3"/>
    <n v="27363"/>
    <n v="9.1000000000000004E-3"/>
    <m/>
    <s v="B"/>
  </r>
  <r>
    <m/>
    <x v="147"/>
    <s v="FRENTE"/>
    <n v="1505"/>
    <x v="1504"/>
    <x v="4"/>
    <x v="170"/>
    <n v="5.6"/>
    <n v="2.8799999999999999E-2"/>
    <n v="2.8799999999999999E-2"/>
    <n v="27363"/>
    <n v="2.8799999999999999E-2"/>
    <m/>
    <s v="L"/>
  </r>
  <r>
    <m/>
    <x v="164"/>
    <s v="Rp"/>
    <n v="1506"/>
    <x v="1505"/>
    <x v="4"/>
    <x v="170"/>
    <n v="5.6"/>
    <n v="6.4999999999999997E-3"/>
    <n v="6.4999999999999997E-3"/>
    <n v="27363"/>
    <m/>
    <m/>
    <s v="Reserva"/>
  </r>
  <r>
    <m/>
    <x v="164"/>
    <s v="Rp"/>
    <n v="1506"/>
    <x v="1505"/>
    <x v="4"/>
    <x v="170"/>
    <n v="5.6"/>
    <n v="8.0999999999999996E-3"/>
    <n v="8.0999999999999996E-3"/>
    <n v="27363"/>
    <m/>
    <m/>
    <s v="A"/>
  </r>
  <r>
    <m/>
    <x v="160"/>
    <s v="RT"/>
    <n v="1507"/>
    <x v="1506"/>
    <x v="4"/>
    <x v="170"/>
    <n v="5.6"/>
    <n v="3.1199999999999999E-2"/>
    <n v="3.1199999999999999E-2"/>
    <n v="27363"/>
    <n v="0.03"/>
    <m/>
    <s v="L"/>
  </r>
  <r>
    <m/>
    <x v="147"/>
    <s v="FRENTE"/>
    <n v="1508"/>
    <x v="1507"/>
    <x v="5"/>
    <x v="170"/>
    <n v="5.6"/>
    <n v="1.29E-2"/>
    <n v="1.29E-2"/>
    <n v="27364"/>
    <m/>
    <m/>
    <s v="D"/>
  </r>
  <r>
    <m/>
    <x v="147"/>
    <s v="FRENTE"/>
    <n v="1508"/>
    <x v="1507"/>
    <x v="5"/>
    <x v="170"/>
    <n v="5.6"/>
    <n v="3.7400000000000003E-2"/>
    <n v="3.6999999999999998E-2"/>
    <n v="27364"/>
    <m/>
    <m/>
    <s v="L"/>
  </r>
  <r>
    <m/>
    <x v="147"/>
    <s v="FRENTE"/>
    <n v="1508"/>
    <x v="1507"/>
    <x v="5"/>
    <x v="170"/>
    <n v="5.6"/>
    <n v="3.8699999999999998E-2"/>
    <n v="3.6999999999999998E-2"/>
    <n v="27364"/>
    <m/>
    <m/>
    <s v="L"/>
  </r>
  <r>
    <m/>
    <x v="164"/>
    <s v="Rp"/>
    <n v="1509"/>
    <x v="1508"/>
    <x v="5"/>
    <x v="170"/>
    <n v="5.6"/>
    <n v="7.6E-3"/>
    <n v="7.6E-3"/>
    <n v="27364"/>
    <m/>
    <m/>
    <s v="A"/>
  </r>
  <r>
    <m/>
    <x v="164"/>
    <s v="Rp"/>
    <n v="1509"/>
    <x v="1508"/>
    <x v="5"/>
    <x v="170"/>
    <n v="5.6"/>
    <n v="3.0099999999999998E-2"/>
    <n v="3.0099999999999998E-2"/>
    <n v="27364"/>
    <m/>
    <m/>
    <s v="L"/>
  </r>
  <r>
    <m/>
    <x v="164"/>
    <s v="Rp"/>
    <n v="1509"/>
    <x v="1508"/>
    <x v="5"/>
    <x v="170"/>
    <n v="5.6"/>
    <n v="2.3900000000000001E-2"/>
    <n v="2.3900000000000001E-2"/>
    <n v="27364"/>
    <m/>
    <m/>
    <s v="J"/>
  </r>
  <r>
    <m/>
    <x v="147"/>
    <s v="FRENTE"/>
    <n v="1510"/>
    <x v="1509"/>
    <x v="2"/>
    <x v="171"/>
    <n v="5.6"/>
    <n v="2.3900000000000001E-2"/>
    <n v="2.3900000000000001E-2"/>
    <n v="27357"/>
    <m/>
    <m/>
    <s v="J"/>
  </r>
  <r>
    <m/>
    <x v="147"/>
    <s v="FRENTE"/>
    <n v="1510"/>
    <x v="1509"/>
    <x v="2"/>
    <x v="171"/>
    <n v="5.6"/>
    <n v="1.9400000000000001E-2"/>
    <n v="1.9400000000000001E-2"/>
    <n v="27357"/>
    <m/>
    <m/>
    <s v="H"/>
  </r>
  <r>
    <m/>
    <x v="147"/>
    <s v="FRENTE"/>
    <n v="1510"/>
    <x v="1509"/>
    <x v="2"/>
    <x v="171"/>
    <n v="5.6"/>
    <n v="2.8400000000000002E-2"/>
    <n v="2.8400000000000002E-2"/>
    <n v="27357"/>
    <m/>
    <m/>
    <s v="L"/>
  </r>
  <r>
    <m/>
    <x v="147"/>
    <s v="FRENTE"/>
    <n v="1510"/>
    <x v="1509"/>
    <x v="2"/>
    <x v="171"/>
    <n v="5.6"/>
    <n v="1.0999999999999999E-2"/>
    <n v="1.0999999999999999E-2"/>
    <n v="27357"/>
    <m/>
    <m/>
    <s v="C"/>
  </r>
  <r>
    <m/>
    <x v="147"/>
    <s v="FRENTE"/>
    <n v="1510"/>
    <x v="1509"/>
    <x v="2"/>
    <x v="171"/>
    <n v="5.6"/>
    <n v="2.7E-2"/>
    <n v="2.7E-2"/>
    <n v="27357"/>
    <m/>
    <m/>
    <s v="K"/>
  </r>
  <r>
    <m/>
    <x v="158"/>
    <s v="FRENTE"/>
    <n v="1511"/>
    <x v="1510"/>
    <x v="2"/>
    <x v="171"/>
    <n v="5.6"/>
    <n v="1.35E-2"/>
    <n v="1.35E-2"/>
    <n v="27357"/>
    <m/>
    <m/>
    <s v="E"/>
  </r>
  <r>
    <m/>
    <x v="158"/>
    <s v="FRENTE"/>
    <n v="1511"/>
    <x v="1510"/>
    <x v="2"/>
    <x v="171"/>
    <n v="5.6"/>
    <n v="1.03E-2"/>
    <n v="1.03E-2"/>
    <n v="27357"/>
    <m/>
    <m/>
    <s v="B"/>
  </r>
  <r>
    <m/>
    <x v="158"/>
    <s v="FRENTE"/>
    <n v="1511"/>
    <x v="1510"/>
    <x v="2"/>
    <x v="171"/>
    <n v="5.6"/>
    <n v="1.03E-2"/>
    <n v="1.03E-2"/>
    <n v="27357"/>
    <m/>
    <m/>
    <s v="B"/>
  </r>
  <r>
    <m/>
    <x v="158"/>
    <s v="FRENTE"/>
    <n v="1511"/>
    <x v="1510"/>
    <x v="2"/>
    <x v="171"/>
    <n v="5.6"/>
    <n v="1.7999999999999999E-2"/>
    <n v="1.7999999999999999E-2"/>
    <n v="27357"/>
    <m/>
    <m/>
    <s v="G"/>
  </r>
  <r>
    <m/>
    <x v="158"/>
    <s v="FRENTE"/>
    <n v="1511"/>
    <x v="1510"/>
    <x v="2"/>
    <x v="171"/>
    <n v="5.6"/>
    <n v="1.32E-2"/>
    <n v="1.32E-2"/>
    <n v="27357"/>
    <m/>
    <m/>
    <s v="D"/>
  </r>
  <r>
    <m/>
    <x v="158"/>
    <s v="FRENTE"/>
    <n v="1511"/>
    <x v="1510"/>
    <x v="2"/>
    <x v="171"/>
    <n v="5.6"/>
    <n v="2.24E-2"/>
    <n v="2.24E-2"/>
    <n v="27357"/>
    <m/>
    <m/>
    <s v="I"/>
  </r>
  <r>
    <m/>
    <x v="120"/>
    <s v="RT"/>
    <n v="1512"/>
    <x v="1511"/>
    <x v="3"/>
    <x v="171"/>
    <n v="5.6"/>
    <n v="2.5100000000000001E-2"/>
    <n v="2.5100000000000001E-2"/>
    <n v="27358"/>
    <n v="2.5100000000000001E-2"/>
    <m/>
    <s v="K"/>
  </r>
  <r>
    <m/>
    <x v="120"/>
    <s v="RT"/>
    <n v="1512"/>
    <x v="1511"/>
    <x v="3"/>
    <x v="171"/>
    <n v="5.6"/>
    <n v="2.7400000000000001E-2"/>
    <n v="2.7400000000000001E-2"/>
    <n v="27358"/>
    <n v="2.7400000000000001E-2"/>
    <m/>
    <s v="K"/>
  </r>
  <r>
    <m/>
    <x v="120"/>
    <s v="RT"/>
    <n v="1512"/>
    <x v="1511"/>
    <x v="3"/>
    <x v="171"/>
    <n v="5.6"/>
    <n v="4.2799999999999998E-2"/>
    <n v="3.6999999999999998E-2"/>
    <n v="27358"/>
    <n v="0.03"/>
    <m/>
    <s v="L"/>
  </r>
  <r>
    <m/>
    <x v="120"/>
    <s v="RT"/>
    <n v="1512"/>
    <x v="1511"/>
    <x v="3"/>
    <x v="171"/>
    <n v="5.6"/>
    <n v="2.35E-2"/>
    <n v="2.35E-2"/>
    <n v="27358"/>
    <n v="2.35E-2"/>
    <m/>
    <s v="J"/>
  </r>
  <r>
    <m/>
    <x v="120"/>
    <s v="RT"/>
    <n v="1512"/>
    <x v="1511"/>
    <x v="3"/>
    <x v="171"/>
    <n v="5.6"/>
    <n v="4.1500000000000002E-2"/>
    <n v="3.6999999999999998E-2"/>
    <n v="27358"/>
    <n v="0.03"/>
    <m/>
    <s v="L"/>
  </r>
  <r>
    <m/>
    <x v="120"/>
    <s v="RT"/>
    <n v="1512"/>
    <x v="1511"/>
    <x v="3"/>
    <x v="171"/>
    <n v="5.6"/>
    <n v="3.2099999999999997E-2"/>
    <n v="3.2099999999999997E-2"/>
    <n v="27358"/>
    <n v="0.03"/>
    <m/>
    <s v="L"/>
  </r>
  <r>
    <m/>
    <x v="120"/>
    <s v="RT"/>
    <n v="1512"/>
    <x v="1511"/>
    <x v="3"/>
    <x v="171"/>
    <n v="5.6"/>
    <n v="3.1E-2"/>
    <n v="3.1E-2"/>
    <n v="27358"/>
    <n v="0.03"/>
    <m/>
    <s v="L"/>
  </r>
  <r>
    <m/>
    <x v="120"/>
    <s v="RT"/>
    <n v="1512"/>
    <x v="1511"/>
    <x v="3"/>
    <x v="171"/>
    <n v="5.6"/>
    <n v="3.1699999999999999E-2"/>
    <n v="3.1699999999999999E-2"/>
    <n v="27358"/>
    <n v="0.03"/>
    <m/>
    <s v="L"/>
  </r>
  <r>
    <m/>
    <x v="120"/>
    <s v="RT"/>
    <n v="1512"/>
    <x v="1511"/>
    <x v="3"/>
    <x v="171"/>
    <n v="5.6"/>
    <n v="1.83E-2"/>
    <n v="1.83E-2"/>
    <n v="27358"/>
    <n v="1.83E-2"/>
    <m/>
    <s v="G"/>
  </r>
  <r>
    <m/>
    <x v="162"/>
    <s v="RT"/>
    <n v="1513"/>
    <x v="1512"/>
    <x v="3"/>
    <x v="171"/>
    <n v="5.6"/>
    <n v="1.5900000000000001E-2"/>
    <n v="1.5900000000000001E-2"/>
    <n v="27359"/>
    <n v="1.5900000000000001E-2"/>
    <m/>
    <s v="F"/>
  </r>
  <r>
    <m/>
    <x v="162"/>
    <s v="RT"/>
    <n v="1513"/>
    <x v="1512"/>
    <x v="3"/>
    <x v="171"/>
    <n v="5.6"/>
    <n v="1.8200000000000001E-2"/>
    <n v="1.8200000000000001E-2"/>
    <n v="27359"/>
    <n v="1.8200000000000001E-2"/>
    <m/>
    <s v="G"/>
  </r>
  <r>
    <m/>
    <x v="162"/>
    <s v="RT"/>
    <n v="1513"/>
    <x v="1512"/>
    <x v="3"/>
    <x v="171"/>
    <n v="5.6"/>
    <n v="3.1300000000000001E-2"/>
    <n v="3.1300000000000001E-2"/>
    <n v="27359"/>
    <n v="0.03"/>
    <m/>
    <s v="L"/>
  </r>
  <r>
    <m/>
    <x v="162"/>
    <s v="RT"/>
    <n v="1513"/>
    <x v="1512"/>
    <x v="3"/>
    <x v="171"/>
    <n v="5.6"/>
    <n v="1.8499999999999999E-2"/>
    <n v="1.8499999999999999E-2"/>
    <n v="27359"/>
    <n v="1.8499999999999999E-2"/>
    <m/>
    <s v="G"/>
  </r>
  <r>
    <m/>
    <x v="147"/>
    <s v="FRENTE"/>
    <n v="1514"/>
    <x v="1513"/>
    <x v="4"/>
    <x v="171"/>
    <n v="5.6"/>
    <n v="2.9000000000000001E-2"/>
    <n v="2.9000000000000001E-2"/>
    <n v="27360"/>
    <m/>
    <m/>
    <s v="L"/>
  </r>
  <r>
    <m/>
    <x v="147"/>
    <s v="FRENTE"/>
    <n v="1514"/>
    <x v="1513"/>
    <x v="4"/>
    <x v="171"/>
    <n v="5.6"/>
    <n v="1.5699999999999999E-2"/>
    <n v="1.5699999999999999E-2"/>
    <n v="27360"/>
    <m/>
    <m/>
    <s v="F"/>
  </r>
  <r>
    <m/>
    <x v="147"/>
    <s v="FRENTE"/>
    <n v="1514"/>
    <x v="1513"/>
    <x v="4"/>
    <x v="171"/>
    <n v="5.6"/>
    <n v="2.53E-2"/>
    <n v="2.53E-2"/>
    <n v="27360"/>
    <m/>
    <m/>
    <s v="K"/>
  </r>
  <r>
    <m/>
    <x v="147"/>
    <s v="FRENTE"/>
    <n v="1514"/>
    <x v="1513"/>
    <x v="4"/>
    <x v="171"/>
    <n v="5.6"/>
    <n v="1.8100000000000002E-2"/>
    <n v="1.8100000000000002E-2"/>
    <n v="27360"/>
    <m/>
    <m/>
    <s v="G"/>
  </r>
  <r>
    <m/>
    <x v="160"/>
    <s v="RT"/>
    <n v="1515"/>
    <x v="1514"/>
    <x v="4"/>
    <x v="171"/>
    <n v="5.6"/>
    <n v="2.2700000000000001E-2"/>
    <n v="2.2700000000000001E-2"/>
    <n v="27360"/>
    <m/>
    <m/>
    <s v="J"/>
  </r>
  <r>
    <m/>
    <x v="147"/>
    <s v="FRENTE"/>
    <n v="1516"/>
    <x v="1515"/>
    <x v="5"/>
    <x v="171"/>
    <n v="5.6"/>
    <n v="3.1899999999999998E-2"/>
    <n v="3.1899999999999998E-2"/>
    <n v="27361"/>
    <n v="0.03"/>
    <m/>
    <s v="L"/>
  </r>
  <r>
    <m/>
    <x v="147"/>
    <s v="FRENTE"/>
    <n v="1516"/>
    <x v="1515"/>
    <x v="5"/>
    <x v="171"/>
    <n v="5.6"/>
    <n v="3.8300000000000001E-2"/>
    <n v="3.6999999999999998E-2"/>
    <n v="27361"/>
    <n v="0.03"/>
    <m/>
    <s v="L"/>
  </r>
  <r>
    <m/>
    <x v="147"/>
    <s v="FRENTE"/>
    <n v="1516"/>
    <x v="1515"/>
    <x v="5"/>
    <x v="171"/>
    <n v="5.6"/>
    <n v="2.8199999999999999E-2"/>
    <n v="2.8199999999999999E-2"/>
    <n v="27361"/>
    <n v="2.8199999999999999E-2"/>
    <m/>
    <s v="L"/>
  </r>
  <r>
    <m/>
    <x v="147"/>
    <s v="FRENTE"/>
    <n v="1516"/>
    <x v="1515"/>
    <x v="5"/>
    <x v="171"/>
    <n v="5.6"/>
    <n v="1.8700000000000001E-2"/>
    <n v="1.8700000000000001E-2"/>
    <n v="27361"/>
    <n v="1.8700000000000001E-2"/>
    <m/>
    <s v="G"/>
  </r>
  <r>
    <m/>
    <x v="147"/>
    <s v="FRENTE"/>
    <n v="1516"/>
    <x v="1515"/>
    <x v="5"/>
    <x v="171"/>
    <n v="5.6"/>
    <n v="1.9699999999999999E-2"/>
    <n v="1.9699999999999999E-2"/>
    <n v="27361"/>
    <n v="1.9699999999999999E-2"/>
    <m/>
    <s v="H"/>
  </r>
  <r>
    <m/>
    <x v="147"/>
    <s v="FRENTE"/>
    <n v="1516"/>
    <x v="1515"/>
    <x v="5"/>
    <x v="171"/>
    <n v="5.6"/>
    <n v="2.1899999999999999E-2"/>
    <n v="2.1899999999999999E-2"/>
    <n v="27361"/>
    <n v="2.1899999999999999E-2"/>
    <m/>
    <s v="I"/>
  </r>
  <r>
    <m/>
    <x v="147"/>
    <s v="FRENTE"/>
    <n v="1516"/>
    <x v="1515"/>
    <x v="5"/>
    <x v="171"/>
    <n v="5.6"/>
    <n v="3.1800000000000002E-2"/>
    <n v="3.1800000000000002E-2"/>
    <n v="27361"/>
    <n v="0.03"/>
    <m/>
    <s v="L"/>
  </r>
  <r>
    <m/>
    <x v="120"/>
    <s v="RT"/>
    <n v="1517"/>
    <x v="1516"/>
    <x v="5"/>
    <x v="171"/>
    <n v="5.6"/>
    <n v="4.2999999999999997E-2"/>
    <n v="3.6999999999999998E-2"/>
    <n v="27362"/>
    <n v="0.03"/>
    <m/>
    <s v="L"/>
  </r>
  <r>
    <m/>
    <x v="120"/>
    <s v="RT"/>
    <n v="1517"/>
    <x v="1516"/>
    <x v="5"/>
    <x v="171"/>
    <n v="5.6"/>
    <n v="4.0399999999999998E-2"/>
    <n v="3.6999999999999998E-2"/>
    <n v="27362"/>
    <n v="0.03"/>
    <m/>
    <s v="L"/>
  </r>
  <r>
    <m/>
    <x v="120"/>
    <s v="RT"/>
    <n v="1517"/>
    <x v="1516"/>
    <x v="5"/>
    <x v="171"/>
    <n v="5.6"/>
    <n v="4.65E-2"/>
    <n v="3.6999999999999998E-2"/>
    <n v="27362"/>
    <n v="0.03"/>
    <m/>
    <s v="L"/>
  </r>
  <r>
    <m/>
    <x v="120"/>
    <s v="RT"/>
    <n v="1517"/>
    <x v="1516"/>
    <x v="5"/>
    <x v="171"/>
    <n v="5.6"/>
    <n v="4.9200000000000001E-2"/>
    <n v="3.6999999999999998E-2"/>
    <n v="27362"/>
    <n v="0.03"/>
    <m/>
    <s v="L"/>
  </r>
  <r>
    <m/>
    <x v="120"/>
    <s v="RT"/>
    <n v="1517"/>
    <x v="1516"/>
    <x v="5"/>
    <x v="171"/>
    <n v="5.6"/>
    <n v="1.5900000000000001E-2"/>
    <n v="1.5900000000000001E-2"/>
    <n v="27362"/>
    <n v="1.5900000000000001E-2"/>
    <m/>
    <s v="F"/>
  </r>
  <r>
    <m/>
    <x v="120"/>
    <s v="RT"/>
    <n v="1517"/>
    <x v="1516"/>
    <x v="5"/>
    <x v="171"/>
    <n v="5.6"/>
    <n v="1.9199999999999998E-2"/>
    <n v="1.9199999999999998E-2"/>
    <n v="27362"/>
    <n v="1.9199999999999998E-2"/>
    <m/>
    <s v="H"/>
  </r>
  <r>
    <m/>
    <x v="120"/>
    <s v="RT"/>
    <n v="1517"/>
    <x v="1516"/>
    <x v="5"/>
    <x v="171"/>
    <n v="5.6"/>
    <n v="1.6199999999999999E-2"/>
    <n v="1.6199999999999999E-2"/>
    <n v="27362"/>
    <n v="1.6199999999999999E-2"/>
    <m/>
    <s v="F"/>
  </r>
  <r>
    <m/>
    <x v="120"/>
    <s v="RT"/>
    <n v="1517"/>
    <x v="1516"/>
    <x v="5"/>
    <x v="171"/>
    <n v="5.6"/>
    <n v="0.02"/>
    <n v="0.02"/>
    <n v="27362"/>
    <n v="0.02"/>
    <m/>
    <s v="H"/>
  </r>
  <r>
    <m/>
    <x v="160"/>
    <s v="RT"/>
    <n v="1518"/>
    <x v="1517"/>
    <x v="5"/>
    <x v="171"/>
    <n v="5.6"/>
    <n v="0.06"/>
    <n v="3.6999999999999998E-2"/>
    <n v="27362"/>
    <n v="0.03"/>
    <m/>
    <s v="L"/>
  </r>
  <r>
    <m/>
    <x v="160"/>
    <s v="RT"/>
    <n v="1518"/>
    <x v="1517"/>
    <x v="5"/>
    <x v="171"/>
    <n v="5.6"/>
    <n v="4.9299999999999997E-2"/>
    <n v="3.6999999999999998E-2"/>
    <n v="27362"/>
    <n v="0.03"/>
    <m/>
    <s v="L"/>
  </r>
  <r>
    <m/>
    <x v="147"/>
    <s v="FRENTE"/>
    <n v="1519"/>
    <x v="1518"/>
    <x v="4"/>
    <x v="172"/>
    <n v="5.6"/>
    <n v="8.3999999999999995E-3"/>
    <n v="8.3999999999999995E-3"/>
    <n v="27366"/>
    <n v="8.3999999999999995E-3"/>
    <m/>
    <s v="A"/>
  </r>
  <r>
    <m/>
    <x v="147"/>
    <s v="FRENTE"/>
    <n v="1519"/>
    <x v="1518"/>
    <x v="4"/>
    <x v="172"/>
    <n v="5.6"/>
    <n v="1.8700000000000001E-2"/>
    <n v="1.8700000000000001E-2"/>
    <n v="27366"/>
    <n v="1.8700000000000001E-2"/>
    <m/>
    <s v="G"/>
  </r>
  <r>
    <m/>
    <x v="147"/>
    <s v="FRENTE"/>
    <n v="1519"/>
    <x v="1518"/>
    <x v="4"/>
    <x v="172"/>
    <n v="5.6"/>
    <n v="5.0099999999999999E-2"/>
    <n v="3.6999999999999998E-2"/>
    <n v="27366"/>
    <n v="0.03"/>
    <m/>
    <s v="L"/>
  </r>
  <r>
    <m/>
    <x v="147"/>
    <s v="FRENTE"/>
    <n v="1519"/>
    <x v="1518"/>
    <x v="4"/>
    <x v="172"/>
    <n v="5.6"/>
    <n v="1.6500000000000001E-2"/>
    <n v="1.6500000000000001E-2"/>
    <n v="27366"/>
    <n v="1.6500000000000001E-2"/>
    <m/>
    <s v="F"/>
  </r>
  <r>
    <m/>
    <x v="147"/>
    <s v="FRENTE"/>
    <n v="1519"/>
    <x v="1518"/>
    <x v="4"/>
    <x v="172"/>
    <n v="5.6"/>
    <n v="2.07E-2"/>
    <n v="2.07E-2"/>
    <n v="27366"/>
    <n v="2.07E-2"/>
    <m/>
    <s v="H"/>
  </r>
  <r>
    <m/>
    <x v="163"/>
    <s v="Rp"/>
    <n v="1520"/>
    <x v="1519"/>
    <x v="4"/>
    <x v="172"/>
    <n v="5.6"/>
    <n v="7.3000000000000001E-3"/>
    <n v="7.3000000000000001E-3"/>
    <n v="27367"/>
    <m/>
    <m/>
    <s v="Reserva"/>
  </r>
  <r>
    <m/>
    <x v="163"/>
    <s v="Rp"/>
    <n v="1520"/>
    <x v="1519"/>
    <x v="4"/>
    <x v="172"/>
    <n v="5.6"/>
    <n v="6.3E-3"/>
    <n v="6.3E-3"/>
    <n v="27367"/>
    <m/>
    <m/>
    <s v="Reserva"/>
  </r>
  <r>
    <m/>
    <x v="163"/>
    <s v="Rp"/>
    <n v="1520"/>
    <x v="1519"/>
    <x v="4"/>
    <x v="172"/>
    <n v="5.6"/>
    <n v="9.7999999999999997E-3"/>
    <n v="9.7999999999999997E-3"/>
    <n v="27367"/>
    <m/>
    <m/>
    <s v="B"/>
  </r>
  <r>
    <m/>
    <x v="163"/>
    <s v="Rp"/>
    <n v="1520"/>
    <x v="1519"/>
    <x v="4"/>
    <x v="172"/>
    <n v="5.6"/>
    <n v="6.7000000000000002E-3"/>
    <n v="6.7000000000000002E-3"/>
    <n v="27367"/>
    <m/>
    <m/>
    <s v="Reserva"/>
  </r>
  <r>
    <m/>
    <x v="163"/>
    <s v="Rp"/>
    <n v="1520"/>
    <x v="1519"/>
    <x v="4"/>
    <x v="172"/>
    <n v="5.6"/>
    <n v="1.3599999999999999E-2"/>
    <n v="1.3599999999999999E-2"/>
    <n v="27367"/>
    <m/>
    <m/>
    <s v="E"/>
  </r>
  <r>
    <m/>
    <x v="163"/>
    <s v="Rp"/>
    <n v="1520"/>
    <x v="1519"/>
    <x v="4"/>
    <x v="172"/>
    <n v="5.6"/>
    <n v="9.4000000000000004E-3"/>
    <n v="9.4000000000000004E-3"/>
    <n v="27367"/>
    <m/>
    <m/>
    <s v="B"/>
  </r>
  <r>
    <m/>
    <x v="163"/>
    <s v="Rp"/>
    <n v="1520"/>
    <x v="1519"/>
    <x v="4"/>
    <x v="172"/>
    <n v="5.6"/>
    <n v="9.7000000000000003E-3"/>
    <n v="9.7000000000000003E-3"/>
    <n v="27367"/>
    <m/>
    <m/>
    <s v="B"/>
  </r>
  <r>
    <m/>
    <x v="160"/>
    <s v="RT"/>
    <n v="1521"/>
    <x v="1520"/>
    <x v="5"/>
    <x v="172"/>
    <n v="5.6"/>
    <n v="1.49E-2"/>
    <n v="1.49E-2"/>
    <n v="27367"/>
    <m/>
    <m/>
    <s v="E"/>
  </r>
  <r>
    <m/>
    <x v="147"/>
    <s v="FRENTE"/>
    <n v="1522"/>
    <x v="1521"/>
    <x v="5"/>
    <x v="172"/>
    <n v="5.6"/>
    <n v="1.61E-2"/>
    <n v="1.61E-2"/>
    <n v="27368"/>
    <n v="1.61E-2"/>
    <m/>
    <s v="F"/>
  </r>
  <r>
    <m/>
    <x v="147"/>
    <s v="FRENTE"/>
    <n v="1522"/>
    <x v="1521"/>
    <x v="5"/>
    <x v="172"/>
    <n v="5.6"/>
    <n v="4.5699999999999998E-2"/>
    <n v="3.6999999999999998E-2"/>
    <n v="27368"/>
    <n v="0.03"/>
    <m/>
    <s v="L"/>
  </r>
  <r>
    <m/>
    <x v="147"/>
    <s v="FRENTE"/>
    <n v="1522"/>
    <x v="1521"/>
    <x v="5"/>
    <x v="172"/>
    <n v="5.6"/>
    <n v="5.3100000000000001E-2"/>
    <n v="3.6999999999999998E-2"/>
    <n v="27368"/>
    <n v="0.03"/>
    <m/>
    <s v="L"/>
  </r>
  <r>
    <m/>
    <x v="147"/>
    <s v="FRENTE"/>
    <n v="1522"/>
    <x v="1521"/>
    <x v="5"/>
    <x v="172"/>
    <n v="5.6"/>
    <n v="4.1399999999999999E-2"/>
    <n v="3.6999999999999998E-2"/>
    <n v="27368"/>
    <n v="0.03"/>
    <m/>
    <s v="L"/>
  </r>
  <r>
    <m/>
    <x v="147"/>
    <s v="FRENTE"/>
    <n v="1522"/>
    <x v="1521"/>
    <x v="5"/>
    <x v="172"/>
    <n v="5.6"/>
    <n v="4.7600000000000003E-2"/>
    <n v="3.6999999999999998E-2"/>
    <n v="27368"/>
    <n v="0.03"/>
    <m/>
    <s v="L"/>
  </r>
  <r>
    <m/>
    <x v="147"/>
    <s v="FRENTE"/>
    <n v="1522"/>
    <x v="1521"/>
    <x v="5"/>
    <x v="172"/>
    <n v="5.6"/>
    <n v="1.7500000000000002E-2"/>
    <n v="1.7500000000000002E-2"/>
    <n v="27368"/>
    <n v="1.7500000000000002E-2"/>
    <m/>
    <s v="G"/>
  </r>
  <r>
    <m/>
    <x v="163"/>
    <s v="Rp"/>
    <n v="1523"/>
    <x v="1522"/>
    <x v="5"/>
    <x v="172"/>
    <n v="5.6"/>
    <n v="1.84E-2"/>
    <n v="1.84E-2"/>
    <n v="27368"/>
    <m/>
    <m/>
    <s v="G"/>
  </r>
  <r>
    <m/>
    <x v="163"/>
    <s v="Rp"/>
    <n v="1523"/>
    <x v="1522"/>
    <x v="5"/>
    <x v="172"/>
    <n v="5.6"/>
    <n v="7.9000000000000008E-3"/>
    <n v="7.9000000000000008E-3"/>
    <n v="27368"/>
    <m/>
    <m/>
    <s v="A"/>
  </r>
  <r>
    <m/>
    <x v="147"/>
    <s v="FRENTE"/>
    <n v="1524"/>
    <x v="1523"/>
    <x v="2"/>
    <x v="173"/>
    <n v="5.6"/>
    <n v="2.4400000000000002E-2"/>
    <n v="2.4400000000000002E-2"/>
    <n v="27370"/>
    <n v="2.4400000000000002E-2"/>
    <m/>
    <s v="J"/>
  </r>
  <r>
    <m/>
    <x v="147"/>
    <s v="FRENTE"/>
    <n v="1524"/>
    <x v="1523"/>
    <x v="2"/>
    <x v="173"/>
    <n v="5.6"/>
    <n v="1.9E-2"/>
    <n v="1.9E-2"/>
    <n v="27370"/>
    <n v="1.9E-2"/>
    <m/>
    <s v="H"/>
  </r>
  <r>
    <m/>
    <x v="147"/>
    <s v="FRENTE"/>
    <n v="1524"/>
    <x v="1523"/>
    <x v="2"/>
    <x v="173"/>
    <n v="5.6"/>
    <n v="1.9800000000000002E-2"/>
    <n v="1.9800000000000002E-2"/>
    <n v="27370"/>
    <n v="1.9800000000000002E-2"/>
    <m/>
    <s v="H"/>
  </r>
  <r>
    <m/>
    <x v="147"/>
    <s v="FRENTE"/>
    <n v="1524"/>
    <x v="1523"/>
    <x v="2"/>
    <x v="173"/>
    <n v="5.6"/>
    <n v="5.1999999999999998E-2"/>
    <n v="3.6999999999999998E-2"/>
    <n v="27370"/>
    <n v="0.03"/>
    <m/>
    <s v="L"/>
  </r>
  <r>
    <m/>
    <x v="147"/>
    <s v="FRENTE"/>
    <n v="1524"/>
    <x v="1523"/>
    <x v="2"/>
    <x v="173"/>
    <n v="5.6"/>
    <n v="1.43E-2"/>
    <n v="1.43E-2"/>
    <n v="27370"/>
    <n v="1.43E-2"/>
    <m/>
    <s v="E"/>
  </r>
  <r>
    <m/>
    <x v="147"/>
    <s v="FRENTE"/>
    <n v="1524"/>
    <x v="1523"/>
    <x v="2"/>
    <x v="173"/>
    <n v="5.6"/>
    <n v="1.52E-2"/>
    <n v="1.52E-2"/>
    <n v="27370"/>
    <n v="1.52E-2"/>
    <m/>
    <s v="F"/>
  </r>
  <r>
    <m/>
    <x v="158"/>
    <s v="FRENTE"/>
    <n v="1525"/>
    <x v="1524"/>
    <x v="2"/>
    <x v="173"/>
    <n v="5.6"/>
    <n v="1.0699999999999999E-2"/>
    <n v="1.0699999999999999E-2"/>
    <n v="27371"/>
    <m/>
    <m/>
    <s v="C"/>
  </r>
  <r>
    <m/>
    <x v="158"/>
    <s v="FRENTE"/>
    <n v="1525"/>
    <x v="1524"/>
    <x v="2"/>
    <x v="173"/>
    <n v="5.6"/>
    <n v="7.0000000000000001E-3"/>
    <n v="7.0000000000000001E-3"/>
    <n v="27371"/>
    <m/>
    <m/>
    <s v="Reserva"/>
  </r>
  <r>
    <m/>
    <x v="158"/>
    <s v="FRENTE"/>
    <n v="1525"/>
    <x v="1524"/>
    <x v="2"/>
    <x v="173"/>
    <n v="5.6"/>
    <n v="6.6E-3"/>
    <n v="6.6E-3"/>
    <n v="27371"/>
    <m/>
    <m/>
    <s v="Reserva"/>
  </r>
  <r>
    <m/>
    <x v="162"/>
    <s v="RT"/>
    <n v="1526"/>
    <x v="1525"/>
    <x v="2"/>
    <x v="173"/>
    <n v="5.6"/>
    <n v="1.6899999999999998E-2"/>
    <n v="1.6899999999999998E-2"/>
    <n v="27371"/>
    <m/>
    <m/>
    <s v="F"/>
  </r>
  <r>
    <m/>
    <x v="120"/>
    <s v="RT"/>
    <n v="1527"/>
    <x v="1526"/>
    <x v="3"/>
    <x v="173"/>
    <n v="5.6"/>
    <n v="1.3899999999999999E-2"/>
    <n v="1.3899999999999999E-2"/>
    <n v="27372"/>
    <m/>
    <m/>
    <s v="E"/>
  </r>
  <r>
    <m/>
    <x v="120"/>
    <s v="RT"/>
    <n v="1527"/>
    <x v="1526"/>
    <x v="3"/>
    <x v="173"/>
    <n v="5.6"/>
    <n v="6.6E-3"/>
    <n v="6.6E-3"/>
    <n v="27372"/>
    <m/>
    <m/>
    <s v="Reserva"/>
  </r>
  <r>
    <m/>
    <x v="120"/>
    <s v="RT"/>
    <n v="1527"/>
    <x v="1526"/>
    <x v="3"/>
    <x v="173"/>
    <n v="5.6"/>
    <n v="1.8499999999999999E-2"/>
    <n v="1.8499999999999999E-2"/>
    <n v="27372"/>
    <m/>
    <m/>
    <s v="G"/>
  </r>
  <r>
    <m/>
    <x v="120"/>
    <s v="RT"/>
    <n v="1527"/>
    <x v="1526"/>
    <x v="3"/>
    <x v="173"/>
    <n v="5.6"/>
    <n v="2.3900000000000001E-2"/>
    <n v="2.3900000000000001E-2"/>
    <n v="27372"/>
    <m/>
    <m/>
    <s v="J"/>
  </r>
  <r>
    <m/>
    <x v="120"/>
    <s v="RT"/>
    <n v="1527"/>
    <x v="1526"/>
    <x v="3"/>
    <x v="173"/>
    <n v="5.6"/>
    <n v="2.8199999999999999E-2"/>
    <n v="2.8199999999999999E-2"/>
    <n v="27372"/>
    <m/>
    <m/>
    <s v="L"/>
  </r>
  <r>
    <m/>
    <x v="162"/>
    <s v="RT"/>
    <n v="1528"/>
    <x v="1527"/>
    <x v="3"/>
    <x v="173"/>
    <n v="5.6"/>
    <n v="1.9400000000000001E-2"/>
    <n v="1.9400000000000001E-2"/>
    <n v="27372"/>
    <m/>
    <m/>
    <s v="H"/>
  </r>
  <r>
    <m/>
    <x v="120"/>
    <s v="RT"/>
    <n v="1529"/>
    <x v="1528"/>
    <x v="4"/>
    <x v="173"/>
    <n v="5.6"/>
    <n v="5.1999999999999998E-3"/>
    <n v="5.1999999999999998E-3"/>
    <n v="27376"/>
    <n v="5.1999999999999998E-3"/>
    <m/>
    <s v="Descarte"/>
  </r>
  <r>
    <m/>
    <x v="120"/>
    <s v="RT"/>
    <n v="1529"/>
    <x v="1528"/>
    <x v="4"/>
    <x v="173"/>
    <n v="5.6"/>
    <n v="6.1999999999999998E-3"/>
    <n v="6.1999999999999998E-3"/>
    <n v="27376"/>
    <n v="6.1999999999999998E-3"/>
    <m/>
    <s v="Reserva"/>
  </r>
  <r>
    <m/>
    <x v="120"/>
    <s v="RT"/>
    <n v="1529"/>
    <x v="1528"/>
    <x v="4"/>
    <x v="173"/>
    <n v="5.6"/>
    <n v="6.6E-3"/>
    <n v="6.6E-3"/>
    <n v="27376"/>
    <n v="6.6E-3"/>
    <m/>
    <s v="Reserva"/>
  </r>
  <r>
    <m/>
    <x v="120"/>
    <s v="RT"/>
    <n v="1529"/>
    <x v="1528"/>
    <x v="4"/>
    <x v="173"/>
    <n v="5.6"/>
    <n v="1.0999999999999999E-2"/>
    <n v="1.0999999999999999E-2"/>
    <n v="27376"/>
    <n v="1.0999999999999999E-2"/>
    <m/>
    <s v="C"/>
  </r>
  <r>
    <m/>
    <x v="120"/>
    <s v="RT"/>
    <n v="1529"/>
    <x v="1528"/>
    <x v="4"/>
    <x v="173"/>
    <n v="5.6"/>
    <n v="3.3000000000000002E-2"/>
    <n v="3.3000000000000002E-2"/>
    <n v="27376"/>
    <n v="0.03"/>
    <m/>
    <s v="L"/>
  </r>
  <r>
    <m/>
    <x v="120"/>
    <s v="RT"/>
    <n v="1529"/>
    <x v="1528"/>
    <x v="4"/>
    <x v="173"/>
    <n v="5.6"/>
    <n v="1.1299999999999999E-2"/>
    <n v="1.1299999999999999E-2"/>
    <n v="27376"/>
    <n v="1.1299999999999999E-2"/>
    <m/>
    <s v="C"/>
  </r>
  <r>
    <m/>
    <x v="165"/>
    <s v="RT"/>
    <n v="1530"/>
    <x v="1529"/>
    <x v="4"/>
    <x v="173"/>
    <n v="5.6"/>
    <n v="1.8200000000000001E-2"/>
    <n v="1.8200000000000001E-2"/>
    <n v="27377"/>
    <m/>
    <m/>
    <s v="G"/>
  </r>
  <r>
    <m/>
    <x v="165"/>
    <s v="RT"/>
    <n v="1530"/>
    <x v="1529"/>
    <x v="4"/>
    <x v="173"/>
    <n v="5.6"/>
    <n v="1.95E-2"/>
    <n v="1.95E-2"/>
    <n v="27377"/>
    <m/>
    <m/>
    <s v="H"/>
  </r>
  <r>
    <m/>
    <x v="165"/>
    <s v="RT"/>
    <n v="1530"/>
    <x v="1529"/>
    <x v="4"/>
    <x v="173"/>
    <n v="5.6"/>
    <n v="1.9800000000000002E-2"/>
    <n v="1.9800000000000002E-2"/>
    <n v="27377"/>
    <m/>
    <m/>
    <s v="H"/>
  </r>
  <r>
    <m/>
    <x v="165"/>
    <s v="RT"/>
    <n v="1530"/>
    <x v="1529"/>
    <x v="4"/>
    <x v="173"/>
    <n v="5.6"/>
    <n v="1.7100000000000001E-2"/>
    <n v="1.7100000000000001E-2"/>
    <n v="27377"/>
    <m/>
    <m/>
    <s v="F"/>
  </r>
  <r>
    <m/>
    <x v="119"/>
    <s v="FRENTE"/>
    <n v="1531"/>
    <x v="1530"/>
    <x v="4"/>
    <x v="173"/>
    <n v="5.6"/>
    <n v="1.24E-2"/>
    <n v="1.24E-2"/>
    <n v="27377"/>
    <m/>
    <m/>
    <s v="D"/>
  </r>
  <r>
    <m/>
    <x v="147"/>
    <s v="FRENTE"/>
    <n v="1532"/>
    <x v="1531"/>
    <x v="4"/>
    <x v="173"/>
    <n v="5.6"/>
    <n v="1.84E-2"/>
    <n v="1.84E-2"/>
    <n v="27377"/>
    <m/>
    <m/>
    <s v="G"/>
  </r>
  <r>
    <m/>
    <x v="147"/>
    <s v="FRENTE"/>
    <n v="1532"/>
    <x v="1531"/>
    <x v="4"/>
    <x v="173"/>
    <n v="5.6"/>
    <n v="1.1900000000000001E-2"/>
    <n v="1.1900000000000001E-2"/>
    <n v="27377"/>
    <m/>
    <m/>
    <s v="C"/>
  </r>
  <r>
    <m/>
    <x v="147"/>
    <s v="FRENTE"/>
    <n v="1533"/>
    <x v="1532"/>
    <x v="5"/>
    <x v="173"/>
    <n v="5.6"/>
    <n v="5.4999999999999997E-3"/>
    <n v="5.4999999999999997E-3"/>
    <n v="27378"/>
    <m/>
    <m/>
    <s v="Descarte"/>
  </r>
  <r>
    <m/>
    <x v="147"/>
    <s v="FRENTE"/>
    <n v="1533"/>
    <x v="1532"/>
    <x v="5"/>
    <x v="173"/>
    <n v="5.6"/>
    <n v="2.9600000000000001E-2"/>
    <n v="2.9600000000000001E-2"/>
    <n v="27378"/>
    <m/>
    <m/>
    <s v="L"/>
  </r>
  <r>
    <m/>
    <x v="147"/>
    <s v="FRENTE"/>
    <n v="1533"/>
    <x v="1532"/>
    <x v="5"/>
    <x v="173"/>
    <n v="5.6"/>
    <n v="1.3100000000000001E-2"/>
    <n v="1.3100000000000001E-2"/>
    <n v="27378"/>
    <m/>
    <m/>
    <s v="D"/>
  </r>
  <r>
    <m/>
    <x v="147"/>
    <s v="FRENTE"/>
    <n v="1533"/>
    <x v="1532"/>
    <x v="5"/>
    <x v="173"/>
    <n v="5.6"/>
    <n v="2.7300000000000001E-2"/>
    <n v="2.7300000000000001E-2"/>
    <n v="27378"/>
    <m/>
    <m/>
    <s v="K"/>
  </r>
  <r>
    <m/>
    <x v="147"/>
    <s v="FRENTE"/>
    <n v="1533"/>
    <x v="1532"/>
    <x v="5"/>
    <x v="173"/>
    <n v="5.6"/>
    <n v="1.9300000000000001E-2"/>
    <n v="1.9300000000000001E-2"/>
    <n v="27378"/>
    <m/>
    <m/>
    <s v="H"/>
  </r>
  <r>
    <m/>
    <x v="147"/>
    <s v="FRENTE"/>
    <n v="1533"/>
    <x v="1532"/>
    <x v="5"/>
    <x v="173"/>
    <n v="5.6"/>
    <n v="2.1100000000000001E-2"/>
    <n v="2.1100000000000001E-2"/>
    <n v="27378"/>
    <m/>
    <m/>
    <s v="I"/>
  </r>
  <r>
    <m/>
    <x v="147"/>
    <s v="FRENTE"/>
    <n v="1533"/>
    <x v="1532"/>
    <x v="5"/>
    <x v="173"/>
    <n v="5.6"/>
    <n v="2.4500000000000001E-2"/>
    <n v="2.4500000000000001E-2"/>
    <n v="27378"/>
    <m/>
    <m/>
    <s v="J"/>
  </r>
  <r>
    <m/>
    <x v="147"/>
    <s v="FRENTE"/>
    <n v="1533"/>
    <x v="1532"/>
    <x v="5"/>
    <x v="173"/>
    <n v="5.6"/>
    <n v="2.98E-2"/>
    <n v="2.98E-2"/>
    <n v="27378"/>
    <m/>
    <m/>
    <s v="L"/>
  </r>
  <r>
    <m/>
    <x v="147"/>
    <s v="FRENTE"/>
    <n v="1533"/>
    <x v="1532"/>
    <x v="5"/>
    <x v="173"/>
    <n v="5.6"/>
    <n v="2.53E-2"/>
    <n v="2.53E-2"/>
    <n v="27378"/>
    <m/>
    <m/>
    <s v="K"/>
  </r>
  <r>
    <m/>
    <x v="147"/>
    <s v="FRENTE"/>
    <n v="1533"/>
    <x v="1532"/>
    <x v="5"/>
    <x v="173"/>
    <n v="5.6"/>
    <n v="1.6299999999999999E-2"/>
    <n v="1.6299999999999999E-2"/>
    <n v="27378"/>
    <m/>
    <m/>
    <s v="F"/>
  </r>
  <r>
    <m/>
    <x v="147"/>
    <s v="FRENTE"/>
    <n v="1534"/>
    <x v="1533"/>
    <x v="2"/>
    <x v="174"/>
    <n v="5.6"/>
    <n v="2.3900000000000001E-2"/>
    <n v="2.3900000000000001E-2"/>
    <n v="27380"/>
    <m/>
    <m/>
    <s v="J"/>
  </r>
  <r>
    <m/>
    <x v="147"/>
    <s v="FRENTE"/>
    <n v="1534"/>
    <x v="1533"/>
    <x v="2"/>
    <x v="174"/>
    <n v="5.6"/>
    <n v="1.8100000000000002E-2"/>
    <n v="1.8100000000000002E-2"/>
    <n v="27380"/>
    <m/>
    <m/>
    <s v="G"/>
  </r>
  <r>
    <m/>
    <x v="147"/>
    <s v="FRENTE"/>
    <n v="1534"/>
    <x v="1533"/>
    <x v="2"/>
    <x v="174"/>
    <n v="5.6"/>
    <n v="2.1700000000000001E-2"/>
    <n v="2.1700000000000001E-2"/>
    <n v="27380"/>
    <m/>
    <m/>
    <s v="I"/>
  </r>
  <r>
    <m/>
    <x v="147"/>
    <s v="FRENTE"/>
    <n v="1534"/>
    <x v="1533"/>
    <x v="2"/>
    <x v="174"/>
    <n v="5.6"/>
    <n v="1.83E-2"/>
    <n v="1.83E-2"/>
    <n v="27380"/>
    <m/>
    <m/>
    <s v="G"/>
  </r>
  <r>
    <m/>
    <x v="147"/>
    <s v="FRENTE"/>
    <n v="1534"/>
    <x v="1533"/>
    <x v="2"/>
    <x v="174"/>
    <n v="5.6"/>
    <n v="1.52E-2"/>
    <n v="1.52E-2"/>
    <n v="27380"/>
    <m/>
    <m/>
    <s v="F"/>
  </r>
  <r>
    <m/>
    <x v="166"/>
    <s v="CH"/>
    <n v="1535"/>
    <x v="1534"/>
    <x v="2"/>
    <x v="174"/>
    <n v="5.6"/>
    <n v="1.04E-2"/>
    <n v="1.04E-2"/>
    <n v="27381"/>
    <m/>
    <m/>
    <s v="B"/>
  </r>
  <r>
    <m/>
    <x v="166"/>
    <s v="CH"/>
    <n v="1535"/>
    <x v="1534"/>
    <x v="2"/>
    <x v="174"/>
    <n v="5.6"/>
    <n v="1.0200000000000001E-2"/>
    <n v="1.0200000000000001E-2"/>
    <n v="27381"/>
    <m/>
    <m/>
    <s v="B"/>
  </r>
  <r>
    <m/>
    <x v="166"/>
    <s v="CH"/>
    <n v="1535"/>
    <x v="1534"/>
    <x v="2"/>
    <x v="174"/>
    <n v="5.6"/>
    <n v="9.7000000000000003E-3"/>
    <n v="9.7000000000000003E-3"/>
    <n v="27381"/>
    <m/>
    <m/>
    <s v="B"/>
  </r>
  <r>
    <m/>
    <x v="162"/>
    <s v="RT"/>
    <n v="1536"/>
    <x v="1535"/>
    <x v="2"/>
    <x v="174"/>
    <n v="5.6"/>
    <n v="1.6500000000000001E-2"/>
    <n v="1.6500000000000001E-2"/>
    <n v="27381"/>
    <m/>
    <m/>
    <s v="F"/>
  </r>
  <r>
    <m/>
    <x v="147"/>
    <s v="FRENTE"/>
    <n v="1537"/>
    <x v="1536"/>
    <x v="3"/>
    <x v="174"/>
    <n v="5.6"/>
    <n v="1.7100000000000001E-2"/>
    <n v="1.7100000000000001E-2"/>
    <n v="27382"/>
    <m/>
    <m/>
    <s v="F"/>
  </r>
  <r>
    <m/>
    <x v="147"/>
    <s v="FRENTE"/>
    <n v="1537"/>
    <x v="1536"/>
    <x v="3"/>
    <x v="174"/>
    <n v="5.6"/>
    <n v="1.6799999999999999E-2"/>
    <n v="1.6799999999999999E-2"/>
    <n v="27382"/>
    <m/>
    <m/>
    <s v="F"/>
  </r>
  <r>
    <m/>
    <x v="147"/>
    <s v="FRENTE"/>
    <n v="1537"/>
    <x v="1536"/>
    <x v="3"/>
    <x v="174"/>
    <n v="5.6"/>
    <n v="8.0999999999999996E-3"/>
    <n v="8.0999999999999996E-3"/>
    <n v="27382"/>
    <m/>
    <m/>
    <s v="A"/>
  </r>
  <r>
    <m/>
    <x v="147"/>
    <s v="FRENTE"/>
    <n v="1537"/>
    <x v="1536"/>
    <x v="3"/>
    <x v="174"/>
    <n v="5.6"/>
    <n v="1.3899999999999999E-2"/>
    <n v="1.3899999999999999E-2"/>
    <n v="27382"/>
    <m/>
    <m/>
    <s v="E"/>
  </r>
  <r>
    <m/>
    <x v="158"/>
    <s v="FRENTE"/>
    <n v="1538"/>
    <x v="1537"/>
    <x v="3"/>
    <x v="174"/>
    <n v="5.6"/>
    <n v="1.37E-2"/>
    <n v="1.37E-2"/>
    <n v="27382"/>
    <m/>
    <m/>
    <s v="E"/>
  </r>
  <r>
    <m/>
    <x v="158"/>
    <s v="FRENTE"/>
    <n v="1538"/>
    <x v="1537"/>
    <x v="3"/>
    <x v="174"/>
    <n v="5.6"/>
    <n v="2.1899999999999999E-2"/>
    <n v="2.1899999999999999E-2"/>
    <n v="27382"/>
    <m/>
    <m/>
    <s v="I"/>
  </r>
  <r>
    <m/>
    <x v="158"/>
    <s v="FRENTE"/>
    <n v="1538"/>
    <x v="1537"/>
    <x v="3"/>
    <x v="174"/>
    <n v="5.6"/>
    <n v="1.4E-2"/>
    <n v="1.4E-2"/>
    <n v="27382"/>
    <m/>
    <m/>
    <s v="E"/>
  </r>
  <r>
    <m/>
    <x v="167"/>
    <s v="LEVANTE"/>
    <n v="1539"/>
    <x v="1538"/>
    <x v="6"/>
    <x v="174"/>
    <n v="5.6"/>
    <n v="9.2999999999999992E-3"/>
    <n v="9.2999999999999992E-3"/>
    <n v="27386"/>
    <m/>
    <m/>
    <s v="B"/>
  </r>
  <r>
    <m/>
    <x v="167"/>
    <s v="LEVANTE"/>
    <n v="1539"/>
    <x v="1538"/>
    <x v="6"/>
    <x v="174"/>
    <n v="5.6"/>
    <n v="2.7099999999999999E-2"/>
    <n v="2.7099999999999999E-2"/>
    <n v="27386"/>
    <m/>
    <m/>
    <s v="K"/>
  </r>
  <r>
    <m/>
    <x v="167"/>
    <s v="LEVANTE"/>
    <n v="1539"/>
    <x v="1538"/>
    <x v="6"/>
    <x v="174"/>
    <n v="5.6"/>
    <n v="9.7999999999999997E-3"/>
    <n v="9.7999999999999997E-3"/>
    <n v="27386"/>
    <m/>
    <m/>
    <s v="B"/>
  </r>
  <r>
    <m/>
    <x v="167"/>
    <s v="LEVANTE"/>
    <n v="1539"/>
    <x v="1538"/>
    <x v="6"/>
    <x v="174"/>
    <n v="5.6"/>
    <n v="1.47E-2"/>
    <n v="1.47E-2"/>
    <n v="27386"/>
    <m/>
    <m/>
    <s v="E"/>
  </r>
  <r>
    <m/>
    <x v="162"/>
    <s v="RT"/>
    <n v="1540"/>
    <x v="1539"/>
    <x v="6"/>
    <x v="174"/>
    <n v="5.6"/>
    <n v="1.7999999999999999E-2"/>
    <n v="1.7999999999999999E-2"/>
    <n v="27387"/>
    <n v="1.7999999999999999E-2"/>
    <m/>
    <s v="G"/>
  </r>
  <r>
    <m/>
    <x v="162"/>
    <s v="RT"/>
    <n v="1540"/>
    <x v="1539"/>
    <x v="6"/>
    <x v="174"/>
    <n v="5.6"/>
    <n v="4.02E-2"/>
    <n v="3.6999999999999998E-2"/>
    <n v="27387"/>
    <n v="0.03"/>
    <m/>
    <s v="L"/>
  </r>
  <r>
    <m/>
    <x v="162"/>
    <s v="RT"/>
    <n v="1540"/>
    <x v="1539"/>
    <x v="6"/>
    <x v="174"/>
    <n v="5.6"/>
    <n v="4.6399999999999997E-2"/>
    <n v="3.6999999999999998E-2"/>
    <n v="27387"/>
    <n v="0.03"/>
    <m/>
    <s v="L"/>
  </r>
  <r>
    <m/>
    <x v="162"/>
    <s v="RT"/>
    <n v="1540"/>
    <x v="1539"/>
    <x v="6"/>
    <x v="174"/>
    <n v="5.6"/>
    <n v="2.3800000000000002E-2"/>
    <n v="2.3800000000000002E-2"/>
    <n v="27387"/>
    <n v="2.3800000000000002E-2"/>
    <m/>
    <s v="J"/>
  </r>
  <r>
    <m/>
    <x v="162"/>
    <s v="RT"/>
    <n v="1540"/>
    <x v="1539"/>
    <x v="6"/>
    <x v="174"/>
    <n v="5.6"/>
    <n v="2.1100000000000001E-2"/>
    <n v="2.1100000000000001E-2"/>
    <n v="27387"/>
    <n v="2.1100000000000001E-2"/>
    <m/>
    <s v="I"/>
  </r>
  <r>
    <m/>
    <x v="162"/>
    <s v="RT"/>
    <n v="1540"/>
    <x v="1539"/>
    <x v="6"/>
    <x v="174"/>
    <n v="5.6"/>
    <n v="2.18E-2"/>
    <n v="2.18E-2"/>
    <n v="27387"/>
    <n v="2.18E-2"/>
    <m/>
    <s v="I"/>
  </r>
  <r>
    <m/>
    <x v="162"/>
    <s v="RT"/>
    <n v="1540"/>
    <x v="1539"/>
    <x v="6"/>
    <x v="174"/>
    <n v="5.6"/>
    <n v="2.0199999999999999E-2"/>
    <n v="2.0199999999999999E-2"/>
    <n v="27387"/>
    <n v="2.0199999999999999E-2"/>
    <m/>
    <s v="H"/>
  </r>
  <r>
    <m/>
    <x v="162"/>
    <s v="RT"/>
    <n v="1540"/>
    <x v="1539"/>
    <x v="6"/>
    <x v="174"/>
    <n v="5.6"/>
    <n v="2.2200000000000001E-2"/>
    <n v="2.2200000000000001E-2"/>
    <n v="27387"/>
    <n v="2.2200000000000001E-2"/>
    <m/>
    <s v="I"/>
  </r>
  <r>
    <m/>
    <x v="162"/>
    <s v="RT"/>
    <n v="1540"/>
    <x v="1539"/>
    <x v="6"/>
    <x v="174"/>
    <n v="5.6"/>
    <n v="1.7600000000000001E-2"/>
    <n v="1.7600000000000001E-2"/>
    <n v="27387"/>
    <n v="1.7600000000000001E-2"/>
    <m/>
    <s v="G"/>
  </r>
  <r>
    <m/>
    <x v="168"/>
    <s v="REC"/>
    <n v="1541"/>
    <x v="1540"/>
    <x v="6"/>
    <x v="174"/>
    <n v="5.6"/>
    <n v="1.24E-2"/>
    <n v="1.24E-2"/>
    <n v="27387"/>
    <m/>
    <m/>
    <s v="D"/>
  </r>
  <r>
    <m/>
    <x v="168"/>
    <s v="REC"/>
    <n v="1541"/>
    <x v="1540"/>
    <x v="6"/>
    <x v="174"/>
    <n v="5.6"/>
    <n v="1.12E-2"/>
    <n v="1.12E-2"/>
    <n v="27387"/>
    <m/>
    <m/>
    <s v="C"/>
  </r>
  <r>
    <m/>
    <x v="147"/>
    <s v="FRENTE"/>
    <n v="1542"/>
    <x v="1541"/>
    <x v="2"/>
    <x v="175"/>
    <n v="5.6"/>
    <n v="1.6E-2"/>
    <n v="1.6E-2"/>
    <n v="27388"/>
    <m/>
    <m/>
    <s v="F"/>
  </r>
  <r>
    <m/>
    <x v="147"/>
    <s v="FRENTE"/>
    <n v="1542"/>
    <x v="1541"/>
    <x v="2"/>
    <x v="175"/>
    <n v="5.6"/>
    <n v="1.6199999999999999E-2"/>
    <n v="1.6199999999999999E-2"/>
    <n v="27388"/>
    <m/>
    <m/>
    <s v="F"/>
  </r>
  <r>
    <m/>
    <x v="147"/>
    <s v="FRENTE"/>
    <n v="1542"/>
    <x v="1541"/>
    <x v="2"/>
    <x v="175"/>
    <n v="5.6"/>
    <n v="7.6E-3"/>
    <n v="7.6E-3"/>
    <n v="27388"/>
    <m/>
    <m/>
    <s v="A"/>
  </r>
  <r>
    <m/>
    <x v="147"/>
    <s v="FRENTE"/>
    <n v="1542"/>
    <x v="1541"/>
    <x v="2"/>
    <x v="175"/>
    <n v="5.6"/>
    <n v="1.4999999999999999E-2"/>
    <n v="1.4999999999999999E-2"/>
    <n v="27388"/>
    <m/>
    <m/>
    <s v="F"/>
  </r>
  <r>
    <m/>
    <x v="147"/>
    <s v="FRENTE"/>
    <n v="1542"/>
    <x v="1541"/>
    <x v="2"/>
    <x v="175"/>
    <n v="5.6"/>
    <n v="1.4200000000000001E-2"/>
    <n v="1.4200000000000001E-2"/>
    <n v="27388"/>
    <m/>
    <m/>
    <s v="E"/>
  </r>
  <r>
    <m/>
    <x v="147"/>
    <s v="FRENTE"/>
    <n v="1542"/>
    <x v="1541"/>
    <x v="2"/>
    <x v="175"/>
    <n v="5.6"/>
    <n v="1.37E-2"/>
    <n v="1.37E-2"/>
    <n v="27388"/>
    <m/>
    <m/>
    <s v="E"/>
  </r>
  <r>
    <m/>
    <x v="147"/>
    <s v="FRENTE"/>
    <n v="1542"/>
    <x v="1541"/>
    <x v="2"/>
    <x v="175"/>
    <n v="5.6"/>
    <n v="1.21E-2"/>
    <n v="1.21E-2"/>
    <n v="27388"/>
    <m/>
    <m/>
    <s v="D"/>
  </r>
  <r>
    <m/>
    <x v="167"/>
    <s v="LEVANTE"/>
    <n v="1543"/>
    <x v="1542"/>
    <x v="2"/>
    <x v="175"/>
    <n v="5.6"/>
    <n v="3.27E-2"/>
    <n v="3.27E-2"/>
    <n v="27389"/>
    <n v="0.03"/>
    <m/>
    <s v="L"/>
  </r>
  <r>
    <m/>
    <x v="167"/>
    <s v="LEVANTE"/>
    <n v="1543"/>
    <x v="1542"/>
    <x v="2"/>
    <x v="175"/>
    <n v="5.6"/>
    <n v="1.3899999999999999E-2"/>
    <n v="1.3899999999999999E-2"/>
    <n v="27389"/>
    <n v="1.3899999999999999E-2"/>
    <m/>
    <s v="E"/>
  </r>
  <r>
    <m/>
    <x v="167"/>
    <s v="LEVANTE"/>
    <n v="1543"/>
    <x v="1542"/>
    <x v="2"/>
    <x v="175"/>
    <n v="5.6"/>
    <n v="1.1599999999999999E-2"/>
    <n v="1.1599999999999999E-2"/>
    <n v="27389"/>
    <n v="1.1599999999999999E-2"/>
    <m/>
    <s v="C"/>
  </r>
  <r>
    <m/>
    <x v="169"/>
    <s v="DQ"/>
    <n v="1544"/>
    <x v="1543"/>
    <x v="2"/>
    <x v="175"/>
    <n v="5.6"/>
    <n v="1.1900000000000001E-2"/>
    <n v="1.1900000000000001E-2"/>
    <n v="27389"/>
    <m/>
    <m/>
    <s v="C"/>
  </r>
  <r>
    <m/>
    <x v="169"/>
    <s v="DQ"/>
    <n v="1544"/>
    <x v="1543"/>
    <x v="2"/>
    <x v="175"/>
    <n v="5.6"/>
    <n v="1.2200000000000001E-2"/>
    <n v="1.2200000000000001E-2"/>
    <n v="27389"/>
    <m/>
    <m/>
    <s v="D"/>
  </r>
  <r>
    <m/>
    <x v="65"/>
    <s v="Rp"/>
    <n v="1545"/>
    <x v="1544"/>
    <x v="3"/>
    <x v="175"/>
    <n v="5.6"/>
    <n v="8.3000000000000001E-3"/>
    <n v="8.3000000000000001E-3"/>
    <n v="27390"/>
    <m/>
    <m/>
    <s v="A"/>
  </r>
  <r>
    <m/>
    <x v="65"/>
    <s v="Rp"/>
    <n v="1545"/>
    <x v="1544"/>
    <x v="3"/>
    <x v="175"/>
    <n v="5.6"/>
    <n v="8.9999999999999993E-3"/>
    <n v="8.9999999999999993E-3"/>
    <n v="27390"/>
    <m/>
    <m/>
    <s v="B"/>
  </r>
  <r>
    <m/>
    <x v="65"/>
    <s v="Rp"/>
    <n v="1545"/>
    <x v="1544"/>
    <x v="3"/>
    <x v="175"/>
    <n v="5.6"/>
    <n v="6.7000000000000002E-3"/>
    <n v="6.7000000000000002E-3"/>
    <n v="27390"/>
    <m/>
    <m/>
    <s v="Reserva"/>
  </r>
  <r>
    <m/>
    <x v="167"/>
    <s v="LEVANTE"/>
    <n v="1546"/>
    <x v="1545"/>
    <x v="3"/>
    <x v="175"/>
    <n v="5.6"/>
    <n v="1.26E-2"/>
    <n v="1.26E-2"/>
    <n v="27390"/>
    <m/>
    <m/>
    <s v="D"/>
  </r>
  <r>
    <m/>
    <x v="167"/>
    <s v="LEVANTE"/>
    <n v="1546"/>
    <x v="1545"/>
    <x v="3"/>
    <x v="175"/>
    <n v="5.6"/>
    <n v="2.0799999999999999E-2"/>
    <n v="2.0799999999999999E-2"/>
    <n v="27390"/>
    <m/>
    <m/>
    <s v="H"/>
  </r>
  <r>
    <m/>
    <x v="167"/>
    <s v="LEVANTE"/>
    <n v="1546"/>
    <x v="1545"/>
    <x v="3"/>
    <x v="175"/>
    <n v="5.6"/>
    <n v="1.2699999999999999E-2"/>
    <n v="1.2699999999999999E-2"/>
    <n v="27390"/>
    <m/>
    <m/>
    <s v="D"/>
  </r>
  <r>
    <m/>
    <x v="162"/>
    <s v="RT"/>
    <n v="1547"/>
    <x v="1546"/>
    <x v="3"/>
    <x v="175"/>
    <n v="5.6"/>
    <n v="7.4000000000000003E-3"/>
    <n v="7.4000000000000003E-3"/>
    <n v="27391"/>
    <n v="7.4000000000000003E-3"/>
    <m/>
    <s v="Reserva"/>
  </r>
  <r>
    <m/>
    <x v="162"/>
    <s v="RT"/>
    <n v="1547"/>
    <x v="1546"/>
    <x v="3"/>
    <x v="175"/>
    <n v="5.6"/>
    <n v="1.43E-2"/>
    <n v="1.43E-2"/>
    <n v="27391"/>
    <n v="1.43E-2"/>
    <m/>
    <s v="E"/>
  </r>
  <r>
    <m/>
    <x v="162"/>
    <s v="RT"/>
    <n v="1547"/>
    <x v="1546"/>
    <x v="3"/>
    <x v="175"/>
    <n v="5.6"/>
    <n v="2.64E-2"/>
    <n v="2.64E-2"/>
    <n v="27391"/>
    <n v="2.64E-2"/>
    <m/>
    <s v="K"/>
  </r>
  <r>
    <m/>
    <x v="162"/>
    <s v="RT"/>
    <n v="1547"/>
    <x v="1546"/>
    <x v="3"/>
    <x v="175"/>
    <n v="5.6"/>
    <n v="2.1499999999999998E-2"/>
    <n v="2.1499999999999998E-2"/>
    <n v="27391"/>
    <n v="2.1499999999999998E-2"/>
    <m/>
    <s v="I"/>
  </r>
  <r>
    <m/>
    <x v="162"/>
    <s v="RT"/>
    <n v="1547"/>
    <x v="1546"/>
    <x v="3"/>
    <x v="175"/>
    <n v="5.6"/>
    <n v="3.0300000000000001E-2"/>
    <n v="3.0300000000000001E-2"/>
    <n v="27391"/>
    <n v="0.03"/>
    <m/>
    <s v="L"/>
  </r>
  <r>
    <m/>
    <x v="147"/>
    <s v="FRENTE"/>
    <n v="1548"/>
    <x v="1547"/>
    <x v="2"/>
    <x v="176"/>
    <n v="5.6"/>
    <n v="1.9599999999999999E-2"/>
    <n v="1.9599999999999999E-2"/>
    <n v="27396"/>
    <n v="1.9599999999999999E-2"/>
    <m/>
    <s v="H"/>
  </r>
  <r>
    <m/>
    <x v="147"/>
    <s v="FRENTE"/>
    <n v="1548"/>
    <x v="1547"/>
    <x v="2"/>
    <x v="176"/>
    <n v="5.6"/>
    <n v="1.6199999999999999E-2"/>
    <n v="1.6199999999999999E-2"/>
    <n v="27396"/>
    <n v="1.6199999999999999E-2"/>
    <m/>
    <s v="F"/>
  </r>
  <r>
    <m/>
    <x v="147"/>
    <s v="FRENTE"/>
    <n v="1548"/>
    <x v="1547"/>
    <x v="2"/>
    <x v="176"/>
    <n v="5.6"/>
    <n v="3.0300000000000001E-2"/>
    <n v="3.0300000000000001E-2"/>
    <n v="27396"/>
    <n v="0.03"/>
    <m/>
    <s v="L"/>
  </r>
  <r>
    <m/>
    <x v="147"/>
    <s v="FRENTE"/>
    <n v="1548"/>
    <x v="1547"/>
    <x v="2"/>
    <x v="176"/>
    <n v="5.6"/>
    <n v="2.35E-2"/>
    <n v="2.35E-2"/>
    <n v="27396"/>
    <n v="2.35E-2"/>
    <m/>
    <s v="J"/>
  </r>
  <r>
    <m/>
    <x v="147"/>
    <s v="FRENTE"/>
    <n v="1548"/>
    <x v="1547"/>
    <x v="2"/>
    <x v="176"/>
    <n v="5.6"/>
    <n v="1.72E-2"/>
    <n v="1.72E-2"/>
    <n v="27396"/>
    <n v="1.72E-2"/>
    <m/>
    <s v="F"/>
  </r>
  <r>
    <m/>
    <x v="119"/>
    <s v="FRENTE"/>
    <n v="1549"/>
    <x v="1548"/>
    <x v="2"/>
    <x v="176"/>
    <n v="5.6"/>
    <n v="7.4000000000000003E-3"/>
    <n v="7.4000000000000003E-3"/>
    <n v="27396"/>
    <m/>
    <m/>
    <s v="Reserva"/>
  </r>
  <r>
    <m/>
    <x v="119"/>
    <s v="FRENTE"/>
    <n v="1549"/>
    <x v="1548"/>
    <x v="2"/>
    <x v="176"/>
    <n v="5.6"/>
    <n v="7.7000000000000002E-3"/>
    <n v="7.7000000000000002E-3"/>
    <n v="27396"/>
    <m/>
    <m/>
    <s v="A"/>
  </r>
  <r>
    <m/>
    <x v="167"/>
    <s v="LEVANTE"/>
    <n v="1550"/>
    <x v="1549"/>
    <x v="2"/>
    <x v="176"/>
    <n v="5.6"/>
    <n v="2.6200000000000001E-2"/>
    <n v="2.6200000000000001E-2"/>
    <n v="27397"/>
    <m/>
    <m/>
    <s v="K"/>
  </r>
  <r>
    <m/>
    <x v="167"/>
    <s v="LEVANTE"/>
    <n v="1550"/>
    <x v="1549"/>
    <x v="2"/>
    <x v="176"/>
    <n v="5.6"/>
    <n v="1.9800000000000002E-2"/>
    <n v="1.9800000000000002E-2"/>
    <n v="27397"/>
    <m/>
    <m/>
    <s v="H"/>
  </r>
  <r>
    <m/>
    <x v="162"/>
    <s v="RT"/>
    <n v="1551"/>
    <x v="1550"/>
    <x v="2"/>
    <x v="176"/>
    <n v="5.6"/>
    <n v="2.9399999999999999E-2"/>
    <n v="2.9399999999999999E-2"/>
    <n v="27397"/>
    <n v="2.9399999999999999E-2"/>
    <m/>
    <s v="L"/>
  </r>
  <r>
    <m/>
    <x v="162"/>
    <s v="RT"/>
    <n v="1551"/>
    <x v="1550"/>
    <x v="2"/>
    <x v="176"/>
    <n v="5.6"/>
    <n v="1.54E-2"/>
    <n v="1.54E-2"/>
    <n v="27397"/>
    <n v="1.54E-2"/>
    <m/>
    <s v="F"/>
  </r>
  <r>
    <m/>
    <x v="162"/>
    <s v="RT"/>
    <n v="1551"/>
    <x v="1550"/>
    <x v="2"/>
    <x v="176"/>
    <n v="5.6"/>
    <n v="2.6599999999999999E-2"/>
    <n v="2.6599999999999999E-2"/>
    <n v="27397"/>
    <n v="2.6599999999999999E-2"/>
    <m/>
    <s v="K"/>
  </r>
  <r>
    <m/>
    <x v="162"/>
    <s v="RT"/>
    <n v="1551"/>
    <x v="1550"/>
    <x v="2"/>
    <x v="176"/>
    <n v="5.6"/>
    <n v="4.3900000000000002E-2"/>
    <n v="3.6999999999999998E-2"/>
    <n v="27397"/>
    <n v="0.03"/>
    <m/>
    <s v="L"/>
  </r>
  <r>
    <m/>
    <x v="65"/>
    <s v="Rp"/>
    <n v="1552"/>
    <x v="1551"/>
    <x v="3"/>
    <x v="176"/>
    <n v="5.6"/>
    <n v="7.0000000000000001E-3"/>
    <n v="7.0000000000000001E-3"/>
    <n v="27398"/>
    <m/>
    <m/>
    <s v="Reserva"/>
  </r>
  <r>
    <m/>
    <x v="65"/>
    <s v="Rp"/>
    <n v="1552"/>
    <x v="1551"/>
    <x v="3"/>
    <x v="176"/>
    <n v="5.6"/>
    <n v="9.7000000000000003E-3"/>
    <n v="9.7000000000000003E-3"/>
    <n v="27398"/>
    <m/>
    <m/>
    <s v="B"/>
  </r>
  <r>
    <m/>
    <x v="167"/>
    <s v="LEVANTE"/>
    <n v="1553"/>
    <x v="1552"/>
    <x v="3"/>
    <x v="176"/>
    <n v="5.6"/>
    <n v="1.4500000000000001E-2"/>
    <n v="1.4500000000000001E-2"/>
    <n v="27398"/>
    <m/>
    <m/>
    <s v="E"/>
  </r>
  <r>
    <m/>
    <x v="167"/>
    <s v="LEVANTE"/>
    <n v="1553"/>
    <x v="1552"/>
    <x v="3"/>
    <x v="176"/>
    <n v="5.6"/>
    <n v="2.6599999999999999E-2"/>
    <n v="2.6599999999999999E-2"/>
    <n v="27398"/>
    <m/>
    <m/>
    <s v="K"/>
  </r>
  <r>
    <m/>
    <x v="158"/>
    <s v="FRENTE"/>
    <n v="1554"/>
    <x v="1553"/>
    <x v="3"/>
    <x v="176"/>
    <n v="5.6"/>
    <n v="1.32E-2"/>
    <n v="1.32E-2"/>
    <n v="27399"/>
    <n v="1.32E-2"/>
    <m/>
    <s v="D"/>
  </r>
  <r>
    <m/>
    <x v="158"/>
    <s v="FRENTE"/>
    <n v="1554"/>
    <x v="1553"/>
    <x v="3"/>
    <x v="176"/>
    <n v="5.6"/>
    <n v="1.1299999999999999E-2"/>
    <n v="1.1299999999999999E-2"/>
    <n v="27399"/>
    <n v="1.1299999999999999E-2"/>
    <m/>
    <s v="C"/>
  </r>
  <r>
    <m/>
    <x v="158"/>
    <s v="FRENTE"/>
    <n v="1554"/>
    <x v="1553"/>
    <x v="3"/>
    <x v="176"/>
    <n v="5.6"/>
    <n v="8.8000000000000005E-3"/>
    <n v="8.8000000000000005E-3"/>
    <n v="27399"/>
    <n v="8.8000000000000005E-3"/>
    <m/>
    <s v="A"/>
  </r>
  <r>
    <m/>
    <x v="158"/>
    <s v="FRENTE"/>
    <n v="1554"/>
    <x v="1553"/>
    <x v="3"/>
    <x v="176"/>
    <n v="5.6"/>
    <n v="1.7299999999999999E-2"/>
    <n v="1.7299999999999999E-2"/>
    <n v="27399"/>
    <n v="1.7299999999999999E-2"/>
    <m/>
    <s v="F"/>
  </r>
  <r>
    <m/>
    <x v="158"/>
    <s v="FRENTE"/>
    <n v="1554"/>
    <x v="1553"/>
    <x v="3"/>
    <x v="176"/>
    <n v="5.6"/>
    <n v="3.0700000000000002E-2"/>
    <n v="3.0700000000000002E-2"/>
    <n v="27399"/>
    <n v="0.03"/>
    <m/>
    <s v="L"/>
  </r>
  <r>
    <m/>
    <x v="158"/>
    <s v="FRENTE"/>
    <n v="1554"/>
    <x v="1553"/>
    <x v="3"/>
    <x v="176"/>
    <n v="5.6"/>
    <n v="1.7600000000000001E-2"/>
    <n v="1.7600000000000001E-2"/>
    <n v="27399"/>
    <n v="1.7600000000000001E-2"/>
    <m/>
    <s v="G"/>
  </r>
  <r>
    <m/>
    <x v="147"/>
    <s v="FRENTE"/>
    <n v="1555"/>
    <x v="1554"/>
    <x v="6"/>
    <x v="176"/>
    <n v="5.6"/>
    <n v="1.83E-2"/>
    <n v="1.83E-2"/>
    <n v="27404"/>
    <m/>
    <m/>
    <s v="G"/>
  </r>
  <r>
    <m/>
    <x v="147"/>
    <s v="FRENTE"/>
    <n v="1555"/>
    <x v="1554"/>
    <x v="6"/>
    <x v="176"/>
    <n v="5.6"/>
    <n v="8.0000000000000002E-3"/>
    <n v="8.0000000000000002E-3"/>
    <n v="27404"/>
    <m/>
    <m/>
    <s v="A"/>
  </r>
  <r>
    <m/>
    <x v="147"/>
    <s v="FRENTE"/>
    <n v="1555"/>
    <x v="1554"/>
    <x v="6"/>
    <x v="176"/>
    <n v="5.6"/>
    <n v="1.32E-2"/>
    <n v="1.32E-2"/>
    <n v="27404"/>
    <m/>
    <m/>
    <s v="D"/>
  </r>
  <r>
    <m/>
    <x v="147"/>
    <s v="FRENTE"/>
    <n v="1555"/>
    <x v="1554"/>
    <x v="6"/>
    <x v="176"/>
    <n v="5.6"/>
    <n v="6.6E-3"/>
    <n v="6.6E-3"/>
    <n v="27404"/>
    <m/>
    <m/>
    <s v="Reserva"/>
  </r>
  <r>
    <m/>
    <x v="147"/>
    <s v="FRENTE"/>
    <n v="1555"/>
    <x v="1554"/>
    <x v="6"/>
    <x v="176"/>
    <n v="5.6"/>
    <n v="6.7999999999999996E-3"/>
    <n v="6.7999999999999996E-3"/>
    <n v="27404"/>
    <m/>
    <m/>
    <s v="Reserva"/>
  </r>
  <r>
    <m/>
    <x v="134"/>
    <s v="FRENTE"/>
    <n v="1556"/>
    <x v="1555"/>
    <x v="2"/>
    <x v="177"/>
    <n v="5.6"/>
    <n v="4.5999999999999999E-3"/>
    <n v="4.5999999999999999E-3"/>
    <n v="27405"/>
    <m/>
    <m/>
    <s v="Descarte"/>
  </r>
  <r>
    <m/>
    <x v="134"/>
    <s v="FRENTE"/>
    <n v="1556"/>
    <x v="1555"/>
    <x v="2"/>
    <x v="177"/>
    <n v="5.6"/>
    <n v="8.6E-3"/>
    <n v="8.6E-3"/>
    <n v="27405"/>
    <m/>
    <m/>
    <s v="A"/>
  </r>
  <r>
    <m/>
    <x v="167"/>
    <s v="LEVANTE"/>
    <n v="1557"/>
    <x v="1556"/>
    <x v="2"/>
    <x v="177"/>
    <n v="5.6"/>
    <n v="2.1000000000000001E-2"/>
    <n v="2.1000000000000001E-2"/>
    <n v="27405"/>
    <m/>
    <m/>
    <s v="I"/>
  </r>
  <r>
    <m/>
    <x v="167"/>
    <s v="LEVANTE"/>
    <n v="1557"/>
    <x v="1556"/>
    <x v="2"/>
    <x v="177"/>
    <n v="5.6"/>
    <n v="1.2999999999999999E-2"/>
    <n v="1.2999999999999999E-2"/>
    <n v="27405"/>
    <m/>
    <m/>
    <s v="D"/>
  </r>
  <r>
    <m/>
    <x v="162"/>
    <s v="RT"/>
    <n v="1558"/>
    <x v="1557"/>
    <x v="2"/>
    <x v="177"/>
    <n v="5.6"/>
    <n v="1.11E-2"/>
    <n v="1.11E-2"/>
    <n v="27406"/>
    <m/>
    <m/>
    <s v="C"/>
  </r>
  <r>
    <m/>
    <x v="162"/>
    <s v="RT"/>
    <n v="1558"/>
    <x v="1557"/>
    <x v="2"/>
    <x v="177"/>
    <n v="5.6"/>
    <n v="1.4200000000000001E-2"/>
    <n v="1.4200000000000001E-2"/>
    <n v="27406"/>
    <m/>
    <m/>
    <s v="E"/>
  </r>
  <r>
    <m/>
    <x v="162"/>
    <s v="RT"/>
    <n v="1558"/>
    <x v="1557"/>
    <x v="2"/>
    <x v="177"/>
    <n v="5.6"/>
    <n v="2.9600000000000001E-2"/>
    <n v="2.9600000000000001E-2"/>
    <n v="27406"/>
    <m/>
    <m/>
    <s v="L"/>
  </r>
  <r>
    <m/>
    <x v="162"/>
    <s v="RT"/>
    <n v="1558"/>
    <x v="1557"/>
    <x v="2"/>
    <x v="177"/>
    <n v="5.6"/>
    <n v="1.6500000000000001E-2"/>
    <n v="1.6500000000000001E-2"/>
    <n v="27406"/>
    <m/>
    <m/>
    <s v="F"/>
  </r>
  <r>
    <m/>
    <x v="162"/>
    <s v="RT"/>
    <n v="1558"/>
    <x v="1557"/>
    <x v="2"/>
    <x v="177"/>
    <n v="5.6"/>
    <n v="1.06E-2"/>
    <n v="1.06E-2"/>
    <n v="27406"/>
    <m/>
    <m/>
    <s v="C"/>
  </r>
  <r>
    <m/>
    <x v="162"/>
    <s v="RT"/>
    <n v="1558"/>
    <x v="1557"/>
    <x v="2"/>
    <x v="177"/>
    <n v="5.6"/>
    <n v="2.2200000000000001E-2"/>
    <n v="2.2200000000000001E-2"/>
    <n v="27406"/>
    <m/>
    <m/>
    <s v="I"/>
  </r>
  <r>
    <m/>
    <x v="162"/>
    <s v="RT"/>
    <n v="1558"/>
    <x v="1557"/>
    <x v="2"/>
    <x v="177"/>
    <n v="5.6"/>
    <n v="1.35E-2"/>
    <n v="1.35E-2"/>
    <n v="27406"/>
    <m/>
    <m/>
    <s v="E"/>
  </r>
  <r>
    <m/>
    <x v="162"/>
    <s v="RT"/>
    <n v="1558"/>
    <x v="1557"/>
    <x v="2"/>
    <x v="177"/>
    <n v="5.6"/>
    <n v="2.3699999999999999E-2"/>
    <n v="2.3699999999999999E-2"/>
    <n v="27406"/>
    <m/>
    <m/>
    <s v="J"/>
  </r>
  <r>
    <m/>
    <x v="162"/>
    <s v="RT"/>
    <n v="1558"/>
    <x v="1557"/>
    <x v="2"/>
    <x v="177"/>
    <n v="5.6"/>
    <n v="1.7100000000000001E-2"/>
    <n v="1.7100000000000001E-2"/>
    <n v="27406"/>
    <m/>
    <m/>
    <s v="F"/>
  </r>
  <r>
    <m/>
    <x v="162"/>
    <s v="RT"/>
    <n v="1558"/>
    <x v="1557"/>
    <x v="2"/>
    <x v="177"/>
    <n v="5.6"/>
    <n v="1.5800000000000002E-2"/>
    <n v="1.5800000000000002E-2"/>
    <n v="27406"/>
    <m/>
    <m/>
    <s v="F"/>
  </r>
  <r>
    <m/>
    <x v="162"/>
    <s v="RT"/>
    <n v="1558"/>
    <x v="1557"/>
    <x v="2"/>
    <x v="177"/>
    <n v="5.6"/>
    <n v="1.4590000000000001E-2"/>
    <n v="1.4590000000000001E-2"/>
    <n v="27406"/>
    <m/>
    <m/>
    <s v="E"/>
  </r>
  <r>
    <m/>
    <x v="134"/>
    <s v="FRENTE"/>
    <n v="1559"/>
    <x v="1558"/>
    <x v="3"/>
    <x v="177"/>
    <n v="5.6"/>
    <n v="9.9000000000000008E-3"/>
    <n v="9.9000000000000008E-3"/>
    <n v="27407"/>
    <m/>
    <m/>
    <s v="B"/>
  </r>
  <r>
    <m/>
    <x v="134"/>
    <s v="FRENTE"/>
    <n v="1559"/>
    <x v="1558"/>
    <x v="3"/>
    <x v="177"/>
    <n v="5.6"/>
    <n v="3.2000000000000002E-3"/>
    <n v="3.2000000000000002E-3"/>
    <n v="27407"/>
    <m/>
    <m/>
    <s v="Descarte"/>
  </r>
  <r>
    <m/>
    <x v="167"/>
    <s v="LEVANTE"/>
    <n v="1560"/>
    <x v="1559"/>
    <x v="3"/>
    <x v="177"/>
    <n v="5.6"/>
    <n v="2.0500000000000001E-2"/>
    <n v="2.0500000000000001E-2"/>
    <n v="27407"/>
    <m/>
    <m/>
    <s v="H"/>
  </r>
  <r>
    <m/>
    <x v="167"/>
    <s v="LEVANTE"/>
    <n v="1560"/>
    <x v="1559"/>
    <x v="3"/>
    <x v="177"/>
    <n v="5.6"/>
    <n v="8.9999999999999993E-3"/>
    <n v="8.9999999999999993E-3"/>
    <n v="27407"/>
    <m/>
    <m/>
    <s v="B"/>
  </r>
  <r>
    <m/>
    <x v="158"/>
    <s v="FRENTE"/>
    <n v="1561"/>
    <x v="1560"/>
    <x v="3"/>
    <x v="177"/>
    <n v="5.6"/>
    <n v="9.2999999999999992E-3"/>
    <n v="9.2999999999999992E-3"/>
    <n v="27408"/>
    <m/>
    <m/>
    <s v="B"/>
  </r>
  <r>
    <m/>
    <x v="158"/>
    <s v="FRENTE"/>
    <n v="1561"/>
    <x v="1560"/>
    <x v="3"/>
    <x v="177"/>
    <n v="5.6"/>
    <n v="1.35E-2"/>
    <n v="1.35E-2"/>
    <n v="27408"/>
    <m/>
    <m/>
    <s v="E"/>
  </r>
  <r>
    <m/>
    <x v="158"/>
    <s v="FRENTE"/>
    <n v="1561"/>
    <x v="1560"/>
    <x v="3"/>
    <x v="177"/>
    <n v="5.6"/>
    <n v="8.6999999999999994E-3"/>
    <n v="8.6999999999999994E-3"/>
    <n v="27408"/>
    <m/>
    <m/>
    <s v="A"/>
  </r>
  <r>
    <m/>
    <x v="158"/>
    <s v="FRENTE"/>
    <n v="1561"/>
    <x v="1560"/>
    <x v="3"/>
    <x v="177"/>
    <n v="5.6"/>
    <n v="1.38E-2"/>
    <n v="1.38E-2"/>
    <n v="27408"/>
    <m/>
    <m/>
    <s v="E"/>
  </r>
  <r>
    <m/>
    <x v="158"/>
    <s v="FRENTE"/>
    <n v="1561"/>
    <x v="1560"/>
    <x v="3"/>
    <x v="177"/>
    <n v="5.6"/>
    <n v="9.5999999999999992E-3"/>
    <n v="9.5999999999999992E-3"/>
    <n v="27408"/>
    <m/>
    <m/>
    <s v="B"/>
  </r>
  <r>
    <m/>
    <x v="147"/>
    <s v="FRENTE"/>
    <n v="1562"/>
    <x v="1561"/>
    <x v="2"/>
    <x v="178"/>
    <n v="5.6"/>
    <n v="6.0000000000000001E-3"/>
    <n v="6.0000000000000001E-3"/>
    <n v="27412"/>
    <m/>
    <m/>
    <s v="Reserva"/>
  </r>
  <r>
    <m/>
    <x v="147"/>
    <s v="FRENTE"/>
    <n v="1562"/>
    <x v="1561"/>
    <x v="2"/>
    <x v="178"/>
    <n v="5.6"/>
    <n v="6.0000000000000001E-3"/>
    <n v="6.0000000000000001E-3"/>
    <n v="27412"/>
    <m/>
    <m/>
    <s v="Reserva"/>
  </r>
  <r>
    <m/>
    <x v="147"/>
    <s v="FRENTE"/>
    <n v="1562"/>
    <x v="1561"/>
    <x v="2"/>
    <x v="178"/>
    <n v="5.6"/>
    <n v="9.4999999999999998E-3"/>
    <n v="9.4999999999999998E-3"/>
    <n v="27412"/>
    <m/>
    <m/>
    <s v="B"/>
  </r>
  <r>
    <m/>
    <x v="147"/>
    <s v="FRENTE"/>
    <n v="1562"/>
    <x v="1561"/>
    <x v="2"/>
    <x v="178"/>
    <n v="5.6"/>
    <n v="9.4000000000000004E-3"/>
    <n v="9.4000000000000004E-3"/>
    <n v="27412"/>
    <m/>
    <m/>
    <s v="B"/>
  </r>
  <r>
    <m/>
    <x v="147"/>
    <s v="FRENTE"/>
    <n v="1562"/>
    <x v="1561"/>
    <x v="2"/>
    <x v="178"/>
    <n v="5.6"/>
    <n v="1.01E-2"/>
    <n v="1.01E-2"/>
    <n v="27412"/>
    <m/>
    <m/>
    <s v="B"/>
  </r>
  <r>
    <m/>
    <x v="147"/>
    <s v="FRENTE"/>
    <n v="1562"/>
    <x v="1561"/>
    <x v="2"/>
    <x v="178"/>
    <n v="5.6"/>
    <n v="5.5999999999999999E-3"/>
    <n v="5.5999999999999999E-3"/>
    <n v="27412"/>
    <m/>
    <m/>
    <s v="Descarte"/>
  </r>
  <r>
    <m/>
    <x v="147"/>
    <s v="FRENTE"/>
    <n v="1562"/>
    <x v="1561"/>
    <x v="2"/>
    <x v="178"/>
    <n v="5.6"/>
    <n v="5.8999999999999999E-3"/>
    <n v="5.8999999999999999E-3"/>
    <n v="27412"/>
    <m/>
    <m/>
    <s v="Descarte"/>
  </r>
  <r>
    <m/>
    <x v="147"/>
    <s v="FRENTE"/>
    <n v="1562"/>
    <x v="1561"/>
    <x v="2"/>
    <x v="178"/>
    <n v="5.6"/>
    <n v="1.4200000000000001E-2"/>
    <n v="1.4200000000000001E-2"/>
    <n v="27412"/>
    <m/>
    <m/>
    <s v="E"/>
  </r>
  <r>
    <m/>
    <x v="167"/>
    <s v="LEVANTE"/>
    <n v="1563"/>
    <x v="1562"/>
    <x v="2"/>
    <x v="178"/>
    <n v="5.6"/>
    <n v="6.7999999999999996E-3"/>
    <n v="6.7999999999999996E-3"/>
    <n v="27413"/>
    <m/>
    <m/>
    <s v="Reserva"/>
  </r>
  <r>
    <m/>
    <x v="167"/>
    <s v="LEVANTE"/>
    <n v="1563"/>
    <x v="1562"/>
    <x v="2"/>
    <x v="178"/>
    <n v="5.6"/>
    <n v="1.41E-2"/>
    <n v="1.41E-2"/>
    <n v="27413"/>
    <m/>
    <m/>
    <s v="E"/>
  </r>
  <r>
    <m/>
    <x v="162"/>
    <s v="RT"/>
    <n v="1564"/>
    <x v="1563"/>
    <x v="2"/>
    <x v="178"/>
    <n v="5.6"/>
    <n v="1.34E-2"/>
    <n v="1.34E-2"/>
    <n v="27413"/>
    <m/>
    <m/>
    <s v="D"/>
  </r>
  <r>
    <m/>
    <x v="162"/>
    <s v="RT"/>
    <n v="1564"/>
    <x v="1563"/>
    <x v="2"/>
    <x v="178"/>
    <n v="5.6"/>
    <n v="1.2E-2"/>
    <n v="1.2E-2"/>
    <n v="27413"/>
    <m/>
    <m/>
    <s v="D"/>
  </r>
  <r>
    <m/>
    <x v="162"/>
    <s v="RT"/>
    <n v="1564"/>
    <x v="1563"/>
    <x v="2"/>
    <x v="178"/>
    <n v="5.6"/>
    <n v="5.3E-3"/>
    <n v="5.3E-3"/>
    <n v="27413"/>
    <m/>
    <m/>
    <s v="Descarte"/>
  </r>
  <r>
    <m/>
    <x v="162"/>
    <s v="RT"/>
    <n v="1564"/>
    <x v="1563"/>
    <x v="2"/>
    <x v="178"/>
    <n v="5.6"/>
    <n v="8.3999999999999995E-3"/>
    <n v="8.3999999999999995E-3"/>
    <n v="27413"/>
    <m/>
    <m/>
    <s v="A"/>
  </r>
  <r>
    <m/>
    <x v="170"/>
    <s v="DQ"/>
    <n v="1565"/>
    <x v="1564"/>
    <x v="3"/>
    <x v="178"/>
    <n v="5.6"/>
    <n v="1.8800000000000001E-2"/>
    <n v="1.8800000000000001E-2"/>
    <n v="27414"/>
    <n v="1.8800000000000001E-2"/>
    <m/>
    <s v="G"/>
  </r>
  <r>
    <m/>
    <x v="170"/>
    <s v="DQ"/>
    <n v="1565"/>
    <x v="1564"/>
    <x v="3"/>
    <x v="178"/>
    <n v="5.6"/>
    <n v="1.77E-2"/>
    <n v="1.77E-2"/>
    <n v="27414"/>
    <n v="1.77E-2"/>
    <m/>
    <s v="G"/>
  </r>
  <r>
    <m/>
    <x v="170"/>
    <s v="DQ"/>
    <n v="1565"/>
    <x v="1564"/>
    <x v="3"/>
    <x v="178"/>
    <n v="5.6"/>
    <n v="3.1399999999999997E-2"/>
    <n v="3.1399999999999997E-2"/>
    <n v="27414"/>
    <n v="0.03"/>
    <m/>
    <s v="L"/>
  </r>
  <r>
    <m/>
    <x v="170"/>
    <s v="DQ"/>
    <n v="1565"/>
    <x v="1564"/>
    <x v="3"/>
    <x v="178"/>
    <n v="5.6"/>
    <n v="1.01E-2"/>
    <n v="1.01E-2"/>
    <n v="27414"/>
    <n v="1.01E-2"/>
    <m/>
    <s v="B"/>
  </r>
  <r>
    <m/>
    <x v="170"/>
    <s v="DQ"/>
    <n v="1565"/>
    <x v="1564"/>
    <x v="3"/>
    <x v="178"/>
    <n v="5.6"/>
    <n v="1.6299999999999999E-2"/>
    <n v="1.6299999999999999E-2"/>
    <n v="27414"/>
    <n v="1.6299999999999999E-2"/>
    <m/>
    <s v="F"/>
  </r>
  <r>
    <m/>
    <x v="170"/>
    <s v="DQ"/>
    <n v="1565"/>
    <x v="1564"/>
    <x v="3"/>
    <x v="178"/>
    <n v="5.6"/>
    <n v="1.34E-2"/>
    <n v="1.34E-2"/>
    <n v="27414"/>
    <n v="1.34E-2"/>
    <m/>
    <s v="D"/>
  </r>
  <r>
    <m/>
    <x v="167"/>
    <s v="LEVANTE"/>
    <n v="1566"/>
    <x v="1565"/>
    <x v="3"/>
    <x v="178"/>
    <n v="5.6"/>
    <n v="1.72E-2"/>
    <n v="1.72E-2"/>
    <n v="27415"/>
    <m/>
    <m/>
    <s v="F"/>
  </r>
  <r>
    <m/>
    <x v="167"/>
    <s v="LEVANTE"/>
    <n v="1566"/>
    <x v="1565"/>
    <x v="3"/>
    <x v="178"/>
    <n v="5.6"/>
    <n v="1.84E-2"/>
    <n v="1.84E-2"/>
    <n v="27415"/>
    <m/>
    <m/>
    <s v="G"/>
  </r>
  <r>
    <m/>
    <x v="167"/>
    <s v="LEVANTE"/>
    <n v="1566"/>
    <x v="1565"/>
    <x v="3"/>
    <x v="178"/>
    <n v="5.6"/>
    <n v="1.8800000000000001E-2"/>
    <n v="1.8800000000000001E-2"/>
    <n v="27415"/>
    <m/>
    <m/>
    <s v="G"/>
  </r>
  <r>
    <m/>
    <x v="162"/>
    <s v="RT"/>
    <n v="1567"/>
    <x v="1566"/>
    <x v="3"/>
    <x v="178"/>
    <n v="5.6"/>
    <n v="1.6299999999999999E-2"/>
    <n v="1.6299999999999999E-2"/>
    <n v="27415"/>
    <m/>
    <m/>
    <s v="F"/>
  </r>
  <r>
    <m/>
    <x v="162"/>
    <s v="RT"/>
    <n v="1567"/>
    <x v="1566"/>
    <x v="3"/>
    <x v="178"/>
    <n v="5.6"/>
    <n v="1.44E-2"/>
    <n v="1.44E-2"/>
    <n v="27415"/>
    <m/>
    <m/>
    <s v="E"/>
  </r>
  <r>
    <m/>
    <x v="162"/>
    <s v="RT"/>
    <n v="1567"/>
    <x v="1566"/>
    <x v="3"/>
    <x v="178"/>
    <n v="5.6"/>
    <n v="1.41E-2"/>
    <n v="1.41E-2"/>
    <n v="27415"/>
    <m/>
    <m/>
    <s v="E"/>
  </r>
  <r>
    <m/>
    <x v="170"/>
    <s v="DQ"/>
    <n v="1568"/>
    <x v="1567"/>
    <x v="2"/>
    <x v="179"/>
    <n v="5.6"/>
    <n v="1.49E-2"/>
    <n v="1.49E-2"/>
    <n v="27418"/>
    <m/>
    <m/>
    <s v="E"/>
  </r>
  <r>
    <m/>
    <x v="170"/>
    <s v="DQ"/>
    <n v="1568"/>
    <x v="1567"/>
    <x v="2"/>
    <x v="179"/>
    <n v="5.6"/>
    <n v="1.5900000000000001E-2"/>
    <n v="1.5900000000000001E-2"/>
    <n v="27418"/>
    <m/>
    <m/>
    <s v="F"/>
  </r>
  <r>
    <m/>
    <x v="170"/>
    <s v="DQ"/>
    <n v="1568"/>
    <x v="1567"/>
    <x v="2"/>
    <x v="179"/>
    <n v="5.6"/>
    <n v="1.47E-2"/>
    <n v="1.47E-2"/>
    <n v="27418"/>
    <m/>
    <m/>
    <s v="E"/>
  </r>
  <r>
    <m/>
    <x v="170"/>
    <s v="DQ"/>
    <n v="1568"/>
    <x v="1567"/>
    <x v="2"/>
    <x v="179"/>
    <n v="5.6"/>
    <n v="1.7500000000000002E-2"/>
    <n v="1.7500000000000002E-2"/>
    <n v="27418"/>
    <m/>
    <m/>
    <s v="G"/>
  </r>
  <r>
    <m/>
    <x v="170"/>
    <s v="DQ"/>
    <n v="1568"/>
    <x v="1567"/>
    <x v="2"/>
    <x v="179"/>
    <n v="5.6"/>
    <n v="2.8199999999999999E-2"/>
    <n v="2.8199999999999999E-2"/>
    <n v="27418"/>
    <m/>
    <m/>
    <s v="L"/>
  </r>
  <r>
    <m/>
    <x v="162"/>
    <s v="RT"/>
    <n v="1569"/>
    <x v="1568"/>
    <x v="2"/>
    <x v="179"/>
    <n v="5.6"/>
    <n v="1.6799999999999999E-2"/>
    <n v="1.6799999999999999E-2"/>
    <n v="27419"/>
    <n v="1.6799999999999999E-2"/>
    <m/>
    <s v="F"/>
  </r>
  <r>
    <m/>
    <x v="162"/>
    <s v="RT"/>
    <n v="1569"/>
    <x v="1568"/>
    <x v="2"/>
    <x v="179"/>
    <n v="5.6"/>
    <n v="2.0899999999999998E-2"/>
    <n v="2.0899999999999998E-2"/>
    <n v="27419"/>
    <n v="2.0899999999999998E-2"/>
    <m/>
    <s v="H"/>
  </r>
  <r>
    <m/>
    <x v="162"/>
    <s v="RT"/>
    <n v="1569"/>
    <x v="1568"/>
    <x v="2"/>
    <x v="179"/>
    <n v="5.6"/>
    <n v="1.9300000000000001E-2"/>
    <n v="1.9300000000000001E-2"/>
    <n v="27419"/>
    <n v="1.9300000000000001E-2"/>
    <m/>
    <s v="H"/>
  </r>
  <r>
    <m/>
    <x v="162"/>
    <s v="RT"/>
    <n v="1569"/>
    <x v="1568"/>
    <x v="2"/>
    <x v="179"/>
    <n v="5.6"/>
    <n v="1.17E-2"/>
    <n v="1.17E-2"/>
    <n v="27419"/>
    <n v="1.17E-2"/>
    <m/>
    <s v="C"/>
  </r>
  <r>
    <m/>
    <x v="162"/>
    <s v="RT"/>
    <n v="1569"/>
    <x v="1568"/>
    <x v="2"/>
    <x v="179"/>
    <n v="5.6"/>
    <n v="3.6799999999999999E-2"/>
    <n v="3.6799999999999999E-2"/>
    <n v="27419"/>
    <n v="0.03"/>
    <m/>
    <s v="L"/>
  </r>
  <r>
    <m/>
    <x v="167"/>
    <s v="LEVANTE"/>
    <n v="1570"/>
    <x v="1569"/>
    <x v="2"/>
    <x v="179"/>
    <n v="5.6"/>
    <n v="1.7500000000000002E-2"/>
    <n v="1.7500000000000002E-2"/>
    <n v="27419"/>
    <m/>
    <m/>
    <s v="G"/>
  </r>
  <r>
    <m/>
    <x v="167"/>
    <s v="LEVANTE"/>
    <n v="1570"/>
    <x v="1569"/>
    <x v="2"/>
    <x v="179"/>
    <n v="5.6"/>
    <n v="1.55E-2"/>
    <n v="1.55E-2"/>
    <n v="27419"/>
    <m/>
    <m/>
    <s v="F"/>
  </r>
  <r>
    <m/>
    <x v="167"/>
    <s v="LEVANTE"/>
    <n v="1570"/>
    <x v="1569"/>
    <x v="2"/>
    <x v="179"/>
    <n v="5.6"/>
    <n v="1.11E-2"/>
    <n v="1.11E-2"/>
    <n v="27419"/>
    <m/>
    <m/>
    <s v="C"/>
  </r>
  <r>
    <m/>
    <x v="167"/>
    <s v="LEVANTE"/>
    <n v="1571"/>
    <x v="1570"/>
    <x v="3"/>
    <x v="179"/>
    <n v="5.6"/>
    <n v="2.2200000000000001E-2"/>
    <n v="2.2200000000000001E-2"/>
    <n v="27420"/>
    <n v="2.2200000000000001E-2"/>
    <m/>
    <s v="I"/>
  </r>
  <r>
    <m/>
    <x v="167"/>
    <s v="LEVANTE"/>
    <n v="1571"/>
    <x v="1570"/>
    <x v="3"/>
    <x v="179"/>
    <n v="5.6"/>
    <n v="3.9100000000000003E-2"/>
    <n v="3.6999999999999998E-2"/>
    <n v="27420"/>
    <n v="0.03"/>
    <m/>
    <s v="L"/>
  </r>
  <r>
    <m/>
    <x v="167"/>
    <s v="LEVANTE"/>
    <n v="1571"/>
    <x v="1570"/>
    <x v="3"/>
    <x v="179"/>
    <n v="5.6"/>
    <n v="2.75E-2"/>
    <n v="2.75E-2"/>
    <n v="27420"/>
    <n v="2.75E-2"/>
    <m/>
    <s v="L"/>
  </r>
  <r>
    <m/>
    <x v="167"/>
    <s v="LEVANTE"/>
    <n v="1571"/>
    <x v="1570"/>
    <x v="3"/>
    <x v="179"/>
    <n v="5.6"/>
    <n v="3.9100000000000003E-2"/>
    <n v="3.6999999999999998E-2"/>
    <n v="27420"/>
    <n v="0.03"/>
    <m/>
    <s v="L"/>
  </r>
  <r>
    <m/>
    <x v="169"/>
    <s v="DQ"/>
    <n v="1572"/>
    <x v="1571"/>
    <x v="3"/>
    <x v="179"/>
    <n v="5.6"/>
    <n v="1.7100000000000001E-2"/>
    <n v="1.7100000000000001E-2"/>
    <n v="27420"/>
    <m/>
    <m/>
    <s v="F"/>
  </r>
  <r>
    <m/>
    <x v="169"/>
    <s v="DQ"/>
    <n v="1572"/>
    <x v="1571"/>
    <x v="3"/>
    <x v="179"/>
    <n v="5.6"/>
    <n v="1.1900000000000001E-2"/>
    <n v="1.1900000000000001E-2"/>
    <n v="27420"/>
    <m/>
    <m/>
    <s v="C"/>
  </r>
  <r>
    <m/>
    <x v="169"/>
    <s v="DQ"/>
    <n v="1572"/>
    <x v="1571"/>
    <x v="3"/>
    <x v="179"/>
    <n v="5.6"/>
    <n v="1.2699999999999999E-2"/>
    <n v="1.2699999999999999E-2"/>
    <n v="27420"/>
    <m/>
    <m/>
    <s v="D"/>
  </r>
  <r>
    <m/>
    <x v="169"/>
    <s v="DQ"/>
    <n v="1572"/>
    <x v="1571"/>
    <x v="3"/>
    <x v="179"/>
    <n v="5.6"/>
    <n v="7.4999999999999997E-3"/>
    <n v="7.4999999999999997E-3"/>
    <n v="27420"/>
    <m/>
    <m/>
    <s v="A"/>
  </r>
  <r>
    <m/>
    <x v="169"/>
    <s v="DQ"/>
    <n v="1572"/>
    <x v="1571"/>
    <x v="3"/>
    <x v="179"/>
    <n v="5.6"/>
    <n v="1.46E-2"/>
    <n v="1.46E-2"/>
    <n v="27420"/>
    <m/>
    <m/>
    <s v="E"/>
  </r>
  <r>
    <m/>
    <x v="162"/>
    <s v="RT"/>
    <n v="1573"/>
    <x v="1572"/>
    <x v="3"/>
    <x v="179"/>
    <n v="5.6"/>
    <n v="9.7999999999999997E-3"/>
    <n v="9.7999999999999997E-3"/>
    <n v="27420"/>
    <m/>
    <m/>
    <s v="B"/>
  </r>
  <r>
    <m/>
    <x v="162"/>
    <s v="RT"/>
    <n v="1573"/>
    <x v="1572"/>
    <x v="3"/>
    <x v="179"/>
    <n v="5.6"/>
    <n v="1.24E-2"/>
    <n v="1.24E-2"/>
    <n v="27420"/>
    <m/>
    <m/>
    <s v="D"/>
  </r>
  <r>
    <m/>
    <x v="162"/>
    <s v="RT"/>
    <n v="1574"/>
    <x v="1573"/>
    <x v="4"/>
    <x v="179"/>
    <n v="5.6"/>
    <n v="6.3E-3"/>
    <n v="6.3E-3"/>
    <n v="27422"/>
    <m/>
    <m/>
    <s v="Reserva"/>
  </r>
  <r>
    <m/>
    <x v="162"/>
    <s v="RT"/>
    <n v="1574"/>
    <x v="1573"/>
    <x v="4"/>
    <x v="179"/>
    <n v="5.6"/>
    <n v="1.12E-2"/>
    <n v="1.12E-2"/>
    <n v="27422"/>
    <m/>
    <m/>
    <s v="C"/>
  </r>
  <r>
    <m/>
    <x v="162"/>
    <s v="RT"/>
    <n v="1574"/>
    <x v="1573"/>
    <x v="4"/>
    <x v="179"/>
    <n v="5.6"/>
    <n v="1.9E-2"/>
    <n v="1.9E-2"/>
    <n v="27422"/>
    <m/>
    <m/>
    <s v="H"/>
  </r>
  <r>
    <m/>
    <x v="162"/>
    <s v="RT"/>
    <n v="1574"/>
    <x v="1573"/>
    <x v="4"/>
    <x v="179"/>
    <n v="5.6"/>
    <n v="4.7999999999999996E-3"/>
    <n v="4.7999999999999996E-3"/>
    <n v="27422"/>
    <m/>
    <m/>
    <s v="Descarte"/>
  </r>
  <r>
    <m/>
    <x v="162"/>
    <s v="RT"/>
    <n v="1574"/>
    <x v="1573"/>
    <x v="4"/>
    <x v="179"/>
    <n v="5.6"/>
    <n v="1.06E-2"/>
    <n v="1.06E-2"/>
    <n v="27422"/>
    <m/>
    <m/>
    <s v="C"/>
  </r>
  <r>
    <m/>
    <x v="162"/>
    <s v="RT"/>
    <n v="1574"/>
    <x v="1573"/>
    <x v="4"/>
    <x v="179"/>
    <n v="5.6"/>
    <n v="5.4000000000000003E-3"/>
    <n v="5.4000000000000003E-3"/>
    <n v="27422"/>
    <m/>
    <m/>
    <s v="Descarte"/>
  </r>
  <r>
    <m/>
    <x v="162"/>
    <s v="RT"/>
    <n v="1574"/>
    <x v="1573"/>
    <x v="4"/>
    <x v="179"/>
    <n v="5.6"/>
    <n v="7.1000000000000004E-3"/>
    <n v="7.1000000000000004E-3"/>
    <n v="27423"/>
    <m/>
    <m/>
    <s v="Reserva"/>
  </r>
  <r>
    <m/>
    <x v="162"/>
    <s v="RT"/>
    <n v="1574"/>
    <x v="1573"/>
    <x v="4"/>
    <x v="179"/>
    <n v="5.6"/>
    <n v="1.0999999999999999E-2"/>
    <n v="1.0999999999999999E-2"/>
    <n v="27423"/>
    <m/>
    <m/>
    <s v="C"/>
  </r>
  <r>
    <m/>
    <x v="162"/>
    <s v="RT"/>
    <n v="1574"/>
    <x v="1573"/>
    <x v="4"/>
    <x v="179"/>
    <n v="5.6"/>
    <n v="8.0000000000000002E-3"/>
    <n v="8.0000000000000002E-3"/>
    <n v="27423"/>
    <m/>
    <m/>
    <s v="A"/>
  </r>
  <r>
    <m/>
    <x v="162"/>
    <s v="RT"/>
    <n v="1574"/>
    <x v="1573"/>
    <x v="4"/>
    <x v="179"/>
    <n v="5.6"/>
    <n v="8.6E-3"/>
    <n v="8.6E-3"/>
    <n v="27423"/>
    <m/>
    <m/>
    <s v="A"/>
  </r>
  <r>
    <m/>
    <x v="162"/>
    <s v="RT"/>
    <n v="1574"/>
    <x v="1573"/>
    <x v="4"/>
    <x v="179"/>
    <n v="5.6"/>
    <n v="9.1000000000000004E-3"/>
    <n v="9.1000000000000004E-3"/>
    <n v="27423"/>
    <m/>
    <m/>
    <s v="B"/>
  </r>
  <r>
    <m/>
    <x v="162"/>
    <s v="RT"/>
    <n v="1574"/>
    <x v="1573"/>
    <x v="4"/>
    <x v="179"/>
    <n v="5.6"/>
    <n v="8.8999999999999999E-3"/>
    <n v="8.8999999999999999E-3"/>
    <n v="27423"/>
    <m/>
    <m/>
    <s v="A"/>
  </r>
  <r>
    <m/>
    <x v="167"/>
    <s v="LEVANTE"/>
    <n v="1575"/>
    <x v="1574"/>
    <x v="4"/>
    <x v="179"/>
    <n v="5.6"/>
    <n v="1.61E-2"/>
    <n v="1.61E-2"/>
    <n v="27424"/>
    <m/>
    <m/>
    <s v="F"/>
  </r>
  <r>
    <m/>
    <x v="167"/>
    <s v="LEVANTE"/>
    <n v="1575"/>
    <x v="1574"/>
    <x v="4"/>
    <x v="179"/>
    <n v="5.6"/>
    <n v="1.5699999999999999E-2"/>
    <n v="1.5699999999999999E-2"/>
    <n v="27424"/>
    <m/>
    <m/>
    <s v="F"/>
  </r>
  <r>
    <m/>
    <x v="167"/>
    <s v="LEVANTE"/>
    <n v="1575"/>
    <x v="1574"/>
    <x v="4"/>
    <x v="179"/>
    <n v="5.6"/>
    <n v="1.9099999999999999E-2"/>
    <n v="1.9099999999999999E-2"/>
    <n v="27424"/>
    <m/>
    <m/>
    <s v="H"/>
  </r>
  <r>
    <m/>
    <x v="167"/>
    <s v="LEVANTE"/>
    <n v="1576"/>
    <x v="1575"/>
    <x v="5"/>
    <x v="179"/>
    <n v="5.6"/>
    <n v="3.4599999999999999E-2"/>
    <n v="3.4599999999999999E-2"/>
    <n v="27424"/>
    <n v="0.03"/>
    <m/>
    <s v="L"/>
  </r>
  <r>
    <m/>
    <x v="167"/>
    <s v="LEVANTE"/>
    <n v="1576"/>
    <x v="1575"/>
    <x v="5"/>
    <x v="179"/>
    <n v="5.6"/>
    <n v="2.87E-2"/>
    <n v="2.87E-2"/>
    <n v="27424"/>
    <n v="2.87E-2"/>
    <m/>
    <s v="L"/>
  </r>
  <r>
    <m/>
    <x v="167"/>
    <s v="LEVANTE"/>
    <n v="1576"/>
    <x v="1575"/>
    <x v="5"/>
    <x v="179"/>
    <n v="5.6"/>
    <n v="1.6899999999999998E-2"/>
    <n v="1.6899999999999998E-2"/>
    <n v="27424"/>
    <n v="1.6899999999999998E-2"/>
    <m/>
    <s v="F"/>
  </r>
  <r>
    <m/>
    <x v="162"/>
    <s v="RT"/>
    <n v="1577"/>
    <x v="1576"/>
    <x v="5"/>
    <x v="179"/>
    <n v="5.6"/>
    <n v="5.8999999999999999E-3"/>
    <n v="5.8999999999999999E-3"/>
    <n v="27425"/>
    <m/>
    <m/>
    <s v="Descarte"/>
  </r>
  <r>
    <m/>
    <x v="162"/>
    <s v="RT"/>
    <n v="1577"/>
    <x v="1576"/>
    <x v="5"/>
    <x v="179"/>
    <n v="5.6"/>
    <n v="6.1000000000000004E-3"/>
    <n v="6.1000000000000004E-3"/>
    <n v="27425"/>
    <m/>
    <m/>
    <s v="Reserva"/>
  </r>
  <r>
    <m/>
    <x v="162"/>
    <s v="RT"/>
    <n v="1577"/>
    <x v="1576"/>
    <x v="5"/>
    <x v="179"/>
    <n v="5.6"/>
    <n v="4.4999999999999997E-3"/>
    <n v="4.4999999999999997E-3"/>
    <n v="27425"/>
    <m/>
    <m/>
    <s v="Descarte"/>
  </r>
  <r>
    <m/>
    <x v="162"/>
    <s v="RT"/>
    <n v="1577"/>
    <x v="1576"/>
    <x v="5"/>
    <x v="179"/>
    <n v="5.6"/>
    <n v="8.9999999999999993E-3"/>
    <n v="8.9999999999999993E-3"/>
    <n v="27425"/>
    <m/>
    <m/>
    <s v="B"/>
  </r>
  <r>
    <m/>
    <x v="162"/>
    <s v="RT"/>
    <n v="1577"/>
    <x v="1576"/>
    <x v="5"/>
    <x v="179"/>
    <n v="5.6"/>
    <n v="6.1999999999999998E-3"/>
    <n v="6.1999999999999998E-3"/>
    <n v="27425"/>
    <m/>
    <m/>
    <s v="Reserva"/>
  </r>
  <r>
    <m/>
    <x v="162"/>
    <s v="RT"/>
    <n v="1577"/>
    <x v="1576"/>
    <x v="5"/>
    <x v="179"/>
    <n v="5.6"/>
    <n v="5.0000000000000001E-3"/>
    <n v="5.0000000000000001E-3"/>
    <n v="27425"/>
    <m/>
    <m/>
    <s v="Descarte"/>
  </r>
  <r>
    <m/>
    <x v="157"/>
    <s v="REC"/>
    <n v="1578"/>
    <x v="1577"/>
    <x v="5"/>
    <x v="179"/>
    <n v="5.6"/>
    <n v="1.6799999999999999E-2"/>
    <n v="1.6799999999999999E-2"/>
    <n v="27425"/>
    <m/>
    <m/>
    <s v="F"/>
  </r>
  <r>
    <m/>
    <x v="157"/>
    <s v="REC"/>
    <n v="1578"/>
    <x v="1577"/>
    <x v="5"/>
    <x v="179"/>
    <n v="5.6"/>
    <n v="5.0000000000000001E-3"/>
    <n v="5.0000000000000001E-3"/>
    <n v="27425"/>
    <m/>
    <m/>
    <s v="Descarte"/>
  </r>
  <r>
    <m/>
    <x v="147"/>
    <s v="FRENTE"/>
    <n v="1579"/>
    <x v="1578"/>
    <x v="5"/>
    <x v="179"/>
    <n v="5.6"/>
    <n v="1.49E-2"/>
    <n v="1.49E-2"/>
    <n v="27426"/>
    <m/>
    <m/>
    <s v="E"/>
  </r>
  <r>
    <m/>
    <x v="147"/>
    <s v="FRENTE"/>
    <n v="1579"/>
    <x v="1578"/>
    <x v="5"/>
    <x v="179"/>
    <n v="5.6"/>
    <n v="1.12E-2"/>
    <n v="1.12E-2"/>
    <n v="27426"/>
    <m/>
    <m/>
    <s v="C"/>
  </r>
  <r>
    <m/>
    <x v="147"/>
    <s v="FRENTE"/>
    <n v="1579"/>
    <x v="1578"/>
    <x v="5"/>
    <x v="179"/>
    <n v="5.6"/>
    <n v="7.1999999999999998E-3"/>
    <n v="7.1999999999999998E-3"/>
    <n v="27426"/>
    <m/>
    <m/>
    <s v="Reserva"/>
  </r>
  <r>
    <m/>
    <x v="147"/>
    <s v="FRENTE"/>
    <n v="1579"/>
    <x v="1578"/>
    <x v="5"/>
    <x v="179"/>
    <n v="5.6"/>
    <n v="3.8E-3"/>
    <n v="3.8E-3"/>
    <n v="27426"/>
    <m/>
    <m/>
    <s v="Descarte"/>
  </r>
  <r>
    <m/>
    <x v="147"/>
    <s v="FRENTE"/>
    <n v="1579"/>
    <x v="1578"/>
    <x v="5"/>
    <x v="179"/>
    <n v="5.6"/>
    <n v="1.78E-2"/>
    <n v="1.78E-2"/>
    <n v="27426"/>
    <m/>
    <m/>
    <s v="G"/>
  </r>
  <r>
    <m/>
    <x v="147"/>
    <s v="FRENTE"/>
    <n v="1579"/>
    <x v="1578"/>
    <x v="5"/>
    <x v="179"/>
    <n v="5.6"/>
    <n v="9.7000000000000003E-3"/>
    <n v="9.7000000000000003E-3"/>
    <n v="27426"/>
    <m/>
    <m/>
    <s v="B"/>
  </r>
  <r>
    <m/>
    <x v="147"/>
    <s v="FRENTE"/>
    <n v="1579"/>
    <x v="1578"/>
    <x v="5"/>
    <x v="179"/>
    <n v="5.6"/>
    <n v="2.0500000000000001E-2"/>
    <n v="2.0500000000000001E-2"/>
    <n v="27426"/>
    <m/>
    <m/>
    <s v="H"/>
  </r>
  <r>
    <m/>
    <x v="147"/>
    <s v="FRENTE"/>
    <n v="1579"/>
    <x v="1578"/>
    <x v="5"/>
    <x v="179"/>
    <n v="5.6"/>
    <n v="1.12E-2"/>
    <n v="1.12E-2"/>
    <n v="27426"/>
    <m/>
    <m/>
    <s v="C"/>
  </r>
  <r>
    <m/>
    <x v="147"/>
    <s v="FRENTE"/>
    <n v="1579"/>
    <x v="1578"/>
    <x v="5"/>
    <x v="179"/>
    <n v="5.6"/>
    <n v="1.41E-2"/>
    <n v="1.41E-2"/>
    <n v="27426"/>
    <m/>
    <m/>
    <s v="E"/>
  </r>
  <r>
    <m/>
    <x v="147"/>
    <s v="FRENTE"/>
    <n v="1579"/>
    <x v="1578"/>
    <x v="5"/>
    <x v="179"/>
    <n v="5.6"/>
    <n v="1.23E-2"/>
    <n v="1.23E-2"/>
    <n v="27426"/>
    <m/>
    <m/>
    <s v="D"/>
  </r>
  <r>
    <m/>
    <x v="147"/>
    <s v="FRENTE"/>
    <n v="1580"/>
    <x v="1579"/>
    <x v="2"/>
    <x v="180"/>
    <n v="5.6"/>
    <n v="4.1000000000000003E-3"/>
    <n v="4.1000000000000003E-3"/>
    <n v="27427"/>
    <m/>
    <m/>
    <s v="Descarte"/>
  </r>
  <r>
    <m/>
    <x v="147"/>
    <s v="FRENTE"/>
    <n v="1580"/>
    <x v="1579"/>
    <x v="2"/>
    <x v="180"/>
    <n v="5.6"/>
    <n v="5.4000000000000003E-3"/>
    <n v="5.4000000000000003E-3"/>
    <n v="27427"/>
    <m/>
    <m/>
    <s v="Descarte"/>
  </r>
  <r>
    <m/>
    <x v="147"/>
    <s v="FRENTE"/>
    <n v="1580"/>
    <x v="1579"/>
    <x v="2"/>
    <x v="180"/>
    <n v="5.6"/>
    <n v="6.4999999999999997E-3"/>
    <n v="6.4999999999999997E-3"/>
    <n v="27427"/>
    <m/>
    <m/>
    <s v="Reserva"/>
  </r>
  <r>
    <m/>
    <x v="147"/>
    <s v="FRENTE"/>
    <n v="1580"/>
    <x v="1579"/>
    <x v="2"/>
    <x v="180"/>
    <n v="5.6"/>
    <n v="1.3899999999999999E-2"/>
    <n v="1.3899999999999999E-2"/>
    <n v="27427"/>
    <m/>
    <m/>
    <s v="E"/>
  </r>
  <r>
    <m/>
    <x v="167"/>
    <s v="LEVANTE"/>
    <n v="1581"/>
    <x v="1580"/>
    <x v="2"/>
    <x v="180"/>
    <n v="5.6"/>
    <n v="3.61E-2"/>
    <n v="3.61E-2"/>
    <n v="27427"/>
    <n v="0.03"/>
    <m/>
    <s v="L"/>
  </r>
  <r>
    <m/>
    <x v="167"/>
    <s v="LEVANTE"/>
    <n v="1581"/>
    <x v="1580"/>
    <x v="2"/>
    <x v="180"/>
    <n v="5.6"/>
    <n v="1.37E-2"/>
    <n v="1.37E-2"/>
    <n v="27427"/>
    <n v="1.37E-2"/>
    <m/>
    <s v="E"/>
  </r>
  <r>
    <m/>
    <x v="167"/>
    <s v="LEVANTE"/>
    <n v="1581"/>
    <x v="1580"/>
    <x v="2"/>
    <x v="180"/>
    <n v="5.6"/>
    <n v="2.1499999999999998E-2"/>
    <n v="2.1499999999999998E-2"/>
    <n v="27427"/>
    <n v="2.1499999999999998E-2"/>
    <m/>
    <s v="I"/>
  </r>
  <r>
    <m/>
    <x v="167"/>
    <s v="LEVANTE"/>
    <n v="1581"/>
    <x v="1580"/>
    <x v="2"/>
    <x v="180"/>
    <n v="5.6"/>
    <n v="1.8800000000000001E-2"/>
    <n v="1.8800000000000001E-2"/>
    <n v="27427"/>
    <n v="1.8800000000000001E-2"/>
    <m/>
    <s v="G"/>
  </r>
  <r>
    <m/>
    <x v="56"/>
    <s v="DQ"/>
    <n v="1582"/>
    <x v="1581"/>
    <x v="3"/>
    <x v="180"/>
    <n v="5.6"/>
    <n v="1.18E-2"/>
    <n v="1.18E-2"/>
    <n v="27428"/>
    <m/>
    <m/>
    <s v="C"/>
  </r>
  <r>
    <m/>
    <x v="56"/>
    <s v="DQ"/>
    <n v="1582"/>
    <x v="1581"/>
    <x v="3"/>
    <x v="180"/>
    <n v="5.6"/>
    <n v="6.7999999999999996E-3"/>
    <n v="6.7999999999999996E-3"/>
    <n v="27428"/>
    <m/>
    <m/>
    <s v="Reserva"/>
  </r>
  <r>
    <m/>
    <x v="56"/>
    <s v="DQ"/>
    <n v="1582"/>
    <x v="1581"/>
    <x v="3"/>
    <x v="180"/>
    <n v="5.6"/>
    <n v="8.3999999999999995E-3"/>
    <n v="8.3999999999999995E-3"/>
    <n v="27428"/>
    <m/>
    <m/>
    <s v="A"/>
  </r>
  <r>
    <m/>
    <x v="56"/>
    <s v="DQ"/>
    <n v="1582"/>
    <x v="1581"/>
    <x v="3"/>
    <x v="180"/>
    <n v="5.6"/>
    <n v="1.21E-2"/>
    <n v="1.21E-2"/>
    <n v="27428"/>
    <m/>
    <m/>
    <s v="D"/>
  </r>
  <r>
    <m/>
    <x v="56"/>
    <s v="DQ"/>
    <n v="1582"/>
    <x v="1581"/>
    <x v="3"/>
    <x v="180"/>
    <n v="5.6"/>
    <n v="8.9999999999999993E-3"/>
    <n v="8.9999999999999993E-3"/>
    <n v="27428"/>
    <m/>
    <m/>
    <s v="B"/>
  </r>
  <r>
    <m/>
    <x v="56"/>
    <s v="DQ"/>
    <n v="1582"/>
    <x v="1581"/>
    <x v="3"/>
    <x v="180"/>
    <n v="5.6"/>
    <n v="1.55E-2"/>
    <n v="1.55E-2"/>
    <n v="27428"/>
    <m/>
    <m/>
    <s v="F"/>
  </r>
  <r>
    <m/>
    <x v="167"/>
    <s v="LEVANTE"/>
    <n v="1583"/>
    <x v="1582"/>
    <x v="3"/>
    <x v="180"/>
    <n v="5.6"/>
    <n v="1.4999999999999999E-2"/>
    <n v="1.4999999999999999E-2"/>
    <n v="27429"/>
    <m/>
    <m/>
    <s v="F"/>
  </r>
  <r>
    <m/>
    <x v="167"/>
    <s v="LEVANTE"/>
    <n v="1583"/>
    <x v="1582"/>
    <x v="3"/>
    <x v="180"/>
    <n v="5.6"/>
    <n v="1.38E-2"/>
    <n v="1.38E-2"/>
    <n v="27429"/>
    <m/>
    <m/>
    <s v="E"/>
  </r>
  <r>
    <m/>
    <x v="167"/>
    <s v="LEVANTE"/>
    <n v="1583"/>
    <x v="1582"/>
    <x v="3"/>
    <x v="180"/>
    <n v="5.6"/>
    <n v="1.37E-2"/>
    <n v="1.37E-2"/>
    <n v="27429"/>
    <m/>
    <m/>
    <s v="E"/>
  </r>
  <r>
    <m/>
    <x v="167"/>
    <s v="LEVANTE"/>
    <n v="1583"/>
    <x v="1582"/>
    <x v="3"/>
    <x v="180"/>
    <n v="5.6"/>
    <n v="2.0400000000000001E-2"/>
    <n v="2.0400000000000001E-2"/>
    <n v="27429"/>
    <m/>
    <m/>
    <s v="H"/>
  </r>
  <r>
    <m/>
    <x v="167"/>
    <s v="LEVANTE"/>
    <n v="1583"/>
    <x v="1582"/>
    <x v="3"/>
    <x v="180"/>
    <n v="5.6"/>
    <n v="1.4E-2"/>
    <n v="1.4E-2"/>
    <n v="27429"/>
    <m/>
    <m/>
    <s v="E"/>
  </r>
  <r>
    <m/>
    <x v="162"/>
    <s v="RT"/>
    <n v="1584"/>
    <x v="1583"/>
    <x v="3"/>
    <x v="180"/>
    <n v="5.6"/>
    <n v="1.04E-2"/>
    <n v="1.04E-2"/>
    <n v="27429"/>
    <m/>
    <m/>
    <s v="B"/>
  </r>
  <r>
    <m/>
    <x v="162"/>
    <s v="RT"/>
    <n v="1584"/>
    <x v="1583"/>
    <x v="3"/>
    <x v="180"/>
    <n v="5.6"/>
    <n v="1.11E-2"/>
    <n v="1.11E-2"/>
    <n v="27429"/>
    <m/>
    <m/>
    <s v="C"/>
  </r>
  <r>
    <m/>
    <x v="162"/>
    <s v="RT"/>
    <n v="1584"/>
    <x v="1583"/>
    <x v="3"/>
    <x v="180"/>
    <n v="5.6"/>
    <n v="1.0699999999999999E-2"/>
    <n v="1.0699999999999999E-2"/>
    <n v="27429"/>
    <m/>
    <m/>
    <s v="C"/>
  </r>
  <r>
    <m/>
    <x v="162"/>
    <s v="RT"/>
    <n v="1584"/>
    <x v="1583"/>
    <x v="3"/>
    <x v="180"/>
    <n v="5.6"/>
    <n v="1.24E-2"/>
    <n v="1.24E-2"/>
    <n v="27429"/>
    <m/>
    <m/>
    <s v="D"/>
  </r>
  <r>
    <m/>
    <x v="147"/>
    <s v="FRENTE"/>
    <n v="1585"/>
    <x v="1584"/>
    <x v="4"/>
    <x v="180"/>
    <n v="5.6"/>
    <n v="1.2699999999999999E-2"/>
    <n v="1.2699999999999999E-2"/>
    <n v="27434"/>
    <m/>
    <m/>
    <s v="D"/>
  </r>
  <r>
    <m/>
    <x v="147"/>
    <s v="FRENTE"/>
    <n v="1585"/>
    <x v="1584"/>
    <x v="4"/>
    <x v="180"/>
    <n v="5.6"/>
    <n v="1.5900000000000001E-2"/>
    <n v="1.5900000000000001E-2"/>
    <n v="27434"/>
    <m/>
    <m/>
    <s v="F"/>
  </r>
  <r>
    <m/>
    <x v="147"/>
    <s v="FRENTE"/>
    <n v="1585"/>
    <x v="1584"/>
    <x v="4"/>
    <x v="180"/>
    <n v="5.6"/>
    <n v="8.9999999999999993E-3"/>
    <n v="8.9999999999999993E-3"/>
    <n v="27434"/>
    <m/>
    <m/>
    <s v="B"/>
  </r>
  <r>
    <m/>
    <x v="147"/>
    <s v="FRENTE"/>
    <n v="1585"/>
    <x v="1584"/>
    <x v="4"/>
    <x v="180"/>
    <n v="5.6"/>
    <n v="2.8999999999999998E-3"/>
    <n v="2.8999999999999998E-3"/>
    <n v="27434"/>
    <m/>
    <m/>
    <s v="Descarte"/>
  </r>
  <r>
    <m/>
    <x v="167"/>
    <s v="LEVANTE"/>
    <n v="1586"/>
    <x v="1585"/>
    <x v="4"/>
    <x v="180"/>
    <n v="5.6"/>
    <n v="2.3400000000000001E-2"/>
    <n v="2.3400000000000001E-2"/>
    <n v="27435"/>
    <n v="2.3400000000000001E-2"/>
    <m/>
    <s v="J"/>
  </r>
  <r>
    <m/>
    <x v="167"/>
    <s v="LEVANTE"/>
    <n v="1586"/>
    <x v="1585"/>
    <x v="4"/>
    <x v="180"/>
    <n v="5.6"/>
    <n v="1.34E-2"/>
    <n v="1.34E-2"/>
    <n v="27435"/>
    <n v="1.34E-2"/>
    <m/>
    <s v="D"/>
  </r>
  <r>
    <m/>
    <x v="167"/>
    <s v="LEVANTE"/>
    <n v="1586"/>
    <x v="1585"/>
    <x v="4"/>
    <x v="180"/>
    <n v="5.6"/>
    <n v="3.5700000000000003E-2"/>
    <n v="3.5700000000000003E-2"/>
    <n v="27435"/>
    <n v="0.03"/>
    <m/>
    <s v="L"/>
  </r>
  <r>
    <m/>
    <x v="167"/>
    <s v="LEVANTE"/>
    <n v="1586"/>
    <x v="1585"/>
    <x v="4"/>
    <x v="180"/>
    <n v="5.6"/>
    <n v="5.3E-3"/>
    <n v="5.3E-3"/>
    <n v="27435"/>
    <n v="5.3E-3"/>
    <m/>
    <s v="Descarte"/>
  </r>
  <r>
    <m/>
    <x v="167"/>
    <s v="LEVANTE"/>
    <n v="1586"/>
    <x v="1585"/>
    <x v="4"/>
    <x v="180"/>
    <n v="5.6"/>
    <n v="2.1299999999999999E-2"/>
    <n v="2.1299999999999999E-2"/>
    <n v="27435"/>
    <n v="2.1299999999999999E-2"/>
    <m/>
    <s v="I"/>
  </r>
  <r>
    <m/>
    <x v="167"/>
    <s v="LEVANTE"/>
    <n v="1586"/>
    <x v="1585"/>
    <x v="4"/>
    <x v="180"/>
    <n v="5.6"/>
    <n v="1.7500000000000002E-2"/>
    <n v="1.7500000000000002E-2"/>
    <n v="27435"/>
    <n v="1.7500000000000002E-2"/>
    <m/>
    <s v="G"/>
  </r>
  <r>
    <m/>
    <x v="167"/>
    <s v="LEVANTE"/>
    <n v="1586"/>
    <x v="1585"/>
    <x v="4"/>
    <x v="180"/>
    <n v="5.6"/>
    <n v="1.4200000000000001E-2"/>
    <n v="1.4200000000000001E-2"/>
    <n v="27435"/>
    <n v="1.4200000000000001E-2"/>
    <m/>
    <s v="E"/>
  </r>
  <r>
    <m/>
    <x v="171"/>
    <s v="Rp"/>
    <n v="1587"/>
    <x v="1586"/>
    <x v="4"/>
    <x v="180"/>
    <n v="5.6"/>
    <n v="6.1000000000000004E-3"/>
    <n v="6.1000000000000004E-3"/>
    <n v="27436"/>
    <m/>
    <m/>
    <s v="Reserva"/>
  </r>
  <r>
    <m/>
    <x v="171"/>
    <s v="Rp"/>
    <n v="1587"/>
    <x v="1586"/>
    <x v="4"/>
    <x v="180"/>
    <n v="5.6"/>
    <n v="7.0000000000000001E-3"/>
    <n v="7.0000000000000001E-3"/>
    <n v="27436"/>
    <m/>
    <m/>
    <s v="Reserva"/>
  </r>
  <r>
    <m/>
    <x v="171"/>
    <s v="Rp"/>
    <n v="1587"/>
    <x v="1586"/>
    <x v="4"/>
    <x v="180"/>
    <n v="5.6"/>
    <n v="1.9199999999999998E-2"/>
    <n v="1.9199999999999998E-2"/>
    <n v="27436"/>
    <m/>
    <m/>
    <s v="H"/>
  </r>
  <r>
    <m/>
    <x v="171"/>
    <s v="Rp"/>
    <n v="1587"/>
    <x v="1586"/>
    <x v="4"/>
    <x v="180"/>
    <n v="5.6"/>
    <n v="1.5100000000000001E-2"/>
    <n v="1.5100000000000001E-2"/>
    <n v="27436"/>
    <m/>
    <m/>
    <s v="F"/>
  </r>
  <r>
    <m/>
    <x v="171"/>
    <s v="Rp"/>
    <n v="1587"/>
    <x v="1586"/>
    <x v="4"/>
    <x v="180"/>
    <n v="5.6"/>
    <n v="6.4999999999999997E-3"/>
    <n v="6.4999999999999997E-3"/>
    <n v="27436"/>
    <m/>
    <m/>
    <s v="Reserva"/>
  </r>
  <r>
    <m/>
    <x v="171"/>
    <s v="Rp"/>
    <n v="1588"/>
    <x v="1587"/>
    <x v="5"/>
    <x v="180"/>
    <n v="5.6"/>
    <n v="1.9400000000000001E-2"/>
    <n v="1.9400000000000001E-2"/>
    <n v="27437"/>
    <m/>
    <m/>
    <s v="H"/>
  </r>
  <r>
    <m/>
    <x v="171"/>
    <s v="Rp"/>
    <n v="1588"/>
    <x v="1587"/>
    <x v="5"/>
    <x v="180"/>
    <n v="5.6"/>
    <n v="1.9099999999999999E-2"/>
    <n v="1.9099999999999999E-2"/>
    <n v="27437"/>
    <m/>
    <m/>
    <s v="H"/>
  </r>
  <r>
    <m/>
    <x v="171"/>
    <s v="Rp"/>
    <n v="1588"/>
    <x v="1587"/>
    <x v="5"/>
    <x v="180"/>
    <n v="5.6"/>
    <n v="9.2999999999999992E-3"/>
    <n v="9.2999999999999992E-3"/>
    <n v="27437"/>
    <m/>
    <m/>
    <s v="B"/>
  </r>
  <r>
    <m/>
    <x v="167"/>
    <s v="LEVANTE"/>
    <n v="1589"/>
    <x v="1588"/>
    <x v="5"/>
    <x v="180"/>
    <n v="5.6"/>
    <n v="4.1300000000000003E-2"/>
    <n v="3.6999999999999998E-2"/>
    <n v="27437"/>
    <n v="0.03"/>
    <m/>
    <s v="L"/>
  </r>
  <r>
    <m/>
    <x v="167"/>
    <s v="LEVANTE"/>
    <n v="1589"/>
    <x v="1588"/>
    <x v="5"/>
    <x v="180"/>
    <n v="5.6"/>
    <n v="1.6799999999999999E-2"/>
    <n v="1.6799999999999999E-2"/>
    <n v="27437"/>
    <n v="1.6799999999999999E-2"/>
    <m/>
    <s v="F"/>
  </r>
  <r>
    <m/>
    <x v="167"/>
    <s v="LEVANTE"/>
    <n v="1589"/>
    <x v="1588"/>
    <x v="5"/>
    <x v="180"/>
    <n v="5.6"/>
    <n v="3.6499999999999998E-2"/>
    <n v="3.6499999999999998E-2"/>
    <n v="27437"/>
    <n v="0.03"/>
    <m/>
    <s v="L"/>
  </r>
  <r>
    <m/>
    <x v="157"/>
    <s v="REC"/>
    <n v="1590"/>
    <x v="1589"/>
    <x v="5"/>
    <x v="180"/>
    <n v="5.6"/>
    <n v="1.66E-2"/>
    <n v="1.66E-2"/>
    <n v="27438"/>
    <m/>
    <m/>
    <s v="F"/>
  </r>
  <r>
    <m/>
    <x v="157"/>
    <s v="REC"/>
    <n v="1590"/>
    <x v="1589"/>
    <x v="5"/>
    <x v="180"/>
    <n v="5.6"/>
    <n v="7.7000000000000002E-3"/>
    <n v="7.7000000000000002E-3"/>
    <n v="27438"/>
    <m/>
    <m/>
    <s v="A"/>
  </r>
  <r>
    <m/>
    <x v="147"/>
    <s v="FRENTE"/>
    <n v="1591"/>
    <x v="1590"/>
    <x v="5"/>
    <x v="180"/>
    <n v="5.6"/>
    <n v="4.4000000000000003E-3"/>
    <n v="4.4000000000000003E-3"/>
    <n v="27438"/>
    <m/>
    <m/>
    <s v="Descarte"/>
  </r>
  <r>
    <m/>
    <x v="147"/>
    <s v="FRENTE"/>
    <n v="1591"/>
    <x v="1590"/>
    <x v="5"/>
    <x v="180"/>
    <n v="5.6"/>
    <n v="1.0800000000000001E-2"/>
    <n v="1.0800000000000001E-2"/>
    <n v="27438"/>
    <m/>
    <m/>
    <s v="C"/>
  </r>
  <r>
    <m/>
    <x v="147"/>
    <s v="FRENTE"/>
    <n v="1591"/>
    <x v="1590"/>
    <x v="5"/>
    <x v="180"/>
    <n v="5.6"/>
    <n v="3.8999999999999998E-3"/>
    <n v="3.8999999999999998E-3"/>
    <n v="27438"/>
    <m/>
    <m/>
    <s v="Descarte"/>
  </r>
  <r>
    <m/>
    <x v="147"/>
    <s v="FRENTE"/>
    <n v="1591"/>
    <x v="1590"/>
    <x v="5"/>
    <x v="180"/>
    <n v="5.6"/>
    <n v="5.4999999999999997E-3"/>
    <n v="5.4999999999999997E-3"/>
    <n v="27438"/>
    <m/>
    <m/>
    <s v="Descarte"/>
  </r>
  <r>
    <m/>
    <x v="147"/>
    <s v="FRENTE"/>
    <n v="1591"/>
    <x v="1590"/>
    <x v="5"/>
    <x v="180"/>
    <n v="5.6"/>
    <n v="8.9999999999999993E-3"/>
    <n v="8.9999999999999993E-3"/>
    <n v="27438"/>
    <m/>
    <m/>
    <s v="B"/>
  </r>
  <r>
    <m/>
    <x v="147"/>
    <s v="FRENTE"/>
    <n v="1591"/>
    <x v="1590"/>
    <x v="5"/>
    <x v="180"/>
    <n v="5.6"/>
    <n v="1.7399999999999999E-2"/>
    <n v="1.7399999999999999E-2"/>
    <n v="27438"/>
    <m/>
    <m/>
    <s v="F"/>
  </r>
  <r>
    <m/>
    <x v="147"/>
    <s v="FRENTE"/>
    <n v="1591"/>
    <x v="1590"/>
    <x v="5"/>
    <x v="180"/>
    <n v="5.6"/>
    <n v="7.1000000000000004E-3"/>
    <n v="7.1000000000000004E-3"/>
    <n v="27438"/>
    <m/>
    <m/>
    <s v="Reserva"/>
  </r>
  <r>
    <m/>
    <x v="147"/>
    <s v="FRENTE"/>
    <n v="1591"/>
    <x v="1590"/>
    <x v="5"/>
    <x v="180"/>
    <n v="5.6"/>
    <n v="1.03E-2"/>
    <n v="1.03E-2"/>
    <n v="27438"/>
    <m/>
    <m/>
    <s v="B"/>
  </r>
  <r>
    <m/>
    <x v="167"/>
    <s v="LEVANTE"/>
    <n v="1592"/>
    <x v="1591"/>
    <x v="2"/>
    <x v="181"/>
    <n v="5.6"/>
    <n v="2.5999999999999999E-2"/>
    <n v="2.5999999999999999E-2"/>
    <n v="27439"/>
    <m/>
    <m/>
    <s v="K"/>
  </r>
  <r>
    <m/>
    <x v="167"/>
    <s v="LEVANTE"/>
    <n v="1592"/>
    <x v="1591"/>
    <x v="2"/>
    <x v="181"/>
    <n v="5.6"/>
    <n v="1.7299999999999999E-2"/>
    <n v="1.7299999999999999E-2"/>
    <n v="27439"/>
    <m/>
    <m/>
    <s v="F"/>
  </r>
  <r>
    <m/>
    <x v="167"/>
    <s v="LEVANTE"/>
    <n v="1592"/>
    <x v="1591"/>
    <x v="2"/>
    <x v="181"/>
    <n v="5.6"/>
    <n v="2.52E-2"/>
    <n v="2.52E-2"/>
    <n v="27439"/>
    <m/>
    <m/>
    <s v="K"/>
  </r>
  <r>
    <m/>
    <x v="167"/>
    <s v="LEVANTE"/>
    <n v="1592"/>
    <x v="1591"/>
    <x v="2"/>
    <x v="181"/>
    <n v="5.6"/>
    <n v="1.8499999999999999E-2"/>
    <n v="1.8499999999999999E-2"/>
    <n v="27439"/>
    <m/>
    <m/>
    <s v="G"/>
  </r>
  <r>
    <m/>
    <x v="152"/>
    <s v="Rp"/>
    <n v="1593"/>
    <x v="1592"/>
    <x v="2"/>
    <x v="181"/>
    <n v="5.6"/>
    <n v="1.8499999999999999E-2"/>
    <n v="1.8499999999999999E-2"/>
    <n v="27440"/>
    <m/>
    <m/>
    <s v="G"/>
  </r>
  <r>
    <m/>
    <x v="152"/>
    <s v="Rp"/>
    <n v="1593"/>
    <x v="1592"/>
    <x v="2"/>
    <x v="181"/>
    <n v="5.6"/>
    <n v="2.0500000000000001E-2"/>
    <n v="2.0500000000000001E-2"/>
    <n v="27440"/>
    <m/>
    <m/>
    <s v="H"/>
  </r>
  <r>
    <m/>
    <x v="152"/>
    <s v="Rp"/>
    <n v="1593"/>
    <x v="1592"/>
    <x v="2"/>
    <x v="181"/>
    <n v="5.6"/>
    <n v="1.9199999999999998E-2"/>
    <n v="1.9199999999999998E-2"/>
    <n v="27440"/>
    <m/>
    <m/>
    <s v="H"/>
  </r>
  <r>
    <m/>
    <x v="152"/>
    <s v="Rp"/>
    <n v="1593"/>
    <x v="1592"/>
    <x v="2"/>
    <x v="181"/>
    <n v="5.6"/>
    <n v="1.52E-2"/>
    <n v="1.52E-2"/>
    <n v="27440"/>
    <m/>
    <m/>
    <s v="F"/>
  </r>
  <r>
    <m/>
    <x v="152"/>
    <s v="Rp"/>
    <n v="1593"/>
    <x v="1592"/>
    <x v="2"/>
    <x v="181"/>
    <n v="5.6"/>
    <n v="1.7399999999999999E-2"/>
    <n v="1.7399999999999999E-2"/>
    <n v="27440"/>
    <m/>
    <m/>
    <s v="F"/>
  </r>
  <r>
    <m/>
    <x v="154"/>
    <s v="FRENTE"/>
    <n v="1594"/>
    <x v="1593"/>
    <x v="2"/>
    <x v="181"/>
    <n v="5.6"/>
    <n v="8.2000000000000007E-3"/>
    <n v="8.2000000000000007E-3"/>
    <n v="27440"/>
    <m/>
    <m/>
    <s v="A"/>
  </r>
  <r>
    <m/>
    <x v="154"/>
    <s v="FRENTE"/>
    <n v="1594"/>
    <x v="1593"/>
    <x v="2"/>
    <x v="181"/>
    <n v="5.6"/>
    <n v="1.0200000000000001E-2"/>
    <n v="1.0200000000000001E-2"/>
    <n v="27440"/>
    <m/>
    <m/>
    <s v="B"/>
  </r>
  <r>
    <m/>
    <x v="152"/>
    <s v="Rp"/>
    <n v="1595"/>
    <x v="1594"/>
    <x v="3"/>
    <x v="181"/>
    <n v="5.6"/>
    <n v="1.54E-2"/>
    <n v="1.54E-2"/>
    <n v="27441"/>
    <m/>
    <m/>
    <s v="F"/>
  </r>
  <r>
    <m/>
    <x v="152"/>
    <s v="Rp"/>
    <n v="1595"/>
    <x v="1594"/>
    <x v="3"/>
    <x v="181"/>
    <n v="5.6"/>
    <n v="1.09E-2"/>
    <n v="1.09E-2"/>
    <n v="27441"/>
    <m/>
    <m/>
    <s v="C"/>
  </r>
  <r>
    <m/>
    <x v="152"/>
    <s v="Rp"/>
    <n v="1595"/>
    <x v="1594"/>
    <x v="3"/>
    <x v="181"/>
    <n v="5.6"/>
    <n v="1.43E-2"/>
    <n v="1.43E-2"/>
    <n v="27441"/>
    <m/>
    <m/>
    <s v="E"/>
  </r>
  <r>
    <m/>
    <x v="56"/>
    <s v="DQ"/>
    <n v="1596"/>
    <x v="1595"/>
    <x v="3"/>
    <x v="181"/>
    <n v="5.6"/>
    <n v="6.4000000000000003E-3"/>
    <n v="6.4000000000000003E-3"/>
    <n v="27441"/>
    <m/>
    <m/>
    <s v="Reserva"/>
  </r>
  <r>
    <m/>
    <x v="167"/>
    <s v="LEVANTE"/>
    <n v="1597"/>
    <x v="1596"/>
    <x v="3"/>
    <x v="181"/>
    <n v="5.6"/>
    <n v="1.5299999999999999E-2"/>
    <n v="1.5299999999999999E-2"/>
    <n v="27442"/>
    <m/>
    <m/>
    <s v="F"/>
  </r>
  <r>
    <m/>
    <x v="167"/>
    <s v="LEVANTE"/>
    <n v="1597"/>
    <x v="1596"/>
    <x v="3"/>
    <x v="181"/>
    <n v="5.6"/>
    <n v="2.41E-2"/>
    <n v="2.41E-2"/>
    <n v="27442"/>
    <m/>
    <m/>
    <s v="J"/>
  </r>
  <r>
    <m/>
    <x v="167"/>
    <s v="LEVANTE"/>
    <n v="1597"/>
    <x v="1596"/>
    <x v="3"/>
    <x v="181"/>
    <n v="5.6"/>
    <n v="2.1399999999999999E-2"/>
    <n v="2.1399999999999999E-2"/>
    <n v="27442"/>
    <m/>
    <m/>
    <s v="I"/>
  </r>
  <r>
    <m/>
    <x v="167"/>
    <s v="LEVANTE"/>
    <n v="1597"/>
    <x v="1596"/>
    <x v="3"/>
    <x v="181"/>
    <n v="5.6"/>
    <n v="1.4200000000000001E-2"/>
    <n v="1.4200000000000001E-2"/>
    <n v="27442"/>
    <m/>
    <m/>
    <s v="E"/>
  </r>
  <r>
    <m/>
    <x v="167"/>
    <s v="LEVANTE"/>
    <n v="1597"/>
    <x v="1596"/>
    <x v="3"/>
    <x v="181"/>
    <n v="5.6"/>
    <n v="1.78E-2"/>
    <n v="1.78E-2"/>
    <n v="27442"/>
    <m/>
    <m/>
    <s v="G"/>
  </r>
  <r>
    <m/>
    <x v="167"/>
    <s v="LEVANTE"/>
    <n v="1597"/>
    <x v="1596"/>
    <x v="3"/>
    <x v="181"/>
    <n v="5.6"/>
    <n v="1.8800000000000001E-2"/>
    <n v="1.8800000000000001E-2"/>
    <n v="27442"/>
    <m/>
    <m/>
    <s v="G"/>
  </r>
  <r>
    <m/>
    <x v="162"/>
    <s v="RT"/>
    <n v="1598"/>
    <x v="1597"/>
    <x v="3"/>
    <x v="181"/>
    <n v="5.6"/>
    <n v="3.3999999999999998E-3"/>
    <n v="3.3999999999999998E-3"/>
    <n v="27442"/>
    <m/>
    <m/>
    <s v="Descarte"/>
  </r>
  <r>
    <m/>
    <x v="162"/>
    <s v="RT"/>
    <n v="1598"/>
    <x v="1597"/>
    <x v="3"/>
    <x v="181"/>
    <n v="5.6"/>
    <n v="6.1000000000000004E-3"/>
    <n v="6.1000000000000004E-3"/>
    <n v="27442"/>
    <m/>
    <m/>
    <s v="Reserva"/>
  </r>
  <r>
    <m/>
    <x v="162"/>
    <s v="RT"/>
    <n v="1598"/>
    <x v="1597"/>
    <x v="3"/>
    <x v="181"/>
    <n v="5.6"/>
    <n v="4.1000000000000003E-3"/>
    <n v="4.1000000000000003E-3"/>
    <n v="27442"/>
    <m/>
    <m/>
    <s v="Descarte"/>
  </r>
  <r>
    <m/>
    <x v="147"/>
    <s v="FRENTE"/>
    <n v="1599"/>
    <x v="1598"/>
    <x v="4"/>
    <x v="181"/>
    <n v="5.6"/>
    <n v="1.41E-2"/>
    <n v="1.41E-2"/>
    <n v="27446"/>
    <m/>
    <m/>
    <s v="E"/>
  </r>
  <r>
    <m/>
    <x v="147"/>
    <s v="FRENTE"/>
    <n v="1599"/>
    <x v="1598"/>
    <x v="4"/>
    <x v="181"/>
    <n v="5.6"/>
    <n v="1.4E-2"/>
    <n v="1.4E-2"/>
    <n v="27446"/>
    <m/>
    <m/>
    <s v="E"/>
  </r>
  <r>
    <m/>
    <x v="147"/>
    <s v="FRENTE"/>
    <n v="1599"/>
    <x v="1598"/>
    <x v="4"/>
    <x v="181"/>
    <n v="5.6"/>
    <n v="5.5999999999999999E-3"/>
    <n v="5.5999999999999999E-3"/>
    <n v="27446"/>
    <m/>
    <m/>
    <s v="Descarte"/>
  </r>
  <r>
    <m/>
    <x v="157"/>
    <s v="REC"/>
    <n v="1600"/>
    <x v="1599"/>
    <x v="4"/>
    <x v="181"/>
    <n v="5.6"/>
    <n v="1.5100000000000001E-2"/>
    <n v="1.5100000000000001E-2"/>
    <n v="27447"/>
    <n v="1.5100000000000001E-2"/>
    <m/>
    <s v="F"/>
  </r>
  <r>
    <m/>
    <x v="157"/>
    <s v="REC"/>
    <n v="1600"/>
    <x v="1599"/>
    <x v="4"/>
    <x v="181"/>
    <n v="5.6"/>
    <n v="5.1000000000000004E-3"/>
    <n v="5.1000000000000004E-3"/>
    <n v="27447"/>
    <n v="5.1000000000000004E-3"/>
    <m/>
    <s v="Descarte"/>
  </r>
  <r>
    <m/>
    <x v="157"/>
    <s v="REC"/>
    <n v="1600"/>
    <x v="1599"/>
    <x v="4"/>
    <x v="181"/>
    <n v="5.6"/>
    <n v="1.4500000000000001E-2"/>
    <n v="1.4500000000000001E-2"/>
    <n v="27447"/>
    <n v="1.4500000000000001E-2"/>
    <m/>
    <s v="E"/>
  </r>
  <r>
    <m/>
    <x v="157"/>
    <s v="REC"/>
    <n v="1600"/>
    <x v="1599"/>
    <x v="4"/>
    <x v="181"/>
    <n v="5.6"/>
    <n v="7.1000000000000004E-3"/>
    <n v="7.1000000000000004E-3"/>
    <n v="27447"/>
    <n v="7.1000000000000004E-3"/>
    <m/>
    <s v="Reserva"/>
  </r>
  <r>
    <m/>
    <x v="157"/>
    <s v="REC"/>
    <n v="1600"/>
    <x v="1599"/>
    <x v="4"/>
    <x v="181"/>
    <n v="5.6"/>
    <n v="3.9800000000000002E-2"/>
    <n v="3.6999999999999998E-2"/>
    <n v="27447"/>
    <n v="0.03"/>
    <m/>
    <s v="L"/>
  </r>
  <r>
    <m/>
    <x v="157"/>
    <s v="REC"/>
    <n v="1600"/>
    <x v="1599"/>
    <x v="4"/>
    <x v="181"/>
    <n v="5.6"/>
    <n v="1.4E-2"/>
    <n v="1.4E-2"/>
    <n v="27447"/>
    <n v="1.4E-2"/>
    <m/>
    <s v="E"/>
  </r>
  <r>
    <m/>
    <x v="157"/>
    <s v="REC"/>
    <n v="1600"/>
    <x v="1599"/>
    <x v="4"/>
    <x v="181"/>
    <n v="5.6"/>
    <n v="1.2699999999999999E-2"/>
    <n v="1.2699999999999999E-2"/>
    <n v="27448"/>
    <n v="1.2699999999999999E-2"/>
    <m/>
    <s v="D"/>
  </r>
  <r>
    <m/>
    <x v="157"/>
    <s v="REC"/>
    <n v="1600"/>
    <x v="1599"/>
    <x v="4"/>
    <x v="181"/>
    <n v="5.6"/>
    <n v="1.6E-2"/>
    <n v="1.6E-2"/>
    <n v="27448"/>
    <n v="1.6E-2"/>
    <m/>
    <s v="F"/>
  </r>
  <r>
    <m/>
    <x v="157"/>
    <s v="REC"/>
    <n v="1600"/>
    <x v="1599"/>
    <x v="4"/>
    <x v="181"/>
    <n v="5.6"/>
    <n v="1.21E-2"/>
    <n v="1.21E-2"/>
    <n v="27448"/>
    <n v="1.21E-2"/>
    <m/>
    <s v="D"/>
  </r>
  <r>
    <m/>
    <x v="157"/>
    <s v="REC"/>
    <n v="1600"/>
    <x v="1599"/>
    <x v="4"/>
    <x v="181"/>
    <n v="5.6"/>
    <n v="3.2000000000000002E-3"/>
    <n v="3.2000000000000002E-3"/>
    <n v="27448"/>
    <n v="3.2000000000000002E-3"/>
    <m/>
    <s v="Descarte"/>
  </r>
  <r>
    <m/>
    <x v="157"/>
    <s v="REC"/>
    <n v="1600"/>
    <x v="1599"/>
    <x v="4"/>
    <x v="181"/>
    <n v="5.6"/>
    <n v="3.9300000000000002E-2"/>
    <n v="3.6999999999999998E-2"/>
    <n v="27448"/>
    <n v="3.9300000000000002E-2"/>
    <m/>
    <s v="L"/>
  </r>
  <r>
    <m/>
    <x v="157"/>
    <s v="REC"/>
    <n v="1600"/>
    <x v="1599"/>
    <x v="4"/>
    <x v="181"/>
    <n v="5.6"/>
    <n v="4.07E-2"/>
    <n v="3.6999999999999998E-2"/>
    <n v="27448"/>
    <n v="4.07E-2"/>
    <m/>
    <s v="L"/>
  </r>
  <r>
    <m/>
    <x v="167"/>
    <s v="LEVANTE"/>
    <n v="1601"/>
    <x v="1600"/>
    <x v="4"/>
    <x v="181"/>
    <n v="5.6"/>
    <n v="1.5299999999999999E-2"/>
    <n v="1.5299999999999999E-2"/>
    <n v="27449"/>
    <m/>
    <m/>
    <s v="F"/>
  </r>
  <r>
    <m/>
    <x v="167"/>
    <s v="LEVANTE"/>
    <n v="1601"/>
    <x v="1600"/>
    <x v="4"/>
    <x v="181"/>
    <n v="5.6"/>
    <n v="1.15E-2"/>
    <n v="1.15E-2"/>
    <n v="27449"/>
    <m/>
    <m/>
    <s v="C"/>
  </r>
  <r>
    <m/>
    <x v="167"/>
    <s v="LEVANTE"/>
    <n v="1601"/>
    <x v="1600"/>
    <x v="4"/>
    <x v="181"/>
    <n v="5.6"/>
    <n v="2.3099999999999999E-2"/>
    <n v="2.3099999999999999E-2"/>
    <n v="27449"/>
    <m/>
    <m/>
    <s v="J"/>
  </r>
  <r>
    <m/>
    <x v="167"/>
    <s v="LEVANTE"/>
    <n v="1602"/>
    <x v="1601"/>
    <x v="5"/>
    <x v="181"/>
    <n v="5.6"/>
    <n v="2.6200000000000001E-2"/>
    <n v="2.6200000000000001E-2"/>
    <n v="27450"/>
    <m/>
    <m/>
    <s v="K"/>
  </r>
  <r>
    <m/>
    <x v="167"/>
    <s v="LEVANTE"/>
    <n v="1602"/>
    <x v="1601"/>
    <x v="5"/>
    <x v="181"/>
    <n v="5.6"/>
    <n v="2.4199999999999999E-2"/>
    <n v="2.4199999999999999E-2"/>
    <n v="27450"/>
    <m/>
    <m/>
    <s v="J"/>
  </r>
  <r>
    <m/>
    <x v="167"/>
    <s v="LEVANTE"/>
    <n v="1602"/>
    <x v="1601"/>
    <x v="5"/>
    <x v="181"/>
    <n v="5.6"/>
    <n v="1.6299999999999999E-2"/>
    <n v="1.6299999999999999E-2"/>
    <n v="27450"/>
    <m/>
    <m/>
    <s v="F"/>
  </r>
  <r>
    <m/>
    <x v="167"/>
    <s v="LEVANTE"/>
    <n v="1602"/>
    <x v="1601"/>
    <x v="5"/>
    <x v="181"/>
    <n v="5.6"/>
    <n v="6.1000000000000004E-3"/>
    <n v="6.1000000000000004E-3"/>
    <n v="27450"/>
    <m/>
    <m/>
    <s v="Reserva"/>
  </r>
  <r>
    <m/>
    <x v="147"/>
    <s v="FRENTE"/>
    <n v="1603"/>
    <x v="1602"/>
    <x v="5"/>
    <x v="181"/>
    <n v="5.6"/>
    <n v="9.1999999999999998E-3"/>
    <n v="9.1999999999999998E-3"/>
    <n v="27450"/>
    <m/>
    <m/>
    <s v="B"/>
  </r>
  <r>
    <m/>
    <x v="147"/>
    <s v="FRENTE"/>
    <n v="1603"/>
    <x v="1602"/>
    <x v="5"/>
    <x v="181"/>
    <n v="5.6"/>
    <n v="2.75E-2"/>
    <n v="2.75E-2"/>
    <n v="27450"/>
    <m/>
    <m/>
    <s v="L"/>
  </r>
  <r>
    <m/>
    <x v="167"/>
    <s v="LEVANTE"/>
    <n v="1604"/>
    <x v="1603"/>
    <x v="2"/>
    <x v="182"/>
    <n v="5.6"/>
    <n v="1.77E-2"/>
    <n v="1.77E-2"/>
    <n v="27451"/>
    <m/>
    <m/>
    <s v="G"/>
  </r>
  <r>
    <m/>
    <x v="167"/>
    <s v="LEVANTE"/>
    <n v="1604"/>
    <x v="1603"/>
    <x v="2"/>
    <x v="182"/>
    <n v="5.6"/>
    <n v="1.46E-2"/>
    <n v="1.46E-2"/>
    <n v="27451"/>
    <m/>
    <m/>
    <s v="E"/>
  </r>
  <r>
    <m/>
    <x v="167"/>
    <s v="LEVANTE"/>
    <n v="1604"/>
    <x v="1603"/>
    <x v="2"/>
    <x v="182"/>
    <n v="5.6"/>
    <n v="1.9400000000000001E-2"/>
    <n v="1.9400000000000001E-2"/>
    <n v="27451"/>
    <m/>
    <m/>
    <s v="H"/>
  </r>
  <r>
    <m/>
    <x v="152"/>
    <s v="Rp"/>
    <n v="1605"/>
    <x v="1604"/>
    <x v="2"/>
    <x v="182"/>
    <n v="5.6"/>
    <n v="1.7600000000000001E-2"/>
    <n v="1.7600000000000001E-2"/>
    <n v="27452"/>
    <m/>
    <m/>
    <s v="G"/>
  </r>
  <r>
    <m/>
    <x v="152"/>
    <s v="Rp"/>
    <n v="1605"/>
    <x v="1604"/>
    <x v="2"/>
    <x v="182"/>
    <n v="5.6"/>
    <n v="1.9400000000000001E-2"/>
    <n v="1.9400000000000001E-2"/>
    <n v="27452"/>
    <m/>
    <m/>
    <s v="H"/>
  </r>
  <r>
    <m/>
    <x v="152"/>
    <s v="Rp"/>
    <n v="1605"/>
    <x v="1604"/>
    <x v="2"/>
    <x v="182"/>
    <n v="5.6"/>
    <n v="1.77E-2"/>
    <n v="1.77E-2"/>
    <n v="27452"/>
    <m/>
    <m/>
    <s v="G"/>
  </r>
  <r>
    <m/>
    <x v="152"/>
    <s v="Rp"/>
    <n v="1605"/>
    <x v="1604"/>
    <x v="2"/>
    <x v="182"/>
    <n v="5.6"/>
    <n v="1.89E-2"/>
    <n v="1.89E-2"/>
    <n v="27452"/>
    <m/>
    <m/>
    <s v="G"/>
  </r>
  <r>
    <m/>
    <x v="152"/>
    <s v="Rp"/>
    <n v="1605"/>
    <x v="1604"/>
    <x v="2"/>
    <x v="182"/>
    <n v="5.6"/>
    <n v="1.9E-2"/>
    <n v="1.9E-2"/>
    <n v="27452"/>
    <m/>
    <m/>
    <s v="H"/>
  </r>
  <r>
    <m/>
    <x v="152"/>
    <s v="Rp"/>
    <n v="1605"/>
    <x v="1604"/>
    <x v="2"/>
    <x v="182"/>
    <n v="5.6"/>
    <n v="5.0000000000000001E-3"/>
    <n v="5.0000000000000001E-3"/>
    <n v="27452"/>
    <m/>
    <m/>
    <s v="Descarte"/>
  </r>
  <r>
    <m/>
    <x v="152"/>
    <s v="Rp"/>
    <n v="1605"/>
    <x v="1604"/>
    <x v="2"/>
    <x v="182"/>
    <n v="5.6"/>
    <n v="8.3999999999999995E-3"/>
    <n v="8.3999999999999995E-3"/>
    <n v="27452"/>
    <m/>
    <m/>
    <s v="A"/>
  </r>
  <r>
    <m/>
    <x v="152"/>
    <s v="Rp"/>
    <n v="1605"/>
    <x v="1604"/>
    <x v="2"/>
    <x v="182"/>
    <n v="5.6"/>
    <n v="6.7999999999999996E-3"/>
    <n v="6.7999999999999996E-3"/>
    <n v="27452"/>
    <m/>
    <m/>
    <s v="Reserva"/>
  </r>
  <r>
    <m/>
    <x v="152"/>
    <s v="Rp"/>
    <n v="1605"/>
    <x v="1604"/>
    <x v="2"/>
    <x v="182"/>
    <n v="5.6"/>
    <n v="1.9699999999999999E-2"/>
    <n v="1.9699999999999999E-2"/>
    <n v="27452"/>
    <m/>
    <m/>
    <s v="H"/>
  </r>
  <r>
    <m/>
    <x v="152"/>
    <s v="Rp"/>
    <n v="1605"/>
    <x v="1604"/>
    <x v="2"/>
    <x v="182"/>
    <n v="5.6"/>
    <n v="9.7000000000000003E-3"/>
    <n v="9.7000000000000003E-3"/>
    <n v="27452"/>
    <m/>
    <m/>
    <s v="B"/>
  </r>
  <r>
    <m/>
    <x v="167"/>
    <s v="LEVANTE"/>
    <n v="1606"/>
    <x v="1605"/>
    <x v="3"/>
    <x v="182"/>
    <n v="5.6"/>
    <n v="2.07E-2"/>
    <n v="2.07E-2"/>
    <n v="27453"/>
    <m/>
    <m/>
    <s v="H"/>
  </r>
  <r>
    <m/>
    <x v="167"/>
    <s v="LEVANTE"/>
    <n v="1606"/>
    <x v="1605"/>
    <x v="3"/>
    <x v="182"/>
    <n v="5.6"/>
    <n v="1.15E-2"/>
    <n v="1.15E-2"/>
    <n v="27453"/>
    <m/>
    <m/>
    <s v="C"/>
  </r>
  <r>
    <m/>
    <x v="167"/>
    <s v="LEVANTE"/>
    <n v="1606"/>
    <x v="1605"/>
    <x v="3"/>
    <x v="182"/>
    <n v="5.6"/>
    <n v="1.8599999999999998E-2"/>
    <n v="1.8599999999999998E-2"/>
    <n v="27453"/>
    <m/>
    <m/>
    <s v="G"/>
  </r>
  <r>
    <m/>
    <x v="167"/>
    <s v="LEVANTE"/>
    <n v="1606"/>
    <x v="1605"/>
    <x v="3"/>
    <x v="182"/>
    <n v="5.6"/>
    <n v="1.66E-2"/>
    <n v="1.66E-2"/>
    <n v="27453"/>
    <m/>
    <m/>
    <s v="F"/>
  </r>
  <r>
    <m/>
    <x v="167"/>
    <s v="LEVANTE"/>
    <n v="1606"/>
    <x v="1605"/>
    <x v="3"/>
    <x v="182"/>
    <n v="5.6"/>
    <n v="1.6199999999999999E-2"/>
    <n v="1.6199999999999999E-2"/>
    <n v="27453"/>
    <m/>
    <m/>
    <s v="F"/>
  </r>
  <r>
    <m/>
    <x v="154"/>
    <s v="FRENTE"/>
    <n v="1607"/>
    <x v="1606"/>
    <x v="4"/>
    <x v="182"/>
    <n v="5.6"/>
    <n v="1.55E-2"/>
    <n v="1.55E-2"/>
    <n v="27458"/>
    <m/>
    <m/>
    <s v="F"/>
  </r>
  <r>
    <m/>
    <x v="154"/>
    <s v="FRENTE"/>
    <n v="1607"/>
    <x v="1606"/>
    <x v="4"/>
    <x v="182"/>
    <n v="5.6"/>
    <n v="1.7399999999999999E-2"/>
    <n v="1.7399999999999999E-2"/>
    <n v="27458"/>
    <m/>
    <m/>
    <s v="F"/>
  </r>
  <r>
    <m/>
    <x v="154"/>
    <s v="FRENTE"/>
    <n v="1607"/>
    <x v="1606"/>
    <x v="4"/>
    <x v="182"/>
    <n v="5.6"/>
    <n v="8.3000000000000001E-3"/>
    <n v="8.3000000000000001E-3"/>
    <n v="27458"/>
    <m/>
    <m/>
    <s v="A"/>
  </r>
  <r>
    <m/>
    <x v="154"/>
    <s v="FRENTE"/>
    <n v="1607"/>
    <x v="1606"/>
    <x v="4"/>
    <x v="182"/>
    <n v="5.6"/>
    <n v="4.3E-3"/>
    <n v="4.3E-3"/>
    <n v="27458"/>
    <m/>
    <m/>
    <s v="Descarte"/>
  </r>
  <r>
    <m/>
    <x v="154"/>
    <s v="FRENTE"/>
    <n v="1607"/>
    <x v="1606"/>
    <x v="4"/>
    <x v="182"/>
    <n v="5.6"/>
    <n v="1.7100000000000001E-2"/>
    <n v="1.7100000000000001E-2"/>
    <n v="27458"/>
    <m/>
    <m/>
    <s v="F"/>
  </r>
  <r>
    <m/>
    <x v="154"/>
    <s v="FRENTE"/>
    <n v="1607"/>
    <x v="1606"/>
    <x v="4"/>
    <x v="182"/>
    <n v="5.6"/>
    <n v="5.5999999999999999E-3"/>
    <n v="5.5999999999999999E-3"/>
    <n v="27458"/>
    <m/>
    <m/>
    <s v="Descarte"/>
  </r>
  <r>
    <m/>
    <x v="154"/>
    <s v="FRENTE"/>
    <n v="1607"/>
    <x v="1606"/>
    <x v="4"/>
    <x v="182"/>
    <n v="5.6"/>
    <n v="1.04E-2"/>
    <n v="1.04E-2"/>
    <n v="27458"/>
    <m/>
    <m/>
    <s v="B"/>
  </r>
  <r>
    <m/>
    <x v="154"/>
    <s v="FRENTE"/>
    <n v="1607"/>
    <x v="1606"/>
    <x v="4"/>
    <x v="182"/>
    <n v="5.6"/>
    <n v="6.6E-3"/>
    <n v="6.6E-3"/>
    <n v="27458"/>
    <m/>
    <m/>
    <s v="Reserva"/>
  </r>
  <r>
    <m/>
    <x v="147"/>
    <s v="FRENTE"/>
    <n v="1608"/>
    <x v="1607"/>
    <x v="4"/>
    <x v="182"/>
    <n v="5.6"/>
    <n v="1.9800000000000002E-2"/>
    <n v="1.9800000000000002E-2"/>
    <n v="27459"/>
    <n v="1.9800000000000002E-2"/>
    <m/>
    <s v="H"/>
  </r>
  <r>
    <m/>
    <x v="147"/>
    <s v="FRENTE"/>
    <n v="1608"/>
    <x v="1607"/>
    <x v="4"/>
    <x v="182"/>
    <n v="5.6"/>
    <n v="3.3000000000000002E-2"/>
    <n v="3.3000000000000002E-2"/>
    <n v="27459"/>
    <n v="0.03"/>
    <m/>
    <s v="L"/>
  </r>
  <r>
    <m/>
    <x v="147"/>
    <s v="FRENTE"/>
    <n v="1608"/>
    <x v="1607"/>
    <x v="4"/>
    <x v="182"/>
    <n v="5.6"/>
    <n v="1.23E-2"/>
    <n v="1.23E-2"/>
    <n v="27459"/>
    <n v="1.23E-2"/>
    <m/>
    <s v="D"/>
  </r>
  <r>
    <m/>
    <x v="147"/>
    <s v="FRENTE"/>
    <n v="1608"/>
    <x v="1607"/>
    <x v="4"/>
    <x v="182"/>
    <n v="5.6"/>
    <n v="2.69E-2"/>
    <n v="2.69E-2"/>
    <n v="27459"/>
    <n v="2.69E-2"/>
    <m/>
    <s v="K"/>
  </r>
  <r>
    <m/>
    <x v="147"/>
    <s v="FRENTE"/>
    <n v="1608"/>
    <x v="1607"/>
    <x v="4"/>
    <x v="182"/>
    <n v="5.6"/>
    <n v="1.23E-2"/>
    <n v="1.23E-2"/>
    <n v="27459"/>
    <n v="1.23E-2"/>
    <m/>
    <s v="D"/>
  </r>
  <r>
    <m/>
    <x v="167"/>
    <s v="LEVANTE"/>
    <n v="1609"/>
    <x v="1608"/>
    <x v="4"/>
    <x v="182"/>
    <n v="5.6"/>
    <n v="8.8000000000000005E-3"/>
    <n v="8.8000000000000005E-3"/>
    <n v="27459"/>
    <m/>
    <m/>
    <s v="A"/>
  </r>
  <r>
    <m/>
    <x v="167"/>
    <s v="LEVANTE"/>
    <n v="1609"/>
    <x v="1608"/>
    <x v="4"/>
    <x v="182"/>
    <n v="5.6"/>
    <n v="1.38E-2"/>
    <n v="1.38E-2"/>
    <n v="27459"/>
    <m/>
    <m/>
    <s v="E"/>
  </r>
  <r>
    <m/>
    <x v="167"/>
    <s v="LEVANTE"/>
    <n v="1609"/>
    <x v="1608"/>
    <x v="4"/>
    <x v="182"/>
    <n v="5.6"/>
    <n v="1.2699999999999999E-2"/>
    <n v="1.2699999999999999E-2"/>
    <n v="27459"/>
    <m/>
    <m/>
    <s v="D"/>
  </r>
  <r>
    <m/>
    <x v="167"/>
    <s v="LEVANTE"/>
    <n v="1610"/>
    <x v="1609"/>
    <x v="5"/>
    <x v="182"/>
    <n v="5.6"/>
    <n v="1.52E-2"/>
    <n v="1.52E-2"/>
    <n v="27460"/>
    <m/>
    <m/>
    <s v="F"/>
  </r>
  <r>
    <m/>
    <x v="167"/>
    <s v="LEVANTE"/>
    <n v="1610"/>
    <x v="1609"/>
    <x v="5"/>
    <x v="182"/>
    <n v="5.6"/>
    <n v="1.2200000000000001E-2"/>
    <n v="1.2200000000000001E-2"/>
    <n v="27460"/>
    <m/>
    <m/>
    <s v="D"/>
  </r>
  <r>
    <m/>
    <x v="167"/>
    <s v="LEVANTE"/>
    <n v="1610"/>
    <x v="1609"/>
    <x v="5"/>
    <x v="182"/>
    <n v="5.6"/>
    <n v="1.46E-2"/>
    <n v="1.46E-2"/>
    <n v="27460"/>
    <m/>
    <m/>
    <s v="E"/>
  </r>
  <r>
    <m/>
    <x v="167"/>
    <s v="LEVANTE"/>
    <n v="1610"/>
    <x v="1609"/>
    <x v="5"/>
    <x v="182"/>
    <n v="5.6"/>
    <n v="1.32E-2"/>
    <n v="1.32E-2"/>
    <n v="27460"/>
    <m/>
    <m/>
    <s v="D"/>
  </r>
  <r>
    <m/>
    <x v="167"/>
    <s v="LEVANTE"/>
    <n v="1610"/>
    <x v="1609"/>
    <x v="5"/>
    <x v="182"/>
    <n v="5.6"/>
    <n v="1.3299999999999999E-2"/>
    <n v="1.3299999999999999E-2"/>
    <n v="27460"/>
    <m/>
    <m/>
    <s v="D"/>
  </r>
  <r>
    <m/>
    <x v="147"/>
    <s v="FRENTE"/>
    <n v="1611"/>
    <x v="1610"/>
    <x v="5"/>
    <x v="182"/>
    <n v="5.6"/>
    <n v="4.7000000000000002E-3"/>
    <n v="4.7000000000000002E-3"/>
    <n v="27460"/>
    <n v="4.7000000000000002E-3"/>
    <m/>
    <s v="Descarte"/>
  </r>
  <r>
    <m/>
    <x v="147"/>
    <s v="FRENTE"/>
    <n v="1611"/>
    <x v="1610"/>
    <x v="5"/>
    <x v="182"/>
    <n v="5.6"/>
    <n v="3.2899999999999999E-2"/>
    <n v="3.2899999999999999E-2"/>
    <n v="27460"/>
    <n v="0.03"/>
    <m/>
    <s v="L"/>
  </r>
  <r>
    <m/>
    <x v="147"/>
    <s v="FRENTE"/>
    <n v="1611"/>
    <x v="1610"/>
    <x v="5"/>
    <x v="182"/>
    <n v="5.6"/>
    <n v="3.6999999999999998E-2"/>
    <n v="3.6999999999999998E-2"/>
    <n v="27460"/>
    <n v="0.03"/>
    <m/>
    <s v="L"/>
  </r>
  <r>
    <m/>
    <x v="157"/>
    <s v="REC"/>
    <n v="1612"/>
    <x v="1611"/>
    <x v="5"/>
    <x v="182"/>
    <n v="5.6"/>
    <n v="3.9800000000000002E-2"/>
    <n v="3.6999999999999998E-2"/>
    <n v="27461"/>
    <n v="0.03"/>
    <m/>
    <s v="L"/>
  </r>
  <r>
    <m/>
    <x v="157"/>
    <s v="REC"/>
    <n v="1612"/>
    <x v="1611"/>
    <x v="5"/>
    <x v="182"/>
    <n v="5.6"/>
    <n v="2.58E-2"/>
    <n v="2.58E-2"/>
    <n v="27461"/>
    <n v="2.58E-2"/>
    <m/>
    <s v="K"/>
  </r>
  <r>
    <m/>
    <x v="157"/>
    <s v="REC"/>
    <n v="1612"/>
    <x v="1611"/>
    <x v="5"/>
    <x v="182"/>
    <n v="5.6"/>
    <n v="1.2E-2"/>
    <n v="1.2E-2"/>
    <n v="27461"/>
    <n v="1.2E-2"/>
    <m/>
    <s v="D"/>
  </r>
  <r>
    <m/>
    <x v="157"/>
    <s v="REC"/>
    <n v="1612"/>
    <x v="1611"/>
    <x v="5"/>
    <x v="182"/>
    <n v="5.6"/>
    <n v="1.6500000000000001E-2"/>
    <n v="1.6500000000000001E-2"/>
    <n v="27461"/>
    <n v="1.6500000000000001E-2"/>
    <m/>
    <s v="F"/>
  </r>
  <r>
    <m/>
    <x v="157"/>
    <s v="REC"/>
    <n v="1612"/>
    <x v="1611"/>
    <x v="5"/>
    <x v="182"/>
    <n v="5.6"/>
    <n v="1.4500000000000001E-2"/>
    <n v="1.4500000000000001E-2"/>
    <n v="27461"/>
    <n v="1.4500000000000001E-2"/>
    <m/>
    <s v="E"/>
  </r>
  <r>
    <m/>
    <x v="154"/>
    <s v="FRENTE"/>
    <n v="1613"/>
    <x v="1612"/>
    <x v="5"/>
    <x v="182"/>
    <n v="5.6"/>
    <n v="3.3999999999999998E-3"/>
    <n v="3.3999999999999998E-3"/>
    <n v="27461"/>
    <m/>
    <m/>
    <s v="Descarte"/>
  </r>
  <r>
    <m/>
    <x v="154"/>
    <s v="FRENTE"/>
    <n v="1613"/>
    <x v="1612"/>
    <x v="5"/>
    <x v="182"/>
    <n v="5.6"/>
    <n v="4.0000000000000001E-3"/>
    <n v="4.0000000000000001E-3"/>
    <n v="27461"/>
    <m/>
    <m/>
    <s v="Descarte"/>
  </r>
  <r>
    <m/>
    <x v="167"/>
    <s v="LEVANTE"/>
    <n v="1614"/>
    <x v="1613"/>
    <x v="2"/>
    <x v="183"/>
    <n v="5.6"/>
    <n v="2.06E-2"/>
    <n v="2.06E-2"/>
    <n v="27462"/>
    <m/>
    <m/>
    <s v="H"/>
  </r>
  <r>
    <m/>
    <x v="167"/>
    <s v="LEVANTE"/>
    <n v="1614"/>
    <x v="1613"/>
    <x v="2"/>
    <x v="183"/>
    <n v="5.6"/>
    <n v="1.6500000000000001E-2"/>
    <n v="1.6500000000000001E-2"/>
    <n v="27462"/>
    <m/>
    <m/>
    <s v="F"/>
  </r>
  <r>
    <m/>
    <x v="167"/>
    <s v="LEVANTE"/>
    <n v="1614"/>
    <x v="1613"/>
    <x v="2"/>
    <x v="183"/>
    <n v="5.6"/>
    <n v="1.7000000000000001E-2"/>
    <n v="1.7000000000000001E-2"/>
    <n v="27462"/>
    <m/>
    <m/>
    <s v="F"/>
  </r>
  <r>
    <m/>
    <x v="167"/>
    <s v="LEVANTE"/>
    <n v="1614"/>
    <x v="1613"/>
    <x v="2"/>
    <x v="183"/>
    <n v="5.6"/>
    <n v="1.9400000000000001E-2"/>
    <n v="1.9400000000000001E-2"/>
    <n v="27462"/>
    <m/>
    <m/>
    <s v="H"/>
  </r>
  <r>
    <m/>
    <x v="167"/>
    <s v="LEVANTE"/>
    <n v="1614"/>
    <x v="1613"/>
    <x v="2"/>
    <x v="183"/>
    <n v="5.6"/>
    <n v="1.7500000000000002E-2"/>
    <n v="1.7500000000000002E-2"/>
    <n v="27462"/>
    <m/>
    <m/>
    <s v="G"/>
  </r>
  <r>
    <m/>
    <x v="167"/>
    <s v="LEVANTE"/>
    <n v="1614"/>
    <x v="1613"/>
    <x v="2"/>
    <x v="183"/>
    <n v="5.6"/>
    <n v="1.77E-2"/>
    <n v="1.77E-2"/>
    <n v="27462"/>
    <m/>
    <m/>
    <s v="G"/>
  </r>
  <r>
    <m/>
    <x v="167"/>
    <s v="LEVANTE"/>
    <n v="1614"/>
    <x v="1613"/>
    <x v="2"/>
    <x v="183"/>
    <n v="5.6"/>
    <n v="1.8200000000000001E-2"/>
    <n v="1.8200000000000001E-2"/>
    <n v="27462"/>
    <m/>
    <m/>
    <s v="G"/>
  </r>
  <r>
    <m/>
    <x v="167"/>
    <s v="LEVANTE"/>
    <n v="1614"/>
    <x v="1613"/>
    <x v="2"/>
    <x v="183"/>
    <n v="5.6"/>
    <n v="1.83E-2"/>
    <n v="1.83E-2"/>
    <n v="27462"/>
    <m/>
    <m/>
    <s v="G"/>
  </r>
  <r>
    <m/>
    <x v="134"/>
    <s v="FRENTE"/>
    <n v="1615"/>
    <x v="1614"/>
    <x v="2"/>
    <x v="183"/>
    <n v="5.6"/>
    <n v="4.1000000000000003E-3"/>
    <n v="4.1000000000000003E-3"/>
    <n v="27462"/>
    <m/>
    <m/>
    <s v="Descarte"/>
  </r>
  <r>
    <m/>
    <x v="134"/>
    <s v="FRENTE"/>
    <n v="1615"/>
    <x v="1614"/>
    <x v="2"/>
    <x v="183"/>
    <n v="5.6"/>
    <n v="8.0999999999999996E-3"/>
    <n v="8.0999999999999996E-3"/>
    <n v="27462"/>
    <m/>
    <m/>
    <s v="A"/>
  </r>
  <r>
    <m/>
    <x v="154"/>
    <s v="FRENTE"/>
    <n v="1616"/>
    <x v="1615"/>
    <x v="3"/>
    <x v="183"/>
    <n v="5.6"/>
    <n v="8.3999999999999995E-3"/>
    <n v="8.3999999999999995E-3"/>
    <n v="27463"/>
    <m/>
    <m/>
    <s v="A"/>
  </r>
  <r>
    <m/>
    <x v="154"/>
    <s v="FRENTE"/>
    <n v="1616"/>
    <x v="1615"/>
    <x v="3"/>
    <x v="183"/>
    <n v="5.6"/>
    <n v="1.55E-2"/>
    <n v="1.55E-2"/>
    <n v="27463"/>
    <m/>
    <m/>
    <s v="F"/>
  </r>
  <r>
    <m/>
    <x v="154"/>
    <s v="FRENTE"/>
    <n v="1616"/>
    <x v="1615"/>
    <x v="3"/>
    <x v="183"/>
    <n v="5.6"/>
    <n v="1.12E-2"/>
    <n v="1.12E-2"/>
    <n v="27463"/>
    <m/>
    <m/>
    <s v="C"/>
  </r>
  <r>
    <m/>
    <x v="162"/>
    <s v="RT"/>
    <n v="1617"/>
    <x v="1616"/>
    <x v="3"/>
    <x v="183"/>
    <n v="5.6"/>
    <n v="1.83E-2"/>
    <n v="1.83E-2"/>
    <n v="27463"/>
    <m/>
    <m/>
    <s v="G"/>
  </r>
  <r>
    <m/>
    <x v="162"/>
    <s v="RT"/>
    <n v="1617"/>
    <x v="1616"/>
    <x v="3"/>
    <x v="183"/>
    <n v="5.6"/>
    <n v="2.1399999999999999E-2"/>
    <n v="2.1399999999999999E-2"/>
    <n v="27463"/>
    <m/>
    <m/>
    <s v="I"/>
  </r>
  <r>
    <m/>
    <x v="162"/>
    <s v="RT"/>
    <n v="1617"/>
    <x v="1616"/>
    <x v="3"/>
    <x v="183"/>
    <n v="5.6"/>
    <n v="2.35E-2"/>
    <n v="2.35E-2"/>
    <n v="27463"/>
    <m/>
    <m/>
    <s v="J"/>
  </r>
  <r>
    <m/>
    <x v="162"/>
    <s v="RT"/>
    <n v="1617"/>
    <x v="1616"/>
    <x v="3"/>
    <x v="183"/>
    <n v="5.6"/>
    <n v="2.2800000000000001E-2"/>
    <n v="2.2800000000000001E-2"/>
    <n v="27463"/>
    <m/>
    <m/>
    <s v="J"/>
  </r>
  <r>
    <m/>
    <x v="162"/>
    <s v="RT"/>
    <n v="1617"/>
    <x v="1616"/>
    <x v="3"/>
    <x v="183"/>
    <n v="5.6"/>
    <n v="1.47E-2"/>
    <n v="1.47E-2"/>
    <n v="27463"/>
    <m/>
    <m/>
    <s v="E"/>
  </r>
  <r>
    <m/>
    <x v="162"/>
    <s v="RT"/>
    <n v="1617"/>
    <x v="1616"/>
    <x v="3"/>
    <x v="183"/>
    <n v="5.6"/>
    <n v="1.8700000000000001E-2"/>
    <n v="1.8700000000000001E-2"/>
    <n v="27463"/>
    <m/>
    <m/>
    <s v="G"/>
  </r>
  <r>
    <m/>
    <x v="162"/>
    <s v="RT"/>
    <n v="1617"/>
    <x v="1616"/>
    <x v="3"/>
    <x v="183"/>
    <n v="5.6"/>
    <n v="1.4999999999999999E-2"/>
    <n v="1.4999999999999999E-2"/>
    <n v="27463"/>
    <m/>
    <m/>
    <s v="F"/>
  </r>
  <r>
    <m/>
    <x v="167"/>
    <s v="LEVANTE"/>
    <n v="1618"/>
    <x v="1617"/>
    <x v="4"/>
    <x v="183"/>
    <n v="5.6"/>
    <n v="7.3000000000000001E-3"/>
    <n v="7.3000000000000001E-3"/>
    <n v="27464"/>
    <m/>
    <m/>
    <s v="Reserva"/>
  </r>
  <r>
    <m/>
    <x v="167"/>
    <s v="LEVANTE"/>
    <n v="1618"/>
    <x v="1617"/>
    <x v="4"/>
    <x v="183"/>
    <n v="5.6"/>
    <n v="1.04E-2"/>
    <n v="1.04E-2"/>
    <n v="27464"/>
    <m/>
    <m/>
    <s v="B"/>
  </r>
  <r>
    <m/>
    <x v="167"/>
    <s v="LEVANTE"/>
    <n v="1618"/>
    <x v="1617"/>
    <x v="4"/>
    <x v="183"/>
    <n v="5.6"/>
    <n v="1.4800000000000001E-2"/>
    <n v="1.4800000000000001E-2"/>
    <n v="27464"/>
    <m/>
    <m/>
    <s v="E"/>
  </r>
  <r>
    <m/>
    <x v="167"/>
    <s v="LEVANTE"/>
    <n v="1618"/>
    <x v="1617"/>
    <x v="4"/>
    <x v="183"/>
    <n v="5.6"/>
    <n v="1.5699999999999999E-2"/>
    <n v="1.5699999999999999E-2"/>
    <n v="27464"/>
    <m/>
    <m/>
    <s v="F"/>
  </r>
  <r>
    <m/>
    <x v="167"/>
    <s v="LEVANTE"/>
    <n v="1618"/>
    <x v="1617"/>
    <x v="4"/>
    <x v="183"/>
    <n v="5.6"/>
    <n v="1.0999999999999999E-2"/>
    <n v="1.0999999999999999E-2"/>
    <n v="27464"/>
    <m/>
    <m/>
    <s v="C"/>
  </r>
  <r>
    <m/>
    <x v="167"/>
    <s v="LEVANTE"/>
    <n v="1618"/>
    <x v="1617"/>
    <x v="4"/>
    <x v="183"/>
    <n v="5.6"/>
    <n v="9.7000000000000003E-3"/>
    <n v="9.7000000000000003E-3"/>
    <n v="27464"/>
    <m/>
    <m/>
    <s v="B"/>
  </r>
  <r>
    <m/>
    <x v="147"/>
    <s v="FRENTE"/>
    <n v="1619"/>
    <x v="1618"/>
    <x v="4"/>
    <x v="183"/>
    <n v="5.6"/>
    <n v="1.0999999999999999E-2"/>
    <n v="1.0999999999999999E-2"/>
    <n v="27464"/>
    <m/>
    <m/>
    <s v="C"/>
  </r>
  <r>
    <m/>
    <x v="147"/>
    <s v="FRENTE"/>
    <n v="1619"/>
    <x v="1618"/>
    <x v="4"/>
    <x v="183"/>
    <n v="5.6"/>
    <n v="1.2699999999999999E-2"/>
    <n v="1.2699999999999999E-2"/>
    <n v="27464"/>
    <m/>
    <m/>
    <s v="D"/>
  </r>
  <r>
    <m/>
    <x v="147"/>
    <s v="FRENTE"/>
    <n v="1619"/>
    <x v="1618"/>
    <x v="4"/>
    <x v="183"/>
    <n v="5.6"/>
    <n v="1.55E-2"/>
    <n v="1.55E-2"/>
    <n v="27464"/>
    <m/>
    <m/>
    <s v="F"/>
  </r>
  <r>
    <m/>
    <x v="147"/>
    <s v="FRENTE"/>
    <n v="1620"/>
    <x v="1619"/>
    <x v="5"/>
    <x v="183"/>
    <n v="5.6"/>
    <n v="1.5100000000000001E-2"/>
    <n v="1.5100000000000001E-2"/>
    <n v="27465"/>
    <m/>
    <m/>
    <s v="F"/>
  </r>
  <r>
    <m/>
    <x v="147"/>
    <s v="FRENTE"/>
    <n v="1620"/>
    <x v="1619"/>
    <x v="5"/>
    <x v="183"/>
    <n v="5.6"/>
    <n v="1.17E-2"/>
    <n v="1.17E-2"/>
    <n v="27465"/>
    <m/>
    <m/>
    <s v="C"/>
  </r>
  <r>
    <m/>
    <x v="147"/>
    <s v="FRENTE"/>
    <n v="1620"/>
    <x v="1619"/>
    <x v="5"/>
    <x v="183"/>
    <n v="5.6"/>
    <n v="1.0800000000000001E-2"/>
    <n v="1.0800000000000001E-2"/>
    <n v="27465"/>
    <m/>
    <m/>
    <s v="C"/>
  </r>
  <r>
    <m/>
    <x v="147"/>
    <s v="FRENTE"/>
    <n v="1620"/>
    <x v="1619"/>
    <x v="5"/>
    <x v="183"/>
    <n v="5.6"/>
    <n v="1.37E-2"/>
    <n v="1.37E-2"/>
    <n v="27465"/>
    <m/>
    <m/>
    <s v="E"/>
  </r>
  <r>
    <m/>
    <x v="147"/>
    <s v="FRENTE"/>
    <n v="1620"/>
    <x v="1619"/>
    <x v="5"/>
    <x v="183"/>
    <n v="5.6"/>
    <n v="1.5599999999999999E-2"/>
    <n v="1.5599999999999999E-2"/>
    <n v="27465"/>
    <m/>
    <m/>
    <s v="F"/>
  </r>
  <r>
    <m/>
    <x v="147"/>
    <s v="FRENTE"/>
    <n v="1620"/>
    <x v="1619"/>
    <x v="5"/>
    <x v="183"/>
    <n v="5.6"/>
    <n v="1.11E-2"/>
    <n v="1.11E-2"/>
    <n v="27465"/>
    <m/>
    <m/>
    <s v="C"/>
  </r>
  <r>
    <m/>
    <x v="147"/>
    <s v="FRENTE"/>
    <n v="1620"/>
    <x v="1619"/>
    <x v="5"/>
    <x v="183"/>
    <n v="5.6"/>
    <n v="1.54E-2"/>
    <n v="1.54E-2"/>
    <n v="27465"/>
    <m/>
    <m/>
    <s v="F"/>
  </r>
  <r>
    <m/>
    <x v="147"/>
    <s v="FRENTE"/>
    <n v="1620"/>
    <x v="1619"/>
    <x v="5"/>
    <x v="183"/>
    <n v="5.6"/>
    <n v="1.12E-2"/>
    <n v="1.12E-2"/>
    <n v="27465"/>
    <m/>
    <m/>
    <s v="C"/>
  </r>
  <r>
    <m/>
    <x v="147"/>
    <s v="FRENTE"/>
    <n v="1620"/>
    <x v="1619"/>
    <x v="5"/>
    <x v="183"/>
    <n v="5.6"/>
    <n v="1.0999999999999999E-2"/>
    <n v="1.0999999999999999E-2"/>
    <n v="27465"/>
    <m/>
    <m/>
    <s v="C"/>
  </r>
  <r>
    <m/>
    <x v="172"/>
    <s v="LEVANTE"/>
    <n v="1621"/>
    <x v="1620"/>
    <x v="5"/>
    <x v="183"/>
    <n v="5.6"/>
    <n v="1.37E-2"/>
    <n v="1.37E-2"/>
    <n v="27466"/>
    <m/>
    <m/>
    <s v="E"/>
  </r>
  <r>
    <m/>
    <x v="172"/>
    <s v="LEVANTE"/>
    <n v="1621"/>
    <x v="1620"/>
    <x v="5"/>
    <x v="183"/>
    <n v="5.6"/>
    <n v="9.5999999999999992E-3"/>
    <n v="9.5999999999999992E-3"/>
    <n v="27466"/>
    <m/>
    <m/>
    <s v="B"/>
  </r>
  <r>
    <m/>
    <x v="172"/>
    <s v="LEVANTE"/>
    <n v="1621"/>
    <x v="1620"/>
    <x v="5"/>
    <x v="183"/>
    <n v="5.6"/>
    <n v="1.03E-2"/>
    <n v="1.03E-2"/>
    <n v="27466"/>
    <m/>
    <m/>
    <s v="B"/>
  </r>
  <r>
    <m/>
    <x v="172"/>
    <s v="LEVANTE"/>
    <n v="1621"/>
    <x v="1620"/>
    <x v="5"/>
    <x v="183"/>
    <n v="5.6"/>
    <n v="5.1000000000000004E-3"/>
    <n v="5.1000000000000004E-3"/>
    <n v="27466"/>
    <m/>
    <m/>
    <s v="Descarte"/>
  </r>
  <r>
    <m/>
    <x v="167"/>
    <s v="LEVANTE"/>
    <n v="1622"/>
    <x v="1621"/>
    <x v="4"/>
    <x v="184"/>
    <n v="5.6"/>
    <n v="2.8899999999999999E-2"/>
    <n v="2.8899999999999999E-2"/>
    <n v="27469"/>
    <m/>
    <m/>
    <s v="L"/>
  </r>
  <r>
    <m/>
    <x v="47"/>
    <s v="FRENTE"/>
    <n v="1623"/>
    <x v="1622"/>
    <x v="4"/>
    <x v="184"/>
    <n v="5.6"/>
    <n v="5.1999999999999998E-3"/>
    <n v="5.1999999999999998E-3"/>
    <n v="27470"/>
    <m/>
    <m/>
    <s v="Descarte"/>
  </r>
  <r>
    <m/>
    <x v="147"/>
    <s v="FRENTE"/>
    <n v="1624"/>
    <x v="1623"/>
    <x v="5"/>
    <x v="184"/>
    <n v="5.6"/>
    <n v="1.7100000000000001E-2"/>
    <n v="1.7100000000000001E-2"/>
    <n v="27470"/>
    <n v="1.7100000000000001E-2"/>
    <m/>
    <s v="F"/>
  </r>
  <r>
    <m/>
    <x v="147"/>
    <s v="FRENTE"/>
    <n v="1624"/>
    <x v="1623"/>
    <x v="5"/>
    <x v="184"/>
    <n v="5.6"/>
    <n v="3.3700000000000001E-2"/>
    <n v="3.3700000000000001E-2"/>
    <n v="27470"/>
    <n v="0.03"/>
    <m/>
    <s v="L"/>
  </r>
  <r>
    <m/>
    <x v="147"/>
    <s v="FRENTE"/>
    <n v="1624"/>
    <x v="1623"/>
    <x v="5"/>
    <x v="184"/>
    <n v="5.6"/>
    <n v="1.8499999999999999E-2"/>
    <n v="1.8499999999999999E-2"/>
    <n v="27470"/>
    <n v="1.8499999999999999E-2"/>
    <m/>
    <s v="G"/>
  </r>
  <r>
    <m/>
    <x v="147"/>
    <s v="FRENTE"/>
    <n v="1624"/>
    <x v="1623"/>
    <x v="5"/>
    <x v="184"/>
    <n v="5.6"/>
    <n v="1.72E-2"/>
    <n v="1.72E-2"/>
    <n v="27470"/>
    <n v="1.72E-2"/>
    <m/>
    <s v="F"/>
  </r>
  <r>
    <m/>
    <x v="147"/>
    <s v="FRENTE"/>
    <n v="1624"/>
    <x v="1623"/>
    <x v="5"/>
    <x v="184"/>
    <n v="5.6"/>
    <n v="1.2699999999999999E-2"/>
    <n v="1.2699999999999999E-2"/>
    <n v="27470"/>
    <n v="1.2699999999999999E-2"/>
    <m/>
    <s v="D"/>
  </r>
  <r>
    <m/>
    <x v="147"/>
    <s v="FRENTE"/>
    <n v="1624"/>
    <x v="1623"/>
    <x v="5"/>
    <x v="184"/>
    <n v="5.6"/>
    <n v="2.1899999999999999E-2"/>
    <n v="2.1899999999999999E-2"/>
    <n v="27470"/>
    <n v="2.1899999999999999E-2"/>
    <m/>
    <s v="I"/>
  </r>
  <r>
    <m/>
    <x v="147"/>
    <s v="FRENTE"/>
    <n v="1624"/>
    <x v="1623"/>
    <x v="5"/>
    <x v="184"/>
    <n v="5.6"/>
    <n v="3.4200000000000001E-2"/>
    <n v="3.4200000000000001E-2"/>
    <n v="27470"/>
    <n v="0.03"/>
    <m/>
    <s v="L"/>
  </r>
  <r>
    <m/>
    <x v="147"/>
    <s v="FRENTE"/>
    <n v="1624"/>
    <x v="1623"/>
    <x v="5"/>
    <x v="184"/>
    <n v="5.6"/>
    <n v="2.3599999999999999E-2"/>
    <n v="2.3599999999999999E-2"/>
    <n v="27470"/>
    <n v="2.3599999999999999E-2"/>
    <m/>
    <s v="J"/>
  </r>
  <r>
    <m/>
    <x v="147"/>
    <s v="FRENTE"/>
    <n v="1624"/>
    <x v="1623"/>
    <x v="5"/>
    <x v="184"/>
    <n v="5.6"/>
    <n v="1.8200000000000001E-2"/>
    <n v="1.8200000000000001E-2"/>
    <n v="27470"/>
    <n v="1.8200000000000001E-2"/>
    <m/>
    <s v="G"/>
  </r>
  <r>
    <m/>
    <x v="172"/>
    <s v="LEVANTE"/>
    <n v="1625"/>
    <x v="1624"/>
    <x v="5"/>
    <x v="184"/>
    <n v="5.6"/>
    <n v="5.4000000000000003E-3"/>
    <n v="5.4000000000000003E-3"/>
    <n v="27470"/>
    <m/>
    <m/>
    <s v="Descarte"/>
  </r>
  <r>
    <m/>
    <x v="172"/>
    <s v="LEVANTE"/>
    <n v="1625"/>
    <x v="1624"/>
    <x v="5"/>
    <x v="184"/>
    <n v="5.6"/>
    <n v="6.3E-3"/>
    <n v="6.3E-3"/>
    <n v="27470"/>
    <m/>
    <m/>
    <s v="Reserva"/>
  </r>
  <r>
    <m/>
    <x v="163"/>
    <s v="Rp"/>
    <n v="1626"/>
    <x v="1625"/>
    <x v="2"/>
    <x v="185"/>
    <n v="5.6"/>
    <n v="6.6E-3"/>
    <n v="6.6E-3"/>
    <n v="27472"/>
    <m/>
    <m/>
    <s v="Reserva"/>
  </r>
  <r>
    <m/>
    <x v="163"/>
    <s v="Rp"/>
    <n v="1626"/>
    <x v="1625"/>
    <x v="2"/>
    <x v="185"/>
    <n v="5.6"/>
    <n v="1.1299999999999999E-2"/>
    <n v="1.1299999999999999E-2"/>
    <n v="27472"/>
    <m/>
    <m/>
    <s v="C"/>
  </r>
  <r>
    <m/>
    <x v="163"/>
    <s v="Rp"/>
    <n v="1626"/>
    <x v="1625"/>
    <x v="2"/>
    <x v="185"/>
    <n v="5.6"/>
    <n v="1.17E-2"/>
    <n v="1.17E-2"/>
    <n v="27472"/>
    <m/>
    <m/>
    <s v="C"/>
  </r>
  <r>
    <m/>
    <x v="147"/>
    <s v="FRENTE"/>
    <n v="1627"/>
    <x v="1626"/>
    <x v="2"/>
    <x v="185"/>
    <n v="5.6"/>
    <n v="2.2100000000000002E-2"/>
    <n v="2.2100000000000002E-2"/>
    <n v="27472"/>
    <m/>
    <m/>
    <s v="I"/>
  </r>
  <r>
    <m/>
    <x v="147"/>
    <s v="FRENTE"/>
    <n v="1627"/>
    <x v="1626"/>
    <x v="2"/>
    <x v="185"/>
    <n v="5.6"/>
    <n v="1.5299999999999999E-2"/>
    <n v="1.5299999999999999E-2"/>
    <n v="27472"/>
    <m/>
    <m/>
    <s v="F"/>
  </r>
  <r>
    <m/>
    <x v="147"/>
    <s v="FRENTE"/>
    <n v="1627"/>
    <x v="1626"/>
    <x v="2"/>
    <x v="185"/>
    <n v="5.6"/>
    <n v="6.7000000000000002E-3"/>
    <n v="6.7000000000000002E-3"/>
    <n v="27472"/>
    <m/>
    <m/>
    <s v="Reserva"/>
  </r>
  <r>
    <m/>
    <x v="147"/>
    <s v="FRENTE"/>
    <n v="1627"/>
    <x v="1626"/>
    <x v="2"/>
    <x v="185"/>
    <n v="5.6"/>
    <n v="9.5999999999999992E-3"/>
    <n v="9.5999999999999992E-3"/>
    <n v="27472"/>
    <m/>
    <m/>
    <s v="B"/>
  </r>
  <r>
    <m/>
    <x v="147"/>
    <s v="FRENTE"/>
    <n v="1627"/>
    <x v="1626"/>
    <x v="2"/>
    <x v="185"/>
    <n v="5.6"/>
    <n v="8.9999999999999993E-3"/>
    <n v="8.9999999999999993E-3"/>
    <n v="27472"/>
    <m/>
    <m/>
    <s v="B"/>
  </r>
  <r>
    <m/>
    <x v="147"/>
    <s v="FRENTE"/>
    <n v="1627"/>
    <x v="1626"/>
    <x v="2"/>
    <x v="185"/>
    <n v="5.6"/>
    <n v="1.0699999999999999E-2"/>
    <n v="1.0699999999999999E-2"/>
    <n v="27472"/>
    <m/>
    <m/>
    <s v="C"/>
  </r>
  <r>
    <m/>
    <x v="163"/>
    <s v="Rp"/>
    <n v="1628"/>
    <x v="1627"/>
    <x v="3"/>
    <x v="185"/>
    <n v="5.6"/>
    <n v="7.1000000000000004E-3"/>
    <n v="7.1000000000000004E-3"/>
    <n v="27473"/>
    <m/>
    <m/>
    <s v="Reserva"/>
  </r>
  <r>
    <m/>
    <x v="163"/>
    <s v="Rp"/>
    <n v="1628"/>
    <x v="1627"/>
    <x v="3"/>
    <x v="185"/>
    <n v="5.6"/>
    <n v="6.0000000000000001E-3"/>
    <n v="6.0000000000000001E-3"/>
    <n v="27473"/>
    <m/>
    <m/>
    <s v="Reserva"/>
  </r>
  <r>
    <m/>
    <x v="163"/>
    <s v="Rp"/>
    <n v="1628"/>
    <x v="1627"/>
    <x v="3"/>
    <x v="185"/>
    <n v="5.6"/>
    <n v="6.4000000000000003E-3"/>
    <n v="6.4000000000000003E-3"/>
    <n v="27473"/>
    <m/>
    <m/>
    <s v="Reserva"/>
  </r>
  <r>
    <m/>
    <x v="163"/>
    <s v="Rp"/>
    <n v="1628"/>
    <x v="1627"/>
    <x v="3"/>
    <x v="185"/>
    <n v="5.6"/>
    <n v="9.1000000000000004E-3"/>
    <n v="9.1000000000000004E-3"/>
    <n v="27473"/>
    <m/>
    <m/>
    <s v="B"/>
  </r>
  <r>
    <m/>
    <x v="163"/>
    <s v="Rp"/>
    <n v="1628"/>
    <x v="1627"/>
    <x v="3"/>
    <x v="185"/>
    <n v="5.6"/>
    <n v="4.1000000000000003E-3"/>
    <n v="4.1000000000000003E-3"/>
    <n v="27473"/>
    <m/>
    <m/>
    <s v="Descarte"/>
  </r>
  <r>
    <m/>
    <x v="163"/>
    <s v="Rp"/>
    <n v="1628"/>
    <x v="1627"/>
    <x v="3"/>
    <x v="185"/>
    <n v="5.6"/>
    <n v="6.4999999999999997E-3"/>
    <n v="6.4999999999999997E-3"/>
    <n v="27473"/>
    <m/>
    <m/>
    <s v="Reserva"/>
  </r>
  <r>
    <m/>
    <x v="163"/>
    <s v="Rp"/>
    <n v="1628"/>
    <x v="1627"/>
    <x v="3"/>
    <x v="185"/>
    <n v="5.6"/>
    <n v="9.2999999999999992E-3"/>
    <n v="9.2999999999999992E-3"/>
    <n v="27473"/>
    <m/>
    <m/>
    <s v="B"/>
  </r>
  <r>
    <m/>
    <x v="163"/>
    <s v="Rp"/>
    <n v="1628"/>
    <x v="1627"/>
    <x v="3"/>
    <x v="185"/>
    <n v="5.6"/>
    <n v="4.5999999999999999E-3"/>
    <n v="4.5999999999999999E-3"/>
    <n v="27473"/>
    <m/>
    <m/>
    <s v="Descarte"/>
  </r>
  <r>
    <m/>
    <x v="163"/>
    <s v="Rp"/>
    <n v="1628"/>
    <x v="1627"/>
    <x v="3"/>
    <x v="185"/>
    <n v="5.6"/>
    <n v="6.4000000000000003E-3"/>
    <n v="6.4000000000000003E-3"/>
    <n v="27473"/>
    <m/>
    <m/>
    <s v="Reserva"/>
  </r>
  <r>
    <m/>
    <x v="163"/>
    <s v="Rp"/>
    <n v="1629"/>
    <x v="1628"/>
    <x v="4"/>
    <x v="185"/>
    <n v="5.6"/>
    <n v="9.1999999999999998E-3"/>
    <n v="9.1999999999999998E-3"/>
    <n v="27477"/>
    <m/>
    <m/>
    <s v="B"/>
  </r>
  <r>
    <m/>
    <x v="163"/>
    <s v="Rp"/>
    <n v="1629"/>
    <x v="1628"/>
    <x v="4"/>
    <x v="185"/>
    <n v="5.6"/>
    <n v="1.5100000000000001E-2"/>
    <n v="1.5100000000000001E-2"/>
    <n v="27477"/>
    <m/>
    <m/>
    <s v="F"/>
  </r>
  <r>
    <m/>
    <x v="163"/>
    <s v="Rp"/>
    <n v="1629"/>
    <x v="1628"/>
    <x v="4"/>
    <x v="185"/>
    <n v="5.6"/>
    <n v="6.4999999999999997E-3"/>
    <n v="6.4999999999999997E-3"/>
    <n v="27477"/>
    <m/>
    <m/>
    <s v="Reserva"/>
  </r>
  <r>
    <m/>
    <x v="163"/>
    <s v="Rp"/>
    <n v="1629"/>
    <x v="1628"/>
    <x v="4"/>
    <x v="185"/>
    <n v="5.6"/>
    <n v="1.38E-2"/>
    <n v="1.38E-2"/>
    <n v="27477"/>
    <m/>
    <m/>
    <s v="E"/>
  </r>
  <r>
    <m/>
    <x v="163"/>
    <s v="Rp"/>
    <n v="1629"/>
    <x v="1628"/>
    <x v="4"/>
    <x v="185"/>
    <n v="5.6"/>
    <n v="1.01E-2"/>
    <n v="1.01E-2"/>
    <n v="27477"/>
    <m/>
    <m/>
    <s v="B"/>
  </r>
  <r>
    <m/>
    <x v="147"/>
    <s v="FRENTE"/>
    <n v="1630"/>
    <x v="1629"/>
    <x v="4"/>
    <x v="185"/>
    <n v="5.6"/>
    <n v="2.4E-2"/>
    <n v="2.4E-2"/>
    <n v="27477"/>
    <m/>
    <m/>
    <s v="J"/>
  </r>
  <r>
    <m/>
    <x v="147"/>
    <s v="FRENTE"/>
    <n v="1630"/>
    <x v="1629"/>
    <x v="4"/>
    <x v="185"/>
    <n v="5.6"/>
    <n v="1.4800000000000001E-2"/>
    <n v="1.4800000000000001E-2"/>
    <n v="27477"/>
    <m/>
    <m/>
    <s v="E"/>
  </r>
  <r>
    <m/>
    <x v="147"/>
    <s v="FRENTE"/>
    <n v="1631"/>
    <x v="1630"/>
    <x v="5"/>
    <x v="185"/>
    <n v="5.6"/>
    <n v="1.3599999999999999E-2"/>
    <n v="1.3599999999999999E-2"/>
    <n v="27478"/>
    <n v="1.3599999999999999E-2"/>
    <m/>
    <s v="E"/>
  </r>
  <r>
    <m/>
    <x v="147"/>
    <s v="FRENTE"/>
    <n v="1631"/>
    <x v="1630"/>
    <x v="5"/>
    <x v="185"/>
    <n v="5.6"/>
    <n v="1.7999999999999999E-2"/>
    <n v="1.7999999999999999E-2"/>
    <n v="27478"/>
    <n v="1.7999999999999999E-2"/>
    <m/>
    <s v="G"/>
  </r>
  <r>
    <m/>
    <x v="147"/>
    <s v="FRENTE"/>
    <n v="1631"/>
    <x v="1630"/>
    <x v="5"/>
    <x v="185"/>
    <n v="5.6"/>
    <n v="9.1999999999999998E-3"/>
    <n v="9.1999999999999998E-3"/>
    <n v="27478"/>
    <n v="9.1999999999999998E-3"/>
    <m/>
    <s v="B"/>
  </r>
  <r>
    <m/>
    <x v="147"/>
    <s v="FRENTE"/>
    <n v="1631"/>
    <x v="1630"/>
    <x v="5"/>
    <x v="185"/>
    <n v="5.6"/>
    <n v="1.2E-2"/>
    <n v="1.2E-2"/>
    <n v="27478"/>
    <n v="1.2E-2"/>
    <m/>
    <s v="D"/>
  </r>
  <r>
    <m/>
    <x v="147"/>
    <s v="FRENTE"/>
    <n v="1631"/>
    <x v="1630"/>
    <x v="5"/>
    <x v="185"/>
    <n v="5.6"/>
    <n v="1.0699999999999999E-2"/>
    <n v="1.0699999999999999E-2"/>
    <n v="27478"/>
    <n v="1.0699999999999999E-2"/>
    <m/>
    <s v="C"/>
  </r>
  <r>
    <m/>
    <x v="147"/>
    <s v="FRENTE"/>
    <n v="1631"/>
    <x v="1630"/>
    <x v="5"/>
    <x v="185"/>
    <n v="5.6"/>
    <n v="1.6199999999999999E-2"/>
    <n v="1.6199999999999999E-2"/>
    <n v="27478"/>
    <n v="1.6199999999999999E-2"/>
    <m/>
    <s v="F"/>
  </r>
  <r>
    <m/>
    <x v="147"/>
    <s v="FRENTE"/>
    <n v="1631"/>
    <x v="1630"/>
    <x v="5"/>
    <x v="185"/>
    <n v="5.6"/>
    <n v="5.4000000000000003E-3"/>
    <n v="5.4000000000000003E-3"/>
    <n v="27478"/>
    <n v="5.4000000000000003E-3"/>
    <m/>
    <s v="Descarte"/>
  </r>
  <r>
    <m/>
    <x v="147"/>
    <s v="FRENTE"/>
    <n v="1631"/>
    <x v="1630"/>
    <x v="5"/>
    <x v="185"/>
    <n v="5.6"/>
    <n v="7.0000000000000001E-3"/>
    <n v="7.0000000000000001E-3"/>
    <n v="27478"/>
    <n v="7.0000000000000001E-3"/>
    <m/>
    <s v="Reserva"/>
  </r>
  <r>
    <m/>
    <x v="147"/>
    <s v="FRENTE"/>
    <n v="1631"/>
    <x v="1630"/>
    <x v="5"/>
    <x v="185"/>
    <n v="5.6"/>
    <n v="1.15E-2"/>
    <n v="1.15E-2"/>
    <n v="27478"/>
    <n v="1.15E-2"/>
    <m/>
    <s v="C"/>
  </r>
  <r>
    <m/>
    <x v="147"/>
    <s v="FRENTE"/>
    <n v="1631"/>
    <x v="1630"/>
    <x v="5"/>
    <x v="185"/>
    <n v="5.6"/>
    <n v="3.32E-2"/>
    <n v="3.32E-2"/>
    <n v="27478"/>
    <n v="0.03"/>
    <m/>
    <s v="L"/>
  </r>
  <r>
    <m/>
    <x v="163"/>
    <s v="Rp"/>
    <n v="1632"/>
    <x v="1631"/>
    <x v="2"/>
    <x v="186"/>
    <n v="5.6"/>
    <n v="8.6999999999999994E-3"/>
    <n v="8.6999999999999994E-3"/>
    <n v="27479"/>
    <m/>
    <m/>
    <s v="A"/>
  </r>
  <r>
    <m/>
    <x v="163"/>
    <s v="Rp"/>
    <n v="1632"/>
    <x v="1631"/>
    <x v="2"/>
    <x v="186"/>
    <n v="5.6"/>
    <n v="1.2699999999999999E-2"/>
    <n v="1.2699999999999999E-2"/>
    <n v="27479"/>
    <m/>
    <m/>
    <s v="D"/>
  </r>
  <r>
    <m/>
    <x v="167"/>
    <s v="LEVANTE"/>
    <n v="1633"/>
    <x v="1632"/>
    <x v="2"/>
    <x v="186"/>
    <n v="5.6"/>
    <n v="1.9099999999999999E-2"/>
    <n v="1.9099999999999999E-2"/>
    <n v="27479"/>
    <m/>
    <m/>
    <s v="H"/>
  </r>
  <r>
    <m/>
    <x v="167"/>
    <s v="LEVANTE"/>
    <n v="1633"/>
    <x v="1632"/>
    <x v="2"/>
    <x v="186"/>
    <n v="5.6"/>
    <n v="1.7000000000000001E-2"/>
    <n v="1.7000000000000001E-2"/>
    <n v="27479"/>
    <m/>
    <m/>
    <s v="F"/>
  </r>
  <r>
    <m/>
    <x v="167"/>
    <s v="LEVANTE"/>
    <n v="1633"/>
    <x v="1632"/>
    <x v="2"/>
    <x v="186"/>
    <n v="5.6"/>
    <n v="1.9099999999999999E-2"/>
    <n v="1.9099999999999999E-2"/>
    <n v="27479"/>
    <m/>
    <m/>
    <s v="H"/>
  </r>
  <r>
    <m/>
    <x v="167"/>
    <s v="LEVANTE"/>
    <n v="1633"/>
    <x v="1632"/>
    <x v="2"/>
    <x v="186"/>
    <n v="5.6"/>
    <n v="1.78E-2"/>
    <n v="1.78E-2"/>
    <n v="27479"/>
    <m/>
    <m/>
    <s v="G"/>
  </r>
  <r>
    <m/>
    <x v="167"/>
    <s v="LEVANTE"/>
    <n v="1633"/>
    <x v="1632"/>
    <x v="2"/>
    <x v="186"/>
    <n v="5.6"/>
    <n v="1.8100000000000002E-2"/>
    <n v="1.8100000000000002E-2"/>
    <n v="27479"/>
    <m/>
    <m/>
    <s v="G"/>
  </r>
  <r>
    <m/>
    <x v="167"/>
    <s v="LEVANTE"/>
    <n v="1633"/>
    <x v="1632"/>
    <x v="2"/>
    <x v="186"/>
    <n v="5.6"/>
    <n v="1.89E-2"/>
    <n v="1.89E-2"/>
    <n v="27479"/>
    <m/>
    <m/>
    <s v="G"/>
  </r>
  <r>
    <m/>
    <x v="167"/>
    <s v="LEVANTE"/>
    <n v="1633"/>
    <x v="1632"/>
    <x v="2"/>
    <x v="186"/>
    <n v="5.6"/>
    <n v="2.07E-2"/>
    <n v="2.07E-2"/>
    <n v="27479"/>
    <m/>
    <m/>
    <s v="H"/>
  </r>
  <r>
    <m/>
    <x v="147"/>
    <s v="FRENTE"/>
    <n v="1634"/>
    <x v="1633"/>
    <x v="2"/>
    <x v="186"/>
    <n v="5.6"/>
    <n v="1.4200000000000001E-2"/>
    <n v="1.4200000000000001E-2"/>
    <n v="27479"/>
    <m/>
    <m/>
    <s v="E"/>
  </r>
  <r>
    <m/>
    <x v="163"/>
    <s v="Rp"/>
    <n v="1635"/>
    <x v="1634"/>
    <x v="3"/>
    <x v="186"/>
    <n v="5.6"/>
    <n v="0.01"/>
    <n v="0.01"/>
    <n v="27481"/>
    <m/>
    <m/>
    <s v="B"/>
  </r>
  <r>
    <m/>
    <x v="163"/>
    <s v="Rp"/>
    <n v="1635"/>
    <x v="1634"/>
    <x v="3"/>
    <x v="186"/>
    <n v="5.6"/>
    <n v="1.3599999999999999E-2"/>
    <n v="1.3599999999999999E-2"/>
    <n v="27481"/>
    <m/>
    <m/>
    <s v="E"/>
  </r>
  <r>
    <m/>
    <x v="163"/>
    <s v="Rp"/>
    <n v="1635"/>
    <x v="1634"/>
    <x v="3"/>
    <x v="186"/>
    <n v="5.6"/>
    <n v="2.41E-2"/>
    <n v="2.41E-2"/>
    <n v="27481"/>
    <m/>
    <m/>
    <s v="J"/>
  </r>
  <r>
    <m/>
    <x v="163"/>
    <s v="Rp"/>
    <n v="1635"/>
    <x v="1634"/>
    <x v="3"/>
    <x v="186"/>
    <n v="5.6"/>
    <n v="1.14E-2"/>
    <n v="1.14E-2"/>
    <n v="27481"/>
    <m/>
    <m/>
    <s v="C"/>
  </r>
  <r>
    <m/>
    <x v="167"/>
    <s v="LEVANTE"/>
    <n v="1636"/>
    <x v="1635"/>
    <x v="3"/>
    <x v="186"/>
    <n v="5.6"/>
    <n v="2.1899999999999999E-2"/>
    <n v="2.1899999999999999E-2"/>
    <n v="27481"/>
    <m/>
    <m/>
    <s v="I"/>
  </r>
  <r>
    <m/>
    <x v="167"/>
    <s v="LEVANTE"/>
    <n v="1636"/>
    <x v="1635"/>
    <x v="3"/>
    <x v="186"/>
    <n v="5.6"/>
    <n v="1.9599999999999999E-2"/>
    <n v="1.9599999999999999E-2"/>
    <n v="27481"/>
    <m/>
    <m/>
    <s v="H"/>
  </r>
  <r>
    <m/>
    <x v="167"/>
    <s v="LEVANTE"/>
    <n v="1636"/>
    <x v="1635"/>
    <x v="3"/>
    <x v="186"/>
    <n v="5.6"/>
    <n v="1.9E-2"/>
    <n v="1.9E-2"/>
    <n v="27481"/>
    <m/>
    <m/>
    <s v="H"/>
  </r>
  <r>
    <m/>
    <x v="167"/>
    <s v="LEVANTE"/>
    <n v="1636"/>
    <x v="1635"/>
    <x v="3"/>
    <x v="186"/>
    <n v="5.6"/>
    <n v="1.6500000000000001E-2"/>
    <n v="1.6500000000000001E-2"/>
    <n v="27481"/>
    <m/>
    <m/>
    <s v="F"/>
  </r>
  <r>
    <m/>
    <x v="167"/>
    <s v="LEVANTE"/>
    <n v="1636"/>
    <x v="1635"/>
    <x v="3"/>
    <x v="186"/>
    <n v="5.6"/>
    <n v="1.4800000000000001E-2"/>
    <n v="1.4800000000000001E-2"/>
    <n v="27481"/>
    <m/>
    <m/>
    <s v="E"/>
  </r>
  <r>
    <m/>
    <x v="167"/>
    <s v="LEVANTE"/>
    <n v="1636"/>
    <x v="1635"/>
    <x v="3"/>
    <x v="186"/>
    <n v="5.6"/>
    <n v="1.6400000000000001E-2"/>
    <n v="1.6400000000000001E-2"/>
    <n v="27481"/>
    <m/>
    <m/>
    <s v="F"/>
  </r>
  <r>
    <m/>
    <x v="167"/>
    <s v="LEVANTE"/>
    <n v="1636"/>
    <x v="1635"/>
    <x v="3"/>
    <x v="186"/>
    <n v="5.6"/>
    <n v="1.6199999999999999E-2"/>
    <n v="1.6199999999999999E-2"/>
    <n v="27481"/>
    <m/>
    <m/>
    <s v="F"/>
  </r>
  <r>
    <m/>
    <x v="163"/>
    <s v="Rp"/>
    <n v="1637"/>
    <x v="1636"/>
    <x v="6"/>
    <x v="186"/>
    <n v="5.6"/>
    <n v="1.8599999999999998E-2"/>
    <n v="1.8599999999999998E-2"/>
    <n v="27488"/>
    <m/>
    <m/>
    <s v="G"/>
  </r>
  <r>
    <m/>
    <x v="163"/>
    <s v="Rp"/>
    <n v="1637"/>
    <x v="1636"/>
    <x v="6"/>
    <x v="186"/>
    <n v="5.6"/>
    <n v="1.37E-2"/>
    <n v="1.37E-2"/>
    <n v="27488"/>
    <m/>
    <m/>
    <s v="E"/>
  </r>
  <r>
    <m/>
    <x v="163"/>
    <s v="Rp"/>
    <n v="1637"/>
    <x v="1636"/>
    <x v="6"/>
    <x v="186"/>
    <n v="5.6"/>
    <n v="1.9699999999999999E-2"/>
    <n v="1.9699999999999999E-2"/>
    <n v="27488"/>
    <m/>
    <m/>
    <s v="H"/>
  </r>
  <r>
    <m/>
    <x v="147"/>
    <s v="FRENTE"/>
    <n v="1638"/>
    <x v="1637"/>
    <x v="6"/>
    <x v="186"/>
    <n v="5.6"/>
    <n v="2.41E-2"/>
    <n v="2.41E-2"/>
    <n v="27488"/>
    <m/>
    <m/>
    <s v="J"/>
  </r>
  <r>
    <m/>
    <x v="147"/>
    <s v="FRENTE"/>
    <n v="1638"/>
    <x v="1637"/>
    <x v="6"/>
    <x v="186"/>
    <n v="5.6"/>
    <n v="1.03E-2"/>
    <n v="1.03E-2"/>
    <n v="27488"/>
    <m/>
    <m/>
    <s v="B"/>
  </r>
  <r>
    <m/>
    <x v="147"/>
    <s v="FRENTE"/>
    <n v="1638"/>
    <x v="1637"/>
    <x v="6"/>
    <x v="186"/>
    <n v="5.6"/>
    <n v="2.7300000000000001E-2"/>
    <n v="2.7300000000000001E-2"/>
    <n v="27488"/>
    <m/>
    <m/>
    <s v="K"/>
  </r>
  <r>
    <m/>
    <x v="147"/>
    <s v="FRENTE"/>
    <n v="1638"/>
    <x v="1637"/>
    <x v="6"/>
    <x v="186"/>
    <n v="5.6"/>
    <n v="2.9899999999999999E-2"/>
    <n v="2.9899999999999999E-2"/>
    <n v="27488"/>
    <m/>
    <m/>
    <s v="L"/>
  </r>
  <r>
    <m/>
    <x v="147"/>
    <s v="FRENTE"/>
    <n v="1638"/>
    <x v="1637"/>
    <x v="6"/>
    <x v="186"/>
    <n v="5.6"/>
    <n v="1.8200000000000001E-2"/>
    <n v="1.8200000000000001E-2"/>
    <n v="27488"/>
    <m/>
    <m/>
    <s v="G"/>
  </r>
  <r>
    <m/>
    <x v="147"/>
    <s v="FRENTE"/>
    <n v="1638"/>
    <x v="1637"/>
    <x v="6"/>
    <x v="186"/>
    <n v="5.6"/>
    <n v="8.0999999999999996E-3"/>
    <n v="8.0999999999999996E-3"/>
    <n v="27488"/>
    <m/>
    <m/>
    <s v="A"/>
  </r>
  <r>
    <m/>
    <x v="167"/>
    <s v="LEVANTE"/>
    <n v="1639"/>
    <x v="1638"/>
    <x v="2"/>
    <x v="187"/>
    <n v="5.6"/>
    <n v="1.5599999999999999E-2"/>
    <n v="1.5599999999999999E-2"/>
    <n v="27489"/>
    <m/>
    <m/>
    <s v="F"/>
  </r>
  <r>
    <m/>
    <x v="167"/>
    <s v="LEVANTE"/>
    <n v="1639"/>
    <x v="1638"/>
    <x v="2"/>
    <x v="187"/>
    <n v="5.6"/>
    <n v="1.9199999999999998E-2"/>
    <n v="1.9199999999999998E-2"/>
    <n v="27489"/>
    <m/>
    <m/>
    <s v="H"/>
  </r>
  <r>
    <m/>
    <x v="167"/>
    <s v="LEVANTE"/>
    <n v="1639"/>
    <x v="1638"/>
    <x v="2"/>
    <x v="187"/>
    <n v="5.6"/>
    <n v="2.1000000000000001E-2"/>
    <n v="2.1000000000000001E-2"/>
    <n v="27489"/>
    <m/>
    <m/>
    <s v="I"/>
  </r>
  <r>
    <m/>
    <x v="167"/>
    <s v="LEVANTE"/>
    <n v="1639"/>
    <x v="1638"/>
    <x v="2"/>
    <x v="187"/>
    <n v="5.6"/>
    <n v="8.0999999999999996E-3"/>
    <n v="8.0999999999999996E-3"/>
    <n v="27489"/>
    <m/>
    <m/>
    <s v="A"/>
  </r>
  <r>
    <m/>
    <x v="167"/>
    <s v="LEVANTE"/>
    <n v="1639"/>
    <x v="1638"/>
    <x v="2"/>
    <x v="187"/>
    <n v="5.6"/>
    <n v="1.04E-2"/>
    <n v="1.04E-2"/>
    <n v="27489"/>
    <m/>
    <m/>
    <s v="B"/>
  </r>
  <r>
    <m/>
    <x v="167"/>
    <s v="LEVANTE"/>
    <n v="1639"/>
    <x v="1638"/>
    <x v="2"/>
    <x v="187"/>
    <n v="5.6"/>
    <n v="1.67E-2"/>
    <n v="1.67E-2"/>
    <n v="27489"/>
    <m/>
    <m/>
    <s v="F"/>
  </r>
  <r>
    <m/>
    <x v="167"/>
    <s v="LEVANTE"/>
    <n v="1639"/>
    <x v="1638"/>
    <x v="2"/>
    <x v="187"/>
    <n v="5.6"/>
    <n v="1.3599999999999999E-2"/>
    <n v="1.3599999999999999E-2"/>
    <n v="27489"/>
    <m/>
    <m/>
    <s v="E"/>
  </r>
  <r>
    <m/>
    <x v="167"/>
    <s v="LEVANTE"/>
    <n v="1639"/>
    <x v="1638"/>
    <x v="2"/>
    <x v="187"/>
    <n v="5.6"/>
    <n v="1.43E-2"/>
    <n v="1.43E-2"/>
    <n v="27489"/>
    <m/>
    <m/>
    <s v="E"/>
  </r>
  <r>
    <m/>
    <x v="167"/>
    <s v="LEVANTE"/>
    <n v="1639"/>
    <x v="1638"/>
    <x v="2"/>
    <x v="187"/>
    <n v="5.6"/>
    <n v="1.5299999999999999E-2"/>
    <n v="1.5299999999999999E-2"/>
    <n v="27489"/>
    <m/>
    <m/>
    <s v="F"/>
  </r>
  <r>
    <m/>
    <x v="167"/>
    <s v="LEVANTE"/>
    <n v="1639"/>
    <x v="1638"/>
    <x v="2"/>
    <x v="187"/>
    <n v="5.6"/>
    <n v="1.44E-2"/>
    <n v="1.44E-2"/>
    <n v="27489"/>
    <m/>
    <m/>
    <s v="E"/>
  </r>
  <r>
    <m/>
    <x v="167"/>
    <s v="LEVANTE"/>
    <n v="1639"/>
    <x v="1638"/>
    <x v="2"/>
    <x v="187"/>
    <n v="5.6"/>
    <n v="1.5299999999999999E-2"/>
    <n v="1.5299999999999999E-2"/>
    <n v="27489"/>
    <m/>
    <m/>
    <s v="F"/>
  </r>
  <r>
    <m/>
    <x v="170"/>
    <s v="DQ"/>
    <n v="1640"/>
    <x v="1639"/>
    <x v="3"/>
    <x v="187"/>
    <n v="5.6"/>
    <n v="3.6299999999999999E-2"/>
    <n v="3.6299999999999999E-2"/>
    <n v="27489"/>
    <n v="0.03"/>
    <m/>
    <s v="L"/>
  </r>
  <r>
    <m/>
    <x v="170"/>
    <s v="FRENTE"/>
    <n v="1641"/>
    <x v="1640"/>
    <x v="6"/>
    <x v="187"/>
    <n v="5.6"/>
    <n v="2.0500000000000001E-2"/>
    <n v="2.0500000000000001E-2"/>
    <n v="27497"/>
    <n v="2.0500000000000001E-2"/>
    <n v="1.55E-2"/>
    <s v="H"/>
  </r>
  <r>
    <m/>
    <x v="170"/>
    <s v="FRENTE"/>
    <n v="1641"/>
    <x v="1640"/>
    <x v="6"/>
    <x v="187"/>
    <n v="5.6"/>
    <n v="1.41E-2"/>
    <n v="1.41E-2"/>
    <n v="27497"/>
    <n v="1.41E-2"/>
    <n v="1.55E-2"/>
    <s v="E"/>
  </r>
  <r>
    <m/>
    <x v="170"/>
    <s v="FRENTE"/>
    <n v="1641"/>
    <x v="1640"/>
    <x v="6"/>
    <x v="187"/>
    <n v="5.6"/>
    <n v="2.1399999999999999E-2"/>
    <n v="2.1399999999999999E-2"/>
    <n v="27497"/>
    <n v="2.1399999999999999E-2"/>
    <n v="1.55E-2"/>
    <s v="I"/>
  </r>
  <r>
    <m/>
    <x v="170"/>
    <s v="FRENTE"/>
    <n v="1641"/>
    <x v="1640"/>
    <x v="6"/>
    <x v="187"/>
    <n v="5.6"/>
    <n v="1.35E-2"/>
    <n v="1.35E-2"/>
    <n v="27497"/>
    <n v="1.35E-2"/>
    <n v="1.55E-2"/>
    <s v="E"/>
  </r>
  <r>
    <m/>
    <x v="170"/>
    <s v="FRENTE"/>
    <n v="1641"/>
    <x v="1640"/>
    <x v="6"/>
    <x v="187"/>
    <n v="5.6"/>
    <n v="2.3800000000000002E-2"/>
    <n v="2.3800000000000002E-2"/>
    <n v="27497"/>
    <n v="2.3800000000000002E-2"/>
    <n v="1.55E-2"/>
    <s v="J"/>
  </r>
  <r>
    <m/>
    <x v="170"/>
    <s v="FRENTE"/>
    <n v="1641"/>
    <x v="1640"/>
    <x v="6"/>
    <x v="187"/>
    <n v="5.6"/>
    <n v="6.1999999999999998E-3"/>
    <n v="6.1999999999999998E-3"/>
    <n v="27497"/>
    <n v="6.1999999999999998E-3"/>
    <n v="1.55E-2"/>
    <s v="Reserva"/>
  </r>
  <r>
    <m/>
    <x v="170"/>
    <s v="FRENTE"/>
    <n v="1641"/>
    <x v="1640"/>
    <x v="6"/>
    <x v="187"/>
    <n v="5.6"/>
    <n v="2.3900000000000001E-2"/>
    <n v="2.3900000000000001E-2"/>
    <n v="27497"/>
    <n v="2.3900000000000001E-2"/>
    <n v="1.55E-2"/>
    <s v="J"/>
  </r>
  <r>
    <m/>
    <x v="170"/>
    <s v="FRENTE"/>
    <n v="1641"/>
    <x v="1640"/>
    <x v="6"/>
    <x v="187"/>
    <n v="5.6"/>
    <n v="1.2699999999999999E-2"/>
    <n v="1.2699999999999999E-2"/>
    <n v="27497"/>
    <n v="1.2699999999999999E-2"/>
    <n v="1.55E-2"/>
    <s v="D"/>
  </r>
  <r>
    <m/>
    <x v="170"/>
    <s v="FRENTE"/>
    <n v="1641"/>
    <x v="1640"/>
    <x v="6"/>
    <x v="187"/>
    <n v="5.6"/>
    <n v="1.1299999999999999E-2"/>
    <n v="1.1299999999999999E-2"/>
    <n v="27497"/>
    <n v="1.1299999999999999E-2"/>
    <n v="1.55E-2"/>
    <s v="C"/>
  </r>
  <r>
    <m/>
    <x v="170"/>
    <s v="FRENTE"/>
    <n v="1641"/>
    <x v="1640"/>
    <x v="6"/>
    <x v="187"/>
    <n v="5.6"/>
    <n v="1.0200000000000001E-2"/>
    <n v="1.0200000000000001E-2"/>
    <n v="27497"/>
    <n v="1.0200000000000001E-2"/>
    <n v="1.55E-2"/>
    <s v="B"/>
  </r>
  <r>
    <m/>
    <x v="170"/>
    <s v="FRENTE"/>
    <n v="1641"/>
    <x v="1640"/>
    <x v="6"/>
    <x v="187"/>
    <n v="5.6"/>
    <n v="2.2700000000000001E-2"/>
    <n v="2.2700000000000001E-2"/>
    <n v="27498"/>
    <n v="2.2700000000000001E-2"/>
    <n v="1.55E-2"/>
    <s v="J"/>
  </r>
  <r>
    <m/>
    <x v="170"/>
    <s v="FRENTE"/>
    <n v="1641"/>
    <x v="1640"/>
    <x v="6"/>
    <x v="187"/>
    <n v="5.6"/>
    <n v="1.4999999999999999E-2"/>
    <n v="1.4999999999999999E-2"/>
    <n v="27498"/>
    <n v="1.4999999999999999E-2"/>
    <n v="1.55E-2"/>
    <s v="F"/>
  </r>
  <r>
    <m/>
    <x v="170"/>
    <s v="FRENTE"/>
    <n v="1641"/>
    <x v="1640"/>
    <x v="6"/>
    <x v="187"/>
    <n v="5.6"/>
    <n v="2.1299999999999999E-2"/>
    <n v="2.1299999999999999E-2"/>
    <n v="27498"/>
    <n v="2.1299999999999999E-2"/>
    <n v="1.55E-2"/>
    <s v="I"/>
  </r>
  <r>
    <m/>
    <x v="170"/>
    <s v="FRENTE"/>
    <n v="1641"/>
    <x v="1640"/>
    <x v="6"/>
    <x v="187"/>
    <n v="5.6"/>
    <n v="3.9199999999999999E-2"/>
    <n v="3.6999999999999998E-2"/>
    <n v="27498"/>
    <n v="0.03"/>
    <n v="1.55E-2"/>
    <s v="L"/>
  </r>
  <r>
    <m/>
    <x v="170"/>
    <s v="FRENTE"/>
    <n v="1641"/>
    <x v="1640"/>
    <x v="6"/>
    <x v="187"/>
    <n v="5.6"/>
    <n v="3.8199999999999998E-2"/>
    <n v="3.6999999999999998E-2"/>
    <n v="27498"/>
    <n v="0.03"/>
    <n v="1.55E-2"/>
    <s v="L"/>
  </r>
  <r>
    <m/>
    <x v="170"/>
    <s v="FRENTE"/>
    <n v="1641"/>
    <x v="1640"/>
    <x v="6"/>
    <x v="187"/>
    <n v="5.6"/>
    <n v="1.6899999999999998E-2"/>
    <n v="1.6899999999999998E-2"/>
    <n v="27498"/>
    <n v="1.6899999999999998E-2"/>
    <n v="1.55E-2"/>
    <s v="F"/>
  </r>
  <r>
    <m/>
    <x v="170"/>
    <s v="FRENTE"/>
    <n v="1641"/>
    <x v="1640"/>
    <x v="6"/>
    <x v="187"/>
    <n v="5.6"/>
    <n v="3.1699999999999999E-2"/>
    <n v="3.1699999999999999E-2"/>
    <n v="27498"/>
    <n v="0.03"/>
    <n v="1.55E-2"/>
    <s v="L"/>
  </r>
  <r>
    <m/>
    <x v="170"/>
    <s v="FRENTE"/>
    <n v="1641"/>
    <x v="1640"/>
    <x v="6"/>
    <x v="187"/>
    <n v="5.6"/>
    <n v="3.4700000000000002E-2"/>
    <n v="3.4700000000000002E-2"/>
    <n v="27498"/>
    <n v="0.03"/>
    <n v="1.55E-2"/>
    <s v="L"/>
  </r>
  <r>
    <m/>
    <x v="170"/>
    <s v="FRENTE"/>
    <n v="1641"/>
    <x v="1640"/>
    <x v="6"/>
    <x v="187"/>
    <n v="5.6"/>
    <n v="1.9E-2"/>
    <n v="1.9E-2"/>
    <n v="27498"/>
    <n v="1.9E-2"/>
    <n v="1.55E-2"/>
    <s v="H"/>
  </r>
  <r>
    <m/>
    <x v="170"/>
    <s v="FRENTE"/>
    <n v="1641"/>
    <x v="1640"/>
    <x v="6"/>
    <x v="187"/>
    <n v="5.6"/>
    <n v="1.4E-2"/>
    <n v="1.4E-2"/>
    <n v="27498"/>
    <n v="1.4E-2"/>
    <n v="1.55E-2"/>
    <s v="E"/>
  </r>
  <r>
    <m/>
    <x v="170"/>
    <s v="FRENTE"/>
    <n v="1641"/>
    <x v="1640"/>
    <x v="6"/>
    <x v="187"/>
    <n v="5.6"/>
    <n v="1.4200000000000001E-2"/>
    <n v="1.4200000000000001E-2"/>
    <n v="27498"/>
    <n v="1.4200000000000001E-2"/>
    <n v="1.55E-2"/>
    <s v="E"/>
  </r>
  <r>
    <m/>
    <x v="167"/>
    <s v="LEVANTE"/>
    <n v="1642"/>
    <x v="1641"/>
    <x v="6"/>
    <x v="187"/>
    <n v="5.6"/>
    <n v="1.21E-2"/>
    <n v="1.21E-2"/>
    <n v="27499"/>
    <m/>
    <n v="1.4500000000000001E-2"/>
    <s v="D"/>
  </r>
  <r>
    <m/>
    <x v="167"/>
    <s v="LEVANTE"/>
    <n v="1642"/>
    <x v="1641"/>
    <x v="6"/>
    <x v="187"/>
    <n v="5.6"/>
    <n v="1.6199999999999999E-2"/>
    <n v="1.6199999999999999E-2"/>
    <n v="27499"/>
    <m/>
    <n v="1.4500000000000001E-2"/>
    <s v="F"/>
  </r>
  <r>
    <m/>
    <x v="167"/>
    <s v="LEVANTE"/>
    <n v="1642"/>
    <x v="1641"/>
    <x v="6"/>
    <x v="187"/>
    <n v="5.6"/>
    <n v="1.49E-2"/>
    <n v="1.49E-2"/>
    <n v="27499"/>
    <m/>
    <n v="1.4500000000000001E-2"/>
    <s v="E"/>
  </r>
  <r>
    <m/>
    <x v="167"/>
    <s v="LEVANTE"/>
    <n v="1642"/>
    <x v="1641"/>
    <x v="6"/>
    <x v="187"/>
    <n v="5.6"/>
    <n v="1.7999999999999999E-2"/>
    <n v="1.7999999999999999E-2"/>
    <n v="27499"/>
    <m/>
    <n v="1.4500000000000001E-2"/>
    <s v="G"/>
  </r>
  <r>
    <m/>
    <x v="167"/>
    <s v="LEVANTE"/>
    <n v="1642"/>
    <x v="1641"/>
    <x v="6"/>
    <x v="187"/>
    <n v="5.6"/>
    <n v="1.77E-2"/>
    <n v="1.77E-2"/>
    <n v="27499"/>
    <m/>
    <n v="1.4500000000000001E-2"/>
    <s v="G"/>
  </r>
  <r>
    <m/>
    <x v="167"/>
    <s v="LEVANTE"/>
    <n v="1642"/>
    <x v="1641"/>
    <x v="6"/>
    <x v="187"/>
    <n v="5.6"/>
    <n v="2.6800000000000001E-2"/>
    <n v="2.6800000000000001E-2"/>
    <n v="27499"/>
    <m/>
    <n v="1.4500000000000001E-2"/>
    <s v="K"/>
  </r>
  <r>
    <m/>
    <x v="167"/>
    <s v="LEVANTE"/>
    <n v="1642"/>
    <x v="1641"/>
    <x v="6"/>
    <x v="187"/>
    <n v="5.6"/>
    <n v="1.8599999999999998E-2"/>
    <n v="1.8599999999999998E-2"/>
    <n v="27499"/>
    <m/>
    <n v="1.4500000000000001E-2"/>
    <s v="G"/>
  </r>
  <r>
    <m/>
    <x v="147"/>
    <s v="FRENTE"/>
    <n v="1643"/>
    <x v="1642"/>
    <x v="2"/>
    <x v="188"/>
    <n v="5.6"/>
    <n v="9.4999999999999998E-3"/>
    <n v="9.4999999999999998E-3"/>
    <n v="27500"/>
    <m/>
    <n v="1.6500000000000001E-2"/>
    <s v="B"/>
  </r>
  <r>
    <m/>
    <x v="147"/>
    <s v="FRENTE"/>
    <n v="1643"/>
    <x v="1642"/>
    <x v="2"/>
    <x v="188"/>
    <n v="5.6"/>
    <n v="2.7699999999999999E-2"/>
    <n v="2.7699999999999999E-2"/>
    <n v="27500"/>
    <m/>
    <n v="1.6500000000000001E-2"/>
    <s v="L"/>
  </r>
  <r>
    <m/>
    <x v="147"/>
    <s v="FRENTE"/>
    <n v="1643"/>
    <x v="1642"/>
    <x v="2"/>
    <x v="188"/>
    <n v="5.6"/>
    <n v="1.9400000000000001E-2"/>
    <n v="1.9400000000000001E-2"/>
    <n v="27500"/>
    <m/>
    <n v="1.6500000000000001E-2"/>
    <s v="H"/>
  </r>
  <r>
    <m/>
    <x v="147"/>
    <s v="FRENTE"/>
    <n v="1643"/>
    <x v="1642"/>
    <x v="2"/>
    <x v="188"/>
    <n v="5.6"/>
    <n v="1.18E-2"/>
    <n v="1.18E-2"/>
    <n v="27500"/>
    <m/>
    <n v="1.6500000000000001E-2"/>
    <s v="C"/>
  </r>
  <r>
    <m/>
    <x v="167"/>
    <s v="LEVANTE"/>
    <n v="1644"/>
    <x v="1643"/>
    <x v="2"/>
    <x v="188"/>
    <n v="5.6"/>
    <n v="1.8700000000000001E-2"/>
    <n v="1.8700000000000001E-2"/>
    <n v="27500"/>
    <m/>
    <n v="1.4999999999999999E-2"/>
    <s v="G"/>
  </r>
  <r>
    <m/>
    <x v="167"/>
    <s v="LEVANTE"/>
    <n v="1644"/>
    <x v="1643"/>
    <x v="2"/>
    <x v="188"/>
    <n v="5.6"/>
    <n v="1.2800000000000001E-2"/>
    <n v="1.2800000000000001E-2"/>
    <n v="27500"/>
    <m/>
    <n v="1.4999999999999999E-2"/>
    <s v="D"/>
  </r>
  <r>
    <m/>
    <x v="167"/>
    <s v="LEVANTE"/>
    <n v="1644"/>
    <x v="1643"/>
    <x v="2"/>
    <x v="188"/>
    <n v="5.6"/>
    <n v="0.02"/>
    <n v="0.02"/>
    <n v="27500"/>
    <m/>
    <n v="1.4999999999999999E-2"/>
    <s v="H"/>
  </r>
  <r>
    <m/>
    <x v="167"/>
    <s v="LEVANTE"/>
    <n v="1644"/>
    <x v="1643"/>
    <x v="2"/>
    <x v="188"/>
    <n v="5.6"/>
    <n v="1.8599999999999998E-2"/>
    <n v="1.8599999999999998E-2"/>
    <n v="27500"/>
    <m/>
    <n v="1.4999999999999999E-2"/>
    <s v="G"/>
  </r>
  <r>
    <m/>
    <x v="167"/>
    <s v="LEVANTE"/>
    <n v="1644"/>
    <x v="1643"/>
    <x v="2"/>
    <x v="188"/>
    <n v="5.6"/>
    <n v="2.18E-2"/>
    <n v="2.18E-2"/>
    <n v="27500"/>
    <m/>
    <n v="1.4999999999999999E-2"/>
    <s v="I"/>
  </r>
  <r>
    <m/>
    <x v="167"/>
    <s v="LEVANTE"/>
    <n v="1644"/>
    <x v="1643"/>
    <x v="2"/>
    <x v="188"/>
    <n v="5.6"/>
    <n v="2.1299999999999999E-2"/>
    <n v="2.1299999999999999E-2"/>
    <n v="27500"/>
    <m/>
    <n v="1.4999999999999999E-2"/>
    <s v="I"/>
  </r>
  <r>
    <m/>
    <x v="167"/>
    <s v="LEVANTE"/>
    <n v="1644"/>
    <x v="1643"/>
    <x v="2"/>
    <x v="188"/>
    <n v="5.6"/>
    <n v="1.6299999999999999E-2"/>
    <n v="1.6299999999999999E-2"/>
    <n v="27500"/>
    <m/>
    <n v="1.4999999999999999E-2"/>
    <s v="F"/>
  </r>
  <r>
    <m/>
    <x v="162"/>
    <s v="RT"/>
    <n v="1645"/>
    <x v="1644"/>
    <x v="2"/>
    <x v="188"/>
    <n v="5.6"/>
    <n v="2.47E-2"/>
    <n v="2.47E-2"/>
    <n v="27501"/>
    <m/>
    <n v="1.4999999999999999E-2"/>
    <s v="J"/>
  </r>
  <r>
    <m/>
    <x v="162"/>
    <s v="RT"/>
    <n v="1645"/>
    <x v="1644"/>
    <x v="2"/>
    <x v="188"/>
    <n v="5.6"/>
    <n v="1.44E-2"/>
    <n v="1.44E-2"/>
    <n v="27501"/>
    <m/>
    <n v="1.4999999999999999E-2"/>
    <s v="E"/>
  </r>
  <r>
    <m/>
    <x v="162"/>
    <s v="RT"/>
    <n v="1645"/>
    <x v="1644"/>
    <x v="2"/>
    <x v="188"/>
    <n v="5.6"/>
    <n v="1.8599999999999998E-2"/>
    <n v="1.8599999999999998E-2"/>
    <n v="27501"/>
    <m/>
    <n v="1.4999999999999999E-2"/>
    <s v="G"/>
  </r>
  <r>
    <m/>
    <x v="167"/>
    <s v="LEVANTE"/>
    <n v="1646"/>
    <x v="1645"/>
    <x v="3"/>
    <x v="188"/>
    <n v="5.6"/>
    <n v="2.07E-2"/>
    <n v="2.07E-2"/>
    <n v="27502"/>
    <m/>
    <m/>
    <s v="H"/>
  </r>
  <r>
    <m/>
    <x v="167"/>
    <s v="LEVANTE"/>
    <n v="1646"/>
    <x v="1645"/>
    <x v="3"/>
    <x v="188"/>
    <n v="5.6"/>
    <n v="1.21E-2"/>
    <n v="1.21E-2"/>
    <n v="27502"/>
    <m/>
    <m/>
    <s v="D"/>
  </r>
  <r>
    <m/>
    <x v="159"/>
    <s v="FRENTE"/>
    <n v="1647"/>
    <x v="1646"/>
    <x v="3"/>
    <x v="188"/>
    <n v="5.6"/>
    <n v="6.6E-3"/>
    <n v="6.6E-3"/>
    <n v="27502"/>
    <m/>
    <m/>
    <s v="Reserva"/>
  </r>
  <r>
    <m/>
    <x v="159"/>
    <s v="FRENTE"/>
    <n v="1647"/>
    <x v="1646"/>
    <x v="3"/>
    <x v="188"/>
    <n v="5.6"/>
    <n v="1.2800000000000001E-2"/>
    <n v="1.2800000000000001E-2"/>
    <n v="27502"/>
    <m/>
    <m/>
    <s v="D"/>
  </r>
  <r>
    <m/>
    <x v="159"/>
    <s v="FRENTE"/>
    <n v="1647"/>
    <x v="1646"/>
    <x v="3"/>
    <x v="188"/>
    <n v="5.6"/>
    <n v="1.2800000000000001E-2"/>
    <n v="1.2800000000000001E-2"/>
    <n v="27502"/>
    <m/>
    <m/>
    <s v="D"/>
  </r>
  <r>
    <m/>
    <x v="159"/>
    <s v="FRENTE"/>
    <n v="1647"/>
    <x v="1646"/>
    <x v="3"/>
    <x v="188"/>
    <n v="5.6"/>
    <n v="0.01"/>
    <n v="0.01"/>
    <n v="27502"/>
    <m/>
    <m/>
    <s v="B"/>
  </r>
  <r>
    <m/>
    <x v="147"/>
    <s v="FRENTE"/>
    <n v="1648"/>
    <x v="1647"/>
    <x v="2"/>
    <x v="189"/>
    <n v="5.6"/>
    <n v="1.78E-2"/>
    <n v="1.78E-2"/>
    <n v="27509"/>
    <m/>
    <m/>
    <s v="G"/>
  </r>
  <r>
    <m/>
    <x v="147"/>
    <s v="FRENTE"/>
    <n v="1648"/>
    <x v="1647"/>
    <x v="2"/>
    <x v="189"/>
    <n v="5.6"/>
    <n v="0.01"/>
    <n v="0.01"/>
    <n v="27509"/>
    <m/>
    <m/>
    <s v="B"/>
  </r>
  <r>
    <m/>
    <x v="147"/>
    <s v="FRENTE"/>
    <n v="1648"/>
    <x v="1647"/>
    <x v="2"/>
    <x v="189"/>
    <n v="5.6"/>
    <n v="2.7799999999999998E-2"/>
    <n v="2.7799999999999998E-2"/>
    <n v="27509"/>
    <m/>
    <m/>
    <s v="L"/>
  </r>
  <r>
    <m/>
    <x v="147"/>
    <s v="FRENTE"/>
    <n v="1648"/>
    <x v="1647"/>
    <x v="2"/>
    <x v="189"/>
    <n v="5.6"/>
    <n v="1.8499999999999999E-2"/>
    <n v="1.8499999999999999E-2"/>
    <n v="27509"/>
    <m/>
    <m/>
    <s v="G"/>
  </r>
  <r>
    <m/>
    <x v="147"/>
    <s v="FRENTE"/>
    <n v="1650"/>
    <x v="1648"/>
    <x v="2"/>
    <x v="189"/>
    <n v="5.6"/>
    <n v="6.8999999999999999E-3"/>
    <n v="6.8999999999999999E-3"/>
    <n v="27509"/>
    <m/>
    <m/>
    <s v="Reserva"/>
  </r>
  <r>
    <m/>
    <x v="147"/>
    <s v="FRENTE"/>
    <n v="1650"/>
    <x v="1648"/>
    <x v="2"/>
    <x v="189"/>
    <n v="5.6"/>
    <n v="9.7999999999999997E-3"/>
    <n v="9.7999999999999997E-3"/>
    <n v="27509"/>
    <m/>
    <m/>
    <s v="B"/>
  </r>
  <r>
    <m/>
    <x v="147"/>
    <s v="FRENTE"/>
    <n v="1648"/>
    <x v="1647"/>
    <x v="2"/>
    <x v="189"/>
    <n v="5.6"/>
    <n v="1.7999999999999999E-2"/>
    <n v="1.7999999999999999E-2"/>
    <n v="27509"/>
    <m/>
    <m/>
    <s v="G"/>
  </r>
  <r>
    <m/>
    <x v="147"/>
    <s v="FRENTE"/>
    <n v="1648"/>
    <x v="1647"/>
    <x v="2"/>
    <x v="189"/>
    <n v="5.6"/>
    <n v="1.5100000000000001E-2"/>
    <n v="1.5100000000000001E-2"/>
    <n v="27509"/>
    <m/>
    <m/>
    <s v="F"/>
  </r>
  <r>
    <m/>
    <x v="147"/>
    <s v="FRENTE"/>
    <n v="1648"/>
    <x v="1647"/>
    <x v="2"/>
    <x v="189"/>
    <n v="5.6"/>
    <n v="1.7899999999999999E-2"/>
    <n v="1.7899999999999999E-2"/>
    <n v="27510"/>
    <m/>
    <m/>
    <s v="G"/>
  </r>
  <r>
    <m/>
    <x v="147"/>
    <s v="FRENTE"/>
    <n v="1648"/>
    <x v="1647"/>
    <x v="2"/>
    <x v="189"/>
    <n v="5.6"/>
    <n v="1.89E-2"/>
    <n v="1.89E-2"/>
    <n v="27510"/>
    <m/>
    <m/>
    <s v="G"/>
  </r>
  <r>
    <m/>
    <x v="147"/>
    <s v="FRENTE"/>
    <n v="1648"/>
    <x v="1647"/>
    <x v="2"/>
    <x v="189"/>
    <n v="5.6"/>
    <n v="1.12E-2"/>
    <n v="1.12E-2"/>
    <n v="27510"/>
    <m/>
    <m/>
    <s v="C"/>
  </r>
  <r>
    <m/>
    <x v="147"/>
    <s v="FRENTE"/>
    <n v="1650"/>
    <x v="1648"/>
    <x v="2"/>
    <x v="189"/>
    <n v="5.6"/>
    <n v="4.7000000000000002E-3"/>
    <n v="4.7000000000000002E-3"/>
    <n v="27510"/>
    <m/>
    <m/>
    <s v="Descarte"/>
  </r>
  <r>
    <m/>
    <x v="147"/>
    <s v="FRENTE"/>
    <n v="1650"/>
    <x v="1648"/>
    <x v="2"/>
    <x v="189"/>
    <n v="5.6"/>
    <n v="5.7999999999999996E-3"/>
    <n v="5.7999999999999996E-3"/>
    <n v="27510"/>
    <m/>
    <m/>
    <s v="Descarte"/>
  </r>
  <r>
    <m/>
    <x v="147"/>
    <s v="FRENTE"/>
    <n v="1650"/>
    <x v="1648"/>
    <x v="2"/>
    <x v="189"/>
    <n v="5.6"/>
    <n v="6.7999999999999996E-3"/>
    <n v="6.7999999999999996E-3"/>
    <n v="27510"/>
    <m/>
    <m/>
    <s v="Reserva"/>
  </r>
  <r>
    <m/>
    <x v="147"/>
    <s v="FRENTE"/>
    <n v="1650"/>
    <x v="1648"/>
    <x v="2"/>
    <x v="189"/>
    <n v="5.6"/>
    <n v="2.5999999999999999E-3"/>
    <n v="2.5999999999999999E-3"/>
    <n v="27510"/>
    <m/>
    <m/>
    <s v="Descarte"/>
  </r>
  <r>
    <m/>
    <x v="147"/>
    <s v="FRENTE"/>
    <n v="1650"/>
    <x v="1648"/>
    <x v="2"/>
    <x v="189"/>
    <n v="5.6"/>
    <n v="6.7999999999999996E-3"/>
    <n v="6.7999999999999996E-3"/>
    <n v="27510"/>
    <m/>
    <m/>
    <s v="Reserva"/>
  </r>
  <r>
    <m/>
    <x v="167"/>
    <s v="LEVANTE"/>
    <n v="1649"/>
    <x v="1649"/>
    <x v="3"/>
    <x v="189"/>
    <n v="5.6"/>
    <n v="2.1299999999999999E-2"/>
    <n v="2.1299999999999999E-2"/>
    <n v="27511"/>
    <m/>
    <m/>
    <s v="I"/>
  </r>
  <r>
    <m/>
    <x v="167"/>
    <s v="LEVANTE"/>
    <n v="1649"/>
    <x v="1649"/>
    <x v="3"/>
    <x v="189"/>
    <n v="5.6"/>
    <n v="2.0299999999999999E-2"/>
    <n v="2.0299999999999999E-2"/>
    <n v="27511"/>
    <m/>
    <m/>
    <s v="H"/>
  </r>
  <r>
    <m/>
    <x v="167"/>
    <s v="LEVANTE"/>
    <n v="1649"/>
    <x v="1649"/>
    <x v="3"/>
    <x v="189"/>
    <n v="5.6"/>
    <n v="2.6100000000000002E-2"/>
    <n v="2.6100000000000002E-2"/>
    <n v="27511"/>
    <m/>
    <m/>
    <s v="K"/>
  </r>
  <r>
    <m/>
    <x v="167"/>
    <s v="LEVANTE"/>
    <n v="1649"/>
    <x v="1649"/>
    <x v="3"/>
    <x v="189"/>
    <n v="5.6"/>
    <n v="2.07E-2"/>
    <n v="2.07E-2"/>
    <n v="27511"/>
    <m/>
    <m/>
    <s v="H"/>
  </r>
  <r>
    <m/>
    <x v="167"/>
    <s v="LEVANTE"/>
    <n v="1649"/>
    <x v="1649"/>
    <x v="3"/>
    <x v="189"/>
    <n v="5.6"/>
    <n v="2.5100000000000001E-2"/>
    <n v="2.5100000000000001E-2"/>
    <n v="27511"/>
    <m/>
    <m/>
    <s v="K"/>
  </r>
  <r>
    <m/>
    <x v="167"/>
    <s v="LEVANTE"/>
    <n v="1649"/>
    <x v="1649"/>
    <x v="3"/>
    <x v="189"/>
    <n v="5.6"/>
    <n v="1.83E-2"/>
    <n v="1.83E-2"/>
    <n v="27511"/>
    <m/>
    <m/>
    <s v="G"/>
  </r>
  <r>
    <m/>
    <x v="167"/>
    <s v="LEVANTE"/>
    <n v="1649"/>
    <x v="1649"/>
    <x v="3"/>
    <x v="189"/>
    <n v="5.6"/>
    <n v="1.2500000000000001E-2"/>
    <n v="1.2500000000000001E-2"/>
    <n v="27511"/>
    <m/>
    <m/>
    <s v="D"/>
  </r>
  <r>
    <m/>
    <x v="167"/>
    <s v="LEVANTE"/>
    <n v="1649"/>
    <x v="1649"/>
    <x v="3"/>
    <x v="189"/>
    <n v="5.6"/>
    <n v="1.9800000000000002E-2"/>
    <n v="1.9800000000000002E-2"/>
    <n v="27511"/>
    <m/>
    <m/>
    <s v="H"/>
  </r>
  <r>
    <m/>
    <x v="167"/>
    <s v="LEVANTE"/>
    <n v="1649"/>
    <x v="1649"/>
    <x v="3"/>
    <x v="189"/>
    <n v="5.6"/>
    <n v="1.7299999999999999E-2"/>
    <n v="1.7299999999999999E-2"/>
    <n v="27511"/>
    <m/>
    <m/>
    <s v="F"/>
  </r>
  <r>
    <m/>
    <x v="167"/>
    <s v="LEVANTE"/>
    <n v="1649"/>
    <x v="1649"/>
    <x v="3"/>
    <x v="189"/>
    <n v="5.6"/>
    <n v="2.6599999999999999E-2"/>
    <n v="2.6599999999999999E-2"/>
    <n v="27511"/>
    <m/>
    <m/>
    <s v="K"/>
  </r>
  <r>
    <m/>
    <x v="167"/>
    <s v="LEVANTE"/>
    <n v="1649"/>
    <x v="1649"/>
    <x v="3"/>
    <x v="189"/>
    <n v="5.6"/>
    <n v="1.47E-2"/>
    <n v="1.47E-2"/>
    <n v="27511"/>
    <m/>
    <m/>
    <s v="E"/>
  </r>
  <r>
    <m/>
    <x v="167"/>
    <s v="LEVANTE"/>
    <n v="1651"/>
    <x v="1650"/>
    <x v="2"/>
    <x v="190"/>
    <n v="5.6"/>
    <n v="1.44E-2"/>
    <n v="1.44E-2"/>
    <n v="27519"/>
    <m/>
    <m/>
    <s v="E"/>
  </r>
  <r>
    <m/>
    <x v="167"/>
    <s v="LEVANTE"/>
    <n v="1652"/>
    <x v="1651"/>
    <x v="2"/>
    <x v="190"/>
    <n v="5.6"/>
    <n v="1.14E-2"/>
    <n v="1.14E-2"/>
    <n v="27519"/>
    <m/>
    <m/>
    <s v="C"/>
  </r>
  <r>
    <m/>
    <x v="167"/>
    <s v="LEVANTE"/>
    <n v="1653"/>
    <x v="1652"/>
    <x v="2"/>
    <x v="190"/>
    <n v="5.6"/>
    <n v="1.29E-2"/>
    <n v="1.29E-2"/>
    <n v="27519"/>
    <m/>
    <m/>
    <s v="D"/>
  </r>
  <r>
    <m/>
    <x v="167"/>
    <s v="LEVANTE"/>
    <n v="1654"/>
    <x v="1653"/>
    <x v="2"/>
    <x v="190"/>
    <n v="5.6"/>
    <n v="1.9E-2"/>
    <n v="1.9E-2"/>
    <n v="27519"/>
    <m/>
    <m/>
    <s v="H"/>
  </r>
  <r>
    <m/>
    <x v="167"/>
    <s v="LEVANTE"/>
    <n v="1655"/>
    <x v="1654"/>
    <x v="2"/>
    <x v="190"/>
    <n v="5.6"/>
    <n v="1.15E-2"/>
    <n v="1.15E-2"/>
    <n v="27519"/>
    <m/>
    <m/>
    <s v="C"/>
  </r>
  <r>
    <m/>
    <x v="167"/>
    <s v="LEVANTE"/>
    <n v="1656"/>
    <x v="1655"/>
    <x v="3"/>
    <x v="190"/>
    <n v="5.6"/>
    <n v="1.9199999999999998E-2"/>
    <n v="1.9199999999999998E-2"/>
    <n v="27520"/>
    <m/>
    <m/>
    <s v="H"/>
  </r>
  <r>
    <m/>
    <x v="167"/>
    <s v="LEVANTE"/>
    <n v="1657"/>
    <x v="1656"/>
    <x v="3"/>
    <x v="190"/>
    <n v="5.6"/>
    <n v="2.2200000000000001E-2"/>
    <n v="2.2200000000000001E-2"/>
    <n v="27520"/>
    <m/>
    <m/>
    <s v="I"/>
  </r>
  <r>
    <m/>
    <x v="167"/>
    <s v="LEVANTE"/>
    <n v="1658"/>
    <x v="1657"/>
    <x v="3"/>
    <x v="190"/>
    <n v="5.6"/>
    <n v="1.4500000000000001E-2"/>
    <n v="1.4500000000000001E-2"/>
    <n v="27520"/>
    <m/>
    <m/>
    <s v="E"/>
  </r>
  <r>
    <m/>
    <x v="167"/>
    <s v="LEVANTE"/>
    <n v="1659"/>
    <x v="1658"/>
    <x v="3"/>
    <x v="190"/>
    <n v="5.6"/>
    <n v="1.32E-2"/>
    <n v="1.32E-2"/>
    <n v="27520"/>
    <m/>
    <m/>
    <s v="D"/>
  </r>
  <r>
    <m/>
    <x v="167"/>
    <s v="LEVANTE"/>
    <n v="1660"/>
    <x v="1659"/>
    <x v="3"/>
    <x v="190"/>
    <n v="5.6"/>
    <n v="1.6199999999999999E-2"/>
    <n v="1.6199999999999999E-2"/>
    <n v="27520"/>
    <m/>
    <m/>
    <s v="F"/>
  </r>
  <r>
    <m/>
    <x v="167"/>
    <s v="LEVANTE"/>
    <n v="1661"/>
    <x v="1660"/>
    <x v="3"/>
    <x v="190"/>
    <n v="5.6"/>
    <n v="1.55E-2"/>
    <n v="1.55E-2"/>
    <n v="27520"/>
    <m/>
    <m/>
    <s v="F"/>
  </r>
  <r>
    <m/>
    <x v="167"/>
    <s v="LEVANTE"/>
    <n v="1662"/>
    <x v="1661"/>
    <x v="3"/>
    <x v="190"/>
    <n v="5.6"/>
    <n v="1.5699999999999999E-2"/>
    <n v="1.5699999999999999E-2"/>
    <n v="27520"/>
    <m/>
    <m/>
    <s v="F"/>
  </r>
  <r>
    <m/>
    <x v="167"/>
    <s v="LEVANTE"/>
    <n v="1663"/>
    <x v="1662"/>
    <x v="3"/>
    <x v="190"/>
    <n v="5.6"/>
    <n v="1.26E-2"/>
    <n v="1.26E-2"/>
    <n v="27520"/>
    <m/>
    <m/>
    <s v="D"/>
  </r>
  <r>
    <m/>
    <x v="173"/>
    <s v="FRENTE"/>
    <n v="1664"/>
    <x v="1663"/>
    <x v="3"/>
    <x v="190"/>
    <n v="5.6"/>
    <n v="1.3100000000000001E-2"/>
    <n v="1.3100000000000001E-2"/>
    <n v="27521"/>
    <m/>
    <m/>
    <s v="D"/>
  </r>
  <r>
    <m/>
    <x v="147"/>
    <s v="FRENTE"/>
    <n v="1665"/>
    <x v="1664"/>
    <x v="3"/>
    <x v="190"/>
    <n v="5.6"/>
    <n v="8.3999999999999995E-3"/>
    <n v="8.3999999999999995E-3"/>
    <n v="27521"/>
    <m/>
    <m/>
    <s v="A"/>
  </r>
  <r>
    <m/>
    <x v="147"/>
    <s v="FRENTE"/>
    <n v="1666"/>
    <x v="1665"/>
    <x v="3"/>
    <x v="190"/>
    <n v="5.6"/>
    <n v="8.6999999999999994E-3"/>
    <n v="8.6999999999999994E-3"/>
    <n v="27521"/>
    <m/>
    <m/>
    <s v="A"/>
  </r>
  <r>
    <m/>
    <x v="170"/>
    <s v="DQ"/>
    <n v="1667"/>
    <x v="1666"/>
    <x v="2"/>
    <x v="191"/>
    <n v="5.6"/>
    <n v="1.04E-2"/>
    <n v="1.04E-2"/>
    <n v="27527"/>
    <n v="1.04E-2"/>
    <m/>
    <s v="B"/>
  </r>
  <r>
    <m/>
    <x v="170"/>
    <s v="DQ"/>
    <n v="1668"/>
    <x v="1667"/>
    <x v="2"/>
    <x v="191"/>
    <n v="5.6"/>
    <n v="5.4000000000000003E-3"/>
    <n v="5.4000000000000003E-3"/>
    <n v="27527"/>
    <n v="5.4000000000000003E-3"/>
    <m/>
    <s v="Descarte"/>
  </r>
  <r>
    <m/>
    <x v="170"/>
    <s v="DQ"/>
    <n v="1669"/>
    <x v="1668"/>
    <x v="2"/>
    <x v="191"/>
    <n v="5.6"/>
    <n v="6.6199999999999995E-2"/>
    <n v="3.6999999999999998E-2"/>
    <n v="27527"/>
    <n v="3.6999999999999998E-2"/>
    <m/>
    <s v="L"/>
  </r>
  <r>
    <m/>
    <x v="170"/>
    <s v="DQ"/>
    <n v="1670"/>
    <x v="1669"/>
    <x v="2"/>
    <x v="191"/>
    <n v="5.6"/>
    <n v="8.4699999999999998E-2"/>
    <n v="3.6999999999999998E-2"/>
    <n v="27527"/>
    <n v="3.6999999999999998E-2"/>
    <m/>
    <s v="L"/>
  </r>
  <r>
    <m/>
    <x v="170"/>
    <s v="DQ"/>
    <n v="1671"/>
    <x v="1670"/>
    <x v="2"/>
    <x v="191"/>
    <n v="5.6"/>
    <n v="3.5200000000000002E-2"/>
    <n v="3.5200000000000002E-2"/>
    <n v="27527"/>
    <n v="3.5200000000000002E-2"/>
    <m/>
    <s v="L"/>
  </r>
  <r>
    <m/>
    <x v="170"/>
    <s v="DQ"/>
    <n v="1672"/>
    <x v="1671"/>
    <x v="2"/>
    <x v="191"/>
    <n v="5.6"/>
    <n v="1.7299999999999999E-2"/>
    <n v="1.7299999999999999E-2"/>
    <n v="27527"/>
    <n v="1.7299999999999999E-2"/>
    <m/>
    <s v="F"/>
  </r>
  <r>
    <m/>
    <x v="174"/>
    <s v="FRENTE"/>
    <n v="1673"/>
    <x v="1672"/>
    <x v="2"/>
    <x v="191"/>
    <n v="5.6"/>
    <n v="1.2800000000000001E-2"/>
    <n v="1.2800000000000001E-2"/>
    <n v="27528"/>
    <m/>
    <m/>
    <s v="D"/>
  </r>
  <r>
    <m/>
    <x v="174"/>
    <s v="FRENTE"/>
    <n v="1674"/>
    <x v="1673"/>
    <x v="2"/>
    <x v="191"/>
    <n v="5.6"/>
    <n v="2.5700000000000001E-2"/>
    <n v="2.5700000000000001E-2"/>
    <n v="27528"/>
    <m/>
    <m/>
    <s v="K"/>
  </r>
  <r>
    <m/>
    <x v="174"/>
    <s v="FRENTE"/>
    <n v="1675"/>
    <x v="1674"/>
    <x v="2"/>
    <x v="191"/>
    <n v="5.6"/>
    <n v="1.5900000000000001E-2"/>
    <n v="1.5900000000000001E-2"/>
    <n v="27528"/>
    <m/>
    <m/>
    <s v="F"/>
  </r>
  <r>
    <m/>
    <x v="174"/>
    <s v="FRENTE"/>
    <n v="1676"/>
    <x v="1675"/>
    <x v="2"/>
    <x v="191"/>
    <n v="5.6"/>
    <n v="1.2800000000000001E-2"/>
    <n v="1.2800000000000001E-2"/>
    <n v="27528"/>
    <m/>
    <m/>
    <s v="D"/>
  </r>
  <r>
    <m/>
    <x v="174"/>
    <s v="FRENTE"/>
    <n v="1677"/>
    <x v="1676"/>
    <x v="2"/>
    <x v="191"/>
    <n v="5.6"/>
    <n v="2.01E-2"/>
    <n v="2.01E-2"/>
    <n v="27528"/>
    <m/>
    <m/>
    <s v="H"/>
  </r>
  <r>
    <m/>
    <x v="167"/>
    <s v="LEVANTE"/>
    <n v="1678"/>
    <x v="1677"/>
    <x v="2"/>
    <x v="191"/>
    <n v="5.6"/>
    <n v="1.7299999999999999E-2"/>
    <n v="1.7299999999999999E-2"/>
    <n v="27528"/>
    <m/>
    <m/>
    <s v="F"/>
  </r>
  <r>
    <m/>
    <x v="167"/>
    <s v="LEVANTE"/>
    <n v="1679"/>
    <x v="1678"/>
    <x v="2"/>
    <x v="191"/>
    <n v="5.6"/>
    <n v="1.6799999999999999E-2"/>
    <n v="1.6799999999999999E-2"/>
    <n v="27528"/>
    <m/>
    <m/>
    <s v="F"/>
  </r>
  <r>
    <m/>
    <x v="167"/>
    <s v="LEVANTE"/>
    <n v="1680"/>
    <x v="1679"/>
    <x v="2"/>
    <x v="191"/>
    <n v="5.6"/>
    <n v="1.8200000000000001E-2"/>
    <n v="1.8200000000000001E-2"/>
    <n v="27528"/>
    <m/>
    <m/>
    <s v="G"/>
  </r>
  <r>
    <m/>
    <x v="167"/>
    <s v="LEVANTE"/>
    <n v="1681"/>
    <x v="1680"/>
    <x v="3"/>
    <x v="191"/>
    <n v="5.6"/>
    <n v="1.66E-2"/>
    <n v="1.66E-2"/>
    <n v="27529"/>
    <m/>
    <m/>
    <s v="F"/>
  </r>
  <r>
    <m/>
    <x v="167"/>
    <s v="LEVANTE"/>
    <n v="1682"/>
    <x v="1681"/>
    <x v="3"/>
    <x v="191"/>
    <n v="5.6"/>
    <n v="1.29E-2"/>
    <n v="1.29E-2"/>
    <n v="27529"/>
    <m/>
    <m/>
    <s v="D"/>
  </r>
  <r>
    <m/>
    <x v="167"/>
    <s v="LEVANTE"/>
    <n v="1683"/>
    <x v="1682"/>
    <x v="3"/>
    <x v="191"/>
    <n v="5.6"/>
    <n v="1.6299999999999999E-2"/>
    <n v="1.6299999999999999E-2"/>
    <n v="27529"/>
    <m/>
    <m/>
    <s v="F"/>
  </r>
  <r>
    <m/>
    <x v="167"/>
    <s v="LEVANTE"/>
    <n v="1684"/>
    <x v="1683"/>
    <x v="3"/>
    <x v="191"/>
    <n v="5.6"/>
    <n v="1.1900000000000001E-2"/>
    <n v="1.1900000000000001E-2"/>
    <n v="27529"/>
    <m/>
    <m/>
    <s v="C"/>
  </r>
  <r>
    <m/>
    <x v="95"/>
    <s v="REC"/>
    <n v="1685"/>
    <x v="1684"/>
    <x v="3"/>
    <x v="191"/>
    <n v="5.6"/>
    <n v="7.4700000000000003E-2"/>
    <n v="3.6999999999999998E-2"/>
    <n v="27530"/>
    <n v="3.6999999999999998E-2"/>
    <m/>
    <s v="L"/>
  </r>
  <r>
    <m/>
    <x v="95"/>
    <s v="REC"/>
    <n v="1686"/>
    <x v="1685"/>
    <x v="3"/>
    <x v="191"/>
    <n v="5.6"/>
    <n v="7.1000000000000004E-3"/>
    <n v="7.1000000000000004E-3"/>
    <n v="27530"/>
    <n v="7.1000000000000004E-3"/>
    <m/>
    <s v="Reserva"/>
  </r>
  <r>
    <m/>
    <x v="95"/>
    <s v="REC"/>
    <n v="1687"/>
    <x v="1686"/>
    <x v="3"/>
    <x v="191"/>
    <n v="5.6"/>
    <n v="2.7699999999999999E-2"/>
    <n v="2.7699999999999999E-2"/>
    <n v="27530"/>
    <n v="2.7699999999999999E-2"/>
    <m/>
    <s v="L"/>
  </r>
  <r>
    <m/>
    <x v="95"/>
    <s v="REC"/>
    <n v="1688"/>
    <x v="1687"/>
    <x v="3"/>
    <x v="191"/>
    <n v="5.6"/>
    <n v="7.8899999999999998E-2"/>
    <n v="3.6999999999999998E-2"/>
    <n v="27530"/>
    <n v="3.6999999999999998E-2"/>
    <m/>
    <s v="L"/>
  </r>
  <r>
    <m/>
    <x v="95"/>
    <s v="REC"/>
    <n v="1689"/>
    <x v="1688"/>
    <x v="3"/>
    <x v="191"/>
    <n v="5.6"/>
    <n v="4.1200000000000001E-2"/>
    <n v="3.6999999999999998E-2"/>
    <n v="27530"/>
    <n v="3.6999999999999998E-2"/>
    <m/>
    <s v="L"/>
  </r>
  <r>
    <m/>
    <x v="95"/>
    <s v="REC"/>
    <n v="1690"/>
    <x v="1689"/>
    <x v="3"/>
    <x v="191"/>
    <n v="5.6"/>
    <n v="6.6600000000000006E-2"/>
    <n v="3.6999999999999998E-2"/>
    <n v="27530"/>
    <n v="3.6999999999999998E-2"/>
    <m/>
    <s v="L"/>
  </r>
  <r>
    <m/>
    <x v="95"/>
    <s v="REC"/>
    <n v="1691"/>
    <x v="1690"/>
    <x v="3"/>
    <x v="191"/>
    <n v="5.6"/>
    <n v="8.9800000000000005E-2"/>
    <n v="3.6999999999999998E-2"/>
    <n v="27530"/>
    <n v="3.6999999999999998E-2"/>
    <m/>
    <s v="L"/>
  </r>
  <r>
    <m/>
    <x v="95"/>
    <s v="REC"/>
    <n v="1692"/>
    <x v="1691"/>
    <x v="3"/>
    <x v="191"/>
    <n v="5.6"/>
    <n v="5.5199999999999999E-2"/>
    <n v="3.6999999999999998E-2"/>
    <n v="27530"/>
    <n v="3.6999999999999998E-2"/>
    <m/>
    <s v="L"/>
  </r>
  <r>
    <m/>
    <x v="167"/>
    <s v="LEVANTE"/>
    <n v="1693"/>
    <x v="1692"/>
    <x v="2"/>
    <x v="191"/>
    <n v="5.6"/>
    <n v="1.9099999999999999E-2"/>
    <n v="1.9099999999999999E-2"/>
    <n v="27528"/>
    <m/>
    <m/>
    <s v="H"/>
  </r>
  <r>
    <m/>
    <x v="69"/>
    <s v="REC"/>
    <n v="1694"/>
    <x v="1693"/>
    <x v="6"/>
    <x v="191"/>
    <n v="5.6"/>
    <n v="1.5900000000000001E-2"/>
    <n v="1.5900000000000001E-2"/>
    <n v="27532"/>
    <m/>
    <m/>
    <s v="F"/>
  </r>
  <r>
    <m/>
    <x v="69"/>
    <s v="REC"/>
    <n v="1695"/>
    <x v="1694"/>
    <x v="6"/>
    <x v="191"/>
    <n v="5.6"/>
    <n v="8.3999999999999995E-3"/>
    <n v="8.3999999999999995E-3"/>
    <n v="27532"/>
    <m/>
    <m/>
    <s v="A"/>
  </r>
  <r>
    <m/>
    <x v="69"/>
    <s v="REC"/>
    <n v="1696"/>
    <x v="1695"/>
    <x v="6"/>
    <x v="191"/>
    <n v="5.6"/>
    <n v="9.7999999999999997E-3"/>
    <n v="9.7999999999999997E-3"/>
    <n v="27532"/>
    <m/>
    <m/>
    <s v="B"/>
  </r>
  <r>
    <m/>
    <x v="174"/>
    <s v="FRENTE"/>
    <n v="1697"/>
    <x v="1696"/>
    <x v="6"/>
    <x v="191"/>
    <n v="5.6"/>
    <n v="2.2800000000000001E-2"/>
    <n v="2.2800000000000001E-2"/>
    <n v="27532"/>
    <n v="2.2800000000000001E-2"/>
    <m/>
    <s v="J"/>
  </r>
  <r>
    <m/>
    <x v="175"/>
    <s v="REC"/>
    <n v="1698"/>
    <x v="1697"/>
    <x v="6"/>
    <x v="191"/>
    <n v="5.6"/>
    <n v="2.4899999999999999E-2"/>
    <n v="2.4899999999999999E-2"/>
    <n v="27533"/>
    <n v="2.4899999999999999E-2"/>
    <m/>
    <s v="J"/>
  </r>
  <r>
    <m/>
    <x v="175"/>
    <s v="REC"/>
    <n v="1699"/>
    <x v="1698"/>
    <x v="6"/>
    <x v="191"/>
    <n v="5.6"/>
    <n v="5.1999999999999998E-3"/>
    <n v="5.1999999999999998E-3"/>
    <n v="27533"/>
    <n v="5.1999999999999998E-3"/>
    <m/>
    <s v="Descarte"/>
  </r>
  <r>
    <m/>
    <x v="175"/>
    <s v="REC"/>
    <n v="1700"/>
    <x v="1699"/>
    <x v="6"/>
    <x v="191"/>
    <n v="5.6"/>
    <n v="1.67E-2"/>
    <n v="1.67E-2"/>
    <n v="27533"/>
    <n v="1.67E-2"/>
    <m/>
    <s v="F"/>
  </r>
  <r>
    <m/>
    <x v="175"/>
    <s v="REC"/>
    <n v="1701"/>
    <x v="1700"/>
    <x v="6"/>
    <x v="191"/>
    <n v="5.6"/>
    <n v="3.8800000000000001E-2"/>
    <n v="3.6999999999999998E-2"/>
    <n v="27533"/>
    <n v="3.6999999999999998E-2"/>
    <m/>
    <s v="L"/>
  </r>
  <r>
    <m/>
    <x v="175"/>
    <s v="REC"/>
    <n v="1702"/>
    <x v="1701"/>
    <x v="6"/>
    <x v="191"/>
    <n v="5.6"/>
    <n v="1.78E-2"/>
    <n v="1.78E-2"/>
    <n v="27533"/>
    <n v="1.78E-2"/>
    <m/>
    <s v="G"/>
  </r>
  <r>
    <m/>
    <x v="175"/>
    <s v="REC"/>
    <n v="1703"/>
    <x v="1702"/>
    <x v="6"/>
    <x v="191"/>
    <n v="5.6"/>
    <n v="1.9400000000000001E-2"/>
    <n v="1.9400000000000001E-2"/>
    <n v="27533"/>
    <n v="1.9400000000000001E-2"/>
    <m/>
    <s v="H"/>
  </r>
  <r>
    <m/>
    <x v="175"/>
    <s v="REC"/>
    <n v="1704"/>
    <x v="1703"/>
    <x v="6"/>
    <x v="191"/>
    <n v="5.6"/>
    <n v="2.2100000000000002E-2"/>
    <n v="2.2100000000000002E-2"/>
    <n v="27533"/>
    <n v="2.2100000000000002E-2"/>
    <m/>
    <s v="I"/>
  </r>
  <r>
    <m/>
    <x v="175"/>
    <s v="REC"/>
    <n v="1705"/>
    <x v="1704"/>
    <x v="6"/>
    <x v="191"/>
    <n v="5.6"/>
    <n v="1.1900000000000001E-2"/>
    <n v="1.1900000000000001E-2"/>
    <n v="27533"/>
    <n v="1.1900000000000001E-2"/>
    <m/>
    <s v="C"/>
  </r>
  <r>
    <m/>
    <x v="175"/>
    <s v="REC"/>
    <n v="1706"/>
    <x v="1705"/>
    <x v="6"/>
    <x v="191"/>
    <n v="5.6"/>
    <n v="1.95E-2"/>
    <n v="1.95E-2"/>
    <n v="27533"/>
    <n v="1.95E-2"/>
    <m/>
    <s v="H"/>
  </r>
  <r>
    <m/>
    <x v="174"/>
    <s v="FRENTE"/>
    <n v="1707"/>
    <x v="1706"/>
    <x v="2"/>
    <x v="192"/>
    <n v="5.6"/>
    <n v="1.1299999999999999E-2"/>
    <n v="1.1299999999999999E-2"/>
    <n v="27534"/>
    <m/>
    <m/>
    <s v="C"/>
  </r>
  <r>
    <m/>
    <x v="69"/>
    <s v="REC"/>
    <n v="1708"/>
    <x v="1707"/>
    <x v="2"/>
    <x v="192"/>
    <n v="5.6"/>
    <n v="1.89E-2"/>
    <n v="1.89E-2"/>
    <n v="27534"/>
    <m/>
    <m/>
    <s v="G"/>
  </r>
  <r>
    <m/>
    <x v="167"/>
    <s v="LEVANTE"/>
    <n v="1709"/>
    <x v="1708"/>
    <x v="2"/>
    <x v="192"/>
    <n v="5.6"/>
    <n v="2.4899999999999999E-2"/>
    <n v="2.4899999999999999E-2"/>
    <n v="27534"/>
    <m/>
    <m/>
    <s v="J"/>
  </r>
  <r>
    <m/>
    <x v="167"/>
    <s v="LEVANTE"/>
    <n v="1710"/>
    <x v="1709"/>
    <x v="2"/>
    <x v="192"/>
    <n v="5.6"/>
    <n v="2.18E-2"/>
    <n v="2.18E-2"/>
    <n v="27534"/>
    <m/>
    <m/>
    <s v="I"/>
  </r>
  <r>
    <m/>
    <x v="167"/>
    <s v="LEVANTE"/>
    <n v="1711"/>
    <x v="1710"/>
    <x v="2"/>
    <x v="192"/>
    <n v="5.6"/>
    <n v="1.2E-2"/>
    <n v="1.2E-2"/>
    <n v="27534"/>
    <m/>
    <m/>
    <s v="D"/>
  </r>
  <r>
    <m/>
    <x v="167"/>
    <s v="LEVANTE"/>
    <n v="1712"/>
    <x v="1711"/>
    <x v="2"/>
    <x v="192"/>
    <n v="5.6"/>
    <n v="1.2999999999999999E-2"/>
    <n v="1.2999999999999999E-2"/>
    <n v="27534"/>
    <m/>
    <m/>
    <s v="D"/>
  </r>
  <r>
    <m/>
    <x v="167"/>
    <s v="LEVANTE"/>
    <n v="1713"/>
    <x v="1712"/>
    <x v="2"/>
    <x v="192"/>
    <n v="5.6"/>
    <n v="1.43E-2"/>
    <n v="1.43E-2"/>
    <n v="27534"/>
    <m/>
    <m/>
    <s v="E"/>
  </r>
  <r>
    <m/>
    <x v="167"/>
    <s v="LEVANTE"/>
    <n v="1714"/>
    <x v="1713"/>
    <x v="2"/>
    <x v="192"/>
    <n v="5.6"/>
    <n v="1.06E-2"/>
    <n v="1.06E-2"/>
    <n v="27534"/>
    <m/>
    <m/>
    <s v="C"/>
  </r>
  <r>
    <m/>
    <x v="167"/>
    <s v="LEVANTE"/>
    <n v="1715"/>
    <x v="1714"/>
    <x v="3"/>
    <x v="192"/>
    <n v="5.6"/>
    <n v="3.2599999999999997E-2"/>
    <n v="3.2599999999999997E-2"/>
    <n v="27535"/>
    <m/>
    <m/>
    <s v="L"/>
  </r>
  <r>
    <m/>
    <x v="167"/>
    <s v="LEVANTE"/>
    <n v="1716"/>
    <x v="1715"/>
    <x v="3"/>
    <x v="192"/>
    <n v="5.6"/>
    <n v="1.52E-2"/>
    <n v="1.52E-2"/>
    <n v="27535"/>
    <m/>
    <m/>
    <s v="F"/>
  </r>
  <r>
    <m/>
    <x v="167"/>
    <s v="LEVANTE"/>
    <n v="1717"/>
    <x v="1716"/>
    <x v="3"/>
    <x v="192"/>
    <n v="5.6"/>
    <n v="1.66E-2"/>
    <n v="1.66E-2"/>
    <n v="27535"/>
    <m/>
    <m/>
    <s v="F"/>
  </r>
  <r>
    <m/>
    <x v="167"/>
    <s v="LEVANTE"/>
    <n v="1718"/>
    <x v="1717"/>
    <x v="3"/>
    <x v="192"/>
    <n v="5.6"/>
    <n v="1.03E-2"/>
    <n v="1.03E-2"/>
    <n v="27535"/>
    <m/>
    <m/>
    <s v="B"/>
  </r>
  <r>
    <m/>
    <x v="175"/>
    <s v="REC"/>
    <n v="1719"/>
    <x v="1718"/>
    <x v="3"/>
    <x v="192"/>
    <n v="5.6"/>
    <n v="1.78E-2"/>
    <n v="1.78E-2"/>
    <n v="27535"/>
    <m/>
    <m/>
    <s v="G"/>
  </r>
  <r>
    <m/>
    <x v="175"/>
    <s v="REC"/>
    <n v="1720"/>
    <x v="1719"/>
    <x v="3"/>
    <x v="192"/>
    <n v="5.6"/>
    <n v="9.5999999999999992E-3"/>
    <n v="9.5999999999999992E-3"/>
    <n v="27535"/>
    <m/>
    <m/>
    <s v="B"/>
  </r>
  <r>
    <m/>
    <x v="0"/>
    <s v="DQ"/>
    <n v="1721"/>
    <x v="1720"/>
    <x v="3"/>
    <x v="192"/>
    <n v="5.6"/>
    <n v="3.04E-2"/>
    <n v="3.04E-2"/>
    <n v="27536"/>
    <n v="3.04E-2"/>
    <m/>
    <s v="L"/>
  </r>
  <r>
    <m/>
    <x v="0"/>
    <s v="DQ"/>
    <n v="1722"/>
    <x v="1721"/>
    <x v="3"/>
    <x v="192"/>
    <n v="5.6"/>
    <n v="4.2999999999999997E-2"/>
    <n v="3.6999999999999998E-2"/>
    <n v="27536"/>
    <n v="3.6999999999999998E-2"/>
    <m/>
    <s v="L"/>
  </r>
  <r>
    <m/>
    <x v="0"/>
    <s v="DQ"/>
    <n v="1723"/>
    <x v="1722"/>
    <x v="3"/>
    <x v="192"/>
    <n v="5.6"/>
    <n v="5.1299999999999998E-2"/>
    <n v="3.6999999999999998E-2"/>
    <n v="27536"/>
    <n v="3.6999999999999998E-2"/>
    <m/>
    <s v="L"/>
  </r>
  <r>
    <m/>
    <x v="0"/>
    <s v="DQ"/>
    <n v="1724"/>
    <x v="1723"/>
    <x v="3"/>
    <x v="192"/>
    <n v="5.6"/>
    <n v="1.7600000000000001E-2"/>
    <n v="1.7600000000000001E-2"/>
    <n v="27536"/>
    <n v="1.7600000000000001E-2"/>
    <m/>
    <s v="G"/>
  </r>
  <r>
    <m/>
    <x v="0"/>
    <s v="DQ"/>
    <n v="1725"/>
    <x v="1724"/>
    <x v="3"/>
    <x v="192"/>
    <n v="5.6"/>
    <n v="1.9900000000000001E-2"/>
    <n v="1.9900000000000001E-2"/>
    <n v="27536"/>
    <n v="1.9900000000000001E-2"/>
    <m/>
    <s v="H"/>
  </r>
  <r>
    <m/>
    <x v="0"/>
    <s v="DQ"/>
    <n v="1726"/>
    <x v="1725"/>
    <x v="3"/>
    <x v="192"/>
    <n v="5.6"/>
    <n v="2.4899999999999999E-2"/>
    <n v="2.4899999999999999E-2"/>
    <n v="27536"/>
    <n v="2.4899999999999999E-2"/>
    <m/>
    <s v="J"/>
  </r>
  <r>
    <m/>
    <x v="0"/>
    <s v="DQ"/>
    <n v="1727"/>
    <x v="1726"/>
    <x v="6"/>
    <x v="192"/>
    <n v="5.6"/>
    <n v="1.09E-2"/>
    <n v="1.09E-2"/>
    <n v="27538"/>
    <m/>
    <m/>
    <s v="C"/>
  </r>
  <r>
    <m/>
    <x v="0"/>
    <s v="DQ"/>
    <n v="1728"/>
    <x v="1727"/>
    <x v="6"/>
    <x v="192"/>
    <n v="5.6"/>
    <n v="1.6400000000000001E-2"/>
    <n v="1.6400000000000001E-2"/>
    <n v="27538"/>
    <m/>
    <m/>
    <s v="F"/>
  </r>
  <r>
    <m/>
    <x v="0"/>
    <s v="DQ"/>
    <n v="1729"/>
    <x v="1728"/>
    <x v="6"/>
    <x v="192"/>
    <n v="5.6"/>
    <n v="1.24E-2"/>
    <n v="1.24E-2"/>
    <n v="27538"/>
    <m/>
    <m/>
    <s v="D"/>
  </r>
  <r>
    <m/>
    <x v="0"/>
    <s v="DQ"/>
    <n v="1730"/>
    <x v="1729"/>
    <x v="6"/>
    <x v="192"/>
    <n v="5.6"/>
    <n v="2.6800000000000001E-2"/>
    <n v="2.6800000000000001E-2"/>
    <n v="27538"/>
    <m/>
    <m/>
    <s v="K"/>
  </r>
  <r>
    <m/>
    <x v="167"/>
    <s v="LEVANTE"/>
    <n v="1731"/>
    <x v="1730"/>
    <x v="6"/>
    <x v="192"/>
    <n v="5.6"/>
    <n v="2.58E-2"/>
    <n v="2.58E-2"/>
    <n v="27538"/>
    <m/>
    <m/>
    <s v="K"/>
  </r>
  <r>
    <m/>
    <x v="175"/>
    <s v="REC"/>
    <n v="1732"/>
    <x v="1731"/>
    <x v="6"/>
    <x v="192"/>
    <n v="5.6"/>
    <n v="1.7299999999999999E-2"/>
    <n v="1.7299999999999999E-2"/>
    <n v="27539"/>
    <m/>
    <m/>
    <s v="F"/>
  </r>
  <r>
    <m/>
    <x v="175"/>
    <s v="REC"/>
    <n v="1733"/>
    <x v="1732"/>
    <x v="6"/>
    <x v="192"/>
    <n v="5.6"/>
    <n v="3.5700000000000003E-2"/>
    <n v="3.5700000000000003E-2"/>
    <n v="27539"/>
    <m/>
    <m/>
    <s v="L"/>
  </r>
  <r>
    <m/>
    <x v="175"/>
    <s v="REC"/>
    <n v="1734"/>
    <x v="1733"/>
    <x v="6"/>
    <x v="192"/>
    <n v="5.6"/>
    <n v="2.35E-2"/>
    <n v="2.35E-2"/>
    <n v="27539"/>
    <m/>
    <m/>
    <s v="J"/>
  </r>
  <r>
    <m/>
    <x v="175"/>
    <s v="REC"/>
    <n v="1735"/>
    <x v="1734"/>
    <x v="6"/>
    <x v="192"/>
    <n v="5.6"/>
    <n v="1.4500000000000001E-2"/>
    <n v="1.4500000000000001E-2"/>
    <n v="27539"/>
    <m/>
    <m/>
    <s v="E"/>
  </r>
  <r>
    <m/>
    <x v="175"/>
    <s v="REC"/>
    <n v="1736"/>
    <x v="1735"/>
    <x v="6"/>
    <x v="192"/>
    <n v="5.6"/>
    <n v="3.27E-2"/>
    <n v="3.27E-2"/>
    <n v="27539"/>
    <m/>
    <m/>
    <s v="L"/>
  </r>
  <r>
    <m/>
    <x v="170"/>
    <s v="DQ"/>
    <n v="1737"/>
    <x v="1736"/>
    <x v="6"/>
    <x v="192"/>
    <n v="5.6"/>
    <n v="5.1400000000000001E-2"/>
    <n v="3.6999999999999998E-2"/>
    <n v="27539"/>
    <n v="3.6999999999999998E-2"/>
    <m/>
    <s v="L"/>
  </r>
  <r>
    <m/>
    <x v="170"/>
    <s v="DQ"/>
    <n v="1738"/>
    <x v="1737"/>
    <x v="6"/>
    <x v="192"/>
    <n v="5.6"/>
    <n v="1.7299999999999999E-2"/>
    <n v="1.7299999999999999E-2"/>
    <n v="27539"/>
    <n v="1.7299999999999999E-2"/>
    <m/>
    <s v="F"/>
  </r>
  <r>
    <m/>
    <x v="170"/>
    <s v="DQ"/>
    <n v="1739"/>
    <x v="1738"/>
    <x v="6"/>
    <x v="192"/>
    <n v="5.6"/>
    <n v="1.0999999999999999E-2"/>
    <n v="1.0999999999999999E-2"/>
    <n v="27539"/>
    <n v="1.0999999999999999E-2"/>
    <m/>
    <s v="C"/>
  </r>
  <r>
    <m/>
    <x v="170"/>
    <s v="DQ"/>
    <n v="1740"/>
    <x v="1739"/>
    <x v="6"/>
    <x v="192"/>
    <n v="5.6"/>
    <n v="0.1159"/>
    <n v="3.6999999999999998E-2"/>
    <n v="27539"/>
    <n v="3.6999999999999998E-2"/>
    <m/>
    <s v="L"/>
  </r>
  <r>
    <m/>
    <x v="170"/>
    <s v="DQ"/>
    <n v="1741"/>
    <x v="1740"/>
    <x v="6"/>
    <x v="192"/>
    <n v="5.6"/>
    <n v="2.0400000000000001E-2"/>
    <n v="2.0400000000000001E-2"/>
    <n v="27539"/>
    <n v="2.0400000000000001E-2"/>
    <m/>
    <s v="H"/>
  </r>
  <r>
    <m/>
    <x v="174"/>
    <s v="FRENTE"/>
    <n v="1742"/>
    <x v="1741"/>
    <x v="2"/>
    <x v="193"/>
    <n v="5.6"/>
    <n v="4.8999999999999998E-3"/>
    <n v="4.8999999999999998E-3"/>
    <n v="27540"/>
    <m/>
    <m/>
    <s v="Descarte"/>
  </r>
  <r>
    <m/>
    <x v="174"/>
    <s v="FRENTE"/>
    <n v="1743"/>
    <x v="1742"/>
    <x v="2"/>
    <x v="193"/>
    <n v="5.6"/>
    <n v="6.7000000000000002E-3"/>
    <n v="6.7000000000000002E-3"/>
    <n v="27540"/>
    <m/>
    <m/>
    <s v="Reserva"/>
  </r>
  <r>
    <m/>
    <x v="174"/>
    <s v="FRENTE"/>
    <n v="1744"/>
    <x v="1743"/>
    <x v="2"/>
    <x v="193"/>
    <n v="5.6"/>
    <n v="4.0000000000000001E-3"/>
    <n v="4.0000000000000001E-3"/>
    <n v="27540"/>
    <m/>
    <m/>
    <s v="Descarte"/>
  </r>
  <r>
    <m/>
    <x v="175"/>
    <s v="REC"/>
    <n v="1745"/>
    <x v="1744"/>
    <x v="2"/>
    <x v="193"/>
    <n v="5.6"/>
    <n v="2.4E-2"/>
    <n v="2.4E-2"/>
    <n v="27540"/>
    <m/>
    <m/>
    <s v="J"/>
  </r>
  <r>
    <m/>
    <x v="175"/>
    <s v="REC"/>
    <n v="1746"/>
    <x v="1745"/>
    <x v="2"/>
    <x v="193"/>
    <n v="5.6"/>
    <n v="1.43E-2"/>
    <n v="1.43E-2"/>
    <n v="27540"/>
    <m/>
    <m/>
    <s v="E"/>
  </r>
  <r>
    <m/>
    <x v="175"/>
    <s v="REC"/>
    <n v="1747"/>
    <x v="1746"/>
    <x v="2"/>
    <x v="193"/>
    <n v="5.6"/>
    <n v="3.44E-2"/>
    <n v="3.44E-2"/>
    <n v="27540"/>
    <m/>
    <m/>
    <s v="L"/>
  </r>
  <r>
    <m/>
    <x v="167"/>
    <s v="LEVANTE"/>
    <n v="1748"/>
    <x v="1747"/>
    <x v="2"/>
    <x v="193"/>
    <n v="5.6"/>
    <n v="2.1399999999999999E-2"/>
    <n v="2.1399999999999999E-2"/>
    <n v="27541"/>
    <m/>
    <m/>
    <s v="I"/>
  </r>
  <r>
    <m/>
    <x v="167"/>
    <s v="LEVANTE"/>
    <n v="1749"/>
    <x v="1748"/>
    <x v="2"/>
    <x v="193"/>
    <n v="5.6"/>
    <n v="2.3199999999999998E-2"/>
    <n v="2.3199999999999998E-2"/>
    <n v="27541"/>
    <m/>
    <m/>
    <s v="J"/>
  </r>
  <r>
    <m/>
    <x v="167"/>
    <s v="LEVANTE"/>
    <n v="1750"/>
    <x v="1749"/>
    <x v="2"/>
    <x v="193"/>
    <n v="5.6"/>
    <n v="2.0400000000000001E-2"/>
    <n v="2.0400000000000001E-2"/>
    <n v="27541"/>
    <m/>
    <m/>
    <s v="H"/>
  </r>
  <r>
    <m/>
    <x v="167"/>
    <s v="LEVANTE"/>
    <n v="1751"/>
    <x v="1750"/>
    <x v="2"/>
    <x v="193"/>
    <n v="5.6"/>
    <n v="1.7000000000000001E-2"/>
    <n v="1.7000000000000001E-2"/>
    <n v="27541"/>
    <m/>
    <m/>
    <s v="F"/>
  </r>
  <r>
    <m/>
    <x v="167"/>
    <s v="LEVANTE"/>
    <n v="1752"/>
    <x v="1751"/>
    <x v="2"/>
    <x v="193"/>
    <n v="5.6"/>
    <n v="1.55E-2"/>
    <n v="1.55E-2"/>
    <n v="27541"/>
    <m/>
    <m/>
    <s v="F"/>
  </r>
  <r>
    <m/>
    <x v="174"/>
    <s v="FRENTE"/>
    <n v="1753"/>
    <x v="1752"/>
    <x v="3"/>
    <x v="193"/>
    <n v="5.6"/>
    <n v="3.8999999999999998E-3"/>
    <n v="3.8999999999999998E-3"/>
    <n v="27542"/>
    <n v="3.8999999999999998E-3"/>
    <m/>
    <s v="Descarte"/>
  </r>
  <r>
    <m/>
    <x v="174"/>
    <s v="FRENTE"/>
    <n v="1754"/>
    <x v="1753"/>
    <x v="3"/>
    <x v="193"/>
    <n v="5.6"/>
    <n v="3.7999999999999999E-2"/>
    <n v="3.6999999999999998E-2"/>
    <n v="27542"/>
    <n v="3.6999999999999998E-2"/>
    <m/>
    <s v="L"/>
  </r>
  <r>
    <m/>
    <x v="174"/>
    <s v="FRENTE"/>
    <n v="1755"/>
    <x v="1754"/>
    <x v="3"/>
    <x v="193"/>
    <n v="5.6"/>
    <n v="7.0000000000000001E-3"/>
    <n v="7.0000000000000001E-3"/>
    <n v="27542"/>
    <n v="7.0000000000000001E-3"/>
    <m/>
    <s v="Reserva"/>
  </r>
  <r>
    <m/>
    <x v="174"/>
    <s v="FRENTE"/>
    <n v="1756"/>
    <x v="1755"/>
    <x v="3"/>
    <x v="193"/>
    <n v="5.6"/>
    <n v="1.6E-2"/>
    <n v="1.6E-2"/>
    <n v="27542"/>
    <n v="1.6E-2"/>
    <m/>
    <s v="F"/>
  </r>
  <r>
    <m/>
    <x v="174"/>
    <s v="FRENTE"/>
    <n v="1757"/>
    <x v="1756"/>
    <x v="3"/>
    <x v="193"/>
    <n v="5.6"/>
    <n v="1.9099999999999999E-2"/>
    <n v="1.9099999999999999E-2"/>
    <n v="27542"/>
    <n v="1.9099999999999999E-2"/>
    <m/>
    <s v="H"/>
  </r>
  <r>
    <m/>
    <x v="167"/>
    <s v="LEVANTE"/>
    <n v="1758"/>
    <x v="1757"/>
    <x v="3"/>
    <x v="193"/>
    <n v="5.6"/>
    <n v="1.04E-2"/>
    <n v="1.04E-2"/>
    <n v="27542"/>
    <m/>
    <m/>
    <s v="B"/>
  </r>
  <r>
    <m/>
    <x v="175"/>
    <s v="REC"/>
    <n v="1759"/>
    <x v="1758"/>
    <x v="3"/>
    <x v="193"/>
    <n v="5.6"/>
    <n v="1.09E-2"/>
    <n v="1.09E-2"/>
    <n v="27542"/>
    <m/>
    <m/>
    <s v="C"/>
  </r>
  <r>
    <m/>
    <x v="175"/>
    <s v="REC"/>
    <n v="1760"/>
    <x v="1759"/>
    <x v="3"/>
    <x v="193"/>
    <n v="5.6"/>
    <n v="1.5599999999999999E-2"/>
    <n v="1.5599999999999999E-2"/>
    <n v="27542"/>
    <m/>
    <m/>
    <s v="F"/>
  </r>
  <r>
    <m/>
    <x v="167"/>
    <s v="LEVANTE"/>
    <n v="1761"/>
    <x v="1760"/>
    <x v="2"/>
    <x v="194"/>
    <n v="5.6"/>
    <n v="1.5800000000000002E-2"/>
    <n v="1.5800000000000002E-2"/>
    <n v="27547"/>
    <m/>
    <m/>
    <s v="F"/>
  </r>
  <r>
    <m/>
    <x v="167"/>
    <s v="LEVANTE"/>
    <n v="1762"/>
    <x v="1761"/>
    <x v="2"/>
    <x v="194"/>
    <n v="5.6"/>
    <n v="1.7600000000000001E-2"/>
    <n v="1.7600000000000001E-2"/>
    <n v="27547"/>
    <m/>
    <m/>
    <s v="G"/>
  </r>
  <r>
    <m/>
    <x v="167"/>
    <s v="LEVANTE"/>
    <n v="1763"/>
    <x v="1762"/>
    <x v="2"/>
    <x v="194"/>
    <n v="5.6"/>
    <n v="1.12E-2"/>
    <n v="1.12E-2"/>
    <n v="27547"/>
    <m/>
    <m/>
    <s v="C"/>
  </r>
  <r>
    <m/>
    <x v="167"/>
    <s v="LEVANTE"/>
    <n v="1764"/>
    <x v="1763"/>
    <x v="2"/>
    <x v="194"/>
    <n v="5.6"/>
    <n v="1.9800000000000002E-2"/>
    <n v="1.9800000000000002E-2"/>
    <n v="27547"/>
    <m/>
    <m/>
    <s v="H"/>
  </r>
  <r>
    <m/>
    <x v="175"/>
    <s v="REC"/>
    <n v="1765"/>
    <x v="1764"/>
    <x v="2"/>
    <x v="194"/>
    <n v="5.6"/>
    <n v="1.29E-2"/>
    <n v="1.29E-2"/>
    <n v="27547"/>
    <m/>
    <m/>
    <s v="D"/>
  </r>
  <r>
    <m/>
    <x v="129"/>
    <s v="RT"/>
    <n v="1766"/>
    <x v="1765"/>
    <x v="2"/>
    <x v="194"/>
    <n v="5.6"/>
    <n v="6.8500000000000005E-2"/>
    <n v="3.6999999999999998E-2"/>
    <n v="27547"/>
    <n v="3.6999999999999998E-2"/>
    <m/>
    <s v="L"/>
  </r>
  <r>
    <m/>
    <x v="129"/>
    <s v="RT"/>
    <n v="1767"/>
    <x v="1766"/>
    <x v="2"/>
    <x v="194"/>
    <n v="5.6"/>
    <n v="5.5199999999999999E-2"/>
    <n v="3.6999999999999998E-2"/>
    <n v="27547"/>
    <n v="3.6999999999999998E-2"/>
    <m/>
    <s v="L"/>
  </r>
  <r>
    <m/>
    <x v="129"/>
    <s v="RT"/>
    <n v="1768"/>
    <x v="1767"/>
    <x v="2"/>
    <x v="194"/>
    <n v="5.6"/>
    <n v="1.12E-2"/>
    <n v="1.12E-2"/>
    <n v="27547"/>
    <n v="1.12E-2"/>
    <m/>
    <s v="C"/>
  </r>
  <r>
    <m/>
    <x v="176"/>
    <s v="Rp"/>
    <n v="1769"/>
    <x v="1768"/>
    <x v="3"/>
    <x v="194"/>
    <n v="5.6"/>
    <n v="1.2E-2"/>
    <n v="1.2E-2"/>
    <n v="27548"/>
    <m/>
    <m/>
    <s v="D"/>
  </r>
  <r>
    <m/>
    <x v="176"/>
    <s v="Rp"/>
    <n v="1770"/>
    <x v="1769"/>
    <x v="3"/>
    <x v="194"/>
    <n v="5.6"/>
    <n v="1.15E-2"/>
    <n v="1.15E-2"/>
    <n v="27548"/>
    <m/>
    <m/>
    <s v="C"/>
  </r>
  <r>
    <m/>
    <x v="176"/>
    <s v="Rp"/>
    <n v="1771"/>
    <x v="1770"/>
    <x v="3"/>
    <x v="194"/>
    <n v="5.6"/>
    <n v="7.4999999999999997E-3"/>
    <n v="7.4999999999999997E-3"/>
    <n v="27548"/>
    <m/>
    <m/>
    <s v="A"/>
  </r>
  <r>
    <m/>
    <x v="176"/>
    <s v="Rp"/>
    <n v="1772"/>
    <x v="1771"/>
    <x v="3"/>
    <x v="194"/>
    <n v="5.6"/>
    <n v="9.4000000000000004E-3"/>
    <n v="9.4000000000000004E-3"/>
    <n v="27548"/>
    <m/>
    <m/>
    <s v="B"/>
  </r>
  <r>
    <m/>
    <x v="176"/>
    <s v="Rp"/>
    <n v="1773"/>
    <x v="1772"/>
    <x v="3"/>
    <x v="194"/>
    <n v="5.6"/>
    <n v="2.2000000000000001E-3"/>
    <n v="2.2000000000000001E-3"/>
    <n v="27548"/>
    <m/>
    <m/>
    <s v="Descarte"/>
  </r>
  <r>
    <m/>
    <x v="158"/>
    <s v="FRENTE"/>
    <n v="1774"/>
    <x v="1773"/>
    <x v="3"/>
    <x v="194"/>
    <n v="5.6"/>
    <n v="9.5999999999999992E-3"/>
    <n v="9.5999999999999992E-3"/>
    <n v="27549"/>
    <m/>
    <m/>
    <s v="B"/>
  </r>
  <r>
    <m/>
    <x v="158"/>
    <s v="FRENTE"/>
    <n v="1775"/>
    <x v="1774"/>
    <x v="3"/>
    <x v="194"/>
    <n v="5.6"/>
    <n v="6.6E-3"/>
    <n v="6.6E-3"/>
    <n v="27549"/>
    <m/>
    <m/>
    <s v="Reserva"/>
  </r>
  <r>
    <m/>
    <x v="158"/>
    <s v="FRENTE"/>
    <n v="1776"/>
    <x v="1775"/>
    <x v="3"/>
    <x v="194"/>
    <n v="5.6"/>
    <n v="5.3E-3"/>
    <n v="5.3E-3"/>
    <n v="27549"/>
    <m/>
    <m/>
    <s v="Descarte"/>
  </r>
  <r>
    <m/>
    <x v="158"/>
    <s v="FRENTE"/>
    <n v="1777"/>
    <x v="1776"/>
    <x v="3"/>
    <x v="194"/>
    <n v="5.6"/>
    <n v="1.15E-2"/>
    <n v="1.15E-2"/>
    <n v="27549"/>
    <m/>
    <m/>
    <s v="C"/>
  </r>
  <r>
    <m/>
    <x v="129"/>
    <s v="RT"/>
    <n v="1778"/>
    <x v="1777"/>
    <x v="3"/>
    <x v="194"/>
    <n v="5.6"/>
    <n v="4.9500000000000002E-2"/>
    <n v="3.6999999999999998E-2"/>
    <n v="27549"/>
    <n v="3.6999999999999998E-2"/>
    <m/>
    <s v="L"/>
  </r>
  <r>
    <m/>
    <x v="129"/>
    <s v="RT"/>
    <n v="1779"/>
    <x v="1778"/>
    <x v="3"/>
    <x v="194"/>
    <n v="5.6"/>
    <n v="1.6400000000000001E-2"/>
    <n v="1.6400000000000001E-2"/>
    <n v="27549"/>
    <n v="1.6400000000000001E-2"/>
    <m/>
    <s v="F"/>
  </r>
  <r>
    <m/>
    <x v="176"/>
    <s v="Rp"/>
    <n v="1780"/>
    <x v="1779"/>
    <x v="6"/>
    <x v="194"/>
    <n v="5.6"/>
    <n v="4.1000000000000003E-3"/>
    <n v="4.1000000000000003E-3"/>
    <n v="27553"/>
    <m/>
    <m/>
    <s v="Descarte"/>
  </r>
  <r>
    <m/>
    <x v="176"/>
    <s v="Rp"/>
    <n v="1781"/>
    <x v="1780"/>
    <x v="6"/>
    <x v="194"/>
    <n v="5.6"/>
    <n v="6.8999999999999999E-3"/>
    <n v="6.8999999999999999E-3"/>
    <n v="27553"/>
    <m/>
    <m/>
    <s v="Reserva"/>
  </r>
  <r>
    <m/>
    <x v="176"/>
    <s v="Rp"/>
    <n v="1782"/>
    <x v="1781"/>
    <x v="6"/>
    <x v="194"/>
    <n v="5.6"/>
    <n v="7.7000000000000002E-3"/>
    <n v="7.7000000000000002E-3"/>
    <n v="27553"/>
    <m/>
    <m/>
    <s v="A"/>
  </r>
  <r>
    <m/>
    <x v="158"/>
    <s v="FRENTE"/>
    <n v="1783"/>
    <x v="1782"/>
    <x v="2"/>
    <x v="195"/>
    <n v="5.6"/>
    <n v="5.5999999999999999E-3"/>
    <n v="5.5999999999999999E-3"/>
    <n v="27554"/>
    <m/>
    <m/>
    <s v="Descarte"/>
  </r>
  <r>
    <m/>
    <x v="158"/>
    <s v="FRENTE"/>
    <n v="1784"/>
    <x v="1783"/>
    <x v="2"/>
    <x v="195"/>
    <n v="5.6"/>
    <n v="8.0999999999999996E-3"/>
    <n v="8.0999999999999996E-3"/>
    <n v="27554"/>
    <m/>
    <m/>
    <s v="A"/>
  </r>
  <r>
    <m/>
    <x v="120"/>
    <s v="RT"/>
    <n v="1785"/>
    <x v="1784"/>
    <x v="2"/>
    <x v="195"/>
    <n v="5.6"/>
    <n v="1.7500000000000002E-2"/>
    <n v="1.7500000000000002E-2"/>
    <n v="27554"/>
    <m/>
    <m/>
    <s v="G"/>
  </r>
  <r>
    <m/>
    <x v="120"/>
    <s v="RT"/>
    <n v="1786"/>
    <x v="1785"/>
    <x v="2"/>
    <x v="195"/>
    <n v="5.6"/>
    <n v="7.6E-3"/>
    <n v="7.6E-3"/>
    <n v="27554"/>
    <m/>
    <m/>
    <s v="A"/>
  </r>
  <r>
    <m/>
    <x v="120"/>
    <s v="RT"/>
    <n v="1787"/>
    <x v="1786"/>
    <x v="2"/>
    <x v="195"/>
    <n v="5.6"/>
    <n v="1.17E-2"/>
    <n v="1.17E-2"/>
    <n v="27554"/>
    <m/>
    <m/>
    <s v="C"/>
  </r>
  <r>
    <m/>
    <x v="120"/>
    <s v="RT"/>
    <n v="1788"/>
    <x v="1787"/>
    <x v="2"/>
    <x v="195"/>
    <n v="5.6"/>
    <n v="1.41E-2"/>
    <n v="1.41E-2"/>
    <n v="27554"/>
    <m/>
    <m/>
    <s v="E"/>
  </r>
  <r>
    <m/>
    <x v="120"/>
    <s v="RT"/>
    <n v="1789"/>
    <x v="1788"/>
    <x v="2"/>
    <x v="195"/>
    <n v="5.6"/>
    <n v="6.7000000000000002E-3"/>
    <n v="6.7000000000000002E-3"/>
    <n v="27554"/>
    <m/>
    <m/>
    <s v="Reserva"/>
  </r>
  <r>
    <m/>
    <x v="167"/>
    <s v="LEVANTE"/>
    <n v="1790"/>
    <x v="1789"/>
    <x v="2"/>
    <x v="195"/>
    <n v="5.6"/>
    <n v="9.1999999999999998E-3"/>
    <n v="9.1999999999999998E-3"/>
    <n v="27555"/>
    <m/>
    <m/>
    <s v="B"/>
  </r>
  <r>
    <m/>
    <x v="167"/>
    <s v="LEVANTE"/>
    <n v="1791"/>
    <x v="1790"/>
    <x v="2"/>
    <x v="195"/>
    <n v="5.6"/>
    <n v="1.49E-2"/>
    <n v="1.49E-2"/>
    <n v="27555"/>
    <m/>
    <m/>
    <s v="E"/>
  </r>
  <r>
    <m/>
    <x v="167"/>
    <s v="LEVANTE"/>
    <n v="1792"/>
    <x v="1791"/>
    <x v="2"/>
    <x v="195"/>
    <n v="5.6"/>
    <n v="1.2999999999999999E-2"/>
    <n v="1.2999999999999999E-2"/>
    <n v="27555"/>
    <m/>
    <m/>
    <s v="D"/>
  </r>
  <r>
    <m/>
    <x v="167"/>
    <s v="LEVANTE"/>
    <n v="1793"/>
    <x v="1792"/>
    <x v="2"/>
    <x v="195"/>
    <n v="5.6"/>
    <n v="1.09E-2"/>
    <n v="1.09E-2"/>
    <n v="27555"/>
    <m/>
    <m/>
    <s v="C"/>
  </r>
  <r>
    <m/>
    <x v="176"/>
    <s v="Rp"/>
    <n v="1794"/>
    <x v="1793"/>
    <x v="3"/>
    <x v="195"/>
    <n v="5.6"/>
    <n v="4.3E-3"/>
    <n v="4.3E-3"/>
    <n v="27556"/>
    <n v="4.3E-3"/>
    <m/>
    <s v="Descarte"/>
  </r>
  <r>
    <m/>
    <x v="176"/>
    <s v="Rp"/>
    <n v="1795"/>
    <x v="1794"/>
    <x v="3"/>
    <x v="195"/>
    <n v="5.6"/>
    <n v="3.5000000000000001E-3"/>
    <n v="3.5000000000000001E-3"/>
    <n v="27556"/>
    <n v="3.5000000000000001E-3"/>
    <m/>
    <s v="Descarte"/>
  </r>
  <r>
    <m/>
    <x v="176"/>
    <s v="Rp"/>
    <n v="1796"/>
    <x v="1795"/>
    <x v="3"/>
    <x v="195"/>
    <n v="5.6"/>
    <n v="4.5999999999999999E-2"/>
    <n v="3.6999999999999998E-2"/>
    <n v="27556"/>
    <n v="3.6999999999999998E-2"/>
    <m/>
    <s v="L"/>
  </r>
  <r>
    <m/>
    <x v="176"/>
    <s v="Rp"/>
    <n v="1797"/>
    <x v="1796"/>
    <x v="3"/>
    <x v="195"/>
    <n v="5.6"/>
    <n v="4.7000000000000002E-3"/>
    <n v="4.7000000000000002E-3"/>
    <n v="27556"/>
    <n v="4.7000000000000002E-3"/>
    <m/>
    <s v="Descarte"/>
  </r>
  <r>
    <m/>
    <x v="129"/>
    <s v="RT"/>
    <n v="1798"/>
    <x v="1797"/>
    <x v="3"/>
    <x v="195"/>
    <n v="5.6"/>
    <n v="3.6999999999999998E-2"/>
    <n v="3.6999999999999998E-2"/>
    <n v="27557"/>
    <n v="3.6999999999999998E-2"/>
    <m/>
    <s v="L"/>
  </r>
  <r>
    <m/>
    <x v="129"/>
    <s v="RT"/>
    <n v="1799"/>
    <x v="1798"/>
    <x v="3"/>
    <x v="195"/>
    <n v="5.6"/>
    <n v="1.0699999999999999E-2"/>
    <n v="1.0699999999999999E-2"/>
    <n v="27557"/>
    <n v="1.0699999999999999E-2"/>
    <m/>
    <s v="C"/>
  </r>
  <r>
    <m/>
    <x v="129"/>
    <s v="RT"/>
    <n v="1800"/>
    <x v="1799"/>
    <x v="3"/>
    <x v="195"/>
    <n v="5.6"/>
    <n v="3.0200000000000001E-2"/>
    <n v="3.0200000000000001E-2"/>
    <n v="27557"/>
    <n v="3.0200000000000001E-2"/>
    <m/>
    <s v="L"/>
  </r>
  <r>
    <m/>
    <x v="129"/>
    <s v="RT"/>
    <n v="1801"/>
    <x v="1800"/>
    <x v="3"/>
    <x v="195"/>
    <n v="5.6"/>
    <n v="1.7600000000000001E-2"/>
    <n v="1.7600000000000001E-2"/>
    <n v="27557"/>
    <n v="1.7600000000000001E-2"/>
    <m/>
    <s v="G"/>
  </r>
  <r>
    <m/>
    <x v="129"/>
    <s v="RT"/>
    <n v="1802"/>
    <x v="1801"/>
    <x v="3"/>
    <x v="195"/>
    <n v="5.6"/>
    <n v="4.0500000000000001E-2"/>
    <n v="3.6999999999999998E-2"/>
    <n v="27557"/>
    <n v="3.6999999999999998E-2"/>
    <m/>
    <s v="L"/>
  </r>
  <r>
    <m/>
    <x v="129"/>
    <s v="RT"/>
    <n v="1803"/>
    <x v="1802"/>
    <x v="3"/>
    <x v="195"/>
    <n v="5.6"/>
    <n v="2.9100000000000001E-2"/>
    <n v="2.9100000000000001E-2"/>
    <n v="27557"/>
    <n v="2.9100000000000001E-2"/>
    <m/>
    <s v="L"/>
  </r>
  <r>
    <m/>
    <x v="120"/>
    <s v="RT"/>
    <n v="1804"/>
    <x v="1803"/>
    <x v="2"/>
    <x v="195"/>
    <n v="5.6"/>
    <n v="1.14E-2"/>
    <n v="1.14E-2"/>
    <n v="27554"/>
    <m/>
    <m/>
    <s v="C"/>
  </r>
  <r>
    <m/>
    <x v="167"/>
    <s v="LEVANTE"/>
    <n v="1805"/>
    <x v="1804"/>
    <x v="6"/>
    <x v="195"/>
    <n v="5.6"/>
    <n v="1.6299999999999999E-2"/>
    <n v="1.6299999999999999E-2"/>
    <n v="27563"/>
    <m/>
    <m/>
    <s v="F"/>
  </r>
  <r>
    <m/>
    <x v="167"/>
    <s v="LEVANTE"/>
    <n v="1806"/>
    <x v="1805"/>
    <x v="6"/>
    <x v="195"/>
    <n v="5.6"/>
    <n v="1.24E-2"/>
    <n v="1.24E-2"/>
    <n v="27563"/>
    <m/>
    <m/>
    <s v="D"/>
  </r>
  <r>
    <m/>
    <x v="167"/>
    <s v="LEVANTE"/>
    <n v="1807"/>
    <x v="1806"/>
    <x v="6"/>
    <x v="195"/>
    <n v="5.6"/>
    <n v="2.3599999999999999E-2"/>
    <n v="2.3599999999999999E-2"/>
    <n v="27563"/>
    <m/>
    <m/>
    <s v="J"/>
  </r>
  <r>
    <m/>
    <x v="167"/>
    <s v="LEVANTE"/>
    <n v="1808"/>
    <x v="1807"/>
    <x v="6"/>
    <x v="195"/>
    <n v="5.6"/>
    <n v="1.2200000000000001E-2"/>
    <n v="1.2200000000000001E-2"/>
    <n v="27563"/>
    <m/>
    <m/>
    <s v="D"/>
  </r>
  <r>
    <m/>
    <x v="167"/>
    <s v="LEVANTE"/>
    <n v="1809"/>
    <x v="1808"/>
    <x v="6"/>
    <x v="195"/>
    <n v="5.6"/>
    <n v="2.1399999999999999E-2"/>
    <n v="2.1399999999999999E-2"/>
    <n v="27563"/>
    <m/>
    <m/>
    <s v="I"/>
  </r>
  <r>
    <m/>
    <x v="167"/>
    <s v="LEVANTE"/>
    <n v="1810"/>
    <x v="1809"/>
    <x v="6"/>
    <x v="195"/>
    <n v="5.6"/>
    <n v="1.35E-2"/>
    <n v="1.35E-2"/>
    <n v="27563"/>
    <m/>
    <m/>
    <s v="E"/>
  </r>
  <r>
    <m/>
    <x v="167"/>
    <s v="LEVANTE"/>
    <n v="1811"/>
    <x v="1810"/>
    <x v="6"/>
    <x v="195"/>
    <n v="5.6"/>
    <n v="9.4000000000000004E-3"/>
    <n v="9.4000000000000004E-3"/>
    <n v="27563"/>
    <m/>
    <m/>
    <s v="B"/>
  </r>
  <r>
    <m/>
    <x v="177"/>
    <s v="RT"/>
    <n v="1812"/>
    <x v="1811"/>
    <x v="6"/>
    <x v="195"/>
    <n v="5.6"/>
    <n v="4.1099999999999998E-2"/>
    <n v="3.6999999999999998E-2"/>
    <n v="27562"/>
    <n v="3.6999999999999998E-2"/>
    <m/>
    <s v="L"/>
  </r>
  <r>
    <m/>
    <x v="177"/>
    <s v="RT"/>
    <n v="1813"/>
    <x v="1812"/>
    <x v="6"/>
    <x v="195"/>
    <n v="5.6"/>
    <n v="3.3000000000000002E-2"/>
    <n v="3.3000000000000002E-2"/>
    <n v="27562"/>
    <n v="3.3000000000000002E-2"/>
    <m/>
    <s v="L"/>
  </r>
  <r>
    <m/>
    <x v="177"/>
    <s v="RT"/>
    <n v="1814"/>
    <x v="1813"/>
    <x v="6"/>
    <x v="195"/>
    <n v="5.6"/>
    <n v="1.8800000000000001E-2"/>
    <n v="1.8800000000000001E-2"/>
    <n v="27562"/>
    <n v="1.8800000000000001E-2"/>
    <m/>
    <s v="G"/>
  </r>
  <r>
    <m/>
    <x v="177"/>
    <s v="RT"/>
    <n v="1815"/>
    <x v="1814"/>
    <x v="6"/>
    <x v="195"/>
    <n v="5.6"/>
    <n v="4.1799999999999997E-2"/>
    <n v="3.6999999999999998E-2"/>
    <n v="27562"/>
    <n v="3.6999999999999998E-2"/>
    <m/>
    <s v="L"/>
  </r>
  <r>
    <m/>
    <x v="167"/>
    <s v="LEVANTE"/>
    <n v="1816"/>
    <x v="1815"/>
    <x v="2"/>
    <x v="196"/>
    <n v="5.6"/>
    <n v="1.38E-2"/>
    <n v="1.38E-2"/>
    <n v="27564"/>
    <m/>
    <m/>
    <s v="E"/>
  </r>
  <r>
    <m/>
    <x v="176"/>
    <s v="Rp"/>
    <n v="1817"/>
    <x v="1816"/>
    <x v="3"/>
    <x v="196"/>
    <n v="5.6"/>
    <n v="4.7999999999999996E-3"/>
    <n v="4.7999999999999996E-3"/>
    <n v="27564"/>
    <m/>
    <m/>
    <s v="Descarte"/>
  </r>
  <r>
    <m/>
    <x v="176"/>
    <s v="Rp"/>
    <n v="1818"/>
    <x v="1817"/>
    <x v="3"/>
    <x v="196"/>
    <n v="5.6"/>
    <n v="8.6E-3"/>
    <n v="8.6E-3"/>
    <n v="27564"/>
    <m/>
    <m/>
    <s v="A"/>
  </r>
  <r>
    <m/>
    <x v="167"/>
    <s v="LEVANTE"/>
    <n v="1819"/>
    <x v="1818"/>
    <x v="3"/>
    <x v="196"/>
    <n v="5.6"/>
    <n v="6.4000000000000003E-3"/>
    <n v="6.4000000000000003E-3"/>
    <n v="27565"/>
    <m/>
    <m/>
    <s v="Reserva"/>
  </r>
  <r>
    <m/>
    <x v="167"/>
    <s v="LEVANTE"/>
    <n v="1820"/>
    <x v="1819"/>
    <x v="3"/>
    <x v="196"/>
    <n v="5.6"/>
    <n v="1.0999999999999999E-2"/>
    <n v="1.0999999999999999E-2"/>
    <n v="27565"/>
    <m/>
    <m/>
    <s v="C"/>
  </r>
  <r>
    <m/>
    <x v="167"/>
    <s v="LEVANTE"/>
    <n v="1821"/>
    <x v="1820"/>
    <x v="3"/>
    <x v="196"/>
    <n v="5.6"/>
    <n v="1.2E-2"/>
    <n v="1.2E-2"/>
    <n v="27565"/>
    <m/>
    <m/>
    <s v="D"/>
  </r>
  <r>
    <m/>
    <x v="167"/>
    <s v="LEVANTE"/>
    <n v="1822"/>
    <x v="1821"/>
    <x v="3"/>
    <x v="196"/>
    <n v="5.6"/>
    <n v="9.7000000000000003E-3"/>
    <n v="9.7000000000000003E-3"/>
    <n v="27565"/>
    <m/>
    <m/>
    <s v="B"/>
  </r>
  <r>
    <m/>
    <x v="178"/>
    <s v="RT"/>
    <n v="1823"/>
    <x v="1822"/>
    <x v="3"/>
    <x v="196"/>
    <n v="5.6"/>
    <n v="1.1900000000000001E-2"/>
    <n v="1.1900000000000001E-2"/>
    <n v="27565"/>
    <m/>
    <m/>
    <s v="C"/>
  </r>
  <r>
    <m/>
    <x v="178"/>
    <s v="RT"/>
    <n v="1824"/>
    <x v="1823"/>
    <x v="3"/>
    <x v="196"/>
    <n v="5.6"/>
    <n v="1.21E-2"/>
    <n v="1.21E-2"/>
    <n v="27565"/>
    <m/>
    <m/>
    <s v="D"/>
  </r>
  <r>
    <m/>
    <x v="178"/>
    <s v="RT"/>
    <n v="1825"/>
    <x v="1824"/>
    <x v="3"/>
    <x v="196"/>
    <n v="5.6"/>
    <n v="2.76E-2"/>
    <n v="2.76E-2"/>
    <n v="27565"/>
    <m/>
    <m/>
    <s v="L"/>
  </r>
  <r>
    <m/>
    <x v="178"/>
    <s v="RT"/>
    <n v="1826"/>
    <x v="1825"/>
    <x v="3"/>
    <x v="196"/>
    <n v="5.6"/>
    <n v="9.5999999999999992E-3"/>
    <n v="9.5999999999999992E-3"/>
    <n v="27565"/>
    <m/>
    <m/>
    <s v="B"/>
  </r>
  <r>
    <m/>
    <x v="174"/>
    <s v="FRENTE"/>
    <n v="1827"/>
    <x v="1826"/>
    <x v="6"/>
    <x v="196"/>
    <n v="5.6"/>
    <n v="1.7399999999999999E-2"/>
    <n v="1.7399999999999999E-2"/>
    <n v="27573"/>
    <m/>
    <m/>
    <s v="F"/>
  </r>
  <r>
    <m/>
    <x v="174"/>
    <s v="FRENTE"/>
    <n v="1828"/>
    <x v="1827"/>
    <x v="6"/>
    <x v="196"/>
    <n v="5.6"/>
    <n v="6.6E-3"/>
    <n v="6.6E-3"/>
    <n v="27573"/>
    <m/>
    <m/>
    <s v="Reserva"/>
  </r>
  <r>
    <m/>
    <x v="167"/>
    <s v="LEVANTE"/>
    <n v="1829"/>
    <x v="1828"/>
    <x v="6"/>
    <x v="196"/>
    <n v="5.6"/>
    <n v="2.1399999999999999E-2"/>
    <n v="2.1399999999999999E-2"/>
    <n v="27573"/>
    <m/>
    <m/>
    <s v="I"/>
  </r>
  <r>
    <m/>
    <x v="179"/>
    <s v="Rp"/>
    <n v="1830"/>
    <x v="1829"/>
    <x v="6"/>
    <x v="196"/>
    <n v="5.6"/>
    <n v="2.1399999999999999E-2"/>
    <n v="2.1399999999999999E-2"/>
    <n v="27573"/>
    <n v="2.1399999999999999E-2"/>
    <m/>
    <s v="I"/>
  </r>
  <r>
    <m/>
    <x v="179"/>
    <s v="Rp"/>
    <n v="1831"/>
    <x v="1830"/>
    <x v="6"/>
    <x v="196"/>
    <n v="5.6"/>
    <n v="1.4E-2"/>
    <n v="1.4E-2"/>
    <n v="27573"/>
    <n v="1.4E-2"/>
    <m/>
    <s v="E"/>
  </r>
  <r>
    <m/>
    <x v="179"/>
    <s v="Rp"/>
    <n v="1832"/>
    <x v="1831"/>
    <x v="6"/>
    <x v="196"/>
    <n v="5.6"/>
    <n v="3.9600000000000003E-2"/>
    <n v="3.6999999999999998E-2"/>
    <n v="27573"/>
    <n v="3.6999999999999998E-2"/>
    <m/>
    <s v="L"/>
  </r>
  <r>
    <m/>
    <x v="179"/>
    <s v="Rp"/>
    <n v="1833"/>
    <x v="1832"/>
    <x v="6"/>
    <x v="196"/>
    <n v="5.6"/>
    <n v="1.83E-2"/>
    <n v="1.83E-2"/>
    <n v="27573"/>
    <n v="1.83E-2"/>
    <m/>
    <s v="G"/>
  </r>
  <r>
    <m/>
    <x v="167"/>
    <s v="LEVANTE"/>
    <n v="1834"/>
    <x v="1833"/>
    <x v="2"/>
    <x v="197"/>
    <n v="5.6"/>
    <n v="2.0500000000000001E-2"/>
    <n v="2.0500000000000001E-2"/>
    <n v="27570"/>
    <m/>
    <m/>
    <s v="H"/>
  </r>
  <r>
    <m/>
    <x v="167"/>
    <s v="LEVANTE"/>
    <n v="1835"/>
    <x v="1834"/>
    <x v="2"/>
    <x v="197"/>
    <n v="5.6"/>
    <n v="2.2100000000000002E-2"/>
    <n v="2.2100000000000002E-2"/>
    <n v="27570"/>
    <m/>
    <m/>
    <s v="I"/>
  </r>
  <r>
    <m/>
    <x v="167"/>
    <s v="LEVANTE"/>
    <n v="1836"/>
    <x v="1835"/>
    <x v="2"/>
    <x v="197"/>
    <n v="5.6"/>
    <n v="1.2500000000000001E-2"/>
    <n v="1.2500000000000001E-2"/>
    <n v="27570"/>
    <m/>
    <m/>
    <s v="D"/>
  </r>
  <r>
    <m/>
    <x v="167"/>
    <s v="LEVANTE"/>
    <n v="1837"/>
    <x v="1836"/>
    <x v="2"/>
    <x v="197"/>
    <n v="5.6"/>
    <n v="9.7999999999999997E-3"/>
    <n v="9.7999999999999997E-3"/>
    <n v="27570"/>
    <m/>
    <m/>
    <s v="B"/>
  </r>
  <r>
    <m/>
    <x v="179"/>
    <s v="Rp"/>
    <n v="1839"/>
    <x v="1837"/>
    <x v="2"/>
    <x v="197"/>
    <n v="5.6"/>
    <n v="2.4400000000000002E-2"/>
    <n v="2.4400000000000002E-2"/>
    <n v="27571"/>
    <m/>
    <m/>
    <s v="J"/>
  </r>
  <r>
    <m/>
    <x v="179"/>
    <s v="Rp"/>
    <n v="1840"/>
    <x v="1838"/>
    <x v="2"/>
    <x v="197"/>
    <n v="5.6"/>
    <n v="1.37E-2"/>
    <n v="1.37E-2"/>
    <n v="27571"/>
    <m/>
    <m/>
    <s v="E"/>
  </r>
  <r>
    <m/>
    <x v="176"/>
    <s v="Rp"/>
    <n v="1841"/>
    <x v="1839"/>
    <x v="2"/>
    <x v="197"/>
    <n v="5.6"/>
    <n v="8.8999999999999999E-3"/>
    <n v="8.8999999999999999E-3"/>
    <n v="27571"/>
    <m/>
    <m/>
    <s v="A"/>
  </r>
  <r>
    <m/>
    <x v="176"/>
    <s v="Rp"/>
    <n v="1842"/>
    <x v="1840"/>
    <x v="2"/>
    <x v="197"/>
    <n v="5.6"/>
    <n v="6.4000000000000003E-3"/>
    <n v="6.4000000000000003E-3"/>
    <n v="27571"/>
    <m/>
    <m/>
    <s v="Reserva"/>
  </r>
  <r>
    <m/>
    <x v="176"/>
    <s v="Rp"/>
    <n v="1843"/>
    <x v="1841"/>
    <x v="2"/>
    <x v="197"/>
    <n v="5.6"/>
    <n v="1.34E-2"/>
    <n v="1.34E-2"/>
    <n v="27571"/>
    <m/>
    <m/>
    <s v="D"/>
  </r>
  <r>
    <m/>
    <x v="176"/>
    <s v="Rp"/>
    <n v="1844"/>
    <x v="1842"/>
    <x v="2"/>
    <x v="197"/>
    <n v="5.6"/>
    <n v="1.11E-2"/>
    <n v="1.11E-2"/>
    <n v="27571"/>
    <m/>
    <m/>
    <s v="C"/>
  </r>
  <r>
    <m/>
    <x v="176"/>
    <s v="Rp"/>
    <n v="1845"/>
    <x v="1843"/>
    <x v="3"/>
    <x v="197"/>
    <n v="5.6"/>
    <n v="1.2200000000000001E-2"/>
    <n v="1.2200000000000001E-2"/>
    <n v="27572"/>
    <m/>
    <m/>
    <s v="D"/>
  </r>
  <r>
    <m/>
    <x v="179"/>
    <s v="Rp"/>
    <n v="1846"/>
    <x v="1844"/>
    <x v="3"/>
    <x v="197"/>
    <n v="5.6"/>
    <n v="2.2100000000000002E-2"/>
    <n v="2.2100000000000002E-2"/>
    <n v="27572"/>
    <m/>
    <m/>
    <s v="I"/>
  </r>
  <r>
    <m/>
    <x v="179"/>
    <s v="Rp"/>
    <n v="1847"/>
    <x v="1845"/>
    <x v="3"/>
    <x v="197"/>
    <n v="5.6"/>
    <n v="1.6E-2"/>
    <n v="1.6E-2"/>
    <n v="27572"/>
    <m/>
    <m/>
    <s v="F"/>
  </r>
  <r>
    <m/>
    <x v="179"/>
    <s v="Rp"/>
    <n v="1848"/>
    <x v="1846"/>
    <x v="3"/>
    <x v="197"/>
    <n v="5.6"/>
    <n v="9.5999999999999992E-3"/>
    <n v="9.5999999999999992E-3"/>
    <n v="27572"/>
    <m/>
    <m/>
    <s v="B"/>
  </r>
  <r>
    <m/>
    <x v="167"/>
    <s v="LEVANTE"/>
    <n v="1850"/>
    <x v="1847"/>
    <x v="3"/>
    <x v="197"/>
    <n v="5.6"/>
    <n v="6.1999999999999998E-3"/>
    <n v="6.1999999999999998E-3"/>
    <n v="27572"/>
    <m/>
    <m/>
    <s v="Reserva"/>
  </r>
  <r>
    <m/>
    <x v="174"/>
    <s v="FRENTE"/>
    <n v="1851"/>
    <x v="1848"/>
    <x v="2"/>
    <x v="198"/>
    <n v="5.6"/>
    <n v="6.1999999999999998E-3"/>
    <n v="6.1999999999999998E-3"/>
    <n v="27582"/>
    <m/>
    <m/>
    <s v="Reserva"/>
  </r>
  <r>
    <m/>
    <x v="174"/>
    <s v="FRENTE"/>
    <n v="1852"/>
    <x v="1849"/>
    <x v="2"/>
    <x v="198"/>
    <n v="5.6"/>
    <n v="1.06E-2"/>
    <n v="1.06E-2"/>
    <n v="27582"/>
    <m/>
    <m/>
    <s v="C"/>
  </r>
  <r>
    <m/>
    <x v="174"/>
    <s v="FRENTE"/>
    <n v="1853"/>
    <x v="1850"/>
    <x v="2"/>
    <x v="198"/>
    <n v="5.6"/>
    <n v="1.61E-2"/>
    <n v="1.61E-2"/>
    <n v="27582"/>
    <m/>
    <m/>
    <s v="F"/>
  </r>
  <r>
    <m/>
    <x v="180"/>
    <s v="FRENTE"/>
    <n v="1854"/>
    <x v="1851"/>
    <x v="2"/>
    <x v="198"/>
    <n v="5.6"/>
    <n v="7.4000000000000003E-3"/>
    <n v="7.4000000000000003E-3"/>
    <n v="27582"/>
    <m/>
    <m/>
    <s v="Reserva"/>
  </r>
  <r>
    <m/>
    <x v="180"/>
    <s v="FRENTE"/>
    <n v="1855"/>
    <x v="1852"/>
    <x v="2"/>
    <x v="198"/>
    <n v="5.6"/>
    <n v="5.4000000000000003E-3"/>
    <n v="5.4000000000000003E-3"/>
    <n v="27582"/>
    <m/>
    <m/>
    <s v="Descarte"/>
  </r>
  <r>
    <m/>
    <x v="180"/>
    <s v="FRENTE"/>
    <n v="1856"/>
    <x v="1853"/>
    <x v="2"/>
    <x v="198"/>
    <n v="5.6"/>
    <n v="3.7000000000000002E-3"/>
    <n v="3.7000000000000002E-3"/>
    <n v="27582"/>
    <m/>
    <m/>
    <s v="Descarte"/>
  </r>
  <r>
    <m/>
    <x v="180"/>
    <s v="FRENTE"/>
    <n v="1857"/>
    <x v="1854"/>
    <x v="2"/>
    <x v="198"/>
    <n v="5.6"/>
    <n v="1.35E-2"/>
    <n v="1.35E-2"/>
    <n v="27582"/>
    <m/>
    <m/>
    <s v="E"/>
  </r>
  <r>
    <m/>
    <x v="180"/>
    <s v="FRENTE"/>
    <n v="1858"/>
    <x v="1855"/>
    <x v="2"/>
    <x v="198"/>
    <n v="5.6"/>
    <n v="5.8999999999999999E-3"/>
    <n v="5.8999999999999999E-3"/>
    <n v="27582"/>
    <m/>
    <m/>
    <s v="Descarte"/>
  </r>
  <r>
    <m/>
    <x v="180"/>
    <s v="FRENTE"/>
    <n v="1859"/>
    <x v="1856"/>
    <x v="2"/>
    <x v="198"/>
    <n v="5.6"/>
    <n v="1.2699999999999999E-2"/>
    <n v="1.2699999999999999E-2"/>
    <n v="27582"/>
    <m/>
    <m/>
    <s v="D"/>
  </r>
  <r>
    <m/>
    <x v="181"/>
    <s v="Rp"/>
    <n v="1860"/>
    <x v="1857"/>
    <x v="2"/>
    <x v="198"/>
    <n v="5.6"/>
    <n v="1.2800000000000001E-2"/>
    <n v="1.2800000000000001E-2"/>
    <n v="27583"/>
    <m/>
    <m/>
    <s v="D"/>
  </r>
  <r>
    <m/>
    <x v="181"/>
    <s v="Rp"/>
    <n v="1861"/>
    <x v="1858"/>
    <x v="2"/>
    <x v="198"/>
    <n v="5.6"/>
    <n v="1.29E-2"/>
    <n v="1.29E-2"/>
    <n v="27583"/>
    <m/>
    <m/>
    <s v="D"/>
  </r>
  <r>
    <m/>
    <x v="167"/>
    <s v="LEVANTE"/>
    <n v="1862"/>
    <x v="1859"/>
    <x v="3"/>
    <x v="198"/>
    <n v="5.6"/>
    <n v="7.7000000000000002E-3"/>
    <n v="7.7000000000000002E-3"/>
    <n v="27584"/>
    <m/>
    <m/>
    <s v="A"/>
  </r>
  <r>
    <m/>
    <x v="167"/>
    <s v="LEVANTE"/>
    <n v="1863"/>
    <x v="1860"/>
    <x v="3"/>
    <x v="198"/>
    <n v="5.6"/>
    <n v="1.3100000000000001E-2"/>
    <n v="1.3100000000000001E-2"/>
    <n v="27584"/>
    <m/>
    <m/>
    <s v="D"/>
  </r>
  <r>
    <m/>
    <x v="167"/>
    <s v="LEVANTE"/>
    <n v="1864"/>
    <x v="1861"/>
    <x v="3"/>
    <x v="198"/>
    <n v="5.6"/>
    <n v="4.1999999999999997E-3"/>
    <n v="4.1999999999999997E-3"/>
    <n v="27584"/>
    <m/>
    <m/>
    <s v="Descarte"/>
  </r>
  <r>
    <m/>
    <x v="167"/>
    <s v="LEVANTE"/>
    <n v="1865"/>
    <x v="1862"/>
    <x v="3"/>
    <x v="198"/>
    <n v="5.6"/>
    <n v="8.8999999999999999E-3"/>
    <n v="8.8999999999999999E-3"/>
    <n v="27584"/>
    <m/>
    <m/>
    <s v="A"/>
  </r>
  <r>
    <m/>
    <x v="167"/>
    <s v="LEVANTE"/>
    <n v="1866"/>
    <x v="1863"/>
    <x v="3"/>
    <x v="198"/>
    <n v="5.6"/>
    <n v="1.2999999999999999E-2"/>
    <n v="1.2999999999999999E-2"/>
    <n v="27584"/>
    <m/>
    <m/>
    <s v="D"/>
  </r>
  <r>
    <m/>
    <x v="167"/>
    <s v="LEVANTE"/>
    <n v="1867"/>
    <x v="1864"/>
    <x v="3"/>
    <x v="198"/>
    <n v="5.6"/>
    <n v="7.9000000000000008E-3"/>
    <n v="7.9000000000000008E-3"/>
    <n v="27584"/>
    <m/>
    <m/>
    <s v="A"/>
  </r>
  <r>
    <m/>
    <x v="167"/>
    <s v="LEVANTE"/>
    <n v="1868"/>
    <x v="1865"/>
    <x v="3"/>
    <x v="198"/>
    <n v="5.6"/>
    <n v="3.5999999999999999E-3"/>
    <n v="3.5999999999999999E-3"/>
    <n v="27584"/>
    <m/>
    <m/>
    <s v="Descarte"/>
  </r>
  <r>
    <m/>
    <x v="167"/>
    <s v="LEVANTE"/>
    <n v="1869"/>
    <x v="1866"/>
    <x v="3"/>
    <x v="198"/>
    <n v="5.6"/>
    <n v="4.5999999999999999E-3"/>
    <n v="4.5999999999999999E-3"/>
    <n v="27584"/>
    <m/>
    <m/>
    <s v="Descarte"/>
  </r>
  <r>
    <m/>
    <x v="181"/>
    <s v="RT"/>
    <n v="1870"/>
    <x v="1867"/>
    <x v="3"/>
    <x v="198"/>
    <n v="5.6"/>
    <n v="1.83E-2"/>
    <n v="1.83E-2"/>
    <n v="27585"/>
    <m/>
    <m/>
    <s v="G"/>
  </r>
  <r>
    <m/>
    <x v="181"/>
    <s v="RT"/>
    <n v="1871"/>
    <x v="1868"/>
    <x v="3"/>
    <x v="198"/>
    <n v="5.6"/>
    <n v="4.1599999999999998E-2"/>
    <n v="3.6999999999999998E-2"/>
    <n v="27585"/>
    <m/>
    <m/>
    <s v="L"/>
  </r>
  <r>
    <m/>
    <x v="158"/>
    <s v="FRENTE"/>
    <n v="1872"/>
    <x v="1869"/>
    <x v="3"/>
    <x v="198"/>
    <n v="5.6"/>
    <n v="1.06E-2"/>
    <n v="1.06E-2"/>
    <n v="27585"/>
    <m/>
    <m/>
    <s v="C"/>
  </r>
  <r>
    <m/>
    <x v="158"/>
    <s v="FRENTE"/>
    <n v="1873"/>
    <x v="1870"/>
    <x v="3"/>
    <x v="198"/>
    <n v="5.6"/>
    <n v="4.8999999999999998E-3"/>
    <n v="4.8999999999999998E-3"/>
    <n v="27585"/>
    <m/>
    <m/>
    <s v="Descarte"/>
  </r>
  <r>
    <m/>
    <x v="180"/>
    <s v="FRENTE"/>
    <n v="1874"/>
    <x v="1871"/>
    <x v="6"/>
    <x v="198"/>
    <n v="5.6"/>
    <n v="7.4000000000000003E-3"/>
    <n v="7.4000000000000003E-3"/>
    <n v="27588"/>
    <m/>
    <m/>
    <s v="Reserva"/>
  </r>
  <r>
    <m/>
    <x v="180"/>
    <s v="FRENTE"/>
    <n v="1875"/>
    <x v="1872"/>
    <x v="6"/>
    <x v="198"/>
    <n v="5.6"/>
    <n v="1.32E-2"/>
    <n v="1.32E-2"/>
    <n v="27588"/>
    <m/>
    <m/>
    <s v="D"/>
  </r>
  <r>
    <m/>
    <x v="180"/>
    <s v="FRENTE"/>
    <n v="1876"/>
    <x v="1873"/>
    <x v="6"/>
    <x v="198"/>
    <n v="5.6"/>
    <n v="9.1000000000000004E-3"/>
    <n v="9.1000000000000004E-3"/>
    <n v="27588"/>
    <m/>
    <m/>
    <s v="B"/>
  </r>
  <r>
    <m/>
    <x v="174"/>
    <s v="FRENTE"/>
    <n v="1877"/>
    <x v="1874"/>
    <x v="6"/>
    <x v="198"/>
    <n v="5.6"/>
    <n v="7.4000000000000003E-3"/>
    <n v="7.4000000000000003E-3"/>
    <n v="27588"/>
    <m/>
    <m/>
    <s v="Reserva"/>
  </r>
  <r>
    <m/>
    <x v="174"/>
    <s v="FRENTE"/>
    <n v="1878"/>
    <x v="1875"/>
    <x v="2"/>
    <x v="199"/>
    <n v="5.6"/>
    <n v="2.07E-2"/>
    <n v="2.07E-2"/>
    <n v="27589"/>
    <m/>
    <m/>
    <s v="H"/>
  </r>
  <r>
    <m/>
    <x v="174"/>
    <s v="FRENTE"/>
    <n v="1879"/>
    <x v="1876"/>
    <x v="2"/>
    <x v="199"/>
    <n v="5.6"/>
    <n v="1.32E-2"/>
    <n v="1.32E-2"/>
    <n v="27589"/>
    <m/>
    <m/>
    <s v="D"/>
  </r>
  <r>
    <m/>
    <x v="174"/>
    <s v="FRENTE"/>
    <n v="1880"/>
    <x v="1877"/>
    <x v="2"/>
    <x v="199"/>
    <n v="5.6"/>
    <n v="1.2200000000000001E-2"/>
    <n v="1.2200000000000001E-2"/>
    <n v="27589"/>
    <m/>
    <m/>
    <s v="D"/>
  </r>
  <r>
    <m/>
    <x v="174"/>
    <s v="FRENTE"/>
    <n v="1881"/>
    <x v="1878"/>
    <x v="2"/>
    <x v="199"/>
    <n v="5.6"/>
    <n v="1.2699999999999999E-2"/>
    <n v="1.2699999999999999E-2"/>
    <n v="27589"/>
    <m/>
    <m/>
    <s v="D"/>
  </r>
  <r>
    <m/>
    <x v="174"/>
    <s v="FRENTE"/>
    <n v="1882"/>
    <x v="1879"/>
    <x v="2"/>
    <x v="199"/>
    <n v="5.6"/>
    <n v="1.1299999999999999E-2"/>
    <n v="1.1299999999999999E-2"/>
    <n v="27589"/>
    <m/>
    <m/>
    <s v="C"/>
  </r>
  <r>
    <m/>
    <x v="180"/>
    <s v="FRENTE"/>
    <n v="1883"/>
    <x v="1880"/>
    <x v="2"/>
    <x v="199"/>
    <n v="5.6"/>
    <n v="8.9999999999999993E-3"/>
    <n v="8.9999999999999993E-3"/>
    <n v="27590"/>
    <m/>
    <m/>
    <s v="B"/>
  </r>
  <r>
    <m/>
    <x v="180"/>
    <s v="FRENTE"/>
    <n v="1884"/>
    <x v="1881"/>
    <x v="2"/>
    <x v="199"/>
    <n v="5.6"/>
    <n v="3.0999999999999999E-3"/>
    <n v="3.0999999999999999E-3"/>
    <n v="27590"/>
    <m/>
    <m/>
    <s v="Descarte"/>
  </r>
  <r>
    <m/>
    <x v="180"/>
    <s v="FRENTE"/>
    <n v="1885"/>
    <x v="1882"/>
    <x v="2"/>
    <x v="199"/>
    <n v="5.6"/>
    <n v="9.2999999999999992E-3"/>
    <n v="9.2999999999999992E-3"/>
    <n v="27590"/>
    <m/>
    <m/>
    <s v="B"/>
  </r>
  <r>
    <m/>
    <x v="180"/>
    <s v="FRENTE"/>
    <n v="1886"/>
    <x v="1883"/>
    <x v="2"/>
    <x v="199"/>
    <n v="5.6"/>
    <n v="5.7000000000000002E-3"/>
    <n v="5.7000000000000002E-3"/>
    <n v="27590"/>
    <m/>
    <m/>
    <s v="Descarte"/>
  </r>
  <r>
    <m/>
    <x v="180"/>
    <s v="FRENTE"/>
    <n v="1887"/>
    <x v="1884"/>
    <x v="2"/>
    <x v="199"/>
    <n v="5.6"/>
    <n v="8.2000000000000007E-3"/>
    <n v="8.2000000000000007E-3"/>
    <n v="27590"/>
    <m/>
    <m/>
    <s v="A"/>
  </r>
  <r>
    <m/>
    <x v="174"/>
    <s v="FRENTE"/>
    <n v="1888"/>
    <x v="1885"/>
    <x v="3"/>
    <x v="199"/>
    <n v="5.6"/>
    <n v="3.4200000000000001E-2"/>
    <n v="3.4200000000000001E-2"/>
    <n v="27591"/>
    <m/>
    <m/>
    <s v="L"/>
  </r>
  <r>
    <m/>
    <x v="174"/>
    <s v="FRENTE"/>
    <n v="1889"/>
    <x v="1886"/>
    <x v="3"/>
    <x v="199"/>
    <n v="5.6"/>
    <n v="3.5700000000000003E-2"/>
    <n v="3.5700000000000003E-2"/>
    <n v="27591"/>
    <m/>
    <m/>
    <s v="L"/>
  </r>
  <r>
    <m/>
    <x v="174"/>
    <s v="FRENTE"/>
    <n v="1890"/>
    <x v="1887"/>
    <x v="3"/>
    <x v="199"/>
    <n v="5.6"/>
    <n v="1.78E-2"/>
    <n v="1.78E-2"/>
    <n v="27591"/>
    <m/>
    <m/>
    <s v="G"/>
  </r>
  <r>
    <m/>
    <x v="174"/>
    <s v="FRENTE"/>
    <n v="1891"/>
    <x v="1888"/>
    <x v="3"/>
    <x v="199"/>
    <n v="5.6"/>
    <n v="1.9900000000000001E-2"/>
    <n v="1.9900000000000001E-2"/>
    <n v="27591"/>
    <m/>
    <m/>
    <s v="H"/>
  </r>
  <r>
    <m/>
    <x v="174"/>
    <s v="FRENTE"/>
    <n v="1892"/>
    <x v="1889"/>
    <x v="3"/>
    <x v="199"/>
    <n v="5.6"/>
    <n v="6.6E-3"/>
    <n v="6.6E-3"/>
    <n v="27591"/>
    <m/>
    <m/>
    <s v="Reserva"/>
  </r>
  <r>
    <m/>
    <x v="174"/>
    <s v="FRENTE"/>
    <n v="1893"/>
    <x v="1890"/>
    <x v="3"/>
    <x v="199"/>
    <n v="5.6"/>
    <n v="1.26E-2"/>
    <n v="1.26E-2"/>
    <n v="27591"/>
    <m/>
    <m/>
    <s v="D"/>
  </r>
  <r>
    <m/>
    <x v="174"/>
    <s v="FRENTE"/>
    <n v="1894"/>
    <x v="1891"/>
    <x v="3"/>
    <x v="199"/>
    <n v="5.6"/>
    <n v="7.7000000000000002E-3"/>
    <n v="7.7000000000000002E-3"/>
    <n v="27591"/>
    <m/>
    <m/>
    <s v="A"/>
  </r>
  <r>
    <m/>
    <x v="181"/>
    <s v="RT"/>
    <n v="1895"/>
    <x v="1892"/>
    <x v="3"/>
    <x v="199"/>
    <n v="5.6"/>
    <n v="2.93E-2"/>
    <n v="2.93E-2"/>
    <n v="27592"/>
    <n v="2.93E-2"/>
    <m/>
    <s v="L"/>
  </r>
  <r>
    <m/>
    <x v="181"/>
    <s v="RT"/>
    <n v="1896"/>
    <x v="1893"/>
    <x v="3"/>
    <x v="199"/>
    <n v="5.6"/>
    <n v="4.41E-2"/>
    <n v="3.6999999999999998E-2"/>
    <n v="27592"/>
    <n v="3.6999999999999998E-2"/>
    <m/>
    <s v="L"/>
  </r>
  <r>
    <m/>
    <x v="181"/>
    <s v="RT"/>
    <n v="1897"/>
    <x v="1894"/>
    <x v="3"/>
    <x v="199"/>
    <n v="5.6"/>
    <n v="4.2099999999999999E-2"/>
    <n v="3.6999999999999998E-2"/>
    <n v="27592"/>
    <n v="3.6999999999999998E-2"/>
    <m/>
    <s v="L"/>
  </r>
  <r>
    <m/>
    <x v="181"/>
    <s v="RT"/>
    <n v="1898"/>
    <x v="1895"/>
    <x v="3"/>
    <x v="199"/>
    <n v="5.6"/>
    <n v="3.3500000000000002E-2"/>
    <n v="3.3500000000000002E-2"/>
    <n v="27592"/>
    <n v="3.3500000000000002E-2"/>
    <m/>
    <s v="L"/>
  </r>
  <r>
    <m/>
    <x v="174"/>
    <s v="FRENTE"/>
    <n v="1899"/>
    <x v="1896"/>
    <x v="2"/>
    <x v="199"/>
    <n v="5.6"/>
    <n v="6.1000000000000004E-3"/>
    <n v="6.1000000000000004E-3"/>
    <n v="27589"/>
    <m/>
    <m/>
    <s v="Reserva"/>
  </r>
  <r>
    <m/>
    <x v="180"/>
    <s v="FRENTE"/>
    <n v="1900"/>
    <x v="1897"/>
    <x v="6"/>
    <x v="199"/>
    <n v="5.6"/>
    <n v="9.1999999999999998E-3"/>
    <n v="9.1999999999999998E-3"/>
    <n v="27596"/>
    <m/>
    <m/>
    <s v="B"/>
  </r>
  <r>
    <m/>
    <x v="180"/>
    <s v="FRENTE"/>
    <n v="1901"/>
    <x v="1898"/>
    <x v="6"/>
    <x v="199"/>
    <n v="5.6"/>
    <n v="7.0000000000000001E-3"/>
    <n v="7.0000000000000001E-3"/>
    <n v="27596"/>
    <m/>
    <m/>
    <s v="Reserva"/>
  </r>
  <r>
    <m/>
    <x v="174"/>
    <s v="FRENTE"/>
    <n v="1902"/>
    <x v="1899"/>
    <x v="6"/>
    <x v="199"/>
    <n v="5.6"/>
    <n v="1.66E-2"/>
    <n v="1.66E-2"/>
    <n v="27596"/>
    <m/>
    <m/>
    <s v="F"/>
  </r>
  <r>
    <m/>
    <x v="174"/>
    <s v="FRENTE"/>
    <n v="1903"/>
    <x v="1900"/>
    <x v="6"/>
    <x v="199"/>
    <n v="5.6"/>
    <n v="2.9499999999999998E-2"/>
    <n v="2.9499999999999998E-2"/>
    <n v="27596"/>
    <m/>
    <m/>
    <s v="L"/>
  </r>
  <r>
    <m/>
    <x v="174"/>
    <s v="FRENTE"/>
    <n v="1904"/>
    <x v="1901"/>
    <x v="6"/>
    <x v="199"/>
    <n v="5.6"/>
    <n v="2.5399999999999999E-2"/>
    <n v="2.5399999999999999E-2"/>
    <n v="27596"/>
    <m/>
    <m/>
    <s v="K"/>
  </r>
  <r>
    <m/>
    <x v="174"/>
    <s v="FRENTE"/>
    <n v="1905"/>
    <x v="1902"/>
    <x v="6"/>
    <x v="199"/>
    <n v="5.6"/>
    <n v="1.15E-2"/>
    <n v="1.15E-2"/>
    <n v="27596"/>
    <m/>
    <m/>
    <s v="C"/>
  </r>
  <r>
    <m/>
    <x v="180"/>
    <s v="FRENTE"/>
    <n v="1906"/>
    <x v="1903"/>
    <x v="2"/>
    <x v="200"/>
    <n v="5.6"/>
    <n v="3.0000000000000001E-3"/>
    <n v="3.0000000000000001E-3"/>
    <n v="27597"/>
    <m/>
    <m/>
    <s v="Descarte"/>
  </r>
  <r>
    <m/>
    <x v="180"/>
    <s v="FRENTE"/>
    <n v="1907"/>
    <x v="1904"/>
    <x v="2"/>
    <x v="200"/>
    <n v="5.6"/>
    <n v="5.3E-3"/>
    <n v="5.3E-3"/>
    <n v="27597"/>
    <m/>
    <m/>
    <s v="Descarte"/>
  </r>
  <r>
    <m/>
    <x v="180"/>
    <s v="FRENTE"/>
    <n v="1908"/>
    <x v="1905"/>
    <x v="2"/>
    <x v="200"/>
    <n v="5.6"/>
    <n v="5.4999999999999997E-3"/>
    <n v="5.4999999999999997E-3"/>
    <n v="27597"/>
    <m/>
    <m/>
    <s v="Descarte"/>
  </r>
  <r>
    <m/>
    <x v="180"/>
    <s v="FRENTE"/>
    <n v="1909"/>
    <x v="1906"/>
    <x v="2"/>
    <x v="200"/>
    <n v="5.6"/>
    <n v="4.8999999999999998E-3"/>
    <n v="4.8999999999999998E-3"/>
    <n v="27597"/>
    <m/>
    <m/>
    <s v="Descarte"/>
  </r>
  <r>
    <m/>
    <x v="180"/>
    <s v="FRENTE"/>
    <n v="1910"/>
    <x v="1907"/>
    <x v="2"/>
    <x v="200"/>
    <n v="5.6"/>
    <n v="5.8999999999999999E-3"/>
    <n v="5.8999999999999999E-3"/>
    <n v="27597"/>
    <m/>
    <m/>
    <s v="Descarte"/>
  </r>
  <r>
    <m/>
    <x v="180"/>
    <s v="FRENTE"/>
    <n v="1911"/>
    <x v="1908"/>
    <x v="2"/>
    <x v="200"/>
    <n v="5.6"/>
    <n v="5.4999999999999997E-3"/>
    <n v="5.4999999999999997E-3"/>
    <n v="27597"/>
    <m/>
    <m/>
    <s v="Descarte"/>
  </r>
  <r>
    <m/>
    <x v="180"/>
    <s v="FRENTE"/>
    <n v="1912"/>
    <x v="1909"/>
    <x v="2"/>
    <x v="200"/>
    <n v="5.6"/>
    <n v="2E-3"/>
    <n v="2E-3"/>
    <n v="27597"/>
    <m/>
    <m/>
    <s v="Descarte"/>
  </r>
  <r>
    <m/>
    <x v="180"/>
    <s v="FRENTE"/>
    <n v="1913"/>
    <x v="1910"/>
    <x v="2"/>
    <x v="200"/>
    <n v="5.6"/>
    <n v="3.8999999999999998E-3"/>
    <n v="3.8999999999999998E-3"/>
    <n v="27597"/>
    <m/>
    <m/>
    <s v="Descarte"/>
  </r>
  <r>
    <m/>
    <x v="180"/>
    <s v="FRENTE"/>
    <n v="1914"/>
    <x v="1911"/>
    <x v="2"/>
    <x v="200"/>
    <n v="5.6"/>
    <n v="1.0500000000000001E-2"/>
    <n v="1.0500000000000001E-2"/>
    <n v="27597"/>
    <m/>
    <m/>
    <s v="C"/>
  </r>
  <r>
    <m/>
    <x v="147"/>
    <s v="FRENTE"/>
    <n v="1915"/>
    <x v="1912"/>
    <x v="2"/>
    <x v="200"/>
    <n v="5.6"/>
    <n v="3.0999999999999999E-3"/>
    <n v="3.0999999999999999E-3"/>
    <n v="27598"/>
    <m/>
    <m/>
    <s v="Descarte"/>
  </r>
  <r>
    <m/>
    <x v="56"/>
    <s v="RT"/>
    <n v="1916"/>
    <x v="1913"/>
    <x v="2"/>
    <x v="200"/>
    <n v="5.6"/>
    <n v="2.4E-2"/>
    <n v="2.4E-2"/>
    <n v="27598"/>
    <m/>
    <m/>
    <s v="J"/>
  </r>
  <r>
    <m/>
    <x v="56"/>
    <s v="RT"/>
    <n v="1917"/>
    <x v="1914"/>
    <x v="2"/>
    <x v="200"/>
    <n v="5.6"/>
    <n v="2.4E-2"/>
    <n v="2.4E-2"/>
    <n v="27598"/>
    <m/>
    <m/>
    <s v="J"/>
  </r>
  <r>
    <m/>
    <x v="56"/>
    <s v="RT"/>
    <n v="1918"/>
    <x v="1915"/>
    <x v="2"/>
    <x v="200"/>
    <n v="5.6"/>
    <n v="2.4299999999999999E-2"/>
    <n v="2.4299999999999999E-2"/>
    <n v="27598"/>
    <m/>
    <m/>
    <s v="J"/>
  </r>
  <r>
    <m/>
    <x v="56"/>
    <s v="RT"/>
    <n v="1919"/>
    <x v="1916"/>
    <x v="2"/>
    <x v="200"/>
    <n v="5.6"/>
    <n v="2.9600000000000001E-2"/>
    <n v="2.9600000000000001E-2"/>
    <n v="27598"/>
    <m/>
    <m/>
    <s v="L"/>
  </r>
  <r>
    <m/>
    <x v="180"/>
    <s v="FRENTE"/>
    <n v="1920"/>
    <x v="1917"/>
    <x v="3"/>
    <x v="200"/>
    <n v="5.6"/>
    <n v="6.3E-3"/>
    <n v="6.3E-3"/>
    <n v="27599"/>
    <m/>
    <m/>
    <s v="Reserva"/>
  </r>
  <r>
    <m/>
    <x v="180"/>
    <s v="FRENTE"/>
    <n v="1921"/>
    <x v="1918"/>
    <x v="3"/>
    <x v="200"/>
    <n v="5.6"/>
    <n v="1.18E-2"/>
    <n v="1.18E-2"/>
    <n v="27599"/>
    <m/>
    <m/>
    <s v="C"/>
  </r>
  <r>
    <m/>
    <x v="180"/>
    <s v="FRENTE"/>
    <n v="1922"/>
    <x v="1919"/>
    <x v="3"/>
    <x v="200"/>
    <n v="5.6"/>
    <n v="9.5999999999999992E-3"/>
    <n v="9.5999999999999992E-3"/>
    <n v="27599"/>
    <m/>
    <m/>
    <s v="B"/>
  </r>
  <r>
    <m/>
    <x v="174"/>
    <s v="FRENTE"/>
    <n v="1923"/>
    <x v="1920"/>
    <x v="3"/>
    <x v="200"/>
    <n v="5.6"/>
    <n v="1.2999999999999999E-2"/>
    <n v="1.2999999999999999E-2"/>
    <n v="27599"/>
    <m/>
    <m/>
    <s v="D"/>
  </r>
  <r>
    <m/>
    <x v="174"/>
    <s v="FRENTE"/>
    <n v="1924"/>
    <x v="1921"/>
    <x v="3"/>
    <x v="200"/>
    <n v="5.6"/>
    <n v="2.4400000000000002E-2"/>
    <n v="2.4400000000000002E-2"/>
    <n v="27599"/>
    <m/>
    <m/>
    <s v="J"/>
  </r>
  <r>
    <m/>
    <x v="174"/>
    <s v="FRENTE"/>
    <n v="1925"/>
    <x v="1922"/>
    <x v="3"/>
    <x v="200"/>
    <n v="5.6"/>
    <n v="2.46E-2"/>
    <n v="2.46E-2"/>
    <n v="27599"/>
    <m/>
    <m/>
    <s v="J"/>
  </r>
  <r>
    <m/>
    <x v="174"/>
    <s v="FRENTE"/>
    <n v="1926"/>
    <x v="1923"/>
    <x v="3"/>
    <x v="200"/>
    <n v="5.6"/>
    <n v="2.5100000000000001E-2"/>
    <n v="2.5100000000000001E-2"/>
    <n v="27599"/>
    <m/>
    <m/>
    <s v="K"/>
  </r>
  <r>
    <m/>
    <x v="174"/>
    <s v="FRENTE"/>
    <n v="1927"/>
    <x v="1924"/>
    <x v="3"/>
    <x v="200"/>
    <n v="5.6"/>
    <n v="1.5800000000000002E-2"/>
    <n v="1.5800000000000002E-2"/>
    <n v="27599"/>
    <m/>
    <m/>
    <s v="F"/>
  </r>
  <r>
    <m/>
    <x v="174"/>
    <s v="FRENTE"/>
    <n v="1928"/>
    <x v="1925"/>
    <x v="3"/>
    <x v="200"/>
    <n v="5.6"/>
    <n v="4.7999999999999996E-3"/>
    <n v="4.7999999999999996E-3"/>
    <n v="27599"/>
    <m/>
    <m/>
    <s v="Descarte"/>
  </r>
  <r>
    <m/>
    <x v="182"/>
    <s v="RT"/>
    <n v="1929"/>
    <x v="1926"/>
    <x v="3"/>
    <x v="200"/>
    <n v="5.6"/>
    <n v="1.04E-2"/>
    <n v="1.04E-2"/>
    <n v="27600"/>
    <m/>
    <m/>
    <s v="B"/>
  </r>
  <r>
    <m/>
    <x v="182"/>
    <s v="RT"/>
    <n v="1930"/>
    <x v="1927"/>
    <x v="3"/>
    <x v="200"/>
    <n v="5.6"/>
    <n v="1.01E-2"/>
    <n v="1.01E-2"/>
    <n v="27600"/>
    <m/>
    <m/>
    <s v="B"/>
  </r>
  <r>
    <m/>
    <x v="182"/>
    <s v="RT"/>
    <n v="1931"/>
    <x v="1928"/>
    <x v="3"/>
    <x v="200"/>
    <n v="5.6"/>
    <n v="1.06E-2"/>
    <n v="1.06E-2"/>
    <n v="27600"/>
    <m/>
    <m/>
    <s v="C"/>
  </r>
  <r>
    <m/>
    <x v="174"/>
    <s v="FRENTE"/>
    <n v="1932"/>
    <x v="1929"/>
    <x v="3"/>
    <x v="200"/>
    <n v="5.6"/>
    <n v="4.7999999999999996E-3"/>
    <n v="4.7999999999999996E-3"/>
    <n v="27599"/>
    <m/>
    <m/>
    <s v="Descarte"/>
  </r>
  <r>
    <m/>
    <x v="180"/>
    <s v="FRENTE"/>
    <n v="1933"/>
    <x v="1930"/>
    <x v="6"/>
    <x v="200"/>
    <n v="5.6"/>
    <n v="5.7000000000000002E-3"/>
    <n v="5.7000000000000002E-3"/>
    <n v="27609"/>
    <m/>
    <m/>
    <s v="Descarte"/>
  </r>
  <r>
    <m/>
    <x v="180"/>
    <s v="FRENTE"/>
    <n v="1934"/>
    <x v="1931"/>
    <x v="6"/>
    <x v="200"/>
    <n v="5.6"/>
    <n v="3.2000000000000002E-3"/>
    <n v="3.2000000000000002E-3"/>
    <n v="27609"/>
    <m/>
    <m/>
    <s v="Descarte"/>
  </r>
  <r>
    <m/>
    <x v="180"/>
    <s v="FRENTE"/>
    <n v="1935"/>
    <x v="1932"/>
    <x v="6"/>
    <x v="200"/>
    <n v="5.6"/>
    <n v="5.0000000000000001E-3"/>
    <n v="5.0000000000000001E-3"/>
    <n v="27609"/>
    <m/>
    <m/>
    <s v="Descarte"/>
  </r>
  <r>
    <m/>
    <x v="180"/>
    <s v="FRENTE"/>
    <n v="1936"/>
    <x v="1933"/>
    <x v="6"/>
    <x v="200"/>
    <n v="5.6"/>
    <n v="4.4999999999999997E-3"/>
    <n v="4.4999999999999997E-3"/>
    <n v="27609"/>
    <m/>
    <m/>
    <s v="Descarte"/>
  </r>
  <r>
    <m/>
    <x v="180"/>
    <s v="FRENTE"/>
    <n v="1937"/>
    <x v="1934"/>
    <x v="6"/>
    <x v="200"/>
    <n v="5.6"/>
    <n v="2.2000000000000001E-3"/>
    <n v="2.2000000000000001E-3"/>
    <n v="27609"/>
    <m/>
    <m/>
    <s v="Descarte"/>
  </r>
  <r>
    <m/>
    <x v="180"/>
    <s v="FRENTE"/>
    <n v="1938"/>
    <x v="1935"/>
    <x v="6"/>
    <x v="200"/>
    <n v="5.6"/>
    <n v="3.0999999999999999E-3"/>
    <n v="3.0999999999999999E-3"/>
    <n v="27609"/>
    <m/>
    <m/>
    <s v="Descarte"/>
  </r>
  <r>
    <m/>
    <x v="56"/>
    <s v="DQ"/>
    <n v="1939"/>
    <x v="1936"/>
    <x v="6"/>
    <x v="200"/>
    <n v="5.6"/>
    <n v="3.2899999999999999E-2"/>
    <n v="3.2899999999999999E-2"/>
    <n v="27609"/>
    <m/>
    <m/>
    <s v="L"/>
  </r>
  <r>
    <m/>
    <x v="56"/>
    <s v="DQ"/>
    <n v="1940"/>
    <x v="1937"/>
    <x v="6"/>
    <x v="200"/>
    <n v="5.6"/>
    <n v="2.5000000000000001E-2"/>
    <n v="2.5000000000000001E-2"/>
    <n v="27609"/>
    <m/>
    <m/>
    <s v="K"/>
  </r>
  <r>
    <m/>
    <x v="56"/>
    <s v="DQ"/>
    <n v="1941"/>
    <x v="1938"/>
    <x v="6"/>
    <x v="200"/>
    <n v="5.6"/>
    <n v="3.1300000000000001E-2"/>
    <n v="3.1300000000000001E-2"/>
    <n v="27609"/>
    <m/>
    <m/>
    <s v="L"/>
  </r>
  <r>
    <m/>
    <x v="147"/>
    <s v="FRENTE"/>
    <n v="1942"/>
    <x v="1939"/>
    <x v="2"/>
    <x v="201"/>
    <n v="5.6"/>
    <n v="7.0000000000000001E-3"/>
    <n v="7.0000000000000001E-3"/>
    <n v="27610"/>
    <m/>
    <m/>
    <s v="Reserva"/>
  </r>
  <r>
    <m/>
    <x v="147"/>
    <s v="FRENTE"/>
    <n v="1943"/>
    <x v="1940"/>
    <x v="2"/>
    <x v="201"/>
    <n v="5.6"/>
    <n v="6.1999999999999998E-3"/>
    <n v="6.1999999999999998E-3"/>
    <n v="27610"/>
    <m/>
    <m/>
    <s v="Reserva"/>
  </r>
  <r>
    <m/>
    <x v="147"/>
    <s v="FRENTE"/>
    <n v="1944"/>
    <x v="1941"/>
    <x v="2"/>
    <x v="201"/>
    <n v="5.6"/>
    <n v="5.7000000000000002E-3"/>
    <n v="5.7000000000000002E-3"/>
    <n v="27610"/>
    <m/>
    <m/>
    <s v="Descarte"/>
  </r>
  <r>
    <m/>
    <x v="147"/>
    <s v="FRENTE"/>
    <n v="1945"/>
    <x v="1942"/>
    <x v="2"/>
    <x v="201"/>
    <n v="5.6"/>
    <n v="2.0799999999999999E-2"/>
    <n v="2.0799999999999999E-2"/>
    <n v="27610"/>
    <m/>
    <m/>
    <s v="H"/>
  </r>
  <r>
    <m/>
    <x v="167"/>
    <s v="LEVANTE"/>
    <n v="1946"/>
    <x v="1943"/>
    <x v="2"/>
    <x v="201"/>
    <n v="5.6"/>
    <n v="8.2000000000000007E-3"/>
    <n v="8.2000000000000007E-3"/>
    <n v="27611"/>
    <m/>
    <m/>
    <s v="A"/>
  </r>
  <r>
    <m/>
    <x v="167"/>
    <s v="LEVANTE"/>
    <n v="1947"/>
    <x v="1944"/>
    <x v="2"/>
    <x v="201"/>
    <n v="5.6"/>
    <n v="1.5100000000000001E-2"/>
    <n v="1.5100000000000001E-2"/>
    <n v="27611"/>
    <m/>
    <m/>
    <s v="F"/>
  </r>
  <r>
    <m/>
    <x v="167"/>
    <s v="LEVANTE"/>
    <n v="1948"/>
    <x v="1945"/>
    <x v="2"/>
    <x v="201"/>
    <n v="5.6"/>
    <n v="1.2200000000000001E-2"/>
    <n v="1.2200000000000001E-2"/>
    <n v="27611"/>
    <m/>
    <m/>
    <s v="D"/>
  </r>
  <r>
    <m/>
    <x v="167"/>
    <s v="LEVANTE"/>
    <n v="1949"/>
    <x v="1946"/>
    <x v="2"/>
    <x v="201"/>
    <n v="5.6"/>
    <n v="0.01"/>
    <n v="0.01"/>
    <n v="27611"/>
    <m/>
    <m/>
    <s v="B"/>
  </r>
  <r>
    <m/>
    <x v="167"/>
    <s v="LEVANTE"/>
    <n v="1950"/>
    <x v="1947"/>
    <x v="2"/>
    <x v="201"/>
    <n v="5.6"/>
    <n v="9.7000000000000003E-3"/>
    <n v="9.7000000000000003E-3"/>
    <n v="27611"/>
    <m/>
    <m/>
    <s v="B"/>
  </r>
  <r>
    <m/>
    <x v="167"/>
    <s v="LEVANTE"/>
    <n v="1951"/>
    <x v="1948"/>
    <x v="2"/>
    <x v="201"/>
    <n v="5.6"/>
    <n v="5.5999999999999999E-3"/>
    <n v="5.5999999999999999E-3"/>
    <n v="27611"/>
    <m/>
    <m/>
    <s v="Descarte"/>
  </r>
  <r>
    <m/>
    <x v="147"/>
    <s v="FRENTE"/>
    <n v="1952"/>
    <x v="1949"/>
    <x v="3"/>
    <x v="201"/>
    <n v="5.6"/>
    <n v="9.4999999999999998E-3"/>
    <n v="9.4999999999999998E-3"/>
    <n v="27612"/>
    <m/>
    <m/>
    <s v="B"/>
  </r>
  <r>
    <m/>
    <x v="147"/>
    <s v="FRENTE"/>
    <n v="1953"/>
    <x v="1950"/>
    <x v="3"/>
    <x v="201"/>
    <n v="5.6"/>
    <n v="6.6E-3"/>
    <n v="6.6E-3"/>
    <n v="27612"/>
    <m/>
    <m/>
    <s v="Reserva"/>
  </r>
  <r>
    <m/>
    <x v="147"/>
    <s v="FRENTE"/>
    <n v="1954"/>
    <x v="1951"/>
    <x v="3"/>
    <x v="201"/>
    <n v="5.6"/>
    <n v="8.2000000000000007E-3"/>
    <n v="8.2000000000000007E-3"/>
    <n v="27612"/>
    <m/>
    <m/>
    <s v="A"/>
  </r>
  <r>
    <m/>
    <x v="174"/>
    <s v="FRENTE"/>
    <n v="1955"/>
    <x v="1952"/>
    <x v="3"/>
    <x v="201"/>
    <n v="5.6"/>
    <n v="1.9199999999999998E-2"/>
    <n v="1.9199999999999998E-2"/>
    <n v="27612"/>
    <m/>
    <m/>
    <s v="H"/>
  </r>
  <r>
    <m/>
    <x v="174"/>
    <s v="FRENTE"/>
    <n v="1956"/>
    <x v="1953"/>
    <x v="3"/>
    <x v="201"/>
    <n v="5.6"/>
    <n v="3.2599999999999997E-2"/>
    <n v="3.2599999999999997E-2"/>
    <n v="27612"/>
    <m/>
    <m/>
    <s v="L"/>
  </r>
  <r>
    <m/>
    <x v="174"/>
    <s v="FRENTE"/>
    <n v="1957"/>
    <x v="1954"/>
    <x v="3"/>
    <x v="201"/>
    <n v="5.6"/>
    <n v="2.2200000000000001E-2"/>
    <n v="2.2200000000000001E-2"/>
    <n v="27612"/>
    <m/>
    <m/>
    <s v="I"/>
  </r>
  <r>
    <m/>
    <x v="174"/>
    <s v="FRENTE"/>
    <n v="1958"/>
    <x v="1955"/>
    <x v="3"/>
    <x v="201"/>
    <n v="5.6"/>
    <n v="2.1100000000000001E-2"/>
    <n v="2.1100000000000001E-2"/>
    <n v="27612"/>
    <m/>
    <m/>
    <s v="I"/>
  </r>
  <r>
    <m/>
    <x v="182"/>
    <s v="RT"/>
    <n v="1959"/>
    <x v="1956"/>
    <x v="3"/>
    <x v="201"/>
    <n v="5.6"/>
    <n v="1.12E-2"/>
    <n v="1.12E-2"/>
    <n v="27613"/>
    <m/>
    <m/>
    <s v="C"/>
  </r>
  <r>
    <m/>
    <x v="182"/>
    <s v="RT"/>
    <n v="1960"/>
    <x v="1957"/>
    <x v="3"/>
    <x v="201"/>
    <n v="5.6"/>
    <n v="1.7100000000000001E-2"/>
    <n v="1.7100000000000001E-2"/>
    <n v="27613"/>
    <m/>
    <m/>
    <s v="F"/>
  </r>
  <r>
    <m/>
    <x v="182"/>
    <s v="RT"/>
    <n v="1961"/>
    <x v="1958"/>
    <x v="3"/>
    <x v="201"/>
    <n v="5.6"/>
    <n v="1.5299999999999999E-2"/>
    <n v="1.5299999999999999E-2"/>
    <n v="27613"/>
    <m/>
    <m/>
    <s v="F"/>
  </r>
  <r>
    <m/>
    <x v="182"/>
    <s v="RT"/>
    <n v="1962"/>
    <x v="1959"/>
    <x v="3"/>
    <x v="201"/>
    <n v="5.6"/>
    <n v="8.2000000000000007E-3"/>
    <n v="8.2000000000000007E-3"/>
    <n v="27613"/>
    <m/>
    <m/>
    <s v="A"/>
  </r>
  <r>
    <m/>
    <x v="182"/>
    <s v="RT"/>
    <n v="1963"/>
    <x v="1960"/>
    <x v="3"/>
    <x v="201"/>
    <n v="5.6"/>
    <n v="1.4500000000000001E-2"/>
    <n v="1.4500000000000001E-2"/>
    <n v="27613"/>
    <m/>
    <m/>
    <s v="E"/>
  </r>
  <r>
    <m/>
    <x v="182"/>
    <s v="RT"/>
    <n v="1964"/>
    <x v="1961"/>
    <x v="3"/>
    <x v="201"/>
    <n v="5.6"/>
    <n v="9.5999999999999992E-3"/>
    <n v="9.5999999999999992E-3"/>
    <n v="27613"/>
    <m/>
    <m/>
    <s v="B"/>
  </r>
  <r>
    <m/>
    <x v="174"/>
    <s v="FRENTE"/>
    <n v="1965"/>
    <x v="1962"/>
    <x v="6"/>
    <x v="201"/>
    <n v="5.6"/>
    <n v="9.4000000000000004E-3"/>
    <n v="9.4000000000000004E-3"/>
    <n v="27616"/>
    <m/>
    <m/>
    <s v="B"/>
  </r>
  <r>
    <m/>
    <x v="174"/>
    <s v="FRENTE"/>
    <n v="1966"/>
    <x v="1963"/>
    <x v="6"/>
    <x v="201"/>
    <n v="5.6"/>
    <n v="8.5000000000000006E-3"/>
    <n v="8.5000000000000006E-3"/>
    <n v="27616"/>
    <m/>
    <m/>
    <s v="A"/>
  </r>
  <r>
    <m/>
    <x v="174"/>
    <s v="FRENTE"/>
    <n v="1967"/>
    <x v="1964"/>
    <x v="6"/>
    <x v="201"/>
    <n v="5.6"/>
    <n v="5.0000000000000001E-3"/>
    <n v="5.0000000000000001E-3"/>
    <n v="27616"/>
    <m/>
    <m/>
    <s v="Descarte"/>
  </r>
  <r>
    <m/>
    <x v="174"/>
    <s v="FRENTE"/>
    <n v="1968"/>
    <x v="1965"/>
    <x v="6"/>
    <x v="201"/>
    <n v="5.6"/>
    <n v="9.4000000000000004E-3"/>
    <n v="9.4000000000000004E-3"/>
    <n v="27616"/>
    <m/>
    <m/>
    <s v="B"/>
  </r>
  <r>
    <m/>
    <x v="180"/>
    <s v="FRENTE"/>
    <n v="1969"/>
    <x v="1966"/>
    <x v="6"/>
    <x v="201"/>
    <n v="5.6"/>
    <n v="9.1000000000000004E-3"/>
    <n v="9.1000000000000004E-3"/>
    <n v="27616"/>
    <m/>
    <m/>
    <s v="B"/>
  </r>
  <r>
    <m/>
    <x v="180"/>
    <s v="FRENTE"/>
    <n v="1970"/>
    <x v="1967"/>
    <x v="6"/>
    <x v="201"/>
    <n v="5.6"/>
    <n v="1.8E-3"/>
    <n v="1.8E-3"/>
    <n v="27616"/>
    <m/>
    <m/>
    <s v="Descarte"/>
  </r>
  <r>
    <m/>
    <x v="180"/>
    <s v="FRENTE"/>
    <n v="1971"/>
    <x v="1968"/>
    <x v="6"/>
    <x v="201"/>
    <n v="5.6"/>
    <n v="5.4999999999999997E-3"/>
    <n v="5.4999999999999997E-3"/>
    <n v="27616"/>
    <m/>
    <m/>
    <s v="Descarte"/>
  </r>
  <r>
    <m/>
    <x v="180"/>
    <s v="FRENTE"/>
    <n v="1972"/>
    <x v="1969"/>
    <x v="6"/>
    <x v="201"/>
    <n v="5.6"/>
    <n v="4.7000000000000002E-3"/>
    <n v="4.7000000000000002E-3"/>
    <n v="27616"/>
    <m/>
    <m/>
    <s v="Descarte"/>
  </r>
  <r>
    <m/>
    <x v="174"/>
    <s v="FRENTE"/>
    <n v="1973"/>
    <x v="1970"/>
    <x v="2"/>
    <x v="202"/>
    <n v="5.6"/>
    <n v="1.38E-2"/>
    <n v="1.38E-2"/>
    <n v="27617"/>
    <m/>
    <m/>
    <s v="E"/>
  </r>
  <r>
    <m/>
    <x v="174"/>
    <s v="FRENTE"/>
    <n v="1974"/>
    <x v="1971"/>
    <x v="2"/>
    <x v="202"/>
    <n v="5.6"/>
    <n v="6.4000000000000003E-3"/>
    <n v="6.4000000000000003E-3"/>
    <n v="27617"/>
    <m/>
    <m/>
    <s v="Reserva"/>
  </r>
  <r>
    <m/>
    <x v="174"/>
    <s v="FRENTE"/>
    <n v="1975"/>
    <x v="1972"/>
    <x v="2"/>
    <x v="202"/>
    <n v="5.6"/>
    <n v="3.0200000000000001E-2"/>
    <n v="3.0200000000000001E-2"/>
    <n v="27617"/>
    <m/>
    <m/>
    <s v="L"/>
  </r>
  <r>
    <m/>
    <x v="174"/>
    <s v="FRENTE"/>
    <n v="1976"/>
    <x v="1973"/>
    <x v="2"/>
    <x v="202"/>
    <n v="5.6"/>
    <n v="1.8100000000000002E-2"/>
    <n v="1.8100000000000002E-2"/>
    <n v="27617"/>
    <m/>
    <m/>
    <s v="G"/>
  </r>
  <r>
    <m/>
    <x v="174"/>
    <s v="FRENTE"/>
    <n v="1977"/>
    <x v="1974"/>
    <x v="2"/>
    <x v="202"/>
    <n v="5.6"/>
    <n v="3.1600000000000003E-2"/>
    <n v="3.1600000000000003E-2"/>
    <n v="27617"/>
    <m/>
    <m/>
    <s v="L"/>
  </r>
  <r>
    <m/>
    <x v="174"/>
    <s v="FRENTE"/>
    <n v="1978"/>
    <x v="1975"/>
    <x v="2"/>
    <x v="202"/>
    <n v="5.6"/>
    <n v="1.2699999999999999E-2"/>
    <n v="1.2699999999999999E-2"/>
    <n v="27617"/>
    <m/>
    <m/>
    <s v="D"/>
  </r>
  <r>
    <m/>
    <x v="167"/>
    <s v="LEVANTE"/>
    <n v="1979"/>
    <x v="1976"/>
    <x v="2"/>
    <x v="202"/>
    <n v="5.6"/>
    <n v="1.0999999999999999E-2"/>
    <n v="1.0999999999999999E-2"/>
    <n v="27618"/>
    <m/>
    <m/>
    <s v="C"/>
  </r>
  <r>
    <m/>
    <x v="167"/>
    <s v="LEVANTE"/>
    <n v="1980"/>
    <x v="1977"/>
    <x v="2"/>
    <x v="202"/>
    <n v="5.6"/>
    <n v="1.46E-2"/>
    <n v="1.46E-2"/>
    <n v="27618"/>
    <m/>
    <m/>
    <s v="E"/>
  </r>
  <r>
    <m/>
    <x v="167"/>
    <s v="LEVANTE"/>
    <n v="1981"/>
    <x v="1978"/>
    <x v="2"/>
    <x v="202"/>
    <n v="5.6"/>
    <n v="1.6E-2"/>
    <n v="1.6E-2"/>
    <n v="27618"/>
    <m/>
    <m/>
    <s v="F"/>
  </r>
  <r>
    <m/>
    <x v="167"/>
    <s v="LEVANTE"/>
    <n v="1982"/>
    <x v="1979"/>
    <x v="2"/>
    <x v="202"/>
    <n v="5.6"/>
    <n v="1.7600000000000001E-2"/>
    <n v="1.7600000000000001E-2"/>
    <n v="27618"/>
    <m/>
    <m/>
    <s v="G"/>
  </r>
  <r>
    <m/>
    <x v="167"/>
    <s v="LEVANTE"/>
    <n v="1983"/>
    <x v="1980"/>
    <x v="2"/>
    <x v="202"/>
    <n v="5.6"/>
    <n v="1.0500000000000001E-2"/>
    <n v="1.0500000000000001E-2"/>
    <n v="27618"/>
    <m/>
    <m/>
    <s v="C"/>
  </r>
  <r>
    <m/>
    <x v="167"/>
    <s v="LEVANTE"/>
    <n v="1984"/>
    <x v="1981"/>
    <x v="2"/>
    <x v="202"/>
    <n v="5.6"/>
    <n v="1.2200000000000001E-2"/>
    <n v="1.2200000000000001E-2"/>
    <n v="27618"/>
    <m/>
    <m/>
    <s v="D"/>
  </r>
  <r>
    <m/>
    <x v="183"/>
    <s v="RT"/>
    <n v="1985"/>
    <x v="1982"/>
    <x v="3"/>
    <x v="202"/>
    <n v="5.6"/>
    <n v="5.0000000000000001E-3"/>
    <n v="5.0000000000000001E-3"/>
    <n v="27619"/>
    <m/>
    <m/>
    <s v="Descarte"/>
  </r>
  <r>
    <m/>
    <x v="183"/>
    <s v="RT"/>
    <n v="1986"/>
    <x v="1983"/>
    <x v="3"/>
    <x v="202"/>
    <n v="5.6"/>
    <n v="8.2000000000000007E-3"/>
    <n v="8.2000000000000007E-3"/>
    <n v="27619"/>
    <m/>
    <m/>
    <s v="A"/>
  </r>
  <r>
    <m/>
    <x v="183"/>
    <s v="RT"/>
    <n v="1987"/>
    <x v="1984"/>
    <x v="3"/>
    <x v="202"/>
    <n v="5.6"/>
    <n v="6.7999999999999996E-3"/>
    <n v="6.7999999999999996E-3"/>
    <n v="27619"/>
    <m/>
    <m/>
    <s v="Reserva"/>
  </r>
  <r>
    <m/>
    <x v="183"/>
    <s v="RT"/>
    <n v="1988"/>
    <x v="1985"/>
    <x v="3"/>
    <x v="202"/>
    <n v="5.6"/>
    <n v="1.37E-2"/>
    <n v="1.37E-2"/>
    <n v="27619"/>
    <m/>
    <m/>
    <s v="E"/>
  </r>
  <r>
    <m/>
    <x v="183"/>
    <s v="RT"/>
    <n v="1989"/>
    <x v="1986"/>
    <x v="3"/>
    <x v="202"/>
    <n v="5.6"/>
    <n v="4.7999999999999996E-3"/>
    <n v="4.7999999999999996E-3"/>
    <n v="27619"/>
    <m/>
    <m/>
    <s v="Descarte"/>
  </r>
  <r>
    <m/>
    <x v="167"/>
    <s v="LEVANTE"/>
    <n v="1990"/>
    <x v="1987"/>
    <x v="3"/>
    <x v="202"/>
    <n v="5.6"/>
    <n v="1.37E-2"/>
    <n v="1.37E-2"/>
    <n v="27620"/>
    <m/>
    <m/>
    <s v="E"/>
  </r>
  <r>
    <m/>
    <x v="167"/>
    <s v="LEVANTE"/>
    <n v="1991"/>
    <x v="1988"/>
    <x v="3"/>
    <x v="202"/>
    <n v="5.6"/>
    <n v="1.0200000000000001E-2"/>
    <n v="1.0200000000000001E-2"/>
    <n v="27620"/>
    <m/>
    <m/>
    <s v="B"/>
  </r>
  <r>
    <m/>
    <x v="167"/>
    <s v="LEVANTE"/>
    <n v="1992"/>
    <x v="1989"/>
    <x v="3"/>
    <x v="202"/>
    <n v="5.6"/>
    <n v="1.2699999999999999E-2"/>
    <n v="1.2699999999999999E-2"/>
    <n v="27620"/>
    <m/>
    <m/>
    <s v="D"/>
  </r>
  <r>
    <m/>
    <x v="111"/>
    <s v="DQ"/>
    <n v="1993"/>
    <x v="1990"/>
    <x v="3"/>
    <x v="202"/>
    <n v="5.6"/>
    <n v="8.6999999999999994E-3"/>
    <n v="8.6999999999999994E-3"/>
    <n v="27620"/>
    <m/>
    <m/>
    <s v="A"/>
  </r>
  <r>
    <m/>
    <x v="111"/>
    <s v="DQ"/>
    <n v="1994"/>
    <x v="1991"/>
    <x v="3"/>
    <x v="202"/>
    <n v="5.6"/>
    <n v="2.1499999999999998E-2"/>
    <n v="2.1499999999999998E-2"/>
    <n v="27620"/>
    <m/>
    <m/>
    <s v="I"/>
  </r>
  <r>
    <m/>
    <x v="174"/>
    <s v="FRENTE"/>
    <n v="1995"/>
    <x v="1992"/>
    <x v="6"/>
    <x v="202"/>
    <n v="5.6"/>
    <n v="1.7100000000000001E-2"/>
    <n v="1.7100000000000001E-2"/>
    <n v="27626"/>
    <m/>
    <m/>
    <s v="F"/>
  </r>
  <r>
    <m/>
    <x v="174"/>
    <s v="FRENTE"/>
    <n v="1996"/>
    <x v="1993"/>
    <x v="6"/>
    <x v="202"/>
    <n v="5.6"/>
    <n v="8.8999999999999999E-3"/>
    <n v="8.8999999999999999E-3"/>
    <n v="27626"/>
    <m/>
    <m/>
    <s v="A"/>
  </r>
  <r>
    <m/>
    <x v="174"/>
    <s v="FRENTE"/>
    <n v="1997"/>
    <x v="1994"/>
    <x v="6"/>
    <x v="202"/>
    <n v="5.6"/>
    <n v="6.6E-3"/>
    <n v="6.6E-3"/>
    <n v="27626"/>
    <m/>
    <m/>
    <s v="Reserva"/>
  </r>
  <r>
    <m/>
    <x v="174"/>
    <s v="FRENTE"/>
    <n v="1998"/>
    <x v="1995"/>
    <x v="6"/>
    <x v="202"/>
    <n v="5.6"/>
    <n v="1.0999999999999999E-2"/>
    <n v="1.0999999999999999E-2"/>
    <n v="27626"/>
    <m/>
    <m/>
    <s v="C"/>
  </r>
  <r>
    <m/>
    <x v="177"/>
    <s v="RT"/>
    <n v="1999"/>
    <x v="1996"/>
    <x v="6"/>
    <x v="202"/>
    <n v="5.6"/>
    <n v="0.01"/>
    <n v="0.01"/>
    <n v="27626"/>
    <m/>
    <m/>
    <s v="B"/>
  </r>
  <r>
    <m/>
    <x v="177"/>
    <s v="RT"/>
    <n v="2000"/>
    <x v="1997"/>
    <x v="6"/>
    <x v="202"/>
    <n v="5.6"/>
    <n v="2.86E-2"/>
    <n v="2.86E-2"/>
    <n v="27626"/>
    <m/>
    <m/>
    <s v="L"/>
  </r>
  <r>
    <m/>
    <x v="174"/>
    <s v="FRENTE"/>
    <n v="2001"/>
    <x v="1998"/>
    <x v="2"/>
    <x v="203"/>
    <n v="5.6"/>
    <n v="3.2500000000000001E-2"/>
    <n v="3.2500000000000001E-2"/>
    <n v="27622"/>
    <m/>
    <m/>
    <s v="L"/>
  </r>
  <r>
    <m/>
    <x v="174"/>
    <s v="FRENTE"/>
    <n v="2002"/>
    <x v="1999"/>
    <x v="2"/>
    <x v="203"/>
    <n v="5.6"/>
    <n v="1.35E-2"/>
    <n v="1.35E-2"/>
    <n v="27622"/>
    <m/>
    <m/>
    <s v="E"/>
  </r>
  <r>
    <m/>
    <x v="174"/>
    <s v="FRENTE"/>
    <n v="2003"/>
    <x v="2000"/>
    <x v="2"/>
    <x v="203"/>
    <n v="5.6"/>
    <n v="1.8200000000000001E-2"/>
    <n v="1.8200000000000001E-2"/>
    <n v="27622"/>
    <m/>
    <m/>
    <s v="G"/>
  </r>
  <r>
    <m/>
    <x v="174"/>
    <s v="FRENTE"/>
    <n v="2004"/>
    <x v="2001"/>
    <x v="2"/>
    <x v="203"/>
    <n v="5.6"/>
    <n v="3.5700000000000003E-2"/>
    <n v="3.5700000000000003E-2"/>
    <n v="27622"/>
    <m/>
    <m/>
    <s v="L"/>
  </r>
  <r>
    <m/>
    <x v="174"/>
    <s v="FRENTE"/>
    <n v="2005"/>
    <x v="2002"/>
    <x v="2"/>
    <x v="203"/>
    <n v="5.6"/>
    <n v="2.2499999999999999E-2"/>
    <n v="2.2499999999999999E-2"/>
    <n v="27622"/>
    <m/>
    <m/>
    <s v="J"/>
  </r>
  <r>
    <m/>
    <x v="174"/>
    <s v="FRENTE"/>
    <n v="2006"/>
    <x v="2003"/>
    <x v="2"/>
    <x v="203"/>
    <n v="5.6"/>
    <n v="1.0200000000000001E-2"/>
    <n v="1.0200000000000001E-2"/>
    <n v="27622"/>
    <m/>
    <m/>
    <s v="B"/>
  </r>
  <r>
    <m/>
    <x v="174"/>
    <s v="FRENTE"/>
    <n v="2007"/>
    <x v="2004"/>
    <x v="2"/>
    <x v="203"/>
    <n v="5.6"/>
    <n v="1.2200000000000001E-2"/>
    <n v="1.2200000000000001E-2"/>
    <n v="27622"/>
    <m/>
    <m/>
    <s v="D"/>
  </r>
  <r>
    <m/>
    <x v="174"/>
    <s v="FRENTE"/>
    <n v="2008"/>
    <x v="2005"/>
    <x v="2"/>
    <x v="203"/>
    <n v="5.6"/>
    <n v="1.46E-2"/>
    <n v="1.46E-2"/>
    <n v="27622"/>
    <m/>
    <m/>
    <s v="E"/>
  </r>
  <r>
    <m/>
    <x v="174"/>
    <s v="FRENTE"/>
    <n v="2009"/>
    <x v="2006"/>
    <x v="2"/>
    <x v="203"/>
    <n v="5.6"/>
    <n v="8.3999999999999995E-3"/>
    <n v="8.3999999999999995E-3"/>
    <n v="27622"/>
    <m/>
    <m/>
    <s v="A"/>
  </r>
  <r>
    <m/>
    <x v="177"/>
    <s v="RT"/>
    <n v="2010"/>
    <x v="2007"/>
    <x v="2"/>
    <x v="203"/>
    <n v="5.6"/>
    <n v="1.8599999999999998E-2"/>
    <n v="1.8599999999999998E-2"/>
    <n v="27623"/>
    <m/>
    <m/>
    <s v="G"/>
  </r>
  <r>
    <m/>
    <x v="177"/>
    <s v="RT"/>
    <n v="2011"/>
    <x v="2008"/>
    <x v="2"/>
    <x v="203"/>
    <n v="5.6"/>
    <n v="2.5100000000000001E-2"/>
    <n v="2.5100000000000001E-2"/>
    <n v="27623"/>
    <m/>
    <m/>
    <s v="K"/>
  </r>
  <r>
    <m/>
    <x v="177"/>
    <s v="RT"/>
    <n v="2012"/>
    <x v="2009"/>
    <x v="2"/>
    <x v="203"/>
    <n v="5.6"/>
    <n v="2.2800000000000001E-2"/>
    <n v="2.2800000000000001E-2"/>
    <n v="27623"/>
    <m/>
    <m/>
    <s v="J"/>
  </r>
  <r>
    <m/>
    <x v="177"/>
    <s v="RT"/>
    <n v="2013"/>
    <x v="2010"/>
    <x v="2"/>
    <x v="203"/>
    <n v="5.6"/>
    <n v="3.4299999999999997E-2"/>
    <n v="3.4299999999999997E-2"/>
    <n v="27623"/>
    <m/>
    <m/>
    <s v="L"/>
  </r>
  <r>
    <m/>
    <x v="177"/>
    <s v="RT"/>
    <n v="2014"/>
    <x v="2011"/>
    <x v="2"/>
    <x v="203"/>
    <n v="5.6"/>
    <n v="2.3800000000000002E-2"/>
    <n v="2.3800000000000002E-2"/>
    <n v="27623"/>
    <m/>
    <m/>
    <s v="J"/>
  </r>
  <r>
    <m/>
    <x v="177"/>
    <s v="RT"/>
    <n v="2015"/>
    <x v="2012"/>
    <x v="2"/>
    <x v="203"/>
    <n v="5.6"/>
    <n v="2.8199999999999999E-2"/>
    <n v="2.8199999999999999E-2"/>
    <n v="27623"/>
    <m/>
    <m/>
    <s v="L"/>
  </r>
  <r>
    <m/>
    <x v="177"/>
    <s v="RT"/>
    <n v="2016"/>
    <x v="2013"/>
    <x v="2"/>
    <x v="203"/>
    <n v="5.6"/>
    <n v="1.9199999999999998E-2"/>
    <n v="1.9199999999999998E-2"/>
    <n v="27623"/>
    <m/>
    <m/>
    <s v="H"/>
  </r>
  <r>
    <m/>
    <x v="177"/>
    <s v="RT"/>
    <n v="2017"/>
    <x v="2014"/>
    <x v="2"/>
    <x v="203"/>
    <n v="5.6"/>
    <n v="2.0299999999999999E-2"/>
    <n v="2.0299999999999999E-2"/>
    <n v="27623"/>
    <m/>
    <m/>
    <s v="H"/>
  </r>
  <r>
    <m/>
    <x v="167"/>
    <s v="LEVANTE"/>
    <n v="2018"/>
    <x v="2015"/>
    <x v="2"/>
    <x v="203"/>
    <n v="5.6"/>
    <n v="1.61E-2"/>
    <n v="1.61E-2"/>
    <n v="27624"/>
    <m/>
    <m/>
    <s v="F"/>
  </r>
  <r>
    <m/>
    <x v="167"/>
    <s v="LEVANTE"/>
    <n v="2019"/>
    <x v="2016"/>
    <x v="2"/>
    <x v="203"/>
    <n v="5.6"/>
    <n v="1.4800000000000001E-2"/>
    <n v="1.4800000000000001E-2"/>
    <n v="27624"/>
    <m/>
    <m/>
    <s v="E"/>
  </r>
  <r>
    <m/>
    <x v="181"/>
    <s v="RT"/>
    <n v="2020"/>
    <x v="2017"/>
    <x v="3"/>
    <x v="203"/>
    <n v="5.6"/>
    <n v="2.1000000000000001E-2"/>
    <n v="2.1000000000000001E-2"/>
    <n v="27625"/>
    <m/>
    <m/>
    <s v="I"/>
  </r>
  <r>
    <m/>
    <x v="181"/>
    <s v="RT"/>
    <n v="2021"/>
    <x v="2018"/>
    <x v="3"/>
    <x v="203"/>
    <n v="5.6"/>
    <n v="2.01E-2"/>
    <n v="2.01E-2"/>
    <n v="27625"/>
    <m/>
    <m/>
    <s v="H"/>
  </r>
  <r>
    <m/>
    <x v="181"/>
    <s v="RT"/>
    <n v="2022"/>
    <x v="2019"/>
    <x v="3"/>
    <x v="203"/>
    <n v="5.6"/>
    <n v="1.78E-2"/>
    <n v="1.78E-2"/>
    <n v="27625"/>
    <m/>
    <m/>
    <s v="G"/>
  </r>
  <r>
    <m/>
    <x v="181"/>
    <s v="RT"/>
    <n v="2023"/>
    <x v="2020"/>
    <x v="3"/>
    <x v="203"/>
    <n v="5.6"/>
    <n v="1.61E-2"/>
    <n v="1.61E-2"/>
    <n v="27625"/>
    <m/>
    <m/>
    <s v="F"/>
  </r>
  <r>
    <m/>
    <x v="181"/>
    <s v="RT"/>
    <n v="2024"/>
    <x v="2021"/>
    <x v="3"/>
    <x v="203"/>
    <n v="5.6"/>
    <n v="3.15E-2"/>
    <n v="3.15E-2"/>
    <n v="27625"/>
    <m/>
    <m/>
    <s v="L"/>
  </r>
  <r>
    <m/>
    <x v="181"/>
    <s v="RT"/>
    <n v="2025"/>
    <x v="2022"/>
    <x v="3"/>
    <x v="203"/>
    <n v="5.6"/>
    <n v="3.6900000000000002E-2"/>
    <n v="3.6900000000000002E-2"/>
    <n v="27625"/>
    <m/>
    <m/>
    <s v="L"/>
  </r>
  <r>
    <m/>
    <x v="181"/>
    <s v="RT"/>
    <n v="2026"/>
    <x v="2023"/>
    <x v="3"/>
    <x v="203"/>
    <n v="5.6"/>
    <n v="2.8000000000000001E-2"/>
    <n v="2.8000000000000001E-2"/>
    <n v="27625"/>
    <m/>
    <m/>
    <s v="L"/>
  </r>
  <r>
    <m/>
    <x v="181"/>
    <s v="RT"/>
    <n v="2027"/>
    <x v="2024"/>
    <x v="3"/>
    <x v="203"/>
    <n v="5.6"/>
    <n v="3.1800000000000002E-2"/>
    <n v="3.1800000000000002E-2"/>
    <n v="27625"/>
    <m/>
    <m/>
    <s v="L"/>
  </r>
  <r>
    <m/>
    <x v="181"/>
    <s v="RT"/>
    <n v="2028"/>
    <x v="2025"/>
    <x v="3"/>
    <x v="203"/>
    <n v="5.6"/>
    <n v="2.3900000000000001E-2"/>
    <n v="2.3900000000000001E-2"/>
    <n v="27625"/>
    <m/>
    <m/>
    <s v="J"/>
  </r>
  <r>
    <m/>
    <x v="56"/>
    <s v="DQ"/>
    <n v="2029"/>
    <x v="2026"/>
    <x v="3"/>
    <x v="203"/>
    <n v="5.6"/>
    <n v="1.11E-2"/>
    <n v="1.11E-2"/>
    <n v="27625"/>
    <m/>
    <m/>
    <s v="C"/>
  </r>
  <r>
    <m/>
    <x v="174"/>
    <s v="FRENTE"/>
    <n v="2030"/>
    <x v="2027"/>
    <x v="2"/>
    <x v="204"/>
    <n v="5.6"/>
    <n v="4.1000000000000003E-3"/>
    <n v="4.1000000000000003E-3"/>
    <n v="27629"/>
    <m/>
    <m/>
    <s v="Descarte"/>
  </r>
  <r>
    <m/>
    <x v="174"/>
    <s v="FRENTE"/>
    <n v="2031"/>
    <x v="2028"/>
    <x v="2"/>
    <x v="204"/>
    <n v="5.6"/>
    <n v="3.27E-2"/>
    <n v="3.27E-2"/>
    <n v="27629"/>
    <m/>
    <m/>
    <s v="L"/>
  </r>
  <r>
    <m/>
    <x v="174"/>
    <s v="FRENTE"/>
    <n v="2032"/>
    <x v="2029"/>
    <x v="2"/>
    <x v="204"/>
    <n v="5.6"/>
    <n v="1.43E-2"/>
    <n v="1.43E-2"/>
    <n v="27629"/>
    <m/>
    <m/>
    <s v="E"/>
  </r>
  <r>
    <m/>
    <x v="174"/>
    <s v="FRENTE"/>
    <n v="2033"/>
    <x v="2030"/>
    <x v="2"/>
    <x v="204"/>
    <n v="5.6"/>
    <n v="1.0999999999999999E-2"/>
    <n v="1.0999999999999999E-2"/>
    <n v="27629"/>
    <m/>
    <m/>
    <s v="C"/>
  </r>
  <r>
    <m/>
    <x v="174"/>
    <s v="FRENTE"/>
    <n v="2034"/>
    <x v="2031"/>
    <x v="2"/>
    <x v="204"/>
    <n v="5.6"/>
    <n v="1.8599999999999998E-2"/>
    <n v="1.8599999999999998E-2"/>
    <n v="27629"/>
    <m/>
    <m/>
    <s v="G"/>
  </r>
  <r>
    <m/>
    <x v="174"/>
    <s v="FRENTE"/>
    <n v="2035"/>
    <x v="2032"/>
    <x v="2"/>
    <x v="204"/>
    <n v="5.6"/>
    <n v="7.1000000000000004E-3"/>
    <n v="7.1000000000000004E-3"/>
    <n v="27629"/>
    <m/>
    <m/>
    <s v="Reserva"/>
  </r>
  <r>
    <m/>
    <x v="107"/>
    <s v="DQ"/>
    <n v="2036"/>
    <x v="2033"/>
    <x v="2"/>
    <x v="204"/>
    <n v="5.6"/>
    <n v="2.12E-2"/>
    <n v="2.12E-2"/>
    <n v="27630"/>
    <m/>
    <m/>
    <s v="I"/>
  </r>
  <r>
    <m/>
    <x v="107"/>
    <s v="DQ"/>
    <n v="2037"/>
    <x v="2034"/>
    <x v="2"/>
    <x v="204"/>
    <n v="5.6"/>
    <n v="2.06E-2"/>
    <n v="2.06E-2"/>
    <n v="27630"/>
    <m/>
    <m/>
    <s v="H"/>
  </r>
  <r>
    <m/>
    <x v="107"/>
    <s v="DQ"/>
    <n v="2038"/>
    <x v="2035"/>
    <x v="2"/>
    <x v="204"/>
    <n v="5.6"/>
    <n v="1.9E-2"/>
    <n v="1.9E-2"/>
    <n v="27630"/>
    <m/>
    <m/>
    <s v="H"/>
  </r>
  <r>
    <m/>
    <x v="56"/>
    <s v="DQ"/>
    <n v="2039"/>
    <x v="2036"/>
    <x v="2"/>
    <x v="204"/>
    <n v="5.6"/>
    <n v="7.6E-3"/>
    <n v="7.6E-3"/>
    <n v="27630"/>
    <m/>
    <m/>
    <s v="A"/>
  </r>
  <r>
    <m/>
    <x v="56"/>
    <s v="DQ"/>
    <n v="2040"/>
    <x v="2037"/>
    <x v="2"/>
    <x v="204"/>
    <n v="5.6"/>
    <n v="7.4000000000000003E-3"/>
    <n v="7.4000000000000003E-3"/>
    <n v="27630"/>
    <m/>
    <m/>
    <s v="Reserva"/>
  </r>
  <r>
    <m/>
    <x v="167"/>
    <s v="LEVANTE"/>
    <n v="2041"/>
    <x v="2038"/>
    <x v="2"/>
    <x v="204"/>
    <n v="5.6"/>
    <n v="1.54E-2"/>
    <n v="1.54E-2"/>
    <n v="27631"/>
    <m/>
    <m/>
    <s v="F"/>
  </r>
  <r>
    <m/>
    <x v="167"/>
    <s v="LEVANTE"/>
    <n v="2042"/>
    <x v="2039"/>
    <x v="2"/>
    <x v="204"/>
    <n v="5.6"/>
    <n v="2.53E-2"/>
    <n v="2.53E-2"/>
    <n v="27631"/>
    <m/>
    <m/>
    <s v="K"/>
  </r>
  <r>
    <m/>
    <x v="184"/>
    <s v="REC"/>
    <n v="2043"/>
    <x v="2040"/>
    <x v="2"/>
    <x v="204"/>
    <n v="5.6"/>
    <n v="2.0500000000000001E-2"/>
    <n v="2.0500000000000001E-2"/>
    <n v="27631"/>
    <m/>
    <m/>
    <s v="H"/>
  </r>
  <r>
    <m/>
    <x v="184"/>
    <s v="REC"/>
    <n v="2044"/>
    <x v="2041"/>
    <x v="2"/>
    <x v="204"/>
    <n v="5.6"/>
    <n v="1.17E-2"/>
    <n v="1.17E-2"/>
    <n v="27631"/>
    <m/>
    <m/>
    <s v="C"/>
  </r>
  <r>
    <m/>
    <x v="184"/>
    <s v="REC"/>
    <n v="2045"/>
    <x v="2042"/>
    <x v="2"/>
    <x v="204"/>
    <n v="5.6"/>
    <n v="2.1100000000000001E-2"/>
    <n v="2.1100000000000001E-2"/>
    <n v="27631"/>
    <m/>
    <m/>
    <s v="I"/>
  </r>
  <r>
    <m/>
    <x v="174"/>
    <s v="FRENTE"/>
    <n v="2046"/>
    <x v="2043"/>
    <x v="3"/>
    <x v="204"/>
    <n v="5.6"/>
    <n v="2.86E-2"/>
    <n v="2.86E-2"/>
    <n v="27632"/>
    <m/>
    <m/>
    <s v="L"/>
  </r>
  <r>
    <m/>
    <x v="174"/>
    <s v="FRENTE"/>
    <n v="2047"/>
    <x v="2044"/>
    <x v="3"/>
    <x v="204"/>
    <n v="5.6"/>
    <n v="2.7900000000000001E-2"/>
    <n v="2.7900000000000001E-2"/>
    <n v="27632"/>
    <m/>
    <m/>
    <s v="L"/>
  </r>
  <r>
    <m/>
    <x v="184"/>
    <s v="REC"/>
    <n v="2048"/>
    <x v="2045"/>
    <x v="3"/>
    <x v="204"/>
    <n v="5.6"/>
    <n v="2.0799999999999999E-2"/>
    <n v="2.0799999999999999E-2"/>
    <n v="27632"/>
    <m/>
    <m/>
    <s v="H"/>
  </r>
  <r>
    <m/>
    <x v="184"/>
    <s v="REC"/>
    <n v="2049"/>
    <x v="2046"/>
    <x v="3"/>
    <x v="204"/>
    <n v="5.6"/>
    <n v="2.2499999999999999E-2"/>
    <n v="2.2499999999999999E-2"/>
    <n v="27632"/>
    <m/>
    <m/>
    <s v="J"/>
  </r>
  <r>
    <m/>
    <x v="184"/>
    <s v="REC"/>
    <n v="2050"/>
    <x v="2047"/>
    <x v="3"/>
    <x v="204"/>
    <n v="5.6"/>
    <n v="1.7299999999999999E-2"/>
    <n v="1.7299999999999999E-2"/>
    <n v="27632"/>
    <m/>
    <m/>
    <s v="F"/>
  </r>
  <r>
    <m/>
    <x v="167"/>
    <s v="LEVANTE"/>
    <n v="2051"/>
    <x v="2048"/>
    <x v="3"/>
    <x v="204"/>
    <n v="5.6"/>
    <n v="1.5599999999999999E-2"/>
    <n v="1.5599999999999999E-2"/>
    <n v="27632"/>
    <m/>
    <m/>
    <s v="F"/>
  </r>
  <r>
    <m/>
    <x v="167"/>
    <s v="LEVANTE"/>
    <n v="2052"/>
    <x v="2049"/>
    <x v="3"/>
    <x v="204"/>
    <n v="5.6"/>
    <n v="1.83E-2"/>
    <n v="1.83E-2"/>
    <n v="27632"/>
    <m/>
    <m/>
    <s v="G"/>
  </r>
  <r>
    <m/>
    <x v="180"/>
    <s v="FRENTE"/>
    <n v="2053"/>
    <x v="2050"/>
    <x v="6"/>
    <x v="204"/>
    <n v="5.6"/>
    <n v="3.8E-3"/>
    <n v="3.8E-3"/>
    <n v="27638"/>
    <m/>
    <m/>
    <s v="Descarte"/>
  </r>
  <r>
    <m/>
    <x v="180"/>
    <s v="FRENTE"/>
    <n v="2054"/>
    <x v="2051"/>
    <x v="6"/>
    <x v="204"/>
    <n v="5.6"/>
    <n v="3.8999999999999998E-3"/>
    <n v="3.8999999999999998E-3"/>
    <n v="27638"/>
    <m/>
    <m/>
    <s v="Descarte"/>
  </r>
  <r>
    <m/>
    <x v="180"/>
    <s v="FRENTE"/>
    <n v="2055"/>
    <x v="2052"/>
    <x v="6"/>
    <x v="204"/>
    <n v="5.6"/>
    <n v="4.1000000000000003E-3"/>
    <n v="4.1000000000000003E-3"/>
    <n v="27638"/>
    <m/>
    <m/>
    <s v="Descarte"/>
  </r>
  <r>
    <m/>
    <x v="180"/>
    <s v="FRENTE"/>
    <n v="2056"/>
    <x v="2053"/>
    <x v="6"/>
    <x v="204"/>
    <n v="5.6"/>
    <n v="3.8999999999999998E-3"/>
    <n v="3.8999999999999998E-3"/>
    <n v="27638"/>
    <m/>
    <m/>
    <s v="Descarte"/>
  </r>
  <r>
    <m/>
    <x v="180"/>
    <s v="FRENTE"/>
    <n v="2057"/>
    <x v="2054"/>
    <x v="6"/>
    <x v="204"/>
    <n v="5.6"/>
    <n v="7.6E-3"/>
    <n v="7.6E-3"/>
    <n v="27638"/>
    <m/>
    <m/>
    <s v="A"/>
  </r>
  <r>
    <m/>
    <x v="180"/>
    <s v="FRENTE"/>
    <n v="2058"/>
    <x v="2055"/>
    <x v="6"/>
    <x v="204"/>
    <n v="5.6"/>
    <n v="4.4000000000000003E-3"/>
    <n v="4.4000000000000003E-3"/>
    <n v="27638"/>
    <m/>
    <m/>
    <s v="Descarte"/>
  </r>
  <r>
    <m/>
    <x v="180"/>
    <s v="FRENTE"/>
    <n v="2059"/>
    <x v="2056"/>
    <x v="6"/>
    <x v="204"/>
    <n v="5.6"/>
    <n v="4.1000000000000003E-3"/>
    <n v="4.1000000000000003E-3"/>
    <n v="27638"/>
    <m/>
    <m/>
    <s v="Descarte"/>
  </r>
  <r>
    <m/>
    <x v="180"/>
    <s v="FRENTE"/>
    <n v="2060"/>
    <x v="2057"/>
    <x v="6"/>
    <x v="204"/>
    <n v="5.6"/>
    <n v="2.5000000000000001E-3"/>
    <n v="2.5000000000000001E-3"/>
    <n v="27638"/>
    <m/>
    <m/>
    <s v="Descarte"/>
  </r>
  <r>
    <m/>
    <x v="174"/>
    <s v="FRENTE"/>
    <n v="2061"/>
    <x v="2058"/>
    <x v="6"/>
    <x v="204"/>
    <n v="5.6"/>
    <n v="7.1999999999999998E-3"/>
    <n v="7.1999999999999998E-3"/>
    <n v="27639"/>
    <m/>
    <m/>
    <s v="Reserva"/>
  </r>
  <r>
    <m/>
    <x v="174"/>
    <s v="FRENTE"/>
    <n v="2062"/>
    <x v="2059"/>
    <x v="6"/>
    <x v="204"/>
    <n v="5.6"/>
    <n v="9.1000000000000004E-3"/>
    <n v="9.1000000000000004E-3"/>
    <n v="27639"/>
    <m/>
    <m/>
    <s v="B"/>
  </r>
  <r>
    <m/>
    <x v="174"/>
    <s v="FRENTE"/>
    <n v="2063"/>
    <x v="2060"/>
    <x v="6"/>
    <x v="204"/>
    <n v="5.6"/>
    <n v="1.61E-2"/>
    <n v="1.61E-2"/>
    <n v="27639"/>
    <m/>
    <m/>
    <s v="F"/>
  </r>
  <r>
    <m/>
    <x v="167"/>
    <s v="LEVANTE"/>
    <n v="2064"/>
    <x v="2061"/>
    <x v="6"/>
    <x v="204"/>
    <n v="5.6"/>
    <n v="1.43E-2"/>
    <n v="1.43E-2"/>
    <n v="27639"/>
    <m/>
    <m/>
    <s v="E"/>
  </r>
  <r>
    <m/>
    <x v="167"/>
    <s v="LEVANTE"/>
    <n v="2065"/>
    <x v="2062"/>
    <x v="6"/>
    <x v="204"/>
    <n v="5.6"/>
    <n v="2.3099999999999999E-2"/>
    <n v="2.3099999999999999E-2"/>
    <n v="27639"/>
    <m/>
    <m/>
    <s v="J"/>
  </r>
  <r>
    <m/>
    <x v="167"/>
    <s v="LEVANTE"/>
    <n v="2066"/>
    <x v="2063"/>
    <x v="6"/>
    <x v="204"/>
    <n v="5.6"/>
    <n v="1.6400000000000001E-2"/>
    <n v="1.6400000000000001E-2"/>
    <n v="27639"/>
    <m/>
    <m/>
    <s v="F"/>
  </r>
  <r>
    <m/>
    <x v="167"/>
    <s v="LEVANTE"/>
    <n v="2067"/>
    <x v="2064"/>
    <x v="6"/>
    <x v="204"/>
    <n v="5.6"/>
    <n v="1.1599999999999999E-2"/>
    <n v="1.1599999999999999E-2"/>
    <n v="27639"/>
    <m/>
    <m/>
    <s v="C"/>
  </r>
  <r>
    <m/>
    <x v="174"/>
    <s v="FRENTE"/>
    <n v="2068"/>
    <x v="2065"/>
    <x v="2"/>
    <x v="205"/>
    <n v="5.6"/>
    <n v="2.3099999999999999E-2"/>
    <n v="2.3099999999999999E-2"/>
    <n v="27640"/>
    <n v="2.3099999999999999E-2"/>
    <m/>
    <s v="J"/>
  </r>
  <r>
    <m/>
    <x v="174"/>
    <s v="FRENTE"/>
    <n v="2069"/>
    <x v="2066"/>
    <x v="2"/>
    <x v="205"/>
    <n v="5.6"/>
    <n v="2.3099999999999999E-2"/>
    <n v="2.3099999999999999E-2"/>
    <n v="27640"/>
    <n v="2.3099999999999999E-2"/>
    <m/>
    <s v="J"/>
  </r>
  <r>
    <m/>
    <x v="174"/>
    <s v="FRENTE"/>
    <n v="2070"/>
    <x v="2067"/>
    <x v="2"/>
    <x v="205"/>
    <n v="5.6"/>
    <n v="2.41E-2"/>
    <n v="2.41E-2"/>
    <n v="27640"/>
    <n v="2.41E-2"/>
    <m/>
    <s v="J"/>
  </r>
  <r>
    <m/>
    <x v="174"/>
    <s v="FRENTE"/>
    <n v="2071"/>
    <x v="2068"/>
    <x v="2"/>
    <x v="205"/>
    <n v="5.6"/>
    <n v="3.9899999999999998E-2"/>
    <n v="3.6999999999999998E-2"/>
    <n v="27640"/>
    <n v="3.6999999999999998E-2"/>
    <m/>
    <s v="L"/>
  </r>
  <r>
    <m/>
    <x v="174"/>
    <s v="FRENTE"/>
    <n v="2072"/>
    <x v="2069"/>
    <x v="2"/>
    <x v="205"/>
    <n v="5.6"/>
    <n v="3.5799999999999998E-2"/>
    <n v="3.5799999999999998E-2"/>
    <n v="27640"/>
    <n v="3.5799999999999998E-2"/>
    <m/>
    <s v="L"/>
  </r>
  <r>
    <m/>
    <x v="174"/>
    <s v="FRENTE"/>
    <n v="2073"/>
    <x v="2070"/>
    <x v="2"/>
    <x v="205"/>
    <n v="5.6"/>
    <n v="3.2899999999999999E-2"/>
    <n v="3.2899999999999999E-2"/>
    <n v="27640"/>
    <n v="3.2899999999999999E-2"/>
    <m/>
    <s v="L"/>
  </r>
  <r>
    <m/>
    <x v="174"/>
    <s v="FRENTE"/>
    <n v="2074"/>
    <x v="2071"/>
    <x v="2"/>
    <x v="205"/>
    <n v="5.6"/>
    <n v="2.4199999999999999E-2"/>
    <n v="2.4199999999999999E-2"/>
    <n v="27640"/>
    <n v="2.4199999999999999E-2"/>
    <m/>
    <s v="J"/>
  </r>
  <r>
    <m/>
    <x v="107"/>
    <s v="DQ"/>
    <n v="2075"/>
    <x v="2072"/>
    <x v="2"/>
    <x v="205"/>
    <n v="5.6"/>
    <n v="1.2200000000000001E-2"/>
    <n v="1.2200000000000001E-2"/>
    <n v="27641"/>
    <m/>
    <m/>
    <s v="D"/>
  </r>
  <r>
    <m/>
    <x v="107"/>
    <s v="DQ"/>
    <n v="2076"/>
    <x v="2073"/>
    <x v="2"/>
    <x v="205"/>
    <n v="5.6"/>
    <n v="1.34E-2"/>
    <n v="1.34E-2"/>
    <n v="27641"/>
    <m/>
    <m/>
    <s v="D"/>
  </r>
  <r>
    <m/>
    <x v="107"/>
    <s v="DQ"/>
    <n v="2077"/>
    <x v="2074"/>
    <x v="2"/>
    <x v="205"/>
    <n v="5.6"/>
    <n v="1.35E-2"/>
    <n v="1.35E-2"/>
    <n v="27641"/>
    <m/>
    <m/>
    <s v="E"/>
  </r>
  <r>
    <m/>
    <x v="107"/>
    <s v="DQ"/>
    <n v="2078"/>
    <x v="2075"/>
    <x v="2"/>
    <x v="205"/>
    <n v="5.6"/>
    <n v="1.4E-2"/>
    <n v="1.4E-2"/>
    <n v="27641"/>
    <m/>
    <m/>
    <s v="E"/>
  </r>
  <r>
    <m/>
    <x v="107"/>
    <s v="DQ"/>
    <n v="2079"/>
    <x v="2076"/>
    <x v="2"/>
    <x v="205"/>
    <n v="5.6"/>
    <n v="1.83E-2"/>
    <n v="1.83E-2"/>
    <n v="27641"/>
    <m/>
    <m/>
    <s v="G"/>
  </r>
  <r>
    <m/>
    <x v="107"/>
    <s v="DQ"/>
    <n v="2080"/>
    <x v="2077"/>
    <x v="2"/>
    <x v="205"/>
    <n v="5.6"/>
    <n v="1.52E-2"/>
    <n v="1.52E-2"/>
    <n v="27641"/>
    <m/>
    <m/>
    <s v="F"/>
  </r>
  <r>
    <m/>
    <x v="107"/>
    <s v="DQ"/>
    <n v="2081"/>
    <x v="2078"/>
    <x v="2"/>
    <x v="205"/>
    <n v="5.6"/>
    <n v="2.07E-2"/>
    <n v="2.07E-2"/>
    <n v="27641"/>
    <m/>
    <m/>
    <s v="H"/>
  </r>
  <r>
    <m/>
    <x v="167"/>
    <s v="LEVANTE"/>
    <n v="2082"/>
    <x v="2079"/>
    <x v="2"/>
    <x v="205"/>
    <n v="5.6"/>
    <n v="1.52E-2"/>
    <n v="1.52E-2"/>
    <n v="27641"/>
    <m/>
    <m/>
    <s v="F"/>
  </r>
  <r>
    <m/>
    <x v="167"/>
    <s v="LEVANTE"/>
    <n v="2083"/>
    <x v="2080"/>
    <x v="2"/>
    <x v="205"/>
    <n v="5.6"/>
    <n v="1.6799999999999999E-2"/>
    <n v="1.6799999999999999E-2"/>
    <n v="27641"/>
    <m/>
    <m/>
    <s v="F"/>
  </r>
  <r>
    <m/>
    <x v="174"/>
    <s v="FRENTE"/>
    <n v="2084"/>
    <x v="2081"/>
    <x v="3"/>
    <x v="205"/>
    <n v="5.6"/>
    <n v="3.2599999999999997E-2"/>
    <n v="3.2599999999999997E-2"/>
    <n v="27642"/>
    <m/>
    <m/>
    <s v="L"/>
  </r>
  <r>
    <m/>
    <x v="174"/>
    <s v="FRENTE"/>
    <n v="2085"/>
    <x v="2082"/>
    <x v="3"/>
    <x v="205"/>
    <n v="5.6"/>
    <n v="1.95E-2"/>
    <n v="1.95E-2"/>
    <n v="27642"/>
    <m/>
    <m/>
    <s v="H"/>
  </r>
  <r>
    <m/>
    <x v="167"/>
    <s v="LEVANTE"/>
    <n v="2086"/>
    <x v="2083"/>
    <x v="3"/>
    <x v="205"/>
    <n v="5.6"/>
    <n v="1.2699999999999999E-2"/>
    <n v="1.2699999999999999E-2"/>
    <n v="27642"/>
    <m/>
    <m/>
    <s v="D"/>
  </r>
  <r>
    <m/>
    <x v="167"/>
    <s v="LEVANTE"/>
    <n v="2087"/>
    <x v="2084"/>
    <x v="3"/>
    <x v="205"/>
    <n v="5.6"/>
    <n v="2.3400000000000001E-2"/>
    <n v="2.3400000000000001E-2"/>
    <n v="27642"/>
    <m/>
    <m/>
    <s v="J"/>
  </r>
  <r>
    <m/>
    <x v="167"/>
    <s v="LEVANTE"/>
    <n v="2088"/>
    <x v="2085"/>
    <x v="3"/>
    <x v="205"/>
    <n v="5.6"/>
    <n v="1.8800000000000001E-2"/>
    <n v="1.8800000000000001E-2"/>
    <n v="27642"/>
    <m/>
    <m/>
    <s v="G"/>
  </r>
  <r>
    <m/>
    <x v="167"/>
    <s v="LEVANTE"/>
    <n v="2089"/>
    <x v="2086"/>
    <x v="3"/>
    <x v="205"/>
    <n v="5.6"/>
    <n v="2.4199999999999999E-2"/>
    <n v="2.4199999999999999E-2"/>
    <n v="27642"/>
    <m/>
    <m/>
    <s v="J"/>
  </r>
  <r>
    <m/>
    <x v="167"/>
    <s v="LEVANTE"/>
    <n v="2090"/>
    <x v="2087"/>
    <x v="3"/>
    <x v="205"/>
    <n v="5.6"/>
    <n v="1.9099999999999999E-2"/>
    <n v="1.9099999999999999E-2"/>
    <n v="27642"/>
    <m/>
    <m/>
    <s v="H"/>
  </r>
  <r>
    <m/>
    <x v="174"/>
    <s v="FRENTE"/>
    <n v="2091"/>
    <x v="2088"/>
    <x v="6"/>
    <x v="205"/>
    <n v="5.6"/>
    <n v="2.2800000000000001E-2"/>
    <n v="2.2800000000000001E-2"/>
    <n v="27645"/>
    <m/>
    <m/>
    <s v="J"/>
  </r>
  <r>
    <m/>
    <x v="174"/>
    <s v="FRENTE"/>
    <n v="2092"/>
    <x v="2089"/>
    <x v="6"/>
    <x v="205"/>
    <n v="5.6"/>
    <n v="1.2999999999999999E-2"/>
    <n v="1.2999999999999999E-2"/>
    <n v="27645"/>
    <m/>
    <m/>
    <s v="D"/>
  </r>
  <r>
    <m/>
    <x v="174"/>
    <s v="FRENTE"/>
    <n v="2093"/>
    <x v="2090"/>
    <x v="6"/>
    <x v="205"/>
    <n v="5.6"/>
    <n v="1.7299999999999999E-2"/>
    <n v="1.7299999999999999E-2"/>
    <n v="27645"/>
    <m/>
    <m/>
    <s v="F"/>
  </r>
  <r>
    <m/>
    <x v="56"/>
    <s v="DQ"/>
    <n v="2094"/>
    <x v="2091"/>
    <x v="6"/>
    <x v="205"/>
    <n v="5.6"/>
    <n v="8.3000000000000001E-3"/>
    <n v="8.3000000000000001E-3"/>
    <n v="27645"/>
    <m/>
    <m/>
    <s v="A"/>
  </r>
  <r>
    <m/>
    <x v="56"/>
    <s v="DQ"/>
    <n v="2095"/>
    <x v="2092"/>
    <x v="6"/>
    <x v="205"/>
    <n v="5.6"/>
    <n v="7.1999999999999998E-3"/>
    <n v="7.1999999999999998E-3"/>
    <n v="27645"/>
    <m/>
    <m/>
    <s v="Reserva"/>
  </r>
  <r>
    <m/>
    <x v="56"/>
    <s v="DQ"/>
    <n v="2096"/>
    <x v="2093"/>
    <x v="6"/>
    <x v="205"/>
    <n v="5.6"/>
    <n v="9.1999999999999998E-3"/>
    <n v="9.1999999999999998E-3"/>
    <n v="27645"/>
    <m/>
    <m/>
    <s v="B"/>
  </r>
  <r>
    <m/>
    <x v="185"/>
    <s v="FRENTE"/>
    <n v="2097"/>
    <x v="2094"/>
    <x v="6"/>
    <x v="205"/>
    <n v="5.6"/>
    <n v="3.8999999999999998E-3"/>
    <n v="3.8999999999999998E-3"/>
    <n v="27645"/>
    <m/>
    <m/>
    <s v="Descarte"/>
  </r>
  <r>
    <m/>
    <x v="185"/>
    <s v="FRENTE"/>
    <n v="2098"/>
    <x v="2095"/>
    <x v="6"/>
    <x v="205"/>
    <n v="5.6"/>
    <n v="9.1000000000000004E-3"/>
    <n v="9.1000000000000004E-3"/>
    <n v="27645"/>
    <m/>
    <m/>
    <s v="B"/>
  </r>
  <r>
    <m/>
    <x v="185"/>
    <s v="FRENTE"/>
    <n v="2099"/>
    <x v="2096"/>
    <x v="6"/>
    <x v="205"/>
    <n v="5.6"/>
    <n v="5.4999999999999997E-3"/>
    <n v="5.4999999999999997E-3"/>
    <n v="27645"/>
    <m/>
    <m/>
    <s v="Descarte"/>
  </r>
  <r>
    <m/>
    <x v="185"/>
    <s v="FRENTE"/>
    <n v="2100"/>
    <x v="2097"/>
    <x v="6"/>
    <x v="205"/>
    <n v="5.6"/>
    <n v="3.3E-3"/>
    <n v="3.3E-3"/>
    <n v="27645"/>
    <m/>
    <m/>
    <s v="Descarte"/>
  </r>
  <r>
    <m/>
    <x v="185"/>
    <s v="FRENTE"/>
    <n v="2101"/>
    <x v="2098"/>
    <x v="6"/>
    <x v="205"/>
    <n v="5.6"/>
    <n v="5.1000000000000004E-3"/>
    <n v="5.1000000000000004E-3"/>
    <n v="27645"/>
    <m/>
    <m/>
    <s v="Descarte"/>
  </r>
  <r>
    <m/>
    <x v="174"/>
    <s v="FRENTE"/>
    <n v="2102"/>
    <x v="2099"/>
    <x v="2"/>
    <x v="206"/>
    <n v="5.6"/>
    <n v="1.9900000000000001E-2"/>
    <n v="1.9900000000000001E-2"/>
    <n v="27646"/>
    <m/>
    <m/>
    <s v="H"/>
  </r>
  <r>
    <m/>
    <x v="174"/>
    <s v="FRENTE"/>
    <n v="2103"/>
    <x v="2100"/>
    <x v="2"/>
    <x v="206"/>
    <n v="5.6"/>
    <n v="3.0099999999999998E-2"/>
    <n v="3.0099999999999998E-2"/>
    <n v="27646"/>
    <m/>
    <m/>
    <s v="L"/>
  </r>
  <r>
    <m/>
    <x v="174"/>
    <s v="FRENTE"/>
    <n v="2104"/>
    <x v="2101"/>
    <x v="2"/>
    <x v="206"/>
    <n v="5.6"/>
    <n v="3.5299999999999998E-2"/>
    <n v="3.5299999999999998E-2"/>
    <n v="27646"/>
    <m/>
    <m/>
    <s v="L"/>
  </r>
  <r>
    <m/>
    <x v="174"/>
    <s v="FRENTE"/>
    <n v="2105"/>
    <x v="2102"/>
    <x v="2"/>
    <x v="206"/>
    <n v="5.6"/>
    <n v="2.0799999999999999E-2"/>
    <n v="2.0799999999999999E-2"/>
    <n v="27646"/>
    <m/>
    <m/>
    <s v="H"/>
  </r>
  <r>
    <m/>
    <x v="174"/>
    <s v="FRENTE"/>
    <n v="2106"/>
    <x v="2103"/>
    <x v="2"/>
    <x v="206"/>
    <n v="5.6"/>
    <n v="2.9499999999999998E-2"/>
    <n v="2.9499999999999998E-2"/>
    <n v="27646"/>
    <m/>
    <m/>
    <s v="L"/>
  </r>
  <r>
    <m/>
    <x v="174"/>
    <s v="FRENTE"/>
    <n v="2107"/>
    <x v="2104"/>
    <x v="2"/>
    <x v="206"/>
    <n v="5.6"/>
    <n v="1.44E-2"/>
    <n v="1.44E-2"/>
    <n v="27646"/>
    <m/>
    <m/>
    <s v="E"/>
  </r>
  <r>
    <m/>
    <x v="174"/>
    <s v="FRENTE"/>
    <n v="2108"/>
    <x v="2105"/>
    <x v="2"/>
    <x v="206"/>
    <n v="5.6"/>
    <n v="2.9100000000000001E-2"/>
    <n v="2.9100000000000001E-2"/>
    <n v="27646"/>
    <m/>
    <m/>
    <s v="L"/>
  </r>
  <r>
    <m/>
    <x v="186"/>
    <s v="RT"/>
    <n v="2109"/>
    <x v="2106"/>
    <x v="2"/>
    <x v="206"/>
    <n v="5.6"/>
    <n v="1.2800000000000001E-2"/>
    <n v="1.2800000000000001E-2"/>
    <n v="27647"/>
    <m/>
    <m/>
    <s v="D"/>
  </r>
  <r>
    <m/>
    <x v="186"/>
    <s v="RT"/>
    <n v="2110"/>
    <x v="2107"/>
    <x v="2"/>
    <x v="206"/>
    <n v="5.6"/>
    <n v="1.04E-2"/>
    <n v="1.04E-2"/>
    <n v="27647"/>
    <m/>
    <m/>
    <s v="B"/>
  </r>
  <r>
    <m/>
    <x v="186"/>
    <s v="RT"/>
    <n v="2111"/>
    <x v="2108"/>
    <x v="2"/>
    <x v="206"/>
    <n v="5.6"/>
    <n v="9.4999999999999998E-3"/>
    <n v="9.4999999999999998E-3"/>
    <n v="27647"/>
    <m/>
    <m/>
    <s v="B"/>
  </r>
  <r>
    <m/>
    <x v="186"/>
    <s v="RT"/>
    <n v="2112"/>
    <x v="2109"/>
    <x v="2"/>
    <x v="206"/>
    <n v="5.6"/>
    <n v="9.7000000000000003E-3"/>
    <n v="9.7000000000000003E-3"/>
    <n v="27647"/>
    <m/>
    <m/>
    <s v="B"/>
  </r>
  <r>
    <m/>
    <x v="186"/>
    <s v="RT"/>
    <n v="2113"/>
    <x v="2110"/>
    <x v="2"/>
    <x v="206"/>
    <n v="5.6"/>
    <n v="1.4200000000000001E-2"/>
    <n v="1.4200000000000001E-2"/>
    <n v="27647"/>
    <m/>
    <m/>
    <s v="E"/>
  </r>
  <r>
    <m/>
    <x v="186"/>
    <s v="RT"/>
    <n v="2114"/>
    <x v="2111"/>
    <x v="2"/>
    <x v="206"/>
    <n v="5.6"/>
    <n v="9.7999999999999997E-3"/>
    <n v="9.7999999999999997E-3"/>
    <n v="27647"/>
    <m/>
    <m/>
    <s v="B"/>
  </r>
  <r>
    <m/>
    <x v="107"/>
    <s v="DQ"/>
    <n v="2115"/>
    <x v="2112"/>
    <x v="2"/>
    <x v="206"/>
    <n v="5.6"/>
    <n v="1.4999999999999999E-2"/>
    <n v="1.4999999999999999E-2"/>
    <n v="27647"/>
    <m/>
    <m/>
    <s v="F"/>
  </r>
  <r>
    <m/>
    <x v="167"/>
    <s v="LEVANTE"/>
    <n v="2116"/>
    <x v="2113"/>
    <x v="2"/>
    <x v="206"/>
    <n v="5.6"/>
    <n v="1.61E-2"/>
    <n v="1.61E-2"/>
    <n v="27647"/>
    <m/>
    <m/>
    <s v="F"/>
  </r>
  <r>
    <m/>
    <x v="167"/>
    <s v="LEVANTE"/>
    <n v="2117"/>
    <x v="2114"/>
    <x v="2"/>
    <x v="206"/>
    <n v="5.6"/>
    <n v="1.7899999999999999E-2"/>
    <n v="1.7899999999999999E-2"/>
    <n v="27647"/>
    <m/>
    <m/>
    <s v="G"/>
  </r>
  <r>
    <m/>
    <x v="174"/>
    <s v="FRENTE"/>
    <n v="2118"/>
    <x v="2115"/>
    <x v="3"/>
    <x v="206"/>
    <n v="5.6"/>
    <n v="2.4299999999999999E-2"/>
    <n v="2.4299999999999999E-2"/>
    <n v="27648"/>
    <m/>
    <m/>
    <s v="J"/>
  </r>
  <r>
    <m/>
    <x v="174"/>
    <s v="FRENTE"/>
    <n v="2119"/>
    <x v="2116"/>
    <x v="3"/>
    <x v="206"/>
    <n v="5.6"/>
    <n v="1.8499999999999999E-2"/>
    <n v="1.8499999999999999E-2"/>
    <n v="27648"/>
    <m/>
    <m/>
    <s v="G"/>
  </r>
  <r>
    <m/>
    <x v="174"/>
    <s v="FRENTE"/>
    <n v="2120"/>
    <x v="2117"/>
    <x v="3"/>
    <x v="206"/>
    <n v="5.6"/>
    <n v="2.3900000000000001E-2"/>
    <n v="2.3900000000000001E-2"/>
    <n v="27648"/>
    <m/>
    <m/>
    <s v="J"/>
  </r>
  <r>
    <m/>
    <x v="63"/>
    <s v="Rp"/>
    <n v="2121"/>
    <x v="2118"/>
    <x v="3"/>
    <x v="206"/>
    <n v="5.6"/>
    <n v="1.0999999999999999E-2"/>
    <n v="1.0999999999999999E-2"/>
    <n v="27649"/>
    <m/>
    <m/>
    <s v="C"/>
  </r>
  <r>
    <m/>
    <x v="63"/>
    <s v="Rp"/>
    <n v="2122"/>
    <x v="2119"/>
    <x v="3"/>
    <x v="206"/>
    <n v="5.6"/>
    <n v="2.07E-2"/>
    <n v="2.07E-2"/>
    <n v="27649"/>
    <m/>
    <m/>
    <s v="H"/>
  </r>
  <r>
    <m/>
    <x v="63"/>
    <s v="Rp"/>
    <n v="2123"/>
    <x v="2120"/>
    <x v="3"/>
    <x v="206"/>
    <n v="5.6"/>
    <n v="1.1299999999999999E-2"/>
    <n v="1.1299999999999999E-2"/>
    <n v="27649"/>
    <m/>
    <m/>
    <s v="C"/>
  </r>
  <r>
    <m/>
    <x v="63"/>
    <s v="Rp"/>
    <n v="2124"/>
    <x v="2121"/>
    <x v="3"/>
    <x v="206"/>
    <n v="5.6"/>
    <n v="1.4800000000000001E-2"/>
    <n v="1.4800000000000001E-2"/>
    <n v="27649"/>
    <m/>
    <m/>
    <s v="E"/>
  </r>
  <r>
    <m/>
    <x v="63"/>
    <s v="Rp"/>
    <n v="2125"/>
    <x v="2122"/>
    <x v="3"/>
    <x v="206"/>
    <n v="5.6"/>
    <n v="1.29E-2"/>
    <n v="1.29E-2"/>
    <n v="27649"/>
    <m/>
    <m/>
    <s v="D"/>
  </r>
  <r>
    <m/>
    <x v="63"/>
    <s v="Rp"/>
    <n v="2126"/>
    <x v="2123"/>
    <x v="3"/>
    <x v="206"/>
    <n v="5.6"/>
    <n v="1.24E-2"/>
    <n v="1.24E-2"/>
    <n v="27649"/>
    <m/>
    <m/>
    <s v="D"/>
  </r>
  <r>
    <m/>
    <x v="63"/>
    <s v="Rp"/>
    <n v="2127"/>
    <x v="2124"/>
    <x v="3"/>
    <x v="206"/>
    <n v="5.6"/>
    <n v="1.3299999999999999E-2"/>
    <n v="1.3299999999999999E-2"/>
    <n v="27649"/>
    <m/>
    <m/>
    <s v="D"/>
  </r>
  <r>
    <m/>
    <x v="167"/>
    <s v="LEVANTE"/>
    <n v="2128"/>
    <x v="2125"/>
    <x v="3"/>
    <x v="206"/>
    <n v="5.6"/>
    <n v="1.46E-2"/>
    <n v="1.46E-2"/>
    <n v="27649"/>
    <m/>
    <m/>
    <s v="E"/>
  </r>
  <r>
    <m/>
    <x v="167"/>
    <s v="LEVANTE"/>
    <n v="2129"/>
    <x v="2126"/>
    <x v="3"/>
    <x v="206"/>
    <n v="5.6"/>
    <n v="1.9599999999999999E-2"/>
    <n v="1.9599999999999999E-2"/>
    <n v="27649"/>
    <m/>
    <m/>
    <s v="H"/>
  </r>
  <r>
    <m/>
    <x v="174"/>
    <s v="FRENTE"/>
    <n v="2130"/>
    <x v="2127"/>
    <x v="6"/>
    <x v="206"/>
    <n v="5.6"/>
    <n v="3.1600000000000003E-2"/>
    <n v="3.1600000000000003E-2"/>
    <n v="27653"/>
    <m/>
    <m/>
    <s v="L"/>
  </r>
  <r>
    <m/>
    <x v="174"/>
    <s v="FRENTE"/>
    <n v="2131"/>
    <x v="2128"/>
    <x v="6"/>
    <x v="206"/>
    <n v="5.6"/>
    <n v="2.4899999999999999E-2"/>
    <n v="2.4899999999999999E-2"/>
    <n v="27653"/>
    <m/>
    <m/>
    <s v="J"/>
  </r>
  <r>
    <m/>
    <x v="174"/>
    <s v="FRENTE"/>
    <n v="2132"/>
    <x v="2129"/>
    <x v="2"/>
    <x v="207"/>
    <n v="5.6"/>
    <n v="2.2700000000000001E-2"/>
    <n v="2.2700000000000001E-2"/>
    <n v="27654"/>
    <m/>
    <m/>
    <s v="J"/>
  </r>
  <r>
    <m/>
    <x v="174"/>
    <s v="FRENTE"/>
    <n v="2133"/>
    <x v="2130"/>
    <x v="2"/>
    <x v="207"/>
    <n v="5.6"/>
    <n v="3.4599999999999999E-2"/>
    <n v="3.4599999999999999E-2"/>
    <n v="27654"/>
    <m/>
    <m/>
    <s v="L"/>
  </r>
  <r>
    <m/>
    <x v="174"/>
    <s v="FRENTE"/>
    <n v="2134"/>
    <x v="2131"/>
    <x v="2"/>
    <x v="207"/>
    <n v="5.6"/>
    <n v="3.04E-2"/>
    <n v="3.04E-2"/>
    <n v="27654"/>
    <m/>
    <m/>
    <s v="L"/>
  </r>
  <r>
    <m/>
    <x v="174"/>
    <s v="FRENTE"/>
    <n v="2135"/>
    <x v="2132"/>
    <x v="2"/>
    <x v="207"/>
    <n v="5.6"/>
    <n v="1.8700000000000001E-2"/>
    <n v="1.8700000000000001E-2"/>
    <n v="27654"/>
    <m/>
    <m/>
    <s v="G"/>
  </r>
  <r>
    <m/>
    <x v="174"/>
    <s v="FRENTE"/>
    <n v="2136"/>
    <x v="2133"/>
    <x v="2"/>
    <x v="207"/>
    <n v="5.6"/>
    <n v="1.6199999999999999E-2"/>
    <n v="1.6199999999999999E-2"/>
    <n v="27654"/>
    <m/>
    <m/>
    <s v="F"/>
  </r>
  <r>
    <m/>
    <x v="174"/>
    <s v="FRENTE"/>
    <n v="2137"/>
    <x v="2134"/>
    <x v="2"/>
    <x v="207"/>
    <n v="5.6"/>
    <n v="2.01E-2"/>
    <n v="2.01E-2"/>
    <n v="27654"/>
    <m/>
    <m/>
    <s v="H"/>
  </r>
  <r>
    <m/>
    <x v="174"/>
    <s v="FRENTE"/>
    <n v="2138"/>
    <x v="2135"/>
    <x v="2"/>
    <x v="207"/>
    <n v="5.6"/>
    <n v="1.83E-2"/>
    <n v="1.83E-2"/>
    <n v="27654"/>
    <m/>
    <m/>
    <s v="G"/>
  </r>
  <r>
    <m/>
    <x v="174"/>
    <s v="FRENTE"/>
    <n v="2139"/>
    <x v="2136"/>
    <x v="2"/>
    <x v="207"/>
    <n v="5.6"/>
    <n v="3.04E-2"/>
    <n v="3.04E-2"/>
    <n v="27654"/>
    <m/>
    <m/>
    <s v="L"/>
  </r>
  <r>
    <m/>
    <x v="187"/>
    <s v="DQ"/>
    <n v="2140"/>
    <x v="2137"/>
    <x v="2"/>
    <x v="207"/>
    <n v="5.6"/>
    <n v="1.1000000000000001E-3"/>
    <n v="1.1000000000000001E-3"/>
    <n v="27655"/>
    <m/>
    <m/>
    <s v="Descarte"/>
  </r>
  <r>
    <m/>
    <x v="187"/>
    <s v="DQ"/>
    <n v="2141"/>
    <x v="2138"/>
    <x v="2"/>
    <x v="207"/>
    <n v="5.6"/>
    <n v="8.0000000000000004E-4"/>
    <n v="8.0000000000000004E-4"/>
    <n v="27655"/>
    <m/>
    <m/>
    <s v="Descarte"/>
  </r>
  <r>
    <m/>
    <x v="187"/>
    <s v="DQ"/>
    <n v="2142"/>
    <x v="2139"/>
    <x v="2"/>
    <x v="207"/>
    <n v="5.6"/>
    <n v="1E-3"/>
    <n v="1E-3"/>
    <n v="27655"/>
    <m/>
    <m/>
    <s v="Descarte"/>
  </r>
  <r>
    <m/>
    <x v="188"/>
    <s v="DQ"/>
    <n v="2143"/>
    <x v="2140"/>
    <x v="2"/>
    <x v="207"/>
    <n v="5.6"/>
    <n v="1.3899999999999999E-2"/>
    <n v="1.3899999999999999E-2"/>
    <n v="27655"/>
    <m/>
    <m/>
    <s v="E"/>
  </r>
  <r>
    <m/>
    <x v="188"/>
    <s v="DQ"/>
    <n v="2144"/>
    <x v="2141"/>
    <x v="2"/>
    <x v="207"/>
    <n v="5.6"/>
    <n v="1.38E-2"/>
    <n v="1.38E-2"/>
    <n v="27655"/>
    <m/>
    <m/>
    <s v="E"/>
  </r>
  <r>
    <m/>
    <x v="188"/>
    <s v="DQ"/>
    <n v="2145"/>
    <x v="2142"/>
    <x v="2"/>
    <x v="207"/>
    <n v="5.6"/>
    <n v="1.38E-2"/>
    <n v="1.38E-2"/>
    <n v="27655"/>
    <m/>
    <m/>
    <s v="E"/>
  </r>
  <r>
    <m/>
    <x v="188"/>
    <s v="DQ"/>
    <n v="2146"/>
    <x v="2143"/>
    <x v="2"/>
    <x v="207"/>
    <n v="5.6"/>
    <n v="1.0500000000000001E-2"/>
    <n v="1.0500000000000001E-2"/>
    <n v="27655"/>
    <m/>
    <m/>
    <s v="C"/>
  </r>
  <r>
    <m/>
    <x v="188"/>
    <s v="DQ"/>
    <n v="2147"/>
    <x v="2144"/>
    <x v="2"/>
    <x v="207"/>
    <n v="5.6"/>
    <n v="1.3100000000000001E-2"/>
    <n v="1.3100000000000001E-2"/>
    <n v="27655"/>
    <m/>
    <m/>
    <s v="D"/>
  </r>
  <r>
    <m/>
    <x v="188"/>
    <s v="DQ"/>
    <n v="2148"/>
    <x v="2145"/>
    <x v="2"/>
    <x v="207"/>
    <n v="5.6"/>
    <n v="8.5000000000000006E-3"/>
    <n v="8.5000000000000006E-3"/>
    <n v="27655"/>
    <m/>
    <m/>
    <s v="A"/>
  </r>
  <r>
    <m/>
    <x v="167"/>
    <s v="LEVANTE"/>
    <n v="2149"/>
    <x v="2146"/>
    <x v="3"/>
    <x v="207"/>
    <n v="5.6"/>
    <n v="2.1100000000000001E-2"/>
    <n v="2.1100000000000001E-2"/>
    <n v="27656"/>
    <m/>
    <m/>
    <s v="I"/>
  </r>
  <r>
    <m/>
    <x v="167"/>
    <s v="LEVANTE"/>
    <n v="2150"/>
    <x v="2147"/>
    <x v="3"/>
    <x v="207"/>
    <n v="5.6"/>
    <n v="1.4500000000000001E-2"/>
    <n v="1.4500000000000001E-2"/>
    <n v="27656"/>
    <m/>
    <m/>
    <s v="E"/>
  </r>
  <r>
    <m/>
    <x v="167"/>
    <s v="LEVANTE"/>
    <n v="2151"/>
    <x v="2148"/>
    <x v="3"/>
    <x v="207"/>
    <n v="5.6"/>
    <n v="1.84E-2"/>
    <n v="1.84E-2"/>
    <n v="27656"/>
    <m/>
    <m/>
    <s v="G"/>
  </r>
  <r>
    <m/>
    <x v="174"/>
    <s v="FRENTE"/>
    <n v="2152"/>
    <x v="2149"/>
    <x v="6"/>
    <x v="207"/>
    <n v="5.6"/>
    <n v="1.8800000000000001E-2"/>
    <n v="1.8800000000000001E-2"/>
    <n v="27659"/>
    <m/>
    <m/>
    <s v="G"/>
  </r>
  <r>
    <m/>
    <x v="174"/>
    <s v="FRENTE"/>
    <n v="2153"/>
    <x v="2150"/>
    <x v="6"/>
    <x v="207"/>
    <n v="5.6"/>
    <n v="1.8800000000000001E-2"/>
    <n v="1.8800000000000001E-2"/>
    <n v="27659"/>
    <m/>
    <m/>
    <s v="G"/>
  </r>
  <r>
    <m/>
    <x v="174"/>
    <s v="FRENTE"/>
    <n v="2154"/>
    <x v="2151"/>
    <x v="6"/>
    <x v="207"/>
    <n v="5.6"/>
    <n v="1.6799999999999999E-2"/>
    <n v="1.6799999999999999E-2"/>
    <n v="27659"/>
    <m/>
    <m/>
    <s v="F"/>
  </r>
  <r>
    <m/>
    <x v="174"/>
    <s v="FRENTE"/>
    <n v="2155"/>
    <x v="2152"/>
    <x v="6"/>
    <x v="207"/>
    <n v="5.6"/>
    <n v="3.32E-2"/>
    <n v="3.32E-2"/>
    <n v="27659"/>
    <m/>
    <m/>
    <s v="L"/>
  </r>
  <r>
    <m/>
    <x v="174"/>
    <s v="FRENTE"/>
    <n v="2156"/>
    <x v="2153"/>
    <x v="6"/>
    <x v="207"/>
    <n v="5.6"/>
    <n v="1.6400000000000001E-2"/>
    <n v="1.6400000000000001E-2"/>
    <n v="27659"/>
    <m/>
    <m/>
    <s v="F"/>
  </r>
  <r>
    <m/>
    <x v="174"/>
    <s v="FRENTE"/>
    <n v="2157"/>
    <x v="2154"/>
    <x v="6"/>
    <x v="207"/>
    <n v="5.6"/>
    <n v="2.4199999999999999E-2"/>
    <n v="2.4199999999999999E-2"/>
    <n v="27659"/>
    <m/>
    <m/>
    <s v="J"/>
  </r>
  <r>
    <m/>
    <x v="174"/>
    <s v="FRENTE"/>
    <n v="2158"/>
    <x v="2155"/>
    <x v="6"/>
    <x v="207"/>
    <n v="5.6"/>
    <n v="3.5900000000000001E-2"/>
    <n v="3.5900000000000001E-2"/>
    <n v="27659"/>
    <m/>
    <m/>
    <s v="L"/>
  </r>
  <r>
    <m/>
    <x v="167"/>
    <s v="LEVANTE"/>
    <n v="2159"/>
    <x v="2156"/>
    <x v="6"/>
    <x v="207"/>
    <n v="5.6"/>
    <n v="1.4999999999999999E-2"/>
    <n v="1.4999999999999999E-2"/>
    <n v="27659"/>
    <m/>
    <m/>
    <s v="F"/>
  </r>
  <r>
    <m/>
    <x v="167"/>
    <s v="LEVANTE"/>
    <n v="2160"/>
    <x v="2157"/>
    <x v="6"/>
    <x v="207"/>
    <n v="5.6"/>
    <n v="1.7999999999999999E-2"/>
    <n v="1.7999999999999999E-2"/>
    <n v="27659"/>
    <m/>
    <m/>
    <s v="G"/>
  </r>
  <r>
    <m/>
    <x v="174"/>
    <s v="FRENTE"/>
    <n v="2161"/>
    <x v="2158"/>
    <x v="2"/>
    <x v="208"/>
    <n v="5.6"/>
    <n v="3.2599999999999997E-2"/>
    <n v="3.2599999999999997E-2"/>
    <n v="27660"/>
    <n v="3.2599999999999997E-2"/>
    <m/>
    <s v="L"/>
  </r>
  <r>
    <m/>
    <x v="174"/>
    <s v="FRENTE"/>
    <n v="2162"/>
    <x v="2159"/>
    <x v="2"/>
    <x v="208"/>
    <n v="5.6"/>
    <n v="2.47E-2"/>
    <n v="2.47E-2"/>
    <n v="27660"/>
    <n v="2.47E-2"/>
    <m/>
    <s v="J"/>
  </r>
  <r>
    <m/>
    <x v="174"/>
    <s v="FRENTE"/>
    <n v="2163"/>
    <x v="2160"/>
    <x v="2"/>
    <x v="208"/>
    <n v="5.6"/>
    <n v="4.1399999999999999E-2"/>
    <n v="3.6999999999999998E-2"/>
    <n v="27660"/>
    <n v="3.6999999999999998E-2"/>
    <m/>
    <s v="L"/>
  </r>
  <r>
    <m/>
    <x v="174"/>
    <s v="FRENTE"/>
    <n v="2164"/>
    <x v="2161"/>
    <x v="2"/>
    <x v="208"/>
    <n v="5.6"/>
    <n v="3.1600000000000003E-2"/>
    <n v="3.1600000000000003E-2"/>
    <n v="27660"/>
    <n v="3.1600000000000003E-2"/>
    <m/>
    <s v="L"/>
  </r>
  <r>
    <m/>
    <x v="174"/>
    <s v="FRENTE"/>
    <n v="2165"/>
    <x v="2162"/>
    <x v="2"/>
    <x v="208"/>
    <n v="5.6"/>
    <n v="1.7600000000000001E-2"/>
    <n v="1.7600000000000001E-2"/>
    <n v="27660"/>
    <n v="1.7600000000000001E-2"/>
    <m/>
    <s v="G"/>
  </r>
  <r>
    <m/>
    <x v="174"/>
    <s v="FRENTE"/>
    <n v="2166"/>
    <x v="2163"/>
    <x v="2"/>
    <x v="208"/>
    <n v="5.6"/>
    <n v="3.0599999999999999E-2"/>
    <n v="3.0599999999999999E-2"/>
    <n v="27660"/>
    <n v="3.0599999999999999E-2"/>
    <m/>
    <s v="L"/>
  </r>
  <r>
    <m/>
    <x v="167"/>
    <s v="LEVANTE"/>
    <n v="2167"/>
    <x v="2164"/>
    <x v="2"/>
    <x v="208"/>
    <n v="5.6"/>
    <n v="2.1899999999999999E-2"/>
    <n v="2.1899999999999999E-2"/>
    <n v="27661"/>
    <m/>
    <m/>
    <s v="I"/>
  </r>
  <r>
    <m/>
    <x v="167"/>
    <s v="LEVANTE"/>
    <n v="2168"/>
    <x v="2165"/>
    <x v="2"/>
    <x v="208"/>
    <n v="5.6"/>
    <n v="2.3800000000000002E-2"/>
    <n v="2.3800000000000002E-2"/>
    <n v="27661"/>
    <m/>
    <m/>
    <s v="J"/>
  </r>
  <r>
    <m/>
    <x v="167"/>
    <s v="LEVANTE"/>
    <n v="2169"/>
    <x v="2166"/>
    <x v="2"/>
    <x v="208"/>
    <n v="5.6"/>
    <n v="1.2800000000000001E-2"/>
    <n v="1.2800000000000001E-2"/>
    <n v="27661"/>
    <m/>
    <m/>
    <s v="D"/>
  </r>
  <r>
    <m/>
    <x v="167"/>
    <s v="LEVANTE"/>
    <n v="2170"/>
    <x v="2167"/>
    <x v="2"/>
    <x v="208"/>
    <n v="5.6"/>
    <n v="1.2500000000000001E-2"/>
    <n v="1.2500000000000001E-2"/>
    <n v="27661"/>
    <m/>
    <m/>
    <s v="D"/>
  </r>
  <r>
    <m/>
    <x v="188"/>
    <s v="DQ"/>
    <n v="2171"/>
    <x v="2168"/>
    <x v="3"/>
    <x v="208"/>
    <n v="5.6"/>
    <n v="9.7999999999999997E-3"/>
    <n v="9.7999999999999997E-3"/>
    <n v="27662"/>
    <m/>
    <m/>
    <s v="B"/>
  </r>
  <r>
    <m/>
    <x v="188"/>
    <s v="DQ"/>
    <n v="2172"/>
    <x v="2169"/>
    <x v="3"/>
    <x v="208"/>
    <n v="5.6"/>
    <n v="1.1599999999999999E-2"/>
    <n v="1.1599999999999999E-2"/>
    <n v="27662"/>
    <m/>
    <m/>
    <s v="C"/>
  </r>
  <r>
    <m/>
    <x v="188"/>
    <s v="DQ"/>
    <n v="2173"/>
    <x v="2170"/>
    <x v="3"/>
    <x v="208"/>
    <n v="5.6"/>
    <n v="6.4999999999999997E-3"/>
    <n v="6.4999999999999997E-3"/>
    <n v="27662"/>
    <m/>
    <m/>
    <s v="Reserva"/>
  </r>
  <r>
    <m/>
    <x v="188"/>
    <s v="DQ"/>
    <n v="2174"/>
    <x v="2171"/>
    <x v="3"/>
    <x v="208"/>
    <n v="5.6"/>
    <n v="1.15E-2"/>
    <n v="1.15E-2"/>
    <n v="27662"/>
    <m/>
    <m/>
    <s v="C"/>
  </r>
  <r>
    <m/>
    <x v="167"/>
    <s v="LEVANTE"/>
    <n v="2175"/>
    <x v="2172"/>
    <x v="3"/>
    <x v="208"/>
    <n v="5.6"/>
    <n v="1.1599999999999999E-2"/>
    <n v="1.1599999999999999E-2"/>
    <n v="27662"/>
    <m/>
    <m/>
    <s v="C"/>
  </r>
  <r>
    <m/>
    <x v="174"/>
    <s v="FRENTE"/>
    <n v="2176"/>
    <x v="2173"/>
    <x v="6"/>
    <x v="208"/>
    <n v="5.6"/>
    <n v="3.6799999999999999E-2"/>
    <n v="3.6799999999999999E-2"/>
    <n v="27665"/>
    <m/>
    <m/>
    <s v="L"/>
  </r>
  <r>
    <m/>
    <x v="174"/>
    <s v="FRENTE"/>
    <n v="2177"/>
    <x v="2174"/>
    <x v="6"/>
    <x v="208"/>
    <n v="5.6"/>
    <n v="1.6199999999999999E-2"/>
    <n v="1.6199999999999999E-2"/>
    <n v="27665"/>
    <m/>
    <m/>
    <s v="F"/>
  </r>
  <r>
    <m/>
    <x v="174"/>
    <s v="FRENTE"/>
    <n v="2178"/>
    <x v="2175"/>
    <x v="6"/>
    <x v="208"/>
    <n v="5.6"/>
    <n v="1.4500000000000001E-2"/>
    <n v="1.4500000000000001E-2"/>
    <n v="27665"/>
    <m/>
    <m/>
    <s v="E"/>
  </r>
  <r>
    <m/>
    <x v="174"/>
    <s v="FRENTE"/>
    <n v="2179"/>
    <x v="2176"/>
    <x v="6"/>
    <x v="208"/>
    <n v="5.6"/>
    <n v="1.0500000000000001E-2"/>
    <n v="1.0500000000000001E-2"/>
    <n v="27665"/>
    <m/>
    <m/>
    <s v="C"/>
  </r>
  <r>
    <m/>
    <x v="174"/>
    <s v="FRENTE"/>
    <n v="2180"/>
    <x v="2177"/>
    <x v="6"/>
    <x v="208"/>
    <n v="5.6"/>
    <n v="1.5299999999999999E-2"/>
    <n v="1.5299999999999999E-2"/>
    <n v="27665"/>
    <m/>
    <m/>
    <s v="F"/>
  </r>
  <r>
    <m/>
    <x v="174"/>
    <s v="FRENTE"/>
    <n v="2181"/>
    <x v="2178"/>
    <x v="6"/>
    <x v="208"/>
    <n v="5.6"/>
    <n v="2.4400000000000002E-2"/>
    <n v="2.4400000000000002E-2"/>
    <n v="27665"/>
    <m/>
    <m/>
    <s v="J"/>
  </r>
  <r>
    <m/>
    <x v="180"/>
    <s v="FRENTE"/>
    <n v="2182"/>
    <x v="2179"/>
    <x v="6"/>
    <x v="208"/>
    <n v="5.6"/>
    <n v="1.0699999999999999E-2"/>
    <n v="1.0699999999999999E-2"/>
    <n v="27665"/>
    <m/>
    <m/>
    <s v="C"/>
  </r>
  <r>
    <m/>
    <x v="180"/>
    <s v="FRENTE"/>
    <n v="2183"/>
    <x v="2180"/>
    <x v="6"/>
    <x v="208"/>
    <n v="5.6"/>
    <n v="7.6E-3"/>
    <n v="7.6E-3"/>
    <n v="27665"/>
    <m/>
    <m/>
    <s v="A"/>
  </r>
  <r>
    <m/>
    <x v="180"/>
    <s v="FRENTE"/>
    <n v="2184"/>
    <x v="2181"/>
    <x v="6"/>
    <x v="208"/>
    <n v="5.6"/>
    <n v="3.3E-3"/>
    <n v="3.3E-3"/>
    <n v="27665"/>
    <m/>
    <m/>
    <s v="Descarte"/>
  </r>
  <r>
    <m/>
    <x v="180"/>
    <s v="FRENTE"/>
    <n v="2185"/>
    <x v="2182"/>
    <x v="5"/>
    <x v="208"/>
    <n v="5.6"/>
    <n v="6.8999999999999999E-3"/>
    <n v="6.8999999999999999E-3"/>
    <n v="27671"/>
    <m/>
    <n v="0.01"/>
    <s v="Reserva"/>
  </r>
  <r>
    <m/>
    <x v="180"/>
    <s v="FRENTE"/>
    <n v="2186"/>
    <x v="2183"/>
    <x v="5"/>
    <x v="208"/>
    <n v="5.6"/>
    <n v="8.2000000000000007E-3"/>
    <n v="8.2000000000000007E-3"/>
    <n v="27671"/>
    <m/>
    <n v="0.01"/>
    <s v="A"/>
  </r>
  <r>
    <m/>
    <x v="180"/>
    <s v="FRENTE"/>
    <n v="2187"/>
    <x v="2184"/>
    <x v="5"/>
    <x v="208"/>
    <n v="5.6"/>
    <n v="5.0000000000000001E-3"/>
    <n v="5.0000000000000001E-3"/>
    <n v="27671"/>
    <m/>
    <n v="0.01"/>
    <s v="Descarte"/>
  </r>
  <r>
    <m/>
    <x v="180"/>
    <s v="FRENTE"/>
    <n v="2188"/>
    <x v="2185"/>
    <x v="5"/>
    <x v="208"/>
    <n v="5.6"/>
    <n v="7.4999999999999997E-3"/>
    <n v="7.4999999999999997E-3"/>
    <n v="27671"/>
    <m/>
    <n v="0.01"/>
    <s v="A"/>
  </r>
  <r>
    <m/>
    <x v="180"/>
    <s v="FRENTE"/>
    <n v="2189"/>
    <x v="2186"/>
    <x v="5"/>
    <x v="208"/>
    <n v="5.6"/>
    <n v="8.6999999999999994E-3"/>
    <n v="8.6999999999999994E-3"/>
    <n v="27671"/>
    <m/>
    <n v="0.01"/>
    <s v="A"/>
  </r>
  <r>
    <m/>
    <x v="167"/>
    <s v="LEVANTE"/>
    <n v="2190"/>
    <x v="2187"/>
    <x v="5"/>
    <x v="208"/>
    <n v="5.6"/>
    <n v="1.6500000000000001E-2"/>
    <n v="1.6500000000000001E-2"/>
    <n v="27671"/>
    <m/>
    <n v="1.4999999999999999E-2"/>
    <s v="F"/>
  </r>
  <r>
    <m/>
    <x v="174"/>
    <s v="FRENTE"/>
    <n v="2191"/>
    <x v="2188"/>
    <x v="2"/>
    <x v="209"/>
    <n v="5.6"/>
    <n v="2.8400000000000002E-2"/>
    <n v="2.8400000000000002E-2"/>
    <n v="27666"/>
    <m/>
    <n v="2.4E-2"/>
    <s v="L"/>
  </r>
  <r>
    <m/>
    <x v="174"/>
    <s v="FRENTE"/>
    <n v="2192"/>
    <x v="2189"/>
    <x v="2"/>
    <x v="209"/>
    <n v="5.6"/>
    <n v="2.29E-2"/>
    <n v="2.29E-2"/>
    <n v="27666"/>
    <m/>
    <n v="2.4E-2"/>
    <s v="J"/>
  </r>
  <r>
    <m/>
    <x v="174"/>
    <s v="FRENTE"/>
    <n v="2193"/>
    <x v="2190"/>
    <x v="2"/>
    <x v="209"/>
    <n v="5.6"/>
    <n v="1.89E-2"/>
    <n v="1.89E-2"/>
    <n v="27666"/>
    <m/>
    <n v="2.4E-2"/>
    <s v="G"/>
  </r>
  <r>
    <m/>
    <x v="174"/>
    <s v="FRENTE"/>
    <n v="2194"/>
    <x v="2191"/>
    <x v="2"/>
    <x v="209"/>
    <n v="5.6"/>
    <n v="1.72E-2"/>
    <n v="1.72E-2"/>
    <n v="27666"/>
    <m/>
    <n v="2.4E-2"/>
    <s v="F"/>
  </r>
  <r>
    <m/>
    <x v="174"/>
    <s v="FRENTE"/>
    <n v="2195"/>
    <x v="2192"/>
    <x v="2"/>
    <x v="209"/>
    <n v="5.6"/>
    <n v="3.0599999999999999E-2"/>
    <n v="3.0599999999999999E-2"/>
    <n v="27666"/>
    <m/>
    <n v="2.4E-2"/>
    <s v="L"/>
  </r>
  <r>
    <m/>
    <x v="188"/>
    <s v="DQ"/>
    <n v="2196"/>
    <x v="2193"/>
    <x v="2"/>
    <x v="209"/>
    <n v="5.6"/>
    <n v="1.47E-2"/>
    <n v="1.47E-2"/>
    <n v="27667"/>
    <m/>
    <n v="1.2E-2"/>
    <s v="E"/>
  </r>
  <r>
    <m/>
    <x v="188"/>
    <s v="DQ"/>
    <n v="2197"/>
    <x v="2194"/>
    <x v="2"/>
    <x v="209"/>
    <n v="5.6"/>
    <n v="1.7299999999999999E-2"/>
    <n v="1.7299999999999999E-2"/>
    <n v="27667"/>
    <m/>
    <n v="1.2E-2"/>
    <s v="F"/>
  </r>
  <r>
    <m/>
    <x v="188"/>
    <s v="DQ"/>
    <n v="2198"/>
    <x v="2195"/>
    <x v="2"/>
    <x v="209"/>
    <n v="5.6"/>
    <n v="1.4500000000000001E-2"/>
    <n v="1.4500000000000001E-2"/>
    <n v="27667"/>
    <m/>
    <n v="1.2E-2"/>
    <s v="E"/>
  </r>
  <r>
    <m/>
    <x v="188"/>
    <s v="DQ"/>
    <n v="2199"/>
    <x v="2196"/>
    <x v="2"/>
    <x v="209"/>
    <n v="5.6"/>
    <n v="1.21E-2"/>
    <n v="1.21E-2"/>
    <n v="27667"/>
    <m/>
    <n v="1.2E-2"/>
    <s v="D"/>
  </r>
  <r>
    <m/>
    <x v="188"/>
    <s v="DQ"/>
    <n v="2200"/>
    <x v="2197"/>
    <x v="2"/>
    <x v="209"/>
    <n v="5.6"/>
    <n v="1.15E-2"/>
    <n v="1.15E-2"/>
    <n v="27667"/>
    <m/>
    <n v="1.2E-2"/>
    <s v="C"/>
  </r>
  <r>
    <m/>
    <x v="188"/>
    <s v="DQ"/>
    <n v="2201"/>
    <x v="2198"/>
    <x v="2"/>
    <x v="209"/>
    <n v="5.6"/>
    <n v="1.52E-2"/>
    <n v="1.52E-2"/>
    <n v="27667"/>
    <m/>
    <n v="1.2E-2"/>
    <s v="F"/>
  </r>
  <r>
    <m/>
    <x v="188"/>
    <s v="DQ"/>
    <n v="2202"/>
    <x v="2199"/>
    <x v="2"/>
    <x v="209"/>
    <n v="5.6"/>
    <n v="1.4800000000000001E-2"/>
    <n v="1.4800000000000001E-2"/>
    <n v="27667"/>
    <m/>
    <n v="1.2E-2"/>
    <s v="E"/>
  </r>
  <r>
    <m/>
    <x v="167"/>
    <s v="LEVANTE"/>
    <n v="2203"/>
    <x v="2200"/>
    <x v="2"/>
    <x v="209"/>
    <n v="5.6"/>
    <n v="8.3999999999999995E-3"/>
    <n v="8.3999999999999995E-3"/>
    <n v="27667"/>
    <m/>
    <n v="1.4999999999999999E-2"/>
    <s v="A"/>
  </r>
  <r>
    <m/>
    <x v="167"/>
    <s v="LEVANTE"/>
    <n v="2204"/>
    <x v="2201"/>
    <x v="2"/>
    <x v="209"/>
    <n v="5.6"/>
    <n v="1.11E-2"/>
    <n v="1.11E-2"/>
    <n v="27667"/>
    <m/>
    <n v="1.4999999999999999E-2"/>
    <s v="C"/>
  </r>
  <r>
    <m/>
    <x v="188"/>
    <s v="DQ"/>
    <n v="2205"/>
    <x v="2202"/>
    <x v="3"/>
    <x v="209"/>
    <n v="5.6"/>
    <n v="1.2800000000000001E-2"/>
    <n v="1.2800000000000001E-2"/>
    <n v="27668"/>
    <m/>
    <n v="1.2E-2"/>
    <s v="D"/>
  </r>
  <r>
    <m/>
    <x v="188"/>
    <s v="DQ"/>
    <n v="2206"/>
    <x v="2203"/>
    <x v="3"/>
    <x v="209"/>
    <n v="5.6"/>
    <n v="1.34E-2"/>
    <n v="1.34E-2"/>
    <n v="27668"/>
    <m/>
    <n v="1.2E-2"/>
    <s v="D"/>
  </r>
  <r>
    <m/>
    <x v="188"/>
    <s v="DQ"/>
    <n v="2207"/>
    <x v="2204"/>
    <x v="3"/>
    <x v="209"/>
    <n v="5.6"/>
    <n v="0.01"/>
    <n v="0.01"/>
    <n v="27668"/>
    <m/>
    <n v="1.2E-2"/>
    <s v="B"/>
  </r>
  <r>
    <m/>
    <x v="188"/>
    <s v="DQ"/>
    <n v="2208"/>
    <x v="2205"/>
    <x v="3"/>
    <x v="209"/>
    <n v="5.6"/>
    <n v="6.6E-3"/>
    <n v="6.6E-3"/>
    <n v="27668"/>
    <m/>
    <n v="1.2E-2"/>
    <s v="Reserva"/>
  </r>
  <r>
    <m/>
    <x v="167"/>
    <s v="LEVANTE"/>
    <n v="2209"/>
    <x v="2206"/>
    <x v="3"/>
    <x v="209"/>
    <n v="5.6"/>
    <n v="1.2800000000000001E-2"/>
    <n v="1.2800000000000001E-2"/>
    <n v="27668"/>
    <m/>
    <n v="1.4999999999999999E-2"/>
    <s v="D"/>
  </r>
  <r>
    <m/>
    <x v="167"/>
    <s v="LEVANTE"/>
    <n v="2210"/>
    <x v="2207"/>
    <x v="3"/>
    <x v="209"/>
    <n v="5.6"/>
    <n v="1.34E-2"/>
    <n v="1.34E-2"/>
    <n v="27668"/>
    <m/>
    <n v="1.4999999999999999E-2"/>
    <s v="D"/>
  </r>
  <r>
    <m/>
    <x v="180"/>
    <s v="FRENTE"/>
    <n v="2211"/>
    <x v="2208"/>
    <x v="6"/>
    <x v="209"/>
    <n v="5.6"/>
    <n v="1.9199999999999998E-2"/>
    <n v="1.9199999999999998E-2"/>
    <n v="27670"/>
    <m/>
    <n v="0.01"/>
    <s v="H"/>
  </r>
  <r>
    <m/>
    <x v="180"/>
    <s v="FRENTE"/>
    <n v="2212"/>
    <x v="2209"/>
    <x v="6"/>
    <x v="209"/>
    <n v="5.6"/>
    <n v="2.9499999999999998E-2"/>
    <n v="2.9499999999999998E-2"/>
    <n v="27670"/>
    <m/>
    <n v="0.01"/>
    <s v="L"/>
  </r>
  <r>
    <m/>
    <x v="180"/>
    <s v="FRENTE"/>
    <n v="2213"/>
    <x v="2210"/>
    <x v="6"/>
    <x v="209"/>
    <n v="5.6"/>
    <n v="2.41E-2"/>
    <n v="2.41E-2"/>
    <n v="27670"/>
    <m/>
    <n v="0.01"/>
    <s v="J"/>
  </r>
  <r>
    <m/>
    <x v="180"/>
    <s v="FRENTE"/>
    <n v="2214"/>
    <x v="2211"/>
    <x v="6"/>
    <x v="209"/>
    <n v="5.6"/>
    <n v="8.8999999999999999E-3"/>
    <n v="8.8999999999999999E-3"/>
    <n v="27670"/>
    <m/>
    <n v="0.01"/>
    <s v="A"/>
  </r>
  <r>
    <m/>
    <x v="180"/>
    <s v="FRENTE"/>
    <n v="2215"/>
    <x v="2212"/>
    <x v="6"/>
    <x v="209"/>
    <n v="5.6"/>
    <n v="1.0800000000000001E-2"/>
    <n v="1.0800000000000001E-2"/>
    <n v="27670"/>
    <m/>
    <n v="0.01"/>
    <s v="C"/>
  </r>
  <r>
    <m/>
    <x v="180"/>
    <s v="FRENTE"/>
    <n v="2216"/>
    <x v="2213"/>
    <x v="6"/>
    <x v="209"/>
    <n v="5.6"/>
    <n v="9.4999999999999998E-3"/>
    <n v="9.4999999999999998E-3"/>
    <n v="27670"/>
    <m/>
    <n v="0.01"/>
    <s v="B"/>
  </r>
  <r>
    <m/>
    <x v="180"/>
    <s v="FRENTE"/>
    <n v="2217"/>
    <x v="2214"/>
    <x v="6"/>
    <x v="209"/>
    <n v="5.6"/>
    <n v="5.5999999999999999E-3"/>
    <n v="5.5999999999999999E-3"/>
    <n v="27670"/>
    <m/>
    <n v="0.01"/>
    <s v="Descarte"/>
  </r>
  <r>
    <m/>
    <x v="180"/>
    <s v="FRENTE"/>
    <n v="2218"/>
    <x v="2215"/>
    <x v="6"/>
    <x v="209"/>
    <n v="5.6"/>
    <n v="9.1000000000000004E-3"/>
    <n v="9.1000000000000004E-3"/>
    <n v="27670"/>
    <m/>
    <n v="0.01"/>
    <s v="B"/>
  </r>
  <r>
    <m/>
    <x v="174"/>
    <s v="FRENTE"/>
    <n v="2219"/>
    <x v="2216"/>
    <x v="6"/>
    <x v="209"/>
    <n v="5.6"/>
    <n v="3.32E-2"/>
    <n v="3.32E-2"/>
    <n v="27669"/>
    <m/>
    <n v="2.4E-2"/>
    <s v="L"/>
  </r>
  <r>
    <m/>
    <x v="174"/>
    <s v="FRENTE"/>
    <n v="2220"/>
    <x v="2217"/>
    <x v="6"/>
    <x v="209"/>
    <n v="5.6"/>
    <n v="1.3599999999999999E-2"/>
    <n v="1.3599999999999999E-2"/>
    <n v="27669"/>
    <m/>
    <n v="2.4E-2"/>
    <s v="E"/>
  </r>
  <r>
    <m/>
    <x v="174"/>
    <s v="FRENTE"/>
    <n v="2221"/>
    <x v="2218"/>
    <x v="6"/>
    <x v="209"/>
    <n v="5.6"/>
    <n v="8.0000000000000002E-3"/>
    <n v="8.0000000000000002E-3"/>
    <n v="27669"/>
    <m/>
    <n v="2.4E-2"/>
    <s v="A"/>
  </r>
  <r>
    <m/>
    <x v="174"/>
    <s v="FRENTE"/>
    <n v="2222"/>
    <x v="2219"/>
    <x v="6"/>
    <x v="209"/>
    <n v="5.6"/>
    <n v="1.14E-2"/>
    <n v="1.14E-2"/>
    <n v="27669"/>
    <m/>
    <n v="2.4E-2"/>
    <s v="C"/>
  </r>
  <r>
    <m/>
    <x v="180"/>
    <s v="FRENTE"/>
    <n v="2223"/>
    <x v="2220"/>
    <x v="3"/>
    <x v="210"/>
    <n v="5.6"/>
    <n v="3.0999999999999999E-3"/>
    <n v="3.0999999999999999E-3"/>
    <n v="27673"/>
    <m/>
    <m/>
    <s v="Descarte"/>
  </r>
  <r>
    <m/>
    <x v="180"/>
    <s v="FRENTE"/>
    <n v="2224"/>
    <x v="2221"/>
    <x v="3"/>
    <x v="210"/>
    <n v="5.6"/>
    <n v="4.0000000000000001E-3"/>
    <n v="4.0000000000000001E-3"/>
    <n v="27673"/>
    <m/>
    <m/>
    <s v="Descarte"/>
  </r>
  <r>
    <m/>
    <x v="180"/>
    <s v="FRENTE"/>
    <n v="2225"/>
    <x v="2222"/>
    <x v="3"/>
    <x v="210"/>
    <n v="5.6"/>
    <n v="9.4999999999999998E-3"/>
    <n v="9.4999999999999998E-3"/>
    <n v="27673"/>
    <m/>
    <m/>
    <s v="B"/>
  </r>
  <r>
    <m/>
    <x v="180"/>
    <s v="FRENTE"/>
    <n v="2226"/>
    <x v="2223"/>
    <x v="3"/>
    <x v="210"/>
    <n v="5.6"/>
    <n v="1.55E-2"/>
    <n v="1.55E-2"/>
    <n v="27673"/>
    <m/>
    <m/>
    <s v="F"/>
  </r>
  <r>
    <m/>
    <x v="180"/>
    <s v="FRENTE"/>
    <n v="2227"/>
    <x v="2224"/>
    <x v="3"/>
    <x v="210"/>
    <n v="5.6"/>
    <n v="7.4000000000000003E-3"/>
    <n v="7.4000000000000003E-3"/>
    <n v="27673"/>
    <m/>
    <m/>
    <s v="Reserva"/>
  </r>
  <r>
    <m/>
    <x v="180"/>
    <s v="FRENTE"/>
    <n v="2228"/>
    <x v="2225"/>
    <x v="3"/>
    <x v="210"/>
    <n v="5.6"/>
    <n v="1.5599999999999999E-2"/>
    <n v="1.5599999999999999E-2"/>
    <n v="27673"/>
    <m/>
    <m/>
    <s v="F"/>
  </r>
  <r>
    <m/>
    <x v="180"/>
    <s v="FRENTE"/>
    <n v="2229"/>
    <x v="2226"/>
    <x v="3"/>
    <x v="210"/>
    <n v="5.6"/>
    <n v="1.1299999999999999E-2"/>
    <n v="1.1299999999999999E-2"/>
    <n v="27673"/>
    <m/>
    <m/>
    <s v="C"/>
  </r>
  <r>
    <m/>
    <x v="180"/>
    <s v="FRENTE"/>
    <n v="2230"/>
    <x v="2227"/>
    <x v="3"/>
    <x v="210"/>
    <n v="5.6"/>
    <n v="1.34E-2"/>
    <n v="1.34E-2"/>
    <n v="27673"/>
    <m/>
    <m/>
    <s v="D"/>
  </r>
  <r>
    <m/>
    <x v="174"/>
    <s v="FRENTE"/>
    <n v="2231"/>
    <x v="2228"/>
    <x v="3"/>
    <x v="210"/>
    <n v="5.6"/>
    <n v="2.8899999999999999E-2"/>
    <n v="2.8899999999999999E-2"/>
    <n v="27672"/>
    <m/>
    <m/>
    <s v="L"/>
  </r>
  <r>
    <m/>
    <x v="174"/>
    <s v="FRENTE"/>
    <n v="2232"/>
    <x v="2229"/>
    <x v="3"/>
    <x v="210"/>
    <n v="5.6"/>
    <n v="2.9499999999999998E-2"/>
    <n v="2.9499999999999998E-2"/>
    <n v="27672"/>
    <m/>
    <m/>
    <s v="L"/>
  </r>
  <r>
    <m/>
    <x v="174"/>
    <s v="FRENTE"/>
    <n v="2233"/>
    <x v="2230"/>
    <x v="3"/>
    <x v="210"/>
    <n v="5.6"/>
    <n v="2.4299999999999999E-2"/>
    <n v="2.4299999999999999E-2"/>
    <n v="27672"/>
    <m/>
    <m/>
    <s v="J"/>
  </r>
  <r>
    <m/>
    <x v="174"/>
    <s v="FRENTE"/>
    <n v="2234"/>
    <x v="2231"/>
    <x v="3"/>
    <x v="210"/>
    <n v="5.6"/>
    <n v="3.1399999999999997E-2"/>
    <n v="3.1399999999999997E-2"/>
    <n v="27672"/>
    <m/>
    <m/>
    <s v="L"/>
  </r>
  <r>
    <m/>
    <x v="174"/>
    <s v="FRENTE"/>
    <n v="2235"/>
    <x v="2232"/>
    <x v="3"/>
    <x v="210"/>
    <n v="5.6"/>
    <n v="2.9399999999999999E-2"/>
    <n v="2.9399999999999999E-2"/>
    <n v="27672"/>
    <m/>
    <m/>
    <s v="L"/>
  </r>
  <r>
    <m/>
    <x v="135"/>
    <s v="FRENTE"/>
    <n v="2236"/>
    <x v="2233"/>
    <x v="2"/>
    <x v="211"/>
    <n v="5.6"/>
    <n v="6.1000000000000004E-3"/>
    <n v="6.1000000000000004E-3"/>
    <n v="27678"/>
    <m/>
    <m/>
    <s v="Reserva"/>
  </r>
  <r>
    <m/>
    <x v="135"/>
    <s v="FRENTE"/>
    <n v="2237"/>
    <x v="2234"/>
    <x v="2"/>
    <x v="211"/>
    <n v="5.6"/>
    <n v="3.5000000000000001E-3"/>
    <n v="3.5000000000000001E-3"/>
    <n v="27678"/>
    <m/>
    <m/>
    <s v="Descarte"/>
  </r>
  <r>
    <m/>
    <x v="135"/>
    <s v="FRENTE"/>
    <n v="2238"/>
    <x v="2235"/>
    <x v="2"/>
    <x v="211"/>
    <n v="5.6"/>
    <n v="4.3E-3"/>
    <n v="4.3E-3"/>
    <n v="27678"/>
    <m/>
    <m/>
    <s v="Descarte"/>
  </r>
  <r>
    <m/>
    <x v="174"/>
    <s v="FRENTE"/>
    <n v="2239"/>
    <x v="2236"/>
    <x v="3"/>
    <x v="211"/>
    <n v="5.6"/>
    <n v="0.04"/>
    <n v="3.6999999999999998E-2"/>
    <n v="27679"/>
    <n v="3.6999999999999998E-2"/>
    <m/>
    <s v="L"/>
  </r>
  <r>
    <m/>
    <x v="174"/>
    <s v="FRENTE"/>
    <n v="2240"/>
    <x v="2237"/>
    <x v="3"/>
    <x v="211"/>
    <n v="5.6"/>
    <n v="3.7100000000000001E-2"/>
    <n v="3.6999999999999998E-2"/>
    <n v="27679"/>
    <n v="3.6999999999999998E-2"/>
    <m/>
    <s v="L"/>
  </r>
  <r>
    <m/>
    <x v="174"/>
    <s v="FRENTE"/>
    <n v="2241"/>
    <x v="2238"/>
    <x v="3"/>
    <x v="211"/>
    <n v="5.6"/>
    <n v="4.1700000000000001E-2"/>
    <n v="3.6999999999999998E-2"/>
    <n v="27679"/>
    <n v="3.6999999999999998E-2"/>
    <m/>
    <s v="L"/>
  </r>
  <r>
    <m/>
    <x v="180"/>
    <s v="FRENTE"/>
    <n v="2242"/>
    <x v="2239"/>
    <x v="3"/>
    <x v="211"/>
    <n v="5.6"/>
    <n v="7.1000000000000004E-3"/>
    <n v="7.1000000000000004E-3"/>
    <n v="27679"/>
    <m/>
    <m/>
    <s v="Reserva"/>
  </r>
  <r>
    <m/>
    <x v="180"/>
    <s v="FRENTE"/>
    <n v="2243"/>
    <x v="2240"/>
    <x v="3"/>
    <x v="211"/>
    <n v="5.6"/>
    <n v="1.61E-2"/>
    <n v="1.61E-2"/>
    <n v="27679"/>
    <m/>
    <m/>
    <s v="F"/>
  </r>
  <r>
    <m/>
    <x v="180"/>
    <s v="FRENTE"/>
    <n v="2244"/>
    <x v="2241"/>
    <x v="3"/>
    <x v="211"/>
    <n v="5.6"/>
    <n v="1.3899999999999999E-2"/>
    <n v="1.3899999999999999E-2"/>
    <n v="27679"/>
    <m/>
    <m/>
    <s v="E"/>
  </r>
  <r>
    <m/>
    <x v="180"/>
    <s v="FRENTE"/>
    <n v="2245"/>
    <x v="2242"/>
    <x v="3"/>
    <x v="211"/>
    <n v="5.6"/>
    <n v="1.4800000000000001E-2"/>
    <n v="1.4800000000000001E-2"/>
    <n v="27679"/>
    <m/>
    <m/>
    <s v="E"/>
  </r>
  <r>
    <m/>
    <x v="180"/>
    <s v="FRENTE"/>
    <n v="2246"/>
    <x v="2243"/>
    <x v="3"/>
    <x v="211"/>
    <n v="5.6"/>
    <n v="8.9999999999999993E-3"/>
    <n v="8.9999999999999993E-3"/>
    <n v="27679"/>
    <m/>
    <m/>
    <s v="B"/>
  </r>
  <r>
    <m/>
    <x v="180"/>
    <s v="FRENTE"/>
    <n v="2247"/>
    <x v="2244"/>
    <x v="3"/>
    <x v="211"/>
    <n v="5.6"/>
    <n v="1.2999999999999999E-2"/>
    <n v="1.2999999999999999E-2"/>
    <n v="27679"/>
    <m/>
    <m/>
    <s v="D"/>
  </r>
  <r>
    <m/>
    <x v="180"/>
    <s v="FRENTE"/>
    <n v="2248"/>
    <x v="2245"/>
    <x v="3"/>
    <x v="211"/>
    <n v="5.6"/>
    <n v="1.35E-2"/>
    <n v="1.35E-2"/>
    <n v="27679"/>
    <m/>
    <m/>
    <s v="E"/>
  </r>
  <r>
    <m/>
    <x v="108"/>
    <s v="RT"/>
    <n v="2249"/>
    <x v="2246"/>
    <x v="3"/>
    <x v="211"/>
    <n v="5.6"/>
    <n v="1.9E-2"/>
    <n v="1.9E-2"/>
    <n v="27680"/>
    <m/>
    <m/>
    <s v="H"/>
  </r>
  <r>
    <m/>
    <x v="108"/>
    <s v="RT"/>
    <n v="2250"/>
    <x v="2247"/>
    <x v="3"/>
    <x v="211"/>
    <n v="5.6"/>
    <n v="3.5099999999999999E-2"/>
    <n v="3.5099999999999999E-2"/>
    <n v="27680"/>
    <m/>
    <m/>
    <s v="L"/>
  </r>
  <r>
    <m/>
    <x v="108"/>
    <s v="RT"/>
    <n v="2251"/>
    <x v="2248"/>
    <x v="3"/>
    <x v="211"/>
    <n v="5.6"/>
    <n v="1.52E-2"/>
    <n v="1.52E-2"/>
    <n v="27680"/>
    <m/>
    <m/>
    <s v="F"/>
  </r>
  <r>
    <m/>
    <x v="95"/>
    <s v="REC"/>
    <n v="2252"/>
    <x v="2249"/>
    <x v="3"/>
    <x v="211"/>
    <n v="5.6"/>
    <n v="7.4999999999999997E-3"/>
    <n v="7.4999999999999997E-3"/>
    <n v="27680"/>
    <m/>
    <m/>
    <s v="A"/>
  </r>
  <r>
    <m/>
    <x v="95"/>
    <s v="REC"/>
    <n v="2253"/>
    <x v="2250"/>
    <x v="3"/>
    <x v="211"/>
    <n v="5.6"/>
    <n v="6.4000000000000003E-3"/>
    <n v="6.4000000000000003E-3"/>
    <n v="27680"/>
    <m/>
    <m/>
    <s v="Reserva"/>
  </r>
  <r>
    <m/>
    <x v="95"/>
    <s v="REC"/>
    <n v="2254"/>
    <x v="2251"/>
    <x v="3"/>
    <x v="211"/>
    <n v="5.6"/>
    <n v="8.6999999999999994E-3"/>
    <n v="8.6999999999999994E-3"/>
    <n v="27680"/>
    <m/>
    <m/>
    <s v="A"/>
  </r>
  <r>
    <m/>
    <x v="174"/>
    <s v="FRENTE"/>
    <n v="2255"/>
    <x v="2252"/>
    <x v="2"/>
    <x v="212"/>
    <n v="5.6"/>
    <n v="4.4400000000000002E-2"/>
    <n v="3.6999999999999998E-2"/>
    <n v="27685"/>
    <n v="3.6999999999999998E-2"/>
    <m/>
    <s v="L"/>
  </r>
  <r>
    <m/>
    <x v="174"/>
    <s v="FRENTE"/>
    <n v="2256"/>
    <x v="2253"/>
    <x v="2"/>
    <x v="212"/>
    <n v="5.6"/>
    <n v="3.6900000000000002E-2"/>
    <n v="3.6900000000000002E-2"/>
    <n v="27685"/>
    <n v="3.6900000000000002E-2"/>
    <m/>
    <s v="L"/>
  </r>
  <r>
    <m/>
    <x v="180"/>
    <s v="FRENTE"/>
    <n v="2257"/>
    <x v="2254"/>
    <x v="2"/>
    <x v="212"/>
    <n v="5.6"/>
    <n v="1.47E-2"/>
    <n v="1.47E-2"/>
    <n v="27685"/>
    <m/>
    <m/>
    <s v="E"/>
  </r>
  <r>
    <m/>
    <x v="180"/>
    <s v="FRENTE"/>
    <n v="2258"/>
    <x v="2255"/>
    <x v="2"/>
    <x v="212"/>
    <n v="5.6"/>
    <n v="1.1299999999999999E-2"/>
    <n v="1.1299999999999999E-2"/>
    <n v="27685"/>
    <m/>
    <m/>
    <s v="C"/>
  </r>
  <r>
    <m/>
    <x v="180"/>
    <s v="FRENTE"/>
    <n v="2259"/>
    <x v="2256"/>
    <x v="2"/>
    <x v="212"/>
    <n v="5.6"/>
    <n v="1.26E-2"/>
    <n v="1.26E-2"/>
    <n v="27685"/>
    <m/>
    <m/>
    <s v="D"/>
  </r>
  <r>
    <m/>
    <x v="180"/>
    <s v="FRENTE"/>
    <n v="2260"/>
    <x v="2257"/>
    <x v="2"/>
    <x v="212"/>
    <n v="5.6"/>
    <n v="8.8000000000000005E-3"/>
    <n v="8.8000000000000005E-3"/>
    <n v="27685"/>
    <m/>
    <m/>
    <s v="A"/>
  </r>
  <r>
    <m/>
    <x v="180"/>
    <s v="FRENTE"/>
    <n v="2261"/>
    <x v="2258"/>
    <x v="2"/>
    <x v="212"/>
    <n v="5.6"/>
    <n v="6.1999999999999998E-3"/>
    <n v="6.1999999999999998E-3"/>
    <n v="27685"/>
    <m/>
    <m/>
    <s v="Reserva"/>
  </r>
  <r>
    <m/>
    <x v="180"/>
    <s v="FRENTE"/>
    <n v="2262"/>
    <x v="2259"/>
    <x v="2"/>
    <x v="212"/>
    <n v="5.6"/>
    <n v="0.01"/>
    <n v="0.01"/>
    <n v="27685"/>
    <m/>
    <m/>
    <s v="B"/>
  </r>
  <r>
    <m/>
    <x v="108"/>
    <s v="RT"/>
    <n v="2263"/>
    <x v="2260"/>
    <x v="2"/>
    <x v="212"/>
    <n v="5.6"/>
    <n v="2.1999999999999999E-2"/>
    <n v="2.1999999999999999E-2"/>
    <n v="27686"/>
    <m/>
    <m/>
    <s v="I"/>
  </r>
  <r>
    <m/>
    <x v="108"/>
    <s v="RT"/>
    <n v="2264"/>
    <x v="2261"/>
    <x v="2"/>
    <x v="212"/>
    <n v="5.6"/>
    <n v="1.6799999999999999E-2"/>
    <n v="1.6799999999999999E-2"/>
    <n v="27686"/>
    <m/>
    <m/>
    <s v="F"/>
  </r>
  <r>
    <m/>
    <x v="108"/>
    <s v="RT"/>
    <n v="2265"/>
    <x v="2262"/>
    <x v="2"/>
    <x v="212"/>
    <n v="5.6"/>
    <n v="1.7899999999999999E-2"/>
    <n v="1.7899999999999999E-2"/>
    <n v="27686"/>
    <m/>
    <m/>
    <s v="G"/>
  </r>
  <r>
    <m/>
    <x v="108"/>
    <s v="RT"/>
    <n v="2266"/>
    <x v="2263"/>
    <x v="2"/>
    <x v="212"/>
    <n v="5.6"/>
    <n v="3.1E-2"/>
    <n v="3.1E-2"/>
    <n v="27686"/>
    <m/>
    <m/>
    <s v="L"/>
  </r>
  <r>
    <m/>
    <x v="108"/>
    <s v="RT"/>
    <n v="2267"/>
    <x v="2264"/>
    <x v="2"/>
    <x v="212"/>
    <n v="5.6"/>
    <n v="2.07E-2"/>
    <n v="2.07E-2"/>
    <n v="27686"/>
    <m/>
    <m/>
    <s v="H"/>
  </r>
  <r>
    <m/>
    <x v="189"/>
    <s v="Rp"/>
    <n v="2268"/>
    <x v="2265"/>
    <x v="2"/>
    <x v="212"/>
    <n v="5.6"/>
    <n v="0.01"/>
    <n v="0.01"/>
    <n v="27686"/>
    <m/>
    <m/>
    <s v="B"/>
  </r>
  <r>
    <m/>
    <x v="189"/>
    <s v="Rp"/>
    <n v="2269"/>
    <x v="2266"/>
    <x v="2"/>
    <x v="212"/>
    <n v="5.6"/>
    <n v="9.1000000000000004E-3"/>
    <n v="9.1000000000000004E-3"/>
    <n v="27686"/>
    <m/>
    <m/>
    <s v="B"/>
  </r>
  <r>
    <m/>
    <x v="189"/>
    <s v="Rp"/>
    <n v="2270"/>
    <x v="2267"/>
    <x v="2"/>
    <x v="212"/>
    <n v="5.6"/>
    <n v="9.4999999999999998E-3"/>
    <n v="9.4999999999999998E-3"/>
    <n v="27686"/>
    <m/>
    <m/>
    <s v="B"/>
  </r>
  <r>
    <m/>
    <x v="189"/>
    <s v="Rp"/>
    <n v="2271"/>
    <x v="2268"/>
    <x v="2"/>
    <x v="212"/>
    <n v="5.6"/>
    <n v="0.01"/>
    <n v="0.01"/>
    <n v="27686"/>
    <m/>
    <m/>
    <s v="B"/>
  </r>
  <r>
    <m/>
    <x v="189"/>
    <s v="Rp"/>
    <n v="2272"/>
    <x v="2269"/>
    <x v="2"/>
    <x v="212"/>
    <n v="5.6"/>
    <n v="1.3299999999999999E-2"/>
    <n v="1.3299999999999999E-2"/>
    <n v="27686"/>
    <m/>
    <m/>
    <s v="D"/>
  </r>
  <r>
    <m/>
    <x v="189"/>
    <s v="Rp"/>
    <n v="2273"/>
    <x v="2270"/>
    <x v="2"/>
    <x v="212"/>
    <n v="5.6"/>
    <n v="1.2800000000000001E-2"/>
    <n v="1.2800000000000001E-2"/>
    <n v="27686"/>
    <m/>
    <m/>
    <s v="D"/>
  </r>
  <r>
    <m/>
    <x v="174"/>
    <s v="FRENTE"/>
    <n v="2274"/>
    <x v="2271"/>
    <x v="3"/>
    <x v="212"/>
    <n v="5.6"/>
    <n v="4.0899999999999999E-2"/>
    <n v="3.6999999999999998E-2"/>
    <n v="27687"/>
    <n v="3.6999999999999998E-2"/>
    <m/>
    <s v="L"/>
  </r>
  <r>
    <m/>
    <x v="174"/>
    <s v="FRENTE"/>
    <n v="2275"/>
    <x v="2272"/>
    <x v="3"/>
    <x v="212"/>
    <n v="5.6"/>
    <n v="4.5100000000000001E-2"/>
    <n v="3.6999999999999998E-2"/>
    <n v="27687"/>
    <n v="3.6999999999999998E-2"/>
    <m/>
    <s v="L"/>
  </r>
  <r>
    <m/>
    <x v="174"/>
    <s v="FRENTE"/>
    <n v="2276"/>
    <x v="2273"/>
    <x v="3"/>
    <x v="212"/>
    <n v="5.6"/>
    <n v="2.3E-2"/>
    <n v="2.3E-2"/>
    <n v="27687"/>
    <n v="2.3E-2"/>
    <m/>
    <s v="J"/>
  </r>
  <r>
    <m/>
    <x v="180"/>
    <s v="FRENTE"/>
    <n v="2277"/>
    <x v="2274"/>
    <x v="3"/>
    <x v="212"/>
    <n v="5.6"/>
    <n v="1.4999999999999999E-2"/>
    <n v="1.4999999999999999E-2"/>
    <n v="27687"/>
    <m/>
    <m/>
    <s v="F"/>
  </r>
  <r>
    <m/>
    <x v="180"/>
    <s v="FRENTE"/>
    <n v="2278"/>
    <x v="2275"/>
    <x v="3"/>
    <x v="212"/>
    <n v="5.6"/>
    <n v="1.6199999999999999E-2"/>
    <n v="1.6199999999999999E-2"/>
    <n v="27687"/>
    <m/>
    <m/>
    <s v="F"/>
  </r>
  <r>
    <m/>
    <x v="180"/>
    <s v="FRENTE"/>
    <n v="2279"/>
    <x v="2276"/>
    <x v="3"/>
    <x v="212"/>
    <n v="5.6"/>
    <n v="1.4200000000000001E-2"/>
    <n v="1.4200000000000001E-2"/>
    <n v="27687"/>
    <m/>
    <m/>
    <s v="E"/>
  </r>
  <r>
    <m/>
    <x v="180"/>
    <s v="FRENTE"/>
    <n v="2280"/>
    <x v="2277"/>
    <x v="3"/>
    <x v="212"/>
    <n v="5.6"/>
    <n v="1.2500000000000001E-2"/>
    <n v="1.2500000000000001E-2"/>
    <n v="27687"/>
    <m/>
    <m/>
    <s v="D"/>
  </r>
  <r>
    <m/>
    <x v="180"/>
    <s v="FRENTE"/>
    <n v="2281"/>
    <x v="2278"/>
    <x v="3"/>
    <x v="212"/>
    <n v="5.6"/>
    <n v="1.2999999999999999E-2"/>
    <n v="1.2999999999999999E-2"/>
    <n v="27687"/>
    <m/>
    <m/>
    <s v="D"/>
  </r>
  <r>
    <m/>
    <x v="180"/>
    <s v="FRENTE"/>
    <n v="2282"/>
    <x v="2279"/>
    <x v="3"/>
    <x v="212"/>
    <n v="5.6"/>
    <n v="5.1000000000000004E-3"/>
    <n v="5.1000000000000004E-3"/>
    <n v="27687"/>
    <m/>
    <m/>
    <s v="Descarte"/>
  </r>
  <r>
    <m/>
    <x v="180"/>
    <s v="FRENTE"/>
    <n v="2283"/>
    <x v="2280"/>
    <x v="3"/>
    <x v="212"/>
    <n v="5.6"/>
    <n v="1.77E-2"/>
    <n v="1.77E-2"/>
    <n v="27687"/>
    <m/>
    <m/>
    <s v="G"/>
  </r>
  <r>
    <m/>
    <x v="180"/>
    <s v="FRENTE"/>
    <n v="2284"/>
    <x v="2281"/>
    <x v="2"/>
    <x v="213"/>
    <n v="5.6"/>
    <n v="1.04E-2"/>
    <n v="1.04E-2"/>
    <n v="27689"/>
    <m/>
    <m/>
    <s v="B"/>
  </r>
  <r>
    <m/>
    <x v="180"/>
    <s v="FRENTE"/>
    <n v="2285"/>
    <x v="2282"/>
    <x v="2"/>
    <x v="213"/>
    <n v="5.6"/>
    <n v="3.2199999999999999E-2"/>
    <n v="3.2199999999999999E-2"/>
    <n v="27689"/>
    <m/>
    <m/>
    <s v="L"/>
  </r>
  <r>
    <m/>
    <x v="180"/>
    <s v="FRENTE"/>
    <n v="2286"/>
    <x v="2283"/>
    <x v="2"/>
    <x v="213"/>
    <n v="5.6"/>
    <n v="7.1000000000000004E-3"/>
    <n v="7.1000000000000004E-3"/>
    <n v="27689"/>
    <m/>
    <m/>
    <s v="Reserva"/>
  </r>
  <r>
    <m/>
    <x v="180"/>
    <s v="FRENTE"/>
    <n v="2287"/>
    <x v="2284"/>
    <x v="2"/>
    <x v="213"/>
    <n v="5.6"/>
    <n v="1.01E-2"/>
    <n v="1.01E-2"/>
    <n v="27689"/>
    <m/>
    <m/>
    <s v="B"/>
  </r>
  <r>
    <m/>
    <x v="180"/>
    <s v="FRENTE"/>
    <n v="2288"/>
    <x v="2285"/>
    <x v="2"/>
    <x v="213"/>
    <n v="5.6"/>
    <n v="1.4500000000000001E-2"/>
    <n v="1.4500000000000001E-2"/>
    <n v="27689"/>
    <m/>
    <m/>
    <s v="E"/>
  </r>
  <r>
    <m/>
    <x v="180"/>
    <s v="FRENTE"/>
    <n v="2289"/>
    <x v="2286"/>
    <x v="2"/>
    <x v="213"/>
    <n v="5.6"/>
    <n v="7.7000000000000002E-3"/>
    <n v="7.7000000000000002E-3"/>
    <n v="27689"/>
    <m/>
    <m/>
    <s v="A"/>
  </r>
  <r>
    <m/>
    <x v="180"/>
    <s v="FRENTE"/>
    <n v="2290"/>
    <x v="2287"/>
    <x v="2"/>
    <x v="213"/>
    <n v="5.6"/>
    <n v="1.3899999999999999E-2"/>
    <n v="1.3899999999999999E-2"/>
    <n v="27689"/>
    <m/>
    <m/>
    <s v="E"/>
  </r>
  <r>
    <m/>
    <x v="174"/>
    <s v="FRENTE"/>
    <n v="2291"/>
    <x v="2288"/>
    <x v="2"/>
    <x v="213"/>
    <n v="5.6"/>
    <n v="1.6899999999999998E-2"/>
    <n v="1.6899999999999998E-2"/>
    <n v="27690"/>
    <n v="1.6899999999999998E-2"/>
    <m/>
    <s v="F"/>
  </r>
  <r>
    <m/>
    <x v="174"/>
    <s v="FRENTE"/>
    <n v="2292"/>
    <x v="2289"/>
    <x v="2"/>
    <x v="213"/>
    <n v="5.6"/>
    <n v="3.7900000000000003E-2"/>
    <n v="3.6999999999999998E-2"/>
    <n v="27690"/>
    <n v="3.6999999999999998E-2"/>
    <m/>
    <s v="L"/>
  </r>
  <r>
    <m/>
    <x v="174"/>
    <s v="FRENTE"/>
    <n v="2293"/>
    <x v="2290"/>
    <x v="2"/>
    <x v="213"/>
    <n v="5.6"/>
    <n v="3.9E-2"/>
    <n v="3.6999999999999998E-2"/>
    <n v="27690"/>
    <n v="3.6999999999999998E-2"/>
    <m/>
    <s v="L"/>
  </r>
  <r>
    <m/>
    <x v="174"/>
    <s v="FRENTE"/>
    <n v="2294"/>
    <x v="2291"/>
    <x v="2"/>
    <x v="213"/>
    <n v="5.6"/>
    <n v="3.1199999999999999E-2"/>
    <n v="3.1199999999999999E-2"/>
    <n v="27690"/>
    <n v="3.1199999999999999E-2"/>
    <m/>
    <s v="L"/>
  </r>
  <r>
    <m/>
    <x v="174"/>
    <s v="FRENTE"/>
    <n v="2295"/>
    <x v="2292"/>
    <x v="3"/>
    <x v="213"/>
    <n v="5.6"/>
    <n v="4.0099999999999997E-2"/>
    <n v="3.6999999999999998E-2"/>
    <n v="27690"/>
    <n v="3.6999999999999998E-2"/>
    <m/>
    <s v="L"/>
  </r>
  <r>
    <m/>
    <x v="174"/>
    <s v="FRENTE"/>
    <n v="2296"/>
    <x v="2293"/>
    <x v="3"/>
    <x v="213"/>
    <n v="5.6"/>
    <n v="3.8899999999999997E-2"/>
    <n v="3.6999999999999998E-2"/>
    <n v="27690"/>
    <n v="3.6999999999999998E-2"/>
    <m/>
    <s v="L"/>
  </r>
  <r>
    <m/>
    <x v="180"/>
    <s v="FRENTE"/>
    <n v="2297"/>
    <x v="2294"/>
    <x v="3"/>
    <x v="213"/>
    <n v="5.6"/>
    <n v="1.2500000000000001E-2"/>
    <n v="1.2500000000000001E-2"/>
    <n v="27691"/>
    <m/>
    <m/>
    <s v="D"/>
  </r>
  <r>
    <m/>
    <x v="180"/>
    <s v="FRENTE"/>
    <n v="2298"/>
    <x v="2295"/>
    <x v="3"/>
    <x v="213"/>
    <n v="5.6"/>
    <n v="1.2200000000000001E-2"/>
    <n v="1.2200000000000001E-2"/>
    <n v="27691"/>
    <m/>
    <m/>
    <s v="D"/>
  </r>
  <r>
    <m/>
    <x v="180"/>
    <s v="FRENTE"/>
    <n v="2299"/>
    <x v="2296"/>
    <x v="3"/>
    <x v="213"/>
    <n v="5.6"/>
    <n v="3.44E-2"/>
    <n v="3.44E-2"/>
    <n v="27691"/>
    <m/>
    <m/>
    <s v="L"/>
  </r>
  <r>
    <m/>
    <x v="180"/>
    <s v="FRENTE"/>
    <n v="2300"/>
    <x v="2297"/>
    <x v="3"/>
    <x v="213"/>
    <n v="5.6"/>
    <n v="2.8799999999999999E-2"/>
    <n v="2.8799999999999999E-2"/>
    <n v="27691"/>
    <m/>
    <m/>
    <s v="L"/>
  </r>
  <r>
    <m/>
    <x v="180"/>
    <s v="FRENTE"/>
    <n v="2301"/>
    <x v="2298"/>
    <x v="3"/>
    <x v="213"/>
    <n v="5.6"/>
    <n v="3.4299999999999997E-2"/>
    <n v="3.4299999999999997E-2"/>
    <n v="27691"/>
    <m/>
    <m/>
    <s v="L"/>
  </r>
  <r>
    <m/>
    <x v="180"/>
    <s v="FRENTE"/>
    <n v="2302"/>
    <x v="2299"/>
    <x v="3"/>
    <x v="213"/>
    <n v="5.6"/>
    <n v="1.2999999999999999E-2"/>
    <n v="1.2999999999999999E-2"/>
    <n v="27691"/>
    <m/>
    <m/>
    <s v="D"/>
  </r>
  <r>
    <m/>
    <x v="180"/>
    <s v="FRENTE"/>
    <n v="2303"/>
    <x v="2300"/>
    <x v="3"/>
    <x v="213"/>
    <n v="5.6"/>
    <n v="1.32E-2"/>
    <n v="1.32E-2"/>
    <n v="27691"/>
    <m/>
    <m/>
    <s v="D"/>
  </r>
  <r>
    <m/>
    <x v="180"/>
    <s v="FRENTE"/>
    <n v="2304"/>
    <x v="2301"/>
    <x v="3"/>
    <x v="213"/>
    <n v="5.6"/>
    <n v="7.9000000000000008E-3"/>
    <n v="7.9000000000000008E-3"/>
    <n v="27691"/>
    <m/>
    <m/>
    <s v="A"/>
  </r>
  <r>
    <m/>
    <x v="108"/>
    <s v="RT"/>
    <n v="2305"/>
    <x v="2302"/>
    <x v="3"/>
    <x v="213"/>
    <n v="5.6"/>
    <n v="2.1999999999999999E-2"/>
    <n v="2.1999999999999999E-2"/>
    <n v="27692"/>
    <m/>
    <m/>
    <s v="I"/>
  </r>
  <r>
    <m/>
    <x v="108"/>
    <s v="RT"/>
    <n v="2306"/>
    <x v="2303"/>
    <x v="3"/>
    <x v="213"/>
    <n v="5.6"/>
    <n v="2.29E-2"/>
    <n v="2.29E-2"/>
    <n v="27692"/>
    <m/>
    <m/>
    <s v="J"/>
  </r>
  <r>
    <m/>
    <x v="108"/>
    <s v="RT"/>
    <n v="2307"/>
    <x v="2304"/>
    <x v="3"/>
    <x v="213"/>
    <n v="5.6"/>
    <n v="1.0800000000000001E-2"/>
    <n v="1.0800000000000001E-2"/>
    <n v="27692"/>
    <m/>
    <m/>
    <s v="C"/>
  </r>
  <r>
    <m/>
    <x v="108"/>
    <s v="RT"/>
    <n v="2308"/>
    <x v="2305"/>
    <x v="3"/>
    <x v="213"/>
    <n v="5.6"/>
    <n v="2.4199999999999999E-2"/>
    <n v="2.4199999999999999E-2"/>
    <n v="27692"/>
    <m/>
    <m/>
    <s v="J"/>
  </r>
  <r>
    <m/>
    <x v="147"/>
    <s v="FRENTE"/>
    <n v="2309"/>
    <x v="2306"/>
    <x v="2"/>
    <x v="214"/>
    <n v="5.6"/>
    <n v="1.0699999999999999E-2"/>
    <n v="1.0699999999999999E-2"/>
    <n v="27697"/>
    <m/>
    <m/>
    <s v="C"/>
  </r>
  <r>
    <m/>
    <x v="147"/>
    <s v="FRENTE"/>
    <n v="2310"/>
    <x v="2307"/>
    <x v="2"/>
    <x v="214"/>
    <n v="5.6"/>
    <n v="7.7000000000000002E-3"/>
    <n v="7.7000000000000002E-3"/>
    <n v="27697"/>
    <m/>
    <m/>
    <s v="A"/>
  </r>
  <r>
    <m/>
    <x v="147"/>
    <s v="FRENTE"/>
    <n v="2311"/>
    <x v="2308"/>
    <x v="2"/>
    <x v="214"/>
    <n v="5.6"/>
    <n v="6.7000000000000002E-3"/>
    <n v="6.7000000000000002E-3"/>
    <n v="27697"/>
    <m/>
    <m/>
    <s v="Reserva"/>
  </r>
  <r>
    <m/>
    <x v="147"/>
    <s v="FRENTE"/>
    <n v="2312"/>
    <x v="2309"/>
    <x v="2"/>
    <x v="214"/>
    <n v="5.6"/>
    <n v="1.3899999999999999E-2"/>
    <n v="1.3899999999999999E-2"/>
    <n v="27697"/>
    <m/>
    <m/>
    <s v="E"/>
  </r>
  <r>
    <m/>
    <x v="147"/>
    <s v="FRENTE"/>
    <n v="2313"/>
    <x v="2310"/>
    <x v="2"/>
    <x v="214"/>
    <n v="5.6"/>
    <n v="6.4999999999999997E-3"/>
    <n v="6.4999999999999997E-3"/>
    <n v="27697"/>
    <m/>
    <m/>
    <s v="Reserva"/>
  </r>
  <r>
    <m/>
    <x v="147"/>
    <s v="FRENTE"/>
    <n v="2314"/>
    <x v="2311"/>
    <x v="2"/>
    <x v="214"/>
    <n v="5.6"/>
    <n v="1.6400000000000001E-2"/>
    <n v="1.6400000000000001E-2"/>
    <n v="27697"/>
    <m/>
    <m/>
    <s v="F"/>
  </r>
  <r>
    <m/>
    <x v="174"/>
    <s v="FRENTE"/>
    <n v="2315"/>
    <x v="2312"/>
    <x v="2"/>
    <x v="214"/>
    <n v="5.6"/>
    <n v="3.5400000000000001E-2"/>
    <n v="3.5400000000000001E-2"/>
    <n v="27697"/>
    <m/>
    <m/>
    <s v="L"/>
  </r>
  <r>
    <m/>
    <x v="174"/>
    <s v="FRENTE"/>
    <n v="2316"/>
    <x v="2313"/>
    <x v="2"/>
    <x v="214"/>
    <n v="5.6"/>
    <n v="2.0299999999999999E-2"/>
    <n v="2.0299999999999999E-2"/>
    <n v="27697"/>
    <m/>
    <m/>
    <s v="H"/>
  </r>
  <r>
    <m/>
    <x v="108"/>
    <s v="RT"/>
    <n v="2317"/>
    <x v="2314"/>
    <x v="2"/>
    <x v="214"/>
    <n v="5.6"/>
    <n v="1.06E-2"/>
    <n v="1.06E-2"/>
    <n v="27698"/>
    <m/>
    <m/>
    <s v="C"/>
  </r>
  <r>
    <m/>
    <x v="108"/>
    <s v="RT"/>
    <n v="2318"/>
    <x v="2315"/>
    <x v="2"/>
    <x v="214"/>
    <n v="5.6"/>
    <n v="2.3800000000000002E-2"/>
    <n v="2.3800000000000002E-2"/>
    <n v="27698"/>
    <m/>
    <m/>
    <s v="J"/>
  </r>
  <r>
    <m/>
    <x v="108"/>
    <s v="RT"/>
    <n v="2319"/>
    <x v="2316"/>
    <x v="2"/>
    <x v="214"/>
    <n v="5.6"/>
    <n v="3.1099999999999999E-2"/>
    <n v="3.1099999999999999E-2"/>
    <n v="27698"/>
    <m/>
    <m/>
    <s v="L"/>
  </r>
  <r>
    <m/>
    <x v="108"/>
    <s v="RT"/>
    <n v="2320"/>
    <x v="2317"/>
    <x v="2"/>
    <x v="214"/>
    <n v="5.6"/>
    <n v="2.81E-2"/>
    <n v="2.81E-2"/>
    <n v="27698"/>
    <m/>
    <m/>
    <s v="L"/>
  </r>
  <r>
    <m/>
    <x v="108"/>
    <s v="RT"/>
    <n v="2321"/>
    <x v="2318"/>
    <x v="2"/>
    <x v="214"/>
    <n v="5.6"/>
    <n v="1.37E-2"/>
    <n v="1.37E-2"/>
    <n v="27698"/>
    <m/>
    <m/>
    <s v="E"/>
  </r>
  <r>
    <m/>
    <x v="108"/>
    <s v="RT"/>
    <n v="2322"/>
    <x v="2319"/>
    <x v="2"/>
    <x v="214"/>
    <n v="5.6"/>
    <n v="1.83E-2"/>
    <n v="1.83E-2"/>
    <n v="27698"/>
    <m/>
    <m/>
    <s v="G"/>
  </r>
  <r>
    <m/>
    <x v="108"/>
    <s v="RT"/>
    <n v="2323"/>
    <x v="2320"/>
    <x v="2"/>
    <x v="214"/>
    <n v="5.6"/>
    <n v="2.1899999999999999E-2"/>
    <n v="2.1899999999999999E-2"/>
    <n v="27698"/>
    <m/>
    <m/>
    <s v="I"/>
  </r>
  <r>
    <m/>
    <x v="174"/>
    <s v="FRENTE"/>
    <n v="2324"/>
    <x v="2321"/>
    <x v="3"/>
    <x v="214"/>
    <n v="5.6"/>
    <n v="2.3900000000000001E-2"/>
    <n v="2.3900000000000001E-2"/>
    <n v="27699"/>
    <n v="2.3900000000000001E-2"/>
    <m/>
    <s v="J"/>
  </r>
  <r>
    <m/>
    <x v="174"/>
    <s v="FRENTE"/>
    <n v="2325"/>
    <x v="2322"/>
    <x v="3"/>
    <x v="214"/>
    <n v="5.6"/>
    <n v="4.0599999999999997E-2"/>
    <n v="3.6999999999999998E-2"/>
    <n v="27699"/>
    <n v="3.6999999999999998E-2"/>
    <m/>
    <s v="L"/>
  </r>
  <r>
    <m/>
    <x v="180"/>
    <s v="FRENTE"/>
    <n v="2326"/>
    <x v="2323"/>
    <x v="3"/>
    <x v="214"/>
    <n v="5.6"/>
    <n v="1.3599999999999999E-2"/>
    <n v="1.3599999999999999E-2"/>
    <n v="27699"/>
    <m/>
    <m/>
    <s v="E"/>
  </r>
  <r>
    <m/>
    <x v="180"/>
    <s v="FRENTE"/>
    <n v="2327"/>
    <x v="2324"/>
    <x v="3"/>
    <x v="214"/>
    <n v="5.6"/>
    <n v="1.2200000000000001E-2"/>
    <n v="1.2200000000000001E-2"/>
    <n v="27699"/>
    <m/>
    <m/>
    <s v="D"/>
  </r>
  <r>
    <m/>
    <x v="180"/>
    <s v="FRENTE"/>
    <n v="2328"/>
    <x v="2325"/>
    <x v="3"/>
    <x v="214"/>
    <n v="5.6"/>
    <n v="1.2200000000000001E-2"/>
    <n v="1.2200000000000001E-2"/>
    <n v="27699"/>
    <m/>
    <m/>
    <s v="D"/>
  </r>
  <r>
    <m/>
    <x v="180"/>
    <s v="FRENTE"/>
    <n v="2329"/>
    <x v="2326"/>
    <x v="3"/>
    <x v="214"/>
    <n v="5.6"/>
    <n v="1.7000000000000001E-2"/>
    <n v="1.7000000000000001E-2"/>
    <n v="27699"/>
    <m/>
    <m/>
    <s v="F"/>
  </r>
  <r>
    <m/>
    <x v="180"/>
    <s v="FRENTE"/>
    <n v="2330"/>
    <x v="2327"/>
    <x v="3"/>
    <x v="214"/>
    <n v="5.6"/>
    <n v="1.3299999999999999E-2"/>
    <n v="1.3299999999999999E-2"/>
    <n v="27699"/>
    <m/>
    <m/>
    <s v="D"/>
  </r>
  <r>
    <m/>
    <x v="180"/>
    <s v="FRENTE"/>
    <n v="2331"/>
    <x v="2328"/>
    <x v="3"/>
    <x v="214"/>
    <n v="5.6"/>
    <n v="1.1599999999999999E-2"/>
    <n v="1.1599999999999999E-2"/>
    <n v="27699"/>
    <m/>
    <m/>
    <s v="C"/>
  </r>
  <r>
    <m/>
    <x v="180"/>
    <s v="FRENTE"/>
    <n v="2332"/>
    <x v="2329"/>
    <x v="3"/>
    <x v="214"/>
    <n v="5.6"/>
    <n v="1.8700000000000001E-2"/>
    <n v="1.8700000000000001E-2"/>
    <n v="27700"/>
    <m/>
    <m/>
    <s v="G"/>
  </r>
  <r>
    <m/>
    <x v="180"/>
    <s v="FRENTE"/>
    <n v="2333"/>
    <x v="2330"/>
    <x v="3"/>
    <x v="214"/>
    <n v="5.6"/>
    <n v="2.01E-2"/>
    <n v="2.01E-2"/>
    <n v="27700"/>
    <m/>
    <m/>
    <s v="H"/>
  </r>
  <r>
    <m/>
    <x v="180"/>
    <s v="FRENTE"/>
    <n v="2334"/>
    <x v="2331"/>
    <x v="3"/>
    <x v="214"/>
    <n v="5.6"/>
    <n v="1.2200000000000001E-2"/>
    <n v="1.2200000000000001E-2"/>
    <n v="27700"/>
    <m/>
    <m/>
    <s v="D"/>
  </r>
  <r>
    <m/>
    <x v="180"/>
    <s v="FRENTE"/>
    <n v="2335"/>
    <x v="2332"/>
    <x v="3"/>
    <x v="214"/>
    <n v="5.6"/>
    <n v="1.9800000000000002E-2"/>
    <n v="1.9800000000000002E-2"/>
    <n v="27700"/>
    <m/>
    <m/>
    <s v="H"/>
  </r>
  <r>
    <m/>
    <x v="180"/>
    <s v="FRENTE"/>
    <n v="2336"/>
    <x v="2333"/>
    <x v="3"/>
    <x v="214"/>
    <n v="5.6"/>
    <n v="7.7000000000000002E-3"/>
    <n v="7.7000000000000002E-3"/>
    <n v="27700"/>
    <m/>
    <m/>
    <s v="A"/>
  </r>
  <r>
    <m/>
    <x v="174"/>
    <s v="FRENTE"/>
    <n v="2337"/>
    <x v="2334"/>
    <x v="2"/>
    <x v="215"/>
    <n v="5.6"/>
    <n v="4.7E-2"/>
    <n v="3.6999999999999998E-2"/>
    <n v="27702"/>
    <n v="3.6999999999999998E-2"/>
    <m/>
    <s v="L"/>
  </r>
  <r>
    <m/>
    <x v="174"/>
    <s v="FRENTE"/>
    <n v="2338"/>
    <x v="2335"/>
    <x v="2"/>
    <x v="215"/>
    <n v="5.6"/>
    <n v="3.7999999999999999E-2"/>
    <n v="3.6999999999999998E-2"/>
    <n v="27702"/>
    <n v="3.6999999999999998E-2"/>
    <m/>
    <s v="L"/>
  </r>
  <r>
    <m/>
    <x v="189"/>
    <s v="Rp"/>
    <n v="2339"/>
    <x v="2336"/>
    <x v="2"/>
    <x v="215"/>
    <n v="5.6"/>
    <n v="1.29E-2"/>
    <n v="1.29E-2"/>
    <n v="27702"/>
    <m/>
    <m/>
    <s v="D"/>
  </r>
  <r>
    <m/>
    <x v="189"/>
    <s v="Rp"/>
    <n v="2340"/>
    <x v="2337"/>
    <x v="2"/>
    <x v="215"/>
    <n v="5.6"/>
    <n v="1.43E-2"/>
    <n v="1.43E-2"/>
    <n v="27702"/>
    <m/>
    <m/>
    <s v="E"/>
  </r>
  <r>
    <m/>
    <x v="189"/>
    <s v="Rp"/>
    <n v="2341"/>
    <x v="2338"/>
    <x v="2"/>
    <x v="215"/>
    <n v="5.6"/>
    <n v="1.2800000000000001E-2"/>
    <n v="1.2800000000000001E-2"/>
    <n v="27702"/>
    <m/>
    <m/>
    <s v="D"/>
  </r>
  <r>
    <m/>
    <x v="189"/>
    <s v="Rp"/>
    <n v="2342"/>
    <x v="2339"/>
    <x v="2"/>
    <x v="215"/>
    <n v="5.6"/>
    <n v="1.0999999999999999E-2"/>
    <n v="1.0999999999999999E-2"/>
    <n v="27702"/>
    <m/>
    <m/>
    <s v="C"/>
  </r>
  <r>
    <m/>
    <x v="189"/>
    <s v="Rp"/>
    <n v="2343"/>
    <x v="2340"/>
    <x v="2"/>
    <x v="215"/>
    <n v="5.6"/>
    <n v="1.5100000000000001E-2"/>
    <n v="1.5100000000000001E-2"/>
    <n v="27702"/>
    <m/>
    <m/>
    <s v="F"/>
  </r>
  <r>
    <m/>
    <x v="189"/>
    <s v="Rp"/>
    <n v="2344"/>
    <x v="2341"/>
    <x v="2"/>
    <x v="215"/>
    <n v="5.6"/>
    <n v="1.44E-2"/>
    <n v="1.44E-2"/>
    <n v="27702"/>
    <m/>
    <m/>
    <s v="E"/>
  </r>
  <r>
    <m/>
    <x v="143"/>
    <s v="Rp"/>
    <n v="2345"/>
    <x v="2342"/>
    <x v="3"/>
    <x v="215"/>
    <n v="5.6"/>
    <n v="8.3000000000000001E-3"/>
    <n v="8.3000000000000001E-3"/>
    <n v="27703"/>
    <m/>
    <m/>
    <s v="A"/>
  </r>
  <r>
    <m/>
    <x v="143"/>
    <s v="Rp"/>
    <n v="2346"/>
    <x v="2343"/>
    <x v="3"/>
    <x v="215"/>
    <n v="5.6"/>
    <n v="1.37E-2"/>
    <n v="1.37E-2"/>
    <n v="27703"/>
    <m/>
    <m/>
    <s v="E"/>
  </r>
  <r>
    <m/>
    <x v="180"/>
    <s v="FRENTE"/>
    <n v="2347"/>
    <x v="2344"/>
    <x v="3"/>
    <x v="215"/>
    <n v="5.6"/>
    <n v="2.18E-2"/>
    <n v="2.18E-2"/>
    <n v="27703"/>
    <m/>
    <m/>
    <s v="I"/>
  </r>
  <r>
    <m/>
    <x v="180"/>
    <s v="FRENTE"/>
    <n v="2348"/>
    <x v="2345"/>
    <x v="3"/>
    <x v="215"/>
    <n v="5.6"/>
    <n v="8.3000000000000001E-3"/>
    <n v="8.3000000000000001E-3"/>
    <n v="27703"/>
    <m/>
    <m/>
    <s v="A"/>
  </r>
  <r>
    <m/>
    <x v="180"/>
    <s v="FRENTE"/>
    <n v="2349"/>
    <x v="2346"/>
    <x v="3"/>
    <x v="215"/>
    <n v="5.6"/>
    <n v="1.6E-2"/>
    <n v="1.6E-2"/>
    <n v="27703"/>
    <m/>
    <m/>
    <s v="F"/>
  </r>
  <r>
    <m/>
    <x v="180"/>
    <s v="FRENTE"/>
    <n v="2350"/>
    <x v="2347"/>
    <x v="3"/>
    <x v="215"/>
    <n v="5.6"/>
    <n v="1.37E-2"/>
    <n v="1.37E-2"/>
    <n v="27703"/>
    <m/>
    <m/>
    <s v="E"/>
  </r>
  <r>
    <m/>
    <x v="180"/>
    <s v="FRENTE"/>
    <n v="2351"/>
    <x v="2348"/>
    <x v="3"/>
    <x v="215"/>
    <n v="5.6"/>
    <n v="1.4200000000000001E-2"/>
    <n v="1.4200000000000001E-2"/>
    <n v="27703"/>
    <m/>
    <m/>
    <s v="E"/>
  </r>
  <r>
    <m/>
    <x v="180"/>
    <s v="FRENTE"/>
    <n v="2352"/>
    <x v="2349"/>
    <x v="3"/>
    <x v="215"/>
    <n v="5.6"/>
    <n v="1.43E-2"/>
    <n v="1.43E-2"/>
    <n v="27703"/>
    <m/>
    <m/>
    <s v="E"/>
  </r>
  <r>
    <m/>
    <x v="180"/>
    <s v="FRENTE"/>
    <n v="2353"/>
    <x v="2350"/>
    <x v="3"/>
    <x v="215"/>
    <n v="5.6"/>
    <n v="2.4199999999999999E-2"/>
    <n v="2.4199999999999999E-2"/>
    <n v="27703"/>
    <m/>
    <m/>
    <s v="J"/>
  </r>
  <r>
    <m/>
    <x v="180"/>
    <s v="FRENTE"/>
    <n v="2354"/>
    <x v="2351"/>
    <x v="3"/>
    <x v="215"/>
    <n v="5.6"/>
    <n v="1.9E-2"/>
    <n v="1.9E-2"/>
    <n v="27703"/>
    <m/>
    <m/>
    <s v="H"/>
  </r>
  <r>
    <m/>
    <x v="147"/>
    <s v="FRENTE"/>
    <n v="2355"/>
    <x v="2352"/>
    <x v="2"/>
    <x v="216"/>
    <n v="5.6"/>
    <n v="1.2500000000000001E-2"/>
    <n v="1.2500000000000001E-2"/>
    <n v="27704"/>
    <m/>
    <m/>
    <s v="D"/>
  </r>
  <r>
    <m/>
    <x v="147"/>
    <s v="FRENTE"/>
    <n v="2356"/>
    <x v="2353"/>
    <x v="2"/>
    <x v="216"/>
    <n v="5.6"/>
    <n v="1.12E-2"/>
    <n v="1.12E-2"/>
    <n v="27704"/>
    <m/>
    <m/>
    <s v="C"/>
  </r>
  <r>
    <m/>
    <x v="147"/>
    <s v="FRENTE"/>
    <n v="2357"/>
    <x v="2354"/>
    <x v="2"/>
    <x v="216"/>
    <n v="5.6"/>
    <n v="7.7999999999999996E-3"/>
    <n v="7.7999999999999996E-3"/>
    <n v="27704"/>
    <m/>
    <m/>
    <s v="A"/>
  </r>
  <r>
    <m/>
    <x v="147"/>
    <s v="FRENTE"/>
    <n v="2358"/>
    <x v="2355"/>
    <x v="2"/>
    <x v="216"/>
    <n v="5.6"/>
    <n v="1.9E-2"/>
    <n v="1.9E-2"/>
    <n v="27704"/>
    <m/>
    <m/>
    <s v="H"/>
  </r>
  <r>
    <m/>
    <x v="147"/>
    <s v="FRENTE"/>
    <n v="2359"/>
    <x v="2356"/>
    <x v="2"/>
    <x v="216"/>
    <n v="5.6"/>
    <n v="9.4999999999999998E-3"/>
    <n v="9.4999999999999998E-3"/>
    <n v="27704"/>
    <m/>
    <m/>
    <s v="B"/>
  </r>
  <r>
    <m/>
    <x v="147"/>
    <s v="FRENTE"/>
    <n v="2360"/>
    <x v="2357"/>
    <x v="2"/>
    <x v="216"/>
    <n v="5.6"/>
    <n v="1.35E-2"/>
    <n v="1.35E-2"/>
    <n v="27704"/>
    <m/>
    <m/>
    <s v="E"/>
  </r>
  <r>
    <m/>
    <x v="174"/>
    <s v="FRENTE"/>
    <n v="2361"/>
    <x v="2358"/>
    <x v="2"/>
    <x v="216"/>
    <n v="5.6"/>
    <n v="3.2899999999999999E-2"/>
    <n v="3.2899999999999999E-2"/>
    <n v="27705"/>
    <n v="3.2899999999999999E-2"/>
    <m/>
    <s v="L"/>
  </r>
  <r>
    <m/>
    <x v="174"/>
    <s v="FRENTE"/>
    <n v="2362"/>
    <x v="2359"/>
    <x v="2"/>
    <x v="216"/>
    <n v="5.6"/>
    <n v="3.2599999999999997E-2"/>
    <n v="3.2599999999999997E-2"/>
    <n v="27705"/>
    <n v="3.2599999999999997E-2"/>
    <m/>
    <s v="L"/>
  </r>
  <r>
    <m/>
    <x v="174"/>
    <s v="FRENTE"/>
    <n v="2363"/>
    <x v="2360"/>
    <x v="2"/>
    <x v="216"/>
    <n v="5.6"/>
    <n v="1.9099999999999999E-2"/>
    <n v="1.9099999999999999E-2"/>
    <n v="27705"/>
    <n v="1.9099999999999999E-2"/>
    <m/>
    <s v="H"/>
  </r>
  <r>
    <m/>
    <x v="174"/>
    <s v="FRENTE"/>
    <n v="2364"/>
    <x v="2361"/>
    <x v="2"/>
    <x v="216"/>
    <n v="5.6"/>
    <n v="4.5999999999999999E-2"/>
    <n v="3.6999999999999998E-2"/>
    <n v="27705"/>
    <n v="3.6999999999999998E-2"/>
    <m/>
    <s v="L"/>
  </r>
  <r>
    <m/>
    <x v="143"/>
    <s v="Rp"/>
    <n v="2365"/>
    <x v="2362"/>
    <x v="3"/>
    <x v="216"/>
    <n v="5.6"/>
    <n v="6.0000000000000001E-3"/>
    <n v="6.0000000000000001E-3"/>
    <n v="27706"/>
    <m/>
    <m/>
    <s v="Reserva"/>
  </r>
  <r>
    <m/>
    <x v="143"/>
    <s v="Rp"/>
    <n v="2366"/>
    <x v="2363"/>
    <x v="3"/>
    <x v="216"/>
    <n v="5.6"/>
    <n v="8.8999999999999999E-3"/>
    <n v="8.8999999999999999E-3"/>
    <n v="27706"/>
    <m/>
    <m/>
    <s v="A"/>
  </r>
  <r>
    <m/>
    <x v="143"/>
    <s v="Rp"/>
    <n v="2367"/>
    <x v="2364"/>
    <x v="3"/>
    <x v="216"/>
    <n v="5.6"/>
    <n v="1.2500000000000001E-2"/>
    <n v="1.2500000000000001E-2"/>
    <n v="27706"/>
    <m/>
    <m/>
    <s v="D"/>
  </r>
  <r>
    <m/>
    <x v="143"/>
    <s v="Rp"/>
    <n v="2368"/>
    <x v="2365"/>
    <x v="3"/>
    <x v="216"/>
    <n v="5.6"/>
    <n v="1.04E-2"/>
    <n v="1.04E-2"/>
    <n v="27706"/>
    <m/>
    <m/>
    <s v="B"/>
  </r>
  <r>
    <m/>
    <x v="143"/>
    <s v="Rp"/>
    <n v="2369"/>
    <x v="2366"/>
    <x v="3"/>
    <x v="216"/>
    <n v="5.6"/>
    <n v="8.3000000000000001E-3"/>
    <n v="8.3000000000000001E-3"/>
    <n v="27706"/>
    <m/>
    <m/>
    <s v="A"/>
  </r>
  <r>
    <m/>
    <x v="143"/>
    <s v="Rp"/>
    <n v="2370"/>
    <x v="2367"/>
    <x v="3"/>
    <x v="216"/>
    <n v="5.6"/>
    <n v="5.7999999999999996E-3"/>
    <n v="5.7999999999999996E-3"/>
    <n v="27706"/>
    <m/>
    <m/>
    <s v="Descarte"/>
  </r>
  <r>
    <m/>
    <x v="180"/>
    <s v="FRENTE"/>
    <n v="2371"/>
    <x v="2368"/>
    <x v="3"/>
    <x v="216"/>
    <n v="5.6"/>
    <n v="1.3899999999999999E-2"/>
    <n v="1.3899999999999999E-2"/>
    <n v="27707"/>
    <m/>
    <m/>
    <s v="E"/>
  </r>
  <r>
    <m/>
    <x v="180"/>
    <s v="FRENTE"/>
    <n v="2372"/>
    <x v="2369"/>
    <x v="3"/>
    <x v="216"/>
    <n v="5.6"/>
    <n v="1.8200000000000001E-2"/>
    <n v="1.8200000000000001E-2"/>
    <n v="27707"/>
    <m/>
    <m/>
    <s v="G"/>
  </r>
  <r>
    <m/>
    <x v="180"/>
    <s v="FRENTE"/>
    <n v="2373"/>
    <x v="2370"/>
    <x v="3"/>
    <x v="216"/>
    <n v="5.6"/>
    <n v="3.2899999999999999E-2"/>
    <n v="3.2899999999999999E-2"/>
    <n v="27707"/>
    <m/>
    <m/>
    <s v="L"/>
  </r>
  <r>
    <m/>
    <x v="180"/>
    <s v="FRENTE"/>
    <n v="2374"/>
    <x v="2371"/>
    <x v="3"/>
    <x v="216"/>
    <n v="5.6"/>
    <n v="1.9E-2"/>
    <n v="1.9E-2"/>
    <n v="27707"/>
    <m/>
    <m/>
    <s v="H"/>
  </r>
  <r>
    <m/>
    <x v="180"/>
    <s v="FRENTE"/>
    <n v="2375"/>
    <x v="2372"/>
    <x v="3"/>
    <x v="216"/>
    <n v="5.6"/>
    <n v="2.3E-2"/>
    <n v="2.3E-2"/>
    <n v="27707"/>
    <m/>
    <m/>
    <s v="J"/>
  </r>
  <r>
    <m/>
    <x v="180"/>
    <s v="FRENTE"/>
    <n v="2376"/>
    <x v="2373"/>
    <x v="3"/>
    <x v="216"/>
    <n v="5.6"/>
    <n v="1.8599999999999998E-2"/>
    <n v="1.8599999999999998E-2"/>
    <n v="27707"/>
    <m/>
    <m/>
    <s v="G"/>
  </r>
  <r>
    <m/>
    <x v="180"/>
    <s v="FRENTE"/>
    <n v="2377"/>
    <x v="2374"/>
    <x v="3"/>
    <x v="216"/>
    <n v="5.6"/>
    <n v="1.2699999999999999E-2"/>
    <n v="1.2699999999999999E-2"/>
    <n v="27708"/>
    <m/>
    <m/>
    <s v="D"/>
  </r>
  <r>
    <m/>
    <x v="180"/>
    <s v="FRENTE"/>
    <n v="2378"/>
    <x v="2375"/>
    <x v="3"/>
    <x v="216"/>
    <n v="5.6"/>
    <n v="2.5000000000000001E-2"/>
    <n v="2.5000000000000001E-2"/>
    <n v="27708"/>
    <m/>
    <m/>
    <s v="K"/>
  </r>
  <r>
    <m/>
    <x v="180"/>
    <s v="FRENTE"/>
    <n v="2379"/>
    <x v="2376"/>
    <x v="3"/>
    <x v="216"/>
    <n v="5.6"/>
    <n v="2.06E-2"/>
    <n v="2.06E-2"/>
    <n v="27708"/>
    <m/>
    <m/>
    <s v="H"/>
  </r>
  <r>
    <m/>
    <x v="180"/>
    <s v="FRENTE"/>
    <n v="2380"/>
    <x v="2377"/>
    <x v="3"/>
    <x v="216"/>
    <n v="5.6"/>
    <n v="1.2800000000000001E-2"/>
    <n v="1.2800000000000001E-2"/>
    <n v="27708"/>
    <m/>
    <m/>
    <s v="D"/>
  </r>
  <r>
    <m/>
    <x v="147"/>
    <s v="FRENTE"/>
    <n v="2381"/>
    <x v="2378"/>
    <x v="2"/>
    <x v="217"/>
    <n v="5.6"/>
    <n v="1.95E-2"/>
    <n v="1.95E-2"/>
    <n v="27710"/>
    <m/>
    <m/>
    <s v="H"/>
  </r>
  <r>
    <m/>
    <x v="147"/>
    <s v="FRENTE"/>
    <n v="2382"/>
    <x v="2379"/>
    <x v="2"/>
    <x v="217"/>
    <n v="5.6"/>
    <n v="1.2999999999999999E-2"/>
    <n v="1.2999999999999999E-2"/>
    <n v="27710"/>
    <m/>
    <m/>
    <s v="D"/>
  </r>
  <r>
    <m/>
    <x v="147"/>
    <s v="FRENTE"/>
    <n v="2383"/>
    <x v="2380"/>
    <x v="2"/>
    <x v="217"/>
    <n v="5.6"/>
    <n v="2.1100000000000001E-2"/>
    <n v="2.1100000000000001E-2"/>
    <n v="27710"/>
    <m/>
    <m/>
    <s v="I"/>
  </r>
  <r>
    <m/>
    <x v="147"/>
    <s v="FRENTE"/>
    <n v="2384"/>
    <x v="2381"/>
    <x v="2"/>
    <x v="217"/>
    <n v="5.6"/>
    <n v="1.0500000000000001E-2"/>
    <n v="1.0500000000000001E-2"/>
    <n v="27710"/>
    <m/>
    <m/>
    <s v="C"/>
  </r>
  <r>
    <m/>
    <x v="147"/>
    <s v="FRENTE"/>
    <n v="2385"/>
    <x v="2382"/>
    <x v="2"/>
    <x v="217"/>
    <n v="5.6"/>
    <n v="1.43E-2"/>
    <n v="1.43E-2"/>
    <n v="27710"/>
    <m/>
    <m/>
    <s v="E"/>
  </r>
  <r>
    <m/>
    <x v="147"/>
    <s v="FRENTE"/>
    <n v="2386"/>
    <x v="2383"/>
    <x v="2"/>
    <x v="217"/>
    <n v="5.6"/>
    <n v="9.9000000000000008E-3"/>
    <n v="9.9000000000000008E-3"/>
    <n v="27710"/>
    <m/>
    <m/>
    <s v="B"/>
  </r>
  <r>
    <m/>
    <x v="174"/>
    <s v="FRENTE"/>
    <n v="2387"/>
    <x v="2384"/>
    <x v="2"/>
    <x v="217"/>
    <n v="5.6"/>
    <n v="4.4999999999999998E-2"/>
    <n v="3.6999999999999998E-2"/>
    <n v="27711"/>
    <m/>
    <m/>
    <s v="L"/>
  </r>
  <r>
    <m/>
    <x v="174"/>
    <s v="FRENTE"/>
    <n v="2388"/>
    <x v="2385"/>
    <x v="2"/>
    <x v="217"/>
    <n v="5.6"/>
    <n v="4.4699999999999997E-2"/>
    <n v="3.6999999999999998E-2"/>
    <n v="27711"/>
    <m/>
    <m/>
    <s v="L"/>
  </r>
  <r>
    <m/>
    <x v="174"/>
    <s v="FRENTE"/>
    <n v="2389"/>
    <x v="2386"/>
    <x v="2"/>
    <x v="217"/>
    <n v="5.6"/>
    <n v="4.2599999999999999E-2"/>
    <n v="3.6999999999999998E-2"/>
    <n v="27711"/>
    <m/>
    <m/>
    <s v="L"/>
  </r>
  <r>
    <m/>
    <x v="174"/>
    <s v="FRENTE"/>
    <n v="2390"/>
    <x v="2387"/>
    <x v="2"/>
    <x v="217"/>
    <n v="5.6"/>
    <n v="2.3E-2"/>
    <n v="2.3E-2"/>
    <n v="27711"/>
    <m/>
    <m/>
    <s v="J"/>
  </r>
  <r>
    <m/>
    <x v="174"/>
    <s v="FRENTE"/>
    <n v="2391"/>
    <x v="2388"/>
    <x v="2"/>
    <x v="217"/>
    <n v="5.6"/>
    <n v="3.2800000000000003E-2"/>
    <n v="3.2800000000000003E-2"/>
    <n v="27711"/>
    <m/>
    <m/>
    <s v="L"/>
  </r>
  <r>
    <m/>
    <x v="180"/>
    <s v="FRENTE"/>
    <n v="2392"/>
    <x v="2389"/>
    <x v="3"/>
    <x v="217"/>
    <n v="5.6"/>
    <n v="6.6E-3"/>
    <n v="6.6E-3"/>
    <n v="27712"/>
    <m/>
    <m/>
    <s v="Reserva"/>
  </r>
  <r>
    <m/>
    <x v="180"/>
    <s v="FRENTE"/>
    <n v="2393"/>
    <x v="2390"/>
    <x v="3"/>
    <x v="217"/>
    <n v="5.6"/>
    <n v="3.5999999999999999E-3"/>
    <n v="3.5999999999999999E-3"/>
    <n v="27712"/>
    <m/>
    <m/>
    <s v="Descarte"/>
  </r>
  <r>
    <m/>
    <x v="180"/>
    <s v="FRENTE"/>
    <n v="2394"/>
    <x v="2391"/>
    <x v="3"/>
    <x v="217"/>
    <n v="5.6"/>
    <n v="1.6E-2"/>
    <n v="1.6E-2"/>
    <n v="27712"/>
    <m/>
    <m/>
    <s v="F"/>
  </r>
  <r>
    <m/>
    <x v="180"/>
    <s v="FRENTE"/>
    <n v="2395"/>
    <x v="2392"/>
    <x v="3"/>
    <x v="217"/>
    <n v="5.6"/>
    <n v="1.7899999999999999E-2"/>
    <n v="1.7899999999999999E-2"/>
    <n v="27712"/>
    <m/>
    <m/>
    <s v="G"/>
  </r>
  <r>
    <m/>
    <x v="180"/>
    <s v="FRENTE"/>
    <n v="2396"/>
    <x v="2393"/>
    <x v="3"/>
    <x v="217"/>
    <n v="5.6"/>
    <n v="1.2999999999999999E-2"/>
    <n v="1.2999999999999999E-2"/>
    <n v="27712"/>
    <m/>
    <m/>
    <s v="D"/>
  </r>
  <r>
    <m/>
    <x v="180"/>
    <s v="FRENTE"/>
    <n v="2397"/>
    <x v="2394"/>
    <x v="3"/>
    <x v="217"/>
    <n v="5.6"/>
    <n v="2.0199999999999999E-2"/>
    <n v="2.0199999999999999E-2"/>
    <n v="27712"/>
    <m/>
    <m/>
    <s v="H"/>
  </r>
  <r>
    <m/>
    <x v="143"/>
    <s v="Rp"/>
    <n v="2398"/>
    <x v="2395"/>
    <x v="2"/>
    <x v="218"/>
    <n v="5.6"/>
    <n v="8.8000000000000005E-3"/>
    <n v="8.8000000000000005E-3"/>
    <n v="27716"/>
    <m/>
    <m/>
    <s v="A"/>
  </r>
  <r>
    <m/>
    <x v="143"/>
    <s v="Rp"/>
    <n v="2399"/>
    <x v="2396"/>
    <x v="2"/>
    <x v="218"/>
    <n v="5.6"/>
    <n v="6.4000000000000003E-3"/>
    <n v="6.4000000000000003E-3"/>
    <n v="27716"/>
    <m/>
    <m/>
    <s v="Reserva"/>
  </r>
  <r>
    <m/>
    <x v="147"/>
    <s v="FRENTE"/>
    <n v="2400"/>
    <x v="2397"/>
    <x v="2"/>
    <x v="218"/>
    <n v="5.6"/>
    <n v="1.21E-2"/>
    <n v="1.21E-2"/>
    <n v="27716"/>
    <m/>
    <m/>
    <s v="D"/>
  </r>
  <r>
    <m/>
    <x v="147"/>
    <s v="FRENTE"/>
    <n v="2401"/>
    <x v="2398"/>
    <x v="2"/>
    <x v="218"/>
    <n v="5.6"/>
    <n v="9.1000000000000004E-3"/>
    <n v="9.1000000000000004E-3"/>
    <n v="27716"/>
    <m/>
    <m/>
    <s v="B"/>
  </r>
  <r>
    <m/>
    <x v="147"/>
    <s v="FRENTE"/>
    <n v="2402"/>
    <x v="2399"/>
    <x v="2"/>
    <x v="218"/>
    <n v="5.6"/>
    <n v="9.4000000000000004E-3"/>
    <n v="9.4000000000000004E-3"/>
    <n v="27716"/>
    <m/>
    <m/>
    <s v="B"/>
  </r>
  <r>
    <m/>
    <x v="147"/>
    <s v="FRENTE"/>
    <n v="2403"/>
    <x v="2400"/>
    <x v="2"/>
    <x v="218"/>
    <n v="5.6"/>
    <n v="1.6199999999999999E-2"/>
    <n v="1.6199999999999999E-2"/>
    <n v="27716"/>
    <m/>
    <m/>
    <s v="F"/>
  </r>
  <r>
    <m/>
    <x v="147"/>
    <s v="FRENTE"/>
    <n v="2404"/>
    <x v="2401"/>
    <x v="2"/>
    <x v="218"/>
    <n v="5.6"/>
    <n v="1.67E-2"/>
    <n v="1.67E-2"/>
    <n v="27716"/>
    <m/>
    <m/>
    <s v="F"/>
  </r>
  <r>
    <m/>
    <x v="147"/>
    <s v="FRENTE"/>
    <n v="2405"/>
    <x v="2402"/>
    <x v="2"/>
    <x v="218"/>
    <n v="5.6"/>
    <n v="1.2500000000000001E-2"/>
    <n v="1.2500000000000001E-2"/>
    <n v="27716"/>
    <m/>
    <m/>
    <s v="D"/>
  </r>
  <r>
    <m/>
    <x v="147"/>
    <s v="FRENTE"/>
    <n v="2406"/>
    <x v="2403"/>
    <x v="2"/>
    <x v="218"/>
    <n v="5.6"/>
    <n v="1.26E-2"/>
    <n v="1.26E-2"/>
    <n v="27716"/>
    <m/>
    <m/>
    <s v="D"/>
  </r>
  <r>
    <m/>
    <x v="174"/>
    <s v="FRENTE"/>
    <n v="2407"/>
    <x v="2404"/>
    <x v="2"/>
    <x v="218"/>
    <n v="5.6"/>
    <n v="3.73E-2"/>
    <n v="3.6999999999999998E-2"/>
    <n v="27717"/>
    <n v="3.6999999999999998E-2"/>
    <m/>
    <s v="L"/>
  </r>
  <r>
    <m/>
    <x v="174"/>
    <s v="FRENTE"/>
    <n v="2408"/>
    <x v="2405"/>
    <x v="2"/>
    <x v="218"/>
    <n v="5.6"/>
    <n v="3.2000000000000001E-2"/>
    <n v="3.2000000000000001E-2"/>
    <n v="27717"/>
    <n v="3.2000000000000001E-2"/>
    <m/>
    <s v="L"/>
  </r>
  <r>
    <m/>
    <x v="174"/>
    <s v="FRENTE"/>
    <n v="2409"/>
    <x v="2406"/>
    <x v="2"/>
    <x v="218"/>
    <n v="5.6"/>
    <n v="1.8499999999999999E-2"/>
    <n v="1.8499999999999999E-2"/>
    <n v="27717"/>
    <n v="1.8499999999999999E-2"/>
    <m/>
    <s v="G"/>
  </r>
  <r>
    <m/>
    <x v="174"/>
    <s v="FRENTE"/>
    <n v="2410"/>
    <x v="2407"/>
    <x v="2"/>
    <x v="218"/>
    <n v="5.6"/>
    <n v="2.0299999999999999E-2"/>
    <n v="2.0299999999999999E-2"/>
    <n v="27717"/>
    <n v="2.0299999999999999E-2"/>
    <m/>
    <s v="H"/>
  </r>
  <r>
    <m/>
    <x v="174"/>
    <s v="FRENTE"/>
    <n v="2411"/>
    <x v="2408"/>
    <x v="2"/>
    <x v="218"/>
    <n v="5.6"/>
    <n v="1.46E-2"/>
    <n v="1.46E-2"/>
    <n v="27717"/>
    <n v="1.46E-2"/>
    <m/>
    <s v="E"/>
  </r>
  <r>
    <m/>
    <x v="174"/>
    <s v="FRENTE"/>
    <n v="2412"/>
    <x v="2409"/>
    <x v="2"/>
    <x v="218"/>
    <n v="5.6"/>
    <n v="1.8800000000000001E-2"/>
    <n v="1.8800000000000001E-2"/>
    <n v="27717"/>
    <n v="1.8800000000000001E-2"/>
    <m/>
    <s v="G"/>
  </r>
  <r>
    <m/>
    <x v="174"/>
    <s v="FRENTE"/>
    <n v="2413"/>
    <x v="2410"/>
    <x v="2"/>
    <x v="218"/>
    <n v="5.6"/>
    <n v="2.8000000000000001E-2"/>
    <n v="2.8000000000000001E-2"/>
    <n v="27717"/>
    <n v="2.8000000000000001E-2"/>
    <m/>
    <s v="L"/>
  </r>
  <r>
    <m/>
    <x v="143"/>
    <s v="Rp"/>
    <n v="2414"/>
    <x v="2411"/>
    <x v="3"/>
    <x v="218"/>
    <n v="5.6"/>
    <n v="0.01"/>
    <n v="0.01"/>
    <n v="27718"/>
    <m/>
    <m/>
    <s v="B"/>
  </r>
  <r>
    <m/>
    <x v="143"/>
    <s v="Rp"/>
    <n v="2415"/>
    <x v="2412"/>
    <x v="3"/>
    <x v="218"/>
    <n v="5.6"/>
    <n v="1.24E-2"/>
    <n v="1.24E-2"/>
    <n v="27718"/>
    <m/>
    <m/>
    <s v="D"/>
  </r>
  <r>
    <m/>
    <x v="143"/>
    <s v="Rp"/>
    <n v="2416"/>
    <x v="2413"/>
    <x v="3"/>
    <x v="218"/>
    <n v="5.6"/>
    <n v="6.1999999999999998E-3"/>
    <n v="6.1999999999999998E-3"/>
    <n v="27718"/>
    <m/>
    <m/>
    <s v="Reserva"/>
  </r>
  <r>
    <m/>
    <x v="143"/>
    <s v="Rp"/>
    <n v="2417"/>
    <x v="2414"/>
    <x v="3"/>
    <x v="218"/>
    <n v="5.6"/>
    <n v="8.8999999999999999E-3"/>
    <n v="8.8999999999999999E-3"/>
    <n v="27718"/>
    <m/>
    <m/>
    <s v="A"/>
  </r>
  <r>
    <m/>
    <x v="143"/>
    <s v="Rp"/>
    <n v="2418"/>
    <x v="2415"/>
    <x v="3"/>
    <x v="218"/>
    <n v="5.6"/>
    <n v="8.3999999999999995E-3"/>
    <n v="8.3999999999999995E-3"/>
    <n v="27718"/>
    <m/>
    <m/>
    <s v="A"/>
  </r>
  <r>
    <m/>
    <x v="143"/>
    <s v="Rp"/>
    <n v="2419"/>
    <x v="2416"/>
    <x v="3"/>
    <x v="218"/>
    <n v="5.6"/>
    <n v="8.9999999999999993E-3"/>
    <n v="8.9999999999999993E-3"/>
    <n v="27718"/>
    <m/>
    <m/>
    <s v="B"/>
  </r>
  <r>
    <m/>
    <x v="143"/>
    <s v="Rp"/>
    <n v="2420"/>
    <x v="2417"/>
    <x v="3"/>
    <x v="218"/>
    <n v="5.6"/>
    <n v="8.8999999999999999E-3"/>
    <n v="8.8999999999999999E-3"/>
    <n v="27719"/>
    <m/>
    <m/>
    <s v="A"/>
  </r>
  <r>
    <m/>
    <x v="143"/>
    <s v="Rp"/>
    <n v="2421"/>
    <x v="2418"/>
    <x v="3"/>
    <x v="218"/>
    <n v="5.6"/>
    <n v="6.7999999999999996E-3"/>
    <n v="6.7999999999999996E-3"/>
    <n v="27719"/>
    <m/>
    <m/>
    <s v="Reserva"/>
  </r>
  <r>
    <m/>
    <x v="143"/>
    <s v="Rp"/>
    <n v="2422"/>
    <x v="2419"/>
    <x v="3"/>
    <x v="218"/>
    <n v="5.6"/>
    <n v="1.11E-2"/>
    <n v="1.11E-2"/>
    <n v="27719"/>
    <m/>
    <m/>
    <s v="C"/>
  </r>
  <r>
    <m/>
    <x v="143"/>
    <s v="Rp"/>
    <n v="2423"/>
    <x v="2420"/>
    <x v="3"/>
    <x v="218"/>
    <n v="5.6"/>
    <n v="1.2999999999999999E-2"/>
    <n v="1.2999999999999999E-2"/>
    <n v="27719"/>
    <m/>
    <m/>
    <s v="D"/>
  </r>
  <r>
    <m/>
    <x v="180"/>
    <s v="FRENTE"/>
    <n v="2424"/>
    <x v="2421"/>
    <x v="3"/>
    <x v="218"/>
    <n v="5.6"/>
    <n v="2.1600000000000001E-2"/>
    <n v="2.1600000000000001E-2"/>
    <n v="27720"/>
    <m/>
    <m/>
    <s v="I"/>
  </r>
  <r>
    <m/>
    <x v="180"/>
    <s v="FRENTE"/>
    <n v="2425"/>
    <x v="2422"/>
    <x v="3"/>
    <x v="218"/>
    <n v="5.6"/>
    <n v="1.01E-2"/>
    <n v="1.01E-2"/>
    <n v="27720"/>
    <m/>
    <m/>
    <s v="B"/>
  </r>
  <r>
    <m/>
    <x v="180"/>
    <s v="FRENTE"/>
    <n v="2426"/>
    <x v="2423"/>
    <x v="3"/>
    <x v="218"/>
    <n v="5.6"/>
    <n v="1.43E-2"/>
    <n v="1.43E-2"/>
    <n v="27720"/>
    <m/>
    <m/>
    <s v="E"/>
  </r>
  <r>
    <m/>
    <x v="180"/>
    <s v="FRENTE"/>
    <n v="2427"/>
    <x v="2424"/>
    <x v="3"/>
    <x v="218"/>
    <n v="5.6"/>
    <n v="1.7500000000000002E-2"/>
    <n v="1.7500000000000002E-2"/>
    <n v="27720"/>
    <m/>
    <m/>
    <s v="G"/>
  </r>
  <r>
    <m/>
    <x v="180"/>
    <s v="FRENTE"/>
    <n v="2428"/>
    <x v="2425"/>
    <x v="3"/>
    <x v="218"/>
    <n v="5.6"/>
    <n v="1.4E-2"/>
    <n v="1.4E-2"/>
    <n v="27720"/>
    <m/>
    <m/>
    <s v="E"/>
  </r>
  <r>
    <m/>
    <x v="180"/>
    <s v="FRENTE"/>
    <n v="2429"/>
    <x v="2426"/>
    <x v="3"/>
    <x v="218"/>
    <n v="5.6"/>
    <n v="9.5999999999999992E-3"/>
    <n v="9.5999999999999992E-3"/>
    <n v="27720"/>
    <m/>
    <m/>
    <s v="B"/>
  </r>
  <r>
    <m/>
    <x v="180"/>
    <s v="FRENTE"/>
    <n v="2430"/>
    <x v="2427"/>
    <x v="3"/>
    <x v="218"/>
    <n v="5.6"/>
    <n v="9.1000000000000004E-3"/>
    <n v="9.1000000000000004E-3"/>
    <n v="27720"/>
    <m/>
    <m/>
    <s v="B"/>
  </r>
  <r>
    <m/>
    <x v="180"/>
    <s v="FRENTE"/>
    <n v="2431"/>
    <x v="2428"/>
    <x v="3"/>
    <x v="218"/>
    <n v="5.6"/>
    <n v="7.1000000000000004E-3"/>
    <n v="7.1000000000000004E-3"/>
    <n v="27720"/>
    <m/>
    <m/>
    <s v="Reserva"/>
  </r>
  <r>
    <m/>
    <x v="180"/>
    <s v="FRENTE"/>
    <n v="2432"/>
    <x v="2429"/>
    <x v="3"/>
    <x v="218"/>
    <n v="5.6"/>
    <n v="1.2200000000000001E-2"/>
    <n v="1.2200000000000001E-2"/>
    <n v="27720"/>
    <m/>
    <m/>
    <s v="D"/>
  </r>
  <r>
    <m/>
    <x v="147"/>
    <s v="FRENTE"/>
    <n v="2433"/>
    <x v="2430"/>
    <x v="2"/>
    <x v="219"/>
    <n v="5.6"/>
    <n v="5.4000000000000003E-3"/>
    <n v="5.4000000000000003E-3"/>
    <n v="27723"/>
    <m/>
    <m/>
    <s v="Descarte"/>
  </r>
  <r>
    <m/>
    <x v="147"/>
    <s v="FRENTE"/>
    <n v="2434"/>
    <x v="2431"/>
    <x v="2"/>
    <x v="219"/>
    <n v="5.6"/>
    <n v="1.2E-2"/>
    <n v="1.2E-2"/>
    <n v="27723"/>
    <m/>
    <m/>
    <s v="D"/>
  </r>
  <r>
    <m/>
    <x v="147"/>
    <s v="FRENTE"/>
    <n v="2435"/>
    <x v="2432"/>
    <x v="2"/>
    <x v="219"/>
    <n v="5.6"/>
    <n v="1.26E-2"/>
    <n v="1.26E-2"/>
    <n v="27723"/>
    <m/>
    <m/>
    <s v="D"/>
  </r>
  <r>
    <m/>
    <x v="147"/>
    <s v="FRENTE"/>
    <n v="2436"/>
    <x v="2433"/>
    <x v="2"/>
    <x v="219"/>
    <n v="5.6"/>
    <n v="1.47E-2"/>
    <n v="1.47E-2"/>
    <n v="27723"/>
    <m/>
    <m/>
    <s v="E"/>
  </r>
  <r>
    <m/>
    <x v="147"/>
    <s v="FRENTE"/>
    <n v="2437"/>
    <x v="2434"/>
    <x v="2"/>
    <x v="219"/>
    <n v="5.6"/>
    <n v="1.0699999999999999E-2"/>
    <n v="1.0699999999999999E-2"/>
    <n v="27723"/>
    <m/>
    <m/>
    <s v="C"/>
  </r>
  <r>
    <m/>
    <x v="174"/>
    <s v="FRENTE"/>
    <n v="2438"/>
    <x v="2435"/>
    <x v="2"/>
    <x v="219"/>
    <n v="5.6"/>
    <n v="3.0300000000000001E-2"/>
    <n v="3.0300000000000001E-2"/>
    <n v="27724"/>
    <m/>
    <m/>
    <s v="L"/>
  </r>
  <r>
    <m/>
    <x v="174"/>
    <s v="FRENTE"/>
    <n v="2439"/>
    <x v="2436"/>
    <x v="2"/>
    <x v="219"/>
    <n v="5.6"/>
    <n v="2.3199999999999998E-2"/>
    <n v="2.3199999999999998E-2"/>
    <n v="27724"/>
    <m/>
    <m/>
    <s v="J"/>
  </r>
  <r>
    <m/>
    <x v="174"/>
    <s v="FRENTE"/>
    <n v="2440"/>
    <x v="2437"/>
    <x v="2"/>
    <x v="219"/>
    <n v="5.6"/>
    <n v="2.8000000000000001E-2"/>
    <n v="2.8000000000000001E-2"/>
    <n v="27724"/>
    <m/>
    <m/>
    <s v="L"/>
  </r>
  <r>
    <m/>
    <x v="174"/>
    <s v="FRENTE"/>
    <n v="2441"/>
    <x v="2438"/>
    <x v="2"/>
    <x v="219"/>
    <n v="5.6"/>
    <n v="3.0599999999999999E-2"/>
    <n v="3.0599999999999999E-2"/>
    <n v="27724"/>
    <m/>
    <m/>
    <s v="L"/>
  </r>
  <r>
    <m/>
    <x v="174"/>
    <s v="FRENTE"/>
    <n v="2442"/>
    <x v="2439"/>
    <x v="2"/>
    <x v="219"/>
    <n v="5.6"/>
    <n v="1.7999999999999999E-2"/>
    <n v="1.7999999999999999E-2"/>
    <n v="27724"/>
    <m/>
    <m/>
    <s v="G"/>
  </r>
  <r>
    <m/>
    <x v="174"/>
    <s v="FRENTE"/>
    <n v="2443"/>
    <x v="2440"/>
    <x v="2"/>
    <x v="219"/>
    <n v="5.6"/>
    <n v="2.86E-2"/>
    <n v="2.86E-2"/>
    <n v="27724"/>
    <m/>
    <m/>
    <s v="L"/>
  </r>
  <r>
    <m/>
    <x v="174"/>
    <s v="FRENTE"/>
    <n v="2444"/>
    <x v="2441"/>
    <x v="2"/>
    <x v="219"/>
    <n v="5.6"/>
    <n v="2.87E-2"/>
    <n v="2.87E-2"/>
    <n v="27724"/>
    <m/>
    <m/>
    <s v="L"/>
  </r>
  <r>
    <m/>
    <x v="180"/>
    <s v="FRENTE"/>
    <n v="2445"/>
    <x v="2442"/>
    <x v="2"/>
    <x v="219"/>
    <n v="5.6"/>
    <n v="1.1900000000000001E-2"/>
    <n v="1.1900000000000001E-2"/>
    <n v="27725"/>
    <m/>
    <m/>
    <s v="C"/>
  </r>
  <r>
    <m/>
    <x v="180"/>
    <s v="FRENTE"/>
    <n v="2446"/>
    <x v="2443"/>
    <x v="2"/>
    <x v="219"/>
    <n v="5.6"/>
    <n v="2.2599999999999999E-2"/>
    <n v="2.2599999999999999E-2"/>
    <n v="27725"/>
    <m/>
    <m/>
    <s v="J"/>
  </r>
  <r>
    <m/>
    <x v="180"/>
    <s v="FRENTE"/>
    <n v="2447"/>
    <x v="2444"/>
    <x v="2"/>
    <x v="219"/>
    <n v="5.6"/>
    <n v="2.35E-2"/>
    <n v="2.35E-2"/>
    <n v="27725"/>
    <m/>
    <m/>
    <s v="J"/>
  </r>
  <r>
    <m/>
    <x v="143"/>
    <s v="Rp"/>
    <n v="2448"/>
    <x v="2445"/>
    <x v="3"/>
    <x v="219"/>
    <n v="5.6"/>
    <n v="7.1999999999999998E-3"/>
    <n v="7.1999999999999998E-3"/>
    <n v="27725"/>
    <m/>
    <m/>
    <s v="Reserva"/>
  </r>
  <r>
    <m/>
    <x v="143"/>
    <s v="Rp"/>
    <n v="2449"/>
    <x v="2446"/>
    <x v="3"/>
    <x v="219"/>
    <n v="5.6"/>
    <n v="8.0999999999999996E-3"/>
    <n v="8.0999999999999996E-3"/>
    <n v="27725"/>
    <m/>
    <m/>
    <s v="A"/>
  </r>
  <r>
    <m/>
    <x v="143"/>
    <s v="Rp"/>
    <n v="2450"/>
    <x v="2447"/>
    <x v="3"/>
    <x v="219"/>
    <n v="5.6"/>
    <n v="5.7000000000000002E-3"/>
    <n v="5.7000000000000002E-3"/>
    <n v="27725"/>
    <m/>
    <m/>
    <s v="Descarte"/>
  </r>
  <r>
    <m/>
    <x v="143"/>
    <s v="Rp"/>
    <n v="2451"/>
    <x v="2448"/>
    <x v="3"/>
    <x v="219"/>
    <n v="5.6"/>
    <n v="1.0500000000000001E-2"/>
    <n v="1.0500000000000001E-2"/>
    <n v="27725"/>
    <m/>
    <m/>
    <s v="C"/>
  </r>
  <r>
    <m/>
    <x v="143"/>
    <s v="Rp"/>
    <n v="2452"/>
    <x v="2449"/>
    <x v="3"/>
    <x v="219"/>
    <n v="5.6"/>
    <n v="7.7999999999999996E-3"/>
    <n v="7.7999999999999996E-3"/>
    <n v="27725"/>
    <m/>
    <m/>
    <s v="A"/>
  </r>
  <r>
    <m/>
    <x v="180"/>
    <s v="FRENTE"/>
    <n v="2453"/>
    <x v="2450"/>
    <x v="3"/>
    <x v="219"/>
    <n v="5.6"/>
    <n v="1.52E-2"/>
    <n v="1.52E-2"/>
    <n v="27726"/>
    <n v="1.52E-2"/>
    <m/>
    <s v="F"/>
  </r>
  <r>
    <m/>
    <x v="180"/>
    <s v="FRENTE"/>
    <n v="2454"/>
    <x v="2451"/>
    <x v="3"/>
    <x v="219"/>
    <n v="5.6"/>
    <n v="2.2100000000000002E-2"/>
    <n v="2.2100000000000002E-2"/>
    <n v="27726"/>
    <n v="2.2100000000000002E-2"/>
    <m/>
    <s v="I"/>
  </r>
  <r>
    <m/>
    <x v="180"/>
    <s v="FRENTE"/>
    <n v="2455"/>
    <x v="2452"/>
    <x v="3"/>
    <x v="219"/>
    <n v="5.6"/>
    <n v="1.8599999999999998E-2"/>
    <n v="1.8599999999999998E-2"/>
    <n v="27726"/>
    <n v="1.8599999999999998E-2"/>
    <m/>
    <s v="G"/>
  </r>
  <r>
    <m/>
    <x v="180"/>
    <s v="FRENTE"/>
    <n v="2456"/>
    <x v="2453"/>
    <x v="3"/>
    <x v="219"/>
    <n v="5.6"/>
    <n v="3.7900000000000003E-2"/>
    <n v="3.6999999999999998E-2"/>
    <n v="27726"/>
    <n v="3.6999999999999998E-2"/>
    <m/>
    <s v="L"/>
  </r>
  <r>
    <m/>
    <x v="180"/>
    <s v="FRENTE"/>
    <n v="2457"/>
    <x v="2454"/>
    <x v="3"/>
    <x v="219"/>
    <n v="5.6"/>
    <n v="1.78E-2"/>
    <n v="1.78E-2"/>
    <n v="27726"/>
    <n v="1.78E-2"/>
    <m/>
    <s v="G"/>
  </r>
  <r>
    <m/>
    <x v="180"/>
    <s v="FRENTE"/>
    <n v="2458"/>
    <x v="2455"/>
    <x v="3"/>
    <x v="219"/>
    <n v="5.6"/>
    <n v="2.8500000000000001E-2"/>
    <n v="2.8500000000000001E-2"/>
    <n v="27726"/>
    <n v="2.8500000000000001E-2"/>
    <m/>
    <s v="L"/>
  </r>
  <r>
    <m/>
    <x v="180"/>
    <s v="FRENTE"/>
    <n v="2459"/>
    <x v="2456"/>
    <x v="3"/>
    <x v="219"/>
    <n v="5.6"/>
    <n v="8.6E-3"/>
    <n v="8.6E-3"/>
    <n v="27726"/>
    <n v="8.6E-3"/>
    <m/>
    <s v="A"/>
  </r>
  <r>
    <m/>
    <x v="180"/>
    <s v="FRENTE"/>
    <n v="2460"/>
    <x v="2457"/>
    <x v="3"/>
    <x v="219"/>
    <n v="5.6"/>
    <n v="1.6899999999999998E-2"/>
    <n v="1.6899999999999998E-2"/>
    <n v="27726"/>
    <n v="1.6899999999999998E-2"/>
    <m/>
    <s v="F"/>
  </r>
  <r>
    <m/>
    <x v="180"/>
    <s v="FRENTE"/>
    <n v="2461"/>
    <x v="2458"/>
    <x v="3"/>
    <x v="219"/>
    <n v="5.6"/>
    <n v="2.0199999999999999E-2"/>
    <n v="2.0199999999999999E-2"/>
    <n v="27727"/>
    <n v="2.0199999999999999E-2"/>
    <m/>
    <s v="H"/>
  </r>
  <r>
    <m/>
    <x v="180"/>
    <s v="FRENTE"/>
    <n v="2462"/>
    <x v="2459"/>
    <x v="3"/>
    <x v="219"/>
    <n v="5.6"/>
    <n v="1.9599999999999999E-2"/>
    <n v="1.9599999999999999E-2"/>
    <n v="27727"/>
    <n v="1.9599999999999999E-2"/>
    <m/>
    <s v="H"/>
  </r>
  <r>
    <m/>
    <x v="180"/>
    <s v="FRENTE"/>
    <n v="2463"/>
    <x v="2460"/>
    <x v="3"/>
    <x v="219"/>
    <n v="5.6"/>
    <n v="8.3999999999999995E-3"/>
    <n v="8.3999999999999995E-3"/>
    <n v="27727"/>
    <n v="8.3999999999999995E-3"/>
    <m/>
    <s v="A"/>
  </r>
  <r>
    <m/>
    <x v="180"/>
    <s v="FRENTE"/>
    <n v="2464"/>
    <x v="2461"/>
    <x v="3"/>
    <x v="219"/>
    <n v="5.6"/>
    <n v="1.8599999999999998E-2"/>
    <n v="1.8599999999999998E-2"/>
    <n v="27727"/>
    <n v="1.8599999999999998E-2"/>
    <m/>
    <s v="G"/>
  </r>
  <r>
    <m/>
    <x v="180"/>
    <s v="FRENTE"/>
    <n v="2465"/>
    <x v="2462"/>
    <x v="3"/>
    <x v="219"/>
    <n v="5.6"/>
    <n v="9.7999999999999997E-3"/>
    <n v="9.7999999999999997E-3"/>
    <n v="27727"/>
    <n v="9.7999999999999997E-3"/>
    <m/>
    <s v="B"/>
  </r>
  <r>
    <m/>
    <x v="180"/>
    <s v="FRENTE"/>
    <n v="2466"/>
    <x v="2463"/>
    <x v="3"/>
    <x v="219"/>
    <n v="5.6"/>
    <n v="1.1599999999999999E-2"/>
    <n v="1.1599999999999999E-2"/>
    <n v="27727"/>
    <n v="1.1599999999999999E-2"/>
    <m/>
    <s v="C"/>
  </r>
  <r>
    <m/>
    <x v="147"/>
    <s v="FRENTE"/>
    <n v="2467"/>
    <x v="2464"/>
    <x v="2"/>
    <x v="220"/>
    <n v="5.6"/>
    <n v="1.1299999999999999E-2"/>
    <n v="1.1299999999999999E-2"/>
    <n v="27730"/>
    <m/>
    <m/>
    <s v="C"/>
  </r>
  <r>
    <m/>
    <x v="147"/>
    <s v="FRENTE"/>
    <n v="2468"/>
    <x v="2465"/>
    <x v="2"/>
    <x v="220"/>
    <n v="5.6"/>
    <n v="1.1299999999999999E-2"/>
    <n v="1.1299999999999999E-2"/>
    <n v="27730"/>
    <m/>
    <m/>
    <s v="C"/>
  </r>
  <r>
    <m/>
    <x v="147"/>
    <s v="FRENTE"/>
    <n v="2469"/>
    <x v="2466"/>
    <x v="2"/>
    <x v="220"/>
    <n v="5.6"/>
    <n v="8.5000000000000006E-3"/>
    <n v="8.5000000000000006E-3"/>
    <n v="27730"/>
    <m/>
    <m/>
    <s v="A"/>
  </r>
  <r>
    <m/>
    <x v="147"/>
    <s v="FRENTE"/>
    <n v="2470"/>
    <x v="2467"/>
    <x v="2"/>
    <x v="220"/>
    <n v="5.6"/>
    <n v="2.3900000000000001E-2"/>
    <n v="2.3900000000000001E-2"/>
    <n v="27730"/>
    <m/>
    <m/>
    <s v="J"/>
  </r>
  <r>
    <m/>
    <x v="147"/>
    <s v="FRENTE"/>
    <n v="2471"/>
    <x v="2468"/>
    <x v="2"/>
    <x v="220"/>
    <n v="5.6"/>
    <n v="8.2000000000000007E-3"/>
    <n v="8.2000000000000007E-3"/>
    <n v="27730"/>
    <m/>
    <m/>
    <s v="A"/>
  </r>
  <r>
    <m/>
    <x v="147"/>
    <s v="FRENTE"/>
    <n v="2472"/>
    <x v="2469"/>
    <x v="2"/>
    <x v="220"/>
    <n v="5.6"/>
    <n v="7.1000000000000004E-3"/>
    <n v="7.1000000000000004E-3"/>
    <n v="27730"/>
    <m/>
    <m/>
    <s v="Reserva"/>
  </r>
  <r>
    <m/>
    <x v="174"/>
    <s v="FRENTE"/>
    <n v="2473"/>
    <x v="2470"/>
    <x v="2"/>
    <x v="220"/>
    <n v="5.6"/>
    <n v="2.0400000000000001E-2"/>
    <n v="2.0400000000000001E-2"/>
    <n v="27731"/>
    <m/>
    <m/>
    <s v="H"/>
  </r>
  <r>
    <m/>
    <x v="174"/>
    <s v="FRENTE"/>
    <n v="2474"/>
    <x v="2471"/>
    <x v="2"/>
    <x v="220"/>
    <n v="5.6"/>
    <n v="1.8700000000000001E-2"/>
    <n v="1.8700000000000001E-2"/>
    <n v="27731"/>
    <m/>
    <m/>
    <s v="G"/>
  </r>
  <r>
    <m/>
    <x v="174"/>
    <s v="FRENTE"/>
    <n v="2475"/>
    <x v="2472"/>
    <x v="2"/>
    <x v="220"/>
    <n v="5.6"/>
    <n v="2.3599999999999999E-2"/>
    <n v="2.3599999999999999E-2"/>
    <n v="27731"/>
    <m/>
    <m/>
    <s v="J"/>
  </r>
  <r>
    <m/>
    <x v="174"/>
    <s v="FRENTE"/>
    <n v="2476"/>
    <x v="2473"/>
    <x v="2"/>
    <x v="220"/>
    <n v="5.6"/>
    <n v="2.4199999999999999E-2"/>
    <n v="2.4199999999999999E-2"/>
    <n v="27731"/>
    <m/>
    <m/>
    <s v="J"/>
  </r>
  <r>
    <m/>
    <x v="174"/>
    <s v="FRENTE"/>
    <n v="2477"/>
    <x v="2474"/>
    <x v="2"/>
    <x v="220"/>
    <n v="5.6"/>
    <n v="2.3599999999999999E-2"/>
    <n v="2.3599999999999999E-2"/>
    <n v="27731"/>
    <m/>
    <m/>
    <s v="J"/>
  </r>
  <r>
    <m/>
    <x v="174"/>
    <s v="FRENTE"/>
    <n v="2478"/>
    <x v="2475"/>
    <x v="2"/>
    <x v="220"/>
    <n v="5.6"/>
    <n v="2.7799999999999998E-2"/>
    <n v="2.7799999999999998E-2"/>
    <n v="27731"/>
    <m/>
    <m/>
    <s v="L"/>
  </r>
  <r>
    <m/>
    <x v="174"/>
    <s v="FRENTE"/>
    <n v="2479"/>
    <x v="2476"/>
    <x v="2"/>
    <x v="220"/>
    <n v="5.6"/>
    <n v="2.2100000000000002E-2"/>
    <n v="2.2100000000000002E-2"/>
    <n v="27731"/>
    <m/>
    <m/>
    <s v="I"/>
  </r>
  <r>
    <m/>
    <x v="174"/>
    <s v="FRENTE"/>
    <n v="2480"/>
    <x v="2477"/>
    <x v="2"/>
    <x v="220"/>
    <n v="5.6"/>
    <n v="3.4200000000000001E-2"/>
    <n v="3.4200000000000001E-2"/>
    <n v="27731"/>
    <m/>
    <m/>
    <s v="L"/>
  </r>
  <r>
    <m/>
    <x v="180"/>
    <s v="FRENTE"/>
    <n v="2481"/>
    <x v="2478"/>
    <x v="3"/>
    <x v="220"/>
    <n v="5.6"/>
    <n v="8.8999999999999999E-3"/>
    <n v="8.8999999999999999E-3"/>
    <n v="27732"/>
    <m/>
    <m/>
    <s v="A"/>
  </r>
  <r>
    <m/>
    <x v="180"/>
    <s v="FRENTE"/>
    <n v="2482"/>
    <x v="2479"/>
    <x v="3"/>
    <x v="220"/>
    <n v="5.6"/>
    <n v="2.3400000000000001E-2"/>
    <n v="2.3400000000000001E-2"/>
    <n v="27732"/>
    <m/>
    <m/>
    <s v="J"/>
  </r>
  <r>
    <m/>
    <x v="180"/>
    <s v="FRENTE"/>
    <n v="2483"/>
    <x v="2480"/>
    <x v="3"/>
    <x v="220"/>
    <n v="5.6"/>
    <n v="1.2800000000000001E-2"/>
    <n v="1.2800000000000001E-2"/>
    <n v="27732"/>
    <m/>
    <m/>
    <s v="D"/>
  </r>
  <r>
    <m/>
    <x v="180"/>
    <s v="FRENTE"/>
    <n v="2484"/>
    <x v="2481"/>
    <x v="3"/>
    <x v="220"/>
    <n v="5.6"/>
    <n v="9.5999999999999992E-3"/>
    <n v="9.5999999999999992E-3"/>
    <n v="27732"/>
    <m/>
    <m/>
    <s v="B"/>
  </r>
  <r>
    <m/>
    <x v="180"/>
    <s v="FRENTE"/>
    <n v="2485"/>
    <x v="2482"/>
    <x v="3"/>
    <x v="220"/>
    <n v="5.6"/>
    <n v="3.1800000000000002E-2"/>
    <n v="3.1800000000000002E-2"/>
    <n v="27732"/>
    <m/>
    <m/>
    <s v="L"/>
  </r>
  <r>
    <m/>
    <x v="174"/>
    <s v="FRENTE"/>
    <n v="2486"/>
    <x v="2483"/>
    <x v="2"/>
    <x v="221"/>
    <n v="5.6"/>
    <n v="2.1700000000000001E-2"/>
    <n v="2.1700000000000001E-2"/>
    <n v="27737"/>
    <m/>
    <n v="2.1000000000000001E-2"/>
    <s v="I"/>
  </r>
  <r>
    <m/>
    <x v="174"/>
    <s v="FRENTE"/>
    <n v="2487"/>
    <x v="2484"/>
    <x v="2"/>
    <x v="221"/>
    <n v="5.6"/>
    <n v="1.2699999999999999E-2"/>
    <n v="1.2699999999999999E-2"/>
    <n v="27737"/>
    <m/>
    <n v="2.1000000000000001E-2"/>
    <s v="D"/>
  </r>
  <r>
    <m/>
    <x v="174"/>
    <s v="FRENTE"/>
    <n v="2488"/>
    <x v="2485"/>
    <x v="2"/>
    <x v="221"/>
    <n v="5.6"/>
    <n v="2.5700000000000001E-2"/>
    <n v="2.5700000000000001E-2"/>
    <n v="27737"/>
    <m/>
    <n v="2.1000000000000001E-2"/>
    <s v="K"/>
  </r>
  <r>
    <m/>
    <x v="174"/>
    <s v="FRENTE"/>
    <n v="2489"/>
    <x v="2486"/>
    <x v="2"/>
    <x v="221"/>
    <n v="5.6"/>
    <n v="1.6E-2"/>
    <n v="1.6E-2"/>
    <n v="27737"/>
    <m/>
    <n v="2.1000000000000001E-2"/>
    <s v="F"/>
  </r>
  <r>
    <m/>
    <x v="174"/>
    <s v="FRENTE"/>
    <n v="2490"/>
    <x v="2487"/>
    <x v="2"/>
    <x v="221"/>
    <n v="5.6"/>
    <n v="1.9199999999999998E-2"/>
    <n v="1.9199999999999998E-2"/>
    <n v="27737"/>
    <m/>
    <n v="2.1000000000000001E-2"/>
    <s v="H"/>
  </r>
  <r>
    <m/>
    <x v="174"/>
    <s v="FRENTE"/>
    <n v="2491"/>
    <x v="2488"/>
    <x v="2"/>
    <x v="221"/>
    <n v="5.6"/>
    <n v="1.4500000000000001E-2"/>
    <n v="1.4500000000000001E-2"/>
    <n v="27737"/>
    <m/>
    <n v="2.1000000000000001E-2"/>
    <s v="E"/>
  </r>
  <r>
    <m/>
    <x v="180"/>
    <s v="FRENTE"/>
    <n v="2492"/>
    <x v="2489"/>
    <x v="2"/>
    <x v="221"/>
    <n v="5.6"/>
    <n v="1.9300000000000001E-2"/>
    <n v="1.9300000000000001E-2"/>
    <n v="27736"/>
    <m/>
    <n v="1.4500000000000001E-2"/>
    <s v="H"/>
  </r>
  <r>
    <m/>
    <x v="180"/>
    <s v="FRENTE"/>
    <n v="2493"/>
    <x v="2490"/>
    <x v="2"/>
    <x v="221"/>
    <n v="5.6"/>
    <n v="2.35E-2"/>
    <n v="2.35E-2"/>
    <n v="27736"/>
    <m/>
    <n v="1.4500000000000001E-2"/>
    <s v="J"/>
  </r>
  <r>
    <m/>
    <x v="180"/>
    <s v="FRENTE"/>
    <n v="2494"/>
    <x v="2491"/>
    <x v="2"/>
    <x v="221"/>
    <n v="5.6"/>
    <n v="1.7399999999999999E-2"/>
    <n v="1.7399999999999999E-2"/>
    <n v="27736"/>
    <m/>
    <n v="1.4500000000000001E-2"/>
    <s v="F"/>
  </r>
  <r>
    <m/>
    <x v="180"/>
    <s v="FRENTE"/>
    <n v="2495"/>
    <x v="2492"/>
    <x v="2"/>
    <x v="221"/>
    <n v="5.6"/>
    <n v="1.5699999999999999E-2"/>
    <n v="1.5699999999999999E-2"/>
    <n v="27736"/>
    <m/>
    <n v="1.4500000000000001E-2"/>
    <s v="F"/>
  </r>
  <r>
    <m/>
    <x v="190"/>
    <s v="RT"/>
    <n v="2496"/>
    <x v="2493"/>
    <x v="3"/>
    <x v="221"/>
    <n v="5.6"/>
    <n v="1.09E-2"/>
    <n v="1.09E-2"/>
    <n v="27739"/>
    <m/>
    <n v="1.4500000000000001E-2"/>
    <s v="C"/>
  </r>
  <r>
    <m/>
    <x v="190"/>
    <s v="RT"/>
    <n v="2497"/>
    <x v="2494"/>
    <x v="3"/>
    <x v="221"/>
    <n v="5.6"/>
    <n v="1.0699999999999999E-2"/>
    <n v="1.0699999999999999E-2"/>
    <n v="27739"/>
    <m/>
    <n v="1.4500000000000001E-2"/>
    <s v="C"/>
  </r>
  <r>
    <m/>
    <x v="190"/>
    <s v="RT"/>
    <n v="2498"/>
    <x v="2495"/>
    <x v="3"/>
    <x v="221"/>
    <n v="5.6"/>
    <n v="8.6E-3"/>
    <n v="8.6E-3"/>
    <n v="27739"/>
    <m/>
    <n v="1.4500000000000001E-2"/>
    <s v="A"/>
  </r>
  <r>
    <m/>
    <x v="190"/>
    <s v="RT"/>
    <n v="2499"/>
    <x v="2496"/>
    <x v="3"/>
    <x v="221"/>
    <n v="5.6"/>
    <n v="1.5900000000000001E-2"/>
    <n v="1.5900000000000001E-2"/>
    <n v="27739"/>
    <m/>
    <n v="1.4500000000000001E-2"/>
    <s v="F"/>
  </r>
  <r>
    <m/>
    <x v="190"/>
    <s v="RT"/>
    <n v="2500"/>
    <x v="2497"/>
    <x v="3"/>
    <x v="221"/>
    <n v="5.6"/>
    <n v="1.7999999999999999E-2"/>
    <n v="1.7999999999999999E-2"/>
    <n v="27739"/>
    <m/>
    <n v="1.4500000000000001E-2"/>
    <s v="G"/>
  </r>
  <r>
    <m/>
    <x v="190"/>
    <s v="RT"/>
    <n v="2501"/>
    <x v="2498"/>
    <x v="3"/>
    <x v="221"/>
    <n v="5.6"/>
    <n v="3.2899999999999999E-2"/>
    <n v="3.2899999999999999E-2"/>
    <n v="27739"/>
    <m/>
    <n v="1.4500000000000001E-2"/>
    <s v="L"/>
  </r>
  <r>
    <m/>
    <x v="190"/>
    <s v="RT"/>
    <n v="2502"/>
    <x v="2499"/>
    <x v="3"/>
    <x v="221"/>
    <n v="5.6"/>
    <n v="1.52E-2"/>
    <n v="1.52E-2"/>
    <n v="27739"/>
    <m/>
    <n v="1.4500000000000001E-2"/>
    <s v="F"/>
  </r>
  <r>
    <m/>
    <x v="180"/>
    <s v="FRENTE"/>
    <n v="2503"/>
    <x v="2500"/>
    <x v="3"/>
    <x v="221"/>
    <n v="5.6"/>
    <n v="1.2800000000000001E-2"/>
    <n v="1.2800000000000001E-2"/>
    <n v="27738"/>
    <m/>
    <n v="1.4500000000000001E-2"/>
    <s v="D"/>
  </r>
  <r>
    <m/>
    <x v="180"/>
    <s v="FRENTE"/>
    <n v="2504"/>
    <x v="2501"/>
    <x v="3"/>
    <x v="221"/>
    <n v="5.6"/>
    <n v="1.5100000000000001E-2"/>
    <n v="1.5100000000000001E-2"/>
    <n v="27738"/>
    <m/>
    <n v="1.4500000000000001E-2"/>
    <s v="F"/>
  </r>
  <r>
    <m/>
    <x v="180"/>
    <s v="FRENTE"/>
    <n v="2505"/>
    <x v="2502"/>
    <x v="3"/>
    <x v="221"/>
    <n v="5.6"/>
    <n v="1.0500000000000001E-2"/>
    <n v="1.0500000000000001E-2"/>
    <n v="27738"/>
    <m/>
    <n v="1.4500000000000001E-2"/>
    <s v="C"/>
  </r>
  <r>
    <m/>
    <x v="180"/>
    <s v="FRENTE"/>
    <n v="2506"/>
    <x v="2503"/>
    <x v="3"/>
    <x v="221"/>
    <n v="5.6"/>
    <n v="1.0999999999999999E-2"/>
    <n v="1.0999999999999999E-2"/>
    <n v="27738"/>
    <m/>
    <n v="1.4500000000000001E-2"/>
    <s v="C"/>
  </r>
  <r>
    <m/>
    <x v="174"/>
    <s v="FRENTE"/>
    <n v="2507"/>
    <x v="2504"/>
    <x v="4"/>
    <x v="222"/>
    <n v="5.6"/>
    <n v="1.26E-2"/>
    <n v="1.26E-2"/>
    <n v="27741"/>
    <m/>
    <m/>
    <s v="D"/>
  </r>
  <r>
    <m/>
    <x v="174"/>
    <s v="FRENTE"/>
    <n v="2508"/>
    <x v="2505"/>
    <x v="4"/>
    <x v="222"/>
    <n v="5.6"/>
    <n v="1.17E-2"/>
    <n v="1.17E-2"/>
    <n v="27741"/>
    <m/>
    <m/>
    <s v="C"/>
  </r>
  <r>
    <m/>
    <x v="174"/>
    <s v="FRENTE"/>
    <n v="2509"/>
    <x v="2506"/>
    <x v="4"/>
    <x v="222"/>
    <n v="5.6"/>
    <n v="1.4200000000000001E-2"/>
    <n v="1.4200000000000001E-2"/>
    <n v="27741"/>
    <m/>
    <m/>
    <s v="E"/>
  </r>
  <r>
    <m/>
    <x v="174"/>
    <s v="FRENTE"/>
    <n v="2510"/>
    <x v="2507"/>
    <x v="4"/>
    <x v="222"/>
    <n v="5.6"/>
    <n v="2.8299999999999999E-2"/>
    <n v="2.8299999999999999E-2"/>
    <n v="27741"/>
    <m/>
    <m/>
    <s v="L"/>
  </r>
  <r>
    <m/>
    <x v="180"/>
    <s v="FRENTE"/>
    <n v="2511"/>
    <x v="2508"/>
    <x v="4"/>
    <x v="222"/>
    <n v="5.6"/>
    <n v="1.2E-2"/>
    <n v="1.2E-2"/>
    <n v="27742"/>
    <m/>
    <m/>
    <s v="D"/>
  </r>
  <r>
    <m/>
    <x v="180"/>
    <s v="FRENTE"/>
    <n v="2512"/>
    <x v="2509"/>
    <x v="4"/>
    <x v="222"/>
    <n v="5.6"/>
    <n v="2.8799999999999999E-2"/>
    <n v="2.8799999999999999E-2"/>
    <n v="27742"/>
    <m/>
    <m/>
    <s v="L"/>
  </r>
  <r>
    <m/>
    <x v="180"/>
    <s v="FRENTE"/>
    <n v="2513"/>
    <x v="2510"/>
    <x v="4"/>
    <x v="222"/>
    <n v="5.6"/>
    <n v="1.09E-2"/>
    <n v="1.09E-2"/>
    <n v="27742"/>
    <m/>
    <m/>
    <s v="C"/>
  </r>
  <r>
    <m/>
    <x v="180"/>
    <s v="FRENTE"/>
    <n v="2514"/>
    <x v="2511"/>
    <x v="4"/>
    <x v="222"/>
    <n v="5.6"/>
    <n v="1.9400000000000001E-2"/>
    <n v="1.9400000000000001E-2"/>
    <n v="27742"/>
    <m/>
    <m/>
    <s v="H"/>
  </r>
  <r>
    <m/>
    <x v="180"/>
    <s v="FRENTE"/>
    <n v="2515"/>
    <x v="2512"/>
    <x v="4"/>
    <x v="222"/>
    <n v="5.6"/>
    <n v="1.8499999999999999E-2"/>
    <n v="1.8499999999999999E-2"/>
    <n v="27742"/>
    <m/>
    <m/>
    <s v="G"/>
  </r>
  <r>
    <m/>
    <x v="147"/>
    <s v="FRENTE"/>
    <n v="2516"/>
    <x v="2513"/>
    <x v="4"/>
    <x v="222"/>
    <n v="5.6"/>
    <n v="6.8999999999999999E-3"/>
    <n v="6.8999999999999999E-3"/>
    <n v="27743"/>
    <m/>
    <m/>
    <s v="Reserva"/>
  </r>
  <r>
    <m/>
    <x v="147"/>
    <s v="FRENTE"/>
    <n v="2517"/>
    <x v="2514"/>
    <x v="4"/>
    <x v="222"/>
    <n v="5.6"/>
    <n v="9.7000000000000003E-3"/>
    <n v="9.7000000000000003E-3"/>
    <n v="27743"/>
    <m/>
    <m/>
    <s v="B"/>
  </r>
  <r>
    <m/>
    <x v="147"/>
    <s v="FRENTE"/>
    <n v="2518"/>
    <x v="2515"/>
    <x v="4"/>
    <x v="222"/>
    <n v="5.6"/>
    <n v="6.8999999999999999E-3"/>
    <n v="6.8999999999999999E-3"/>
    <n v="27743"/>
    <m/>
    <m/>
    <s v="Reserva"/>
  </r>
  <r>
    <m/>
    <x v="147"/>
    <s v="FRENTE"/>
    <n v="2519"/>
    <x v="2516"/>
    <x v="4"/>
    <x v="222"/>
    <n v="5.6"/>
    <n v="1.52E-2"/>
    <n v="1.52E-2"/>
    <n v="27743"/>
    <m/>
    <m/>
    <s v="F"/>
  </r>
  <r>
    <m/>
    <x v="147"/>
    <s v="FRENTE"/>
    <n v="2520"/>
    <x v="2517"/>
    <x v="4"/>
    <x v="222"/>
    <n v="5.6"/>
    <n v="5.4999999999999997E-3"/>
    <n v="5.4999999999999997E-3"/>
    <n v="27743"/>
    <m/>
    <m/>
    <s v="Descarte"/>
  </r>
  <r>
    <m/>
    <x v="147"/>
    <s v="FRENTE"/>
    <n v="2521"/>
    <x v="2518"/>
    <x v="4"/>
    <x v="222"/>
    <n v="5.6"/>
    <n v="6.4000000000000003E-3"/>
    <n v="6.4000000000000003E-3"/>
    <n v="27743"/>
    <m/>
    <m/>
    <s v="Reserva"/>
  </r>
  <r>
    <m/>
    <x v="147"/>
    <s v="FRENTE"/>
    <n v="2522"/>
    <x v="2519"/>
    <x v="4"/>
    <x v="222"/>
    <n v="5.6"/>
    <n v="8.8999999999999999E-3"/>
    <n v="8.8999999999999999E-3"/>
    <n v="27743"/>
    <m/>
    <m/>
    <s v="A"/>
  </r>
  <r>
    <m/>
    <x v="147"/>
    <s v="FRENTE"/>
    <n v="2523"/>
    <x v="2520"/>
    <x v="4"/>
    <x v="222"/>
    <n v="5.6"/>
    <n v="7.0000000000000001E-3"/>
    <n v="7.0000000000000001E-3"/>
    <n v="27743"/>
    <m/>
    <m/>
    <s v="Reserva"/>
  </r>
  <r>
    <m/>
    <x v="174"/>
    <s v="FRENTE"/>
    <n v="2524"/>
    <x v="2521"/>
    <x v="2"/>
    <x v="223"/>
    <n v="5.6"/>
    <n v="3.6600000000000001E-2"/>
    <n v="3.6600000000000001E-2"/>
    <n v="27745"/>
    <m/>
    <m/>
    <s v="L"/>
  </r>
  <r>
    <m/>
    <x v="174"/>
    <s v="FRENTE"/>
    <n v="2525"/>
    <x v="2522"/>
    <x v="2"/>
    <x v="223"/>
    <n v="5.6"/>
    <n v="1.35E-2"/>
    <n v="1.35E-2"/>
    <n v="27745"/>
    <m/>
    <m/>
    <s v="E"/>
  </r>
  <r>
    <m/>
    <x v="174"/>
    <s v="FRENTE"/>
    <n v="2526"/>
    <x v="2523"/>
    <x v="2"/>
    <x v="223"/>
    <n v="5.6"/>
    <n v="1.38E-2"/>
    <n v="1.38E-2"/>
    <n v="27745"/>
    <m/>
    <m/>
    <s v="E"/>
  </r>
  <r>
    <m/>
    <x v="174"/>
    <s v="FRENTE"/>
    <n v="2527"/>
    <x v="2524"/>
    <x v="2"/>
    <x v="223"/>
    <n v="5.6"/>
    <n v="2.46E-2"/>
    <n v="2.46E-2"/>
    <n v="27745"/>
    <m/>
    <m/>
    <s v="J"/>
  </r>
  <r>
    <m/>
    <x v="174"/>
    <s v="FRENTE"/>
    <n v="2528"/>
    <x v="2525"/>
    <x v="2"/>
    <x v="223"/>
    <n v="5.6"/>
    <n v="1.89E-2"/>
    <n v="1.89E-2"/>
    <n v="27745"/>
    <m/>
    <m/>
    <s v="G"/>
  </r>
  <r>
    <m/>
    <x v="174"/>
    <s v="FRENTE"/>
    <n v="2529"/>
    <x v="2526"/>
    <x v="2"/>
    <x v="223"/>
    <n v="5.6"/>
    <n v="5.7999999999999996E-3"/>
    <n v="5.7999999999999996E-3"/>
    <n v="27745"/>
    <m/>
    <m/>
    <s v="Descarte"/>
  </r>
  <r>
    <m/>
    <x v="174"/>
    <s v="FRENTE"/>
    <n v="2530"/>
    <x v="2527"/>
    <x v="2"/>
    <x v="223"/>
    <n v="5.6"/>
    <n v="3.7499999999999999E-2"/>
    <n v="3.6999999999999998E-2"/>
    <n v="27745"/>
    <m/>
    <m/>
    <s v="L"/>
  </r>
  <r>
    <m/>
    <x v="174"/>
    <s v="FRENTE"/>
    <n v="2531"/>
    <x v="2528"/>
    <x v="2"/>
    <x v="223"/>
    <n v="5.6"/>
    <n v="2.1700000000000001E-2"/>
    <n v="2.1700000000000001E-2"/>
    <n v="27745"/>
    <m/>
    <m/>
    <s v="I"/>
  </r>
  <r>
    <m/>
    <x v="174"/>
    <s v="FRENTE"/>
    <n v="2532"/>
    <x v="2529"/>
    <x v="2"/>
    <x v="223"/>
    <n v="5.6"/>
    <n v="2.8899999999999999E-2"/>
    <n v="2.8899999999999999E-2"/>
    <n v="27745"/>
    <m/>
    <m/>
    <s v="L"/>
  </r>
  <r>
    <m/>
    <x v="180"/>
    <s v="FRENTE"/>
    <n v="2533"/>
    <x v="2530"/>
    <x v="2"/>
    <x v="223"/>
    <n v="5.6"/>
    <n v="1.4999999999999999E-2"/>
    <n v="1.4999999999999999E-2"/>
    <n v="27745"/>
    <m/>
    <m/>
    <s v="F"/>
  </r>
  <r>
    <m/>
    <x v="180"/>
    <s v="FRENTE"/>
    <n v="2534"/>
    <x v="2531"/>
    <x v="3"/>
    <x v="223"/>
    <n v="5.6"/>
    <n v="3.7900000000000003E-2"/>
    <n v="3.6999999999999998E-2"/>
    <n v="27746"/>
    <m/>
    <m/>
    <s v="L"/>
  </r>
  <r>
    <m/>
    <x v="180"/>
    <s v="FRENTE"/>
    <n v="2535"/>
    <x v="2532"/>
    <x v="3"/>
    <x v="223"/>
    <n v="5.6"/>
    <n v="1.9199999999999998E-2"/>
    <n v="1.9199999999999998E-2"/>
    <n v="27746"/>
    <m/>
    <m/>
    <s v="H"/>
  </r>
  <r>
    <m/>
    <x v="180"/>
    <s v="FRENTE"/>
    <n v="2536"/>
    <x v="2533"/>
    <x v="3"/>
    <x v="223"/>
    <n v="5.6"/>
    <n v="3.0599999999999999E-2"/>
    <n v="3.0599999999999999E-2"/>
    <n v="27746"/>
    <m/>
    <m/>
    <s v="L"/>
  </r>
  <r>
    <m/>
    <x v="180"/>
    <s v="FRENTE"/>
    <n v="2537"/>
    <x v="2534"/>
    <x v="3"/>
    <x v="223"/>
    <n v="5.6"/>
    <n v="2.9899999999999999E-2"/>
    <n v="2.9899999999999999E-2"/>
    <n v="27746"/>
    <m/>
    <m/>
    <s v="L"/>
  </r>
  <r>
    <m/>
    <x v="180"/>
    <s v="FRENTE"/>
    <n v="2538"/>
    <x v="2535"/>
    <x v="3"/>
    <x v="223"/>
    <n v="5.6"/>
    <n v="9.4999999999999998E-3"/>
    <n v="9.4999999999999998E-3"/>
    <n v="27746"/>
    <m/>
    <m/>
    <s v="B"/>
  </r>
  <r>
    <m/>
    <x v="180"/>
    <s v="FRENTE"/>
    <n v="2539"/>
    <x v="2536"/>
    <x v="3"/>
    <x v="223"/>
    <n v="5.6"/>
    <n v="1.52E-2"/>
    <n v="1.52E-2"/>
    <n v="27746"/>
    <m/>
    <m/>
    <s v="F"/>
  </r>
  <r>
    <m/>
    <x v="143"/>
    <s v="Rp"/>
    <n v="2540"/>
    <x v="2537"/>
    <x v="3"/>
    <x v="223"/>
    <n v="5.6"/>
    <n v="1.0999999999999999E-2"/>
    <n v="1.0999999999999999E-2"/>
    <n v="27747"/>
    <m/>
    <m/>
    <s v="C"/>
  </r>
  <r>
    <m/>
    <x v="143"/>
    <s v="Rp"/>
    <n v="2541"/>
    <x v="2538"/>
    <x v="3"/>
    <x v="223"/>
    <n v="5.6"/>
    <n v="3.3999999999999998E-3"/>
    <n v="3.3999999999999998E-3"/>
    <n v="27747"/>
    <m/>
    <m/>
    <s v="Descarte"/>
  </r>
  <r>
    <m/>
    <x v="143"/>
    <s v="Rp"/>
    <n v="2542"/>
    <x v="2539"/>
    <x v="3"/>
    <x v="223"/>
    <n v="5.6"/>
    <n v="6.4000000000000003E-3"/>
    <n v="6.4000000000000003E-3"/>
    <n v="27747"/>
    <m/>
    <m/>
    <s v="Reserva"/>
  </r>
  <r>
    <m/>
    <x v="143"/>
    <s v="Rp"/>
    <n v="2543"/>
    <x v="2540"/>
    <x v="3"/>
    <x v="223"/>
    <n v="5.6"/>
    <n v="8.3999999999999995E-3"/>
    <n v="8.3999999999999995E-3"/>
    <n v="27747"/>
    <m/>
    <m/>
    <s v="A"/>
  </r>
  <r>
    <m/>
    <x v="143"/>
    <s v="Rp"/>
    <n v="2544"/>
    <x v="2541"/>
    <x v="3"/>
    <x v="223"/>
    <n v="5.6"/>
    <n v="6.7000000000000002E-3"/>
    <n v="6.7000000000000002E-3"/>
    <n v="27747"/>
    <m/>
    <m/>
    <s v="Reserva"/>
  </r>
  <r>
    <m/>
    <x v="174"/>
    <s v="FRENTE"/>
    <n v="2545"/>
    <x v="2542"/>
    <x v="4"/>
    <x v="223"/>
    <n v="5.6"/>
    <n v="1.61E-2"/>
    <n v="1.61E-2"/>
    <n v="27750"/>
    <m/>
    <m/>
    <s v="F"/>
  </r>
  <r>
    <m/>
    <x v="174"/>
    <s v="FRENTE"/>
    <n v="2546"/>
    <x v="2543"/>
    <x v="4"/>
    <x v="223"/>
    <n v="5.6"/>
    <n v="1.9E-2"/>
    <n v="1.9E-2"/>
    <n v="27750"/>
    <m/>
    <m/>
    <s v="H"/>
  </r>
  <r>
    <m/>
    <x v="174"/>
    <s v="FRENTE"/>
    <n v="2547"/>
    <x v="2544"/>
    <x v="4"/>
    <x v="223"/>
    <n v="5.6"/>
    <n v="2.4899999999999999E-2"/>
    <n v="2.4899999999999999E-2"/>
    <n v="27750"/>
    <m/>
    <m/>
    <s v="J"/>
  </r>
  <r>
    <m/>
    <x v="174"/>
    <s v="FRENTE"/>
    <n v="2548"/>
    <x v="2545"/>
    <x v="4"/>
    <x v="223"/>
    <n v="5.6"/>
    <n v="2.2100000000000002E-2"/>
    <n v="2.2100000000000002E-2"/>
    <n v="27750"/>
    <m/>
    <m/>
    <s v="I"/>
  </r>
  <r>
    <m/>
    <x v="174"/>
    <s v="FRENTE"/>
    <n v="2549"/>
    <x v="2546"/>
    <x v="4"/>
    <x v="223"/>
    <n v="5.6"/>
    <n v="1.89E-2"/>
    <n v="1.89E-2"/>
    <n v="27750"/>
    <m/>
    <m/>
    <s v="G"/>
  </r>
  <r>
    <m/>
    <x v="174"/>
    <s v="FRENTE"/>
    <n v="2550"/>
    <x v="2547"/>
    <x v="4"/>
    <x v="223"/>
    <n v="5.6"/>
    <n v="2.06E-2"/>
    <n v="2.06E-2"/>
    <n v="27750"/>
    <m/>
    <m/>
    <s v="H"/>
  </r>
  <r>
    <m/>
    <x v="174"/>
    <s v="FRENTE"/>
    <n v="2551"/>
    <x v="2548"/>
    <x v="4"/>
    <x v="223"/>
    <n v="5.6"/>
    <n v="1.7000000000000001E-2"/>
    <n v="1.7000000000000001E-2"/>
    <n v="27750"/>
    <m/>
    <m/>
    <s v="F"/>
  </r>
  <r>
    <m/>
    <x v="174"/>
    <s v="FRENTE"/>
    <n v="2552"/>
    <x v="2549"/>
    <x v="4"/>
    <x v="223"/>
    <n v="5.6"/>
    <n v="1.0200000000000001E-2"/>
    <n v="1.0200000000000001E-2"/>
    <n v="27750"/>
    <m/>
    <m/>
    <s v="B"/>
  </r>
  <r>
    <m/>
    <x v="180"/>
    <s v="FRENTE"/>
    <n v="2553"/>
    <x v="2550"/>
    <x v="4"/>
    <x v="223"/>
    <n v="5.6"/>
    <n v="1.8700000000000001E-2"/>
    <n v="1.8700000000000001E-2"/>
    <n v="27751"/>
    <m/>
    <m/>
    <s v="G"/>
  </r>
  <r>
    <m/>
    <x v="180"/>
    <s v="FRENTE"/>
    <n v="2554"/>
    <x v="2551"/>
    <x v="4"/>
    <x v="223"/>
    <n v="5.6"/>
    <n v="1.55E-2"/>
    <n v="1.55E-2"/>
    <n v="27751"/>
    <m/>
    <m/>
    <s v="F"/>
  </r>
  <r>
    <m/>
    <x v="180"/>
    <s v="FRENTE"/>
    <n v="2555"/>
    <x v="2552"/>
    <x v="4"/>
    <x v="223"/>
    <n v="5.6"/>
    <n v="1.12E-2"/>
    <n v="1.12E-2"/>
    <n v="27751"/>
    <m/>
    <m/>
    <s v="C"/>
  </r>
  <r>
    <m/>
    <x v="180"/>
    <s v="FRENTE"/>
    <n v="2556"/>
    <x v="2553"/>
    <x v="4"/>
    <x v="223"/>
    <n v="5.6"/>
    <n v="1.21E-2"/>
    <n v="1.21E-2"/>
    <n v="27751"/>
    <m/>
    <m/>
    <s v="D"/>
  </r>
  <r>
    <m/>
    <x v="180"/>
    <s v="FRENTE"/>
    <n v="2557"/>
    <x v="2554"/>
    <x v="4"/>
    <x v="223"/>
    <n v="5.6"/>
    <n v="2.7300000000000001E-2"/>
    <n v="2.7300000000000001E-2"/>
    <n v="27751"/>
    <m/>
    <m/>
    <s v="K"/>
  </r>
  <r>
    <m/>
    <x v="180"/>
    <s v="FRENTE"/>
    <n v="2558"/>
    <x v="2555"/>
    <x v="4"/>
    <x v="223"/>
    <n v="5.6"/>
    <n v="2.3300000000000001E-2"/>
    <n v="2.3300000000000001E-2"/>
    <n v="27751"/>
    <m/>
    <m/>
    <s v="J"/>
  </r>
  <r>
    <m/>
    <x v="180"/>
    <s v="FRENTE"/>
    <n v="2559"/>
    <x v="2556"/>
    <x v="4"/>
    <x v="223"/>
    <n v="5.6"/>
    <n v="1.49E-2"/>
    <n v="1.49E-2"/>
    <n v="27751"/>
    <m/>
    <m/>
    <s v="E"/>
  </r>
  <r>
    <m/>
    <x v="180"/>
    <s v="FRENTE"/>
    <n v="2560"/>
    <x v="2557"/>
    <x v="4"/>
    <x v="223"/>
    <n v="5.6"/>
    <n v="1.17E-2"/>
    <n v="1.17E-2"/>
    <n v="27751"/>
    <m/>
    <m/>
    <s v="C"/>
  </r>
  <r>
    <m/>
    <x v="147"/>
    <s v="FRENTE"/>
    <n v="2561"/>
    <x v="2558"/>
    <x v="4"/>
    <x v="223"/>
    <n v="5.6"/>
    <n v="2.8E-3"/>
    <n v="2.8E-3"/>
    <n v="27752"/>
    <m/>
    <m/>
    <s v="Descarte"/>
  </r>
  <r>
    <m/>
    <x v="147"/>
    <s v="FRENTE"/>
    <n v="2562"/>
    <x v="2559"/>
    <x v="4"/>
    <x v="223"/>
    <n v="5.6"/>
    <n v="5.1000000000000004E-3"/>
    <n v="5.1000000000000004E-3"/>
    <n v="27752"/>
    <m/>
    <m/>
    <s v="Descarte"/>
  </r>
  <r>
    <m/>
    <x v="180"/>
    <s v="FRENTE"/>
    <n v="2563"/>
    <x v="2560"/>
    <x v="2"/>
    <x v="224"/>
    <n v="5.6"/>
    <n v="1.8200000000000001E-2"/>
    <n v="1.8200000000000001E-2"/>
    <n v="27755"/>
    <m/>
    <m/>
    <s v="G"/>
  </r>
  <r>
    <m/>
    <x v="180"/>
    <s v="FRENTE"/>
    <n v="2564"/>
    <x v="2561"/>
    <x v="2"/>
    <x v="224"/>
    <n v="5.6"/>
    <n v="2.2499999999999999E-2"/>
    <n v="2.2499999999999999E-2"/>
    <n v="27755"/>
    <m/>
    <m/>
    <s v="J"/>
  </r>
  <r>
    <m/>
    <x v="180"/>
    <s v="FRENTE"/>
    <n v="2565"/>
    <x v="2562"/>
    <x v="2"/>
    <x v="224"/>
    <n v="5.6"/>
    <n v="7.9000000000000008E-3"/>
    <n v="7.9000000000000008E-3"/>
    <n v="27755"/>
    <m/>
    <m/>
    <s v="A"/>
  </r>
  <r>
    <m/>
    <x v="180"/>
    <s v="FRENTE"/>
    <n v="2566"/>
    <x v="2563"/>
    <x v="2"/>
    <x v="224"/>
    <n v="5.6"/>
    <n v="3.39E-2"/>
    <n v="3.39E-2"/>
    <n v="27755"/>
    <m/>
    <m/>
    <s v="L"/>
  </r>
  <r>
    <m/>
    <x v="180"/>
    <s v="FRENTE"/>
    <n v="2567"/>
    <x v="2564"/>
    <x v="2"/>
    <x v="224"/>
    <n v="5.6"/>
    <n v="2.2700000000000001E-2"/>
    <n v="2.2700000000000001E-2"/>
    <n v="27755"/>
    <m/>
    <m/>
    <s v="J"/>
  </r>
  <r>
    <m/>
    <x v="180"/>
    <s v="FRENTE"/>
    <n v="2568"/>
    <x v="2565"/>
    <x v="2"/>
    <x v="224"/>
    <n v="5.6"/>
    <n v="2.9100000000000001E-2"/>
    <n v="2.9100000000000001E-2"/>
    <n v="27755"/>
    <m/>
    <m/>
    <s v="L"/>
  </r>
  <r>
    <m/>
    <x v="180"/>
    <s v="FRENTE"/>
    <n v="2569"/>
    <x v="2566"/>
    <x v="2"/>
    <x v="224"/>
    <n v="5.6"/>
    <n v="1.14E-2"/>
    <n v="1.14E-2"/>
    <n v="27755"/>
    <m/>
    <m/>
    <s v="C"/>
  </r>
  <r>
    <m/>
    <x v="180"/>
    <s v="FRENTE"/>
    <n v="2570"/>
    <x v="2567"/>
    <x v="2"/>
    <x v="224"/>
    <n v="5.6"/>
    <n v="1.3899999999999999E-2"/>
    <n v="1.3899999999999999E-2"/>
    <n v="27755"/>
    <m/>
    <m/>
    <s v="E"/>
  </r>
  <r>
    <m/>
    <x v="174"/>
    <s v="FRENTE"/>
    <n v="2571"/>
    <x v="2568"/>
    <x v="2"/>
    <x v="224"/>
    <n v="5.6"/>
    <n v="0.03"/>
    <n v="0.03"/>
    <n v="27756"/>
    <m/>
    <m/>
    <s v="L"/>
  </r>
  <r>
    <m/>
    <x v="174"/>
    <s v="FRENTE"/>
    <n v="2572"/>
    <x v="2569"/>
    <x v="2"/>
    <x v="224"/>
    <n v="5.6"/>
    <n v="9.4000000000000004E-3"/>
    <n v="9.4000000000000004E-3"/>
    <n v="27756"/>
    <m/>
    <m/>
    <s v="B"/>
  </r>
  <r>
    <m/>
    <x v="174"/>
    <s v="FRENTE"/>
    <n v="2573"/>
    <x v="2570"/>
    <x v="2"/>
    <x v="224"/>
    <n v="5.6"/>
    <n v="1.23E-2"/>
    <n v="1.23E-2"/>
    <n v="27756"/>
    <m/>
    <m/>
    <s v="D"/>
  </r>
  <r>
    <m/>
    <x v="174"/>
    <s v="FRENTE"/>
    <n v="2574"/>
    <x v="2571"/>
    <x v="2"/>
    <x v="224"/>
    <n v="5.6"/>
    <n v="2.1399999999999999E-2"/>
    <n v="2.1399999999999999E-2"/>
    <n v="27756"/>
    <m/>
    <m/>
    <s v="I"/>
  </r>
  <r>
    <m/>
    <x v="174"/>
    <s v="FRENTE"/>
    <n v="2575"/>
    <x v="2572"/>
    <x v="2"/>
    <x v="224"/>
    <n v="5.6"/>
    <n v="3.1800000000000002E-2"/>
    <n v="3.1800000000000002E-2"/>
    <n v="27756"/>
    <m/>
    <m/>
    <s v="L"/>
  </r>
  <r>
    <m/>
    <x v="174"/>
    <s v="FRENTE"/>
    <n v="2576"/>
    <x v="2573"/>
    <x v="2"/>
    <x v="224"/>
    <n v="5.6"/>
    <n v="6.8999999999999999E-3"/>
    <n v="6.8999999999999999E-3"/>
    <n v="27756"/>
    <m/>
    <m/>
    <s v="Reserva"/>
  </r>
  <r>
    <m/>
    <x v="174"/>
    <s v="FRENTE"/>
    <n v="2577"/>
    <x v="2574"/>
    <x v="2"/>
    <x v="224"/>
    <n v="5.6"/>
    <n v="2.12E-2"/>
    <n v="2.12E-2"/>
    <n v="27756"/>
    <m/>
    <m/>
    <s v="I"/>
  </r>
  <r>
    <m/>
    <x v="174"/>
    <s v="FRENTE"/>
    <n v="2578"/>
    <x v="2575"/>
    <x v="2"/>
    <x v="224"/>
    <n v="5.6"/>
    <n v="1.8700000000000001E-2"/>
    <n v="1.8700000000000001E-2"/>
    <n v="27756"/>
    <m/>
    <m/>
    <s v="G"/>
  </r>
  <r>
    <m/>
    <x v="174"/>
    <s v="FRENTE"/>
    <n v="2579"/>
    <x v="2576"/>
    <x v="2"/>
    <x v="224"/>
    <n v="5.6"/>
    <n v="2.8799999999999999E-2"/>
    <n v="2.8799999999999999E-2"/>
    <n v="27756"/>
    <m/>
    <m/>
    <s v="L"/>
  </r>
  <r>
    <m/>
    <x v="174"/>
    <s v="FRENTE"/>
    <n v="2580"/>
    <x v="2577"/>
    <x v="2"/>
    <x v="224"/>
    <n v="5.6"/>
    <n v="2.4400000000000002E-2"/>
    <n v="2.4400000000000002E-2"/>
    <n v="27757"/>
    <m/>
    <m/>
    <s v="J"/>
  </r>
  <r>
    <m/>
    <x v="174"/>
    <s v="FRENTE"/>
    <n v="2581"/>
    <x v="2578"/>
    <x v="2"/>
    <x v="224"/>
    <n v="5.6"/>
    <n v="2.1899999999999999E-2"/>
    <n v="2.1899999999999999E-2"/>
    <n v="27757"/>
    <m/>
    <m/>
    <s v="I"/>
  </r>
  <r>
    <m/>
    <x v="174"/>
    <s v="FRENTE"/>
    <n v="2582"/>
    <x v="2579"/>
    <x v="2"/>
    <x v="224"/>
    <n v="5.6"/>
    <n v="1.8200000000000001E-2"/>
    <n v="1.8200000000000001E-2"/>
    <n v="27757"/>
    <m/>
    <m/>
    <s v="G"/>
  </r>
  <r>
    <m/>
    <x v="174"/>
    <s v="FRENTE"/>
    <n v="2583"/>
    <x v="2580"/>
    <x v="2"/>
    <x v="224"/>
    <n v="5.6"/>
    <n v="2.23E-2"/>
    <n v="2.23E-2"/>
    <n v="27757"/>
    <m/>
    <m/>
    <s v="I"/>
  </r>
  <r>
    <m/>
    <x v="174"/>
    <s v="FRENTE"/>
    <n v="2584"/>
    <x v="2581"/>
    <x v="2"/>
    <x v="224"/>
    <n v="5.6"/>
    <n v="1.44E-2"/>
    <n v="1.44E-2"/>
    <n v="27757"/>
    <m/>
    <m/>
    <s v="E"/>
  </r>
  <r>
    <m/>
    <x v="174"/>
    <s v="FRENTE"/>
    <n v="2585"/>
    <x v="2582"/>
    <x v="2"/>
    <x v="224"/>
    <n v="5.6"/>
    <n v="1.9400000000000001E-2"/>
    <n v="1.9400000000000001E-2"/>
    <n v="27757"/>
    <m/>
    <m/>
    <s v="H"/>
  </r>
  <r>
    <m/>
    <x v="191"/>
    <s v="RT"/>
    <n v="2586"/>
    <x v="2583"/>
    <x v="3"/>
    <x v="224"/>
    <n v="5.6"/>
    <n v="8.8999999999999999E-3"/>
    <n v="8.8999999999999999E-3"/>
    <n v="27758"/>
    <m/>
    <m/>
    <s v="A"/>
  </r>
  <r>
    <m/>
    <x v="191"/>
    <s v="RT"/>
    <n v="2587"/>
    <x v="2584"/>
    <x v="3"/>
    <x v="224"/>
    <n v="5.6"/>
    <n v="1.0999999999999999E-2"/>
    <n v="1.0999999999999999E-2"/>
    <n v="27758"/>
    <m/>
    <m/>
    <s v="C"/>
  </r>
  <r>
    <m/>
    <x v="191"/>
    <s v="RT"/>
    <n v="2588"/>
    <x v="2585"/>
    <x v="3"/>
    <x v="224"/>
    <n v="5.6"/>
    <n v="1.03E-2"/>
    <n v="1.03E-2"/>
    <n v="27758"/>
    <m/>
    <m/>
    <s v="B"/>
  </r>
  <r>
    <m/>
    <x v="143"/>
    <s v="Rp"/>
    <n v="2589"/>
    <x v="2586"/>
    <x v="3"/>
    <x v="224"/>
    <n v="5.6"/>
    <n v="4.7000000000000002E-3"/>
    <n v="4.7000000000000002E-3"/>
    <n v="27758"/>
    <m/>
    <m/>
    <s v="Descarte"/>
  </r>
  <r>
    <m/>
    <x v="143"/>
    <s v="Rp"/>
    <n v="2590"/>
    <x v="2587"/>
    <x v="3"/>
    <x v="224"/>
    <n v="5.6"/>
    <n v="9.1000000000000004E-3"/>
    <n v="9.1000000000000004E-3"/>
    <n v="27758"/>
    <m/>
    <m/>
    <s v="B"/>
  </r>
  <r>
    <m/>
    <x v="143"/>
    <s v="Rp"/>
    <n v="2591"/>
    <x v="2588"/>
    <x v="3"/>
    <x v="224"/>
    <n v="5.6"/>
    <n v="1.15E-2"/>
    <n v="1.15E-2"/>
    <n v="27758"/>
    <m/>
    <m/>
    <s v="C"/>
  </r>
  <r>
    <m/>
    <x v="180"/>
    <s v="FRENTE"/>
    <n v="2592"/>
    <x v="2589"/>
    <x v="4"/>
    <x v="224"/>
    <n v="5.6"/>
    <n v="9.5999999999999992E-3"/>
    <n v="9.5999999999999992E-3"/>
    <n v="27760"/>
    <m/>
    <n v="1.4500000000000001E-2"/>
    <s v="B"/>
  </r>
  <r>
    <m/>
    <x v="180"/>
    <s v="FRENTE"/>
    <n v="2593"/>
    <x v="2590"/>
    <x v="4"/>
    <x v="224"/>
    <n v="5.6"/>
    <n v="1.7899999999999999E-2"/>
    <n v="1.7899999999999999E-2"/>
    <n v="27760"/>
    <m/>
    <n v="1.4500000000000001E-2"/>
    <s v="G"/>
  </r>
  <r>
    <m/>
    <x v="180"/>
    <s v="FRENTE"/>
    <n v="2594"/>
    <x v="2591"/>
    <x v="4"/>
    <x v="224"/>
    <n v="5.6"/>
    <n v="9.1999999999999998E-3"/>
    <n v="9.1999999999999998E-3"/>
    <n v="27760"/>
    <m/>
    <n v="1.4500000000000001E-2"/>
    <s v="B"/>
  </r>
  <r>
    <m/>
    <x v="180"/>
    <s v="FRENTE"/>
    <n v="2595"/>
    <x v="2592"/>
    <x v="4"/>
    <x v="224"/>
    <n v="5.6"/>
    <n v="8.6999999999999994E-3"/>
    <n v="8.6999999999999994E-3"/>
    <n v="27760"/>
    <m/>
    <n v="1.4500000000000001E-2"/>
    <s v="A"/>
  </r>
  <r>
    <m/>
    <x v="180"/>
    <s v="FRENTE"/>
    <n v="2596"/>
    <x v="2593"/>
    <x v="4"/>
    <x v="224"/>
    <n v="5.6"/>
    <n v="1.1299999999999999E-2"/>
    <n v="1.1299999999999999E-2"/>
    <n v="27760"/>
    <m/>
    <n v="1.4500000000000001E-2"/>
    <s v="C"/>
  </r>
  <r>
    <m/>
    <x v="180"/>
    <s v="FRENTE"/>
    <n v="2597"/>
    <x v="2594"/>
    <x v="4"/>
    <x v="224"/>
    <n v="5.6"/>
    <n v="9.1999999999999998E-3"/>
    <n v="9.1999999999999998E-3"/>
    <n v="27760"/>
    <m/>
    <n v="1.4500000000000001E-2"/>
    <s v="B"/>
  </r>
  <r>
    <m/>
    <x v="180"/>
    <s v="FRENTE"/>
    <n v="2598"/>
    <x v="2595"/>
    <x v="4"/>
    <x v="224"/>
    <n v="5.6"/>
    <n v="1.0200000000000001E-2"/>
    <n v="1.0200000000000001E-2"/>
    <n v="27760"/>
    <m/>
    <n v="1.4500000000000001E-2"/>
    <s v="B"/>
  </r>
  <r>
    <m/>
    <x v="180"/>
    <s v="FRENTE"/>
    <n v="2599"/>
    <x v="2596"/>
    <x v="4"/>
    <x v="224"/>
    <n v="5.6"/>
    <n v="1.4500000000000001E-2"/>
    <n v="1.4500000000000001E-2"/>
    <n v="27760"/>
    <m/>
    <n v="1.4500000000000001E-2"/>
    <s v="E"/>
  </r>
  <r>
    <m/>
    <x v="180"/>
    <s v="FRENTE"/>
    <n v="2600"/>
    <x v="2597"/>
    <x v="4"/>
    <x v="224"/>
    <n v="5.6"/>
    <n v="1.7600000000000001E-2"/>
    <n v="1.7600000000000001E-2"/>
    <n v="27760"/>
    <m/>
    <n v="1.4500000000000001E-2"/>
    <s v="G"/>
  </r>
  <r>
    <m/>
    <x v="180"/>
    <s v="FRENTE"/>
    <n v="2601"/>
    <x v="2598"/>
    <x v="4"/>
    <x v="224"/>
    <n v="5.6"/>
    <n v="1.0200000000000001E-2"/>
    <n v="1.0200000000000001E-2"/>
    <n v="27761"/>
    <m/>
    <n v="1.4500000000000001E-2"/>
    <s v="B"/>
  </r>
  <r>
    <m/>
    <x v="180"/>
    <s v="FRENTE"/>
    <n v="2602"/>
    <x v="2599"/>
    <x v="4"/>
    <x v="224"/>
    <n v="5.6"/>
    <n v="1.1599999999999999E-2"/>
    <n v="1.1599999999999999E-2"/>
    <n v="27761"/>
    <m/>
    <n v="1.4500000000000001E-2"/>
    <s v="C"/>
  </r>
  <r>
    <m/>
    <x v="180"/>
    <s v="FRENTE"/>
    <n v="2603"/>
    <x v="2600"/>
    <x v="4"/>
    <x v="224"/>
    <n v="5.6"/>
    <n v="1.3299999999999999E-2"/>
    <n v="1.3299999999999999E-2"/>
    <n v="27761"/>
    <m/>
    <n v="1.4500000000000001E-2"/>
    <s v="D"/>
  </r>
  <r>
    <m/>
    <x v="180"/>
    <s v="FRENTE"/>
    <n v="2604"/>
    <x v="2601"/>
    <x v="4"/>
    <x v="224"/>
    <n v="5.6"/>
    <n v="1.5800000000000002E-2"/>
    <n v="1.5800000000000002E-2"/>
    <n v="27761"/>
    <m/>
    <n v="1.4500000000000001E-2"/>
    <s v="F"/>
  </r>
  <r>
    <m/>
    <x v="180"/>
    <s v="FRENTE"/>
    <n v="2605"/>
    <x v="2602"/>
    <x v="4"/>
    <x v="224"/>
    <n v="5.6"/>
    <n v="2.1899999999999999E-2"/>
    <n v="2.1899999999999999E-2"/>
    <n v="27761"/>
    <m/>
    <n v="1.4500000000000001E-2"/>
    <s v="I"/>
  </r>
  <r>
    <m/>
    <x v="174"/>
    <s v="FRENTE"/>
    <n v="2606"/>
    <x v="2603"/>
    <x v="4"/>
    <x v="224"/>
    <n v="5.6"/>
    <n v="1.4999999999999999E-2"/>
    <n v="1.4999999999999999E-2"/>
    <n v="27762"/>
    <m/>
    <n v="1.7999999999999999E-2"/>
    <s v="F"/>
  </r>
  <r>
    <m/>
    <x v="174"/>
    <s v="FRENTE"/>
    <n v="2607"/>
    <x v="2604"/>
    <x v="4"/>
    <x v="224"/>
    <n v="5.6"/>
    <n v="6.7999999999999996E-3"/>
    <n v="6.7999999999999996E-3"/>
    <n v="27762"/>
    <m/>
    <n v="1.7999999999999999E-2"/>
    <s v="Reserva"/>
  </r>
  <r>
    <m/>
    <x v="174"/>
    <s v="FRENTE"/>
    <n v="2608"/>
    <x v="2605"/>
    <x v="4"/>
    <x v="224"/>
    <n v="5.6"/>
    <n v="8.0000000000000002E-3"/>
    <n v="8.0000000000000002E-3"/>
    <n v="27762"/>
    <m/>
    <n v="1.7999999999999999E-2"/>
    <s v="A"/>
  </r>
  <r>
    <m/>
    <x v="174"/>
    <s v="FRENTE"/>
    <n v="2609"/>
    <x v="2606"/>
    <x v="4"/>
    <x v="224"/>
    <n v="5.6"/>
    <n v="1.3299999999999999E-2"/>
    <n v="1.3299999999999999E-2"/>
    <n v="27762"/>
    <m/>
    <n v="1.7999999999999999E-2"/>
    <s v="D"/>
  </r>
  <r>
    <m/>
    <x v="174"/>
    <s v="FRENTE"/>
    <n v="2610"/>
    <x v="2607"/>
    <x v="4"/>
    <x v="224"/>
    <n v="5.6"/>
    <n v="1.0999999999999999E-2"/>
    <n v="1.0999999999999999E-2"/>
    <n v="27762"/>
    <m/>
    <n v="1.7999999999999999E-2"/>
    <s v="C"/>
  </r>
  <r>
    <m/>
    <x v="174"/>
    <s v="FRENTE"/>
    <n v="2611"/>
    <x v="2608"/>
    <x v="4"/>
    <x v="224"/>
    <n v="5.6"/>
    <n v="9.4000000000000004E-3"/>
    <n v="9.4000000000000004E-3"/>
    <n v="27762"/>
    <m/>
    <n v="1.7999999999999999E-2"/>
    <s v="B"/>
  </r>
  <r>
    <m/>
    <x v="174"/>
    <s v="FRENTE"/>
    <n v="2612"/>
    <x v="2609"/>
    <x v="4"/>
    <x v="224"/>
    <n v="5.6"/>
    <n v="1.41E-2"/>
    <n v="1.41E-2"/>
    <n v="27762"/>
    <m/>
    <n v="1.7999999999999999E-2"/>
    <s v="E"/>
  </r>
  <r>
    <m/>
    <x v="174"/>
    <s v="FRENTE"/>
    <n v="2613"/>
    <x v="2610"/>
    <x v="4"/>
    <x v="224"/>
    <n v="5.6"/>
    <n v="1.5100000000000001E-2"/>
    <n v="1.5100000000000001E-2"/>
    <n v="27763"/>
    <m/>
    <n v="1.7999999999999999E-2"/>
    <s v="F"/>
  </r>
  <r>
    <m/>
    <x v="174"/>
    <s v="FRENTE"/>
    <n v="2614"/>
    <x v="2611"/>
    <x v="4"/>
    <x v="224"/>
    <n v="5.6"/>
    <n v="9.5999999999999992E-3"/>
    <n v="9.5999999999999992E-3"/>
    <n v="27763"/>
    <m/>
    <n v="1.7999999999999999E-2"/>
    <s v="B"/>
  </r>
  <r>
    <m/>
    <x v="191"/>
    <s v="RT"/>
    <n v="2615"/>
    <x v="2612"/>
    <x v="4"/>
    <x v="224"/>
    <n v="5.6"/>
    <n v="1.0200000000000001E-2"/>
    <n v="1.0200000000000001E-2"/>
    <n v="27763"/>
    <m/>
    <n v="0.01"/>
    <s v="B"/>
  </r>
  <r>
    <m/>
    <x v="191"/>
    <s v="RT"/>
    <n v="2616"/>
    <x v="2613"/>
    <x v="4"/>
    <x v="224"/>
    <n v="5.6"/>
    <n v="1.24E-2"/>
    <n v="1.24E-2"/>
    <n v="27763"/>
    <m/>
    <n v="0.01"/>
    <s v="D"/>
  </r>
  <r>
    <m/>
    <x v="191"/>
    <s v="RT"/>
    <n v="2617"/>
    <x v="2614"/>
    <x v="4"/>
    <x v="224"/>
    <n v="5.6"/>
    <n v="1.4999999999999999E-2"/>
    <n v="1.4999999999999999E-2"/>
    <n v="27763"/>
    <m/>
    <n v="0.01"/>
    <s v="F"/>
  </r>
  <r>
    <m/>
    <x v="180"/>
    <s v="FRENTE"/>
    <n v="2618"/>
    <x v="2615"/>
    <x v="2"/>
    <x v="225"/>
    <n v="5.6"/>
    <n v="1.9800000000000002E-2"/>
    <n v="1.9800000000000002E-2"/>
    <n v="27764"/>
    <m/>
    <n v="1.2999999999999999E-2"/>
    <s v="H"/>
  </r>
  <r>
    <m/>
    <x v="180"/>
    <s v="FRENTE"/>
    <n v="2619"/>
    <x v="2616"/>
    <x v="2"/>
    <x v="225"/>
    <n v="5.6"/>
    <n v="2.4400000000000002E-2"/>
    <n v="2.4400000000000002E-2"/>
    <n v="27764"/>
    <m/>
    <n v="1.2999999999999999E-2"/>
    <s v="J"/>
  </r>
  <r>
    <m/>
    <x v="180"/>
    <s v="FRENTE"/>
    <n v="2620"/>
    <x v="2617"/>
    <x v="2"/>
    <x v="225"/>
    <n v="5.6"/>
    <n v="1.4E-2"/>
    <n v="1.4E-2"/>
    <n v="27764"/>
    <m/>
    <n v="1.2999999999999999E-2"/>
    <s v="E"/>
  </r>
  <r>
    <m/>
    <x v="180"/>
    <s v="FRENTE"/>
    <n v="2621"/>
    <x v="2618"/>
    <x v="2"/>
    <x v="225"/>
    <n v="5.6"/>
    <n v="2.35E-2"/>
    <n v="2.35E-2"/>
    <n v="27764"/>
    <m/>
    <n v="1.2999999999999999E-2"/>
    <s v="J"/>
  </r>
  <r>
    <m/>
    <x v="180"/>
    <s v="FRENTE"/>
    <n v="2622"/>
    <x v="2619"/>
    <x v="2"/>
    <x v="225"/>
    <n v="5.6"/>
    <n v="1.0500000000000001E-2"/>
    <n v="1.0500000000000001E-2"/>
    <n v="27764"/>
    <m/>
    <n v="1.2999999999999999E-2"/>
    <s v="C"/>
  </r>
  <r>
    <m/>
    <x v="180"/>
    <s v="FRENTE"/>
    <n v="2623"/>
    <x v="2620"/>
    <x v="2"/>
    <x v="225"/>
    <n v="5.6"/>
    <n v="2.1499999999999998E-2"/>
    <n v="2.1499999999999998E-2"/>
    <n v="27764"/>
    <m/>
    <n v="1.2999999999999999E-2"/>
    <s v="I"/>
  </r>
  <r>
    <m/>
    <x v="180"/>
    <s v="FRENTE"/>
    <n v="2624"/>
    <x v="2621"/>
    <x v="2"/>
    <x v="225"/>
    <n v="5.6"/>
    <n v="6.7000000000000002E-3"/>
    <n v="6.7000000000000002E-3"/>
    <n v="27764"/>
    <m/>
    <n v="1.2999999999999999E-2"/>
    <s v="Reserva"/>
  </r>
  <r>
    <m/>
    <x v="174"/>
    <s v="FRENTE"/>
    <n v="2625"/>
    <x v="2622"/>
    <x v="2"/>
    <x v="225"/>
    <n v="5.6"/>
    <n v="3.1199999999999999E-2"/>
    <n v="3.1199999999999999E-2"/>
    <n v="27765"/>
    <m/>
    <n v="1.7000000000000001E-2"/>
    <s v="L"/>
  </r>
  <r>
    <m/>
    <x v="174"/>
    <s v="FRENTE"/>
    <n v="2626"/>
    <x v="2623"/>
    <x v="2"/>
    <x v="225"/>
    <n v="5.6"/>
    <n v="1.6199999999999999E-2"/>
    <n v="1.6199999999999999E-2"/>
    <n v="27765"/>
    <m/>
    <n v="1.7000000000000001E-2"/>
    <s v="F"/>
  </r>
  <r>
    <m/>
    <x v="174"/>
    <s v="FRENTE"/>
    <n v="2627"/>
    <x v="2624"/>
    <x v="2"/>
    <x v="225"/>
    <n v="5.6"/>
    <n v="1.2E-2"/>
    <n v="1.2E-2"/>
    <n v="27765"/>
    <m/>
    <n v="1.7000000000000001E-2"/>
    <s v="D"/>
  </r>
  <r>
    <m/>
    <x v="174"/>
    <s v="FRENTE"/>
    <n v="2628"/>
    <x v="2625"/>
    <x v="2"/>
    <x v="225"/>
    <n v="5.6"/>
    <n v="1.9E-2"/>
    <n v="1.9E-2"/>
    <n v="27765"/>
    <m/>
    <n v="1.7000000000000001E-2"/>
    <s v="H"/>
  </r>
  <r>
    <m/>
    <x v="174"/>
    <s v="FRENTE"/>
    <n v="2629"/>
    <x v="2626"/>
    <x v="2"/>
    <x v="225"/>
    <n v="5.6"/>
    <n v="2.1700000000000001E-2"/>
    <n v="2.1700000000000001E-2"/>
    <n v="27765"/>
    <m/>
    <n v="1.7000000000000001E-2"/>
    <s v="I"/>
  </r>
  <r>
    <m/>
    <x v="174"/>
    <s v="FRENTE"/>
    <n v="2630"/>
    <x v="2627"/>
    <x v="2"/>
    <x v="225"/>
    <n v="5.6"/>
    <n v="5.4999999999999997E-3"/>
    <n v="5.4999999999999997E-3"/>
    <n v="27765"/>
    <m/>
    <n v="1.7000000000000001E-2"/>
    <s v="Descarte"/>
  </r>
  <r>
    <m/>
    <x v="174"/>
    <s v="FRENTE"/>
    <n v="2631"/>
    <x v="2628"/>
    <x v="2"/>
    <x v="225"/>
    <n v="5.6"/>
    <n v="2.9100000000000001E-2"/>
    <n v="2.9100000000000001E-2"/>
    <n v="27766"/>
    <m/>
    <n v="1.7000000000000001E-2"/>
    <s v="L"/>
  </r>
  <r>
    <m/>
    <x v="174"/>
    <s v="FRENTE"/>
    <n v="2632"/>
    <x v="2629"/>
    <x v="2"/>
    <x v="225"/>
    <n v="5.6"/>
    <n v="3.3799999999999997E-2"/>
    <n v="3.3799999999999997E-2"/>
    <n v="27766"/>
    <m/>
    <n v="1.7000000000000001E-2"/>
    <s v="L"/>
  </r>
  <r>
    <m/>
    <x v="174"/>
    <s v="FRENTE"/>
    <n v="2633"/>
    <x v="2630"/>
    <x v="2"/>
    <x v="225"/>
    <n v="5.6"/>
    <n v="3.1800000000000002E-2"/>
    <n v="3.1800000000000002E-2"/>
    <n v="27766"/>
    <m/>
    <n v="1.7000000000000001E-2"/>
    <s v="L"/>
  </r>
  <r>
    <m/>
    <x v="174"/>
    <s v="FRENTE"/>
    <n v="2634"/>
    <x v="2631"/>
    <x v="2"/>
    <x v="225"/>
    <n v="5.6"/>
    <n v="8.8999999999999999E-3"/>
    <n v="8.8999999999999999E-3"/>
    <n v="27766"/>
    <m/>
    <n v="1.7000000000000001E-2"/>
    <s v="A"/>
  </r>
  <r>
    <m/>
    <x v="174"/>
    <s v="FRENTE"/>
    <n v="2635"/>
    <x v="2632"/>
    <x v="2"/>
    <x v="225"/>
    <n v="5.6"/>
    <n v="7.9000000000000008E-3"/>
    <n v="7.9000000000000008E-3"/>
    <n v="27766"/>
    <m/>
    <n v="1.7000000000000001E-2"/>
    <s v="A"/>
  </r>
  <r>
    <m/>
    <x v="174"/>
    <s v="FRENTE"/>
    <n v="2636"/>
    <x v="2633"/>
    <x v="2"/>
    <x v="225"/>
    <n v="5.6"/>
    <n v="8.2000000000000007E-3"/>
    <n v="8.2000000000000007E-3"/>
    <n v="27766"/>
    <m/>
    <n v="1.7000000000000001E-2"/>
    <s v="A"/>
  </r>
  <r>
    <m/>
    <x v="191"/>
    <s v="RT"/>
    <n v="2637"/>
    <x v="2634"/>
    <x v="3"/>
    <x v="225"/>
    <n v="5.6"/>
    <n v="1.89E-2"/>
    <n v="1.89E-2"/>
    <n v="27767"/>
    <m/>
    <m/>
    <s v="G"/>
  </r>
  <r>
    <m/>
    <x v="191"/>
    <s v="RT"/>
    <n v="2638"/>
    <x v="2635"/>
    <x v="3"/>
    <x v="225"/>
    <n v="5.6"/>
    <n v="1.0699999999999999E-2"/>
    <n v="1.0699999999999999E-2"/>
    <n v="27767"/>
    <m/>
    <m/>
    <s v="C"/>
  </r>
  <r>
    <m/>
    <x v="191"/>
    <s v="RT"/>
    <n v="2639"/>
    <x v="2636"/>
    <x v="3"/>
    <x v="225"/>
    <n v="5.6"/>
    <n v="1.3899999999999999E-2"/>
    <n v="1.3899999999999999E-2"/>
    <n v="27767"/>
    <m/>
    <m/>
    <s v="E"/>
  </r>
  <r>
    <m/>
    <x v="191"/>
    <s v="RT"/>
    <n v="2640"/>
    <x v="2637"/>
    <x v="3"/>
    <x v="225"/>
    <n v="5.6"/>
    <n v="2.1700000000000001E-2"/>
    <n v="2.1700000000000001E-2"/>
    <n v="27767"/>
    <m/>
    <m/>
    <s v="I"/>
  </r>
  <r>
    <m/>
    <x v="191"/>
    <s v="RT"/>
    <n v="2641"/>
    <x v="2638"/>
    <x v="3"/>
    <x v="225"/>
    <n v="5.6"/>
    <n v="1.8499999999999999E-2"/>
    <n v="1.8499999999999999E-2"/>
    <n v="27767"/>
    <m/>
    <m/>
    <s v="G"/>
  </r>
  <r>
    <m/>
    <x v="180"/>
    <s v="FRENTE"/>
    <n v="2642"/>
    <x v="2639"/>
    <x v="3"/>
    <x v="225"/>
    <n v="5.6"/>
    <n v="1.2200000000000001E-2"/>
    <n v="1.2200000000000001E-2"/>
    <n v="27767"/>
    <m/>
    <m/>
    <s v="D"/>
  </r>
  <r>
    <m/>
    <x v="180"/>
    <s v="FRENTE"/>
    <n v="2643"/>
    <x v="2640"/>
    <x v="3"/>
    <x v="225"/>
    <n v="5.6"/>
    <n v="1.7100000000000001E-2"/>
    <n v="1.7100000000000001E-2"/>
    <n v="27767"/>
    <m/>
    <m/>
    <s v="F"/>
  </r>
  <r>
    <m/>
    <x v="180"/>
    <s v="FRENTE"/>
    <n v="2644"/>
    <x v="2641"/>
    <x v="3"/>
    <x v="225"/>
    <n v="5.6"/>
    <n v="1.61E-2"/>
    <n v="1.61E-2"/>
    <n v="27767"/>
    <m/>
    <m/>
    <s v="F"/>
  </r>
  <r>
    <m/>
    <x v="180"/>
    <s v="FRENTE"/>
    <n v="2645"/>
    <x v="2642"/>
    <x v="2"/>
    <x v="226"/>
    <n v="5.6"/>
    <n v="1.15E-2"/>
    <n v="1.15E-2"/>
    <n v="27768"/>
    <m/>
    <n v="1.2999999999999999E-2"/>
    <s v="C"/>
  </r>
  <r>
    <m/>
    <x v="180"/>
    <s v="FRENTE"/>
    <n v="2646"/>
    <x v="2643"/>
    <x v="2"/>
    <x v="226"/>
    <n v="5.6"/>
    <n v="1.5800000000000002E-2"/>
    <n v="1.5800000000000002E-2"/>
    <n v="27768"/>
    <m/>
    <n v="1.2999999999999999E-2"/>
    <s v="F"/>
  </r>
  <r>
    <m/>
    <x v="180"/>
    <s v="FRENTE"/>
    <n v="2647"/>
    <x v="2644"/>
    <x v="2"/>
    <x v="226"/>
    <n v="5.6"/>
    <n v="1.9300000000000001E-2"/>
    <n v="1.9300000000000001E-2"/>
    <n v="27768"/>
    <m/>
    <n v="1.2999999999999999E-2"/>
    <s v="H"/>
  </r>
  <r>
    <m/>
    <x v="180"/>
    <s v="FRENTE"/>
    <n v="2648"/>
    <x v="2645"/>
    <x v="2"/>
    <x v="226"/>
    <n v="5.6"/>
    <n v="0.02"/>
    <n v="0.02"/>
    <n v="27768"/>
    <m/>
    <n v="1.2999999999999999E-2"/>
    <s v="H"/>
  </r>
  <r>
    <m/>
    <x v="180"/>
    <s v="FRENTE"/>
    <n v="2649"/>
    <x v="2646"/>
    <x v="2"/>
    <x v="226"/>
    <n v="5.6"/>
    <n v="1.4200000000000001E-2"/>
    <n v="1.4200000000000001E-2"/>
    <n v="27768"/>
    <m/>
    <n v="1.2999999999999999E-2"/>
    <s v="E"/>
  </r>
  <r>
    <m/>
    <x v="180"/>
    <s v="FRENTE"/>
    <n v="2650"/>
    <x v="2647"/>
    <x v="2"/>
    <x v="226"/>
    <n v="5.6"/>
    <n v="5.0000000000000001E-3"/>
    <n v="5.0000000000000001E-3"/>
    <n v="27768"/>
    <m/>
    <n v="1.2999999999999999E-2"/>
    <s v="Descarte"/>
  </r>
  <r>
    <m/>
    <x v="174"/>
    <s v="FRENTE"/>
    <n v="2651"/>
    <x v="2648"/>
    <x v="2"/>
    <x v="226"/>
    <n v="5.6"/>
    <n v="3.2099999999999997E-2"/>
    <n v="3.2099999999999997E-2"/>
    <n v="27769"/>
    <m/>
    <n v="1.6E-2"/>
    <s v="L"/>
  </r>
  <r>
    <m/>
    <x v="174"/>
    <s v="FRENTE"/>
    <n v="2652"/>
    <x v="2649"/>
    <x v="2"/>
    <x v="226"/>
    <n v="5.6"/>
    <n v="3.39E-2"/>
    <n v="3.39E-2"/>
    <n v="27769"/>
    <m/>
    <n v="1.6E-2"/>
    <s v="L"/>
  </r>
  <r>
    <m/>
    <x v="174"/>
    <s v="FRENTE"/>
    <n v="2653"/>
    <x v="2650"/>
    <x v="2"/>
    <x v="226"/>
    <n v="5.6"/>
    <n v="1.5699999999999999E-2"/>
    <n v="1.5699999999999999E-2"/>
    <n v="27769"/>
    <m/>
    <n v="1.6E-2"/>
    <s v="F"/>
  </r>
  <r>
    <m/>
    <x v="174"/>
    <s v="FRENTE"/>
    <n v="2654"/>
    <x v="2651"/>
    <x v="2"/>
    <x v="226"/>
    <n v="5.6"/>
    <n v="1.5900000000000001E-2"/>
    <n v="1.5900000000000001E-2"/>
    <n v="27769"/>
    <m/>
    <n v="1.6E-2"/>
    <s v="F"/>
  </r>
  <r>
    <m/>
    <x v="174"/>
    <s v="FRENTE"/>
    <n v="2655"/>
    <x v="2652"/>
    <x v="2"/>
    <x v="226"/>
    <n v="5.6"/>
    <n v="1.7000000000000001E-2"/>
    <n v="1.7000000000000001E-2"/>
    <n v="27769"/>
    <m/>
    <n v="1.6E-2"/>
    <s v="F"/>
  </r>
  <r>
    <m/>
    <x v="174"/>
    <s v="FRENTE"/>
    <n v="2656"/>
    <x v="2653"/>
    <x v="2"/>
    <x v="226"/>
    <n v="5.6"/>
    <n v="1.67E-2"/>
    <n v="1.67E-2"/>
    <n v="27769"/>
    <m/>
    <n v="1.6E-2"/>
    <s v="F"/>
  </r>
  <r>
    <m/>
    <x v="174"/>
    <s v="FRENTE"/>
    <n v="2657"/>
    <x v="2654"/>
    <x v="2"/>
    <x v="226"/>
    <n v="5.6"/>
    <n v="9.7000000000000003E-3"/>
    <n v="9.7000000000000003E-3"/>
    <n v="27769"/>
    <m/>
    <n v="1.6E-2"/>
    <s v="B"/>
  </r>
  <r>
    <m/>
    <x v="174"/>
    <s v="FRENTE"/>
    <n v="2658"/>
    <x v="2655"/>
    <x v="2"/>
    <x v="226"/>
    <n v="5.6"/>
    <n v="1.18E-2"/>
    <n v="1.18E-2"/>
    <n v="27770"/>
    <m/>
    <n v="1.6E-2"/>
    <s v="C"/>
  </r>
  <r>
    <m/>
    <x v="174"/>
    <s v="FRENTE"/>
    <n v="2659"/>
    <x v="2656"/>
    <x v="2"/>
    <x v="226"/>
    <n v="5.6"/>
    <n v="1.89E-2"/>
    <n v="1.89E-2"/>
    <n v="27770"/>
    <m/>
    <n v="1.6E-2"/>
    <s v="G"/>
  </r>
  <r>
    <m/>
    <x v="174"/>
    <s v="FRENTE"/>
    <n v="2660"/>
    <x v="2657"/>
    <x v="2"/>
    <x v="226"/>
    <n v="5.6"/>
    <n v="1.24E-2"/>
    <n v="1.24E-2"/>
    <n v="27770"/>
    <m/>
    <n v="1.6E-2"/>
    <s v="D"/>
  </r>
  <r>
    <m/>
    <x v="174"/>
    <s v="FRENTE"/>
    <n v="2661"/>
    <x v="2658"/>
    <x v="2"/>
    <x v="226"/>
    <n v="5.6"/>
    <n v="1.7299999999999999E-2"/>
    <n v="1.7299999999999999E-2"/>
    <n v="27770"/>
    <m/>
    <n v="1.6E-2"/>
    <s v="F"/>
  </r>
  <r>
    <m/>
    <x v="174"/>
    <s v="FRENTE"/>
    <n v="2662"/>
    <x v="2659"/>
    <x v="2"/>
    <x v="226"/>
    <n v="5.6"/>
    <n v="6.4999999999999997E-3"/>
    <n v="6.4999999999999997E-3"/>
    <n v="27770"/>
    <m/>
    <n v="1.6E-2"/>
    <s v="Reserva"/>
  </r>
  <r>
    <m/>
    <x v="174"/>
    <s v="FRENTE"/>
    <n v="2663"/>
    <x v="2660"/>
    <x v="2"/>
    <x v="226"/>
    <n v="5.6"/>
    <n v="1.3299999999999999E-2"/>
    <n v="1.3299999999999999E-2"/>
    <n v="27770"/>
    <m/>
    <n v="1.6E-2"/>
    <s v="D"/>
  </r>
  <r>
    <m/>
    <x v="174"/>
    <s v="FRENTE"/>
    <n v="2664"/>
    <x v="2661"/>
    <x v="2"/>
    <x v="226"/>
    <n v="5.6"/>
    <n v="9.9000000000000008E-3"/>
    <n v="9.9000000000000008E-3"/>
    <n v="27770"/>
    <m/>
    <n v="1.6E-2"/>
    <s v="B"/>
  </r>
  <r>
    <m/>
    <x v="190"/>
    <s v="RT"/>
    <n v="2665"/>
    <x v="2662"/>
    <x v="3"/>
    <x v="226"/>
    <n v="5.6"/>
    <n v="1.7899999999999999E-2"/>
    <n v="1.7899999999999999E-2"/>
    <n v="27771"/>
    <m/>
    <m/>
    <s v="G"/>
  </r>
  <r>
    <m/>
    <x v="190"/>
    <s v="RT"/>
    <n v="2666"/>
    <x v="2663"/>
    <x v="3"/>
    <x v="226"/>
    <n v="5.6"/>
    <n v="3.0200000000000001E-2"/>
    <n v="3.0200000000000001E-2"/>
    <n v="27771"/>
    <m/>
    <m/>
    <s v="L"/>
  </r>
  <r>
    <m/>
    <x v="191"/>
    <s v="RT"/>
    <n v="2667"/>
    <x v="2664"/>
    <x v="3"/>
    <x v="226"/>
    <n v="5.6"/>
    <n v="2.46E-2"/>
    <n v="2.46E-2"/>
    <n v="27771"/>
    <m/>
    <m/>
    <s v="J"/>
  </r>
  <r>
    <m/>
    <x v="191"/>
    <s v="RT"/>
    <n v="2668"/>
    <x v="2665"/>
    <x v="3"/>
    <x v="226"/>
    <n v="5.6"/>
    <n v="1.32E-2"/>
    <n v="1.32E-2"/>
    <n v="27771"/>
    <m/>
    <m/>
    <s v="D"/>
  </r>
  <r>
    <m/>
    <x v="180"/>
    <s v="FRENTE"/>
    <n v="2669"/>
    <x v="2666"/>
    <x v="3"/>
    <x v="226"/>
    <n v="5.6"/>
    <n v="1.11E-2"/>
    <n v="1.11E-2"/>
    <n v="27772"/>
    <m/>
    <m/>
    <s v="C"/>
  </r>
  <r>
    <m/>
    <x v="180"/>
    <s v="FRENTE"/>
    <n v="2670"/>
    <x v="2667"/>
    <x v="3"/>
    <x v="226"/>
    <n v="5.6"/>
    <n v="7.4999999999999997E-3"/>
    <n v="7.4999999999999997E-3"/>
    <n v="27772"/>
    <m/>
    <m/>
    <s v="A"/>
  </r>
  <r>
    <m/>
    <x v="180"/>
    <s v="FRENTE"/>
    <n v="2671"/>
    <x v="2668"/>
    <x v="3"/>
    <x v="226"/>
    <n v="5.6"/>
    <n v="8.5000000000000006E-3"/>
    <n v="8.5000000000000006E-3"/>
    <n v="27772"/>
    <m/>
    <m/>
    <s v="A"/>
  </r>
  <r>
    <m/>
    <x v="180"/>
    <s v="FRENTE"/>
    <n v="2672"/>
    <x v="2669"/>
    <x v="3"/>
    <x v="226"/>
    <n v="5.6"/>
    <n v="2.1700000000000001E-2"/>
    <n v="2.1700000000000001E-2"/>
    <n v="27772"/>
    <m/>
    <m/>
    <s v="I"/>
  </r>
  <r>
    <m/>
    <x v="180"/>
    <s v="FRENTE"/>
    <n v="2673"/>
    <x v="2670"/>
    <x v="3"/>
    <x v="226"/>
    <n v="5.6"/>
    <n v="2.23E-2"/>
    <n v="2.23E-2"/>
    <n v="27772"/>
    <m/>
    <m/>
    <s v="I"/>
  </r>
  <r>
    <m/>
    <x v="180"/>
    <s v="FRENTE"/>
    <n v="2674"/>
    <x v="2671"/>
    <x v="4"/>
    <x v="226"/>
    <n v="5.6"/>
    <n v="1.2699999999999999E-2"/>
    <n v="1.2699999999999999E-2"/>
    <n v="27774"/>
    <m/>
    <n v="1.4E-2"/>
    <s v="D"/>
  </r>
  <r>
    <m/>
    <x v="180"/>
    <s v="FRENTE"/>
    <n v="2675"/>
    <x v="2672"/>
    <x v="4"/>
    <x v="226"/>
    <n v="5.6"/>
    <n v="0.02"/>
    <n v="0.02"/>
    <n v="27774"/>
    <m/>
    <n v="1.4E-2"/>
    <s v="H"/>
  </r>
  <r>
    <m/>
    <x v="180"/>
    <s v="FRENTE"/>
    <n v="2676"/>
    <x v="2673"/>
    <x v="4"/>
    <x v="226"/>
    <n v="5.6"/>
    <n v="1.09E-2"/>
    <n v="1.09E-2"/>
    <n v="27774"/>
    <m/>
    <n v="1.4E-2"/>
    <s v="C"/>
  </r>
  <r>
    <m/>
    <x v="180"/>
    <s v="FRENTE"/>
    <n v="2677"/>
    <x v="2674"/>
    <x v="4"/>
    <x v="226"/>
    <n v="5.6"/>
    <n v="2.0500000000000001E-2"/>
    <n v="2.0500000000000001E-2"/>
    <n v="27774"/>
    <m/>
    <n v="1.4E-2"/>
    <s v="H"/>
  </r>
  <r>
    <m/>
    <x v="180"/>
    <s v="FRENTE"/>
    <n v="2678"/>
    <x v="2675"/>
    <x v="4"/>
    <x v="226"/>
    <n v="5.6"/>
    <n v="5.3E-3"/>
    <n v="5.3E-3"/>
    <n v="27774"/>
    <m/>
    <n v="1.4E-2"/>
    <s v="Descarte"/>
  </r>
  <r>
    <m/>
    <x v="180"/>
    <s v="FRENTE"/>
    <n v="2679"/>
    <x v="2676"/>
    <x v="4"/>
    <x v="226"/>
    <n v="5.6"/>
    <n v="1.12E-2"/>
    <n v="1.12E-2"/>
    <n v="27774"/>
    <m/>
    <n v="1.4E-2"/>
    <s v="C"/>
  </r>
  <r>
    <m/>
    <x v="180"/>
    <s v="FRENTE"/>
    <n v="2680"/>
    <x v="2677"/>
    <x v="4"/>
    <x v="226"/>
    <n v="5.6"/>
    <n v="1.89E-2"/>
    <n v="1.89E-2"/>
    <n v="27774"/>
    <m/>
    <n v="1.4E-2"/>
    <s v="G"/>
  </r>
  <r>
    <m/>
    <x v="180"/>
    <s v="FRENTE"/>
    <n v="2681"/>
    <x v="2678"/>
    <x v="4"/>
    <x v="226"/>
    <n v="5.6"/>
    <n v="8.0000000000000002E-3"/>
    <n v="8.0000000000000002E-3"/>
    <n v="27775"/>
    <m/>
    <n v="1.4E-2"/>
    <s v="A"/>
  </r>
  <r>
    <m/>
    <x v="180"/>
    <s v="FRENTE"/>
    <n v="2682"/>
    <x v="2679"/>
    <x v="4"/>
    <x v="226"/>
    <n v="5.6"/>
    <n v="4.4000000000000003E-3"/>
    <n v="4.4000000000000003E-3"/>
    <n v="27775"/>
    <m/>
    <n v="1.4E-2"/>
    <s v="Descarte"/>
  </r>
  <r>
    <m/>
    <x v="180"/>
    <s v="FRENTE"/>
    <n v="2683"/>
    <x v="2680"/>
    <x v="4"/>
    <x v="226"/>
    <n v="5.6"/>
    <n v="6.3E-3"/>
    <n v="6.3E-3"/>
    <n v="27775"/>
    <m/>
    <n v="1.4E-2"/>
    <s v="Reserva"/>
  </r>
  <r>
    <m/>
    <x v="180"/>
    <s v="FRENTE"/>
    <n v="2684"/>
    <x v="2681"/>
    <x v="4"/>
    <x v="226"/>
    <n v="5.6"/>
    <n v="1.49E-2"/>
    <n v="1.49E-2"/>
    <n v="27775"/>
    <m/>
    <n v="1.4E-2"/>
    <s v="E"/>
  </r>
  <r>
    <m/>
    <x v="174"/>
    <s v="FRENTE"/>
    <n v="2685"/>
    <x v="2682"/>
    <x v="4"/>
    <x v="226"/>
    <n v="5.6"/>
    <n v="5.1999999999999998E-3"/>
    <n v="5.1999999999999998E-3"/>
    <n v="27776"/>
    <m/>
    <n v="1.6E-2"/>
    <s v="Descarte"/>
  </r>
  <r>
    <m/>
    <x v="174"/>
    <s v="FRENTE"/>
    <n v="2686"/>
    <x v="2683"/>
    <x v="4"/>
    <x v="226"/>
    <n v="5.6"/>
    <n v="5.8999999999999999E-3"/>
    <n v="5.8999999999999999E-3"/>
    <n v="27776"/>
    <m/>
    <n v="1.6E-2"/>
    <s v="Descarte"/>
  </r>
  <r>
    <m/>
    <x v="174"/>
    <s v="FRENTE"/>
    <n v="2687"/>
    <x v="2684"/>
    <x v="4"/>
    <x v="226"/>
    <n v="5.6"/>
    <n v="1.61E-2"/>
    <n v="1.61E-2"/>
    <n v="27776"/>
    <m/>
    <n v="1.6E-2"/>
    <s v="F"/>
  </r>
  <r>
    <m/>
    <x v="174"/>
    <s v="FRENTE"/>
    <n v="2688"/>
    <x v="2685"/>
    <x v="4"/>
    <x v="226"/>
    <n v="5.6"/>
    <n v="1.0200000000000001E-2"/>
    <n v="1.0200000000000001E-2"/>
    <n v="27776"/>
    <m/>
    <n v="1.6E-2"/>
    <s v="B"/>
  </r>
  <r>
    <m/>
    <x v="174"/>
    <s v="FRENTE"/>
    <n v="2689"/>
    <x v="2686"/>
    <x v="4"/>
    <x v="226"/>
    <n v="5.6"/>
    <n v="1.17E-2"/>
    <n v="1.17E-2"/>
    <n v="27776"/>
    <m/>
    <n v="1.6E-2"/>
    <s v="C"/>
  </r>
  <r>
    <m/>
    <x v="174"/>
    <s v="FRENTE"/>
    <n v="2690"/>
    <x v="2687"/>
    <x v="4"/>
    <x v="226"/>
    <n v="5.6"/>
    <n v="6.1999999999999998E-3"/>
    <n v="6.1999999999999998E-3"/>
    <n v="27776"/>
    <m/>
    <n v="1.6E-2"/>
    <s v="Reserva"/>
  </r>
  <r>
    <m/>
    <x v="174"/>
    <s v="FRENTE"/>
    <n v="2691"/>
    <x v="2688"/>
    <x v="4"/>
    <x v="226"/>
    <n v="5.6"/>
    <n v="5.3E-3"/>
    <n v="5.3E-3"/>
    <n v="27776"/>
    <m/>
    <n v="1.6E-2"/>
    <s v="Descarte"/>
  </r>
  <r>
    <m/>
    <x v="174"/>
    <s v="FRENTE"/>
    <n v="2692"/>
    <x v="2689"/>
    <x v="4"/>
    <x v="226"/>
    <n v="5.6"/>
    <n v="5.5999999999999999E-3"/>
    <n v="5.5999999999999999E-3"/>
    <n v="27776"/>
    <m/>
    <n v="1.6E-2"/>
    <s v="Descarte"/>
  </r>
  <r>
    <m/>
    <x v="177"/>
    <s v="RT"/>
    <n v="2693"/>
    <x v="2690"/>
    <x v="2"/>
    <x v="227"/>
    <n v="5.6"/>
    <n v="2.81E-2"/>
    <n v="2.81E-2"/>
    <n v="27779"/>
    <m/>
    <n v="1.0999999999999999E-2"/>
    <s v="L"/>
  </r>
  <r>
    <m/>
    <x v="177"/>
    <s v="RT"/>
    <n v="2694"/>
    <x v="2691"/>
    <x v="2"/>
    <x v="227"/>
    <n v="5.6"/>
    <n v="3.15E-2"/>
    <n v="3.15E-2"/>
    <n v="27779"/>
    <m/>
    <n v="1.0999999999999999E-2"/>
    <s v="L"/>
  </r>
  <r>
    <m/>
    <x v="177"/>
    <s v="RT"/>
    <n v="2695"/>
    <x v="2692"/>
    <x v="2"/>
    <x v="227"/>
    <n v="5.6"/>
    <n v="1.2800000000000001E-2"/>
    <n v="1.2800000000000001E-2"/>
    <n v="27779"/>
    <m/>
    <n v="1.0999999999999999E-2"/>
    <s v="D"/>
  </r>
  <r>
    <m/>
    <x v="177"/>
    <s v="RT"/>
    <n v="2696"/>
    <x v="2693"/>
    <x v="2"/>
    <x v="227"/>
    <n v="5.6"/>
    <n v="5.5999999999999999E-3"/>
    <n v="5.5999999999999999E-3"/>
    <n v="27779"/>
    <m/>
    <n v="1.0999999999999999E-2"/>
    <s v="Descarte"/>
  </r>
  <r>
    <m/>
    <x v="180"/>
    <s v="FRENTE"/>
    <n v="2697"/>
    <x v="2694"/>
    <x v="2"/>
    <x v="227"/>
    <n v="5.6"/>
    <n v="2.76E-2"/>
    <n v="2.76E-2"/>
    <n v="27779"/>
    <m/>
    <n v="1.2999999999999999E-2"/>
    <s v="L"/>
  </r>
  <r>
    <m/>
    <x v="180"/>
    <s v="FRENTE"/>
    <n v="2698"/>
    <x v="2695"/>
    <x v="2"/>
    <x v="227"/>
    <n v="5.6"/>
    <n v="2.0999999999999999E-3"/>
    <n v="2.0999999999999999E-3"/>
    <n v="27779"/>
    <m/>
    <n v="1.2999999999999999E-2"/>
    <s v="Descarte"/>
  </r>
  <r>
    <m/>
    <x v="180"/>
    <s v="FRENTE"/>
    <n v="2699"/>
    <x v="2696"/>
    <x v="2"/>
    <x v="227"/>
    <n v="5.6"/>
    <n v="2.7000000000000001E-3"/>
    <n v="2.7000000000000001E-3"/>
    <n v="27779"/>
    <m/>
    <n v="1.2999999999999999E-2"/>
    <s v="Descarte"/>
  </r>
  <r>
    <m/>
    <x v="180"/>
    <s v="FRENTE"/>
    <n v="2700"/>
    <x v="2697"/>
    <x v="2"/>
    <x v="227"/>
    <n v="5.6"/>
    <n v="1.72E-2"/>
    <n v="1.72E-2"/>
    <n v="27779"/>
    <m/>
    <n v="1.2999999999999999E-2"/>
    <s v="F"/>
  </r>
  <r>
    <m/>
    <x v="180"/>
    <s v="FRENTE"/>
    <n v="2701"/>
    <x v="2698"/>
    <x v="2"/>
    <x v="227"/>
    <n v="5.6"/>
    <n v="6.4999999999999997E-3"/>
    <n v="6.4999999999999997E-3"/>
    <n v="27779"/>
    <m/>
    <n v="1.2999999999999999E-2"/>
    <s v="Reserva"/>
  </r>
  <r>
    <m/>
    <x v="174"/>
    <s v="FRENTE"/>
    <n v="2702"/>
    <x v="2699"/>
    <x v="2"/>
    <x v="227"/>
    <n v="5.6"/>
    <n v="7.4999999999999997E-3"/>
    <n v="7.4999999999999997E-3"/>
    <n v="27780"/>
    <m/>
    <n v="1.4999999999999999E-2"/>
    <s v="A"/>
  </r>
  <r>
    <m/>
    <x v="174"/>
    <s v="FRENTE"/>
    <n v="2703"/>
    <x v="2700"/>
    <x v="2"/>
    <x v="227"/>
    <n v="5.6"/>
    <n v="2.7000000000000001E-3"/>
    <n v="2.7000000000000001E-3"/>
    <n v="27780"/>
    <m/>
    <n v="1.4999999999999999E-2"/>
    <s v="Descarte"/>
  </r>
  <r>
    <m/>
    <x v="174"/>
    <s v="FRENTE"/>
    <n v="2704"/>
    <x v="2701"/>
    <x v="2"/>
    <x v="227"/>
    <n v="5.6"/>
    <n v="5.8999999999999999E-3"/>
    <n v="5.8999999999999999E-3"/>
    <n v="27780"/>
    <m/>
    <n v="1.4999999999999999E-2"/>
    <s v="Descarte"/>
  </r>
  <r>
    <m/>
    <x v="174"/>
    <s v="FRENTE"/>
    <n v="2705"/>
    <x v="2702"/>
    <x v="2"/>
    <x v="227"/>
    <n v="5.6"/>
    <n v="4.1999999999999997E-3"/>
    <n v="4.1999999999999997E-3"/>
    <n v="27780"/>
    <m/>
    <n v="1.4999999999999999E-2"/>
    <s v="Descarte"/>
  </r>
  <r>
    <m/>
    <x v="174"/>
    <s v="FRENTE"/>
    <n v="2706"/>
    <x v="2703"/>
    <x v="2"/>
    <x v="227"/>
    <n v="5.6"/>
    <n v="1.9400000000000001E-2"/>
    <n v="1.9400000000000001E-2"/>
    <n v="27780"/>
    <m/>
    <n v="1.4999999999999999E-2"/>
    <s v="H"/>
  </r>
  <r>
    <m/>
    <x v="174"/>
    <s v="FRENTE"/>
    <n v="2707"/>
    <x v="2704"/>
    <x v="2"/>
    <x v="227"/>
    <n v="5.6"/>
    <n v="1.03E-2"/>
    <n v="1.03E-2"/>
    <n v="27780"/>
    <m/>
    <n v="1.4999999999999999E-2"/>
    <s v="B"/>
  </r>
  <r>
    <m/>
    <x v="174"/>
    <s v="FRENTE"/>
    <n v="2708"/>
    <x v="2705"/>
    <x v="2"/>
    <x v="227"/>
    <n v="5.6"/>
    <n v="6.6E-3"/>
    <n v="6.6E-3"/>
    <n v="27781"/>
    <m/>
    <n v="1.4999999999999999E-2"/>
    <s v="Reserva"/>
  </r>
  <r>
    <m/>
    <x v="174"/>
    <s v="FRENTE"/>
    <n v="2709"/>
    <x v="2706"/>
    <x v="2"/>
    <x v="227"/>
    <n v="5.6"/>
    <n v="1.0699999999999999E-2"/>
    <n v="1.0699999999999999E-2"/>
    <n v="27781"/>
    <m/>
    <n v="1.4999999999999999E-2"/>
    <s v="C"/>
  </r>
  <r>
    <m/>
    <x v="174"/>
    <s v="FRENTE"/>
    <n v="2710"/>
    <x v="2707"/>
    <x v="2"/>
    <x v="227"/>
    <n v="5.6"/>
    <n v="5.7000000000000002E-3"/>
    <n v="5.7000000000000002E-3"/>
    <n v="27781"/>
    <m/>
    <n v="1.4999999999999999E-2"/>
    <s v="Descarte"/>
  </r>
  <r>
    <m/>
    <x v="174"/>
    <s v="FRENTE"/>
    <n v="2711"/>
    <x v="2708"/>
    <x v="2"/>
    <x v="227"/>
    <n v="5.6"/>
    <n v="3.5999999999999999E-3"/>
    <n v="3.5999999999999999E-3"/>
    <n v="27781"/>
    <m/>
    <n v="1.4999999999999999E-2"/>
    <s v="Descarte"/>
  </r>
  <r>
    <m/>
    <x v="174"/>
    <s v="FRENTE"/>
    <n v="2712"/>
    <x v="2709"/>
    <x v="2"/>
    <x v="227"/>
    <n v="5.6"/>
    <n v="6.0000000000000001E-3"/>
    <n v="6.0000000000000001E-3"/>
    <n v="27781"/>
    <m/>
    <n v="1.4999999999999999E-2"/>
    <s v="Reserva"/>
  </r>
  <r>
    <m/>
    <x v="174"/>
    <s v="FRENTE"/>
    <n v="2713"/>
    <x v="2710"/>
    <x v="2"/>
    <x v="227"/>
    <n v="5.6"/>
    <n v="7.7000000000000002E-3"/>
    <n v="7.7000000000000002E-3"/>
    <n v="27781"/>
    <m/>
    <n v="1.4999999999999999E-2"/>
    <s v="A"/>
  </r>
  <r>
    <m/>
    <x v="174"/>
    <s v="FRENTE"/>
    <n v="2714"/>
    <x v="2711"/>
    <x v="2"/>
    <x v="227"/>
    <n v="5.6"/>
    <n v="4.8999999999999998E-3"/>
    <n v="4.8999999999999998E-3"/>
    <n v="27781"/>
    <m/>
    <n v="1.4999999999999999E-2"/>
    <s v="Descarte"/>
  </r>
  <r>
    <m/>
    <x v="177"/>
    <s v="RT"/>
    <n v="2715"/>
    <x v="2712"/>
    <x v="3"/>
    <x v="227"/>
    <n v="5.6"/>
    <n v="3.6499999999999998E-2"/>
    <n v="3.6499999999999998E-2"/>
    <n v="27782"/>
    <m/>
    <m/>
    <s v="L"/>
  </r>
  <r>
    <m/>
    <x v="177"/>
    <s v="RT"/>
    <n v="2716"/>
    <x v="2713"/>
    <x v="3"/>
    <x v="227"/>
    <n v="5.6"/>
    <n v="2.4400000000000002E-2"/>
    <n v="2.4400000000000002E-2"/>
    <n v="27782"/>
    <m/>
    <m/>
    <s v="J"/>
  </r>
  <r>
    <m/>
    <x v="177"/>
    <s v="RT"/>
    <n v="2717"/>
    <x v="2714"/>
    <x v="3"/>
    <x v="227"/>
    <n v="5.6"/>
    <n v="2.06E-2"/>
    <n v="2.06E-2"/>
    <n v="27782"/>
    <m/>
    <m/>
    <s v="H"/>
  </r>
  <r>
    <m/>
    <x v="177"/>
    <s v="RT"/>
    <n v="2718"/>
    <x v="2715"/>
    <x v="3"/>
    <x v="227"/>
    <n v="5.6"/>
    <n v="2.35E-2"/>
    <n v="2.35E-2"/>
    <n v="27782"/>
    <m/>
    <m/>
    <s v="J"/>
  </r>
  <r>
    <m/>
    <x v="180"/>
    <s v="FRENTE"/>
    <n v="2719"/>
    <x v="2716"/>
    <x v="3"/>
    <x v="227"/>
    <n v="5.6"/>
    <n v="0.01"/>
    <n v="0.01"/>
    <n v="27782"/>
    <m/>
    <m/>
    <s v="B"/>
  </r>
  <r>
    <m/>
    <x v="180"/>
    <s v="FRENTE"/>
    <n v="2720"/>
    <x v="2717"/>
    <x v="3"/>
    <x v="227"/>
    <n v="5.6"/>
    <n v="1.7600000000000001E-2"/>
    <n v="1.7600000000000001E-2"/>
    <n v="27782"/>
    <m/>
    <m/>
    <s v="G"/>
  </r>
  <r>
    <m/>
    <x v="180"/>
    <s v="FRENTE"/>
    <n v="2721"/>
    <x v="2718"/>
    <x v="3"/>
    <x v="227"/>
    <n v="5.6"/>
    <n v="1.6400000000000001E-2"/>
    <n v="1.6400000000000001E-2"/>
    <n v="27782"/>
    <m/>
    <m/>
    <s v="F"/>
  </r>
  <r>
    <m/>
    <x v="180"/>
    <s v="FRENTE"/>
    <n v="2722"/>
    <x v="2719"/>
    <x v="3"/>
    <x v="227"/>
    <n v="5.6"/>
    <n v="1.55E-2"/>
    <n v="1.55E-2"/>
    <n v="27782"/>
    <m/>
    <m/>
    <s v="F"/>
  </r>
  <r>
    <m/>
    <x v="180"/>
    <s v="FRENTE"/>
    <n v="2723"/>
    <x v="2720"/>
    <x v="3"/>
    <x v="227"/>
    <n v="5.6"/>
    <n v="1.6400000000000001E-2"/>
    <n v="1.6400000000000001E-2"/>
    <n v="27782"/>
    <m/>
    <m/>
    <s v="F"/>
  </r>
  <r>
    <m/>
    <x v="180"/>
    <s v="FRENTE"/>
    <n v="2724"/>
    <x v="2721"/>
    <x v="3"/>
    <x v="227"/>
    <n v="5.6"/>
    <n v="1.9300000000000001E-2"/>
    <n v="1.9300000000000001E-2"/>
    <n v="27782"/>
    <m/>
    <m/>
    <s v="H"/>
  </r>
  <r>
    <m/>
    <x v="174"/>
    <s v="FRENTE"/>
    <n v="2725"/>
    <x v="2722"/>
    <x v="4"/>
    <x v="227"/>
    <n v="5.6"/>
    <n v="1.23E-2"/>
    <n v="1.23E-2"/>
    <n v="27784"/>
    <m/>
    <n v="1.2999999999999999E-2"/>
    <s v="D"/>
  </r>
  <r>
    <m/>
    <x v="174"/>
    <s v="FRENTE"/>
    <n v="2726"/>
    <x v="2723"/>
    <x v="4"/>
    <x v="227"/>
    <n v="5.6"/>
    <n v="1.66E-2"/>
    <n v="1.66E-2"/>
    <n v="27784"/>
    <m/>
    <n v="1.2999999999999999E-2"/>
    <s v="F"/>
  </r>
  <r>
    <m/>
    <x v="174"/>
    <s v="FRENTE"/>
    <n v="2727"/>
    <x v="2724"/>
    <x v="4"/>
    <x v="227"/>
    <n v="5.6"/>
    <n v="2.0899999999999998E-2"/>
    <n v="2.0899999999999998E-2"/>
    <n v="27784"/>
    <m/>
    <n v="1.2999999999999999E-2"/>
    <s v="H"/>
  </r>
  <r>
    <m/>
    <x v="174"/>
    <s v="FRENTE"/>
    <n v="2728"/>
    <x v="2725"/>
    <x v="4"/>
    <x v="227"/>
    <n v="5.6"/>
    <n v="1.24E-2"/>
    <n v="1.24E-2"/>
    <n v="27784"/>
    <m/>
    <n v="1.2999999999999999E-2"/>
    <s v="D"/>
  </r>
  <r>
    <m/>
    <x v="180"/>
    <s v="FRENTE"/>
    <n v="2729"/>
    <x v="2726"/>
    <x v="4"/>
    <x v="227"/>
    <n v="5.6"/>
    <n v="1.0800000000000001E-2"/>
    <n v="1.0800000000000001E-2"/>
    <n v="27784"/>
    <m/>
    <n v="1.4E-2"/>
    <s v="C"/>
  </r>
  <r>
    <m/>
    <x v="180"/>
    <s v="FRENTE"/>
    <n v="2730"/>
    <x v="2727"/>
    <x v="4"/>
    <x v="227"/>
    <n v="5.6"/>
    <n v="1.12E-2"/>
    <n v="1.12E-2"/>
    <n v="27784"/>
    <m/>
    <n v="1.4E-2"/>
    <s v="C"/>
  </r>
  <r>
    <m/>
    <x v="180"/>
    <s v="FRENTE"/>
    <n v="2731"/>
    <x v="2728"/>
    <x v="4"/>
    <x v="227"/>
    <n v="5.6"/>
    <n v="9.1000000000000004E-3"/>
    <n v="9.1000000000000004E-3"/>
    <n v="27784"/>
    <m/>
    <n v="1.4E-2"/>
    <s v="B"/>
  </r>
  <r>
    <m/>
    <x v="180"/>
    <s v="FRENTE"/>
    <n v="2732"/>
    <x v="2729"/>
    <x v="4"/>
    <x v="227"/>
    <n v="5.6"/>
    <n v="2.18E-2"/>
    <n v="2.18E-2"/>
    <n v="27784"/>
    <m/>
    <n v="1.4E-2"/>
    <s v="I"/>
  </r>
  <r>
    <m/>
    <x v="180"/>
    <s v="FRENTE"/>
    <n v="2733"/>
    <x v="2730"/>
    <x v="4"/>
    <x v="227"/>
    <n v="5.6"/>
    <n v="6.6E-3"/>
    <n v="6.6E-3"/>
    <n v="27784"/>
    <m/>
    <n v="1.4E-2"/>
    <s v="Reserva"/>
  </r>
  <r>
    <m/>
    <x v="180"/>
    <s v="FRENTE"/>
    <n v="2734"/>
    <x v="2731"/>
    <x v="4"/>
    <x v="227"/>
    <n v="5.6"/>
    <n v="1.12E-2"/>
    <n v="1.12E-2"/>
    <n v="27784"/>
    <m/>
    <n v="1.4E-2"/>
    <s v="C"/>
  </r>
  <r>
    <m/>
    <x v="180"/>
    <s v="FRENTE"/>
    <n v="2735"/>
    <x v="2732"/>
    <x v="4"/>
    <x v="227"/>
    <n v="5.6"/>
    <n v="1.18E-2"/>
    <n v="1.18E-2"/>
    <n v="27785"/>
    <m/>
    <n v="1.4E-2"/>
    <s v="C"/>
  </r>
  <r>
    <m/>
    <x v="180"/>
    <s v="FRENTE"/>
    <n v="2736"/>
    <x v="2733"/>
    <x v="4"/>
    <x v="227"/>
    <n v="5.6"/>
    <n v="1.04E-2"/>
    <n v="1.04E-2"/>
    <n v="27785"/>
    <m/>
    <n v="1.4E-2"/>
    <s v="B"/>
  </r>
  <r>
    <m/>
    <x v="180"/>
    <s v="FRENTE"/>
    <n v="2737"/>
    <x v="2734"/>
    <x v="4"/>
    <x v="227"/>
    <n v="5.6"/>
    <n v="1.1299999999999999E-2"/>
    <n v="1.1299999999999999E-2"/>
    <n v="27785"/>
    <m/>
    <n v="1.4E-2"/>
    <s v="C"/>
  </r>
  <r>
    <m/>
    <x v="180"/>
    <s v="FRENTE"/>
    <n v="2738"/>
    <x v="2735"/>
    <x v="4"/>
    <x v="227"/>
    <n v="5.6"/>
    <n v="0.03"/>
    <n v="0.03"/>
    <n v="27785"/>
    <m/>
    <n v="1.4E-2"/>
    <s v="L"/>
  </r>
  <r>
    <m/>
    <x v="177"/>
    <s v="RT"/>
    <n v="2739"/>
    <x v="2736"/>
    <x v="4"/>
    <x v="227"/>
    <n v="5.6"/>
    <n v="1.17E-2"/>
    <n v="1.17E-2"/>
    <n v="27785"/>
    <m/>
    <n v="1.9E-2"/>
    <s v="C"/>
  </r>
  <r>
    <m/>
    <x v="177"/>
    <s v="RT"/>
    <n v="2740"/>
    <x v="2737"/>
    <x v="4"/>
    <x v="227"/>
    <n v="5.6"/>
    <n v="2.5000000000000001E-2"/>
    <n v="2.5000000000000001E-2"/>
    <n v="27785"/>
    <m/>
    <n v="1.9E-2"/>
    <s v="K"/>
  </r>
  <r>
    <m/>
    <x v="192"/>
    <s v="RT"/>
    <n v="2741"/>
    <x v="2738"/>
    <x v="2"/>
    <x v="228"/>
    <n v="5.6"/>
    <n v="7.9000000000000008E-3"/>
    <n v="7.9000000000000008E-3"/>
    <n v="27786"/>
    <m/>
    <n v="0.01"/>
    <s v="A"/>
  </r>
  <r>
    <m/>
    <x v="192"/>
    <s v="RT"/>
    <n v="2742"/>
    <x v="2739"/>
    <x v="2"/>
    <x v="228"/>
    <n v="5.6"/>
    <n v="1.03E-2"/>
    <n v="1.03E-2"/>
    <n v="27786"/>
    <m/>
    <n v="0.01"/>
    <s v="B"/>
  </r>
  <r>
    <m/>
    <x v="174"/>
    <s v="FRENTE"/>
    <n v="2743"/>
    <x v="2740"/>
    <x v="2"/>
    <x v="228"/>
    <n v="5.6"/>
    <n v="1.7399999999999999E-2"/>
    <n v="1.7399999999999999E-2"/>
    <n v="27786"/>
    <m/>
    <n v="1.4999999999999999E-2"/>
    <s v="F"/>
  </r>
  <r>
    <m/>
    <x v="174"/>
    <s v="FRENTE"/>
    <n v="2744"/>
    <x v="2741"/>
    <x v="2"/>
    <x v="228"/>
    <n v="5.6"/>
    <n v="1.24E-2"/>
    <n v="1.24E-2"/>
    <n v="27786"/>
    <m/>
    <n v="1.4999999999999999E-2"/>
    <s v="D"/>
  </r>
  <r>
    <m/>
    <x v="174"/>
    <s v="FRENTE"/>
    <n v="2745"/>
    <x v="2742"/>
    <x v="2"/>
    <x v="228"/>
    <n v="5.6"/>
    <n v="5.4000000000000003E-3"/>
    <n v="5.4000000000000003E-3"/>
    <n v="27786"/>
    <m/>
    <n v="1.4999999999999999E-2"/>
    <s v="Descarte"/>
  </r>
  <r>
    <m/>
    <x v="174"/>
    <s v="FRENTE"/>
    <n v="2746"/>
    <x v="2743"/>
    <x v="2"/>
    <x v="228"/>
    <n v="5.6"/>
    <n v="3.0099999999999998E-2"/>
    <n v="3.0099999999999998E-2"/>
    <n v="27786"/>
    <m/>
    <n v="1.4999999999999999E-2"/>
    <s v="L"/>
  </r>
  <r>
    <m/>
    <x v="174"/>
    <s v="FRENTE"/>
    <n v="2747"/>
    <x v="2744"/>
    <x v="2"/>
    <x v="228"/>
    <n v="5.6"/>
    <n v="1.9699999999999999E-2"/>
    <n v="1.9699999999999999E-2"/>
    <n v="27786"/>
    <m/>
    <n v="1.4999999999999999E-2"/>
    <s v="H"/>
  </r>
  <r>
    <m/>
    <x v="174"/>
    <s v="FRENTE"/>
    <n v="2748"/>
    <x v="2745"/>
    <x v="2"/>
    <x v="228"/>
    <n v="5.6"/>
    <n v="3.0700000000000002E-2"/>
    <n v="3.0700000000000002E-2"/>
    <n v="27786"/>
    <m/>
    <n v="1.4999999999999999E-2"/>
    <s v="L"/>
  </r>
  <r>
    <m/>
    <x v="174"/>
    <s v="FRENTE"/>
    <n v="2749"/>
    <x v="2746"/>
    <x v="2"/>
    <x v="228"/>
    <n v="5.6"/>
    <n v="2.9499999999999998E-2"/>
    <n v="2.9499999999999998E-2"/>
    <n v="27786"/>
    <m/>
    <n v="1.4999999999999999E-2"/>
    <s v="L"/>
  </r>
  <r>
    <m/>
    <x v="174"/>
    <s v="FRENTE"/>
    <n v="2750"/>
    <x v="2747"/>
    <x v="2"/>
    <x v="228"/>
    <n v="5.6"/>
    <n v="1.9699999999999999E-2"/>
    <n v="1.9699999999999999E-2"/>
    <n v="27787"/>
    <m/>
    <n v="1.4999999999999999E-2"/>
    <s v="H"/>
  </r>
  <r>
    <m/>
    <x v="174"/>
    <s v="FRENTE"/>
    <n v="2751"/>
    <x v="2748"/>
    <x v="2"/>
    <x v="228"/>
    <n v="5.6"/>
    <n v="2.3099999999999999E-2"/>
    <n v="2.3099999999999999E-2"/>
    <n v="27787"/>
    <m/>
    <n v="1.4999999999999999E-2"/>
    <s v="J"/>
  </r>
  <r>
    <m/>
    <x v="174"/>
    <s v="FRENTE"/>
    <n v="2752"/>
    <x v="2749"/>
    <x v="2"/>
    <x v="228"/>
    <n v="5.6"/>
    <n v="1.7899999999999999E-2"/>
    <n v="1.7899999999999999E-2"/>
    <n v="27787"/>
    <m/>
    <n v="1.4999999999999999E-2"/>
    <s v="G"/>
  </r>
  <r>
    <m/>
    <x v="174"/>
    <s v="FRENTE"/>
    <n v="2753"/>
    <x v="2750"/>
    <x v="2"/>
    <x v="228"/>
    <n v="5.6"/>
    <n v="1.7899999999999999E-2"/>
    <n v="1.7899999999999999E-2"/>
    <n v="27787"/>
    <m/>
    <n v="1.4999999999999999E-2"/>
    <s v="G"/>
  </r>
  <r>
    <m/>
    <x v="174"/>
    <s v="FRENTE"/>
    <n v="2754"/>
    <x v="2751"/>
    <x v="2"/>
    <x v="228"/>
    <n v="5.6"/>
    <n v="2.1299999999999999E-2"/>
    <n v="2.1299999999999999E-2"/>
    <n v="27787"/>
    <m/>
    <n v="1.4999999999999999E-2"/>
    <s v="I"/>
  </r>
  <r>
    <m/>
    <x v="174"/>
    <s v="FRENTE"/>
    <n v="2755"/>
    <x v="2752"/>
    <x v="2"/>
    <x v="228"/>
    <n v="5.6"/>
    <n v="2.07E-2"/>
    <n v="2.07E-2"/>
    <n v="27787"/>
    <m/>
    <n v="1.4999999999999999E-2"/>
    <s v="H"/>
  </r>
  <r>
    <m/>
    <x v="180"/>
    <s v="FRENTE"/>
    <n v="2756"/>
    <x v="2753"/>
    <x v="3"/>
    <x v="228"/>
    <n v="5.6"/>
    <n v="1.15E-2"/>
    <n v="1.15E-2"/>
    <n v="27788"/>
    <m/>
    <m/>
    <s v="C"/>
  </r>
  <r>
    <m/>
    <x v="180"/>
    <s v="FRENTE"/>
    <n v="2757"/>
    <x v="2754"/>
    <x v="3"/>
    <x v="228"/>
    <n v="5.6"/>
    <n v="1.83E-2"/>
    <n v="1.83E-2"/>
    <n v="27788"/>
    <m/>
    <m/>
    <s v="G"/>
  </r>
  <r>
    <m/>
    <x v="180"/>
    <s v="FRENTE"/>
    <n v="2758"/>
    <x v="2755"/>
    <x v="3"/>
    <x v="228"/>
    <n v="5.6"/>
    <n v="2.1000000000000001E-2"/>
    <n v="2.1000000000000001E-2"/>
    <n v="27788"/>
    <m/>
    <m/>
    <s v="I"/>
  </r>
  <r>
    <m/>
    <x v="180"/>
    <s v="FRENTE"/>
    <n v="2759"/>
    <x v="2756"/>
    <x v="3"/>
    <x v="228"/>
    <n v="5.6"/>
    <n v="2.0799999999999999E-2"/>
    <n v="2.0799999999999999E-2"/>
    <n v="27788"/>
    <m/>
    <m/>
    <s v="H"/>
  </r>
  <r>
    <m/>
    <x v="180"/>
    <s v="FRENTE"/>
    <n v="2760"/>
    <x v="2757"/>
    <x v="3"/>
    <x v="228"/>
    <n v="5.6"/>
    <n v="2.35E-2"/>
    <n v="2.35E-2"/>
    <n v="27788"/>
    <m/>
    <m/>
    <s v="J"/>
  </r>
  <r>
    <m/>
    <x v="180"/>
    <s v="FRENTE"/>
    <n v="2761"/>
    <x v="2758"/>
    <x v="3"/>
    <x v="228"/>
    <n v="5.6"/>
    <n v="2.53E-2"/>
    <n v="2.53E-2"/>
    <n v="27788"/>
    <m/>
    <m/>
    <s v="K"/>
  </r>
  <r>
    <m/>
    <x v="180"/>
    <s v="FRENTE"/>
    <n v="2762"/>
    <x v="2759"/>
    <x v="3"/>
    <x v="228"/>
    <n v="5.6"/>
    <n v="3.0800000000000001E-2"/>
    <n v="3.0800000000000001E-2"/>
    <n v="27789"/>
    <m/>
    <m/>
    <s v="L"/>
  </r>
  <r>
    <m/>
    <x v="180"/>
    <s v="FRENTE"/>
    <n v="2763"/>
    <x v="2760"/>
    <x v="3"/>
    <x v="228"/>
    <n v="5.6"/>
    <n v="2.92E-2"/>
    <n v="2.92E-2"/>
    <n v="27789"/>
    <m/>
    <m/>
    <s v="L"/>
  </r>
  <r>
    <m/>
    <x v="180"/>
    <s v="FRENTE"/>
    <n v="2764"/>
    <x v="2761"/>
    <x v="3"/>
    <x v="228"/>
    <n v="5.6"/>
    <n v="3.8399999999999997E-2"/>
    <n v="3.6999999999999998E-2"/>
    <n v="27789"/>
    <m/>
    <m/>
    <s v="L"/>
  </r>
  <r>
    <m/>
    <x v="174"/>
    <s v="FRENTE"/>
    <n v="2765"/>
    <x v="2762"/>
    <x v="3"/>
    <x v="228"/>
    <n v="5.6"/>
    <n v="3.1300000000000001E-2"/>
    <n v="3.1300000000000001E-2"/>
    <n v="27790"/>
    <m/>
    <m/>
    <s v="L"/>
  </r>
  <r>
    <m/>
    <x v="174"/>
    <s v="FRENTE"/>
    <n v="2766"/>
    <x v="2763"/>
    <x v="3"/>
    <x v="228"/>
    <n v="5.6"/>
    <n v="0.01"/>
    <n v="0.01"/>
    <n v="27790"/>
    <m/>
    <m/>
    <s v="B"/>
  </r>
  <r>
    <m/>
    <x v="174"/>
    <s v="FRENTE"/>
    <n v="2767"/>
    <x v="2764"/>
    <x v="3"/>
    <x v="228"/>
    <n v="5.6"/>
    <n v="0.01"/>
    <n v="0.01"/>
    <n v="27790"/>
    <m/>
    <m/>
    <s v="B"/>
  </r>
  <r>
    <m/>
    <x v="180"/>
    <s v="FRENTE"/>
    <n v="2768"/>
    <x v="2765"/>
    <x v="3"/>
    <x v="228"/>
    <n v="5.6"/>
    <n v="3.3099999999999997E-2"/>
    <n v="3.3099999999999997E-2"/>
    <n v="27789"/>
    <m/>
    <m/>
    <s v="L"/>
  </r>
  <r>
    <m/>
    <x v="180"/>
    <s v="FRENTE"/>
    <n v="2769"/>
    <x v="2766"/>
    <x v="3"/>
    <x v="228"/>
    <n v="5.6"/>
    <n v="2.9700000000000001E-2"/>
    <n v="2.9700000000000001E-2"/>
    <n v="27789"/>
    <m/>
    <m/>
    <s v="L"/>
  </r>
  <r>
    <m/>
    <x v="177"/>
    <s v="RT"/>
    <n v="2770"/>
    <x v="2767"/>
    <x v="4"/>
    <x v="228"/>
    <n v="5.6"/>
    <n v="1.0800000000000001E-2"/>
    <n v="1.0800000000000001E-2"/>
    <n v="27792"/>
    <m/>
    <n v="1.7999999999999999E-2"/>
    <s v="C"/>
  </r>
  <r>
    <m/>
    <x v="177"/>
    <s v="RT"/>
    <n v="2771"/>
    <x v="2768"/>
    <x v="4"/>
    <x v="228"/>
    <n v="5.6"/>
    <n v="7.9000000000000008E-3"/>
    <n v="7.9000000000000008E-3"/>
    <n v="27792"/>
    <m/>
    <n v="1.7999999999999999E-2"/>
    <s v="A"/>
  </r>
  <r>
    <m/>
    <x v="177"/>
    <s v="RT"/>
    <n v="2772"/>
    <x v="2769"/>
    <x v="4"/>
    <x v="228"/>
    <n v="5.6"/>
    <n v="2.1499999999999998E-2"/>
    <n v="2.1499999999999998E-2"/>
    <n v="27792"/>
    <m/>
    <n v="1.7999999999999999E-2"/>
    <s v="I"/>
  </r>
  <r>
    <m/>
    <x v="177"/>
    <s v="RT"/>
    <n v="2773"/>
    <x v="2770"/>
    <x v="4"/>
    <x v="228"/>
    <n v="5.6"/>
    <n v="2.07E-2"/>
    <n v="2.07E-2"/>
    <n v="27792"/>
    <m/>
    <n v="1.7999999999999999E-2"/>
    <s v="H"/>
  </r>
  <r>
    <m/>
    <x v="174"/>
    <s v="FRENTE"/>
    <n v="2774"/>
    <x v="2771"/>
    <x v="4"/>
    <x v="228"/>
    <n v="5.6"/>
    <n v="1.66E-2"/>
    <n v="1.66E-2"/>
    <n v="27793"/>
    <m/>
    <n v="1.7000000000000001E-2"/>
    <s v="F"/>
  </r>
  <r>
    <m/>
    <x v="174"/>
    <s v="FRENTE"/>
    <n v="2775"/>
    <x v="2772"/>
    <x v="4"/>
    <x v="228"/>
    <n v="5.6"/>
    <n v="3.49E-2"/>
    <n v="3.49E-2"/>
    <n v="27793"/>
    <m/>
    <n v="1.7000000000000001E-2"/>
    <s v="L"/>
  </r>
  <r>
    <m/>
    <x v="174"/>
    <s v="FRENTE"/>
    <n v="2776"/>
    <x v="2773"/>
    <x v="4"/>
    <x v="228"/>
    <n v="5.6"/>
    <n v="1.9199999999999998E-2"/>
    <n v="1.9199999999999998E-2"/>
    <n v="27793"/>
    <m/>
    <n v="1.7000000000000001E-2"/>
    <s v="H"/>
  </r>
  <r>
    <m/>
    <x v="174"/>
    <s v="FRENTE"/>
    <n v="2777"/>
    <x v="2774"/>
    <x v="4"/>
    <x v="228"/>
    <n v="5.6"/>
    <n v="8.0999999999999996E-3"/>
    <n v="8.0999999999999996E-3"/>
    <n v="27793"/>
    <m/>
    <n v="1.7000000000000001E-2"/>
    <s v="A"/>
  </r>
  <r>
    <m/>
    <x v="174"/>
    <s v="FRENTE"/>
    <n v="2778"/>
    <x v="2775"/>
    <x v="4"/>
    <x v="228"/>
    <n v="5.6"/>
    <n v="1.04E-2"/>
    <n v="1.04E-2"/>
    <n v="27793"/>
    <m/>
    <n v="1.7000000000000001E-2"/>
    <s v="B"/>
  </r>
  <r>
    <m/>
    <x v="174"/>
    <s v="FRENTE"/>
    <n v="2779"/>
    <x v="2776"/>
    <x v="4"/>
    <x v="228"/>
    <n v="5.6"/>
    <n v="5.4000000000000003E-3"/>
    <n v="5.4000000000000003E-3"/>
    <n v="27793"/>
    <m/>
    <n v="1.7000000000000001E-2"/>
    <s v="Descarte"/>
  </r>
  <r>
    <m/>
    <x v="174"/>
    <s v="FRENTE"/>
    <n v="2780"/>
    <x v="2777"/>
    <x v="4"/>
    <x v="228"/>
    <n v="5.6"/>
    <n v="5.1000000000000004E-3"/>
    <n v="5.1000000000000004E-3"/>
    <n v="27793"/>
    <m/>
    <n v="1.7000000000000001E-2"/>
    <s v="Descarte"/>
  </r>
  <r>
    <m/>
    <x v="174"/>
    <s v="FRENTE"/>
    <n v="2781"/>
    <x v="2778"/>
    <x v="4"/>
    <x v="228"/>
    <n v="5.6"/>
    <n v="9.1999999999999998E-3"/>
    <n v="9.1999999999999998E-3"/>
    <n v="27793"/>
    <m/>
    <n v="1.7000000000000001E-2"/>
    <s v="B"/>
  </r>
  <r>
    <m/>
    <x v="180"/>
    <s v="FRENTE"/>
    <n v="2782"/>
    <x v="2779"/>
    <x v="4"/>
    <x v="228"/>
    <n v="5.6"/>
    <n v="2.0500000000000001E-2"/>
    <n v="2.0500000000000001E-2"/>
    <n v="27794"/>
    <m/>
    <n v="1.7999999999999999E-2"/>
    <s v="H"/>
  </r>
  <r>
    <m/>
    <x v="180"/>
    <s v="FRENTE"/>
    <n v="2783"/>
    <x v="2780"/>
    <x v="4"/>
    <x v="228"/>
    <n v="5.6"/>
    <n v="2.07E-2"/>
    <n v="2.07E-2"/>
    <n v="27794"/>
    <m/>
    <n v="1.7999999999999999E-2"/>
    <s v="H"/>
  </r>
  <r>
    <m/>
    <x v="180"/>
    <s v="FRENTE"/>
    <n v="2784"/>
    <x v="2781"/>
    <x v="4"/>
    <x v="228"/>
    <n v="5.6"/>
    <n v="3.32E-2"/>
    <n v="3.32E-2"/>
    <n v="27794"/>
    <m/>
    <n v="1.7999999999999999E-2"/>
    <s v="L"/>
  </r>
  <r>
    <m/>
    <x v="180"/>
    <s v="FRENTE"/>
    <n v="2785"/>
    <x v="2782"/>
    <x v="4"/>
    <x v="228"/>
    <n v="5.6"/>
    <n v="1.7399999999999999E-2"/>
    <n v="1.7399999999999999E-2"/>
    <n v="27794"/>
    <m/>
    <n v="1.7999999999999999E-2"/>
    <s v="F"/>
  </r>
  <r>
    <m/>
    <x v="167"/>
    <s v="LEVANTE"/>
    <n v="2786"/>
    <x v="2783"/>
    <x v="4"/>
    <x v="228"/>
    <n v="5.6"/>
    <n v="1.8200000000000001E-2"/>
    <n v="1.8200000000000001E-2"/>
    <n v="27794"/>
    <m/>
    <n v="0.01"/>
    <s v="G"/>
  </r>
  <r>
    <m/>
    <x v="167"/>
    <s v="LEVANTE"/>
    <n v="2787"/>
    <x v="2784"/>
    <x v="4"/>
    <x v="228"/>
    <n v="5.6"/>
    <n v="1.38E-2"/>
    <n v="1.38E-2"/>
    <n v="27794"/>
    <m/>
    <n v="0.01"/>
    <s v="E"/>
  </r>
  <r>
    <m/>
    <x v="192"/>
    <s v="RT"/>
    <n v="2788"/>
    <x v="2785"/>
    <x v="4"/>
    <x v="228"/>
    <n v="5.6"/>
    <n v="7.7000000000000002E-3"/>
    <n v="7.7000000000000002E-3"/>
    <n v="27794"/>
    <m/>
    <n v="0.01"/>
    <s v="A"/>
  </r>
  <r>
    <m/>
    <x v="192"/>
    <s v="RT"/>
    <n v="2789"/>
    <x v="2786"/>
    <x v="4"/>
    <x v="228"/>
    <n v="5.6"/>
    <n v="1.5299999999999999E-2"/>
    <n v="1.5299999999999999E-2"/>
    <n v="27794"/>
    <m/>
    <n v="0.01"/>
    <s v="F"/>
  </r>
  <r>
    <m/>
    <x v="192"/>
    <s v="RT"/>
    <n v="2790"/>
    <x v="2787"/>
    <x v="5"/>
    <x v="228"/>
    <n v="5.6"/>
    <n v="1.23E-2"/>
    <n v="1.23E-2"/>
    <n v="27795"/>
    <m/>
    <n v="0.01"/>
    <s v="D"/>
  </r>
  <r>
    <m/>
    <x v="167"/>
    <s v="LEVANTE"/>
    <n v="2791"/>
    <x v="2788"/>
    <x v="5"/>
    <x v="228"/>
    <n v="5.6"/>
    <n v="5.3E-3"/>
    <n v="5.3E-3"/>
    <n v="27795"/>
    <m/>
    <n v="0.01"/>
    <s v="Descarte"/>
  </r>
  <r>
    <m/>
    <x v="167"/>
    <s v="LEVANTE"/>
    <n v="2792"/>
    <x v="2789"/>
    <x v="5"/>
    <x v="228"/>
    <n v="5.6"/>
    <n v="4.5999999999999999E-3"/>
    <n v="4.5999999999999999E-3"/>
    <n v="27795"/>
    <m/>
    <n v="0.01"/>
    <s v="Descarte"/>
  </r>
  <r>
    <m/>
    <x v="167"/>
    <s v="LEVANTE"/>
    <n v="2793"/>
    <x v="2790"/>
    <x v="5"/>
    <x v="228"/>
    <n v="5.6"/>
    <n v="5.4999999999999997E-3"/>
    <n v="5.4999999999999997E-3"/>
    <n v="27795"/>
    <m/>
    <n v="0.01"/>
    <s v="Descarte"/>
  </r>
  <r>
    <m/>
    <x v="167"/>
    <s v="LEVANTE"/>
    <n v="2794"/>
    <x v="2791"/>
    <x v="5"/>
    <x v="228"/>
    <n v="5.6"/>
    <n v="3.2000000000000002E-3"/>
    <n v="3.2000000000000002E-3"/>
    <n v="27795"/>
    <m/>
    <n v="0.01"/>
    <s v="Descarte"/>
  </r>
  <r>
    <m/>
    <x v="192"/>
    <s v="RT"/>
    <n v="2795"/>
    <x v="2792"/>
    <x v="2"/>
    <x v="229"/>
    <n v="5.6"/>
    <n v="1.04E-2"/>
    <n v="1.04E-2"/>
    <n v="27796"/>
    <m/>
    <n v="0.01"/>
    <s v="B"/>
  </r>
  <r>
    <m/>
    <x v="192"/>
    <s v="RT"/>
    <n v="2796"/>
    <x v="2793"/>
    <x v="2"/>
    <x v="229"/>
    <n v="5.6"/>
    <n v="1.21E-2"/>
    <n v="1.21E-2"/>
    <n v="27796"/>
    <m/>
    <n v="0.01"/>
    <s v="D"/>
  </r>
  <r>
    <m/>
    <x v="192"/>
    <s v="RT"/>
    <n v="2797"/>
    <x v="2794"/>
    <x v="2"/>
    <x v="229"/>
    <n v="5.6"/>
    <n v="1.1599999999999999E-2"/>
    <n v="1.1599999999999999E-2"/>
    <n v="27796"/>
    <m/>
    <n v="0.01"/>
    <s v="C"/>
  </r>
  <r>
    <m/>
    <x v="192"/>
    <s v="RT"/>
    <n v="2798"/>
    <x v="2795"/>
    <x v="2"/>
    <x v="229"/>
    <n v="5.6"/>
    <n v="4.8999999999999998E-3"/>
    <n v="4.8999999999999998E-3"/>
    <n v="27796"/>
    <m/>
    <n v="0.01"/>
    <s v="Descarte"/>
  </r>
  <r>
    <m/>
    <x v="180"/>
    <s v="FRENTE"/>
    <n v="2799"/>
    <x v="2796"/>
    <x v="2"/>
    <x v="229"/>
    <n v="5.6"/>
    <n v="1.18E-2"/>
    <n v="1.18E-2"/>
    <n v="27797"/>
    <m/>
    <n v="1.7000000000000001E-2"/>
    <s v="C"/>
  </r>
  <r>
    <m/>
    <x v="180"/>
    <s v="FRENTE"/>
    <n v="2800"/>
    <x v="2797"/>
    <x v="2"/>
    <x v="229"/>
    <n v="5.6"/>
    <n v="2.3900000000000001E-2"/>
    <n v="2.3900000000000001E-2"/>
    <n v="27797"/>
    <m/>
    <n v="1.7000000000000001E-2"/>
    <s v="J"/>
  </r>
  <r>
    <m/>
    <x v="180"/>
    <s v="FRENTE"/>
    <n v="2801"/>
    <x v="2798"/>
    <x v="2"/>
    <x v="229"/>
    <n v="5.6"/>
    <n v="1.23E-2"/>
    <n v="1.23E-2"/>
    <n v="27797"/>
    <m/>
    <n v="1.7000000000000001E-2"/>
    <s v="D"/>
  </r>
  <r>
    <m/>
    <x v="180"/>
    <s v="FRENTE"/>
    <n v="2802"/>
    <x v="2799"/>
    <x v="2"/>
    <x v="229"/>
    <n v="5.6"/>
    <n v="1.5900000000000001E-2"/>
    <n v="1.5900000000000001E-2"/>
    <n v="27797"/>
    <m/>
    <n v="1.7000000000000001E-2"/>
    <s v="F"/>
  </r>
  <r>
    <m/>
    <x v="180"/>
    <s v="FRENTE"/>
    <n v="2803"/>
    <x v="2800"/>
    <x v="2"/>
    <x v="229"/>
    <n v="5.6"/>
    <n v="1.11E-2"/>
    <n v="1.11E-2"/>
    <n v="27797"/>
    <m/>
    <n v="1.7000000000000001E-2"/>
    <s v="C"/>
  </r>
  <r>
    <m/>
    <x v="180"/>
    <s v="FRENTE"/>
    <n v="2804"/>
    <x v="2801"/>
    <x v="2"/>
    <x v="229"/>
    <n v="5.6"/>
    <n v="1.04E-2"/>
    <n v="1.04E-2"/>
    <n v="27797"/>
    <m/>
    <n v="1.7000000000000001E-2"/>
    <s v="B"/>
  </r>
  <r>
    <m/>
    <x v="180"/>
    <s v="FRENTE"/>
    <n v="2805"/>
    <x v="2802"/>
    <x v="2"/>
    <x v="229"/>
    <n v="5.6"/>
    <n v="1.6400000000000001E-2"/>
    <n v="1.6400000000000001E-2"/>
    <n v="27797"/>
    <m/>
    <n v="1.7000000000000001E-2"/>
    <s v="F"/>
  </r>
  <r>
    <m/>
    <x v="180"/>
    <s v="FRENTE"/>
    <n v="2806"/>
    <x v="2803"/>
    <x v="2"/>
    <x v="229"/>
    <n v="5.6"/>
    <n v="1.8100000000000002E-2"/>
    <n v="1.8100000000000002E-2"/>
    <n v="27797"/>
    <m/>
    <n v="1.7000000000000001E-2"/>
    <s v="G"/>
  </r>
  <r>
    <m/>
    <x v="167"/>
    <s v="LEVANTE"/>
    <n v="2807"/>
    <x v="2804"/>
    <x v="3"/>
    <x v="229"/>
    <n v="5.6"/>
    <n v="1.9E-3"/>
    <n v="1.9E-3"/>
    <n v="27798"/>
    <m/>
    <n v="8.9999999999999993E-3"/>
    <s v="Descarte"/>
  </r>
  <r>
    <m/>
    <x v="167"/>
    <s v="LEVANTE"/>
    <n v="2808"/>
    <x v="2805"/>
    <x v="3"/>
    <x v="229"/>
    <n v="5.6"/>
    <n v="9.7000000000000003E-3"/>
    <n v="9.7000000000000003E-3"/>
    <n v="27798"/>
    <m/>
    <n v="8.9999999999999993E-3"/>
    <s v="B"/>
  </r>
  <r>
    <m/>
    <x v="167"/>
    <s v="LEVANTE"/>
    <n v="2809"/>
    <x v="2806"/>
    <x v="3"/>
    <x v="229"/>
    <n v="5.6"/>
    <n v="7.1000000000000004E-3"/>
    <n v="7.1000000000000004E-3"/>
    <n v="27798"/>
    <m/>
    <n v="8.9999999999999993E-3"/>
    <s v="Reserva"/>
  </r>
  <r>
    <m/>
    <x v="174"/>
    <s v="FRENTE"/>
    <n v="2810"/>
    <x v="2807"/>
    <x v="3"/>
    <x v="229"/>
    <n v="5.6"/>
    <n v="1.61E-2"/>
    <n v="1.61E-2"/>
    <n v="27799"/>
    <m/>
    <n v="1.4500000000000001E-2"/>
    <s v="F"/>
  </r>
  <r>
    <m/>
    <x v="174"/>
    <s v="FRENTE"/>
    <n v="2811"/>
    <x v="2808"/>
    <x v="3"/>
    <x v="229"/>
    <n v="5.6"/>
    <n v="6.6E-3"/>
    <n v="6.6E-3"/>
    <n v="27799"/>
    <m/>
    <n v="1.4500000000000001E-2"/>
    <s v="Reserva"/>
  </r>
  <r>
    <m/>
    <x v="174"/>
    <s v="FRENTE"/>
    <n v="2812"/>
    <x v="2809"/>
    <x v="3"/>
    <x v="229"/>
    <n v="5.6"/>
    <n v="1.32E-2"/>
    <n v="1.32E-2"/>
    <n v="27799"/>
    <m/>
    <n v="1.4500000000000001E-2"/>
    <s v="D"/>
  </r>
  <r>
    <m/>
    <x v="174"/>
    <s v="FRENTE"/>
    <n v="2813"/>
    <x v="2810"/>
    <x v="3"/>
    <x v="229"/>
    <n v="5.6"/>
    <n v="1.2999999999999999E-2"/>
    <n v="1.2999999999999999E-2"/>
    <n v="27799"/>
    <m/>
    <n v="1.4500000000000001E-2"/>
    <s v="D"/>
  </r>
  <r>
    <m/>
    <x v="174"/>
    <s v="FRENTE"/>
    <n v="2814"/>
    <x v="2811"/>
    <x v="3"/>
    <x v="229"/>
    <n v="5.6"/>
    <n v="1.8700000000000001E-2"/>
    <n v="1.8700000000000001E-2"/>
    <n v="27799"/>
    <m/>
    <n v="1.4500000000000001E-2"/>
    <s v="G"/>
  </r>
  <r>
    <m/>
    <x v="174"/>
    <s v="FRENTE"/>
    <n v="2815"/>
    <x v="2812"/>
    <x v="3"/>
    <x v="229"/>
    <n v="5.6"/>
    <n v="2.0400000000000001E-2"/>
    <n v="2.0400000000000001E-2"/>
    <n v="27799"/>
    <m/>
    <n v="1.4500000000000001E-2"/>
    <s v="H"/>
  </r>
  <r>
    <m/>
    <x v="174"/>
    <s v="FRENTE"/>
    <n v="2816"/>
    <x v="2813"/>
    <x v="3"/>
    <x v="229"/>
    <n v="5.6"/>
    <n v="1.5299999999999999E-2"/>
    <n v="1.5299999999999999E-2"/>
    <n v="27799"/>
    <m/>
    <n v="1.4500000000000001E-2"/>
    <s v="F"/>
  </r>
  <r>
    <m/>
    <x v="174"/>
    <s v="FRENTE"/>
    <n v="2817"/>
    <x v="2814"/>
    <x v="3"/>
    <x v="229"/>
    <n v="5.6"/>
    <n v="2.07E-2"/>
    <n v="2.07E-2"/>
    <n v="27799"/>
    <m/>
    <n v="1.4500000000000001E-2"/>
    <s v="H"/>
  </r>
  <r>
    <m/>
    <x v="174"/>
    <s v="FRENTE"/>
    <n v="2818"/>
    <x v="2815"/>
    <x v="3"/>
    <x v="229"/>
    <n v="5.6"/>
    <n v="1.5299999999999999E-2"/>
    <n v="1.5299999999999999E-2"/>
    <n v="27799"/>
    <m/>
    <n v="1.4500000000000001E-2"/>
    <s v="F"/>
  </r>
  <r>
    <m/>
    <x v="174"/>
    <s v="FRENTE"/>
    <n v="2819"/>
    <x v="2816"/>
    <x v="3"/>
    <x v="229"/>
    <n v="5.6"/>
    <n v="1.9400000000000001E-2"/>
    <n v="1.9400000000000001E-2"/>
    <n v="27799"/>
    <m/>
    <m/>
    <s v="H"/>
  </r>
  <r>
    <m/>
    <x v="180"/>
    <s v="FRENTE"/>
    <n v="2820"/>
    <x v="2817"/>
    <x v="4"/>
    <x v="229"/>
    <n v="5.6"/>
    <n v="1.89E-2"/>
    <n v="1.89E-2"/>
    <n v="27801"/>
    <m/>
    <n v="1.7999999999999999E-2"/>
    <s v="G"/>
  </r>
  <r>
    <m/>
    <x v="180"/>
    <s v="FRENTE"/>
    <n v="2821"/>
    <x v="2818"/>
    <x v="4"/>
    <x v="229"/>
    <n v="5.6"/>
    <n v="1.04E-2"/>
    <n v="1.04E-2"/>
    <n v="27801"/>
    <m/>
    <n v="1.7999999999999999E-2"/>
    <s v="B"/>
  </r>
  <r>
    <m/>
    <x v="180"/>
    <s v="FRENTE"/>
    <n v="2822"/>
    <x v="2819"/>
    <x v="4"/>
    <x v="229"/>
    <n v="5.6"/>
    <n v="1.24E-2"/>
    <n v="1.24E-2"/>
    <n v="27801"/>
    <m/>
    <n v="1.7999999999999999E-2"/>
    <s v="D"/>
  </r>
  <r>
    <m/>
    <x v="180"/>
    <s v="FRENTE"/>
    <n v="2823"/>
    <x v="2820"/>
    <x v="4"/>
    <x v="229"/>
    <n v="5.6"/>
    <n v="1.12E-2"/>
    <n v="1.12E-2"/>
    <n v="27801"/>
    <m/>
    <n v="1.7999999999999999E-2"/>
    <s v="C"/>
  </r>
  <r>
    <m/>
    <x v="180"/>
    <s v="FRENTE"/>
    <n v="2824"/>
    <x v="2821"/>
    <x v="4"/>
    <x v="229"/>
    <n v="5.6"/>
    <n v="1.09E-2"/>
    <n v="1.09E-2"/>
    <n v="27801"/>
    <m/>
    <n v="1.7999999999999999E-2"/>
    <s v="C"/>
  </r>
  <r>
    <m/>
    <x v="180"/>
    <s v="FRENTE"/>
    <n v="2825"/>
    <x v="2822"/>
    <x v="4"/>
    <x v="229"/>
    <n v="5.6"/>
    <n v="2.35E-2"/>
    <n v="2.35E-2"/>
    <n v="27801"/>
    <m/>
    <n v="1.7999999999999999E-2"/>
    <s v="J"/>
  </r>
  <r>
    <m/>
    <x v="180"/>
    <s v="FRENTE"/>
    <n v="2826"/>
    <x v="2823"/>
    <x v="4"/>
    <x v="229"/>
    <n v="5.6"/>
    <n v="2.01E-2"/>
    <n v="2.01E-2"/>
    <n v="27801"/>
    <m/>
    <n v="1.7999999999999999E-2"/>
    <s v="H"/>
  </r>
  <r>
    <m/>
    <x v="180"/>
    <s v="FRENTE"/>
    <n v="2827"/>
    <x v="2824"/>
    <x v="4"/>
    <x v="229"/>
    <n v="5.6"/>
    <n v="1.6799999999999999E-2"/>
    <n v="1.6799999999999999E-2"/>
    <n v="27801"/>
    <m/>
    <n v="1.7999999999999999E-2"/>
    <s v="F"/>
  </r>
  <r>
    <m/>
    <x v="180"/>
    <s v="FRENTE"/>
    <n v="2828"/>
    <x v="2825"/>
    <x v="4"/>
    <x v="229"/>
    <n v="5.6"/>
    <n v="1.26E-2"/>
    <n v="1.26E-2"/>
    <n v="27801"/>
    <m/>
    <n v="1.7999999999999999E-2"/>
    <s v="D"/>
  </r>
  <r>
    <m/>
    <x v="192"/>
    <s v="RT"/>
    <n v="2829"/>
    <x v="2826"/>
    <x v="4"/>
    <x v="229"/>
    <n v="5.6"/>
    <n v="2.3099999999999999E-2"/>
    <n v="2.3099999999999999E-2"/>
    <n v="27802"/>
    <m/>
    <n v="1.2E-2"/>
    <s v="J"/>
  </r>
  <r>
    <m/>
    <x v="192"/>
    <s v="RT"/>
    <n v="2830"/>
    <x v="2827"/>
    <x v="4"/>
    <x v="229"/>
    <n v="5.6"/>
    <n v="1.3299999999999999E-2"/>
    <n v="1.3299999999999999E-2"/>
    <n v="27802"/>
    <m/>
    <n v="1.2E-2"/>
    <s v="D"/>
  </r>
  <r>
    <m/>
    <x v="192"/>
    <s v="RT"/>
    <n v="2831"/>
    <x v="2828"/>
    <x v="4"/>
    <x v="229"/>
    <n v="5.6"/>
    <n v="1.2999999999999999E-2"/>
    <n v="1.2999999999999999E-2"/>
    <n v="27802"/>
    <m/>
    <n v="1.2E-2"/>
    <s v="D"/>
  </r>
  <r>
    <m/>
    <x v="192"/>
    <s v="RT"/>
    <n v="2832"/>
    <x v="2829"/>
    <x v="4"/>
    <x v="229"/>
    <n v="5.6"/>
    <n v="1.8499999999999999E-2"/>
    <n v="1.8499999999999999E-2"/>
    <n v="27802"/>
    <m/>
    <n v="1.2E-2"/>
    <s v="G"/>
  </r>
  <r>
    <m/>
    <x v="192"/>
    <s v="RT"/>
    <n v="2833"/>
    <x v="2830"/>
    <x v="4"/>
    <x v="229"/>
    <n v="5.6"/>
    <n v="1.0800000000000001E-2"/>
    <n v="1.0800000000000001E-2"/>
    <n v="27802"/>
    <m/>
    <n v="1.2E-2"/>
    <s v="C"/>
  </r>
  <r>
    <m/>
    <x v="192"/>
    <s v="RT"/>
    <n v="2834"/>
    <x v="2831"/>
    <x v="4"/>
    <x v="229"/>
    <n v="5.6"/>
    <n v="9.1000000000000004E-3"/>
    <n v="9.1000000000000004E-3"/>
    <n v="27802"/>
    <m/>
    <n v="1.2E-2"/>
    <s v="B"/>
  </r>
  <r>
    <m/>
    <x v="192"/>
    <s v="RT"/>
    <n v="2835"/>
    <x v="2832"/>
    <x v="4"/>
    <x v="229"/>
    <n v="5.6"/>
    <n v="1.67E-2"/>
    <n v="1.67E-2"/>
    <n v="27802"/>
    <m/>
    <n v="1.2E-2"/>
    <s v="F"/>
  </r>
  <r>
    <m/>
    <x v="192"/>
    <s v="RT"/>
    <n v="2836"/>
    <x v="2833"/>
    <x v="4"/>
    <x v="229"/>
    <n v="5.6"/>
    <n v="1.4E-2"/>
    <n v="1.4E-2"/>
    <n v="27802"/>
    <m/>
    <n v="1.2E-2"/>
    <s v="E"/>
  </r>
  <r>
    <m/>
    <x v="192"/>
    <s v="RT"/>
    <n v="2837"/>
    <x v="2834"/>
    <x v="4"/>
    <x v="229"/>
    <n v="5.6"/>
    <n v="0.01"/>
    <n v="0.01"/>
    <n v="27802"/>
    <m/>
    <n v="1.2E-2"/>
    <s v="B"/>
  </r>
  <r>
    <m/>
    <x v="192"/>
    <s v="RT"/>
    <n v="2838"/>
    <x v="2835"/>
    <x v="4"/>
    <x v="229"/>
    <n v="5.6"/>
    <n v="7.6E-3"/>
    <n v="7.6E-3"/>
    <n v="27802"/>
    <m/>
    <n v="1.2E-2"/>
    <s v="A"/>
  </r>
  <r>
    <m/>
    <x v="192"/>
    <s v="RT"/>
    <n v="2839"/>
    <x v="2836"/>
    <x v="4"/>
    <x v="229"/>
    <n v="5.6"/>
    <n v="6.4000000000000003E-3"/>
    <n v="6.4000000000000003E-3"/>
    <n v="27802"/>
    <m/>
    <n v="1.2E-2"/>
    <s v="Reserva"/>
  </r>
  <r>
    <m/>
    <x v="167"/>
    <s v="LEVANTE"/>
    <n v="2840"/>
    <x v="2837"/>
    <x v="5"/>
    <x v="229"/>
    <n v="5.6"/>
    <n v="2.5999999999999999E-3"/>
    <n v="2.5999999999999999E-3"/>
    <n v="27803"/>
    <m/>
    <n v="8.0000000000000002E-3"/>
    <s v="Descarte"/>
  </r>
  <r>
    <m/>
    <x v="167"/>
    <s v="LEVANTE"/>
    <n v="2841"/>
    <x v="2838"/>
    <x v="5"/>
    <x v="229"/>
    <n v="5.6"/>
    <n v="2.3E-3"/>
    <n v="2.3E-3"/>
    <n v="27803"/>
    <m/>
    <n v="8.0000000000000002E-3"/>
    <s v="Descarte"/>
  </r>
  <r>
    <m/>
    <x v="167"/>
    <s v="LEVANTE"/>
    <n v="2842"/>
    <x v="2839"/>
    <x v="5"/>
    <x v="229"/>
    <n v="5.6"/>
    <n v="9.1000000000000004E-3"/>
    <n v="9.1000000000000004E-3"/>
    <n v="27803"/>
    <m/>
    <n v="8.0000000000000002E-3"/>
    <s v="B"/>
  </r>
  <r>
    <m/>
    <x v="167"/>
    <s v="LEVANTE"/>
    <n v="2843"/>
    <x v="2840"/>
    <x v="5"/>
    <x v="229"/>
    <n v="5.6"/>
    <n v="3.0999999999999999E-3"/>
    <n v="3.0999999999999999E-3"/>
    <n v="27803"/>
    <m/>
    <n v="8.0000000000000002E-3"/>
    <s v="Descarte"/>
  </r>
  <r>
    <m/>
    <x v="192"/>
    <s v="RT"/>
    <n v="2844"/>
    <x v="2841"/>
    <x v="2"/>
    <x v="230"/>
    <n v="5.6"/>
    <n v="2.24E-2"/>
    <n v="2.24E-2"/>
    <n v="27804"/>
    <m/>
    <n v="1.2E-2"/>
    <s v="I"/>
  </r>
  <r>
    <m/>
    <x v="192"/>
    <s v="RT"/>
    <n v="2845"/>
    <x v="2842"/>
    <x v="2"/>
    <x v="230"/>
    <n v="5.6"/>
    <n v="8.2000000000000007E-3"/>
    <n v="8.2000000000000007E-3"/>
    <n v="27804"/>
    <m/>
    <n v="1.2E-2"/>
    <s v="A"/>
  </r>
  <r>
    <m/>
    <x v="180"/>
    <s v="FRENTE"/>
    <n v="2846"/>
    <x v="2843"/>
    <x v="2"/>
    <x v="230"/>
    <n v="5.6"/>
    <n v="1.67E-2"/>
    <n v="1.67E-2"/>
    <n v="27804"/>
    <m/>
    <n v="1.7999999999999999E-2"/>
    <s v="F"/>
  </r>
  <r>
    <m/>
    <x v="180"/>
    <s v="FRENTE"/>
    <n v="2847"/>
    <x v="2844"/>
    <x v="2"/>
    <x v="230"/>
    <n v="5.6"/>
    <n v="2.3199999999999998E-2"/>
    <n v="2.3199999999999998E-2"/>
    <n v="27804"/>
    <m/>
    <n v="1.7999999999999999E-2"/>
    <s v="J"/>
  </r>
  <r>
    <m/>
    <x v="180"/>
    <s v="FRENTE"/>
    <n v="2848"/>
    <x v="2845"/>
    <x v="2"/>
    <x v="230"/>
    <n v="5.6"/>
    <n v="1.4E-2"/>
    <n v="1.4E-2"/>
    <n v="27804"/>
    <m/>
    <n v="1.7999999999999999E-2"/>
    <s v="E"/>
  </r>
  <r>
    <m/>
    <x v="180"/>
    <s v="FRENTE"/>
    <n v="2849"/>
    <x v="2846"/>
    <x v="2"/>
    <x v="230"/>
    <n v="5.6"/>
    <n v="2.4500000000000001E-2"/>
    <n v="2.4500000000000001E-2"/>
    <n v="27804"/>
    <m/>
    <n v="1.7999999999999999E-2"/>
    <s v="J"/>
  </r>
  <r>
    <m/>
    <x v="180"/>
    <s v="FRENTE"/>
    <n v="2850"/>
    <x v="2847"/>
    <x v="2"/>
    <x v="230"/>
    <n v="5.6"/>
    <n v="2.4500000000000001E-2"/>
    <n v="2.4500000000000001E-2"/>
    <n v="27804"/>
    <m/>
    <n v="1.7999999999999999E-2"/>
    <s v="J"/>
  </r>
  <r>
    <m/>
    <x v="180"/>
    <s v="FRENTE"/>
    <n v="2851"/>
    <x v="2848"/>
    <x v="2"/>
    <x v="230"/>
    <n v="5.6"/>
    <n v="0.02"/>
    <n v="0.02"/>
    <n v="27804"/>
    <m/>
    <n v="1.7999999999999999E-2"/>
    <s v="H"/>
  </r>
  <r>
    <m/>
    <x v="180"/>
    <s v="FRENTE"/>
    <n v="2852"/>
    <x v="2849"/>
    <x v="2"/>
    <x v="230"/>
    <n v="5.6"/>
    <n v="2.46E-2"/>
    <n v="2.46E-2"/>
    <n v="27804"/>
    <m/>
    <n v="1.7999999999999999E-2"/>
    <s v="J"/>
  </r>
  <r>
    <m/>
    <x v="174"/>
    <s v="FRENTE"/>
    <n v="2853"/>
    <x v="2850"/>
    <x v="2"/>
    <x v="230"/>
    <n v="5.6"/>
    <n v="4.4000000000000003E-3"/>
    <n v="4.4000000000000003E-3"/>
    <n v="27805"/>
    <m/>
    <n v="1.2999999999999999E-2"/>
    <s v="Descarte"/>
  </r>
  <r>
    <m/>
    <x v="174"/>
    <s v="FRENTE"/>
    <n v="2854"/>
    <x v="2851"/>
    <x v="2"/>
    <x v="230"/>
    <n v="5.6"/>
    <n v="1.0800000000000001E-2"/>
    <n v="1.0800000000000001E-2"/>
    <n v="27805"/>
    <m/>
    <n v="1.2999999999999999E-2"/>
    <s v="C"/>
  </r>
  <r>
    <m/>
    <x v="174"/>
    <s v="FRENTE"/>
    <n v="2855"/>
    <x v="2852"/>
    <x v="2"/>
    <x v="230"/>
    <n v="5.6"/>
    <n v="1.6899999999999998E-2"/>
    <n v="1.6899999999999998E-2"/>
    <n v="27805"/>
    <m/>
    <n v="1.2999999999999999E-2"/>
    <s v="F"/>
  </r>
  <r>
    <m/>
    <x v="174"/>
    <s v="FRENTE"/>
    <n v="2856"/>
    <x v="2853"/>
    <x v="2"/>
    <x v="230"/>
    <n v="5.6"/>
    <n v="8.9999999999999993E-3"/>
    <n v="8.9999999999999993E-3"/>
    <n v="27805"/>
    <m/>
    <n v="1.2999999999999999E-2"/>
    <s v="B"/>
  </r>
  <r>
    <m/>
    <x v="174"/>
    <s v="FRENTE"/>
    <n v="2857"/>
    <x v="2854"/>
    <x v="2"/>
    <x v="230"/>
    <n v="5.6"/>
    <n v="2.53E-2"/>
    <n v="2.53E-2"/>
    <n v="27805"/>
    <m/>
    <n v="1.2999999999999999E-2"/>
    <s v="K"/>
  </r>
  <r>
    <m/>
    <x v="174"/>
    <s v="FRENTE"/>
    <n v="2858"/>
    <x v="2855"/>
    <x v="2"/>
    <x v="230"/>
    <n v="5.6"/>
    <n v="3.5999999999999999E-3"/>
    <n v="3.5999999999999999E-3"/>
    <n v="27805"/>
    <m/>
    <n v="1.2999999999999999E-2"/>
    <s v="Descarte"/>
  </r>
  <r>
    <m/>
    <x v="177"/>
    <s v="RT"/>
    <n v="2859"/>
    <x v="2856"/>
    <x v="3"/>
    <x v="230"/>
    <n v="5.6"/>
    <n v="1.14E-2"/>
    <n v="1.14E-2"/>
    <n v="27806"/>
    <m/>
    <n v="1.4999999999999999E-2"/>
    <s v="C"/>
  </r>
  <r>
    <m/>
    <x v="177"/>
    <s v="RT"/>
    <n v="2860"/>
    <x v="2857"/>
    <x v="3"/>
    <x v="230"/>
    <n v="5.6"/>
    <n v="1.32E-2"/>
    <n v="1.32E-2"/>
    <n v="27806"/>
    <m/>
    <n v="1.4999999999999999E-2"/>
    <s v="D"/>
  </r>
  <r>
    <m/>
    <x v="192"/>
    <s v="RT"/>
    <n v="2861"/>
    <x v="2858"/>
    <x v="3"/>
    <x v="230"/>
    <n v="5.6"/>
    <n v="9.9000000000000008E-3"/>
    <n v="9.9000000000000008E-3"/>
    <n v="27806"/>
    <m/>
    <n v="0.01"/>
    <s v="B"/>
  </r>
  <r>
    <m/>
    <x v="192"/>
    <s v="RT"/>
    <n v="2862"/>
    <x v="2859"/>
    <x v="3"/>
    <x v="230"/>
    <n v="5.6"/>
    <n v="6.7000000000000002E-3"/>
    <n v="6.7000000000000002E-3"/>
    <n v="27806"/>
    <m/>
    <n v="0.01"/>
    <s v="Reserva"/>
  </r>
  <r>
    <m/>
    <x v="174"/>
    <s v="FRENTE"/>
    <n v="2863"/>
    <x v="2860"/>
    <x v="3"/>
    <x v="230"/>
    <n v="5.6"/>
    <n v="2.1700000000000001E-2"/>
    <n v="2.1700000000000001E-2"/>
    <n v="27806"/>
    <m/>
    <n v="1.4500000000000001E-2"/>
    <s v="I"/>
  </r>
  <r>
    <m/>
    <x v="174"/>
    <s v="FRENTE"/>
    <n v="2864"/>
    <x v="2861"/>
    <x v="3"/>
    <x v="230"/>
    <n v="5.6"/>
    <n v="3.78E-2"/>
    <n v="3.6999999999999998E-2"/>
    <n v="27806"/>
    <m/>
    <n v="1.4500000000000001E-2"/>
    <s v="L"/>
  </r>
  <r>
    <m/>
    <x v="174"/>
    <s v="FRENTE"/>
    <n v="2865"/>
    <x v="2862"/>
    <x v="3"/>
    <x v="230"/>
    <n v="5.6"/>
    <n v="3.56E-2"/>
    <n v="3.56E-2"/>
    <n v="27806"/>
    <m/>
    <n v="1.4500000000000001E-2"/>
    <s v="L"/>
  </r>
  <r>
    <m/>
    <x v="174"/>
    <s v="FRENTE"/>
    <n v="2866"/>
    <x v="2863"/>
    <x v="3"/>
    <x v="230"/>
    <n v="5.6"/>
    <n v="2.1100000000000001E-2"/>
    <n v="2.1100000000000001E-2"/>
    <n v="27806"/>
    <m/>
    <n v="1.4500000000000001E-2"/>
    <s v="I"/>
  </r>
  <r>
    <m/>
    <x v="174"/>
    <s v="FRENTE"/>
    <n v="2867"/>
    <x v="2864"/>
    <x v="3"/>
    <x v="230"/>
    <n v="5.6"/>
    <n v="1.0699999999999999E-2"/>
    <n v="1.0699999999999999E-2"/>
    <n v="27806"/>
    <m/>
    <n v="1.4500000000000001E-2"/>
    <s v="C"/>
  </r>
  <r>
    <m/>
    <x v="174"/>
    <s v="FRENTE"/>
    <n v="2868"/>
    <x v="2865"/>
    <x v="4"/>
    <x v="230"/>
    <n v="5.6"/>
    <n v="3.4599999999999999E-2"/>
    <n v="3.4599999999999999E-2"/>
    <n v="27828"/>
    <m/>
    <n v="1.4500000000000001E-2"/>
    <s v="L"/>
  </r>
  <r>
    <m/>
    <x v="174"/>
    <s v="FRENTE"/>
    <n v="2869"/>
    <x v="2866"/>
    <x v="4"/>
    <x v="230"/>
    <n v="5.6"/>
    <n v="8.0000000000000002E-3"/>
    <n v="8.0000000000000002E-3"/>
    <n v="27828"/>
    <m/>
    <n v="1.4500000000000001E-2"/>
    <s v="A"/>
  </r>
  <r>
    <m/>
    <x v="174"/>
    <s v="FRENTE"/>
    <n v="2870"/>
    <x v="2867"/>
    <x v="4"/>
    <x v="230"/>
    <n v="5.6"/>
    <n v="8.6999999999999994E-3"/>
    <n v="8.6999999999999994E-3"/>
    <n v="27828"/>
    <m/>
    <n v="1.4500000000000001E-2"/>
    <s v="A"/>
  </r>
  <r>
    <m/>
    <x v="174"/>
    <s v="FRENTE"/>
    <n v="2871"/>
    <x v="2868"/>
    <x v="4"/>
    <x v="230"/>
    <n v="5.6"/>
    <n v="2.4199999999999999E-2"/>
    <n v="2.4199999999999999E-2"/>
    <n v="27828"/>
    <m/>
    <n v="1.4500000000000001E-2"/>
    <s v="J"/>
  </r>
  <r>
    <m/>
    <x v="174"/>
    <s v="FRENTE"/>
    <n v="2872"/>
    <x v="2869"/>
    <x v="4"/>
    <x v="230"/>
    <n v="5.6"/>
    <n v="5.4000000000000003E-3"/>
    <n v="5.4000000000000003E-3"/>
    <n v="27828"/>
    <m/>
    <n v="1.4500000000000001E-2"/>
    <s v="Descarte"/>
  </r>
  <r>
    <m/>
    <x v="180"/>
    <s v="FRENTE"/>
    <n v="2873"/>
    <x v="2870"/>
    <x v="4"/>
    <x v="230"/>
    <n v="5.6"/>
    <n v="8.5000000000000006E-3"/>
    <n v="8.5000000000000006E-3"/>
    <n v="27830"/>
    <m/>
    <n v="1.6E-2"/>
    <s v="A"/>
  </r>
  <r>
    <m/>
    <x v="180"/>
    <s v="FRENTE"/>
    <n v="2874"/>
    <x v="2871"/>
    <x v="4"/>
    <x v="230"/>
    <n v="5.6"/>
    <n v="1.29E-2"/>
    <n v="1.29E-2"/>
    <n v="27830"/>
    <m/>
    <n v="1.6E-2"/>
    <s v="D"/>
  </r>
  <r>
    <m/>
    <x v="180"/>
    <s v="FRENTE"/>
    <n v="2875"/>
    <x v="2872"/>
    <x v="4"/>
    <x v="230"/>
    <n v="5.6"/>
    <n v="8.9999999999999993E-3"/>
    <n v="8.9999999999999993E-3"/>
    <n v="27830"/>
    <m/>
    <n v="1.6E-2"/>
    <s v="B"/>
  </r>
  <r>
    <m/>
    <x v="180"/>
    <s v="FRENTE"/>
    <n v="2876"/>
    <x v="2873"/>
    <x v="4"/>
    <x v="230"/>
    <n v="5.6"/>
    <n v="1.37E-2"/>
    <n v="1.37E-2"/>
    <n v="27830"/>
    <m/>
    <n v="1.6E-2"/>
    <s v="E"/>
  </r>
  <r>
    <m/>
    <x v="180"/>
    <s v="FRENTE"/>
    <n v="2877"/>
    <x v="2874"/>
    <x v="4"/>
    <x v="230"/>
    <n v="5.6"/>
    <n v="1.5599999999999999E-2"/>
    <n v="1.5599999999999999E-2"/>
    <n v="27830"/>
    <m/>
    <n v="1.6E-2"/>
    <s v="F"/>
  </r>
  <r>
    <m/>
    <x v="180"/>
    <s v="FRENTE"/>
    <n v="2878"/>
    <x v="2875"/>
    <x v="4"/>
    <x v="230"/>
    <n v="5.6"/>
    <n v="9.7000000000000003E-3"/>
    <n v="9.7000000000000003E-3"/>
    <n v="27830"/>
    <m/>
    <n v="1.6E-2"/>
    <s v="B"/>
  </r>
  <r>
    <m/>
    <x v="180"/>
    <s v="FRENTE"/>
    <n v="2879"/>
    <x v="2876"/>
    <x v="4"/>
    <x v="230"/>
    <n v="5.6"/>
    <n v="7.4999999999999997E-3"/>
    <n v="7.4999999999999997E-3"/>
    <n v="27830"/>
    <m/>
    <n v="1.6E-2"/>
    <s v="A"/>
  </r>
  <r>
    <m/>
    <x v="180"/>
    <s v="FRENTE"/>
    <n v="2880"/>
    <x v="2877"/>
    <x v="4"/>
    <x v="230"/>
    <n v="5.6"/>
    <n v="1.9400000000000001E-2"/>
    <n v="1.9400000000000001E-2"/>
    <n v="27830"/>
    <m/>
    <n v="1.6E-2"/>
    <s v="H"/>
  </r>
  <r>
    <m/>
    <x v="192"/>
    <s v="RT"/>
    <n v="2881"/>
    <x v="2878"/>
    <x v="4"/>
    <x v="230"/>
    <n v="5.6"/>
    <n v="1.0699999999999999E-2"/>
    <n v="1.0699999999999999E-2"/>
    <n v="27831"/>
    <m/>
    <n v="0.01"/>
    <s v="C"/>
  </r>
  <r>
    <m/>
    <x v="192"/>
    <s v="RT"/>
    <n v="2882"/>
    <x v="2879"/>
    <x v="4"/>
    <x v="230"/>
    <n v="5.6"/>
    <n v="1.01E-2"/>
    <n v="1.01E-2"/>
    <n v="27831"/>
    <m/>
    <n v="0.01"/>
    <s v="B"/>
  </r>
  <r>
    <m/>
    <x v="192"/>
    <s v="RT"/>
    <n v="2883"/>
    <x v="2880"/>
    <x v="4"/>
    <x v="230"/>
    <n v="5.6"/>
    <n v="6.7000000000000002E-3"/>
    <n v="6.7000000000000002E-3"/>
    <n v="27831"/>
    <m/>
    <n v="0.01"/>
    <s v="Reserva"/>
  </r>
  <r>
    <m/>
    <x v="192"/>
    <s v="RT"/>
    <n v="2884"/>
    <x v="2881"/>
    <x v="4"/>
    <x v="230"/>
    <n v="5.6"/>
    <n v="1.14E-2"/>
    <n v="1.14E-2"/>
    <n v="27831"/>
    <m/>
    <n v="0.01"/>
    <s v="C"/>
  </r>
  <r>
    <m/>
    <x v="174"/>
    <s v="FRENTE"/>
    <n v="2885"/>
    <x v="2882"/>
    <x v="5"/>
    <x v="230"/>
    <n v="5.6"/>
    <n v="1.4800000000000001E-2"/>
    <n v="1.4800000000000001E-2"/>
    <n v="27832"/>
    <m/>
    <n v="1.4500000000000001E-2"/>
    <s v="E"/>
  </r>
  <r>
    <m/>
    <x v="174"/>
    <s v="FRENTE"/>
    <n v="2886"/>
    <x v="2883"/>
    <x v="5"/>
    <x v="230"/>
    <n v="5.6"/>
    <n v="1.3599999999999999E-2"/>
    <n v="1.3599999999999999E-2"/>
    <n v="27832"/>
    <m/>
    <n v="1.4500000000000001E-2"/>
    <s v="E"/>
  </r>
  <r>
    <m/>
    <x v="174"/>
    <s v="FRENTE"/>
    <n v="2887"/>
    <x v="2884"/>
    <x v="5"/>
    <x v="230"/>
    <n v="5.6"/>
    <n v="1.15E-2"/>
    <n v="1.15E-2"/>
    <n v="27832"/>
    <m/>
    <n v="1.4500000000000001E-2"/>
    <s v="C"/>
  </r>
  <r>
    <m/>
    <x v="174"/>
    <s v="FRENTE"/>
    <n v="2888"/>
    <x v="2885"/>
    <x v="5"/>
    <x v="230"/>
    <n v="5.6"/>
    <n v="9.7999999999999997E-3"/>
    <n v="9.7999999999999997E-3"/>
    <n v="27832"/>
    <m/>
    <n v="1.4500000000000001E-2"/>
    <s v="B"/>
  </r>
  <r>
    <m/>
    <x v="174"/>
    <s v="FRENTE"/>
    <n v="2889"/>
    <x v="2886"/>
    <x v="5"/>
    <x v="230"/>
    <n v="5.6"/>
    <n v="1.32E-2"/>
    <n v="1.32E-2"/>
    <n v="27832"/>
    <m/>
    <n v="1.4500000000000001E-2"/>
    <s v="D"/>
  </r>
  <r>
    <m/>
    <x v="174"/>
    <s v="FRENTE"/>
    <n v="2890"/>
    <x v="2887"/>
    <x v="5"/>
    <x v="230"/>
    <n v="5.6"/>
    <n v="1.8800000000000001E-2"/>
    <n v="1.8800000000000001E-2"/>
    <n v="27832"/>
    <m/>
    <n v="1.4500000000000001E-2"/>
    <s v="G"/>
  </r>
  <r>
    <m/>
    <x v="174"/>
    <s v="FRENTE"/>
    <n v="2891"/>
    <x v="2888"/>
    <x v="5"/>
    <x v="230"/>
    <n v="5.6"/>
    <n v="1.2200000000000001E-2"/>
    <n v="1.2200000000000001E-2"/>
    <n v="27832"/>
    <m/>
    <n v="1.4500000000000001E-2"/>
    <s v="D"/>
  </r>
  <r>
    <m/>
    <x v="192"/>
    <s v="RT"/>
    <n v="2892"/>
    <x v="2889"/>
    <x v="5"/>
    <x v="230"/>
    <n v="5.6"/>
    <n v="1.2500000000000001E-2"/>
    <n v="1.2500000000000001E-2"/>
    <n v="27833"/>
    <m/>
    <n v="0.01"/>
    <s v="D"/>
  </r>
  <r>
    <m/>
    <x v="192"/>
    <s v="RT"/>
    <n v="2893"/>
    <x v="2890"/>
    <x v="5"/>
    <x v="230"/>
    <n v="5.6"/>
    <n v="8.2000000000000007E-3"/>
    <n v="8.2000000000000007E-3"/>
    <n v="27833"/>
    <m/>
    <n v="0.01"/>
    <s v="A"/>
  </r>
  <r>
    <m/>
    <x v="192"/>
    <s v="RT"/>
    <n v="2894"/>
    <x v="2891"/>
    <x v="5"/>
    <x v="230"/>
    <n v="5.6"/>
    <n v="7.7999999999999996E-3"/>
    <n v="7.7999999999999996E-3"/>
    <n v="27833"/>
    <m/>
    <n v="0.01"/>
    <s v="A"/>
  </r>
  <r>
    <m/>
    <x v="192"/>
    <s v="RT"/>
    <n v="2895"/>
    <x v="2892"/>
    <x v="5"/>
    <x v="230"/>
    <n v="5.6"/>
    <n v="8.0999999999999996E-3"/>
    <n v="8.0999999999999996E-3"/>
    <n v="27833"/>
    <m/>
    <n v="0.01"/>
    <s v="A"/>
  </r>
  <r>
    <m/>
    <x v="180"/>
    <s v="FRENTE"/>
    <n v="2896"/>
    <x v="2893"/>
    <x v="2"/>
    <x v="231"/>
    <n v="5.6"/>
    <n v="2.1399999999999999E-2"/>
    <n v="2.1399999999999999E-2"/>
    <n v="27816"/>
    <m/>
    <n v="1.6E-2"/>
    <s v="I"/>
  </r>
  <r>
    <m/>
    <x v="180"/>
    <s v="FRENTE"/>
    <n v="2897"/>
    <x v="2894"/>
    <x v="2"/>
    <x v="231"/>
    <n v="5.6"/>
    <n v="1.1599999999999999E-2"/>
    <n v="1.1599999999999999E-2"/>
    <n v="27816"/>
    <m/>
    <n v="1.6E-2"/>
    <s v="C"/>
  </r>
  <r>
    <m/>
    <x v="180"/>
    <s v="FRENTE"/>
    <n v="2898"/>
    <x v="2895"/>
    <x v="2"/>
    <x v="231"/>
    <n v="5.6"/>
    <n v="1.89E-2"/>
    <n v="1.89E-2"/>
    <n v="27816"/>
    <m/>
    <n v="1.6E-2"/>
    <s v="G"/>
  </r>
  <r>
    <m/>
    <x v="180"/>
    <s v="FRENTE"/>
    <n v="2899"/>
    <x v="2896"/>
    <x v="2"/>
    <x v="231"/>
    <n v="5.6"/>
    <n v="1.17E-2"/>
    <n v="1.17E-2"/>
    <n v="27816"/>
    <m/>
    <n v="1.6E-2"/>
    <s v="C"/>
  </r>
  <r>
    <m/>
    <x v="180"/>
    <s v="FRENTE"/>
    <n v="2900"/>
    <x v="2897"/>
    <x v="2"/>
    <x v="231"/>
    <n v="5.6"/>
    <n v="1.9E-2"/>
    <n v="1.9E-2"/>
    <n v="27816"/>
    <m/>
    <n v="1.6E-2"/>
    <s v="H"/>
  </r>
  <r>
    <m/>
    <x v="180"/>
    <s v="FRENTE"/>
    <n v="2901"/>
    <x v="2898"/>
    <x v="2"/>
    <x v="231"/>
    <n v="5.6"/>
    <n v="1.55E-2"/>
    <n v="1.55E-2"/>
    <n v="27816"/>
    <m/>
    <n v="1.6E-2"/>
    <s v="F"/>
  </r>
  <r>
    <m/>
    <x v="180"/>
    <s v="FRENTE"/>
    <n v="2902"/>
    <x v="2899"/>
    <x v="2"/>
    <x v="231"/>
    <n v="5.6"/>
    <n v="1.0999999999999999E-2"/>
    <n v="1.0999999999999999E-2"/>
    <n v="27816"/>
    <m/>
    <n v="1.6E-2"/>
    <s v="C"/>
  </r>
  <r>
    <m/>
    <x v="180"/>
    <s v="FRENTE"/>
    <n v="2903"/>
    <x v="2900"/>
    <x v="2"/>
    <x v="231"/>
    <n v="5.6"/>
    <n v="1.49E-2"/>
    <n v="1.49E-2"/>
    <n v="27816"/>
    <m/>
    <n v="1.6E-2"/>
    <s v="E"/>
  </r>
  <r>
    <m/>
    <x v="180"/>
    <s v="FRENTE"/>
    <n v="2904"/>
    <x v="2901"/>
    <x v="2"/>
    <x v="231"/>
    <n v="5.6"/>
    <n v="8.2000000000000007E-3"/>
    <n v="8.2000000000000007E-3"/>
    <n v="27816"/>
    <m/>
    <n v="1.6E-2"/>
    <s v="A"/>
  </r>
  <r>
    <m/>
    <x v="180"/>
    <s v="FRENTE"/>
    <n v="2905"/>
    <x v="2902"/>
    <x v="2"/>
    <x v="231"/>
    <n v="5.6"/>
    <n v="1.32E-2"/>
    <n v="1.32E-2"/>
    <n v="27816"/>
    <m/>
    <n v="1.6E-2"/>
    <s v="D"/>
  </r>
  <r>
    <m/>
    <x v="180"/>
    <s v="FRENTE"/>
    <n v="2906"/>
    <x v="2903"/>
    <x v="2"/>
    <x v="231"/>
    <n v="5.6"/>
    <n v="1.2E-2"/>
    <n v="1.2E-2"/>
    <n v="27816"/>
    <m/>
    <n v="1.6E-2"/>
    <s v="D"/>
  </r>
  <r>
    <m/>
    <x v="174"/>
    <s v="FRENTE"/>
    <n v="2907"/>
    <x v="2904"/>
    <x v="2"/>
    <x v="231"/>
    <n v="5.6"/>
    <n v="2.12E-2"/>
    <n v="2.12E-2"/>
    <n v="27817"/>
    <m/>
    <n v="1.4500000000000001E-2"/>
    <s v="I"/>
  </r>
  <r>
    <m/>
    <x v="174"/>
    <s v="FRENTE"/>
    <n v="2908"/>
    <x v="2905"/>
    <x v="2"/>
    <x v="231"/>
    <n v="5.6"/>
    <n v="2.2100000000000002E-2"/>
    <n v="2.2100000000000002E-2"/>
    <n v="27817"/>
    <m/>
    <n v="1.4500000000000001E-2"/>
    <s v="I"/>
  </r>
  <r>
    <m/>
    <x v="174"/>
    <s v="FRENTE"/>
    <n v="2909"/>
    <x v="2906"/>
    <x v="2"/>
    <x v="231"/>
    <n v="5.6"/>
    <n v="2.2200000000000001E-2"/>
    <n v="2.2200000000000001E-2"/>
    <n v="27817"/>
    <m/>
    <n v="1.4500000000000001E-2"/>
    <s v="I"/>
  </r>
  <r>
    <m/>
    <x v="174"/>
    <s v="FRENTE"/>
    <n v="2910"/>
    <x v="2907"/>
    <x v="2"/>
    <x v="231"/>
    <n v="5.6"/>
    <n v="2.3699999999999999E-2"/>
    <n v="2.3699999999999999E-2"/>
    <n v="27817"/>
    <m/>
    <n v="1.4500000000000001E-2"/>
    <s v="J"/>
  </r>
  <r>
    <m/>
    <x v="174"/>
    <s v="FRENTE"/>
    <n v="2911"/>
    <x v="2908"/>
    <x v="2"/>
    <x v="231"/>
    <n v="5.6"/>
    <n v="2.75E-2"/>
    <n v="2.75E-2"/>
    <n v="27817"/>
    <m/>
    <n v="1.4500000000000001E-2"/>
    <s v="L"/>
  </r>
  <r>
    <m/>
    <x v="174"/>
    <s v="FRENTE"/>
    <n v="2912"/>
    <x v="2909"/>
    <x v="2"/>
    <x v="231"/>
    <n v="5.6"/>
    <n v="1.4E-2"/>
    <n v="1.4E-2"/>
    <n v="27817"/>
    <m/>
    <n v="1.4500000000000001E-2"/>
    <s v="E"/>
  </r>
  <r>
    <m/>
    <x v="174"/>
    <s v="FRENTE"/>
    <n v="2913"/>
    <x v="2910"/>
    <x v="2"/>
    <x v="231"/>
    <n v="5.6"/>
    <n v="3.0599999999999999E-2"/>
    <n v="3.0599999999999999E-2"/>
    <n v="27817"/>
    <m/>
    <n v="1.4500000000000001E-2"/>
    <s v="L"/>
  </r>
  <r>
    <m/>
    <x v="174"/>
    <s v="FRENTE"/>
    <n v="2914"/>
    <x v="2911"/>
    <x v="2"/>
    <x v="231"/>
    <n v="5.6"/>
    <n v="3.0800000000000001E-2"/>
    <n v="3.0800000000000001E-2"/>
    <n v="27817"/>
    <m/>
    <n v="1.4500000000000001E-2"/>
    <s v="L"/>
  </r>
  <r>
    <m/>
    <x v="174"/>
    <s v="FRENTE"/>
    <n v="2915"/>
    <x v="2912"/>
    <x v="2"/>
    <x v="231"/>
    <n v="5.6"/>
    <n v="1.4E-2"/>
    <n v="1.4E-2"/>
    <n v="27817"/>
    <m/>
    <n v="1.4500000000000001E-2"/>
    <s v="E"/>
  </r>
  <r>
    <m/>
    <x v="192"/>
    <s v="RT"/>
    <n v="2916"/>
    <x v="2913"/>
    <x v="3"/>
    <x v="231"/>
    <n v="5.6"/>
    <n v="1.2500000000000001E-2"/>
    <n v="1.2500000000000001E-2"/>
    <n v="27818"/>
    <m/>
    <n v="0.01"/>
    <s v="D"/>
  </r>
  <r>
    <m/>
    <x v="192"/>
    <s v="RT"/>
    <n v="2917"/>
    <x v="2914"/>
    <x v="3"/>
    <x v="231"/>
    <n v="5.6"/>
    <n v="9.1999999999999998E-3"/>
    <n v="9.1999999999999998E-3"/>
    <n v="27818"/>
    <m/>
    <n v="0.01"/>
    <s v="B"/>
  </r>
  <r>
    <m/>
    <x v="192"/>
    <s v="RT"/>
    <n v="2918"/>
    <x v="2915"/>
    <x v="3"/>
    <x v="231"/>
    <n v="5.6"/>
    <n v="5.7000000000000002E-3"/>
    <n v="5.7000000000000002E-3"/>
    <n v="27818"/>
    <m/>
    <n v="0.01"/>
    <s v="Descarte"/>
  </r>
  <r>
    <m/>
    <x v="192"/>
    <s v="RT"/>
    <n v="2919"/>
    <x v="2916"/>
    <x v="3"/>
    <x v="231"/>
    <n v="5.6"/>
    <n v="7.4000000000000003E-3"/>
    <n v="7.4000000000000003E-3"/>
    <n v="27818"/>
    <m/>
    <n v="0.01"/>
    <s v="Reserva"/>
  </r>
  <r>
    <m/>
    <x v="192"/>
    <s v="RT"/>
    <n v="2920"/>
    <x v="2917"/>
    <x v="3"/>
    <x v="231"/>
    <n v="5.6"/>
    <n v="8.6E-3"/>
    <n v="8.6E-3"/>
    <n v="27818"/>
    <m/>
    <n v="0.01"/>
    <s v="A"/>
  </r>
  <r>
    <m/>
    <x v="174"/>
    <s v="FRENTE"/>
    <n v="2921"/>
    <x v="2918"/>
    <x v="3"/>
    <x v="231"/>
    <n v="5.6"/>
    <n v="2.5000000000000001E-2"/>
    <n v="2.5000000000000001E-2"/>
    <n v="27818"/>
    <m/>
    <n v="1.4500000000000001E-2"/>
    <s v="K"/>
  </r>
  <r>
    <m/>
    <x v="180"/>
    <s v="FRENTE"/>
    <n v="2922"/>
    <x v="2919"/>
    <x v="4"/>
    <x v="231"/>
    <n v="5.6"/>
    <n v="1.0500000000000001E-2"/>
    <n v="1.0500000000000001E-2"/>
    <n v="27811"/>
    <m/>
    <n v="1.6E-2"/>
    <s v="C"/>
  </r>
  <r>
    <m/>
    <x v="180"/>
    <s v="FRENTE"/>
    <n v="2923"/>
    <x v="2920"/>
    <x v="4"/>
    <x v="231"/>
    <n v="5.6"/>
    <n v="5.7000000000000002E-3"/>
    <n v="5.7000000000000002E-3"/>
    <n v="27811"/>
    <m/>
    <n v="1.6E-2"/>
    <s v="Descarte"/>
  </r>
  <r>
    <m/>
    <x v="180"/>
    <s v="FRENTE"/>
    <n v="2924"/>
    <x v="2921"/>
    <x v="4"/>
    <x v="231"/>
    <n v="5.6"/>
    <n v="5.1999999999999998E-3"/>
    <n v="5.1999999999999998E-3"/>
    <n v="27811"/>
    <m/>
    <n v="1.6E-2"/>
    <s v="Descarte"/>
  </r>
  <r>
    <m/>
    <x v="180"/>
    <s v="FRENTE"/>
    <n v="2925"/>
    <x v="2922"/>
    <x v="4"/>
    <x v="231"/>
    <n v="5.6"/>
    <n v="7.9000000000000008E-3"/>
    <n v="7.9000000000000008E-3"/>
    <n v="27811"/>
    <m/>
    <n v="1.6E-2"/>
    <s v="A"/>
  </r>
  <r>
    <m/>
    <x v="180"/>
    <s v="FRENTE"/>
    <n v="2926"/>
    <x v="2923"/>
    <x v="4"/>
    <x v="231"/>
    <n v="5.6"/>
    <n v="7.4000000000000003E-3"/>
    <n v="7.4000000000000003E-3"/>
    <n v="27811"/>
    <m/>
    <n v="1.6E-2"/>
    <s v="Reserva"/>
  </r>
  <r>
    <m/>
    <x v="180"/>
    <s v="FRENTE"/>
    <n v="2927"/>
    <x v="2924"/>
    <x v="4"/>
    <x v="231"/>
    <n v="5.6"/>
    <n v="6.4000000000000003E-3"/>
    <n v="6.4000000000000003E-3"/>
    <n v="27811"/>
    <m/>
    <n v="1.6E-2"/>
    <s v="Reserva"/>
  </r>
  <r>
    <m/>
    <x v="180"/>
    <s v="FRENTE"/>
    <n v="2928"/>
    <x v="2925"/>
    <x v="4"/>
    <x v="231"/>
    <n v="5.6"/>
    <n v="8.6999999999999994E-3"/>
    <n v="8.6999999999999994E-3"/>
    <n v="27812"/>
    <m/>
    <n v="1.6E-2"/>
    <s v="A"/>
  </r>
  <r>
    <m/>
    <x v="180"/>
    <s v="FRENTE"/>
    <n v="2929"/>
    <x v="2926"/>
    <x v="4"/>
    <x v="231"/>
    <n v="5.6"/>
    <n v="7.7999999999999996E-3"/>
    <n v="7.7999999999999996E-3"/>
    <n v="27812"/>
    <m/>
    <n v="1.6E-2"/>
    <s v="A"/>
  </r>
  <r>
    <m/>
    <x v="180"/>
    <s v="FRENTE"/>
    <n v="2930"/>
    <x v="2927"/>
    <x v="4"/>
    <x v="231"/>
    <n v="5.6"/>
    <n v="1.5599999999999999E-2"/>
    <n v="1.5599999999999999E-2"/>
    <n v="27812"/>
    <m/>
    <n v="1.6E-2"/>
    <s v="F"/>
  </r>
  <r>
    <m/>
    <x v="180"/>
    <s v="FRENTE"/>
    <n v="2931"/>
    <x v="2928"/>
    <x v="4"/>
    <x v="231"/>
    <n v="5.6"/>
    <n v="1.5299999999999999E-2"/>
    <n v="1.5299999999999999E-2"/>
    <n v="27812"/>
    <m/>
    <n v="1.6E-2"/>
    <s v="F"/>
  </r>
  <r>
    <m/>
    <x v="180"/>
    <s v="FRENTE"/>
    <n v="2932"/>
    <x v="2929"/>
    <x v="4"/>
    <x v="231"/>
    <n v="5.6"/>
    <n v="1.55E-2"/>
    <n v="1.55E-2"/>
    <n v="27812"/>
    <m/>
    <n v="1.6E-2"/>
    <s v="F"/>
  </r>
  <r>
    <m/>
    <x v="180"/>
    <s v="FRENTE"/>
    <n v="2933"/>
    <x v="2930"/>
    <x v="4"/>
    <x v="231"/>
    <n v="5.6"/>
    <n v="1.7399999999999999E-2"/>
    <n v="1.7399999999999999E-2"/>
    <n v="27812"/>
    <m/>
    <n v="1.6E-2"/>
    <s v="F"/>
  </r>
  <r>
    <m/>
    <x v="174"/>
    <s v="FRENTE"/>
    <n v="2934"/>
    <x v="2931"/>
    <x v="4"/>
    <x v="231"/>
    <n v="5.6"/>
    <n v="1.6299999999999999E-2"/>
    <n v="1.6299999999999999E-2"/>
    <n v="27813"/>
    <m/>
    <n v="1.4500000000000001E-2"/>
    <s v="F"/>
  </r>
  <r>
    <m/>
    <x v="174"/>
    <s v="FRENTE"/>
    <n v="2935"/>
    <x v="2932"/>
    <x v="4"/>
    <x v="231"/>
    <n v="5.6"/>
    <n v="2.4799999999999999E-2"/>
    <n v="2.4799999999999999E-2"/>
    <n v="27813"/>
    <m/>
    <n v="1.4500000000000001E-2"/>
    <s v="J"/>
  </r>
  <r>
    <m/>
    <x v="174"/>
    <s v="FRENTE"/>
    <n v="2936"/>
    <x v="2933"/>
    <x v="4"/>
    <x v="231"/>
    <n v="5.6"/>
    <n v="1.9900000000000001E-2"/>
    <n v="1.9900000000000001E-2"/>
    <n v="27813"/>
    <m/>
    <n v="1.4500000000000001E-2"/>
    <s v="H"/>
  </r>
  <r>
    <m/>
    <x v="174"/>
    <s v="FRENTE"/>
    <n v="2937"/>
    <x v="2934"/>
    <x v="4"/>
    <x v="231"/>
    <n v="5.6"/>
    <n v="1.17E-2"/>
    <n v="1.17E-2"/>
    <n v="27813"/>
    <m/>
    <n v="1.4500000000000001E-2"/>
    <s v="C"/>
  </r>
  <r>
    <m/>
    <x v="192"/>
    <s v="RT"/>
    <n v="2938"/>
    <x v="2935"/>
    <x v="4"/>
    <x v="231"/>
    <n v="5.6"/>
    <n v="1.3599999999999999E-2"/>
    <n v="1.3599999999999999E-2"/>
    <n v="27813"/>
    <m/>
    <n v="0.01"/>
    <s v="E"/>
  </r>
  <r>
    <m/>
    <x v="192"/>
    <s v="RT"/>
    <n v="2939"/>
    <x v="2936"/>
    <x v="4"/>
    <x v="231"/>
    <n v="5.6"/>
    <n v="1.04E-2"/>
    <n v="1.04E-2"/>
    <n v="27813"/>
    <m/>
    <n v="0.01"/>
    <s v="B"/>
  </r>
  <r>
    <m/>
    <x v="192"/>
    <s v="RT"/>
    <n v="2940"/>
    <x v="2937"/>
    <x v="4"/>
    <x v="231"/>
    <n v="5.6"/>
    <n v="9.7999999999999997E-3"/>
    <n v="9.7999999999999997E-3"/>
    <n v="27813"/>
    <m/>
    <n v="0.01"/>
    <s v="B"/>
  </r>
  <r>
    <m/>
    <x v="192"/>
    <s v="RT"/>
    <n v="2941"/>
    <x v="2938"/>
    <x v="5"/>
    <x v="231"/>
    <n v="5.6"/>
    <n v="6.6E-3"/>
    <n v="6.6E-3"/>
    <n v="27814"/>
    <m/>
    <n v="0.01"/>
    <s v="Reserva"/>
  </r>
  <r>
    <m/>
    <x v="192"/>
    <s v="RT"/>
    <n v="2942"/>
    <x v="2939"/>
    <x v="5"/>
    <x v="231"/>
    <n v="5.6"/>
    <n v="4.4000000000000003E-3"/>
    <n v="4.4000000000000003E-3"/>
    <n v="27814"/>
    <m/>
    <n v="0.01"/>
    <s v="Descarte"/>
  </r>
  <r>
    <m/>
    <x v="192"/>
    <s v="RT"/>
    <n v="2943"/>
    <x v="2940"/>
    <x v="5"/>
    <x v="231"/>
    <n v="5.6"/>
    <n v="5.1000000000000004E-3"/>
    <n v="5.1000000000000004E-3"/>
    <n v="27814"/>
    <m/>
    <n v="0.01"/>
    <s v="Descarte"/>
  </r>
  <r>
    <m/>
    <x v="192"/>
    <s v="RT"/>
    <n v="2944"/>
    <x v="2941"/>
    <x v="5"/>
    <x v="231"/>
    <n v="5.6"/>
    <n v="9.4000000000000004E-3"/>
    <n v="9.4000000000000004E-3"/>
    <n v="27814"/>
    <m/>
    <n v="0.01"/>
    <s v="B"/>
  </r>
  <r>
    <m/>
    <x v="177"/>
    <s v="RT"/>
    <n v="2945"/>
    <x v="2942"/>
    <x v="5"/>
    <x v="231"/>
    <n v="5.6"/>
    <n v="1.2800000000000001E-2"/>
    <n v="1.2800000000000001E-2"/>
    <n v="27814"/>
    <m/>
    <n v="1.4999999999999999E-2"/>
    <s v="D"/>
  </r>
  <r>
    <m/>
    <x v="177"/>
    <s v="RT"/>
    <n v="2946"/>
    <x v="2943"/>
    <x v="5"/>
    <x v="231"/>
    <n v="5.6"/>
    <n v="2.0400000000000001E-2"/>
    <n v="2.0400000000000001E-2"/>
    <n v="27814"/>
    <m/>
    <n v="1.4999999999999999E-2"/>
    <s v="H"/>
  </r>
  <r>
    <m/>
    <x v="177"/>
    <s v="RT"/>
    <n v="2947"/>
    <x v="2944"/>
    <x v="5"/>
    <x v="231"/>
    <n v="5.6"/>
    <n v="1.2999999999999999E-2"/>
    <n v="1.2999999999999999E-2"/>
    <n v="27814"/>
    <m/>
    <n v="1.4999999999999999E-2"/>
    <s v="D"/>
  </r>
  <r>
    <m/>
    <x v="180"/>
    <s v="FRENTE"/>
    <n v="2948"/>
    <x v="2945"/>
    <x v="5"/>
    <x v="231"/>
    <n v="5.6"/>
    <n v="6.6E-3"/>
    <n v="6.6E-3"/>
    <n v="27815"/>
    <m/>
    <n v="1.6E-2"/>
    <s v="Reserva"/>
  </r>
  <r>
    <m/>
    <x v="180"/>
    <s v="FRENTE"/>
    <n v="2949"/>
    <x v="2946"/>
    <x v="5"/>
    <x v="231"/>
    <n v="5.6"/>
    <n v="8.9999999999999993E-3"/>
    <n v="8.9999999999999993E-3"/>
    <n v="27815"/>
    <m/>
    <n v="1.6E-2"/>
    <s v="B"/>
  </r>
  <r>
    <m/>
    <x v="180"/>
    <s v="FRENTE"/>
    <n v="2950"/>
    <x v="2947"/>
    <x v="5"/>
    <x v="231"/>
    <n v="5.6"/>
    <n v="6.6E-3"/>
    <n v="6.6E-3"/>
    <n v="27815"/>
    <m/>
    <n v="1.6E-2"/>
    <s v="Reserva"/>
  </r>
  <r>
    <m/>
    <x v="180"/>
    <s v="FRENTE"/>
    <n v="2951"/>
    <x v="2948"/>
    <x v="5"/>
    <x v="231"/>
    <n v="5.6"/>
    <n v="1.1900000000000001E-2"/>
    <n v="1.1900000000000001E-2"/>
    <n v="27815"/>
    <m/>
    <n v="1.6E-2"/>
    <s v="C"/>
  </r>
  <r>
    <m/>
    <x v="180"/>
    <s v="FRENTE"/>
    <n v="2952"/>
    <x v="2949"/>
    <x v="2"/>
    <x v="232"/>
    <n v="5.6"/>
    <n v="1.14E-2"/>
    <n v="1.14E-2"/>
    <n v="27807"/>
    <m/>
    <n v="1.6E-2"/>
    <s v="C"/>
  </r>
  <r>
    <m/>
    <x v="180"/>
    <s v="FRENTE"/>
    <n v="2953"/>
    <x v="2950"/>
    <x v="2"/>
    <x v="232"/>
    <n v="5.6"/>
    <n v="1.0200000000000001E-2"/>
    <n v="1.0200000000000001E-2"/>
    <n v="27807"/>
    <m/>
    <n v="1.6E-2"/>
    <s v="B"/>
  </r>
  <r>
    <m/>
    <x v="180"/>
    <s v="FRENTE"/>
    <n v="2954"/>
    <x v="2951"/>
    <x v="2"/>
    <x v="232"/>
    <n v="5.6"/>
    <n v="1.09E-2"/>
    <n v="1.09E-2"/>
    <n v="27807"/>
    <m/>
    <n v="1.6E-2"/>
    <s v="C"/>
  </r>
  <r>
    <m/>
    <x v="180"/>
    <s v="FRENTE"/>
    <n v="2955"/>
    <x v="2952"/>
    <x v="2"/>
    <x v="232"/>
    <n v="5.6"/>
    <n v="7.9000000000000008E-3"/>
    <n v="7.9000000000000008E-3"/>
    <n v="27807"/>
    <m/>
    <n v="1.6E-2"/>
    <s v="A"/>
  </r>
  <r>
    <m/>
    <x v="180"/>
    <s v="FRENTE"/>
    <n v="2956"/>
    <x v="2953"/>
    <x v="2"/>
    <x v="232"/>
    <n v="5.6"/>
    <n v="1.4500000000000001E-2"/>
    <n v="1.4500000000000001E-2"/>
    <n v="27807"/>
    <m/>
    <n v="1.6E-2"/>
    <s v="E"/>
  </r>
  <r>
    <m/>
    <x v="180"/>
    <s v="FRENTE"/>
    <n v="2957"/>
    <x v="2954"/>
    <x v="2"/>
    <x v="232"/>
    <n v="5.6"/>
    <n v="1.4E-2"/>
    <n v="1.4E-2"/>
    <n v="27807"/>
    <m/>
    <n v="1.6E-2"/>
    <s v="E"/>
  </r>
  <r>
    <m/>
    <x v="180"/>
    <s v="FRENTE"/>
    <n v="2958"/>
    <x v="2955"/>
    <x v="2"/>
    <x v="232"/>
    <n v="5.6"/>
    <n v="6.4999999999999997E-3"/>
    <n v="6.4999999999999997E-3"/>
    <n v="27807"/>
    <m/>
    <n v="1.6E-2"/>
    <s v="Reserva"/>
  </r>
  <r>
    <m/>
    <x v="180"/>
    <s v="FRENTE"/>
    <n v="2959"/>
    <x v="2956"/>
    <x v="2"/>
    <x v="232"/>
    <n v="5.6"/>
    <n v="2.2499999999999999E-2"/>
    <n v="2.2499999999999999E-2"/>
    <n v="27807"/>
    <m/>
    <n v="1.6E-2"/>
    <s v="J"/>
  </r>
  <r>
    <m/>
    <x v="180"/>
    <s v="FRENTE"/>
    <n v="2959"/>
    <x v="2956"/>
    <x v="2"/>
    <x v="232"/>
    <n v="5.6"/>
    <n v="2.2499999999999999E-2"/>
    <n v="2.2499999999999999E-2"/>
    <n v="27807"/>
    <m/>
    <n v="1.6E-2"/>
    <s v="J"/>
  </r>
  <r>
    <m/>
    <x v="180"/>
    <s v="FRENTE"/>
    <n v="2960"/>
    <x v="2957"/>
    <x v="2"/>
    <x v="232"/>
    <n v="5.6"/>
    <n v="1.37E-2"/>
    <n v="1.37E-2"/>
    <n v="27807"/>
    <m/>
    <n v="1.6E-2"/>
    <s v="E"/>
  </r>
  <r>
    <m/>
    <x v="174"/>
    <s v="FRENTE"/>
    <n v="2961"/>
    <x v="2958"/>
    <x v="2"/>
    <x v="232"/>
    <n v="5.6"/>
    <n v="1.83E-2"/>
    <n v="1.83E-2"/>
    <n v="27808"/>
    <n v="1.83E-2"/>
    <n v="1.4500000000000001E-2"/>
    <s v="G"/>
  </r>
  <r>
    <m/>
    <x v="174"/>
    <s v="FRENTE"/>
    <n v="2962"/>
    <x v="2959"/>
    <x v="2"/>
    <x v="232"/>
    <n v="5.6"/>
    <n v="1.3299999999999999E-2"/>
    <n v="1.3299999999999999E-2"/>
    <n v="27808"/>
    <n v="1.3299999999999999E-2"/>
    <n v="1.4500000000000001E-2"/>
    <s v="D"/>
  </r>
  <r>
    <m/>
    <x v="174"/>
    <s v="FRENTE"/>
    <n v="2963"/>
    <x v="2960"/>
    <x v="2"/>
    <x v="232"/>
    <n v="5.6"/>
    <n v="1.84E-2"/>
    <n v="1.84E-2"/>
    <n v="27808"/>
    <n v="1.84E-2"/>
    <n v="1.4500000000000001E-2"/>
    <s v="G"/>
  </r>
  <r>
    <m/>
    <x v="174"/>
    <s v="FRENTE"/>
    <n v="2964"/>
    <x v="2961"/>
    <x v="2"/>
    <x v="232"/>
    <n v="5.6"/>
    <n v="3.95E-2"/>
    <n v="3.6999999999999998E-2"/>
    <n v="27808"/>
    <n v="3.6999999999999998E-2"/>
    <n v="1.4500000000000001E-2"/>
    <s v="L"/>
  </r>
  <r>
    <m/>
    <x v="174"/>
    <s v="FRENTE"/>
    <n v="2965"/>
    <x v="2962"/>
    <x v="2"/>
    <x v="232"/>
    <n v="5.6"/>
    <n v="3.5499999999999997E-2"/>
    <n v="3.5499999999999997E-2"/>
    <n v="27808"/>
    <n v="3.5499999999999997E-2"/>
    <n v="1.4500000000000001E-2"/>
    <s v="L"/>
  </r>
  <r>
    <m/>
    <x v="174"/>
    <s v="FRENTE"/>
    <n v="2966"/>
    <x v="2963"/>
    <x v="2"/>
    <x v="232"/>
    <n v="5.6"/>
    <n v="2.8500000000000001E-2"/>
    <n v="2.8500000000000001E-2"/>
    <n v="27808"/>
    <n v="2.8500000000000001E-2"/>
    <n v="1.4500000000000001E-2"/>
    <s v="L"/>
  </r>
  <r>
    <m/>
    <x v="174"/>
    <s v="FRENTE"/>
    <n v="2967"/>
    <x v="2964"/>
    <x v="2"/>
    <x v="232"/>
    <n v="5.6"/>
    <n v="2.8000000000000001E-2"/>
    <n v="2.8000000000000001E-2"/>
    <n v="27809"/>
    <n v="2.8000000000000001E-2"/>
    <n v="1.4500000000000001E-2"/>
    <s v="L"/>
  </r>
  <r>
    <m/>
    <x v="174"/>
    <s v="FRENTE"/>
    <n v="2968"/>
    <x v="2965"/>
    <x v="2"/>
    <x v="232"/>
    <n v="5.6"/>
    <n v="2.7699999999999999E-2"/>
    <n v="2.7699999999999999E-2"/>
    <n v="27809"/>
    <n v="2.7699999999999999E-2"/>
    <n v="1.4500000000000001E-2"/>
    <s v="L"/>
  </r>
  <r>
    <m/>
    <x v="174"/>
    <s v="FRENTE"/>
    <n v="2969"/>
    <x v="2966"/>
    <x v="2"/>
    <x v="232"/>
    <n v="5.6"/>
    <n v="3.2800000000000003E-2"/>
    <n v="3.2800000000000003E-2"/>
    <n v="27809"/>
    <n v="3.2800000000000003E-2"/>
    <n v="1.4500000000000001E-2"/>
    <s v="L"/>
  </r>
  <r>
    <m/>
    <x v="174"/>
    <s v="FRENTE"/>
    <n v="2970"/>
    <x v="2967"/>
    <x v="2"/>
    <x v="232"/>
    <n v="5.6"/>
    <n v="2.3199999999999998E-2"/>
    <n v="2.3199999999999998E-2"/>
    <n v="27809"/>
    <n v="2.3199999999999998E-2"/>
    <n v="1.4500000000000001E-2"/>
    <s v="J"/>
  </r>
  <r>
    <m/>
    <x v="174"/>
    <s v="FRENTE"/>
    <n v="2970"/>
    <x v="2967"/>
    <x v="2"/>
    <x v="232"/>
    <n v="5.6"/>
    <n v="2.3199999999999998E-2"/>
    <n v="2.3199999999999998E-2"/>
    <n v="27809"/>
    <n v="2.3199999999999998E-2"/>
    <n v="1.4500000000000001E-2"/>
    <s v="J"/>
  </r>
  <r>
    <m/>
    <x v="174"/>
    <s v="FRENTE"/>
    <n v="2971"/>
    <x v="2968"/>
    <x v="2"/>
    <x v="232"/>
    <n v="5.6"/>
    <n v="1.26E-2"/>
    <n v="1.26E-2"/>
    <n v="27809"/>
    <n v="1.26E-2"/>
    <n v="1.4500000000000001E-2"/>
    <s v="D"/>
  </r>
  <r>
    <m/>
    <x v="192"/>
    <s v="RT"/>
    <n v="2972"/>
    <x v="2969"/>
    <x v="3"/>
    <x v="232"/>
    <n v="5.6"/>
    <n v="1.2200000000000001E-2"/>
    <n v="1.2200000000000001E-2"/>
    <n v="27810"/>
    <m/>
    <n v="1.15E-2"/>
    <s v="D"/>
  </r>
  <r>
    <m/>
    <x v="192"/>
    <s v="RT"/>
    <n v="2973"/>
    <x v="2970"/>
    <x v="3"/>
    <x v="232"/>
    <n v="5.6"/>
    <n v="8.8000000000000005E-3"/>
    <n v="8.8000000000000005E-3"/>
    <n v="27810"/>
    <m/>
    <n v="1.15E-2"/>
    <s v="A"/>
  </r>
  <r>
    <m/>
    <x v="192"/>
    <s v="RT"/>
    <n v="2974"/>
    <x v="2971"/>
    <x v="3"/>
    <x v="232"/>
    <n v="5.6"/>
    <n v="4.0000000000000001E-3"/>
    <n v="4.0000000000000001E-3"/>
    <n v="27810"/>
    <m/>
    <n v="1.15E-2"/>
    <s v="Descarte"/>
  </r>
  <r>
    <m/>
    <x v="192"/>
    <s v="RT"/>
    <n v="2975"/>
    <x v="2972"/>
    <x v="3"/>
    <x v="232"/>
    <n v="5.6"/>
    <n v="4.0000000000000001E-3"/>
    <n v="4.0000000000000001E-3"/>
    <n v="27810"/>
    <m/>
    <n v="1.15E-2"/>
    <s v="Descarte"/>
  </r>
  <r>
    <m/>
    <x v="192"/>
    <s v="RT"/>
    <n v="2975"/>
    <x v="2972"/>
    <x v="3"/>
    <x v="232"/>
    <n v="5.6"/>
    <n v="8.0999999999999996E-3"/>
    <n v="8.0999999999999996E-3"/>
    <n v="27810"/>
    <m/>
    <n v="1.15E-2"/>
    <s v="A"/>
  </r>
  <r>
    <m/>
    <x v="192"/>
    <s v="RT"/>
    <n v="2976"/>
    <x v="2973"/>
    <x v="3"/>
    <x v="232"/>
    <n v="5.6"/>
    <n v="7.9000000000000008E-3"/>
    <n v="7.9000000000000008E-3"/>
    <n v="27810"/>
    <m/>
    <n v="1.15E-2"/>
    <s v="A"/>
  </r>
  <r>
    <m/>
    <x v="174"/>
    <s v="FRENTE"/>
    <n v="2977"/>
    <x v="2974"/>
    <x v="3"/>
    <x v="232"/>
    <n v="5.6"/>
    <n v="1.4800000000000001E-2"/>
    <n v="1.4800000000000001E-2"/>
    <n v="27810"/>
    <m/>
    <n v="1.4500000000000001E-2"/>
    <s v="E"/>
  </r>
  <r>
    <m/>
    <x v="120"/>
    <s v="RT"/>
    <n v="2978"/>
    <x v="2975"/>
    <x v="3"/>
    <x v="232"/>
    <n v="5.6"/>
    <n v="4.4999999999999997E-3"/>
    <n v="4.4999999999999997E-3"/>
    <n v="27810"/>
    <m/>
    <n v="0.01"/>
    <s v="Descarte"/>
  </r>
  <r>
    <m/>
    <x v="120"/>
    <s v="RT"/>
    <n v="2979"/>
    <x v="2976"/>
    <x v="3"/>
    <x v="232"/>
    <n v="5.6"/>
    <n v="8.0999999999999996E-3"/>
    <n v="8.0999999999999996E-3"/>
    <n v="27810"/>
    <m/>
    <n v="0.01"/>
    <s v="A"/>
  </r>
  <r>
    <m/>
    <x v="174"/>
    <s v="FRENTE"/>
    <n v="2980"/>
    <x v="2977"/>
    <x v="4"/>
    <x v="232"/>
    <n v="5.6"/>
    <n v="2.3099999999999999E-2"/>
    <n v="2.3099999999999999E-2"/>
    <n v="27819"/>
    <m/>
    <n v="1.4500000000000001E-2"/>
    <s v="J"/>
  </r>
  <r>
    <m/>
    <x v="174"/>
    <s v="FRENTE"/>
    <n v="2981"/>
    <x v="2978"/>
    <x v="4"/>
    <x v="232"/>
    <n v="5.6"/>
    <n v="1.8100000000000002E-2"/>
    <n v="1.8100000000000002E-2"/>
    <n v="27819"/>
    <m/>
    <n v="1.4500000000000001E-2"/>
    <s v="G"/>
  </r>
  <r>
    <m/>
    <x v="174"/>
    <s v="FRENTE"/>
    <n v="2982"/>
    <x v="2979"/>
    <x v="4"/>
    <x v="232"/>
    <n v="5.6"/>
    <n v="1.4200000000000001E-2"/>
    <n v="1.4200000000000001E-2"/>
    <n v="27819"/>
    <m/>
    <n v="1.4500000000000001E-2"/>
    <s v="E"/>
  </r>
  <r>
    <m/>
    <x v="174"/>
    <s v="FRENTE"/>
    <n v="2983"/>
    <x v="2980"/>
    <x v="4"/>
    <x v="232"/>
    <n v="5.6"/>
    <n v="1.2699999999999999E-2"/>
    <n v="1.2699999999999999E-2"/>
    <n v="27819"/>
    <m/>
    <n v="1.4500000000000001E-2"/>
    <s v="D"/>
  </r>
  <r>
    <m/>
    <x v="180"/>
    <s v="FRENTE"/>
    <n v="2984"/>
    <x v="2981"/>
    <x v="4"/>
    <x v="232"/>
    <n v="5.6"/>
    <n v="1.2200000000000001E-2"/>
    <n v="1.2200000000000001E-2"/>
    <n v="27820"/>
    <m/>
    <n v="1.6E-2"/>
    <s v="D"/>
  </r>
  <r>
    <m/>
    <x v="180"/>
    <s v="FRENTE"/>
    <n v="2985"/>
    <x v="2982"/>
    <x v="4"/>
    <x v="232"/>
    <n v="5.6"/>
    <n v="9.4999999999999998E-3"/>
    <n v="9.4999999999999998E-3"/>
    <n v="27820"/>
    <m/>
    <n v="1.6E-2"/>
    <s v="B"/>
  </r>
  <r>
    <m/>
    <x v="180"/>
    <s v="FRENTE"/>
    <n v="2986"/>
    <x v="2983"/>
    <x v="4"/>
    <x v="232"/>
    <n v="5.6"/>
    <n v="9.1999999999999998E-3"/>
    <n v="9.1999999999999998E-3"/>
    <n v="27820"/>
    <m/>
    <n v="1.6E-2"/>
    <s v="B"/>
  </r>
  <r>
    <m/>
    <x v="180"/>
    <s v="FRENTE"/>
    <n v="2987"/>
    <x v="2984"/>
    <x v="4"/>
    <x v="232"/>
    <n v="5.6"/>
    <n v="1.1900000000000001E-2"/>
    <n v="1.1900000000000001E-2"/>
    <n v="27820"/>
    <m/>
    <n v="1.6E-2"/>
    <s v="C"/>
  </r>
  <r>
    <m/>
    <x v="180"/>
    <s v="FRENTE"/>
    <n v="2988"/>
    <x v="2985"/>
    <x v="4"/>
    <x v="232"/>
    <n v="5.6"/>
    <n v="1.03E-2"/>
    <n v="1.03E-2"/>
    <n v="27820"/>
    <m/>
    <n v="1.6E-2"/>
    <s v="B"/>
  </r>
  <r>
    <m/>
    <x v="180"/>
    <s v="FRENTE"/>
    <n v="2989"/>
    <x v="2986"/>
    <x v="4"/>
    <x v="232"/>
    <n v="5.6"/>
    <n v="6.6E-3"/>
    <n v="6.6E-3"/>
    <n v="27820"/>
    <m/>
    <n v="1.6E-2"/>
    <s v="Reserva"/>
  </r>
  <r>
    <m/>
    <x v="180"/>
    <s v="FRENTE"/>
    <n v="2990"/>
    <x v="2987"/>
    <x v="4"/>
    <x v="232"/>
    <n v="5.6"/>
    <n v="1.11E-2"/>
    <n v="1.11E-2"/>
    <n v="27820"/>
    <m/>
    <n v="1.6E-2"/>
    <s v="C"/>
  </r>
  <r>
    <m/>
    <x v="180"/>
    <s v="FRENTE"/>
    <n v="2991"/>
    <x v="2988"/>
    <x v="4"/>
    <x v="232"/>
    <n v="5.6"/>
    <n v="8.2000000000000007E-3"/>
    <n v="8.2000000000000007E-3"/>
    <n v="27820"/>
    <m/>
    <n v="1.6E-2"/>
    <s v="A"/>
  </r>
  <r>
    <m/>
    <x v="180"/>
    <s v="FRENTE"/>
    <n v="2992"/>
    <x v="2989"/>
    <x v="4"/>
    <x v="232"/>
    <n v="5.6"/>
    <n v="8.8999999999999999E-3"/>
    <n v="8.8999999999999999E-3"/>
    <n v="27820"/>
    <m/>
    <n v="1.6E-2"/>
    <s v="A"/>
  </r>
  <r>
    <m/>
    <x v="192"/>
    <s v="RT"/>
    <n v="2993"/>
    <x v="2990"/>
    <x v="5"/>
    <x v="232"/>
    <n v="5.6"/>
    <n v="1.2500000000000001E-2"/>
    <n v="1.2500000000000001E-2"/>
    <n v="27821"/>
    <m/>
    <n v="1.15E-2"/>
    <s v="D"/>
  </r>
  <r>
    <m/>
    <x v="192"/>
    <s v="RT"/>
    <n v="2994"/>
    <x v="2991"/>
    <x v="5"/>
    <x v="232"/>
    <n v="5.6"/>
    <n v="5.1999999999999998E-3"/>
    <n v="5.1999999999999998E-3"/>
    <n v="27821"/>
    <m/>
    <n v="1.15E-2"/>
    <s v="Descarte"/>
  </r>
  <r>
    <m/>
    <x v="192"/>
    <s v="RT"/>
    <n v="2995"/>
    <x v="2992"/>
    <x v="5"/>
    <x v="232"/>
    <n v="5.6"/>
    <n v="8.9999999999999993E-3"/>
    <n v="8.9999999999999993E-3"/>
    <n v="27821"/>
    <m/>
    <n v="1.15E-2"/>
    <s v="B"/>
  </r>
  <r>
    <m/>
    <x v="192"/>
    <s v="RT"/>
    <n v="2996"/>
    <x v="2993"/>
    <x v="5"/>
    <x v="232"/>
    <n v="5.6"/>
    <n v="7.3000000000000001E-3"/>
    <n v="7.3000000000000001E-3"/>
    <n v="27821"/>
    <m/>
    <n v="1.15E-2"/>
    <s v="Reserva"/>
  </r>
  <r>
    <m/>
    <x v="192"/>
    <s v="RT"/>
    <n v="2997"/>
    <x v="2994"/>
    <x v="5"/>
    <x v="232"/>
    <n v="5.6"/>
    <n v="6.6E-3"/>
    <n v="6.6E-3"/>
    <n v="27821"/>
    <m/>
    <n v="1.15E-2"/>
    <s v="Reserva"/>
  </r>
  <r>
    <m/>
    <x v="192"/>
    <s v="RT"/>
    <n v="2998"/>
    <x v="2995"/>
    <x v="5"/>
    <x v="232"/>
    <n v="5.6"/>
    <n v="9.1000000000000004E-3"/>
    <n v="9.1000000000000004E-3"/>
    <n v="27821"/>
    <m/>
    <n v="1.15E-2"/>
    <s v="B"/>
  </r>
  <r>
    <m/>
    <x v="192"/>
    <s v="RT"/>
    <n v="2999"/>
    <x v="2996"/>
    <x v="5"/>
    <x v="232"/>
    <n v="5.6"/>
    <n v="4.8999999999999998E-3"/>
    <n v="4.8999999999999998E-3"/>
    <n v="27821"/>
    <m/>
    <n v="1.15E-2"/>
    <s v="Descarte"/>
  </r>
  <r>
    <m/>
    <x v="192"/>
    <s v="RT"/>
    <n v="3000"/>
    <x v="2997"/>
    <x v="5"/>
    <x v="232"/>
    <n v="5.6"/>
    <n v="5.3E-3"/>
    <n v="5.3E-3"/>
    <n v="27821"/>
    <m/>
    <n v="1.15E-2"/>
    <s v="Descarte"/>
  </r>
  <r>
    <m/>
    <x v="192"/>
    <s v="RT"/>
    <n v="3001"/>
    <x v="2998"/>
    <x v="5"/>
    <x v="232"/>
    <n v="5.6"/>
    <n v="5.4999999999999997E-3"/>
    <n v="5.4999999999999997E-3"/>
    <n v="27821"/>
    <m/>
    <n v="1.15E-2"/>
    <s v="Descarte"/>
  </r>
  <r>
    <m/>
    <x v="192"/>
    <s v="RT"/>
    <n v="3002"/>
    <x v="2999"/>
    <x v="5"/>
    <x v="232"/>
    <n v="5.6"/>
    <n v="5.5999999999999999E-3"/>
    <n v="5.5999999999999999E-3"/>
    <n v="27821"/>
    <m/>
    <n v="1.15E-2"/>
    <s v="Descarte"/>
  </r>
  <r>
    <m/>
    <x v="192"/>
    <s v="RT"/>
    <n v="3003"/>
    <x v="3000"/>
    <x v="5"/>
    <x v="232"/>
    <n v="5.6"/>
    <n v="6.6E-3"/>
    <n v="6.6E-3"/>
    <n v="27821"/>
    <m/>
    <n v="1.15E-2"/>
    <s v="Reserva"/>
  </r>
  <r>
    <m/>
    <x v="180"/>
    <s v="FRENTE"/>
    <n v="3004"/>
    <x v="3001"/>
    <x v="5"/>
    <x v="232"/>
    <n v="5.6"/>
    <n v="1.15E-2"/>
    <n v="1.15E-2"/>
    <n v="27822"/>
    <m/>
    <n v="1.4500000000000001E-2"/>
    <s v="C"/>
  </r>
  <r>
    <m/>
    <x v="180"/>
    <s v="FRENTE"/>
    <n v="3005"/>
    <x v="3002"/>
    <x v="5"/>
    <x v="232"/>
    <n v="5.6"/>
    <n v="9.4000000000000004E-3"/>
    <n v="9.4000000000000004E-3"/>
    <n v="27822"/>
    <m/>
    <n v="1.4500000000000001E-2"/>
    <s v="B"/>
  </r>
  <r>
    <m/>
    <x v="180"/>
    <s v="FRENTE"/>
    <n v="3006"/>
    <x v="3003"/>
    <x v="2"/>
    <x v="233"/>
    <n v="5.6"/>
    <n v="8.8000000000000005E-3"/>
    <n v="8.8000000000000005E-3"/>
    <n v="27823"/>
    <m/>
    <n v="1.6E-2"/>
    <s v="A"/>
  </r>
  <r>
    <m/>
    <x v="180"/>
    <s v="FRENTE"/>
    <n v="3007"/>
    <x v="3004"/>
    <x v="2"/>
    <x v="233"/>
    <n v="5.6"/>
    <n v="1.1599999999999999E-2"/>
    <n v="1.1599999999999999E-2"/>
    <n v="27823"/>
    <m/>
    <n v="1.6E-2"/>
    <s v="C"/>
  </r>
  <r>
    <m/>
    <x v="180"/>
    <s v="FRENTE"/>
    <n v="3008"/>
    <x v="3005"/>
    <x v="2"/>
    <x v="233"/>
    <n v="5.6"/>
    <n v="1.67E-2"/>
    <n v="1.67E-2"/>
    <n v="27823"/>
    <m/>
    <n v="1.6E-2"/>
    <s v="F"/>
  </r>
  <r>
    <m/>
    <x v="180"/>
    <s v="FRENTE"/>
    <n v="3009"/>
    <x v="3006"/>
    <x v="2"/>
    <x v="233"/>
    <n v="5.6"/>
    <n v="1.47E-2"/>
    <n v="1.47E-2"/>
    <n v="27823"/>
    <m/>
    <n v="1.6E-2"/>
    <s v="E"/>
  </r>
  <r>
    <m/>
    <x v="180"/>
    <s v="FRENTE"/>
    <n v="3010"/>
    <x v="3007"/>
    <x v="2"/>
    <x v="233"/>
    <n v="5.6"/>
    <n v="1.01E-2"/>
    <n v="1.01E-2"/>
    <n v="27823"/>
    <m/>
    <n v="1.6E-2"/>
    <s v="B"/>
  </r>
  <r>
    <m/>
    <x v="180"/>
    <s v="FRENTE"/>
    <n v="3011"/>
    <x v="3008"/>
    <x v="2"/>
    <x v="233"/>
    <n v="5.6"/>
    <n v="5.7999999999999996E-3"/>
    <n v="5.7999999999999996E-3"/>
    <n v="27823"/>
    <m/>
    <n v="1.6E-2"/>
    <s v="Descarte"/>
  </r>
  <r>
    <m/>
    <x v="180"/>
    <s v="FRENTE"/>
    <n v="3012"/>
    <x v="3009"/>
    <x v="2"/>
    <x v="233"/>
    <n v="5.6"/>
    <n v="9.5999999999999992E-3"/>
    <n v="9.5999999999999992E-3"/>
    <n v="27823"/>
    <m/>
    <n v="1.6E-2"/>
    <s v="B"/>
  </r>
  <r>
    <m/>
    <x v="180"/>
    <s v="FRENTE"/>
    <n v="3013"/>
    <x v="3010"/>
    <x v="2"/>
    <x v="233"/>
    <n v="5.6"/>
    <n v="1.01E-2"/>
    <n v="1.01E-2"/>
    <n v="27824"/>
    <m/>
    <n v="1.6E-2"/>
    <s v="B"/>
  </r>
  <r>
    <m/>
    <x v="180"/>
    <s v="FRENTE"/>
    <n v="3014"/>
    <x v="3011"/>
    <x v="2"/>
    <x v="233"/>
    <n v="5.6"/>
    <n v="1.4999999999999999E-2"/>
    <n v="1.4999999999999999E-2"/>
    <n v="27824"/>
    <m/>
    <n v="1.6E-2"/>
    <s v="F"/>
  </r>
  <r>
    <m/>
    <x v="180"/>
    <s v="FRENTE"/>
    <n v="3015"/>
    <x v="3012"/>
    <x v="2"/>
    <x v="233"/>
    <n v="5.6"/>
    <n v="6.1000000000000004E-3"/>
    <n v="6.1000000000000004E-3"/>
    <n v="27824"/>
    <m/>
    <n v="1.6E-2"/>
    <s v="Reserva"/>
  </r>
  <r>
    <m/>
    <x v="180"/>
    <s v="FRENTE"/>
    <n v="3016"/>
    <x v="3013"/>
    <x v="2"/>
    <x v="233"/>
    <n v="5.6"/>
    <n v="9.5999999999999992E-3"/>
    <n v="9.5999999999999992E-3"/>
    <n v="27824"/>
    <m/>
    <n v="1.6E-2"/>
    <s v="B"/>
  </r>
  <r>
    <m/>
    <x v="180"/>
    <s v="FRENTE"/>
    <n v="3017"/>
    <x v="3014"/>
    <x v="2"/>
    <x v="233"/>
    <n v="5.6"/>
    <n v="1.55E-2"/>
    <n v="1.55E-2"/>
    <n v="27824"/>
    <m/>
    <n v="1.6E-2"/>
    <s v="F"/>
  </r>
  <r>
    <m/>
    <x v="180"/>
    <s v="FRENTE"/>
    <n v="3018"/>
    <x v="3015"/>
    <x v="2"/>
    <x v="233"/>
    <n v="5.6"/>
    <n v="1.5100000000000001E-2"/>
    <n v="1.5100000000000001E-2"/>
    <n v="27824"/>
    <m/>
    <n v="1.6E-2"/>
    <s v="F"/>
  </r>
  <r>
    <m/>
    <x v="174"/>
    <s v="FRENTE"/>
    <n v="3019"/>
    <x v="3016"/>
    <x v="2"/>
    <x v="233"/>
    <n v="5.6"/>
    <n v="2.9000000000000001E-2"/>
    <n v="2.9000000000000001E-2"/>
    <n v="27825"/>
    <m/>
    <n v="1.4500000000000001E-2"/>
    <s v="L"/>
  </r>
  <r>
    <m/>
    <x v="174"/>
    <s v="FRENTE"/>
    <n v="3020"/>
    <x v="3017"/>
    <x v="2"/>
    <x v="233"/>
    <n v="5.6"/>
    <n v="1.12E-2"/>
    <n v="1.12E-2"/>
    <n v="27825"/>
    <m/>
    <n v="1.4500000000000001E-2"/>
    <s v="C"/>
  </r>
  <r>
    <m/>
    <x v="174"/>
    <s v="FRENTE"/>
    <n v="3021"/>
    <x v="3018"/>
    <x v="2"/>
    <x v="233"/>
    <n v="5.6"/>
    <n v="1.23E-2"/>
    <n v="1.23E-2"/>
    <n v="27825"/>
    <m/>
    <n v="1.4500000000000001E-2"/>
    <s v="D"/>
  </r>
  <r>
    <m/>
    <x v="174"/>
    <s v="FRENTE"/>
    <n v="3022"/>
    <x v="3019"/>
    <x v="2"/>
    <x v="233"/>
    <n v="5.6"/>
    <n v="2.3E-2"/>
    <n v="2.3E-2"/>
    <n v="27825"/>
    <m/>
    <n v="1.4500000000000001E-2"/>
    <s v="J"/>
  </r>
  <r>
    <m/>
    <x v="174"/>
    <s v="FRENTE"/>
    <n v="3023"/>
    <x v="3020"/>
    <x v="2"/>
    <x v="233"/>
    <n v="5.6"/>
    <n v="3.4500000000000003E-2"/>
    <n v="3.4500000000000003E-2"/>
    <n v="27825"/>
    <m/>
    <n v="1.4500000000000001E-2"/>
    <s v="L"/>
  </r>
  <r>
    <m/>
    <x v="192"/>
    <s v="RT"/>
    <n v="3024"/>
    <x v="3021"/>
    <x v="3"/>
    <x v="233"/>
    <n v="5.6"/>
    <n v="1.34E-2"/>
    <n v="1.34E-2"/>
    <n v="27826"/>
    <m/>
    <n v="1.15E-2"/>
    <s v="D"/>
  </r>
  <r>
    <m/>
    <x v="192"/>
    <s v="RT"/>
    <n v="3025"/>
    <x v="3022"/>
    <x v="3"/>
    <x v="233"/>
    <n v="5.6"/>
    <n v="1.24E-2"/>
    <n v="1.24E-2"/>
    <n v="27826"/>
    <m/>
    <n v="1.15E-2"/>
    <s v="D"/>
  </r>
  <r>
    <m/>
    <x v="192"/>
    <s v="RT"/>
    <n v="3026"/>
    <x v="3023"/>
    <x v="3"/>
    <x v="233"/>
    <n v="5.6"/>
    <n v="1.2800000000000001E-2"/>
    <n v="1.2800000000000001E-2"/>
    <n v="27826"/>
    <m/>
    <n v="1.15E-2"/>
    <s v="D"/>
  </r>
  <r>
    <m/>
    <x v="192"/>
    <s v="RT"/>
    <n v="3027"/>
    <x v="3024"/>
    <x v="3"/>
    <x v="233"/>
    <n v="5.6"/>
    <n v="9.4999999999999998E-3"/>
    <n v="9.4999999999999998E-3"/>
    <n v="27826"/>
    <m/>
    <n v="1.15E-2"/>
    <s v="B"/>
  </r>
  <r>
    <m/>
    <x v="192"/>
    <s v="RT"/>
    <n v="3028"/>
    <x v="3025"/>
    <x v="3"/>
    <x v="233"/>
    <n v="5.6"/>
    <n v="1.38E-2"/>
    <n v="1.38E-2"/>
    <n v="27826"/>
    <m/>
    <n v="1.15E-2"/>
    <s v="E"/>
  </r>
  <r>
    <m/>
    <x v="175"/>
    <s v="REC"/>
    <n v="3029"/>
    <x v="3026"/>
    <x v="3"/>
    <x v="233"/>
    <n v="5.6"/>
    <n v="1.4800000000000001E-2"/>
    <n v="1.4800000000000001E-2"/>
    <n v="27827"/>
    <m/>
    <n v="1.2999999999999999E-2"/>
    <s v="E"/>
  </r>
  <r>
    <m/>
    <x v="175"/>
    <s v="REC"/>
    <n v="3030"/>
    <x v="3027"/>
    <x v="3"/>
    <x v="233"/>
    <n v="5.6"/>
    <n v="1.04E-2"/>
    <n v="1.04E-2"/>
    <n v="27827"/>
    <m/>
    <n v="1.2999999999999999E-2"/>
    <s v="B"/>
  </r>
  <r>
    <m/>
    <x v="175"/>
    <s v="REC"/>
    <n v="3031"/>
    <x v="3028"/>
    <x v="3"/>
    <x v="233"/>
    <n v="5.6"/>
    <n v="1.04E-2"/>
    <n v="1.04E-2"/>
    <n v="27827"/>
    <m/>
    <n v="1.2999999999999999E-2"/>
    <s v="B"/>
  </r>
  <r>
    <m/>
    <x v="175"/>
    <s v="REC"/>
    <n v="3032"/>
    <x v="3029"/>
    <x v="3"/>
    <x v="233"/>
    <n v="5.6"/>
    <n v="1.17E-2"/>
    <n v="1.17E-2"/>
    <n v="27827"/>
    <m/>
    <n v="1.2999999999999999E-2"/>
    <s v="C"/>
  </r>
  <r>
    <m/>
    <x v="175"/>
    <s v="REC"/>
    <n v="3033"/>
    <x v="3030"/>
    <x v="3"/>
    <x v="233"/>
    <n v="5.6"/>
    <n v="1.14E-2"/>
    <n v="1.14E-2"/>
    <n v="27827"/>
    <m/>
    <n v="1.2999999999999999E-2"/>
    <s v="C"/>
  </r>
  <r>
    <m/>
    <x v="175"/>
    <s v="REC"/>
    <n v="3034"/>
    <x v="3031"/>
    <x v="3"/>
    <x v="233"/>
    <n v="5.6"/>
    <n v="1.8599999999999998E-2"/>
    <n v="1.8599999999999998E-2"/>
    <n v="27827"/>
    <m/>
    <n v="1.2999999999999999E-2"/>
    <s v="G"/>
  </r>
  <r>
    <m/>
    <x v="175"/>
    <s v="REC"/>
    <n v="3035"/>
    <x v="3032"/>
    <x v="3"/>
    <x v="233"/>
    <n v="5.6"/>
    <n v="1.18E-2"/>
    <n v="1.18E-2"/>
    <n v="27827"/>
    <m/>
    <n v="1.2999999999999999E-2"/>
    <s v="C"/>
  </r>
  <r>
    <m/>
    <x v="175"/>
    <s v="REC"/>
    <n v="3036"/>
    <x v="3033"/>
    <x v="3"/>
    <x v="233"/>
    <n v="5.6"/>
    <n v="1.55E-2"/>
    <n v="1.55E-2"/>
    <n v="27827"/>
    <m/>
    <n v="1.2999999999999999E-2"/>
    <s v="F"/>
  </r>
  <r>
    <m/>
    <x v="174"/>
    <s v="FRENTE"/>
    <n v="3037"/>
    <x v="3034"/>
    <x v="3"/>
    <x v="233"/>
    <n v="5.6"/>
    <n v="2.0799999999999999E-2"/>
    <n v="2.0799999999999999E-2"/>
    <n v="27828"/>
    <m/>
    <n v="1.4500000000000001E-2"/>
    <s v="H"/>
  </r>
  <r>
    <m/>
    <x v="174"/>
    <s v="FRENTE"/>
    <n v="3038"/>
    <x v="3035"/>
    <x v="3"/>
    <x v="233"/>
    <n v="5.6"/>
    <n v="3.56E-2"/>
    <n v="3.56E-2"/>
    <n v="27828"/>
    <m/>
    <n v="1.4500000000000001E-2"/>
    <s v="L"/>
  </r>
  <r>
    <m/>
    <x v="174"/>
    <s v="FRENTE"/>
    <n v="3039"/>
    <x v="3036"/>
    <x v="3"/>
    <x v="233"/>
    <n v="5.6"/>
    <n v="2.35E-2"/>
    <n v="2.35E-2"/>
    <n v="27828"/>
    <m/>
    <n v="1.4500000000000001E-2"/>
    <s v="J"/>
  </r>
  <r>
    <m/>
    <x v="180"/>
    <s v="FRENTE"/>
    <n v="3040"/>
    <x v="3037"/>
    <x v="4"/>
    <x v="233"/>
    <n v="5.6"/>
    <n v="7.7999999999999996E-3"/>
    <n v="7.7999999999999996E-3"/>
    <n v="27835"/>
    <m/>
    <n v="1.15E-2"/>
    <s v="A"/>
  </r>
  <r>
    <m/>
    <x v="180"/>
    <s v="FRENTE"/>
    <n v="3041"/>
    <x v="3038"/>
    <x v="4"/>
    <x v="233"/>
    <n v="5.6"/>
    <n v="1.29E-2"/>
    <n v="1.29E-2"/>
    <n v="27835"/>
    <m/>
    <n v="1.15E-2"/>
    <s v="D"/>
  </r>
  <r>
    <m/>
    <x v="180"/>
    <s v="FRENTE"/>
    <n v="3042"/>
    <x v="3039"/>
    <x v="4"/>
    <x v="233"/>
    <n v="5.6"/>
    <n v="5.4000000000000003E-3"/>
    <n v="5.4000000000000003E-3"/>
    <n v="27835"/>
    <m/>
    <n v="1.15E-2"/>
    <s v="Descarte"/>
  </r>
  <r>
    <m/>
    <x v="180"/>
    <s v="FRENTE"/>
    <n v="3043"/>
    <x v="3040"/>
    <x v="4"/>
    <x v="233"/>
    <n v="5.6"/>
    <n v="1.5900000000000001E-2"/>
    <n v="1.5900000000000001E-2"/>
    <n v="27835"/>
    <m/>
    <n v="1.15E-2"/>
    <s v="F"/>
  </r>
  <r>
    <m/>
    <x v="180"/>
    <s v="FRENTE"/>
    <n v="3044"/>
    <x v="3041"/>
    <x v="4"/>
    <x v="233"/>
    <n v="5.6"/>
    <n v="1.34E-2"/>
    <n v="1.34E-2"/>
    <n v="27835"/>
    <m/>
    <n v="1.15E-2"/>
    <s v="D"/>
  </r>
  <r>
    <m/>
    <x v="180"/>
    <s v="FRENTE"/>
    <n v="3045"/>
    <x v="3042"/>
    <x v="4"/>
    <x v="233"/>
    <n v="5.6"/>
    <n v="4.1999999999999997E-3"/>
    <n v="4.1999999999999997E-3"/>
    <n v="27835"/>
    <m/>
    <n v="1.15E-2"/>
    <s v="Descarte"/>
  </r>
  <r>
    <m/>
    <x v="180"/>
    <s v="FRENTE"/>
    <n v="3046"/>
    <x v="3043"/>
    <x v="4"/>
    <x v="233"/>
    <n v="5.6"/>
    <n v="9.4999999999999998E-3"/>
    <n v="9.4999999999999998E-3"/>
    <n v="27835"/>
    <m/>
    <n v="1.15E-2"/>
    <s v="B"/>
  </r>
  <r>
    <m/>
    <x v="180"/>
    <s v="FRENTE"/>
    <n v="3047"/>
    <x v="3044"/>
    <x v="4"/>
    <x v="233"/>
    <n v="5.6"/>
    <n v="9.1000000000000004E-3"/>
    <n v="9.1000000000000004E-3"/>
    <n v="27835"/>
    <m/>
    <n v="1.15E-2"/>
    <s v="B"/>
  </r>
  <r>
    <m/>
    <x v="180"/>
    <s v="FRENTE"/>
    <n v="3048"/>
    <x v="3045"/>
    <x v="4"/>
    <x v="233"/>
    <n v="5.6"/>
    <n v="9.9000000000000008E-3"/>
    <n v="9.9000000000000008E-3"/>
    <n v="27835"/>
    <m/>
    <n v="1.15E-2"/>
    <s v="B"/>
  </r>
  <r>
    <m/>
    <x v="180"/>
    <s v="FRENTE"/>
    <n v="3049"/>
    <x v="3046"/>
    <x v="4"/>
    <x v="233"/>
    <n v="5.6"/>
    <n v="1.11E-2"/>
    <n v="1.11E-2"/>
    <n v="27835"/>
    <m/>
    <n v="1.15E-2"/>
    <s v="C"/>
  </r>
  <r>
    <m/>
    <x v="174"/>
    <s v="FRENTE"/>
    <n v="3050"/>
    <x v="3047"/>
    <x v="4"/>
    <x v="233"/>
    <n v="5.6"/>
    <n v="8.8999999999999999E-3"/>
    <n v="8.8999999999999999E-3"/>
    <n v="27836"/>
    <m/>
    <n v="1.7999999999999999E-2"/>
    <s v="A"/>
  </r>
  <r>
    <m/>
    <x v="174"/>
    <s v="FRENTE"/>
    <n v="3051"/>
    <x v="3048"/>
    <x v="4"/>
    <x v="233"/>
    <n v="5.6"/>
    <n v="1.5599999999999999E-2"/>
    <n v="1.5599999999999999E-2"/>
    <n v="27836"/>
    <m/>
    <n v="1.7999999999999999E-2"/>
    <s v="F"/>
  </r>
  <r>
    <m/>
    <x v="174"/>
    <s v="FRENTE"/>
    <n v="3052"/>
    <x v="3049"/>
    <x v="4"/>
    <x v="233"/>
    <n v="5.6"/>
    <n v="1.44E-2"/>
    <n v="1.44E-2"/>
    <n v="27836"/>
    <m/>
    <n v="1.7999999999999999E-2"/>
    <s v="E"/>
  </r>
  <r>
    <m/>
    <x v="174"/>
    <s v="FRENTE"/>
    <n v="3053"/>
    <x v="3050"/>
    <x v="4"/>
    <x v="233"/>
    <n v="5.6"/>
    <n v="1.2500000000000001E-2"/>
    <n v="1.2500000000000001E-2"/>
    <n v="27836"/>
    <m/>
    <n v="1.7999999999999999E-2"/>
    <s v="D"/>
  </r>
  <r>
    <m/>
    <x v="174"/>
    <s v="FRENTE"/>
    <n v="3054"/>
    <x v="3051"/>
    <x v="4"/>
    <x v="233"/>
    <n v="5.6"/>
    <n v="1.04E-2"/>
    <n v="1.04E-2"/>
    <n v="27836"/>
    <m/>
    <n v="1.7999999999999999E-2"/>
    <s v="B"/>
  </r>
  <r>
    <m/>
    <x v="174"/>
    <s v="FRENTE"/>
    <n v="3055"/>
    <x v="3052"/>
    <x v="4"/>
    <x v="233"/>
    <n v="5.6"/>
    <n v="1.23E-2"/>
    <n v="1.23E-2"/>
    <n v="27836"/>
    <m/>
    <n v="1.7999999999999999E-2"/>
    <s v="D"/>
  </r>
  <r>
    <m/>
    <x v="174"/>
    <s v="FRENTE"/>
    <n v="3056"/>
    <x v="3053"/>
    <x v="4"/>
    <x v="233"/>
    <n v="5.6"/>
    <n v="1.4999999999999999E-2"/>
    <n v="1.4999999999999999E-2"/>
    <n v="27836"/>
    <m/>
    <n v="1.7999999999999999E-2"/>
    <s v="F"/>
  </r>
  <r>
    <m/>
    <x v="174"/>
    <s v="FRENTE"/>
    <n v="3057"/>
    <x v="3054"/>
    <x v="4"/>
    <x v="233"/>
    <n v="5.6"/>
    <n v="1.61E-2"/>
    <n v="1.61E-2"/>
    <n v="27836"/>
    <m/>
    <n v="1.7999999999999999E-2"/>
    <s v="F"/>
  </r>
  <r>
    <m/>
    <x v="174"/>
    <s v="FRENTE"/>
    <n v="3058"/>
    <x v="3055"/>
    <x v="5"/>
    <x v="233"/>
    <n v="5.6"/>
    <n v="2.1499999999999998E-2"/>
    <n v="2.1499999999999998E-2"/>
    <n v="27837"/>
    <m/>
    <n v="1.7999999999999999E-2"/>
    <s v="I"/>
  </r>
  <r>
    <m/>
    <x v="174"/>
    <s v="FRENTE"/>
    <n v="3059"/>
    <x v="3056"/>
    <x v="5"/>
    <x v="233"/>
    <n v="5.6"/>
    <n v="2.4500000000000001E-2"/>
    <n v="2.4500000000000001E-2"/>
    <n v="27837"/>
    <m/>
    <n v="1.7999999999999999E-2"/>
    <s v="J"/>
  </r>
  <r>
    <m/>
    <x v="180"/>
    <s v="FRENTE"/>
    <n v="3060"/>
    <x v="3057"/>
    <x v="5"/>
    <x v="233"/>
    <n v="5.6"/>
    <n v="6.7999999999999996E-3"/>
    <n v="6.7999999999999996E-3"/>
    <n v="27837"/>
    <m/>
    <n v="1.15E-2"/>
    <s v="Reserva"/>
  </r>
  <r>
    <m/>
    <x v="180"/>
    <s v="FRENTE"/>
    <n v="3061"/>
    <x v="3058"/>
    <x v="5"/>
    <x v="233"/>
    <n v="5.6"/>
    <n v="6.1999999999999998E-3"/>
    <n v="6.1999999999999998E-3"/>
    <n v="27837"/>
    <m/>
    <n v="1.15E-2"/>
    <s v="Reserva"/>
  </r>
  <r>
    <m/>
    <x v="175"/>
    <s v="REC"/>
    <n v="3062"/>
    <x v="3059"/>
    <x v="5"/>
    <x v="233"/>
    <n v="5.6"/>
    <n v="1.6000000000000001E-3"/>
    <n v="1.6000000000000001E-3"/>
    <n v="27837"/>
    <m/>
    <n v="1.2999999999999999E-2"/>
    <s v="Descarte"/>
  </r>
  <r>
    <m/>
    <x v="192"/>
    <s v="RT"/>
    <n v="3063"/>
    <x v="3060"/>
    <x v="5"/>
    <x v="233"/>
    <n v="5.6"/>
    <n v="9.1999999999999998E-3"/>
    <n v="9.1999999999999998E-3"/>
    <n v="27838"/>
    <m/>
    <n v="1.15E-2"/>
    <s v="B"/>
  </r>
  <r>
    <m/>
    <x v="192"/>
    <s v="RT"/>
    <n v="3064"/>
    <x v="3061"/>
    <x v="5"/>
    <x v="233"/>
    <n v="5.6"/>
    <n v="4.7999999999999996E-3"/>
    <n v="4.7999999999999996E-3"/>
    <n v="27838"/>
    <m/>
    <n v="1.15E-2"/>
    <s v="Descarte"/>
  </r>
  <r>
    <m/>
    <x v="192"/>
    <s v="RT"/>
    <n v="3065"/>
    <x v="3062"/>
    <x v="5"/>
    <x v="233"/>
    <n v="5.6"/>
    <n v="6.1000000000000004E-3"/>
    <n v="6.1000000000000004E-3"/>
    <n v="27838"/>
    <m/>
    <n v="1.15E-2"/>
    <s v="Reserva"/>
  </r>
  <r>
    <m/>
    <x v="192"/>
    <s v="RT"/>
    <n v="3066"/>
    <x v="3063"/>
    <x v="5"/>
    <x v="233"/>
    <n v="5.6"/>
    <n v="6.4000000000000003E-3"/>
    <n v="6.4000000000000003E-3"/>
    <n v="27838"/>
    <m/>
    <n v="1.15E-2"/>
    <s v="Reserva"/>
  </r>
  <r>
    <m/>
    <x v="192"/>
    <s v="RT"/>
    <n v="3067"/>
    <x v="3064"/>
    <x v="5"/>
    <x v="233"/>
    <n v="5.6"/>
    <n v="1.09E-2"/>
    <n v="1.09E-2"/>
    <n v="27838"/>
    <m/>
    <n v="1.15E-2"/>
    <s v="C"/>
  </r>
  <r>
    <m/>
    <x v="192"/>
    <s v="RT"/>
    <n v="3068"/>
    <x v="3065"/>
    <x v="5"/>
    <x v="233"/>
    <n v="5.6"/>
    <n v="7.6E-3"/>
    <n v="7.6E-3"/>
    <n v="27838"/>
    <m/>
    <n v="1.15E-2"/>
    <s v="A"/>
  </r>
  <r>
    <m/>
    <x v="192"/>
    <s v="RT"/>
    <n v="3069"/>
    <x v="3066"/>
    <x v="5"/>
    <x v="233"/>
    <n v="5.6"/>
    <n v="8.2000000000000007E-3"/>
    <n v="8.2000000000000007E-3"/>
    <n v="27838"/>
    <m/>
    <n v="1.15E-2"/>
    <s v="A"/>
  </r>
  <r>
    <m/>
    <x v="192"/>
    <s v="RT"/>
    <n v="3070"/>
    <x v="3067"/>
    <x v="5"/>
    <x v="233"/>
    <n v="5.6"/>
    <n v="7.9000000000000008E-3"/>
    <n v="7.9000000000000008E-3"/>
    <n v="27838"/>
    <m/>
    <n v="1.15E-2"/>
    <s v="A"/>
  </r>
  <r>
    <m/>
    <x v="192"/>
    <s v="RT"/>
    <n v="3071"/>
    <x v="3068"/>
    <x v="5"/>
    <x v="233"/>
    <n v="5.6"/>
    <n v="8.8000000000000005E-3"/>
    <n v="8.8000000000000005E-3"/>
    <n v="27838"/>
    <m/>
    <n v="1.15E-2"/>
    <s v="A"/>
  </r>
  <r>
    <m/>
    <x v="180"/>
    <s v="FRENTE"/>
    <n v="3072"/>
    <x v="3069"/>
    <x v="2"/>
    <x v="234"/>
    <n v="5.6"/>
    <n v="2.4400000000000002E-2"/>
    <n v="2.4400000000000002E-2"/>
    <n v="27839"/>
    <m/>
    <n v="1.15E-2"/>
    <s v="J"/>
  </r>
  <r>
    <m/>
    <x v="180"/>
    <s v="FRENTE"/>
    <n v="3073"/>
    <x v="3070"/>
    <x v="2"/>
    <x v="234"/>
    <n v="5.6"/>
    <n v="1.0999999999999999E-2"/>
    <n v="1.0999999999999999E-2"/>
    <n v="27839"/>
    <m/>
    <n v="1.15E-2"/>
    <s v="C"/>
  </r>
  <r>
    <m/>
    <x v="180"/>
    <s v="FRENTE"/>
    <n v="3074"/>
    <x v="3071"/>
    <x v="2"/>
    <x v="234"/>
    <n v="5.6"/>
    <n v="7.9000000000000008E-3"/>
    <n v="7.9000000000000008E-3"/>
    <n v="27839"/>
    <m/>
    <n v="1.15E-2"/>
    <s v="A"/>
  </r>
  <r>
    <m/>
    <x v="180"/>
    <s v="FRENTE"/>
    <n v="3075"/>
    <x v="3072"/>
    <x v="2"/>
    <x v="234"/>
    <n v="5.6"/>
    <n v="1.24E-2"/>
    <n v="1.24E-2"/>
    <n v="27839"/>
    <m/>
    <n v="1.15E-2"/>
    <s v="D"/>
  </r>
  <r>
    <m/>
    <x v="180"/>
    <s v="FRENTE"/>
    <n v="3076"/>
    <x v="3073"/>
    <x v="2"/>
    <x v="234"/>
    <n v="5.6"/>
    <n v="1.04E-2"/>
    <n v="1.04E-2"/>
    <n v="27839"/>
    <m/>
    <n v="1.15E-2"/>
    <s v="B"/>
  </r>
  <r>
    <m/>
    <x v="180"/>
    <s v="FRENTE"/>
    <n v="3077"/>
    <x v="3074"/>
    <x v="2"/>
    <x v="234"/>
    <n v="5.6"/>
    <n v="1.4999999999999999E-2"/>
    <n v="1.4999999999999999E-2"/>
    <n v="27839"/>
    <m/>
    <n v="1.15E-2"/>
    <s v="F"/>
  </r>
  <r>
    <m/>
    <x v="180"/>
    <s v="FRENTE"/>
    <n v="3078"/>
    <x v="3075"/>
    <x v="2"/>
    <x v="234"/>
    <n v="5.6"/>
    <n v="1.15E-2"/>
    <n v="1.15E-2"/>
    <n v="27839"/>
    <m/>
    <n v="1.15E-2"/>
    <s v="C"/>
  </r>
  <r>
    <m/>
    <x v="180"/>
    <s v="FRENTE"/>
    <n v="3079"/>
    <x v="3076"/>
    <x v="2"/>
    <x v="234"/>
    <n v="5.6"/>
    <n v="9.4000000000000004E-3"/>
    <n v="9.4000000000000004E-3"/>
    <n v="27839"/>
    <m/>
    <n v="1.15E-2"/>
    <s v="B"/>
  </r>
  <r>
    <m/>
    <x v="180"/>
    <s v="FRENTE"/>
    <n v="3080"/>
    <x v="3077"/>
    <x v="2"/>
    <x v="234"/>
    <n v="5.6"/>
    <n v="8.0000000000000002E-3"/>
    <n v="8.0000000000000002E-3"/>
    <n v="27839"/>
    <m/>
    <n v="1.15E-2"/>
    <s v="A"/>
  </r>
  <r>
    <m/>
    <x v="174"/>
    <s v="FRENTE"/>
    <n v="3081"/>
    <x v="3078"/>
    <x v="2"/>
    <x v="234"/>
    <n v="5.6"/>
    <n v="8.5000000000000006E-3"/>
    <n v="8.5000000000000006E-3"/>
    <n v="27840"/>
    <m/>
    <n v="1.35E-2"/>
    <s v="A"/>
  </r>
  <r>
    <m/>
    <x v="174"/>
    <s v="FRENTE"/>
    <n v="3082"/>
    <x v="3079"/>
    <x v="2"/>
    <x v="234"/>
    <n v="5.6"/>
    <n v="1.8700000000000001E-2"/>
    <n v="1.8700000000000001E-2"/>
    <n v="27840"/>
    <m/>
    <n v="1.35E-2"/>
    <s v="G"/>
  </r>
  <r>
    <m/>
    <x v="174"/>
    <s v="FRENTE"/>
    <n v="3083"/>
    <x v="3080"/>
    <x v="2"/>
    <x v="234"/>
    <n v="5.6"/>
    <n v="1.7600000000000001E-2"/>
    <n v="1.7600000000000001E-2"/>
    <n v="27840"/>
    <m/>
    <n v="1.35E-2"/>
    <s v="G"/>
  </r>
  <r>
    <m/>
    <x v="174"/>
    <s v="FRENTE"/>
    <n v="3084"/>
    <x v="3081"/>
    <x v="2"/>
    <x v="234"/>
    <n v="5.6"/>
    <n v="1.6199999999999999E-2"/>
    <n v="1.6199999999999999E-2"/>
    <n v="27840"/>
    <m/>
    <n v="1.35E-2"/>
    <s v="F"/>
  </r>
  <r>
    <m/>
    <x v="174"/>
    <s v="FRENTE"/>
    <n v="3085"/>
    <x v="3082"/>
    <x v="2"/>
    <x v="234"/>
    <n v="5.6"/>
    <n v="2.0199999999999999E-2"/>
    <n v="2.0199999999999999E-2"/>
    <n v="27840"/>
    <m/>
    <n v="1.35E-2"/>
    <s v="H"/>
  </r>
  <r>
    <m/>
    <x v="174"/>
    <s v="FRENTE"/>
    <n v="3086"/>
    <x v="3083"/>
    <x v="2"/>
    <x v="234"/>
    <n v="5.6"/>
    <n v="2.6200000000000001E-2"/>
    <n v="2.6200000000000001E-2"/>
    <n v="27840"/>
    <m/>
    <n v="1.35E-2"/>
    <s v="K"/>
  </r>
  <r>
    <m/>
    <x v="174"/>
    <s v="FRENTE"/>
    <n v="3087"/>
    <x v="3084"/>
    <x v="2"/>
    <x v="234"/>
    <n v="5.6"/>
    <n v="5.5999999999999999E-3"/>
    <n v="5.5999999999999999E-3"/>
    <n v="27840"/>
    <m/>
    <n v="1.35E-2"/>
    <s v="Descarte"/>
  </r>
  <r>
    <m/>
    <x v="174"/>
    <s v="FRENTE"/>
    <n v="3088"/>
    <x v="3085"/>
    <x v="2"/>
    <x v="234"/>
    <n v="5.6"/>
    <n v="1.01E-2"/>
    <n v="1.01E-2"/>
    <n v="27840"/>
    <m/>
    <n v="1.35E-2"/>
    <s v="B"/>
  </r>
  <r>
    <m/>
    <x v="174"/>
    <s v="FRENTE"/>
    <n v="3089"/>
    <x v="3086"/>
    <x v="2"/>
    <x v="234"/>
    <n v="5.6"/>
    <n v="2.7400000000000001E-2"/>
    <n v="2.7400000000000001E-2"/>
    <n v="27840"/>
    <m/>
    <n v="1.35E-2"/>
    <s v="K"/>
  </r>
  <r>
    <m/>
    <x v="174"/>
    <s v="FRENTE"/>
    <n v="3090"/>
    <x v="3087"/>
    <x v="2"/>
    <x v="234"/>
    <n v="5.6"/>
    <n v="1.18E-2"/>
    <n v="1.18E-2"/>
    <n v="27841"/>
    <m/>
    <n v="1.35E-2"/>
    <s v="C"/>
  </r>
  <r>
    <m/>
    <x v="174"/>
    <s v="FRENTE"/>
    <n v="3091"/>
    <x v="3088"/>
    <x v="2"/>
    <x v="234"/>
    <n v="5.6"/>
    <n v="1.23E-2"/>
    <n v="1.23E-2"/>
    <n v="27841"/>
    <m/>
    <n v="1.35E-2"/>
    <s v="D"/>
  </r>
  <r>
    <m/>
    <x v="174"/>
    <s v="FRENTE"/>
    <n v="3092"/>
    <x v="3089"/>
    <x v="2"/>
    <x v="234"/>
    <n v="5.6"/>
    <n v="1.4500000000000001E-2"/>
    <n v="1.4500000000000001E-2"/>
    <n v="27841"/>
    <m/>
    <n v="1.35E-2"/>
    <s v="E"/>
  </r>
  <r>
    <m/>
    <x v="174"/>
    <s v="FRENTE"/>
    <n v="3093"/>
    <x v="3090"/>
    <x v="2"/>
    <x v="234"/>
    <n v="5.6"/>
    <n v="1.5100000000000001E-2"/>
    <n v="1.5100000000000001E-2"/>
    <n v="27841"/>
    <m/>
    <n v="1.35E-2"/>
    <s v="F"/>
  </r>
  <r>
    <m/>
    <x v="174"/>
    <s v="FRENTE"/>
    <n v="3094"/>
    <x v="3091"/>
    <x v="2"/>
    <x v="234"/>
    <n v="5.6"/>
    <n v="9.7000000000000003E-3"/>
    <n v="9.7000000000000003E-3"/>
    <n v="27841"/>
    <m/>
    <n v="1.35E-2"/>
    <s v="B"/>
  </r>
  <r>
    <m/>
    <x v="174"/>
    <s v="FRENTE"/>
    <n v="3095"/>
    <x v="3092"/>
    <x v="2"/>
    <x v="234"/>
    <n v="5.6"/>
    <n v="1.11E-2"/>
    <n v="1.11E-2"/>
    <n v="27841"/>
    <m/>
    <n v="1.35E-2"/>
    <s v="C"/>
  </r>
  <r>
    <m/>
    <x v="174"/>
    <s v="FRENTE"/>
    <n v="3096"/>
    <x v="3093"/>
    <x v="2"/>
    <x v="234"/>
    <n v="5.6"/>
    <n v="1.5599999999999999E-2"/>
    <n v="1.5599999999999999E-2"/>
    <n v="27841"/>
    <m/>
    <n v="1.35E-2"/>
    <s v="F"/>
  </r>
  <r>
    <m/>
    <x v="174"/>
    <s v="FRENTE"/>
    <n v="3097"/>
    <x v="3094"/>
    <x v="2"/>
    <x v="234"/>
    <n v="5.6"/>
    <n v="1.0999999999999999E-2"/>
    <n v="1.0999999999999999E-2"/>
    <n v="27841"/>
    <m/>
    <n v="1.35E-2"/>
    <s v="C"/>
  </r>
  <r>
    <m/>
    <x v="174"/>
    <s v="FRENTE"/>
    <n v="3098"/>
    <x v="3095"/>
    <x v="2"/>
    <x v="234"/>
    <n v="5.6"/>
    <n v="1.5699999999999999E-2"/>
    <n v="1.5699999999999999E-2"/>
    <n v="27841"/>
    <m/>
    <n v="1.35E-2"/>
    <s v="F"/>
  </r>
  <r>
    <m/>
    <x v="174"/>
    <s v="FRENTE"/>
    <n v="3099"/>
    <x v="3096"/>
    <x v="3"/>
    <x v="234"/>
    <n v="5.6"/>
    <n v="1.0200000000000001E-2"/>
    <n v="1.0200000000000001E-2"/>
    <n v="27842"/>
    <m/>
    <n v="1.35E-2"/>
    <s v="B"/>
  </r>
  <r>
    <m/>
    <x v="174"/>
    <s v="FRENTE"/>
    <n v="3100"/>
    <x v="3097"/>
    <x v="3"/>
    <x v="234"/>
    <n v="5.6"/>
    <n v="2.76E-2"/>
    <n v="2.76E-2"/>
    <n v="27842"/>
    <m/>
    <n v="1.35E-2"/>
    <s v="L"/>
  </r>
  <r>
    <m/>
    <x v="174"/>
    <s v="FRENTE"/>
    <n v="3101"/>
    <x v="3098"/>
    <x v="3"/>
    <x v="234"/>
    <n v="5.6"/>
    <n v="1.6400000000000001E-2"/>
    <n v="1.6400000000000001E-2"/>
    <n v="27842"/>
    <m/>
    <n v="1.35E-2"/>
    <s v="F"/>
  </r>
  <r>
    <m/>
    <x v="174"/>
    <s v="FRENTE"/>
    <n v="3102"/>
    <x v="3099"/>
    <x v="3"/>
    <x v="234"/>
    <n v="5.6"/>
    <n v="8.3000000000000001E-3"/>
    <n v="8.3000000000000001E-3"/>
    <n v="27842"/>
    <m/>
    <n v="1.35E-2"/>
    <s v="A"/>
  </r>
  <r>
    <m/>
    <x v="174"/>
    <s v="FRENTE"/>
    <n v="3103"/>
    <x v="3100"/>
    <x v="3"/>
    <x v="234"/>
    <n v="5.6"/>
    <n v="1.7399999999999999E-2"/>
    <n v="1.7399999999999999E-2"/>
    <n v="27842"/>
    <m/>
    <n v="1.35E-2"/>
    <s v="F"/>
  </r>
  <r>
    <m/>
    <x v="174"/>
    <s v="FRENTE"/>
    <n v="3104"/>
    <x v="3101"/>
    <x v="3"/>
    <x v="234"/>
    <n v="5.6"/>
    <n v="1.47E-2"/>
    <n v="1.47E-2"/>
    <n v="27842"/>
    <m/>
    <n v="1.35E-2"/>
    <s v="E"/>
  </r>
  <r>
    <m/>
    <x v="180"/>
    <s v="FRENTE"/>
    <n v="3105"/>
    <x v="3102"/>
    <x v="3"/>
    <x v="234"/>
    <n v="5.6"/>
    <n v="2.0500000000000001E-2"/>
    <n v="2.0500000000000001E-2"/>
    <n v="27843"/>
    <m/>
    <n v="1.15E-2"/>
    <s v="H"/>
  </r>
  <r>
    <m/>
    <x v="180"/>
    <s v="FRENTE"/>
    <n v="3106"/>
    <x v="3103"/>
    <x v="3"/>
    <x v="234"/>
    <n v="5.6"/>
    <n v="2.1999999999999999E-2"/>
    <n v="2.1999999999999999E-2"/>
    <n v="27843"/>
    <m/>
    <n v="1.15E-2"/>
    <s v="I"/>
  </r>
  <r>
    <m/>
    <x v="180"/>
    <s v="FRENTE"/>
    <n v="3107"/>
    <x v="3104"/>
    <x v="3"/>
    <x v="234"/>
    <n v="5.6"/>
    <n v="9.1000000000000004E-3"/>
    <n v="9.1000000000000004E-3"/>
    <n v="27843"/>
    <m/>
    <n v="1.15E-2"/>
    <s v="B"/>
  </r>
  <r>
    <m/>
    <x v="180"/>
    <s v="FRENTE"/>
    <n v="3108"/>
    <x v="3105"/>
    <x v="3"/>
    <x v="234"/>
    <n v="5.6"/>
    <n v="9.7999999999999997E-3"/>
    <n v="9.7999999999999997E-3"/>
    <n v="27843"/>
    <m/>
    <n v="1.15E-2"/>
    <s v="B"/>
  </r>
  <r>
    <m/>
    <x v="180"/>
    <s v="FRENTE"/>
    <n v="3109"/>
    <x v="3106"/>
    <x v="3"/>
    <x v="234"/>
    <n v="5.6"/>
    <n v="2.06E-2"/>
    <n v="2.06E-2"/>
    <n v="27843"/>
    <m/>
    <n v="1.15E-2"/>
    <s v="H"/>
  </r>
  <r>
    <m/>
    <x v="180"/>
    <s v="FRENTE"/>
    <n v="3110"/>
    <x v="3107"/>
    <x v="3"/>
    <x v="234"/>
    <n v="5.6"/>
    <n v="1.4500000000000001E-2"/>
    <n v="1.4500000000000001E-2"/>
    <n v="27843"/>
    <m/>
    <n v="1.15E-2"/>
    <s v="E"/>
  </r>
  <r>
    <m/>
    <x v="180"/>
    <s v="FRENTE"/>
    <n v="3111"/>
    <x v="3108"/>
    <x v="3"/>
    <x v="234"/>
    <n v="5.6"/>
    <n v="1.14E-2"/>
    <n v="1.14E-2"/>
    <n v="27843"/>
    <m/>
    <m/>
    <s v="C"/>
  </r>
  <r>
    <m/>
    <x v="180"/>
    <s v="FRENTE"/>
    <n v="3112"/>
    <x v="3109"/>
    <x v="3"/>
    <x v="234"/>
    <n v="5.6"/>
    <n v="1.7600000000000001E-2"/>
    <n v="1.7600000000000001E-2"/>
    <n v="27843"/>
    <m/>
    <m/>
    <s v="G"/>
  </r>
  <r>
    <m/>
    <x v="174"/>
    <s v="FRENTE"/>
    <n v="3113"/>
    <x v="3110"/>
    <x v="4"/>
    <x v="234"/>
    <n v="5.6"/>
    <n v="5.0000000000000001E-3"/>
    <n v="5.0000000000000001E-3"/>
    <n v="27845"/>
    <m/>
    <n v="1.35E-2"/>
    <s v="Descarte"/>
  </r>
  <r>
    <m/>
    <x v="180"/>
    <s v="FRENTE"/>
    <n v="3114"/>
    <x v="3111"/>
    <x v="4"/>
    <x v="234"/>
    <n v="5.6"/>
    <n v="9.4000000000000004E-3"/>
    <n v="9.4000000000000004E-3"/>
    <n v="27845"/>
    <m/>
    <n v="1.4E-2"/>
    <s v="B"/>
  </r>
  <r>
    <m/>
    <x v="180"/>
    <s v="FRENTE"/>
    <n v="3115"/>
    <x v="3112"/>
    <x v="4"/>
    <x v="234"/>
    <n v="5.6"/>
    <n v="7.0000000000000001E-3"/>
    <n v="7.0000000000000001E-3"/>
    <n v="27845"/>
    <m/>
    <n v="1.4E-2"/>
    <s v="Reserva"/>
  </r>
  <r>
    <m/>
    <x v="180"/>
    <s v="FRENTE"/>
    <n v="3116"/>
    <x v="3113"/>
    <x v="4"/>
    <x v="234"/>
    <n v="5.6"/>
    <n v="7.9000000000000008E-3"/>
    <n v="7.9000000000000008E-3"/>
    <n v="27845"/>
    <m/>
    <n v="1.4E-2"/>
    <s v="A"/>
  </r>
  <r>
    <m/>
    <x v="180"/>
    <s v="FRENTE"/>
    <n v="3117"/>
    <x v="3114"/>
    <x v="4"/>
    <x v="234"/>
    <n v="5.6"/>
    <n v="7.7000000000000002E-3"/>
    <n v="7.7000000000000002E-3"/>
    <n v="27845"/>
    <m/>
    <n v="1.4E-2"/>
    <s v="A"/>
  </r>
  <r>
    <m/>
    <x v="180"/>
    <s v="FRENTE"/>
    <n v="3118"/>
    <x v="3115"/>
    <x v="4"/>
    <x v="234"/>
    <n v="5.6"/>
    <n v="7.4999999999999997E-3"/>
    <n v="7.4999999999999997E-3"/>
    <n v="27845"/>
    <m/>
    <n v="1.4E-2"/>
    <s v="A"/>
  </r>
  <r>
    <m/>
    <x v="180"/>
    <s v="FRENTE"/>
    <n v="3119"/>
    <x v="3116"/>
    <x v="4"/>
    <x v="234"/>
    <n v="5.6"/>
    <n v="1.2999999999999999E-2"/>
    <n v="1.2999999999999999E-2"/>
    <n v="27845"/>
    <m/>
    <n v="1.4E-2"/>
    <s v="D"/>
  </r>
  <r>
    <m/>
    <x v="180"/>
    <s v="FRENTE"/>
    <n v="3120"/>
    <x v="3117"/>
    <x v="4"/>
    <x v="234"/>
    <n v="5.6"/>
    <n v="7.9000000000000008E-3"/>
    <n v="7.9000000000000008E-3"/>
    <n v="27845"/>
    <m/>
    <n v="1.4E-2"/>
    <s v="A"/>
  </r>
  <r>
    <m/>
    <x v="180"/>
    <s v="FRENTE"/>
    <n v="3121"/>
    <x v="3118"/>
    <x v="4"/>
    <x v="234"/>
    <n v="5.6"/>
    <n v="1.3599999999999999E-2"/>
    <n v="1.3599999999999999E-2"/>
    <n v="27846"/>
    <m/>
    <n v="1.4E-2"/>
    <s v="E"/>
  </r>
  <r>
    <m/>
    <x v="180"/>
    <s v="FRENTE"/>
    <n v="3122"/>
    <x v="3119"/>
    <x v="4"/>
    <x v="234"/>
    <n v="5.6"/>
    <n v="1.14E-2"/>
    <n v="1.14E-2"/>
    <n v="27846"/>
    <m/>
    <n v="1.4E-2"/>
    <s v="C"/>
  </r>
  <r>
    <m/>
    <x v="180"/>
    <s v="FRENTE"/>
    <n v="3123"/>
    <x v="3120"/>
    <x v="4"/>
    <x v="234"/>
    <n v="5.6"/>
    <n v="5.0000000000000001E-3"/>
    <n v="5.0000000000000001E-3"/>
    <n v="27846"/>
    <m/>
    <n v="1.4E-2"/>
    <s v="Descarte"/>
  </r>
  <r>
    <m/>
    <x v="180"/>
    <s v="FRENTE"/>
    <n v="3124"/>
    <x v="3121"/>
    <x v="4"/>
    <x v="234"/>
    <n v="5.6"/>
    <n v="1.4500000000000001E-2"/>
    <n v="1.4500000000000001E-2"/>
    <n v="27846"/>
    <m/>
    <n v="1.4E-2"/>
    <s v="E"/>
  </r>
  <r>
    <m/>
    <x v="180"/>
    <s v="FRENTE"/>
    <n v="3125"/>
    <x v="3122"/>
    <x v="4"/>
    <x v="234"/>
    <n v="5.6"/>
    <n v="1.3899999999999999E-2"/>
    <n v="1.3899999999999999E-2"/>
    <n v="27846"/>
    <m/>
    <n v="1.4E-2"/>
    <s v="E"/>
  </r>
  <r>
    <m/>
    <x v="167"/>
    <s v="LEVANTE"/>
    <n v="3126"/>
    <x v="3123"/>
    <x v="4"/>
    <x v="234"/>
    <n v="5.6"/>
    <n v="2.8999999999999998E-3"/>
    <n v="2.8999999999999998E-3"/>
    <n v="27847"/>
    <m/>
    <n v="8.9999999999999993E-3"/>
    <s v="Descarte"/>
  </r>
  <r>
    <m/>
    <x v="167"/>
    <s v="LEVANTE"/>
    <n v="3127"/>
    <x v="3124"/>
    <x v="4"/>
    <x v="234"/>
    <n v="5.6"/>
    <n v="2.7000000000000001E-3"/>
    <n v="2.7000000000000001E-3"/>
    <n v="27847"/>
    <m/>
    <n v="8.9999999999999993E-3"/>
    <s v="Descarte"/>
  </r>
  <r>
    <m/>
    <x v="167"/>
    <s v="LEVANTE"/>
    <n v="3128"/>
    <x v="3125"/>
    <x v="4"/>
    <x v="234"/>
    <n v="5.6"/>
    <n v="7.4000000000000003E-3"/>
    <n v="7.4000000000000003E-3"/>
    <n v="27847"/>
    <m/>
    <n v="8.9999999999999993E-3"/>
    <s v="Reserva"/>
  </r>
  <r>
    <m/>
    <x v="167"/>
    <s v="LEVANTE"/>
    <n v="3129"/>
    <x v="3126"/>
    <x v="4"/>
    <x v="234"/>
    <n v="5.6"/>
    <n v="4.4000000000000003E-3"/>
    <n v="4.4000000000000003E-3"/>
    <n v="27847"/>
    <m/>
    <n v="8.9999999999999993E-3"/>
    <s v="Descarte"/>
  </r>
  <r>
    <m/>
    <x v="167"/>
    <s v="LEVANTE"/>
    <n v="3130"/>
    <x v="3127"/>
    <x v="4"/>
    <x v="234"/>
    <n v="5.6"/>
    <n v="4.7999999999999996E-3"/>
    <n v="4.7999999999999996E-3"/>
    <n v="27847"/>
    <m/>
    <n v="8.9999999999999993E-3"/>
    <s v="Descarte"/>
  </r>
  <r>
    <m/>
    <x v="176"/>
    <s v="Rp"/>
    <n v="3131"/>
    <x v="3128"/>
    <x v="2"/>
    <x v="235"/>
    <n v="4.5999999999999996"/>
    <n v="1.49E-2"/>
    <n v="1.49E-2"/>
    <n v="27848"/>
    <m/>
    <m/>
    <s v="E"/>
  </r>
  <r>
    <m/>
    <x v="176"/>
    <s v="Rp"/>
    <n v="3132"/>
    <x v="3129"/>
    <x v="2"/>
    <x v="235"/>
    <n v="4.5999999999999996"/>
    <n v="2.4E-2"/>
    <n v="2.4E-2"/>
    <n v="27848"/>
    <m/>
    <m/>
    <s v="J"/>
  </r>
  <r>
    <m/>
    <x v="176"/>
    <s v="Rp"/>
    <n v="3133"/>
    <x v="3130"/>
    <x v="2"/>
    <x v="235"/>
    <n v="4.5999999999999996"/>
    <n v="1.4200000000000001E-2"/>
    <n v="1.4200000000000001E-2"/>
    <n v="27848"/>
    <m/>
    <m/>
    <s v="E"/>
  </r>
  <r>
    <m/>
    <x v="176"/>
    <s v="Rp"/>
    <n v="3134"/>
    <x v="3131"/>
    <x v="2"/>
    <x v="235"/>
    <n v="4.5999999999999996"/>
    <n v="3.1800000000000002E-2"/>
    <n v="3.1800000000000002E-2"/>
    <n v="27848"/>
    <m/>
    <m/>
    <s v="L"/>
  </r>
  <r>
    <m/>
    <x v="176"/>
    <s v="Rp"/>
    <n v="3135"/>
    <x v="3132"/>
    <x v="2"/>
    <x v="235"/>
    <n v="4.5999999999999996"/>
    <n v="2.46E-2"/>
    <n v="2.46E-2"/>
    <n v="27848"/>
    <m/>
    <m/>
    <s v="J"/>
  </r>
  <r>
    <m/>
    <x v="176"/>
    <s v="Rp"/>
    <n v="3136"/>
    <x v="3133"/>
    <x v="2"/>
    <x v="235"/>
    <n v="4.5999999999999996"/>
    <n v="1.7399999999999999E-2"/>
    <n v="1.7399999999999999E-2"/>
    <n v="27848"/>
    <m/>
    <m/>
    <s v="F"/>
  </r>
  <r>
    <m/>
    <x v="176"/>
    <s v="Rp"/>
    <n v="3137"/>
    <x v="3134"/>
    <x v="2"/>
    <x v="235"/>
    <n v="4.5999999999999996"/>
    <n v="2.7900000000000001E-2"/>
    <n v="2.7900000000000001E-2"/>
    <n v="27848"/>
    <m/>
    <m/>
    <s v="L"/>
  </r>
  <r>
    <m/>
    <x v="180"/>
    <s v="FRENTE"/>
    <n v="3138"/>
    <x v="3135"/>
    <x v="2"/>
    <x v="235"/>
    <n v="4.5999999999999996"/>
    <n v="1.9199999999999998E-2"/>
    <n v="1.9199999999999998E-2"/>
    <n v="27849"/>
    <m/>
    <m/>
    <s v="H"/>
  </r>
  <r>
    <m/>
    <x v="180"/>
    <s v="FRENTE"/>
    <n v="3139"/>
    <x v="3136"/>
    <x v="2"/>
    <x v="235"/>
    <n v="4.5999999999999996"/>
    <n v="2.06E-2"/>
    <n v="2.06E-2"/>
    <n v="27849"/>
    <m/>
    <m/>
    <s v="H"/>
  </r>
  <r>
    <m/>
    <x v="180"/>
    <s v="FRENTE"/>
    <n v="3140"/>
    <x v="3137"/>
    <x v="2"/>
    <x v="235"/>
    <n v="4.5999999999999996"/>
    <n v="2.3400000000000001E-2"/>
    <n v="2.3400000000000001E-2"/>
    <n v="27849"/>
    <m/>
    <m/>
    <s v="J"/>
  </r>
  <r>
    <m/>
    <x v="180"/>
    <s v="FRENTE"/>
    <n v="3141"/>
    <x v="3138"/>
    <x v="2"/>
    <x v="235"/>
    <n v="4.5999999999999996"/>
    <n v="2.3099999999999999E-2"/>
    <n v="2.3099999999999999E-2"/>
    <n v="27849"/>
    <m/>
    <m/>
    <s v="J"/>
  </r>
  <r>
    <m/>
    <x v="180"/>
    <s v="FRENTE"/>
    <n v="3142"/>
    <x v="3139"/>
    <x v="2"/>
    <x v="235"/>
    <n v="4.5999999999999996"/>
    <n v="2.5000000000000001E-2"/>
    <n v="2.5000000000000001E-2"/>
    <n v="27849"/>
    <m/>
    <m/>
    <s v="K"/>
  </r>
  <r>
    <m/>
    <x v="180"/>
    <s v="FRENTE"/>
    <n v="3143"/>
    <x v="3140"/>
    <x v="2"/>
    <x v="235"/>
    <n v="4.5999999999999996"/>
    <n v="1.54E-2"/>
    <n v="1.54E-2"/>
    <n v="27849"/>
    <m/>
    <m/>
    <s v="F"/>
  </r>
  <r>
    <m/>
    <x v="180"/>
    <s v="FRENTE"/>
    <n v="3144"/>
    <x v="3141"/>
    <x v="2"/>
    <x v="235"/>
    <n v="4.5999999999999996"/>
    <n v="1.06E-2"/>
    <n v="1.06E-2"/>
    <n v="27849"/>
    <m/>
    <m/>
    <s v="C"/>
  </r>
  <r>
    <m/>
    <x v="180"/>
    <s v="FRENTE"/>
    <n v="3145"/>
    <x v="3142"/>
    <x v="2"/>
    <x v="235"/>
    <n v="4.5999999999999996"/>
    <n v="9.7000000000000003E-3"/>
    <n v="9.7000000000000003E-3"/>
    <n v="27849"/>
    <m/>
    <m/>
    <s v="B"/>
  </r>
  <r>
    <m/>
    <x v="180"/>
    <s v="FRENTE"/>
    <n v="3146"/>
    <x v="3143"/>
    <x v="2"/>
    <x v="235"/>
    <n v="4.5999999999999996"/>
    <n v="1.35E-2"/>
    <n v="1.35E-2"/>
    <n v="27849"/>
    <m/>
    <m/>
    <s v="E"/>
  </r>
  <r>
    <m/>
    <x v="180"/>
    <s v="FRENTE"/>
    <n v="3147"/>
    <x v="3144"/>
    <x v="2"/>
    <x v="235"/>
    <n v="4.5999999999999996"/>
    <n v="1.3599999999999999E-2"/>
    <n v="1.3599999999999999E-2"/>
    <n v="27849"/>
    <m/>
    <m/>
    <s v="E"/>
  </r>
  <r>
    <m/>
    <x v="180"/>
    <s v="FRENTE"/>
    <n v="3148"/>
    <x v="3145"/>
    <x v="2"/>
    <x v="235"/>
    <n v="4.5999999999999996"/>
    <n v="2.8199999999999999E-2"/>
    <n v="2.8199999999999999E-2"/>
    <n v="27849"/>
    <m/>
    <m/>
    <s v="L"/>
  </r>
  <r>
    <m/>
    <x v="176"/>
    <s v="Rp"/>
    <n v="3149"/>
    <x v="3146"/>
    <x v="3"/>
    <x v="235"/>
    <n v="4.5999999999999996"/>
    <n v="2.9899999999999999E-2"/>
    <n v="2.9899999999999999E-2"/>
    <n v="27850"/>
    <m/>
    <m/>
    <s v="L"/>
  </r>
  <r>
    <m/>
    <x v="176"/>
    <s v="Rp"/>
    <n v="3150"/>
    <x v="3147"/>
    <x v="3"/>
    <x v="235"/>
    <n v="4.5999999999999996"/>
    <n v="2.4400000000000002E-2"/>
    <n v="2.4400000000000002E-2"/>
    <n v="27850"/>
    <m/>
    <m/>
    <s v="J"/>
  </r>
  <r>
    <m/>
    <x v="176"/>
    <s v="Rp"/>
    <n v="3151"/>
    <x v="3148"/>
    <x v="3"/>
    <x v="235"/>
    <n v="4.5999999999999996"/>
    <n v="2.07E-2"/>
    <n v="2.07E-2"/>
    <n v="27850"/>
    <m/>
    <m/>
    <s v="H"/>
  </r>
  <r>
    <m/>
    <x v="174"/>
    <s v="FRENTE"/>
    <n v="3152"/>
    <x v="3149"/>
    <x v="4"/>
    <x v="235"/>
    <n v="4.5999999999999996"/>
    <n v="1.3599999999999999E-2"/>
    <n v="1.3599999999999999E-2"/>
    <n v="27853"/>
    <m/>
    <m/>
    <s v="E"/>
  </r>
  <r>
    <m/>
    <x v="174"/>
    <s v="FRENTE"/>
    <n v="3153"/>
    <x v="3150"/>
    <x v="4"/>
    <x v="235"/>
    <n v="4.5999999999999996"/>
    <n v="1.8599999999999998E-2"/>
    <n v="1.8599999999999998E-2"/>
    <n v="27853"/>
    <m/>
    <m/>
    <s v="G"/>
  </r>
  <r>
    <m/>
    <x v="174"/>
    <s v="FRENTE"/>
    <n v="3154"/>
    <x v="3151"/>
    <x v="4"/>
    <x v="235"/>
    <n v="4.5999999999999996"/>
    <n v="1.12E-2"/>
    <n v="1.12E-2"/>
    <n v="27853"/>
    <m/>
    <m/>
    <s v="C"/>
  </r>
  <r>
    <m/>
    <x v="174"/>
    <s v="FRENTE"/>
    <n v="3155"/>
    <x v="3152"/>
    <x v="4"/>
    <x v="235"/>
    <n v="4.5999999999999996"/>
    <n v="1.7399999999999999E-2"/>
    <n v="1.7399999999999999E-2"/>
    <n v="27853"/>
    <m/>
    <m/>
    <s v="F"/>
  </r>
  <r>
    <m/>
    <x v="180"/>
    <s v="FRENTE"/>
    <n v="3156"/>
    <x v="3153"/>
    <x v="4"/>
    <x v="235"/>
    <n v="4.5999999999999996"/>
    <n v="1.5E-3"/>
    <n v="1.5E-3"/>
    <n v="27854"/>
    <m/>
    <m/>
    <s v="Descarte"/>
  </r>
  <r>
    <m/>
    <x v="180"/>
    <s v="FRENTE"/>
    <n v="3157"/>
    <x v="3154"/>
    <x v="4"/>
    <x v="235"/>
    <n v="4.5999999999999996"/>
    <n v="1.2699999999999999E-2"/>
    <n v="1.2699999999999999E-2"/>
    <n v="27854"/>
    <m/>
    <m/>
    <s v="D"/>
  </r>
  <r>
    <m/>
    <x v="180"/>
    <s v="FRENTE"/>
    <n v="3158"/>
    <x v="3155"/>
    <x v="4"/>
    <x v="235"/>
    <n v="4.5999999999999996"/>
    <n v="1.0200000000000001E-2"/>
    <n v="1.0200000000000001E-2"/>
    <n v="27854"/>
    <m/>
    <m/>
    <s v="B"/>
  </r>
  <r>
    <m/>
    <x v="180"/>
    <s v="FRENTE"/>
    <n v="3159"/>
    <x v="3156"/>
    <x v="4"/>
    <x v="235"/>
    <n v="4.5999999999999996"/>
    <n v="1.11E-2"/>
    <n v="1.11E-2"/>
    <n v="27854"/>
    <m/>
    <m/>
    <s v="C"/>
  </r>
  <r>
    <m/>
    <x v="180"/>
    <s v="FRENTE"/>
    <n v="3160"/>
    <x v="3157"/>
    <x v="4"/>
    <x v="235"/>
    <n v="4.5999999999999996"/>
    <n v="4.8999999999999998E-3"/>
    <n v="4.8999999999999998E-3"/>
    <n v="27854"/>
    <m/>
    <m/>
    <s v="Descarte"/>
  </r>
  <r>
    <m/>
    <x v="180"/>
    <s v="FRENTE"/>
    <n v="3161"/>
    <x v="3158"/>
    <x v="4"/>
    <x v="235"/>
    <n v="4.5999999999999996"/>
    <n v="5.7999999999999996E-3"/>
    <n v="5.7999999999999996E-3"/>
    <n v="27854"/>
    <m/>
    <m/>
    <s v="Descarte"/>
  </r>
  <r>
    <m/>
    <x v="180"/>
    <s v="FRENTE"/>
    <n v="3162"/>
    <x v="3159"/>
    <x v="4"/>
    <x v="235"/>
    <n v="4.5999999999999996"/>
    <n v="1.7600000000000001E-2"/>
    <n v="1.7600000000000001E-2"/>
    <n v="27854"/>
    <m/>
    <m/>
    <s v="G"/>
  </r>
  <r>
    <m/>
    <x v="180"/>
    <s v="FRENTE"/>
    <n v="3163"/>
    <x v="3160"/>
    <x v="4"/>
    <x v="235"/>
    <n v="4.5999999999999996"/>
    <n v="9.1999999999999998E-3"/>
    <n v="9.1999999999999998E-3"/>
    <n v="27854"/>
    <m/>
    <m/>
    <s v="B"/>
  </r>
  <r>
    <m/>
    <x v="180"/>
    <s v="FRENTE"/>
    <n v="3164"/>
    <x v="3161"/>
    <x v="4"/>
    <x v="235"/>
    <n v="4.5999999999999996"/>
    <n v="1.26E-2"/>
    <n v="1.26E-2"/>
    <n v="27854"/>
    <m/>
    <m/>
    <s v="D"/>
  </r>
  <r>
    <m/>
    <x v="180"/>
    <s v="FRENTE"/>
    <n v="3165"/>
    <x v="3162"/>
    <x v="2"/>
    <x v="236"/>
    <n v="4.5999999999999996"/>
    <n v="3.3399999999999999E-2"/>
    <n v="3.3399999999999999E-2"/>
    <n v="27856"/>
    <m/>
    <m/>
    <s v="L"/>
  </r>
  <r>
    <m/>
    <x v="180"/>
    <s v="FRENTE"/>
    <n v="3166"/>
    <x v="3163"/>
    <x v="2"/>
    <x v="236"/>
    <n v="4.5999999999999996"/>
    <n v="2.8000000000000001E-2"/>
    <n v="2.8000000000000001E-2"/>
    <n v="27856"/>
    <m/>
    <m/>
    <s v="L"/>
  </r>
  <r>
    <m/>
    <x v="180"/>
    <s v="FRENTE"/>
    <n v="3167"/>
    <x v="3164"/>
    <x v="2"/>
    <x v="236"/>
    <n v="4.5999999999999996"/>
    <n v="0.02"/>
    <n v="0.02"/>
    <n v="27856"/>
    <m/>
    <m/>
    <s v="H"/>
  </r>
  <r>
    <m/>
    <x v="180"/>
    <s v="FRENTE"/>
    <n v="3168"/>
    <x v="3165"/>
    <x v="2"/>
    <x v="236"/>
    <n v="4.5999999999999996"/>
    <n v="3.2599999999999997E-2"/>
    <n v="3.2599999999999997E-2"/>
    <n v="27856"/>
    <m/>
    <m/>
    <s v="L"/>
  </r>
  <r>
    <m/>
    <x v="180"/>
    <s v="FRENTE"/>
    <n v="3169"/>
    <x v="3166"/>
    <x v="2"/>
    <x v="236"/>
    <n v="4.5999999999999996"/>
    <n v="2.7699999999999999E-2"/>
    <n v="2.7699999999999999E-2"/>
    <n v="27856"/>
    <m/>
    <m/>
    <s v="L"/>
  </r>
  <r>
    <m/>
    <x v="180"/>
    <s v="FRENTE"/>
    <n v="3170"/>
    <x v="3167"/>
    <x v="2"/>
    <x v="236"/>
    <n v="4.5999999999999996"/>
    <n v="1.7500000000000002E-2"/>
    <n v="1.7500000000000002E-2"/>
    <n v="27856"/>
    <m/>
    <m/>
    <s v="G"/>
  </r>
  <r>
    <m/>
    <x v="180"/>
    <s v="FRENTE"/>
    <n v="3171"/>
    <x v="3168"/>
    <x v="2"/>
    <x v="236"/>
    <n v="4.5999999999999996"/>
    <n v="2.52E-2"/>
    <n v="2.52E-2"/>
    <n v="27856"/>
    <m/>
    <m/>
    <s v="K"/>
  </r>
  <r>
    <m/>
    <x v="180"/>
    <s v="FRENTE"/>
    <n v="3172"/>
    <x v="3169"/>
    <x v="2"/>
    <x v="236"/>
    <n v="4.5999999999999996"/>
    <n v="1.4500000000000001E-2"/>
    <n v="1.4500000000000001E-2"/>
    <n v="27856"/>
    <m/>
    <m/>
    <s v="E"/>
  </r>
  <r>
    <m/>
    <x v="180"/>
    <s v="FRENTE"/>
    <n v="3173"/>
    <x v="3170"/>
    <x v="2"/>
    <x v="236"/>
    <n v="4.5999999999999996"/>
    <n v="3.09E-2"/>
    <n v="3.09E-2"/>
    <n v="27856"/>
    <m/>
    <m/>
    <s v="L"/>
  </r>
  <r>
    <m/>
    <x v="176"/>
    <s v="Rp"/>
    <n v="3174"/>
    <x v="3171"/>
    <x v="2"/>
    <x v="236"/>
    <n v="4.5999999999999996"/>
    <n v="2.81E-2"/>
    <n v="2.81E-2"/>
    <n v="27855"/>
    <m/>
    <m/>
    <s v="L"/>
  </r>
  <r>
    <m/>
    <x v="176"/>
    <s v="Rp"/>
    <n v="3175"/>
    <x v="3172"/>
    <x v="2"/>
    <x v="236"/>
    <n v="4.5999999999999996"/>
    <n v="2.3699999999999999E-2"/>
    <n v="2.3699999999999999E-2"/>
    <n v="27855"/>
    <m/>
    <m/>
    <s v="J"/>
  </r>
  <r>
    <m/>
    <x v="176"/>
    <s v="Rp"/>
    <n v="3176"/>
    <x v="3173"/>
    <x v="2"/>
    <x v="236"/>
    <n v="4.5999999999999996"/>
    <n v="3.5400000000000001E-2"/>
    <n v="3.5400000000000001E-2"/>
    <n v="27855"/>
    <m/>
    <m/>
    <s v="L"/>
  </r>
  <r>
    <m/>
    <x v="176"/>
    <s v="Rp"/>
    <n v="3177"/>
    <x v="3174"/>
    <x v="2"/>
    <x v="236"/>
    <n v="4.5999999999999996"/>
    <n v="2.2800000000000001E-2"/>
    <n v="2.2800000000000001E-2"/>
    <n v="27855"/>
    <m/>
    <m/>
    <s v="J"/>
  </r>
  <r>
    <m/>
    <x v="176"/>
    <s v="Rp"/>
    <n v="3178"/>
    <x v="3175"/>
    <x v="2"/>
    <x v="236"/>
    <n v="4.5999999999999996"/>
    <n v="1.3599999999999999E-2"/>
    <n v="1.3599999999999999E-2"/>
    <n v="27855"/>
    <m/>
    <m/>
    <s v="E"/>
  </r>
  <r>
    <m/>
    <x v="176"/>
    <s v="Rp"/>
    <n v="3179"/>
    <x v="3176"/>
    <x v="2"/>
    <x v="236"/>
    <n v="4.5999999999999996"/>
    <n v="1.34E-2"/>
    <n v="1.34E-2"/>
    <n v="27855"/>
    <m/>
    <m/>
    <s v="D"/>
  </r>
  <r>
    <m/>
    <x v="176"/>
    <s v="Rp"/>
    <n v="3180"/>
    <x v="3177"/>
    <x v="2"/>
    <x v="236"/>
    <n v="4.5999999999999996"/>
    <n v="2.0799999999999999E-2"/>
    <n v="2.0799999999999999E-2"/>
    <n v="27855"/>
    <m/>
    <m/>
    <s v="H"/>
  </r>
  <r>
    <m/>
    <x v="176"/>
    <s v="Rp"/>
    <n v="3181"/>
    <x v="3178"/>
    <x v="2"/>
    <x v="236"/>
    <n v="4.5999999999999996"/>
    <n v="1.8599999999999998E-2"/>
    <n v="1.8599999999999998E-2"/>
    <n v="27855"/>
    <m/>
    <m/>
    <s v="G"/>
  </r>
  <r>
    <m/>
    <x v="176"/>
    <s v="Rp"/>
    <n v="3182"/>
    <x v="3179"/>
    <x v="2"/>
    <x v="236"/>
    <n v="4.5999999999999996"/>
    <n v="2.1399999999999999E-2"/>
    <n v="2.1399999999999999E-2"/>
    <n v="27855"/>
    <m/>
    <m/>
    <s v="I"/>
  </r>
  <r>
    <m/>
    <x v="192"/>
    <s v="RT"/>
    <n v="3183"/>
    <x v="3180"/>
    <x v="3"/>
    <x v="236"/>
    <n v="4.5999999999999996"/>
    <n v="6.4999999999999997E-3"/>
    <n v="6.4999999999999997E-3"/>
    <n v="27857"/>
    <m/>
    <m/>
    <s v="Reserva"/>
  </r>
  <r>
    <m/>
    <x v="192"/>
    <s v="RT"/>
    <n v="3184"/>
    <x v="3181"/>
    <x v="3"/>
    <x v="236"/>
    <n v="4.5999999999999996"/>
    <n v="6.7000000000000002E-3"/>
    <n v="6.7000000000000002E-3"/>
    <n v="27857"/>
    <m/>
    <m/>
    <s v="Reserva"/>
  </r>
  <r>
    <m/>
    <x v="192"/>
    <s v="RT"/>
    <n v="3185"/>
    <x v="3182"/>
    <x v="3"/>
    <x v="236"/>
    <n v="4.5999999999999996"/>
    <n v="8.0999999999999996E-3"/>
    <n v="8.0999999999999996E-3"/>
    <n v="27857"/>
    <m/>
    <m/>
    <s v="A"/>
  </r>
  <r>
    <m/>
    <x v="192"/>
    <s v="RT"/>
    <n v="3186"/>
    <x v="3183"/>
    <x v="3"/>
    <x v="236"/>
    <n v="4.5999999999999996"/>
    <n v="7.7000000000000002E-3"/>
    <n v="7.7000000000000002E-3"/>
    <n v="27857"/>
    <m/>
    <m/>
    <s v="A"/>
  </r>
  <r>
    <m/>
    <x v="180"/>
    <s v="FRENTE"/>
    <n v="3187"/>
    <x v="3184"/>
    <x v="3"/>
    <x v="236"/>
    <n v="4.5999999999999996"/>
    <n v="2.8000000000000001E-2"/>
    <n v="2.8000000000000001E-2"/>
    <n v="27857"/>
    <m/>
    <m/>
    <s v="L"/>
  </r>
  <r>
    <m/>
    <x v="180"/>
    <s v="FRENTE"/>
    <n v="3188"/>
    <x v="3185"/>
    <x v="3"/>
    <x v="236"/>
    <n v="4.5999999999999996"/>
    <n v="2.4899999999999999E-2"/>
    <n v="2.4899999999999999E-2"/>
    <n v="27857"/>
    <m/>
    <m/>
    <s v="J"/>
  </r>
  <r>
    <m/>
    <x v="176"/>
    <s v="Rp"/>
    <n v="3189"/>
    <x v="3186"/>
    <x v="2"/>
    <x v="237"/>
    <n v="4.5999999999999996"/>
    <n v="2.9000000000000001E-2"/>
    <n v="2.9000000000000001E-2"/>
    <n v="27858"/>
    <m/>
    <m/>
    <s v="L"/>
  </r>
  <r>
    <m/>
    <x v="176"/>
    <s v="Rp"/>
    <n v="3190"/>
    <x v="3187"/>
    <x v="2"/>
    <x v="237"/>
    <n v="4.5999999999999996"/>
    <n v="2.8299999999999999E-2"/>
    <n v="2.8299999999999999E-2"/>
    <n v="27858"/>
    <m/>
    <m/>
    <s v="L"/>
  </r>
  <r>
    <m/>
    <x v="176"/>
    <s v="Rp"/>
    <n v="3191"/>
    <x v="3188"/>
    <x v="2"/>
    <x v="237"/>
    <n v="4.5999999999999996"/>
    <n v="2.1600000000000001E-2"/>
    <n v="2.1600000000000001E-2"/>
    <n v="27858"/>
    <m/>
    <m/>
    <s v="I"/>
  </r>
  <r>
    <m/>
    <x v="176"/>
    <s v="Rp"/>
    <n v="3192"/>
    <x v="3189"/>
    <x v="2"/>
    <x v="237"/>
    <n v="4.5999999999999996"/>
    <n v="3.0499999999999999E-2"/>
    <n v="3.0499999999999999E-2"/>
    <n v="27858"/>
    <m/>
    <m/>
    <s v="L"/>
  </r>
  <r>
    <m/>
    <x v="176"/>
    <s v="Rp"/>
    <n v="3193"/>
    <x v="3190"/>
    <x v="2"/>
    <x v="237"/>
    <n v="4.5999999999999996"/>
    <n v="2.4500000000000001E-2"/>
    <n v="2.4500000000000001E-2"/>
    <n v="27858"/>
    <m/>
    <m/>
    <s v="J"/>
  </r>
  <r>
    <m/>
    <x v="193"/>
    <s v="LEVANTE"/>
    <n v="3194"/>
    <x v="3191"/>
    <x v="2"/>
    <x v="237"/>
    <n v="4.5999999999999996"/>
    <n v="1.4800000000000001E-2"/>
    <n v="1.4800000000000001E-2"/>
    <n v="27859"/>
    <m/>
    <m/>
    <s v="E"/>
  </r>
  <r>
    <m/>
    <x v="193"/>
    <s v="LEVANTE"/>
    <n v="3195"/>
    <x v="3192"/>
    <x v="2"/>
    <x v="237"/>
    <n v="4.5999999999999996"/>
    <n v="4.7000000000000002E-3"/>
    <n v="4.7000000000000002E-3"/>
    <n v="27859"/>
    <m/>
    <m/>
    <s v="Descarte"/>
  </r>
  <r>
    <m/>
    <x v="193"/>
    <s v="LEVANTE"/>
    <n v="3196"/>
    <x v="3193"/>
    <x v="2"/>
    <x v="237"/>
    <n v="4.5999999999999996"/>
    <n v="1.8800000000000001E-2"/>
    <n v="1.8800000000000001E-2"/>
    <n v="27859"/>
    <m/>
    <m/>
    <s v="G"/>
  </r>
  <r>
    <m/>
    <x v="193"/>
    <s v="LEVANTE"/>
    <n v="3197"/>
    <x v="3194"/>
    <x v="2"/>
    <x v="237"/>
    <n v="4.5999999999999996"/>
    <n v="3.32E-2"/>
    <n v="3.32E-2"/>
    <n v="27859"/>
    <m/>
    <m/>
    <s v="L"/>
  </r>
  <r>
    <m/>
    <x v="193"/>
    <s v="LEVANTE"/>
    <n v="3198"/>
    <x v="3195"/>
    <x v="2"/>
    <x v="237"/>
    <n v="4.5999999999999996"/>
    <n v="2.0799999999999999E-2"/>
    <n v="2.0799999999999999E-2"/>
    <n v="27859"/>
    <m/>
    <m/>
    <s v="H"/>
  </r>
  <r>
    <m/>
    <x v="193"/>
    <s v="LEVANTE"/>
    <n v="3199"/>
    <x v="3196"/>
    <x v="2"/>
    <x v="237"/>
    <n v="4.5999999999999996"/>
    <n v="1.46E-2"/>
    <n v="1.46E-2"/>
    <n v="27859"/>
    <m/>
    <m/>
    <s v="E"/>
  </r>
  <r>
    <m/>
    <x v="193"/>
    <s v="LEVANTE"/>
    <n v="3200"/>
    <x v="3197"/>
    <x v="2"/>
    <x v="237"/>
    <n v="4.5999999999999996"/>
    <n v="2.98E-2"/>
    <n v="2.98E-2"/>
    <n v="27859"/>
    <m/>
    <m/>
    <s v="L"/>
  </r>
  <r>
    <m/>
    <x v="180"/>
    <s v="FRENTE"/>
    <n v="3201"/>
    <x v="3198"/>
    <x v="2"/>
    <x v="237"/>
    <n v="4.5999999999999996"/>
    <n v="1.7999999999999999E-2"/>
    <n v="1.7999999999999999E-2"/>
    <n v="27859"/>
    <m/>
    <m/>
    <s v="G"/>
  </r>
  <r>
    <m/>
    <x v="180"/>
    <s v="FRENTE"/>
    <n v="3202"/>
    <x v="3199"/>
    <x v="2"/>
    <x v="237"/>
    <n v="4.5999999999999996"/>
    <n v="3.1699999999999999E-2"/>
    <n v="3.1699999999999999E-2"/>
    <n v="27859"/>
    <m/>
    <m/>
    <s v="L"/>
  </r>
  <r>
    <m/>
    <x v="174"/>
    <s v="FRENTE"/>
    <n v="3203"/>
    <x v="3200"/>
    <x v="3"/>
    <x v="237"/>
    <n v="4.5999999999999996"/>
    <n v="3.9699999999999999E-2"/>
    <n v="3.6999999999999998E-2"/>
    <n v="27860"/>
    <m/>
    <m/>
    <s v="L"/>
  </r>
  <r>
    <m/>
    <x v="174"/>
    <s v="FRENTE"/>
    <n v="3204"/>
    <x v="3201"/>
    <x v="3"/>
    <x v="237"/>
    <n v="4.5999999999999996"/>
    <n v="4.0500000000000001E-2"/>
    <n v="3.6999999999999998E-2"/>
    <n v="27860"/>
    <m/>
    <m/>
    <s v="L"/>
  </r>
  <r>
    <m/>
    <x v="174"/>
    <s v="FRENTE"/>
    <n v="3205"/>
    <x v="3202"/>
    <x v="3"/>
    <x v="237"/>
    <n v="4.5999999999999996"/>
    <n v="4.6100000000000002E-2"/>
    <n v="3.6999999999999998E-2"/>
    <n v="27860"/>
    <m/>
    <m/>
    <s v="L"/>
  </r>
  <r>
    <m/>
    <x v="193"/>
    <s v="LEVANTE"/>
    <n v="3206"/>
    <x v="3203"/>
    <x v="3"/>
    <x v="237"/>
    <n v="4.5999999999999996"/>
    <n v="1.9800000000000002E-2"/>
    <n v="1.9800000000000002E-2"/>
    <n v="27861"/>
    <m/>
    <m/>
    <s v="H"/>
  </r>
  <r>
    <m/>
    <x v="193"/>
    <s v="LEVANTE"/>
    <n v="3207"/>
    <x v="3204"/>
    <x v="3"/>
    <x v="237"/>
    <n v="4.5999999999999996"/>
    <n v="0.01"/>
    <n v="0.01"/>
    <n v="27861"/>
    <m/>
    <m/>
    <s v="B"/>
  </r>
  <r>
    <m/>
    <x v="193"/>
    <s v="LEVANTE"/>
    <n v="3208"/>
    <x v="3205"/>
    <x v="3"/>
    <x v="237"/>
    <n v="4.5999999999999996"/>
    <n v="2.3599999999999999E-2"/>
    <n v="2.3599999999999999E-2"/>
    <n v="27861"/>
    <m/>
    <m/>
    <s v="J"/>
  </r>
  <r>
    <m/>
    <x v="193"/>
    <s v="LEVANTE"/>
    <n v="3209"/>
    <x v="3206"/>
    <x v="3"/>
    <x v="237"/>
    <n v="4.5999999999999996"/>
    <n v="3.3300000000000003E-2"/>
    <n v="3.3300000000000003E-2"/>
    <n v="27861"/>
    <m/>
    <m/>
    <s v="L"/>
  </r>
  <r>
    <m/>
    <x v="193"/>
    <s v="LEVANTE"/>
    <n v="3210"/>
    <x v="3207"/>
    <x v="3"/>
    <x v="237"/>
    <n v="4.5999999999999996"/>
    <n v="8.6999999999999994E-3"/>
    <n v="8.6999999999999994E-3"/>
    <n v="27861"/>
    <m/>
    <m/>
    <s v="A"/>
  </r>
  <r>
    <m/>
    <x v="193"/>
    <s v="LEVANTE"/>
    <n v="3211"/>
    <x v="3208"/>
    <x v="3"/>
    <x v="237"/>
    <n v="4.5999999999999996"/>
    <n v="1.24E-2"/>
    <n v="1.24E-2"/>
    <n v="27861"/>
    <m/>
    <m/>
    <s v="D"/>
  </r>
  <r>
    <m/>
    <x v="193"/>
    <s v="LEVANTE"/>
    <n v="3212"/>
    <x v="3209"/>
    <x v="3"/>
    <x v="237"/>
    <n v="4.5999999999999996"/>
    <n v="1.8800000000000001E-2"/>
    <n v="1.8800000000000001E-2"/>
    <n v="27861"/>
    <m/>
    <m/>
    <s v="G"/>
  </r>
  <r>
    <m/>
    <x v="193"/>
    <s v="LEVANTE"/>
    <n v="3213"/>
    <x v="3210"/>
    <x v="3"/>
    <x v="237"/>
    <n v="4.5999999999999996"/>
    <n v="1.5699999999999999E-2"/>
    <n v="1.5699999999999999E-2"/>
    <n v="27861"/>
    <m/>
    <m/>
    <s v="F"/>
  </r>
  <r>
    <m/>
    <x v="193"/>
    <s v="LEVANTE"/>
    <n v="3214"/>
    <x v="3211"/>
    <x v="4"/>
    <x v="237"/>
    <n v="4.5999999999999996"/>
    <n v="3.8999999999999998E-3"/>
    <n v="3.8999999999999998E-3"/>
    <n v="27862"/>
    <m/>
    <n v="1.6E-2"/>
    <s v="Descarte"/>
  </r>
  <r>
    <m/>
    <x v="193"/>
    <s v="LEVANTE"/>
    <n v="3215"/>
    <x v="3212"/>
    <x v="4"/>
    <x v="237"/>
    <n v="4.5999999999999996"/>
    <n v="1.7899999999999999E-2"/>
    <n v="1.7899999999999999E-2"/>
    <n v="27862"/>
    <m/>
    <n v="1.6E-2"/>
    <s v="G"/>
  </r>
  <r>
    <m/>
    <x v="193"/>
    <s v="LEVANTE"/>
    <n v="3216"/>
    <x v="3213"/>
    <x v="4"/>
    <x v="237"/>
    <n v="4.5999999999999996"/>
    <n v="1.72E-2"/>
    <n v="1.72E-2"/>
    <n v="27862"/>
    <m/>
    <n v="1.6E-2"/>
    <s v="F"/>
  </r>
  <r>
    <m/>
    <x v="193"/>
    <s v="LEVANTE"/>
    <n v="3217"/>
    <x v="3214"/>
    <x v="4"/>
    <x v="237"/>
    <n v="4.5999999999999996"/>
    <n v="1.9E-2"/>
    <n v="1.9E-2"/>
    <n v="27862"/>
    <m/>
    <n v="1.6E-2"/>
    <s v="H"/>
  </r>
  <r>
    <m/>
    <x v="193"/>
    <s v="LEVANTE"/>
    <n v="3218"/>
    <x v="3215"/>
    <x v="4"/>
    <x v="237"/>
    <n v="4.5999999999999996"/>
    <n v="1.3599999999999999E-2"/>
    <n v="1.3599999999999999E-2"/>
    <n v="27862"/>
    <m/>
    <n v="1.6E-2"/>
    <s v="E"/>
  </r>
  <r>
    <m/>
    <x v="193"/>
    <s v="LEVANTE"/>
    <n v="3219"/>
    <x v="3216"/>
    <x v="4"/>
    <x v="237"/>
    <n v="4.5999999999999996"/>
    <n v="1.0500000000000001E-2"/>
    <n v="1.0500000000000001E-2"/>
    <n v="27862"/>
    <m/>
    <n v="1.6E-2"/>
    <s v="C"/>
  </r>
  <r>
    <m/>
    <x v="193"/>
    <s v="LEVANTE"/>
    <n v="3220"/>
    <x v="3217"/>
    <x v="4"/>
    <x v="237"/>
    <n v="4.5999999999999996"/>
    <n v="1.52E-2"/>
    <n v="1.52E-2"/>
    <n v="27862"/>
    <m/>
    <n v="1.6E-2"/>
    <s v="F"/>
  </r>
  <r>
    <m/>
    <x v="193"/>
    <s v="LEVANTE"/>
    <n v="3221"/>
    <x v="3218"/>
    <x v="4"/>
    <x v="237"/>
    <n v="4.5999999999999996"/>
    <n v="1.0699999999999999E-2"/>
    <n v="1.0699999999999999E-2"/>
    <n v="27862"/>
    <m/>
    <n v="1.6E-2"/>
    <s v="C"/>
  </r>
  <r>
    <m/>
    <x v="193"/>
    <s v="LEVANTE"/>
    <n v="3222"/>
    <x v="3219"/>
    <x v="4"/>
    <x v="237"/>
    <n v="4.5999999999999996"/>
    <n v="1.84E-2"/>
    <n v="1.84E-2"/>
    <n v="27862"/>
    <m/>
    <n v="1.6E-2"/>
    <s v="G"/>
  </r>
  <r>
    <m/>
    <x v="193"/>
    <s v="LEVANTE"/>
    <n v="3223"/>
    <x v="3220"/>
    <x v="4"/>
    <x v="237"/>
    <n v="4.5999999999999996"/>
    <n v="1.1900000000000001E-2"/>
    <n v="1.1900000000000001E-2"/>
    <n v="27862"/>
    <m/>
    <n v="1.6E-2"/>
    <s v="C"/>
  </r>
  <r>
    <m/>
    <x v="193"/>
    <s v="LEVANTE"/>
    <n v="3224"/>
    <x v="3221"/>
    <x v="4"/>
    <x v="237"/>
    <n v="4.5999999999999996"/>
    <n v="1.03E-2"/>
    <n v="1.03E-2"/>
    <n v="27863"/>
    <m/>
    <n v="1.6E-2"/>
    <s v="B"/>
  </r>
  <r>
    <m/>
    <x v="193"/>
    <s v="LEVANTE"/>
    <n v="3225"/>
    <x v="3222"/>
    <x v="4"/>
    <x v="237"/>
    <n v="4.5999999999999996"/>
    <n v="9.1000000000000004E-3"/>
    <n v="9.1000000000000004E-3"/>
    <n v="27863"/>
    <m/>
    <n v="1.6E-2"/>
    <s v="B"/>
  </r>
  <r>
    <m/>
    <x v="193"/>
    <s v="LEVANTE"/>
    <n v="3226"/>
    <x v="3223"/>
    <x v="4"/>
    <x v="237"/>
    <n v="4.5999999999999996"/>
    <n v="1.0500000000000001E-2"/>
    <n v="1.0500000000000001E-2"/>
    <n v="27863"/>
    <m/>
    <n v="1.6E-2"/>
    <s v="C"/>
  </r>
  <r>
    <m/>
    <x v="193"/>
    <s v="LEVANTE"/>
    <n v="3227"/>
    <x v="3224"/>
    <x v="4"/>
    <x v="237"/>
    <n v="4.5999999999999996"/>
    <n v="1.23E-2"/>
    <n v="1.23E-2"/>
    <n v="27863"/>
    <m/>
    <n v="1.6E-2"/>
    <s v="D"/>
  </r>
  <r>
    <m/>
    <x v="193"/>
    <s v="LEVANTE"/>
    <n v="3228"/>
    <x v="3225"/>
    <x v="5"/>
    <x v="237"/>
    <n v="4.5999999999999996"/>
    <n v="1.1900000000000001E-2"/>
    <n v="1.1900000000000001E-2"/>
    <n v="27864"/>
    <m/>
    <n v="1.6E-2"/>
    <s v="C"/>
  </r>
  <r>
    <m/>
    <x v="193"/>
    <s v="LEVANTE"/>
    <n v="3229"/>
    <x v="3226"/>
    <x v="5"/>
    <x v="237"/>
    <n v="4.5999999999999996"/>
    <n v="7.6E-3"/>
    <n v="7.6E-3"/>
    <n v="27864"/>
    <m/>
    <n v="1.6E-2"/>
    <s v="A"/>
  </r>
  <r>
    <m/>
    <x v="193"/>
    <s v="LEVANTE"/>
    <n v="3230"/>
    <x v="3227"/>
    <x v="5"/>
    <x v="237"/>
    <n v="4.5999999999999996"/>
    <n v="1.01E-2"/>
    <n v="1.01E-2"/>
    <n v="27864"/>
    <m/>
    <n v="1.6E-2"/>
    <s v="B"/>
  </r>
  <r>
    <m/>
    <x v="193"/>
    <s v="LEVANTE"/>
    <n v="3231"/>
    <x v="3228"/>
    <x v="5"/>
    <x v="237"/>
    <n v="4.5999999999999996"/>
    <n v="1.12E-2"/>
    <n v="1.12E-2"/>
    <n v="27864"/>
    <m/>
    <n v="1.6E-2"/>
    <s v="C"/>
  </r>
  <r>
    <m/>
    <x v="193"/>
    <s v="LEVANTE"/>
    <n v="3232"/>
    <x v="3229"/>
    <x v="5"/>
    <x v="237"/>
    <n v="4.5999999999999996"/>
    <n v="6.4999999999999997E-3"/>
    <n v="6.4999999999999997E-3"/>
    <n v="27864"/>
    <m/>
    <n v="1.6E-2"/>
    <s v="Reserva"/>
  </r>
  <r>
    <m/>
    <x v="193"/>
    <s v="LEVANTE"/>
    <n v="3233"/>
    <x v="3230"/>
    <x v="5"/>
    <x v="237"/>
    <n v="4.5999999999999996"/>
    <n v="1.4E-2"/>
    <n v="1.4E-2"/>
    <n v="27864"/>
    <m/>
    <n v="1.6E-2"/>
    <s v="E"/>
  </r>
  <r>
    <m/>
    <x v="193"/>
    <s v="LEVANTE"/>
    <n v="3234"/>
    <x v="3231"/>
    <x v="5"/>
    <x v="237"/>
    <n v="4.5999999999999996"/>
    <n v="6.1000000000000004E-3"/>
    <n v="6.1000000000000004E-3"/>
    <n v="27864"/>
    <m/>
    <n v="1.6E-2"/>
    <s v="Reserva"/>
  </r>
  <r>
    <m/>
    <x v="193"/>
    <s v="LEVANTE"/>
    <n v="3235"/>
    <x v="3232"/>
    <x v="5"/>
    <x v="237"/>
    <n v="4.5999999999999996"/>
    <n v="1.55E-2"/>
    <n v="1.55E-2"/>
    <n v="27864"/>
    <m/>
    <n v="1.6E-2"/>
    <s v="F"/>
  </r>
  <r>
    <m/>
    <x v="193"/>
    <s v="LEVANTE"/>
    <n v="3236"/>
    <x v="3233"/>
    <x v="5"/>
    <x v="237"/>
    <n v="4.5999999999999996"/>
    <n v="1.4999999999999999E-2"/>
    <n v="1.4999999999999999E-2"/>
    <n v="27864"/>
    <m/>
    <n v="1.6E-2"/>
    <s v="F"/>
  </r>
  <r>
    <m/>
    <x v="174"/>
    <s v="FRENTE"/>
    <n v="3237"/>
    <x v="3234"/>
    <x v="5"/>
    <x v="237"/>
    <n v="4.5999999999999996"/>
    <n v="1.7299999999999999E-2"/>
    <n v="1.7299999999999999E-2"/>
    <n v="27865"/>
    <m/>
    <n v="0.01"/>
    <s v="F"/>
  </r>
  <r>
    <m/>
    <x v="174"/>
    <s v="FRENTE"/>
    <n v="3238"/>
    <x v="3235"/>
    <x v="5"/>
    <x v="237"/>
    <n v="4.5999999999999996"/>
    <n v="2.9499999999999998E-2"/>
    <n v="2.9499999999999998E-2"/>
    <n v="27865"/>
    <m/>
    <n v="0.01"/>
    <s v="L"/>
  </r>
  <r>
    <m/>
    <x v="174"/>
    <s v="FRENTE"/>
    <n v="3239"/>
    <x v="3236"/>
    <x v="5"/>
    <x v="237"/>
    <n v="4.5999999999999996"/>
    <n v="2.5899999999999999E-2"/>
    <n v="2.5899999999999999E-2"/>
    <n v="27865"/>
    <m/>
    <n v="0.01"/>
    <s v="K"/>
  </r>
  <r>
    <m/>
    <x v="174"/>
    <s v="FRENTE"/>
    <n v="3240"/>
    <x v="3237"/>
    <x v="5"/>
    <x v="237"/>
    <n v="4.5999999999999996"/>
    <n v="2.2499999999999999E-2"/>
    <n v="2.2499999999999999E-2"/>
    <n v="27865"/>
    <m/>
    <n v="0.01"/>
    <s v="J"/>
  </r>
  <r>
    <m/>
    <x v="174"/>
    <s v="FRENTE"/>
    <n v="3241"/>
    <x v="3238"/>
    <x v="5"/>
    <x v="237"/>
    <n v="4.5999999999999996"/>
    <n v="1.3899999999999999E-2"/>
    <n v="1.3899999999999999E-2"/>
    <n v="27865"/>
    <m/>
    <n v="0.01"/>
    <s v="E"/>
  </r>
  <r>
    <m/>
    <x v="174"/>
    <s v="FRENTE"/>
    <n v="3242"/>
    <x v="3239"/>
    <x v="5"/>
    <x v="237"/>
    <n v="4.5999999999999996"/>
    <n v="1.17E-2"/>
    <n v="1.17E-2"/>
    <n v="27865"/>
    <m/>
    <n v="0.01"/>
    <s v="C"/>
  </r>
  <r>
    <m/>
    <x v="174"/>
    <s v="FRENTE"/>
    <n v="3243"/>
    <x v="3240"/>
    <x v="5"/>
    <x v="237"/>
    <n v="4.5999999999999996"/>
    <n v="1.2699999999999999E-2"/>
    <n v="1.2699999999999999E-2"/>
    <n v="27865"/>
    <m/>
    <n v="0.01"/>
    <s v="D"/>
  </r>
  <r>
    <m/>
    <x v="174"/>
    <s v="FRENTE"/>
    <n v="3244"/>
    <x v="3241"/>
    <x v="5"/>
    <x v="237"/>
    <n v="4.5999999999999996"/>
    <n v="2.5000000000000001E-2"/>
    <n v="2.5000000000000001E-2"/>
    <n v="27865"/>
    <m/>
    <n v="0.01"/>
    <s v="K"/>
  </r>
  <r>
    <m/>
    <x v="174"/>
    <s v="FRENTE"/>
    <n v="3245"/>
    <x v="3242"/>
    <x v="5"/>
    <x v="237"/>
    <n v="4.5999999999999996"/>
    <n v="1.6299999999999999E-2"/>
    <n v="1.6299999999999999E-2"/>
    <n v="27865"/>
    <m/>
    <n v="0.01"/>
    <s v="F"/>
  </r>
  <r>
    <m/>
    <x v="174"/>
    <s v="FRENTE"/>
    <n v="3246"/>
    <x v="3243"/>
    <x v="5"/>
    <x v="237"/>
    <n v="4.5999999999999996"/>
    <n v="1.72E-2"/>
    <n v="1.72E-2"/>
    <n v="27865"/>
    <m/>
    <n v="0.01"/>
    <s v="F"/>
  </r>
  <r>
    <m/>
    <x v="193"/>
    <s v="LEVANTE"/>
    <n v="3247"/>
    <x v="3244"/>
    <x v="2"/>
    <x v="238"/>
    <n v="4.5999999999999996"/>
    <n v="1.18E-2"/>
    <n v="1.18E-2"/>
    <n v="27866"/>
    <m/>
    <n v="1.0999999999999999E-2"/>
    <s v="C"/>
  </r>
  <r>
    <m/>
    <x v="193"/>
    <s v="LEVANTE"/>
    <n v="3248"/>
    <x v="3245"/>
    <x v="2"/>
    <x v="238"/>
    <n v="4.5999999999999996"/>
    <n v="1.23E-2"/>
    <n v="1.23E-2"/>
    <n v="27866"/>
    <m/>
    <n v="1.0999999999999999E-2"/>
    <s v="D"/>
  </r>
  <r>
    <m/>
    <x v="193"/>
    <s v="LEVANTE"/>
    <n v="3249"/>
    <x v="3246"/>
    <x v="2"/>
    <x v="238"/>
    <n v="4.5999999999999996"/>
    <n v="7.7000000000000002E-3"/>
    <n v="7.7000000000000002E-3"/>
    <n v="27866"/>
    <m/>
    <n v="1.0999999999999999E-2"/>
    <s v="A"/>
  </r>
  <r>
    <m/>
    <x v="193"/>
    <s v="LEVANTE"/>
    <n v="3250"/>
    <x v="3247"/>
    <x v="2"/>
    <x v="238"/>
    <n v="4.5999999999999996"/>
    <n v="9.7999999999999997E-3"/>
    <n v="9.7999999999999997E-3"/>
    <n v="27866"/>
    <m/>
    <n v="1.0999999999999999E-2"/>
    <s v="B"/>
  </r>
  <r>
    <m/>
    <x v="193"/>
    <s v="LEVANTE"/>
    <n v="3251"/>
    <x v="3248"/>
    <x v="2"/>
    <x v="238"/>
    <n v="4.5999999999999996"/>
    <n v="1.04E-2"/>
    <n v="1.04E-2"/>
    <n v="27866"/>
    <m/>
    <n v="1.0999999999999999E-2"/>
    <s v="B"/>
  </r>
  <r>
    <m/>
    <x v="193"/>
    <s v="LEVANTE"/>
    <n v="3252"/>
    <x v="3249"/>
    <x v="2"/>
    <x v="238"/>
    <n v="4.5999999999999996"/>
    <n v="1.24E-2"/>
    <n v="1.24E-2"/>
    <n v="27866"/>
    <m/>
    <n v="1.0999999999999999E-2"/>
    <s v="D"/>
  </r>
  <r>
    <m/>
    <x v="193"/>
    <s v="LEVANTE"/>
    <n v="3253"/>
    <x v="3250"/>
    <x v="2"/>
    <x v="238"/>
    <n v="4.5999999999999996"/>
    <n v="1.5699999999999999E-2"/>
    <n v="1.5699999999999999E-2"/>
    <n v="27866"/>
    <m/>
    <n v="1.0999999999999999E-2"/>
    <s v="F"/>
  </r>
  <r>
    <m/>
    <x v="193"/>
    <s v="LEVANTE"/>
    <n v="3254"/>
    <x v="3251"/>
    <x v="2"/>
    <x v="238"/>
    <n v="4.5999999999999996"/>
    <n v="1.9199999999999998E-2"/>
    <n v="1.9199999999999998E-2"/>
    <n v="27867"/>
    <m/>
    <n v="1.0999999999999999E-2"/>
    <s v="H"/>
  </r>
  <r>
    <m/>
    <x v="193"/>
    <s v="LEVANTE"/>
    <n v="3255"/>
    <x v="3252"/>
    <x v="2"/>
    <x v="238"/>
    <n v="4.5999999999999996"/>
    <n v="1.6199999999999999E-2"/>
    <n v="1.6199999999999999E-2"/>
    <n v="27867"/>
    <m/>
    <n v="1.0999999999999999E-2"/>
    <s v="F"/>
  </r>
  <r>
    <m/>
    <x v="193"/>
    <s v="LEVANTE"/>
    <n v="3256"/>
    <x v="3253"/>
    <x v="2"/>
    <x v="238"/>
    <n v="4.5999999999999996"/>
    <n v="1.66E-2"/>
    <n v="1.66E-2"/>
    <n v="27867"/>
    <m/>
    <n v="1.0999999999999999E-2"/>
    <s v="F"/>
  </r>
  <r>
    <m/>
    <x v="193"/>
    <s v="LEVANTE"/>
    <n v="3257"/>
    <x v="3254"/>
    <x v="2"/>
    <x v="238"/>
    <n v="4.5999999999999996"/>
    <n v="1.5299999999999999E-2"/>
    <n v="1.5299999999999999E-2"/>
    <n v="27867"/>
    <m/>
    <n v="1.0999999999999999E-2"/>
    <s v="F"/>
  </r>
  <r>
    <m/>
    <x v="193"/>
    <s v="LEVANTE"/>
    <n v="3258"/>
    <x v="3255"/>
    <x v="2"/>
    <x v="238"/>
    <n v="4.5999999999999996"/>
    <n v="1.2999999999999999E-2"/>
    <n v="1.2999999999999999E-2"/>
    <n v="27867"/>
    <m/>
    <n v="1.0999999999999999E-2"/>
    <s v="D"/>
  </r>
  <r>
    <m/>
    <x v="193"/>
    <s v="LEVANTE"/>
    <n v="3259"/>
    <x v="3256"/>
    <x v="2"/>
    <x v="238"/>
    <n v="4.5999999999999996"/>
    <n v="1.5100000000000001E-2"/>
    <n v="1.5100000000000001E-2"/>
    <n v="27867"/>
    <m/>
    <n v="1.0999999999999999E-2"/>
    <s v="F"/>
  </r>
  <r>
    <m/>
    <x v="193"/>
    <s v="LEVANTE"/>
    <n v="3260"/>
    <x v="3257"/>
    <x v="2"/>
    <x v="238"/>
    <n v="4.5999999999999996"/>
    <n v="1.6500000000000001E-2"/>
    <n v="1.6500000000000001E-2"/>
    <n v="27867"/>
    <m/>
    <n v="1.0999999999999999E-2"/>
    <s v="F"/>
  </r>
  <r>
    <m/>
    <x v="174"/>
    <s v="FRENTE"/>
    <n v="3261"/>
    <x v="3258"/>
    <x v="3"/>
    <x v="238"/>
    <n v="4.5999999999999996"/>
    <n v="2.8500000000000001E-2"/>
    <n v="2.8500000000000001E-2"/>
    <n v="27868"/>
    <m/>
    <n v="1.6E-2"/>
    <s v="L"/>
  </r>
  <r>
    <m/>
    <x v="174"/>
    <s v="FRENTE"/>
    <n v="3262"/>
    <x v="3259"/>
    <x v="3"/>
    <x v="238"/>
    <n v="4.5999999999999996"/>
    <n v="1.8599999999999998E-2"/>
    <n v="1.8599999999999998E-2"/>
    <n v="27868"/>
    <m/>
    <n v="1.6E-2"/>
    <s v="G"/>
  </r>
  <r>
    <m/>
    <x v="174"/>
    <s v="FRENTE"/>
    <n v="3263"/>
    <x v="3260"/>
    <x v="3"/>
    <x v="238"/>
    <n v="4.5999999999999996"/>
    <n v="3.56E-2"/>
    <n v="3.56E-2"/>
    <n v="27868"/>
    <m/>
    <n v="1.6E-2"/>
    <s v="L"/>
  </r>
  <r>
    <m/>
    <x v="174"/>
    <s v="FRENTE"/>
    <n v="3264"/>
    <x v="3261"/>
    <x v="3"/>
    <x v="238"/>
    <n v="4.5999999999999996"/>
    <n v="2.92E-2"/>
    <n v="2.92E-2"/>
    <n v="27868"/>
    <m/>
    <n v="1.6E-2"/>
    <s v="L"/>
  </r>
  <r>
    <m/>
    <x v="174"/>
    <s v="FRENTE"/>
    <n v="3265"/>
    <x v="3262"/>
    <x v="3"/>
    <x v="238"/>
    <n v="4.5999999999999996"/>
    <n v="3.9899999999999998E-2"/>
    <n v="3.6999999999999998E-2"/>
    <n v="27868"/>
    <m/>
    <n v="1.6E-2"/>
    <s v="L"/>
  </r>
  <r>
    <m/>
    <x v="174"/>
    <s v="FRENTE"/>
    <n v="3266"/>
    <x v="3263"/>
    <x v="3"/>
    <x v="238"/>
    <n v="4.5999999999999996"/>
    <n v="3.9699999999999999E-2"/>
    <n v="3.6999999999999998E-2"/>
    <n v="27868"/>
    <m/>
    <n v="1.6E-2"/>
    <s v="L"/>
  </r>
  <r>
    <m/>
    <x v="193"/>
    <s v="LEVANTE"/>
    <n v="3267"/>
    <x v="3264"/>
    <x v="3"/>
    <x v="238"/>
    <n v="4.5999999999999996"/>
    <n v="2.2599999999999999E-2"/>
    <n v="2.2599999999999999E-2"/>
    <n v="27869"/>
    <m/>
    <n v="1.0999999999999999E-2"/>
    <s v="J"/>
  </r>
  <r>
    <m/>
    <x v="193"/>
    <s v="LEVANTE"/>
    <n v="3268"/>
    <x v="3265"/>
    <x v="3"/>
    <x v="238"/>
    <n v="4.5999999999999996"/>
    <n v="2.18E-2"/>
    <n v="2.18E-2"/>
    <n v="27869"/>
    <m/>
    <n v="1.0999999999999999E-2"/>
    <s v="I"/>
  </r>
  <r>
    <m/>
    <x v="167"/>
    <s v="LEVANTE"/>
    <n v="3269"/>
    <x v="3266"/>
    <x v="3"/>
    <x v="238"/>
    <n v="4.5999999999999996"/>
    <n v="1.06E-2"/>
    <n v="1.06E-2"/>
    <n v="27869"/>
    <m/>
    <m/>
    <s v="C"/>
  </r>
  <r>
    <m/>
    <x v="167"/>
    <s v="LEVANTE"/>
    <n v="3270"/>
    <x v="3267"/>
    <x v="3"/>
    <x v="238"/>
    <n v="4.5999999999999996"/>
    <n v="7.1000000000000004E-3"/>
    <n v="7.1000000000000004E-3"/>
    <n v="27869"/>
    <m/>
    <m/>
    <s v="Reserva"/>
  </r>
  <r>
    <m/>
    <x v="167"/>
    <s v="LEVANTE"/>
    <n v="3271"/>
    <x v="3268"/>
    <x v="3"/>
    <x v="238"/>
    <n v="4.5999999999999996"/>
    <n v="1.23E-2"/>
    <n v="1.23E-2"/>
    <n v="27869"/>
    <m/>
    <m/>
    <s v="D"/>
  </r>
  <r>
    <m/>
    <x v="167"/>
    <s v="LEVANTE"/>
    <n v="3272"/>
    <x v="3269"/>
    <x v="3"/>
    <x v="238"/>
    <n v="4.5999999999999996"/>
    <n v="1.5900000000000001E-2"/>
    <n v="1.5900000000000001E-2"/>
    <n v="27869"/>
    <m/>
    <m/>
    <s v="F"/>
  </r>
  <r>
    <m/>
    <x v="176"/>
    <s v="Rp"/>
    <n v="3273"/>
    <x v="3270"/>
    <x v="4"/>
    <x v="238"/>
    <n v="4.5999999999999996"/>
    <n v="2.1999999999999999E-2"/>
    <n v="2.1999999999999999E-2"/>
    <n v="27871"/>
    <m/>
    <n v="1.6E-2"/>
    <s v="I"/>
  </r>
  <r>
    <m/>
    <x v="176"/>
    <s v="Rp"/>
    <n v="3274"/>
    <x v="3271"/>
    <x v="4"/>
    <x v="238"/>
    <n v="4.5999999999999996"/>
    <n v="1.4800000000000001E-2"/>
    <n v="1.4800000000000001E-2"/>
    <n v="27871"/>
    <m/>
    <n v="1.6E-2"/>
    <s v="E"/>
  </r>
  <r>
    <m/>
    <x v="193"/>
    <s v="LEVANTE"/>
    <n v="3275"/>
    <x v="3272"/>
    <x v="4"/>
    <x v="238"/>
    <n v="4.5999999999999996"/>
    <n v="8.8999999999999999E-3"/>
    <n v="8.8999999999999999E-3"/>
    <n v="27871"/>
    <m/>
    <n v="1.35E-2"/>
    <s v="A"/>
  </r>
  <r>
    <m/>
    <x v="193"/>
    <s v="LEVANTE"/>
    <n v="3276"/>
    <x v="3273"/>
    <x v="4"/>
    <x v="238"/>
    <n v="4.5999999999999996"/>
    <n v="3.5999999999999999E-3"/>
    <n v="3.5999999999999999E-3"/>
    <n v="27871"/>
    <m/>
    <n v="1.35E-2"/>
    <s v="Descarte"/>
  </r>
  <r>
    <m/>
    <x v="193"/>
    <s v="LEVANTE"/>
    <n v="3277"/>
    <x v="3274"/>
    <x v="4"/>
    <x v="238"/>
    <n v="4.5999999999999996"/>
    <n v="3.7000000000000002E-3"/>
    <n v="3.7000000000000002E-3"/>
    <n v="27871"/>
    <m/>
    <n v="1.35E-2"/>
    <s v="Descarte"/>
  </r>
  <r>
    <m/>
    <x v="193"/>
    <s v="LEVANTE"/>
    <n v="3278"/>
    <x v="3275"/>
    <x v="5"/>
    <x v="238"/>
    <n v="4.5999999999999996"/>
    <n v="1.7299999999999999E-2"/>
    <n v="1.7299999999999999E-2"/>
    <n v="27872"/>
    <m/>
    <n v="1.35E-2"/>
    <s v="F"/>
  </r>
  <r>
    <m/>
    <x v="193"/>
    <s v="LEVANTE"/>
    <n v="3279"/>
    <x v="3276"/>
    <x v="5"/>
    <x v="238"/>
    <n v="4.5999999999999996"/>
    <n v="1.5800000000000002E-2"/>
    <n v="1.5800000000000002E-2"/>
    <n v="27872"/>
    <m/>
    <n v="1.35E-2"/>
    <s v="F"/>
  </r>
  <r>
    <m/>
    <x v="193"/>
    <s v="LEVANTE"/>
    <n v="3280"/>
    <x v="3277"/>
    <x v="5"/>
    <x v="238"/>
    <n v="4.5999999999999996"/>
    <n v="1.2500000000000001E-2"/>
    <n v="1.2500000000000001E-2"/>
    <n v="27872"/>
    <m/>
    <n v="1.35E-2"/>
    <s v="D"/>
  </r>
  <r>
    <m/>
    <x v="193"/>
    <s v="LEVANTE"/>
    <n v="3281"/>
    <x v="3278"/>
    <x v="5"/>
    <x v="238"/>
    <n v="4.5999999999999996"/>
    <n v="8.5000000000000006E-3"/>
    <n v="8.5000000000000006E-3"/>
    <n v="27872"/>
    <m/>
    <n v="1.35E-2"/>
    <s v="A"/>
  </r>
  <r>
    <m/>
    <x v="193"/>
    <s v="LEVANTE"/>
    <n v="3282"/>
    <x v="3279"/>
    <x v="5"/>
    <x v="238"/>
    <n v="4.5999999999999996"/>
    <n v="4.1999999999999997E-3"/>
    <n v="4.1999999999999997E-3"/>
    <n v="27872"/>
    <m/>
    <n v="1.35E-2"/>
    <s v="Descarte"/>
  </r>
  <r>
    <m/>
    <x v="193"/>
    <s v="LEVANTE"/>
    <n v="3283"/>
    <x v="3280"/>
    <x v="5"/>
    <x v="238"/>
    <n v="4.5999999999999996"/>
    <n v="8.3999999999999995E-3"/>
    <n v="8.3999999999999995E-3"/>
    <n v="27872"/>
    <m/>
    <n v="1.35E-2"/>
    <s v="A"/>
  </r>
  <r>
    <m/>
    <x v="193"/>
    <s v="LEVANTE"/>
    <n v="3284"/>
    <x v="3281"/>
    <x v="5"/>
    <x v="238"/>
    <n v="4.5999999999999996"/>
    <n v="9.9000000000000008E-3"/>
    <n v="9.9000000000000008E-3"/>
    <n v="27872"/>
    <m/>
    <n v="1.35E-2"/>
    <s v="B"/>
  </r>
  <r>
    <m/>
    <x v="193"/>
    <s v="LEVANTE"/>
    <n v="3285"/>
    <x v="3282"/>
    <x v="5"/>
    <x v="238"/>
    <n v="4.5999999999999996"/>
    <n v="9.1000000000000004E-3"/>
    <n v="9.1000000000000004E-3"/>
    <n v="27872"/>
    <m/>
    <n v="1.35E-2"/>
    <s v="B"/>
  </r>
  <r>
    <m/>
    <x v="193"/>
    <s v="LEVANTE"/>
    <n v="3286"/>
    <x v="3283"/>
    <x v="5"/>
    <x v="238"/>
    <n v="4.5999999999999996"/>
    <n v="9.7000000000000003E-3"/>
    <n v="9.7000000000000003E-3"/>
    <n v="27872"/>
    <m/>
    <n v="1.35E-2"/>
    <s v="B"/>
  </r>
  <r>
    <m/>
    <x v="193"/>
    <s v="LEVANTE"/>
    <n v="3287"/>
    <x v="3284"/>
    <x v="5"/>
    <x v="238"/>
    <n v="4.5999999999999996"/>
    <n v="1.35E-2"/>
    <n v="1.35E-2"/>
    <n v="27873"/>
    <m/>
    <n v="1.35E-2"/>
    <s v="E"/>
  </r>
  <r>
    <m/>
    <x v="193"/>
    <s v="LEVANTE"/>
    <n v="3288"/>
    <x v="3285"/>
    <x v="5"/>
    <x v="238"/>
    <n v="4.5999999999999996"/>
    <n v="7.9000000000000008E-3"/>
    <n v="7.9000000000000008E-3"/>
    <n v="27873"/>
    <m/>
    <n v="1.35E-2"/>
    <s v="A"/>
  </r>
  <r>
    <m/>
    <x v="193"/>
    <s v="LEVANTE"/>
    <n v="3289"/>
    <x v="3286"/>
    <x v="5"/>
    <x v="238"/>
    <n v="4.5999999999999996"/>
    <n v="4.8999999999999998E-3"/>
    <n v="4.8999999999999998E-3"/>
    <n v="27873"/>
    <m/>
    <n v="1.35E-2"/>
    <s v="Descarte"/>
  </r>
  <r>
    <m/>
    <x v="193"/>
    <s v="LEVANTE"/>
    <n v="3290"/>
    <x v="3287"/>
    <x v="5"/>
    <x v="238"/>
    <n v="4.5999999999999996"/>
    <n v="8.6E-3"/>
    <n v="8.6E-3"/>
    <n v="27873"/>
    <m/>
    <n v="1.35E-2"/>
    <s v="A"/>
  </r>
  <r>
    <m/>
    <x v="193"/>
    <s v="LEVANTE"/>
    <n v="3291"/>
    <x v="3288"/>
    <x v="5"/>
    <x v="238"/>
    <n v="4.5999999999999996"/>
    <n v="1.37E-2"/>
    <n v="1.37E-2"/>
    <n v="27873"/>
    <m/>
    <n v="1.35E-2"/>
    <s v="E"/>
  </r>
  <r>
    <m/>
    <x v="193"/>
    <s v="LEVANTE"/>
    <n v="3292"/>
    <x v="3289"/>
    <x v="5"/>
    <x v="238"/>
    <n v="4.5999999999999996"/>
    <n v="1.0699999999999999E-2"/>
    <n v="1.0699999999999999E-2"/>
    <n v="27873"/>
    <m/>
    <n v="1.35E-2"/>
    <s v="C"/>
  </r>
  <r>
    <m/>
    <x v="176"/>
    <s v="Rp"/>
    <n v="3293"/>
    <x v="3290"/>
    <x v="2"/>
    <x v="239"/>
    <n v="4.5999999999999996"/>
    <n v="2.29E-2"/>
    <n v="2.29E-2"/>
    <n v="27875"/>
    <n v="2.29E-2"/>
    <n v="1.4999999999999999E-2"/>
    <s v="J"/>
  </r>
  <r>
    <m/>
    <x v="176"/>
    <s v="Rp"/>
    <n v="3294"/>
    <x v="3291"/>
    <x v="2"/>
    <x v="239"/>
    <n v="4.5999999999999996"/>
    <n v="2.0799999999999999E-2"/>
    <n v="2.0799999999999999E-2"/>
    <n v="27875"/>
    <n v="2.0799999999999999E-2"/>
    <n v="1.4999999999999999E-2"/>
    <s v="H"/>
  </r>
  <r>
    <m/>
    <x v="176"/>
    <s v="Rp"/>
    <n v="3295"/>
    <x v="3292"/>
    <x v="2"/>
    <x v="239"/>
    <n v="4.5999999999999996"/>
    <n v="2.3699999999999999E-2"/>
    <n v="2.3699999999999999E-2"/>
    <n v="27875"/>
    <n v="2.3699999999999999E-2"/>
    <n v="1.4999999999999999E-2"/>
    <s v="J"/>
  </r>
  <r>
    <m/>
    <x v="176"/>
    <s v="Rp"/>
    <n v="3296"/>
    <x v="3293"/>
    <x v="2"/>
    <x v="239"/>
    <n v="4.5999999999999996"/>
    <n v="2.4500000000000001E-2"/>
    <n v="2.4500000000000001E-2"/>
    <n v="27875"/>
    <n v="2.4500000000000001E-2"/>
    <n v="1.4999999999999999E-2"/>
    <s v="J"/>
  </r>
  <r>
    <m/>
    <x v="176"/>
    <s v="Rp"/>
    <n v="3297"/>
    <x v="3294"/>
    <x v="2"/>
    <x v="239"/>
    <n v="4.5999999999999996"/>
    <n v="4.65E-2"/>
    <n v="3.6999999999999998E-2"/>
    <n v="27875"/>
    <n v="3.6999999999999998E-2"/>
    <n v="1.4999999999999999E-2"/>
    <s v="L"/>
  </r>
  <r>
    <m/>
    <x v="176"/>
    <s v="Rp"/>
    <n v="3298"/>
    <x v="3295"/>
    <x v="2"/>
    <x v="239"/>
    <n v="4.5999999999999996"/>
    <n v="1.37E-2"/>
    <n v="1.37E-2"/>
    <n v="27875"/>
    <n v="1.37E-2"/>
    <n v="1.4999999999999999E-2"/>
    <s v="E"/>
  </r>
  <r>
    <m/>
    <x v="176"/>
    <s v="Rp"/>
    <n v="3299"/>
    <x v="3296"/>
    <x v="2"/>
    <x v="239"/>
    <n v="4.5999999999999996"/>
    <n v="2.5000000000000001E-2"/>
    <n v="2.5000000000000001E-2"/>
    <n v="27876"/>
    <n v="2.5000000000000001E-2"/>
    <n v="1.4999999999999999E-2"/>
    <s v="K"/>
  </r>
  <r>
    <m/>
    <x v="176"/>
    <s v="Rp"/>
    <n v="3300"/>
    <x v="3297"/>
    <x v="2"/>
    <x v="239"/>
    <n v="4.5999999999999996"/>
    <n v="3.6499999999999998E-2"/>
    <n v="3.6499999999999998E-2"/>
    <n v="27876"/>
    <n v="3.6499999999999998E-2"/>
    <n v="1.4999999999999999E-2"/>
    <s v="L"/>
  </r>
  <r>
    <m/>
    <x v="176"/>
    <s v="Rp"/>
    <n v="3301"/>
    <x v="3298"/>
    <x v="2"/>
    <x v="239"/>
    <n v="4.5999999999999996"/>
    <n v="3.9600000000000003E-2"/>
    <n v="3.6999999999999998E-2"/>
    <n v="27876"/>
    <n v="3.6999999999999998E-2"/>
    <n v="1.4999999999999999E-2"/>
    <s v="L"/>
  </r>
  <r>
    <m/>
    <x v="176"/>
    <s v="Rp"/>
    <n v="3302"/>
    <x v="3299"/>
    <x v="2"/>
    <x v="239"/>
    <n v="4.5999999999999996"/>
    <n v="4.4400000000000002E-2"/>
    <n v="3.6999999999999998E-2"/>
    <n v="27876"/>
    <n v="3.6999999999999998E-2"/>
    <n v="1.4999999999999999E-2"/>
    <s v="L"/>
  </r>
  <r>
    <m/>
    <x v="176"/>
    <s v="Rp"/>
    <n v="3303"/>
    <x v="3300"/>
    <x v="2"/>
    <x v="239"/>
    <n v="4.5999999999999996"/>
    <n v="1.6400000000000001E-2"/>
    <n v="1.6400000000000001E-2"/>
    <n v="27876"/>
    <n v="1.6400000000000001E-2"/>
    <n v="1.4999999999999999E-2"/>
    <s v="F"/>
  </r>
  <r>
    <m/>
    <x v="176"/>
    <s v="Rp"/>
    <n v="3304"/>
    <x v="3301"/>
    <x v="2"/>
    <x v="239"/>
    <n v="4.5999999999999996"/>
    <n v="1.3899999999999999E-2"/>
    <n v="1.3899999999999999E-2"/>
    <n v="27876"/>
    <n v="1.3899999999999999E-2"/>
    <n v="1.4999999999999999E-2"/>
    <s v="E"/>
  </r>
  <r>
    <m/>
    <x v="193"/>
    <s v="LEVANTE"/>
    <n v="3305"/>
    <x v="3302"/>
    <x v="2"/>
    <x v="239"/>
    <n v="4.5999999999999996"/>
    <n v="1.34E-2"/>
    <n v="1.34E-2"/>
    <n v="27876"/>
    <m/>
    <n v="1.2999999999999999E-2"/>
    <s v="D"/>
  </r>
  <r>
    <m/>
    <x v="193"/>
    <s v="LEVANTE"/>
    <n v="3306"/>
    <x v="3303"/>
    <x v="2"/>
    <x v="239"/>
    <n v="4.5999999999999996"/>
    <n v="1.6500000000000001E-2"/>
    <n v="1.6500000000000001E-2"/>
    <n v="27876"/>
    <m/>
    <n v="1.2999999999999999E-2"/>
    <s v="F"/>
  </r>
  <r>
    <m/>
    <x v="193"/>
    <s v="LEVANTE"/>
    <n v="3307"/>
    <x v="3304"/>
    <x v="2"/>
    <x v="239"/>
    <n v="4.5999999999999996"/>
    <n v="1.2999999999999999E-2"/>
    <n v="1.2999999999999999E-2"/>
    <n v="27876"/>
    <m/>
    <n v="1.2999999999999999E-2"/>
    <s v="D"/>
  </r>
  <r>
    <m/>
    <x v="193"/>
    <s v="LEVANTE"/>
    <n v="3308"/>
    <x v="3305"/>
    <x v="3"/>
    <x v="239"/>
    <n v="4.5999999999999996"/>
    <n v="0.01"/>
    <n v="0.01"/>
    <n v="27877"/>
    <m/>
    <n v="1.2999999999999999E-2"/>
    <s v="B"/>
  </r>
  <r>
    <m/>
    <x v="193"/>
    <s v="LEVANTE"/>
    <n v="3309"/>
    <x v="3306"/>
    <x v="3"/>
    <x v="239"/>
    <n v="4.5999999999999996"/>
    <n v="1.5900000000000001E-2"/>
    <n v="1.5900000000000001E-2"/>
    <n v="27877"/>
    <m/>
    <n v="1.2999999999999999E-2"/>
    <s v="F"/>
  </r>
  <r>
    <m/>
    <x v="193"/>
    <s v="LEVANTE"/>
    <n v="3310"/>
    <x v="3307"/>
    <x v="3"/>
    <x v="239"/>
    <n v="4.5999999999999996"/>
    <n v="9.4999999999999998E-3"/>
    <n v="9.4999999999999998E-3"/>
    <n v="27877"/>
    <m/>
    <n v="1.2999999999999999E-2"/>
    <s v="B"/>
  </r>
  <r>
    <m/>
    <x v="193"/>
    <s v="LEVANTE"/>
    <n v="3311"/>
    <x v="3308"/>
    <x v="3"/>
    <x v="239"/>
    <n v="4.5999999999999996"/>
    <n v="1.77E-2"/>
    <n v="1.77E-2"/>
    <n v="27877"/>
    <m/>
    <n v="1.2999999999999999E-2"/>
    <s v="G"/>
  </r>
  <r>
    <m/>
    <x v="193"/>
    <s v="LEVANTE"/>
    <n v="3312"/>
    <x v="3309"/>
    <x v="3"/>
    <x v="239"/>
    <n v="4.5999999999999996"/>
    <n v="1.7100000000000001E-2"/>
    <n v="1.7100000000000001E-2"/>
    <n v="27877"/>
    <m/>
    <n v="1.2999999999999999E-2"/>
    <s v="F"/>
  </r>
  <r>
    <m/>
    <x v="193"/>
    <s v="LEVANTE"/>
    <n v="3313"/>
    <x v="3310"/>
    <x v="3"/>
    <x v="239"/>
    <n v="4.5999999999999996"/>
    <n v="1.43E-2"/>
    <n v="1.43E-2"/>
    <n v="27877"/>
    <m/>
    <n v="1.2999999999999999E-2"/>
    <s v="E"/>
  </r>
  <r>
    <m/>
    <x v="193"/>
    <s v="LEVANTE"/>
    <n v="3314"/>
    <x v="3311"/>
    <x v="3"/>
    <x v="239"/>
    <n v="4.5999999999999996"/>
    <n v="1.35E-2"/>
    <n v="1.35E-2"/>
    <n v="27877"/>
    <m/>
    <n v="1.2999999999999999E-2"/>
    <s v="E"/>
  </r>
  <r>
    <m/>
    <x v="193"/>
    <s v="LEVANTE"/>
    <n v="3315"/>
    <x v="3312"/>
    <x v="3"/>
    <x v="239"/>
    <n v="4.5999999999999996"/>
    <n v="1.2E-2"/>
    <n v="1.2E-2"/>
    <n v="27877"/>
    <m/>
    <n v="1.2999999999999999E-2"/>
    <s v="D"/>
  </r>
  <r>
    <m/>
    <x v="193"/>
    <s v="LEVANTE"/>
    <n v="3316"/>
    <x v="3313"/>
    <x v="3"/>
    <x v="239"/>
    <n v="4.5999999999999996"/>
    <n v="1.37E-2"/>
    <n v="1.37E-2"/>
    <n v="27877"/>
    <m/>
    <n v="1.2999999999999999E-2"/>
    <s v="E"/>
  </r>
  <r>
    <m/>
    <x v="193"/>
    <s v="LEVANTE"/>
    <n v="3317"/>
    <x v="3314"/>
    <x v="3"/>
    <x v="239"/>
    <n v="4.5999999999999996"/>
    <n v="1.24E-2"/>
    <n v="1.24E-2"/>
    <n v="27877"/>
    <m/>
    <n v="1.2999999999999999E-2"/>
    <s v="D"/>
  </r>
  <r>
    <m/>
    <x v="193"/>
    <s v="LEVANTE"/>
    <n v="3318"/>
    <x v="3315"/>
    <x v="3"/>
    <x v="239"/>
    <n v="4.5999999999999996"/>
    <n v="1.18E-2"/>
    <n v="1.18E-2"/>
    <n v="27878"/>
    <m/>
    <n v="1.2999999999999999E-2"/>
    <s v="C"/>
  </r>
  <r>
    <m/>
    <x v="193"/>
    <s v="LEVANTE"/>
    <n v="3319"/>
    <x v="3316"/>
    <x v="3"/>
    <x v="239"/>
    <n v="4.5999999999999996"/>
    <n v="1.8599999999999998E-2"/>
    <n v="1.8599999999999998E-2"/>
    <n v="27878"/>
    <m/>
    <n v="1.2999999999999999E-2"/>
    <s v="G"/>
  </r>
  <r>
    <m/>
    <x v="193"/>
    <s v="LEVANTE"/>
    <n v="3320"/>
    <x v="3317"/>
    <x v="3"/>
    <x v="239"/>
    <n v="4.5999999999999996"/>
    <n v="1.4200000000000001E-2"/>
    <n v="1.4200000000000001E-2"/>
    <n v="27878"/>
    <m/>
    <n v="1.2999999999999999E-2"/>
    <s v="E"/>
  </r>
  <r>
    <m/>
    <x v="193"/>
    <s v="LEVANTE"/>
    <n v="3321"/>
    <x v="3318"/>
    <x v="3"/>
    <x v="239"/>
    <n v="4.5999999999999996"/>
    <n v="1.5800000000000002E-2"/>
    <n v="1.5800000000000002E-2"/>
    <n v="27878"/>
    <m/>
    <n v="1.2999999999999999E-2"/>
    <s v="F"/>
  </r>
  <r>
    <m/>
    <x v="193"/>
    <s v="LEVANTE"/>
    <n v="3322"/>
    <x v="3319"/>
    <x v="3"/>
    <x v="239"/>
    <n v="4.5999999999999996"/>
    <n v="7.6E-3"/>
    <n v="7.6E-3"/>
    <n v="27878"/>
    <m/>
    <n v="1.2999999999999999E-2"/>
    <s v="A"/>
  </r>
  <r>
    <m/>
    <x v="193"/>
    <s v="LEVANTE"/>
    <n v="3323"/>
    <x v="3320"/>
    <x v="4"/>
    <x v="239"/>
    <n v="4.5999999999999996"/>
    <n v="8.9999999999999993E-3"/>
    <n v="8.9999999999999993E-3"/>
    <n v="27880"/>
    <m/>
    <n v="1.2999999999999999E-2"/>
    <s v="B"/>
  </r>
  <r>
    <m/>
    <x v="193"/>
    <s v="LEVANTE"/>
    <n v="3324"/>
    <x v="3321"/>
    <x v="4"/>
    <x v="239"/>
    <n v="4.5999999999999996"/>
    <n v="3.32E-2"/>
    <n v="3.32E-2"/>
    <n v="27880"/>
    <m/>
    <n v="1.2999999999999999E-2"/>
    <s v="L"/>
  </r>
  <r>
    <m/>
    <x v="193"/>
    <s v="LEVANTE"/>
    <n v="3325"/>
    <x v="3322"/>
    <x v="4"/>
    <x v="239"/>
    <n v="4.5999999999999996"/>
    <n v="1.12E-2"/>
    <n v="1.12E-2"/>
    <n v="27880"/>
    <m/>
    <n v="1.2999999999999999E-2"/>
    <s v="C"/>
  </r>
  <r>
    <m/>
    <x v="193"/>
    <s v="LEVANTE"/>
    <n v="3326"/>
    <x v="3323"/>
    <x v="4"/>
    <x v="239"/>
    <n v="4.5999999999999996"/>
    <n v="7.6E-3"/>
    <n v="7.6E-3"/>
    <n v="27880"/>
    <m/>
    <n v="1.2999999999999999E-2"/>
    <s v="A"/>
  </r>
  <r>
    <m/>
    <x v="193"/>
    <s v="LEVANTE"/>
    <n v="3327"/>
    <x v="3324"/>
    <x v="4"/>
    <x v="239"/>
    <n v="4.5999999999999996"/>
    <n v="1.15E-2"/>
    <n v="1.15E-2"/>
    <n v="27880"/>
    <m/>
    <n v="1.2999999999999999E-2"/>
    <s v="C"/>
  </r>
  <r>
    <m/>
    <x v="193"/>
    <s v="LEVANTE"/>
    <n v="3328"/>
    <x v="3325"/>
    <x v="4"/>
    <x v="239"/>
    <n v="4.5999999999999996"/>
    <n v="6.1999999999999998E-3"/>
    <n v="6.1999999999999998E-3"/>
    <n v="27880"/>
    <m/>
    <n v="1.2999999999999999E-2"/>
    <s v="Reserva"/>
  </r>
  <r>
    <m/>
    <x v="193"/>
    <s v="LEVANTE"/>
    <n v="3329"/>
    <x v="3326"/>
    <x v="4"/>
    <x v="239"/>
    <n v="4.5999999999999996"/>
    <n v="1.26E-2"/>
    <n v="1.26E-2"/>
    <n v="27880"/>
    <m/>
    <n v="1.2999999999999999E-2"/>
    <s v="D"/>
  </r>
  <r>
    <m/>
    <x v="193"/>
    <s v="LEVANTE"/>
    <n v="3330"/>
    <x v="3327"/>
    <x v="4"/>
    <x v="239"/>
    <n v="4.5999999999999996"/>
    <n v="1.0999999999999999E-2"/>
    <n v="1.0999999999999999E-2"/>
    <n v="27880"/>
    <m/>
    <n v="1.2999999999999999E-2"/>
    <s v="C"/>
  </r>
  <r>
    <m/>
    <x v="193"/>
    <s v="LEVANTE"/>
    <n v="3331"/>
    <x v="3328"/>
    <x v="4"/>
    <x v="239"/>
    <n v="4.5999999999999996"/>
    <n v="1.2500000000000001E-2"/>
    <n v="1.2500000000000001E-2"/>
    <n v="27880"/>
    <m/>
    <n v="1.2999999999999999E-2"/>
    <s v="D"/>
  </r>
  <r>
    <m/>
    <x v="193"/>
    <s v="LEVANTE"/>
    <n v="3332"/>
    <x v="3329"/>
    <x v="4"/>
    <x v="239"/>
    <n v="4.5999999999999996"/>
    <n v="1.2699999999999999E-2"/>
    <n v="1.2699999999999999E-2"/>
    <n v="27880"/>
    <m/>
    <n v="1.2999999999999999E-2"/>
    <s v="D"/>
  </r>
  <r>
    <m/>
    <x v="193"/>
    <s v="LEVANTE"/>
    <n v="3333"/>
    <x v="3330"/>
    <x v="5"/>
    <x v="239"/>
    <n v="4.5999999999999996"/>
    <n v="8.2000000000000007E-3"/>
    <n v="8.2000000000000007E-3"/>
    <n v="27881"/>
    <m/>
    <n v="1.2999999999999999E-2"/>
    <s v="A"/>
  </r>
  <r>
    <m/>
    <x v="193"/>
    <s v="LEVANTE"/>
    <n v="3334"/>
    <x v="3331"/>
    <x v="5"/>
    <x v="239"/>
    <n v="4.5999999999999996"/>
    <n v="2.1299999999999999E-2"/>
    <n v="2.1299999999999999E-2"/>
    <n v="27881"/>
    <m/>
    <n v="1.2999999999999999E-2"/>
    <s v="I"/>
  </r>
  <r>
    <m/>
    <x v="193"/>
    <s v="LEVANTE"/>
    <n v="3335"/>
    <x v="3332"/>
    <x v="5"/>
    <x v="239"/>
    <n v="4.5999999999999996"/>
    <n v="1.67E-2"/>
    <n v="1.67E-2"/>
    <n v="27881"/>
    <m/>
    <n v="1.2999999999999999E-2"/>
    <s v="F"/>
  </r>
  <r>
    <m/>
    <x v="193"/>
    <s v="LEVANTE"/>
    <n v="3336"/>
    <x v="3333"/>
    <x v="5"/>
    <x v="239"/>
    <n v="4.5999999999999996"/>
    <n v="1.37E-2"/>
    <n v="1.37E-2"/>
    <n v="27881"/>
    <m/>
    <n v="1.2999999999999999E-2"/>
    <s v="E"/>
  </r>
  <r>
    <m/>
    <x v="193"/>
    <s v="LEVANTE"/>
    <n v="3337"/>
    <x v="3334"/>
    <x v="5"/>
    <x v="239"/>
    <n v="4.5999999999999996"/>
    <n v="1.29E-2"/>
    <n v="1.29E-2"/>
    <n v="27881"/>
    <m/>
    <n v="1.2999999999999999E-2"/>
    <s v="D"/>
  </r>
  <r>
    <m/>
    <x v="193"/>
    <s v="LEVANTE"/>
    <n v="3338"/>
    <x v="3335"/>
    <x v="5"/>
    <x v="239"/>
    <n v="4.5999999999999996"/>
    <n v="1.26E-2"/>
    <n v="1.26E-2"/>
    <n v="27881"/>
    <m/>
    <n v="1.2999999999999999E-2"/>
    <s v="D"/>
  </r>
  <r>
    <m/>
    <x v="193"/>
    <s v="LEVANTE"/>
    <n v="3339"/>
    <x v="3336"/>
    <x v="5"/>
    <x v="239"/>
    <n v="4.5999999999999996"/>
    <n v="1.46E-2"/>
    <n v="1.46E-2"/>
    <n v="27881"/>
    <m/>
    <n v="1.2999999999999999E-2"/>
    <s v="E"/>
  </r>
  <r>
    <m/>
    <x v="193"/>
    <s v="LEVANTE"/>
    <n v="3340"/>
    <x v="3337"/>
    <x v="5"/>
    <x v="239"/>
    <n v="4.5999999999999996"/>
    <n v="1.47E-2"/>
    <n v="1.47E-2"/>
    <n v="27881"/>
    <m/>
    <n v="1.2999999999999999E-2"/>
    <s v="E"/>
  </r>
  <r>
    <m/>
    <x v="176"/>
    <s v="Rp"/>
    <n v="3341"/>
    <x v="3338"/>
    <x v="5"/>
    <x v="239"/>
    <n v="4.5999999999999996"/>
    <n v="7.7000000000000002E-3"/>
    <n v="7.7000000000000002E-3"/>
    <n v="27882"/>
    <m/>
    <n v="1.7999999999999999E-2"/>
    <s v="A"/>
  </r>
  <r>
    <m/>
    <x v="176"/>
    <s v="Rp"/>
    <n v="3342"/>
    <x v="3339"/>
    <x v="5"/>
    <x v="239"/>
    <n v="4.5999999999999996"/>
    <n v="1.01E-2"/>
    <n v="1.01E-2"/>
    <n v="27882"/>
    <m/>
    <n v="1.7999999999999999E-2"/>
    <s v="B"/>
  </r>
  <r>
    <m/>
    <x v="176"/>
    <s v="Rp"/>
    <n v="3343"/>
    <x v="3340"/>
    <x v="5"/>
    <x v="239"/>
    <n v="4.5999999999999996"/>
    <n v="6.7000000000000002E-3"/>
    <n v="6.7000000000000002E-3"/>
    <n v="27882"/>
    <m/>
    <n v="1.7999999999999999E-2"/>
    <s v="Reserva"/>
  </r>
  <r>
    <m/>
    <x v="176"/>
    <s v="Rp"/>
    <n v="3344"/>
    <x v="3341"/>
    <x v="5"/>
    <x v="239"/>
    <n v="4.5999999999999996"/>
    <n v="7.9000000000000008E-3"/>
    <n v="7.9000000000000008E-3"/>
    <n v="27882"/>
    <m/>
    <n v="1.7999999999999999E-2"/>
    <s v="A"/>
  </r>
  <r>
    <m/>
    <x v="176"/>
    <s v="Rp"/>
    <n v="3345"/>
    <x v="3342"/>
    <x v="5"/>
    <x v="239"/>
    <n v="4.5999999999999996"/>
    <n v="3.5999999999999999E-3"/>
    <n v="3.5999999999999999E-3"/>
    <n v="27882"/>
    <m/>
    <n v="1.7999999999999999E-2"/>
    <s v="Descarte"/>
  </r>
  <r>
    <m/>
    <x v="176"/>
    <s v="Rp"/>
    <n v="3346"/>
    <x v="3343"/>
    <x v="5"/>
    <x v="239"/>
    <n v="4.5999999999999996"/>
    <n v="9.1000000000000004E-3"/>
    <n v="9.1000000000000004E-3"/>
    <n v="27882"/>
    <m/>
    <n v="1.7999999999999999E-2"/>
    <s v="B"/>
  </r>
  <r>
    <m/>
    <x v="176"/>
    <s v="Rp"/>
    <n v="3347"/>
    <x v="3344"/>
    <x v="5"/>
    <x v="239"/>
    <n v="4.5999999999999996"/>
    <n v="5.4000000000000003E-3"/>
    <n v="5.4000000000000003E-3"/>
    <n v="27882"/>
    <m/>
    <n v="1.7999999999999999E-2"/>
    <s v="Descarte"/>
  </r>
  <r>
    <m/>
    <x v="176"/>
    <s v="Rp"/>
    <n v="3348"/>
    <x v="3345"/>
    <x v="5"/>
    <x v="239"/>
    <n v="4.5999999999999996"/>
    <n v="2.0999999999999999E-3"/>
    <n v="2.0999999999999999E-3"/>
    <n v="27882"/>
    <m/>
    <n v="1.7999999999999999E-2"/>
    <s v="Descarte"/>
  </r>
  <r>
    <m/>
    <x v="167"/>
    <s v="LEVANTE"/>
    <n v="3349"/>
    <x v="3346"/>
    <x v="5"/>
    <x v="239"/>
    <n v="4.5999999999999996"/>
    <n v="1.7399999999999999E-2"/>
    <n v="1.7399999999999999E-2"/>
    <n v="27882"/>
    <m/>
    <n v="8.9999999999999993E-3"/>
    <s v="F"/>
  </r>
  <r>
    <m/>
    <x v="167"/>
    <s v="LEVANTE"/>
    <n v="3350"/>
    <x v="3347"/>
    <x v="5"/>
    <x v="239"/>
    <n v="4.5999999999999996"/>
    <n v="7.7000000000000002E-3"/>
    <n v="7.7000000000000002E-3"/>
    <n v="27882"/>
    <m/>
    <n v="8.9999999999999993E-3"/>
    <s v="A"/>
  </r>
  <r>
    <m/>
    <x v="193"/>
    <s v="LEVANTE"/>
    <n v="3351"/>
    <x v="3348"/>
    <x v="2"/>
    <x v="240"/>
    <n v="4.5999999999999996"/>
    <n v="1.5299999999999999E-2"/>
    <n v="1.5299999999999999E-2"/>
    <n v="27883"/>
    <m/>
    <n v="1.2999999999999999E-2"/>
    <s v="F"/>
  </r>
  <r>
    <m/>
    <x v="193"/>
    <s v="LEVANTE"/>
    <n v="3352"/>
    <x v="3349"/>
    <x v="2"/>
    <x v="240"/>
    <n v="4.5999999999999996"/>
    <n v="1.6899999999999998E-2"/>
    <n v="1.6899999999999998E-2"/>
    <n v="27883"/>
    <m/>
    <n v="1.2999999999999999E-2"/>
    <s v="F"/>
  </r>
  <r>
    <m/>
    <x v="193"/>
    <s v="LEVANTE"/>
    <n v="3353"/>
    <x v="3350"/>
    <x v="2"/>
    <x v="240"/>
    <n v="4.5999999999999996"/>
    <n v="7.1999999999999998E-3"/>
    <n v="7.1999999999999998E-3"/>
    <n v="27883"/>
    <m/>
    <n v="1.2999999999999999E-2"/>
    <s v="Reserva"/>
  </r>
  <r>
    <m/>
    <x v="193"/>
    <s v="LEVANTE"/>
    <n v="3354"/>
    <x v="3351"/>
    <x v="2"/>
    <x v="240"/>
    <n v="4.5999999999999996"/>
    <n v="1.3100000000000001E-2"/>
    <n v="1.3100000000000001E-2"/>
    <n v="27883"/>
    <m/>
    <n v="1.2999999999999999E-2"/>
    <s v="D"/>
  </r>
  <r>
    <m/>
    <x v="193"/>
    <s v="LEVANTE"/>
    <n v="3355"/>
    <x v="3352"/>
    <x v="2"/>
    <x v="240"/>
    <n v="4.5999999999999996"/>
    <n v="1.41E-2"/>
    <n v="1.41E-2"/>
    <n v="27883"/>
    <m/>
    <n v="1.2999999999999999E-2"/>
    <s v="E"/>
  </r>
  <r>
    <m/>
    <x v="193"/>
    <s v="LEVANTE"/>
    <n v="3356"/>
    <x v="3353"/>
    <x v="2"/>
    <x v="240"/>
    <n v="4.5999999999999996"/>
    <n v="1.2999999999999999E-2"/>
    <n v="1.2999999999999999E-2"/>
    <n v="27883"/>
    <m/>
    <n v="1.2999999999999999E-2"/>
    <s v="D"/>
  </r>
  <r>
    <m/>
    <x v="193"/>
    <s v="LEVANTE"/>
    <n v="3357"/>
    <x v="3354"/>
    <x v="2"/>
    <x v="240"/>
    <n v="4.5999999999999996"/>
    <n v="1.24E-2"/>
    <n v="1.24E-2"/>
    <n v="27884"/>
    <m/>
    <n v="1.2999999999999999E-2"/>
    <s v="D"/>
  </r>
  <r>
    <m/>
    <x v="193"/>
    <s v="LEVANTE"/>
    <n v="3358"/>
    <x v="3355"/>
    <x v="2"/>
    <x v="240"/>
    <n v="4.5999999999999996"/>
    <n v="1.6299999999999999E-2"/>
    <n v="1.6299999999999999E-2"/>
    <n v="27884"/>
    <m/>
    <n v="1.2999999999999999E-2"/>
    <s v="F"/>
  </r>
  <r>
    <m/>
    <x v="193"/>
    <s v="LEVANTE"/>
    <n v="3359"/>
    <x v="3356"/>
    <x v="2"/>
    <x v="240"/>
    <n v="4.5999999999999996"/>
    <n v="1.8599999999999998E-2"/>
    <n v="1.8599999999999998E-2"/>
    <n v="27884"/>
    <m/>
    <n v="1.2999999999999999E-2"/>
    <s v="G"/>
  </r>
  <r>
    <m/>
    <x v="193"/>
    <s v="LEVANTE"/>
    <n v="3360"/>
    <x v="3357"/>
    <x v="2"/>
    <x v="240"/>
    <n v="4.5999999999999996"/>
    <n v="1.4200000000000001E-2"/>
    <n v="1.4200000000000001E-2"/>
    <n v="27884"/>
    <m/>
    <n v="1.2999999999999999E-2"/>
    <s v="E"/>
  </r>
  <r>
    <m/>
    <x v="193"/>
    <s v="LEVANTE"/>
    <n v="3361"/>
    <x v="3358"/>
    <x v="2"/>
    <x v="240"/>
    <n v="4.5999999999999996"/>
    <n v="1.35E-2"/>
    <n v="1.35E-2"/>
    <n v="27884"/>
    <m/>
    <n v="1.2999999999999999E-2"/>
    <s v="E"/>
  </r>
  <r>
    <m/>
    <x v="193"/>
    <s v="LEVANTE"/>
    <n v="3362"/>
    <x v="3359"/>
    <x v="2"/>
    <x v="240"/>
    <n v="4.5999999999999996"/>
    <n v="9.2999999999999992E-3"/>
    <n v="9.2999999999999992E-3"/>
    <n v="27884"/>
    <m/>
    <n v="1.2999999999999999E-2"/>
    <s v="B"/>
  </r>
  <r>
    <m/>
    <x v="176"/>
    <s v="Rp"/>
    <n v="3363"/>
    <x v="3360"/>
    <x v="2"/>
    <x v="240"/>
    <n v="4.5999999999999996"/>
    <n v="1.43E-2"/>
    <n v="1.43E-2"/>
    <n v="27885"/>
    <m/>
    <n v="1.7999999999999999E-2"/>
    <s v="E"/>
  </r>
  <r>
    <m/>
    <x v="176"/>
    <s v="Rp"/>
    <n v="3364"/>
    <x v="3361"/>
    <x v="2"/>
    <x v="240"/>
    <n v="4.5999999999999996"/>
    <n v="6.0000000000000001E-3"/>
    <n v="6.0000000000000001E-3"/>
    <n v="27885"/>
    <m/>
    <n v="1.7999999999999999E-2"/>
    <s v="Reserva"/>
  </r>
  <r>
    <m/>
    <x v="176"/>
    <s v="Rp"/>
    <n v="3365"/>
    <x v="3362"/>
    <x v="2"/>
    <x v="240"/>
    <n v="4.5999999999999996"/>
    <n v="6.1000000000000004E-3"/>
    <n v="6.1000000000000004E-3"/>
    <n v="27885"/>
    <m/>
    <n v="1.7999999999999999E-2"/>
    <s v="Reserva"/>
  </r>
  <r>
    <m/>
    <x v="176"/>
    <s v="Rp"/>
    <n v="3366"/>
    <x v="3363"/>
    <x v="2"/>
    <x v="240"/>
    <n v="4.5999999999999996"/>
    <n v="1.1900000000000001E-2"/>
    <n v="1.1900000000000001E-2"/>
    <n v="27885"/>
    <m/>
    <n v="1.7999999999999999E-2"/>
    <s v="C"/>
  </r>
  <r>
    <m/>
    <x v="176"/>
    <s v="Rp"/>
    <n v="3367"/>
    <x v="3364"/>
    <x v="2"/>
    <x v="240"/>
    <n v="4.5999999999999996"/>
    <n v="7.7000000000000002E-3"/>
    <n v="7.7000000000000002E-3"/>
    <n v="27885"/>
    <m/>
    <n v="1.7999999999999999E-2"/>
    <s v="A"/>
  </r>
  <r>
    <m/>
    <x v="176"/>
    <s v="Rp"/>
    <n v="3368"/>
    <x v="3365"/>
    <x v="2"/>
    <x v="240"/>
    <n v="4.5999999999999996"/>
    <n v="1.47E-2"/>
    <n v="1.47E-2"/>
    <n v="27885"/>
    <m/>
    <n v="1.7999999999999999E-2"/>
    <s v="E"/>
  </r>
  <r>
    <m/>
    <x v="176"/>
    <s v="Rp"/>
    <n v="3369"/>
    <x v="3366"/>
    <x v="2"/>
    <x v="240"/>
    <n v="4.5999999999999996"/>
    <n v="1.17E-2"/>
    <n v="1.17E-2"/>
    <n v="27885"/>
    <m/>
    <n v="1.7999999999999999E-2"/>
    <s v="C"/>
  </r>
  <r>
    <m/>
    <x v="176"/>
    <s v="Rp"/>
    <n v="3370"/>
    <x v="3367"/>
    <x v="3"/>
    <x v="240"/>
    <n v="4.5999999999999996"/>
    <n v="1.04E-2"/>
    <n v="1.04E-2"/>
    <n v="27886"/>
    <m/>
    <n v="1.7999999999999999E-2"/>
    <s v="B"/>
  </r>
  <r>
    <m/>
    <x v="193"/>
    <s v="LEVANTE"/>
    <n v="3371"/>
    <x v="3368"/>
    <x v="3"/>
    <x v="240"/>
    <n v="4.5999999999999996"/>
    <n v="1.6899999999999998E-2"/>
    <n v="1.6899999999999998E-2"/>
    <n v="27886"/>
    <m/>
    <n v="1.2999999999999999E-2"/>
    <s v="F"/>
  </r>
  <r>
    <m/>
    <x v="193"/>
    <s v="LEVANTE"/>
    <n v="3372"/>
    <x v="3369"/>
    <x v="3"/>
    <x v="240"/>
    <n v="4.5999999999999996"/>
    <n v="1.78E-2"/>
    <n v="1.78E-2"/>
    <n v="27886"/>
    <m/>
    <n v="1.2999999999999999E-2"/>
    <s v="G"/>
  </r>
  <r>
    <m/>
    <x v="193"/>
    <s v="LEVANTE"/>
    <n v="3373"/>
    <x v="3370"/>
    <x v="3"/>
    <x v="240"/>
    <n v="4.5999999999999996"/>
    <n v="1.6799999999999999E-2"/>
    <n v="1.6799999999999999E-2"/>
    <n v="27886"/>
    <m/>
    <n v="1.2999999999999999E-2"/>
    <s v="F"/>
  </r>
  <r>
    <m/>
    <x v="193"/>
    <s v="LEVANTE"/>
    <n v="3374"/>
    <x v="3371"/>
    <x v="3"/>
    <x v="240"/>
    <n v="4.5999999999999996"/>
    <n v="2.0500000000000001E-2"/>
    <n v="2.0500000000000001E-2"/>
    <n v="27886"/>
    <m/>
    <n v="1.2999999999999999E-2"/>
    <s v="H"/>
  </r>
  <r>
    <m/>
    <x v="167"/>
    <s v="LEVANTE"/>
    <n v="3375"/>
    <x v="3372"/>
    <x v="3"/>
    <x v="240"/>
    <n v="4.5999999999999996"/>
    <n v="2.0799999999999999E-2"/>
    <n v="2.0799999999999999E-2"/>
    <n v="27886"/>
    <m/>
    <n v="0.01"/>
    <s v="H"/>
  </r>
  <r>
    <m/>
    <x v="167"/>
    <s v="LEVANTE"/>
    <n v="3376"/>
    <x v="3373"/>
    <x v="3"/>
    <x v="240"/>
    <n v="4.5999999999999996"/>
    <n v="2.3599999999999999E-2"/>
    <n v="2.3599999999999999E-2"/>
    <n v="27886"/>
    <m/>
    <n v="0.01"/>
    <s v="J"/>
  </r>
  <r>
    <m/>
    <x v="167"/>
    <s v="LEVANTE"/>
    <n v="3377"/>
    <x v="3374"/>
    <x v="3"/>
    <x v="240"/>
    <n v="4.5999999999999996"/>
    <n v="1.41E-2"/>
    <n v="1.41E-2"/>
    <n v="27886"/>
    <m/>
    <n v="0.01"/>
    <s v="E"/>
  </r>
  <r>
    <m/>
    <x v="167"/>
    <s v="LEVANTE"/>
    <n v="3378"/>
    <x v="3375"/>
    <x v="3"/>
    <x v="240"/>
    <n v="4.5999999999999996"/>
    <n v="1.5100000000000001E-2"/>
    <n v="1.5100000000000001E-2"/>
    <n v="27886"/>
    <m/>
    <m/>
    <s v="F"/>
  </r>
  <r>
    <m/>
    <x v="167"/>
    <s v="LEVANTE"/>
    <n v="3379"/>
    <x v="3376"/>
    <x v="3"/>
    <x v="240"/>
    <n v="4.5999999999999996"/>
    <n v="1.47E-2"/>
    <n v="1.47E-2"/>
    <n v="27886"/>
    <m/>
    <m/>
    <s v="E"/>
  </r>
  <r>
    <m/>
    <x v="193"/>
    <s v="LEVANTE"/>
    <n v="3380"/>
    <x v="3377"/>
    <x v="4"/>
    <x v="240"/>
    <n v="4.5999999999999996"/>
    <n v="8.0000000000000002E-3"/>
    <n v="8.0000000000000002E-3"/>
    <n v="27888"/>
    <m/>
    <n v="1.35E-2"/>
    <s v="A"/>
  </r>
  <r>
    <m/>
    <x v="193"/>
    <s v="LEVANTE"/>
    <n v="3381"/>
    <x v="3378"/>
    <x v="4"/>
    <x v="240"/>
    <n v="4.5999999999999996"/>
    <n v="1.9699999999999999E-2"/>
    <n v="1.9699999999999999E-2"/>
    <n v="27888"/>
    <m/>
    <n v="1.35E-2"/>
    <s v="H"/>
  </r>
  <r>
    <m/>
    <x v="193"/>
    <s v="LEVANTE"/>
    <n v="3382"/>
    <x v="3379"/>
    <x v="4"/>
    <x v="240"/>
    <n v="4.5999999999999996"/>
    <n v="1.43E-2"/>
    <n v="1.43E-2"/>
    <n v="27888"/>
    <m/>
    <n v="1.35E-2"/>
    <s v="E"/>
  </r>
  <r>
    <m/>
    <x v="193"/>
    <s v="LEVANTE"/>
    <n v="3383"/>
    <x v="3380"/>
    <x v="4"/>
    <x v="240"/>
    <n v="4.5999999999999996"/>
    <n v="5.8999999999999999E-3"/>
    <n v="5.8999999999999999E-3"/>
    <n v="27888"/>
    <m/>
    <n v="1.35E-2"/>
    <s v="Descarte"/>
  </r>
  <r>
    <m/>
    <x v="193"/>
    <s v="LEVANTE"/>
    <n v="3384"/>
    <x v="3381"/>
    <x v="4"/>
    <x v="240"/>
    <n v="4.5999999999999996"/>
    <n v="6.1000000000000004E-3"/>
    <n v="6.1000000000000004E-3"/>
    <n v="27888"/>
    <m/>
    <n v="1.35E-2"/>
    <s v="Reserva"/>
  </r>
  <r>
    <m/>
    <x v="193"/>
    <s v="LEVANTE"/>
    <n v="3385"/>
    <x v="3382"/>
    <x v="4"/>
    <x v="240"/>
    <n v="4.5999999999999996"/>
    <n v="3.5999999999999999E-3"/>
    <n v="3.5999999999999999E-3"/>
    <n v="27888"/>
    <m/>
    <n v="1.35E-2"/>
    <s v="Descarte"/>
  </r>
  <r>
    <m/>
    <x v="193"/>
    <s v="LEVANTE"/>
    <n v="3386"/>
    <x v="3383"/>
    <x v="4"/>
    <x v="240"/>
    <n v="4.5999999999999996"/>
    <n v="5.5999999999999999E-3"/>
    <n v="5.5999999999999999E-3"/>
    <n v="27888"/>
    <m/>
    <n v="1.35E-2"/>
    <s v="Descarte"/>
  </r>
  <r>
    <m/>
    <x v="193"/>
    <s v="LEVANTE"/>
    <n v="3387"/>
    <x v="3384"/>
    <x v="4"/>
    <x v="240"/>
    <n v="4.5999999999999996"/>
    <n v="3.7000000000000002E-3"/>
    <n v="3.7000000000000002E-3"/>
    <n v="27888"/>
    <m/>
    <n v="1.35E-2"/>
    <s v="Descarte"/>
  </r>
  <r>
    <m/>
    <x v="193"/>
    <s v="LEVANTE"/>
    <n v="3388"/>
    <x v="3385"/>
    <x v="4"/>
    <x v="240"/>
    <n v="4.5999999999999996"/>
    <n v="3.2000000000000002E-3"/>
    <n v="3.2000000000000002E-3"/>
    <n v="27888"/>
    <m/>
    <n v="1.35E-2"/>
    <s v="Descarte"/>
  </r>
  <r>
    <m/>
    <x v="193"/>
    <s v="LEVANTE"/>
    <n v="3389"/>
    <x v="3386"/>
    <x v="4"/>
    <x v="240"/>
    <n v="4.5999999999999996"/>
    <n v="3.8999999999999998E-3"/>
    <n v="3.8999999999999998E-3"/>
    <n v="27889"/>
    <m/>
    <n v="1.35E-2"/>
    <s v="Descarte"/>
  </r>
  <r>
    <m/>
    <x v="193"/>
    <s v="LEVANTE"/>
    <n v="3390"/>
    <x v="3387"/>
    <x v="4"/>
    <x v="240"/>
    <n v="4.5999999999999996"/>
    <n v="1.0500000000000001E-2"/>
    <n v="1.0500000000000001E-2"/>
    <n v="27889"/>
    <m/>
    <n v="1.35E-2"/>
    <s v="C"/>
  </r>
  <r>
    <m/>
    <x v="193"/>
    <s v="LEVANTE"/>
    <n v="3391"/>
    <x v="3388"/>
    <x v="4"/>
    <x v="240"/>
    <n v="4.5999999999999996"/>
    <n v="5.4000000000000003E-3"/>
    <n v="5.4000000000000003E-3"/>
    <n v="27889"/>
    <m/>
    <n v="1.35E-2"/>
    <s v="Descarte"/>
  </r>
  <r>
    <m/>
    <x v="193"/>
    <s v="LEVANTE"/>
    <n v="3392"/>
    <x v="3389"/>
    <x v="5"/>
    <x v="240"/>
    <n v="4.5999999999999996"/>
    <n v="5.4000000000000003E-3"/>
    <n v="5.4000000000000003E-3"/>
    <n v="27890"/>
    <m/>
    <n v="1.35E-2"/>
    <s v="Descarte"/>
  </r>
  <r>
    <m/>
    <x v="193"/>
    <s v="LEVANTE"/>
    <n v="3393"/>
    <x v="3390"/>
    <x v="5"/>
    <x v="240"/>
    <n v="4.5999999999999996"/>
    <n v="2.0199999999999999E-2"/>
    <n v="2.0199999999999999E-2"/>
    <n v="27890"/>
    <m/>
    <n v="1.35E-2"/>
    <s v="H"/>
  </r>
  <r>
    <m/>
    <x v="193"/>
    <s v="LEVANTE"/>
    <n v="3394"/>
    <x v="3391"/>
    <x v="5"/>
    <x v="240"/>
    <n v="4.5999999999999996"/>
    <n v="8.9999999999999993E-3"/>
    <n v="8.9999999999999993E-3"/>
    <n v="27890"/>
    <m/>
    <n v="1.35E-2"/>
    <s v="B"/>
  </r>
  <r>
    <m/>
    <x v="193"/>
    <s v="LEVANTE"/>
    <n v="3395"/>
    <x v="3392"/>
    <x v="5"/>
    <x v="240"/>
    <n v="4.5999999999999996"/>
    <n v="4.8999999999999998E-3"/>
    <n v="4.8999999999999998E-3"/>
    <n v="27890"/>
    <m/>
    <n v="1.35E-2"/>
    <s v="Descarte"/>
  </r>
  <r>
    <m/>
    <x v="193"/>
    <s v="LEVANTE"/>
    <n v="3396"/>
    <x v="3393"/>
    <x v="5"/>
    <x v="240"/>
    <n v="4.5999999999999996"/>
    <n v="5.4000000000000003E-3"/>
    <n v="5.4000000000000003E-3"/>
    <n v="27890"/>
    <m/>
    <n v="1.35E-2"/>
    <s v="Descarte"/>
  </r>
  <r>
    <m/>
    <x v="193"/>
    <s v="LEVANTE"/>
    <n v="3397"/>
    <x v="3394"/>
    <x v="5"/>
    <x v="240"/>
    <n v="4.5999999999999996"/>
    <n v="5.7999999999999996E-3"/>
    <n v="5.7999999999999996E-3"/>
    <n v="27890"/>
    <m/>
    <n v="1.35E-2"/>
    <s v="Descarte"/>
  </r>
  <r>
    <m/>
    <x v="193"/>
    <s v="LEVANTE"/>
    <n v="3398"/>
    <x v="3395"/>
    <x v="5"/>
    <x v="240"/>
    <n v="4.5999999999999996"/>
    <n v="8.6999999999999994E-3"/>
    <n v="8.6999999999999994E-3"/>
    <n v="27890"/>
    <m/>
    <n v="1.35E-2"/>
    <s v="A"/>
  </r>
  <r>
    <m/>
    <x v="193"/>
    <s v="LEVANTE"/>
    <n v="3399"/>
    <x v="3396"/>
    <x v="5"/>
    <x v="240"/>
    <n v="4.5999999999999996"/>
    <n v="6.4999999999999997E-3"/>
    <n v="6.4999999999999997E-3"/>
    <n v="27890"/>
    <m/>
    <n v="1.35E-2"/>
    <s v="Reserva"/>
  </r>
  <r>
    <m/>
    <x v="193"/>
    <s v="LEVANTE"/>
    <n v="3400"/>
    <x v="3397"/>
    <x v="5"/>
    <x v="240"/>
    <n v="4.5999999999999996"/>
    <n v="7.4000000000000003E-3"/>
    <n v="7.4000000000000003E-3"/>
    <n v="27890"/>
    <m/>
    <n v="1.35E-2"/>
    <s v="Reserva"/>
  </r>
  <r>
    <m/>
    <x v="193"/>
    <s v="LEVANTE"/>
    <n v="3401"/>
    <x v="3398"/>
    <x v="5"/>
    <x v="240"/>
    <n v="4.5999999999999996"/>
    <n v="1.43E-2"/>
    <n v="1.43E-2"/>
    <n v="27891"/>
    <m/>
    <n v="1.35E-2"/>
    <s v="E"/>
  </r>
  <r>
    <m/>
    <x v="193"/>
    <s v="LEVANTE"/>
    <n v="3402"/>
    <x v="3399"/>
    <x v="5"/>
    <x v="240"/>
    <n v="4.5999999999999996"/>
    <n v="3.8999999999999998E-3"/>
    <n v="3.8999999999999998E-3"/>
    <n v="27891"/>
    <m/>
    <n v="1.35E-2"/>
    <s v="Descarte"/>
  </r>
  <r>
    <m/>
    <x v="193"/>
    <s v="LEVANTE"/>
    <n v="3403"/>
    <x v="3400"/>
    <x v="5"/>
    <x v="240"/>
    <n v="4.5999999999999996"/>
    <n v="2.8E-3"/>
    <n v="2.8E-3"/>
    <n v="27891"/>
    <m/>
    <n v="1.35E-2"/>
    <s v="Descarte"/>
  </r>
  <r>
    <m/>
    <x v="174"/>
    <s v="FRENTE"/>
    <n v="3404"/>
    <x v="3401"/>
    <x v="5"/>
    <x v="240"/>
    <n v="4.5999999999999996"/>
    <n v="1.4500000000000001E-2"/>
    <n v="1.4500000000000001E-2"/>
    <n v="27891"/>
    <m/>
    <n v="8.0000000000000002E-3"/>
    <s v="E"/>
  </r>
  <r>
    <m/>
    <x v="174"/>
    <s v="FRENTE"/>
    <n v="3405"/>
    <x v="3402"/>
    <x v="5"/>
    <x v="240"/>
    <n v="4.5999999999999996"/>
    <n v="1.35E-2"/>
    <n v="1.35E-2"/>
    <n v="27891"/>
    <m/>
    <n v="8.0000000000000002E-3"/>
    <s v="E"/>
  </r>
  <r>
    <m/>
    <x v="174"/>
    <s v="FRENTE"/>
    <n v="3406"/>
    <x v="3403"/>
    <x v="5"/>
    <x v="240"/>
    <n v="4.5999999999999996"/>
    <n v="8.6999999999999994E-3"/>
    <n v="8.6999999999999994E-3"/>
    <n v="27891"/>
    <m/>
    <n v="8.0000000000000002E-3"/>
    <s v="A"/>
  </r>
  <r>
    <m/>
    <x v="194"/>
    <s v="Rp"/>
    <n v="3407"/>
    <x v="3404"/>
    <x v="2"/>
    <x v="241"/>
    <n v="4.5999999999999996"/>
    <n v="1.8100000000000002E-2"/>
    <n v="1.8100000000000002E-2"/>
    <n v="27892"/>
    <m/>
    <n v="1.2999999999999999E-2"/>
    <s v="G"/>
  </r>
  <r>
    <m/>
    <x v="194"/>
    <s v="Rp"/>
    <n v="3408"/>
    <x v="3405"/>
    <x v="2"/>
    <x v="241"/>
    <n v="4.5999999999999996"/>
    <n v="3.9600000000000003E-2"/>
    <n v="3.6999999999999998E-2"/>
    <n v="27892"/>
    <m/>
    <n v="1.2999999999999999E-2"/>
    <s v="L"/>
  </r>
  <r>
    <m/>
    <x v="194"/>
    <s v="Rp"/>
    <n v="3409"/>
    <x v="3406"/>
    <x v="2"/>
    <x v="241"/>
    <n v="4.5999999999999996"/>
    <n v="7.7000000000000002E-3"/>
    <n v="7.7000000000000002E-3"/>
    <n v="27892"/>
    <m/>
    <n v="1.2999999999999999E-2"/>
    <s v="A"/>
  </r>
  <r>
    <m/>
    <x v="194"/>
    <s v="Rp"/>
    <n v="3410"/>
    <x v="3407"/>
    <x v="2"/>
    <x v="241"/>
    <n v="4.5999999999999996"/>
    <n v="2.86E-2"/>
    <n v="2.86E-2"/>
    <n v="27892"/>
    <m/>
    <n v="1.2999999999999999E-2"/>
    <s v="L"/>
  </r>
  <r>
    <m/>
    <x v="194"/>
    <s v="Rp"/>
    <n v="3411"/>
    <x v="3408"/>
    <x v="2"/>
    <x v="241"/>
    <n v="4.5999999999999996"/>
    <n v="1.0200000000000001E-2"/>
    <n v="1.0200000000000001E-2"/>
    <n v="27892"/>
    <m/>
    <n v="1.2999999999999999E-2"/>
    <s v="B"/>
  </r>
  <r>
    <m/>
    <x v="193"/>
    <s v="LEVANTE"/>
    <n v="3412"/>
    <x v="3409"/>
    <x v="2"/>
    <x v="241"/>
    <n v="4.5999999999999996"/>
    <n v="1.4200000000000001E-2"/>
    <n v="1.4200000000000001E-2"/>
    <n v="27893"/>
    <m/>
    <n v="1.2999999999999999E-2"/>
    <s v="E"/>
  </r>
  <r>
    <m/>
    <x v="193"/>
    <s v="LEVANTE"/>
    <n v="3413"/>
    <x v="3410"/>
    <x v="2"/>
    <x v="241"/>
    <n v="4.5999999999999996"/>
    <n v="1.6E-2"/>
    <n v="1.6E-2"/>
    <n v="27893"/>
    <m/>
    <n v="1.2999999999999999E-2"/>
    <s v="F"/>
  </r>
  <r>
    <m/>
    <x v="193"/>
    <s v="LEVANTE"/>
    <n v="3414"/>
    <x v="3411"/>
    <x v="2"/>
    <x v="241"/>
    <n v="4.5999999999999996"/>
    <n v="1.5900000000000001E-2"/>
    <n v="1.5900000000000001E-2"/>
    <n v="27893"/>
    <m/>
    <n v="1.2999999999999999E-2"/>
    <s v="F"/>
  </r>
  <r>
    <m/>
    <x v="193"/>
    <s v="LEVANTE"/>
    <n v="3415"/>
    <x v="3412"/>
    <x v="2"/>
    <x v="241"/>
    <n v="4.5999999999999996"/>
    <n v="2.2800000000000001E-2"/>
    <n v="2.2800000000000001E-2"/>
    <n v="27893"/>
    <m/>
    <n v="1.2999999999999999E-2"/>
    <s v="J"/>
  </r>
  <r>
    <m/>
    <x v="193"/>
    <s v="LEVANTE"/>
    <n v="3416"/>
    <x v="3413"/>
    <x v="2"/>
    <x v="241"/>
    <n v="4.5999999999999996"/>
    <n v="1.23E-2"/>
    <n v="1.23E-2"/>
    <n v="27893"/>
    <m/>
    <n v="1.2999999999999999E-2"/>
    <s v="D"/>
  </r>
  <r>
    <m/>
    <x v="193"/>
    <s v="LEVANTE"/>
    <n v="3417"/>
    <x v="3414"/>
    <x v="2"/>
    <x v="241"/>
    <n v="4.5999999999999996"/>
    <n v="1.72E-2"/>
    <n v="1.72E-2"/>
    <n v="27893"/>
    <m/>
    <n v="1.2999999999999999E-2"/>
    <s v="F"/>
  </r>
  <r>
    <m/>
    <x v="193"/>
    <s v="LEVANTE"/>
    <n v="3418"/>
    <x v="3415"/>
    <x v="2"/>
    <x v="241"/>
    <n v="4.5999999999999996"/>
    <n v="1.2500000000000001E-2"/>
    <n v="1.2500000000000001E-2"/>
    <n v="27893"/>
    <m/>
    <n v="1.2999999999999999E-2"/>
    <s v="D"/>
  </r>
  <r>
    <m/>
    <x v="193"/>
    <s v="LEVANTE"/>
    <n v="3419"/>
    <x v="3416"/>
    <x v="2"/>
    <x v="241"/>
    <n v="4.5999999999999996"/>
    <n v="2.1999999999999999E-2"/>
    <n v="2.1999999999999999E-2"/>
    <n v="27893"/>
    <m/>
    <n v="1.2999999999999999E-2"/>
    <s v="I"/>
  </r>
  <r>
    <m/>
    <x v="193"/>
    <s v="LEVANTE"/>
    <n v="3420"/>
    <x v="3417"/>
    <x v="2"/>
    <x v="241"/>
    <n v="4.5999999999999996"/>
    <n v="1.43E-2"/>
    <n v="1.43E-2"/>
    <n v="27893"/>
    <m/>
    <n v="1.2999999999999999E-2"/>
    <s v="E"/>
  </r>
  <r>
    <m/>
    <x v="193"/>
    <s v="LEVANTE"/>
    <n v="3421"/>
    <x v="3418"/>
    <x v="2"/>
    <x v="241"/>
    <n v="4.5999999999999996"/>
    <n v="1.46E-2"/>
    <n v="1.46E-2"/>
    <n v="27893"/>
    <m/>
    <n v="1.2999999999999999E-2"/>
    <s v="E"/>
  </r>
  <r>
    <m/>
    <x v="193"/>
    <s v="LEVANTE"/>
    <n v="3422"/>
    <x v="3419"/>
    <x v="2"/>
    <x v="241"/>
    <n v="4.5999999999999996"/>
    <n v="2.0299999999999999E-2"/>
    <n v="2.0299999999999999E-2"/>
    <n v="27893"/>
    <m/>
    <n v="1.2999999999999999E-2"/>
    <s v="H"/>
  </r>
  <r>
    <m/>
    <x v="194"/>
    <s v="Rp"/>
    <n v="3423"/>
    <x v="3420"/>
    <x v="2"/>
    <x v="241"/>
    <n v="4.5999999999999996"/>
    <n v="1.9599999999999999E-2"/>
    <n v="1.9599999999999999E-2"/>
    <n v="27892"/>
    <m/>
    <n v="1.2999999999999999E-2"/>
    <s v="H"/>
  </r>
  <r>
    <m/>
    <x v="194"/>
    <s v="Rp"/>
    <n v="3424"/>
    <x v="3421"/>
    <x v="2"/>
    <x v="241"/>
    <n v="4.5999999999999996"/>
    <n v="2.52E-2"/>
    <n v="2.52E-2"/>
    <n v="27892"/>
    <m/>
    <n v="1.2999999999999999E-2"/>
    <s v="K"/>
  </r>
  <r>
    <m/>
    <x v="194"/>
    <s v="Rp"/>
    <n v="3425"/>
    <x v="3422"/>
    <x v="2"/>
    <x v="241"/>
    <n v="4.5999999999999996"/>
    <n v="3.1099999999999999E-2"/>
    <n v="3.1099999999999999E-2"/>
    <n v="27892"/>
    <m/>
    <n v="1.2999999999999999E-2"/>
    <s v="L"/>
  </r>
  <r>
    <m/>
    <x v="176"/>
    <s v="Rp"/>
    <n v="3426"/>
    <x v="3423"/>
    <x v="3"/>
    <x v="241"/>
    <n v="4.5999999999999996"/>
    <n v="2.1000000000000001E-2"/>
    <n v="2.1000000000000001E-2"/>
    <n v="27894"/>
    <m/>
    <n v="1.2999999999999999E-2"/>
    <s v="I"/>
  </r>
  <r>
    <m/>
    <x v="176"/>
    <s v="Rp"/>
    <n v="3427"/>
    <x v="3424"/>
    <x v="3"/>
    <x v="241"/>
    <n v="4.5999999999999996"/>
    <n v="2.1000000000000001E-2"/>
    <n v="2.1000000000000001E-2"/>
    <n v="27894"/>
    <m/>
    <n v="1.2999999999999999E-2"/>
    <s v="I"/>
  </r>
  <r>
    <m/>
    <x v="167"/>
    <s v="LEVANTE"/>
    <n v="3428"/>
    <x v="3425"/>
    <x v="3"/>
    <x v="241"/>
    <n v="4.5999999999999996"/>
    <n v="2.18E-2"/>
    <n v="2.18E-2"/>
    <n v="27894"/>
    <m/>
    <n v="1.2999999999999999E-2"/>
    <s v="I"/>
  </r>
  <r>
    <m/>
    <x v="167"/>
    <s v="LEVANTE"/>
    <n v="3429"/>
    <x v="3426"/>
    <x v="3"/>
    <x v="241"/>
    <n v="4.5999999999999996"/>
    <n v="2.3199999999999998E-2"/>
    <n v="2.3199999999999998E-2"/>
    <n v="27894"/>
    <m/>
    <n v="1.2999999999999999E-2"/>
    <s v="J"/>
  </r>
  <r>
    <m/>
    <x v="167"/>
    <s v="LEVANTE"/>
    <n v="3430"/>
    <x v="3427"/>
    <x v="3"/>
    <x v="241"/>
    <n v="4.5999999999999996"/>
    <n v="2.887E-2"/>
    <n v="2.887E-2"/>
    <n v="27894"/>
    <m/>
    <n v="1.2999999999999999E-2"/>
    <s v="L"/>
  </r>
  <r>
    <m/>
    <x v="167"/>
    <s v="LEVANTE"/>
    <n v="3431"/>
    <x v="3428"/>
    <x v="4"/>
    <x v="241"/>
    <n v="4.5999999999999996"/>
    <n v="1.18E-2"/>
    <n v="1.18E-2"/>
    <n v="27900"/>
    <m/>
    <n v="1.6E-2"/>
    <s v="C"/>
  </r>
  <r>
    <m/>
    <x v="167"/>
    <s v="LEVANTE"/>
    <n v="3432"/>
    <x v="3429"/>
    <x v="4"/>
    <x v="241"/>
    <n v="4.5999999999999996"/>
    <n v="1.5100000000000001E-2"/>
    <n v="1.5100000000000001E-2"/>
    <n v="27900"/>
    <m/>
    <n v="1.6E-2"/>
    <s v="F"/>
  </r>
  <r>
    <m/>
    <x v="167"/>
    <s v="LEVANTE"/>
    <n v="3433"/>
    <x v="3430"/>
    <x v="4"/>
    <x v="241"/>
    <n v="4.5999999999999996"/>
    <n v="1.12E-2"/>
    <n v="1.12E-2"/>
    <n v="27900"/>
    <m/>
    <n v="1.6E-2"/>
    <s v="C"/>
  </r>
  <r>
    <m/>
    <x v="193"/>
    <s v="LEVANTE"/>
    <n v="3434"/>
    <x v="3431"/>
    <x v="4"/>
    <x v="241"/>
    <n v="4.5999999999999996"/>
    <n v="1.3599999999999999E-2"/>
    <n v="1.3599999999999999E-2"/>
    <n v="27900"/>
    <m/>
    <n v="1.2500000000000001E-2"/>
    <s v="E"/>
  </r>
  <r>
    <m/>
    <x v="193"/>
    <s v="LEVANTE"/>
    <n v="3435"/>
    <x v="3432"/>
    <x v="4"/>
    <x v="241"/>
    <n v="4.5999999999999996"/>
    <n v="1.21E-2"/>
    <n v="1.21E-2"/>
    <n v="27900"/>
    <m/>
    <n v="1.2500000000000001E-2"/>
    <s v="D"/>
  </r>
  <r>
    <m/>
    <x v="193"/>
    <s v="LEVANTE"/>
    <n v="3436"/>
    <x v="3433"/>
    <x v="4"/>
    <x v="241"/>
    <n v="4.5999999999999996"/>
    <n v="5.4000000000000003E-3"/>
    <n v="5.4000000000000003E-3"/>
    <n v="27900"/>
    <m/>
    <n v="1.2500000000000001E-2"/>
    <s v="Descarte"/>
  </r>
  <r>
    <m/>
    <x v="193"/>
    <s v="LEVANTE"/>
    <n v="3437"/>
    <x v="3434"/>
    <x v="4"/>
    <x v="241"/>
    <n v="4.5999999999999996"/>
    <n v="5.8999999999999999E-3"/>
    <n v="5.8999999999999999E-3"/>
    <n v="27900"/>
    <m/>
    <n v="1.2500000000000001E-2"/>
    <s v="Descarte"/>
  </r>
  <r>
    <m/>
    <x v="193"/>
    <s v="LEVANTE"/>
    <n v="3438"/>
    <x v="3435"/>
    <x v="4"/>
    <x v="241"/>
    <n v="4.5999999999999996"/>
    <n v="1.0500000000000001E-2"/>
    <n v="1.0500000000000001E-2"/>
    <n v="27900"/>
    <m/>
    <n v="1.2500000000000001E-2"/>
    <s v="C"/>
  </r>
  <r>
    <m/>
    <x v="193"/>
    <s v="LEVANTE"/>
    <n v="3439"/>
    <x v="3436"/>
    <x v="4"/>
    <x v="241"/>
    <n v="4.5999999999999996"/>
    <n v="5.7999999999999996E-3"/>
    <n v="5.7999999999999996E-3"/>
    <n v="27900"/>
    <m/>
    <n v="1.2500000000000001E-2"/>
    <s v="Descarte"/>
  </r>
  <r>
    <m/>
    <x v="193"/>
    <s v="LEVANTE"/>
    <n v="3440"/>
    <x v="3437"/>
    <x v="4"/>
    <x v="241"/>
    <n v="4.5999999999999996"/>
    <n v="8.3000000000000001E-3"/>
    <n v="8.3000000000000001E-3"/>
    <n v="27900"/>
    <m/>
    <n v="1.2500000000000001E-2"/>
    <s v="A"/>
  </r>
  <r>
    <m/>
    <x v="193"/>
    <s v="LEVANTE"/>
    <n v="3441"/>
    <x v="3438"/>
    <x v="4"/>
    <x v="241"/>
    <n v="4.5999999999999996"/>
    <n v="2.8E-3"/>
    <n v="2.8E-3"/>
    <n v="27900"/>
    <m/>
    <n v="1.2500000000000001E-2"/>
    <s v="Descarte"/>
  </r>
  <r>
    <m/>
    <x v="193"/>
    <s v="LEVANTE"/>
    <n v="3442"/>
    <x v="3439"/>
    <x v="5"/>
    <x v="241"/>
    <n v="4.5999999999999996"/>
    <n v="5.5999999999999999E-3"/>
    <n v="5.5999999999999999E-3"/>
    <n v="27901"/>
    <m/>
    <n v="1.2500000000000001E-2"/>
    <s v="Descarte"/>
  </r>
  <r>
    <m/>
    <x v="193"/>
    <s v="LEVANTE"/>
    <n v="3443"/>
    <x v="3440"/>
    <x v="5"/>
    <x v="241"/>
    <n v="4.5999999999999996"/>
    <n v="0.01"/>
    <n v="0.01"/>
    <n v="27901"/>
    <m/>
    <n v="1.2500000000000001E-2"/>
    <s v="B"/>
  </r>
  <r>
    <m/>
    <x v="193"/>
    <s v="LEVANTE"/>
    <n v="3444"/>
    <x v="3441"/>
    <x v="5"/>
    <x v="241"/>
    <n v="4.5999999999999996"/>
    <n v="1.6899999999999998E-2"/>
    <n v="1.6899999999999998E-2"/>
    <n v="27901"/>
    <m/>
    <n v="1.2500000000000001E-2"/>
    <s v="F"/>
  </r>
  <r>
    <m/>
    <x v="194"/>
    <s v="FRENTE"/>
    <n v="3445"/>
    <x v="3442"/>
    <x v="5"/>
    <x v="241"/>
    <n v="4.5999999999999996"/>
    <n v="4.5999999999999999E-3"/>
    <n v="4.5999999999999999E-3"/>
    <n v="27902"/>
    <m/>
    <n v="1.4999999999999999E-2"/>
    <s v="Descarte"/>
  </r>
  <r>
    <m/>
    <x v="194"/>
    <s v="FRENTE"/>
    <n v="3446"/>
    <x v="3443"/>
    <x v="5"/>
    <x v="241"/>
    <n v="4.5999999999999996"/>
    <n v="2E-3"/>
    <n v="2E-3"/>
    <n v="27902"/>
    <m/>
    <n v="1.4999999999999999E-2"/>
    <s v="Descarte"/>
  </r>
  <r>
    <m/>
    <x v="194"/>
    <s v="FRENTE"/>
    <n v="3447"/>
    <x v="3444"/>
    <x v="5"/>
    <x v="241"/>
    <n v="4.5999999999999996"/>
    <n v="5.4000000000000003E-3"/>
    <n v="5.4000000000000003E-3"/>
    <n v="27902"/>
    <m/>
    <n v="1.4999999999999999E-2"/>
    <s v="Descarte"/>
  </r>
  <r>
    <m/>
    <x v="194"/>
    <s v="FRENTE"/>
    <n v="3448"/>
    <x v="3445"/>
    <x v="5"/>
    <x v="241"/>
    <n v="4.5999999999999996"/>
    <n v="7.4999999999999997E-3"/>
    <n v="7.4999999999999997E-3"/>
    <n v="27902"/>
    <m/>
    <n v="1.4999999999999999E-2"/>
    <s v="A"/>
  </r>
  <r>
    <m/>
    <x v="194"/>
    <s v="FRENTE"/>
    <n v="3449"/>
    <x v="3446"/>
    <x v="5"/>
    <x v="241"/>
    <n v="4.5999999999999996"/>
    <n v="1.24E-2"/>
    <n v="1.24E-2"/>
    <n v="27902"/>
    <m/>
    <n v="1.4999999999999999E-2"/>
    <s v="D"/>
  </r>
  <r>
    <m/>
    <x v="194"/>
    <s v="FRENTE"/>
    <n v="3450"/>
    <x v="3447"/>
    <x v="5"/>
    <x v="241"/>
    <n v="4.5999999999999996"/>
    <n v="1.3299999999999999E-2"/>
    <n v="1.3299999999999999E-2"/>
    <n v="27902"/>
    <m/>
    <n v="1.4999999999999999E-2"/>
    <s v="D"/>
  </r>
  <r>
    <m/>
    <x v="194"/>
    <s v="FRENTE"/>
    <n v="3451"/>
    <x v="3448"/>
    <x v="5"/>
    <x v="241"/>
    <n v="4.5999999999999996"/>
    <n v="9.7999999999999997E-3"/>
    <n v="9.7999999999999997E-3"/>
    <n v="27902"/>
    <m/>
    <n v="1.4999999999999999E-2"/>
    <s v="B"/>
  </r>
  <r>
    <m/>
    <x v="194"/>
    <s v="FRENTE"/>
    <n v="3452"/>
    <x v="3449"/>
    <x v="5"/>
    <x v="241"/>
    <n v="4.5999999999999996"/>
    <n v="1.5699999999999999E-2"/>
    <n v="1.5699999999999999E-2"/>
    <n v="27902"/>
    <m/>
    <n v="1.4999999999999999E-2"/>
    <s v="F"/>
  </r>
  <r>
    <m/>
    <x v="194"/>
    <s v="FRENTE"/>
    <n v="3453"/>
    <x v="3450"/>
    <x v="5"/>
    <x v="241"/>
    <n v="4.5999999999999996"/>
    <n v="5.1999999999999998E-3"/>
    <n v="5.1999999999999998E-3"/>
    <n v="27902"/>
    <m/>
    <n v="1.4999999999999999E-2"/>
    <s v="Descarte"/>
  </r>
  <r>
    <m/>
    <x v="194"/>
    <s v="FRENTE"/>
    <n v="3454"/>
    <x v="3451"/>
    <x v="5"/>
    <x v="241"/>
    <n v="4.5999999999999996"/>
    <n v="1.35E-2"/>
    <n v="1.35E-2"/>
    <n v="27902"/>
    <m/>
    <n v="1.4999999999999999E-2"/>
    <s v="E"/>
  </r>
  <r>
    <m/>
    <x v="167"/>
    <s v="LEVANTE"/>
    <n v="3455"/>
    <x v="3452"/>
    <x v="5"/>
    <x v="241"/>
    <n v="4.5999999999999996"/>
    <n v="1.0200000000000001E-2"/>
    <n v="1.0200000000000001E-2"/>
    <n v="27901"/>
    <m/>
    <n v="1.4999999999999999E-2"/>
    <s v="B"/>
  </r>
  <r>
    <m/>
    <x v="193"/>
    <s v="LEVANTE"/>
    <n v="3456"/>
    <x v="3453"/>
    <x v="2"/>
    <x v="242"/>
    <n v="4.5999999999999996"/>
    <n v="1.17E-2"/>
    <n v="1.17E-2"/>
    <n v="27897"/>
    <m/>
    <n v="1.2999999999999999E-2"/>
    <s v="C"/>
  </r>
  <r>
    <m/>
    <x v="193"/>
    <s v="LEVANTE"/>
    <n v="3457"/>
    <x v="3454"/>
    <x v="2"/>
    <x v="242"/>
    <n v="4.5999999999999996"/>
    <n v="2.4400000000000002E-2"/>
    <n v="2.4400000000000002E-2"/>
    <n v="27897"/>
    <m/>
    <n v="1.2999999999999999E-2"/>
    <s v="J"/>
  </r>
  <r>
    <m/>
    <x v="193"/>
    <s v="LEVANTE"/>
    <n v="3458"/>
    <x v="3455"/>
    <x v="2"/>
    <x v="242"/>
    <n v="4.5999999999999996"/>
    <n v="2.5899999999999999E-2"/>
    <n v="2.5899999999999999E-2"/>
    <n v="27897"/>
    <m/>
    <n v="1.2999999999999999E-2"/>
    <s v="K"/>
  </r>
  <r>
    <m/>
    <x v="193"/>
    <s v="LEVANTE"/>
    <n v="3459"/>
    <x v="3456"/>
    <x v="2"/>
    <x v="242"/>
    <n v="4.5999999999999996"/>
    <n v="1.6899999999999998E-2"/>
    <n v="1.6899999999999998E-2"/>
    <n v="27897"/>
    <m/>
    <n v="1.2999999999999999E-2"/>
    <s v="F"/>
  </r>
  <r>
    <m/>
    <x v="193"/>
    <s v="LEVANTE"/>
    <n v="3460"/>
    <x v="3457"/>
    <x v="2"/>
    <x v="242"/>
    <n v="4.5999999999999996"/>
    <n v="2.0500000000000001E-2"/>
    <n v="2.0500000000000001E-2"/>
    <n v="27897"/>
    <m/>
    <n v="1.2999999999999999E-2"/>
    <s v="H"/>
  </r>
  <r>
    <m/>
    <x v="193"/>
    <s v="LEVANTE"/>
    <n v="3461"/>
    <x v="3458"/>
    <x v="2"/>
    <x v="242"/>
    <n v="4.5999999999999996"/>
    <n v="1.6299999999999999E-2"/>
    <n v="1.6299999999999999E-2"/>
    <n v="27897"/>
    <m/>
    <n v="1.2999999999999999E-2"/>
    <s v="F"/>
  </r>
  <r>
    <m/>
    <x v="193"/>
    <s v="LEVANTE"/>
    <n v="3462"/>
    <x v="3459"/>
    <x v="2"/>
    <x v="242"/>
    <n v="4.5999999999999996"/>
    <n v="1.55E-2"/>
    <n v="1.55E-2"/>
    <n v="27897"/>
    <m/>
    <n v="1.2999999999999999E-2"/>
    <s v="F"/>
  </r>
  <r>
    <m/>
    <x v="193"/>
    <s v="LEVANTE"/>
    <n v="3463"/>
    <x v="3460"/>
    <x v="2"/>
    <x v="242"/>
    <n v="4.5999999999999996"/>
    <n v="2.0400000000000001E-2"/>
    <n v="2.0400000000000001E-2"/>
    <n v="27897"/>
    <m/>
    <n v="1.2999999999999999E-2"/>
    <s v="H"/>
  </r>
  <r>
    <m/>
    <x v="193"/>
    <s v="LEVANTE"/>
    <n v="3464"/>
    <x v="3461"/>
    <x v="2"/>
    <x v="242"/>
    <n v="4.5999999999999996"/>
    <n v="1.6799999999999999E-2"/>
    <n v="1.6799999999999999E-2"/>
    <n v="27897"/>
    <m/>
    <n v="1.2999999999999999E-2"/>
    <s v="F"/>
  </r>
  <r>
    <m/>
    <x v="193"/>
    <s v="LEVANTE"/>
    <n v="3465"/>
    <x v="3462"/>
    <x v="2"/>
    <x v="242"/>
    <n v="4.5999999999999996"/>
    <n v="9.1000000000000004E-3"/>
    <n v="9.1000000000000004E-3"/>
    <n v="27897"/>
    <m/>
    <n v="1.2999999999999999E-2"/>
    <s v="B"/>
  </r>
  <r>
    <m/>
    <x v="193"/>
    <s v="LEVANTE"/>
    <n v="3466"/>
    <x v="3463"/>
    <x v="2"/>
    <x v="242"/>
    <n v="4.5999999999999996"/>
    <n v="1.7899999999999999E-2"/>
    <n v="1.7899999999999999E-2"/>
    <n v="27897"/>
    <m/>
    <n v="1.2999999999999999E-2"/>
    <s v="G"/>
  </r>
  <r>
    <m/>
    <x v="193"/>
    <s v="LEVANTE"/>
    <n v="3467"/>
    <x v="3464"/>
    <x v="2"/>
    <x v="242"/>
    <n v="4.5999999999999996"/>
    <n v="1.7899999999999999E-2"/>
    <n v="1.7899999999999999E-2"/>
    <n v="27898"/>
    <m/>
    <n v="1.2999999999999999E-2"/>
    <s v="G"/>
  </r>
  <r>
    <m/>
    <x v="193"/>
    <s v="LEVANTE"/>
    <n v="3468"/>
    <x v="3465"/>
    <x v="2"/>
    <x v="242"/>
    <n v="4.5999999999999996"/>
    <n v="1.0200000000000001E-2"/>
    <n v="1.0200000000000001E-2"/>
    <n v="27898"/>
    <m/>
    <n v="1.2999999999999999E-2"/>
    <s v="B"/>
  </r>
  <r>
    <m/>
    <x v="193"/>
    <s v="LEVANTE"/>
    <n v="3469"/>
    <x v="3466"/>
    <x v="2"/>
    <x v="242"/>
    <n v="4.5999999999999996"/>
    <n v="9.4999999999999998E-3"/>
    <n v="9.4999999999999998E-3"/>
    <n v="27898"/>
    <m/>
    <n v="1.2999999999999999E-2"/>
    <s v="B"/>
  </r>
  <r>
    <m/>
    <x v="193"/>
    <s v="LEVANTE"/>
    <n v="3470"/>
    <x v="3467"/>
    <x v="2"/>
    <x v="242"/>
    <n v="4.5999999999999996"/>
    <n v="5.4999999999999997E-3"/>
    <n v="5.4999999999999997E-3"/>
    <n v="27898"/>
    <m/>
    <n v="1.2999999999999999E-2"/>
    <s v="Descarte"/>
  </r>
  <r>
    <m/>
    <x v="193"/>
    <s v="LEVANTE"/>
    <n v="3471"/>
    <x v="3468"/>
    <x v="2"/>
    <x v="242"/>
    <n v="4.5999999999999996"/>
    <n v="3.5000000000000001E-3"/>
    <n v="3.5000000000000001E-3"/>
    <n v="27898"/>
    <m/>
    <n v="1.2999999999999999E-2"/>
    <s v="Descarte"/>
  </r>
  <r>
    <m/>
    <x v="193"/>
    <s v="LEVANTE"/>
    <n v="3472"/>
    <x v="3469"/>
    <x v="2"/>
    <x v="242"/>
    <n v="4.5999999999999996"/>
    <n v="1.9400000000000001E-2"/>
    <n v="1.9400000000000001E-2"/>
    <n v="27898"/>
    <m/>
    <n v="1.2999999999999999E-2"/>
    <s v="H"/>
  </r>
  <r>
    <m/>
    <x v="193"/>
    <s v="LEVANTE"/>
    <n v="3473"/>
    <x v="3470"/>
    <x v="2"/>
    <x v="242"/>
    <n v="4.5999999999999996"/>
    <n v="1.0200000000000001E-2"/>
    <n v="1.0200000000000001E-2"/>
    <n v="27898"/>
    <m/>
    <n v="1.2999999999999999E-2"/>
    <s v="B"/>
  </r>
  <r>
    <m/>
    <x v="193"/>
    <s v="LEVANTE"/>
    <n v="3474"/>
    <x v="3471"/>
    <x v="2"/>
    <x v="242"/>
    <n v="4.5999999999999996"/>
    <n v="7.9000000000000008E-3"/>
    <n v="7.9000000000000008E-3"/>
    <n v="27898"/>
    <m/>
    <n v="1.2999999999999999E-2"/>
    <s v="A"/>
  </r>
  <r>
    <m/>
    <x v="193"/>
    <s v="LEVANTE"/>
    <n v="3475"/>
    <x v="3472"/>
    <x v="2"/>
    <x v="242"/>
    <n v="4.5999999999999996"/>
    <n v="1.17E-2"/>
    <n v="1.17E-2"/>
    <n v="27898"/>
    <m/>
    <n v="1.2999999999999999E-2"/>
    <s v="C"/>
  </r>
  <r>
    <m/>
    <x v="193"/>
    <s v="LEVANTE"/>
    <n v="3476"/>
    <x v="3473"/>
    <x v="2"/>
    <x v="242"/>
    <n v="4.5999999999999996"/>
    <n v="1.9E-2"/>
    <n v="1.9E-2"/>
    <n v="27898"/>
    <m/>
    <n v="1.2999999999999999E-2"/>
    <s v="H"/>
  </r>
  <r>
    <m/>
    <x v="193"/>
    <s v="LEVANTE"/>
    <n v="3477"/>
    <x v="3474"/>
    <x v="3"/>
    <x v="242"/>
    <n v="4.5999999999999996"/>
    <n v="3.1899999999999998E-2"/>
    <n v="3.1899999999999998E-2"/>
    <n v="27899"/>
    <m/>
    <n v="1.2999999999999999E-2"/>
    <s v="L"/>
  </r>
  <r>
    <m/>
    <x v="194"/>
    <s v="Rp"/>
    <n v="3478"/>
    <x v="3475"/>
    <x v="3"/>
    <x v="242"/>
    <n v="4.5999999999999996"/>
    <n v="1.01E-2"/>
    <n v="1.01E-2"/>
    <n v="27899"/>
    <m/>
    <n v="1.4999999999999999E-2"/>
    <s v="B"/>
  </r>
  <r>
    <m/>
    <x v="194"/>
    <s v="Rp"/>
    <n v="3479"/>
    <x v="3476"/>
    <x v="3"/>
    <x v="242"/>
    <n v="4.5999999999999996"/>
    <n v="1.47E-2"/>
    <n v="1.47E-2"/>
    <n v="27899"/>
    <m/>
    <n v="1.4999999999999999E-2"/>
    <s v="E"/>
  </r>
  <r>
    <m/>
    <x v="194"/>
    <s v="Rp"/>
    <n v="3480"/>
    <x v="3477"/>
    <x v="3"/>
    <x v="242"/>
    <n v="4.5999999999999996"/>
    <n v="1.23E-2"/>
    <n v="1.23E-2"/>
    <n v="27899"/>
    <m/>
    <n v="1.4999999999999999E-2"/>
    <s v="D"/>
  </r>
  <r>
    <m/>
    <x v="176"/>
    <s v="Rp"/>
    <n v="3481"/>
    <x v="3478"/>
    <x v="3"/>
    <x v="242"/>
    <n v="4.5999999999999996"/>
    <n v="1.5699999999999999E-2"/>
    <n v="1.5699999999999999E-2"/>
    <n v="27899"/>
    <m/>
    <n v="1.4999999999999999E-2"/>
    <s v="F"/>
  </r>
  <r>
    <m/>
    <x v="176"/>
    <s v="Rp"/>
    <n v="3482"/>
    <x v="3479"/>
    <x v="3"/>
    <x v="242"/>
    <n v="4.5999999999999996"/>
    <n v="3.3000000000000002E-2"/>
    <n v="3.3000000000000002E-2"/>
    <n v="27899"/>
    <m/>
    <n v="1.4999999999999999E-2"/>
    <s v="L"/>
  </r>
  <r>
    <m/>
    <x v="195"/>
    <s v="DQ"/>
    <n v="3483"/>
    <x v="3480"/>
    <x v="2"/>
    <x v="243"/>
    <n v="4.5999999999999996"/>
    <n v="8.5000000000000006E-3"/>
    <n v="8.5000000000000006E-3"/>
    <n v="27904"/>
    <m/>
    <n v="1.2999999999999999E-2"/>
    <s v="A"/>
  </r>
  <r>
    <m/>
    <x v="195"/>
    <s v="DQ"/>
    <n v="3484"/>
    <x v="3481"/>
    <x v="2"/>
    <x v="243"/>
    <n v="4.5999999999999996"/>
    <n v="1.6799999999999999E-2"/>
    <n v="1.6799999999999999E-2"/>
    <n v="27904"/>
    <m/>
    <n v="1.2999999999999999E-2"/>
    <s v="F"/>
  </r>
  <r>
    <m/>
    <x v="195"/>
    <s v="DQ"/>
    <n v="3485"/>
    <x v="3482"/>
    <x v="2"/>
    <x v="243"/>
    <n v="4.5999999999999996"/>
    <n v="1.7600000000000001E-2"/>
    <n v="1.7600000000000001E-2"/>
    <n v="27904"/>
    <m/>
    <n v="1.2999999999999999E-2"/>
    <s v="G"/>
  </r>
  <r>
    <m/>
    <x v="195"/>
    <s v="DQ"/>
    <n v="3486"/>
    <x v="3483"/>
    <x v="2"/>
    <x v="243"/>
    <n v="4.5999999999999996"/>
    <n v="3.3999999999999998E-3"/>
    <n v="3.3999999999999998E-3"/>
    <n v="27904"/>
    <m/>
    <n v="1.2999999999999999E-2"/>
    <s v="Descarte"/>
  </r>
  <r>
    <m/>
    <x v="195"/>
    <s v="DQ"/>
    <n v="3487"/>
    <x v="3484"/>
    <x v="2"/>
    <x v="243"/>
    <n v="4.5999999999999996"/>
    <n v="7.7000000000000002E-3"/>
    <n v="7.7000000000000002E-3"/>
    <n v="27904"/>
    <m/>
    <n v="1.2999999999999999E-2"/>
    <s v="A"/>
  </r>
  <r>
    <m/>
    <x v="195"/>
    <s v="DQ"/>
    <n v="3488"/>
    <x v="3485"/>
    <x v="2"/>
    <x v="243"/>
    <n v="4.5999999999999996"/>
    <n v="1.55E-2"/>
    <n v="1.55E-2"/>
    <n v="27904"/>
    <m/>
    <n v="1.2999999999999999E-2"/>
    <s v="F"/>
  </r>
  <r>
    <m/>
    <x v="193"/>
    <s v="LEVANTE"/>
    <n v="3489"/>
    <x v="3486"/>
    <x v="2"/>
    <x v="243"/>
    <n v="4.5999999999999996"/>
    <n v="4.7000000000000002E-3"/>
    <n v="4.7000000000000002E-3"/>
    <n v="27905"/>
    <m/>
    <n v="1.2E-2"/>
    <s v="Descarte"/>
  </r>
  <r>
    <m/>
    <x v="193"/>
    <s v="LEVANTE"/>
    <n v="3490"/>
    <x v="3487"/>
    <x v="2"/>
    <x v="243"/>
    <n v="4.5999999999999996"/>
    <n v="1.9300000000000001E-2"/>
    <n v="1.9300000000000001E-2"/>
    <n v="27905"/>
    <m/>
    <n v="1.2E-2"/>
    <s v="H"/>
  </r>
  <r>
    <m/>
    <x v="193"/>
    <s v="LEVANTE"/>
    <n v="3491"/>
    <x v="3488"/>
    <x v="2"/>
    <x v="243"/>
    <n v="4.5999999999999996"/>
    <n v="1.9300000000000001E-2"/>
    <n v="1.9300000000000001E-2"/>
    <n v="27905"/>
    <m/>
    <n v="1.2E-2"/>
    <s v="H"/>
  </r>
  <r>
    <m/>
    <x v="193"/>
    <s v="LEVANTE"/>
    <n v="3492"/>
    <x v="3489"/>
    <x v="2"/>
    <x v="243"/>
    <n v="4.5999999999999996"/>
    <n v="1.77E-2"/>
    <n v="1.77E-2"/>
    <n v="27905"/>
    <m/>
    <n v="1.2E-2"/>
    <s v="G"/>
  </r>
  <r>
    <m/>
    <x v="193"/>
    <s v="LEVANTE"/>
    <n v="3493"/>
    <x v="3490"/>
    <x v="2"/>
    <x v="243"/>
    <n v="4.5999999999999996"/>
    <n v="1.8499999999999999E-2"/>
    <n v="1.8499999999999999E-2"/>
    <n v="27905"/>
    <m/>
    <n v="1.2E-2"/>
    <s v="G"/>
  </r>
  <r>
    <m/>
    <x v="193"/>
    <s v="LEVANTE"/>
    <n v="3494"/>
    <x v="3491"/>
    <x v="2"/>
    <x v="243"/>
    <n v="4.5999999999999996"/>
    <n v="9.2999999999999992E-3"/>
    <n v="9.2999999999999992E-3"/>
    <n v="27905"/>
    <m/>
    <n v="1.2E-2"/>
    <s v="B"/>
  </r>
  <r>
    <m/>
    <x v="193"/>
    <s v="LEVANTE"/>
    <n v="3495"/>
    <x v="3492"/>
    <x v="2"/>
    <x v="243"/>
    <n v="4.5999999999999996"/>
    <n v="1.5599999999999999E-2"/>
    <n v="1.5599999999999999E-2"/>
    <n v="27905"/>
    <m/>
    <n v="1.2E-2"/>
    <s v="F"/>
  </r>
  <r>
    <m/>
    <x v="193"/>
    <s v="LEVANTE"/>
    <n v="3496"/>
    <x v="3493"/>
    <x v="3"/>
    <x v="243"/>
    <n v="4.5999999999999996"/>
    <n v="9.1999999999999998E-3"/>
    <n v="9.1999999999999998E-3"/>
    <n v="27906"/>
    <m/>
    <n v="1.2500000000000001E-2"/>
    <s v="B"/>
  </r>
  <r>
    <m/>
    <x v="193"/>
    <s v="LEVANTE"/>
    <n v="3497"/>
    <x v="3494"/>
    <x v="3"/>
    <x v="243"/>
    <n v="4.5999999999999996"/>
    <n v="8.8999999999999999E-3"/>
    <n v="8.8999999999999999E-3"/>
    <n v="27906"/>
    <m/>
    <n v="1.2500000000000001E-2"/>
    <s v="A"/>
  </r>
  <r>
    <m/>
    <x v="193"/>
    <s v="LEVANTE"/>
    <n v="3498"/>
    <x v="3495"/>
    <x v="3"/>
    <x v="243"/>
    <n v="4.5999999999999996"/>
    <n v="1.6500000000000001E-2"/>
    <n v="1.6500000000000001E-2"/>
    <n v="27906"/>
    <m/>
    <n v="1.2500000000000001E-2"/>
    <s v="F"/>
  </r>
  <r>
    <m/>
    <x v="193"/>
    <s v="LEVANTE"/>
    <n v="3499"/>
    <x v="3496"/>
    <x v="3"/>
    <x v="243"/>
    <n v="4.5999999999999996"/>
    <n v="5.7000000000000002E-3"/>
    <n v="5.7000000000000002E-3"/>
    <n v="27906"/>
    <m/>
    <n v="1.2500000000000001E-2"/>
    <s v="Descarte"/>
  </r>
  <r>
    <m/>
    <x v="193"/>
    <s v="LEVANTE"/>
    <n v="3500"/>
    <x v="3497"/>
    <x v="3"/>
    <x v="243"/>
    <n v="4.5999999999999996"/>
    <n v="1.12E-2"/>
    <n v="1.12E-2"/>
    <n v="27906"/>
    <m/>
    <n v="1.2500000000000001E-2"/>
    <s v="C"/>
  </r>
  <r>
    <m/>
    <x v="193"/>
    <s v="LEVANTE"/>
    <n v="3501"/>
    <x v="3498"/>
    <x v="3"/>
    <x v="243"/>
    <n v="4.5999999999999996"/>
    <n v="3.5000000000000001E-3"/>
    <n v="3.5000000000000001E-3"/>
    <n v="27906"/>
    <m/>
    <n v="1.2500000000000001E-2"/>
    <s v="Descarte"/>
  </r>
  <r>
    <m/>
    <x v="193"/>
    <s v="LEVANTE"/>
    <n v="3502"/>
    <x v="3499"/>
    <x v="3"/>
    <x v="243"/>
    <n v="4.5999999999999996"/>
    <n v="1.0699999999999999E-2"/>
    <n v="1.0699999999999999E-2"/>
    <n v="27906"/>
    <m/>
    <n v="1.2500000000000001E-2"/>
    <s v="C"/>
  </r>
  <r>
    <m/>
    <x v="193"/>
    <s v="LEVANTE"/>
    <n v="3503"/>
    <x v="3500"/>
    <x v="3"/>
    <x v="243"/>
    <n v="4.5999999999999996"/>
    <n v="1.8200000000000001E-2"/>
    <n v="1.8200000000000001E-2"/>
    <n v="27906"/>
    <m/>
    <n v="1.2500000000000001E-2"/>
    <s v="G"/>
  </r>
  <r>
    <m/>
    <x v="193"/>
    <s v="LEVANTE"/>
    <n v="3504"/>
    <x v="3501"/>
    <x v="3"/>
    <x v="243"/>
    <n v="4.5999999999999996"/>
    <n v="1.0999999999999999E-2"/>
    <n v="1.0999999999999999E-2"/>
    <n v="27906"/>
    <m/>
    <n v="1.2500000000000001E-2"/>
    <s v="C"/>
  </r>
  <r>
    <m/>
    <x v="167"/>
    <s v="LEVANTE"/>
    <n v="3505"/>
    <x v="3502"/>
    <x v="3"/>
    <x v="243"/>
    <n v="4.5999999999999996"/>
    <n v="1.8100000000000002E-2"/>
    <n v="1.8100000000000002E-2"/>
    <n v="27906"/>
    <m/>
    <m/>
    <s v="G"/>
  </r>
  <r>
    <m/>
    <x v="167"/>
    <s v="LEVANTE"/>
    <n v="3506"/>
    <x v="3503"/>
    <x v="3"/>
    <x v="243"/>
    <n v="4.5999999999999996"/>
    <n v="1.47E-2"/>
    <n v="1.47E-2"/>
    <n v="27906"/>
    <m/>
    <m/>
    <s v="E"/>
  </r>
  <r>
    <m/>
    <x v="193"/>
    <s v="LEVANTE"/>
    <n v="3507"/>
    <x v="3504"/>
    <x v="5"/>
    <x v="243"/>
    <n v="4.5999999999999996"/>
    <n v="9.1999999999999998E-3"/>
    <n v="9.1999999999999998E-3"/>
    <n v="27910"/>
    <m/>
    <n v="1.2E-2"/>
    <s v="B"/>
  </r>
  <r>
    <m/>
    <x v="193"/>
    <s v="LEVANTE"/>
    <n v="3508"/>
    <x v="3505"/>
    <x v="5"/>
    <x v="243"/>
    <n v="4.5999999999999996"/>
    <n v="2.52E-2"/>
    <n v="2.52E-2"/>
    <n v="27910"/>
    <m/>
    <n v="1.2E-2"/>
    <s v="K"/>
  </r>
  <r>
    <m/>
    <x v="193"/>
    <s v="LEVANTE"/>
    <n v="3509"/>
    <x v="3506"/>
    <x v="5"/>
    <x v="243"/>
    <n v="4.5999999999999996"/>
    <n v="1.3599999999999999E-2"/>
    <n v="1.3599999999999999E-2"/>
    <n v="27910"/>
    <m/>
    <n v="1.2E-2"/>
    <s v="E"/>
  </r>
  <r>
    <m/>
    <x v="193"/>
    <s v="LEVANTE"/>
    <n v="3510"/>
    <x v="3507"/>
    <x v="5"/>
    <x v="243"/>
    <n v="4.5999999999999996"/>
    <n v="1.5100000000000001E-2"/>
    <n v="1.5100000000000001E-2"/>
    <n v="27910"/>
    <m/>
    <n v="1.2E-2"/>
    <s v="F"/>
  </r>
  <r>
    <m/>
    <x v="193"/>
    <s v="LEVANTE"/>
    <n v="3511"/>
    <x v="3508"/>
    <x v="5"/>
    <x v="243"/>
    <n v="4.5999999999999996"/>
    <n v="7.6E-3"/>
    <n v="7.6E-3"/>
    <n v="27910"/>
    <m/>
    <n v="1.2E-2"/>
    <s v="A"/>
  </r>
  <r>
    <m/>
    <x v="193"/>
    <s v="LEVANTE"/>
    <n v="3512"/>
    <x v="3509"/>
    <x v="5"/>
    <x v="243"/>
    <n v="4.5999999999999996"/>
    <n v="1.24E-2"/>
    <n v="1.24E-2"/>
    <n v="27910"/>
    <m/>
    <n v="1.2E-2"/>
    <s v="D"/>
  </r>
  <r>
    <m/>
    <x v="193"/>
    <s v="LEVANTE"/>
    <n v="3513"/>
    <x v="3510"/>
    <x v="5"/>
    <x v="243"/>
    <n v="4.5999999999999996"/>
    <n v="1.3100000000000001E-2"/>
    <n v="1.3100000000000001E-2"/>
    <n v="27910"/>
    <m/>
    <n v="1.2E-2"/>
    <s v="D"/>
  </r>
  <r>
    <m/>
    <x v="193"/>
    <s v="LEVANTE"/>
    <n v="3514"/>
    <x v="3511"/>
    <x v="5"/>
    <x v="243"/>
    <n v="4.5999999999999996"/>
    <n v="1.0699999999999999E-2"/>
    <n v="1.0699999999999999E-2"/>
    <n v="27910"/>
    <m/>
    <n v="1.2E-2"/>
    <s v="C"/>
  </r>
  <r>
    <m/>
    <x v="193"/>
    <s v="LEVANTE"/>
    <n v="3515"/>
    <x v="3512"/>
    <x v="5"/>
    <x v="243"/>
    <n v="4.5999999999999996"/>
    <n v="1.3299999999999999E-2"/>
    <n v="1.3299999999999999E-2"/>
    <n v="27910"/>
    <m/>
    <n v="1.2E-2"/>
    <s v="D"/>
  </r>
  <r>
    <m/>
    <x v="193"/>
    <s v="LEVANTE"/>
    <n v="3516"/>
    <x v="3513"/>
    <x v="5"/>
    <x v="243"/>
    <n v="4.5999999999999996"/>
    <n v="1.4E-2"/>
    <n v="1.4E-2"/>
    <n v="27910"/>
    <m/>
    <n v="1.2E-2"/>
    <s v="E"/>
  </r>
  <r>
    <m/>
    <x v="193"/>
    <s v="LEVANTE"/>
    <n v="3517"/>
    <x v="3514"/>
    <x v="5"/>
    <x v="243"/>
    <n v="4.5999999999999996"/>
    <n v="2.1499999999999998E-2"/>
    <n v="2.1499999999999998E-2"/>
    <n v="27910"/>
    <m/>
    <n v="1.2E-2"/>
    <s v="I"/>
  </r>
  <r>
    <m/>
    <x v="193"/>
    <s v="LEVANTE"/>
    <n v="3518"/>
    <x v="3515"/>
    <x v="5"/>
    <x v="243"/>
    <n v="4.5999999999999996"/>
    <n v="1.32E-2"/>
    <n v="1.32E-2"/>
    <n v="27911"/>
    <m/>
    <n v="1.2E-2"/>
    <s v="D"/>
  </r>
  <r>
    <m/>
    <x v="193"/>
    <s v="LEVANTE"/>
    <n v="3519"/>
    <x v="3516"/>
    <x v="5"/>
    <x v="243"/>
    <n v="4.5999999999999996"/>
    <n v="8.6E-3"/>
    <n v="8.6E-3"/>
    <n v="27911"/>
    <m/>
    <n v="1.2E-2"/>
    <s v="A"/>
  </r>
  <r>
    <m/>
    <x v="193"/>
    <s v="LEVANTE"/>
    <n v="3520"/>
    <x v="3517"/>
    <x v="5"/>
    <x v="243"/>
    <n v="4.5999999999999996"/>
    <n v="8.9999999999999993E-3"/>
    <n v="8.9999999999999993E-3"/>
    <n v="27911"/>
    <m/>
    <n v="1.2E-2"/>
    <s v="B"/>
  </r>
  <r>
    <m/>
    <x v="193"/>
    <s v="LEVANTE"/>
    <n v="3521"/>
    <x v="3518"/>
    <x v="5"/>
    <x v="243"/>
    <n v="4.5999999999999996"/>
    <n v="8.3000000000000001E-3"/>
    <n v="8.3000000000000001E-3"/>
    <n v="27911"/>
    <m/>
    <n v="1.2E-2"/>
    <s v="A"/>
  </r>
  <r>
    <m/>
    <x v="194"/>
    <s v="Rp"/>
    <n v="3522"/>
    <x v="3519"/>
    <x v="5"/>
    <x v="243"/>
    <n v="4.5999999999999996"/>
    <n v="1.0699999999999999E-2"/>
    <n v="1.0699999999999999E-2"/>
    <n v="27911"/>
    <m/>
    <n v="1.4E-2"/>
    <s v="C"/>
  </r>
  <r>
    <m/>
    <x v="194"/>
    <s v="Rp"/>
    <n v="3523"/>
    <x v="3520"/>
    <x v="5"/>
    <x v="243"/>
    <n v="4.5999999999999996"/>
    <n v="0.02"/>
    <n v="0.02"/>
    <n v="27911"/>
    <m/>
    <n v="1.4E-2"/>
    <s v="H"/>
  </r>
  <r>
    <m/>
    <x v="194"/>
    <s v="Rp"/>
    <n v="3524"/>
    <x v="3521"/>
    <x v="5"/>
    <x v="243"/>
    <n v="4.5999999999999996"/>
    <n v="1.11E-2"/>
    <n v="1.11E-2"/>
    <n v="27911"/>
    <m/>
    <n v="1.4E-2"/>
    <s v="C"/>
  </r>
  <r>
    <m/>
    <x v="194"/>
    <s v="Rp"/>
    <n v="3525"/>
    <x v="3522"/>
    <x v="5"/>
    <x v="243"/>
    <n v="4.5999999999999996"/>
    <n v="1.6400000000000001E-2"/>
    <n v="1.6400000000000001E-2"/>
    <n v="27911"/>
    <m/>
    <n v="1.4E-2"/>
    <s v="F"/>
  </r>
  <r>
    <m/>
    <x v="196"/>
    <s v="DQ"/>
    <n v="3526"/>
    <x v="3523"/>
    <x v="5"/>
    <x v="243"/>
    <n v="4.5999999999999996"/>
    <n v="1.44E-2"/>
    <n v="1.44E-2"/>
    <n v="27912"/>
    <m/>
    <n v="1.2E-2"/>
    <s v="E"/>
  </r>
  <r>
    <m/>
    <x v="196"/>
    <s v="DQ"/>
    <n v="3527"/>
    <x v="3524"/>
    <x v="5"/>
    <x v="243"/>
    <n v="4.5999999999999996"/>
    <n v="6.0000000000000001E-3"/>
    <n v="6.0000000000000001E-3"/>
    <n v="27912"/>
    <m/>
    <n v="1.2E-2"/>
    <s v="Reserva"/>
  </r>
  <r>
    <m/>
    <x v="196"/>
    <s v="DQ"/>
    <n v="3528"/>
    <x v="3525"/>
    <x v="5"/>
    <x v="243"/>
    <n v="4.5999999999999996"/>
    <n v="1.37E-2"/>
    <n v="1.37E-2"/>
    <n v="27912"/>
    <m/>
    <n v="1.2E-2"/>
    <s v="E"/>
  </r>
  <r>
    <m/>
    <x v="196"/>
    <s v="DQ"/>
    <n v="3529"/>
    <x v="3526"/>
    <x v="5"/>
    <x v="243"/>
    <n v="4.5999999999999996"/>
    <n v="1.7500000000000002E-2"/>
    <n v="1.7500000000000002E-2"/>
    <n v="27912"/>
    <m/>
    <n v="1.2E-2"/>
    <s v="G"/>
  </r>
  <r>
    <m/>
    <x v="196"/>
    <s v="DQ"/>
    <n v="3530"/>
    <x v="3527"/>
    <x v="5"/>
    <x v="243"/>
    <n v="4.5999999999999996"/>
    <n v="1.0200000000000001E-2"/>
    <n v="1.0200000000000001E-2"/>
    <n v="27912"/>
    <m/>
    <n v="1.2E-2"/>
    <s v="B"/>
  </r>
  <r>
    <m/>
    <x v="196"/>
    <s v="DQ"/>
    <n v="3531"/>
    <x v="3528"/>
    <x v="5"/>
    <x v="243"/>
    <n v="4.5999999999999996"/>
    <n v="8.6999999999999994E-3"/>
    <n v="8.6999999999999994E-3"/>
    <n v="27912"/>
    <m/>
    <n v="1.2E-2"/>
    <s v="A"/>
  </r>
  <r>
    <m/>
    <x v="196"/>
    <s v="DQ"/>
    <n v="3532"/>
    <x v="3529"/>
    <x v="5"/>
    <x v="243"/>
    <n v="4.5999999999999996"/>
    <n v="1.2800000000000001E-2"/>
    <n v="1.2800000000000001E-2"/>
    <n v="27912"/>
    <m/>
    <n v="1.2E-2"/>
    <s v="D"/>
  </r>
  <r>
    <m/>
    <x v="173"/>
    <s v="FRENTE"/>
    <n v="3533"/>
    <x v="3530"/>
    <x v="2"/>
    <x v="244"/>
    <n v="4.5999999999999996"/>
    <n v="2.47E-2"/>
    <n v="2.47E-2"/>
    <n v="27914"/>
    <m/>
    <n v="1.2500000000000001E-2"/>
    <s v="J"/>
  </r>
  <r>
    <m/>
    <x v="173"/>
    <s v="FRENTE"/>
    <n v="3534"/>
    <x v="3531"/>
    <x v="2"/>
    <x v="244"/>
    <n v="4.5999999999999996"/>
    <n v="1.1299999999999999E-2"/>
    <n v="1.1299999999999999E-2"/>
    <n v="27914"/>
    <m/>
    <n v="1.2500000000000001E-2"/>
    <s v="C"/>
  </r>
  <r>
    <m/>
    <x v="173"/>
    <s v="FRENTE"/>
    <n v="3535"/>
    <x v="3532"/>
    <x v="2"/>
    <x v="244"/>
    <n v="4.5999999999999996"/>
    <n v="1.8700000000000001E-2"/>
    <n v="1.8700000000000001E-2"/>
    <n v="27914"/>
    <m/>
    <n v="1.2500000000000001E-2"/>
    <s v="G"/>
  </r>
  <r>
    <m/>
    <x v="193"/>
    <s v="LEVANTE"/>
    <n v="3536"/>
    <x v="3533"/>
    <x v="2"/>
    <x v="244"/>
    <n v="4.5999999999999996"/>
    <n v="1.32E-2"/>
    <n v="1.32E-2"/>
    <n v="27913"/>
    <m/>
    <n v="1.2999999999999999E-2"/>
    <s v="D"/>
  </r>
  <r>
    <m/>
    <x v="193"/>
    <s v="LEVANTE"/>
    <n v="3537"/>
    <x v="3534"/>
    <x v="2"/>
    <x v="244"/>
    <n v="4.5999999999999996"/>
    <n v="1.6299999999999999E-2"/>
    <n v="1.6299999999999999E-2"/>
    <n v="27913"/>
    <m/>
    <n v="1.2999999999999999E-2"/>
    <s v="F"/>
  </r>
  <r>
    <m/>
    <x v="193"/>
    <s v="LEVANTE"/>
    <n v="3538"/>
    <x v="3535"/>
    <x v="2"/>
    <x v="244"/>
    <n v="4.5999999999999996"/>
    <n v="9.7000000000000003E-3"/>
    <n v="9.7000000000000003E-3"/>
    <n v="27913"/>
    <m/>
    <n v="1.2999999999999999E-2"/>
    <s v="B"/>
  </r>
  <r>
    <m/>
    <x v="193"/>
    <s v="LEVANTE"/>
    <n v="3539"/>
    <x v="3536"/>
    <x v="2"/>
    <x v="244"/>
    <n v="4.5999999999999996"/>
    <n v="2.2100000000000002E-2"/>
    <n v="2.2100000000000002E-2"/>
    <n v="27913"/>
    <m/>
    <n v="1.2999999999999999E-2"/>
    <s v="I"/>
  </r>
  <r>
    <m/>
    <x v="193"/>
    <s v="LEVANTE"/>
    <n v="3540"/>
    <x v="3537"/>
    <x v="2"/>
    <x v="244"/>
    <n v="4.5999999999999996"/>
    <n v="1.84E-2"/>
    <n v="1.84E-2"/>
    <n v="27913"/>
    <m/>
    <n v="1.2999999999999999E-2"/>
    <s v="G"/>
  </r>
  <r>
    <m/>
    <x v="193"/>
    <s v="LEVANTE"/>
    <n v="3541"/>
    <x v="3538"/>
    <x v="2"/>
    <x v="244"/>
    <n v="4.5999999999999996"/>
    <n v="1.8800000000000001E-2"/>
    <n v="1.8800000000000001E-2"/>
    <n v="27913"/>
    <m/>
    <n v="1.2999999999999999E-2"/>
    <s v="G"/>
  </r>
  <r>
    <m/>
    <x v="193"/>
    <s v="LEVANTE"/>
    <n v="3542"/>
    <x v="3539"/>
    <x v="2"/>
    <x v="244"/>
    <n v="4.5999999999999996"/>
    <n v="9.1000000000000004E-3"/>
    <n v="9.1000000000000004E-3"/>
    <n v="27914"/>
    <m/>
    <n v="1.2999999999999999E-2"/>
    <s v="B"/>
  </r>
  <r>
    <m/>
    <x v="193"/>
    <s v="LEVANTE"/>
    <n v="3543"/>
    <x v="3540"/>
    <x v="2"/>
    <x v="244"/>
    <n v="4.5999999999999996"/>
    <n v="8.2000000000000007E-3"/>
    <n v="8.2000000000000007E-3"/>
    <n v="27914"/>
    <m/>
    <n v="1.2999999999999999E-2"/>
    <s v="A"/>
  </r>
  <r>
    <m/>
    <x v="193"/>
    <s v="LEVANTE"/>
    <n v="3544"/>
    <x v="3541"/>
    <x v="2"/>
    <x v="244"/>
    <n v="4.5999999999999996"/>
    <n v="1.4800000000000001E-2"/>
    <n v="1.4800000000000001E-2"/>
    <n v="27914"/>
    <m/>
    <n v="1.2999999999999999E-2"/>
    <s v="E"/>
  </r>
  <r>
    <m/>
    <x v="193"/>
    <s v="LEVANTE"/>
    <n v="3545"/>
    <x v="3542"/>
    <x v="2"/>
    <x v="244"/>
    <n v="4.5999999999999996"/>
    <n v="1.3599999999999999E-2"/>
    <n v="1.3599999999999999E-2"/>
    <n v="27914"/>
    <m/>
    <n v="1.2999999999999999E-2"/>
    <s v="E"/>
  </r>
  <r>
    <m/>
    <x v="193"/>
    <s v="LEVANTE"/>
    <n v="3546"/>
    <x v="3543"/>
    <x v="2"/>
    <x v="244"/>
    <n v="4.5999999999999996"/>
    <n v="7.1000000000000004E-3"/>
    <n v="7.1000000000000004E-3"/>
    <n v="27914"/>
    <m/>
    <n v="1.2999999999999999E-2"/>
    <s v="Reserva"/>
  </r>
  <r>
    <m/>
    <x v="193"/>
    <s v="LEVANTE"/>
    <n v="3547"/>
    <x v="3544"/>
    <x v="2"/>
    <x v="244"/>
    <n v="4.5999999999999996"/>
    <n v="1.49E-2"/>
    <n v="1.49E-2"/>
    <n v="27914"/>
    <m/>
    <n v="1.2999999999999999E-2"/>
    <s v="E"/>
  </r>
  <r>
    <m/>
    <x v="173"/>
    <s v="FRENTE"/>
    <n v="3548"/>
    <x v="3545"/>
    <x v="3"/>
    <x v="244"/>
    <n v="4.5999999999999996"/>
    <n v="2.92E-2"/>
    <n v="2.92E-2"/>
    <n v="27915"/>
    <m/>
    <n v="1.2500000000000001E-2"/>
    <s v="L"/>
  </r>
  <r>
    <m/>
    <x v="173"/>
    <s v="FRENTE"/>
    <n v="3549"/>
    <x v="3546"/>
    <x v="3"/>
    <x v="244"/>
    <n v="4.5999999999999996"/>
    <n v="2.3199999999999998E-2"/>
    <n v="2.3199999999999998E-2"/>
    <n v="27915"/>
    <m/>
    <n v="1.2500000000000001E-2"/>
    <s v="J"/>
  </r>
  <r>
    <m/>
    <x v="173"/>
    <s v="FRENTE"/>
    <n v="3550"/>
    <x v="3547"/>
    <x v="3"/>
    <x v="244"/>
    <n v="4.5999999999999996"/>
    <n v="2.0799999999999999E-2"/>
    <n v="2.0799999999999999E-2"/>
    <n v="27915"/>
    <m/>
    <n v="1.2500000000000001E-2"/>
    <s v="H"/>
  </r>
  <r>
    <m/>
    <x v="193"/>
    <s v="LEVANTE"/>
    <n v="3551"/>
    <x v="3548"/>
    <x v="3"/>
    <x v="244"/>
    <n v="4.5999999999999996"/>
    <n v="1.11E-2"/>
    <n v="1.11E-2"/>
    <n v="27916"/>
    <m/>
    <n v="1.2999999999999999E-2"/>
    <s v="C"/>
  </r>
  <r>
    <m/>
    <x v="193"/>
    <s v="LEVANTE"/>
    <n v="3552"/>
    <x v="3549"/>
    <x v="3"/>
    <x v="244"/>
    <n v="4.5999999999999996"/>
    <n v="1.4999999999999999E-2"/>
    <n v="1.4999999999999999E-2"/>
    <n v="27916"/>
    <m/>
    <n v="1.2999999999999999E-2"/>
    <s v="F"/>
  </r>
  <r>
    <m/>
    <x v="193"/>
    <s v="LEVANTE"/>
    <n v="3553"/>
    <x v="3550"/>
    <x v="3"/>
    <x v="244"/>
    <n v="4.5999999999999996"/>
    <n v="9.7000000000000003E-3"/>
    <n v="9.7000000000000003E-3"/>
    <n v="27916"/>
    <m/>
    <n v="1.2999999999999999E-2"/>
    <s v="B"/>
  </r>
  <r>
    <m/>
    <x v="193"/>
    <s v="LEVANTE"/>
    <n v="3554"/>
    <x v="3551"/>
    <x v="3"/>
    <x v="244"/>
    <n v="4.5999999999999996"/>
    <n v="9.4999999999999998E-3"/>
    <n v="9.4999999999999998E-3"/>
    <n v="27916"/>
    <m/>
    <n v="1.2999999999999999E-2"/>
    <s v="B"/>
  </r>
  <r>
    <m/>
    <x v="193"/>
    <s v="LEVANTE"/>
    <n v="3555"/>
    <x v="3552"/>
    <x v="3"/>
    <x v="244"/>
    <n v="4.5999999999999996"/>
    <n v="6.8999999999999999E-3"/>
    <n v="6.8999999999999999E-3"/>
    <n v="27916"/>
    <m/>
    <n v="1.2999999999999999E-2"/>
    <s v="Reserva"/>
  </r>
  <r>
    <m/>
    <x v="193"/>
    <s v="LEVANTE"/>
    <n v="3556"/>
    <x v="3553"/>
    <x v="3"/>
    <x v="244"/>
    <n v="4.5999999999999996"/>
    <n v="2.07E-2"/>
    <n v="2.07E-2"/>
    <n v="27916"/>
    <m/>
    <n v="1.2999999999999999E-2"/>
    <s v="H"/>
  </r>
  <r>
    <m/>
    <x v="193"/>
    <s v="LEVANTE"/>
    <n v="3557"/>
    <x v="3554"/>
    <x v="3"/>
    <x v="244"/>
    <n v="4.5999999999999996"/>
    <n v="2.3199999999999998E-2"/>
    <n v="2.3199999999999998E-2"/>
    <n v="27916"/>
    <m/>
    <n v="1.2999999999999999E-2"/>
    <s v="J"/>
  </r>
  <r>
    <m/>
    <x v="167"/>
    <s v="LEVANTE"/>
    <n v="3558"/>
    <x v="3555"/>
    <x v="3"/>
    <x v="244"/>
    <n v="4.5999999999999996"/>
    <n v="2.6599999999999999E-2"/>
    <n v="2.6599999999999999E-2"/>
    <n v="27916"/>
    <m/>
    <m/>
    <s v="K"/>
  </r>
  <r>
    <m/>
    <x v="167"/>
    <s v="LEVANTE"/>
    <n v="3559"/>
    <x v="3556"/>
    <x v="3"/>
    <x v="244"/>
    <n v="4.5999999999999996"/>
    <n v="2.1499999999999998E-2"/>
    <n v="2.1499999999999998E-2"/>
    <n v="27916"/>
    <m/>
    <m/>
    <s v="I"/>
  </r>
  <r>
    <m/>
    <x v="167"/>
    <s v="LEVANTE"/>
    <n v="3560"/>
    <x v="3557"/>
    <x v="4"/>
    <x v="244"/>
    <n v="4.5999999999999996"/>
    <n v="2.7199999999999998E-2"/>
    <n v="2.7199999999999998E-2"/>
    <n v="27918"/>
    <m/>
    <n v="1.6500000000000001E-2"/>
    <s v="K"/>
  </r>
  <r>
    <m/>
    <x v="167"/>
    <s v="LEVANTE"/>
    <n v="3561"/>
    <x v="3558"/>
    <x v="4"/>
    <x v="244"/>
    <n v="4.5999999999999996"/>
    <n v="1.67E-2"/>
    <n v="1.67E-2"/>
    <n v="27918"/>
    <m/>
    <n v="1.6500000000000001E-2"/>
    <s v="F"/>
  </r>
  <r>
    <m/>
    <x v="167"/>
    <s v="LEVANTE"/>
    <n v="3562"/>
    <x v="3559"/>
    <x v="4"/>
    <x v="244"/>
    <n v="4.5999999999999996"/>
    <n v="1.37E-2"/>
    <n v="1.37E-2"/>
    <n v="27918"/>
    <m/>
    <n v="1.6500000000000001E-2"/>
    <s v="E"/>
  </r>
  <r>
    <m/>
    <x v="193"/>
    <s v="LEVANTE"/>
    <n v="3563"/>
    <x v="3560"/>
    <x v="5"/>
    <x v="244"/>
    <n v="4.5999999999999996"/>
    <n v="8.2000000000000007E-3"/>
    <n v="8.2000000000000007E-3"/>
    <n v="27919"/>
    <m/>
    <n v="1.35E-2"/>
    <s v="A"/>
  </r>
  <r>
    <m/>
    <x v="193"/>
    <s v="LEVANTE"/>
    <n v="3564"/>
    <x v="3561"/>
    <x v="5"/>
    <x v="244"/>
    <n v="4.5999999999999996"/>
    <n v="1.47E-2"/>
    <n v="1.47E-2"/>
    <n v="27919"/>
    <m/>
    <n v="1.35E-2"/>
    <s v="E"/>
  </r>
  <r>
    <m/>
    <x v="193"/>
    <s v="LEVANTE"/>
    <n v="3565"/>
    <x v="3562"/>
    <x v="5"/>
    <x v="244"/>
    <n v="4.5999999999999996"/>
    <n v="1.04E-2"/>
    <n v="1.04E-2"/>
    <n v="27919"/>
    <m/>
    <n v="1.35E-2"/>
    <s v="B"/>
  </r>
  <r>
    <m/>
    <x v="193"/>
    <s v="LEVANTE"/>
    <n v="3566"/>
    <x v="3563"/>
    <x v="5"/>
    <x v="244"/>
    <n v="4.5999999999999996"/>
    <n v="8.6999999999999994E-3"/>
    <n v="8.6999999999999994E-3"/>
    <n v="27919"/>
    <m/>
    <n v="1.35E-2"/>
    <s v="A"/>
  </r>
  <r>
    <m/>
    <x v="193"/>
    <s v="LEVANTE"/>
    <n v="3567"/>
    <x v="3564"/>
    <x v="5"/>
    <x v="244"/>
    <n v="4.5999999999999996"/>
    <n v="8.3000000000000001E-3"/>
    <n v="8.3000000000000001E-3"/>
    <n v="27919"/>
    <m/>
    <n v="1.35E-2"/>
    <s v="A"/>
  </r>
  <r>
    <m/>
    <x v="193"/>
    <s v="LEVANTE"/>
    <n v="3568"/>
    <x v="3565"/>
    <x v="5"/>
    <x v="244"/>
    <n v="4.5999999999999996"/>
    <n v="7.1999999999999998E-3"/>
    <n v="7.1999999999999998E-3"/>
    <n v="27919"/>
    <m/>
    <n v="1.35E-2"/>
    <s v="Reserva"/>
  </r>
  <r>
    <m/>
    <x v="193"/>
    <s v="LEVANTE"/>
    <n v="3569"/>
    <x v="3566"/>
    <x v="5"/>
    <x v="244"/>
    <n v="4.5999999999999996"/>
    <n v="1.2999999999999999E-2"/>
    <n v="1.2999999999999999E-2"/>
    <n v="27919"/>
    <m/>
    <n v="1.35E-2"/>
    <s v="D"/>
  </r>
  <r>
    <m/>
    <x v="193"/>
    <s v="LEVANTE"/>
    <n v="3570"/>
    <x v="3567"/>
    <x v="5"/>
    <x v="244"/>
    <n v="4.5999999999999996"/>
    <n v="7.7000000000000002E-3"/>
    <n v="7.7000000000000002E-3"/>
    <n v="27919"/>
    <m/>
    <n v="1.35E-2"/>
    <s v="A"/>
  </r>
  <r>
    <m/>
    <x v="193"/>
    <s v="LEVANTE"/>
    <n v="3571"/>
    <x v="3568"/>
    <x v="5"/>
    <x v="244"/>
    <n v="4.5999999999999996"/>
    <n v="2.0899999999999998E-2"/>
    <n v="2.0899999999999998E-2"/>
    <n v="27919"/>
    <m/>
    <n v="1.35E-2"/>
    <s v="H"/>
  </r>
  <r>
    <m/>
    <x v="193"/>
    <s v="LEVANTE"/>
    <n v="3572"/>
    <x v="3569"/>
    <x v="5"/>
    <x v="244"/>
    <n v="4.5999999999999996"/>
    <n v="9.4000000000000004E-3"/>
    <n v="9.4000000000000004E-3"/>
    <n v="27919"/>
    <m/>
    <n v="1.35E-2"/>
    <s v="B"/>
  </r>
  <r>
    <m/>
    <x v="193"/>
    <s v="LEVANTE"/>
    <n v="3573"/>
    <x v="3570"/>
    <x v="5"/>
    <x v="244"/>
    <n v="4.5999999999999996"/>
    <n v="1.34E-2"/>
    <n v="1.34E-2"/>
    <n v="27919"/>
    <m/>
    <n v="1.35E-2"/>
    <s v="D"/>
  </r>
  <r>
    <m/>
    <x v="193"/>
    <s v="LEVANTE"/>
    <n v="3574"/>
    <x v="3571"/>
    <x v="5"/>
    <x v="244"/>
    <n v="4.5999999999999996"/>
    <n v="9.7000000000000003E-3"/>
    <n v="9.7000000000000003E-3"/>
    <n v="27920"/>
    <m/>
    <n v="1.35E-2"/>
    <s v="B"/>
  </r>
  <r>
    <m/>
    <x v="193"/>
    <s v="LEVANTE"/>
    <n v="3575"/>
    <x v="3572"/>
    <x v="5"/>
    <x v="244"/>
    <n v="4.5999999999999996"/>
    <n v="8.6E-3"/>
    <n v="8.6E-3"/>
    <n v="27920"/>
    <m/>
    <n v="1.35E-2"/>
    <s v="A"/>
  </r>
  <r>
    <m/>
    <x v="193"/>
    <s v="LEVANTE"/>
    <n v="3576"/>
    <x v="3573"/>
    <x v="5"/>
    <x v="244"/>
    <n v="4.5999999999999996"/>
    <n v="9.9000000000000008E-3"/>
    <n v="9.9000000000000008E-3"/>
    <n v="27920"/>
    <m/>
    <n v="1.35E-2"/>
    <s v="B"/>
  </r>
  <r>
    <m/>
    <x v="193"/>
    <s v="LEVANTE"/>
    <n v="3577"/>
    <x v="3574"/>
    <x v="5"/>
    <x v="244"/>
    <n v="4.5999999999999996"/>
    <n v="1.95E-2"/>
    <n v="1.95E-2"/>
    <n v="27920"/>
    <m/>
    <n v="1.35E-2"/>
    <s v="H"/>
  </r>
  <r>
    <m/>
    <x v="193"/>
    <s v="LEVANTE"/>
    <n v="3578"/>
    <x v="3575"/>
    <x v="5"/>
    <x v="244"/>
    <n v="4.5999999999999996"/>
    <n v="1.12E-2"/>
    <n v="1.12E-2"/>
    <n v="27920"/>
    <m/>
    <n v="1.35E-2"/>
    <s v="C"/>
  </r>
  <r>
    <m/>
    <x v="193"/>
    <s v="LEVANTE"/>
    <n v="3579"/>
    <x v="3576"/>
    <x v="5"/>
    <x v="244"/>
    <n v="4.5999999999999996"/>
    <n v="1.3100000000000001E-2"/>
    <n v="1.3100000000000001E-2"/>
    <n v="27920"/>
    <m/>
    <n v="1.35E-2"/>
    <s v="D"/>
  </r>
  <r>
    <m/>
    <x v="193"/>
    <s v="LEVANTE"/>
    <n v="3580"/>
    <x v="3577"/>
    <x v="5"/>
    <x v="244"/>
    <n v="4.5999999999999996"/>
    <n v="9.1999999999999998E-3"/>
    <n v="9.1999999999999998E-3"/>
    <n v="27920"/>
    <m/>
    <n v="1.35E-2"/>
    <s v="B"/>
  </r>
  <r>
    <m/>
    <x v="193"/>
    <s v="LEVANTE"/>
    <n v="3581"/>
    <x v="3578"/>
    <x v="5"/>
    <x v="244"/>
    <n v="4.5999999999999996"/>
    <n v="1.5299999999999999E-2"/>
    <n v="1.5299999999999999E-2"/>
    <n v="27920"/>
    <m/>
    <n v="1.35E-2"/>
    <s v="F"/>
  </r>
  <r>
    <m/>
    <x v="193"/>
    <s v="LEVANTE"/>
    <n v="3582"/>
    <x v="3579"/>
    <x v="5"/>
    <x v="244"/>
    <n v="4.5999999999999996"/>
    <n v="1.12E-2"/>
    <n v="1.12E-2"/>
    <n v="27920"/>
    <m/>
    <n v="1.35E-2"/>
    <s v="C"/>
  </r>
  <r>
    <m/>
    <x v="193"/>
    <s v="LEVANTE"/>
    <n v="3583"/>
    <x v="3580"/>
    <x v="5"/>
    <x v="244"/>
    <n v="4.5999999999999996"/>
    <n v="7.9000000000000008E-3"/>
    <n v="7.9000000000000008E-3"/>
    <n v="27920"/>
    <m/>
    <n v="1.35E-2"/>
    <s v="A"/>
  </r>
  <r>
    <m/>
    <x v="174"/>
    <s v="FRENTE"/>
    <n v="3584"/>
    <x v="3581"/>
    <x v="5"/>
    <x v="244"/>
    <n v="4.5999999999999996"/>
    <n v="1.3599999999999999E-2"/>
    <n v="1.3599999999999999E-2"/>
    <n v="27921"/>
    <m/>
    <n v="1.2E-2"/>
    <s v="E"/>
  </r>
  <r>
    <m/>
    <x v="193"/>
    <s v="LEVANTE"/>
    <n v="3585"/>
    <x v="3582"/>
    <x v="2"/>
    <x v="245"/>
    <n v="4.5999999999999996"/>
    <n v="6.1000000000000004E-3"/>
    <n v="6.1000000000000004E-3"/>
    <n v="27922"/>
    <m/>
    <n v="1.35E-2"/>
    <s v="Reserva"/>
  </r>
  <r>
    <m/>
    <x v="193"/>
    <s v="LEVANTE"/>
    <n v="3586"/>
    <x v="3583"/>
    <x v="2"/>
    <x v="245"/>
    <n v="4.5999999999999996"/>
    <n v="3.2300000000000002E-2"/>
    <n v="3.2300000000000002E-2"/>
    <n v="27922"/>
    <m/>
    <n v="1.35E-2"/>
    <s v="L"/>
  </r>
  <r>
    <m/>
    <x v="193"/>
    <s v="LEVANTE"/>
    <n v="3587"/>
    <x v="3584"/>
    <x v="2"/>
    <x v="245"/>
    <n v="4.5999999999999996"/>
    <n v="2.12E-2"/>
    <n v="2.12E-2"/>
    <n v="27922"/>
    <m/>
    <n v="1.35E-2"/>
    <s v="I"/>
  </r>
  <r>
    <m/>
    <x v="193"/>
    <s v="LEVANTE"/>
    <n v="3588"/>
    <x v="3585"/>
    <x v="2"/>
    <x v="245"/>
    <n v="4.5999999999999996"/>
    <n v="1.55E-2"/>
    <n v="1.55E-2"/>
    <n v="27922"/>
    <m/>
    <n v="1.35E-2"/>
    <s v="F"/>
  </r>
  <r>
    <m/>
    <x v="193"/>
    <s v="LEVANTE"/>
    <n v="3589"/>
    <x v="3586"/>
    <x v="2"/>
    <x v="245"/>
    <n v="4.5999999999999996"/>
    <n v="1.24E-2"/>
    <n v="1.24E-2"/>
    <n v="27922"/>
    <m/>
    <n v="1.35E-2"/>
    <s v="D"/>
  </r>
  <r>
    <m/>
    <x v="193"/>
    <s v="LEVANTE"/>
    <n v="3590"/>
    <x v="3587"/>
    <x v="2"/>
    <x v="245"/>
    <n v="4.5999999999999996"/>
    <n v="1.14E-2"/>
    <n v="1.14E-2"/>
    <n v="27922"/>
    <m/>
    <n v="1.35E-2"/>
    <s v="C"/>
  </r>
  <r>
    <m/>
    <x v="193"/>
    <s v="LEVANTE"/>
    <n v="3591"/>
    <x v="3588"/>
    <x v="2"/>
    <x v="245"/>
    <n v="4.5999999999999996"/>
    <n v="1.3299999999999999E-2"/>
    <n v="1.3299999999999999E-2"/>
    <n v="27922"/>
    <m/>
    <n v="1.35E-2"/>
    <s v="D"/>
  </r>
  <r>
    <m/>
    <x v="193"/>
    <s v="LEVANTE"/>
    <n v="3592"/>
    <x v="3589"/>
    <x v="2"/>
    <x v="245"/>
    <n v="4.5999999999999996"/>
    <n v="1.0200000000000001E-2"/>
    <n v="1.0200000000000001E-2"/>
    <n v="27923"/>
    <m/>
    <n v="1.35E-2"/>
    <s v="B"/>
  </r>
  <r>
    <m/>
    <x v="193"/>
    <s v="LEVANTE"/>
    <n v="3593"/>
    <x v="3590"/>
    <x v="2"/>
    <x v="245"/>
    <n v="4.5999999999999996"/>
    <n v="1.01E-2"/>
    <n v="1.01E-2"/>
    <n v="27923"/>
    <m/>
    <n v="1.35E-2"/>
    <s v="B"/>
  </r>
  <r>
    <m/>
    <x v="193"/>
    <s v="LEVANTE"/>
    <n v="3594"/>
    <x v="3591"/>
    <x v="2"/>
    <x v="245"/>
    <n v="4.5999999999999996"/>
    <n v="9.7999999999999997E-3"/>
    <n v="9.7999999999999997E-3"/>
    <n v="27923"/>
    <m/>
    <n v="1.35E-2"/>
    <s v="B"/>
  </r>
  <r>
    <m/>
    <x v="193"/>
    <s v="LEVANTE"/>
    <n v="3595"/>
    <x v="3592"/>
    <x v="2"/>
    <x v="245"/>
    <n v="4.5999999999999996"/>
    <n v="1.4500000000000001E-2"/>
    <n v="1.4500000000000001E-2"/>
    <n v="27923"/>
    <m/>
    <n v="1.35E-2"/>
    <s v="E"/>
  </r>
  <r>
    <m/>
    <x v="193"/>
    <s v="LEVANTE"/>
    <n v="3596"/>
    <x v="3593"/>
    <x v="2"/>
    <x v="245"/>
    <n v="4.5999999999999996"/>
    <n v="2.4899999999999999E-2"/>
    <n v="2.4899999999999999E-2"/>
    <n v="27923"/>
    <m/>
    <n v="1.35E-2"/>
    <s v="J"/>
  </r>
  <r>
    <m/>
    <x v="193"/>
    <s v="LEVANTE"/>
    <n v="3597"/>
    <x v="3594"/>
    <x v="2"/>
    <x v="245"/>
    <n v="4.5999999999999996"/>
    <n v="1.9800000000000002E-2"/>
    <n v="1.9800000000000002E-2"/>
    <n v="27923"/>
    <m/>
    <n v="1.35E-2"/>
    <s v="H"/>
  </r>
  <r>
    <m/>
    <x v="193"/>
    <s v="LEVANTE"/>
    <n v="3598"/>
    <x v="3595"/>
    <x v="2"/>
    <x v="245"/>
    <n v="4.5999999999999996"/>
    <n v="1.4200000000000001E-2"/>
    <n v="1.4200000000000001E-2"/>
    <n v="27923"/>
    <m/>
    <n v="1.35E-2"/>
    <s v="E"/>
  </r>
  <r>
    <m/>
    <x v="193"/>
    <s v="LEVANTE"/>
    <n v="3599"/>
    <x v="3596"/>
    <x v="3"/>
    <x v="245"/>
    <n v="4.5999999999999996"/>
    <n v="1.2999999999999999E-2"/>
    <n v="1.2999999999999999E-2"/>
    <n v="27924"/>
    <m/>
    <m/>
    <s v="D"/>
  </r>
  <r>
    <m/>
    <x v="193"/>
    <s v="LEVANTE"/>
    <n v="3600"/>
    <x v="3597"/>
    <x v="3"/>
    <x v="245"/>
    <n v="4.5999999999999996"/>
    <n v="1.4500000000000001E-2"/>
    <n v="1.4500000000000001E-2"/>
    <n v="27924"/>
    <m/>
    <m/>
    <s v="E"/>
  </r>
  <r>
    <m/>
    <x v="193"/>
    <s v="LEVANTE"/>
    <n v="3601"/>
    <x v="3598"/>
    <x v="3"/>
    <x v="245"/>
    <n v="4.5999999999999996"/>
    <n v="1.61E-2"/>
    <n v="1.61E-2"/>
    <n v="27924"/>
    <m/>
    <m/>
    <s v="F"/>
  </r>
  <r>
    <m/>
    <x v="193"/>
    <s v="LEVANTE"/>
    <n v="3602"/>
    <x v="3599"/>
    <x v="3"/>
    <x v="245"/>
    <n v="4.5999999999999996"/>
    <n v="1.44E-2"/>
    <n v="1.44E-2"/>
    <n v="27924"/>
    <m/>
    <m/>
    <s v="E"/>
  </r>
  <r>
    <m/>
    <x v="167"/>
    <s v="LEVANTE"/>
    <n v="3603"/>
    <x v="3600"/>
    <x v="3"/>
    <x v="245"/>
    <n v="4.5999999999999996"/>
    <n v="2.8899999999999999E-2"/>
    <n v="2.8899999999999999E-2"/>
    <n v="27924"/>
    <m/>
    <m/>
    <s v="L"/>
  </r>
  <r>
    <m/>
    <x v="167"/>
    <s v="LEVANTE"/>
    <n v="3604"/>
    <x v="3601"/>
    <x v="3"/>
    <x v="245"/>
    <n v="4.5999999999999996"/>
    <n v="3.5299999999999998E-2"/>
    <n v="3.5299999999999998E-2"/>
    <n v="27924"/>
    <m/>
    <m/>
    <s v="L"/>
  </r>
  <r>
    <m/>
    <x v="167"/>
    <s v="LEVANTE"/>
    <n v="3605"/>
    <x v="3602"/>
    <x v="3"/>
    <x v="245"/>
    <n v="4.5999999999999996"/>
    <n v="2.29E-2"/>
    <n v="2.29E-2"/>
    <n v="27924"/>
    <m/>
    <m/>
    <s v="J"/>
  </r>
  <r>
    <m/>
    <x v="167"/>
    <s v="LEVANTE"/>
    <n v="3606"/>
    <x v="3603"/>
    <x v="4"/>
    <x v="245"/>
    <n v="4.5999999999999996"/>
    <n v="1.35E-2"/>
    <n v="1.35E-2"/>
    <n v="27927"/>
    <m/>
    <n v="1.7000000000000001E-2"/>
    <s v="E"/>
  </r>
  <r>
    <m/>
    <x v="167"/>
    <s v="LEVANTE"/>
    <n v="3607"/>
    <x v="3604"/>
    <x v="4"/>
    <x v="245"/>
    <n v="4.5999999999999996"/>
    <n v="1.7299999999999999E-2"/>
    <n v="1.7299999999999999E-2"/>
    <n v="27927"/>
    <m/>
    <n v="1.7000000000000001E-2"/>
    <s v="F"/>
  </r>
  <r>
    <m/>
    <x v="167"/>
    <s v="LEVANTE"/>
    <n v="3608"/>
    <x v="3605"/>
    <x v="4"/>
    <x v="245"/>
    <n v="4.5999999999999996"/>
    <n v="2.1399999999999999E-2"/>
    <n v="2.1399999999999999E-2"/>
    <n v="27927"/>
    <m/>
    <n v="1.7000000000000001E-2"/>
    <s v="I"/>
  </r>
  <r>
    <m/>
    <x v="167"/>
    <s v="LEVANTE"/>
    <n v="3609"/>
    <x v="3606"/>
    <x v="4"/>
    <x v="245"/>
    <n v="4.5999999999999996"/>
    <n v="1.6299999999999999E-2"/>
    <n v="1.6299999999999999E-2"/>
    <n v="27927"/>
    <m/>
    <n v="1.7000000000000001E-2"/>
    <s v="F"/>
  </r>
  <r>
    <m/>
    <x v="167"/>
    <s v="LEVANTE"/>
    <n v="3610"/>
    <x v="3607"/>
    <x v="4"/>
    <x v="245"/>
    <n v="4.5999999999999996"/>
    <n v="2.29E-2"/>
    <n v="2.29E-2"/>
    <n v="27927"/>
    <m/>
    <n v="1.7000000000000001E-2"/>
    <s v="J"/>
  </r>
  <r>
    <m/>
    <x v="193"/>
    <s v="LEVANTE"/>
    <n v="3611"/>
    <x v="3608"/>
    <x v="4"/>
    <x v="245"/>
    <n v="4.5999999999999996"/>
    <s v="1,31%"/>
    <n v="3.6999999999999998E-2"/>
    <n v="27927"/>
    <m/>
    <n v="1.2999999999999999E-2"/>
    <e v="#N/A"/>
  </r>
  <r>
    <m/>
    <x v="193"/>
    <s v="LEVANTE"/>
    <n v="3612"/>
    <x v="3609"/>
    <x v="4"/>
    <x v="245"/>
    <n v="4.5999999999999996"/>
    <n v="1.11E-2"/>
    <n v="1.11E-2"/>
    <n v="27927"/>
    <m/>
    <n v="1.2999999999999999E-2"/>
    <s v="C"/>
  </r>
  <r>
    <m/>
    <x v="193"/>
    <s v="LEVANTE"/>
    <n v="3613"/>
    <x v="3610"/>
    <x v="4"/>
    <x v="245"/>
    <n v="4.5999999999999996"/>
    <n v="2.1700000000000001E-2"/>
    <n v="2.1700000000000001E-2"/>
    <n v="27927"/>
    <m/>
    <n v="1.2999999999999999E-2"/>
    <s v="I"/>
  </r>
  <r>
    <m/>
    <x v="193"/>
    <s v="LEVANTE"/>
    <n v="3614"/>
    <x v="3611"/>
    <x v="4"/>
    <x v="245"/>
    <n v="4.5999999999999996"/>
    <n v="4.5999999999999999E-3"/>
    <n v="4.5999999999999999E-3"/>
    <n v="27927"/>
    <m/>
    <n v="1.2999999999999999E-2"/>
    <s v="Descarte"/>
  </r>
  <r>
    <m/>
    <x v="193"/>
    <s v="LEVANTE"/>
    <n v="3615"/>
    <x v="3612"/>
    <x v="4"/>
    <x v="245"/>
    <n v="4.5999999999999996"/>
    <n v="1.7100000000000001E-2"/>
    <n v="1.7100000000000001E-2"/>
    <n v="27927"/>
    <m/>
    <n v="1.2999999999999999E-2"/>
    <s v="F"/>
  </r>
  <r>
    <m/>
    <x v="193"/>
    <s v="LEVANTE"/>
    <n v="3616"/>
    <x v="3613"/>
    <x v="4"/>
    <x v="245"/>
    <n v="4.5999999999999996"/>
    <n v="1.06E-2"/>
    <n v="1.06E-2"/>
    <n v="27927"/>
    <m/>
    <n v="1.2999999999999999E-2"/>
    <s v="C"/>
  </r>
  <r>
    <m/>
    <x v="193"/>
    <s v="LEVANTE"/>
    <n v="3617"/>
    <x v="3614"/>
    <x v="5"/>
    <x v="245"/>
    <n v="4.5999999999999996"/>
    <n v="7.6E-3"/>
    <n v="7.6E-3"/>
    <n v="27928"/>
    <m/>
    <n v="1.2999999999999999E-2"/>
    <s v="A"/>
  </r>
  <r>
    <m/>
    <x v="193"/>
    <s v="LEVANTE"/>
    <n v="3618"/>
    <x v="3615"/>
    <x v="5"/>
    <x v="245"/>
    <n v="4.5999999999999996"/>
    <n v="1.9300000000000001E-2"/>
    <n v="1.9300000000000001E-2"/>
    <n v="27928"/>
    <m/>
    <n v="1.2999999999999999E-2"/>
    <s v="H"/>
  </r>
  <r>
    <m/>
    <x v="193"/>
    <s v="LEVANTE"/>
    <n v="3619"/>
    <x v="3616"/>
    <x v="5"/>
    <x v="245"/>
    <n v="4.5999999999999996"/>
    <n v="6.3E-3"/>
    <n v="6.3E-3"/>
    <n v="27928"/>
    <m/>
    <n v="1.2999999999999999E-2"/>
    <s v="Reserva"/>
  </r>
  <r>
    <m/>
    <x v="193"/>
    <s v="LEVANTE"/>
    <n v="3620"/>
    <x v="3617"/>
    <x v="5"/>
    <x v="245"/>
    <n v="4.5999999999999996"/>
    <n v="1.7899999999999999E-2"/>
    <n v="1.7899999999999999E-2"/>
    <n v="27928"/>
    <m/>
    <n v="1.2999999999999999E-2"/>
    <s v="G"/>
  </r>
  <r>
    <m/>
    <x v="193"/>
    <s v="LEVANTE"/>
    <n v="3621"/>
    <x v="3618"/>
    <x v="5"/>
    <x v="245"/>
    <n v="4.5999999999999996"/>
    <n v="6.7999999999999996E-3"/>
    <n v="6.7999999999999996E-3"/>
    <n v="27928"/>
    <m/>
    <n v="1.2999999999999999E-2"/>
    <s v="Reserva"/>
  </r>
  <r>
    <m/>
    <x v="193"/>
    <s v="LEVANTE"/>
    <n v="3622"/>
    <x v="3619"/>
    <x v="5"/>
    <x v="245"/>
    <n v="4.5999999999999996"/>
    <n v="1.5699999999999999E-2"/>
    <n v="1.5699999999999999E-2"/>
    <n v="27928"/>
    <m/>
    <n v="1.2999999999999999E-2"/>
    <s v="F"/>
  </r>
  <r>
    <m/>
    <x v="193"/>
    <s v="LEVANTE"/>
    <n v="3623"/>
    <x v="3620"/>
    <x v="5"/>
    <x v="245"/>
    <n v="4.5999999999999996"/>
    <n v="1.35E-2"/>
    <n v="1.35E-2"/>
    <n v="27928"/>
    <m/>
    <n v="1.2999999999999999E-2"/>
    <s v="E"/>
  </r>
  <r>
    <m/>
    <x v="193"/>
    <s v="LEVANTE"/>
    <n v="3624"/>
    <x v="3621"/>
    <x v="5"/>
    <x v="245"/>
    <n v="4.5999999999999996"/>
    <n v="1.37E-2"/>
    <n v="1.37E-2"/>
    <n v="27928"/>
    <m/>
    <n v="1.2999999999999999E-2"/>
    <s v="E"/>
  </r>
  <r>
    <m/>
    <x v="193"/>
    <s v="LEVANTE"/>
    <n v="3625"/>
    <x v="3622"/>
    <x v="5"/>
    <x v="245"/>
    <n v="4.5999999999999996"/>
    <n v="1.24E-2"/>
    <n v="1.24E-2"/>
    <n v="27928"/>
    <m/>
    <n v="1.2999999999999999E-2"/>
    <s v="D"/>
  </r>
  <r>
    <m/>
    <x v="193"/>
    <s v="LEVANTE"/>
    <n v="3626"/>
    <x v="3623"/>
    <x v="5"/>
    <x v="245"/>
    <n v="4.5999999999999996"/>
    <n v="1.4999999999999999E-2"/>
    <n v="1.4999999999999999E-2"/>
    <n v="27928"/>
    <m/>
    <n v="1.2999999999999999E-2"/>
    <s v="F"/>
  </r>
  <r>
    <m/>
    <x v="193"/>
    <s v="LEVANTE"/>
    <n v="3627"/>
    <x v="3624"/>
    <x v="5"/>
    <x v="245"/>
    <n v="4.5999999999999996"/>
    <n v="4.7000000000000002E-3"/>
    <n v="4.7000000000000002E-3"/>
    <n v="27928"/>
    <m/>
    <n v="1.2999999999999999E-2"/>
    <s v="Descarte"/>
  </r>
  <r>
    <m/>
    <x v="194"/>
    <s v="Rp"/>
    <n v="3628"/>
    <x v="3625"/>
    <x v="5"/>
    <x v="245"/>
    <n v="4.5999999999999996"/>
    <n v="8.2000000000000007E-3"/>
    <n v="8.2000000000000007E-3"/>
    <n v="27929"/>
    <m/>
    <n v="1.2999999999999999E-2"/>
    <s v="A"/>
  </r>
  <r>
    <m/>
    <x v="194"/>
    <s v="Rp"/>
    <n v="3629"/>
    <x v="3626"/>
    <x v="5"/>
    <x v="245"/>
    <n v="4.5999999999999996"/>
    <n v="1.46E-2"/>
    <n v="1.46E-2"/>
    <n v="27929"/>
    <m/>
    <n v="1.2999999999999999E-2"/>
    <s v="E"/>
  </r>
  <r>
    <m/>
    <x v="194"/>
    <s v="Rp"/>
    <n v="3630"/>
    <x v="3627"/>
    <x v="5"/>
    <x v="245"/>
    <n v="4.5999999999999996"/>
    <n v="1.18E-2"/>
    <n v="1.18E-2"/>
    <n v="27929"/>
    <m/>
    <n v="1.2999999999999999E-2"/>
    <s v="C"/>
  </r>
  <r>
    <m/>
    <x v="194"/>
    <s v="Rp"/>
    <n v="3631"/>
    <x v="3628"/>
    <x v="5"/>
    <x v="245"/>
    <n v="4.5999999999999996"/>
    <n v="6.4000000000000003E-3"/>
    <n v="6.4000000000000003E-3"/>
    <n v="27929"/>
    <m/>
    <n v="1.2999999999999999E-2"/>
    <s v="Reserva"/>
  </r>
  <r>
    <m/>
    <x v="194"/>
    <s v="Rp"/>
    <n v="3632"/>
    <x v="3629"/>
    <x v="5"/>
    <x v="245"/>
    <n v="4.5999999999999996"/>
    <n v="0.01"/>
    <n v="0.01"/>
    <n v="27929"/>
    <m/>
    <n v="1.2999999999999999E-2"/>
    <s v="B"/>
  </r>
  <r>
    <m/>
    <x v="194"/>
    <s v="Rp"/>
    <n v="3633"/>
    <x v="3630"/>
    <x v="5"/>
    <x v="245"/>
    <n v="4.5999999999999996"/>
    <n v="1.2800000000000001E-2"/>
    <n v="1.2800000000000001E-2"/>
    <n v="27929"/>
    <m/>
    <n v="1.2999999999999999E-2"/>
    <s v="D"/>
  </r>
  <r>
    <m/>
    <x v="194"/>
    <s v="Rp"/>
    <n v="3634"/>
    <x v="3631"/>
    <x v="5"/>
    <x v="245"/>
    <n v="4.5999999999999996"/>
    <n v="8.3999999999999995E-3"/>
    <n v="8.3999999999999995E-3"/>
    <n v="27929"/>
    <m/>
    <n v="1.2999999999999999E-2"/>
    <s v="A"/>
  </r>
  <r>
    <m/>
    <x v="193"/>
    <s v="LEVANTE"/>
    <n v="3635"/>
    <x v="3632"/>
    <x v="2"/>
    <x v="246"/>
    <n v="4.5999999999999996"/>
    <n v="1.04E-2"/>
    <n v="1.04E-2"/>
    <n v="27930"/>
    <m/>
    <n v="1.2999999999999999E-2"/>
    <s v="B"/>
  </r>
  <r>
    <m/>
    <x v="193"/>
    <s v="LEVANTE"/>
    <n v="3636"/>
    <x v="3633"/>
    <x v="2"/>
    <x v="246"/>
    <n v="4.5999999999999996"/>
    <n v="7.3000000000000001E-3"/>
    <n v="7.3000000000000001E-3"/>
    <n v="27930"/>
    <m/>
    <n v="1.2999999999999999E-2"/>
    <s v="Reserva"/>
  </r>
  <r>
    <m/>
    <x v="193"/>
    <s v="LEVANTE"/>
    <n v="3637"/>
    <x v="3634"/>
    <x v="2"/>
    <x v="246"/>
    <n v="4.5999999999999996"/>
    <n v="1.18E-2"/>
    <n v="1.18E-2"/>
    <n v="27930"/>
    <m/>
    <n v="1.2999999999999999E-2"/>
    <s v="C"/>
  </r>
  <r>
    <m/>
    <x v="193"/>
    <s v="LEVANTE"/>
    <n v="3638"/>
    <x v="3635"/>
    <x v="2"/>
    <x v="246"/>
    <n v="4.5999999999999996"/>
    <n v="9.7000000000000003E-3"/>
    <n v="9.7000000000000003E-3"/>
    <n v="27930"/>
    <m/>
    <n v="1.2999999999999999E-2"/>
    <s v="B"/>
  </r>
  <r>
    <m/>
    <x v="193"/>
    <s v="LEVANTE"/>
    <n v="3639"/>
    <x v="3636"/>
    <x v="2"/>
    <x v="246"/>
    <n v="4.5999999999999996"/>
    <n v="1.26E-2"/>
    <n v="1.26E-2"/>
    <n v="27930"/>
    <m/>
    <n v="1.2999999999999999E-2"/>
    <s v="D"/>
  </r>
  <r>
    <m/>
    <x v="193"/>
    <s v="LEVANTE"/>
    <n v="3640"/>
    <x v="3637"/>
    <x v="2"/>
    <x v="246"/>
    <n v="4.5999999999999996"/>
    <n v="6.7999999999999996E-3"/>
    <n v="6.7999999999999996E-3"/>
    <n v="27930"/>
    <m/>
    <n v="1.2999999999999999E-2"/>
    <s v="Reserva"/>
  </r>
  <r>
    <m/>
    <x v="193"/>
    <s v="LEVANTE"/>
    <n v="3641"/>
    <x v="3638"/>
    <x v="2"/>
    <x v="246"/>
    <n v="4.5999999999999996"/>
    <n v="1.34E-2"/>
    <n v="1.34E-2"/>
    <n v="27930"/>
    <m/>
    <n v="1.2999999999999999E-2"/>
    <s v="D"/>
  </r>
  <r>
    <m/>
    <x v="193"/>
    <s v="LEVANTE"/>
    <n v="3642"/>
    <x v="3639"/>
    <x v="2"/>
    <x v="246"/>
    <n v="4.5999999999999996"/>
    <n v="1.83E-2"/>
    <n v="1.83E-2"/>
    <n v="27930"/>
    <m/>
    <n v="1.2999999999999999E-2"/>
    <s v="G"/>
  </r>
  <r>
    <m/>
    <x v="193"/>
    <s v="LEVANTE"/>
    <n v="3643"/>
    <x v="3640"/>
    <x v="2"/>
    <x v="246"/>
    <n v="4.5999999999999996"/>
    <n v="1.2200000000000001E-2"/>
    <n v="1.2200000000000001E-2"/>
    <n v="27931"/>
    <m/>
    <n v="1.2999999999999999E-2"/>
    <s v="D"/>
  </r>
  <r>
    <m/>
    <x v="193"/>
    <s v="LEVANTE"/>
    <n v="3644"/>
    <x v="3641"/>
    <x v="2"/>
    <x v="246"/>
    <n v="4.5999999999999996"/>
    <n v="1.5100000000000001E-2"/>
    <n v="1.5100000000000001E-2"/>
    <n v="27931"/>
    <m/>
    <n v="1.2999999999999999E-2"/>
    <s v="F"/>
  </r>
  <r>
    <m/>
    <x v="193"/>
    <s v="LEVANTE"/>
    <n v="3645"/>
    <x v="3642"/>
    <x v="2"/>
    <x v="246"/>
    <n v="4.5999999999999996"/>
    <n v="1.46E-2"/>
    <n v="1.46E-2"/>
    <n v="27931"/>
    <m/>
    <n v="1.2999999999999999E-2"/>
    <s v="E"/>
  </r>
  <r>
    <m/>
    <x v="193"/>
    <s v="LEVANTE"/>
    <n v="3646"/>
    <x v="3643"/>
    <x v="2"/>
    <x v="246"/>
    <n v="4.5999999999999996"/>
    <n v="7.1000000000000004E-3"/>
    <n v="7.1000000000000004E-3"/>
    <n v="27931"/>
    <m/>
    <n v="1.2999999999999999E-2"/>
    <s v="Reserva"/>
  </r>
  <r>
    <m/>
    <x v="193"/>
    <s v="LEVANTE"/>
    <n v="3647"/>
    <x v="3644"/>
    <x v="2"/>
    <x v="246"/>
    <n v="4.5999999999999996"/>
    <n v="8.8999999999999999E-3"/>
    <n v="8.8999999999999999E-3"/>
    <n v="27931"/>
    <m/>
    <n v="1.2999999999999999E-2"/>
    <s v="A"/>
  </r>
  <r>
    <m/>
    <x v="193"/>
    <s v="LEVANTE"/>
    <n v="3648"/>
    <x v="3645"/>
    <x v="2"/>
    <x v="246"/>
    <n v="4.5999999999999996"/>
    <n v="8.9999999999999993E-3"/>
    <n v="8.9999999999999993E-3"/>
    <n v="27931"/>
    <m/>
    <n v="1.2999999999999999E-2"/>
    <s v="B"/>
  </r>
  <r>
    <m/>
    <x v="174"/>
    <s v="FRENTE"/>
    <n v="3649"/>
    <x v="3646"/>
    <x v="2"/>
    <x v="246"/>
    <n v="4.5999999999999996"/>
    <n v="1.04E-2"/>
    <n v="1.04E-2"/>
    <n v="27931"/>
    <m/>
    <n v="1.35E-2"/>
    <s v="B"/>
  </r>
  <r>
    <m/>
    <x v="174"/>
    <s v="FRENTE"/>
    <n v="3650"/>
    <x v="3647"/>
    <x v="2"/>
    <x v="246"/>
    <n v="4.5999999999999996"/>
    <n v="1.32E-2"/>
    <n v="1.32E-2"/>
    <n v="27931"/>
    <m/>
    <n v="1.35E-2"/>
    <s v="D"/>
  </r>
  <r>
    <m/>
    <x v="174"/>
    <s v="FRENTE"/>
    <n v="3651"/>
    <x v="3648"/>
    <x v="2"/>
    <x v="246"/>
    <n v="4.5999999999999996"/>
    <n v="1.46E-2"/>
    <n v="1.46E-2"/>
    <n v="27931"/>
    <m/>
    <n v="1.35E-2"/>
    <s v="E"/>
  </r>
  <r>
    <m/>
    <x v="174"/>
    <s v="FRENTE"/>
    <n v="3652"/>
    <x v="3649"/>
    <x v="2"/>
    <x v="246"/>
    <n v="4.5999999999999996"/>
    <n v="7.1999999999999998E-3"/>
    <n v="7.1999999999999998E-3"/>
    <n v="27931"/>
    <m/>
    <n v="1.35E-2"/>
    <s v="Reserva"/>
  </r>
  <r>
    <m/>
    <x v="174"/>
    <s v="FRENTE"/>
    <n v="3653"/>
    <x v="3650"/>
    <x v="2"/>
    <x v="246"/>
    <n v="4.5999999999999996"/>
    <n v="1.0699999999999999E-2"/>
    <n v="1.0699999999999999E-2"/>
    <n v="27931"/>
    <m/>
    <n v="1.35E-2"/>
    <s v="C"/>
  </r>
  <r>
    <m/>
    <x v="193"/>
    <s v="LEVANTE"/>
    <n v="3654"/>
    <x v="3651"/>
    <x v="3"/>
    <x v="246"/>
    <n v="4.5999999999999996"/>
    <n v="1.29E-2"/>
    <n v="1.29E-2"/>
    <n v="27932"/>
    <m/>
    <n v="1.2999999999999999E-2"/>
    <s v="D"/>
  </r>
  <r>
    <m/>
    <x v="193"/>
    <s v="LEVANTE"/>
    <n v="3655"/>
    <x v="3652"/>
    <x v="3"/>
    <x v="246"/>
    <n v="4.5999999999999996"/>
    <n v="9.1000000000000004E-3"/>
    <n v="9.1000000000000004E-3"/>
    <n v="27932"/>
    <m/>
    <n v="1.2999999999999999E-2"/>
    <s v="B"/>
  </r>
  <r>
    <m/>
    <x v="167"/>
    <s v="LEVANTE"/>
    <n v="3656"/>
    <x v="3653"/>
    <x v="3"/>
    <x v="246"/>
    <n v="4.5999999999999996"/>
    <n v="1.32E-2"/>
    <n v="1.32E-2"/>
    <n v="27932"/>
    <m/>
    <n v="1.7000000000000001E-2"/>
    <s v="D"/>
  </r>
  <r>
    <m/>
    <x v="167"/>
    <s v="LEVANTE"/>
    <n v="3657"/>
    <x v="3654"/>
    <x v="3"/>
    <x v="246"/>
    <n v="4.5999999999999996"/>
    <n v="1.5800000000000002E-2"/>
    <n v="1.5800000000000002E-2"/>
    <n v="27932"/>
    <m/>
    <n v="1.7000000000000001E-2"/>
    <s v="F"/>
  </r>
  <r>
    <m/>
    <x v="167"/>
    <s v="LEVANTE"/>
    <n v="3658"/>
    <x v="3655"/>
    <x v="3"/>
    <x v="246"/>
    <n v="4.5999999999999996"/>
    <n v="2.3400000000000001E-2"/>
    <n v="2.3400000000000001E-2"/>
    <n v="27932"/>
    <m/>
    <n v="1.7000000000000001E-2"/>
    <s v="J"/>
  </r>
  <r>
    <m/>
    <x v="167"/>
    <s v="LEVANTE"/>
    <n v="3659"/>
    <x v="3656"/>
    <x v="3"/>
    <x v="246"/>
    <n v="4.5999999999999996"/>
    <n v="1.6799999999999999E-2"/>
    <n v="1.6799999999999999E-2"/>
    <n v="27932"/>
    <m/>
    <n v="1.7000000000000001E-2"/>
    <s v="F"/>
  </r>
  <r>
    <m/>
    <x v="167"/>
    <s v="LEVANTE"/>
    <n v="3660"/>
    <x v="3657"/>
    <x v="3"/>
    <x v="246"/>
    <n v="4.5999999999999996"/>
    <n v="1.5299999999999999E-2"/>
    <n v="1.5299999999999999E-2"/>
    <n v="27932"/>
    <m/>
    <n v="1.7000000000000001E-2"/>
    <s v="F"/>
  </r>
  <r>
    <m/>
    <x v="167"/>
    <s v="LEVANTE"/>
    <n v="3661"/>
    <x v="3658"/>
    <x v="4"/>
    <x v="246"/>
    <n v="4.5999999999999996"/>
    <n v="2.3800000000000002E-2"/>
    <n v="2.3800000000000002E-2"/>
    <n v="27933"/>
    <m/>
    <n v="1.7999999999999999E-2"/>
    <s v="J"/>
  </r>
  <r>
    <m/>
    <x v="193"/>
    <s v="LEVANTE"/>
    <n v="3662"/>
    <x v="3659"/>
    <x v="4"/>
    <x v="246"/>
    <n v="4.5999999999999996"/>
    <n v="1.0200000000000001E-2"/>
    <n v="1.0200000000000001E-2"/>
    <n v="27933"/>
    <m/>
    <n v="1.2999999999999999E-2"/>
    <s v="B"/>
  </r>
  <r>
    <m/>
    <x v="193"/>
    <s v="LEVANTE"/>
    <n v="3663"/>
    <x v="3660"/>
    <x v="4"/>
    <x v="246"/>
    <n v="4.5999999999999996"/>
    <n v="9.9000000000000008E-3"/>
    <n v="9.9000000000000008E-3"/>
    <n v="27933"/>
    <m/>
    <n v="1.2999999999999999E-2"/>
    <s v="B"/>
  </r>
  <r>
    <m/>
    <x v="193"/>
    <s v="LEVANTE"/>
    <n v="3664"/>
    <x v="3661"/>
    <x v="4"/>
    <x v="246"/>
    <n v="4.5999999999999996"/>
    <n v="1.0999999999999999E-2"/>
    <n v="1.0999999999999999E-2"/>
    <n v="27933"/>
    <m/>
    <n v="1.2999999999999999E-2"/>
    <s v="C"/>
  </r>
  <r>
    <m/>
    <x v="193"/>
    <s v="LEVANTE"/>
    <n v="3665"/>
    <x v="3662"/>
    <x v="4"/>
    <x v="246"/>
    <n v="4.5999999999999996"/>
    <n v="8.8999999999999999E-3"/>
    <n v="8.8999999999999999E-3"/>
    <n v="27933"/>
    <m/>
    <n v="1.2999999999999999E-2"/>
    <s v="A"/>
  </r>
  <r>
    <m/>
    <x v="193"/>
    <s v="LEVANTE"/>
    <n v="3666"/>
    <x v="3663"/>
    <x v="4"/>
    <x v="246"/>
    <n v="4.5999999999999996"/>
    <n v="1.5299999999999999E-2"/>
    <n v="1.5299999999999999E-2"/>
    <n v="27933"/>
    <m/>
    <n v="1.2999999999999999E-2"/>
    <s v="F"/>
  </r>
  <r>
    <m/>
    <x v="193"/>
    <s v="LEVANTE"/>
    <n v="3667"/>
    <x v="3664"/>
    <x v="4"/>
    <x v="246"/>
    <n v="4.5999999999999996"/>
    <n v="7.1999999999999998E-3"/>
    <n v="7.1999999999999998E-3"/>
    <n v="27933"/>
    <m/>
    <n v="1.2999999999999999E-2"/>
    <s v="Reserva"/>
  </r>
  <r>
    <m/>
    <x v="193"/>
    <s v="LEVANTE"/>
    <n v="3668"/>
    <x v="3665"/>
    <x v="4"/>
    <x v="246"/>
    <n v="4.5999999999999996"/>
    <n v="1.8200000000000001E-2"/>
    <n v="1.8200000000000001E-2"/>
    <n v="27933"/>
    <m/>
    <n v="1.2999999999999999E-2"/>
    <s v="G"/>
  </r>
  <r>
    <m/>
    <x v="193"/>
    <s v="LEVANTE"/>
    <n v="3669"/>
    <x v="3666"/>
    <x v="4"/>
    <x v="246"/>
    <n v="4.5999999999999996"/>
    <n v="1.37E-2"/>
    <n v="1.37E-2"/>
    <n v="27934"/>
    <m/>
    <n v="1.2999999999999999E-2"/>
    <s v="E"/>
  </r>
  <r>
    <m/>
    <x v="193"/>
    <s v="LEVANTE"/>
    <n v="3670"/>
    <x v="3667"/>
    <x v="4"/>
    <x v="246"/>
    <n v="4.5999999999999996"/>
    <n v="1.29E-2"/>
    <n v="1.29E-2"/>
    <n v="27934"/>
    <m/>
    <n v="1.2999999999999999E-2"/>
    <s v="D"/>
  </r>
  <r>
    <m/>
    <x v="193"/>
    <s v="LEVANTE"/>
    <n v="3671"/>
    <x v="3668"/>
    <x v="4"/>
    <x v="246"/>
    <n v="4.5999999999999996"/>
    <n v="1.4500000000000001E-2"/>
    <n v="1.4500000000000001E-2"/>
    <n v="27934"/>
    <m/>
    <n v="1.2999999999999999E-2"/>
    <s v="E"/>
  </r>
  <r>
    <m/>
    <x v="193"/>
    <s v="LEVANTE"/>
    <n v="3672"/>
    <x v="3669"/>
    <x v="4"/>
    <x v="246"/>
    <n v="4.5999999999999996"/>
    <n v="1.3299999999999999E-2"/>
    <n v="1.3299999999999999E-2"/>
    <n v="27934"/>
    <m/>
    <n v="1.2999999999999999E-2"/>
    <s v="D"/>
  </r>
  <r>
    <m/>
    <x v="193"/>
    <s v="LEVANTE"/>
    <n v="3673"/>
    <x v="3670"/>
    <x v="4"/>
    <x v="246"/>
    <n v="4.5999999999999996"/>
    <n v="1.2699999999999999E-2"/>
    <n v="1.2699999999999999E-2"/>
    <n v="27934"/>
    <m/>
    <n v="1.2999999999999999E-2"/>
    <s v="D"/>
  </r>
  <r>
    <m/>
    <x v="174"/>
    <s v="FRENTE"/>
    <n v="3674"/>
    <x v="3671"/>
    <x v="5"/>
    <x v="246"/>
    <n v="4.5999999999999996"/>
    <n v="0.01"/>
    <n v="0.01"/>
    <n v="27935"/>
    <m/>
    <n v="1.35E-2"/>
    <s v="B"/>
  </r>
  <r>
    <m/>
    <x v="174"/>
    <s v="FRENTE"/>
    <n v="3675"/>
    <x v="3672"/>
    <x v="5"/>
    <x v="246"/>
    <n v="4.5999999999999996"/>
    <n v="2.1999999999999999E-2"/>
    <n v="2.1999999999999999E-2"/>
    <n v="27935"/>
    <m/>
    <n v="1.35E-2"/>
    <s v="I"/>
  </r>
  <r>
    <m/>
    <x v="174"/>
    <s v="FRENTE"/>
    <n v="3676"/>
    <x v="3673"/>
    <x v="5"/>
    <x v="246"/>
    <n v="4.5999999999999996"/>
    <n v="7.4000000000000003E-3"/>
    <n v="7.4000000000000003E-3"/>
    <n v="27935"/>
    <m/>
    <n v="1.35E-2"/>
    <s v="Reserva"/>
  </r>
  <r>
    <m/>
    <x v="174"/>
    <s v="FRENTE"/>
    <n v="3677"/>
    <x v="3674"/>
    <x v="5"/>
    <x v="246"/>
    <n v="4.5999999999999996"/>
    <n v="1.35E-2"/>
    <n v="1.35E-2"/>
    <n v="27935"/>
    <m/>
    <n v="1.35E-2"/>
    <s v="E"/>
  </r>
  <r>
    <m/>
    <x v="174"/>
    <s v="FRENTE"/>
    <n v="3678"/>
    <x v="3675"/>
    <x v="5"/>
    <x v="246"/>
    <n v="4.5999999999999996"/>
    <n v="9.1999999999999998E-3"/>
    <n v="9.1999999999999998E-3"/>
    <n v="27935"/>
    <m/>
    <n v="1.35E-2"/>
    <s v="B"/>
  </r>
  <r>
    <m/>
    <x v="174"/>
    <s v="FRENTE"/>
    <n v="3679"/>
    <x v="3676"/>
    <x v="5"/>
    <x v="246"/>
    <n v="4.5999999999999996"/>
    <n v="7.3000000000000001E-3"/>
    <n v="7.3000000000000001E-3"/>
    <n v="27935"/>
    <m/>
    <n v="1.35E-2"/>
    <s v="Reserva"/>
  </r>
  <r>
    <m/>
    <x v="173"/>
    <s v="FRENTE"/>
    <n v="3680"/>
    <x v="3677"/>
    <x v="5"/>
    <x v="246"/>
    <n v="4.5999999999999996"/>
    <n v="8.6E-3"/>
    <n v="8.6E-3"/>
    <n v="27935"/>
    <m/>
    <n v="1.6E-2"/>
    <s v="A"/>
  </r>
  <r>
    <m/>
    <x v="173"/>
    <s v="FRENTE"/>
    <n v="3681"/>
    <x v="3678"/>
    <x v="5"/>
    <x v="246"/>
    <n v="4.5999999999999996"/>
    <n v="1.11E-2"/>
    <n v="1.11E-2"/>
    <n v="27935"/>
    <m/>
    <n v="1.6E-2"/>
    <s v="C"/>
  </r>
  <r>
    <m/>
    <x v="173"/>
    <s v="FRENTE"/>
    <n v="3682"/>
    <x v="3679"/>
    <x v="5"/>
    <x v="246"/>
    <n v="4.5999999999999996"/>
    <n v="0.01"/>
    <n v="0.01"/>
    <n v="27935"/>
    <m/>
    <n v="1.6E-2"/>
    <s v="B"/>
  </r>
  <r>
    <m/>
    <x v="173"/>
    <s v="FRENTE"/>
    <n v="3683"/>
    <x v="3680"/>
    <x v="5"/>
    <x v="246"/>
    <n v="4.5999999999999996"/>
    <n v="7.9000000000000008E-3"/>
    <n v="7.9000000000000008E-3"/>
    <n v="27935"/>
    <m/>
    <n v="1.6E-2"/>
    <s v="A"/>
  </r>
  <r>
    <m/>
    <x v="173"/>
    <s v="FRENTE"/>
    <n v="3684"/>
    <x v="3681"/>
    <x v="5"/>
    <x v="246"/>
    <n v="4.5999999999999996"/>
    <n v="1.2699999999999999E-2"/>
    <n v="1.2699999999999999E-2"/>
    <n v="27935"/>
    <m/>
    <n v="1.6E-2"/>
    <s v="D"/>
  </r>
  <r>
    <m/>
    <x v="193"/>
    <s v="LEVANTE"/>
    <n v="3685"/>
    <x v="3682"/>
    <x v="5"/>
    <x v="246"/>
    <n v="4.5999999999999996"/>
    <n v="2.4400000000000002E-2"/>
    <n v="2.4400000000000002E-2"/>
    <n v="27936"/>
    <m/>
    <n v="1.2999999999999999E-2"/>
    <s v="J"/>
  </r>
  <r>
    <m/>
    <x v="193"/>
    <s v="LEVANTE"/>
    <n v="3686"/>
    <x v="3683"/>
    <x v="5"/>
    <x v="246"/>
    <n v="4.5999999999999996"/>
    <n v="4.8999999999999998E-3"/>
    <n v="4.8999999999999998E-3"/>
    <n v="27936"/>
    <m/>
    <n v="1.2999999999999999E-2"/>
    <s v="Descarte"/>
  </r>
  <r>
    <m/>
    <x v="167"/>
    <s v="LEVANTE"/>
    <n v="3687"/>
    <x v="3684"/>
    <x v="2"/>
    <x v="247"/>
    <n v="4.5999999999999996"/>
    <n v="2.23E-2"/>
    <n v="2.23E-2"/>
    <n v="27937"/>
    <m/>
    <n v="1.7000000000000001E-2"/>
    <s v="I"/>
  </r>
  <r>
    <m/>
    <x v="167"/>
    <s v="LEVANTE"/>
    <n v="3688"/>
    <x v="3685"/>
    <x v="2"/>
    <x v="247"/>
    <n v="4.5999999999999996"/>
    <n v="1.2800000000000001E-2"/>
    <n v="1.2800000000000001E-2"/>
    <n v="27937"/>
    <m/>
    <n v="1.7000000000000001E-2"/>
    <s v="D"/>
  </r>
  <r>
    <m/>
    <x v="167"/>
    <s v="LEVANTE"/>
    <n v="3689"/>
    <x v="3686"/>
    <x v="2"/>
    <x v="247"/>
    <n v="4.5999999999999996"/>
    <n v="1.17E-2"/>
    <n v="1.17E-2"/>
    <n v="27937"/>
    <m/>
    <n v="1.7000000000000001E-2"/>
    <s v="C"/>
  </r>
  <r>
    <m/>
    <x v="167"/>
    <s v="LEVANTE"/>
    <n v="3690"/>
    <x v="3687"/>
    <x v="2"/>
    <x v="247"/>
    <n v="4.5999999999999996"/>
    <n v="1.6E-2"/>
    <n v="1.6E-2"/>
    <n v="27937"/>
    <m/>
    <n v="1.7000000000000001E-2"/>
    <s v="F"/>
  </r>
  <r>
    <m/>
    <x v="193"/>
    <s v="LEVANTE"/>
    <n v="3691"/>
    <x v="3688"/>
    <x v="2"/>
    <x v="247"/>
    <n v="4.5999999999999996"/>
    <n v="1.09E-2"/>
    <n v="1.09E-2"/>
    <n v="27938"/>
    <m/>
    <n v="1.2999999999999999E-2"/>
    <s v="C"/>
  </r>
  <r>
    <m/>
    <x v="193"/>
    <s v="LEVANTE"/>
    <n v="3692"/>
    <x v="3689"/>
    <x v="2"/>
    <x v="247"/>
    <n v="4.5999999999999996"/>
    <n v="1.18E-2"/>
    <n v="1.18E-2"/>
    <n v="27938"/>
    <m/>
    <n v="1.2999999999999999E-2"/>
    <s v="C"/>
  </r>
  <r>
    <m/>
    <x v="193"/>
    <s v="LEVANTE"/>
    <n v="3693"/>
    <x v="3690"/>
    <x v="2"/>
    <x v="247"/>
    <n v="4.5999999999999996"/>
    <n v="1.67E-2"/>
    <n v="1.67E-2"/>
    <n v="27938"/>
    <m/>
    <n v="1.2999999999999999E-2"/>
    <s v="F"/>
  </r>
  <r>
    <m/>
    <x v="193"/>
    <s v="LEVANTE"/>
    <n v="3694"/>
    <x v="3691"/>
    <x v="2"/>
    <x v="247"/>
    <n v="4.5999999999999996"/>
    <n v="1.32E-2"/>
    <n v="1.32E-2"/>
    <n v="27938"/>
    <m/>
    <n v="1.2999999999999999E-2"/>
    <s v="D"/>
  </r>
  <r>
    <m/>
    <x v="193"/>
    <s v="LEVANTE"/>
    <n v="3695"/>
    <x v="3692"/>
    <x v="2"/>
    <x v="247"/>
    <n v="4.5999999999999996"/>
    <n v="1.29E-2"/>
    <n v="1.29E-2"/>
    <n v="27938"/>
    <m/>
    <n v="1.2999999999999999E-2"/>
    <s v="D"/>
  </r>
  <r>
    <m/>
    <x v="193"/>
    <s v="LEVANTE"/>
    <n v="3696"/>
    <x v="3693"/>
    <x v="2"/>
    <x v="247"/>
    <n v="4.5999999999999996"/>
    <n v="1.18E-2"/>
    <n v="1.18E-2"/>
    <n v="27938"/>
    <m/>
    <n v="1.2999999999999999E-2"/>
    <s v="C"/>
  </r>
  <r>
    <m/>
    <x v="193"/>
    <s v="LEVANTE"/>
    <n v="3697"/>
    <x v="3694"/>
    <x v="2"/>
    <x v="247"/>
    <n v="4.5999999999999996"/>
    <n v="7.3000000000000001E-3"/>
    <n v="7.3000000000000001E-3"/>
    <n v="27939"/>
    <m/>
    <n v="1.2999999999999999E-2"/>
    <s v="Reserva"/>
  </r>
  <r>
    <m/>
    <x v="193"/>
    <s v="LEVANTE"/>
    <n v="3698"/>
    <x v="3695"/>
    <x v="2"/>
    <x v="247"/>
    <n v="4.5999999999999996"/>
    <n v="1.46E-2"/>
    <n v="1.46E-2"/>
    <n v="27939"/>
    <m/>
    <n v="1.2999999999999999E-2"/>
    <s v="E"/>
  </r>
  <r>
    <m/>
    <x v="193"/>
    <s v="LEVANTE"/>
    <n v="3699"/>
    <x v="3696"/>
    <x v="2"/>
    <x v="247"/>
    <n v="4.5999999999999996"/>
    <n v="1.2E-2"/>
    <n v="1.2E-2"/>
    <n v="27939"/>
    <m/>
    <n v="1.2999999999999999E-2"/>
    <s v="D"/>
  </r>
  <r>
    <m/>
    <x v="193"/>
    <s v="LEVANTE"/>
    <n v="3700"/>
    <x v="3697"/>
    <x v="2"/>
    <x v="247"/>
    <n v="4.5999999999999996"/>
    <n v="1.9099999999999999E-2"/>
    <n v="1.9099999999999999E-2"/>
    <n v="27939"/>
    <m/>
    <n v="1.2999999999999999E-2"/>
    <s v="H"/>
  </r>
  <r>
    <m/>
    <x v="193"/>
    <s v="LEVANTE"/>
    <n v="3701"/>
    <x v="3698"/>
    <x v="2"/>
    <x v="247"/>
    <n v="4.5999999999999996"/>
    <n v="1.4500000000000001E-2"/>
    <n v="1.4500000000000001E-2"/>
    <n v="27939"/>
    <m/>
    <n v="1.2999999999999999E-2"/>
    <s v="E"/>
  </r>
  <r>
    <m/>
    <x v="193"/>
    <s v="LEVANTE"/>
    <n v="3702"/>
    <x v="3699"/>
    <x v="2"/>
    <x v="247"/>
    <n v="4.5999999999999996"/>
    <n v="2.12E-2"/>
    <n v="2.12E-2"/>
    <n v="27939"/>
    <m/>
    <n v="1.2999999999999999E-2"/>
    <s v="I"/>
  </r>
  <r>
    <m/>
    <x v="167"/>
    <s v="LEVANTE"/>
    <n v="3703"/>
    <x v="3700"/>
    <x v="3"/>
    <x v="247"/>
    <n v="4.5999999999999996"/>
    <n v="2.5100000000000001E-2"/>
    <n v="2.5100000000000001E-2"/>
    <n v="27939"/>
    <m/>
    <m/>
    <s v="K"/>
  </r>
  <r>
    <m/>
    <x v="167"/>
    <s v="LEVANTE"/>
    <n v="3704"/>
    <x v="3701"/>
    <x v="3"/>
    <x v="247"/>
    <n v="4.5999999999999996"/>
    <n v="2.6700000000000002E-2"/>
    <n v="2.6700000000000002E-2"/>
    <n v="27939"/>
    <m/>
    <m/>
    <s v="K"/>
  </r>
  <r>
    <m/>
    <x v="193"/>
    <s v="LEVANTE"/>
    <n v="3705"/>
    <x v="3702"/>
    <x v="3"/>
    <x v="247"/>
    <n v="4.5999999999999996"/>
    <n v="1.0699999999999999E-2"/>
    <n v="1.0699999999999999E-2"/>
    <n v="27939"/>
    <m/>
    <m/>
    <s v="C"/>
  </r>
  <r>
    <m/>
    <x v="193"/>
    <s v="LEVANTE"/>
    <n v="3706"/>
    <x v="3703"/>
    <x v="3"/>
    <x v="247"/>
    <n v="4.5999999999999996"/>
    <n v="1.5299999999999999E-2"/>
    <n v="1.5299999999999999E-2"/>
    <n v="27939"/>
    <m/>
    <m/>
    <s v="F"/>
  </r>
  <r>
    <m/>
    <x v="167"/>
    <s v="LEVANTE"/>
    <n v="3707"/>
    <x v="3704"/>
    <x v="4"/>
    <x v="247"/>
    <n v="4.5999999999999996"/>
    <n v="1.84E-2"/>
    <n v="1.84E-2"/>
    <n v="27941"/>
    <m/>
    <n v="1.7999999999999999E-2"/>
    <s v="G"/>
  </r>
  <r>
    <m/>
    <x v="167"/>
    <s v="LEVANTE"/>
    <n v="3708"/>
    <x v="3705"/>
    <x v="4"/>
    <x v="247"/>
    <n v="4.5999999999999996"/>
    <n v="1.89E-2"/>
    <n v="1.89E-2"/>
    <n v="27941"/>
    <m/>
    <n v="1.7999999999999999E-2"/>
    <s v="G"/>
  </r>
  <r>
    <m/>
    <x v="173"/>
    <s v="FRENTE"/>
    <n v="3709"/>
    <x v="3706"/>
    <x v="2"/>
    <x v="248"/>
    <n v="4.5999999999999996"/>
    <n v="8.0999999999999996E-3"/>
    <n v="8.0999999999999996E-3"/>
    <n v="27942"/>
    <m/>
    <n v="1.2E-2"/>
    <s v="A"/>
  </r>
  <r>
    <m/>
    <x v="173"/>
    <s v="FRENTE"/>
    <n v="3710"/>
    <x v="3707"/>
    <x v="2"/>
    <x v="248"/>
    <n v="4.5999999999999996"/>
    <n v="8.2000000000000007E-3"/>
    <n v="8.2000000000000007E-3"/>
    <n v="27942"/>
    <m/>
    <n v="1.2E-2"/>
    <s v="A"/>
  </r>
  <r>
    <m/>
    <x v="173"/>
    <s v="FRENTE"/>
    <n v="3711"/>
    <x v="3708"/>
    <x v="2"/>
    <x v="248"/>
    <n v="4.5999999999999996"/>
    <n v="1.09E-2"/>
    <n v="1.09E-2"/>
    <n v="27942"/>
    <m/>
    <n v="1.2E-2"/>
    <s v="C"/>
  </r>
  <r>
    <m/>
    <x v="193"/>
    <s v="LEVANTE"/>
    <n v="3712"/>
    <x v="3709"/>
    <x v="2"/>
    <x v="248"/>
    <n v="4.5999999999999996"/>
    <n v="1.14E-2"/>
    <n v="1.14E-2"/>
    <n v="27942"/>
    <m/>
    <n v="1.2E-2"/>
    <s v="C"/>
  </r>
  <r>
    <m/>
    <x v="193"/>
    <s v="LEVANTE"/>
    <n v="3713"/>
    <x v="3710"/>
    <x v="2"/>
    <x v="248"/>
    <n v="4.5999999999999996"/>
    <n v="7.7000000000000002E-3"/>
    <n v="7.7000000000000002E-3"/>
    <n v="27942"/>
    <m/>
    <n v="1.2E-2"/>
    <s v="A"/>
  </r>
  <r>
    <m/>
    <x v="193"/>
    <s v="LEVANTE"/>
    <n v="3714"/>
    <x v="3711"/>
    <x v="2"/>
    <x v="248"/>
    <n v="4.5999999999999996"/>
    <n v="9.4999999999999998E-3"/>
    <n v="9.4999999999999998E-3"/>
    <n v="27942"/>
    <m/>
    <n v="1.2E-2"/>
    <s v="B"/>
  </r>
  <r>
    <m/>
    <x v="193"/>
    <s v="LEVANTE"/>
    <n v="3715"/>
    <x v="3712"/>
    <x v="2"/>
    <x v="248"/>
    <n v="4.5999999999999996"/>
    <n v="1.18E-2"/>
    <n v="1.18E-2"/>
    <n v="27942"/>
    <m/>
    <n v="1.2E-2"/>
    <s v="C"/>
  </r>
  <r>
    <m/>
    <x v="193"/>
    <s v="LEVANTE"/>
    <n v="3716"/>
    <x v="3713"/>
    <x v="2"/>
    <x v="248"/>
    <n v="4.5999999999999996"/>
    <n v="5.7000000000000002E-3"/>
    <n v="5.7000000000000002E-3"/>
    <n v="27942"/>
    <m/>
    <n v="1.2E-2"/>
    <s v="Descarte"/>
  </r>
  <r>
    <m/>
    <x v="193"/>
    <s v="LEVANTE"/>
    <n v="3717"/>
    <x v="3714"/>
    <x v="2"/>
    <x v="248"/>
    <n v="4.5999999999999996"/>
    <n v="6.6E-3"/>
    <n v="6.6E-3"/>
    <n v="27942"/>
    <m/>
    <n v="1.2E-2"/>
    <s v="Reserva"/>
  </r>
  <r>
    <m/>
    <x v="193"/>
    <s v="LEVANTE"/>
    <n v="3718"/>
    <x v="3715"/>
    <x v="2"/>
    <x v="248"/>
    <n v="4.5999999999999996"/>
    <n v="5.4000000000000003E-3"/>
    <n v="5.4000000000000003E-3"/>
    <n v="27942"/>
    <m/>
    <n v="1.2E-2"/>
    <s v="Descarte"/>
  </r>
  <r>
    <m/>
    <x v="167"/>
    <s v="LEVANTE"/>
    <n v="3719"/>
    <x v="3716"/>
    <x v="4"/>
    <x v="248"/>
    <n v="4.5999999999999996"/>
    <n v="1.7399999999999999E-2"/>
    <n v="1.7399999999999999E-2"/>
    <n v="27944"/>
    <m/>
    <n v="1.6E-2"/>
    <s v="F"/>
  </r>
  <r>
    <m/>
    <x v="167"/>
    <s v="LEVANTE"/>
    <n v="3720"/>
    <x v="3717"/>
    <x v="4"/>
    <x v="248"/>
    <n v="4.5999999999999996"/>
    <n v="2.6200000000000001E-2"/>
    <n v="2.6200000000000001E-2"/>
    <n v="27944"/>
    <m/>
    <n v="1.6E-2"/>
    <s v="K"/>
  </r>
  <r>
    <m/>
    <x v="167"/>
    <s v="LEVANTE"/>
    <n v="3721"/>
    <x v="3718"/>
    <x v="4"/>
    <x v="248"/>
    <n v="4.5999999999999996"/>
    <n v="1.9599999999999999E-2"/>
    <n v="1.9599999999999999E-2"/>
    <n v="27944"/>
    <m/>
    <n v="1.6E-2"/>
    <s v="H"/>
  </r>
  <r>
    <m/>
    <x v="167"/>
    <s v="LEVANTE"/>
    <n v="3722"/>
    <x v="3719"/>
    <x v="4"/>
    <x v="248"/>
    <n v="4.5999999999999996"/>
    <n v="1.21E-2"/>
    <n v="1.21E-2"/>
    <n v="27944"/>
    <m/>
    <n v="1.6E-2"/>
    <s v="D"/>
  </r>
  <r>
    <m/>
    <x v="167"/>
    <s v="LEVANTE"/>
    <n v="3723"/>
    <x v="3720"/>
    <x v="4"/>
    <x v="248"/>
    <n v="4.5999999999999996"/>
    <n v="1.54E-2"/>
    <n v="1.54E-2"/>
    <n v="27944"/>
    <m/>
    <n v="1.6E-2"/>
    <s v="F"/>
  </r>
  <r>
    <m/>
    <x v="167"/>
    <s v="LEVANTE"/>
    <n v="3724"/>
    <x v="3721"/>
    <x v="4"/>
    <x v="248"/>
    <n v="4.5999999999999996"/>
    <n v="1.29E-2"/>
    <n v="1.29E-2"/>
    <n v="27944"/>
    <m/>
    <n v="1.6E-2"/>
    <s v="D"/>
  </r>
  <r>
    <m/>
    <x v="173"/>
    <s v="LEVANTE"/>
    <n v="3725"/>
    <x v="3722"/>
    <x v="5"/>
    <x v="248"/>
    <n v="4.5999999999999996"/>
    <n v="3.3E-3"/>
    <n v="3.3E-3"/>
    <n v="27945"/>
    <m/>
    <n v="0.01"/>
    <s v="Descarte"/>
  </r>
  <r>
    <m/>
    <x v="173"/>
    <s v="LEVANTE"/>
    <n v="3726"/>
    <x v="3723"/>
    <x v="5"/>
    <x v="248"/>
    <n v="4.5999999999999996"/>
    <n v="4.1999999999999997E-3"/>
    <n v="4.1999999999999997E-3"/>
    <n v="27945"/>
    <m/>
    <n v="0.01"/>
    <s v="Descarte"/>
  </r>
  <r>
    <m/>
    <x v="173"/>
    <s v="LEVANTE"/>
    <n v="3727"/>
    <x v="3724"/>
    <x v="5"/>
    <x v="248"/>
    <n v="4.5999999999999996"/>
    <n v="2.8999999999999998E-3"/>
    <n v="2.8999999999999998E-3"/>
    <n v="27945"/>
    <m/>
    <n v="0.01"/>
    <s v="Descarte"/>
  </r>
  <r>
    <m/>
    <x v="173"/>
    <s v="LEVANTE"/>
    <n v="3728"/>
    <x v="3725"/>
    <x v="5"/>
    <x v="248"/>
    <n v="4.5999999999999996"/>
    <n v="9.9000000000000008E-3"/>
    <n v="9.9000000000000008E-3"/>
    <n v="27945"/>
    <m/>
    <n v="0.01"/>
    <s v="B"/>
  </r>
  <r>
    <m/>
    <x v="173"/>
    <s v="LEVANTE"/>
    <n v="3729"/>
    <x v="3726"/>
    <x v="5"/>
    <x v="248"/>
    <n v="4.5999999999999996"/>
    <n v="4.1000000000000003E-3"/>
    <n v="4.1000000000000003E-3"/>
    <n v="27945"/>
    <m/>
    <n v="0.01"/>
    <s v="Descarte"/>
  </r>
  <r>
    <m/>
    <x v="173"/>
    <s v="LEVANTE"/>
    <n v="3730"/>
    <x v="3727"/>
    <x v="5"/>
    <x v="248"/>
    <n v="4.5999999999999996"/>
    <n v="1.41E-2"/>
    <n v="1.41E-2"/>
    <n v="27945"/>
    <m/>
    <n v="0.01"/>
    <s v="E"/>
  </r>
  <r>
    <m/>
    <x v="193"/>
    <s v="LEVANTE"/>
    <n v="3731"/>
    <x v="3728"/>
    <x v="2"/>
    <x v="249"/>
    <n v="4.5999999999999996"/>
    <n v="2.2200000000000001E-2"/>
    <n v="2.2200000000000001E-2"/>
    <n v="27946"/>
    <m/>
    <n v="1.2999999999999999E-2"/>
    <s v="I"/>
  </r>
  <r>
    <m/>
    <x v="193"/>
    <s v="LEVANTE"/>
    <n v="3732"/>
    <x v="3729"/>
    <x v="2"/>
    <x v="249"/>
    <n v="4.5999999999999996"/>
    <n v="8.8999999999999999E-3"/>
    <n v="8.8999999999999999E-3"/>
    <n v="27946"/>
    <m/>
    <n v="1.2999999999999999E-2"/>
    <s v="A"/>
  </r>
  <r>
    <m/>
    <x v="193"/>
    <s v="LEVANTE"/>
    <n v="3733"/>
    <x v="3730"/>
    <x v="2"/>
    <x v="249"/>
    <n v="4.5999999999999996"/>
    <n v="1.1900000000000001E-2"/>
    <n v="1.1900000000000001E-2"/>
    <n v="27946"/>
    <m/>
    <n v="1.2999999999999999E-2"/>
    <s v="C"/>
  </r>
  <r>
    <m/>
    <x v="193"/>
    <s v="LEVANTE"/>
    <n v="3734"/>
    <x v="3731"/>
    <x v="2"/>
    <x v="249"/>
    <n v="4.5999999999999996"/>
    <n v="1.34E-2"/>
    <n v="1.34E-2"/>
    <n v="27946"/>
    <m/>
    <n v="1.2999999999999999E-2"/>
    <s v="D"/>
  </r>
  <r>
    <m/>
    <x v="193"/>
    <s v="LEVANTE"/>
    <n v="3735"/>
    <x v="3732"/>
    <x v="2"/>
    <x v="249"/>
    <n v="4.5999999999999996"/>
    <n v="1.43E-2"/>
    <n v="1.43E-2"/>
    <n v="27946"/>
    <m/>
    <n v="1.2999999999999999E-2"/>
    <s v="E"/>
  </r>
  <r>
    <m/>
    <x v="193"/>
    <s v="LEVANTE"/>
    <n v="3736"/>
    <x v="3733"/>
    <x v="2"/>
    <x v="249"/>
    <n v="4.5999999999999996"/>
    <n v="8.3999999999999995E-3"/>
    <n v="8.3999999999999995E-3"/>
    <n v="27946"/>
    <m/>
    <n v="1.2999999999999999E-2"/>
    <s v="A"/>
  </r>
  <r>
    <m/>
    <x v="193"/>
    <s v="LEVANTE"/>
    <n v="3737"/>
    <x v="3734"/>
    <x v="2"/>
    <x v="249"/>
    <n v="4.5999999999999996"/>
    <n v="2.98E-2"/>
    <n v="2.98E-2"/>
    <n v="27946"/>
    <m/>
    <n v="1.2999999999999999E-2"/>
    <s v="L"/>
  </r>
  <r>
    <m/>
    <x v="193"/>
    <s v="LEVANTE"/>
    <n v="3738"/>
    <x v="3735"/>
    <x v="2"/>
    <x v="249"/>
    <n v="4.5999999999999996"/>
    <n v="5.7999999999999996E-3"/>
    <n v="5.7999999999999996E-3"/>
    <n v="27946"/>
    <m/>
    <n v="1.2999999999999999E-2"/>
    <s v="Descarte"/>
  </r>
  <r>
    <m/>
    <x v="193"/>
    <s v="LEVANTE"/>
    <n v="3739"/>
    <x v="3736"/>
    <x v="2"/>
    <x v="249"/>
    <n v="4.5999999999999996"/>
    <n v="4.4999999999999997E-3"/>
    <n v="4.4999999999999997E-3"/>
    <n v="27947"/>
    <m/>
    <n v="1.2999999999999999E-2"/>
    <s v="Descarte"/>
  </r>
  <r>
    <m/>
    <x v="193"/>
    <s v="LEVANTE"/>
    <n v="3740"/>
    <x v="3737"/>
    <x v="2"/>
    <x v="249"/>
    <n v="4.5999999999999996"/>
    <n v="1.29E-2"/>
    <n v="1.29E-2"/>
    <n v="27947"/>
    <m/>
    <n v="1.2999999999999999E-2"/>
    <s v="D"/>
  </r>
  <r>
    <m/>
    <x v="193"/>
    <s v="LEVANTE"/>
    <n v="3741"/>
    <x v="3738"/>
    <x v="2"/>
    <x v="249"/>
    <n v="4.5999999999999996"/>
    <n v="6.3E-3"/>
    <n v="6.3E-3"/>
    <n v="27947"/>
    <m/>
    <n v="1.2999999999999999E-2"/>
    <s v="Reserva"/>
  </r>
  <r>
    <m/>
    <x v="193"/>
    <s v="LEVANTE"/>
    <n v="3742"/>
    <x v="3739"/>
    <x v="2"/>
    <x v="249"/>
    <n v="4.5999999999999996"/>
    <n v="1.1299999999999999E-2"/>
    <n v="1.1299999999999999E-2"/>
    <n v="27947"/>
    <m/>
    <n v="1.2999999999999999E-2"/>
    <s v="C"/>
  </r>
  <r>
    <m/>
    <x v="193"/>
    <s v="LEVANTE"/>
    <n v="3743"/>
    <x v="3740"/>
    <x v="2"/>
    <x v="249"/>
    <n v="4.5999999999999996"/>
    <n v="1.0999999999999999E-2"/>
    <n v="1.0999999999999999E-2"/>
    <n v="27947"/>
    <m/>
    <n v="1.2999999999999999E-2"/>
    <s v="C"/>
  </r>
  <r>
    <m/>
    <x v="193"/>
    <s v="LEVANTE"/>
    <n v="3744"/>
    <x v="3741"/>
    <x v="2"/>
    <x v="249"/>
    <n v="4.5999999999999996"/>
    <n v="4.4000000000000003E-3"/>
    <n v="4.4000000000000003E-3"/>
    <n v="27947"/>
    <m/>
    <n v="1.2999999999999999E-2"/>
    <s v="Descarte"/>
  </r>
  <r>
    <m/>
    <x v="193"/>
    <s v="LEVANTE"/>
    <n v="3745"/>
    <x v="3742"/>
    <x v="2"/>
    <x v="249"/>
    <n v="4.5999999999999996"/>
    <n v="4.4999999999999997E-3"/>
    <n v="4.4999999999999997E-3"/>
    <n v="27947"/>
    <m/>
    <n v="1.2999999999999999E-2"/>
    <s v="Descarte"/>
  </r>
  <r>
    <m/>
    <x v="193"/>
    <s v="LEVANTE"/>
    <n v="3746"/>
    <x v="3743"/>
    <x v="2"/>
    <x v="249"/>
    <n v="4.5999999999999996"/>
    <n v="1.1900000000000001E-2"/>
    <n v="1.1900000000000001E-2"/>
    <n v="27947"/>
    <m/>
    <n v="1.2999999999999999E-2"/>
    <s v="C"/>
  </r>
  <r>
    <m/>
    <x v="194"/>
    <s v="Rp"/>
    <n v="3747"/>
    <x v="3744"/>
    <x v="3"/>
    <x v="249"/>
    <n v="4.5999999999999996"/>
    <n v="2.0299999999999999E-2"/>
    <n v="2.0299999999999999E-2"/>
    <n v="27948"/>
    <m/>
    <n v="1.0999999999999999E-2"/>
    <s v="H"/>
  </r>
  <r>
    <m/>
    <x v="193"/>
    <s v="LEVANTE"/>
    <n v="3748"/>
    <x v="3745"/>
    <x v="3"/>
    <x v="249"/>
    <n v="4.5999999999999996"/>
    <n v="4.7999999999999996E-3"/>
    <n v="4.7999999999999996E-3"/>
    <n v="27948"/>
    <m/>
    <n v="1.2999999999999999E-2"/>
    <s v="Descarte"/>
  </r>
  <r>
    <m/>
    <x v="193"/>
    <s v="LEVANTE"/>
    <n v="3749"/>
    <x v="3746"/>
    <x v="3"/>
    <x v="249"/>
    <n v="4.5999999999999996"/>
    <n v="1.11E-2"/>
    <n v="1.11E-2"/>
    <n v="27948"/>
    <m/>
    <n v="1.2999999999999999E-2"/>
    <s v="C"/>
  </r>
  <r>
    <m/>
    <x v="193"/>
    <s v="LEVANTE"/>
    <n v="3750"/>
    <x v="3747"/>
    <x v="3"/>
    <x v="249"/>
    <n v="4.5999999999999996"/>
    <n v="1.1900000000000001E-2"/>
    <n v="1.1900000000000001E-2"/>
    <n v="27948"/>
    <m/>
    <n v="1.2999999999999999E-2"/>
    <s v="C"/>
  </r>
  <r>
    <m/>
    <x v="193"/>
    <s v="LEVANTE"/>
    <n v="3751"/>
    <x v="3748"/>
    <x v="3"/>
    <x v="249"/>
    <n v="4.5999999999999996"/>
    <n v="6.7000000000000002E-3"/>
    <n v="6.7000000000000002E-3"/>
    <n v="27948"/>
    <m/>
    <n v="1.2999999999999999E-2"/>
    <s v="Reserva"/>
  </r>
  <r>
    <m/>
    <x v="193"/>
    <s v="LEVANTE"/>
    <n v="3752"/>
    <x v="3749"/>
    <x v="3"/>
    <x v="249"/>
    <n v="4.5999999999999996"/>
    <n v="7.7999999999999996E-3"/>
    <n v="7.7999999999999996E-3"/>
    <n v="27948"/>
    <m/>
    <n v="1.2999999999999999E-2"/>
    <s v="A"/>
  </r>
  <r>
    <m/>
    <x v="193"/>
    <s v="LEVANTE"/>
    <n v="3753"/>
    <x v="3750"/>
    <x v="3"/>
    <x v="249"/>
    <n v="4.5999999999999996"/>
    <n v="9.4999999999999998E-3"/>
    <n v="9.4999999999999998E-3"/>
    <n v="27948"/>
    <m/>
    <n v="1.2999999999999999E-2"/>
    <s v="B"/>
  </r>
  <r>
    <m/>
    <x v="193"/>
    <s v="LEVANTE"/>
    <n v="3754"/>
    <x v="3751"/>
    <x v="3"/>
    <x v="249"/>
    <n v="4.5999999999999996"/>
    <n v="8.9999999999999993E-3"/>
    <n v="8.9999999999999993E-3"/>
    <n v="27948"/>
    <m/>
    <n v="1.2999999999999999E-2"/>
    <s v="B"/>
  </r>
  <r>
    <m/>
    <x v="173"/>
    <s v="FRENTE"/>
    <n v="3755"/>
    <x v="3752"/>
    <x v="4"/>
    <x v="249"/>
    <n v="4.5999999999999996"/>
    <n v="2.0799999999999999E-2"/>
    <n v="2.0799999999999999E-2"/>
    <n v="27952"/>
    <m/>
    <n v="8.9999999999999993E-3"/>
    <s v="H"/>
  </r>
  <r>
    <m/>
    <x v="193"/>
    <s v="LEVANTE"/>
    <n v="3756"/>
    <x v="3753"/>
    <x v="4"/>
    <x v="249"/>
    <n v="4.5999999999999996"/>
    <n v="1.1299999999999999E-2"/>
    <n v="1.1299999999999999E-2"/>
    <n v="27952"/>
    <m/>
    <n v="1.2E-2"/>
    <s v="C"/>
  </r>
  <r>
    <m/>
    <x v="193"/>
    <s v="LEVANTE"/>
    <n v="3757"/>
    <x v="3754"/>
    <x v="4"/>
    <x v="249"/>
    <n v="4.5999999999999996"/>
    <n v="2.8799999999999999E-2"/>
    <n v="2.8799999999999999E-2"/>
    <n v="27952"/>
    <m/>
    <n v="1.2E-2"/>
    <s v="L"/>
  </r>
  <r>
    <m/>
    <x v="193"/>
    <s v="LEVANTE"/>
    <n v="3758"/>
    <x v="3755"/>
    <x v="4"/>
    <x v="249"/>
    <n v="4.5999999999999996"/>
    <n v="1.32E-2"/>
    <n v="1.32E-2"/>
    <n v="27952"/>
    <m/>
    <n v="1.2E-2"/>
    <s v="D"/>
  </r>
  <r>
    <m/>
    <x v="193"/>
    <s v="LEVANTE"/>
    <n v="3759"/>
    <x v="3756"/>
    <x v="4"/>
    <x v="249"/>
    <n v="4.5999999999999996"/>
    <n v="8.3000000000000001E-3"/>
    <n v="8.3000000000000001E-3"/>
    <n v="27952"/>
    <m/>
    <n v="1.2E-2"/>
    <s v="A"/>
  </r>
  <r>
    <m/>
    <x v="193"/>
    <s v="LEVANTE"/>
    <n v="3760"/>
    <x v="3757"/>
    <x v="4"/>
    <x v="249"/>
    <n v="4.5999999999999996"/>
    <n v="1.14E-2"/>
    <n v="1.14E-2"/>
    <n v="27952"/>
    <m/>
    <n v="1.2E-2"/>
    <s v="C"/>
  </r>
  <r>
    <m/>
    <x v="193"/>
    <s v="LEVANTE"/>
    <n v="3761"/>
    <x v="3758"/>
    <x v="4"/>
    <x v="249"/>
    <n v="4.5999999999999996"/>
    <n v="1.4500000000000001E-2"/>
    <n v="1.4500000000000001E-2"/>
    <n v="27952"/>
    <m/>
    <n v="1.2E-2"/>
    <s v="E"/>
  </r>
  <r>
    <m/>
    <x v="193"/>
    <s v="LEVANTE"/>
    <n v="3762"/>
    <x v="3759"/>
    <x v="4"/>
    <x v="249"/>
    <n v="4.5999999999999996"/>
    <n v="1.24E-2"/>
    <n v="1.24E-2"/>
    <n v="27953"/>
    <m/>
    <n v="1.2E-2"/>
    <s v="D"/>
  </r>
  <r>
    <m/>
    <x v="193"/>
    <s v="LEVANTE"/>
    <n v="3763"/>
    <x v="3760"/>
    <x v="4"/>
    <x v="249"/>
    <n v="4.5999999999999996"/>
    <n v="1.4999999999999999E-2"/>
    <n v="1.4999999999999999E-2"/>
    <n v="27953"/>
    <m/>
    <n v="1.2E-2"/>
    <s v="F"/>
  </r>
  <r>
    <m/>
    <x v="193"/>
    <s v="LEVANTE"/>
    <n v="3764"/>
    <x v="3761"/>
    <x v="4"/>
    <x v="249"/>
    <n v="4.5999999999999996"/>
    <n v="1.03E-2"/>
    <n v="1.03E-2"/>
    <n v="27953"/>
    <m/>
    <n v="1.2E-2"/>
    <s v="B"/>
  </r>
  <r>
    <m/>
    <x v="193"/>
    <s v="LEVANTE"/>
    <n v="3765"/>
    <x v="3762"/>
    <x v="4"/>
    <x v="249"/>
    <n v="4.5999999999999996"/>
    <n v="1.9300000000000001E-2"/>
    <n v="1.9300000000000001E-2"/>
    <n v="27953"/>
    <m/>
    <n v="1.2E-2"/>
    <s v="H"/>
  </r>
  <r>
    <m/>
    <x v="167"/>
    <s v="LEVANTE"/>
    <n v="3766"/>
    <x v="3763"/>
    <x v="5"/>
    <x v="249"/>
    <n v="4.5999999999999996"/>
    <n v="1.2699999999999999E-2"/>
    <n v="1.2699999999999999E-2"/>
    <n v="27954"/>
    <m/>
    <n v="1.6E-2"/>
    <s v="D"/>
  </r>
  <r>
    <m/>
    <x v="167"/>
    <s v="LEVANTE"/>
    <n v="3767"/>
    <x v="3764"/>
    <x v="5"/>
    <x v="249"/>
    <n v="4.5999999999999996"/>
    <n v="1.1900000000000001E-2"/>
    <n v="1.1900000000000001E-2"/>
    <n v="27954"/>
    <m/>
    <n v="1.6E-2"/>
    <s v="C"/>
  </r>
  <r>
    <m/>
    <x v="167"/>
    <s v="LEVANTE"/>
    <n v="3768"/>
    <x v="3765"/>
    <x v="5"/>
    <x v="249"/>
    <n v="4.5999999999999996"/>
    <n v="1.7299999999999999E-2"/>
    <n v="1.7299999999999999E-2"/>
    <n v="27954"/>
    <m/>
    <n v="1.6E-2"/>
    <s v="F"/>
  </r>
  <r>
    <m/>
    <x v="197"/>
    <s v="REC"/>
    <n v="3769"/>
    <x v="3766"/>
    <x v="5"/>
    <x v="249"/>
    <n v="4.5999999999999996"/>
    <n v="7.1999999999999998E-3"/>
    <n v="7.1999999999999998E-3"/>
    <n v="27954"/>
    <m/>
    <n v="1.4999999999999999E-2"/>
    <s v="Reserva"/>
  </r>
  <r>
    <m/>
    <x v="197"/>
    <s v="REC"/>
    <n v="3770"/>
    <x v="3767"/>
    <x v="5"/>
    <x v="249"/>
    <n v="4.5999999999999996"/>
    <n v="7.7000000000000002E-3"/>
    <n v="7.7000000000000002E-3"/>
    <n v="27954"/>
    <m/>
    <n v="1.4999999999999999E-2"/>
    <s v="A"/>
  </r>
  <r>
    <m/>
    <x v="197"/>
    <s v="REC"/>
    <n v="3771"/>
    <x v="3768"/>
    <x v="5"/>
    <x v="249"/>
    <n v="4.5999999999999996"/>
    <n v="6.3E-3"/>
    <n v="6.3E-3"/>
    <n v="27954"/>
    <m/>
    <n v="1.4999999999999999E-2"/>
    <s v="Reserva"/>
  </r>
  <r>
    <m/>
    <x v="197"/>
    <s v="REC"/>
    <n v="3772"/>
    <x v="3769"/>
    <x v="5"/>
    <x v="249"/>
    <n v="4.5999999999999996"/>
    <n v="9.1000000000000004E-3"/>
    <n v="9.1000000000000004E-3"/>
    <n v="27954"/>
    <m/>
    <n v="1.4999999999999999E-2"/>
    <s v="B"/>
  </r>
  <r>
    <m/>
    <x v="194"/>
    <s v="Rp"/>
    <n v="3773"/>
    <x v="3770"/>
    <x v="2"/>
    <x v="250"/>
    <n v="4.5999999999999996"/>
    <n v="3.8899999999999997E-2"/>
    <n v="3.6999999999999998E-2"/>
    <n v="27955"/>
    <m/>
    <n v="1.35E-2"/>
    <s v="L"/>
  </r>
  <r>
    <m/>
    <x v="194"/>
    <s v="Rp"/>
    <n v="3774"/>
    <x v="3771"/>
    <x v="2"/>
    <x v="250"/>
    <n v="4.5999999999999996"/>
    <n v="2.1700000000000001E-2"/>
    <n v="2.1700000000000001E-2"/>
    <n v="27955"/>
    <m/>
    <n v="1.35E-2"/>
    <s v="I"/>
  </r>
  <r>
    <m/>
    <x v="194"/>
    <s v="Rp"/>
    <n v="3775"/>
    <x v="3772"/>
    <x v="2"/>
    <x v="250"/>
    <n v="4.5999999999999996"/>
    <n v="1.9800000000000002E-2"/>
    <n v="1.9800000000000002E-2"/>
    <n v="27955"/>
    <m/>
    <n v="1.35E-2"/>
    <s v="H"/>
  </r>
  <r>
    <m/>
    <x v="193"/>
    <s v="LEVANTE"/>
    <n v="3776"/>
    <x v="3773"/>
    <x v="2"/>
    <x v="250"/>
    <n v="4.5999999999999996"/>
    <n v="1.9800000000000002E-2"/>
    <n v="1.9800000000000002E-2"/>
    <n v="27955"/>
    <m/>
    <n v="1.2E-2"/>
    <s v="H"/>
  </r>
  <r>
    <m/>
    <x v="193"/>
    <s v="LEVANTE"/>
    <n v="3777"/>
    <x v="3774"/>
    <x v="2"/>
    <x v="250"/>
    <n v="4.5999999999999996"/>
    <n v="1.46E-2"/>
    <n v="1.46E-2"/>
    <n v="27955"/>
    <m/>
    <n v="1.2E-2"/>
    <s v="E"/>
  </r>
  <r>
    <m/>
    <x v="193"/>
    <s v="LEVANTE"/>
    <n v="3778"/>
    <x v="3775"/>
    <x v="2"/>
    <x v="250"/>
    <n v="4.5999999999999996"/>
    <n v="2.4E-2"/>
    <n v="2.4E-2"/>
    <n v="27955"/>
    <m/>
    <n v="1.2E-2"/>
    <s v="J"/>
  </r>
  <r>
    <m/>
    <x v="193"/>
    <s v="LEVANTE"/>
    <n v="3779"/>
    <x v="3776"/>
    <x v="2"/>
    <x v="250"/>
    <n v="4.5999999999999996"/>
    <n v="1.2E-2"/>
    <n v="1.2E-2"/>
    <n v="27955"/>
    <m/>
    <n v="1.2E-2"/>
    <s v="D"/>
  </r>
  <r>
    <m/>
    <x v="193"/>
    <s v="LEVANTE"/>
    <n v="3780"/>
    <x v="3777"/>
    <x v="2"/>
    <x v="250"/>
    <n v="4.5999999999999996"/>
    <n v="1.44E-2"/>
    <n v="1.44E-2"/>
    <n v="27955"/>
    <m/>
    <n v="1.2E-2"/>
    <s v="E"/>
  </r>
  <r>
    <m/>
    <x v="193"/>
    <s v="LEVANTE"/>
    <n v="3781"/>
    <x v="3778"/>
    <x v="2"/>
    <x v="250"/>
    <n v="4.5999999999999996"/>
    <n v="1.6899999999999998E-2"/>
    <n v="1.6899999999999998E-2"/>
    <n v="27955"/>
    <m/>
    <n v="1.2E-2"/>
    <s v="F"/>
  </r>
  <r>
    <m/>
    <x v="193"/>
    <s v="LEVANTE"/>
    <n v="3782"/>
    <x v="3779"/>
    <x v="2"/>
    <x v="250"/>
    <n v="4.5999999999999996"/>
    <n v="1.09E-2"/>
    <n v="1.09E-2"/>
    <n v="27955"/>
    <m/>
    <n v="1.2E-2"/>
    <s v="C"/>
  </r>
  <r>
    <m/>
    <x v="193"/>
    <s v="LEVANTE"/>
    <n v="3783"/>
    <x v="3780"/>
    <x v="2"/>
    <x v="250"/>
    <n v="4.5999999999999996"/>
    <n v="1.29E-2"/>
    <n v="1.29E-2"/>
    <n v="27956"/>
    <m/>
    <n v="1.2E-2"/>
    <s v="D"/>
  </r>
  <r>
    <m/>
    <x v="193"/>
    <s v="LEVANTE"/>
    <n v="3784"/>
    <x v="3781"/>
    <x v="2"/>
    <x v="250"/>
    <n v="4.5999999999999996"/>
    <n v="1.6299999999999999E-2"/>
    <n v="1.6299999999999999E-2"/>
    <n v="27956"/>
    <m/>
    <n v="1.2E-2"/>
    <s v="F"/>
  </r>
  <r>
    <m/>
    <x v="193"/>
    <s v="LEVANTE"/>
    <n v="3785"/>
    <x v="3782"/>
    <x v="2"/>
    <x v="250"/>
    <n v="4.5999999999999996"/>
    <n v="6.0000000000000001E-3"/>
    <n v="6.0000000000000001E-3"/>
    <n v="27956"/>
    <m/>
    <n v="1.2E-2"/>
    <s v="Reserva"/>
  </r>
  <r>
    <m/>
    <x v="193"/>
    <s v="LEVANTE"/>
    <n v="3786"/>
    <x v="3783"/>
    <x v="2"/>
    <x v="250"/>
    <n v="4.5999999999999996"/>
    <n v="1.0999999999999999E-2"/>
    <n v="1.0999999999999999E-2"/>
    <n v="27956"/>
    <m/>
    <n v="1.2E-2"/>
    <s v="C"/>
  </r>
  <r>
    <m/>
    <x v="193"/>
    <s v="LEVANTE"/>
    <n v="3787"/>
    <x v="3784"/>
    <x v="2"/>
    <x v="250"/>
    <n v="4.5999999999999996"/>
    <n v="0.01"/>
    <n v="0.01"/>
    <n v="27956"/>
    <m/>
    <n v="1.2E-2"/>
    <s v="B"/>
  </r>
  <r>
    <m/>
    <x v="193"/>
    <s v="LEVANTE"/>
    <n v="3788"/>
    <x v="3785"/>
    <x v="2"/>
    <x v="250"/>
    <n v="4.5999999999999996"/>
    <n v="6.4999999999999997E-3"/>
    <n v="6.4999999999999997E-3"/>
    <n v="27956"/>
    <m/>
    <n v="1.2E-2"/>
    <s v="Reserva"/>
  </r>
  <r>
    <m/>
    <x v="193"/>
    <s v="LEVANTE"/>
    <n v="3789"/>
    <x v="3786"/>
    <x v="2"/>
    <x v="250"/>
    <n v="4.5999999999999996"/>
    <n v="9.1000000000000004E-3"/>
    <n v="9.1000000000000004E-3"/>
    <n v="27956"/>
    <m/>
    <n v="1.2E-2"/>
    <s v="B"/>
  </r>
  <r>
    <m/>
    <x v="193"/>
    <s v="LEVANTE"/>
    <n v="3790"/>
    <x v="3787"/>
    <x v="2"/>
    <x v="250"/>
    <n v="4.5999999999999996"/>
    <n v="8.0999999999999996E-3"/>
    <n v="8.0999999999999996E-3"/>
    <n v="27956"/>
    <m/>
    <n v="1.2E-2"/>
    <s v="A"/>
  </r>
  <r>
    <m/>
    <x v="194"/>
    <s v="Rp"/>
    <n v="3791"/>
    <x v="3788"/>
    <x v="3"/>
    <x v="250"/>
    <n v="4.5999999999999996"/>
    <n v="3.1899999999999998E-2"/>
    <n v="3.1899999999999998E-2"/>
    <n v="27957"/>
    <m/>
    <n v="1.35E-2"/>
    <s v="L"/>
  </r>
  <r>
    <m/>
    <x v="194"/>
    <s v="Rp"/>
    <n v="3792"/>
    <x v="3789"/>
    <x v="3"/>
    <x v="250"/>
    <n v="4.5999999999999996"/>
    <n v="1.37E-2"/>
    <n v="1.37E-2"/>
    <n v="27957"/>
    <m/>
    <n v="1.35E-2"/>
    <s v="E"/>
  </r>
  <r>
    <m/>
    <x v="193"/>
    <s v="LEVANTE"/>
    <n v="3793"/>
    <x v="3790"/>
    <x v="3"/>
    <x v="250"/>
    <n v="4.5999999999999996"/>
    <n v="3.2599999999999997E-2"/>
    <n v="3.2599999999999997E-2"/>
    <n v="27957"/>
    <m/>
    <n v="1.2E-2"/>
    <s v="L"/>
  </r>
  <r>
    <m/>
    <x v="193"/>
    <s v="LEVANTE"/>
    <n v="3794"/>
    <x v="3791"/>
    <x v="3"/>
    <x v="250"/>
    <n v="4.5999999999999996"/>
    <n v="2.47E-2"/>
    <n v="2.47E-2"/>
    <n v="27957"/>
    <m/>
    <n v="1.2E-2"/>
    <s v="J"/>
  </r>
  <r>
    <m/>
    <x v="193"/>
    <s v="LEVANTE"/>
    <n v="3795"/>
    <x v="3792"/>
    <x v="3"/>
    <x v="250"/>
    <n v="4.5999999999999996"/>
    <n v="2.3199999999999998E-2"/>
    <n v="2.3199999999999998E-2"/>
    <n v="27957"/>
    <m/>
    <n v="1.2E-2"/>
    <s v="J"/>
  </r>
  <r>
    <m/>
    <x v="193"/>
    <s v="LEVANTE"/>
    <n v="3796"/>
    <x v="3793"/>
    <x v="3"/>
    <x v="250"/>
    <n v="4.5999999999999996"/>
    <n v="1.4E-2"/>
    <n v="1.4E-2"/>
    <n v="27957"/>
    <m/>
    <n v="1.2E-2"/>
    <s v="E"/>
  </r>
  <r>
    <m/>
    <x v="193"/>
    <s v="LEVANTE"/>
    <n v="3797"/>
    <x v="3794"/>
    <x v="3"/>
    <x v="250"/>
    <n v="4.5999999999999996"/>
    <n v="1.4999999999999999E-2"/>
    <n v="1.4999999999999999E-2"/>
    <n v="27957"/>
    <m/>
    <n v="1.2E-2"/>
    <s v="F"/>
  </r>
  <r>
    <m/>
    <x v="193"/>
    <s v="LEVANTE"/>
    <n v="3798"/>
    <x v="3795"/>
    <x v="3"/>
    <x v="250"/>
    <n v="4.5999999999999996"/>
    <n v="8.6E-3"/>
    <n v="8.6E-3"/>
    <n v="27957"/>
    <m/>
    <n v="1.2E-2"/>
    <s v="A"/>
  </r>
  <r>
    <m/>
    <x v="193"/>
    <s v="LEVANTE"/>
    <n v="3799"/>
    <x v="3796"/>
    <x v="3"/>
    <x v="250"/>
    <n v="4.5999999999999996"/>
    <n v="7.7000000000000002E-3"/>
    <n v="7.7000000000000002E-3"/>
    <n v="27957"/>
    <m/>
    <n v="1.2E-2"/>
    <s v="A"/>
  </r>
  <r>
    <m/>
    <x v="194"/>
    <s v="Rp"/>
    <n v="3800"/>
    <x v="3797"/>
    <x v="4"/>
    <x v="250"/>
    <n v="4.5999999999999996"/>
    <n v="3.0300000000000001E-2"/>
    <n v="3.0300000000000001E-2"/>
    <n v="27961"/>
    <m/>
    <n v="1.7999999999999999E-2"/>
    <s v="L"/>
  </r>
  <r>
    <m/>
    <x v="194"/>
    <s v="Rp"/>
    <n v="3801"/>
    <x v="3798"/>
    <x v="4"/>
    <x v="250"/>
    <n v="4.5999999999999996"/>
    <n v="2.69E-2"/>
    <n v="2.69E-2"/>
    <n v="27961"/>
    <m/>
    <n v="1.7999999999999999E-2"/>
    <s v="K"/>
  </r>
  <r>
    <m/>
    <x v="193"/>
    <s v="LEVANTE"/>
    <n v="3802"/>
    <x v="3799"/>
    <x v="4"/>
    <x v="250"/>
    <n v="4.5999999999999996"/>
    <n v="9.9000000000000008E-3"/>
    <n v="9.9000000000000008E-3"/>
    <n v="27961"/>
    <m/>
    <n v="1.2999999999999999E-2"/>
    <s v="B"/>
  </r>
  <r>
    <m/>
    <x v="193"/>
    <s v="LEVANTE"/>
    <n v="3803"/>
    <x v="3800"/>
    <x v="4"/>
    <x v="250"/>
    <n v="4.5999999999999996"/>
    <n v="9.2999999999999992E-3"/>
    <n v="9.2999999999999992E-3"/>
    <n v="27961"/>
    <m/>
    <n v="1.2999999999999999E-2"/>
    <s v="B"/>
  </r>
  <r>
    <m/>
    <x v="193"/>
    <s v="LEVANTE"/>
    <n v="3804"/>
    <x v="3801"/>
    <x v="4"/>
    <x v="250"/>
    <n v="4.5999999999999996"/>
    <n v="1.35E-2"/>
    <n v="1.35E-2"/>
    <n v="27961"/>
    <m/>
    <n v="1.2999999999999999E-2"/>
    <s v="E"/>
  </r>
  <r>
    <m/>
    <x v="193"/>
    <s v="LEVANTE"/>
    <n v="3805"/>
    <x v="3802"/>
    <x v="4"/>
    <x v="250"/>
    <n v="4.5999999999999996"/>
    <n v="5.0000000000000001E-3"/>
    <n v="5.0000000000000001E-3"/>
    <n v="27961"/>
    <m/>
    <n v="1.2999999999999999E-2"/>
    <s v="Descarte"/>
  </r>
  <r>
    <m/>
    <x v="193"/>
    <s v="LEVANTE"/>
    <n v="3806"/>
    <x v="3803"/>
    <x v="4"/>
    <x v="250"/>
    <n v="4.5999999999999996"/>
    <n v="1.6799999999999999E-2"/>
    <n v="1.6799999999999999E-2"/>
    <n v="27961"/>
    <m/>
    <n v="1.2999999999999999E-2"/>
    <s v="F"/>
  </r>
  <r>
    <m/>
    <x v="193"/>
    <s v="LEVANTE"/>
    <n v="3807"/>
    <x v="3804"/>
    <x v="4"/>
    <x v="250"/>
    <n v="4.5999999999999996"/>
    <n v="1.09E-2"/>
    <n v="1.09E-2"/>
    <n v="27962"/>
    <m/>
    <n v="1.2999999999999999E-2"/>
    <s v="C"/>
  </r>
  <r>
    <m/>
    <x v="193"/>
    <s v="LEVANTE"/>
    <n v="3808"/>
    <x v="3805"/>
    <x v="4"/>
    <x v="250"/>
    <n v="4.5999999999999996"/>
    <n v="7.1000000000000004E-3"/>
    <n v="7.1000000000000004E-3"/>
    <n v="27962"/>
    <m/>
    <n v="1.2999999999999999E-2"/>
    <s v="Reserva"/>
  </r>
  <r>
    <m/>
    <x v="193"/>
    <s v="LEVANTE"/>
    <n v="3809"/>
    <x v="3806"/>
    <x v="4"/>
    <x v="250"/>
    <n v="4.5999999999999996"/>
    <n v="1.21E-2"/>
    <n v="1.21E-2"/>
    <n v="27962"/>
    <m/>
    <n v="1.2999999999999999E-2"/>
    <s v="D"/>
  </r>
  <r>
    <m/>
    <x v="193"/>
    <s v="LEVANTE"/>
    <n v="3810"/>
    <x v="3807"/>
    <x v="4"/>
    <x v="250"/>
    <n v="4.5999999999999996"/>
    <n v="5.7999999999999996E-3"/>
    <n v="5.7999999999999996E-3"/>
    <n v="27962"/>
    <m/>
    <n v="1.2999999999999999E-2"/>
    <s v="Descarte"/>
  </r>
  <r>
    <m/>
    <x v="193"/>
    <s v="LEVANTE"/>
    <n v="3811"/>
    <x v="3808"/>
    <x v="4"/>
    <x v="250"/>
    <n v="4.5999999999999996"/>
    <n v="1.2699999999999999E-2"/>
    <n v="1.2699999999999999E-2"/>
    <n v="27962"/>
    <m/>
    <n v="1.2999999999999999E-2"/>
    <s v="D"/>
  </r>
  <r>
    <m/>
    <x v="193"/>
    <s v="LEVANTE"/>
    <n v="3812"/>
    <x v="3809"/>
    <x v="4"/>
    <x v="250"/>
    <n v="4.5999999999999996"/>
    <n v="6.6E-3"/>
    <n v="6.6E-3"/>
    <n v="27962"/>
    <m/>
    <n v="1.2999999999999999E-2"/>
    <s v="Reserva"/>
  </r>
  <r>
    <m/>
    <x v="193"/>
    <s v="LEVANTE"/>
    <n v="3813"/>
    <x v="3810"/>
    <x v="4"/>
    <x v="250"/>
    <n v="4.5999999999999996"/>
    <n v="9.9000000000000008E-3"/>
    <n v="9.9000000000000008E-3"/>
    <n v="27962"/>
    <m/>
    <n v="1.2999999999999999E-2"/>
    <s v="B"/>
  </r>
  <r>
    <m/>
    <x v="174"/>
    <s v="FRENTE"/>
    <n v="3814"/>
    <x v="3811"/>
    <x v="5"/>
    <x v="250"/>
    <n v="4.5999999999999996"/>
    <n v="9.1000000000000004E-3"/>
    <n v="9.1000000000000004E-3"/>
    <n v="27963"/>
    <m/>
    <n v="1.4E-2"/>
    <s v="B"/>
  </r>
  <r>
    <m/>
    <x v="174"/>
    <s v="FRENTE"/>
    <n v="3815"/>
    <x v="3812"/>
    <x v="5"/>
    <x v="250"/>
    <n v="4.5999999999999996"/>
    <n v="1.43E-2"/>
    <n v="1.43E-2"/>
    <n v="27963"/>
    <m/>
    <n v="1.4E-2"/>
    <s v="E"/>
  </r>
  <r>
    <m/>
    <x v="174"/>
    <s v="FRENTE"/>
    <n v="3816"/>
    <x v="3813"/>
    <x v="5"/>
    <x v="250"/>
    <n v="4.5999999999999996"/>
    <n v="4.3E-3"/>
    <n v="4.3E-3"/>
    <n v="27963"/>
    <m/>
    <n v="1.4E-2"/>
    <s v="Descarte"/>
  </r>
  <r>
    <m/>
    <x v="174"/>
    <s v="FRENTE"/>
    <n v="3817"/>
    <x v="3814"/>
    <x v="5"/>
    <x v="250"/>
    <n v="4.5999999999999996"/>
    <n v="3.1199999999999999E-2"/>
    <n v="3.1199999999999999E-2"/>
    <n v="27963"/>
    <m/>
    <n v="1.4E-2"/>
    <s v="L"/>
  </r>
  <r>
    <m/>
    <x v="174"/>
    <s v="FRENTE"/>
    <n v="3818"/>
    <x v="3815"/>
    <x v="5"/>
    <x v="250"/>
    <n v="4.5999999999999996"/>
    <n v="1.1599999999999999E-2"/>
    <n v="1.1599999999999999E-2"/>
    <n v="27963"/>
    <m/>
    <n v="1.4E-2"/>
    <s v="C"/>
  </r>
  <r>
    <m/>
    <x v="174"/>
    <s v="FRENTE"/>
    <n v="3819"/>
    <x v="3816"/>
    <x v="5"/>
    <x v="250"/>
    <n v="4.5999999999999996"/>
    <n v="8.5000000000000006E-3"/>
    <n v="8.5000000000000006E-3"/>
    <n v="27963"/>
    <m/>
    <n v="1.4E-2"/>
    <s v="A"/>
  </r>
  <r>
    <m/>
    <x v="174"/>
    <s v="FRENTE"/>
    <n v="3820"/>
    <x v="3817"/>
    <x v="5"/>
    <x v="250"/>
    <n v="4.5999999999999996"/>
    <n v="4.8999999999999998E-3"/>
    <n v="4.8999999999999998E-3"/>
    <n v="27963"/>
    <m/>
    <n v="1.4E-2"/>
    <s v="Descarte"/>
  </r>
  <r>
    <m/>
    <x v="174"/>
    <s v="FRENTE"/>
    <n v="3821"/>
    <x v="3818"/>
    <x v="5"/>
    <x v="250"/>
    <n v="4.5999999999999996"/>
    <n v="4.7999999999999996E-3"/>
    <n v="4.7999999999999996E-3"/>
    <n v="27963"/>
    <m/>
    <n v="1.4E-2"/>
    <s v="Descarte"/>
  </r>
  <r>
    <m/>
    <x v="174"/>
    <s v="FRENTE"/>
    <n v="3822"/>
    <x v="3819"/>
    <x v="5"/>
    <x v="250"/>
    <n v="4.5999999999999996"/>
    <n v="8.2000000000000007E-3"/>
    <n v="8.2000000000000007E-3"/>
    <n v="27963"/>
    <m/>
    <n v="1.4E-2"/>
    <s v="A"/>
  </r>
  <r>
    <m/>
    <x v="174"/>
    <s v="FRENTE"/>
    <n v="3823"/>
    <x v="3820"/>
    <x v="5"/>
    <x v="250"/>
    <n v="4.5999999999999996"/>
    <n v="3.7000000000000002E-3"/>
    <n v="3.7000000000000002E-3"/>
    <n v="27963"/>
    <m/>
    <n v="1.4E-2"/>
    <s v="Descarte"/>
  </r>
  <r>
    <m/>
    <x v="174"/>
    <s v="FRENTE"/>
    <n v="3824"/>
    <x v="3821"/>
    <x v="5"/>
    <x v="250"/>
    <n v="4.5999999999999996"/>
    <n v="4.8999999999999998E-3"/>
    <n v="4.8999999999999998E-3"/>
    <n v="27963"/>
    <m/>
    <n v="1.4E-2"/>
    <s v="Descarte"/>
  </r>
  <r>
    <m/>
    <x v="193"/>
    <s v="LEVANTE"/>
    <n v="3825"/>
    <x v="3822"/>
    <x v="5"/>
    <x v="250"/>
    <n v="4.5999999999999996"/>
    <n v="1.9E-2"/>
    <n v="1.9E-2"/>
    <n v="27964"/>
    <m/>
    <n v="1.2999999999999999E-2"/>
    <s v="H"/>
  </r>
  <r>
    <m/>
    <x v="193"/>
    <s v="LEVANTE"/>
    <n v="3826"/>
    <x v="3823"/>
    <x v="5"/>
    <x v="250"/>
    <n v="4.5999999999999996"/>
    <n v="1.14E-2"/>
    <n v="1.14E-2"/>
    <n v="27964"/>
    <m/>
    <n v="1.2999999999999999E-2"/>
    <s v="C"/>
  </r>
  <r>
    <m/>
    <x v="194"/>
    <s v="Rp"/>
    <n v="3827"/>
    <x v="3824"/>
    <x v="2"/>
    <x v="251"/>
    <n v="4.5999999999999996"/>
    <n v="3.9800000000000002E-2"/>
    <n v="3.6999999999999998E-2"/>
    <n v="27965"/>
    <m/>
    <n v="1.4999999999999999E-2"/>
    <s v="L"/>
  </r>
  <r>
    <m/>
    <x v="194"/>
    <s v="Rp"/>
    <n v="3828"/>
    <x v="3825"/>
    <x v="2"/>
    <x v="251"/>
    <n v="4.5999999999999996"/>
    <n v="3.5400000000000001E-2"/>
    <n v="3.5400000000000001E-2"/>
    <n v="27965"/>
    <m/>
    <n v="1.4999999999999999E-2"/>
    <s v="L"/>
  </r>
  <r>
    <m/>
    <x v="194"/>
    <s v="Rp"/>
    <n v="3829"/>
    <x v="3826"/>
    <x v="2"/>
    <x v="251"/>
    <n v="4.5999999999999996"/>
    <n v="1.5900000000000001E-2"/>
    <n v="1.5900000000000001E-2"/>
    <n v="27965"/>
    <m/>
    <n v="1.4999999999999999E-2"/>
    <s v="F"/>
  </r>
  <r>
    <m/>
    <x v="194"/>
    <s v="Rp"/>
    <n v="3830"/>
    <x v="3827"/>
    <x v="2"/>
    <x v="251"/>
    <n v="4.5999999999999996"/>
    <n v="1.9800000000000002E-2"/>
    <n v="1.9800000000000002E-2"/>
    <n v="27965"/>
    <m/>
    <n v="1.4999999999999999E-2"/>
    <s v="H"/>
  </r>
  <r>
    <m/>
    <x v="193"/>
    <s v="LEVANTE"/>
    <n v="3831"/>
    <x v="3828"/>
    <x v="2"/>
    <x v="251"/>
    <n v="4.5999999999999996"/>
    <n v="2.81E-2"/>
    <n v="2.81E-2"/>
    <n v="27966"/>
    <m/>
    <n v="1.2999999999999999E-2"/>
    <s v="L"/>
  </r>
  <r>
    <m/>
    <x v="193"/>
    <s v="LEVANTE"/>
    <n v="3832"/>
    <x v="3829"/>
    <x v="2"/>
    <x v="251"/>
    <n v="4.5999999999999996"/>
    <n v="2.18E-2"/>
    <n v="2.18E-2"/>
    <n v="27966"/>
    <m/>
    <n v="1.2999999999999999E-2"/>
    <s v="I"/>
  </r>
  <r>
    <m/>
    <x v="193"/>
    <s v="LEVANTE"/>
    <n v="3833"/>
    <x v="3830"/>
    <x v="2"/>
    <x v="251"/>
    <n v="4.5999999999999996"/>
    <n v="1.44E-2"/>
    <n v="1.44E-2"/>
    <n v="27966"/>
    <m/>
    <n v="1.2999999999999999E-2"/>
    <s v="E"/>
  </r>
  <r>
    <m/>
    <x v="193"/>
    <s v="LEVANTE"/>
    <n v="3834"/>
    <x v="3831"/>
    <x v="2"/>
    <x v="251"/>
    <n v="4.5999999999999996"/>
    <n v="1.7299999999999999E-2"/>
    <n v="1.7299999999999999E-2"/>
    <n v="27966"/>
    <m/>
    <n v="1.2999999999999999E-2"/>
    <s v="F"/>
  </r>
  <r>
    <m/>
    <x v="193"/>
    <s v="LEVANTE"/>
    <n v="3835"/>
    <x v="3832"/>
    <x v="2"/>
    <x v="251"/>
    <n v="4.5999999999999996"/>
    <n v="1.2500000000000001E-2"/>
    <n v="1.2500000000000001E-2"/>
    <n v="27966"/>
    <m/>
    <n v="1.2999999999999999E-2"/>
    <s v="D"/>
  </r>
  <r>
    <m/>
    <x v="193"/>
    <s v="LEVANTE"/>
    <n v="3836"/>
    <x v="3833"/>
    <x v="2"/>
    <x v="251"/>
    <n v="4.5999999999999996"/>
    <n v="1.95E-2"/>
    <n v="1.95E-2"/>
    <n v="27966"/>
    <m/>
    <n v="1.2999999999999999E-2"/>
    <s v="H"/>
  </r>
  <r>
    <m/>
    <x v="193"/>
    <s v="LEVANTE"/>
    <n v="3837"/>
    <x v="3834"/>
    <x v="2"/>
    <x v="251"/>
    <n v="4.5999999999999996"/>
    <n v="1.23E-2"/>
    <n v="1.23E-2"/>
    <n v="27966"/>
    <m/>
    <n v="1.2999999999999999E-2"/>
    <s v="D"/>
  </r>
  <r>
    <m/>
    <x v="193"/>
    <s v="LEVANTE"/>
    <n v="3838"/>
    <x v="3835"/>
    <x v="2"/>
    <x v="251"/>
    <n v="4.5999999999999996"/>
    <n v="2.0799999999999999E-2"/>
    <n v="2.0799999999999999E-2"/>
    <n v="27967"/>
    <m/>
    <n v="1.2999999999999999E-2"/>
    <s v="H"/>
  </r>
  <r>
    <m/>
    <x v="193"/>
    <s v="LEVANTE"/>
    <n v="3839"/>
    <x v="3836"/>
    <x v="2"/>
    <x v="251"/>
    <n v="4.5999999999999996"/>
    <n v="1.4999999999999999E-2"/>
    <n v="1.4999999999999999E-2"/>
    <n v="27967"/>
    <m/>
    <n v="1.2999999999999999E-2"/>
    <s v="F"/>
  </r>
  <r>
    <m/>
    <x v="193"/>
    <s v="LEVANTE"/>
    <n v="3840"/>
    <x v="3837"/>
    <x v="2"/>
    <x v="251"/>
    <n v="4.5999999999999996"/>
    <n v="6.7000000000000002E-3"/>
    <n v="6.7000000000000002E-3"/>
    <n v="27967"/>
    <m/>
    <n v="1.2999999999999999E-2"/>
    <s v="Reserva"/>
  </r>
  <r>
    <m/>
    <x v="193"/>
    <s v="LEVANTE"/>
    <n v="3841"/>
    <x v="3838"/>
    <x v="2"/>
    <x v="251"/>
    <n v="4.5999999999999996"/>
    <n v="2.2200000000000001E-2"/>
    <n v="2.2200000000000001E-2"/>
    <n v="27967"/>
    <m/>
    <n v="1.2999999999999999E-2"/>
    <s v="I"/>
  </r>
  <r>
    <m/>
    <x v="193"/>
    <s v="LEVANTE"/>
    <n v="3842"/>
    <x v="3839"/>
    <x v="2"/>
    <x v="251"/>
    <n v="4.5999999999999996"/>
    <n v="2.1399999999999999E-2"/>
    <n v="2.1399999999999999E-2"/>
    <n v="27967"/>
    <m/>
    <n v="1.2999999999999999E-2"/>
    <s v="I"/>
  </r>
  <r>
    <m/>
    <x v="193"/>
    <s v="LEVANTE"/>
    <n v="3843"/>
    <x v="3840"/>
    <x v="2"/>
    <x v="251"/>
    <n v="4.5999999999999996"/>
    <n v="8.9999999999999993E-3"/>
    <n v="8.9999999999999993E-3"/>
    <n v="27967"/>
    <m/>
    <n v="1.2999999999999999E-2"/>
    <s v="B"/>
  </r>
  <r>
    <m/>
    <x v="194"/>
    <s v="Rp"/>
    <n v="3844"/>
    <x v="3841"/>
    <x v="3"/>
    <x v="251"/>
    <n v="4.5999999999999996"/>
    <n v="1.5299999999999999E-2"/>
    <n v="1.5299999999999999E-2"/>
    <n v="27968"/>
    <m/>
    <m/>
    <s v="F"/>
  </r>
  <r>
    <m/>
    <x v="194"/>
    <s v="Rp"/>
    <n v="3845"/>
    <x v="3842"/>
    <x v="3"/>
    <x v="251"/>
    <n v="4.5999999999999996"/>
    <n v="1.4500000000000001E-2"/>
    <n v="1.4500000000000001E-2"/>
    <n v="27968"/>
    <m/>
    <m/>
    <s v="E"/>
  </r>
  <r>
    <m/>
    <x v="194"/>
    <s v="Rp"/>
    <n v="3846"/>
    <x v="3843"/>
    <x v="3"/>
    <x v="251"/>
    <n v="4.5999999999999996"/>
    <n v="7.1199999999999996E-3"/>
    <n v="7.1199999999999996E-3"/>
    <n v="27968"/>
    <m/>
    <m/>
    <s v="Reserva"/>
  </r>
  <r>
    <m/>
    <x v="194"/>
    <s v="Rp"/>
    <n v="3847"/>
    <x v="3844"/>
    <x v="3"/>
    <x v="251"/>
    <n v="4.5999999999999996"/>
    <n v="1.14E-2"/>
    <n v="1.14E-2"/>
    <n v="27968"/>
    <m/>
    <m/>
    <s v="C"/>
  </r>
  <r>
    <m/>
    <x v="194"/>
    <s v="Rp"/>
    <n v="3848"/>
    <x v="3845"/>
    <x v="3"/>
    <x v="251"/>
    <n v="4.5999999999999996"/>
    <n v="1.8700000000000001E-2"/>
    <n v="1.8700000000000001E-2"/>
    <n v="27968"/>
    <m/>
    <m/>
    <s v="G"/>
  </r>
  <r>
    <m/>
    <x v="194"/>
    <s v="Rp"/>
    <n v="3849"/>
    <x v="3846"/>
    <x v="3"/>
    <x v="251"/>
    <n v="4.5999999999999996"/>
    <n v="2.2700000000000001E-2"/>
    <n v="2.2700000000000001E-2"/>
    <n v="27968"/>
    <m/>
    <m/>
    <s v="J"/>
  </r>
  <r>
    <m/>
    <x v="194"/>
    <s v="Rp"/>
    <n v="3850"/>
    <x v="3847"/>
    <x v="3"/>
    <x v="251"/>
    <n v="4.5999999999999996"/>
    <n v="1.0200000000000001E-2"/>
    <n v="1.0200000000000001E-2"/>
    <n v="27968"/>
    <m/>
    <m/>
    <s v="B"/>
  </r>
  <r>
    <m/>
    <x v="198"/>
    <s v="REC"/>
    <n v="3851"/>
    <x v="3848"/>
    <x v="3"/>
    <x v="251"/>
    <n v="4.5999999999999996"/>
    <n v="1.17E-2"/>
    <n v="1.17E-2"/>
    <n v="27969"/>
    <m/>
    <m/>
    <s v="C"/>
  </r>
  <r>
    <m/>
    <x v="198"/>
    <s v="REC"/>
    <n v="3852"/>
    <x v="3849"/>
    <x v="3"/>
    <x v="251"/>
    <n v="4.5999999999999996"/>
    <n v="7.7000000000000002E-3"/>
    <n v="7.7000000000000002E-3"/>
    <n v="27969"/>
    <m/>
    <m/>
    <s v="A"/>
  </r>
  <r>
    <m/>
    <x v="198"/>
    <s v="REC"/>
    <n v="3853"/>
    <x v="3850"/>
    <x v="3"/>
    <x v="251"/>
    <n v="4.5999999999999996"/>
    <n v="1.17E-2"/>
    <n v="1.17E-2"/>
    <n v="27969"/>
    <m/>
    <m/>
    <s v="C"/>
  </r>
  <r>
    <m/>
    <x v="198"/>
    <s v="REC"/>
    <n v="3854"/>
    <x v="3851"/>
    <x v="3"/>
    <x v="251"/>
    <n v="4.5999999999999996"/>
    <n v="1.72E-2"/>
    <n v="1.72E-2"/>
    <n v="27969"/>
    <m/>
    <m/>
    <s v="F"/>
  </r>
  <r>
    <m/>
    <x v="198"/>
    <s v="REC"/>
    <n v="3855"/>
    <x v="3852"/>
    <x v="3"/>
    <x v="251"/>
    <n v="4.5999999999999996"/>
    <n v="1.18E-2"/>
    <n v="1.18E-2"/>
    <n v="27969"/>
    <m/>
    <m/>
    <s v="C"/>
  </r>
  <r>
    <m/>
    <x v="198"/>
    <s v="REC"/>
    <n v="3856"/>
    <x v="3853"/>
    <x v="3"/>
    <x v="251"/>
    <n v="4.5999999999999996"/>
    <n v="1.54E-2"/>
    <n v="1.54E-2"/>
    <n v="27969"/>
    <m/>
    <m/>
    <s v="F"/>
  </r>
  <r>
    <m/>
    <x v="198"/>
    <s v="REC"/>
    <n v="3857"/>
    <x v="3854"/>
    <x v="3"/>
    <x v="251"/>
    <n v="4.5999999999999996"/>
    <n v="2.1100000000000001E-2"/>
    <n v="2.1100000000000001E-2"/>
    <n v="27969"/>
    <m/>
    <m/>
    <s v="I"/>
  </r>
  <r>
    <m/>
    <x v="198"/>
    <s v="REC"/>
    <n v="3858"/>
    <x v="3855"/>
    <x v="3"/>
    <x v="251"/>
    <n v="4.5999999999999996"/>
    <n v="1.4800000000000001E-2"/>
    <n v="1.4800000000000001E-2"/>
    <n v="27969"/>
    <m/>
    <m/>
    <s v="E"/>
  </r>
  <r>
    <m/>
    <x v="198"/>
    <s v="REC"/>
    <n v="3859"/>
    <x v="3856"/>
    <x v="3"/>
    <x v="251"/>
    <n v="4.5999999999999996"/>
    <n v="1.24E-2"/>
    <n v="1.24E-2"/>
    <n v="27969"/>
    <m/>
    <m/>
    <s v="D"/>
  </r>
  <r>
    <m/>
    <x v="198"/>
    <s v="REC"/>
    <n v="3860"/>
    <x v="3857"/>
    <x v="3"/>
    <x v="251"/>
    <n v="4.5999999999999996"/>
    <n v="2.35E-2"/>
    <n v="2.35E-2"/>
    <n v="27969"/>
    <m/>
    <m/>
    <s v="J"/>
  </r>
  <r>
    <m/>
    <x v="198"/>
    <s v="REC"/>
    <n v="3861"/>
    <x v="3858"/>
    <x v="3"/>
    <x v="251"/>
    <n v="4.5999999999999996"/>
    <n v="2.1600000000000001E-2"/>
    <n v="2.1600000000000001E-2"/>
    <n v="27969"/>
    <m/>
    <m/>
    <s v="I"/>
  </r>
  <r>
    <m/>
    <x v="193"/>
    <s v="LEVANTE"/>
    <n v="3862"/>
    <x v="3859"/>
    <x v="4"/>
    <x v="251"/>
    <n v="4.5999999999999996"/>
    <n v="1.5299999999999999E-2"/>
    <n v="1.5299999999999999E-2"/>
    <n v="27971"/>
    <m/>
    <n v="1.2E-2"/>
    <s v="F"/>
  </r>
  <r>
    <m/>
    <x v="193"/>
    <s v="LEVANTE"/>
    <n v="3863"/>
    <x v="3860"/>
    <x v="4"/>
    <x v="251"/>
    <n v="4.5999999999999996"/>
    <n v="8.0999999999999996E-3"/>
    <n v="8.0999999999999996E-3"/>
    <n v="27971"/>
    <m/>
    <n v="1.2E-2"/>
    <s v="A"/>
  </r>
  <r>
    <m/>
    <x v="193"/>
    <s v="LEVANTE"/>
    <n v="3864"/>
    <x v="3861"/>
    <x v="4"/>
    <x v="251"/>
    <n v="4.5999999999999996"/>
    <n v="1.34E-2"/>
    <n v="1.34E-2"/>
    <n v="27971"/>
    <m/>
    <n v="1.2E-2"/>
    <s v="D"/>
  </r>
  <r>
    <m/>
    <x v="193"/>
    <s v="LEVANTE"/>
    <n v="3865"/>
    <x v="3862"/>
    <x v="4"/>
    <x v="251"/>
    <n v="4.5999999999999996"/>
    <n v="9.9000000000000008E-3"/>
    <n v="9.9000000000000008E-3"/>
    <n v="27971"/>
    <m/>
    <n v="1.2E-2"/>
    <s v="B"/>
  </r>
  <r>
    <m/>
    <x v="193"/>
    <s v="LEVANTE"/>
    <n v="3866"/>
    <x v="3863"/>
    <x v="4"/>
    <x v="251"/>
    <n v="4.5999999999999996"/>
    <n v="1.04E-2"/>
    <n v="1.04E-2"/>
    <n v="27971"/>
    <m/>
    <n v="1.2E-2"/>
    <s v="B"/>
  </r>
  <r>
    <m/>
    <x v="193"/>
    <s v="LEVANTE"/>
    <n v="3867"/>
    <x v="3864"/>
    <x v="4"/>
    <x v="251"/>
    <n v="4.5999999999999996"/>
    <n v="8.3000000000000001E-3"/>
    <n v="8.3000000000000001E-3"/>
    <n v="27971"/>
    <m/>
    <n v="1.2E-2"/>
    <s v="A"/>
  </r>
  <r>
    <m/>
    <x v="193"/>
    <s v="LEVANTE"/>
    <n v="3868"/>
    <x v="3865"/>
    <x v="4"/>
    <x v="251"/>
    <n v="4.5999999999999996"/>
    <n v="9.7999999999999997E-3"/>
    <n v="9.7999999999999997E-3"/>
    <n v="27971"/>
    <m/>
    <n v="1.2E-2"/>
    <s v="B"/>
  </r>
  <r>
    <m/>
    <x v="194"/>
    <s v="Rp"/>
    <n v="3869"/>
    <x v="3866"/>
    <x v="4"/>
    <x v="251"/>
    <n v="4.5999999999999996"/>
    <n v="1.9599999999999999E-2"/>
    <n v="1.9599999999999999E-2"/>
    <n v="27972"/>
    <m/>
    <n v="1.7999999999999999E-2"/>
    <s v="H"/>
  </r>
  <r>
    <m/>
    <x v="194"/>
    <s v="Rp"/>
    <n v="3870"/>
    <x v="3867"/>
    <x v="4"/>
    <x v="251"/>
    <n v="4.5999999999999996"/>
    <n v="2.0299999999999999E-2"/>
    <n v="2.0299999999999999E-2"/>
    <n v="27972"/>
    <m/>
    <n v="1.7999999999999999E-2"/>
    <s v="H"/>
  </r>
  <r>
    <m/>
    <x v="194"/>
    <s v="Rp"/>
    <n v="3871"/>
    <x v="3868"/>
    <x v="4"/>
    <x v="251"/>
    <n v="4.5999999999999996"/>
    <n v="1.06E-2"/>
    <n v="1.06E-2"/>
    <n v="27972"/>
    <m/>
    <n v="1.7999999999999999E-2"/>
    <s v="C"/>
  </r>
  <r>
    <m/>
    <x v="194"/>
    <s v="Rp"/>
    <n v="3872"/>
    <x v="3869"/>
    <x v="4"/>
    <x v="251"/>
    <n v="4.5999999999999996"/>
    <n v="9.5999999999999992E-3"/>
    <n v="9.5999999999999992E-3"/>
    <n v="27972"/>
    <m/>
    <n v="1.7999999999999999E-2"/>
    <s v="B"/>
  </r>
  <r>
    <m/>
    <x v="194"/>
    <s v="Rp"/>
    <n v="3873"/>
    <x v="3870"/>
    <x v="4"/>
    <x v="251"/>
    <n v="4.5999999999999996"/>
    <n v="2.76E-2"/>
    <n v="2.76E-2"/>
    <n v="27972"/>
    <m/>
    <n v="1.7999999999999999E-2"/>
    <s v="L"/>
  </r>
  <r>
    <m/>
    <x v="194"/>
    <s v="Rp"/>
    <n v="3874"/>
    <x v="3871"/>
    <x v="4"/>
    <x v="251"/>
    <n v="4.5999999999999996"/>
    <n v="3.4200000000000001E-2"/>
    <n v="3.4200000000000001E-2"/>
    <n v="27972"/>
    <m/>
    <n v="1.7999999999999999E-2"/>
    <s v="L"/>
  </r>
  <r>
    <m/>
    <x v="194"/>
    <s v="Rp"/>
    <n v="3875"/>
    <x v="3872"/>
    <x v="4"/>
    <x v="251"/>
    <n v="4.5999999999999996"/>
    <n v="1.8499999999999999E-2"/>
    <n v="1.8499999999999999E-2"/>
    <n v="27972"/>
    <m/>
    <n v="1.7999999999999999E-2"/>
    <s v="G"/>
  </r>
  <r>
    <m/>
    <x v="198"/>
    <s v="REC"/>
    <n v="3876"/>
    <x v="3873"/>
    <x v="4"/>
    <x v="251"/>
    <n v="4.5999999999999996"/>
    <n v="2.0500000000000001E-2"/>
    <n v="2.0500000000000001E-2"/>
    <n v="27972"/>
    <m/>
    <n v="1.4E-2"/>
    <s v="H"/>
  </r>
  <r>
    <m/>
    <x v="198"/>
    <s v="REC"/>
    <n v="3877"/>
    <x v="3874"/>
    <x v="4"/>
    <x v="251"/>
    <n v="4.5999999999999996"/>
    <n v="1.7600000000000001E-2"/>
    <n v="1.7600000000000001E-2"/>
    <n v="27972"/>
    <m/>
    <n v="1.4E-2"/>
    <s v="G"/>
  </r>
  <r>
    <m/>
    <x v="174"/>
    <s v="FRENTE"/>
    <n v="3878"/>
    <x v="3875"/>
    <x v="5"/>
    <x v="251"/>
    <n v="4.5999999999999996"/>
    <n v="6.1999999999999998E-3"/>
    <n v="6.1999999999999998E-3"/>
    <n v="27973"/>
    <m/>
    <n v="1.0999999999999999E-2"/>
    <s v="Reserva"/>
  </r>
  <r>
    <m/>
    <x v="174"/>
    <s v="FRENTE"/>
    <n v="3879"/>
    <x v="3876"/>
    <x v="5"/>
    <x v="251"/>
    <n v="4.5999999999999996"/>
    <n v="1.06E-2"/>
    <n v="1.06E-2"/>
    <n v="27973"/>
    <m/>
    <n v="1.0999999999999999E-2"/>
    <s v="C"/>
  </r>
  <r>
    <m/>
    <x v="174"/>
    <s v="FRENTE"/>
    <n v="3880"/>
    <x v="3877"/>
    <x v="5"/>
    <x v="251"/>
    <n v="4.5999999999999996"/>
    <n v="1.15E-2"/>
    <n v="1.15E-2"/>
    <n v="27973"/>
    <m/>
    <n v="1.0999999999999999E-2"/>
    <s v="C"/>
  </r>
  <r>
    <m/>
    <x v="174"/>
    <s v="FRENTE"/>
    <n v="3881"/>
    <x v="3878"/>
    <x v="5"/>
    <x v="251"/>
    <n v="4.5999999999999996"/>
    <n v="6.0000000000000001E-3"/>
    <n v="6.0000000000000001E-3"/>
    <n v="27973"/>
    <m/>
    <n v="1.0999999999999999E-2"/>
    <s v="Reserva"/>
  </r>
  <r>
    <m/>
    <x v="174"/>
    <s v="FRENTE"/>
    <n v="3882"/>
    <x v="3879"/>
    <x v="5"/>
    <x v="251"/>
    <n v="4.5999999999999996"/>
    <n v="7.4000000000000003E-3"/>
    <n v="7.4000000000000003E-3"/>
    <n v="27973"/>
    <m/>
    <n v="1.0999999999999999E-2"/>
    <s v="Reserva"/>
  </r>
  <r>
    <m/>
    <x v="174"/>
    <s v="FRENTE"/>
    <n v="3883"/>
    <x v="3880"/>
    <x v="5"/>
    <x v="251"/>
    <n v="4.5999999999999996"/>
    <n v="2.0999999999999999E-3"/>
    <n v="2.0999999999999999E-3"/>
    <n v="27973"/>
    <m/>
    <n v="1.0999999999999999E-2"/>
    <s v="Descarte"/>
  </r>
  <r>
    <m/>
    <x v="174"/>
    <s v="FRENTE"/>
    <n v="3884"/>
    <x v="3881"/>
    <x v="5"/>
    <x v="251"/>
    <n v="4.5999999999999996"/>
    <n v="1.2200000000000001E-2"/>
    <n v="1.2200000000000001E-2"/>
    <n v="27973"/>
    <m/>
    <n v="1.0999999999999999E-2"/>
    <s v="D"/>
  </r>
  <r>
    <m/>
    <x v="174"/>
    <s v="FRENTE"/>
    <n v="3885"/>
    <x v="3882"/>
    <x v="5"/>
    <x v="251"/>
    <n v="4.5999999999999996"/>
    <n v="5.3E-3"/>
    <n v="5.3E-3"/>
    <n v="27973"/>
    <m/>
    <n v="1.0999999999999999E-2"/>
    <s v="Descarte"/>
  </r>
  <r>
    <m/>
    <x v="174"/>
    <s v="FRENTE"/>
    <n v="3886"/>
    <x v="3883"/>
    <x v="5"/>
    <x v="251"/>
    <n v="4.5999999999999996"/>
    <n v="5.0000000000000001E-3"/>
    <n v="5.0000000000000001E-3"/>
    <n v="27973"/>
    <m/>
    <n v="1.0999999999999999E-2"/>
    <s v="Descarte"/>
  </r>
  <r>
    <m/>
    <x v="174"/>
    <s v="FRENTE"/>
    <n v="3887"/>
    <x v="3884"/>
    <x v="5"/>
    <x v="251"/>
    <n v="4.5999999999999996"/>
    <n v="5.1000000000000004E-3"/>
    <n v="5.1000000000000004E-3"/>
    <n v="27974"/>
    <m/>
    <n v="1.0999999999999999E-2"/>
    <s v="Descarte"/>
  </r>
  <r>
    <m/>
    <x v="174"/>
    <s v="FRENTE"/>
    <n v="3888"/>
    <x v="3885"/>
    <x v="5"/>
    <x v="251"/>
    <n v="4.5999999999999996"/>
    <n v="1.12E-2"/>
    <n v="1.12E-2"/>
    <n v="27974"/>
    <m/>
    <n v="1.0999999999999999E-2"/>
    <s v="C"/>
  </r>
  <r>
    <m/>
    <x v="174"/>
    <s v="FRENTE"/>
    <n v="3889"/>
    <x v="3886"/>
    <x v="5"/>
    <x v="251"/>
    <n v="4.5999999999999996"/>
    <n v="1.24E-2"/>
    <n v="1.24E-2"/>
    <n v="27974"/>
    <m/>
    <n v="1.0999999999999999E-2"/>
    <s v="D"/>
  </r>
  <r>
    <m/>
    <x v="174"/>
    <s v="FRENTE"/>
    <n v="3890"/>
    <x v="3887"/>
    <x v="5"/>
    <x v="251"/>
    <n v="4.5999999999999996"/>
    <n v="1.1599999999999999E-2"/>
    <n v="1.1599999999999999E-2"/>
    <n v="27974"/>
    <m/>
    <n v="1.0999999999999999E-2"/>
    <s v="C"/>
  </r>
  <r>
    <m/>
    <x v="174"/>
    <s v="FRENTE"/>
    <n v="3891"/>
    <x v="3888"/>
    <x v="5"/>
    <x v="251"/>
    <n v="4.5999999999999996"/>
    <n v="1.03E-2"/>
    <n v="1.03E-2"/>
    <n v="27974"/>
    <m/>
    <n v="1.0999999999999999E-2"/>
    <s v="B"/>
  </r>
  <r>
    <m/>
    <x v="198"/>
    <s v="REC"/>
    <n v="3892"/>
    <x v="3889"/>
    <x v="5"/>
    <x v="251"/>
    <n v="4.5999999999999996"/>
    <n v="1.4500000000000001E-2"/>
    <n v="1.4500000000000001E-2"/>
    <n v="27974"/>
    <m/>
    <n v="1.2999999999999999E-2"/>
    <s v="E"/>
  </r>
  <r>
    <m/>
    <x v="198"/>
    <s v="REC"/>
    <n v="3893"/>
    <x v="3890"/>
    <x v="5"/>
    <x v="251"/>
    <n v="4.5999999999999996"/>
    <n v="2.0400000000000001E-2"/>
    <n v="2.0400000000000001E-2"/>
    <n v="27974"/>
    <m/>
    <n v="1.2999999999999999E-2"/>
    <s v="H"/>
  </r>
  <r>
    <m/>
    <x v="198"/>
    <s v="REC"/>
    <n v="3894"/>
    <x v="3891"/>
    <x v="5"/>
    <x v="251"/>
    <n v="4.5999999999999996"/>
    <n v="1.29E-2"/>
    <n v="1.29E-2"/>
    <n v="27974"/>
    <m/>
    <n v="1.2999999999999999E-2"/>
    <s v="D"/>
  </r>
  <r>
    <m/>
    <x v="194"/>
    <s v="Rp"/>
    <n v="3895"/>
    <x v="3892"/>
    <x v="2"/>
    <x v="252"/>
    <n v="4.5999999999999996"/>
    <n v="2.6599999999999999E-2"/>
    <n v="2.6599999999999999E-2"/>
    <n v="27976"/>
    <m/>
    <n v="1.4999999999999999E-2"/>
    <s v="K"/>
  </r>
  <r>
    <m/>
    <x v="194"/>
    <s v="Rp"/>
    <n v="3896"/>
    <x v="3893"/>
    <x v="2"/>
    <x v="252"/>
    <n v="4.5999999999999996"/>
    <n v="1.9400000000000001E-2"/>
    <n v="1.9400000000000001E-2"/>
    <n v="27976"/>
    <m/>
    <n v="1.4999999999999999E-2"/>
    <s v="H"/>
  </r>
  <r>
    <m/>
    <x v="194"/>
    <s v="Rp"/>
    <n v="3897"/>
    <x v="3894"/>
    <x v="2"/>
    <x v="252"/>
    <n v="4.5999999999999996"/>
    <n v="1.17E-2"/>
    <n v="1.17E-2"/>
    <n v="27976"/>
    <m/>
    <n v="1.4999999999999999E-2"/>
    <s v="C"/>
  </r>
  <r>
    <m/>
    <x v="194"/>
    <s v="Rp"/>
    <n v="3898"/>
    <x v="3895"/>
    <x v="2"/>
    <x v="252"/>
    <n v="4.5999999999999996"/>
    <n v="1.3299999999999999E-2"/>
    <n v="1.3299999999999999E-2"/>
    <n v="27976"/>
    <m/>
    <n v="1.4999999999999999E-2"/>
    <s v="D"/>
  </r>
  <r>
    <m/>
    <x v="194"/>
    <s v="Rp"/>
    <n v="3899"/>
    <x v="3896"/>
    <x v="2"/>
    <x v="252"/>
    <n v="4.5999999999999996"/>
    <n v="8.6999999999999994E-3"/>
    <n v="8.6999999999999994E-3"/>
    <n v="27976"/>
    <m/>
    <n v="1.4999999999999999E-2"/>
    <s v="A"/>
  </r>
  <r>
    <m/>
    <x v="194"/>
    <s v="Rp"/>
    <n v="3900"/>
    <x v="3897"/>
    <x v="2"/>
    <x v="252"/>
    <n v="4.5999999999999996"/>
    <n v="1.6199999999999999E-2"/>
    <n v="1.6199999999999999E-2"/>
    <n v="27976"/>
    <m/>
    <n v="1.4999999999999999E-2"/>
    <s v="F"/>
  </r>
  <r>
    <m/>
    <x v="194"/>
    <s v="Rp"/>
    <n v="3901"/>
    <x v="3898"/>
    <x v="2"/>
    <x v="252"/>
    <n v="4.5999999999999996"/>
    <n v="2.1600000000000001E-2"/>
    <n v="2.1600000000000001E-2"/>
    <n v="27976"/>
    <m/>
    <n v="1.4999999999999999E-2"/>
    <s v="I"/>
  </r>
  <r>
    <m/>
    <x v="198"/>
    <s v="REC"/>
    <n v="3902"/>
    <x v="3899"/>
    <x v="2"/>
    <x v="252"/>
    <n v="4.5999999999999996"/>
    <n v="1.4800000000000001E-2"/>
    <n v="1.4800000000000001E-2"/>
    <n v="27977"/>
    <m/>
    <n v="1.2E-2"/>
    <s v="E"/>
  </r>
  <r>
    <m/>
    <x v="198"/>
    <s v="REC"/>
    <n v="3903"/>
    <x v="3900"/>
    <x v="2"/>
    <x v="252"/>
    <n v="4.5999999999999996"/>
    <n v="1.0500000000000001E-2"/>
    <n v="1.0500000000000001E-2"/>
    <n v="27977"/>
    <m/>
    <n v="1.2E-2"/>
    <s v="C"/>
  </r>
  <r>
    <m/>
    <x v="198"/>
    <s v="REC"/>
    <n v="3904"/>
    <x v="3901"/>
    <x v="2"/>
    <x v="252"/>
    <n v="4.5999999999999996"/>
    <n v="1.8200000000000001E-2"/>
    <n v="1.8200000000000001E-2"/>
    <n v="27977"/>
    <m/>
    <n v="1.2E-2"/>
    <s v="G"/>
  </r>
  <r>
    <m/>
    <x v="198"/>
    <s v="REC"/>
    <n v="3905"/>
    <x v="3902"/>
    <x v="2"/>
    <x v="252"/>
    <n v="4.5999999999999996"/>
    <n v="2.1499999999999998E-2"/>
    <n v="2.1499999999999998E-2"/>
    <n v="27977"/>
    <m/>
    <n v="1.2E-2"/>
    <s v="I"/>
  </r>
  <r>
    <m/>
    <x v="198"/>
    <s v="REC"/>
    <n v="3906"/>
    <x v="3903"/>
    <x v="2"/>
    <x v="252"/>
    <n v="4.5999999999999996"/>
    <n v="2.0199999999999999E-2"/>
    <n v="2.0199999999999999E-2"/>
    <n v="27977"/>
    <m/>
    <n v="1.2E-2"/>
    <s v="H"/>
  </r>
  <r>
    <m/>
    <x v="198"/>
    <s v="REC"/>
    <n v="3907"/>
    <x v="3904"/>
    <x v="2"/>
    <x v="252"/>
    <n v="4.5999999999999996"/>
    <n v="9.1000000000000004E-3"/>
    <n v="9.1000000000000004E-3"/>
    <n v="27977"/>
    <m/>
    <n v="1.2E-2"/>
    <s v="B"/>
  </r>
  <r>
    <m/>
    <x v="198"/>
    <s v="REC"/>
    <n v="3908"/>
    <x v="3905"/>
    <x v="2"/>
    <x v="252"/>
    <n v="4.5999999999999996"/>
    <n v="1.6400000000000001E-2"/>
    <n v="1.6400000000000001E-2"/>
    <n v="27977"/>
    <m/>
    <n v="1.2E-2"/>
    <s v="F"/>
  </r>
  <r>
    <m/>
    <x v="198"/>
    <s v="REC"/>
    <n v="3909"/>
    <x v="3906"/>
    <x v="2"/>
    <x v="252"/>
    <n v="4.5999999999999996"/>
    <n v="5.7000000000000002E-3"/>
    <n v="5.7000000000000002E-3"/>
    <n v="27977"/>
    <m/>
    <n v="1.2E-2"/>
    <s v="Descarte"/>
  </r>
  <r>
    <m/>
    <x v="198"/>
    <s v="REC"/>
    <n v="3910"/>
    <x v="3907"/>
    <x v="2"/>
    <x v="252"/>
    <n v="4.5999999999999996"/>
    <n v="7.1999999999999998E-3"/>
    <n v="7.1999999999999998E-3"/>
    <n v="27977"/>
    <m/>
    <n v="1.2E-2"/>
    <s v="Reserva"/>
  </r>
  <r>
    <m/>
    <x v="198"/>
    <s v="REC"/>
    <n v="3911"/>
    <x v="3908"/>
    <x v="2"/>
    <x v="252"/>
    <n v="4.5999999999999996"/>
    <n v="6.1000000000000004E-3"/>
    <n v="6.1000000000000004E-3"/>
    <n v="27977"/>
    <m/>
    <n v="1.2E-2"/>
    <s v="Reserva"/>
  </r>
  <r>
    <m/>
    <x v="193"/>
    <s v="LEVANTE"/>
    <n v="3912"/>
    <x v="3909"/>
    <x v="2"/>
    <x v="252"/>
    <n v="4.5999999999999996"/>
    <n v="1.9300000000000001E-2"/>
    <n v="1.9300000000000001E-2"/>
    <n v="27978"/>
    <m/>
    <n v="1.2999999999999999E-2"/>
    <s v="H"/>
  </r>
  <r>
    <m/>
    <x v="193"/>
    <s v="LEVANTE"/>
    <n v="3913"/>
    <x v="3910"/>
    <x v="2"/>
    <x v="252"/>
    <n v="4.5999999999999996"/>
    <n v="2.3400000000000001E-2"/>
    <n v="2.3400000000000001E-2"/>
    <n v="27978"/>
    <m/>
    <n v="1.2999999999999999E-2"/>
    <s v="J"/>
  </r>
  <r>
    <m/>
    <x v="193"/>
    <s v="LEVANTE"/>
    <n v="3914"/>
    <x v="3911"/>
    <x v="2"/>
    <x v="252"/>
    <n v="4.5999999999999996"/>
    <n v="1.6899999999999998E-2"/>
    <n v="1.6899999999999998E-2"/>
    <n v="27978"/>
    <m/>
    <n v="1.2999999999999999E-2"/>
    <s v="F"/>
  </r>
  <r>
    <m/>
    <x v="193"/>
    <s v="LEVANTE"/>
    <n v="3915"/>
    <x v="3912"/>
    <x v="2"/>
    <x v="252"/>
    <n v="4.5999999999999996"/>
    <n v="7.9000000000000008E-3"/>
    <n v="7.9000000000000008E-3"/>
    <n v="27978"/>
    <m/>
    <n v="1.2999999999999999E-2"/>
    <s v="A"/>
  </r>
  <r>
    <m/>
    <x v="193"/>
    <s v="LEVANTE"/>
    <n v="3916"/>
    <x v="3913"/>
    <x v="2"/>
    <x v="252"/>
    <n v="4.5999999999999996"/>
    <n v="9.5999999999999992E-3"/>
    <n v="9.5999999999999992E-3"/>
    <n v="27978"/>
    <m/>
    <n v="1.2999999999999999E-2"/>
    <s v="B"/>
  </r>
  <r>
    <m/>
    <x v="193"/>
    <s v="LEVANTE"/>
    <n v="3917"/>
    <x v="3914"/>
    <x v="2"/>
    <x v="252"/>
    <n v="4.5999999999999996"/>
    <n v="1.17E-2"/>
    <n v="1.17E-2"/>
    <n v="27978"/>
    <m/>
    <n v="1.2999999999999999E-2"/>
    <s v="C"/>
  </r>
  <r>
    <m/>
    <x v="193"/>
    <s v="LEVANTE"/>
    <n v="3918"/>
    <x v="3915"/>
    <x v="3"/>
    <x v="252"/>
    <n v="4.5999999999999996"/>
    <n v="1.01E-2"/>
    <n v="1.01E-2"/>
    <n v="27979"/>
    <m/>
    <n v="1.2999999999999999E-2"/>
    <s v="B"/>
  </r>
  <r>
    <m/>
    <x v="193"/>
    <s v="LEVANTE"/>
    <n v="3919"/>
    <x v="3916"/>
    <x v="3"/>
    <x v="252"/>
    <n v="4.5999999999999996"/>
    <n v="1.49E-2"/>
    <n v="1.49E-2"/>
    <n v="27979"/>
    <m/>
    <n v="1.2999999999999999E-2"/>
    <s v="E"/>
  </r>
  <r>
    <m/>
    <x v="193"/>
    <s v="LEVANTE"/>
    <n v="3920"/>
    <x v="3917"/>
    <x v="3"/>
    <x v="252"/>
    <n v="4.5999999999999996"/>
    <n v="1.0699999999999999E-2"/>
    <n v="1.0699999999999999E-2"/>
    <n v="27979"/>
    <m/>
    <n v="1.2999999999999999E-2"/>
    <s v="C"/>
  </r>
  <r>
    <m/>
    <x v="193"/>
    <s v="LEVANTE"/>
    <n v="3921"/>
    <x v="3918"/>
    <x v="3"/>
    <x v="252"/>
    <n v="4.5999999999999996"/>
    <n v="1.3599999999999999E-2"/>
    <n v="1.3599999999999999E-2"/>
    <n v="27979"/>
    <m/>
    <n v="1.2999999999999999E-2"/>
    <s v="E"/>
  </r>
  <r>
    <m/>
    <x v="193"/>
    <s v="LEVANTE"/>
    <n v="3922"/>
    <x v="3919"/>
    <x v="3"/>
    <x v="252"/>
    <n v="4.5999999999999996"/>
    <n v="1.35E-2"/>
    <n v="1.35E-2"/>
    <n v="27979"/>
    <m/>
    <n v="1.2999999999999999E-2"/>
    <s v="E"/>
  </r>
  <r>
    <m/>
    <x v="193"/>
    <s v="LEVANTE"/>
    <n v="3923"/>
    <x v="3920"/>
    <x v="3"/>
    <x v="252"/>
    <n v="4.5999999999999996"/>
    <n v="1.2E-2"/>
    <n v="1.2E-2"/>
    <n v="27979"/>
    <m/>
    <n v="1.2999999999999999E-2"/>
    <s v="D"/>
  </r>
  <r>
    <m/>
    <x v="193"/>
    <s v="LEVANTE"/>
    <n v="3924"/>
    <x v="3921"/>
    <x v="3"/>
    <x v="252"/>
    <n v="4.5999999999999996"/>
    <n v="8.3999999999999995E-3"/>
    <n v="8.3999999999999995E-3"/>
    <n v="27979"/>
    <m/>
    <n v="1.2999999999999999E-2"/>
    <s v="A"/>
  </r>
  <r>
    <m/>
    <x v="193"/>
    <s v="LEVANTE"/>
    <n v="3925"/>
    <x v="3922"/>
    <x v="3"/>
    <x v="252"/>
    <n v="4.5999999999999996"/>
    <n v="9.7000000000000003E-3"/>
    <n v="9.7000000000000003E-3"/>
    <n v="27979"/>
    <m/>
    <n v="1.2999999999999999E-2"/>
    <s v="B"/>
  </r>
  <r>
    <m/>
    <x v="193"/>
    <s v="LEVANTE"/>
    <n v="3926"/>
    <x v="3923"/>
    <x v="3"/>
    <x v="252"/>
    <n v="4.5999999999999996"/>
    <n v="9.4000000000000004E-3"/>
    <n v="9.4000000000000004E-3"/>
    <n v="27979"/>
    <m/>
    <n v="1.2999999999999999E-2"/>
    <s v="B"/>
  </r>
  <r>
    <m/>
    <x v="193"/>
    <s v="LEVANTE"/>
    <n v="3927"/>
    <x v="3924"/>
    <x v="3"/>
    <x v="252"/>
    <n v="4.5999999999999996"/>
    <n v="7.7999999999999996E-3"/>
    <n v="7.7999999999999996E-3"/>
    <n v="27979"/>
    <m/>
    <n v="1.2999999999999999E-2"/>
    <s v="A"/>
  </r>
  <r>
    <m/>
    <x v="193"/>
    <s v="LEVANTE"/>
    <n v="3928"/>
    <x v="3925"/>
    <x v="3"/>
    <x v="252"/>
    <n v="4.5999999999999996"/>
    <n v="8.3000000000000001E-3"/>
    <n v="8.3000000000000001E-3"/>
    <n v="27979"/>
    <m/>
    <n v="1.2999999999999999E-2"/>
    <s v="A"/>
  </r>
  <r>
    <m/>
    <x v="193"/>
    <s v="LEVANTE"/>
    <n v="3929"/>
    <x v="3926"/>
    <x v="3"/>
    <x v="252"/>
    <n v="4.5999999999999996"/>
    <n v="8.0999999999999996E-3"/>
    <n v="8.0999999999999996E-3"/>
    <n v="27979"/>
    <m/>
    <n v="1.2999999999999999E-2"/>
    <s v="A"/>
  </r>
  <r>
    <m/>
    <x v="194"/>
    <s v="Rp"/>
    <n v="3930"/>
    <x v="3927"/>
    <x v="4"/>
    <x v="252"/>
    <n v="4.5999999999999996"/>
    <n v="8.6E-3"/>
    <n v="8.6E-3"/>
    <n v="27985"/>
    <m/>
    <n v="1.6E-2"/>
    <s v="A"/>
  </r>
  <r>
    <m/>
    <x v="194"/>
    <s v="Rp"/>
    <n v="3931"/>
    <x v="3928"/>
    <x v="4"/>
    <x v="252"/>
    <n v="4.5999999999999996"/>
    <n v="2.1000000000000001E-2"/>
    <n v="2.1000000000000001E-2"/>
    <n v="27985"/>
    <m/>
    <n v="1.6E-2"/>
    <s v="I"/>
  </r>
  <r>
    <m/>
    <x v="194"/>
    <s v="Rp"/>
    <n v="3932"/>
    <x v="3929"/>
    <x v="4"/>
    <x v="252"/>
    <n v="4.5999999999999996"/>
    <n v="1.34E-2"/>
    <n v="1.34E-2"/>
    <n v="27985"/>
    <m/>
    <n v="1.6E-2"/>
    <s v="D"/>
  </r>
  <r>
    <m/>
    <x v="194"/>
    <s v="Rp"/>
    <n v="3933"/>
    <x v="3930"/>
    <x v="4"/>
    <x v="252"/>
    <n v="4.5999999999999996"/>
    <n v="1.47E-2"/>
    <n v="1.47E-2"/>
    <n v="27985"/>
    <m/>
    <n v="1.6E-2"/>
    <s v="E"/>
  </r>
  <r>
    <m/>
    <x v="194"/>
    <s v="Rp"/>
    <n v="3934"/>
    <x v="3931"/>
    <x v="4"/>
    <x v="252"/>
    <n v="4.5999999999999996"/>
    <n v="2.1100000000000001E-2"/>
    <n v="2.1100000000000001E-2"/>
    <n v="27985"/>
    <m/>
    <n v="1.6E-2"/>
    <s v="I"/>
  </r>
  <r>
    <m/>
    <x v="193"/>
    <s v="LEVANTE"/>
    <n v="3935"/>
    <x v="3932"/>
    <x v="4"/>
    <x v="252"/>
    <n v="4.5999999999999996"/>
    <n v="1.7999999999999999E-2"/>
    <n v="1.7999999999999999E-2"/>
    <n v="27985"/>
    <m/>
    <n v="1.2999999999999999E-2"/>
    <s v="G"/>
  </r>
  <r>
    <m/>
    <x v="193"/>
    <s v="LEVANTE"/>
    <n v="3936"/>
    <x v="3933"/>
    <x v="4"/>
    <x v="252"/>
    <n v="4.5999999999999996"/>
    <n v="1.47E-2"/>
    <n v="1.47E-2"/>
    <n v="27985"/>
    <m/>
    <n v="1.2999999999999999E-2"/>
    <s v="E"/>
  </r>
  <r>
    <m/>
    <x v="193"/>
    <s v="LEVANTE"/>
    <n v="3937"/>
    <x v="3934"/>
    <x v="4"/>
    <x v="252"/>
    <n v="4.5999999999999996"/>
    <n v="1.24E-2"/>
    <n v="1.24E-2"/>
    <n v="27985"/>
    <m/>
    <n v="1.2999999999999999E-2"/>
    <s v="D"/>
  </r>
  <r>
    <m/>
    <x v="167"/>
    <s v="LEVANTE"/>
    <n v="3938"/>
    <x v="3935"/>
    <x v="4"/>
    <x v="252"/>
    <n v="4.5999999999999996"/>
    <n v="1.18E-2"/>
    <n v="1.18E-2"/>
    <n v="27985"/>
    <m/>
    <n v="1.2E-2"/>
    <s v="C"/>
  </r>
  <r>
    <m/>
    <x v="167"/>
    <s v="LEVANTE"/>
    <n v="3939"/>
    <x v="3936"/>
    <x v="4"/>
    <x v="252"/>
    <n v="4.5999999999999996"/>
    <n v="1.46E-2"/>
    <n v="1.46E-2"/>
    <n v="27985"/>
    <m/>
    <n v="1.2E-2"/>
    <s v="E"/>
  </r>
  <r>
    <m/>
    <x v="193"/>
    <s v="LEVANTE"/>
    <n v="3940"/>
    <x v="3937"/>
    <x v="5"/>
    <x v="252"/>
    <n v="4.5999999999999996"/>
    <n v="1.7600000000000001E-2"/>
    <n v="1.7600000000000001E-2"/>
    <n v="27986"/>
    <m/>
    <n v="1.2999999999999999E-2"/>
    <s v="G"/>
  </r>
  <r>
    <m/>
    <x v="193"/>
    <s v="LEVANTE"/>
    <n v="3941"/>
    <x v="3938"/>
    <x v="5"/>
    <x v="252"/>
    <n v="4.5999999999999996"/>
    <n v="1.2200000000000001E-2"/>
    <n v="1.2200000000000001E-2"/>
    <n v="27986"/>
    <m/>
    <n v="1.2999999999999999E-2"/>
    <s v="D"/>
  </r>
  <r>
    <m/>
    <x v="193"/>
    <s v="LEVANTE"/>
    <n v="3942"/>
    <x v="3939"/>
    <x v="5"/>
    <x v="252"/>
    <n v="4.5999999999999996"/>
    <n v="1.11E-2"/>
    <n v="1.11E-2"/>
    <n v="27986"/>
    <m/>
    <n v="1.2999999999999999E-2"/>
    <s v="C"/>
  </r>
  <r>
    <m/>
    <x v="193"/>
    <s v="LEVANTE"/>
    <n v="3943"/>
    <x v="3940"/>
    <x v="5"/>
    <x v="252"/>
    <n v="4.5999999999999996"/>
    <n v="1.4E-2"/>
    <n v="1.4E-2"/>
    <n v="27986"/>
    <m/>
    <n v="1.2999999999999999E-2"/>
    <s v="E"/>
  </r>
  <r>
    <m/>
    <x v="193"/>
    <s v="LEVANTE"/>
    <n v="3944"/>
    <x v="3941"/>
    <x v="5"/>
    <x v="252"/>
    <n v="4.5999999999999996"/>
    <n v="1.9400000000000001E-2"/>
    <n v="1.9400000000000001E-2"/>
    <n v="27986"/>
    <m/>
    <n v="1.2999999999999999E-2"/>
    <s v="H"/>
  </r>
  <r>
    <m/>
    <x v="193"/>
    <s v="LEVANTE"/>
    <n v="3945"/>
    <x v="3942"/>
    <x v="5"/>
    <x v="252"/>
    <n v="4.5999999999999996"/>
    <n v="1.4200000000000001E-2"/>
    <n v="1.4200000000000001E-2"/>
    <n v="27986"/>
    <m/>
    <n v="1.2999999999999999E-2"/>
    <s v="E"/>
  </r>
  <r>
    <m/>
    <x v="193"/>
    <s v="LEVANTE"/>
    <n v="3946"/>
    <x v="3943"/>
    <x v="5"/>
    <x v="252"/>
    <n v="4.5999999999999996"/>
    <n v="1.3100000000000001E-2"/>
    <n v="1.3100000000000001E-2"/>
    <n v="27986"/>
    <m/>
    <n v="1.2999999999999999E-2"/>
    <s v="D"/>
  </r>
  <r>
    <m/>
    <x v="193"/>
    <s v="LEVANTE"/>
    <n v="3947"/>
    <x v="3944"/>
    <x v="5"/>
    <x v="252"/>
    <n v="4.5999999999999996"/>
    <n v="8.2000000000000007E-3"/>
    <n v="8.2000000000000007E-3"/>
    <n v="27986"/>
    <m/>
    <n v="1.2999999999999999E-2"/>
    <s v="A"/>
  </r>
  <r>
    <m/>
    <x v="193"/>
    <s v="LEVANTE"/>
    <n v="3948"/>
    <x v="3945"/>
    <x v="5"/>
    <x v="252"/>
    <n v="4.5999999999999996"/>
    <n v="1.3899999999999999E-2"/>
    <n v="1.3899999999999999E-2"/>
    <n v="27986"/>
    <m/>
    <n v="1.2999999999999999E-2"/>
    <s v="E"/>
  </r>
  <r>
    <m/>
    <x v="174"/>
    <s v="FRENTE"/>
    <n v="3949"/>
    <x v="3946"/>
    <x v="5"/>
    <x v="252"/>
    <n v="4.5999999999999996"/>
    <n v="6.4000000000000003E-3"/>
    <n v="6.4000000000000003E-3"/>
    <n v="27987"/>
    <m/>
    <n v="0.01"/>
    <s v="Reserva"/>
  </r>
  <r>
    <m/>
    <x v="174"/>
    <s v="FRENTE"/>
    <n v="3950"/>
    <x v="3947"/>
    <x v="5"/>
    <x v="252"/>
    <n v="4.5999999999999996"/>
    <n v="7.4000000000000003E-3"/>
    <n v="7.4000000000000003E-3"/>
    <n v="27987"/>
    <m/>
    <n v="0.01"/>
    <s v="Reserva"/>
  </r>
  <r>
    <m/>
    <x v="174"/>
    <s v="FRENTE"/>
    <n v="3951"/>
    <x v="3948"/>
    <x v="5"/>
    <x v="252"/>
    <n v="4.5999999999999996"/>
    <n v="4.8999999999999998E-3"/>
    <n v="4.8999999999999998E-3"/>
    <n v="27987"/>
    <m/>
    <n v="0.01"/>
    <s v="Descarte"/>
  </r>
  <r>
    <m/>
    <x v="174"/>
    <s v="FRENTE"/>
    <n v="3952"/>
    <x v="3949"/>
    <x v="5"/>
    <x v="252"/>
    <n v="4.5999999999999996"/>
    <n v="5.1000000000000004E-3"/>
    <n v="5.1000000000000004E-3"/>
    <n v="27987"/>
    <m/>
    <n v="0.01"/>
    <s v="Descarte"/>
  </r>
  <r>
    <m/>
    <x v="174"/>
    <s v="FRENTE"/>
    <n v="3953"/>
    <x v="3950"/>
    <x v="5"/>
    <x v="252"/>
    <n v="4.5999999999999996"/>
    <n v="1.1900000000000001E-2"/>
    <n v="1.1900000000000001E-2"/>
    <n v="27987"/>
    <m/>
    <n v="0.01"/>
    <s v="C"/>
  </r>
  <r>
    <m/>
    <x v="174"/>
    <s v="FRENTE"/>
    <n v="3954"/>
    <x v="3951"/>
    <x v="5"/>
    <x v="252"/>
    <n v="4.5999999999999996"/>
    <n v="6.4999999999999997E-3"/>
    <n v="6.4999999999999997E-3"/>
    <n v="27987"/>
    <m/>
    <n v="0.01"/>
    <s v="Reserva"/>
  </r>
  <r>
    <m/>
    <x v="173"/>
    <s v="FRENTE"/>
    <n v="3955"/>
    <x v="3952"/>
    <x v="2"/>
    <x v="253"/>
    <n v="4.5999999999999996"/>
    <n v="2.1399999999999999E-2"/>
    <n v="2.1399999999999999E-2"/>
    <n v="27081"/>
    <m/>
    <n v="1.4E-2"/>
    <s v="I"/>
  </r>
  <r>
    <m/>
    <x v="173"/>
    <s v="FRENTE"/>
    <n v="3956"/>
    <x v="3953"/>
    <x v="2"/>
    <x v="253"/>
    <n v="4.5999999999999996"/>
    <n v="1.3299999999999999E-2"/>
    <n v="1.3299999999999999E-2"/>
    <n v="27081"/>
    <m/>
    <n v="1.4E-2"/>
    <s v="D"/>
  </r>
  <r>
    <m/>
    <x v="173"/>
    <s v="FRENTE"/>
    <n v="3957"/>
    <x v="3954"/>
    <x v="2"/>
    <x v="253"/>
    <n v="4.5999999999999996"/>
    <n v="1.2200000000000001E-2"/>
    <n v="1.2200000000000001E-2"/>
    <n v="27081"/>
    <m/>
    <n v="1.4E-2"/>
    <s v="D"/>
  </r>
  <r>
    <m/>
    <x v="173"/>
    <s v="FRENTE"/>
    <n v="3958"/>
    <x v="3955"/>
    <x v="2"/>
    <x v="253"/>
    <n v="4.5999999999999996"/>
    <n v="1.17E-2"/>
    <n v="1.17E-2"/>
    <n v="27081"/>
    <m/>
    <n v="1.4E-2"/>
    <s v="C"/>
  </r>
  <r>
    <m/>
    <x v="173"/>
    <s v="FRENTE"/>
    <n v="3959"/>
    <x v="3956"/>
    <x v="2"/>
    <x v="253"/>
    <n v="4.5999999999999996"/>
    <n v="1.32E-2"/>
    <n v="1.32E-2"/>
    <n v="27081"/>
    <m/>
    <n v="1.4E-2"/>
    <s v="D"/>
  </r>
  <r>
    <m/>
    <x v="173"/>
    <s v="FRENTE"/>
    <n v="3960"/>
    <x v="3957"/>
    <x v="2"/>
    <x v="253"/>
    <n v="4.5999999999999996"/>
    <n v="1.5100000000000001E-2"/>
    <n v="1.5100000000000001E-2"/>
    <n v="27081"/>
    <m/>
    <n v="1.4E-2"/>
    <s v="F"/>
  </r>
  <r>
    <m/>
    <x v="193"/>
    <s v="LEVANTE"/>
    <n v="3961"/>
    <x v="3958"/>
    <x v="2"/>
    <x v="253"/>
    <n v="4.5999999999999996"/>
    <n v="2.0500000000000001E-2"/>
    <n v="2.0500000000000001E-2"/>
    <n v="27982"/>
    <m/>
    <n v="1.2999999999999999E-2"/>
    <s v="H"/>
  </r>
  <r>
    <m/>
    <x v="193"/>
    <s v="LEVANTE"/>
    <n v="3962"/>
    <x v="3959"/>
    <x v="2"/>
    <x v="253"/>
    <n v="4.5999999999999996"/>
    <n v="1.4E-2"/>
    <n v="1.4E-2"/>
    <n v="27982"/>
    <m/>
    <n v="1.2999999999999999E-2"/>
    <s v="E"/>
  </r>
  <r>
    <m/>
    <x v="193"/>
    <s v="LEVANTE"/>
    <n v="3963"/>
    <x v="3960"/>
    <x v="2"/>
    <x v="253"/>
    <n v="4.5999999999999996"/>
    <n v="1.2E-2"/>
    <n v="1.2E-2"/>
    <n v="27982"/>
    <m/>
    <n v="1.2999999999999999E-2"/>
    <s v="D"/>
  </r>
  <r>
    <m/>
    <x v="193"/>
    <s v="LEVANTE"/>
    <n v="3964"/>
    <x v="3961"/>
    <x v="2"/>
    <x v="253"/>
    <n v="4.5999999999999996"/>
    <n v="1.18E-2"/>
    <n v="1.18E-2"/>
    <n v="27982"/>
    <m/>
    <n v="1.2999999999999999E-2"/>
    <s v="C"/>
  </r>
  <r>
    <m/>
    <x v="193"/>
    <s v="LEVANTE"/>
    <n v="3965"/>
    <x v="3962"/>
    <x v="2"/>
    <x v="253"/>
    <n v="4.5999999999999996"/>
    <n v="1.03E-2"/>
    <n v="1.03E-2"/>
    <n v="27982"/>
    <m/>
    <n v="1.2999999999999999E-2"/>
    <s v="B"/>
  </r>
  <r>
    <m/>
    <x v="193"/>
    <s v="LEVANTE"/>
    <n v="3966"/>
    <x v="3963"/>
    <x v="2"/>
    <x v="253"/>
    <n v="4.5999999999999996"/>
    <n v="1.03E-2"/>
    <n v="1.03E-2"/>
    <n v="27982"/>
    <m/>
    <n v="1.2999999999999999E-2"/>
    <s v="B"/>
  </r>
  <r>
    <m/>
    <x v="193"/>
    <s v="LEVANTE"/>
    <n v="3967"/>
    <x v="3964"/>
    <x v="2"/>
    <x v="253"/>
    <n v="4.5999999999999996"/>
    <n v="1.09E-2"/>
    <n v="1.09E-2"/>
    <n v="27982"/>
    <m/>
    <n v="1.2999999999999999E-2"/>
    <s v="C"/>
  </r>
  <r>
    <m/>
    <x v="173"/>
    <s v="FRENTE"/>
    <n v="3968"/>
    <x v="3965"/>
    <x v="3"/>
    <x v="253"/>
    <n v="4.5999999999999996"/>
    <n v="1.34E-2"/>
    <n v="1.34E-2"/>
    <n v="27983"/>
    <m/>
    <n v="1.4E-2"/>
    <s v="D"/>
  </r>
  <r>
    <m/>
    <x v="173"/>
    <s v="FRENTE"/>
    <n v="3969"/>
    <x v="3966"/>
    <x v="3"/>
    <x v="253"/>
    <n v="4.5999999999999996"/>
    <n v="1.5299999999999999E-2"/>
    <n v="1.5299999999999999E-2"/>
    <n v="27983"/>
    <m/>
    <n v="1.4E-2"/>
    <s v="F"/>
  </r>
  <r>
    <m/>
    <x v="173"/>
    <s v="FRENTE"/>
    <n v="3970"/>
    <x v="3967"/>
    <x v="3"/>
    <x v="253"/>
    <n v="4.5999999999999996"/>
    <n v="1.9900000000000001E-2"/>
    <n v="1.9900000000000001E-2"/>
    <n v="27983"/>
    <m/>
    <n v="1.4E-2"/>
    <s v="H"/>
  </r>
  <r>
    <m/>
    <x v="193"/>
    <s v="LEVANTE"/>
    <n v="3971"/>
    <x v="3968"/>
    <x v="3"/>
    <x v="253"/>
    <n v="4.5999999999999996"/>
    <n v="1.2200000000000001E-2"/>
    <n v="1.2200000000000001E-2"/>
    <n v="27983"/>
    <m/>
    <n v="1.2999999999999999E-2"/>
    <s v="D"/>
  </r>
  <r>
    <m/>
    <x v="193"/>
    <s v="LEVANTE"/>
    <n v="3972"/>
    <x v="3969"/>
    <x v="3"/>
    <x v="253"/>
    <n v="4.5999999999999996"/>
    <n v="1.0200000000000001E-2"/>
    <n v="1.0200000000000001E-2"/>
    <n v="27983"/>
    <m/>
    <n v="1.2999999999999999E-2"/>
    <s v="B"/>
  </r>
  <r>
    <m/>
    <x v="193"/>
    <s v="LEVANTE"/>
    <n v="3973"/>
    <x v="3970"/>
    <x v="3"/>
    <x v="253"/>
    <n v="4.5999999999999996"/>
    <n v="1.24E-2"/>
    <n v="1.24E-2"/>
    <n v="27983"/>
    <m/>
    <n v="1.2999999999999999E-2"/>
    <s v="D"/>
  </r>
  <r>
    <m/>
    <x v="193"/>
    <s v="LEVANTE"/>
    <n v="3974"/>
    <x v="3971"/>
    <x v="3"/>
    <x v="253"/>
    <n v="4.5999999999999996"/>
    <n v="1.37E-2"/>
    <n v="1.37E-2"/>
    <n v="27983"/>
    <m/>
    <n v="1.2999999999999999E-2"/>
    <s v="E"/>
  </r>
  <r>
    <m/>
    <x v="193"/>
    <s v="LEVANTE"/>
    <n v="3975"/>
    <x v="3972"/>
    <x v="3"/>
    <x v="253"/>
    <n v="4.5999999999999996"/>
    <n v="9.4000000000000004E-3"/>
    <n v="9.4000000000000004E-3"/>
    <n v="27983"/>
    <m/>
    <n v="1.2999999999999999E-2"/>
    <s v="B"/>
  </r>
  <r>
    <m/>
    <x v="193"/>
    <s v="LEVANTE"/>
    <n v="3976"/>
    <x v="3973"/>
    <x v="3"/>
    <x v="253"/>
    <n v="4.5999999999999996"/>
    <n v="9.7000000000000003E-3"/>
    <n v="9.7000000000000003E-3"/>
    <n v="27983"/>
    <m/>
    <n v="1.2999999999999999E-2"/>
    <s v="B"/>
  </r>
  <r>
    <m/>
    <x v="193"/>
    <s v="LEVANTE"/>
    <n v="3977"/>
    <x v="3974"/>
    <x v="3"/>
    <x v="253"/>
    <n v="4.5999999999999996"/>
    <n v="9.5999999999999992E-3"/>
    <n v="9.5999999999999992E-3"/>
    <n v="27984"/>
    <m/>
    <n v="1.2999999999999999E-2"/>
    <s v="B"/>
  </r>
  <r>
    <m/>
    <x v="193"/>
    <s v="LEVANTE"/>
    <n v="3978"/>
    <x v="3975"/>
    <x v="3"/>
    <x v="253"/>
    <n v="4.5999999999999996"/>
    <n v="1.0500000000000001E-2"/>
    <n v="1.0500000000000001E-2"/>
    <n v="27984"/>
    <m/>
    <n v="1.2999999999999999E-2"/>
    <s v="C"/>
  </r>
  <r>
    <m/>
    <x v="193"/>
    <s v="LEVANTE"/>
    <n v="3979"/>
    <x v="3976"/>
    <x v="3"/>
    <x v="253"/>
    <n v="4.5999999999999996"/>
    <n v="7.1999999999999998E-3"/>
    <n v="7.1999999999999998E-3"/>
    <n v="27984"/>
    <m/>
    <n v="1.2999999999999999E-2"/>
    <s v="Reserva"/>
  </r>
  <r>
    <m/>
    <x v="193"/>
    <s v="LEVANTE"/>
    <n v="3980"/>
    <x v="3977"/>
    <x v="3"/>
    <x v="253"/>
    <n v="4.5999999999999996"/>
    <n v="7.4000000000000003E-3"/>
    <n v="7.4000000000000003E-3"/>
    <n v="27984"/>
    <m/>
    <n v="1.2999999999999999E-2"/>
    <s v="Reserva"/>
  </r>
  <r>
    <m/>
    <x v="193"/>
    <s v="LEVANTE"/>
    <n v="3981"/>
    <x v="3978"/>
    <x v="3"/>
    <x v="253"/>
    <n v="4.5999999999999996"/>
    <n v="6.8999999999999999E-3"/>
    <n v="6.8999999999999999E-3"/>
    <n v="27984"/>
    <m/>
    <n v="1.2999999999999999E-2"/>
    <s v="Reserva"/>
  </r>
  <r>
    <m/>
    <x v="193"/>
    <s v="LEVANTE"/>
    <n v="3982"/>
    <x v="3979"/>
    <x v="3"/>
    <x v="253"/>
    <n v="4.5999999999999996"/>
    <n v="1.2699999999999999E-2"/>
    <n v="1.2699999999999999E-2"/>
    <n v="27984"/>
    <m/>
    <n v="1.2999999999999999E-2"/>
    <s v="D"/>
  </r>
  <r>
    <m/>
    <x v="193"/>
    <s v="LEVANTE"/>
    <n v="3983"/>
    <x v="3980"/>
    <x v="3"/>
    <x v="253"/>
    <n v="4.5999999999999996"/>
    <n v="1.0699999999999999E-2"/>
    <n v="1.0699999999999999E-2"/>
    <n v="27984"/>
    <m/>
    <n v="1.2999999999999999E-2"/>
    <s v="C"/>
  </r>
  <r>
    <m/>
    <x v="173"/>
    <s v="FRENTE"/>
    <n v="3984"/>
    <x v="3981"/>
    <x v="2"/>
    <x v="254"/>
    <n v="4.5999999999999996"/>
    <n v="2.9100000000000001E-2"/>
    <n v="2.9100000000000001E-2"/>
    <n v="27988"/>
    <m/>
    <n v="1.4E-2"/>
    <s v="L"/>
  </r>
  <r>
    <m/>
    <x v="173"/>
    <s v="FRENTE"/>
    <n v="3985"/>
    <x v="3982"/>
    <x v="2"/>
    <x v="254"/>
    <n v="4.5999999999999996"/>
    <n v="2.52E-2"/>
    <n v="2.52E-2"/>
    <n v="27988"/>
    <m/>
    <n v="1.4E-2"/>
    <s v="K"/>
  </r>
  <r>
    <m/>
    <x v="173"/>
    <s v="FRENTE"/>
    <n v="3986"/>
    <x v="3983"/>
    <x v="2"/>
    <x v="254"/>
    <n v="4.5999999999999996"/>
    <n v="1.8800000000000001E-2"/>
    <n v="1.8800000000000001E-2"/>
    <n v="27988"/>
    <m/>
    <n v="1.4E-2"/>
    <s v="G"/>
  </r>
  <r>
    <m/>
    <x v="173"/>
    <s v="FRENTE"/>
    <n v="3987"/>
    <x v="3984"/>
    <x v="2"/>
    <x v="254"/>
    <n v="4.5999999999999996"/>
    <n v="2.4799999999999999E-2"/>
    <n v="2.4799999999999999E-2"/>
    <n v="27988"/>
    <m/>
    <n v="1.4E-2"/>
    <s v="J"/>
  </r>
  <r>
    <m/>
    <x v="173"/>
    <s v="FRENTE"/>
    <n v="3988"/>
    <x v="3985"/>
    <x v="2"/>
    <x v="254"/>
    <n v="4.5999999999999996"/>
    <n v="2.8500000000000001E-2"/>
    <n v="2.8500000000000001E-2"/>
    <n v="27988"/>
    <m/>
    <n v="1.4E-2"/>
    <s v="L"/>
  </r>
  <r>
    <m/>
    <x v="193"/>
    <s v="LEVANTE"/>
    <n v="3989"/>
    <x v="3986"/>
    <x v="2"/>
    <x v="254"/>
    <n v="4.5999999999999996"/>
    <n v="2.29E-2"/>
    <n v="2.29E-2"/>
    <n v="27989"/>
    <m/>
    <n v="1.2999999999999999E-2"/>
    <s v="J"/>
  </r>
  <r>
    <m/>
    <x v="193"/>
    <s v="LEVANTE"/>
    <n v="3990"/>
    <x v="3987"/>
    <x v="2"/>
    <x v="254"/>
    <n v="4.5999999999999996"/>
    <n v="1.9199999999999998E-2"/>
    <n v="1.9199999999999998E-2"/>
    <n v="27989"/>
    <m/>
    <n v="1.2999999999999999E-2"/>
    <s v="H"/>
  </r>
  <r>
    <m/>
    <x v="193"/>
    <s v="LEVANTE"/>
    <n v="3991"/>
    <x v="3988"/>
    <x v="2"/>
    <x v="254"/>
    <n v="4.5999999999999996"/>
    <n v="1.89E-2"/>
    <n v="1.89E-2"/>
    <n v="27989"/>
    <m/>
    <n v="1.2999999999999999E-2"/>
    <s v="G"/>
  </r>
  <r>
    <m/>
    <x v="193"/>
    <s v="LEVANTE"/>
    <n v="3992"/>
    <x v="3989"/>
    <x v="2"/>
    <x v="254"/>
    <n v="4.5999999999999996"/>
    <n v="1.8800000000000001E-2"/>
    <n v="1.8800000000000001E-2"/>
    <n v="27989"/>
    <m/>
    <n v="1.2999999999999999E-2"/>
    <s v="G"/>
  </r>
  <r>
    <m/>
    <x v="193"/>
    <s v="LEVANTE"/>
    <n v="3993"/>
    <x v="3990"/>
    <x v="2"/>
    <x v="254"/>
    <n v="4.5999999999999996"/>
    <n v="1.8800000000000001E-2"/>
    <n v="1.8800000000000001E-2"/>
    <n v="27989"/>
    <m/>
    <n v="1.2999999999999999E-2"/>
    <s v="G"/>
  </r>
  <r>
    <m/>
    <x v="193"/>
    <s v="LEVANTE"/>
    <n v="3994"/>
    <x v="3991"/>
    <x v="2"/>
    <x v="254"/>
    <n v="4.5999999999999996"/>
    <n v="1.37E-2"/>
    <n v="1.37E-2"/>
    <n v="27989"/>
    <m/>
    <n v="1.2999999999999999E-2"/>
    <s v="E"/>
  </r>
  <r>
    <m/>
    <x v="193"/>
    <s v="LEVANTE"/>
    <n v="3995"/>
    <x v="3992"/>
    <x v="2"/>
    <x v="254"/>
    <n v="4.5999999999999996"/>
    <n v="1.5800000000000002E-2"/>
    <n v="1.5800000000000002E-2"/>
    <n v="27989"/>
    <m/>
    <n v="1.2999999999999999E-2"/>
    <s v="F"/>
  </r>
  <r>
    <m/>
    <x v="193"/>
    <s v="LEVANTE"/>
    <n v="3996"/>
    <x v="3993"/>
    <x v="2"/>
    <x v="254"/>
    <n v="4.5999999999999996"/>
    <n v="1.6899999999999998E-2"/>
    <n v="1.6899999999999998E-2"/>
    <n v="27989"/>
    <m/>
    <n v="1.2999999999999999E-2"/>
    <s v="F"/>
  </r>
  <r>
    <m/>
    <x v="193"/>
    <s v="LEVANTE"/>
    <n v="3997"/>
    <x v="3994"/>
    <x v="2"/>
    <x v="254"/>
    <n v="4.5999999999999996"/>
    <n v="1.7399999999999999E-2"/>
    <n v="1.7399999999999999E-2"/>
    <n v="27989"/>
    <m/>
    <n v="1.2999999999999999E-2"/>
    <s v="F"/>
  </r>
  <r>
    <m/>
    <x v="193"/>
    <s v="LEVANTE"/>
    <n v="3998"/>
    <x v="3995"/>
    <x v="2"/>
    <x v="254"/>
    <n v="4.5999999999999996"/>
    <n v="4.7999999999999996E-3"/>
    <n v="4.7999999999999996E-3"/>
    <n v="27989"/>
    <m/>
    <n v="1.2999999999999999E-2"/>
    <s v="Descarte"/>
  </r>
  <r>
    <m/>
    <x v="193"/>
    <s v="LEVANTE"/>
    <n v="3999"/>
    <x v="3996"/>
    <x v="2"/>
    <x v="254"/>
    <n v="4.5999999999999996"/>
    <n v="7.7000000000000002E-3"/>
    <n v="7.7000000000000002E-3"/>
    <n v="27989"/>
    <m/>
    <n v="1.2999999999999999E-2"/>
    <s v="A"/>
  </r>
  <r>
    <m/>
    <x v="193"/>
    <s v="LEVANTE"/>
    <n v="4000"/>
    <x v="3997"/>
    <x v="2"/>
    <x v="254"/>
    <n v="4.5999999999999996"/>
    <n v="1.0699999999999999E-2"/>
    <n v="1.0699999999999999E-2"/>
    <n v="27989"/>
    <m/>
    <n v="1.2999999999999999E-2"/>
    <s v="C"/>
  </r>
  <r>
    <m/>
    <x v="173"/>
    <s v="FRENTE"/>
    <n v="4001"/>
    <x v="3998"/>
    <x v="3"/>
    <x v="254"/>
    <n v="4.5999999999999996"/>
    <n v="3.0300000000000001E-2"/>
    <n v="3.0300000000000001E-2"/>
    <n v="27991"/>
    <m/>
    <n v="1.4E-2"/>
    <s v="L"/>
  </r>
  <r>
    <m/>
    <x v="173"/>
    <s v="FRENTE"/>
    <n v="4002"/>
    <x v="3999"/>
    <x v="3"/>
    <x v="254"/>
    <n v="4.5999999999999996"/>
    <n v="3.0700000000000002E-2"/>
    <n v="3.0700000000000002E-2"/>
    <n v="27991"/>
    <m/>
    <n v="1.4E-2"/>
    <s v="L"/>
  </r>
  <r>
    <m/>
    <x v="173"/>
    <s v="FRENTE"/>
    <n v="4003"/>
    <x v="4000"/>
    <x v="3"/>
    <x v="254"/>
    <n v="4.5999999999999996"/>
    <n v="2.0199999999999999E-2"/>
    <n v="2.0199999999999999E-2"/>
    <n v="27991"/>
    <m/>
    <n v="1.4E-2"/>
    <s v="H"/>
  </r>
  <r>
    <m/>
    <x v="173"/>
    <s v="FRENTE"/>
    <n v="4004"/>
    <x v="4001"/>
    <x v="3"/>
    <x v="254"/>
    <n v="4.5999999999999996"/>
    <n v="1.9300000000000001E-2"/>
    <n v="1.9300000000000001E-2"/>
    <n v="27991"/>
    <m/>
    <n v="1.4E-2"/>
    <s v="H"/>
  </r>
  <r>
    <m/>
    <x v="173"/>
    <s v="FRENTE"/>
    <n v="4005"/>
    <x v="4002"/>
    <x v="3"/>
    <x v="254"/>
    <n v="4.5999999999999996"/>
    <n v="2.0299999999999999E-2"/>
    <n v="2.0299999999999999E-2"/>
    <n v="27991"/>
    <m/>
    <n v="1.4E-2"/>
    <s v="H"/>
  </r>
  <r>
    <m/>
    <x v="193"/>
    <s v="LEVANTE"/>
    <n v="4006"/>
    <x v="4003"/>
    <x v="3"/>
    <x v="254"/>
    <n v="4.5999999999999996"/>
    <n v="1.14E-2"/>
    <n v="1.14E-2"/>
    <n v="27990"/>
    <m/>
    <n v="1.2999999999999999E-2"/>
    <s v="C"/>
  </r>
  <r>
    <m/>
    <x v="193"/>
    <s v="LEVANTE"/>
    <n v="4007"/>
    <x v="4004"/>
    <x v="3"/>
    <x v="254"/>
    <n v="4.5999999999999996"/>
    <n v="1.4500000000000001E-2"/>
    <n v="1.4500000000000001E-2"/>
    <n v="27990"/>
    <m/>
    <n v="1.2999999999999999E-2"/>
    <s v="E"/>
  </r>
  <r>
    <m/>
    <x v="193"/>
    <s v="LEVANTE"/>
    <n v="4008"/>
    <x v="4005"/>
    <x v="3"/>
    <x v="254"/>
    <n v="4.5999999999999996"/>
    <n v="7.9000000000000008E-3"/>
    <n v="7.9000000000000008E-3"/>
    <n v="27990"/>
    <m/>
    <n v="1.2999999999999999E-2"/>
    <s v="A"/>
  </r>
  <r>
    <m/>
    <x v="193"/>
    <s v="LEVANTE"/>
    <n v="4009"/>
    <x v="4006"/>
    <x v="3"/>
    <x v="254"/>
    <n v="4.5999999999999996"/>
    <n v="9.7000000000000003E-3"/>
    <n v="9.7000000000000003E-3"/>
    <n v="27990"/>
    <m/>
    <n v="1.2999999999999999E-2"/>
    <s v="B"/>
  </r>
  <r>
    <m/>
    <x v="193"/>
    <s v="LEVANTE"/>
    <n v="4010"/>
    <x v="4007"/>
    <x v="3"/>
    <x v="254"/>
    <n v="4.5999999999999996"/>
    <n v="9.5999999999999992E-3"/>
    <n v="9.5999999999999992E-3"/>
    <n v="27990"/>
    <m/>
    <n v="1.2999999999999999E-2"/>
    <s v="B"/>
  </r>
  <r>
    <m/>
    <x v="193"/>
    <s v="LEVANTE"/>
    <n v="4011"/>
    <x v="4008"/>
    <x v="3"/>
    <x v="254"/>
    <n v="4.5999999999999996"/>
    <n v="1.12E-2"/>
    <n v="1.12E-2"/>
    <n v="27990"/>
    <m/>
    <n v="1.2999999999999999E-2"/>
    <s v="C"/>
  </r>
  <r>
    <m/>
    <x v="193"/>
    <s v="LEVANTE"/>
    <n v="4012"/>
    <x v="4009"/>
    <x v="3"/>
    <x v="254"/>
    <n v="4.5999999999999996"/>
    <n v="1.49E-2"/>
    <n v="1.49E-2"/>
    <n v="27990"/>
    <m/>
    <n v="1.2999999999999999E-2"/>
    <s v="E"/>
  </r>
  <r>
    <m/>
    <x v="193"/>
    <s v="LEVANTE"/>
    <n v="4013"/>
    <x v="4010"/>
    <x v="3"/>
    <x v="254"/>
    <n v="4.5999999999999996"/>
    <n v="8.3000000000000001E-3"/>
    <n v="8.3000000000000001E-3"/>
    <n v="27990"/>
    <m/>
    <n v="1.2999999999999999E-2"/>
    <s v="A"/>
  </r>
  <r>
    <m/>
    <x v="193"/>
    <s v="LEVANTE"/>
    <n v="4014"/>
    <x v="4011"/>
    <x v="3"/>
    <x v="254"/>
    <n v="4.5999999999999996"/>
    <n v="7.9000000000000008E-3"/>
    <n v="7.9000000000000008E-3"/>
    <n v="27990"/>
    <m/>
    <n v="1.2999999999999999E-2"/>
    <s v="A"/>
  </r>
  <r>
    <m/>
    <x v="193"/>
    <s v="LEVANTE"/>
    <n v="4015"/>
    <x v="4012"/>
    <x v="3"/>
    <x v="254"/>
    <n v="4.5999999999999996"/>
    <n v="8.5000000000000006E-3"/>
    <n v="8.5000000000000006E-3"/>
    <n v="27990"/>
    <m/>
    <n v="1.2999999999999999E-2"/>
    <s v="A"/>
  </r>
  <r>
    <m/>
    <x v="174"/>
    <s v="FRENTE"/>
    <n v="4016"/>
    <x v="4013"/>
    <x v="4"/>
    <x v="254"/>
    <n v="4.5999999999999996"/>
    <n v="3.1800000000000002E-2"/>
    <n v="3.1800000000000002E-2"/>
    <n v="27992"/>
    <m/>
    <n v="8.9999999999999993E-3"/>
    <s v="L"/>
  </r>
  <r>
    <m/>
    <x v="174"/>
    <s v="FRENTE"/>
    <n v="4017"/>
    <x v="4014"/>
    <x v="4"/>
    <x v="254"/>
    <n v="4.5999999999999996"/>
    <n v="7.6E-3"/>
    <n v="7.6E-3"/>
    <n v="27992"/>
    <m/>
    <n v="8.9999999999999993E-3"/>
    <s v="A"/>
  </r>
  <r>
    <m/>
    <x v="174"/>
    <s v="FRENTE"/>
    <n v="4018"/>
    <x v="4015"/>
    <x v="4"/>
    <x v="254"/>
    <n v="4.5999999999999996"/>
    <n v="1.47E-2"/>
    <n v="1.47E-2"/>
    <n v="27992"/>
    <m/>
    <n v="8.9999999999999993E-3"/>
    <s v="E"/>
  </r>
  <r>
    <m/>
    <x v="174"/>
    <s v="FRENTE"/>
    <n v="4019"/>
    <x v="4016"/>
    <x v="4"/>
    <x v="254"/>
    <n v="4.5999999999999996"/>
    <n v="5.7000000000000002E-3"/>
    <n v="5.7000000000000002E-3"/>
    <n v="27992"/>
    <m/>
    <n v="8.9999999999999993E-3"/>
    <s v="Descarte"/>
  </r>
  <r>
    <m/>
    <x v="174"/>
    <s v="FRENTE"/>
    <n v="4020"/>
    <x v="4017"/>
    <x v="4"/>
    <x v="254"/>
    <n v="4.5999999999999996"/>
    <n v="5.4999999999999997E-3"/>
    <n v="5.4999999999999997E-3"/>
    <n v="27992"/>
    <m/>
    <n v="8.9999999999999993E-3"/>
    <s v="Descarte"/>
  </r>
  <r>
    <m/>
    <x v="174"/>
    <s v="FRENTE"/>
    <n v="4021"/>
    <x v="4018"/>
    <x v="4"/>
    <x v="254"/>
    <n v="4.5999999999999996"/>
    <n v="0.01"/>
    <n v="0.01"/>
    <n v="27992"/>
    <m/>
    <n v="8.9999999999999993E-3"/>
    <s v="B"/>
  </r>
  <r>
    <m/>
    <x v="174"/>
    <s v="FRENTE"/>
    <n v="4022"/>
    <x v="4019"/>
    <x v="4"/>
    <x v="254"/>
    <n v="4.5999999999999996"/>
    <n v="1.43E-2"/>
    <n v="1.43E-2"/>
    <n v="27992"/>
    <m/>
    <n v="8.9999999999999993E-3"/>
    <s v="E"/>
  </r>
  <r>
    <m/>
    <x v="174"/>
    <s v="FRENTE"/>
    <n v="4023"/>
    <x v="4020"/>
    <x v="4"/>
    <x v="254"/>
    <n v="4.5999999999999996"/>
    <n v="2.7000000000000001E-3"/>
    <n v="2.7000000000000001E-3"/>
    <n v="27992"/>
    <m/>
    <n v="8.9999999999999993E-3"/>
    <s v="Descarte"/>
  </r>
  <r>
    <m/>
    <x v="174"/>
    <s v="FRENTE"/>
    <n v="4024"/>
    <x v="4021"/>
    <x v="4"/>
    <x v="254"/>
    <n v="4.5999999999999996"/>
    <n v="1.2E-2"/>
    <n v="1.2E-2"/>
    <n v="27993"/>
    <m/>
    <n v="8.9999999999999993E-3"/>
    <s v="D"/>
  </r>
  <r>
    <m/>
    <x v="174"/>
    <s v="FRENTE"/>
    <n v="4025"/>
    <x v="4022"/>
    <x v="4"/>
    <x v="254"/>
    <n v="4.5999999999999996"/>
    <n v="1.3299999999999999E-2"/>
    <n v="1.3299999999999999E-2"/>
    <n v="27993"/>
    <m/>
    <n v="8.9999999999999993E-3"/>
    <s v="D"/>
  </r>
  <r>
    <m/>
    <x v="174"/>
    <s v="FRENTE"/>
    <n v="4026"/>
    <x v="4023"/>
    <x v="4"/>
    <x v="254"/>
    <n v="4.5999999999999996"/>
    <n v="8.3999999999999995E-3"/>
    <n v="8.3999999999999995E-3"/>
    <n v="27993"/>
    <m/>
    <n v="8.9999999999999993E-3"/>
    <s v="A"/>
  </r>
  <r>
    <m/>
    <x v="174"/>
    <s v="FRENTE"/>
    <n v="4027"/>
    <x v="4024"/>
    <x v="4"/>
    <x v="254"/>
    <n v="4.5999999999999996"/>
    <n v="8.2000000000000007E-3"/>
    <n v="8.2000000000000007E-3"/>
    <n v="27993"/>
    <m/>
    <n v="8.9999999999999993E-3"/>
    <s v="A"/>
  </r>
  <r>
    <m/>
    <x v="174"/>
    <s v="FRENTE"/>
    <n v="4028"/>
    <x v="4025"/>
    <x v="4"/>
    <x v="254"/>
    <n v="4.5999999999999996"/>
    <n v="8.8000000000000005E-3"/>
    <n v="8.8000000000000005E-3"/>
    <n v="27993"/>
    <m/>
    <n v="8.9999999999999993E-3"/>
    <s v="A"/>
  </r>
  <r>
    <m/>
    <x v="173"/>
    <s v="FRENTE"/>
    <n v="4029"/>
    <x v="4026"/>
    <x v="4"/>
    <x v="254"/>
    <n v="4.5999999999999996"/>
    <n v="1.5900000000000001E-2"/>
    <n v="1.5900000000000001E-2"/>
    <n v="27994"/>
    <m/>
    <n v="1.4999999999999999E-2"/>
    <s v="F"/>
  </r>
  <r>
    <m/>
    <x v="173"/>
    <s v="FRENTE"/>
    <n v="4030"/>
    <x v="4027"/>
    <x v="4"/>
    <x v="254"/>
    <n v="4.5999999999999996"/>
    <n v="1.8200000000000001E-2"/>
    <n v="1.8200000000000001E-2"/>
    <n v="27994"/>
    <m/>
    <n v="1.4999999999999999E-2"/>
    <s v="G"/>
  </r>
  <r>
    <m/>
    <x v="173"/>
    <s v="FRENTE"/>
    <n v="4031"/>
    <x v="4028"/>
    <x v="4"/>
    <x v="254"/>
    <n v="4.5999999999999996"/>
    <n v="1.01E-2"/>
    <n v="1.01E-2"/>
    <n v="27994"/>
    <m/>
    <n v="1.4999999999999999E-2"/>
    <s v="B"/>
  </r>
  <r>
    <m/>
    <x v="173"/>
    <s v="FRENTE"/>
    <n v="4032"/>
    <x v="4029"/>
    <x v="4"/>
    <x v="254"/>
    <n v="4.5999999999999996"/>
    <n v="1.7399999999999999E-2"/>
    <n v="1.7399999999999999E-2"/>
    <n v="27994"/>
    <m/>
    <n v="1.4999999999999999E-2"/>
    <s v="F"/>
  </r>
  <r>
    <m/>
    <x v="173"/>
    <s v="FRENTE"/>
    <n v="4033"/>
    <x v="4030"/>
    <x v="4"/>
    <x v="254"/>
    <n v="4.5999999999999996"/>
    <n v="2.6700000000000002E-2"/>
    <n v="2.6700000000000002E-2"/>
    <n v="27994"/>
    <m/>
    <n v="1.4999999999999999E-2"/>
    <s v="K"/>
  </r>
  <r>
    <m/>
    <x v="193"/>
    <s v="LEVANTE"/>
    <n v="4034"/>
    <x v="4031"/>
    <x v="4"/>
    <x v="254"/>
    <n v="4.5999999999999996"/>
    <n v="1.3299999999999999E-2"/>
    <n v="1.3299999999999999E-2"/>
    <n v="27994"/>
    <m/>
    <n v="1.2999999999999999E-2"/>
    <s v="D"/>
  </r>
  <r>
    <m/>
    <x v="193"/>
    <s v="LEVANTE"/>
    <n v="4035"/>
    <x v="4032"/>
    <x v="4"/>
    <x v="254"/>
    <n v="4.5999999999999996"/>
    <n v="1.52E-2"/>
    <n v="1.52E-2"/>
    <n v="27994"/>
    <m/>
    <n v="1.2999999999999999E-2"/>
    <s v="F"/>
  </r>
  <r>
    <m/>
    <x v="193"/>
    <s v="LEVANTE"/>
    <n v="4036"/>
    <x v="4033"/>
    <x v="4"/>
    <x v="254"/>
    <n v="4.5999999999999996"/>
    <n v="1.8700000000000001E-2"/>
    <n v="1.8700000000000001E-2"/>
    <n v="27994"/>
    <m/>
    <n v="1.2999999999999999E-2"/>
    <s v="G"/>
  </r>
  <r>
    <m/>
    <x v="193"/>
    <s v="LEVANTE"/>
    <n v="4037"/>
    <x v="4034"/>
    <x v="4"/>
    <x v="254"/>
    <n v="4.5999999999999996"/>
    <n v="1.4200000000000001E-2"/>
    <n v="1.4200000000000001E-2"/>
    <n v="27994"/>
    <m/>
    <n v="1.2999999999999999E-2"/>
    <s v="E"/>
  </r>
  <r>
    <m/>
    <x v="193"/>
    <s v="LEVANTE"/>
    <n v="4038"/>
    <x v="4035"/>
    <x v="4"/>
    <x v="254"/>
    <n v="4.5999999999999996"/>
    <n v="1.2699999999999999E-2"/>
    <n v="1.2699999999999999E-2"/>
    <n v="27994"/>
    <m/>
    <n v="1.2999999999999999E-2"/>
    <s v="D"/>
  </r>
  <r>
    <m/>
    <x v="193"/>
    <s v="LEVANTE"/>
    <n v="4039"/>
    <x v="4036"/>
    <x v="4"/>
    <x v="254"/>
    <n v="4.5999999999999996"/>
    <n v="1.2800000000000001E-2"/>
    <n v="1.2800000000000001E-2"/>
    <n v="27995"/>
    <m/>
    <n v="1.2999999999999999E-2"/>
    <s v="D"/>
  </r>
  <r>
    <m/>
    <x v="193"/>
    <s v="LEVANTE"/>
    <n v="4040"/>
    <x v="4037"/>
    <x v="4"/>
    <x v="254"/>
    <n v="4.5999999999999996"/>
    <n v="9.4999999999999998E-3"/>
    <n v="9.4999999999999998E-3"/>
    <n v="27995"/>
    <m/>
    <n v="1.2999999999999999E-2"/>
    <s v="B"/>
  </r>
  <r>
    <m/>
    <x v="193"/>
    <s v="LEVANTE"/>
    <n v="4041"/>
    <x v="4038"/>
    <x v="4"/>
    <x v="254"/>
    <n v="4.5999999999999996"/>
    <n v="7.3000000000000001E-3"/>
    <n v="7.3000000000000001E-3"/>
    <n v="27995"/>
    <m/>
    <n v="1.2999999999999999E-2"/>
    <s v="Reserva"/>
  </r>
  <r>
    <m/>
    <x v="193"/>
    <s v="LEVANTE"/>
    <n v="4042"/>
    <x v="4039"/>
    <x v="4"/>
    <x v="254"/>
    <n v="4.5999999999999996"/>
    <n v="5.7999999999999996E-3"/>
    <n v="5.7999999999999996E-3"/>
    <n v="27995"/>
    <m/>
    <n v="1.2999999999999999E-2"/>
    <s v="Descarte"/>
  </r>
  <r>
    <m/>
    <x v="193"/>
    <s v="LEVANTE"/>
    <n v="4043"/>
    <x v="4040"/>
    <x v="4"/>
    <x v="254"/>
    <n v="4.5999999999999996"/>
    <n v="3.5000000000000001E-3"/>
    <n v="3.5000000000000001E-3"/>
    <n v="27995"/>
    <m/>
    <n v="1.2999999999999999E-2"/>
    <s v="Descarte"/>
  </r>
  <r>
    <m/>
    <x v="193"/>
    <s v="LEVANTE"/>
    <n v="4044"/>
    <x v="4041"/>
    <x v="4"/>
    <x v="254"/>
    <n v="4.5999999999999996"/>
    <n v="4.5999999999999999E-3"/>
    <n v="4.5999999999999999E-3"/>
    <n v="27995"/>
    <m/>
    <n v="1.2999999999999999E-2"/>
    <s v="Descarte"/>
  </r>
  <r>
    <m/>
    <x v="198"/>
    <s v="REC"/>
    <n v="4045"/>
    <x v="4042"/>
    <x v="5"/>
    <x v="254"/>
    <n v="4.5999999999999996"/>
    <n v="1.38E-2"/>
    <n v="1.38E-2"/>
    <n v="27996"/>
    <m/>
    <n v="1.4999999999999999E-2"/>
    <s v="E"/>
  </r>
  <r>
    <m/>
    <x v="198"/>
    <s v="REC"/>
    <n v="4046"/>
    <x v="4043"/>
    <x v="5"/>
    <x v="254"/>
    <n v="4.5999999999999996"/>
    <n v="1.72E-2"/>
    <n v="1.72E-2"/>
    <n v="27996"/>
    <m/>
    <n v="1.4999999999999999E-2"/>
    <s v="F"/>
  </r>
  <r>
    <m/>
    <x v="198"/>
    <s v="REC"/>
    <n v="4047"/>
    <x v="4044"/>
    <x v="5"/>
    <x v="254"/>
    <n v="4.5999999999999996"/>
    <n v="2.0199999999999999E-2"/>
    <n v="2.0199999999999999E-2"/>
    <n v="27996"/>
    <m/>
    <n v="1.4999999999999999E-2"/>
    <s v="H"/>
  </r>
  <r>
    <m/>
    <x v="198"/>
    <s v="REC"/>
    <n v="4048"/>
    <x v="4045"/>
    <x v="5"/>
    <x v="254"/>
    <n v="4.5999999999999996"/>
    <n v="1.4999999999999999E-2"/>
    <n v="1.4999999999999999E-2"/>
    <n v="27996"/>
    <m/>
    <n v="1.4999999999999999E-2"/>
    <s v="F"/>
  </r>
  <r>
    <m/>
    <x v="198"/>
    <s v="REC"/>
    <n v="4049"/>
    <x v="4046"/>
    <x v="5"/>
    <x v="254"/>
    <n v="4.5999999999999996"/>
    <n v="2.9000000000000001E-2"/>
    <n v="2.9000000000000001E-2"/>
    <n v="27996"/>
    <m/>
    <n v="1.4999999999999999E-2"/>
    <s v="L"/>
  </r>
  <r>
    <m/>
    <x v="198"/>
    <s v="REC"/>
    <n v="4050"/>
    <x v="4047"/>
    <x v="5"/>
    <x v="254"/>
    <n v="4.5999999999999996"/>
    <n v="3.3099999999999997E-2"/>
    <n v="3.3099999999999997E-2"/>
    <n v="27996"/>
    <m/>
    <n v="1.4999999999999999E-2"/>
    <s v="L"/>
  </r>
  <r>
    <m/>
    <x v="198"/>
    <s v="REC"/>
    <n v="4051"/>
    <x v="4048"/>
    <x v="5"/>
    <x v="254"/>
    <n v="4.5999999999999996"/>
    <n v="3.1E-2"/>
    <n v="3.1E-2"/>
    <n v="27996"/>
    <m/>
    <n v="1.4999999999999999E-2"/>
    <s v="L"/>
  </r>
  <r>
    <m/>
    <x v="198"/>
    <s v="REC"/>
    <n v="4052"/>
    <x v="4049"/>
    <x v="5"/>
    <x v="254"/>
    <n v="4.5999999999999996"/>
    <n v="3.4200000000000001E-2"/>
    <n v="3.4200000000000001E-2"/>
    <n v="27996"/>
    <m/>
    <n v="1.4999999999999999E-2"/>
    <s v="L"/>
  </r>
  <r>
    <m/>
    <x v="198"/>
    <s v="REC"/>
    <n v="4053"/>
    <x v="4050"/>
    <x v="5"/>
    <x v="254"/>
    <n v="4.5999999999999996"/>
    <n v="3.7499999999999999E-2"/>
    <n v="3.6999999999999998E-2"/>
    <n v="27996"/>
    <m/>
    <n v="1.4999999999999999E-2"/>
    <s v="L"/>
  </r>
  <r>
    <m/>
    <x v="198"/>
    <s v="REC"/>
    <n v="4054"/>
    <x v="4051"/>
    <x v="5"/>
    <x v="254"/>
    <n v="4.5999999999999996"/>
    <n v="3.6900000000000002E-2"/>
    <n v="3.6900000000000002E-2"/>
    <n v="27997"/>
    <m/>
    <n v="1.4999999999999999E-2"/>
    <s v="L"/>
  </r>
  <r>
    <m/>
    <x v="198"/>
    <s v="REC"/>
    <n v="4055"/>
    <x v="4052"/>
    <x v="5"/>
    <x v="254"/>
    <n v="4.5999999999999996"/>
    <n v="3.4700000000000002E-2"/>
    <n v="3.4700000000000002E-2"/>
    <n v="27997"/>
    <m/>
    <n v="1.4999999999999999E-2"/>
    <s v="L"/>
  </r>
  <r>
    <m/>
    <x v="198"/>
    <s v="REC"/>
    <n v="4056"/>
    <x v="4053"/>
    <x v="5"/>
    <x v="254"/>
    <n v="4.5999999999999996"/>
    <n v="1.26E-2"/>
    <n v="1.26E-2"/>
    <n v="27997"/>
    <m/>
    <n v="1.4999999999999999E-2"/>
    <s v="D"/>
  </r>
  <r>
    <m/>
    <x v="198"/>
    <s v="REC"/>
    <n v="4057"/>
    <x v="4054"/>
    <x v="5"/>
    <x v="254"/>
    <n v="4.5999999999999996"/>
    <n v="1.18E-2"/>
    <n v="1.18E-2"/>
    <n v="27997"/>
    <m/>
    <n v="1.4999999999999999E-2"/>
    <s v="C"/>
  </r>
  <r>
    <m/>
    <x v="198"/>
    <s v="REC"/>
    <n v="4058"/>
    <x v="4055"/>
    <x v="5"/>
    <x v="254"/>
    <n v="4.5999999999999996"/>
    <n v="1.2E-2"/>
    <n v="1.2E-2"/>
    <n v="27997"/>
    <m/>
    <n v="1.4999999999999999E-2"/>
    <s v="D"/>
  </r>
  <r>
    <m/>
    <x v="198"/>
    <s v="REC"/>
    <n v="4059"/>
    <x v="4056"/>
    <x v="5"/>
    <x v="254"/>
    <n v="4.5999999999999996"/>
    <n v="1.7100000000000001E-2"/>
    <n v="1.7100000000000001E-2"/>
    <n v="27997"/>
    <m/>
    <n v="1.4999999999999999E-2"/>
    <s v="F"/>
  </r>
  <r>
    <m/>
    <x v="198"/>
    <s v="REC"/>
    <n v="4060"/>
    <x v="4057"/>
    <x v="5"/>
    <x v="254"/>
    <n v="4.5999999999999996"/>
    <n v="3.5499999999999997E-2"/>
    <n v="3.5499999999999997E-2"/>
    <n v="27997"/>
    <m/>
    <n v="1.4999999999999999E-2"/>
    <s v="L"/>
  </r>
  <r>
    <m/>
    <x v="198"/>
    <s v="REC"/>
    <n v="4061"/>
    <x v="4058"/>
    <x v="5"/>
    <x v="254"/>
    <n v="4.5999999999999996"/>
    <n v="2.8199999999999999E-2"/>
    <n v="2.8199999999999999E-2"/>
    <n v="27997"/>
    <m/>
    <n v="1.4999999999999999E-2"/>
    <s v="L"/>
  </r>
  <r>
    <m/>
    <x v="198"/>
    <s v="REC"/>
    <n v="4062"/>
    <x v="4059"/>
    <x v="5"/>
    <x v="254"/>
    <n v="4.5999999999999996"/>
    <n v="6.6E-3"/>
    <n v="6.6E-3"/>
    <n v="27997"/>
    <m/>
    <n v="1.4999999999999999E-2"/>
    <s v="Reserva"/>
  </r>
  <r>
    <m/>
    <x v="193"/>
    <s v="LEVANTE"/>
    <n v="4063"/>
    <x v="4060"/>
    <x v="5"/>
    <x v="254"/>
    <n v="4.5999999999999996"/>
    <n v="1.1599999999999999E-2"/>
    <n v="1.1599999999999999E-2"/>
    <n v="27998"/>
    <m/>
    <n v="1.2999999999999999E-2"/>
    <s v="C"/>
  </r>
  <r>
    <m/>
    <x v="193"/>
    <s v="LEVANTE"/>
    <n v="4064"/>
    <x v="4061"/>
    <x v="5"/>
    <x v="254"/>
    <n v="4.5999999999999996"/>
    <n v="1.5699999999999999E-2"/>
    <n v="1.5699999999999999E-2"/>
    <n v="27998"/>
    <m/>
    <n v="1.2999999999999999E-2"/>
    <s v="F"/>
  </r>
  <r>
    <m/>
    <x v="193"/>
    <s v="LEVANTE"/>
    <n v="4065"/>
    <x v="4062"/>
    <x v="5"/>
    <x v="254"/>
    <n v="4.5999999999999996"/>
    <n v="1.37E-2"/>
    <n v="1.37E-2"/>
    <n v="27998"/>
    <m/>
    <n v="1.2999999999999999E-2"/>
    <s v="E"/>
  </r>
  <r>
    <m/>
    <x v="193"/>
    <s v="LEVANTE"/>
    <n v="4066"/>
    <x v="4063"/>
    <x v="5"/>
    <x v="254"/>
    <n v="4.5999999999999996"/>
    <n v="1.43E-2"/>
    <n v="1.43E-2"/>
    <n v="27998"/>
    <m/>
    <n v="1.2999999999999999E-2"/>
    <s v="E"/>
  </r>
  <r>
    <m/>
    <x v="193"/>
    <s v="LEVANTE"/>
    <n v="4067"/>
    <x v="4064"/>
    <x v="5"/>
    <x v="254"/>
    <n v="4.5999999999999996"/>
    <n v="8.9999999999999993E-3"/>
    <n v="8.9999999999999993E-3"/>
    <n v="27998"/>
    <m/>
    <n v="1.2999999999999999E-2"/>
    <s v="B"/>
  </r>
  <r>
    <m/>
    <x v="193"/>
    <s v="LEVANTE"/>
    <n v="4068"/>
    <x v="4065"/>
    <x v="5"/>
    <x v="254"/>
    <n v="4.5999999999999996"/>
    <n v="1.12E-2"/>
    <n v="1.12E-2"/>
    <n v="27998"/>
    <m/>
    <n v="1.2999999999999999E-2"/>
    <s v="C"/>
  </r>
  <r>
    <m/>
    <x v="193"/>
    <s v="LEVANTE"/>
    <n v="4069"/>
    <x v="4066"/>
    <x v="5"/>
    <x v="254"/>
    <n v="4.5999999999999996"/>
    <n v="4.4000000000000003E-3"/>
    <n v="4.4000000000000003E-3"/>
    <n v="27998"/>
    <m/>
    <n v="1.2999999999999999E-2"/>
    <s v="Descarte"/>
  </r>
  <r>
    <m/>
    <x v="193"/>
    <s v="LEVANTE"/>
    <n v="4070"/>
    <x v="4067"/>
    <x v="5"/>
    <x v="254"/>
    <n v="4.5999999999999996"/>
    <n v="1.09E-2"/>
    <n v="1.09E-2"/>
    <n v="27998"/>
    <m/>
    <n v="1.2999999999999999E-2"/>
    <s v="C"/>
  </r>
  <r>
    <m/>
    <x v="193"/>
    <s v="LEVANTE"/>
    <n v="4071"/>
    <x v="4068"/>
    <x v="5"/>
    <x v="254"/>
    <n v="4.5999999999999996"/>
    <n v="1.0699999999999999E-2"/>
    <n v="1.0699999999999999E-2"/>
    <n v="27998"/>
    <m/>
    <n v="1.2999999999999999E-2"/>
    <s v="C"/>
  </r>
  <r>
    <m/>
    <x v="173"/>
    <s v="FRENTE"/>
    <n v="4072"/>
    <x v="4069"/>
    <x v="2"/>
    <x v="255"/>
    <n v="4.5999999999999996"/>
    <n v="2.4E-2"/>
    <n v="2.4E-2"/>
    <n v="28000"/>
    <m/>
    <n v="1.4999999999999999E-2"/>
    <s v="J"/>
  </r>
  <r>
    <m/>
    <x v="173"/>
    <s v="FRENTE"/>
    <n v="4073"/>
    <x v="4070"/>
    <x v="2"/>
    <x v="255"/>
    <n v="4.5999999999999996"/>
    <n v="1.9800000000000002E-2"/>
    <n v="1.9800000000000002E-2"/>
    <n v="28000"/>
    <m/>
    <n v="1.4999999999999999E-2"/>
    <s v="H"/>
  </r>
  <r>
    <m/>
    <x v="173"/>
    <s v="FRENTE"/>
    <n v="4074"/>
    <x v="4071"/>
    <x v="2"/>
    <x v="255"/>
    <n v="4.5999999999999996"/>
    <n v="1.6400000000000001E-2"/>
    <n v="1.6400000000000001E-2"/>
    <n v="28000"/>
    <m/>
    <n v="1.4999999999999999E-2"/>
    <s v="F"/>
  </r>
  <r>
    <m/>
    <x v="173"/>
    <s v="FRENTE"/>
    <n v="4075"/>
    <x v="4072"/>
    <x v="2"/>
    <x v="255"/>
    <n v="4.5999999999999996"/>
    <n v="1.3899999999999999E-2"/>
    <n v="1.3899999999999999E-2"/>
    <n v="28000"/>
    <m/>
    <n v="1.4999999999999999E-2"/>
    <s v="E"/>
  </r>
  <r>
    <m/>
    <x v="173"/>
    <s v="FRENTE"/>
    <n v="4076"/>
    <x v="4073"/>
    <x v="2"/>
    <x v="255"/>
    <n v="4.5999999999999996"/>
    <n v="1.24E-2"/>
    <n v="1.24E-2"/>
    <n v="28000"/>
    <m/>
    <n v="1.4999999999999999E-2"/>
    <s v="D"/>
  </r>
  <r>
    <m/>
    <x v="173"/>
    <s v="FRENTE"/>
    <n v="4077"/>
    <x v="4074"/>
    <x v="2"/>
    <x v="255"/>
    <n v="4.5999999999999996"/>
    <n v="2.18E-2"/>
    <n v="2.18E-2"/>
    <n v="28000"/>
    <m/>
    <n v="1.4999999999999999E-2"/>
    <s v="I"/>
  </r>
  <r>
    <m/>
    <x v="173"/>
    <s v="FRENTE"/>
    <n v="4078"/>
    <x v="4075"/>
    <x v="2"/>
    <x v="255"/>
    <n v="4.5999999999999996"/>
    <n v="1.2200000000000001E-2"/>
    <n v="1.2200000000000001E-2"/>
    <n v="28000"/>
    <m/>
    <n v="1.4999999999999999E-2"/>
    <s v="D"/>
  </r>
  <r>
    <m/>
    <x v="173"/>
    <s v="FRENTE"/>
    <n v="4079"/>
    <x v="4076"/>
    <x v="2"/>
    <x v="255"/>
    <n v="4.5999999999999996"/>
    <n v="1.77E-2"/>
    <n v="1.77E-2"/>
    <n v="28000"/>
    <m/>
    <n v="1.4999999999999999E-2"/>
    <s v="G"/>
  </r>
  <r>
    <m/>
    <x v="193"/>
    <s v="LEVANTE"/>
    <n v="4080"/>
    <x v="4077"/>
    <x v="2"/>
    <x v="255"/>
    <n v="4.5999999999999996"/>
    <n v="1.46E-2"/>
    <n v="1.46E-2"/>
    <n v="28001"/>
    <m/>
    <n v="1.2999999999999999E-2"/>
    <s v="E"/>
  </r>
  <r>
    <m/>
    <x v="193"/>
    <s v="LEVANTE"/>
    <n v="4081"/>
    <x v="4078"/>
    <x v="2"/>
    <x v="255"/>
    <n v="4.5999999999999996"/>
    <n v="1.01E-2"/>
    <n v="1.01E-2"/>
    <n v="28001"/>
    <m/>
    <n v="1.2999999999999999E-2"/>
    <s v="B"/>
  </r>
  <r>
    <m/>
    <x v="193"/>
    <s v="LEVANTE"/>
    <n v="4082"/>
    <x v="4079"/>
    <x v="2"/>
    <x v="255"/>
    <n v="4.5999999999999996"/>
    <n v="1.2200000000000001E-2"/>
    <n v="1.2200000000000001E-2"/>
    <n v="28001"/>
    <m/>
    <n v="1.2999999999999999E-2"/>
    <s v="D"/>
  </r>
  <r>
    <m/>
    <x v="193"/>
    <s v="LEVANTE"/>
    <n v="4083"/>
    <x v="4080"/>
    <x v="2"/>
    <x v="255"/>
    <n v="4.5999999999999996"/>
    <n v="7.4000000000000003E-3"/>
    <n v="7.4000000000000003E-3"/>
    <n v="28001"/>
    <m/>
    <n v="1.2999999999999999E-2"/>
    <s v="Reserva"/>
  </r>
  <r>
    <m/>
    <x v="193"/>
    <s v="LEVANTE"/>
    <n v="4084"/>
    <x v="4081"/>
    <x v="2"/>
    <x v="255"/>
    <n v="4.5999999999999996"/>
    <n v="1.66E-2"/>
    <n v="1.66E-2"/>
    <n v="28001"/>
    <m/>
    <n v="1.2999999999999999E-2"/>
    <s v="F"/>
  </r>
  <r>
    <m/>
    <x v="193"/>
    <s v="LEVANTE"/>
    <n v="4085"/>
    <x v="4082"/>
    <x v="2"/>
    <x v="255"/>
    <n v="4.5999999999999996"/>
    <n v="1.2800000000000001E-2"/>
    <n v="1.2800000000000001E-2"/>
    <n v="28001"/>
    <m/>
    <n v="1.2999999999999999E-2"/>
    <s v="D"/>
  </r>
  <r>
    <m/>
    <x v="174"/>
    <s v="FRENTE"/>
    <n v="4086"/>
    <x v="4083"/>
    <x v="2"/>
    <x v="255"/>
    <n v="4.5999999999999996"/>
    <n v="1.5699999999999999E-2"/>
    <n v="1.5699999999999999E-2"/>
    <n v="28001"/>
    <m/>
    <n v="8.9999999999999993E-3"/>
    <s v="F"/>
  </r>
  <r>
    <m/>
    <x v="174"/>
    <s v="FRENTE"/>
    <n v="4087"/>
    <x v="4084"/>
    <x v="2"/>
    <x v="255"/>
    <n v="4.5999999999999996"/>
    <n v="0.03"/>
    <n v="0.03"/>
    <n v="28001"/>
    <m/>
    <n v="8.9999999999999993E-3"/>
    <s v="L"/>
  </r>
  <r>
    <m/>
    <x v="174"/>
    <s v="FRENTE"/>
    <n v="4088"/>
    <x v="4085"/>
    <x v="2"/>
    <x v="255"/>
    <n v="4.5999999999999996"/>
    <n v="1.14E-2"/>
    <n v="1.14E-2"/>
    <n v="28001"/>
    <m/>
    <n v="8.9999999999999993E-3"/>
    <s v="C"/>
  </r>
  <r>
    <m/>
    <x v="173"/>
    <s v="FRENTE"/>
    <n v="4089"/>
    <x v="4086"/>
    <x v="3"/>
    <x v="255"/>
    <n v="4.5999999999999996"/>
    <n v="2.23E-2"/>
    <n v="2.23E-2"/>
    <n v="28002"/>
    <m/>
    <n v="1.4999999999999999E-2"/>
    <s v="I"/>
  </r>
  <r>
    <m/>
    <x v="173"/>
    <s v="FRENTE"/>
    <n v="4090"/>
    <x v="4087"/>
    <x v="3"/>
    <x v="255"/>
    <n v="4.5999999999999996"/>
    <n v="2.8000000000000001E-2"/>
    <n v="2.8000000000000001E-2"/>
    <n v="28002"/>
    <m/>
    <n v="1.4999999999999999E-2"/>
    <s v="L"/>
  </r>
  <r>
    <m/>
    <x v="173"/>
    <s v="FRENTE"/>
    <n v="4091"/>
    <x v="4088"/>
    <x v="3"/>
    <x v="255"/>
    <n v="4.5999999999999996"/>
    <n v="1.43E-2"/>
    <n v="1.43E-2"/>
    <n v="28002"/>
    <m/>
    <n v="1.4999999999999999E-2"/>
    <s v="E"/>
  </r>
  <r>
    <m/>
    <x v="173"/>
    <s v="FRENTE"/>
    <n v="4092"/>
    <x v="4089"/>
    <x v="3"/>
    <x v="255"/>
    <n v="4.5999999999999996"/>
    <n v="2.1100000000000001E-2"/>
    <n v="2.1100000000000001E-2"/>
    <n v="28002"/>
    <m/>
    <n v="1.4999999999999999E-2"/>
    <s v="I"/>
  </r>
  <r>
    <m/>
    <x v="173"/>
    <s v="FRENTE"/>
    <n v="4093"/>
    <x v="4090"/>
    <x v="3"/>
    <x v="255"/>
    <n v="4.5999999999999996"/>
    <n v="2.2499999999999999E-2"/>
    <n v="2.2499999999999999E-2"/>
    <n v="28002"/>
    <m/>
    <n v="1.4999999999999999E-2"/>
    <s v="J"/>
  </r>
  <r>
    <m/>
    <x v="198"/>
    <s v="REC"/>
    <n v="4094"/>
    <x v="4091"/>
    <x v="3"/>
    <x v="255"/>
    <n v="4.5999999999999996"/>
    <n v="3.4299999999999997E-2"/>
    <n v="3.4299999999999997E-2"/>
    <n v="28002"/>
    <m/>
    <n v="1.4999999999999999E-2"/>
    <s v="L"/>
  </r>
  <r>
    <m/>
    <x v="198"/>
    <s v="REC"/>
    <n v="4095"/>
    <x v="4092"/>
    <x v="3"/>
    <x v="255"/>
    <n v="4.5999999999999996"/>
    <n v="4.1599999999999998E-2"/>
    <n v="3.6999999999999998E-2"/>
    <n v="28002"/>
    <m/>
    <n v="1.4999999999999999E-2"/>
    <s v="L"/>
  </r>
  <r>
    <m/>
    <x v="198"/>
    <s v="REC"/>
    <n v="4096"/>
    <x v="4093"/>
    <x v="3"/>
    <x v="255"/>
    <n v="4.5999999999999996"/>
    <n v="2.3699999999999999E-2"/>
    <n v="2.3699999999999999E-2"/>
    <n v="28002"/>
    <m/>
    <n v="1.4999999999999999E-2"/>
    <s v="J"/>
  </r>
  <r>
    <m/>
    <x v="198"/>
    <s v="REC"/>
    <n v="4097"/>
    <x v="4094"/>
    <x v="3"/>
    <x v="255"/>
    <n v="4.5999999999999996"/>
    <n v="5.6599999999999998E-2"/>
    <n v="3.6999999999999998E-2"/>
    <n v="28002"/>
    <m/>
    <n v="1.4999999999999999E-2"/>
    <s v="L"/>
  </r>
  <r>
    <m/>
    <x v="198"/>
    <s v="REC"/>
    <n v="4098"/>
    <x v="4095"/>
    <x v="3"/>
    <x v="255"/>
    <n v="4.5999999999999996"/>
    <n v="2.0899999999999998E-2"/>
    <n v="2.0899999999999998E-2"/>
    <n v="28002"/>
    <m/>
    <n v="1.4999999999999999E-2"/>
    <s v="H"/>
  </r>
  <r>
    <m/>
    <x v="198"/>
    <s v="REC"/>
    <n v="4099"/>
    <x v="4096"/>
    <x v="3"/>
    <x v="255"/>
    <n v="4.5999999999999996"/>
    <n v="2.93E-2"/>
    <n v="2.93E-2"/>
    <n v="28003"/>
    <m/>
    <n v="1.4999999999999999E-2"/>
    <s v="L"/>
  </r>
  <r>
    <m/>
    <x v="198"/>
    <s v="REC"/>
    <n v="4100"/>
    <x v="4097"/>
    <x v="3"/>
    <x v="255"/>
    <n v="4.5999999999999996"/>
    <n v="5.3E-3"/>
    <n v="5.3E-3"/>
    <n v="28003"/>
    <m/>
    <n v="1.4999999999999999E-2"/>
    <s v="Descarte"/>
  </r>
  <r>
    <m/>
    <x v="198"/>
    <s v="REC"/>
    <n v="4101"/>
    <x v="4098"/>
    <x v="3"/>
    <x v="255"/>
    <n v="4.5999999999999996"/>
    <n v="3.0300000000000001E-2"/>
    <n v="3.0300000000000001E-2"/>
    <n v="28003"/>
    <m/>
    <n v="1.4999999999999999E-2"/>
    <s v="L"/>
  </r>
  <r>
    <m/>
    <x v="198"/>
    <s v="REC"/>
    <n v="4102"/>
    <x v="4099"/>
    <x v="3"/>
    <x v="255"/>
    <n v="4.5999999999999996"/>
    <n v="2.8799999999999999E-2"/>
    <n v="2.8799999999999999E-2"/>
    <n v="28003"/>
    <m/>
    <n v="1.4999999999999999E-2"/>
    <s v="L"/>
  </r>
  <r>
    <m/>
    <x v="198"/>
    <s v="REC"/>
    <n v="4103"/>
    <x v="4100"/>
    <x v="3"/>
    <x v="255"/>
    <n v="4.5999999999999996"/>
    <n v="3.0300000000000001E-2"/>
    <n v="3.0300000000000001E-2"/>
    <n v="28003"/>
    <m/>
    <n v="1.4999999999999999E-2"/>
    <s v="L"/>
  </r>
  <r>
    <m/>
    <x v="198"/>
    <s v="REC"/>
    <n v="4104"/>
    <x v="4101"/>
    <x v="3"/>
    <x v="255"/>
    <n v="4.5999999999999996"/>
    <n v="4.5999999999999999E-3"/>
    <n v="4.5999999999999999E-3"/>
    <n v="28003"/>
    <m/>
    <n v="1.4999999999999999E-2"/>
    <s v="Descarte"/>
  </r>
  <r>
    <m/>
    <x v="198"/>
    <s v="REC"/>
    <n v="4105"/>
    <x v="4102"/>
    <x v="3"/>
    <x v="255"/>
    <n v="4.5999999999999996"/>
    <n v="7.7000000000000002E-3"/>
    <n v="7.7000000000000002E-3"/>
    <n v="28003"/>
    <m/>
    <n v="1.4999999999999999E-2"/>
    <s v="A"/>
  </r>
  <r>
    <m/>
    <x v="198"/>
    <s v="REC"/>
    <n v="4106"/>
    <x v="4103"/>
    <x v="3"/>
    <x v="255"/>
    <n v="4.5999999999999996"/>
    <n v="1.67E-2"/>
    <n v="1.67E-2"/>
    <n v="28003"/>
    <m/>
    <n v="1.4999999999999999E-2"/>
    <s v="F"/>
  </r>
  <r>
    <m/>
    <x v="198"/>
    <s v="REC"/>
    <n v="4107"/>
    <x v="4104"/>
    <x v="3"/>
    <x v="255"/>
    <n v="4.5999999999999996"/>
    <n v="1.8599999999999998E-2"/>
    <n v="1.8599999999999998E-2"/>
    <n v="28003"/>
    <m/>
    <n v="1.4999999999999999E-2"/>
    <s v="G"/>
  </r>
  <r>
    <m/>
    <x v="173"/>
    <s v="FRENTE"/>
    <n v="4108"/>
    <x v="4105"/>
    <x v="4"/>
    <x v="255"/>
    <n v="4.5999999999999996"/>
    <n v="2.1100000000000001E-2"/>
    <n v="2.1100000000000001E-2"/>
    <n v="28004"/>
    <m/>
    <n v="1.7000000000000001E-2"/>
    <s v="I"/>
  </r>
  <r>
    <m/>
    <x v="173"/>
    <s v="FRENTE"/>
    <n v="4109"/>
    <x v="4106"/>
    <x v="4"/>
    <x v="255"/>
    <n v="4.5999999999999996"/>
    <n v="3.1E-2"/>
    <n v="3.1E-2"/>
    <n v="28004"/>
    <m/>
    <n v="1.7000000000000001E-2"/>
    <s v="L"/>
  </r>
  <r>
    <m/>
    <x v="193"/>
    <s v="LEVANTE"/>
    <n v="4110"/>
    <x v="4107"/>
    <x v="4"/>
    <x v="255"/>
    <n v="4.5999999999999996"/>
    <n v="1.37E-2"/>
    <n v="1.37E-2"/>
    <n v="28004"/>
    <m/>
    <n v="1.4E-2"/>
    <s v="E"/>
  </r>
  <r>
    <m/>
    <x v="193"/>
    <s v="LEVANTE"/>
    <n v="4111"/>
    <x v="4108"/>
    <x v="4"/>
    <x v="255"/>
    <n v="4.5999999999999996"/>
    <n v="1.04E-2"/>
    <n v="1.04E-2"/>
    <n v="28004"/>
    <m/>
    <n v="1.4E-2"/>
    <s v="B"/>
  </r>
  <r>
    <m/>
    <x v="193"/>
    <s v="LEVANTE"/>
    <n v="4112"/>
    <x v="4109"/>
    <x v="4"/>
    <x v="255"/>
    <n v="4.5999999999999996"/>
    <n v="1.2999999999999999E-2"/>
    <n v="1.2999999999999999E-2"/>
    <n v="28004"/>
    <m/>
    <n v="1.4E-2"/>
    <s v="D"/>
  </r>
  <r>
    <m/>
    <x v="193"/>
    <s v="LEVANTE"/>
    <n v="4113"/>
    <x v="4110"/>
    <x v="4"/>
    <x v="255"/>
    <n v="4.5999999999999996"/>
    <n v="2.3099999999999999E-2"/>
    <n v="2.3099999999999999E-2"/>
    <n v="28004"/>
    <m/>
    <n v="1.4E-2"/>
    <s v="J"/>
  </r>
  <r>
    <m/>
    <x v="193"/>
    <s v="LEVANTE"/>
    <n v="4114"/>
    <x v="4111"/>
    <x v="4"/>
    <x v="255"/>
    <n v="4.5999999999999996"/>
    <n v="2.4400000000000002E-2"/>
    <n v="2.4400000000000002E-2"/>
    <n v="28004"/>
    <m/>
    <n v="1.4E-2"/>
    <s v="J"/>
  </r>
  <r>
    <m/>
    <x v="193"/>
    <s v="LEVANTE"/>
    <n v="4115"/>
    <x v="4112"/>
    <x v="4"/>
    <x v="255"/>
    <n v="4.5999999999999996"/>
    <n v="1.2999999999999999E-2"/>
    <n v="1.2999999999999999E-2"/>
    <n v="28004"/>
    <m/>
    <n v="1.4E-2"/>
    <s v="D"/>
  </r>
  <r>
    <m/>
    <x v="193"/>
    <s v="LEVANTE"/>
    <n v="4116"/>
    <x v="4113"/>
    <x v="4"/>
    <x v="255"/>
    <n v="4.5999999999999996"/>
    <n v="1.7100000000000001E-2"/>
    <n v="1.7100000000000001E-2"/>
    <n v="28004"/>
    <m/>
    <n v="1.4E-2"/>
    <s v="F"/>
  </r>
  <r>
    <m/>
    <x v="193"/>
    <s v="LEVANTE"/>
    <n v="4117"/>
    <x v="4114"/>
    <x v="4"/>
    <x v="255"/>
    <n v="4.5999999999999996"/>
    <n v="1.67E-2"/>
    <n v="1.67E-2"/>
    <n v="28004"/>
    <m/>
    <n v="1.4E-2"/>
    <s v="F"/>
  </r>
  <r>
    <m/>
    <x v="193"/>
    <s v="LEVANTE"/>
    <n v="4118"/>
    <x v="4115"/>
    <x v="4"/>
    <x v="255"/>
    <n v="4.5999999999999996"/>
    <n v="1.6400000000000001E-2"/>
    <n v="1.6400000000000001E-2"/>
    <n v="28005"/>
    <m/>
    <n v="1.4E-2"/>
    <s v="F"/>
  </r>
  <r>
    <m/>
    <x v="193"/>
    <s v="LEVANTE"/>
    <n v="4119"/>
    <x v="4116"/>
    <x v="4"/>
    <x v="255"/>
    <n v="4.5999999999999996"/>
    <n v="1.89E-2"/>
    <n v="1.89E-2"/>
    <n v="28005"/>
    <m/>
    <n v="1.4E-2"/>
    <s v="G"/>
  </r>
  <r>
    <m/>
    <x v="193"/>
    <s v="LEVANTE"/>
    <n v="4120"/>
    <x v="4117"/>
    <x v="4"/>
    <x v="255"/>
    <n v="4.5999999999999996"/>
    <n v="9.1000000000000004E-3"/>
    <n v="9.1000000000000004E-3"/>
    <n v="28005"/>
    <m/>
    <n v="1.4E-2"/>
    <s v="B"/>
  </r>
  <r>
    <m/>
    <x v="193"/>
    <s v="LEVANTE"/>
    <n v="4121"/>
    <x v="4118"/>
    <x v="4"/>
    <x v="255"/>
    <n v="4.5999999999999996"/>
    <n v="1.8599999999999998E-2"/>
    <n v="1.8599999999999998E-2"/>
    <n v="28005"/>
    <m/>
    <n v="1.4E-2"/>
    <s v="G"/>
  </r>
  <r>
    <m/>
    <x v="193"/>
    <s v="LEVANTE"/>
    <n v="4122"/>
    <x v="4119"/>
    <x v="4"/>
    <x v="255"/>
    <n v="4.5999999999999996"/>
    <n v="1.2E-2"/>
    <n v="1.2E-2"/>
    <n v="28005"/>
    <m/>
    <n v="1.4E-2"/>
    <s v="D"/>
  </r>
  <r>
    <m/>
    <x v="193"/>
    <s v="LEVANTE"/>
    <n v="4123"/>
    <x v="4120"/>
    <x v="4"/>
    <x v="255"/>
    <n v="4.5999999999999996"/>
    <n v="1.46E-2"/>
    <n v="1.46E-2"/>
    <n v="28005"/>
    <m/>
    <n v="1.4E-2"/>
    <s v="E"/>
  </r>
  <r>
    <m/>
    <x v="193"/>
    <s v="LEVANTE"/>
    <n v="4124"/>
    <x v="4121"/>
    <x v="4"/>
    <x v="255"/>
    <n v="4.5999999999999996"/>
    <n v="1.4999999999999999E-2"/>
    <n v="1.4999999999999999E-2"/>
    <n v="28005"/>
    <m/>
    <n v="1.2999999999999999E-2"/>
    <s v="F"/>
  </r>
  <r>
    <m/>
    <x v="193"/>
    <s v="LEVANTE"/>
    <n v="4125"/>
    <x v="4122"/>
    <x v="4"/>
    <x v="255"/>
    <n v="4.5999999999999996"/>
    <n v="1.2999999999999999E-2"/>
    <n v="1.2999999999999999E-2"/>
    <n v="28005"/>
    <m/>
    <n v="1.2999999999999999E-2"/>
    <s v="D"/>
  </r>
  <r>
    <m/>
    <x v="193"/>
    <s v="LEVANTE"/>
    <n v="4126"/>
    <x v="4123"/>
    <x v="4"/>
    <x v="255"/>
    <n v="4.5999999999999996"/>
    <n v="1.0800000000000001E-2"/>
    <n v="1.0800000000000001E-2"/>
    <n v="28005"/>
    <m/>
    <n v="1.2999999999999999E-2"/>
    <s v="C"/>
  </r>
  <r>
    <m/>
    <x v="193"/>
    <s v="LEVANTE"/>
    <n v="4127"/>
    <x v="4124"/>
    <x v="4"/>
    <x v="255"/>
    <n v="4.5999999999999996"/>
    <n v="1.0699999999999999E-2"/>
    <n v="1.0699999999999999E-2"/>
    <n v="28005"/>
    <m/>
    <n v="1.2999999999999999E-2"/>
    <s v="C"/>
  </r>
  <r>
    <m/>
    <x v="193"/>
    <s v="LEVANTE"/>
    <n v="4128"/>
    <x v="4125"/>
    <x v="4"/>
    <x v="255"/>
    <n v="4.5999999999999996"/>
    <n v="6.7000000000000002E-3"/>
    <n v="6.7000000000000002E-3"/>
    <n v="28006"/>
    <m/>
    <n v="1.2999999999999999E-2"/>
    <s v="Reserva"/>
  </r>
  <r>
    <m/>
    <x v="193"/>
    <s v="LEVANTE"/>
    <n v="4129"/>
    <x v="4126"/>
    <x v="4"/>
    <x v="255"/>
    <n v="4.5999999999999996"/>
    <n v="1.6299999999999999E-2"/>
    <n v="1.6299999999999999E-2"/>
    <n v="28006"/>
    <m/>
    <n v="1.2999999999999999E-2"/>
    <s v="F"/>
  </r>
  <r>
    <m/>
    <x v="193"/>
    <s v="LEVANTE"/>
    <n v="4130"/>
    <x v="4127"/>
    <x v="4"/>
    <x v="255"/>
    <n v="4.5999999999999996"/>
    <n v="7.4000000000000003E-3"/>
    <n v="7.4000000000000003E-3"/>
    <n v="28006"/>
    <m/>
    <n v="1.2999999999999999E-2"/>
    <s v="Reserva"/>
  </r>
  <r>
    <m/>
    <x v="193"/>
    <s v="LEVANTE"/>
    <n v="4131"/>
    <x v="4128"/>
    <x v="4"/>
    <x v="255"/>
    <n v="4.5999999999999996"/>
    <n v="0.01"/>
    <n v="0.01"/>
    <n v="28006"/>
    <m/>
    <n v="1.2999999999999999E-2"/>
    <s v="B"/>
  </r>
  <r>
    <m/>
    <x v="193"/>
    <s v="LEVANTE"/>
    <n v="4132"/>
    <x v="4129"/>
    <x v="4"/>
    <x v="255"/>
    <n v="4.5999999999999996"/>
    <n v="1.04E-2"/>
    <n v="1.04E-2"/>
    <n v="28006"/>
    <m/>
    <n v="1.2999999999999999E-2"/>
    <s v="B"/>
  </r>
  <r>
    <m/>
    <x v="193"/>
    <s v="LEVANTE"/>
    <n v="4133"/>
    <x v="4130"/>
    <x v="4"/>
    <x v="255"/>
    <n v="4.5999999999999996"/>
    <n v="6.0000000000000001E-3"/>
    <n v="6.0000000000000001E-3"/>
    <n v="28006"/>
    <m/>
    <n v="1.2999999999999999E-2"/>
    <s v="Reserva"/>
  </r>
  <r>
    <m/>
    <x v="198"/>
    <s v="REC"/>
    <n v="4134"/>
    <x v="4131"/>
    <x v="4"/>
    <x v="255"/>
    <n v="4.5999999999999996"/>
    <n v="1.2800000000000001E-2"/>
    <n v="1.2800000000000001E-2"/>
    <n v="28007"/>
    <m/>
    <n v="1.6E-2"/>
    <s v="D"/>
  </r>
  <r>
    <m/>
    <x v="198"/>
    <s v="REC"/>
    <n v="4135"/>
    <x v="4132"/>
    <x v="4"/>
    <x v="255"/>
    <n v="4.5999999999999996"/>
    <n v="9.7999999999999997E-3"/>
    <n v="9.7999999999999997E-3"/>
    <n v="28007"/>
    <m/>
    <n v="1.6E-2"/>
    <s v="B"/>
  </r>
  <r>
    <m/>
    <x v="198"/>
    <s v="REC"/>
    <n v="4136"/>
    <x v="4133"/>
    <x v="4"/>
    <x v="255"/>
    <n v="4.5999999999999996"/>
    <n v="3.5000000000000003E-2"/>
    <n v="3.5000000000000003E-2"/>
    <n v="28007"/>
    <m/>
    <n v="1.6E-2"/>
    <s v="L"/>
  </r>
  <r>
    <m/>
    <x v="198"/>
    <s v="REC"/>
    <n v="4137"/>
    <x v="4134"/>
    <x v="4"/>
    <x v="255"/>
    <n v="4.5999999999999996"/>
    <n v="1.5599999999999999E-2"/>
    <n v="1.5599999999999999E-2"/>
    <n v="28007"/>
    <m/>
    <n v="1.6E-2"/>
    <s v="F"/>
  </r>
  <r>
    <m/>
    <x v="198"/>
    <s v="REC"/>
    <n v="4138"/>
    <x v="4135"/>
    <x v="4"/>
    <x v="255"/>
    <n v="4.5999999999999996"/>
    <n v="3.49E-2"/>
    <n v="3.49E-2"/>
    <n v="28007"/>
    <m/>
    <n v="1.6E-2"/>
    <s v="L"/>
  </r>
  <r>
    <m/>
    <x v="198"/>
    <s v="REC"/>
    <n v="4139"/>
    <x v="4136"/>
    <x v="4"/>
    <x v="255"/>
    <n v="4.5999999999999996"/>
    <n v="1.14E-2"/>
    <n v="1.14E-2"/>
    <n v="28007"/>
    <m/>
    <n v="1.6E-2"/>
    <s v="C"/>
  </r>
  <r>
    <m/>
    <x v="198"/>
    <s v="REC"/>
    <n v="4140"/>
    <x v="4137"/>
    <x v="4"/>
    <x v="255"/>
    <n v="4.5999999999999996"/>
    <n v="2.0400000000000001E-2"/>
    <n v="2.0400000000000001E-2"/>
    <n v="28007"/>
    <m/>
    <n v="1.6E-2"/>
    <s v="H"/>
  </r>
  <r>
    <m/>
    <x v="198"/>
    <s v="REC"/>
    <n v="4141"/>
    <x v="4138"/>
    <x v="4"/>
    <x v="255"/>
    <n v="4.5999999999999996"/>
    <n v="1.6799999999999999E-2"/>
    <n v="1.6799999999999999E-2"/>
    <n v="28007"/>
    <m/>
    <n v="1.6E-2"/>
    <s v="F"/>
  </r>
  <r>
    <m/>
    <x v="174"/>
    <s v="FRENTE"/>
    <n v="4142"/>
    <x v="4139"/>
    <x v="5"/>
    <x v="255"/>
    <n v="4.5999999999999996"/>
    <n v="7.4000000000000003E-3"/>
    <n v="7.4000000000000003E-3"/>
    <n v="28008"/>
    <m/>
    <n v="0.01"/>
    <s v="Reserva"/>
  </r>
  <r>
    <m/>
    <x v="174"/>
    <s v="FRENTE"/>
    <n v="4143"/>
    <x v="4140"/>
    <x v="5"/>
    <x v="255"/>
    <n v="4.5999999999999996"/>
    <n v="1.18E-2"/>
    <n v="1.18E-2"/>
    <n v="28008"/>
    <m/>
    <n v="0.01"/>
    <s v="C"/>
  </r>
  <r>
    <m/>
    <x v="174"/>
    <s v="FRENTE"/>
    <n v="4144"/>
    <x v="4141"/>
    <x v="5"/>
    <x v="255"/>
    <n v="4.5999999999999996"/>
    <n v="1.03E-2"/>
    <n v="1.03E-2"/>
    <n v="28008"/>
    <m/>
    <n v="0.01"/>
    <s v="B"/>
  </r>
  <r>
    <m/>
    <x v="174"/>
    <s v="FRENTE"/>
    <n v="4145"/>
    <x v="4142"/>
    <x v="5"/>
    <x v="255"/>
    <n v="4.5999999999999996"/>
    <n v="5.8999999999999999E-3"/>
    <n v="5.8999999999999999E-3"/>
    <n v="28008"/>
    <m/>
    <n v="0.01"/>
    <s v="Descarte"/>
  </r>
  <r>
    <m/>
    <x v="174"/>
    <s v="FRENTE"/>
    <n v="4146"/>
    <x v="4143"/>
    <x v="5"/>
    <x v="255"/>
    <n v="4.5999999999999996"/>
    <n v="9.4999999999999998E-3"/>
    <n v="9.4999999999999998E-3"/>
    <n v="28008"/>
    <m/>
    <n v="0.01"/>
    <s v="B"/>
  </r>
  <r>
    <m/>
    <x v="174"/>
    <s v="FRENTE"/>
    <n v="4147"/>
    <x v="4144"/>
    <x v="5"/>
    <x v="255"/>
    <n v="4.5999999999999996"/>
    <n v="5.7000000000000002E-3"/>
    <n v="5.7000000000000002E-3"/>
    <n v="28008"/>
    <m/>
    <n v="0.01"/>
    <s v="Descarte"/>
  </r>
  <r>
    <m/>
    <x v="173"/>
    <s v="FRENTE"/>
    <n v="4148"/>
    <x v="4145"/>
    <x v="5"/>
    <x v="255"/>
    <n v="4.5999999999999996"/>
    <n v="1.37E-2"/>
    <n v="1.37E-2"/>
    <n v="28009"/>
    <m/>
    <n v="1.6E-2"/>
    <s v="E"/>
  </r>
  <r>
    <m/>
    <x v="173"/>
    <s v="FRENTE"/>
    <n v="4149"/>
    <x v="4146"/>
    <x v="5"/>
    <x v="255"/>
    <n v="4.5999999999999996"/>
    <n v="7.1000000000000004E-3"/>
    <n v="7.1000000000000004E-3"/>
    <n v="28009"/>
    <m/>
    <n v="1.6E-2"/>
    <s v="Reserva"/>
  </r>
  <r>
    <m/>
    <x v="173"/>
    <s v="FRENTE"/>
    <n v="4150"/>
    <x v="4147"/>
    <x v="5"/>
    <x v="255"/>
    <n v="4.5999999999999996"/>
    <n v="4.1999999999999997E-3"/>
    <n v="4.1999999999999997E-3"/>
    <n v="28009"/>
    <m/>
    <n v="1.6E-2"/>
    <s v="Descarte"/>
  </r>
  <r>
    <m/>
    <x v="173"/>
    <s v="FRENTE"/>
    <n v="4151"/>
    <x v="4148"/>
    <x v="5"/>
    <x v="255"/>
    <n v="4.5999999999999996"/>
    <n v="4.8999999999999998E-3"/>
    <n v="4.8999999999999998E-3"/>
    <n v="28009"/>
    <m/>
    <n v="1.6E-2"/>
    <s v="Descarte"/>
  </r>
  <r>
    <m/>
    <x v="173"/>
    <s v="FRENTE"/>
    <n v="4152"/>
    <x v="4149"/>
    <x v="5"/>
    <x v="255"/>
    <n v="4.5999999999999996"/>
    <n v="1.2699999999999999E-2"/>
    <n v="1.2699999999999999E-2"/>
    <n v="28009"/>
    <m/>
    <n v="1.6E-2"/>
    <s v="D"/>
  </r>
  <r>
    <m/>
    <x v="173"/>
    <s v="FRENTE"/>
    <n v="4153"/>
    <x v="4150"/>
    <x v="5"/>
    <x v="255"/>
    <n v="4.5999999999999996"/>
    <n v="1.24E-2"/>
    <n v="1.24E-2"/>
    <n v="28009"/>
    <m/>
    <n v="1.6E-2"/>
    <s v="D"/>
  </r>
  <r>
    <m/>
    <x v="173"/>
    <s v="FRENTE"/>
    <n v="4154"/>
    <x v="4151"/>
    <x v="5"/>
    <x v="255"/>
    <n v="4.5999999999999996"/>
    <n v="6.0000000000000001E-3"/>
    <n v="6.0000000000000001E-3"/>
    <n v="28009"/>
    <m/>
    <n v="1.6E-2"/>
    <s v="Reserva"/>
  </r>
  <r>
    <m/>
    <x v="193"/>
    <s v="LEVANTE"/>
    <n v="4155"/>
    <x v="4152"/>
    <x v="5"/>
    <x v="255"/>
    <n v="4.5999999999999996"/>
    <n v="7.1000000000000004E-3"/>
    <n v="7.1000000000000004E-3"/>
    <n v="28009"/>
    <m/>
    <n v="1.2E-2"/>
    <s v="Reserva"/>
  </r>
  <r>
    <m/>
    <x v="193"/>
    <s v="LEVANTE"/>
    <n v="4156"/>
    <x v="4153"/>
    <x v="5"/>
    <x v="255"/>
    <n v="4.5999999999999996"/>
    <n v="1.15E-2"/>
    <n v="1.15E-2"/>
    <n v="28009"/>
    <m/>
    <n v="1.2E-2"/>
    <s v="C"/>
  </r>
  <r>
    <m/>
    <x v="174"/>
    <s v="FRENTE"/>
    <n v="4157"/>
    <x v="4154"/>
    <x v="2"/>
    <x v="256"/>
    <n v="4.5999999999999996"/>
    <n v="1.12E-2"/>
    <n v="1.12E-2"/>
    <n v="28010"/>
    <m/>
    <n v="0.01"/>
    <s v="C"/>
  </r>
  <r>
    <m/>
    <x v="174"/>
    <s v="FRENTE"/>
    <n v="4158"/>
    <x v="4155"/>
    <x v="2"/>
    <x v="256"/>
    <n v="4.5999999999999996"/>
    <n v="4.0000000000000001E-3"/>
    <n v="4.0000000000000001E-3"/>
    <n v="28010"/>
    <m/>
    <n v="0.01"/>
    <s v="Descarte"/>
  </r>
  <r>
    <m/>
    <x v="174"/>
    <s v="FRENTE"/>
    <n v="4159"/>
    <x v="4156"/>
    <x v="2"/>
    <x v="256"/>
    <n v="4.5999999999999996"/>
    <n v="2.8999999999999998E-3"/>
    <n v="2.8999999999999998E-3"/>
    <n v="28010"/>
    <m/>
    <n v="0.01"/>
    <s v="Descarte"/>
  </r>
  <r>
    <m/>
    <x v="174"/>
    <s v="FRENTE"/>
    <n v="4160"/>
    <x v="4157"/>
    <x v="2"/>
    <x v="256"/>
    <n v="4.5999999999999996"/>
    <n v="8.3000000000000001E-3"/>
    <n v="8.3000000000000001E-3"/>
    <n v="28010"/>
    <m/>
    <n v="0.01"/>
    <s v="A"/>
  </r>
  <r>
    <m/>
    <x v="174"/>
    <s v="FRENTE"/>
    <n v="4161"/>
    <x v="4158"/>
    <x v="2"/>
    <x v="256"/>
    <n v="4.5999999999999996"/>
    <n v="5.8999999999999999E-3"/>
    <n v="5.8999999999999999E-3"/>
    <n v="28010"/>
    <m/>
    <n v="0.01"/>
    <s v="Descarte"/>
  </r>
  <r>
    <m/>
    <x v="174"/>
    <s v="FRENTE"/>
    <n v="4162"/>
    <x v="4159"/>
    <x v="2"/>
    <x v="256"/>
    <n v="4.5999999999999996"/>
    <n v="1.04E-2"/>
    <n v="1.04E-2"/>
    <n v="28010"/>
    <m/>
    <n v="0.01"/>
    <s v="B"/>
  </r>
  <r>
    <m/>
    <x v="193"/>
    <s v="LEVANTE"/>
    <n v="4163"/>
    <x v="4160"/>
    <x v="2"/>
    <x v="256"/>
    <n v="4.5999999999999996"/>
    <n v="1.72E-2"/>
    <n v="1.72E-2"/>
    <n v="28010"/>
    <m/>
    <n v="1.2999999999999999E-2"/>
    <s v="F"/>
  </r>
  <r>
    <m/>
    <x v="193"/>
    <s v="LEVANTE"/>
    <n v="4164"/>
    <x v="4161"/>
    <x v="2"/>
    <x v="256"/>
    <n v="4.5999999999999996"/>
    <n v="1.2200000000000001E-2"/>
    <n v="1.2200000000000001E-2"/>
    <n v="28010"/>
    <m/>
    <n v="1.2999999999999999E-2"/>
    <s v="D"/>
  </r>
  <r>
    <m/>
    <x v="193"/>
    <s v="LEVANTE"/>
    <n v="4165"/>
    <x v="4162"/>
    <x v="2"/>
    <x v="256"/>
    <n v="4.5999999999999996"/>
    <n v="1.49E-2"/>
    <n v="1.49E-2"/>
    <n v="28010"/>
    <m/>
    <n v="1.2999999999999999E-2"/>
    <s v="E"/>
  </r>
  <r>
    <m/>
    <x v="193"/>
    <s v="LEVANTE"/>
    <n v="4166"/>
    <x v="4163"/>
    <x v="2"/>
    <x v="256"/>
    <n v="4.5999999999999996"/>
    <n v="1.0699999999999999E-2"/>
    <n v="1.0699999999999999E-2"/>
    <n v="28010"/>
    <m/>
    <n v="1.2999999999999999E-2"/>
    <s v="C"/>
  </r>
  <r>
    <m/>
    <x v="193"/>
    <s v="LEVANTE"/>
    <n v="4167"/>
    <x v="4164"/>
    <x v="2"/>
    <x v="256"/>
    <n v="4.5999999999999996"/>
    <n v="1.8700000000000001E-2"/>
    <n v="1.8700000000000001E-2"/>
    <n v="28011"/>
    <m/>
    <n v="1.2999999999999999E-2"/>
    <s v="G"/>
  </r>
  <r>
    <m/>
    <x v="193"/>
    <s v="LEVANTE"/>
    <n v="4168"/>
    <x v="4165"/>
    <x v="2"/>
    <x v="256"/>
    <n v="4.5999999999999996"/>
    <n v="1.55E-2"/>
    <n v="1.55E-2"/>
    <n v="28011"/>
    <m/>
    <n v="1.2999999999999999E-2"/>
    <s v="F"/>
  </r>
  <r>
    <m/>
    <x v="193"/>
    <s v="LEVANTE"/>
    <n v="4169"/>
    <x v="4166"/>
    <x v="2"/>
    <x v="256"/>
    <n v="4.5999999999999996"/>
    <n v="1.6E-2"/>
    <n v="1.6E-2"/>
    <n v="28011"/>
    <m/>
    <n v="1.2999999999999999E-2"/>
    <s v="F"/>
  </r>
  <r>
    <m/>
    <x v="193"/>
    <s v="LEVANTE"/>
    <n v="4170"/>
    <x v="4167"/>
    <x v="2"/>
    <x v="256"/>
    <n v="4.5999999999999996"/>
    <n v="1.84E-2"/>
    <n v="1.84E-2"/>
    <n v="28011"/>
    <m/>
    <n v="1.2999999999999999E-2"/>
    <s v="G"/>
  </r>
  <r>
    <m/>
    <x v="193"/>
    <s v="LEVANTE"/>
    <n v="4171"/>
    <x v="4168"/>
    <x v="2"/>
    <x v="256"/>
    <n v="4.5999999999999996"/>
    <n v="1.2699999999999999E-2"/>
    <n v="1.2699999999999999E-2"/>
    <n v="28011"/>
    <m/>
    <n v="1.2999999999999999E-2"/>
    <s v="D"/>
  </r>
  <r>
    <m/>
    <x v="193"/>
    <s v="LEVANTE"/>
    <n v="4172"/>
    <x v="4169"/>
    <x v="2"/>
    <x v="256"/>
    <n v="4.5999999999999996"/>
    <n v="1.0500000000000001E-2"/>
    <n v="1.0500000000000001E-2"/>
    <n v="28011"/>
    <m/>
    <n v="1.2999999999999999E-2"/>
    <s v="C"/>
  </r>
  <r>
    <m/>
    <x v="193"/>
    <s v="LEVANTE"/>
    <n v="4173"/>
    <x v="4170"/>
    <x v="2"/>
    <x v="256"/>
    <n v="4.5999999999999996"/>
    <n v="5.7999999999999996E-3"/>
    <n v="5.7999999999999996E-3"/>
    <n v="28011"/>
    <m/>
    <n v="1.2999999999999999E-2"/>
    <s v="Descarte"/>
  </r>
  <r>
    <m/>
    <x v="173"/>
    <s v="FRENTE"/>
    <n v="4174"/>
    <x v="4171"/>
    <x v="3"/>
    <x v="256"/>
    <n v="4.5999999999999996"/>
    <n v="1.5599999999999999E-2"/>
    <n v="1.5599999999999999E-2"/>
    <n v="28012"/>
    <m/>
    <n v="1.4999999999999999E-2"/>
    <s v="F"/>
  </r>
  <r>
    <m/>
    <x v="173"/>
    <s v="FRENTE"/>
    <n v="4175"/>
    <x v="4172"/>
    <x v="3"/>
    <x v="256"/>
    <n v="4.5999999999999996"/>
    <n v="2.2800000000000001E-2"/>
    <n v="2.2800000000000001E-2"/>
    <n v="28012"/>
    <m/>
    <n v="1.4999999999999999E-2"/>
    <s v="J"/>
  </r>
  <r>
    <m/>
    <x v="173"/>
    <s v="FRENTE"/>
    <n v="4176"/>
    <x v="4173"/>
    <x v="3"/>
    <x v="256"/>
    <n v="4.5999999999999996"/>
    <n v="1.5100000000000001E-2"/>
    <n v="1.5100000000000001E-2"/>
    <n v="28012"/>
    <m/>
    <n v="1.4999999999999999E-2"/>
    <s v="F"/>
  </r>
  <r>
    <m/>
    <x v="173"/>
    <s v="FRENTE"/>
    <n v="4177"/>
    <x v="4174"/>
    <x v="3"/>
    <x v="256"/>
    <n v="4.5999999999999996"/>
    <n v="1.38E-2"/>
    <n v="1.38E-2"/>
    <n v="28012"/>
    <m/>
    <n v="1.4999999999999999E-2"/>
    <s v="E"/>
  </r>
  <r>
    <m/>
    <x v="198"/>
    <s v="REC"/>
    <n v="4178"/>
    <x v="4175"/>
    <x v="3"/>
    <x v="256"/>
    <n v="4.5999999999999996"/>
    <n v="1.6899999999999998E-2"/>
    <n v="1.6899999999999998E-2"/>
    <n v="28012"/>
    <m/>
    <n v="1.6E-2"/>
    <s v="F"/>
  </r>
  <r>
    <m/>
    <x v="198"/>
    <s v="REC"/>
    <n v="4179"/>
    <x v="4176"/>
    <x v="3"/>
    <x v="256"/>
    <n v="4.5999999999999996"/>
    <n v="1.1900000000000001E-2"/>
    <n v="1.1900000000000001E-2"/>
    <n v="28012"/>
    <m/>
    <n v="1.6E-2"/>
    <s v="C"/>
  </r>
  <r>
    <m/>
    <x v="198"/>
    <s v="REC"/>
    <n v="4180"/>
    <x v="4177"/>
    <x v="3"/>
    <x v="256"/>
    <n v="4.5999999999999996"/>
    <n v="9.2999999999999992E-3"/>
    <n v="9.2999999999999992E-3"/>
    <n v="28012"/>
    <m/>
    <n v="1.6E-2"/>
    <s v="B"/>
  </r>
  <r>
    <m/>
    <x v="198"/>
    <s v="REC"/>
    <n v="4181"/>
    <x v="4178"/>
    <x v="3"/>
    <x v="256"/>
    <n v="4.5999999999999996"/>
    <n v="1.3100000000000001E-2"/>
    <n v="1.3100000000000001E-2"/>
    <n v="28012"/>
    <m/>
    <n v="1.6E-2"/>
    <s v="D"/>
  </r>
  <r>
    <m/>
    <x v="198"/>
    <s v="REC"/>
    <n v="4182"/>
    <x v="4179"/>
    <x v="3"/>
    <x v="256"/>
    <n v="4.5999999999999996"/>
    <n v="1.8700000000000001E-2"/>
    <n v="1.8700000000000001E-2"/>
    <n v="28012"/>
    <m/>
    <n v="1.6E-2"/>
    <s v="G"/>
  </r>
  <r>
    <m/>
    <x v="198"/>
    <s v="REC"/>
    <n v="4183"/>
    <x v="4180"/>
    <x v="3"/>
    <x v="256"/>
    <n v="4.5999999999999996"/>
    <n v="1.46E-2"/>
    <n v="1.46E-2"/>
    <n v="28012"/>
    <m/>
    <n v="1.6E-2"/>
    <s v="E"/>
  </r>
  <r>
    <m/>
    <x v="198"/>
    <s v="REC"/>
    <n v="4184"/>
    <x v="4181"/>
    <x v="3"/>
    <x v="256"/>
    <n v="4.5999999999999996"/>
    <n v="1.2999999999999999E-2"/>
    <n v="1.2999999999999999E-2"/>
    <n v="28013"/>
    <m/>
    <n v="1.6E-2"/>
    <s v="D"/>
  </r>
  <r>
    <m/>
    <x v="198"/>
    <s v="REC"/>
    <n v="4185"/>
    <x v="4182"/>
    <x v="3"/>
    <x v="256"/>
    <n v="4.5999999999999996"/>
    <n v="1.52E-2"/>
    <n v="1.52E-2"/>
    <n v="28013"/>
    <m/>
    <n v="1.6E-2"/>
    <s v="F"/>
  </r>
  <r>
    <m/>
    <x v="198"/>
    <s v="REC"/>
    <n v="4186"/>
    <x v="4183"/>
    <x v="3"/>
    <x v="256"/>
    <n v="4.5999999999999996"/>
    <n v="1.35E-2"/>
    <n v="1.35E-2"/>
    <n v="28013"/>
    <m/>
    <n v="1.6E-2"/>
    <s v="E"/>
  </r>
  <r>
    <m/>
    <x v="198"/>
    <s v="REC"/>
    <n v="4187"/>
    <x v="4184"/>
    <x v="3"/>
    <x v="256"/>
    <n v="4.5999999999999996"/>
    <n v="9.9000000000000008E-3"/>
    <n v="9.9000000000000008E-3"/>
    <n v="28013"/>
    <m/>
    <n v="1.6E-2"/>
    <s v="B"/>
  </r>
  <r>
    <m/>
    <x v="193"/>
    <s v="LEVANTE"/>
    <n v="4188"/>
    <x v="4185"/>
    <x v="3"/>
    <x v="256"/>
    <n v="4.5999999999999996"/>
    <n v="1.8200000000000001E-2"/>
    <n v="1.8200000000000001E-2"/>
    <n v="28013"/>
    <m/>
    <n v="1.2999999999999999E-2"/>
    <s v="G"/>
  </r>
  <r>
    <m/>
    <x v="193"/>
    <s v="LEVANTE"/>
    <n v="4189"/>
    <x v="4186"/>
    <x v="3"/>
    <x v="256"/>
    <n v="4.5999999999999996"/>
    <n v="1.77E-2"/>
    <n v="1.77E-2"/>
    <n v="28013"/>
    <m/>
    <n v="1.2999999999999999E-2"/>
    <s v="G"/>
  </r>
  <r>
    <m/>
    <x v="193"/>
    <s v="LEVANTE"/>
    <n v="4190"/>
    <x v="4187"/>
    <x v="3"/>
    <x v="256"/>
    <n v="4.5999999999999996"/>
    <n v="1.9E-2"/>
    <n v="1.9E-2"/>
    <n v="28013"/>
    <m/>
    <n v="1.2999999999999999E-2"/>
    <s v="H"/>
  </r>
  <r>
    <m/>
    <x v="174"/>
    <s v="FRENTE"/>
    <n v="4191"/>
    <x v="4188"/>
    <x v="4"/>
    <x v="256"/>
    <n v="4.5999999999999996"/>
    <n v="3.0000000000000001E-3"/>
    <n v="3.0000000000000001E-3"/>
    <n v="28014"/>
    <m/>
    <n v="8.0000000000000002E-3"/>
    <s v="Descarte"/>
  </r>
  <r>
    <m/>
    <x v="174"/>
    <s v="FRENTE"/>
    <n v="4192"/>
    <x v="4189"/>
    <x v="4"/>
    <x v="256"/>
    <n v="4.5999999999999996"/>
    <n v="3.0999999999999999E-3"/>
    <n v="3.0999999999999999E-3"/>
    <n v="28014"/>
    <m/>
    <n v="8.0000000000000002E-3"/>
    <s v="Descarte"/>
  </r>
  <r>
    <m/>
    <x v="174"/>
    <s v="FRENTE"/>
    <n v="4193"/>
    <x v="4190"/>
    <x v="4"/>
    <x v="256"/>
    <n v="4.5999999999999996"/>
    <n v="1.0500000000000001E-2"/>
    <n v="1.0500000000000001E-2"/>
    <n v="28014"/>
    <m/>
    <n v="8.0000000000000002E-3"/>
    <s v="C"/>
  </r>
  <r>
    <m/>
    <x v="173"/>
    <s v="FRENTE"/>
    <n v="4194"/>
    <x v="4191"/>
    <x v="4"/>
    <x v="256"/>
    <n v="4.5999999999999996"/>
    <n v="1.6799999999999999E-2"/>
    <n v="1.6799999999999999E-2"/>
    <n v="28014"/>
    <m/>
    <n v="1.6E-2"/>
    <s v="F"/>
  </r>
  <r>
    <m/>
    <x v="173"/>
    <s v="FRENTE"/>
    <n v="4195"/>
    <x v="4192"/>
    <x v="4"/>
    <x v="256"/>
    <n v="4.5999999999999996"/>
    <n v="2.0500000000000001E-2"/>
    <n v="2.0500000000000001E-2"/>
    <n v="28014"/>
    <m/>
    <n v="1.6E-2"/>
    <s v="H"/>
  </r>
  <r>
    <m/>
    <x v="173"/>
    <s v="FRENTE"/>
    <n v="4196"/>
    <x v="4193"/>
    <x v="4"/>
    <x v="256"/>
    <n v="4.5999999999999996"/>
    <n v="2.53E-2"/>
    <n v="2.53E-2"/>
    <n v="28014"/>
    <m/>
    <n v="1.6E-2"/>
    <s v="K"/>
  </r>
  <r>
    <m/>
    <x v="193"/>
    <s v="LEVANTE"/>
    <n v="4197"/>
    <x v="4194"/>
    <x v="4"/>
    <x v="256"/>
    <n v="4.5999999999999996"/>
    <n v="1.43E-2"/>
    <n v="1.43E-2"/>
    <n v="28015"/>
    <m/>
    <n v="1.2999999999999999E-2"/>
    <s v="E"/>
  </r>
  <r>
    <m/>
    <x v="193"/>
    <s v="LEVANTE"/>
    <n v="4198"/>
    <x v="4195"/>
    <x v="4"/>
    <x v="256"/>
    <n v="4.5999999999999996"/>
    <n v="9.9000000000000008E-3"/>
    <n v="9.9000000000000008E-3"/>
    <n v="28015"/>
    <m/>
    <n v="1.2999999999999999E-2"/>
    <s v="B"/>
  </r>
  <r>
    <m/>
    <x v="193"/>
    <s v="LEVANTE"/>
    <n v="4199"/>
    <x v="4196"/>
    <x v="4"/>
    <x v="256"/>
    <n v="4.5999999999999996"/>
    <n v="7.7000000000000002E-3"/>
    <n v="7.7000000000000002E-3"/>
    <n v="28015"/>
    <m/>
    <n v="1.2999999999999999E-2"/>
    <s v="A"/>
  </r>
  <r>
    <m/>
    <x v="193"/>
    <s v="LEVANTE"/>
    <n v="4200"/>
    <x v="4197"/>
    <x v="4"/>
    <x v="256"/>
    <n v="4.5999999999999996"/>
    <n v="1.01E-2"/>
    <n v="1.01E-2"/>
    <n v="28015"/>
    <m/>
    <n v="1.2999999999999999E-2"/>
    <s v="B"/>
  </r>
  <r>
    <m/>
    <x v="193"/>
    <s v="LEVANTE"/>
    <n v="4201"/>
    <x v="4198"/>
    <x v="4"/>
    <x v="256"/>
    <n v="4.5999999999999996"/>
    <n v="8.6E-3"/>
    <n v="8.6E-3"/>
    <n v="28015"/>
    <m/>
    <n v="1.2999999999999999E-2"/>
    <s v="A"/>
  </r>
  <r>
    <m/>
    <x v="193"/>
    <s v="LEVANTE"/>
    <n v="4202"/>
    <x v="4199"/>
    <x v="4"/>
    <x v="256"/>
    <n v="4.5999999999999996"/>
    <n v="8.2000000000000007E-3"/>
    <n v="8.2000000000000007E-3"/>
    <n v="28015"/>
    <m/>
    <n v="1.2999999999999999E-2"/>
    <s v="A"/>
  </r>
  <r>
    <m/>
    <x v="193"/>
    <s v="LEVANTE"/>
    <n v="4203"/>
    <x v="4200"/>
    <x v="4"/>
    <x v="256"/>
    <n v="4.5999999999999996"/>
    <n v="1.4200000000000001E-2"/>
    <n v="1.4200000000000001E-2"/>
    <n v="28015"/>
    <m/>
    <n v="1.2999999999999999E-2"/>
    <s v="E"/>
  </r>
  <r>
    <m/>
    <x v="193"/>
    <s v="LEVANTE"/>
    <n v="4204"/>
    <x v="4201"/>
    <x v="4"/>
    <x v="256"/>
    <n v="4.5999999999999996"/>
    <n v="1.17E-2"/>
    <n v="1.17E-2"/>
    <n v="28015"/>
    <m/>
    <n v="1.2999999999999999E-2"/>
    <s v="C"/>
  </r>
  <r>
    <m/>
    <x v="193"/>
    <s v="LEVANTE"/>
    <n v="4205"/>
    <x v="4202"/>
    <x v="4"/>
    <x v="256"/>
    <n v="4.5999999999999996"/>
    <n v="8.0999999999999996E-3"/>
    <n v="8.0999999999999996E-3"/>
    <n v="28015"/>
    <m/>
    <n v="1.2999999999999999E-2"/>
    <s v="A"/>
  </r>
  <r>
    <m/>
    <x v="193"/>
    <s v="LEVANTE"/>
    <n v="4206"/>
    <x v="4203"/>
    <x v="4"/>
    <x v="256"/>
    <n v="4.5999999999999996"/>
    <n v="1.2699999999999999E-2"/>
    <n v="1.2699999999999999E-2"/>
    <n v="28015"/>
    <m/>
    <n v="1.2999999999999999E-2"/>
    <s v="D"/>
  </r>
  <r>
    <m/>
    <x v="193"/>
    <s v="LEVANTE"/>
    <n v="4207"/>
    <x v="4204"/>
    <x v="4"/>
    <x v="256"/>
    <n v="4.5999999999999996"/>
    <n v="1.0500000000000001E-2"/>
    <n v="1.0500000000000001E-2"/>
    <n v="28016"/>
    <m/>
    <n v="1.2999999999999999E-2"/>
    <s v="C"/>
  </r>
  <r>
    <m/>
    <x v="193"/>
    <s v="LEVANTE"/>
    <n v="4208"/>
    <x v="4205"/>
    <x v="4"/>
    <x v="256"/>
    <n v="4.5999999999999996"/>
    <n v="1.2999999999999999E-2"/>
    <n v="1.2999999999999999E-2"/>
    <n v="28016"/>
    <m/>
    <n v="1.2999999999999999E-2"/>
    <s v="D"/>
  </r>
  <r>
    <m/>
    <x v="193"/>
    <s v="LEVANTE"/>
    <n v="4209"/>
    <x v="4206"/>
    <x v="4"/>
    <x v="256"/>
    <n v="4.5999999999999996"/>
    <n v="5.4999999999999997E-3"/>
    <n v="5.4999999999999997E-3"/>
    <n v="28016"/>
    <m/>
    <n v="1.2999999999999999E-2"/>
    <s v="Descarte"/>
  </r>
  <r>
    <m/>
    <x v="193"/>
    <s v="LEVANTE"/>
    <n v="4210"/>
    <x v="4207"/>
    <x v="4"/>
    <x v="256"/>
    <n v="4.5999999999999996"/>
    <n v="1.5100000000000001E-2"/>
    <n v="1.5100000000000001E-2"/>
    <n v="28016"/>
    <m/>
    <n v="1.2999999999999999E-2"/>
    <s v="F"/>
  </r>
  <r>
    <m/>
    <x v="193"/>
    <s v="LEVANTE"/>
    <n v="4211"/>
    <x v="4208"/>
    <x v="4"/>
    <x v="256"/>
    <n v="4.5999999999999996"/>
    <n v="1.5299999999999999E-2"/>
    <n v="1.5299999999999999E-2"/>
    <n v="28016"/>
    <m/>
    <n v="1.2999999999999999E-2"/>
    <s v="F"/>
  </r>
  <r>
    <m/>
    <x v="193"/>
    <s v="LEVANTE"/>
    <n v="4212"/>
    <x v="4209"/>
    <x v="4"/>
    <x v="256"/>
    <n v="4.5999999999999996"/>
    <n v="1.6899999999999998E-2"/>
    <n v="1.6899999999999998E-2"/>
    <n v="28016"/>
    <m/>
    <n v="1.2999999999999999E-2"/>
    <s v="F"/>
  </r>
  <r>
    <m/>
    <x v="193"/>
    <s v="LEVANTE"/>
    <n v="4213"/>
    <x v="4210"/>
    <x v="4"/>
    <x v="256"/>
    <n v="4.5999999999999996"/>
    <n v="6.4000000000000003E-3"/>
    <n v="6.4000000000000003E-3"/>
    <n v="28016"/>
    <m/>
    <n v="1.2999999999999999E-2"/>
    <s v="Reserva"/>
  </r>
  <r>
    <m/>
    <x v="193"/>
    <s v="LEVANTE"/>
    <n v="4214"/>
    <x v="4211"/>
    <x v="4"/>
    <x v="256"/>
    <n v="4.5999999999999996"/>
    <n v="9.1000000000000004E-3"/>
    <n v="9.1000000000000004E-3"/>
    <n v="28016"/>
    <m/>
    <n v="1.2999999999999999E-2"/>
    <s v="B"/>
  </r>
  <r>
    <m/>
    <x v="193"/>
    <s v="LEVANTE"/>
    <n v="4215"/>
    <x v="4212"/>
    <x v="4"/>
    <x v="256"/>
    <n v="4.5999999999999996"/>
    <n v="5.4999999999999997E-3"/>
    <n v="5.4999999999999997E-3"/>
    <n v="28016"/>
    <m/>
    <n v="1.2999999999999999E-2"/>
    <s v="Descarte"/>
  </r>
  <r>
    <m/>
    <x v="198"/>
    <s v="REC"/>
    <n v="4216"/>
    <x v="4213"/>
    <x v="4"/>
    <x v="256"/>
    <n v="4.5999999999999996"/>
    <n v="5.7999999999999996E-3"/>
    <n v="5.7999999999999996E-3"/>
    <n v="28017"/>
    <m/>
    <n v="1.4E-2"/>
    <s v="Descarte"/>
  </r>
  <r>
    <m/>
    <x v="198"/>
    <s v="REC"/>
    <n v="4217"/>
    <x v="4214"/>
    <x v="4"/>
    <x v="256"/>
    <n v="4.5999999999999996"/>
    <n v="7.0000000000000001E-3"/>
    <n v="7.0000000000000001E-3"/>
    <n v="28017"/>
    <m/>
    <n v="1.4E-2"/>
    <s v="Reserva"/>
  </r>
  <r>
    <m/>
    <x v="198"/>
    <s v="REC"/>
    <n v="4218"/>
    <x v="4215"/>
    <x v="4"/>
    <x v="256"/>
    <n v="4.5999999999999996"/>
    <n v="6.0000000000000001E-3"/>
    <n v="6.0000000000000001E-3"/>
    <n v="28017"/>
    <m/>
    <n v="1.4E-2"/>
    <s v="Reserva"/>
  </r>
  <r>
    <m/>
    <x v="198"/>
    <s v="REC"/>
    <n v="4219"/>
    <x v="4216"/>
    <x v="4"/>
    <x v="256"/>
    <n v="4.5999999999999996"/>
    <n v="5.3E-3"/>
    <n v="5.3E-3"/>
    <n v="28017"/>
    <m/>
    <n v="1.4E-2"/>
    <s v="Descarte"/>
  </r>
  <r>
    <m/>
    <x v="198"/>
    <s v="REC"/>
    <n v="4220"/>
    <x v="4217"/>
    <x v="4"/>
    <x v="256"/>
    <n v="4.5999999999999996"/>
    <n v="5.1999999999999998E-3"/>
    <n v="5.1999999999999998E-3"/>
    <n v="28017"/>
    <m/>
    <n v="1.4E-2"/>
    <s v="Descarte"/>
  </r>
  <r>
    <m/>
    <x v="198"/>
    <s v="REC"/>
    <n v="4221"/>
    <x v="4218"/>
    <x v="4"/>
    <x v="256"/>
    <n v="4.5999999999999996"/>
    <n v="5.3E-3"/>
    <n v="5.3E-3"/>
    <n v="28017"/>
    <m/>
    <n v="1.4E-2"/>
    <s v="Descarte"/>
  </r>
  <r>
    <m/>
    <x v="193"/>
    <s v="LEVANTE"/>
    <n v="4222"/>
    <x v="4219"/>
    <x v="5"/>
    <x v="256"/>
    <n v="4.5999999999999996"/>
    <n v="5.5999999999999999E-3"/>
    <n v="5.5999999999999999E-3"/>
    <n v="28018"/>
    <m/>
    <n v="1.2999999999999999E-2"/>
    <s v="Descarte"/>
  </r>
  <r>
    <m/>
    <x v="193"/>
    <s v="LEVANTE"/>
    <n v="4223"/>
    <x v="4220"/>
    <x v="5"/>
    <x v="256"/>
    <n v="4.5999999999999996"/>
    <n v="7.9000000000000008E-3"/>
    <n v="7.9000000000000008E-3"/>
    <n v="28018"/>
    <m/>
    <n v="1.2999999999999999E-2"/>
    <s v="A"/>
  </r>
  <r>
    <m/>
    <x v="193"/>
    <s v="LEVANTE"/>
    <n v="4224"/>
    <x v="4221"/>
    <x v="5"/>
    <x v="256"/>
    <n v="4.5999999999999996"/>
    <n v="6.1000000000000004E-3"/>
    <n v="6.1000000000000004E-3"/>
    <n v="28018"/>
    <m/>
    <n v="1.2999999999999999E-2"/>
    <s v="Reserva"/>
  </r>
  <r>
    <m/>
    <x v="193"/>
    <s v="LEVANTE"/>
    <n v="4225"/>
    <x v="4222"/>
    <x v="5"/>
    <x v="256"/>
    <n v="4.5999999999999996"/>
    <n v="4.8999999999999998E-3"/>
    <n v="4.8999999999999998E-3"/>
    <n v="28018"/>
    <m/>
    <n v="1.2999999999999999E-2"/>
    <s v="Descarte"/>
  </r>
  <r>
    <m/>
    <x v="193"/>
    <s v="LEVANTE"/>
    <n v="4226"/>
    <x v="4223"/>
    <x v="5"/>
    <x v="256"/>
    <n v="4.5999999999999996"/>
    <n v="6.7000000000000002E-3"/>
    <n v="6.7000000000000002E-3"/>
    <n v="28018"/>
    <m/>
    <n v="1.2999999999999999E-2"/>
    <s v="Reserva"/>
  </r>
  <r>
    <m/>
    <x v="193"/>
    <s v="LEVANTE"/>
    <n v="4227"/>
    <x v="4224"/>
    <x v="5"/>
    <x v="256"/>
    <n v="4.5999999999999996"/>
    <n v="9.4000000000000004E-3"/>
    <n v="9.4000000000000004E-3"/>
    <n v="28018"/>
    <m/>
    <n v="1.2999999999999999E-2"/>
    <s v="B"/>
  </r>
  <r>
    <m/>
    <x v="193"/>
    <s v="LEVANTE"/>
    <n v="4228"/>
    <x v="4225"/>
    <x v="5"/>
    <x v="256"/>
    <n v="4.5999999999999996"/>
    <n v="5.7000000000000002E-3"/>
    <n v="5.7000000000000002E-3"/>
    <n v="28018"/>
    <m/>
    <n v="1.2999999999999999E-2"/>
    <s v="Descarte"/>
  </r>
  <r>
    <m/>
    <x v="193"/>
    <s v="LEVANTE"/>
    <n v="4229"/>
    <x v="4226"/>
    <x v="5"/>
    <x v="256"/>
    <n v="4.5999999999999996"/>
    <n v="7.7000000000000002E-3"/>
    <n v="7.7000000000000002E-3"/>
    <n v="28018"/>
    <m/>
    <n v="1.2999999999999999E-2"/>
    <s v="A"/>
  </r>
  <r>
    <m/>
    <x v="193"/>
    <s v="LEVANTE"/>
    <n v="4230"/>
    <x v="4227"/>
    <x v="5"/>
    <x v="256"/>
    <n v="4.5999999999999996"/>
    <n v="5.8999999999999999E-3"/>
    <n v="5.8999999999999999E-3"/>
    <n v="28018"/>
    <m/>
    <n v="1.2999999999999999E-2"/>
    <s v="Descarte"/>
  </r>
  <r>
    <m/>
    <x v="193"/>
    <s v="LEVANTE"/>
    <n v="4231"/>
    <x v="4228"/>
    <x v="5"/>
    <x v="256"/>
    <n v="4.5999999999999996"/>
    <n v="1.09E-2"/>
    <n v="1.09E-2"/>
    <n v="28018"/>
    <m/>
    <n v="1.2999999999999999E-2"/>
    <s v="C"/>
  </r>
  <r>
    <m/>
    <x v="198"/>
    <s v="REC"/>
    <n v="4232"/>
    <x v="4229"/>
    <x v="5"/>
    <x v="256"/>
    <n v="4.5999999999999996"/>
    <n v="5.7999999999999996E-3"/>
    <n v="5.7999999999999996E-3"/>
    <n v="28019"/>
    <m/>
    <n v="1.4E-2"/>
    <s v="Descarte"/>
  </r>
  <r>
    <m/>
    <x v="198"/>
    <s v="REC"/>
    <n v="4233"/>
    <x v="4230"/>
    <x v="5"/>
    <x v="256"/>
    <n v="4.5999999999999996"/>
    <n v="4.4000000000000003E-3"/>
    <n v="4.4000000000000003E-3"/>
    <n v="28019"/>
    <m/>
    <n v="1.4E-2"/>
    <s v="Descarte"/>
  </r>
  <r>
    <m/>
    <x v="173"/>
    <s v="FRENTE"/>
    <n v="4234"/>
    <x v="4231"/>
    <x v="2"/>
    <x v="257"/>
    <n v="4.5999999999999996"/>
    <n v="1.5299999999999999E-2"/>
    <n v="1.5299999999999999E-2"/>
    <n v="28020"/>
    <m/>
    <n v="1.4E-2"/>
    <s v="F"/>
  </r>
  <r>
    <m/>
    <x v="173"/>
    <s v="FRENTE"/>
    <n v="4235"/>
    <x v="4232"/>
    <x v="2"/>
    <x v="257"/>
    <n v="4.5999999999999996"/>
    <n v="1.55E-2"/>
    <n v="1.55E-2"/>
    <n v="28020"/>
    <m/>
    <n v="1.4E-2"/>
    <s v="F"/>
  </r>
  <r>
    <m/>
    <x v="173"/>
    <s v="FRENTE"/>
    <n v="4236"/>
    <x v="4233"/>
    <x v="2"/>
    <x v="257"/>
    <n v="4.5999999999999996"/>
    <n v="2.1299999999999999E-2"/>
    <n v="2.1299999999999999E-2"/>
    <n v="28020"/>
    <m/>
    <n v="1.4E-2"/>
    <s v="I"/>
  </r>
  <r>
    <m/>
    <x v="173"/>
    <s v="FRENTE"/>
    <n v="4237"/>
    <x v="4234"/>
    <x v="2"/>
    <x v="257"/>
    <n v="4.5999999999999996"/>
    <n v="9.2999999999999992E-3"/>
    <n v="9.2999999999999992E-3"/>
    <n v="28020"/>
    <m/>
    <n v="1.4E-2"/>
    <s v="B"/>
  </r>
  <r>
    <m/>
    <x v="173"/>
    <s v="FRENTE"/>
    <n v="4238"/>
    <x v="4235"/>
    <x v="2"/>
    <x v="257"/>
    <n v="4.5999999999999996"/>
    <n v="1.49E-2"/>
    <n v="1.49E-2"/>
    <n v="28020"/>
    <m/>
    <n v="1.4E-2"/>
    <s v="E"/>
  </r>
  <r>
    <m/>
    <x v="193"/>
    <s v="LEVANTE"/>
    <n v="4239"/>
    <x v="4236"/>
    <x v="2"/>
    <x v="257"/>
    <n v="4.5999999999999996"/>
    <n v="1.11E-2"/>
    <n v="1.11E-2"/>
    <n v="28020"/>
    <m/>
    <n v="1.2E-2"/>
    <s v="C"/>
  </r>
  <r>
    <m/>
    <x v="193"/>
    <s v="LEVANTE"/>
    <n v="4240"/>
    <x v="4237"/>
    <x v="2"/>
    <x v="257"/>
    <n v="4.5999999999999996"/>
    <n v="1.14E-2"/>
    <n v="1.14E-2"/>
    <n v="28020"/>
    <m/>
    <n v="1.2E-2"/>
    <s v="C"/>
  </r>
  <r>
    <m/>
    <x v="193"/>
    <s v="LEVANTE"/>
    <n v="4241"/>
    <x v="4238"/>
    <x v="2"/>
    <x v="257"/>
    <n v="4.5999999999999996"/>
    <n v="1.0999999999999999E-2"/>
    <n v="1.0999999999999999E-2"/>
    <n v="28020"/>
    <m/>
    <n v="1.2E-2"/>
    <s v="C"/>
  </r>
  <r>
    <m/>
    <x v="193"/>
    <s v="LEVANTE"/>
    <n v="4242"/>
    <x v="4239"/>
    <x v="2"/>
    <x v="257"/>
    <n v="4.5999999999999996"/>
    <n v="1.4999999999999999E-2"/>
    <n v="1.4999999999999999E-2"/>
    <n v="28020"/>
    <m/>
    <n v="1.2E-2"/>
    <s v="F"/>
  </r>
  <r>
    <m/>
    <x v="193"/>
    <s v="LEVANTE"/>
    <n v="4243"/>
    <x v="4240"/>
    <x v="2"/>
    <x v="257"/>
    <n v="4.5999999999999996"/>
    <n v="1.12E-2"/>
    <n v="1.12E-2"/>
    <n v="28021"/>
    <m/>
    <n v="1.2E-2"/>
    <s v="C"/>
  </r>
  <r>
    <m/>
    <x v="193"/>
    <s v="LEVANTE"/>
    <n v="4244"/>
    <x v="4241"/>
    <x v="2"/>
    <x v="257"/>
    <n v="4.5999999999999996"/>
    <n v="8.6999999999999994E-3"/>
    <n v="8.6999999999999994E-3"/>
    <n v="28021"/>
    <m/>
    <n v="1.2E-2"/>
    <s v="A"/>
  </r>
  <r>
    <m/>
    <x v="193"/>
    <s v="LEVANTE"/>
    <n v="4245"/>
    <x v="4242"/>
    <x v="2"/>
    <x v="257"/>
    <n v="4.5999999999999996"/>
    <n v="1.9599999999999999E-2"/>
    <n v="1.9599999999999999E-2"/>
    <n v="28021"/>
    <m/>
    <n v="1.2E-2"/>
    <s v="H"/>
  </r>
  <r>
    <m/>
    <x v="193"/>
    <s v="LEVANTE"/>
    <n v="4246"/>
    <x v="4243"/>
    <x v="2"/>
    <x v="257"/>
    <n v="4.5999999999999996"/>
    <n v="1.2999999999999999E-2"/>
    <n v="1.2999999999999999E-2"/>
    <n v="28021"/>
    <m/>
    <n v="1.2E-2"/>
    <s v="D"/>
  </r>
  <r>
    <m/>
    <x v="193"/>
    <s v="LEVANTE"/>
    <n v="4247"/>
    <x v="4244"/>
    <x v="2"/>
    <x v="257"/>
    <n v="4.5999999999999996"/>
    <n v="1.17E-2"/>
    <n v="1.17E-2"/>
    <n v="28021"/>
    <m/>
    <n v="1.2E-2"/>
    <s v="C"/>
  </r>
  <r>
    <m/>
    <x v="193"/>
    <s v="LEVANTE"/>
    <n v="4248"/>
    <x v="4245"/>
    <x v="2"/>
    <x v="257"/>
    <n v="4.5999999999999996"/>
    <n v="9.4999999999999998E-3"/>
    <n v="9.4999999999999998E-3"/>
    <n v="28021"/>
    <m/>
    <n v="1.2E-2"/>
    <s v="B"/>
  </r>
  <r>
    <m/>
    <x v="193"/>
    <s v="LEVANTE"/>
    <n v="4249"/>
    <x v="4246"/>
    <x v="2"/>
    <x v="257"/>
    <n v="4.5999999999999996"/>
    <n v="1.2500000000000001E-2"/>
    <n v="1.2500000000000001E-2"/>
    <n v="28021"/>
    <m/>
    <n v="1.2E-2"/>
    <s v="D"/>
  </r>
  <r>
    <m/>
    <x v="193"/>
    <s v="LEVANTE"/>
    <n v="4250"/>
    <x v="4247"/>
    <x v="2"/>
    <x v="257"/>
    <n v="4.5999999999999996"/>
    <n v="5.1000000000000004E-3"/>
    <n v="5.1000000000000004E-3"/>
    <n v="28021"/>
    <m/>
    <n v="1.2E-2"/>
    <s v="Descarte"/>
  </r>
  <r>
    <m/>
    <x v="193"/>
    <s v="LEVANTE"/>
    <n v="4251"/>
    <x v="4248"/>
    <x v="2"/>
    <x v="257"/>
    <n v="4.5999999999999996"/>
    <n v="9.1000000000000004E-3"/>
    <n v="9.1000000000000004E-3"/>
    <n v="28021"/>
    <m/>
    <n v="1.2E-2"/>
    <s v="B"/>
  </r>
  <r>
    <m/>
    <x v="173"/>
    <s v="FRENTE"/>
    <n v="4252"/>
    <x v="4249"/>
    <x v="3"/>
    <x v="257"/>
    <n v="4.5999999999999996"/>
    <n v="2.6700000000000002E-2"/>
    <n v="2.6700000000000002E-2"/>
    <n v="28022"/>
    <m/>
    <n v="1.4E-2"/>
    <s v="K"/>
  </r>
  <r>
    <m/>
    <x v="173"/>
    <s v="FRENTE"/>
    <n v="4253"/>
    <x v="4250"/>
    <x v="3"/>
    <x v="257"/>
    <n v="4.5999999999999996"/>
    <n v="1.09E-2"/>
    <n v="1.09E-2"/>
    <n v="28022"/>
    <m/>
    <n v="1.4E-2"/>
    <s v="C"/>
  </r>
  <r>
    <m/>
    <x v="173"/>
    <s v="FRENTE"/>
    <n v="4254"/>
    <x v="4251"/>
    <x v="3"/>
    <x v="257"/>
    <n v="4.5999999999999996"/>
    <n v="2.1299999999999999E-2"/>
    <n v="2.1299999999999999E-2"/>
    <n v="28022"/>
    <m/>
    <n v="1.4E-2"/>
    <s v="I"/>
  </r>
  <r>
    <m/>
    <x v="173"/>
    <s v="FRENTE"/>
    <n v="4255"/>
    <x v="4252"/>
    <x v="3"/>
    <x v="257"/>
    <n v="4.5999999999999996"/>
    <n v="2.07E-2"/>
    <n v="2.07E-2"/>
    <n v="28022"/>
    <m/>
    <n v="1.4E-2"/>
    <s v="H"/>
  </r>
  <r>
    <m/>
    <x v="198"/>
    <s v="REC"/>
    <n v="4256"/>
    <x v="4253"/>
    <x v="3"/>
    <x v="257"/>
    <n v="4.5999999999999996"/>
    <n v="8.3000000000000001E-3"/>
    <n v="8.3000000000000001E-3"/>
    <n v="28022"/>
    <m/>
    <n v="1.2E-2"/>
    <s v="A"/>
  </r>
  <r>
    <m/>
    <x v="198"/>
    <s v="REC"/>
    <n v="4257"/>
    <x v="4254"/>
    <x v="3"/>
    <x v="257"/>
    <n v="4.5999999999999996"/>
    <n v="5.1999999999999998E-3"/>
    <n v="5.1999999999999998E-3"/>
    <n v="28022"/>
    <m/>
    <n v="1.2E-2"/>
    <s v="Descarte"/>
  </r>
  <r>
    <m/>
    <x v="198"/>
    <s v="REC"/>
    <n v="4258"/>
    <x v="4255"/>
    <x v="3"/>
    <x v="257"/>
    <n v="4.5999999999999996"/>
    <n v="8.2000000000000007E-3"/>
    <n v="8.2000000000000007E-3"/>
    <n v="28022"/>
    <m/>
    <n v="1.2E-2"/>
    <s v="A"/>
  </r>
  <r>
    <m/>
    <x v="198"/>
    <s v="REC"/>
    <n v="4259"/>
    <x v="4256"/>
    <x v="3"/>
    <x v="257"/>
    <n v="4.5999999999999996"/>
    <n v="2.1999999999999999E-2"/>
    <n v="2.1999999999999999E-2"/>
    <n v="28023"/>
    <m/>
    <n v="1.2E-2"/>
    <s v="I"/>
  </r>
  <r>
    <m/>
    <x v="198"/>
    <s v="REC"/>
    <n v="4260"/>
    <x v="4257"/>
    <x v="3"/>
    <x v="257"/>
    <n v="4.5999999999999996"/>
    <n v="1.84E-2"/>
    <n v="1.84E-2"/>
    <n v="28023"/>
    <m/>
    <n v="1.2E-2"/>
    <s v="G"/>
  </r>
  <r>
    <m/>
    <x v="193"/>
    <s v="LEVANTE"/>
    <n v="4261"/>
    <x v="4258"/>
    <x v="3"/>
    <x v="257"/>
    <n v="4.5999999999999996"/>
    <n v="1.1299999999999999E-2"/>
    <n v="1.1299999999999999E-2"/>
    <n v="28023"/>
    <m/>
    <n v="1.2999999999999999E-2"/>
    <s v="C"/>
  </r>
  <r>
    <m/>
    <x v="193"/>
    <s v="LEVANTE"/>
    <n v="4262"/>
    <x v="4259"/>
    <x v="3"/>
    <x v="257"/>
    <n v="4.5999999999999996"/>
    <n v="9.9000000000000008E-3"/>
    <n v="9.9000000000000008E-3"/>
    <n v="28023"/>
    <m/>
    <n v="1.2999999999999999E-2"/>
    <s v="B"/>
  </r>
  <r>
    <m/>
    <x v="193"/>
    <s v="LEVANTE"/>
    <n v="4263"/>
    <x v="4260"/>
    <x v="3"/>
    <x v="257"/>
    <n v="4.5999999999999996"/>
    <n v="1.2999999999999999E-2"/>
    <n v="1.2999999999999999E-2"/>
    <n v="28023"/>
    <m/>
    <n v="1.2999999999999999E-2"/>
    <s v="D"/>
  </r>
  <r>
    <m/>
    <x v="193"/>
    <s v="LEVANTE"/>
    <n v="4264"/>
    <x v="4261"/>
    <x v="3"/>
    <x v="257"/>
    <n v="4.5999999999999996"/>
    <n v="9.7000000000000003E-3"/>
    <n v="9.7000000000000003E-3"/>
    <n v="28023"/>
    <m/>
    <n v="1.2999999999999999E-2"/>
    <s v="B"/>
  </r>
  <r>
    <m/>
    <x v="193"/>
    <s v="LEVANTE"/>
    <n v="4265"/>
    <x v="4262"/>
    <x v="3"/>
    <x v="257"/>
    <n v="4.5999999999999996"/>
    <n v="1.1900000000000001E-2"/>
    <n v="1.1900000000000001E-2"/>
    <n v="28023"/>
    <m/>
    <n v="1.2999999999999999E-2"/>
    <s v="C"/>
  </r>
  <r>
    <m/>
    <x v="193"/>
    <s v="LEVANTE"/>
    <n v="4266"/>
    <x v="4263"/>
    <x v="3"/>
    <x v="257"/>
    <n v="4.5999999999999996"/>
    <n v="7.7999999999999996E-3"/>
    <n v="7.7999999999999996E-3"/>
    <n v="28023"/>
    <m/>
    <n v="1.2999999999999999E-2"/>
    <s v="A"/>
  </r>
  <r>
    <m/>
    <x v="173"/>
    <s v="FRENTE"/>
    <n v="4267"/>
    <x v="4264"/>
    <x v="4"/>
    <x v="257"/>
    <n v="4.5999999999999996"/>
    <n v="2.9600000000000001E-2"/>
    <n v="2.9600000000000001E-2"/>
    <n v="28024"/>
    <m/>
    <n v="1.4999999999999999E-2"/>
    <s v="L"/>
  </r>
  <r>
    <m/>
    <x v="173"/>
    <s v="FRENTE"/>
    <n v="4268"/>
    <x v="4265"/>
    <x v="4"/>
    <x v="257"/>
    <n v="4.5999999999999996"/>
    <n v="1.83E-2"/>
    <n v="1.83E-2"/>
    <n v="28024"/>
    <m/>
    <n v="1.4999999999999999E-2"/>
    <s v="G"/>
  </r>
  <r>
    <m/>
    <x v="173"/>
    <s v="FRENTE"/>
    <n v="4269"/>
    <x v="4266"/>
    <x v="4"/>
    <x v="257"/>
    <n v="4.5999999999999996"/>
    <n v="2.23E-2"/>
    <n v="2.23E-2"/>
    <n v="28024"/>
    <m/>
    <n v="1.4999999999999999E-2"/>
    <s v="I"/>
  </r>
  <r>
    <m/>
    <x v="193"/>
    <s v="LEVANTE"/>
    <n v="4270"/>
    <x v="4267"/>
    <x v="4"/>
    <x v="257"/>
    <n v="4.5999999999999996"/>
    <n v="1.21E-2"/>
    <n v="1.21E-2"/>
    <n v="28024"/>
    <m/>
    <n v="1.2999999999999999E-2"/>
    <s v="D"/>
  </r>
  <r>
    <m/>
    <x v="193"/>
    <s v="LEVANTE"/>
    <n v="4271"/>
    <x v="4268"/>
    <x v="4"/>
    <x v="257"/>
    <n v="4.5999999999999996"/>
    <n v="9.7999999999999997E-3"/>
    <n v="9.7999999999999997E-3"/>
    <n v="28024"/>
    <m/>
    <n v="1.2999999999999999E-2"/>
    <s v="B"/>
  </r>
  <r>
    <m/>
    <x v="193"/>
    <s v="LEVANTE"/>
    <n v="4272"/>
    <x v="4269"/>
    <x v="4"/>
    <x v="257"/>
    <n v="4.5999999999999996"/>
    <n v="1.37E-2"/>
    <n v="1.37E-2"/>
    <n v="28024"/>
    <m/>
    <n v="1.2999999999999999E-2"/>
    <s v="E"/>
  </r>
  <r>
    <m/>
    <x v="193"/>
    <s v="LEVANTE"/>
    <n v="4273"/>
    <x v="4270"/>
    <x v="4"/>
    <x v="257"/>
    <n v="4.5999999999999996"/>
    <n v="1.0699999999999999E-2"/>
    <n v="1.0699999999999999E-2"/>
    <n v="28024"/>
    <m/>
    <n v="1.2999999999999999E-2"/>
    <s v="C"/>
  </r>
  <r>
    <m/>
    <x v="193"/>
    <s v="LEVANTE"/>
    <n v="4274"/>
    <x v="4271"/>
    <x v="4"/>
    <x v="257"/>
    <n v="4.5999999999999996"/>
    <n v="1.23E-2"/>
    <n v="1.23E-2"/>
    <n v="28024"/>
    <m/>
    <n v="1.2999999999999999E-2"/>
    <s v="D"/>
  </r>
  <r>
    <m/>
    <x v="193"/>
    <s v="LEVANTE"/>
    <n v="4275"/>
    <x v="4272"/>
    <x v="4"/>
    <x v="257"/>
    <n v="4.5999999999999996"/>
    <n v="1.18E-2"/>
    <n v="1.18E-2"/>
    <n v="28024"/>
    <m/>
    <n v="1.2999999999999999E-2"/>
    <s v="C"/>
  </r>
  <r>
    <m/>
    <x v="193"/>
    <s v="LEVANTE"/>
    <n v="4276"/>
    <x v="4273"/>
    <x v="4"/>
    <x v="257"/>
    <n v="4.5999999999999996"/>
    <n v="1.0200000000000001E-2"/>
    <n v="1.0200000000000001E-2"/>
    <n v="28025"/>
    <m/>
    <n v="1.2999999999999999E-2"/>
    <s v="B"/>
  </r>
  <r>
    <m/>
    <x v="193"/>
    <s v="LEVANTE"/>
    <n v="4277"/>
    <x v="4274"/>
    <x v="4"/>
    <x v="257"/>
    <n v="4.5999999999999996"/>
    <n v="1.12E-2"/>
    <n v="1.12E-2"/>
    <n v="28025"/>
    <m/>
    <n v="1.2999999999999999E-2"/>
    <s v="C"/>
  </r>
  <r>
    <m/>
    <x v="193"/>
    <s v="LEVANTE"/>
    <n v="4278"/>
    <x v="4275"/>
    <x v="4"/>
    <x v="257"/>
    <n v="4.5999999999999996"/>
    <n v="1.23E-2"/>
    <n v="1.23E-2"/>
    <n v="28025"/>
    <m/>
    <n v="1.2999999999999999E-2"/>
    <s v="D"/>
  </r>
  <r>
    <m/>
    <x v="193"/>
    <s v="LEVANTE"/>
    <n v="4279"/>
    <x v="4276"/>
    <x v="4"/>
    <x v="257"/>
    <n v="4.5999999999999996"/>
    <n v="1.17E-2"/>
    <n v="1.17E-2"/>
    <n v="28025"/>
    <m/>
    <n v="1.2999999999999999E-2"/>
    <s v="C"/>
  </r>
  <r>
    <m/>
    <x v="193"/>
    <s v="LEVANTE"/>
    <n v="4280"/>
    <x v="4277"/>
    <x v="4"/>
    <x v="257"/>
    <n v="4.5999999999999996"/>
    <n v="1.1900000000000001E-2"/>
    <n v="1.1900000000000001E-2"/>
    <n v="28025"/>
    <m/>
    <n v="1.2999999999999999E-2"/>
    <s v="C"/>
  </r>
  <r>
    <m/>
    <x v="193"/>
    <s v="LEVANTE"/>
    <n v="4281"/>
    <x v="4278"/>
    <x v="4"/>
    <x v="257"/>
    <n v="4.5999999999999996"/>
    <n v="0.01"/>
    <n v="0.01"/>
    <n v="28025"/>
    <m/>
    <n v="1.2999999999999999E-2"/>
    <s v="B"/>
  </r>
  <r>
    <m/>
    <x v="193"/>
    <s v="LEVANTE"/>
    <n v="4282"/>
    <x v="4279"/>
    <x v="4"/>
    <x v="257"/>
    <n v="4.5999999999999996"/>
    <n v="1.03E-2"/>
    <n v="1.03E-2"/>
    <n v="28025"/>
    <m/>
    <n v="1.2999999999999999E-2"/>
    <s v="B"/>
  </r>
  <r>
    <m/>
    <x v="193"/>
    <s v="LEVANTE"/>
    <n v="4283"/>
    <x v="4280"/>
    <x v="4"/>
    <x v="257"/>
    <n v="4.5999999999999996"/>
    <n v="7.9000000000000008E-3"/>
    <n v="7.9000000000000008E-3"/>
    <n v="28025"/>
    <m/>
    <n v="1.2999999999999999E-2"/>
    <s v="A"/>
  </r>
  <r>
    <m/>
    <x v="193"/>
    <s v="LEVANTE"/>
    <n v="4284"/>
    <x v="4281"/>
    <x v="4"/>
    <x v="257"/>
    <n v="4.5999999999999996"/>
    <n v="9.4000000000000004E-3"/>
    <n v="9.4000000000000004E-3"/>
    <n v="28025"/>
    <m/>
    <n v="1.2999999999999999E-2"/>
    <s v="B"/>
  </r>
  <r>
    <m/>
    <x v="193"/>
    <s v="LEVANTE"/>
    <n v="4285"/>
    <x v="4282"/>
    <x v="4"/>
    <x v="257"/>
    <n v="4.5999999999999996"/>
    <n v="8.8000000000000005E-3"/>
    <n v="8.8000000000000005E-3"/>
    <n v="28026"/>
    <m/>
    <n v="1.2999999999999999E-2"/>
    <s v="A"/>
  </r>
  <r>
    <m/>
    <x v="193"/>
    <s v="LEVANTE"/>
    <n v="4286"/>
    <x v="4283"/>
    <x v="4"/>
    <x v="257"/>
    <n v="4.5999999999999996"/>
    <n v="9.2999999999999992E-3"/>
    <n v="9.2999999999999992E-3"/>
    <n v="28026"/>
    <m/>
    <n v="1.2999999999999999E-2"/>
    <s v="B"/>
  </r>
  <r>
    <m/>
    <x v="193"/>
    <s v="LEVANTE"/>
    <n v="4287"/>
    <x v="4284"/>
    <x v="4"/>
    <x v="257"/>
    <n v="4.5999999999999996"/>
    <n v="1.37E-2"/>
    <n v="1.37E-2"/>
    <n v="28026"/>
    <m/>
    <n v="1.2999999999999999E-2"/>
    <s v="E"/>
  </r>
  <r>
    <m/>
    <x v="193"/>
    <s v="LEVANTE"/>
    <n v="4288"/>
    <x v="4285"/>
    <x v="4"/>
    <x v="257"/>
    <n v="4.5999999999999996"/>
    <n v="0.01"/>
    <n v="0.01"/>
    <n v="28026"/>
    <m/>
    <n v="1.2999999999999999E-2"/>
    <s v="B"/>
  </r>
  <r>
    <m/>
    <x v="193"/>
    <s v="LEVANTE"/>
    <n v="4289"/>
    <x v="4286"/>
    <x v="4"/>
    <x v="257"/>
    <n v="4.5999999999999996"/>
    <n v="7.1000000000000004E-3"/>
    <n v="7.1000000000000004E-3"/>
    <n v="28026"/>
    <m/>
    <n v="1.2999999999999999E-2"/>
    <s v="Reserva"/>
  </r>
  <r>
    <m/>
    <x v="198"/>
    <s v="REC"/>
    <n v="4290"/>
    <x v="4287"/>
    <x v="4"/>
    <x v="257"/>
    <n v="4.5999999999999996"/>
    <n v="2.53E-2"/>
    <n v="2.53E-2"/>
    <n v="28026"/>
    <m/>
    <n v="1.2999999999999999E-2"/>
    <s v="K"/>
  </r>
  <r>
    <m/>
    <x v="198"/>
    <s v="REC"/>
    <n v="4291"/>
    <x v="4288"/>
    <x v="4"/>
    <x v="257"/>
    <n v="4.5999999999999996"/>
    <n v="2.2599999999999999E-2"/>
    <n v="2.2599999999999999E-2"/>
    <n v="28026"/>
    <m/>
    <n v="1.2999999999999999E-2"/>
    <s v="J"/>
  </r>
  <r>
    <m/>
    <x v="198"/>
    <s v="REC"/>
    <n v="4292"/>
    <x v="4289"/>
    <x v="4"/>
    <x v="257"/>
    <n v="4.5999999999999996"/>
    <n v="1.5100000000000001E-2"/>
    <n v="1.5100000000000001E-2"/>
    <n v="28026"/>
    <m/>
    <n v="1.2999999999999999E-2"/>
    <s v="F"/>
  </r>
  <r>
    <m/>
    <x v="198"/>
    <s v="REC"/>
    <n v="4293"/>
    <x v="4290"/>
    <x v="4"/>
    <x v="257"/>
    <n v="4.5999999999999996"/>
    <n v="1.0500000000000001E-2"/>
    <n v="1.0500000000000001E-2"/>
    <n v="28026"/>
    <m/>
    <n v="1.2999999999999999E-2"/>
    <s v="C"/>
  </r>
  <r>
    <m/>
    <x v="198"/>
    <s v="REC"/>
    <n v="4294"/>
    <x v="4291"/>
    <x v="4"/>
    <x v="257"/>
    <n v="4.5999999999999996"/>
    <n v="1.4800000000000001E-2"/>
    <n v="1.4800000000000001E-2"/>
    <n v="28026"/>
    <m/>
    <n v="1.2999999999999999E-2"/>
    <s v="E"/>
  </r>
  <r>
    <m/>
    <x v="173"/>
    <s v="FRENTE"/>
    <n v="4295"/>
    <x v="4292"/>
    <x v="5"/>
    <x v="257"/>
    <n v="4.5999999999999996"/>
    <n v="1.09E-2"/>
    <n v="1.09E-2"/>
    <n v="28027"/>
    <m/>
    <n v="1.4999999999999999E-2"/>
    <s v="C"/>
  </r>
  <r>
    <m/>
    <x v="173"/>
    <s v="FRENTE"/>
    <n v="4296"/>
    <x v="4293"/>
    <x v="5"/>
    <x v="257"/>
    <n v="4.5999999999999996"/>
    <n v="1.17E-2"/>
    <n v="1.17E-2"/>
    <n v="28027"/>
    <m/>
    <n v="1.4999999999999999E-2"/>
    <s v="C"/>
  </r>
  <r>
    <m/>
    <x v="173"/>
    <s v="FRENTE"/>
    <n v="4297"/>
    <x v="4294"/>
    <x v="5"/>
    <x v="257"/>
    <n v="4.5999999999999996"/>
    <n v="1.06E-2"/>
    <n v="1.06E-2"/>
    <n v="28027"/>
    <m/>
    <n v="1.4999999999999999E-2"/>
    <s v="C"/>
  </r>
  <r>
    <m/>
    <x v="173"/>
    <s v="FRENTE"/>
    <n v="4298"/>
    <x v="4295"/>
    <x v="5"/>
    <x v="257"/>
    <n v="4.5999999999999996"/>
    <n v="1.1599999999999999E-2"/>
    <n v="1.1599999999999999E-2"/>
    <n v="28027"/>
    <m/>
    <n v="1.4999999999999999E-2"/>
    <s v="C"/>
  </r>
  <r>
    <m/>
    <x v="173"/>
    <s v="FRENTE"/>
    <n v="4299"/>
    <x v="4296"/>
    <x v="5"/>
    <x v="257"/>
    <n v="4.5999999999999996"/>
    <n v="1.21E-2"/>
    <n v="1.21E-2"/>
    <n v="28027"/>
    <m/>
    <n v="1.4999999999999999E-2"/>
    <s v="D"/>
  </r>
  <r>
    <m/>
    <x v="193"/>
    <s v="LEVANTE"/>
    <n v="4300"/>
    <x v="4297"/>
    <x v="5"/>
    <x v="257"/>
    <n v="4.5999999999999996"/>
    <n v="1.03E-2"/>
    <n v="1.03E-2"/>
    <n v="28028"/>
    <m/>
    <n v="1.2999999999999999E-2"/>
    <s v="B"/>
  </r>
  <r>
    <m/>
    <x v="193"/>
    <s v="LEVANTE"/>
    <n v="4301"/>
    <x v="4298"/>
    <x v="5"/>
    <x v="257"/>
    <n v="4.5999999999999996"/>
    <n v="9.4999999999999998E-3"/>
    <n v="9.4999999999999998E-3"/>
    <n v="28028"/>
    <m/>
    <n v="1.2999999999999999E-2"/>
    <s v="B"/>
  </r>
  <r>
    <m/>
    <x v="193"/>
    <s v="LEVANTE"/>
    <n v="4302"/>
    <x v="4299"/>
    <x v="5"/>
    <x v="257"/>
    <n v="4.5999999999999996"/>
    <n v="9.1999999999999998E-3"/>
    <n v="9.1999999999999998E-3"/>
    <n v="28028"/>
    <m/>
    <n v="1.2999999999999999E-2"/>
    <s v="B"/>
  </r>
  <r>
    <m/>
    <x v="193"/>
    <s v="LEVANTE"/>
    <n v="4303"/>
    <x v="4300"/>
    <x v="5"/>
    <x v="257"/>
    <n v="4.5999999999999996"/>
    <n v="6.4999999999999997E-3"/>
    <n v="6.4999999999999997E-3"/>
    <n v="28028"/>
    <m/>
    <n v="1.2999999999999999E-2"/>
    <s v="Reserva"/>
  </r>
  <r>
    <m/>
    <x v="193"/>
    <s v="LEVANTE"/>
    <n v="4304"/>
    <x v="4301"/>
    <x v="5"/>
    <x v="257"/>
    <n v="4.5999999999999996"/>
    <n v="1.3299999999999999E-2"/>
    <n v="1.3299999999999999E-2"/>
    <n v="28028"/>
    <m/>
    <n v="1.2999999999999999E-2"/>
    <s v="D"/>
  </r>
  <r>
    <m/>
    <x v="193"/>
    <s v="LEVANTE"/>
    <n v="4305"/>
    <x v="4302"/>
    <x v="5"/>
    <x v="257"/>
    <n v="4.5999999999999996"/>
    <n v="1.21E-2"/>
    <n v="1.21E-2"/>
    <n v="28028"/>
    <m/>
    <n v="1.2999999999999999E-2"/>
    <s v="D"/>
  </r>
  <r>
    <m/>
    <x v="193"/>
    <s v="LEVANTE"/>
    <n v="4306"/>
    <x v="4303"/>
    <x v="5"/>
    <x v="257"/>
    <n v="4.5999999999999996"/>
    <n v="7.1999999999999998E-3"/>
    <n v="7.1999999999999998E-3"/>
    <n v="28028"/>
    <m/>
    <n v="1.2999999999999999E-2"/>
    <s v="Reserva"/>
  </r>
  <r>
    <m/>
    <x v="193"/>
    <s v="LEVANTE"/>
    <n v="4307"/>
    <x v="4304"/>
    <x v="5"/>
    <x v="257"/>
    <n v="4.5999999999999996"/>
    <n v="1.4999999999999999E-2"/>
    <n v="1.4999999999999999E-2"/>
    <n v="28028"/>
    <m/>
    <n v="1.2999999999999999E-2"/>
    <s v="F"/>
  </r>
  <r>
    <m/>
    <x v="173"/>
    <s v="FRENTE"/>
    <n v="4308"/>
    <x v="4305"/>
    <x v="2"/>
    <x v="258"/>
    <n v="4.5999999999999996"/>
    <n v="2.64E-2"/>
    <n v="2.64E-2"/>
    <n v="28031"/>
    <m/>
    <n v="1.2999999999999999E-2"/>
    <s v="K"/>
  </r>
  <r>
    <m/>
    <x v="173"/>
    <s v="FRENTE"/>
    <n v="4309"/>
    <x v="4306"/>
    <x v="2"/>
    <x v="258"/>
    <n v="4.5999999999999996"/>
    <n v="2.2100000000000002E-2"/>
    <n v="2.2100000000000002E-2"/>
    <n v="28031"/>
    <m/>
    <n v="1.2999999999999999E-2"/>
    <s v="I"/>
  </r>
  <r>
    <m/>
    <x v="173"/>
    <s v="FRENTE"/>
    <n v="4310"/>
    <x v="4307"/>
    <x v="2"/>
    <x v="258"/>
    <n v="4.5999999999999996"/>
    <n v="3.0700000000000002E-2"/>
    <n v="3.0700000000000002E-2"/>
    <n v="28031"/>
    <m/>
    <n v="1.2999999999999999E-2"/>
    <s v="L"/>
  </r>
  <r>
    <m/>
    <x v="193"/>
    <s v="LEVANTE"/>
    <n v="4311"/>
    <x v="4308"/>
    <x v="2"/>
    <x v="258"/>
    <n v="4.5999999999999996"/>
    <n v="1.2699999999999999E-2"/>
    <n v="1.2699999999999999E-2"/>
    <n v="28031"/>
    <m/>
    <n v="1.2E-2"/>
    <s v="D"/>
  </r>
  <r>
    <m/>
    <x v="193"/>
    <s v="LEVANTE"/>
    <n v="4312"/>
    <x v="4309"/>
    <x v="2"/>
    <x v="258"/>
    <n v="4.5999999999999996"/>
    <n v="1.4200000000000001E-2"/>
    <n v="1.4200000000000001E-2"/>
    <n v="28031"/>
    <m/>
    <n v="1.2E-2"/>
    <s v="E"/>
  </r>
  <r>
    <m/>
    <x v="193"/>
    <s v="LEVANTE"/>
    <n v="4313"/>
    <x v="4310"/>
    <x v="2"/>
    <x v="258"/>
    <n v="4.5999999999999996"/>
    <n v="1.2800000000000001E-2"/>
    <n v="1.2800000000000001E-2"/>
    <n v="28031"/>
    <m/>
    <n v="1.2E-2"/>
    <s v="D"/>
  </r>
  <r>
    <m/>
    <x v="193"/>
    <s v="LEVANTE"/>
    <n v="4314"/>
    <x v="4311"/>
    <x v="2"/>
    <x v="258"/>
    <n v="4.5999999999999996"/>
    <n v="7.7000000000000002E-3"/>
    <n v="7.7000000000000002E-3"/>
    <n v="28031"/>
    <m/>
    <n v="1.2E-2"/>
    <s v="A"/>
  </r>
  <r>
    <m/>
    <x v="193"/>
    <s v="LEVANTE"/>
    <n v="4315"/>
    <x v="4312"/>
    <x v="2"/>
    <x v="258"/>
    <n v="4.5999999999999996"/>
    <n v="1.4500000000000001E-2"/>
    <n v="1.4500000000000001E-2"/>
    <n v="28031"/>
    <m/>
    <n v="1.2E-2"/>
    <s v="E"/>
  </r>
  <r>
    <m/>
    <x v="193"/>
    <s v="LEVANTE"/>
    <n v="4316"/>
    <x v="4313"/>
    <x v="2"/>
    <x v="258"/>
    <n v="4.5999999999999996"/>
    <n v="1.5699999999999999E-2"/>
    <n v="1.5699999999999999E-2"/>
    <n v="28032"/>
    <m/>
    <n v="1.2E-2"/>
    <s v="F"/>
  </r>
  <r>
    <m/>
    <x v="193"/>
    <s v="LEVANTE"/>
    <n v="4317"/>
    <x v="4314"/>
    <x v="2"/>
    <x v="258"/>
    <n v="4.5999999999999996"/>
    <n v="1.2800000000000001E-2"/>
    <n v="1.2800000000000001E-2"/>
    <n v="28032"/>
    <m/>
    <n v="1.2E-2"/>
    <s v="D"/>
  </r>
  <r>
    <m/>
    <x v="193"/>
    <s v="LEVANTE"/>
    <n v="4318"/>
    <x v="4315"/>
    <x v="2"/>
    <x v="258"/>
    <n v="4.5999999999999996"/>
    <n v="1.2500000000000001E-2"/>
    <n v="1.2500000000000001E-2"/>
    <n v="28032"/>
    <m/>
    <n v="1.2E-2"/>
    <s v="D"/>
  </r>
  <r>
    <m/>
    <x v="193"/>
    <s v="LEVANTE"/>
    <n v="4319"/>
    <x v="4316"/>
    <x v="2"/>
    <x v="258"/>
    <n v="4.5999999999999996"/>
    <n v="1.43E-2"/>
    <n v="1.43E-2"/>
    <n v="28032"/>
    <m/>
    <n v="1.2E-2"/>
    <s v="E"/>
  </r>
  <r>
    <m/>
    <x v="193"/>
    <s v="LEVANTE"/>
    <n v="4320"/>
    <x v="4317"/>
    <x v="2"/>
    <x v="258"/>
    <n v="4.5999999999999996"/>
    <n v="8.9999999999999993E-3"/>
    <n v="8.9999999999999993E-3"/>
    <n v="28032"/>
    <m/>
    <n v="1.2E-2"/>
    <s v="B"/>
  </r>
  <r>
    <m/>
    <x v="173"/>
    <s v="FRENTE"/>
    <n v="4321"/>
    <x v="4318"/>
    <x v="3"/>
    <x v="258"/>
    <n v="4.5999999999999996"/>
    <n v="3.7900000000000003E-2"/>
    <n v="3.6999999999999998E-2"/>
    <n v="28033"/>
    <m/>
    <n v="1.4E-2"/>
    <s v="L"/>
  </r>
  <r>
    <m/>
    <x v="173"/>
    <s v="FRENTE"/>
    <n v="4322"/>
    <x v="4319"/>
    <x v="3"/>
    <x v="258"/>
    <n v="4.5999999999999996"/>
    <n v="3.8300000000000001E-2"/>
    <n v="3.6999999999999998E-2"/>
    <n v="28033"/>
    <m/>
    <n v="1.4E-2"/>
    <s v="L"/>
  </r>
  <r>
    <m/>
    <x v="193"/>
    <s v="LEVANTE"/>
    <n v="4323"/>
    <x v="4320"/>
    <x v="3"/>
    <x v="258"/>
    <n v="4.5999999999999996"/>
    <n v="1.54E-2"/>
    <n v="1.54E-2"/>
    <n v="28033"/>
    <m/>
    <n v="1.2E-2"/>
    <s v="F"/>
  </r>
  <r>
    <m/>
    <x v="193"/>
    <s v="LEVANTE"/>
    <n v="4324"/>
    <x v="4321"/>
    <x v="3"/>
    <x v="258"/>
    <n v="4.5999999999999996"/>
    <n v="1.7899999999999999E-2"/>
    <n v="1.7899999999999999E-2"/>
    <n v="28033"/>
    <m/>
    <n v="1.2E-2"/>
    <s v="G"/>
  </r>
  <r>
    <m/>
    <x v="193"/>
    <s v="LEVANTE"/>
    <n v="4325"/>
    <x v="4322"/>
    <x v="3"/>
    <x v="258"/>
    <n v="4.5999999999999996"/>
    <n v="1.11E-2"/>
    <n v="1.11E-2"/>
    <n v="28033"/>
    <m/>
    <n v="1.2E-2"/>
    <s v="C"/>
  </r>
  <r>
    <m/>
    <x v="193"/>
    <s v="LEVANTE"/>
    <n v="4326"/>
    <x v="4323"/>
    <x v="3"/>
    <x v="258"/>
    <n v="4.5999999999999996"/>
    <n v="1.4999999999999999E-2"/>
    <n v="1.4999999999999999E-2"/>
    <n v="28033"/>
    <m/>
    <n v="1.2E-2"/>
    <s v="F"/>
  </r>
  <r>
    <m/>
    <x v="193"/>
    <s v="LEVANTE"/>
    <n v="4327"/>
    <x v="4324"/>
    <x v="3"/>
    <x v="258"/>
    <n v="4.5999999999999996"/>
    <n v="1.24E-2"/>
    <n v="1.24E-2"/>
    <n v="28033"/>
    <m/>
    <n v="1.2E-2"/>
    <s v="D"/>
  </r>
  <r>
    <m/>
    <x v="193"/>
    <s v="LEVANTE"/>
    <n v="4328"/>
    <x v="4325"/>
    <x v="3"/>
    <x v="258"/>
    <n v="4.5999999999999996"/>
    <n v="1.32E-2"/>
    <n v="1.32E-2"/>
    <n v="28034"/>
    <m/>
    <n v="1.2E-2"/>
    <s v="D"/>
  </r>
  <r>
    <m/>
    <x v="193"/>
    <s v="LEVANTE"/>
    <n v="4329"/>
    <x v="4326"/>
    <x v="3"/>
    <x v="258"/>
    <n v="4.5999999999999996"/>
    <n v="9.9000000000000008E-3"/>
    <n v="9.9000000000000008E-3"/>
    <n v="28034"/>
    <m/>
    <n v="1.2E-2"/>
    <s v="B"/>
  </r>
  <r>
    <m/>
    <x v="193"/>
    <s v="LEVANTE"/>
    <n v="4330"/>
    <x v="4327"/>
    <x v="3"/>
    <x v="258"/>
    <n v="4.5999999999999996"/>
    <n v="6.1999999999999998E-3"/>
    <n v="6.1999999999999998E-3"/>
    <n v="28034"/>
    <m/>
    <n v="1.2E-2"/>
    <s v="Reserva"/>
  </r>
  <r>
    <m/>
    <x v="193"/>
    <s v="LEVANTE"/>
    <n v="4331"/>
    <x v="4328"/>
    <x v="3"/>
    <x v="258"/>
    <n v="4.5999999999999996"/>
    <n v="1.03E-2"/>
    <n v="1.03E-2"/>
    <n v="28034"/>
    <m/>
    <n v="1.2E-2"/>
    <s v="B"/>
  </r>
  <r>
    <m/>
    <x v="193"/>
    <s v="LEVANTE"/>
    <n v="4332"/>
    <x v="4329"/>
    <x v="3"/>
    <x v="258"/>
    <n v="4.5999999999999996"/>
    <n v="1.7100000000000001E-2"/>
    <n v="1.7100000000000001E-2"/>
    <n v="28034"/>
    <m/>
    <n v="1.2E-2"/>
    <s v="F"/>
  </r>
  <r>
    <m/>
    <x v="193"/>
    <s v="LEVANTE"/>
    <n v="4333"/>
    <x v="4330"/>
    <x v="4"/>
    <x v="258"/>
    <n v="4.5999999999999996"/>
    <n v="2.18E-2"/>
    <n v="2.18E-2"/>
    <n v="28035"/>
    <m/>
    <n v="1.2E-2"/>
    <s v="I"/>
  </r>
  <r>
    <m/>
    <x v="193"/>
    <s v="LEVANTE"/>
    <n v="4334"/>
    <x v="4331"/>
    <x v="4"/>
    <x v="258"/>
    <n v="4.5999999999999996"/>
    <n v="1.0500000000000001E-2"/>
    <n v="1.0500000000000001E-2"/>
    <n v="28035"/>
    <m/>
    <n v="1.2E-2"/>
    <s v="C"/>
  </r>
  <r>
    <m/>
    <x v="193"/>
    <s v="LEVANTE"/>
    <n v="4335"/>
    <x v="4332"/>
    <x v="4"/>
    <x v="258"/>
    <n v="4.5999999999999996"/>
    <n v="1.04E-2"/>
    <n v="1.04E-2"/>
    <n v="28035"/>
    <m/>
    <n v="1.2E-2"/>
    <s v="B"/>
  </r>
  <r>
    <m/>
    <x v="193"/>
    <s v="LEVANTE"/>
    <n v="4336"/>
    <x v="4333"/>
    <x v="4"/>
    <x v="258"/>
    <n v="4.5999999999999996"/>
    <n v="1.34E-2"/>
    <n v="1.34E-2"/>
    <n v="28035"/>
    <m/>
    <n v="1.2E-2"/>
    <s v="D"/>
  </r>
  <r>
    <m/>
    <x v="194"/>
    <s v="Rp"/>
    <n v="4337"/>
    <x v="4334"/>
    <x v="5"/>
    <x v="258"/>
    <n v="4.5999999999999996"/>
    <n v="2.3800000000000002E-2"/>
    <n v="2.3800000000000002E-2"/>
    <n v="28036"/>
    <m/>
    <n v="1.4E-2"/>
    <s v="J"/>
  </r>
  <r>
    <m/>
    <x v="193"/>
    <s v="LEVANTE"/>
    <n v="4338"/>
    <x v="4335"/>
    <x v="5"/>
    <x v="258"/>
    <n v="4.5999999999999996"/>
    <n v="1.7500000000000002E-2"/>
    <n v="1.7500000000000002E-2"/>
    <n v="28036"/>
    <m/>
    <n v="1.2E-2"/>
    <s v="G"/>
  </r>
  <r>
    <m/>
    <x v="193"/>
    <s v="LEVANTE"/>
    <n v="4339"/>
    <x v="4336"/>
    <x v="5"/>
    <x v="258"/>
    <n v="4.5999999999999996"/>
    <n v="2.2100000000000002E-2"/>
    <n v="2.2100000000000002E-2"/>
    <n v="28036"/>
    <m/>
    <n v="1.2E-2"/>
    <s v="I"/>
  </r>
  <r>
    <m/>
    <x v="193"/>
    <s v="LEVANTE"/>
    <n v="4340"/>
    <x v="4337"/>
    <x v="5"/>
    <x v="258"/>
    <n v="4.5999999999999996"/>
    <n v="2.1299999999999999E-2"/>
    <n v="2.1299999999999999E-2"/>
    <n v="28036"/>
    <m/>
    <n v="1.2E-2"/>
    <s v="I"/>
  </r>
  <r>
    <m/>
    <x v="193"/>
    <s v="LEVANTE"/>
    <n v="4341"/>
    <x v="4338"/>
    <x v="5"/>
    <x v="258"/>
    <n v="4.5999999999999996"/>
    <n v="1.7299999999999999E-2"/>
    <n v="1.7299999999999999E-2"/>
    <n v="28036"/>
    <m/>
    <n v="1.2E-2"/>
    <s v="F"/>
  </r>
  <r>
    <m/>
    <x v="193"/>
    <s v="LEVANTE"/>
    <n v="4342"/>
    <x v="4339"/>
    <x v="5"/>
    <x v="258"/>
    <n v="4.5999999999999996"/>
    <n v="1.44E-2"/>
    <n v="1.44E-2"/>
    <n v="28036"/>
    <m/>
    <n v="1.2E-2"/>
    <s v="E"/>
  </r>
  <r>
    <m/>
    <x v="193"/>
    <s v="LEVANTE"/>
    <n v="4343"/>
    <x v="4340"/>
    <x v="5"/>
    <x v="258"/>
    <n v="4.5999999999999996"/>
    <n v="1.5100000000000001E-2"/>
    <n v="1.5100000000000001E-2"/>
    <n v="28036"/>
    <m/>
    <n v="1.2E-2"/>
    <s v="F"/>
  </r>
  <r>
    <m/>
    <x v="193"/>
    <s v="LEVANTE"/>
    <n v="4344"/>
    <x v="4341"/>
    <x v="5"/>
    <x v="258"/>
    <n v="4.5999999999999996"/>
    <n v="1.9699999999999999E-2"/>
    <n v="1.9699999999999999E-2"/>
    <n v="28037"/>
    <m/>
    <n v="1.2E-2"/>
    <s v="H"/>
  </r>
  <r>
    <m/>
    <x v="193"/>
    <s v="LEVANTE"/>
    <n v="4345"/>
    <x v="4342"/>
    <x v="5"/>
    <x v="258"/>
    <n v="4.5999999999999996"/>
    <n v="1.52E-2"/>
    <n v="1.52E-2"/>
    <n v="28037"/>
    <m/>
    <n v="1.2E-2"/>
    <s v="F"/>
  </r>
  <r>
    <m/>
    <x v="193"/>
    <s v="LEVANTE"/>
    <n v="4346"/>
    <x v="4343"/>
    <x v="5"/>
    <x v="258"/>
    <n v="4.5999999999999996"/>
    <n v="1.47E-2"/>
    <n v="1.47E-2"/>
    <n v="28037"/>
    <m/>
    <n v="1.2E-2"/>
    <s v="E"/>
  </r>
  <r>
    <m/>
    <x v="193"/>
    <s v="LEVANTE"/>
    <n v="4347"/>
    <x v="4344"/>
    <x v="5"/>
    <x v="258"/>
    <n v="4.5999999999999996"/>
    <n v="1.6299999999999999E-2"/>
    <n v="1.6299999999999999E-2"/>
    <n v="28037"/>
    <m/>
    <n v="1.2E-2"/>
    <s v="F"/>
  </r>
  <r>
    <m/>
    <x v="194"/>
    <s v="Rp"/>
    <n v="4348"/>
    <x v="4345"/>
    <x v="2"/>
    <x v="259"/>
    <n v="4.5999999999999996"/>
    <n v="2.5700000000000001E-2"/>
    <n v="2.5700000000000001E-2"/>
    <n v="28038"/>
    <m/>
    <n v="1.4999999999999999E-2"/>
    <s v="K"/>
  </r>
  <r>
    <m/>
    <x v="194"/>
    <s v="Rp"/>
    <n v="4349"/>
    <x v="4346"/>
    <x v="2"/>
    <x v="259"/>
    <n v="4.5999999999999996"/>
    <n v="2.01E-2"/>
    <n v="2.01E-2"/>
    <n v="28038"/>
    <m/>
    <n v="1.4999999999999999E-2"/>
    <s v="H"/>
  </r>
  <r>
    <m/>
    <x v="194"/>
    <s v="Rp"/>
    <n v="4350"/>
    <x v="4347"/>
    <x v="2"/>
    <x v="259"/>
    <n v="4.5999999999999996"/>
    <n v="2.4E-2"/>
    <n v="2.4E-2"/>
    <n v="28038"/>
    <m/>
    <n v="1.4999999999999999E-2"/>
    <s v="J"/>
  </r>
  <r>
    <m/>
    <x v="193"/>
    <s v="LEVANTE"/>
    <n v="4351"/>
    <x v="4348"/>
    <x v="2"/>
    <x v="259"/>
    <n v="4.5999999999999996"/>
    <n v="1.3599999999999999E-2"/>
    <n v="1.3599999999999999E-2"/>
    <n v="28038"/>
    <m/>
    <n v="1.35E-2"/>
    <s v="E"/>
  </r>
  <r>
    <m/>
    <x v="193"/>
    <s v="LEVANTE"/>
    <n v="4352"/>
    <x v="4349"/>
    <x v="2"/>
    <x v="259"/>
    <n v="4.5999999999999996"/>
    <n v="9.5999999999999992E-3"/>
    <n v="9.5999999999999992E-3"/>
    <n v="28038"/>
    <m/>
    <n v="1.35E-2"/>
    <s v="B"/>
  </r>
  <r>
    <m/>
    <x v="193"/>
    <s v="LEVANTE"/>
    <n v="4353"/>
    <x v="4350"/>
    <x v="2"/>
    <x v="259"/>
    <n v="4.5999999999999996"/>
    <n v="1.9699999999999999E-2"/>
    <n v="1.9699999999999999E-2"/>
    <n v="28038"/>
    <m/>
    <n v="1.35E-2"/>
    <s v="H"/>
  </r>
  <r>
    <m/>
    <x v="193"/>
    <s v="LEVANTE"/>
    <n v="4354"/>
    <x v="4351"/>
    <x v="2"/>
    <x v="259"/>
    <n v="4.5999999999999996"/>
    <n v="1.4800000000000001E-2"/>
    <n v="1.4800000000000001E-2"/>
    <n v="28038"/>
    <m/>
    <n v="1.35E-2"/>
    <s v="E"/>
  </r>
  <r>
    <m/>
    <x v="193"/>
    <s v="LEVANTE"/>
    <n v="4355"/>
    <x v="4352"/>
    <x v="2"/>
    <x v="259"/>
    <n v="4.5999999999999996"/>
    <n v="1.3599999999999999E-2"/>
    <n v="1.3599999999999999E-2"/>
    <n v="28038"/>
    <m/>
    <n v="1.35E-2"/>
    <s v="E"/>
  </r>
  <r>
    <m/>
    <x v="193"/>
    <s v="LEVANTE"/>
    <n v="4356"/>
    <x v="4353"/>
    <x v="2"/>
    <x v="259"/>
    <n v="4.5999999999999996"/>
    <n v="1.37E-2"/>
    <n v="1.37E-2"/>
    <n v="28038"/>
    <m/>
    <n v="1.35E-2"/>
    <s v="E"/>
  </r>
  <r>
    <m/>
    <x v="193"/>
    <s v="LEVANTE"/>
    <n v="4357"/>
    <x v="4354"/>
    <x v="2"/>
    <x v="259"/>
    <n v="4.5999999999999996"/>
    <n v="1.1900000000000001E-2"/>
    <n v="1.1900000000000001E-2"/>
    <n v="28038"/>
    <m/>
    <n v="1.35E-2"/>
    <s v="C"/>
  </r>
  <r>
    <m/>
    <x v="193"/>
    <s v="LEVANTE"/>
    <n v="4358"/>
    <x v="4355"/>
    <x v="2"/>
    <x v="259"/>
    <n v="4.5999999999999996"/>
    <n v="2.3800000000000002E-2"/>
    <n v="2.3800000000000002E-2"/>
    <n v="28039"/>
    <m/>
    <n v="1.35E-2"/>
    <s v="J"/>
  </r>
  <r>
    <m/>
    <x v="193"/>
    <s v="LEVANTE"/>
    <n v="4359"/>
    <x v="4356"/>
    <x v="2"/>
    <x v="259"/>
    <n v="4.5999999999999996"/>
    <n v="1.1599999999999999E-2"/>
    <n v="1.1599999999999999E-2"/>
    <n v="28039"/>
    <m/>
    <n v="1.35E-2"/>
    <s v="C"/>
  </r>
  <r>
    <m/>
    <x v="193"/>
    <s v="LEVANTE"/>
    <n v="4360"/>
    <x v="4357"/>
    <x v="2"/>
    <x v="259"/>
    <n v="4.5999999999999996"/>
    <n v="1.55E-2"/>
    <n v="1.55E-2"/>
    <n v="28039"/>
    <m/>
    <n v="1.35E-2"/>
    <s v="F"/>
  </r>
  <r>
    <m/>
    <x v="193"/>
    <s v="LEVANTE"/>
    <n v="4361"/>
    <x v="4358"/>
    <x v="2"/>
    <x v="259"/>
    <n v="4.5999999999999996"/>
    <n v="1.8599999999999998E-2"/>
    <n v="1.8599999999999998E-2"/>
    <n v="28039"/>
    <m/>
    <n v="1.35E-2"/>
    <s v="G"/>
  </r>
  <r>
    <m/>
    <x v="193"/>
    <s v="LEVANTE"/>
    <n v="4362"/>
    <x v="4359"/>
    <x v="2"/>
    <x v="259"/>
    <n v="4.5999999999999996"/>
    <n v="8.8999999999999999E-3"/>
    <n v="8.8999999999999999E-3"/>
    <n v="28039"/>
    <m/>
    <n v="1.35E-2"/>
    <s v="A"/>
  </r>
  <r>
    <m/>
    <x v="193"/>
    <s v="LEVANTE"/>
    <n v="4363"/>
    <x v="4360"/>
    <x v="2"/>
    <x v="259"/>
    <n v="4.5999999999999996"/>
    <n v="1.2E-2"/>
    <n v="1.2E-2"/>
    <n v="28039"/>
    <m/>
    <n v="1.35E-2"/>
    <s v="D"/>
  </r>
  <r>
    <m/>
    <x v="193"/>
    <s v="LEVANTE"/>
    <n v="4364"/>
    <x v="4361"/>
    <x v="2"/>
    <x v="259"/>
    <n v="4.5999999999999996"/>
    <n v="1.37E-2"/>
    <n v="1.37E-2"/>
    <n v="28039"/>
    <m/>
    <n v="1.35E-2"/>
    <s v="E"/>
  </r>
  <r>
    <m/>
    <x v="194"/>
    <s v="Rp"/>
    <n v="4365"/>
    <x v="4362"/>
    <x v="3"/>
    <x v="259"/>
    <n v="4.5999999999999996"/>
    <n v="3.0300000000000001E-2"/>
    <n v="3.0300000000000001E-2"/>
    <n v="28040"/>
    <m/>
    <m/>
    <s v="L"/>
  </r>
  <r>
    <m/>
    <x v="194"/>
    <s v="Rp"/>
    <n v="4366"/>
    <x v="4363"/>
    <x v="3"/>
    <x v="259"/>
    <n v="4.5999999999999996"/>
    <n v="2.0799999999999999E-2"/>
    <n v="2.0799999999999999E-2"/>
    <n v="28040"/>
    <m/>
    <m/>
    <s v="H"/>
  </r>
  <r>
    <m/>
    <x v="193"/>
    <s v="LEVANTE"/>
    <n v="4367"/>
    <x v="4364"/>
    <x v="3"/>
    <x v="259"/>
    <n v="4.5999999999999996"/>
    <n v="1.3599999999999999E-2"/>
    <n v="1.3599999999999999E-2"/>
    <n v="28040"/>
    <m/>
    <m/>
    <s v="E"/>
  </r>
  <r>
    <m/>
    <x v="193"/>
    <s v="LEVANTE"/>
    <n v="4368"/>
    <x v="4365"/>
    <x v="3"/>
    <x v="259"/>
    <n v="4.5999999999999996"/>
    <n v="9.7000000000000003E-3"/>
    <n v="9.7000000000000003E-3"/>
    <n v="28040"/>
    <m/>
    <m/>
    <s v="B"/>
  </r>
  <r>
    <m/>
    <x v="193"/>
    <s v="LEVANTE"/>
    <n v="4369"/>
    <x v="4366"/>
    <x v="3"/>
    <x v="259"/>
    <n v="4.5999999999999996"/>
    <n v="9.9000000000000008E-3"/>
    <n v="9.9000000000000008E-3"/>
    <n v="28040"/>
    <m/>
    <m/>
    <s v="B"/>
  </r>
  <r>
    <m/>
    <x v="193"/>
    <s v="LEVANTE"/>
    <n v="4370"/>
    <x v="4367"/>
    <x v="3"/>
    <x v="259"/>
    <n v="4.5999999999999996"/>
    <n v="2.0199999999999999E-2"/>
    <n v="2.0199999999999999E-2"/>
    <n v="28040"/>
    <m/>
    <m/>
    <s v="H"/>
  </r>
  <r>
    <m/>
    <x v="193"/>
    <s v="LEVANTE"/>
    <n v="4371"/>
    <x v="4368"/>
    <x v="3"/>
    <x v="259"/>
    <n v="4.5999999999999996"/>
    <n v="1.4500000000000001E-2"/>
    <n v="1.4500000000000001E-2"/>
    <n v="28040"/>
    <m/>
    <m/>
    <s v="E"/>
  </r>
  <r>
    <m/>
    <x v="193"/>
    <s v="LEVANTE"/>
    <n v="4372"/>
    <x v="4369"/>
    <x v="3"/>
    <x v="259"/>
    <n v="4.5999999999999996"/>
    <n v="1.5800000000000002E-2"/>
    <n v="1.5800000000000002E-2"/>
    <n v="28040"/>
    <m/>
    <m/>
    <s v="F"/>
  </r>
  <r>
    <m/>
    <x v="193"/>
    <s v="LEVANTE"/>
    <n v="4373"/>
    <x v="4370"/>
    <x v="3"/>
    <x v="259"/>
    <n v="4.5999999999999996"/>
    <n v="9.1999999999999998E-3"/>
    <n v="9.1999999999999998E-3"/>
    <n v="28040"/>
    <m/>
    <m/>
    <s v="B"/>
  </r>
  <r>
    <m/>
    <x v="193"/>
    <s v="LEVANTE"/>
    <n v="4374"/>
    <x v="4371"/>
    <x v="3"/>
    <x v="259"/>
    <n v="4.5999999999999996"/>
    <n v="7.3000000000000001E-3"/>
    <n v="7.3000000000000001E-3"/>
    <n v="28041"/>
    <m/>
    <m/>
    <s v="Reserva"/>
  </r>
  <r>
    <m/>
    <x v="193"/>
    <s v="LEVANTE"/>
    <n v="4375"/>
    <x v="4372"/>
    <x v="3"/>
    <x v="259"/>
    <n v="4.5999999999999996"/>
    <n v="1.09E-2"/>
    <n v="1.09E-2"/>
    <n v="28041"/>
    <m/>
    <m/>
    <s v="C"/>
  </r>
  <r>
    <m/>
    <x v="193"/>
    <s v="LEVANTE"/>
    <n v="4376"/>
    <x v="4373"/>
    <x v="3"/>
    <x v="259"/>
    <n v="4.5999999999999996"/>
    <n v="1.2200000000000001E-2"/>
    <n v="1.2200000000000001E-2"/>
    <n v="28041"/>
    <m/>
    <m/>
    <s v="D"/>
  </r>
  <r>
    <m/>
    <x v="193"/>
    <s v="LEVANTE"/>
    <n v="4377"/>
    <x v="4374"/>
    <x v="3"/>
    <x v="259"/>
    <n v="4.5999999999999996"/>
    <n v="1.41E-2"/>
    <n v="1.41E-2"/>
    <n v="28041"/>
    <m/>
    <m/>
    <s v="E"/>
  </r>
  <r>
    <m/>
    <x v="193"/>
    <s v="LEVANTE"/>
    <n v="4378"/>
    <x v="4375"/>
    <x v="3"/>
    <x v="259"/>
    <n v="4.5999999999999996"/>
    <n v="1.01E-2"/>
    <n v="1.01E-2"/>
    <n v="28041"/>
    <m/>
    <m/>
    <s v="B"/>
  </r>
  <r>
    <m/>
    <x v="193"/>
    <s v="LEVANTE"/>
    <n v="4379"/>
    <x v="4376"/>
    <x v="3"/>
    <x v="259"/>
    <n v="4.5999999999999996"/>
    <n v="2.7699999999999999E-2"/>
    <n v="2.7699999999999999E-2"/>
    <n v="28041"/>
    <m/>
    <m/>
    <s v="L"/>
  </r>
  <r>
    <m/>
    <x v="194"/>
    <s v="Rp"/>
    <n v="4380"/>
    <x v="4377"/>
    <x v="4"/>
    <x v="259"/>
    <n v="4.5999999999999996"/>
    <n v="2.24E-2"/>
    <n v="2.24E-2"/>
    <n v="28042"/>
    <m/>
    <n v="1.6E-2"/>
    <s v="I"/>
  </r>
  <r>
    <m/>
    <x v="194"/>
    <s v="Rp"/>
    <n v="4381"/>
    <x v="4378"/>
    <x v="4"/>
    <x v="259"/>
    <n v="4.5999999999999996"/>
    <n v="2.2200000000000001E-2"/>
    <n v="2.2200000000000001E-2"/>
    <n v="28042"/>
    <m/>
    <n v="1.6E-2"/>
    <s v="I"/>
  </r>
  <r>
    <m/>
    <x v="194"/>
    <s v="Rp"/>
    <n v="4382"/>
    <x v="4379"/>
    <x v="4"/>
    <x v="259"/>
    <n v="4.5999999999999996"/>
    <n v="1.6299999999999999E-2"/>
    <n v="1.6299999999999999E-2"/>
    <n v="28042"/>
    <m/>
    <n v="1.6E-2"/>
    <s v="F"/>
  </r>
  <r>
    <m/>
    <x v="193"/>
    <s v="LEVANTE"/>
    <n v="4383"/>
    <x v="4380"/>
    <x v="4"/>
    <x v="259"/>
    <n v="4.5999999999999996"/>
    <n v="1.2200000000000001E-2"/>
    <n v="1.2200000000000001E-2"/>
    <n v="28042"/>
    <m/>
    <n v="1.2E-2"/>
    <s v="D"/>
  </r>
  <r>
    <m/>
    <x v="193"/>
    <s v="LEVANTE"/>
    <n v="4384"/>
    <x v="4381"/>
    <x v="4"/>
    <x v="259"/>
    <n v="4.5999999999999996"/>
    <n v="6.0000000000000001E-3"/>
    <n v="6.0000000000000001E-3"/>
    <n v="28042"/>
    <m/>
    <n v="1.2E-2"/>
    <s v="Reserva"/>
  </r>
  <r>
    <m/>
    <x v="193"/>
    <s v="LEVANTE"/>
    <n v="4385"/>
    <x v="4382"/>
    <x v="4"/>
    <x v="259"/>
    <n v="4.5999999999999996"/>
    <n v="1.2800000000000001E-2"/>
    <n v="1.2800000000000001E-2"/>
    <n v="28042"/>
    <m/>
    <n v="1.2E-2"/>
    <s v="D"/>
  </r>
  <r>
    <m/>
    <x v="193"/>
    <s v="LEVANTE"/>
    <n v="4386"/>
    <x v="4383"/>
    <x v="4"/>
    <x v="259"/>
    <n v="4.5999999999999996"/>
    <n v="8.3000000000000001E-3"/>
    <n v="8.3000000000000001E-3"/>
    <n v="28042"/>
    <m/>
    <n v="1.2E-2"/>
    <s v="A"/>
  </r>
  <r>
    <m/>
    <x v="193"/>
    <s v="LEVANTE"/>
    <n v="4387"/>
    <x v="4384"/>
    <x v="4"/>
    <x v="259"/>
    <n v="4.5999999999999996"/>
    <n v="6.6E-3"/>
    <n v="6.6E-3"/>
    <n v="28042"/>
    <m/>
    <n v="1.2E-2"/>
    <s v="Reserva"/>
  </r>
  <r>
    <m/>
    <x v="193"/>
    <s v="LEVANTE"/>
    <n v="4388"/>
    <x v="4385"/>
    <x v="4"/>
    <x v="259"/>
    <n v="4.5999999999999996"/>
    <n v="8.6E-3"/>
    <n v="8.6E-3"/>
    <n v="28042"/>
    <m/>
    <n v="1.2E-2"/>
    <s v="A"/>
  </r>
  <r>
    <m/>
    <x v="193"/>
    <s v="LEVANTE"/>
    <n v="4389"/>
    <x v="4386"/>
    <x v="4"/>
    <x v="259"/>
    <n v="4.5999999999999996"/>
    <n v="6.7999999999999996E-3"/>
    <n v="6.7999999999999996E-3"/>
    <n v="28043"/>
    <m/>
    <n v="1.2E-2"/>
    <s v="Reserva"/>
  </r>
  <r>
    <m/>
    <x v="193"/>
    <s v="LEVANTE"/>
    <n v="4390"/>
    <x v="4387"/>
    <x v="4"/>
    <x v="259"/>
    <n v="4.5999999999999996"/>
    <n v="8.6999999999999994E-3"/>
    <n v="8.6999999999999994E-3"/>
    <n v="28043"/>
    <m/>
    <n v="1.2E-2"/>
    <s v="A"/>
  </r>
  <r>
    <m/>
    <x v="193"/>
    <s v="LEVANTE"/>
    <n v="4391"/>
    <x v="4388"/>
    <x v="4"/>
    <x v="259"/>
    <n v="4.5999999999999996"/>
    <n v="1.0200000000000001E-2"/>
    <n v="1.0200000000000001E-2"/>
    <n v="28043"/>
    <m/>
    <n v="1.2E-2"/>
    <s v="B"/>
  </r>
  <r>
    <m/>
    <x v="193"/>
    <s v="LEVANTE"/>
    <n v="4392"/>
    <x v="4389"/>
    <x v="4"/>
    <x v="259"/>
    <n v="4.5999999999999996"/>
    <n v="9.2999999999999992E-3"/>
    <n v="9.2999999999999992E-3"/>
    <n v="28043"/>
    <m/>
    <n v="1.2E-2"/>
    <s v="B"/>
  </r>
  <r>
    <m/>
    <x v="193"/>
    <s v="LEVANTE"/>
    <n v="4393"/>
    <x v="4390"/>
    <x v="4"/>
    <x v="259"/>
    <n v="4.5999999999999996"/>
    <n v="9.7000000000000003E-3"/>
    <n v="9.7000000000000003E-3"/>
    <n v="28048"/>
    <m/>
    <n v="1.2E-2"/>
    <s v="B"/>
  </r>
  <r>
    <m/>
    <x v="193"/>
    <s v="LEVANTE"/>
    <n v="4394"/>
    <x v="4391"/>
    <x v="4"/>
    <x v="259"/>
    <n v="4.5999999999999996"/>
    <n v="8.3999999999999995E-3"/>
    <n v="8.3999999999999995E-3"/>
    <n v="28048"/>
    <m/>
    <n v="1.2E-2"/>
    <s v="A"/>
  </r>
  <r>
    <m/>
    <x v="194"/>
    <s v="Rp"/>
    <n v="4395"/>
    <x v="4392"/>
    <x v="5"/>
    <x v="259"/>
    <n v="4.5999999999999996"/>
    <n v="1.3100000000000001E-2"/>
    <n v="1.3100000000000001E-2"/>
    <n v="28044"/>
    <m/>
    <n v="1.6E-2"/>
    <s v="D"/>
  </r>
  <r>
    <m/>
    <x v="194"/>
    <s v="Rp"/>
    <n v="4396"/>
    <x v="4393"/>
    <x v="5"/>
    <x v="259"/>
    <n v="4.5999999999999996"/>
    <n v="9.1000000000000004E-3"/>
    <n v="9.1000000000000004E-3"/>
    <n v="28044"/>
    <m/>
    <n v="1.6E-2"/>
    <s v="B"/>
  </r>
  <r>
    <m/>
    <x v="194"/>
    <s v="Rp"/>
    <n v="4397"/>
    <x v="4394"/>
    <x v="5"/>
    <x v="259"/>
    <n v="4.5999999999999996"/>
    <n v="1.12E-2"/>
    <n v="1.12E-2"/>
    <n v="28044"/>
    <m/>
    <n v="1.6E-2"/>
    <s v="C"/>
  </r>
  <r>
    <m/>
    <x v="194"/>
    <s v="Rp"/>
    <n v="4398"/>
    <x v="4395"/>
    <x v="5"/>
    <x v="259"/>
    <n v="4.5999999999999996"/>
    <n v="7.3000000000000001E-3"/>
    <n v="7.3000000000000001E-3"/>
    <n v="28044"/>
    <m/>
    <n v="1.6E-2"/>
    <s v="Reserva"/>
  </r>
  <r>
    <m/>
    <x v="193"/>
    <s v="LEVANTE"/>
    <n v="4399"/>
    <x v="4396"/>
    <x v="5"/>
    <x v="259"/>
    <n v="4.5999999999999996"/>
    <n v="8.8000000000000005E-3"/>
    <n v="8.8000000000000005E-3"/>
    <n v="28044"/>
    <m/>
    <n v="1.2E-2"/>
    <s v="A"/>
  </r>
  <r>
    <m/>
    <x v="193"/>
    <s v="LEVANTE"/>
    <n v="4400"/>
    <x v="4397"/>
    <x v="5"/>
    <x v="259"/>
    <n v="4.5999999999999996"/>
    <n v="9.7999999999999997E-3"/>
    <n v="9.7999999999999997E-3"/>
    <n v="28044"/>
    <m/>
    <n v="1.2E-2"/>
    <s v="B"/>
  </r>
  <r>
    <m/>
    <x v="193"/>
    <s v="LEVANTE"/>
    <n v="4401"/>
    <x v="4398"/>
    <x v="5"/>
    <x v="259"/>
    <n v="4.5999999999999996"/>
    <n v="1.09E-2"/>
    <n v="1.09E-2"/>
    <n v="28044"/>
    <m/>
    <n v="1.2E-2"/>
    <s v="C"/>
  </r>
  <r>
    <m/>
    <x v="193"/>
    <s v="LEVANTE"/>
    <n v="4402"/>
    <x v="4399"/>
    <x v="5"/>
    <x v="259"/>
    <n v="4.5999999999999996"/>
    <n v="5.3E-3"/>
    <n v="5.3E-3"/>
    <n v="28044"/>
    <m/>
    <n v="1.2E-2"/>
    <s v="Descarte"/>
  </r>
  <r>
    <m/>
    <x v="193"/>
    <s v="LEVANTE"/>
    <n v="4403"/>
    <x v="4400"/>
    <x v="5"/>
    <x v="259"/>
    <n v="4.5999999999999996"/>
    <n v="6.7999999999999996E-3"/>
    <n v="6.7999999999999996E-3"/>
    <n v="28045"/>
    <m/>
    <n v="1.2E-2"/>
    <s v="Reserva"/>
  </r>
  <r>
    <m/>
    <x v="193"/>
    <s v="LEVANTE"/>
    <n v="4404"/>
    <x v="4401"/>
    <x v="5"/>
    <x v="259"/>
    <n v="4.5999999999999996"/>
    <n v="6.1000000000000004E-3"/>
    <n v="6.1000000000000004E-3"/>
    <n v="28045"/>
    <m/>
    <n v="1.2E-2"/>
    <s v="Reserva"/>
  </r>
  <r>
    <m/>
    <x v="193"/>
    <s v="LEVANTE"/>
    <n v="4405"/>
    <x v="4402"/>
    <x v="5"/>
    <x v="259"/>
    <n v="4.5999999999999996"/>
    <n v="4.8999999999999998E-3"/>
    <n v="4.8999999999999998E-3"/>
    <n v="28045"/>
    <m/>
    <n v="1.2E-2"/>
    <s v="Descarte"/>
  </r>
  <r>
    <m/>
    <x v="193"/>
    <s v="LEVANTE"/>
    <n v="4406"/>
    <x v="4403"/>
    <x v="5"/>
    <x v="259"/>
    <n v="4.5999999999999996"/>
    <n v="5.4000000000000003E-3"/>
    <n v="5.4000000000000003E-3"/>
    <n v="28045"/>
    <m/>
    <n v="1.2E-2"/>
    <s v="Descarte"/>
  </r>
  <r>
    <m/>
    <x v="193"/>
    <s v="LEVANTE"/>
    <n v="4407"/>
    <x v="4404"/>
    <x v="5"/>
    <x v="259"/>
    <n v="4.5999999999999996"/>
    <n v="7.4999999999999997E-3"/>
    <n v="7.4999999999999997E-3"/>
    <n v="28045"/>
    <m/>
    <n v="1.2E-2"/>
    <s v="A"/>
  </r>
  <r>
    <m/>
    <x v="193"/>
    <s v="LEVANTE"/>
    <n v="4408"/>
    <x v="4405"/>
    <x v="2"/>
    <x v="260"/>
    <n v="4.5999999999999996"/>
    <n v="2.2700000000000001E-2"/>
    <n v="2.2700000000000001E-2"/>
    <n v="28049"/>
    <m/>
    <n v="1.2E-2"/>
    <s v="J"/>
  </r>
  <r>
    <m/>
    <x v="193"/>
    <s v="LEVANTE"/>
    <n v="4409"/>
    <x v="4406"/>
    <x v="2"/>
    <x v="260"/>
    <n v="4.5999999999999996"/>
    <n v="1.3899999999999999E-2"/>
    <n v="1.3899999999999999E-2"/>
    <n v="28049"/>
    <m/>
    <n v="1.2E-2"/>
    <s v="E"/>
  </r>
  <r>
    <m/>
    <x v="193"/>
    <s v="LEVANTE"/>
    <n v="4410"/>
    <x v="4407"/>
    <x v="2"/>
    <x v="260"/>
    <n v="4.5999999999999996"/>
    <n v="1.09E-2"/>
    <n v="1.09E-2"/>
    <n v="28049"/>
    <m/>
    <n v="1.2E-2"/>
    <s v="C"/>
  </r>
  <r>
    <m/>
    <x v="193"/>
    <s v="LEVANTE"/>
    <n v="4411"/>
    <x v="4408"/>
    <x v="2"/>
    <x v="260"/>
    <n v="4.5999999999999996"/>
    <n v="1.3299999999999999E-2"/>
    <n v="1.3299999999999999E-2"/>
    <n v="28049"/>
    <m/>
    <n v="1.2E-2"/>
    <s v="D"/>
  </r>
  <r>
    <m/>
    <x v="193"/>
    <s v="LEVANTE"/>
    <n v="4412"/>
    <x v="4409"/>
    <x v="2"/>
    <x v="260"/>
    <n v="4.5999999999999996"/>
    <n v="1.0800000000000001E-2"/>
    <n v="1.0800000000000001E-2"/>
    <n v="28049"/>
    <m/>
    <n v="1.2E-2"/>
    <s v="C"/>
  </r>
  <r>
    <m/>
    <x v="193"/>
    <s v="LEVANTE"/>
    <n v="4413"/>
    <x v="4410"/>
    <x v="2"/>
    <x v="260"/>
    <n v="4.5999999999999996"/>
    <n v="1.4E-2"/>
    <n v="1.4E-2"/>
    <n v="28049"/>
    <m/>
    <n v="1.2E-2"/>
    <s v="E"/>
  </r>
  <r>
    <m/>
    <x v="193"/>
    <s v="LEVANTE"/>
    <n v="4414"/>
    <x v="4411"/>
    <x v="2"/>
    <x v="260"/>
    <n v="4.5999999999999996"/>
    <n v="1.52E-2"/>
    <n v="1.52E-2"/>
    <n v="28049"/>
    <m/>
    <n v="1.2E-2"/>
    <s v="F"/>
  </r>
  <r>
    <m/>
    <x v="193"/>
    <s v="LEVANTE"/>
    <n v="4415"/>
    <x v="4412"/>
    <x v="2"/>
    <x v="260"/>
    <n v="4.5999999999999996"/>
    <n v="1.15E-2"/>
    <n v="1.15E-2"/>
    <n v="28049"/>
    <m/>
    <n v="1.2E-2"/>
    <s v="C"/>
  </r>
  <r>
    <m/>
    <x v="193"/>
    <s v="LEVANTE"/>
    <n v="4416"/>
    <x v="4413"/>
    <x v="2"/>
    <x v="260"/>
    <n v="4.5999999999999996"/>
    <n v="1.3599999999999999E-2"/>
    <n v="1.3599999999999999E-2"/>
    <n v="28049"/>
    <m/>
    <n v="1.2E-2"/>
    <s v="E"/>
  </r>
  <r>
    <m/>
    <x v="193"/>
    <s v="LEVANTE"/>
    <n v="4417"/>
    <x v="4414"/>
    <x v="2"/>
    <x v="260"/>
    <n v="4.5999999999999996"/>
    <n v="8.0000000000000002E-3"/>
    <n v="8.0000000000000002E-3"/>
    <n v="28050"/>
    <m/>
    <n v="1.2E-2"/>
    <s v="A"/>
  </r>
  <r>
    <m/>
    <x v="193"/>
    <s v="LEVANTE"/>
    <n v="4418"/>
    <x v="4415"/>
    <x v="2"/>
    <x v="260"/>
    <n v="4.5999999999999996"/>
    <n v="1.5599999999999999E-2"/>
    <n v="1.5599999999999999E-2"/>
    <n v="28050"/>
    <m/>
    <n v="1.2E-2"/>
    <s v="F"/>
  </r>
  <r>
    <m/>
    <x v="193"/>
    <s v="LEVANTE"/>
    <n v="4419"/>
    <x v="4416"/>
    <x v="2"/>
    <x v="260"/>
    <n v="4.5999999999999996"/>
    <n v="6.8999999999999999E-3"/>
    <n v="6.8999999999999999E-3"/>
    <n v="28050"/>
    <m/>
    <n v="1.2E-2"/>
    <s v="Reserva"/>
  </r>
  <r>
    <m/>
    <x v="193"/>
    <s v="LEVANTE"/>
    <n v="4420"/>
    <x v="4417"/>
    <x v="2"/>
    <x v="260"/>
    <n v="4.5999999999999996"/>
    <n v="1.2500000000000001E-2"/>
    <n v="1.2500000000000001E-2"/>
    <n v="28050"/>
    <m/>
    <n v="1.2E-2"/>
    <s v="D"/>
  </r>
  <r>
    <m/>
    <x v="193"/>
    <s v="LEVANTE"/>
    <n v="4421"/>
    <x v="4418"/>
    <x v="2"/>
    <x v="260"/>
    <n v="4.5999999999999996"/>
    <n v="8.6999999999999994E-3"/>
    <n v="8.6999999999999994E-3"/>
    <n v="28050"/>
    <m/>
    <n v="1.2E-2"/>
    <s v="A"/>
  </r>
  <r>
    <m/>
    <x v="193"/>
    <s v="LEVANTE"/>
    <n v="4422"/>
    <x v="4419"/>
    <x v="2"/>
    <x v="260"/>
    <n v="4.5999999999999996"/>
    <n v="1.34E-2"/>
    <n v="1.34E-2"/>
    <n v="28050"/>
    <m/>
    <n v="1.2E-2"/>
    <s v="D"/>
  </r>
  <r>
    <m/>
    <x v="193"/>
    <s v="LEVANTE"/>
    <n v="4423"/>
    <x v="4420"/>
    <x v="2"/>
    <x v="260"/>
    <n v="4.5999999999999996"/>
    <n v="1.7600000000000001E-2"/>
    <n v="1.7600000000000001E-2"/>
    <n v="28050"/>
    <m/>
    <n v="1.2E-2"/>
    <s v="G"/>
  </r>
  <r>
    <m/>
    <x v="193"/>
    <s v="LEVANTE"/>
    <n v="4424"/>
    <x v="4421"/>
    <x v="2"/>
    <x v="260"/>
    <n v="4.5999999999999996"/>
    <n v="9.9000000000000008E-3"/>
    <n v="9.9000000000000008E-3"/>
    <n v="28050"/>
    <m/>
    <n v="1.2E-2"/>
    <s v="B"/>
  </r>
  <r>
    <m/>
    <x v="194"/>
    <s v="Rp"/>
    <n v="4425"/>
    <x v="4422"/>
    <x v="2"/>
    <x v="260"/>
    <n v="4.5999999999999996"/>
    <n v="1.0999999999999999E-2"/>
    <n v="1.0999999999999999E-2"/>
    <n v="28051"/>
    <m/>
    <n v="1.6E-2"/>
    <s v="C"/>
  </r>
  <r>
    <m/>
    <x v="194"/>
    <s v="Rp"/>
    <n v="4426"/>
    <x v="4423"/>
    <x v="2"/>
    <x v="260"/>
    <n v="4.5999999999999996"/>
    <n v="8.2000000000000007E-3"/>
    <n v="8.2000000000000007E-3"/>
    <n v="28051"/>
    <m/>
    <n v="1.6E-2"/>
    <s v="A"/>
  </r>
  <r>
    <m/>
    <x v="194"/>
    <s v="Rp"/>
    <n v="4427"/>
    <x v="4424"/>
    <x v="2"/>
    <x v="260"/>
    <n v="4.5999999999999996"/>
    <n v="1.9800000000000002E-2"/>
    <n v="1.9800000000000002E-2"/>
    <n v="28051"/>
    <m/>
    <n v="1.6E-2"/>
    <s v="H"/>
  </r>
  <r>
    <m/>
    <x v="194"/>
    <s v="Rp"/>
    <n v="4428"/>
    <x v="4425"/>
    <x v="2"/>
    <x v="260"/>
    <n v="4.5999999999999996"/>
    <n v="1.14E-2"/>
    <n v="1.14E-2"/>
    <n v="28051"/>
    <m/>
    <n v="1.6E-2"/>
    <s v="C"/>
  </r>
  <r>
    <m/>
    <x v="174"/>
    <s v="FRENTE"/>
    <n v="4429"/>
    <x v="4426"/>
    <x v="2"/>
    <x v="260"/>
    <n v="4.5999999999999996"/>
    <n v="2.9499999999999998E-2"/>
    <n v="2.9499999999999998E-2"/>
    <n v="28051"/>
    <m/>
    <n v="1.2E-2"/>
    <s v="L"/>
  </r>
  <r>
    <m/>
    <x v="194"/>
    <s v="Rp"/>
    <n v="4430"/>
    <x v="4427"/>
    <x v="3"/>
    <x v="260"/>
    <n v="4.5999999999999996"/>
    <n v="1.6899999999999998E-2"/>
    <n v="1.6899999999999998E-2"/>
    <n v="28052"/>
    <m/>
    <m/>
    <s v="F"/>
  </r>
  <r>
    <m/>
    <x v="194"/>
    <s v="Rp"/>
    <n v="4431"/>
    <x v="4428"/>
    <x v="3"/>
    <x v="260"/>
    <n v="4.5999999999999996"/>
    <n v="4.8999999999999998E-3"/>
    <n v="4.8999999999999998E-3"/>
    <n v="28052"/>
    <m/>
    <m/>
    <s v="Descarte"/>
  </r>
  <r>
    <m/>
    <x v="174"/>
    <s v="FRENTE"/>
    <n v="4432"/>
    <x v="4429"/>
    <x v="3"/>
    <x v="260"/>
    <n v="4.5999999999999996"/>
    <n v="3.09E-2"/>
    <n v="3.09E-2"/>
    <n v="28052"/>
    <m/>
    <m/>
    <s v="L"/>
  </r>
  <r>
    <m/>
    <x v="174"/>
    <s v="FRENTE"/>
    <n v="4433"/>
    <x v="4430"/>
    <x v="3"/>
    <x v="260"/>
    <n v="4.5999999999999996"/>
    <n v="1.67E-2"/>
    <n v="1.67E-2"/>
    <n v="28052"/>
    <m/>
    <m/>
    <s v="F"/>
  </r>
  <r>
    <m/>
    <x v="174"/>
    <s v="FRENTE"/>
    <n v="4434"/>
    <x v="4431"/>
    <x v="3"/>
    <x v="260"/>
    <n v="4.5999999999999996"/>
    <n v="3.3500000000000002E-2"/>
    <n v="3.3500000000000002E-2"/>
    <n v="28052"/>
    <m/>
    <m/>
    <s v="L"/>
  </r>
  <r>
    <m/>
    <x v="174"/>
    <s v="FRENTE"/>
    <n v="4435"/>
    <x v="4432"/>
    <x v="3"/>
    <x v="260"/>
    <n v="4.5999999999999996"/>
    <n v="2.3E-2"/>
    <n v="2.3E-2"/>
    <n v="28052"/>
    <m/>
    <m/>
    <s v="J"/>
  </r>
  <r>
    <m/>
    <x v="174"/>
    <s v="FRENTE"/>
    <n v="4436"/>
    <x v="4433"/>
    <x v="3"/>
    <x v="260"/>
    <n v="4.5999999999999996"/>
    <n v="1.0699999999999999E-2"/>
    <n v="1.0699999999999999E-2"/>
    <n v="28052"/>
    <m/>
    <m/>
    <s v="C"/>
  </r>
  <r>
    <m/>
    <x v="174"/>
    <s v="FRENTE"/>
    <n v="4437"/>
    <x v="4434"/>
    <x v="3"/>
    <x v="260"/>
    <n v="4.5999999999999996"/>
    <n v="2.3400000000000001E-2"/>
    <n v="2.3400000000000001E-2"/>
    <n v="28052"/>
    <m/>
    <m/>
    <s v="J"/>
  </r>
  <r>
    <m/>
    <x v="193"/>
    <s v="LEVANTE"/>
    <n v="4438"/>
    <x v="4435"/>
    <x v="3"/>
    <x v="260"/>
    <n v="4.5999999999999996"/>
    <n v="1.37E-2"/>
    <n v="1.37E-2"/>
    <n v="28053"/>
    <m/>
    <m/>
    <s v="E"/>
  </r>
  <r>
    <m/>
    <x v="193"/>
    <s v="LEVANTE"/>
    <n v="4439"/>
    <x v="4436"/>
    <x v="3"/>
    <x v="260"/>
    <n v="4.5999999999999996"/>
    <n v="1.32E-2"/>
    <n v="1.32E-2"/>
    <n v="28053"/>
    <m/>
    <m/>
    <s v="D"/>
  </r>
  <r>
    <m/>
    <x v="193"/>
    <s v="LEVANTE"/>
    <n v="4440"/>
    <x v="4437"/>
    <x v="3"/>
    <x v="260"/>
    <n v="4.5999999999999996"/>
    <n v="1.66E-2"/>
    <n v="1.66E-2"/>
    <n v="28053"/>
    <m/>
    <m/>
    <s v="F"/>
  </r>
  <r>
    <m/>
    <x v="193"/>
    <s v="LEVANTE"/>
    <n v="4441"/>
    <x v="4438"/>
    <x v="3"/>
    <x v="260"/>
    <n v="4.5999999999999996"/>
    <n v="8.8999999999999999E-3"/>
    <n v="8.8999999999999999E-3"/>
    <n v="28053"/>
    <m/>
    <m/>
    <s v="A"/>
  </r>
  <r>
    <m/>
    <x v="193"/>
    <s v="LEVANTE"/>
    <n v="4442"/>
    <x v="4439"/>
    <x v="3"/>
    <x v="260"/>
    <n v="4.5999999999999996"/>
    <n v="2.8299999999999999E-2"/>
    <n v="2.8299999999999999E-2"/>
    <n v="28053"/>
    <m/>
    <m/>
    <s v="L"/>
  </r>
  <r>
    <m/>
    <x v="193"/>
    <s v="LEVANTE"/>
    <n v="4443"/>
    <x v="4440"/>
    <x v="3"/>
    <x v="260"/>
    <n v="4.5999999999999996"/>
    <n v="8.9999999999999993E-3"/>
    <n v="8.9999999999999993E-3"/>
    <n v="28053"/>
    <m/>
    <m/>
    <s v="B"/>
  </r>
  <r>
    <m/>
    <x v="193"/>
    <s v="LEVANTE"/>
    <n v="4444"/>
    <x v="4441"/>
    <x v="3"/>
    <x v="260"/>
    <n v="4.5999999999999996"/>
    <n v="1.0200000000000001E-2"/>
    <n v="1.0200000000000001E-2"/>
    <n v="28053"/>
    <m/>
    <m/>
    <s v="B"/>
  </r>
  <r>
    <m/>
    <x v="193"/>
    <s v="LEVANTE"/>
    <n v="4445"/>
    <x v="4442"/>
    <x v="3"/>
    <x v="260"/>
    <n v="4.5999999999999996"/>
    <n v="1.7299999999999999E-2"/>
    <n v="1.7299999999999999E-2"/>
    <n v="28053"/>
    <m/>
    <m/>
    <s v="F"/>
  </r>
  <r>
    <m/>
    <x v="194"/>
    <s v="Rp"/>
    <n v="4446"/>
    <x v="4443"/>
    <x v="4"/>
    <x v="260"/>
    <n v="4.5999999999999996"/>
    <n v="2.06E-2"/>
    <n v="2.06E-2"/>
    <n v="28054"/>
    <m/>
    <n v="1.2999999999999999E-2"/>
    <s v="H"/>
  </r>
  <r>
    <m/>
    <x v="194"/>
    <s v="Rp"/>
    <n v="4447"/>
    <x v="4444"/>
    <x v="4"/>
    <x v="260"/>
    <n v="4.5999999999999996"/>
    <n v="1.06E-2"/>
    <n v="1.06E-2"/>
    <n v="28054"/>
    <m/>
    <n v="1.2999999999999999E-2"/>
    <s v="C"/>
  </r>
  <r>
    <m/>
    <x v="193"/>
    <s v="LEVANTE"/>
    <n v="4448"/>
    <x v="4445"/>
    <x v="4"/>
    <x v="260"/>
    <n v="4.5999999999999996"/>
    <n v="8.9999999999999993E-3"/>
    <n v="8.9999999999999993E-3"/>
    <n v="28054"/>
    <m/>
    <n v="1.2999999999999999E-2"/>
    <s v="B"/>
  </r>
  <r>
    <m/>
    <x v="193"/>
    <s v="LEVANTE"/>
    <n v="4449"/>
    <x v="4446"/>
    <x v="4"/>
    <x v="260"/>
    <n v="4.5999999999999996"/>
    <n v="8.6E-3"/>
    <n v="8.6E-3"/>
    <n v="28054"/>
    <m/>
    <n v="1.2999999999999999E-2"/>
    <s v="A"/>
  </r>
  <r>
    <m/>
    <x v="193"/>
    <s v="LEVANTE"/>
    <n v="4450"/>
    <x v="4447"/>
    <x v="4"/>
    <x v="260"/>
    <n v="4.5999999999999996"/>
    <n v="7.9000000000000008E-3"/>
    <n v="7.9000000000000008E-3"/>
    <n v="28054"/>
    <m/>
    <n v="1.2999999999999999E-2"/>
    <s v="A"/>
  </r>
  <r>
    <m/>
    <x v="193"/>
    <s v="LEVANTE"/>
    <n v="4451"/>
    <x v="4448"/>
    <x v="4"/>
    <x v="260"/>
    <n v="4.5999999999999996"/>
    <n v="7.7999999999999996E-3"/>
    <n v="7.7999999999999996E-3"/>
    <n v="28054"/>
    <m/>
    <n v="1.2999999999999999E-2"/>
    <s v="A"/>
  </r>
  <r>
    <m/>
    <x v="193"/>
    <s v="LEVANTE"/>
    <n v="4452"/>
    <x v="4449"/>
    <x v="4"/>
    <x v="260"/>
    <n v="4.5999999999999996"/>
    <n v="9.1999999999999998E-3"/>
    <n v="9.1999999999999998E-3"/>
    <n v="28054"/>
    <m/>
    <n v="1.2999999999999999E-2"/>
    <s v="B"/>
  </r>
  <r>
    <m/>
    <x v="193"/>
    <s v="LEVANTE"/>
    <n v="4453"/>
    <x v="4450"/>
    <x v="4"/>
    <x v="260"/>
    <n v="4.5999999999999996"/>
    <n v="9.4000000000000004E-3"/>
    <n v="9.4000000000000004E-3"/>
    <n v="28054"/>
    <m/>
    <n v="1.2999999999999999E-2"/>
    <s v="B"/>
  </r>
  <r>
    <m/>
    <x v="193"/>
    <s v="LEVANTE"/>
    <n v="4454"/>
    <x v="4451"/>
    <x v="4"/>
    <x v="260"/>
    <n v="4.5999999999999996"/>
    <n v="9.2999999999999992E-3"/>
    <n v="9.2999999999999992E-3"/>
    <n v="28054"/>
    <m/>
    <n v="1.2999999999999999E-2"/>
    <s v="B"/>
  </r>
  <r>
    <m/>
    <x v="174"/>
    <s v="FRENTE"/>
    <n v="4455"/>
    <x v="4452"/>
    <x v="4"/>
    <x v="260"/>
    <n v="4.5999999999999996"/>
    <n v="1.9400000000000001E-2"/>
    <n v="1.9400000000000001E-2"/>
    <n v="28054"/>
    <m/>
    <n v="1.6E-2"/>
    <s v="H"/>
  </r>
  <r>
    <m/>
    <x v="194"/>
    <s v="Rp"/>
    <n v="4456"/>
    <x v="4453"/>
    <x v="5"/>
    <x v="260"/>
    <n v="4.5999999999999996"/>
    <n v="1.44E-2"/>
    <n v="1.44E-2"/>
    <n v="28055"/>
    <m/>
    <n v="1.2999999999999999E-2"/>
    <s v="E"/>
  </r>
  <r>
    <m/>
    <x v="194"/>
    <s v="Rp"/>
    <n v="4457"/>
    <x v="4454"/>
    <x v="5"/>
    <x v="260"/>
    <n v="4.5999999999999996"/>
    <n v="7.9000000000000008E-3"/>
    <n v="7.9000000000000008E-3"/>
    <n v="28055"/>
    <m/>
    <n v="1.2999999999999999E-2"/>
    <s v="A"/>
  </r>
  <r>
    <m/>
    <x v="194"/>
    <s v="Rp"/>
    <n v="4458"/>
    <x v="4455"/>
    <x v="5"/>
    <x v="260"/>
    <n v="4.5999999999999996"/>
    <n v="9.9000000000000008E-3"/>
    <n v="9.9000000000000008E-3"/>
    <n v="28055"/>
    <m/>
    <n v="1.2999999999999999E-2"/>
    <s v="B"/>
  </r>
  <r>
    <m/>
    <x v="194"/>
    <s v="Rp"/>
    <n v="4459"/>
    <x v="4456"/>
    <x v="5"/>
    <x v="260"/>
    <n v="4.5999999999999996"/>
    <n v="7.4999999999999997E-3"/>
    <n v="7.4999999999999997E-3"/>
    <n v="28055"/>
    <m/>
    <n v="1.2999999999999999E-2"/>
    <s v="A"/>
  </r>
  <r>
    <m/>
    <x v="193"/>
    <s v="LEVANTE"/>
    <n v="4460"/>
    <x v="4457"/>
    <x v="5"/>
    <x v="260"/>
    <n v="4.5999999999999996"/>
    <n v="1.2200000000000001E-2"/>
    <n v="1.2200000000000001E-2"/>
    <n v="28055"/>
    <m/>
    <n v="1.2999999999999999E-2"/>
    <s v="D"/>
  </r>
  <r>
    <m/>
    <x v="193"/>
    <s v="LEVANTE"/>
    <n v="4461"/>
    <x v="4458"/>
    <x v="5"/>
    <x v="260"/>
    <n v="4.5999999999999996"/>
    <n v="1.35E-2"/>
    <n v="1.35E-2"/>
    <n v="28055"/>
    <m/>
    <n v="1.2999999999999999E-2"/>
    <s v="E"/>
  </r>
  <r>
    <m/>
    <x v="193"/>
    <s v="LEVANTE"/>
    <n v="4462"/>
    <x v="4459"/>
    <x v="5"/>
    <x v="260"/>
    <n v="4.5999999999999996"/>
    <n v="1.3599999999999999E-2"/>
    <n v="1.3599999999999999E-2"/>
    <n v="28055"/>
    <m/>
    <n v="1.2999999999999999E-2"/>
    <s v="E"/>
  </r>
  <r>
    <m/>
    <x v="193"/>
    <s v="LEVANTE"/>
    <n v="4463"/>
    <x v="4460"/>
    <x v="5"/>
    <x v="260"/>
    <n v="4.5999999999999996"/>
    <n v="6.3E-3"/>
    <n v="6.3E-3"/>
    <n v="28055"/>
    <m/>
    <n v="1.2999999999999999E-2"/>
    <s v="Reserva"/>
  </r>
  <r>
    <m/>
    <x v="193"/>
    <s v="LEVANTE"/>
    <n v="4464"/>
    <x v="4461"/>
    <x v="5"/>
    <x v="260"/>
    <n v="4.5999999999999996"/>
    <n v="6.7999999999999996E-3"/>
    <n v="6.7999999999999996E-3"/>
    <n v="28055"/>
    <m/>
    <n v="1.2999999999999999E-2"/>
    <s v="Reserva"/>
  </r>
  <r>
    <m/>
    <x v="193"/>
    <s v="LEVANTE"/>
    <n v="4465"/>
    <x v="4462"/>
    <x v="5"/>
    <x v="260"/>
    <n v="4.5999999999999996"/>
    <n v="6.4999999999999997E-3"/>
    <n v="6.4999999999999997E-3"/>
    <n v="28055"/>
    <m/>
    <n v="1.2999999999999999E-2"/>
    <s v="Reserva"/>
  </r>
  <r>
    <m/>
    <x v="193"/>
    <s v="LEVANTE"/>
    <n v="4466"/>
    <x v="4463"/>
    <x v="5"/>
    <x v="260"/>
    <n v="4.5999999999999996"/>
    <n v="7.4999999999999997E-3"/>
    <n v="7.4999999999999997E-3"/>
    <n v="28056"/>
    <m/>
    <n v="1.2999999999999999E-2"/>
    <s v="A"/>
  </r>
  <r>
    <m/>
    <x v="193"/>
    <s v="LEVANTE"/>
    <n v="4467"/>
    <x v="4464"/>
    <x v="5"/>
    <x v="260"/>
    <n v="4.5999999999999996"/>
    <n v="0.01"/>
    <n v="0.01"/>
    <n v="28056"/>
    <m/>
    <n v="1.2999999999999999E-2"/>
    <s v="B"/>
  </r>
  <r>
    <m/>
    <x v="193"/>
    <s v="LEVANTE"/>
    <n v="4468"/>
    <x v="4465"/>
    <x v="5"/>
    <x v="260"/>
    <n v="4.5999999999999996"/>
    <n v="1.0699999999999999E-2"/>
    <n v="1.0699999999999999E-2"/>
    <n v="28056"/>
    <m/>
    <n v="1.2999999999999999E-2"/>
    <s v="C"/>
  </r>
  <r>
    <m/>
    <x v="193"/>
    <s v="LEVANTE"/>
    <n v="4469"/>
    <x v="4466"/>
    <x v="5"/>
    <x v="260"/>
    <n v="4.5999999999999996"/>
    <n v="1.21E-2"/>
    <n v="1.21E-2"/>
    <n v="28056"/>
    <m/>
    <n v="1.2999999999999999E-2"/>
    <s v="D"/>
  </r>
  <r>
    <m/>
    <x v="174"/>
    <s v="FRENTE"/>
    <n v="4470"/>
    <x v="4467"/>
    <x v="2"/>
    <x v="261"/>
    <n v="4.5999999999999996"/>
    <n v="1.44E-2"/>
    <n v="1.44E-2"/>
    <n v="28059"/>
    <m/>
    <n v="1.6E-2"/>
    <s v="E"/>
  </r>
  <r>
    <m/>
    <x v="174"/>
    <s v="FRENTE"/>
    <n v="4471"/>
    <x v="4468"/>
    <x v="2"/>
    <x v="261"/>
    <n v="4.5999999999999996"/>
    <n v="8.0999999999999996E-3"/>
    <n v="8.0999999999999996E-3"/>
    <n v="28059"/>
    <m/>
    <n v="1.6E-2"/>
    <s v="A"/>
  </r>
  <r>
    <m/>
    <x v="174"/>
    <s v="FRENTE"/>
    <n v="4472"/>
    <x v="4469"/>
    <x v="2"/>
    <x v="261"/>
    <n v="4.5999999999999996"/>
    <n v="2.35E-2"/>
    <n v="2.35E-2"/>
    <n v="28059"/>
    <m/>
    <n v="1.6E-2"/>
    <s v="J"/>
  </r>
  <r>
    <m/>
    <x v="194"/>
    <s v="Rp"/>
    <n v="4473"/>
    <x v="4470"/>
    <x v="2"/>
    <x v="261"/>
    <n v="4.5999999999999996"/>
    <n v="1.6899999999999998E-2"/>
    <n v="1.6899999999999998E-2"/>
    <n v="28059"/>
    <m/>
    <n v="1.2999999999999999E-2"/>
    <s v="F"/>
  </r>
  <r>
    <m/>
    <x v="194"/>
    <s v="Rp"/>
    <n v="4474"/>
    <x v="4471"/>
    <x v="2"/>
    <x v="261"/>
    <n v="4.5999999999999996"/>
    <n v="1.0500000000000001E-2"/>
    <n v="1.0500000000000001E-2"/>
    <n v="28059"/>
    <m/>
    <n v="1.2999999999999999E-2"/>
    <s v="C"/>
  </r>
  <r>
    <m/>
    <x v="194"/>
    <s v="Rp"/>
    <n v="4475"/>
    <x v="4472"/>
    <x v="2"/>
    <x v="261"/>
    <n v="4.5999999999999996"/>
    <n v="1.29E-2"/>
    <n v="1.29E-2"/>
    <n v="28059"/>
    <m/>
    <n v="1.2999999999999999E-2"/>
    <s v="D"/>
  </r>
  <r>
    <m/>
    <x v="193"/>
    <s v="LEVANTE"/>
    <n v="4476"/>
    <x v="4473"/>
    <x v="2"/>
    <x v="261"/>
    <n v="4.5999999999999996"/>
    <n v="1.8599999999999998E-2"/>
    <n v="1.8599999999999998E-2"/>
    <n v="28060"/>
    <m/>
    <n v="1.2999999999999999E-2"/>
    <s v="G"/>
  </r>
  <r>
    <m/>
    <x v="193"/>
    <s v="LEVANTE"/>
    <n v="4477"/>
    <x v="4474"/>
    <x v="2"/>
    <x v="261"/>
    <n v="4.5999999999999996"/>
    <n v="1.67E-2"/>
    <n v="1.67E-2"/>
    <n v="28060"/>
    <m/>
    <n v="1.2999999999999999E-2"/>
    <s v="F"/>
  </r>
  <r>
    <m/>
    <x v="193"/>
    <s v="LEVANTE"/>
    <n v="4478"/>
    <x v="4475"/>
    <x v="2"/>
    <x v="261"/>
    <n v="4.5999999999999996"/>
    <n v="1.52E-2"/>
    <n v="1.52E-2"/>
    <n v="28060"/>
    <m/>
    <n v="1.2999999999999999E-2"/>
    <s v="F"/>
  </r>
  <r>
    <m/>
    <x v="193"/>
    <s v="LEVANTE"/>
    <n v="4479"/>
    <x v="4476"/>
    <x v="2"/>
    <x v="261"/>
    <n v="4.5999999999999996"/>
    <n v="1.44E-2"/>
    <n v="1.44E-2"/>
    <n v="28060"/>
    <m/>
    <n v="1.2999999999999999E-2"/>
    <s v="E"/>
  </r>
  <r>
    <m/>
    <x v="193"/>
    <s v="LEVANTE"/>
    <n v="4480"/>
    <x v="4477"/>
    <x v="2"/>
    <x v="261"/>
    <n v="4.5999999999999996"/>
    <n v="1.6299999999999999E-2"/>
    <n v="1.6299999999999999E-2"/>
    <n v="28060"/>
    <m/>
    <n v="1.2999999999999999E-2"/>
    <s v="F"/>
  </r>
  <r>
    <m/>
    <x v="193"/>
    <s v="LEVANTE"/>
    <n v="4481"/>
    <x v="4478"/>
    <x v="2"/>
    <x v="261"/>
    <n v="4.5999999999999996"/>
    <n v="1.1299999999999999E-2"/>
    <n v="1.1299999999999999E-2"/>
    <n v="28060"/>
    <m/>
    <n v="1.2999999999999999E-2"/>
    <s v="C"/>
  </r>
  <r>
    <m/>
    <x v="193"/>
    <s v="LEVANTE"/>
    <n v="4482"/>
    <x v="4479"/>
    <x v="2"/>
    <x v="261"/>
    <n v="4.5999999999999996"/>
    <n v="1.6500000000000001E-2"/>
    <n v="1.6500000000000001E-2"/>
    <n v="28060"/>
    <m/>
    <n v="1.2999999999999999E-2"/>
    <s v="F"/>
  </r>
  <r>
    <m/>
    <x v="193"/>
    <s v="LEVANTE"/>
    <n v="4483"/>
    <x v="4480"/>
    <x v="2"/>
    <x v="261"/>
    <n v="4.5999999999999996"/>
    <n v="9.1999999999999998E-3"/>
    <n v="9.1999999999999998E-3"/>
    <n v="28060"/>
    <m/>
    <n v="1.2999999999999999E-2"/>
    <s v="B"/>
  </r>
  <r>
    <m/>
    <x v="193"/>
    <s v="LEVANTE"/>
    <n v="4484"/>
    <x v="4481"/>
    <x v="2"/>
    <x v="261"/>
    <n v="4.5999999999999996"/>
    <n v="1.41E-2"/>
    <n v="1.41E-2"/>
    <n v="28061"/>
    <m/>
    <n v="1.2999999999999999E-2"/>
    <s v="E"/>
  </r>
  <r>
    <m/>
    <x v="193"/>
    <s v="LEVANTE"/>
    <n v="4485"/>
    <x v="4482"/>
    <x v="2"/>
    <x v="261"/>
    <n v="4.5999999999999996"/>
    <n v="1.95E-2"/>
    <n v="1.95E-2"/>
    <n v="28061"/>
    <m/>
    <n v="1.2999999999999999E-2"/>
    <s v="H"/>
  </r>
  <r>
    <m/>
    <x v="193"/>
    <s v="LEVANTE"/>
    <n v="4486"/>
    <x v="4483"/>
    <x v="2"/>
    <x v="261"/>
    <n v="4.5999999999999996"/>
    <n v="9.9000000000000008E-3"/>
    <n v="9.9000000000000008E-3"/>
    <n v="28061"/>
    <m/>
    <n v="1.2999999999999999E-2"/>
    <s v="B"/>
  </r>
  <r>
    <m/>
    <x v="193"/>
    <s v="LEVANTE"/>
    <n v="4487"/>
    <x v="4484"/>
    <x v="2"/>
    <x v="261"/>
    <n v="4.5999999999999996"/>
    <n v="1.01E-2"/>
    <n v="1.01E-2"/>
    <n v="28061"/>
    <m/>
    <n v="1.2999999999999999E-2"/>
    <s v="B"/>
  </r>
  <r>
    <m/>
    <x v="193"/>
    <s v="LEVANTE"/>
    <n v="4488"/>
    <x v="4485"/>
    <x v="2"/>
    <x v="261"/>
    <n v="4.5999999999999996"/>
    <n v="8.3000000000000001E-3"/>
    <n v="8.3000000000000001E-3"/>
    <n v="28061"/>
    <m/>
    <n v="1.2999999999999999E-2"/>
    <s v="A"/>
  </r>
  <r>
    <m/>
    <x v="193"/>
    <s v="LEVANTE"/>
    <n v="4489"/>
    <x v="4486"/>
    <x v="2"/>
    <x v="261"/>
    <n v="4.5999999999999996"/>
    <n v="1.0200000000000001E-2"/>
    <n v="1.0200000000000001E-2"/>
    <n v="28061"/>
    <m/>
    <n v="1.2999999999999999E-2"/>
    <s v="B"/>
  </r>
  <r>
    <m/>
    <x v="193"/>
    <s v="LEVANTE"/>
    <n v="4490"/>
    <x v="4487"/>
    <x v="2"/>
    <x v="261"/>
    <n v="4.5999999999999996"/>
    <n v="1.14E-2"/>
    <n v="1.14E-2"/>
    <n v="28061"/>
    <m/>
    <n v="1.2999999999999999E-2"/>
    <s v="C"/>
  </r>
  <r>
    <m/>
    <x v="193"/>
    <s v="LEVANTE"/>
    <n v="4491"/>
    <x v="4488"/>
    <x v="2"/>
    <x v="261"/>
    <n v="4.5999999999999996"/>
    <n v="1.09E-2"/>
    <n v="1.09E-2"/>
    <n v="28061"/>
    <m/>
    <n v="1.2999999999999999E-2"/>
    <s v="C"/>
  </r>
  <r>
    <m/>
    <x v="194"/>
    <s v="Rp"/>
    <n v="4492"/>
    <x v="4489"/>
    <x v="3"/>
    <x v="261"/>
    <n v="4.5999999999999996"/>
    <n v="1.7000000000000001E-2"/>
    <n v="1.7000000000000001E-2"/>
    <n v="28062"/>
    <m/>
    <n v="1.2999999999999999E-2"/>
    <s v="F"/>
  </r>
  <r>
    <m/>
    <x v="194"/>
    <s v="Rp"/>
    <n v="4493"/>
    <x v="4490"/>
    <x v="3"/>
    <x v="261"/>
    <n v="4.5999999999999996"/>
    <n v="1.03E-2"/>
    <n v="1.03E-2"/>
    <n v="28062"/>
    <m/>
    <n v="1.2999999999999999E-2"/>
    <s v="B"/>
  </r>
  <r>
    <m/>
    <x v="194"/>
    <s v="Rp"/>
    <n v="4494"/>
    <x v="4491"/>
    <x v="3"/>
    <x v="261"/>
    <n v="4.5999999999999996"/>
    <n v="1.2E-2"/>
    <n v="1.2E-2"/>
    <n v="28062"/>
    <m/>
    <n v="1.2999999999999999E-2"/>
    <s v="D"/>
  </r>
  <r>
    <m/>
    <x v="194"/>
    <s v="Rp"/>
    <n v="4495"/>
    <x v="4492"/>
    <x v="3"/>
    <x v="261"/>
    <n v="4.5999999999999996"/>
    <n v="9.4999999999999998E-3"/>
    <n v="9.4999999999999998E-3"/>
    <n v="28062"/>
    <m/>
    <n v="1.2999999999999999E-2"/>
    <s v="B"/>
  </r>
  <r>
    <m/>
    <x v="193"/>
    <s v="LEVANTE"/>
    <n v="4496"/>
    <x v="4493"/>
    <x v="3"/>
    <x v="261"/>
    <n v="4.5999999999999996"/>
    <n v="1.84E-2"/>
    <n v="1.84E-2"/>
    <n v="28063"/>
    <m/>
    <n v="1.2999999999999999E-2"/>
    <s v="G"/>
  </r>
  <r>
    <m/>
    <x v="193"/>
    <s v="LEVANTE"/>
    <n v="4497"/>
    <x v="4494"/>
    <x v="3"/>
    <x v="261"/>
    <n v="4.5999999999999996"/>
    <n v="1.26E-2"/>
    <n v="1.26E-2"/>
    <n v="28063"/>
    <m/>
    <n v="1.2999999999999999E-2"/>
    <s v="D"/>
  </r>
  <r>
    <m/>
    <x v="193"/>
    <s v="LEVANTE"/>
    <n v="4498"/>
    <x v="4495"/>
    <x v="3"/>
    <x v="261"/>
    <n v="4.5999999999999996"/>
    <n v="1.61E-2"/>
    <n v="1.61E-2"/>
    <n v="28063"/>
    <m/>
    <n v="1.2999999999999999E-2"/>
    <s v="F"/>
  </r>
  <r>
    <m/>
    <x v="193"/>
    <s v="LEVANTE"/>
    <n v="4499"/>
    <x v="4496"/>
    <x v="3"/>
    <x v="261"/>
    <n v="4.5999999999999996"/>
    <n v="1.84E-2"/>
    <n v="1.84E-2"/>
    <n v="28063"/>
    <m/>
    <n v="1.2999999999999999E-2"/>
    <s v="G"/>
  </r>
  <r>
    <m/>
    <x v="193"/>
    <s v="LEVANTE"/>
    <n v="4500"/>
    <x v="4497"/>
    <x v="3"/>
    <x v="261"/>
    <n v="4.5999999999999996"/>
    <n v="3.8999999999999998E-3"/>
    <n v="3.8999999999999998E-3"/>
    <n v="28063"/>
    <m/>
    <n v="1.2999999999999999E-2"/>
    <s v="Descarte"/>
  </r>
  <r>
    <m/>
    <x v="193"/>
    <s v="LEVANTE"/>
    <n v="4501"/>
    <x v="4498"/>
    <x v="3"/>
    <x v="261"/>
    <n v="4.5999999999999996"/>
    <n v="8.8999999999999999E-3"/>
    <n v="8.8999999999999999E-3"/>
    <n v="28063"/>
    <m/>
    <n v="1.2999999999999999E-2"/>
    <s v="A"/>
  </r>
  <r>
    <m/>
    <x v="193"/>
    <s v="LEVANTE"/>
    <n v="4502"/>
    <x v="4499"/>
    <x v="3"/>
    <x v="261"/>
    <n v="4.5999999999999996"/>
    <n v="7.1999999999999998E-3"/>
    <n v="7.1999999999999998E-3"/>
    <n v="28063"/>
    <m/>
    <n v="1.2999999999999999E-2"/>
    <s v="Reserva"/>
  </r>
  <r>
    <m/>
    <x v="193"/>
    <s v="LEVANTE"/>
    <n v="4503"/>
    <x v="4500"/>
    <x v="3"/>
    <x v="261"/>
    <n v="4.5999999999999996"/>
    <n v="7.6E-3"/>
    <n v="7.6E-3"/>
    <n v="28064"/>
    <m/>
    <n v="1.2999999999999999E-2"/>
    <s v="A"/>
  </r>
  <r>
    <m/>
    <x v="193"/>
    <s v="LEVANTE"/>
    <n v="4504"/>
    <x v="4501"/>
    <x v="3"/>
    <x v="261"/>
    <n v="4.5999999999999996"/>
    <n v="1.6799999999999999E-2"/>
    <n v="1.6799999999999999E-2"/>
    <n v="28064"/>
    <m/>
    <n v="1.2999999999999999E-2"/>
    <s v="F"/>
  </r>
  <r>
    <m/>
    <x v="193"/>
    <s v="LEVANTE"/>
    <n v="4505"/>
    <x v="4502"/>
    <x v="3"/>
    <x v="261"/>
    <n v="4.5999999999999996"/>
    <n v="7.3000000000000001E-3"/>
    <n v="7.3000000000000001E-3"/>
    <n v="28064"/>
    <m/>
    <n v="1.2999999999999999E-2"/>
    <s v="Reserva"/>
  </r>
  <r>
    <m/>
    <x v="193"/>
    <s v="LEVANTE"/>
    <n v="4506"/>
    <x v="4503"/>
    <x v="3"/>
    <x v="261"/>
    <n v="4.5999999999999996"/>
    <n v="6.4000000000000003E-3"/>
    <n v="6.4000000000000003E-3"/>
    <n v="28064"/>
    <m/>
    <n v="1.2999999999999999E-2"/>
    <s v="Reserva"/>
  </r>
  <r>
    <m/>
    <x v="193"/>
    <s v="LEVANTE"/>
    <n v="4507"/>
    <x v="4504"/>
    <x v="3"/>
    <x v="261"/>
    <n v="4.5999999999999996"/>
    <n v="7.0000000000000001E-3"/>
    <n v="7.0000000000000001E-3"/>
    <n v="28064"/>
    <m/>
    <n v="1.2999999999999999E-2"/>
    <s v="Reserva"/>
  </r>
  <r>
    <m/>
    <x v="193"/>
    <s v="LEVANTE"/>
    <n v="4508"/>
    <x v="4505"/>
    <x v="3"/>
    <x v="261"/>
    <n v="4.5999999999999996"/>
    <n v="1.2200000000000001E-2"/>
    <n v="1.2200000000000001E-2"/>
    <n v="28064"/>
    <m/>
    <n v="1.2999999999999999E-2"/>
    <s v="D"/>
  </r>
  <r>
    <m/>
    <x v="193"/>
    <s v="LEVANTE"/>
    <n v="4509"/>
    <x v="4506"/>
    <x v="3"/>
    <x v="261"/>
    <n v="4.5999999999999996"/>
    <n v="1.5800000000000002E-2"/>
    <n v="1.5800000000000002E-2"/>
    <n v="28064"/>
    <m/>
    <n v="1.2999999999999999E-2"/>
    <s v="F"/>
  </r>
  <r>
    <m/>
    <x v="194"/>
    <s v="Rp"/>
    <n v="4510"/>
    <x v="4507"/>
    <x v="4"/>
    <x v="261"/>
    <n v="4.5999999999999996"/>
    <n v="1.9E-2"/>
    <n v="1.9E-2"/>
    <n v="28065"/>
    <m/>
    <n v="1.4999999999999999E-2"/>
    <s v="H"/>
  </r>
  <r>
    <m/>
    <x v="194"/>
    <s v="Rp"/>
    <n v="4511"/>
    <x v="4508"/>
    <x v="4"/>
    <x v="261"/>
    <n v="4.5999999999999996"/>
    <n v="5.1999999999999998E-3"/>
    <n v="5.1999999999999998E-3"/>
    <n v="28065"/>
    <m/>
    <n v="1.4999999999999999E-2"/>
    <s v="Descarte"/>
  </r>
  <r>
    <m/>
    <x v="194"/>
    <s v="Rp"/>
    <n v="4512"/>
    <x v="4509"/>
    <x v="4"/>
    <x v="261"/>
    <n v="4.5999999999999996"/>
    <n v="8.6999999999999994E-3"/>
    <n v="8.6999999999999994E-3"/>
    <n v="28065"/>
    <m/>
    <n v="1.4999999999999999E-2"/>
    <s v="A"/>
  </r>
  <r>
    <m/>
    <x v="193"/>
    <s v="LEVANTE"/>
    <n v="4513"/>
    <x v="4510"/>
    <x v="4"/>
    <x v="261"/>
    <n v="4.5999999999999996"/>
    <n v="8.3999999999999995E-3"/>
    <n v="8.3999999999999995E-3"/>
    <n v="28065"/>
    <m/>
    <n v="1.2999999999999999E-2"/>
    <s v="A"/>
  </r>
  <r>
    <m/>
    <x v="193"/>
    <s v="LEVANTE"/>
    <n v="4514"/>
    <x v="4511"/>
    <x v="4"/>
    <x v="261"/>
    <n v="4.5999999999999996"/>
    <n v="8.6999999999999994E-3"/>
    <n v="8.6999999999999994E-3"/>
    <n v="28065"/>
    <m/>
    <n v="1.2999999999999999E-2"/>
    <s v="A"/>
  </r>
  <r>
    <m/>
    <x v="193"/>
    <s v="LEVANTE"/>
    <n v="4515"/>
    <x v="4512"/>
    <x v="4"/>
    <x v="261"/>
    <n v="4.5999999999999996"/>
    <n v="5.7000000000000002E-3"/>
    <n v="5.7000000000000002E-3"/>
    <n v="28065"/>
    <m/>
    <n v="1.2999999999999999E-2"/>
    <s v="Descarte"/>
  </r>
  <r>
    <m/>
    <x v="193"/>
    <s v="LEVANTE"/>
    <n v="4516"/>
    <x v="4513"/>
    <x v="4"/>
    <x v="261"/>
    <n v="4.5999999999999996"/>
    <n v="5.4000000000000003E-3"/>
    <n v="5.4000000000000003E-3"/>
    <n v="28065"/>
    <m/>
    <n v="1.2999999999999999E-2"/>
    <s v="Descarte"/>
  </r>
  <r>
    <m/>
    <x v="193"/>
    <s v="LEVANTE"/>
    <n v="4517"/>
    <x v="4514"/>
    <x v="4"/>
    <x v="261"/>
    <n v="4.5999999999999996"/>
    <n v="5.4000000000000003E-3"/>
    <n v="5.4000000000000003E-3"/>
    <n v="28065"/>
    <m/>
    <n v="1.2999999999999999E-2"/>
    <s v="Descarte"/>
  </r>
  <r>
    <m/>
    <x v="193"/>
    <s v="LEVANTE"/>
    <n v="4518"/>
    <x v="4515"/>
    <x v="4"/>
    <x v="261"/>
    <n v="4.5999999999999996"/>
    <n v="1.9599999999999999E-2"/>
    <n v="1.9599999999999999E-2"/>
    <n v="28065"/>
    <m/>
    <n v="1.2999999999999999E-2"/>
    <s v="H"/>
  </r>
  <r>
    <m/>
    <x v="193"/>
    <s v="LEVANTE"/>
    <n v="4519"/>
    <x v="4516"/>
    <x v="4"/>
    <x v="261"/>
    <n v="4.5999999999999996"/>
    <n v="8.2000000000000007E-3"/>
    <n v="8.2000000000000007E-3"/>
    <n v="28066"/>
    <m/>
    <n v="1.2999999999999999E-2"/>
    <s v="A"/>
  </r>
  <r>
    <m/>
    <x v="193"/>
    <s v="LEVANTE"/>
    <n v="4520"/>
    <x v="4517"/>
    <x v="4"/>
    <x v="261"/>
    <n v="4.5999999999999996"/>
    <n v="4.8999999999999998E-3"/>
    <n v="4.8999999999999998E-3"/>
    <n v="28066"/>
    <m/>
    <n v="1.2999999999999999E-2"/>
    <s v="Descarte"/>
  </r>
  <r>
    <m/>
    <x v="193"/>
    <s v="LEVANTE"/>
    <n v="4521"/>
    <x v="4518"/>
    <x v="4"/>
    <x v="261"/>
    <n v="4.5999999999999996"/>
    <n v="1.3100000000000001E-2"/>
    <n v="1.3100000000000001E-2"/>
    <n v="28066"/>
    <m/>
    <n v="1.2999999999999999E-2"/>
    <s v="D"/>
  </r>
  <r>
    <m/>
    <x v="193"/>
    <s v="LEVANTE"/>
    <n v="4522"/>
    <x v="4519"/>
    <x v="4"/>
    <x v="261"/>
    <n v="4.5999999999999996"/>
    <n v="8.8000000000000005E-3"/>
    <n v="8.8000000000000005E-3"/>
    <n v="28066"/>
    <m/>
    <n v="1.2999999999999999E-2"/>
    <s v="A"/>
  </r>
  <r>
    <m/>
    <x v="193"/>
    <s v="LEVANTE"/>
    <n v="4523"/>
    <x v="4520"/>
    <x v="4"/>
    <x v="261"/>
    <n v="4.5999999999999996"/>
    <n v="6.7999999999999996E-3"/>
    <n v="6.7999999999999996E-3"/>
    <n v="28066"/>
    <m/>
    <n v="1.2999999999999999E-2"/>
    <s v="Reserva"/>
  </r>
  <r>
    <m/>
    <x v="194"/>
    <s v="Rp"/>
    <n v="4524"/>
    <x v="4521"/>
    <x v="5"/>
    <x v="261"/>
    <n v="4.5999999999999996"/>
    <n v="1.4E-2"/>
    <n v="1.4E-2"/>
    <n v="28067"/>
    <m/>
    <n v="1.4999999999999999E-2"/>
    <s v="E"/>
  </r>
  <r>
    <m/>
    <x v="194"/>
    <s v="Rp"/>
    <n v="4525"/>
    <x v="4522"/>
    <x v="5"/>
    <x v="261"/>
    <n v="4.5999999999999996"/>
    <n v="1.2999999999999999E-2"/>
    <n v="1.2999999999999999E-2"/>
    <n v="28067"/>
    <m/>
    <n v="1.4999999999999999E-2"/>
    <s v="D"/>
  </r>
  <r>
    <m/>
    <x v="194"/>
    <s v="Rp"/>
    <n v="4526"/>
    <x v="4523"/>
    <x v="5"/>
    <x v="261"/>
    <n v="4.5999999999999996"/>
    <n v="1.1299999999999999E-2"/>
    <n v="1.1299999999999999E-2"/>
    <n v="28067"/>
    <m/>
    <n v="1.4999999999999999E-2"/>
    <s v="C"/>
  </r>
  <r>
    <m/>
    <x v="196"/>
    <s v="DQ"/>
    <n v="4527"/>
    <x v="4524"/>
    <x v="5"/>
    <x v="261"/>
    <n v="4.5999999999999996"/>
    <n v="4.7999999999999996E-3"/>
    <n v="4.7999999999999996E-3"/>
    <n v="28067"/>
    <m/>
    <n v="1.2999999999999999E-2"/>
    <s v="Descarte"/>
  </r>
  <r>
    <m/>
    <x v="139"/>
    <s v="REC"/>
    <n v="4528"/>
    <x v="4525"/>
    <x v="5"/>
    <x v="261"/>
    <n v="4.5999999999999996"/>
    <n v="1.9199999999999998E-2"/>
    <n v="1.9199999999999998E-2"/>
    <n v="28067"/>
    <m/>
    <n v="1.4E-2"/>
    <s v="H"/>
  </r>
  <r>
    <m/>
    <x v="139"/>
    <s v="REC"/>
    <n v="4529"/>
    <x v="4526"/>
    <x v="5"/>
    <x v="261"/>
    <n v="4.5999999999999996"/>
    <n v="1.24E-2"/>
    <n v="1.24E-2"/>
    <n v="28067"/>
    <m/>
    <n v="1.4E-2"/>
    <s v="D"/>
  </r>
  <r>
    <m/>
    <x v="139"/>
    <s v="REC"/>
    <n v="4530"/>
    <x v="4527"/>
    <x v="5"/>
    <x v="261"/>
    <n v="4.5999999999999996"/>
    <n v="1.5599999999999999E-2"/>
    <n v="1.5599999999999999E-2"/>
    <n v="28067"/>
    <m/>
    <n v="1.4E-2"/>
    <s v="F"/>
  </r>
  <r>
    <m/>
    <x v="139"/>
    <s v="REC"/>
    <n v="4531"/>
    <x v="4528"/>
    <x v="5"/>
    <x v="261"/>
    <n v="4.5999999999999996"/>
    <n v="7.4000000000000003E-3"/>
    <n v="7.4000000000000003E-3"/>
    <n v="28067"/>
    <m/>
    <n v="1.4E-2"/>
    <s v="Reserva"/>
  </r>
  <r>
    <m/>
    <x v="139"/>
    <s v="REC"/>
    <n v="4532"/>
    <x v="4529"/>
    <x v="5"/>
    <x v="261"/>
    <n v="4.5999999999999996"/>
    <n v="1.0999999999999999E-2"/>
    <n v="1.0999999999999999E-2"/>
    <n v="28067"/>
    <m/>
    <n v="1.4E-2"/>
    <s v="C"/>
  </r>
  <r>
    <m/>
    <x v="139"/>
    <s v="REC"/>
    <n v="4533"/>
    <x v="4530"/>
    <x v="5"/>
    <x v="261"/>
    <n v="4.5999999999999996"/>
    <n v="1.4999999999999999E-2"/>
    <n v="1.4999999999999999E-2"/>
    <n v="28067"/>
    <m/>
    <n v="1.4E-2"/>
    <s v="F"/>
  </r>
  <r>
    <m/>
    <x v="139"/>
    <s v="REC"/>
    <n v="4534"/>
    <x v="4531"/>
    <x v="5"/>
    <x v="261"/>
    <n v="4.5999999999999996"/>
    <n v="1.35E-2"/>
    <n v="1.35E-2"/>
    <n v="28067"/>
    <m/>
    <n v="1.4E-2"/>
    <s v="E"/>
  </r>
  <r>
    <m/>
    <x v="139"/>
    <s v="REC"/>
    <n v="4535"/>
    <x v="4532"/>
    <x v="5"/>
    <x v="261"/>
    <n v="4.5999999999999996"/>
    <n v="1.14E-2"/>
    <n v="1.14E-2"/>
    <n v="28067"/>
    <m/>
    <n v="1.4E-2"/>
    <s v="C"/>
  </r>
  <r>
    <m/>
    <x v="193"/>
    <s v="LEVANTE"/>
    <n v="4536"/>
    <x v="4533"/>
    <x v="5"/>
    <x v="261"/>
    <n v="4.5999999999999996"/>
    <n v="7.4000000000000003E-3"/>
    <n v="7.4000000000000003E-3"/>
    <n v="28068"/>
    <m/>
    <n v="1.2999999999999999E-2"/>
    <s v="Reserva"/>
  </r>
  <r>
    <m/>
    <x v="193"/>
    <s v="LEVANTE"/>
    <n v="4537"/>
    <x v="4534"/>
    <x v="5"/>
    <x v="261"/>
    <n v="4.5999999999999996"/>
    <n v="9.1000000000000004E-3"/>
    <n v="9.1000000000000004E-3"/>
    <n v="28068"/>
    <m/>
    <n v="1.2999999999999999E-2"/>
    <s v="B"/>
  </r>
  <r>
    <m/>
    <x v="193"/>
    <s v="LEVANTE"/>
    <n v="4538"/>
    <x v="4535"/>
    <x v="5"/>
    <x v="261"/>
    <n v="4.5999999999999996"/>
    <n v="8.8999999999999999E-3"/>
    <n v="8.8999999999999999E-3"/>
    <n v="28068"/>
    <m/>
    <n v="1.2999999999999999E-2"/>
    <s v="A"/>
  </r>
  <r>
    <m/>
    <x v="193"/>
    <s v="LEVANTE"/>
    <n v="4539"/>
    <x v="4536"/>
    <x v="5"/>
    <x v="261"/>
    <n v="4.5999999999999996"/>
    <n v="1.5699999999999999E-2"/>
    <n v="1.5699999999999999E-2"/>
    <n v="28068"/>
    <m/>
    <n v="1.2999999999999999E-2"/>
    <s v="F"/>
  </r>
  <r>
    <m/>
    <x v="193"/>
    <s v="LEVANTE"/>
    <n v="4540"/>
    <x v="4537"/>
    <x v="5"/>
    <x v="261"/>
    <n v="4.5999999999999996"/>
    <n v="1.4200000000000001E-2"/>
    <n v="1.4200000000000001E-2"/>
    <n v="28068"/>
    <m/>
    <n v="1.2999999999999999E-2"/>
    <s v="E"/>
  </r>
  <r>
    <m/>
    <x v="193"/>
    <s v="LEVANTE"/>
    <n v="4541"/>
    <x v="4538"/>
    <x v="5"/>
    <x v="261"/>
    <n v="4.5999999999999996"/>
    <n v="7.0000000000000001E-3"/>
    <n v="7.0000000000000001E-3"/>
    <n v="28068"/>
    <m/>
    <n v="1.2999999999999999E-2"/>
    <s v="Reserva"/>
  </r>
  <r>
    <m/>
    <x v="174"/>
    <s v="FRENTE"/>
    <n v="4542"/>
    <x v="4539"/>
    <x v="2"/>
    <x v="262"/>
    <n v="4.5999999999999996"/>
    <n v="1.8100000000000002E-2"/>
    <n v="1.8100000000000002E-2"/>
    <n v="28070"/>
    <m/>
    <n v="1.4999999999999999E-2"/>
    <s v="G"/>
  </r>
  <r>
    <m/>
    <x v="174"/>
    <s v="FRENTE"/>
    <n v="4543"/>
    <x v="4540"/>
    <x v="2"/>
    <x v="262"/>
    <n v="4.5999999999999996"/>
    <n v="1.18E-2"/>
    <n v="1.18E-2"/>
    <n v="28070"/>
    <m/>
    <n v="1.4999999999999999E-2"/>
    <s v="C"/>
  </r>
  <r>
    <m/>
    <x v="174"/>
    <s v="FRENTE"/>
    <n v="4544"/>
    <x v="4541"/>
    <x v="2"/>
    <x v="262"/>
    <n v="4.5999999999999996"/>
    <n v="1.6799999999999999E-2"/>
    <n v="1.6799999999999999E-2"/>
    <n v="28070"/>
    <m/>
    <n v="1.4999999999999999E-2"/>
    <s v="F"/>
  </r>
  <r>
    <m/>
    <x v="174"/>
    <s v="FRENTE"/>
    <n v="4545"/>
    <x v="4542"/>
    <x v="2"/>
    <x v="262"/>
    <n v="4.5999999999999996"/>
    <n v="1.54E-2"/>
    <n v="1.54E-2"/>
    <n v="28070"/>
    <m/>
    <n v="1.4999999999999999E-2"/>
    <s v="F"/>
  </r>
  <r>
    <m/>
    <x v="174"/>
    <s v="FRENTE"/>
    <n v="4546"/>
    <x v="4543"/>
    <x v="2"/>
    <x v="262"/>
    <n v="4.5999999999999996"/>
    <n v="1.35E-2"/>
    <n v="1.35E-2"/>
    <n v="28070"/>
    <m/>
    <n v="1.4999999999999999E-2"/>
    <s v="E"/>
  </r>
  <r>
    <m/>
    <x v="194"/>
    <s v="Rp"/>
    <n v="4547"/>
    <x v="4544"/>
    <x v="2"/>
    <x v="262"/>
    <n v="4.5999999999999996"/>
    <n v="1.9800000000000002E-2"/>
    <n v="1.9800000000000002E-2"/>
    <n v="28070"/>
    <m/>
    <n v="1.2E-2"/>
    <s v="H"/>
  </r>
  <r>
    <m/>
    <x v="194"/>
    <s v="Rp"/>
    <n v="4548"/>
    <x v="4545"/>
    <x v="2"/>
    <x v="262"/>
    <n v="4.5999999999999996"/>
    <n v="9.1999999999999998E-3"/>
    <n v="9.1999999999999998E-3"/>
    <n v="28070"/>
    <m/>
    <n v="1.2E-2"/>
    <s v="B"/>
  </r>
  <r>
    <m/>
    <x v="194"/>
    <s v="Rp"/>
    <n v="4549"/>
    <x v="4546"/>
    <x v="2"/>
    <x v="262"/>
    <n v="4.5999999999999996"/>
    <n v="1.2800000000000001E-2"/>
    <n v="1.2800000000000001E-2"/>
    <n v="28070"/>
    <m/>
    <n v="1.2E-2"/>
    <s v="D"/>
  </r>
  <r>
    <m/>
    <x v="194"/>
    <s v="Rp"/>
    <n v="4550"/>
    <x v="4547"/>
    <x v="2"/>
    <x v="262"/>
    <n v="4.5999999999999996"/>
    <n v="1.83E-2"/>
    <n v="1.83E-2"/>
    <n v="28070"/>
    <m/>
    <n v="1.2E-2"/>
    <s v="G"/>
  </r>
  <r>
    <m/>
    <x v="194"/>
    <s v="Rp"/>
    <n v="4551"/>
    <x v="4548"/>
    <x v="2"/>
    <x v="262"/>
    <n v="4.5999999999999996"/>
    <n v="1.55E-2"/>
    <n v="1.55E-2"/>
    <n v="28071"/>
    <m/>
    <n v="1.2E-2"/>
    <s v="F"/>
  </r>
  <r>
    <m/>
    <x v="194"/>
    <s v="Rp"/>
    <n v="4552"/>
    <x v="4549"/>
    <x v="2"/>
    <x v="262"/>
    <n v="4.5999999999999996"/>
    <n v="1.12E-2"/>
    <n v="1.12E-2"/>
    <n v="28071"/>
    <m/>
    <n v="1.2E-2"/>
    <s v="C"/>
  </r>
  <r>
    <m/>
    <x v="194"/>
    <s v="Rp"/>
    <n v="4553"/>
    <x v="4550"/>
    <x v="2"/>
    <x v="262"/>
    <n v="4.5999999999999996"/>
    <n v="5.4000000000000003E-3"/>
    <n v="5.4000000000000003E-3"/>
    <n v="28071"/>
    <m/>
    <n v="1.2E-2"/>
    <s v="Descarte"/>
  </r>
  <r>
    <m/>
    <x v="194"/>
    <s v="Rp"/>
    <n v="4554"/>
    <x v="4551"/>
    <x v="2"/>
    <x v="262"/>
    <n v="4.5999999999999996"/>
    <n v="9.4999999999999998E-3"/>
    <n v="9.4999999999999998E-3"/>
    <n v="28071"/>
    <m/>
    <n v="1.2E-2"/>
    <s v="B"/>
  </r>
  <r>
    <m/>
    <x v="193"/>
    <s v="LEVANTE"/>
    <n v="4555"/>
    <x v="4552"/>
    <x v="2"/>
    <x v="262"/>
    <n v="4.5999999999999996"/>
    <n v="1.38E-2"/>
    <n v="1.38E-2"/>
    <n v="28071"/>
    <m/>
    <n v="1.2999999999999999E-2"/>
    <s v="E"/>
  </r>
  <r>
    <m/>
    <x v="193"/>
    <s v="LEVANTE"/>
    <n v="4556"/>
    <x v="4553"/>
    <x v="2"/>
    <x v="262"/>
    <n v="4.5999999999999996"/>
    <n v="1.2500000000000001E-2"/>
    <n v="1.2500000000000001E-2"/>
    <n v="28071"/>
    <m/>
    <n v="1.2999999999999999E-2"/>
    <s v="D"/>
  </r>
  <r>
    <m/>
    <x v="193"/>
    <s v="LEVANTE"/>
    <n v="4557"/>
    <x v="4554"/>
    <x v="2"/>
    <x v="262"/>
    <n v="4.5999999999999996"/>
    <n v="9.5999999999999992E-3"/>
    <n v="9.5999999999999992E-3"/>
    <n v="28071"/>
    <m/>
    <n v="1.2999999999999999E-2"/>
    <s v="B"/>
  </r>
  <r>
    <m/>
    <x v="193"/>
    <s v="LEVANTE"/>
    <n v="4558"/>
    <x v="4555"/>
    <x v="2"/>
    <x v="262"/>
    <n v="4.5999999999999996"/>
    <n v="1.4E-2"/>
    <n v="1.4E-2"/>
    <n v="28071"/>
    <m/>
    <n v="1.2999999999999999E-2"/>
    <s v="E"/>
  </r>
  <r>
    <m/>
    <x v="193"/>
    <s v="LEVANTE"/>
    <n v="4559"/>
    <x v="4556"/>
    <x v="2"/>
    <x v="262"/>
    <n v="4.5999999999999996"/>
    <n v="2.4500000000000001E-2"/>
    <n v="2.4500000000000001E-2"/>
    <n v="28071"/>
    <m/>
    <n v="1.2999999999999999E-2"/>
    <s v="J"/>
  </r>
  <r>
    <m/>
    <x v="193"/>
    <s v="LEVANTE"/>
    <n v="4560"/>
    <x v="4557"/>
    <x v="2"/>
    <x v="262"/>
    <n v="4.5999999999999996"/>
    <n v="8.6E-3"/>
    <n v="8.6E-3"/>
    <n v="28071"/>
    <m/>
    <n v="1.2999999999999999E-2"/>
    <s v="A"/>
  </r>
  <r>
    <m/>
    <x v="193"/>
    <s v="LEVANTE"/>
    <n v="4561"/>
    <x v="4558"/>
    <x v="2"/>
    <x v="262"/>
    <n v="4.5999999999999996"/>
    <n v="9.2999999999999992E-3"/>
    <n v="9.2999999999999992E-3"/>
    <n v="28072"/>
    <m/>
    <n v="1.2999999999999999E-2"/>
    <s v="B"/>
  </r>
  <r>
    <m/>
    <x v="193"/>
    <s v="LEVANTE"/>
    <n v="4562"/>
    <x v="4559"/>
    <x v="2"/>
    <x v="262"/>
    <n v="4.5999999999999996"/>
    <n v="8.8000000000000005E-3"/>
    <n v="8.8000000000000005E-3"/>
    <n v="28072"/>
    <m/>
    <n v="1.2999999999999999E-2"/>
    <s v="A"/>
  </r>
  <r>
    <m/>
    <x v="193"/>
    <s v="LEVANTE"/>
    <n v="4563"/>
    <x v="4560"/>
    <x v="2"/>
    <x v="262"/>
    <n v="4.5999999999999996"/>
    <n v="1.32E-2"/>
    <n v="1.32E-2"/>
    <n v="28072"/>
    <m/>
    <n v="1.2999999999999999E-2"/>
    <s v="D"/>
  </r>
  <r>
    <m/>
    <x v="193"/>
    <s v="LEVANTE"/>
    <n v="4564"/>
    <x v="4561"/>
    <x v="2"/>
    <x v="262"/>
    <n v="4.5999999999999996"/>
    <n v="1.47E-2"/>
    <n v="1.47E-2"/>
    <n v="28072"/>
    <m/>
    <n v="1.2999999999999999E-2"/>
    <s v="E"/>
  </r>
  <r>
    <m/>
    <x v="193"/>
    <s v="LEVANTE"/>
    <n v="4565"/>
    <x v="4562"/>
    <x v="2"/>
    <x v="262"/>
    <n v="4.5999999999999996"/>
    <n v="6.4999999999999997E-3"/>
    <n v="6.4999999999999997E-3"/>
    <n v="28072"/>
    <m/>
    <n v="1.2999999999999999E-2"/>
    <s v="Reserva"/>
  </r>
  <r>
    <m/>
    <x v="193"/>
    <s v="LEVANTE"/>
    <n v="4566"/>
    <x v="4563"/>
    <x v="2"/>
    <x v="262"/>
    <n v="4.5999999999999996"/>
    <n v="1.4200000000000001E-2"/>
    <n v="1.4200000000000001E-2"/>
    <n v="28072"/>
    <m/>
    <n v="1.2999999999999999E-2"/>
    <s v="E"/>
  </r>
  <r>
    <m/>
    <x v="193"/>
    <s v="LEVANTE"/>
    <n v="4567"/>
    <x v="4564"/>
    <x v="2"/>
    <x v="262"/>
    <n v="4.5999999999999996"/>
    <n v="1.43E-2"/>
    <n v="1.43E-2"/>
    <n v="28072"/>
    <m/>
    <n v="1.2999999999999999E-2"/>
    <s v="E"/>
  </r>
  <r>
    <m/>
    <x v="139"/>
    <s v="REC"/>
    <n v="4568"/>
    <x v="4565"/>
    <x v="3"/>
    <x v="262"/>
    <n v="4.5999999999999996"/>
    <n v="2.81E-2"/>
    <n v="2.81E-2"/>
    <n v="28074"/>
    <m/>
    <n v="1.2999999999999999E-2"/>
    <s v="L"/>
  </r>
  <r>
    <m/>
    <x v="139"/>
    <s v="REC"/>
    <n v="4569"/>
    <x v="4566"/>
    <x v="3"/>
    <x v="262"/>
    <n v="4.5999999999999996"/>
    <n v="4.2200000000000001E-2"/>
    <n v="3.6999999999999998E-2"/>
    <n v="28074"/>
    <m/>
    <n v="1.2999999999999999E-2"/>
    <s v="L"/>
  </r>
  <r>
    <m/>
    <x v="139"/>
    <s v="REC"/>
    <n v="4570"/>
    <x v="4567"/>
    <x v="3"/>
    <x v="262"/>
    <n v="4.5999999999999996"/>
    <n v="2.9700000000000001E-2"/>
    <n v="2.9700000000000001E-2"/>
    <n v="28074"/>
    <m/>
    <n v="1.2999999999999999E-2"/>
    <s v="L"/>
  </r>
  <r>
    <m/>
    <x v="139"/>
    <s v="REC"/>
    <n v="4571"/>
    <x v="4568"/>
    <x v="3"/>
    <x v="262"/>
    <n v="4.5999999999999996"/>
    <n v="3.0300000000000001E-2"/>
    <n v="3.0300000000000001E-2"/>
    <n v="28074"/>
    <m/>
    <n v="1.2999999999999999E-2"/>
    <s v="L"/>
  </r>
  <r>
    <m/>
    <x v="193"/>
    <s v="LEVANTE"/>
    <n v="4572"/>
    <x v="4569"/>
    <x v="3"/>
    <x v="262"/>
    <n v="4.5999999999999996"/>
    <n v="8.0999999999999996E-3"/>
    <n v="8.0999999999999996E-3"/>
    <n v="28073"/>
    <m/>
    <n v="1.2E-2"/>
    <s v="A"/>
  </r>
  <r>
    <m/>
    <x v="193"/>
    <s v="LEVANTE"/>
    <n v="4573"/>
    <x v="4570"/>
    <x v="3"/>
    <x v="262"/>
    <n v="4.5999999999999996"/>
    <n v="7.1000000000000004E-3"/>
    <n v="7.1000000000000004E-3"/>
    <n v="28073"/>
    <m/>
    <n v="1.2E-2"/>
    <s v="Reserva"/>
  </r>
  <r>
    <m/>
    <x v="193"/>
    <s v="LEVANTE"/>
    <n v="4574"/>
    <x v="4571"/>
    <x v="3"/>
    <x v="262"/>
    <n v="4.5999999999999996"/>
    <n v="1.44E-2"/>
    <n v="1.44E-2"/>
    <n v="28073"/>
    <m/>
    <n v="1.2E-2"/>
    <s v="E"/>
  </r>
  <r>
    <m/>
    <x v="193"/>
    <s v="LEVANTE"/>
    <n v="4575"/>
    <x v="4572"/>
    <x v="3"/>
    <x v="262"/>
    <n v="4.5999999999999996"/>
    <n v="1.2200000000000001E-2"/>
    <n v="1.2200000000000001E-2"/>
    <n v="28073"/>
    <m/>
    <n v="1.2E-2"/>
    <s v="D"/>
  </r>
  <r>
    <m/>
    <x v="193"/>
    <s v="LEVANTE"/>
    <n v="4576"/>
    <x v="4573"/>
    <x v="3"/>
    <x v="262"/>
    <n v="4.5999999999999996"/>
    <n v="1.04E-2"/>
    <n v="1.04E-2"/>
    <n v="28073"/>
    <m/>
    <n v="1.2999999999999999E-2"/>
    <s v="B"/>
  </r>
  <r>
    <m/>
    <x v="193"/>
    <s v="LEVANTE"/>
    <n v="4577"/>
    <x v="4574"/>
    <x v="3"/>
    <x v="262"/>
    <n v="4.5999999999999996"/>
    <n v="9.5999999999999992E-3"/>
    <n v="9.5999999999999992E-3"/>
    <n v="28073"/>
    <m/>
    <n v="1.2999999999999999E-2"/>
    <s v="B"/>
  </r>
  <r>
    <m/>
    <x v="193"/>
    <s v="LEVANTE"/>
    <n v="4578"/>
    <x v="4575"/>
    <x v="3"/>
    <x v="262"/>
    <n v="4.5999999999999996"/>
    <n v="9.9000000000000008E-3"/>
    <n v="9.9000000000000008E-3"/>
    <n v="28073"/>
    <m/>
    <n v="1.2999999999999999E-2"/>
    <s v="B"/>
  </r>
  <r>
    <m/>
    <x v="193"/>
    <s v="LEVANTE"/>
    <n v="4579"/>
    <x v="4576"/>
    <x v="3"/>
    <x v="262"/>
    <n v="4.5999999999999996"/>
    <n v="7.4000000000000003E-3"/>
    <n v="7.4000000000000003E-3"/>
    <n v="28073"/>
    <m/>
    <n v="1.2999999999999999E-2"/>
    <s v="Reserva"/>
  </r>
  <r>
    <m/>
    <x v="193"/>
    <s v="LEVANTE"/>
    <n v="4580"/>
    <x v="4577"/>
    <x v="3"/>
    <x v="262"/>
    <n v="4.5999999999999996"/>
    <n v="7.1999999999999998E-3"/>
    <n v="7.1999999999999998E-3"/>
    <n v="28073"/>
    <m/>
    <n v="1.2999999999999999E-2"/>
    <s v="Reserva"/>
  </r>
  <r>
    <m/>
    <x v="193"/>
    <s v="LEVANTE"/>
    <n v="4581"/>
    <x v="4578"/>
    <x v="3"/>
    <x v="262"/>
    <n v="4.5999999999999996"/>
    <n v="8.2000000000000007E-3"/>
    <n v="8.2000000000000007E-3"/>
    <n v="28073"/>
    <m/>
    <n v="1.2999999999999999E-2"/>
    <s v="A"/>
  </r>
  <r>
    <m/>
    <x v="173"/>
    <s v="FRENTE"/>
    <n v="4582"/>
    <x v="4579"/>
    <x v="4"/>
    <x v="262"/>
    <n v="4.5999999999999996"/>
    <n v="4.8999999999999998E-3"/>
    <n v="4.8999999999999998E-3"/>
    <n v="28079"/>
    <m/>
    <n v="1.4E-2"/>
    <s v="Descarte"/>
  </r>
  <r>
    <m/>
    <x v="173"/>
    <s v="FRENTE"/>
    <n v="4583"/>
    <x v="4580"/>
    <x v="4"/>
    <x v="262"/>
    <n v="4.5999999999999996"/>
    <n v="5.8999999999999999E-3"/>
    <n v="5.8999999999999999E-3"/>
    <n v="28079"/>
    <m/>
    <n v="1.4E-2"/>
    <s v="Descarte"/>
  </r>
  <r>
    <m/>
    <x v="173"/>
    <s v="FRENTE"/>
    <n v="4584"/>
    <x v="4581"/>
    <x v="4"/>
    <x v="262"/>
    <n v="4.5999999999999996"/>
    <n v="5.7999999999999996E-3"/>
    <n v="5.7999999999999996E-3"/>
    <n v="28079"/>
    <m/>
    <n v="1.4E-2"/>
    <s v="Descarte"/>
  </r>
  <r>
    <m/>
    <x v="173"/>
    <s v="FRENTE"/>
    <n v="4585"/>
    <x v="4582"/>
    <x v="4"/>
    <x v="262"/>
    <n v="4.5999999999999996"/>
    <n v="8.3000000000000001E-3"/>
    <n v="8.3000000000000001E-3"/>
    <n v="28079"/>
    <m/>
    <n v="1.4E-2"/>
    <s v="A"/>
  </r>
  <r>
    <m/>
    <x v="173"/>
    <s v="FRENTE"/>
    <n v="4586"/>
    <x v="4583"/>
    <x v="4"/>
    <x v="262"/>
    <n v="4.5999999999999996"/>
    <n v="8.2000000000000007E-3"/>
    <n v="8.2000000000000007E-3"/>
    <n v="28079"/>
    <m/>
    <n v="1.4E-2"/>
    <s v="A"/>
  </r>
  <r>
    <m/>
    <x v="193"/>
    <s v="LEVANTE"/>
    <n v="4587"/>
    <x v="4584"/>
    <x v="4"/>
    <x v="262"/>
    <n v="4.5999999999999996"/>
    <n v="8.5000000000000006E-3"/>
    <n v="8.5000000000000006E-3"/>
    <n v="28079"/>
    <m/>
    <n v="1.2E-2"/>
    <s v="A"/>
  </r>
  <r>
    <m/>
    <x v="193"/>
    <s v="LEVANTE"/>
    <n v="4588"/>
    <x v="4585"/>
    <x v="4"/>
    <x v="262"/>
    <n v="4.5999999999999996"/>
    <n v="1.2E-2"/>
    <n v="1.2E-2"/>
    <n v="28079"/>
    <m/>
    <n v="1.2E-2"/>
    <s v="D"/>
  </r>
  <r>
    <m/>
    <x v="193"/>
    <s v="LEVANTE"/>
    <n v="4589"/>
    <x v="4586"/>
    <x v="4"/>
    <x v="262"/>
    <n v="4.5999999999999996"/>
    <n v="1.54E-2"/>
    <n v="1.54E-2"/>
    <n v="28079"/>
    <m/>
    <n v="1.2E-2"/>
    <s v="F"/>
  </r>
  <r>
    <m/>
    <x v="193"/>
    <s v="LEVANTE"/>
    <n v="4590"/>
    <x v="4587"/>
    <x v="4"/>
    <x v="262"/>
    <n v="4.5999999999999996"/>
    <n v="1.0800000000000001E-2"/>
    <n v="1.0800000000000001E-2"/>
    <n v="28079"/>
    <m/>
    <n v="1.2E-2"/>
    <s v="C"/>
  </r>
  <r>
    <m/>
    <x v="193"/>
    <s v="LEVANTE"/>
    <n v="4591"/>
    <x v="4588"/>
    <x v="4"/>
    <x v="262"/>
    <n v="4.5999999999999996"/>
    <n v="1.12E-2"/>
    <n v="1.12E-2"/>
    <n v="28079"/>
    <m/>
    <n v="1.2E-2"/>
    <s v="C"/>
  </r>
  <r>
    <m/>
    <x v="193"/>
    <s v="LEVANTE"/>
    <n v="4592"/>
    <x v="4589"/>
    <x v="4"/>
    <x v="262"/>
    <n v="4.5999999999999996"/>
    <n v="1.1900000000000001E-2"/>
    <n v="1.1900000000000001E-2"/>
    <n v="28080"/>
    <m/>
    <n v="1.2E-2"/>
    <s v="C"/>
  </r>
  <r>
    <m/>
    <x v="193"/>
    <s v="LEVANTE"/>
    <n v="4593"/>
    <x v="4590"/>
    <x v="4"/>
    <x v="262"/>
    <n v="4.5999999999999996"/>
    <n v="8.3000000000000001E-3"/>
    <n v="8.3000000000000001E-3"/>
    <n v="28080"/>
    <m/>
    <n v="1.2E-2"/>
    <s v="A"/>
  </r>
  <r>
    <m/>
    <x v="193"/>
    <s v="LEVANTE"/>
    <n v="4594"/>
    <x v="4591"/>
    <x v="4"/>
    <x v="262"/>
    <n v="4.5999999999999996"/>
    <n v="8.8999999999999999E-3"/>
    <n v="8.8999999999999999E-3"/>
    <n v="28080"/>
    <m/>
    <n v="1.2E-2"/>
    <s v="A"/>
  </r>
  <r>
    <m/>
    <x v="193"/>
    <s v="LEVANTE"/>
    <n v="4595"/>
    <x v="4592"/>
    <x v="4"/>
    <x v="262"/>
    <n v="4.5999999999999996"/>
    <n v="6.6E-3"/>
    <n v="6.6E-3"/>
    <n v="28080"/>
    <m/>
    <n v="1.2E-2"/>
    <s v="Reserva"/>
  </r>
  <r>
    <m/>
    <x v="196"/>
    <s v="DQ"/>
    <n v="4596"/>
    <x v="4593"/>
    <x v="5"/>
    <x v="262"/>
    <n v="4.5999999999999996"/>
    <n v="1.11E-2"/>
    <n v="1.11E-2"/>
    <n v="28081"/>
    <m/>
    <n v="1.2E-2"/>
    <s v="C"/>
  </r>
  <r>
    <m/>
    <x v="196"/>
    <s v="DQ"/>
    <n v="4597"/>
    <x v="4594"/>
    <x v="5"/>
    <x v="262"/>
    <n v="4.5999999999999996"/>
    <n v="7.0000000000000001E-3"/>
    <n v="7.0000000000000001E-3"/>
    <n v="28081"/>
    <m/>
    <n v="1.2E-2"/>
    <s v="Reserva"/>
  </r>
  <r>
    <m/>
    <x v="196"/>
    <s v="DQ"/>
    <n v="4598"/>
    <x v="4595"/>
    <x v="5"/>
    <x v="262"/>
    <n v="4.5999999999999996"/>
    <n v="1.09E-2"/>
    <n v="1.09E-2"/>
    <n v="28081"/>
    <m/>
    <n v="1.2E-2"/>
    <s v="C"/>
  </r>
  <r>
    <m/>
    <x v="196"/>
    <s v="DQ"/>
    <n v="4599"/>
    <x v="4596"/>
    <x v="5"/>
    <x v="262"/>
    <n v="4.5999999999999996"/>
    <n v="1.1299999999999999E-2"/>
    <n v="1.1299999999999999E-2"/>
    <n v="28081"/>
    <m/>
    <n v="1.2E-2"/>
    <s v="C"/>
  </r>
  <r>
    <m/>
    <x v="173"/>
    <s v="FRENTE"/>
    <n v="4600"/>
    <x v="4597"/>
    <x v="5"/>
    <x v="262"/>
    <n v="4.5999999999999996"/>
    <n v="1.04E-2"/>
    <n v="1.04E-2"/>
    <n v="28081"/>
    <m/>
    <n v="1.4E-2"/>
    <s v="B"/>
  </r>
  <r>
    <m/>
    <x v="173"/>
    <s v="FRENTE"/>
    <n v="4601"/>
    <x v="4598"/>
    <x v="5"/>
    <x v="262"/>
    <n v="4.5999999999999996"/>
    <n v="1.35E-2"/>
    <n v="1.35E-2"/>
    <n v="28081"/>
    <m/>
    <n v="1.4E-2"/>
    <s v="E"/>
  </r>
  <r>
    <m/>
    <x v="173"/>
    <s v="FRENTE"/>
    <n v="4602"/>
    <x v="4599"/>
    <x v="5"/>
    <x v="262"/>
    <n v="4.5999999999999996"/>
    <n v="5.7000000000000002E-3"/>
    <n v="5.7000000000000002E-3"/>
    <n v="28081"/>
    <m/>
    <n v="1.4E-2"/>
    <s v="Descarte"/>
  </r>
  <r>
    <m/>
    <x v="199"/>
    <s v="REC"/>
    <n v="4603"/>
    <x v="4600"/>
    <x v="5"/>
    <x v="262"/>
    <n v="4.5999999999999996"/>
    <n v="2.35E-2"/>
    <n v="2.35E-2"/>
    <n v="28082"/>
    <m/>
    <n v="1.4E-2"/>
    <s v="J"/>
  </r>
  <r>
    <m/>
    <x v="199"/>
    <s v="REC"/>
    <n v="4604"/>
    <x v="4601"/>
    <x v="5"/>
    <x v="262"/>
    <n v="4.5999999999999996"/>
    <n v="1.9199999999999998E-2"/>
    <n v="1.9199999999999998E-2"/>
    <n v="28082"/>
    <m/>
    <n v="1.4E-2"/>
    <s v="H"/>
  </r>
  <r>
    <m/>
    <x v="199"/>
    <s v="REC"/>
    <n v="4605"/>
    <x v="4602"/>
    <x v="5"/>
    <x v="262"/>
    <n v="4.5999999999999996"/>
    <n v="5.0099999999999999E-2"/>
    <n v="3.6999999999999998E-2"/>
    <n v="28082"/>
    <m/>
    <n v="1.4E-2"/>
    <s v="L"/>
  </r>
  <r>
    <m/>
    <x v="199"/>
    <s v="REC"/>
    <n v="4606"/>
    <x v="4603"/>
    <x v="5"/>
    <x v="262"/>
    <n v="4.5999999999999996"/>
    <n v="3.3300000000000003E-2"/>
    <n v="3.3300000000000003E-2"/>
    <n v="28082"/>
    <m/>
    <n v="1.4E-2"/>
    <s v="L"/>
  </r>
  <r>
    <m/>
    <x v="199"/>
    <s v="REC"/>
    <n v="4607"/>
    <x v="4604"/>
    <x v="5"/>
    <x v="262"/>
    <n v="4.5999999999999996"/>
    <n v="3.5000000000000003E-2"/>
    <n v="3.5000000000000003E-2"/>
    <n v="28082"/>
    <m/>
    <n v="1.4E-2"/>
    <s v="L"/>
  </r>
  <r>
    <m/>
    <x v="199"/>
    <s v="REC"/>
    <n v="4608"/>
    <x v="4605"/>
    <x v="5"/>
    <x v="262"/>
    <n v="4.5999999999999996"/>
    <n v="1.0500000000000001E-2"/>
    <n v="1.0500000000000001E-2"/>
    <n v="28082"/>
    <m/>
    <n v="1.4E-2"/>
    <s v="C"/>
  </r>
  <r>
    <m/>
    <x v="199"/>
    <s v="REC"/>
    <n v="4609"/>
    <x v="4606"/>
    <x v="5"/>
    <x v="262"/>
    <n v="4.5999999999999996"/>
    <n v="3.2800000000000003E-2"/>
    <n v="3.2800000000000003E-2"/>
    <n v="28082"/>
    <m/>
    <n v="1.4E-2"/>
    <s v="L"/>
  </r>
  <r>
    <m/>
    <x v="199"/>
    <s v="REC"/>
    <n v="4610"/>
    <x v="4607"/>
    <x v="5"/>
    <x v="262"/>
    <n v="4.5999999999999996"/>
    <n v="1.0699999999999999E-2"/>
    <n v="1.0699999999999999E-2"/>
    <n v="28082"/>
    <m/>
    <n v="1.4E-2"/>
    <s v="C"/>
  </r>
  <r>
    <m/>
    <x v="199"/>
    <s v="REC"/>
    <n v="4611"/>
    <x v="4608"/>
    <x v="5"/>
    <x v="262"/>
    <n v="4.5999999999999996"/>
    <n v="3.8100000000000002E-2"/>
    <n v="3.6999999999999998E-2"/>
    <n v="28082"/>
    <m/>
    <n v="1.4E-2"/>
    <s v="L"/>
  </r>
  <r>
    <m/>
    <x v="200"/>
    <s v="REC"/>
    <n v="4612"/>
    <x v="4609"/>
    <x v="2"/>
    <x v="263"/>
    <n v="4.5999999999999996"/>
    <n v="2.0500000000000001E-2"/>
    <n v="2.0500000000000001E-2"/>
    <n v="28075"/>
    <m/>
    <n v="1.2999999999999999E-2"/>
    <s v="H"/>
  </r>
  <r>
    <m/>
    <x v="200"/>
    <s v="REC"/>
    <n v="4613"/>
    <x v="4610"/>
    <x v="2"/>
    <x v="263"/>
    <n v="4.5999999999999996"/>
    <n v="1.9199999999999998E-2"/>
    <n v="1.9199999999999998E-2"/>
    <n v="28075"/>
    <m/>
    <n v="1.2999999999999999E-2"/>
    <s v="H"/>
  </r>
  <r>
    <m/>
    <x v="173"/>
    <s v="FRENTE"/>
    <n v="4614"/>
    <x v="4611"/>
    <x v="2"/>
    <x v="263"/>
    <n v="4.5999999999999996"/>
    <n v="1.9E-2"/>
    <n v="1.9E-2"/>
    <n v="28075"/>
    <m/>
    <n v="1.4999999999999999E-2"/>
    <s v="H"/>
  </r>
  <r>
    <m/>
    <x v="173"/>
    <s v="FRENTE"/>
    <n v="4615"/>
    <x v="4612"/>
    <x v="2"/>
    <x v="263"/>
    <n v="4.5999999999999996"/>
    <n v="1.1900000000000001E-2"/>
    <n v="1.1900000000000001E-2"/>
    <n v="28075"/>
    <m/>
    <n v="1.4999999999999999E-2"/>
    <s v="C"/>
  </r>
  <r>
    <m/>
    <x v="173"/>
    <s v="FRENTE"/>
    <n v="4616"/>
    <x v="4613"/>
    <x v="2"/>
    <x v="263"/>
    <n v="4.5999999999999996"/>
    <n v="1.17E-2"/>
    <n v="1.17E-2"/>
    <n v="28075"/>
    <m/>
    <n v="1.4999999999999999E-2"/>
    <s v="C"/>
  </r>
  <r>
    <m/>
    <x v="173"/>
    <s v="FRENTE"/>
    <n v="4617"/>
    <x v="4614"/>
    <x v="2"/>
    <x v="263"/>
    <n v="4.5999999999999996"/>
    <n v="1.77E-2"/>
    <n v="1.77E-2"/>
    <n v="28075"/>
    <m/>
    <n v="1.4999999999999999E-2"/>
    <s v="G"/>
  </r>
  <r>
    <m/>
    <x v="193"/>
    <s v="LEVANTE"/>
    <n v="4618"/>
    <x v="4615"/>
    <x v="2"/>
    <x v="263"/>
    <n v="4.5999999999999996"/>
    <n v="8.8999999999999999E-3"/>
    <n v="8.8999999999999999E-3"/>
    <n v="28075"/>
    <m/>
    <n v="1.2E-2"/>
    <s v="A"/>
  </r>
  <r>
    <m/>
    <x v="193"/>
    <s v="LEVANTE"/>
    <n v="4619"/>
    <x v="4616"/>
    <x v="2"/>
    <x v="263"/>
    <n v="4.5999999999999996"/>
    <n v="1.5699999999999999E-2"/>
    <n v="1.5699999999999999E-2"/>
    <n v="28075"/>
    <m/>
    <n v="1.2E-2"/>
    <s v="F"/>
  </r>
  <r>
    <m/>
    <x v="193"/>
    <s v="LEVANTE"/>
    <n v="4620"/>
    <x v="4617"/>
    <x v="2"/>
    <x v="263"/>
    <n v="4.5999999999999996"/>
    <n v="1.06E-2"/>
    <n v="1.06E-2"/>
    <n v="28075"/>
    <m/>
    <n v="1.2E-2"/>
    <s v="C"/>
  </r>
  <r>
    <m/>
    <x v="193"/>
    <s v="LEVANTE"/>
    <n v="4621"/>
    <x v="4618"/>
    <x v="2"/>
    <x v="263"/>
    <n v="4.5999999999999996"/>
    <n v="1.06E-2"/>
    <n v="1.06E-2"/>
    <n v="28076"/>
    <m/>
    <n v="1.2E-2"/>
    <s v="C"/>
  </r>
  <r>
    <m/>
    <x v="193"/>
    <s v="LEVANTE"/>
    <n v="4622"/>
    <x v="4619"/>
    <x v="2"/>
    <x v="263"/>
    <n v="4.5999999999999996"/>
    <n v="9.2999999999999992E-3"/>
    <n v="9.2999999999999992E-3"/>
    <n v="28076"/>
    <m/>
    <n v="1.2E-2"/>
    <s v="B"/>
  </r>
  <r>
    <m/>
    <x v="193"/>
    <s v="LEVANTE"/>
    <n v="4623"/>
    <x v="4620"/>
    <x v="2"/>
    <x v="263"/>
    <n v="4.5999999999999996"/>
    <n v="9.1999999999999998E-3"/>
    <n v="9.1999999999999998E-3"/>
    <n v="28076"/>
    <m/>
    <n v="1.2E-2"/>
    <s v="B"/>
  </r>
  <r>
    <m/>
    <x v="193"/>
    <s v="LEVANTE"/>
    <n v="4624"/>
    <x v="4621"/>
    <x v="2"/>
    <x v="263"/>
    <n v="4.5999999999999996"/>
    <n v="1.2E-2"/>
    <n v="1.2E-2"/>
    <n v="28076"/>
    <m/>
    <n v="1.2E-2"/>
    <s v="D"/>
  </r>
  <r>
    <m/>
    <x v="193"/>
    <s v="LEVANTE"/>
    <n v="4625"/>
    <x v="4622"/>
    <x v="2"/>
    <x v="263"/>
    <n v="4.5999999999999996"/>
    <n v="7.1000000000000004E-3"/>
    <n v="7.1000000000000004E-3"/>
    <n v="28076"/>
    <m/>
    <n v="1.2E-2"/>
    <s v="Reserva"/>
  </r>
  <r>
    <m/>
    <x v="193"/>
    <s v="LEVANTE"/>
    <n v="4626"/>
    <x v="4623"/>
    <x v="2"/>
    <x v="263"/>
    <n v="4.5999999999999996"/>
    <n v="1.21E-2"/>
    <n v="1.21E-2"/>
    <n v="28076"/>
    <m/>
    <n v="1.2E-2"/>
    <s v="D"/>
  </r>
  <r>
    <m/>
    <x v="193"/>
    <s v="LEVANTE"/>
    <n v="4627"/>
    <x v="4624"/>
    <x v="2"/>
    <x v="263"/>
    <n v="4.5999999999999996"/>
    <n v="9.1999999999999998E-3"/>
    <n v="9.1999999999999998E-3"/>
    <n v="28076"/>
    <m/>
    <n v="1.2E-2"/>
    <s v="B"/>
  </r>
  <r>
    <m/>
    <x v="193"/>
    <s v="LEVANTE"/>
    <n v="4628"/>
    <x v="4625"/>
    <x v="2"/>
    <x v="263"/>
    <n v="4.5999999999999996"/>
    <n v="1.14E-2"/>
    <n v="1.14E-2"/>
    <n v="28076"/>
    <m/>
    <n v="1.2E-2"/>
    <s v="C"/>
  </r>
  <r>
    <m/>
    <x v="193"/>
    <s v="LEVANTE"/>
    <n v="4629"/>
    <x v="4626"/>
    <x v="2"/>
    <x v="263"/>
    <n v="4.5999999999999996"/>
    <n v="1.01E-2"/>
    <n v="1.01E-2"/>
    <n v="28077"/>
    <m/>
    <n v="1.2E-2"/>
    <s v="B"/>
  </r>
  <r>
    <m/>
    <x v="193"/>
    <s v="LEVANTE"/>
    <n v="4630"/>
    <x v="4627"/>
    <x v="2"/>
    <x v="263"/>
    <n v="4.5999999999999996"/>
    <n v="1.1299999999999999E-2"/>
    <n v="1.1299999999999999E-2"/>
    <n v="28077"/>
    <m/>
    <n v="1.2E-2"/>
    <s v="C"/>
  </r>
  <r>
    <m/>
    <x v="193"/>
    <s v="LEVANTE"/>
    <n v="4631"/>
    <x v="4628"/>
    <x v="2"/>
    <x v="263"/>
    <n v="4.5999999999999996"/>
    <n v="8.0999999999999996E-3"/>
    <n v="8.0999999999999996E-3"/>
    <n v="28077"/>
    <m/>
    <n v="1.2E-2"/>
    <s v="A"/>
  </r>
  <r>
    <m/>
    <x v="193"/>
    <s v="LEVANTE"/>
    <n v="4632"/>
    <x v="4629"/>
    <x v="2"/>
    <x v="263"/>
    <n v="4.5999999999999996"/>
    <n v="7.7999999999999996E-3"/>
    <n v="7.7999999999999996E-3"/>
    <n v="28077"/>
    <m/>
    <n v="1.2E-2"/>
    <s v="A"/>
  </r>
  <r>
    <m/>
    <x v="193"/>
    <s v="LEVANTE"/>
    <n v="4633"/>
    <x v="4630"/>
    <x v="2"/>
    <x v="263"/>
    <n v="4.5999999999999996"/>
    <n v="7.7000000000000002E-3"/>
    <n v="7.7000000000000002E-3"/>
    <n v="28077"/>
    <m/>
    <n v="1.2E-2"/>
    <s v="A"/>
  </r>
  <r>
    <m/>
    <x v="193"/>
    <s v="LEVANTE"/>
    <n v="4634"/>
    <x v="4631"/>
    <x v="2"/>
    <x v="263"/>
    <n v="4.5999999999999996"/>
    <n v="5.1000000000000004E-3"/>
    <n v="5.1000000000000004E-3"/>
    <n v="28077"/>
    <m/>
    <n v="1.2E-2"/>
    <s v="Descarte"/>
  </r>
  <r>
    <m/>
    <x v="193"/>
    <s v="LEVANTE"/>
    <n v="4635"/>
    <x v="4632"/>
    <x v="3"/>
    <x v="263"/>
    <n v="4.5999999999999996"/>
    <n v="1.14E-2"/>
    <n v="1.14E-2"/>
    <n v="28078"/>
    <m/>
    <n v="1.2E-2"/>
    <s v="C"/>
  </r>
  <r>
    <m/>
    <x v="193"/>
    <s v="LEVANTE"/>
    <n v="4636"/>
    <x v="4633"/>
    <x v="3"/>
    <x v="263"/>
    <n v="4.5999999999999996"/>
    <n v="8.2000000000000007E-3"/>
    <n v="8.2000000000000007E-3"/>
    <n v="28078"/>
    <m/>
    <n v="1.2E-2"/>
    <s v="A"/>
  </r>
  <r>
    <m/>
    <x v="193"/>
    <s v="LEVANTE"/>
    <n v="4637"/>
    <x v="4634"/>
    <x v="3"/>
    <x v="263"/>
    <n v="4.5999999999999996"/>
    <n v="5.4000000000000003E-3"/>
    <n v="5.4000000000000003E-3"/>
    <n v="28078"/>
    <m/>
    <n v="1.2E-2"/>
    <s v="Descarte"/>
  </r>
  <r>
    <m/>
    <x v="139"/>
    <s v="REC"/>
    <n v="4638"/>
    <x v="4635"/>
    <x v="3"/>
    <x v="263"/>
    <n v="4.5999999999999996"/>
    <n v="1.55E-2"/>
    <n v="1.55E-2"/>
    <n v="28078"/>
    <m/>
    <n v="1.4E-2"/>
    <s v="F"/>
  </r>
  <r>
    <m/>
    <x v="139"/>
    <s v="REC"/>
    <n v="4639"/>
    <x v="4636"/>
    <x v="3"/>
    <x v="263"/>
    <n v="4.5999999999999996"/>
    <n v="1.6799999999999999E-2"/>
    <n v="1.6799999999999999E-2"/>
    <n v="28078"/>
    <m/>
    <n v="1.4E-2"/>
    <s v="F"/>
  </r>
  <r>
    <m/>
    <x v="139"/>
    <s v="REC"/>
    <n v="4640"/>
    <x v="4637"/>
    <x v="3"/>
    <x v="263"/>
    <n v="4.5999999999999996"/>
    <n v="1.4500000000000001E-2"/>
    <n v="1.4500000000000001E-2"/>
    <n v="28078"/>
    <m/>
    <n v="1.4E-2"/>
    <s v="E"/>
  </r>
  <r>
    <m/>
    <x v="139"/>
    <s v="REC"/>
    <n v="4641"/>
    <x v="4638"/>
    <x v="3"/>
    <x v="263"/>
    <n v="4.5999999999999996"/>
    <n v="1.8599999999999998E-2"/>
    <n v="1.8599999999999998E-2"/>
    <n v="28078"/>
    <m/>
    <n v="1.4E-2"/>
    <s v="G"/>
  </r>
  <r>
    <m/>
    <x v="139"/>
    <s v="REC"/>
    <n v="4642"/>
    <x v="4639"/>
    <x v="3"/>
    <x v="263"/>
    <n v="4.5999999999999996"/>
    <n v="1.78E-2"/>
    <n v="1.78E-2"/>
    <n v="28078"/>
    <m/>
    <n v="1.4E-2"/>
    <s v="G"/>
  </r>
  <r>
    <m/>
    <x v="139"/>
    <s v="REC"/>
    <n v="4643"/>
    <x v="4640"/>
    <x v="3"/>
    <x v="263"/>
    <n v="4.5999999999999996"/>
    <n v="1.8700000000000001E-2"/>
    <n v="1.8700000000000001E-2"/>
    <n v="28078"/>
    <m/>
    <n v="1.4E-2"/>
    <s v="G"/>
  </r>
  <r>
    <m/>
    <x v="139"/>
    <s v="REC"/>
    <n v="4644"/>
    <x v="4641"/>
    <x v="3"/>
    <x v="263"/>
    <n v="4.5999999999999996"/>
    <n v="1.3899999999999999E-2"/>
    <n v="1.3899999999999999E-2"/>
    <n v="28078"/>
    <m/>
    <n v="1.4E-2"/>
    <s v="E"/>
  </r>
  <r>
    <m/>
    <x v="139"/>
    <s v="REC"/>
    <n v="4645"/>
    <x v="4642"/>
    <x v="3"/>
    <x v="263"/>
    <n v="4.5999999999999996"/>
    <n v="4.5999999999999999E-3"/>
    <n v="4.5999999999999999E-3"/>
    <n v="28078"/>
    <m/>
    <n v="1.4E-2"/>
    <s v="Descarte"/>
  </r>
  <r>
    <m/>
    <x v="173"/>
    <s v="FRENTE"/>
    <n v="4646"/>
    <x v="4643"/>
    <x v="2"/>
    <x v="264"/>
    <n v="4.5999999999999996"/>
    <n v="2.1299999999999999E-2"/>
    <n v="2.1299999999999999E-2"/>
    <n v="28084"/>
    <m/>
    <n v="1.2999999999999999E-2"/>
    <s v="I"/>
  </r>
  <r>
    <m/>
    <x v="173"/>
    <s v="FRENTE"/>
    <n v="4647"/>
    <x v="4644"/>
    <x v="2"/>
    <x v="264"/>
    <n v="4.5999999999999996"/>
    <n v="1.1900000000000001E-2"/>
    <n v="1.1900000000000001E-2"/>
    <n v="28084"/>
    <m/>
    <n v="1.2999999999999999E-2"/>
    <s v="C"/>
  </r>
  <r>
    <m/>
    <x v="173"/>
    <s v="FRENTE"/>
    <n v="4648"/>
    <x v="4645"/>
    <x v="2"/>
    <x v="264"/>
    <n v="4.5999999999999996"/>
    <n v="1.17E-2"/>
    <n v="1.17E-2"/>
    <n v="28084"/>
    <m/>
    <n v="1.2999999999999999E-2"/>
    <s v="C"/>
  </r>
  <r>
    <m/>
    <x v="173"/>
    <s v="FRENTE"/>
    <n v="4649"/>
    <x v="4646"/>
    <x v="2"/>
    <x v="264"/>
    <n v="4.5999999999999996"/>
    <n v="1.18E-2"/>
    <n v="1.18E-2"/>
    <n v="28084"/>
    <m/>
    <n v="1.2999999999999999E-2"/>
    <s v="C"/>
  </r>
  <r>
    <m/>
    <x v="193"/>
    <s v="LEVANTE"/>
    <n v="4650"/>
    <x v="4647"/>
    <x v="2"/>
    <x v="264"/>
    <n v="4.5999999999999996"/>
    <n v="8.6E-3"/>
    <n v="8.6E-3"/>
    <n v="28084"/>
    <m/>
    <n v="1.2E-2"/>
    <s v="A"/>
  </r>
  <r>
    <m/>
    <x v="193"/>
    <s v="LEVANTE"/>
    <n v="4651"/>
    <x v="4648"/>
    <x v="2"/>
    <x v="264"/>
    <n v="4.5999999999999996"/>
    <n v="6.1999999999999998E-3"/>
    <n v="6.1999999999999998E-3"/>
    <n v="28084"/>
    <m/>
    <n v="1.2E-2"/>
    <s v="Reserva"/>
  </r>
  <r>
    <m/>
    <x v="193"/>
    <s v="LEVANTE"/>
    <n v="4652"/>
    <x v="4649"/>
    <x v="2"/>
    <x v="264"/>
    <n v="4.5999999999999996"/>
    <n v="7.9000000000000008E-3"/>
    <n v="7.9000000000000008E-3"/>
    <n v="28084"/>
    <m/>
    <n v="1.2E-2"/>
    <s v="A"/>
  </r>
  <r>
    <m/>
    <x v="193"/>
    <s v="LEVANTE"/>
    <n v="4653"/>
    <x v="4650"/>
    <x v="2"/>
    <x v="264"/>
    <n v="4.5999999999999996"/>
    <n v="1.14E-2"/>
    <n v="1.14E-2"/>
    <n v="28084"/>
    <m/>
    <n v="1.2E-2"/>
    <s v="C"/>
  </r>
  <r>
    <m/>
    <x v="193"/>
    <s v="LEVANTE"/>
    <n v="4654"/>
    <x v="4651"/>
    <x v="2"/>
    <x v="264"/>
    <n v="4.5999999999999996"/>
    <n v="1.2999999999999999E-2"/>
    <n v="1.2999999999999999E-2"/>
    <n v="28084"/>
    <m/>
    <n v="1.2E-2"/>
    <s v="D"/>
  </r>
  <r>
    <m/>
    <x v="193"/>
    <s v="LEVANTE"/>
    <n v="4655"/>
    <x v="4652"/>
    <x v="2"/>
    <x v="264"/>
    <n v="4.5999999999999996"/>
    <n v="1.11E-2"/>
    <n v="1.11E-2"/>
    <n v="28084"/>
    <m/>
    <n v="1.2E-2"/>
    <s v="C"/>
  </r>
  <r>
    <m/>
    <x v="193"/>
    <s v="LEVANTE"/>
    <n v="4656"/>
    <x v="4653"/>
    <x v="2"/>
    <x v="264"/>
    <n v="4.5999999999999996"/>
    <n v="1.1299999999999999E-2"/>
    <n v="1.1299999999999999E-2"/>
    <n v="28085"/>
    <m/>
    <n v="1.2E-2"/>
    <s v="C"/>
  </r>
  <r>
    <m/>
    <x v="193"/>
    <s v="LEVANTE"/>
    <n v="4657"/>
    <x v="4654"/>
    <x v="2"/>
    <x v="264"/>
    <n v="4.5999999999999996"/>
    <n v="1.15E-2"/>
    <n v="1.15E-2"/>
    <n v="28085"/>
    <m/>
    <n v="1.2E-2"/>
    <s v="C"/>
  </r>
  <r>
    <m/>
    <x v="193"/>
    <s v="LEVANTE"/>
    <n v="4658"/>
    <x v="4655"/>
    <x v="2"/>
    <x v="264"/>
    <n v="4.5999999999999996"/>
    <n v="7.1000000000000004E-3"/>
    <n v="7.1000000000000004E-3"/>
    <n v="28085"/>
    <m/>
    <n v="1.2E-2"/>
    <s v="Reserva"/>
  </r>
  <r>
    <m/>
    <x v="193"/>
    <s v="LEVANTE"/>
    <n v="4659"/>
    <x v="4656"/>
    <x v="2"/>
    <x v="264"/>
    <n v="4.5999999999999996"/>
    <n v="8.3999999999999995E-3"/>
    <n v="8.3999999999999995E-3"/>
    <n v="28085"/>
    <m/>
    <n v="1.2E-2"/>
    <s v="A"/>
  </r>
  <r>
    <m/>
    <x v="193"/>
    <s v="LEVANTE"/>
    <n v="4660"/>
    <x v="4657"/>
    <x v="2"/>
    <x v="264"/>
    <n v="4.5999999999999996"/>
    <n v="7.7000000000000002E-3"/>
    <n v="7.7000000000000002E-3"/>
    <n v="28085"/>
    <m/>
    <n v="1.2E-2"/>
    <s v="A"/>
  </r>
  <r>
    <m/>
    <x v="193"/>
    <s v="LEVANTE"/>
    <n v="4661"/>
    <x v="4658"/>
    <x v="2"/>
    <x v="264"/>
    <n v="4.5999999999999996"/>
    <n v="8.8000000000000005E-3"/>
    <n v="8.8000000000000005E-3"/>
    <n v="28085"/>
    <m/>
    <n v="1.2E-2"/>
    <s v="A"/>
  </r>
  <r>
    <m/>
    <x v="173"/>
    <s v="FRENTE"/>
    <n v="4662"/>
    <x v="4659"/>
    <x v="3"/>
    <x v="264"/>
    <n v="4.5999999999999996"/>
    <n v="2.75E-2"/>
    <n v="2.75E-2"/>
    <n v="28086"/>
    <m/>
    <m/>
    <s v="L"/>
  </r>
  <r>
    <m/>
    <x v="173"/>
    <s v="FRENTE"/>
    <n v="4663"/>
    <x v="4660"/>
    <x v="3"/>
    <x v="264"/>
    <n v="4.5999999999999996"/>
    <n v="1.9699999999999999E-2"/>
    <n v="1.9699999999999999E-2"/>
    <n v="28086"/>
    <m/>
    <m/>
    <s v="H"/>
  </r>
  <r>
    <m/>
    <x v="193"/>
    <s v="LEVANTE"/>
    <n v="4664"/>
    <x v="4661"/>
    <x v="3"/>
    <x v="264"/>
    <n v="4.5999999999999996"/>
    <n v="6.6E-3"/>
    <n v="6.6E-3"/>
    <n v="28086"/>
    <m/>
    <m/>
    <s v="Reserva"/>
  </r>
  <r>
    <m/>
    <x v="193"/>
    <s v="LEVANTE"/>
    <n v="4665"/>
    <x v="4662"/>
    <x v="3"/>
    <x v="264"/>
    <n v="4.5999999999999996"/>
    <n v="6.6E-3"/>
    <n v="6.6E-3"/>
    <n v="28086"/>
    <m/>
    <m/>
    <s v="Reserva"/>
  </r>
  <r>
    <m/>
    <x v="139"/>
    <s v="REC"/>
    <n v="4666"/>
    <x v="4663"/>
    <x v="3"/>
    <x v="264"/>
    <n v="4.5999999999999996"/>
    <n v="4.41E-2"/>
    <n v="3.6999999999999998E-2"/>
    <n v="28087"/>
    <m/>
    <m/>
    <s v="L"/>
  </r>
  <r>
    <m/>
    <x v="139"/>
    <s v="REC"/>
    <n v="4667"/>
    <x v="4664"/>
    <x v="3"/>
    <x v="264"/>
    <n v="4.5999999999999996"/>
    <n v="3.3599999999999998E-2"/>
    <n v="3.3599999999999998E-2"/>
    <n v="28087"/>
    <m/>
    <m/>
    <s v="L"/>
  </r>
  <r>
    <m/>
    <x v="139"/>
    <s v="REC"/>
    <n v="4668"/>
    <x v="4665"/>
    <x v="3"/>
    <x v="264"/>
    <n v="4.5999999999999996"/>
    <n v="2.01E-2"/>
    <n v="2.01E-2"/>
    <n v="28087"/>
    <m/>
    <m/>
    <s v="H"/>
  </r>
  <r>
    <m/>
    <x v="139"/>
    <s v="REC"/>
    <n v="4669"/>
    <x v="4666"/>
    <x v="3"/>
    <x v="264"/>
    <n v="4.5999999999999996"/>
    <n v="3.44E-2"/>
    <n v="3.44E-2"/>
    <n v="28087"/>
    <m/>
    <m/>
    <s v="L"/>
  </r>
  <r>
    <m/>
    <x v="139"/>
    <s v="REC"/>
    <n v="4670"/>
    <x v="4667"/>
    <x v="3"/>
    <x v="264"/>
    <n v="4.5999999999999996"/>
    <n v="1.9699999999999999E-2"/>
    <n v="1.9699999999999999E-2"/>
    <n v="28087"/>
    <m/>
    <m/>
    <s v="H"/>
  </r>
  <r>
    <m/>
    <x v="139"/>
    <s v="REC"/>
    <n v="4671"/>
    <x v="4668"/>
    <x v="3"/>
    <x v="264"/>
    <n v="4.5999999999999996"/>
    <n v="2.4799999999999999E-2"/>
    <n v="2.4799999999999999E-2"/>
    <n v="28087"/>
    <m/>
    <m/>
    <s v="J"/>
  </r>
  <r>
    <m/>
    <x v="139"/>
    <s v="REC"/>
    <n v="4672"/>
    <x v="4669"/>
    <x v="3"/>
    <x v="264"/>
    <n v="4.5999999999999996"/>
    <n v="2.0400000000000001E-2"/>
    <n v="2.0400000000000001E-2"/>
    <n v="28087"/>
    <m/>
    <m/>
    <s v="H"/>
  </r>
  <r>
    <m/>
    <x v="193"/>
    <s v="LEVANTE"/>
    <n v="4673"/>
    <x v="4670"/>
    <x v="3"/>
    <x v="264"/>
    <n v="4.5999999999999996"/>
    <n v="6.6E-3"/>
    <n v="6.6E-3"/>
    <n v="28086"/>
    <m/>
    <m/>
    <s v="Reserva"/>
  </r>
  <r>
    <m/>
    <x v="193"/>
    <s v="LEVANTE"/>
    <n v="4674"/>
    <x v="4671"/>
    <x v="3"/>
    <x v="264"/>
    <n v="4.5999999999999996"/>
    <n v="8.0000000000000002E-3"/>
    <n v="8.0000000000000002E-3"/>
    <n v="28086"/>
    <m/>
    <m/>
    <s v="A"/>
  </r>
  <r>
    <m/>
    <x v="193"/>
    <s v="LEVANTE"/>
    <n v="4675"/>
    <x v="4672"/>
    <x v="3"/>
    <x v="264"/>
    <n v="4.5999999999999996"/>
    <n v="6.1999999999999998E-3"/>
    <n v="6.1999999999999998E-3"/>
    <n v="28086"/>
    <m/>
    <m/>
    <s v="Reserva"/>
  </r>
  <r>
    <m/>
    <x v="173"/>
    <s v="FRENTE"/>
    <n v="4676"/>
    <x v="4673"/>
    <x v="4"/>
    <x v="264"/>
    <n v="4.5999999999999996"/>
    <n v="1.7000000000000001E-2"/>
    <n v="1.7000000000000001E-2"/>
    <n v="28089"/>
    <m/>
    <n v="1.4999999999999999E-2"/>
    <s v="F"/>
  </r>
  <r>
    <m/>
    <x v="173"/>
    <s v="FRENTE"/>
    <n v="4677"/>
    <x v="4674"/>
    <x v="4"/>
    <x v="264"/>
    <n v="4.5999999999999996"/>
    <n v="1.46E-2"/>
    <n v="1.46E-2"/>
    <n v="28089"/>
    <m/>
    <n v="1.4999999999999999E-2"/>
    <s v="E"/>
  </r>
  <r>
    <m/>
    <x v="173"/>
    <s v="FRENTE"/>
    <n v="4678"/>
    <x v="4675"/>
    <x v="4"/>
    <x v="264"/>
    <n v="4.5999999999999996"/>
    <n v="9.4999999999999998E-3"/>
    <n v="9.4999999999999998E-3"/>
    <n v="28089"/>
    <m/>
    <n v="1.4999999999999999E-2"/>
    <s v="B"/>
  </r>
  <r>
    <m/>
    <x v="173"/>
    <s v="FRENTE"/>
    <n v="4679"/>
    <x v="4676"/>
    <x v="4"/>
    <x v="264"/>
    <n v="4.5999999999999996"/>
    <n v="1.4E-2"/>
    <n v="1.4E-2"/>
    <n v="28089"/>
    <m/>
    <n v="1.4999999999999999E-2"/>
    <s v="E"/>
  </r>
  <r>
    <m/>
    <x v="174"/>
    <s v="FRENTE"/>
    <n v="4680"/>
    <x v="4677"/>
    <x v="4"/>
    <x v="264"/>
    <n v="4.5999999999999996"/>
    <n v="7.1999999999999998E-3"/>
    <n v="7.1999999999999998E-3"/>
    <n v="28089"/>
    <m/>
    <n v="1.2999999999999999E-2"/>
    <s v="Reserva"/>
  </r>
  <r>
    <m/>
    <x v="174"/>
    <s v="FRENTE"/>
    <n v="4681"/>
    <x v="4678"/>
    <x v="4"/>
    <x v="264"/>
    <n v="4.5999999999999996"/>
    <n v="1.2800000000000001E-2"/>
    <n v="1.2800000000000001E-2"/>
    <n v="28089"/>
    <m/>
    <n v="1.2999999999999999E-2"/>
    <s v="D"/>
  </r>
  <r>
    <m/>
    <x v="174"/>
    <s v="FRENTE"/>
    <n v="4682"/>
    <x v="4679"/>
    <x v="4"/>
    <x v="264"/>
    <n v="4.5999999999999996"/>
    <n v="1.3100000000000001E-2"/>
    <n v="1.3100000000000001E-2"/>
    <n v="28089"/>
    <m/>
    <n v="1.2999999999999999E-2"/>
    <s v="D"/>
  </r>
  <r>
    <m/>
    <x v="193"/>
    <s v="LEVANTE"/>
    <n v="4683"/>
    <x v="4680"/>
    <x v="4"/>
    <x v="264"/>
    <n v="4.5999999999999996"/>
    <n v="1.2200000000000001E-2"/>
    <n v="1.2200000000000001E-2"/>
    <n v="28089"/>
    <m/>
    <n v="1.0999999999999999E-2"/>
    <s v="D"/>
  </r>
  <r>
    <m/>
    <x v="193"/>
    <s v="LEVANTE"/>
    <n v="4684"/>
    <x v="4681"/>
    <x v="4"/>
    <x v="264"/>
    <n v="4.5999999999999996"/>
    <n v="6.1000000000000004E-3"/>
    <n v="6.1000000000000004E-3"/>
    <n v="28089"/>
    <m/>
    <n v="1.0999999999999999E-2"/>
    <s v="Reserva"/>
  </r>
  <r>
    <m/>
    <x v="193"/>
    <s v="LEVANTE"/>
    <n v="4685"/>
    <x v="4682"/>
    <x v="4"/>
    <x v="264"/>
    <n v="4.5999999999999996"/>
    <n v="1.7100000000000001E-2"/>
    <n v="1.7100000000000001E-2"/>
    <n v="28089"/>
    <m/>
    <n v="1.0999999999999999E-2"/>
    <s v="F"/>
  </r>
  <r>
    <m/>
    <x v="193"/>
    <s v="LEVANTE"/>
    <n v="4686"/>
    <x v="4683"/>
    <x v="4"/>
    <x v="264"/>
    <n v="4.5999999999999996"/>
    <n v="1.72E-2"/>
    <n v="1.72E-2"/>
    <n v="28090"/>
    <m/>
    <n v="1.0999999999999999E-2"/>
    <s v="F"/>
  </r>
  <r>
    <m/>
    <x v="193"/>
    <s v="LEVANTE"/>
    <n v="4687"/>
    <x v="4684"/>
    <x v="4"/>
    <x v="264"/>
    <n v="4.5999999999999996"/>
    <n v="1.04E-2"/>
    <n v="1.04E-2"/>
    <n v="28090"/>
    <m/>
    <n v="1.0999999999999999E-2"/>
    <s v="B"/>
  </r>
  <r>
    <m/>
    <x v="193"/>
    <s v="LEVANTE"/>
    <n v="4688"/>
    <x v="4685"/>
    <x v="4"/>
    <x v="264"/>
    <n v="4.5999999999999996"/>
    <n v="9.9000000000000008E-3"/>
    <n v="9.9000000000000008E-3"/>
    <n v="28090"/>
    <m/>
    <n v="1.0999999999999999E-2"/>
    <s v="B"/>
  </r>
  <r>
    <m/>
    <x v="193"/>
    <s v="LEVANTE"/>
    <n v="4689"/>
    <x v="4686"/>
    <x v="4"/>
    <x v="264"/>
    <n v="4.5999999999999996"/>
    <n v="1.2999999999999999E-2"/>
    <n v="1.2999999999999999E-2"/>
    <n v="28090"/>
    <m/>
    <n v="1.0999999999999999E-2"/>
    <s v="D"/>
  </r>
  <r>
    <m/>
    <x v="193"/>
    <s v="LEVANTE"/>
    <n v="4690"/>
    <x v="4687"/>
    <x v="4"/>
    <x v="264"/>
    <n v="4.5999999999999996"/>
    <n v="1.34E-2"/>
    <n v="1.34E-2"/>
    <n v="28090"/>
    <m/>
    <n v="1.0999999999999999E-2"/>
    <s v="D"/>
  </r>
  <r>
    <m/>
    <x v="193"/>
    <s v="LEVANTE"/>
    <n v="4691"/>
    <x v="4688"/>
    <x v="4"/>
    <x v="264"/>
    <n v="4.5999999999999996"/>
    <n v="1.0500000000000001E-2"/>
    <n v="1.0500000000000001E-2"/>
    <n v="28090"/>
    <m/>
    <n v="1.0999999999999999E-2"/>
    <s v="C"/>
  </r>
  <r>
    <m/>
    <x v="193"/>
    <s v="LEVANTE"/>
    <n v="4692"/>
    <x v="4689"/>
    <x v="4"/>
    <x v="264"/>
    <n v="4.5999999999999996"/>
    <n v="8.3999999999999995E-3"/>
    <n v="8.3999999999999995E-3"/>
    <n v="28090"/>
    <m/>
    <n v="1.0999999999999999E-2"/>
    <s v="A"/>
  </r>
  <r>
    <m/>
    <x v="193"/>
    <s v="LEVANTE"/>
    <n v="4693"/>
    <x v="4690"/>
    <x v="4"/>
    <x v="264"/>
    <n v="4.5999999999999996"/>
    <n v="1.43E-2"/>
    <n v="1.43E-2"/>
    <n v="28090"/>
    <m/>
    <n v="1.0999999999999999E-2"/>
    <s v="E"/>
  </r>
  <r>
    <m/>
    <x v="193"/>
    <s v="LEVANTE"/>
    <n v="4694"/>
    <x v="4691"/>
    <x v="4"/>
    <x v="264"/>
    <n v="4.5999999999999996"/>
    <n v="7.7000000000000002E-3"/>
    <n v="7.7000000000000002E-3"/>
    <n v="28090"/>
    <m/>
    <n v="1.0999999999999999E-2"/>
    <s v="A"/>
  </r>
  <r>
    <m/>
    <x v="193"/>
    <s v="LEVANTE"/>
    <n v="4695"/>
    <x v="4692"/>
    <x v="4"/>
    <x v="264"/>
    <n v="4.5999999999999996"/>
    <n v="1.2E-2"/>
    <n v="1.2E-2"/>
    <n v="28090"/>
    <m/>
    <n v="1.0999999999999999E-2"/>
    <s v="D"/>
  </r>
  <r>
    <m/>
    <x v="193"/>
    <s v="LEVANTE"/>
    <n v="4696"/>
    <x v="4693"/>
    <x v="4"/>
    <x v="264"/>
    <n v="4.5999999999999996"/>
    <n v="9.7000000000000003E-3"/>
    <n v="9.7000000000000003E-3"/>
    <n v="28090"/>
    <m/>
    <n v="1.0999999999999999E-2"/>
    <s v="B"/>
  </r>
  <r>
    <m/>
    <x v="193"/>
    <s v="LEVANTE"/>
    <n v="4697"/>
    <x v="4694"/>
    <x v="5"/>
    <x v="264"/>
    <n v="4.5999999999999996"/>
    <n v="0.01"/>
    <n v="0.01"/>
    <n v="28091"/>
    <m/>
    <n v="1.0999999999999999E-2"/>
    <s v="B"/>
  </r>
  <r>
    <m/>
    <x v="193"/>
    <s v="LEVANTE"/>
    <n v="4698"/>
    <x v="4695"/>
    <x v="5"/>
    <x v="264"/>
    <n v="4.5999999999999996"/>
    <n v="1.3899999999999999E-2"/>
    <n v="1.3899999999999999E-2"/>
    <n v="28091"/>
    <m/>
    <n v="1.0999999999999999E-2"/>
    <s v="E"/>
  </r>
  <r>
    <m/>
    <x v="193"/>
    <s v="LEVANTE"/>
    <n v="4699"/>
    <x v="4696"/>
    <x v="5"/>
    <x v="264"/>
    <n v="4.5999999999999996"/>
    <n v="1.35E-2"/>
    <n v="1.35E-2"/>
    <n v="28091"/>
    <m/>
    <n v="1.0999999999999999E-2"/>
    <s v="E"/>
  </r>
  <r>
    <m/>
    <x v="193"/>
    <s v="LEVANTE"/>
    <n v="4700"/>
    <x v="4697"/>
    <x v="5"/>
    <x v="264"/>
    <n v="4.5999999999999996"/>
    <n v="1.2999999999999999E-2"/>
    <n v="1.2999999999999999E-2"/>
    <n v="28091"/>
    <m/>
    <n v="1.0999999999999999E-2"/>
    <s v="D"/>
  </r>
  <r>
    <m/>
    <x v="193"/>
    <s v="LEVANTE"/>
    <n v="4701"/>
    <x v="4698"/>
    <x v="5"/>
    <x v="264"/>
    <n v="4.5999999999999996"/>
    <n v="1.2E-2"/>
    <n v="1.2E-2"/>
    <n v="28091"/>
    <m/>
    <n v="1.0999999999999999E-2"/>
    <s v="D"/>
  </r>
  <r>
    <m/>
    <x v="193"/>
    <s v="LEVANTE"/>
    <n v="4702"/>
    <x v="4699"/>
    <x v="5"/>
    <x v="264"/>
    <n v="4.5999999999999996"/>
    <n v="1.6E-2"/>
    <n v="1.6E-2"/>
    <n v="28091"/>
    <m/>
    <n v="1.0999999999999999E-2"/>
    <s v="F"/>
  </r>
  <r>
    <m/>
    <x v="193"/>
    <s v="LEVANTE"/>
    <n v="4703"/>
    <x v="4700"/>
    <x v="5"/>
    <x v="264"/>
    <n v="4.5999999999999996"/>
    <n v="1.8599999999999998E-2"/>
    <n v="1.8599999999999998E-2"/>
    <n v="28091"/>
    <m/>
    <n v="1.0999999999999999E-2"/>
    <s v="G"/>
  </r>
  <r>
    <m/>
    <x v="193"/>
    <s v="LEVANTE"/>
    <n v="4704"/>
    <x v="4701"/>
    <x v="5"/>
    <x v="264"/>
    <n v="4.5999999999999996"/>
    <n v="8.3000000000000001E-3"/>
    <n v="8.3000000000000001E-3"/>
    <n v="28091"/>
    <m/>
    <n v="1.0999999999999999E-2"/>
    <s v="A"/>
  </r>
  <r>
    <m/>
    <x v="193"/>
    <s v="LEVANTE"/>
    <n v="4705"/>
    <x v="4702"/>
    <x v="5"/>
    <x v="264"/>
    <n v="4.5999999999999996"/>
    <n v="1.29E-2"/>
    <n v="1.29E-2"/>
    <n v="28091"/>
    <m/>
    <n v="1.0999999999999999E-2"/>
    <s v="D"/>
  </r>
  <r>
    <m/>
    <x v="193"/>
    <s v="LEVANTE"/>
    <n v="4706"/>
    <x v="4703"/>
    <x v="5"/>
    <x v="264"/>
    <n v="4.5999999999999996"/>
    <n v="1.6299999999999999E-2"/>
    <n v="1.6299999999999999E-2"/>
    <n v="28091"/>
    <m/>
    <n v="1.0999999999999999E-2"/>
    <s v="F"/>
  </r>
  <r>
    <m/>
    <x v="193"/>
    <s v="LEVANTE"/>
    <n v="4707"/>
    <x v="4704"/>
    <x v="5"/>
    <x v="264"/>
    <n v="4.5999999999999996"/>
    <n v="8.9999999999999993E-3"/>
    <n v="8.9999999999999993E-3"/>
    <n v="28091"/>
    <m/>
    <n v="1.0999999999999999E-2"/>
    <s v="B"/>
  </r>
  <r>
    <m/>
    <x v="193"/>
    <s v="LEVANTE"/>
    <n v="4708"/>
    <x v="4705"/>
    <x v="5"/>
    <x v="264"/>
    <n v="4.5999999999999996"/>
    <n v="9.2999999999999992E-3"/>
    <n v="9.2999999999999992E-3"/>
    <n v="28092"/>
    <m/>
    <n v="1.0999999999999999E-2"/>
    <s v="B"/>
  </r>
  <r>
    <m/>
    <x v="193"/>
    <s v="LEVANTE"/>
    <n v="4709"/>
    <x v="4706"/>
    <x v="5"/>
    <x v="264"/>
    <n v="4.5999999999999996"/>
    <n v="8.8000000000000005E-3"/>
    <n v="8.8000000000000005E-3"/>
    <n v="28092"/>
    <m/>
    <n v="1.0999999999999999E-2"/>
    <s v="A"/>
  </r>
  <r>
    <m/>
    <x v="193"/>
    <s v="LEVANTE"/>
    <n v="4710"/>
    <x v="4707"/>
    <x v="5"/>
    <x v="264"/>
    <n v="4.5999999999999996"/>
    <n v="8.8999999999999999E-3"/>
    <n v="8.8999999999999999E-3"/>
    <n v="28092"/>
    <m/>
    <n v="1.0999999999999999E-2"/>
    <s v="A"/>
  </r>
  <r>
    <m/>
    <x v="193"/>
    <s v="LEVANTE"/>
    <n v="4711"/>
    <x v="4708"/>
    <x v="5"/>
    <x v="264"/>
    <n v="4.5999999999999996"/>
    <n v="8.6E-3"/>
    <n v="8.6E-3"/>
    <n v="28092"/>
    <m/>
    <n v="1.0999999999999999E-2"/>
    <s v="A"/>
  </r>
  <r>
    <m/>
    <x v="139"/>
    <s v="REC"/>
    <n v="4712"/>
    <x v="4709"/>
    <x v="5"/>
    <x v="264"/>
    <n v="4.5999999999999996"/>
    <n v="2.8000000000000001E-2"/>
    <n v="2.8000000000000001E-2"/>
    <n v="28092"/>
    <m/>
    <n v="1.6E-2"/>
    <s v="L"/>
  </r>
  <r>
    <m/>
    <x v="139"/>
    <s v="REC"/>
    <n v="4713"/>
    <x v="4710"/>
    <x v="5"/>
    <x v="264"/>
    <n v="4.5999999999999996"/>
    <n v="3.5999999999999997E-2"/>
    <n v="3.5999999999999997E-2"/>
    <n v="28092"/>
    <m/>
    <n v="1.6E-2"/>
    <s v="L"/>
  </r>
  <r>
    <m/>
    <x v="139"/>
    <s v="REC"/>
    <n v="4714"/>
    <x v="4711"/>
    <x v="5"/>
    <x v="264"/>
    <n v="4.5999999999999996"/>
    <n v="3.6900000000000002E-2"/>
    <n v="3.6900000000000002E-2"/>
    <n v="28092"/>
    <m/>
    <n v="1.6E-2"/>
    <s v="L"/>
  </r>
  <r>
    <m/>
    <x v="139"/>
    <s v="REC"/>
    <n v="4715"/>
    <x v="4712"/>
    <x v="5"/>
    <x v="264"/>
    <n v="4.5999999999999996"/>
    <n v="2.87E-2"/>
    <n v="2.87E-2"/>
    <n v="28092"/>
    <m/>
    <n v="1.6E-2"/>
    <s v="L"/>
  </r>
  <r>
    <m/>
    <x v="173"/>
    <s v="FRENTE"/>
    <n v="4716"/>
    <x v="4713"/>
    <x v="2"/>
    <x v="265"/>
    <n v="4.5999999999999996"/>
    <n v="5.7000000000000002E-3"/>
    <n v="5.7000000000000002E-3"/>
    <n v="28093"/>
    <m/>
    <n v="1.2E-2"/>
    <s v="Descarte"/>
  </r>
  <r>
    <m/>
    <x v="173"/>
    <s v="FRENTE"/>
    <n v="4717"/>
    <x v="4714"/>
    <x v="2"/>
    <x v="265"/>
    <n v="4.5999999999999996"/>
    <n v="7.1000000000000004E-3"/>
    <n v="7.1000000000000004E-3"/>
    <n v="28093"/>
    <m/>
    <n v="1.2E-2"/>
    <s v="Reserva"/>
  </r>
  <r>
    <m/>
    <x v="173"/>
    <s v="FRENTE"/>
    <n v="4718"/>
    <x v="4715"/>
    <x v="2"/>
    <x v="265"/>
    <n v="4.5999999999999996"/>
    <n v="4.5999999999999999E-3"/>
    <n v="4.5999999999999999E-3"/>
    <n v="28093"/>
    <m/>
    <n v="1.2E-2"/>
    <s v="Descarte"/>
  </r>
  <r>
    <m/>
    <x v="173"/>
    <s v="FRENTE"/>
    <n v="4719"/>
    <x v="4716"/>
    <x v="2"/>
    <x v="265"/>
    <n v="4.5999999999999996"/>
    <n v="4.7999999999999996E-3"/>
    <n v="4.7999999999999996E-3"/>
    <n v="28093"/>
    <m/>
    <n v="1.2E-2"/>
    <s v="Descarte"/>
  </r>
  <r>
    <m/>
    <x v="173"/>
    <s v="FRENTE"/>
    <n v="4720"/>
    <x v="4717"/>
    <x v="2"/>
    <x v="265"/>
    <n v="4.5999999999999996"/>
    <n v="5.1000000000000004E-3"/>
    <n v="5.1000000000000004E-3"/>
    <n v="28093"/>
    <m/>
    <n v="1.2E-2"/>
    <s v="Descarte"/>
  </r>
  <r>
    <m/>
    <x v="173"/>
    <s v="FRENTE"/>
    <n v="4721"/>
    <x v="4718"/>
    <x v="2"/>
    <x v="265"/>
    <n v="4.5999999999999996"/>
    <n v="4.4000000000000003E-3"/>
    <n v="4.4000000000000003E-3"/>
    <n v="28093"/>
    <m/>
    <n v="1.2E-2"/>
    <s v="Descarte"/>
  </r>
  <r>
    <m/>
    <x v="173"/>
    <s v="FRENTE"/>
    <n v="4722"/>
    <x v="4719"/>
    <x v="2"/>
    <x v="265"/>
    <n v="4.5999999999999996"/>
    <n v="7.4999999999999997E-3"/>
    <n v="7.4999999999999997E-3"/>
    <n v="28093"/>
    <m/>
    <n v="1.2E-2"/>
    <s v="A"/>
  </r>
  <r>
    <m/>
    <x v="173"/>
    <s v="FRENTE"/>
    <n v="4723"/>
    <x v="4720"/>
    <x v="2"/>
    <x v="265"/>
    <n v="4.5999999999999996"/>
    <n v="4.7999999999999996E-3"/>
    <n v="4.7999999999999996E-3"/>
    <n v="28093"/>
    <m/>
    <n v="1.2E-2"/>
    <s v="Descarte"/>
  </r>
  <r>
    <m/>
    <x v="193"/>
    <s v="LEVANTE"/>
    <n v="4724"/>
    <x v="4721"/>
    <x v="2"/>
    <x v="265"/>
    <n v="4.5999999999999996"/>
    <n v="9.7000000000000003E-3"/>
    <n v="9.7000000000000003E-3"/>
    <n v="28094"/>
    <m/>
    <n v="1.0999999999999999E-2"/>
    <s v="B"/>
  </r>
  <r>
    <m/>
    <x v="193"/>
    <s v="LEVANTE"/>
    <n v="4725"/>
    <x v="4722"/>
    <x v="2"/>
    <x v="265"/>
    <n v="4.5999999999999996"/>
    <n v="6.4999999999999997E-3"/>
    <n v="6.4999999999999997E-3"/>
    <n v="28094"/>
    <m/>
    <n v="1.0999999999999999E-2"/>
    <s v="Reserva"/>
  </r>
  <r>
    <m/>
    <x v="193"/>
    <s v="LEVANTE"/>
    <n v="4726"/>
    <x v="4723"/>
    <x v="2"/>
    <x v="265"/>
    <n v="4.5999999999999996"/>
    <n v="8.8999999999999999E-3"/>
    <n v="8.8999999999999999E-3"/>
    <n v="28094"/>
    <m/>
    <n v="1.0999999999999999E-2"/>
    <s v="A"/>
  </r>
  <r>
    <m/>
    <x v="193"/>
    <s v="LEVANTE"/>
    <n v="4727"/>
    <x v="4724"/>
    <x v="2"/>
    <x v="265"/>
    <n v="4.5999999999999996"/>
    <n v="7.9000000000000008E-3"/>
    <n v="7.9000000000000008E-3"/>
    <n v="28094"/>
    <m/>
    <n v="1.0999999999999999E-2"/>
    <s v="A"/>
  </r>
  <r>
    <m/>
    <x v="193"/>
    <s v="LEVANTE"/>
    <n v="4728"/>
    <x v="4725"/>
    <x v="2"/>
    <x v="265"/>
    <n v="4.5999999999999996"/>
    <n v="1.4800000000000001E-2"/>
    <n v="1.4800000000000001E-2"/>
    <n v="28094"/>
    <m/>
    <n v="1.0999999999999999E-2"/>
    <s v="E"/>
  </r>
  <r>
    <m/>
    <x v="139"/>
    <s v="REC"/>
    <n v="4729"/>
    <x v="4726"/>
    <x v="2"/>
    <x v="265"/>
    <n v="4.5999999999999996"/>
    <n v="3.5299999999999998E-2"/>
    <n v="3.5299999999999998E-2"/>
    <n v="28094"/>
    <m/>
    <n v="1.6E-2"/>
    <s v="L"/>
  </r>
  <r>
    <m/>
    <x v="139"/>
    <s v="REC"/>
    <n v="4730"/>
    <x v="4727"/>
    <x v="2"/>
    <x v="265"/>
    <n v="4.5999999999999996"/>
    <n v="1.6500000000000001E-2"/>
    <n v="1.6500000000000001E-2"/>
    <n v="28094"/>
    <m/>
    <n v="1.6E-2"/>
    <s v="F"/>
  </r>
  <r>
    <m/>
    <x v="139"/>
    <s v="REC"/>
    <n v="4731"/>
    <x v="4728"/>
    <x v="2"/>
    <x v="265"/>
    <n v="4.5999999999999996"/>
    <n v="1.35E-2"/>
    <n v="1.35E-2"/>
    <n v="28094"/>
    <m/>
    <n v="1.6E-2"/>
    <s v="E"/>
  </r>
  <r>
    <m/>
    <x v="139"/>
    <s v="REC"/>
    <n v="4732"/>
    <x v="4729"/>
    <x v="2"/>
    <x v="265"/>
    <n v="4.5999999999999996"/>
    <n v="1.9099999999999999E-2"/>
    <n v="1.9099999999999999E-2"/>
    <n v="28094"/>
    <m/>
    <n v="1.6E-2"/>
    <s v="H"/>
  </r>
  <r>
    <m/>
    <x v="139"/>
    <s v="REC"/>
    <n v="4733"/>
    <x v="4730"/>
    <x v="2"/>
    <x v="265"/>
    <n v="4.5999999999999996"/>
    <n v="1.9300000000000001E-2"/>
    <n v="1.9300000000000001E-2"/>
    <n v="28094"/>
    <m/>
    <n v="1.6E-2"/>
    <s v="H"/>
  </r>
  <r>
    <m/>
    <x v="173"/>
    <s v="FRENTE"/>
    <n v="4734"/>
    <x v="4731"/>
    <x v="3"/>
    <x v="265"/>
    <n v="4.5999999999999996"/>
    <n v="1.06E-2"/>
    <n v="1.06E-2"/>
    <n v="28095"/>
    <m/>
    <n v="1.2500000000000001E-2"/>
    <s v="C"/>
  </r>
  <r>
    <m/>
    <x v="173"/>
    <s v="FRENTE"/>
    <n v="4735"/>
    <x v="4732"/>
    <x v="3"/>
    <x v="265"/>
    <n v="4.5999999999999996"/>
    <n v="7.9000000000000008E-3"/>
    <n v="7.9000000000000008E-3"/>
    <n v="28095"/>
    <m/>
    <n v="1.2500000000000001E-2"/>
    <s v="A"/>
  </r>
  <r>
    <m/>
    <x v="193"/>
    <s v="LEVANTE"/>
    <n v="4736"/>
    <x v="4733"/>
    <x v="3"/>
    <x v="265"/>
    <n v="4.5999999999999996"/>
    <n v="1.34E-2"/>
    <n v="1.34E-2"/>
    <n v="28095"/>
    <m/>
    <n v="1.0999999999999999E-2"/>
    <s v="D"/>
  </r>
  <r>
    <m/>
    <x v="193"/>
    <s v="LEVANTE"/>
    <n v="4737"/>
    <x v="4734"/>
    <x v="3"/>
    <x v="265"/>
    <n v="4.5999999999999996"/>
    <n v="1.04E-2"/>
    <n v="1.04E-2"/>
    <n v="28095"/>
    <m/>
    <n v="1.0999999999999999E-2"/>
    <s v="B"/>
  </r>
  <r>
    <m/>
    <x v="193"/>
    <s v="LEVANTE"/>
    <n v="4738"/>
    <x v="4735"/>
    <x v="3"/>
    <x v="265"/>
    <n v="4.5999999999999996"/>
    <n v="1.2200000000000001E-2"/>
    <n v="1.2200000000000001E-2"/>
    <n v="28095"/>
    <m/>
    <n v="1.0999999999999999E-2"/>
    <s v="D"/>
  </r>
  <r>
    <m/>
    <x v="193"/>
    <s v="LEVANTE"/>
    <n v="4739"/>
    <x v="4736"/>
    <x v="3"/>
    <x v="265"/>
    <n v="4.5999999999999996"/>
    <n v="9.7000000000000003E-3"/>
    <n v="9.7000000000000003E-3"/>
    <n v="28095"/>
    <m/>
    <n v="1.0999999999999999E-2"/>
    <s v="B"/>
  </r>
  <r>
    <m/>
    <x v="193"/>
    <s v="LEVANTE"/>
    <n v="4740"/>
    <x v="4737"/>
    <x v="3"/>
    <x v="265"/>
    <n v="4.5999999999999996"/>
    <n v="1.52E-2"/>
    <n v="1.52E-2"/>
    <n v="28095"/>
    <m/>
    <n v="1.0999999999999999E-2"/>
    <s v="F"/>
  </r>
  <r>
    <m/>
    <x v="193"/>
    <s v="LEVANTE"/>
    <n v="4741"/>
    <x v="4738"/>
    <x v="3"/>
    <x v="265"/>
    <n v="4.5999999999999996"/>
    <n v="7.4000000000000003E-3"/>
    <n v="7.4000000000000003E-3"/>
    <n v="28095"/>
    <m/>
    <n v="1.0999999999999999E-2"/>
    <s v="Reserva"/>
  </r>
  <r>
    <m/>
    <x v="193"/>
    <s v="LEVANTE"/>
    <n v="4742"/>
    <x v="4739"/>
    <x v="3"/>
    <x v="265"/>
    <n v="4.5999999999999996"/>
    <n v="1.23E-2"/>
    <n v="1.23E-2"/>
    <n v="28095"/>
    <m/>
    <n v="1.0999999999999999E-2"/>
    <s v="D"/>
  </r>
  <r>
    <m/>
    <x v="193"/>
    <s v="LEVANTE"/>
    <n v="4743"/>
    <x v="4740"/>
    <x v="3"/>
    <x v="265"/>
    <n v="4.5999999999999996"/>
    <n v="1.41E-2"/>
    <n v="1.41E-2"/>
    <n v="28095"/>
    <m/>
    <n v="1.0999999999999999E-2"/>
    <s v="E"/>
  </r>
  <r>
    <m/>
    <x v="174"/>
    <s v="FRENTE"/>
    <n v="4744"/>
    <x v="4741"/>
    <x v="4"/>
    <x v="265"/>
    <n v="4.5999999999999996"/>
    <n v="1.4500000000000001E-2"/>
    <n v="1.4500000000000001E-2"/>
    <n v="28096"/>
    <m/>
    <n v="1.0999999999999999E-2"/>
    <s v="E"/>
  </r>
  <r>
    <m/>
    <x v="174"/>
    <s v="FRENTE"/>
    <n v="4745"/>
    <x v="4742"/>
    <x v="4"/>
    <x v="265"/>
    <n v="4.5999999999999996"/>
    <n v="1.29E-2"/>
    <n v="1.29E-2"/>
    <n v="28096"/>
    <m/>
    <n v="1.0999999999999999E-2"/>
    <s v="D"/>
  </r>
  <r>
    <m/>
    <x v="174"/>
    <s v="FRENTE"/>
    <n v="4746"/>
    <x v="4743"/>
    <x v="4"/>
    <x v="265"/>
    <n v="4.5999999999999996"/>
    <n v="4.4999999999999997E-3"/>
    <n v="4.4999999999999997E-3"/>
    <n v="28096"/>
    <m/>
    <n v="1.0999999999999999E-2"/>
    <s v="Descarte"/>
  </r>
  <r>
    <m/>
    <x v="174"/>
    <s v="FRENTE"/>
    <n v="4747"/>
    <x v="4744"/>
    <x v="4"/>
    <x v="265"/>
    <n v="4.5999999999999996"/>
    <n v="2.1299999999999999E-2"/>
    <n v="2.1299999999999999E-2"/>
    <n v="28096"/>
    <m/>
    <n v="1.0999999999999999E-2"/>
    <s v="I"/>
  </r>
  <r>
    <m/>
    <x v="174"/>
    <s v="FRENTE"/>
    <n v="4748"/>
    <x v="4745"/>
    <x v="4"/>
    <x v="265"/>
    <n v="4.5999999999999996"/>
    <n v="2.18E-2"/>
    <n v="2.18E-2"/>
    <n v="28096"/>
    <m/>
    <n v="1.0999999999999999E-2"/>
    <s v="I"/>
  </r>
  <r>
    <m/>
    <x v="174"/>
    <s v="FRENTE"/>
    <n v="4749"/>
    <x v="4746"/>
    <x v="4"/>
    <x v="265"/>
    <n v="4.5999999999999996"/>
    <n v="9.4999999999999998E-3"/>
    <n v="9.4999999999999998E-3"/>
    <n v="28096"/>
    <m/>
    <n v="1.0999999999999999E-2"/>
    <s v="B"/>
  </r>
  <r>
    <m/>
    <x v="174"/>
    <s v="FRENTE"/>
    <n v="4750"/>
    <x v="4747"/>
    <x v="4"/>
    <x v="265"/>
    <n v="4.5999999999999996"/>
    <n v="1.9699999999999999E-2"/>
    <n v="1.9699999999999999E-2"/>
    <n v="28096"/>
    <m/>
    <n v="1.0999999999999999E-2"/>
    <s v="H"/>
  </r>
  <r>
    <m/>
    <x v="173"/>
    <s v="FRENTE"/>
    <n v="4751"/>
    <x v="4748"/>
    <x v="4"/>
    <x v="265"/>
    <n v="4.5999999999999996"/>
    <n v="7.7000000000000002E-3"/>
    <n v="7.7000000000000002E-3"/>
    <n v="28096"/>
    <m/>
    <n v="8.0000000000000002E-3"/>
    <s v="A"/>
  </r>
  <r>
    <m/>
    <x v="173"/>
    <s v="FRENTE"/>
    <n v="4752"/>
    <x v="4749"/>
    <x v="4"/>
    <x v="265"/>
    <n v="4.5999999999999996"/>
    <n v="9.7000000000000003E-3"/>
    <n v="9.7000000000000003E-3"/>
    <n v="28096"/>
    <m/>
    <n v="8.0000000000000002E-3"/>
    <s v="B"/>
  </r>
  <r>
    <m/>
    <x v="173"/>
    <s v="FRENTE"/>
    <n v="4753"/>
    <x v="4750"/>
    <x v="4"/>
    <x v="265"/>
    <n v="4.5999999999999996"/>
    <n v="5.4999999999999997E-3"/>
    <n v="5.4999999999999997E-3"/>
    <n v="28096"/>
    <m/>
    <n v="8.0000000000000002E-3"/>
    <s v="Descarte"/>
  </r>
  <r>
    <m/>
    <x v="173"/>
    <s v="FRENTE"/>
    <n v="4754"/>
    <x v="4751"/>
    <x v="4"/>
    <x v="265"/>
    <n v="4.5999999999999996"/>
    <n v="6.6E-3"/>
    <n v="6.6E-3"/>
    <n v="28096"/>
    <m/>
    <n v="8.0000000000000002E-3"/>
    <s v="Reserva"/>
  </r>
  <r>
    <m/>
    <x v="193"/>
    <s v="LEVANTE"/>
    <n v="4755"/>
    <x v="4752"/>
    <x v="4"/>
    <x v="265"/>
    <n v="4.5999999999999996"/>
    <n v="1.2E-2"/>
    <n v="1.2E-2"/>
    <n v="28097"/>
    <m/>
    <n v="1.15E-2"/>
    <s v="D"/>
  </r>
  <r>
    <m/>
    <x v="193"/>
    <s v="LEVANTE"/>
    <n v="4756"/>
    <x v="4753"/>
    <x v="4"/>
    <x v="265"/>
    <n v="4.5999999999999996"/>
    <n v="7.6E-3"/>
    <n v="7.6E-3"/>
    <n v="28097"/>
    <m/>
    <n v="1.15E-2"/>
    <s v="A"/>
  </r>
  <r>
    <m/>
    <x v="193"/>
    <s v="LEVANTE"/>
    <n v="4757"/>
    <x v="4754"/>
    <x v="4"/>
    <x v="265"/>
    <n v="4.5999999999999996"/>
    <n v="1.34E-2"/>
    <n v="1.34E-2"/>
    <n v="28097"/>
    <m/>
    <n v="1.15E-2"/>
    <s v="D"/>
  </r>
  <r>
    <m/>
    <x v="193"/>
    <s v="LEVANTE"/>
    <n v="4758"/>
    <x v="4755"/>
    <x v="4"/>
    <x v="265"/>
    <n v="4.5999999999999996"/>
    <n v="1.12E-2"/>
    <n v="1.12E-2"/>
    <n v="28097"/>
    <m/>
    <n v="1.15E-2"/>
    <s v="C"/>
  </r>
  <r>
    <m/>
    <x v="193"/>
    <s v="LEVANTE"/>
    <n v="4759"/>
    <x v="4756"/>
    <x v="4"/>
    <x v="265"/>
    <n v="4.5999999999999996"/>
    <n v="1.11E-2"/>
    <n v="1.11E-2"/>
    <n v="28097"/>
    <m/>
    <n v="1.15E-2"/>
    <s v="C"/>
  </r>
  <r>
    <m/>
    <x v="193"/>
    <s v="LEVANTE"/>
    <n v="4760"/>
    <x v="4757"/>
    <x v="4"/>
    <x v="265"/>
    <n v="4.5999999999999996"/>
    <n v="1.47E-2"/>
    <n v="1.47E-2"/>
    <n v="28097"/>
    <m/>
    <n v="1.15E-2"/>
    <s v="E"/>
  </r>
  <r>
    <m/>
    <x v="193"/>
    <s v="LEVANTE"/>
    <n v="4761"/>
    <x v="4758"/>
    <x v="4"/>
    <x v="265"/>
    <n v="4.5999999999999996"/>
    <n v="0.01"/>
    <n v="0.01"/>
    <n v="28097"/>
    <m/>
    <n v="1.15E-2"/>
    <s v="B"/>
  </r>
  <r>
    <m/>
    <x v="193"/>
    <s v="LEVANTE"/>
    <n v="4762"/>
    <x v="4759"/>
    <x v="4"/>
    <x v="265"/>
    <n v="4.5999999999999996"/>
    <n v="1.55E-2"/>
    <n v="1.55E-2"/>
    <n v="28097"/>
    <m/>
    <n v="1.15E-2"/>
    <s v="F"/>
  </r>
  <r>
    <m/>
    <x v="193"/>
    <s v="LEVANTE"/>
    <n v="4763"/>
    <x v="4760"/>
    <x v="4"/>
    <x v="265"/>
    <n v="4.5999999999999996"/>
    <n v="1.0699999999999999E-2"/>
    <n v="1.0699999999999999E-2"/>
    <n v="28097"/>
    <m/>
    <n v="1.15E-2"/>
    <s v="C"/>
  </r>
  <r>
    <m/>
    <x v="139"/>
    <s v="REC"/>
    <n v="4764"/>
    <x v="4761"/>
    <x v="5"/>
    <x v="265"/>
    <n v="4.5999999999999996"/>
    <n v="3.61E-2"/>
    <n v="3.61E-2"/>
    <n v="28098"/>
    <m/>
    <n v="0.02"/>
    <s v="L"/>
  </r>
  <r>
    <m/>
    <x v="139"/>
    <s v="REC"/>
    <n v="4765"/>
    <x v="4762"/>
    <x v="5"/>
    <x v="265"/>
    <n v="4.5999999999999996"/>
    <n v="2.06E-2"/>
    <n v="2.06E-2"/>
    <n v="28098"/>
    <m/>
    <n v="0.02"/>
    <s v="H"/>
  </r>
  <r>
    <m/>
    <x v="139"/>
    <s v="REC"/>
    <n v="4766"/>
    <x v="4763"/>
    <x v="5"/>
    <x v="265"/>
    <n v="4.5999999999999996"/>
    <n v="1.5800000000000002E-2"/>
    <n v="1.5800000000000002E-2"/>
    <n v="28098"/>
    <m/>
    <n v="0.02"/>
    <s v="F"/>
  </r>
  <r>
    <m/>
    <x v="139"/>
    <s v="REC"/>
    <n v="4767"/>
    <x v="4764"/>
    <x v="5"/>
    <x v="265"/>
    <n v="4.5999999999999996"/>
    <n v="1.14E-2"/>
    <n v="1.14E-2"/>
    <n v="28098"/>
    <m/>
    <n v="0.02"/>
    <s v="C"/>
  </r>
  <r>
    <m/>
    <x v="139"/>
    <s v="REC"/>
    <n v="4768"/>
    <x v="4765"/>
    <x v="5"/>
    <x v="265"/>
    <n v="4.5999999999999996"/>
    <n v="2.24E-2"/>
    <n v="2.24E-2"/>
    <n v="28098"/>
    <m/>
    <n v="0.02"/>
    <s v="I"/>
  </r>
  <r>
    <m/>
    <x v="139"/>
    <s v="REC"/>
    <n v="4769"/>
    <x v="4766"/>
    <x v="5"/>
    <x v="265"/>
    <n v="4.5999999999999996"/>
    <n v="1.7899999999999999E-2"/>
    <n v="1.7899999999999999E-2"/>
    <n v="28098"/>
    <m/>
    <n v="0.02"/>
    <s v="G"/>
  </r>
  <r>
    <m/>
    <x v="139"/>
    <s v="REC"/>
    <n v="4770"/>
    <x v="4767"/>
    <x v="5"/>
    <x v="265"/>
    <n v="4.5999999999999996"/>
    <n v="8.6999999999999994E-3"/>
    <n v="8.6999999999999994E-3"/>
    <n v="28098"/>
    <m/>
    <n v="0.02"/>
    <s v="A"/>
  </r>
  <r>
    <m/>
    <x v="139"/>
    <s v="REC"/>
    <n v="4771"/>
    <x v="4768"/>
    <x v="5"/>
    <x v="265"/>
    <n v="4.5999999999999996"/>
    <n v="1.35E-2"/>
    <n v="1.35E-2"/>
    <n v="28098"/>
    <m/>
    <n v="0.02"/>
    <s v="E"/>
  </r>
  <r>
    <m/>
    <x v="139"/>
    <s v="REC"/>
    <n v="4772"/>
    <x v="4769"/>
    <x v="5"/>
    <x v="265"/>
    <n v="4.5999999999999996"/>
    <n v="8.3999999999999995E-3"/>
    <n v="8.3999999999999995E-3"/>
    <n v="28098"/>
    <m/>
    <n v="0.02"/>
    <s v="A"/>
  </r>
  <r>
    <m/>
    <x v="139"/>
    <s v="REC"/>
    <n v="4773"/>
    <x v="4770"/>
    <x v="5"/>
    <x v="265"/>
    <n v="4.5999999999999996"/>
    <n v="1.41E-2"/>
    <n v="1.41E-2"/>
    <n v="28098"/>
    <m/>
    <n v="0.02"/>
    <s v="E"/>
  </r>
  <r>
    <m/>
    <x v="139"/>
    <s v="REC"/>
    <n v="4774"/>
    <x v="4771"/>
    <x v="5"/>
    <x v="265"/>
    <n v="4.5999999999999996"/>
    <n v="7.1000000000000004E-3"/>
    <n v="7.1000000000000004E-3"/>
    <n v="28098"/>
    <m/>
    <n v="0.02"/>
    <s v="Reserva"/>
  </r>
  <r>
    <m/>
    <x v="193"/>
    <s v="LEVANTE"/>
    <n v="4775"/>
    <x v="4772"/>
    <x v="5"/>
    <x v="265"/>
    <n v="4.5999999999999996"/>
    <n v="1.1299999999999999E-2"/>
    <n v="1.1299999999999999E-2"/>
    <n v="28099"/>
    <m/>
    <n v="1.15E-2"/>
    <s v="C"/>
  </r>
  <r>
    <m/>
    <x v="193"/>
    <s v="LEVANTE"/>
    <n v="4776"/>
    <x v="4773"/>
    <x v="5"/>
    <x v="265"/>
    <n v="4.5999999999999996"/>
    <n v="0.01"/>
    <n v="0.01"/>
    <n v="28099"/>
    <m/>
    <n v="1.15E-2"/>
    <s v="B"/>
  </r>
  <r>
    <m/>
    <x v="193"/>
    <s v="LEVANTE"/>
    <n v="4777"/>
    <x v="4774"/>
    <x v="5"/>
    <x v="265"/>
    <n v="4.5999999999999996"/>
    <n v="8.5000000000000006E-3"/>
    <n v="8.5000000000000006E-3"/>
    <n v="28099"/>
    <m/>
    <n v="1.15E-2"/>
    <s v="A"/>
  </r>
  <r>
    <m/>
    <x v="193"/>
    <s v="LEVANTE"/>
    <n v="4778"/>
    <x v="4775"/>
    <x v="5"/>
    <x v="265"/>
    <n v="4.5999999999999996"/>
    <n v="8.3000000000000001E-3"/>
    <n v="8.3000000000000001E-3"/>
    <n v="28099"/>
    <m/>
    <n v="1.15E-2"/>
    <s v="A"/>
  </r>
  <r>
    <m/>
    <x v="193"/>
    <s v="LEVANTE"/>
    <n v="4779"/>
    <x v="4776"/>
    <x v="5"/>
    <x v="265"/>
    <n v="4.5999999999999996"/>
    <n v="8.6E-3"/>
    <n v="8.6E-3"/>
    <n v="28099"/>
    <m/>
    <n v="1.15E-2"/>
    <s v="A"/>
  </r>
  <r>
    <m/>
    <x v="193"/>
    <s v="LEVANTE"/>
    <n v="4780"/>
    <x v="4777"/>
    <x v="5"/>
    <x v="265"/>
    <n v="4.5999999999999996"/>
    <n v="9.1000000000000004E-3"/>
    <n v="9.1000000000000004E-3"/>
    <n v="28099"/>
    <m/>
    <n v="1.15E-2"/>
    <s v="B"/>
  </r>
  <r>
    <m/>
    <x v="193"/>
    <s v="LEVANTE"/>
    <n v="4781"/>
    <x v="4778"/>
    <x v="5"/>
    <x v="265"/>
    <n v="4.5999999999999996"/>
    <n v="1.4999999999999999E-2"/>
    <n v="1.4999999999999999E-2"/>
    <n v="28099"/>
    <m/>
    <n v="1.15E-2"/>
    <s v="F"/>
  </r>
  <r>
    <m/>
    <x v="193"/>
    <s v="LEVANTE"/>
    <n v="4782"/>
    <x v="4779"/>
    <x v="5"/>
    <x v="265"/>
    <n v="4.5999999999999996"/>
    <n v="1.49E-2"/>
    <n v="1.49E-2"/>
    <n v="28099"/>
    <m/>
    <n v="1.15E-2"/>
    <s v="E"/>
  </r>
  <r>
    <m/>
    <x v="173"/>
    <s v="FRENTE"/>
    <n v="4783"/>
    <x v="4780"/>
    <x v="2"/>
    <x v="266"/>
    <n v="4.5999999999999996"/>
    <n v="1.49E-2"/>
    <n v="1.49E-2"/>
    <n v="28101"/>
    <m/>
    <m/>
    <s v="E"/>
  </r>
  <r>
    <m/>
    <x v="173"/>
    <s v="FRENTE"/>
    <n v="4784"/>
    <x v="4781"/>
    <x v="2"/>
    <x v="266"/>
    <n v="4.5999999999999996"/>
    <n v="1.2E-2"/>
    <n v="1.2E-2"/>
    <n v="28101"/>
    <m/>
    <m/>
    <s v="D"/>
  </r>
  <r>
    <m/>
    <x v="173"/>
    <s v="FRENTE"/>
    <n v="4785"/>
    <x v="4782"/>
    <x v="2"/>
    <x v="266"/>
    <n v="4.5999999999999996"/>
    <n v="5.7999999999999996E-3"/>
    <n v="5.7999999999999996E-3"/>
    <n v="28101"/>
    <m/>
    <m/>
    <s v="Descarte"/>
  </r>
  <r>
    <m/>
    <x v="173"/>
    <s v="FRENTE"/>
    <n v="4786"/>
    <x v="4783"/>
    <x v="2"/>
    <x v="266"/>
    <n v="4.5999999999999996"/>
    <n v="6.1000000000000004E-3"/>
    <n v="6.1000000000000004E-3"/>
    <n v="28101"/>
    <m/>
    <m/>
    <s v="Reserva"/>
  </r>
  <r>
    <m/>
    <x v="196"/>
    <s v="DQ"/>
    <n v="4787"/>
    <x v="4784"/>
    <x v="2"/>
    <x v="266"/>
    <n v="4.5999999999999996"/>
    <n v="2.4299999999999999E-2"/>
    <n v="2.4299999999999999E-2"/>
    <n v="28101"/>
    <m/>
    <m/>
    <s v="J"/>
  </r>
  <r>
    <m/>
    <x v="196"/>
    <s v="DQ"/>
    <n v="4788"/>
    <x v="4785"/>
    <x v="2"/>
    <x v="266"/>
    <n v="4.5999999999999996"/>
    <n v="1.6400000000000001E-2"/>
    <n v="1.6400000000000001E-2"/>
    <n v="28101"/>
    <m/>
    <m/>
    <s v="F"/>
  </r>
  <r>
    <m/>
    <x v="196"/>
    <s v="DQ"/>
    <n v="4789"/>
    <x v="4786"/>
    <x v="2"/>
    <x v="266"/>
    <n v="4.5999999999999996"/>
    <n v="3.2300000000000002E-2"/>
    <n v="3.2300000000000002E-2"/>
    <n v="28101"/>
    <m/>
    <m/>
    <s v="L"/>
  </r>
  <r>
    <m/>
    <x v="196"/>
    <s v="DQ"/>
    <n v="4790"/>
    <x v="4787"/>
    <x v="2"/>
    <x v="266"/>
    <n v="4.5999999999999996"/>
    <n v="2.8799999999999999E-2"/>
    <n v="2.8799999999999999E-2"/>
    <n v="28101"/>
    <m/>
    <m/>
    <s v="L"/>
  </r>
  <r>
    <m/>
    <x v="193"/>
    <s v="LEVANTE"/>
    <n v="4791"/>
    <x v="4788"/>
    <x v="2"/>
    <x v="266"/>
    <n v="4.5999999999999996"/>
    <n v="9.1999999999999998E-3"/>
    <n v="9.1999999999999998E-3"/>
    <n v="28102"/>
    <m/>
    <m/>
    <s v="B"/>
  </r>
  <r>
    <m/>
    <x v="193"/>
    <s v="LEVANTE"/>
    <n v="4792"/>
    <x v="4789"/>
    <x v="2"/>
    <x v="266"/>
    <n v="4.5999999999999996"/>
    <n v="5.4999999999999997E-3"/>
    <n v="5.4999999999999997E-3"/>
    <n v="28102"/>
    <m/>
    <m/>
    <s v="Descarte"/>
  </r>
  <r>
    <m/>
    <x v="193"/>
    <s v="LEVANTE"/>
    <n v="4793"/>
    <x v="4790"/>
    <x v="2"/>
    <x v="266"/>
    <n v="4.5999999999999996"/>
    <n v="5.1999999999999998E-3"/>
    <n v="5.1999999999999998E-3"/>
    <n v="28102"/>
    <m/>
    <m/>
    <s v="Descarte"/>
  </r>
  <r>
    <m/>
    <x v="193"/>
    <s v="LEVANTE"/>
    <n v="4794"/>
    <x v="4791"/>
    <x v="2"/>
    <x v="266"/>
    <n v="4.5999999999999996"/>
    <n v="3.5999999999999999E-3"/>
    <n v="3.5999999999999999E-3"/>
    <n v="28102"/>
    <m/>
    <m/>
    <s v="Descarte"/>
  </r>
  <r>
    <m/>
    <x v="193"/>
    <s v="LEVANTE"/>
    <n v="4795"/>
    <x v="4792"/>
    <x v="2"/>
    <x v="266"/>
    <n v="4.5999999999999996"/>
    <n v="1.2500000000000001E-2"/>
    <n v="1.2500000000000001E-2"/>
    <n v="28102"/>
    <m/>
    <m/>
    <s v="D"/>
  </r>
  <r>
    <m/>
    <x v="193"/>
    <s v="LEVANTE"/>
    <n v="4796"/>
    <x v="4793"/>
    <x v="2"/>
    <x v="266"/>
    <n v="4.5999999999999996"/>
    <n v="8.2000000000000007E-3"/>
    <n v="8.2000000000000007E-3"/>
    <n v="28102"/>
    <m/>
    <m/>
    <s v="A"/>
  </r>
  <r>
    <m/>
    <x v="193"/>
    <s v="LEVANTE"/>
    <n v="4797"/>
    <x v="4794"/>
    <x v="2"/>
    <x v="266"/>
    <n v="4.5999999999999996"/>
    <n v="1.2200000000000001E-2"/>
    <n v="1.2200000000000001E-2"/>
    <n v="28102"/>
    <m/>
    <m/>
    <s v="D"/>
  </r>
  <r>
    <m/>
    <x v="193"/>
    <s v="LEVANTE"/>
    <n v="4798"/>
    <x v="4795"/>
    <x v="2"/>
    <x v="266"/>
    <n v="4.5999999999999996"/>
    <n v="8.2000000000000007E-3"/>
    <n v="8.2000000000000007E-3"/>
    <n v="28102"/>
    <m/>
    <m/>
    <s v="A"/>
  </r>
  <r>
    <m/>
    <x v="173"/>
    <s v="FRENTE"/>
    <n v="4799"/>
    <x v="4796"/>
    <x v="3"/>
    <x v="266"/>
    <n v="4.5999999999999996"/>
    <n v="1.47E-2"/>
    <n v="1.47E-2"/>
    <n v="28103"/>
    <m/>
    <m/>
    <s v="E"/>
  </r>
  <r>
    <m/>
    <x v="173"/>
    <s v="FRENTE"/>
    <n v="4800"/>
    <x v="4797"/>
    <x v="3"/>
    <x v="266"/>
    <n v="4.5999999999999996"/>
    <n v="5.45E-2"/>
    <n v="3.6999999999999998E-2"/>
    <n v="28103"/>
    <m/>
    <m/>
    <s v="L"/>
  </r>
  <r>
    <m/>
    <x v="173"/>
    <s v="FRENTE"/>
    <n v="4801"/>
    <x v="4798"/>
    <x v="3"/>
    <x v="266"/>
    <n v="4.5999999999999996"/>
    <n v="3.1300000000000001E-2"/>
    <n v="3.1300000000000001E-2"/>
    <n v="28103"/>
    <m/>
    <m/>
    <s v="L"/>
  </r>
  <r>
    <m/>
    <x v="173"/>
    <s v="FRENTE"/>
    <n v="4802"/>
    <x v="4799"/>
    <x v="3"/>
    <x v="266"/>
    <n v="4.5999999999999996"/>
    <n v="1.1299999999999999E-2"/>
    <n v="1.1299999999999999E-2"/>
    <n v="28103"/>
    <m/>
    <m/>
    <s v="C"/>
  </r>
  <r>
    <m/>
    <x v="193"/>
    <s v="LEVANTE"/>
    <n v="4803"/>
    <x v="4800"/>
    <x v="3"/>
    <x v="266"/>
    <n v="4.5999999999999996"/>
    <n v="1.5699999999999999E-2"/>
    <n v="1.5699999999999999E-2"/>
    <n v="28103"/>
    <m/>
    <m/>
    <s v="F"/>
  </r>
  <r>
    <m/>
    <x v="193"/>
    <s v="LEVANTE"/>
    <n v="4804"/>
    <x v="4801"/>
    <x v="3"/>
    <x v="266"/>
    <n v="4.5999999999999996"/>
    <n v="7.7999999999999996E-3"/>
    <n v="7.7999999999999996E-3"/>
    <n v="28103"/>
    <m/>
    <m/>
    <s v="A"/>
  </r>
  <r>
    <m/>
    <x v="174"/>
    <s v="FRENTE"/>
    <n v="4805"/>
    <x v="4802"/>
    <x v="4"/>
    <x v="266"/>
    <n v="4.5999999999999996"/>
    <n v="2.7699999999999999E-2"/>
    <n v="2.7699999999999999E-2"/>
    <n v="28104"/>
    <m/>
    <m/>
    <s v="L"/>
  </r>
  <r>
    <m/>
    <x v="174"/>
    <s v="FRENTE"/>
    <n v="4806"/>
    <x v="4803"/>
    <x v="4"/>
    <x v="266"/>
    <n v="4.5999999999999996"/>
    <n v="1.9099999999999999E-2"/>
    <n v="1.9099999999999999E-2"/>
    <n v="28104"/>
    <m/>
    <m/>
    <s v="H"/>
  </r>
  <r>
    <m/>
    <x v="174"/>
    <s v="FRENTE"/>
    <n v="4807"/>
    <x v="4804"/>
    <x v="4"/>
    <x v="266"/>
    <n v="4.5999999999999996"/>
    <n v="2.2800000000000001E-2"/>
    <n v="2.2800000000000001E-2"/>
    <n v="28104"/>
    <m/>
    <m/>
    <s v="J"/>
  </r>
  <r>
    <m/>
    <x v="174"/>
    <s v="FRENTE"/>
    <n v="4808"/>
    <x v="4805"/>
    <x v="4"/>
    <x v="266"/>
    <n v="4.5999999999999996"/>
    <n v="1.29E-2"/>
    <n v="1.29E-2"/>
    <n v="28104"/>
    <m/>
    <m/>
    <s v="D"/>
  </r>
  <r>
    <m/>
    <x v="173"/>
    <s v="FRENTE"/>
    <n v="4809"/>
    <x v="4806"/>
    <x v="4"/>
    <x v="266"/>
    <n v="4.5999999999999996"/>
    <n v="1.67E-2"/>
    <n v="1.67E-2"/>
    <n v="28104"/>
    <m/>
    <m/>
    <s v="F"/>
  </r>
  <r>
    <m/>
    <x v="173"/>
    <s v="FRENTE"/>
    <n v="4810"/>
    <x v="4807"/>
    <x v="4"/>
    <x v="266"/>
    <n v="4.5999999999999996"/>
    <n v="1.06E-2"/>
    <n v="1.06E-2"/>
    <n v="28104"/>
    <m/>
    <m/>
    <s v="C"/>
  </r>
  <r>
    <m/>
    <x v="193"/>
    <s v="LEVANTE"/>
    <n v="4811"/>
    <x v="4808"/>
    <x v="4"/>
    <x v="266"/>
    <n v="4.5999999999999996"/>
    <n v="1.4500000000000001E-2"/>
    <n v="1.4500000000000001E-2"/>
    <n v="28104"/>
    <m/>
    <m/>
    <s v="E"/>
  </r>
  <r>
    <m/>
    <x v="193"/>
    <s v="LEVANTE"/>
    <n v="4812"/>
    <x v="4809"/>
    <x v="4"/>
    <x v="266"/>
    <n v="4.5999999999999996"/>
    <n v="1.89E-2"/>
    <n v="1.89E-2"/>
    <n v="28104"/>
    <m/>
    <m/>
    <s v="G"/>
  </r>
  <r>
    <m/>
    <x v="193"/>
    <s v="LEVANTE"/>
    <n v="4813"/>
    <x v="4810"/>
    <x v="4"/>
    <x v="266"/>
    <n v="4.5999999999999996"/>
    <n v="7.4000000000000003E-3"/>
    <n v="7.4000000000000003E-3"/>
    <n v="28104"/>
    <m/>
    <m/>
    <s v="Reserva"/>
  </r>
  <r>
    <m/>
    <x v="193"/>
    <s v="LEVANTE"/>
    <n v="4814"/>
    <x v="4811"/>
    <x v="4"/>
    <x v="266"/>
    <n v="4.5999999999999996"/>
    <n v="1.47E-2"/>
    <n v="1.47E-2"/>
    <n v="28104"/>
    <m/>
    <m/>
    <s v="E"/>
  </r>
  <r>
    <m/>
    <x v="193"/>
    <s v="LEVANTE"/>
    <n v="4815"/>
    <x v="4812"/>
    <x v="4"/>
    <x v="266"/>
    <n v="4.5999999999999996"/>
    <n v="9.1999999999999998E-3"/>
    <n v="9.1999999999999998E-3"/>
    <n v="28105"/>
    <m/>
    <m/>
    <s v="B"/>
  </r>
  <r>
    <m/>
    <x v="193"/>
    <s v="LEVANTE"/>
    <n v="4816"/>
    <x v="4813"/>
    <x v="4"/>
    <x v="266"/>
    <n v="4.5999999999999996"/>
    <n v="0.01"/>
    <n v="0.01"/>
    <n v="28105"/>
    <m/>
    <m/>
    <s v="B"/>
  </r>
  <r>
    <m/>
    <x v="193"/>
    <s v="LEVANTE"/>
    <n v="4817"/>
    <x v="4814"/>
    <x v="4"/>
    <x v="266"/>
    <n v="4.5999999999999996"/>
    <n v="1.0999999999999999E-2"/>
    <n v="1.0999999999999999E-2"/>
    <n v="28105"/>
    <m/>
    <m/>
    <s v="C"/>
  </r>
  <r>
    <m/>
    <x v="193"/>
    <s v="LEVANTE"/>
    <n v="4818"/>
    <x v="4815"/>
    <x v="4"/>
    <x v="266"/>
    <n v="4.5999999999999996"/>
    <n v="1.26E-2"/>
    <n v="1.26E-2"/>
    <n v="28105"/>
    <m/>
    <m/>
    <s v="D"/>
  </r>
  <r>
    <m/>
    <x v="193"/>
    <s v="LEVANTE"/>
    <n v="4819"/>
    <x v="4816"/>
    <x v="4"/>
    <x v="266"/>
    <n v="4.5999999999999996"/>
    <n v="9.1999999999999998E-3"/>
    <n v="9.1999999999999998E-3"/>
    <n v="28105"/>
    <m/>
    <m/>
    <s v="B"/>
  </r>
  <r>
    <m/>
    <x v="180"/>
    <s v="BANCO"/>
    <n v="4820"/>
    <x v="4817"/>
    <x v="4"/>
    <x v="266"/>
    <n v="4.5999999999999996"/>
    <n v="6.4000000000000003E-3"/>
    <n v="6.4000000000000003E-3"/>
    <n v="28105"/>
    <m/>
    <m/>
    <s v="Reserva"/>
  </r>
  <r>
    <m/>
    <x v="180"/>
    <s v="BANCO"/>
    <n v="4821"/>
    <x v="4818"/>
    <x v="4"/>
    <x v="266"/>
    <n v="4.5999999999999996"/>
    <n v="1.12E-2"/>
    <n v="1.12E-2"/>
    <n v="28105"/>
    <m/>
    <m/>
    <s v="C"/>
  </r>
  <r>
    <m/>
    <x v="180"/>
    <s v="BANCO"/>
    <n v="4822"/>
    <x v="4819"/>
    <x v="4"/>
    <x v="266"/>
    <n v="4.5999999999999996"/>
    <n v="4.3E-3"/>
    <n v="4.3E-3"/>
    <n v="28105"/>
    <m/>
    <m/>
    <s v="Descarte"/>
  </r>
  <r>
    <m/>
    <x v="173"/>
    <s v="DQ"/>
    <n v="4823"/>
    <x v="4820"/>
    <x v="5"/>
    <x v="266"/>
    <n v="4.5999999999999996"/>
    <n v="1.4500000000000001E-2"/>
    <n v="1.4500000000000001E-2"/>
    <n v="28106"/>
    <m/>
    <m/>
    <s v="E"/>
  </r>
  <r>
    <m/>
    <x v="173"/>
    <s v="DQ"/>
    <n v="4824"/>
    <x v="4821"/>
    <x v="5"/>
    <x v="266"/>
    <n v="4.5999999999999996"/>
    <n v="7.4999999999999997E-3"/>
    <n v="7.4999999999999997E-3"/>
    <n v="28106"/>
    <m/>
    <m/>
    <s v="A"/>
  </r>
  <r>
    <m/>
    <x v="173"/>
    <s v="DQ"/>
    <n v="4825"/>
    <x v="4822"/>
    <x v="5"/>
    <x v="266"/>
    <n v="4.5999999999999996"/>
    <n v="9.4999999999999998E-3"/>
    <n v="9.4999999999999998E-3"/>
    <n v="28106"/>
    <m/>
    <m/>
    <s v="B"/>
  </r>
  <r>
    <m/>
    <x v="180"/>
    <s v="BANCO"/>
    <n v="4826"/>
    <x v="4823"/>
    <x v="5"/>
    <x v="266"/>
    <n v="4.5999999999999996"/>
    <n v="6.0000000000000001E-3"/>
    <n v="6.0000000000000001E-3"/>
    <n v="28106"/>
    <m/>
    <m/>
    <s v="Reserva"/>
  </r>
  <r>
    <m/>
    <x v="139"/>
    <s v="REC"/>
    <n v="4827"/>
    <x v="4824"/>
    <x v="5"/>
    <x v="266"/>
    <n v="4.5999999999999996"/>
    <n v="7.9000000000000008E-3"/>
    <n v="7.9000000000000008E-3"/>
    <n v="28106"/>
    <m/>
    <m/>
    <s v="A"/>
  </r>
  <r>
    <m/>
    <x v="139"/>
    <s v="REC"/>
    <n v="4828"/>
    <x v="4825"/>
    <x v="5"/>
    <x v="266"/>
    <n v="4.5999999999999996"/>
    <n v="1.26E-2"/>
    <n v="1.26E-2"/>
    <n v="28106"/>
    <m/>
    <m/>
    <s v="D"/>
  </r>
  <r>
    <m/>
    <x v="139"/>
    <s v="REC"/>
    <n v="4829"/>
    <x v="4826"/>
    <x v="5"/>
    <x v="266"/>
    <n v="4.5999999999999996"/>
    <n v="1.24E-2"/>
    <n v="1.24E-2"/>
    <n v="28106"/>
    <m/>
    <m/>
    <s v="D"/>
  </r>
  <r>
    <m/>
    <x v="139"/>
    <s v="REC"/>
    <n v="4830"/>
    <x v="4827"/>
    <x v="5"/>
    <x v="266"/>
    <n v="4.5999999999999996"/>
    <n v="1.7399999999999999E-2"/>
    <n v="1.7399999999999999E-2"/>
    <n v="28106"/>
    <m/>
    <m/>
    <s v="F"/>
  </r>
  <r>
    <m/>
    <x v="139"/>
    <s v="REC"/>
    <n v="4831"/>
    <x v="4828"/>
    <x v="5"/>
    <x v="266"/>
    <n v="4.5999999999999996"/>
    <n v="1.7000000000000001E-2"/>
    <n v="1.7000000000000001E-2"/>
    <n v="28106"/>
    <m/>
    <m/>
    <s v="F"/>
  </r>
  <r>
    <m/>
    <x v="139"/>
    <s v="REC"/>
    <n v="4832"/>
    <x v="4829"/>
    <x v="5"/>
    <x v="266"/>
    <n v="4.5999999999999996"/>
    <n v="1.0200000000000001E-2"/>
    <n v="1.0200000000000001E-2"/>
    <n v="28106"/>
    <m/>
    <m/>
    <s v="B"/>
  </r>
  <r>
    <m/>
    <x v="139"/>
    <s v="REC"/>
    <n v="4833"/>
    <x v="4830"/>
    <x v="5"/>
    <x v="266"/>
    <n v="4.5999999999999996"/>
    <n v="0.02"/>
    <n v="0.02"/>
    <n v="28107"/>
    <m/>
    <m/>
    <s v="H"/>
  </r>
  <r>
    <m/>
    <x v="139"/>
    <s v="REC"/>
    <n v="4834"/>
    <x v="4831"/>
    <x v="5"/>
    <x v="266"/>
    <n v="4.5999999999999996"/>
    <n v="1.1900000000000001E-2"/>
    <n v="1.1900000000000001E-2"/>
    <n v="28107"/>
    <m/>
    <m/>
    <s v="C"/>
  </r>
  <r>
    <m/>
    <x v="139"/>
    <s v="REC"/>
    <n v="4835"/>
    <x v="4832"/>
    <x v="5"/>
    <x v="266"/>
    <n v="4.5999999999999996"/>
    <n v="3.32E-2"/>
    <n v="3.32E-2"/>
    <n v="28107"/>
    <m/>
    <m/>
    <s v="L"/>
  </r>
  <r>
    <m/>
    <x v="139"/>
    <s v="REC"/>
    <n v="4836"/>
    <x v="4833"/>
    <x v="5"/>
    <x v="266"/>
    <n v="4.5999999999999996"/>
    <n v="1.0699999999999999E-2"/>
    <n v="1.0699999999999999E-2"/>
    <n v="28107"/>
    <m/>
    <m/>
    <s v="C"/>
  </r>
  <r>
    <m/>
    <x v="139"/>
    <s v="REC"/>
    <n v="4837"/>
    <x v="4834"/>
    <x v="5"/>
    <x v="266"/>
    <n v="4.5999999999999996"/>
    <n v="1.4800000000000001E-2"/>
    <n v="1.4800000000000001E-2"/>
    <n v="28107"/>
    <m/>
    <m/>
    <s v="E"/>
  </r>
  <r>
    <m/>
    <x v="139"/>
    <s v="REC"/>
    <n v="4838"/>
    <x v="4835"/>
    <x v="5"/>
    <x v="266"/>
    <n v="4.5999999999999996"/>
    <n v="1.6299999999999999E-2"/>
    <n v="1.6299999999999999E-2"/>
    <n v="28107"/>
    <m/>
    <m/>
    <s v="F"/>
  </r>
  <r>
    <m/>
    <x v="173"/>
    <s v="FRENTE"/>
    <n v="4839"/>
    <x v="4836"/>
    <x v="2"/>
    <x v="267"/>
    <n v="4.5999999999999996"/>
    <n v="8.9999999999999993E-3"/>
    <n v="8.9999999999999993E-3"/>
    <n v="28109"/>
    <m/>
    <m/>
    <s v="B"/>
  </r>
  <r>
    <m/>
    <x v="173"/>
    <s v="FRENTE"/>
    <n v="4840"/>
    <x v="4837"/>
    <x v="2"/>
    <x v="267"/>
    <n v="4.5999999999999996"/>
    <n v="3.5999999999999999E-3"/>
    <n v="3.5999999999999999E-3"/>
    <n v="28109"/>
    <m/>
    <m/>
    <s v="Descarte"/>
  </r>
  <r>
    <m/>
    <x v="173"/>
    <s v="FRENTE"/>
    <n v="4841"/>
    <x v="4838"/>
    <x v="2"/>
    <x v="267"/>
    <n v="4.5999999999999996"/>
    <n v="5.8999999999999999E-3"/>
    <n v="5.8999999999999999E-3"/>
    <n v="28109"/>
    <m/>
    <m/>
    <s v="Descarte"/>
  </r>
  <r>
    <m/>
    <x v="193"/>
    <s v="LEVANTE"/>
    <n v="4842"/>
    <x v="4839"/>
    <x v="2"/>
    <x v="267"/>
    <n v="4.5999999999999996"/>
    <n v="9.7000000000000003E-3"/>
    <n v="9.7000000000000003E-3"/>
    <n v="28109"/>
    <m/>
    <m/>
    <s v="B"/>
  </r>
  <r>
    <m/>
    <x v="193"/>
    <s v="LEVANTE"/>
    <n v="4843"/>
    <x v="4840"/>
    <x v="2"/>
    <x v="267"/>
    <n v="4.5999999999999996"/>
    <n v="7.3000000000000001E-3"/>
    <n v="7.3000000000000001E-3"/>
    <n v="28109"/>
    <m/>
    <m/>
    <s v="Reserva"/>
  </r>
  <r>
    <m/>
    <x v="193"/>
    <s v="LEVANTE"/>
    <n v="4844"/>
    <x v="4841"/>
    <x v="2"/>
    <x v="267"/>
    <n v="4.5999999999999996"/>
    <n v="7.7000000000000002E-3"/>
    <n v="7.7000000000000002E-3"/>
    <n v="28109"/>
    <m/>
    <m/>
    <s v="A"/>
  </r>
  <r>
    <m/>
    <x v="193"/>
    <s v="LEVANTE"/>
    <n v="4845"/>
    <x v="4842"/>
    <x v="2"/>
    <x v="267"/>
    <n v="4.5999999999999996"/>
    <n v="6.8999999999999999E-3"/>
    <n v="6.8999999999999999E-3"/>
    <n v="28109"/>
    <m/>
    <m/>
    <s v="Reserva"/>
  </r>
  <r>
    <m/>
    <x v="193"/>
    <s v="LEVANTE"/>
    <n v="4846"/>
    <x v="4843"/>
    <x v="2"/>
    <x v="267"/>
    <n v="4.5999999999999996"/>
    <n v="6.0000000000000001E-3"/>
    <n v="6.0000000000000001E-3"/>
    <n v="28109"/>
    <m/>
    <m/>
    <s v="Reserva"/>
  </r>
  <r>
    <m/>
    <x v="193"/>
    <s v="LEVANTE"/>
    <n v="4847"/>
    <x v="4844"/>
    <x v="2"/>
    <x v="267"/>
    <n v="4.5999999999999996"/>
    <n v="8.2000000000000007E-3"/>
    <n v="8.2000000000000007E-3"/>
    <n v="28109"/>
    <m/>
    <m/>
    <s v="A"/>
  </r>
  <r>
    <m/>
    <x v="193"/>
    <s v="LEVANTE"/>
    <n v="4848"/>
    <x v="4845"/>
    <x v="2"/>
    <x v="267"/>
    <n v="4.5999999999999996"/>
    <n v="5.5999999999999999E-3"/>
    <n v="5.5999999999999999E-3"/>
    <n v="28109"/>
    <m/>
    <m/>
    <s v="Descarte"/>
  </r>
  <r>
    <m/>
    <x v="193"/>
    <s v="LEVANTE"/>
    <n v="4849"/>
    <x v="4846"/>
    <x v="2"/>
    <x v="267"/>
    <n v="4.5999999999999996"/>
    <n v="5.7000000000000002E-3"/>
    <n v="5.7000000000000002E-3"/>
    <n v="28110"/>
    <m/>
    <m/>
    <s v="Descarte"/>
  </r>
  <r>
    <m/>
    <x v="193"/>
    <s v="LEVANTE"/>
    <n v="4850"/>
    <x v="4847"/>
    <x v="2"/>
    <x v="267"/>
    <n v="4.5999999999999996"/>
    <n v="8.5000000000000006E-3"/>
    <n v="8.5000000000000006E-3"/>
    <n v="28110"/>
    <m/>
    <m/>
    <s v="A"/>
  </r>
  <r>
    <m/>
    <x v="193"/>
    <s v="LEVANTE"/>
    <n v="4851"/>
    <x v="4848"/>
    <x v="2"/>
    <x v="267"/>
    <n v="4.5999999999999996"/>
    <n v="6.6E-3"/>
    <n v="6.6E-3"/>
    <n v="28110"/>
    <m/>
    <m/>
    <s v="Reserva"/>
  </r>
  <r>
    <m/>
    <x v="193"/>
    <s v="LEVANTE"/>
    <n v="4852"/>
    <x v="4849"/>
    <x v="2"/>
    <x v="267"/>
    <n v="4.5999999999999996"/>
    <n v="6.8999999999999999E-3"/>
    <n v="6.8999999999999999E-3"/>
    <n v="28110"/>
    <m/>
    <m/>
    <s v="Reserva"/>
  </r>
  <r>
    <m/>
    <x v="193"/>
    <s v="LEVANTE"/>
    <n v="4853"/>
    <x v="4850"/>
    <x v="2"/>
    <x v="267"/>
    <n v="4.5999999999999996"/>
    <n v="6.1000000000000004E-3"/>
    <n v="6.1000000000000004E-3"/>
    <n v="28110"/>
    <m/>
    <m/>
    <s v="Reserva"/>
  </r>
  <r>
    <m/>
    <x v="193"/>
    <s v="LEVANTE"/>
    <n v="4854"/>
    <x v="4851"/>
    <x v="2"/>
    <x v="267"/>
    <n v="4.5999999999999996"/>
    <n v="7.7999999999999996E-3"/>
    <n v="7.7999999999999996E-3"/>
    <n v="28110"/>
    <m/>
    <m/>
    <s v="A"/>
  </r>
  <r>
    <m/>
    <x v="196"/>
    <s v="DQ"/>
    <n v="4855"/>
    <x v="4852"/>
    <x v="3"/>
    <x v="267"/>
    <n v="4.5999999999999996"/>
    <n v="3.0300000000000001E-2"/>
    <n v="3.0300000000000001E-2"/>
    <n v="28111"/>
    <m/>
    <m/>
    <s v="L"/>
  </r>
  <r>
    <m/>
    <x v="196"/>
    <s v="DQ"/>
    <n v="4856"/>
    <x v="4853"/>
    <x v="3"/>
    <x v="267"/>
    <n v="4.5999999999999996"/>
    <n v="1.6299999999999999E-2"/>
    <n v="1.6299999999999999E-2"/>
    <n v="28111"/>
    <m/>
    <m/>
    <s v="F"/>
  </r>
  <r>
    <m/>
    <x v="196"/>
    <s v="DQ"/>
    <n v="4857"/>
    <x v="4854"/>
    <x v="3"/>
    <x v="267"/>
    <n v="4.5999999999999996"/>
    <n v="2.5000000000000001E-2"/>
    <n v="2.5000000000000001E-2"/>
    <n v="28111"/>
    <m/>
    <m/>
    <s v="K"/>
  </r>
  <r>
    <m/>
    <x v="196"/>
    <s v="DQ"/>
    <n v="4858"/>
    <x v="4855"/>
    <x v="3"/>
    <x v="267"/>
    <n v="4.5999999999999996"/>
    <n v="1.9300000000000001E-2"/>
    <n v="1.9300000000000001E-2"/>
    <n v="28111"/>
    <m/>
    <m/>
    <s v="H"/>
  </r>
  <r>
    <m/>
    <x v="173"/>
    <s v="FRENTE"/>
    <n v="4859"/>
    <x v="4856"/>
    <x v="3"/>
    <x v="267"/>
    <n v="4.5999999999999996"/>
    <n v="1.06E-2"/>
    <n v="1.06E-2"/>
    <n v="28112"/>
    <m/>
    <m/>
    <s v="C"/>
  </r>
  <r>
    <m/>
    <x v="173"/>
    <s v="FRENTE"/>
    <n v="4860"/>
    <x v="4857"/>
    <x v="3"/>
    <x v="267"/>
    <n v="4.5999999999999996"/>
    <n v="9.4000000000000004E-3"/>
    <n v="9.4000000000000004E-3"/>
    <n v="28112"/>
    <m/>
    <m/>
    <s v="B"/>
  </r>
  <r>
    <m/>
    <x v="173"/>
    <s v="FRENTE"/>
    <n v="4861"/>
    <x v="4858"/>
    <x v="3"/>
    <x v="267"/>
    <n v="4.5999999999999996"/>
    <n v="9.1000000000000004E-3"/>
    <n v="9.1000000000000004E-3"/>
    <n v="28112"/>
    <m/>
    <m/>
    <s v="B"/>
  </r>
  <r>
    <m/>
    <x v="173"/>
    <s v="FRENTE"/>
    <n v="4862"/>
    <x v="4859"/>
    <x v="3"/>
    <x v="267"/>
    <n v="4.5999999999999996"/>
    <n v="1.01E-2"/>
    <n v="1.01E-2"/>
    <n v="28112"/>
    <m/>
    <m/>
    <s v="B"/>
  </r>
  <r>
    <m/>
    <x v="173"/>
    <s v="FRENTE"/>
    <n v="4863"/>
    <x v="4860"/>
    <x v="3"/>
    <x v="267"/>
    <n v="4.5999999999999996"/>
    <n v="1.6899999999999998E-2"/>
    <n v="1.6899999999999998E-2"/>
    <n v="28112"/>
    <m/>
    <m/>
    <s v="F"/>
  </r>
  <r>
    <m/>
    <x v="193"/>
    <s v="LEVANTE"/>
    <n v="4864"/>
    <x v="4861"/>
    <x v="3"/>
    <x v="267"/>
    <n v="4.5999999999999996"/>
    <n v="1.66E-2"/>
    <n v="1.66E-2"/>
    <n v="28112"/>
    <m/>
    <m/>
    <s v="F"/>
  </r>
  <r>
    <m/>
    <x v="174"/>
    <s v="FRENTE"/>
    <n v="4865"/>
    <x v="4862"/>
    <x v="4"/>
    <x v="267"/>
    <n v="4.5999999999999996"/>
    <n v="2.0400000000000001E-2"/>
    <n v="2.0400000000000001E-2"/>
    <n v="28116"/>
    <m/>
    <m/>
    <s v="H"/>
  </r>
  <r>
    <m/>
    <x v="174"/>
    <s v="FRENTE"/>
    <n v="4866"/>
    <x v="4863"/>
    <x v="4"/>
    <x v="267"/>
    <n v="4.5999999999999996"/>
    <n v="7.4999999999999997E-3"/>
    <n v="7.4999999999999997E-3"/>
    <n v="28116"/>
    <m/>
    <m/>
    <s v="A"/>
  </r>
  <r>
    <m/>
    <x v="174"/>
    <s v="FRENTE"/>
    <n v="4867"/>
    <x v="4864"/>
    <x v="4"/>
    <x v="267"/>
    <n v="4.5999999999999996"/>
    <n v="1.17E-2"/>
    <n v="1.17E-2"/>
    <n v="28116"/>
    <m/>
    <m/>
    <s v="C"/>
  </r>
  <r>
    <m/>
    <x v="174"/>
    <s v="FRENTE"/>
    <n v="4868"/>
    <x v="4865"/>
    <x v="4"/>
    <x v="267"/>
    <n v="4.5999999999999996"/>
    <n v="5.4999999999999997E-3"/>
    <n v="5.4999999999999997E-3"/>
    <n v="28116"/>
    <m/>
    <m/>
    <s v="Descarte"/>
  </r>
  <r>
    <m/>
    <x v="174"/>
    <s v="FRENTE"/>
    <n v="4869"/>
    <x v="4866"/>
    <x v="4"/>
    <x v="267"/>
    <n v="4.5999999999999996"/>
    <n v="1.72E-2"/>
    <n v="1.72E-2"/>
    <n v="28116"/>
    <m/>
    <m/>
    <s v="F"/>
  </r>
  <r>
    <m/>
    <x v="174"/>
    <s v="FRENTE"/>
    <n v="4870"/>
    <x v="4867"/>
    <x v="4"/>
    <x v="267"/>
    <n v="4.5999999999999996"/>
    <n v="9.7999999999999997E-3"/>
    <n v="9.7999999999999997E-3"/>
    <n v="28116"/>
    <m/>
    <m/>
    <s v="B"/>
  </r>
  <r>
    <m/>
    <x v="174"/>
    <s v="FRENTE"/>
    <n v="4871"/>
    <x v="4868"/>
    <x v="4"/>
    <x v="267"/>
    <n v="4.5999999999999996"/>
    <n v="1.7399999999999999E-2"/>
    <n v="1.7399999999999999E-2"/>
    <n v="28116"/>
    <m/>
    <m/>
    <s v="F"/>
  </r>
  <r>
    <m/>
    <x v="173"/>
    <s v="FRENTE"/>
    <n v="4872"/>
    <x v="4869"/>
    <x v="4"/>
    <x v="267"/>
    <n v="4.5999999999999996"/>
    <n v="1.03E-2"/>
    <n v="1.03E-2"/>
    <n v="28117"/>
    <m/>
    <m/>
    <s v="B"/>
  </r>
  <r>
    <m/>
    <x v="173"/>
    <s v="FRENTE"/>
    <n v="4873"/>
    <x v="4870"/>
    <x v="4"/>
    <x v="267"/>
    <n v="4.5999999999999996"/>
    <n v="1.4800000000000001E-2"/>
    <n v="1.4800000000000001E-2"/>
    <n v="28117"/>
    <m/>
    <m/>
    <s v="E"/>
  </r>
  <r>
    <m/>
    <x v="173"/>
    <s v="FRENTE"/>
    <n v="4874"/>
    <x v="4871"/>
    <x v="4"/>
    <x v="267"/>
    <n v="4.5999999999999996"/>
    <n v="2.0400000000000001E-2"/>
    <n v="2.0400000000000001E-2"/>
    <n v="28117"/>
    <m/>
    <m/>
    <s v="H"/>
  </r>
  <r>
    <m/>
    <x v="173"/>
    <s v="FRENTE"/>
    <n v="4875"/>
    <x v="4872"/>
    <x v="4"/>
    <x v="267"/>
    <n v="4.5999999999999996"/>
    <n v="7.1999999999999998E-3"/>
    <n v="7.1999999999999998E-3"/>
    <n v="28117"/>
    <m/>
    <m/>
    <s v="Reserva"/>
  </r>
  <r>
    <m/>
    <x v="193"/>
    <s v="LEVANTE"/>
    <n v="4876"/>
    <x v="4873"/>
    <x v="4"/>
    <x v="267"/>
    <n v="4.5999999999999996"/>
    <n v="1.14E-2"/>
    <n v="1.14E-2"/>
    <n v="28117"/>
    <m/>
    <m/>
    <s v="C"/>
  </r>
  <r>
    <m/>
    <x v="193"/>
    <s v="LEVANTE"/>
    <n v="4877"/>
    <x v="4874"/>
    <x v="4"/>
    <x v="267"/>
    <n v="4.5999999999999996"/>
    <n v="8.9999999999999993E-3"/>
    <n v="8.9999999999999993E-3"/>
    <n v="28117"/>
    <m/>
    <m/>
    <s v="B"/>
  </r>
  <r>
    <m/>
    <x v="180"/>
    <s v="BANCO"/>
    <n v="4878"/>
    <x v="4875"/>
    <x v="4"/>
    <x v="267"/>
    <n v="4.5999999999999996"/>
    <n v="4.3E-3"/>
    <n v="4.3E-3"/>
    <n v="28117"/>
    <m/>
    <m/>
    <s v="Descarte"/>
  </r>
  <r>
    <m/>
    <x v="180"/>
    <s v="BANCO"/>
    <n v="4879"/>
    <x v="4876"/>
    <x v="4"/>
    <x v="267"/>
    <n v="4.5999999999999996"/>
    <n v="6.8999999999999999E-3"/>
    <n v="6.8999999999999999E-3"/>
    <n v="28117"/>
    <m/>
    <m/>
    <s v="Reserva"/>
  </r>
  <r>
    <m/>
    <x v="201"/>
    <s v="DQ"/>
    <n v="4880"/>
    <x v="4877"/>
    <x v="5"/>
    <x v="267"/>
    <n v="4.5999999999999996"/>
    <n v="1.4200000000000001E-2"/>
    <n v="1.4200000000000001E-2"/>
    <n v="28118"/>
    <m/>
    <m/>
    <s v="E"/>
  </r>
  <r>
    <m/>
    <x v="201"/>
    <s v="DQ"/>
    <n v="4881"/>
    <x v="4878"/>
    <x v="5"/>
    <x v="267"/>
    <n v="4.5999999999999996"/>
    <n v="4.7999999999999996E-3"/>
    <n v="4.7999999999999996E-3"/>
    <n v="28118"/>
    <m/>
    <m/>
    <s v="Descarte"/>
  </r>
  <r>
    <m/>
    <x v="180"/>
    <s v="BANCO"/>
    <n v="4882"/>
    <x v="4879"/>
    <x v="5"/>
    <x v="267"/>
    <n v="4.5999999999999996"/>
    <n v="3.5999999999999999E-3"/>
    <n v="3.5999999999999999E-3"/>
    <n v="28118"/>
    <m/>
    <m/>
    <s v="Descarte"/>
  </r>
  <r>
    <m/>
    <x v="180"/>
    <s v="BANCO"/>
    <n v="4883"/>
    <x v="4880"/>
    <x v="5"/>
    <x v="267"/>
    <n v="4.5999999999999996"/>
    <n v="6.0000000000000001E-3"/>
    <n v="6.0000000000000001E-3"/>
    <n v="28118"/>
    <m/>
    <m/>
    <s v="Reserva"/>
  </r>
  <r>
    <m/>
    <x v="180"/>
    <s v="BANCO"/>
    <n v="4884"/>
    <x v="4881"/>
    <x v="5"/>
    <x v="267"/>
    <n v="4.5999999999999996"/>
    <n v="4.1000000000000003E-3"/>
    <n v="4.1000000000000003E-3"/>
    <n v="28118"/>
    <m/>
    <m/>
    <s v="Descarte"/>
  </r>
  <r>
    <m/>
    <x v="193"/>
    <s v="LEVANTE"/>
    <n v="4885"/>
    <x v="4882"/>
    <x v="5"/>
    <x v="267"/>
    <n v="4.5999999999999996"/>
    <n v="3.3E-3"/>
    <n v="3.3E-3"/>
    <n v="28119"/>
    <m/>
    <m/>
    <s v="Descarte"/>
  </r>
  <r>
    <m/>
    <x v="193"/>
    <s v="LEVANTE"/>
    <n v="4886"/>
    <x v="4883"/>
    <x v="5"/>
    <x v="267"/>
    <n v="4.5999999999999996"/>
    <n v="1.0999999999999999E-2"/>
    <n v="1.0999999999999999E-2"/>
    <n v="28119"/>
    <m/>
    <m/>
    <s v="C"/>
  </r>
  <r>
    <m/>
    <x v="193"/>
    <s v="LEVANTE"/>
    <n v="4887"/>
    <x v="4884"/>
    <x v="5"/>
    <x v="267"/>
    <n v="4.5999999999999996"/>
    <n v="1.2E-2"/>
    <n v="1.2E-2"/>
    <n v="28119"/>
    <m/>
    <m/>
    <s v="D"/>
  </r>
  <r>
    <m/>
    <x v="193"/>
    <s v="LEVANTE"/>
    <n v="4888"/>
    <x v="4885"/>
    <x v="5"/>
    <x v="267"/>
    <n v="4.5999999999999996"/>
    <n v="1.0999999999999999E-2"/>
    <n v="1.0999999999999999E-2"/>
    <n v="28119"/>
    <m/>
    <m/>
    <s v="C"/>
  </r>
  <r>
    <m/>
    <x v="193"/>
    <s v="LEVANTE"/>
    <n v="4889"/>
    <x v="4886"/>
    <x v="5"/>
    <x v="267"/>
    <n v="4.5999999999999996"/>
    <n v="6.1999999999999998E-3"/>
    <n v="6.1999999999999998E-3"/>
    <n v="28119"/>
    <m/>
    <m/>
    <s v="Reserva"/>
  </r>
  <r>
    <m/>
    <x v="193"/>
    <s v="LEVANTE"/>
    <n v="4890"/>
    <x v="4887"/>
    <x v="5"/>
    <x v="267"/>
    <n v="4.5999999999999996"/>
    <n v="6.4999999999999997E-3"/>
    <n v="6.4999999999999997E-3"/>
    <n v="28119"/>
    <m/>
    <m/>
    <s v="Reserva"/>
  </r>
  <r>
    <m/>
    <x v="193"/>
    <s v="LEVANTE"/>
    <n v="4891"/>
    <x v="4888"/>
    <x v="5"/>
    <x v="267"/>
    <n v="4.5999999999999996"/>
    <n v="9.1000000000000004E-3"/>
    <n v="9.1000000000000004E-3"/>
    <n v="28119"/>
    <m/>
    <m/>
    <s v="B"/>
  </r>
  <r>
    <m/>
    <x v="193"/>
    <s v="LEVANTE"/>
    <n v="4892"/>
    <x v="4889"/>
    <x v="5"/>
    <x v="267"/>
    <n v="4.5999999999999996"/>
    <n v="7.1999999999999998E-3"/>
    <n v="7.1999999999999998E-3"/>
    <n v="28119"/>
    <m/>
    <m/>
    <s v="Reserva"/>
  </r>
  <r>
    <m/>
    <x v="173"/>
    <s v="FRENTE"/>
    <n v="4893"/>
    <x v="4890"/>
    <x v="2"/>
    <x v="268"/>
    <n v="4.5999999999999996"/>
    <n v="2.1399999999999999E-2"/>
    <n v="2.1399999999999999E-2"/>
    <n v="28120"/>
    <m/>
    <m/>
    <s v="I"/>
  </r>
  <r>
    <m/>
    <x v="173"/>
    <s v="FRENTE"/>
    <n v="4894"/>
    <x v="4891"/>
    <x v="2"/>
    <x v="268"/>
    <n v="4.5999999999999996"/>
    <n v="5.8999999999999999E-3"/>
    <n v="5.8999999999999999E-3"/>
    <n v="28120"/>
    <m/>
    <m/>
    <s v="Descarte"/>
  </r>
  <r>
    <m/>
    <x v="193"/>
    <s v="LEVANTE"/>
    <n v="4895"/>
    <x v="4892"/>
    <x v="2"/>
    <x v="268"/>
    <n v="4.5999999999999996"/>
    <n v="2.46E-2"/>
    <n v="2.46E-2"/>
    <n v="28120"/>
    <m/>
    <m/>
    <s v="J"/>
  </r>
  <r>
    <m/>
    <x v="193"/>
    <s v="LEVANTE"/>
    <n v="4896"/>
    <x v="4893"/>
    <x v="2"/>
    <x v="268"/>
    <n v="4.5999999999999996"/>
    <n v="2.5399999999999999E-2"/>
    <n v="2.5399999999999999E-2"/>
    <n v="28120"/>
    <m/>
    <m/>
    <s v="K"/>
  </r>
  <r>
    <m/>
    <x v="193"/>
    <s v="LEVANTE"/>
    <n v="4897"/>
    <x v="4894"/>
    <x v="2"/>
    <x v="268"/>
    <n v="4.5999999999999996"/>
    <n v="2.4799999999999999E-2"/>
    <n v="2.4799999999999999E-2"/>
    <n v="28120"/>
    <m/>
    <m/>
    <s v="J"/>
  </r>
  <r>
    <m/>
    <x v="193"/>
    <s v="LEVANTE"/>
    <n v="4898"/>
    <x v="4895"/>
    <x v="2"/>
    <x v="268"/>
    <n v="4.5999999999999996"/>
    <n v="1.89E-2"/>
    <n v="1.89E-2"/>
    <n v="28120"/>
    <m/>
    <m/>
    <s v="G"/>
  </r>
  <r>
    <m/>
    <x v="193"/>
    <s v="LEVANTE"/>
    <n v="4899"/>
    <x v="4896"/>
    <x v="2"/>
    <x v="268"/>
    <n v="4.5999999999999996"/>
    <n v="2.8400000000000002E-2"/>
    <n v="2.8400000000000002E-2"/>
    <n v="28120"/>
    <m/>
    <m/>
    <s v="L"/>
  </r>
  <r>
    <m/>
    <x v="193"/>
    <s v="LEVANTE"/>
    <n v="4900"/>
    <x v="4897"/>
    <x v="2"/>
    <x v="268"/>
    <n v="4.5999999999999996"/>
    <n v="1.8599999999999998E-2"/>
    <n v="1.8599999999999998E-2"/>
    <n v="28120"/>
    <m/>
    <m/>
    <s v="G"/>
  </r>
  <r>
    <m/>
    <x v="193"/>
    <s v="LEVANTE"/>
    <n v="4901"/>
    <x v="4898"/>
    <x v="2"/>
    <x v="268"/>
    <n v="4.5999999999999996"/>
    <n v="1.1299999999999999E-2"/>
    <n v="1.1299999999999999E-2"/>
    <n v="28120"/>
    <m/>
    <m/>
    <s v="C"/>
  </r>
  <r>
    <m/>
    <x v="193"/>
    <s v="LEVANTE"/>
    <n v="4902"/>
    <x v="4899"/>
    <x v="2"/>
    <x v="268"/>
    <n v="4.5999999999999996"/>
    <n v="2.07E-2"/>
    <n v="2.07E-2"/>
    <n v="28121"/>
    <m/>
    <m/>
    <s v="H"/>
  </r>
  <r>
    <m/>
    <x v="193"/>
    <s v="LEVANTE"/>
    <n v="4903"/>
    <x v="4900"/>
    <x v="2"/>
    <x v="268"/>
    <n v="4.5999999999999996"/>
    <n v="1.3599999999999999E-2"/>
    <n v="1.3599999999999999E-2"/>
    <n v="28121"/>
    <m/>
    <m/>
    <s v="E"/>
  </r>
  <r>
    <m/>
    <x v="193"/>
    <s v="LEVANTE"/>
    <n v="4904"/>
    <x v="4901"/>
    <x v="2"/>
    <x v="268"/>
    <n v="4.5999999999999996"/>
    <n v="1.43E-2"/>
    <n v="1.43E-2"/>
    <n v="28121"/>
    <m/>
    <m/>
    <s v="E"/>
  </r>
  <r>
    <m/>
    <x v="193"/>
    <s v="LEVANTE"/>
    <n v="4905"/>
    <x v="4902"/>
    <x v="2"/>
    <x v="268"/>
    <n v="4.5999999999999996"/>
    <n v="1.4E-2"/>
    <n v="1.4E-2"/>
    <n v="28121"/>
    <m/>
    <m/>
    <s v="E"/>
  </r>
  <r>
    <m/>
    <x v="193"/>
    <s v="LEVANTE"/>
    <n v="4906"/>
    <x v="4903"/>
    <x v="2"/>
    <x v="268"/>
    <n v="4.5999999999999996"/>
    <n v="1.3599999999999999E-2"/>
    <n v="1.3599999999999999E-2"/>
    <n v="28121"/>
    <m/>
    <m/>
    <s v="E"/>
  </r>
  <r>
    <m/>
    <x v="193"/>
    <s v="LEVANTE"/>
    <n v="4907"/>
    <x v="4904"/>
    <x v="3"/>
    <x v="268"/>
    <n v="4.5999999999999996"/>
    <n v="1.8700000000000001E-2"/>
    <n v="1.8700000000000001E-2"/>
    <n v="28122"/>
    <m/>
    <m/>
    <s v="G"/>
  </r>
  <r>
    <m/>
    <x v="193"/>
    <s v="LEVANTE"/>
    <n v="4908"/>
    <x v="4905"/>
    <x v="3"/>
    <x v="268"/>
    <n v="4.5999999999999996"/>
    <n v="1.9300000000000001E-2"/>
    <n v="1.9300000000000001E-2"/>
    <n v="28122"/>
    <m/>
    <m/>
    <s v="H"/>
  </r>
  <r>
    <m/>
    <x v="193"/>
    <s v="LEVANTE"/>
    <n v="4909"/>
    <x v="4906"/>
    <x v="3"/>
    <x v="268"/>
    <n v="4.5999999999999996"/>
    <n v="1.8100000000000002E-2"/>
    <n v="1.8100000000000002E-2"/>
    <n v="28122"/>
    <m/>
    <m/>
    <s v="G"/>
  </r>
  <r>
    <m/>
    <x v="193"/>
    <s v="LEVANTE"/>
    <n v="4910"/>
    <x v="4907"/>
    <x v="3"/>
    <x v="268"/>
    <n v="4.5999999999999996"/>
    <n v="1.7100000000000001E-2"/>
    <n v="1.7100000000000001E-2"/>
    <n v="28122"/>
    <m/>
    <m/>
    <s v="F"/>
  </r>
  <r>
    <m/>
    <x v="193"/>
    <s v="LEVANTE"/>
    <n v="4911"/>
    <x v="4908"/>
    <x v="3"/>
    <x v="268"/>
    <n v="4.5999999999999996"/>
    <n v="2.9600000000000001E-2"/>
    <n v="2.9600000000000001E-2"/>
    <n v="28122"/>
    <m/>
    <m/>
    <s v="L"/>
  </r>
  <r>
    <m/>
    <x v="193"/>
    <s v="LEVANTE"/>
    <n v="4912"/>
    <x v="4909"/>
    <x v="3"/>
    <x v="268"/>
    <n v="4.5999999999999996"/>
    <n v="1.47E-2"/>
    <n v="1.47E-2"/>
    <n v="28122"/>
    <m/>
    <m/>
    <s v="E"/>
  </r>
  <r>
    <m/>
    <x v="193"/>
    <s v="LEVANTE"/>
    <n v="4913"/>
    <x v="4910"/>
    <x v="3"/>
    <x v="268"/>
    <n v="4.5999999999999996"/>
    <n v="1.6500000000000001E-2"/>
    <n v="1.6500000000000001E-2"/>
    <n v="28122"/>
    <m/>
    <m/>
    <s v="F"/>
  </r>
  <r>
    <m/>
    <x v="174"/>
    <s v="FRENTE"/>
    <n v="4914"/>
    <x v="4911"/>
    <x v="4"/>
    <x v="268"/>
    <n v="4.5999999999999996"/>
    <n v="1.7600000000000001E-2"/>
    <n v="1.7600000000000001E-2"/>
    <n v="28123"/>
    <m/>
    <m/>
    <s v="G"/>
  </r>
  <r>
    <m/>
    <x v="174"/>
    <s v="FRENTE"/>
    <n v="4915"/>
    <x v="4912"/>
    <x v="4"/>
    <x v="268"/>
    <n v="4.5999999999999996"/>
    <n v="1.6400000000000001E-2"/>
    <n v="1.6400000000000001E-2"/>
    <n v="28123"/>
    <m/>
    <m/>
    <s v="F"/>
  </r>
  <r>
    <m/>
    <x v="193"/>
    <s v="LEVANTE"/>
    <n v="4916"/>
    <x v="4913"/>
    <x v="4"/>
    <x v="268"/>
    <n v="4.5999999999999996"/>
    <n v="1.6299999999999999E-2"/>
    <n v="1.6299999999999999E-2"/>
    <n v="28123"/>
    <m/>
    <m/>
    <s v="F"/>
  </r>
  <r>
    <m/>
    <x v="193"/>
    <s v="LEVANTE"/>
    <n v="4917"/>
    <x v="4914"/>
    <x v="4"/>
    <x v="268"/>
    <n v="4.5999999999999996"/>
    <n v="8.6999999999999994E-3"/>
    <n v="8.6999999999999994E-3"/>
    <n v="28123"/>
    <m/>
    <m/>
    <s v="A"/>
  </r>
  <r>
    <m/>
    <x v="193"/>
    <s v="LEVANTE"/>
    <n v="4918"/>
    <x v="4915"/>
    <x v="4"/>
    <x v="268"/>
    <n v="4.5999999999999996"/>
    <n v="1.06E-2"/>
    <n v="1.06E-2"/>
    <n v="28123"/>
    <m/>
    <m/>
    <s v="C"/>
  </r>
  <r>
    <m/>
    <x v="193"/>
    <s v="LEVANTE"/>
    <n v="4919"/>
    <x v="4916"/>
    <x v="4"/>
    <x v="268"/>
    <n v="4.5999999999999996"/>
    <n v="1.03E-2"/>
    <n v="1.03E-2"/>
    <n v="28123"/>
    <m/>
    <m/>
    <s v="B"/>
  </r>
  <r>
    <m/>
    <x v="193"/>
    <s v="LEVANTE"/>
    <n v="4920"/>
    <x v="4917"/>
    <x v="4"/>
    <x v="268"/>
    <n v="4.5999999999999996"/>
    <n v="9.7999999999999997E-3"/>
    <n v="9.7999999999999997E-3"/>
    <n v="28123"/>
    <m/>
    <m/>
    <s v="B"/>
  </r>
  <r>
    <m/>
    <x v="193"/>
    <s v="LEVANTE"/>
    <n v="4921"/>
    <x v="4918"/>
    <x v="4"/>
    <x v="268"/>
    <n v="4.5999999999999996"/>
    <n v="1.0200000000000001E-2"/>
    <n v="1.0200000000000001E-2"/>
    <n v="28123"/>
    <m/>
    <m/>
    <s v="B"/>
  </r>
  <r>
    <m/>
    <x v="193"/>
    <s v="LEVANTE"/>
    <n v="4922"/>
    <x v="4919"/>
    <x v="4"/>
    <x v="268"/>
    <n v="4.5999999999999996"/>
    <n v="1.04E-2"/>
    <n v="1.04E-2"/>
    <n v="28123"/>
    <m/>
    <m/>
    <s v="B"/>
  </r>
  <r>
    <m/>
    <x v="193"/>
    <s v="LEVANTE"/>
    <n v="4923"/>
    <x v="4920"/>
    <x v="4"/>
    <x v="268"/>
    <n v="4.5999999999999996"/>
    <n v="1.9800000000000002E-2"/>
    <n v="1.9800000000000002E-2"/>
    <n v="28123"/>
    <m/>
    <m/>
    <s v="H"/>
  </r>
  <r>
    <m/>
    <x v="193"/>
    <s v="LEVANTE"/>
    <n v="4924"/>
    <x v="4921"/>
    <x v="4"/>
    <x v="268"/>
    <n v="4.5999999999999996"/>
    <n v="7.3000000000000001E-3"/>
    <n v="7.3000000000000001E-3"/>
    <n v="28123"/>
    <m/>
    <m/>
    <s v="Reserva"/>
  </r>
  <r>
    <m/>
    <x v="180"/>
    <s v="BANCO"/>
    <n v="4925"/>
    <x v="4922"/>
    <x v="4"/>
    <x v="268"/>
    <n v="4.5999999999999996"/>
    <n v="4.4999999999999997E-3"/>
    <n v="4.4999999999999997E-3"/>
    <n v="28124"/>
    <m/>
    <m/>
    <s v="Descarte"/>
  </r>
  <r>
    <m/>
    <x v="180"/>
    <s v="BANCO"/>
    <n v="4926"/>
    <x v="4923"/>
    <x v="4"/>
    <x v="268"/>
    <n v="4.5999999999999996"/>
    <n v="3.5999999999999999E-3"/>
    <n v="3.5999999999999999E-3"/>
    <n v="28124"/>
    <m/>
    <m/>
    <s v="Descarte"/>
  </r>
  <r>
    <m/>
    <x v="180"/>
    <s v="BANCO"/>
    <n v="4927"/>
    <x v="4924"/>
    <x v="4"/>
    <x v="268"/>
    <n v="4.5999999999999996"/>
    <n v="8.2000000000000007E-3"/>
    <n v="8.2000000000000007E-3"/>
    <n v="28124"/>
    <m/>
    <m/>
    <s v="A"/>
  </r>
  <r>
    <m/>
    <x v="180"/>
    <s v="BANCO"/>
    <n v="4928"/>
    <x v="4925"/>
    <x v="4"/>
    <x v="268"/>
    <n v="4.5999999999999996"/>
    <n v="3.5000000000000001E-3"/>
    <n v="3.5000000000000001E-3"/>
    <n v="28124"/>
    <m/>
    <m/>
    <s v="Descarte"/>
  </r>
  <r>
    <m/>
    <x v="180"/>
    <s v="BANCO"/>
    <n v="4929"/>
    <x v="4926"/>
    <x v="4"/>
    <x v="268"/>
    <n v="4.5999999999999996"/>
    <n v="1.9800000000000002E-2"/>
    <n v="1.9800000000000002E-2"/>
    <n v="28124"/>
    <m/>
    <m/>
    <s v="H"/>
  </r>
  <r>
    <m/>
    <x v="139"/>
    <s v="REC"/>
    <n v="4930"/>
    <x v="4927"/>
    <x v="5"/>
    <x v="268"/>
    <n v="4.5999999999999996"/>
    <n v="1.84E-2"/>
    <n v="1.84E-2"/>
    <n v="28125"/>
    <n v="1.84E-2"/>
    <m/>
    <s v="G"/>
  </r>
  <r>
    <m/>
    <x v="139"/>
    <s v="REC"/>
    <n v="4931"/>
    <x v="4928"/>
    <x v="5"/>
    <x v="268"/>
    <n v="4.5999999999999996"/>
    <n v="2.2599999999999999E-2"/>
    <n v="2.2599999999999999E-2"/>
    <n v="28125"/>
    <n v="2.2599999999999999E-2"/>
    <m/>
    <s v="J"/>
  </r>
  <r>
    <m/>
    <x v="139"/>
    <s v="REC"/>
    <n v="4932"/>
    <x v="4929"/>
    <x v="5"/>
    <x v="268"/>
    <n v="4.5999999999999996"/>
    <n v="2.0899999999999998E-2"/>
    <n v="2.0899999999999998E-2"/>
    <n v="28125"/>
    <n v="2.0899999999999998E-2"/>
    <m/>
    <s v="H"/>
  </r>
  <r>
    <m/>
    <x v="139"/>
    <s v="REC"/>
    <n v="4933"/>
    <x v="4930"/>
    <x v="5"/>
    <x v="268"/>
    <n v="4.5999999999999996"/>
    <n v="2.47E-2"/>
    <n v="2.47E-2"/>
    <n v="28125"/>
    <n v="2.47E-2"/>
    <m/>
    <s v="J"/>
  </r>
  <r>
    <m/>
    <x v="139"/>
    <s v="REC"/>
    <n v="4934"/>
    <x v="4931"/>
    <x v="5"/>
    <x v="268"/>
    <n v="4.5999999999999996"/>
    <n v="3.7699999999999997E-2"/>
    <n v="3.6999999999999998E-2"/>
    <n v="28125"/>
    <n v="3.6999999999999998E-2"/>
    <m/>
    <s v="L"/>
  </r>
  <r>
    <m/>
    <x v="139"/>
    <s v="REC"/>
    <n v="4935"/>
    <x v="4932"/>
    <x v="5"/>
    <x v="268"/>
    <n v="4.5999999999999996"/>
    <n v="3.3399999999999999E-2"/>
    <n v="3.3399999999999999E-2"/>
    <n v="28125"/>
    <n v="3.3399999999999999E-2"/>
    <m/>
    <s v="L"/>
  </r>
  <r>
    <m/>
    <x v="139"/>
    <s v="REC"/>
    <n v="4936"/>
    <x v="4933"/>
    <x v="5"/>
    <x v="268"/>
    <n v="4.5999999999999996"/>
    <n v="1.9699999999999999E-2"/>
    <n v="1.9699999999999999E-2"/>
    <n v="28126"/>
    <m/>
    <m/>
    <s v="H"/>
  </r>
  <r>
    <m/>
    <x v="139"/>
    <s v="REC"/>
    <n v="4937"/>
    <x v="4934"/>
    <x v="5"/>
    <x v="268"/>
    <n v="4.5999999999999996"/>
    <n v="3.6900000000000002E-2"/>
    <n v="3.6900000000000002E-2"/>
    <n v="28126"/>
    <m/>
    <m/>
    <s v="L"/>
  </r>
  <r>
    <m/>
    <x v="139"/>
    <s v="REC"/>
    <n v="4938"/>
    <x v="4935"/>
    <x v="5"/>
    <x v="268"/>
    <n v="4.5999999999999996"/>
    <n v="1.7100000000000001E-2"/>
    <n v="1.7100000000000001E-2"/>
    <n v="28126"/>
    <m/>
    <m/>
    <s v="F"/>
  </r>
  <r>
    <m/>
    <x v="174"/>
    <s v="FRENTE"/>
    <n v="4939"/>
    <x v="4936"/>
    <x v="5"/>
    <x v="268"/>
    <n v="4.5999999999999996"/>
    <n v="1.01E-2"/>
    <n v="1.01E-2"/>
    <n v="28126"/>
    <m/>
    <m/>
    <s v="B"/>
  </r>
  <r>
    <m/>
    <x v="174"/>
    <s v="FRENTE"/>
    <n v="4940"/>
    <x v="4937"/>
    <x v="5"/>
    <x v="268"/>
    <n v="4.5999999999999996"/>
    <n v="1.1900000000000001E-2"/>
    <n v="1.1900000000000001E-2"/>
    <n v="28126"/>
    <m/>
    <m/>
    <s v="C"/>
  </r>
  <r>
    <m/>
    <x v="174"/>
    <s v="FRENTE"/>
    <n v="4941"/>
    <x v="4938"/>
    <x v="5"/>
    <x v="268"/>
    <n v="4.5999999999999996"/>
    <n v="1.6E-2"/>
    <n v="1.6E-2"/>
    <n v="28126"/>
    <m/>
    <m/>
    <s v="F"/>
  </r>
  <r>
    <m/>
    <x v="193"/>
    <s v="LEVANTE"/>
    <n v="4942"/>
    <x v="4939"/>
    <x v="2"/>
    <x v="269"/>
    <n v="4.5999999999999996"/>
    <n v="9.4999999999999998E-3"/>
    <n v="9.4999999999999998E-3"/>
    <n v="28127"/>
    <m/>
    <m/>
    <s v="B"/>
  </r>
  <r>
    <m/>
    <x v="193"/>
    <s v="LEVANTE"/>
    <n v="4943"/>
    <x v="4940"/>
    <x v="2"/>
    <x v="269"/>
    <n v="4.5999999999999996"/>
    <n v="1.15E-2"/>
    <n v="1.15E-2"/>
    <n v="28127"/>
    <m/>
    <m/>
    <s v="C"/>
  </r>
  <r>
    <m/>
    <x v="193"/>
    <s v="LEVANTE"/>
    <n v="4944"/>
    <x v="4941"/>
    <x v="2"/>
    <x v="269"/>
    <n v="4.5999999999999996"/>
    <n v="4.7999999999999996E-3"/>
    <n v="4.7999999999999996E-3"/>
    <n v="28127"/>
    <m/>
    <m/>
    <s v="Descarte"/>
  </r>
  <r>
    <m/>
    <x v="193"/>
    <s v="LEVANTE"/>
    <n v="4945"/>
    <x v="4942"/>
    <x v="2"/>
    <x v="269"/>
    <n v="4.5999999999999996"/>
    <n v="1.5800000000000002E-2"/>
    <n v="1.5800000000000002E-2"/>
    <n v="28127"/>
    <m/>
    <m/>
    <s v="F"/>
  </r>
  <r>
    <m/>
    <x v="193"/>
    <s v="LEVANTE"/>
    <n v="4946"/>
    <x v="4943"/>
    <x v="2"/>
    <x v="269"/>
    <n v="4.5999999999999996"/>
    <n v="1.11E-2"/>
    <n v="1.11E-2"/>
    <n v="28127"/>
    <m/>
    <m/>
    <s v="C"/>
  </r>
  <r>
    <m/>
    <x v="193"/>
    <s v="LEVANTE"/>
    <n v="4947"/>
    <x v="4944"/>
    <x v="2"/>
    <x v="269"/>
    <n v="4.5999999999999996"/>
    <n v="3.56E-2"/>
    <n v="3.56E-2"/>
    <n v="28127"/>
    <m/>
    <m/>
    <s v="L"/>
  </r>
  <r>
    <m/>
    <x v="193"/>
    <s v="LEVANTE"/>
    <n v="4948"/>
    <x v="4945"/>
    <x v="2"/>
    <x v="269"/>
    <n v="4.5999999999999996"/>
    <n v="1.29E-2"/>
    <n v="1.29E-2"/>
    <n v="28127"/>
    <m/>
    <m/>
    <s v="D"/>
  </r>
  <r>
    <m/>
    <x v="193"/>
    <s v="LEVANTE"/>
    <n v="4949"/>
    <x v="4946"/>
    <x v="2"/>
    <x v="269"/>
    <n v="4.5999999999999996"/>
    <n v="1.9099999999999999E-2"/>
    <n v="1.9099999999999999E-2"/>
    <n v="28127"/>
    <m/>
    <m/>
    <s v="H"/>
  </r>
  <r>
    <m/>
    <x v="176"/>
    <s v="Rp"/>
    <n v="4950"/>
    <x v="4947"/>
    <x v="3"/>
    <x v="269"/>
    <n v="4.5999999999999996"/>
    <n v="6.6600000000000006E-2"/>
    <n v="3.6999999999999998E-2"/>
    <n v="28128"/>
    <n v="3.6999999999999998E-2"/>
    <m/>
    <s v="L"/>
  </r>
  <r>
    <m/>
    <x v="176"/>
    <s v="Rp"/>
    <n v="4951"/>
    <x v="4948"/>
    <x v="3"/>
    <x v="269"/>
    <n v="4.5999999999999996"/>
    <n v="1.9900000000000001E-2"/>
    <n v="1.9900000000000001E-2"/>
    <n v="28128"/>
    <n v="1.9900000000000001E-2"/>
    <m/>
    <s v="H"/>
  </r>
  <r>
    <m/>
    <x v="139"/>
    <s v="REC"/>
    <n v="4952"/>
    <x v="4949"/>
    <x v="3"/>
    <x v="269"/>
    <n v="4.5999999999999996"/>
    <n v="3.44E-2"/>
    <n v="3.44E-2"/>
    <n v="28128"/>
    <n v="3.44E-2"/>
    <m/>
    <s v="L"/>
  </r>
  <r>
    <m/>
    <x v="139"/>
    <s v="REC"/>
    <n v="4953"/>
    <x v="4950"/>
    <x v="3"/>
    <x v="269"/>
    <n v="4.5999999999999996"/>
    <n v="2.3900000000000001E-2"/>
    <n v="2.3900000000000001E-2"/>
    <n v="28128"/>
    <n v="2.3900000000000001E-2"/>
    <m/>
    <s v="J"/>
  </r>
  <r>
    <m/>
    <x v="139"/>
    <s v="REC"/>
    <n v="4954"/>
    <x v="4951"/>
    <x v="3"/>
    <x v="269"/>
    <n v="4.5999999999999996"/>
    <n v="1.5100000000000001E-2"/>
    <n v="1.5100000000000001E-2"/>
    <n v="28128"/>
    <n v="1.5100000000000001E-2"/>
    <m/>
    <s v="F"/>
  </r>
  <r>
    <m/>
    <x v="139"/>
    <s v="REC"/>
    <n v="4955"/>
    <x v="4952"/>
    <x v="3"/>
    <x v="269"/>
    <n v="4.5999999999999996"/>
    <n v="3.73E-2"/>
    <n v="3.6999999999999998E-2"/>
    <n v="28128"/>
    <n v="3.6999999999999998E-2"/>
    <m/>
    <s v="L"/>
  </r>
  <r>
    <m/>
    <x v="193"/>
    <s v="LEVANTE"/>
    <n v="4956"/>
    <x v="4953"/>
    <x v="3"/>
    <x v="269"/>
    <n v="4.5999999999999996"/>
    <n v="3.6700000000000003E-2"/>
    <n v="3.6700000000000003E-2"/>
    <n v="28129"/>
    <m/>
    <m/>
    <s v="L"/>
  </r>
  <r>
    <m/>
    <x v="193"/>
    <s v="LEVANTE"/>
    <n v="4957"/>
    <x v="4954"/>
    <x v="3"/>
    <x v="269"/>
    <n v="4.5999999999999996"/>
    <n v="6.7999999999999996E-3"/>
    <n v="6.7999999999999996E-3"/>
    <n v="28129"/>
    <m/>
    <m/>
    <s v="Reserva"/>
  </r>
  <r>
    <m/>
    <x v="193"/>
    <s v="LEVANTE"/>
    <n v="4958"/>
    <x v="4955"/>
    <x v="3"/>
    <x v="269"/>
    <n v="4.5999999999999996"/>
    <n v="5.0000000000000001E-3"/>
    <n v="5.0000000000000001E-3"/>
    <n v="28129"/>
    <m/>
    <m/>
    <s v="Descarte"/>
  </r>
  <r>
    <m/>
    <x v="193"/>
    <s v="LEVANTE"/>
    <n v="4959"/>
    <x v="4956"/>
    <x v="3"/>
    <x v="269"/>
    <n v="4.5999999999999996"/>
    <n v="7.9000000000000008E-3"/>
    <n v="7.9000000000000008E-3"/>
    <n v="28129"/>
    <m/>
    <m/>
    <s v="A"/>
  </r>
  <r>
    <m/>
    <x v="193"/>
    <s v="LEVANTE"/>
    <n v="4960"/>
    <x v="4957"/>
    <x v="3"/>
    <x v="269"/>
    <n v="4.5999999999999996"/>
    <n v="8.6E-3"/>
    <n v="8.6E-3"/>
    <n v="28129"/>
    <m/>
    <m/>
    <s v="A"/>
  </r>
  <r>
    <m/>
    <x v="193"/>
    <s v="LEVANTE"/>
    <n v="4961"/>
    <x v="4958"/>
    <x v="3"/>
    <x v="269"/>
    <n v="4.5999999999999996"/>
    <n v="8.6999999999999994E-3"/>
    <n v="8.6999999999999994E-3"/>
    <n v="28129"/>
    <m/>
    <m/>
    <s v="A"/>
  </r>
  <r>
    <m/>
    <x v="176"/>
    <s v="Rp"/>
    <n v="4962"/>
    <x v="4959"/>
    <x v="2"/>
    <x v="270"/>
    <n v="4.5999999999999996"/>
    <n v="2.4500000000000001E-2"/>
    <n v="2.4500000000000001E-2"/>
    <n v="28132"/>
    <m/>
    <m/>
    <s v="J"/>
  </r>
  <r>
    <m/>
    <x v="176"/>
    <s v="Rp"/>
    <n v="4963"/>
    <x v="4960"/>
    <x v="2"/>
    <x v="270"/>
    <n v="4.5999999999999996"/>
    <n v="1.52E-2"/>
    <n v="1.52E-2"/>
    <n v="28132"/>
    <m/>
    <m/>
    <s v="F"/>
  </r>
  <r>
    <m/>
    <x v="176"/>
    <s v="Rp"/>
    <n v="4964"/>
    <x v="4961"/>
    <x v="2"/>
    <x v="270"/>
    <n v="4.5999999999999996"/>
    <n v="1.2E-2"/>
    <n v="1.2E-2"/>
    <n v="28132"/>
    <m/>
    <m/>
    <s v="D"/>
  </r>
  <r>
    <m/>
    <x v="176"/>
    <s v="Rp"/>
    <n v="4965"/>
    <x v="4962"/>
    <x v="2"/>
    <x v="270"/>
    <n v="4.5999999999999996"/>
    <n v="9.1999999999999998E-3"/>
    <n v="9.1999999999999998E-3"/>
    <n v="28132"/>
    <m/>
    <m/>
    <s v="B"/>
  </r>
  <r>
    <m/>
    <x v="176"/>
    <s v="Rp"/>
    <n v="4966"/>
    <x v="4963"/>
    <x v="2"/>
    <x v="270"/>
    <n v="4.5999999999999996"/>
    <n v="1.17E-2"/>
    <n v="1.17E-2"/>
    <n v="28132"/>
    <m/>
    <m/>
    <s v="C"/>
  </r>
  <r>
    <m/>
    <x v="139"/>
    <s v="REC"/>
    <n v="4967"/>
    <x v="4964"/>
    <x v="2"/>
    <x v="270"/>
    <n v="4.5999999999999996"/>
    <n v="2.1399999999999999E-2"/>
    <n v="2.1399999999999999E-2"/>
    <n v="28132"/>
    <m/>
    <m/>
    <s v="I"/>
  </r>
  <r>
    <m/>
    <x v="139"/>
    <s v="REC"/>
    <n v="4968"/>
    <x v="4965"/>
    <x v="2"/>
    <x v="270"/>
    <n v="4.5999999999999996"/>
    <n v="1.9900000000000001E-2"/>
    <n v="1.9900000000000001E-2"/>
    <n v="28132"/>
    <m/>
    <m/>
    <s v="H"/>
  </r>
  <r>
    <m/>
    <x v="139"/>
    <s v="REC"/>
    <n v="4969"/>
    <x v="4966"/>
    <x v="2"/>
    <x v="270"/>
    <n v="4.5999999999999996"/>
    <n v="1.83E-2"/>
    <n v="1.83E-2"/>
    <n v="28132"/>
    <m/>
    <m/>
    <s v="G"/>
  </r>
  <r>
    <m/>
    <x v="202"/>
    <s v="REC"/>
    <n v="4970"/>
    <x v="4967"/>
    <x v="2"/>
    <x v="270"/>
    <n v="4.5999999999999996"/>
    <n v="1.7500000000000002E-2"/>
    <n v="1.7500000000000002E-2"/>
    <n v="28132"/>
    <m/>
    <m/>
    <s v="G"/>
  </r>
  <r>
    <m/>
    <x v="202"/>
    <s v="REC"/>
    <n v="4971"/>
    <x v="4968"/>
    <x v="2"/>
    <x v="270"/>
    <n v="4.5999999999999996"/>
    <n v="1.7600000000000001E-2"/>
    <n v="1.7600000000000001E-2"/>
    <n v="28132"/>
    <m/>
    <m/>
    <s v="G"/>
  </r>
  <r>
    <m/>
    <x v="202"/>
    <s v="REC"/>
    <n v="4972"/>
    <x v="4969"/>
    <x v="2"/>
    <x v="270"/>
    <n v="4.5999999999999996"/>
    <n v="1.66E-2"/>
    <n v="1.66E-2"/>
    <n v="28132"/>
    <m/>
    <m/>
    <s v="F"/>
  </r>
  <r>
    <m/>
    <x v="202"/>
    <s v="REC"/>
    <n v="4973"/>
    <x v="4970"/>
    <x v="2"/>
    <x v="270"/>
    <n v="4.5999999999999996"/>
    <n v="2.1499999999999998E-2"/>
    <n v="2.1499999999999998E-2"/>
    <n v="28133"/>
    <m/>
    <m/>
    <s v="I"/>
  </r>
  <r>
    <m/>
    <x v="202"/>
    <s v="REC"/>
    <n v="4974"/>
    <x v="4971"/>
    <x v="2"/>
    <x v="270"/>
    <n v="4.5999999999999996"/>
    <n v="2.1399999999999999E-2"/>
    <n v="2.1399999999999999E-2"/>
    <n v="28133"/>
    <m/>
    <m/>
    <s v="I"/>
  </r>
  <r>
    <m/>
    <x v="202"/>
    <s v="REC"/>
    <n v="4975"/>
    <x v="4972"/>
    <x v="2"/>
    <x v="270"/>
    <n v="4.5999999999999996"/>
    <n v="1.3599999999999999E-2"/>
    <n v="1.3599999999999999E-2"/>
    <n v="28133"/>
    <m/>
    <m/>
    <s v="E"/>
  </r>
  <r>
    <m/>
    <x v="202"/>
    <s v="REC"/>
    <n v="4976"/>
    <x v="4973"/>
    <x v="2"/>
    <x v="270"/>
    <n v="4.5999999999999996"/>
    <n v="1.72E-2"/>
    <n v="1.72E-2"/>
    <n v="28133"/>
    <m/>
    <m/>
    <s v="F"/>
  </r>
  <r>
    <m/>
    <x v="202"/>
    <s v="REC"/>
    <n v="4977"/>
    <x v="4974"/>
    <x v="2"/>
    <x v="270"/>
    <n v="4.5999999999999996"/>
    <n v="1.7399999999999999E-2"/>
    <n v="1.7399999999999999E-2"/>
    <n v="28133"/>
    <m/>
    <m/>
    <s v="F"/>
  </r>
  <r>
    <m/>
    <x v="202"/>
    <s v="REC"/>
    <n v="4978"/>
    <x v="4975"/>
    <x v="2"/>
    <x v="270"/>
    <n v="4.5999999999999996"/>
    <n v="1.84E-2"/>
    <n v="1.84E-2"/>
    <n v="28133"/>
    <m/>
    <m/>
    <s v="G"/>
  </r>
  <r>
    <m/>
    <x v="202"/>
    <s v="REC"/>
    <n v="4979"/>
    <x v="4976"/>
    <x v="2"/>
    <x v="270"/>
    <n v="4.5999999999999996"/>
    <n v="1.15E-2"/>
    <n v="1.15E-2"/>
    <n v="28133"/>
    <m/>
    <m/>
    <s v="C"/>
  </r>
  <r>
    <m/>
    <x v="202"/>
    <s v="REC"/>
    <n v="4980"/>
    <x v="4977"/>
    <x v="2"/>
    <x v="270"/>
    <n v="4.5999999999999996"/>
    <n v="1.49E-2"/>
    <n v="1.49E-2"/>
    <n v="28133"/>
    <m/>
    <m/>
    <s v="E"/>
  </r>
  <r>
    <m/>
    <x v="202"/>
    <s v="REC"/>
    <n v="4981"/>
    <x v="4978"/>
    <x v="2"/>
    <x v="270"/>
    <n v="4.5999999999999996"/>
    <n v="1.66E-2"/>
    <n v="1.66E-2"/>
    <n v="28133"/>
    <m/>
    <m/>
    <s v="F"/>
  </r>
  <r>
    <m/>
    <x v="176"/>
    <s v="Rp"/>
    <n v="4982"/>
    <x v="4979"/>
    <x v="3"/>
    <x v="270"/>
    <n v="4.5999999999999996"/>
    <n v="3.6999999999999998E-2"/>
    <n v="3.6999999999999998E-2"/>
    <n v="28134"/>
    <m/>
    <m/>
    <s v="L"/>
  </r>
  <r>
    <m/>
    <x v="202"/>
    <s v="REC"/>
    <n v="4983"/>
    <x v="4980"/>
    <x v="3"/>
    <x v="270"/>
    <n v="4.5999999999999996"/>
    <n v="2.5000000000000001E-2"/>
    <n v="2.5000000000000001E-2"/>
    <n v="28134"/>
    <m/>
    <m/>
    <s v="K"/>
  </r>
  <r>
    <m/>
    <x v="202"/>
    <s v="REC"/>
    <n v="4984"/>
    <x v="4981"/>
    <x v="3"/>
    <x v="270"/>
    <n v="4.5999999999999996"/>
    <n v="1.32E-2"/>
    <n v="1.32E-2"/>
    <n v="28134"/>
    <m/>
    <m/>
    <s v="D"/>
  </r>
  <r>
    <m/>
    <x v="202"/>
    <s v="REC"/>
    <n v="4985"/>
    <x v="4982"/>
    <x v="3"/>
    <x v="270"/>
    <n v="4.5999999999999996"/>
    <n v="1.9400000000000001E-2"/>
    <n v="1.9400000000000001E-2"/>
    <n v="28134"/>
    <m/>
    <m/>
    <s v="H"/>
  </r>
  <r>
    <m/>
    <x v="202"/>
    <s v="REC"/>
    <n v="4986"/>
    <x v="4983"/>
    <x v="3"/>
    <x v="270"/>
    <n v="4.5999999999999996"/>
    <n v="1.7899999999999999E-2"/>
    <n v="1.7899999999999999E-2"/>
    <n v="28134"/>
    <m/>
    <m/>
    <s v="G"/>
  </r>
  <r>
    <m/>
    <x v="202"/>
    <s v="REC"/>
    <n v="4987"/>
    <x v="4984"/>
    <x v="3"/>
    <x v="270"/>
    <n v="4.5999999999999996"/>
    <n v="1.12E-2"/>
    <n v="1.12E-2"/>
    <n v="28134"/>
    <m/>
    <m/>
    <s v="C"/>
  </r>
  <r>
    <m/>
    <x v="193"/>
    <s v="LEVANTE"/>
    <n v="4988"/>
    <x v="4985"/>
    <x v="3"/>
    <x v="270"/>
    <n v="4.5999999999999996"/>
    <n v="1.2500000000000001E-2"/>
    <n v="1.2500000000000001E-2"/>
    <n v="28135"/>
    <m/>
    <m/>
    <s v="D"/>
  </r>
  <r>
    <m/>
    <x v="193"/>
    <s v="LEVANTE"/>
    <n v="4989"/>
    <x v="4986"/>
    <x v="3"/>
    <x v="270"/>
    <n v="4.5999999999999996"/>
    <n v="1.0500000000000001E-2"/>
    <n v="1.0500000000000001E-2"/>
    <n v="28135"/>
    <m/>
    <m/>
    <s v="C"/>
  </r>
  <r>
    <m/>
    <x v="193"/>
    <s v="LEVANTE"/>
    <n v="4990"/>
    <x v="4987"/>
    <x v="3"/>
    <x v="270"/>
    <n v="4.5999999999999996"/>
    <n v="1.18E-2"/>
    <n v="1.18E-2"/>
    <n v="28135"/>
    <m/>
    <m/>
    <s v="C"/>
  </r>
  <r>
    <m/>
    <x v="193"/>
    <s v="LEVANTE"/>
    <n v="4991"/>
    <x v="4988"/>
    <x v="3"/>
    <x v="270"/>
    <n v="4.5999999999999996"/>
    <n v="1.7999999999999999E-2"/>
    <n v="1.7999999999999999E-2"/>
    <n v="28135"/>
    <m/>
    <m/>
    <s v="G"/>
  </r>
  <r>
    <m/>
    <x v="193"/>
    <s v="LEVANTE"/>
    <n v="4992"/>
    <x v="4989"/>
    <x v="3"/>
    <x v="270"/>
    <n v="4.5999999999999996"/>
    <n v="1.1299999999999999E-2"/>
    <n v="1.1299999999999999E-2"/>
    <n v="28135"/>
    <m/>
    <m/>
    <s v="C"/>
  </r>
  <r>
    <m/>
    <x v="193"/>
    <s v="LEVANTE"/>
    <n v="4993"/>
    <x v="4990"/>
    <x v="3"/>
    <x v="270"/>
    <n v="4.5999999999999996"/>
    <n v="1.9400000000000001E-2"/>
    <n v="1.9400000000000001E-2"/>
    <n v="28135"/>
    <m/>
    <m/>
    <s v="H"/>
  </r>
  <r>
    <m/>
    <x v="193"/>
    <s v="LEVANTE"/>
    <n v="4994"/>
    <x v="4991"/>
    <x v="3"/>
    <x v="270"/>
    <n v="4.5999999999999996"/>
    <n v="1.29E-2"/>
    <n v="1.29E-2"/>
    <n v="28135"/>
    <m/>
    <m/>
    <s v="D"/>
  </r>
  <r>
    <m/>
    <x v="193"/>
    <s v="LEVANTE"/>
    <n v="4995"/>
    <x v="4992"/>
    <x v="3"/>
    <x v="270"/>
    <n v="4.5999999999999996"/>
    <n v="1.35E-2"/>
    <n v="1.35E-2"/>
    <n v="28135"/>
    <m/>
    <m/>
    <s v="E"/>
  </r>
  <r>
    <m/>
    <x v="193"/>
    <s v="LEVANTE"/>
    <n v="4996"/>
    <x v="4993"/>
    <x v="3"/>
    <x v="270"/>
    <n v="4.5999999999999996"/>
    <n v="1.38E-2"/>
    <n v="1.38E-2"/>
    <n v="28135"/>
    <m/>
    <m/>
    <s v="E"/>
  </r>
  <r>
    <m/>
    <x v="193"/>
    <s v="LEVANTE"/>
    <n v="4997"/>
    <x v="4994"/>
    <x v="3"/>
    <x v="270"/>
    <n v="4.5999999999999996"/>
    <n v="1.0999999999999999E-2"/>
    <n v="1.0999999999999999E-2"/>
    <n v="28135"/>
    <m/>
    <m/>
    <s v="C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6">
  <r>
    <x v="0"/>
    <n v="1"/>
    <x v="0"/>
    <x v="0"/>
    <n v="27.35"/>
    <x v="0"/>
    <x v="0"/>
    <s v="Óxido"/>
    <m/>
  </r>
  <r>
    <x v="0"/>
    <n v="2"/>
    <x v="1"/>
    <x v="0"/>
    <n v="30.41"/>
    <x v="0"/>
    <x v="0"/>
    <s v="Óxido"/>
    <m/>
  </r>
  <r>
    <x v="0"/>
    <n v="3"/>
    <x v="2"/>
    <x v="0"/>
    <n v="27.69"/>
    <x v="0"/>
    <x v="0"/>
    <s v="Óxido"/>
    <m/>
  </r>
  <r>
    <x v="0"/>
    <n v="4"/>
    <x v="0"/>
    <x v="1"/>
    <n v="29.16"/>
    <x v="0"/>
    <x v="0"/>
    <s v="Óxido"/>
    <m/>
  </r>
  <r>
    <x v="0"/>
    <n v="5"/>
    <x v="2"/>
    <x v="1"/>
    <n v="29.22"/>
    <x v="0"/>
    <x v="0"/>
    <s v="Óxido"/>
    <m/>
  </r>
  <r>
    <x v="0"/>
    <n v="6"/>
    <x v="3"/>
    <x v="1"/>
    <n v="28.87"/>
    <x v="0"/>
    <x v="0"/>
    <s v="Óxido"/>
    <m/>
  </r>
  <r>
    <x v="1"/>
    <n v="1"/>
    <x v="0"/>
    <x v="1"/>
    <n v="28.88"/>
    <x v="0"/>
    <x v="0"/>
    <s v="Óxido"/>
    <m/>
  </r>
  <r>
    <x v="1"/>
    <n v="2"/>
    <x v="2"/>
    <x v="1"/>
    <n v="29.71"/>
    <x v="0"/>
    <x v="0"/>
    <s v="Óxido"/>
    <m/>
  </r>
  <r>
    <x v="1"/>
    <n v="3"/>
    <x v="0"/>
    <x v="2"/>
    <n v="29.52"/>
    <x v="0"/>
    <x v="0"/>
    <s v="Óxido"/>
    <m/>
  </r>
  <r>
    <x v="1"/>
    <n v="4"/>
    <x v="0"/>
    <x v="2"/>
    <n v="30.1"/>
    <x v="0"/>
    <x v="0"/>
    <s v="Óxido"/>
    <m/>
  </r>
  <r>
    <x v="1"/>
    <n v="5"/>
    <x v="2"/>
    <x v="3"/>
    <n v="31.8"/>
    <x v="0"/>
    <x v="0"/>
    <s v="Óxido"/>
    <m/>
  </r>
  <r>
    <x v="1"/>
    <n v="6"/>
    <x v="0"/>
    <x v="3"/>
    <n v="30"/>
    <x v="0"/>
    <x v="0"/>
    <s v="Óxido"/>
    <m/>
  </r>
  <r>
    <x v="2"/>
    <n v="1"/>
    <x v="0"/>
    <x v="4"/>
    <n v="30"/>
    <x v="0"/>
    <x v="0"/>
    <s v="Óxido"/>
    <m/>
  </r>
  <r>
    <x v="2"/>
    <n v="2"/>
    <x v="3"/>
    <x v="4"/>
    <n v="25.1"/>
    <x v="0"/>
    <x v="0"/>
    <s v="Óxido"/>
    <m/>
  </r>
  <r>
    <x v="2"/>
    <n v="3"/>
    <x v="2"/>
    <x v="4"/>
    <n v="28.98"/>
    <x v="0"/>
    <x v="0"/>
    <s v="Óxido"/>
    <m/>
  </r>
  <r>
    <x v="2"/>
    <n v="4"/>
    <x v="0"/>
    <x v="4"/>
    <n v="30"/>
    <x v="0"/>
    <x v="0"/>
    <s v="Óxido"/>
    <m/>
  </r>
  <r>
    <x v="3"/>
    <n v="1"/>
    <x v="3"/>
    <x v="5"/>
    <n v="27.26"/>
    <x v="1"/>
    <x v="0"/>
    <s v="Óxido"/>
    <m/>
  </r>
  <r>
    <x v="3"/>
    <n v="2"/>
    <x v="0"/>
    <x v="5"/>
    <n v="30"/>
    <x v="1"/>
    <x v="0"/>
    <s v="Óxido"/>
    <m/>
  </r>
  <r>
    <x v="3"/>
    <n v="3"/>
    <x v="3"/>
    <x v="5"/>
    <n v="25.99"/>
    <x v="1"/>
    <x v="0"/>
    <s v="Óxido"/>
    <m/>
  </r>
  <r>
    <x v="4"/>
    <n v="1"/>
    <x v="0"/>
    <x v="6"/>
    <n v="33.43"/>
    <x v="2"/>
    <x v="1"/>
    <s v="Óxido"/>
    <m/>
  </r>
  <r>
    <x v="4"/>
    <n v="2"/>
    <x v="3"/>
    <x v="6"/>
    <n v="28.48"/>
    <x v="2"/>
    <x v="1"/>
    <s v="Óxido"/>
    <m/>
  </r>
  <r>
    <x v="4"/>
    <n v="3"/>
    <x v="0"/>
    <x v="6"/>
    <n v="34.6"/>
    <x v="2"/>
    <x v="1"/>
    <s v="Óxido"/>
    <m/>
  </r>
  <r>
    <x v="4"/>
    <n v="4"/>
    <x v="3"/>
    <x v="7"/>
    <n v="32.82"/>
    <x v="2"/>
    <x v="1"/>
    <s v="Óxido"/>
    <m/>
  </r>
  <r>
    <x v="5"/>
    <n v="1"/>
    <x v="0"/>
    <x v="7"/>
    <n v="26.61"/>
    <x v="3"/>
    <x v="2"/>
    <s v="Sulfuro"/>
    <m/>
  </r>
  <r>
    <x v="4"/>
    <n v="5"/>
    <x v="3"/>
    <x v="8"/>
    <n v="31.81"/>
    <x v="2"/>
    <x v="1"/>
    <s v="Óxido"/>
    <m/>
  </r>
  <r>
    <x v="5"/>
    <n v="2"/>
    <x v="0"/>
    <x v="9"/>
    <n v="29.16"/>
    <x v="3"/>
    <x v="2"/>
    <s v="Sulfuro"/>
    <m/>
  </r>
  <r>
    <x v="6"/>
    <n v="1"/>
    <x v="0"/>
    <x v="10"/>
    <n v="29.8"/>
    <x v="3"/>
    <x v="2"/>
    <s v="Sulfuro"/>
    <m/>
  </r>
  <r>
    <x v="6"/>
    <n v="2"/>
    <x v="3"/>
    <x v="11"/>
    <n v="31.29"/>
    <x v="3"/>
    <x v="2"/>
    <s v="Sulfuro"/>
    <m/>
  </r>
  <r>
    <x v="6"/>
    <n v="3"/>
    <x v="0"/>
    <x v="12"/>
    <n v="32.450000000000003"/>
    <x v="3"/>
    <x v="2"/>
    <s v="Sulfuro"/>
    <m/>
  </r>
  <r>
    <x v="7"/>
    <n v="1"/>
    <x v="0"/>
    <x v="13"/>
    <n v="29.39"/>
    <x v="3"/>
    <x v="2"/>
    <s v="Sulfuro"/>
    <m/>
  </r>
  <r>
    <x v="7"/>
    <n v="2"/>
    <x v="3"/>
    <x v="13"/>
    <n v="33.54"/>
    <x v="3"/>
    <x v="2"/>
    <s v="Sulfuro"/>
    <m/>
  </r>
  <r>
    <x v="8"/>
    <n v="1"/>
    <x v="0"/>
    <x v="14"/>
    <n v="30.52"/>
    <x v="4"/>
    <x v="2"/>
    <s v="Sulfuro"/>
    <m/>
  </r>
  <r>
    <x v="8"/>
    <n v="2"/>
    <x v="3"/>
    <x v="14"/>
    <n v="27.7"/>
    <x v="4"/>
    <x v="2"/>
    <s v="Sulfuro"/>
    <m/>
  </r>
  <r>
    <x v="8"/>
    <n v="3"/>
    <x v="0"/>
    <x v="15"/>
    <n v="30.63"/>
    <x v="4"/>
    <x v="2"/>
    <s v="Sulfuro"/>
    <m/>
  </r>
  <r>
    <x v="8"/>
    <n v="4"/>
    <x v="3"/>
    <x v="15"/>
    <n v="29.36"/>
    <x v="4"/>
    <x v="2"/>
    <s v="Sulfuro"/>
    <m/>
  </r>
  <r>
    <x v="9"/>
    <n v="1"/>
    <x v="0"/>
    <x v="16"/>
    <n v="31.09"/>
    <x v="4"/>
    <x v="2"/>
    <s v="Sulfuro"/>
    <m/>
  </r>
  <r>
    <x v="9"/>
    <n v="2"/>
    <x v="3"/>
    <x v="16"/>
    <n v="28.94"/>
    <x v="4"/>
    <x v="2"/>
    <s v="Sulfuro"/>
    <m/>
  </r>
  <r>
    <x v="10"/>
    <n v="1"/>
    <x v="0"/>
    <x v="17"/>
    <n v="37.25"/>
    <x v="1"/>
    <x v="0"/>
    <s v="Sulfuro"/>
    <m/>
  </r>
  <r>
    <x v="10"/>
    <n v="2"/>
    <x v="3"/>
    <x v="17"/>
    <n v="30.91"/>
    <x v="1"/>
    <x v="0"/>
    <s v="Sulfuro"/>
    <m/>
  </r>
  <r>
    <x v="9"/>
    <n v="3"/>
    <x v="0"/>
    <x v="18"/>
    <n v="30.37"/>
    <x v="4"/>
    <x v="2"/>
    <s v="Sulfuro"/>
    <m/>
  </r>
  <r>
    <x v="10"/>
    <n v="3"/>
    <x v="0"/>
    <x v="19"/>
    <n v="36.64"/>
    <x v="1"/>
    <x v="0"/>
    <s v="Sulfuro"/>
    <m/>
  </r>
  <r>
    <x v="10"/>
    <n v="4"/>
    <x v="0"/>
    <x v="20"/>
    <n v="30.9"/>
    <x v="1"/>
    <x v="0"/>
    <s v="Sulfuro"/>
    <m/>
  </r>
  <r>
    <x v="10"/>
    <n v="5"/>
    <x v="3"/>
    <x v="20"/>
    <n v="29.39"/>
    <x v="1"/>
    <x v="0"/>
    <s v="Sulfuro"/>
    <m/>
  </r>
  <r>
    <x v="11"/>
    <n v="1"/>
    <x v="0"/>
    <x v="21"/>
    <n v="35"/>
    <x v="0"/>
    <x v="0"/>
    <s v="Sulfuro"/>
    <m/>
  </r>
  <r>
    <x v="11"/>
    <n v="2"/>
    <x v="3"/>
    <x v="21"/>
    <n v="29.93"/>
    <x v="0"/>
    <x v="0"/>
    <s v="Sulfuro"/>
    <m/>
  </r>
  <r>
    <x v="10"/>
    <n v="6"/>
    <x v="0"/>
    <x v="22"/>
    <n v="37.880000000000003"/>
    <x v="1"/>
    <x v="0"/>
    <s v="Sulfuro"/>
    <m/>
  </r>
  <r>
    <x v="11"/>
    <n v="3"/>
    <x v="3"/>
    <x v="22"/>
    <n v="29.17"/>
    <x v="0"/>
    <x v="0"/>
    <s v="Sulfuro"/>
    <m/>
  </r>
  <r>
    <x v="12"/>
    <n v="1"/>
    <x v="0"/>
    <x v="22"/>
    <n v="29.53"/>
    <x v="4"/>
    <x v="2"/>
    <s v="Sulfuro"/>
    <m/>
  </r>
  <r>
    <x v="12"/>
    <n v="2"/>
    <x v="3"/>
    <x v="22"/>
    <n v="28.79"/>
    <x v="4"/>
    <x v="2"/>
    <s v="Sulfuro"/>
    <m/>
  </r>
  <r>
    <x v="11"/>
    <n v="4"/>
    <x v="0"/>
    <x v="23"/>
    <n v="37.32"/>
    <x v="0"/>
    <x v="0"/>
    <s v="Sulfuro"/>
    <m/>
  </r>
  <r>
    <x v="13"/>
    <n v="1"/>
    <x v="3"/>
    <x v="23"/>
    <n v="30.96"/>
    <x v="0"/>
    <x v="0"/>
    <s v="Sulfuro"/>
    <m/>
  </r>
  <r>
    <x v="12"/>
    <n v="3"/>
    <x v="3"/>
    <x v="24"/>
    <n v="31.48"/>
    <x v="4"/>
    <x v="2"/>
    <s v="Sulfuro"/>
    <m/>
  </r>
  <r>
    <x v="12"/>
    <n v="4"/>
    <x v="3"/>
    <x v="24"/>
    <n v="30.49"/>
    <x v="4"/>
    <x v="2"/>
    <s v="Sulfuro"/>
    <m/>
  </r>
  <r>
    <x v="13"/>
    <n v="2"/>
    <x v="0"/>
    <x v="24"/>
    <n v="36.56"/>
    <x v="0"/>
    <x v="0"/>
    <s v="Sulfuro"/>
    <m/>
  </r>
  <r>
    <x v="13"/>
    <n v="3"/>
    <x v="0"/>
    <x v="24"/>
    <n v="38.25"/>
    <x v="0"/>
    <x v="0"/>
    <s v="Sulfuro"/>
    <m/>
  </r>
  <r>
    <x v="14"/>
    <n v="1"/>
    <x v="0"/>
    <x v="25"/>
    <n v="30.66"/>
    <x v="5"/>
    <x v="2"/>
    <s v="Sulfuro"/>
    <m/>
  </r>
  <r>
    <x v="13"/>
    <n v="4"/>
    <x v="3"/>
    <x v="25"/>
    <n v="28.92"/>
    <x v="0"/>
    <x v="0"/>
    <s v="Sulfuro"/>
    <m/>
  </r>
  <r>
    <x v="14"/>
    <n v="2"/>
    <x v="0"/>
    <x v="25"/>
    <n v="30.6"/>
    <x v="5"/>
    <x v="2"/>
    <s v="Sulfuro"/>
    <m/>
  </r>
  <r>
    <x v="14"/>
    <n v="3"/>
    <x v="3"/>
    <x v="26"/>
    <n v="29.64"/>
    <x v="5"/>
    <x v="2"/>
    <s v="Sulfuro"/>
    <m/>
  </r>
  <r>
    <x v="15"/>
    <n v="1"/>
    <x v="0"/>
    <x v="26"/>
    <n v="37.4"/>
    <x v="0"/>
    <x v="0"/>
    <s v="Sulfuro"/>
    <m/>
  </r>
  <r>
    <x v="15"/>
    <n v="2"/>
    <x v="3"/>
    <x v="26"/>
    <n v="33.86"/>
    <x v="0"/>
    <x v="0"/>
    <s v="Sulfuro"/>
    <m/>
  </r>
  <r>
    <x v="15"/>
    <n v="3"/>
    <x v="1"/>
    <x v="26"/>
    <n v="31.62"/>
    <x v="0"/>
    <x v="0"/>
    <s v="Sulfuro"/>
    <m/>
  </r>
  <r>
    <x v="14"/>
    <n v="4"/>
    <x v="0"/>
    <x v="27"/>
    <n v="30.74"/>
    <x v="5"/>
    <x v="2"/>
    <s v="Sulfuro"/>
    <m/>
  </r>
  <r>
    <x v="15"/>
    <n v="4"/>
    <x v="3"/>
    <x v="27"/>
    <n v="33.89"/>
    <x v="0"/>
    <x v="0"/>
    <s v="Sulfuro"/>
    <m/>
  </r>
  <r>
    <x v="16"/>
    <n v="1"/>
    <x v="3"/>
    <x v="28"/>
    <n v="35.53"/>
    <x v="0"/>
    <x v="0"/>
    <s v="Sulfuro"/>
    <m/>
  </r>
  <r>
    <x v="17"/>
    <n v="1"/>
    <x v="0"/>
    <x v="28"/>
    <n v="30.45"/>
    <x v="5"/>
    <x v="2"/>
    <s v="Sulfuro"/>
    <m/>
  </r>
  <r>
    <x v="17"/>
    <n v="2"/>
    <x v="3"/>
    <x v="28"/>
    <n v="28.23"/>
    <x v="5"/>
    <x v="2"/>
    <s v="Sulfuro"/>
    <m/>
  </r>
  <r>
    <x v="16"/>
    <n v="2"/>
    <x v="0"/>
    <x v="29"/>
    <n v="40.770000000000003"/>
    <x v="0"/>
    <x v="0"/>
    <s v="Sulfuro"/>
    <m/>
  </r>
  <r>
    <x v="17"/>
    <n v="3"/>
    <x v="0"/>
    <x v="29"/>
    <n v="31.03"/>
    <x v="5"/>
    <x v="2"/>
    <s v="Sulfuro"/>
    <m/>
  </r>
  <r>
    <x v="17"/>
    <n v="4"/>
    <x v="3"/>
    <x v="29"/>
    <n v="31.27"/>
    <x v="5"/>
    <x v="2"/>
    <s v="Sulfuro"/>
    <m/>
  </r>
  <r>
    <x v="16"/>
    <n v="3"/>
    <x v="0"/>
    <x v="30"/>
    <n v="35.43"/>
    <x v="0"/>
    <x v="0"/>
    <s v="Sulfuro"/>
    <m/>
  </r>
  <r>
    <x v="16"/>
    <n v="4"/>
    <x v="3"/>
    <x v="31"/>
    <n v="33.68"/>
    <x v="0"/>
    <x v="0"/>
    <s v="Sulfuro"/>
    <m/>
  </r>
  <r>
    <x v="18"/>
    <n v="1"/>
    <x v="0"/>
    <x v="31"/>
    <n v="30.24"/>
    <x v="5"/>
    <x v="2"/>
    <s v="Sulfuro"/>
    <m/>
  </r>
  <r>
    <x v="19"/>
    <n v="1"/>
    <x v="0"/>
    <x v="32"/>
    <n v="38.82"/>
    <x v="0"/>
    <x v="0"/>
    <s v="Sulfuro"/>
    <m/>
  </r>
  <r>
    <x v="19"/>
    <n v="2"/>
    <x v="3"/>
    <x v="32"/>
    <n v="31.9"/>
    <x v="0"/>
    <x v="0"/>
    <s v="Sulfuro"/>
    <m/>
  </r>
  <r>
    <x v="20"/>
    <n v="1"/>
    <x v="0"/>
    <x v="32"/>
    <n v="30.54"/>
    <x v="5"/>
    <x v="2"/>
    <s v="Sulfuro"/>
    <m/>
  </r>
  <r>
    <x v="21"/>
    <n v="1"/>
    <x v="3"/>
    <x v="32"/>
    <n v="30.61"/>
    <x v="4"/>
    <x v="2"/>
    <s v="Sulfuro"/>
    <m/>
  </r>
  <r>
    <x v="19"/>
    <n v="3"/>
    <x v="0"/>
    <x v="33"/>
    <n v="35.130000000000003"/>
    <x v="0"/>
    <x v="0"/>
    <s v="Sulfuro"/>
    <m/>
  </r>
  <r>
    <x v="20"/>
    <n v="2"/>
    <x v="1"/>
    <x v="33"/>
    <n v="29.45"/>
    <x v="5"/>
    <x v="2"/>
    <s v="Sulfuro"/>
    <m/>
  </r>
  <r>
    <x v="19"/>
    <n v="4"/>
    <x v="0"/>
    <x v="34"/>
    <n v="35.770000000000003"/>
    <x v="0"/>
    <x v="0"/>
    <s v="Sulfuro"/>
    <m/>
  </r>
  <r>
    <x v="22"/>
    <n v="1"/>
    <x v="3"/>
    <x v="34"/>
    <n v="30.68"/>
    <x v="0"/>
    <x v="0"/>
    <s v="Sulfuro"/>
    <m/>
  </r>
  <r>
    <x v="21"/>
    <n v="2"/>
    <x v="4"/>
    <x v="34"/>
    <n v="29.82"/>
    <x v="4"/>
    <x v="2"/>
    <s v="Sulfuro"/>
    <m/>
  </r>
  <r>
    <x v="20"/>
    <n v="3"/>
    <x v="1"/>
    <x v="34"/>
    <n v="31.33"/>
    <x v="5"/>
    <x v="2"/>
    <s v="Sulfuro"/>
    <m/>
  </r>
  <r>
    <x v="20"/>
    <n v="4"/>
    <x v="0"/>
    <x v="35"/>
    <n v="29.25"/>
    <x v="5"/>
    <x v="2"/>
    <s v="Sulfuro"/>
    <m/>
  </r>
  <r>
    <x v="23"/>
    <n v="1"/>
    <x v="1"/>
    <x v="35"/>
    <n v="25.56"/>
    <x v="5"/>
    <x v="2"/>
    <s v="Sulfuro"/>
    <m/>
  </r>
  <r>
    <x v="22"/>
    <n v="2"/>
    <x v="3"/>
    <x v="35"/>
    <n v="28.99"/>
    <x v="0"/>
    <x v="0"/>
    <s v="Sulfuro"/>
    <m/>
  </r>
  <r>
    <x v="22"/>
    <n v="3"/>
    <x v="3"/>
    <x v="36"/>
    <n v="30.76"/>
    <x v="0"/>
    <x v="0"/>
    <s v="Sulfuro"/>
    <m/>
  </r>
  <r>
    <x v="22"/>
    <n v="4"/>
    <x v="3"/>
    <x v="36"/>
    <n v="37.43"/>
    <x v="0"/>
    <x v="0"/>
    <s v="Sulfuro"/>
    <m/>
  </r>
  <r>
    <x v="21"/>
    <n v="3"/>
    <x v="4"/>
    <x v="36"/>
    <n v="29.62"/>
    <x v="4"/>
    <x v="2"/>
    <s v="Sulfuro"/>
    <m/>
  </r>
  <r>
    <x v="21"/>
    <n v="4"/>
    <x v="5"/>
    <x v="36"/>
    <n v="25.61"/>
    <x v="4"/>
    <x v="2"/>
    <s v="Sulfuro"/>
    <m/>
  </r>
  <r>
    <x v="24"/>
    <n v="1"/>
    <x v="3"/>
    <x v="37"/>
    <n v="31.42"/>
    <x v="0"/>
    <x v="0"/>
    <s v="Sulfuro"/>
    <m/>
  </r>
  <r>
    <x v="24"/>
    <n v="2"/>
    <x v="0"/>
    <x v="37"/>
    <n v="35.19"/>
    <x v="0"/>
    <x v="0"/>
    <s v="Sulfuro"/>
    <m/>
  </r>
  <r>
    <x v="24"/>
    <n v="3"/>
    <x v="1"/>
    <x v="37"/>
    <n v="31.99"/>
    <x v="0"/>
    <x v="0"/>
    <s v="Sulfuro"/>
    <m/>
  </r>
  <r>
    <x v="24"/>
    <n v="4"/>
    <x v="3"/>
    <x v="37"/>
    <n v="31.84"/>
    <x v="0"/>
    <x v="0"/>
    <s v="Sulfuro"/>
    <m/>
  </r>
  <r>
    <x v="23"/>
    <n v="2"/>
    <x v="1"/>
    <x v="37"/>
    <n v="31.47"/>
    <x v="5"/>
    <x v="2"/>
    <s v="Sulfuro"/>
    <m/>
  </r>
  <r>
    <x v="25"/>
    <n v="1"/>
    <x v="0"/>
    <x v="37"/>
    <n v="30.45"/>
    <x v="4"/>
    <x v="2"/>
    <s v="Sulfuro"/>
    <m/>
  </r>
  <r>
    <x v="26"/>
    <n v="1"/>
    <x v="3"/>
    <x v="38"/>
    <n v="35.130000000000003"/>
    <x v="1"/>
    <x v="0"/>
    <s v="Sulfuro"/>
    <m/>
  </r>
  <r>
    <x v="26"/>
    <n v="2"/>
    <x v="1"/>
    <x v="38"/>
    <n v="32.97"/>
    <x v="1"/>
    <x v="0"/>
    <s v="Sulfuro"/>
    <m/>
  </r>
  <r>
    <x v="27"/>
    <n v="1"/>
    <x v="0"/>
    <x v="38"/>
    <n v="38.89"/>
    <x v="0"/>
    <x v="0"/>
    <s v="Sulfuro"/>
    <m/>
  </r>
  <r>
    <x v="27"/>
    <n v="2"/>
    <x v="2"/>
    <x v="38"/>
    <n v="30.23"/>
    <x v="0"/>
    <x v="0"/>
    <s v="Sulfuro"/>
    <m/>
  </r>
  <r>
    <x v="23"/>
    <n v="3"/>
    <x v="0"/>
    <x v="39"/>
    <n v="31.17"/>
    <x v="5"/>
    <x v="2"/>
    <s v="Sulfuro"/>
    <m/>
  </r>
  <r>
    <x v="23"/>
    <n v="4"/>
    <x v="1"/>
    <x v="39"/>
    <n v="31.67"/>
    <x v="5"/>
    <x v="2"/>
    <s v="Sulfuro"/>
    <m/>
  </r>
  <r>
    <x v="25"/>
    <n v="2"/>
    <x v="0"/>
    <x v="39"/>
    <n v="30.83"/>
    <x v="4"/>
    <x v="2"/>
    <s v="Sulfuro"/>
    <m/>
  </r>
  <r>
    <x v="25"/>
    <n v="3"/>
    <x v="2"/>
    <x v="39"/>
    <n v="29.23"/>
    <x v="4"/>
    <x v="2"/>
    <s v="Sulfuro"/>
    <m/>
  </r>
  <r>
    <x v="25"/>
    <n v="4"/>
    <x v="0"/>
    <x v="39"/>
    <n v="30.68"/>
    <x v="4"/>
    <x v="2"/>
    <s v="Sulfuro"/>
    <m/>
  </r>
  <r>
    <x v="28"/>
    <n v="1"/>
    <x v="2"/>
    <x v="39"/>
    <n v="27.97"/>
    <x v="6"/>
    <x v="2"/>
    <s v="Sulfuro"/>
    <m/>
  </r>
  <r>
    <x v="29"/>
    <n v="1"/>
    <x v="6"/>
    <x v="40"/>
    <n v="30.32"/>
    <x v="4"/>
    <x v="2"/>
    <s v="Sulfuro"/>
    <m/>
  </r>
  <r>
    <x v="29"/>
    <n v="2"/>
    <x v="0"/>
    <x v="40"/>
    <n v="28.49"/>
    <x v="4"/>
    <x v="2"/>
    <s v="Sulfuro"/>
    <m/>
  </r>
  <r>
    <x v="29"/>
    <n v="3"/>
    <x v="1"/>
    <x v="40"/>
    <n v="30.78"/>
    <x v="4"/>
    <x v="2"/>
    <s v="Sulfuro"/>
    <m/>
  </r>
  <r>
    <x v="30"/>
    <n v="1"/>
    <x v="3"/>
    <x v="40"/>
    <n v="33.64"/>
    <x v="5"/>
    <x v="2"/>
    <s v="Sulfuro"/>
    <m/>
  </r>
  <r>
    <x v="26"/>
    <n v="3"/>
    <x v="0"/>
    <x v="41"/>
    <n v="35.729999999999997"/>
    <x v="1"/>
    <x v="0"/>
    <s v="Sulfuro"/>
    <m/>
  </r>
  <r>
    <x v="28"/>
    <n v="2"/>
    <x v="2"/>
    <x v="41"/>
    <n v="29.7"/>
    <x v="6"/>
    <x v="2"/>
    <s v="Sulfuro"/>
    <m/>
  </r>
  <r>
    <x v="30"/>
    <n v="2"/>
    <x v="1"/>
    <x v="41"/>
    <n v="32.229999999999997"/>
    <x v="5"/>
    <x v="2"/>
    <s v="Sulfuro"/>
    <m/>
  </r>
  <r>
    <x v="30"/>
    <n v="3"/>
    <x v="4"/>
    <x v="41"/>
    <n v="31.57"/>
    <x v="5"/>
    <x v="2"/>
    <s v="Sulfuro"/>
    <m/>
  </r>
  <r>
    <x v="30"/>
    <n v="4"/>
    <x v="3"/>
    <x v="41"/>
    <n v="31.24"/>
    <x v="5"/>
    <x v="2"/>
    <s v="Sulfuro"/>
    <m/>
  </r>
  <r>
    <x v="26"/>
    <n v="4"/>
    <x v="0"/>
    <x v="42"/>
    <n v="35.14"/>
    <x v="1"/>
    <x v="0"/>
    <s v="Sulfuro"/>
    <m/>
  </r>
  <r>
    <x v="28"/>
    <n v="3"/>
    <x v="2"/>
    <x v="43"/>
    <n v="31.27"/>
    <x v="6"/>
    <x v="2"/>
    <s v="Sulfuro"/>
    <m/>
  </r>
  <r>
    <x v="29"/>
    <n v="4"/>
    <x v="0"/>
    <x v="43"/>
    <n v="30.53"/>
    <x v="4"/>
    <x v="2"/>
    <s v="Sulfuro"/>
    <m/>
  </r>
  <r>
    <x v="31"/>
    <n v="1"/>
    <x v="1"/>
    <x v="43"/>
    <n v="31.89"/>
    <x v="4"/>
    <x v="2"/>
    <s v="Sulfuro"/>
    <m/>
  </r>
  <r>
    <x v="31"/>
    <n v="2"/>
    <x v="3"/>
    <x v="43"/>
    <n v="32.21"/>
    <x v="4"/>
    <x v="2"/>
    <s v="Sulfuro"/>
    <m/>
  </r>
  <r>
    <x v="31"/>
    <n v="3"/>
    <x v="1"/>
    <x v="44"/>
    <n v="33.130000000000003"/>
    <x v="4"/>
    <x v="2"/>
    <s v="Sulfuro"/>
    <m/>
  </r>
  <r>
    <x v="31"/>
    <n v="4"/>
    <x v="3"/>
    <x v="44"/>
    <n v="31.84"/>
    <x v="4"/>
    <x v="2"/>
    <s v="Sulfuro"/>
    <m/>
  </r>
  <r>
    <x v="28"/>
    <n v="4"/>
    <x v="2"/>
    <x v="44"/>
    <n v="32.31"/>
    <x v="6"/>
    <x v="2"/>
    <s v="Sulfuro"/>
    <m/>
  </r>
  <r>
    <x v="32"/>
    <n v="1"/>
    <x v="0"/>
    <x v="44"/>
    <n v="30.83"/>
    <x v="5"/>
    <x v="2"/>
    <s v="Sulfuro"/>
    <m/>
  </r>
  <r>
    <x v="27"/>
    <n v="3"/>
    <x v="0"/>
    <x v="45"/>
    <n v="34.26"/>
    <x v="0"/>
    <x v="0"/>
    <s v="Sulfuro"/>
    <m/>
  </r>
  <r>
    <x v="27"/>
    <n v="4"/>
    <x v="1"/>
    <x v="45"/>
    <n v="30"/>
    <x v="0"/>
    <x v="0"/>
    <s v="Sulfuro"/>
    <m/>
  </r>
  <r>
    <x v="33"/>
    <n v="1"/>
    <x v="2"/>
    <x v="45"/>
    <n v="31.32"/>
    <x v="6"/>
    <x v="2"/>
    <s v="Sulfuro"/>
    <m/>
  </r>
  <r>
    <x v="34"/>
    <n v="1"/>
    <x v="0"/>
    <x v="45"/>
    <n v="30.81"/>
    <x v="4"/>
    <x v="2"/>
    <s v="Sulfuro"/>
    <m/>
  </r>
  <r>
    <x v="34"/>
    <n v="2"/>
    <x v="3"/>
    <x v="45"/>
    <n v="32.72"/>
    <x v="4"/>
    <x v="2"/>
    <s v="Sulfuro"/>
    <m/>
  </r>
  <r>
    <x v="33"/>
    <n v="2"/>
    <x v="1"/>
    <x v="46"/>
    <n v="33.64"/>
    <x v="6"/>
    <x v="2"/>
    <s v="Sulfuro"/>
    <m/>
  </r>
  <r>
    <x v="34"/>
    <n v="3"/>
    <x v="5"/>
    <x v="46"/>
    <n v="31.24"/>
    <x v="4"/>
    <x v="2"/>
    <s v="Sulfuro"/>
    <m/>
  </r>
  <r>
    <x v="35"/>
    <n v="1"/>
    <x v="0"/>
    <x v="47"/>
    <n v="35.81"/>
    <x v="1"/>
    <x v="0"/>
    <s v="Sulfuro"/>
    <m/>
  </r>
  <r>
    <x v="35"/>
    <n v="2"/>
    <x v="2"/>
    <x v="47"/>
    <n v="27.4"/>
    <x v="1"/>
    <x v="0"/>
    <s v="Sulfuro"/>
    <m/>
  </r>
  <r>
    <x v="33"/>
    <n v="3"/>
    <x v="1"/>
    <x v="47"/>
    <n v="30.83"/>
    <x v="6"/>
    <x v="2"/>
    <s v="Sulfuro"/>
    <m/>
  </r>
  <r>
    <x v="33"/>
    <n v="4"/>
    <x v="3"/>
    <x v="47"/>
    <n v="31.34"/>
    <x v="6"/>
    <x v="2"/>
    <s v="Sulfuro"/>
    <m/>
  </r>
  <r>
    <x v="34"/>
    <n v="4"/>
    <x v="4"/>
    <x v="47"/>
    <n v="31.67"/>
    <x v="4"/>
    <x v="2"/>
    <s v="Sulfuro"/>
    <m/>
  </r>
  <r>
    <x v="36"/>
    <n v="1"/>
    <x v="0"/>
    <x v="48"/>
    <n v="30.85"/>
    <x v="4"/>
    <x v="2"/>
    <s v="Sulfuro"/>
    <m/>
  </r>
  <r>
    <x v="36"/>
    <n v="2"/>
    <x v="2"/>
    <x v="48"/>
    <n v="32.36"/>
    <x v="4"/>
    <x v="2"/>
    <s v="Sulfuro"/>
    <m/>
  </r>
  <r>
    <x v="35"/>
    <n v="3"/>
    <x v="3"/>
    <x v="48"/>
    <n v="27.26"/>
    <x v="1"/>
    <x v="0"/>
    <s v="Sulfuro"/>
    <m/>
  </r>
  <r>
    <x v="37"/>
    <n v="1"/>
    <x v="1"/>
    <x v="48"/>
    <n v="33.479999999999997"/>
    <x v="6"/>
    <x v="2"/>
    <s v="Sulfuro"/>
    <m/>
  </r>
  <r>
    <x v="35"/>
    <n v="4"/>
    <x v="0"/>
    <x v="49"/>
    <n v="33.659999999999997"/>
    <x v="1"/>
    <x v="0"/>
    <s v="Sulfuro"/>
    <m/>
  </r>
  <r>
    <x v="36"/>
    <n v="3"/>
    <x v="3"/>
    <x v="49"/>
    <n v="33.32"/>
    <x v="4"/>
    <x v="2"/>
    <s v="Sulfuro"/>
    <m/>
  </r>
  <r>
    <x v="36"/>
    <n v="4"/>
    <x v="4"/>
    <x v="49"/>
    <n v="33.159999999999997"/>
    <x v="4"/>
    <x v="2"/>
    <s v="Sulfuro"/>
    <m/>
  </r>
  <r>
    <x v="37"/>
    <n v="2"/>
    <x v="1"/>
    <x v="49"/>
    <n v="32.68"/>
    <x v="6"/>
    <x v="2"/>
    <s v="Sulfuro"/>
    <m/>
  </r>
  <r>
    <x v="37"/>
    <n v="3"/>
    <x v="0"/>
    <x v="49"/>
    <n v="30.8"/>
    <x v="6"/>
    <x v="2"/>
    <s v="Sulfuro"/>
    <m/>
  </r>
  <r>
    <x v="37"/>
    <n v="4"/>
    <x v="2"/>
    <x v="50"/>
    <n v="29.54"/>
    <x v="6"/>
    <x v="2"/>
    <s v="Sulfuro"/>
    <m/>
  </r>
  <r>
    <x v="38"/>
    <n v="1"/>
    <x v="1"/>
    <x v="50"/>
    <n v="31.76"/>
    <x v="4"/>
    <x v="2"/>
    <s v="Sulfuro"/>
    <m/>
  </r>
  <r>
    <x v="38"/>
    <n v="2"/>
    <x v="0"/>
    <x v="50"/>
    <n v="30.43"/>
    <x v="4"/>
    <x v="2"/>
    <s v="Sulfuro"/>
    <m/>
  </r>
  <r>
    <x v="38"/>
    <n v="3"/>
    <x v="1"/>
    <x v="51"/>
    <n v="31.31"/>
    <x v="4"/>
    <x v="2"/>
    <s v="Sulfuro"/>
    <m/>
  </r>
  <r>
    <x v="38"/>
    <n v="4"/>
    <x v="2"/>
    <x v="51"/>
    <n v="28.51"/>
    <x v="4"/>
    <x v="2"/>
    <s v="Sulfuro"/>
    <m/>
  </r>
  <r>
    <x v="39"/>
    <n v="1"/>
    <x v="3"/>
    <x v="51"/>
    <n v="31.33"/>
    <x v="6"/>
    <x v="2"/>
    <s v="Sulfuro"/>
    <m/>
  </r>
  <r>
    <x v="39"/>
    <n v="2"/>
    <x v="0"/>
    <x v="51"/>
    <n v="30.67"/>
    <x v="6"/>
    <x v="2"/>
    <s v="Sulfuro"/>
    <m/>
  </r>
  <r>
    <x v="39"/>
    <n v="3"/>
    <x v="2"/>
    <x v="51"/>
    <n v="29.51"/>
    <x v="6"/>
    <x v="2"/>
    <s v="Sulfuro"/>
    <m/>
  </r>
  <r>
    <x v="39"/>
    <n v="4"/>
    <x v="0"/>
    <x v="51"/>
    <n v="29.58"/>
    <x v="6"/>
    <x v="2"/>
    <s v="Sulfuro"/>
    <m/>
  </r>
  <r>
    <x v="40"/>
    <n v="1"/>
    <x v="1"/>
    <x v="51"/>
    <n v="34.08"/>
    <x v="4"/>
    <x v="2"/>
    <s v="Sulfuro"/>
    <m/>
  </r>
  <r>
    <x v="40"/>
    <n v="2"/>
    <x v="4"/>
    <x v="52"/>
    <n v="29.49"/>
    <x v="4"/>
    <x v="2"/>
    <s v="Sulfuro"/>
    <m/>
  </r>
  <r>
    <x v="40"/>
    <n v="3"/>
    <x v="3"/>
    <x v="52"/>
    <n v="29.34"/>
    <x v="4"/>
    <x v="2"/>
    <s v="Sulfuro"/>
    <m/>
  </r>
  <r>
    <x v="41"/>
    <n v="1"/>
    <x v="1"/>
    <x v="53"/>
    <n v="30.72"/>
    <x v="6"/>
    <x v="2"/>
    <s v="Sulfuro"/>
    <m/>
  </r>
  <r>
    <x v="41"/>
    <n v="2"/>
    <x v="3"/>
    <x v="53"/>
    <n v="31.85"/>
    <x v="6"/>
    <x v="2"/>
    <s v="Sulfuro"/>
    <m/>
  </r>
  <r>
    <x v="41"/>
    <n v="3"/>
    <x v="1"/>
    <x v="53"/>
    <n v="30.93"/>
    <x v="6"/>
    <x v="2"/>
    <s v="Sulfuro"/>
    <m/>
  </r>
  <r>
    <x v="41"/>
    <n v="4"/>
    <x v="0"/>
    <x v="53"/>
    <n v="29.02"/>
    <x v="6"/>
    <x v="2"/>
    <s v="Sulfuro"/>
    <m/>
  </r>
  <r>
    <x v="42"/>
    <n v="1"/>
    <x v="4"/>
    <x v="53"/>
    <n v="29.87"/>
    <x v="5"/>
    <x v="2"/>
    <s v="Sulfuro"/>
    <m/>
  </r>
  <r>
    <x v="42"/>
    <n v="2"/>
    <x v="4"/>
    <x v="53"/>
    <n v="29.22"/>
    <x v="5"/>
    <x v="2"/>
    <s v="Sulfuro"/>
    <m/>
  </r>
  <r>
    <x v="42"/>
    <n v="3"/>
    <x v="3"/>
    <x v="54"/>
    <n v="31.62"/>
    <x v="5"/>
    <x v="2"/>
    <s v="Sulfuro"/>
    <m/>
  </r>
  <r>
    <x v="42"/>
    <n v="4"/>
    <x v="5"/>
    <x v="54"/>
    <n v="29.5"/>
    <x v="5"/>
    <x v="2"/>
    <s v="Sulfuro"/>
    <m/>
  </r>
  <r>
    <x v="43"/>
    <n v="1"/>
    <x v="0"/>
    <x v="54"/>
    <n v="28.32"/>
    <x v="4"/>
    <x v="2"/>
    <s v="Sulfuro"/>
    <m/>
  </r>
  <r>
    <x v="43"/>
    <n v="2"/>
    <x v="1"/>
    <x v="54"/>
    <n v="30.48"/>
    <x v="4"/>
    <x v="2"/>
    <s v="Sulfuro"/>
    <m/>
  </r>
  <r>
    <x v="44"/>
    <n v="1"/>
    <x v="2"/>
    <x v="54"/>
    <n v="28.91"/>
    <x v="6"/>
    <x v="2"/>
    <s v="Sulfuro"/>
    <m/>
  </r>
  <r>
    <x v="44"/>
    <n v="2"/>
    <x v="3"/>
    <x v="55"/>
    <n v="32.340000000000003"/>
    <x v="6"/>
    <x v="2"/>
    <s v="Sulfuro"/>
    <m/>
  </r>
  <r>
    <x v="44"/>
    <n v="3"/>
    <x v="5"/>
    <x v="55"/>
    <n v="29.83"/>
    <x v="6"/>
    <x v="2"/>
    <s v="Sulfuro"/>
    <m/>
  </r>
  <r>
    <x v="43"/>
    <n v="3"/>
    <x v="4"/>
    <x v="55"/>
    <n v="30.78"/>
    <x v="4"/>
    <x v="2"/>
    <s v="Sulfuro"/>
    <m/>
  </r>
  <r>
    <x v="44"/>
    <n v="4"/>
    <x v="1"/>
    <x v="55"/>
    <n v="31.66"/>
    <x v="6"/>
    <x v="2"/>
    <s v="Sulfuro"/>
    <m/>
  </r>
  <r>
    <x v="43"/>
    <n v="4"/>
    <x v="0"/>
    <x v="55"/>
    <n v="30.77"/>
    <x v="4"/>
    <x v="2"/>
    <s v="Sulfuro"/>
    <m/>
  </r>
  <r>
    <x v="43"/>
    <n v="5"/>
    <x v="0"/>
    <x v="56"/>
    <n v="29.41"/>
    <x v="4"/>
    <x v="2"/>
    <s v="Sulfuro"/>
    <m/>
  </r>
  <r>
    <x v="44"/>
    <n v="5"/>
    <x v="1"/>
    <x v="56"/>
    <n v="29.33"/>
    <x v="6"/>
    <x v="2"/>
    <s v="Sulfuro"/>
    <m/>
  </r>
  <r>
    <x v="45"/>
    <n v="1"/>
    <x v="2"/>
    <x v="56"/>
    <n v="30.33"/>
    <x v="5"/>
    <x v="2"/>
    <s v="Sulfuro"/>
    <m/>
  </r>
  <r>
    <x v="45"/>
    <n v="2"/>
    <x v="3"/>
    <x v="56"/>
    <n v="31.4"/>
    <x v="5"/>
    <x v="2"/>
    <s v="Sulfuro"/>
    <m/>
  </r>
  <r>
    <x v="45"/>
    <n v="3"/>
    <x v="1"/>
    <x v="57"/>
    <n v="30.81"/>
    <x v="5"/>
    <x v="2"/>
    <s v="Sulfuro"/>
    <m/>
  </r>
  <r>
    <x v="45"/>
    <n v="4"/>
    <x v="2"/>
    <x v="57"/>
    <n v="29.1"/>
    <x v="5"/>
    <x v="2"/>
    <s v="Sulfuro"/>
    <m/>
  </r>
  <r>
    <x v="45"/>
    <n v="5"/>
    <x v="0"/>
    <x v="57"/>
    <n v="30.81"/>
    <x v="5"/>
    <x v="2"/>
    <s v="Sulfuro"/>
    <m/>
  </r>
  <r>
    <x v="46"/>
    <n v="1"/>
    <x v="4"/>
    <x v="58"/>
    <n v="30.41"/>
    <x v="4"/>
    <x v="2"/>
    <s v="Sulfuro"/>
    <m/>
  </r>
  <r>
    <x v="46"/>
    <n v="2"/>
    <x v="6"/>
    <x v="58"/>
    <n v="31.12"/>
    <x v="4"/>
    <x v="2"/>
    <s v="Sulfuro"/>
    <m/>
  </r>
  <r>
    <x v="46"/>
    <n v="3"/>
    <x v="3"/>
    <x v="58"/>
    <n v="32.18"/>
    <x v="4"/>
    <x v="2"/>
    <s v="Sulfuro"/>
    <m/>
  </r>
  <r>
    <x v="46"/>
    <n v="4"/>
    <x v="5"/>
    <x v="59"/>
    <n v="31.23"/>
    <x v="4"/>
    <x v="2"/>
    <s v="Sulfuro"/>
    <m/>
  </r>
  <r>
    <x v="46"/>
    <n v="5"/>
    <x v="1"/>
    <x v="59"/>
    <n v="32.49"/>
    <x v="4"/>
    <x v="2"/>
    <s v="Sulfuro"/>
    <m/>
  </r>
  <r>
    <x v="47"/>
    <n v="1"/>
    <x v="2"/>
    <x v="59"/>
    <n v="30"/>
    <x v="6"/>
    <x v="2"/>
    <s v="Sulfuro"/>
    <m/>
  </r>
  <r>
    <x v="47"/>
    <n v="2"/>
    <x v="0"/>
    <x v="59"/>
    <n v="29.61"/>
    <x v="6"/>
    <x v="2"/>
    <s v="Sulfuro"/>
    <m/>
  </r>
  <r>
    <x v="47"/>
    <n v="3"/>
    <x v="4"/>
    <x v="59"/>
    <n v="30.03"/>
    <x v="6"/>
    <x v="2"/>
    <s v="Sulfuro"/>
    <m/>
  </r>
  <r>
    <x v="47"/>
    <n v="4"/>
    <x v="3"/>
    <x v="60"/>
    <n v="31.16"/>
    <x v="6"/>
    <x v="2"/>
    <s v="Sulfuro"/>
    <m/>
  </r>
  <r>
    <x v="47"/>
    <n v="5"/>
    <x v="5"/>
    <x v="60"/>
    <n v="31.23"/>
    <x v="6"/>
    <x v="2"/>
    <s v="Sulfuro"/>
    <m/>
  </r>
  <r>
    <x v="48"/>
    <n v="1"/>
    <x v="1"/>
    <x v="60"/>
    <n v="28.38"/>
    <x v="6"/>
    <x v="2"/>
    <s v="Sulfuro"/>
    <m/>
  </r>
  <r>
    <x v="48"/>
    <n v="2"/>
    <x v="3"/>
    <x v="61"/>
    <n v="32.46"/>
    <x v="6"/>
    <x v="2"/>
    <s v="Sulfuro"/>
    <m/>
  </r>
  <r>
    <x v="48"/>
    <n v="3"/>
    <x v="0"/>
    <x v="61"/>
    <n v="29.87"/>
    <x v="6"/>
    <x v="2"/>
    <s v="Sulfuro"/>
    <m/>
  </r>
  <r>
    <x v="48"/>
    <n v="4"/>
    <x v="2"/>
    <x v="61"/>
    <n v="28.87"/>
    <x v="6"/>
    <x v="2"/>
    <s v="Sulfuro"/>
    <m/>
  </r>
  <r>
    <x v="48"/>
    <n v="5"/>
    <x v="4"/>
    <x v="61"/>
    <n v="33"/>
    <x v="6"/>
    <x v="2"/>
    <s v="Sulfuro"/>
    <m/>
  </r>
  <r>
    <x v="48"/>
    <n v="6"/>
    <x v="1"/>
    <x v="61"/>
    <n v="33.65"/>
    <x v="6"/>
    <x v="2"/>
    <s v="Sulfuro"/>
    <m/>
  </r>
  <r>
    <x v="49"/>
    <n v="1"/>
    <x v="7"/>
    <x v="61"/>
    <n v="29.01"/>
    <x v="5"/>
    <x v="2"/>
    <s v="Sulfuro"/>
    <m/>
  </r>
  <r>
    <x v="49"/>
    <n v="2"/>
    <x v="3"/>
    <x v="61"/>
    <n v="32.479999999999997"/>
    <x v="5"/>
    <x v="2"/>
    <s v="Sulfuro"/>
    <m/>
  </r>
  <r>
    <x v="49"/>
    <n v="3"/>
    <x v="0"/>
    <x v="62"/>
    <n v="29.32"/>
    <x v="5"/>
    <x v="2"/>
    <s v="Sulfuro"/>
    <m/>
  </r>
  <r>
    <x v="49"/>
    <n v="4"/>
    <x v="1"/>
    <x v="62"/>
    <n v="31.99"/>
    <x v="5"/>
    <x v="2"/>
    <s v="Sulfuro"/>
    <m/>
  </r>
  <r>
    <x v="49"/>
    <n v="5"/>
    <x v="0"/>
    <x v="63"/>
    <n v="30.78"/>
    <x v="5"/>
    <x v="2"/>
    <s v="Sulfuro"/>
    <m/>
  </r>
  <r>
    <x v="49"/>
    <n v="6"/>
    <x v="4"/>
    <x v="63"/>
    <n v="31.06"/>
    <x v="5"/>
    <x v="2"/>
    <s v="Sulfuro"/>
    <m/>
  </r>
  <r>
    <x v="50"/>
    <n v="1"/>
    <x v="7"/>
    <x v="63"/>
    <n v="28.74"/>
    <x v="5"/>
    <x v="2"/>
    <s v="Sulfuro"/>
    <m/>
  </r>
  <r>
    <x v="50"/>
    <n v="2"/>
    <x v="2"/>
    <x v="64"/>
    <n v="32.01"/>
    <x v="5"/>
    <x v="2"/>
    <s v="Sulfuro"/>
    <m/>
  </r>
  <r>
    <x v="50"/>
    <n v="3"/>
    <x v="0"/>
    <x v="64"/>
    <n v="30.83"/>
    <x v="5"/>
    <x v="2"/>
    <s v="Sulfuro"/>
    <m/>
  </r>
  <r>
    <x v="50"/>
    <n v="4"/>
    <x v="1"/>
    <x v="64"/>
    <n v="32.61"/>
    <x v="5"/>
    <x v="2"/>
    <s v="Sulfuro"/>
    <m/>
  </r>
  <r>
    <x v="50"/>
    <n v="5"/>
    <x v="4"/>
    <x v="64"/>
    <n v="32.1"/>
    <x v="5"/>
    <x v="2"/>
    <s v="Sulfuro"/>
    <m/>
  </r>
  <r>
    <x v="51"/>
    <n v="1"/>
    <x v="3"/>
    <x v="64"/>
    <n v="31.01"/>
    <x v="5"/>
    <x v="2"/>
    <s v="Sulfuro"/>
    <m/>
  </r>
  <r>
    <x v="51"/>
    <n v="2"/>
    <x v="0"/>
    <x v="65"/>
    <n v="29.67"/>
    <x v="5"/>
    <x v="2"/>
    <s v="Sulfuro"/>
    <m/>
  </r>
  <r>
    <x v="51"/>
    <n v="3"/>
    <x v="1"/>
    <x v="65"/>
    <n v="30.32"/>
    <x v="5"/>
    <x v="2"/>
    <s v="Sulfuro"/>
    <m/>
  </r>
  <r>
    <x v="51"/>
    <n v="4"/>
    <x v="4"/>
    <x v="65"/>
    <n v="32.119999999999997"/>
    <x v="5"/>
    <x v="2"/>
    <s v="Sulfuro"/>
    <m/>
  </r>
  <r>
    <x v="51"/>
    <n v="5"/>
    <x v="7"/>
    <x v="66"/>
    <n v="29.3"/>
    <x v="5"/>
    <x v="2"/>
    <s v="Sulfuro"/>
    <m/>
  </r>
  <r>
    <x v="52"/>
    <n v="1"/>
    <x v="0"/>
    <x v="66"/>
    <n v="28.59"/>
    <x v="5"/>
    <x v="2"/>
    <s v="Sulfuro"/>
    <m/>
  </r>
  <r>
    <x v="52"/>
    <n v="2"/>
    <x v="3"/>
    <x v="66"/>
    <n v="31.07"/>
    <x v="5"/>
    <x v="2"/>
    <s v="Sulfuro"/>
    <m/>
  </r>
  <r>
    <x v="53"/>
    <n v="1"/>
    <x v="1"/>
    <x v="66"/>
    <n v="30.41"/>
    <x v="4"/>
    <x v="2"/>
    <s v="Sulfuro"/>
    <m/>
  </r>
  <r>
    <x v="53"/>
    <n v="2"/>
    <x v="4"/>
    <x v="67"/>
    <n v="31.1"/>
    <x v="4"/>
    <x v="2"/>
    <s v="Sulfuro"/>
    <m/>
  </r>
  <r>
    <x v="52"/>
    <n v="3"/>
    <x v="2"/>
    <x v="65"/>
    <n v="30.58"/>
    <x v="5"/>
    <x v="2"/>
    <s v="Sulfuro"/>
    <m/>
  </r>
  <r>
    <x v="52"/>
    <n v="4"/>
    <x v="0"/>
    <x v="67"/>
    <n v="30.59"/>
    <x v="5"/>
    <x v="2"/>
    <s v="Sulfuro"/>
    <m/>
  </r>
  <r>
    <x v="52"/>
    <n v="5"/>
    <x v="3"/>
    <x v="67"/>
    <n v="31.24"/>
    <x v="5"/>
    <x v="2"/>
    <s v="Sulfuro"/>
    <m/>
  </r>
  <r>
    <x v="53"/>
    <n v="3"/>
    <x v="1"/>
    <x v="67"/>
    <n v="31.14"/>
    <x v="4"/>
    <x v="2"/>
    <s v="Sulfuro"/>
    <m/>
  </r>
  <r>
    <x v="53"/>
    <n v="4"/>
    <x v="4"/>
    <x v="68"/>
    <n v="31.5"/>
    <x v="4"/>
    <x v="2"/>
    <s v="Sulfuro"/>
    <m/>
  </r>
  <r>
    <x v="53"/>
    <n v="5"/>
    <x v="8"/>
    <x v="68"/>
    <n v="28.39"/>
    <x v="4"/>
    <x v="2"/>
    <s v="Sulfuro"/>
    <m/>
  </r>
  <r>
    <x v="54"/>
    <n v="1"/>
    <x v="0"/>
    <x v="68"/>
    <n v="29"/>
    <x v="7"/>
    <x v="3"/>
    <s v=""/>
    <m/>
  </r>
  <r>
    <x v="54"/>
    <n v="2"/>
    <x v="3"/>
    <x v="68"/>
    <n v="29"/>
    <x v="7"/>
    <x v="3"/>
    <s v=""/>
    <m/>
  </r>
  <r>
    <x v="55"/>
    <n v="1"/>
    <x v="1"/>
    <x v="68"/>
    <n v="31.15"/>
    <x v="4"/>
    <x v="2"/>
    <s v="Sulfuro"/>
    <m/>
  </r>
  <r>
    <x v="56"/>
    <n v="1"/>
    <x v="4"/>
    <x v="68"/>
    <n v="31.06"/>
    <x v="6"/>
    <x v="2"/>
    <s v="Sulfuro"/>
    <m/>
  </r>
  <r>
    <x v="56"/>
    <n v="2"/>
    <x v="7"/>
    <x v="69"/>
    <n v="30.03"/>
    <x v="6"/>
    <x v="2"/>
    <s v="Sulfuro"/>
    <m/>
  </r>
  <r>
    <x v="55"/>
    <n v="2"/>
    <x v="0"/>
    <x v="69"/>
    <n v="31.37"/>
    <x v="4"/>
    <x v="2"/>
    <s v="Sulfuro"/>
    <m/>
  </r>
  <r>
    <x v="55"/>
    <n v="3"/>
    <x v="2"/>
    <x v="69"/>
    <n v="30.82"/>
    <x v="4"/>
    <x v="2"/>
    <s v="Sulfuro"/>
    <m/>
  </r>
  <r>
    <x v="55"/>
    <n v="4"/>
    <x v="3"/>
    <x v="69"/>
    <n v="32.840000000000003"/>
    <x v="4"/>
    <x v="2"/>
    <s v="Sulfuro"/>
    <m/>
  </r>
  <r>
    <x v="55"/>
    <n v="5"/>
    <x v="1"/>
    <x v="70"/>
    <n v="31.36"/>
    <x v="4"/>
    <x v="2"/>
    <s v="Sulfuro"/>
    <m/>
  </r>
  <r>
    <x v="55"/>
    <n v="6"/>
    <x v="0"/>
    <x v="70"/>
    <n v="30.59"/>
    <x v="4"/>
    <x v="2"/>
    <s v="Sulfuro"/>
    <m/>
  </r>
  <r>
    <x v="56"/>
    <n v="3"/>
    <x v="4"/>
    <x v="70"/>
    <n v="32.06"/>
    <x v="6"/>
    <x v="2"/>
    <s v="Sulfuro"/>
    <m/>
  </r>
  <r>
    <x v="56"/>
    <n v="4"/>
    <x v="2"/>
    <x v="70"/>
    <n v="31.82"/>
    <x v="6"/>
    <x v="2"/>
    <s v="Sulfuro"/>
    <m/>
  </r>
  <r>
    <x v="56"/>
    <n v="5"/>
    <x v="3"/>
    <x v="70"/>
    <n v="31.16"/>
    <x v="6"/>
    <x v="2"/>
    <s v="Sulfuro"/>
    <m/>
  </r>
  <r>
    <x v="56"/>
    <n v="6"/>
    <x v="1"/>
    <x v="71"/>
    <n v="32.25"/>
    <x v="6"/>
    <x v="2"/>
    <s v="Sulfuro"/>
    <m/>
  </r>
  <r>
    <x v="57"/>
    <n v="1"/>
    <x v="7"/>
    <x v="71"/>
    <n v="30.06"/>
    <x v="4"/>
    <x v="2"/>
    <s v="Sulfuro"/>
    <m/>
  </r>
  <r>
    <x v="57"/>
    <n v="2"/>
    <x v="4"/>
    <x v="71"/>
    <n v="31.68"/>
    <x v="4"/>
    <x v="2"/>
    <s v="Sulfuro"/>
    <m/>
  </r>
  <r>
    <x v="57"/>
    <n v="3"/>
    <x v="0"/>
    <x v="71"/>
    <n v="30.23"/>
    <x v="4"/>
    <x v="2"/>
    <s v="Sulfuro"/>
    <m/>
  </r>
  <r>
    <x v="57"/>
    <n v="4"/>
    <x v="3"/>
    <x v="72"/>
    <n v="31.54"/>
    <x v="4"/>
    <x v="2"/>
    <s v="Sulfuro"/>
    <m/>
  </r>
  <r>
    <x v="57"/>
    <n v="5"/>
    <x v="4"/>
    <x v="72"/>
    <n v="34.35"/>
    <x v="4"/>
    <x v="2"/>
    <s v="Sulfuro"/>
    <m/>
  </r>
  <r>
    <x v="57"/>
    <n v="6"/>
    <x v="1"/>
    <x v="72"/>
    <n v="30.53"/>
    <x v="4"/>
    <x v="2"/>
    <s v="Sulfuro"/>
    <m/>
  </r>
  <r>
    <x v="58"/>
    <n v="1"/>
    <x v="2"/>
    <x v="72"/>
    <n v="29.45"/>
    <x v="6"/>
    <x v="2"/>
    <s v="Sulfuro"/>
    <m/>
  </r>
  <r>
    <x v="58"/>
    <n v="2"/>
    <x v="0"/>
    <x v="72"/>
    <n v="30.65"/>
    <x v="6"/>
    <x v="2"/>
    <s v="Sulfuro"/>
    <m/>
  </r>
  <r>
    <x v="58"/>
    <n v="3"/>
    <x v="3"/>
    <x v="73"/>
    <n v="31.24"/>
    <x v="6"/>
    <x v="2"/>
    <s v="Sulfuro"/>
    <m/>
  </r>
  <r>
    <x v="58"/>
    <n v="4"/>
    <x v="1"/>
    <x v="73"/>
    <n v="30.71"/>
    <x v="6"/>
    <x v="2"/>
    <s v="Sulfuro"/>
    <m/>
  </r>
  <r>
    <x v="58"/>
    <n v="5"/>
    <x v="2"/>
    <x v="73"/>
    <n v="31.92"/>
    <x v="6"/>
    <x v="2"/>
    <s v="Sulfuro"/>
    <m/>
  </r>
  <r>
    <x v="58"/>
    <n v="6"/>
    <x v="0"/>
    <x v="73"/>
    <n v="30.22"/>
    <x v="6"/>
    <x v="2"/>
    <s v="Sulfuro"/>
    <m/>
  </r>
  <r>
    <x v="59"/>
    <n v="1"/>
    <x v="3"/>
    <x v="74"/>
    <n v="31.33"/>
    <x v="4"/>
    <x v="2"/>
    <s v="Sulfuro"/>
    <m/>
  </r>
  <r>
    <x v="59"/>
    <n v="2"/>
    <x v="5"/>
    <x v="74"/>
    <n v="32.46"/>
    <x v="4"/>
    <x v="2"/>
    <s v="Sulfuro"/>
    <m/>
  </r>
  <r>
    <x v="59"/>
    <n v="3"/>
    <x v="4"/>
    <x v="74"/>
    <n v="31.67"/>
    <x v="4"/>
    <x v="2"/>
    <s v="Sulfuro"/>
    <m/>
  </r>
  <r>
    <x v="59"/>
    <n v="4"/>
    <x v="7"/>
    <x v="74"/>
    <n v="30.42"/>
    <x v="4"/>
    <x v="2"/>
    <s v="Sulfuro"/>
    <m/>
  </r>
  <r>
    <x v="60"/>
    <n v="1"/>
    <x v="0"/>
    <x v="75"/>
    <n v="30.96"/>
    <x v="5"/>
    <x v="2"/>
    <s v="Sulfuro"/>
    <m/>
  </r>
  <r>
    <x v="60"/>
    <n v="2"/>
    <x v="5"/>
    <x v="75"/>
    <n v="32.909999999999997"/>
    <x v="5"/>
    <x v="2"/>
    <s v="Sulfuro"/>
    <m/>
  </r>
  <r>
    <x v="60"/>
    <n v="3"/>
    <x v="2"/>
    <x v="75"/>
    <n v="30.81"/>
    <x v="5"/>
    <x v="2"/>
    <s v="Sulfuro"/>
    <m/>
  </r>
  <r>
    <x v="60"/>
    <n v="4"/>
    <x v="1"/>
    <x v="75"/>
    <n v="31.21"/>
    <x v="5"/>
    <x v="2"/>
    <s v="Sulfuro"/>
    <m/>
  </r>
  <r>
    <x v="60"/>
    <n v="5"/>
    <x v="3"/>
    <x v="75"/>
    <n v="32.450000000000003"/>
    <x v="5"/>
    <x v="2"/>
    <s v="Sulfuro"/>
    <m/>
  </r>
  <r>
    <x v="60"/>
    <n v="6"/>
    <x v="4"/>
    <x v="75"/>
    <n v="32.49"/>
    <x v="5"/>
    <x v="2"/>
    <s v="Sulfuro"/>
    <m/>
  </r>
  <r>
    <x v="60"/>
    <n v="7"/>
    <x v="7"/>
    <x v="75"/>
    <n v="30.38"/>
    <x v="5"/>
    <x v="2"/>
    <s v="Sulfuro"/>
    <m/>
  </r>
  <r>
    <x v="61"/>
    <n v="1"/>
    <x v="0"/>
    <x v="76"/>
    <n v="30.3"/>
    <x v="6"/>
    <x v="2"/>
    <s v="Sulfuro"/>
    <m/>
  </r>
  <r>
    <x v="61"/>
    <n v="2"/>
    <x v="4"/>
    <x v="76"/>
    <n v="33.659999999999997"/>
    <x v="6"/>
    <x v="2"/>
    <s v="Sulfuro"/>
    <m/>
  </r>
  <r>
    <x v="61"/>
    <n v="3"/>
    <x v="1"/>
    <x v="76"/>
    <n v="31.57"/>
    <x v="6"/>
    <x v="2"/>
    <s v="Sulfuro"/>
    <m/>
  </r>
  <r>
    <x v="62"/>
    <n v="1"/>
    <x v="9"/>
    <x v="76"/>
    <n v="30.26"/>
    <x v="4"/>
    <x v="2"/>
    <s v="Sulfuro"/>
    <m/>
  </r>
  <r>
    <x v="62"/>
    <n v="2"/>
    <x v="2"/>
    <x v="76"/>
    <n v="31.67"/>
    <x v="4"/>
    <x v="2"/>
    <s v="Sulfuro"/>
    <m/>
  </r>
  <r>
    <x v="61"/>
    <n v="4"/>
    <x v="0"/>
    <x v="77"/>
    <n v="31.73"/>
    <x v="6"/>
    <x v="2"/>
    <s v="Sulfuro"/>
    <m/>
  </r>
  <r>
    <x v="61"/>
    <n v="5"/>
    <x v="1"/>
    <x v="77"/>
    <n v="29"/>
    <x v="6"/>
    <x v="2"/>
    <s v="Sulfuro"/>
    <m/>
  </r>
  <r>
    <x v="62"/>
    <n v="3"/>
    <x v="4"/>
    <x v="77"/>
    <n v="32.590000000000003"/>
    <x v="4"/>
    <x v="2"/>
    <s v="Sulfuro"/>
    <m/>
  </r>
  <r>
    <x v="62"/>
    <n v="4"/>
    <x v="9"/>
    <x v="77"/>
    <n v="29"/>
    <x v="4"/>
    <x v="2"/>
    <s v="Sulfuro"/>
    <m/>
  </r>
  <r>
    <x v="63"/>
    <m/>
    <x v="10"/>
    <x v="78"/>
    <m/>
    <x v="7"/>
    <x v="4"/>
    <s v=""/>
    <m/>
  </r>
  <r>
    <x v="63"/>
    <m/>
    <x v="10"/>
    <x v="78"/>
    <m/>
    <x v="7"/>
    <x v="4"/>
    <s v=""/>
    <m/>
  </r>
  <r>
    <x v="63"/>
    <m/>
    <x v="10"/>
    <x v="78"/>
    <m/>
    <x v="7"/>
    <x v="4"/>
    <s v=""/>
    <m/>
  </r>
  <r>
    <x v="63"/>
    <m/>
    <x v="10"/>
    <x v="78"/>
    <m/>
    <x v="7"/>
    <x v="4"/>
    <s v=""/>
    <m/>
  </r>
  <r>
    <x v="63"/>
    <m/>
    <x v="10"/>
    <x v="78"/>
    <m/>
    <x v="7"/>
    <x v="4"/>
    <s v=""/>
    <m/>
  </r>
  <r>
    <x v="63"/>
    <m/>
    <x v="10"/>
    <x v="78"/>
    <m/>
    <x v="7"/>
    <x v="4"/>
    <s v=""/>
    <m/>
  </r>
  <r>
    <x v="63"/>
    <m/>
    <x v="10"/>
    <x v="78"/>
    <m/>
    <x v="7"/>
    <x v="4"/>
    <s v=""/>
    <m/>
  </r>
  <r>
    <x v="63"/>
    <m/>
    <x v="10"/>
    <x v="78"/>
    <m/>
    <x v="7"/>
    <x v="4"/>
    <s v="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8">
  <r>
    <n v="1"/>
    <x v="0"/>
    <s v="SELLO"/>
    <n v="1"/>
    <x v="0"/>
    <x v="0"/>
    <x v="0"/>
    <n v="3.5"/>
    <n v="1.2E-2"/>
    <n v="1.2E-2"/>
    <m/>
    <n v="28333"/>
    <m/>
    <m/>
    <s v="D"/>
  </r>
  <r>
    <m/>
    <x v="0"/>
    <s v="SELLO"/>
    <n v="2"/>
    <x v="1"/>
    <x v="0"/>
    <x v="0"/>
    <n v="3.5"/>
    <n v="1.2E-2"/>
    <n v="1.2E-2"/>
    <m/>
    <n v="28333"/>
    <m/>
    <m/>
    <s v="D"/>
  </r>
  <r>
    <m/>
    <x v="0"/>
    <s v="SELLO"/>
    <n v="3"/>
    <x v="2"/>
    <x v="0"/>
    <x v="0"/>
    <n v="3.5"/>
    <n v="1.2E-2"/>
    <n v="1.2E-2"/>
    <m/>
    <n v="28333"/>
    <m/>
    <m/>
    <s v="D"/>
  </r>
  <r>
    <m/>
    <x v="0"/>
    <s v="SELLO"/>
    <n v="4"/>
    <x v="3"/>
    <x v="0"/>
    <x v="0"/>
    <n v="3.5"/>
    <n v="1.2E-2"/>
    <n v="1.2E-2"/>
    <m/>
    <n v="28333"/>
    <m/>
    <m/>
    <s v="D"/>
  </r>
  <r>
    <m/>
    <x v="0"/>
    <s v="SELLO"/>
    <n v="5"/>
    <x v="4"/>
    <x v="0"/>
    <x v="0"/>
    <n v="3.5"/>
    <n v="1.2E-2"/>
    <n v="1.2E-2"/>
    <m/>
    <n v="28333"/>
    <m/>
    <m/>
    <s v="D"/>
  </r>
  <r>
    <m/>
    <x v="0"/>
    <s v="SELLO"/>
    <n v="6"/>
    <x v="5"/>
    <x v="0"/>
    <x v="0"/>
    <n v="3.5"/>
    <n v="1.2E-2"/>
    <n v="1.2E-2"/>
    <m/>
    <n v="28333"/>
    <m/>
    <m/>
    <s v="D"/>
  </r>
  <r>
    <m/>
    <x v="0"/>
    <s v="SELLO"/>
    <n v="7"/>
    <x v="6"/>
    <x v="0"/>
    <x v="1"/>
    <n v="3.5"/>
    <n v="1.6299999999999999E-2"/>
    <n v="1.6299999999999999E-2"/>
    <m/>
    <n v="28334"/>
    <m/>
    <m/>
    <s v="F"/>
  </r>
  <r>
    <m/>
    <x v="0"/>
    <s v="SELLO"/>
    <n v="8"/>
    <x v="7"/>
    <x v="0"/>
    <x v="1"/>
    <n v="3.5"/>
    <n v="1.6299999999999999E-2"/>
    <n v="1.6299999999999999E-2"/>
    <m/>
    <n v="28334"/>
    <m/>
    <m/>
    <s v="F"/>
  </r>
  <r>
    <m/>
    <x v="0"/>
    <s v="SELLO"/>
    <n v="9"/>
    <x v="8"/>
    <x v="0"/>
    <x v="1"/>
    <n v="3.5"/>
    <n v="1.6299999999999999E-2"/>
    <n v="1.6299999999999999E-2"/>
    <m/>
    <n v="28334"/>
    <m/>
    <m/>
    <s v="F"/>
  </r>
  <r>
    <m/>
    <x v="0"/>
    <s v="SELLO"/>
    <n v="10"/>
    <x v="9"/>
    <x v="0"/>
    <x v="1"/>
    <n v="3.5"/>
    <n v="1.6299999999999999E-2"/>
    <n v="1.6299999999999999E-2"/>
    <m/>
    <n v="28334"/>
    <m/>
    <m/>
    <s v="F"/>
  </r>
  <r>
    <m/>
    <x v="0"/>
    <s v="SELLO"/>
    <n v="11"/>
    <x v="10"/>
    <x v="0"/>
    <x v="1"/>
    <n v="3.5"/>
    <n v="1.6299999999999999E-2"/>
    <n v="1.6299999999999999E-2"/>
    <m/>
    <n v="28334"/>
    <m/>
    <m/>
    <s v="F"/>
  </r>
  <r>
    <m/>
    <x v="0"/>
    <s v="SELLO"/>
    <n v="12"/>
    <x v="11"/>
    <x v="0"/>
    <x v="1"/>
    <n v="3.5"/>
    <n v="1.6299999999999999E-2"/>
    <n v="1.6299999999999999E-2"/>
    <m/>
    <n v="28334"/>
    <m/>
    <m/>
    <s v="F"/>
  </r>
  <r>
    <m/>
    <x v="1"/>
    <s v="REC"/>
    <n v="13"/>
    <x v="12"/>
    <x v="0"/>
    <x v="2"/>
    <n v="3.5"/>
    <n v="0.02"/>
    <n v="0.02"/>
    <m/>
    <n v="28341"/>
    <m/>
    <m/>
    <s v="H"/>
  </r>
  <r>
    <m/>
    <x v="1"/>
    <s v="REC"/>
    <n v="14"/>
    <x v="13"/>
    <x v="0"/>
    <x v="2"/>
    <n v="3.5"/>
    <n v="0.02"/>
    <n v="0.02"/>
    <m/>
    <n v="28341"/>
    <m/>
    <m/>
    <s v="H"/>
  </r>
  <r>
    <m/>
    <x v="1"/>
    <s v="REC"/>
    <n v="15"/>
    <x v="14"/>
    <x v="0"/>
    <x v="2"/>
    <n v="3.5"/>
    <n v="0.02"/>
    <n v="0.02"/>
    <m/>
    <n v="28341"/>
    <m/>
    <m/>
    <s v="H"/>
  </r>
  <r>
    <m/>
    <x v="1"/>
    <s v="REC"/>
    <n v="16"/>
    <x v="15"/>
    <x v="0"/>
    <x v="2"/>
    <n v="3.5"/>
    <n v="0.02"/>
    <n v="0.02"/>
    <m/>
    <n v="28341"/>
    <m/>
    <m/>
    <s v="H"/>
  </r>
  <r>
    <m/>
    <x v="1"/>
    <s v="REC"/>
    <n v="17"/>
    <x v="16"/>
    <x v="0"/>
    <x v="2"/>
    <n v="3.5"/>
    <n v="0.02"/>
    <n v="0.02"/>
    <m/>
    <n v="28341"/>
    <m/>
    <m/>
    <s v="H"/>
  </r>
  <r>
    <m/>
    <x v="1"/>
    <s v="REC"/>
    <n v="18"/>
    <x v="17"/>
    <x v="0"/>
    <x v="2"/>
    <n v="3.5"/>
    <n v="0.02"/>
    <n v="0.02"/>
    <m/>
    <n v="28341"/>
    <m/>
    <m/>
    <s v="H"/>
  </r>
  <r>
    <m/>
    <x v="1"/>
    <s v="REC"/>
    <n v="19"/>
    <x v="18"/>
    <x v="0"/>
    <x v="2"/>
    <n v="3.5"/>
    <n v="0.02"/>
    <n v="0.02"/>
    <m/>
    <n v="28341"/>
    <m/>
    <m/>
    <s v="H"/>
  </r>
  <r>
    <m/>
    <x v="1"/>
    <s v="REC"/>
    <n v="20"/>
    <x v="19"/>
    <x v="0"/>
    <x v="2"/>
    <n v="3.5"/>
    <n v="0.02"/>
    <n v="0.02"/>
    <m/>
    <n v="28341"/>
    <m/>
    <m/>
    <s v="H"/>
  </r>
  <r>
    <m/>
    <x v="1"/>
    <s v="REC"/>
    <n v="21"/>
    <x v="20"/>
    <x v="0"/>
    <x v="2"/>
    <n v="3.5"/>
    <n v="0.02"/>
    <n v="0.02"/>
    <m/>
    <n v="28341"/>
    <m/>
    <m/>
    <s v="H"/>
  </r>
  <r>
    <m/>
    <x v="1"/>
    <s v="REC"/>
    <n v="22"/>
    <x v="21"/>
    <x v="0"/>
    <x v="2"/>
    <n v="3.5"/>
    <n v="0.02"/>
    <n v="0.02"/>
    <m/>
    <n v="28341"/>
    <m/>
    <m/>
    <s v="H"/>
  </r>
  <r>
    <m/>
    <x v="1"/>
    <s v="REC"/>
    <n v="23"/>
    <x v="22"/>
    <x v="0"/>
    <x v="2"/>
    <n v="3.5"/>
    <n v="0.02"/>
    <n v="0.02"/>
    <m/>
    <n v="28341"/>
    <m/>
    <m/>
    <s v="H"/>
  </r>
  <r>
    <m/>
    <x v="1"/>
    <s v="REC"/>
    <n v="24"/>
    <x v="23"/>
    <x v="0"/>
    <x v="2"/>
    <n v="3.5"/>
    <n v="0.02"/>
    <n v="0.02"/>
    <m/>
    <n v="28341"/>
    <m/>
    <m/>
    <s v="H"/>
  </r>
  <r>
    <m/>
    <x v="1"/>
    <s v="REC"/>
    <n v="25"/>
    <x v="24"/>
    <x v="0"/>
    <x v="2"/>
    <n v="3.5"/>
    <n v="0.02"/>
    <n v="0.02"/>
    <m/>
    <n v="28341"/>
    <m/>
    <m/>
    <s v="H"/>
  </r>
  <r>
    <m/>
    <x v="1"/>
    <s v="REC"/>
    <n v="26"/>
    <x v="25"/>
    <x v="0"/>
    <x v="2"/>
    <n v="3.5"/>
    <n v="0.02"/>
    <n v="0.02"/>
    <m/>
    <n v="28341"/>
    <m/>
    <m/>
    <s v="H"/>
  </r>
  <r>
    <m/>
    <x v="1"/>
    <s v="REC"/>
    <n v="27"/>
    <x v="26"/>
    <x v="0"/>
    <x v="2"/>
    <n v="3.5"/>
    <n v="0.02"/>
    <n v="0.02"/>
    <m/>
    <n v="28341"/>
    <m/>
    <m/>
    <s v="H"/>
  </r>
  <r>
    <m/>
    <x v="0"/>
    <s v="SELLO"/>
    <n v="28"/>
    <x v="27"/>
    <x v="0"/>
    <x v="2"/>
    <n v="3.5"/>
    <n v="1.6400000000000001E-2"/>
    <n v="1.6400000000000001E-2"/>
    <m/>
    <n v="28341"/>
    <m/>
    <m/>
    <s v="F"/>
  </r>
  <r>
    <m/>
    <x v="0"/>
    <s v="SELLO"/>
    <n v="29"/>
    <x v="28"/>
    <x v="0"/>
    <x v="2"/>
    <n v="3.5"/>
    <n v="1.6400000000000001E-2"/>
    <n v="1.6400000000000001E-2"/>
    <m/>
    <n v="28341"/>
    <m/>
    <m/>
    <s v="F"/>
  </r>
  <r>
    <m/>
    <x v="0"/>
    <s v="SELLO"/>
    <n v="30"/>
    <x v="29"/>
    <x v="0"/>
    <x v="2"/>
    <n v="3.5"/>
    <n v="1.6400000000000001E-2"/>
    <n v="1.6400000000000001E-2"/>
    <m/>
    <n v="28341"/>
    <m/>
    <m/>
    <s v="F"/>
  </r>
  <r>
    <m/>
    <x v="0"/>
    <s v="SELLO"/>
    <n v="31"/>
    <x v="30"/>
    <x v="0"/>
    <x v="2"/>
    <n v="3.5"/>
    <n v="1.6400000000000001E-2"/>
    <n v="1.6400000000000001E-2"/>
    <m/>
    <n v="28341"/>
    <m/>
    <m/>
    <s v="F"/>
  </r>
  <r>
    <m/>
    <x v="0"/>
    <s v="SELLO"/>
    <n v="32"/>
    <x v="31"/>
    <x v="0"/>
    <x v="2"/>
    <n v="3.5"/>
    <n v="1.6400000000000001E-2"/>
    <n v="1.6400000000000001E-2"/>
    <m/>
    <n v="28341"/>
    <m/>
    <m/>
    <s v="F"/>
  </r>
  <r>
    <m/>
    <x v="0"/>
    <s v="SELLO"/>
    <n v="33"/>
    <x v="32"/>
    <x v="0"/>
    <x v="2"/>
    <n v="3.5"/>
    <n v="1.6400000000000001E-2"/>
    <n v="1.6400000000000001E-2"/>
    <m/>
    <n v="28341"/>
    <m/>
    <m/>
    <s v="F"/>
  </r>
  <r>
    <m/>
    <x v="2"/>
    <s v="REC"/>
    <n v="34"/>
    <x v="33"/>
    <x v="1"/>
    <x v="3"/>
    <n v="3.4"/>
    <n v="2.76E-2"/>
    <n v="2.76E-2"/>
    <m/>
    <n v="28349"/>
    <m/>
    <m/>
    <s v="L"/>
  </r>
  <r>
    <m/>
    <x v="2"/>
    <s v="REC"/>
    <n v="35"/>
    <x v="34"/>
    <x v="1"/>
    <x v="3"/>
    <n v="3.4"/>
    <n v="2.0500000000000001E-2"/>
    <n v="2.0500000000000001E-2"/>
    <m/>
    <n v="28349"/>
    <m/>
    <m/>
    <s v="H"/>
  </r>
  <r>
    <m/>
    <x v="2"/>
    <s v="REC"/>
    <n v="36"/>
    <x v="35"/>
    <x v="1"/>
    <x v="3"/>
    <n v="3.4"/>
    <n v="1.9800000000000002E-2"/>
    <n v="1.9800000000000002E-2"/>
    <m/>
    <n v="28349"/>
    <m/>
    <m/>
    <s v="H"/>
  </r>
  <r>
    <m/>
    <x v="1"/>
    <s v="FRENTE"/>
    <n v="37"/>
    <x v="36"/>
    <x v="0"/>
    <x v="4"/>
    <n v="3.5"/>
    <n v="2.29E-2"/>
    <n v="2.29E-2"/>
    <m/>
    <n v="28353"/>
    <m/>
    <m/>
    <s v="J"/>
  </r>
  <r>
    <m/>
    <x v="1"/>
    <s v="FRENTE"/>
    <n v="38"/>
    <x v="37"/>
    <x v="0"/>
    <x v="4"/>
    <n v="3.5"/>
    <n v="1.4500000000000001E-2"/>
    <n v="1.4500000000000001E-2"/>
    <m/>
    <n v="28353"/>
    <m/>
    <m/>
    <s v="E"/>
  </r>
  <r>
    <m/>
    <x v="1"/>
    <s v="FRENTE"/>
    <n v="39"/>
    <x v="38"/>
    <x v="0"/>
    <x v="4"/>
    <n v="3.5"/>
    <n v="2.52E-2"/>
    <n v="2.52E-2"/>
    <m/>
    <n v="28353"/>
    <m/>
    <m/>
    <s v="K"/>
  </r>
  <r>
    <m/>
    <x v="1"/>
    <s v="FRENTE"/>
    <n v="40"/>
    <x v="39"/>
    <x v="0"/>
    <x v="4"/>
    <n v="3.5"/>
    <n v="1.0999999999999999E-2"/>
    <n v="1.0999999999999999E-2"/>
    <m/>
    <n v="28353"/>
    <m/>
    <m/>
    <s v="C"/>
  </r>
  <r>
    <m/>
    <x v="1"/>
    <s v="FRENTE"/>
    <n v="41"/>
    <x v="40"/>
    <x v="0"/>
    <x v="4"/>
    <n v="3.5"/>
    <n v="1.52E-2"/>
    <n v="1.52E-2"/>
    <m/>
    <n v="28353"/>
    <m/>
    <m/>
    <s v="F"/>
  </r>
  <r>
    <m/>
    <x v="1"/>
    <s v="FRENTE"/>
    <n v="42"/>
    <x v="41"/>
    <x v="0"/>
    <x v="4"/>
    <n v="3.5"/>
    <n v="1.89E-2"/>
    <n v="1.89E-2"/>
    <m/>
    <n v="28353"/>
    <m/>
    <m/>
    <s v="G"/>
  </r>
  <r>
    <m/>
    <x v="0"/>
    <s v="SELLO"/>
    <n v="43"/>
    <x v="42"/>
    <x v="0"/>
    <x v="4"/>
    <n v="3.5"/>
    <n v="1.34E-2"/>
    <n v="1.34E-2"/>
    <m/>
    <n v="28354"/>
    <m/>
    <m/>
    <s v="D"/>
  </r>
  <r>
    <m/>
    <x v="0"/>
    <s v="SELLO"/>
    <n v="44"/>
    <x v="43"/>
    <x v="0"/>
    <x v="4"/>
    <n v="3.5"/>
    <n v="1.34E-2"/>
    <n v="1.34E-2"/>
    <m/>
    <n v="28354"/>
    <m/>
    <m/>
    <s v="D"/>
  </r>
  <r>
    <m/>
    <x v="0"/>
    <s v="SELLO"/>
    <n v="45"/>
    <x v="44"/>
    <x v="0"/>
    <x v="4"/>
    <n v="3.5"/>
    <n v="1.34E-2"/>
    <n v="1.34E-2"/>
    <m/>
    <n v="28354"/>
    <m/>
    <m/>
    <s v="D"/>
  </r>
  <r>
    <m/>
    <x v="0"/>
    <s v="SELLO"/>
    <n v="46"/>
    <x v="45"/>
    <x v="0"/>
    <x v="4"/>
    <n v="3.5"/>
    <n v="1.34E-2"/>
    <n v="1.34E-2"/>
    <m/>
    <n v="28354"/>
    <m/>
    <m/>
    <s v="D"/>
  </r>
  <r>
    <m/>
    <x v="0"/>
    <s v="SELLO"/>
    <n v="47"/>
    <x v="46"/>
    <x v="0"/>
    <x v="4"/>
    <n v="3.5"/>
    <n v="1.34E-2"/>
    <n v="1.34E-2"/>
    <m/>
    <n v="28354"/>
    <m/>
    <m/>
    <s v="D"/>
  </r>
  <r>
    <m/>
    <x v="0"/>
    <s v="SELLO"/>
    <n v="48"/>
    <x v="47"/>
    <x v="1"/>
    <x v="4"/>
    <n v="3.5"/>
    <n v="1.6400000000000001E-2"/>
    <n v="1.6400000000000001E-2"/>
    <m/>
    <n v="28354"/>
    <m/>
    <m/>
    <s v="F"/>
  </r>
  <r>
    <m/>
    <x v="0"/>
    <s v="SELLO"/>
    <n v="49"/>
    <x v="48"/>
    <x v="1"/>
    <x v="4"/>
    <n v="3.5"/>
    <n v="1.6400000000000001E-2"/>
    <n v="1.6400000000000001E-2"/>
    <m/>
    <n v="28354"/>
    <m/>
    <m/>
    <s v="F"/>
  </r>
  <r>
    <m/>
    <x v="0"/>
    <s v="SELLO"/>
    <n v="50"/>
    <x v="49"/>
    <x v="1"/>
    <x v="4"/>
    <n v="3.5"/>
    <n v="1.6400000000000001E-2"/>
    <n v="1.6400000000000001E-2"/>
    <m/>
    <n v="28354"/>
    <m/>
    <m/>
    <s v="F"/>
  </r>
  <r>
    <m/>
    <x v="0"/>
    <s v="SELLO"/>
    <n v="51"/>
    <x v="50"/>
    <x v="1"/>
    <x v="4"/>
    <n v="3.5"/>
    <n v="1.6400000000000001E-2"/>
    <n v="1.6400000000000001E-2"/>
    <m/>
    <n v="28354"/>
    <m/>
    <m/>
    <s v="F"/>
  </r>
  <r>
    <m/>
    <x v="0"/>
    <s v="SELLO"/>
    <n v="52"/>
    <x v="51"/>
    <x v="1"/>
    <x v="4"/>
    <n v="3.5"/>
    <n v="1.6400000000000001E-2"/>
    <n v="1.6400000000000001E-2"/>
    <m/>
    <n v="28354"/>
    <m/>
    <m/>
    <s v="F"/>
  </r>
  <r>
    <m/>
    <x v="1"/>
    <s v="FRENTE"/>
    <n v="53"/>
    <x v="52"/>
    <x v="0"/>
    <x v="4"/>
    <n v="3.5"/>
    <n v="1.18E-2"/>
    <n v="1.18E-2"/>
    <m/>
    <n v="28357"/>
    <m/>
    <m/>
    <s v="C"/>
  </r>
  <r>
    <m/>
    <x v="1"/>
    <s v="FRENTE"/>
    <n v="54"/>
    <x v="53"/>
    <x v="0"/>
    <x v="4"/>
    <n v="3.5"/>
    <n v="1.41E-2"/>
    <n v="1.41E-2"/>
    <m/>
    <n v="28357"/>
    <m/>
    <m/>
    <s v="E"/>
  </r>
  <r>
    <m/>
    <x v="1"/>
    <s v="FRENTE"/>
    <n v="55"/>
    <x v="54"/>
    <x v="0"/>
    <x v="4"/>
    <n v="3.5"/>
    <n v="1.5100000000000001E-2"/>
    <n v="1.5100000000000001E-2"/>
    <m/>
    <n v="28357"/>
    <m/>
    <m/>
    <s v="F"/>
  </r>
  <r>
    <m/>
    <x v="1"/>
    <s v="FRENTE"/>
    <n v="56"/>
    <x v="55"/>
    <x v="0"/>
    <x v="4"/>
    <n v="3.5"/>
    <n v="1.18E-2"/>
    <n v="1.18E-2"/>
    <m/>
    <n v="28357"/>
    <m/>
    <m/>
    <s v="C"/>
  </r>
  <r>
    <m/>
    <x v="1"/>
    <s v="FRENTE"/>
    <n v="57"/>
    <x v="56"/>
    <x v="0"/>
    <x v="4"/>
    <n v="3.5"/>
    <n v="8.0000000000000002E-3"/>
    <n v="8.0000000000000002E-3"/>
    <m/>
    <n v="28357"/>
    <m/>
    <m/>
    <s v="A"/>
  </r>
  <r>
    <m/>
    <x v="1"/>
    <s v="FRENTE"/>
    <n v="58"/>
    <x v="57"/>
    <x v="0"/>
    <x v="4"/>
    <n v="3.5"/>
    <n v="1.2699999999999999E-2"/>
    <n v="1.2699999999999999E-2"/>
    <m/>
    <n v="28357"/>
    <m/>
    <m/>
    <s v="D"/>
  </r>
  <r>
    <m/>
    <x v="1"/>
    <s v="FRENTE"/>
    <n v="59"/>
    <x v="58"/>
    <x v="0"/>
    <x v="4"/>
    <n v="3.5"/>
    <n v="1.5599999999999999E-2"/>
    <n v="1.5599999999999999E-2"/>
    <m/>
    <n v="28357"/>
    <m/>
    <m/>
    <s v="F"/>
  </r>
  <r>
    <m/>
    <x v="0"/>
    <s v="SELLO"/>
    <n v="60"/>
    <x v="59"/>
    <x v="0"/>
    <x v="4"/>
    <n v="3.5"/>
    <n v="1.2699999999999999E-2"/>
    <n v="1.2699999999999999E-2"/>
    <m/>
    <n v="28358"/>
    <m/>
    <m/>
    <s v="D"/>
  </r>
  <r>
    <m/>
    <x v="0"/>
    <s v="SELLO"/>
    <n v="61"/>
    <x v="60"/>
    <x v="0"/>
    <x v="4"/>
    <n v="3.5"/>
    <n v="1.2699999999999999E-2"/>
    <n v="1.2699999999999999E-2"/>
    <m/>
    <n v="28358"/>
    <m/>
    <m/>
    <s v="D"/>
  </r>
  <r>
    <m/>
    <x v="0"/>
    <s v="SELLO"/>
    <n v="62"/>
    <x v="61"/>
    <x v="0"/>
    <x v="4"/>
    <n v="3.5"/>
    <n v="1.2699999999999999E-2"/>
    <n v="1.2699999999999999E-2"/>
    <m/>
    <n v="28358"/>
    <m/>
    <m/>
    <s v="D"/>
  </r>
  <r>
    <m/>
    <x v="0"/>
    <s v="SELLO"/>
    <n v="63"/>
    <x v="62"/>
    <x v="0"/>
    <x v="4"/>
    <n v="3.5"/>
    <n v="1.2699999999999999E-2"/>
    <n v="1.2699999999999999E-2"/>
    <m/>
    <n v="28358"/>
    <m/>
    <m/>
    <s v="D"/>
  </r>
  <r>
    <m/>
    <x v="0"/>
    <s v="SELLO"/>
    <n v="64"/>
    <x v="63"/>
    <x v="0"/>
    <x v="4"/>
    <n v="3.5"/>
    <n v="1.2699999999999999E-2"/>
    <n v="1.2699999999999999E-2"/>
    <m/>
    <n v="28358"/>
    <m/>
    <m/>
    <s v="D"/>
  </r>
  <r>
    <m/>
    <x v="2"/>
    <s v="REC"/>
    <n v="65"/>
    <x v="64"/>
    <x v="0"/>
    <x v="4"/>
    <n v="3.5"/>
    <n v="4.6899999999999997E-2"/>
    <n v="0.03"/>
    <m/>
    <n v="28355"/>
    <m/>
    <m/>
    <s v="L"/>
  </r>
  <r>
    <m/>
    <x v="2"/>
    <s v="REC"/>
    <n v="66"/>
    <x v="65"/>
    <x v="0"/>
    <x v="4"/>
    <n v="3.5"/>
    <n v="7.3800000000000004E-2"/>
    <n v="0.03"/>
    <m/>
    <n v="28355"/>
    <m/>
    <m/>
    <s v="L"/>
  </r>
  <r>
    <m/>
    <x v="2"/>
    <s v="REC"/>
    <n v="67"/>
    <x v="66"/>
    <x v="0"/>
    <x v="4"/>
    <n v="3.5"/>
    <n v="4.7399999999999998E-2"/>
    <n v="0.03"/>
    <m/>
    <n v="28355"/>
    <m/>
    <m/>
    <s v="L"/>
  </r>
  <r>
    <m/>
    <x v="2"/>
    <s v="REC"/>
    <n v="68"/>
    <x v="67"/>
    <x v="0"/>
    <x v="4"/>
    <n v="3.5"/>
    <n v="4.5100000000000001E-2"/>
    <n v="0.03"/>
    <m/>
    <n v="28355"/>
    <m/>
    <m/>
    <s v="L"/>
  </r>
  <r>
    <m/>
    <x v="2"/>
    <s v="REC"/>
    <n v="69"/>
    <x v="68"/>
    <x v="0"/>
    <x v="4"/>
    <n v="3.5"/>
    <n v="3.2599999999999997E-2"/>
    <n v="0.03"/>
    <m/>
    <n v="28355"/>
    <m/>
    <m/>
    <s v="L"/>
  </r>
  <r>
    <m/>
    <x v="2"/>
    <s v="REC"/>
    <n v="70"/>
    <x v="69"/>
    <x v="0"/>
    <x v="4"/>
    <n v="3.5"/>
    <n v="2.7400000000000001E-2"/>
    <n v="2.7400000000000001E-2"/>
    <m/>
    <n v="28355"/>
    <m/>
    <m/>
    <s v="K"/>
  </r>
  <r>
    <m/>
    <x v="2"/>
    <s v="REC"/>
    <n v="71"/>
    <x v="70"/>
    <x v="0"/>
    <x v="4"/>
    <n v="3.5"/>
    <n v="2.1899999999999999E-2"/>
    <n v="2.1899999999999999E-2"/>
    <m/>
    <n v="28355"/>
    <m/>
    <m/>
    <s v="I"/>
  </r>
  <r>
    <m/>
    <x v="2"/>
    <s v="REC"/>
    <n v="72"/>
    <x v="71"/>
    <x v="0"/>
    <x v="4"/>
    <n v="3.5"/>
    <n v="2.58E-2"/>
    <n v="2.58E-2"/>
    <m/>
    <n v="28356"/>
    <m/>
    <m/>
    <s v="K"/>
  </r>
  <r>
    <m/>
    <x v="2"/>
    <s v="REC"/>
    <n v="73"/>
    <x v="72"/>
    <x v="0"/>
    <x v="4"/>
    <n v="3.5"/>
    <n v="2.64E-2"/>
    <n v="2.64E-2"/>
    <m/>
    <n v="28356"/>
    <m/>
    <m/>
    <s v="K"/>
  </r>
  <r>
    <m/>
    <x v="2"/>
    <s v="REC"/>
    <n v="74"/>
    <x v="73"/>
    <x v="0"/>
    <x v="4"/>
    <n v="3.5"/>
    <n v="2.58E-2"/>
    <n v="2.58E-2"/>
    <m/>
    <n v="28356"/>
    <m/>
    <m/>
    <s v="K"/>
  </r>
  <r>
    <m/>
    <x v="2"/>
    <s v="REC"/>
    <n v="75"/>
    <x v="74"/>
    <x v="0"/>
    <x v="4"/>
    <n v="3.5"/>
    <n v="3.0300000000000001E-2"/>
    <n v="0.03"/>
    <m/>
    <n v="28356"/>
    <m/>
    <m/>
    <s v="L"/>
  </r>
  <r>
    <m/>
    <x v="2"/>
    <s v="REC"/>
    <n v="76"/>
    <x v="75"/>
    <x v="0"/>
    <x v="4"/>
    <n v="3.5"/>
    <n v="2.3599999999999999E-2"/>
    <n v="2.3599999999999999E-2"/>
    <m/>
    <n v="28356"/>
    <m/>
    <m/>
    <s v="J"/>
  </r>
  <r>
    <m/>
    <x v="2"/>
    <s v="REC"/>
    <n v="77"/>
    <x v="76"/>
    <x v="0"/>
    <x v="4"/>
    <n v="3.5"/>
    <n v="3.32E-2"/>
    <n v="0.03"/>
    <m/>
    <n v="28356"/>
    <m/>
    <m/>
    <s v="L"/>
  </r>
  <r>
    <m/>
    <x v="2"/>
    <s v="REC"/>
    <n v="78"/>
    <x v="77"/>
    <x v="0"/>
    <x v="4"/>
    <n v="3.5"/>
    <n v="4.0800000000000003E-2"/>
    <n v="0.03"/>
    <m/>
    <n v="28356"/>
    <m/>
    <m/>
    <s v="L"/>
  </r>
  <r>
    <m/>
    <x v="2"/>
    <s v="REC"/>
    <n v="79"/>
    <x v="78"/>
    <x v="0"/>
    <x v="4"/>
    <n v="3.5"/>
    <n v="2.63E-2"/>
    <n v="2.63E-2"/>
    <m/>
    <n v="28369"/>
    <m/>
    <m/>
    <s v="K"/>
  </r>
  <r>
    <m/>
    <x v="1"/>
    <s v="FRENTE"/>
    <n v="80"/>
    <x v="79"/>
    <x v="0"/>
    <x v="5"/>
    <n v="3.5"/>
    <n v="2.1499999999999998E-2"/>
    <n v="2.1499999999999998E-2"/>
    <m/>
    <n v="28367"/>
    <m/>
    <m/>
    <s v="I"/>
  </r>
  <r>
    <m/>
    <x v="1"/>
    <s v="FRENTE"/>
    <n v="81"/>
    <x v="80"/>
    <x v="0"/>
    <x v="5"/>
    <n v="3.5"/>
    <n v="1.7899999999999999E-2"/>
    <n v="1.7899999999999999E-2"/>
    <m/>
    <n v="28367"/>
    <m/>
    <m/>
    <s v="G"/>
  </r>
  <r>
    <m/>
    <x v="1"/>
    <s v="FRENTE"/>
    <n v="82"/>
    <x v="81"/>
    <x v="0"/>
    <x v="5"/>
    <n v="3.5"/>
    <n v="1.23E-2"/>
    <n v="1.23E-2"/>
    <m/>
    <n v="28367"/>
    <m/>
    <m/>
    <s v="D"/>
  </r>
  <r>
    <m/>
    <x v="1"/>
    <s v="FRENTE"/>
    <n v="83"/>
    <x v="82"/>
    <x v="0"/>
    <x v="5"/>
    <n v="3.5"/>
    <n v="1.6500000000000001E-2"/>
    <n v="1.6500000000000001E-2"/>
    <m/>
    <n v="28367"/>
    <m/>
    <m/>
    <s v="F"/>
  </r>
  <r>
    <m/>
    <x v="0"/>
    <s v="SELLO"/>
    <n v="84"/>
    <x v="83"/>
    <x v="1"/>
    <x v="5"/>
    <n v="3.5"/>
    <n v="1.06E-2"/>
    <n v="1.06E-2"/>
    <m/>
    <n v="28368"/>
    <m/>
    <m/>
    <s v="C"/>
  </r>
  <r>
    <m/>
    <x v="0"/>
    <s v="SELLO"/>
    <n v="85"/>
    <x v="84"/>
    <x v="1"/>
    <x v="5"/>
    <n v="3.5"/>
    <n v="1.06E-2"/>
    <n v="1.06E-2"/>
    <m/>
    <n v="28368"/>
    <m/>
    <m/>
    <s v="C"/>
  </r>
  <r>
    <m/>
    <x v="0"/>
    <s v="SELLO"/>
    <n v="86"/>
    <x v="85"/>
    <x v="1"/>
    <x v="5"/>
    <n v="3.5"/>
    <n v="1.06E-2"/>
    <n v="1.06E-2"/>
    <m/>
    <n v="28368"/>
    <m/>
    <m/>
    <s v="C"/>
  </r>
  <r>
    <m/>
    <x v="0"/>
    <s v="SELLO"/>
    <n v="87"/>
    <x v="86"/>
    <x v="1"/>
    <x v="5"/>
    <n v="3.5"/>
    <n v="1.06E-2"/>
    <n v="1.06E-2"/>
    <m/>
    <n v="28368"/>
    <m/>
    <m/>
    <s v="C"/>
  </r>
  <r>
    <m/>
    <x v="0"/>
    <s v="SELLO"/>
    <n v="88"/>
    <x v="87"/>
    <x v="1"/>
    <x v="5"/>
    <n v="3.5"/>
    <n v="1.06E-2"/>
    <n v="1.06E-2"/>
    <m/>
    <n v="28368"/>
    <m/>
    <m/>
    <s v="C"/>
  </r>
  <r>
    <m/>
    <x v="2"/>
    <s v="REC"/>
    <n v="89"/>
    <x v="88"/>
    <x v="0"/>
    <x v="5"/>
    <n v="3.5"/>
    <n v="2.4199999999999999E-2"/>
    <n v="2.4199999999999999E-2"/>
    <m/>
    <n v="28369"/>
    <m/>
    <m/>
    <s v="J"/>
  </r>
  <r>
    <m/>
    <x v="2"/>
    <s v="REC"/>
    <n v="90"/>
    <x v="89"/>
    <x v="0"/>
    <x v="5"/>
    <n v="3.5"/>
    <n v="1.15E-2"/>
    <n v="1.15E-2"/>
    <m/>
    <n v="28369"/>
    <m/>
    <m/>
    <s v="C"/>
  </r>
  <r>
    <m/>
    <x v="2"/>
    <s v="REC"/>
    <n v="91"/>
    <x v="90"/>
    <x v="0"/>
    <x v="5"/>
    <n v="3.5"/>
    <n v="1.61E-2"/>
    <n v="1.61E-2"/>
    <m/>
    <n v="28369"/>
    <m/>
    <m/>
    <s v="F"/>
  </r>
  <r>
    <m/>
    <x v="2"/>
    <s v="REC"/>
    <n v="92"/>
    <x v="91"/>
    <x v="0"/>
    <x v="5"/>
    <n v="3.5"/>
    <n v="1.32E-2"/>
    <n v="1.32E-2"/>
    <m/>
    <n v="28369"/>
    <m/>
    <m/>
    <s v="D"/>
  </r>
  <r>
    <m/>
    <x v="2"/>
    <s v="REC"/>
    <n v="93"/>
    <x v="92"/>
    <x v="0"/>
    <x v="5"/>
    <n v="3.5"/>
    <n v="2.3900000000000001E-2"/>
    <n v="2.3900000000000001E-2"/>
    <m/>
    <n v="28369"/>
    <m/>
    <m/>
    <s v="J"/>
  </r>
  <r>
    <m/>
    <x v="2"/>
    <s v="REC"/>
    <n v="94"/>
    <x v="93"/>
    <x v="0"/>
    <x v="5"/>
    <n v="3.5"/>
    <n v="1.66E-2"/>
    <n v="1.66E-2"/>
    <m/>
    <n v="28369"/>
    <m/>
    <m/>
    <s v="F"/>
  </r>
  <r>
    <m/>
    <x v="2"/>
    <s v="REC"/>
    <n v="95"/>
    <x v="94"/>
    <x v="0"/>
    <x v="5"/>
    <n v="3.5"/>
    <n v="1.1599999999999999E-2"/>
    <n v="1.1599999999999999E-2"/>
    <m/>
    <n v="28369"/>
    <m/>
    <m/>
    <s v="C"/>
  </r>
  <r>
    <m/>
    <x v="2"/>
    <s v="REC"/>
    <n v="96"/>
    <x v="95"/>
    <x v="0"/>
    <x v="5"/>
    <n v="3.5"/>
    <n v="1.5299999999999999E-2"/>
    <n v="1.5299999999999999E-2"/>
    <m/>
    <n v="28369"/>
    <m/>
    <m/>
    <s v="F"/>
  </r>
  <r>
    <m/>
    <x v="2"/>
    <s v="REC"/>
    <n v="97"/>
    <x v="96"/>
    <x v="0"/>
    <x v="5"/>
    <n v="3.5"/>
    <n v="1.6500000000000001E-2"/>
    <n v="1.6500000000000001E-2"/>
    <m/>
    <n v="28369"/>
    <m/>
    <m/>
    <s v="F"/>
  </r>
  <r>
    <m/>
    <x v="1"/>
    <s v="FRENTE"/>
    <n v="98"/>
    <x v="97"/>
    <x v="1"/>
    <x v="6"/>
    <n v="3.5"/>
    <n v="0.01"/>
    <n v="0.01"/>
    <m/>
    <n v="28373"/>
    <m/>
    <m/>
    <s v="B"/>
  </r>
  <r>
    <m/>
    <x v="1"/>
    <s v="FRENTE"/>
    <n v="99"/>
    <x v="98"/>
    <x v="1"/>
    <x v="6"/>
    <n v="3.5"/>
    <n v="0.01"/>
    <n v="0.01"/>
    <m/>
    <n v="28373"/>
    <m/>
    <m/>
    <s v="B"/>
  </r>
  <r>
    <m/>
    <x v="1"/>
    <s v="FRENTE"/>
    <n v="100"/>
    <x v="99"/>
    <x v="1"/>
    <x v="6"/>
    <n v="3.5"/>
    <n v="1.9699999999999999E-2"/>
    <n v="1.9699999999999999E-2"/>
    <m/>
    <n v="28373"/>
    <m/>
    <m/>
    <s v="H"/>
  </r>
  <r>
    <m/>
    <x v="1"/>
    <s v="FRENTE"/>
    <n v="101"/>
    <x v="100"/>
    <x v="1"/>
    <x v="6"/>
    <n v="3.5"/>
    <n v="1.8200000000000001E-2"/>
    <n v="1.8200000000000001E-2"/>
    <m/>
    <n v="28373"/>
    <m/>
    <m/>
    <s v="G"/>
  </r>
  <r>
    <m/>
    <x v="1"/>
    <s v="FRENTE"/>
    <n v="102"/>
    <x v="101"/>
    <x v="1"/>
    <x v="6"/>
    <n v="3.5"/>
    <n v="1.18E-2"/>
    <n v="1.18E-2"/>
    <m/>
    <n v="28373"/>
    <m/>
    <m/>
    <s v="C"/>
  </r>
  <r>
    <m/>
    <x v="1"/>
    <s v="FRENTE"/>
    <n v="103"/>
    <x v="102"/>
    <x v="0"/>
    <x v="7"/>
    <n v="3.5"/>
    <n v="2.18E-2"/>
    <n v="2.18E-2"/>
    <m/>
    <n v="28374"/>
    <m/>
    <m/>
    <s v="I"/>
  </r>
  <r>
    <m/>
    <x v="1"/>
    <s v="FRENTE"/>
    <n v="104"/>
    <x v="103"/>
    <x v="0"/>
    <x v="7"/>
    <n v="3.5"/>
    <n v="2.98E-2"/>
    <n v="2.98E-2"/>
    <m/>
    <n v="28374"/>
    <m/>
    <m/>
    <s v="L"/>
  </r>
  <r>
    <m/>
    <x v="1"/>
    <s v="FRENTE"/>
    <n v="105"/>
    <x v="104"/>
    <x v="0"/>
    <x v="7"/>
    <n v="3.5"/>
    <n v="2.0400000000000001E-2"/>
    <n v="2.0400000000000001E-2"/>
    <m/>
    <n v="28374"/>
    <m/>
    <m/>
    <s v="H"/>
  </r>
  <r>
    <m/>
    <x v="1"/>
    <s v="FRENTE"/>
    <n v="106"/>
    <x v="105"/>
    <x v="0"/>
    <x v="7"/>
    <n v="3.5"/>
    <n v="2.0899999999999998E-2"/>
    <n v="2.0899999999999998E-2"/>
    <m/>
    <n v="28374"/>
    <m/>
    <m/>
    <s v="H"/>
  </r>
  <r>
    <m/>
    <x v="1"/>
    <s v="FRENTE"/>
    <n v="107"/>
    <x v="106"/>
    <x v="0"/>
    <x v="7"/>
    <n v="3.5"/>
    <n v="1.5599999999999999E-2"/>
    <n v="1.5599999999999999E-2"/>
    <m/>
    <n v="28374"/>
    <m/>
    <m/>
    <s v="F"/>
  </r>
  <r>
    <m/>
    <x v="1"/>
    <s v="FRENTE"/>
    <n v="108"/>
    <x v="107"/>
    <x v="0"/>
    <x v="8"/>
    <n v="3.5"/>
    <n v="1.6899999999999998E-2"/>
    <n v="1.6899999999999998E-2"/>
    <m/>
    <n v="28377"/>
    <m/>
    <m/>
    <s v="F"/>
  </r>
  <r>
    <m/>
    <x v="1"/>
    <s v="FRENTE"/>
    <n v="109"/>
    <x v="108"/>
    <x v="0"/>
    <x v="8"/>
    <n v="3.5"/>
    <n v="1.9599999999999999E-2"/>
    <n v="1.9599999999999999E-2"/>
    <m/>
    <n v="28377"/>
    <m/>
    <m/>
    <s v="H"/>
  </r>
  <r>
    <m/>
    <x v="1"/>
    <s v="FRENTE"/>
    <n v="110"/>
    <x v="109"/>
    <x v="0"/>
    <x v="8"/>
    <n v="3.5"/>
    <n v="8.8999999999999999E-3"/>
    <n v="8.8999999999999999E-3"/>
    <m/>
    <n v="28377"/>
    <m/>
    <m/>
    <s v="A"/>
  </r>
  <r>
    <m/>
    <x v="1"/>
    <s v="FRENTE"/>
    <n v="111"/>
    <x v="110"/>
    <x v="0"/>
    <x v="9"/>
    <n v="3.5"/>
    <n v="9.2999999999999992E-3"/>
    <n v="9.2999999999999992E-3"/>
    <m/>
    <n v="28382"/>
    <m/>
    <m/>
    <s v="B"/>
  </r>
  <r>
    <m/>
    <x v="1"/>
    <s v="FRENTE"/>
    <n v="112"/>
    <x v="111"/>
    <x v="0"/>
    <x v="9"/>
    <n v="3.5"/>
    <n v="1.23E-2"/>
    <n v="1.23E-2"/>
    <m/>
    <n v="28382"/>
    <m/>
    <m/>
    <s v="D"/>
  </r>
  <r>
    <m/>
    <x v="1"/>
    <s v="FRENTE"/>
    <n v="113"/>
    <x v="112"/>
    <x v="0"/>
    <x v="9"/>
    <n v="3.5"/>
    <n v="1.83E-2"/>
    <n v="1.83E-2"/>
    <m/>
    <n v="28382"/>
    <m/>
    <m/>
    <s v="G"/>
  </r>
  <r>
    <m/>
    <x v="1"/>
    <s v="FRENTE"/>
    <n v="114"/>
    <x v="113"/>
    <x v="0"/>
    <x v="9"/>
    <n v="3.5"/>
    <n v="1.46E-2"/>
    <n v="1.46E-2"/>
    <m/>
    <n v="28382"/>
    <m/>
    <m/>
    <s v="E"/>
  </r>
  <r>
    <m/>
    <x v="1"/>
    <s v="FRENTE"/>
    <n v="115"/>
    <x v="114"/>
    <x v="0"/>
    <x v="9"/>
    <n v="3.5"/>
    <n v="8.3000000000000001E-3"/>
    <n v="8.3000000000000001E-3"/>
    <m/>
    <n v="28382"/>
    <m/>
    <m/>
    <s v="A"/>
  </r>
  <r>
    <m/>
    <x v="1"/>
    <s v="FRENTE"/>
    <n v="116"/>
    <x v="115"/>
    <x v="0"/>
    <x v="9"/>
    <n v="3.5"/>
    <n v="1.6799999999999999E-2"/>
    <n v="1.6799999999999999E-2"/>
    <m/>
    <n v="28382"/>
    <m/>
    <m/>
    <s v="F"/>
  </r>
  <r>
    <m/>
    <x v="1"/>
    <s v="FRENTE"/>
    <n v="117"/>
    <x v="116"/>
    <x v="0"/>
    <x v="9"/>
    <n v="3.5"/>
    <n v="1.7000000000000001E-2"/>
    <n v="1.7000000000000001E-2"/>
    <m/>
    <n v="28382"/>
    <m/>
    <m/>
    <s v="F"/>
  </r>
  <r>
    <m/>
    <x v="1"/>
    <s v="FRENTE"/>
    <n v="118"/>
    <x v="117"/>
    <x v="0"/>
    <x v="9"/>
    <n v="3.5"/>
    <n v="1.3599999999999999E-2"/>
    <n v="1.3599999999999999E-2"/>
    <m/>
    <n v="28382"/>
    <m/>
    <m/>
    <s v="E"/>
  </r>
  <r>
    <m/>
    <x v="1"/>
    <s v="FRENTE"/>
    <n v="119"/>
    <x v="118"/>
    <x v="0"/>
    <x v="9"/>
    <n v="3.5"/>
    <n v="1.4500000000000001E-2"/>
    <n v="1.4500000000000001E-2"/>
    <m/>
    <n v="28382"/>
    <m/>
    <m/>
    <s v="E"/>
  </r>
  <r>
    <m/>
    <x v="1"/>
    <s v="FRENTE"/>
    <n v="120"/>
    <x v="119"/>
    <x v="0"/>
    <x v="9"/>
    <n v="3.5"/>
    <n v="1.6299999999999999E-2"/>
    <n v="1.6299999999999999E-2"/>
    <m/>
    <n v="28382"/>
    <m/>
    <m/>
    <s v="F"/>
  </r>
  <r>
    <m/>
    <x v="1"/>
    <s v="FRENTE"/>
    <n v="121"/>
    <x v="120"/>
    <x v="1"/>
    <x v="9"/>
    <n v="3.5"/>
    <n v="2.18E-2"/>
    <n v="2.18E-2"/>
    <m/>
    <n v="28388"/>
    <m/>
    <m/>
    <s v="I"/>
  </r>
  <r>
    <m/>
    <x v="1"/>
    <s v="FRENTE"/>
    <n v="122"/>
    <x v="121"/>
    <x v="1"/>
    <x v="9"/>
    <n v="3.5"/>
    <n v="1.9400000000000001E-2"/>
    <n v="1.9400000000000001E-2"/>
    <m/>
    <n v="28388"/>
    <m/>
    <m/>
    <s v="H"/>
  </r>
  <r>
    <m/>
    <x v="1"/>
    <s v="FRENTE"/>
    <n v="123"/>
    <x v="122"/>
    <x v="1"/>
    <x v="9"/>
    <n v="3.5"/>
    <n v="2.5899999999999999E-2"/>
    <n v="2.5899999999999999E-2"/>
    <m/>
    <n v="28388"/>
    <m/>
    <m/>
    <s v="K"/>
  </r>
  <r>
    <m/>
    <x v="1"/>
    <s v="FRENTE"/>
    <n v="124"/>
    <x v="123"/>
    <x v="1"/>
    <x v="9"/>
    <n v="3.5"/>
    <n v="1.23E-2"/>
    <n v="1.23E-2"/>
    <m/>
    <n v="28388"/>
    <m/>
    <m/>
    <s v="D"/>
  </r>
  <r>
    <m/>
    <x v="1"/>
    <s v="FRENTE"/>
    <n v="125"/>
    <x v="124"/>
    <x v="1"/>
    <x v="9"/>
    <n v="3.5"/>
    <n v="1.11E-2"/>
    <n v="1.11E-2"/>
    <m/>
    <n v="28388"/>
    <m/>
    <m/>
    <s v="C"/>
  </r>
  <r>
    <m/>
    <x v="3"/>
    <s v="AFLOR"/>
    <n v="126"/>
    <x v="125"/>
    <x v="1"/>
    <x v="9"/>
    <n v="3.5"/>
    <n v="3.1600000000000003E-2"/>
    <n v="0.03"/>
    <m/>
    <n v="28388"/>
    <m/>
    <m/>
    <s v="L"/>
  </r>
  <r>
    <m/>
    <x v="3"/>
    <s v="AFLOR"/>
    <n v="127"/>
    <x v="126"/>
    <x v="1"/>
    <x v="9"/>
    <n v="3.5"/>
    <n v="2.6800000000000001E-2"/>
    <n v="2.6800000000000001E-2"/>
    <m/>
    <n v="28388"/>
    <m/>
    <m/>
    <s v="K"/>
  </r>
  <r>
    <m/>
    <x v="1"/>
    <s v="FRENTE"/>
    <n v="128"/>
    <x v="127"/>
    <x v="0"/>
    <x v="10"/>
    <n v="3.5"/>
    <n v="2.12E-2"/>
    <n v="2.12E-2"/>
    <m/>
    <n v="28390"/>
    <m/>
    <m/>
    <s v="I"/>
  </r>
  <r>
    <m/>
    <x v="1"/>
    <s v="FRENTE"/>
    <n v="129"/>
    <x v="128"/>
    <x v="0"/>
    <x v="10"/>
    <n v="3.5"/>
    <n v="2.6100000000000002E-2"/>
    <n v="2.6100000000000002E-2"/>
    <m/>
    <n v="28390"/>
    <m/>
    <m/>
    <s v="K"/>
  </r>
  <r>
    <m/>
    <x v="1"/>
    <s v="FRENTE"/>
    <n v="130"/>
    <x v="129"/>
    <x v="0"/>
    <x v="10"/>
    <n v="3.5"/>
    <n v="1.6E-2"/>
    <n v="1.6E-2"/>
    <m/>
    <n v="28402"/>
    <m/>
    <m/>
    <s v="F"/>
  </r>
  <r>
    <m/>
    <x v="1"/>
    <s v="FRENTE"/>
    <n v="131"/>
    <x v="130"/>
    <x v="0"/>
    <x v="10"/>
    <n v="3.5"/>
    <n v="2.07E-2"/>
    <n v="2.07E-2"/>
    <m/>
    <n v="28402"/>
    <m/>
    <m/>
    <s v="H"/>
  </r>
  <r>
    <m/>
    <x v="1"/>
    <s v="FRENTE"/>
    <n v="132"/>
    <x v="131"/>
    <x v="0"/>
    <x v="10"/>
    <n v="3.5"/>
    <n v="2.0899999999999998E-2"/>
    <n v="2.0899999999999998E-2"/>
    <m/>
    <n v="28402"/>
    <m/>
    <m/>
    <s v="H"/>
  </r>
  <r>
    <m/>
    <x v="1"/>
    <s v="FRENTE"/>
    <n v="133"/>
    <x v="132"/>
    <x v="0"/>
    <x v="10"/>
    <n v="3.5"/>
    <n v="1.8100000000000002E-2"/>
    <n v="1.8100000000000002E-2"/>
    <m/>
    <n v="28402"/>
    <m/>
    <m/>
    <s v="G"/>
  </r>
  <r>
    <m/>
    <x v="1"/>
    <s v="FRENTE"/>
    <n v="134"/>
    <x v="133"/>
    <x v="0"/>
    <x v="10"/>
    <n v="3.5"/>
    <n v="1.8100000000000002E-2"/>
    <n v="1.8100000000000002E-2"/>
    <m/>
    <n v="28402"/>
    <m/>
    <m/>
    <s v="G"/>
  </r>
  <r>
    <m/>
    <x v="1"/>
    <s v="FRENTE"/>
    <n v="135"/>
    <x v="134"/>
    <x v="0"/>
    <x v="10"/>
    <n v="3.5"/>
    <n v="1.6199999999999999E-2"/>
    <n v="1.6199999999999999E-2"/>
    <m/>
    <n v="28402"/>
    <m/>
    <m/>
    <s v="F"/>
  </r>
  <r>
    <m/>
    <x v="1"/>
    <s v="FRENTE"/>
    <n v="136"/>
    <x v="135"/>
    <x v="0"/>
    <x v="10"/>
    <n v="3.5"/>
    <n v="2.0400000000000001E-2"/>
    <n v="2.0400000000000001E-2"/>
    <m/>
    <n v="28402"/>
    <m/>
    <m/>
    <s v="H"/>
  </r>
  <r>
    <m/>
    <x v="3"/>
    <s v="AFLOR"/>
    <n v="137"/>
    <x v="136"/>
    <x v="0"/>
    <x v="11"/>
    <n v="3.5"/>
    <n v="1.7500000000000002E-2"/>
    <n v="1.7500000000000002E-2"/>
    <m/>
    <n v="28402"/>
    <m/>
    <m/>
    <s v="G"/>
  </r>
  <r>
    <m/>
    <x v="1"/>
    <s v="FRENTE"/>
    <n v="138"/>
    <x v="137"/>
    <x v="0"/>
    <x v="11"/>
    <n v="3.5"/>
    <n v="1.09E-2"/>
    <n v="1.09E-2"/>
    <m/>
    <n v="28403"/>
    <m/>
    <m/>
    <s v="C"/>
  </r>
  <r>
    <m/>
    <x v="1"/>
    <s v="FRENTE"/>
    <n v="139"/>
    <x v="138"/>
    <x v="0"/>
    <x v="11"/>
    <n v="3.5"/>
    <n v="1.3299999999999999E-2"/>
    <n v="1.3299999999999999E-2"/>
    <m/>
    <n v="28403"/>
    <m/>
    <m/>
    <s v="D"/>
  </r>
  <r>
    <m/>
    <x v="1"/>
    <s v="FRENTE"/>
    <n v="140"/>
    <x v="139"/>
    <x v="0"/>
    <x v="11"/>
    <n v="3.5"/>
    <n v="9.2999999999999992E-3"/>
    <n v="9.2999999999999992E-3"/>
    <m/>
    <n v="28403"/>
    <m/>
    <m/>
    <s v="B"/>
  </r>
  <r>
    <m/>
    <x v="1"/>
    <s v="FRENTE"/>
    <n v="141"/>
    <x v="140"/>
    <x v="0"/>
    <x v="11"/>
    <n v="3.5"/>
    <n v="1.1599999999999999E-2"/>
    <n v="1.1599999999999999E-2"/>
    <m/>
    <n v="28403"/>
    <m/>
    <m/>
    <s v="C"/>
  </r>
  <r>
    <m/>
    <x v="1"/>
    <s v="FRENTE"/>
    <n v="142"/>
    <x v="141"/>
    <x v="0"/>
    <x v="11"/>
    <n v="3.5"/>
    <n v="1.83E-2"/>
    <n v="1.83E-2"/>
    <m/>
    <n v="28403"/>
    <m/>
    <m/>
    <s v="G"/>
  </r>
  <r>
    <m/>
    <x v="1"/>
    <s v="FRENTE"/>
    <n v="143"/>
    <x v="142"/>
    <x v="0"/>
    <x v="11"/>
    <n v="3.5"/>
    <n v="1.11E-2"/>
    <n v="1.11E-2"/>
    <m/>
    <n v="28403"/>
    <m/>
    <m/>
    <s v="C"/>
  </r>
  <r>
    <m/>
    <x v="1"/>
    <s v="FRENTE"/>
    <n v="144"/>
    <x v="143"/>
    <x v="0"/>
    <x v="11"/>
    <n v="3.5"/>
    <n v="1.41E-2"/>
    <n v="1.41E-2"/>
    <m/>
    <n v="28403"/>
    <m/>
    <m/>
    <s v="E"/>
  </r>
  <r>
    <m/>
    <x v="1"/>
    <s v="FRENTE"/>
    <n v="145"/>
    <x v="144"/>
    <x v="0"/>
    <x v="11"/>
    <n v="3.5"/>
    <n v="9.4999999999999998E-3"/>
    <n v="9.4999999999999998E-3"/>
    <m/>
    <n v="28403"/>
    <m/>
    <m/>
    <s v="B"/>
  </r>
  <r>
    <m/>
    <x v="3"/>
    <s v="AFLOR"/>
    <n v="146"/>
    <x v="145"/>
    <x v="1"/>
    <x v="11"/>
    <n v="3.5"/>
    <n v="2.3300000000000001E-2"/>
    <n v="2.3300000000000001E-2"/>
    <m/>
    <n v="28403"/>
    <m/>
    <m/>
    <s v="J"/>
  </r>
  <r>
    <m/>
    <x v="3"/>
    <s v="AFLOR"/>
    <n v="147"/>
    <x v="146"/>
    <x v="1"/>
    <x v="11"/>
    <n v="3.5"/>
    <n v="2.4899999999999999E-2"/>
    <n v="2.4899999999999999E-2"/>
    <m/>
    <n v="28403"/>
    <m/>
    <m/>
    <s v="J"/>
  </r>
  <r>
    <m/>
    <x v="3"/>
    <s v="AFLOR"/>
    <n v="148"/>
    <x v="147"/>
    <x v="1"/>
    <x v="11"/>
    <n v="3.5"/>
    <n v="2.3800000000000002E-2"/>
    <n v="2.3800000000000002E-2"/>
    <m/>
    <n v="28403"/>
    <m/>
    <m/>
    <s v="J"/>
  </r>
  <r>
    <m/>
    <x v="1"/>
    <s v="FRENTE"/>
    <n v="149"/>
    <x v="148"/>
    <x v="1"/>
    <x v="11"/>
    <n v="3.5"/>
    <n v="9.1000000000000004E-3"/>
    <n v="9.1000000000000004E-3"/>
    <m/>
    <n v="28405"/>
    <m/>
    <m/>
    <s v="B"/>
  </r>
  <r>
    <m/>
    <x v="1"/>
    <s v="FRENTE"/>
    <n v="150"/>
    <x v="149"/>
    <x v="1"/>
    <x v="11"/>
    <n v="3.5"/>
    <n v="7.9000000000000008E-3"/>
    <n v="7.9000000000000008E-3"/>
    <m/>
    <n v="28405"/>
    <m/>
    <m/>
    <s v="A"/>
  </r>
  <r>
    <m/>
    <x v="1"/>
    <s v="FRENTE"/>
    <n v="151"/>
    <x v="150"/>
    <x v="1"/>
    <x v="11"/>
    <n v="3.5"/>
    <n v="1.14E-2"/>
    <n v="1.14E-2"/>
    <m/>
    <n v="28405"/>
    <m/>
    <m/>
    <s v="C"/>
  </r>
  <r>
    <m/>
    <x v="1"/>
    <s v="FRENTE"/>
    <n v="152"/>
    <x v="151"/>
    <x v="1"/>
    <x v="11"/>
    <n v="3.5"/>
    <n v="7.4000000000000003E-3"/>
    <n v="7.4000000000000003E-3"/>
    <m/>
    <n v="28405"/>
    <m/>
    <m/>
    <s v="Reserva"/>
  </r>
  <r>
    <m/>
    <x v="1"/>
    <s v="FRENTE"/>
    <n v="153"/>
    <x v="152"/>
    <x v="1"/>
    <x v="11"/>
    <n v="3.5"/>
    <n v="1.66E-2"/>
    <n v="1.66E-2"/>
    <m/>
    <n v="28405"/>
    <m/>
    <m/>
    <s v="F"/>
  </r>
  <r>
    <m/>
    <x v="1"/>
    <s v="FRENTE"/>
    <n v="154"/>
    <x v="153"/>
    <x v="1"/>
    <x v="11"/>
    <n v="3.5"/>
    <n v="1.11E-2"/>
    <n v="1.11E-2"/>
    <m/>
    <n v="28405"/>
    <m/>
    <m/>
    <s v="C"/>
  </r>
  <r>
    <m/>
    <x v="1"/>
    <s v="FRENTE"/>
    <n v="155"/>
    <x v="154"/>
    <x v="0"/>
    <x v="12"/>
    <n v="3.5"/>
    <n v="5.0000000000000001E-3"/>
    <n v="5.0000000000000001E-3"/>
    <m/>
    <n v="28405"/>
    <m/>
    <m/>
    <s v="Descarte"/>
  </r>
  <r>
    <m/>
    <x v="1"/>
    <s v="FRENTE"/>
    <n v="156"/>
    <x v="155"/>
    <x v="0"/>
    <x v="12"/>
    <n v="3.5"/>
    <n v="1.37E-2"/>
    <n v="1.37E-2"/>
    <m/>
    <n v="28405"/>
    <m/>
    <m/>
    <s v="E"/>
  </r>
  <r>
    <m/>
    <x v="1"/>
    <s v="FRENTE"/>
    <n v="157"/>
    <x v="156"/>
    <x v="0"/>
    <x v="12"/>
    <n v="3.5"/>
    <n v="8.3000000000000001E-3"/>
    <n v="8.3000000000000001E-3"/>
    <m/>
    <n v="28405"/>
    <m/>
    <m/>
    <s v="A"/>
  </r>
  <r>
    <m/>
    <x v="1"/>
    <s v="FRENTE"/>
    <n v="158"/>
    <x v="157"/>
    <x v="0"/>
    <x v="12"/>
    <n v="3.5"/>
    <n v="5.1999999999999998E-3"/>
    <n v="5.1999999999999998E-3"/>
    <m/>
    <n v="28405"/>
    <m/>
    <m/>
    <s v="Descarte"/>
  </r>
  <r>
    <m/>
    <x v="1"/>
    <s v="FRENTE"/>
    <n v="159"/>
    <x v="158"/>
    <x v="1"/>
    <x v="12"/>
    <n v="3.5"/>
    <n v="1.5800000000000002E-2"/>
    <n v="1.5800000000000002E-2"/>
    <m/>
    <n v="28416"/>
    <m/>
    <m/>
    <s v="F"/>
  </r>
  <r>
    <m/>
    <x v="1"/>
    <s v="FRENTE"/>
    <n v="160"/>
    <x v="159"/>
    <x v="1"/>
    <x v="12"/>
    <n v="3.5"/>
    <n v="1.9400000000000001E-2"/>
    <n v="1.9400000000000001E-2"/>
    <m/>
    <n v="28416"/>
    <m/>
    <m/>
    <s v="H"/>
  </r>
  <r>
    <m/>
    <x v="1"/>
    <s v="FRENTE"/>
    <n v="161"/>
    <x v="160"/>
    <x v="1"/>
    <x v="12"/>
    <n v="3.5"/>
    <n v="1.5800000000000002E-2"/>
    <n v="1.5800000000000002E-2"/>
    <m/>
    <n v="28416"/>
    <m/>
    <m/>
    <s v="F"/>
  </r>
  <r>
    <m/>
    <x v="1"/>
    <s v="FRENTE"/>
    <n v="162"/>
    <x v="161"/>
    <x v="1"/>
    <x v="12"/>
    <n v="3.5"/>
    <n v="1.41E-2"/>
    <n v="1.41E-2"/>
    <m/>
    <n v="28416"/>
    <m/>
    <m/>
    <s v="E"/>
  </r>
  <r>
    <m/>
    <x v="1"/>
    <s v="FRENTE"/>
    <n v="163"/>
    <x v="162"/>
    <x v="1"/>
    <x v="12"/>
    <n v="3.5"/>
    <n v="1.44E-2"/>
    <n v="1.44E-2"/>
    <m/>
    <n v="28416"/>
    <m/>
    <m/>
    <s v="E"/>
  </r>
  <r>
    <m/>
    <x v="1"/>
    <s v="FRENTE"/>
    <n v="164"/>
    <x v="163"/>
    <x v="1"/>
    <x v="12"/>
    <n v="3.5"/>
    <n v="8.6E-3"/>
    <n v="8.6E-3"/>
    <m/>
    <n v="28416"/>
    <m/>
    <m/>
    <s v="A"/>
  </r>
  <r>
    <m/>
    <x v="1"/>
    <s v="FRENTE"/>
    <n v="165"/>
    <x v="164"/>
    <x v="0"/>
    <x v="13"/>
    <n v="3.5"/>
    <n v="1.03E-2"/>
    <n v="1.03E-2"/>
    <m/>
    <n v="28416"/>
    <m/>
    <m/>
    <s v="B"/>
  </r>
  <r>
    <m/>
    <x v="1"/>
    <s v="FRENTE"/>
    <n v="166"/>
    <x v="165"/>
    <x v="0"/>
    <x v="13"/>
    <n v="3.5"/>
    <n v="3.3999999999999998E-3"/>
    <n v="3.3999999999999998E-3"/>
    <m/>
    <n v="28416"/>
    <m/>
    <m/>
    <s v="Descarte"/>
  </r>
  <r>
    <m/>
    <x v="1"/>
    <s v="FRENTE"/>
    <n v="167"/>
    <x v="166"/>
    <x v="1"/>
    <x v="13"/>
    <n v="3.5"/>
    <n v="1.18E-2"/>
    <n v="1.18E-2"/>
    <m/>
    <n v="28417"/>
    <m/>
    <m/>
    <s v="C"/>
  </r>
  <r>
    <m/>
    <x v="1"/>
    <s v="FRENTE"/>
    <n v="168"/>
    <x v="167"/>
    <x v="1"/>
    <x v="13"/>
    <n v="3.5"/>
    <n v="1.3100000000000001E-2"/>
    <n v="1.3100000000000001E-2"/>
    <m/>
    <n v="28417"/>
    <m/>
    <m/>
    <s v="D"/>
  </r>
  <r>
    <m/>
    <x v="1"/>
    <s v="FRENTE"/>
    <n v="169"/>
    <x v="168"/>
    <x v="2"/>
    <x v="13"/>
    <n v="3.5"/>
    <n v="9.9000000000000008E-3"/>
    <n v="9.9000000000000008E-3"/>
    <m/>
    <n v="28417"/>
    <m/>
    <m/>
    <s v="B"/>
  </r>
  <r>
    <m/>
    <x v="1"/>
    <s v="FRENTE"/>
    <n v="170"/>
    <x v="169"/>
    <x v="2"/>
    <x v="13"/>
    <n v="3.5"/>
    <n v="9.4999999999999998E-3"/>
    <n v="9.4999999999999998E-3"/>
    <m/>
    <n v="28417"/>
    <m/>
    <m/>
    <s v="B"/>
  </r>
  <r>
    <m/>
    <x v="1"/>
    <s v="ACOPIO"/>
    <n v="171"/>
    <x v="170"/>
    <x v="0"/>
    <x v="12"/>
    <n v="3.5"/>
    <n v="7.7000000000000002E-3"/>
    <n v="7.7000000000000002E-3"/>
    <m/>
    <n v="28415"/>
    <m/>
    <m/>
    <s v="A"/>
  </r>
  <r>
    <m/>
    <x v="1"/>
    <s v="ACOPIO"/>
    <n v="172"/>
    <x v="171"/>
    <x v="0"/>
    <x v="12"/>
    <n v="3.5"/>
    <n v="1.14E-2"/>
    <n v="1.14E-2"/>
    <m/>
    <n v="28415"/>
    <m/>
    <m/>
    <s v="C"/>
  </r>
  <r>
    <m/>
    <x v="1"/>
    <s v="ACOPIO"/>
    <n v="173"/>
    <x v="172"/>
    <x v="0"/>
    <x v="12"/>
    <n v="3.5"/>
    <n v="1.18E-2"/>
    <n v="1.18E-2"/>
    <m/>
    <n v="28415"/>
    <m/>
    <m/>
    <s v="C"/>
  </r>
  <r>
    <m/>
    <x v="1"/>
    <s v="ACOPIO"/>
    <n v="174"/>
    <x v="173"/>
    <x v="1"/>
    <x v="12"/>
    <n v="3.5"/>
    <n v="1.03E-2"/>
    <n v="1.03E-2"/>
    <m/>
    <n v="28415"/>
    <m/>
    <m/>
    <s v="B"/>
  </r>
  <r>
    <m/>
    <x v="1"/>
    <s v="ACOPIO"/>
    <n v="175"/>
    <x v="174"/>
    <x v="1"/>
    <x v="12"/>
    <n v="3.5"/>
    <n v="1.38E-2"/>
    <n v="1.38E-2"/>
    <m/>
    <n v="28415"/>
    <m/>
    <m/>
    <s v="E"/>
  </r>
  <r>
    <m/>
    <x v="1"/>
    <s v="ACOPIO"/>
    <n v="176"/>
    <x v="175"/>
    <x v="1"/>
    <x v="12"/>
    <n v="3.5"/>
    <n v="1.14E-2"/>
    <n v="1.14E-2"/>
    <m/>
    <n v="28415"/>
    <m/>
    <m/>
    <s v="C"/>
  </r>
  <r>
    <m/>
    <x v="1"/>
    <s v="ACOPIO"/>
    <n v="177"/>
    <x v="176"/>
    <x v="0"/>
    <x v="13"/>
    <n v="3.5"/>
    <n v="1.04E-2"/>
    <n v="1.04E-2"/>
    <m/>
    <n v="28415"/>
    <m/>
    <m/>
    <s v="B"/>
  </r>
  <r>
    <m/>
    <x v="1"/>
    <s v="ACOPIO"/>
    <n v="178"/>
    <x v="177"/>
    <x v="0"/>
    <x v="13"/>
    <n v="3.5"/>
    <n v="1.3299999999999999E-2"/>
    <n v="1.3299999999999999E-2"/>
    <m/>
    <n v="28415"/>
    <m/>
    <m/>
    <s v="D"/>
  </r>
  <r>
    <m/>
    <x v="1"/>
    <s v="ACOPIO"/>
    <n v="179"/>
    <x v="178"/>
    <x v="2"/>
    <x v="13"/>
    <n v="3.5"/>
    <n v="7.9000000000000008E-3"/>
    <n v="7.9000000000000008E-3"/>
    <m/>
    <n v="28415"/>
    <m/>
    <m/>
    <s v="A"/>
  </r>
  <r>
    <m/>
    <x v="1"/>
    <s v="ACOPIO"/>
    <n v="180"/>
    <x v="179"/>
    <x v="2"/>
    <x v="13"/>
    <n v="3.5"/>
    <n v="5.1999999999999998E-3"/>
    <n v="5.1999999999999998E-3"/>
    <m/>
    <n v="28415"/>
    <m/>
    <m/>
    <s v="Descarte"/>
  </r>
  <r>
    <m/>
    <x v="1"/>
    <s v="ACOPIO"/>
    <n v="181"/>
    <x v="180"/>
    <x v="2"/>
    <x v="13"/>
    <n v="3.5"/>
    <n v="8.3999999999999995E-3"/>
    <n v="8.3999999999999995E-3"/>
    <m/>
    <n v="28415"/>
    <m/>
    <m/>
    <s v="A"/>
  </r>
  <r>
    <m/>
    <x v="0"/>
    <s v="ACOPIO"/>
    <n v="182"/>
    <x v="181"/>
    <x v="0"/>
    <x v="13"/>
    <n v="3.5"/>
    <n v="6.4000000000000003E-3"/>
    <n v="6.4000000000000003E-3"/>
    <m/>
    <n v="28419"/>
    <m/>
    <m/>
    <s v="Reserva"/>
  </r>
  <r>
    <m/>
    <x v="0"/>
    <s v="ACOPIO"/>
    <n v="183"/>
    <x v="182"/>
    <x v="0"/>
    <x v="13"/>
    <n v="3.5"/>
    <n v="4.5999999999999999E-3"/>
    <n v="4.5999999999999999E-3"/>
    <m/>
    <n v="28419"/>
    <m/>
    <m/>
    <s v="Descarte"/>
  </r>
  <r>
    <m/>
    <x v="0"/>
    <s v="ACOPIO"/>
    <n v="184"/>
    <x v="183"/>
    <x v="0"/>
    <x v="13"/>
    <n v="3.5"/>
    <n v="3.5999999999999999E-3"/>
    <n v="3.5999999999999999E-3"/>
    <m/>
    <n v="28419"/>
    <m/>
    <m/>
    <s v="Descarte"/>
  </r>
  <r>
    <m/>
    <x v="3"/>
    <s v="AFLOR"/>
    <n v="185"/>
    <x v="184"/>
    <x v="0"/>
    <x v="14"/>
    <n v="3.5"/>
    <n v="1.43E-2"/>
    <n v="1.43E-2"/>
    <m/>
    <n v="28419"/>
    <m/>
    <m/>
    <s v="E"/>
  </r>
  <r>
    <m/>
    <x v="3"/>
    <s v="AFLOR"/>
    <n v="186"/>
    <x v="185"/>
    <x v="0"/>
    <x v="14"/>
    <n v="3.5"/>
    <n v="1.8700000000000001E-2"/>
    <n v="1.8700000000000001E-2"/>
    <m/>
    <n v="28419"/>
    <m/>
    <m/>
    <s v="G"/>
  </r>
  <r>
    <m/>
    <x v="3"/>
    <s v="AFLOR"/>
    <n v="187"/>
    <x v="186"/>
    <x v="0"/>
    <x v="14"/>
    <n v="3.5"/>
    <n v="2.18E-2"/>
    <n v="2.18E-2"/>
    <m/>
    <n v="28419"/>
    <m/>
    <m/>
    <s v="I"/>
  </r>
  <r>
    <m/>
    <x v="2"/>
    <s v="CANTERA"/>
    <n v="188"/>
    <x v="187"/>
    <x v="0"/>
    <x v="14"/>
    <n v="3.5"/>
    <n v="1.2E-2"/>
    <n v="1.2E-2"/>
    <m/>
    <n v="28420"/>
    <m/>
    <m/>
    <s v="D"/>
  </r>
  <r>
    <m/>
    <x v="2"/>
    <s v="CANTERA"/>
    <n v="189"/>
    <x v="188"/>
    <x v="0"/>
    <x v="14"/>
    <n v="3.5"/>
    <n v="3.0800000000000001E-2"/>
    <n v="0.03"/>
    <m/>
    <n v="28420"/>
    <m/>
    <m/>
    <s v="L"/>
  </r>
  <r>
    <m/>
    <x v="2"/>
    <s v="CANTERA"/>
    <n v="190"/>
    <x v="189"/>
    <x v="0"/>
    <x v="14"/>
    <n v="3.5"/>
    <n v="2.46E-2"/>
    <n v="2.46E-2"/>
    <m/>
    <n v="28420"/>
    <m/>
    <m/>
    <s v="J"/>
  </r>
  <r>
    <m/>
    <x v="2"/>
    <s v="CANTERA"/>
    <n v="191"/>
    <x v="190"/>
    <x v="0"/>
    <x v="14"/>
    <n v="3.5"/>
    <n v="1.9099999999999999E-2"/>
    <n v="1.9099999999999999E-2"/>
    <m/>
    <n v="28420"/>
    <m/>
    <m/>
    <s v="H"/>
  </r>
  <r>
    <m/>
    <x v="2"/>
    <s v="CANTERA"/>
    <n v="192"/>
    <x v="191"/>
    <x v="0"/>
    <x v="14"/>
    <n v="3.5"/>
    <n v="2.2800000000000001E-2"/>
    <n v="2.2800000000000001E-2"/>
    <m/>
    <n v="28420"/>
    <m/>
    <m/>
    <s v="J"/>
  </r>
  <r>
    <m/>
    <x v="2"/>
    <s v="CANTERA"/>
    <n v="193"/>
    <x v="192"/>
    <x v="0"/>
    <x v="14"/>
    <n v="3.5"/>
    <n v="1.84E-2"/>
    <n v="1.84E-2"/>
    <m/>
    <n v="28420"/>
    <m/>
    <m/>
    <s v="G"/>
  </r>
  <r>
    <m/>
    <x v="2"/>
    <s v="CANTERA"/>
    <n v="194"/>
    <x v="193"/>
    <x v="0"/>
    <x v="14"/>
    <n v="3.5"/>
    <n v="1.41E-2"/>
    <n v="1.41E-2"/>
    <m/>
    <n v="28420"/>
    <m/>
    <m/>
    <s v="E"/>
  </r>
  <r>
    <m/>
    <x v="0"/>
    <s v="ACOPIO"/>
    <n v="195"/>
    <x v="194"/>
    <x v="0"/>
    <x v="14"/>
    <n v="3.5"/>
    <n v="4.3E-3"/>
    <n v="4.3E-3"/>
    <m/>
    <n v="28420"/>
    <m/>
    <m/>
    <s v="Descarte"/>
  </r>
  <r>
    <m/>
    <x v="0"/>
    <s v="ACOPIO"/>
    <n v="196"/>
    <x v="195"/>
    <x v="0"/>
    <x v="14"/>
    <n v="3.5"/>
    <n v="2.7000000000000001E-3"/>
    <n v="2.7000000000000001E-3"/>
    <m/>
    <n v="28420"/>
    <m/>
    <m/>
    <s v="Descarte"/>
  </r>
  <r>
    <m/>
    <x v="0"/>
    <s v="ACOPIO"/>
    <n v="197"/>
    <x v="196"/>
    <x v="0"/>
    <x v="14"/>
    <n v="3.5"/>
    <n v="6.4000000000000003E-3"/>
    <n v="6.4000000000000003E-3"/>
    <m/>
    <n v="28420"/>
    <m/>
    <m/>
    <s v="Reserva"/>
  </r>
  <r>
    <m/>
    <x v="0"/>
    <s v="ACOPIO"/>
    <n v="198"/>
    <x v="197"/>
    <x v="0"/>
    <x v="14"/>
    <n v="3.5"/>
    <n v="4.4000000000000003E-3"/>
    <n v="4.4000000000000003E-3"/>
    <m/>
    <n v="28420"/>
    <m/>
    <m/>
    <s v="Descarte"/>
  </r>
  <r>
    <m/>
    <x v="1"/>
    <s v="ACOPIO"/>
    <n v="199"/>
    <x v="198"/>
    <x v="0"/>
    <x v="14"/>
    <n v="3.5"/>
    <n v="1.4200000000000001E-2"/>
    <n v="1.4200000000000001E-2"/>
    <m/>
    <n v="28421"/>
    <m/>
    <m/>
    <s v="E"/>
  </r>
  <r>
    <m/>
    <x v="1"/>
    <s v="ACOPIO"/>
    <n v="200"/>
    <x v="199"/>
    <x v="0"/>
    <x v="14"/>
    <n v="3.5"/>
    <n v="1.44E-2"/>
    <n v="1.44E-2"/>
    <m/>
    <n v="28421"/>
    <m/>
    <m/>
    <s v="E"/>
  </r>
  <r>
    <m/>
    <x v="1"/>
    <s v="ACOPIO"/>
    <n v="201"/>
    <x v="200"/>
    <x v="0"/>
    <x v="14"/>
    <n v="3.5"/>
    <n v="8.6E-3"/>
    <n v="8.6E-3"/>
    <m/>
    <n v="28421"/>
    <m/>
    <m/>
    <s v="A"/>
  </r>
  <r>
    <m/>
    <x v="1"/>
    <s v="ACOPIO"/>
    <n v="202"/>
    <x v="201"/>
    <x v="0"/>
    <x v="14"/>
    <n v="3.5"/>
    <n v="1.32E-2"/>
    <n v="1.32E-2"/>
    <m/>
    <n v="28421"/>
    <m/>
    <m/>
    <s v="D"/>
  </r>
  <r>
    <m/>
    <x v="3"/>
    <s v="AFLOR"/>
    <n v="203"/>
    <x v="202"/>
    <x v="1"/>
    <x v="14"/>
    <n v="3.5"/>
    <n v="1.41E-2"/>
    <n v="1.41E-2"/>
    <m/>
    <n v="28421"/>
    <m/>
    <m/>
    <s v="E"/>
  </r>
  <r>
    <m/>
    <x v="3"/>
    <s v="AFLOR"/>
    <n v="204"/>
    <x v="203"/>
    <x v="0"/>
    <x v="15"/>
    <n v="3.5"/>
    <n v="1.8700000000000001E-2"/>
    <n v="1.8700000000000001E-2"/>
    <m/>
    <n v="28434"/>
    <m/>
    <m/>
    <s v="G"/>
  </r>
  <r>
    <m/>
    <x v="3"/>
    <s v="AFLOR"/>
    <n v="205"/>
    <x v="204"/>
    <x v="0"/>
    <x v="15"/>
    <n v="3.5"/>
    <n v="2.35E-2"/>
    <n v="2.35E-2"/>
    <m/>
    <n v="28434"/>
    <m/>
    <m/>
    <s v="J"/>
  </r>
  <r>
    <m/>
    <x v="2"/>
    <s v="CANTERA"/>
    <n v="206"/>
    <x v="205"/>
    <x v="0"/>
    <x v="15"/>
    <n v="3.5"/>
    <n v="4.8500000000000001E-2"/>
    <n v="0.03"/>
    <m/>
    <n v="28434"/>
    <m/>
    <m/>
    <s v="L"/>
  </r>
  <r>
    <m/>
    <x v="2"/>
    <s v="CANTERA"/>
    <n v="207"/>
    <x v="206"/>
    <x v="0"/>
    <x v="15"/>
    <n v="3.5"/>
    <n v="2.9899999999999999E-2"/>
    <n v="2.9899999999999999E-2"/>
    <m/>
    <n v="28434"/>
    <m/>
    <m/>
    <s v="L"/>
  </r>
  <r>
    <m/>
    <x v="2"/>
    <s v="CANTERA"/>
    <n v="208"/>
    <x v="207"/>
    <x v="0"/>
    <x v="15"/>
    <n v="3.5"/>
    <n v="2.98E-2"/>
    <n v="2.98E-2"/>
    <m/>
    <n v="28434"/>
    <m/>
    <m/>
    <s v="L"/>
  </r>
  <r>
    <m/>
    <x v="2"/>
    <s v="CANTERA"/>
    <n v="209"/>
    <x v="208"/>
    <x v="0"/>
    <x v="15"/>
    <n v="3.5"/>
    <n v="2.98E-2"/>
    <n v="2.98E-2"/>
    <m/>
    <n v="28434"/>
    <m/>
    <m/>
    <s v="L"/>
  </r>
  <r>
    <m/>
    <x v="2"/>
    <s v="CANTERA"/>
    <n v="210"/>
    <x v="209"/>
    <x v="0"/>
    <x v="15"/>
    <n v="3.5"/>
    <n v="2.6800000000000001E-2"/>
    <n v="2.6800000000000001E-2"/>
    <m/>
    <n v="28434"/>
    <m/>
    <m/>
    <s v="K"/>
  </r>
  <r>
    <m/>
    <x v="2"/>
    <s v="CANTERA"/>
    <n v="211"/>
    <x v="210"/>
    <x v="0"/>
    <x v="15"/>
    <n v="3.5"/>
    <n v="1.4999999999999999E-2"/>
    <n v="1.4999999999999999E-2"/>
    <m/>
    <n v="28434"/>
    <m/>
    <m/>
    <s v="F"/>
  </r>
  <r>
    <m/>
    <x v="2"/>
    <s v="CANTERA"/>
    <n v="212"/>
    <x v="211"/>
    <x v="0"/>
    <x v="15"/>
    <n v="3.5"/>
    <n v="1.4999999999999999E-2"/>
    <n v="1.4999999999999999E-2"/>
    <m/>
    <n v="28434"/>
    <m/>
    <m/>
    <s v="F"/>
  </r>
  <r>
    <m/>
    <x v="2"/>
    <s v="CANTERA"/>
    <n v="213"/>
    <x v="212"/>
    <x v="0"/>
    <x v="15"/>
    <n v="3.5"/>
    <n v="1.4999999999999999E-2"/>
    <n v="1.4999999999999999E-2"/>
    <m/>
    <n v="28434"/>
    <m/>
    <m/>
    <s v="F"/>
  </r>
  <r>
    <m/>
    <x v="2"/>
    <s v="CANTERA"/>
    <n v="214"/>
    <x v="213"/>
    <x v="0"/>
    <x v="16"/>
    <n v="3.5"/>
    <n v="1.5800000000000002E-2"/>
    <n v="1.5800000000000002E-2"/>
    <m/>
    <n v="28441"/>
    <m/>
    <m/>
    <s v="F"/>
  </r>
  <r>
    <m/>
    <x v="2"/>
    <s v="CANTERA"/>
    <n v="215"/>
    <x v="214"/>
    <x v="0"/>
    <x v="16"/>
    <n v="3.5"/>
    <n v="1.9599999999999999E-2"/>
    <n v="1.9599999999999999E-2"/>
    <m/>
    <n v="28441"/>
    <m/>
    <m/>
    <s v="H"/>
  </r>
  <r>
    <m/>
    <x v="2"/>
    <s v="CANTERA"/>
    <n v="216"/>
    <x v="215"/>
    <x v="0"/>
    <x v="16"/>
    <n v="3.5"/>
    <n v="1.8499999999999999E-2"/>
    <n v="1.8499999999999999E-2"/>
    <m/>
    <n v="28441"/>
    <m/>
    <m/>
    <s v="G"/>
  </r>
  <r>
    <m/>
    <x v="2"/>
    <s v="CANTERA"/>
    <n v="217"/>
    <x v="216"/>
    <x v="0"/>
    <x v="16"/>
    <n v="3.5"/>
    <n v="2.9899999999999999E-2"/>
    <n v="2.9899999999999999E-2"/>
    <m/>
    <n v="28441"/>
    <m/>
    <m/>
    <s v="L"/>
  </r>
  <r>
    <m/>
    <x v="2"/>
    <s v="CANTERA"/>
    <n v="218"/>
    <x v="217"/>
    <x v="0"/>
    <x v="16"/>
    <n v="3.5"/>
    <n v="2.58E-2"/>
    <n v="2.58E-2"/>
    <m/>
    <n v="28441"/>
    <m/>
    <m/>
    <s v="K"/>
  </r>
  <r>
    <m/>
    <x v="2"/>
    <s v="CANTERA"/>
    <n v="219"/>
    <x v="218"/>
    <x v="0"/>
    <x v="16"/>
    <n v="3.5"/>
    <n v="2.3199999999999998E-2"/>
    <n v="2.3199999999999998E-2"/>
    <m/>
    <n v="28441"/>
    <m/>
    <m/>
    <s v="J"/>
  </r>
  <r>
    <m/>
    <x v="2"/>
    <s v="CANTERA"/>
    <n v="220"/>
    <x v="219"/>
    <x v="0"/>
    <x v="16"/>
    <n v="3.5"/>
    <n v="1.7100000000000001E-2"/>
    <n v="1.7100000000000001E-2"/>
    <m/>
    <n v="28441"/>
    <m/>
    <m/>
    <s v="F"/>
  </r>
  <r>
    <m/>
    <x v="2"/>
    <s v="CANTERA"/>
    <n v="221"/>
    <x v="220"/>
    <x v="0"/>
    <x v="16"/>
    <n v="3.5"/>
    <n v="1.3100000000000001E-2"/>
    <n v="1.3100000000000001E-2"/>
    <m/>
    <n v="28442"/>
    <m/>
    <m/>
    <s v="D"/>
  </r>
  <r>
    <m/>
    <x v="2"/>
    <s v="CANTERA"/>
    <n v="222"/>
    <x v="221"/>
    <x v="0"/>
    <x v="16"/>
    <n v="3.5"/>
    <n v="1.03E-2"/>
    <n v="1.03E-2"/>
    <m/>
    <n v="28442"/>
    <m/>
    <m/>
    <s v="B"/>
  </r>
  <r>
    <m/>
    <x v="2"/>
    <s v="CANTERA"/>
    <n v="223"/>
    <x v="222"/>
    <x v="0"/>
    <x v="16"/>
    <n v="3.5"/>
    <n v="1.1900000000000001E-2"/>
    <n v="1.1900000000000001E-2"/>
    <m/>
    <n v="28442"/>
    <m/>
    <m/>
    <s v="C"/>
  </r>
  <r>
    <m/>
    <x v="2"/>
    <s v="CANTERA"/>
    <n v="224"/>
    <x v="223"/>
    <x v="0"/>
    <x v="16"/>
    <n v="3.5"/>
    <n v="1.5699999999999999E-2"/>
    <n v="1.5699999999999999E-2"/>
    <m/>
    <n v="28442"/>
    <m/>
    <m/>
    <s v="F"/>
  </r>
  <r>
    <m/>
    <x v="2"/>
    <s v="CANTERA"/>
    <n v="225"/>
    <x v="224"/>
    <x v="0"/>
    <x v="16"/>
    <n v="3.5"/>
    <n v="7.7000000000000002E-3"/>
    <n v="7.7000000000000002E-3"/>
    <m/>
    <n v="28442"/>
    <m/>
    <m/>
    <s v="A"/>
  </r>
  <r>
    <m/>
    <x v="2"/>
    <s v="CANTERA"/>
    <n v="226"/>
    <x v="225"/>
    <x v="0"/>
    <x v="16"/>
    <n v="3.5"/>
    <n v="4.4999999999999997E-3"/>
    <n v="4.4999999999999997E-3"/>
    <m/>
    <n v="28442"/>
    <m/>
    <m/>
    <s v="Descarte"/>
  </r>
  <r>
    <m/>
    <x v="2"/>
    <s v="CANTERA"/>
    <n v="227"/>
    <x v="226"/>
    <x v="0"/>
    <x v="16"/>
    <n v="3.5"/>
    <n v="6.1000000000000004E-3"/>
    <n v="6.1000000000000004E-3"/>
    <m/>
    <n v="28442"/>
    <m/>
    <m/>
    <s v="Reserva"/>
  </r>
  <r>
    <m/>
    <x v="2"/>
    <s v="CANTERA"/>
    <n v="228"/>
    <x v="227"/>
    <x v="0"/>
    <x v="16"/>
    <n v="3.5"/>
    <n v="6.6E-3"/>
    <n v="6.6E-3"/>
    <m/>
    <n v="28442"/>
    <m/>
    <m/>
    <s v="Reserva"/>
  </r>
  <r>
    <m/>
    <x v="2"/>
    <s v="CANTERA"/>
    <n v="229"/>
    <x v="228"/>
    <x v="0"/>
    <x v="17"/>
    <n v="3.5"/>
    <n v="3.0200000000000001E-2"/>
    <n v="0.03"/>
    <m/>
    <n v="28446"/>
    <m/>
    <m/>
    <s v="L"/>
  </r>
  <r>
    <m/>
    <x v="2"/>
    <s v="CANTERA"/>
    <n v="230"/>
    <x v="229"/>
    <x v="0"/>
    <x v="17"/>
    <n v="3.5"/>
    <n v="1.9599999999999999E-2"/>
    <n v="1.9599999999999999E-2"/>
    <m/>
    <n v="28446"/>
    <m/>
    <m/>
    <s v="H"/>
  </r>
  <r>
    <m/>
    <x v="2"/>
    <s v="CANTERA"/>
    <n v="231"/>
    <x v="230"/>
    <x v="0"/>
    <x v="17"/>
    <n v="3.5"/>
    <n v="1.77E-2"/>
    <n v="1.77E-2"/>
    <m/>
    <n v="28446"/>
    <m/>
    <m/>
    <s v="G"/>
  </r>
  <r>
    <m/>
    <x v="2"/>
    <s v="CANTERA"/>
    <n v="232"/>
    <x v="231"/>
    <x v="0"/>
    <x v="17"/>
    <n v="3.5"/>
    <n v="1.9099999999999999E-2"/>
    <n v="1.9099999999999999E-2"/>
    <m/>
    <n v="28446"/>
    <m/>
    <m/>
    <s v="H"/>
  </r>
  <r>
    <m/>
    <x v="2"/>
    <s v="CANTERA"/>
    <n v="233"/>
    <x v="232"/>
    <x v="0"/>
    <x v="17"/>
    <n v="3.5"/>
    <n v="1.89E-2"/>
    <n v="1.89E-2"/>
    <m/>
    <n v="28446"/>
    <m/>
    <m/>
    <s v="G"/>
  </r>
  <r>
    <m/>
    <x v="2"/>
    <s v="CANTERA"/>
    <n v="234"/>
    <x v="233"/>
    <x v="0"/>
    <x v="17"/>
    <n v="3.5"/>
    <n v="2.2700000000000001E-2"/>
    <n v="2.2700000000000001E-2"/>
    <m/>
    <n v="28446"/>
    <m/>
    <m/>
    <s v="J"/>
  </r>
  <r>
    <m/>
    <x v="3"/>
    <s v="AFLOR"/>
    <n v="235"/>
    <x v="234"/>
    <x v="0"/>
    <x v="18"/>
    <n v="3.5"/>
    <n v="2.7300000000000001E-2"/>
    <n v="2.7300000000000001E-2"/>
    <m/>
    <n v="28459"/>
    <m/>
    <m/>
    <s v="K"/>
  </r>
  <r>
    <m/>
    <x v="2"/>
    <s v="CANTERA"/>
    <n v="236"/>
    <x v="235"/>
    <x v="0"/>
    <x v="19"/>
    <n v="3.5"/>
    <n v="5.7000000000000002E-3"/>
    <n v="5.7000000000000002E-3"/>
    <m/>
    <n v="28460"/>
    <m/>
    <m/>
    <s v="Descarte"/>
  </r>
  <r>
    <m/>
    <x v="2"/>
    <s v="CANTERA"/>
    <n v="237"/>
    <x v="236"/>
    <x v="0"/>
    <x v="19"/>
    <n v="3.5"/>
    <n v="2.3999999999999998E-3"/>
    <n v="2.3999999999999998E-3"/>
    <m/>
    <n v="28460"/>
    <m/>
    <m/>
    <s v="Descarte"/>
  </r>
  <r>
    <m/>
    <x v="2"/>
    <s v="CANTERA"/>
    <n v="238"/>
    <x v="237"/>
    <x v="0"/>
    <x v="19"/>
    <n v="3.5"/>
    <n v="6.6E-3"/>
    <n v="6.6E-3"/>
    <m/>
    <n v="28460"/>
    <m/>
    <m/>
    <s v="Reserva"/>
  </r>
  <r>
    <m/>
    <x v="2"/>
    <s v="CANTERA"/>
    <n v="239"/>
    <x v="238"/>
    <x v="0"/>
    <x v="19"/>
    <n v="3.5"/>
    <n v="2.0999999999999999E-3"/>
    <n v="2.0999999999999999E-3"/>
    <m/>
    <n v="28460"/>
    <m/>
    <m/>
    <s v="Descarte"/>
  </r>
  <r>
    <m/>
    <x v="2"/>
    <s v="CANTERA"/>
    <n v="240"/>
    <x v="239"/>
    <x v="0"/>
    <x v="19"/>
    <n v="3.5"/>
    <n v="9.4000000000000004E-3"/>
    <n v="9.4000000000000004E-3"/>
    <m/>
    <n v="28460"/>
    <m/>
    <m/>
    <s v="B"/>
  </r>
  <r>
    <m/>
    <x v="2"/>
    <s v="CANTERA"/>
    <n v="241"/>
    <x v="240"/>
    <x v="0"/>
    <x v="19"/>
    <n v="3.5"/>
    <n v="1.1000000000000001E-3"/>
    <n v="1.1000000000000001E-3"/>
    <m/>
    <n v="28460"/>
    <m/>
    <m/>
    <s v="Descarte"/>
  </r>
  <r>
    <m/>
    <x v="2"/>
    <s v="CANTERA"/>
    <n v="242"/>
    <x v="241"/>
    <x v="0"/>
    <x v="19"/>
    <n v="3.5"/>
    <n v="5.8999999999999999E-3"/>
    <n v="5.8999999999999999E-3"/>
    <m/>
    <n v="28460"/>
    <m/>
    <m/>
    <s v="Descarte"/>
  </r>
  <r>
    <m/>
    <x v="2"/>
    <s v="CANTERA"/>
    <n v="243"/>
    <x v="242"/>
    <x v="0"/>
    <x v="19"/>
    <n v="3.5"/>
    <n v="2.8999999999999998E-3"/>
    <n v="2.8999999999999998E-3"/>
    <m/>
    <n v="28460"/>
    <m/>
    <m/>
    <s v="Descarte"/>
  </r>
  <r>
    <m/>
    <x v="2"/>
    <s v="CANTERA"/>
    <n v="244"/>
    <x v="243"/>
    <x v="0"/>
    <x v="19"/>
    <n v="3.5"/>
    <n v="1.8599999999999998E-2"/>
    <n v="1.8599999999999998E-2"/>
    <m/>
    <n v="28460"/>
    <m/>
    <m/>
    <s v="G"/>
  </r>
  <r>
    <m/>
    <x v="2"/>
    <s v="CANTERA"/>
    <n v="245"/>
    <x v="244"/>
    <x v="0"/>
    <x v="19"/>
    <n v="3.5"/>
    <n v="5.8999999999999999E-3"/>
    <n v="5.8999999999999999E-3"/>
    <m/>
    <n v="28460"/>
    <m/>
    <m/>
    <s v="Descarte"/>
  </r>
  <r>
    <m/>
    <x v="2"/>
    <s v="CANTERA"/>
    <n v="246"/>
    <x v="245"/>
    <x v="0"/>
    <x v="20"/>
    <n v="3.5"/>
    <n v="0.03"/>
    <n v="0.03"/>
    <m/>
    <n v="28475"/>
    <m/>
    <m/>
    <s v="L"/>
  </r>
  <r>
    <m/>
    <x v="2"/>
    <s v="CANTERA"/>
    <n v="247"/>
    <x v="246"/>
    <x v="0"/>
    <x v="20"/>
    <n v="3.5"/>
    <n v="1.83E-2"/>
    <n v="1.83E-2"/>
    <m/>
    <n v="28475"/>
    <m/>
    <m/>
    <s v="G"/>
  </r>
  <r>
    <m/>
    <x v="2"/>
    <s v="CANTERA"/>
    <n v="248"/>
    <x v="247"/>
    <x v="0"/>
    <x v="20"/>
    <n v="3.5"/>
    <n v="2.2100000000000002E-2"/>
    <n v="2.2100000000000002E-2"/>
    <m/>
    <n v="28475"/>
    <m/>
    <m/>
    <s v="I"/>
  </r>
  <r>
    <m/>
    <x v="2"/>
    <s v="CANTERA"/>
    <n v="249"/>
    <x v="248"/>
    <x v="0"/>
    <x v="20"/>
    <n v="3.5"/>
    <n v="1.12E-2"/>
    <n v="1.12E-2"/>
    <m/>
    <n v="28475"/>
    <m/>
    <m/>
    <s v="C"/>
  </r>
  <r>
    <m/>
    <x v="2"/>
    <s v="CANTERA"/>
    <n v="250"/>
    <x v="249"/>
    <x v="0"/>
    <x v="20"/>
    <n v="3.5"/>
    <n v="1.04E-2"/>
    <n v="1.04E-2"/>
    <m/>
    <n v="28475"/>
    <m/>
    <m/>
    <s v="B"/>
  </r>
  <r>
    <m/>
    <x v="2"/>
    <s v="CANTERA"/>
    <n v="251"/>
    <x v="250"/>
    <x v="0"/>
    <x v="20"/>
    <n v="3.5"/>
    <n v="1.4999999999999999E-2"/>
    <n v="1.4999999999999999E-2"/>
    <m/>
    <n v="28475"/>
    <m/>
    <m/>
    <s v="F"/>
  </r>
  <r>
    <m/>
    <x v="2"/>
    <s v="CANTERA"/>
    <n v="252"/>
    <x v="251"/>
    <x v="0"/>
    <x v="20"/>
    <n v="3.5"/>
    <n v="9.1000000000000004E-3"/>
    <n v="9.1000000000000004E-3"/>
    <m/>
    <n v="28475"/>
    <m/>
    <m/>
    <s v="B"/>
  </r>
  <r>
    <m/>
    <x v="1"/>
    <s v="FRENTE"/>
    <n v="253"/>
    <x v="252"/>
    <x v="0"/>
    <x v="19"/>
    <n v="3.5"/>
    <n v="5.4999999999999997E-3"/>
    <n v="5.4999999999999997E-3"/>
    <m/>
    <n v="28474"/>
    <m/>
    <m/>
    <s v="Descarte"/>
  </r>
  <r>
    <m/>
    <x v="1"/>
    <s v="FRENTE"/>
    <n v="254"/>
    <x v="253"/>
    <x v="0"/>
    <x v="19"/>
    <n v="3.5"/>
    <n v="2.5000000000000001E-3"/>
    <n v="2.5000000000000001E-3"/>
    <m/>
    <n v="28474"/>
    <m/>
    <m/>
    <s v="Descarte"/>
  </r>
  <r>
    <m/>
    <x v="1"/>
    <s v="FRENTE"/>
    <n v="255"/>
    <x v="254"/>
    <x v="0"/>
    <x v="19"/>
    <n v="3.5"/>
    <n v="3.8999999999999998E-3"/>
    <n v="3.8999999999999998E-3"/>
    <m/>
    <n v="28474"/>
    <m/>
    <m/>
    <s v="Descarte"/>
  </r>
  <r>
    <m/>
    <x v="1"/>
    <s v="FRENTE"/>
    <n v="256"/>
    <x v="255"/>
    <x v="0"/>
    <x v="19"/>
    <n v="3.5"/>
    <n v="4.4999999999999997E-3"/>
    <n v="4.4999999999999997E-3"/>
    <m/>
    <n v="28474"/>
    <m/>
    <m/>
    <s v="Descarte"/>
  </r>
  <r>
    <m/>
    <x v="1"/>
    <s v="FRENTE"/>
    <n v="257"/>
    <x v="256"/>
    <x v="0"/>
    <x v="19"/>
    <n v="3.5"/>
    <n v="5.1999999999999998E-3"/>
    <n v="5.1999999999999998E-3"/>
    <m/>
    <n v="28474"/>
    <m/>
    <m/>
    <s v="Descarte"/>
  </r>
  <r>
    <m/>
    <x v="1"/>
    <s v="FRENTE"/>
    <n v="258"/>
    <x v="257"/>
    <x v="0"/>
    <x v="19"/>
    <n v="3.5"/>
    <n v="9.4999999999999998E-3"/>
    <n v="9.4999999999999998E-3"/>
    <m/>
    <n v="28474"/>
    <m/>
    <m/>
    <s v="B"/>
  </r>
  <r>
    <m/>
    <x v="0"/>
    <s v="FRENTE"/>
    <n v="259"/>
    <x v="258"/>
    <x v="0"/>
    <x v="20"/>
    <n v="3.5"/>
    <n v="1.46E-2"/>
    <n v="1.46E-2"/>
    <m/>
    <n v="28476"/>
    <m/>
    <m/>
    <s v="E"/>
  </r>
  <r>
    <m/>
    <x v="0"/>
    <s v="FRENTE"/>
    <n v="260"/>
    <x v="259"/>
    <x v="0"/>
    <x v="20"/>
    <n v="3.5"/>
    <n v="2.5999999999999999E-2"/>
    <n v="2.5999999999999999E-2"/>
    <m/>
    <n v="28476"/>
    <m/>
    <m/>
    <s v="K"/>
  </r>
  <r>
    <m/>
    <x v="0"/>
    <s v="FRENTE"/>
    <n v="261"/>
    <x v="260"/>
    <x v="0"/>
    <x v="20"/>
    <n v="3.5"/>
    <n v="2.07E-2"/>
    <n v="2.07E-2"/>
    <m/>
    <n v="28476"/>
    <m/>
    <m/>
    <s v="H"/>
  </r>
  <r>
    <m/>
    <x v="0"/>
    <s v="FRENTE"/>
    <n v="262"/>
    <x v="261"/>
    <x v="0"/>
    <x v="20"/>
    <n v="3.5"/>
    <n v="1.55E-2"/>
    <n v="1.55E-2"/>
    <m/>
    <n v="28476"/>
    <m/>
    <m/>
    <s v="F"/>
  </r>
  <r>
    <m/>
    <x v="0"/>
    <s v="FRENTE"/>
    <n v="263"/>
    <x v="262"/>
    <x v="0"/>
    <x v="20"/>
    <n v="3.5"/>
    <n v="1.6400000000000001E-2"/>
    <n v="1.6400000000000001E-2"/>
    <m/>
    <n v="28476"/>
    <m/>
    <m/>
    <s v="F"/>
  </r>
  <r>
    <m/>
    <x v="2"/>
    <s v="PORTAL"/>
    <n v="264"/>
    <x v="263"/>
    <x v="0"/>
    <x v="19"/>
    <n v="3.5"/>
    <n v="2.5100000000000001E-2"/>
    <n v="2.5100000000000001E-2"/>
    <m/>
    <n v="28476"/>
    <m/>
    <m/>
    <s v="K"/>
  </r>
  <r>
    <m/>
    <x v="2"/>
    <s v="PORTAL"/>
    <n v="265"/>
    <x v="264"/>
    <x v="0"/>
    <x v="19"/>
    <n v="3.5"/>
    <n v="1.3299999999999999E-2"/>
    <n v="1.3299999999999999E-2"/>
    <m/>
    <n v="28476"/>
    <m/>
    <m/>
    <s v="D"/>
  </r>
  <r>
    <m/>
    <x v="2"/>
    <s v="PORTAL"/>
    <n v="266"/>
    <x v="265"/>
    <x v="0"/>
    <x v="19"/>
    <n v="3.5"/>
    <n v="1.23E-2"/>
    <n v="1.23E-2"/>
    <m/>
    <n v="28476"/>
    <m/>
    <m/>
    <s v="D"/>
  </r>
  <r>
    <m/>
    <x v="1"/>
    <s v="FRENTE"/>
    <n v="267"/>
    <x v="266"/>
    <x v="1"/>
    <x v="20"/>
    <n v="3.5"/>
    <n v="3.3999999999999998E-3"/>
    <n v="3.3999999999999998E-3"/>
    <m/>
    <n v="28487"/>
    <m/>
    <m/>
    <s v="Descarte"/>
  </r>
  <r>
    <m/>
    <x v="1"/>
    <s v="FRENTE"/>
    <n v="268"/>
    <x v="267"/>
    <x v="1"/>
    <x v="20"/>
    <n v="3.5"/>
    <n v="3.3999999999999998E-3"/>
    <n v="3.3999999999999998E-3"/>
    <m/>
    <n v="28487"/>
    <m/>
    <m/>
    <s v="Descarte"/>
  </r>
  <r>
    <m/>
    <x v="1"/>
    <s v="FRENTE"/>
    <n v="269"/>
    <x v="268"/>
    <x v="1"/>
    <x v="20"/>
    <n v="3.5"/>
    <n v="4.0000000000000001E-3"/>
    <n v="4.0000000000000001E-3"/>
    <m/>
    <n v="28487"/>
    <m/>
    <m/>
    <s v="Descarte"/>
  </r>
  <r>
    <m/>
    <x v="1"/>
    <s v="FRENTE"/>
    <n v="270"/>
    <x v="269"/>
    <x v="1"/>
    <x v="20"/>
    <n v="3.5"/>
    <n v="2.3E-3"/>
    <n v="2.3E-3"/>
    <m/>
    <n v="28487"/>
    <m/>
    <m/>
    <s v="Descarte"/>
  </r>
  <r>
    <m/>
    <x v="1"/>
    <s v="FRENTE"/>
    <n v="271"/>
    <x v="270"/>
    <x v="1"/>
    <x v="20"/>
    <n v="3.5"/>
    <n v="1.52E-2"/>
    <n v="1.52E-2"/>
    <m/>
    <n v="28487"/>
    <m/>
    <m/>
    <s v="F"/>
  </r>
  <r>
    <m/>
    <x v="0"/>
    <s v="FRENTE"/>
    <n v="272"/>
    <x v="271"/>
    <x v="1"/>
    <x v="20"/>
    <n v="3.5"/>
    <n v="1.9E-3"/>
    <n v="1.9E-3"/>
    <m/>
    <n v="28487"/>
    <m/>
    <m/>
    <s v="Descarte"/>
  </r>
  <r>
    <m/>
    <x v="0"/>
    <s v="FRENTE"/>
    <n v="273"/>
    <x v="272"/>
    <x v="1"/>
    <x v="20"/>
    <n v="3.5"/>
    <n v="4.7000000000000002E-3"/>
    <n v="4.7000000000000002E-3"/>
    <m/>
    <n v="28487"/>
    <m/>
    <m/>
    <s v="Descarte"/>
  </r>
  <r>
    <m/>
    <x v="0"/>
    <s v="FRENTE"/>
    <n v="274"/>
    <x v="273"/>
    <x v="1"/>
    <x v="20"/>
    <n v="3.5"/>
    <n v="2.7000000000000001E-3"/>
    <n v="2.7000000000000001E-3"/>
    <m/>
    <n v="28487"/>
    <m/>
    <m/>
    <s v="Descarte"/>
  </r>
  <r>
    <m/>
    <x v="0"/>
    <s v="FRENTE"/>
    <n v="275"/>
    <x v="274"/>
    <x v="1"/>
    <x v="20"/>
    <n v="3.5"/>
    <n v="1.5E-3"/>
    <n v="1.5E-3"/>
    <m/>
    <n v="28487"/>
    <m/>
    <m/>
    <s v="Descarte"/>
  </r>
  <r>
    <m/>
    <x v="2"/>
    <s v="PORTAL"/>
    <n v="276"/>
    <x v="275"/>
    <x v="1"/>
    <x v="20"/>
    <n v="3.5"/>
    <n v="2.6499999999999999E-2"/>
    <n v="2.6499999999999999E-2"/>
    <m/>
    <n v="28487"/>
    <m/>
    <m/>
    <s v="K"/>
  </r>
  <r>
    <m/>
    <x v="2"/>
    <s v="PORTAL"/>
    <n v="277"/>
    <x v="276"/>
    <x v="1"/>
    <x v="20"/>
    <n v="3.5"/>
    <n v="2.1299999999999999E-2"/>
    <n v="2.1299999999999999E-2"/>
    <m/>
    <n v="28487"/>
    <m/>
    <m/>
    <s v="I"/>
  </r>
  <r>
    <m/>
    <x v="0"/>
    <s v="FRENTE"/>
    <n v="278"/>
    <x v="277"/>
    <x v="0"/>
    <x v="21"/>
    <n v="3.5"/>
    <n v="2.1399999999999999E-2"/>
    <n v="2.1399999999999999E-2"/>
    <m/>
    <n v="28488"/>
    <m/>
    <m/>
    <s v="I"/>
  </r>
  <r>
    <m/>
    <x v="0"/>
    <s v="FRENTE"/>
    <n v="279"/>
    <x v="278"/>
    <x v="0"/>
    <x v="21"/>
    <n v="3.5"/>
    <n v="1.5800000000000002E-2"/>
    <n v="1.5800000000000002E-2"/>
    <m/>
    <n v="28488"/>
    <m/>
    <m/>
    <s v="F"/>
  </r>
  <r>
    <m/>
    <x v="0"/>
    <s v="FRENTE"/>
    <n v="280"/>
    <x v="279"/>
    <x v="0"/>
    <x v="21"/>
    <n v="3.5"/>
    <n v="1.52E-2"/>
    <n v="1.52E-2"/>
    <m/>
    <n v="28488"/>
    <m/>
    <m/>
    <s v="F"/>
  </r>
  <r>
    <m/>
    <x v="0"/>
    <s v="FRENTE"/>
    <n v="281"/>
    <x v="280"/>
    <x v="0"/>
    <x v="21"/>
    <n v="3.5"/>
    <n v="1.0500000000000001E-2"/>
    <n v="1.0500000000000001E-2"/>
    <m/>
    <n v="28488"/>
    <m/>
    <m/>
    <s v="C"/>
  </r>
  <r>
    <m/>
    <x v="0"/>
    <s v="FRENTE"/>
    <n v="282"/>
    <x v="281"/>
    <x v="0"/>
    <x v="21"/>
    <n v="3.5"/>
    <n v="1.46E-2"/>
    <n v="1.46E-2"/>
    <m/>
    <n v="28488"/>
    <m/>
    <m/>
    <s v="E"/>
  </r>
  <r>
    <m/>
    <x v="0"/>
    <s v="FRENTE"/>
    <n v="283"/>
    <x v="282"/>
    <x v="0"/>
    <x v="21"/>
    <n v="3.5"/>
    <n v="1.21E-2"/>
    <n v="1.21E-2"/>
    <m/>
    <n v="28488"/>
    <m/>
    <m/>
    <s v="D"/>
  </r>
  <r>
    <m/>
    <x v="0"/>
    <s v="FRENTE"/>
    <n v="284"/>
    <x v="283"/>
    <x v="0"/>
    <x v="21"/>
    <n v="3.5"/>
    <n v="1.7500000000000002E-2"/>
    <n v="1.7500000000000002E-2"/>
    <m/>
    <n v="28488"/>
    <m/>
    <m/>
    <s v="G"/>
  </r>
  <r>
    <m/>
    <x v="0"/>
    <s v="FRENTE"/>
    <n v="285"/>
    <x v="284"/>
    <x v="0"/>
    <x v="21"/>
    <n v="3.5"/>
    <n v="7.9000000000000008E-3"/>
    <n v="7.9000000000000008E-3"/>
    <m/>
    <n v="28488"/>
    <m/>
    <m/>
    <s v="A"/>
  </r>
  <r>
    <m/>
    <x v="0"/>
    <s v="FRENTE"/>
    <n v="286"/>
    <x v="285"/>
    <x v="0"/>
    <x v="21"/>
    <n v="3.5"/>
    <n v="3.8E-3"/>
    <n v="3.8E-3"/>
    <m/>
    <n v="28488"/>
    <m/>
    <m/>
    <s v="Descarte"/>
  </r>
  <r>
    <m/>
    <x v="0"/>
    <s v="FRENTE"/>
    <n v="287"/>
    <x v="286"/>
    <x v="0"/>
    <x v="21"/>
    <n v="3.5"/>
    <n v="6.6E-3"/>
    <n v="6.6E-3"/>
    <m/>
    <n v="28488"/>
    <m/>
    <m/>
    <s v="Reserva"/>
  </r>
  <r>
    <m/>
    <x v="0"/>
    <s v="FRENTE"/>
    <n v="288"/>
    <x v="287"/>
    <x v="0"/>
    <x v="21"/>
    <n v="3.5"/>
    <n v="8.9999999999999993E-3"/>
    <n v="8.9999999999999993E-3"/>
    <m/>
    <n v="28488"/>
    <m/>
    <m/>
    <s v="B"/>
  </r>
  <r>
    <m/>
    <x v="0"/>
    <s v="FRENTE"/>
    <n v="289"/>
    <x v="288"/>
    <x v="0"/>
    <x v="21"/>
    <n v="3.5"/>
    <n v="7.1999999999999998E-3"/>
    <n v="7.1999999999999998E-3"/>
    <m/>
    <n v="28488"/>
    <m/>
    <m/>
    <s v="Reserva"/>
  </r>
  <r>
    <m/>
    <x v="2"/>
    <s v="PORTAL"/>
    <n v="290"/>
    <x v="289"/>
    <x v="1"/>
    <x v="20"/>
    <n v="3.5"/>
    <n v="5.7999999999999996E-3"/>
    <n v="5.7999999999999996E-3"/>
    <m/>
    <n v="28493"/>
    <m/>
    <m/>
    <s v="Descarte"/>
  </r>
  <r>
    <m/>
    <x v="2"/>
    <s v="PORTAL"/>
    <n v="291"/>
    <x v="290"/>
    <x v="1"/>
    <x v="20"/>
    <n v="3.5"/>
    <n v="8.2000000000000007E-3"/>
    <n v="8.2000000000000007E-3"/>
    <m/>
    <n v="28493"/>
    <m/>
    <m/>
    <s v="A"/>
  </r>
  <r>
    <m/>
    <x v="2"/>
    <s v="PORTAL"/>
    <n v="292"/>
    <x v="291"/>
    <x v="1"/>
    <x v="20"/>
    <n v="3.5"/>
    <n v="6.8999999999999999E-3"/>
    <n v="6.8999999999999999E-3"/>
    <m/>
    <n v="28493"/>
    <m/>
    <m/>
    <s v="Reserva"/>
  </r>
  <r>
    <m/>
    <x v="2"/>
    <s v="PORTAL"/>
    <n v="293"/>
    <x v="292"/>
    <x v="1"/>
    <x v="20"/>
    <n v="3.5"/>
    <n v="9.7999999999999997E-3"/>
    <n v="9.7999999999999997E-3"/>
    <m/>
    <n v="28493"/>
    <m/>
    <m/>
    <s v="B"/>
  </r>
  <r>
    <m/>
    <x v="2"/>
    <s v="PORTAL"/>
    <n v="294"/>
    <x v="293"/>
    <x v="1"/>
    <x v="20"/>
    <n v="3.5"/>
    <n v="8.5000000000000006E-3"/>
    <n v="8.5000000000000006E-3"/>
    <m/>
    <n v="28493"/>
    <m/>
    <m/>
    <s v="A"/>
  </r>
  <r>
    <m/>
    <x v="1"/>
    <s v="FRENTE"/>
    <n v="295"/>
    <x v="294"/>
    <x v="1"/>
    <x v="21"/>
    <n v="3.5"/>
    <n v="1.3100000000000001E-2"/>
    <n v="1.3100000000000001E-2"/>
    <m/>
    <n v="28494"/>
    <m/>
    <m/>
    <s v="D"/>
  </r>
  <r>
    <m/>
    <x v="1"/>
    <s v="FRENTE"/>
    <n v="296"/>
    <x v="295"/>
    <x v="1"/>
    <x v="21"/>
    <n v="3.5"/>
    <n v="1.5100000000000001E-2"/>
    <n v="1.5100000000000001E-2"/>
    <m/>
    <n v="28494"/>
    <m/>
    <m/>
    <s v="F"/>
  </r>
  <r>
    <m/>
    <x v="1"/>
    <s v="FRENTE"/>
    <n v="297"/>
    <x v="296"/>
    <x v="1"/>
    <x v="21"/>
    <n v="3.5"/>
    <n v="2.2700000000000001E-2"/>
    <n v="2.2700000000000001E-2"/>
    <m/>
    <n v="28494"/>
    <m/>
    <m/>
    <s v="J"/>
  </r>
  <r>
    <m/>
    <x v="1"/>
    <s v="FRENTE"/>
    <n v="298"/>
    <x v="297"/>
    <x v="1"/>
    <x v="21"/>
    <n v="3.5"/>
    <n v="4.4999999999999997E-3"/>
    <n v="4.4999999999999997E-3"/>
    <m/>
    <n v="28494"/>
    <m/>
    <m/>
    <s v="Descarte"/>
  </r>
  <r>
    <m/>
    <x v="1"/>
    <s v="FRENTE"/>
    <n v="299"/>
    <x v="298"/>
    <x v="1"/>
    <x v="21"/>
    <n v="3.5"/>
    <n v="4.1000000000000003E-3"/>
    <n v="4.1000000000000003E-3"/>
    <m/>
    <n v="28494"/>
    <m/>
    <m/>
    <s v="Descarte"/>
  </r>
  <r>
    <m/>
    <x v="1"/>
    <s v="FRENTE"/>
    <n v="300"/>
    <x v="299"/>
    <x v="1"/>
    <x v="21"/>
    <n v="3.5"/>
    <n v="1.0200000000000001E-2"/>
    <n v="1.0200000000000001E-2"/>
    <m/>
    <n v="28494"/>
    <m/>
    <m/>
    <s v="B"/>
  </r>
  <r>
    <m/>
    <x v="1"/>
    <s v="FRENTE"/>
    <n v="301"/>
    <x v="300"/>
    <x v="1"/>
    <x v="21"/>
    <n v="3.5"/>
    <n v="2.3999999999999998E-3"/>
    <n v="2.3999999999999998E-3"/>
    <m/>
    <n v="28494"/>
    <m/>
    <m/>
    <s v="Descarte"/>
  </r>
  <r>
    <m/>
    <x v="0"/>
    <s v="FRENTE"/>
    <n v="302"/>
    <x v="301"/>
    <x v="1"/>
    <x v="21"/>
    <n v="3.5"/>
    <n v="7.1000000000000004E-3"/>
    <n v="7.1000000000000004E-3"/>
    <m/>
    <n v="28494"/>
    <m/>
    <m/>
    <s v="Reserva"/>
  </r>
  <r>
    <m/>
    <x v="0"/>
    <s v="FRENTE"/>
    <n v="303"/>
    <x v="302"/>
    <x v="0"/>
    <x v="22"/>
    <n v="3.5"/>
    <n v="1.38E-2"/>
    <n v="1.38E-2"/>
    <m/>
    <n v="28497"/>
    <m/>
    <m/>
    <s v="E"/>
  </r>
  <r>
    <m/>
    <x v="0"/>
    <s v="FRENTE"/>
    <n v="304"/>
    <x v="303"/>
    <x v="0"/>
    <x v="22"/>
    <n v="3.5"/>
    <n v="1.0999999999999999E-2"/>
    <n v="1.0999999999999999E-2"/>
    <m/>
    <n v="28497"/>
    <m/>
    <m/>
    <s v="C"/>
  </r>
  <r>
    <m/>
    <x v="0"/>
    <s v="FRENTE"/>
    <n v="305"/>
    <x v="304"/>
    <x v="0"/>
    <x v="22"/>
    <n v="3.5"/>
    <n v="1.78E-2"/>
    <n v="1.78E-2"/>
    <m/>
    <n v="28497"/>
    <m/>
    <m/>
    <s v="G"/>
  </r>
  <r>
    <m/>
    <x v="0"/>
    <s v="FRENTE"/>
    <n v="306"/>
    <x v="305"/>
    <x v="0"/>
    <x v="22"/>
    <n v="3.5"/>
    <n v="1.3599999999999999E-2"/>
    <n v="1.3599999999999999E-2"/>
    <m/>
    <n v="28497"/>
    <m/>
    <m/>
    <s v="E"/>
  </r>
  <r>
    <m/>
    <x v="0"/>
    <s v="FRENTE"/>
    <n v="307"/>
    <x v="306"/>
    <x v="0"/>
    <x v="22"/>
    <n v="3.5"/>
    <n v="7.6E-3"/>
    <n v="7.6E-3"/>
    <m/>
    <n v="28497"/>
    <m/>
    <m/>
    <s v="A"/>
  </r>
  <r>
    <m/>
    <x v="0"/>
    <s v="FRENTE"/>
    <n v="308"/>
    <x v="307"/>
    <x v="0"/>
    <x v="22"/>
    <n v="3.5"/>
    <n v="1.09E-2"/>
    <n v="1.09E-2"/>
    <m/>
    <n v="28497"/>
    <m/>
    <m/>
    <s v="C"/>
  </r>
  <r>
    <m/>
    <x v="0"/>
    <s v="FRENTE"/>
    <n v="309"/>
    <x v="308"/>
    <x v="0"/>
    <x v="22"/>
    <n v="3.5"/>
    <n v="9.5999999999999992E-3"/>
    <n v="9.5999999999999992E-3"/>
    <m/>
    <n v="28497"/>
    <m/>
    <m/>
    <s v="B"/>
  </r>
  <r>
    <m/>
    <x v="0"/>
    <s v="FRENTE"/>
    <n v="310"/>
    <x v="309"/>
    <x v="0"/>
    <x v="22"/>
    <n v="3.5"/>
    <n v="8.6E-3"/>
    <n v="8.6E-3"/>
    <m/>
    <n v="28498"/>
    <m/>
    <m/>
    <s v="A"/>
  </r>
  <r>
    <m/>
    <x v="0"/>
    <s v="FRENTE"/>
    <n v="311"/>
    <x v="310"/>
    <x v="0"/>
    <x v="22"/>
    <n v="3.5"/>
    <n v="1.03E-2"/>
    <n v="1.03E-2"/>
    <m/>
    <n v="28498"/>
    <m/>
    <m/>
    <s v="B"/>
  </r>
  <r>
    <m/>
    <x v="0"/>
    <s v="FRENTE"/>
    <n v="312"/>
    <x v="311"/>
    <x v="0"/>
    <x v="22"/>
    <n v="3.5"/>
    <n v="1.47E-2"/>
    <n v="1.47E-2"/>
    <m/>
    <n v="28498"/>
    <m/>
    <m/>
    <s v="E"/>
  </r>
  <r>
    <m/>
    <x v="0"/>
    <s v="FRENTE"/>
    <n v="313"/>
    <x v="312"/>
    <x v="0"/>
    <x v="22"/>
    <n v="3.5"/>
    <n v="1.23E-2"/>
    <n v="1.23E-2"/>
    <m/>
    <n v="28498"/>
    <m/>
    <m/>
    <s v="D"/>
  </r>
  <r>
    <m/>
    <x v="0"/>
    <s v="FRENTE"/>
    <n v="314"/>
    <x v="313"/>
    <x v="0"/>
    <x v="22"/>
    <n v="3.5"/>
    <n v="1.46E-2"/>
    <n v="1.46E-2"/>
    <m/>
    <n v="28498"/>
    <m/>
    <m/>
    <s v="E"/>
  </r>
  <r>
    <m/>
    <x v="0"/>
    <s v="FRENTE"/>
    <n v="315"/>
    <x v="314"/>
    <x v="0"/>
    <x v="22"/>
    <n v="3.5"/>
    <n v="9.1000000000000004E-3"/>
    <n v="9.1000000000000004E-3"/>
    <m/>
    <n v="28498"/>
    <m/>
    <m/>
    <s v="B"/>
  </r>
  <r>
    <m/>
    <x v="0"/>
    <s v="FRENTE"/>
    <n v="316"/>
    <x v="315"/>
    <x v="0"/>
    <x v="22"/>
    <n v="3.5"/>
    <n v="1.34E-2"/>
    <n v="1.34E-2"/>
    <m/>
    <n v="28498"/>
    <m/>
    <m/>
    <s v="D"/>
  </r>
  <r>
    <m/>
    <x v="0"/>
    <s v="FRENTE"/>
    <n v="317"/>
    <x v="316"/>
    <x v="0"/>
    <x v="22"/>
    <n v="3.5"/>
    <n v="9.5999999999999992E-3"/>
    <n v="9.5999999999999992E-3"/>
    <m/>
    <n v="28498"/>
    <m/>
    <m/>
    <s v="B"/>
  </r>
  <r>
    <m/>
    <x v="0"/>
    <s v="FRENTE"/>
    <n v="318"/>
    <x v="317"/>
    <x v="1"/>
    <x v="22"/>
    <n v="3.5"/>
    <n v="2.2800000000000001E-2"/>
    <n v="2.2800000000000001E-2"/>
    <m/>
    <n v="28502"/>
    <m/>
    <m/>
    <s v="J"/>
  </r>
  <r>
    <m/>
    <x v="0"/>
    <s v="FRENTE"/>
    <n v="319"/>
    <x v="318"/>
    <x v="1"/>
    <x v="22"/>
    <n v="3.5"/>
    <n v="2.0799999999999999E-2"/>
    <n v="2.0799999999999999E-2"/>
    <m/>
    <n v="28502"/>
    <m/>
    <m/>
    <s v="H"/>
  </r>
  <r>
    <m/>
    <x v="0"/>
    <s v="FRENTE"/>
    <n v="320"/>
    <x v="319"/>
    <x v="1"/>
    <x v="22"/>
    <n v="3.5"/>
    <n v="9.4999999999999998E-3"/>
    <n v="9.4999999999999998E-3"/>
    <m/>
    <n v="28502"/>
    <m/>
    <m/>
    <s v="B"/>
  </r>
  <r>
    <m/>
    <x v="0"/>
    <s v="FRENTE"/>
    <n v="321"/>
    <x v="320"/>
    <x v="1"/>
    <x v="22"/>
    <n v="3.5"/>
    <n v="8.8000000000000005E-3"/>
    <n v="8.8000000000000005E-3"/>
    <m/>
    <n v="28502"/>
    <m/>
    <m/>
    <s v="A"/>
  </r>
  <r>
    <m/>
    <x v="0"/>
    <s v="FRENTE"/>
    <n v="322"/>
    <x v="321"/>
    <x v="1"/>
    <x v="22"/>
    <n v="3.5"/>
    <n v="1.0800000000000001E-2"/>
    <n v="1.0800000000000001E-2"/>
    <m/>
    <n v="28502"/>
    <m/>
    <m/>
    <s v="C"/>
  </r>
  <r>
    <m/>
    <x v="2"/>
    <s v="PORTAL"/>
    <n v="323"/>
    <x v="322"/>
    <x v="0"/>
    <x v="22"/>
    <n v="3.5"/>
    <n v="1.6999999999999999E-3"/>
    <n v="1.6999999999999999E-3"/>
    <m/>
    <n v="28503"/>
    <m/>
    <m/>
    <s v="Descarte"/>
  </r>
  <r>
    <m/>
    <x v="2"/>
    <s v="PORTAL"/>
    <n v="324"/>
    <x v="323"/>
    <x v="0"/>
    <x v="22"/>
    <n v="3.5"/>
    <n v="9.1999999999999998E-3"/>
    <n v="9.1999999999999998E-3"/>
    <m/>
    <n v="28503"/>
    <m/>
    <m/>
    <s v="B"/>
  </r>
  <r>
    <m/>
    <x v="2"/>
    <s v="PORTAL"/>
    <n v="325"/>
    <x v="324"/>
    <x v="0"/>
    <x v="22"/>
    <n v="3.5"/>
    <n v="7.1000000000000004E-3"/>
    <n v="7.1000000000000004E-3"/>
    <m/>
    <n v="28503"/>
    <m/>
    <m/>
    <s v="Reserva"/>
  </r>
  <r>
    <m/>
    <x v="2"/>
    <s v="PORTAL"/>
    <n v="326"/>
    <x v="325"/>
    <x v="0"/>
    <x v="22"/>
    <n v="3.5"/>
    <n v="6.7999999999999996E-3"/>
    <n v="6.7999999999999996E-3"/>
    <m/>
    <n v="28503"/>
    <m/>
    <m/>
    <s v="Reserva"/>
  </r>
  <r>
    <m/>
    <x v="2"/>
    <s v="PORTAL"/>
    <n v="327"/>
    <x v="326"/>
    <x v="0"/>
    <x v="22"/>
    <n v="3.5"/>
    <n v="7.9000000000000008E-3"/>
    <n v="7.9000000000000008E-3"/>
    <m/>
    <n v="28503"/>
    <m/>
    <m/>
    <s v="A"/>
  </r>
  <r>
    <m/>
    <x v="2"/>
    <s v="PORTAL"/>
    <n v="328"/>
    <x v="327"/>
    <x v="0"/>
    <x v="22"/>
    <n v="3.5"/>
    <n v="8.0999999999999996E-3"/>
    <n v="8.0999999999999996E-3"/>
    <m/>
    <n v="28503"/>
    <m/>
    <m/>
    <s v="A"/>
  </r>
  <r>
    <m/>
    <x v="2"/>
    <s v="PORTAL"/>
    <n v="329"/>
    <x v="328"/>
    <x v="0"/>
    <x v="22"/>
    <n v="3.5"/>
    <n v="7.9000000000000008E-3"/>
    <n v="7.9000000000000008E-3"/>
    <m/>
    <n v="28503"/>
    <m/>
    <m/>
    <s v="A"/>
  </r>
  <r>
    <m/>
    <x v="2"/>
    <s v="PORTAL"/>
    <n v="330"/>
    <x v="329"/>
    <x v="0"/>
    <x v="22"/>
    <n v="3.5"/>
    <n v="8.2000000000000007E-3"/>
    <n v="8.2000000000000007E-3"/>
    <m/>
    <n v="28503"/>
    <m/>
    <m/>
    <s v="A"/>
  </r>
  <r>
    <m/>
    <x v="2"/>
    <s v="PORTAL"/>
    <n v="331"/>
    <x v="330"/>
    <x v="0"/>
    <x v="22"/>
    <n v="3.5"/>
    <n v="1.35E-2"/>
    <n v="1.35E-2"/>
    <m/>
    <n v="28503"/>
    <m/>
    <m/>
    <s v="E"/>
  </r>
  <r>
    <m/>
    <x v="2"/>
    <s v="PORTAL"/>
    <n v="332"/>
    <x v="331"/>
    <x v="0"/>
    <x v="22"/>
    <n v="3.5"/>
    <n v="9.4000000000000004E-3"/>
    <n v="9.4000000000000004E-3"/>
    <m/>
    <n v="28503"/>
    <m/>
    <m/>
    <s v="B"/>
  </r>
  <r>
    <m/>
    <x v="2"/>
    <s v="PORTAL"/>
    <n v="333"/>
    <x v="332"/>
    <x v="0"/>
    <x v="22"/>
    <n v="3.5"/>
    <n v="1.6999999999999999E-3"/>
    <n v="1.6999999999999999E-3"/>
    <m/>
    <n v="28503"/>
    <m/>
    <m/>
    <s v="Descarte"/>
  </r>
  <r>
    <m/>
    <x v="1"/>
    <s v="FRENTE"/>
    <n v="334"/>
    <x v="333"/>
    <x v="0"/>
    <x v="23"/>
    <n v="3.5"/>
    <n v="5.5999999999999999E-3"/>
    <n v="5.5999999999999999E-3"/>
    <m/>
    <n v="28511"/>
    <m/>
    <m/>
    <s v="Descarte"/>
  </r>
  <r>
    <m/>
    <x v="1"/>
    <s v="FRENTE"/>
    <n v="335"/>
    <x v="334"/>
    <x v="0"/>
    <x v="23"/>
    <n v="3.5"/>
    <n v="6.1000000000000004E-3"/>
    <n v="6.1000000000000004E-3"/>
    <m/>
    <n v="28511"/>
    <m/>
    <m/>
    <s v="Reserva"/>
  </r>
  <r>
    <m/>
    <x v="1"/>
    <s v="FRENTE"/>
    <n v="336"/>
    <x v="335"/>
    <x v="0"/>
    <x v="23"/>
    <n v="3.5"/>
    <n v="5.3E-3"/>
    <n v="5.3E-3"/>
    <m/>
    <n v="28511"/>
    <m/>
    <m/>
    <s v="Descarte"/>
  </r>
  <r>
    <m/>
    <x v="1"/>
    <s v="FRENTE"/>
    <n v="337"/>
    <x v="336"/>
    <x v="0"/>
    <x v="23"/>
    <n v="3.5"/>
    <n v="8.3000000000000001E-3"/>
    <n v="8.3000000000000001E-3"/>
    <m/>
    <n v="28511"/>
    <m/>
    <m/>
    <s v="A"/>
  </r>
  <r>
    <m/>
    <x v="1"/>
    <s v="FRENTE"/>
    <n v="338"/>
    <x v="337"/>
    <x v="0"/>
    <x v="23"/>
    <n v="3.5"/>
    <n v="6.4000000000000003E-3"/>
    <n v="6.4000000000000003E-3"/>
    <m/>
    <n v="28511"/>
    <m/>
    <m/>
    <s v="Reserva"/>
  </r>
  <r>
    <m/>
    <x v="1"/>
    <s v="FRENTE"/>
    <n v="339"/>
    <x v="338"/>
    <x v="0"/>
    <x v="23"/>
    <n v="3.5"/>
    <n v="6.1000000000000004E-3"/>
    <n v="6.1000000000000004E-3"/>
    <m/>
    <n v="28511"/>
    <m/>
    <m/>
    <s v="Reserva"/>
  </r>
  <r>
    <m/>
    <x v="1"/>
    <s v="FRENTE"/>
    <n v="340"/>
    <x v="339"/>
    <x v="0"/>
    <x v="23"/>
    <n v="3.5"/>
    <n v="2.2000000000000001E-3"/>
    <n v="2.2000000000000001E-3"/>
    <m/>
    <n v="28511"/>
    <m/>
    <m/>
    <s v="Descarte"/>
  </r>
  <r>
    <m/>
    <x v="1"/>
    <s v="FRENTE"/>
    <n v="341"/>
    <x v="340"/>
    <x v="0"/>
    <x v="23"/>
    <n v="3.5"/>
    <n v="5.7000000000000002E-3"/>
    <n v="5.7000000000000002E-3"/>
    <m/>
    <n v="28511"/>
    <m/>
    <m/>
    <s v="Descarte"/>
  </r>
  <r>
    <m/>
    <x v="0"/>
    <s v="FRENTE"/>
    <n v="342"/>
    <x v="341"/>
    <x v="0"/>
    <x v="23"/>
    <n v="3.5"/>
    <n v="9.7999999999999997E-3"/>
    <n v="9.7999999999999997E-3"/>
    <m/>
    <n v="28510"/>
    <m/>
    <m/>
    <s v="B"/>
  </r>
  <r>
    <m/>
    <x v="0"/>
    <s v="FRENTE"/>
    <n v="343"/>
    <x v="342"/>
    <x v="0"/>
    <x v="23"/>
    <n v="3.5"/>
    <n v="1.0200000000000001E-2"/>
    <n v="1.0200000000000001E-2"/>
    <m/>
    <n v="28510"/>
    <m/>
    <m/>
    <s v="B"/>
  </r>
  <r>
    <m/>
    <x v="0"/>
    <s v="FRENTE"/>
    <n v="344"/>
    <x v="343"/>
    <x v="0"/>
    <x v="23"/>
    <n v="3.5"/>
    <n v="1.06E-2"/>
    <n v="1.06E-2"/>
    <m/>
    <n v="28510"/>
    <m/>
    <m/>
    <s v="C"/>
  </r>
  <r>
    <m/>
    <x v="0"/>
    <s v="FRENTE"/>
    <n v="345"/>
    <x v="344"/>
    <x v="0"/>
    <x v="23"/>
    <n v="3.5"/>
    <n v="1.12E-2"/>
    <n v="1.12E-2"/>
    <m/>
    <n v="28510"/>
    <m/>
    <m/>
    <s v="C"/>
  </r>
  <r>
    <m/>
    <x v="0"/>
    <s v="FRENTE"/>
    <n v="346"/>
    <x v="345"/>
    <x v="0"/>
    <x v="23"/>
    <n v="3.5"/>
    <n v="1.0699999999999999E-2"/>
    <n v="1.0699999999999999E-2"/>
    <m/>
    <n v="28510"/>
    <m/>
    <m/>
    <s v="C"/>
  </r>
  <r>
    <m/>
    <x v="0"/>
    <s v="FRENTE"/>
    <n v="347"/>
    <x v="346"/>
    <x v="0"/>
    <x v="24"/>
    <n v="3.5"/>
    <n v="8.9999999999999993E-3"/>
    <n v="8.9999999999999993E-3"/>
    <m/>
    <n v="28512"/>
    <m/>
    <m/>
    <s v="B"/>
  </r>
  <r>
    <m/>
    <x v="0"/>
    <s v="FRENTE"/>
    <n v="348"/>
    <x v="347"/>
    <x v="0"/>
    <x v="24"/>
    <n v="3.5"/>
    <n v="8.8999999999999999E-3"/>
    <n v="8.8999999999999999E-3"/>
    <m/>
    <n v="28512"/>
    <m/>
    <m/>
    <s v="A"/>
  </r>
  <r>
    <m/>
    <x v="0"/>
    <s v="FRENTE"/>
    <n v="349"/>
    <x v="348"/>
    <x v="0"/>
    <x v="24"/>
    <n v="3.5"/>
    <n v="7.7000000000000002E-3"/>
    <n v="7.7000000000000002E-3"/>
    <m/>
    <n v="28512"/>
    <m/>
    <m/>
    <s v="A"/>
  </r>
  <r>
    <m/>
    <x v="0"/>
    <s v="FRENTE"/>
    <n v="350"/>
    <x v="349"/>
    <x v="0"/>
    <x v="24"/>
    <n v="3.5"/>
    <n v="1.0200000000000001E-2"/>
    <n v="1.0200000000000001E-2"/>
    <m/>
    <n v="28512"/>
    <m/>
    <m/>
    <s v="B"/>
  </r>
  <r>
    <m/>
    <x v="0"/>
    <s v="FRENTE"/>
    <n v="351"/>
    <x v="350"/>
    <x v="0"/>
    <x v="24"/>
    <n v="3.5"/>
    <n v="8.3000000000000001E-3"/>
    <n v="8.3000000000000001E-3"/>
    <m/>
    <n v="28512"/>
    <m/>
    <m/>
    <s v="A"/>
  </r>
  <r>
    <m/>
    <x v="0"/>
    <s v="FRENTE"/>
    <n v="352"/>
    <x v="351"/>
    <x v="1"/>
    <x v="24"/>
    <n v="3.5"/>
    <n v="1.4999999999999999E-2"/>
    <n v="1.4999999999999999E-2"/>
    <m/>
    <n v="28521"/>
    <m/>
    <m/>
    <s v="F"/>
  </r>
  <r>
    <m/>
    <x v="0"/>
    <s v="FRENTE"/>
    <n v="353"/>
    <x v="352"/>
    <x v="1"/>
    <x v="24"/>
    <n v="3.5"/>
    <n v="1.06E-2"/>
    <n v="1.06E-2"/>
    <m/>
    <n v="28521"/>
    <m/>
    <m/>
    <s v="C"/>
  </r>
  <r>
    <m/>
    <x v="0"/>
    <s v="FRENTE"/>
    <n v="354"/>
    <x v="353"/>
    <x v="1"/>
    <x v="24"/>
    <n v="3.5"/>
    <n v="1.26E-2"/>
    <n v="1.26E-2"/>
    <m/>
    <n v="28521"/>
    <m/>
    <m/>
    <s v="D"/>
  </r>
  <r>
    <m/>
    <x v="0"/>
    <s v="FRENTE"/>
    <n v="355"/>
    <x v="354"/>
    <x v="1"/>
    <x v="24"/>
    <n v="3.5"/>
    <n v="1.2699999999999999E-2"/>
    <n v="1.2699999999999999E-2"/>
    <m/>
    <n v="28521"/>
    <m/>
    <m/>
    <s v="D"/>
  </r>
  <r>
    <m/>
    <x v="0"/>
    <s v="FRENTE"/>
    <n v="356"/>
    <x v="355"/>
    <x v="1"/>
    <x v="24"/>
    <n v="3.5"/>
    <n v="1.9199999999999998E-2"/>
    <n v="1.9199999999999998E-2"/>
    <m/>
    <n v="28521"/>
    <m/>
    <m/>
    <s v="H"/>
  </r>
  <r>
    <m/>
    <x v="0"/>
    <s v="FRENTE"/>
    <n v="357"/>
    <x v="356"/>
    <x v="0"/>
    <x v="25"/>
    <n v="3.5"/>
    <n v="1.4200000000000001E-2"/>
    <n v="1.4200000000000001E-2"/>
    <m/>
    <n v="28523"/>
    <m/>
    <m/>
    <s v="E"/>
  </r>
  <r>
    <m/>
    <x v="0"/>
    <s v="FRENTE"/>
    <n v="358"/>
    <x v="357"/>
    <x v="0"/>
    <x v="25"/>
    <n v="3.5"/>
    <n v="1.5699999999999999E-2"/>
    <n v="1.5699999999999999E-2"/>
    <m/>
    <n v="28523"/>
    <m/>
    <m/>
    <s v="F"/>
  </r>
  <r>
    <m/>
    <x v="0"/>
    <s v="FRENTE"/>
    <n v="359"/>
    <x v="358"/>
    <x v="0"/>
    <x v="25"/>
    <n v="3.5"/>
    <n v="8.8000000000000005E-3"/>
    <n v="8.8000000000000005E-3"/>
    <m/>
    <n v="28523"/>
    <m/>
    <m/>
    <s v="A"/>
  </r>
  <r>
    <m/>
    <x v="0"/>
    <s v="FRENTE"/>
    <n v="360"/>
    <x v="359"/>
    <x v="0"/>
    <x v="25"/>
    <n v="3.5"/>
    <n v="1.46E-2"/>
    <n v="1.46E-2"/>
    <m/>
    <n v="28523"/>
    <m/>
    <m/>
    <s v="E"/>
  </r>
  <r>
    <m/>
    <x v="0"/>
    <s v="FRENTE"/>
    <n v="361"/>
    <x v="360"/>
    <x v="0"/>
    <x v="25"/>
    <n v="3.5"/>
    <n v="1.46E-2"/>
    <n v="1.46E-2"/>
    <m/>
    <n v="28523"/>
    <m/>
    <m/>
    <s v="E"/>
  </r>
  <r>
    <m/>
    <x v="0"/>
    <s v="FRENTE"/>
    <n v="362"/>
    <x v="361"/>
    <x v="0"/>
    <x v="25"/>
    <n v="3.5"/>
    <n v="1.41E-2"/>
    <n v="1.41E-2"/>
    <m/>
    <n v="28523"/>
    <m/>
    <m/>
    <s v="E"/>
  </r>
  <r>
    <m/>
    <x v="0"/>
    <s v="FRENTE"/>
    <n v="363"/>
    <x v="362"/>
    <x v="0"/>
    <x v="26"/>
    <n v="3.5"/>
    <n v="1.7899999999999999E-2"/>
    <n v="1.7899999999999999E-2"/>
    <m/>
    <n v="28531"/>
    <m/>
    <m/>
    <s v="G"/>
  </r>
  <r>
    <m/>
    <x v="0"/>
    <s v="FRENTE"/>
    <n v="364"/>
    <x v="363"/>
    <x v="0"/>
    <x v="26"/>
    <n v="3.5"/>
    <n v="7.4999999999999997E-3"/>
    <n v="7.4999999999999997E-3"/>
    <m/>
    <n v="28531"/>
    <m/>
    <m/>
    <s v="A"/>
  </r>
  <r>
    <m/>
    <x v="0"/>
    <s v="FRENTE"/>
    <n v="365"/>
    <x v="364"/>
    <x v="0"/>
    <x v="26"/>
    <n v="3.5"/>
    <n v="1.32E-2"/>
    <n v="1.32E-2"/>
    <m/>
    <n v="28531"/>
    <m/>
    <m/>
    <s v="D"/>
  </r>
  <r>
    <m/>
    <x v="0"/>
    <s v="FRENTE"/>
    <n v="366"/>
    <x v="365"/>
    <x v="0"/>
    <x v="26"/>
    <n v="3.5"/>
    <n v="1.5599999999999999E-2"/>
    <n v="1.5599999999999999E-2"/>
    <m/>
    <n v="28531"/>
    <m/>
    <m/>
    <s v="F"/>
  </r>
  <r>
    <m/>
    <x v="0"/>
    <s v="FRENTE"/>
    <n v="367"/>
    <x v="366"/>
    <x v="0"/>
    <x v="26"/>
    <n v="3.5"/>
    <n v="8.3000000000000001E-3"/>
    <n v="8.3000000000000001E-3"/>
    <m/>
    <n v="28531"/>
    <m/>
    <m/>
    <s v="A"/>
  </r>
  <r>
    <m/>
    <x v="0"/>
    <s v="FRENTE"/>
    <n v="368"/>
    <x v="367"/>
    <x v="0"/>
    <x v="26"/>
    <n v="3.5"/>
    <n v="1.2E-2"/>
    <n v="1.2E-2"/>
    <m/>
    <n v="28531"/>
    <m/>
    <m/>
    <s v="D"/>
  </r>
  <r>
    <m/>
    <x v="0"/>
    <s v="FRENTE"/>
    <n v="369"/>
    <x v="368"/>
    <x v="0"/>
    <x v="26"/>
    <n v="3.5"/>
    <n v="1.18E-2"/>
    <n v="1.18E-2"/>
    <m/>
    <n v="28531"/>
    <m/>
    <m/>
    <s v="C"/>
  </r>
  <r>
    <m/>
    <x v="0"/>
    <s v="FRENTE"/>
    <n v="370"/>
    <x v="369"/>
    <x v="1"/>
    <x v="26"/>
    <n v="3.5"/>
    <n v="1.5699999999999999E-2"/>
    <n v="1.5699999999999999E-2"/>
    <m/>
    <n v="28540"/>
    <m/>
    <m/>
    <s v="F"/>
  </r>
  <r>
    <m/>
    <x v="0"/>
    <s v="FRENTE"/>
    <n v="371"/>
    <x v="370"/>
    <x v="1"/>
    <x v="26"/>
    <n v="3.5"/>
    <n v="1.3299999999999999E-2"/>
    <n v="1.3299999999999999E-2"/>
    <m/>
    <n v="28540"/>
    <m/>
    <m/>
    <s v="D"/>
  </r>
  <r>
    <m/>
    <x v="0"/>
    <s v="FRENTE"/>
    <n v="372"/>
    <x v="371"/>
    <x v="1"/>
    <x v="26"/>
    <n v="3.5"/>
    <n v="1.78E-2"/>
    <n v="1.78E-2"/>
    <m/>
    <n v="28540"/>
    <m/>
    <m/>
    <s v="G"/>
  </r>
  <r>
    <m/>
    <x v="0"/>
    <s v="FRENTE"/>
    <n v="373"/>
    <x v="372"/>
    <x v="1"/>
    <x v="26"/>
    <n v="3.5"/>
    <n v="1.5800000000000002E-2"/>
    <n v="1.5800000000000002E-2"/>
    <m/>
    <n v="28540"/>
    <m/>
    <m/>
    <s v="F"/>
  </r>
  <r>
    <m/>
    <x v="0"/>
    <s v="FRENTE"/>
    <n v="374"/>
    <x v="373"/>
    <x v="1"/>
    <x v="26"/>
    <n v="3.5"/>
    <n v="2.3699999999999999E-2"/>
    <n v="2.3699999999999999E-2"/>
    <m/>
    <n v="28540"/>
    <m/>
    <m/>
    <s v="J"/>
  </r>
  <r>
    <m/>
    <x v="0"/>
    <s v="FRENTE"/>
    <n v="375"/>
    <x v="374"/>
    <x v="0"/>
    <x v="27"/>
    <n v="3.5"/>
    <n v="1.7399999999999999E-2"/>
    <n v="1.7399999999999999E-2"/>
    <m/>
    <n v="28541"/>
    <m/>
    <m/>
    <s v="F"/>
  </r>
  <r>
    <m/>
    <x v="0"/>
    <s v="FRENTE"/>
    <n v="376"/>
    <x v="375"/>
    <x v="0"/>
    <x v="27"/>
    <n v="3.5"/>
    <n v="1.34E-2"/>
    <n v="1.34E-2"/>
    <m/>
    <n v="28541"/>
    <m/>
    <m/>
    <s v="D"/>
  </r>
  <r>
    <m/>
    <x v="0"/>
    <s v="FRENTE"/>
    <n v="377"/>
    <x v="376"/>
    <x v="0"/>
    <x v="27"/>
    <n v="3.5"/>
    <n v="1.4999999999999999E-2"/>
    <n v="1.4999999999999999E-2"/>
    <m/>
    <n v="28541"/>
    <m/>
    <m/>
    <s v="F"/>
  </r>
  <r>
    <m/>
    <x v="0"/>
    <s v="FRENTE"/>
    <n v="378"/>
    <x v="377"/>
    <x v="0"/>
    <x v="27"/>
    <n v="3.5"/>
    <n v="2.06E-2"/>
    <n v="2.06E-2"/>
    <m/>
    <n v="28541"/>
    <m/>
    <m/>
    <s v="H"/>
  </r>
  <r>
    <m/>
    <x v="0"/>
    <s v="FRENTE"/>
    <n v="379"/>
    <x v="378"/>
    <x v="0"/>
    <x v="27"/>
    <n v="3.5"/>
    <n v="1.41E-2"/>
    <n v="1.41E-2"/>
    <m/>
    <n v="28541"/>
    <m/>
    <m/>
    <s v="E"/>
  </r>
  <r>
    <m/>
    <x v="0"/>
    <s v="FRENTE"/>
    <n v="380"/>
    <x v="379"/>
    <x v="0"/>
    <x v="27"/>
    <n v="3.5"/>
    <n v="1.84E-2"/>
    <n v="1.84E-2"/>
    <m/>
    <n v="28541"/>
    <m/>
    <m/>
    <s v="G"/>
  </r>
  <r>
    <m/>
    <x v="0"/>
    <s v="FRENTE"/>
    <n v="381"/>
    <x v="380"/>
    <x v="0"/>
    <x v="27"/>
    <n v="3.5"/>
    <n v="1.7500000000000002E-2"/>
    <n v="1.7500000000000002E-2"/>
    <m/>
    <n v="28541"/>
    <m/>
    <m/>
    <s v="G"/>
  </r>
  <r>
    <m/>
    <x v="0"/>
    <s v="FRENTE"/>
    <n v="382"/>
    <x v="381"/>
    <x v="1"/>
    <x v="27"/>
    <n v="3.5"/>
    <n v="1.2999999999999999E-2"/>
    <n v="1.2999999999999999E-2"/>
    <m/>
    <n v="28548"/>
    <m/>
    <m/>
    <s v="D"/>
  </r>
  <r>
    <m/>
    <x v="0"/>
    <s v="FRENTE"/>
    <n v="383"/>
    <x v="382"/>
    <x v="1"/>
    <x v="27"/>
    <n v="3.5"/>
    <n v="2.12E-2"/>
    <n v="2.12E-2"/>
    <m/>
    <n v="28548"/>
    <m/>
    <m/>
    <s v="I"/>
  </r>
  <r>
    <m/>
    <x v="0"/>
    <s v="FRENTE"/>
    <n v="384"/>
    <x v="383"/>
    <x v="1"/>
    <x v="27"/>
    <n v="3.5"/>
    <n v="1.55E-2"/>
    <n v="1.55E-2"/>
    <m/>
    <n v="28548"/>
    <m/>
    <m/>
    <s v="F"/>
  </r>
  <r>
    <m/>
    <x v="0"/>
    <s v="FRENTE"/>
    <n v="385"/>
    <x v="384"/>
    <x v="1"/>
    <x v="27"/>
    <n v="3.5"/>
    <n v="1.4999999999999999E-2"/>
    <n v="1.4999999999999999E-2"/>
    <m/>
    <n v="28548"/>
    <m/>
    <m/>
    <s v="F"/>
  </r>
  <r>
    <m/>
    <x v="0"/>
    <s v="FRENTE"/>
    <n v="386"/>
    <x v="385"/>
    <x v="1"/>
    <x v="27"/>
    <n v="3.5"/>
    <n v="1.4999999999999999E-2"/>
    <n v="1.4999999999999999E-2"/>
    <m/>
    <n v="28548"/>
    <m/>
    <m/>
    <s v="F"/>
  </r>
  <r>
    <m/>
    <x v="0"/>
    <s v="FRENTE"/>
    <n v="387"/>
    <x v="386"/>
    <x v="0"/>
    <x v="28"/>
    <n v="3.5"/>
    <n v="1.26E-2"/>
    <n v="1.26E-2"/>
    <m/>
    <n v="28548"/>
    <m/>
    <m/>
    <s v="D"/>
  </r>
  <r>
    <m/>
    <x v="0"/>
    <s v="FRENTE"/>
    <n v="388"/>
    <x v="387"/>
    <x v="0"/>
    <x v="28"/>
    <n v="3.5"/>
    <n v="2.18E-2"/>
    <n v="2.18E-2"/>
    <m/>
    <n v="28548"/>
    <m/>
    <m/>
    <s v="I"/>
  </r>
  <r>
    <m/>
    <x v="0"/>
    <s v="FRENTE"/>
    <n v="389"/>
    <x v="388"/>
    <x v="0"/>
    <x v="28"/>
    <n v="3.5"/>
    <n v="1.29E-2"/>
    <n v="1.29E-2"/>
    <m/>
    <n v="28548"/>
    <m/>
    <m/>
    <s v="D"/>
  </r>
  <r>
    <m/>
    <x v="0"/>
    <s v="FRENTE"/>
    <n v="390"/>
    <x v="389"/>
    <x v="0"/>
    <x v="28"/>
    <n v="3.5"/>
    <n v="2.1000000000000001E-2"/>
    <n v="2.1000000000000001E-2"/>
    <m/>
    <n v="28548"/>
    <m/>
    <m/>
    <s v="I"/>
  </r>
  <r>
    <m/>
    <x v="0"/>
    <s v="FRENTE"/>
    <n v="391"/>
    <x v="390"/>
    <x v="0"/>
    <x v="28"/>
    <n v="3.5"/>
    <n v="2.07E-2"/>
    <n v="2.07E-2"/>
    <m/>
    <n v="28548"/>
    <m/>
    <m/>
    <s v="H"/>
  </r>
  <r>
    <m/>
    <x v="0"/>
    <s v="FRENTE"/>
    <n v="392"/>
    <x v="391"/>
    <x v="1"/>
    <x v="28"/>
    <n v="3.5"/>
    <n v="1.23E-2"/>
    <n v="1.23E-2"/>
    <m/>
    <n v="28551"/>
    <m/>
    <m/>
    <s v="D"/>
  </r>
  <r>
    <m/>
    <x v="0"/>
    <s v="FRENTE"/>
    <n v="393"/>
    <x v="392"/>
    <x v="1"/>
    <x v="28"/>
    <n v="3.5"/>
    <n v="1.32E-2"/>
    <n v="1.32E-2"/>
    <m/>
    <n v="28551"/>
    <m/>
    <m/>
    <s v="D"/>
  </r>
  <r>
    <m/>
    <x v="0"/>
    <s v="FRENTE"/>
    <n v="394"/>
    <x v="393"/>
    <x v="1"/>
    <x v="28"/>
    <n v="3.5"/>
    <n v="1.24E-2"/>
    <n v="1.24E-2"/>
    <m/>
    <n v="28551"/>
    <m/>
    <m/>
    <s v="D"/>
  </r>
  <r>
    <m/>
    <x v="0"/>
    <s v="FRENTE"/>
    <n v="395"/>
    <x v="394"/>
    <x v="1"/>
    <x v="28"/>
    <n v="3.5"/>
    <n v="1.43E-2"/>
    <n v="1.43E-2"/>
    <m/>
    <n v="28551"/>
    <m/>
    <m/>
    <s v="E"/>
  </r>
  <r>
    <m/>
    <x v="0"/>
    <s v="FRENTE"/>
    <n v="396"/>
    <x v="395"/>
    <x v="0"/>
    <x v="29"/>
    <n v="3.5"/>
    <n v="1.34E-2"/>
    <n v="1.34E-2"/>
    <m/>
    <n v="28551"/>
    <m/>
    <m/>
    <s v="D"/>
  </r>
  <r>
    <m/>
    <x v="0"/>
    <s v="FRENTE"/>
    <n v="397"/>
    <x v="396"/>
    <x v="0"/>
    <x v="29"/>
    <n v="3.5"/>
    <n v="1.67E-2"/>
    <n v="1.67E-2"/>
    <m/>
    <n v="28551"/>
    <m/>
    <m/>
    <s v="F"/>
  </r>
  <r>
    <m/>
    <x v="0"/>
    <s v="FRENTE"/>
    <n v="398"/>
    <x v="397"/>
    <x v="0"/>
    <x v="29"/>
    <n v="3.5"/>
    <n v="1.43E-2"/>
    <n v="1.43E-2"/>
    <m/>
    <n v="28551"/>
    <m/>
    <m/>
    <s v="E"/>
  </r>
  <r>
    <m/>
    <x v="0"/>
    <s v="FRENTE"/>
    <n v="399"/>
    <x v="398"/>
    <x v="0"/>
    <x v="29"/>
    <n v="3.5"/>
    <n v="1.12E-2"/>
    <n v="1.12E-2"/>
    <m/>
    <n v="28551"/>
    <m/>
    <m/>
    <s v="C"/>
  </r>
  <r>
    <m/>
    <x v="0"/>
    <s v="FRENTE"/>
    <n v="400"/>
    <x v="399"/>
    <x v="1"/>
    <x v="29"/>
    <n v="3.5"/>
    <n v="1.23E-2"/>
    <n v="1.23E-2"/>
    <m/>
    <n v="28564"/>
    <m/>
    <m/>
    <s v="D"/>
  </r>
  <r>
    <m/>
    <x v="0"/>
    <s v="FRENTE"/>
    <n v="401"/>
    <x v="400"/>
    <x v="1"/>
    <x v="29"/>
    <n v="3.5"/>
    <n v="1.9099999999999999E-2"/>
    <n v="1.9099999999999999E-2"/>
    <m/>
    <n v="28564"/>
    <m/>
    <m/>
    <s v="H"/>
  </r>
  <r>
    <m/>
    <x v="0"/>
    <s v="FRENTE"/>
    <n v="402"/>
    <x v="401"/>
    <x v="1"/>
    <x v="29"/>
    <n v="3.5"/>
    <n v="1.5699999999999999E-2"/>
    <n v="1.5699999999999999E-2"/>
    <m/>
    <n v="28564"/>
    <m/>
    <m/>
    <s v="F"/>
  </r>
  <r>
    <m/>
    <x v="0"/>
    <s v="FRENTE"/>
    <n v="403"/>
    <x v="402"/>
    <x v="1"/>
    <x v="29"/>
    <n v="3.5"/>
    <n v="1.52E-2"/>
    <n v="1.52E-2"/>
    <m/>
    <n v="28564"/>
    <m/>
    <m/>
    <s v="F"/>
  </r>
  <r>
    <m/>
    <x v="0"/>
    <s v="FRENTE"/>
    <n v="404"/>
    <x v="403"/>
    <x v="0"/>
    <x v="30"/>
    <n v="3.5"/>
    <n v="1.5100000000000001E-2"/>
    <n v="1.5100000000000001E-2"/>
    <m/>
    <n v="28564"/>
    <m/>
    <m/>
    <s v="F"/>
  </r>
  <r>
    <m/>
    <x v="0"/>
    <s v="FRENTE"/>
    <n v="405"/>
    <x v="404"/>
    <x v="0"/>
    <x v="30"/>
    <n v="3.5"/>
    <n v="1.7500000000000002E-2"/>
    <n v="1.7500000000000002E-2"/>
    <m/>
    <n v="28564"/>
    <m/>
    <m/>
    <s v="G"/>
  </r>
  <r>
    <m/>
    <x v="0"/>
    <s v="FRENTE"/>
    <n v="406"/>
    <x v="405"/>
    <x v="0"/>
    <x v="30"/>
    <n v="3.5"/>
    <n v="1.21E-2"/>
    <n v="1.21E-2"/>
    <m/>
    <n v="28564"/>
    <m/>
    <m/>
    <s v="D"/>
  </r>
  <r>
    <m/>
    <x v="0"/>
    <s v="FRENTE"/>
    <n v="407"/>
    <x v="406"/>
    <x v="1"/>
    <x v="30"/>
    <n v="3.5"/>
    <n v="1.7000000000000001E-2"/>
    <n v="1.7000000000000001E-2"/>
    <m/>
    <n v="28573"/>
    <m/>
    <m/>
    <s v="F"/>
  </r>
  <r>
    <m/>
    <x v="0"/>
    <s v="FRENTE"/>
    <n v="408"/>
    <x v="407"/>
    <x v="1"/>
    <x v="30"/>
    <n v="3.5"/>
    <n v="1.3899999999999999E-2"/>
    <n v="1.3899999999999999E-2"/>
    <m/>
    <n v="28573"/>
    <m/>
    <m/>
    <s v="E"/>
  </r>
  <r>
    <m/>
    <x v="0"/>
    <s v="FRENTE"/>
    <n v="409"/>
    <x v="408"/>
    <x v="1"/>
    <x v="30"/>
    <n v="3.5"/>
    <n v="1.43E-2"/>
    <n v="1.43E-2"/>
    <m/>
    <n v="28573"/>
    <m/>
    <m/>
    <s v="E"/>
  </r>
  <r>
    <m/>
    <x v="0"/>
    <s v="FRENTE"/>
    <n v="410"/>
    <x v="409"/>
    <x v="0"/>
    <x v="31"/>
    <n v="3.5"/>
    <n v="1.12E-2"/>
    <n v="1.12E-2"/>
    <m/>
    <n v="28574"/>
    <m/>
    <m/>
    <s v="C"/>
  </r>
  <r>
    <m/>
    <x v="0"/>
    <s v="FRENTE"/>
    <n v="411"/>
    <x v="410"/>
    <x v="0"/>
    <x v="31"/>
    <n v="3.5"/>
    <n v="1.4999999999999999E-2"/>
    <n v="1.4999999999999999E-2"/>
    <m/>
    <n v="28574"/>
    <m/>
    <m/>
    <s v="F"/>
  </r>
  <r>
    <m/>
    <x v="0"/>
    <s v="FRENTE"/>
    <n v="412"/>
    <x v="411"/>
    <x v="0"/>
    <x v="31"/>
    <n v="3.5"/>
    <n v="1.4200000000000001E-2"/>
    <n v="1.4200000000000001E-2"/>
    <m/>
    <n v="28574"/>
    <m/>
    <m/>
    <s v="E"/>
  </r>
  <r>
    <m/>
    <x v="0"/>
    <s v="FRENTE"/>
    <n v="413"/>
    <x v="412"/>
    <x v="0"/>
    <x v="31"/>
    <n v="3.5"/>
    <n v="1.3299999999999999E-2"/>
    <n v="1.3299999999999999E-2"/>
    <m/>
    <n v="28574"/>
    <m/>
    <m/>
    <s v="D"/>
  </r>
  <r>
    <m/>
    <x v="0"/>
    <s v="FRENTE"/>
    <n v="414"/>
    <x v="413"/>
    <x v="0"/>
    <x v="31"/>
    <n v="3.5"/>
    <n v="1.4E-2"/>
    <n v="1.4E-2"/>
    <m/>
    <n v="28574"/>
    <m/>
    <m/>
    <s v="E"/>
  </r>
  <r>
    <m/>
    <x v="0"/>
    <s v="FRENTE"/>
    <n v="415"/>
    <x v="414"/>
    <x v="0"/>
    <x v="31"/>
    <n v="3.5"/>
    <n v="1.11E-2"/>
    <n v="1.11E-2"/>
    <m/>
    <n v="28574"/>
    <m/>
    <m/>
    <s v="C"/>
  </r>
  <r>
    <m/>
    <x v="0"/>
    <s v="FRENTE"/>
    <n v="416"/>
    <x v="415"/>
    <x v="0"/>
    <x v="31"/>
    <n v="3.5"/>
    <n v="1.06E-2"/>
    <n v="1.06E-2"/>
    <m/>
    <n v="28574"/>
    <m/>
    <m/>
    <s v="C"/>
  </r>
  <r>
    <m/>
    <x v="0"/>
    <s v="FRENTE"/>
    <n v="417"/>
    <x v="416"/>
    <x v="0"/>
    <x v="31"/>
    <n v="3.5"/>
    <n v="1.55E-2"/>
    <n v="1.55E-2"/>
    <m/>
    <n v="28574"/>
    <m/>
    <m/>
    <s v="F"/>
  </r>
  <r>
    <m/>
    <x v="0"/>
    <s v="DESQ"/>
    <n v="418"/>
    <x v="417"/>
    <x v="1"/>
    <x v="31"/>
    <n v="3.5"/>
    <n v="7.0000000000000001E-3"/>
    <n v="7.0000000000000001E-3"/>
    <m/>
    <n v="28584"/>
    <m/>
    <m/>
    <s v="Reserva"/>
  </r>
  <r>
    <m/>
    <x v="0"/>
    <s v="DESQ"/>
    <n v="419"/>
    <x v="418"/>
    <x v="1"/>
    <x v="31"/>
    <n v="3.5"/>
    <n v="8.0999999999999996E-3"/>
    <n v="8.0999999999999996E-3"/>
    <m/>
    <n v="28584"/>
    <m/>
    <m/>
    <s v="A"/>
  </r>
  <r>
    <m/>
    <x v="0"/>
    <s v="DESQ"/>
    <n v="420"/>
    <x v="419"/>
    <x v="1"/>
    <x v="31"/>
    <n v="3.5"/>
    <n v="0.01"/>
    <n v="0.01"/>
    <m/>
    <n v="28584"/>
    <m/>
    <m/>
    <s v="B"/>
  </r>
  <r>
    <m/>
    <x v="0"/>
    <s v="DESQ"/>
    <n v="421"/>
    <x v="420"/>
    <x v="1"/>
    <x v="31"/>
    <n v="3.5"/>
    <n v="9.5999999999999992E-3"/>
    <n v="9.5999999999999992E-3"/>
    <m/>
    <n v="28584"/>
    <m/>
    <m/>
    <s v="B"/>
  </r>
  <r>
    <m/>
    <x v="0"/>
    <s v="DESQ"/>
    <n v="422"/>
    <x v="421"/>
    <x v="1"/>
    <x v="31"/>
    <n v="3.5"/>
    <n v="7.3000000000000001E-3"/>
    <n v="7.3000000000000001E-3"/>
    <m/>
    <n v="28584"/>
    <m/>
    <m/>
    <s v="Reserva"/>
  </r>
  <r>
    <m/>
    <x v="0"/>
    <s v="FRENTE"/>
    <n v="423"/>
    <x v="422"/>
    <x v="0"/>
    <x v="32"/>
    <n v="3.5"/>
    <n v="9.7999999999999997E-3"/>
    <n v="9.7999999999999997E-3"/>
    <m/>
    <n v="28584"/>
    <m/>
    <m/>
    <s v="B"/>
  </r>
  <r>
    <m/>
    <x v="0"/>
    <s v="FRENTE"/>
    <n v="424"/>
    <x v="423"/>
    <x v="0"/>
    <x v="32"/>
    <n v="3.5"/>
    <n v="9.7000000000000003E-3"/>
    <n v="9.7000000000000003E-3"/>
    <m/>
    <n v="28584"/>
    <m/>
    <m/>
    <s v="B"/>
  </r>
  <r>
    <m/>
    <x v="0"/>
    <s v="FRENTE"/>
    <n v="425"/>
    <x v="424"/>
    <x v="0"/>
    <x v="32"/>
    <n v="3.5"/>
    <n v="1.09E-2"/>
    <n v="1.09E-2"/>
    <m/>
    <n v="28584"/>
    <m/>
    <m/>
    <s v="C"/>
  </r>
  <r>
    <m/>
    <x v="0"/>
    <s v="FRENTE"/>
    <n v="426"/>
    <x v="425"/>
    <x v="0"/>
    <x v="32"/>
    <n v="3.5"/>
    <n v="1.23E-2"/>
    <n v="1.23E-2"/>
    <m/>
    <n v="28584"/>
    <m/>
    <m/>
    <s v="D"/>
  </r>
  <r>
    <m/>
    <x v="0"/>
    <s v="FRENTE"/>
    <n v="427"/>
    <x v="426"/>
    <x v="0"/>
    <x v="32"/>
    <n v="3.5"/>
    <n v="8.8999999999999999E-3"/>
    <n v="8.8999999999999999E-3"/>
    <m/>
    <n v="28584"/>
    <m/>
    <m/>
    <s v="A"/>
  </r>
  <r>
    <m/>
    <x v="0"/>
    <s v="FRENTE"/>
    <n v="428"/>
    <x v="427"/>
    <x v="1"/>
    <x v="32"/>
    <n v="3.5"/>
    <n v="1.26E-2"/>
    <n v="1.26E-2"/>
    <m/>
    <n v="28592"/>
    <m/>
    <m/>
    <s v="D"/>
  </r>
  <r>
    <m/>
    <x v="0"/>
    <s v="FRENTE"/>
    <n v="429"/>
    <x v="428"/>
    <x v="1"/>
    <x v="32"/>
    <n v="3.5"/>
    <n v="1.3299999999999999E-2"/>
    <n v="1.3299999999999999E-2"/>
    <m/>
    <n v="28592"/>
    <m/>
    <m/>
    <s v="D"/>
  </r>
  <r>
    <m/>
    <x v="0"/>
    <s v="FRENTE"/>
    <n v="430"/>
    <x v="429"/>
    <x v="1"/>
    <x v="32"/>
    <n v="3.5"/>
    <n v="7.7999999999999996E-3"/>
    <n v="7.7999999999999996E-3"/>
    <m/>
    <n v="28592"/>
    <m/>
    <m/>
    <s v="A"/>
  </r>
  <r>
    <m/>
    <x v="0"/>
    <s v="FRENTE"/>
    <n v="431"/>
    <x v="430"/>
    <x v="1"/>
    <x v="32"/>
    <n v="3.5"/>
    <n v="1.03E-2"/>
    <n v="1.03E-2"/>
    <m/>
    <n v="28592"/>
    <m/>
    <m/>
    <s v="B"/>
  </r>
  <r>
    <m/>
    <x v="0"/>
    <s v="FRENTE"/>
    <n v="432"/>
    <x v="431"/>
    <x v="1"/>
    <x v="32"/>
    <n v="3.5"/>
    <n v="1.12E-2"/>
    <n v="1.12E-2"/>
    <m/>
    <n v="28592"/>
    <m/>
    <m/>
    <s v="C"/>
  </r>
  <r>
    <m/>
    <x v="0"/>
    <s v="FRENTE"/>
    <n v="433"/>
    <x v="432"/>
    <x v="1"/>
    <x v="32"/>
    <n v="3.5"/>
    <n v="1.2500000000000001E-2"/>
    <n v="1.2500000000000001E-2"/>
    <m/>
    <n v="28592"/>
    <m/>
    <m/>
    <s v="D"/>
  </r>
  <r>
    <m/>
    <x v="0"/>
    <s v="FRENTE"/>
    <n v="434"/>
    <x v="433"/>
    <x v="1"/>
    <x v="33"/>
    <n v="3.5"/>
    <n v="2.2599999999999999E-2"/>
    <n v="2.2599999999999999E-2"/>
    <m/>
    <n v="28598"/>
    <m/>
    <m/>
    <s v="J"/>
  </r>
  <r>
    <m/>
    <x v="0"/>
    <s v="FRENTE"/>
    <n v="435"/>
    <x v="434"/>
    <x v="1"/>
    <x v="33"/>
    <n v="3.5"/>
    <n v="1.5900000000000001E-2"/>
    <n v="1.5900000000000001E-2"/>
    <m/>
    <n v="28598"/>
    <m/>
    <m/>
    <s v="F"/>
  </r>
  <r>
    <m/>
    <x v="0"/>
    <s v="FRENTE"/>
    <n v="436"/>
    <x v="435"/>
    <x v="1"/>
    <x v="33"/>
    <n v="3.5"/>
    <n v="1.67E-2"/>
    <n v="1.67E-2"/>
    <m/>
    <n v="28598"/>
    <m/>
    <m/>
    <s v="F"/>
  </r>
  <r>
    <m/>
    <x v="0"/>
    <s v="FRENTE"/>
    <n v="437"/>
    <x v="436"/>
    <x v="1"/>
    <x v="33"/>
    <n v="3.5"/>
    <n v="0.01"/>
    <n v="0.01"/>
    <m/>
    <n v="28598"/>
    <m/>
    <m/>
    <s v="B"/>
  </r>
  <r>
    <m/>
    <x v="0"/>
    <s v="FRENTE"/>
    <n v="438"/>
    <x v="437"/>
    <x v="1"/>
    <x v="33"/>
    <n v="3.5"/>
    <n v="8.3999999999999995E-3"/>
    <n v="8.3999999999999995E-3"/>
    <m/>
    <n v="28598"/>
    <m/>
    <m/>
    <s v="A"/>
  </r>
  <r>
    <m/>
    <x v="0"/>
    <s v="FRENTE"/>
    <n v="439"/>
    <x v="438"/>
    <x v="1"/>
    <x v="34"/>
    <n v="3.5"/>
    <n v="6.1000000000000004E-3"/>
    <n v="6.1000000000000004E-3"/>
    <m/>
    <n v="28603"/>
    <m/>
    <m/>
    <s v="Reserva"/>
  </r>
  <r>
    <m/>
    <x v="0"/>
    <s v="FRENTE"/>
    <n v="440"/>
    <x v="439"/>
    <x v="1"/>
    <x v="34"/>
    <n v="3.5"/>
    <n v="1.44E-2"/>
    <n v="1.44E-2"/>
    <m/>
    <n v="28603"/>
    <m/>
    <m/>
    <s v="E"/>
  </r>
  <r>
    <m/>
    <x v="0"/>
    <s v="FRENTE"/>
    <n v="441"/>
    <x v="440"/>
    <x v="1"/>
    <x v="34"/>
    <n v="3.5"/>
    <n v="7.9000000000000008E-3"/>
    <n v="7.9000000000000008E-3"/>
    <m/>
    <n v="28603"/>
    <m/>
    <m/>
    <s v="A"/>
  </r>
  <r>
    <m/>
    <x v="0"/>
    <s v="FRENTE"/>
    <n v="442"/>
    <x v="441"/>
    <x v="1"/>
    <x v="34"/>
    <n v="3.5"/>
    <n v="9.9000000000000008E-3"/>
    <n v="9.9000000000000008E-3"/>
    <m/>
    <n v="28603"/>
    <m/>
    <m/>
    <s v="B"/>
  </r>
  <r>
    <m/>
    <x v="0"/>
    <s v="FRENTE"/>
    <n v="443"/>
    <x v="442"/>
    <x v="1"/>
    <x v="34"/>
    <n v="3.5"/>
    <n v="1.6400000000000001E-2"/>
    <n v="1.6400000000000001E-2"/>
    <m/>
    <n v="28603"/>
    <m/>
    <m/>
    <s v="F"/>
  </r>
  <r>
    <m/>
    <x v="0"/>
    <s v="FRENTE"/>
    <n v="444"/>
    <x v="443"/>
    <x v="1"/>
    <x v="34"/>
    <n v="3.5"/>
    <n v="0.01"/>
    <n v="0.01"/>
    <m/>
    <n v="28603"/>
    <m/>
    <m/>
    <s v="B"/>
  </r>
  <r>
    <m/>
    <x v="0"/>
    <s v="FRENTE"/>
    <n v="445"/>
    <x v="444"/>
    <x v="0"/>
    <x v="35"/>
    <n v="3.5"/>
    <n v="9.4999999999999998E-3"/>
    <n v="9.4999999999999998E-3"/>
    <m/>
    <n v="28604"/>
    <m/>
    <m/>
    <s v="B"/>
  </r>
  <r>
    <m/>
    <x v="0"/>
    <s v="FRENTE"/>
    <n v="446"/>
    <x v="445"/>
    <x v="0"/>
    <x v="35"/>
    <n v="3.5"/>
    <n v="8.0999999999999996E-3"/>
    <n v="8.0999999999999996E-3"/>
    <m/>
    <n v="28604"/>
    <m/>
    <m/>
    <s v="A"/>
  </r>
  <r>
    <m/>
    <x v="0"/>
    <s v="FRENTE"/>
    <n v="447"/>
    <x v="446"/>
    <x v="0"/>
    <x v="35"/>
    <n v="3.5"/>
    <n v="1.2E-2"/>
    <n v="1.2E-2"/>
    <m/>
    <n v="28604"/>
    <m/>
    <m/>
    <s v="D"/>
  </r>
  <r>
    <m/>
    <x v="0"/>
    <s v="FRENTE"/>
    <n v="448"/>
    <x v="447"/>
    <x v="0"/>
    <x v="35"/>
    <n v="3.5"/>
    <n v="1.0699999999999999E-2"/>
    <n v="1.0699999999999999E-2"/>
    <m/>
    <n v="28604"/>
    <m/>
    <m/>
    <s v="C"/>
  </r>
  <r>
    <m/>
    <x v="0"/>
    <s v="FRENTE"/>
    <n v="449"/>
    <x v="448"/>
    <x v="0"/>
    <x v="35"/>
    <n v="3.5"/>
    <n v="1.3100000000000001E-2"/>
    <n v="1.3100000000000001E-2"/>
    <m/>
    <n v="28604"/>
    <m/>
    <m/>
    <s v="D"/>
  </r>
  <r>
    <m/>
    <x v="0"/>
    <s v="FRENTE"/>
    <n v="450"/>
    <x v="449"/>
    <x v="0"/>
    <x v="35"/>
    <n v="3.5"/>
    <n v="1.1299999999999999E-2"/>
    <n v="1.1299999999999999E-2"/>
    <m/>
    <n v="28604"/>
    <m/>
    <m/>
    <s v="C"/>
  </r>
  <r>
    <m/>
    <x v="0"/>
    <s v="FRENTE"/>
    <n v="451"/>
    <x v="450"/>
    <x v="0"/>
    <x v="35"/>
    <n v="3.5"/>
    <n v="1.04E-2"/>
    <n v="1.04E-2"/>
    <m/>
    <n v="28604"/>
    <m/>
    <m/>
    <s v="B"/>
  </r>
  <r>
    <m/>
    <x v="0"/>
    <s v="FRENTE"/>
    <n v="452"/>
    <x v="451"/>
    <x v="1"/>
    <x v="35"/>
    <n v="3.5"/>
    <n v="7.7000000000000002E-3"/>
    <n v="7.7000000000000002E-3"/>
    <m/>
    <n v="28609"/>
    <m/>
    <m/>
    <s v="A"/>
  </r>
  <r>
    <m/>
    <x v="0"/>
    <s v="FRENTE"/>
    <n v="453"/>
    <x v="452"/>
    <x v="1"/>
    <x v="35"/>
    <n v="3.5"/>
    <n v="1.35E-2"/>
    <n v="1.35E-2"/>
    <m/>
    <n v="28609"/>
    <m/>
    <m/>
    <s v="E"/>
  </r>
  <r>
    <m/>
    <x v="0"/>
    <s v="FRENTE"/>
    <n v="454"/>
    <x v="453"/>
    <x v="1"/>
    <x v="35"/>
    <n v="3.5"/>
    <n v="9.2999999999999992E-3"/>
    <n v="9.2999999999999992E-3"/>
    <m/>
    <n v="28609"/>
    <m/>
    <m/>
    <s v="B"/>
  </r>
  <r>
    <m/>
    <x v="0"/>
    <s v="FRENTE"/>
    <n v="455"/>
    <x v="454"/>
    <x v="1"/>
    <x v="35"/>
    <n v="3.5"/>
    <n v="1.01E-2"/>
    <n v="1.01E-2"/>
    <m/>
    <n v="28609"/>
    <m/>
    <m/>
    <s v="B"/>
  </r>
  <r>
    <m/>
    <x v="0"/>
    <s v="FRENTE"/>
    <n v="456"/>
    <x v="455"/>
    <x v="1"/>
    <x v="35"/>
    <n v="3.5"/>
    <n v="7.9000000000000008E-3"/>
    <n v="7.9000000000000008E-3"/>
    <m/>
    <n v="28609"/>
    <m/>
    <m/>
    <s v="A"/>
  </r>
  <r>
    <m/>
    <x v="0"/>
    <s v="FRENTE"/>
    <n v="457"/>
    <x v="456"/>
    <x v="0"/>
    <x v="36"/>
    <n v="3.5"/>
    <n v="9.2999999999999992E-3"/>
    <n v="9.2999999999999992E-3"/>
    <m/>
    <n v="28610"/>
    <m/>
    <m/>
    <s v="B"/>
  </r>
  <r>
    <m/>
    <x v="0"/>
    <s v="FRENTE"/>
    <n v="458"/>
    <x v="457"/>
    <x v="0"/>
    <x v="36"/>
    <n v="3.5"/>
    <n v="7.1999999999999998E-3"/>
    <n v="7.1999999999999998E-3"/>
    <m/>
    <n v="28610"/>
    <m/>
    <m/>
    <s v="Reserva"/>
  </r>
  <r>
    <m/>
    <x v="0"/>
    <s v="FRENTE"/>
    <n v="459"/>
    <x v="458"/>
    <x v="0"/>
    <x v="36"/>
    <n v="3.5"/>
    <n v="1.18E-2"/>
    <n v="1.18E-2"/>
    <m/>
    <n v="28610"/>
    <m/>
    <m/>
    <s v="C"/>
  </r>
  <r>
    <m/>
    <x v="0"/>
    <s v="FRENTE"/>
    <n v="460"/>
    <x v="459"/>
    <x v="0"/>
    <x v="36"/>
    <n v="3.5"/>
    <n v="5.5999999999999999E-3"/>
    <n v="5.5999999999999999E-3"/>
    <m/>
    <n v="28610"/>
    <m/>
    <m/>
    <s v="Descarte"/>
  </r>
  <r>
    <m/>
    <x v="0"/>
    <s v="FRENTE"/>
    <n v="461"/>
    <x v="460"/>
    <x v="0"/>
    <x v="36"/>
    <n v="3.5"/>
    <n v="6.1999999999999998E-3"/>
    <n v="6.1999999999999998E-3"/>
    <m/>
    <n v="28610"/>
    <m/>
    <m/>
    <s v="Reserva"/>
  </r>
  <r>
    <m/>
    <x v="0"/>
    <s v="FRENTE"/>
    <n v="462"/>
    <x v="461"/>
    <x v="0"/>
    <x v="36"/>
    <n v="3.5"/>
    <n v="1.4E-2"/>
    <n v="1.4E-2"/>
    <m/>
    <n v="28610"/>
    <m/>
    <m/>
    <s v="E"/>
  </r>
  <r>
    <m/>
    <x v="0"/>
    <s v="FRENTE"/>
    <n v="463"/>
    <x v="462"/>
    <x v="0"/>
    <x v="36"/>
    <n v="3.5"/>
    <n v="1.1599999999999999E-2"/>
    <n v="1.1599999999999999E-2"/>
    <m/>
    <n v="28610"/>
    <m/>
    <m/>
    <s v="C"/>
  </r>
  <r>
    <m/>
    <x v="0"/>
    <s v="FRENTE"/>
    <n v="464"/>
    <x v="463"/>
    <x v="1"/>
    <x v="36"/>
    <n v="3.5"/>
    <n v="1.0999999999999999E-2"/>
    <n v="1.0999999999999999E-2"/>
    <m/>
    <n v="28617"/>
    <m/>
    <m/>
    <s v="C"/>
  </r>
  <r>
    <m/>
    <x v="0"/>
    <s v="FRENTE"/>
    <n v="465"/>
    <x v="464"/>
    <x v="1"/>
    <x v="36"/>
    <n v="3.5"/>
    <n v="1.2500000000000001E-2"/>
    <n v="1.2500000000000001E-2"/>
    <m/>
    <n v="28617"/>
    <m/>
    <m/>
    <s v="D"/>
  </r>
  <r>
    <m/>
    <x v="0"/>
    <s v="FRENTE"/>
    <n v="466"/>
    <x v="465"/>
    <x v="1"/>
    <x v="36"/>
    <n v="3.5"/>
    <n v="1.3599999999999999E-2"/>
    <n v="1.3599999999999999E-2"/>
    <m/>
    <n v="28617"/>
    <m/>
    <m/>
    <s v="E"/>
  </r>
  <r>
    <m/>
    <x v="0"/>
    <s v="FRENTE"/>
    <n v="467"/>
    <x v="466"/>
    <x v="1"/>
    <x v="36"/>
    <n v="3.5"/>
    <n v="1.18E-2"/>
    <n v="1.18E-2"/>
    <m/>
    <n v="28617"/>
    <m/>
    <m/>
    <s v="C"/>
  </r>
  <r>
    <m/>
    <x v="0"/>
    <s v="FRENTE"/>
    <n v="468"/>
    <x v="467"/>
    <x v="1"/>
    <x v="36"/>
    <n v="3.5"/>
    <n v="1.04E-2"/>
    <n v="1.04E-2"/>
    <m/>
    <n v="28617"/>
    <m/>
    <m/>
    <s v="B"/>
  </r>
  <r>
    <m/>
    <x v="0"/>
    <s v="FRENTE"/>
    <n v="469"/>
    <x v="468"/>
    <x v="1"/>
    <x v="36"/>
    <n v="3.5"/>
    <n v="1.72E-2"/>
    <n v="1.72E-2"/>
    <m/>
    <n v="28617"/>
    <m/>
    <m/>
    <s v="F"/>
  </r>
  <r>
    <m/>
    <x v="0"/>
    <s v="FRENTE"/>
    <n v="470"/>
    <x v="469"/>
    <x v="0"/>
    <x v="37"/>
    <n v="3.5"/>
    <n v="1.3299999999999999E-2"/>
    <n v="1.3299999999999999E-2"/>
    <m/>
    <n v="28618"/>
    <m/>
    <m/>
    <s v="D"/>
  </r>
  <r>
    <m/>
    <x v="0"/>
    <s v="FRENTE"/>
    <n v="471"/>
    <x v="470"/>
    <x v="0"/>
    <x v="37"/>
    <n v="3.5"/>
    <n v="1.7000000000000001E-2"/>
    <n v="1.7000000000000001E-2"/>
    <m/>
    <n v="28618"/>
    <m/>
    <m/>
    <s v="F"/>
  </r>
  <r>
    <m/>
    <x v="0"/>
    <s v="FRENTE"/>
    <n v="472"/>
    <x v="471"/>
    <x v="0"/>
    <x v="37"/>
    <n v="3.5"/>
    <n v="8.6E-3"/>
    <n v="8.6E-3"/>
    <m/>
    <n v="28618"/>
    <m/>
    <m/>
    <s v="A"/>
  </r>
  <r>
    <m/>
    <x v="0"/>
    <s v="FRENTE"/>
    <n v="473"/>
    <x v="472"/>
    <x v="0"/>
    <x v="37"/>
    <n v="3.5"/>
    <n v="1.29E-2"/>
    <n v="1.29E-2"/>
    <m/>
    <n v="28618"/>
    <m/>
    <m/>
    <s v="D"/>
  </r>
  <r>
    <m/>
    <x v="0"/>
    <s v="FRENTE"/>
    <n v="474"/>
    <x v="473"/>
    <x v="0"/>
    <x v="37"/>
    <n v="3.5"/>
    <n v="1.1599999999999999E-2"/>
    <n v="1.1599999999999999E-2"/>
    <m/>
    <n v="28618"/>
    <m/>
    <m/>
    <s v="C"/>
  </r>
  <r>
    <m/>
    <x v="0"/>
    <s v="FRENTE"/>
    <n v="475"/>
    <x v="474"/>
    <x v="0"/>
    <x v="37"/>
    <n v="3.5"/>
    <n v="1.0999999999999999E-2"/>
    <n v="1.0999999999999999E-2"/>
    <m/>
    <n v="28618"/>
    <m/>
    <m/>
    <s v="C"/>
  </r>
  <r>
    <m/>
    <x v="0"/>
    <s v="FRENTE"/>
    <n v="476"/>
    <x v="475"/>
    <x v="0"/>
    <x v="37"/>
    <n v="3.5"/>
    <n v="1.0200000000000001E-2"/>
    <n v="1.0200000000000001E-2"/>
    <m/>
    <n v="28618"/>
    <m/>
    <m/>
    <s v="B"/>
  </r>
  <r>
    <m/>
    <x v="0"/>
    <s v="FRENTE"/>
    <n v="477"/>
    <x v="476"/>
    <x v="0"/>
    <x v="37"/>
    <n v="3.5"/>
    <n v="1.0999999999999999E-2"/>
    <n v="1.0999999999999999E-2"/>
    <m/>
    <n v="28618"/>
    <m/>
    <m/>
    <s v="C"/>
  </r>
  <r>
    <m/>
    <x v="0"/>
    <s v="FRENTE"/>
    <n v="478"/>
    <x v="477"/>
    <x v="1"/>
    <x v="37"/>
    <n v="3.5"/>
    <n v="1.3599999999999999E-2"/>
    <n v="1.3599999999999999E-2"/>
    <m/>
    <n v="28624"/>
    <m/>
    <m/>
    <s v="E"/>
  </r>
  <r>
    <m/>
    <x v="0"/>
    <s v="FRENTE"/>
    <n v="479"/>
    <x v="478"/>
    <x v="1"/>
    <x v="37"/>
    <n v="3.5"/>
    <n v="1.38E-2"/>
    <n v="1.38E-2"/>
    <m/>
    <n v="28624"/>
    <m/>
    <m/>
    <s v="E"/>
  </r>
  <r>
    <m/>
    <x v="0"/>
    <s v="FRENTE"/>
    <n v="480"/>
    <x v="479"/>
    <x v="1"/>
    <x v="37"/>
    <n v="3.5"/>
    <n v="1.11E-2"/>
    <n v="1.11E-2"/>
    <m/>
    <n v="28624"/>
    <m/>
    <m/>
    <s v="C"/>
  </r>
  <r>
    <m/>
    <x v="0"/>
    <s v="FRENTE"/>
    <n v="481"/>
    <x v="480"/>
    <x v="1"/>
    <x v="37"/>
    <n v="3.5"/>
    <n v="2.3199999999999998E-2"/>
    <n v="2.3199999999999998E-2"/>
    <m/>
    <n v="28624"/>
    <m/>
    <m/>
    <s v="J"/>
  </r>
  <r>
    <m/>
    <x v="0"/>
    <s v="FRENTE"/>
    <n v="482"/>
    <x v="481"/>
    <x v="1"/>
    <x v="37"/>
    <n v="3.5"/>
    <n v="1.2999999999999999E-2"/>
    <n v="1.2999999999999999E-2"/>
    <m/>
    <n v="28624"/>
    <m/>
    <m/>
    <s v="D"/>
  </r>
  <r>
    <m/>
    <x v="0"/>
    <s v="FRENTE"/>
    <n v="483"/>
    <x v="482"/>
    <x v="1"/>
    <x v="38"/>
    <n v="3.5"/>
    <n v="1.66E-2"/>
    <n v="1.66E-2"/>
    <m/>
    <n v="28634"/>
    <m/>
    <m/>
    <s v="F"/>
  </r>
  <r>
    <m/>
    <x v="0"/>
    <s v="FRENTE"/>
    <n v="484"/>
    <x v="483"/>
    <x v="1"/>
    <x v="38"/>
    <n v="3.5"/>
    <n v="8.9999999999999993E-3"/>
    <n v="8.9999999999999993E-3"/>
    <m/>
    <n v="28634"/>
    <m/>
    <m/>
    <s v="B"/>
  </r>
  <r>
    <m/>
    <x v="0"/>
    <s v="FRENTE"/>
    <n v="485"/>
    <x v="484"/>
    <x v="1"/>
    <x v="38"/>
    <n v="3.5"/>
    <n v="1.2800000000000001E-2"/>
    <n v="1.2800000000000001E-2"/>
    <m/>
    <n v="28634"/>
    <m/>
    <m/>
    <s v="D"/>
  </r>
  <r>
    <m/>
    <x v="0"/>
    <s v="FRENTE"/>
    <n v="486"/>
    <x v="485"/>
    <x v="1"/>
    <x v="38"/>
    <n v="3.5"/>
    <n v="8.8999999999999999E-3"/>
    <n v="8.8999999999999999E-3"/>
    <m/>
    <n v="28634"/>
    <m/>
    <m/>
    <s v="A"/>
  </r>
  <r>
    <m/>
    <x v="0"/>
    <s v="FRENTE"/>
    <n v="487"/>
    <x v="486"/>
    <x v="1"/>
    <x v="38"/>
    <n v="3.5"/>
    <n v="8.6999999999999994E-3"/>
    <n v="8.6999999999999994E-3"/>
    <m/>
    <n v="28634"/>
    <m/>
    <m/>
    <s v="A"/>
  </r>
  <r>
    <m/>
    <x v="0"/>
    <s v="CONTRA"/>
    <n v="488"/>
    <x v="487"/>
    <x v="0"/>
    <x v="39"/>
    <n v="3.2"/>
    <n v="1.03E-2"/>
    <n v="1.03E-2"/>
    <n v="5.9999999999999995E-4"/>
    <n v="28771"/>
    <m/>
    <m/>
    <s v="B"/>
  </r>
  <r>
    <m/>
    <x v="0"/>
    <s v="CONTRA"/>
    <n v="489"/>
    <x v="488"/>
    <x v="0"/>
    <x v="39"/>
    <n v="3.2"/>
    <n v="0.01"/>
    <n v="0.01"/>
    <n v="5.0000000000000001E-4"/>
    <n v="28771"/>
    <m/>
    <m/>
    <s v="B"/>
  </r>
  <r>
    <m/>
    <x v="0"/>
    <s v="CONTRA"/>
    <n v="490"/>
    <x v="489"/>
    <x v="0"/>
    <x v="39"/>
    <n v="3.2"/>
    <n v="6.7000000000000002E-3"/>
    <n v="6.7000000000000002E-3"/>
    <n v="4.0000000000000002E-4"/>
    <n v="28771"/>
    <m/>
    <m/>
    <s v="Reserva"/>
  </r>
  <r>
    <m/>
    <x v="0"/>
    <s v="CONTRA"/>
    <n v="491"/>
    <x v="490"/>
    <x v="0"/>
    <x v="40"/>
    <n v="3.2"/>
    <n v="1.8599999999999998E-2"/>
    <n v="1.8599999999999998E-2"/>
    <n v="8.0000000000000004E-4"/>
    <n v="28781"/>
    <m/>
    <m/>
    <s v="G"/>
  </r>
  <r>
    <m/>
    <x v="0"/>
    <s v="CONTRA"/>
    <n v="492"/>
    <x v="491"/>
    <x v="0"/>
    <x v="40"/>
    <n v="3.2"/>
    <n v="1.9099999999999999E-2"/>
    <n v="1.9099999999999999E-2"/>
    <n v="6.9999999999999999E-4"/>
    <n v="28781"/>
    <m/>
    <m/>
    <s v="H"/>
  </r>
  <r>
    <m/>
    <x v="0"/>
    <s v="CONTRA"/>
    <n v="493"/>
    <x v="492"/>
    <x v="0"/>
    <x v="40"/>
    <n v="3.2"/>
    <n v="1.8700000000000001E-2"/>
    <n v="1.8700000000000001E-2"/>
    <n v="6.9999999999999999E-4"/>
    <n v="28781"/>
    <m/>
    <m/>
    <s v="G"/>
  </r>
  <r>
    <m/>
    <x v="0"/>
    <s v="CONTRA"/>
    <n v="494"/>
    <x v="493"/>
    <x v="0"/>
    <x v="40"/>
    <n v="3.2"/>
    <n v="1.8700000000000001E-2"/>
    <n v="1.8700000000000001E-2"/>
    <n v="8.0000000000000004E-4"/>
    <n v="28781"/>
    <m/>
    <m/>
    <s v="G"/>
  </r>
  <r>
    <m/>
    <x v="0"/>
    <s v="CONTRA"/>
    <n v="495"/>
    <x v="494"/>
    <x v="0"/>
    <x v="40"/>
    <n v="3.2"/>
    <n v="1.3599999999999999E-2"/>
    <n v="1.3599999999999999E-2"/>
    <n v="5.0000000000000001E-4"/>
    <n v="28781"/>
    <m/>
    <m/>
    <s v="E"/>
  </r>
  <r>
    <m/>
    <x v="0"/>
    <s v="CONTRA"/>
    <n v="496"/>
    <x v="495"/>
    <x v="0"/>
    <x v="40"/>
    <n v="3.2"/>
    <n v="1.4800000000000001E-2"/>
    <n v="1.4800000000000001E-2"/>
    <n v="6.9999999999999999E-4"/>
    <n v="28781"/>
    <m/>
    <m/>
    <s v="E"/>
  </r>
  <r>
    <m/>
    <x v="0"/>
    <s v="CONTRA"/>
    <n v="497"/>
    <x v="496"/>
    <x v="0"/>
    <x v="40"/>
    <n v="3.2"/>
    <n v="1.41E-2"/>
    <n v="1.41E-2"/>
    <n v="5.9999999999999995E-4"/>
    <n v="28781"/>
    <m/>
    <m/>
    <s v="E"/>
  </r>
  <r>
    <m/>
    <x v="0"/>
    <s v="CONTRA"/>
    <n v="498"/>
    <x v="497"/>
    <x v="0"/>
    <x v="40"/>
    <n v="3.2"/>
    <n v="1.04E-2"/>
    <n v="1.04E-2"/>
    <n v="4.0000000000000002E-4"/>
    <n v="28781"/>
    <m/>
    <m/>
    <s v="B"/>
  </r>
  <r>
    <m/>
    <x v="0"/>
    <s v="CONTRA"/>
    <n v="499"/>
    <x v="498"/>
    <x v="0"/>
    <x v="41"/>
    <n v="3.2"/>
    <n v="1.4200000000000001E-2"/>
    <n v="1.4200000000000001E-2"/>
    <n v="8.0000000000000004E-4"/>
    <n v="28810"/>
    <m/>
    <m/>
    <s v="E"/>
  </r>
  <r>
    <m/>
    <x v="0"/>
    <s v="CONTRA"/>
    <n v="500"/>
    <x v="499"/>
    <x v="0"/>
    <x v="41"/>
    <n v="3.2"/>
    <n v="1.52E-2"/>
    <n v="1.52E-2"/>
    <n v="5.9999999999999995E-4"/>
    <n v="28810"/>
    <m/>
    <m/>
    <s v="F"/>
  </r>
  <r>
    <m/>
    <x v="0"/>
    <s v="CONTRA"/>
    <n v="501"/>
    <x v="500"/>
    <x v="0"/>
    <x v="41"/>
    <n v="3.2"/>
    <n v="1.12E-2"/>
    <n v="1.12E-2"/>
    <n v="4.0000000000000002E-4"/>
    <n v="28810"/>
    <m/>
    <m/>
    <s v="C"/>
  </r>
  <r>
    <m/>
    <x v="0"/>
    <s v="CONTRA"/>
    <n v="502"/>
    <x v="501"/>
    <x v="0"/>
    <x v="41"/>
    <n v="3.2"/>
    <n v="1.34E-2"/>
    <n v="1.34E-2"/>
    <n v="5.0000000000000001E-4"/>
    <n v="28810"/>
    <m/>
    <m/>
    <s v="D"/>
  </r>
  <r>
    <m/>
    <x v="0"/>
    <s v="CONTRA"/>
    <n v="503"/>
    <x v="502"/>
    <x v="0"/>
    <x v="41"/>
    <n v="3.2"/>
    <n v="1.47E-2"/>
    <n v="1.47E-2"/>
    <n v="5.0000000000000001E-4"/>
    <n v="28810"/>
    <m/>
    <m/>
    <s v="E"/>
  </r>
  <r>
    <m/>
    <x v="0"/>
    <s v="CONTRA"/>
    <n v="504"/>
    <x v="503"/>
    <x v="0"/>
    <x v="41"/>
    <n v="3.2"/>
    <n v="1.1299999999999999E-2"/>
    <n v="1.1299999999999999E-2"/>
    <n v="4.0000000000000002E-4"/>
    <n v="28810"/>
    <m/>
    <m/>
    <s v="C"/>
  </r>
  <r>
    <m/>
    <x v="0"/>
    <s v="CONTRA"/>
    <n v="505"/>
    <x v="504"/>
    <x v="0"/>
    <x v="41"/>
    <n v="3.2"/>
    <n v="7.1999999999999998E-3"/>
    <n v="7.1999999999999998E-3"/>
    <n v="8.9999999999999998E-4"/>
    <n v="28810"/>
    <m/>
    <m/>
    <s v="Reserva"/>
  </r>
  <r>
    <m/>
    <x v="4"/>
    <s v="CONTRA"/>
    <n v="506"/>
    <x v="505"/>
    <x v="1"/>
    <x v="42"/>
    <n v="3.2"/>
    <n v="1.38E-2"/>
    <n v="1.38E-2"/>
    <n v="5.0000000000000001E-4"/>
    <n v="28817"/>
    <m/>
    <m/>
    <s v="E"/>
  </r>
  <r>
    <m/>
    <x v="4"/>
    <s v="CONTRA"/>
    <n v="507"/>
    <x v="506"/>
    <x v="1"/>
    <x v="42"/>
    <n v="3.2"/>
    <n v="1.67E-2"/>
    <n v="1.67E-2"/>
    <n v="5.0000000000000001E-4"/>
    <n v="28817"/>
    <m/>
    <m/>
    <s v="F"/>
  </r>
  <r>
    <m/>
    <x v="4"/>
    <s v="CONTRA"/>
    <n v="508"/>
    <x v="507"/>
    <x v="1"/>
    <x v="42"/>
    <n v="3.2"/>
    <n v="1.5699999999999999E-2"/>
    <n v="1.5699999999999999E-2"/>
    <n v="5.9999999999999995E-4"/>
    <n v="28817"/>
    <m/>
    <m/>
    <s v="F"/>
  </r>
  <r>
    <m/>
    <x v="4"/>
    <s v="CONTRA"/>
    <n v="509"/>
    <x v="508"/>
    <x v="1"/>
    <x v="42"/>
    <n v="3.2"/>
    <n v="1.17E-2"/>
    <n v="1.17E-2"/>
    <n v="5.0000000000000001E-4"/>
    <n v="28817"/>
    <m/>
    <m/>
    <s v="C"/>
  </r>
  <r>
    <m/>
    <x v="4"/>
    <s v="CONTRA"/>
    <n v="510"/>
    <x v="509"/>
    <x v="1"/>
    <x v="42"/>
    <n v="3.2"/>
    <n v="1.3100000000000001E-2"/>
    <n v="1.3100000000000001E-2"/>
    <n v="4.0000000000000002E-4"/>
    <n v="28817"/>
    <m/>
    <m/>
    <s v="D"/>
  </r>
  <r>
    <m/>
    <x v="4"/>
    <s v="CONTRA"/>
    <n v="511"/>
    <x v="510"/>
    <x v="1"/>
    <x v="42"/>
    <n v="3.2"/>
    <n v="2.4899999999999999E-2"/>
    <n v="2.4899999999999999E-2"/>
    <n v="5.9999999999999995E-4"/>
    <n v="28817"/>
    <m/>
    <m/>
    <s v="J"/>
  </r>
  <r>
    <m/>
    <x v="4"/>
    <s v="CONTRA"/>
    <n v="512"/>
    <x v="511"/>
    <x v="1"/>
    <x v="42"/>
    <n v="3.2"/>
    <n v="1.23E-2"/>
    <n v="1.23E-2"/>
    <n v="4.0000000000000002E-4"/>
    <n v="28817"/>
    <m/>
    <m/>
    <s v="D"/>
  </r>
  <r>
    <m/>
    <x v="4"/>
    <s v="CONTRA"/>
    <n v="513"/>
    <x v="512"/>
    <x v="1"/>
    <x v="42"/>
    <n v="3.2"/>
    <n v="9.1000000000000004E-3"/>
    <n v="9.1000000000000004E-3"/>
    <n v="6.9999999999999999E-4"/>
    <n v="28817"/>
    <m/>
    <m/>
    <s v="B"/>
  </r>
  <r>
    <m/>
    <x v="4"/>
    <s v="CONTRA"/>
    <n v="514"/>
    <x v="513"/>
    <x v="1"/>
    <x v="43"/>
    <n v="3.2"/>
    <n v="1.6799999999999999E-2"/>
    <n v="1.6799999999999999E-2"/>
    <n v="5.0000000000000001E-4"/>
    <n v="28822"/>
    <m/>
    <m/>
    <s v="F"/>
  </r>
  <r>
    <m/>
    <x v="4"/>
    <s v="CONTRA"/>
    <n v="515"/>
    <x v="514"/>
    <x v="1"/>
    <x v="43"/>
    <n v="3.2"/>
    <n v="2.3599999999999999E-2"/>
    <n v="2.3599999999999999E-2"/>
    <n v="5.9999999999999995E-4"/>
    <n v="28822"/>
    <m/>
    <m/>
    <s v="J"/>
  </r>
  <r>
    <m/>
    <x v="4"/>
    <s v="CONTRA"/>
    <n v="516"/>
    <x v="515"/>
    <x v="1"/>
    <x v="43"/>
    <n v="3.2"/>
    <n v="2.5100000000000001E-2"/>
    <n v="2.5100000000000001E-2"/>
    <n v="5.0000000000000001E-4"/>
    <n v="28822"/>
    <m/>
    <m/>
    <s v="K"/>
  </r>
  <r>
    <m/>
    <x v="4"/>
    <s v="CONTRA"/>
    <n v="517"/>
    <x v="516"/>
    <x v="1"/>
    <x v="43"/>
    <n v="3.2"/>
    <n v="1.4800000000000001E-2"/>
    <n v="1.4800000000000001E-2"/>
    <n v="5.0000000000000001E-4"/>
    <n v="28822"/>
    <m/>
    <m/>
    <s v="E"/>
  </r>
  <r>
    <m/>
    <x v="4"/>
    <s v="CONTRA"/>
    <n v="518"/>
    <x v="517"/>
    <x v="1"/>
    <x v="43"/>
    <n v="3.2"/>
    <n v="2.52E-2"/>
    <n v="2.52E-2"/>
    <n v="6.9999999999999999E-4"/>
    <n v="28822"/>
    <m/>
    <m/>
    <s v="K"/>
  </r>
  <r>
    <m/>
    <x v="4"/>
    <s v="CONTRA"/>
    <n v="519"/>
    <x v="518"/>
    <x v="1"/>
    <x v="43"/>
    <n v="3.2"/>
    <n v="1.34E-2"/>
    <n v="1.34E-2"/>
    <n v="5.0000000000000001E-4"/>
    <n v="28822"/>
    <m/>
    <m/>
    <s v="D"/>
  </r>
  <r>
    <m/>
    <x v="4"/>
    <s v="CONTRA"/>
    <n v="520"/>
    <x v="519"/>
    <x v="1"/>
    <x v="43"/>
    <n v="3.2"/>
    <n v="2.06E-2"/>
    <n v="2.06E-2"/>
    <n v="5.9999999999999995E-4"/>
    <n v="28822"/>
    <m/>
    <m/>
    <s v="H"/>
  </r>
  <r>
    <m/>
    <x v="4"/>
    <s v="CONTRA"/>
    <n v="521"/>
    <x v="520"/>
    <x v="1"/>
    <x v="43"/>
    <n v="3.2"/>
    <n v="1.0200000000000001E-2"/>
    <n v="1.0200000000000001E-2"/>
    <n v="4.0000000000000002E-4"/>
    <n v="28822"/>
    <m/>
    <m/>
    <s v="B"/>
  </r>
  <r>
    <m/>
    <x v="4"/>
    <s v="CONTRA"/>
    <n v="522"/>
    <x v="521"/>
    <x v="1"/>
    <x v="44"/>
    <n v="3.2"/>
    <n v="4.4600000000000001E-2"/>
    <n v="0.03"/>
    <n v="8.0000000000000004E-4"/>
    <n v="28834"/>
    <m/>
    <m/>
    <s v="L"/>
  </r>
  <r>
    <m/>
    <x v="4"/>
    <s v="CONTRA"/>
    <n v="523"/>
    <x v="522"/>
    <x v="1"/>
    <x v="44"/>
    <n v="3.2"/>
    <n v="5.1499999999999997E-2"/>
    <n v="0.03"/>
    <n v="8.9999999999999998E-4"/>
    <n v="28834"/>
    <m/>
    <m/>
    <s v="L"/>
  </r>
  <r>
    <m/>
    <x v="4"/>
    <s v="CONTRA"/>
    <n v="524"/>
    <x v="523"/>
    <x v="1"/>
    <x v="44"/>
    <n v="3.2"/>
    <n v="5.2699999999999997E-2"/>
    <n v="0.03"/>
    <n v="8.9999999999999998E-4"/>
    <n v="28834"/>
    <m/>
    <m/>
    <s v="L"/>
  </r>
  <r>
    <m/>
    <x v="4"/>
    <s v="CONTRA"/>
    <n v="525"/>
    <x v="524"/>
    <x v="1"/>
    <x v="44"/>
    <n v="3.2"/>
    <n v="4.5100000000000001E-2"/>
    <n v="0.03"/>
    <n v="5.0000000000000001E-4"/>
    <n v="28834"/>
    <m/>
    <m/>
    <s v="L"/>
  </r>
  <r>
    <m/>
    <x v="4"/>
    <s v="CONTRA"/>
    <n v="526"/>
    <x v="525"/>
    <x v="1"/>
    <x v="44"/>
    <n v="3.2"/>
    <n v="3.2300000000000002E-2"/>
    <n v="0.03"/>
    <n v="5.0000000000000001E-4"/>
    <n v="28834"/>
    <m/>
    <m/>
    <s v="L"/>
  </r>
  <r>
    <m/>
    <x v="4"/>
    <s v="CONTRA"/>
    <n v="527"/>
    <x v="526"/>
    <x v="1"/>
    <x v="44"/>
    <n v="3.2"/>
    <n v="2.2800000000000001E-2"/>
    <n v="2.2800000000000001E-2"/>
    <n v="2.9999999999999997E-4"/>
    <n v="28834"/>
    <m/>
    <m/>
    <s v="J"/>
  </r>
  <r>
    <m/>
    <x v="4"/>
    <s v="CONTRA"/>
    <n v="528"/>
    <x v="527"/>
    <x v="1"/>
    <x v="44"/>
    <n v="3.2"/>
    <n v="3.3099999999999997E-2"/>
    <n v="0.03"/>
    <n v="5.0000000000000001E-4"/>
    <n v="28834"/>
    <m/>
    <m/>
    <s v="L"/>
  </r>
  <r>
    <m/>
    <x v="4"/>
    <s v="CONTRA"/>
    <n v="529"/>
    <x v="528"/>
    <x v="1"/>
    <x v="44"/>
    <n v="3.2"/>
    <n v="3.27E-2"/>
    <n v="0.03"/>
    <n v="2.9999999999999997E-4"/>
    <n v="28834"/>
    <m/>
    <m/>
    <s v="L"/>
  </r>
  <r>
    <m/>
    <x v="4"/>
    <s v="CONTRA"/>
    <n v="530"/>
    <x v="529"/>
    <x v="1"/>
    <x v="44"/>
    <n v="3.2"/>
    <n v="1.9400000000000001E-2"/>
    <n v="1.9400000000000001E-2"/>
    <n v="2.9999999999999997E-4"/>
    <n v="28834"/>
    <m/>
    <m/>
    <s v="H"/>
  </r>
  <r>
    <m/>
    <x v="5"/>
    <s v="REC"/>
    <n v="531"/>
    <x v="530"/>
    <x v="3"/>
    <x v="45"/>
    <n v="3.2"/>
    <n v="1.8200000000000001E-2"/>
    <n v="1.8200000000000001E-2"/>
    <n v="3.0999999999999999E-3"/>
    <n v="28836"/>
    <m/>
    <m/>
    <s v="G"/>
  </r>
  <r>
    <m/>
    <x v="5"/>
    <s v="REC"/>
    <n v="532"/>
    <x v="531"/>
    <x v="3"/>
    <x v="45"/>
    <n v="3.2"/>
    <n v="1.6500000000000001E-2"/>
    <n v="1.6500000000000001E-2"/>
    <n v="2.3E-3"/>
    <n v="28836"/>
    <m/>
    <m/>
    <s v="F"/>
  </r>
  <r>
    <m/>
    <x v="5"/>
    <s v="REC"/>
    <n v="533"/>
    <x v="532"/>
    <x v="3"/>
    <x v="45"/>
    <n v="3.2"/>
    <n v="1.5900000000000001E-2"/>
    <n v="1.5900000000000001E-2"/>
    <n v="1.6999999999999999E-3"/>
    <n v="28836"/>
    <m/>
    <m/>
    <s v="F"/>
  </r>
  <r>
    <m/>
    <x v="5"/>
    <s v="REC"/>
    <n v="534"/>
    <x v="533"/>
    <x v="3"/>
    <x v="45"/>
    <n v="3.2"/>
    <n v="1.66E-2"/>
    <n v="1.66E-2"/>
    <n v="1.9E-3"/>
    <n v="28836"/>
    <m/>
    <m/>
    <s v="F"/>
  </r>
  <r>
    <m/>
    <x v="5"/>
    <s v="REC"/>
    <n v="535"/>
    <x v="534"/>
    <x v="3"/>
    <x v="45"/>
    <n v="3.2"/>
    <n v="1.6E-2"/>
    <n v="1.6E-2"/>
    <n v="4.8999999999999998E-3"/>
    <n v="28836"/>
    <m/>
    <m/>
    <s v="F"/>
  </r>
  <r>
    <m/>
    <x v="5"/>
    <s v="REC"/>
    <n v="536"/>
    <x v="535"/>
    <x v="3"/>
    <x v="45"/>
    <n v="3.2"/>
    <n v="1.3899999999999999E-2"/>
    <n v="1.3899999999999999E-2"/>
    <n v="4.7000000000000002E-3"/>
    <n v="28836"/>
    <m/>
    <m/>
    <s v="E"/>
  </r>
  <r>
    <m/>
    <x v="5"/>
    <s v="REC"/>
    <n v="537"/>
    <x v="536"/>
    <x v="3"/>
    <x v="45"/>
    <n v="3.2"/>
    <n v="1.15E-2"/>
    <n v="1.15E-2"/>
    <n v="1.0200000000000001E-2"/>
    <n v="28836"/>
    <m/>
    <m/>
    <s v="C"/>
  </r>
  <r>
    <m/>
    <x v="5"/>
    <s v="REC"/>
    <n v="538"/>
    <x v="537"/>
    <x v="3"/>
    <x v="45"/>
    <n v="3.2"/>
    <n v="1.06E-2"/>
    <n v="1.06E-2"/>
    <n v="9.5999999999999992E-3"/>
    <n v="28836"/>
    <m/>
    <m/>
    <s v="C"/>
  </r>
  <r>
    <m/>
    <x v="5"/>
    <s v="REC"/>
    <n v="539"/>
    <x v="538"/>
    <x v="3"/>
    <x v="45"/>
    <n v="3.2"/>
    <n v="1.32E-2"/>
    <n v="1.32E-2"/>
    <n v="7.9000000000000008E-3"/>
    <n v="28837"/>
    <m/>
    <m/>
    <s v="D"/>
  </r>
  <r>
    <m/>
    <x v="5"/>
    <s v="REC"/>
    <n v="540"/>
    <x v="539"/>
    <x v="3"/>
    <x v="45"/>
    <n v="3.2"/>
    <n v="1.21E-2"/>
    <n v="1.21E-2"/>
    <n v="2E-3"/>
    <n v="28837"/>
    <m/>
    <m/>
    <s v="D"/>
  </r>
  <r>
    <m/>
    <x v="5"/>
    <s v="REC"/>
    <n v="541"/>
    <x v="540"/>
    <x v="3"/>
    <x v="45"/>
    <n v="3.2"/>
    <n v="1.9E-2"/>
    <n v="1.9E-2"/>
    <n v="3.0000000000000001E-3"/>
    <n v="28837"/>
    <m/>
    <m/>
    <s v="H"/>
  </r>
  <r>
    <m/>
    <x v="5"/>
    <s v="REC"/>
    <n v="542"/>
    <x v="541"/>
    <x v="3"/>
    <x v="45"/>
    <n v="3.2"/>
    <n v="1.23E-2"/>
    <n v="1.23E-2"/>
    <n v="8.8999999999999999E-3"/>
    <n v="28837"/>
    <m/>
    <m/>
    <s v="D"/>
  </r>
  <r>
    <m/>
    <x v="5"/>
    <s v="REC"/>
    <n v="543"/>
    <x v="542"/>
    <x v="3"/>
    <x v="45"/>
    <n v="3.2"/>
    <n v="1.7000000000000001E-2"/>
    <n v="1.7000000000000001E-2"/>
    <n v="2.8999999999999998E-3"/>
    <n v="28837"/>
    <m/>
    <m/>
    <s v="F"/>
  </r>
  <r>
    <m/>
    <x v="5"/>
    <s v="REC"/>
    <n v="544"/>
    <x v="543"/>
    <x v="3"/>
    <x v="45"/>
    <n v="3.2"/>
    <n v="1.3100000000000001E-2"/>
    <n v="1.3100000000000001E-2"/>
    <n v="2.5000000000000001E-3"/>
    <n v="28837"/>
    <m/>
    <m/>
    <s v="D"/>
  </r>
  <r>
    <m/>
    <x v="5"/>
    <s v="REC"/>
    <n v="545"/>
    <x v="544"/>
    <x v="3"/>
    <x v="45"/>
    <n v="3.2"/>
    <n v="1.2999999999999999E-2"/>
    <n v="1.2999999999999999E-2"/>
    <n v="7.3000000000000001E-3"/>
    <n v="28837"/>
    <m/>
    <m/>
    <s v="D"/>
  </r>
  <r>
    <m/>
    <x v="5"/>
    <s v="REC"/>
    <n v="546"/>
    <x v="545"/>
    <x v="3"/>
    <x v="45"/>
    <n v="3.2"/>
    <n v="2.1399999999999999E-2"/>
    <n v="2.1399999999999999E-2"/>
    <n v="3.5000000000000001E-3"/>
    <n v="28837"/>
    <m/>
    <m/>
    <s v="I"/>
  </r>
  <r>
    <m/>
    <x v="5"/>
    <s v="REC"/>
    <n v="547"/>
    <x v="546"/>
    <x v="3"/>
    <x v="45"/>
    <n v="3.2"/>
    <n v="1.46E-2"/>
    <n v="1.46E-2"/>
    <n v="8.3000000000000001E-3"/>
    <n v="28837"/>
    <m/>
    <m/>
    <s v="E"/>
  </r>
  <r>
    <m/>
    <x v="4"/>
    <s v="CONTRA"/>
    <n v="548"/>
    <x v="547"/>
    <x v="1"/>
    <x v="45"/>
    <n v="3.2"/>
    <n v="1.4E-2"/>
    <n v="1.4E-2"/>
    <n v="5.9999999999999995E-4"/>
    <n v="28839"/>
    <m/>
    <m/>
    <s v="E"/>
  </r>
  <r>
    <m/>
    <x v="4"/>
    <s v="CONTRA"/>
    <n v="549"/>
    <x v="548"/>
    <x v="1"/>
    <x v="45"/>
    <n v="3.2"/>
    <n v="3.2399999999999998E-2"/>
    <n v="0.03"/>
    <n v="1E-3"/>
    <n v="28839"/>
    <m/>
    <m/>
    <s v="L"/>
  </r>
  <r>
    <m/>
    <x v="4"/>
    <s v="CONTRA"/>
    <n v="550"/>
    <x v="549"/>
    <x v="1"/>
    <x v="45"/>
    <n v="3.2"/>
    <n v="1.9900000000000001E-2"/>
    <n v="1.9900000000000001E-2"/>
    <n v="5.9999999999999995E-4"/>
    <n v="28839"/>
    <m/>
    <m/>
    <s v="H"/>
  </r>
  <r>
    <m/>
    <x v="4"/>
    <s v="CONTRA"/>
    <n v="551"/>
    <x v="550"/>
    <x v="1"/>
    <x v="45"/>
    <n v="3.2"/>
    <n v="1.7600000000000001E-2"/>
    <n v="1.7600000000000001E-2"/>
    <n v="8.0000000000000004E-4"/>
    <n v="28839"/>
    <m/>
    <m/>
    <s v="G"/>
  </r>
  <r>
    <m/>
    <x v="4"/>
    <s v="CONTRA"/>
    <n v="552"/>
    <x v="551"/>
    <x v="1"/>
    <x v="45"/>
    <n v="3.2"/>
    <n v="2.4400000000000002E-2"/>
    <n v="2.4400000000000002E-2"/>
    <n v="8.9999999999999998E-4"/>
    <n v="28839"/>
    <m/>
    <m/>
    <s v="J"/>
  </r>
  <r>
    <m/>
    <x v="4"/>
    <s v="CONTRA"/>
    <n v="553"/>
    <x v="552"/>
    <x v="1"/>
    <x v="45"/>
    <n v="3.2"/>
    <n v="2.1299999999999999E-2"/>
    <n v="2.1299999999999999E-2"/>
    <n v="8.9999999999999998E-4"/>
    <n v="28839"/>
    <m/>
    <m/>
    <s v="I"/>
  </r>
  <r>
    <m/>
    <x v="4"/>
    <s v="CONTRA"/>
    <n v="554"/>
    <x v="553"/>
    <x v="1"/>
    <x v="45"/>
    <n v="3.2"/>
    <n v="2.5100000000000001E-2"/>
    <n v="2.5100000000000001E-2"/>
    <n v="1.4E-3"/>
    <n v="28839"/>
    <m/>
    <m/>
    <s v="K"/>
  </r>
  <r>
    <m/>
    <x v="5"/>
    <s v="M4 6N"/>
    <n v="555"/>
    <x v="554"/>
    <x v="0"/>
    <x v="46"/>
    <n v="3.2"/>
    <n v="1.5800000000000002E-2"/>
    <n v="1.5800000000000002E-2"/>
    <n v="4.1000000000000003E-3"/>
    <n v="28840"/>
    <m/>
    <m/>
    <s v="F"/>
  </r>
  <r>
    <m/>
    <x v="5"/>
    <s v="M4 6N"/>
    <n v="556"/>
    <x v="555"/>
    <x v="0"/>
    <x v="46"/>
    <n v="3.2"/>
    <n v="1.7100000000000001E-2"/>
    <n v="1.7100000000000001E-2"/>
    <n v="5.4999999999999997E-3"/>
    <n v="28840"/>
    <m/>
    <m/>
    <s v="F"/>
  </r>
  <r>
    <m/>
    <x v="5"/>
    <s v="M4 6N"/>
    <n v="557"/>
    <x v="556"/>
    <x v="0"/>
    <x v="46"/>
    <n v="3.2"/>
    <n v="1.7399999999999999E-2"/>
    <n v="1.7399999999999999E-2"/>
    <n v="1.04E-2"/>
    <n v="28840"/>
    <m/>
    <m/>
    <s v="F"/>
  </r>
  <r>
    <m/>
    <x v="5"/>
    <s v="M4 6N"/>
    <n v="558"/>
    <x v="557"/>
    <x v="0"/>
    <x v="46"/>
    <n v="3.2"/>
    <n v="1.6899999999999998E-2"/>
    <n v="1.6899999999999998E-2"/>
    <n v="5.0000000000000001E-3"/>
    <n v="28840"/>
    <m/>
    <m/>
    <s v="F"/>
  </r>
  <r>
    <m/>
    <x v="5"/>
    <s v="M4 6N"/>
    <n v="559"/>
    <x v="558"/>
    <x v="0"/>
    <x v="46"/>
    <n v="3.2"/>
    <n v="1.9E-2"/>
    <n v="1.9E-2"/>
    <n v="7.4999999999999997E-3"/>
    <n v="28840"/>
    <m/>
    <m/>
    <s v="H"/>
  </r>
  <r>
    <m/>
    <x v="5"/>
    <s v="M4 6N"/>
    <n v="560"/>
    <x v="559"/>
    <x v="0"/>
    <x v="46"/>
    <n v="3.2"/>
    <n v="2.0199999999999999E-2"/>
    <n v="2.0199999999999999E-2"/>
    <n v="2.3E-3"/>
    <n v="28840"/>
    <m/>
    <m/>
    <s v="H"/>
  </r>
  <r>
    <m/>
    <x v="5"/>
    <s v="M4 6N"/>
    <n v="561"/>
    <x v="560"/>
    <x v="0"/>
    <x v="46"/>
    <n v="3.2"/>
    <n v="1.6199999999999999E-2"/>
    <n v="1.6199999999999999E-2"/>
    <n v="1.1999999999999999E-3"/>
    <n v="28840"/>
    <m/>
    <m/>
    <s v="F"/>
  </r>
  <r>
    <m/>
    <x v="5"/>
    <s v="M4 6N"/>
    <n v="562"/>
    <x v="561"/>
    <x v="0"/>
    <x v="46"/>
    <n v="3.2"/>
    <n v="1.54E-2"/>
    <n v="1.54E-2"/>
    <n v="1.1999999999999999E-3"/>
    <n v="28840"/>
    <m/>
    <m/>
    <s v="F"/>
  </r>
  <r>
    <m/>
    <x v="5"/>
    <s v="M4 6N"/>
    <n v="563"/>
    <x v="562"/>
    <x v="0"/>
    <x v="46"/>
    <n v="3.2"/>
    <n v="1.11E-2"/>
    <n v="1.11E-2"/>
    <n v="1.2999999999999999E-3"/>
    <n v="28841"/>
    <m/>
    <m/>
    <s v="C"/>
  </r>
  <r>
    <m/>
    <x v="5"/>
    <s v="M4 6N"/>
    <n v="564"/>
    <x v="563"/>
    <x v="0"/>
    <x v="46"/>
    <n v="3.2"/>
    <n v="1.49E-2"/>
    <n v="1.49E-2"/>
    <n v="1.6000000000000001E-3"/>
    <n v="28841"/>
    <m/>
    <m/>
    <s v="E"/>
  </r>
  <r>
    <m/>
    <x v="5"/>
    <s v="M4 6N"/>
    <n v="565"/>
    <x v="564"/>
    <x v="0"/>
    <x v="46"/>
    <n v="3.2"/>
    <n v="9.7000000000000003E-3"/>
    <n v="9.7000000000000003E-3"/>
    <n v="1.5E-3"/>
    <n v="28841"/>
    <m/>
    <m/>
    <s v="B"/>
  </r>
  <r>
    <m/>
    <x v="5"/>
    <s v="M4 6N"/>
    <n v="566"/>
    <x v="565"/>
    <x v="0"/>
    <x v="46"/>
    <n v="3.2"/>
    <n v="2.1600000000000001E-2"/>
    <n v="2.1600000000000001E-2"/>
    <n v="1.4E-3"/>
    <n v="28841"/>
    <m/>
    <m/>
    <s v="I"/>
  </r>
  <r>
    <m/>
    <x v="5"/>
    <s v="M4 6N"/>
    <n v="567"/>
    <x v="566"/>
    <x v="0"/>
    <x v="46"/>
    <n v="3.2"/>
    <n v="1.67E-2"/>
    <n v="1.67E-2"/>
    <n v="2.7000000000000001E-3"/>
    <n v="28841"/>
    <m/>
    <m/>
    <s v="F"/>
  </r>
  <r>
    <m/>
    <x v="5"/>
    <s v="M4 6N"/>
    <n v="568"/>
    <x v="567"/>
    <x v="0"/>
    <x v="46"/>
    <n v="3.2"/>
    <n v="2.1700000000000001E-2"/>
    <n v="2.1700000000000001E-2"/>
    <n v="1.2999999999999999E-3"/>
    <n v="28841"/>
    <m/>
    <m/>
    <s v="I"/>
  </r>
  <r>
    <m/>
    <x v="5"/>
    <s v="M4 6N"/>
    <n v="569"/>
    <x v="568"/>
    <x v="0"/>
    <x v="46"/>
    <n v="3.2"/>
    <n v="1.3100000000000001E-2"/>
    <n v="1.3100000000000001E-2"/>
    <n v="2.7000000000000001E-3"/>
    <n v="28841"/>
    <m/>
    <m/>
    <s v="D"/>
  </r>
  <r>
    <m/>
    <x v="5"/>
    <s v="M4 6N"/>
    <n v="570"/>
    <x v="569"/>
    <x v="0"/>
    <x v="46"/>
    <n v="3.2"/>
    <n v="1.3299999999999999E-2"/>
    <n v="1.3299999999999999E-2"/>
    <n v="6.9999999999999999E-4"/>
    <n v="28841"/>
    <m/>
    <m/>
    <s v="D"/>
  </r>
  <r>
    <m/>
    <x v="5"/>
    <s v="REC"/>
    <n v="571"/>
    <x v="570"/>
    <x v="0"/>
    <x v="46"/>
    <n v="3.2"/>
    <n v="1.32E-2"/>
    <n v="1.32E-2"/>
    <n v="1.32E-2"/>
    <n v="288842"/>
    <m/>
    <m/>
    <s v="D"/>
  </r>
  <r>
    <m/>
    <x v="5"/>
    <s v="REC"/>
    <n v="572"/>
    <x v="571"/>
    <x v="0"/>
    <x v="46"/>
    <n v="3.2"/>
    <n v="8.8000000000000005E-3"/>
    <n v="8.8000000000000005E-3"/>
    <n v="1.77E-2"/>
    <n v="288842"/>
    <m/>
    <m/>
    <s v="A"/>
  </r>
  <r>
    <m/>
    <x v="5"/>
    <s v="REC"/>
    <n v="573"/>
    <x v="572"/>
    <x v="0"/>
    <x v="46"/>
    <n v="3.2"/>
    <n v="1.23E-2"/>
    <n v="1.23E-2"/>
    <n v="1.4500000000000001E-2"/>
    <n v="288842"/>
    <m/>
    <m/>
    <s v="D"/>
  </r>
  <r>
    <m/>
    <x v="5"/>
    <s v="REC"/>
    <n v="574"/>
    <x v="573"/>
    <x v="0"/>
    <x v="46"/>
    <n v="3.2"/>
    <n v="2.46E-2"/>
    <n v="2.46E-2"/>
    <n v="6.7999999999999996E-3"/>
    <n v="288842"/>
    <m/>
    <m/>
    <s v="J"/>
  </r>
  <r>
    <m/>
    <x v="5"/>
    <s v="REC"/>
    <n v="575"/>
    <x v="574"/>
    <x v="0"/>
    <x v="46"/>
    <n v="3.2"/>
    <n v="1.0699999999999999E-2"/>
    <n v="1.0699999999999999E-2"/>
    <n v="1.5599999999999999E-2"/>
    <n v="288842"/>
    <m/>
    <m/>
    <s v="C"/>
  </r>
  <r>
    <m/>
    <x v="4"/>
    <s v="CONTRA"/>
    <n v="576"/>
    <x v="575"/>
    <x v="1"/>
    <x v="47"/>
    <n v="3.2"/>
    <n v="1.2699999999999999E-2"/>
    <n v="1.2699999999999999E-2"/>
    <m/>
    <n v="28845"/>
    <m/>
    <m/>
    <s v="D"/>
  </r>
  <r>
    <m/>
    <x v="4"/>
    <s v="CONTRA"/>
    <n v="577"/>
    <x v="576"/>
    <x v="1"/>
    <x v="47"/>
    <n v="3.2"/>
    <n v="8.0999999999999996E-3"/>
    <n v="8.0999999999999996E-3"/>
    <m/>
    <n v="28845"/>
    <m/>
    <m/>
    <s v="A"/>
  </r>
  <r>
    <m/>
    <x v="4"/>
    <s v="CONTRA"/>
    <n v="578"/>
    <x v="577"/>
    <x v="1"/>
    <x v="47"/>
    <n v="3.2"/>
    <n v="7.7999999999999996E-3"/>
    <n v="7.7999999999999996E-3"/>
    <m/>
    <n v="28845"/>
    <m/>
    <m/>
    <s v="A"/>
  </r>
  <r>
    <m/>
    <x v="4"/>
    <s v="CONTRA"/>
    <n v="579"/>
    <x v="578"/>
    <x v="1"/>
    <x v="47"/>
    <n v="3.2"/>
    <n v="9.5999999999999992E-3"/>
    <n v="9.5999999999999992E-3"/>
    <m/>
    <n v="28845"/>
    <m/>
    <m/>
    <s v="B"/>
  </r>
  <r>
    <m/>
    <x v="4"/>
    <s v="CONTRA"/>
    <n v="580"/>
    <x v="579"/>
    <x v="1"/>
    <x v="47"/>
    <n v="3.2"/>
    <n v="9.7000000000000003E-3"/>
    <n v="9.7000000000000003E-3"/>
    <m/>
    <n v="28845"/>
    <m/>
    <m/>
    <s v="B"/>
  </r>
  <r>
    <m/>
    <x v="4"/>
    <s v="CONTRA"/>
    <n v="581"/>
    <x v="580"/>
    <x v="1"/>
    <x v="47"/>
    <n v="3.2"/>
    <n v="1.43E-2"/>
    <n v="1.43E-2"/>
    <m/>
    <n v="28845"/>
    <m/>
    <m/>
    <s v="E"/>
  </r>
  <r>
    <m/>
    <x v="4"/>
    <s v="CONTRA"/>
    <n v="582"/>
    <x v="581"/>
    <x v="1"/>
    <x v="47"/>
    <n v="3.2"/>
    <n v="9.4000000000000004E-3"/>
    <n v="9.4000000000000004E-3"/>
    <m/>
    <n v="28845"/>
    <m/>
    <m/>
    <s v="B"/>
  </r>
  <r>
    <m/>
    <x v="4"/>
    <s v="CONTRA"/>
    <n v="583"/>
    <x v="582"/>
    <x v="1"/>
    <x v="47"/>
    <n v="3.2"/>
    <n v="1.0800000000000001E-2"/>
    <n v="1.0800000000000001E-2"/>
    <m/>
    <n v="28845"/>
    <m/>
    <m/>
    <s v="C"/>
  </r>
  <r>
    <m/>
    <x v="4"/>
    <s v="CONTRA"/>
    <n v="584"/>
    <x v="583"/>
    <x v="1"/>
    <x v="47"/>
    <n v="3.2"/>
    <n v="1.7600000000000001E-2"/>
    <n v="1.7600000000000001E-2"/>
    <m/>
    <n v="28845"/>
    <m/>
    <m/>
    <s v="G"/>
  </r>
  <r>
    <m/>
    <x v="4"/>
    <s v="CONTRA"/>
    <n v="585"/>
    <x v="584"/>
    <x v="1"/>
    <x v="47"/>
    <n v="3.2"/>
    <n v="6.1000000000000004E-3"/>
    <n v="6.1000000000000004E-3"/>
    <m/>
    <n v="28845"/>
    <m/>
    <m/>
    <s v="Reserva"/>
  </r>
  <r>
    <m/>
    <x v="4"/>
    <s v="CONTRA"/>
    <n v="586"/>
    <x v="585"/>
    <x v="1"/>
    <x v="47"/>
    <n v="3.2"/>
    <n v="8.6999999999999994E-3"/>
    <n v="8.6999999999999994E-3"/>
    <m/>
    <n v="28845"/>
    <m/>
    <m/>
    <s v="A"/>
  </r>
  <r>
    <m/>
    <x v="4"/>
    <s v="CONTRA"/>
    <n v="587"/>
    <x v="586"/>
    <x v="1"/>
    <x v="47"/>
    <n v="3.2"/>
    <n v="8.8999999999999999E-3"/>
    <n v="8.8999999999999999E-3"/>
    <m/>
    <n v="28845"/>
    <m/>
    <m/>
    <s v="A"/>
  </r>
  <r>
    <m/>
    <x v="6"/>
    <s v="M4 7N"/>
    <n v="588"/>
    <x v="587"/>
    <x v="0"/>
    <x v="48"/>
    <n v="3.2"/>
    <n v="1.7000000000000001E-2"/>
    <n v="1.7000000000000001E-2"/>
    <m/>
    <n v="28846"/>
    <m/>
    <m/>
    <s v="F"/>
  </r>
  <r>
    <m/>
    <x v="6"/>
    <s v="M4 7N"/>
    <n v="589"/>
    <x v="588"/>
    <x v="0"/>
    <x v="48"/>
    <n v="3.2"/>
    <n v="2.81E-2"/>
    <n v="2.81E-2"/>
    <m/>
    <n v="28846"/>
    <m/>
    <m/>
    <s v="L"/>
  </r>
  <r>
    <m/>
    <x v="6"/>
    <s v="M4 7N"/>
    <n v="590"/>
    <x v="589"/>
    <x v="0"/>
    <x v="48"/>
    <n v="3.2"/>
    <n v="1.9E-2"/>
    <n v="1.9E-2"/>
    <m/>
    <n v="28846"/>
    <m/>
    <m/>
    <s v="H"/>
  </r>
  <r>
    <m/>
    <x v="6"/>
    <s v="M4 7N"/>
    <n v="591"/>
    <x v="590"/>
    <x v="0"/>
    <x v="48"/>
    <n v="3.2"/>
    <n v="1.9400000000000001E-2"/>
    <n v="1.9400000000000001E-2"/>
    <m/>
    <n v="28846"/>
    <m/>
    <m/>
    <s v="H"/>
  </r>
  <r>
    <m/>
    <x v="6"/>
    <s v="M4 7N"/>
    <n v="592"/>
    <x v="591"/>
    <x v="0"/>
    <x v="48"/>
    <n v="3.2"/>
    <n v="1.5599999999999999E-2"/>
    <n v="1.5599999999999999E-2"/>
    <m/>
    <n v="28846"/>
    <m/>
    <m/>
    <s v="F"/>
  </r>
  <r>
    <m/>
    <x v="6"/>
    <s v="M4 7N"/>
    <n v="593"/>
    <x v="592"/>
    <x v="0"/>
    <x v="48"/>
    <n v="3.2"/>
    <n v="1.3899999999999999E-2"/>
    <n v="1.3899999999999999E-2"/>
    <m/>
    <n v="28846"/>
    <m/>
    <m/>
    <s v="E"/>
  </r>
  <r>
    <m/>
    <x v="7"/>
    <s v="M4 7N"/>
    <n v="594"/>
    <x v="593"/>
    <x v="0"/>
    <x v="48"/>
    <n v="3.2"/>
    <n v="1.14E-2"/>
    <n v="1.14E-2"/>
    <m/>
    <n v="28847"/>
    <m/>
    <m/>
    <s v="C"/>
  </r>
  <r>
    <m/>
    <x v="7"/>
    <s v="M4 7N"/>
    <n v="595"/>
    <x v="594"/>
    <x v="0"/>
    <x v="48"/>
    <n v="3.2"/>
    <n v="1.3299999999999999E-2"/>
    <n v="1.3299999999999999E-2"/>
    <m/>
    <n v="28847"/>
    <m/>
    <m/>
    <s v="D"/>
  </r>
  <r>
    <m/>
    <x v="7"/>
    <s v="M4 7N"/>
    <n v="596"/>
    <x v="595"/>
    <x v="0"/>
    <x v="48"/>
    <n v="3.2"/>
    <n v="1.3299999999999999E-2"/>
    <n v="1.3299999999999999E-2"/>
    <m/>
    <n v="28847"/>
    <m/>
    <m/>
    <s v="D"/>
  </r>
  <r>
    <m/>
    <x v="7"/>
    <s v="M4 7N"/>
    <n v="597"/>
    <x v="596"/>
    <x v="0"/>
    <x v="48"/>
    <n v="3.2"/>
    <n v="1.5800000000000002E-2"/>
    <n v="1.5800000000000002E-2"/>
    <m/>
    <n v="28847"/>
    <m/>
    <m/>
    <s v="F"/>
  </r>
  <r>
    <m/>
    <x v="7"/>
    <s v="M4 7N"/>
    <n v="598"/>
    <x v="597"/>
    <x v="0"/>
    <x v="48"/>
    <n v="3.2"/>
    <n v="1.5299999999999999E-2"/>
    <n v="1.5299999999999999E-2"/>
    <m/>
    <n v="28847"/>
    <m/>
    <m/>
    <s v="F"/>
  </r>
  <r>
    <m/>
    <x v="7"/>
    <s v="M4 7N"/>
    <n v="599"/>
    <x v="598"/>
    <x v="0"/>
    <x v="48"/>
    <n v="3.2"/>
    <n v="1.8499999999999999E-2"/>
    <n v="1.8499999999999999E-2"/>
    <m/>
    <n v="28847"/>
    <m/>
    <m/>
    <s v="G"/>
  </r>
  <r>
    <m/>
    <x v="7"/>
    <s v="M4 7N"/>
    <n v="600"/>
    <x v="599"/>
    <x v="0"/>
    <x v="48"/>
    <n v="3.2"/>
    <n v="1.41E-2"/>
    <n v="1.41E-2"/>
    <m/>
    <n v="28847"/>
    <m/>
    <m/>
    <s v="E"/>
  </r>
  <r>
    <m/>
    <x v="4"/>
    <s v="CONTRA"/>
    <n v="601"/>
    <x v="600"/>
    <x v="3"/>
    <x v="48"/>
    <n v="3.2"/>
    <n v="1.44E-2"/>
    <n v="1.44E-2"/>
    <m/>
    <n v="28851"/>
    <m/>
    <m/>
    <s v="E"/>
  </r>
  <r>
    <m/>
    <x v="4"/>
    <s v="CONTRA"/>
    <n v="602"/>
    <x v="601"/>
    <x v="3"/>
    <x v="48"/>
    <n v="3.2"/>
    <n v="3.5999999999999999E-3"/>
    <n v="3.5999999999999999E-3"/>
    <m/>
    <n v="28851"/>
    <m/>
    <m/>
    <s v="Descarte"/>
  </r>
  <r>
    <m/>
    <x v="4"/>
    <s v="CONTRA"/>
    <n v="603"/>
    <x v="602"/>
    <x v="3"/>
    <x v="48"/>
    <n v="3.2"/>
    <n v="9.2999999999999992E-3"/>
    <n v="9.2999999999999992E-3"/>
    <m/>
    <n v="28851"/>
    <m/>
    <m/>
    <s v="B"/>
  </r>
  <r>
    <m/>
    <x v="4"/>
    <s v="CONTRA"/>
    <n v="604"/>
    <x v="603"/>
    <x v="3"/>
    <x v="48"/>
    <n v="3.2"/>
    <n v="1.0500000000000001E-2"/>
    <n v="1.0500000000000001E-2"/>
    <m/>
    <n v="28851"/>
    <m/>
    <m/>
    <s v="C"/>
  </r>
  <r>
    <m/>
    <x v="4"/>
    <s v="CONTRA"/>
    <n v="605"/>
    <x v="604"/>
    <x v="3"/>
    <x v="48"/>
    <n v="3.2"/>
    <n v="5.3E-3"/>
    <n v="5.3E-3"/>
    <m/>
    <n v="28851"/>
    <m/>
    <m/>
    <s v="Descarte"/>
  </r>
  <r>
    <m/>
    <x v="4"/>
    <s v="CONTRA"/>
    <n v="606"/>
    <x v="605"/>
    <x v="3"/>
    <x v="48"/>
    <n v="3.2"/>
    <n v="6.1000000000000004E-3"/>
    <n v="6.1000000000000004E-3"/>
    <m/>
    <n v="28851"/>
    <m/>
    <m/>
    <s v="Reserva"/>
  </r>
  <r>
    <m/>
    <x v="4"/>
    <s v="CONTRA"/>
    <n v="607"/>
    <x v="606"/>
    <x v="3"/>
    <x v="48"/>
    <n v="3.2"/>
    <n v="4.8999999999999998E-3"/>
    <n v="4.8999999999999998E-3"/>
    <m/>
    <n v="28851"/>
    <m/>
    <m/>
    <s v="Descarte"/>
  </r>
  <r>
    <m/>
    <x v="5"/>
    <s v="M4 7N"/>
    <n v="608"/>
    <x v="607"/>
    <x v="3"/>
    <x v="48"/>
    <n v="3.2"/>
    <n v="2.8299999999999999E-2"/>
    <n v="2.8299999999999999E-2"/>
    <m/>
    <n v="28852"/>
    <m/>
    <m/>
    <s v="L"/>
  </r>
  <r>
    <m/>
    <x v="5"/>
    <s v="M4 7N"/>
    <n v="609"/>
    <x v="608"/>
    <x v="3"/>
    <x v="48"/>
    <n v="3.2"/>
    <n v="1.8800000000000001E-2"/>
    <n v="1.8800000000000001E-2"/>
    <m/>
    <n v="28852"/>
    <m/>
    <m/>
    <s v="G"/>
  </r>
  <r>
    <m/>
    <x v="5"/>
    <s v="M4 7N"/>
    <n v="610"/>
    <x v="609"/>
    <x v="3"/>
    <x v="48"/>
    <n v="3.2"/>
    <n v="1.38E-2"/>
    <n v="1.38E-2"/>
    <m/>
    <n v="28852"/>
    <m/>
    <m/>
    <s v="E"/>
  </r>
  <r>
    <m/>
    <x v="5"/>
    <s v="M4 7N"/>
    <n v="611"/>
    <x v="610"/>
    <x v="3"/>
    <x v="48"/>
    <n v="3.2"/>
    <n v="1.5599999999999999E-2"/>
    <n v="1.5599999999999999E-2"/>
    <m/>
    <n v="28852"/>
    <m/>
    <m/>
    <s v="F"/>
  </r>
  <r>
    <m/>
    <x v="5"/>
    <s v="M4 7N"/>
    <n v="612"/>
    <x v="611"/>
    <x v="3"/>
    <x v="48"/>
    <n v="3.2"/>
    <n v="2.3300000000000001E-2"/>
    <n v="2.3300000000000001E-2"/>
    <m/>
    <n v="28852"/>
    <m/>
    <m/>
    <s v="J"/>
  </r>
  <r>
    <m/>
    <x v="5"/>
    <s v="M4 7N"/>
    <n v="613"/>
    <x v="612"/>
    <x v="3"/>
    <x v="48"/>
    <n v="3.2"/>
    <n v="9.5999999999999992E-3"/>
    <n v="9.5999999999999992E-3"/>
    <m/>
    <n v="28852"/>
    <m/>
    <m/>
    <s v="B"/>
  </r>
  <r>
    <m/>
    <x v="5"/>
    <s v="M4 7N"/>
    <n v="614"/>
    <x v="613"/>
    <x v="3"/>
    <x v="48"/>
    <n v="3.2"/>
    <n v="7.4000000000000003E-3"/>
    <n v="7.4000000000000003E-3"/>
    <m/>
    <n v="28852"/>
    <m/>
    <m/>
    <s v="Reserva"/>
  </r>
  <r>
    <m/>
    <x v="5"/>
    <s v="M4 7N"/>
    <n v="615"/>
    <x v="614"/>
    <x v="3"/>
    <x v="48"/>
    <n v="3.2"/>
    <n v="8.6E-3"/>
    <n v="8.6E-3"/>
    <m/>
    <n v="28852"/>
    <m/>
    <m/>
    <s v="A"/>
  </r>
  <r>
    <m/>
    <x v="5"/>
    <s v="M4 7N"/>
    <n v="616"/>
    <x v="615"/>
    <x v="3"/>
    <x v="48"/>
    <n v="3.2"/>
    <n v="8.0000000000000002E-3"/>
    <n v="8.0000000000000002E-3"/>
    <m/>
    <n v="28852"/>
    <m/>
    <m/>
    <s v="A"/>
  </r>
  <r>
    <m/>
    <x v="5"/>
    <s v="M4 6N"/>
    <n v="617"/>
    <x v="616"/>
    <x v="3"/>
    <x v="48"/>
    <n v="3.2"/>
    <n v="1.6799999999999999E-2"/>
    <n v="1.6799999999999999E-2"/>
    <m/>
    <n v="28853"/>
    <m/>
    <m/>
    <s v="F"/>
  </r>
  <r>
    <m/>
    <x v="5"/>
    <s v="M4 6N"/>
    <n v="618"/>
    <x v="617"/>
    <x v="3"/>
    <x v="48"/>
    <n v="3.2"/>
    <n v="2.1499999999999998E-2"/>
    <n v="2.1499999999999998E-2"/>
    <m/>
    <n v="28853"/>
    <m/>
    <m/>
    <s v="I"/>
  </r>
  <r>
    <m/>
    <x v="5"/>
    <s v="M4 6N"/>
    <n v="619"/>
    <x v="618"/>
    <x v="3"/>
    <x v="48"/>
    <n v="3.2"/>
    <n v="1.24E-2"/>
    <n v="1.24E-2"/>
    <m/>
    <n v="28853"/>
    <m/>
    <m/>
    <s v="D"/>
  </r>
  <r>
    <m/>
    <x v="5"/>
    <s v="M4 6N"/>
    <n v="620"/>
    <x v="619"/>
    <x v="3"/>
    <x v="48"/>
    <n v="3.2"/>
    <n v="1.32E-2"/>
    <n v="1.32E-2"/>
    <m/>
    <n v="28853"/>
    <m/>
    <m/>
    <s v="D"/>
  </r>
  <r>
    <m/>
    <x v="5"/>
    <s v="M4 6N"/>
    <n v="621"/>
    <x v="620"/>
    <x v="3"/>
    <x v="48"/>
    <n v="3.2"/>
    <n v="1.37E-2"/>
    <n v="1.37E-2"/>
    <m/>
    <n v="28853"/>
    <m/>
    <m/>
    <s v="E"/>
  </r>
  <r>
    <m/>
    <x v="5"/>
    <s v="M4 6N"/>
    <n v="622"/>
    <x v="621"/>
    <x v="3"/>
    <x v="48"/>
    <n v="3.2"/>
    <n v="6.8999999999999999E-3"/>
    <n v="6.8999999999999999E-3"/>
    <m/>
    <n v="28853"/>
    <m/>
    <m/>
    <s v="Reserva"/>
  </r>
  <r>
    <m/>
    <x v="5"/>
    <s v="M4 6N"/>
    <n v="623"/>
    <x v="622"/>
    <x v="3"/>
    <x v="49"/>
    <n v="3.2"/>
    <n v="2.2800000000000001E-2"/>
    <n v="2.2800000000000001E-2"/>
    <m/>
    <n v="28857"/>
    <m/>
    <m/>
    <s v="J"/>
  </r>
  <r>
    <m/>
    <x v="5"/>
    <s v="M4 6N"/>
    <n v="624"/>
    <x v="623"/>
    <x v="3"/>
    <x v="49"/>
    <n v="3.2"/>
    <n v="1.6500000000000001E-2"/>
    <n v="1.6500000000000001E-2"/>
    <m/>
    <n v="28857"/>
    <m/>
    <m/>
    <s v="F"/>
  </r>
  <r>
    <m/>
    <x v="5"/>
    <s v="M4 6N"/>
    <n v="625"/>
    <x v="624"/>
    <x v="3"/>
    <x v="49"/>
    <n v="3.2"/>
    <n v="2.1499999999999998E-2"/>
    <n v="2.1499999999999998E-2"/>
    <m/>
    <n v="28857"/>
    <m/>
    <m/>
    <s v="I"/>
  </r>
  <r>
    <m/>
    <x v="5"/>
    <s v="M4 6N"/>
    <n v="626"/>
    <x v="625"/>
    <x v="3"/>
    <x v="49"/>
    <n v="3.2"/>
    <n v="2.1299999999999999E-2"/>
    <n v="2.1299999999999999E-2"/>
    <m/>
    <n v="28857"/>
    <m/>
    <m/>
    <s v="I"/>
  </r>
  <r>
    <m/>
    <x v="5"/>
    <s v="M4 6N"/>
    <n v="627"/>
    <x v="626"/>
    <x v="3"/>
    <x v="49"/>
    <n v="3.2"/>
    <n v="1.7500000000000002E-2"/>
    <n v="1.7500000000000002E-2"/>
    <m/>
    <n v="28857"/>
    <m/>
    <m/>
    <s v="G"/>
  </r>
  <r>
    <m/>
    <x v="5"/>
    <s v="M4 6N"/>
    <n v="628"/>
    <x v="627"/>
    <x v="3"/>
    <x v="49"/>
    <n v="3.2"/>
    <n v="1.26E-2"/>
    <n v="1.26E-2"/>
    <m/>
    <n v="28857"/>
    <m/>
    <m/>
    <s v="D"/>
  </r>
  <r>
    <m/>
    <x v="5"/>
    <s v="M4 6N"/>
    <n v="629"/>
    <x v="628"/>
    <x v="3"/>
    <x v="49"/>
    <n v="3.2"/>
    <n v="1.77E-2"/>
    <n v="1.77E-2"/>
    <m/>
    <n v="28857"/>
    <m/>
    <m/>
    <s v="G"/>
  </r>
  <r>
    <m/>
    <x v="5"/>
    <s v="M4 6N"/>
    <n v="630"/>
    <x v="629"/>
    <x v="3"/>
    <x v="49"/>
    <n v="3.2"/>
    <n v="1.5699999999999999E-2"/>
    <n v="1.5699999999999999E-2"/>
    <m/>
    <n v="28857"/>
    <m/>
    <m/>
    <s v="F"/>
  </r>
  <r>
    <m/>
    <x v="5"/>
    <s v="M4 6N"/>
    <n v="631"/>
    <x v="630"/>
    <x v="3"/>
    <x v="49"/>
    <n v="3.2"/>
    <n v="1.5699999999999999E-2"/>
    <n v="1.5699999999999999E-2"/>
    <m/>
    <n v="28857"/>
    <m/>
    <m/>
    <s v="F"/>
  </r>
  <r>
    <m/>
    <x v="5"/>
    <s v="M4 6N"/>
    <n v="632"/>
    <x v="631"/>
    <x v="3"/>
    <x v="49"/>
    <n v="3.2"/>
    <n v="1.6199999999999999E-2"/>
    <n v="1.6199999999999999E-2"/>
    <m/>
    <n v="28857"/>
    <m/>
    <m/>
    <s v="F"/>
  </r>
  <r>
    <m/>
    <x v="4"/>
    <s v="CONTRA"/>
    <n v="633"/>
    <x v="632"/>
    <x v="3"/>
    <x v="49"/>
    <n v="3.2"/>
    <n v="4.7000000000000002E-3"/>
    <n v="4.7000000000000002E-3"/>
    <m/>
    <n v="28858"/>
    <m/>
    <m/>
    <s v="Descarte"/>
  </r>
  <r>
    <m/>
    <x v="4"/>
    <s v="CONTRA"/>
    <n v="634"/>
    <x v="633"/>
    <x v="3"/>
    <x v="49"/>
    <n v="3.2"/>
    <n v="8.8999999999999999E-3"/>
    <n v="8.8999999999999999E-3"/>
    <m/>
    <n v="28858"/>
    <m/>
    <m/>
    <s v="A"/>
  </r>
  <r>
    <m/>
    <x v="4"/>
    <s v="CONTRA"/>
    <n v="635"/>
    <x v="634"/>
    <x v="3"/>
    <x v="49"/>
    <n v="3.2"/>
    <n v="7.4999999999999997E-3"/>
    <n v="7.4999999999999997E-3"/>
    <m/>
    <n v="28858"/>
    <m/>
    <m/>
    <s v="A"/>
  </r>
  <r>
    <m/>
    <x v="4"/>
    <s v="CONTRA"/>
    <n v="636"/>
    <x v="635"/>
    <x v="3"/>
    <x v="49"/>
    <n v="3.2"/>
    <n v="1.0500000000000001E-2"/>
    <n v="1.0500000000000001E-2"/>
    <m/>
    <n v="28858"/>
    <m/>
    <m/>
    <s v="C"/>
  </r>
  <r>
    <m/>
    <x v="4"/>
    <s v="CONTRA"/>
    <n v="637"/>
    <x v="636"/>
    <x v="3"/>
    <x v="49"/>
    <n v="3.2"/>
    <n v="7.7999999999999996E-3"/>
    <n v="7.7999999999999996E-3"/>
    <m/>
    <n v="28858"/>
    <m/>
    <m/>
    <s v="A"/>
  </r>
  <r>
    <m/>
    <x v="4"/>
    <s v="CONTRA"/>
    <n v="638"/>
    <x v="637"/>
    <x v="3"/>
    <x v="49"/>
    <n v="3.2"/>
    <n v="8.0000000000000002E-3"/>
    <n v="8.0000000000000002E-3"/>
    <m/>
    <n v="28858"/>
    <m/>
    <m/>
    <s v="A"/>
  </r>
  <r>
    <m/>
    <x v="4"/>
    <s v="CONTRA"/>
    <n v="639"/>
    <x v="638"/>
    <x v="3"/>
    <x v="49"/>
    <n v="3.2"/>
    <n v="7.1000000000000004E-3"/>
    <n v="7.1000000000000004E-3"/>
    <m/>
    <n v="28858"/>
    <m/>
    <m/>
    <s v="Reserva"/>
  </r>
  <r>
    <m/>
    <x v="4"/>
    <s v="CONTRA"/>
    <n v="640"/>
    <x v="639"/>
    <x v="3"/>
    <x v="49"/>
    <n v="3.2"/>
    <n v="1.6899999999999998E-2"/>
    <n v="1.6899999999999998E-2"/>
    <m/>
    <n v="28858"/>
    <m/>
    <m/>
    <s v="F"/>
  </r>
  <r>
    <m/>
    <x v="4"/>
    <s v="CONTRA"/>
    <n v="641"/>
    <x v="640"/>
    <x v="3"/>
    <x v="49"/>
    <n v="3.2"/>
    <n v="6.0000000000000001E-3"/>
    <n v="6.0000000000000001E-3"/>
    <m/>
    <n v="28858"/>
    <m/>
    <m/>
    <s v="Reserva"/>
  </r>
  <r>
    <m/>
    <x v="4"/>
    <s v="CONTRA"/>
    <n v="642"/>
    <x v="641"/>
    <x v="3"/>
    <x v="49"/>
    <n v="3.2"/>
    <n v="8.6E-3"/>
    <n v="8.6E-3"/>
    <m/>
    <n v="28858"/>
    <m/>
    <m/>
    <s v="A"/>
  </r>
  <r>
    <m/>
    <x v="4"/>
    <s v="CONTRA"/>
    <n v="643"/>
    <x v="642"/>
    <x v="3"/>
    <x v="49"/>
    <n v="3.2"/>
    <n v="1.32E-2"/>
    <n v="1.32E-2"/>
    <m/>
    <n v="28859"/>
    <m/>
    <m/>
    <s v="D"/>
  </r>
  <r>
    <m/>
    <x v="4"/>
    <s v="CONTRA"/>
    <n v="644"/>
    <x v="643"/>
    <x v="3"/>
    <x v="49"/>
    <n v="3.2"/>
    <n v="1.0200000000000001E-2"/>
    <n v="1.0200000000000001E-2"/>
    <m/>
    <n v="28859"/>
    <m/>
    <m/>
    <s v="B"/>
  </r>
  <r>
    <m/>
    <x v="4"/>
    <s v="CONTRA"/>
    <n v="645"/>
    <x v="644"/>
    <x v="3"/>
    <x v="49"/>
    <n v="3.2"/>
    <n v="1.83E-2"/>
    <n v="1.83E-2"/>
    <m/>
    <n v="28859"/>
    <m/>
    <m/>
    <s v="G"/>
  </r>
  <r>
    <m/>
    <x v="4"/>
    <s v="CONTRA"/>
    <n v="646"/>
    <x v="645"/>
    <x v="3"/>
    <x v="49"/>
    <n v="3.2"/>
    <n v="9.1000000000000004E-3"/>
    <n v="9.1000000000000004E-3"/>
    <m/>
    <n v="28859"/>
    <m/>
    <m/>
    <s v="B"/>
  </r>
  <r>
    <m/>
    <x v="4"/>
    <s v="CONTRA"/>
    <n v="647"/>
    <x v="646"/>
    <x v="3"/>
    <x v="49"/>
    <n v="3.2"/>
    <n v="9.1999999999999998E-3"/>
    <n v="9.1999999999999998E-3"/>
    <m/>
    <n v="28859"/>
    <m/>
    <m/>
    <s v="B"/>
  </r>
  <r>
    <m/>
    <x v="4"/>
    <s v="CONTRA"/>
    <n v="648"/>
    <x v="647"/>
    <x v="3"/>
    <x v="49"/>
    <n v="3.2"/>
    <n v="1.46E-2"/>
    <n v="1.46E-2"/>
    <m/>
    <n v="28859"/>
    <m/>
    <m/>
    <s v="E"/>
  </r>
  <r>
    <m/>
    <x v="4"/>
    <s v="CONTRA"/>
    <n v="649"/>
    <x v="648"/>
    <x v="3"/>
    <x v="49"/>
    <n v="3.2"/>
    <n v="9.2999999999999992E-3"/>
    <n v="9.2999999999999992E-3"/>
    <m/>
    <n v="28859"/>
    <m/>
    <m/>
    <s v="B"/>
  </r>
  <r>
    <m/>
    <x v="4"/>
    <s v="CONTRA"/>
    <n v="650"/>
    <x v="649"/>
    <x v="3"/>
    <x v="49"/>
    <n v="3.2"/>
    <n v="6.7000000000000002E-3"/>
    <n v="6.7000000000000002E-3"/>
    <m/>
    <n v="28859"/>
    <m/>
    <m/>
    <s v="Reserva"/>
  </r>
  <r>
    <m/>
    <x v="4"/>
    <s v="CONTRA"/>
    <n v="651"/>
    <x v="650"/>
    <x v="3"/>
    <x v="49"/>
    <n v="3.2"/>
    <n v="7.7000000000000002E-3"/>
    <n v="7.7000000000000002E-3"/>
    <m/>
    <n v="28859"/>
    <m/>
    <m/>
    <s v="A"/>
  </r>
  <r>
    <m/>
    <x v="4"/>
    <s v="CONTRA"/>
    <n v="652"/>
    <x v="651"/>
    <x v="3"/>
    <x v="49"/>
    <n v="3.2"/>
    <n v="7.7999999999999996E-3"/>
    <n v="7.7999999999999996E-3"/>
    <m/>
    <n v="28859"/>
    <m/>
    <m/>
    <s v="A"/>
  </r>
  <r>
    <m/>
    <x v="5"/>
    <s v="BANCO SUR"/>
    <n v="653"/>
    <x v="652"/>
    <x v="0"/>
    <x v="50"/>
    <n v="3.2"/>
    <n v="3.0000000000000001E-3"/>
    <n v="3.0000000000000001E-3"/>
    <n v="9.1999999999999998E-3"/>
    <n v="28860"/>
    <m/>
    <m/>
    <s v="Descarte"/>
  </r>
  <r>
    <m/>
    <x v="5"/>
    <s v="BANCO SUR"/>
    <n v="654"/>
    <x v="653"/>
    <x v="0"/>
    <x v="50"/>
    <n v="3.2"/>
    <n v="7.3000000000000001E-3"/>
    <n v="7.3000000000000001E-3"/>
    <n v="1.1900000000000001E-2"/>
    <n v="28860"/>
    <m/>
    <m/>
    <s v="Reserva"/>
  </r>
  <r>
    <m/>
    <x v="5"/>
    <s v="BANCO SUR"/>
    <n v="655"/>
    <x v="654"/>
    <x v="0"/>
    <x v="50"/>
    <n v="3.2"/>
    <n v="4.4000000000000003E-3"/>
    <n v="4.4000000000000003E-3"/>
    <n v="5.0000000000000001E-3"/>
    <n v="28860"/>
    <m/>
    <m/>
    <s v="Descarte"/>
  </r>
  <r>
    <m/>
    <x v="5"/>
    <s v="BANCO SUR"/>
    <n v="656"/>
    <x v="655"/>
    <x v="0"/>
    <x v="50"/>
    <n v="3.2"/>
    <n v="2.3E-3"/>
    <n v="2.3E-3"/>
    <n v="5.4999999999999997E-3"/>
    <n v="28860"/>
    <m/>
    <m/>
    <s v="Descarte"/>
  </r>
  <r>
    <m/>
    <x v="5"/>
    <s v="BANCO SUR"/>
    <n v="657"/>
    <x v="656"/>
    <x v="0"/>
    <x v="50"/>
    <n v="3.2"/>
    <n v="1.06E-2"/>
    <n v="1.06E-2"/>
    <n v="8.2000000000000007E-3"/>
    <n v="28860"/>
    <m/>
    <m/>
    <s v="C"/>
  </r>
  <r>
    <m/>
    <x v="5"/>
    <s v="BANCO SUR"/>
    <n v="658"/>
    <x v="657"/>
    <x v="0"/>
    <x v="50"/>
    <n v="3.2"/>
    <n v="1E-3"/>
    <n v="1E-3"/>
    <n v="1.3299999999999999E-2"/>
    <n v="28860"/>
    <m/>
    <m/>
    <s v="Descarte"/>
  </r>
  <r>
    <m/>
    <x v="5"/>
    <s v="BANCO SUR"/>
    <n v="659"/>
    <x v="658"/>
    <x v="0"/>
    <x v="50"/>
    <n v="3.2"/>
    <n v="5.7000000000000002E-3"/>
    <n v="5.7000000000000002E-3"/>
    <n v="1.0500000000000001E-2"/>
    <n v="28860"/>
    <m/>
    <m/>
    <s v="Descarte"/>
  </r>
  <r>
    <m/>
    <x v="5"/>
    <s v="REC"/>
    <n v="660"/>
    <x v="659"/>
    <x v="0"/>
    <x v="50"/>
    <n v="3.2"/>
    <n v="7.0000000000000001E-3"/>
    <n v="7.0000000000000001E-3"/>
    <n v="8.6999999999999994E-3"/>
    <n v="28860"/>
    <m/>
    <m/>
    <s v="Reserva"/>
  </r>
  <r>
    <m/>
    <x v="5"/>
    <s v="REC"/>
    <n v="661"/>
    <x v="660"/>
    <x v="0"/>
    <x v="50"/>
    <n v="3.2"/>
    <n v="3.5000000000000001E-3"/>
    <n v="3.5000000000000001E-3"/>
    <n v="0.01"/>
    <n v="28860"/>
    <m/>
    <m/>
    <s v="Descarte"/>
  </r>
  <r>
    <m/>
    <x v="5"/>
    <s v="REC"/>
    <n v="662"/>
    <x v="661"/>
    <x v="1"/>
    <x v="50"/>
    <n v="3.2"/>
    <n v="2.3E-3"/>
    <n v="2.3E-3"/>
    <n v="5.3E-3"/>
    <n v="28860"/>
    <m/>
    <m/>
    <s v="Descarte"/>
  </r>
  <r>
    <m/>
    <x v="5"/>
    <s v="REC"/>
    <n v="663"/>
    <x v="662"/>
    <x v="1"/>
    <x v="50"/>
    <n v="3.2"/>
    <n v="3.2000000000000002E-3"/>
    <n v="3.2000000000000002E-3"/>
    <n v="4.8999999999999998E-3"/>
    <n v="28860"/>
    <m/>
    <m/>
    <s v="Descarte"/>
  </r>
  <r>
    <m/>
    <x v="5"/>
    <s v="REC"/>
    <n v="664"/>
    <x v="663"/>
    <x v="1"/>
    <x v="50"/>
    <n v="3.2"/>
    <n v="1.38E-2"/>
    <n v="1.38E-2"/>
    <n v="3.5000000000000001E-3"/>
    <n v="28860"/>
    <m/>
    <m/>
    <s v="E"/>
  </r>
  <r>
    <m/>
    <x v="4"/>
    <s v="CONTRA"/>
    <n v="665"/>
    <x v="664"/>
    <x v="3"/>
    <x v="50"/>
    <n v="3.2"/>
    <n v="8.3999999999999995E-3"/>
    <n v="8.3999999999999995E-3"/>
    <m/>
    <n v="28866"/>
    <m/>
    <m/>
    <s v="A"/>
  </r>
  <r>
    <m/>
    <x v="4"/>
    <s v="CONTRA"/>
    <n v="666"/>
    <x v="665"/>
    <x v="3"/>
    <x v="50"/>
    <n v="3.2"/>
    <n v="7.7000000000000002E-3"/>
    <n v="7.7000000000000002E-3"/>
    <m/>
    <n v="28866"/>
    <m/>
    <m/>
    <s v="A"/>
  </r>
  <r>
    <m/>
    <x v="4"/>
    <s v="CONTRA"/>
    <n v="667"/>
    <x v="666"/>
    <x v="3"/>
    <x v="50"/>
    <n v="3.2"/>
    <n v="7.9000000000000008E-3"/>
    <n v="7.9000000000000008E-3"/>
    <m/>
    <n v="28866"/>
    <m/>
    <m/>
    <s v="A"/>
  </r>
  <r>
    <m/>
    <x v="4"/>
    <s v="CONTRA"/>
    <n v="668"/>
    <x v="667"/>
    <x v="3"/>
    <x v="50"/>
    <n v="3.2"/>
    <n v="1.1599999999999999E-2"/>
    <n v="1.1599999999999999E-2"/>
    <m/>
    <n v="28866"/>
    <m/>
    <m/>
    <s v="C"/>
  </r>
  <r>
    <m/>
    <x v="4"/>
    <s v="CONTRA"/>
    <n v="669"/>
    <x v="668"/>
    <x v="3"/>
    <x v="50"/>
    <n v="3.2"/>
    <n v="1.4500000000000001E-2"/>
    <n v="1.4500000000000001E-2"/>
    <m/>
    <n v="28866"/>
    <m/>
    <m/>
    <s v="E"/>
  </r>
  <r>
    <m/>
    <x v="4"/>
    <s v="CONTRA"/>
    <n v="670"/>
    <x v="669"/>
    <x v="3"/>
    <x v="50"/>
    <n v="3.2"/>
    <n v="1.5800000000000002E-2"/>
    <n v="1.5800000000000002E-2"/>
    <m/>
    <n v="28866"/>
    <m/>
    <m/>
    <s v="F"/>
  </r>
  <r>
    <m/>
    <x v="4"/>
    <s v="CONTRA"/>
    <n v="671"/>
    <x v="670"/>
    <x v="3"/>
    <x v="50"/>
    <n v="3.2"/>
    <n v="1.12E-2"/>
    <n v="1.12E-2"/>
    <m/>
    <n v="28866"/>
    <m/>
    <m/>
    <s v="C"/>
  </r>
  <r>
    <m/>
    <x v="4"/>
    <s v="CONTRA"/>
    <n v="672"/>
    <x v="671"/>
    <x v="3"/>
    <x v="50"/>
    <n v="3.2"/>
    <n v="1.55E-2"/>
    <n v="1.55E-2"/>
    <m/>
    <n v="28866"/>
    <m/>
    <m/>
    <s v="F"/>
  </r>
  <r>
    <m/>
    <x v="4"/>
    <s v="CONTRA"/>
    <n v="673"/>
    <x v="672"/>
    <x v="3"/>
    <x v="50"/>
    <n v="3.2"/>
    <n v="8.9999999999999993E-3"/>
    <n v="8.9999999999999993E-3"/>
    <m/>
    <n v="28867"/>
    <m/>
    <m/>
    <s v="B"/>
  </r>
  <r>
    <m/>
    <x v="4"/>
    <s v="CONTRA"/>
    <n v="674"/>
    <x v="673"/>
    <x v="3"/>
    <x v="50"/>
    <n v="3.2"/>
    <n v="0.01"/>
    <n v="0.01"/>
    <m/>
    <n v="28867"/>
    <m/>
    <m/>
    <s v="B"/>
  </r>
  <r>
    <m/>
    <x v="4"/>
    <s v="CONTRA"/>
    <n v="675"/>
    <x v="674"/>
    <x v="3"/>
    <x v="50"/>
    <n v="3.2"/>
    <n v="5.4000000000000003E-3"/>
    <n v="5.4000000000000003E-3"/>
    <m/>
    <n v="28867"/>
    <m/>
    <m/>
    <s v="Descarte"/>
  </r>
  <r>
    <m/>
    <x v="4"/>
    <s v="CONTRA"/>
    <n v="676"/>
    <x v="675"/>
    <x v="3"/>
    <x v="50"/>
    <n v="3.2"/>
    <n v="8.3000000000000001E-3"/>
    <n v="8.3000000000000001E-3"/>
    <m/>
    <n v="28867"/>
    <m/>
    <m/>
    <s v="A"/>
  </r>
  <r>
    <m/>
    <x v="4"/>
    <s v="CONTRA"/>
    <n v="677"/>
    <x v="676"/>
    <x v="3"/>
    <x v="50"/>
    <n v="3.2"/>
    <n v="1.2200000000000001E-2"/>
    <n v="1.2200000000000001E-2"/>
    <m/>
    <n v="28867"/>
    <m/>
    <m/>
    <s v="D"/>
  </r>
  <r>
    <m/>
    <x v="4"/>
    <s v="CONTRA"/>
    <n v="678"/>
    <x v="677"/>
    <x v="3"/>
    <x v="50"/>
    <n v="3.2"/>
    <n v="6.4999999999999997E-3"/>
    <n v="6.4999999999999997E-3"/>
    <m/>
    <n v="28867"/>
    <m/>
    <m/>
    <s v="Reserva"/>
  </r>
  <r>
    <m/>
    <x v="4"/>
    <s v="CONTRA"/>
    <n v="679"/>
    <x v="678"/>
    <x v="3"/>
    <x v="50"/>
    <n v="3.2"/>
    <n v="9.7999999999999997E-3"/>
    <n v="9.7999999999999997E-3"/>
    <m/>
    <n v="28867"/>
    <m/>
    <m/>
    <s v="B"/>
  </r>
  <r>
    <m/>
    <x v="4"/>
    <s v="CONTRA"/>
    <n v="680"/>
    <x v="679"/>
    <x v="3"/>
    <x v="50"/>
    <n v="3.2"/>
    <n v="1.03E-2"/>
    <n v="1.03E-2"/>
    <m/>
    <n v="28867"/>
    <m/>
    <m/>
    <s v="B"/>
  </r>
  <r>
    <m/>
    <x v="5"/>
    <s v="BANCO SUR"/>
    <n v="681"/>
    <x v="680"/>
    <x v="3"/>
    <x v="50"/>
    <n v="3.2"/>
    <n v="1.0999999999999999E-2"/>
    <n v="1.0999999999999999E-2"/>
    <n v="1.1000000000000001E-3"/>
    <n v="28868"/>
    <m/>
    <m/>
    <s v="C"/>
  </r>
  <r>
    <m/>
    <x v="5"/>
    <s v="BANCO SUR"/>
    <n v="682"/>
    <x v="681"/>
    <x v="3"/>
    <x v="50"/>
    <n v="3.2"/>
    <n v="6.7000000000000002E-3"/>
    <n v="6.7000000000000002E-3"/>
    <n v="2.3999999999999998E-3"/>
    <n v="28868"/>
    <m/>
    <m/>
    <s v="Reserva"/>
  </r>
  <r>
    <m/>
    <x v="5"/>
    <s v="BANCO SUR"/>
    <n v="683"/>
    <x v="682"/>
    <x v="3"/>
    <x v="50"/>
    <n v="3.2"/>
    <n v="8.3999999999999995E-3"/>
    <n v="8.3999999999999995E-3"/>
    <n v="3.7000000000000002E-3"/>
    <n v="28868"/>
    <m/>
    <m/>
    <s v="A"/>
  </r>
  <r>
    <m/>
    <x v="5"/>
    <s v="BANCO SUR"/>
    <n v="684"/>
    <x v="683"/>
    <x v="3"/>
    <x v="50"/>
    <n v="3.2"/>
    <n v="8.8999999999999999E-3"/>
    <n v="8.8999999999999999E-3"/>
    <n v="1.6999999999999999E-3"/>
    <n v="28868"/>
    <m/>
    <m/>
    <s v="A"/>
  </r>
  <r>
    <m/>
    <x v="5"/>
    <s v="BANCO SUR"/>
    <n v="685"/>
    <x v="684"/>
    <x v="3"/>
    <x v="50"/>
    <n v="3.2"/>
    <n v="9.4000000000000004E-3"/>
    <n v="9.4000000000000004E-3"/>
    <n v="2.5999999999999999E-3"/>
    <n v="28868"/>
    <m/>
    <m/>
    <s v="B"/>
  </r>
  <r>
    <m/>
    <x v="5"/>
    <s v="BANCO SUR"/>
    <n v="686"/>
    <x v="685"/>
    <x v="3"/>
    <x v="50"/>
    <n v="3.2"/>
    <n v="5.7000000000000002E-3"/>
    <n v="5.7000000000000002E-3"/>
    <n v="3.2000000000000002E-3"/>
    <n v="28868"/>
    <m/>
    <m/>
    <s v="Descarte"/>
  </r>
  <r>
    <m/>
    <x v="5"/>
    <s v="BANCO SUR"/>
    <n v="687"/>
    <x v="686"/>
    <x v="3"/>
    <x v="50"/>
    <n v="3.2"/>
    <n v="6.7000000000000002E-3"/>
    <n v="6.7000000000000002E-3"/>
    <n v="2.8E-3"/>
    <n v="28868"/>
    <m/>
    <m/>
    <s v="Reserva"/>
  </r>
  <r>
    <m/>
    <x v="5"/>
    <s v="BANCO SUR"/>
    <n v="688"/>
    <x v="687"/>
    <x v="3"/>
    <x v="50"/>
    <n v="3.2"/>
    <n v="9.1999999999999998E-3"/>
    <n v="9.1999999999999998E-3"/>
    <n v="3.0999999999999999E-3"/>
    <n v="28868"/>
    <m/>
    <m/>
    <s v="B"/>
  </r>
  <r>
    <m/>
    <x v="5"/>
    <s v="BANCO SUR"/>
    <n v="689"/>
    <x v="688"/>
    <x v="3"/>
    <x v="50"/>
    <n v="3.2"/>
    <n v="8.8000000000000005E-3"/>
    <n v="8.8000000000000005E-3"/>
    <n v="1.5E-3"/>
    <n v="28869"/>
    <m/>
    <m/>
    <s v="A"/>
  </r>
  <r>
    <m/>
    <x v="5"/>
    <s v="BANCO SUR"/>
    <n v="690"/>
    <x v="689"/>
    <x v="3"/>
    <x v="50"/>
    <n v="3.2"/>
    <n v="1.01E-2"/>
    <n v="1.01E-2"/>
    <n v="3.3999999999999998E-3"/>
    <n v="28869"/>
    <m/>
    <m/>
    <s v="B"/>
  </r>
  <r>
    <m/>
    <x v="5"/>
    <s v="BANCO SUR"/>
    <n v="691"/>
    <x v="690"/>
    <x v="3"/>
    <x v="50"/>
    <n v="3.2"/>
    <n v="1.43E-2"/>
    <n v="1.43E-2"/>
    <n v="2.0999999999999999E-3"/>
    <n v="28869"/>
    <m/>
    <m/>
    <s v="E"/>
  </r>
  <r>
    <m/>
    <x v="5"/>
    <s v="BANCO SUR"/>
    <n v="692"/>
    <x v="691"/>
    <x v="3"/>
    <x v="50"/>
    <n v="3.2"/>
    <n v="0.01"/>
    <n v="0.01"/>
    <n v="3.0000000000000001E-3"/>
    <n v="28869"/>
    <m/>
    <m/>
    <s v="B"/>
  </r>
  <r>
    <m/>
    <x v="5"/>
    <s v="BANCO SUR"/>
    <n v="693"/>
    <x v="692"/>
    <x v="3"/>
    <x v="50"/>
    <n v="3.2"/>
    <n v="8.0000000000000002E-3"/>
    <n v="8.0000000000000002E-3"/>
    <n v="2.8999999999999998E-3"/>
    <n v="28869"/>
    <m/>
    <m/>
    <s v="A"/>
  </r>
  <r>
    <m/>
    <x v="5"/>
    <s v="BANCO SUR"/>
    <n v="694"/>
    <x v="693"/>
    <x v="3"/>
    <x v="50"/>
    <n v="3.2"/>
    <n v="6.0000000000000001E-3"/>
    <n v="6.0000000000000001E-3"/>
    <n v="2E-3"/>
    <n v="28869"/>
    <m/>
    <m/>
    <s v="Reserva"/>
  </r>
  <r>
    <m/>
    <x v="5"/>
    <s v="BANCO SUR"/>
    <n v="695"/>
    <x v="694"/>
    <x v="3"/>
    <x v="50"/>
    <n v="3.2"/>
    <n v="7.3000000000000001E-3"/>
    <n v="7.3000000000000001E-3"/>
    <n v="2.3999999999999998E-3"/>
    <n v="28869"/>
    <m/>
    <m/>
    <s v="Reserva"/>
  </r>
  <r>
    <m/>
    <x v="5"/>
    <s v="BANCO SUR"/>
    <n v="696"/>
    <x v="695"/>
    <x v="0"/>
    <x v="51"/>
    <n v="3.2"/>
    <n v="9.7999999999999997E-3"/>
    <n v="9.7999999999999997E-3"/>
    <n v="2.2000000000000001E-3"/>
    <n v="28869"/>
    <m/>
    <m/>
    <s v="B"/>
  </r>
  <r>
    <m/>
    <x v="5"/>
    <s v="BANCO SUR"/>
    <n v="697"/>
    <x v="696"/>
    <x v="0"/>
    <x v="51"/>
    <n v="3.2"/>
    <n v="7.9000000000000008E-3"/>
    <n v="7.9000000000000008E-3"/>
    <n v="5.8999999999999999E-3"/>
    <n v="28869"/>
    <m/>
    <m/>
    <s v="A"/>
  </r>
  <r>
    <m/>
    <x v="5"/>
    <s v="BANCO SUR"/>
    <n v="698"/>
    <x v="697"/>
    <x v="0"/>
    <x v="51"/>
    <n v="3.2"/>
    <n v="6.8999999999999999E-3"/>
    <n v="6.8999999999999999E-3"/>
    <n v="4.1000000000000003E-3"/>
    <n v="28871"/>
    <m/>
    <m/>
    <s v="Reserva"/>
  </r>
  <r>
    <m/>
    <x v="5"/>
    <s v="BANCO SUR"/>
    <n v="699"/>
    <x v="698"/>
    <x v="0"/>
    <x v="51"/>
    <n v="3.2"/>
    <n v="9.5999999999999992E-3"/>
    <n v="9.5999999999999992E-3"/>
    <n v="3.8999999999999998E-3"/>
    <n v="28871"/>
    <m/>
    <m/>
    <s v="B"/>
  </r>
  <r>
    <m/>
    <x v="5"/>
    <s v="BANCO SUR"/>
    <n v="700"/>
    <x v="699"/>
    <x v="0"/>
    <x v="51"/>
    <n v="3.2"/>
    <n v="1.7000000000000001E-2"/>
    <n v="1.7000000000000001E-2"/>
    <n v="1.9E-3"/>
    <n v="28871"/>
    <m/>
    <m/>
    <s v="F"/>
  </r>
  <r>
    <m/>
    <x v="5"/>
    <s v="BANCO SUR"/>
    <n v="701"/>
    <x v="700"/>
    <x v="0"/>
    <x v="51"/>
    <n v="3.2"/>
    <n v="1.4500000000000001E-2"/>
    <n v="1.4500000000000001E-2"/>
    <n v="2.2000000000000001E-3"/>
    <n v="28871"/>
    <m/>
    <m/>
    <s v="E"/>
  </r>
  <r>
    <m/>
    <x v="5"/>
    <s v="BANCO SUR"/>
    <n v="702"/>
    <x v="701"/>
    <x v="0"/>
    <x v="51"/>
    <n v="3.2"/>
    <n v="1.5299999999999999E-2"/>
    <n v="1.5299999999999999E-2"/>
    <n v="2.8E-3"/>
    <n v="28871"/>
    <m/>
    <m/>
    <s v="F"/>
  </r>
  <r>
    <m/>
    <x v="5"/>
    <s v="BANCO SUR"/>
    <n v="703"/>
    <x v="702"/>
    <x v="1"/>
    <x v="51"/>
    <n v="3.2"/>
    <n v="1.2200000000000001E-2"/>
    <n v="1.2200000000000001E-2"/>
    <n v="3.8999999999999998E-3"/>
    <n v="28870"/>
    <m/>
    <m/>
    <s v="D"/>
  </r>
  <r>
    <m/>
    <x v="5"/>
    <s v="LEVANTE NORTE 1"/>
    <n v="704"/>
    <x v="703"/>
    <x v="1"/>
    <x v="51"/>
    <n v="3.2"/>
    <n v="1.15E-2"/>
    <n v="1.15E-2"/>
    <n v="4.7000000000000002E-3"/>
    <n v="28870"/>
    <m/>
    <m/>
    <s v="C"/>
  </r>
  <r>
    <m/>
    <x v="5"/>
    <s v="LEVANTE NORTE 1"/>
    <n v="705"/>
    <x v="704"/>
    <x v="1"/>
    <x v="51"/>
    <n v="3.2"/>
    <n v="1.55E-2"/>
    <n v="1.55E-2"/>
    <n v="4.3E-3"/>
    <n v="28870"/>
    <m/>
    <m/>
    <s v="F"/>
  </r>
  <r>
    <m/>
    <x v="5"/>
    <s v="LEVANTE NORTE 1"/>
    <n v="706"/>
    <x v="705"/>
    <x v="1"/>
    <x v="51"/>
    <n v="3.2"/>
    <n v="8.0000000000000002E-3"/>
    <n v="8.0000000000000002E-3"/>
    <n v="3.3999999999999998E-3"/>
    <n v="28870"/>
    <m/>
    <m/>
    <s v="A"/>
  </r>
  <r>
    <m/>
    <x v="5"/>
    <s v="LEVANTE NORTE 1"/>
    <n v="707"/>
    <x v="706"/>
    <x v="1"/>
    <x v="51"/>
    <n v="3.2"/>
    <n v="1.35E-2"/>
    <n v="1.35E-2"/>
    <n v="4.5999999999999999E-3"/>
    <n v="28870"/>
    <m/>
    <m/>
    <s v="E"/>
  </r>
  <r>
    <m/>
    <x v="5"/>
    <s v="LEVANTE NORTE 1"/>
    <n v="708"/>
    <x v="707"/>
    <x v="1"/>
    <x v="51"/>
    <n v="3.2"/>
    <n v="7.4000000000000003E-3"/>
    <n v="7.4000000000000003E-3"/>
    <n v="4.3E-3"/>
    <n v="28870"/>
    <m/>
    <m/>
    <s v="Reserva"/>
  </r>
  <r>
    <m/>
    <x v="5"/>
    <s v="LEVANTE NORTE 1"/>
    <n v="709"/>
    <x v="708"/>
    <x v="1"/>
    <x v="51"/>
    <n v="3.2"/>
    <n v="1.01E-2"/>
    <n v="1.01E-2"/>
    <n v="3.8999999999999998E-3"/>
    <n v="28870"/>
    <m/>
    <m/>
    <s v="B"/>
  </r>
  <r>
    <m/>
    <x v="5"/>
    <s v="LEVANTE NORTE 1"/>
    <n v="710"/>
    <x v="709"/>
    <x v="1"/>
    <x v="51"/>
    <n v="3.2"/>
    <n v="8.3000000000000001E-3"/>
    <n v="8.3000000000000001E-3"/>
    <n v="2.3999999999999998E-3"/>
    <n v="28870"/>
    <m/>
    <m/>
    <s v="A"/>
  </r>
  <r>
    <m/>
    <x v="5"/>
    <s v="LEVANTE NORTE 1"/>
    <n v="711"/>
    <x v="710"/>
    <x v="1"/>
    <x v="51"/>
    <n v="3.2"/>
    <n v="1.17E-2"/>
    <n v="1.17E-2"/>
    <n v="8.3999999999999995E-3"/>
    <n v="28870"/>
    <m/>
    <m/>
    <s v="C"/>
  </r>
  <r>
    <m/>
    <x v="5"/>
    <s v="LEVANTE NORTE 1"/>
    <n v="712"/>
    <x v="711"/>
    <x v="1"/>
    <x v="51"/>
    <n v="3.2"/>
    <n v="9.1000000000000004E-3"/>
    <n v="9.1000000000000004E-3"/>
    <n v="1.1299999999999999E-2"/>
    <n v="28870"/>
    <m/>
    <m/>
    <s v="B"/>
  </r>
  <r>
    <m/>
    <x v="5"/>
    <s v="M4 7N"/>
    <n v="713"/>
    <x v="712"/>
    <x v="3"/>
    <x v="51"/>
    <n v="3.2"/>
    <n v="1.77E-2"/>
    <n v="1.77E-2"/>
    <m/>
    <n v="28882"/>
    <m/>
    <m/>
    <s v="G"/>
  </r>
  <r>
    <m/>
    <x v="5"/>
    <s v="M4 7N"/>
    <n v="714"/>
    <x v="713"/>
    <x v="3"/>
    <x v="51"/>
    <n v="3.2"/>
    <n v="8.0000000000000002E-3"/>
    <n v="8.0000000000000002E-3"/>
    <m/>
    <n v="28882"/>
    <m/>
    <m/>
    <s v="A"/>
  </r>
  <r>
    <m/>
    <x v="5"/>
    <s v="M4 7N"/>
    <n v="715"/>
    <x v="714"/>
    <x v="3"/>
    <x v="51"/>
    <n v="3.2"/>
    <n v="1.2200000000000001E-2"/>
    <n v="1.2200000000000001E-2"/>
    <m/>
    <n v="28882"/>
    <m/>
    <m/>
    <s v="D"/>
  </r>
  <r>
    <m/>
    <x v="5"/>
    <s v="M4 7N"/>
    <n v="716"/>
    <x v="715"/>
    <x v="3"/>
    <x v="51"/>
    <n v="3.2"/>
    <n v="1.46E-2"/>
    <n v="1.46E-2"/>
    <m/>
    <n v="28882"/>
    <m/>
    <m/>
    <s v="E"/>
  </r>
  <r>
    <m/>
    <x v="5"/>
    <s v="M4 7N"/>
    <n v="717"/>
    <x v="716"/>
    <x v="3"/>
    <x v="51"/>
    <n v="3.2"/>
    <n v="1.37E-2"/>
    <n v="1.37E-2"/>
    <m/>
    <n v="28882"/>
    <m/>
    <m/>
    <s v="E"/>
  </r>
  <r>
    <m/>
    <x v="5"/>
    <s v="M4 7N"/>
    <n v="718"/>
    <x v="717"/>
    <x v="3"/>
    <x v="51"/>
    <n v="3.2"/>
    <n v="1.5699999999999999E-2"/>
    <n v="1.5699999999999999E-2"/>
    <m/>
    <n v="28882"/>
    <m/>
    <m/>
    <s v="F"/>
  </r>
  <r>
    <m/>
    <x v="5"/>
    <s v="M4 7N"/>
    <n v="719"/>
    <x v="718"/>
    <x v="3"/>
    <x v="51"/>
    <n v="3.2"/>
    <n v="1.18E-2"/>
    <n v="1.18E-2"/>
    <m/>
    <n v="28882"/>
    <m/>
    <m/>
    <s v="C"/>
  </r>
  <r>
    <m/>
    <x v="5"/>
    <s v="M4 7N"/>
    <n v="720"/>
    <x v="719"/>
    <x v="3"/>
    <x v="51"/>
    <n v="3.2"/>
    <n v="1.32E-2"/>
    <n v="1.32E-2"/>
    <m/>
    <n v="28882"/>
    <m/>
    <m/>
    <s v="D"/>
  </r>
  <r>
    <m/>
    <x v="5"/>
    <s v="M4 7S"/>
    <n v="721"/>
    <x v="720"/>
    <x v="3"/>
    <x v="51"/>
    <n v="3.2"/>
    <n v="8.0999999999999996E-3"/>
    <n v="8.0999999999999996E-3"/>
    <m/>
    <n v="28879"/>
    <m/>
    <m/>
    <s v="A"/>
  </r>
  <r>
    <m/>
    <x v="5"/>
    <s v="M4 7S"/>
    <n v="722"/>
    <x v="721"/>
    <x v="3"/>
    <x v="51"/>
    <n v="3.2"/>
    <n v="1.32E-2"/>
    <n v="1.32E-2"/>
    <m/>
    <n v="28879"/>
    <m/>
    <m/>
    <s v="D"/>
  </r>
  <r>
    <m/>
    <x v="5"/>
    <s v="M4 7S"/>
    <n v="723"/>
    <x v="722"/>
    <x v="3"/>
    <x v="51"/>
    <n v="3.2"/>
    <n v="1.38E-2"/>
    <n v="1.38E-2"/>
    <m/>
    <n v="28879"/>
    <m/>
    <m/>
    <s v="E"/>
  </r>
  <r>
    <m/>
    <x v="5"/>
    <s v="M4 7S"/>
    <n v="724"/>
    <x v="723"/>
    <x v="3"/>
    <x v="51"/>
    <n v="3.2"/>
    <n v="1.26E-2"/>
    <n v="1.26E-2"/>
    <m/>
    <n v="28879"/>
    <m/>
    <m/>
    <s v="D"/>
  </r>
  <r>
    <m/>
    <x v="5"/>
    <s v="M4 7S"/>
    <n v="725"/>
    <x v="724"/>
    <x v="3"/>
    <x v="51"/>
    <n v="3.2"/>
    <n v="2.0799999999999999E-2"/>
    <n v="2.0799999999999999E-2"/>
    <m/>
    <n v="28879"/>
    <m/>
    <m/>
    <s v="H"/>
  </r>
  <r>
    <m/>
    <x v="5"/>
    <s v="M4 7S"/>
    <n v="726"/>
    <x v="725"/>
    <x v="3"/>
    <x v="51"/>
    <n v="3.2"/>
    <n v="8.8000000000000005E-3"/>
    <n v="8.8000000000000005E-3"/>
    <m/>
    <n v="28879"/>
    <m/>
    <m/>
    <s v="A"/>
  </r>
  <r>
    <m/>
    <x v="5"/>
    <s v="M4 7S"/>
    <n v="727"/>
    <x v="726"/>
    <x v="3"/>
    <x v="51"/>
    <n v="3.2"/>
    <n v="6.0000000000000001E-3"/>
    <n v="6.0000000000000001E-3"/>
    <m/>
    <n v="28879"/>
    <m/>
    <m/>
    <s v="Reserva"/>
  </r>
  <r>
    <m/>
    <x v="5"/>
    <s v="M4 7S"/>
    <n v="728"/>
    <x v="727"/>
    <x v="3"/>
    <x v="51"/>
    <n v="3.2"/>
    <n v="1.2699999999999999E-2"/>
    <n v="1.2699999999999999E-2"/>
    <m/>
    <n v="28879"/>
    <m/>
    <m/>
    <s v="D"/>
  </r>
  <r>
    <m/>
    <x v="5"/>
    <s v="M4 7S"/>
    <n v="729"/>
    <x v="728"/>
    <x v="3"/>
    <x v="51"/>
    <n v="3.2"/>
    <n v="7.4000000000000003E-3"/>
    <n v="7.4000000000000003E-3"/>
    <m/>
    <n v="28879"/>
    <m/>
    <m/>
    <s v="Reserva"/>
  </r>
  <r>
    <m/>
    <x v="5"/>
    <s v="M4 7S"/>
    <n v="730"/>
    <x v="729"/>
    <x v="3"/>
    <x v="51"/>
    <n v="3.2"/>
    <n v="1.7500000000000002E-2"/>
    <n v="1.7500000000000002E-2"/>
    <m/>
    <n v="28879"/>
    <m/>
    <m/>
    <s v="G"/>
  </r>
  <r>
    <m/>
    <x v="5"/>
    <s v="M4 7S"/>
    <n v="731"/>
    <x v="730"/>
    <x v="3"/>
    <x v="51"/>
    <n v="3.2"/>
    <n v="8.3999999999999995E-3"/>
    <n v="8.3999999999999995E-3"/>
    <m/>
    <n v="28880"/>
    <m/>
    <m/>
    <s v="A"/>
  </r>
  <r>
    <m/>
    <x v="5"/>
    <s v="M4 7S"/>
    <n v="732"/>
    <x v="731"/>
    <x v="3"/>
    <x v="51"/>
    <n v="3.2"/>
    <n v="8.3999999999999995E-3"/>
    <n v="8.3999999999999995E-3"/>
    <m/>
    <n v="28880"/>
    <m/>
    <m/>
    <s v="A"/>
  </r>
  <r>
    <m/>
    <x v="5"/>
    <s v="M4 7S"/>
    <n v="733"/>
    <x v="732"/>
    <x v="3"/>
    <x v="51"/>
    <n v="3.2"/>
    <n v="8.8000000000000005E-3"/>
    <n v="8.8000000000000005E-3"/>
    <m/>
    <n v="28880"/>
    <m/>
    <m/>
    <s v="A"/>
  </r>
  <r>
    <m/>
    <x v="5"/>
    <s v="M4 7S"/>
    <n v="734"/>
    <x v="733"/>
    <x v="3"/>
    <x v="51"/>
    <n v="3.2"/>
    <n v="9.9000000000000008E-3"/>
    <n v="9.9000000000000008E-3"/>
    <m/>
    <n v="28880"/>
    <m/>
    <m/>
    <s v="B"/>
  </r>
  <r>
    <m/>
    <x v="5"/>
    <s v="M4 7S"/>
    <n v="735"/>
    <x v="734"/>
    <x v="3"/>
    <x v="51"/>
    <n v="3.2"/>
    <n v="8.8000000000000005E-3"/>
    <n v="8.8000000000000005E-3"/>
    <m/>
    <n v="28880"/>
    <m/>
    <m/>
    <s v="A"/>
  </r>
  <r>
    <m/>
    <x v="5"/>
    <s v="M4 7S"/>
    <n v="736"/>
    <x v="735"/>
    <x v="3"/>
    <x v="51"/>
    <n v="3.2"/>
    <n v="1.1900000000000001E-2"/>
    <n v="1.1900000000000001E-2"/>
    <m/>
    <n v="28880"/>
    <m/>
    <m/>
    <s v="C"/>
  </r>
  <r>
    <m/>
    <x v="5"/>
    <s v="M4 7S"/>
    <n v="737"/>
    <x v="736"/>
    <x v="3"/>
    <x v="51"/>
    <n v="3.2"/>
    <n v="5.5999999999999999E-3"/>
    <n v="5.5999999999999999E-3"/>
    <m/>
    <n v="28880"/>
    <m/>
    <m/>
    <s v="Descarte"/>
  </r>
  <r>
    <m/>
    <x v="5"/>
    <s v="M4 7N"/>
    <n v="738"/>
    <x v="737"/>
    <x v="0"/>
    <x v="52"/>
    <n v="3.2"/>
    <n v="1.11E-2"/>
    <n v="1.11E-2"/>
    <m/>
    <n v="28881"/>
    <m/>
    <m/>
    <s v="C"/>
  </r>
  <r>
    <m/>
    <x v="5"/>
    <s v="M4 7N"/>
    <n v="739"/>
    <x v="738"/>
    <x v="0"/>
    <x v="52"/>
    <n v="3.2"/>
    <n v="1.6500000000000001E-2"/>
    <n v="1.6500000000000001E-2"/>
    <m/>
    <n v="28881"/>
    <m/>
    <m/>
    <s v="F"/>
  </r>
  <r>
    <m/>
    <x v="5"/>
    <s v="M4 7N"/>
    <n v="740"/>
    <x v="739"/>
    <x v="0"/>
    <x v="52"/>
    <n v="3.2"/>
    <n v="1.8499999999999999E-2"/>
    <n v="1.8499999999999999E-2"/>
    <m/>
    <n v="28881"/>
    <m/>
    <m/>
    <s v="G"/>
  </r>
  <r>
    <m/>
    <x v="5"/>
    <s v="M4 7N"/>
    <n v="741"/>
    <x v="740"/>
    <x v="0"/>
    <x v="52"/>
    <n v="3.2"/>
    <n v="1.46E-2"/>
    <n v="1.46E-2"/>
    <m/>
    <n v="28881"/>
    <m/>
    <m/>
    <s v="E"/>
  </r>
  <r>
    <m/>
    <x v="5"/>
    <s v="M4 7N"/>
    <n v="742"/>
    <x v="741"/>
    <x v="0"/>
    <x v="52"/>
    <n v="3.2"/>
    <n v="1.84E-2"/>
    <n v="1.84E-2"/>
    <m/>
    <n v="28881"/>
    <m/>
    <m/>
    <s v="G"/>
  </r>
  <r>
    <m/>
    <x v="5"/>
    <s v="M4 7N"/>
    <n v="743"/>
    <x v="742"/>
    <x v="0"/>
    <x v="52"/>
    <n v="3.2"/>
    <n v="9.7999999999999997E-3"/>
    <n v="9.7999999999999997E-3"/>
    <m/>
    <n v="28881"/>
    <m/>
    <m/>
    <s v="B"/>
  </r>
  <r>
    <m/>
    <x v="5"/>
    <s v="M4 7N"/>
    <n v="744"/>
    <x v="743"/>
    <x v="0"/>
    <x v="52"/>
    <n v="3.2"/>
    <n v="1.61E-2"/>
    <n v="1.61E-2"/>
    <m/>
    <n v="28881"/>
    <m/>
    <m/>
    <s v="F"/>
  </r>
  <r>
    <m/>
    <x v="5"/>
    <s v="M4 7N"/>
    <n v="745"/>
    <x v="744"/>
    <x v="0"/>
    <x v="52"/>
    <n v="3.2"/>
    <n v="1.67E-2"/>
    <n v="1.67E-2"/>
    <m/>
    <n v="28881"/>
    <m/>
    <m/>
    <s v="F"/>
  </r>
  <r>
    <m/>
    <x v="4"/>
    <s v="CONTRA"/>
    <n v="746"/>
    <x v="745"/>
    <x v="0"/>
    <x v="52"/>
    <n v="3.2"/>
    <n v="9.9000000000000008E-3"/>
    <n v="9.9000000000000008E-3"/>
    <m/>
    <n v="28883"/>
    <m/>
    <m/>
    <s v="B"/>
  </r>
  <r>
    <m/>
    <x v="4"/>
    <s v="CONTRA"/>
    <n v="747"/>
    <x v="746"/>
    <x v="0"/>
    <x v="52"/>
    <n v="3.2"/>
    <n v="2.1299999999999999E-2"/>
    <n v="2.1299999999999999E-2"/>
    <m/>
    <n v="28883"/>
    <m/>
    <m/>
    <s v="I"/>
  </r>
  <r>
    <m/>
    <x v="4"/>
    <s v="CONTRA"/>
    <n v="748"/>
    <x v="747"/>
    <x v="0"/>
    <x v="52"/>
    <n v="3.2"/>
    <n v="1.41E-2"/>
    <n v="1.41E-2"/>
    <m/>
    <n v="28883"/>
    <m/>
    <m/>
    <s v="E"/>
  </r>
  <r>
    <m/>
    <x v="4"/>
    <s v="CONTRA"/>
    <n v="749"/>
    <x v="748"/>
    <x v="0"/>
    <x v="52"/>
    <n v="3.2"/>
    <n v="1.24E-2"/>
    <n v="1.24E-2"/>
    <m/>
    <n v="28883"/>
    <m/>
    <m/>
    <s v="D"/>
  </r>
  <r>
    <m/>
    <x v="4"/>
    <s v="CONTRA"/>
    <n v="750"/>
    <x v="749"/>
    <x v="0"/>
    <x v="52"/>
    <n v="3.2"/>
    <n v="1.3599999999999999E-2"/>
    <n v="1.3599999999999999E-2"/>
    <m/>
    <n v="28883"/>
    <m/>
    <m/>
    <s v="E"/>
  </r>
  <r>
    <m/>
    <x v="4"/>
    <s v="CONTRA"/>
    <n v="751"/>
    <x v="750"/>
    <x v="0"/>
    <x v="52"/>
    <n v="3.2"/>
    <n v="4.6199999999999998E-2"/>
    <n v="0.03"/>
    <m/>
    <n v="28883"/>
    <m/>
    <m/>
    <s v="L"/>
  </r>
  <r>
    <m/>
    <x v="4"/>
    <s v="CONTRA"/>
    <n v="752"/>
    <x v="751"/>
    <x v="0"/>
    <x v="52"/>
    <n v="3.2"/>
    <n v="2.3800000000000002E-2"/>
    <n v="2.3800000000000002E-2"/>
    <m/>
    <n v="28883"/>
    <m/>
    <m/>
    <s v="J"/>
  </r>
  <r>
    <m/>
    <x v="4"/>
    <s v="CONTRA"/>
    <n v="753"/>
    <x v="752"/>
    <x v="0"/>
    <x v="52"/>
    <n v="3.2"/>
    <n v="1.3299999999999999E-2"/>
    <n v="1.3299999999999999E-2"/>
    <m/>
    <n v="28883"/>
    <m/>
    <m/>
    <s v="D"/>
  </r>
  <r>
    <m/>
    <x v="5"/>
    <s v="M4 6N DQ"/>
    <n v="754"/>
    <x v="753"/>
    <x v="3"/>
    <x v="52"/>
    <n v="3.2"/>
    <n v="1.41E-2"/>
    <n v="1.41E-2"/>
    <m/>
    <n v="28890"/>
    <m/>
    <m/>
    <s v="E"/>
  </r>
  <r>
    <m/>
    <x v="5"/>
    <s v="M4 6N DQ"/>
    <n v="755"/>
    <x v="754"/>
    <x v="3"/>
    <x v="52"/>
    <n v="3.2"/>
    <n v="1.11E-2"/>
    <n v="1.11E-2"/>
    <m/>
    <n v="28890"/>
    <m/>
    <m/>
    <s v="C"/>
  </r>
  <r>
    <m/>
    <x v="5"/>
    <s v="M4 6N DQ"/>
    <n v="756"/>
    <x v="755"/>
    <x v="3"/>
    <x v="52"/>
    <n v="3.2"/>
    <n v="1.12E-2"/>
    <n v="1.12E-2"/>
    <m/>
    <n v="28890"/>
    <m/>
    <m/>
    <s v="C"/>
  </r>
  <r>
    <m/>
    <x v="5"/>
    <s v="M4 6N DQ"/>
    <n v="757"/>
    <x v="756"/>
    <x v="3"/>
    <x v="52"/>
    <n v="3.2"/>
    <n v="1.67E-2"/>
    <n v="1.67E-2"/>
    <m/>
    <n v="28890"/>
    <m/>
    <m/>
    <s v="F"/>
  </r>
  <r>
    <m/>
    <x v="5"/>
    <s v="M4 6N DQ"/>
    <n v="758"/>
    <x v="757"/>
    <x v="3"/>
    <x v="52"/>
    <n v="3.2"/>
    <n v="1.9599999999999999E-2"/>
    <n v="1.9599999999999999E-2"/>
    <m/>
    <n v="28890"/>
    <m/>
    <m/>
    <s v="H"/>
  </r>
  <r>
    <m/>
    <x v="5"/>
    <s v="M4 6N DQ"/>
    <n v="759"/>
    <x v="758"/>
    <x v="3"/>
    <x v="52"/>
    <n v="3.2"/>
    <n v="1.12E-2"/>
    <n v="1.12E-2"/>
    <m/>
    <n v="28890"/>
    <m/>
    <m/>
    <s v="C"/>
  </r>
  <r>
    <m/>
    <x v="5"/>
    <s v="M4 6N DQ"/>
    <n v="760"/>
    <x v="759"/>
    <x v="3"/>
    <x v="52"/>
    <n v="3.2"/>
    <n v="1.1900000000000001E-2"/>
    <n v="1.1900000000000001E-2"/>
    <m/>
    <n v="28890"/>
    <m/>
    <m/>
    <s v="C"/>
  </r>
  <r>
    <m/>
    <x v="5"/>
    <s v="M4 6N DQ"/>
    <n v="761"/>
    <x v="760"/>
    <x v="3"/>
    <x v="52"/>
    <n v="3.2"/>
    <n v="1.38E-2"/>
    <n v="1.38E-2"/>
    <m/>
    <n v="28890"/>
    <m/>
    <m/>
    <s v="E"/>
  </r>
  <r>
    <m/>
    <x v="5"/>
    <s v="M4 6N DQ"/>
    <n v="762"/>
    <x v="761"/>
    <x v="3"/>
    <x v="52"/>
    <n v="3.2"/>
    <n v="1.32E-2"/>
    <n v="1.32E-2"/>
    <m/>
    <n v="28890"/>
    <m/>
    <m/>
    <s v="D"/>
  </r>
  <r>
    <m/>
    <x v="5"/>
    <s v="M4 6N DQ"/>
    <n v="763"/>
    <x v="762"/>
    <x v="3"/>
    <x v="52"/>
    <n v="3.2"/>
    <n v="1.4500000000000001E-2"/>
    <n v="1.4500000000000001E-2"/>
    <m/>
    <n v="28890"/>
    <m/>
    <m/>
    <s v="E"/>
  </r>
  <r>
    <m/>
    <x v="5"/>
    <s v="M4 6N DQ"/>
    <n v="764"/>
    <x v="763"/>
    <x v="3"/>
    <x v="52"/>
    <n v="3.2"/>
    <n v="1.32E-2"/>
    <n v="1.32E-2"/>
    <m/>
    <n v="28891"/>
    <m/>
    <m/>
    <s v="D"/>
  </r>
  <r>
    <m/>
    <x v="5"/>
    <s v="M4 6N DQ"/>
    <n v="765"/>
    <x v="764"/>
    <x v="3"/>
    <x v="52"/>
    <n v="3.2"/>
    <n v="1.35E-2"/>
    <n v="1.35E-2"/>
    <m/>
    <n v="28891"/>
    <m/>
    <m/>
    <s v="E"/>
  </r>
  <r>
    <m/>
    <x v="5"/>
    <s v="M4 6N DQ"/>
    <n v="766"/>
    <x v="765"/>
    <x v="3"/>
    <x v="52"/>
    <n v="3.2"/>
    <n v="1.0699999999999999E-2"/>
    <n v="1.0699999999999999E-2"/>
    <m/>
    <n v="28891"/>
    <m/>
    <m/>
    <s v="C"/>
  </r>
  <r>
    <m/>
    <x v="5"/>
    <s v="M4 6N DQ"/>
    <n v="767"/>
    <x v="766"/>
    <x v="3"/>
    <x v="52"/>
    <n v="3.2"/>
    <n v="9.4000000000000004E-3"/>
    <n v="9.4000000000000004E-3"/>
    <m/>
    <n v="28891"/>
    <m/>
    <m/>
    <s v="B"/>
  </r>
  <r>
    <m/>
    <x v="5"/>
    <s v="M4 6N DQ"/>
    <n v="768"/>
    <x v="767"/>
    <x v="3"/>
    <x v="52"/>
    <n v="3.2"/>
    <n v="7.1999999999999998E-3"/>
    <n v="7.1999999999999998E-3"/>
    <m/>
    <n v="28891"/>
    <m/>
    <m/>
    <s v="Reserva"/>
  </r>
  <r>
    <m/>
    <x v="5"/>
    <s v="M4 6N DQ"/>
    <n v="769"/>
    <x v="768"/>
    <x v="3"/>
    <x v="52"/>
    <n v="3.2"/>
    <n v="1.11E-2"/>
    <n v="1.11E-2"/>
    <m/>
    <n v="28891"/>
    <m/>
    <m/>
    <s v="C"/>
  </r>
  <r>
    <m/>
    <x v="5"/>
    <s v="M4 6N DQ"/>
    <n v="770"/>
    <x v="769"/>
    <x v="3"/>
    <x v="52"/>
    <n v="3.2"/>
    <n v="9.4000000000000004E-3"/>
    <n v="9.4000000000000004E-3"/>
    <m/>
    <n v="28891"/>
    <m/>
    <m/>
    <s v="B"/>
  </r>
  <r>
    <m/>
    <x v="5"/>
    <s v="M4 6N DQ"/>
    <n v="771"/>
    <x v="770"/>
    <x v="3"/>
    <x v="52"/>
    <n v="3.2"/>
    <n v="9.9000000000000008E-3"/>
    <n v="9.9000000000000008E-3"/>
    <m/>
    <n v="28891"/>
    <m/>
    <m/>
    <s v="B"/>
  </r>
  <r>
    <m/>
    <x v="5"/>
    <s v="M4 6N DQ"/>
    <n v="772"/>
    <x v="771"/>
    <x v="3"/>
    <x v="52"/>
    <n v="3.2"/>
    <n v="1.6400000000000001E-2"/>
    <n v="1.6400000000000001E-2"/>
    <m/>
    <n v="28891"/>
    <m/>
    <m/>
    <s v="F"/>
  </r>
  <r>
    <m/>
    <x v="5"/>
    <s v="M4 6N DQ"/>
    <n v="773"/>
    <x v="772"/>
    <x v="3"/>
    <x v="52"/>
    <n v="3.2"/>
    <n v="1.0999999999999999E-2"/>
    <n v="1.0999999999999999E-2"/>
    <m/>
    <n v="28891"/>
    <m/>
    <m/>
    <s v="C"/>
  </r>
  <r>
    <m/>
    <x v="5"/>
    <s v="M4 6N DQ"/>
    <n v="774"/>
    <x v="773"/>
    <x v="3"/>
    <x v="52"/>
    <n v="3.2"/>
    <n v="1.41E-2"/>
    <n v="1.41E-2"/>
    <m/>
    <n v="28892"/>
    <m/>
    <m/>
    <s v="E"/>
  </r>
  <r>
    <m/>
    <x v="5"/>
    <s v="M4 6N DQ"/>
    <n v="775"/>
    <x v="774"/>
    <x v="3"/>
    <x v="52"/>
    <n v="3.2"/>
    <n v="1.0500000000000001E-2"/>
    <n v="1.0500000000000001E-2"/>
    <m/>
    <n v="28892"/>
    <m/>
    <m/>
    <s v="C"/>
  </r>
  <r>
    <m/>
    <x v="5"/>
    <s v="M4 6N DQ"/>
    <n v="776"/>
    <x v="775"/>
    <x v="3"/>
    <x v="52"/>
    <n v="3.2"/>
    <n v="1.9699999999999999E-2"/>
    <n v="1.9699999999999999E-2"/>
    <m/>
    <n v="28892"/>
    <m/>
    <m/>
    <s v="H"/>
  </r>
  <r>
    <m/>
    <x v="5"/>
    <s v="M4 6N DQ"/>
    <n v="777"/>
    <x v="776"/>
    <x v="3"/>
    <x v="52"/>
    <n v="3.2"/>
    <n v="2.1299999999999999E-2"/>
    <n v="2.1299999999999999E-2"/>
    <m/>
    <n v="28892"/>
    <m/>
    <m/>
    <s v="I"/>
  </r>
  <r>
    <m/>
    <x v="5"/>
    <s v="M4 6N DQ"/>
    <n v="778"/>
    <x v="777"/>
    <x v="3"/>
    <x v="52"/>
    <n v="3.2"/>
    <n v="1.34E-2"/>
    <n v="1.34E-2"/>
    <m/>
    <n v="28892"/>
    <m/>
    <m/>
    <s v="D"/>
  </r>
  <r>
    <m/>
    <x v="5"/>
    <s v="M4 7S "/>
    <n v="779"/>
    <x v="778"/>
    <x v="3"/>
    <x v="52"/>
    <n v="3.2"/>
    <n v="1.09E-2"/>
    <n v="1.09E-2"/>
    <m/>
    <n v="28892"/>
    <m/>
    <m/>
    <s v="C"/>
  </r>
  <r>
    <m/>
    <x v="5"/>
    <s v="M4 7S "/>
    <n v="780"/>
    <x v="779"/>
    <x v="3"/>
    <x v="52"/>
    <n v="3.2"/>
    <n v="1.1900000000000001E-2"/>
    <n v="1.1900000000000001E-2"/>
    <m/>
    <n v="28892"/>
    <m/>
    <m/>
    <s v="C"/>
  </r>
  <r>
    <m/>
    <x v="5"/>
    <s v="M4 7S "/>
    <n v="781"/>
    <x v="780"/>
    <x v="3"/>
    <x v="52"/>
    <n v="3.2"/>
    <n v="1.2200000000000001E-2"/>
    <n v="1.2200000000000001E-2"/>
    <m/>
    <n v="28892"/>
    <m/>
    <m/>
    <s v="D"/>
  </r>
  <r>
    <m/>
    <x v="5"/>
    <s v="M4 7S "/>
    <n v="782"/>
    <x v="781"/>
    <x v="3"/>
    <x v="52"/>
    <n v="3.2"/>
    <n v="1.2200000000000001E-2"/>
    <n v="1.2200000000000001E-2"/>
    <m/>
    <n v="28892"/>
    <m/>
    <m/>
    <s v="D"/>
  </r>
  <r>
    <m/>
    <x v="5"/>
    <s v="M4 7S "/>
    <n v="783"/>
    <x v="782"/>
    <x v="3"/>
    <x v="52"/>
    <n v="3.2"/>
    <n v="9.1999999999999998E-3"/>
    <n v="9.1999999999999998E-3"/>
    <m/>
    <n v="28892"/>
    <m/>
    <m/>
    <s v="B"/>
  </r>
  <r>
    <m/>
    <x v="5"/>
    <s v="M4 7S "/>
    <n v="784"/>
    <x v="783"/>
    <x v="3"/>
    <x v="52"/>
    <n v="3.2"/>
    <n v="9.5999999999999992E-3"/>
    <n v="9.5999999999999992E-3"/>
    <m/>
    <n v="28892"/>
    <m/>
    <m/>
    <s v="B"/>
  </r>
  <r>
    <m/>
    <x v="8"/>
    <s v="M4 6N DQ"/>
    <n v="785"/>
    <x v="784"/>
    <x v="1"/>
    <x v="53"/>
    <n v="3.2"/>
    <n v="1.37E-2"/>
    <n v="1.37E-2"/>
    <m/>
    <n v="28893"/>
    <m/>
    <m/>
    <s v="E"/>
  </r>
  <r>
    <m/>
    <x v="8"/>
    <s v="M4 6N DQ"/>
    <n v="786"/>
    <x v="785"/>
    <x v="1"/>
    <x v="53"/>
    <n v="3.2"/>
    <n v="1.26E-2"/>
    <n v="1.26E-2"/>
    <m/>
    <n v="28893"/>
    <m/>
    <m/>
    <s v="D"/>
  </r>
  <r>
    <m/>
    <x v="8"/>
    <s v="M4 6N DQ"/>
    <n v="787"/>
    <x v="786"/>
    <x v="1"/>
    <x v="53"/>
    <n v="3.2"/>
    <n v="1.4500000000000001E-2"/>
    <n v="1.4500000000000001E-2"/>
    <m/>
    <n v="28893"/>
    <m/>
    <m/>
    <s v="E"/>
  </r>
  <r>
    <m/>
    <x v="8"/>
    <s v="M4 6N DQ"/>
    <n v="788"/>
    <x v="787"/>
    <x v="1"/>
    <x v="53"/>
    <n v="3.2"/>
    <n v="1.1599999999999999E-2"/>
    <n v="1.1599999999999999E-2"/>
    <m/>
    <n v="28893"/>
    <m/>
    <m/>
    <s v="C"/>
  </r>
  <r>
    <m/>
    <x v="8"/>
    <s v="M4 6N DQ"/>
    <n v="789"/>
    <x v="788"/>
    <x v="1"/>
    <x v="53"/>
    <n v="3.2"/>
    <n v="1.0200000000000001E-2"/>
    <n v="1.0200000000000001E-2"/>
    <m/>
    <n v="28893"/>
    <m/>
    <m/>
    <s v="B"/>
  </r>
  <r>
    <m/>
    <x v="8"/>
    <s v="M4 6N DQ"/>
    <n v="790"/>
    <x v="789"/>
    <x v="1"/>
    <x v="53"/>
    <n v="3.2"/>
    <n v="1.09E-2"/>
    <n v="1.09E-2"/>
    <m/>
    <n v="28893"/>
    <m/>
    <m/>
    <s v="C"/>
  </r>
  <r>
    <m/>
    <x v="8"/>
    <s v="M4 6N DQ"/>
    <n v="791"/>
    <x v="790"/>
    <x v="1"/>
    <x v="53"/>
    <n v="3.2"/>
    <n v="1.5699999999999999E-2"/>
    <n v="1.5699999999999999E-2"/>
    <m/>
    <n v="28893"/>
    <m/>
    <m/>
    <s v="F"/>
  </r>
  <r>
    <m/>
    <x v="8"/>
    <s v="M4 6N DQ"/>
    <n v="792"/>
    <x v="791"/>
    <x v="1"/>
    <x v="53"/>
    <n v="3.2"/>
    <n v="1.14E-2"/>
    <n v="1.14E-2"/>
    <m/>
    <n v="28893"/>
    <m/>
    <m/>
    <s v="C"/>
  </r>
  <r>
    <m/>
    <x v="8"/>
    <s v="M4 6N DQ"/>
    <n v="793"/>
    <x v="792"/>
    <x v="1"/>
    <x v="53"/>
    <n v="3.2"/>
    <n v="1.1599999999999999E-2"/>
    <n v="1.1599999999999999E-2"/>
    <m/>
    <n v="28893"/>
    <m/>
    <m/>
    <s v="C"/>
  </r>
  <r>
    <m/>
    <x v="8"/>
    <s v="M4 6N DQ"/>
    <n v="794"/>
    <x v="793"/>
    <x v="1"/>
    <x v="53"/>
    <n v="3.2"/>
    <n v="1.29E-2"/>
    <n v="1.29E-2"/>
    <m/>
    <n v="28893"/>
    <m/>
    <m/>
    <s v="D"/>
  </r>
  <r>
    <m/>
    <x v="8"/>
    <s v="M4 6N DQ"/>
    <n v="795"/>
    <x v="794"/>
    <x v="1"/>
    <x v="53"/>
    <n v="3.2"/>
    <n v="1.32E-2"/>
    <n v="1.32E-2"/>
    <m/>
    <n v="28893"/>
    <m/>
    <m/>
    <s v="D"/>
  </r>
  <r>
    <m/>
    <x v="5"/>
    <s v="M4 7N"/>
    <n v="796"/>
    <x v="795"/>
    <x v="1"/>
    <x v="53"/>
    <n v="3.2"/>
    <n v="1.18E-2"/>
    <n v="1.18E-2"/>
    <m/>
    <n v="28894"/>
    <m/>
    <m/>
    <s v="C"/>
  </r>
  <r>
    <m/>
    <x v="5"/>
    <s v="M4 7N"/>
    <n v="797"/>
    <x v="796"/>
    <x v="1"/>
    <x v="53"/>
    <n v="3.2"/>
    <n v="7.0000000000000001E-3"/>
    <n v="7.0000000000000001E-3"/>
    <m/>
    <n v="28894"/>
    <m/>
    <m/>
    <s v="Reserva"/>
  </r>
  <r>
    <m/>
    <x v="5"/>
    <s v="M4 7N"/>
    <n v="798"/>
    <x v="797"/>
    <x v="1"/>
    <x v="53"/>
    <n v="3.2"/>
    <n v="1.0500000000000001E-2"/>
    <n v="1.0500000000000001E-2"/>
    <m/>
    <n v="28894"/>
    <m/>
    <m/>
    <s v="C"/>
  </r>
  <r>
    <m/>
    <x v="5"/>
    <s v="M4 6N RP"/>
    <n v="799"/>
    <x v="798"/>
    <x v="3"/>
    <x v="54"/>
    <n v="3.2"/>
    <n v="9.7999999999999997E-3"/>
    <n v="9.7999999999999997E-3"/>
    <m/>
    <n v="28900"/>
    <m/>
    <m/>
    <s v="B"/>
  </r>
  <r>
    <m/>
    <x v="5"/>
    <s v="M4 6N RP"/>
    <n v="800"/>
    <x v="799"/>
    <x v="3"/>
    <x v="54"/>
    <n v="3.2"/>
    <n v="6.4999999999999997E-3"/>
    <n v="6.4999999999999997E-3"/>
    <m/>
    <n v="28900"/>
    <m/>
    <m/>
    <s v="Reserva"/>
  </r>
  <r>
    <m/>
    <x v="5"/>
    <s v="M4 6N RP"/>
    <n v="801"/>
    <x v="800"/>
    <x v="3"/>
    <x v="54"/>
    <n v="3.2"/>
    <n v="1.46E-2"/>
    <n v="1.46E-2"/>
    <m/>
    <n v="28900"/>
    <m/>
    <m/>
    <s v="E"/>
  </r>
  <r>
    <m/>
    <x v="5"/>
    <s v="M4 6N RP"/>
    <n v="802"/>
    <x v="801"/>
    <x v="3"/>
    <x v="54"/>
    <n v="3.2"/>
    <n v="1.5100000000000001E-2"/>
    <n v="1.5100000000000001E-2"/>
    <m/>
    <n v="28900"/>
    <m/>
    <m/>
    <s v="F"/>
  </r>
  <r>
    <m/>
    <x v="5"/>
    <s v="M4 6N RP"/>
    <n v="803"/>
    <x v="802"/>
    <x v="3"/>
    <x v="54"/>
    <n v="3.2"/>
    <n v="1.34E-2"/>
    <n v="1.34E-2"/>
    <m/>
    <n v="28900"/>
    <m/>
    <m/>
    <s v="D"/>
  </r>
  <r>
    <m/>
    <x v="5"/>
    <s v="M4 6N RP"/>
    <n v="804"/>
    <x v="803"/>
    <x v="3"/>
    <x v="54"/>
    <n v="3.2"/>
    <n v="2.07E-2"/>
    <n v="2.07E-2"/>
    <m/>
    <n v="28900"/>
    <m/>
    <m/>
    <s v="H"/>
  </r>
  <r>
    <m/>
    <x v="5"/>
    <s v="M4 6N RP"/>
    <n v="805"/>
    <x v="804"/>
    <x v="3"/>
    <x v="54"/>
    <n v="3.2"/>
    <n v="1.49E-2"/>
    <n v="1.49E-2"/>
    <m/>
    <n v="28900"/>
    <m/>
    <m/>
    <s v="E"/>
  </r>
  <r>
    <m/>
    <x v="5"/>
    <s v="M4 6N RP"/>
    <n v="806"/>
    <x v="805"/>
    <x v="3"/>
    <x v="54"/>
    <n v="3.2"/>
    <n v="1.7999999999999999E-2"/>
    <n v="1.7999999999999999E-2"/>
    <m/>
    <n v="28900"/>
    <m/>
    <m/>
    <s v="G"/>
  </r>
  <r>
    <m/>
    <x v="5"/>
    <s v="M4 7S"/>
    <n v="807"/>
    <x v="806"/>
    <x v="3"/>
    <x v="54"/>
    <n v="3.2"/>
    <n v="1.61E-2"/>
    <n v="1.61E-2"/>
    <m/>
    <n v="289001"/>
    <m/>
    <m/>
    <s v="F"/>
  </r>
  <r>
    <m/>
    <x v="5"/>
    <s v="M4 7S"/>
    <n v="808"/>
    <x v="807"/>
    <x v="3"/>
    <x v="54"/>
    <n v="3.2"/>
    <n v="1.49E-2"/>
    <n v="1.49E-2"/>
    <m/>
    <n v="289001"/>
    <m/>
    <m/>
    <s v="E"/>
  </r>
  <r>
    <m/>
    <x v="5"/>
    <s v="M4 7S"/>
    <n v="809"/>
    <x v="808"/>
    <x v="3"/>
    <x v="54"/>
    <n v="3.2"/>
    <n v="1.8200000000000001E-2"/>
    <n v="1.8200000000000001E-2"/>
    <m/>
    <n v="289001"/>
    <m/>
    <m/>
    <s v="G"/>
  </r>
  <r>
    <m/>
    <x v="5"/>
    <s v="M4 7S"/>
    <n v="810"/>
    <x v="809"/>
    <x v="3"/>
    <x v="54"/>
    <n v="3.2"/>
    <n v="1.3100000000000001E-2"/>
    <n v="1.3100000000000001E-2"/>
    <m/>
    <n v="289001"/>
    <m/>
    <m/>
    <s v="D"/>
  </r>
  <r>
    <m/>
    <x v="5"/>
    <s v="M4 7S"/>
    <n v="811"/>
    <x v="810"/>
    <x v="3"/>
    <x v="54"/>
    <n v="3.2"/>
    <n v="1.2200000000000001E-2"/>
    <n v="1.2200000000000001E-2"/>
    <m/>
    <n v="289001"/>
    <m/>
    <m/>
    <s v="D"/>
  </r>
  <r>
    <m/>
    <x v="5"/>
    <s v="M4 7S"/>
    <n v="812"/>
    <x v="811"/>
    <x v="3"/>
    <x v="54"/>
    <n v="3.2"/>
    <n v="1.67E-2"/>
    <n v="1.67E-2"/>
    <m/>
    <n v="289001"/>
    <m/>
    <m/>
    <s v="F"/>
  </r>
  <r>
    <m/>
    <x v="5"/>
    <s v="M4 7S"/>
    <n v="813"/>
    <x v="812"/>
    <x v="3"/>
    <x v="54"/>
    <n v="3.2"/>
    <n v="9.7000000000000003E-3"/>
    <n v="9.7000000000000003E-3"/>
    <m/>
    <n v="289001"/>
    <m/>
    <m/>
    <s v="B"/>
  </r>
  <r>
    <m/>
    <x v="5"/>
    <s v="M4 7S"/>
    <n v="814"/>
    <x v="813"/>
    <x v="3"/>
    <x v="54"/>
    <n v="3.2"/>
    <n v="1.29E-2"/>
    <n v="1.29E-2"/>
    <m/>
    <n v="289001"/>
    <m/>
    <m/>
    <s v="D"/>
  </r>
  <r>
    <m/>
    <x v="5"/>
    <s v="M4 7S"/>
    <n v="815"/>
    <x v="814"/>
    <x v="3"/>
    <x v="54"/>
    <n v="3.2"/>
    <n v="8.9999999999999993E-3"/>
    <n v="8.9999999999999993E-3"/>
    <m/>
    <n v="289001"/>
    <m/>
    <m/>
    <s v="B"/>
  </r>
  <r>
    <m/>
    <x v="5"/>
    <s v="M4 7S"/>
    <n v="816"/>
    <x v="815"/>
    <x v="3"/>
    <x v="54"/>
    <n v="3.2"/>
    <n v="1.43E-2"/>
    <n v="1.43E-2"/>
    <m/>
    <n v="289001"/>
    <m/>
    <m/>
    <s v="E"/>
  </r>
  <r>
    <m/>
    <x v="5"/>
    <s v="M4 7S"/>
    <n v="817"/>
    <x v="816"/>
    <x v="3"/>
    <x v="54"/>
    <n v="3.2"/>
    <n v="1.41E-2"/>
    <n v="1.41E-2"/>
    <m/>
    <n v="28902"/>
    <m/>
    <m/>
    <s v="E"/>
  </r>
  <r>
    <m/>
    <x v="5"/>
    <s v="M4 7S"/>
    <n v="818"/>
    <x v="817"/>
    <x v="3"/>
    <x v="54"/>
    <n v="3.2"/>
    <n v="1.49E-2"/>
    <n v="1.49E-2"/>
    <m/>
    <n v="28902"/>
    <m/>
    <m/>
    <s v="E"/>
  </r>
  <r>
    <m/>
    <x v="5"/>
    <s v="M4 7S"/>
    <n v="819"/>
    <x v="818"/>
    <x v="3"/>
    <x v="54"/>
    <n v="3.2"/>
    <n v="9.1999999999999998E-3"/>
    <n v="9.1999999999999998E-3"/>
    <m/>
    <n v="28902"/>
    <m/>
    <m/>
    <s v="B"/>
  </r>
  <r>
    <m/>
    <x v="5"/>
    <s v="M4 7S"/>
    <n v="820"/>
    <x v="819"/>
    <x v="3"/>
    <x v="54"/>
    <n v="3.2"/>
    <n v="1.26E-2"/>
    <n v="1.26E-2"/>
    <m/>
    <n v="28902"/>
    <m/>
    <m/>
    <s v="D"/>
  </r>
  <r>
    <m/>
    <x v="5"/>
    <s v="M4 7S"/>
    <n v="821"/>
    <x v="820"/>
    <x v="3"/>
    <x v="54"/>
    <n v="3.2"/>
    <n v="1.37E-2"/>
    <n v="1.37E-2"/>
    <m/>
    <n v="28902"/>
    <m/>
    <m/>
    <s v="E"/>
  </r>
  <r>
    <m/>
    <x v="5"/>
    <s v="M4 7S"/>
    <n v="822"/>
    <x v="821"/>
    <x v="3"/>
    <x v="54"/>
    <n v="3.2"/>
    <n v="1.38E-2"/>
    <n v="1.38E-2"/>
    <m/>
    <n v="28902"/>
    <m/>
    <m/>
    <s v="E"/>
  </r>
  <r>
    <m/>
    <x v="5"/>
    <s v="M4 7S"/>
    <n v="823"/>
    <x v="822"/>
    <x v="3"/>
    <x v="54"/>
    <n v="3.2"/>
    <n v="1.12E-2"/>
    <n v="1.12E-2"/>
    <m/>
    <n v="28902"/>
    <m/>
    <m/>
    <s v="C"/>
  </r>
  <r>
    <m/>
    <x v="5"/>
    <s v="M4 7S"/>
    <n v="824"/>
    <x v="823"/>
    <x v="3"/>
    <x v="54"/>
    <n v="3.2"/>
    <n v="1.8499999999999999E-2"/>
    <n v="1.8499999999999999E-2"/>
    <m/>
    <n v="28902"/>
    <m/>
    <m/>
    <s v="G"/>
  </r>
  <r>
    <m/>
    <x v="5"/>
    <s v="M4 7S"/>
    <n v="825"/>
    <x v="824"/>
    <x v="3"/>
    <x v="54"/>
    <n v="3.2"/>
    <n v="1.4500000000000001E-2"/>
    <n v="1.4500000000000001E-2"/>
    <m/>
    <n v="28902"/>
    <m/>
    <m/>
    <s v="E"/>
  </r>
  <r>
    <m/>
    <x v="5"/>
    <s v="M4 7S"/>
    <n v="826"/>
    <x v="825"/>
    <x v="3"/>
    <x v="54"/>
    <n v="3.2"/>
    <n v="1.26E-2"/>
    <n v="1.26E-2"/>
    <m/>
    <n v="28902"/>
    <m/>
    <m/>
    <s v="D"/>
  </r>
  <r>
    <m/>
    <x v="5"/>
    <s v="M4 7S"/>
    <n v="827"/>
    <x v="826"/>
    <x v="3"/>
    <x v="54"/>
    <n v="3.2"/>
    <n v="1.67E-2"/>
    <n v="1.67E-2"/>
    <m/>
    <n v="28902"/>
    <m/>
    <m/>
    <s v="F"/>
  </r>
  <r>
    <m/>
    <x v="5"/>
    <s v="M3 5S L30"/>
    <n v="828"/>
    <x v="827"/>
    <x v="3"/>
    <x v="54"/>
    <n v="3.2"/>
    <n v="8.2000000000000007E-3"/>
    <n v="8.2000000000000007E-3"/>
    <m/>
    <n v="28903"/>
    <m/>
    <m/>
    <s v="A"/>
  </r>
  <r>
    <m/>
    <x v="5"/>
    <s v="M3 5S L30"/>
    <n v="829"/>
    <x v="828"/>
    <x v="3"/>
    <x v="54"/>
    <n v="3.2"/>
    <n v="7.4999999999999997E-3"/>
    <n v="7.4999999999999997E-3"/>
    <m/>
    <n v="28903"/>
    <m/>
    <m/>
    <s v="A"/>
  </r>
  <r>
    <m/>
    <x v="5"/>
    <s v="M3 5S L30"/>
    <n v="830"/>
    <x v="829"/>
    <x v="3"/>
    <x v="54"/>
    <n v="3.2"/>
    <n v="6.6E-3"/>
    <n v="6.6E-3"/>
    <m/>
    <n v="28903"/>
    <m/>
    <m/>
    <s v="Reserva"/>
  </r>
  <r>
    <m/>
    <x v="5"/>
    <s v="M3 5S L30"/>
    <n v="831"/>
    <x v="830"/>
    <x v="3"/>
    <x v="54"/>
    <n v="3.2"/>
    <n v="9.7999999999999997E-3"/>
    <n v="9.7999999999999997E-3"/>
    <m/>
    <n v="28903"/>
    <m/>
    <m/>
    <s v="B"/>
  </r>
  <r>
    <m/>
    <x v="5"/>
    <s v="M4 6N"/>
    <n v="832"/>
    <x v="831"/>
    <x v="3"/>
    <x v="55"/>
    <n v="3.2"/>
    <n v="1.7899999999999999E-2"/>
    <n v="1.7899999999999999E-2"/>
    <m/>
    <n v="28908"/>
    <m/>
    <m/>
    <s v="G"/>
  </r>
  <r>
    <m/>
    <x v="5"/>
    <s v="M4 6N"/>
    <n v="833"/>
    <x v="832"/>
    <x v="3"/>
    <x v="55"/>
    <n v="3.2"/>
    <n v="1.1900000000000001E-2"/>
    <n v="1.1900000000000001E-2"/>
    <m/>
    <n v="28908"/>
    <m/>
    <m/>
    <s v="C"/>
  </r>
  <r>
    <m/>
    <x v="5"/>
    <s v="M4 6N"/>
    <n v="834"/>
    <x v="833"/>
    <x v="3"/>
    <x v="55"/>
    <n v="3.2"/>
    <n v="1.3899999999999999E-2"/>
    <n v="1.3899999999999999E-2"/>
    <m/>
    <n v="28908"/>
    <m/>
    <m/>
    <s v="E"/>
  </r>
  <r>
    <m/>
    <x v="5"/>
    <s v="M4 6N"/>
    <n v="835"/>
    <x v="834"/>
    <x v="3"/>
    <x v="55"/>
    <n v="3.2"/>
    <n v="1.9199999999999998E-2"/>
    <n v="1.9199999999999998E-2"/>
    <m/>
    <n v="28908"/>
    <m/>
    <m/>
    <s v="H"/>
  </r>
  <r>
    <m/>
    <x v="5"/>
    <s v="M4 6N"/>
    <n v="836"/>
    <x v="835"/>
    <x v="3"/>
    <x v="55"/>
    <n v="3.2"/>
    <n v="2.0500000000000001E-2"/>
    <n v="2.0500000000000001E-2"/>
    <m/>
    <n v="28908"/>
    <m/>
    <m/>
    <s v="H"/>
  </r>
  <r>
    <m/>
    <x v="5"/>
    <s v="M4 6N"/>
    <n v="837"/>
    <x v="836"/>
    <x v="3"/>
    <x v="55"/>
    <n v="3.2"/>
    <n v="1.72E-2"/>
    <n v="1.72E-2"/>
    <m/>
    <n v="28908"/>
    <m/>
    <m/>
    <s v="F"/>
  </r>
  <r>
    <m/>
    <x v="5"/>
    <s v="M4 6N"/>
    <n v="838"/>
    <x v="837"/>
    <x v="3"/>
    <x v="55"/>
    <n v="3.2"/>
    <n v="1.2800000000000001E-2"/>
    <n v="1.2800000000000001E-2"/>
    <m/>
    <n v="28908"/>
    <m/>
    <m/>
    <s v="D"/>
  </r>
  <r>
    <m/>
    <x v="5"/>
    <s v="M4 6N"/>
    <n v="839"/>
    <x v="838"/>
    <x v="3"/>
    <x v="55"/>
    <n v="3.2"/>
    <n v="1.1900000000000001E-2"/>
    <n v="1.1900000000000001E-2"/>
    <m/>
    <n v="28908"/>
    <m/>
    <m/>
    <s v="C"/>
  </r>
  <r>
    <m/>
    <x v="5"/>
    <s v="M4 7S"/>
    <n v="840"/>
    <x v="839"/>
    <x v="3"/>
    <x v="55"/>
    <n v="3.2"/>
    <n v="1.2E-2"/>
    <n v="1.2E-2"/>
    <m/>
    <n v="28909"/>
    <m/>
    <m/>
    <s v="D"/>
  </r>
  <r>
    <m/>
    <x v="5"/>
    <s v="M4 7S"/>
    <n v="841"/>
    <x v="840"/>
    <x v="3"/>
    <x v="55"/>
    <n v="3.2"/>
    <n v="1.3299999999999999E-2"/>
    <n v="1.3299999999999999E-2"/>
    <m/>
    <n v="28909"/>
    <m/>
    <m/>
    <s v="D"/>
  </r>
  <r>
    <m/>
    <x v="5"/>
    <s v="M4 7S"/>
    <n v="842"/>
    <x v="841"/>
    <x v="3"/>
    <x v="55"/>
    <n v="3.2"/>
    <n v="1.4200000000000001E-2"/>
    <n v="1.4200000000000001E-2"/>
    <m/>
    <n v="28909"/>
    <m/>
    <m/>
    <s v="E"/>
  </r>
  <r>
    <m/>
    <x v="5"/>
    <s v="M4 7S"/>
    <n v="843"/>
    <x v="842"/>
    <x v="3"/>
    <x v="55"/>
    <n v="3.2"/>
    <n v="1.66E-2"/>
    <n v="1.66E-2"/>
    <m/>
    <n v="28909"/>
    <m/>
    <m/>
    <s v="F"/>
  </r>
  <r>
    <m/>
    <x v="5"/>
    <s v="M4 7S"/>
    <n v="844"/>
    <x v="843"/>
    <x v="3"/>
    <x v="55"/>
    <n v="3.2"/>
    <n v="1.72E-2"/>
    <n v="1.72E-2"/>
    <m/>
    <n v="28909"/>
    <m/>
    <m/>
    <s v="F"/>
  </r>
  <r>
    <m/>
    <x v="5"/>
    <s v="M4 7S"/>
    <n v="845"/>
    <x v="844"/>
    <x v="3"/>
    <x v="55"/>
    <n v="3.2"/>
    <n v="9.4999999999999998E-3"/>
    <n v="9.4999999999999998E-3"/>
    <m/>
    <n v="28910"/>
    <m/>
    <m/>
    <s v="B"/>
  </r>
  <r>
    <m/>
    <x v="5"/>
    <s v="M4 7S"/>
    <n v="846"/>
    <x v="845"/>
    <x v="3"/>
    <x v="55"/>
    <n v="3.2"/>
    <n v="1.2E-2"/>
    <n v="1.2E-2"/>
    <m/>
    <n v="28910"/>
    <m/>
    <m/>
    <s v="D"/>
  </r>
  <r>
    <m/>
    <x v="5"/>
    <s v="M4 7S"/>
    <n v="847"/>
    <x v="846"/>
    <x v="3"/>
    <x v="55"/>
    <n v="3.2"/>
    <n v="1.1900000000000001E-2"/>
    <n v="1.1900000000000001E-2"/>
    <m/>
    <n v="28910"/>
    <m/>
    <m/>
    <s v="C"/>
  </r>
  <r>
    <m/>
    <x v="5"/>
    <s v="M4 7S"/>
    <n v="848"/>
    <x v="847"/>
    <x v="3"/>
    <x v="55"/>
    <n v="3.2"/>
    <n v="1.09E-2"/>
    <n v="1.09E-2"/>
    <m/>
    <n v="28910"/>
    <m/>
    <m/>
    <s v="C"/>
  </r>
  <r>
    <m/>
    <x v="5"/>
    <s v="M4 7S"/>
    <n v="849"/>
    <x v="848"/>
    <x v="3"/>
    <x v="55"/>
    <n v="3.2"/>
    <n v="7.6E-3"/>
    <n v="7.6E-3"/>
    <m/>
    <n v="28910"/>
    <m/>
    <m/>
    <s v="A"/>
  </r>
  <r>
    <m/>
    <x v="5"/>
    <s v="M4 7S"/>
    <n v="850"/>
    <x v="849"/>
    <x v="3"/>
    <x v="55"/>
    <n v="3.2"/>
    <n v="1.32E-2"/>
    <n v="1.32E-2"/>
    <m/>
    <n v="28910"/>
    <m/>
    <m/>
    <s v="D"/>
  </r>
  <r>
    <m/>
    <x v="5"/>
    <s v="M4 7S"/>
    <n v="851"/>
    <x v="850"/>
    <x v="3"/>
    <x v="55"/>
    <n v="3.2"/>
    <n v="8.3000000000000001E-3"/>
    <n v="8.3000000000000001E-3"/>
    <m/>
    <n v="28910"/>
    <m/>
    <m/>
    <s v="A"/>
  </r>
  <r>
    <m/>
    <x v="5"/>
    <s v="M4 7S"/>
    <n v="852"/>
    <x v="851"/>
    <x v="3"/>
    <x v="55"/>
    <n v="3.2"/>
    <n v="1.38E-2"/>
    <n v="1.38E-2"/>
    <m/>
    <n v="28910"/>
    <m/>
    <m/>
    <s v="E"/>
  </r>
  <r>
    <m/>
    <x v="5"/>
    <s v="M4 7S"/>
    <n v="853"/>
    <x v="852"/>
    <x v="3"/>
    <x v="55"/>
    <n v="3.2"/>
    <n v="7.6E-3"/>
    <n v="7.6E-3"/>
    <m/>
    <n v="28910"/>
    <m/>
    <m/>
    <s v="A"/>
  </r>
  <r>
    <m/>
    <x v="5"/>
    <s v="REMANENTE"/>
    <n v="854"/>
    <x v="853"/>
    <x v="3"/>
    <x v="55"/>
    <n v="3.2"/>
    <n v="1.03E-2"/>
    <n v="1.03E-2"/>
    <m/>
    <n v="28911"/>
    <m/>
    <m/>
    <s v="B"/>
  </r>
  <r>
    <m/>
    <x v="5"/>
    <s v="REMANENTE"/>
    <n v="855"/>
    <x v="854"/>
    <x v="3"/>
    <x v="55"/>
    <n v="3.2"/>
    <n v="9.7000000000000003E-3"/>
    <n v="9.7000000000000003E-3"/>
    <m/>
    <n v="28911"/>
    <m/>
    <m/>
    <s v="B"/>
  </r>
  <r>
    <m/>
    <x v="5"/>
    <s v="REMANENTE"/>
    <n v="856"/>
    <x v="855"/>
    <x v="3"/>
    <x v="55"/>
    <n v="3.2"/>
    <n v="9.4000000000000004E-3"/>
    <n v="9.4000000000000004E-3"/>
    <m/>
    <n v="28911"/>
    <m/>
    <m/>
    <s v="B"/>
  </r>
  <r>
    <m/>
    <x v="5"/>
    <s v="REMANENTE"/>
    <n v="857"/>
    <x v="856"/>
    <x v="3"/>
    <x v="55"/>
    <n v="3.2"/>
    <n v="1.04E-2"/>
    <n v="1.04E-2"/>
    <m/>
    <n v="28911"/>
    <m/>
    <m/>
    <s v="B"/>
  </r>
  <r>
    <m/>
    <x v="5"/>
    <s v="REMANENTE"/>
    <n v="858"/>
    <x v="857"/>
    <x v="3"/>
    <x v="55"/>
    <n v="3.2"/>
    <n v="9.5999999999999992E-3"/>
    <n v="9.5999999999999992E-3"/>
    <m/>
    <n v="28913"/>
    <m/>
    <m/>
    <s v="B"/>
  </r>
  <r>
    <m/>
    <x v="5"/>
    <s v="REMANENTE"/>
    <n v="859"/>
    <x v="858"/>
    <x v="3"/>
    <x v="55"/>
    <n v="3.2"/>
    <n v="4.0000000000000001E-3"/>
    <n v="4.0000000000000001E-3"/>
    <m/>
    <n v="28913"/>
    <m/>
    <m/>
    <s v="Descarte"/>
  </r>
  <r>
    <m/>
    <x v="5"/>
    <s v="REMANENTE"/>
    <n v="860"/>
    <x v="859"/>
    <x v="3"/>
    <x v="55"/>
    <n v="3.2"/>
    <n v="9.7999999999999997E-3"/>
    <n v="9.7999999999999997E-3"/>
    <m/>
    <n v="28913"/>
    <m/>
    <m/>
    <s v="B"/>
  </r>
  <r>
    <m/>
    <x v="5"/>
    <s v="M4 7N"/>
    <n v="861"/>
    <x v="860"/>
    <x v="1"/>
    <x v="55"/>
    <n v="3.2"/>
    <n v="1.2800000000000001E-2"/>
    <n v="1.2800000000000001E-2"/>
    <m/>
    <n v="28914"/>
    <m/>
    <m/>
    <s v="D"/>
  </r>
  <r>
    <m/>
    <x v="5"/>
    <s v="M4 7N"/>
    <n v="862"/>
    <x v="861"/>
    <x v="1"/>
    <x v="55"/>
    <n v="3.2"/>
    <n v="8.9999999999999993E-3"/>
    <n v="8.9999999999999993E-3"/>
    <m/>
    <n v="28914"/>
    <m/>
    <m/>
    <s v="B"/>
  </r>
  <r>
    <m/>
    <x v="5"/>
    <s v="M4 7N"/>
    <n v="863"/>
    <x v="862"/>
    <x v="1"/>
    <x v="55"/>
    <n v="3.2"/>
    <n v="1.18E-2"/>
    <n v="1.18E-2"/>
    <m/>
    <n v="28914"/>
    <m/>
    <m/>
    <s v="C"/>
  </r>
  <r>
    <m/>
    <x v="5"/>
    <s v="M4 7N"/>
    <n v="864"/>
    <x v="863"/>
    <x v="1"/>
    <x v="55"/>
    <n v="3.2"/>
    <n v="1.5699999999999999E-2"/>
    <n v="1.5699999999999999E-2"/>
    <m/>
    <n v="28914"/>
    <m/>
    <m/>
    <s v="F"/>
  </r>
  <r>
    <m/>
    <x v="5"/>
    <s v="M4 7N"/>
    <n v="865"/>
    <x v="864"/>
    <x v="1"/>
    <x v="55"/>
    <n v="3.2"/>
    <n v="1.14E-2"/>
    <n v="1.14E-2"/>
    <m/>
    <n v="28914"/>
    <m/>
    <m/>
    <s v="C"/>
  </r>
  <r>
    <m/>
    <x v="5"/>
    <s v="M4 7N"/>
    <n v="866"/>
    <x v="865"/>
    <x v="1"/>
    <x v="55"/>
    <n v="3.2"/>
    <n v="1.4E-2"/>
    <n v="1.4E-2"/>
    <m/>
    <n v="28914"/>
    <m/>
    <m/>
    <s v="E"/>
  </r>
  <r>
    <m/>
    <x v="5"/>
    <s v="M4 7N"/>
    <n v="867"/>
    <x v="866"/>
    <x v="1"/>
    <x v="55"/>
    <n v="3.2"/>
    <n v="1.11E-2"/>
    <n v="1.11E-2"/>
    <m/>
    <n v="28914"/>
    <m/>
    <m/>
    <s v="C"/>
  </r>
  <r>
    <m/>
    <x v="5"/>
    <s v="M4 7N"/>
    <n v="868"/>
    <x v="867"/>
    <x v="1"/>
    <x v="55"/>
    <n v="3.2"/>
    <n v="7.4999999999999997E-3"/>
    <n v="7.4999999999999997E-3"/>
    <m/>
    <n v="28914"/>
    <m/>
    <m/>
    <s v="A"/>
  </r>
  <r>
    <m/>
    <x v="5"/>
    <s v="M4 7N"/>
    <n v="869"/>
    <x v="868"/>
    <x v="1"/>
    <x v="55"/>
    <n v="3.2"/>
    <n v="9.4999999999999998E-3"/>
    <n v="9.4999999999999998E-3"/>
    <m/>
    <n v="28914"/>
    <m/>
    <m/>
    <s v="B"/>
  </r>
  <r>
    <m/>
    <x v="5"/>
    <s v="M4 7N"/>
    <n v="870"/>
    <x v="869"/>
    <x v="1"/>
    <x v="55"/>
    <n v="3.2"/>
    <n v="9.7000000000000003E-3"/>
    <n v="9.7000000000000003E-3"/>
    <m/>
    <n v="28914"/>
    <m/>
    <m/>
    <s v="B"/>
  </r>
  <r>
    <m/>
    <x v="5"/>
    <s v="M4 7N"/>
    <n v="871"/>
    <x v="870"/>
    <x v="1"/>
    <x v="55"/>
    <n v="3.2"/>
    <n v="1.0200000000000001E-2"/>
    <n v="1.0200000000000001E-2"/>
    <m/>
    <n v="28914"/>
    <m/>
    <m/>
    <s v="B"/>
  </r>
  <r>
    <m/>
    <x v="5"/>
    <s v="REMANENTE"/>
    <n v="872"/>
    <x v="871"/>
    <x v="1"/>
    <x v="56"/>
    <n v="3.2"/>
    <n v="4.7999999999999996E-3"/>
    <n v="4.7999999999999996E-3"/>
    <m/>
    <n v="28915"/>
    <m/>
    <m/>
    <s v="Descarte"/>
  </r>
  <r>
    <m/>
    <x v="5"/>
    <s v="REMANENTE"/>
    <n v="873"/>
    <x v="872"/>
    <x v="1"/>
    <x v="56"/>
    <n v="3.2"/>
    <n v="8.6999999999999994E-3"/>
    <n v="8.6999999999999994E-3"/>
    <m/>
    <n v="28915"/>
    <m/>
    <m/>
    <s v="A"/>
  </r>
  <r>
    <m/>
    <x v="5"/>
    <s v="REMANENTE"/>
    <n v="874"/>
    <x v="873"/>
    <x v="1"/>
    <x v="56"/>
    <n v="3.2"/>
    <n v="7.1000000000000004E-3"/>
    <n v="7.1000000000000004E-3"/>
    <m/>
    <n v="28915"/>
    <m/>
    <m/>
    <s v="Reserva"/>
  </r>
  <r>
    <m/>
    <x v="5"/>
    <s v="REMANENTE"/>
    <n v="875"/>
    <x v="874"/>
    <x v="1"/>
    <x v="56"/>
    <n v="3.2"/>
    <n v="1.49E-2"/>
    <n v="1.49E-2"/>
    <m/>
    <n v="28915"/>
    <m/>
    <m/>
    <s v="E"/>
  </r>
  <r>
    <m/>
    <x v="5"/>
    <s v="REMANENTE"/>
    <n v="876"/>
    <x v="875"/>
    <x v="1"/>
    <x v="56"/>
    <n v="3.2"/>
    <n v="1.3899999999999999E-2"/>
    <n v="1.3899999999999999E-2"/>
    <m/>
    <n v="28915"/>
    <m/>
    <m/>
    <s v="E"/>
  </r>
  <r>
    <m/>
    <x v="5"/>
    <s v="REMANENTE"/>
    <n v="877"/>
    <x v="876"/>
    <x v="1"/>
    <x v="56"/>
    <n v="3.2"/>
    <n v="1.4800000000000001E-2"/>
    <n v="1.4800000000000001E-2"/>
    <m/>
    <n v="28915"/>
    <m/>
    <m/>
    <s v="E"/>
  </r>
  <r>
    <m/>
    <x v="5"/>
    <s v="REMANENTE"/>
    <n v="878"/>
    <x v="877"/>
    <x v="1"/>
    <x v="56"/>
    <n v="3.2"/>
    <n v="1.9599999999999999E-2"/>
    <n v="1.9599999999999999E-2"/>
    <m/>
    <n v="28915"/>
    <m/>
    <m/>
    <s v="H"/>
  </r>
  <r>
    <m/>
    <x v="5"/>
    <s v="M4 6N RP"/>
    <n v="879"/>
    <x v="878"/>
    <x v="3"/>
    <x v="56"/>
    <n v="3.2"/>
    <n v="1.2500000000000001E-2"/>
    <n v="1.2500000000000001E-2"/>
    <m/>
    <n v="28920"/>
    <m/>
    <m/>
    <s v="D"/>
  </r>
  <r>
    <m/>
    <x v="5"/>
    <s v="M4 6N RP"/>
    <n v="880"/>
    <x v="879"/>
    <x v="3"/>
    <x v="56"/>
    <n v="3.2"/>
    <n v="1.41E-2"/>
    <n v="1.41E-2"/>
    <m/>
    <n v="28920"/>
    <m/>
    <m/>
    <s v="E"/>
  </r>
  <r>
    <m/>
    <x v="5"/>
    <s v="M4 6N RP"/>
    <n v="881"/>
    <x v="880"/>
    <x v="3"/>
    <x v="56"/>
    <n v="3.2"/>
    <n v="1.3100000000000001E-2"/>
    <n v="1.3100000000000001E-2"/>
    <m/>
    <n v="28920"/>
    <m/>
    <m/>
    <s v="D"/>
  </r>
  <r>
    <m/>
    <x v="5"/>
    <s v="M4 6N RP"/>
    <n v="882"/>
    <x v="881"/>
    <x v="3"/>
    <x v="56"/>
    <n v="3.2"/>
    <n v="1.52E-2"/>
    <n v="1.52E-2"/>
    <m/>
    <n v="28920"/>
    <m/>
    <m/>
    <s v="F"/>
  </r>
  <r>
    <m/>
    <x v="5"/>
    <s v="M4 6N RP"/>
    <n v="883"/>
    <x v="882"/>
    <x v="3"/>
    <x v="56"/>
    <n v="3.2"/>
    <n v="1.72E-2"/>
    <n v="1.72E-2"/>
    <m/>
    <n v="28920"/>
    <m/>
    <m/>
    <s v="F"/>
  </r>
  <r>
    <m/>
    <x v="5"/>
    <s v="M4 6N RP"/>
    <n v="884"/>
    <x v="883"/>
    <x v="3"/>
    <x v="56"/>
    <n v="3.2"/>
    <n v="1.34E-2"/>
    <n v="1.34E-2"/>
    <m/>
    <n v="28920"/>
    <m/>
    <m/>
    <s v="D"/>
  </r>
  <r>
    <m/>
    <x v="5"/>
    <s v="M4 6N RP"/>
    <n v="885"/>
    <x v="884"/>
    <x v="3"/>
    <x v="56"/>
    <n v="3.2"/>
    <n v="9.2999999999999992E-3"/>
    <n v="9.2999999999999992E-3"/>
    <m/>
    <n v="28920"/>
    <m/>
    <m/>
    <s v="B"/>
  </r>
  <r>
    <m/>
    <x v="5"/>
    <s v="M4 6N RP"/>
    <n v="886"/>
    <x v="885"/>
    <x v="3"/>
    <x v="56"/>
    <n v="3.2"/>
    <n v="1.9400000000000001E-2"/>
    <n v="1.9400000000000001E-2"/>
    <m/>
    <n v="28921"/>
    <m/>
    <m/>
    <s v="H"/>
  </r>
  <r>
    <m/>
    <x v="5"/>
    <s v="M4 6N RP"/>
    <n v="887"/>
    <x v="886"/>
    <x v="3"/>
    <x v="56"/>
    <n v="3.2"/>
    <n v="1.41E-2"/>
    <n v="1.41E-2"/>
    <m/>
    <n v="28921"/>
    <m/>
    <m/>
    <s v="E"/>
  </r>
  <r>
    <m/>
    <x v="5"/>
    <s v="M4 6N RP"/>
    <n v="888"/>
    <x v="887"/>
    <x v="3"/>
    <x v="56"/>
    <n v="3.2"/>
    <n v="1.4500000000000001E-2"/>
    <n v="1.4500000000000001E-2"/>
    <m/>
    <n v="28921"/>
    <m/>
    <m/>
    <s v="E"/>
  </r>
  <r>
    <m/>
    <x v="5"/>
    <s v="M4 6N RP"/>
    <n v="889"/>
    <x v="888"/>
    <x v="3"/>
    <x v="56"/>
    <n v="3.2"/>
    <n v="1.26E-2"/>
    <n v="1.26E-2"/>
    <m/>
    <n v="28921"/>
    <m/>
    <m/>
    <s v="D"/>
  </r>
  <r>
    <m/>
    <x v="5"/>
    <s v="M4 6N RP"/>
    <n v="890"/>
    <x v="889"/>
    <x v="3"/>
    <x v="56"/>
    <n v="3.2"/>
    <n v="1.61E-2"/>
    <n v="1.61E-2"/>
    <m/>
    <n v="28921"/>
    <m/>
    <m/>
    <s v="F"/>
  </r>
  <r>
    <m/>
    <x v="5"/>
    <s v="M4 6N RP"/>
    <n v="891"/>
    <x v="890"/>
    <x v="3"/>
    <x v="56"/>
    <n v="3.2"/>
    <n v="1.9300000000000001E-2"/>
    <n v="1.9300000000000001E-2"/>
    <m/>
    <n v="28921"/>
    <m/>
    <m/>
    <s v="H"/>
  </r>
  <r>
    <m/>
    <x v="5"/>
    <s v="M4 6N RP"/>
    <n v="892"/>
    <x v="891"/>
    <x v="3"/>
    <x v="56"/>
    <n v="3.2"/>
    <n v="1.66E-2"/>
    <n v="1.66E-2"/>
    <m/>
    <n v="28922"/>
    <m/>
    <m/>
    <s v="F"/>
  </r>
  <r>
    <m/>
    <x v="5"/>
    <s v="M4 6N RP"/>
    <n v="893"/>
    <x v="892"/>
    <x v="3"/>
    <x v="56"/>
    <n v="3.2"/>
    <n v="1.1299999999999999E-2"/>
    <n v="1.1299999999999999E-2"/>
    <m/>
    <n v="28922"/>
    <m/>
    <m/>
    <s v="C"/>
  </r>
  <r>
    <m/>
    <x v="5"/>
    <s v="M4 7S L31"/>
    <n v="894"/>
    <x v="893"/>
    <x v="3"/>
    <x v="56"/>
    <n v="3.2"/>
    <n v="1.2699999999999999E-2"/>
    <n v="1.2699999999999999E-2"/>
    <m/>
    <n v="28922"/>
    <m/>
    <m/>
    <s v="D"/>
  </r>
  <r>
    <m/>
    <x v="5"/>
    <s v="M4 7S L31"/>
    <n v="895"/>
    <x v="894"/>
    <x v="3"/>
    <x v="56"/>
    <n v="3.2"/>
    <n v="1.1299999999999999E-2"/>
    <n v="1.1299999999999999E-2"/>
    <m/>
    <n v="28922"/>
    <m/>
    <m/>
    <s v="C"/>
  </r>
  <r>
    <m/>
    <x v="5"/>
    <s v="M4 7S L31"/>
    <n v="896"/>
    <x v="895"/>
    <x v="3"/>
    <x v="56"/>
    <n v="3.2"/>
    <n v="1.72E-2"/>
    <n v="1.72E-2"/>
    <m/>
    <n v="28922"/>
    <m/>
    <m/>
    <s v="F"/>
  </r>
  <r>
    <m/>
    <x v="5"/>
    <s v="M4 7S L31"/>
    <n v="897"/>
    <x v="896"/>
    <x v="3"/>
    <x v="56"/>
    <n v="3.2"/>
    <n v="1.2999999999999999E-2"/>
    <n v="1.2999999999999999E-2"/>
    <m/>
    <n v="28922"/>
    <m/>
    <m/>
    <s v="D"/>
  </r>
  <r>
    <m/>
    <x v="5"/>
    <s v="M4 7S L31"/>
    <n v="898"/>
    <x v="897"/>
    <x v="3"/>
    <x v="56"/>
    <n v="3.2"/>
    <n v="1.6E-2"/>
    <n v="1.6E-2"/>
    <m/>
    <n v="28922"/>
    <m/>
    <m/>
    <s v="F"/>
  </r>
  <r>
    <m/>
    <x v="5"/>
    <s v="M4 7S L31"/>
    <n v="899"/>
    <x v="898"/>
    <x v="3"/>
    <x v="56"/>
    <n v="3.2"/>
    <n v="1.5900000000000001E-2"/>
    <n v="1.5900000000000001E-2"/>
    <m/>
    <n v="28922"/>
    <m/>
    <m/>
    <s v="F"/>
  </r>
  <r>
    <m/>
    <x v="5"/>
    <s v="M4 7S L31"/>
    <n v="900"/>
    <x v="899"/>
    <x v="3"/>
    <x v="56"/>
    <n v="3.2"/>
    <n v="2.53E-2"/>
    <n v="2.53E-2"/>
    <m/>
    <n v="28922"/>
    <m/>
    <m/>
    <s v="K"/>
  </r>
  <r>
    <m/>
    <x v="5"/>
    <s v="M4 7S L31"/>
    <n v="901"/>
    <x v="900"/>
    <x v="3"/>
    <x v="56"/>
    <n v="3.2"/>
    <n v="1.26E-2"/>
    <n v="1.26E-2"/>
    <m/>
    <n v="28922"/>
    <m/>
    <m/>
    <s v="D"/>
  </r>
  <r>
    <m/>
    <x v="5"/>
    <s v="M4 7S"/>
    <n v="902"/>
    <x v="901"/>
    <x v="3"/>
    <x v="56"/>
    <n v="3.2"/>
    <n v="1.8700000000000001E-2"/>
    <n v="1.8700000000000001E-2"/>
    <m/>
    <n v="28923"/>
    <m/>
    <m/>
    <s v="G"/>
  </r>
  <r>
    <m/>
    <x v="5"/>
    <s v="M4 7S"/>
    <n v="903"/>
    <x v="902"/>
    <x v="3"/>
    <x v="56"/>
    <n v="3.2"/>
    <n v="1.0500000000000001E-2"/>
    <n v="1.0500000000000001E-2"/>
    <m/>
    <n v="28923"/>
    <m/>
    <m/>
    <s v="C"/>
  </r>
  <r>
    <m/>
    <x v="5"/>
    <s v="M4 7S"/>
    <n v="904"/>
    <x v="903"/>
    <x v="3"/>
    <x v="56"/>
    <n v="3.2"/>
    <n v="1.2699999999999999E-2"/>
    <n v="1.2699999999999999E-2"/>
    <m/>
    <n v="28923"/>
    <m/>
    <m/>
    <s v="D"/>
  </r>
  <r>
    <m/>
    <x v="5"/>
    <s v="M4 7S"/>
    <n v="905"/>
    <x v="904"/>
    <x v="3"/>
    <x v="56"/>
    <n v="3.2"/>
    <n v="1.14E-2"/>
    <n v="1.14E-2"/>
    <m/>
    <n v="28923"/>
    <m/>
    <m/>
    <s v="C"/>
  </r>
  <r>
    <m/>
    <x v="5"/>
    <s v="M4 7S"/>
    <n v="906"/>
    <x v="905"/>
    <x v="3"/>
    <x v="56"/>
    <n v="3.2"/>
    <n v="1.2800000000000001E-2"/>
    <n v="1.2800000000000001E-2"/>
    <m/>
    <n v="28923"/>
    <m/>
    <m/>
    <s v="D"/>
  </r>
  <r>
    <m/>
    <x v="5"/>
    <s v="M4 6N RP"/>
    <n v="907"/>
    <x v="906"/>
    <x v="3"/>
    <x v="57"/>
    <n v="3.2"/>
    <n v="1.23E-2"/>
    <n v="1.23E-2"/>
    <m/>
    <n v="28929"/>
    <m/>
    <m/>
    <s v="D"/>
  </r>
  <r>
    <m/>
    <x v="5"/>
    <s v="M4 6N RP"/>
    <n v="908"/>
    <x v="907"/>
    <x v="3"/>
    <x v="57"/>
    <n v="3.2"/>
    <n v="1.1599999999999999E-2"/>
    <n v="1.1599999999999999E-2"/>
    <m/>
    <n v="28929"/>
    <m/>
    <m/>
    <s v="C"/>
  </r>
  <r>
    <m/>
    <x v="5"/>
    <s v="M4 6N RP"/>
    <n v="909"/>
    <x v="908"/>
    <x v="3"/>
    <x v="57"/>
    <n v="3.2"/>
    <n v="0.01"/>
    <n v="0.01"/>
    <m/>
    <n v="28929"/>
    <m/>
    <m/>
    <s v="B"/>
  </r>
  <r>
    <m/>
    <x v="5"/>
    <s v="M4 6N RP"/>
    <n v="910"/>
    <x v="909"/>
    <x v="3"/>
    <x v="57"/>
    <n v="3.2"/>
    <n v="1.21E-2"/>
    <n v="1.21E-2"/>
    <m/>
    <n v="28929"/>
    <m/>
    <m/>
    <s v="D"/>
  </r>
  <r>
    <m/>
    <x v="5"/>
    <s v="M4 6N RP"/>
    <n v="911"/>
    <x v="910"/>
    <x v="3"/>
    <x v="57"/>
    <n v="3.2"/>
    <n v="1.12E-2"/>
    <n v="1.12E-2"/>
    <m/>
    <n v="28929"/>
    <m/>
    <m/>
    <s v="C"/>
  </r>
  <r>
    <m/>
    <x v="5"/>
    <s v="M4 6N RP"/>
    <n v="912"/>
    <x v="911"/>
    <x v="3"/>
    <x v="57"/>
    <n v="3.2"/>
    <n v="9.7999999999999997E-3"/>
    <n v="9.7999999999999997E-3"/>
    <m/>
    <n v="28929"/>
    <m/>
    <m/>
    <s v="B"/>
  </r>
  <r>
    <m/>
    <x v="5"/>
    <s v="M4 6N RP"/>
    <n v="913"/>
    <x v="912"/>
    <x v="3"/>
    <x v="57"/>
    <n v="3.2"/>
    <n v="1.11E-2"/>
    <n v="1.11E-2"/>
    <m/>
    <n v="28929"/>
    <m/>
    <m/>
    <s v="C"/>
  </r>
  <r>
    <m/>
    <x v="5"/>
    <s v="M4 6N RP"/>
    <n v="914"/>
    <x v="913"/>
    <x v="3"/>
    <x v="57"/>
    <n v="3.2"/>
    <n v="1.06E-2"/>
    <n v="1.06E-2"/>
    <m/>
    <n v="28929"/>
    <m/>
    <m/>
    <s v="C"/>
  </r>
  <r>
    <m/>
    <x v="5"/>
    <s v="M4 6N RP"/>
    <n v="915"/>
    <x v="914"/>
    <x v="3"/>
    <x v="57"/>
    <n v="3.2"/>
    <n v="1.3899999999999999E-2"/>
    <n v="1.3899999999999999E-2"/>
    <m/>
    <n v="28929"/>
    <m/>
    <m/>
    <s v="E"/>
  </r>
  <r>
    <m/>
    <x v="5"/>
    <s v="M4 6N RP"/>
    <n v="916"/>
    <x v="915"/>
    <x v="3"/>
    <x v="57"/>
    <n v="3.2"/>
    <n v="1.47E-2"/>
    <n v="1.47E-2"/>
    <m/>
    <n v="28929"/>
    <m/>
    <m/>
    <s v="E"/>
  </r>
  <r>
    <m/>
    <x v="5"/>
    <s v="M4 7S L32"/>
    <n v="917"/>
    <x v="916"/>
    <x v="3"/>
    <x v="57"/>
    <n v="3.2"/>
    <n v="1.8100000000000002E-2"/>
    <n v="1.8100000000000002E-2"/>
    <m/>
    <n v="28930"/>
    <m/>
    <m/>
    <s v="G"/>
  </r>
  <r>
    <m/>
    <x v="5"/>
    <s v="M4 7S L32"/>
    <n v="918"/>
    <x v="917"/>
    <x v="3"/>
    <x v="57"/>
    <n v="3.2"/>
    <n v="1.6199999999999999E-2"/>
    <n v="1.6199999999999999E-2"/>
    <m/>
    <n v="28930"/>
    <m/>
    <m/>
    <s v="F"/>
  </r>
  <r>
    <m/>
    <x v="5"/>
    <s v="M4 7S L32"/>
    <n v="919"/>
    <x v="918"/>
    <x v="3"/>
    <x v="57"/>
    <n v="3.2"/>
    <n v="2.29E-2"/>
    <n v="2.29E-2"/>
    <m/>
    <n v="28930"/>
    <m/>
    <m/>
    <s v="J"/>
  </r>
  <r>
    <m/>
    <x v="5"/>
    <s v="M4 7S L32"/>
    <n v="920"/>
    <x v="919"/>
    <x v="3"/>
    <x v="57"/>
    <n v="3.2"/>
    <n v="1.52E-2"/>
    <n v="1.52E-2"/>
    <m/>
    <n v="28930"/>
    <m/>
    <m/>
    <s v="F"/>
  </r>
  <r>
    <m/>
    <x v="5"/>
    <s v="M4 7S L32"/>
    <n v="921"/>
    <x v="920"/>
    <x v="3"/>
    <x v="57"/>
    <n v="3.2"/>
    <n v="2.1999999999999999E-2"/>
    <n v="2.1999999999999999E-2"/>
    <m/>
    <n v="28930"/>
    <m/>
    <m/>
    <s v="I"/>
  </r>
  <r>
    <m/>
    <x v="5"/>
    <s v="M4 7S L32"/>
    <n v="922"/>
    <x v="921"/>
    <x v="3"/>
    <x v="57"/>
    <n v="3.2"/>
    <n v="2.0299999999999999E-2"/>
    <n v="2.0299999999999999E-2"/>
    <m/>
    <n v="28931"/>
    <m/>
    <m/>
    <s v="H"/>
  </r>
  <r>
    <m/>
    <x v="5"/>
    <s v="M4 7S L32"/>
    <n v="923"/>
    <x v="922"/>
    <x v="3"/>
    <x v="57"/>
    <n v="3.2"/>
    <n v="1.72E-2"/>
    <n v="1.72E-2"/>
    <m/>
    <n v="28931"/>
    <m/>
    <m/>
    <s v="F"/>
  </r>
  <r>
    <m/>
    <x v="5"/>
    <s v="M4 7S L32"/>
    <n v="924"/>
    <x v="923"/>
    <x v="3"/>
    <x v="57"/>
    <n v="3.2"/>
    <n v="1.9099999999999999E-2"/>
    <n v="1.9099999999999999E-2"/>
    <m/>
    <n v="28931"/>
    <m/>
    <m/>
    <s v="H"/>
  </r>
  <r>
    <m/>
    <x v="5"/>
    <s v="M4 7S L32"/>
    <n v="925"/>
    <x v="924"/>
    <x v="3"/>
    <x v="57"/>
    <n v="3.2"/>
    <n v="1.67E-2"/>
    <n v="1.67E-2"/>
    <m/>
    <n v="28931"/>
    <m/>
    <m/>
    <s v="F"/>
  </r>
  <r>
    <m/>
    <x v="5"/>
    <s v="M4 7S L31"/>
    <n v="926"/>
    <x v="925"/>
    <x v="3"/>
    <x v="57"/>
    <n v="3.2"/>
    <n v="1.46E-2"/>
    <n v="1.46E-2"/>
    <m/>
    <n v="28931"/>
    <m/>
    <m/>
    <s v="E"/>
  </r>
  <r>
    <m/>
    <x v="5"/>
    <s v="M4 7S L31"/>
    <n v="927"/>
    <x v="926"/>
    <x v="3"/>
    <x v="57"/>
    <n v="3.2"/>
    <n v="1.6E-2"/>
    <n v="1.6E-2"/>
    <m/>
    <n v="28931"/>
    <m/>
    <m/>
    <s v="F"/>
  </r>
  <r>
    <m/>
    <x v="5"/>
    <s v="M4 7S"/>
    <n v="928"/>
    <x v="927"/>
    <x v="3"/>
    <x v="57"/>
    <n v="3.2"/>
    <n v="1.3100000000000001E-2"/>
    <n v="1.3100000000000001E-2"/>
    <m/>
    <n v="28931"/>
    <m/>
    <m/>
    <s v="D"/>
  </r>
  <r>
    <m/>
    <x v="5"/>
    <s v="M4 7S"/>
    <n v="929"/>
    <x v="928"/>
    <x v="3"/>
    <x v="57"/>
    <n v="3.2"/>
    <n v="1.1900000000000001E-2"/>
    <n v="1.1900000000000001E-2"/>
    <m/>
    <n v="28931"/>
    <m/>
    <m/>
    <s v="C"/>
  </r>
  <r>
    <m/>
    <x v="5"/>
    <s v="M4 7S"/>
    <n v="930"/>
    <x v="929"/>
    <x v="3"/>
    <x v="57"/>
    <n v="3.2"/>
    <n v="1.18E-2"/>
    <n v="1.18E-2"/>
    <m/>
    <n v="28931"/>
    <m/>
    <m/>
    <s v="C"/>
  </r>
  <r>
    <m/>
    <x v="5"/>
    <s v="M4 7S"/>
    <n v="931"/>
    <x v="930"/>
    <x v="3"/>
    <x v="57"/>
    <n v="3.2"/>
    <n v="1.3899999999999999E-2"/>
    <n v="1.3899999999999999E-2"/>
    <m/>
    <n v="28931"/>
    <m/>
    <m/>
    <s v="E"/>
  </r>
  <r>
    <m/>
    <x v="5"/>
    <s v="M4 7S L31"/>
    <n v="932"/>
    <x v="931"/>
    <x v="3"/>
    <x v="57"/>
    <n v="3.2"/>
    <n v="2.0799999999999999E-2"/>
    <n v="2.0799999999999999E-2"/>
    <m/>
    <n v="28932"/>
    <m/>
    <m/>
    <s v="H"/>
  </r>
  <r>
    <m/>
    <x v="5"/>
    <s v="M4 7S L31"/>
    <n v="933"/>
    <x v="932"/>
    <x v="3"/>
    <x v="57"/>
    <n v="3.2"/>
    <n v="1.77E-2"/>
    <n v="1.77E-2"/>
    <m/>
    <n v="28932"/>
    <m/>
    <m/>
    <s v="G"/>
  </r>
  <r>
    <m/>
    <x v="5"/>
    <s v="M4 7S L31"/>
    <n v="934"/>
    <x v="933"/>
    <x v="3"/>
    <x v="57"/>
    <n v="3.2"/>
    <n v="1.83E-2"/>
    <n v="1.83E-2"/>
    <m/>
    <n v="28932"/>
    <m/>
    <m/>
    <s v="G"/>
  </r>
  <r>
    <m/>
    <x v="5"/>
    <s v="M4 6N RP"/>
    <n v="935"/>
    <x v="934"/>
    <x v="3"/>
    <x v="58"/>
    <n v="3.2"/>
    <n v="2.4799999999999999E-2"/>
    <n v="2.4799999999999999E-2"/>
    <m/>
    <n v="28938"/>
    <m/>
    <m/>
    <s v="J"/>
  </r>
  <r>
    <m/>
    <x v="5"/>
    <s v="M4 6N RP"/>
    <n v="936"/>
    <x v="935"/>
    <x v="3"/>
    <x v="58"/>
    <n v="3.2"/>
    <n v="1.3899999999999999E-2"/>
    <n v="1.3899999999999999E-2"/>
    <m/>
    <n v="28938"/>
    <m/>
    <m/>
    <s v="E"/>
  </r>
  <r>
    <m/>
    <x v="5"/>
    <s v="M4 6N RP"/>
    <n v="937"/>
    <x v="936"/>
    <x v="3"/>
    <x v="58"/>
    <n v="3.2"/>
    <n v="1.38E-2"/>
    <n v="1.38E-2"/>
    <m/>
    <n v="28938"/>
    <m/>
    <m/>
    <s v="E"/>
  </r>
  <r>
    <m/>
    <x v="5"/>
    <s v="M4 6N RP"/>
    <n v="938"/>
    <x v="937"/>
    <x v="3"/>
    <x v="58"/>
    <n v="3.2"/>
    <n v="1.6799999999999999E-2"/>
    <n v="1.6799999999999999E-2"/>
    <m/>
    <n v="28938"/>
    <m/>
    <m/>
    <s v="F"/>
  </r>
  <r>
    <m/>
    <x v="5"/>
    <s v="M4 6N RP"/>
    <n v="939"/>
    <x v="938"/>
    <x v="3"/>
    <x v="58"/>
    <n v="3.2"/>
    <n v="1.5800000000000002E-2"/>
    <n v="1.5800000000000002E-2"/>
    <m/>
    <n v="28938"/>
    <m/>
    <m/>
    <s v="F"/>
  </r>
  <r>
    <m/>
    <x v="5"/>
    <s v="M4 6N RP"/>
    <n v="940"/>
    <x v="939"/>
    <x v="3"/>
    <x v="58"/>
    <n v="3.2"/>
    <n v="1.0999999999999999E-2"/>
    <n v="1.0999999999999999E-2"/>
    <m/>
    <n v="28938"/>
    <m/>
    <m/>
    <s v="C"/>
  </r>
  <r>
    <m/>
    <x v="5"/>
    <s v="M4 6N RP"/>
    <n v="941"/>
    <x v="940"/>
    <x v="3"/>
    <x v="58"/>
    <n v="3.2"/>
    <n v="1.52E-2"/>
    <n v="1.52E-2"/>
    <m/>
    <n v="28938"/>
    <m/>
    <m/>
    <s v="F"/>
  </r>
  <r>
    <m/>
    <x v="5"/>
    <s v="M4 6N RP"/>
    <n v="942"/>
    <x v="941"/>
    <x v="3"/>
    <x v="58"/>
    <n v="3.2"/>
    <n v="1.7399999999999999E-2"/>
    <n v="1.7399999999999999E-2"/>
    <m/>
    <n v="28938"/>
    <m/>
    <m/>
    <s v="F"/>
  </r>
  <r>
    <m/>
    <x v="5"/>
    <s v="M4 6N RP"/>
    <n v="943"/>
    <x v="942"/>
    <x v="3"/>
    <x v="58"/>
    <n v="3.2"/>
    <n v="1.35E-2"/>
    <n v="1.35E-2"/>
    <m/>
    <n v="28939"/>
    <m/>
    <m/>
    <s v="E"/>
  </r>
  <r>
    <m/>
    <x v="5"/>
    <s v="M4 6N RP"/>
    <n v="944"/>
    <x v="943"/>
    <x v="3"/>
    <x v="58"/>
    <n v="3.2"/>
    <n v="1.3899999999999999E-2"/>
    <n v="1.3899999999999999E-2"/>
    <m/>
    <n v="28939"/>
    <m/>
    <m/>
    <s v="E"/>
  </r>
  <r>
    <m/>
    <x v="5"/>
    <s v="M4 6N RP"/>
    <n v="945"/>
    <x v="944"/>
    <x v="3"/>
    <x v="58"/>
    <n v="3.2"/>
    <n v="1.46E-2"/>
    <n v="1.46E-2"/>
    <m/>
    <n v="28939"/>
    <m/>
    <m/>
    <s v="E"/>
  </r>
  <r>
    <m/>
    <x v="5"/>
    <s v="M4 6N RP"/>
    <n v="946"/>
    <x v="945"/>
    <x v="3"/>
    <x v="58"/>
    <n v="3.2"/>
    <n v="1.23E-2"/>
    <n v="1.23E-2"/>
    <m/>
    <n v="28939"/>
    <m/>
    <m/>
    <s v="D"/>
  </r>
  <r>
    <m/>
    <x v="5"/>
    <s v="M4 6N RP"/>
    <n v="947"/>
    <x v="946"/>
    <x v="3"/>
    <x v="58"/>
    <n v="3.2"/>
    <n v="1.5900000000000001E-2"/>
    <n v="1.5900000000000001E-2"/>
    <m/>
    <n v="28939"/>
    <m/>
    <m/>
    <s v="F"/>
  </r>
  <r>
    <m/>
    <x v="5"/>
    <s v="M4 7S L32"/>
    <n v="948"/>
    <x v="947"/>
    <x v="3"/>
    <x v="58"/>
    <n v="3.2"/>
    <n v="1.95E-2"/>
    <n v="1.95E-2"/>
    <m/>
    <n v="28940"/>
    <m/>
    <m/>
    <s v="H"/>
  </r>
  <r>
    <m/>
    <x v="5"/>
    <s v="M4 7S L32"/>
    <n v="949"/>
    <x v="948"/>
    <x v="3"/>
    <x v="58"/>
    <n v="3.2"/>
    <n v="2.3400000000000001E-2"/>
    <n v="2.3400000000000001E-2"/>
    <m/>
    <n v="28940"/>
    <m/>
    <m/>
    <s v="J"/>
  </r>
  <r>
    <m/>
    <x v="5"/>
    <s v="M4 7S L32"/>
    <n v="950"/>
    <x v="949"/>
    <x v="3"/>
    <x v="58"/>
    <n v="3.2"/>
    <n v="1.7100000000000001E-2"/>
    <n v="1.7100000000000001E-2"/>
    <m/>
    <n v="28940"/>
    <m/>
    <m/>
    <s v="F"/>
  </r>
  <r>
    <m/>
    <x v="5"/>
    <s v="M4 7S L32"/>
    <n v="951"/>
    <x v="950"/>
    <x v="3"/>
    <x v="58"/>
    <n v="3.2"/>
    <n v="2.52E-2"/>
    <n v="2.52E-2"/>
    <m/>
    <n v="28940"/>
    <m/>
    <m/>
    <s v="K"/>
  </r>
  <r>
    <m/>
    <x v="5"/>
    <s v="M4 7S L32"/>
    <n v="952"/>
    <x v="951"/>
    <x v="3"/>
    <x v="58"/>
    <n v="3.2"/>
    <n v="2.1999999999999999E-2"/>
    <n v="2.1999999999999999E-2"/>
    <m/>
    <n v="28940"/>
    <m/>
    <m/>
    <s v="I"/>
  </r>
  <r>
    <m/>
    <x v="5"/>
    <s v="M4 7S L32"/>
    <n v="953"/>
    <x v="952"/>
    <x v="3"/>
    <x v="58"/>
    <n v="3.2"/>
    <n v="1.8800000000000001E-2"/>
    <n v="1.8800000000000001E-2"/>
    <m/>
    <n v="28940"/>
    <m/>
    <m/>
    <s v="G"/>
  </r>
  <r>
    <m/>
    <x v="5"/>
    <s v="M4 7S L32"/>
    <n v="954"/>
    <x v="953"/>
    <x v="3"/>
    <x v="58"/>
    <n v="3.2"/>
    <n v="1.4800000000000001E-2"/>
    <n v="1.4800000000000001E-2"/>
    <m/>
    <n v="28940"/>
    <m/>
    <m/>
    <s v="E"/>
  </r>
  <r>
    <m/>
    <x v="5"/>
    <s v="M4 7S"/>
    <n v="955"/>
    <x v="954"/>
    <x v="3"/>
    <x v="58"/>
    <n v="3.2"/>
    <n v="1.2999999999999999E-2"/>
    <n v="1.2999999999999999E-2"/>
    <m/>
    <n v="28940"/>
    <m/>
    <m/>
    <s v="D"/>
  </r>
  <r>
    <m/>
    <x v="5"/>
    <s v="M4 7S"/>
    <n v="956"/>
    <x v="955"/>
    <x v="3"/>
    <x v="58"/>
    <n v="3.2"/>
    <n v="1.29E-2"/>
    <n v="1.29E-2"/>
    <m/>
    <n v="28940"/>
    <m/>
    <m/>
    <s v="D"/>
  </r>
  <r>
    <m/>
    <x v="5"/>
    <s v="M4 7S"/>
    <n v="957"/>
    <x v="956"/>
    <x v="3"/>
    <x v="58"/>
    <n v="3.2"/>
    <n v="8.9999999999999993E-3"/>
    <n v="8.9999999999999993E-3"/>
    <m/>
    <n v="28941"/>
    <m/>
    <m/>
    <s v="B"/>
  </r>
  <r>
    <m/>
    <x v="5"/>
    <s v="M4 7S"/>
    <n v="958"/>
    <x v="957"/>
    <x v="3"/>
    <x v="58"/>
    <n v="3.2"/>
    <n v="1.21E-2"/>
    <n v="1.21E-2"/>
    <m/>
    <n v="28941"/>
    <m/>
    <m/>
    <s v="D"/>
  </r>
  <r>
    <m/>
    <x v="5"/>
    <s v="M4 7S"/>
    <n v="959"/>
    <x v="958"/>
    <x v="3"/>
    <x v="58"/>
    <n v="3.2"/>
    <n v="9.1000000000000004E-3"/>
    <n v="9.1000000000000004E-3"/>
    <m/>
    <n v="28941"/>
    <m/>
    <m/>
    <s v="B"/>
  </r>
  <r>
    <m/>
    <x v="5"/>
    <s v="M4 7S L32"/>
    <n v="960"/>
    <x v="959"/>
    <x v="1"/>
    <x v="59"/>
    <n v="3.2"/>
    <n v="1.6500000000000001E-2"/>
    <n v="1.6500000000000001E-2"/>
    <m/>
    <n v="28941"/>
    <m/>
    <m/>
    <s v="F"/>
  </r>
  <r>
    <m/>
    <x v="5"/>
    <s v="M4 7S L32"/>
    <n v="961"/>
    <x v="960"/>
    <x v="1"/>
    <x v="59"/>
    <n v="3.2"/>
    <n v="2.06E-2"/>
    <n v="2.06E-2"/>
    <m/>
    <n v="28941"/>
    <m/>
    <m/>
    <s v="H"/>
  </r>
  <r>
    <m/>
    <x v="5"/>
    <s v="M4 7S L32"/>
    <n v="962"/>
    <x v="961"/>
    <x v="1"/>
    <x v="59"/>
    <n v="3.2"/>
    <n v="1.7100000000000001E-2"/>
    <n v="1.7100000000000001E-2"/>
    <m/>
    <n v="28941"/>
    <m/>
    <m/>
    <s v="F"/>
  </r>
  <r>
    <m/>
    <x v="5"/>
    <s v="M4 7S L32"/>
    <n v="963"/>
    <x v="962"/>
    <x v="1"/>
    <x v="59"/>
    <n v="3.2"/>
    <n v="1.9800000000000002E-2"/>
    <n v="1.9800000000000002E-2"/>
    <m/>
    <n v="28941"/>
    <m/>
    <m/>
    <s v="H"/>
  </r>
  <r>
    <m/>
    <x v="5"/>
    <s v="M4 7S L32"/>
    <n v="964"/>
    <x v="963"/>
    <x v="1"/>
    <x v="59"/>
    <n v="3.2"/>
    <n v="1.6400000000000001E-2"/>
    <n v="1.6400000000000001E-2"/>
    <m/>
    <n v="28941"/>
    <m/>
    <m/>
    <s v="F"/>
  </r>
  <r>
    <m/>
    <x v="5"/>
    <s v="M4 7S L32"/>
    <n v="965"/>
    <x v="964"/>
    <x v="1"/>
    <x v="59"/>
    <n v="3.2"/>
    <n v="1.44E-2"/>
    <n v="1.44E-2"/>
    <m/>
    <n v="28941"/>
    <m/>
    <m/>
    <s v="E"/>
  </r>
  <r>
    <m/>
    <x v="5"/>
    <s v="M4 7S L32"/>
    <n v="966"/>
    <x v="965"/>
    <x v="1"/>
    <x v="59"/>
    <n v="3.2"/>
    <n v="1.77E-2"/>
    <n v="1.77E-2"/>
    <m/>
    <n v="28941"/>
    <m/>
    <m/>
    <s v="G"/>
  </r>
  <r>
    <m/>
    <x v="5"/>
    <s v="M4 7S L32"/>
    <n v="967"/>
    <x v="966"/>
    <x v="1"/>
    <x v="59"/>
    <n v="3.2"/>
    <n v="0.02"/>
    <n v="0.02"/>
    <m/>
    <n v="28941"/>
    <m/>
    <m/>
    <s v="H"/>
  </r>
  <r>
    <m/>
    <x v="5"/>
    <s v="M4 7S"/>
    <n v="969"/>
    <x v="967"/>
    <x v="1"/>
    <x v="59"/>
    <n v="3.2"/>
    <n v="1.43E-2"/>
    <n v="1.43E-2"/>
    <m/>
    <n v="28941"/>
    <m/>
    <m/>
    <s v="E"/>
  </r>
  <r>
    <m/>
    <x v="5"/>
    <s v="M4 6N RP"/>
    <n v="971"/>
    <x v="968"/>
    <x v="3"/>
    <x v="59"/>
    <n v="3.2"/>
    <n v="1.83E-2"/>
    <n v="1.83E-2"/>
    <m/>
    <n v="28945"/>
    <m/>
    <m/>
    <s v="G"/>
  </r>
  <r>
    <m/>
    <x v="5"/>
    <s v="M4 6N RP"/>
    <n v="972"/>
    <x v="969"/>
    <x v="3"/>
    <x v="59"/>
    <n v="3.2"/>
    <n v="1.7999999999999999E-2"/>
    <n v="1.7999999999999999E-2"/>
    <m/>
    <n v="28945"/>
    <m/>
    <m/>
    <s v="G"/>
  </r>
  <r>
    <m/>
    <x v="5"/>
    <s v="M4 6N RP"/>
    <n v="973"/>
    <x v="970"/>
    <x v="3"/>
    <x v="59"/>
    <n v="3.2"/>
    <n v="1.18E-2"/>
    <n v="1.18E-2"/>
    <m/>
    <n v="28945"/>
    <m/>
    <m/>
    <s v="C"/>
  </r>
  <r>
    <m/>
    <x v="5"/>
    <s v="M4 6N RP"/>
    <n v="976"/>
    <x v="971"/>
    <x v="3"/>
    <x v="59"/>
    <n v="3.2"/>
    <n v="1.6400000000000001E-2"/>
    <n v="1.6400000000000001E-2"/>
    <m/>
    <n v="28945"/>
    <m/>
    <m/>
    <s v="F"/>
  </r>
  <r>
    <m/>
    <x v="5"/>
    <s v="M4 6N RP"/>
    <n v="977"/>
    <x v="972"/>
    <x v="3"/>
    <x v="59"/>
    <n v="3.2"/>
    <n v="2.53E-2"/>
    <n v="2.53E-2"/>
    <m/>
    <n v="28945"/>
    <m/>
    <m/>
    <s v="K"/>
  </r>
  <r>
    <m/>
    <x v="5"/>
    <s v="M4 6N RP"/>
    <n v="978"/>
    <x v="973"/>
    <x v="3"/>
    <x v="59"/>
    <n v="3.2"/>
    <n v="1.6400000000000001E-2"/>
    <n v="1.6400000000000001E-2"/>
    <m/>
    <n v="28945"/>
    <m/>
    <m/>
    <s v="F"/>
  </r>
  <r>
    <m/>
    <x v="5"/>
    <s v="M4 6N RP"/>
    <n v="979"/>
    <x v="974"/>
    <x v="3"/>
    <x v="59"/>
    <n v="3.2"/>
    <n v="1.5299999999999999E-2"/>
    <n v="1.5299999999999999E-2"/>
    <m/>
    <n v="28945"/>
    <m/>
    <m/>
    <s v="F"/>
  </r>
  <r>
    <m/>
    <x v="5"/>
    <s v="M4 6N RP"/>
    <n v="980"/>
    <x v="975"/>
    <x v="3"/>
    <x v="59"/>
    <n v="3.2"/>
    <n v="1.4999999999999999E-2"/>
    <n v="1.4999999999999999E-2"/>
    <m/>
    <n v="28947"/>
    <m/>
    <m/>
    <s v="F"/>
  </r>
  <r>
    <m/>
    <x v="5"/>
    <s v="M4 6N RP"/>
    <n v="981"/>
    <x v="976"/>
    <x v="3"/>
    <x v="59"/>
    <n v="3.2"/>
    <n v="1.4E-2"/>
    <n v="1.4E-2"/>
    <m/>
    <n v="28947"/>
    <m/>
    <m/>
    <s v="E"/>
  </r>
  <r>
    <m/>
    <x v="5"/>
    <s v="M4 6N RP"/>
    <n v="982"/>
    <x v="977"/>
    <x v="3"/>
    <x v="59"/>
    <n v="3.2"/>
    <n v="1.44E-2"/>
    <n v="1.44E-2"/>
    <m/>
    <n v="28947"/>
    <m/>
    <m/>
    <s v="E"/>
  </r>
  <r>
    <m/>
    <x v="5"/>
    <s v="M4 6N RP"/>
    <n v="983"/>
    <x v="978"/>
    <x v="3"/>
    <x v="59"/>
    <n v="3.2"/>
    <n v="1.8200000000000001E-2"/>
    <n v="1.8200000000000001E-2"/>
    <m/>
    <n v="28947"/>
    <m/>
    <m/>
    <s v="G"/>
  </r>
  <r>
    <m/>
    <x v="5"/>
    <s v="M4 7S L32"/>
    <n v="984"/>
    <x v="979"/>
    <x v="3"/>
    <x v="59"/>
    <n v="3.2"/>
    <n v="2.2800000000000001E-2"/>
    <n v="2.2800000000000001E-2"/>
    <m/>
    <n v="28947"/>
    <m/>
    <m/>
    <s v="J"/>
  </r>
  <r>
    <m/>
    <x v="5"/>
    <s v="M4 7S L32"/>
    <n v="985"/>
    <x v="980"/>
    <x v="3"/>
    <x v="59"/>
    <n v="3.2"/>
    <n v="1.6199999999999999E-2"/>
    <n v="1.6199999999999999E-2"/>
    <m/>
    <n v="28947"/>
    <m/>
    <m/>
    <s v="F"/>
  </r>
  <r>
    <m/>
    <x v="5"/>
    <s v="M4 7S L32"/>
    <n v="986"/>
    <x v="981"/>
    <x v="3"/>
    <x v="59"/>
    <n v="3.2"/>
    <n v="1.9699999999999999E-2"/>
    <n v="1.9699999999999999E-2"/>
    <m/>
    <n v="28947"/>
    <m/>
    <m/>
    <s v="H"/>
  </r>
  <r>
    <m/>
    <x v="5"/>
    <s v="M4 7S L32"/>
    <n v="987"/>
    <x v="982"/>
    <x v="3"/>
    <x v="59"/>
    <n v="3.2"/>
    <n v="2.06E-2"/>
    <n v="2.06E-2"/>
    <m/>
    <n v="28947"/>
    <m/>
    <m/>
    <s v="H"/>
  </r>
  <r>
    <m/>
    <x v="5"/>
    <s v="M4 7S L32"/>
    <n v="988"/>
    <x v="983"/>
    <x v="3"/>
    <x v="59"/>
    <n v="3.2"/>
    <n v="2.2200000000000001E-2"/>
    <n v="2.2200000000000001E-2"/>
    <m/>
    <n v="28947"/>
    <m/>
    <m/>
    <s v="I"/>
  </r>
  <r>
    <m/>
    <x v="5"/>
    <s v="M4 7S L32"/>
    <n v="989"/>
    <x v="984"/>
    <x v="3"/>
    <x v="59"/>
    <n v="3.2"/>
    <n v="1.9599999999999999E-2"/>
    <n v="1.9599999999999999E-2"/>
    <m/>
    <n v="28947"/>
    <m/>
    <m/>
    <s v="H"/>
  </r>
  <r>
    <m/>
    <x v="5"/>
    <s v="M4 7S L32"/>
    <n v="990"/>
    <x v="985"/>
    <x v="3"/>
    <x v="59"/>
    <n v="3.2"/>
    <n v="1.6500000000000001E-2"/>
    <n v="1.6500000000000001E-2"/>
    <m/>
    <n v="28948"/>
    <m/>
    <m/>
    <s v="F"/>
  </r>
  <r>
    <m/>
    <x v="5"/>
    <s v="M4 7S L32"/>
    <n v="991"/>
    <x v="986"/>
    <x v="3"/>
    <x v="59"/>
    <n v="3.2"/>
    <n v="1.67E-2"/>
    <n v="1.67E-2"/>
    <m/>
    <n v="28948"/>
    <m/>
    <m/>
    <s v="F"/>
  </r>
  <r>
    <m/>
    <x v="5"/>
    <s v="M4 7S L32"/>
    <n v="992"/>
    <x v="987"/>
    <x v="3"/>
    <x v="59"/>
    <n v="3.2"/>
    <n v="2.1600000000000001E-2"/>
    <n v="2.1600000000000001E-2"/>
    <m/>
    <n v="28948"/>
    <m/>
    <m/>
    <s v="I"/>
  </r>
  <r>
    <m/>
    <x v="5"/>
    <s v="M4 7S L32"/>
    <n v="993"/>
    <x v="988"/>
    <x v="3"/>
    <x v="59"/>
    <n v="3.2"/>
    <n v="2.0899999999999998E-2"/>
    <n v="2.0899999999999998E-2"/>
    <m/>
    <n v="28948"/>
    <m/>
    <m/>
    <s v="H"/>
  </r>
  <r>
    <m/>
    <x v="5"/>
    <s v="M4 7S"/>
    <n v="994"/>
    <x v="989"/>
    <x v="3"/>
    <x v="59"/>
    <n v="3.2"/>
    <n v="2.0899999999999998E-2"/>
    <n v="2.0899999999999998E-2"/>
    <m/>
    <n v="28948"/>
    <m/>
    <m/>
    <s v="H"/>
  </r>
  <r>
    <m/>
    <x v="5"/>
    <s v="M4 7S"/>
    <n v="995"/>
    <x v="990"/>
    <x v="3"/>
    <x v="59"/>
    <n v="3.2"/>
    <n v="1.6299999999999999E-2"/>
    <n v="1.6299999999999999E-2"/>
    <m/>
    <n v="28948"/>
    <m/>
    <m/>
    <s v="F"/>
  </r>
  <r>
    <m/>
    <x v="5"/>
    <s v="M4 7S"/>
    <n v="996"/>
    <x v="991"/>
    <x v="3"/>
    <x v="59"/>
    <n v="3.2"/>
    <n v="1.8499999999999999E-2"/>
    <n v="1.8499999999999999E-2"/>
    <m/>
    <n v="28948"/>
    <m/>
    <m/>
    <s v="G"/>
  </r>
  <r>
    <m/>
    <x v="5"/>
    <s v="M4 7S"/>
    <n v="997"/>
    <x v="992"/>
    <x v="3"/>
    <x v="59"/>
    <n v="3.2"/>
    <n v="1.26E-2"/>
    <n v="1.26E-2"/>
    <m/>
    <n v="28948"/>
    <m/>
    <m/>
    <s v="D"/>
  </r>
  <r>
    <m/>
    <x v="5"/>
    <s v="M4 7S"/>
    <n v="998"/>
    <x v="993"/>
    <x v="3"/>
    <x v="59"/>
    <n v="3.2"/>
    <n v="1.3100000000000001E-2"/>
    <n v="1.3100000000000001E-2"/>
    <m/>
    <n v="28948"/>
    <m/>
    <m/>
    <s v="D"/>
  </r>
  <r>
    <m/>
    <x v="5"/>
    <s v="M4 7S"/>
    <n v="999"/>
    <x v="994"/>
    <x v="3"/>
    <x v="59"/>
    <n v="3.2"/>
    <n v="1.0699999999999999E-2"/>
    <n v="1.0699999999999999E-2"/>
    <m/>
    <n v="28948"/>
    <m/>
    <m/>
    <s v="C"/>
  </r>
  <r>
    <m/>
    <x v="5"/>
    <s v="M4 7S"/>
    <n v="1000"/>
    <x v="995"/>
    <x v="3"/>
    <x v="59"/>
    <n v="3.2"/>
    <n v="9.1999999999999998E-3"/>
    <n v="9.1999999999999998E-3"/>
    <m/>
    <n v="28948"/>
    <m/>
    <m/>
    <s v="B"/>
  </r>
  <r>
    <m/>
    <x v="5"/>
    <s v="M4 7S"/>
    <n v="1001"/>
    <x v="996"/>
    <x v="1"/>
    <x v="60"/>
    <n v="3.2"/>
    <n v="8.2000000000000007E-3"/>
    <n v="8.2000000000000007E-3"/>
    <m/>
    <n v="28949"/>
    <m/>
    <m/>
    <s v="A"/>
  </r>
  <r>
    <m/>
    <x v="5"/>
    <s v="M4 7S"/>
    <n v="1002"/>
    <x v="997"/>
    <x v="1"/>
    <x v="60"/>
    <n v="3.2"/>
    <n v="1.32E-2"/>
    <n v="1.32E-2"/>
    <m/>
    <n v="28949"/>
    <m/>
    <m/>
    <s v="D"/>
  </r>
  <r>
    <m/>
    <x v="5"/>
    <s v="M4 7S"/>
    <n v="1003"/>
    <x v="998"/>
    <x v="1"/>
    <x v="60"/>
    <n v="3.2"/>
    <n v="1.6E-2"/>
    <n v="1.6E-2"/>
    <m/>
    <n v="28949"/>
    <m/>
    <m/>
    <s v="F"/>
  </r>
  <r>
    <m/>
    <x v="5"/>
    <s v="M4 7S"/>
    <n v="1004"/>
    <x v="999"/>
    <x v="1"/>
    <x v="60"/>
    <n v="3.2"/>
    <n v="1.4E-2"/>
    <n v="1.4E-2"/>
    <m/>
    <n v="28949"/>
    <m/>
    <m/>
    <s v="E"/>
  </r>
  <r>
    <m/>
    <x v="5"/>
    <s v="M4 7S"/>
    <n v="1006"/>
    <x v="1000"/>
    <x v="1"/>
    <x v="60"/>
    <n v="3.2"/>
    <n v="1.6299999999999999E-2"/>
    <n v="1.6299999999999999E-2"/>
    <m/>
    <n v="28949"/>
    <m/>
    <m/>
    <s v="F"/>
  </r>
  <r>
    <m/>
    <x v="5"/>
    <s v="M4 7S"/>
    <n v="1007"/>
    <x v="1001"/>
    <x v="1"/>
    <x v="60"/>
    <n v="3.2"/>
    <n v="1.03E-2"/>
    <n v="1.03E-2"/>
    <m/>
    <n v="28949"/>
    <m/>
    <m/>
    <s v="B"/>
  </r>
  <r>
    <m/>
    <x v="5"/>
    <s v="M4 7S"/>
    <n v="1009"/>
    <x v="1002"/>
    <x v="1"/>
    <x v="60"/>
    <n v="3.2"/>
    <n v="1.12E-2"/>
    <n v="1.12E-2"/>
    <m/>
    <n v="28949"/>
    <m/>
    <m/>
    <s v="C"/>
  </r>
  <r>
    <m/>
    <x v="5"/>
    <s v="M4 7S"/>
    <n v="1010"/>
    <x v="1003"/>
    <x v="1"/>
    <x v="60"/>
    <n v="3.2"/>
    <n v="1.0200000000000001E-2"/>
    <n v="1.0200000000000001E-2"/>
    <m/>
    <n v="28949"/>
    <m/>
    <m/>
    <s v="B"/>
  </r>
  <r>
    <m/>
    <x v="5"/>
    <s v="M4 7S L32"/>
    <n v="1011"/>
    <x v="1004"/>
    <x v="3"/>
    <x v="60"/>
    <n v="3.2"/>
    <n v="2.0500000000000001E-2"/>
    <n v="2.0500000000000001E-2"/>
    <m/>
    <n v="28952"/>
    <m/>
    <m/>
    <s v="H"/>
  </r>
  <r>
    <m/>
    <x v="5"/>
    <s v="M4 7S L32"/>
    <n v="1012"/>
    <x v="1005"/>
    <x v="3"/>
    <x v="60"/>
    <n v="3.2"/>
    <n v="1.9900000000000001E-2"/>
    <n v="1.9900000000000001E-2"/>
    <m/>
    <n v="28952"/>
    <m/>
    <m/>
    <s v="H"/>
  </r>
  <r>
    <m/>
    <x v="5"/>
    <s v="M4 7S L32"/>
    <n v="1013"/>
    <x v="1006"/>
    <x v="3"/>
    <x v="60"/>
    <n v="3.2"/>
    <n v="1.83E-2"/>
    <n v="1.83E-2"/>
    <m/>
    <n v="28952"/>
    <m/>
    <m/>
    <s v="G"/>
  </r>
  <r>
    <m/>
    <x v="5"/>
    <s v="M4 7S L32"/>
    <n v="1014"/>
    <x v="1007"/>
    <x v="3"/>
    <x v="60"/>
    <n v="3.2"/>
    <n v="2.3599999999999999E-2"/>
    <n v="2.3599999999999999E-2"/>
    <m/>
    <n v="28952"/>
    <m/>
    <m/>
    <s v="J"/>
  </r>
  <r>
    <m/>
    <x v="5"/>
    <s v="M4 7S L32"/>
    <n v="1015"/>
    <x v="1008"/>
    <x v="3"/>
    <x v="60"/>
    <n v="3.2"/>
    <n v="1.83E-2"/>
    <n v="1.83E-2"/>
    <m/>
    <n v="28952"/>
    <m/>
    <m/>
    <s v="G"/>
  </r>
  <r>
    <m/>
    <x v="5"/>
    <s v="M4 7S L32"/>
    <n v="1016"/>
    <x v="1009"/>
    <x v="3"/>
    <x v="60"/>
    <n v="3.2"/>
    <n v="1.9800000000000002E-2"/>
    <n v="1.9800000000000002E-2"/>
    <m/>
    <n v="28952"/>
    <m/>
    <m/>
    <s v="H"/>
  </r>
  <r>
    <m/>
    <x v="5"/>
    <s v="M4 7S L32"/>
    <n v="1017"/>
    <x v="1010"/>
    <x v="3"/>
    <x v="60"/>
    <n v="3.2"/>
    <n v="2.23E-2"/>
    <n v="2.23E-2"/>
    <m/>
    <n v="28952"/>
    <m/>
    <m/>
    <s v="I"/>
  </r>
  <r>
    <m/>
    <x v="5"/>
    <s v="M4 7S L32"/>
    <n v="1019"/>
    <x v="1011"/>
    <x v="3"/>
    <x v="60"/>
    <n v="3.2"/>
    <n v="2.1700000000000001E-2"/>
    <n v="2.1700000000000001E-2"/>
    <m/>
    <n v="28952"/>
    <m/>
    <m/>
    <s v="I"/>
  </r>
  <r>
    <m/>
    <x v="5"/>
    <s v="M4 7S L32"/>
    <n v="1020"/>
    <x v="1012"/>
    <x v="3"/>
    <x v="60"/>
    <n v="3.2"/>
    <n v="3.1899999999999998E-2"/>
    <n v="0.03"/>
    <m/>
    <n v="28952"/>
    <m/>
    <m/>
    <s v="L"/>
  </r>
  <r>
    <m/>
    <x v="5"/>
    <s v="M4 6N"/>
    <n v="1021"/>
    <x v="1013"/>
    <x v="3"/>
    <x v="60"/>
    <n v="3.2"/>
    <n v="1.7000000000000001E-2"/>
    <n v="1.7000000000000001E-2"/>
    <m/>
    <n v="28953"/>
    <m/>
    <m/>
    <s v="F"/>
  </r>
  <r>
    <m/>
    <x v="5"/>
    <s v="M4 6N"/>
    <n v="1022"/>
    <x v="1014"/>
    <x v="3"/>
    <x v="60"/>
    <n v="3.2"/>
    <n v="3.0099999999999998E-2"/>
    <n v="0.03"/>
    <m/>
    <n v="28953"/>
    <m/>
    <m/>
    <s v="L"/>
  </r>
  <r>
    <m/>
    <x v="5"/>
    <s v="M4 6N"/>
    <n v="1023"/>
    <x v="1015"/>
    <x v="3"/>
    <x v="60"/>
    <n v="3.2"/>
    <n v="2.46E-2"/>
    <n v="2.46E-2"/>
    <m/>
    <n v="28953"/>
    <m/>
    <m/>
    <s v="J"/>
  </r>
  <r>
    <m/>
    <x v="5"/>
    <s v="M4 6N"/>
    <n v="1024"/>
    <x v="1016"/>
    <x v="3"/>
    <x v="60"/>
    <n v="3.2"/>
    <n v="1.6E-2"/>
    <n v="1.6E-2"/>
    <m/>
    <n v="28953"/>
    <m/>
    <m/>
    <s v="F"/>
  </r>
  <r>
    <m/>
    <x v="5"/>
    <s v="M4 6N"/>
    <n v="1025"/>
    <x v="1017"/>
    <x v="3"/>
    <x v="60"/>
    <n v="3.2"/>
    <n v="1.7999999999999999E-2"/>
    <n v="1.7999999999999999E-2"/>
    <m/>
    <n v="28953"/>
    <m/>
    <m/>
    <s v="G"/>
  </r>
  <r>
    <m/>
    <x v="5"/>
    <s v="M4 6N"/>
    <n v="1026"/>
    <x v="1018"/>
    <x v="3"/>
    <x v="60"/>
    <n v="3.2"/>
    <n v="1.9599999999999999E-2"/>
    <n v="1.9599999999999999E-2"/>
    <m/>
    <n v="28953"/>
    <m/>
    <m/>
    <s v="H"/>
  </r>
  <r>
    <m/>
    <x v="5"/>
    <s v="M4 6N"/>
    <n v="1027"/>
    <x v="1019"/>
    <x v="3"/>
    <x v="60"/>
    <n v="3.2"/>
    <n v="1.52E-2"/>
    <n v="1.52E-2"/>
    <m/>
    <n v="28953"/>
    <m/>
    <m/>
    <s v="F"/>
  </r>
  <r>
    <m/>
    <x v="5"/>
    <s v="M4 6N"/>
    <n v="1028"/>
    <x v="1020"/>
    <x v="3"/>
    <x v="60"/>
    <n v="3.2"/>
    <n v="1.8700000000000001E-2"/>
    <n v="1.8700000000000001E-2"/>
    <m/>
    <n v="28953"/>
    <m/>
    <m/>
    <s v="G"/>
  </r>
  <r>
    <m/>
    <x v="5"/>
    <s v="M4 6N"/>
    <n v="1029"/>
    <x v="1021"/>
    <x v="3"/>
    <x v="60"/>
    <n v="3.2"/>
    <n v="1.4800000000000001E-2"/>
    <n v="1.4800000000000001E-2"/>
    <m/>
    <n v="28953"/>
    <m/>
    <m/>
    <s v="E"/>
  </r>
  <r>
    <m/>
    <x v="5"/>
    <s v="M4 6N"/>
    <n v="1030"/>
    <x v="1022"/>
    <x v="3"/>
    <x v="60"/>
    <n v="3.2"/>
    <n v="1.77E-2"/>
    <n v="1.77E-2"/>
    <m/>
    <n v="28953"/>
    <m/>
    <m/>
    <s v="G"/>
  </r>
  <r>
    <m/>
    <x v="5"/>
    <s v="M4 7S"/>
    <n v="1031"/>
    <x v="1023"/>
    <x v="3"/>
    <x v="60"/>
    <n v="3.2"/>
    <n v="1.8100000000000002E-2"/>
    <n v="1.8100000000000002E-2"/>
    <m/>
    <n v="28954"/>
    <m/>
    <m/>
    <s v="G"/>
  </r>
  <r>
    <m/>
    <x v="5"/>
    <s v="M4 7S"/>
    <n v="1032"/>
    <x v="1024"/>
    <x v="3"/>
    <x v="60"/>
    <n v="3.2"/>
    <n v="1.2999999999999999E-2"/>
    <n v="1.2999999999999999E-2"/>
    <m/>
    <n v="28954"/>
    <m/>
    <m/>
    <s v="D"/>
  </r>
  <r>
    <m/>
    <x v="5"/>
    <s v="M4 7S"/>
    <n v="1033"/>
    <x v="1025"/>
    <x v="3"/>
    <x v="60"/>
    <n v="3.2"/>
    <n v="1.15E-2"/>
    <n v="1.15E-2"/>
    <m/>
    <n v="28954"/>
    <m/>
    <m/>
    <s v="C"/>
  </r>
  <r>
    <m/>
    <x v="5"/>
    <s v="M4 7S"/>
    <n v="1034"/>
    <x v="1026"/>
    <x v="3"/>
    <x v="60"/>
    <n v="3.2"/>
    <n v="1.38E-2"/>
    <n v="1.38E-2"/>
    <m/>
    <n v="28954"/>
    <m/>
    <m/>
    <s v="E"/>
  </r>
  <r>
    <m/>
    <x v="5"/>
    <s v="M4 7S"/>
    <n v="1035"/>
    <x v="1027"/>
    <x v="3"/>
    <x v="60"/>
    <n v="3.2"/>
    <n v="1.09E-2"/>
    <n v="1.09E-2"/>
    <m/>
    <n v="28958"/>
    <m/>
    <m/>
    <s v="C"/>
  </r>
  <r>
    <m/>
    <x v="5"/>
    <s v="M4 7S"/>
    <n v="1036"/>
    <x v="1028"/>
    <x v="3"/>
    <x v="60"/>
    <n v="3.2"/>
    <n v="1.3299999999999999E-2"/>
    <n v="1.3299999999999999E-2"/>
    <m/>
    <n v="28958"/>
    <m/>
    <m/>
    <s v="D"/>
  </r>
  <r>
    <m/>
    <x v="5"/>
    <s v="M4 7S"/>
    <n v="1037"/>
    <x v="1029"/>
    <x v="3"/>
    <x v="60"/>
    <n v="3.2"/>
    <n v="1.77E-2"/>
    <n v="1.77E-2"/>
    <m/>
    <n v="28958"/>
    <m/>
    <m/>
    <s v="G"/>
  </r>
  <r>
    <m/>
    <x v="5"/>
    <s v="M4 7S"/>
    <n v="1038"/>
    <x v="1030"/>
    <x v="3"/>
    <x v="60"/>
    <n v="3.2"/>
    <n v="1.3899999999999999E-2"/>
    <n v="1.3899999999999999E-2"/>
    <m/>
    <n v="28958"/>
    <m/>
    <m/>
    <s v="E"/>
  </r>
  <r>
    <m/>
    <x v="5"/>
    <s v="M4 7S"/>
    <n v="1039"/>
    <x v="1031"/>
    <x v="3"/>
    <x v="60"/>
    <n v="3.2"/>
    <n v="1.67E-2"/>
    <n v="1.67E-2"/>
    <m/>
    <n v="28960"/>
    <m/>
    <m/>
    <s v="F"/>
  </r>
  <r>
    <m/>
    <x v="5"/>
    <s v="M4 7S"/>
    <n v="1040"/>
    <x v="1032"/>
    <x v="3"/>
    <x v="60"/>
    <n v="3.2"/>
    <n v="1.61E-2"/>
    <n v="1.61E-2"/>
    <m/>
    <n v="28960"/>
    <m/>
    <m/>
    <s v="F"/>
  </r>
  <r>
    <m/>
    <x v="5"/>
    <s v="M4 7S"/>
    <n v="1041"/>
    <x v="1033"/>
    <x v="3"/>
    <x v="60"/>
    <n v="3.2"/>
    <n v="1.83E-2"/>
    <n v="1.83E-2"/>
    <m/>
    <n v="28960"/>
    <m/>
    <m/>
    <s v="G"/>
  </r>
  <r>
    <m/>
    <x v="5"/>
    <s v="M4 7S"/>
    <n v="1042"/>
    <x v="1034"/>
    <x v="3"/>
    <x v="60"/>
    <n v="3.2"/>
    <n v="1.72E-2"/>
    <n v="1.72E-2"/>
    <m/>
    <n v="28960"/>
    <m/>
    <m/>
    <s v="F"/>
  </r>
  <r>
    <m/>
    <x v="5"/>
    <s v="M4 7S"/>
    <n v="1043"/>
    <x v="1035"/>
    <x v="3"/>
    <x v="60"/>
    <n v="3.2"/>
    <n v="1.38E-2"/>
    <n v="1.38E-2"/>
    <m/>
    <n v="28963"/>
    <m/>
    <m/>
    <s v="E"/>
  </r>
  <r>
    <m/>
    <x v="5"/>
    <s v="M4 7S"/>
    <n v="1044"/>
    <x v="1036"/>
    <x v="3"/>
    <x v="60"/>
    <n v="3.2"/>
    <n v="1.9300000000000001E-2"/>
    <n v="1.9300000000000001E-2"/>
    <m/>
    <n v="28963"/>
    <m/>
    <m/>
    <s v="H"/>
  </r>
  <r>
    <m/>
    <x v="4"/>
    <s v="RP"/>
    <n v="1045"/>
    <x v="1037"/>
    <x v="0"/>
    <x v="61"/>
    <n v="3.2"/>
    <n v="5.7000000000000002E-3"/>
    <n v="5.7000000000000002E-3"/>
    <m/>
    <n v="28963"/>
    <m/>
    <m/>
    <s v="Descarte"/>
  </r>
  <r>
    <m/>
    <x v="4"/>
    <s v="RP"/>
    <n v="1046"/>
    <x v="1038"/>
    <x v="0"/>
    <x v="61"/>
    <n v="3.2"/>
    <n v="8.5000000000000006E-3"/>
    <n v="8.5000000000000006E-3"/>
    <m/>
    <n v="28963"/>
    <m/>
    <m/>
    <s v="A"/>
  </r>
  <r>
    <m/>
    <x v="4"/>
    <s v="RP"/>
    <n v="1047"/>
    <x v="1039"/>
    <x v="0"/>
    <x v="61"/>
    <n v="3.2"/>
    <n v="8.8999999999999999E-3"/>
    <n v="8.8999999999999999E-3"/>
    <m/>
    <n v="28963"/>
    <m/>
    <m/>
    <s v="A"/>
  </r>
  <r>
    <m/>
    <x v="4"/>
    <s v="RP"/>
    <n v="1048"/>
    <x v="1040"/>
    <x v="0"/>
    <x v="61"/>
    <n v="3.2"/>
    <n v="8.0999999999999996E-3"/>
    <n v="8.0999999999999996E-3"/>
    <m/>
    <n v="28963"/>
    <m/>
    <m/>
    <s v="A"/>
  </r>
  <r>
    <m/>
    <x v="4"/>
    <s v="RP"/>
    <n v="1049"/>
    <x v="1041"/>
    <x v="0"/>
    <x v="61"/>
    <n v="3.2"/>
    <n v="1.1900000000000001E-2"/>
    <n v="1.1900000000000001E-2"/>
    <m/>
    <n v="28963"/>
    <m/>
    <m/>
    <s v="C"/>
  </r>
  <r>
    <m/>
    <x v="4"/>
    <s v="RP"/>
    <n v="1050"/>
    <x v="1042"/>
    <x v="0"/>
    <x v="61"/>
    <n v="3.2"/>
    <n v="9.5999999999999992E-3"/>
    <n v="9.5999999999999992E-3"/>
    <m/>
    <n v="28963"/>
    <m/>
    <m/>
    <s v="B"/>
  </r>
  <r>
    <m/>
    <x v="4"/>
    <s v="RP"/>
    <n v="1051"/>
    <x v="1043"/>
    <x v="0"/>
    <x v="61"/>
    <n v="3.2"/>
    <n v="1.2800000000000001E-2"/>
    <n v="1.2800000000000001E-2"/>
    <m/>
    <n v="28963"/>
    <m/>
    <m/>
    <s v="D"/>
  </r>
  <r>
    <m/>
    <x v="4"/>
    <s v="RP"/>
    <n v="1052"/>
    <x v="1044"/>
    <x v="0"/>
    <x v="61"/>
    <n v="3.2"/>
    <n v="7.7000000000000002E-3"/>
    <n v="7.7000000000000002E-3"/>
    <m/>
    <n v="28963"/>
    <m/>
    <m/>
    <s v="A"/>
  </r>
  <r>
    <m/>
    <x v="4"/>
    <s v="RP"/>
    <n v="1053"/>
    <x v="1045"/>
    <x v="0"/>
    <x v="61"/>
    <n v="3.2"/>
    <n v="7.1999999999999998E-3"/>
    <n v="7.1999999999999998E-3"/>
    <m/>
    <n v="28963"/>
    <m/>
    <m/>
    <s v="Reserva"/>
  </r>
  <r>
    <m/>
    <x v="4"/>
    <s v="RP"/>
    <n v="1054"/>
    <x v="1046"/>
    <x v="0"/>
    <x v="61"/>
    <n v="3.2"/>
    <n v="1.35E-2"/>
    <n v="1.35E-2"/>
    <m/>
    <n v="28963"/>
    <m/>
    <m/>
    <s v="E"/>
  </r>
  <r>
    <m/>
    <x v="5"/>
    <s v="M4 6N"/>
    <n v="1055"/>
    <x v="1047"/>
    <x v="3"/>
    <x v="61"/>
    <n v="3.2"/>
    <n v="1.52E-2"/>
    <n v="1.52E-2"/>
    <m/>
    <n v="28968"/>
    <m/>
    <m/>
    <s v="F"/>
  </r>
  <r>
    <m/>
    <x v="5"/>
    <s v="M4 6N"/>
    <n v="1056"/>
    <x v="1048"/>
    <x v="3"/>
    <x v="61"/>
    <n v="3.2"/>
    <n v="2.24E-2"/>
    <n v="2.24E-2"/>
    <m/>
    <n v="28968"/>
    <m/>
    <m/>
    <s v="I"/>
  </r>
  <r>
    <m/>
    <x v="5"/>
    <s v="M4 6N"/>
    <n v="1057"/>
    <x v="1049"/>
    <x v="3"/>
    <x v="61"/>
    <n v="3.2"/>
    <n v="2.12E-2"/>
    <n v="2.12E-2"/>
    <m/>
    <n v="28968"/>
    <m/>
    <m/>
    <s v="I"/>
  </r>
  <r>
    <m/>
    <x v="5"/>
    <s v="M4 6N"/>
    <n v="1058"/>
    <x v="1050"/>
    <x v="3"/>
    <x v="61"/>
    <n v="3.2"/>
    <n v="1.8800000000000001E-2"/>
    <n v="1.8800000000000001E-2"/>
    <m/>
    <n v="28968"/>
    <m/>
    <m/>
    <s v="G"/>
  </r>
  <r>
    <m/>
    <x v="5"/>
    <s v="M4 6N"/>
    <n v="1059"/>
    <x v="1051"/>
    <x v="3"/>
    <x v="61"/>
    <n v="3.2"/>
    <n v="1.9800000000000002E-2"/>
    <n v="1.9800000000000002E-2"/>
    <m/>
    <n v="28968"/>
    <m/>
    <m/>
    <s v="H"/>
  </r>
  <r>
    <m/>
    <x v="5"/>
    <s v="M4 6N"/>
    <n v="1060"/>
    <x v="1052"/>
    <x v="3"/>
    <x v="61"/>
    <n v="3.2"/>
    <n v="1.32E-2"/>
    <n v="1.32E-2"/>
    <m/>
    <n v="28968"/>
    <m/>
    <m/>
    <s v="D"/>
  </r>
  <r>
    <m/>
    <x v="5"/>
    <s v="M4 6N"/>
    <n v="1061"/>
    <x v="1053"/>
    <x v="3"/>
    <x v="61"/>
    <n v="3.2"/>
    <n v="1.49E-2"/>
    <n v="1.49E-2"/>
    <m/>
    <n v="28968"/>
    <m/>
    <m/>
    <s v="E"/>
  </r>
  <r>
    <m/>
    <x v="5"/>
    <s v="M4 6N"/>
    <n v="1062"/>
    <x v="1054"/>
    <x v="3"/>
    <x v="61"/>
    <n v="3.2"/>
    <n v="2.2200000000000001E-2"/>
    <n v="2.2200000000000001E-2"/>
    <m/>
    <n v="28968"/>
    <m/>
    <m/>
    <s v="I"/>
  </r>
  <r>
    <m/>
    <x v="5"/>
    <s v="M4 6N"/>
    <n v="1063"/>
    <x v="1055"/>
    <x v="3"/>
    <x v="61"/>
    <n v="3.2"/>
    <n v="1.5100000000000001E-2"/>
    <n v="1.5100000000000001E-2"/>
    <m/>
    <n v="28968"/>
    <m/>
    <m/>
    <s v="F"/>
  </r>
  <r>
    <m/>
    <x v="5"/>
    <s v="M4 6N"/>
    <n v="1064"/>
    <x v="1056"/>
    <x v="3"/>
    <x v="61"/>
    <n v="3.2"/>
    <n v="1.55E-2"/>
    <n v="1.55E-2"/>
    <m/>
    <n v="28968"/>
    <m/>
    <m/>
    <s v="F"/>
  </r>
  <r>
    <m/>
    <x v="5"/>
    <s v="M4 6N"/>
    <n v="1065"/>
    <x v="1057"/>
    <x v="3"/>
    <x v="61"/>
    <n v="3.2"/>
    <n v="1.1599999999999999E-2"/>
    <n v="1.1599999999999999E-2"/>
    <m/>
    <n v="28969"/>
    <m/>
    <m/>
    <s v="C"/>
  </r>
  <r>
    <m/>
    <x v="5"/>
    <s v="M4 6N"/>
    <n v="1066"/>
    <x v="1058"/>
    <x v="3"/>
    <x v="61"/>
    <n v="3.2"/>
    <n v="1.8599999999999998E-2"/>
    <n v="1.8599999999999998E-2"/>
    <m/>
    <n v="28969"/>
    <m/>
    <m/>
    <s v="G"/>
  </r>
  <r>
    <m/>
    <x v="5"/>
    <s v="M4 6N"/>
    <n v="1067"/>
    <x v="1059"/>
    <x v="3"/>
    <x v="61"/>
    <n v="3.2"/>
    <n v="1.3100000000000001E-2"/>
    <n v="1.3100000000000001E-2"/>
    <m/>
    <n v="28969"/>
    <m/>
    <m/>
    <s v="D"/>
  </r>
  <r>
    <m/>
    <x v="5"/>
    <s v="M4 7S L32"/>
    <n v="1068"/>
    <x v="1060"/>
    <x v="3"/>
    <x v="61"/>
    <n v="3.2"/>
    <n v="0.02"/>
    <n v="0.02"/>
    <m/>
    <n v="28969"/>
    <m/>
    <m/>
    <s v="H"/>
  </r>
  <r>
    <m/>
    <x v="5"/>
    <s v="M4 7S L32"/>
    <n v="1069"/>
    <x v="1061"/>
    <x v="3"/>
    <x v="61"/>
    <n v="3.2"/>
    <n v="1.46E-2"/>
    <n v="1.46E-2"/>
    <m/>
    <n v="28969"/>
    <m/>
    <m/>
    <s v="E"/>
  </r>
  <r>
    <m/>
    <x v="5"/>
    <s v="M4 7S L32"/>
    <n v="1070"/>
    <x v="1062"/>
    <x v="3"/>
    <x v="61"/>
    <n v="3.2"/>
    <n v="1.37E-2"/>
    <n v="1.37E-2"/>
    <m/>
    <n v="28969"/>
    <m/>
    <m/>
    <s v="E"/>
  </r>
  <r>
    <m/>
    <x v="5"/>
    <s v="M4 7S L32"/>
    <n v="1071"/>
    <x v="1063"/>
    <x v="3"/>
    <x v="61"/>
    <n v="3.2"/>
    <n v="1.77E-2"/>
    <n v="1.77E-2"/>
    <m/>
    <n v="28969"/>
    <m/>
    <m/>
    <s v="G"/>
  </r>
  <r>
    <m/>
    <x v="5"/>
    <s v="M4 7S L32"/>
    <n v="1072"/>
    <x v="1064"/>
    <x v="3"/>
    <x v="61"/>
    <n v="3.2"/>
    <n v="1.8800000000000001E-2"/>
    <n v="1.8800000000000001E-2"/>
    <m/>
    <n v="28969"/>
    <m/>
    <m/>
    <s v="G"/>
  </r>
  <r>
    <m/>
    <x v="5"/>
    <s v="M4 7S L32"/>
    <n v="1073"/>
    <x v="1065"/>
    <x v="3"/>
    <x v="61"/>
    <n v="3.2"/>
    <n v="1.83E-2"/>
    <n v="1.83E-2"/>
    <m/>
    <n v="28969"/>
    <m/>
    <m/>
    <s v="G"/>
  </r>
  <r>
    <m/>
    <x v="5"/>
    <s v="M4 7S L32"/>
    <n v="1074"/>
    <x v="1066"/>
    <x v="3"/>
    <x v="61"/>
    <n v="3.2"/>
    <n v="1.7399999999999999E-2"/>
    <n v="1.7399999999999999E-2"/>
    <m/>
    <n v="28969"/>
    <m/>
    <m/>
    <s v="F"/>
  </r>
  <r>
    <m/>
    <x v="5"/>
    <s v="M4 7S L32"/>
    <n v="1075"/>
    <x v="1067"/>
    <x v="3"/>
    <x v="61"/>
    <n v="3.2"/>
    <n v="1.54E-2"/>
    <n v="1.54E-2"/>
    <m/>
    <n v="28969"/>
    <m/>
    <m/>
    <s v="F"/>
  </r>
  <r>
    <m/>
    <x v="5"/>
    <s v="M4 7S"/>
    <n v="1076"/>
    <x v="1068"/>
    <x v="3"/>
    <x v="61"/>
    <n v="3.2"/>
    <n v="1.6199999999999999E-2"/>
    <n v="1.6199999999999999E-2"/>
    <m/>
    <n v="28970"/>
    <m/>
    <m/>
    <s v="F"/>
  </r>
  <r>
    <m/>
    <x v="5"/>
    <s v="M4 7S"/>
    <n v="1077"/>
    <x v="1069"/>
    <x v="3"/>
    <x v="61"/>
    <n v="3.2"/>
    <n v="2.18E-2"/>
    <n v="2.18E-2"/>
    <m/>
    <n v="28970"/>
    <m/>
    <m/>
    <s v="I"/>
  </r>
  <r>
    <m/>
    <x v="5"/>
    <s v="M4 7S"/>
    <n v="1078"/>
    <x v="1070"/>
    <x v="3"/>
    <x v="61"/>
    <n v="3.2"/>
    <n v="1.29E-2"/>
    <n v="1.29E-2"/>
    <m/>
    <n v="28970"/>
    <m/>
    <m/>
    <s v="D"/>
  </r>
  <r>
    <m/>
    <x v="5"/>
    <s v="M4 7S"/>
    <n v="1079"/>
    <x v="1071"/>
    <x v="3"/>
    <x v="61"/>
    <n v="3.2"/>
    <n v="1.14E-2"/>
    <n v="1.14E-2"/>
    <m/>
    <n v="28970"/>
    <m/>
    <m/>
    <s v="C"/>
  </r>
  <r>
    <m/>
    <x v="5"/>
    <s v="M4 7S"/>
    <n v="1080"/>
    <x v="1072"/>
    <x v="3"/>
    <x v="61"/>
    <n v="3.2"/>
    <n v="1.0800000000000001E-2"/>
    <n v="1.0800000000000001E-2"/>
    <m/>
    <n v="28970"/>
    <m/>
    <m/>
    <s v="C"/>
  </r>
  <r>
    <m/>
    <x v="5"/>
    <s v="M4 7S"/>
    <n v="1081"/>
    <x v="1073"/>
    <x v="3"/>
    <x v="61"/>
    <n v="3.2"/>
    <n v="1.0699999999999999E-2"/>
    <n v="1.0699999999999999E-2"/>
    <m/>
    <n v="28970"/>
    <m/>
    <m/>
    <s v="C"/>
  </r>
  <r>
    <m/>
    <x v="5"/>
    <s v="M4 7S"/>
    <n v="1082"/>
    <x v="1074"/>
    <x v="3"/>
    <x v="61"/>
    <n v="3.2"/>
    <n v="1.26E-2"/>
    <n v="1.26E-2"/>
    <m/>
    <n v="28970"/>
    <m/>
    <m/>
    <s v="D"/>
  </r>
  <r>
    <m/>
    <x v="5"/>
    <s v="M4 7S"/>
    <n v="1083"/>
    <x v="1075"/>
    <x v="3"/>
    <x v="61"/>
    <n v="3.2"/>
    <n v="1.1599999999999999E-2"/>
    <n v="1.1599999999999999E-2"/>
    <m/>
    <n v="28970"/>
    <m/>
    <m/>
    <s v="C"/>
  </r>
  <r>
    <m/>
    <x v="5"/>
    <s v="M4 7S"/>
    <n v="1084"/>
    <x v="1076"/>
    <x v="3"/>
    <x v="61"/>
    <n v="3.2"/>
    <n v="1.44E-2"/>
    <n v="1.44E-2"/>
    <m/>
    <n v="28970"/>
    <m/>
    <m/>
    <s v="E"/>
  </r>
  <r>
    <m/>
    <x v="5"/>
    <s v="M4 7S"/>
    <n v="1085"/>
    <x v="1077"/>
    <x v="3"/>
    <x v="61"/>
    <n v="3.2"/>
    <n v="1.37E-2"/>
    <n v="1.37E-2"/>
    <m/>
    <n v="28971"/>
    <m/>
    <m/>
    <s v="E"/>
  </r>
  <r>
    <m/>
    <x v="5"/>
    <s v="M4 7S"/>
    <n v="1086"/>
    <x v="1078"/>
    <x v="3"/>
    <x v="61"/>
    <n v="3.2"/>
    <n v="1.61E-2"/>
    <n v="1.61E-2"/>
    <m/>
    <n v="28971"/>
    <m/>
    <m/>
    <s v="F"/>
  </r>
  <r>
    <m/>
    <x v="5"/>
    <s v="M4 7S"/>
    <n v="1087"/>
    <x v="1079"/>
    <x v="3"/>
    <x v="61"/>
    <n v="3.2"/>
    <n v="1.43E-2"/>
    <n v="1.43E-2"/>
    <m/>
    <n v="28971"/>
    <m/>
    <m/>
    <s v="E"/>
  </r>
  <r>
    <m/>
    <x v="5"/>
    <s v="M4 7S"/>
    <n v="1088"/>
    <x v="1080"/>
    <x v="3"/>
    <x v="61"/>
    <n v="3.2"/>
    <n v="1.03E-2"/>
    <n v="1.03E-2"/>
    <m/>
    <n v="28971"/>
    <m/>
    <m/>
    <s v="B"/>
  </r>
  <r>
    <m/>
    <x v="5"/>
    <s v="M4 7S"/>
    <n v="1089"/>
    <x v="1081"/>
    <x v="3"/>
    <x v="61"/>
    <n v="3.2"/>
    <n v="1.09E-2"/>
    <n v="1.09E-2"/>
    <m/>
    <n v="28971"/>
    <m/>
    <m/>
    <s v="C"/>
  </r>
  <r>
    <m/>
    <x v="5"/>
    <s v="M4 7S"/>
    <n v="1090"/>
    <x v="1082"/>
    <x v="3"/>
    <x v="61"/>
    <n v="3.2"/>
    <n v="8.0000000000000002E-3"/>
    <n v="8.0000000000000002E-3"/>
    <m/>
    <n v="28971"/>
    <m/>
    <m/>
    <s v="A"/>
  </r>
  <r>
    <m/>
    <x v="5"/>
    <s v="M4 7S"/>
    <n v="1091"/>
    <x v="1083"/>
    <x v="3"/>
    <x v="61"/>
    <n v="3.2"/>
    <n v="1.03E-2"/>
    <n v="1.03E-2"/>
    <m/>
    <n v="28971"/>
    <m/>
    <m/>
    <s v="B"/>
  </r>
  <r>
    <m/>
    <x v="5"/>
    <s v="M4 7S"/>
    <n v="1092"/>
    <x v="1084"/>
    <x v="3"/>
    <x v="61"/>
    <n v="3.2"/>
    <n v="1.0500000000000001E-2"/>
    <n v="1.0500000000000001E-2"/>
    <m/>
    <n v="28971"/>
    <m/>
    <m/>
    <s v="C"/>
  </r>
  <r>
    <m/>
    <x v="5"/>
    <s v="M4 7S L31"/>
    <n v="1093"/>
    <x v="1085"/>
    <x v="3"/>
    <x v="61"/>
    <n v="3.2"/>
    <n v="1.2800000000000001E-2"/>
    <n v="1.2800000000000001E-2"/>
    <m/>
    <n v="28971"/>
    <m/>
    <m/>
    <s v="D"/>
  </r>
  <r>
    <m/>
    <x v="5"/>
    <s v="M4 7S L31"/>
    <n v="1094"/>
    <x v="1086"/>
    <x v="3"/>
    <x v="61"/>
    <n v="3.2"/>
    <n v="1.0500000000000001E-2"/>
    <n v="1.0500000000000001E-2"/>
    <m/>
    <n v="28971"/>
    <m/>
    <m/>
    <s v="C"/>
  </r>
  <r>
    <m/>
    <x v="5"/>
    <s v="M4 6N"/>
    <n v="1095"/>
    <x v="1087"/>
    <x v="3"/>
    <x v="62"/>
    <n v="3.2"/>
    <n v="1.6799999999999999E-2"/>
    <n v="1.6799999999999999E-2"/>
    <m/>
    <n v="28978"/>
    <m/>
    <m/>
    <s v="F"/>
  </r>
  <r>
    <m/>
    <x v="5"/>
    <s v="M4 6N"/>
    <n v="1096"/>
    <x v="1088"/>
    <x v="3"/>
    <x v="62"/>
    <n v="3.2"/>
    <n v="1.9800000000000002E-2"/>
    <n v="1.9800000000000002E-2"/>
    <m/>
    <n v="28978"/>
    <m/>
    <m/>
    <s v="H"/>
  </r>
  <r>
    <m/>
    <x v="5"/>
    <s v="M4 6N"/>
    <n v="1097"/>
    <x v="1089"/>
    <x v="3"/>
    <x v="62"/>
    <n v="3.2"/>
    <n v="1.35E-2"/>
    <n v="1.35E-2"/>
    <m/>
    <n v="28978"/>
    <m/>
    <m/>
    <s v="E"/>
  </r>
  <r>
    <m/>
    <x v="5"/>
    <s v="M4 6N"/>
    <n v="1098"/>
    <x v="1090"/>
    <x v="3"/>
    <x v="62"/>
    <n v="3.2"/>
    <n v="1.6500000000000001E-2"/>
    <n v="1.6500000000000001E-2"/>
    <m/>
    <n v="28978"/>
    <m/>
    <m/>
    <s v="F"/>
  </r>
  <r>
    <m/>
    <x v="5"/>
    <s v="M4 6N"/>
    <n v="1099"/>
    <x v="1091"/>
    <x v="3"/>
    <x v="62"/>
    <n v="3.2"/>
    <n v="1.9699999999999999E-2"/>
    <n v="1.9699999999999999E-2"/>
    <m/>
    <n v="28978"/>
    <m/>
    <m/>
    <s v="H"/>
  </r>
  <r>
    <m/>
    <x v="5"/>
    <s v="M4 6N"/>
    <n v="1100"/>
    <x v="1092"/>
    <x v="3"/>
    <x v="62"/>
    <n v="3.2"/>
    <n v="1.7299999999999999E-2"/>
    <n v="1.7299999999999999E-2"/>
    <m/>
    <n v="28978"/>
    <m/>
    <m/>
    <s v="F"/>
  </r>
  <r>
    <m/>
    <x v="5"/>
    <s v="M4 6N"/>
    <n v="1101"/>
    <x v="1093"/>
    <x v="3"/>
    <x v="62"/>
    <n v="3.2"/>
    <n v="1.6E-2"/>
    <n v="1.6E-2"/>
    <m/>
    <n v="28978"/>
    <m/>
    <m/>
    <s v="F"/>
  </r>
  <r>
    <m/>
    <x v="5"/>
    <s v="M4 6N"/>
    <n v="1102"/>
    <x v="1094"/>
    <x v="3"/>
    <x v="62"/>
    <n v="3.2"/>
    <n v="1.7999999999999999E-2"/>
    <n v="1.7999999999999999E-2"/>
    <m/>
    <n v="28978"/>
    <m/>
    <m/>
    <s v="G"/>
  </r>
  <r>
    <m/>
    <x v="5"/>
    <s v="M4 6N"/>
    <n v="1103"/>
    <x v="1095"/>
    <x v="3"/>
    <x v="62"/>
    <n v="3.2"/>
    <n v="2.0799999999999999E-2"/>
    <n v="2.0799999999999999E-2"/>
    <m/>
    <n v="28979"/>
    <m/>
    <m/>
    <s v="H"/>
  </r>
  <r>
    <m/>
    <x v="5"/>
    <s v="M4 6N"/>
    <n v="1104"/>
    <x v="1096"/>
    <x v="3"/>
    <x v="62"/>
    <n v="3.2"/>
    <n v="1.49E-2"/>
    <n v="1.49E-2"/>
    <m/>
    <n v="28979"/>
    <m/>
    <m/>
    <s v="E"/>
  </r>
  <r>
    <m/>
    <x v="5"/>
    <s v="M4 6N"/>
    <n v="1105"/>
    <x v="1097"/>
    <x v="3"/>
    <x v="62"/>
    <n v="3.2"/>
    <n v="1.7000000000000001E-2"/>
    <n v="1.7000000000000001E-2"/>
    <m/>
    <n v="28979"/>
    <m/>
    <m/>
    <s v="F"/>
  </r>
  <r>
    <m/>
    <x v="5"/>
    <s v="M4 6N"/>
    <n v="1106"/>
    <x v="1098"/>
    <x v="3"/>
    <x v="62"/>
    <n v="3.2"/>
    <n v="1.72E-2"/>
    <n v="1.72E-2"/>
    <m/>
    <n v="28979"/>
    <m/>
    <m/>
    <s v="F"/>
  </r>
  <r>
    <m/>
    <x v="5"/>
    <s v="M4 6N"/>
    <n v="1107"/>
    <x v="1099"/>
    <x v="3"/>
    <x v="62"/>
    <n v="3.2"/>
    <n v="1.7600000000000001E-2"/>
    <n v="1.7600000000000001E-2"/>
    <m/>
    <n v="28979"/>
    <m/>
    <m/>
    <s v="G"/>
  </r>
  <r>
    <m/>
    <x v="5"/>
    <s v="M4 6N"/>
    <n v="1108"/>
    <x v="1100"/>
    <x v="3"/>
    <x v="62"/>
    <n v="3.2"/>
    <n v="1.5800000000000002E-2"/>
    <n v="1.5800000000000002E-2"/>
    <m/>
    <n v="28979"/>
    <m/>
    <m/>
    <s v="F"/>
  </r>
  <r>
    <m/>
    <x v="5"/>
    <s v="M4 7S L32"/>
    <n v="1109"/>
    <x v="1101"/>
    <x v="3"/>
    <x v="62"/>
    <n v="3.2"/>
    <n v="1.9300000000000001E-2"/>
    <n v="1.9300000000000001E-2"/>
    <m/>
    <n v="28980"/>
    <m/>
    <m/>
    <s v="H"/>
  </r>
  <r>
    <m/>
    <x v="5"/>
    <s v="M4 7S L32"/>
    <n v="1110"/>
    <x v="1102"/>
    <x v="3"/>
    <x v="62"/>
    <n v="3.2"/>
    <n v="1.6400000000000001E-2"/>
    <n v="1.6400000000000001E-2"/>
    <m/>
    <n v="28980"/>
    <m/>
    <m/>
    <s v="F"/>
  </r>
  <r>
    <m/>
    <x v="5"/>
    <s v="M4 7S L32"/>
    <n v="1111"/>
    <x v="1103"/>
    <x v="3"/>
    <x v="62"/>
    <n v="3.2"/>
    <n v="2.0899999999999998E-2"/>
    <n v="2.0899999999999998E-2"/>
    <m/>
    <n v="28980"/>
    <m/>
    <m/>
    <s v="H"/>
  </r>
  <r>
    <m/>
    <x v="5"/>
    <s v="M4 7S L32"/>
    <n v="1112"/>
    <x v="1104"/>
    <x v="3"/>
    <x v="62"/>
    <n v="3.2"/>
    <n v="1.9599999999999999E-2"/>
    <n v="1.9599999999999999E-2"/>
    <m/>
    <n v="28980"/>
    <m/>
    <m/>
    <s v="H"/>
  </r>
  <r>
    <m/>
    <x v="5"/>
    <s v="M4 7S L32"/>
    <n v="1113"/>
    <x v="1105"/>
    <x v="3"/>
    <x v="62"/>
    <n v="3.2"/>
    <n v="1.5800000000000002E-2"/>
    <n v="1.5800000000000002E-2"/>
    <m/>
    <n v="28980"/>
    <m/>
    <m/>
    <s v="F"/>
  </r>
  <r>
    <m/>
    <x v="5"/>
    <s v="M4 7S L32"/>
    <n v="1114"/>
    <x v="1106"/>
    <x v="3"/>
    <x v="62"/>
    <n v="3.2"/>
    <n v="1.78E-2"/>
    <n v="1.78E-2"/>
    <m/>
    <n v="28980"/>
    <m/>
    <m/>
    <s v="G"/>
  </r>
  <r>
    <m/>
    <x v="5"/>
    <s v="M4 7S L32"/>
    <n v="1115"/>
    <x v="1107"/>
    <x v="3"/>
    <x v="62"/>
    <n v="3.2"/>
    <n v="1.5900000000000001E-2"/>
    <n v="1.5900000000000001E-2"/>
    <m/>
    <n v="28980"/>
    <m/>
    <m/>
    <s v="F"/>
  </r>
  <r>
    <m/>
    <x v="5"/>
    <s v="M4 7S L32"/>
    <n v="1116"/>
    <x v="1108"/>
    <x v="3"/>
    <x v="62"/>
    <n v="3.2"/>
    <n v="2.18E-2"/>
    <n v="2.18E-2"/>
    <m/>
    <n v="28980"/>
    <m/>
    <m/>
    <s v="I"/>
  </r>
  <r>
    <m/>
    <x v="5"/>
    <s v="M4 7S L32"/>
    <n v="1117"/>
    <x v="1109"/>
    <x v="3"/>
    <x v="62"/>
    <n v="3.2"/>
    <n v="2.07E-2"/>
    <n v="2.07E-2"/>
    <m/>
    <n v="28980"/>
    <m/>
    <m/>
    <s v="H"/>
  </r>
  <r>
    <m/>
    <x v="5"/>
    <s v="M4 7S L31"/>
    <n v="1118"/>
    <x v="1110"/>
    <x v="3"/>
    <x v="62"/>
    <n v="3.2"/>
    <n v="1.21E-2"/>
    <n v="1.21E-2"/>
    <m/>
    <n v="28981"/>
    <m/>
    <m/>
    <s v="D"/>
  </r>
  <r>
    <m/>
    <x v="5"/>
    <s v="M4 7S L31"/>
    <n v="1119"/>
    <x v="1111"/>
    <x v="3"/>
    <x v="62"/>
    <n v="3.2"/>
    <n v="9.4000000000000004E-3"/>
    <n v="9.4000000000000004E-3"/>
    <m/>
    <n v="28981"/>
    <m/>
    <m/>
    <s v="B"/>
  </r>
  <r>
    <m/>
    <x v="5"/>
    <s v="M4 7S L31"/>
    <n v="1120"/>
    <x v="1112"/>
    <x v="3"/>
    <x v="62"/>
    <n v="3.2"/>
    <n v="1.3299999999999999E-2"/>
    <n v="1.3299999999999999E-2"/>
    <m/>
    <n v="28981"/>
    <m/>
    <m/>
    <s v="D"/>
  </r>
  <r>
    <m/>
    <x v="5"/>
    <s v="M4 7S L31"/>
    <n v="1121"/>
    <x v="1113"/>
    <x v="3"/>
    <x v="62"/>
    <n v="3.2"/>
    <n v="1.4E-2"/>
    <n v="1.4E-2"/>
    <m/>
    <n v="28981"/>
    <m/>
    <m/>
    <s v="E"/>
  </r>
  <r>
    <m/>
    <x v="5"/>
    <s v="M4 7S L31"/>
    <n v="1122"/>
    <x v="1114"/>
    <x v="3"/>
    <x v="62"/>
    <n v="3.2"/>
    <n v="1.3899999999999999E-2"/>
    <n v="1.3899999999999999E-2"/>
    <m/>
    <n v="28981"/>
    <m/>
    <m/>
    <s v="E"/>
  </r>
  <r>
    <m/>
    <x v="5"/>
    <s v="M4 7S L31"/>
    <n v="1123"/>
    <x v="1115"/>
    <x v="3"/>
    <x v="62"/>
    <n v="3.2"/>
    <n v="1.03E-2"/>
    <n v="1.03E-2"/>
    <m/>
    <n v="28981"/>
    <m/>
    <m/>
    <s v="B"/>
  </r>
  <r>
    <m/>
    <x v="5"/>
    <s v="M4 7S"/>
    <n v="1124"/>
    <x v="1116"/>
    <x v="3"/>
    <x v="62"/>
    <n v="3.2"/>
    <n v="1.3899999999999999E-2"/>
    <n v="1.3899999999999999E-2"/>
    <m/>
    <n v="28983"/>
    <m/>
    <m/>
    <s v="E"/>
  </r>
  <r>
    <m/>
    <x v="5"/>
    <s v="M4 7S"/>
    <n v="1125"/>
    <x v="1117"/>
    <x v="3"/>
    <x v="62"/>
    <n v="3.2"/>
    <n v="1.44E-2"/>
    <n v="1.44E-2"/>
    <m/>
    <n v="28983"/>
    <m/>
    <m/>
    <s v="E"/>
  </r>
  <r>
    <m/>
    <x v="5"/>
    <s v="M4 7S"/>
    <n v="1126"/>
    <x v="1118"/>
    <x v="3"/>
    <x v="62"/>
    <n v="3.2"/>
    <n v="1.41E-2"/>
    <n v="1.41E-2"/>
    <m/>
    <n v="28983"/>
    <m/>
    <m/>
    <s v="E"/>
  </r>
  <r>
    <m/>
    <x v="5"/>
    <s v="M4 7S"/>
    <n v="1127"/>
    <x v="1119"/>
    <x v="3"/>
    <x v="62"/>
    <n v="3.2"/>
    <n v="8.2000000000000007E-3"/>
    <n v="8.2000000000000007E-3"/>
    <m/>
    <n v="28983"/>
    <m/>
    <m/>
    <s v="A"/>
  </r>
  <r>
    <m/>
    <x v="5"/>
    <s v="M4 7S"/>
    <n v="1128"/>
    <x v="1120"/>
    <x v="3"/>
    <x v="62"/>
    <n v="3.2"/>
    <n v="8.8999999999999999E-3"/>
    <n v="8.8999999999999999E-3"/>
    <m/>
    <n v="28983"/>
    <m/>
    <m/>
    <s v="A"/>
  </r>
  <r>
    <m/>
    <x v="5"/>
    <s v="M4 7S"/>
    <n v="1129"/>
    <x v="1121"/>
    <x v="3"/>
    <x v="62"/>
    <n v="3.2"/>
    <n v="1.18E-2"/>
    <n v="1.18E-2"/>
    <m/>
    <n v="28983"/>
    <m/>
    <m/>
    <s v="C"/>
  </r>
  <r>
    <m/>
    <x v="5"/>
    <s v="M4 7S"/>
    <n v="1130"/>
    <x v="1122"/>
    <x v="3"/>
    <x v="62"/>
    <n v="3.2"/>
    <n v="8.8000000000000005E-3"/>
    <n v="8.8000000000000005E-3"/>
    <m/>
    <n v="28983"/>
    <m/>
    <m/>
    <s v="A"/>
  </r>
  <r>
    <m/>
    <x v="5"/>
    <s v="M4 7S"/>
    <n v="1131"/>
    <x v="1123"/>
    <x v="3"/>
    <x v="62"/>
    <n v="3.2"/>
    <n v="9.7999999999999997E-3"/>
    <n v="9.7999999999999997E-3"/>
    <m/>
    <n v="28983"/>
    <m/>
    <m/>
    <s v="B"/>
  </r>
  <r>
    <m/>
    <x v="5"/>
    <s v="M4 6N"/>
    <n v="1132"/>
    <x v="1124"/>
    <x v="3"/>
    <x v="63"/>
    <n v="3.2"/>
    <n v="1.34E-2"/>
    <n v="1.34E-2"/>
    <m/>
    <n v="28988"/>
    <m/>
    <m/>
    <s v="D"/>
  </r>
  <r>
    <m/>
    <x v="5"/>
    <s v="M4 6N"/>
    <n v="1133"/>
    <x v="1125"/>
    <x v="3"/>
    <x v="63"/>
    <n v="3.2"/>
    <n v="1.7399999999999999E-2"/>
    <n v="1.7399999999999999E-2"/>
    <m/>
    <n v="28988"/>
    <m/>
    <m/>
    <s v="F"/>
  </r>
  <r>
    <m/>
    <x v="5"/>
    <s v="M4 6N"/>
    <n v="1134"/>
    <x v="1126"/>
    <x v="3"/>
    <x v="63"/>
    <n v="3.2"/>
    <n v="1.49E-2"/>
    <n v="1.49E-2"/>
    <m/>
    <n v="28988"/>
    <m/>
    <m/>
    <s v="E"/>
  </r>
  <r>
    <m/>
    <x v="5"/>
    <s v="M4 6N"/>
    <n v="1135"/>
    <x v="1127"/>
    <x v="3"/>
    <x v="63"/>
    <n v="3.2"/>
    <n v="1.5900000000000001E-2"/>
    <n v="1.5900000000000001E-2"/>
    <m/>
    <n v="28988"/>
    <m/>
    <m/>
    <s v="F"/>
  </r>
  <r>
    <m/>
    <x v="5"/>
    <s v="M4 6N"/>
    <n v="1136"/>
    <x v="1128"/>
    <x v="3"/>
    <x v="63"/>
    <n v="3.2"/>
    <n v="1.9599999999999999E-2"/>
    <n v="1.9599999999999999E-2"/>
    <m/>
    <n v="28988"/>
    <m/>
    <m/>
    <s v="H"/>
  </r>
  <r>
    <m/>
    <x v="5"/>
    <s v="M4 6N"/>
    <n v="1137"/>
    <x v="1129"/>
    <x v="3"/>
    <x v="63"/>
    <n v="3.2"/>
    <n v="1.6899999999999998E-2"/>
    <n v="1.6899999999999998E-2"/>
    <m/>
    <n v="28988"/>
    <m/>
    <m/>
    <s v="F"/>
  </r>
  <r>
    <m/>
    <x v="5"/>
    <s v="M4 6N"/>
    <n v="1138"/>
    <x v="1130"/>
    <x v="3"/>
    <x v="63"/>
    <n v="3.2"/>
    <n v="1.4500000000000001E-2"/>
    <n v="1.4500000000000001E-2"/>
    <m/>
    <n v="28988"/>
    <m/>
    <m/>
    <s v="E"/>
  </r>
  <r>
    <m/>
    <x v="5"/>
    <s v="M4 6N"/>
    <n v="1139"/>
    <x v="1131"/>
    <x v="3"/>
    <x v="63"/>
    <n v="3.2"/>
    <n v="1.7299999999999999E-2"/>
    <n v="1.7299999999999999E-2"/>
    <m/>
    <n v="28988"/>
    <m/>
    <m/>
    <s v="F"/>
  </r>
  <r>
    <m/>
    <x v="5"/>
    <s v="M4 6N"/>
    <n v="1140"/>
    <x v="1132"/>
    <x v="3"/>
    <x v="63"/>
    <n v="3.2"/>
    <n v="1.6299999999999999E-2"/>
    <n v="1.6299999999999999E-2"/>
    <m/>
    <n v="28988"/>
    <m/>
    <m/>
    <s v="F"/>
  </r>
  <r>
    <m/>
    <x v="5"/>
    <s v="M4 6N"/>
    <n v="1141"/>
    <x v="1133"/>
    <x v="3"/>
    <x v="63"/>
    <n v="3.2"/>
    <n v="1.47E-2"/>
    <n v="1.47E-2"/>
    <m/>
    <n v="28988"/>
    <m/>
    <m/>
    <s v="E"/>
  </r>
  <r>
    <m/>
    <x v="5"/>
    <s v="M4 6N"/>
    <n v="1142"/>
    <x v="1134"/>
    <x v="3"/>
    <x v="63"/>
    <n v="3.2"/>
    <n v="1.7999999999999999E-2"/>
    <n v="1.7999999999999999E-2"/>
    <m/>
    <n v="28988"/>
    <m/>
    <m/>
    <s v="G"/>
  </r>
  <r>
    <m/>
    <x v="5"/>
    <s v="M4 6N"/>
    <n v="1143"/>
    <x v="1135"/>
    <x v="3"/>
    <x v="63"/>
    <n v="3.2"/>
    <n v="1.52E-2"/>
    <n v="1.52E-2"/>
    <m/>
    <n v="28988"/>
    <m/>
    <m/>
    <s v="F"/>
  </r>
  <r>
    <m/>
    <x v="5"/>
    <s v="M4 7S L32"/>
    <n v="1144"/>
    <x v="1136"/>
    <x v="3"/>
    <x v="63"/>
    <n v="3.2"/>
    <n v="2.8899999999999999E-2"/>
    <n v="2.8899999999999999E-2"/>
    <m/>
    <n v="28989"/>
    <m/>
    <m/>
    <s v="L"/>
  </r>
  <r>
    <m/>
    <x v="5"/>
    <s v="M4 7S L32"/>
    <n v="1145"/>
    <x v="1137"/>
    <x v="3"/>
    <x v="63"/>
    <n v="3.2"/>
    <n v="1.6E-2"/>
    <n v="1.6E-2"/>
    <m/>
    <n v="28989"/>
    <m/>
    <m/>
    <s v="F"/>
  </r>
  <r>
    <m/>
    <x v="5"/>
    <s v="M4 7S L32"/>
    <n v="1146"/>
    <x v="1138"/>
    <x v="3"/>
    <x v="63"/>
    <n v="3.2"/>
    <n v="1.9199999999999998E-2"/>
    <n v="1.9199999999999998E-2"/>
    <m/>
    <n v="28989"/>
    <m/>
    <m/>
    <s v="H"/>
  </r>
  <r>
    <m/>
    <x v="5"/>
    <s v="M4 7S L32"/>
    <n v="1147"/>
    <x v="1139"/>
    <x v="3"/>
    <x v="63"/>
    <n v="3.2"/>
    <n v="2.0400000000000001E-2"/>
    <n v="2.0400000000000001E-2"/>
    <m/>
    <n v="28989"/>
    <m/>
    <m/>
    <s v="H"/>
  </r>
  <r>
    <m/>
    <x v="5"/>
    <s v="M4 7S L32"/>
    <n v="1148"/>
    <x v="1140"/>
    <x v="3"/>
    <x v="63"/>
    <n v="3.2"/>
    <n v="1.7500000000000002E-2"/>
    <n v="1.7500000000000002E-2"/>
    <m/>
    <n v="28989"/>
    <m/>
    <m/>
    <s v="G"/>
  </r>
  <r>
    <m/>
    <x v="5"/>
    <s v="M4 7S L32"/>
    <n v="1149"/>
    <x v="1141"/>
    <x v="3"/>
    <x v="63"/>
    <n v="3.2"/>
    <n v="1.7399999999999999E-2"/>
    <n v="1.7399999999999999E-2"/>
    <m/>
    <n v="28989"/>
    <m/>
    <m/>
    <s v="F"/>
  </r>
  <r>
    <m/>
    <x v="5"/>
    <s v="M4 7S L32"/>
    <n v="1150"/>
    <x v="1142"/>
    <x v="3"/>
    <x v="63"/>
    <n v="3.2"/>
    <n v="1.7000000000000001E-2"/>
    <n v="1.7000000000000001E-2"/>
    <m/>
    <n v="28989"/>
    <m/>
    <m/>
    <s v="F"/>
  </r>
  <r>
    <m/>
    <x v="5"/>
    <s v="M4 7S L32"/>
    <n v="1151"/>
    <x v="1143"/>
    <x v="3"/>
    <x v="63"/>
    <n v="3.2"/>
    <n v="3.1E-2"/>
    <n v="0.03"/>
    <m/>
    <n v="28989"/>
    <m/>
    <m/>
    <s v="L"/>
  </r>
  <r>
    <m/>
    <x v="5"/>
    <s v="M4 6N"/>
    <n v="1152"/>
    <x v="1144"/>
    <x v="3"/>
    <x v="64"/>
    <n v="3.2"/>
    <n v="1.9300000000000001E-2"/>
    <n v="1.9300000000000001E-2"/>
    <m/>
    <n v="28992"/>
    <m/>
    <m/>
    <s v="H"/>
  </r>
  <r>
    <m/>
    <x v="5"/>
    <s v="M4 6N"/>
    <n v="1153"/>
    <x v="1145"/>
    <x v="3"/>
    <x v="64"/>
    <n v="3.2"/>
    <n v="2.7099999999999999E-2"/>
    <n v="2.7099999999999999E-2"/>
    <m/>
    <n v="28992"/>
    <m/>
    <m/>
    <s v="K"/>
  </r>
  <r>
    <m/>
    <x v="5"/>
    <s v="M4 6N"/>
    <n v="1154"/>
    <x v="1146"/>
    <x v="3"/>
    <x v="64"/>
    <n v="3.2"/>
    <n v="1.9400000000000001E-2"/>
    <n v="1.9400000000000001E-2"/>
    <m/>
    <n v="28992"/>
    <m/>
    <m/>
    <s v="H"/>
  </r>
  <r>
    <m/>
    <x v="5"/>
    <s v="M4 6N"/>
    <n v="1155"/>
    <x v="1147"/>
    <x v="3"/>
    <x v="64"/>
    <n v="3.2"/>
    <n v="2.0299999999999999E-2"/>
    <n v="2.0299999999999999E-2"/>
    <m/>
    <n v="28992"/>
    <m/>
    <m/>
    <s v="H"/>
  </r>
  <r>
    <m/>
    <x v="5"/>
    <s v="M4 6N"/>
    <n v="1156"/>
    <x v="1148"/>
    <x v="3"/>
    <x v="64"/>
    <n v="3.2"/>
    <n v="2.2100000000000002E-2"/>
    <n v="2.2100000000000002E-2"/>
    <m/>
    <n v="28992"/>
    <m/>
    <m/>
    <s v="I"/>
  </r>
  <r>
    <m/>
    <x v="5"/>
    <s v="M4 6N"/>
    <n v="1157"/>
    <x v="1149"/>
    <x v="3"/>
    <x v="64"/>
    <n v="3.2"/>
    <n v="0.02"/>
    <n v="0.02"/>
    <m/>
    <n v="28992"/>
    <m/>
    <m/>
    <s v="H"/>
  </r>
  <r>
    <m/>
    <x v="5"/>
    <s v="M4 6N"/>
    <n v="1158"/>
    <x v="1150"/>
    <x v="3"/>
    <x v="64"/>
    <n v="3.2"/>
    <n v="1.55E-2"/>
    <n v="1.55E-2"/>
    <m/>
    <n v="28992"/>
    <m/>
    <m/>
    <s v="F"/>
  </r>
  <r>
    <m/>
    <x v="5"/>
    <s v="M4 6N"/>
    <n v="1159"/>
    <x v="1151"/>
    <x v="3"/>
    <x v="64"/>
    <n v="3.2"/>
    <n v="1.7000000000000001E-2"/>
    <n v="1.7000000000000001E-2"/>
    <m/>
    <n v="28992"/>
    <m/>
    <m/>
    <s v="F"/>
  </r>
  <r>
    <m/>
    <x v="5"/>
    <s v="M4 6N"/>
    <n v="1160"/>
    <x v="1152"/>
    <x v="3"/>
    <x v="64"/>
    <n v="3.2"/>
    <n v="1.2999999999999999E-2"/>
    <n v="1.2999999999999999E-2"/>
    <m/>
    <n v="28992"/>
    <m/>
    <m/>
    <s v="D"/>
  </r>
  <r>
    <m/>
    <x v="5"/>
    <s v="M4 6N"/>
    <n v="1161"/>
    <x v="1153"/>
    <x v="3"/>
    <x v="64"/>
    <n v="3.2"/>
    <n v="1.35E-2"/>
    <n v="1.35E-2"/>
    <m/>
    <n v="28992"/>
    <m/>
    <m/>
    <s v="E"/>
  </r>
  <r>
    <m/>
    <x v="5"/>
    <s v="M4 7S L32"/>
    <n v="1162"/>
    <x v="1154"/>
    <x v="3"/>
    <x v="64"/>
    <n v="3.2"/>
    <n v="2.0500000000000001E-2"/>
    <n v="2.0500000000000001E-2"/>
    <m/>
    <n v="28993"/>
    <m/>
    <m/>
    <s v="H"/>
  </r>
  <r>
    <m/>
    <x v="5"/>
    <s v="M4 7S L32"/>
    <n v="1163"/>
    <x v="1155"/>
    <x v="3"/>
    <x v="64"/>
    <n v="3.2"/>
    <n v="2.7300000000000001E-2"/>
    <n v="2.7300000000000001E-2"/>
    <m/>
    <n v="28993"/>
    <m/>
    <m/>
    <s v="K"/>
  </r>
  <r>
    <m/>
    <x v="5"/>
    <s v="M4 7S L32"/>
    <n v="1164"/>
    <x v="1156"/>
    <x v="3"/>
    <x v="64"/>
    <n v="3.2"/>
    <n v="1.7000000000000001E-2"/>
    <n v="1.7000000000000001E-2"/>
    <m/>
    <n v="28993"/>
    <m/>
    <m/>
    <s v="F"/>
  </r>
  <r>
    <m/>
    <x v="5"/>
    <s v="M4 7S L32"/>
    <n v="1165"/>
    <x v="1157"/>
    <x v="3"/>
    <x v="64"/>
    <n v="3.2"/>
    <n v="1.6899999999999998E-2"/>
    <n v="1.6899999999999998E-2"/>
    <m/>
    <n v="28993"/>
    <m/>
    <m/>
    <s v="F"/>
  </r>
  <r>
    <m/>
    <x v="5"/>
    <s v="M4 7S L32"/>
    <n v="1166"/>
    <x v="1158"/>
    <x v="3"/>
    <x v="64"/>
    <n v="3.2"/>
    <n v="1.7999999999999999E-2"/>
    <n v="1.7999999999999999E-2"/>
    <m/>
    <n v="28993"/>
    <m/>
    <m/>
    <s v="G"/>
  </r>
  <r>
    <m/>
    <x v="5"/>
    <s v="M4 7S L31"/>
    <n v="1167"/>
    <x v="1159"/>
    <x v="3"/>
    <x v="64"/>
    <n v="3.2"/>
    <n v="2.0500000000000001E-2"/>
    <n v="2.0500000000000001E-2"/>
    <m/>
    <n v="28993"/>
    <m/>
    <m/>
    <s v="H"/>
  </r>
  <r>
    <m/>
    <x v="5"/>
    <s v="M4 7S L31"/>
    <n v="1168"/>
    <x v="1160"/>
    <x v="3"/>
    <x v="64"/>
    <n v="3.2"/>
    <n v="1.52E-2"/>
    <n v="1.52E-2"/>
    <m/>
    <n v="28994"/>
    <m/>
    <m/>
    <s v="F"/>
  </r>
  <r>
    <m/>
    <x v="5"/>
    <s v="M4 7S L31"/>
    <n v="1169"/>
    <x v="1161"/>
    <x v="3"/>
    <x v="64"/>
    <n v="3.2"/>
    <n v="1.06E-2"/>
    <n v="1.06E-2"/>
    <m/>
    <n v="28994"/>
    <m/>
    <m/>
    <s v="C"/>
  </r>
  <r>
    <m/>
    <x v="5"/>
    <s v="M4 7S L31"/>
    <n v="1170"/>
    <x v="1162"/>
    <x v="3"/>
    <x v="64"/>
    <n v="3.2"/>
    <n v="1.12E-2"/>
    <n v="1.12E-2"/>
    <m/>
    <n v="28994"/>
    <m/>
    <m/>
    <s v="C"/>
  </r>
  <r>
    <m/>
    <x v="5"/>
    <s v="M4 7S L31"/>
    <n v="1171"/>
    <x v="1163"/>
    <x v="3"/>
    <x v="64"/>
    <n v="3.2"/>
    <n v="1.26E-2"/>
    <n v="1.26E-2"/>
    <m/>
    <n v="28994"/>
    <m/>
    <m/>
    <s v="D"/>
  </r>
  <r>
    <m/>
    <x v="5"/>
    <s v="M4 7S L31"/>
    <n v="1172"/>
    <x v="1164"/>
    <x v="3"/>
    <x v="64"/>
    <n v="3.2"/>
    <n v="1.21E-2"/>
    <n v="1.21E-2"/>
    <m/>
    <n v="28994"/>
    <m/>
    <m/>
    <s v="D"/>
  </r>
  <r>
    <m/>
    <x v="5"/>
    <s v="M4 7S L31"/>
    <n v="1173"/>
    <x v="1165"/>
    <x v="3"/>
    <x v="64"/>
    <n v="3.2"/>
    <n v="1.0500000000000001E-2"/>
    <n v="1.0500000000000001E-2"/>
    <m/>
    <n v="28994"/>
    <m/>
    <m/>
    <s v="C"/>
  </r>
  <r>
    <m/>
    <x v="5"/>
    <s v="M4 7S L31"/>
    <n v="1174"/>
    <x v="1166"/>
    <x v="3"/>
    <x v="64"/>
    <n v="3.2"/>
    <n v="1.11E-2"/>
    <n v="1.11E-2"/>
    <m/>
    <n v="28994"/>
    <m/>
    <m/>
    <s v="C"/>
  </r>
  <r>
    <m/>
    <x v="5"/>
    <s v="M4 7S L31"/>
    <n v="1175"/>
    <x v="1167"/>
    <x v="3"/>
    <x v="64"/>
    <n v="3.2"/>
    <n v="1.2200000000000001E-2"/>
    <n v="1.2200000000000001E-2"/>
    <m/>
    <n v="28994"/>
    <m/>
    <m/>
    <s v="D"/>
  </r>
  <r>
    <m/>
    <x v="5"/>
    <s v="M4 6N"/>
    <n v="1176"/>
    <x v="1168"/>
    <x v="1"/>
    <x v="65"/>
    <n v="3.2"/>
    <n v="2.29E-2"/>
    <n v="2.29E-2"/>
    <m/>
    <n v="29001"/>
    <m/>
    <m/>
    <s v="J"/>
  </r>
  <r>
    <m/>
    <x v="5"/>
    <s v="M4 6N"/>
    <n v="1177"/>
    <x v="1169"/>
    <x v="1"/>
    <x v="65"/>
    <n v="3.2"/>
    <n v="2.3900000000000001E-2"/>
    <n v="2.3900000000000001E-2"/>
    <m/>
    <n v="29001"/>
    <m/>
    <m/>
    <s v="J"/>
  </r>
  <r>
    <m/>
    <x v="5"/>
    <s v="M4 6N"/>
    <n v="1178"/>
    <x v="1170"/>
    <x v="1"/>
    <x v="65"/>
    <n v="3.2"/>
    <n v="2.1000000000000001E-2"/>
    <n v="2.1000000000000001E-2"/>
    <m/>
    <n v="29001"/>
    <m/>
    <m/>
    <s v="I"/>
  </r>
  <r>
    <m/>
    <x v="5"/>
    <s v="M4 6N"/>
    <n v="1179"/>
    <x v="1171"/>
    <x v="1"/>
    <x v="65"/>
    <n v="3.2"/>
    <n v="1.54E-2"/>
    <n v="1.54E-2"/>
    <m/>
    <n v="29001"/>
    <m/>
    <m/>
    <s v="F"/>
  </r>
  <r>
    <m/>
    <x v="5"/>
    <s v="M4 6N"/>
    <n v="1180"/>
    <x v="1172"/>
    <x v="1"/>
    <x v="65"/>
    <n v="3.2"/>
    <n v="1.55E-2"/>
    <n v="1.55E-2"/>
    <m/>
    <n v="29001"/>
    <m/>
    <m/>
    <s v="F"/>
  </r>
  <r>
    <m/>
    <x v="5"/>
    <s v="M4 6N"/>
    <n v="1181"/>
    <x v="1173"/>
    <x v="1"/>
    <x v="65"/>
    <n v="3.2"/>
    <n v="1.67E-2"/>
    <n v="1.67E-2"/>
    <m/>
    <n v="29001"/>
    <m/>
    <m/>
    <s v="F"/>
  </r>
  <r>
    <m/>
    <x v="5"/>
    <s v="M4 6N"/>
    <n v="1182"/>
    <x v="1174"/>
    <x v="1"/>
    <x v="65"/>
    <n v="3.2"/>
    <n v="2.06E-2"/>
    <n v="2.06E-2"/>
    <m/>
    <n v="29003"/>
    <m/>
    <m/>
    <s v="H"/>
  </r>
  <r>
    <m/>
    <x v="5"/>
    <s v="M4 6N"/>
    <n v="1183"/>
    <x v="1175"/>
    <x v="1"/>
    <x v="65"/>
    <n v="3.2"/>
    <n v="1.8200000000000001E-2"/>
    <n v="1.8200000000000001E-2"/>
    <m/>
    <n v="29003"/>
    <m/>
    <m/>
    <s v="G"/>
  </r>
  <r>
    <m/>
    <x v="5"/>
    <s v="M4 6N"/>
    <n v="1184"/>
    <x v="1176"/>
    <x v="1"/>
    <x v="65"/>
    <n v="3.2"/>
    <n v="1.9900000000000001E-2"/>
    <n v="1.9900000000000001E-2"/>
    <m/>
    <n v="29003"/>
    <m/>
    <m/>
    <s v="H"/>
  </r>
  <r>
    <m/>
    <x v="5"/>
    <s v="M4 6N"/>
    <n v="1185"/>
    <x v="1177"/>
    <x v="1"/>
    <x v="65"/>
    <n v="3.2"/>
    <n v="1.5800000000000002E-2"/>
    <n v="1.5800000000000002E-2"/>
    <m/>
    <n v="29003"/>
    <m/>
    <m/>
    <s v="F"/>
  </r>
  <r>
    <m/>
    <x v="5"/>
    <s v="M4 6N"/>
    <n v="1186"/>
    <x v="1178"/>
    <x v="1"/>
    <x v="65"/>
    <n v="3.2"/>
    <n v="1.9599999999999999E-2"/>
    <n v="1.9599999999999999E-2"/>
    <m/>
    <n v="29003"/>
    <m/>
    <m/>
    <s v="H"/>
  </r>
  <r>
    <m/>
    <x v="5"/>
    <s v="M4 6N"/>
    <n v="1187"/>
    <x v="1179"/>
    <x v="1"/>
    <x v="65"/>
    <n v="3.2"/>
    <n v="1.8599999999999998E-2"/>
    <n v="1.8599999999999998E-2"/>
    <m/>
    <n v="29003"/>
    <m/>
    <m/>
    <s v="G"/>
  </r>
  <r>
    <m/>
    <x v="5"/>
    <s v="M4 6N"/>
    <n v="1188"/>
    <x v="1180"/>
    <x v="1"/>
    <x v="65"/>
    <n v="3.2"/>
    <n v="1.89E-2"/>
    <n v="1.89E-2"/>
    <m/>
    <n v="29003"/>
    <m/>
    <m/>
    <s v="G"/>
  </r>
  <r>
    <m/>
    <x v="5"/>
    <s v="M4 6N"/>
    <n v="1189"/>
    <x v="1181"/>
    <x v="1"/>
    <x v="65"/>
    <n v="3.2"/>
    <n v="2.52E-2"/>
    <n v="2.52E-2"/>
    <m/>
    <n v="29003"/>
    <m/>
    <m/>
    <s v="K"/>
  </r>
  <r>
    <m/>
    <x v="5"/>
    <s v="M4 6N"/>
    <n v="1190"/>
    <x v="1182"/>
    <x v="1"/>
    <x v="65"/>
    <n v="3.2"/>
    <n v="1.9599999999999999E-2"/>
    <n v="1.9599999999999999E-2"/>
    <m/>
    <n v="29003"/>
    <m/>
    <m/>
    <s v="H"/>
  </r>
  <r>
    <m/>
    <x v="5"/>
    <s v="M4 6N"/>
    <n v="1191"/>
    <x v="1183"/>
    <x v="1"/>
    <x v="65"/>
    <n v="3.2"/>
    <n v="2.0799999999999999E-2"/>
    <n v="2.0799999999999999E-2"/>
    <m/>
    <n v="29003"/>
    <m/>
    <m/>
    <s v="H"/>
  </r>
  <r>
    <m/>
    <x v="5"/>
    <s v="M4 6N"/>
    <n v="1192"/>
    <x v="1184"/>
    <x v="1"/>
    <x v="65"/>
    <n v="3.2"/>
    <n v="2.9899999999999999E-2"/>
    <n v="2.9899999999999999E-2"/>
    <m/>
    <n v="29003"/>
    <m/>
    <m/>
    <s v="L"/>
  </r>
  <r>
    <m/>
    <x v="5"/>
    <s v="M4 7S L32"/>
    <n v="1193"/>
    <x v="1185"/>
    <x v="1"/>
    <x v="65"/>
    <n v="3.2"/>
    <n v="1.7399999999999999E-2"/>
    <n v="1.7399999999999999E-2"/>
    <m/>
    <n v="29004"/>
    <m/>
    <m/>
    <s v="F"/>
  </r>
  <r>
    <m/>
    <x v="5"/>
    <s v="M4 7S L32"/>
    <n v="1194"/>
    <x v="1186"/>
    <x v="1"/>
    <x v="65"/>
    <n v="3.2"/>
    <n v="1.0699999999999999E-2"/>
    <n v="1.0699999999999999E-2"/>
    <m/>
    <n v="29004"/>
    <m/>
    <m/>
    <s v="C"/>
  </r>
  <r>
    <m/>
    <x v="5"/>
    <s v="M4 7S L32"/>
    <n v="1195"/>
    <x v="1187"/>
    <x v="1"/>
    <x v="65"/>
    <n v="3.2"/>
    <n v="1.2999999999999999E-2"/>
    <n v="1.2999999999999999E-2"/>
    <m/>
    <n v="29005"/>
    <m/>
    <m/>
    <s v="D"/>
  </r>
  <r>
    <m/>
    <x v="5"/>
    <s v="M4 7S L32"/>
    <n v="1196"/>
    <x v="1188"/>
    <x v="1"/>
    <x v="65"/>
    <n v="3.2"/>
    <n v="1.4200000000000001E-2"/>
    <n v="1.4200000000000001E-2"/>
    <m/>
    <n v="29005"/>
    <m/>
    <m/>
    <s v="E"/>
  </r>
  <r>
    <m/>
    <x v="5"/>
    <s v="M4 7S L32"/>
    <n v="1197"/>
    <x v="1189"/>
    <x v="1"/>
    <x v="65"/>
    <n v="3.2"/>
    <n v="9.2999999999999992E-3"/>
    <n v="9.2999999999999992E-3"/>
    <m/>
    <n v="29005"/>
    <m/>
    <m/>
    <s v="B"/>
  </r>
  <r>
    <m/>
    <x v="5"/>
    <s v="M4 7S L32"/>
    <n v="1198"/>
    <x v="1190"/>
    <x v="1"/>
    <x v="65"/>
    <n v="3.2"/>
    <n v="1.12E-2"/>
    <n v="1.12E-2"/>
    <m/>
    <n v="29005"/>
    <m/>
    <m/>
    <s v="C"/>
  </r>
  <r>
    <m/>
    <x v="5"/>
    <s v="M4 7S L31"/>
    <n v="1199"/>
    <x v="1191"/>
    <x v="1"/>
    <x v="65"/>
    <n v="3.2"/>
    <n v="1.2800000000000001E-2"/>
    <n v="1.2800000000000001E-2"/>
    <m/>
    <n v="29005"/>
    <m/>
    <m/>
    <s v="D"/>
  </r>
  <r>
    <m/>
    <x v="5"/>
    <s v="M4 7S L31"/>
    <n v="1200"/>
    <x v="1192"/>
    <x v="1"/>
    <x v="65"/>
    <n v="3.2"/>
    <n v="9.4999999999999998E-3"/>
    <n v="9.4999999999999998E-3"/>
    <m/>
    <n v="29005"/>
    <m/>
    <m/>
    <s v="B"/>
  </r>
  <r>
    <m/>
    <x v="5"/>
    <s v="M4 7S L31"/>
    <n v="1201"/>
    <x v="1193"/>
    <x v="1"/>
    <x v="65"/>
    <n v="3.2"/>
    <n v="1.1900000000000001E-2"/>
    <n v="1.1900000000000001E-2"/>
    <m/>
    <n v="29005"/>
    <m/>
    <m/>
    <s v="C"/>
  </r>
  <r>
    <m/>
    <x v="5"/>
    <s v="M4 7S L31"/>
    <n v="1202"/>
    <x v="1194"/>
    <x v="1"/>
    <x v="65"/>
    <n v="3.2"/>
    <n v="1.09E-2"/>
    <n v="1.09E-2"/>
    <m/>
    <n v="29005"/>
    <m/>
    <m/>
    <s v="C"/>
  </r>
  <r>
    <m/>
    <x v="5"/>
    <s v="M4 7S L31"/>
    <n v="1203"/>
    <x v="1195"/>
    <x v="1"/>
    <x v="65"/>
    <n v="3.2"/>
    <n v="1.2699999999999999E-2"/>
    <n v="1.2699999999999999E-2"/>
    <m/>
    <n v="29005"/>
    <m/>
    <m/>
    <s v="D"/>
  </r>
  <r>
    <m/>
    <x v="5"/>
    <s v="M4 7S L31"/>
    <n v="1204"/>
    <x v="1196"/>
    <x v="1"/>
    <x v="65"/>
    <n v="3.2"/>
    <n v="1.0500000000000001E-2"/>
    <n v="1.0500000000000001E-2"/>
    <m/>
    <n v="29005"/>
    <m/>
    <m/>
    <s v="C"/>
  </r>
  <r>
    <m/>
    <x v="5"/>
    <s v="M4 7S L31"/>
    <n v="1205"/>
    <x v="1197"/>
    <x v="1"/>
    <x v="65"/>
    <n v="3.2"/>
    <n v="1.03E-2"/>
    <n v="1.03E-2"/>
    <m/>
    <n v="29005"/>
    <m/>
    <m/>
    <s v="B"/>
  </r>
  <r>
    <m/>
    <x v="5"/>
    <s v="M4 7S L31"/>
    <n v="1206"/>
    <x v="1198"/>
    <x v="1"/>
    <x v="65"/>
    <n v="3.2"/>
    <n v="8.3999999999999995E-3"/>
    <n v="8.3999999999999995E-3"/>
    <m/>
    <n v="29005"/>
    <m/>
    <m/>
    <s v="A"/>
  </r>
  <r>
    <m/>
    <x v="5"/>
    <s v="M4 7S L31"/>
    <n v="1207"/>
    <x v="1199"/>
    <x v="1"/>
    <x v="65"/>
    <n v="3.2"/>
    <n v="9.7000000000000003E-3"/>
    <n v="9.7000000000000003E-3"/>
    <m/>
    <n v="29006"/>
    <m/>
    <m/>
    <s v="B"/>
  </r>
  <r>
    <m/>
    <x v="5"/>
    <s v="M4 7S L31"/>
    <n v="1208"/>
    <x v="1200"/>
    <x v="1"/>
    <x v="65"/>
    <n v="3.2"/>
    <n v="1.0500000000000001E-2"/>
    <n v="1.0500000000000001E-2"/>
    <m/>
    <n v="29006"/>
    <m/>
    <m/>
    <s v="C"/>
  </r>
  <r>
    <m/>
    <x v="5"/>
    <s v="M4 7S L31"/>
    <n v="1209"/>
    <x v="1201"/>
    <x v="1"/>
    <x v="65"/>
    <n v="3.2"/>
    <n v="6.4000000000000003E-3"/>
    <n v="6.4000000000000003E-3"/>
    <m/>
    <n v="29006"/>
    <m/>
    <m/>
    <s v="Reserva"/>
  </r>
  <r>
    <m/>
    <x v="5"/>
    <s v="M4 7S L31"/>
    <n v="1210"/>
    <x v="1202"/>
    <x v="1"/>
    <x v="65"/>
    <n v="3.2"/>
    <n v="1.6799999999999999E-2"/>
    <n v="1.6799999999999999E-2"/>
    <m/>
    <n v="29006"/>
    <m/>
    <m/>
    <s v="F"/>
  </r>
  <r>
    <m/>
    <x v="5"/>
    <s v="M4 7S L31"/>
    <n v="1211"/>
    <x v="1203"/>
    <x v="1"/>
    <x v="65"/>
    <n v="3.2"/>
    <n v="1.32E-2"/>
    <n v="1.32E-2"/>
    <m/>
    <n v="29006"/>
    <m/>
    <m/>
    <s v="D"/>
  </r>
  <r>
    <m/>
    <x v="5"/>
    <s v="M4 7S L31"/>
    <n v="1212"/>
    <x v="1204"/>
    <x v="1"/>
    <x v="65"/>
    <n v="3.2"/>
    <n v="1.2800000000000001E-2"/>
    <n v="1.2800000000000001E-2"/>
    <m/>
    <n v="29006"/>
    <m/>
    <m/>
    <s v="D"/>
  </r>
  <r>
    <m/>
    <x v="5"/>
    <s v="M4 7S L31"/>
    <n v="1213"/>
    <x v="1205"/>
    <x v="1"/>
    <x v="65"/>
    <n v="3.2"/>
    <n v="1.6E-2"/>
    <n v="1.6E-2"/>
    <m/>
    <n v="29006"/>
    <m/>
    <m/>
    <s v="F"/>
  </r>
  <r>
    <m/>
    <x v="5"/>
    <s v="M4 6N"/>
    <n v="1214"/>
    <x v="1206"/>
    <x v="1"/>
    <x v="66"/>
    <n v="3.2"/>
    <n v="1.5100000000000001E-2"/>
    <n v="1.5100000000000001E-2"/>
    <m/>
    <n v="29010"/>
    <m/>
    <m/>
    <s v="F"/>
  </r>
  <r>
    <m/>
    <x v="5"/>
    <s v="M4 6N"/>
    <n v="1215"/>
    <x v="1207"/>
    <x v="1"/>
    <x v="66"/>
    <n v="3.2"/>
    <n v="1.4500000000000001E-2"/>
    <n v="1.4500000000000001E-2"/>
    <m/>
    <n v="29010"/>
    <m/>
    <m/>
    <s v="E"/>
  </r>
  <r>
    <m/>
    <x v="5"/>
    <s v="M4 6N"/>
    <n v="1216"/>
    <x v="1208"/>
    <x v="1"/>
    <x v="66"/>
    <n v="3.2"/>
    <n v="1.55E-2"/>
    <n v="1.55E-2"/>
    <m/>
    <n v="29010"/>
    <m/>
    <m/>
    <s v="F"/>
  </r>
  <r>
    <m/>
    <x v="5"/>
    <s v="M4 6N"/>
    <n v="1217"/>
    <x v="1209"/>
    <x v="1"/>
    <x v="66"/>
    <n v="3.2"/>
    <n v="1.9400000000000001E-2"/>
    <n v="1.9400000000000001E-2"/>
    <m/>
    <n v="29010"/>
    <m/>
    <m/>
    <s v="H"/>
  </r>
  <r>
    <m/>
    <x v="5"/>
    <s v="M4 6N"/>
    <n v="1218"/>
    <x v="1210"/>
    <x v="1"/>
    <x v="66"/>
    <n v="3.2"/>
    <n v="1.9199999999999998E-2"/>
    <n v="1.9199999999999998E-2"/>
    <m/>
    <n v="29010"/>
    <m/>
    <m/>
    <s v="H"/>
  </r>
  <r>
    <m/>
    <x v="5"/>
    <s v="M4 6N"/>
    <n v="1219"/>
    <x v="1211"/>
    <x v="1"/>
    <x v="66"/>
    <n v="3.2"/>
    <n v="1.49E-2"/>
    <n v="1.49E-2"/>
    <m/>
    <n v="29010"/>
    <m/>
    <m/>
    <s v="E"/>
  </r>
  <r>
    <m/>
    <x v="5"/>
    <s v="M4 6N"/>
    <n v="1220"/>
    <x v="1212"/>
    <x v="1"/>
    <x v="66"/>
    <n v="3.2"/>
    <n v="1.8700000000000001E-2"/>
    <n v="1.8700000000000001E-2"/>
    <m/>
    <n v="29010"/>
    <m/>
    <m/>
    <s v="G"/>
  </r>
  <r>
    <m/>
    <x v="5"/>
    <s v="M4 6N"/>
    <n v="1221"/>
    <x v="1213"/>
    <x v="1"/>
    <x v="66"/>
    <n v="3.2"/>
    <n v="0.02"/>
    <n v="0.02"/>
    <m/>
    <n v="29010"/>
    <m/>
    <m/>
    <s v="H"/>
  </r>
  <r>
    <m/>
    <x v="5"/>
    <s v="M4 6N"/>
    <n v="1222"/>
    <x v="1214"/>
    <x v="1"/>
    <x v="66"/>
    <n v="3.2"/>
    <n v="1.3299999999999999E-2"/>
    <n v="1.3299999999999999E-2"/>
    <m/>
    <n v="29010"/>
    <m/>
    <m/>
    <s v="D"/>
  </r>
  <r>
    <m/>
    <x v="5"/>
    <s v="M4 6N"/>
    <n v="1223"/>
    <x v="1215"/>
    <x v="1"/>
    <x v="66"/>
    <n v="3.2"/>
    <n v="1.4500000000000001E-2"/>
    <n v="1.4500000000000001E-2"/>
    <m/>
    <n v="29010"/>
    <m/>
    <m/>
    <s v="E"/>
  </r>
  <r>
    <m/>
    <x v="5"/>
    <s v="M4 6N"/>
    <n v="1224"/>
    <x v="1216"/>
    <x v="1"/>
    <x v="66"/>
    <n v="3.2"/>
    <n v="1.95E-2"/>
    <n v="1.95E-2"/>
    <m/>
    <n v="29011"/>
    <m/>
    <m/>
    <s v="H"/>
  </r>
  <r>
    <m/>
    <x v="5"/>
    <s v="M4 6N"/>
    <n v="1225"/>
    <x v="1217"/>
    <x v="1"/>
    <x v="66"/>
    <n v="3.2"/>
    <n v="2.0899999999999998E-2"/>
    <n v="2.0899999999999998E-2"/>
    <m/>
    <n v="29011"/>
    <m/>
    <m/>
    <s v="H"/>
  </r>
  <r>
    <m/>
    <x v="5"/>
    <s v="M4 6N"/>
    <n v="1226"/>
    <x v="1218"/>
    <x v="1"/>
    <x v="66"/>
    <n v="3.2"/>
    <n v="1.9800000000000002E-2"/>
    <n v="1.9800000000000002E-2"/>
    <m/>
    <n v="29011"/>
    <m/>
    <m/>
    <s v="H"/>
  </r>
  <r>
    <m/>
    <x v="5"/>
    <s v="M4 6N"/>
    <n v="1227"/>
    <x v="1219"/>
    <x v="1"/>
    <x v="66"/>
    <n v="3.2"/>
    <n v="1.3599999999999999E-2"/>
    <n v="1.3599999999999999E-2"/>
    <m/>
    <n v="29011"/>
    <m/>
    <m/>
    <s v="E"/>
  </r>
  <r>
    <m/>
    <x v="5"/>
    <s v="M4 6N"/>
    <n v="1228"/>
    <x v="1220"/>
    <x v="1"/>
    <x v="66"/>
    <n v="3.2"/>
    <n v="1.5900000000000001E-2"/>
    <n v="1.5900000000000001E-2"/>
    <m/>
    <n v="29011"/>
    <m/>
    <m/>
    <s v="F"/>
  </r>
  <r>
    <m/>
    <x v="5"/>
    <s v="M4 6N"/>
    <n v="1229"/>
    <x v="1221"/>
    <x v="1"/>
    <x v="66"/>
    <n v="3.2"/>
    <n v="1.24E-2"/>
    <n v="1.24E-2"/>
    <m/>
    <n v="29011"/>
    <m/>
    <m/>
    <s v="D"/>
  </r>
  <r>
    <m/>
    <x v="5"/>
    <s v="M4 6N"/>
    <n v="1230"/>
    <x v="1222"/>
    <x v="1"/>
    <x v="66"/>
    <n v="3.2"/>
    <n v="1.5599999999999999E-2"/>
    <n v="1.5599999999999999E-2"/>
    <m/>
    <n v="29011"/>
    <m/>
    <m/>
    <s v="F"/>
  </r>
  <r>
    <m/>
    <x v="5"/>
    <s v="M4 6N"/>
    <n v="1231"/>
    <x v="1223"/>
    <x v="1"/>
    <x v="66"/>
    <n v="3.2"/>
    <n v="2.3199999999999998E-2"/>
    <n v="2.3199999999999998E-2"/>
    <m/>
    <n v="29013"/>
    <m/>
    <m/>
    <s v="J"/>
  </r>
  <r>
    <m/>
    <x v="5"/>
    <s v="M4 6N"/>
    <n v="1232"/>
    <x v="1224"/>
    <x v="1"/>
    <x v="66"/>
    <n v="3.2"/>
    <n v="1.5699999999999999E-2"/>
    <n v="1.5699999999999999E-2"/>
    <m/>
    <n v="29013"/>
    <m/>
    <m/>
    <s v="F"/>
  </r>
  <r>
    <m/>
    <x v="5"/>
    <s v="M4 6N"/>
    <n v="1233"/>
    <x v="1225"/>
    <x v="1"/>
    <x v="66"/>
    <n v="3.2"/>
    <n v="2.12E-2"/>
    <n v="2.12E-2"/>
    <m/>
    <n v="29013"/>
    <m/>
    <m/>
    <s v="I"/>
  </r>
  <r>
    <m/>
    <x v="5"/>
    <s v="M4 6N"/>
    <n v="1234"/>
    <x v="1226"/>
    <x v="1"/>
    <x v="66"/>
    <n v="3.2"/>
    <n v="2.1000000000000001E-2"/>
    <n v="2.1000000000000001E-2"/>
    <m/>
    <n v="29013"/>
    <m/>
    <m/>
    <s v="I"/>
  </r>
  <r>
    <m/>
    <x v="5"/>
    <s v="M4 6N"/>
    <n v="1235"/>
    <x v="1227"/>
    <x v="1"/>
    <x v="66"/>
    <n v="3.2"/>
    <n v="1.8200000000000001E-2"/>
    <n v="1.8200000000000001E-2"/>
    <m/>
    <n v="29013"/>
    <m/>
    <m/>
    <s v="G"/>
  </r>
  <r>
    <m/>
    <x v="5"/>
    <s v="M4 6N"/>
    <n v="1236"/>
    <x v="1228"/>
    <x v="1"/>
    <x v="66"/>
    <n v="3.2"/>
    <n v="1.7000000000000001E-2"/>
    <n v="1.7000000000000001E-2"/>
    <m/>
    <n v="29013"/>
    <m/>
    <m/>
    <s v="F"/>
  </r>
  <r>
    <m/>
    <x v="5"/>
    <s v="M4 7S"/>
    <n v="1237"/>
    <x v="1229"/>
    <x v="3"/>
    <x v="64"/>
    <n v="3.2"/>
    <n v="1.7999999999999999E-2"/>
    <n v="1.7999999999999999E-2"/>
    <m/>
    <n v="29014"/>
    <m/>
    <m/>
    <s v="G"/>
  </r>
  <r>
    <m/>
    <x v="5"/>
    <s v="M4 7S"/>
    <n v="1238"/>
    <x v="1230"/>
    <x v="3"/>
    <x v="64"/>
    <n v="3.2"/>
    <n v="1.7000000000000001E-2"/>
    <n v="1.7000000000000001E-2"/>
    <m/>
    <n v="29014"/>
    <m/>
    <m/>
    <s v="F"/>
  </r>
  <r>
    <m/>
    <x v="5"/>
    <s v="M4 7S"/>
    <n v="1239"/>
    <x v="1231"/>
    <x v="3"/>
    <x v="64"/>
    <n v="3.2"/>
    <n v="1.9099999999999999E-2"/>
    <n v="1.9099999999999999E-2"/>
    <m/>
    <n v="29014"/>
    <m/>
    <m/>
    <s v="H"/>
  </r>
  <r>
    <m/>
    <x v="5"/>
    <s v="M4 7S"/>
    <n v="1240"/>
    <x v="1232"/>
    <x v="3"/>
    <x v="64"/>
    <n v="3.2"/>
    <n v="7.4999999999999997E-3"/>
    <n v="7.4999999999999997E-3"/>
    <m/>
    <n v="29014"/>
    <m/>
    <m/>
    <s v="A"/>
  </r>
  <r>
    <m/>
    <x v="5"/>
    <s v="M4 7S"/>
    <n v="1241"/>
    <x v="1233"/>
    <x v="3"/>
    <x v="64"/>
    <n v="3.2"/>
    <n v="1.17E-2"/>
    <n v="1.17E-2"/>
    <m/>
    <n v="29014"/>
    <m/>
    <m/>
    <s v="C"/>
  </r>
  <r>
    <m/>
    <x v="5"/>
    <s v="M4 7S"/>
    <n v="1242"/>
    <x v="1234"/>
    <x v="3"/>
    <x v="64"/>
    <n v="3.2"/>
    <n v="1.2999999999999999E-2"/>
    <n v="1.2999999999999999E-2"/>
    <m/>
    <n v="29014"/>
    <m/>
    <m/>
    <s v="D"/>
  </r>
  <r>
    <m/>
    <x v="5"/>
    <s v="M4 7S"/>
    <n v="1243"/>
    <x v="1235"/>
    <x v="3"/>
    <x v="64"/>
    <n v="3.2"/>
    <n v="1.3100000000000001E-2"/>
    <n v="1.3100000000000001E-2"/>
    <m/>
    <n v="29014"/>
    <m/>
    <m/>
    <s v="D"/>
  </r>
  <r>
    <m/>
    <x v="5"/>
    <s v="M4 7S"/>
    <n v="1244"/>
    <x v="1236"/>
    <x v="3"/>
    <x v="64"/>
    <n v="3.2"/>
    <n v="1.77E-2"/>
    <n v="1.77E-2"/>
    <m/>
    <n v="29014"/>
    <m/>
    <m/>
    <s v="G"/>
  </r>
  <r>
    <m/>
    <x v="5"/>
    <s v="M4 7S"/>
    <n v="1245"/>
    <x v="1237"/>
    <x v="3"/>
    <x v="64"/>
    <n v="3.2"/>
    <n v="1.7399999999999999E-2"/>
    <n v="1.7399999999999999E-2"/>
    <m/>
    <n v="29014"/>
    <m/>
    <m/>
    <s v="F"/>
  </r>
  <r>
    <m/>
    <x v="5"/>
    <s v="M4 7S"/>
    <n v="1246"/>
    <x v="1238"/>
    <x v="3"/>
    <x v="64"/>
    <n v="3.2"/>
    <n v="9.7999999999999997E-3"/>
    <n v="9.7999999999999997E-3"/>
    <m/>
    <n v="29014"/>
    <m/>
    <m/>
    <s v="B"/>
  </r>
  <r>
    <m/>
    <x v="5"/>
    <s v="M4 7S L31"/>
    <n v="1247"/>
    <x v="1239"/>
    <x v="3"/>
    <x v="66"/>
    <n v="3.2"/>
    <n v="1.15E-2"/>
    <n v="1.15E-2"/>
    <m/>
    <n v="29015"/>
    <m/>
    <m/>
    <s v="C"/>
  </r>
  <r>
    <m/>
    <x v="5"/>
    <s v="M4 7S L31"/>
    <n v="1248"/>
    <x v="1240"/>
    <x v="3"/>
    <x v="66"/>
    <n v="3.2"/>
    <n v="1.41E-2"/>
    <n v="1.41E-2"/>
    <m/>
    <n v="29015"/>
    <m/>
    <m/>
    <s v="E"/>
  </r>
  <r>
    <m/>
    <x v="5"/>
    <s v="M4 7S L31"/>
    <n v="1249"/>
    <x v="1241"/>
    <x v="3"/>
    <x v="66"/>
    <n v="3.2"/>
    <n v="1.84E-2"/>
    <n v="1.84E-2"/>
    <m/>
    <n v="29015"/>
    <m/>
    <m/>
    <s v="G"/>
  </r>
  <r>
    <m/>
    <x v="5"/>
    <s v="M4 7S L31"/>
    <n v="1250"/>
    <x v="1242"/>
    <x v="3"/>
    <x v="66"/>
    <n v="3.2"/>
    <n v="1.6199999999999999E-2"/>
    <n v="1.6199999999999999E-2"/>
    <m/>
    <n v="29015"/>
    <m/>
    <m/>
    <s v="F"/>
  </r>
  <r>
    <m/>
    <x v="5"/>
    <s v="M4 7S L31"/>
    <n v="1251"/>
    <x v="1243"/>
    <x v="3"/>
    <x v="66"/>
    <n v="3.2"/>
    <n v="8.0999999999999996E-3"/>
    <n v="8.0999999999999996E-3"/>
    <m/>
    <n v="29015"/>
    <m/>
    <m/>
    <s v="A"/>
  </r>
  <r>
    <m/>
    <x v="5"/>
    <s v="M4 6N"/>
    <n v="1252"/>
    <x v="1244"/>
    <x v="0"/>
    <x v="67"/>
    <n v="3.2"/>
    <n v="1.9199999999999998E-2"/>
    <n v="1.9199999999999998E-2"/>
    <m/>
    <n v="29024"/>
    <m/>
    <n v="1.7000000000000001E-2"/>
    <s v="H"/>
  </r>
  <r>
    <m/>
    <x v="5"/>
    <s v="M4 6N"/>
    <n v="1253"/>
    <x v="1245"/>
    <x v="0"/>
    <x v="67"/>
    <n v="3.2"/>
    <n v="1.0999999999999999E-2"/>
    <n v="1.0999999999999999E-2"/>
    <m/>
    <n v="29024"/>
    <m/>
    <n v="1.7000000000000001E-2"/>
    <s v="C"/>
  </r>
  <r>
    <m/>
    <x v="5"/>
    <s v="M4 6N"/>
    <n v="1254"/>
    <x v="1246"/>
    <x v="0"/>
    <x v="67"/>
    <n v="3.2"/>
    <n v="1.7299999999999999E-2"/>
    <n v="1.7299999999999999E-2"/>
    <m/>
    <n v="29024"/>
    <m/>
    <n v="1.7000000000000001E-2"/>
    <s v="F"/>
  </r>
  <r>
    <m/>
    <x v="5"/>
    <s v="M4 6N"/>
    <n v="1255"/>
    <x v="1247"/>
    <x v="0"/>
    <x v="67"/>
    <n v="3.2"/>
    <n v="1.1599999999999999E-2"/>
    <n v="1.1599999999999999E-2"/>
    <m/>
    <n v="29024"/>
    <m/>
    <n v="1.7000000000000001E-2"/>
    <s v="C"/>
  </r>
  <r>
    <m/>
    <x v="5"/>
    <s v="M4 6N"/>
    <n v="1256"/>
    <x v="1248"/>
    <x v="0"/>
    <x v="67"/>
    <n v="3.2"/>
    <n v="1.6199999999999999E-2"/>
    <n v="1.6199999999999999E-2"/>
    <m/>
    <n v="29024"/>
    <m/>
    <n v="1.7000000000000001E-2"/>
    <s v="F"/>
  </r>
  <r>
    <m/>
    <x v="5"/>
    <s v="M4 6N"/>
    <n v="1257"/>
    <x v="1249"/>
    <x v="0"/>
    <x v="67"/>
    <n v="3.2"/>
    <n v="1.7600000000000001E-2"/>
    <n v="1.7600000000000001E-2"/>
    <m/>
    <n v="29024"/>
    <m/>
    <n v="1.7000000000000001E-2"/>
    <s v="G"/>
  </r>
  <r>
    <m/>
    <x v="5"/>
    <s v="M4 6N"/>
    <n v="1258"/>
    <x v="1250"/>
    <x v="0"/>
    <x v="67"/>
    <n v="3.2"/>
    <n v="1.5900000000000001E-2"/>
    <n v="1.5900000000000001E-2"/>
    <m/>
    <n v="29024"/>
    <m/>
    <n v="1.7000000000000001E-2"/>
    <s v="F"/>
  </r>
  <r>
    <m/>
    <x v="5"/>
    <s v="M4 6N"/>
    <n v="1259"/>
    <x v="1251"/>
    <x v="0"/>
    <x v="67"/>
    <n v="3.2"/>
    <n v="1.2699999999999999E-2"/>
    <n v="1.2699999999999999E-2"/>
    <m/>
    <n v="29024"/>
    <m/>
    <n v="1.7000000000000001E-2"/>
    <s v="D"/>
  </r>
  <r>
    <m/>
    <x v="5"/>
    <s v="M4 6N"/>
    <n v="1260"/>
    <x v="1252"/>
    <x v="0"/>
    <x v="67"/>
    <n v="3.2"/>
    <n v="1.6899999999999998E-2"/>
    <n v="1.6899999999999998E-2"/>
    <m/>
    <n v="29024"/>
    <m/>
    <n v="1.7000000000000001E-2"/>
    <s v="F"/>
  </r>
  <r>
    <m/>
    <x v="5"/>
    <s v="M4 6N"/>
    <n v="1261"/>
    <x v="1253"/>
    <x v="0"/>
    <x v="67"/>
    <n v="3.2"/>
    <n v="1.2E-2"/>
    <n v="1.2E-2"/>
    <m/>
    <n v="29025"/>
    <m/>
    <n v="1.7000000000000001E-2"/>
    <s v="D"/>
  </r>
  <r>
    <m/>
    <x v="5"/>
    <s v="M4 6N"/>
    <n v="1262"/>
    <x v="1254"/>
    <x v="0"/>
    <x v="67"/>
    <n v="3.2"/>
    <n v="2.1000000000000001E-2"/>
    <n v="2.1000000000000001E-2"/>
    <m/>
    <n v="29025"/>
    <m/>
    <n v="1.7000000000000001E-2"/>
    <s v="I"/>
  </r>
  <r>
    <m/>
    <x v="5"/>
    <s v="M4 6N"/>
    <n v="1263"/>
    <x v="1255"/>
    <x v="0"/>
    <x v="67"/>
    <n v="3.2"/>
    <n v="1.4500000000000001E-2"/>
    <n v="1.4500000000000001E-2"/>
    <m/>
    <n v="29025"/>
    <m/>
    <n v="1.7000000000000001E-2"/>
    <s v="E"/>
  </r>
  <r>
    <m/>
    <x v="5"/>
    <s v="M4 6N"/>
    <n v="1264"/>
    <x v="1256"/>
    <x v="0"/>
    <x v="67"/>
    <n v="3.2"/>
    <n v="1.4200000000000001E-2"/>
    <n v="1.4200000000000001E-2"/>
    <m/>
    <n v="29025"/>
    <m/>
    <n v="1.7000000000000001E-2"/>
    <s v="E"/>
  </r>
  <r>
    <m/>
    <x v="5"/>
    <s v="M4 6N"/>
    <n v="1265"/>
    <x v="1257"/>
    <x v="0"/>
    <x v="67"/>
    <n v="3.2"/>
    <n v="2.2200000000000001E-2"/>
    <n v="2.2200000000000001E-2"/>
    <m/>
    <n v="29025"/>
    <m/>
    <n v="1.7000000000000001E-2"/>
    <s v="I"/>
  </r>
  <r>
    <m/>
    <x v="5"/>
    <s v="M4 6N"/>
    <n v="1266"/>
    <x v="1258"/>
    <x v="0"/>
    <x v="67"/>
    <n v="3.2"/>
    <n v="1.7100000000000001E-2"/>
    <n v="1.7100000000000001E-2"/>
    <m/>
    <n v="29025"/>
    <m/>
    <n v="1.7000000000000001E-2"/>
    <s v="F"/>
  </r>
  <r>
    <m/>
    <x v="5"/>
    <s v="M4 6N"/>
    <n v="1267"/>
    <x v="1259"/>
    <x v="0"/>
    <x v="67"/>
    <n v="3.2"/>
    <n v="1.84E-2"/>
    <n v="1.84E-2"/>
    <m/>
    <n v="29025"/>
    <m/>
    <n v="1.7000000000000001E-2"/>
    <s v="G"/>
  </r>
  <r>
    <m/>
    <x v="5"/>
    <s v="M4 6N"/>
    <n v="1268"/>
    <x v="1260"/>
    <x v="0"/>
    <x v="67"/>
    <n v="3.2"/>
    <n v="1.5800000000000002E-2"/>
    <n v="1.5800000000000002E-2"/>
    <m/>
    <n v="29025"/>
    <m/>
    <n v="1.7000000000000001E-2"/>
    <s v="F"/>
  </r>
  <r>
    <m/>
    <x v="5"/>
    <s v="M4 6N"/>
    <n v="1269"/>
    <x v="1261"/>
    <x v="0"/>
    <x v="67"/>
    <n v="3.2"/>
    <n v="1.6199999999999999E-2"/>
    <n v="1.6199999999999999E-2"/>
    <m/>
    <n v="29025"/>
    <m/>
    <n v="1.7000000000000001E-2"/>
    <s v="F"/>
  </r>
  <r>
    <m/>
    <x v="5"/>
    <s v="M4 6N"/>
    <n v="1270"/>
    <x v="1262"/>
    <x v="0"/>
    <x v="67"/>
    <n v="3.2"/>
    <n v="2.1299999999999999E-2"/>
    <n v="2.1299999999999999E-2"/>
    <m/>
    <n v="29027"/>
    <m/>
    <m/>
    <s v="I"/>
  </r>
  <r>
    <m/>
    <x v="5"/>
    <s v="M4 6N"/>
    <n v="1271"/>
    <x v="1263"/>
    <x v="0"/>
    <x v="67"/>
    <n v="3.2"/>
    <n v="1.14E-2"/>
    <n v="1.14E-2"/>
    <m/>
    <n v="29027"/>
    <m/>
    <m/>
    <s v="C"/>
  </r>
  <r>
    <m/>
    <x v="5"/>
    <s v="M4 6N"/>
    <n v="1272"/>
    <x v="1264"/>
    <x v="0"/>
    <x v="67"/>
    <n v="3.2"/>
    <n v="1.6799999999999999E-2"/>
    <n v="1.6799999999999999E-2"/>
    <m/>
    <n v="29027"/>
    <m/>
    <m/>
    <s v="F"/>
  </r>
  <r>
    <m/>
    <x v="5"/>
    <s v="M4 6N"/>
    <n v="1273"/>
    <x v="1265"/>
    <x v="0"/>
    <x v="67"/>
    <n v="3.2"/>
    <n v="1.2999999999999999E-2"/>
    <n v="1.2999999999999999E-2"/>
    <m/>
    <n v="29027"/>
    <m/>
    <m/>
    <s v="D"/>
  </r>
  <r>
    <m/>
    <x v="5"/>
    <s v="M4 6N"/>
    <n v="1274"/>
    <x v="1266"/>
    <x v="0"/>
    <x v="67"/>
    <n v="3.2"/>
    <n v="1.77E-2"/>
    <n v="1.77E-2"/>
    <m/>
    <n v="29027"/>
    <m/>
    <m/>
    <s v="G"/>
  </r>
  <r>
    <m/>
    <x v="5"/>
    <s v="M4 6N"/>
    <n v="1275"/>
    <x v="1267"/>
    <x v="0"/>
    <x v="67"/>
    <n v="3.2"/>
    <n v="1.78E-2"/>
    <n v="1.78E-2"/>
    <m/>
    <n v="29027"/>
    <m/>
    <m/>
    <s v="G"/>
  </r>
  <r>
    <m/>
    <x v="5"/>
    <s v="M4 6N"/>
    <n v="1276"/>
    <x v="1268"/>
    <x v="0"/>
    <x v="67"/>
    <n v="3.2"/>
    <n v="1.7899999999999999E-2"/>
    <n v="1.7899999999999999E-2"/>
    <m/>
    <n v="29027"/>
    <m/>
    <m/>
    <s v="G"/>
  </r>
  <r>
    <m/>
    <x v="5"/>
    <s v="M4 6N"/>
    <n v="1277"/>
    <x v="1269"/>
    <x v="0"/>
    <x v="67"/>
    <n v="3.2"/>
    <n v="1.5699999999999999E-2"/>
    <n v="1.5699999999999999E-2"/>
    <m/>
    <n v="29028"/>
    <m/>
    <m/>
    <s v="F"/>
  </r>
  <r>
    <m/>
    <x v="5"/>
    <s v="M4 6N"/>
    <n v="1278"/>
    <x v="1270"/>
    <x v="0"/>
    <x v="67"/>
    <n v="3.2"/>
    <n v="1.95E-2"/>
    <n v="1.95E-2"/>
    <m/>
    <n v="29028"/>
    <m/>
    <m/>
    <s v="H"/>
  </r>
  <r>
    <m/>
    <x v="5"/>
    <s v="M4 6N"/>
    <n v="1279"/>
    <x v="1271"/>
    <x v="0"/>
    <x v="67"/>
    <n v="3.2"/>
    <n v="1.49E-2"/>
    <n v="1.49E-2"/>
    <m/>
    <n v="29028"/>
    <m/>
    <m/>
    <s v="E"/>
  </r>
  <r>
    <m/>
    <x v="5"/>
    <s v="M4 6N"/>
    <n v="1280"/>
    <x v="1272"/>
    <x v="0"/>
    <x v="67"/>
    <n v="3.2"/>
    <n v="1.8100000000000002E-2"/>
    <n v="1.8100000000000002E-2"/>
    <m/>
    <n v="29028"/>
    <m/>
    <m/>
    <s v="G"/>
  </r>
  <r>
    <m/>
    <x v="5"/>
    <s v="M4 6N"/>
    <n v="1281"/>
    <x v="1273"/>
    <x v="0"/>
    <x v="67"/>
    <n v="3.2"/>
    <n v="1.66E-2"/>
    <n v="1.66E-2"/>
    <m/>
    <n v="29028"/>
    <m/>
    <m/>
    <s v="F"/>
  </r>
  <r>
    <m/>
    <x v="5"/>
    <s v="M4 6N"/>
    <n v="1282"/>
    <x v="1274"/>
    <x v="0"/>
    <x v="67"/>
    <n v="3.2"/>
    <n v="1.5599999999999999E-2"/>
    <n v="1.5599999999999999E-2"/>
    <m/>
    <n v="29028"/>
    <m/>
    <m/>
    <s v="F"/>
  </r>
  <r>
    <m/>
    <x v="5"/>
    <s v="M4 6N"/>
    <n v="1283"/>
    <x v="1275"/>
    <x v="0"/>
    <x v="67"/>
    <n v="3.2"/>
    <n v="1.9599999999999999E-2"/>
    <n v="1.9599999999999999E-2"/>
    <m/>
    <n v="29028"/>
    <m/>
    <m/>
    <s v="H"/>
  </r>
  <r>
    <m/>
    <x v="5"/>
    <s v="M4 6N"/>
    <n v="1284"/>
    <x v="1276"/>
    <x v="0"/>
    <x v="67"/>
    <n v="3.2"/>
    <n v="1.9599999999999999E-2"/>
    <n v="1.9599999999999999E-2"/>
    <m/>
    <n v="29028"/>
    <m/>
    <m/>
    <s v="H"/>
  </r>
  <r>
    <m/>
    <x v="5"/>
    <s v="M4 6N"/>
    <n v="1285"/>
    <x v="1277"/>
    <x v="0"/>
    <x v="67"/>
    <n v="3.2"/>
    <n v="2.7E-2"/>
    <n v="2.7E-2"/>
    <m/>
    <n v="29028"/>
    <m/>
    <m/>
    <s v="K"/>
  </r>
  <r>
    <m/>
    <x v="5"/>
    <s v="M4 6N"/>
    <n v="1286"/>
    <x v="1278"/>
    <x v="0"/>
    <x v="67"/>
    <n v="3.2"/>
    <n v="2.8299999999999999E-2"/>
    <n v="2.8299999999999999E-2"/>
    <m/>
    <n v="29028"/>
    <m/>
    <m/>
    <s v="L"/>
  </r>
  <r>
    <m/>
    <x v="5"/>
    <s v="M4 7S L32"/>
    <n v="1287"/>
    <x v="1279"/>
    <x v="0"/>
    <x v="67"/>
    <n v="3.2"/>
    <n v="1.67E-2"/>
    <n v="1.67E-2"/>
    <m/>
    <n v="29030"/>
    <m/>
    <m/>
    <s v="F"/>
  </r>
  <r>
    <m/>
    <x v="5"/>
    <s v="M4 7S L32"/>
    <n v="1288"/>
    <x v="1280"/>
    <x v="0"/>
    <x v="67"/>
    <n v="3.2"/>
    <n v="1.7000000000000001E-2"/>
    <n v="1.7000000000000001E-2"/>
    <m/>
    <n v="29030"/>
    <m/>
    <m/>
    <s v="F"/>
  </r>
  <r>
    <m/>
    <x v="5"/>
    <s v="M4 7S L32"/>
    <n v="1289"/>
    <x v="1281"/>
    <x v="0"/>
    <x v="67"/>
    <n v="3.2"/>
    <n v="1.7500000000000002E-2"/>
    <n v="1.7500000000000002E-2"/>
    <m/>
    <n v="29030"/>
    <m/>
    <m/>
    <s v="G"/>
  </r>
  <r>
    <m/>
    <x v="5"/>
    <s v="M4 7S L32"/>
    <n v="1290"/>
    <x v="1282"/>
    <x v="0"/>
    <x v="67"/>
    <n v="3.2"/>
    <n v="1.6400000000000001E-2"/>
    <n v="1.6400000000000001E-2"/>
    <m/>
    <n v="29030"/>
    <m/>
    <m/>
    <s v="F"/>
  </r>
  <r>
    <m/>
    <x v="5"/>
    <s v="M4 7S L32"/>
    <n v="1291"/>
    <x v="1283"/>
    <x v="0"/>
    <x v="67"/>
    <n v="3.2"/>
    <n v="1.18E-2"/>
    <n v="1.18E-2"/>
    <m/>
    <n v="29030"/>
    <m/>
    <m/>
    <s v="C"/>
  </r>
  <r>
    <m/>
    <x v="5"/>
    <s v="M4 7S L32"/>
    <n v="1292"/>
    <x v="1284"/>
    <x v="0"/>
    <x v="67"/>
    <n v="3.2"/>
    <n v="1.38E-2"/>
    <n v="1.38E-2"/>
    <m/>
    <n v="29030"/>
    <m/>
    <m/>
    <s v="E"/>
  </r>
  <r>
    <m/>
    <x v="5"/>
    <s v="M4 7S L32"/>
    <n v="1293"/>
    <x v="1285"/>
    <x v="0"/>
    <x v="67"/>
    <n v="3.2"/>
    <n v="1.11E-2"/>
    <n v="1.11E-2"/>
    <m/>
    <n v="29030"/>
    <m/>
    <m/>
    <s v="C"/>
  </r>
  <r>
    <m/>
    <x v="5"/>
    <s v="M4 7S L32"/>
    <n v="1294"/>
    <x v="1286"/>
    <x v="0"/>
    <x v="67"/>
    <n v="3.2"/>
    <n v="1.0800000000000001E-2"/>
    <n v="1.0800000000000001E-2"/>
    <m/>
    <n v="29030"/>
    <m/>
    <m/>
    <s v="C"/>
  </r>
  <r>
    <m/>
    <x v="5"/>
    <s v="M4 7S L32"/>
    <n v="1295"/>
    <x v="1287"/>
    <x v="0"/>
    <x v="67"/>
    <n v="3.2"/>
    <n v="1.5299999999999999E-2"/>
    <n v="1.5299999999999999E-2"/>
    <m/>
    <n v="29030"/>
    <m/>
    <m/>
    <s v="F"/>
  </r>
  <r>
    <m/>
    <x v="5"/>
    <s v="M4 7S L32"/>
    <n v="1296"/>
    <x v="1288"/>
    <x v="0"/>
    <x v="67"/>
    <n v="3.2"/>
    <n v="1.0800000000000001E-2"/>
    <n v="1.0800000000000001E-2"/>
    <m/>
    <n v="29030"/>
    <m/>
    <m/>
    <s v="C"/>
  </r>
  <r>
    <m/>
    <x v="5"/>
    <s v="M4 7S L32"/>
    <n v="1297"/>
    <x v="1289"/>
    <x v="0"/>
    <x v="67"/>
    <n v="3.2"/>
    <n v="1.9800000000000002E-2"/>
    <n v="1.9800000000000002E-2"/>
    <m/>
    <n v="29031"/>
    <m/>
    <m/>
    <s v="H"/>
  </r>
  <r>
    <m/>
    <x v="5"/>
    <s v="M4 7S L32"/>
    <n v="1298"/>
    <x v="1290"/>
    <x v="0"/>
    <x v="67"/>
    <n v="3.2"/>
    <n v="1.77E-2"/>
    <n v="1.77E-2"/>
    <m/>
    <n v="29031"/>
    <m/>
    <m/>
    <s v="G"/>
  </r>
  <r>
    <m/>
    <x v="5"/>
    <s v="M4 7S L32"/>
    <n v="1299"/>
    <x v="1291"/>
    <x v="0"/>
    <x v="67"/>
    <n v="3.2"/>
    <n v="1.8200000000000001E-2"/>
    <n v="1.8200000000000001E-2"/>
    <m/>
    <n v="29031"/>
    <m/>
    <m/>
    <s v="G"/>
  </r>
  <r>
    <m/>
    <x v="5"/>
    <s v="M4 7S L32"/>
    <n v="1300"/>
    <x v="1292"/>
    <x v="1"/>
    <x v="67"/>
    <n v="3.2"/>
    <n v="1.7000000000000001E-2"/>
    <n v="1.7000000000000001E-2"/>
    <m/>
    <n v="29031"/>
    <m/>
    <m/>
    <s v="F"/>
  </r>
  <r>
    <m/>
    <x v="5"/>
    <s v="M4 7S L32"/>
    <n v="1301"/>
    <x v="1293"/>
    <x v="1"/>
    <x v="67"/>
    <n v="3.2"/>
    <n v="1.83E-2"/>
    <n v="1.83E-2"/>
    <m/>
    <n v="29031"/>
    <m/>
    <m/>
    <s v="G"/>
  </r>
  <r>
    <m/>
    <x v="5"/>
    <s v="M4 7S L32"/>
    <n v="1302"/>
    <x v="1294"/>
    <x v="1"/>
    <x v="67"/>
    <n v="3.2"/>
    <n v="1.7500000000000002E-2"/>
    <n v="1.7500000000000002E-2"/>
    <m/>
    <n v="29031"/>
    <m/>
    <m/>
    <s v="G"/>
  </r>
  <r>
    <m/>
    <x v="5"/>
    <s v="M4 7S L32"/>
    <n v="1303"/>
    <x v="1295"/>
    <x v="1"/>
    <x v="67"/>
    <n v="3.2"/>
    <n v="1.17E-2"/>
    <n v="1.17E-2"/>
    <m/>
    <n v="29031"/>
    <m/>
    <m/>
    <s v="C"/>
  </r>
  <r>
    <m/>
    <x v="5"/>
    <s v="M4 6N"/>
    <n v="1304"/>
    <x v="1296"/>
    <x v="0"/>
    <x v="68"/>
    <n v="3.2"/>
    <n v="1.23E-2"/>
    <n v="1.23E-2"/>
    <m/>
    <n v="29031"/>
    <m/>
    <m/>
    <s v="D"/>
  </r>
  <r>
    <m/>
    <x v="5"/>
    <s v="M4 6N"/>
    <n v="1305"/>
    <x v="1297"/>
    <x v="0"/>
    <x v="68"/>
    <n v="3.2"/>
    <n v="1.7600000000000001E-2"/>
    <n v="1.7600000000000001E-2"/>
    <m/>
    <n v="29031"/>
    <m/>
    <m/>
    <s v="G"/>
  </r>
  <r>
    <m/>
    <x v="5"/>
    <s v="M4 6N"/>
    <n v="1306"/>
    <x v="1298"/>
    <x v="1"/>
    <x v="68"/>
    <n v="3.2"/>
    <n v="1.6E-2"/>
    <n v="1.6E-2"/>
    <m/>
    <n v="29036"/>
    <m/>
    <n v="1.2E-2"/>
    <s v="F"/>
  </r>
  <r>
    <m/>
    <x v="5"/>
    <s v="M4 6N"/>
    <n v="1307"/>
    <x v="1299"/>
    <x v="1"/>
    <x v="68"/>
    <n v="3.2"/>
    <n v="1.6299999999999999E-2"/>
    <n v="1.6299999999999999E-2"/>
    <m/>
    <n v="29036"/>
    <m/>
    <n v="1.2E-2"/>
    <s v="F"/>
  </r>
  <r>
    <m/>
    <x v="5"/>
    <s v="M4 6N"/>
    <n v="1308"/>
    <x v="1300"/>
    <x v="1"/>
    <x v="68"/>
    <n v="3.2"/>
    <n v="1.29E-2"/>
    <n v="1.29E-2"/>
    <m/>
    <n v="29036"/>
    <m/>
    <n v="1.2E-2"/>
    <s v="D"/>
  </r>
  <r>
    <m/>
    <x v="5"/>
    <s v="M4 6N"/>
    <n v="1309"/>
    <x v="1301"/>
    <x v="1"/>
    <x v="68"/>
    <n v="3.2"/>
    <n v="1.9300000000000001E-2"/>
    <n v="1.9300000000000001E-2"/>
    <m/>
    <n v="29036"/>
    <m/>
    <n v="1.2E-2"/>
    <s v="H"/>
  </r>
  <r>
    <m/>
    <x v="5"/>
    <s v="M4 6N"/>
    <n v="1310"/>
    <x v="1302"/>
    <x v="1"/>
    <x v="68"/>
    <n v="3.2"/>
    <n v="1.54E-2"/>
    <n v="1.54E-2"/>
    <m/>
    <n v="29036"/>
    <m/>
    <n v="1.2E-2"/>
    <s v="F"/>
  </r>
  <r>
    <m/>
    <x v="5"/>
    <s v="M4 6N"/>
    <n v="1311"/>
    <x v="1303"/>
    <x v="1"/>
    <x v="68"/>
    <n v="3.2"/>
    <n v="1.8499999999999999E-2"/>
    <n v="1.8499999999999999E-2"/>
    <m/>
    <n v="29036"/>
    <m/>
    <n v="1.2E-2"/>
    <s v="G"/>
  </r>
  <r>
    <m/>
    <x v="5"/>
    <s v="M4 6N"/>
    <n v="1312"/>
    <x v="1304"/>
    <x v="1"/>
    <x v="68"/>
    <n v="3.2"/>
    <n v="1.34E-2"/>
    <n v="1.34E-2"/>
    <m/>
    <n v="29036"/>
    <m/>
    <n v="1.2E-2"/>
    <s v="D"/>
  </r>
  <r>
    <m/>
    <x v="5"/>
    <s v="M4 6N"/>
    <n v="1313"/>
    <x v="1305"/>
    <x v="1"/>
    <x v="68"/>
    <n v="3.2"/>
    <n v="1.24E-2"/>
    <n v="1.24E-2"/>
    <m/>
    <n v="29036"/>
    <m/>
    <n v="1.2E-2"/>
    <s v="D"/>
  </r>
  <r>
    <m/>
    <x v="5"/>
    <s v="M4 6N"/>
    <n v="1314"/>
    <x v="1306"/>
    <x v="1"/>
    <x v="68"/>
    <n v="3.2"/>
    <n v="2.1000000000000001E-2"/>
    <n v="2.1000000000000001E-2"/>
    <m/>
    <n v="29036"/>
    <m/>
    <n v="1.2E-2"/>
    <s v="I"/>
  </r>
  <r>
    <m/>
    <x v="5"/>
    <s v="M4 6N"/>
    <n v="1315"/>
    <x v="1307"/>
    <x v="1"/>
    <x v="68"/>
    <n v="3.2"/>
    <n v="1.32E-2"/>
    <n v="1.32E-2"/>
    <m/>
    <n v="29036"/>
    <m/>
    <n v="1.2E-2"/>
    <s v="D"/>
  </r>
  <r>
    <m/>
    <x v="5"/>
    <s v="M4 6N"/>
    <n v="1316"/>
    <x v="1308"/>
    <x v="1"/>
    <x v="68"/>
    <n v="3.2"/>
    <n v="1.7299999999999999E-2"/>
    <n v="1.7299999999999999E-2"/>
    <m/>
    <n v="29037"/>
    <m/>
    <n v="1.2E-2"/>
    <s v="F"/>
  </r>
  <r>
    <m/>
    <x v="5"/>
    <s v="M4 6N"/>
    <n v="1317"/>
    <x v="1309"/>
    <x v="1"/>
    <x v="68"/>
    <n v="3.2"/>
    <n v="1.9099999999999999E-2"/>
    <n v="1.9099999999999999E-2"/>
    <m/>
    <n v="29037"/>
    <m/>
    <n v="1.2E-2"/>
    <s v="H"/>
  </r>
  <r>
    <m/>
    <x v="5"/>
    <s v="M4 6N"/>
    <n v="1318"/>
    <x v="1310"/>
    <x v="1"/>
    <x v="68"/>
    <n v="3.2"/>
    <n v="1.5900000000000001E-2"/>
    <n v="1.5900000000000001E-2"/>
    <m/>
    <n v="29037"/>
    <m/>
    <n v="1.2E-2"/>
    <s v="F"/>
  </r>
  <r>
    <m/>
    <x v="5"/>
    <s v="M4 6N"/>
    <n v="1319"/>
    <x v="1311"/>
    <x v="1"/>
    <x v="68"/>
    <n v="3.2"/>
    <n v="1.8499999999999999E-2"/>
    <n v="1.8499999999999999E-2"/>
    <m/>
    <n v="29037"/>
    <m/>
    <n v="1.2E-2"/>
    <s v="G"/>
  </r>
  <r>
    <m/>
    <x v="5"/>
    <s v="M4 6N"/>
    <n v="1320"/>
    <x v="1312"/>
    <x v="1"/>
    <x v="68"/>
    <n v="3.2"/>
    <n v="1.7100000000000001E-2"/>
    <n v="1.7100000000000001E-2"/>
    <m/>
    <n v="29037"/>
    <m/>
    <n v="1.2E-2"/>
    <s v="F"/>
  </r>
  <r>
    <m/>
    <x v="5"/>
    <s v="M4 6N"/>
    <n v="1321"/>
    <x v="1313"/>
    <x v="1"/>
    <x v="68"/>
    <n v="3.2"/>
    <n v="1.32E-2"/>
    <n v="1.32E-2"/>
    <m/>
    <n v="29037"/>
    <m/>
    <n v="1.2E-2"/>
    <s v="D"/>
  </r>
  <r>
    <m/>
    <x v="5"/>
    <s v="M4 6N"/>
    <n v="1322"/>
    <x v="1314"/>
    <x v="1"/>
    <x v="68"/>
    <n v="3.2"/>
    <n v="1.55E-2"/>
    <n v="1.55E-2"/>
    <m/>
    <n v="29037"/>
    <m/>
    <n v="1.2E-2"/>
    <s v="F"/>
  </r>
  <r>
    <m/>
    <x v="5"/>
    <s v="M4 6N"/>
    <n v="1323"/>
    <x v="1315"/>
    <x v="1"/>
    <x v="68"/>
    <n v="3.2"/>
    <n v="1.49E-2"/>
    <n v="1.49E-2"/>
    <m/>
    <n v="29037"/>
    <m/>
    <n v="1.2E-2"/>
    <s v="E"/>
  </r>
  <r>
    <m/>
    <x v="5"/>
    <s v="M4 6N"/>
    <n v="1324"/>
    <x v="1316"/>
    <x v="1"/>
    <x v="68"/>
    <n v="3.2"/>
    <n v="1.6E-2"/>
    <n v="1.6E-2"/>
    <m/>
    <n v="29037"/>
    <m/>
    <n v="1.2E-2"/>
    <s v="F"/>
  </r>
  <r>
    <m/>
    <x v="5"/>
    <s v="M4 6N"/>
    <n v="1325"/>
    <x v="1317"/>
    <x v="1"/>
    <x v="68"/>
    <n v="3.2"/>
    <n v="1.7299999999999999E-2"/>
    <n v="1.7299999999999999E-2"/>
    <m/>
    <n v="29037"/>
    <m/>
    <n v="1.2E-2"/>
    <s v="F"/>
  </r>
  <r>
    <m/>
    <x v="5"/>
    <s v="M4 6N"/>
    <n v="1326"/>
    <x v="1318"/>
    <x v="1"/>
    <x v="68"/>
    <n v="3.2"/>
    <n v="1.6299999999999999E-2"/>
    <n v="1.6299999999999999E-2"/>
    <m/>
    <n v="29038"/>
    <m/>
    <n v="1.2E-2"/>
    <s v="F"/>
  </r>
  <r>
    <m/>
    <x v="5"/>
    <s v="M4 6N"/>
    <n v="1327"/>
    <x v="1319"/>
    <x v="1"/>
    <x v="68"/>
    <n v="3.2"/>
    <n v="2.1700000000000001E-2"/>
    <n v="2.1700000000000001E-2"/>
    <m/>
    <n v="29038"/>
    <m/>
    <n v="1.2E-2"/>
    <s v="I"/>
  </r>
  <r>
    <m/>
    <x v="5"/>
    <s v="M4 6N"/>
    <n v="1328"/>
    <x v="1320"/>
    <x v="1"/>
    <x v="68"/>
    <n v="3.2"/>
    <n v="1.9300000000000001E-2"/>
    <n v="1.9300000000000001E-2"/>
    <m/>
    <n v="29038"/>
    <m/>
    <n v="1.2E-2"/>
    <s v="H"/>
  </r>
  <r>
    <m/>
    <x v="5"/>
    <s v="M4 6N"/>
    <n v="1329"/>
    <x v="1321"/>
    <x v="1"/>
    <x v="68"/>
    <n v="3.2"/>
    <n v="1.6400000000000001E-2"/>
    <n v="1.6400000000000001E-2"/>
    <m/>
    <n v="29038"/>
    <m/>
    <n v="1.2E-2"/>
    <s v="F"/>
  </r>
  <r>
    <m/>
    <x v="5"/>
    <s v="M4 6N"/>
    <n v="1330"/>
    <x v="1322"/>
    <x v="1"/>
    <x v="68"/>
    <n v="3.2"/>
    <n v="1.44E-2"/>
    <n v="1.44E-2"/>
    <m/>
    <n v="29038"/>
    <m/>
    <n v="1.2E-2"/>
    <s v="E"/>
  </r>
  <r>
    <m/>
    <x v="5"/>
    <s v="M4 6N"/>
    <n v="1331"/>
    <x v="1323"/>
    <x v="1"/>
    <x v="68"/>
    <n v="3.2"/>
    <n v="1.7000000000000001E-2"/>
    <n v="1.7000000000000001E-2"/>
    <m/>
    <n v="29038"/>
    <m/>
    <n v="1.2E-2"/>
    <s v="F"/>
  </r>
  <r>
    <m/>
    <x v="5"/>
    <s v="M4 6N"/>
    <n v="1332"/>
    <x v="1324"/>
    <x v="1"/>
    <x v="68"/>
    <n v="3.2"/>
    <n v="1.44E-2"/>
    <n v="1.44E-2"/>
    <m/>
    <n v="29038"/>
    <m/>
    <n v="1.2E-2"/>
    <s v="E"/>
  </r>
  <r>
    <m/>
    <x v="5"/>
    <s v="M4 6N"/>
    <n v="1333"/>
    <x v="1325"/>
    <x v="1"/>
    <x v="68"/>
    <n v="3.2"/>
    <n v="1.9900000000000001E-2"/>
    <n v="1.9900000000000001E-2"/>
    <m/>
    <n v="29038"/>
    <m/>
    <n v="1.2E-2"/>
    <s v="H"/>
  </r>
  <r>
    <m/>
    <x v="5"/>
    <s v="M4 6N"/>
    <n v="1334"/>
    <x v="1326"/>
    <x v="1"/>
    <x v="68"/>
    <n v="3.2"/>
    <n v="1.0999999999999999E-2"/>
    <n v="1.0999999999999999E-2"/>
    <m/>
    <n v="29038"/>
    <m/>
    <n v="1.2E-2"/>
    <s v="C"/>
  </r>
  <r>
    <m/>
    <x v="5"/>
    <s v="M4 6N"/>
    <n v="1335"/>
    <x v="1327"/>
    <x v="1"/>
    <x v="68"/>
    <n v="3.2"/>
    <n v="1.3100000000000001E-2"/>
    <n v="1.3100000000000001E-2"/>
    <m/>
    <n v="29038"/>
    <m/>
    <n v="1.2E-2"/>
    <s v="D"/>
  </r>
  <r>
    <m/>
    <x v="5"/>
    <s v="M4 6N"/>
    <n v="1336"/>
    <x v="1328"/>
    <x v="0"/>
    <x v="68"/>
    <n v="3.2"/>
    <n v="2.01E-2"/>
    <n v="2.01E-2"/>
    <m/>
    <n v="29034"/>
    <m/>
    <n v="1.2E-2"/>
    <s v="H"/>
  </r>
  <r>
    <m/>
    <x v="5"/>
    <s v="M4 6N"/>
    <n v="1337"/>
    <x v="1329"/>
    <x v="0"/>
    <x v="68"/>
    <n v="3.2"/>
    <n v="1.8700000000000001E-2"/>
    <n v="1.8700000000000001E-2"/>
    <m/>
    <n v="29034"/>
    <m/>
    <n v="1.2E-2"/>
    <s v="G"/>
  </r>
  <r>
    <m/>
    <x v="5"/>
    <s v="M4 6N"/>
    <n v="1338"/>
    <x v="1330"/>
    <x v="0"/>
    <x v="68"/>
    <n v="3.2"/>
    <n v="1.55E-2"/>
    <n v="1.55E-2"/>
    <m/>
    <n v="29034"/>
    <m/>
    <n v="1.2E-2"/>
    <s v="F"/>
  </r>
  <r>
    <m/>
    <x v="5"/>
    <s v="M4 6N"/>
    <n v="1339"/>
    <x v="1331"/>
    <x v="0"/>
    <x v="68"/>
    <n v="3.2"/>
    <n v="1.95E-2"/>
    <n v="1.95E-2"/>
    <m/>
    <n v="29034"/>
    <m/>
    <n v="1.2E-2"/>
    <s v="H"/>
  </r>
  <r>
    <m/>
    <x v="5"/>
    <s v="M4 6N"/>
    <n v="1340"/>
    <x v="1332"/>
    <x v="0"/>
    <x v="68"/>
    <n v="3.2"/>
    <n v="1.6299999999999999E-2"/>
    <n v="1.6299999999999999E-2"/>
    <m/>
    <n v="29034"/>
    <m/>
    <n v="1.2E-2"/>
    <s v="F"/>
  </r>
  <r>
    <m/>
    <x v="5"/>
    <s v="M4 6N"/>
    <n v="1341"/>
    <x v="1333"/>
    <x v="0"/>
    <x v="68"/>
    <n v="3.2"/>
    <n v="1.9699999999999999E-2"/>
    <n v="1.9699999999999999E-2"/>
    <m/>
    <n v="29034"/>
    <m/>
    <n v="1.2E-2"/>
    <s v="H"/>
  </r>
  <r>
    <m/>
    <x v="5"/>
    <s v="M4 6N"/>
    <n v="1342"/>
    <x v="1334"/>
    <x v="0"/>
    <x v="68"/>
    <n v="3.2"/>
    <n v="1.49E-2"/>
    <n v="1.49E-2"/>
    <m/>
    <n v="29034"/>
    <m/>
    <n v="1.2E-2"/>
    <s v="E"/>
  </r>
  <r>
    <m/>
    <x v="5"/>
    <s v="M4 6N"/>
    <n v="1343"/>
    <x v="1335"/>
    <x v="0"/>
    <x v="68"/>
    <n v="3.2"/>
    <n v="2.07E-2"/>
    <n v="2.07E-2"/>
    <m/>
    <n v="29034"/>
    <m/>
    <n v="1.2E-2"/>
    <s v="H"/>
  </r>
  <r>
    <m/>
    <x v="5"/>
    <s v="M4 6N"/>
    <n v="1344"/>
    <x v="1336"/>
    <x v="0"/>
    <x v="68"/>
    <n v="3.2"/>
    <n v="1.4200000000000001E-2"/>
    <n v="1.4200000000000001E-2"/>
    <m/>
    <n v="29034"/>
    <m/>
    <n v="1.2E-2"/>
    <s v="E"/>
  </r>
  <r>
    <m/>
    <x v="5"/>
    <s v="M4 6N"/>
    <n v="1345"/>
    <x v="1337"/>
    <x v="0"/>
    <x v="68"/>
    <n v="3.2"/>
    <n v="1.9300000000000001E-2"/>
    <n v="1.9300000000000001E-2"/>
    <m/>
    <n v="29034"/>
    <m/>
    <n v="1.2E-2"/>
    <s v="H"/>
  </r>
  <r>
    <m/>
    <x v="5"/>
    <s v="M4 6N"/>
    <n v="1346"/>
    <x v="1338"/>
    <x v="0"/>
    <x v="68"/>
    <n v="3.2"/>
    <n v="2.0299999999999999E-2"/>
    <n v="2.0299999999999999E-2"/>
    <m/>
    <n v="29034"/>
    <m/>
    <n v="1.2E-2"/>
    <s v="H"/>
  </r>
  <r>
    <m/>
    <x v="5"/>
    <s v="M4 6N"/>
    <n v="1347"/>
    <x v="1339"/>
    <x v="0"/>
    <x v="68"/>
    <n v="3.2"/>
    <n v="1.7100000000000001E-2"/>
    <n v="1.7100000000000001E-2"/>
    <m/>
    <n v="29035"/>
    <m/>
    <n v="1.2E-2"/>
    <s v="F"/>
  </r>
  <r>
    <m/>
    <x v="5"/>
    <s v="M4 6N"/>
    <n v="1348"/>
    <x v="1340"/>
    <x v="0"/>
    <x v="68"/>
    <n v="3.2"/>
    <n v="1.7399999999999999E-2"/>
    <n v="1.7399999999999999E-2"/>
    <m/>
    <n v="29035"/>
    <m/>
    <n v="1.2E-2"/>
    <s v="F"/>
  </r>
  <r>
    <m/>
    <x v="5"/>
    <s v="M4 6N"/>
    <n v="1349"/>
    <x v="1341"/>
    <x v="0"/>
    <x v="68"/>
    <n v="3.2"/>
    <n v="2.1499999999999998E-2"/>
    <n v="2.1499999999999998E-2"/>
    <m/>
    <n v="29035"/>
    <m/>
    <n v="1.2E-2"/>
    <s v="I"/>
  </r>
  <r>
    <m/>
    <x v="5"/>
    <s v="M4 6N"/>
    <n v="1350"/>
    <x v="1342"/>
    <x v="0"/>
    <x v="68"/>
    <n v="3.2"/>
    <n v="1.5100000000000001E-2"/>
    <n v="1.5100000000000001E-2"/>
    <m/>
    <n v="29035"/>
    <m/>
    <n v="1.2E-2"/>
    <s v="F"/>
  </r>
  <r>
    <m/>
    <x v="5"/>
    <s v="M4 6N"/>
    <n v="1351"/>
    <x v="1343"/>
    <x v="0"/>
    <x v="68"/>
    <n v="3.2"/>
    <n v="1.7999999999999999E-2"/>
    <n v="1.7999999999999999E-2"/>
    <m/>
    <n v="29035"/>
    <m/>
    <n v="1.2E-2"/>
    <s v="G"/>
  </r>
  <r>
    <m/>
    <x v="5"/>
    <s v="M4 6N"/>
    <n v="1352"/>
    <x v="1344"/>
    <x v="0"/>
    <x v="68"/>
    <n v="3.2"/>
    <n v="1.44E-2"/>
    <n v="1.44E-2"/>
    <m/>
    <n v="29035"/>
    <m/>
    <n v="1.2E-2"/>
    <s v="E"/>
  </r>
  <r>
    <m/>
    <x v="5"/>
    <s v="M4 6N"/>
    <n v="1353"/>
    <x v="1345"/>
    <x v="0"/>
    <x v="68"/>
    <n v="3.2"/>
    <n v="1.26E-2"/>
    <n v="1.26E-2"/>
    <m/>
    <n v="29035"/>
    <m/>
    <n v="1.2E-2"/>
    <s v="D"/>
  </r>
  <r>
    <m/>
    <x v="5"/>
    <s v="M4 6N"/>
    <n v="1354"/>
    <x v="1346"/>
    <x v="0"/>
    <x v="68"/>
    <n v="3.2"/>
    <n v="1.9199999999999998E-2"/>
    <n v="1.9199999999999998E-2"/>
    <m/>
    <n v="29035"/>
    <m/>
    <n v="1.2E-2"/>
    <s v="H"/>
  </r>
  <r>
    <m/>
    <x v="5"/>
    <s v="M4 6N"/>
    <n v="1355"/>
    <x v="1347"/>
    <x v="0"/>
    <x v="68"/>
    <n v="3.2"/>
    <n v="2.18E-2"/>
    <n v="2.18E-2"/>
    <m/>
    <n v="29035"/>
    <m/>
    <n v="1.2E-2"/>
    <s v="I"/>
  </r>
  <r>
    <m/>
    <x v="5"/>
    <s v="M4 6N"/>
    <n v="1356"/>
    <x v="1348"/>
    <x v="0"/>
    <x v="68"/>
    <n v="3.2"/>
    <n v="1.8599999999999998E-2"/>
    <n v="1.8599999999999998E-2"/>
    <m/>
    <n v="29035"/>
    <m/>
    <n v="1.2E-2"/>
    <s v="G"/>
  </r>
  <r>
    <m/>
    <x v="5"/>
    <s v="M4 7S"/>
    <n v="1357"/>
    <x v="1349"/>
    <x v="0"/>
    <x v="69"/>
    <n v="3.2"/>
    <n v="2.2800000000000001E-2"/>
    <n v="2.2800000000000001E-2"/>
    <m/>
    <n v="29039"/>
    <m/>
    <n v="1.4E-2"/>
    <s v="J"/>
  </r>
  <r>
    <m/>
    <x v="5"/>
    <s v="M4 7S"/>
    <n v="1358"/>
    <x v="1350"/>
    <x v="0"/>
    <x v="69"/>
    <n v="3.2"/>
    <n v="1.37E-2"/>
    <n v="1.37E-2"/>
    <m/>
    <n v="29039"/>
    <m/>
    <n v="1.4E-2"/>
    <s v="E"/>
  </r>
  <r>
    <m/>
    <x v="5"/>
    <s v="M4 7S"/>
    <n v="1359"/>
    <x v="1351"/>
    <x v="0"/>
    <x v="69"/>
    <n v="3.2"/>
    <n v="1.4500000000000001E-2"/>
    <n v="1.4500000000000001E-2"/>
    <m/>
    <n v="29039"/>
    <m/>
    <n v="1.4E-2"/>
    <s v="E"/>
  </r>
  <r>
    <m/>
    <x v="5"/>
    <s v="M4 7S"/>
    <n v="1360"/>
    <x v="1352"/>
    <x v="0"/>
    <x v="69"/>
    <n v="3.2"/>
    <n v="1.15E-2"/>
    <n v="1.15E-2"/>
    <m/>
    <n v="29040"/>
    <m/>
    <m/>
    <s v="C"/>
  </r>
  <r>
    <m/>
    <x v="5"/>
    <s v="M4 7S"/>
    <n v="1361"/>
    <x v="1353"/>
    <x v="0"/>
    <x v="69"/>
    <n v="3.2"/>
    <n v="1.5800000000000002E-2"/>
    <n v="1.5800000000000002E-2"/>
    <m/>
    <n v="29040"/>
    <m/>
    <m/>
    <s v="F"/>
  </r>
  <r>
    <m/>
    <x v="5"/>
    <s v="M4 7S"/>
    <n v="1362"/>
    <x v="1354"/>
    <x v="0"/>
    <x v="69"/>
    <n v="3.2"/>
    <n v="1.5299999999999999E-2"/>
    <n v="1.5299999999999999E-2"/>
    <m/>
    <n v="29040"/>
    <m/>
    <m/>
    <s v="F"/>
  </r>
  <r>
    <m/>
    <x v="5"/>
    <s v="M4 7S"/>
    <n v="1363"/>
    <x v="1355"/>
    <x v="0"/>
    <x v="69"/>
    <n v="3.2"/>
    <n v="1.5800000000000002E-2"/>
    <n v="1.5800000000000002E-2"/>
    <m/>
    <n v="29040"/>
    <m/>
    <m/>
    <s v="F"/>
  </r>
  <r>
    <m/>
    <x v="5"/>
    <s v="M4 7S"/>
    <n v="1364"/>
    <x v="1356"/>
    <x v="0"/>
    <x v="69"/>
    <n v="3.2"/>
    <n v="1.83E-2"/>
    <n v="1.83E-2"/>
    <m/>
    <n v="29040"/>
    <m/>
    <m/>
    <s v="G"/>
  </r>
  <r>
    <m/>
    <x v="5"/>
    <s v="M4 7S"/>
    <n v="1365"/>
    <x v="1357"/>
    <x v="0"/>
    <x v="69"/>
    <n v="3.2"/>
    <n v="1.7899999999999999E-2"/>
    <n v="1.7899999999999999E-2"/>
    <m/>
    <n v="29040"/>
    <m/>
    <m/>
    <s v="G"/>
  </r>
  <r>
    <m/>
    <x v="5"/>
    <s v="M4 7S"/>
    <n v="1366"/>
    <x v="1358"/>
    <x v="0"/>
    <x v="69"/>
    <n v="3.2"/>
    <n v="1.4E-2"/>
    <n v="1.4E-2"/>
    <m/>
    <n v="29040"/>
    <m/>
    <m/>
    <s v="E"/>
  </r>
  <r>
    <m/>
    <x v="5"/>
    <s v="M4 7S"/>
    <n v="1367"/>
    <x v="1359"/>
    <x v="0"/>
    <x v="69"/>
    <n v="3.2"/>
    <n v="1.6799999999999999E-2"/>
    <n v="1.6799999999999999E-2"/>
    <m/>
    <n v="29040"/>
    <m/>
    <m/>
    <s v="F"/>
  </r>
  <r>
    <m/>
    <x v="5"/>
    <s v="M4 7S"/>
    <n v="1368"/>
    <x v="1360"/>
    <x v="0"/>
    <x v="69"/>
    <n v="3.2"/>
    <n v="1.14E-2"/>
    <n v="1.14E-2"/>
    <m/>
    <n v="29040"/>
    <m/>
    <m/>
    <s v="C"/>
  </r>
  <r>
    <m/>
    <x v="5"/>
    <s v="M4 7S"/>
    <n v="1369"/>
    <x v="1361"/>
    <x v="0"/>
    <x v="69"/>
    <n v="3.2"/>
    <n v="1.49E-2"/>
    <n v="1.49E-2"/>
    <m/>
    <n v="29040"/>
    <m/>
    <m/>
    <s v="E"/>
  </r>
  <r>
    <m/>
    <x v="5"/>
    <s v="M4 7S"/>
    <n v="1370"/>
    <x v="1362"/>
    <x v="0"/>
    <x v="69"/>
    <n v="3.2"/>
    <n v="1.3100000000000001E-2"/>
    <n v="1.3100000000000001E-2"/>
    <m/>
    <n v="29040"/>
    <m/>
    <m/>
    <s v="D"/>
  </r>
  <r>
    <m/>
    <x v="5"/>
    <s v="M4 7S"/>
    <n v="1371"/>
    <x v="1363"/>
    <x v="0"/>
    <x v="69"/>
    <n v="3.2"/>
    <n v="1.8599999999999998E-2"/>
    <n v="1.8599999999999998E-2"/>
    <m/>
    <n v="29040"/>
    <m/>
    <m/>
    <s v="G"/>
  </r>
  <r>
    <m/>
    <x v="5"/>
    <s v="M4 7S L31"/>
    <n v="1372"/>
    <x v="1364"/>
    <x v="0"/>
    <x v="69"/>
    <n v="3.2"/>
    <n v="1.24E-2"/>
    <n v="1.24E-2"/>
    <m/>
    <n v="29043"/>
    <m/>
    <m/>
    <s v="D"/>
  </r>
  <r>
    <m/>
    <x v="5"/>
    <s v="M4 7S L31"/>
    <n v="1373"/>
    <x v="1365"/>
    <x v="0"/>
    <x v="69"/>
    <n v="3.2"/>
    <n v="1.2699999999999999E-2"/>
    <n v="1.2699999999999999E-2"/>
    <m/>
    <n v="29043"/>
    <m/>
    <m/>
    <s v="D"/>
  </r>
  <r>
    <m/>
    <x v="5"/>
    <s v="M4 7S L31"/>
    <n v="1374"/>
    <x v="1366"/>
    <x v="0"/>
    <x v="69"/>
    <n v="3.2"/>
    <n v="1.32E-2"/>
    <n v="1.32E-2"/>
    <m/>
    <n v="29043"/>
    <m/>
    <m/>
    <s v="D"/>
  </r>
  <r>
    <m/>
    <x v="5"/>
    <s v="M4 7S L31"/>
    <n v="1375"/>
    <x v="1367"/>
    <x v="0"/>
    <x v="69"/>
    <n v="3.2"/>
    <n v="1.26E-2"/>
    <n v="1.26E-2"/>
    <m/>
    <n v="29043"/>
    <m/>
    <m/>
    <s v="D"/>
  </r>
  <r>
    <m/>
    <x v="5"/>
    <s v="M4 7S L31"/>
    <n v="1376"/>
    <x v="1368"/>
    <x v="0"/>
    <x v="69"/>
    <n v="3.2"/>
    <n v="1.1599999999999999E-2"/>
    <n v="1.1599999999999999E-2"/>
    <m/>
    <n v="29043"/>
    <m/>
    <m/>
    <s v="C"/>
  </r>
  <r>
    <m/>
    <x v="5"/>
    <s v="M4 7S L31"/>
    <n v="1377"/>
    <x v="1369"/>
    <x v="0"/>
    <x v="69"/>
    <n v="3.2"/>
    <n v="1.54E-2"/>
    <n v="1.54E-2"/>
    <m/>
    <n v="29043"/>
    <m/>
    <m/>
    <s v="F"/>
  </r>
  <r>
    <m/>
    <x v="5"/>
    <s v="M4 7S L31"/>
    <n v="1378"/>
    <x v="1370"/>
    <x v="0"/>
    <x v="69"/>
    <n v="3.2"/>
    <n v="1.18E-2"/>
    <n v="1.18E-2"/>
    <m/>
    <n v="29043"/>
    <m/>
    <m/>
    <s v="C"/>
  </r>
  <r>
    <m/>
    <x v="5"/>
    <s v="M4 7S L31"/>
    <n v="1379"/>
    <x v="1371"/>
    <x v="0"/>
    <x v="69"/>
    <n v="3.2"/>
    <n v="1.26E-2"/>
    <n v="1.26E-2"/>
    <m/>
    <n v="29043"/>
    <m/>
    <m/>
    <s v="D"/>
  </r>
  <r>
    <m/>
    <x v="5"/>
    <s v="M4 7S L31"/>
    <n v="1380"/>
    <x v="1372"/>
    <x v="0"/>
    <x v="69"/>
    <n v="3.2"/>
    <n v="1.2500000000000001E-2"/>
    <n v="1.2500000000000001E-2"/>
    <m/>
    <n v="29043"/>
    <m/>
    <m/>
    <s v="D"/>
  </r>
  <r>
    <m/>
    <x v="5"/>
    <s v="M4 7S L31"/>
    <n v="1381"/>
    <x v="1373"/>
    <x v="0"/>
    <x v="69"/>
    <n v="3.2"/>
    <n v="1.3299999999999999E-2"/>
    <n v="1.3299999999999999E-2"/>
    <m/>
    <n v="29043"/>
    <m/>
    <m/>
    <s v="D"/>
  </r>
  <r>
    <m/>
    <x v="5"/>
    <s v="M4 7S L31"/>
    <n v="1382"/>
    <x v="1374"/>
    <x v="0"/>
    <x v="69"/>
    <n v="3.2"/>
    <n v="1.34E-2"/>
    <n v="1.34E-2"/>
    <m/>
    <n v="29044"/>
    <m/>
    <m/>
    <s v="D"/>
  </r>
  <r>
    <m/>
    <x v="5"/>
    <s v="M4 7S L31"/>
    <n v="1383"/>
    <x v="1375"/>
    <x v="0"/>
    <x v="69"/>
    <n v="3.2"/>
    <n v="2.5499999999999998E-2"/>
    <n v="2.5499999999999998E-2"/>
    <m/>
    <n v="29044"/>
    <m/>
    <m/>
    <s v="K"/>
  </r>
  <r>
    <m/>
    <x v="5"/>
    <s v="M4 7S L31"/>
    <n v="1384"/>
    <x v="1376"/>
    <x v="0"/>
    <x v="69"/>
    <n v="3.2"/>
    <n v="2.01E-2"/>
    <n v="2.01E-2"/>
    <m/>
    <n v="29044"/>
    <m/>
    <m/>
    <s v="H"/>
  </r>
  <r>
    <m/>
    <x v="5"/>
    <s v="M4 7S L31"/>
    <n v="1385"/>
    <x v="1377"/>
    <x v="0"/>
    <x v="69"/>
    <n v="3.2"/>
    <n v="1.3599999999999999E-2"/>
    <n v="1.3599999999999999E-2"/>
    <m/>
    <n v="29044"/>
    <m/>
    <m/>
    <s v="E"/>
  </r>
  <r>
    <m/>
    <x v="5"/>
    <s v="M4 7S L31"/>
    <n v="1386"/>
    <x v="1378"/>
    <x v="0"/>
    <x v="69"/>
    <n v="3.2"/>
    <n v="1.77E-2"/>
    <n v="1.77E-2"/>
    <m/>
    <n v="29044"/>
    <m/>
    <m/>
    <s v="G"/>
  </r>
  <r>
    <m/>
    <x v="5"/>
    <s v="M4 7S L31"/>
    <n v="1387"/>
    <x v="1379"/>
    <x v="0"/>
    <x v="68"/>
    <n v="3.2"/>
    <n v="1.6E-2"/>
    <n v="1.6E-2"/>
    <m/>
    <n v="29044"/>
    <m/>
    <m/>
    <s v="F"/>
  </r>
  <r>
    <m/>
    <x v="5"/>
    <s v="M4 7S L31"/>
    <n v="1388"/>
    <x v="1380"/>
    <x v="0"/>
    <x v="68"/>
    <n v="3.2"/>
    <n v="1.5900000000000001E-2"/>
    <n v="1.5900000000000001E-2"/>
    <m/>
    <n v="29044"/>
    <m/>
    <m/>
    <s v="F"/>
  </r>
  <r>
    <m/>
    <x v="5"/>
    <s v="M4 7S L31"/>
    <n v="1389"/>
    <x v="1381"/>
    <x v="0"/>
    <x v="68"/>
    <n v="3.2"/>
    <n v="1.6199999999999999E-2"/>
    <n v="1.6199999999999999E-2"/>
    <m/>
    <n v="29044"/>
    <m/>
    <m/>
    <s v="F"/>
  </r>
  <r>
    <m/>
    <x v="5"/>
    <s v="M4 7S L31"/>
    <n v="1390"/>
    <x v="1382"/>
    <x v="0"/>
    <x v="68"/>
    <n v="3.2"/>
    <n v="1.6E-2"/>
    <n v="1.6E-2"/>
    <m/>
    <n v="29047"/>
    <m/>
    <m/>
    <s v="F"/>
  </r>
  <r>
    <m/>
    <x v="5"/>
    <s v="M4 7S L31"/>
    <n v="1391"/>
    <x v="1383"/>
    <x v="0"/>
    <x v="68"/>
    <n v="3.2"/>
    <n v="1.7600000000000001E-2"/>
    <n v="1.7600000000000001E-2"/>
    <m/>
    <n v="29047"/>
    <m/>
    <m/>
    <s v="G"/>
  </r>
  <r>
    <m/>
    <x v="5"/>
    <s v="M4 7S L31"/>
    <n v="1392"/>
    <x v="1384"/>
    <x v="0"/>
    <x v="68"/>
    <n v="3.2"/>
    <n v="1.46E-2"/>
    <n v="1.46E-2"/>
    <m/>
    <n v="29047"/>
    <m/>
    <m/>
    <s v="E"/>
  </r>
  <r>
    <m/>
    <x v="5"/>
    <s v="M4 7S L31"/>
    <n v="1393"/>
    <x v="1385"/>
    <x v="0"/>
    <x v="68"/>
    <n v="3.2"/>
    <n v="1.7600000000000001E-2"/>
    <n v="1.7600000000000001E-2"/>
    <m/>
    <n v="29047"/>
    <m/>
    <m/>
    <s v="G"/>
  </r>
  <r>
    <m/>
    <x v="5"/>
    <s v="M4 7S L31"/>
    <n v="1394"/>
    <x v="1386"/>
    <x v="0"/>
    <x v="68"/>
    <n v="3.2"/>
    <n v="1.1599999999999999E-2"/>
    <n v="1.1599999999999999E-2"/>
    <m/>
    <n v="29047"/>
    <m/>
    <m/>
    <s v="C"/>
  </r>
  <r>
    <m/>
    <x v="5"/>
    <s v="M4 6N"/>
    <n v="1395"/>
    <x v="1387"/>
    <x v="0"/>
    <x v="70"/>
    <n v="3.2"/>
    <n v="1.0999999999999999E-2"/>
    <n v="1.0999999999999999E-2"/>
    <m/>
    <n v="29047"/>
    <m/>
    <m/>
    <s v="C"/>
  </r>
  <r>
    <m/>
    <x v="5"/>
    <s v="M4 6N"/>
    <n v="1396"/>
    <x v="1388"/>
    <x v="0"/>
    <x v="70"/>
    <n v="3.2"/>
    <n v="1.0800000000000001E-2"/>
    <n v="1.0800000000000001E-2"/>
    <m/>
    <n v="29047"/>
    <m/>
    <m/>
    <s v="C"/>
  </r>
  <r>
    <m/>
    <x v="5"/>
    <s v="M4 7S L32"/>
    <n v="1397"/>
    <x v="1389"/>
    <x v="0"/>
    <x v="69"/>
    <n v="3.2"/>
    <n v="1.0500000000000001E-2"/>
    <n v="1.0500000000000001E-2"/>
    <m/>
    <n v="29047"/>
    <m/>
    <m/>
    <s v="C"/>
  </r>
  <r>
    <m/>
    <x v="5"/>
    <s v="M4 7S L32"/>
    <n v="1398"/>
    <x v="1390"/>
    <x v="0"/>
    <x v="69"/>
    <n v="3.2"/>
    <n v="1.35E-2"/>
    <n v="1.35E-2"/>
    <m/>
    <n v="29047"/>
    <m/>
    <m/>
    <s v="E"/>
  </r>
  <r>
    <m/>
    <x v="5"/>
    <s v="M4 7S L32"/>
    <n v="1399"/>
    <x v="1391"/>
    <x v="0"/>
    <x v="69"/>
    <n v="3.2"/>
    <n v="1.2699999999999999E-2"/>
    <n v="1.2699999999999999E-2"/>
    <m/>
    <n v="29047"/>
    <m/>
    <m/>
    <s v="D"/>
  </r>
  <r>
    <m/>
    <x v="5"/>
    <s v="M4 7S L32"/>
    <n v="1400"/>
    <x v="1392"/>
    <x v="0"/>
    <x v="70"/>
    <n v="3.2"/>
    <n v="1.0500000000000001E-2"/>
    <n v="1.0500000000000001E-2"/>
    <m/>
    <n v="29048"/>
    <m/>
    <m/>
    <s v="C"/>
  </r>
  <r>
    <m/>
    <x v="5"/>
    <s v="M4 7S L32"/>
    <n v="1401"/>
    <x v="1393"/>
    <x v="0"/>
    <x v="70"/>
    <n v="3.2"/>
    <n v="1.35E-2"/>
    <n v="1.35E-2"/>
    <m/>
    <n v="29048"/>
    <m/>
    <m/>
    <s v="E"/>
  </r>
  <r>
    <m/>
    <x v="5"/>
    <s v="M4 7S L32"/>
    <n v="1402"/>
    <x v="1394"/>
    <x v="0"/>
    <x v="70"/>
    <n v="3.2"/>
    <n v="1.2699999999999999E-2"/>
    <n v="1.2699999999999999E-2"/>
    <m/>
    <n v="29048"/>
    <m/>
    <m/>
    <s v="D"/>
  </r>
  <r>
    <m/>
    <x v="5"/>
    <s v="M4 7S L32"/>
    <n v="1403"/>
    <x v="1395"/>
    <x v="0"/>
    <x v="70"/>
    <n v="3.2"/>
    <n v="2.5399999999999999E-2"/>
    <n v="2.5399999999999999E-2"/>
    <m/>
    <n v="29048"/>
    <m/>
    <m/>
    <s v="K"/>
  </r>
  <r>
    <m/>
    <x v="5"/>
    <s v="M4 7S L32"/>
    <n v="1404"/>
    <x v="1396"/>
    <x v="0"/>
    <x v="70"/>
    <n v="3.2"/>
    <n v="1.6299999999999999E-2"/>
    <n v="1.6299999999999999E-2"/>
    <m/>
    <n v="29048"/>
    <m/>
    <m/>
    <s v="F"/>
  </r>
  <r>
    <m/>
    <x v="5"/>
    <s v="M4 7S L32"/>
    <n v="1405"/>
    <x v="1397"/>
    <x v="0"/>
    <x v="70"/>
    <n v="3.2"/>
    <n v="1.5299999999999999E-2"/>
    <n v="1.5299999999999999E-2"/>
    <m/>
    <n v="29048"/>
    <m/>
    <m/>
    <s v="F"/>
  </r>
  <r>
    <m/>
    <x v="5"/>
    <s v="M4 7S REM"/>
    <n v="1406"/>
    <x v="1398"/>
    <x v="0"/>
    <x v="70"/>
    <n v="3.2"/>
    <n v="1.6400000000000001E-2"/>
    <n v="1.6400000000000001E-2"/>
    <m/>
    <n v="29048"/>
    <m/>
    <m/>
    <s v="F"/>
  </r>
  <r>
    <m/>
    <x v="5"/>
    <s v="M4 7S"/>
    <n v="1407"/>
    <x v="1399"/>
    <x v="0"/>
    <x v="71"/>
    <n v="3.2"/>
    <n v="9.7999999999999997E-3"/>
    <n v="9.7999999999999997E-3"/>
    <m/>
    <n v="29050"/>
    <m/>
    <m/>
    <s v="B"/>
  </r>
  <r>
    <m/>
    <x v="5"/>
    <s v="M4 7S"/>
    <n v="1408"/>
    <x v="1400"/>
    <x v="0"/>
    <x v="71"/>
    <n v="3.2"/>
    <n v="1.15E-2"/>
    <n v="1.15E-2"/>
    <m/>
    <n v="29050"/>
    <m/>
    <m/>
    <s v="C"/>
  </r>
  <r>
    <m/>
    <x v="5"/>
    <s v="M4 7S L32"/>
    <n v="1409"/>
    <x v="1401"/>
    <x v="0"/>
    <x v="71"/>
    <n v="3.2"/>
    <n v="1.2699999999999999E-2"/>
    <n v="1.2699999999999999E-2"/>
    <m/>
    <n v="29050"/>
    <m/>
    <m/>
    <s v="D"/>
  </r>
  <r>
    <m/>
    <x v="5"/>
    <s v="M4 7S L32"/>
    <n v="1410"/>
    <x v="1402"/>
    <x v="0"/>
    <x v="71"/>
    <n v="3.2"/>
    <n v="1.03E-2"/>
    <n v="1.03E-2"/>
    <m/>
    <n v="29050"/>
    <m/>
    <m/>
    <s v="B"/>
  </r>
  <r>
    <m/>
    <x v="5"/>
    <s v="M4 7S L32"/>
    <n v="1411"/>
    <x v="1403"/>
    <x v="0"/>
    <x v="71"/>
    <n v="3.2"/>
    <n v="1.7500000000000002E-2"/>
    <n v="1.7500000000000002E-2"/>
    <m/>
    <n v="29050"/>
    <m/>
    <m/>
    <s v="G"/>
  </r>
  <r>
    <m/>
    <x v="5"/>
    <s v="M4 6N"/>
    <n v="1412"/>
    <x v="1404"/>
    <x v="0"/>
    <x v="71"/>
    <n v="3.2"/>
    <n v="2.0299999999999999E-2"/>
    <n v="2.0299999999999999E-2"/>
    <m/>
    <n v="29050"/>
    <m/>
    <m/>
    <s v="H"/>
  </r>
  <r>
    <m/>
    <x v="5"/>
    <s v="M4 6N"/>
    <n v="1413"/>
    <x v="1405"/>
    <x v="0"/>
    <x v="71"/>
    <n v="3.2"/>
    <n v="1.49E-2"/>
    <n v="1.49E-2"/>
    <m/>
    <n v="29050"/>
    <m/>
    <m/>
    <s v="E"/>
  </r>
  <r>
    <m/>
    <x v="5"/>
    <s v="M4 6N"/>
    <n v="1414"/>
    <x v="1406"/>
    <x v="0"/>
    <x v="71"/>
    <n v="3.2"/>
    <n v="1.61E-2"/>
    <n v="1.61E-2"/>
    <m/>
    <n v="29052"/>
    <m/>
    <m/>
    <s v="F"/>
  </r>
  <r>
    <m/>
    <x v="5"/>
    <s v="M4 6N"/>
    <n v="1415"/>
    <x v="1407"/>
    <x v="0"/>
    <x v="71"/>
    <n v="3.2"/>
    <n v="1.6500000000000001E-2"/>
    <n v="1.6500000000000001E-2"/>
    <m/>
    <n v="29052"/>
    <m/>
    <m/>
    <s v="F"/>
  </r>
  <r>
    <m/>
    <x v="5"/>
    <s v="M4 6N"/>
    <n v="1416"/>
    <x v="1408"/>
    <x v="0"/>
    <x v="71"/>
    <n v="3.2"/>
    <n v="1.7000000000000001E-2"/>
    <n v="1.7000000000000001E-2"/>
    <m/>
    <n v="29052"/>
    <m/>
    <m/>
    <s v="F"/>
  </r>
  <r>
    <m/>
    <x v="5"/>
    <s v="M4 6N"/>
    <n v="1417"/>
    <x v="1409"/>
    <x v="0"/>
    <x v="71"/>
    <n v="3.2"/>
    <n v="1.9099999999999999E-2"/>
    <n v="1.9099999999999999E-2"/>
    <m/>
    <n v="29052"/>
    <m/>
    <m/>
    <s v="H"/>
  </r>
  <r>
    <m/>
    <x v="5"/>
    <s v="M4 6N"/>
    <n v="1418"/>
    <x v="1410"/>
    <x v="0"/>
    <x v="71"/>
    <n v="3.2"/>
    <n v="1.4200000000000001E-2"/>
    <n v="1.4200000000000001E-2"/>
    <m/>
    <n v="29052"/>
    <m/>
    <m/>
    <s v="E"/>
  </r>
  <r>
    <m/>
    <x v="5"/>
    <s v="M4 6N"/>
    <n v="1419"/>
    <x v="1411"/>
    <x v="0"/>
    <x v="71"/>
    <n v="3.2"/>
    <n v="1.5100000000000001E-2"/>
    <n v="1.5100000000000001E-2"/>
    <m/>
    <n v="29052"/>
    <m/>
    <m/>
    <s v="F"/>
  </r>
  <r>
    <m/>
    <x v="5"/>
    <s v="M4 6N"/>
    <n v="1420"/>
    <x v="1412"/>
    <x v="0"/>
    <x v="71"/>
    <n v="3.2"/>
    <n v="1.54E-2"/>
    <n v="1.54E-2"/>
    <m/>
    <n v="29052"/>
    <m/>
    <m/>
    <s v="F"/>
  </r>
  <r>
    <m/>
    <x v="5"/>
    <s v="M4 6N"/>
    <n v="1421"/>
    <x v="1413"/>
    <x v="0"/>
    <x v="71"/>
    <n v="3.2"/>
    <n v="1.44E-2"/>
    <n v="1.44E-2"/>
    <m/>
    <n v="29052"/>
    <m/>
    <m/>
    <s v="E"/>
  </r>
  <r>
    <m/>
    <x v="5"/>
    <s v="M4 6N"/>
    <n v="1422"/>
    <x v="1414"/>
    <x v="0"/>
    <x v="71"/>
    <n v="3.2"/>
    <n v="1.6299999999999999E-2"/>
    <n v="1.6299999999999999E-2"/>
    <m/>
    <n v="29052"/>
    <m/>
    <m/>
    <s v="F"/>
  </r>
  <r>
    <m/>
    <x v="5"/>
    <s v="M4 6N"/>
    <n v="1423"/>
    <x v="1415"/>
    <x v="0"/>
    <x v="71"/>
    <n v="3.2"/>
    <n v="1.7299999999999999E-2"/>
    <n v="1.7299999999999999E-2"/>
    <m/>
    <n v="29052"/>
    <m/>
    <m/>
    <s v="F"/>
  </r>
  <r>
    <m/>
    <x v="5"/>
    <s v="M4 6N"/>
    <n v="1424"/>
    <x v="1416"/>
    <x v="0"/>
    <x v="71"/>
    <n v="3.2"/>
    <n v="1.23E-2"/>
    <n v="1.23E-2"/>
    <m/>
    <n v="29052"/>
    <m/>
    <m/>
    <s v="D"/>
  </r>
  <r>
    <m/>
    <x v="5"/>
    <s v="M4 6N"/>
    <n v="1425"/>
    <x v="1417"/>
    <x v="0"/>
    <x v="71"/>
    <n v="3.2"/>
    <n v="1.4999999999999999E-2"/>
    <n v="1.4999999999999999E-2"/>
    <m/>
    <n v="29053"/>
    <m/>
    <m/>
    <s v="F"/>
  </r>
  <r>
    <m/>
    <x v="5"/>
    <s v="M4 6N"/>
    <n v="1426"/>
    <x v="1418"/>
    <x v="0"/>
    <x v="71"/>
    <n v="3.2"/>
    <n v="2.86E-2"/>
    <n v="2.86E-2"/>
    <m/>
    <n v="29053"/>
    <m/>
    <m/>
    <s v="L"/>
  </r>
  <r>
    <m/>
    <x v="5"/>
    <s v="M4 6N"/>
    <n v="1427"/>
    <x v="1419"/>
    <x v="0"/>
    <x v="71"/>
    <n v="3.2"/>
    <n v="1.5599999999999999E-2"/>
    <n v="1.5599999999999999E-2"/>
    <m/>
    <n v="29053"/>
    <m/>
    <m/>
    <s v="F"/>
  </r>
  <r>
    <m/>
    <x v="5"/>
    <s v="M4 6N"/>
    <n v="1428"/>
    <x v="1420"/>
    <x v="0"/>
    <x v="71"/>
    <n v="3.2"/>
    <n v="1.6199999999999999E-2"/>
    <n v="1.6199999999999999E-2"/>
    <m/>
    <n v="29053"/>
    <m/>
    <m/>
    <s v="F"/>
  </r>
  <r>
    <m/>
    <x v="5"/>
    <s v="M4 6N"/>
    <n v="1429"/>
    <x v="1421"/>
    <x v="0"/>
    <x v="71"/>
    <n v="3.2"/>
    <n v="1.6199999999999999E-2"/>
    <n v="1.6199999999999999E-2"/>
    <m/>
    <n v="29053"/>
    <m/>
    <m/>
    <s v="F"/>
  </r>
  <r>
    <m/>
    <x v="5"/>
    <s v="M4 6N"/>
    <n v="1430"/>
    <x v="1422"/>
    <x v="0"/>
    <x v="71"/>
    <n v="3.2"/>
    <n v="1.6799999999999999E-2"/>
    <n v="1.6799999999999999E-2"/>
    <m/>
    <n v="29053"/>
    <m/>
    <m/>
    <s v="F"/>
  </r>
  <r>
    <m/>
    <x v="5"/>
    <s v="M4 6N"/>
    <n v="1431"/>
    <x v="1423"/>
    <x v="0"/>
    <x v="71"/>
    <n v="3.2"/>
    <n v="1.66E-2"/>
    <n v="1.66E-2"/>
    <m/>
    <n v="29053"/>
    <m/>
    <m/>
    <s v="F"/>
  </r>
  <r>
    <m/>
    <x v="5"/>
    <s v="M4 6N"/>
    <n v="1432"/>
    <x v="1424"/>
    <x v="0"/>
    <x v="71"/>
    <n v="3.2"/>
    <n v="2.2599999999999999E-2"/>
    <n v="2.2599999999999999E-2"/>
    <m/>
    <n v="29053"/>
    <m/>
    <m/>
    <s v="J"/>
  </r>
  <r>
    <m/>
    <x v="5"/>
    <s v="M4 6N"/>
    <n v="1433"/>
    <x v="1425"/>
    <x v="0"/>
    <x v="71"/>
    <n v="3.2"/>
    <n v="1.6500000000000001E-2"/>
    <n v="1.6500000000000001E-2"/>
    <m/>
    <n v="29053"/>
    <m/>
    <m/>
    <s v="F"/>
  </r>
  <r>
    <m/>
    <x v="5"/>
    <s v="M4 7S"/>
    <n v="1434"/>
    <x v="1426"/>
    <x v="0"/>
    <x v="71"/>
    <n v="3.2"/>
    <n v="1.54E-2"/>
    <n v="1.54E-2"/>
    <m/>
    <n v="29053"/>
    <m/>
    <m/>
    <s v="F"/>
  </r>
  <r>
    <m/>
    <x v="5"/>
    <s v="M4 7S"/>
    <n v="1435"/>
    <x v="1427"/>
    <x v="0"/>
    <x v="71"/>
    <n v="3.2"/>
    <n v="1.49E-2"/>
    <n v="1.49E-2"/>
    <m/>
    <n v="29053"/>
    <m/>
    <m/>
    <s v="E"/>
  </r>
  <r>
    <m/>
    <x v="5"/>
    <s v="M4 7S"/>
    <n v="1436"/>
    <x v="1428"/>
    <x v="0"/>
    <x v="71"/>
    <n v="3.2"/>
    <n v="1.44E-2"/>
    <n v="1.44E-2"/>
    <m/>
    <n v="29053"/>
    <m/>
    <m/>
    <s v="E"/>
  </r>
  <r>
    <m/>
    <x v="5"/>
    <s v="M4 7S"/>
    <n v="1437"/>
    <x v="1429"/>
    <x v="0"/>
    <x v="71"/>
    <n v="3.2"/>
    <n v="1.17E-2"/>
    <n v="1.17E-2"/>
    <m/>
    <n v="29054"/>
    <m/>
    <m/>
    <s v="C"/>
  </r>
  <r>
    <m/>
    <x v="5"/>
    <s v="M4 7S"/>
    <n v="1438"/>
    <x v="1430"/>
    <x v="0"/>
    <x v="71"/>
    <n v="3.2"/>
    <n v="1.54E-2"/>
    <n v="1.54E-2"/>
    <m/>
    <n v="29054"/>
    <m/>
    <m/>
    <s v="F"/>
  </r>
  <r>
    <m/>
    <x v="5"/>
    <s v="M4 7S"/>
    <n v="1439"/>
    <x v="1431"/>
    <x v="0"/>
    <x v="71"/>
    <n v="3.2"/>
    <n v="1.0800000000000001E-2"/>
    <n v="1.0800000000000001E-2"/>
    <m/>
    <n v="29054"/>
    <m/>
    <m/>
    <s v="C"/>
  </r>
  <r>
    <m/>
    <x v="5"/>
    <s v="M4 7S"/>
    <n v="1440"/>
    <x v="1432"/>
    <x v="0"/>
    <x v="71"/>
    <n v="3.2"/>
    <n v="1.38E-2"/>
    <n v="1.38E-2"/>
    <m/>
    <n v="29054"/>
    <m/>
    <m/>
    <s v="E"/>
  </r>
  <r>
    <m/>
    <x v="5"/>
    <s v="M4 7S"/>
    <n v="1441"/>
    <x v="1433"/>
    <x v="0"/>
    <x v="71"/>
    <n v="3.2"/>
    <n v="1.01E-2"/>
    <n v="1.01E-2"/>
    <m/>
    <n v="29054"/>
    <m/>
    <m/>
    <s v="B"/>
  </r>
  <r>
    <m/>
    <x v="5"/>
    <s v="M4 7S"/>
    <n v="1442"/>
    <x v="1434"/>
    <x v="0"/>
    <x v="71"/>
    <n v="3.2"/>
    <n v="1.17E-2"/>
    <n v="1.17E-2"/>
    <m/>
    <n v="29054"/>
    <m/>
    <m/>
    <s v="C"/>
  </r>
  <r>
    <m/>
    <x v="5"/>
    <s v="M4 7S"/>
    <n v="1443"/>
    <x v="1435"/>
    <x v="0"/>
    <x v="71"/>
    <n v="3.2"/>
    <n v="1.3100000000000001E-2"/>
    <n v="1.3100000000000001E-2"/>
    <m/>
    <n v="29054"/>
    <m/>
    <m/>
    <s v="D"/>
  </r>
  <r>
    <m/>
    <x v="5"/>
    <s v="M4 7S L30"/>
    <n v="1444"/>
    <x v="1436"/>
    <x v="0"/>
    <x v="71"/>
    <n v="3.2"/>
    <n v="1.44E-2"/>
    <n v="1.44E-2"/>
    <m/>
    <n v="29054"/>
    <m/>
    <m/>
    <s v="E"/>
  </r>
  <r>
    <m/>
    <x v="5"/>
    <s v="M4 7S L30"/>
    <n v="1445"/>
    <x v="1437"/>
    <x v="0"/>
    <x v="71"/>
    <n v="3.2"/>
    <n v="1.2699999999999999E-2"/>
    <n v="1.2699999999999999E-2"/>
    <m/>
    <n v="29054"/>
    <m/>
    <m/>
    <s v="D"/>
  </r>
  <r>
    <m/>
    <x v="5"/>
    <s v="M4 7S L30"/>
    <n v="1446"/>
    <x v="1438"/>
    <x v="0"/>
    <x v="71"/>
    <n v="3.2"/>
    <n v="1.5800000000000002E-2"/>
    <n v="1.5800000000000002E-2"/>
    <m/>
    <n v="29054"/>
    <m/>
    <m/>
    <s v="F"/>
  </r>
  <r>
    <m/>
    <x v="5"/>
    <s v="M4 6N"/>
    <n v="1447"/>
    <x v="1439"/>
    <x v="0"/>
    <x v="72"/>
    <n v="3.2"/>
    <n v="1.6199999999999999E-2"/>
    <n v="1.6199999999999999E-2"/>
    <m/>
    <n v="29058"/>
    <m/>
    <n v="1.55E-2"/>
    <s v="F"/>
  </r>
  <r>
    <m/>
    <x v="5"/>
    <s v="M4 6N"/>
    <n v="1448"/>
    <x v="1440"/>
    <x v="0"/>
    <x v="72"/>
    <n v="3.2"/>
    <n v="2.0500000000000001E-2"/>
    <n v="2.0500000000000001E-2"/>
    <m/>
    <n v="29058"/>
    <m/>
    <n v="1.55E-2"/>
    <s v="H"/>
  </r>
  <r>
    <m/>
    <x v="5"/>
    <s v="M4 6N"/>
    <n v="1449"/>
    <x v="1441"/>
    <x v="0"/>
    <x v="72"/>
    <n v="3.2"/>
    <n v="1.7600000000000001E-2"/>
    <n v="1.7600000000000001E-2"/>
    <m/>
    <n v="29058"/>
    <m/>
    <n v="1.55E-2"/>
    <s v="G"/>
  </r>
  <r>
    <m/>
    <x v="5"/>
    <s v="M4 6N"/>
    <n v="1450"/>
    <x v="1442"/>
    <x v="0"/>
    <x v="72"/>
    <n v="3.2"/>
    <n v="1.1900000000000001E-2"/>
    <n v="1.1900000000000001E-2"/>
    <m/>
    <n v="29058"/>
    <m/>
    <n v="1.55E-2"/>
    <s v="C"/>
  </r>
  <r>
    <m/>
    <x v="5"/>
    <s v="M4 6N"/>
    <n v="1451"/>
    <x v="1443"/>
    <x v="0"/>
    <x v="72"/>
    <n v="3.2"/>
    <n v="1.7000000000000001E-2"/>
    <n v="1.7000000000000001E-2"/>
    <m/>
    <n v="29058"/>
    <m/>
    <n v="1.55E-2"/>
    <s v="F"/>
  </r>
  <r>
    <m/>
    <x v="5"/>
    <s v="M4 6N"/>
    <n v="1452"/>
    <x v="1444"/>
    <x v="0"/>
    <x v="72"/>
    <n v="3.2"/>
    <n v="1.5100000000000001E-2"/>
    <n v="1.5100000000000001E-2"/>
    <m/>
    <n v="29058"/>
    <m/>
    <n v="1.55E-2"/>
    <s v="F"/>
  </r>
  <r>
    <m/>
    <x v="5"/>
    <s v="M4 6N"/>
    <n v="1453"/>
    <x v="1445"/>
    <x v="0"/>
    <x v="72"/>
    <n v="3.2"/>
    <n v="1.6299999999999999E-2"/>
    <n v="1.6299999999999999E-2"/>
    <m/>
    <n v="29058"/>
    <m/>
    <n v="1.55E-2"/>
    <s v="F"/>
  </r>
  <r>
    <m/>
    <x v="5"/>
    <s v="M4 6N"/>
    <n v="1454"/>
    <x v="1446"/>
    <x v="0"/>
    <x v="72"/>
    <n v="3.2"/>
    <n v="0.02"/>
    <n v="0.02"/>
    <m/>
    <n v="29058"/>
    <m/>
    <n v="1.55E-2"/>
    <s v="H"/>
  </r>
  <r>
    <m/>
    <x v="5"/>
    <s v="M4 6N"/>
    <n v="1455"/>
    <x v="1447"/>
    <x v="0"/>
    <x v="72"/>
    <n v="3.2"/>
    <n v="1.5800000000000002E-2"/>
    <n v="1.5800000000000002E-2"/>
    <m/>
    <n v="29058"/>
    <m/>
    <n v="1.55E-2"/>
    <s v="F"/>
  </r>
  <r>
    <m/>
    <x v="5"/>
    <s v="M4 6N"/>
    <n v="1456"/>
    <x v="1448"/>
    <x v="0"/>
    <x v="72"/>
    <n v="3.2"/>
    <n v="1.78E-2"/>
    <n v="1.78E-2"/>
    <m/>
    <n v="29059"/>
    <m/>
    <n v="1.55E-2"/>
    <s v="G"/>
  </r>
  <r>
    <m/>
    <x v="5"/>
    <s v="M4 6N"/>
    <n v="1457"/>
    <x v="1449"/>
    <x v="0"/>
    <x v="72"/>
    <n v="3.2"/>
    <n v="1.8499999999999999E-2"/>
    <n v="1.8499999999999999E-2"/>
    <m/>
    <n v="29059"/>
    <m/>
    <n v="1.55E-2"/>
    <s v="G"/>
  </r>
  <r>
    <m/>
    <x v="5"/>
    <s v="M4 6N"/>
    <n v="1458"/>
    <x v="1450"/>
    <x v="0"/>
    <x v="72"/>
    <n v="3.2"/>
    <n v="1.5100000000000001E-2"/>
    <n v="1.5100000000000001E-2"/>
    <m/>
    <n v="29059"/>
    <m/>
    <n v="1.55E-2"/>
    <s v="F"/>
  </r>
  <r>
    <m/>
    <x v="5"/>
    <s v="M4 6N"/>
    <n v="1459"/>
    <x v="1451"/>
    <x v="0"/>
    <x v="72"/>
    <n v="3.2"/>
    <n v="1.83E-2"/>
    <n v="1.83E-2"/>
    <m/>
    <n v="29059"/>
    <m/>
    <n v="1.55E-2"/>
    <s v="G"/>
  </r>
  <r>
    <m/>
    <x v="5"/>
    <s v="M4 6N"/>
    <n v="1460"/>
    <x v="1452"/>
    <x v="0"/>
    <x v="72"/>
    <n v="3.2"/>
    <n v="1.72E-2"/>
    <n v="1.72E-2"/>
    <m/>
    <n v="29059"/>
    <m/>
    <n v="1.55E-2"/>
    <s v="F"/>
  </r>
  <r>
    <m/>
    <x v="5"/>
    <s v="M4 6N"/>
    <n v="1461"/>
    <x v="1453"/>
    <x v="0"/>
    <x v="72"/>
    <n v="3.2"/>
    <n v="1.6500000000000001E-2"/>
    <n v="1.6500000000000001E-2"/>
    <m/>
    <n v="29059"/>
    <m/>
    <n v="1.55E-2"/>
    <s v="F"/>
  </r>
  <r>
    <m/>
    <x v="5"/>
    <s v="M4 6N"/>
    <n v="1462"/>
    <x v="1454"/>
    <x v="0"/>
    <x v="72"/>
    <n v="3.2"/>
    <n v="1.24E-2"/>
    <n v="1.24E-2"/>
    <m/>
    <n v="29059"/>
    <m/>
    <n v="1.55E-2"/>
    <s v="D"/>
  </r>
  <r>
    <m/>
    <x v="5"/>
    <s v="M4 6N"/>
    <n v="1463"/>
    <x v="1455"/>
    <x v="0"/>
    <x v="72"/>
    <n v="3.2"/>
    <n v="1.4500000000000001E-2"/>
    <n v="1.4500000000000001E-2"/>
    <m/>
    <n v="29059"/>
    <m/>
    <n v="1.55E-2"/>
    <s v="E"/>
  </r>
  <r>
    <m/>
    <x v="5"/>
    <s v="M4 6N"/>
    <n v="1464"/>
    <x v="1456"/>
    <x v="0"/>
    <x v="72"/>
    <n v="3.2"/>
    <n v="1.7899999999999999E-2"/>
    <n v="1.7899999999999999E-2"/>
    <m/>
    <n v="29059"/>
    <m/>
    <n v="1.55E-2"/>
    <s v="G"/>
  </r>
  <r>
    <m/>
    <x v="5"/>
    <s v="M4 6N"/>
    <n v="1465"/>
    <x v="1457"/>
    <x v="0"/>
    <x v="72"/>
    <n v="3.2"/>
    <n v="1.3599999999999999E-2"/>
    <n v="1.3599999999999999E-2"/>
    <m/>
    <n v="29059"/>
    <m/>
    <n v="1.55E-2"/>
    <s v="E"/>
  </r>
  <r>
    <m/>
    <x v="5"/>
    <s v="M4 6N"/>
    <n v="1466"/>
    <x v="1458"/>
    <x v="0"/>
    <x v="72"/>
    <n v="3.2"/>
    <n v="1.41E-2"/>
    <n v="1.41E-2"/>
    <m/>
    <n v="29059"/>
    <m/>
    <n v="1.55E-2"/>
    <s v="E"/>
  </r>
  <r>
    <m/>
    <x v="5"/>
    <s v="M4 6N"/>
    <n v="1467"/>
    <x v="1459"/>
    <x v="0"/>
    <x v="72"/>
    <n v="3.2"/>
    <n v="1.47E-2"/>
    <n v="1.47E-2"/>
    <m/>
    <n v="29059"/>
    <m/>
    <n v="1.55E-2"/>
    <s v="E"/>
  </r>
  <r>
    <m/>
    <x v="5"/>
    <s v="M4 7S L30"/>
    <n v="1468"/>
    <x v="1460"/>
    <x v="0"/>
    <x v="71"/>
    <n v="3.2"/>
    <n v="1.37E-2"/>
    <n v="1.37E-2"/>
    <m/>
    <n v="29060"/>
    <m/>
    <m/>
    <s v="E"/>
  </r>
  <r>
    <m/>
    <x v="5"/>
    <s v="M4 7S L30"/>
    <n v="1469"/>
    <x v="1461"/>
    <x v="0"/>
    <x v="71"/>
    <n v="3.2"/>
    <n v="1.41E-2"/>
    <n v="1.41E-2"/>
    <m/>
    <n v="29060"/>
    <m/>
    <m/>
    <s v="E"/>
  </r>
  <r>
    <m/>
    <x v="5"/>
    <s v="M4 7S L30"/>
    <n v="1470"/>
    <x v="1462"/>
    <x v="0"/>
    <x v="71"/>
    <n v="3.2"/>
    <n v="1.5599999999999999E-2"/>
    <n v="1.5599999999999999E-2"/>
    <m/>
    <n v="29060"/>
    <m/>
    <m/>
    <s v="F"/>
  </r>
  <r>
    <m/>
    <x v="5"/>
    <s v="M4 7S L30"/>
    <n v="1471"/>
    <x v="1463"/>
    <x v="0"/>
    <x v="71"/>
    <n v="3.2"/>
    <n v="1.9900000000000001E-2"/>
    <n v="1.9900000000000001E-2"/>
    <m/>
    <n v="29060"/>
    <m/>
    <m/>
    <s v="H"/>
  </r>
  <r>
    <m/>
    <x v="5"/>
    <s v="M4 7S L30"/>
    <n v="1472"/>
    <x v="1464"/>
    <x v="0"/>
    <x v="71"/>
    <n v="3.2"/>
    <n v="1.8700000000000001E-2"/>
    <n v="1.8700000000000001E-2"/>
    <m/>
    <n v="29060"/>
    <m/>
    <m/>
    <s v="G"/>
  </r>
  <r>
    <m/>
    <x v="5"/>
    <s v="M4 7S L30"/>
    <n v="1473"/>
    <x v="1465"/>
    <x v="0"/>
    <x v="71"/>
    <n v="3.2"/>
    <n v="1.26E-2"/>
    <n v="1.26E-2"/>
    <m/>
    <n v="29060"/>
    <m/>
    <m/>
    <s v="D"/>
  </r>
  <r>
    <m/>
    <x v="5"/>
    <s v="M4 7S L30"/>
    <n v="1474"/>
    <x v="1466"/>
    <x v="0"/>
    <x v="71"/>
    <n v="3.2"/>
    <n v="1.5100000000000001E-2"/>
    <n v="1.5100000000000001E-2"/>
    <m/>
    <n v="29060"/>
    <m/>
    <m/>
    <s v="F"/>
  </r>
  <r>
    <m/>
    <x v="5"/>
    <s v="M4 7S L30"/>
    <n v="1475"/>
    <x v="1467"/>
    <x v="0"/>
    <x v="71"/>
    <n v="3.2"/>
    <n v="1.6199999999999999E-2"/>
    <n v="1.6199999999999999E-2"/>
    <m/>
    <n v="29060"/>
    <m/>
    <m/>
    <s v="F"/>
  </r>
  <r>
    <m/>
    <x v="5"/>
    <s v="M4 7S L32"/>
    <n v="1476"/>
    <x v="1468"/>
    <x v="0"/>
    <x v="72"/>
    <n v="3.2"/>
    <n v="1.54E-2"/>
    <n v="1.54E-2"/>
    <m/>
    <n v="29061"/>
    <m/>
    <m/>
    <s v="F"/>
  </r>
  <r>
    <m/>
    <x v="5"/>
    <s v="M4 7S L32"/>
    <n v="1477"/>
    <x v="1469"/>
    <x v="0"/>
    <x v="72"/>
    <n v="3.2"/>
    <n v="1.2200000000000001E-2"/>
    <n v="1.2200000000000001E-2"/>
    <m/>
    <n v="29061"/>
    <m/>
    <m/>
    <s v="D"/>
  </r>
  <r>
    <m/>
    <x v="5"/>
    <s v="M4 7S L32"/>
    <n v="1478"/>
    <x v="1470"/>
    <x v="0"/>
    <x v="72"/>
    <n v="3.2"/>
    <n v="1.41E-2"/>
    <n v="1.41E-2"/>
    <m/>
    <n v="29061"/>
    <m/>
    <m/>
    <s v="E"/>
  </r>
  <r>
    <m/>
    <x v="5"/>
    <s v="M4 7S L32"/>
    <n v="1479"/>
    <x v="1471"/>
    <x v="0"/>
    <x v="72"/>
    <n v="3.2"/>
    <n v="1.49E-2"/>
    <n v="1.49E-2"/>
    <m/>
    <n v="29061"/>
    <m/>
    <m/>
    <s v="E"/>
  </r>
  <r>
    <m/>
    <x v="5"/>
    <s v="M4 7S L32"/>
    <n v="1480"/>
    <x v="1472"/>
    <x v="0"/>
    <x v="72"/>
    <n v="3.2"/>
    <n v="1.8100000000000002E-2"/>
    <n v="1.8100000000000002E-2"/>
    <m/>
    <n v="29061"/>
    <m/>
    <m/>
    <s v="G"/>
  </r>
  <r>
    <m/>
    <x v="5"/>
    <s v="M4 7S L32"/>
    <n v="1481"/>
    <x v="1473"/>
    <x v="0"/>
    <x v="72"/>
    <n v="3.2"/>
    <n v="1.7600000000000001E-2"/>
    <n v="1.7600000000000001E-2"/>
    <m/>
    <n v="29061"/>
    <m/>
    <m/>
    <s v="G"/>
  </r>
  <r>
    <m/>
    <x v="5"/>
    <s v="M4 7S L32"/>
    <n v="1482"/>
    <x v="1474"/>
    <x v="0"/>
    <x v="72"/>
    <n v="3.2"/>
    <n v="1.4800000000000001E-2"/>
    <n v="1.4800000000000001E-2"/>
    <m/>
    <n v="29061"/>
    <m/>
    <m/>
    <s v="E"/>
  </r>
  <r>
    <m/>
    <x v="5"/>
    <s v="M4 7S L32"/>
    <n v="1483"/>
    <x v="1475"/>
    <x v="0"/>
    <x v="72"/>
    <n v="3.2"/>
    <n v="1.55E-2"/>
    <n v="1.55E-2"/>
    <m/>
    <n v="29061"/>
    <m/>
    <m/>
    <s v="F"/>
  </r>
  <r>
    <m/>
    <x v="5"/>
    <s v="M4 6N"/>
    <n v="1484"/>
    <x v="1476"/>
    <x v="0"/>
    <x v="73"/>
    <n v="3.2"/>
    <n v="1.89E-2"/>
    <n v="1.89E-2"/>
    <m/>
    <n v="29066"/>
    <m/>
    <m/>
    <s v="G"/>
  </r>
  <r>
    <m/>
    <x v="5"/>
    <s v="M4 6N"/>
    <n v="1485"/>
    <x v="1477"/>
    <x v="0"/>
    <x v="73"/>
    <n v="3.2"/>
    <n v="1.5800000000000002E-2"/>
    <n v="1.5800000000000002E-2"/>
    <m/>
    <n v="29066"/>
    <m/>
    <m/>
    <s v="F"/>
  </r>
  <r>
    <m/>
    <x v="5"/>
    <s v="M4 6N"/>
    <n v="1486"/>
    <x v="1478"/>
    <x v="0"/>
    <x v="73"/>
    <n v="3.2"/>
    <n v="9.7000000000000003E-3"/>
    <n v="9.7000000000000003E-3"/>
    <m/>
    <n v="29066"/>
    <m/>
    <m/>
    <s v="B"/>
  </r>
  <r>
    <m/>
    <x v="5"/>
    <s v="M4 6N"/>
    <n v="1487"/>
    <x v="1479"/>
    <x v="0"/>
    <x v="73"/>
    <n v="3.2"/>
    <n v="1.4E-2"/>
    <n v="1.4E-2"/>
    <m/>
    <n v="29066"/>
    <m/>
    <m/>
    <s v="E"/>
  </r>
  <r>
    <m/>
    <x v="5"/>
    <s v="M4 6N"/>
    <n v="1488"/>
    <x v="1480"/>
    <x v="0"/>
    <x v="73"/>
    <n v="3.2"/>
    <n v="1.78E-2"/>
    <n v="1.78E-2"/>
    <m/>
    <n v="29066"/>
    <m/>
    <m/>
    <s v="G"/>
  </r>
  <r>
    <m/>
    <x v="5"/>
    <s v="M4 6N"/>
    <n v="1489"/>
    <x v="1481"/>
    <x v="0"/>
    <x v="73"/>
    <n v="3.2"/>
    <n v="2.1299999999999999E-2"/>
    <n v="2.1299999999999999E-2"/>
    <m/>
    <n v="29069"/>
    <m/>
    <m/>
    <s v="I"/>
  </r>
  <r>
    <m/>
    <x v="5"/>
    <s v="M4 6N"/>
    <n v="1490"/>
    <x v="1482"/>
    <x v="0"/>
    <x v="73"/>
    <n v="3.2"/>
    <n v="1.6E-2"/>
    <n v="1.6E-2"/>
    <m/>
    <n v="29069"/>
    <m/>
    <m/>
    <s v="F"/>
  </r>
  <r>
    <m/>
    <x v="5"/>
    <s v="M4 6N"/>
    <n v="1491"/>
    <x v="1483"/>
    <x v="0"/>
    <x v="73"/>
    <n v="3.2"/>
    <n v="1.6799999999999999E-2"/>
    <n v="1.6799999999999999E-2"/>
    <m/>
    <n v="29069"/>
    <m/>
    <m/>
    <s v="F"/>
  </r>
  <r>
    <m/>
    <x v="5"/>
    <s v="M4 6N"/>
    <n v="1492"/>
    <x v="1484"/>
    <x v="0"/>
    <x v="73"/>
    <n v="3.2"/>
    <n v="1.41E-2"/>
    <n v="1.41E-2"/>
    <m/>
    <n v="29069"/>
    <m/>
    <m/>
    <s v="E"/>
  </r>
  <r>
    <m/>
    <x v="5"/>
    <s v="M4 6N"/>
    <n v="1493"/>
    <x v="1485"/>
    <x v="0"/>
    <x v="73"/>
    <n v="3.2"/>
    <n v="1.95E-2"/>
    <n v="1.95E-2"/>
    <m/>
    <n v="29069"/>
    <m/>
    <m/>
    <s v="H"/>
  </r>
  <r>
    <m/>
    <x v="5"/>
    <s v="M4 6N"/>
    <n v="1494"/>
    <x v="1486"/>
    <x v="0"/>
    <x v="73"/>
    <n v="3.2"/>
    <n v="1.8800000000000001E-2"/>
    <n v="1.8800000000000001E-2"/>
    <m/>
    <n v="29069"/>
    <m/>
    <m/>
    <s v="G"/>
  </r>
  <r>
    <m/>
    <x v="5"/>
    <s v="M4 6N"/>
    <n v="1495"/>
    <x v="1487"/>
    <x v="0"/>
    <x v="73"/>
    <n v="3.2"/>
    <n v="1.38E-2"/>
    <n v="1.38E-2"/>
    <m/>
    <n v="29069"/>
    <m/>
    <m/>
    <s v="E"/>
  </r>
  <r>
    <m/>
    <x v="5"/>
    <s v="M4 6N"/>
    <n v="1496"/>
    <x v="1488"/>
    <x v="0"/>
    <x v="73"/>
    <n v="3.2"/>
    <n v="1.5900000000000001E-2"/>
    <n v="1.5900000000000001E-2"/>
    <m/>
    <n v="29069"/>
    <m/>
    <m/>
    <s v="F"/>
  </r>
  <r>
    <m/>
    <x v="5"/>
    <s v="M4 6N"/>
    <n v="1497"/>
    <x v="1489"/>
    <x v="0"/>
    <x v="73"/>
    <n v="3.2"/>
    <n v="1.72E-2"/>
    <n v="1.72E-2"/>
    <m/>
    <n v="29069"/>
    <m/>
    <m/>
    <s v="F"/>
  </r>
  <r>
    <m/>
    <x v="5"/>
    <s v="M4 6N"/>
    <n v="1498"/>
    <x v="1490"/>
    <x v="0"/>
    <x v="73"/>
    <n v="3.2"/>
    <n v="1.52E-2"/>
    <n v="1.52E-2"/>
    <m/>
    <n v="29069"/>
    <m/>
    <m/>
    <s v="F"/>
  </r>
  <r>
    <m/>
    <x v="5"/>
    <s v="M4 6N"/>
    <n v="1499"/>
    <x v="1491"/>
    <x v="0"/>
    <x v="73"/>
    <n v="3.2"/>
    <n v="1.06E-2"/>
    <n v="1.06E-2"/>
    <m/>
    <n v="29069"/>
    <m/>
    <m/>
    <s v="C"/>
  </r>
  <r>
    <m/>
    <x v="5"/>
    <s v="M4 7S L31"/>
    <n v="1500"/>
    <x v="1492"/>
    <x v="0"/>
    <x v="73"/>
    <n v="3.2"/>
    <n v="1.2E-2"/>
    <n v="1.2E-2"/>
    <m/>
    <n v="29070"/>
    <m/>
    <m/>
    <s v="D"/>
  </r>
  <r>
    <m/>
    <x v="5"/>
    <s v="M4 7S L31"/>
    <n v="1501"/>
    <x v="1493"/>
    <x v="0"/>
    <x v="73"/>
    <n v="3.2"/>
    <n v="1.1900000000000001E-2"/>
    <n v="1.1900000000000001E-2"/>
    <m/>
    <n v="29070"/>
    <m/>
    <m/>
    <s v="C"/>
  </r>
  <r>
    <m/>
    <x v="5"/>
    <s v="M4 7S L31"/>
    <n v="1502"/>
    <x v="1494"/>
    <x v="0"/>
    <x v="73"/>
    <n v="3.2"/>
    <n v="8.9999999999999993E-3"/>
    <n v="8.9999999999999993E-3"/>
    <m/>
    <n v="29070"/>
    <m/>
    <m/>
    <s v="B"/>
  </r>
  <r>
    <m/>
    <x v="5"/>
    <s v="M4 7S L31"/>
    <n v="1503"/>
    <x v="1495"/>
    <x v="0"/>
    <x v="73"/>
    <n v="3.2"/>
    <n v="1.1599999999999999E-2"/>
    <n v="1.1599999999999999E-2"/>
    <m/>
    <n v="29070"/>
    <m/>
    <m/>
    <s v="C"/>
  </r>
  <r>
    <m/>
    <x v="5"/>
    <s v="M4 7S L31"/>
    <n v="1504"/>
    <x v="1496"/>
    <x v="0"/>
    <x v="73"/>
    <n v="3.2"/>
    <n v="1.37E-2"/>
    <n v="1.37E-2"/>
    <m/>
    <n v="29070"/>
    <m/>
    <m/>
    <s v="E"/>
  </r>
  <r>
    <m/>
    <x v="5"/>
    <s v="M4 7S L31"/>
    <n v="1505"/>
    <x v="1497"/>
    <x v="0"/>
    <x v="72"/>
    <n v="3.2"/>
    <n v="1.3899999999999999E-2"/>
    <n v="1.3899999999999999E-2"/>
    <m/>
    <n v="29070"/>
    <m/>
    <m/>
    <s v="E"/>
  </r>
  <r>
    <m/>
    <x v="5"/>
    <s v="M4 7S L31"/>
    <n v="1506"/>
    <x v="1498"/>
    <x v="0"/>
    <x v="72"/>
    <n v="3.2"/>
    <n v="2.0899999999999998E-2"/>
    <n v="2.0899999999999998E-2"/>
    <m/>
    <n v="29070"/>
    <m/>
    <m/>
    <s v="H"/>
  </r>
  <r>
    <m/>
    <x v="5"/>
    <s v="M4 7S L31"/>
    <n v="1507"/>
    <x v="1499"/>
    <x v="0"/>
    <x v="72"/>
    <n v="3.2"/>
    <n v="1.5800000000000002E-2"/>
    <n v="1.5800000000000002E-2"/>
    <m/>
    <n v="29070"/>
    <m/>
    <m/>
    <s v="F"/>
  </r>
  <r>
    <m/>
    <x v="5"/>
    <s v="M4 7S L31"/>
    <n v="1508"/>
    <x v="1500"/>
    <x v="0"/>
    <x v="72"/>
    <n v="3.2"/>
    <n v="1.2500000000000001E-2"/>
    <n v="1.2500000000000001E-2"/>
    <m/>
    <n v="29070"/>
    <m/>
    <m/>
    <s v="D"/>
  </r>
  <r>
    <m/>
    <x v="5"/>
    <s v="M4 7S L31"/>
    <n v="1509"/>
    <x v="1501"/>
    <x v="0"/>
    <x v="72"/>
    <n v="3.2"/>
    <n v="1.7299999999999999E-2"/>
    <n v="1.7299999999999999E-2"/>
    <m/>
    <n v="29070"/>
    <m/>
    <m/>
    <s v="F"/>
  </r>
  <r>
    <m/>
    <x v="5"/>
    <s v="M4 7S L31"/>
    <n v="1510"/>
    <x v="1502"/>
    <x v="0"/>
    <x v="72"/>
    <n v="3.2"/>
    <n v="1.37E-2"/>
    <n v="1.37E-2"/>
    <m/>
    <n v="29070"/>
    <m/>
    <m/>
    <s v="E"/>
  </r>
  <r>
    <m/>
    <x v="5"/>
    <s v="M4 7S L31"/>
    <n v="1511"/>
    <x v="1503"/>
    <x v="0"/>
    <x v="72"/>
    <n v="3.2"/>
    <n v="1.2999999999999999E-2"/>
    <n v="1.2999999999999999E-2"/>
    <m/>
    <n v="29071"/>
    <m/>
    <m/>
    <s v="D"/>
  </r>
  <r>
    <m/>
    <x v="5"/>
    <s v="M4 7S L31"/>
    <n v="1512"/>
    <x v="1504"/>
    <x v="0"/>
    <x v="72"/>
    <n v="3.2"/>
    <n v="1.35E-2"/>
    <n v="1.35E-2"/>
    <m/>
    <n v="29071"/>
    <m/>
    <m/>
    <s v="E"/>
  </r>
  <r>
    <m/>
    <x v="5"/>
    <s v="M4 7S L31"/>
    <n v="1513"/>
    <x v="1505"/>
    <x v="0"/>
    <x v="72"/>
    <n v="3.2"/>
    <n v="1.09E-2"/>
    <n v="1.09E-2"/>
    <m/>
    <n v="29071"/>
    <m/>
    <m/>
    <s v="C"/>
  </r>
  <r>
    <m/>
    <x v="5"/>
    <s v="M4 7S L31"/>
    <n v="1514"/>
    <x v="1506"/>
    <x v="0"/>
    <x v="72"/>
    <n v="3.2"/>
    <n v="1.2200000000000001E-2"/>
    <n v="1.2200000000000001E-2"/>
    <m/>
    <n v="29071"/>
    <m/>
    <m/>
    <s v="D"/>
  </r>
  <r>
    <m/>
    <x v="5"/>
    <s v="M4 7S L32"/>
    <n v="1515"/>
    <x v="1507"/>
    <x v="0"/>
    <x v="73"/>
    <n v="3.2"/>
    <n v="1.7100000000000001E-2"/>
    <n v="1.7100000000000001E-2"/>
    <m/>
    <n v="29071"/>
    <m/>
    <m/>
    <s v="F"/>
  </r>
  <r>
    <m/>
    <x v="5"/>
    <s v="M4 7S L32"/>
    <n v="1516"/>
    <x v="1508"/>
    <x v="0"/>
    <x v="73"/>
    <n v="3.2"/>
    <n v="1.14E-2"/>
    <n v="1.14E-2"/>
    <m/>
    <n v="29071"/>
    <m/>
    <m/>
    <s v="C"/>
  </r>
  <r>
    <m/>
    <x v="5"/>
    <s v="M4 7S L32"/>
    <n v="1517"/>
    <x v="1509"/>
    <x v="0"/>
    <x v="73"/>
    <n v="3.2"/>
    <n v="1.0500000000000001E-2"/>
    <n v="1.0500000000000001E-2"/>
    <m/>
    <n v="29071"/>
    <m/>
    <m/>
    <s v="C"/>
  </r>
  <r>
    <m/>
    <x v="5"/>
    <s v="M4 7S L32"/>
    <n v="1518"/>
    <x v="1510"/>
    <x v="0"/>
    <x v="73"/>
    <n v="3.2"/>
    <n v="1.32E-2"/>
    <n v="1.32E-2"/>
    <m/>
    <n v="29071"/>
    <m/>
    <m/>
    <s v="D"/>
  </r>
  <r>
    <m/>
    <x v="5"/>
    <s v="M4 7S L32"/>
    <n v="1519"/>
    <x v="1511"/>
    <x v="0"/>
    <x v="73"/>
    <n v="3.2"/>
    <n v="1.5100000000000001E-2"/>
    <n v="1.5100000000000001E-2"/>
    <m/>
    <n v="29071"/>
    <m/>
    <m/>
    <s v="F"/>
  </r>
  <r>
    <m/>
    <x v="5"/>
    <s v="M4 7S L32"/>
    <n v="1520"/>
    <x v="1512"/>
    <x v="0"/>
    <x v="73"/>
    <n v="3.2"/>
    <n v="2.8199999999999999E-2"/>
    <n v="2.8199999999999999E-2"/>
    <m/>
    <n v="29071"/>
    <m/>
    <m/>
    <s v="L"/>
  </r>
  <r>
    <m/>
    <x v="5"/>
    <s v="M4 6N"/>
    <n v="1521"/>
    <x v="1513"/>
    <x v="0"/>
    <x v="74"/>
    <n v="3.2"/>
    <n v="1.6199999999999999E-2"/>
    <n v="1.6199999999999999E-2"/>
    <m/>
    <n v="29077"/>
    <m/>
    <m/>
    <s v="F"/>
  </r>
  <r>
    <m/>
    <x v="5"/>
    <s v="M4 6N"/>
    <n v="1522"/>
    <x v="1514"/>
    <x v="0"/>
    <x v="74"/>
    <n v="3.2"/>
    <n v="2.01E-2"/>
    <n v="2.01E-2"/>
    <m/>
    <n v="29077"/>
    <m/>
    <m/>
    <s v="H"/>
  </r>
  <r>
    <m/>
    <x v="5"/>
    <s v="M4 6N"/>
    <n v="1523"/>
    <x v="1515"/>
    <x v="0"/>
    <x v="74"/>
    <n v="3.2"/>
    <n v="1.6799999999999999E-2"/>
    <n v="1.6799999999999999E-2"/>
    <m/>
    <n v="29077"/>
    <m/>
    <m/>
    <s v="F"/>
  </r>
  <r>
    <m/>
    <x v="5"/>
    <s v="M4 6N"/>
    <n v="1524"/>
    <x v="1516"/>
    <x v="0"/>
    <x v="74"/>
    <n v="3.2"/>
    <n v="1.7100000000000001E-2"/>
    <n v="1.7100000000000001E-2"/>
    <m/>
    <n v="29077"/>
    <m/>
    <m/>
    <s v="F"/>
  </r>
  <r>
    <m/>
    <x v="5"/>
    <s v="M4 6N"/>
    <n v="1525"/>
    <x v="1517"/>
    <x v="0"/>
    <x v="74"/>
    <n v="3.2"/>
    <n v="1.5900000000000001E-2"/>
    <n v="1.5900000000000001E-2"/>
    <m/>
    <n v="29077"/>
    <m/>
    <m/>
    <s v="F"/>
  </r>
  <r>
    <m/>
    <x v="5"/>
    <s v="M4 6N"/>
    <n v="1526"/>
    <x v="1518"/>
    <x v="0"/>
    <x v="74"/>
    <n v="3.2"/>
    <n v="1.44E-2"/>
    <n v="1.44E-2"/>
    <m/>
    <n v="29077"/>
    <m/>
    <m/>
    <s v="E"/>
  </r>
  <r>
    <m/>
    <x v="5"/>
    <s v="M4 6N"/>
    <n v="1527"/>
    <x v="1519"/>
    <x v="0"/>
    <x v="74"/>
    <n v="3.2"/>
    <n v="1.55E-2"/>
    <n v="1.55E-2"/>
    <m/>
    <n v="29077"/>
    <m/>
    <m/>
    <s v="F"/>
  </r>
  <r>
    <m/>
    <x v="5"/>
    <s v="M4 6N"/>
    <n v="1528"/>
    <x v="1520"/>
    <x v="0"/>
    <x v="74"/>
    <n v="3.2"/>
    <n v="1.9300000000000001E-2"/>
    <n v="1.9300000000000001E-2"/>
    <m/>
    <n v="29077"/>
    <m/>
    <m/>
    <s v="H"/>
  </r>
  <r>
    <m/>
    <x v="5"/>
    <s v="M4 6N"/>
    <n v="1529"/>
    <x v="1521"/>
    <x v="0"/>
    <x v="74"/>
    <n v="3.2"/>
    <n v="1.6400000000000001E-2"/>
    <n v="1.6400000000000001E-2"/>
    <m/>
    <n v="29077"/>
    <m/>
    <m/>
    <s v="F"/>
  </r>
  <r>
    <m/>
    <x v="5"/>
    <s v="M4 6N"/>
    <n v="1530"/>
    <x v="1522"/>
    <x v="0"/>
    <x v="74"/>
    <n v="3.2"/>
    <n v="1.4200000000000001E-2"/>
    <n v="1.4200000000000001E-2"/>
    <m/>
    <n v="29077"/>
    <m/>
    <m/>
    <s v="E"/>
  </r>
  <r>
    <m/>
    <x v="5"/>
    <s v="M4 6N"/>
    <n v="1531"/>
    <x v="1523"/>
    <x v="0"/>
    <x v="74"/>
    <n v="3.2"/>
    <n v="1.7100000000000001E-2"/>
    <n v="1.7100000000000001E-2"/>
    <m/>
    <n v="29078"/>
    <m/>
    <m/>
    <s v="F"/>
  </r>
  <r>
    <m/>
    <x v="5"/>
    <s v="M4 6N"/>
    <n v="1532"/>
    <x v="1524"/>
    <x v="0"/>
    <x v="74"/>
    <n v="3.2"/>
    <n v="1.7999999999999999E-2"/>
    <n v="1.7999999999999999E-2"/>
    <m/>
    <n v="29078"/>
    <m/>
    <m/>
    <s v="G"/>
  </r>
  <r>
    <m/>
    <x v="5"/>
    <s v="M4 6N"/>
    <n v="1533"/>
    <x v="1525"/>
    <x v="0"/>
    <x v="74"/>
    <n v="3.2"/>
    <n v="1.8200000000000001E-2"/>
    <n v="1.8200000000000001E-2"/>
    <m/>
    <n v="29078"/>
    <m/>
    <m/>
    <s v="G"/>
  </r>
  <r>
    <m/>
    <x v="5"/>
    <s v="M4 6N"/>
    <n v="1534"/>
    <x v="1526"/>
    <x v="0"/>
    <x v="74"/>
    <n v="3.2"/>
    <n v="1.55E-2"/>
    <n v="1.55E-2"/>
    <m/>
    <n v="29078"/>
    <m/>
    <m/>
    <s v="F"/>
  </r>
  <r>
    <m/>
    <x v="5"/>
    <s v="M47S L31"/>
    <n v="1535"/>
    <x v="1527"/>
    <x v="0"/>
    <x v="73"/>
    <n v="3.2"/>
    <n v="1.0699999999999999E-2"/>
    <n v="1.0699999999999999E-2"/>
    <m/>
    <n v="29078"/>
    <m/>
    <m/>
    <s v="C"/>
  </r>
  <r>
    <m/>
    <x v="5"/>
    <s v="M47S L31"/>
    <n v="1536"/>
    <x v="1528"/>
    <x v="0"/>
    <x v="73"/>
    <n v="3.2"/>
    <n v="1.38E-2"/>
    <n v="1.38E-2"/>
    <m/>
    <n v="29078"/>
    <m/>
    <m/>
    <s v="E"/>
  </r>
  <r>
    <m/>
    <x v="5"/>
    <s v="M47S L31"/>
    <n v="1537"/>
    <x v="1529"/>
    <x v="0"/>
    <x v="73"/>
    <n v="3.2"/>
    <n v="1.7500000000000002E-2"/>
    <n v="1.7500000000000002E-2"/>
    <m/>
    <n v="29078"/>
    <m/>
    <m/>
    <s v="G"/>
  </r>
  <r>
    <m/>
    <x v="5"/>
    <s v="M47S L31"/>
    <n v="1538"/>
    <x v="1530"/>
    <x v="0"/>
    <x v="73"/>
    <n v="3.2"/>
    <n v="1.3899999999999999E-2"/>
    <n v="1.3899999999999999E-2"/>
    <m/>
    <n v="29083"/>
    <m/>
    <m/>
    <s v="E"/>
  </r>
  <r>
    <m/>
    <x v="5"/>
    <s v="M47S L31"/>
    <n v="1539"/>
    <x v="1531"/>
    <x v="0"/>
    <x v="73"/>
    <n v="3.2"/>
    <n v="0.2104"/>
    <n v="0.03"/>
    <m/>
    <n v="29083"/>
    <m/>
    <m/>
    <s v="L"/>
  </r>
  <r>
    <m/>
    <x v="5"/>
    <s v="M47S L31"/>
    <n v="1540"/>
    <x v="1532"/>
    <x v="0"/>
    <x v="73"/>
    <n v="3.2"/>
    <n v="1.1599999999999999E-2"/>
    <n v="1.1599999999999999E-2"/>
    <m/>
    <n v="29083"/>
    <m/>
    <m/>
    <s v="C"/>
  </r>
  <r>
    <m/>
    <x v="5"/>
    <s v="M47S L31"/>
    <n v="1541"/>
    <x v="1533"/>
    <x v="0"/>
    <x v="73"/>
    <n v="3.2"/>
    <n v="1.11E-2"/>
    <n v="1.11E-2"/>
    <m/>
    <n v="29083"/>
    <m/>
    <m/>
    <s v="C"/>
  </r>
  <r>
    <m/>
    <x v="5"/>
    <s v="M47S L32"/>
    <n v="1542"/>
    <x v="1534"/>
    <x v="0"/>
    <x v="74"/>
    <n v="3.2"/>
    <n v="2.1700000000000001E-2"/>
    <n v="2.1700000000000001E-2"/>
    <m/>
    <n v="29083"/>
    <m/>
    <m/>
    <s v="I"/>
  </r>
  <r>
    <m/>
    <x v="5"/>
    <s v="M47S L32"/>
    <n v="1543"/>
    <x v="1535"/>
    <x v="0"/>
    <x v="74"/>
    <n v="3.2"/>
    <n v="1.61E-2"/>
    <n v="1.61E-2"/>
    <m/>
    <n v="29083"/>
    <m/>
    <m/>
    <s v="F"/>
  </r>
  <r>
    <m/>
    <x v="5"/>
    <s v="M47S L32"/>
    <n v="1544"/>
    <x v="1536"/>
    <x v="0"/>
    <x v="74"/>
    <n v="3.2"/>
    <n v="1.9300000000000001E-2"/>
    <n v="1.9300000000000001E-2"/>
    <m/>
    <n v="29083"/>
    <m/>
    <m/>
    <s v="H"/>
  </r>
  <r>
    <m/>
    <x v="5"/>
    <s v="M47S L32"/>
    <n v="1545"/>
    <x v="1537"/>
    <x v="0"/>
    <x v="74"/>
    <n v="3.2"/>
    <n v="1.67E-2"/>
    <n v="1.67E-2"/>
    <m/>
    <n v="29083"/>
    <m/>
    <m/>
    <s v="F"/>
  </r>
  <r>
    <m/>
    <x v="5"/>
    <s v="M4 7S"/>
    <n v="1546"/>
    <x v="1538"/>
    <x v="0"/>
    <x v="70"/>
    <n v="3.2"/>
    <n v="1.2699999999999999E-2"/>
    <n v="1.2699999999999999E-2"/>
    <m/>
    <n v="29084"/>
    <m/>
    <m/>
    <s v="D"/>
  </r>
  <r>
    <m/>
    <x v="5"/>
    <s v="M4 7S"/>
    <n v="1547"/>
    <x v="1539"/>
    <x v="0"/>
    <x v="70"/>
    <n v="3.2"/>
    <n v="1.4200000000000001E-2"/>
    <n v="1.4200000000000001E-2"/>
    <m/>
    <n v="29084"/>
    <m/>
    <m/>
    <s v="E"/>
  </r>
  <r>
    <m/>
    <x v="5"/>
    <s v="M4 7S"/>
    <n v="1548"/>
    <x v="1540"/>
    <x v="0"/>
    <x v="70"/>
    <n v="3.2"/>
    <n v="1.2699999999999999E-2"/>
    <n v="1.2699999999999999E-2"/>
    <m/>
    <n v="29084"/>
    <m/>
    <m/>
    <s v="D"/>
  </r>
  <r>
    <m/>
    <x v="5"/>
    <s v="M4 7S"/>
    <n v="1549"/>
    <x v="1541"/>
    <x v="0"/>
    <x v="70"/>
    <n v="3.2"/>
    <n v="1.32E-2"/>
    <n v="1.32E-2"/>
    <m/>
    <n v="29084"/>
    <m/>
    <m/>
    <s v="D"/>
  </r>
  <r>
    <m/>
    <x v="5"/>
    <s v="M4 7S"/>
    <n v="1550"/>
    <x v="1542"/>
    <x v="0"/>
    <x v="70"/>
    <n v="3.2"/>
    <n v="1.8700000000000001E-2"/>
    <n v="1.8700000000000001E-2"/>
    <m/>
    <n v="29084"/>
    <m/>
    <m/>
    <s v="G"/>
  </r>
  <r>
    <m/>
    <x v="5"/>
    <s v="M4 7S"/>
    <n v="1551"/>
    <x v="1543"/>
    <x v="0"/>
    <x v="70"/>
    <n v="3.2"/>
    <n v="1.8499999999999999E-2"/>
    <n v="1.8499999999999999E-2"/>
    <m/>
    <n v="29084"/>
    <m/>
    <m/>
    <s v="G"/>
  </r>
  <r>
    <m/>
    <x v="5"/>
    <s v="M4 7S L31"/>
    <n v="1552"/>
    <x v="1544"/>
    <x v="0"/>
    <x v="75"/>
    <n v="3.2"/>
    <n v="7.0000000000000001E-3"/>
    <n v="7.0000000000000001E-3"/>
    <m/>
    <n v="29084"/>
    <m/>
    <m/>
    <s v="Reserva"/>
  </r>
  <r>
    <m/>
    <x v="5"/>
    <s v="M4 7S L31"/>
    <n v="1553"/>
    <x v="1545"/>
    <x v="0"/>
    <x v="75"/>
    <n v="3.2"/>
    <n v="9.7000000000000003E-3"/>
    <n v="9.7000000000000003E-3"/>
    <m/>
    <n v="29084"/>
    <m/>
    <m/>
    <s v="B"/>
  </r>
  <r>
    <m/>
    <x v="5"/>
    <s v="M4 7S L31"/>
    <n v="1554"/>
    <x v="1546"/>
    <x v="0"/>
    <x v="75"/>
    <n v="3.2"/>
    <n v="8.6E-3"/>
    <n v="8.6E-3"/>
    <m/>
    <n v="29084"/>
    <m/>
    <m/>
    <s v="A"/>
  </r>
  <r>
    <m/>
    <x v="5"/>
    <s v="M4 7S L31"/>
    <n v="1555"/>
    <x v="1547"/>
    <x v="0"/>
    <x v="75"/>
    <n v="3.2"/>
    <n v="1.04E-2"/>
    <n v="1.04E-2"/>
    <m/>
    <n v="29084"/>
    <m/>
    <m/>
    <s v="B"/>
  </r>
  <r>
    <m/>
    <x v="5"/>
    <s v="M4 7S L31"/>
    <n v="1556"/>
    <x v="1548"/>
    <x v="0"/>
    <x v="75"/>
    <n v="3.2"/>
    <n v="1.06E-2"/>
    <n v="1.06E-2"/>
    <m/>
    <n v="29084"/>
    <m/>
    <m/>
    <s v="C"/>
  </r>
  <r>
    <m/>
    <x v="5"/>
    <s v="M4 7S L31"/>
    <n v="1557"/>
    <x v="1549"/>
    <x v="0"/>
    <x v="75"/>
    <n v="3.2"/>
    <n v="8.3999999999999995E-3"/>
    <n v="8.3999999999999995E-3"/>
    <m/>
    <n v="29085"/>
    <m/>
    <m/>
    <s v="A"/>
  </r>
  <r>
    <m/>
    <x v="5"/>
    <s v="M4 7S L31"/>
    <n v="1558"/>
    <x v="1550"/>
    <x v="0"/>
    <x v="75"/>
    <n v="3.2"/>
    <n v="1.04E-2"/>
    <n v="1.04E-2"/>
    <m/>
    <n v="29085"/>
    <m/>
    <m/>
    <s v="B"/>
  </r>
  <r>
    <m/>
    <x v="5"/>
    <s v="M4 7S L31"/>
    <n v="1559"/>
    <x v="1551"/>
    <x v="0"/>
    <x v="75"/>
    <n v="3.2"/>
    <n v="1.09E-2"/>
    <n v="1.09E-2"/>
    <m/>
    <n v="29085"/>
    <m/>
    <m/>
    <s v="C"/>
  </r>
  <r>
    <m/>
    <x v="5"/>
    <s v="M4 7S L31"/>
    <n v="1560"/>
    <x v="1552"/>
    <x v="0"/>
    <x v="75"/>
    <n v="3.2"/>
    <n v="1.1299999999999999E-2"/>
    <n v="1.1299999999999999E-2"/>
    <m/>
    <n v="29085"/>
    <m/>
    <m/>
    <s v="C"/>
  </r>
  <r>
    <m/>
    <x v="5"/>
    <s v="M4 7S L31"/>
    <n v="1561"/>
    <x v="1553"/>
    <x v="0"/>
    <x v="75"/>
    <n v="3.2"/>
    <n v="9.7999999999999997E-3"/>
    <n v="9.7999999999999997E-3"/>
    <m/>
    <n v="29085"/>
    <m/>
    <m/>
    <s v="B"/>
  </r>
  <r>
    <m/>
    <x v="5"/>
    <s v="M4 7S L31"/>
    <n v="1562"/>
    <x v="1554"/>
    <x v="0"/>
    <x v="75"/>
    <n v="3.2"/>
    <n v="8.8999999999999999E-3"/>
    <n v="8.8999999999999999E-3"/>
    <m/>
    <n v="29085"/>
    <m/>
    <m/>
    <s v="A"/>
  </r>
  <r>
    <m/>
    <x v="5"/>
    <s v="M4 7S L31"/>
    <n v="1563"/>
    <x v="1555"/>
    <x v="0"/>
    <x v="75"/>
    <n v="3.2"/>
    <n v="1.03E-2"/>
    <n v="1.03E-2"/>
    <m/>
    <n v="29085"/>
    <m/>
    <m/>
    <s v="B"/>
  </r>
  <r>
    <m/>
    <x v="5"/>
    <s v="M4 7S L31"/>
    <n v="1564"/>
    <x v="1556"/>
    <x v="0"/>
    <x v="75"/>
    <n v="3.2"/>
    <n v="1.04E-2"/>
    <n v="1.04E-2"/>
    <m/>
    <n v="29085"/>
    <m/>
    <m/>
    <s v="B"/>
  </r>
  <r>
    <m/>
    <x v="5"/>
    <s v="M4 7S L31"/>
    <n v="1565"/>
    <x v="1557"/>
    <x v="0"/>
    <x v="75"/>
    <n v="3.2"/>
    <n v="7.6E-3"/>
    <n v="7.6E-3"/>
    <m/>
    <n v="29085"/>
    <m/>
    <m/>
    <s v="A"/>
  </r>
  <r>
    <m/>
    <x v="5"/>
    <s v="M4 7S L31"/>
    <n v="1566"/>
    <x v="1558"/>
    <x v="0"/>
    <x v="75"/>
    <n v="3.2"/>
    <n v="9.5999999999999992E-3"/>
    <n v="9.5999999999999992E-3"/>
    <m/>
    <n v="29085"/>
    <m/>
    <m/>
    <s v="B"/>
  </r>
  <r>
    <m/>
    <x v="5"/>
    <s v="M4 7S L31"/>
    <n v="1567"/>
    <x v="1559"/>
    <x v="0"/>
    <x v="75"/>
    <n v="3.2"/>
    <n v="8.5000000000000006E-3"/>
    <n v="8.5000000000000006E-3"/>
    <m/>
    <n v="29085"/>
    <m/>
    <m/>
    <s v="A"/>
  </r>
  <r>
    <m/>
    <x v="5"/>
    <s v="M4 7S"/>
    <n v="1568"/>
    <x v="1560"/>
    <x v="0"/>
    <x v="75"/>
    <n v="3.2"/>
    <n v="1.29E-2"/>
    <n v="1.29E-2"/>
    <m/>
    <n v="29082"/>
    <m/>
    <m/>
    <s v="D"/>
  </r>
  <r>
    <m/>
    <x v="5"/>
    <s v="M4 7S"/>
    <n v="1569"/>
    <x v="1561"/>
    <x v="0"/>
    <x v="75"/>
    <n v="3.2"/>
    <n v="1.5100000000000001E-2"/>
    <n v="1.5100000000000001E-2"/>
    <m/>
    <n v="29082"/>
    <m/>
    <m/>
    <s v="F"/>
  </r>
  <r>
    <m/>
    <x v="5"/>
    <s v="M4 7S"/>
    <n v="1570"/>
    <x v="1562"/>
    <x v="0"/>
    <x v="75"/>
    <n v="3.2"/>
    <n v="1.06E-2"/>
    <n v="1.06E-2"/>
    <m/>
    <n v="29082"/>
    <m/>
    <m/>
    <s v="C"/>
  </r>
  <r>
    <m/>
    <x v="5"/>
    <s v="M4 7S"/>
    <n v="1571"/>
    <x v="1563"/>
    <x v="0"/>
    <x v="75"/>
    <n v="3.2"/>
    <n v="1.4500000000000001E-2"/>
    <n v="1.4500000000000001E-2"/>
    <m/>
    <n v="29082"/>
    <m/>
    <m/>
    <s v="E"/>
  </r>
  <r>
    <m/>
    <x v="5"/>
    <s v="M4 7S"/>
    <n v="1572"/>
    <x v="1564"/>
    <x v="0"/>
    <x v="75"/>
    <n v="3.2"/>
    <n v="1.26E-2"/>
    <n v="1.26E-2"/>
    <m/>
    <n v="29082"/>
    <m/>
    <m/>
    <s v="D"/>
  </r>
  <r>
    <m/>
    <x v="5"/>
    <s v="M4 7S"/>
    <n v="1573"/>
    <x v="1565"/>
    <x v="0"/>
    <x v="75"/>
    <n v="3.2"/>
    <n v="1.23E-2"/>
    <n v="1.23E-2"/>
    <m/>
    <n v="29082"/>
    <m/>
    <m/>
    <s v="D"/>
  </r>
  <r>
    <m/>
    <x v="5"/>
    <s v="M4 7S"/>
    <n v="1574"/>
    <x v="1566"/>
    <x v="0"/>
    <x v="75"/>
    <n v="3.2"/>
    <n v="1.54E-2"/>
    <n v="1.54E-2"/>
    <m/>
    <n v="29082"/>
    <m/>
    <m/>
    <s v="F"/>
  </r>
  <r>
    <m/>
    <x v="5"/>
    <s v="M4 7S"/>
    <n v="1575"/>
    <x v="1567"/>
    <x v="0"/>
    <x v="75"/>
    <n v="3.2"/>
    <n v="1.41E-2"/>
    <n v="1.41E-2"/>
    <m/>
    <n v="29082"/>
    <m/>
    <m/>
    <s v="E"/>
  </r>
  <r>
    <m/>
    <x v="5"/>
    <s v="M4 7S"/>
    <n v="1576"/>
    <x v="1568"/>
    <x v="0"/>
    <x v="75"/>
    <n v="3.2"/>
    <n v="2.5100000000000001E-2"/>
    <n v="2.5100000000000001E-2"/>
    <m/>
    <n v="29082"/>
    <m/>
    <m/>
    <s v="K"/>
  </r>
  <r>
    <m/>
    <x v="5"/>
    <s v="M4 6N"/>
    <n v="1577"/>
    <x v="1569"/>
    <x v="0"/>
    <x v="76"/>
    <n v="3.2"/>
    <n v="1.7399999999999999E-2"/>
    <n v="1.7399999999999999E-2"/>
    <m/>
    <n v="29089"/>
    <m/>
    <m/>
    <s v="F"/>
  </r>
  <r>
    <m/>
    <x v="5"/>
    <s v="M4 6N"/>
    <n v="1578"/>
    <x v="1570"/>
    <x v="0"/>
    <x v="76"/>
    <n v="3.2"/>
    <n v="1.5299999999999999E-2"/>
    <n v="1.5299999999999999E-2"/>
    <m/>
    <n v="29089"/>
    <m/>
    <m/>
    <s v="F"/>
  </r>
  <r>
    <m/>
    <x v="5"/>
    <s v="M4 6N"/>
    <n v="1579"/>
    <x v="1571"/>
    <x v="0"/>
    <x v="76"/>
    <n v="3.2"/>
    <n v="1.8700000000000001E-2"/>
    <n v="1.8700000000000001E-2"/>
    <m/>
    <n v="29089"/>
    <m/>
    <m/>
    <s v="G"/>
  </r>
  <r>
    <m/>
    <x v="5"/>
    <s v="M4 6N"/>
    <n v="1580"/>
    <x v="1572"/>
    <x v="0"/>
    <x v="76"/>
    <n v="3.2"/>
    <n v="1.6799999999999999E-2"/>
    <n v="1.6799999999999999E-2"/>
    <m/>
    <n v="29089"/>
    <m/>
    <m/>
    <s v="F"/>
  </r>
  <r>
    <m/>
    <x v="5"/>
    <s v="M4 6N"/>
    <n v="1581"/>
    <x v="1573"/>
    <x v="0"/>
    <x v="76"/>
    <n v="3.2"/>
    <n v="1.8499999999999999E-2"/>
    <n v="1.8499999999999999E-2"/>
    <m/>
    <n v="29089"/>
    <m/>
    <m/>
    <s v="G"/>
  </r>
  <r>
    <m/>
    <x v="5"/>
    <s v="M4 6N"/>
    <n v="1582"/>
    <x v="1574"/>
    <x v="0"/>
    <x v="76"/>
    <n v="3.2"/>
    <n v="1.7100000000000001E-2"/>
    <n v="1.7100000000000001E-2"/>
    <m/>
    <n v="29089"/>
    <m/>
    <m/>
    <s v="F"/>
  </r>
  <r>
    <m/>
    <x v="5"/>
    <s v="M4 6N"/>
    <n v="1583"/>
    <x v="1575"/>
    <x v="0"/>
    <x v="76"/>
    <n v="3.2"/>
    <n v="1.9099999999999999E-2"/>
    <n v="1.9099999999999999E-2"/>
    <m/>
    <n v="29089"/>
    <m/>
    <m/>
    <s v="H"/>
  </r>
  <r>
    <m/>
    <x v="5"/>
    <s v="M4 6N"/>
    <n v="1584"/>
    <x v="1576"/>
    <x v="0"/>
    <x v="76"/>
    <n v="3.2"/>
    <n v="1.7999999999999999E-2"/>
    <n v="1.7999999999999999E-2"/>
    <m/>
    <n v="29089"/>
    <m/>
    <m/>
    <s v="G"/>
  </r>
  <r>
    <m/>
    <x v="5"/>
    <s v="M4 6N"/>
    <n v="1585"/>
    <x v="1577"/>
    <x v="0"/>
    <x v="76"/>
    <n v="3.2"/>
    <n v="1.54E-2"/>
    <n v="1.54E-2"/>
    <m/>
    <n v="29089"/>
    <m/>
    <m/>
    <s v="F"/>
  </r>
  <r>
    <m/>
    <x v="5"/>
    <s v="M4 6N"/>
    <n v="1586"/>
    <x v="1578"/>
    <x v="0"/>
    <x v="76"/>
    <n v="3.2"/>
    <n v="1.5699999999999999E-2"/>
    <n v="1.5699999999999999E-2"/>
    <m/>
    <n v="29089"/>
    <m/>
    <m/>
    <s v="F"/>
  </r>
  <r>
    <m/>
    <x v="5"/>
    <s v="M4 6N"/>
    <n v="1587"/>
    <x v="1579"/>
    <x v="0"/>
    <x v="76"/>
    <n v="3.2"/>
    <n v="1.37E-2"/>
    <n v="1.37E-2"/>
    <m/>
    <n v="29090"/>
    <m/>
    <m/>
    <s v="E"/>
  </r>
  <r>
    <m/>
    <x v="5"/>
    <s v="M4 6N"/>
    <n v="1588"/>
    <x v="1580"/>
    <x v="0"/>
    <x v="76"/>
    <n v="3.2"/>
    <n v="1.4800000000000001E-2"/>
    <n v="1.4800000000000001E-2"/>
    <m/>
    <n v="29090"/>
    <m/>
    <m/>
    <s v="E"/>
  </r>
  <r>
    <m/>
    <x v="5"/>
    <s v="M4 6N"/>
    <n v="1589"/>
    <x v="1581"/>
    <x v="0"/>
    <x v="76"/>
    <n v="3.2"/>
    <n v="1.66E-2"/>
    <n v="1.66E-2"/>
    <m/>
    <n v="29090"/>
    <m/>
    <m/>
    <s v="F"/>
  </r>
  <r>
    <m/>
    <x v="5"/>
    <s v="M4 6N"/>
    <n v="1590"/>
    <x v="1582"/>
    <x v="0"/>
    <x v="76"/>
    <n v="3.2"/>
    <n v="1.52E-2"/>
    <n v="1.52E-2"/>
    <m/>
    <n v="29090"/>
    <m/>
    <m/>
    <s v="F"/>
  </r>
  <r>
    <m/>
    <x v="5"/>
    <s v="M4 6N"/>
    <n v="1591"/>
    <x v="1583"/>
    <x v="0"/>
    <x v="76"/>
    <n v="3.2"/>
    <n v="2.01E-2"/>
    <n v="2.01E-2"/>
    <m/>
    <n v="29090"/>
    <m/>
    <m/>
    <s v="H"/>
  </r>
  <r>
    <m/>
    <x v="5"/>
    <s v="M4 6N"/>
    <n v="1592"/>
    <x v="1584"/>
    <x v="0"/>
    <x v="76"/>
    <n v="3.2"/>
    <n v="1.0699999999999999E-2"/>
    <n v="1.0699999999999999E-2"/>
    <m/>
    <n v="29090"/>
    <m/>
    <m/>
    <s v="C"/>
  </r>
  <r>
    <m/>
    <x v="5"/>
    <s v="M4 6N"/>
    <n v="1593"/>
    <x v="1585"/>
    <x v="0"/>
    <x v="76"/>
    <n v="3.2"/>
    <n v="1.54E-2"/>
    <n v="1.54E-2"/>
    <m/>
    <n v="29090"/>
    <m/>
    <m/>
    <s v="F"/>
  </r>
  <r>
    <m/>
    <x v="5"/>
    <s v="M4 7S L32"/>
    <n v="1594"/>
    <x v="1586"/>
    <x v="0"/>
    <x v="76"/>
    <n v="3.2"/>
    <n v="1.5699999999999999E-2"/>
    <n v="1.5699999999999999E-2"/>
    <m/>
    <n v="29091"/>
    <m/>
    <m/>
    <s v="F"/>
  </r>
  <r>
    <m/>
    <x v="5"/>
    <s v="M4 7S L32"/>
    <n v="1595"/>
    <x v="1587"/>
    <x v="0"/>
    <x v="76"/>
    <n v="3.2"/>
    <n v="1.7500000000000002E-2"/>
    <n v="1.7500000000000002E-2"/>
    <m/>
    <n v="29091"/>
    <m/>
    <m/>
    <s v="G"/>
  </r>
  <r>
    <m/>
    <x v="5"/>
    <s v="M4 7S L32"/>
    <n v="1596"/>
    <x v="1588"/>
    <x v="0"/>
    <x v="76"/>
    <n v="3.2"/>
    <n v="1.9300000000000001E-2"/>
    <n v="1.9300000000000001E-2"/>
    <m/>
    <n v="29091"/>
    <m/>
    <m/>
    <s v="H"/>
  </r>
  <r>
    <m/>
    <x v="5"/>
    <s v="M4 7S L32"/>
    <n v="1597"/>
    <x v="1589"/>
    <x v="0"/>
    <x v="76"/>
    <n v="3.2"/>
    <n v="1.3599999999999999E-2"/>
    <n v="1.3599999999999999E-2"/>
    <m/>
    <n v="29091"/>
    <m/>
    <m/>
    <s v="E"/>
  </r>
  <r>
    <m/>
    <x v="5"/>
    <s v="M4 7S L32"/>
    <n v="1598"/>
    <x v="1590"/>
    <x v="0"/>
    <x v="76"/>
    <n v="3.2"/>
    <n v="1.8100000000000002E-2"/>
    <n v="1.8100000000000002E-2"/>
    <m/>
    <n v="29091"/>
    <m/>
    <m/>
    <s v="G"/>
  </r>
  <r>
    <m/>
    <x v="5"/>
    <s v="M4 7S"/>
    <n v="1599"/>
    <x v="1591"/>
    <x v="1"/>
    <x v="75"/>
    <n v="3.2"/>
    <n v="1.32E-2"/>
    <n v="1.32E-2"/>
    <m/>
    <n v="29092"/>
    <m/>
    <m/>
    <s v="D"/>
  </r>
  <r>
    <m/>
    <x v="5"/>
    <s v="M4 7S"/>
    <n v="1600"/>
    <x v="1592"/>
    <x v="1"/>
    <x v="75"/>
    <n v="3.2"/>
    <n v="1.6799999999999999E-2"/>
    <n v="1.6799999999999999E-2"/>
    <m/>
    <n v="29092"/>
    <m/>
    <m/>
    <s v="F"/>
  </r>
  <r>
    <m/>
    <x v="5"/>
    <s v="M4 7S"/>
    <n v="1601"/>
    <x v="1593"/>
    <x v="1"/>
    <x v="75"/>
    <n v="3.2"/>
    <n v="1.7600000000000001E-2"/>
    <n v="1.7600000000000001E-2"/>
    <m/>
    <n v="29092"/>
    <m/>
    <m/>
    <s v="G"/>
  </r>
  <r>
    <m/>
    <x v="5"/>
    <s v="M4 7S"/>
    <n v="1602"/>
    <x v="1594"/>
    <x v="1"/>
    <x v="75"/>
    <n v="3.2"/>
    <n v="1.2699999999999999E-2"/>
    <n v="1.2699999999999999E-2"/>
    <m/>
    <n v="29092"/>
    <m/>
    <m/>
    <s v="D"/>
  </r>
  <r>
    <m/>
    <x v="5"/>
    <s v="M4 7S"/>
    <n v="1603"/>
    <x v="1595"/>
    <x v="1"/>
    <x v="75"/>
    <n v="3.2"/>
    <n v="1.21E-2"/>
    <n v="1.21E-2"/>
    <m/>
    <n v="29092"/>
    <m/>
    <m/>
    <s v="D"/>
  </r>
  <r>
    <m/>
    <x v="5"/>
    <s v="M4 7S L32"/>
    <n v="1604"/>
    <x v="1596"/>
    <x v="0"/>
    <x v="63"/>
    <n v="3.2"/>
    <n v="1.8800000000000001E-2"/>
    <n v="1.8800000000000001E-2"/>
    <m/>
    <n v="29091"/>
    <m/>
    <m/>
    <s v="G"/>
  </r>
  <r>
    <m/>
    <x v="5"/>
    <s v="M4 7S L32"/>
    <n v="1605"/>
    <x v="1597"/>
    <x v="0"/>
    <x v="63"/>
    <n v="3.2"/>
    <n v="1.7999999999999999E-2"/>
    <n v="1.7999999999999999E-2"/>
    <m/>
    <n v="29091"/>
    <m/>
    <m/>
    <s v="G"/>
  </r>
  <r>
    <m/>
    <x v="5"/>
    <s v="M4 7S L32"/>
    <n v="1606"/>
    <x v="1598"/>
    <x v="0"/>
    <x v="63"/>
    <n v="3.2"/>
    <n v="8.6E-3"/>
    <n v="8.6E-3"/>
    <m/>
    <n v="29091"/>
    <m/>
    <m/>
    <s v="A"/>
  </r>
  <r>
    <m/>
    <x v="5"/>
    <s v="M4 7S"/>
    <n v="1607"/>
    <x v="1599"/>
    <x v="0"/>
    <x v="58"/>
    <n v="3.2"/>
    <n v="1.03E-2"/>
    <n v="1.03E-2"/>
    <m/>
    <n v="29092"/>
    <m/>
    <m/>
    <s v="B"/>
  </r>
  <r>
    <m/>
    <x v="5"/>
    <s v="M4 7S"/>
    <n v="1608"/>
    <x v="1600"/>
    <x v="0"/>
    <x v="58"/>
    <n v="3.2"/>
    <n v="1.04E-2"/>
    <n v="1.04E-2"/>
    <m/>
    <n v="29092"/>
    <m/>
    <m/>
    <s v="B"/>
  </r>
  <r>
    <m/>
    <x v="5"/>
    <s v="M4 7S"/>
    <n v="1609"/>
    <x v="1601"/>
    <x v="0"/>
    <x v="58"/>
    <n v="3.2"/>
    <n v="1.1599999999999999E-2"/>
    <n v="1.1599999999999999E-2"/>
    <m/>
    <n v="29092"/>
    <m/>
    <m/>
    <s v="C"/>
  </r>
  <r>
    <m/>
    <x v="5"/>
    <s v="M4 7S"/>
    <n v="1610"/>
    <x v="1602"/>
    <x v="0"/>
    <x v="58"/>
    <n v="3.2"/>
    <n v="1.14E-2"/>
    <n v="1.14E-2"/>
    <m/>
    <n v="29092"/>
    <m/>
    <m/>
    <s v="C"/>
  </r>
  <r>
    <m/>
    <x v="5"/>
    <s v="M4 7S"/>
    <n v="1611"/>
    <x v="1603"/>
    <x v="0"/>
    <x v="58"/>
    <n v="3.2"/>
    <n v="1.01E-2"/>
    <n v="1.01E-2"/>
    <m/>
    <n v="29095"/>
    <m/>
    <m/>
    <s v="B"/>
  </r>
  <r>
    <m/>
    <x v="5"/>
    <s v="M4 7S"/>
    <n v="1612"/>
    <x v="1604"/>
    <x v="0"/>
    <x v="58"/>
    <n v="3.2"/>
    <n v="8.6999999999999994E-3"/>
    <n v="8.6999999999999994E-3"/>
    <m/>
    <n v="29095"/>
    <m/>
    <m/>
    <s v="A"/>
  </r>
  <r>
    <m/>
    <x v="5"/>
    <s v="M4 7S"/>
    <n v="1613"/>
    <x v="1605"/>
    <x v="0"/>
    <x v="58"/>
    <n v="3.2"/>
    <n v="1.12E-2"/>
    <n v="1.12E-2"/>
    <m/>
    <n v="29095"/>
    <m/>
    <m/>
    <s v="C"/>
  </r>
  <r>
    <m/>
    <x v="5"/>
    <s v="M4 7S"/>
    <n v="1614"/>
    <x v="1606"/>
    <x v="0"/>
    <x v="58"/>
    <n v="3.2"/>
    <n v="5.4999999999999997E-3"/>
    <n v="5.4999999999999997E-3"/>
    <m/>
    <n v="29095"/>
    <m/>
    <m/>
    <s v="Descarte"/>
  </r>
  <r>
    <m/>
    <x v="5"/>
    <s v="M4 7S"/>
    <n v="1615"/>
    <x v="1607"/>
    <x v="0"/>
    <x v="58"/>
    <n v="3.2"/>
    <n v="1.2800000000000001E-2"/>
    <n v="1.2800000000000001E-2"/>
    <m/>
    <n v="29095"/>
    <m/>
    <m/>
    <s v="D"/>
  </r>
  <r>
    <m/>
    <x v="5"/>
    <s v="M4 7S"/>
    <n v="1616"/>
    <x v="1608"/>
    <x v="0"/>
    <x v="58"/>
    <n v="3.2"/>
    <n v="6.1000000000000004E-3"/>
    <n v="6.1000000000000004E-3"/>
    <m/>
    <n v="29095"/>
    <m/>
    <m/>
    <s v="Reserva"/>
  </r>
  <r>
    <m/>
    <x v="5"/>
    <s v="M4 7S"/>
    <n v="1617"/>
    <x v="1609"/>
    <x v="0"/>
    <x v="58"/>
    <n v="3.2"/>
    <n v="1.1900000000000001E-2"/>
    <n v="1.1900000000000001E-2"/>
    <m/>
    <n v="29095"/>
    <m/>
    <m/>
    <s v="C"/>
  </r>
  <r>
    <m/>
    <x v="5"/>
    <s v="M4 7S"/>
    <n v="1618"/>
    <x v="1610"/>
    <x v="0"/>
    <x v="58"/>
    <n v="3.2"/>
    <n v="8.5000000000000006E-3"/>
    <n v="8.5000000000000006E-3"/>
    <m/>
    <n v="29095"/>
    <m/>
    <m/>
    <s v="A"/>
  </r>
  <r>
    <m/>
    <x v="5"/>
    <s v="M4 7S"/>
    <n v="1619"/>
    <x v="1611"/>
    <x v="0"/>
    <x v="58"/>
    <n v="3.2"/>
    <n v="8.8000000000000005E-3"/>
    <n v="8.8000000000000005E-3"/>
    <m/>
    <n v="29095"/>
    <m/>
    <m/>
    <s v="A"/>
  </r>
  <r>
    <m/>
    <x v="5"/>
    <s v="M4 7S"/>
    <n v="1620"/>
    <x v="1612"/>
    <x v="0"/>
    <x v="58"/>
    <n v="3.2"/>
    <n v="9.9000000000000008E-3"/>
    <n v="9.9000000000000008E-3"/>
    <m/>
    <n v="29095"/>
    <m/>
    <m/>
    <s v="B"/>
  </r>
  <r>
    <m/>
    <x v="5"/>
    <s v="M4 6N"/>
    <n v="1621"/>
    <x v="1613"/>
    <x v="0"/>
    <x v="77"/>
    <n v="3.2"/>
    <n v="1.6E-2"/>
    <n v="1.6E-2"/>
    <m/>
    <n v="29101"/>
    <m/>
    <m/>
    <s v="F"/>
  </r>
  <r>
    <m/>
    <x v="5"/>
    <s v="M4 6N"/>
    <n v="1622"/>
    <x v="1614"/>
    <x v="0"/>
    <x v="77"/>
    <n v="3.2"/>
    <n v="1.9199999999999998E-2"/>
    <n v="1.9199999999999998E-2"/>
    <m/>
    <n v="29101"/>
    <m/>
    <m/>
    <s v="H"/>
  </r>
  <r>
    <m/>
    <x v="5"/>
    <s v="M4 6N"/>
    <n v="1623"/>
    <x v="1615"/>
    <x v="0"/>
    <x v="77"/>
    <n v="3.2"/>
    <n v="1.4999999999999999E-2"/>
    <n v="1.4999999999999999E-2"/>
    <m/>
    <n v="29101"/>
    <m/>
    <m/>
    <s v="F"/>
  </r>
  <r>
    <m/>
    <x v="5"/>
    <s v="M4 6N"/>
    <n v="1624"/>
    <x v="1616"/>
    <x v="0"/>
    <x v="77"/>
    <n v="3.2"/>
    <n v="1.7299999999999999E-2"/>
    <n v="1.7299999999999999E-2"/>
    <m/>
    <n v="29101"/>
    <m/>
    <m/>
    <s v="F"/>
  </r>
  <r>
    <m/>
    <x v="5"/>
    <s v="M4 6N"/>
    <n v="1625"/>
    <x v="1617"/>
    <x v="0"/>
    <x v="77"/>
    <n v="3.2"/>
    <n v="1.47E-2"/>
    <n v="1.47E-2"/>
    <m/>
    <n v="29101"/>
    <m/>
    <m/>
    <s v="E"/>
  </r>
  <r>
    <m/>
    <x v="5"/>
    <s v="M4 6N"/>
    <n v="1626"/>
    <x v="1618"/>
    <x v="0"/>
    <x v="77"/>
    <n v="3.2"/>
    <n v="1.83E-2"/>
    <n v="1.83E-2"/>
    <m/>
    <n v="29101"/>
    <m/>
    <m/>
    <s v="G"/>
  </r>
  <r>
    <m/>
    <x v="5"/>
    <s v="M4 6N"/>
    <n v="1627"/>
    <x v="1619"/>
    <x v="0"/>
    <x v="77"/>
    <n v="3.2"/>
    <n v="1.4999999999999999E-2"/>
    <n v="1.4999999999999999E-2"/>
    <m/>
    <n v="29102"/>
    <m/>
    <m/>
    <s v="F"/>
  </r>
  <r>
    <m/>
    <x v="5"/>
    <s v="M4 6N"/>
    <n v="1628"/>
    <x v="1620"/>
    <x v="0"/>
    <x v="77"/>
    <n v="3.2"/>
    <n v="1.5900000000000001E-2"/>
    <n v="1.5900000000000001E-2"/>
    <m/>
    <n v="29102"/>
    <m/>
    <m/>
    <s v="F"/>
  </r>
  <r>
    <m/>
    <x v="5"/>
    <s v="M4 6N"/>
    <n v="1629"/>
    <x v="1621"/>
    <x v="0"/>
    <x v="77"/>
    <n v="3.2"/>
    <n v="1.6500000000000001E-2"/>
    <n v="1.6500000000000001E-2"/>
    <m/>
    <n v="29102"/>
    <m/>
    <m/>
    <s v="F"/>
  </r>
  <r>
    <m/>
    <x v="5"/>
    <s v="M4 6N"/>
    <n v="1630"/>
    <x v="1622"/>
    <x v="0"/>
    <x v="77"/>
    <n v="3.2"/>
    <n v="1.6400000000000001E-2"/>
    <n v="1.6400000000000001E-2"/>
    <m/>
    <n v="29102"/>
    <m/>
    <m/>
    <s v="F"/>
  </r>
  <r>
    <m/>
    <x v="5"/>
    <s v="M4 6N"/>
    <n v="1631"/>
    <x v="1623"/>
    <x v="0"/>
    <x v="77"/>
    <n v="3.2"/>
    <n v="1.5299999999999999E-2"/>
    <n v="1.5299999999999999E-2"/>
    <m/>
    <n v="29102"/>
    <m/>
    <m/>
    <s v="F"/>
  </r>
  <r>
    <m/>
    <x v="5"/>
    <s v="M4 6N"/>
    <n v="1632"/>
    <x v="1624"/>
    <x v="0"/>
    <x v="77"/>
    <n v="3.2"/>
    <n v="1.83E-2"/>
    <n v="1.83E-2"/>
    <m/>
    <n v="29102"/>
    <m/>
    <m/>
    <s v="G"/>
  </r>
  <r>
    <m/>
    <x v="5"/>
    <s v="M4 6N"/>
    <n v="1633"/>
    <x v="1625"/>
    <x v="0"/>
    <x v="77"/>
    <n v="3.2"/>
    <n v="1.6799999999999999E-2"/>
    <n v="1.6799999999999999E-2"/>
    <m/>
    <n v="29102"/>
    <m/>
    <m/>
    <s v="F"/>
  </r>
  <r>
    <m/>
    <x v="5"/>
    <s v="M4 6N"/>
    <n v="1634"/>
    <x v="1626"/>
    <x v="0"/>
    <x v="77"/>
    <n v="3.2"/>
    <n v="1.72E-2"/>
    <n v="1.72E-2"/>
    <m/>
    <n v="29102"/>
    <m/>
    <m/>
    <s v="F"/>
  </r>
  <r>
    <m/>
    <x v="5"/>
    <s v="M4 6N"/>
    <n v="1635"/>
    <x v="1627"/>
    <x v="0"/>
    <x v="77"/>
    <n v="3.2"/>
    <n v="1.7299999999999999E-2"/>
    <n v="1.7299999999999999E-2"/>
    <m/>
    <n v="29102"/>
    <m/>
    <m/>
    <s v="F"/>
  </r>
  <r>
    <m/>
    <x v="5"/>
    <s v="M4 6N"/>
    <n v="1636"/>
    <x v="1628"/>
    <x v="0"/>
    <x v="77"/>
    <n v="3.2"/>
    <n v="1.3899999999999999E-2"/>
    <n v="1.3899999999999999E-2"/>
    <m/>
    <n v="29102"/>
    <m/>
    <m/>
    <s v="E"/>
  </r>
  <r>
    <m/>
    <x v="5"/>
    <s v="M4 6N"/>
    <n v="1637"/>
    <x v="1629"/>
    <x v="0"/>
    <x v="77"/>
    <n v="3.2"/>
    <n v="1.47E-2"/>
    <n v="1.47E-2"/>
    <m/>
    <n v="29102"/>
    <m/>
    <m/>
    <s v="E"/>
  </r>
  <r>
    <m/>
    <x v="5"/>
    <s v="M4 6N"/>
    <n v="1638"/>
    <x v="1630"/>
    <x v="0"/>
    <x v="77"/>
    <n v="3.2"/>
    <n v="1.5900000000000001E-2"/>
    <n v="1.5900000000000001E-2"/>
    <m/>
    <n v="29102"/>
    <m/>
    <m/>
    <s v="F"/>
  </r>
  <r>
    <m/>
    <x v="5"/>
    <s v="M4 6N"/>
    <n v="1639"/>
    <x v="1631"/>
    <x v="0"/>
    <x v="77"/>
    <n v="3.2"/>
    <n v="1.41E-2"/>
    <n v="1.41E-2"/>
    <m/>
    <n v="29103"/>
    <m/>
    <m/>
    <s v="E"/>
  </r>
  <r>
    <m/>
    <x v="5"/>
    <s v="M4 6N"/>
    <n v="1640"/>
    <x v="1632"/>
    <x v="0"/>
    <x v="77"/>
    <n v="3.2"/>
    <n v="1.4500000000000001E-2"/>
    <n v="1.4500000000000001E-2"/>
    <m/>
    <n v="29103"/>
    <m/>
    <m/>
    <s v="E"/>
  </r>
  <r>
    <m/>
    <x v="5"/>
    <s v="M4 6N"/>
    <n v="1641"/>
    <x v="1633"/>
    <x v="0"/>
    <x v="77"/>
    <n v="3.2"/>
    <n v="1.61E-2"/>
    <n v="1.61E-2"/>
    <m/>
    <n v="29103"/>
    <m/>
    <m/>
    <s v="F"/>
  </r>
  <r>
    <m/>
    <x v="5"/>
    <s v="M4 6N"/>
    <n v="1642"/>
    <x v="1634"/>
    <x v="0"/>
    <x v="77"/>
    <n v="3.2"/>
    <n v="1.43E-2"/>
    <n v="1.43E-2"/>
    <m/>
    <n v="29103"/>
    <m/>
    <m/>
    <s v="E"/>
  </r>
  <r>
    <m/>
    <x v="5"/>
    <s v="M4 6N"/>
    <n v="1643"/>
    <x v="1635"/>
    <x v="0"/>
    <x v="77"/>
    <n v="3.2"/>
    <n v="1.54E-2"/>
    <n v="1.54E-2"/>
    <m/>
    <n v="29103"/>
    <m/>
    <m/>
    <s v="F"/>
  </r>
  <r>
    <m/>
    <x v="5"/>
    <s v="M4 7S L32"/>
    <n v="1644"/>
    <x v="1636"/>
    <x v="1"/>
    <x v="76"/>
    <n v="3.2"/>
    <n v="2.6200000000000001E-2"/>
    <n v="2.6200000000000001E-2"/>
    <m/>
    <n v="29105"/>
    <m/>
    <m/>
    <s v="K"/>
  </r>
  <r>
    <m/>
    <x v="5"/>
    <s v="M4 7S L32"/>
    <n v="1645"/>
    <x v="1637"/>
    <x v="1"/>
    <x v="76"/>
    <n v="3.2"/>
    <n v="1.7899999999999999E-2"/>
    <n v="1.7899999999999999E-2"/>
    <m/>
    <n v="29105"/>
    <m/>
    <m/>
    <s v="G"/>
  </r>
  <r>
    <m/>
    <x v="5"/>
    <s v="M4 7S L32"/>
    <n v="1646"/>
    <x v="1638"/>
    <x v="0"/>
    <x v="77"/>
    <n v="3.2"/>
    <n v="1.3299999999999999E-2"/>
    <n v="1.3299999999999999E-2"/>
    <m/>
    <n v="29105"/>
    <m/>
    <m/>
    <s v="D"/>
  </r>
  <r>
    <m/>
    <x v="5"/>
    <s v="M4 7S L32"/>
    <n v="1647"/>
    <x v="1639"/>
    <x v="0"/>
    <x v="77"/>
    <n v="3.2"/>
    <n v="1.8499999999999999E-2"/>
    <n v="1.8499999999999999E-2"/>
    <m/>
    <n v="29105"/>
    <m/>
    <m/>
    <s v="G"/>
  </r>
  <r>
    <m/>
    <x v="5"/>
    <s v="M4 7S L32"/>
    <n v="1648"/>
    <x v="1640"/>
    <x v="0"/>
    <x v="77"/>
    <n v="3.2"/>
    <n v="1.6400000000000001E-2"/>
    <n v="1.6400000000000001E-2"/>
    <m/>
    <n v="29105"/>
    <m/>
    <m/>
    <s v="F"/>
  </r>
  <r>
    <m/>
    <x v="5"/>
    <s v="M4 7S L32"/>
    <n v="1649"/>
    <x v="1641"/>
    <x v="0"/>
    <x v="77"/>
    <n v="3.2"/>
    <n v="1.6400000000000001E-2"/>
    <n v="1.6400000000000001E-2"/>
    <m/>
    <n v="29105"/>
    <m/>
    <m/>
    <s v="F"/>
  </r>
  <r>
    <m/>
    <x v="5"/>
    <s v="M4 7S L32"/>
    <n v="1650"/>
    <x v="1642"/>
    <x v="0"/>
    <x v="77"/>
    <n v="3.2"/>
    <n v="1.7299999999999999E-2"/>
    <n v="1.7299999999999999E-2"/>
    <m/>
    <n v="29105"/>
    <m/>
    <m/>
    <s v="F"/>
  </r>
  <r>
    <m/>
    <x v="5"/>
    <s v="M4 7S L32"/>
    <n v="1651"/>
    <x v="1643"/>
    <x v="0"/>
    <x v="77"/>
    <n v="3.2"/>
    <n v="1.89E-2"/>
    <n v="1.89E-2"/>
    <m/>
    <n v="29105"/>
    <m/>
    <m/>
    <s v="G"/>
  </r>
  <r>
    <m/>
    <x v="5"/>
    <s v="M4 7S L32"/>
    <n v="1652"/>
    <x v="1644"/>
    <x v="0"/>
    <x v="77"/>
    <n v="3.2"/>
    <n v="1.7399999999999999E-2"/>
    <n v="1.7399999999999999E-2"/>
    <m/>
    <n v="29105"/>
    <m/>
    <m/>
    <s v="F"/>
  </r>
  <r>
    <m/>
    <x v="5"/>
    <s v="M4 7S L32"/>
    <n v="1653"/>
    <x v="1645"/>
    <x v="0"/>
    <x v="77"/>
    <n v="3.2"/>
    <n v="1.4200000000000001E-2"/>
    <n v="1.4200000000000001E-2"/>
    <m/>
    <n v="29105"/>
    <m/>
    <m/>
    <s v="E"/>
  </r>
  <r>
    <m/>
    <x v="5"/>
    <s v="M4 7S L32"/>
    <n v="1654"/>
    <x v="1646"/>
    <x v="0"/>
    <x v="77"/>
    <n v="3.2"/>
    <n v="1.24E-2"/>
    <n v="1.24E-2"/>
    <m/>
    <n v="29113"/>
    <m/>
    <m/>
    <s v="D"/>
  </r>
  <r>
    <m/>
    <x v="5"/>
    <s v="M4 7S L32"/>
    <n v="1655"/>
    <x v="1647"/>
    <x v="0"/>
    <x v="77"/>
    <n v="3.2"/>
    <n v="1.55E-2"/>
    <n v="1.55E-2"/>
    <m/>
    <n v="29113"/>
    <m/>
    <m/>
    <s v="F"/>
  </r>
  <r>
    <m/>
    <x v="5"/>
    <s v="M4 7S L32"/>
    <n v="1656"/>
    <x v="1648"/>
    <x v="0"/>
    <x v="77"/>
    <n v="3.2"/>
    <n v="1.7100000000000001E-2"/>
    <n v="1.7100000000000001E-2"/>
    <m/>
    <n v="29113"/>
    <m/>
    <m/>
    <s v="F"/>
  </r>
  <r>
    <m/>
    <x v="5"/>
    <s v="M4 7S L32"/>
    <n v="1657"/>
    <x v="1649"/>
    <x v="0"/>
    <x v="78"/>
    <n v="3.2"/>
    <n v="1.44E-2"/>
    <n v="1.44E-2"/>
    <m/>
    <n v="29113"/>
    <m/>
    <m/>
    <s v="E"/>
  </r>
  <r>
    <m/>
    <x v="5"/>
    <s v="M4 7S L32"/>
    <n v="1658"/>
    <x v="1650"/>
    <x v="0"/>
    <x v="78"/>
    <n v="3.2"/>
    <n v="1.2200000000000001E-2"/>
    <n v="1.2200000000000001E-2"/>
    <m/>
    <n v="29113"/>
    <m/>
    <m/>
    <s v="D"/>
  </r>
  <r>
    <m/>
    <x v="5"/>
    <s v="M4 7S L32"/>
    <n v="1659"/>
    <x v="1651"/>
    <x v="0"/>
    <x v="78"/>
    <n v="3.2"/>
    <n v="1.18E-2"/>
    <n v="1.18E-2"/>
    <m/>
    <n v="29113"/>
    <m/>
    <m/>
    <s v="C"/>
  </r>
  <r>
    <m/>
    <x v="5"/>
    <s v="M4 6N"/>
    <n v="1660"/>
    <x v="1652"/>
    <x v="0"/>
    <x v="78"/>
    <n v="3.2"/>
    <n v="9.9000000000000008E-3"/>
    <n v="9.9000000000000008E-3"/>
    <m/>
    <n v="29113"/>
    <m/>
    <m/>
    <s v="B"/>
  </r>
  <r>
    <m/>
    <x v="5"/>
    <s v="M4 6N"/>
    <n v="1661"/>
    <x v="1653"/>
    <x v="0"/>
    <x v="78"/>
    <n v="3.2"/>
    <n v="1.1900000000000001E-2"/>
    <n v="1.1900000000000001E-2"/>
    <m/>
    <n v="29113"/>
    <m/>
    <m/>
    <s v="C"/>
  </r>
  <r>
    <m/>
    <x v="5"/>
    <s v="M4 6N"/>
    <n v="1662"/>
    <x v="1654"/>
    <x v="0"/>
    <x v="78"/>
    <n v="3.2"/>
    <n v="8.9999999999999993E-3"/>
    <n v="8.9999999999999993E-3"/>
    <m/>
    <n v="29115"/>
    <m/>
    <m/>
    <s v="B"/>
  </r>
  <r>
    <m/>
    <x v="5"/>
    <s v="M4 6N"/>
    <n v="1663"/>
    <x v="1655"/>
    <x v="0"/>
    <x v="78"/>
    <n v="3.2"/>
    <n v="1.21E-2"/>
    <n v="1.21E-2"/>
    <m/>
    <n v="29115"/>
    <m/>
    <m/>
    <s v="D"/>
  </r>
  <r>
    <m/>
    <x v="5"/>
    <s v="M4 6N"/>
    <n v="1664"/>
    <x v="1656"/>
    <x v="0"/>
    <x v="78"/>
    <n v="3.2"/>
    <n v="1.0699999999999999E-2"/>
    <n v="1.0699999999999999E-2"/>
    <m/>
    <n v="29115"/>
    <m/>
    <m/>
    <s v="C"/>
  </r>
  <r>
    <m/>
    <x v="5"/>
    <s v="M4 6N"/>
    <n v="1665"/>
    <x v="1657"/>
    <x v="0"/>
    <x v="78"/>
    <n v="3.2"/>
    <n v="1.1299999999999999E-2"/>
    <n v="1.1299999999999999E-2"/>
    <m/>
    <n v="29115"/>
    <m/>
    <m/>
    <s v="C"/>
  </r>
  <r>
    <m/>
    <x v="5"/>
    <s v="M4 6N"/>
    <n v="1666"/>
    <x v="1658"/>
    <x v="0"/>
    <x v="78"/>
    <n v="3.2"/>
    <n v="8.8999999999999999E-3"/>
    <n v="8.8999999999999999E-3"/>
    <m/>
    <n v="29115"/>
    <m/>
    <m/>
    <s v="A"/>
  </r>
  <r>
    <m/>
    <x v="5"/>
    <s v="M4 6N"/>
    <n v="1667"/>
    <x v="1659"/>
    <x v="0"/>
    <x v="78"/>
    <n v="3.2"/>
    <n v="1.01E-2"/>
    <n v="1.01E-2"/>
    <m/>
    <n v="29115"/>
    <m/>
    <m/>
    <s v="B"/>
  </r>
  <r>
    <m/>
    <x v="5"/>
    <s v="M4 6N"/>
    <n v="1668"/>
    <x v="1660"/>
    <x v="0"/>
    <x v="78"/>
    <n v="3.2"/>
    <n v="1.5800000000000002E-2"/>
    <n v="1.5800000000000002E-2"/>
    <m/>
    <n v="29115"/>
    <m/>
    <m/>
    <s v="F"/>
  </r>
  <r>
    <m/>
    <x v="5"/>
    <s v="M4 6N"/>
    <n v="1669"/>
    <x v="1661"/>
    <x v="0"/>
    <x v="78"/>
    <n v="3.2"/>
    <n v="1.3100000000000001E-2"/>
    <n v="1.3100000000000001E-2"/>
    <m/>
    <n v="29115"/>
    <m/>
    <m/>
    <s v="D"/>
  </r>
  <r>
    <m/>
    <x v="5"/>
    <s v="M4 6N"/>
    <n v="1670"/>
    <x v="1662"/>
    <x v="0"/>
    <x v="78"/>
    <n v="3.2"/>
    <n v="1.01E-2"/>
    <n v="1.01E-2"/>
    <m/>
    <n v="29115"/>
    <m/>
    <m/>
    <s v="B"/>
  </r>
  <r>
    <m/>
    <x v="5"/>
    <s v="M4 6N"/>
    <n v="1671"/>
    <x v="1663"/>
    <x v="0"/>
    <x v="78"/>
    <n v="3.2"/>
    <n v="1.46E-2"/>
    <n v="1.46E-2"/>
    <m/>
    <n v="29115"/>
    <m/>
    <m/>
    <s v="E"/>
  </r>
  <r>
    <m/>
    <x v="5"/>
    <s v="M4 6N"/>
    <n v="1672"/>
    <x v="1664"/>
    <x v="0"/>
    <x v="78"/>
    <n v="3.2"/>
    <n v="1.7399999999999999E-2"/>
    <n v="1.7399999999999999E-2"/>
    <m/>
    <n v="29116"/>
    <m/>
    <m/>
    <s v="F"/>
  </r>
  <r>
    <m/>
    <x v="5"/>
    <s v="M4 7S"/>
    <n v="1673"/>
    <x v="1665"/>
    <x v="0"/>
    <x v="77"/>
    <n v="3.2"/>
    <n v="5.5999999999999999E-3"/>
    <n v="5.5999999999999999E-3"/>
    <m/>
    <n v="29116"/>
    <m/>
    <m/>
    <s v="Descarte"/>
  </r>
  <r>
    <m/>
    <x v="5"/>
    <s v="M4 7S"/>
    <n v="1674"/>
    <x v="1666"/>
    <x v="0"/>
    <x v="77"/>
    <n v="3.2"/>
    <n v="1.3100000000000001E-2"/>
    <n v="1.3100000000000001E-2"/>
    <m/>
    <n v="29116"/>
    <m/>
    <m/>
    <s v="D"/>
  </r>
  <r>
    <m/>
    <x v="5"/>
    <s v="M4 7S"/>
    <n v="1675"/>
    <x v="1667"/>
    <x v="0"/>
    <x v="77"/>
    <n v="3.2"/>
    <n v="8.3000000000000001E-3"/>
    <n v="8.3000000000000001E-3"/>
    <m/>
    <n v="29116"/>
    <m/>
    <m/>
    <s v="A"/>
  </r>
  <r>
    <m/>
    <x v="5"/>
    <s v="M4 7S"/>
    <n v="1676"/>
    <x v="1668"/>
    <x v="0"/>
    <x v="78"/>
    <n v="3.2"/>
    <n v="1.3299999999999999E-2"/>
    <n v="1.3299999999999999E-2"/>
    <m/>
    <n v="29116"/>
    <m/>
    <m/>
    <s v="D"/>
  </r>
  <r>
    <m/>
    <x v="5"/>
    <s v="M4 7S L31"/>
    <n v="1677"/>
    <x v="1669"/>
    <x v="0"/>
    <x v="76"/>
    <n v="3.2"/>
    <n v="1.0500000000000001E-2"/>
    <n v="1.0500000000000001E-2"/>
    <m/>
    <n v="29117"/>
    <m/>
    <m/>
    <s v="C"/>
  </r>
  <r>
    <m/>
    <x v="5"/>
    <s v="M4 7S L31"/>
    <n v="1678"/>
    <x v="1670"/>
    <x v="0"/>
    <x v="76"/>
    <n v="3.2"/>
    <n v="1.32E-2"/>
    <n v="1.32E-2"/>
    <m/>
    <n v="29117"/>
    <m/>
    <m/>
    <s v="D"/>
  </r>
  <r>
    <m/>
    <x v="5"/>
    <s v="M4 7S L31"/>
    <n v="1679"/>
    <x v="1671"/>
    <x v="0"/>
    <x v="77"/>
    <n v="3.2"/>
    <n v="8.6E-3"/>
    <n v="8.6E-3"/>
    <m/>
    <n v="29117"/>
    <m/>
    <m/>
    <s v="A"/>
  </r>
  <r>
    <m/>
    <x v="5"/>
    <s v="M4 7S L31"/>
    <n v="1680"/>
    <x v="1672"/>
    <x v="0"/>
    <x v="77"/>
    <n v="3.2"/>
    <n v="1.4200000000000001E-2"/>
    <n v="1.4200000000000001E-2"/>
    <m/>
    <n v="29117"/>
    <m/>
    <m/>
    <s v="E"/>
  </r>
  <r>
    <m/>
    <x v="5"/>
    <s v="M4 7S L31"/>
    <n v="1681"/>
    <x v="1673"/>
    <x v="0"/>
    <x v="77"/>
    <n v="3.2"/>
    <n v="1.6500000000000001E-2"/>
    <n v="1.6500000000000001E-2"/>
    <m/>
    <n v="29117"/>
    <m/>
    <m/>
    <s v="F"/>
  </r>
  <r>
    <m/>
    <x v="5"/>
    <s v="M4 7S L31"/>
    <n v="1682"/>
    <x v="1674"/>
    <x v="0"/>
    <x v="77"/>
    <n v="3.2"/>
    <n v="1.29E-2"/>
    <n v="1.29E-2"/>
    <m/>
    <n v="29117"/>
    <m/>
    <m/>
    <s v="D"/>
  </r>
  <r>
    <m/>
    <x v="5"/>
    <s v="M4 7S L31"/>
    <n v="1683"/>
    <x v="1675"/>
    <x v="0"/>
    <x v="76"/>
    <n v="3.2"/>
    <n v="1.41E-2"/>
    <n v="1.41E-2"/>
    <m/>
    <n v="29121"/>
    <m/>
    <m/>
    <s v="E"/>
  </r>
  <r>
    <m/>
    <x v="5"/>
    <s v="M4 7S L31"/>
    <n v="1684"/>
    <x v="1676"/>
    <x v="0"/>
    <x v="76"/>
    <n v="3.2"/>
    <n v="1.1900000000000001E-2"/>
    <n v="1.1900000000000001E-2"/>
    <m/>
    <n v="29121"/>
    <m/>
    <m/>
    <s v="C"/>
  </r>
  <r>
    <m/>
    <x v="5"/>
    <s v="M4 7S L31"/>
    <n v="1685"/>
    <x v="1677"/>
    <x v="0"/>
    <x v="76"/>
    <n v="3.2"/>
    <n v="1.4200000000000001E-2"/>
    <n v="1.4200000000000001E-2"/>
    <m/>
    <n v="29121"/>
    <m/>
    <m/>
    <s v="E"/>
  </r>
  <r>
    <m/>
    <x v="5"/>
    <s v="M4 7S L31"/>
    <n v="1686"/>
    <x v="1678"/>
    <x v="0"/>
    <x v="76"/>
    <n v="3.2"/>
    <n v="1.35E-2"/>
    <n v="1.35E-2"/>
    <m/>
    <n v="29121"/>
    <m/>
    <m/>
    <s v="E"/>
  </r>
  <r>
    <m/>
    <x v="5"/>
    <s v="M4 7S L31"/>
    <n v="1687"/>
    <x v="1679"/>
    <x v="0"/>
    <x v="76"/>
    <n v="3.2"/>
    <n v="1.2E-2"/>
    <n v="1.2E-2"/>
    <m/>
    <n v="29121"/>
    <m/>
    <m/>
    <s v="D"/>
  </r>
  <r>
    <m/>
    <x v="5"/>
    <s v="M4 7S L32"/>
    <n v="1688"/>
    <x v="1680"/>
    <x v="0"/>
    <x v="79"/>
    <n v="3.2"/>
    <n v="1.09E-2"/>
    <n v="1.09E-2"/>
    <m/>
    <n v="29121"/>
    <m/>
    <m/>
    <s v="C"/>
  </r>
  <r>
    <m/>
    <x v="5"/>
    <s v="M4 7S L32"/>
    <n v="1689"/>
    <x v="1681"/>
    <x v="0"/>
    <x v="79"/>
    <n v="3.2"/>
    <n v="1.34E-2"/>
    <n v="1.34E-2"/>
    <m/>
    <n v="29121"/>
    <m/>
    <m/>
    <s v="D"/>
  </r>
  <r>
    <m/>
    <x v="5"/>
    <s v="M4 7S L32"/>
    <n v="1690"/>
    <x v="1682"/>
    <x v="0"/>
    <x v="79"/>
    <n v="3.2"/>
    <n v="9.7000000000000003E-3"/>
    <n v="9.7000000000000003E-3"/>
    <m/>
    <n v="29125"/>
    <m/>
    <m/>
    <s v="B"/>
  </r>
  <r>
    <m/>
    <x v="5"/>
    <s v="M4 7S L32"/>
    <n v="1691"/>
    <x v="1683"/>
    <x v="0"/>
    <x v="79"/>
    <n v="3.2"/>
    <n v="1.3299999999999999E-2"/>
    <n v="1.3299999999999999E-2"/>
    <m/>
    <n v="29125"/>
    <m/>
    <m/>
    <s v="D"/>
  </r>
  <r>
    <m/>
    <x v="5"/>
    <s v="M4 7S L32"/>
    <n v="1692"/>
    <x v="1684"/>
    <x v="0"/>
    <x v="79"/>
    <n v="3.2"/>
    <n v="1.77E-2"/>
    <n v="1.77E-2"/>
    <m/>
    <n v="29125"/>
    <m/>
    <m/>
    <s v="G"/>
  </r>
  <r>
    <m/>
    <x v="5"/>
    <s v="M4 7S L32"/>
    <n v="1693"/>
    <x v="1685"/>
    <x v="0"/>
    <x v="79"/>
    <n v="3.2"/>
    <n v="1.4E-2"/>
    <n v="1.4E-2"/>
    <m/>
    <n v="29125"/>
    <m/>
    <m/>
    <s v="E"/>
  </r>
  <r>
    <m/>
    <x v="5"/>
    <s v="M4 7S L32"/>
    <n v="1694"/>
    <x v="1686"/>
    <x v="0"/>
    <x v="79"/>
    <n v="3.2"/>
    <n v="1.5800000000000002E-2"/>
    <n v="1.5800000000000002E-2"/>
    <m/>
    <n v="29125"/>
    <m/>
    <m/>
    <s v="F"/>
  </r>
  <r>
    <m/>
    <x v="5"/>
    <s v="M4 7S L32"/>
    <n v="1695"/>
    <x v="1687"/>
    <x v="0"/>
    <x v="79"/>
    <n v="3.2"/>
    <n v="1.37E-2"/>
    <n v="1.37E-2"/>
    <m/>
    <n v="29125"/>
    <m/>
    <m/>
    <s v="E"/>
  </r>
  <r>
    <m/>
    <x v="5"/>
    <s v="M4 7S L32"/>
    <n v="1696"/>
    <x v="1688"/>
    <x v="0"/>
    <x v="79"/>
    <n v="3.2"/>
    <n v="1.4200000000000001E-2"/>
    <n v="1.4200000000000001E-2"/>
    <m/>
    <n v="29125"/>
    <m/>
    <m/>
    <s v="E"/>
  </r>
  <r>
    <m/>
    <x v="5"/>
    <s v="M4 7S L32"/>
    <n v="1697"/>
    <x v="1689"/>
    <x v="0"/>
    <x v="79"/>
    <n v="3.2"/>
    <n v="1.1900000000000001E-2"/>
    <n v="1.1900000000000001E-2"/>
    <m/>
    <n v="29125"/>
    <m/>
    <m/>
    <s v="C"/>
  </r>
  <r>
    <m/>
    <x v="5"/>
    <s v="M4 7S L32"/>
    <n v="1698"/>
    <x v="1690"/>
    <x v="0"/>
    <x v="79"/>
    <n v="3.2"/>
    <n v="1.3299999999999999E-2"/>
    <n v="1.3299999999999999E-2"/>
    <m/>
    <n v="29125"/>
    <m/>
    <m/>
    <s v="D"/>
  </r>
  <r>
    <m/>
    <x v="5"/>
    <s v="M4 7S L32"/>
    <n v="1699"/>
    <x v="1691"/>
    <x v="0"/>
    <x v="79"/>
    <n v="3.2"/>
    <n v="1.29E-2"/>
    <n v="1.29E-2"/>
    <m/>
    <n v="29125"/>
    <m/>
    <m/>
    <s v="D"/>
  </r>
  <r>
    <m/>
    <x v="5"/>
    <s v="M4 7S L32"/>
    <n v="1700"/>
    <x v="1692"/>
    <x v="0"/>
    <x v="79"/>
    <n v="3.2"/>
    <n v="1.15E-2"/>
    <n v="1.15E-2"/>
    <m/>
    <n v="29125"/>
    <m/>
    <m/>
    <s v="C"/>
  </r>
  <r>
    <m/>
    <x v="5"/>
    <s v="M4 6N"/>
    <n v="1701"/>
    <x v="1693"/>
    <x v="0"/>
    <x v="79"/>
    <n v="3.2"/>
    <n v="1.2999999999999999E-2"/>
    <n v="1.2999999999999999E-2"/>
    <m/>
    <n v="29126"/>
    <m/>
    <m/>
    <s v="D"/>
  </r>
  <r>
    <m/>
    <x v="5"/>
    <s v="M4 6N"/>
    <n v="1702"/>
    <x v="1694"/>
    <x v="0"/>
    <x v="79"/>
    <n v="3.2"/>
    <n v="1.78E-2"/>
    <n v="1.78E-2"/>
    <m/>
    <n v="29126"/>
    <m/>
    <m/>
    <s v="G"/>
  </r>
  <r>
    <m/>
    <x v="5"/>
    <s v="M4 6N"/>
    <n v="1703"/>
    <x v="1695"/>
    <x v="0"/>
    <x v="79"/>
    <n v="3.2"/>
    <n v="1.12E-2"/>
    <n v="1.12E-2"/>
    <m/>
    <n v="29126"/>
    <m/>
    <m/>
    <s v="C"/>
  </r>
  <r>
    <m/>
    <x v="5"/>
    <s v="M4 6N"/>
    <n v="1704"/>
    <x v="1696"/>
    <x v="0"/>
    <x v="79"/>
    <n v="3.2"/>
    <n v="1.17E-2"/>
    <n v="1.17E-2"/>
    <m/>
    <n v="29126"/>
    <m/>
    <m/>
    <s v="C"/>
  </r>
  <r>
    <m/>
    <x v="5"/>
    <s v="M4 6N"/>
    <n v="1705"/>
    <x v="1697"/>
    <x v="0"/>
    <x v="79"/>
    <n v="3.2"/>
    <n v="1.0699999999999999E-2"/>
    <n v="1.0699999999999999E-2"/>
    <m/>
    <n v="29126"/>
    <m/>
    <m/>
    <s v="C"/>
  </r>
  <r>
    <m/>
    <x v="5"/>
    <s v="M4 6N"/>
    <n v="1706"/>
    <x v="1698"/>
    <x v="0"/>
    <x v="79"/>
    <n v="3.2"/>
    <n v="1.6400000000000001E-2"/>
    <n v="1.6400000000000001E-2"/>
    <m/>
    <n v="29126"/>
    <m/>
    <m/>
    <s v="F"/>
  </r>
  <r>
    <m/>
    <x v="5"/>
    <s v="M4 6N"/>
    <n v="1707"/>
    <x v="1699"/>
    <x v="0"/>
    <x v="79"/>
    <n v="3.2"/>
    <n v="1.0999999999999999E-2"/>
    <n v="1.0999999999999999E-2"/>
    <m/>
    <n v="29126"/>
    <m/>
    <m/>
    <s v="C"/>
  </r>
  <r>
    <m/>
    <x v="5"/>
    <s v="M4 6N"/>
    <n v="1708"/>
    <x v="1700"/>
    <x v="0"/>
    <x v="79"/>
    <n v="3.2"/>
    <n v="1.2699999999999999E-2"/>
    <n v="1.2699999999999999E-2"/>
    <m/>
    <n v="29126"/>
    <m/>
    <m/>
    <s v="D"/>
  </r>
  <r>
    <m/>
    <x v="5"/>
    <s v="M4 6N"/>
    <n v="1709"/>
    <x v="1701"/>
    <x v="0"/>
    <x v="79"/>
    <n v="3.2"/>
    <n v="1.41E-2"/>
    <n v="1.41E-2"/>
    <m/>
    <n v="29126"/>
    <m/>
    <m/>
    <s v="E"/>
  </r>
  <r>
    <m/>
    <x v="5"/>
    <s v="M4 7S"/>
    <n v="1710"/>
    <x v="1702"/>
    <x v="0"/>
    <x v="80"/>
    <n v="3.2"/>
    <n v="1.23E-2"/>
    <n v="1.23E-2"/>
    <m/>
    <n v="29127"/>
    <m/>
    <m/>
    <s v="D"/>
  </r>
  <r>
    <m/>
    <x v="5"/>
    <s v="M4 7S"/>
    <n v="1711"/>
    <x v="1703"/>
    <x v="0"/>
    <x v="80"/>
    <n v="3.2"/>
    <n v="1.7100000000000001E-2"/>
    <n v="1.7100000000000001E-2"/>
    <m/>
    <n v="29127"/>
    <m/>
    <m/>
    <s v="F"/>
  </r>
  <r>
    <m/>
    <x v="5"/>
    <s v="M4 7S"/>
    <n v="1712"/>
    <x v="1704"/>
    <x v="0"/>
    <x v="80"/>
    <n v="3.2"/>
    <n v="1.06E-2"/>
    <n v="1.06E-2"/>
    <m/>
    <n v="29127"/>
    <m/>
    <m/>
    <s v="C"/>
  </r>
  <r>
    <m/>
    <x v="5"/>
    <s v="M4 7S"/>
    <n v="1713"/>
    <x v="1705"/>
    <x v="0"/>
    <x v="80"/>
    <n v="3.2"/>
    <n v="1.6199999999999999E-2"/>
    <n v="1.6199999999999999E-2"/>
    <m/>
    <n v="29127"/>
    <m/>
    <m/>
    <s v="F"/>
  </r>
  <r>
    <m/>
    <x v="5"/>
    <s v="M4 7S"/>
    <n v="1714"/>
    <x v="1706"/>
    <x v="0"/>
    <x v="80"/>
    <n v="3.2"/>
    <n v="1.4999999999999999E-2"/>
    <n v="1.4999999999999999E-2"/>
    <m/>
    <n v="29127"/>
    <m/>
    <m/>
    <s v="F"/>
  </r>
  <r>
    <m/>
    <x v="5"/>
    <s v="M4 7S"/>
    <n v="1715"/>
    <x v="1707"/>
    <x v="0"/>
    <x v="80"/>
    <n v="3.2"/>
    <n v="1.8200000000000001E-2"/>
    <n v="1.8200000000000001E-2"/>
    <m/>
    <n v="29127"/>
    <m/>
    <m/>
    <s v="G"/>
  </r>
  <r>
    <m/>
    <x v="5"/>
    <s v="M4 7S"/>
    <n v="1716"/>
    <x v="1708"/>
    <x v="0"/>
    <x v="80"/>
    <n v="3.2"/>
    <n v="1.41E-2"/>
    <n v="1.41E-2"/>
    <m/>
    <n v="29127"/>
    <m/>
    <m/>
    <s v="E"/>
  </r>
  <r>
    <m/>
    <x v="5"/>
    <s v="M4 7S"/>
    <n v="1717"/>
    <x v="1709"/>
    <x v="0"/>
    <x v="80"/>
    <n v="3.2"/>
    <n v="1.24E-2"/>
    <n v="1.24E-2"/>
    <m/>
    <n v="29127"/>
    <m/>
    <m/>
    <s v="D"/>
  </r>
  <r>
    <m/>
    <x v="5"/>
    <s v="M4 7S"/>
    <n v="1718"/>
    <x v="1710"/>
    <x v="0"/>
    <x v="80"/>
    <n v="3.2"/>
    <n v="1.37E-2"/>
    <n v="1.37E-2"/>
    <m/>
    <n v="29127"/>
    <m/>
    <m/>
    <s v="E"/>
  </r>
  <r>
    <m/>
    <x v="5"/>
    <s v="M4 7S"/>
    <n v="1719"/>
    <x v="1711"/>
    <x v="0"/>
    <x v="80"/>
    <n v="3.2"/>
    <n v="1.5800000000000002E-2"/>
    <n v="1.5800000000000002E-2"/>
    <m/>
    <n v="29127"/>
    <m/>
    <m/>
    <s v="F"/>
  </r>
  <r>
    <m/>
    <x v="5"/>
    <s v="M4 7S"/>
    <n v="1720"/>
    <x v="1712"/>
    <x v="0"/>
    <x v="80"/>
    <n v="3.2"/>
    <n v="2.4199999999999999E-2"/>
    <n v="2.4199999999999999E-2"/>
    <m/>
    <n v="29129"/>
    <m/>
    <m/>
    <s v="J"/>
  </r>
  <r>
    <m/>
    <x v="5"/>
    <s v="M4 7S"/>
    <n v="1721"/>
    <x v="1713"/>
    <x v="0"/>
    <x v="80"/>
    <n v="3.2"/>
    <n v="1.52E-2"/>
    <n v="1.52E-2"/>
    <m/>
    <n v="29129"/>
    <m/>
    <m/>
    <s v="F"/>
  </r>
  <r>
    <m/>
    <x v="5"/>
    <s v="M4 7S"/>
    <n v="1722"/>
    <x v="1714"/>
    <x v="0"/>
    <x v="80"/>
    <n v="3.2"/>
    <n v="1.7999999999999999E-2"/>
    <n v="1.7999999999999999E-2"/>
    <m/>
    <n v="29129"/>
    <m/>
    <m/>
    <s v="G"/>
  </r>
  <r>
    <m/>
    <x v="5"/>
    <s v="M4 7S"/>
    <n v="1723"/>
    <x v="1715"/>
    <x v="0"/>
    <x v="80"/>
    <n v="3.2"/>
    <n v="1.2999999999999999E-2"/>
    <n v="1.2999999999999999E-2"/>
    <m/>
    <n v="29129"/>
    <m/>
    <m/>
    <s v="D"/>
  </r>
  <r>
    <m/>
    <x v="5"/>
    <s v="M4 7S"/>
    <n v="1724"/>
    <x v="1716"/>
    <x v="0"/>
    <x v="80"/>
    <n v="3.2"/>
    <n v="1.43E-2"/>
    <n v="1.43E-2"/>
    <m/>
    <n v="29129"/>
    <m/>
    <m/>
    <s v="E"/>
  </r>
  <r>
    <m/>
    <x v="5"/>
    <s v="M4 7S"/>
    <n v="1725"/>
    <x v="1717"/>
    <x v="0"/>
    <x v="80"/>
    <n v="3.2"/>
    <n v="1.5599999999999999E-2"/>
    <n v="1.5599999999999999E-2"/>
    <m/>
    <n v="29129"/>
    <m/>
    <m/>
    <s v="F"/>
  </r>
  <r>
    <m/>
    <x v="5"/>
    <s v="M4 7S"/>
    <n v="1726"/>
    <x v="1718"/>
    <x v="0"/>
    <x v="80"/>
    <n v="3.2"/>
    <n v="1.4E-2"/>
    <n v="1.4E-2"/>
    <m/>
    <n v="29129"/>
    <m/>
    <m/>
    <s v="E"/>
  </r>
  <r>
    <m/>
    <x v="5"/>
    <s v="M4 7S"/>
    <n v="1727"/>
    <x v="1719"/>
    <x v="0"/>
    <x v="80"/>
    <n v="3.2"/>
    <n v="1.5299999999999999E-2"/>
    <n v="1.5299999999999999E-2"/>
    <m/>
    <n v="29129"/>
    <m/>
    <m/>
    <s v="F"/>
  </r>
  <r>
    <m/>
    <x v="5"/>
    <s v="M4 7S"/>
    <n v="1728"/>
    <x v="1720"/>
    <x v="0"/>
    <x v="80"/>
    <n v="3.2"/>
    <n v="1.43E-2"/>
    <n v="1.43E-2"/>
    <m/>
    <n v="29129"/>
    <m/>
    <m/>
    <s v="E"/>
  </r>
  <r>
    <m/>
    <x v="5"/>
    <s v="M4 7S L32"/>
    <n v="1729"/>
    <x v="1721"/>
    <x v="0"/>
    <x v="80"/>
    <n v="3.2"/>
    <n v="1.46E-2"/>
    <n v="1.46E-2"/>
    <m/>
    <n v="29130"/>
    <m/>
    <m/>
    <s v="E"/>
  </r>
  <r>
    <m/>
    <x v="5"/>
    <s v="M4 7S L32"/>
    <n v="1730"/>
    <x v="1722"/>
    <x v="0"/>
    <x v="80"/>
    <n v="3.2"/>
    <n v="1.4500000000000001E-2"/>
    <n v="1.4500000000000001E-2"/>
    <m/>
    <n v="29130"/>
    <m/>
    <m/>
    <s v="E"/>
  </r>
  <r>
    <m/>
    <x v="5"/>
    <s v="M4 7S L32"/>
    <n v="1731"/>
    <x v="1723"/>
    <x v="0"/>
    <x v="80"/>
    <n v="3.2"/>
    <n v="1.5900000000000001E-2"/>
    <n v="1.5900000000000001E-2"/>
    <m/>
    <n v="29130"/>
    <m/>
    <m/>
    <s v="F"/>
  </r>
  <r>
    <m/>
    <x v="5"/>
    <s v="M4 7S L32"/>
    <n v="1732"/>
    <x v="1724"/>
    <x v="0"/>
    <x v="80"/>
    <n v="3.2"/>
    <n v="1.7600000000000001E-2"/>
    <n v="1.7600000000000001E-2"/>
    <m/>
    <n v="29130"/>
    <m/>
    <m/>
    <s v="G"/>
  </r>
  <r>
    <m/>
    <x v="5"/>
    <s v="M4 7S L32"/>
    <n v="1733"/>
    <x v="1725"/>
    <x v="0"/>
    <x v="80"/>
    <n v="3.2"/>
    <n v="2.12E-2"/>
    <n v="2.12E-2"/>
    <m/>
    <n v="29130"/>
    <m/>
    <m/>
    <s v="I"/>
  </r>
  <r>
    <m/>
    <x v="5"/>
    <s v="M4 7S"/>
    <n v="1734"/>
    <x v="1726"/>
    <x v="0"/>
    <x v="79"/>
    <n v="3.2"/>
    <n v="1.7100000000000001E-2"/>
    <n v="1.7100000000000001E-2"/>
    <m/>
    <n v="29130"/>
    <m/>
    <m/>
    <s v="F"/>
  </r>
  <r>
    <m/>
    <x v="5"/>
    <s v="M4 7S"/>
    <n v="1735"/>
    <x v="1727"/>
    <x v="0"/>
    <x v="79"/>
    <n v="3.2"/>
    <n v="1.55E-2"/>
    <n v="1.55E-2"/>
    <m/>
    <n v="29130"/>
    <m/>
    <m/>
    <s v="F"/>
  </r>
  <r>
    <m/>
    <x v="5"/>
    <s v="M4 7S"/>
    <n v="1736"/>
    <x v="1728"/>
    <x v="0"/>
    <x v="79"/>
    <n v="3.2"/>
    <n v="1.23E-2"/>
    <n v="1.23E-2"/>
    <m/>
    <n v="29130"/>
    <m/>
    <m/>
    <s v="D"/>
  </r>
  <r>
    <m/>
    <x v="5"/>
    <s v="M4 7S"/>
    <n v="1737"/>
    <x v="1729"/>
    <x v="0"/>
    <x v="79"/>
    <n v="3.2"/>
    <n v="1.2800000000000001E-2"/>
    <n v="1.2800000000000001E-2"/>
    <m/>
    <n v="29130"/>
    <m/>
    <m/>
    <s v="D"/>
  </r>
  <r>
    <m/>
    <x v="5"/>
    <s v="M4 7S"/>
    <n v="1738"/>
    <x v="1730"/>
    <x v="0"/>
    <x v="79"/>
    <n v="3.2"/>
    <n v="2.0400000000000001E-2"/>
    <n v="2.0400000000000001E-2"/>
    <m/>
    <n v="29130"/>
    <m/>
    <m/>
    <s v="H"/>
  </r>
  <r>
    <m/>
    <x v="5"/>
    <s v="M4 7S"/>
    <n v="1739"/>
    <x v="1731"/>
    <x v="0"/>
    <x v="79"/>
    <n v="3.2"/>
    <n v="1.18E-2"/>
    <n v="1.18E-2"/>
    <m/>
    <n v="29130"/>
    <m/>
    <m/>
    <s v="C"/>
  </r>
  <r>
    <m/>
    <x v="5"/>
    <s v="M4 7S"/>
    <n v="1740"/>
    <x v="1732"/>
    <x v="0"/>
    <x v="79"/>
    <n v="3.2"/>
    <n v="1.23E-2"/>
    <n v="1.23E-2"/>
    <m/>
    <n v="29130"/>
    <m/>
    <m/>
    <s v="D"/>
  </r>
  <r>
    <m/>
    <x v="5"/>
    <s v="M4 7S"/>
    <n v="1741"/>
    <x v="1733"/>
    <x v="0"/>
    <x v="79"/>
    <n v="3.2"/>
    <n v="1.49E-2"/>
    <n v="1.49E-2"/>
    <m/>
    <n v="29132"/>
    <m/>
    <m/>
    <s v="E"/>
  </r>
  <r>
    <m/>
    <x v="5"/>
    <s v="M4 7S"/>
    <n v="1742"/>
    <x v="1734"/>
    <x v="0"/>
    <x v="79"/>
    <n v="3.2"/>
    <n v="1.52E-2"/>
    <n v="1.52E-2"/>
    <m/>
    <n v="29132"/>
    <m/>
    <m/>
    <s v="F"/>
  </r>
  <r>
    <m/>
    <x v="5"/>
    <s v="M4 7S"/>
    <n v="1743"/>
    <x v="1735"/>
    <x v="0"/>
    <x v="79"/>
    <n v="3.2"/>
    <n v="1.5699999999999999E-2"/>
    <n v="1.5699999999999999E-2"/>
    <m/>
    <n v="29132"/>
    <m/>
    <m/>
    <s v="F"/>
  </r>
  <r>
    <m/>
    <x v="5"/>
    <s v="M4 7S"/>
    <n v="1744"/>
    <x v="1736"/>
    <x v="0"/>
    <x v="79"/>
    <n v="3.2"/>
    <n v="1.5699999999999999E-2"/>
    <n v="1.5699999999999999E-2"/>
    <m/>
    <n v="29132"/>
    <m/>
    <m/>
    <s v="F"/>
  </r>
  <r>
    <m/>
    <x v="5"/>
    <s v="M4 7S"/>
    <n v="1745"/>
    <x v="1737"/>
    <x v="0"/>
    <x v="79"/>
    <n v="3.2"/>
    <n v="1.55E-2"/>
    <n v="1.55E-2"/>
    <m/>
    <n v="29132"/>
    <m/>
    <m/>
    <s v="F"/>
  </r>
  <r>
    <m/>
    <x v="5"/>
    <s v="M4 7S"/>
    <n v="1746"/>
    <x v="1738"/>
    <x v="0"/>
    <x v="79"/>
    <n v="3.2"/>
    <n v="1.0999999999999999E-2"/>
    <n v="1.0999999999999999E-2"/>
    <m/>
    <n v="29132"/>
    <m/>
    <m/>
    <s v="C"/>
  </r>
  <r>
    <m/>
    <x v="5"/>
    <s v="M4 7S"/>
    <n v="1747"/>
    <x v="1739"/>
    <x v="0"/>
    <x v="81"/>
    <n v="3.2"/>
    <n v="2.0199999999999999E-2"/>
    <n v="2.0199999999999999E-2"/>
    <m/>
    <n v="29138"/>
    <m/>
    <m/>
    <s v="H"/>
  </r>
  <r>
    <m/>
    <x v="5"/>
    <s v="M4 7S"/>
    <n v="1748"/>
    <x v="1740"/>
    <x v="0"/>
    <x v="81"/>
    <n v="3.2"/>
    <n v="2.0299999999999999E-2"/>
    <n v="2.0299999999999999E-2"/>
    <m/>
    <n v="29138"/>
    <m/>
    <m/>
    <s v="H"/>
  </r>
  <r>
    <m/>
    <x v="5"/>
    <s v="M4 7S"/>
    <n v="1749"/>
    <x v="1741"/>
    <x v="0"/>
    <x v="81"/>
    <n v="3.2"/>
    <n v="2.0799999999999999E-2"/>
    <n v="2.0799999999999999E-2"/>
    <m/>
    <n v="29138"/>
    <m/>
    <m/>
    <s v="H"/>
  </r>
  <r>
    <m/>
    <x v="5"/>
    <s v="M4 7S"/>
    <n v="1750"/>
    <x v="1742"/>
    <x v="0"/>
    <x v="81"/>
    <n v="3.2"/>
    <n v="2.47E-2"/>
    <n v="2.47E-2"/>
    <m/>
    <n v="29138"/>
    <m/>
    <m/>
    <s v="J"/>
  </r>
  <r>
    <m/>
    <x v="5"/>
    <s v="M4 7S"/>
    <n v="1751"/>
    <x v="1743"/>
    <x v="0"/>
    <x v="81"/>
    <n v="3.2"/>
    <n v="1.9199999999999998E-2"/>
    <n v="1.9199999999999998E-2"/>
    <m/>
    <n v="29138"/>
    <m/>
    <m/>
    <s v="H"/>
  </r>
  <r>
    <m/>
    <x v="5"/>
    <s v="M4 7S"/>
    <n v="1752"/>
    <x v="1744"/>
    <x v="0"/>
    <x v="81"/>
    <n v="3.2"/>
    <n v="1.37E-2"/>
    <n v="1.37E-2"/>
    <m/>
    <n v="29138"/>
    <m/>
    <m/>
    <s v="E"/>
  </r>
  <r>
    <m/>
    <x v="5"/>
    <s v="M4 7S"/>
    <n v="1753"/>
    <x v="1745"/>
    <x v="0"/>
    <x v="81"/>
    <n v="3.2"/>
    <n v="1.3299999999999999E-2"/>
    <n v="1.3299999999999999E-2"/>
    <m/>
    <n v="29138"/>
    <m/>
    <m/>
    <s v="D"/>
  </r>
  <r>
    <m/>
    <x v="5"/>
    <s v="M4 7S"/>
    <n v="1754"/>
    <x v="1746"/>
    <x v="0"/>
    <x v="81"/>
    <n v="3.2"/>
    <n v="2.1000000000000001E-2"/>
    <n v="2.1000000000000001E-2"/>
    <m/>
    <n v="29139"/>
    <m/>
    <m/>
    <s v="I"/>
  </r>
  <r>
    <m/>
    <x v="5"/>
    <s v="M4 7S"/>
    <n v="1755"/>
    <x v="1747"/>
    <x v="0"/>
    <x v="81"/>
    <n v="3.2"/>
    <n v="1.1299999999999999E-2"/>
    <n v="1.1299999999999999E-2"/>
    <m/>
    <n v="29139"/>
    <m/>
    <m/>
    <s v="C"/>
  </r>
  <r>
    <m/>
    <x v="5"/>
    <s v="M4 7S"/>
    <n v="1756"/>
    <x v="1748"/>
    <x v="0"/>
    <x v="81"/>
    <n v="3.2"/>
    <n v="1.6899999999999998E-2"/>
    <n v="1.6899999999999998E-2"/>
    <m/>
    <n v="29139"/>
    <m/>
    <m/>
    <s v="F"/>
  </r>
  <r>
    <m/>
    <x v="5"/>
    <s v="M4 7S"/>
    <n v="1757"/>
    <x v="1749"/>
    <x v="0"/>
    <x v="81"/>
    <n v="3.2"/>
    <n v="1.44E-2"/>
    <n v="1.44E-2"/>
    <m/>
    <n v="29139"/>
    <m/>
    <m/>
    <s v="E"/>
  </r>
  <r>
    <m/>
    <x v="5"/>
    <s v="M4 7S"/>
    <n v="1758"/>
    <x v="1750"/>
    <x v="0"/>
    <x v="81"/>
    <n v="3.2"/>
    <n v="1.8200000000000001E-2"/>
    <n v="1.8200000000000001E-2"/>
    <m/>
    <n v="29139"/>
    <m/>
    <m/>
    <s v="G"/>
  </r>
  <r>
    <m/>
    <x v="5"/>
    <s v="M4 7S"/>
    <n v="1759"/>
    <x v="1751"/>
    <x v="0"/>
    <x v="81"/>
    <n v="3.2"/>
    <n v="1.6299999999999999E-2"/>
    <n v="1.6299999999999999E-2"/>
    <m/>
    <n v="29139"/>
    <m/>
    <m/>
    <s v="F"/>
  </r>
  <r>
    <m/>
    <x v="5"/>
    <s v="M4 7S"/>
    <n v="1760"/>
    <x v="1752"/>
    <x v="0"/>
    <x v="81"/>
    <n v="3.2"/>
    <n v="1.37E-2"/>
    <n v="1.37E-2"/>
    <m/>
    <n v="29139"/>
    <m/>
    <m/>
    <s v="E"/>
  </r>
  <r>
    <m/>
    <x v="5"/>
    <s v="M4 7S"/>
    <n v="1761"/>
    <x v="1753"/>
    <x v="0"/>
    <x v="81"/>
    <n v="3.2"/>
    <n v="1.8200000000000001E-2"/>
    <n v="1.8200000000000001E-2"/>
    <m/>
    <n v="29141"/>
    <m/>
    <m/>
    <s v="G"/>
  </r>
  <r>
    <m/>
    <x v="5"/>
    <s v="M4 7S"/>
    <n v="1762"/>
    <x v="1754"/>
    <x v="0"/>
    <x v="81"/>
    <n v="3.2"/>
    <n v="1.8599999999999998E-2"/>
    <n v="1.8599999999999998E-2"/>
    <m/>
    <n v="29141"/>
    <m/>
    <m/>
    <s v="G"/>
  </r>
  <r>
    <m/>
    <x v="5"/>
    <s v="M4 7S"/>
    <n v="1763"/>
    <x v="1755"/>
    <x v="0"/>
    <x v="81"/>
    <n v="3.2"/>
    <n v="1.9400000000000001E-2"/>
    <n v="1.9400000000000001E-2"/>
    <m/>
    <n v="29141"/>
    <m/>
    <m/>
    <s v="H"/>
  </r>
  <r>
    <m/>
    <x v="5"/>
    <s v="M4 7S"/>
    <n v="1764"/>
    <x v="1756"/>
    <x v="0"/>
    <x v="81"/>
    <n v="3.2"/>
    <n v="1.9400000000000001E-2"/>
    <n v="1.9400000000000001E-2"/>
    <m/>
    <n v="29141"/>
    <m/>
    <m/>
    <s v="H"/>
  </r>
  <r>
    <m/>
    <x v="5"/>
    <s v="M4 7S"/>
    <n v="1765"/>
    <x v="1757"/>
    <x v="0"/>
    <x v="81"/>
    <n v="3.2"/>
    <n v="1.4999999999999999E-2"/>
    <n v="1.4999999999999999E-2"/>
    <m/>
    <n v="29141"/>
    <m/>
    <m/>
    <s v="F"/>
  </r>
  <r>
    <m/>
    <x v="5"/>
    <s v="M4 6N"/>
    <n v="1766"/>
    <x v="1758"/>
    <x v="0"/>
    <x v="81"/>
    <n v="3.2"/>
    <n v="1.2E-2"/>
    <n v="1.2E-2"/>
    <m/>
    <n v="29141"/>
    <m/>
    <m/>
    <s v="D"/>
  </r>
  <r>
    <m/>
    <x v="5"/>
    <s v="M4 6N"/>
    <n v="1767"/>
    <x v="1759"/>
    <x v="0"/>
    <x v="81"/>
    <n v="3.2"/>
    <n v="1.7100000000000001E-2"/>
    <n v="1.7100000000000001E-2"/>
    <m/>
    <n v="29141"/>
    <m/>
    <m/>
    <s v="F"/>
  </r>
  <r>
    <m/>
    <x v="5"/>
    <s v="M4 6N"/>
    <n v="1768"/>
    <x v="1760"/>
    <x v="0"/>
    <x v="81"/>
    <n v="3.2"/>
    <n v="1.7100000000000001E-2"/>
    <n v="1.7100000000000001E-2"/>
    <m/>
    <n v="29141"/>
    <m/>
    <m/>
    <s v="F"/>
  </r>
  <r>
    <m/>
    <x v="5"/>
    <s v="M4 6N"/>
    <n v="1769"/>
    <x v="1761"/>
    <x v="0"/>
    <x v="81"/>
    <n v="3.2"/>
    <n v="7.1000000000000004E-3"/>
    <n v="7.1000000000000004E-3"/>
    <m/>
    <n v="29141"/>
    <m/>
    <m/>
    <s v="Reserva"/>
  </r>
  <r>
    <m/>
    <x v="5"/>
    <s v="M4 7S L32"/>
    <n v="1770"/>
    <x v="1762"/>
    <x v="0"/>
    <x v="81"/>
    <n v="3.2"/>
    <n v="1.67E-2"/>
    <n v="1.67E-2"/>
    <m/>
    <n v="29141"/>
    <m/>
    <m/>
    <s v="F"/>
  </r>
  <r>
    <m/>
    <x v="5"/>
    <s v="M4 7S L32"/>
    <n v="1771"/>
    <x v="1763"/>
    <x v="0"/>
    <x v="81"/>
    <n v="3.2"/>
    <n v="1.3100000000000001E-2"/>
    <n v="1.3100000000000001E-2"/>
    <m/>
    <n v="29141"/>
    <m/>
    <m/>
    <s v="D"/>
  </r>
  <r>
    <m/>
    <x v="5"/>
    <s v="M4 7S L32"/>
    <n v="1772"/>
    <x v="1764"/>
    <x v="0"/>
    <x v="80"/>
    <n v="3.2"/>
    <n v="9.1000000000000004E-3"/>
    <n v="9.1000000000000004E-3"/>
    <m/>
    <n v="29142"/>
    <m/>
    <m/>
    <s v="B"/>
  </r>
  <r>
    <m/>
    <x v="5"/>
    <s v="M4 7S L32"/>
    <n v="1773"/>
    <x v="1765"/>
    <x v="0"/>
    <x v="80"/>
    <n v="3.2"/>
    <n v="1.18E-2"/>
    <n v="1.18E-2"/>
    <m/>
    <n v="29142"/>
    <m/>
    <m/>
    <s v="C"/>
  </r>
  <r>
    <m/>
    <x v="5"/>
    <s v="M4 7S L32"/>
    <n v="1774"/>
    <x v="1766"/>
    <x v="0"/>
    <x v="80"/>
    <n v="3.2"/>
    <n v="1.6500000000000001E-2"/>
    <n v="1.6500000000000001E-2"/>
    <m/>
    <n v="29142"/>
    <m/>
    <m/>
    <s v="F"/>
  </r>
  <r>
    <m/>
    <x v="5"/>
    <s v="M4 7S L32"/>
    <n v="1775"/>
    <x v="1767"/>
    <x v="0"/>
    <x v="80"/>
    <n v="3.2"/>
    <n v="1.34E-2"/>
    <n v="1.34E-2"/>
    <m/>
    <n v="29142"/>
    <m/>
    <m/>
    <s v="D"/>
  </r>
  <r>
    <m/>
    <x v="5"/>
    <s v="M4 6N"/>
    <n v="1776"/>
    <x v="1768"/>
    <x v="0"/>
    <x v="79"/>
    <n v="3.2"/>
    <n v="1.17E-2"/>
    <n v="1.17E-2"/>
    <m/>
    <n v="29142"/>
    <m/>
    <m/>
    <s v="C"/>
  </r>
  <r>
    <m/>
    <x v="5"/>
    <s v="M4 6N"/>
    <n v="1777"/>
    <x v="1769"/>
    <x v="0"/>
    <x v="79"/>
    <n v="3.2"/>
    <n v="2.18E-2"/>
    <n v="2.18E-2"/>
    <m/>
    <n v="29142"/>
    <m/>
    <m/>
    <s v="I"/>
  </r>
  <r>
    <m/>
    <x v="5"/>
    <s v="M4 6N"/>
    <n v="1778"/>
    <x v="1770"/>
    <x v="0"/>
    <x v="79"/>
    <n v="3.2"/>
    <n v="1.6899999999999998E-2"/>
    <n v="1.6899999999999998E-2"/>
    <m/>
    <n v="29142"/>
    <m/>
    <m/>
    <s v="F"/>
  </r>
  <r>
    <m/>
    <x v="5"/>
    <s v="M4 6N"/>
    <n v="1779"/>
    <x v="1771"/>
    <x v="0"/>
    <x v="79"/>
    <n v="3.2"/>
    <n v="1.11E-2"/>
    <n v="1.11E-2"/>
    <m/>
    <n v="29142"/>
    <m/>
    <m/>
    <s v="C"/>
  </r>
  <r>
    <m/>
    <x v="5"/>
    <s v="M4 6N"/>
    <n v="1780"/>
    <x v="1772"/>
    <x v="0"/>
    <x v="79"/>
    <n v="3.2"/>
    <n v="1.47E-2"/>
    <n v="1.47E-2"/>
    <m/>
    <n v="29142"/>
    <m/>
    <m/>
    <s v="E"/>
  </r>
  <r>
    <m/>
    <x v="5"/>
    <s v="M4 6N"/>
    <n v="1781"/>
    <x v="1773"/>
    <x v="0"/>
    <x v="79"/>
    <n v="3.2"/>
    <n v="1.4999999999999999E-2"/>
    <n v="1.4999999999999999E-2"/>
    <m/>
    <n v="29142"/>
    <m/>
    <m/>
    <s v="F"/>
  </r>
  <r>
    <m/>
    <x v="5"/>
    <s v="M4 6N"/>
    <n v="1782"/>
    <x v="1774"/>
    <x v="0"/>
    <x v="79"/>
    <n v="3.2"/>
    <n v="1.52E-2"/>
    <n v="1.52E-2"/>
    <m/>
    <n v="29142"/>
    <m/>
    <m/>
    <s v="F"/>
  </r>
  <r>
    <m/>
    <x v="5"/>
    <s v="M4 7S"/>
    <n v="1783"/>
    <x v="1775"/>
    <x v="0"/>
    <x v="79"/>
    <n v="3.2"/>
    <n v="1.5900000000000001E-2"/>
    <n v="1.5900000000000001E-2"/>
    <m/>
    <n v="29143"/>
    <m/>
    <m/>
    <s v="F"/>
  </r>
  <r>
    <m/>
    <x v="5"/>
    <s v="M4 7S"/>
    <n v="1784"/>
    <x v="1776"/>
    <x v="0"/>
    <x v="79"/>
    <n v="3.2"/>
    <n v="1.3100000000000001E-2"/>
    <n v="1.3100000000000001E-2"/>
    <m/>
    <n v="29143"/>
    <m/>
    <m/>
    <s v="D"/>
  </r>
  <r>
    <m/>
    <x v="5"/>
    <s v="M4 7S"/>
    <n v="1785"/>
    <x v="1777"/>
    <x v="0"/>
    <x v="79"/>
    <n v="3.2"/>
    <n v="1.7299999999999999E-2"/>
    <n v="1.7299999999999999E-2"/>
    <m/>
    <n v="29143"/>
    <m/>
    <m/>
    <s v="F"/>
  </r>
  <r>
    <m/>
    <x v="5"/>
    <s v="M4 7S"/>
    <n v="1786"/>
    <x v="1778"/>
    <x v="0"/>
    <x v="79"/>
    <n v="3.2"/>
    <n v="1.32E-2"/>
    <n v="1.32E-2"/>
    <m/>
    <n v="29143"/>
    <m/>
    <m/>
    <s v="D"/>
  </r>
  <r>
    <m/>
    <x v="5"/>
    <s v="M4 7S"/>
    <n v="1787"/>
    <x v="1779"/>
    <x v="0"/>
    <x v="79"/>
    <n v="3.2"/>
    <n v="1.09E-2"/>
    <n v="1.09E-2"/>
    <m/>
    <n v="29143"/>
    <m/>
    <m/>
    <s v="C"/>
  </r>
  <r>
    <m/>
    <x v="5"/>
    <s v="M4 7S"/>
    <n v="1788"/>
    <x v="1780"/>
    <x v="0"/>
    <x v="79"/>
    <n v="3.2"/>
    <n v="9.1999999999999998E-3"/>
    <n v="9.1999999999999998E-3"/>
    <m/>
    <n v="29143"/>
    <m/>
    <m/>
    <s v="B"/>
  </r>
  <r>
    <m/>
    <x v="5"/>
    <s v="M4 7S"/>
    <n v="1789"/>
    <x v="1781"/>
    <x v="0"/>
    <x v="79"/>
    <n v="3.2"/>
    <n v="1.5699999999999999E-2"/>
    <n v="1.5699999999999999E-2"/>
    <m/>
    <n v="29143"/>
    <m/>
    <m/>
    <s v="F"/>
  </r>
  <r>
    <m/>
    <x v="5"/>
    <s v="M4 7S"/>
    <n v="1790"/>
    <x v="1782"/>
    <x v="0"/>
    <x v="79"/>
    <n v="3.2"/>
    <n v="1.8800000000000001E-2"/>
    <n v="1.8800000000000001E-2"/>
    <m/>
    <n v="29143"/>
    <m/>
    <m/>
    <s v="G"/>
  </r>
  <r>
    <m/>
    <x v="5"/>
    <s v="M4 7S"/>
    <n v="1791"/>
    <x v="1783"/>
    <x v="0"/>
    <x v="79"/>
    <n v="3.2"/>
    <n v="1.7999999999999999E-2"/>
    <n v="1.7999999999999999E-2"/>
    <m/>
    <n v="29143"/>
    <m/>
    <m/>
    <s v="G"/>
  </r>
  <r>
    <m/>
    <x v="5"/>
    <s v="M4 7S"/>
    <n v="1792"/>
    <x v="1784"/>
    <x v="0"/>
    <x v="79"/>
    <n v="3.2"/>
    <n v="1.3100000000000001E-2"/>
    <n v="1.3100000000000001E-2"/>
    <m/>
    <n v="29143"/>
    <m/>
    <m/>
    <s v="D"/>
  </r>
  <r>
    <m/>
    <x v="5"/>
    <s v="M4 7S"/>
    <n v="1793"/>
    <x v="1785"/>
    <x v="0"/>
    <x v="79"/>
    <n v="3.2"/>
    <n v="1.29E-2"/>
    <n v="1.29E-2"/>
    <m/>
    <n v="29143"/>
    <m/>
    <m/>
    <s v="D"/>
  </r>
  <r>
    <m/>
    <x v="5"/>
    <s v="M4 7S"/>
    <n v="1794"/>
    <x v="1786"/>
    <x v="0"/>
    <x v="79"/>
    <n v="3.2"/>
    <n v="1.18E-2"/>
    <n v="1.18E-2"/>
    <m/>
    <n v="29143"/>
    <m/>
    <m/>
    <s v="C"/>
  </r>
  <r>
    <m/>
    <x v="5"/>
    <s v="M4 7S"/>
    <n v="1795"/>
    <x v="1787"/>
    <x v="0"/>
    <x v="82"/>
    <n v="3.2"/>
    <n v="2.1700000000000001E-2"/>
    <n v="2.1700000000000001E-2"/>
    <m/>
    <n v="29149"/>
    <m/>
    <m/>
    <s v="I"/>
  </r>
  <r>
    <m/>
    <x v="5"/>
    <s v="M4 7S"/>
    <n v="1796"/>
    <x v="1788"/>
    <x v="0"/>
    <x v="82"/>
    <n v="3.2"/>
    <n v="2.0199999999999999E-2"/>
    <n v="2.0199999999999999E-2"/>
    <m/>
    <n v="29149"/>
    <m/>
    <m/>
    <s v="H"/>
  </r>
  <r>
    <m/>
    <x v="5"/>
    <s v="M4 7S"/>
    <n v="1797"/>
    <x v="1789"/>
    <x v="0"/>
    <x v="82"/>
    <n v="3.2"/>
    <n v="1.6500000000000001E-2"/>
    <n v="1.6500000000000001E-2"/>
    <m/>
    <n v="29149"/>
    <m/>
    <m/>
    <s v="F"/>
  </r>
  <r>
    <m/>
    <x v="5"/>
    <s v="M4 7S"/>
    <n v="1798"/>
    <x v="1790"/>
    <x v="0"/>
    <x v="82"/>
    <n v="3.2"/>
    <n v="1.6199999999999999E-2"/>
    <n v="1.6199999999999999E-2"/>
    <m/>
    <n v="29149"/>
    <m/>
    <m/>
    <s v="F"/>
  </r>
  <r>
    <m/>
    <x v="5"/>
    <s v="M4 7S"/>
    <n v="1799"/>
    <x v="1791"/>
    <x v="0"/>
    <x v="82"/>
    <n v="3.2"/>
    <n v="1.95E-2"/>
    <n v="1.95E-2"/>
    <m/>
    <n v="29149"/>
    <m/>
    <m/>
    <s v="H"/>
  </r>
  <r>
    <m/>
    <x v="5"/>
    <s v="M4 7S"/>
    <n v="1800"/>
    <x v="1792"/>
    <x v="0"/>
    <x v="82"/>
    <n v="3.2"/>
    <n v="1.89E-2"/>
    <n v="1.89E-2"/>
    <m/>
    <n v="29149"/>
    <m/>
    <m/>
    <s v="G"/>
  </r>
  <r>
    <m/>
    <x v="5"/>
    <s v="M4 7S"/>
    <n v="1801"/>
    <x v="1793"/>
    <x v="0"/>
    <x v="82"/>
    <n v="3.2"/>
    <n v="2.06E-2"/>
    <n v="2.06E-2"/>
    <m/>
    <n v="29149"/>
    <m/>
    <m/>
    <s v="H"/>
  </r>
  <r>
    <m/>
    <x v="5"/>
    <s v="M4 7S"/>
    <n v="1802"/>
    <x v="1794"/>
    <x v="0"/>
    <x v="82"/>
    <n v="3.2"/>
    <n v="1.6500000000000001E-2"/>
    <n v="1.6500000000000001E-2"/>
    <m/>
    <n v="29149"/>
    <m/>
    <m/>
    <s v="F"/>
  </r>
  <r>
    <m/>
    <x v="5"/>
    <s v="M4 7S"/>
    <n v="1803"/>
    <x v="1795"/>
    <x v="0"/>
    <x v="82"/>
    <n v="3.2"/>
    <n v="1.4200000000000001E-2"/>
    <n v="1.4200000000000001E-2"/>
    <m/>
    <n v="29150"/>
    <m/>
    <m/>
    <s v="E"/>
  </r>
  <r>
    <m/>
    <x v="5"/>
    <s v="M4 7S"/>
    <n v="1804"/>
    <x v="1796"/>
    <x v="0"/>
    <x v="82"/>
    <n v="3.2"/>
    <n v="1.4800000000000001E-2"/>
    <n v="1.4800000000000001E-2"/>
    <m/>
    <n v="29150"/>
    <m/>
    <m/>
    <s v="E"/>
  </r>
  <r>
    <m/>
    <x v="5"/>
    <s v="M4 7S"/>
    <n v="1805"/>
    <x v="1797"/>
    <x v="0"/>
    <x v="82"/>
    <n v="3.2"/>
    <n v="2.07E-2"/>
    <n v="2.07E-2"/>
    <m/>
    <n v="29150"/>
    <m/>
    <m/>
    <s v="H"/>
  </r>
  <r>
    <m/>
    <x v="5"/>
    <s v="M4 7S"/>
    <n v="1806"/>
    <x v="1798"/>
    <x v="0"/>
    <x v="82"/>
    <n v="3.2"/>
    <n v="1.21E-2"/>
    <n v="1.21E-2"/>
    <m/>
    <n v="29150"/>
    <m/>
    <m/>
    <s v="D"/>
  </r>
  <r>
    <m/>
    <x v="5"/>
    <s v="M4 7S"/>
    <n v="1807"/>
    <x v="1799"/>
    <x v="0"/>
    <x v="82"/>
    <n v="3.2"/>
    <n v="1.55E-2"/>
    <n v="1.55E-2"/>
    <m/>
    <n v="29150"/>
    <m/>
    <m/>
    <s v="F"/>
  </r>
  <r>
    <m/>
    <x v="5"/>
    <s v="M4 7S"/>
    <n v="1808"/>
    <x v="1800"/>
    <x v="0"/>
    <x v="82"/>
    <n v="3.2"/>
    <n v="1.44E-2"/>
    <n v="1.44E-2"/>
    <m/>
    <n v="29150"/>
    <m/>
    <m/>
    <s v="E"/>
  </r>
  <r>
    <m/>
    <x v="5"/>
    <s v="M4 7S L32"/>
    <n v="1809"/>
    <x v="1801"/>
    <x v="0"/>
    <x v="81"/>
    <n v="3.2"/>
    <n v="7.7000000000000002E-3"/>
    <n v="7.7000000000000002E-3"/>
    <m/>
    <n v="29150"/>
    <m/>
    <m/>
    <s v="A"/>
  </r>
  <r>
    <m/>
    <x v="5"/>
    <s v="M4 7S L32"/>
    <n v="1810"/>
    <x v="1802"/>
    <x v="0"/>
    <x v="81"/>
    <n v="3.2"/>
    <n v="1.54E-2"/>
    <n v="1.54E-2"/>
    <m/>
    <n v="29150"/>
    <m/>
    <m/>
    <s v="F"/>
  </r>
  <r>
    <m/>
    <x v="5"/>
    <s v="M4 7S L32"/>
    <n v="1811"/>
    <x v="1803"/>
    <x v="0"/>
    <x v="81"/>
    <n v="3.2"/>
    <n v="8.0000000000000002E-3"/>
    <n v="8.0000000000000002E-3"/>
    <m/>
    <n v="29150"/>
    <m/>
    <m/>
    <s v="A"/>
  </r>
  <r>
    <m/>
    <x v="5"/>
    <s v="M4 7S L32"/>
    <n v="1812"/>
    <x v="1804"/>
    <x v="0"/>
    <x v="81"/>
    <n v="3.2"/>
    <n v="1.17E-2"/>
    <n v="1.17E-2"/>
    <m/>
    <n v="29150"/>
    <m/>
    <m/>
    <s v="C"/>
  </r>
  <r>
    <m/>
    <x v="5"/>
    <s v="M4 7S L32"/>
    <n v="1813"/>
    <x v="1805"/>
    <x v="0"/>
    <x v="81"/>
    <n v="3.2"/>
    <n v="8.3000000000000001E-3"/>
    <n v="8.3000000000000001E-3"/>
    <m/>
    <n v="29151"/>
    <m/>
    <m/>
    <s v="A"/>
  </r>
  <r>
    <m/>
    <x v="5"/>
    <s v="M4 7S L32"/>
    <n v="1814"/>
    <x v="1806"/>
    <x v="0"/>
    <x v="81"/>
    <n v="3.2"/>
    <n v="1.3100000000000001E-2"/>
    <n v="1.3100000000000001E-2"/>
    <m/>
    <n v="29151"/>
    <m/>
    <m/>
    <s v="D"/>
  </r>
  <r>
    <m/>
    <x v="5"/>
    <s v="M4 7S L32"/>
    <n v="1815"/>
    <x v="1807"/>
    <x v="0"/>
    <x v="81"/>
    <n v="3.2"/>
    <n v="1.0200000000000001E-2"/>
    <n v="1.0200000000000001E-2"/>
    <m/>
    <n v="29151"/>
    <m/>
    <m/>
    <s v="B"/>
  </r>
  <r>
    <m/>
    <x v="5"/>
    <s v="M4 7S L32"/>
    <n v="1816"/>
    <x v="1808"/>
    <x v="0"/>
    <x v="81"/>
    <n v="3.2"/>
    <n v="1.34E-2"/>
    <n v="1.34E-2"/>
    <m/>
    <n v="29151"/>
    <m/>
    <m/>
    <s v="D"/>
  </r>
  <r>
    <m/>
    <x v="5"/>
    <s v="M4 7S L32"/>
    <n v="1817"/>
    <x v="1809"/>
    <x v="0"/>
    <x v="81"/>
    <n v="3.2"/>
    <n v="1.1299999999999999E-2"/>
    <n v="1.1299999999999999E-2"/>
    <m/>
    <n v="29151"/>
    <m/>
    <m/>
    <s v="C"/>
  </r>
  <r>
    <m/>
    <x v="5"/>
    <s v="M4 7S L32"/>
    <n v="1818"/>
    <x v="1810"/>
    <x v="0"/>
    <x v="81"/>
    <n v="3.2"/>
    <n v="1.26E-2"/>
    <n v="1.26E-2"/>
    <m/>
    <n v="29151"/>
    <m/>
    <m/>
    <s v="D"/>
  </r>
  <r>
    <m/>
    <x v="5"/>
    <s v="M4 7S L32"/>
    <n v="1819"/>
    <x v="1811"/>
    <x v="0"/>
    <x v="82"/>
    <n v="3.2"/>
    <n v="1.09E-2"/>
    <n v="1.09E-2"/>
    <m/>
    <n v="29151"/>
    <m/>
    <m/>
    <s v="C"/>
  </r>
  <r>
    <m/>
    <x v="5"/>
    <s v="M4 7S L32"/>
    <n v="1820"/>
    <x v="1812"/>
    <x v="0"/>
    <x v="82"/>
    <n v="3.2"/>
    <n v="1.3599999999999999E-2"/>
    <n v="1.3599999999999999E-2"/>
    <m/>
    <n v="29151"/>
    <m/>
    <m/>
    <s v="E"/>
  </r>
  <r>
    <m/>
    <x v="5"/>
    <s v="M4 7S L32"/>
    <n v="1821"/>
    <x v="1813"/>
    <x v="0"/>
    <x v="82"/>
    <n v="3.2"/>
    <n v="1.1599999999999999E-2"/>
    <n v="1.1599999999999999E-2"/>
    <m/>
    <n v="29151"/>
    <m/>
    <m/>
    <s v="C"/>
  </r>
  <r>
    <m/>
    <x v="5"/>
    <s v="M4 7S L32"/>
    <n v="1822"/>
    <x v="1814"/>
    <x v="0"/>
    <x v="82"/>
    <n v="3.2"/>
    <n v="1.1900000000000001E-2"/>
    <n v="1.1900000000000001E-2"/>
    <m/>
    <n v="29151"/>
    <m/>
    <m/>
    <s v="C"/>
  </r>
  <r>
    <m/>
    <x v="5"/>
    <s v="M4 7S L32"/>
    <n v="1823"/>
    <x v="1815"/>
    <x v="0"/>
    <x v="82"/>
    <n v="3.2"/>
    <n v="1.3899999999999999E-2"/>
    <n v="1.3899999999999999E-2"/>
    <m/>
    <n v="29152"/>
    <m/>
    <m/>
    <s v="E"/>
  </r>
  <r>
    <m/>
    <x v="5"/>
    <s v="M4 7S L32"/>
    <n v="1824"/>
    <x v="1816"/>
    <x v="0"/>
    <x v="82"/>
    <n v="3.2"/>
    <n v="1.2699999999999999E-2"/>
    <n v="1.2699999999999999E-2"/>
    <m/>
    <n v="29152"/>
    <m/>
    <m/>
    <s v="D"/>
  </r>
  <r>
    <m/>
    <x v="5"/>
    <s v="M4 7S L32"/>
    <n v="1825"/>
    <x v="1817"/>
    <x v="0"/>
    <x v="82"/>
    <n v="3.2"/>
    <n v="1.0200000000000001E-2"/>
    <n v="1.0200000000000001E-2"/>
    <m/>
    <n v="29152"/>
    <m/>
    <m/>
    <s v="B"/>
  </r>
  <r>
    <m/>
    <x v="5"/>
    <s v="M4 6N L33"/>
    <n v="1826"/>
    <x v="1818"/>
    <x v="0"/>
    <x v="82"/>
    <n v="3.2"/>
    <n v="1.66E-2"/>
    <n v="1.66E-2"/>
    <m/>
    <n v="29152"/>
    <m/>
    <m/>
    <s v="F"/>
  </r>
  <r>
    <m/>
    <x v="5"/>
    <s v="M4 6N L33"/>
    <n v="1827"/>
    <x v="1819"/>
    <x v="0"/>
    <x v="82"/>
    <n v="3.2"/>
    <n v="1.6299999999999999E-2"/>
    <n v="1.6299999999999999E-2"/>
    <m/>
    <n v="29155"/>
    <m/>
    <m/>
    <s v="F"/>
  </r>
  <r>
    <m/>
    <x v="5"/>
    <s v="M4 6N L33"/>
    <n v="1828"/>
    <x v="1820"/>
    <x v="0"/>
    <x v="82"/>
    <n v="3.2"/>
    <n v="1.8700000000000001E-2"/>
    <n v="1.8700000000000001E-2"/>
    <m/>
    <n v="29155"/>
    <m/>
    <m/>
    <s v="G"/>
  </r>
  <r>
    <m/>
    <x v="5"/>
    <s v="M4 6N L33"/>
    <n v="1829"/>
    <x v="1821"/>
    <x v="0"/>
    <x v="82"/>
    <n v="3.2"/>
    <n v="1.47E-2"/>
    <n v="1.47E-2"/>
    <m/>
    <n v="29155"/>
    <m/>
    <m/>
    <s v="E"/>
  </r>
  <r>
    <m/>
    <x v="5"/>
    <s v="M4 6N L33"/>
    <n v="1830"/>
    <x v="1822"/>
    <x v="0"/>
    <x v="82"/>
    <n v="3.2"/>
    <n v="1.6899999999999998E-2"/>
    <n v="1.6899999999999998E-2"/>
    <m/>
    <n v="29155"/>
    <m/>
    <m/>
    <s v="F"/>
  </r>
  <r>
    <m/>
    <x v="5"/>
    <s v="M4 6N L33"/>
    <n v="1831"/>
    <x v="1823"/>
    <x v="0"/>
    <x v="82"/>
    <n v="3.2"/>
    <n v="1.38E-2"/>
    <n v="1.38E-2"/>
    <m/>
    <n v="29155"/>
    <m/>
    <m/>
    <s v="E"/>
  </r>
  <r>
    <m/>
    <x v="5"/>
    <s v="M4 6N L33"/>
    <n v="1832"/>
    <x v="1824"/>
    <x v="0"/>
    <x v="82"/>
    <n v="3.2"/>
    <n v="1.12E-2"/>
    <n v="1.12E-2"/>
    <m/>
    <n v="29155"/>
    <m/>
    <m/>
    <s v="C"/>
  </r>
  <r>
    <m/>
    <x v="5"/>
    <s v="M4 6N L33"/>
    <n v="1833"/>
    <x v="1825"/>
    <x v="0"/>
    <x v="82"/>
    <n v="3.2"/>
    <n v="1.4500000000000001E-2"/>
    <n v="1.4500000000000001E-2"/>
    <m/>
    <n v="29155"/>
    <m/>
    <m/>
    <s v="E"/>
  </r>
  <r>
    <m/>
    <x v="5"/>
    <s v="M4 7S"/>
    <n v="1834"/>
    <x v="1826"/>
    <x v="0"/>
    <x v="79"/>
    <n v="3.2"/>
    <n v="1.2800000000000001E-2"/>
    <n v="1.2800000000000001E-2"/>
    <m/>
    <n v="29155"/>
    <m/>
    <m/>
    <s v="D"/>
  </r>
  <r>
    <m/>
    <x v="5"/>
    <s v="M4 7S"/>
    <n v="1835"/>
    <x v="1827"/>
    <x v="0"/>
    <x v="79"/>
    <n v="3.2"/>
    <n v="1.4500000000000001E-2"/>
    <n v="1.4500000000000001E-2"/>
    <m/>
    <n v="29155"/>
    <m/>
    <m/>
    <s v="E"/>
  </r>
  <r>
    <m/>
    <x v="5"/>
    <s v="M4 7S"/>
    <n v="1836"/>
    <x v="1828"/>
    <x v="0"/>
    <x v="79"/>
    <n v="3.2"/>
    <n v="1.4500000000000001E-2"/>
    <n v="1.4500000000000001E-2"/>
    <m/>
    <n v="29155"/>
    <m/>
    <m/>
    <s v="E"/>
  </r>
  <r>
    <m/>
    <x v="5"/>
    <s v="M4 7S"/>
    <n v="1837"/>
    <x v="1829"/>
    <x v="0"/>
    <x v="79"/>
    <n v="3.2"/>
    <n v="1.04E-2"/>
    <n v="1.04E-2"/>
    <m/>
    <n v="29155"/>
    <m/>
    <m/>
    <s v="B"/>
  </r>
  <r>
    <m/>
    <x v="5"/>
    <s v="M4 7S"/>
    <n v="1838"/>
    <x v="1830"/>
    <x v="0"/>
    <x v="79"/>
    <n v="3.2"/>
    <n v="0.01"/>
    <n v="0.01"/>
    <m/>
    <n v="29157"/>
    <m/>
    <m/>
    <s v="B"/>
  </r>
  <r>
    <m/>
    <x v="5"/>
    <s v="M4 7S"/>
    <n v="1839"/>
    <x v="1831"/>
    <x v="0"/>
    <x v="79"/>
    <n v="3.2"/>
    <n v="8.9999999999999993E-3"/>
    <n v="8.9999999999999993E-3"/>
    <m/>
    <n v="29157"/>
    <m/>
    <m/>
    <s v="B"/>
  </r>
  <r>
    <m/>
    <x v="5"/>
    <s v="M4 7S"/>
    <n v="1840"/>
    <x v="1832"/>
    <x v="0"/>
    <x v="79"/>
    <n v="3.2"/>
    <n v="1.04E-2"/>
    <n v="1.04E-2"/>
    <m/>
    <n v="29157"/>
    <m/>
    <m/>
    <s v="B"/>
  </r>
  <r>
    <m/>
    <x v="5"/>
    <s v="M4 7S L32"/>
    <n v="1841"/>
    <x v="1833"/>
    <x v="0"/>
    <x v="82"/>
    <n v="3.2"/>
    <n v="1.44E-2"/>
    <n v="1.44E-2"/>
    <m/>
    <n v="29157"/>
    <m/>
    <m/>
    <s v="E"/>
  </r>
  <r>
    <m/>
    <x v="5"/>
    <s v="M4 7S L32"/>
    <n v="1842"/>
    <x v="1834"/>
    <x v="0"/>
    <x v="82"/>
    <n v="3.2"/>
    <n v="1.0200000000000001E-2"/>
    <n v="1.0200000000000001E-2"/>
    <m/>
    <n v="29157"/>
    <m/>
    <m/>
    <s v="B"/>
  </r>
  <r>
    <m/>
    <x v="5"/>
    <s v="M4 7S L32"/>
    <n v="1843"/>
    <x v="1835"/>
    <x v="0"/>
    <x v="82"/>
    <n v="3.2"/>
    <n v="1.1599999999999999E-2"/>
    <n v="1.1599999999999999E-2"/>
    <m/>
    <n v="29157"/>
    <m/>
    <m/>
    <s v="C"/>
  </r>
  <r>
    <m/>
    <x v="5"/>
    <s v="M4 7S"/>
    <n v="1844"/>
    <x v="1836"/>
    <x v="0"/>
    <x v="82"/>
    <n v="3.2"/>
    <n v="1.3599999999999999E-2"/>
    <n v="1.3599999999999999E-2"/>
    <m/>
    <n v="29157"/>
    <m/>
    <m/>
    <s v="E"/>
  </r>
  <r>
    <m/>
    <x v="5"/>
    <s v="M4 7S"/>
    <n v="1845"/>
    <x v="1837"/>
    <x v="0"/>
    <x v="82"/>
    <n v="3.2"/>
    <n v="1.4999999999999999E-2"/>
    <n v="1.4999999999999999E-2"/>
    <m/>
    <n v="29157"/>
    <m/>
    <m/>
    <s v="F"/>
  </r>
  <r>
    <m/>
    <x v="5"/>
    <s v="M4 7S"/>
    <n v="1846"/>
    <x v="1838"/>
    <x v="0"/>
    <x v="82"/>
    <n v="3.2"/>
    <n v="1.18E-2"/>
    <n v="1.18E-2"/>
    <m/>
    <n v="29157"/>
    <m/>
    <m/>
    <s v="C"/>
  </r>
  <r>
    <m/>
    <x v="5"/>
    <s v="M4 7S L30"/>
    <n v="1847"/>
    <x v="1839"/>
    <x v="0"/>
    <x v="83"/>
    <n v="3.2"/>
    <n v="1.9300000000000001E-2"/>
    <n v="1.9300000000000001E-2"/>
    <m/>
    <n v="29158"/>
    <m/>
    <m/>
    <s v="H"/>
  </r>
  <r>
    <m/>
    <x v="5"/>
    <s v="M4 7S L30"/>
    <n v="1848"/>
    <x v="1840"/>
    <x v="0"/>
    <x v="83"/>
    <n v="3.2"/>
    <n v="1.6899999999999998E-2"/>
    <n v="1.6899999999999998E-2"/>
    <m/>
    <n v="29158"/>
    <m/>
    <m/>
    <s v="F"/>
  </r>
  <r>
    <m/>
    <x v="5"/>
    <s v="M4 7S L30"/>
    <n v="1849"/>
    <x v="1841"/>
    <x v="0"/>
    <x v="83"/>
    <n v="3.2"/>
    <n v="1.6799999999999999E-2"/>
    <n v="1.6799999999999999E-2"/>
    <m/>
    <n v="29158"/>
    <m/>
    <m/>
    <s v="F"/>
  </r>
  <r>
    <m/>
    <x v="5"/>
    <s v="M4 7S L30"/>
    <n v="1850"/>
    <x v="1842"/>
    <x v="0"/>
    <x v="83"/>
    <n v="3.2"/>
    <n v="1.6199999999999999E-2"/>
    <n v="1.6199999999999999E-2"/>
    <m/>
    <n v="29158"/>
    <m/>
    <m/>
    <s v="F"/>
  </r>
  <r>
    <m/>
    <x v="5"/>
    <s v="M4 7S L30"/>
    <n v="1851"/>
    <x v="1843"/>
    <x v="0"/>
    <x v="83"/>
    <n v="3.2"/>
    <n v="1.5900000000000001E-2"/>
    <n v="1.5900000000000001E-2"/>
    <m/>
    <n v="29158"/>
    <m/>
    <m/>
    <s v="F"/>
  </r>
  <r>
    <m/>
    <x v="5"/>
    <s v="M4 7S L30"/>
    <n v="1852"/>
    <x v="1844"/>
    <x v="0"/>
    <x v="83"/>
    <n v="3.2"/>
    <n v="1.1299999999999999E-2"/>
    <n v="1.1299999999999999E-2"/>
    <m/>
    <n v="29159"/>
    <m/>
    <m/>
    <s v="C"/>
  </r>
  <r>
    <m/>
    <x v="5"/>
    <s v="M4 7S L30"/>
    <n v="1853"/>
    <x v="1845"/>
    <x v="0"/>
    <x v="83"/>
    <n v="3.2"/>
    <n v="1.6199999999999999E-2"/>
    <n v="1.6199999999999999E-2"/>
    <m/>
    <n v="29159"/>
    <m/>
    <m/>
    <s v="F"/>
  </r>
  <r>
    <m/>
    <x v="5"/>
    <s v="M4 7S L30"/>
    <n v="1854"/>
    <x v="1846"/>
    <x v="0"/>
    <x v="83"/>
    <n v="3.2"/>
    <n v="1.2200000000000001E-2"/>
    <n v="1.2200000000000001E-2"/>
    <m/>
    <n v="29159"/>
    <m/>
    <m/>
    <s v="D"/>
  </r>
  <r>
    <m/>
    <x v="5"/>
    <s v="M4 7S L30"/>
    <n v="1855"/>
    <x v="1847"/>
    <x v="0"/>
    <x v="83"/>
    <n v="3.2"/>
    <n v="1.06E-2"/>
    <n v="1.06E-2"/>
    <m/>
    <n v="29159"/>
    <m/>
    <m/>
    <s v="C"/>
  </r>
  <r>
    <m/>
    <x v="5"/>
    <s v="M4 7S L30"/>
    <n v="1856"/>
    <x v="1848"/>
    <x v="0"/>
    <x v="83"/>
    <n v="3.2"/>
    <n v="1.6500000000000001E-2"/>
    <n v="1.6500000000000001E-2"/>
    <m/>
    <n v="29159"/>
    <m/>
    <m/>
    <s v="F"/>
  </r>
  <r>
    <m/>
    <x v="5"/>
    <s v="M4 7S L30"/>
    <n v="1857"/>
    <x v="1849"/>
    <x v="0"/>
    <x v="83"/>
    <n v="3.2"/>
    <n v="1.43E-2"/>
    <n v="1.43E-2"/>
    <m/>
    <n v="29159"/>
    <m/>
    <m/>
    <s v="E"/>
  </r>
  <r>
    <m/>
    <x v="5"/>
    <s v="M4 7S L30"/>
    <n v="1858"/>
    <x v="1850"/>
    <x v="0"/>
    <x v="83"/>
    <n v="3.2"/>
    <n v="1.7000000000000001E-2"/>
    <n v="1.7000000000000001E-2"/>
    <m/>
    <n v="29159"/>
    <m/>
    <m/>
    <s v="F"/>
  </r>
  <r>
    <m/>
    <x v="5"/>
    <s v="M4 7S L31"/>
    <n v="1859"/>
    <x v="1851"/>
    <x v="0"/>
    <x v="83"/>
    <n v="3.2"/>
    <n v="1.2E-2"/>
    <n v="1.2E-2"/>
    <m/>
    <n v="29160"/>
    <m/>
    <m/>
    <s v="D"/>
  </r>
  <r>
    <m/>
    <x v="5"/>
    <s v="M4 7S L31"/>
    <n v="1860"/>
    <x v="1852"/>
    <x v="0"/>
    <x v="83"/>
    <n v="3.2"/>
    <n v="1.26E-2"/>
    <n v="1.26E-2"/>
    <m/>
    <n v="29160"/>
    <m/>
    <m/>
    <s v="D"/>
  </r>
  <r>
    <m/>
    <x v="5"/>
    <s v="M4 7S L31"/>
    <n v="1861"/>
    <x v="1853"/>
    <x v="0"/>
    <x v="83"/>
    <n v="3.2"/>
    <n v="1.01E-2"/>
    <n v="1.01E-2"/>
    <m/>
    <n v="29160"/>
    <m/>
    <m/>
    <s v="B"/>
  </r>
  <r>
    <m/>
    <x v="5"/>
    <s v="M4 7S L31"/>
    <n v="1862"/>
    <x v="1854"/>
    <x v="0"/>
    <x v="83"/>
    <n v="3.2"/>
    <n v="1.44E-2"/>
    <n v="1.44E-2"/>
    <m/>
    <n v="29160"/>
    <m/>
    <m/>
    <s v="E"/>
  </r>
  <r>
    <m/>
    <x v="5"/>
    <s v="M4 7S L31"/>
    <n v="1863"/>
    <x v="1855"/>
    <x v="0"/>
    <x v="83"/>
    <n v="3.2"/>
    <n v="1.44E-2"/>
    <n v="1.44E-2"/>
    <m/>
    <n v="29160"/>
    <m/>
    <m/>
    <s v="E"/>
  </r>
  <r>
    <m/>
    <x v="5"/>
    <s v="M4 7S L31"/>
    <n v="1864"/>
    <x v="1856"/>
    <x v="0"/>
    <x v="83"/>
    <n v="3.2"/>
    <n v="1.61E-2"/>
    <n v="1.61E-2"/>
    <m/>
    <n v="29160"/>
    <m/>
    <m/>
    <s v="F"/>
  </r>
  <r>
    <m/>
    <x v="5"/>
    <s v="M4 7S L31"/>
    <n v="1865"/>
    <x v="1857"/>
    <x v="0"/>
    <x v="83"/>
    <n v="3.2"/>
    <n v="1.15E-2"/>
    <n v="1.15E-2"/>
    <m/>
    <n v="29160"/>
    <m/>
    <m/>
    <s v="C"/>
  </r>
  <r>
    <m/>
    <x v="5"/>
    <s v="M4 7S L31"/>
    <n v="1866"/>
    <x v="1858"/>
    <x v="0"/>
    <x v="83"/>
    <n v="3.2"/>
    <n v="1.15E-2"/>
    <n v="1.15E-2"/>
    <m/>
    <n v="29160"/>
    <m/>
    <m/>
    <s v="C"/>
  </r>
  <r>
    <m/>
    <x v="5"/>
    <s v="M4 6N L33"/>
    <n v="1867"/>
    <x v="1859"/>
    <x v="0"/>
    <x v="83"/>
    <n v="3.2"/>
    <n v="1.2800000000000001E-2"/>
    <n v="1.2800000000000001E-2"/>
    <m/>
    <n v="29161"/>
    <m/>
    <m/>
    <s v="D"/>
  </r>
  <r>
    <m/>
    <x v="5"/>
    <s v="M4 6N L33"/>
    <n v="1868"/>
    <x v="1860"/>
    <x v="0"/>
    <x v="83"/>
    <n v="3.2"/>
    <n v="1.6500000000000001E-2"/>
    <n v="1.6500000000000001E-2"/>
    <m/>
    <n v="29161"/>
    <m/>
    <m/>
    <s v="F"/>
  </r>
  <r>
    <m/>
    <x v="5"/>
    <s v="M4 6N L33"/>
    <n v="1869"/>
    <x v="1861"/>
    <x v="0"/>
    <x v="83"/>
    <n v="3.2"/>
    <n v="1.3100000000000001E-2"/>
    <n v="1.3100000000000001E-2"/>
    <m/>
    <n v="29161"/>
    <m/>
    <m/>
    <s v="D"/>
  </r>
  <r>
    <m/>
    <x v="5"/>
    <s v="M4 6N L33"/>
    <n v="1870"/>
    <x v="1862"/>
    <x v="0"/>
    <x v="83"/>
    <n v="3.2"/>
    <n v="1.7600000000000001E-2"/>
    <n v="1.7600000000000001E-2"/>
    <m/>
    <n v="29161"/>
    <m/>
    <m/>
    <s v="G"/>
  </r>
  <r>
    <m/>
    <x v="5"/>
    <s v="M4 6N L33"/>
    <n v="1871"/>
    <x v="1863"/>
    <x v="0"/>
    <x v="83"/>
    <n v="3.2"/>
    <n v="1.29E-2"/>
    <n v="1.29E-2"/>
    <m/>
    <n v="29161"/>
    <m/>
    <m/>
    <s v="D"/>
  </r>
  <r>
    <m/>
    <x v="5"/>
    <s v="M4 6N L33"/>
    <n v="1872"/>
    <x v="1864"/>
    <x v="0"/>
    <x v="83"/>
    <n v="3.2"/>
    <n v="1.2500000000000001E-2"/>
    <n v="1.2500000000000001E-2"/>
    <m/>
    <n v="29161"/>
    <m/>
    <m/>
    <s v="D"/>
  </r>
  <r>
    <m/>
    <x v="5"/>
    <s v="M4 6N L33"/>
    <n v="1873"/>
    <x v="1865"/>
    <x v="0"/>
    <x v="83"/>
    <n v="3.2"/>
    <n v="1.5900000000000001E-2"/>
    <n v="1.5900000000000001E-2"/>
    <m/>
    <n v="29161"/>
    <m/>
    <m/>
    <s v="F"/>
  </r>
  <r>
    <m/>
    <x v="5"/>
    <s v="M4 6N L33"/>
    <n v="1874"/>
    <x v="1866"/>
    <x v="0"/>
    <x v="83"/>
    <n v="3.2"/>
    <n v="1.34E-2"/>
    <n v="1.34E-2"/>
    <m/>
    <n v="29161"/>
    <m/>
    <m/>
    <s v="D"/>
  </r>
  <r>
    <m/>
    <x v="4"/>
    <s v="RP"/>
    <n v="1875"/>
    <x v="1867"/>
    <x v="0"/>
    <x v="83"/>
    <n v="3.2"/>
    <n v="7.7999999999999996E-3"/>
    <n v="7.7999999999999996E-3"/>
    <m/>
    <n v="29161"/>
    <m/>
    <m/>
    <s v="A"/>
  </r>
  <r>
    <m/>
    <x v="4"/>
    <s v="RP"/>
    <n v="1876"/>
    <x v="1868"/>
    <x v="0"/>
    <x v="83"/>
    <n v="3.2"/>
    <n v="7.1999999999999998E-3"/>
    <n v="7.1999999999999998E-3"/>
    <m/>
    <n v="29163"/>
    <m/>
    <m/>
    <s v="Reserva"/>
  </r>
  <r>
    <m/>
    <x v="4"/>
    <s v="RP"/>
    <n v="1877"/>
    <x v="1869"/>
    <x v="0"/>
    <x v="83"/>
    <n v="3.2"/>
    <n v="1.47E-2"/>
    <n v="1.47E-2"/>
    <m/>
    <n v="29163"/>
    <m/>
    <m/>
    <s v="E"/>
  </r>
  <r>
    <m/>
    <x v="4"/>
    <s v="RP"/>
    <n v="1878"/>
    <x v="1870"/>
    <x v="0"/>
    <x v="83"/>
    <n v="3.2"/>
    <n v="8.0999999999999996E-3"/>
    <n v="8.0999999999999996E-3"/>
    <m/>
    <n v="29163"/>
    <m/>
    <m/>
    <s v="A"/>
  </r>
  <r>
    <m/>
    <x v="4"/>
    <s v="RP"/>
    <n v="1879"/>
    <x v="1871"/>
    <x v="0"/>
    <x v="83"/>
    <n v="3.2"/>
    <n v="7.1999999999999998E-3"/>
    <n v="7.1999999999999998E-3"/>
    <m/>
    <n v="29163"/>
    <m/>
    <m/>
    <s v="Reserva"/>
  </r>
  <r>
    <m/>
    <x v="4"/>
    <s v="RP"/>
    <n v="1880"/>
    <x v="1872"/>
    <x v="0"/>
    <x v="83"/>
    <n v="3.2"/>
    <n v="1.1900000000000001E-2"/>
    <n v="1.1900000000000001E-2"/>
    <m/>
    <n v="29163"/>
    <m/>
    <m/>
    <s v="C"/>
  </r>
  <r>
    <m/>
    <x v="4"/>
    <s v="RP"/>
    <n v="1881"/>
    <x v="1873"/>
    <x v="0"/>
    <x v="83"/>
    <n v="3.2"/>
    <n v="1.5699999999999999E-2"/>
    <n v="1.5699999999999999E-2"/>
    <m/>
    <n v="29163"/>
    <m/>
    <m/>
    <s v="F"/>
  </r>
  <r>
    <m/>
    <x v="5"/>
    <s v="M4 6N L33"/>
    <n v="1882"/>
    <x v="1874"/>
    <x v="0"/>
    <x v="83"/>
    <n v="3.2"/>
    <n v="1.5800000000000002E-2"/>
    <n v="1.5800000000000002E-2"/>
    <m/>
    <n v="29163"/>
    <m/>
    <m/>
    <s v="F"/>
  </r>
  <r>
    <m/>
    <x v="5"/>
    <s v="M4 6N L33"/>
    <n v="1883"/>
    <x v="1875"/>
    <x v="0"/>
    <x v="83"/>
    <n v="3.2"/>
    <n v="1.01E-2"/>
    <n v="1.01E-2"/>
    <m/>
    <n v="29163"/>
    <m/>
    <m/>
    <s v="B"/>
  </r>
  <r>
    <m/>
    <x v="5"/>
    <s v="M4 6N L33"/>
    <n v="1884"/>
    <x v="1876"/>
    <x v="0"/>
    <x v="83"/>
    <n v="3.2"/>
    <n v="1.09E-2"/>
    <n v="1.09E-2"/>
    <m/>
    <n v="29163"/>
    <m/>
    <m/>
    <s v="C"/>
  </r>
  <r>
    <m/>
    <x v="5"/>
    <s v="M4 7S L31"/>
    <n v="1885"/>
    <x v="1877"/>
    <x v="0"/>
    <x v="83"/>
    <n v="3.2"/>
    <n v="1.18E-2"/>
    <n v="1.18E-2"/>
    <m/>
    <n v="29164"/>
    <m/>
    <m/>
    <s v="C"/>
  </r>
  <r>
    <m/>
    <x v="5"/>
    <s v="M4 7S L31"/>
    <n v="1886"/>
    <x v="1878"/>
    <x v="0"/>
    <x v="83"/>
    <n v="3.2"/>
    <n v="1.12E-2"/>
    <n v="1.12E-2"/>
    <m/>
    <n v="29164"/>
    <m/>
    <m/>
    <s v="C"/>
  </r>
  <r>
    <m/>
    <x v="5"/>
    <s v="M4 7S L31"/>
    <n v="1887"/>
    <x v="1879"/>
    <x v="0"/>
    <x v="83"/>
    <n v="3.2"/>
    <n v="1.5900000000000001E-2"/>
    <n v="1.5900000000000001E-2"/>
    <m/>
    <n v="29164"/>
    <m/>
    <m/>
    <s v="F"/>
  </r>
  <r>
    <m/>
    <x v="5"/>
    <s v="M4 7S L31"/>
    <n v="1888"/>
    <x v="1880"/>
    <x v="0"/>
    <x v="83"/>
    <n v="3.2"/>
    <n v="1.06E-2"/>
    <n v="1.06E-2"/>
    <m/>
    <n v="29164"/>
    <m/>
    <m/>
    <s v="C"/>
  </r>
  <r>
    <m/>
    <x v="5"/>
    <s v="M4 7S L31"/>
    <n v="1889"/>
    <x v="1881"/>
    <x v="0"/>
    <x v="83"/>
    <n v="3.2"/>
    <n v="1.1900000000000001E-2"/>
    <n v="1.1900000000000001E-2"/>
    <m/>
    <n v="29164"/>
    <m/>
    <m/>
    <s v="C"/>
  </r>
  <r>
    <m/>
    <x v="5"/>
    <s v="M4 7S L31"/>
    <n v="1890"/>
    <x v="1882"/>
    <x v="0"/>
    <x v="83"/>
    <n v="3.2"/>
    <n v="1.17E-2"/>
    <n v="1.17E-2"/>
    <m/>
    <n v="29164"/>
    <m/>
    <m/>
    <s v="C"/>
  </r>
  <r>
    <m/>
    <x v="5"/>
    <s v="M4 7S L31"/>
    <n v="1891"/>
    <x v="1883"/>
    <x v="0"/>
    <x v="83"/>
    <n v="3.2"/>
    <n v="1.61E-2"/>
    <n v="1.61E-2"/>
    <m/>
    <n v="29164"/>
    <m/>
    <m/>
    <s v="F"/>
  </r>
  <r>
    <m/>
    <x v="5"/>
    <s v="M4 7S L32"/>
    <n v="1892"/>
    <x v="1884"/>
    <x v="0"/>
    <x v="83"/>
    <n v="3.2"/>
    <n v="1.1299999999999999E-2"/>
    <n v="1.1299999999999999E-2"/>
    <m/>
    <n v="29164"/>
    <m/>
    <m/>
    <s v="C"/>
  </r>
  <r>
    <m/>
    <x v="5"/>
    <s v="M4 7S L32"/>
    <n v="1893"/>
    <x v="1885"/>
    <x v="0"/>
    <x v="83"/>
    <n v="3.2"/>
    <n v="1.09E-2"/>
    <n v="1.09E-2"/>
    <m/>
    <n v="29164"/>
    <m/>
    <m/>
    <s v="C"/>
  </r>
  <r>
    <m/>
    <x v="5"/>
    <s v="M4 7S L32"/>
    <n v="1894"/>
    <x v="1886"/>
    <x v="0"/>
    <x v="84"/>
    <n v="3.2"/>
    <n v="1.7299999999999999E-2"/>
    <n v="1.7299999999999999E-2"/>
    <m/>
    <n v="29169"/>
    <m/>
    <m/>
    <s v="F"/>
  </r>
  <r>
    <m/>
    <x v="5"/>
    <s v="M4 7S L32"/>
    <n v="1895"/>
    <x v="1887"/>
    <x v="0"/>
    <x v="84"/>
    <n v="3.2"/>
    <n v="9.7999999999999997E-3"/>
    <n v="9.7999999999999997E-3"/>
    <m/>
    <n v="29169"/>
    <m/>
    <m/>
    <s v="B"/>
  </r>
  <r>
    <m/>
    <x v="5"/>
    <s v="M4 7S L32"/>
    <n v="1896"/>
    <x v="1888"/>
    <x v="0"/>
    <x v="84"/>
    <n v="3.2"/>
    <n v="1.12E-2"/>
    <n v="1.12E-2"/>
    <m/>
    <n v="29169"/>
    <m/>
    <m/>
    <s v="C"/>
  </r>
  <r>
    <m/>
    <x v="5"/>
    <s v="M4 7S L32"/>
    <n v="1897"/>
    <x v="1889"/>
    <x v="0"/>
    <x v="84"/>
    <n v="3.2"/>
    <n v="1.41E-2"/>
    <n v="1.41E-2"/>
    <m/>
    <n v="29169"/>
    <m/>
    <m/>
    <s v="E"/>
  </r>
  <r>
    <m/>
    <x v="5"/>
    <s v="M4 7S L32"/>
    <n v="1898"/>
    <x v="1890"/>
    <x v="0"/>
    <x v="84"/>
    <n v="3.2"/>
    <n v="1.5599999999999999E-2"/>
    <n v="1.5599999999999999E-2"/>
    <m/>
    <n v="29169"/>
    <m/>
    <m/>
    <s v="F"/>
  </r>
  <r>
    <m/>
    <x v="5"/>
    <s v="M4 7S L32"/>
    <n v="1899"/>
    <x v="1891"/>
    <x v="0"/>
    <x v="84"/>
    <n v="3.2"/>
    <n v="1.26E-2"/>
    <n v="1.26E-2"/>
    <m/>
    <n v="29169"/>
    <m/>
    <m/>
    <s v="D"/>
  </r>
  <r>
    <m/>
    <x v="5"/>
    <s v="M7 7S L30"/>
    <n v="1900"/>
    <x v="1892"/>
    <x v="0"/>
    <x v="84"/>
    <n v="3.2"/>
    <n v="1.77E-2"/>
    <n v="1.77E-2"/>
    <m/>
    <n v="29170"/>
    <m/>
    <m/>
    <s v="G"/>
  </r>
  <r>
    <m/>
    <x v="5"/>
    <s v="M7 7S L30"/>
    <n v="1901"/>
    <x v="1893"/>
    <x v="0"/>
    <x v="84"/>
    <n v="3.2"/>
    <n v="2.5899999999999999E-2"/>
    <n v="2.5899999999999999E-2"/>
    <m/>
    <n v="29170"/>
    <m/>
    <m/>
    <s v="K"/>
  </r>
  <r>
    <m/>
    <x v="5"/>
    <s v="M7 7S L30"/>
    <n v="1902"/>
    <x v="1894"/>
    <x v="0"/>
    <x v="84"/>
    <n v="3.2"/>
    <n v="1.61E-2"/>
    <n v="1.61E-2"/>
    <m/>
    <n v="29170"/>
    <m/>
    <m/>
    <s v="F"/>
  </r>
  <r>
    <m/>
    <x v="5"/>
    <s v="M7 7S L30"/>
    <n v="1903"/>
    <x v="1895"/>
    <x v="0"/>
    <x v="84"/>
    <n v="3.2"/>
    <n v="1.7100000000000001E-2"/>
    <n v="1.7100000000000001E-2"/>
    <m/>
    <n v="29170"/>
    <m/>
    <m/>
    <s v="F"/>
  </r>
  <r>
    <m/>
    <x v="5"/>
    <s v="M7 7S L30"/>
    <n v="1904"/>
    <x v="1896"/>
    <x v="0"/>
    <x v="84"/>
    <n v="3.2"/>
    <n v="1.8200000000000001E-2"/>
    <n v="1.8200000000000001E-2"/>
    <m/>
    <n v="29170"/>
    <m/>
    <m/>
    <s v="G"/>
  </r>
  <r>
    <m/>
    <x v="5"/>
    <s v="M7 7S L30"/>
    <n v="1905"/>
    <x v="1897"/>
    <x v="0"/>
    <x v="84"/>
    <n v="3.2"/>
    <n v="2.1299999999999999E-2"/>
    <n v="2.1299999999999999E-2"/>
    <m/>
    <n v="29170"/>
    <m/>
    <m/>
    <s v="I"/>
  </r>
  <r>
    <m/>
    <x v="5"/>
    <s v="M7 7S L30"/>
    <n v="1906"/>
    <x v="1898"/>
    <x v="0"/>
    <x v="84"/>
    <n v="3.2"/>
    <n v="1.6500000000000001E-2"/>
    <n v="1.6500000000000001E-2"/>
    <m/>
    <n v="29170"/>
    <m/>
    <m/>
    <s v="F"/>
  </r>
  <r>
    <m/>
    <x v="5"/>
    <s v="M7 7S L30"/>
    <n v="1907"/>
    <x v="1899"/>
    <x v="0"/>
    <x v="84"/>
    <n v="3.2"/>
    <n v="1.8499999999999999E-2"/>
    <n v="1.8499999999999999E-2"/>
    <m/>
    <n v="29170"/>
    <m/>
    <m/>
    <s v="G"/>
  </r>
  <r>
    <m/>
    <x v="5"/>
    <s v="M4 7S L31"/>
    <n v="1908"/>
    <x v="1900"/>
    <x v="0"/>
    <x v="84"/>
    <n v="3.2"/>
    <n v="1.7500000000000002E-2"/>
    <n v="1.7500000000000002E-2"/>
    <m/>
    <n v="29170"/>
    <m/>
    <m/>
    <s v="G"/>
  </r>
  <r>
    <m/>
    <x v="5"/>
    <s v="M4 7S L31"/>
    <n v="1909"/>
    <x v="1901"/>
    <x v="0"/>
    <x v="84"/>
    <n v="3.2"/>
    <n v="1.6199999999999999E-2"/>
    <n v="1.6199999999999999E-2"/>
    <m/>
    <n v="29170"/>
    <m/>
    <m/>
    <s v="F"/>
  </r>
  <r>
    <m/>
    <x v="5"/>
    <s v="M4 6N L33"/>
    <n v="1910"/>
    <x v="1902"/>
    <x v="0"/>
    <x v="84"/>
    <n v="3.2"/>
    <n v="1.1599999999999999E-2"/>
    <n v="1.1599999999999999E-2"/>
    <m/>
    <n v="29171"/>
    <m/>
    <m/>
    <s v="C"/>
  </r>
  <r>
    <m/>
    <x v="5"/>
    <s v="M4 6N L33"/>
    <n v="1911"/>
    <x v="1903"/>
    <x v="0"/>
    <x v="84"/>
    <n v="3.2"/>
    <n v="1.8499999999999999E-2"/>
    <n v="1.8499999999999999E-2"/>
    <m/>
    <n v="29171"/>
    <m/>
    <m/>
    <s v="G"/>
  </r>
  <r>
    <m/>
    <x v="5"/>
    <s v="M4 6N L33"/>
    <n v="1912"/>
    <x v="1904"/>
    <x v="0"/>
    <x v="84"/>
    <n v="3.2"/>
    <n v="1.55E-2"/>
    <n v="1.55E-2"/>
    <m/>
    <n v="29171"/>
    <m/>
    <m/>
    <s v="F"/>
  </r>
  <r>
    <m/>
    <x v="5"/>
    <s v="M4 6N L33"/>
    <n v="1913"/>
    <x v="1905"/>
    <x v="0"/>
    <x v="84"/>
    <n v="3.2"/>
    <n v="1.66E-2"/>
    <n v="1.66E-2"/>
    <m/>
    <n v="29171"/>
    <m/>
    <m/>
    <s v="F"/>
  </r>
  <r>
    <m/>
    <x v="5"/>
    <s v="M4 6N L33"/>
    <n v="1914"/>
    <x v="1906"/>
    <x v="0"/>
    <x v="84"/>
    <n v="3.2"/>
    <n v="1.46E-2"/>
    <n v="1.46E-2"/>
    <m/>
    <n v="29171"/>
    <m/>
    <m/>
    <s v="E"/>
  </r>
  <r>
    <m/>
    <x v="5"/>
    <s v="M4 7S L31"/>
    <n v="1915"/>
    <x v="1907"/>
    <x v="0"/>
    <x v="84"/>
    <n v="3.2"/>
    <n v="1.34E-2"/>
    <n v="1.34E-2"/>
    <m/>
    <n v="29171"/>
    <m/>
    <m/>
    <s v="D"/>
  </r>
  <r>
    <m/>
    <x v="5"/>
    <s v="M4 7S L31"/>
    <n v="1916"/>
    <x v="1908"/>
    <x v="0"/>
    <x v="84"/>
    <n v="3.2"/>
    <n v="1.2999999999999999E-2"/>
    <n v="1.2999999999999999E-2"/>
    <m/>
    <n v="29171"/>
    <m/>
    <m/>
    <s v="D"/>
  </r>
  <r>
    <m/>
    <x v="5"/>
    <s v="M4 7S L31"/>
    <n v="1917"/>
    <x v="1909"/>
    <x v="0"/>
    <x v="84"/>
    <n v="3.2"/>
    <n v="1.03E-2"/>
    <n v="1.03E-2"/>
    <m/>
    <n v="29171"/>
    <m/>
    <m/>
    <s v="B"/>
  </r>
  <r>
    <m/>
    <x v="5"/>
    <s v="M4 7S L31"/>
    <n v="1918"/>
    <x v="1910"/>
    <x v="0"/>
    <x v="84"/>
    <n v="3.2"/>
    <n v="1.18E-2"/>
    <n v="1.18E-2"/>
    <m/>
    <n v="29171"/>
    <m/>
    <m/>
    <s v="C"/>
  </r>
  <r>
    <m/>
    <x v="5"/>
    <s v="M4 7S L32"/>
    <n v="1919"/>
    <x v="1911"/>
    <x v="0"/>
    <x v="84"/>
    <n v="3.2"/>
    <n v="1.0500000000000001E-2"/>
    <n v="1.0500000000000001E-2"/>
    <m/>
    <n v="29171"/>
    <m/>
    <m/>
    <s v="C"/>
  </r>
  <r>
    <m/>
    <x v="5"/>
    <s v="M4 7S L32"/>
    <n v="1920"/>
    <x v="1912"/>
    <x v="0"/>
    <x v="84"/>
    <n v="3.2"/>
    <n v="9.7999999999999997E-3"/>
    <n v="9.7999999999999997E-3"/>
    <m/>
    <n v="29172"/>
    <m/>
    <m/>
    <s v="B"/>
  </r>
  <r>
    <m/>
    <x v="5"/>
    <s v="M4 7S L32"/>
    <n v="1921"/>
    <x v="1913"/>
    <x v="0"/>
    <x v="84"/>
    <n v="3.2"/>
    <n v="1.55E-2"/>
    <n v="1.55E-2"/>
    <m/>
    <n v="29172"/>
    <m/>
    <m/>
    <s v="F"/>
  </r>
  <r>
    <m/>
    <x v="5"/>
    <s v="M4 7S L32"/>
    <n v="1922"/>
    <x v="1914"/>
    <x v="0"/>
    <x v="84"/>
    <n v="3.2"/>
    <n v="1.34E-2"/>
    <n v="1.34E-2"/>
    <m/>
    <n v="29172"/>
    <m/>
    <m/>
    <s v="D"/>
  </r>
  <r>
    <m/>
    <x v="5"/>
    <s v="M4 7S L31"/>
    <n v="1923"/>
    <x v="1915"/>
    <x v="0"/>
    <x v="84"/>
    <n v="3.2"/>
    <n v="1.26E-2"/>
    <n v="1.26E-2"/>
    <m/>
    <n v="29172"/>
    <m/>
    <m/>
    <s v="D"/>
  </r>
  <r>
    <m/>
    <x v="5"/>
    <s v="M4 7S L31"/>
    <n v="1924"/>
    <x v="1916"/>
    <x v="0"/>
    <x v="84"/>
    <n v="3.2"/>
    <n v="1.1299999999999999E-2"/>
    <n v="1.1299999999999999E-2"/>
    <m/>
    <n v="29172"/>
    <m/>
    <m/>
    <s v="C"/>
  </r>
  <r>
    <m/>
    <x v="5"/>
    <s v="M4 7S L30"/>
    <n v="1925"/>
    <x v="1917"/>
    <x v="0"/>
    <x v="84"/>
    <n v="3.2"/>
    <n v="1.5100000000000001E-2"/>
    <n v="1.5100000000000001E-2"/>
    <m/>
    <n v="29172"/>
    <m/>
    <m/>
    <s v="F"/>
  </r>
  <r>
    <m/>
    <x v="5"/>
    <s v="M4 7S L30"/>
    <n v="1926"/>
    <x v="1918"/>
    <x v="0"/>
    <x v="84"/>
    <n v="3.2"/>
    <n v="1.2999999999999999E-2"/>
    <n v="1.2999999999999999E-2"/>
    <m/>
    <n v="29172"/>
    <m/>
    <m/>
    <s v="D"/>
  </r>
  <r>
    <m/>
    <x v="5"/>
    <s v="M4 6N L33"/>
    <n v="1927"/>
    <x v="1919"/>
    <x v="0"/>
    <x v="84"/>
    <n v="3.2"/>
    <n v="1.11E-2"/>
    <n v="1.11E-2"/>
    <m/>
    <n v="29173"/>
    <m/>
    <m/>
    <s v="C"/>
  </r>
  <r>
    <m/>
    <x v="5"/>
    <s v="M4 6N L33"/>
    <n v="1928"/>
    <x v="1920"/>
    <x v="0"/>
    <x v="84"/>
    <n v="3.2"/>
    <n v="1.04E-2"/>
    <n v="1.04E-2"/>
    <m/>
    <n v="29173"/>
    <m/>
    <m/>
    <s v="B"/>
  </r>
  <r>
    <m/>
    <x v="5"/>
    <s v="M4 6N L33"/>
    <n v="1929"/>
    <x v="1921"/>
    <x v="0"/>
    <x v="84"/>
    <n v="3.2"/>
    <n v="1.0500000000000001E-2"/>
    <n v="1.0500000000000001E-2"/>
    <m/>
    <n v="29173"/>
    <m/>
    <m/>
    <s v="C"/>
  </r>
  <r>
    <m/>
    <x v="5"/>
    <s v="M4 6N L33"/>
    <n v="1930"/>
    <x v="1922"/>
    <x v="0"/>
    <x v="84"/>
    <n v="3.2"/>
    <n v="1.4999999999999999E-2"/>
    <n v="1.4999999999999999E-2"/>
    <m/>
    <n v="29173"/>
    <m/>
    <m/>
    <s v="F"/>
  </r>
  <r>
    <m/>
    <x v="5"/>
    <s v="M4 6N L33"/>
    <n v="1931"/>
    <x v="1923"/>
    <x v="0"/>
    <x v="84"/>
    <n v="3.2"/>
    <n v="1.0200000000000001E-2"/>
    <n v="1.0200000000000001E-2"/>
    <m/>
    <n v="29173"/>
    <m/>
    <m/>
    <s v="B"/>
  </r>
  <r>
    <m/>
    <x v="5"/>
    <s v="M4 6N L33"/>
    <n v="1932"/>
    <x v="1924"/>
    <x v="0"/>
    <x v="84"/>
    <n v="3.2"/>
    <n v="1.41E-2"/>
    <n v="1.41E-2"/>
    <m/>
    <n v="29173"/>
    <m/>
    <m/>
    <s v="E"/>
  </r>
  <r>
    <m/>
    <x v="5"/>
    <s v="M4 6N L33"/>
    <n v="1933"/>
    <x v="1925"/>
    <x v="0"/>
    <x v="84"/>
    <n v="3.2"/>
    <n v="1.6199999999999999E-2"/>
    <n v="1.6199999999999999E-2"/>
    <m/>
    <n v="29173"/>
    <m/>
    <m/>
    <s v="F"/>
  </r>
  <r>
    <m/>
    <x v="5"/>
    <s v="M4 6N L33"/>
    <n v="1934"/>
    <x v="1926"/>
    <x v="0"/>
    <x v="84"/>
    <n v="3.2"/>
    <n v="1.6500000000000001E-2"/>
    <n v="1.6500000000000001E-2"/>
    <m/>
    <n v="29173"/>
    <m/>
    <m/>
    <s v="F"/>
  </r>
  <r>
    <m/>
    <x v="5"/>
    <s v="M4 6N L33"/>
    <n v="1935"/>
    <x v="1927"/>
    <x v="0"/>
    <x v="84"/>
    <n v="3.2"/>
    <n v="9.1000000000000004E-3"/>
    <n v="9.1000000000000004E-3"/>
    <m/>
    <n v="29173"/>
    <m/>
    <m/>
    <s v="B"/>
  </r>
  <r>
    <m/>
    <x v="5"/>
    <s v="M4 7S L32"/>
    <n v="1936"/>
    <x v="1928"/>
    <x v="0"/>
    <x v="85"/>
    <n v="3.2"/>
    <n v="1.2800000000000001E-2"/>
    <n v="1.2800000000000001E-2"/>
    <m/>
    <n v="29179"/>
    <m/>
    <n v="1.2E-2"/>
    <s v="D"/>
  </r>
  <r>
    <m/>
    <x v="5"/>
    <s v="M4 7S L32"/>
    <n v="1937"/>
    <x v="1929"/>
    <x v="0"/>
    <x v="85"/>
    <n v="3.2"/>
    <n v="1.4800000000000001E-2"/>
    <n v="1.4800000000000001E-2"/>
    <m/>
    <n v="29179"/>
    <m/>
    <n v="1.2E-2"/>
    <s v="E"/>
  </r>
  <r>
    <m/>
    <x v="5"/>
    <s v="M4 7S L32"/>
    <n v="1938"/>
    <x v="1930"/>
    <x v="0"/>
    <x v="85"/>
    <n v="3.2"/>
    <n v="1.38E-2"/>
    <n v="1.38E-2"/>
    <m/>
    <n v="29179"/>
    <m/>
    <n v="1.2E-2"/>
    <s v="E"/>
  </r>
  <r>
    <m/>
    <x v="5"/>
    <s v="M4 7S L32"/>
    <n v="1939"/>
    <x v="1931"/>
    <x v="0"/>
    <x v="85"/>
    <n v="3.2"/>
    <n v="8.8000000000000005E-3"/>
    <n v="8.8000000000000005E-3"/>
    <m/>
    <n v="29179"/>
    <m/>
    <n v="1.2E-2"/>
    <s v="A"/>
  </r>
  <r>
    <m/>
    <x v="5"/>
    <s v="M4 7S L32"/>
    <n v="1940"/>
    <x v="1932"/>
    <x v="0"/>
    <x v="85"/>
    <n v="3.2"/>
    <n v="1.1599999999999999E-2"/>
    <n v="1.1599999999999999E-2"/>
    <m/>
    <n v="29179"/>
    <m/>
    <n v="1.2E-2"/>
    <s v="C"/>
  </r>
  <r>
    <m/>
    <x v="5"/>
    <s v="M4 7S L30"/>
    <n v="1941"/>
    <x v="1933"/>
    <x v="0"/>
    <x v="85"/>
    <n v="3.2"/>
    <n v="1.5699999999999999E-2"/>
    <n v="1.5699999999999999E-2"/>
    <m/>
    <n v="29179"/>
    <m/>
    <n v="1.6E-2"/>
    <s v="F"/>
  </r>
  <r>
    <m/>
    <x v="5"/>
    <s v="M4 7S L30"/>
    <n v="1942"/>
    <x v="1934"/>
    <x v="0"/>
    <x v="85"/>
    <n v="3.2"/>
    <n v="1.6E-2"/>
    <n v="1.6E-2"/>
    <m/>
    <n v="29179"/>
    <m/>
    <n v="1.6E-2"/>
    <s v="F"/>
  </r>
  <r>
    <m/>
    <x v="5"/>
    <s v="M4 7S L30"/>
    <n v="1943"/>
    <x v="1935"/>
    <x v="0"/>
    <x v="85"/>
    <n v="3.2"/>
    <n v="1.4999999999999999E-2"/>
    <n v="1.4999999999999999E-2"/>
    <m/>
    <n v="29179"/>
    <m/>
    <n v="1.6E-2"/>
    <s v="F"/>
  </r>
  <r>
    <m/>
    <x v="5"/>
    <s v="M4 7S L30"/>
    <n v="1944"/>
    <x v="1936"/>
    <x v="0"/>
    <x v="85"/>
    <n v="3.2"/>
    <n v="1.3899999999999999E-2"/>
    <n v="1.3899999999999999E-2"/>
    <m/>
    <n v="29179"/>
    <m/>
    <n v="1.6E-2"/>
    <s v="E"/>
  </r>
  <r>
    <m/>
    <x v="5"/>
    <s v="M4 7S L30"/>
    <n v="1945"/>
    <x v="1937"/>
    <x v="0"/>
    <x v="85"/>
    <n v="3.2"/>
    <n v="1.8100000000000002E-2"/>
    <n v="1.8100000000000002E-2"/>
    <m/>
    <n v="29179"/>
    <m/>
    <n v="1.6E-2"/>
    <s v="G"/>
  </r>
  <r>
    <m/>
    <x v="5"/>
    <s v="M4 7S L30"/>
    <n v="1946"/>
    <x v="1938"/>
    <x v="0"/>
    <x v="85"/>
    <n v="3.2"/>
    <n v="1.17E-2"/>
    <n v="1.17E-2"/>
    <m/>
    <n v="29179"/>
    <m/>
    <n v="1.6E-2"/>
    <s v="C"/>
  </r>
  <r>
    <m/>
    <x v="5"/>
    <s v="M4 7S L30"/>
    <n v="1947"/>
    <x v="1939"/>
    <x v="0"/>
    <x v="85"/>
    <n v="3.2"/>
    <n v="1.7100000000000001E-2"/>
    <n v="1.7100000000000001E-2"/>
    <m/>
    <n v="29179"/>
    <m/>
    <n v="1.6E-2"/>
    <s v="F"/>
  </r>
  <r>
    <m/>
    <x v="5"/>
    <s v="M4 7S L31"/>
    <n v="1948"/>
    <x v="1940"/>
    <x v="0"/>
    <x v="85"/>
    <n v="3.2"/>
    <n v="1.5100000000000001E-2"/>
    <n v="1.5100000000000001E-2"/>
    <m/>
    <n v="29180"/>
    <m/>
    <n v="1.4E-2"/>
    <s v="F"/>
  </r>
  <r>
    <m/>
    <x v="5"/>
    <s v="M4 7S L31"/>
    <n v="1949"/>
    <x v="1941"/>
    <x v="0"/>
    <x v="85"/>
    <n v="3.2"/>
    <n v="8.8999999999999999E-3"/>
    <n v="8.8999999999999999E-3"/>
    <m/>
    <n v="29180"/>
    <m/>
    <n v="1.4E-2"/>
    <s v="A"/>
  </r>
  <r>
    <m/>
    <x v="5"/>
    <s v="M4 7S L31"/>
    <n v="1950"/>
    <x v="1942"/>
    <x v="0"/>
    <x v="85"/>
    <n v="3.2"/>
    <n v="1.0800000000000001E-2"/>
    <n v="1.0800000000000001E-2"/>
    <m/>
    <n v="29180"/>
    <m/>
    <n v="1.4E-2"/>
    <s v="C"/>
  </r>
  <r>
    <m/>
    <x v="5"/>
    <s v="M4 7S L31"/>
    <n v="1951"/>
    <x v="1943"/>
    <x v="0"/>
    <x v="85"/>
    <n v="3.2"/>
    <n v="1.5100000000000001E-2"/>
    <n v="1.5100000000000001E-2"/>
    <m/>
    <n v="29180"/>
    <m/>
    <n v="1.4E-2"/>
    <s v="F"/>
  </r>
  <r>
    <m/>
    <x v="5"/>
    <s v="M4 7S L31"/>
    <n v="1952"/>
    <x v="1944"/>
    <x v="0"/>
    <x v="85"/>
    <n v="3.2"/>
    <n v="1.38E-2"/>
    <n v="1.38E-2"/>
    <m/>
    <n v="29180"/>
    <m/>
    <n v="1.4E-2"/>
    <s v="E"/>
  </r>
  <r>
    <m/>
    <x v="5"/>
    <s v="M4 7S L31"/>
    <n v="1953"/>
    <x v="1945"/>
    <x v="0"/>
    <x v="85"/>
    <n v="3.2"/>
    <n v="1.2500000000000001E-2"/>
    <n v="1.2500000000000001E-2"/>
    <m/>
    <n v="29180"/>
    <m/>
    <n v="1.4E-2"/>
    <s v="D"/>
  </r>
  <r>
    <m/>
    <x v="5"/>
    <s v="M4 7S L31"/>
    <n v="1954"/>
    <x v="1946"/>
    <x v="0"/>
    <x v="85"/>
    <n v="3.2"/>
    <n v="1.26E-2"/>
    <n v="1.26E-2"/>
    <m/>
    <n v="29180"/>
    <m/>
    <n v="1.4E-2"/>
    <s v="D"/>
  </r>
  <r>
    <m/>
    <x v="5"/>
    <s v="M4 6N L33"/>
    <n v="1955"/>
    <x v="1947"/>
    <x v="0"/>
    <x v="85"/>
    <n v="3.2"/>
    <n v="1.7100000000000001E-2"/>
    <n v="1.7100000000000001E-2"/>
    <m/>
    <n v="29181"/>
    <m/>
    <n v="1.7000000000000001E-2"/>
    <s v="F"/>
  </r>
  <r>
    <m/>
    <x v="5"/>
    <s v="M4 6N L33"/>
    <n v="1956"/>
    <x v="1948"/>
    <x v="0"/>
    <x v="85"/>
    <n v="3.2"/>
    <n v="1.6799999999999999E-2"/>
    <n v="1.6799999999999999E-2"/>
    <m/>
    <n v="29181"/>
    <m/>
    <n v="1.7000000000000001E-2"/>
    <s v="F"/>
  </r>
  <r>
    <m/>
    <x v="5"/>
    <s v="M4 6N L33"/>
    <n v="1957"/>
    <x v="1949"/>
    <x v="0"/>
    <x v="85"/>
    <n v="3.2"/>
    <n v="1.7899999999999999E-2"/>
    <n v="1.7899999999999999E-2"/>
    <m/>
    <n v="29181"/>
    <m/>
    <n v="1.7000000000000001E-2"/>
    <s v="G"/>
  </r>
  <r>
    <m/>
    <x v="5"/>
    <s v="M4 6N L33"/>
    <n v="1958"/>
    <x v="1950"/>
    <x v="0"/>
    <x v="85"/>
    <n v="3.2"/>
    <n v="2.1299999999999999E-2"/>
    <n v="2.1299999999999999E-2"/>
    <m/>
    <n v="29181"/>
    <m/>
    <n v="1.7000000000000001E-2"/>
    <s v="I"/>
  </r>
  <r>
    <m/>
    <x v="5"/>
    <s v="M4 6N L33"/>
    <n v="1959"/>
    <x v="1951"/>
    <x v="0"/>
    <x v="85"/>
    <n v="3.2"/>
    <n v="1.7899999999999999E-2"/>
    <n v="1.7899999999999999E-2"/>
    <m/>
    <n v="29181"/>
    <m/>
    <n v="1.7000000000000001E-2"/>
    <s v="G"/>
  </r>
  <r>
    <m/>
    <x v="5"/>
    <s v="M4 6N L33"/>
    <n v="1960"/>
    <x v="1952"/>
    <x v="0"/>
    <x v="85"/>
    <n v="3.2"/>
    <n v="1.4500000000000001E-2"/>
    <n v="1.4500000000000001E-2"/>
    <m/>
    <n v="29181"/>
    <m/>
    <n v="1.7000000000000001E-2"/>
    <s v="E"/>
  </r>
  <r>
    <m/>
    <x v="5"/>
    <s v="M4 6N L33"/>
    <n v="1961"/>
    <x v="1953"/>
    <x v="0"/>
    <x v="85"/>
    <n v="3.2"/>
    <n v="1.55E-2"/>
    <n v="1.55E-2"/>
    <m/>
    <n v="29181"/>
    <m/>
    <n v="1.7000000000000001E-2"/>
    <s v="F"/>
  </r>
  <r>
    <m/>
    <x v="5"/>
    <s v="M4 6N L33"/>
    <n v="1962"/>
    <x v="1954"/>
    <x v="0"/>
    <x v="85"/>
    <n v="3.2"/>
    <n v="2.12E-2"/>
    <n v="2.12E-2"/>
    <m/>
    <n v="29181"/>
    <m/>
    <n v="1.7000000000000001E-2"/>
    <s v="I"/>
  </r>
  <r>
    <m/>
    <x v="5"/>
    <s v="M4 6N L33"/>
    <n v="1963"/>
    <x v="1955"/>
    <x v="0"/>
    <x v="85"/>
    <n v="3.2"/>
    <n v="1.9300000000000001E-2"/>
    <n v="1.9300000000000001E-2"/>
    <m/>
    <n v="29181"/>
    <m/>
    <n v="1.7000000000000001E-2"/>
    <s v="H"/>
  </r>
  <r>
    <m/>
    <x v="5"/>
    <s v="M4 7S L30"/>
    <n v="1964"/>
    <x v="1956"/>
    <x v="0"/>
    <x v="86"/>
    <n v="3.2"/>
    <n v="1.8499999999999999E-2"/>
    <n v="1.8499999999999999E-2"/>
    <m/>
    <n v="29190"/>
    <m/>
    <n v="1.6500000000000001E-2"/>
    <s v="G"/>
  </r>
  <r>
    <m/>
    <x v="5"/>
    <s v="M4 7S L30"/>
    <n v="1965"/>
    <x v="1957"/>
    <x v="0"/>
    <x v="86"/>
    <n v="3.2"/>
    <n v="1.6299999999999999E-2"/>
    <n v="1.6299999999999999E-2"/>
    <m/>
    <n v="29190"/>
    <m/>
    <n v="1.6500000000000001E-2"/>
    <s v="F"/>
  </r>
  <r>
    <m/>
    <x v="5"/>
    <s v="M4 7S L30"/>
    <n v="1966"/>
    <x v="1958"/>
    <x v="0"/>
    <x v="86"/>
    <n v="3.2"/>
    <n v="1.6899999999999998E-2"/>
    <n v="1.6899999999999998E-2"/>
    <m/>
    <n v="29190"/>
    <m/>
    <n v="1.6500000000000001E-2"/>
    <s v="F"/>
  </r>
  <r>
    <m/>
    <x v="5"/>
    <s v="M4 7S L30"/>
    <n v="1967"/>
    <x v="1959"/>
    <x v="0"/>
    <x v="86"/>
    <n v="3.2"/>
    <n v="1.6899999999999998E-2"/>
    <n v="1.6899999999999998E-2"/>
    <m/>
    <n v="29190"/>
    <m/>
    <n v="1.6500000000000001E-2"/>
    <s v="F"/>
  </r>
  <r>
    <m/>
    <x v="5"/>
    <s v="M4 7S L30"/>
    <n v="1968"/>
    <x v="1960"/>
    <x v="0"/>
    <x v="86"/>
    <n v="3.2"/>
    <n v="2.0500000000000001E-2"/>
    <n v="2.0500000000000001E-2"/>
    <m/>
    <n v="29190"/>
    <m/>
    <n v="1.6500000000000001E-2"/>
    <s v="H"/>
  </r>
  <r>
    <m/>
    <x v="5"/>
    <s v="M4 7S L30"/>
    <n v="1969"/>
    <x v="1961"/>
    <x v="0"/>
    <x v="86"/>
    <n v="3.2"/>
    <n v="1.7000000000000001E-2"/>
    <n v="1.7000000000000001E-2"/>
    <m/>
    <n v="29190"/>
    <m/>
    <n v="1.6500000000000001E-2"/>
    <s v="F"/>
  </r>
  <r>
    <m/>
    <x v="5"/>
    <s v="M4 7S L30"/>
    <n v="1970"/>
    <x v="1962"/>
    <x v="0"/>
    <x v="86"/>
    <n v="3.2"/>
    <n v="1.3899999999999999E-2"/>
    <n v="1.3899999999999999E-2"/>
    <m/>
    <n v="29190"/>
    <m/>
    <n v="1.6500000000000001E-2"/>
    <s v="E"/>
  </r>
  <r>
    <m/>
    <x v="5"/>
    <s v="M4 7S L30"/>
    <n v="1971"/>
    <x v="1963"/>
    <x v="0"/>
    <x v="86"/>
    <n v="3.2"/>
    <n v="1.7500000000000002E-2"/>
    <n v="1.7500000000000002E-2"/>
    <m/>
    <n v="29190"/>
    <m/>
    <n v="1.6500000000000001E-2"/>
    <s v="G"/>
  </r>
  <r>
    <m/>
    <x v="5"/>
    <s v="M4 7S L31"/>
    <n v="1972"/>
    <x v="1964"/>
    <x v="0"/>
    <x v="86"/>
    <n v="3.2"/>
    <n v="1.35E-2"/>
    <n v="1.35E-2"/>
    <m/>
    <n v="29190"/>
    <m/>
    <n v="1.4E-2"/>
    <s v="E"/>
  </r>
  <r>
    <m/>
    <x v="5"/>
    <s v="M4 7S L31"/>
    <n v="1973"/>
    <x v="1965"/>
    <x v="0"/>
    <x v="86"/>
    <n v="3.2"/>
    <n v="1.24E-2"/>
    <n v="1.24E-2"/>
    <m/>
    <n v="29190"/>
    <m/>
    <n v="1.4E-2"/>
    <s v="D"/>
  </r>
  <r>
    <m/>
    <x v="5"/>
    <s v="M4 7S L31"/>
    <n v="1974"/>
    <x v="1966"/>
    <x v="0"/>
    <x v="86"/>
    <n v="3.2"/>
    <n v="1.04E-2"/>
    <n v="1.04E-2"/>
    <m/>
    <n v="29190"/>
    <m/>
    <n v="1.4E-2"/>
    <s v="B"/>
  </r>
  <r>
    <m/>
    <x v="5"/>
    <s v="M4 7S L31"/>
    <n v="1975"/>
    <x v="1967"/>
    <x v="0"/>
    <x v="86"/>
    <n v="3.2"/>
    <n v="8.6999999999999994E-3"/>
    <n v="8.6999999999999994E-3"/>
    <m/>
    <n v="29190"/>
    <m/>
    <n v="1.4E-2"/>
    <s v="A"/>
  </r>
  <r>
    <m/>
    <x v="5"/>
    <s v="M4 7S L31"/>
    <n v="1976"/>
    <x v="1968"/>
    <x v="0"/>
    <x v="86"/>
    <n v="3.2"/>
    <n v="7.3000000000000001E-3"/>
    <n v="7.3000000000000001E-3"/>
    <m/>
    <n v="29191"/>
    <m/>
    <n v="1.4E-2"/>
    <s v="Reserva"/>
  </r>
  <r>
    <m/>
    <x v="5"/>
    <s v="M4 7S L31"/>
    <n v="1977"/>
    <x v="1969"/>
    <x v="0"/>
    <x v="86"/>
    <n v="3.2"/>
    <n v="1.18E-2"/>
    <n v="1.18E-2"/>
    <m/>
    <n v="29191"/>
    <m/>
    <n v="1.4E-2"/>
    <s v="C"/>
  </r>
  <r>
    <m/>
    <x v="5"/>
    <s v="M4 7S L31"/>
    <n v="1978"/>
    <x v="1970"/>
    <x v="0"/>
    <x v="86"/>
    <n v="3.2"/>
    <n v="1.4500000000000001E-2"/>
    <n v="1.4500000000000001E-2"/>
    <m/>
    <n v="29191"/>
    <m/>
    <n v="1.4E-2"/>
    <s v="E"/>
  </r>
  <r>
    <m/>
    <x v="5"/>
    <s v="M4 7S L31"/>
    <n v="1979"/>
    <x v="1971"/>
    <x v="0"/>
    <x v="86"/>
    <n v="3.2"/>
    <n v="1.5100000000000001E-2"/>
    <n v="1.5100000000000001E-2"/>
    <m/>
    <n v="29191"/>
    <m/>
    <n v="1.4E-2"/>
    <s v="F"/>
  </r>
  <r>
    <m/>
    <x v="5"/>
    <s v="M4 7S L31"/>
    <n v="1980"/>
    <x v="1972"/>
    <x v="0"/>
    <x v="86"/>
    <n v="3.2"/>
    <n v="1.2E-2"/>
    <n v="1.2E-2"/>
    <m/>
    <n v="29191"/>
    <m/>
    <n v="1.4E-2"/>
    <s v="D"/>
  </r>
  <r>
    <m/>
    <x v="5"/>
    <s v="M4 7S L31"/>
    <n v="1981"/>
    <x v="1973"/>
    <x v="0"/>
    <x v="86"/>
    <n v="3.2"/>
    <n v="1.23E-2"/>
    <n v="1.23E-2"/>
    <m/>
    <n v="29191"/>
    <m/>
    <n v="1.4E-2"/>
    <s v="D"/>
  </r>
  <r>
    <m/>
    <x v="5"/>
    <s v="M4 7S L31"/>
    <n v="1982"/>
    <x v="1974"/>
    <x v="0"/>
    <x v="86"/>
    <n v="3.2"/>
    <n v="1.2200000000000001E-2"/>
    <n v="1.2200000000000001E-2"/>
    <m/>
    <n v="29191"/>
    <m/>
    <n v="1.4E-2"/>
    <s v="D"/>
  </r>
  <r>
    <m/>
    <x v="5"/>
    <s v="M4 7S L32"/>
    <n v="1983"/>
    <x v="1975"/>
    <x v="0"/>
    <x v="86"/>
    <n v="3.2"/>
    <n v="1.23E-2"/>
    <n v="1.23E-2"/>
    <m/>
    <n v="29191"/>
    <m/>
    <n v="1.2999999999999999E-2"/>
    <s v="D"/>
  </r>
  <r>
    <m/>
    <x v="5"/>
    <s v="M4 7S L32"/>
    <n v="1984"/>
    <x v="1976"/>
    <x v="0"/>
    <x v="86"/>
    <n v="3.2"/>
    <n v="8.6E-3"/>
    <n v="8.6E-3"/>
    <m/>
    <n v="29191"/>
    <m/>
    <n v="1.2999999999999999E-2"/>
    <s v="A"/>
  </r>
  <r>
    <m/>
    <x v="5"/>
    <s v="M4 7S L32"/>
    <n v="1985"/>
    <x v="1977"/>
    <x v="0"/>
    <x v="86"/>
    <n v="3.2"/>
    <n v="1.34E-2"/>
    <n v="1.34E-2"/>
    <m/>
    <n v="29191"/>
    <m/>
    <n v="1.2999999999999999E-2"/>
    <s v="D"/>
  </r>
  <r>
    <m/>
    <x v="5"/>
    <s v="M4 7S L32"/>
    <n v="1986"/>
    <x v="1978"/>
    <x v="0"/>
    <x v="86"/>
    <n v="3.2"/>
    <n v="9.7999999999999997E-3"/>
    <n v="9.7999999999999997E-3"/>
    <m/>
    <n v="29191"/>
    <m/>
    <n v="1.2999999999999999E-2"/>
    <s v="B"/>
  </r>
  <r>
    <m/>
    <x v="5"/>
    <s v="M4 7S L32"/>
    <n v="1987"/>
    <x v="1979"/>
    <x v="0"/>
    <x v="86"/>
    <n v="3.2"/>
    <n v="1.06E-2"/>
    <n v="1.06E-2"/>
    <m/>
    <n v="29191"/>
    <m/>
    <n v="1.2999999999999999E-2"/>
    <s v="C"/>
  </r>
  <r>
    <m/>
    <x v="5"/>
    <s v="M4 7S L32"/>
    <n v="1988"/>
    <x v="1980"/>
    <x v="0"/>
    <x v="86"/>
    <n v="3.2"/>
    <n v="9.2999999999999992E-3"/>
    <n v="9.2999999999999992E-3"/>
    <m/>
    <n v="29192"/>
    <m/>
    <n v="1.2999999999999999E-2"/>
    <s v="B"/>
  </r>
  <r>
    <m/>
    <x v="5"/>
    <s v="M4 7S L32"/>
    <n v="1989"/>
    <x v="1981"/>
    <x v="0"/>
    <x v="86"/>
    <n v="3.2"/>
    <n v="9.5999999999999992E-3"/>
    <n v="9.5999999999999992E-3"/>
    <m/>
    <n v="29192"/>
    <m/>
    <n v="1.2999999999999999E-2"/>
    <s v="B"/>
  </r>
  <r>
    <m/>
    <x v="5"/>
    <s v="M4 7S L32"/>
    <n v="1990"/>
    <x v="1982"/>
    <x v="0"/>
    <x v="86"/>
    <n v="3.2"/>
    <n v="8.8999999999999999E-3"/>
    <n v="8.8999999999999999E-3"/>
    <m/>
    <n v="29192"/>
    <m/>
    <n v="1.2999999999999999E-2"/>
    <s v="A"/>
  </r>
  <r>
    <m/>
    <x v="5"/>
    <s v="M4 7S L32"/>
    <n v="1991"/>
    <x v="1983"/>
    <x v="0"/>
    <x v="86"/>
    <n v="3.2"/>
    <n v="1.0999999999999999E-2"/>
    <n v="1.0999999999999999E-2"/>
    <m/>
    <n v="29192"/>
    <m/>
    <n v="1.2999999999999999E-2"/>
    <s v="C"/>
  </r>
  <r>
    <m/>
    <x v="5"/>
    <s v="M4 7S L32"/>
    <n v="1992"/>
    <x v="1984"/>
    <x v="0"/>
    <x v="86"/>
    <n v="3.2"/>
    <n v="1.4500000000000001E-2"/>
    <n v="1.4500000000000001E-2"/>
    <m/>
    <n v="29192"/>
    <m/>
    <n v="1.2999999999999999E-2"/>
    <s v="E"/>
  </r>
  <r>
    <m/>
    <x v="5"/>
    <s v="M4 6N L33"/>
    <n v="1993"/>
    <x v="1985"/>
    <x v="0"/>
    <x v="86"/>
    <n v="3.2"/>
    <n v="1.29E-2"/>
    <n v="1.29E-2"/>
    <m/>
    <n v="29192"/>
    <m/>
    <n v="1.6500000000000001E-2"/>
    <s v="D"/>
  </r>
  <r>
    <m/>
    <x v="5"/>
    <s v="M4 6N L33"/>
    <n v="1994"/>
    <x v="1986"/>
    <x v="0"/>
    <x v="86"/>
    <n v="3.2"/>
    <n v="1.8200000000000001E-2"/>
    <n v="1.8200000000000001E-2"/>
    <m/>
    <n v="29192"/>
    <m/>
    <n v="1.6500000000000001E-2"/>
    <s v="G"/>
  </r>
  <r>
    <m/>
    <x v="5"/>
    <s v="M4 6N L33"/>
    <n v="1995"/>
    <x v="1987"/>
    <x v="0"/>
    <x v="86"/>
    <n v="3.2"/>
    <n v="1.7399999999999999E-2"/>
    <n v="1.7399999999999999E-2"/>
    <m/>
    <n v="29192"/>
    <m/>
    <n v="1.6500000000000001E-2"/>
    <s v="F"/>
  </r>
  <r>
    <m/>
    <x v="5"/>
    <s v="M4 6N L33"/>
    <n v="1996"/>
    <x v="1988"/>
    <x v="0"/>
    <x v="86"/>
    <n v="3.2"/>
    <n v="1.4200000000000001E-2"/>
    <n v="1.4200000000000001E-2"/>
    <m/>
    <n v="29196"/>
    <m/>
    <n v="1.6500000000000001E-2"/>
    <s v="E"/>
  </r>
  <r>
    <m/>
    <x v="5"/>
    <s v="M4 6N L33"/>
    <n v="1997"/>
    <x v="1989"/>
    <x v="0"/>
    <x v="86"/>
    <n v="3.2"/>
    <n v="1.89E-2"/>
    <n v="1.89E-2"/>
    <m/>
    <n v="29196"/>
    <m/>
    <n v="1.6500000000000001E-2"/>
    <s v="G"/>
  </r>
  <r>
    <m/>
    <x v="5"/>
    <s v="M4 6N L33"/>
    <n v="1998"/>
    <x v="1990"/>
    <x v="0"/>
    <x v="86"/>
    <n v="3.2"/>
    <n v="1.2E-2"/>
    <n v="1.2E-2"/>
    <m/>
    <n v="29196"/>
    <m/>
    <n v="1.6500000000000001E-2"/>
    <s v="D"/>
  </r>
  <r>
    <m/>
    <x v="5"/>
    <s v="M4 6N L33"/>
    <n v="1999"/>
    <x v="1991"/>
    <x v="0"/>
    <x v="86"/>
    <n v="3.2"/>
    <n v="1.89E-2"/>
    <n v="1.89E-2"/>
    <m/>
    <n v="29196"/>
    <m/>
    <n v="1.6500000000000001E-2"/>
    <s v="G"/>
  </r>
  <r>
    <m/>
    <x v="5"/>
    <s v="M4 6N L33"/>
    <n v="2000"/>
    <x v="1992"/>
    <x v="0"/>
    <x v="86"/>
    <n v="3.2"/>
    <n v="1.77E-2"/>
    <n v="1.77E-2"/>
    <m/>
    <n v="29196"/>
    <m/>
    <n v="1.6500000000000001E-2"/>
    <s v="G"/>
  </r>
  <r>
    <m/>
    <x v="5"/>
    <s v="M4 6N L33"/>
    <n v="2001"/>
    <x v="1993"/>
    <x v="0"/>
    <x v="86"/>
    <n v="3.2"/>
    <n v="2.07E-2"/>
    <n v="2.07E-2"/>
    <m/>
    <n v="29196"/>
    <m/>
    <n v="1.6500000000000001E-2"/>
    <s v="H"/>
  </r>
  <r>
    <m/>
    <x v="5"/>
    <s v="M4 6N L33"/>
    <n v="2002"/>
    <x v="1994"/>
    <x v="0"/>
    <x v="86"/>
    <n v="3.2"/>
    <n v="2.0400000000000001E-2"/>
    <n v="2.0400000000000001E-2"/>
    <m/>
    <n v="29196"/>
    <m/>
    <n v="1.6500000000000001E-2"/>
    <s v="H"/>
  </r>
  <r>
    <m/>
    <x v="5"/>
    <s v="M4 7S L32"/>
    <n v="2003"/>
    <x v="1995"/>
    <x v="0"/>
    <x v="86"/>
    <n v="3.2"/>
    <n v="1.03E-2"/>
    <n v="1.03E-2"/>
    <m/>
    <n v="29197"/>
    <m/>
    <n v="1.2E-2"/>
    <s v="B"/>
  </r>
  <r>
    <m/>
    <x v="5"/>
    <s v="M4 7S L32"/>
    <n v="2004"/>
    <x v="1996"/>
    <x v="0"/>
    <x v="86"/>
    <n v="3.2"/>
    <n v="1.4500000000000001E-2"/>
    <n v="1.4500000000000001E-2"/>
    <m/>
    <n v="29197"/>
    <m/>
    <n v="1.2E-2"/>
    <s v="E"/>
  </r>
  <r>
    <m/>
    <x v="5"/>
    <s v="M4 7S L32"/>
    <n v="2005"/>
    <x v="1997"/>
    <x v="0"/>
    <x v="86"/>
    <n v="3.2"/>
    <n v="8.0999999999999996E-3"/>
    <n v="8.0999999999999996E-3"/>
    <m/>
    <n v="29197"/>
    <m/>
    <n v="1.2E-2"/>
    <s v="A"/>
  </r>
  <r>
    <m/>
    <x v="5"/>
    <s v="M4 7S L32"/>
    <n v="2006"/>
    <x v="1998"/>
    <x v="0"/>
    <x v="86"/>
    <n v="3.2"/>
    <n v="1.4200000000000001E-2"/>
    <n v="1.4200000000000001E-2"/>
    <m/>
    <n v="29197"/>
    <m/>
    <n v="1.2E-2"/>
    <s v="E"/>
  </r>
  <r>
    <m/>
    <x v="5"/>
    <s v="M4 7S L32"/>
    <n v="2007"/>
    <x v="1999"/>
    <x v="0"/>
    <x v="86"/>
    <n v="3.2"/>
    <n v="1.06E-2"/>
    <n v="1.06E-2"/>
    <m/>
    <n v="29197"/>
    <m/>
    <n v="1.2E-2"/>
    <s v="C"/>
  </r>
  <r>
    <m/>
    <x v="5"/>
    <s v="M4 7S L32"/>
    <n v="2008"/>
    <x v="2000"/>
    <x v="0"/>
    <x v="86"/>
    <n v="3.2"/>
    <n v="1.4E-2"/>
    <n v="1.4E-2"/>
    <m/>
    <n v="29197"/>
    <m/>
    <n v="1.2E-2"/>
    <s v="E"/>
  </r>
  <r>
    <m/>
    <x v="5"/>
    <s v="M4 7S L32"/>
    <n v="2009"/>
    <x v="2001"/>
    <x v="0"/>
    <x v="86"/>
    <n v="3.2"/>
    <n v="1.6400000000000001E-2"/>
    <n v="1.6400000000000001E-2"/>
    <m/>
    <n v="29197"/>
    <m/>
    <n v="1.2E-2"/>
    <s v="F"/>
  </r>
  <r>
    <m/>
    <x v="5"/>
    <s v="M4 7S L32"/>
    <n v="2010"/>
    <x v="2002"/>
    <x v="0"/>
    <x v="86"/>
    <n v="3.2"/>
    <n v="8.6999999999999994E-3"/>
    <n v="8.6999999999999994E-3"/>
    <m/>
    <n v="29197"/>
    <m/>
    <n v="1.2E-2"/>
    <s v="A"/>
  </r>
  <r>
    <m/>
    <x v="5"/>
    <s v="M4 7S L30"/>
    <n v="2011"/>
    <x v="2003"/>
    <x v="0"/>
    <x v="87"/>
    <n v="3.2"/>
    <n v="1.4999999999999999E-2"/>
    <n v="1.4999999999999999E-2"/>
    <m/>
    <n v="29201"/>
    <m/>
    <n v="1.6E-2"/>
    <s v="F"/>
  </r>
  <r>
    <m/>
    <x v="5"/>
    <s v="M4 7S L30"/>
    <n v="2012"/>
    <x v="2004"/>
    <x v="0"/>
    <x v="87"/>
    <n v="3.2"/>
    <n v="1.66E-2"/>
    <n v="1.66E-2"/>
    <m/>
    <n v="29201"/>
    <m/>
    <n v="1.6E-2"/>
    <s v="F"/>
  </r>
  <r>
    <m/>
    <x v="5"/>
    <s v="M4 7S L30"/>
    <n v="2013"/>
    <x v="2005"/>
    <x v="0"/>
    <x v="87"/>
    <n v="3.2"/>
    <n v="1.6199999999999999E-2"/>
    <n v="1.6199999999999999E-2"/>
    <m/>
    <n v="29201"/>
    <m/>
    <n v="1.6E-2"/>
    <s v="F"/>
  </r>
  <r>
    <m/>
    <x v="5"/>
    <s v="M4 7S L30"/>
    <n v="2014"/>
    <x v="2006"/>
    <x v="0"/>
    <x v="87"/>
    <n v="3.2"/>
    <n v="1.32E-2"/>
    <n v="1.32E-2"/>
    <m/>
    <n v="29201"/>
    <m/>
    <n v="1.6E-2"/>
    <s v="D"/>
  </r>
  <r>
    <m/>
    <x v="5"/>
    <s v="M4 7S L30"/>
    <n v="2015"/>
    <x v="2007"/>
    <x v="0"/>
    <x v="87"/>
    <n v="3.2"/>
    <n v="1.47E-2"/>
    <n v="1.47E-2"/>
    <m/>
    <n v="29201"/>
    <m/>
    <n v="1.6E-2"/>
    <s v="E"/>
  </r>
  <r>
    <m/>
    <x v="5"/>
    <s v="M4 7S L30"/>
    <n v="2016"/>
    <x v="2008"/>
    <x v="0"/>
    <x v="87"/>
    <n v="3.2"/>
    <n v="1.32E-2"/>
    <n v="1.32E-2"/>
    <m/>
    <n v="29201"/>
    <m/>
    <n v="1.6E-2"/>
    <s v="D"/>
  </r>
  <r>
    <m/>
    <x v="5"/>
    <s v="M4 7S L30"/>
    <n v="2017"/>
    <x v="2009"/>
    <x v="0"/>
    <x v="87"/>
    <n v="3.2"/>
    <n v="1.2200000000000001E-2"/>
    <n v="1.2200000000000001E-2"/>
    <m/>
    <n v="29203"/>
    <m/>
    <n v="1.6E-2"/>
    <s v="D"/>
  </r>
  <r>
    <m/>
    <x v="5"/>
    <s v="M4 7S L30"/>
    <n v="2018"/>
    <x v="2010"/>
    <x v="0"/>
    <x v="87"/>
    <n v="3.2"/>
    <n v="1.03E-2"/>
    <n v="1.03E-2"/>
    <m/>
    <n v="29203"/>
    <m/>
    <n v="1.6E-2"/>
    <s v="B"/>
  </r>
  <r>
    <m/>
    <x v="5"/>
    <s v="M4 7S L30"/>
    <n v="2019"/>
    <x v="2011"/>
    <x v="0"/>
    <x v="87"/>
    <n v="3.2"/>
    <n v="1.7399999999999999E-2"/>
    <n v="1.7399999999999999E-2"/>
    <m/>
    <n v="29203"/>
    <m/>
    <n v="1.6E-2"/>
    <s v="F"/>
  </r>
  <r>
    <m/>
    <x v="5"/>
    <s v="M4 7S L30"/>
    <n v="2020"/>
    <x v="2012"/>
    <x v="0"/>
    <x v="87"/>
    <n v="3.2"/>
    <n v="1.47E-2"/>
    <n v="1.47E-2"/>
    <m/>
    <n v="29203"/>
    <m/>
    <n v="1.6E-2"/>
    <s v="E"/>
  </r>
  <r>
    <m/>
    <x v="5"/>
    <s v="M4 7S L30"/>
    <n v="2021"/>
    <x v="2013"/>
    <x v="0"/>
    <x v="87"/>
    <n v="3.2"/>
    <n v="1.18E-2"/>
    <n v="1.18E-2"/>
    <m/>
    <n v="29203"/>
    <m/>
    <n v="1.6E-2"/>
    <s v="C"/>
  </r>
  <r>
    <m/>
    <x v="5"/>
    <s v="M4 6N L33"/>
    <n v="2022"/>
    <x v="2014"/>
    <x v="0"/>
    <x v="87"/>
    <n v="3.2"/>
    <n v="1.6400000000000001E-2"/>
    <n v="1.6400000000000001E-2"/>
    <m/>
    <n v="29203"/>
    <m/>
    <n v="1.7500000000000002E-2"/>
    <s v="F"/>
  </r>
  <r>
    <m/>
    <x v="5"/>
    <s v="M4 6N L33"/>
    <n v="2023"/>
    <x v="2015"/>
    <x v="0"/>
    <x v="87"/>
    <n v="3.2"/>
    <n v="1.72E-2"/>
    <n v="1.72E-2"/>
    <m/>
    <n v="29203"/>
    <m/>
    <n v="1.7500000000000002E-2"/>
    <s v="F"/>
  </r>
  <r>
    <m/>
    <x v="5"/>
    <s v="M4 6N L33"/>
    <n v="2024"/>
    <x v="2016"/>
    <x v="0"/>
    <x v="87"/>
    <n v="3.2"/>
    <n v="1.7000000000000001E-2"/>
    <n v="1.7000000000000001E-2"/>
    <m/>
    <n v="29203"/>
    <m/>
    <n v="1.7500000000000002E-2"/>
    <s v="F"/>
  </r>
  <r>
    <m/>
    <x v="5"/>
    <s v="M4 6N L33"/>
    <n v="2025"/>
    <x v="2017"/>
    <x v="0"/>
    <x v="87"/>
    <n v="3.2"/>
    <n v="1.23E-2"/>
    <n v="1.23E-2"/>
    <m/>
    <n v="29203"/>
    <m/>
    <n v="1.7500000000000002E-2"/>
    <s v="D"/>
  </r>
  <r>
    <m/>
    <x v="5"/>
    <s v="M4 6N L33"/>
    <n v="2026"/>
    <x v="2018"/>
    <x v="0"/>
    <x v="87"/>
    <n v="3.2"/>
    <n v="1.5599999999999999E-2"/>
    <n v="1.5599999999999999E-2"/>
    <m/>
    <n v="29203"/>
    <m/>
    <n v="1.7500000000000002E-2"/>
    <s v="F"/>
  </r>
  <r>
    <m/>
    <x v="5"/>
    <s v="M4 6N L33"/>
    <n v="2027"/>
    <x v="2019"/>
    <x v="0"/>
    <x v="87"/>
    <n v="3.2"/>
    <n v="1.37E-2"/>
    <n v="1.37E-2"/>
    <m/>
    <n v="29203"/>
    <m/>
    <n v="1.7500000000000002E-2"/>
    <s v="E"/>
  </r>
  <r>
    <m/>
    <x v="5"/>
    <s v="M4 7S L31"/>
    <n v="2028"/>
    <x v="2020"/>
    <x v="0"/>
    <x v="87"/>
    <n v="3.2"/>
    <n v="1.06E-2"/>
    <n v="1.06E-2"/>
    <m/>
    <n v="29204"/>
    <m/>
    <n v="1.4500000000000001E-2"/>
    <s v="C"/>
  </r>
  <r>
    <m/>
    <x v="5"/>
    <s v="M4 7S L31"/>
    <n v="2029"/>
    <x v="2021"/>
    <x v="0"/>
    <x v="87"/>
    <n v="3.2"/>
    <n v="1.3100000000000001E-2"/>
    <n v="1.3100000000000001E-2"/>
    <m/>
    <n v="29204"/>
    <m/>
    <n v="1.4500000000000001E-2"/>
    <s v="D"/>
  </r>
  <r>
    <m/>
    <x v="5"/>
    <s v="M4 7S L31"/>
    <n v="2030"/>
    <x v="2022"/>
    <x v="0"/>
    <x v="87"/>
    <n v="3.2"/>
    <n v="1.17E-2"/>
    <n v="1.17E-2"/>
    <m/>
    <n v="29204"/>
    <m/>
    <n v="1.4500000000000001E-2"/>
    <s v="C"/>
  </r>
  <r>
    <m/>
    <x v="5"/>
    <s v="M4 7S L31"/>
    <n v="2031"/>
    <x v="2023"/>
    <x v="0"/>
    <x v="87"/>
    <n v="3.2"/>
    <n v="1.2500000000000001E-2"/>
    <n v="1.2500000000000001E-2"/>
    <m/>
    <n v="29204"/>
    <m/>
    <n v="1.4500000000000001E-2"/>
    <s v="D"/>
  </r>
  <r>
    <m/>
    <x v="5"/>
    <s v="M4 7S L31"/>
    <n v="2032"/>
    <x v="2024"/>
    <x v="0"/>
    <x v="87"/>
    <n v="3.2"/>
    <n v="1.44E-2"/>
    <n v="1.44E-2"/>
    <m/>
    <n v="29204"/>
    <m/>
    <n v="1.4500000000000001E-2"/>
    <s v="E"/>
  </r>
  <r>
    <m/>
    <x v="5"/>
    <s v="M4 7S L31"/>
    <n v="2033"/>
    <x v="2025"/>
    <x v="0"/>
    <x v="87"/>
    <n v="3.2"/>
    <n v="1.2500000000000001E-2"/>
    <n v="1.2500000000000001E-2"/>
    <m/>
    <n v="29204"/>
    <m/>
    <n v="1.4500000000000001E-2"/>
    <s v="D"/>
  </r>
  <r>
    <m/>
    <x v="5"/>
    <s v="M4 6N L33"/>
    <n v="2034"/>
    <x v="2026"/>
    <x v="0"/>
    <x v="87"/>
    <n v="3.2"/>
    <n v="1.7399999999999999E-2"/>
    <n v="1.7399999999999999E-2"/>
    <m/>
    <n v="29208"/>
    <m/>
    <n v="1.7000000000000001E-2"/>
    <s v="F"/>
  </r>
  <r>
    <m/>
    <x v="5"/>
    <s v="M4 6N L33"/>
    <n v="2035"/>
    <x v="2027"/>
    <x v="0"/>
    <x v="87"/>
    <n v="3.2"/>
    <n v="1.5100000000000001E-2"/>
    <n v="1.5100000000000001E-2"/>
    <m/>
    <n v="29208"/>
    <m/>
    <n v="1.7000000000000001E-2"/>
    <s v="F"/>
  </r>
  <r>
    <m/>
    <x v="5"/>
    <s v="M4 6N L33"/>
    <n v="2036"/>
    <x v="2028"/>
    <x v="0"/>
    <x v="87"/>
    <n v="3.2"/>
    <n v="1.54E-2"/>
    <n v="1.54E-2"/>
    <m/>
    <n v="29208"/>
    <m/>
    <n v="1.7000000000000001E-2"/>
    <s v="F"/>
  </r>
  <r>
    <m/>
    <x v="5"/>
    <s v="M4 6N L33"/>
    <n v="2037"/>
    <x v="2029"/>
    <x v="0"/>
    <x v="87"/>
    <n v="3.2"/>
    <n v="1.18E-2"/>
    <n v="1.18E-2"/>
    <m/>
    <n v="29208"/>
    <m/>
    <n v="1.7000000000000001E-2"/>
    <s v="C"/>
  </r>
  <r>
    <m/>
    <x v="5"/>
    <s v="M4 6N L33"/>
    <n v="2038"/>
    <x v="2030"/>
    <x v="0"/>
    <x v="87"/>
    <n v="3.2"/>
    <n v="1.44E-2"/>
    <n v="1.44E-2"/>
    <m/>
    <n v="29208"/>
    <m/>
    <n v="1.7000000000000001E-2"/>
    <s v="E"/>
  </r>
  <r>
    <m/>
    <x v="5"/>
    <s v="M4 7S L32"/>
    <n v="2039"/>
    <x v="2031"/>
    <x v="0"/>
    <x v="87"/>
    <n v="3.2"/>
    <n v="1.2699999999999999E-2"/>
    <n v="1.2699999999999999E-2"/>
    <m/>
    <n v="29208"/>
    <m/>
    <n v="1.0999999999999999E-2"/>
    <s v="D"/>
  </r>
  <r>
    <m/>
    <x v="5"/>
    <s v="M4 7S L32"/>
    <n v="2040"/>
    <x v="2032"/>
    <x v="0"/>
    <x v="87"/>
    <n v="3.2"/>
    <n v="1.01E-2"/>
    <n v="1.01E-2"/>
    <m/>
    <n v="29208"/>
    <m/>
    <n v="1.0999999999999999E-2"/>
    <s v="B"/>
  </r>
  <r>
    <m/>
    <x v="5"/>
    <s v="M4 7S L32"/>
    <n v="2041"/>
    <x v="2033"/>
    <x v="0"/>
    <x v="87"/>
    <n v="3.2"/>
    <n v="1.0200000000000001E-2"/>
    <n v="1.0200000000000001E-2"/>
    <m/>
    <n v="29208"/>
    <m/>
    <n v="1.0999999999999999E-2"/>
    <s v="B"/>
  </r>
  <r>
    <m/>
    <x v="5"/>
    <s v="M4 7S L32"/>
    <n v="2042"/>
    <x v="2034"/>
    <x v="0"/>
    <x v="87"/>
    <n v="3.2"/>
    <n v="1.15E-2"/>
    <n v="1.15E-2"/>
    <m/>
    <n v="29208"/>
    <m/>
    <n v="1.0999999999999999E-2"/>
    <s v="C"/>
  </r>
  <r>
    <m/>
    <x v="5"/>
    <s v="M4 7S L32"/>
    <n v="2043"/>
    <x v="2035"/>
    <x v="0"/>
    <x v="87"/>
    <n v="3.2"/>
    <n v="1.0800000000000001E-2"/>
    <n v="1.0800000000000001E-2"/>
    <m/>
    <n v="29208"/>
    <m/>
    <n v="1.0999999999999999E-2"/>
    <s v="C"/>
  </r>
  <r>
    <m/>
    <x v="5"/>
    <s v="M4 7S L30"/>
    <n v="2044"/>
    <x v="2036"/>
    <x v="0"/>
    <x v="88"/>
    <n v="3.2"/>
    <n v="1.3599999999999999E-2"/>
    <n v="1.3599999999999999E-2"/>
    <m/>
    <n v="29210"/>
    <m/>
    <n v="1.2999999999999999E-2"/>
    <s v="E"/>
  </r>
  <r>
    <m/>
    <x v="5"/>
    <s v="M4 7S L30"/>
    <n v="2045"/>
    <x v="2037"/>
    <x v="0"/>
    <x v="88"/>
    <n v="3.2"/>
    <n v="1.8100000000000002E-2"/>
    <n v="1.8100000000000002E-2"/>
    <m/>
    <n v="29210"/>
    <m/>
    <n v="1.2999999999999999E-2"/>
    <s v="G"/>
  </r>
  <r>
    <m/>
    <x v="5"/>
    <s v="M4 7S L30"/>
    <n v="2046"/>
    <x v="2038"/>
    <x v="0"/>
    <x v="88"/>
    <n v="3.2"/>
    <n v="1.6E-2"/>
    <n v="1.6E-2"/>
    <m/>
    <n v="29210"/>
    <m/>
    <n v="1.2999999999999999E-2"/>
    <s v="F"/>
  </r>
  <r>
    <m/>
    <x v="5"/>
    <s v="M4 7S L30"/>
    <n v="2047"/>
    <x v="2039"/>
    <x v="0"/>
    <x v="88"/>
    <n v="3.2"/>
    <n v="1.4800000000000001E-2"/>
    <n v="1.4800000000000001E-2"/>
    <m/>
    <n v="29210"/>
    <m/>
    <n v="1.2999999999999999E-2"/>
    <s v="E"/>
  </r>
  <r>
    <m/>
    <x v="5"/>
    <s v="M4 7S L30"/>
    <n v="2048"/>
    <x v="2040"/>
    <x v="0"/>
    <x v="88"/>
    <n v="3.2"/>
    <n v="1.47E-2"/>
    <n v="1.47E-2"/>
    <m/>
    <n v="29210"/>
    <m/>
    <n v="1.2999999999999999E-2"/>
    <s v="E"/>
  </r>
  <r>
    <m/>
    <x v="5"/>
    <s v="M4 7S L30"/>
    <n v="2049"/>
    <x v="2041"/>
    <x v="0"/>
    <x v="88"/>
    <n v="3.2"/>
    <n v="1.4500000000000001E-2"/>
    <n v="1.4500000000000001E-2"/>
    <m/>
    <n v="29210"/>
    <m/>
    <n v="1.2999999999999999E-2"/>
    <s v="E"/>
  </r>
  <r>
    <m/>
    <x v="5"/>
    <s v="M4 7S L30"/>
    <n v="2050"/>
    <x v="2042"/>
    <x v="0"/>
    <x v="88"/>
    <n v="3.2"/>
    <n v="1.0999999999999999E-2"/>
    <n v="1.0999999999999999E-2"/>
    <m/>
    <n v="29212"/>
    <m/>
    <n v="1.2999999999999999E-2"/>
    <s v="C"/>
  </r>
  <r>
    <m/>
    <x v="5"/>
    <s v="M4 7S L30"/>
    <n v="2051"/>
    <x v="2043"/>
    <x v="0"/>
    <x v="88"/>
    <n v="3.2"/>
    <n v="2.0400000000000001E-2"/>
    <n v="2.0400000000000001E-2"/>
    <m/>
    <n v="29212"/>
    <m/>
    <n v="1.2999999999999999E-2"/>
    <s v="H"/>
  </r>
  <r>
    <m/>
    <x v="5"/>
    <s v="M4 7S L30"/>
    <n v="2052"/>
    <x v="2044"/>
    <x v="0"/>
    <x v="88"/>
    <n v="3.2"/>
    <n v="1.14E-2"/>
    <n v="1.14E-2"/>
    <m/>
    <n v="29212"/>
    <m/>
    <n v="1.2999999999999999E-2"/>
    <s v="C"/>
  </r>
  <r>
    <m/>
    <x v="5"/>
    <s v="M4 7S L30"/>
    <n v="2053"/>
    <x v="2045"/>
    <x v="0"/>
    <x v="88"/>
    <n v="3.2"/>
    <n v="1.2200000000000001E-2"/>
    <n v="1.2200000000000001E-2"/>
    <m/>
    <n v="29212"/>
    <m/>
    <n v="1.2999999999999999E-2"/>
    <s v="D"/>
  </r>
  <r>
    <m/>
    <x v="5"/>
    <s v="M4 7S L30"/>
    <n v="2054"/>
    <x v="2046"/>
    <x v="0"/>
    <x v="88"/>
    <n v="3.2"/>
    <n v="1.1599999999999999E-2"/>
    <n v="1.1599999999999999E-2"/>
    <m/>
    <n v="29212"/>
    <m/>
    <n v="1.2999999999999999E-2"/>
    <s v="C"/>
  </r>
  <r>
    <m/>
    <x v="5"/>
    <s v="M4 7S L30"/>
    <n v="2055"/>
    <x v="2047"/>
    <x v="0"/>
    <x v="88"/>
    <n v="3.2"/>
    <n v="1.37E-2"/>
    <n v="1.37E-2"/>
    <m/>
    <n v="29212"/>
    <m/>
    <n v="1.2999999999999999E-2"/>
    <s v="E"/>
  </r>
  <r>
    <m/>
    <x v="5"/>
    <s v="M4 7S L30"/>
    <n v="2056"/>
    <x v="2048"/>
    <x v="0"/>
    <x v="88"/>
    <n v="3.2"/>
    <n v="1.15E-2"/>
    <n v="1.15E-2"/>
    <m/>
    <n v="29212"/>
    <m/>
    <n v="1.2999999999999999E-2"/>
    <s v="C"/>
  </r>
  <r>
    <m/>
    <x v="5"/>
    <s v="M4 7S L30"/>
    <n v="2057"/>
    <x v="2049"/>
    <x v="0"/>
    <x v="88"/>
    <n v="3.2"/>
    <n v="1.38E-2"/>
    <n v="1.38E-2"/>
    <m/>
    <n v="29212"/>
    <m/>
    <n v="1.2999999999999999E-2"/>
    <s v="E"/>
  </r>
  <r>
    <m/>
    <x v="5"/>
    <s v="M4 7S L30"/>
    <n v="2058"/>
    <x v="2050"/>
    <x v="0"/>
    <x v="88"/>
    <n v="3.2"/>
    <n v="1.6299999999999999E-2"/>
    <n v="1.6299999999999999E-2"/>
    <m/>
    <n v="29212"/>
    <m/>
    <n v="1.2999999999999999E-2"/>
    <s v="F"/>
  </r>
  <r>
    <m/>
    <x v="5"/>
    <s v="M4 7S L30"/>
    <n v="2059"/>
    <x v="2051"/>
    <x v="0"/>
    <x v="88"/>
    <n v="3.2"/>
    <n v="1.5900000000000001E-2"/>
    <n v="1.5900000000000001E-2"/>
    <m/>
    <n v="29212"/>
    <m/>
    <n v="1.2999999999999999E-2"/>
    <s v="F"/>
  </r>
  <r>
    <m/>
    <x v="5"/>
    <s v="M4 7S L30"/>
    <n v="2060"/>
    <x v="2052"/>
    <x v="0"/>
    <x v="88"/>
    <n v="3.2"/>
    <n v="1.67E-2"/>
    <n v="1.67E-2"/>
    <m/>
    <n v="29212"/>
    <m/>
    <n v="1.2999999999999999E-2"/>
    <s v="F"/>
  </r>
  <r>
    <m/>
    <x v="5"/>
    <s v="M4 6N L33"/>
    <n v="2061"/>
    <x v="2053"/>
    <x v="0"/>
    <x v="88"/>
    <n v="3.2"/>
    <n v="1.0500000000000001E-2"/>
    <n v="1.0500000000000001E-2"/>
    <m/>
    <n v="29216"/>
    <m/>
    <n v="1.4999999999999999E-2"/>
    <s v="C"/>
  </r>
  <r>
    <m/>
    <x v="5"/>
    <s v="M4 6N L33"/>
    <n v="2062"/>
    <x v="2054"/>
    <x v="0"/>
    <x v="88"/>
    <n v="3.2"/>
    <n v="9.4000000000000004E-3"/>
    <n v="9.4000000000000004E-3"/>
    <m/>
    <n v="29216"/>
    <m/>
    <n v="1.4999999999999999E-2"/>
    <s v="B"/>
  </r>
  <r>
    <m/>
    <x v="5"/>
    <s v="M4 6N L33"/>
    <n v="2063"/>
    <x v="2055"/>
    <x v="0"/>
    <x v="88"/>
    <n v="3.2"/>
    <n v="1.1900000000000001E-2"/>
    <n v="1.1900000000000001E-2"/>
    <m/>
    <n v="29216"/>
    <m/>
    <n v="1.4999999999999999E-2"/>
    <s v="C"/>
  </r>
  <r>
    <m/>
    <x v="5"/>
    <s v="M4 6N L33"/>
    <n v="2064"/>
    <x v="2056"/>
    <x v="0"/>
    <x v="88"/>
    <n v="3.2"/>
    <n v="1.17E-2"/>
    <n v="1.17E-2"/>
    <m/>
    <n v="29216"/>
    <m/>
    <n v="1.4999999999999999E-2"/>
    <s v="C"/>
  </r>
  <r>
    <m/>
    <x v="5"/>
    <s v="M4 6N L33"/>
    <n v="2065"/>
    <x v="2057"/>
    <x v="0"/>
    <x v="88"/>
    <n v="3.2"/>
    <n v="9.7999999999999997E-3"/>
    <n v="9.7999999999999997E-3"/>
    <m/>
    <n v="29216"/>
    <m/>
    <n v="1.4999999999999999E-2"/>
    <s v="B"/>
  </r>
  <r>
    <m/>
    <x v="5"/>
    <s v="M4 6N REM"/>
    <n v="2066"/>
    <x v="2058"/>
    <x v="0"/>
    <x v="88"/>
    <n v="3.2"/>
    <n v="1.0699999999999999E-2"/>
    <n v="1.0699999999999999E-2"/>
    <m/>
    <n v="29216"/>
    <m/>
    <n v="1.2999999999999999E-2"/>
    <s v="C"/>
  </r>
  <r>
    <m/>
    <x v="5"/>
    <s v="M4 6N REM"/>
    <n v="2067"/>
    <x v="2059"/>
    <x v="0"/>
    <x v="88"/>
    <n v="3.2"/>
    <n v="1.18E-2"/>
    <n v="1.18E-2"/>
    <m/>
    <n v="29216"/>
    <m/>
    <n v="1.2999999999999999E-2"/>
    <s v="C"/>
  </r>
  <r>
    <m/>
    <x v="5"/>
    <s v="M4 6N REM"/>
    <n v="2068"/>
    <x v="2060"/>
    <x v="0"/>
    <x v="88"/>
    <n v="3.2"/>
    <n v="1.0999999999999999E-2"/>
    <n v="1.0999999999999999E-2"/>
    <m/>
    <n v="29216"/>
    <m/>
    <n v="1.2999999999999999E-2"/>
    <s v="C"/>
  </r>
  <r>
    <m/>
    <x v="5"/>
    <s v="M4 6N REM"/>
    <n v="2069"/>
    <x v="2061"/>
    <x v="0"/>
    <x v="88"/>
    <n v="3.2"/>
    <n v="1.15E-2"/>
    <n v="1.15E-2"/>
    <m/>
    <n v="29216"/>
    <m/>
    <n v="1.2999999999999999E-2"/>
    <s v="C"/>
  </r>
  <r>
    <m/>
    <x v="5"/>
    <s v="M4 6N REM"/>
    <n v="2070"/>
    <x v="2062"/>
    <x v="0"/>
    <x v="88"/>
    <n v="3.2"/>
    <n v="1.1299999999999999E-2"/>
    <n v="1.1299999999999999E-2"/>
    <m/>
    <n v="29216"/>
    <m/>
    <n v="1.2999999999999999E-2"/>
    <s v="C"/>
  </r>
  <r>
    <m/>
    <x v="5"/>
    <s v="M4 7S L31"/>
    <n v="2071"/>
    <x v="2063"/>
    <x v="0"/>
    <x v="88"/>
    <n v="3.2"/>
    <n v="1.03E-2"/>
    <n v="1.03E-2"/>
    <m/>
    <n v="29216"/>
    <m/>
    <n v="1.4E-2"/>
    <s v="B"/>
  </r>
  <r>
    <m/>
    <x v="5"/>
    <s v="M4 7S L31"/>
    <n v="2072"/>
    <x v="2064"/>
    <x v="0"/>
    <x v="88"/>
    <n v="3.2"/>
    <n v="1.3100000000000001E-2"/>
    <n v="1.3100000000000001E-2"/>
    <m/>
    <n v="29216"/>
    <m/>
    <n v="1.4E-2"/>
    <s v="D"/>
  </r>
  <r>
    <m/>
    <x v="5"/>
    <s v="M4 7S L31"/>
    <n v="2073"/>
    <x v="2065"/>
    <x v="0"/>
    <x v="89"/>
    <n v="3.2"/>
    <n v="1.2500000000000001E-2"/>
    <n v="1.2500000000000001E-2"/>
    <m/>
    <n v="29221"/>
    <m/>
    <n v="1.2500000000000001E-2"/>
    <s v="D"/>
  </r>
  <r>
    <m/>
    <x v="5"/>
    <s v="M4 7S L31"/>
    <n v="2074"/>
    <x v="2066"/>
    <x v="0"/>
    <x v="89"/>
    <n v="3.2"/>
    <n v="2.07E-2"/>
    <n v="2.07E-2"/>
    <m/>
    <n v="29221"/>
    <m/>
    <n v="1.2500000000000001E-2"/>
    <s v="H"/>
  </r>
  <r>
    <m/>
    <x v="5"/>
    <s v="M4 7S L31"/>
    <n v="2075"/>
    <x v="2067"/>
    <x v="0"/>
    <x v="89"/>
    <n v="3.2"/>
    <n v="1.55E-2"/>
    <n v="1.55E-2"/>
    <m/>
    <n v="29221"/>
    <m/>
    <n v="1.2500000000000001E-2"/>
    <s v="F"/>
  </r>
  <r>
    <m/>
    <x v="5"/>
    <s v="M4 7S L31"/>
    <n v="2076"/>
    <x v="2068"/>
    <x v="0"/>
    <x v="89"/>
    <n v="3.2"/>
    <n v="1.61E-2"/>
    <n v="1.61E-2"/>
    <m/>
    <n v="29221"/>
    <m/>
    <n v="1.2500000000000001E-2"/>
    <s v="F"/>
  </r>
  <r>
    <m/>
    <x v="5"/>
    <s v="M4 7S L31"/>
    <n v="2077"/>
    <x v="2069"/>
    <x v="0"/>
    <x v="89"/>
    <n v="3.2"/>
    <n v="1.4200000000000001E-2"/>
    <n v="1.4200000000000001E-2"/>
    <m/>
    <n v="29221"/>
    <m/>
    <n v="1.2500000000000001E-2"/>
    <s v="E"/>
  </r>
  <r>
    <m/>
    <x v="5"/>
    <s v="M4 7S L31"/>
    <n v="2078"/>
    <x v="2070"/>
    <x v="0"/>
    <x v="89"/>
    <n v="3.2"/>
    <n v="1.41E-2"/>
    <n v="1.41E-2"/>
    <m/>
    <n v="29221"/>
    <m/>
    <n v="1.2500000000000001E-2"/>
    <s v="E"/>
  </r>
  <r>
    <m/>
    <x v="5"/>
    <s v="M4 7S L31"/>
    <n v="2079"/>
    <x v="2071"/>
    <x v="0"/>
    <x v="89"/>
    <n v="3.2"/>
    <n v="1.5299999999999999E-2"/>
    <n v="1.5299999999999999E-2"/>
    <m/>
    <n v="29222"/>
    <m/>
    <n v="1.2500000000000001E-2"/>
    <s v="F"/>
  </r>
  <r>
    <m/>
    <x v="5"/>
    <s v="M4 7S L31"/>
    <n v="2080"/>
    <x v="2072"/>
    <x v="0"/>
    <x v="89"/>
    <n v="3.2"/>
    <n v="1.3899999999999999E-2"/>
    <n v="1.3899999999999999E-2"/>
    <m/>
    <n v="29222"/>
    <m/>
    <n v="1.2500000000000001E-2"/>
    <s v="E"/>
  </r>
  <r>
    <m/>
    <x v="5"/>
    <s v="M4 7S L31"/>
    <n v="2081"/>
    <x v="2073"/>
    <x v="0"/>
    <x v="89"/>
    <n v="3.2"/>
    <n v="1.2200000000000001E-2"/>
    <n v="1.2200000000000001E-2"/>
    <m/>
    <n v="29222"/>
    <m/>
    <n v="1.2500000000000001E-2"/>
    <s v="D"/>
  </r>
  <r>
    <m/>
    <x v="5"/>
    <s v="M4 7S L31"/>
    <n v="2082"/>
    <x v="2074"/>
    <x v="0"/>
    <x v="89"/>
    <n v="3.2"/>
    <n v="1.1900000000000001E-2"/>
    <n v="1.1900000000000001E-2"/>
    <m/>
    <n v="29222"/>
    <m/>
    <n v="1.2500000000000001E-2"/>
    <s v="C"/>
  </r>
  <r>
    <m/>
    <x v="5"/>
    <s v="M4 7S L31"/>
    <n v="2083"/>
    <x v="2075"/>
    <x v="0"/>
    <x v="89"/>
    <n v="3.2"/>
    <n v="1.2E-2"/>
    <n v="1.2E-2"/>
    <m/>
    <n v="29222"/>
    <m/>
    <n v="1.2500000000000001E-2"/>
    <s v="D"/>
  </r>
  <r>
    <m/>
    <x v="5"/>
    <s v="M4 7S L31"/>
    <n v="2084"/>
    <x v="2076"/>
    <x v="0"/>
    <x v="89"/>
    <n v="3.2"/>
    <n v="1.0500000000000001E-2"/>
    <n v="1.0500000000000001E-2"/>
    <m/>
    <n v="29222"/>
    <m/>
    <n v="1.2500000000000001E-2"/>
    <s v="C"/>
  </r>
  <r>
    <m/>
    <x v="5"/>
    <s v="M4 7S L31"/>
    <n v="2085"/>
    <x v="2077"/>
    <x v="0"/>
    <x v="89"/>
    <n v="3.2"/>
    <n v="1.12E-2"/>
    <n v="1.12E-2"/>
    <m/>
    <n v="29222"/>
    <m/>
    <n v="1.2500000000000001E-2"/>
    <s v="C"/>
  </r>
  <r>
    <m/>
    <x v="5"/>
    <s v="M4 7S L31"/>
    <n v="2086"/>
    <x v="2078"/>
    <x v="0"/>
    <x v="89"/>
    <n v="3.2"/>
    <n v="1.0699999999999999E-2"/>
    <n v="1.0699999999999999E-2"/>
    <m/>
    <n v="29222"/>
    <m/>
    <n v="1.2500000000000001E-2"/>
    <s v="C"/>
  </r>
  <r>
    <m/>
    <x v="5"/>
    <s v="M4 7S L31"/>
    <n v="2087"/>
    <x v="2079"/>
    <x v="0"/>
    <x v="89"/>
    <n v="3.2"/>
    <n v="1.21E-2"/>
    <n v="1.21E-2"/>
    <m/>
    <n v="29222"/>
    <m/>
    <n v="1.2500000000000001E-2"/>
    <s v="D"/>
  </r>
  <r>
    <m/>
    <x v="5"/>
    <s v="M4 7S L31"/>
    <n v="2088"/>
    <x v="2080"/>
    <x v="0"/>
    <x v="89"/>
    <n v="3.2"/>
    <n v="1.2699999999999999E-2"/>
    <n v="1.2699999999999999E-2"/>
    <m/>
    <n v="29222"/>
    <m/>
    <n v="1.2500000000000001E-2"/>
    <s v="D"/>
  </r>
  <r>
    <m/>
    <x v="5"/>
    <s v="M4 7S L30"/>
    <n v="2089"/>
    <x v="2081"/>
    <x v="0"/>
    <x v="89"/>
    <n v="3.2"/>
    <n v="1.5100000000000001E-2"/>
    <n v="1.5100000000000001E-2"/>
    <m/>
    <n v="29223"/>
    <m/>
    <n v="1.4500000000000001E-2"/>
    <s v="F"/>
  </r>
  <r>
    <m/>
    <x v="5"/>
    <s v="M4 7S L30"/>
    <n v="2090"/>
    <x v="2082"/>
    <x v="0"/>
    <x v="89"/>
    <n v="3.2"/>
    <n v="1.15E-2"/>
    <n v="1.15E-2"/>
    <m/>
    <n v="29223"/>
    <m/>
    <n v="1.4500000000000001E-2"/>
    <s v="C"/>
  </r>
  <r>
    <m/>
    <x v="5"/>
    <s v="M4 7S L30"/>
    <n v="2091"/>
    <x v="2083"/>
    <x v="0"/>
    <x v="89"/>
    <n v="3.2"/>
    <n v="1.84E-2"/>
    <n v="1.84E-2"/>
    <m/>
    <n v="29223"/>
    <m/>
    <n v="1.4500000000000001E-2"/>
    <s v="G"/>
  </r>
  <r>
    <m/>
    <x v="5"/>
    <s v="M4 7S L30"/>
    <n v="2092"/>
    <x v="2084"/>
    <x v="0"/>
    <x v="89"/>
    <n v="3.2"/>
    <n v="1.5299999999999999E-2"/>
    <n v="1.5299999999999999E-2"/>
    <m/>
    <n v="29223"/>
    <m/>
    <n v="1.4500000000000001E-2"/>
    <s v="F"/>
  </r>
  <r>
    <m/>
    <x v="5"/>
    <s v="M4 7S L30"/>
    <n v="2093"/>
    <x v="2085"/>
    <x v="0"/>
    <x v="89"/>
    <n v="3.2"/>
    <n v="1.7899999999999999E-2"/>
    <n v="1.7899999999999999E-2"/>
    <m/>
    <n v="29223"/>
    <m/>
    <n v="1.4500000000000001E-2"/>
    <s v="G"/>
  </r>
  <r>
    <m/>
    <x v="5"/>
    <s v="M4 7S L30"/>
    <n v="2094"/>
    <x v="2086"/>
    <x v="0"/>
    <x v="89"/>
    <n v="3.2"/>
    <n v="1.3299999999999999E-2"/>
    <n v="1.3299999999999999E-2"/>
    <m/>
    <n v="29223"/>
    <m/>
    <n v="1.4500000000000001E-2"/>
    <s v="D"/>
  </r>
  <r>
    <m/>
    <x v="5"/>
    <s v="M4 7S L30"/>
    <n v="2095"/>
    <x v="2087"/>
    <x v="0"/>
    <x v="89"/>
    <n v="3.2"/>
    <n v="1.34E-2"/>
    <n v="1.34E-2"/>
    <m/>
    <n v="29223"/>
    <m/>
    <n v="1.4500000000000001E-2"/>
    <s v="D"/>
  </r>
  <r>
    <m/>
    <x v="5"/>
    <s v="M4 7S L30"/>
    <n v="2096"/>
    <x v="2088"/>
    <x v="0"/>
    <x v="89"/>
    <n v="3.2"/>
    <n v="1.5299999999999999E-2"/>
    <n v="1.5299999999999999E-2"/>
    <m/>
    <n v="29225"/>
    <m/>
    <n v="1.4500000000000001E-2"/>
    <s v="F"/>
  </r>
  <r>
    <m/>
    <x v="5"/>
    <s v="M4 7S L30"/>
    <n v="2097"/>
    <x v="2089"/>
    <x v="0"/>
    <x v="89"/>
    <n v="3.2"/>
    <n v="1.26E-2"/>
    <n v="1.26E-2"/>
    <m/>
    <n v="29225"/>
    <m/>
    <n v="1.4500000000000001E-2"/>
    <s v="D"/>
  </r>
  <r>
    <m/>
    <x v="5"/>
    <s v="M4 7S L30"/>
    <n v="2098"/>
    <x v="2090"/>
    <x v="0"/>
    <x v="89"/>
    <n v="3.2"/>
    <n v="1.09E-2"/>
    <n v="1.09E-2"/>
    <m/>
    <n v="29225"/>
    <m/>
    <n v="1.4500000000000001E-2"/>
    <s v="C"/>
  </r>
  <r>
    <m/>
    <x v="5"/>
    <s v="M4 7S L30"/>
    <n v="2099"/>
    <x v="2091"/>
    <x v="0"/>
    <x v="89"/>
    <n v="3.2"/>
    <n v="1.18E-2"/>
    <n v="1.18E-2"/>
    <m/>
    <n v="29225"/>
    <m/>
    <n v="1.4500000000000001E-2"/>
    <s v="C"/>
  </r>
  <r>
    <m/>
    <x v="5"/>
    <s v="M4 7S L30"/>
    <n v="2100"/>
    <x v="2092"/>
    <x v="0"/>
    <x v="89"/>
    <n v="3.2"/>
    <n v="1.4800000000000001E-2"/>
    <n v="1.4800000000000001E-2"/>
    <m/>
    <n v="29225"/>
    <m/>
    <n v="1.4500000000000001E-2"/>
    <s v="E"/>
  </r>
  <r>
    <m/>
    <x v="5"/>
    <s v="M4 7S L30"/>
    <n v="2101"/>
    <x v="2093"/>
    <x v="0"/>
    <x v="89"/>
    <n v="3.2"/>
    <n v="1.2200000000000001E-2"/>
    <n v="1.2200000000000001E-2"/>
    <m/>
    <n v="29225"/>
    <m/>
    <n v="1.4500000000000001E-2"/>
    <s v="D"/>
  </r>
  <r>
    <m/>
    <x v="5"/>
    <s v="M4 7S L30"/>
    <n v="2102"/>
    <x v="2094"/>
    <x v="0"/>
    <x v="89"/>
    <n v="3.2"/>
    <n v="1.4800000000000001E-2"/>
    <n v="1.4800000000000001E-2"/>
    <m/>
    <n v="29225"/>
    <m/>
    <n v="1.4500000000000001E-2"/>
    <s v="E"/>
  </r>
  <r>
    <m/>
    <x v="5"/>
    <s v="M4 7S L30"/>
    <n v="2103"/>
    <x v="2095"/>
    <x v="0"/>
    <x v="89"/>
    <n v="3.2"/>
    <n v="1.37E-2"/>
    <n v="1.37E-2"/>
    <m/>
    <n v="29225"/>
    <m/>
    <n v="1.4500000000000001E-2"/>
    <s v="E"/>
  </r>
  <r>
    <m/>
    <x v="5"/>
    <s v="M4 6N L33"/>
    <n v="2104"/>
    <x v="2096"/>
    <x v="0"/>
    <x v="89"/>
    <n v="3.2"/>
    <n v="1.43E-2"/>
    <n v="1.43E-2"/>
    <m/>
    <n v="29225"/>
    <m/>
    <n v="1.6E-2"/>
    <s v="E"/>
  </r>
  <r>
    <m/>
    <x v="5"/>
    <s v="M4 7S L30"/>
    <n v="2105"/>
    <x v="2097"/>
    <x v="0"/>
    <x v="90"/>
    <n v="3.2"/>
    <n v="1.9800000000000002E-2"/>
    <n v="1.9800000000000002E-2"/>
    <m/>
    <n v="29228"/>
    <m/>
    <n v="1.4E-2"/>
    <s v="H"/>
  </r>
  <r>
    <m/>
    <x v="5"/>
    <s v="M4 7S L30"/>
    <n v="2106"/>
    <x v="2098"/>
    <x v="0"/>
    <x v="90"/>
    <n v="3.2"/>
    <n v="1.4500000000000001E-2"/>
    <n v="1.4500000000000001E-2"/>
    <m/>
    <n v="29228"/>
    <m/>
    <n v="1.4E-2"/>
    <s v="E"/>
  </r>
  <r>
    <m/>
    <x v="5"/>
    <s v="M4 7S L30"/>
    <n v="2107"/>
    <x v="2099"/>
    <x v="0"/>
    <x v="90"/>
    <n v="3.2"/>
    <n v="1.7500000000000002E-2"/>
    <n v="1.7500000000000002E-2"/>
    <m/>
    <n v="29228"/>
    <m/>
    <n v="1.4E-2"/>
    <s v="G"/>
  </r>
  <r>
    <m/>
    <x v="5"/>
    <s v="M4 7S L30"/>
    <n v="2108"/>
    <x v="2100"/>
    <x v="0"/>
    <x v="90"/>
    <n v="3.2"/>
    <n v="1.47E-2"/>
    <n v="1.47E-2"/>
    <m/>
    <n v="29228"/>
    <m/>
    <n v="1.4E-2"/>
    <s v="E"/>
  </r>
  <r>
    <m/>
    <x v="5"/>
    <s v="M4 7S L30"/>
    <n v="2109"/>
    <x v="2101"/>
    <x v="0"/>
    <x v="90"/>
    <n v="3.2"/>
    <n v="1.5599999999999999E-2"/>
    <n v="1.5599999999999999E-2"/>
    <m/>
    <n v="29228"/>
    <m/>
    <n v="1.4E-2"/>
    <s v="F"/>
  </r>
  <r>
    <m/>
    <x v="5"/>
    <s v="M4 7S L30"/>
    <n v="2110"/>
    <x v="2102"/>
    <x v="0"/>
    <x v="90"/>
    <n v="3.2"/>
    <n v="2.0299999999999999E-2"/>
    <n v="2.0299999999999999E-2"/>
    <m/>
    <n v="29228"/>
    <m/>
    <n v="1.4E-2"/>
    <s v="H"/>
  </r>
  <r>
    <m/>
    <x v="5"/>
    <s v="M4 7S L30"/>
    <n v="2111"/>
    <x v="2103"/>
    <x v="0"/>
    <x v="90"/>
    <n v="3.2"/>
    <n v="1.8200000000000001E-2"/>
    <n v="1.8200000000000001E-2"/>
    <m/>
    <n v="29228"/>
    <m/>
    <n v="1.4E-2"/>
    <s v="G"/>
  </r>
  <r>
    <m/>
    <x v="5"/>
    <s v="M4 7S L30"/>
    <n v="2112"/>
    <x v="2104"/>
    <x v="0"/>
    <x v="90"/>
    <n v="3.2"/>
    <n v="1.4800000000000001E-2"/>
    <n v="1.4800000000000001E-2"/>
    <m/>
    <n v="29228"/>
    <m/>
    <n v="1.4E-2"/>
    <s v="E"/>
  </r>
  <r>
    <m/>
    <x v="5"/>
    <s v="M4 7S L30"/>
    <n v="2113"/>
    <x v="2105"/>
    <x v="0"/>
    <x v="90"/>
    <n v="3.2"/>
    <n v="1.5699999999999999E-2"/>
    <n v="1.5699999999999999E-2"/>
    <m/>
    <n v="29229"/>
    <m/>
    <n v="1.4E-2"/>
    <s v="F"/>
  </r>
  <r>
    <m/>
    <x v="5"/>
    <s v="M4 7S L30"/>
    <n v="2114"/>
    <x v="2106"/>
    <x v="0"/>
    <x v="90"/>
    <n v="3.2"/>
    <n v="1.32E-2"/>
    <n v="1.32E-2"/>
    <m/>
    <n v="29229"/>
    <m/>
    <n v="1.4E-2"/>
    <s v="D"/>
  </r>
  <r>
    <m/>
    <x v="5"/>
    <s v="M4 7S L30"/>
    <n v="2115"/>
    <x v="2107"/>
    <x v="0"/>
    <x v="90"/>
    <n v="3.2"/>
    <n v="2.0299999999999999E-2"/>
    <n v="2.0299999999999999E-2"/>
    <m/>
    <n v="29229"/>
    <m/>
    <n v="1.4E-2"/>
    <s v="H"/>
  </r>
  <r>
    <m/>
    <x v="5"/>
    <s v="M4 7S L30"/>
    <n v="2116"/>
    <x v="2108"/>
    <x v="0"/>
    <x v="90"/>
    <n v="3.2"/>
    <n v="2.1000000000000001E-2"/>
    <n v="2.1000000000000001E-2"/>
    <m/>
    <n v="29229"/>
    <m/>
    <n v="1.4E-2"/>
    <s v="I"/>
  </r>
  <r>
    <m/>
    <x v="5"/>
    <s v="M4 7S L30"/>
    <n v="2117"/>
    <x v="2109"/>
    <x v="0"/>
    <x v="90"/>
    <n v="3.2"/>
    <n v="1.2699999999999999E-2"/>
    <n v="1.2699999999999999E-2"/>
    <m/>
    <n v="29229"/>
    <m/>
    <n v="1.4E-2"/>
    <s v="D"/>
  </r>
  <r>
    <m/>
    <x v="5"/>
    <s v="M4 7S L30"/>
    <n v="2118"/>
    <x v="2110"/>
    <x v="0"/>
    <x v="90"/>
    <n v="3.2"/>
    <n v="1.84E-2"/>
    <n v="1.84E-2"/>
    <m/>
    <n v="29229"/>
    <m/>
    <n v="1.4E-2"/>
    <s v="G"/>
  </r>
  <r>
    <m/>
    <x v="5"/>
    <s v="M4 7S L30"/>
    <n v="2119"/>
    <x v="2111"/>
    <x v="0"/>
    <x v="90"/>
    <n v="3.2"/>
    <n v="1.61E-2"/>
    <n v="1.61E-2"/>
    <m/>
    <n v="29229"/>
    <m/>
    <n v="1.4E-2"/>
    <s v="F"/>
  </r>
  <r>
    <m/>
    <x v="5"/>
    <s v="M4 7S L30"/>
    <n v="2120"/>
    <x v="2112"/>
    <x v="0"/>
    <x v="90"/>
    <n v="3.2"/>
    <n v="2.4199999999999999E-2"/>
    <n v="2.4199999999999999E-2"/>
    <m/>
    <n v="29229"/>
    <m/>
    <n v="1.4E-2"/>
    <s v="J"/>
  </r>
  <r>
    <m/>
    <x v="5"/>
    <s v="M4 6N L33"/>
    <n v="2121"/>
    <x v="2113"/>
    <x v="0"/>
    <x v="90"/>
    <n v="3.2"/>
    <n v="1.95E-2"/>
    <n v="1.95E-2"/>
    <m/>
    <n v="29230"/>
    <m/>
    <n v="1.7000000000000001E-2"/>
    <s v="H"/>
  </r>
  <r>
    <m/>
    <x v="5"/>
    <s v="M4 6N L33"/>
    <n v="2122"/>
    <x v="2114"/>
    <x v="0"/>
    <x v="90"/>
    <n v="3.2"/>
    <n v="2.2100000000000002E-2"/>
    <n v="2.2100000000000002E-2"/>
    <m/>
    <n v="29230"/>
    <m/>
    <n v="1.7000000000000001E-2"/>
    <s v="I"/>
  </r>
  <r>
    <m/>
    <x v="5"/>
    <s v="M4 6N L33"/>
    <n v="2123"/>
    <x v="2115"/>
    <x v="0"/>
    <x v="90"/>
    <n v="3.2"/>
    <n v="1.7899999999999999E-2"/>
    <n v="1.7899999999999999E-2"/>
    <m/>
    <n v="29230"/>
    <m/>
    <n v="1.7000000000000001E-2"/>
    <s v="G"/>
  </r>
  <r>
    <m/>
    <x v="5"/>
    <s v="M4 6N L33"/>
    <n v="2124"/>
    <x v="2116"/>
    <x v="0"/>
    <x v="90"/>
    <n v="3.2"/>
    <n v="1.89E-2"/>
    <n v="1.89E-2"/>
    <m/>
    <n v="29230"/>
    <m/>
    <n v="1.7000000000000001E-2"/>
    <s v="G"/>
  </r>
  <r>
    <m/>
    <x v="5"/>
    <s v="M4 6N L33"/>
    <n v="2125"/>
    <x v="2117"/>
    <x v="0"/>
    <x v="90"/>
    <n v="3.2"/>
    <n v="2.2499999999999999E-2"/>
    <n v="2.2499999999999999E-2"/>
    <m/>
    <n v="29230"/>
    <m/>
    <n v="1.7000000000000001E-2"/>
    <s v="J"/>
  </r>
  <r>
    <m/>
    <x v="5"/>
    <s v="M4 6N L33"/>
    <n v="2126"/>
    <x v="2118"/>
    <x v="0"/>
    <x v="90"/>
    <n v="3.2"/>
    <n v="1.6299999999999999E-2"/>
    <n v="1.6299999999999999E-2"/>
    <m/>
    <n v="29230"/>
    <m/>
    <n v="1.7000000000000001E-2"/>
    <s v="F"/>
  </r>
  <r>
    <m/>
    <x v="5"/>
    <s v="M4 6N L33"/>
    <n v="2127"/>
    <x v="2119"/>
    <x v="0"/>
    <x v="90"/>
    <n v="3.2"/>
    <n v="1.7999999999999999E-2"/>
    <n v="1.7999999999999999E-2"/>
    <m/>
    <n v="29230"/>
    <m/>
    <n v="1.7000000000000001E-2"/>
    <s v="G"/>
  </r>
  <r>
    <m/>
    <x v="5"/>
    <s v="M4 6N L33"/>
    <n v="2128"/>
    <x v="2120"/>
    <x v="0"/>
    <x v="90"/>
    <n v="3.2"/>
    <n v="1.7999999999999999E-2"/>
    <n v="1.7999999999999999E-2"/>
    <m/>
    <n v="29230"/>
    <m/>
    <n v="1.7000000000000001E-2"/>
    <s v="G"/>
  </r>
  <r>
    <m/>
    <x v="5"/>
    <s v="M4 6N L33"/>
    <n v="2129"/>
    <x v="2121"/>
    <x v="0"/>
    <x v="90"/>
    <n v="3.2"/>
    <n v="1.2500000000000001E-2"/>
    <n v="1.2500000000000001E-2"/>
    <m/>
    <n v="29230"/>
    <m/>
    <n v="1.7000000000000001E-2"/>
    <s v="D"/>
  </r>
  <r>
    <m/>
    <x v="5"/>
    <s v="M4 6N L33"/>
    <n v="2130"/>
    <x v="2122"/>
    <x v="0"/>
    <x v="91"/>
    <n v="3.2"/>
    <n v="2.07E-2"/>
    <n v="2.07E-2"/>
    <m/>
    <n v="29231"/>
    <m/>
    <n v="1.7999999999999999E-2"/>
    <s v="H"/>
  </r>
  <r>
    <m/>
    <x v="5"/>
    <s v="M4 6N L33"/>
    <n v="2131"/>
    <x v="2123"/>
    <x v="0"/>
    <x v="91"/>
    <n v="3.2"/>
    <n v="1.5100000000000001E-2"/>
    <n v="1.5100000000000001E-2"/>
    <m/>
    <n v="29231"/>
    <m/>
    <n v="1.7999999999999999E-2"/>
    <s v="F"/>
  </r>
  <r>
    <m/>
    <x v="5"/>
    <s v="M4 6N L33"/>
    <n v="2132"/>
    <x v="2124"/>
    <x v="0"/>
    <x v="91"/>
    <n v="3.2"/>
    <n v="2.0799999999999999E-2"/>
    <n v="2.0799999999999999E-2"/>
    <m/>
    <n v="29231"/>
    <m/>
    <n v="1.7999999999999999E-2"/>
    <s v="H"/>
  </r>
  <r>
    <m/>
    <x v="5"/>
    <s v="M4 6N L33"/>
    <n v="2133"/>
    <x v="2125"/>
    <x v="0"/>
    <x v="91"/>
    <n v="3.2"/>
    <n v="1.67E-2"/>
    <n v="1.67E-2"/>
    <m/>
    <n v="29231"/>
    <m/>
    <n v="1.7999999999999999E-2"/>
    <s v="F"/>
  </r>
  <r>
    <m/>
    <x v="5"/>
    <s v="M4 6N L33"/>
    <n v="2134"/>
    <x v="2126"/>
    <x v="0"/>
    <x v="91"/>
    <n v="3.2"/>
    <n v="1.52E-2"/>
    <n v="1.52E-2"/>
    <m/>
    <n v="29231"/>
    <m/>
    <n v="1.7999999999999999E-2"/>
    <s v="F"/>
  </r>
  <r>
    <m/>
    <x v="5"/>
    <s v="M4 6N L33"/>
    <n v="2135"/>
    <x v="2127"/>
    <x v="0"/>
    <x v="91"/>
    <n v="3.2"/>
    <n v="1.7500000000000002E-2"/>
    <n v="1.7500000000000002E-2"/>
    <m/>
    <n v="29231"/>
    <m/>
    <n v="1.7999999999999999E-2"/>
    <s v="G"/>
  </r>
  <r>
    <m/>
    <x v="5"/>
    <s v="M4 7S L30"/>
    <n v="2136"/>
    <x v="2128"/>
    <x v="0"/>
    <x v="91"/>
    <n v="3.2"/>
    <n v="1.6199999999999999E-2"/>
    <n v="1.6199999999999999E-2"/>
    <m/>
    <n v="29231"/>
    <m/>
    <n v="1.6500000000000001E-2"/>
    <s v="F"/>
  </r>
  <r>
    <m/>
    <x v="5"/>
    <s v="M4 7S L30"/>
    <n v="2137"/>
    <x v="2129"/>
    <x v="0"/>
    <x v="91"/>
    <n v="3.2"/>
    <n v="1.9099999999999999E-2"/>
    <n v="1.9099999999999999E-2"/>
    <m/>
    <n v="29231"/>
    <m/>
    <n v="1.6500000000000001E-2"/>
    <s v="H"/>
  </r>
  <r>
    <m/>
    <x v="5"/>
    <s v="M4 7S L30"/>
    <n v="2138"/>
    <x v="2130"/>
    <x v="0"/>
    <x v="91"/>
    <n v="3.2"/>
    <n v="1.21E-2"/>
    <n v="1.21E-2"/>
    <m/>
    <n v="29233"/>
    <m/>
    <n v="1.6500000000000001E-2"/>
    <s v="D"/>
  </r>
  <r>
    <m/>
    <x v="5"/>
    <s v="M4 7S L30"/>
    <n v="2139"/>
    <x v="2131"/>
    <x v="0"/>
    <x v="91"/>
    <n v="3.2"/>
    <n v="1.5900000000000001E-2"/>
    <n v="1.5900000000000001E-2"/>
    <m/>
    <n v="29233"/>
    <m/>
    <n v="1.6500000000000001E-2"/>
    <s v="F"/>
  </r>
  <r>
    <m/>
    <x v="5"/>
    <s v="M4 7S L30"/>
    <n v="2140"/>
    <x v="2132"/>
    <x v="0"/>
    <x v="91"/>
    <n v="3.2"/>
    <n v="1.3599999999999999E-2"/>
    <n v="1.3599999999999999E-2"/>
    <m/>
    <n v="29233"/>
    <m/>
    <n v="1.6500000000000001E-2"/>
    <s v="E"/>
  </r>
  <r>
    <m/>
    <x v="5"/>
    <s v="M4 7S L30"/>
    <n v="2141"/>
    <x v="2133"/>
    <x v="0"/>
    <x v="91"/>
    <n v="3.2"/>
    <n v="1.01E-2"/>
    <n v="1.01E-2"/>
    <m/>
    <n v="29233"/>
    <m/>
    <n v="1.6500000000000001E-2"/>
    <s v="B"/>
  </r>
  <r>
    <m/>
    <x v="5"/>
    <s v="M4 7S L30"/>
    <n v="2142"/>
    <x v="2134"/>
    <x v="0"/>
    <x v="91"/>
    <n v="3.2"/>
    <n v="1.15E-2"/>
    <n v="1.15E-2"/>
    <m/>
    <n v="29233"/>
    <m/>
    <n v="1.6500000000000001E-2"/>
    <s v="C"/>
  </r>
  <r>
    <m/>
    <x v="5"/>
    <s v="M4 7S L30"/>
    <n v="2143"/>
    <x v="2135"/>
    <x v="0"/>
    <x v="91"/>
    <n v="3.2"/>
    <n v="1.5699999999999999E-2"/>
    <n v="1.5699999999999999E-2"/>
    <m/>
    <n v="29233"/>
    <m/>
    <n v="1.6500000000000001E-2"/>
    <s v="F"/>
  </r>
  <r>
    <m/>
    <x v="5"/>
    <s v="M4 7S L30"/>
    <n v="2144"/>
    <x v="2136"/>
    <x v="0"/>
    <x v="91"/>
    <n v="3.2"/>
    <n v="1.12E-2"/>
    <n v="1.12E-2"/>
    <m/>
    <n v="29233"/>
    <m/>
    <n v="1.6500000000000001E-2"/>
    <s v="C"/>
  </r>
  <r>
    <m/>
    <x v="5"/>
    <s v="M4 7S L31"/>
    <n v="2145"/>
    <x v="2137"/>
    <x v="0"/>
    <x v="91"/>
    <n v="3.2"/>
    <n v="1.43E-2"/>
    <n v="1.43E-2"/>
    <m/>
    <n v="29233"/>
    <m/>
    <n v="1.6E-2"/>
    <s v="E"/>
  </r>
  <r>
    <m/>
    <x v="5"/>
    <s v="M4 7S L31"/>
    <n v="2146"/>
    <x v="2138"/>
    <x v="0"/>
    <x v="91"/>
    <n v="3.2"/>
    <n v="1.61E-2"/>
    <n v="1.61E-2"/>
    <m/>
    <n v="29233"/>
    <m/>
    <n v="1.6E-2"/>
    <s v="F"/>
  </r>
  <r>
    <m/>
    <x v="5"/>
    <s v="M4 7S L31"/>
    <n v="2147"/>
    <x v="2139"/>
    <x v="0"/>
    <x v="91"/>
    <n v="3.2"/>
    <n v="1.7899999999999999E-2"/>
    <n v="1.7899999999999999E-2"/>
    <m/>
    <n v="29233"/>
    <m/>
    <n v="1.6E-2"/>
    <s v="G"/>
  </r>
  <r>
    <m/>
    <x v="5"/>
    <s v="M4 7S L31"/>
    <n v="2148"/>
    <x v="2140"/>
    <x v="0"/>
    <x v="91"/>
    <n v="3.2"/>
    <n v="1.3299999999999999E-2"/>
    <n v="1.3299999999999999E-2"/>
    <m/>
    <n v="29233"/>
    <m/>
    <n v="1.6E-2"/>
    <s v="D"/>
  </r>
  <r>
    <m/>
    <x v="5"/>
    <s v="M4 6N L33"/>
    <n v="2149"/>
    <x v="2141"/>
    <x v="0"/>
    <x v="90"/>
    <n v="3.2"/>
    <n v="1.4500000000000001E-2"/>
    <n v="1.4500000000000001E-2"/>
    <m/>
    <n v="29234"/>
    <m/>
    <n v="1.7000000000000001E-2"/>
    <s v="E"/>
  </r>
  <r>
    <m/>
    <x v="5"/>
    <s v="M4 6N L33"/>
    <n v="2150"/>
    <x v="2142"/>
    <x v="0"/>
    <x v="90"/>
    <n v="3.2"/>
    <n v="1.4E-2"/>
    <n v="1.4E-2"/>
    <m/>
    <n v="29234"/>
    <m/>
    <n v="1.7000000000000001E-2"/>
    <s v="E"/>
  </r>
  <r>
    <m/>
    <x v="5"/>
    <s v="M4 6N L33"/>
    <n v="2151"/>
    <x v="2143"/>
    <x v="0"/>
    <x v="90"/>
    <n v="3.2"/>
    <n v="1.9900000000000001E-2"/>
    <n v="1.9900000000000001E-2"/>
    <m/>
    <n v="29234"/>
    <m/>
    <n v="1.7000000000000001E-2"/>
    <s v="H"/>
  </r>
  <r>
    <m/>
    <x v="5"/>
    <s v="M4 6N L33"/>
    <n v="2152"/>
    <x v="2144"/>
    <x v="0"/>
    <x v="90"/>
    <n v="3.2"/>
    <n v="1.7899999999999999E-2"/>
    <n v="1.7899999999999999E-2"/>
    <m/>
    <n v="29234"/>
    <m/>
    <n v="1.7000000000000001E-2"/>
    <s v="G"/>
  </r>
  <r>
    <m/>
    <x v="5"/>
    <s v="M4 6N L33"/>
    <n v="2153"/>
    <x v="2145"/>
    <x v="0"/>
    <x v="90"/>
    <n v="3.2"/>
    <n v="1.6299999999999999E-2"/>
    <n v="1.6299999999999999E-2"/>
    <m/>
    <n v="29234"/>
    <m/>
    <n v="1.7000000000000001E-2"/>
    <s v="F"/>
  </r>
  <r>
    <m/>
    <x v="5"/>
    <s v="M4 6N L33"/>
    <n v="2154"/>
    <x v="2146"/>
    <x v="0"/>
    <x v="90"/>
    <n v="3.2"/>
    <n v="1.8499999999999999E-2"/>
    <n v="1.8499999999999999E-2"/>
    <m/>
    <n v="29234"/>
    <m/>
    <n v="1.7000000000000001E-2"/>
    <s v="G"/>
  </r>
  <r>
    <m/>
    <x v="5"/>
    <s v="M4 6N L33"/>
    <n v="2155"/>
    <x v="2147"/>
    <x v="0"/>
    <x v="90"/>
    <n v="3.2"/>
    <n v="1.2699999999999999E-2"/>
    <n v="1.2699999999999999E-2"/>
    <m/>
    <n v="29234"/>
    <m/>
    <n v="1.7000000000000001E-2"/>
    <s v="D"/>
  </r>
  <r>
    <m/>
    <x v="5"/>
    <s v="M4 6N L33"/>
    <n v="2156"/>
    <x v="2148"/>
    <x v="0"/>
    <x v="90"/>
    <n v="3.2"/>
    <n v="2.12E-2"/>
    <n v="2.12E-2"/>
    <m/>
    <n v="29234"/>
    <m/>
    <n v="1.7000000000000001E-2"/>
    <s v="I"/>
  </r>
  <r>
    <m/>
    <x v="5"/>
    <s v="M4 6N L33"/>
    <n v="2157"/>
    <x v="2149"/>
    <x v="0"/>
    <x v="90"/>
    <n v="3.2"/>
    <n v="1.43E-2"/>
    <n v="1.43E-2"/>
    <m/>
    <n v="29234"/>
    <m/>
    <n v="1.7000000000000001E-2"/>
    <s v="E"/>
  </r>
  <r>
    <m/>
    <x v="5"/>
    <s v="M4 7S L31"/>
    <n v="2158"/>
    <x v="2150"/>
    <x v="0"/>
    <x v="90"/>
    <n v="3.2"/>
    <n v="1.2699999999999999E-2"/>
    <n v="1.2699999999999999E-2"/>
    <m/>
    <n v="29235"/>
    <m/>
    <n v="1.6E-2"/>
    <s v="D"/>
  </r>
  <r>
    <m/>
    <x v="5"/>
    <s v="M4 7S L31"/>
    <n v="2159"/>
    <x v="2151"/>
    <x v="0"/>
    <x v="90"/>
    <n v="3.2"/>
    <n v="1.2699999999999999E-2"/>
    <n v="1.2699999999999999E-2"/>
    <m/>
    <n v="29235"/>
    <m/>
    <n v="1.6E-2"/>
    <s v="D"/>
  </r>
  <r>
    <m/>
    <x v="5"/>
    <s v="M4 7S L31"/>
    <n v="2160"/>
    <x v="2152"/>
    <x v="0"/>
    <x v="90"/>
    <n v="3.2"/>
    <n v="1.46E-2"/>
    <n v="1.46E-2"/>
    <m/>
    <n v="29235"/>
    <m/>
    <n v="1.6E-2"/>
    <s v="E"/>
  </r>
  <r>
    <m/>
    <x v="5"/>
    <s v="M4 7S L31"/>
    <n v="2161"/>
    <x v="2153"/>
    <x v="0"/>
    <x v="90"/>
    <n v="3.2"/>
    <n v="1.15E-2"/>
    <n v="1.15E-2"/>
    <m/>
    <n v="29235"/>
    <m/>
    <n v="1.6E-2"/>
    <s v="C"/>
  </r>
  <r>
    <m/>
    <x v="5"/>
    <s v="M4 7S L31"/>
    <n v="2162"/>
    <x v="2154"/>
    <x v="0"/>
    <x v="90"/>
    <n v="3.2"/>
    <n v="1.2999999999999999E-2"/>
    <n v="1.2999999999999999E-2"/>
    <m/>
    <n v="29235"/>
    <m/>
    <n v="1.6E-2"/>
    <s v="D"/>
  </r>
  <r>
    <m/>
    <x v="5"/>
    <s v="M4 7S L31"/>
    <n v="2163"/>
    <x v="2155"/>
    <x v="0"/>
    <x v="90"/>
    <n v="3.2"/>
    <n v="2.1000000000000001E-2"/>
    <n v="2.1000000000000001E-2"/>
    <m/>
    <n v="29235"/>
    <m/>
    <n v="1.6E-2"/>
    <s v="I"/>
  </r>
  <r>
    <m/>
    <x v="5"/>
    <s v="M4 7S L31"/>
    <n v="2164"/>
    <x v="2156"/>
    <x v="0"/>
    <x v="90"/>
    <n v="3.2"/>
    <n v="1.18E-2"/>
    <n v="1.18E-2"/>
    <m/>
    <n v="29235"/>
    <m/>
    <n v="1.6E-2"/>
    <s v="C"/>
  </r>
  <r>
    <m/>
    <x v="5"/>
    <s v="M4 7S L31"/>
    <n v="2165"/>
    <x v="2157"/>
    <x v="0"/>
    <x v="90"/>
    <n v="3.2"/>
    <n v="1.44E-2"/>
    <n v="1.44E-2"/>
    <m/>
    <n v="29237"/>
    <m/>
    <n v="1.6E-2"/>
    <s v="E"/>
  </r>
  <r>
    <m/>
    <x v="5"/>
    <s v="M4 6N L33"/>
    <n v="2166"/>
    <x v="2158"/>
    <x v="0"/>
    <x v="89"/>
    <n v="3.2"/>
    <n v="1.5900000000000001E-2"/>
    <n v="1.5900000000000001E-2"/>
    <m/>
    <n v="29236"/>
    <m/>
    <n v="1.6E-2"/>
    <s v="F"/>
  </r>
  <r>
    <m/>
    <x v="5"/>
    <s v="M4 6N L33"/>
    <n v="2167"/>
    <x v="2159"/>
    <x v="0"/>
    <x v="89"/>
    <n v="3.2"/>
    <n v="2.01E-2"/>
    <n v="2.01E-2"/>
    <m/>
    <n v="29236"/>
    <m/>
    <n v="1.6E-2"/>
    <s v="H"/>
  </r>
  <r>
    <m/>
    <x v="5"/>
    <s v="M4 6N L33"/>
    <n v="2168"/>
    <x v="2160"/>
    <x v="0"/>
    <x v="89"/>
    <n v="3.2"/>
    <n v="2.0500000000000001E-2"/>
    <n v="2.0500000000000001E-2"/>
    <m/>
    <n v="29236"/>
    <m/>
    <n v="1.6E-2"/>
    <s v="H"/>
  </r>
  <r>
    <m/>
    <x v="5"/>
    <s v="M4 6N L33"/>
    <n v="2169"/>
    <x v="2161"/>
    <x v="0"/>
    <x v="89"/>
    <n v="3.2"/>
    <n v="1.5699999999999999E-2"/>
    <n v="1.5699999999999999E-2"/>
    <m/>
    <n v="29236"/>
    <m/>
    <n v="1.6E-2"/>
    <s v="F"/>
  </r>
  <r>
    <m/>
    <x v="5"/>
    <s v="M4 6N L33"/>
    <n v="2170"/>
    <x v="2162"/>
    <x v="0"/>
    <x v="89"/>
    <n v="3.2"/>
    <n v="1.7999999999999999E-2"/>
    <n v="1.7999999999999999E-2"/>
    <m/>
    <n v="29236"/>
    <m/>
    <n v="1.6E-2"/>
    <s v="G"/>
  </r>
  <r>
    <m/>
    <x v="5"/>
    <s v="M4 7S L31"/>
    <n v="2171"/>
    <x v="2163"/>
    <x v="0"/>
    <x v="91"/>
    <n v="3.2"/>
    <n v="1.9900000000000001E-2"/>
    <n v="1.9900000000000001E-2"/>
    <m/>
    <n v="29237"/>
    <m/>
    <n v="1.55E-2"/>
    <s v="H"/>
  </r>
  <r>
    <m/>
    <x v="5"/>
    <s v="M4 7S L31"/>
    <n v="2172"/>
    <x v="2164"/>
    <x v="0"/>
    <x v="91"/>
    <n v="3.2"/>
    <n v="1.3899999999999999E-2"/>
    <n v="1.3899999999999999E-2"/>
    <m/>
    <n v="29237"/>
    <m/>
    <n v="1.55E-2"/>
    <s v="E"/>
  </r>
  <r>
    <m/>
    <x v="5"/>
    <s v="M4 7S L31"/>
    <n v="2173"/>
    <x v="2165"/>
    <x v="0"/>
    <x v="91"/>
    <n v="3.2"/>
    <n v="2.01E-2"/>
    <n v="2.01E-2"/>
    <m/>
    <n v="29237"/>
    <m/>
    <n v="1.55E-2"/>
    <s v="H"/>
  </r>
  <r>
    <m/>
    <x v="5"/>
    <s v="M4 7S L30"/>
    <n v="2174"/>
    <x v="2166"/>
    <x v="0"/>
    <x v="91"/>
    <n v="3.2"/>
    <n v="1.32E-2"/>
    <n v="1.32E-2"/>
    <m/>
    <n v="29237"/>
    <m/>
    <n v="1.6500000000000001E-2"/>
    <s v="D"/>
  </r>
  <r>
    <m/>
    <x v="5"/>
    <s v="M4 7S L30"/>
    <n v="2175"/>
    <x v="2167"/>
    <x v="0"/>
    <x v="91"/>
    <n v="3.2"/>
    <n v="1.6299999999999999E-2"/>
    <n v="1.6299999999999999E-2"/>
    <m/>
    <n v="29237"/>
    <m/>
    <n v="1.6500000000000001E-2"/>
    <s v="F"/>
  </r>
  <r>
    <m/>
    <x v="5"/>
    <s v="M4 7S L30"/>
    <n v="2176"/>
    <x v="2168"/>
    <x v="0"/>
    <x v="91"/>
    <n v="3.2"/>
    <n v="1.8200000000000001E-2"/>
    <n v="1.8200000000000001E-2"/>
    <m/>
    <n v="29237"/>
    <m/>
    <n v="1.6500000000000001E-2"/>
    <s v="G"/>
  </r>
  <r>
    <m/>
    <x v="5"/>
    <s v="M4 7S L30"/>
    <n v="2177"/>
    <x v="2169"/>
    <x v="0"/>
    <x v="91"/>
    <n v="3.2"/>
    <n v="1.38E-2"/>
    <n v="1.38E-2"/>
    <m/>
    <n v="29237"/>
    <m/>
    <n v="1.6500000000000001E-2"/>
    <s v="E"/>
  </r>
  <r>
    <m/>
    <x v="5"/>
    <s v="M4 6N L33"/>
    <n v="2178"/>
    <x v="2170"/>
    <x v="0"/>
    <x v="92"/>
    <n v="3.2"/>
    <n v="1.66E-2"/>
    <n v="1.66E-2"/>
    <m/>
    <n v="29240"/>
    <m/>
    <n v="1.6E-2"/>
    <s v="F"/>
  </r>
  <r>
    <m/>
    <x v="5"/>
    <s v="M4 6N L33"/>
    <n v="2179"/>
    <x v="2171"/>
    <x v="0"/>
    <x v="92"/>
    <n v="3.2"/>
    <n v="1.6199999999999999E-2"/>
    <n v="1.6199999999999999E-2"/>
    <m/>
    <n v="29240"/>
    <m/>
    <n v="1.6E-2"/>
    <s v="F"/>
  </r>
  <r>
    <m/>
    <x v="5"/>
    <s v="M4 6N L33"/>
    <n v="2180"/>
    <x v="2172"/>
    <x v="0"/>
    <x v="92"/>
    <n v="3.2"/>
    <n v="1.66E-2"/>
    <n v="1.66E-2"/>
    <m/>
    <n v="29240"/>
    <m/>
    <n v="1.6E-2"/>
    <s v="F"/>
  </r>
  <r>
    <m/>
    <x v="5"/>
    <s v="M4 6N L33"/>
    <n v="2181"/>
    <x v="2173"/>
    <x v="0"/>
    <x v="92"/>
    <n v="3.2"/>
    <n v="1.7299999999999999E-2"/>
    <n v="1.7299999999999999E-2"/>
    <m/>
    <n v="29240"/>
    <m/>
    <n v="1.6E-2"/>
    <s v="F"/>
  </r>
  <r>
    <m/>
    <x v="5"/>
    <s v="M4 6N L33"/>
    <n v="2182"/>
    <x v="2174"/>
    <x v="0"/>
    <x v="92"/>
    <n v="3.2"/>
    <n v="2.0299999999999999E-2"/>
    <n v="2.0299999999999999E-2"/>
    <m/>
    <n v="29240"/>
    <m/>
    <n v="1.6E-2"/>
    <s v="H"/>
  </r>
  <r>
    <m/>
    <x v="5"/>
    <s v="M4 6N L33"/>
    <n v="2183"/>
    <x v="2175"/>
    <x v="0"/>
    <x v="92"/>
    <n v="3.2"/>
    <n v="1.8700000000000001E-2"/>
    <n v="1.8700000000000001E-2"/>
    <m/>
    <n v="29240"/>
    <m/>
    <n v="1.6E-2"/>
    <s v="G"/>
  </r>
  <r>
    <m/>
    <x v="5"/>
    <s v="M4 6N L33"/>
    <n v="2184"/>
    <x v="2176"/>
    <x v="0"/>
    <x v="92"/>
    <n v="3.2"/>
    <n v="2.1600000000000001E-2"/>
    <n v="2.1600000000000001E-2"/>
    <m/>
    <n v="29240"/>
    <m/>
    <n v="1.6E-2"/>
    <s v="I"/>
  </r>
  <r>
    <m/>
    <x v="5"/>
    <s v="M4 6N L33"/>
    <n v="2185"/>
    <x v="2177"/>
    <x v="0"/>
    <x v="92"/>
    <n v="3.2"/>
    <n v="1.6E-2"/>
    <n v="1.6E-2"/>
    <m/>
    <n v="29241"/>
    <m/>
    <n v="1.6E-2"/>
    <s v="F"/>
  </r>
  <r>
    <m/>
    <x v="5"/>
    <s v="M4 6N L33"/>
    <n v="2186"/>
    <x v="2178"/>
    <x v="0"/>
    <x v="92"/>
    <n v="3.2"/>
    <n v="1.2800000000000001E-2"/>
    <n v="1.2800000000000001E-2"/>
    <m/>
    <n v="29241"/>
    <m/>
    <n v="1.6E-2"/>
    <s v="D"/>
  </r>
  <r>
    <m/>
    <x v="5"/>
    <s v="M4 6N L33"/>
    <n v="2187"/>
    <x v="2179"/>
    <x v="0"/>
    <x v="92"/>
    <n v="3.2"/>
    <n v="1.35E-2"/>
    <n v="1.35E-2"/>
    <m/>
    <n v="29241"/>
    <m/>
    <n v="1.6E-2"/>
    <s v="E"/>
  </r>
  <r>
    <m/>
    <x v="5"/>
    <s v="M4 7S L30"/>
    <n v="2188"/>
    <x v="2180"/>
    <x v="0"/>
    <x v="92"/>
    <n v="3.2"/>
    <n v="2.1000000000000001E-2"/>
    <n v="2.1000000000000001E-2"/>
    <m/>
    <n v="29241"/>
    <m/>
    <n v="1.2999999999999999E-2"/>
    <s v="I"/>
  </r>
  <r>
    <m/>
    <x v="5"/>
    <s v="M4 7S L30"/>
    <n v="2189"/>
    <x v="2181"/>
    <x v="0"/>
    <x v="92"/>
    <n v="3.2"/>
    <n v="1.6899999999999998E-2"/>
    <n v="1.6899999999999998E-2"/>
    <m/>
    <n v="29241"/>
    <m/>
    <n v="1.2999999999999999E-2"/>
    <s v="F"/>
  </r>
  <r>
    <m/>
    <x v="5"/>
    <s v="M4 7S L30"/>
    <n v="2190"/>
    <x v="2182"/>
    <x v="0"/>
    <x v="92"/>
    <n v="3.2"/>
    <n v="1.5299999999999999E-2"/>
    <n v="1.5299999999999999E-2"/>
    <m/>
    <n v="29241"/>
    <m/>
    <n v="1.2999999999999999E-2"/>
    <s v="F"/>
  </r>
  <r>
    <m/>
    <x v="5"/>
    <s v="M4 7S L31"/>
    <n v="2191"/>
    <x v="2183"/>
    <x v="0"/>
    <x v="92"/>
    <n v="3.2"/>
    <n v="1.44E-2"/>
    <n v="1.44E-2"/>
    <m/>
    <n v="29241"/>
    <m/>
    <n v="1.4E-2"/>
    <s v="E"/>
  </r>
  <r>
    <m/>
    <x v="5"/>
    <s v="M4 6S"/>
    <n v="2192"/>
    <x v="2184"/>
    <x v="0"/>
    <x v="92"/>
    <n v="3.2"/>
    <n v="1.12E-2"/>
    <n v="1.12E-2"/>
    <m/>
    <n v="29242"/>
    <m/>
    <n v="1.0999999999999999E-2"/>
    <s v="C"/>
  </r>
  <r>
    <m/>
    <x v="5"/>
    <s v="M4 6S"/>
    <n v="2193"/>
    <x v="2185"/>
    <x v="0"/>
    <x v="92"/>
    <n v="3.2"/>
    <n v="1.4500000000000001E-2"/>
    <n v="1.4500000000000001E-2"/>
    <m/>
    <n v="29242"/>
    <m/>
    <n v="1.0999999999999999E-2"/>
    <s v="E"/>
  </r>
  <r>
    <m/>
    <x v="5"/>
    <s v="M4 6S"/>
    <n v="2194"/>
    <x v="2186"/>
    <x v="0"/>
    <x v="92"/>
    <n v="3.2"/>
    <n v="8.3999999999999995E-3"/>
    <n v="8.3999999999999995E-3"/>
    <m/>
    <n v="29242"/>
    <m/>
    <n v="1.0999999999999999E-2"/>
    <s v="A"/>
  </r>
  <r>
    <m/>
    <x v="5"/>
    <s v="M4 6S"/>
    <n v="2195"/>
    <x v="2187"/>
    <x v="0"/>
    <x v="91"/>
    <n v="3.2"/>
    <n v="1.06E-2"/>
    <n v="1.06E-2"/>
    <m/>
    <n v="29242"/>
    <m/>
    <n v="0.01"/>
    <s v="C"/>
  </r>
  <r>
    <m/>
    <x v="5"/>
    <s v="M4 6S"/>
    <n v="2196"/>
    <x v="2188"/>
    <x v="0"/>
    <x v="91"/>
    <n v="3.2"/>
    <n v="7.7000000000000002E-3"/>
    <n v="7.7000000000000002E-3"/>
    <m/>
    <n v="29242"/>
    <m/>
    <n v="0.01"/>
    <s v="A"/>
  </r>
  <r>
    <m/>
    <x v="5"/>
    <s v="M4 6S"/>
    <n v="2197"/>
    <x v="2189"/>
    <x v="0"/>
    <x v="91"/>
    <n v="3.2"/>
    <n v="7.1999999999999998E-3"/>
    <n v="7.1999999999999998E-3"/>
    <m/>
    <n v="29242"/>
    <m/>
    <n v="0.01"/>
    <s v="Reserva"/>
  </r>
  <r>
    <m/>
    <x v="5"/>
    <s v="M4 6S"/>
    <n v="2198"/>
    <x v="2190"/>
    <x v="0"/>
    <x v="91"/>
    <n v="3.2"/>
    <n v="1.0999999999999999E-2"/>
    <n v="1.0999999999999999E-2"/>
    <m/>
    <n v="29242"/>
    <m/>
    <n v="0.01"/>
    <s v="C"/>
  </r>
  <r>
    <m/>
    <x v="5"/>
    <s v="M4 6S"/>
    <n v="2199"/>
    <x v="2191"/>
    <x v="0"/>
    <x v="91"/>
    <n v="3.2"/>
    <n v="9.5999999999999992E-3"/>
    <n v="9.5999999999999992E-3"/>
    <m/>
    <n v="29242"/>
    <m/>
    <n v="0.01"/>
    <s v="B"/>
  </r>
  <r>
    <m/>
    <x v="5"/>
    <s v="M4 6S"/>
    <n v="2200"/>
    <x v="2192"/>
    <x v="0"/>
    <x v="91"/>
    <n v="3.2"/>
    <n v="7.4000000000000003E-3"/>
    <n v="7.4000000000000003E-3"/>
    <m/>
    <n v="29242"/>
    <m/>
    <n v="0.01"/>
    <s v="Reserva"/>
  </r>
  <r>
    <m/>
    <x v="5"/>
    <s v="M4 6S"/>
    <n v="2201"/>
    <x v="2193"/>
    <x v="0"/>
    <x v="91"/>
    <n v="3.2"/>
    <n v="5.5999999999999999E-3"/>
    <n v="5.5999999999999999E-3"/>
    <m/>
    <n v="29242"/>
    <m/>
    <n v="0.01"/>
    <s v="Descarte"/>
  </r>
  <r>
    <m/>
    <x v="5"/>
    <s v="M4 6S"/>
    <n v="2202"/>
    <x v="2194"/>
    <x v="0"/>
    <x v="91"/>
    <n v="3.2"/>
    <n v="0.01"/>
    <n v="0.01"/>
    <m/>
    <n v="29242"/>
    <m/>
    <n v="0.01"/>
    <s v="B"/>
  </r>
  <r>
    <m/>
    <x v="5"/>
    <s v="M4 7S L30"/>
    <n v="2203"/>
    <x v="2195"/>
    <x v="0"/>
    <x v="92"/>
    <n v="3.2"/>
    <n v="1.8200000000000001E-2"/>
    <n v="1.8200000000000001E-2"/>
    <m/>
    <n v="29242"/>
    <m/>
    <n v="1.2999999999999999E-2"/>
    <s v="G"/>
  </r>
  <r>
    <m/>
    <x v="5"/>
    <s v="M4 7S L30"/>
    <n v="2204"/>
    <x v="2196"/>
    <x v="0"/>
    <x v="92"/>
    <n v="3.2"/>
    <n v="1.0500000000000001E-2"/>
    <n v="1.0500000000000001E-2"/>
    <m/>
    <n v="29244"/>
    <m/>
    <n v="1.2999999999999999E-2"/>
    <s v="C"/>
  </r>
  <r>
    <m/>
    <x v="5"/>
    <s v="M4 7S L30"/>
    <n v="2205"/>
    <x v="2197"/>
    <x v="0"/>
    <x v="92"/>
    <n v="3.2"/>
    <n v="1.1299999999999999E-2"/>
    <n v="1.1299999999999999E-2"/>
    <m/>
    <n v="29244"/>
    <m/>
    <n v="1.2999999999999999E-2"/>
    <s v="C"/>
  </r>
  <r>
    <m/>
    <x v="5"/>
    <s v="M4 7S L30"/>
    <n v="2206"/>
    <x v="2198"/>
    <x v="0"/>
    <x v="92"/>
    <n v="3.2"/>
    <n v="1.18E-2"/>
    <n v="1.18E-2"/>
    <m/>
    <n v="29244"/>
    <m/>
    <n v="1.2999999999999999E-2"/>
    <s v="C"/>
  </r>
  <r>
    <m/>
    <x v="5"/>
    <s v="M4 7S L30"/>
    <n v="2207"/>
    <x v="2199"/>
    <x v="0"/>
    <x v="92"/>
    <n v="3.2"/>
    <n v="1.35E-2"/>
    <n v="1.35E-2"/>
    <m/>
    <n v="29244"/>
    <m/>
    <n v="1.2999999999999999E-2"/>
    <s v="E"/>
  </r>
  <r>
    <m/>
    <x v="5"/>
    <s v="M4 7S L31"/>
    <n v="2208"/>
    <x v="2200"/>
    <x v="0"/>
    <x v="92"/>
    <n v="3.2"/>
    <n v="1.43E-2"/>
    <n v="1.43E-2"/>
    <m/>
    <n v="29244"/>
    <m/>
    <n v="1.4E-2"/>
    <s v="E"/>
  </r>
  <r>
    <m/>
    <x v="5"/>
    <s v="M4 7S L31"/>
    <n v="2209"/>
    <x v="2201"/>
    <x v="0"/>
    <x v="92"/>
    <n v="3.2"/>
    <n v="1.0999999999999999E-2"/>
    <n v="1.0999999999999999E-2"/>
    <m/>
    <n v="29244"/>
    <m/>
    <n v="1.4E-2"/>
    <s v="C"/>
  </r>
  <r>
    <m/>
    <x v="5"/>
    <s v="M4 6N L33"/>
    <n v="2210"/>
    <x v="2202"/>
    <x v="0"/>
    <x v="92"/>
    <n v="3.2"/>
    <n v="1.55E-2"/>
    <n v="1.55E-2"/>
    <m/>
    <n v="29244"/>
    <m/>
    <n v="1.6E-2"/>
    <s v="F"/>
  </r>
  <r>
    <m/>
    <x v="5"/>
    <s v="M4 6N L33"/>
    <n v="2211"/>
    <x v="2203"/>
    <x v="0"/>
    <x v="92"/>
    <n v="3.2"/>
    <n v="1.8200000000000001E-2"/>
    <n v="1.8200000000000001E-2"/>
    <m/>
    <n v="29244"/>
    <m/>
    <n v="1.6E-2"/>
    <s v="G"/>
  </r>
  <r>
    <m/>
    <x v="5"/>
    <s v="M4 6N L33"/>
    <n v="2212"/>
    <x v="2204"/>
    <x v="0"/>
    <x v="92"/>
    <n v="3.2"/>
    <n v="1.7399999999999999E-2"/>
    <n v="1.7399999999999999E-2"/>
    <m/>
    <n v="29244"/>
    <m/>
    <n v="1.6E-2"/>
    <s v="F"/>
  </r>
  <r>
    <m/>
    <x v="5"/>
    <s v="M4 6N L33"/>
    <n v="2213"/>
    <x v="2205"/>
    <x v="0"/>
    <x v="92"/>
    <n v="3.2"/>
    <n v="1.49E-2"/>
    <n v="1.49E-2"/>
    <m/>
    <n v="29244"/>
    <m/>
    <n v="1.6E-2"/>
    <s v="E"/>
  </r>
  <r>
    <m/>
    <x v="5"/>
    <s v="M4 6N L33"/>
    <n v="2214"/>
    <x v="2206"/>
    <x v="0"/>
    <x v="92"/>
    <n v="3.2"/>
    <n v="1.78E-2"/>
    <n v="1.78E-2"/>
    <m/>
    <n v="29244"/>
    <m/>
    <n v="1.6E-2"/>
    <s v="G"/>
  </r>
  <r>
    <m/>
    <x v="5"/>
    <s v="M4 6N L33"/>
    <n v="2215"/>
    <x v="2207"/>
    <x v="0"/>
    <x v="93"/>
    <n v="3.2"/>
    <n v="1.8499999999999999E-2"/>
    <n v="1.8499999999999999E-2"/>
    <m/>
    <n v="29252"/>
    <m/>
    <n v="1.6500000000000001E-2"/>
    <s v="G"/>
  </r>
  <r>
    <m/>
    <x v="5"/>
    <s v="M4 6N L33"/>
    <n v="2216"/>
    <x v="2208"/>
    <x v="0"/>
    <x v="93"/>
    <n v="3.2"/>
    <n v="1.2999999999999999E-2"/>
    <n v="1.2999999999999999E-2"/>
    <m/>
    <n v="29252"/>
    <m/>
    <n v="1.6500000000000001E-2"/>
    <s v="D"/>
  </r>
  <r>
    <m/>
    <x v="5"/>
    <s v="M4 6N L33"/>
    <n v="2217"/>
    <x v="2209"/>
    <x v="0"/>
    <x v="93"/>
    <n v="3.2"/>
    <n v="1.7399999999999999E-2"/>
    <n v="1.7399999999999999E-2"/>
    <m/>
    <n v="29252"/>
    <m/>
    <n v="1.6500000000000001E-2"/>
    <s v="F"/>
  </r>
  <r>
    <m/>
    <x v="5"/>
    <s v="M4 6N L33"/>
    <n v="2218"/>
    <x v="2210"/>
    <x v="0"/>
    <x v="93"/>
    <n v="3.2"/>
    <n v="1.5800000000000002E-2"/>
    <n v="1.5800000000000002E-2"/>
    <m/>
    <n v="29252"/>
    <m/>
    <n v="1.6500000000000001E-2"/>
    <s v="F"/>
  </r>
  <r>
    <m/>
    <x v="5"/>
    <s v="M4 6N L33"/>
    <n v="2219"/>
    <x v="2211"/>
    <x v="0"/>
    <x v="93"/>
    <n v="3.2"/>
    <n v="1.6199999999999999E-2"/>
    <n v="1.6199999999999999E-2"/>
    <m/>
    <n v="29252"/>
    <m/>
    <n v="1.6500000000000001E-2"/>
    <s v="F"/>
  </r>
  <r>
    <m/>
    <x v="5"/>
    <s v="M4 6N L33"/>
    <n v="2220"/>
    <x v="2212"/>
    <x v="0"/>
    <x v="93"/>
    <n v="3.2"/>
    <n v="1.1299999999999999E-2"/>
    <n v="1.1299999999999999E-2"/>
    <m/>
    <n v="29254"/>
    <m/>
    <n v="1.6500000000000001E-2"/>
    <s v="C"/>
  </r>
  <r>
    <m/>
    <x v="5"/>
    <s v="M4 6N L33"/>
    <n v="2221"/>
    <x v="2213"/>
    <x v="0"/>
    <x v="93"/>
    <n v="3.2"/>
    <n v="1.5800000000000002E-2"/>
    <n v="1.5800000000000002E-2"/>
    <m/>
    <n v="29254"/>
    <m/>
    <n v="1.6500000000000001E-2"/>
    <s v="F"/>
  </r>
  <r>
    <m/>
    <x v="5"/>
    <s v="M4 6N L33"/>
    <n v="2222"/>
    <x v="2214"/>
    <x v="0"/>
    <x v="93"/>
    <n v="3.2"/>
    <n v="2.46E-2"/>
    <n v="2.46E-2"/>
    <m/>
    <n v="29254"/>
    <m/>
    <n v="1.6500000000000001E-2"/>
    <s v="J"/>
  </r>
  <r>
    <m/>
    <x v="5"/>
    <s v="M4 6N L33"/>
    <n v="2223"/>
    <x v="2215"/>
    <x v="0"/>
    <x v="93"/>
    <n v="3.2"/>
    <n v="1.8100000000000002E-2"/>
    <n v="1.8100000000000002E-2"/>
    <m/>
    <n v="29254"/>
    <m/>
    <n v="1.6500000000000001E-2"/>
    <s v="G"/>
  </r>
  <r>
    <m/>
    <x v="5"/>
    <s v="M4 6N L33"/>
    <n v="2224"/>
    <x v="2216"/>
    <x v="0"/>
    <x v="93"/>
    <n v="3.2"/>
    <n v="1.0200000000000001E-2"/>
    <n v="1.0200000000000001E-2"/>
    <m/>
    <n v="29254"/>
    <m/>
    <n v="1.6500000000000001E-2"/>
    <s v="B"/>
  </r>
  <r>
    <m/>
    <x v="5"/>
    <s v="M4 6N L33"/>
    <n v="2225"/>
    <x v="2217"/>
    <x v="0"/>
    <x v="93"/>
    <n v="3.2"/>
    <n v="1.29E-2"/>
    <n v="1.29E-2"/>
    <m/>
    <n v="29254"/>
    <m/>
    <n v="1.6500000000000001E-2"/>
    <s v="D"/>
  </r>
  <r>
    <m/>
    <x v="5"/>
    <s v="M4 6N L33"/>
    <n v="2226"/>
    <x v="2218"/>
    <x v="0"/>
    <x v="93"/>
    <n v="3.2"/>
    <n v="1.5100000000000001E-2"/>
    <n v="1.5100000000000001E-2"/>
    <m/>
    <n v="29254"/>
    <m/>
    <n v="1.6500000000000001E-2"/>
    <s v="F"/>
  </r>
  <r>
    <m/>
    <x v="5"/>
    <s v="M4 6N L33"/>
    <n v="2227"/>
    <x v="2219"/>
    <x v="0"/>
    <x v="93"/>
    <n v="3.2"/>
    <n v="1.29E-2"/>
    <n v="1.29E-2"/>
    <m/>
    <n v="29254"/>
    <m/>
    <n v="1.6500000000000001E-2"/>
    <s v="D"/>
  </r>
  <r>
    <m/>
    <x v="5"/>
    <s v="M4 7S L30"/>
    <n v="2228"/>
    <x v="2220"/>
    <x v="0"/>
    <x v="93"/>
    <n v="3.2"/>
    <n v="1.7500000000000002E-2"/>
    <n v="1.7500000000000002E-2"/>
    <m/>
    <n v="29255"/>
    <m/>
    <n v="1.4999999999999999E-2"/>
    <s v="G"/>
  </r>
  <r>
    <m/>
    <x v="5"/>
    <s v="M4 7S L30"/>
    <n v="2229"/>
    <x v="2221"/>
    <x v="0"/>
    <x v="93"/>
    <n v="3.2"/>
    <n v="1.35E-2"/>
    <n v="1.35E-2"/>
    <m/>
    <n v="29255"/>
    <m/>
    <n v="1.4999999999999999E-2"/>
    <s v="E"/>
  </r>
  <r>
    <m/>
    <x v="5"/>
    <s v="M4 7S L30"/>
    <n v="2230"/>
    <x v="2222"/>
    <x v="0"/>
    <x v="93"/>
    <n v="3.2"/>
    <n v="1.1900000000000001E-2"/>
    <n v="1.1900000000000001E-2"/>
    <m/>
    <n v="29255"/>
    <m/>
    <n v="1.4999999999999999E-2"/>
    <s v="C"/>
  </r>
  <r>
    <m/>
    <x v="5"/>
    <s v="M4 7S L30"/>
    <n v="2231"/>
    <x v="2223"/>
    <x v="0"/>
    <x v="93"/>
    <n v="3.2"/>
    <n v="1.5900000000000001E-2"/>
    <n v="1.5900000000000001E-2"/>
    <m/>
    <n v="29255"/>
    <m/>
    <n v="1.4999999999999999E-2"/>
    <s v="F"/>
  </r>
  <r>
    <m/>
    <x v="5"/>
    <s v="M4 7S L30"/>
    <n v="2232"/>
    <x v="2224"/>
    <x v="0"/>
    <x v="93"/>
    <n v="3.2"/>
    <n v="1.8100000000000002E-2"/>
    <n v="1.8100000000000002E-2"/>
    <m/>
    <n v="29255"/>
    <m/>
    <n v="1.4999999999999999E-2"/>
    <s v="G"/>
  </r>
  <r>
    <m/>
    <x v="5"/>
    <s v="M4 7S L30"/>
    <n v="2233"/>
    <x v="2225"/>
    <x v="0"/>
    <x v="93"/>
    <n v="3.2"/>
    <n v="1.3899999999999999E-2"/>
    <n v="1.3899999999999999E-2"/>
    <m/>
    <n v="29255"/>
    <m/>
    <n v="1.4999999999999999E-2"/>
    <s v="E"/>
  </r>
  <r>
    <m/>
    <x v="5"/>
    <s v="M4 7S L30"/>
    <n v="2234"/>
    <x v="2226"/>
    <x v="0"/>
    <x v="93"/>
    <n v="3.2"/>
    <n v="1.77E-2"/>
    <n v="1.77E-2"/>
    <m/>
    <n v="29255"/>
    <m/>
    <n v="1.4999999999999999E-2"/>
    <s v="G"/>
  </r>
  <r>
    <m/>
    <x v="5"/>
    <s v="M4 6N L33"/>
    <n v="2235"/>
    <x v="2227"/>
    <x v="0"/>
    <x v="94"/>
    <n v="3.2"/>
    <n v="2.0400000000000001E-2"/>
    <n v="2.0400000000000001E-2"/>
    <m/>
    <n v="29262"/>
    <m/>
    <n v="1.4500000000000001E-2"/>
    <s v="H"/>
  </r>
  <r>
    <m/>
    <x v="5"/>
    <s v="M4 6N L33"/>
    <n v="2236"/>
    <x v="2228"/>
    <x v="0"/>
    <x v="94"/>
    <n v="3.2"/>
    <n v="1.6E-2"/>
    <n v="1.6E-2"/>
    <m/>
    <n v="29262"/>
    <m/>
    <n v="1.4500000000000001E-2"/>
    <s v="F"/>
  </r>
  <r>
    <m/>
    <x v="5"/>
    <s v="M4 6N L33"/>
    <n v="2237"/>
    <x v="2229"/>
    <x v="0"/>
    <x v="94"/>
    <n v="3.2"/>
    <n v="1.46E-2"/>
    <n v="1.46E-2"/>
    <m/>
    <n v="29262"/>
    <m/>
    <n v="1.4500000000000001E-2"/>
    <s v="E"/>
  </r>
  <r>
    <m/>
    <x v="5"/>
    <s v="M4 6N L33"/>
    <n v="2238"/>
    <x v="2230"/>
    <x v="0"/>
    <x v="94"/>
    <n v="3.2"/>
    <n v="1.55E-2"/>
    <n v="1.55E-2"/>
    <m/>
    <n v="29262"/>
    <m/>
    <n v="1.4500000000000001E-2"/>
    <s v="F"/>
  </r>
  <r>
    <m/>
    <x v="5"/>
    <s v="M4 6N L33"/>
    <n v="2239"/>
    <x v="2231"/>
    <x v="0"/>
    <x v="94"/>
    <n v="3.2"/>
    <n v="1.78E-2"/>
    <n v="1.78E-2"/>
    <m/>
    <n v="29262"/>
    <m/>
    <n v="1.4500000000000001E-2"/>
    <s v="G"/>
  </r>
  <r>
    <m/>
    <x v="5"/>
    <s v="M4 6N L33"/>
    <n v="2240"/>
    <x v="2232"/>
    <x v="0"/>
    <x v="94"/>
    <n v="3.2"/>
    <n v="1.6400000000000001E-2"/>
    <n v="1.6400000000000001E-2"/>
    <m/>
    <n v="29262"/>
    <m/>
    <n v="1.4500000000000001E-2"/>
    <s v="F"/>
  </r>
  <r>
    <m/>
    <x v="5"/>
    <s v="M4 6N L33"/>
    <n v="2241"/>
    <x v="2233"/>
    <x v="0"/>
    <x v="94"/>
    <n v="3.2"/>
    <n v="1.14E-2"/>
    <n v="1.14E-2"/>
    <m/>
    <n v="29263"/>
    <m/>
    <n v="1.4500000000000001E-2"/>
    <s v="C"/>
  </r>
  <r>
    <m/>
    <x v="5"/>
    <s v="M4 6N L33"/>
    <n v="2242"/>
    <x v="2234"/>
    <x v="0"/>
    <x v="94"/>
    <n v="3.2"/>
    <n v="1.29E-2"/>
    <n v="1.29E-2"/>
    <m/>
    <n v="29263"/>
    <m/>
    <n v="1.4500000000000001E-2"/>
    <s v="D"/>
  </r>
  <r>
    <m/>
    <x v="5"/>
    <s v="M4 6N L33"/>
    <n v="2243"/>
    <x v="2235"/>
    <x v="0"/>
    <x v="94"/>
    <n v="3.2"/>
    <n v="1.5100000000000001E-2"/>
    <n v="1.5100000000000001E-2"/>
    <m/>
    <n v="29263"/>
    <m/>
    <n v="1.4500000000000001E-2"/>
    <s v="F"/>
  </r>
  <r>
    <m/>
    <x v="5"/>
    <s v="M4 6N L33"/>
    <n v="2244"/>
    <x v="2236"/>
    <x v="0"/>
    <x v="94"/>
    <n v="3.2"/>
    <n v="1.11E-2"/>
    <n v="1.11E-2"/>
    <m/>
    <n v="29263"/>
    <m/>
    <n v="1.4500000000000001E-2"/>
    <s v="C"/>
  </r>
  <r>
    <m/>
    <x v="5"/>
    <s v="M4 6N L33"/>
    <n v="2245"/>
    <x v="2237"/>
    <x v="0"/>
    <x v="94"/>
    <n v="3.2"/>
    <n v="1.3899999999999999E-2"/>
    <n v="1.3899999999999999E-2"/>
    <m/>
    <n v="29263"/>
    <m/>
    <n v="1.4500000000000001E-2"/>
    <s v="E"/>
  </r>
  <r>
    <m/>
    <x v="5"/>
    <s v="M4 6N L33"/>
    <n v="2246"/>
    <x v="2238"/>
    <x v="0"/>
    <x v="94"/>
    <n v="3.2"/>
    <n v="1.38E-2"/>
    <n v="1.38E-2"/>
    <m/>
    <n v="29263"/>
    <m/>
    <n v="1.4500000000000001E-2"/>
    <s v="E"/>
  </r>
  <r>
    <m/>
    <x v="5"/>
    <s v="M4 6N L33"/>
    <n v="2247"/>
    <x v="2239"/>
    <x v="0"/>
    <x v="94"/>
    <n v="3.2"/>
    <n v="1.6400000000000001E-2"/>
    <n v="1.6400000000000001E-2"/>
    <m/>
    <n v="29263"/>
    <m/>
    <n v="1.4500000000000001E-2"/>
    <s v="F"/>
  </r>
  <r>
    <m/>
    <x v="5"/>
    <s v="M4 6N L33"/>
    <n v="2248"/>
    <x v="2240"/>
    <x v="0"/>
    <x v="94"/>
    <n v="3.2"/>
    <n v="1.52E-2"/>
    <n v="1.52E-2"/>
    <m/>
    <n v="29263"/>
    <m/>
    <n v="1.4500000000000001E-2"/>
    <s v="F"/>
  </r>
  <r>
    <m/>
    <x v="5"/>
    <s v="M4 6N L33"/>
    <n v="2249"/>
    <x v="2241"/>
    <x v="0"/>
    <x v="94"/>
    <n v="3.2"/>
    <n v="1.1599999999999999E-2"/>
    <n v="1.1599999999999999E-2"/>
    <m/>
    <n v="29263"/>
    <m/>
    <n v="1.4500000000000001E-2"/>
    <s v="C"/>
  </r>
  <r>
    <m/>
    <x v="5"/>
    <s v="M4 6N L33"/>
    <n v="2250"/>
    <x v="2242"/>
    <x v="0"/>
    <x v="94"/>
    <n v="3.2"/>
    <n v="1.61E-2"/>
    <n v="1.61E-2"/>
    <m/>
    <n v="29263"/>
    <m/>
    <n v="1.4500000000000001E-2"/>
    <s v="F"/>
  </r>
  <r>
    <m/>
    <x v="5"/>
    <s v="M4 6N L33"/>
    <n v="2251"/>
    <x v="2243"/>
    <x v="0"/>
    <x v="94"/>
    <n v="3.2"/>
    <n v="1.3100000000000001E-2"/>
    <n v="1.3100000000000001E-2"/>
    <m/>
    <n v="29263"/>
    <m/>
    <n v="1.4500000000000001E-2"/>
    <s v="D"/>
  </r>
  <r>
    <m/>
    <x v="5"/>
    <s v="M4 6N L33"/>
    <n v="2252"/>
    <x v="2244"/>
    <x v="0"/>
    <x v="94"/>
    <n v="3.2"/>
    <n v="1.8599999999999998E-2"/>
    <n v="1.8599999999999998E-2"/>
    <m/>
    <n v="29263"/>
    <m/>
    <n v="1.4500000000000001E-2"/>
    <s v="G"/>
  </r>
  <r>
    <m/>
    <x v="5"/>
    <s v="M4 6N L33"/>
    <n v="2253"/>
    <x v="2245"/>
    <x v="0"/>
    <x v="94"/>
    <n v="3.2"/>
    <n v="1.5699999999999999E-2"/>
    <n v="1.5699999999999999E-2"/>
    <m/>
    <n v="29264"/>
    <m/>
    <n v="1.4500000000000001E-2"/>
    <s v="F"/>
  </r>
  <r>
    <m/>
    <x v="5"/>
    <s v="M4 6N L33"/>
    <n v="2254"/>
    <x v="2246"/>
    <x v="0"/>
    <x v="94"/>
    <n v="3.2"/>
    <n v="1.3899999999999999E-2"/>
    <n v="1.3899999999999999E-2"/>
    <m/>
    <n v="29264"/>
    <m/>
    <n v="1.4500000000000001E-2"/>
    <s v="E"/>
  </r>
  <r>
    <m/>
    <x v="5"/>
    <s v="M4 6N L33"/>
    <n v="2255"/>
    <x v="2247"/>
    <x v="0"/>
    <x v="94"/>
    <n v="3.2"/>
    <n v="1.67E-2"/>
    <n v="1.67E-2"/>
    <m/>
    <n v="29264"/>
    <m/>
    <n v="1.4500000000000001E-2"/>
    <s v="F"/>
  </r>
  <r>
    <m/>
    <x v="5"/>
    <s v="M4 6N L33"/>
    <n v="2256"/>
    <x v="2248"/>
    <x v="0"/>
    <x v="94"/>
    <n v="3.2"/>
    <n v="1.8100000000000002E-2"/>
    <n v="1.8100000000000002E-2"/>
    <m/>
    <n v="29264"/>
    <m/>
    <n v="1.4500000000000001E-2"/>
    <s v="G"/>
  </r>
  <r>
    <m/>
    <x v="5"/>
    <s v="M4 6N L33"/>
    <n v="2257"/>
    <x v="2249"/>
    <x v="0"/>
    <x v="94"/>
    <n v="3.2"/>
    <n v="1.2500000000000001E-2"/>
    <n v="1.2500000000000001E-2"/>
    <m/>
    <n v="29264"/>
    <m/>
    <n v="1.4500000000000001E-2"/>
    <s v="D"/>
  </r>
  <r>
    <m/>
    <x v="5"/>
    <s v="M4 6N DQ"/>
    <n v="2258"/>
    <x v="2250"/>
    <x v="0"/>
    <x v="94"/>
    <n v="3.2"/>
    <n v="7.7000000000000002E-3"/>
    <n v="7.7000000000000002E-3"/>
    <m/>
    <n v="29264"/>
    <m/>
    <n v="0.01"/>
    <s v="A"/>
  </r>
  <r>
    <m/>
    <x v="5"/>
    <s v="M4 6N DQ"/>
    <n v="2259"/>
    <x v="2251"/>
    <x v="0"/>
    <x v="94"/>
    <n v="3.2"/>
    <n v="1.06E-2"/>
    <n v="1.06E-2"/>
    <m/>
    <n v="29264"/>
    <m/>
    <n v="0.01"/>
    <s v="C"/>
  </r>
  <r>
    <m/>
    <x v="5"/>
    <s v="M4 6N DQ"/>
    <n v="2260"/>
    <x v="2252"/>
    <x v="0"/>
    <x v="94"/>
    <n v="3.2"/>
    <n v="1.24E-2"/>
    <n v="1.24E-2"/>
    <m/>
    <n v="29264"/>
    <m/>
    <n v="0.01"/>
    <s v="D"/>
  </r>
  <r>
    <m/>
    <x v="5"/>
    <s v="M4 6N DQ"/>
    <n v="2261"/>
    <x v="2253"/>
    <x v="0"/>
    <x v="94"/>
    <n v="3.2"/>
    <n v="1.0200000000000001E-2"/>
    <n v="1.0200000000000001E-2"/>
    <m/>
    <n v="29264"/>
    <m/>
    <n v="0.01"/>
    <s v="B"/>
  </r>
  <r>
    <m/>
    <x v="5"/>
    <s v="M4 6N DQ"/>
    <n v="2262"/>
    <x v="2254"/>
    <x v="0"/>
    <x v="94"/>
    <n v="3.2"/>
    <n v="6.8999999999999999E-3"/>
    <n v="6.8999999999999999E-3"/>
    <m/>
    <n v="29264"/>
    <m/>
    <n v="0.01"/>
    <s v="Reserva"/>
  </r>
  <r>
    <m/>
    <x v="5"/>
    <s v="M4 7S L32"/>
    <n v="2263"/>
    <x v="2255"/>
    <x v="0"/>
    <x v="94"/>
    <n v="3.2"/>
    <n v="1.6500000000000001E-2"/>
    <n v="1.6500000000000001E-2"/>
    <m/>
    <n v="29264"/>
    <m/>
    <n v="1.2999999999999999E-2"/>
    <s v="F"/>
  </r>
  <r>
    <m/>
    <x v="5"/>
    <s v="M4 7S L32"/>
    <n v="2264"/>
    <x v="2256"/>
    <x v="0"/>
    <x v="94"/>
    <n v="3.2"/>
    <n v="1.6199999999999999E-2"/>
    <n v="1.6199999999999999E-2"/>
    <m/>
    <n v="29264"/>
    <m/>
    <n v="1.2999999999999999E-2"/>
    <s v="F"/>
  </r>
  <r>
    <m/>
    <x v="5"/>
    <s v="M4 7S L32"/>
    <n v="2265"/>
    <x v="2257"/>
    <x v="0"/>
    <x v="94"/>
    <n v="3.2"/>
    <n v="8.8999999999999999E-3"/>
    <n v="8.8999999999999999E-3"/>
    <m/>
    <n v="29266"/>
    <m/>
    <n v="1.2999999999999999E-2"/>
    <s v="A"/>
  </r>
  <r>
    <m/>
    <x v="5"/>
    <s v="M4 6N L33"/>
    <n v="2266"/>
    <x v="2258"/>
    <x v="1"/>
    <x v="94"/>
    <n v="3.2"/>
    <n v="1.4E-2"/>
    <n v="1.4E-2"/>
    <m/>
    <n v="29266"/>
    <m/>
    <n v="1.6E-2"/>
    <s v="E"/>
  </r>
  <r>
    <m/>
    <x v="5"/>
    <s v="M4 6N L33"/>
    <n v="2267"/>
    <x v="2259"/>
    <x v="1"/>
    <x v="94"/>
    <n v="3.2"/>
    <n v="1.6799999999999999E-2"/>
    <n v="1.6799999999999999E-2"/>
    <m/>
    <n v="29266"/>
    <m/>
    <n v="1.6E-2"/>
    <s v="F"/>
  </r>
  <r>
    <m/>
    <x v="5"/>
    <s v="M4 6N L33"/>
    <n v="2268"/>
    <x v="2260"/>
    <x v="1"/>
    <x v="94"/>
    <n v="3.2"/>
    <n v="1.35E-2"/>
    <n v="1.35E-2"/>
    <m/>
    <n v="29266"/>
    <m/>
    <n v="1.6E-2"/>
    <s v="E"/>
  </r>
  <r>
    <m/>
    <x v="5"/>
    <s v="M4 6N L33"/>
    <n v="2269"/>
    <x v="2261"/>
    <x v="1"/>
    <x v="94"/>
    <n v="3.2"/>
    <n v="1.6500000000000001E-2"/>
    <n v="1.6500000000000001E-2"/>
    <m/>
    <n v="29266"/>
    <m/>
    <n v="1.6E-2"/>
    <s v="F"/>
  </r>
  <r>
    <m/>
    <x v="5"/>
    <s v="M4 6N L33"/>
    <n v="2270"/>
    <x v="2262"/>
    <x v="1"/>
    <x v="94"/>
    <n v="3.2"/>
    <n v="1.7500000000000002E-2"/>
    <n v="1.7500000000000002E-2"/>
    <m/>
    <n v="29266"/>
    <m/>
    <n v="1.6E-2"/>
    <s v="G"/>
  </r>
  <r>
    <m/>
    <x v="5"/>
    <s v="M4 6N L33"/>
    <n v="2271"/>
    <x v="2263"/>
    <x v="1"/>
    <x v="94"/>
    <n v="3.2"/>
    <n v="1.43E-2"/>
    <n v="1.43E-2"/>
    <m/>
    <n v="29266"/>
    <m/>
    <n v="1.6E-2"/>
    <s v="E"/>
  </r>
  <r>
    <m/>
    <x v="5"/>
    <s v="M4 6N L33"/>
    <n v="2272"/>
    <x v="2264"/>
    <x v="1"/>
    <x v="94"/>
    <n v="3.2"/>
    <n v="1.1900000000000001E-2"/>
    <n v="1.1900000000000001E-2"/>
    <m/>
    <n v="29266"/>
    <m/>
    <n v="1.6E-2"/>
    <s v="C"/>
  </r>
  <r>
    <m/>
    <x v="5"/>
    <s v="M4 6N L33"/>
    <n v="2273"/>
    <x v="2265"/>
    <x v="1"/>
    <x v="94"/>
    <n v="3.2"/>
    <n v="1.41E-2"/>
    <n v="1.41E-2"/>
    <m/>
    <n v="29266"/>
    <m/>
    <n v="1.6E-2"/>
    <s v="E"/>
  </r>
  <r>
    <m/>
    <x v="5"/>
    <s v="M4 7S L30"/>
    <n v="2274"/>
    <x v="2266"/>
    <x v="0"/>
    <x v="93"/>
    <n v="3.2"/>
    <n v="1.38E-2"/>
    <n v="1.38E-2"/>
    <m/>
    <n v="29266"/>
    <m/>
    <n v="1.4E-2"/>
    <s v="E"/>
  </r>
  <r>
    <m/>
    <x v="5"/>
    <s v="M4 7S L30"/>
    <n v="2275"/>
    <x v="2267"/>
    <x v="0"/>
    <x v="93"/>
    <n v="3.2"/>
    <n v="1.47E-2"/>
    <n v="1.47E-2"/>
    <m/>
    <n v="29266"/>
    <m/>
    <n v="1.4E-2"/>
    <s v="E"/>
  </r>
  <r>
    <m/>
    <x v="5"/>
    <s v="M4 7S L31"/>
    <n v="2276"/>
    <x v="2268"/>
    <x v="0"/>
    <x v="93"/>
    <n v="3.2"/>
    <n v="1.5699999999999999E-2"/>
    <n v="1.5699999999999999E-2"/>
    <m/>
    <n v="29266"/>
    <m/>
    <n v="1.4999999999999999E-2"/>
    <s v="F"/>
  </r>
  <r>
    <m/>
    <x v="5"/>
    <s v="M4 6N L33"/>
    <n v="2277"/>
    <x v="2269"/>
    <x v="0"/>
    <x v="95"/>
    <n v="3.2"/>
    <n v="1.4E-2"/>
    <n v="1.4E-2"/>
    <m/>
    <n v="29270"/>
    <m/>
    <n v="1.6E-2"/>
    <s v="E"/>
  </r>
  <r>
    <m/>
    <x v="5"/>
    <s v="M4 6N L33"/>
    <n v="2278"/>
    <x v="2270"/>
    <x v="0"/>
    <x v="95"/>
    <n v="3.2"/>
    <n v="1.4E-2"/>
    <n v="1.4E-2"/>
    <m/>
    <n v="29270"/>
    <m/>
    <n v="1.6E-2"/>
    <s v="E"/>
  </r>
  <r>
    <m/>
    <x v="5"/>
    <s v="M4 6N L33"/>
    <n v="2279"/>
    <x v="2271"/>
    <x v="0"/>
    <x v="95"/>
    <n v="3.2"/>
    <n v="1.8499999999999999E-2"/>
    <n v="1.8499999999999999E-2"/>
    <m/>
    <n v="29270"/>
    <m/>
    <n v="1.6E-2"/>
    <s v="G"/>
  </r>
  <r>
    <m/>
    <x v="5"/>
    <s v="M4 6N L33"/>
    <n v="2280"/>
    <x v="2272"/>
    <x v="0"/>
    <x v="95"/>
    <n v="3.2"/>
    <n v="1.8599999999999998E-2"/>
    <n v="1.8599999999999998E-2"/>
    <m/>
    <n v="29270"/>
    <m/>
    <n v="1.6E-2"/>
    <s v="G"/>
  </r>
  <r>
    <m/>
    <x v="5"/>
    <s v="M4 6N L33"/>
    <n v="2281"/>
    <x v="2273"/>
    <x v="0"/>
    <x v="95"/>
    <n v="3.2"/>
    <n v="1.6400000000000001E-2"/>
    <n v="1.6400000000000001E-2"/>
    <m/>
    <n v="29270"/>
    <m/>
    <n v="1.6E-2"/>
    <s v="F"/>
  </r>
  <r>
    <m/>
    <x v="5"/>
    <s v="M4 6N L33"/>
    <n v="2282"/>
    <x v="2274"/>
    <x v="0"/>
    <x v="95"/>
    <n v="3.2"/>
    <n v="1.7100000000000001E-2"/>
    <n v="1.7100000000000001E-2"/>
    <m/>
    <n v="29270"/>
    <m/>
    <n v="1.6E-2"/>
    <s v="F"/>
  </r>
  <r>
    <m/>
    <x v="5"/>
    <s v="M4 6N L33"/>
    <n v="2283"/>
    <x v="2275"/>
    <x v="0"/>
    <x v="95"/>
    <n v="3.2"/>
    <n v="1.4800000000000001E-2"/>
    <n v="1.4800000000000001E-2"/>
    <m/>
    <n v="29271"/>
    <m/>
    <n v="1.6E-2"/>
    <s v="E"/>
  </r>
  <r>
    <m/>
    <x v="5"/>
    <s v="M4 6N L33"/>
    <n v="2284"/>
    <x v="2276"/>
    <x v="0"/>
    <x v="95"/>
    <n v="3.2"/>
    <n v="0.01"/>
    <n v="0.01"/>
    <m/>
    <n v="29271"/>
    <m/>
    <n v="1.6E-2"/>
    <s v="B"/>
  </r>
  <r>
    <m/>
    <x v="5"/>
    <s v="M4 6N L33"/>
    <n v="2285"/>
    <x v="2277"/>
    <x v="0"/>
    <x v="95"/>
    <n v="3.2"/>
    <n v="1.15E-2"/>
    <n v="1.15E-2"/>
    <m/>
    <n v="29271"/>
    <m/>
    <n v="1.6E-2"/>
    <s v="C"/>
  </r>
  <r>
    <m/>
    <x v="5"/>
    <s v="M4 6N L33"/>
    <n v="2286"/>
    <x v="2278"/>
    <x v="0"/>
    <x v="95"/>
    <n v="3.2"/>
    <n v="1.1599999999999999E-2"/>
    <n v="1.1599999999999999E-2"/>
    <m/>
    <n v="29271"/>
    <m/>
    <n v="1.6E-2"/>
    <s v="C"/>
  </r>
  <r>
    <m/>
    <x v="5"/>
    <s v="M4 6N L33"/>
    <n v="2287"/>
    <x v="2279"/>
    <x v="0"/>
    <x v="95"/>
    <n v="3.2"/>
    <n v="1.14E-2"/>
    <n v="1.14E-2"/>
    <m/>
    <n v="29271"/>
    <m/>
    <n v="1.6E-2"/>
    <s v="C"/>
  </r>
  <r>
    <m/>
    <x v="5"/>
    <s v="M4 6N L33"/>
    <n v="2288"/>
    <x v="2280"/>
    <x v="0"/>
    <x v="95"/>
    <n v="3.2"/>
    <n v="1.0500000000000001E-2"/>
    <n v="1.0500000000000001E-2"/>
    <m/>
    <n v="29271"/>
    <m/>
    <n v="1.6E-2"/>
    <s v="C"/>
  </r>
  <r>
    <m/>
    <x v="5"/>
    <s v="M4 6N L33"/>
    <n v="2289"/>
    <x v="2281"/>
    <x v="0"/>
    <x v="95"/>
    <n v="3.2"/>
    <n v="1.2699999999999999E-2"/>
    <n v="1.2699999999999999E-2"/>
    <m/>
    <n v="29271"/>
    <m/>
    <n v="1.6E-2"/>
    <s v="D"/>
  </r>
  <r>
    <m/>
    <x v="5"/>
    <s v="M4 6N L33"/>
    <n v="2290"/>
    <x v="2282"/>
    <x v="0"/>
    <x v="95"/>
    <n v="3.2"/>
    <n v="1.7399999999999999E-2"/>
    <n v="1.7399999999999999E-2"/>
    <m/>
    <n v="29271"/>
    <m/>
    <n v="1.6E-2"/>
    <s v="F"/>
  </r>
  <r>
    <m/>
    <x v="5"/>
    <s v="M4 6N L33"/>
    <n v="2291"/>
    <x v="2283"/>
    <x v="0"/>
    <x v="95"/>
    <n v="3.2"/>
    <n v="1.18E-2"/>
    <n v="1.18E-2"/>
    <m/>
    <n v="29271"/>
    <m/>
    <n v="1.6E-2"/>
    <s v="C"/>
  </r>
  <r>
    <m/>
    <x v="5"/>
    <s v="M4 6N L33"/>
    <n v="2292"/>
    <x v="2284"/>
    <x v="0"/>
    <x v="95"/>
    <n v="3.2"/>
    <n v="1.6400000000000001E-2"/>
    <n v="1.6400000000000001E-2"/>
    <m/>
    <n v="29272"/>
    <m/>
    <n v="1.6E-2"/>
    <s v="F"/>
  </r>
  <r>
    <m/>
    <x v="5"/>
    <s v="M4 6N L33"/>
    <n v="2293"/>
    <x v="2285"/>
    <x v="0"/>
    <x v="95"/>
    <n v="3.2"/>
    <n v="1.29E-2"/>
    <n v="1.29E-2"/>
    <m/>
    <n v="29272"/>
    <m/>
    <n v="1.6E-2"/>
    <s v="D"/>
  </r>
  <r>
    <m/>
    <x v="5"/>
    <s v="M4 6N L33"/>
    <n v="2294"/>
    <x v="2286"/>
    <x v="0"/>
    <x v="95"/>
    <n v="3.2"/>
    <n v="1.6400000000000001E-2"/>
    <n v="1.6400000000000001E-2"/>
    <m/>
    <n v="29272"/>
    <m/>
    <n v="1.6E-2"/>
    <s v="F"/>
  </r>
  <r>
    <m/>
    <x v="5"/>
    <s v="M4 6N L33"/>
    <n v="2295"/>
    <x v="2287"/>
    <x v="0"/>
    <x v="95"/>
    <n v="3.2"/>
    <n v="1.49E-2"/>
    <n v="1.49E-2"/>
    <m/>
    <n v="29272"/>
    <m/>
    <n v="1.6E-2"/>
    <s v="E"/>
  </r>
  <r>
    <m/>
    <x v="5"/>
    <s v="M4 6N L33"/>
    <n v="2296"/>
    <x v="2288"/>
    <x v="0"/>
    <x v="95"/>
    <n v="3.2"/>
    <n v="1.9099999999999999E-2"/>
    <n v="1.9099999999999999E-2"/>
    <m/>
    <n v="29272"/>
    <m/>
    <n v="1.6E-2"/>
    <s v="H"/>
  </r>
  <r>
    <m/>
    <x v="5"/>
    <s v="M4 6N L33"/>
    <n v="2297"/>
    <x v="2289"/>
    <x v="0"/>
    <x v="95"/>
    <n v="3.2"/>
    <n v="1.46E-2"/>
    <n v="1.46E-2"/>
    <m/>
    <n v="29272"/>
    <m/>
    <n v="1.6E-2"/>
    <s v="E"/>
  </r>
  <r>
    <m/>
    <x v="5"/>
    <s v="M4 7S L31"/>
    <n v="2298"/>
    <x v="2290"/>
    <x v="1"/>
    <x v="93"/>
    <n v="3.2"/>
    <n v="1.43E-2"/>
    <n v="1.43E-2"/>
    <m/>
    <n v="29272"/>
    <m/>
    <n v="1.4999999999999999E-2"/>
    <s v="E"/>
  </r>
  <r>
    <m/>
    <x v="5"/>
    <s v="M4 7S L31"/>
    <n v="2299"/>
    <x v="2291"/>
    <x v="1"/>
    <x v="93"/>
    <n v="3.2"/>
    <n v="1.8499999999999999E-2"/>
    <n v="1.8499999999999999E-2"/>
    <m/>
    <n v="29272"/>
    <m/>
    <n v="1.4999999999999999E-2"/>
    <s v="G"/>
  </r>
  <r>
    <m/>
    <x v="5"/>
    <s v="M4 7S L31"/>
    <n v="2300"/>
    <x v="2292"/>
    <x v="1"/>
    <x v="93"/>
    <n v="3.2"/>
    <n v="1.89E-2"/>
    <n v="1.89E-2"/>
    <m/>
    <n v="29272"/>
    <m/>
    <n v="1.4999999999999999E-2"/>
    <s v="G"/>
  </r>
  <r>
    <m/>
    <x v="5"/>
    <s v="M4 7S L31"/>
    <n v="2301"/>
    <x v="2293"/>
    <x v="1"/>
    <x v="93"/>
    <n v="3.2"/>
    <n v="1.44E-2"/>
    <n v="1.44E-2"/>
    <m/>
    <n v="29272"/>
    <m/>
    <n v="1.4999999999999999E-2"/>
    <s v="E"/>
  </r>
  <r>
    <m/>
    <x v="5"/>
    <s v="M4 7S L30"/>
    <n v="2302"/>
    <x v="2294"/>
    <x v="0"/>
    <x v="95"/>
    <n v="3.2"/>
    <n v="2.0500000000000001E-2"/>
    <n v="2.0500000000000001E-2"/>
    <m/>
    <n v="29273"/>
    <m/>
    <n v="1.7000000000000001E-2"/>
    <s v="H"/>
  </r>
  <r>
    <m/>
    <x v="5"/>
    <s v="M4 7S L30"/>
    <n v="2303"/>
    <x v="2295"/>
    <x v="0"/>
    <x v="95"/>
    <n v="3.2"/>
    <n v="1.8800000000000001E-2"/>
    <n v="1.8800000000000001E-2"/>
    <m/>
    <n v="29273"/>
    <m/>
    <n v="1.7000000000000001E-2"/>
    <s v="G"/>
  </r>
  <r>
    <m/>
    <x v="5"/>
    <s v="M4 7S L30"/>
    <n v="2304"/>
    <x v="2296"/>
    <x v="0"/>
    <x v="95"/>
    <n v="3.2"/>
    <n v="1.4800000000000001E-2"/>
    <n v="1.4800000000000001E-2"/>
    <m/>
    <n v="29273"/>
    <m/>
    <n v="1.7000000000000001E-2"/>
    <s v="E"/>
  </r>
  <r>
    <m/>
    <x v="5"/>
    <s v="M4 7S L30"/>
    <n v="2305"/>
    <x v="2297"/>
    <x v="0"/>
    <x v="95"/>
    <n v="3.2"/>
    <n v="1.2800000000000001E-2"/>
    <n v="1.2800000000000001E-2"/>
    <m/>
    <n v="29273"/>
    <m/>
    <n v="1.7000000000000001E-2"/>
    <s v="D"/>
  </r>
  <r>
    <m/>
    <x v="5"/>
    <s v="M4 7S L30"/>
    <n v="2306"/>
    <x v="2298"/>
    <x v="0"/>
    <x v="95"/>
    <n v="3.2"/>
    <n v="1.5299999999999999E-2"/>
    <n v="1.5299999999999999E-2"/>
    <m/>
    <n v="29273"/>
    <m/>
    <n v="1.7000000000000001E-2"/>
    <s v="F"/>
  </r>
  <r>
    <m/>
    <x v="5"/>
    <s v="M4 7S L30"/>
    <n v="2307"/>
    <x v="2299"/>
    <x v="0"/>
    <x v="95"/>
    <n v="3.2"/>
    <n v="1.8599999999999998E-2"/>
    <n v="1.8599999999999998E-2"/>
    <m/>
    <n v="29273"/>
    <m/>
    <n v="1.7000000000000001E-2"/>
    <s v="G"/>
  </r>
  <r>
    <m/>
    <x v="5"/>
    <s v="M4 7S L30"/>
    <n v="2308"/>
    <x v="2300"/>
    <x v="0"/>
    <x v="95"/>
    <n v="3.2"/>
    <n v="1.01E-2"/>
    <n v="1.01E-2"/>
    <m/>
    <n v="29273"/>
    <m/>
    <n v="1.7000000000000001E-2"/>
    <s v="B"/>
  </r>
  <r>
    <m/>
    <x v="5"/>
    <s v="M4 7S L30"/>
    <n v="2309"/>
    <x v="2301"/>
    <x v="0"/>
    <x v="95"/>
    <n v="3.2"/>
    <n v="2.1100000000000001E-2"/>
    <n v="2.1100000000000001E-2"/>
    <m/>
    <n v="29273"/>
    <m/>
    <n v="1.7000000000000001E-2"/>
    <s v="I"/>
  </r>
  <r>
    <m/>
    <x v="5"/>
    <s v="M4 7S L30"/>
    <n v="2310"/>
    <x v="2302"/>
    <x v="0"/>
    <x v="95"/>
    <n v="3.2"/>
    <n v="1.7000000000000001E-2"/>
    <n v="1.7000000000000001E-2"/>
    <m/>
    <n v="29275"/>
    <m/>
    <n v="1.7000000000000001E-2"/>
    <s v="F"/>
  </r>
  <r>
    <m/>
    <x v="5"/>
    <s v="M4 7S L30"/>
    <n v="2311"/>
    <x v="2303"/>
    <x v="0"/>
    <x v="95"/>
    <n v="3.2"/>
    <n v="1.2500000000000001E-2"/>
    <n v="1.2500000000000001E-2"/>
    <m/>
    <n v="29275"/>
    <m/>
    <n v="1.7000000000000001E-2"/>
    <s v="D"/>
  </r>
  <r>
    <m/>
    <x v="5"/>
    <s v="M4 7S L30"/>
    <n v="2312"/>
    <x v="2304"/>
    <x v="0"/>
    <x v="95"/>
    <n v="3.2"/>
    <n v="2.1100000000000001E-2"/>
    <n v="2.1100000000000001E-2"/>
    <m/>
    <n v="29275"/>
    <m/>
    <n v="1.7000000000000001E-2"/>
    <s v="I"/>
  </r>
  <r>
    <m/>
    <x v="5"/>
    <s v="M4 7S L30"/>
    <n v="2313"/>
    <x v="2305"/>
    <x v="0"/>
    <x v="95"/>
    <n v="3.2"/>
    <n v="1.46E-2"/>
    <n v="1.46E-2"/>
    <m/>
    <n v="29275"/>
    <m/>
    <n v="1.7000000000000001E-2"/>
    <s v="E"/>
  </r>
  <r>
    <m/>
    <x v="5"/>
    <s v="M4 7S L30"/>
    <n v="2314"/>
    <x v="2306"/>
    <x v="0"/>
    <x v="95"/>
    <n v="3.2"/>
    <n v="1.9300000000000001E-2"/>
    <n v="1.9300000000000001E-2"/>
    <m/>
    <n v="29275"/>
    <m/>
    <n v="1.7000000000000001E-2"/>
    <s v="H"/>
  </r>
  <r>
    <m/>
    <x v="5"/>
    <s v="M4 7S L30"/>
    <n v="2315"/>
    <x v="2307"/>
    <x v="0"/>
    <x v="95"/>
    <n v="3.2"/>
    <n v="1.8100000000000002E-2"/>
    <n v="1.8100000000000002E-2"/>
    <m/>
    <n v="29275"/>
    <m/>
    <n v="1.7000000000000001E-2"/>
    <s v="G"/>
  </r>
  <r>
    <m/>
    <x v="5"/>
    <s v="M4 7S L30"/>
    <n v="2316"/>
    <x v="2308"/>
    <x v="0"/>
    <x v="95"/>
    <n v="3.2"/>
    <n v="2.01E-2"/>
    <n v="2.01E-2"/>
    <m/>
    <n v="29275"/>
    <m/>
    <n v="1.7000000000000001E-2"/>
    <s v="H"/>
  </r>
  <r>
    <m/>
    <x v="5"/>
    <s v="M4 7S L30"/>
    <n v="2317"/>
    <x v="2309"/>
    <x v="0"/>
    <x v="95"/>
    <n v="3.2"/>
    <n v="1.4500000000000001E-2"/>
    <n v="1.4500000000000001E-2"/>
    <m/>
    <n v="29275"/>
    <m/>
    <n v="1.7000000000000001E-2"/>
    <s v="E"/>
  </r>
  <r>
    <m/>
    <x v="5"/>
    <s v="M4 7S L30"/>
    <n v="2318"/>
    <x v="2310"/>
    <x v="0"/>
    <x v="95"/>
    <n v="3.2"/>
    <n v="1.55E-2"/>
    <n v="1.55E-2"/>
    <m/>
    <n v="29275"/>
    <m/>
    <n v="1.7000000000000001E-2"/>
    <s v="F"/>
  </r>
  <r>
    <m/>
    <x v="5"/>
    <s v="M4 7S L30"/>
    <n v="2319"/>
    <x v="2311"/>
    <x v="0"/>
    <x v="95"/>
    <n v="3.2"/>
    <n v="1.2800000000000001E-2"/>
    <n v="1.2800000000000001E-2"/>
    <m/>
    <n v="29279"/>
    <m/>
    <n v="1.4999999999999999E-2"/>
    <s v="D"/>
  </r>
  <r>
    <m/>
    <x v="5"/>
    <s v="M4 7S L30"/>
    <n v="2320"/>
    <x v="2312"/>
    <x v="0"/>
    <x v="95"/>
    <n v="3.2"/>
    <n v="1.4200000000000001E-2"/>
    <n v="1.4200000000000001E-2"/>
    <m/>
    <n v="29279"/>
    <m/>
    <n v="1.4999999999999999E-2"/>
    <s v="E"/>
  </r>
  <r>
    <m/>
    <x v="5"/>
    <s v="M4 7S L30"/>
    <n v="2321"/>
    <x v="2313"/>
    <x v="0"/>
    <x v="96"/>
    <n v="3.2"/>
    <n v="1.21E-2"/>
    <n v="1.21E-2"/>
    <m/>
    <n v="29279"/>
    <m/>
    <n v="1.4999999999999999E-2"/>
    <s v="D"/>
  </r>
  <r>
    <m/>
    <x v="5"/>
    <s v="M4 7S L30"/>
    <n v="2322"/>
    <x v="2314"/>
    <x v="0"/>
    <x v="96"/>
    <n v="3.2"/>
    <n v="1.5699999999999999E-2"/>
    <n v="1.5699999999999999E-2"/>
    <m/>
    <n v="29279"/>
    <m/>
    <n v="1.4999999999999999E-2"/>
    <s v="F"/>
  </r>
  <r>
    <m/>
    <x v="5"/>
    <s v="M4 7S L30"/>
    <n v="2323"/>
    <x v="2315"/>
    <x v="0"/>
    <x v="96"/>
    <n v="3.2"/>
    <n v="1.09E-2"/>
    <n v="1.09E-2"/>
    <m/>
    <n v="29279"/>
    <m/>
    <n v="1.4999999999999999E-2"/>
    <s v="C"/>
  </r>
  <r>
    <m/>
    <x v="5"/>
    <s v="M4 7S L30"/>
    <n v="2324"/>
    <x v="2316"/>
    <x v="0"/>
    <x v="96"/>
    <n v="3.2"/>
    <n v="1.7899999999999999E-2"/>
    <n v="1.7899999999999999E-2"/>
    <m/>
    <n v="29279"/>
    <m/>
    <n v="1.4999999999999999E-2"/>
    <s v="G"/>
  </r>
  <r>
    <m/>
    <x v="5"/>
    <s v="M4 7S L30"/>
    <n v="2325"/>
    <x v="2317"/>
    <x v="0"/>
    <x v="96"/>
    <n v="3.2"/>
    <n v="1.7500000000000002E-2"/>
    <n v="1.7500000000000002E-2"/>
    <m/>
    <n v="29279"/>
    <m/>
    <n v="1.4999999999999999E-2"/>
    <s v="G"/>
  </r>
  <r>
    <m/>
    <x v="5"/>
    <s v="M4 7S L30"/>
    <n v="2326"/>
    <x v="2318"/>
    <x v="0"/>
    <x v="96"/>
    <n v="3.2"/>
    <n v="1.66E-2"/>
    <n v="1.66E-2"/>
    <m/>
    <n v="29279"/>
    <m/>
    <n v="1.4999999999999999E-2"/>
    <s v="F"/>
  </r>
  <r>
    <m/>
    <x v="5"/>
    <s v="M4 7S L30"/>
    <n v="2327"/>
    <x v="2319"/>
    <x v="0"/>
    <x v="96"/>
    <n v="3.2"/>
    <n v="1.2E-2"/>
    <n v="1.2E-2"/>
    <m/>
    <n v="29279"/>
    <m/>
    <n v="1.4999999999999999E-2"/>
    <s v="D"/>
  </r>
  <r>
    <m/>
    <x v="5"/>
    <s v="M4 7S L30"/>
    <n v="2328"/>
    <x v="2320"/>
    <x v="0"/>
    <x v="96"/>
    <n v="3.2"/>
    <n v="1.46E-2"/>
    <n v="1.46E-2"/>
    <m/>
    <n v="29279"/>
    <m/>
    <n v="1.4999999999999999E-2"/>
    <s v="E"/>
  </r>
  <r>
    <m/>
    <x v="5"/>
    <s v="M4 7S L30"/>
    <n v="2329"/>
    <x v="2321"/>
    <x v="0"/>
    <x v="96"/>
    <n v="3.2"/>
    <n v="1.4999999999999999E-2"/>
    <n v="1.4999999999999999E-2"/>
    <m/>
    <n v="29279"/>
    <m/>
    <n v="1.4999999999999999E-2"/>
    <s v="F"/>
  </r>
  <r>
    <m/>
    <x v="5"/>
    <s v="M4 7S L30"/>
    <n v="2330"/>
    <x v="2322"/>
    <x v="0"/>
    <x v="96"/>
    <n v="3.2"/>
    <n v="1.41E-2"/>
    <n v="1.41E-2"/>
    <m/>
    <n v="29279"/>
    <m/>
    <n v="1.4999999999999999E-2"/>
    <s v="E"/>
  </r>
  <r>
    <m/>
    <x v="5"/>
    <s v="M4 7S L30"/>
    <n v="2331"/>
    <x v="2323"/>
    <x v="0"/>
    <x v="96"/>
    <n v="3.2"/>
    <n v="1.43E-2"/>
    <n v="1.43E-2"/>
    <m/>
    <n v="29280"/>
    <m/>
    <n v="1.4999999999999999E-2"/>
    <s v="E"/>
  </r>
  <r>
    <m/>
    <x v="5"/>
    <s v="M4 7S L30"/>
    <n v="2332"/>
    <x v="2324"/>
    <x v="0"/>
    <x v="96"/>
    <n v="3.2"/>
    <n v="1.46E-2"/>
    <n v="1.46E-2"/>
    <m/>
    <n v="29280"/>
    <m/>
    <n v="1.4999999999999999E-2"/>
    <s v="E"/>
  </r>
  <r>
    <m/>
    <x v="5"/>
    <s v="M4 7S L30"/>
    <n v="2333"/>
    <x v="2325"/>
    <x v="0"/>
    <x v="96"/>
    <n v="3.2"/>
    <n v="1.6899999999999998E-2"/>
    <n v="1.6899999999999998E-2"/>
    <m/>
    <n v="29280"/>
    <m/>
    <n v="1.4999999999999999E-2"/>
    <s v="F"/>
  </r>
  <r>
    <m/>
    <x v="5"/>
    <s v="M4 7S L30"/>
    <n v="2334"/>
    <x v="2326"/>
    <x v="0"/>
    <x v="96"/>
    <n v="3.2"/>
    <n v="1.7500000000000002E-2"/>
    <n v="1.7500000000000002E-2"/>
    <m/>
    <n v="29280"/>
    <m/>
    <n v="1.4999999999999999E-2"/>
    <s v="G"/>
  </r>
  <r>
    <m/>
    <x v="5"/>
    <s v="M4 7S L30"/>
    <n v="2335"/>
    <x v="2327"/>
    <x v="0"/>
    <x v="96"/>
    <n v="3.2"/>
    <n v="1.17E-2"/>
    <n v="1.17E-2"/>
    <m/>
    <n v="29280"/>
    <m/>
    <n v="1.4999999999999999E-2"/>
    <s v="C"/>
  </r>
  <r>
    <m/>
    <x v="5"/>
    <s v="M4 7S L30"/>
    <n v="2336"/>
    <x v="2328"/>
    <x v="0"/>
    <x v="96"/>
    <n v="3.2"/>
    <n v="1.6899999999999998E-2"/>
    <n v="1.6899999999999998E-2"/>
    <m/>
    <n v="29280"/>
    <m/>
    <n v="1.4999999999999999E-2"/>
    <s v="F"/>
  </r>
  <r>
    <m/>
    <x v="5"/>
    <s v="M4 7S L30"/>
    <n v="2337"/>
    <x v="2329"/>
    <x v="0"/>
    <x v="96"/>
    <n v="3.2"/>
    <n v="1.32E-2"/>
    <n v="1.32E-2"/>
    <m/>
    <n v="29280"/>
    <m/>
    <n v="1.4999999999999999E-2"/>
    <s v="D"/>
  </r>
  <r>
    <m/>
    <x v="5"/>
    <s v="M4 6N L33"/>
    <n v="2338"/>
    <x v="2330"/>
    <x v="0"/>
    <x v="96"/>
    <n v="3.2"/>
    <n v="1.72E-2"/>
    <n v="1.72E-2"/>
    <m/>
    <n v="29281"/>
    <m/>
    <n v="1.35E-2"/>
    <s v="F"/>
  </r>
  <r>
    <m/>
    <x v="5"/>
    <s v="M4 6N L33"/>
    <n v="2339"/>
    <x v="2331"/>
    <x v="0"/>
    <x v="96"/>
    <n v="3.2"/>
    <n v="1.77E-2"/>
    <n v="1.77E-2"/>
    <m/>
    <n v="29281"/>
    <m/>
    <n v="1.35E-2"/>
    <s v="G"/>
  </r>
  <r>
    <m/>
    <x v="5"/>
    <s v="M4 6N L33"/>
    <n v="2340"/>
    <x v="2332"/>
    <x v="0"/>
    <x v="96"/>
    <n v="3.2"/>
    <n v="1.7899999999999999E-2"/>
    <n v="1.7899999999999999E-2"/>
    <m/>
    <n v="29281"/>
    <m/>
    <n v="1.35E-2"/>
    <s v="G"/>
  </r>
  <r>
    <m/>
    <x v="5"/>
    <s v="M4 6N L33"/>
    <n v="2341"/>
    <x v="2333"/>
    <x v="0"/>
    <x v="96"/>
    <n v="3.2"/>
    <n v="1.34E-2"/>
    <n v="1.34E-2"/>
    <m/>
    <n v="29281"/>
    <m/>
    <n v="1.35E-2"/>
    <s v="D"/>
  </r>
  <r>
    <m/>
    <x v="5"/>
    <s v="M4 6N L33"/>
    <n v="2342"/>
    <x v="2334"/>
    <x v="0"/>
    <x v="96"/>
    <n v="3.2"/>
    <n v="1.54E-2"/>
    <n v="1.54E-2"/>
    <m/>
    <n v="29281"/>
    <m/>
    <n v="1.35E-2"/>
    <s v="F"/>
  </r>
  <r>
    <m/>
    <x v="5"/>
    <s v="M4 6N L33"/>
    <n v="2343"/>
    <x v="2335"/>
    <x v="0"/>
    <x v="96"/>
    <n v="3.2"/>
    <n v="1.2200000000000001E-2"/>
    <n v="1.2200000000000001E-2"/>
    <m/>
    <n v="29281"/>
    <m/>
    <n v="1.35E-2"/>
    <s v="D"/>
  </r>
  <r>
    <m/>
    <x v="5"/>
    <s v="M4 6N L33"/>
    <n v="2344"/>
    <x v="2336"/>
    <x v="0"/>
    <x v="95"/>
    <n v="3.2"/>
    <n v="1.2699999999999999E-2"/>
    <n v="1.2699999999999999E-2"/>
    <m/>
    <n v="29281"/>
    <m/>
    <n v="1.35E-2"/>
    <s v="D"/>
  </r>
  <r>
    <m/>
    <x v="5"/>
    <s v="M4 6N L33"/>
    <n v="2345"/>
    <x v="2337"/>
    <x v="0"/>
    <x v="95"/>
    <n v="3.2"/>
    <n v="1.2200000000000001E-2"/>
    <n v="1.2200000000000001E-2"/>
    <m/>
    <n v="29281"/>
    <m/>
    <n v="1.35E-2"/>
    <s v="D"/>
  </r>
  <r>
    <m/>
    <x v="5"/>
    <s v="M4 6N L33"/>
    <n v="2346"/>
    <x v="2338"/>
    <x v="0"/>
    <x v="95"/>
    <n v="3.2"/>
    <n v="9.7999999999999997E-3"/>
    <n v="9.7999999999999997E-3"/>
    <m/>
    <n v="29281"/>
    <m/>
    <n v="1.35E-2"/>
    <s v="B"/>
  </r>
  <r>
    <m/>
    <x v="5"/>
    <s v="M4 6N L33"/>
    <n v="2347"/>
    <x v="2339"/>
    <x v="0"/>
    <x v="95"/>
    <n v="3.2"/>
    <n v="1.3100000000000001E-2"/>
    <n v="1.3100000000000001E-2"/>
    <m/>
    <n v="29281"/>
    <m/>
    <n v="1.35E-2"/>
    <s v="D"/>
  </r>
  <r>
    <m/>
    <x v="5"/>
    <s v="M4 6N L33"/>
    <n v="2348"/>
    <x v="2340"/>
    <x v="0"/>
    <x v="95"/>
    <n v="3.2"/>
    <n v="1.0699999999999999E-2"/>
    <n v="1.0699999999999999E-2"/>
    <m/>
    <n v="29281"/>
    <m/>
    <n v="1.35E-2"/>
    <s v="C"/>
  </r>
  <r>
    <m/>
    <x v="5"/>
    <s v="M4 6N L33"/>
    <n v="2349"/>
    <x v="2341"/>
    <x v="0"/>
    <x v="95"/>
    <n v="3.2"/>
    <n v="1.1299999999999999E-2"/>
    <n v="1.1299999999999999E-2"/>
    <m/>
    <n v="29282"/>
    <m/>
    <n v="1.35E-2"/>
    <s v="C"/>
  </r>
  <r>
    <m/>
    <x v="5"/>
    <s v="M4 6N L33"/>
    <n v="2350"/>
    <x v="2342"/>
    <x v="0"/>
    <x v="95"/>
    <n v="3.2"/>
    <n v="1.47E-2"/>
    <n v="1.47E-2"/>
    <m/>
    <n v="29282"/>
    <m/>
    <n v="1.35E-2"/>
    <s v="E"/>
  </r>
  <r>
    <m/>
    <x v="5"/>
    <s v="M4 6N L33"/>
    <n v="2351"/>
    <x v="2343"/>
    <x v="0"/>
    <x v="95"/>
    <n v="3.2"/>
    <n v="1.44E-2"/>
    <n v="1.44E-2"/>
    <m/>
    <n v="29282"/>
    <m/>
    <n v="1.35E-2"/>
    <s v="E"/>
  </r>
  <r>
    <m/>
    <x v="5"/>
    <s v="M4 6N L33"/>
    <n v="2352"/>
    <x v="2344"/>
    <x v="0"/>
    <x v="95"/>
    <n v="3.2"/>
    <n v="1.83E-2"/>
    <n v="1.83E-2"/>
    <m/>
    <n v="29282"/>
    <m/>
    <n v="1.35E-2"/>
    <s v="G"/>
  </r>
  <r>
    <m/>
    <x v="5"/>
    <s v="M4 6N L33"/>
    <n v="2353"/>
    <x v="2345"/>
    <x v="0"/>
    <x v="95"/>
    <n v="3.2"/>
    <n v="1.0699999999999999E-2"/>
    <n v="1.0699999999999999E-2"/>
    <m/>
    <n v="29282"/>
    <m/>
    <n v="1.35E-2"/>
    <s v="C"/>
  </r>
  <r>
    <m/>
    <x v="5"/>
    <s v="M4 6N L33"/>
    <n v="2354"/>
    <x v="2346"/>
    <x v="0"/>
    <x v="95"/>
    <n v="3.2"/>
    <n v="1.2699999999999999E-2"/>
    <n v="1.2699999999999999E-2"/>
    <m/>
    <n v="29282"/>
    <m/>
    <n v="1.35E-2"/>
    <s v="D"/>
  </r>
  <r>
    <m/>
    <x v="5"/>
    <s v="M4 6N L33"/>
    <n v="2355"/>
    <x v="2347"/>
    <x v="0"/>
    <x v="95"/>
    <n v="3.2"/>
    <n v="1.9199999999999998E-2"/>
    <n v="1.9199999999999998E-2"/>
    <m/>
    <n v="29282"/>
    <m/>
    <n v="1.35E-2"/>
    <s v="H"/>
  </r>
  <r>
    <m/>
    <x v="5"/>
    <s v="M4 6N L33"/>
    <n v="2356"/>
    <x v="2348"/>
    <x v="0"/>
    <x v="95"/>
    <n v="3.2"/>
    <n v="1.54E-2"/>
    <n v="1.54E-2"/>
    <m/>
    <n v="29282"/>
    <m/>
    <n v="1.35E-2"/>
    <s v="F"/>
  </r>
  <r>
    <m/>
    <x v="5"/>
    <s v="M4 6N L33"/>
    <n v="2357"/>
    <x v="2349"/>
    <x v="0"/>
    <x v="95"/>
    <n v="3.2"/>
    <n v="1.44E-2"/>
    <n v="1.44E-2"/>
    <m/>
    <n v="29282"/>
    <m/>
    <n v="1.35E-2"/>
    <s v="E"/>
  </r>
  <r>
    <m/>
    <x v="5"/>
    <s v="M4 6N L33"/>
    <n v="2358"/>
    <x v="2350"/>
    <x v="0"/>
    <x v="95"/>
    <n v="3.2"/>
    <n v="1.7100000000000001E-2"/>
    <n v="1.7100000000000001E-2"/>
    <m/>
    <n v="29282"/>
    <m/>
    <n v="1.35E-2"/>
    <s v="F"/>
  </r>
  <r>
    <m/>
    <x v="5"/>
    <s v="M4 6N L33"/>
    <n v="2359"/>
    <x v="2351"/>
    <x v="0"/>
    <x v="95"/>
    <n v="3.2"/>
    <n v="1.06E-2"/>
    <n v="1.06E-2"/>
    <m/>
    <n v="29282"/>
    <m/>
    <n v="1.35E-2"/>
    <s v="C"/>
  </r>
  <r>
    <m/>
    <x v="5"/>
    <s v="M4 6S"/>
    <n v="2360"/>
    <x v="2352"/>
    <x v="1"/>
    <x v="95"/>
    <n v="3.2"/>
    <n v="8.6E-3"/>
    <n v="8.6E-3"/>
    <m/>
    <n v="29283"/>
    <m/>
    <n v="0.01"/>
    <s v="A"/>
  </r>
  <r>
    <m/>
    <x v="5"/>
    <s v="M4 6S"/>
    <n v="2361"/>
    <x v="2353"/>
    <x v="1"/>
    <x v="95"/>
    <n v="3.2"/>
    <n v="9.4999999999999998E-3"/>
    <n v="9.4999999999999998E-3"/>
    <m/>
    <n v="29283"/>
    <m/>
    <n v="0.01"/>
    <s v="B"/>
  </r>
  <r>
    <m/>
    <x v="5"/>
    <s v="M4 6S"/>
    <n v="2362"/>
    <x v="2354"/>
    <x v="1"/>
    <x v="95"/>
    <n v="3.2"/>
    <n v="8.6999999999999994E-3"/>
    <n v="8.6999999999999994E-3"/>
    <m/>
    <n v="29283"/>
    <m/>
    <n v="0.01"/>
    <s v="A"/>
  </r>
  <r>
    <m/>
    <x v="5"/>
    <s v="M4 6S"/>
    <n v="2363"/>
    <x v="2355"/>
    <x v="1"/>
    <x v="95"/>
    <n v="3.2"/>
    <n v="9.1000000000000004E-3"/>
    <n v="9.1000000000000004E-3"/>
    <m/>
    <n v="29283"/>
    <m/>
    <n v="0.01"/>
    <s v="B"/>
  </r>
  <r>
    <m/>
    <x v="5"/>
    <s v="M4 6S"/>
    <n v="2364"/>
    <x v="2356"/>
    <x v="1"/>
    <x v="95"/>
    <n v="3.2"/>
    <n v="0.01"/>
    <n v="0.01"/>
    <m/>
    <n v="29283"/>
    <m/>
    <n v="0.01"/>
    <s v="B"/>
  </r>
  <r>
    <m/>
    <x v="5"/>
    <s v="M4 6S"/>
    <n v="2365"/>
    <x v="2357"/>
    <x v="1"/>
    <x v="95"/>
    <n v="3.2"/>
    <n v="1.0500000000000001E-2"/>
    <n v="1.0500000000000001E-2"/>
    <m/>
    <n v="29283"/>
    <m/>
    <n v="0.01"/>
    <s v="C"/>
  </r>
  <r>
    <m/>
    <x v="5"/>
    <s v="M4 6S"/>
    <n v="2366"/>
    <x v="2358"/>
    <x v="1"/>
    <x v="95"/>
    <n v="3.2"/>
    <n v="7.0000000000000001E-3"/>
    <n v="7.0000000000000001E-3"/>
    <m/>
    <n v="29283"/>
    <m/>
    <n v="0.01"/>
    <s v="Reserva"/>
  </r>
  <r>
    <m/>
    <x v="5"/>
    <s v="M4 6N L33"/>
    <n v="2367"/>
    <x v="2359"/>
    <x v="0"/>
    <x v="97"/>
    <n v="3.2"/>
    <n v="1.6299999999999999E-2"/>
    <n v="1.6299999999999999E-2"/>
    <m/>
    <n v="29287"/>
    <m/>
    <n v="1.4E-2"/>
    <s v="F"/>
  </r>
  <r>
    <m/>
    <x v="5"/>
    <s v="M4 6N L33"/>
    <n v="2368"/>
    <x v="2360"/>
    <x v="0"/>
    <x v="97"/>
    <n v="3.2"/>
    <n v="1.44E-2"/>
    <n v="1.44E-2"/>
    <m/>
    <n v="29287"/>
    <m/>
    <n v="1.4E-2"/>
    <s v="E"/>
  </r>
  <r>
    <m/>
    <x v="5"/>
    <s v="M4 6N L33"/>
    <n v="2369"/>
    <x v="2361"/>
    <x v="0"/>
    <x v="97"/>
    <n v="3.2"/>
    <n v="1.7100000000000001E-2"/>
    <n v="1.7100000000000001E-2"/>
    <m/>
    <n v="29287"/>
    <m/>
    <n v="1.4E-2"/>
    <s v="F"/>
  </r>
  <r>
    <m/>
    <x v="5"/>
    <s v="M4 6N L33"/>
    <n v="2370"/>
    <x v="2362"/>
    <x v="0"/>
    <x v="97"/>
    <n v="3.2"/>
    <n v="1.5599999999999999E-2"/>
    <n v="1.5599999999999999E-2"/>
    <m/>
    <n v="29287"/>
    <m/>
    <n v="1.4E-2"/>
    <s v="F"/>
  </r>
  <r>
    <m/>
    <x v="5"/>
    <s v="M4 6N L33"/>
    <n v="2371"/>
    <x v="2363"/>
    <x v="0"/>
    <x v="97"/>
    <n v="3.2"/>
    <n v="1.8800000000000001E-2"/>
    <n v="1.8800000000000001E-2"/>
    <m/>
    <n v="29287"/>
    <m/>
    <n v="1.4E-2"/>
    <s v="G"/>
  </r>
  <r>
    <m/>
    <x v="5"/>
    <s v="M4 6N L33"/>
    <n v="2372"/>
    <x v="2364"/>
    <x v="0"/>
    <x v="97"/>
    <n v="3.2"/>
    <n v="1.77E-2"/>
    <n v="1.77E-2"/>
    <m/>
    <n v="29287"/>
    <m/>
    <n v="1.4E-2"/>
    <s v="G"/>
  </r>
  <r>
    <m/>
    <x v="5"/>
    <s v="M4 6N L33"/>
    <n v="2373"/>
    <x v="2365"/>
    <x v="0"/>
    <x v="97"/>
    <n v="3.2"/>
    <n v="1.6E-2"/>
    <n v="1.6E-2"/>
    <m/>
    <n v="29287"/>
    <m/>
    <n v="1.4E-2"/>
    <s v="F"/>
  </r>
  <r>
    <m/>
    <x v="5"/>
    <s v="M4 6N L33"/>
    <n v="2374"/>
    <x v="2366"/>
    <x v="0"/>
    <x v="97"/>
    <n v="3.2"/>
    <n v="1.3100000000000001E-2"/>
    <n v="1.3100000000000001E-2"/>
    <m/>
    <n v="29287"/>
    <m/>
    <n v="1.4E-2"/>
    <s v="D"/>
  </r>
  <r>
    <m/>
    <x v="5"/>
    <s v="M4 6N L33"/>
    <n v="2375"/>
    <x v="2367"/>
    <x v="0"/>
    <x v="97"/>
    <n v="3.2"/>
    <n v="1.3899999999999999E-2"/>
    <n v="1.3899999999999999E-2"/>
    <m/>
    <n v="29289"/>
    <m/>
    <n v="1.4E-2"/>
    <s v="E"/>
  </r>
  <r>
    <m/>
    <x v="5"/>
    <s v="M4 6N L33"/>
    <n v="2376"/>
    <x v="2368"/>
    <x v="0"/>
    <x v="97"/>
    <n v="3.2"/>
    <n v="1.6799999999999999E-2"/>
    <n v="1.6799999999999999E-2"/>
    <m/>
    <n v="29289"/>
    <m/>
    <n v="1.4E-2"/>
    <s v="F"/>
  </r>
  <r>
    <m/>
    <x v="5"/>
    <s v="M4 6N L33"/>
    <n v="2377"/>
    <x v="2369"/>
    <x v="0"/>
    <x v="97"/>
    <n v="3.2"/>
    <n v="1.55E-2"/>
    <n v="1.55E-2"/>
    <m/>
    <n v="29289"/>
    <m/>
    <n v="1.4E-2"/>
    <s v="F"/>
  </r>
  <r>
    <m/>
    <x v="5"/>
    <s v="M4 6N L33"/>
    <n v="2378"/>
    <x v="2370"/>
    <x v="0"/>
    <x v="97"/>
    <n v="3.2"/>
    <n v="1.5299999999999999E-2"/>
    <n v="1.5299999999999999E-2"/>
    <m/>
    <n v="29289"/>
    <m/>
    <n v="1.4E-2"/>
    <s v="F"/>
  </r>
  <r>
    <m/>
    <x v="5"/>
    <s v="M4 6N L33"/>
    <n v="2379"/>
    <x v="2371"/>
    <x v="0"/>
    <x v="97"/>
    <n v="3.2"/>
    <n v="1.3599999999999999E-2"/>
    <n v="1.3599999999999999E-2"/>
    <m/>
    <n v="29289"/>
    <m/>
    <n v="1.4E-2"/>
    <s v="E"/>
  </r>
  <r>
    <m/>
    <x v="5"/>
    <s v="M4 6N L33"/>
    <n v="2380"/>
    <x v="2372"/>
    <x v="0"/>
    <x v="97"/>
    <n v="3.2"/>
    <n v="1.2200000000000001E-2"/>
    <n v="1.2200000000000001E-2"/>
    <m/>
    <n v="29289"/>
    <m/>
    <n v="1.4E-2"/>
    <s v="D"/>
  </r>
  <r>
    <m/>
    <x v="5"/>
    <s v="M4 6N L33"/>
    <n v="2381"/>
    <x v="2373"/>
    <x v="0"/>
    <x v="97"/>
    <n v="3.2"/>
    <n v="1.23E-2"/>
    <n v="1.23E-2"/>
    <m/>
    <n v="29289"/>
    <m/>
    <n v="1.4E-2"/>
    <s v="D"/>
  </r>
  <r>
    <m/>
    <x v="5"/>
    <s v="M4 6N L33"/>
    <n v="2382"/>
    <x v="2374"/>
    <x v="0"/>
    <x v="97"/>
    <n v="3.2"/>
    <n v="1.4999999999999999E-2"/>
    <n v="1.4999999999999999E-2"/>
    <m/>
    <n v="29289"/>
    <m/>
    <n v="1.4E-2"/>
    <s v="F"/>
  </r>
  <r>
    <m/>
    <x v="5"/>
    <s v="M4 6N L33"/>
    <n v="2383"/>
    <x v="2375"/>
    <x v="0"/>
    <x v="97"/>
    <n v="3.2"/>
    <n v="1.44E-2"/>
    <n v="1.44E-2"/>
    <m/>
    <n v="29289"/>
    <m/>
    <n v="1.4E-2"/>
    <s v="E"/>
  </r>
  <r>
    <m/>
    <x v="5"/>
    <s v="M4 6N L33"/>
    <n v="2384"/>
    <x v="2376"/>
    <x v="0"/>
    <x v="97"/>
    <n v="3.2"/>
    <n v="1.46E-2"/>
    <n v="1.46E-2"/>
    <m/>
    <n v="29289"/>
    <m/>
    <n v="1.4E-2"/>
    <s v="E"/>
  </r>
  <r>
    <m/>
    <x v="5"/>
    <s v="M4 6N L33"/>
    <n v="2385"/>
    <x v="2377"/>
    <x v="0"/>
    <x v="97"/>
    <n v="3.2"/>
    <n v="1.32E-2"/>
    <n v="1.32E-2"/>
    <m/>
    <n v="29289"/>
    <m/>
    <n v="1.4E-2"/>
    <s v="D"/>
  </r>
  <r>
    <m/>
    <x v="5"/>
    <s v="M4 6N L33"/>
    <n v="2386"/>
    <x v="2378"/>
    <x v="0"/>
    <x v="97"/>
    <n v="3.2"/>
    <n v="1.89E-2"/>
    <n v="1.89E-2"/>
    <m/>
    <n v="29290"/>
    <m/>
    <n v="1.4E-2"/>
    <s v="G"/>
  </r>
  <r>
    <m/>
    <x v="5"/>
    <s v="M4 6N L33"/>
    <n v="2387"/>
    <x v="2379"/>
    <x v="0"/>
    <x v="97"/>
    <n v="3.2"/>
    <n v="1.47E-2"/>
    <n v="1.47E-2"/>
    <m/>
    <n v="29290"/>
    <m/>
    <n v="1.4E-2"/>
    <s v="E"/>
  </r>
  <r>
    <m/>
    <x v="5"/>
    <s v="M4 6N L33"/>
    <n v="2388"/>
    <x v="2380"/>
    <x v="0"/>
    <x v="97"/>
    <n v="3.2"/>
    <n v="1.35E-2"/>
    <n v="1.35E-2"/>
    <m/>
    <n v="29290"/>
    <m/>
    <n v="1.4E-2"/>
    <s v="E"/>
  </r>
  <r>
    <m/>
    <x v="5"/>
    <s v="M4 6N L33"/>
    <n v="2389"/>
    <x v="2381"/>
    <x v="0"/>
    <x v="97"/>
    <n v="3.2"/>
    <n v="1.4999999999999999E-2"/>
    <n v="1.4999999999999999E-2"/>
    <m/>
    <n v="29290"/>
    <m/>
    <n v="1.4E-2"/>
    <s v="F"/>
  </r>
  <r>
    <m/>
    <x v="5"/>
    <s v="M4 7S L30"/>
    <n v="2390"/>
    <x v="2382"/>
    <x v="1"/>
    <x v="96"/>
    <n v="3.2"/>
    <n v="1.78E-2"/>
    <n v="1.78E-2"/>
    <m/>
    <n v="29290"/>
    <m/>
    <n v="1.55E-2"/>
    <s v="G"/>
  </r>
  <r>
    <m/>
    <x v="5"/>
    <s v="M4 7S L30"/>
    <n v="2391"/>
    <x v="2383"/>
    <x v="1"/>
    <x v="96"/>
    <n v="3.2"/>
    <n v="1.3599999999999999E-2"/>
    <n v="1.3599999999999999E-2"/>
    <m/>
    <n v="29290"/>
    <m/>
    <n v="1.55E-2"/>
    <s v="E"/>
  </r>
  <r>
    <m/>
    <x v="5"/>
    <s v="M4 7S L30"/>
    <n v="2392"/>
    <x v="2384"/>
    <x v="1"/>
    <x v="96"/>
    <n v="3.2"/>
    <n v="1.32E-2"/>
    <n v="1.32E-2"/>
    <m/>
    <n v="29290"/>
    <m/>
    <n v="1.55E-2"/>
    <s v="D"/>
  </r>
  <r>
    <m/>
    <x v="5"/>
    <s v="M4 7S L30"/>
    <n v="2393"/>
    <x v="2385"/>
    <x v="1"/>
    <x v="96"/>
    <n v="3.2"/>
    <n v="1.3599999999999999E-2"/>
    <n v="1.3599999999999999E-2"/>
    <m/>
    <n v="29290"/>
    <m/>
    <n v="1.55E-2"/>
    <s v="E"/>
  </r>
  <r>
    <m/>
    <x v="5"/>
    <s v="M4 7S L30"/>
    <n v="2394"/>
    <x v="2386"/>
    <x v="1"/>
    <x v="96"/>
    <n v="3.2"/>
    <s v="1.2%"/>
    <n v="0.03"/>
    <m/>
    <n v="29290"/>
    <m/>
    <n v="1.55E-2"/>
    <e v="#N/A"/>
  </r>
  <r>
    <m/>
    <x v="5"/>
    <s v="M4 7S L30"/>
    <n v="2395"/>
    <x v="2387"/>
    <x v="1"/>
    <x v="96"/>
    <n v="3.2"/>
    <n v="1.09E-2"/>
    <n v="1.09E-2"/>
    <m/>
    <n v="29290"/>
    <m/>
    <n v="1.55E-2"/>
    <s v="C"/>
  </r>
  <r>
    <m/>
    <x v="5"/>
    <s v="M4 7S L30"/>
    <n v="2396"/>
    <x v="2388"/>
    <x v="1"/>
    <x v="96"/>
    <n v="3.2"/>
    <n v="1.61E-2"/>
    <n v="1.61E-2"/>
    <m/>
    <n v="29290"/>
    <m/>
    <n v="1.55E-2"/>
    <s v="F"/>
  </r>
  <r>
    <m/>
    <x v="5"/>
    <s v="M4 7S L30"/>
    <n v="2397"/>
    <x v="2389"/>
    <x v="0"/>
    <x v="97"/>
    <n v="3.2"/>
    <n v="1.11E-2"/>
    <n v="1.11E-2"/>
    <m/>
    <n v="29292"/>
    <m/>
    <n v="1.6E-2"/>
    <s v="C"/>
  </r>
  <r>
    <m/>
    <x v="5"/>
    <s v="M4 7S L30"/>
    <n v="2398"/>
    <x v="2390"/>
    <x v="0"/>
    <x v="97"/>
    <n v="3.2"/>
    <n v="1.0699999999999999E-2"/>
    <n v="1.0699999999999999E-2"/>
    <m/>
    <n v="29292"/>
    <m/>
    <n v="1.6E-2"/>
    <s v="C"/>
  </r>
  <r>
    <m/>
    <x v="5"/>
    <s v="M4 6S"/>
    <n v="2399"/>
    <x v="2391"/>
    <x v="1"/>
    <x v="96"/>
    <n v="3.2"/>
    <n v="1.26E-2"/>
    <n v="1.26E-2"/>
    <m/>
    <n v="29292"/>
    <m/>
    <n v="1.2999999999999999E-2"/>
    <s v="D"/>
  </r>
  <r>
    <m/>
    <x v="5"/>
    <s v="M4 6S"/>
    <n v="2400"/>
    <x v="2392"/>
    <x v="1"/>
    <x v="96"/>
    <n v="3.2"/>
    <n v="1.17E-2"/>
    <n v="1.17E-2"/>
    <m/>
    <n v="29292"/>
    <m/>
    <n v="1.2999999999999999E-2"/>
    <s v="C"/>
  </r>
  <r>
    <m/>
    <x v="5"/>
    <s v="M4 6S"/>
    <n v="2401"/>
    <x v="2393"/>
    <x v="1"/>
    <x v="96"/>
    <n v="3.2"/>
    <n v="1.06E-2"/>
    <n v="1.06E-2"/>
    <m/>
    <n v="29292"/>
    <m/>
    <n v="1.2999999999999999E-2"/>
    <s v="C"/>
  </r>
  <r>
    <m/>
    <x v="5"/>
    <s v="M4 6S"/>
    <n v="2402"/>
    <x v="2394"/>
    <x v="1"/>
    <x v="96"/>
    <n v="3.2"/>
    <n v="1.2200000000000001E-2"/>
    <n v="1.2200000000000001E-2"/>
    <m/>
    <n v="29292"/>
    <m/>
    <n v="1.2999999999999999E-2"/>
    <s v="D"/>
  </r>
  <r>
    <m/>
    <x v="5"/>
    <s v="M4 6S"/>
    <n v="2403"/>
    <x v="2395"/>
    <x v="1"/>
    <x v="96"/>
    <n v="3.2"/>
    <n v="1.18E-2"/>
    <n v="1.18E-2"/>
    <m/>
    <n v="29297"/>
    <m/>
    <n v="1.2E-2"/>
    <s v="C"/>
  </r>
  <r>
    <m/>
    <x v="5"/>
    <s v="M4 7S"/>
    <n v="2404"/>
    <x v="2396"/>
    <x v="0"/>
    <x v="98"/>
    <n v="3.2"/>
    <n v="1.7999999999999999E-2"/>
    <n v="1.7999999999999999E-2"/>
    <m/>
    <n v="29297"/>
    <m/>
    <n v="1.6500000000000001E-2"/>
    <s v="G"/>
  </r>
  <r>
    <m/>
    <x v="5"/>
    <s v="M4 7S"/>
    <n v="2405"/>
    <x v="2397"/>
    <x v="0"/>
    <x v="98"/>
    <n v="3.2"/>
    <n v="1.32E-2"/>
    <n v="1.32E-2"/>
    <m/>
    <n v="29297"/>
    <m/>
    <n v="1.6500000000000001E-2"/>
    <s v="D"/>
  </r>
  <r>
    <m/>
    <x v="5"/>
    <s v="M4 7S"/>
    <n v="2406"/>
    <x v="2398"/>
    <x v="0"/>
    <x v="98"/>
    <n v="3.2"/>
    <n v="2.3900000000000001E-2"/>
    <n v="2.3900000000000001E-2"/>
    <m/>
    <n v="29297"/>
    <m/>
    <n v="1.6500000000000001E-2"/>
    <s v="J"/>
  </r>
  <r>
    <m/>
    <x v="5"/>
    <s v="M4 7S"/>
    <n v="2407"/>
    <x v="2399"/>
    <x v="0"/>
    <x v="98"/>
    <n v="3.2"/>
    <n v="1.6799999999999999E-2"/>
    <n v="1.6799999999999999E-2"/>
    <m/>
    <n v="29297"/>
    <m/>
    <n v="1.6500000000000001E-2"/>
    <s v="F"/>
  </r>
  <r>
    <m/>
    <x v="5"/>
    <s v="M4 7S"/>
    <n v="2408"/>
    <x v="2400"/>
    <x v="0"/>
    <x v="98"/>
    <n v="3.2"/>
    <n v="1.5699999999999999E-2"/>
    <n v="1.5699999999999999E-2"/>
    <m/>
    <n v="29297"/>
    <m/>
    <n v="1.6500000000000001E-2"/>
    <s v="F"/>
  </r>
  <r>
    <m/>
    <x v="5"/>
    <s v="M4 7S"/>
    <n v="2409"/>
    <x v="2401"/>
    <x v="0"/>
    <x v="98"/>
    <n v="3.2"/>
    <n v="1.55E-2"/>
    <n v="1.55E-2"/>
    <m/>
    <n v="29297"/>
    <m/>
    <n v="1.6500000000000001E-2"/>
    <s v="F"/>
  </r>
  <r>
    <m/>
    <x v="5"/>
    <s v="M4 7S"/>
    <n v="2410"/>
    <x v="2402"/>
    <x v="0"/>
    <x v="98"/>
    <n v="3.2"/>
    <n v="1.43E-2"/>
    <n v="1.43E-2"/>
    <m/>
    <n v="29297"/>
    <m/>
    <n v="1.6500000000000001E-2"/>
    <s v="E"/>
  </r>
  <r>
    <m/>
    <x v="5"/>
    <s v="M4 7S"/>
    <n v="2411"/>
    <x v="2403"/>
    <x v="0"/>
    <x v="98"/>
    <n v="3.2"/>
    <n v="1.6299999999999999E-2"/>
    <n v="1.6299999999999999E-2"/>
    <m/>
    <n v="29297"/>
    <m/>
    <n v="1.6500000000000001E-2"/>
    <s v="F"/>
  </r>
  <r>
    <m/>
    <x v="5"/>
    <s v="M4 7S"/>
    <n v="2412"/>
    <x v="2404"/>
    <x v="0"/>
    <x v="98"/>
    <n v="3.2"/>
    <n v="1.4500000000000001E-2"/>
    <n v="1.4500000000000001E-2"/>
    <m/>
    <n v="29298"/>
    <m/>
    <n v="1.6500000000000001E-2"/>
    <s v="E"/>
  </r>
  <r>
    <m/>
    <x v="5"/>
    <s v="M4 7S"/>
    <n v="2413"/>
    <x v="2405"/>
    <x v="0"/>
    <x v="98"/>
    <n v="3.2"/>
    <n v="1.7299999999999999E-2"/>
    <n v="1.7299999999999999E-2"/>
    <m/>
    <n v="29298"/>
    <m/>
    <n v="1.6500000000000001E-2"/>
    <s v="F"/>
  </r>
  <r>
    <m/>
    <x v="5"/>
    <s v="M4 7S"/>
    <n v="2414"/>
    <x v="2406"/>
    <x v="0"/>
    <x v="98"/>
    <n v="3.2"/>
    <n v="1.7600000000000001E-2"/>
    <n v="1.7600000000000001E-2"/>
    <m/>
    <n v="29298"/>
    <m/>
    <n v="1.6500000000000001E-2"/>
    <s v="G"/>
  </r>
  <r>
    <m/>
    <x v="5"/>
    <s v="M4 7S"/>
    <n v="2415"/>
    <x v="2407"/>
    <x v="0"/>
    <x v="98"/>
    <n v="3.2"/>
    <n v="1.2500000000000001E-2"/>
    <n v="1.2500000000000001E-2"/>
    <m/>
    <n v="29298"/>
    <m/>
    <n v="1.6500000000000001E-2"/>
    <s v="D"/>
  </r>
  <r>
    <m/>
    <x v="5"/>
    <s v="M4 7S"/>
    <n v="2416"/>
    <x v="2408"/>
    <x v="0"/>
    <x v="98"/>
    <n v="3.2"/>
    <n v="1.5299999999999999E-2"/>
    <n v="1.5299999999999999E-2"/>
    <m/>
    <n v="29298"/>
    <m/>
    <n v="1.6500000000000001E-2"/>
    <s v="F"/>
  </r>
  <r>
    <m/>
    <x v="5"/>
    <s v="M4 7S"/>
    <n v="2417"/>
    <x v="2409"/>
    <x v="0"/>
    <x v="98"/>
    <n v="3.2"/>
    <n v="1.09E-2"/>
    <n v="1.09E-2"/>
    <m/>
    <n v="29298"/>
    <m/>
    <n v="1.6500000000000001E-2"/>
    <s v="C"/>
  </r>
  <r>
    <m/>
    <x v="5"/>
    <s v="M4 7S"/>
    <n v="2418"/>
    <x v="2410"/>
    <x v="0"/>
    <x v="98"/>
    <n v="3.2"/>
    <n v="2.0899999999999998E-2"/>
    <n v="2.0899999999999998E-2"/>
    <m/>
    <n v="29298"/>
    <m/>
    <n v="1.6500000000000001E-2"/>
    <s v="H"/>
  </r>
  <r>
    <m/>
    <x v="5"/>
    <s v="M4 7S"/>
    <n v="2419"/>
    <x v="2411"/>
    <x v="0"/>
    <x v="98"/>
    <n v="3.2"/>
    <n v="1.3599999999999999E-2"/>
    <n v="1.3599999999999999E-2"/>
    <m/>
    <n v="29298"/>
    <m/>
    <n v="1.6500000000000001E-2"/>
    <s v="E"/>
  </r>
  <r>
    <m/>
    <x v="5"/>
    <s v="M4 6N L33"/>
    <n v="2420"/>
    <x v="2412"/>
    <x v="0"/>
    <x v="98"/>
    <n v="3.2"/>
    <n v="1.55E-2"/>
    <n v="1.55E-2"/>
    <m/>
    <n v="29299"/>
    <m/>
    <n v="1.4E-2"/>
    <s v="F"/>
  </r>
  <r>
    <m/>
    <x v="5"/>
    <s v="M4 6N L33"/>
    <n v="2421"/>
    <x v="2413"/>
    <x v="0"/>
    <x v="98"/>
    <n v="3.2"/>
    <n v="1.6500000000000001E-2"/>
    <n v="1.6500000000000001E-2"/>
    <m/>
    <n v="29299"/>
    <m/>
    <n v="1.4E-2"/>
    <s v="F"/>
  </r>
  <r>
    <m/>
    <x v="5"/>
    <s v="M4 6N L33"/>
    <n v="2422"/>
    <x v="2414"/>
    <x v="0"/>
    <x v="98"/>
    <n v="3.2"/>
    <n v="1.5100000000000001E-2"/>
    <n v="1.5100000000000001E-2"/>
    <m/>
    <n v="29299"/>
    <m/>
    <n v="1.4E-2"/>
    <s v="F"/>
  </r>
  <r>
    <m/>
    <x v="5"/>
    <s v="M4 6N L33"/>
    <n v="2423"/>
    <x v="2415"/>
    <x v="0"/>
    <x v="98"/>
    <n v="3.2"/>
    <n v="1.7999999999999999E-2"/>
    <n v="1.7999999999999999E-2"/>
    <m/>
    <n v="29299"/>
    <m/>
    <n v="1.4E-2"/>
    <s v="G"/>
  </r>
  <r>
    <m/>
    <x v="5"/>
    <s v="M4 6N L33"/>
    <n v="2424"/>
    <x v="2416"/>
    <x v="0"/>
    <x v="98"/>
    <n v="3.2"/>
    <n v="1.6400000000000001E-2"/>
    <n v="1.6400000000000001E-2"/>
    <m/>
    <n v="29299"/>
    <m/>
    <n v="1.4E-2"/>
    <s v="F"/>
  </r>
  <r>
    <m/>
    <x v="5"/>
    <s v="M4 6N L33"/>
    <n v="2425"/>
    <x v="2417"/>
    <x v="0"/>
    <x v="98"/>
    <n v="3.2"/>
    <n v="1.34E-2"/>
    <n v="1.34E-2"/>
    <m/>
    <n v="29299"/>
    <m/>
    <n v="1.4E-2"/>
    <s v="D"/>
  </r>
  <r>
    <m/>
    <x v="5"/>
    <s v="M4 6N L33"/>
    <n v="2426"/>
    <x v="2418"/>
    <x v="0"/>
    <x v="98"/>
    <n v="3.2"/>
    <n v="1.5900000000000001E-2"/>
    <n v="1.5900000000000001E-2"/>
    <m/>
    <n v="29299"/>
    <m/>
    <n v="1.4E-2"/>
    <s v="F"/>
  </r>
  <r>
    <m/>
    <x v="5"/>
    <s v="M4 6N L33"/>
    <n v="2427"/>
    <x v="2419"/>
    <x v="0"/>
    <x v="98"/>
    <n v="3.2"/>
    <n v="2.4899999999999999E-2"/>
    <n v="2.4899999999999999E-2"/>
    <m/>
    <n v="29299"/>
    <m/>
    <n v="1.4E-2"/>
    <s v="J"/>
  </r>
  <r>
    <m/>
    <x v="5"/>
    <s v="M4 6N L33"/>
    <n v="2428"/>
    <x v="2420"/>
    <x v="0"/>
    <x v="98"/>
    <n v="3.2"/>
    <n v="1.32E-2"/>
    <n v="1.32E-2"/>
    <m/>
    <n v="29299"/>
    <m/>
    <n v="1.4E-2"/>
    <s v="D"/>
  </r>
  <r>
    <m/>
    <x v="5"/>
    <s v="M4 7S L30"/>
    <n v="2429"/>
    <x v="2421"/>
    <x v="1"/>
    <x v="97"/>
    <n v="3.2"/>
    <n v="1.8700000000000001E-2"/>
    <n v="1.8700000000000001E-2"/>
    <m/>
    <n v="29300"/>
    <m/>
    <n v="1.4999999999999999E-2"/>
    <s v="G"/>
  </r>
  <r>
    <m/>
    <x v="5"/>
    <s v="M4 7S L30"/>
    <n v="2430"/>
    <x v="2422"/>
    <x v="1"/>
    <x v="97"/>
    <n v="3.2"/>
    <n v="1.0800000000000001E-2"/>
    <n v="1.0800000000000001E-2"/>
    <m/>
    <n v="29300"/>
    <m/>
    <n v="1.4999999999999999E-2"/>
    <s v="C"/>
  </r>
  <r>
    <m/>
    <x v="5"/>
    <s v="M4 7S L30"/>
    <n v="2431"/>
    <x v="2423"/>
    <x v="1"/>
    <x v="97"/>
    <n v="3.2"/>
    <n v="1.15E-2"/>
    <n v="1.15E-2"/>
    <m/>
    <n v="29300"/>
    <m/>
    <n v="1.4999999999999999E-2"/>
    <s v="C"/>
  </r>
  <r>
    <m/>
    <x v="5"/>
    <s v="M4 7S L30"/>
    <n v="2432"/>
    <x v="2424"/>
    <x v="1"/>
    <x v="97"/>
    <n v="3.2"/>
    <n v="1.8499999999999999E-2"/>
    <n v="1.8499999999999999E-2"/>
    <m/>
    <n v="29300"/>
    <m/>
    <n v="1.4999999999999999E-2"/>
    <s v="G"/>
  </r>
  <r>
    <m/>
    <x v="5"/>
    <s v="M4 7S L30"/>
    <n v="2433"/>
    <x v="2425"/>
    <x v="1"/>
    <x v="97"/>
    <n v="3.2"/>
    <n v="0.01"/>
    <n v="0.01"/>
    <m/>
    <n v="29300"/>
    <m/>
    <n v="1.4999999999999999E-2"/>
    <s v="B"/>
  </r>
  <r>
    <m/>
    <x v="5"/>
    <s v="M4 7S L30"/>
    <n v="2434"/>
    <x v="2426"/>
    <x v="1"/>
    <x v="97"/>
    <n v="3.2"/>
    <n v="1.41E-2"/>
    <n v="1.41E-2"/>
    <m/>
    <n v="29300"/>
    <m/>
    <n v="1.4999999999999999E-2"/>
    <s v="E"/>
  </r>
  <r>
    <m/>
    <x v="5"/>
    <s v="M4 7S L30"/>
    <n v="2435"/>
    <x v="2427"/>
    <x v="0"/>
    <x v="98"/>
    <n v="3.2"/>
    <n v="1.46E-2"/>
    <n v="1.46E-2"/>
    <m/>
    <n v="29300"/>
    <m/>
    <n v="1.6E-2"/>
    <s v="E"/>
  </r>
  <r>
    <m/>
    <x v="5"/>
    <s v="M4 7S L30"/>
    <n v="2436"/>
    <x v="2428"/>
    <x v="0"/>
    <x v="98"/>
    <n v="3.2"/>
    <n v="2.4299999999999999E-2"/>
    <n v="2.4299999999999999E-2"/>
    <m/>
    <n v="29300"/>
    <m/>
    <n v="1.6E-2"/>
    <s v="J"/>
  </r>
  <r>
    <m/>
    <x v="5"/>
    <s v="M4 7S L30"/>
    <n v="2437"/>
    <x v="2429"/>
    <x v="0"/>
    <x v="98"/>
    <n v="3.2"/>
    <n v="1.8700000000000001E-2"/>
    <n v="1.8700000000000001E-2"/>
    <m/>
    <n v="29300"/>
    <m/>
    <n v="1.6E-2"/>
    <s v="G"/>
  </r>
  <r>
    <m/>
    <x v="5"/>
    <s v="M4 7S L30"/>
    <n v="2438"/>
    <x v="2430"/>
    <x v="1"/>
    <x v="97"/>
    <n v="3.2"/>
    <n v="1.6500000000000001E-2"/>
    <n v="1.6500000000000001E-2"/>
    <m/>
    <n v="29302"/>
    <m/>
    <n v="1.4999999999999999E-2"/>
    <s v="F"/>
  </r>
  <r>
    <m/>
    <x v="5"/>
    <s v="M4 7S L30"/>
    <n v="2439"/>
    <x v="2431"/>
    <x v="1"/>
    <x v="97"/>
    <n v="3.2"/>
    <n v="1.67E-2"/>
    <n v="1.67E-2"/>
    <m/>
    <n v="29302"/>
    <m/>
    <n v="1.4999999999999999E-2"/>
    <s v="F"/>
  </r>
  <r>
    <m/>
    <x v="5"/>
    <s v="M4 7S L30"/>
    <n v="2440"/>
    <x v="2432"/>
    <x v="1"/>
    <x v="96"/>
    <n v="3.2"/>
    <n v="1.2E-2"/>
    <n v="1.2E-2"/>
    <m/>
    <n v="29302"/>
    <m/>
    <n v="1.4999999999999999E-2"/>
    <s v="D"/>
  </r>
  <r>
    <m/>
    <x v="5"/>
    <s v="M4 7S L30"/>
    <n v="2441"/>
    <x v="2433"/>
    <x v="1"/>
    <x v="96"/>
    <n v="3.2"/>
    <n v="1.2999999999999999E-2"/>
    <n v="1.2999999999999999E-2"/>
    <m/>
    <n v="29302"/>
    <m/>
    <n v="1.4999999999999999E-2"/>
    <s v="D"/>
  </r>
  <r>
    <m/>
    <x v="5"/>
    <s v="M4 7S L30"/>
    <n v="2442"/>
    <x v="2434"/>
    <x v="1"/>
    <x v="96"/>
    <n v="3.2"/>
    <n v="1.41E-2"/>
    <n v="1.41E-2"/>
    <m/>
    <n v="29302"/>
    <m/>
    <n v="1.4999999999999999E-2"/>
    <s v="E"/>
  </r>
  <r>
    <m/>
    <x v="5"/>
    <s v="M4 7S L30"/>
    <n v="2443"/>
    <x v="2435"/>
    <x v="1"/>
    <x v="96"/>
    <n v="3.2"/>
    <n v="1.5599999999999999E-2"/>
    <n v="1.5599999999999999E-2"/>
    <m/>
    <n v="29302"/>
    <m/>
    <n v="1.4999999999999999E-2"/>
    <s v="F"/>
  </r>
  <r>
    <m/>
    <x v="5"/>
    <s v="M4 7S L30"/>
    <n v="2444"/>
    <x v="2436"/>
    <x v="1"/>
    <x v="96"/>
    <n v="3.2"/>
    <n v="1.18E-2"/>
    <n v="1.18E-2"/>
    <m/>
    <n v="29302"/>
    <m/>
    <n v="1.4999999999999999E-2"/>
    <s v="C"/>
  </r>
  <r>
    <m/>
    <x v="5"/>
    <s v="M4 7S L30"/>
    <n v="2445"/>
    <x v="2437"/>
    <x v="1"/>
    <x v="96"/>
    <n v="3.2"/>
    <n v="1.5100000000000001E-2"/>
    <n v="1.5100000000000001E-2"/>
    <m/>
    <n v="29302"/>
    <m/>
    <n v="1.4999999999999999E-2"/>
    <s v="F"/>
  </r>
  <r>
    <m/>
    <x v="5"/>
    <s v="M4 7S L30"/>
    <n v="2446"/>
    <x v="2438"/>
    <x v="1"/>
    <x v="96"/>
    <n v="3.2"/>
    <n v="1.24E-2"/>
    <n v="1.24E-2"/>
    <m/>
    <n v="29302"/>
    <m/>
    <n v="1.4999999999999999E-2"/>
    <s v="D"/>
  </r>
  <r>
    <m/>
    <x v="5"/>
    <s v="M4 7S L30"/>
    <n v="2447"/>
    <x v="2439"/>
    <x v="1"/>
    <x v="98"/>
    <n v="3.2"/>
    <n v="1.01E-2"/>
    <n v="1.01E-2"/>
    <m/>
    <n v="29303"/>
    <m/>
    <n v="1.4999999999999999E-2"/>
    <s v="B"/>
  </r>
  <r>
    <m/>
    <x v="5"/>
    <s v="M4 7S L30"/>
    <n v="2448"/>
    <x v="2440"/>
    <x v="1"/>
    <x v="98"/>
    <n v="3.2"/>
    <n v="1.2200000000000001E-2"/>
    <n v="1.2200000000000001E-2"/>
    <m/>
    <n v="29303"/>
    <m/>
    <n v="1.4999999999999999E-2"/>
    <s v="D"/>
  </r>
  <r>
    <m/>
    <x v="5"/>
    <s v="M4 7S L30"/>
    <n v="2449"/>
    <x v="2441"/>
    <x v="1"/>
    <x v="98"/>
    <n v="3.2"/>
    <n v="8.8000000000000005E-3"/>
    <n v="8.8000000000000005E-3"/>
    <m/>
    <n v="29303"/>
    <m/>
    <n v="1.4999999999999999E-2"/>
    <s v="A"/>
  </r>
  <r>
    <m/>
    <x v="5"/>
    <s v="M4 7S L30"/>
    <n v="2450"/>
    <x v="2442"/>
    <x v="1"/>
    <x v="98"/>
    <n v="3.2"/>
    <n v="1.26E-2"/>
    <n v="1.26E-2"/>
    <m/>
    <n v="29303"/>
    <m/>
    <n v="1.4999999999999999E-2"/>
    <s v="D"/>
  </r>
  <r>
    <m/>
    <x v="5"/>
    <s v="M4 7S L30"/>
    <n v="2451"/>
    <x v="2443"/>
    <x v="1"/>
    <x v="98"/>
    <n v="3.2"/>
    <n v="1.09E-2"/>
    <n v="1.09E-2"/>
    <m/>
    <n v="29303"/>
    <m/>
    <n v="1.4999999999999999E-2"/>
    <s v="C"/>
  </r>
  <r>
    <m/>
    <x v="5"/>
    <s v="M4 6N L33"/>
    <n v="2452"/>
    <x v="2444"/>
    <x v="0"/>
    <x v="99"/>
    <n v="3.2"/>
    <n v="1.7299999999999999E-2"/>
    <n v="1.7299999999999999E-2"/>
    <m/>
    <n v="29308"/>
    <m/>
    <n v="1.4500000000000001E-2"/>
    <s v="F"/>
  </r>
  <r>
    <m/>
    <x v="5"/>
    <s v="M4 6N L33"/>
    <n v="2453"/>
    <x v="2445"/>
    <x v="0"/>
    <x v="99"/>
    <n v="3.2"/>
    <n v="1.7899999999999999E-2"/>
    <n v="1.7899999999999999E-2"/>
    <m/>
    <n v="29308"/>
    <m/>
    <n v="1.4500000000000001E-2"/>
    <s v="G"/>
  </r>
  <r>
    <m/>
    <x v="5"/>
    <s v="M4 6N L33"/>
    <n v="2454"/>
    <x v="2446"/>
    <x v="0"/>
    <x v="99"/>
    <n v="3.2"/>
    <n v="1.5800000000000002E-2"/>
    <n v="1.5800000000000002E-2"/>
    <m/>
    <n v="29308"/>
    <m/>
    <n v="1.4500000000000001E-2"/>
    <s v="F"/>
  </r>
  <r>
    <m/>
    <x v="5"/>
    <s v="M4 6N L33"/>
    <n v="2455"/>
    <x v="2447"/>
    <x v="0"/>
    <x v="99"/>
    <n v="3.2"/>
    <n v="1.78E-2"/>
    <n v="1.78E-2"/>
    <m/>
    <n v="29308"/>
    <m/>
    <n v="1.4500000000000001E-2"/>
    <s v="G"/>
  </r>
  <r>
    <m/>
    <x v="5"/>
    <s v="M4 6N L33"/>
    <n v="2456"/>
    <x v="2448"/>
    <x v="0"/>
    <x v="99"/>
    <n v="3.2"/>
    <n v="1.66E-2"/>
    <n v="1.66E-2"/>
    <m/>
    <n v="29308"/>
    <m/>
    <n v="1.4500000000000001E-2"/>
    <s v="F"/>
  </r>
  <r>
    <m/>
    <x v="5"/>
    <s v="M4 6N L33"/>
    <n v="2457"/>
    <x v="2449"/>
    <x v="0"/>
    <x v="99"/>
    <n v="3.2"/>
    <n v="1.2999999999999999E-2"/>
    <n v="1.2999999999999999E-2"/>
    <m/>
    <n v="29308"/>
    <m/>
    <n v="1.4500000000000001E-2"/>
    <s v="D"/>
  </r>
  <r>
    <m/>
    <x v="5"/>
    <s v="M4 7S L30"/>
    <n v="2458"/>
    <x v="2450"/>
    <x v="0"/>
    <x v="99"/>
    <n v="3.2"/>
    <n v="1.7000000000000001E-2"/>
    <n v="1.7000000000000001E-2"/>
    <m/>
    <n v="29308"/>
    <m/>
    <n v="1.55E-2"/>
    <s v="F"/>
  </r>
  <r>
    <m/>
    <x v="5"/>
    <s v="M4 7S L30"/>
    <n v="2459"/>
    <x v="2451"/>
    <x v="0"/>
    <x v="99"/>
    <n v="3.2"/>
    <n v="1.43E-2"/>
    <n v="1.43E-2"/>
    <m/>
    <n v="29308"/>
    <m/>
    <n v="1.55E-2"/>
    <s v="E"/>
  </r>
  <r>
    <m/>
    <x v="5"/>
    <s v="M4 7S L30"/>
    <n v="2460"/>
    <x v="2452"/>
    <x v="0"/>
    <x v="99"/>
    <n v="3.2"/>
    <n v="1.83E-2"/>
    <n v="1.83E-2"/>
    <m/>
    <n v="29309"/>
    <m/>
    <n v="1.55E-2"/>
    <s v="G"/>
  </r>
  <r>
    <m/>
    <x v="5"/>
    <s v="M4 7S L30"/>
    <n v="2461"/>
    <x v="2453"/>
    <x v="0"/>
    <x v="99"/>
    <n v="3.2"/>
    <n v="1.7299999999999999E-2"/>
    <n v="1.7299999999999999E-2"/>
    <m/>
    <n v="29309"/>
    <m/>
    <n v="1.55E-2"/>
    <s v="F"/>
  </r>
  <r>
    <m/>
    <x v="5"/>
    <s v="M4 7S L30"/>
    <n v="2462"/>
    <x v="2454"/>
    <x v="0"/>
    <x v="99"/>
    <n v="3.2"/>
    <n v="1.6400000000000001E-2"/>
    <n v="1.6400000000000001E-2"/>
    <m/>
    <n v="29309"/>
    <m/>
    <n v="1.55E-2"/>
    <s v="F"/>
  </r>
  <r>
    <m/>
    <x v="5"/>
    <s v="M4 7S L30"/>
    <n v="2463"/>
    <x v="2455"/>
    <x v="0"/>
    <x v="99"/>
    <n v="3.2"/>
    <n v="1.9099999999999999E-2"/>
    <n v="1.9099999999999999E-2"/>
    <m/>
    <n v="29309"/>
    <m/>
    <n v="1.55E-2"/>
    <s v="H"/>
  </r>
  <r>
    <m/>
    <x v="5"/>
    <s v="M4 7S L30"/>
    <n v="2464"/>
    <x v="2456"/>
    <x v="0"/>
    <x v="99"/>
    <n v="3.2"/>
    <n v="1.6E-2"/>
    <n v="1.6E-2"/>
    <m/>
    <n v="29309"/>
    <m/>
    <n v="1.55E-2"/>
    <s v="F"/>
  </r>
  <r>
    <m/>
    <x v="5"/>
    <s v="M4 7S L31"/>
    <n v="2465"/>
    <x v="2457"/>
    <x v="0"/>
    <x v="99"/>
    <n v="3.2"/>
    <n v="1.7500000000000002E-2"/>
    <n v="1.7500000000000002E-2"/>
    <m/>
    <n v="29310"/>
    <m/>
    <n v="1.6E-2"/>
    <s v="G"/>
  </r>
  <r>
    <m/>
    <x v="5"/>
    <s v="M4 7S L31"/>
    <n v="2466"/>
    <x v="2458"/>
    <x v="0"/>
    <x v="99"/>
    <n v="3.2"/>
    <n v="2.01E-2"/>
    <n v="2.01E-2"/>
    <m/>
    <n v="29310"/>
    <m/>
    <n v="1.6E-2"/>
    <s v="H"/>
  </r>
  <r>
    <m/>
    <x v="5"/>
    <s v="M4 7S L31"/>
    <n v="2467"/>
    <x v="2459"/>
    <x v="0"/>
    <x v="99"/>
    <n v="3.2"/>
    <n v="1.7100000000000001E-2"/>
    <n v="1.7100000000000001E-2"/>
    <m/>
    <n v="29310"/>
    <m/>
    <n v="1.6E-2"/>
    <s v="F"/>
  </r>
  <r>
    <m/>
    <x v="5"/>
    <s v="M4 7S L30"/>
    <n v="2468"/>
    <x v="2460"/>
    <x v="1"/>
    <x v="98"/>
    <n v="3.2"/>
    <n v="1.43E-2"/>
    <n v="1.43E-2"/>
    <m/>
    <n v="29310"/>
    <m/>
    <n v="1.55E-2"/>
    <s v="E"/>
  </r>
  <r>
    <m/>
    <x v="5"/>
    <s v="M4 7S L30"/>
    <n v="2469"/>
    <x v="2461"/>
    <x v="1"/>
    <x v="98"/>
    <n v="3.2"/>
    <n v="1.95E-2"/>
    <n v="1.95E-2"/>
    <m/>
    <n v="29310"/>
    <m/>
    <n v="1.55E-2"/>
    <s v="H"/>
  </r>
  <r>
    <m/>
    <x v="5"/>
    <s v="M4 6S"/>
    <n v="2470"/>
    <x v="2462"/>
    <x v="0"/>
    <x v="99"/>
    <n v="3.2"/>
    <n v="2.0899999999999998E-2"/>
    <n v="2.0899999999999998E-2"/>
    <m/>
    <n v="29310"/>
    <m/>
    <n v="1.2E-2"/>
    <s v="H"/>
  </r>
  <r>
    <m/>
    <x v="5"/>
    <s v="M4 6S"/>
    <n v="2471"/>
    <x v="2463"/>
    <x v="0"/>
    <x v="99"/>
    <n v="3.2"/>
    <n v="1.17E-2"/>
    <n v="1.17E-2"/>
    <m/>
    <n v="29310"/>
    <m/>
    <n v="1.2E-2"/>
    <s v="C"/>
  </r>
  <r>
    <m/>
    <x v="5"/>
    <s v="M4 6S"/>
    <n v="2472"/>
    <x v="2464"/>
    <x v="0"/>
    <x v="99"/>
    <n v="3.2"/>
    <n v="1.52E-2"/>
    <n v="1.52E-2"/>
    <m/>
    <n v="29310"/>
    <m/>
    <n v="1.2E-2"/>
    <s v="F"/>
  </r>
  <r>
    <m/>
    <x v="5"/>
    <s v="M4 6N L33"/>
    <n v="2473"/>
    <x v="2465"/>
    <x v="1"/>
    <x v="99"/>
    <n v="3.2"/>
    <n v="1.14E-2"/>
    <n v="1.14E-2"/>
    <m/>
    <n v="29314"/>
    <m/>
    <n v="1.35E-2"/>
    <s v="C"/>
  </r>
  <r>
    <m/>
    <x v="5"/>
    <s v="M4 6N L33"/>
    <n v="2474"/>
    <x v="2466"/>
    <x v="1"/>
    <x v="99"/>
    <n v="3.2"/>
    <n v="7.7000000000000002E-3"/>
    <n v="7.7000000000000002E-3"/>
    <m/>
    <n v="29314"/>
    <m/>
    <n v="1.35E-2"/>
    <s v="A"/>
  </r>
  <r>
    <m/>
    <x v="5"/>
    <s v="M4 6N L33"/>
    <n v="2475"/>
    <x v="2467"/>
    <x v="1"/>
    <x v="99"/>
    <n v="3.2"/>
    <n v="1.24E-2"/>
    <n v="1.24E-2"/>
    <m/>
    <n v="29314"/>
    <m/>
    <n v="1.35E-2"/>
    <s v="D"/>
  </r>
  <r>
    <m/>
    <x v="5"/>
    <s v="M4 6N L33"/>
    <n v="2476"/>
    <x v="2468"/>
    <x v="1"/>
    <x v="99"/>
    <n v="3.2"/>
    <n v="1.5800000000000002E-2"/>
    <n v="1.5800000000000002E-2"/>
    <m/>
    <n v="29314"/>
    <m/>
    <n v="1.35E-2"/>
    <s v="F"/>
  </r>
  <r>
    <m/>
    <x v="5"/>
    <s v="M4 6N L33"/>
    <n v="2477"/>
    <x v="2469"/>
    <x v="1"/>
    <x v="99"/>
    <n v="3.2"/>
    <n v="1.1299999999999999E-2"/>
    <n v="1.1299999999999999E-2"/>
    <m/>
    <n v="29314"/>
    <m/>
    <n v="1.35E-2"/>
    <s v="C"/>
  </r>
  <r>
    <m/>
    <x v="5"/>
    <s v="M4 7S L30"/>
    <n v="2478"/>
    <x v="2470"/>
    <x v="1"/>
    <x v="99"/>
    <n v="3.2"/>
    <n v="1.6400000000000001E-2"/>
    <n v="1.6400000000000001E-2"/>
    <m/>
    <n v="29314"/>
    <m/>
    <n v="1.6E-2"/>
    <s v="F"/>
  </r>
  <r>
    <m/>
    <x v="5"/>
    <s v="M4 7S L30"/>
    <n v="2479"/>
    <x v="2471"/>
    <x v="1"/>
    <x v="99"/>
    <n v="3.2"/>
    <n v="1.2200000000000001E-2"/>
    <n v="1.2200000000000001E-2"/>
    <m/>
    <n v="29314"/>
    <m/>
    <n v="1.6E-2"/>
    <s v="D"/>
  </r>
  <r>
    <m/>
    <x v="5"/>
    <s v="M4 7S L30"/>
    <n v="2480"/>
    <x v="2472"/>
    <x v="1"/>
    <x v="99"/>
    <n v="3.2"/>
    <n v="1.11E-2"/>
    <n v="1.11E-2"/>
    <m/>
    <n v="29314"/>
    <m/>
    <n v="1.6E-2"/>
    <s v="C"/>
  </r>
  <r>
    <m/>
    <x v="5"/>
    <s v="M4 7S L30"/>
    <n v="2481"/>
    <x v="2473"/>
    <x v="1"/>
    <x v="99"/>
    <n v="3.2"/>
    <n v="1.61E-2"/>
    <n v="1.61E-2"/>
    <m/>
    <n v="29314"/>
    <m/>
    <n v="1.6E-2"/>
    <s v="F"/>
  </r>
  <r>
    <m/>
    <x v="5"/>
    <s v="M4 7S L30"/>
    <n v="2482"/>
    <x v="2474"/>
    <x v="1"/>
    <x v="99"/>
    <n v="3.2"/>
    <n v="1.3299999999999999E-2"/>
    <n v="1.3299999999999999E-2"/>
    <m/>
    <n v="29314"/>
    <m/>
    <n v="1.6E-2"/>
    <s v="D"/>
  </r>
  <r>
    <m/>
    <x v="5"/>
    <s v="M4 7S L30"/>
    <n v="2483"/>
    <x v="2475"/>
    <x v="1"/>
    <x v="99"/>
    <n v="3.2"/>
    <n v="1.67E-2"/>
    <n v="1.67E-2"/>
    <m/>
    <n v="29314"/>
    <m/>
    <n v="1.6E-2"/>
    <s v="F"/>
  </r>
  <r>
    <m/>
    <x v="5"/>
    <s v="M4 7S L30"/>
    <n v="2484"/>
    <x v="2476"/>
    <x v="1"/>
    <x v="99"/>
    <n v="3.2"/>
    <n v="1.35E-2"/>
    <n v="1.35E-2"/>
    <m/>
    <n v="29314"/>
    <m/>
    <n v="1.6E-2"/>
    <s v="E"/>
  </r>
  <r>
    <m/>
    <x v="5"/>
    <s v="M4 6N L33"/>
    <n v="2485"/>
    <x v="2477"/>
    <x v="0"/>
    <x v="100"/>
    <n v="3.2"/>
    <n v="1.4200000000000001E-2"/>
    <n v="1.4200000000000001E-2"/>
    <m/>
    <n v="29319"/>
    <m/>
    <n v="1.4E-2"/>
    <s v="E"/>
  </r>
  <r>
    <m/>
    <x v="5"/>
    <s v="M4 6N L33"/>
    <n v="2486"/>
    <x v="2478"/>
    <x v="0"/>
    <x v="100"/>
    <n v="3.2"/>
    <n v="1.0699999999999999E-2"/>
    <n v="1.0699999999999999E-2"/>
    <m/>
    <n v="29319"/>
    <m/>
    <n v="1.4E-2"/>
    <s v="C"/>
  </r>
  <r>
    <m/>
    <x v="5"/>
    <s v="M4 6N L33"/>
    <n v="2487"/>
    <x v="2479"/>
    <x v="0"/>
    <x v="100"/>
    <n v="3.2"/>
    <n v="1.0800000000000001E-2"/>
    <n v="1.0800000000000001E-2"/>
    <m/>
    <n v="29319"/>
    <m/>
    <n v="1.4E-2"/>
    <s v="C"/>
  </r>
  <r>
    <m/>
    <x v="5"/>
    <s v="M4 6N L33"/>
    <n v="2488"/>
    <x v="2480"/>
    <x v="0"/>
    <x v="100"/>
    <n v="3.2"/>
    <n v="1.37E-2"/>
    <n v="1.37E-2"/>
    <m/>
    <n v="29319"/>
    <m/>
    <n v="1.4E-2"/>
    <s v="E"/>
  </r>
  <r>
    <m/>
    <x v="5"/>
    <s v="M4 6N L33"/>
    <n v="2489"/>
    <x v="2481"/>
    <x v="0"/>
    <x v="100"/>
    <n v="3.2"/>
    <n v="1.0200000000000001E-2"/>
    <n v="1.0200000000000001E-2"/>
    <m/>
    <n v="29319"/>
    <m/>
    <n v="1.4E-2"/>
    <s v="B"/>
  </r>
  <r>
    <m/>
    <x v="5"/>
    <s v="M4 6N L33"/>
    <n v="2490"/>
    <x v="2482"/>
    <x v="0"/>
    <x v="100"/>
    <n v="3.2"/>
    <n v="1.38E-2"/>
    <n v="1.38E-2"/>
    <m/>
    <n v="29324"/>
    <m/>
    <n v="1.4E-2"/>
    <s v="E"/>
  </r>
  <r>
    <m/>
    <x v="5"/>
    <s v="M4 6N L33"/>
    <n v="2491"/>
    <x v="2483"/>
    <x v="0"/>
    <x v="100"/>
    <n v="3.2"/>
    <n v="1.49E-2"/>
    <n v="1.49E-2"/>
    <m/>
    <n v="29321"/>
    <m/>
    <n v="1.4E-2"/>
    <s v="E"/>
  </r>
  <r>
    <m/>
    <x v="5"/>
    <s v="M4 6N L33"/>
    <n v="2492"/>
    <x v="2484"/>
    <x v="0"/>
    <x v="100"/>
    <n v="3.2"/>
    <n v="1.1299999999999999E-2"/>
    <n v="1.1299999999999999E-2"/>
    <m/>
    <n v="29321"/>
    <m/>
    <n v="1.4E-2"/>
    <s v="C"/>
  </r>
  <r>
    <m/>
    <x v="5"/>
    <s v="M4 7S L30"/>
    <n v="2493"/>
    <x v="2485"/>
    <x v="0"/>
    <x v="100"/>
    <n v="3.2"/>
    <n v="1.2699999999999999E-2"/>
    <n v="1.2699999999999999E-2"/>
    <m/>
    <n v="29321"/>
    <m/>
    <n v="1.4500000000000001E-2"/>
    <s v="D"/>
  </r>
  <r>
    <m/>
    <x v="5"/>
    <s v="M4 7S L30"/>
    <n v="2494"/>
    <x v="2486"/>
    <x v="0"/>
    <x v="100"/>
    <n v="3.2"/>
    <n v="1.2200000000000001E-2"/>
    <n v="1.2200000000000001E-2"/>
    <m/>
    <n v="29321"/>
    <m/>
    <n v="1.4500000000000001E-2"/>
    <s v="D"/>
  </r>
  <r>
    <m/>
    <x v="5"/>
    <s v="M4 7S L30"/>
    <n v="2495"/>
    <x v="2487"/>
    <x v="0"/>
    <x v="100"/>
    <n v="3.2"/>
    <n v="1.18E-2"/>
    <n v="1.18E-2"/>
    <m/>
    <n v="29321"/>
    <m/>
    <n v="1.4500000000000001E-2"/>
    <s v="C"/>
  </r>
  <r>
    <m/>
    <x v="5"/>
    <s v="M4 7S L30"/>
    <n v="2496"/>
    <x v="2488"/>
    <x v="0"/>
    <x v="100"/>
    <n v="3.2"/>
    <n v="1.6E-2"/>
    <n v="1.6E-2"/>
    <m/>
    <n v="29321"/>
    <m/>
    <n v="1.4500000000000001E-2"/>
    <s v="F"/>
  </r>
  <r>
    <m/>
    <x v="5"/>
    <s v="M4 7S L30"/>
    <n v="2497"/>
    <x v="2489"/>
    <x v="0"/>
    <x v="100"/>
    <n v="3.2"/>
    <n v="1.78E-2"/>
    <n v="1.78E-2"/>
    <m/>
    <n v="29321"/>
    <m/>
    <n v="1.4500000000000001E-2"/>
    <s v="G"/>
  </r>
  <r>
    <m/>
    <x v="5"/>
    <s v="M4 7S L30"/>
    <n v="2498"/>
    <x v="2490"/>
    <x v="0"/>
    <x v="100"/>
    <n v="3.2"/>
    <n v="9.7999999999999997E-3"/>
    <n v="9.7999999999999997E-3"/>
    <m/>
    <n v="29321"/>
    <m/>
    <n v="1.4500000000000001E-2"/>
    <s v="B"/>
  </r>
  <r>
    <m/>
    <x v="5"/>
    <s v="M4 7S L30"/>
    <n v="2499"/>
    <x v="2491"/>
    <x v="0"/>
    <x v="100"/>
    <n v="3.2"/>
    <n v="1.0999999999999999E-2"/>
    <n v="1.0999999999999999E-2"/>
    <m/>
    <n v="29322"/>
    <m/>
    <n v="1.4500000000000001E-2"/>
    <s v="C"/>
  </r>
  <r>
    <m/>
    <x v="5"/>
    <s v="M4 7S L30"/>
    <n v="2500"/>
    <x v="2492"/>
    <x v="0"/>
    <x v="100"/>
    <n v="3.2"/>
    <n v="1.2699999999999999E-2"/>
    <n v="1.2699999999999999E-2"/>
    <m/>
    <n v="29322"/>
    <m/>
    <n v="1.4500000000000001E-2"/>
    <s v="D"/>
  </r>
  <r>
    <m/>
    <x v="5"/>
    <s v="M4 7S L30"/>
    <n v="2501"/>
    <x v="2493"/>
    <x v="0"/>
    <x v="100"/>
    <n v="3.2"/>
    <n v="9.4999999999999998E-3"/>
    <n v="9.4999999999999998E-3"/>
    <m/>
    <n v="29322"/>
    <m/>
    <n v="1.4500000000000001E-2"/>
    <s v="B"/>
  </r>
  <r>
    <m/>
    <x v="5"/>
    <s v="M4 7S L30"/>
    <n v="2502"/>
    <x v="2494"/>
    <x v="0"/>
    <x v="100"/>
    <n v="3.2"/>
    <n v="1.04E-2"/>
    <n v="1.04E-2"/>
    <m/>
    <n v="29322"/>
    <m/>
    <n v="1.4500000000000001E-2"/>
    <s v="B"/>
  </r>
  <r>
    <m/>
    <x v="5"/>
    <s v="M4 7S L30"/>
    <n v="2503"/>
    <x v="2495"/>
    <x v="0"/>
    <x v="100"/>
    <n v="3.2"/>
    <n v="1.1299999999999999E-2"/>
    <n v="1.1299999999999999E-2"/>
    <m/>
    <n v="29322"/>
    <m/>
    <n v="1.4500000000000001E-2"/>
    <s v="C"/>
  </r>
  <r>
    <m/>
    <x v="5"/>
    <s v="M4 7S L30"/>
    <n v="2504"/>
    <x v="2496"/>
    <x v="0"/>
    <x v="100"/>
    <n v="3.2"/>
    <n v="1.38E-2"/>
    <n v="1.38E-2"/>
    <m/>
    <n v="29322"/>
    <m/>
    <n v="1.4500000000000001E-2"/>
    <s v="E"/>
  </r>
  <r>
    <m/>
    <x v="5"/>
    <s v="M4 7N RT"/>
    <n v="2505"/>
    <x v="2497"/>
    <x v="0"/>
    <x v="100"/>
    <n v="3.2"/>
    <n v="2.0799999999999999E-2"/>
    <n v="2.0799999999999999E-2"/>
    <m/>
    <n v="29322"/>
    <m/>
    <n v="1.35E-2"/>
    <s v="H"/>
  </r>
  <r>
    <m/>
    <x v="5"/>
    <s v="M4 7N RT"/>
    <n v="2506"/>
    <x v="2498"/>
    <x v="0"/>
    <x v="100"/>
    <n v="3.2"/>
    <n v="1.4200000000000001E-2"/>
    <n v="1.4200000000000001E-2"/>
    <m/>
    <n v="29322"/>
    <m/>
    <n v="1.35E-2"/>
    <s v="E"/>
  </r>
  <r>
    <m/>
    <x v="5"/>
    <s v="M4 7S L30"/>
    <n v="2507"/>
    <x v="2499"/>
    <x v="1"/>
    <x v="100"/>
    <n v="3.2"/>
    <n v="9.9000000000000008E-3"/>
    <n v="9.9000000000000008E-3"/>
    <m/>
    <n v="29324"/>
    <m/>
    <n v="1.4E-2"/>
    <s v="B"/>
  </r>
  <r>
    <m/>
    <x v="5"/>
    <s v="M4 7S L30"/>
    <n v="2508"/>
    <x v="2500"/>
    <x v="1"/>
    <x v="100"/>
    <n v="3.2"/>
    <n v="1.4200000000000001E-2"/>
    <n v="1.4200000000000001E-2"/>
    <m/>
    <n v="29324"/>
    <m/>
    <n v="1.4E-2"/>
    <s v="E"/>
  </r>
  <r>
    <m/>
    <x v="5"/>
    <s v="M4 7S L30"/>
    <n v="2509"/>
    <x v="2501"/>
    <x v="1"/>
    <x v="100"/>
    <n v="3.2"/>
    <n v="1.2800000000000001E-2"/>
    <n v="1.2800000000000001E-2"/>
    <m/>
    <n v="29324"/>
    <m/>
    <n v="1.4E-2"/>
    <s v="D"/>
  </r>
  <r>
    <m/>
    <x v="5"/>
    <s v="M4 7S L30"/>
    <n v="2510"/>
    <x v="2502"/>
    <x v="1"/>
    <x v="100"/>
    <n v="3.2"/>
    <n v="9.4999999999999998E-3"/>
    <n v="9.4999999999999998E-3"/>
    <m/>
    <n v="29324"/>
    <m/>
    <n v="1.4E-2"/>
    <s v="B"/>
  </r>
  <r>
    <m/>
    <x v="5"/>
    <s v="M4 7S L30"/>
    <n v="2511"/>
    <x v="2503"/>
    <x v="1"/>
    <x v="100"/>
    <n v="3.2"/>
    <n v="8.8999999999999999E-3"/>
    <n v="8.8999999999999999E-3"/>
    <m/>
    <n v="29324"/>
    <m/>
    <n v="1.4E-2"/>
    <s v="A"/>
  </r>
  <r>
    <m/>
    <x v="5"/>
    <s v="M4 7S L30"/>
    <n v="2512"/>
    <x v="2504"/>
    <x v="1"/>
    <x v="100"/>
    <n v="3.2"/>
    <n v="1.2999999999999999E-2"/>
    <n v="1.2999999999999999E-2"/>
    <m/>
    <n v="29324"/>
    <m/>
    <n v="1.4E-2"/>
    <s v="D"/>
  </r>
  <r>
    <m/>
    <x v="5"/>
    <s v="M4 6N L33"/>
    <n v="2513"/>
    <x v="2505"/>
    <x v="1"/>
    <x v="100"/>
    <n v="3.2"/>
    <n v="1.3100000000000001E-2"/>
    <n v="1.3100000000000001E-2"/>
    <m/>
    <n v="29324"/>
    <m/>
    <n v="1.4E-2"/>
    <s v="D"/>
  </r>
  <r>
    <m/>
    <x v="5"/>
    <s v="M4 6N L33"/>
    <n v="2514"/>
    <x v="2506"/>
    <x v="1"/>
    <x v="100"/>
    <n v="3.2"/>
    <n v="1.54E-2"/>
    <n v="1.54E-2"/>
    <m/>
    <n v="29324"/>
    <m/>
    <n v="1.4E-2"/>
    <s v="F"/>
  </r>
  <r>
    <m/>
    <x v="5"/>
    <s v="M4 7S L30"/>
    <n v="2515"/>
    <x v="2507"/>
    <x v="0"/>
    <x v="101"/>
    <n v="3.2"/>
    <n v="1.2999999999999999E-2"/>
    <n v="1.2999999999999999E-2"/>
    <m/>
    <n v="29329"/>
    <m/>
    <n v="1.2999999999999999E-2"/>
    <s v="D"/>
  </r>
  <r>
    <m/>
    <x v="5"/>
    <s v="M4 7S L30"/>
    <n v="2516"/>
    <x v="2508"/>
    <x v="0"/>
    <x v="101"/>
    <n v="3.2"/>
    <n v="8.3000000000000001E-3"/>
    <n v="8.3000000000000001E-3"/>
    <m/>
    <n v="29329"/>
    <m/>
    <n v="1.2999999999999999E-2"/>
    <s v="A"/>
  </r>
  <r>
    <m/>
    <x v="5"/>
    <s v="M4 7S L30"/>
    <n v="2517"/>
    <x v="2509"/>
    <x v="0"/>
    <x v="101"/>
    <n v="3.2"/>
    <n v="1.23E-2"/>
    <n v="1.23E-2"/>
    <m/>
    <n v="29329"/>
    <m/>
    <n v="1.2999999999999999E-2"/>
    <s v="D"/>
  </r>
  <r>
    <m/>
    <x v="5"/>
    <s v="M4 7S L30"/>
    <n v="2518"/>
    <x v="2510"/>
    <x v="0"/>
    <x v="101"/>
    <n v="3.2"/>
    <n v="1.3899999999999999E-2"/>
    <n v="1.3899999999999999E-2"/>
    <m/>
    <n v="29329"/>
    <m/>
    <n v="1.2999999999999999E-2"/>
    <s v="E"/>
  </r>
  <r>
    <m/>
    <x v="5"/>
    <s v="M4 7S L30"/>
    <n v="2519"/>
    <x v="2511"/>
    <x v="0"/>
    <x v="101"/>
    <n v="3.2"/>
    <n v="8.0000000000000002E-3"/>
    <n v="8.0000000000000002E-3"/>
    <m/>
    <n v="29329"/>
    <m/>
    <n v="1.2999999999999999E-2"/>
    <s v="A"/>
  </r>
  <r>
    <m/>
    <x v="5"/>
    <s v="M4 7S L30"/>
    <n v="2520"/>
    <x v="2512"/>
    <x v="0"/>
    <x v="101"/>
    <n v="3.2"/>
    <n v="1.38E-2"/>
    <n v="1.38E-2"/>
    <m/>
    <n v="29329"/>
    <m/>
    <n v="1.2999999999999999E-2"/>
    <s v="E"/>
  </r>
  <r>
    <m/>
    <x v="5"/>
    <s v="M4 7S L30"/>
    <n v="2521"/>
    <x v="2513"/>
    <x v="0"/>
    <x v="101"/>
    <n v="3.2"/>
    <n v="1.55E-2"/>
    <n v="1.55E-2"/>
    <m/>
    <n v="29329"/>
    <m/>
    <n v="1.2999999999999999E-2"/>
    <s v="F"/>
  </r>
  <r>
    <m/>
    <x v="5"/>
    <s v="M4 7S L30"/>
    <n v="2522"/>
    <x v="2514"/>
    <x v="0"/>
    <x v="101"/>
    <n v="3.2"/>
    <n v="1.0500000000000001E-2"/>
    <n v="1.0500000000000001E-2"/>
    <m/>
    <n v="29329"/>
    <m/>
    <n v="1.2999999999999999E-2"/>
    <s v="C"/>
  </r>
  <r>
    <m/>
    <x v="5"/>
    <s v="M4 7S L30"/>
    <n v="2523"/>
    <x v="2515"/>
    <x v="0"/>
    <x v="101"/>
    <n v="3.2"/>
    <n v="1.1599999999999999E-2"/>
    <n v="1.1599999999999999E-2"/>
    <m/>
    <n v="29329"/>
    <m/>
    <n v="1.2999999999999999E-2"/>
    <s v="C"/>
  </r>
  <r>
    <m/>
    <x v="5"/>
    <s v="M4 7S L30"/>
    <n v="2524"/>
    <x v="2516"/>
    <x v="0"/>
    <x v="101"/>
    <n v="3.2"/>
    <n v="8.3000000000000001E-3"/>
    <n v="8.3000000000000001E-3"/>
    <m/>
    <n v="29329"/>
    <m/>
    <n v="1.2999999999999999E-2"/>
    <s v="A"/>
  </r>
  <r>
    <m/>
    <x v="5"/>
    <s v="M4 7S L30"/>
    <n v="2525"/>
    <x v="2517"/>
    <x v="0"/>
    <x v="101"/>
    <n v="3.2"/>
    <n v="8.6999999999999994E-3"/>
    <n v="8.6999999999999994E-3"/>
    <m/>
    <n v="29329"/>
    <m/>
    <n v="1.2999999999999999E-2"/>
    <s v="A"/>
  </r>
  <r>
    <m/>
    <x v="5"/>
    <s v="M4 7S L30"/>
    <n v="2526"/>
    <x v="2518"/>
    <x v="0"/>
    <x v="101"/>
    <n v="3.2"/>
    <n v="1.15E-2"/>
    <n v="1.15E-2"/>
    <m/>
    <n v="29329"/>
    <m/>
    <n v="1.2999999999999999E-2"/>
    <s v="C"/>
  </r>
  <r>
    <m/>
    <x v="5"/>
    <s v="M4 7S L30"/>
    <n v="2527"/>
    <x v="2519"/>
    <x v="0"/>
    <x v="101"/>
    <n v="3.2"/>
    <n v="5.7000000000000002E-3"/>
    <n v="5.7000000000000002E-3"/>
    <m/>
    <n v="29330"/>
    <m/>
    <n v="1.2999999999999999E-2"/>
    <s v="Descarte"/>
  </r>
  <r>
    <m/>
    <x v="5"/>
    <s v="M4 7S L30"/>
    <n v="2528"/>
    <x v="2520"/>
    <x v="0"/>
    <x v="101"/>
    <n v="3.2"/>
    <n v="8.3999999999999995E-3"/>
    <n v="8.3999999999999995E-3"/>
    <m/>
    <n v="29330"/>
    <m/>
    <n v="1.2999999999999999E-2"/>
    <s v="A"/>
  </r>
  <r>
    <m/>
    <x v="5"/>
    <s v="M4 7S L30"/>
    <n v="2529"/>
    <x v="2521"/>
    <x v="0"/>
    <x v="101"/>
    <n v="3.2"/>
    <n v="1.4999999999999999E-2"/>
    <n v="1.4999999999999999E-2"/>
    <m/>
    <n v="29330"/>
    <m/>
    <n v="1.2999999999999999E-2"/>
    <s v="F"/>
  </r>
  <r>
    <m/>
    <x v="5"/>
    <s v="M4 7S L30"/>
    <n v="2530"/>
    <x v="2522"/>
    <x v="0"/>
    <x v="101"/>
    <n v="3.2"/>
    <n v="1.1599999999999999E-2"/>
    <n v="1.1599999999999999E-2"/>
    <m/>
    <n v="29330"/>
    <m/>
    <n v="1.2999999999999999E-2"/>
    <s v="C"/>
  </r>
  <r>
    <m/>
    <x v="5"/>
    <s v="M4 7S L30"/>
    <n v="2531"/>
    <x v="2523"/>
    <x v="0"/>
    <x v="101"/>
    <n v="3.2"/>
    <n v="9.1000000000000004E-3"/>
    <n v="9.1000000000000004E-3"/>
    <m/>
    <n v="29330"/>
    <m/>
    <n v="1.2999999999999999E-2"/>
    <s v="B"/>
  </r>
  <r>
    <m/>
    <x v="5"/>
    <s v="M4 7S L30"/>
    <n v="2532"/>
    <x v="2524"/>
    <x v="0"/>
    <x v="101"/>
    <n v="3.2"/>
    <n v="7.6E-3"/>
    <n v="7.6E-3"/>
    <m/>
    <n v="29330"/>
    <m/>
    <n v="1.2999999999999999E-2"/>
    <s v="A"/>
  </r>
  <r>
    <m/>
    <x v="5"/>
    <s v="M4 7S L30"/>
    <n v="2533"/>
    <x v="2525"/>
    <x v="0"/>
    <x v="101"/>
    <n v="3.2"/>
    <n v="8.3999999999999995E-3"/>
    <n v="8.3999999999999995E-3"/>
    <m/>
    <n v="29330"/>
    <m/>
    <n v="1.2999999999999999E-2"/>
    <s v="A"/>
  </r>
  <r>
    <m/>
    <x v="5"/>
    <s v="M4 6N L33"/>
    <n v="2534"/>
    <x v="2526"/>
    <x v="0"/>
    <x v="101"/>
    <n v="3.2"/>
    <n v="1.5599999999999999E-2"/>
    <n v="1.5599999999999999E-2"/>
    <m/>
    <n v="29330"/>
    <m/>
    <n v="1.2999999999999999E-2"/>
    <s v="F"/>
  </r>
  <r>
    <m/>
    <x v="5"/>
    <s v="M4 6N L33"/>
    <n v="2535"/>
    <x v="2527"/>
    <x v="0"/>
    <x v="101"/>
    <n v="3.2"/>
    <n v="6.4000000000000003E-3"/>
    <n v="6.4000000000000003E-3"/>
    <m/>
    <n v="29330"/>
    <m/>
    <n v="1.2999999999999999E-2"/>
    <s v="Reserva"/>
  </r>
  <r>
    <m/>
    <x v="5"/>
    <s v="M4 6N L33"/>
    <n v="2536"/>
    <x v="2528"/>
    <x v="0"/>
    <x v="101"/>
    <n v="3.2"/>
    <n v="1.14E-2"/>
    <n v="1.14E-2"/>
    <m/>
    <n v="29330"/>
    <m/>
    <n v="1.2999999999999999E-2"/>
    <s v="C"/>
  </r>
  <r>
    <m/>
    <x v="5"/>
    <s v="M4 6N L33"/>
    <n v="2537"/>
    <x v="2529"/>
    <x v="0"/>
    <x v="101"/>
    <n v="3.2"/>
    <n v="0.01"/>
    <n v="0.01"/>
    <m/>
    <n v="29331"/>
    <m/>
    <n v="1.2999999999999999E-2"/>
    <s v="B"/>
  </r>
  <r>
    <m/>
    <x v="5"/>
    <s v="M4 6N L33"/>
    <n v="2538"/>
    <x v="2530"/>
    <x v="0"/>
    <x v="101"/>
    <n v="3.2"/>
    <n v="1.6E-2"/>
    <n v="1.6E-2"/>
    <m/>
    <n v="29331"/>
    <m/>
    <n v="1.2999999999999999E-2"/>
    <s v="F"/>
  </r>
  <r>
    <m/>
    <x v="5"/>
    <s v="M4 6N L33"/>
    <n v="2539"/>
    <x v="2531"/>
    <x v="0"/>
    <x v="101"/>
    <n v="3.2"/>
    <n v="1.3899999999999999E-2"/>
    <n v="1.3899999999999999E-2"/>
    <m/>
    <n v="29331"/>
    <m/>
    <n v="1.2999999999999999E-2"/>
    <s v="E"/>
  </r>
  <r>
    <m/>
    <x v="5"/>
    <s v="M4 6N L33"/>
    <n v="2540"/>
    <x v="2532"/>
    <x v="0"/>
    <x v="101"/>
    <n v="3.2"/>
    <n v="8.9999999999999993E-3"/>
    <n v="8.9999999999999993E-3"/>
    <m/>
    <n v="29331"/>
    <m/>
    <n v="1.2999999999999999E-2"/>
    <s v="B"/>
  </r>
  <r>
    <m/>
    <x v="5"/>
    <s v="M4 6N L33"/>
    <n v="2541"/>
    <x v="2533"/>
    <x v="0"/>
    <x v="101"/>
    <n v="3.2"/>
    <n v="8.6999999999999994E-3"/>
    <n v="8.6999999999999994E-3"/>
    <m/>
    <n v="29331"/>
    <m/>
    <n v="1.2999999999999999E-2"/>
    <s v="A"/>
  </r>
  <r>
    <m/>
    <x v="5"/>
    <s v="M4 6N L33"/>
    <n v="2542"/>
    <x v="2534"/>
    <x v="0"/>
    <x v="101"/>
    <n v="3.2"/>
    <n v="1.24E-2"/>
    <n v="1.24E-2"/>
    <m/>
    <n v="29331"/>
    <m/>
    <n v="1.2999999999999999E-2"/>
    <s v="D"/>
  </r>
  <r>
    <m/>
    <x v="5"/>
    <s v="M4 7S L30"/>
    <n v="2543"/>
    <x v="2535"/>
    <x v="1"/>
    <x v="100"/>
    <n v="3.2"/>
    <n v="1.5299999999999999E-2"/>
    <n v="1.5299999999999999E-2"/>
    <m/>
    <n v="29331"/>
    <m/>
    <n v="1.4E-2"/>
    <s v="F"/>
  </r>
  <r>
    <m/>
    <x v="5"/>
    <s v="M4 7S L30"/>
    <n v="2544"/>
    <x v="2536"/>
    <x v="1"/>
    <x v="100"/>
    <n v="3.2"/>
    <n v="1.2500000000000001E-2"/>
    <n v="1.2500000000000001E-2"/>
    <m/>
    <n v="29331"/>
    <m/>
    <n v="1.4E-2"/>
    <s v="D"/>
  </r>
  <r>
    <m/>
    <x v="5"/>
    <s v="M4 7N RT"/>
    <n v="2545"/>
    <x v="2537"/>
    <x v="1"/>
    <x v="100"/>
    <n v="3.2"/>
    <n v="1.26E-2"/>
    <n v="1.26E-2"/>
    <m/>
    <n v="29333"/>
    <m/>
    <n v="1.6E-2"/>
    <s v="D"/>
  </r>
  <r>
    <m/>
    <x v="5"/>
    <s v="M4 7N RT"/>
    <n v="2546"/>
    <x v="2538"/>
    <x v="1"/>
    <x v="100"/>
    <n v="3.2"/>
    <n v="1.2999999999999999E-2"/>
    <n v="1.2999999999999999E-2"/>
    <m/>
    <n v="29333"/>
    <m/>
    <n v="1.6E-2"/>
    <s v="D"/>
  </r>
  <r>
    <m/>
    <x v="5"/>
    <s v="M4 6N L33"/>
    <n v="2547"/>
    <x v="2539"/>
    <x v="1"/>
    <x v="101"/>
    <n v="3.2"/>
    <n v="1.09E-2"/>
    <n v="1.09E-2"/>
    <m/>
    <n v="29333"/>
    <m/>
    <n v="1.2999999999999999E-2"/>
    <s v="C"/>
  </r>
  <r>
    <m/>
    <x v="5"/>
    <s v="M4 6N L33"/>
    <n v="2548"/>
    <x v="2540"/>
    <x v="1"/>
    <x v="101"/>
    <n v="3.2"/>
    <n v="1.2200000000000001E-2"/>
    <n v="1.2200000000000001E-2"/>
    <m/>
    <n v="29333"/>
    <m/>
    <n v="1.2999999999999999E-2"/>
    <s v="D"/>
  </r>
  <r>
    <m/>
    <x v="5"/>
    <s v="M4 6N L33"/>
    <n v="2549"/>
    <x v="2541"/>
    <x v="1"/>
    <x v="101"/>
    <n v="3.2"/>
    <n v="1.24E-2"/>
    <n v="1.24E-2"/>
    <m/>
    <n v="29333"/>
    <m/>
    <n v="1.2999999999999999E-2"/>
    <s v="D"/>
  </r>
  <r>
    <m/>
    <x v="5"/>
    <s v="M4 7S L30"/>
    <n v="2550"/>
    <x v="2542"/>
    <x v="1"/>
    <x v="101"/>
    <n v="3.2"/>
    <n v="1.41E-2"/>
    <n v="1.41E-2"/>
    <m/>
    <n v="29333"/>
    <m/>
    <n v="1.4E-2"/>
    <s v="E"/>
  </r>
  <r>
    <m/>
    <x v="5"/>
    <s v="M4 7S L30"/>
    <n v="2551"/>
    <x v="2543"/>
    <x v="1"/>
    <x v="101"/>
    <n v="3.2"/>
    <n v="9.5999999999999992E-3"/>
    <n v="9.5999999999999992E-3"/>
    <m/>
    <n v="29333"/>
    <m/>
    <n v="1.4E-2"/>
    <s v="B"/>
  </r>
  <r>
    <m/>
    <x v="5"/>
    <s v="M4 7S L30"/>
    <n v="2552"/>
    <x v="2544"/>
    <x v="1"/>
    <x v="101"/>
    <n v="3.2"/>
    <n v="1.4800000000000001E-2"/>
    <n v="1.4800000000000001E-2"/>
    <m/>
    <n v="29333"/>
    <m/>
    <n v="1.4E-2"/>
    <s v="E"/>
  </r>
  <r>
    <m/>
    <x v="5"/>
    <s v="M4 7S L30"/>
    <n v="2553"/>
    <x v="2545"/>
    <x v="1"/>
    <x v="101"/>
    <n v="3.2"/>
    <n v="1.2500000000000001E-2"/>
    <n v="1.2500000000000001E-2"/>
    <m/>
    <n v="29333"/>
    <m/>
    <n v="1.4E-2"/>
    <s v="D"/>
  </r>
  <r>
    <m/>
    <x v="5"/>
    <s v="M4 7S L30"/>
    <n v="2554"/>
    <x v="2546"/>
    <x v="1"/>
    <x v="101"/>
    <n v="3.2"/>
    <n v="1.0699999999999999E-2"/>
    <n v="1.0699999999999999E-2"/>
    <m/>
    <n v="29333"/>
    <m/>
    <n v="1.4E-2"/>
    <s v="C"/>
  </r>
  <r>
    <m/>
    <x v="5"/>
    <s v="M4 7S L30"/>
    <n v="2555"/>
    <x v="2547"/>
    <x v="1"/>
    <x v="101"/>
    <n v="3.2"/>
    <n v="1.15E-2"/>
    <n v="1.15E-2"/>
    <m/>
    <n v="29333"/>
    <m/>
    <n v="1.4E-2"/>
    <s v="C"/>
  </r>
  <r>
    <m/>
    <x v="5"/>
    <s v="M4 7S L30"/>
    <n v="2556"/>
    <x v="2548"/>
    <x v="1"/>
    <x v="101"/>
    <n v="3.2"/>
    <n v="1.7100000000000001E-2"/>
    <n v="1.7100000000000001E-2"/>
    <m/>
    <n v="29333"/>
    <m/>
    <n v="1.4E-2"/>
    <s v="F"/>
  </r>
  <r>
    <m/>
    <x v="5"/>
    <s v="M4 7S L30"/>
    <n v="2557"/>
    <x v="2549"/>
    <x v="0"/>
    <x v="102"/>
    <n v="3.2"/>
    <n v="9.4999999999999998E-3"/>
    <n v="9.4999999999999998E-3"/>
    <m/>
    <n v="29342"/>
    <m/>
    <n v="1.2999999999999999E-2"/>
    <s v="B"/>
  </r>
  <r>
    <m/>
    <x v="5"/>
    <s v="M4 7S L30"/>
    <n v="2558"/>
    <x v="2550"/>
    <x v="0"/>
    <x v="102"/>
    <n v="3.2"/>
    <n v="9.2999999999999992E-3"/>
    <n v="9.2999999999999992E-3"/>
    <m/>
    <n v="29342"/>
    <m/>
    <n v="1.2999999999999999E-2"/>
    <s v="B"/>
  </r>
  <r>
    <m/>
    <x v="5"/>
    <s v="M4 7S L30"/>
    <n v="2559"/>
    <x v="2551"/>
    <x v="0"/>
    <x v="102"/>
    <n v="3.2"/>
    <n v="1.0999999999999999E-2"/>
    <n v="1.0999999999999999E-2"/>
    <m/>
    <n v="29342"/>
    <m/>
    <n v="1.2999999999999999E-2"/>
    <s v="C"/>
  </r>
  <r>
    <m/>
    <x v="5"/>
    <s v="M4 7S L30"/>
    <n v="2560"/>
    <x v="2552"/>
    <x v="0"/>
    <x v="102"/>
    <n v="3.2"/>
    <n v="1.2E-2"/>
    <n v="1.2E-2"/>
    <m/>
    <n v="29342"/>
    <m/>
    <n v="1.2999999999999999E-2"/>
    <s v="D"/>
  </r>
  <r>
    <m/>
    <x v="5"/>
    <s v="M4 7S L30"/>
    <n v="2561"/>
    <x v="2553"/>
    <x v="0"/>
    <x v="102"/>
    <n v="3.2"/>
    <n v="8.9999999999999993E-3"/>
    <n v="8.9999999999999993E-3"/>
    <m/>
    <n v="29342"/>
    <m/>
    <n v="1.2999999999999999E-2"/>
    <s v="B"/>
  </r>
  <r>
    <m/>
    <x v="5"/>
    <s v="M4 7S L30"/>
    <n v="2562"/>
    <x v="2554"/>
    <x v="0"/>
    <x v="102"/>
    <n v="3.2"/>
    <n v="1.2500000000000001E-2"/>
    <n v="1.2500000000000001E-2"/>
    <m/>
    <n v="29343"/>
    <m/>
    <n v="1.2999999999999999E-2"/>
    <s v="D"/>
  </r>
  <r>
    <m/>
    <x v="5"/>
    <s v="M4 7S L30"/>
    <n v="2563"/>
    <x v="2555"/>
    <x v="0"/>
    <x v="102"/>
    <n v="3.2"/>
    <n v="1.24E-2"/>
    <n v="1.24E-2"/>
    <m/>
    <n v="29343"/>
    <m/>
    <n v="1.2999999999999999E-2"/>
    <s v="D"/>
  </r>
  <r>
    <m/>
    <x v="5"/>
    <s v="M4 7S L30"/>
    <n v="2564"/>
    <x v="2556"/>
    <x v="0"/>
    <x v="102"/>
    <n v="3.2"/>
    <n v="9.4000000000000004E-3"/>
    <n v="9.4000000000000004E-3"/>
    <m/>
    <n v="29343"/>
    <m/>
    <n v="1.2999999999999999E-2"/>
    <s v="B"/>
  </r>
  <r>
    <m/>
    <x v="5"/>
    <s v="M4 7S L30"/>
    <n v="2565"/>
    <x v="2557"/>
    <x v="0"/>
    <x v="102"/>
    <n v="3.2"/>
    <n v="1.14E-2"/>
    <n v="1.14E-2"/>
    <m/>
    <n v="29343"/>
    <m/>
    <n v="1.2999999999999999E-2"/>
    <s v="C"/>
  </r>
  <r>
    <m/>
    <x v="5"/>
    <s v="M4 7S L30"/>
    <n v="2566"/>
    <x v="2558"/>
    <x v="0"/>
    <x v="102"/>
    <n v="3.2"/>
    <n v="7.3000000000000001E-3"/>
    <n v="7.3000000000000001E-3"/>
    <m/>
    <n v="29343"/>
    <m/>
    <n v="1.2999999999999999E-2"/>
    <s v="Reserva"/>
  </r>
  <r>
    <m/>
    <x v="5"/>
    <s v="M4 7S L30"/>
    <n v="2567"/>
    <x v="2559"/>
    <x v="0"/>
    <x v="102"/>
    <n v="3.2"/>
    <n v="1.03E-2"/>
    <n v="1.03E-2"/>
    <m/>
    <n v="29343"/>
    <m/>
    <n v="1.2999999999999999E-2"/>
    <s v="B"/>
  </r>
  <r>
    <m/>
    <x v="5"/>
    <s v="M4 7S L30"/>
    <n v="2568"/>
    <x v="2560"/>
    <x v="0"/>
    <x v="102"/>
    <n v="3.2"/>
    <n v="1.0699999999999999E-2"/>
    <n v="1.0699999999999999E-2"/>
    <m/>
    <n v="29343"/>
    <m/>
    <n v="1.2999999999999999E-2"/>
    <s v="C"/>
  </r>
  <r>
    <m/>
    <x v="5"/>
    <s v="M4 7S L30"/>
    <n v="2569"/>
    <x v="2561"/>
    <x v="0"/>
    <x v="102"/>
    <n v="3.2"/>
    <n v="1.1599999999999999E-2"/>
    <n v="1.1599999999999999E-2"/>
    <m/>
    <n v="29343"/>
    <m/>
    <n v="1.2999999999999999E-2"/>
    <s v="C"/>
  </r>
  <r>
    <m/>
    <x v="5"/>
    <s v="M4 7S L30"/>
    <n v="2570"/>
    <x v="2562"/>
    <x v="0"/>
    <x v="102"/>
    <n v="3.2"/>
    <n v="1.01E-2"/>
    <n v="1.01E-2"/>
    <m/>
    <n v="29343"/>
    <m/>
    <n v="1.2999999999999999E-2"/>
    <s v="B"/>
  </r>
  <r>
    <m/>
    <x v="5"/>
    <s v="M4 7S L30"/>
    <n v="2571"/>
    <x v="2563"/>
    <x v="0"/>
    <x v="102"/>
    <n v="3.2"/>
    <n v="8.6999999999999994E-3"/>
    <n v="8.6999999999999994E-3"/>
    <m/>
    <n v="29343"/>
    <m/>
    <n v="1.2999999999999999E-2"/>
    <s v="A"/>
  </r>
  <r>
    <m/>
    <x v="5"/>
    <s v="M4 6N L33"/>
    <n v="2572"/>
    <x v="2564"/>
    <x v="0"/>
    <x v="102"/>
    <n v="3.2"/>
    <n v="2.1600000000000001E-2"/>
    <n v="2.1600000000000001E-2"/>
    <m/>
    <n v="29344"/>
    <m/>
    <n v="1.7000000000000001E-2"/>
    <s v="I"/>
  </r>
  <r>
    <m/>
    <x v="5"/>
    <s v="M4 6N L33"/>
    <n v="2573"/>
    <x v="2565"/>
    <x v="0"/>
    <x v="102"/>
    <n v="3.2"/>
    <n v="1.61E-2"/>
    <n v="1.61E-2"/>
    <m/>
    <n v="29344"/>
    <m/>
    <n v="1.7000000000000001E-2"/>
    <s v="F"/>
  </r>
  <r>
    <m/>
    <x v="5"/>
    <s v="M4 6N L33"/>
    <n v="2574"/>
    <x v="2566"/>
    <x v="0"/>
    <x v="102"/>
    <n v="3.2"/>
    <n v="1.61E-2"/>
    <n v="1.61E-2"/>
    <m/>
    <n v="29344"/>
    <m/>
    <n v="1.7000000000000001E-2"/>
    <s v="F"/>
  </r>
  <r>
    <m/>
    <x v="5"/>
    <s v="M4 6N L33"/>
    <n v="2575"/>
    <x v="2567"/>
    <x v="0"/>
    <x v="102"/>
    <n v="3.2"/>
    <n v="1.9800000000000002E-2"/>
    <n v="1.9800000000000002E-2"/>
    <m/>
    <n v="29344"/>
    <m/>
    <n v="1.7000000000000001E-2"/>
    <s v="H"/>
  </r>
  <r>
    <m/>
    <x v="5"/>
    <s v="M4 6N L33"/>
    <n v="2576"/>
    <x v="2568"/>
    <x v="0"/>
    <x v="102"/>
    <n v="3.2"/>
    <n v="1.8700000000000001E-2"/>
    <n v="1.8700000000000001E-2"/>
    <m/>
    <n v="29344"/>
    <m/>
    <n v="1.7000000000000001E-2"/>
    <s v="G"/>
  </r>
  <r>
    <m/>
    <x v="5"/>
    <s v="M4 6N L33"/>
    <n v="2577"/>
    <x v="2569"/>
    <x v="0"/>
    <x v="102"/>
    <n v="3.2"/>
    <n v="1.4500000000000001E-2"/>
    <n v="1.4500000000000001E-2"/>
    <m/>
    <n v="29344"/>
    <m/>
    <n v="1.7000000000000001E-2"/>
    <s v="E"/>
  </r>
  <r>
    <m/>
    <x v="5"/>
    <s v="M4 6N L33"/>
    <n v="2578"/>
    <x v="2570"/>
    <x v="0"/>
    <x v="102"/>
    <n v="3.2"/>
    <n v="1.4800000000000001E-2"/>
    <n v="1.4800000000000001E-2"/>
    <m/>
    <n v="29344"/>
    <m/>
    <n v="1.7000000000000001E-2"/>
    <s v="E"/>
  </r>
  <r>
    <m/>
    <x v="5"/>
    <s v="M4 6N L33"/>
    <n v="2579"/>
    <x v="2571"/>
    <x v="0"/>
    <x v="102"/>
    <n v="3.2"/>
    <n v="1.26E-2"/>
    <n v="1.26E-2"/>
    <m/>
    <n v="29344"/>
    <m/>
    <n v="1.7000000000000001E-2"/>
    <s v="D"/>
  </r>
  <r>
    <m/>
    <x v="5"/>
    <s v="M4 6N L33"/>
    <n v="2580"/>
    <x v="2572"/>
    <x v="0"/>
    <x v="102"/>
    <n v="3.2"/>
    <n v="1.47E-2"/>
    <n v="1.47E-2"/>
    <m/>
    <n v="29344"/>
    <m/>
    <n v="1.7000000000000001E-2"/>
    <s v="E"/>
  </r>
  <r>
    <m/>
    <x v="5"/>
    <s v="M4 7N RT"/>
    <n v="2581"/>
    <x v="2573"/>
    <x v="0"/>
    <x v="102"/>
    <n v="3.2"/>
    <n v="2.0199999999999999E-2"/>
    <n v="2.0199999999999999E-2"/>
    <m/>
    <n v="29345"/>
    <m/>
    <n v="1.4E-2"/>
    <s v="H"/>
  </r>
  <r>
    <m/>
    <x v="5"/>
    <s v="M4 7N RT"/>
    <n v="2582"/>
    <x v="2574"/>
    <x v="0"/>
    <x v="102"/>
    <n v="3.2"/>
    <n v="1.7000000000000001E-2"/>
    <n v="1.7000000000000001E-2"/>
    <m/>
    <n v="29345"/>
    <m/>
    <n v="1.4E-2"/>
    <s v="F"/>
  </r>
  <r>
    <m/>
    <x v="5"/>
    <s v="M4 7N RT"/>
    <n v="2583"/>
    <x v="2575"/>
    <x v="0"/>
    <x v="102"/>
    <n v="3.2"/>
    <n v="1.66E-2"/>
    <n v="1.66E-2"/>
    <m/>
    <n v="29345"/>
    <m/>
    <n v="1.4E-2"/>
    <s v="F"/>
  </r>
  <r>
    <m/>
    <x v="5"/>
    <s v="M4 7N RT"/>
    <n v="2584"/>
    <x v="2576"/>
    <x v="0"/>
    <x v="102"/>
    <n v="3.2"/>
    <n v="1.7899999999999999E-2"/>
    <n v="1.7899999999999999E-2"/>
    <m/>
    <n v="29345"/>
    <m/>
    <n v="1.4E-2"/>
    <s v="G"/>
  </r>
  <r>
    <m/>
    <x v="5"/>
    <s v="M4 7N RT"/>
    <n v="2585"/>
    <x v="2577"/>
    <x v="0"/>
    <x v="102"/>
    <n v="3.2"/>
    <n v="1.37E-2"/>
    <n v="1.37E-2"/>
    <m/>
    <n v="29345"/>
    <m/>
    <n v="1.4E-2"/>
    <s v="E"/>
  </r>
  <r>
    <m/>
    <x v="5"/>
    <s v="M4 7N RT"/>
    <n v="2586"/>
    <x v="2578"/>
    <x v="0"/>
    <x v="102"/>
    <n v="3.2"/>
    <n v="1.2200000000000001E-2"/>
    <n v="1.2200000000000001E-2"/>
    <m/>
    <n v="29345"/>
    <m/>
    <n v="1.4E-2"/>
    <s v="D"/>
  </r>
  <r>
    <m/>
    <x v="5"/>
    <s v="M4 7S L30"/>
    <n v="2587"/>
    <x v="2579"/>
    <x v="1"/>
    <x v="102"/>
    <n v="3.2"/>
    <n v="1.2999999999999999E-2"/>
    <n v="1.2999999999999999E-2"/>
    <m/>
    <n v="29347"/>
    <m/>
    <n v="1.4E-2"/>
    <s v="D"/>
  </r>
  <r>
    <m/>
    <x v="5"/>
    <s v="M4 7S L30"/>
    <n v="2588"/>
    <x v="2580"/>
    <x v="1"/>
    <x v="102"/>
    <n v="3.2"/>
    <n v="1.41E-2"/>
    <n v="1.41E-2"/>
    <m/>
    <n v="29347"/>
    <m/>
    <n v="1.4E-2"/>
    <s v="E"/>
  </r>
  <r>
    <m/>
    <x v="5"/>
    <s v="M4 7S L30"/>
    <n v="2589"/>
    <x v="2581"/>
    <x v="1"/>
    <x v="102"/>
    <n v="3.2"/>
    <n v="1.3100000000000001E-2"/>
    <n v="1.3100000000000001E-2"/>
    <m/>
    <n v="29347"/>
    <m/>
    <n v="1.4E-2"/>
    <s v="D"/>
  </r>
  <r>
    <m/>
    <x v="5"/>
    <s v="M4 7S L30"/>
    <n v="2590"/>
    <x v="2582"/>
    <x v="1"/>
    <x v="102"/>
    <n v="3.2"/>
    <n v="1.4800000000000001E-2"/>
    <n v="1.4800000000000001E-2"/>
    <m/>
    <n v="29347"/>
    <m/>
    <n v="1.4E-2"/>
    <s v="E"/>
  </r>
  <r>
    <m/>
    <x v="5"/>
    <s v="M4 7S L30"/>
    <n v="2591"/>
    <x v="2583"/>
    <x v="1"/>
    <x v="102"/>
    <n v="3.2"/>
    <n v="1.4E-2"/>
    <n v="1.4E-2"/>
    <m/>
    <n v="29347"/>
    <m/>
    <n v="1.4E-2"/>
    <s v="E"/>
  </r>
  <r>
    <m/>
    <x v="5"/>
    <s v="M4 7S L30"/>
    <n v="2592"/>
    <x v="2584"/>
    <x v="1"/>
    <x v="102"/>
    <n v="3.2"/>
    <n v="1.3100000000000001E-2"/>
    <n v="1.3100000000000001E-2"/>
    <m/>
    <n v="29347"/>
    <m/>
    <n v="1.4E-2"/>
    <s v="D"/>
  </r>
  <r>
    <m/>
    <x v="5"/>
    <s v="M4 7S L30"/>
    <n v="2593"/>
    <x v="2585"/>
    <x v="1"/>
    <x v="102"/>
    <n v="3.2"/>
    <n v="1.2200000000000001E-2"/>
    <n v="1.2200000000000001E-2"/>
    <m/>
    <n v="29347"/>
    <m/>
    <n v="1.4E-2"/>
    <s v="D"/>
  </r>
  <r>
    <m/>
    <x v="5"/>
    <s v="M4 7N DQ"/>
    <n v="2594"/>
    <x v="2586"/>
    <x v="1"/>
    <x v="102"/>
    <n v="3.2"/>
    <n v="1.9300000000000001E-2"/>
    <n v="1.9300000000000001E-2"/>
    <m/>
    <n v="29347"/>
    <m/>
    <n v="8.9999999999999993E-3"/>
    <s v="H"/>
  </r>
  <r>
    <m/>
    <x v="5"/>
    <s v="M4 7N DQ"/>
    <n v="2595"/>
    <x v="2587"/>
    <x v="1"/>
    <x v="102"/>
    <n v="3.2"/>
    <n v="1.2800000000000001E-2"/>
    <n v="1.2800000000000001E-2"/>
    <m/>
    <n v="29347"/>
    <m/>
    <n v="8.9999999999999993E-3"/>
    <s v="D"/>
  </r>
  <r>
    <m/>
    <x v="5"/>
    <s v="M4 7N DQ"/>
    <n v="2596"/>
    <x v="2588"/>
    <x v="1"/>
    <x v="102"/>
    <n v="3.2"/>
    <n v="6.1999999999999998E-3"/>
    <n v="6.1999999999999998E-3"/>
    <m/>
    <n v="29347"/>
    <m/>
    <n v="8.9999999999999993E-3"/>
    <s v="Reserva"/>
  </r>
  <r>
    <m/>
    <x v="5"/>
    <s v="M4 7N DQ"/>
    <n v="2597"/>
    <x v="2589"/>
    <x v="1"/>
    <x v="102"/>
    <n v="3.2"/>
    <n v="1.23E-2"/>
    <n v="1.23E-2"/>
    <m/>
    <n v="29347"/>
    <m/>
    <n v="8.9999999999999993E-3"/>
    <s v="D"/>
  </r>
  <r>
    <m/>
    <x v="5"/>
    <s v="M4 7N DQ"/>
    <n v="2598"/>
    <x v="2590"/>
    <x v="1"/>
    <x v="102"/>
    <n v="3.2"/>
    <n v="9.4000000000000004E-3"/>
    <n v="9.4000000000000004E-3"/>
    <m/>
    <n v="29347"/>
    <m/>
    <n v="8.9999999999999993E-3"/>
    <s v="B"/>
  </r>
  <r>
    <m/>
    <x v="5"/>
    <s v="M4 6N L33"/>
    <n v="2599"/>
    <x v="2591"/>
    <x v="0"/>
    <x v="103"/>
    <n v="3.2"/>
    <n v="1.47E-2"/>
    <n v="1.47E-2"/>
    <m/>
    <n v="29352"/>
    <m/>
    <n v="1.55E-2"/>
    <s v="E"/>
  </r>
  <r>
    <m/>
    <x v="5"/>
    <s v="M4 6N L33"/>
    <n v="2600"/>
    <x v="2592"/>
    <x v="0"/>
    <x v="103"/>
    <n v="3.2"/>
    <n v="1.78E-2"/>
    <n v="1.78E-2"/>
    <m/>
    <n v="29352"/>
    <m/>
    <n v="1.55E-2"/>
    <s v="G"/>
  </r>
  <r>
    <m/>
    <x v="5"/>
    <s v="M4 6N L33"/>
    <n v="2601"/>
    <x v="2593"/>
    <x v="0"/>
    <x v="103"/>
    <n v="3.2"/>
    <n v="1.3599999999999999E-2"/>
    <n v="1.3599999999999999E-2"/>
    <m/>
    <n v="29352"/>
    <m/>
    <n v="1.55E-2"/>
    <s v="E"/>
  </r>
  <r>
    <m/>
    <x v="5"/>
    <s v="M4 6N L33"/>
    <n v="2602"/>
    <x v="2594"/>
    <x v="0"/>
    <x v="103"/>
    <n v="3.2"/>
    <n v="1.2999999999999999E-2"/>
    <n v="1.2999999999999999E-2"/>
    <m/>
    <n v="29352"/>
    <m/>
    <n v="1.55E-2"/>
    <s v="D"/>
  </r>
  <r>
    <m/>
    <x v="5"/>
    <s v="M4 6N L33"/>
    <n v="2603"/>
    <x v="2595"/>
    <x v="0"/>
    <x v="103"/>
    <n v="3.2"/>
    <n v="1.89E-2"/>
    <n v="1.89E-2"/>
    <m/>
    <n v="29352"/>
    <m/>
    <n v="1.55E-2"/>
    <s v="G"/>
  </r>
  <r>
    <m/>
    <x v="5"/>
    <s v="M4 6N L33"/>
    <n v="2604"/>
    <x v="2596"/>
    <x v="0"/>
    <x v="103"/>
    <n v="3.2"/>
    <n v="1.9599999999999999E-2"/>
    <n v="1.9599999999999999E-2"/>
    <m/>
    <n v="29352"/>
    <m/>
    <n v="1.55E-2"/>
    <s v="H"/>
  </r>
  <r>
    <m/>
    <x v="5"/>
    <s v="M4 6N L33"/>
    <n v="2605"/>
    <x v="2597"/>
    <x v="0"/>
    <x v="103"/>
    <n v="3.2"/>
    <n v="1.84E-2"/>
    <n v="1.84E-2"/>
    <m/>
    <n v="29352"/>
    <m/>
    <n v="1.55E-2"/>
    <s v="G"/>
  </r>
  <r>
    <m/>
    <x v="5"/>
    <s v="M4 6N L33"/>
    <n v="2606"/>
    <x v="2598"/>
    <x v="0"/>
    <x v="103"/>
    <n v="3.2"/>
    <n v="1.6299999999999999E-2"/>
    <n v="1.6299999999999999E-2"/>
    <m/>
    <n v="29352"/>
    <m/>
    <n v="1.55E-2"/>
    <s v="F"/>
  </r>
  <r>
    <m/>
    <x v="5"/>
    <s v="M4 6N L33"/>
    <n v="2607"/>
    <x v="2599"/>
    <x v="0"/>
    <x v="103"/>
    <n v="3.2"/>
    <n v="1.9599999999999999E-2"/>
    <n v="1.9599999999999999E-2"/>
    <m/>
    <n v="29352"/>
    <m/>
    <n v="1.55E-2"/>
    <s v="H"/>
  </r>
  <r>
    <m/>
    <x v="5"/>
    <s v="M4 6N L33"/>
    <n v="2608"/>
    <x v="2600"/>
    <x v="0"/>
    <x v="103"/>
    <n v="3.2"/>
    <n v="1.2999999999999999E-2"/>
    <n v="1.2999999999999999E-2"/>
    <m/>
    <n v="29354"/>
    <m/>
    <n v="1.55E-2"/>
    <s v="D"/>
  </r>
  <r>
    <m/>
    <x v="5"/>
    <s v="M4 6N L33"/>
    <n v="2609"/>
    <x v="2601"/>
    <x v="0"/>
    <x v="103"/>
    <n v="3.2"/>
    <n v="2.1399999999999999E-2"/>
    <n v="2.1399999999999999E-2"/>
    <m/>
    <n v="29354"/>
    <m/>
    <n v="1.55E-2"/>
    <s v="I"/>
  </r>
  <r>
    <m/>
    <x v="5"/>
    <s v="M4 6N L33"/>
    <n v="2610"/>
    <x v="2602"/>
    <x v="0"/>
    <x v="103"/>
    <n v="3.2"/>
    <n v="1.6500000000000001E-2"/>
    <n v="1.6500000000000001E-2"/>
    <m/>
    <n v="29354"/>
    <m/>
    <n v="1.55E-2"/>
    <s v="F"/>
  </r>
  <r>
    <m/>
    <x v="5"/>
    <s v="M4 6N L33"/>
    <n v="2611"/>
    <x v="2603"/>
    <x v="0"/>
    <x v="103"/>
    <n v="3.2"/>
    <n v="1.9400000000000001E-2"/>
    <n v="1.9400000000000001E-2"/>
    <m/>
    <n v="29354"/>
    <m/>
    <n v="1.55E-2"/>
    <s v="H"/>
  </r>
  <r>
    <m/>
    <x v="5"/>
    <s v="M4 6N L33"/>
    <n v="2612"/>
    <x v="2604"/>
    <x v="0"/>
    <x v="103"/>
    <n v="3.2"/>
    <n v="2.0500000000000001E-2"/>
    <n v="2.0500000000000001E-2"/>
    <m/>
    <n v="29354"/>
    <m/>
    <n v="1.55E-2"/>
    <s v="H"/>
  </r>
  <r>
    <m/>
    <x v="5"/>
    <s v="M4 6N L33"/>
    <n v="2613"/>
    <x v="2605"/>
    <x v="0"/>
    <x v="103"/>
    <n v="3.2"/>
    <n v="1.7600000000000001E-2"/>
    <n v="1.7600000000000001E-2"/>
    <m/>
    <n v="29354"/>
    <m/>
    <n v="1.55E-2"/>
    <s v="G"/>
  </r>
  <r>
    <m/>
    <x v="5"/>
    <s v="M4 6N L33"/>
    <n v="2614"/>
    <x v="2606"/>
    <x v="0"/>
    <x v="103"/>
    <n v="3.2"/>
    <n v="1.38E-2"/>
    <n v="1.38E-2"/>
    <m/>
    <n v="29354"/>
    <m/>
    <n v="1.55E-2"/>
    <s v="E"/>
  </r>
  <r>
    <m/>
    <x v="5"/>
    <s v="M4 6N L33"/>
    <n v="2615"/>
    <x v="2607"/>
    <x v="0"/>
    <x v="103"/>
    <n v="3.2"/>
    <n v="1.41E-2"/>
    <n v="1.41E-2"/>
    <m/>
    <n v="29354"/>
    <m/>
    <n v="1.55E-2"/>
    <s v="E"/>
  </r>
  <r>
    <m/>
    <x v="5"/>
    <s v="M4 6N L33"/>
    <n v="2616"/>
    <x v="2608"/>
    <x v="0"/>
    <x v="103"/>
    <n v="3.2"/>
    <n v="1.5900000000000001E-2"/>
    <n v="1.5900000000000001E-2"/>
    <m/>
    <n v="29354"/>
    <m/>
    <n v="1.55E-2"/>
    <s v="F"/>
  </r>
  <r>
    <m/>
    <x v="5"/>
    <s v="M4 6N L33"/>
    <n v="2617"/>
    <x v="2609"/>
    <x v="0"/>
    <x v="103"/>
    <n v="3.2"/>
    <n v="1.46E-2"/>
    <n v="1.46E-2"/>
    <m/>
    <n v="29354"/>
    <m/>
    <n v="1.55E-2"/>
    <s v="E"/>
  </r>
  <r>
    <m/>
    <x v="5"/>
    <s v="M4 6N L33"/>
    <n v="2618"/>
    <x v="2610"/>
    <x v="0"/>
    <x v="103"/>
    <n v="3.2"/>
    <n v="1.9800000000000002E-2"/>
    <n v="1.9800000000000002E-2"/>
    <m/>
    <n v="29354"/>
    <m/>
    <n v="1.55E-2"/>
    <s v="H"/>
  </r>
  <r>
    <m/>
    <x v="5"/>
    <s v="M4 6N L33"/>
    <n v="2619"/>
    <x v="2611"/>
    <x v="0"/>
    <x v="103"/>
    <n v="3.2"/>
    <n v="1.8599999999999998E-2"/>
    <n v="1.8599999999999998E-2"/>
    <m/>
    <n v="29355"/>
    <m/>
    <n v="1.55E-2"/>
    <s v="G"/>
  </r>
  <r>
    <m/>
    <x v="5"/>
    <s v="M4 6N L33"/>
    <n v="2620"/>
    <x v="2612"/>
    <x v="0"/>
    <x v="103"/>
    <n v="3.2"/>
    <n v="1.0200000000000001E-2"/>
    <n v="1.0200000000000001E-2"/>
    <m/>
    <n v="29355"/>
    <m/>
    <n v="1.55E-2"/>
    <s v="B"/>
  </r>
  <r>
    <m/>
    <x v="5"/>
    <s v="M4 6N L33"/>
    <n v="2621"/>
    <x v="2613"/>
    <x v="0"/>
    <x v="103"/>
    <n v="3.2"/>
    <n v="1.61E-2"/>
    <n v="1.61E-2"/>
    <m/>
    <n v="29355"/>
    <m/>
    <n v="1.55E-2"/>
    <s v="F"/>
  </r>
  <r>
    <m/>
    <x v="5"/>
    <s v="M4 6N L33"/>
    <n v="2622"/>
    <x v="2614"/>
    <x v="0"/>
    <x v="103"/>
    <n v="3.2"/>
    <n v="1.49E-2"/>
    <n v="1.49E-2"/>
    <m/>
    <n v="29355"/>
    <m/>
    <n v="1.55E-2"/>
    <s v="E"/>
  </r>
  <r>
    <m/>
    <x v="5"/>
    <s v="M4 6N L33"/>
    <n v="2623"/>
    <x v="2615"/>
    <x v="0"/>
    <x v="103"/>
    <n v="3.2"/>
    <n v="1.18E-2"/>
    <n v="1.18E-2"/>
    <m/>
    <n v="29355"/>
    <m/>
    <n v="1.55E-2"/>
    <s v="C"/>
  </r>
  <r>
    <m/>
    <x v="5"/>
    <s v="M4 6N L33"/>
    <n v="2624"/>
    <x v="2616"/>
    <x v="0"/>
    <x v="103"/>
    <n v="3.2"/>
    <n v="1.89E-2"/>
    <n v="1.89E-2"/>
    <m/>
    <n v="29355"/>
    <m/>
    <n v="1.55E-2"/>
    <s v="G"/>
  </r>
  <r>
    <m/>
    <x v="5"/>
    <s v="M4 6N L33"/>
    <n v="2625"/>
    <x v="2617"/>
    <x v="0"/>
    <x v="103"/>
    <n v="3.2"/>
    <n v="1.8700000000000001E-2"/>
    <n v="1.8700000000000001E-2"/>
    <m/>
    <n v="29355"/>
    <m/>
    <n v="1.55E-2"/>
    <s v="G"/>
  </r>
  <r>
    <m/>
    <x v="5"/>
    <s v="M4 6N L33"/>
    <n v="2626"/>
    <x v="2618"/>
    <x v="0"/>
    <x v="103"/>
    <n v="3.2"/>
    <n v="1.9400000000000001E-2"/>
    <n v="1.9400000000000001E-2"/>
    <m/>
    <n v="29355"/>
    <m/>
    <n v="1.55E-2"/>
    <s v="H"/>
  </r>
  <r>
    <m/>
    <x v="5"/>
    <s v="M4 6N L33"/>
    <n v="2627"/>
    <x v="2619"/>
    <x v="0"/>
    <x v="103"/>
    <n v="3.2"/>
    <n v="1.7500000000000002E-2"/>
    <n v="1.7500000000000002E-2"/>
    <m/>
    <n v="29355"/>
    <m/>
    <n v="1.55E-2"/>
    <s v="G"/>
  </r>
  <r>
    <m/>
    <x v="5"/>
    <s v="M4 6N L33"/>
    <n v="2628"/>
    <x v="2620"/>
    <x v="0"/>
    <x v="103"/>
    <n v="3.2"/>
    <n v="1.1599999999999999E-2"/>
    <n v="1.1599999999999999E-2"/>
    <m/>
    <n v="29355"/>
    <m/>
    <n v="1.55E-2"/>
    <s v="C"/>
  </r>
  <r>
    <m/>
    <x v="5"/>
    <s v="M4 7S L30"/>
    <n v="2629"/>
    <x v="2621"/>
    <x v="0"/>
    <x v="103"/>
    <n v="3.2"/>
    <n v="1.41E-2"/>
    <n v="1.41E-2"/>
    <m/>
    <n v="29356"/>
    <m/>
    <n v="1.2999999999999999E-2"/>
    <s v="E"/>
  </r>
  <r>
    <m/>
    <x v="5"/>
    <s v="M4 7S L30"/>
    <n v="2630"/>
    <x v="2622"/>
    <x v="0"/>
    <x v="103"/>
    <n v="3.2"/>
    <n v="1.0699999999999999E-2"/>
    <n v="1.0699999999999999E-2"/>
    <m/>
    <n v="29356"/>
    <m/>
    <n v="1.2999999999999999E-2"/>
    <s v="C"/>
  </r>
  <r>
    <m/>
    <x v="5"/>
    <s v="M4 7S L30"/>
    <n v="2631"/>
    <x v="2623"/>
    <x v="0"/>
    <x v="103"/>
    <n v="3.2"/>
    <n v="1.0200000000000001E-2"/>
    <n v="1.0200000000000001E-2"/>
    <m/>
    <n v="29356"/>
    <m/>
    <n v="1.2999999999999999E-2"/>
    <s v="B"/>
  </r>
  <r>
    <m/>
    <x v="5"/>
    <s v="M4 7S L30"/>
    <n v="2632"/>
    <x v="2624"/>
    <x v="0"/>
    <x v="103"/>
    <n v="3.2"/>
    <n v="9.7000000000000003E-3"/>
    <n v="9.7000000000000003E-3"/>
    <m/>
    <n v="29356"/>
    <m/>
    <n v="1.2999999999999999E-2"/>
    <s v="B"/>
  </r>
  <r>
    <m/>
    <x v="5"/>
    <s v="M4 7S L30"/>
    <n v="2633"/>
    <x v="2625"/>
    <x v="1"/>
    <x v="103"/>
    <n v="3.2"/>
    <n v="1.54E-2"/>
    <n v="1.54E-2"/>
    <m/>
    <n v="29357"/>
    <m/>
    <n v="1.2E-2"/>
    <s v="F"/>
  </r>
  <r>
    <m/>
    <x v="5"/>
    <s v="M4 7S L30"/>
    <n v="2634"/>
    <x v="2626"/>
    <x v="1"/>
    <x v="103"/>
    <n v="3.2"/>
    <n v="1.61E-2"/>
    <n v="1.61E-2"/>
    <m/>
    <n v="29357"/>
    <m/>
    <n v="1.2E-2"/>
    <s v="F"/>
  </r>
  <r>
    <m/>
    <x v="5"/>
    <s v="M4 7S L30"/>
    <n v="2635"/>
    <x v="2627"/>
    <x v="1"/>
    <x v="103"/>
    <n v="3.2"/>
    <n v="1.5100000000000001E-2"/>
    <n v="1.5100000000000001E-2"/>
    <m/>
    <n v="29357"/>
    <m/>
    <n v="1.2E-2"/>
    <s v="F"/>
  </r>
  <r>
    <m/>
    <x v="5"/>
    <s v="M4 7S L30"/>
    <n v="2636"/>
    <x v="2628"/>
    <x v="1"/>
    <x v="103"/>
    <n v="3.2"/>
    <n v="1.32E-2"/>
    <n v="1.32E-2"/>
    <m/>
    <n v="29357"/>
    <m/>
    <n v="1.2E-2"/>
    <s v="D"/>
  </r>
  <r>
    <m/>
    <x v="5"/>
    <s v="M4 7S L30"/>
    <n v="2637"/>
    <x v="2629"/>
    <x v="1"/>
    <x v="103"/>
    <n v="3.2"/>
    <n v="1.7500000000000002E-2"/>
    <n v="1.7500000000000002E-2"/>
    <m/>
    <n v="29357"/>
    <m/>
    <n v="1.2E-2"/>
    <s v="G"/>
  </r>
  <r>
    <m/>
    <x v="5"/>
    <s v="M4 7N RT"/>
    <n v="2638"/>
    <x v="2630"/>
    <x v="1"/>
    <x v="103"/>
    <n v="3.2"/>
    <n v="1.32E-2"/>
    <n v="1.32E-2"/>
    <m/>
    <n v="29358"/>
    <m/>
    <n v="1.35E-2"/>
    <s v="D"/>
  </r>
  <r>
    <m/>
    <x v="5"/>
    <s v="M4 7N RT"/>
    <n v="2639"/>
    <x v="2631"/>
    <x v="1"/>
    <x v="103"/>
    <n v="3.2"/>
    <n v="1.37E-2"/>
    <n v="1.37E-2"/>
    <m/>
    <n v="29358"/>
    <m/>
    <n v="1.35E-2"/>
    <s v="E"/>
  </r>
  <r>
    <m/>
    <x v="5"/>
    <s v="M4 7N RT"/>
    <n v="2640"/>
    <x v="2632"/>
    <x v="1"/>
    <x v="103"/>
    <n v="3.2"/>
    <n v="1.5900000000000001E-2"/>
    <n v="1.5900000000000001E-2"/>
    <m/>
    <n v="29358"/>
    <m/>
    <n v="1.35E-2"/>
    <s v="F"/>
  </r>
  <r>
    <m/>
    <x v="5"/>
    <s v="M4 7N RT"/>
    <n v="2641"/>
    <x v="2633"/>
    <x v="1"/>
    <x v="103"/>
    <n v="3.2"/>
    <n v="1.54E-2"/>
    <n v="1.54E-2"/>
    <m/>
    <n v="29358"/>
    <m/>
    <n v="1.35E-2"/>
    <s v="F"/>
  </r>
  <r>
    <m/>
    <x v="5"/>
    <s v="M4 7S L30"/>
    <n v="2642"/>
    <x v="2634"/>
    <x v="1"/>
    <x v="103"/>
    <n v="3.2"/>
    <n v="1.43E-2"/>
    <n v="1.43E-2"/>
    <m/>
    <n v="29357"/>
    <m/>
    <n v="1.4E-2"/>
    <s v="E"/>
  </r>
  <r>
    <m/>
    <x v="5"/>
    <s v="M4 7S L30"/>
    <n v="2643"/>
    <x v="2635"/>
    <x v="1"/>
    <x v="103"/>
    <n v="3.2"/>
    <n v="1.41E-2"/>
    <n v="1.41E-2"/>
    <m/>
    <n v="29357"/>
    <m/>
    <n v="1.4E-2"/>
    <s v="E"/>
  </r>
  <r>
    <m/>
    <x v="5"/>
    <s v="M4 7S L30"/>
    <n v="2644"/>
    <x v="2636"/>
    <x v="1"/>
    <x v="103"/>
    <n v="3.2"/>
    <n v="1.26E-2"/>
    <n v="1.26E-2"/>
    <m/>
    <n v="29357"/>
    <m/>
    <n v="1.4E-2"/>
    <s v="D"/>
  </r>
  <r>
    <m/>
    <x v="5"/>
    <s v="M4 7S L30"/>
    <n v="2645"/>
    <x v="2637"/>
    <x v="1"/>
    <x v="103"/>
    <n v="3.2"/>
    <n v="1.4E-2"/>
    <n v="1.4E-2"/>
    <m/>
    <n v="29357"/>
    <m/>
    <n v="1.4E-2"/>
    <s v="E"/>
  </r>
  <r>
    <m/>
    <x v="5"/>
    <s v="M4 7S L30"/>
    <n v="2646"/>
    <x v="2638"/>
    <x v="1"/>
    <x v="103"/>
    <n v="3.2"/>
    <n v="1.7299999999999999E-2"/>
    <n v="1.7299999999999999E-2"/>
    <m/>
    <n v="29357"/>
    <m/>
    <n v="1.4E-2"/>
    <s v="F"/>
  </r>
  <r>
    <m/>
    <x v="5"/>
    <s v="M4 7S L30"/>
    <n v="2647"/>
    <x v="2639"/>
    <x v="1"/>
    <x v="103"/>
    <n v="3.2"/>
    <n v="2.4299999999999999E-2"/>
    <n v="2.4299999999999999E-2"/>
    <m/>
    <n v="29357"/>
    <m/>
    <n v="1.4E-2"/>
    <s v="J"/>
  </r>
  <r>
    <m/>
    <x v="5"/>
    <s v="M4 6N L33"/>
    <n v="2648"/>
    <x v="2640"/>
    <x v="0"/>
    <x v="104"/>
    <n v="3.2"/>
    <n v="1.77E-2"/>
    <n v="1.77E-2"/>
    <m/>
    <n v="29364"/>
    <m/>
    <n v="1.55E-2"/>
    <s v="G"/>
  </r>
  <r>
    <m/>
    <x v="5"/>
    <s v="M4 6N L33"/>
    <n v="2649"/>
    <x v="2641"/>
    <x v="0"/>
    <x v="104"/>
    <n v="3.2"/>
    <n v="1.7299999999999999E-2"/>
    <n v="1.7299999999999999E-2"/>
    <m/>
    <n v="29364"/>
    <m/>
    <n v="1.55E-2"/>
    <s v="F"/>
  </r>
  <r>
    <m/>
    <x v="5"/>
    <s v="M4 6N L33"/>
    <n v="2650"/>
    <x v="2642"/>
    <x v="0"/>
    <x v="104"/>
    <n v="3.2"/>
    <n v="1.41E-2"/>
    <n v="1.41E-2"/>
    <m/>
    <n v="29364"/>
    <m/>
    <n v="1.55E-2"/>
    <s v="E"/>
  </r>
  <r>
    <m/>
    <x v="5"/>
    <s v="M4 6N L33"/>
    <n v="2651"/>
    <x v="2643"/>
    <x v="0"/>
    <x v="104"/>
    <n v="3.2"/>
    <n v="1.34E-2"/>
    <n v="1.34E-2"/>
    <m/>
    <n v="29364"/>
    <m/>
    <n v="1.55E-2"/>
    <s v="D"/>
  </r>
  <r>
    <m/>
    <x v="5"/>
    <s v="M4 6N L33"/>
    <n v="2652"/>
    <x v="2644"/>
    <x v="0"/>
    <x v="104"/>
    <n v="3.2"/>
    <n v="1.03E-2"/>
    <n v="1.03E-2"/>
    <m/>
    <n v="29364"/>
    <m/>
    <n v="1.55E-2"/>
    <s v="B"/>
  </r>
  <r>
    <m/>
    <x v="5"/>
    <s v="M4 6N L33"/>
    <n v="2653"/>
    <x v="2645"/>
    <x v="0"/>
    <x v="104"/>
    <n v="3.2"/>
    <n v="8.8999999999999999E-3"/>
    <n v="8.8999999999999999E-3"/>
    <m/>
    <n v="29364"/>
    <m/>
    <n v="1.55E-2"/>
    <s v="A"/>
  </r>
  <r>
    <m/>
    <x v="5"/>
    <s v="M4 6N L33"/>
    <n v="2654"/>
    <x v="2646"/>
    <x v="0"/>
    <x v="104"/>
    <n v="3.2"/>
    <n v="1.23E-2"/>
    <n v="1.23E-2"/>
    <m/>
    <n v="29367"/>
    <m/>
    <n v="1.55E-2"/>
    <s v="D"/>
  </r>
  <r>
    <m/>
    <x v="5"/>
    <s v="M4 6N L33"/>
    <n v="2655"/>
    <x v="2647"/>
    <x v="0"/>
    <x v="104"/>
    <n v="3.2"/>
    <n v="1.61E-2"/>
    <n v="1.61E-2"/>
    <m/>
    <n v="29367"/>
    <m/>
    <n v="1.55E-2"/>
    <s v="F"/>
  </r>
  <r>
    <m/>
    <x v="5"/>
    <s v="M4 6N L33"/>
    <n v="2656"/>
    <x v="2648"/>
    <x v="0"/>
    <x v="104"/>
    <n v="3.2"/>
    <n v="1.5900000000000001E-2"/>
    <n v="1.5900000000000001E-2"/>
    <m/>
    <n v="29367"/>
    <m/>
    <n v="1.55E-2"/>
    <s v="F"/>
  </r>
  <r>
    <m/>
    <x v="5"/>
    <s v="M4 6N L33"/>
    <n v="2657"/>
    <x v="2649"/>
    <x v="0"/>
    <x v="104"/>
    <n v="3.2"/>
    <n v="1.6799999999999999E-2"/>
    <n v="1.6799999999999999E-2"/>
    <m/>
    <n v="29367"/>
    <m/>
    <n v="1.55E-2"/>
    <s v="F"/>
  </r>
  <r>
    <m/>
    <x v="5"/>
    <s v="M4 6N L33"/>
    <n v="2658"/>
    <x v="2650"/>
    <x v="0"/>
    <x v="104"/>
    <n v="3.2"/>
    <n v="1.15E-2"/>
    <n v="1.15E-2"/>
    <m/>
    <n v="29367"/>
    <m/>
    <n v="1.55E-2"/>
    <s v="C"/>
  </r>
  <r>
    <m/>
    <x v="5"/>
    <s v="M4 6N L33"/>
    <n v="2659"/>
    <x v="2651"/>
    <x v="0"/>
    <x v="104"/>
    <n v="3.2"/>
    <n v="1.18E-2"/>
    <n v="1.18E-2"/>
    <m/>
    <n v="29367"/>
    <m/>
    <n v="1.55E-2"/>
    <s v="C"/>
  </r>
  <r>
    <m/>
    <x v="5"/>
    <s v="M4 6N L33"/>
    <n v="2660"/>
    <x v="2652"/>
    <x v="0"/>
    <x v="104"/>
    <n v="3.2"/>
    <n v="1.41E-2"/>
    <n v="1.41E-2"/>
    <m/>
    <n v="29367"/>
    <m/>
    <n v="1.55E-2"/>
    <s v="E"/>
  </r>
  <r>
    <m/>
    <x v="5"/>
    <s v="M4 6N L33"/>
    <n v="2661"/>
    <x v="2653"/>
    <x v="0"/>
    <x v="104"/>
    <n v="3.2"/>
    <n v="1.2699999999999999E-2"/>
    <n v="1.2699999999999999E-2"/>
    <m/>
    <n v="29367"/>
    <m/>
    <n v="1.55E-2"/>
    <s v="D"/>
  </r>
  <r>
    <m/>
    <x v="5"/>
    <s v="M4 6N L33"/>
    <n v="2662"/>
    <x v="2654"/>
    <x v="0"/>
    <x v="104"/>
    <n v="3.2"/>
    <n v="1.5299999999999999E-2"/>
    <n v="1.5299999999999999E-2"/>
    <m/>
    <n v="29367"/>
    <m/>
    <n v="1.55E-2"/>
    <s v="F"/>
  </r>
  <r>
    <m/>
    <x v="5"/>
    <s v="M4 6N L33"/>
    <n v="2663"/>
    <x v="2655"/>
    <x v="0"/>
    <x v="104"/>
    <n v="3.2"/>
    <n v="1.2800000000000001E-2"/>
    <n v="1.2800000000000001E-2"/>
    <m/>
    <n v="29368"/>
    <m/>
    <n v="1.55E-2"/>
    <s v="D"/>
  </r>
  <r>
    <m/>
    <x v="5"/>
    <s v="M4 6N L33"/>
    <n v="2664"/>
    <x v="2656"/>
    <x v="0"/>
    <x v="104"/>
    <n v="3.2"/>
    <n v="9.9000000000000008E-3"/>
    <n v="9.9000000000000008E-3"/>
    <m/>
    <n v="29368"/>
    <m/>
    <n v="1.55E-2"/>
    <s v="B"/>
  </r>
  <r>
    <m/>
    <x v="5"/>
    <s v="M4 6N L33"/>
    <n v="2665"/>
    <x v="2657"/>
    <x v="0"/>
    <x v="104"/>
    <n v="3.2"/>
    <n v="1.23E-2"/>
    <n v="1.23E-2"/>
    <m/>
    <n v="29368"/>
    <m/>
    <n v="1.55E-2"/>
    <s v="D"/>
  </r>
  <r>
    <m/>
    <x v="5"/>
    <s v="M4 7S L30"/>
    <n v="2666"/>
    <x v="2658"/>
    <x v="0"/>
    <x v="104"/>
    <n v="3.2"/>
    <n v="1.1900000000000001E-2"/>
    <n v="1.1900000000000001E-2"/>
    <m/>
    <n v="29368"/>
    <m/>
    <n v="1.4E-2"/>
    <s v="C"/>
  </r>
  <r>
    <m/>
    <x v="5"/>
    <s v="M4 7S L30"/>
    <n v="2667"/>
    <x v="2659"/>
    <x v="0"/>
    <x v="104"/>
    <n v="3.2"/>
    <n v="1.41E-2"/>
    <n v="1.41E-2"/>
    <m/>
    <n v="29368"/>
    <m/>
    <n v="1.4E-2"/>
    <s v="E"/>
  </r>
  <r>
    <m/>
    <x v="5"/>
    <s v="M4 7S L30"/>
    <n v="2668"/>
    <x v="2660"/>
    <x v="0"/>
    <x v="104"/>
    <n v="3.2"/>
    <n v="1.2E-2"/>
    <n v="1.2E-2"/>
    <m/>
    <n v="29368"/>
    <m/>
    <n v="1.4E-2"/>
    <s v="D"/>
  </r>
  <r>
    <m/>
    <x v="5"/>
    <s v="M4 7S L30"/>
    <n v="2669"/>
    <x v="2661"/>
    <x v="0"/>
    <x v="104"/>
    <n v="3.2"/>
    <n v="8.2000000000000007E-3"/>
    <n v="8.2000000000000007E-3"/>
    <m/>
    <n v="29368"/>
    <m/>
    <n v="1.4E-2"/>
    <s v="A"/>
  </r>
  <r>
    <m/>
    <x v="5"/>
    <s v="M4 7S L30"/>
    <n v="2670"/>
    <x v="2662"/>
    <x v="0"/>
    <x v="104"/>
    <n v="3.2"/>
    <n v="0.02"/>
    <n v="0.02"/>
    <m/>
    <n v="29368"/>
    <m/>
    <n v="1.4E-2"/>
    <s v="H"/>
  </r>
  <r>
    <m/>
    <x v="5"/>
    <s v="M4 7S L30"/>
    <n v="2671"/>
    <x v="2663"/>
    <x v="0"/>
    <x v="104"/>
    <n v="3.2"/>
    <n v="9.7999999999999997E-3"/>
    <n v="9.7999999999999997E-3"/>
    <m/>
    <n v="29368"/>
    <m/>
    <n v="1.4E-2"/>
    <s v="B"/>
  </r>
  <r>
    <m/>
    <x v="5"/>
    <s v="M4 7S L30"/>
    <n v="2672"/>
    <x v="2664"/>
    <x v="1"/>
    <x v="104"/>
    <n v="3.2"/>
    <n v="1.95E-2"/>
    <n v="1.95E-2"/>
    <m/>
    <n v="29370"/>
    <m/>
    <n v="1.4E-2"/>
    <s v="H"/>
  </r>
  <r>
    <m/>
    <x v="5"/>
    <s v="M4 7S L30"/>
    <n v="2673"/>
    <x v="2665"/>
    <x v="1"/>
    <x v="104"/>
    <n v="3.2"/>
    <n v="2.23E-2"/>
    <n v="2.23E-2"/>
    <m/>
    <n v="29370"/>
    <m/>
    <n v="1.4E-2"/>
    <s v="I"/>
  </r>
  <r>
    <m/>
    <x v="5"/>
    <s v="M4 7S L30"/>
    <n v="2674"/>
    <x v="2666"/>
    <x v="1"/>
    <x v="104"/>
    <n v="3.2"/>
    <n v="1.23E-2"/>
    <n v="1.23E-2"/>
    <m/>
    <n v="29370"/>
    <m/>
    <n v="1.4E-2"/>
    <s v="D"/>
  </r>
  <r>
    <m/>
    <x v="5"/>
    <s v="M4 7S L30"/>
    <n v="2675"/>
    <x v="2667"/>
    <x v="1"/>
    <x v="104"/>
    <n v="3.2"/>
    <n v="1.52E-2"/>
    <n v="1.52E-2"/>
    <m/>
    <n v="29370"/>
    <m/>
    <n v="1.4E-2"/>
    <s v="F"/>
  </r>
  <r>
    <m/>
    <x v="5"/>
    <s v="M4 7S L30"/>
    <n v="2676"/>
    <x v="2668"/>
    <x v="1"/>
    <x v="104"/>
    <n v="3.2"/>
    <n v="1.37E-2"/>
    <n v="1.37E-2"/>
    <m/>
    <n v="29370"/>
    <m/>
    <n v="1.4E-2"/>
    <s v="E"/>
  </r>
  <r>
    <m/>
    <x v="5"/>
    <s v="M4 7S L30"/>
    <n v="2677"/>
    <x v="2669"/>
    <x v="1"/>
    <x v="104"/>
    <n v="3.2"/>
    <n v="1.9400000000000001E-2"/>
    <n v="1.9400000000000001E-2"/>
    <m/>
    <n v="29370"/>
    <m/>
    <n v="1.4E-2"/>
    <s v="H"/>
  </r>
  <r>
    <m/>
    <x v="5"/>
    <s v="M4 7S L30"/>
    <n v="2678"/>
    <x v="2670"/>
    <x v="1"/>
    <x v="104"/>
    <n v="3.2"/>
    <n v="1.9099999999999999E-2"/>
    <n v="1.9099999999999999E-2"/>
    <m/>
    <n v="29370"/>
    <m/>
    <n v="1.4E-2"/>
    <s v="H"/>
  </r>
  <r>
    <m/>
    <x v="5"/>
    <s v="M4 7S L30"/>
    <n v="2679"/>
    <x v="2671"/>
    <x v="1"/>
    <x v="104"/>
    <n v="3.2"/>
    <n v="8.2000000000000007E-3"/>
    <n v="8.2000000000000007E-3"/>
    <m/>
    <n v="29370"/>
    <m/>
    <n v="1.4E-2"/>
    <s v="A"/>
  </r>
  <r>
    <m/>
    <x v="5"/>
    <s v="M4 6N L33"/>
    <n v="2680"/>
    <x v="2672"/>
    <x v="0"/>
    <x v="105"/>
    <n v="3.2"/>
    <n v="1.34E-2"/>
    <n v="1.34E-2"/>
    <m/>
    <n v="29374"/>
    <m/>
    <n v="1.2999999999999999E-2"/>
    <s v="D"/>
  </r>
  <r>
    <m/>
    <x v="5"/>
    <s v="M4 6N L33"/>
    <n v="2681"/>
    <x v="2673"/>
    <x v="0"/>
    <x v="105"/>
    <n v="3.2"/>
    <n v="1.7100000000000001E-2"/>
    <n v="1.7100000000000001E-2"/>
    <m/>
    <n v="29374"/>
    <m/>
    <n v="1.2999999999999999E-2"/>
    <s v="F"/>
  </r>
  <r>
    <m/>
    <x v="5"/>
    <s v="M4 6N L33"/>
    <n v="2682"/>
    <x v="2674"/>
    <x v="0"/>
    <x v="105"/>
    <n v="3.2"/>
    <n v="1.2999999999999999E-2"/>
    <n v="1.2999999999999999E-2"/>
    <m/>
    <n v="29374"/>
    <m/>
    <n v="1.2999999999999999E-2"/>
    <s v="D"/>
  </r>
  <r>
    <m/>
    <x v="5"/>
    <s v="M4 6N L33"/>
    <n v="2683"/>
    <x v="2675"/>
    <x v="0"/>
    <x v="105"/>
    <n v="3.2"/>
    <n v="1.37E-2"/>
    <n v="1.37E-2"/>
    <m/>
    <n v="29374"/>
    <m/>
    <n v="1.2999999999999999E-2"/>
    <s v="E"/>
  </r>
  <r>
    <m/>
    <x v="5"/>
    <s v="M4 6N L33"/>
    <n v="2684"/>
    <x v="2676"/>
    <x v="0"/>
    <x v="105"/>
    <n v="3.2"/>
    <n v="1.18E-2"/>
    <n v="1.18E-2"/>
    <m/>
    <n v="29374"/>
    <m/>
    <n v="1.2999999999999999E-2"/>
    <s v="C"/>
  </r>
  <r>
    <m/>
    <x v="5"/>
    <s v="M4 6N L33"/>
    <n v="2685"/>
    <x v="2677"/>
    <x v="0"/>
    <x v="105"/>
    <n v="3.2"/>
    <n v="1.3100000000000001E-2"/>
    <n v="1.3100000000000001E-2"/>
    <m/>
    <n v="29374"/>
    <m/>
    <n v="1.2999999999999999E-2"/>
    <s v="D"/>
  </r>
  <r>
    <m/>
    <x v="5"/>
    <s v="M4 6N L33"/>
    <n v="2686"/>
    <x v="2678"/>
    <x v="0"/>
    <x v="105"/>
    <n v="3.2"/>
    <n v="1.37E-2"/>
    <n v="1.37E-2"/>
    <m/>
    <n v="29374"/>
    <m/>
    <n v="1.2999999999999999E-2"/>
    <s v="E"/>
  </r>
  <r>
    <m/>
    <x v="5"/>
    <s v="M4 6N L33"/>
    <n v="2687"/>
    <x v="2679"/>
    <x v="0"/>
    <x v="105"/>
    <n v="3.2"/>
    <n v="1.0500000000000001E-2"/>
    <n v="1.0500000000000001E-2"/>
    <m/>
    <n v="29375"/>
    <m/>
    <n v="1.2999999999999999E-2"/>
    <s v="C"/>
  </r>
  <r>
    <m/>
    <x v="5"/>
    <s v="M4 6N L33"/>
    <n v="2688"/>
    <x v="2680"/>
    <x v="0"/>
    <x v="105"/>
    <n v="3.2"/>
    <n v="1.5299999999999999E-2"/>
    <n v="1.5299999999999999E-2"/>
    <m/>
    <n v="29375"/>
    <m/>
    <n v="1.2999999999999999E-2"/>
    <s v="F"/>
  </r>
  <r>
    <m/>
    <x v="5"/>
    <s v="M4 6N L33"/>
    <n v="2689"/>
    <x v="2681"/>
    <x v="0"/>
    <x v="105"/>
    <n v="3.2"/>
    <n v="1.47E-2"/>
    <n v="1.47E-2"/>
    <m/>
    <n v="29375"/>
    <m/>
    <n v="1.2999999999999999E-2"/>
    <s v="E"/>
  </r>
  <r>
    <m/>
    <x v="5"/>
    <s v="M4 6N L33"/>
    <n v="2690"/>
    <x v="2682"/>
    <x v="0"/>
    <x v="105"/>
    <n v="3.2"/>
    <n v="1.2200000000000001E-2"/>
    <n v="1.2200000000000001E-2"/>
    <m/>
    <n v="29375"/>
    <m/>
    <n v="1.2999999999999999E-2"/>
    <s v="D"/>
  </r>
  <r>
    <m/>
    <x v="5"/>
    <s v="M4 6N L33"/>
    <n v="2691"/>
    <x v="2683"/>
    <x v="0"/>
    <x v="105"/>
    <n v="3.2"/>
    <n v="1.5599999999999999E-2"/>
    <n v="1.5599999999999999E-2"/>
    <m/>
    <n v="29375"/>
    <m/>
    <n v="1.2999999999999999E-2"/>
    <s v="F"/>
  </r>
  <r>
    <m/>
    <x v="5"/>
    <s v="M4 6N L33"/>
    <n v="2692"/>
    <x v="2684"/>
    <x v="0"/>
    <x v="105"/>
    <n v="3.2"/>
    <n v="1.2E-2"/>
    <n v="1.2E-2"/>
    <m/>
    <n v="29375"/>
    <m/>
    <n v="1.2999999999999999E-2"/>
    <s v="D"/>
  </r>
  <r>
    <m/>
    <x v="5"/>
    <s v="M4 6N L33"/>
    <n v="2693"/>
    <x v="2685"/>
    <x v="0"/>
    <x v="105"/>
    <n v="3.2"/>
    <n v="1.2999999999999999E-2"/>
    <n v="1.2999999999999999E-2"/>
    <m/>
    <n v="29375"/>
    <m/>
    <n v="1.2999999999999999E-2"/>
    <s v="D"/>
  </r>
  <r>
    <m/>
    <x v="5"/>
    <s v="M4 6N L33"/>
    <n v="2694"/>
    <x v="2686"/>
    <x v="0"/>
    <x v="105"/>
    <n v="3.2"/>
    <n v="1.89E-2"/>
    <n v="1.89E-2"/>
    <m/>
    <n v="29375"/>
    <m/>
    <n v="1.2999999999999999E-2"/>
    <s v="G"/>
  </r>
  <r>
    <m/>
    <x v="5"/>
    <s v="M4 6N L33"/>
    <n v="2695"/>
    <x v="2687"/>
    <x v="0"/>
    <x v="105"/>
    <n v="3.2"/>
    <n v="1.1299999999999999E-2"/>
    <n v="1.1299999999999999E-2"/>
    <m/>
    <n v="29375"/>
    <m/>
    <n v="1.2999999999999999E-2"/>
    <s v="C"/>
  </r>
  <r>
    <m/>
    <x v="5"/>
    <s v="M4 6N L33"/>
    <n v="2696"/>
    <x v="2688"/>
    <x v="0"/>
    <x v="105"/>
    <n v="3.2"/>
    <n v="1.35E-2"/>
    <n v="1.35E-2"/>
    <m/>
    <n v="29375"/>
    <m/>
    <n v="1.2999999999999999E-2"/>
    <s v="E"/>
  </r>
  <r>
    <m/>
    <x v="5"/>
    <s v="M4 6N L33"/>
    <n v="2697"/>
    <x v="2689"/>
    <x v="0"/>
    <x v="105"/>
    <n v="3.2"/>
    <n v="1.47E-2"/>
    <n v="1.47E-2"/>
    <m/>
    <n v="29375"/>
    <m/>
    <n v="1.2999999999999999E-2"/>
    <s v="E"/>
  </r>
  <r>
    <m/>
    <x v="5"/>
    <s v="M4 6N L33"/>
    <n v="2698"/>
    <x v="2690"/>
    <x v="0"/>
    <x v="105"/>
    <n v="3.2"/>
    <n v="1.2699999999999999E-2"/>
    <n v="1.2699999999999999E-2"/>
    <m/>
    <n v="29375"/>
    <m/>
    <n v="1.2999999999999999E-2"/>
    <s v="D"/>
  </r>
  <r>
    <m/>
    <x v="5"/>
    <s v="M4 6N L33"/>
    <n v="2699"/>
    <x v="2691"/>
    <x v="0"/>
    <x v="105"/>
    <n v="3.2"/>
    <n v="1.12E-2"/>
    <n v="1.12E-2"/>
    <m/>
    <n v="29376"/>
    <m/>
    <n v="1.2999999999999999E-2"/>
    <s v="C"/>
  </r>
  <r>
    <m/>
    <x v="5"/>
    <s v="M4 6N L33"/>
    <n v="2700"/>
    <x v="2692"/>
    <x v="0"/>
    <x v="105"/>
    <n v="3.2"/>
    <n v="1.0500000000000001E-2"/>
    <n v="1.0500000000000001E-2"/>
    <m/>
    <n v="29376"/>
    <m/>
    <n v="1.2999999999999999E-2"/>
    <s v="C"/>
  </r>
  <r>
    <m/>
    <x v="5"/>
    <s v="M4 6N L33"/>
    <n v="2701"/>
    <x v="2693"/>
    <x v="0"/>
    <x v="105"/>
    <n v="3.2"/>
    <n v="1.12E-2"/>
    <n v="1.12E-2"/>
    <m/>
    <n v="29376"/>
    <m/>
    <n v="1.2999999999999999E-2"/>
    <s v="C"/>
  </r>
  <r>
    <m/>
    <x v="5"/>
    <s v="M4 6N L33"/>
    <n v="2702"/>
    <x v="2694"/>
    <x v="0"/>
    <x v="105"/>
    <n v="3.2"/>
    <n v="1.5299999999999999E-2"/>
    <n v="1.5299999999999999E-2"/>
    <m/>
    <n v="29376"/>
    <m/>
    <n v="1.2999999999999999E-2"/>
    <s v="F"/>
  </r>
  <r>
    <m/>
    <x v="5"/>
    <s v="M4 6N L33"/>
    <n v="2703"/>
    <x v="2695"/>
    <x v="0"/>
    <x v="105"/>
    <n v="3.2"/>
    <n v="1.2500000000000001E-2"/>
    <n v="1.2500000000000001E-2"/>
    <m/>
    <n v="29376"/>
    <m/>
    <n v="1.2999999999999999E-2"/>
    <s v="D"/>
  </r>
  <r>
    <m/>
    <x v="5"/>
    <s v="M4 6N L33"/>
    <n v="2704"/>
    <x v="2696"/>
    <x v="0"/>
    <x v="105"/>
    <n v="3.2"/>
    <n v="1.3599999999999999E-2"/>
    <n v="1.3599999999999999E-2"/>
    <m/>
    <n v="29376"/>
    <m/>
    <n v="1.2999999999999999E-2"/>
    <s v="E"/>
  </r>
  <r>
    <m/>
    <x v="5"/>
    <s v="M4 7S L30"/>
    <n v="2705"/>
    <x v="2697"/>
    <x v="1"/>
    <x v="105"/>
    <n v="3.2"/>
    <n v="1.23E-2"/>
    <n v="1.23E-2"/>
    <m/>
    <n v="29377"/>
    <m/>
    <n v="1.2999999999999999E-2"/>
    <s v="D"/>
  </r>
  <r>
    <m/>
    <x v="5"/>
    <s v="M4 7S L30"/>
    <n v="2706"/>
    <x v="2698"/>
    <x v="1"/>
    <x v="105"/>
    <n v="3.2"/>
    <n v="1.77E-2"/>
    <n v="1.77E-2"/>
    <m/>
    <n v="29377"/>
    <m/>
    <n v="1.2999999999999999E-2"/>
    <s v="G"/>
  </r>
  <r>
    <m/>
    <x v="5"/>
    <s v="M4 7S L30"/>
    <n v="2707"/>
    <x v="2699"/>
    <x v="1"/>
    <x v="105"/>
    <n v="3.2"/>
    <n v="1.7100000000000001E-2"/>
    <n v="1.7100000000000001E-2"/>
    <m/>
    <n v="29377"/>
    <m/>
    <n v="1.2999999999999999E-2"/>
    <s v="F"/>
  </r>
  <r>
    <m/>
    <x v="5"/>
    <s v="M4 7S L30"/>
    <n v="2708"/>
    <x v="2700"/>
    <x v="1"/>
    <x v="105"/>
    <n v="3.2"/>
    <n v="8.6E-3"/>
    <n v="8.6E-3"/>
    <m/>
    <n v="29377"/>
    <m/>
    <n v="1.2999999999999999E-2"/>
    <s v="A"/>
  </r>
  <r>
    <m/>
    <x v="5"/>
    <s v="M4 7S L30"/>
    <n v="2709"/>
    <x v="2701"/>
    <x v="1"/>
    <x v="105"/>
    <n v="3.2"/>
    <n v="1.2699999999999999E-2"/>
    <n v="1.2699999999999999E-2"/>
    <m/>
    <n v="29377"/>
    <m/>
    <n v="1.2999999999999999E-2"/>
    <s v="D"/>
  </r>
  <r>
    <m/>
    <x v="5"/>
    <s v="M4 7S L30"/>
    <n v="2710"/>
    <x v="2702"/>
    <x v="1"/>
    <x v="105"/>
    <n v="3.2"/>
    <n v="1.41E-2"/>
    <n v="1.41E-2"/>
    <m/>
    <n v="29377"/>
    <m/>
    <n v="1.2999999999999999E-2"/>
    <s v="E"/>
  </r>
  <r>
    <m/>
    <x v="5"/>
    <s v="M4 7S L30"/>
    <n v="2711"/>
    <x v="2703"/>
    <x v="1"/>
    <x v="105"/>
    <n v="3.2"/>
    <n v="1.4999999999999999E-2"/>
    <n v="1.4999999999999999E-2"/>
    <m/>
    <n v="29377"/>
    <m/>
    <n v="1.2999999999999999E-2"/>
    <s v="F"/>
  </r>
  <r>
    <m/>
    <x v="5"/>
    <s v="M4 7S L30"/>
    <n v="2712"/>
    <x v="2704"/>
    <x v="1"/>
    <x v="105"/>
    <n v="3.2"/>
    <n v="1.35E-2"/>
    <n v="1.35E-2"/>
    <m/>
    <n v="29378"/>
    <m/>
    <n v="1.2999999999999999E-2"/>
    <s v="E"/>
  </r>
  <r>
    <m/>
    <x v="5"/>
    <s v="M4 7S L30"/>
    <n v="2713"/>
    <x v="2705"/>
    <x v="1"/>
    <x v="105"/>
    <n v="3.2"/>
    <n v="1.38E-2"/>
    <n v="1.38E-2"/>
    <m/>
    <n v="29378"/>
    <m/>
    <n v="1.2999999999999999E-2"/>
    <s v="E"/>
  </r>
  <r>
    <m/>
    <x v="5"/>
    <s v="M4 7S L30"/>
    <n v="2714"/>
    <x v="2706"/>
    <x v="1"/>
    <x v="105"/>
    <n v="3.2"/>
    <n v="1.7100000000000001E-2"/>
    <n v="1.7100000000000001E-2"/>
    <m/>
    <n v="29378"/>
    <m/>
    <n v="1.2999999999999999E-2"/>
    <s v="F"/>
  </r>
  <r>
    <m/>
    <x v="5"/>
    <s v="M4 7S L30"/>
    <n v="2715"/>
    <x v="2707"/>
    <x v="1"/>
    <x v="105"/>
    <n v="3.2"/>
    <n v="9.2999999999999992E-3"/>
    <n v="9.2999999999999992E-3"/>
    <m/>
    <n v="29378"/>
    <m/>
    <n v="1.2999999999999999E-2"/>
    <s v="B"/>
  </r>
  <r>
    <m/>
    <x v="5"/>
    <s v="M4 7S L30"/>
    <n v="2716"/>
    <x v="2708"/>
    <x v="1"/>
    <x v="105"/>
    <n v="3.2"/>
    <n v="1.4E-2"/>
    <n v="1.4E-2"/>
    <m/>
    <n v="29378"/>
    <m/>
    <n v="1.2999999999999999E-2"/>
    <s v="E"/>
  </r>
  <r>
    <m/>
    <x v="5"/>
    <s v="M4 7S L30"/>
    <n v="2717"/>
    <x v="2709"/>
    <x v="1"/>
    <x v="105"/>
    <n v="3.2"/>
    <n v="1.44E-2"/>
    <n v="1.44E-2"/>
    <m/>
    <n v="29378"/>
    <m/>
    <n v="1.2999999999999999E-2"/>
    <s v="E"/>
  </r>
  <r>
    <m/>
    <x v="5"/>
    <s v="M4 7S L30"/>
    <n v="2718"/>
    <x v="2710"/>
    <x v="1"/>
    <x v="105"/>
    <n v="3.2"/>
    <n v="1.32E-2"/>
    <n v="1.32E-2"/>
    <m/>
    <n v="29378"/>
    <m/>
    <n v="1.2999999999999999E-2"/>
    <s v="D"/>
  </r>
  <r>
    <m/>
    <x v="5"/>
    <s v="M4 6N L33"/>
    <n v="2719"/>
    <x v="2711"/>
    <x v="0"/>
    <x v="106"/>
    <n v="3.2"/>
    <n v="1.14E-2"/>
    <n v="1.14E-2"/>
    <m/>
    <n v="29383"/>
    <m/>
    <n v="1.4E-2"/>
    <s v="C"/>
  </r>
  <r>
    <m/>
    <x v="5"/>
    <s v="M4 6N L33"/>
    <n v="2720"/>
    <x v="2712"/>
    <x v="0"/>
    <x v="106"/>
    <n v="3.2"/>
    <n v="1.54E-2"/>
    <n v="1.54E-2"/>
    <m/>
    <n v="29383"/>
    <m/>
    <n v="1.4E-2"/>
    <s v="F"/>
  </r>
  <r>
    <m/>
    <x v="5"/>
    <s v="M4 6N L33"/>
    <n v="2721"/>
    <x v="2713"/>
    <x v="0"/>
    <x v="106"/>
    <n v="3.2"/>
    <n v="1.1599999999999999E-2"/>
    <n v="1.1599999999999999E-2"/>
    <m/>
    <n v="29383"/>
    <m/>
    <n v="1.4E-2"/>
    <s v="C"/>
  </r>
  <r>
    <m/>
    <x v="5"/>
    <s v="M4 6N L33"/>
    <n v="2722"/>
    <x v="2714"/>
    <x v="0"/>
    <x v="106"/>
    <n v="3.2"/>
    <n v="2.7199999999999998E-2"/>
    <n v="2.7199999999999998E-2"/>
    <m/>
    <n v="29383"/>
    <m/>
    <n v="1.4E-2"/>
    <s v="K"/>
  </r>
  <r>
    <m/>
    <x v="5"/>
    <s v="M4 6N L33"/>
    <n v="2723"/>
    <x v="2715"/>
    <x v="0"/>
    <x v="106"/>
    <n v="3.2"/>
    <n v="1.54E-2"/>
    <n v="1.54E-2"/>
    <m/>
    <n v="29383"/>
    <m/>
    <n v="1.4E-2"/>
    <s v="F"/>
  </r>
  <r>
    <m/>
    <x v="5"/>
    <s v="M4 6N L33"/>
    <n v="2724"/>
    <x v="2716"/>
    <x v="0"/>
    <x v="106"/>
    <n v="3.2"/>
    <n v="1.9800000000000002E-2"/>
    <n v="1.9800000000000002E-2"/>
    <m/>
    <n v="29383"/>
    <m/>
    <n v="1.4E-2"/>
    <s v="H"/>
  </r>
  <r>
    <m/>
    <x v="5"/>
    <s v="M4 6N L33"/>
    <n v="2725"/>
    <x v="2717"/>
    <x v="0"/>
    <x v="106"/>
    <n v="3.2"/>
    <n v="1.6400000000000001E-2"/>
    <n v="1.6400000000000001E-2"/>
    <m/>
    <n v="29383"/>
    <m/>
    <n v="1.4E-2"/>
    <s v="F"/>
  </r>
  <r>
    <m/>
    <x v="5"/>
    <s v="M4 6N L33"/>
    <n v="2726"/>
    <x v="2718"/>
    <x v="0"/>
    <x v="106"/>
    <n v="3.2"/>
    <n v="1.6199999999999999E-2"/>
    <n v="1.6199999999999999E-2"/>
    <m/>
    <n v="29383"/>
    <m/>
    <n v="1.4E-2"/>
    <s v="F"/>
  </r>
  <r>
    <m/>
    <x v="5"/>
    <s v="M4 6N L33"/>
    <n v="2727"/>
    <x v="2719"/>
    <x v="0"/>
    <x v="106"/>
    <n v="3.2"/>
    <n v="1.5900000000000001E-2"/>
    <n v="1.5900000000000001E-2"/>
    <m/>
    <n v="29383"/>
    <m/>
    <n v="1.4E-2"/>
    <s v="F"/>
  </r>
  <r>
    <m/>
    <x v="5"/>
    <s v="M4 6N L33"/>
    <n v="2728"/>
    <x v="2720"/>
    <x v="0"/>
    <x v="106"/>
    <n v="3.2"/>
    <n v="7.6E-3"/>
    <n v="7.6E-3"/>
    <m/>
    <n v="29384"/>
    <m/>
    <n v="1.4E-2"/>
    <s v="A"/>
  </r>
  <r>
    <m/>
    <x v="5"/>
    <s v="M4 6N L33"/>
    <n v="2729"/>
    <x v="2721"/>
    <x v="0"/>
    <x v="106"/>
    <n v="3.2"/>
    <n v="1.6299999999999999E-2"/>
    <n v="1.6299999999999999E-2"/>
    <m/>
    <n v="29384"/>
    <m/>
    <n v="1.4E-2"/>
    <s v="F"/>
  </r>
  <r>
    <m/>
    <x v="5"/>
    <s v="M4 6N L33"/>
    <n v="2730"/>
    <x v="2722"/>
    <x v="0"/>
    <x v="106"/>
    <n v="3.2"/>
    <n v="1.0800000000000001E-2"/>
    <n v="1.0800000000000001E-2"/>
    <m/>
    <n v="29384"/>
    <m/>
    <n v="1.4E-2"/>
    <s v="C"/>
  </r>
  <r>
    <m/>
    <x v="5"/>
    <s v="M4 6N L33"/>
    <n v="2731"/>
    <x v="2723"/>
    <x v="0"/>
    <x v="106"/>
    <n v="3.2"/>
    <n v="1.4800000000000001E-2"/>
    <n v="1.4800000000000001E-2"/>
    <m/>
    <n v="29384"/>
    <m/>
    <n v="1.4E-2"/>
    <s v="E"/>
  </r>
  <r>
    <m/>
    <x v="5"/>
    <s v="M4 6N L33"/>
    <n v="2732"/>
    <x v="2724"/>
    <x v="0"/>
    <x v="106"/>
    <n v="3.2"/>
    <n v="1.4999999999999999E-2"/>
    <n v="1.4999999999999999E-2"/>
    <m/>
    <n v="29384"/>
    <m/>
    <n v="1.4E-2"/>
    <s v="F"/>
  </r>
  <r>
    <m/>
    <x v="5"/>
    <s v="M4 6N L33"/>
    <n v="2733"/>
    <x v="2725"/>
    <x v="0"/>
    <x v="106"/>
    <n v="3.2"/>
    <n v="1.3599999999999999E-2"/>
    <n v="1.3599999999999999E-2"/>
    <m/>
    <n v="29384"/>
    <m/>
    <n v="1.4E-2"/>
    <s v="E"/>
  </r>
  <r>
    <m/>
    <x v="5"/>
    <s v="M4 6N L33"/>
    <n v="2734"/>
    <x v="2726"/>
    <x v="0"/>
    <x v="106"/>
    <n v="3.2"/>
    <n v="1.0800000000000001E-2"/>
    <n v="1.0800000000000001E-2"/>
    <m/>
    <n v="29384"/>
    <m/>
    <n v="1.4E-2"/>
    <s v="C"/>
  </r>
  <r>
    <m/>
    <x v="5"/>
    <s v="M4 6N L33"/>
    <n v="2735"/>
    <x v="2727"/>
    <x v="0"/>
    <x v="106"/>
    <n v="3.2"/>
    <n v="1.0699999999999999E-2"/>
    <n v="1.0699999999999999E-2"/>
    <m/>
    <n v="29384"/>
    <m/>
    <n v="1.4E-2"/>
    <s v="C"/>
  </r>
  <r>
    <m/>
    <x v="5"/>
    <s v="M4 6N L33"/>
    <n v="2736"/>
    <x v="2728"/>
    <x v="0"/>
    <x v="106"/>
    <n v="3.2"/>
    <n v="1.4200000000000001E-2"/>
    <n v="1.4200000000000001E-2"/>
    <m/>
    <n v="29384"/>
    <m/>
    <n v="1.4E-2"/>
    <s v="E"/>
  </r>
  <r>
    <m/>
    <x v="5"/>
    <s v="M4 6N L33"/>
    <n v="2737"/>
    <x v="2729"/>
    <x v="0"/>
    <x v="106"/>
    <n v="3.2"/>
    <n v="1.55E-2"/>
    <n v="1.55E-2"/>
    <m/>
    <n v="29385"/>
    <m/>
    <n v="1.4E-2"/>
    <s v="F"/>
  </r>
  <r>
    <m/>
    <x v="5"/>
    <s v="M4 6N L33"/>
    <n v="2738"/>
    <x v="2730"/>
    <x v="0"/>
    <x v="106"/>
    <n v="3.2"/>
    <n v="1.15E-2"/>
    <n v="1.15E-2"/>
    <m/>
    <n v="29385"/>
    <m/>
    <n v="1.4E-2"/>
    <s v="C"/>
  </r>
  <r>
    <m/>
    <x v="5"/>
    <s v="M4 6N L33"/>
    <n v="2739"/>
    <x v="2731"/>
    <x v="0"/>
    <x v="106"/>
    <n v="3.2"/>
    <n v="1.61E-2"/>
    <n v="1.61E-2"/>
    <m/>
    <n v="29385"/>
    <m/>
    <n v="1.4E-2"/>
    <s v="F"/>
  </r>
  <r>
    <m/>
    <x v="5"/>
    <s v="M4 6N L33"/>
    <n v="2740"/>
    <x v="2732"/>
    <x v="0"/>
    <x v="106"/>
    <n v="3.2"/>
    <n v="1.3100000000000001E-2"/>
    <n v="1.3100000000000001E-2"/>
    <m/>
    <n v="29385"/>
    <m/>
    <n v="1.4E-2"/>
    <s v="D"/>
  </r>
  <r>
    <m/>
    <x v="5"/>
    <s v="M4 6N L33"/>
    <n v="2741"/>
    <x v="2733"/>
    <x v="0"/>
    <x v="106"/>
    <n v="3.2"/>
    <n v="1.72E-2"/>
    <n v="1.72E-2"/>
    <m/>
    <n v="29385"/>
    <m/>
    <n v="1.4E-2"/>
    <s v="F"/>
  </r>
  <r>
    <m/>
    <x v="5"/>
    <s v="M4 7S L30"/>
    <n v="2742"/>
    <x v="2734"/>
    <x v="1"/>
    <x v="105"/>
    <n v="3.2"/>
    <n v="1.3599999999999999E-2"/>
    <n v="1.3599999999999999E-2"/>
    <m/>
    <n v="29385"/>
    <m/>
    <n v="1.2999999999999999E-2"/>
    <s v="E"/>
  </r>
  <r>
    <m/>
    <x v="5"/>
    <s v="M4 7S L30"/>
    <n v="2743"/>
    <x v="2735"/>
    <x v="1"/>
    <x v="105"/>
    <n v="3.2"/>
    <n v="1.32E-2"/>
    <n v="1.32E-2"/>
    <m/>
    <n v="29385"/>
    <m/>
    <n v="1.2999999999999999E-2"/>
    <s v="D"/>
  </r>
  <r>
    <m/>
    <x v="5"/>
    <s v="M4 7S L30"/>
    <n v="2744"/>
    <x v="2736"/>
    <x v="1"/>
    <x v="105"/>
    <n v="3.2"/>
    <n v="1.11E-2"/>
    <n v="1.11E-2"/>
    <m/>
    <n v="29385"/>
    <m/>
    <n v="1.2999999999999999E-2"/>
    <s v="C"/>
  </r>
  <r>
    <m/>
    <x v="5"/>
    <s v="M4 7S L30"/>
    <n v="2745"/>
    <x v="2737"/>
    <x v="1"/>
    <x v="105"/>
    <n v="3.2"/>
    <n v="2.0899999999999998E-2"/>
    <n v="2.0899999999999998E-2"/>
    <m/>
    <n v="29385"/>
    <m/>
    <n v="1.2999999999999999E-2"/>
    <s v="H"/>
  </r>
  <r>
    <m/>
    <x v="5"/>
    <s v="M4 6N"/>
    <n v="2746"/>
    <x v="2738"/>
    <x v="0"/>
    <x v="106"/>
    <n v="3.2"/>
    <n v="8.6999999999999994E-3"/>
    <n v="8.6999999999999994E-3"/>
    <m/>
    <n v="29386"/>
    <m/>
    <n v="1.4999999999999999E-2"/>
    <s v="A"/>
  </r>
  <r>
    <m/>
    <x v="5"/>
    <s v="M4 6N"/>
    <n v="2747"/>
    <x v="2739"/>
    <x v="0"/>
    <x v="106"/>
    <n v="3.2"/>
    <n v="8.8999999999999999E-3"/>
    <n v="8.8999999999999999E-3"/>
    <m/>
    <n v="29386"/>
    <m/>
    <n v="1.4999999999999999E-2"/>
    <s v="A"/>
  </r>
  <r>
    <m/>
    <x v="5"/>
    <s v="M4 6N"/>
    <n v="2748"/>
    <x v="2740"/>
    <x v="0"/>
    <x v="106"/>
    <n v="3.2"/>
    <n v="8.9999999999999993E-3"/>
    <n v="8.9999999999999993E-3"/>
    <m/>
    <n v="29386"/>
    <m/>
    <n v="1.4999999999999999E-2"/>
    <s v="B"/>
  </r>
  <r>
    <m/>
    <x v="5"/>
    <s v="M4 6N"/>
    <n v="2749"/>
    <x v="2741"/>
    <x v="0"/>
    <x v="106"/>
    <n v="3.2"/>
    <n v="0.01"/>
    <n v="0.01"/>
    <m/>
    <n v="29386"/>
    <m/>
    <n v="1.4999999999999999E-2"/>
    <s v="B"/>
  </r>
  <r>
    <m/>
    <x v="5"/>
    <s v="M4 6N"/>
    <n v="2750"/>
    <x v="2742"/>
    <x v="0"/>
    <x v="106"/>
    <n v="3.2"/>
    <n v="1.23E-2"/>
    <n v="1.23E-2"/>
    <m/>
    <n v="29386"/>
    <m/>
    <n v="1.4999999999999999E-2"/>
    <s v="D"/>
  </r>
  <r>
    <m/>
    <x v="5"/>
    <s v="M4 7S L30"/>
    <n v="2751"/>
    <x v="2743"/>
    <x v="1"/>
    <x v="106"/>
    <n v="3.2"/>
    <n v="2.07E-2"/>
    <n v="2.07E-2"/>
    <m/>
    <n v="29386"/>
    <m/>
    <n v="1.4E-2"/>
    <s v="H"/>
  </r>
  <r>
    <m/>
    <x v="5"/>
    <s v="M4 7S L30"/>
    <n v="2752"/>
    <x v="2744"/>
    <x v="1"/>
    <x v="106"/>
    <n v="3.2"/>
    <n v="1.72E-2"/>
    <n v="1.72E-2"/>
    <m/>
    <n v="29386"/>
    <m/>
    <n v="1.4E-2"/>
    <s v="F"/>
  </r>
  <r>
    <m/>
    <x v="5"/>
    <s v="M4 7S L30"/>
    <n v="2753"/>
    <x v="2745"/>
    <x v="1"/>
    <x v="106"/>
    <n v="3.2"/>
    <n v="2.53E-2"/>
    <n v="2.53E-2"/>
    <m/>
    <n v="29386"/>
    <m/>
    <n v="1.4E-2"/>
    <s v="K"/>
  </r>
  <r>
    <m/>
    <x v="5"/>
    <s v="M4 7S L30"/>
    <n v="2754"/>
    <x v="2746"/>
    <x v="1"/>
    <x v="106"/>
    <n v="3.2"/>
    <n v="1.0699999999999999E-2"/>
    <n v="1.0699999999999999E-2"/>
    <m/>
    <n v="29386"/>
    <m/>
    <n v="1.4E-2"/>
    <s v="C"/>
  </r>
  <r>
    <m/>
    <x v="5"/>
    <s v="M4 7S L30"/>
    <n v="2755"/>
    <x v="2747"/>
    <x v="1"/>
    <x v="106"/>
    <n v="3.2"/>
    <n v="1.9E-2"/>
    <n v="1.9E-2"/>
    <m/>
    <n v="29386"/>
    <m/>
    <n v="1.4E-2"/>
    <s v="H"/>
  </r>
  <r>
    <m/>
    <x v="5"/>
    <s v="M4 7S L30"/>
    <n v="2756"/>
    <x v="2748"/>
    <x v="1"/>
    <x v="106"/>
    <n v="3.2"/>
    <n v="1.23E-2"/>
    <n v="1.23E-2"/>
    <m/>
    <n v="29386"/>
    <m/>
    <n v="1.4E-2"/>
    <s v="D"/>
  </r>
  <r>
    <m/>
    <x v="5"/>
    <s v="M4 7S L30"/>
    <n v="2757"/>
    <x v="2749"/>
    <x v="1"/>
    <x v="106"/>
    <n v="3.2"/>
    <n v="1.5599999999999999E-2"/>
    <n v="1.5599999999999999E-2"/>
    <m/>
    <n v="29386"/>
    <m/>
    <n v="1.4E-2"/>
    <s v="F"/>
  </r>
  <r>
    <m/>
    <x v="5"/>
    <s v="M4 7S L30"/>
    <n v="2758"/>
    <x v="2750"/>
    <x v="0"/>
    <x v="104"/>
    <n v="3.2"/>
    <n v="9.5999999999999992E-3"/>
    <n v="9.5999999999999992E-3"/>
    <m/>
    <n v="29387"/>
    <m/>
    <n v="1.4E-2"/>
    <s v="B"/>
  </r>
  <r>
    <m/>
    <x v="5"/>
    <s v="M4 7S L30"/>
    <n v="2759"/>
    <x v="2751"/>
    <x v="0"/>
    <x v="104"/>
    <n v="3.2"/>
    <n v="9.1999999999999998E-3"/>
    <n v="9.1999999999999998E-3"/>
    <m/>
    <n v="29387"/>
    <m/>
    <n v="1.4E-2"/>
    <s v="B"/>
  </r>
  <r>
    <m/>
    <x v="5"/>
    <s v="M4 7S L30"/>
    <n v="2760"/>
    <x v="2752"/>
    <x v="0"/>
    <x v="104"/>
    <n v="3.2"/>
    <n v="1.0999999999999999E-2"/>
    <n v="1.0999999999999999E-2"/>
    <m/>
    <n v="29387"/>
    <m/>
    <n v="1.4E-2"/>
    <s v="C"/>
  </r>
  <r>
    <m/>
    <x v="5"/>
    <s v="M4 7S L30"/>
    <n v="2761"/>
    <x v="2753"/>
    <x v="0"/>
    <x v="104"/>
    <n v="3.2"/>
    <n v="1.12E-2"/>
    <n v="1.12E-2"/>
    <m/>
    <n v="29387"/>
    <m/>
    <n v="1.4E-2"/>
    <s v="C"/>
  </r>
  <r>
    <m/>
    <x v="5"/>
    <s v="M4 6N L33"/>
    <n v="2762"/>
    <x v="2754"/>
    <x v="0"/>
    <x v="107"/>
    <n v="3.2"/>
    <n v="1.0699999999999999E-2"/>
    <n v="1.0699999999999999E-2"/>
    <m/>
    <n v="29393"/>
    <m/>
    <n v="1.4500000000000001E-2"/>
    <s v="C"/>
  </r>
  <r>
    <m/>
    <x v="5"/>
    <s v="M4 6N L33"/>
    <n v="2763"/>
    <x v="2755"/>
    <x v="0"/>
    <x v="107"/>
    <n v="3.2"/>
    <n v="1.3899999999999999E-2"/>
    <n v="1.3899999999999999E-2"/>
    <m/>
    <n v="29393"/>
    <m/>
    <n v="1.4500000000000001E-2"/>
    <s v="E"/>
  </r>
  <r>
    <m/>
    <x v="5"/>
    <s v="M4 6N L33"/>
    <n v="2764"/>
    <x v="2756"/>
    <x v="0"/>
    <x v="107"/>
    <n v="3.2"/>
    <n v="1.0699999999999999E-2"/>
    <n v="1.0699999999999999E-2"/>
    <m/>
    <n v="29393"/>
    <m/>
    <n v="1.4500000000000001E-2"/>
    <s v="C"/>
  </r>
  <r>
    <m/>
    <x v="5"/>
    <s v="M4 6N L33"/>
    <n v="2765"/>
    <x v="2757"/>
    <x v="0"/>
    <x v="107"/>
    <n v="3.2"/>
    <n v="1.41E-2"/>
    <n v="1.41E-2"/>
    <m/>
    <n v="29393"/>
    <m/>
    <n v="1.4500000000000001E-2"/>
    <s v="E"/>
  </r>
  <r>
    <m/>
    <x v="5"/>
    <s v="M4 6N L33"/>
    <n v="2766"/>
    <x v="2758"/>
    <x v="0"/>
    <x v="107"/>
    <n v="3.2"/>
    <n v="1.3599999999999999E-2"/>
    <n v="1.3599999999999999E-2"/>
    <m/>
    <n v="29393"/>
    <m/>
    <n v="1.4500000000000001E-2"/>
    <s v="E"/>
  </r>
  <r>
    <m/>
    <x v="5"/>
    <s v="M4 6N L33"/>
    <n v="2767"/>
    <x v="2759"/>
    <x v="0"/>
    <x v="107"/>
    <n v="3.2"/>
    <n v="1.3100000000000001E-2"/>
    <n v="1.3100000000000001E-2"/>
    <m/>
    <n v="29393"/>
    <m/>
    <n v="1.4500000000000001E-2"/>
    <s v="D"/>
  </r>
  <r>
    <m/>
    <x v="5"/>
    <s v="M4 6N L33"/>
    <n v="2768"/>
    <x v="2760"/>
    <x v="0"/>
    <x v="107"/>
    <n v="3.2"/>
    <n v="1.3100000000000001E-2"/>
    <n v="1.3100000000000001E-2"/>
    <m/>
    <n v="29393"/>
    <m/>
    <n v="1.4500000000000001E-2"/>
    <s v="D"/>
  </r>
  <r>
    <m/>
    <x v="5"/>
    <s v="M4 6N L33"/>
    <n v="2769"/>
    <x v="2761"/>
    <x v="0"/>
    <x v="107"/>
    <n v="3.2"/>
    <n v="1.1900000000000001E-2"/>
    <n v="1.1900000000000001E-2"/>
    <m/>
    <n v="29393"/>
    <m/>
    <n v="1.4500000000000001E-2"/>
    <s v="C"/>
  </r>
  <r>
    <m/>
    <x v="5"/>
    <s v="M4 6N L33"/>
    <n v="2770"/>
    <x v="2762"/>
    <x v="0"/>
    <x v="107"/>
    <n v="3.2"/>
    <n v="2.1499999999999998E-2"/>
    <n v="2.1499999999999998E-2"/>
    <m/>
    <n v="29393"/>
    <m/>
    <n v="1.4500000000000001E-2"/>
    <s v="I"/>
  </r>
  <r>
    <m/>
    <x v="5"/>
    <s v="M4 6N L33"/>
    <n v="2771"/>
    <x v="2763"/>
    <x v="0"/>
    <x v="107"/>
    <n v="3.2"/>
    <n v="1.61E-2"/>
    <n v="1.61E-2"/>
    <m/>
    <n v="29393"/>
    <m/>
    <n v="1.4500000000000001E-2"/>
    <s v="F"/>
  </r>
  <r>
    <m/>
    <x v="5"/>
    <s v="M4 6N L33"/>
    <n v="2772"/>
    <x v="2764"/>
    <x v="0"/>
    <x v="107"/>
    <n v="3.2"/>
    <n v="1.52E-2"/>
    <n v="1.52E-2"/>
    <m/>
    <n v="29393"/>
    <m/>
    <n v="1.4500000000000001E-2"/>
    <s v="F"/>
  </r>
  <r>
    <m/>
    <x v="5"/>
    <s v="M4 6N L33"/>
    <n v="2773"/>
    <x v="2765"/>
    <x v="0"/>
    <x v="107"/>
    <n v="3.2"/>
    <n v="1.5299999999999999E-2"/>
    <n v="1.5299999999999999E-2"/>
    <m/>
    <n v="29294"/>
    <m/>
    <n v="1.4500000000000001E-2"/>
    <s v="F"/>
  </r>
  <r>
    <m/>
    <x v="5"/>
    <s v="M4 6N L33"/>
    <n v="2774"/>
    <x v="2766"/>
    <x v="0"/>
    <x v="107"/>
    <n v="3.2"/>
    <n v="1.6299999999999999E-2"/>
    <n v="1.6299999999999999E-2"/>
    <m/>
    <n v="29294"/>
    <m/>
    <n v="1.4500000000000001E-2"/>
    <s v="F"/>
  </r>
  <r>
    <m/>
    <x v="5"/>
    <s v="M4 6N L33"/>
    <n v="2775"/>
    <x v="2767"/>
    <x v="0"/>
    <x v="107"/>
    <n v="3.2"/>
    <n v="1.89E-2"/>
    <n v="1.89E-2"/>
    <m/>
    <n v="29294"/>
    <m/>
    <n v="1.4500000000000001E-2"/>
    <s v="G"/>
  </r>
  <r>
    <m/>
    <x v="5"/>
    <s v="M4 6N L33"/>
    <n v="2776"/>
    <x v="2768"/>
    <x v="0"/>
    <x v="107"/>
    <n v="3.2"/>
    <n v="1.5900000000000001E-2"/>
    <n v="1.5900000000000001E-2"/>
    <m/>
    <n v="29294"/>
    <m/>
    <n v="1.4500000000000001E-2"/>
    <s v="F"/>
  </r>
  <r>
    <m/>
    <x v="5"/>
    <s v="M4 6N L33"/>
    <n v="2777"/>
    <x v="2769"/>
    <x v="0"/>
    <x v="107"/>
    <n v="3.2"/>
    <n v="1.8700000000000001E-2"/>
    <n v="1.8700000000000001E-2"/>
    <m/>
    <n v="29294"/>
    <m/>
    <n v="1.4500000000000001E-2"/>
    <s v="G"/>
  </r>
  <r>
    <m/>
    <x v="5"/>
    <s v="M4 6N L33"/>
    <n v="2778"/>
    <x v="2770"/>
    <x v="0"/>
    <x v="107"/>
    <n v="3.2"/>
    <n v="1.4800000000000001E-2"/>
    <n v="1.4800000000000001E-2"/>
    <m/>
    <n v="29294"/>
    <m/>
    <n v="1.4500000000000001E-2"/>
    <s v="E"/>
  </r>
  <r>
    <m/>
    <x v="5"/>
    <s v="M4 6N L33"/>
    <n v="2779"/>
    <x v="2771"/>
    <x v="0"/>
    <x v="107"/>
    <n v="3.2"/>
    <n v="8.3000000000000001E-3"/>
    <n v="8.3000000000000001E-3"/>
    <m/>
    <n v="29294"/>
    <m/>
    <n v="1.4500000000000001E-2"/>
    <s v="A"/>
  </r>
  <r>
    <m/>
    <x v="5"/>
    <s v="M4 6N L33"/>
    <n v="2780"/>
    <x v="2772"/>
    <x v="0"/>
    <x v="107"/>
    <n v="3.2"/>
    <n v="1.41E-2"/>
    <n v="1.41E-2"/>
    <m/>
    <n v="29294"/>
    <m/>
    <n v="1.4500000000000001E-2"/>
    <s v="E"/>
  </r>
  <r>
    <m/>
    <x v="5"/>
    <s v="M4 6N L33"/>
    <n v="2781"/>
    <x v="2773"/>
    <x v="0"/>
    <x v="107"/>
    <n v="3.2"/>
    <n v="1.7100000000000001E-2"/>
    <n v="1.7100000000000001E-2"/>
    <m/>
    <n v="29294"/>
    <m/>
    <n v="1.4500000000000001E-2"/>
    <s v="F"/>
  </r>
  <r>
    <m/>
    <x v="5"/>
    <s v="M4 6N L33"/>
    <n v="2782"/>
    <x v="2774"/>
    <x v="0"/>
    <x v="107"/>
    <n v="3.2"/>
    <n v="1.8700000000000001E-2"/>
    <n v="1.8700000000000001E-2"/>
    <m/>
    <n v="29294"/>
    <m/>
    <n v="1.4500000000000001E-2"/>
    <s v="G"/>
  </r>
  <r>
    <m/>
    <x v="5"/>
    <s v="M4 6N L33"/>
    <n v="2783"/>
    <x v="2775"/>
    <x v="0"/>
    <x v="107"/>
    <n v="3.2"/>
    <n v="1.37E-2"/>
    <n v="1.37E-2"/>
    <m/>
    <n v="29294"/>
    <m/>
    <n v="1.4500000000000001E-2"/>
    <s v="E"/>
  </r>
  <r>
    <m/>
    <x v="5"/>
    <s v="M4 7S L30"/>
    <n v="2784"/>
    <x v="2776"/>
    <x v="1"/>
    <x v="107"/>
    <n v="3.2"/>
    <n v="1.0800000000000001E-2"/>
    <n v="1.0800000000000001E-2"/>
    <m/>
    <n v="29395"/>
    <m/>
    <n v="1.4999999999999999E-2"/>
    <s v="C"/>
  </r>
  <r>
    <m/>
    <x v="5"/>
    <s v="M4 7S L30"/>
    <n v="2785"/>
    <x v="2777"/>
    <x v="1"/>
    <x v="107"/>
    <n v="3.2"/>
    <n v="1.7299999999999999E-2"/>
    <n v="1.7299999999999999E-2"/>
    <m/>
    <n v="29395"/>
    <m/>
    <n v="1.4999999999999999E-2"/>
    <s v="F"/>
  </r>
  <r>
    <m/>
    <x v="5"/>
    <s v="M4 7S L30"/>
    <n v="2786"/>
    <x v="2778"/>
    <x v="1"/>
    <x v="107"/>
    <n v="3.2"/>
    <n v="2.63E-2"/>
    <n v="2.63E-2"/>
    <m/>
    <n v="29395"/>
    <m/>
    <n v="1.4999999999999999E-2"/>
    <s v="K"/>
  </r>
  <r>
    <m/>
    <x v="5"/>
    <s v="M4 7S L30"/>
    <n v="2787"/>
    <x v="2779"/>
    <x v="1"/>
    <x v="107"/>
    <n v="3.2"/>
    <n v="2.0500000000000001E-2"/>
    <n v="2.0500000000000001E-2"/>
    <m/>
    <n v="29395"/>
    <m/>
    <n v="1.4999999999999999E-2"/>
    <s v="H"/>
  </r>
  <r>
    <m/>
    <x v="5"/>
    <s v="M4 7S L30"/>
    <n v="2788"/>
    <x v="2780"/>
    <x v="1"/>
    <x v="107"/>
    <n v="3.2"/>
    <n v="2.06E-2"/>
    <n v="2.06E-2"/>
    <m/>
    <n v="29395"/>
    <m/>
    <n v="1.4999999999999999E-2"/>
    <s v="H"/>
  </r>
  <r>
    <m/>
    <x v="5"/>
    <s v="M4 7S L30"/>
    <n v="2789"/>
    <x v="2781"/>
    <x v="1"/>
    <x v="107"/>
    <n v="3.2"/>
    <n v="1.2500000000000001E-2"/>
    <n v="1.2500000000000001E-2"/>
    <m/>
    <n v="29395"/>
    <m/>
    <n v="1.4999999999999999E-2"/>
    <s v="D"/>
  </r>
  <r>
    <m/>
    <x v="5"/>
    <s v="M4 7S L30"/>
    <n v="2790"/>
    <x v="2782"/>
    <x v="1"/>
    <x v="107"/>
    <n v="3.2"/>
    <n v="1.6E-2"/>
    <n v="1.6E-2"/>
    <m/>
    <n v="29395"/>
    <m/>
    <n v="1.4999999999999999E-2"/>
    <s v="F"/>
  </r>
  <r>
    <m/>
    <x v="5"/>
    <s v="M4 7S L30"/>
    <n v="2791"/>
    <x v="2783"/>
    <x v="1"/>
    <x v="107"/>
    <n v="3.2"/>
    <n v="1.5299999999999999E-2"/>
    <n v="1.5299999999999999E-2"/>
    <m/>
    <n v="29395"/>
    <m/>
    <n v="1.4999999999999999E-2"/>
    <s v="F"/>
  </r>
  <r>
    <m/>
    <x v="5"/>
    <s v="M4 7S L30"/>
    <n v="2792"/>
    <x v="2784"/>
    <x v="1"/>
    <x v="107"/>
    <n v="3.2"/>
    <n v="1.34E-2"/>
    <n v="1.34E-2"/>
    <m/>
    <n v="29395"/>
    <m/>
    <n v="1.4999999999999999E-2"/>
    <s v="D"/>
  </r>
  <r>
    <m/>
    <x v="5"/>
    <s v="M4 7S L30"/>
    <n v="2793"/>
    <x v="2785"/>
    <x v="1"/>
    <x v="107"/>
    <n v="3.2"/>
    <n v="1.38E-2"/>
    <n v="1.38E-2"/>
    <m/>
    <n v="29396"/>
    <m/>
    <n v="1.4999999999999999E-2"/>
    <s v="E"/>
  </r>
  <r>
    <m/>
    <x v="5"/>
    <s v="M4 7S L30"/>
    <n v="2794"/>
    <x v="2786"/>
    <x v="1"/>
    <x v="107"/>
    <n v="3.2"/>
    <n v="1.01E-2"/>
    <n v="1.01E-2"/>
    <m/>
    <n v="29396"/>
    <m/>
    <n v="1.4999999999999999E-2"/>
    <s v="B"/>
  </r>
  <r>
    <m/>
    <x v="5"/>
    <s v="M4 7S L30"/>
    <n v="2795"/>
    <x v="2787"/>
    <x v="1"/>
    <x v="107"/>
    <n v="3.2"/>
    <n v="1.84E-2"/>
    <n v="1.84E-2"/>
    <m/>
    <n v="29396"/>
    <m/>
    <n v="1.4999999999999999E-2"/>
    <s v="G"/>
  </r>
  <r>
    <m/>
    <x v="5"/>
    <s v="M4 7S L30"/>
    <n v="2796"/>
    <x v="2788"/>
    <x v="1"/>
    <x v="107"/>
    <n v="3.2"/>
    <n v="1.61E-2"/>
    <n v="1.61E-2"/>
    <m/>
    <n v="29396"/>
    <m/>
    <n v="1.4999999999999999E-2"/>
    <s v="F"/>
  </r>
  <r>
    <m/>
    <x v="5"/>
    <s v="M4 7S L30"/>
    <n v="2797"/>
    <x v="2789"/>
    <x v="1"/>
    <x v="107"/>
    <n v="3.2"/>
    <n v="1.2500000000000001E-2"/>
    <n v="1.2500000000000001E-2"/>
    <m/>
    <n v="29396"/>
    <m/>
    <n v="1.4999999999999999E-2"/>
    <s v="D"/>
  </r>
  <r>
    <m/>
    <x v="5"/>
    <s v="M4 7S L30"/>
    <n v="2798"/>
    <x v="2790"/>
    <x v="1"/>
    <x v="107"/>
    <n v="3.2"/>
    <n v="1.4E-2"/>
    <n v="1.4E-2"/>
    <m/>
    <n v="29396"/>
    <m/>
    <n v="1.4999999999999999E-2"/>
    <s v="E"/>
  </r>
  <r>
    <m/>
    <x v="5"/>
    <s v="M4 7S L30"/>
    <n v="2799"/>
    <x v="2791"/>
    <x v="1"/>
    <x v="107"/>
    <n v="3.2"/>
    <n v="1.04E-2"/>
    <n v="1.04E-2"/>
    <m/>
    <n v="29396"/>
    <m/>
    <n v="1.4999999999999999E-2"/>
    <s v="B"/>
  </r>
  <r>
    <m/>
    <x v="5"/>
    <s v="M4 7S L30"/>
    <n v="2800"/>
    <x v="2792"/>
    <x v="1"/>
    <x v="107"/>
    <n v="3.2"/>
    <n v="1.0800000000000001E-2"/>
    <n v="1.0800000000000001E-2"/>
    <m/>
    <n v="29396"/>
    <m/>
    <n v="1.4999999999999999E-2"/>
    <s v="C"/>
  </r>
  <r>
    <m/>
    <x v="5"/>
    <s v="M4 7S L30"/>
    <n v="2801"/>
    <x v="2793"/>
    <x v="1"/>
    <x v="107"/>
    <n v="3.2"/>
    <n v="1.34E-2"/>
    <n v="1.34E-2"/>
    <m/>
    <n v="29396"/>
    <m/>
    <n v="1.4999999999999999E-2"/>
    <s v="D"/>
  </r>
  <r>
    <m/>
    <x v="5"/>
    <s v="M4 6N L33"/>
    <n v="2802"/>
    <x v="2794"/>
    <x v="0"/>
    <x v="108"/>
    <n v="3.2"/>
    <n v="1.41E-2"/>
    <n v="1.41E-2"/>
    <m/>
    <n v="29397"/>
    <m/>
    <n v="1.4E-2"/>
    <s v="E"/>
  </r>
  <r>
    <m/>
    <x v="5"/>
    <s v="M4 6N L33"/>
    <n v="2803"/>
    <x v="2795"/>
    <x v="0"/>
    <x v="108"/>
    <n v="3.2"/>
    <n v="1.4800000000000001E-2"/>
    <n v="1.4800000000000001E-2"/>
    <m/>
    <n v="29397"/>
    <m/>
    <n v="1.4E-2"/>
    <s v="E"/>
  </r>
  <r>
    <m/>
    <x v="5"/>
    <s v="M4 6N L33"/>
    <n v="2804"/>
    <x v="2796"/>
    <x v="0"/>
    <x v="108"/>
    <n v="3.2"/>
    <n v="1.4200000000000001E-2"/>
    <n v="1.4200000000000001E-2"/>
    <m/>
    <n v="29397"/>
    <m/>
    <n v="1.4E-2"/>
    <s v="E"/>
  </r>
  <r>
    <m/>
    <x v="5"/>
    <s v="M4 6N L33"/>
    <n v="2805"/>
    <x v="2797"/>
    <x v="0"/>
    <x v="108"/>
    <n v="3.2"/>
    <n v="1.01E-2"/>
    <n v="1.01E-2"/>
    <m/>
    <n v="29397"/>
    <m/>
    <n v="1.4E-2"/>
    <s v="B"/>
  </r>
  <r>
    <m/>
    <x v="5"/>
    <s v="M4 6N L33"/>
    <n v="2806"/>
    <x v="2798"/>
    <x v="0"/>
    <x v="108"/>
    <n v="3.2"/>
    <n v="1.9900000000000001E-2"/>
    <n v="1.9900000000000001E-2"/>
    <m/>
    <n v="29397"/>
    <m/>
    <n v="1.4E-2"/>
    <s v="H"/>
  </r>
  <r>
    <m/>
    <x v="5"/>
    <s v="M4 6N L33"/>
    <n v="2807"/>
    <x v="2799"/>
    <x v="0"/>
    <x v="108"/>
    <n v="3.2"/>
    <n v="1.09E-2"/>
    <n v="1.09E-2"/>
    <m/>
    <n v="29397"/>
    <m/>
    <n v="1.4E-2"/>
    <s v="C"/>
  </r>
  <r>
    <m/>
    <x v="5"/>
    <s v="M4 6N L33"/>
    <n v="2808"/>
    <x v="2800"/>
    <x v="0"/>
    <x v="108"/>
    <n v="3.2"/>
    <n v="0.01"/>
    <n v="0.01"/>
    <m/>
    <n v="29398"/>
    <m/>
    <n v="1.4E-2"/>
    <s v="B"/>
  </r>
  <r>
    <m/>
    <x v="5"/>
    <s v="M4 6N L33"/>
    <n v="2809"/>
    <x v="2801"/>
    <x v="0"/>
    <x v="108"/>
    <n v="3.2"/>
    <n v="0.02"/>
    <n v="0.02"/>
    <m/>
    <n v="29398"/>
    <m/>
    <n v="1.4E-2"/>
    <s v="H"/>
  </r>
  <r>
    <m/>
    <x v="5"/>
    <s v="M4 6N L33"/>
    <n v="2810"/>
    <x v="2802"/>
    <x v="0"/>
    <x v="108"/>
    <n v="3.2"/>
    <n v="1.2200000000000001E-2"/>
    <n v="1.2200000000000001E-2"/>
    <m/>
    <n v="29398"/>
    <m/>
    <n v="1.4E-2"/>
    <s v="D"/>
  </r>
  <r>
    <m/>
    <x v="5"/>
    <s v="M4 6N L33"/>
    <n v="2811"/>
    <x v="2803"/>
    <x v="0"/>
    <x v="108"/>
    <n v="3.2"/>
    <n v="1.35E-2"/>
    <n v="1.35E-2"/>
    <m/>
    <n v="29398"/>
    <m/>
    <n v="1.4E-2"/>
    <s v="E"/>
  </r>
  <r>
    <m/>
    <x v="5"/>
    <s v="M4 6N L33"/>
    <n v="2812"/>
    <x v="2804"/>
    <x v="0"/>
    <x v="108"/>
    <n v="3.2"/>
    <n v="1.1599999999999999E-2"/>
    <n v="1.1599999999999999E-2"/>
    <m/>
    <n v="29398"/>
    <m/>
    <n v="1.4E-2"/>
    <s v="C"/>
  </r>
  <r>
    <m/>
    <x v="5"/>
    <s v="M4 6N L33"/>
    <n v="2813"/>
    <x v="2805"/>
    <x v="0"/>
    <x v="108"/>
    <n v="3.2"/>
    <n v="1.6299999999999999E-2"/>
    <n v="1.6299999999999999E-2"/>
    <m/>
    <n v="29398"/>
    <m/>
    <n v="1.4E-2"/>
    <s v="F"/>
  </r>
  <r>
    <m/>
    <x v="5"/>
    <s v="M4 6N L33"/>
    <n v="2814"/>
    <x v="2806"/>
    <x v="0"/>
    <x v="108"/>
    <n v="3.2"/>
    <n v="1.5699999999999999E-2"/>
    <n v="1.5699999999999999E-2"/>
    <m/>
    <n v="29398"/>
    <m/>
    <n v="1.4E-2"/>
    <s v="F"/>
  </r>
  <r>
    <m/>
    <x v="5"/>
    <s v="M4 6N L33"/>
    <n v="2815"/>
    <x v="2807"/>
    <x v="0"/>
    <x v="108"/>
    <n v="3.2"/>
    <n v="1.2500000000000001E-2"/>
    <n v="1.2500000000000001E-2"/>
    <m/>
    <n v="29398"/>
    <m/>
    <n v="1.4E-2"/>
    <s v="D"/>
  </r>
  <r>
    <m/>
    <x v="5"/>
    <s v="M4 6N L33"/>
    <n v="2816"/>
    <x v="2808"/>
    <x v="0"/>
    <x v="108"/>
    <n v="3.2"/>
    <n v="1.23E-2"/>
    <n v="1.23E-2"/>
    <m/>
    <n v="29398"/>
    <m/>
    <n v="1.4E-2"/>
    <s v="D"/>
  </r>
  <r>
    <m/>
    <x v="5"/>
    <s v="M4 6N L33"/>
    <n v="2817"/>
    <x v="2809"/>
    <x v="0"/>
    <x v="108"/>
    <n v="3.2"/>
    <n v="8.9999999999999993E-3"/>
    <n v="8.9999999999999993E-3"/>
    <m/>
    <n v="29398"/>
    <m/>
    <n v="1.4E-2"/>
    <s v="B"/>
  </r>
  <r>
    <m/>
    <x v="5"/>
    <s v="M4 6N L33"/>
    <n v="2818"/>
    <x v="2810"/>
    <x v="0"/>
    <x v="108"/>
    <n v="3.2"/>
    <n v="9.9000000000000008E-3"/>
    <n v="9.9000000000000008E-3"/>
    <m/>
    <n v="29398"/>
    <m/>
    <n v="1.4E-2"/>
    <s v="B"/>
  </r>
  <r>
    <m/>
    <x v="5"/>
    <s v="M4 7S L30"/>
    <n v="2819"/>
    <x v="2811"/>
    <x v="0"/>
    <x v="108"/>
    <n v="3.2"/>
    <n v="1.5100000000000001E-2"/>
    <n v="1.5100000000000001E-2"/>
    <m/>
    <n v="29399"/>
    <m/>
    <n v="1.4E-2"/>
    <s v="F"/>
  </r>
  <r>
    <m/>
    <x v="5"/>
    <s v="M4 7S L30"/>
    <n v="2820"/>
    <x v="2812"/>
    <x v="0"/>
    <x v="108"/>
    <n v="3.2"/>
    <n v="1.18E-2"/>
    <n v="1.18E-2"/>
    <m/>
    <n v="29399"/>
    <m/>
    <n v="1.4E-2"/>
    <s v="C"/>
  </r>
  <r>
    <m/>
    <x v="5"/>
    <s v="M4 7S L30"/>
    <n v="2821"/>
    <x v="2813"/>
    <x v="0"/>
    <x v="108"/>
    <n v="3.2"/>
    <n v="1.0800000000000001E-2"/>
    <n v="1.0800000000000001E-2"/>
    <m/>
    <n v="29399"/>
    <m/>
    <n v="1.4E-2"/>
    <s v="C"/>
  </r>
  <r>
    <m/>
    <x v="5"/>
    <s v="M4 7S L30"/>
    <n v="2822"/>
    <x v="2814"/>
    <x v="0"/>
    <x v="108"/>
    <n v="3.2"/>
    <n v="1.2E-2"/>
    <n v="1.2E-2"/>
    <m/>
    <n v="29399"/>
    <m/>
    <n v="1.4E-2"/>
    <s v="D"/>
  </r>
  <r>
    <m/>
    <x v="5"/>
    <s v="M4 7S L30"/>
    <n v="2823"/>
    <x v="2815"/>
    <x v="0"/>
    <x v="108"/>
    <n v="3.2"/>
    <n v="1.5699999999999999E-2"/>
    <n v="1.5699999999999999E-2"/>
    <m/>
    <n v="29399"/>
    <m/>
    <n v="1.4E-2"/>
    <s v="F"/>
  </r>
  <r>
    <m/>
    <x v="5"/>
    <s v="M4 7S L30"/>
    <n v="2824"/>
    <x v="2816"/>
    <x v="0"/>
    <x v="108"/>
    <n v="3.2"/>
    <n v="1.1599999999999999E-2"/>
    <n v="1.1599999999999999E-2"/>
    <m/>
    <n v="29399"/>
    <m/>
    <n v="1.4E-2"/>
    <s v="C"/>
  </r>
  <r>
    <m/>
    <x v="5"/>
    <s v="M4 7S L30"/>
    <n v="2825"/>
    <x v="2817"/>
    <x v="0"/>
    <x v="108"/>
    <n v="3.2"/>
    <n v="1.34E-2"/>
    <n v="1.34E-2"/>
    <m/>
    <n v="29399"/>
    <m/>
    <n v="1.4E-2"/>
    <s v="D"/>
  </r>
  <r>
    <m/>
    <x v="5"/>
    <s v="M4 7S L30"/>
    <n v="2826"/>
    <x v="2818"/>
    <x v="0"/>
    <x v="108"/>
    <n v="3.2"/>
    <n v="1.9400000000000001E-2"/>
    <n v="1.9400000000000001E-2"/>
    <m/>
    <n v="29399"/>
    <m/>
    <n v="1.4E-2"/>
    <s v="H"/>
  </r>
  <r>
    <m/>
    <x v="5"/>
    <s v="M4 7S L30"/>
    <n v="2827"/>
    <x v="2819"/>
    <x v="0"/>
    <x v="108"/>
    <n v="3.2"/>
    <n v="1.8700000000000001E-2"/>
    <n v="1.8700000000000001E-2"/>
    <m/>
    <n v="29400"/>
    <m/>
    <n v="1.4E-2"/>
    <s v="G"/>
  </r>
  <r>
    <m/>
    <x v="5"/>
    <s v="M4 7S L30"/>
    <n v="2828"/>
    <x v="2820"/>
    <x v="0"/>
    <x v="108"/>
    <n v="3.2"/>
    <n v="2.63E-2"/>
    <n v="2.63E-2"/>
    <m/>
    <n v="29400"/>
    <m/>
    <n v="1.4E-2"/>
    <s v="K"/>
  </r>
  <r>
    <m/>
    <x v="5"/>
    <s v="M4 7S L30"/>
    <n v="2829"/>
    <x v="2821"/>
    <x v="0"/>
    <x v="108"/>
    <n v="3.2"/>
    <n v="8.6999999999999994E-3"/>
    <n v="8.6999999999999994E-3"/>
    <m/>
    <n v="29400"/>
    <m/>
    <n v="1.4E-2"/>
    <s v="A"/>
  </r>
  <r>
    <m/>
    <x v="5"/>
    <s v="M4 7S L30"/>
    <n v="2830"/>
    <x v="2822"/>
    <x v="0"/>
    <x v="108"/>
    <n v="3.2"/>
    <n v="1.9599999999999999E-2"/>
    <n v="1.9599999999999999E-2"/>
    <m/>
    <n v="29400"/>
    <m/>
    <n v="1.4E-2"/>
    <s v="H"/>
  </r>
  <r>
    <m/>
    <x v="5"/>
    <s v="M4 7S L30"/>
    <n v="2831"/>
    <x v="2823"/>
    <x v="0"/>
    <x v="108"/>
    <n v="3.2"/>
    <n v="9.4000000000000004E-3"/>
    <n v="9.4000000000000004E-3"/>
    <m/>
    <n v="29400"/>
    <m/>
    <n v="1.4E-2"/>
    <s v="B"/>
  </r>
  <r>
    <m/>
    <x v="5"/>
    <s v="M4 7S L30"/>
    <n v="2832"/>
    <x v="2824"/>
    <x v="0"/>
    <x v="108"/>
    <n v="3.2"/>
    <n v="1.2699999999999999E-2"/>
    <n v="1.2699999999999999E-2"/>
    <m/>
    <n v="29400"/>
    <m/>
    <n v="1.4E-2"/>
    <s v="D"/>
  </r>
  <r>
    <m/>
    <x v="5"/>
    <s v="M4 7S L30"/>
    <n v="2833"/>
    <x v="2825"/>
    <x v="0"/>
    <x v="108"/>
    <n v="3.2"/>
    <n v="9.7000000000000003E-3"/>
    <n v="9.7000000000000003E-3"/>
    <m/>
    <n v="29400"/>
    <m/>
    <n v="1.4E-2"/>
    <s v="B"/>
  </r>
  <r>
    <m/>
    <x v="5"/>
    <s v="M4 6N L33"/>
    <n v="2834"/>
    <x v="2826"/>
    <x v="1"/>
    <x v="108"/>
    <n v="3.2"/>
    <n v="1.6899999999999998E-2"/>
    <n v="1.6899999999999998E-2"/>
    <m/>
    <n v="29401"/>
    <m/>
    <n v="1.4E-2"/>
    <s v="F"/>
  </r>
  <r>
    <m/>
    <x v="5"/>
    <s v="M4 6N L33"/>
    <n v="2835"/>
    <x v="2827"/>
    <x v="1"/>
    <x v="108"/>
    <n v="3.2"/>
    <n v="1.6E-2"/>
    <n v="1.6E-2"/>
    <m/>
    <n v="29401"/>
    <m/>
    <n v="1.4E-2"/>
    <s v="F"/>
  </r>
  <r>
    <m/>
    <x v="5"/>
    <s v="M4 6N L33"/>
    <n v="2836"/>
    <x v="2828"/>
    <x v="1"/>
    <x v="108"/>
    <n v="3.2"/>
    <n v="2.4400000000000002E-2"/>
    <n v="2.4400000000000002E-2"/>
    <m/>
    <n v="29401"/>
    <m/>
    <n v="1.4E-2"/>
    <s v="J"/>
  </r>
  <r>
    <m/>
    <x v="5"/>
    <s v="M4 6N L33"/>
    <n v="2837"/>
    <x v="2829"/>
    <x v="1"/>
    <x v="108"/>
    <n v="3.2"/>
    <n v="1.26E-2"/>
    <n v="1.26E-2"/>
    <m/>
    <n v="29401"/>
    <m/>
    <n v="1.4E-2"/>
    <s v="D"/>
  </r>
  <r>
    <m/>
    <x v="5"/>
    <s v="M4 6N L33"/>
    <n v="2838"/>
    <x v="2830"/>
    <x v="1"/>
    <x v="108"/>
    <n v="3.2"/>
    <n v="1.44E-2"/>
    <n v="1.44E-2"/>
    <m/>
    <n v="29401"/>
    <m/>
    <n v="1.4E-2"/>
    <s v="E"/>
  </r>
  <r>
    <m/>
    <x v="5"/>
    <s v="M4 6N L33"/>
    <n v="2839"/>
    <x v="2831"/>
    <x v="1"/>
    <x v="108"/>
    <n v="3.2"/>
    <n v="5.8999999999999999E-3"/>
    <n v="5.8999999999999999E-3"/>
    <m/>
    <n v="29401"/>
    <m/>
    <n v="1.4E-2"/>
    <s v="Descarte"/>
  </r>
  <r>
    <m/>
    <x v="5"/>
    <s v="M4 6N L33"/>
    <n v="2840"/>
    <x v="2832"/>
    <x v="0"/>
    <x v="109"/>
    <n v="3.2"/>
    <n v="2.06E-2"/>
    <n v="2.06E-2"/>
    <m/>
    <n v="29409"/>
    <m/>
    <n v="1.2999999999999999E-2"/>
    <s v="H"/>
  </r>
  <r>
    <m/>
    <x v="5"/>
    <s v="M4 6N L33"/>
    <n v="2841"/>
    <x v="2833"/>
    <x v="0"/>
    <x v="109"/>
    <n v="3.2"/>
    <n v="1.4999999999999999E-2"/>
    <n v="1.4999999999999999E-2"/>
    <m/>
    <n v="29409"/>
    <m/>
    <n v="1.2999999999999999E-2"/>
    <s v="F"/>
  </r>
  <r>
    <m/>
    <x v="5"/>
    <s v="M4 6N L33"/>
    <n v="2842"/>
    <x v="2834"/>
    <x v="0"/>
    <x v="109"/>
    <n v="3.2"/>
    <n v="1.7399999999999999E-2"/>
    <n v="1.7399999999999999E-2"/>
    <m/>
    <n v="29409"/>
    <m/>
    <n v="1.2999999999999999E-2"/>
    <s v="F"/>
  </r>
  <r>
    <m/>
    <x v="5"/>
    <s v="M4 6N L33"/>
    <n v="2843"/>
    <x v="2835"/>
    <x v="0"/>
    <x v="109"/>
    <n v="3.2"/>
    <n v="1.32E-2"/>
    <n v="1.32E-2"/>
    <m/>
    <n v="29409"/>
    <m/>
    <n v="1.2999999999999999E-2"/>
    <s v="D"/>
  </r>
  <r>
    <m/>
    <x v="5"/>
    <s v="M4 6N L33"/>
    <n v="2844"/>
    <x v="2836"/>
    <x v="0"/>
    <x v="109"/>
    <n v="3.2"/>
    <n v="1.17E-2"/>
    <n v="1.17E-2"/>
    <m/>
    <n v="29409"/>
    <m/>
    <n v="1.2999999999999999E-2"/>
    <s v="C"/>
  </r>
  <r>
    <m/>
    <x v="5"/>
    <s v="M4 6N L33"/>
    <n v="2845"/>
    <x v="2837"/>
    <x v="0"/>
    <x v="109"/>
    <n v="3.2"/>
    <n v="8.3999999999999995E-3"/>
    <n v="8.3999999999999995E-3"/>
    <m/>
    <n v="29410"/>
    <m/>
    <n v="1.2999999999999999E-2"/>
    <s v="A"/>
  </r>
  <r>
    <m/>
    <x v="5"/>
    <s v="M4 6N L33"/>
    <n v="2846"/>
    <x v="2838"/>
    <x v="0"/>
    <x v="109"/>
    <n v="3.2"/>
    <n v="1.38E-2"/>
    <n v="1.38E-2"/>
    <m/>
    <n v="29410"/>
    <m/>
    <n v="1.2999999999999999E-2"/>
    <s v="E"/>
  </r>
  <r>
    <m/>
    <x v="5"/>
    <s v="M4 6N L33"/>
    <n v="2847"/>
    <x v="2839"/>
    <x v="0"/>
    <x v="109"/>
    <n v="3.2"/>
    <n v="1.21E-2"/>
    <n v="1.21E-2"/>
    <m/>
    <n v="29410"/>
    <m/>
    <n v="1.2999999999999999E-2"/>
    <s v="D"/>
  </r>
  <r>
    <m/>
    <x v="5"/>
    <s v="M4 7S L30"/>
    <n v="2848"/>
    <x v="2840"/>
    <x v="0"/>
    <x v="109"/>
    <n v="3.2"/>
    <n v="8.6999999999999994E-3"/>
    <n v="8.6999999999999994E-3"/>
    <m/>
    <n v="29410"/>
    <m/>
    <n v="1.2999999999999999E-2"/>
    <s v="A"/>
  </r>
  <r>
    <m/>
    <x v="5"/>
    <s v="M4 7S L30"/>
    <n v="2849"/>
    <x v="2841"/>
    <x v="0"/>
    <x v="109"/>
    <n v="3.2"/>
    <n v="1.6299999999999999E-2"/>
    <n v="1.6299999999999999E-2"/>
    <m/>
    <n v="29410"/>
    <m/>
    <n v="1.2999999999999999E-2"/>
    <s v="F"/>
  </r>
  <r>
    <m/>
    <x v="5"/>
    <s v="M4 7S L30"/>
    <n v="2850"/>
    <x v="2842"/>
    <x v="0"/>
    <x v="109"/>
    <n v="3.2"/>
    <n v="1.26E-2"/>
    <n v="1.26E-2"/>
    <m/>
    <n v="29410"/>
    <m/>
    <n v="1.2999999999999999E-2"/>
    <s v="D"/>
  </r>
  <r>
    <m/>
    <x v="5"/>
    <s v="M4 7S L30"/>
    <n v="2851"/>
    <x v="2843"/>
    <x v="0"/>
    <x v="109"/>
    <n v="3.2"/>
    <n v="1.3899999999999999E-2"/>
    <n v="1.3899999999999999E-2"/>
    <m/>
    <n v="29410"/>
    <m/>
    <n v="1.2999999999999999E-2"/>
    <s v="E"/>
  </r>
  <r>
    <m/>
    <x v="5"/>
    <s v="M4 7S L30"/>
    <n v="2852"/>
    <x v="2844"/>
    <x v="0"/>
    <x v="109"/>
    <n v="3.2"/>
    <n v="0.01"/>
    <n v="0.01"/>
    <m/>
    <n v="29410"/>
    <m/>
    <n v="1.2999999999999999E-2"/>
    <s v="B"/>
  </r>
  <r>
    <m/>
    <x v="5"/>
    <s v="M4 7S L30"/>
    <n v="2853"/>
    <x v="2845"/>
    <x v="0"/>
    <x v="109"/>
    <n v="3.2"/>
    <n v="1.66E-2"/>
    <n v="1.66E-2"/>
    <m/>
    <n v="29410"/>
    <m/>
    <n v="1.2999999999999999E-2"/>
    <s v="F"/>
  </r>
  <r>
    <m/>
    <x v="5"/>
    <s v="M4 7S L30"/>
    <n v="2854"/>
    <x v="2846"/>
    <x v="0"/>
    <x v="109"/>
    <n v="3.2"/>
    <n v="1.29E-2"/>
    <n v="1.29E-2"/>
    <m/>
    <n v="29410"/>
    <m/>
    <n v="1.2999999999999999E-2"/>
    <s v="D"/>
  </r>
  <r>
    <m/>
    <x v="5"/>
    <s v="M4 7S L30"/>
    <n v="2855"/>
    <x v="2847"/>
    <x v="0"/>
    <x v="109"/>
    <n v="3.2"/>
    <n v="1.32E-2"/>
    <n v="1.32E-2"/>
    <m/>
    <n v="29411"/>
    <m/>
    <n v="1.2999999999999999E-2"/>
    <s v="D"/>
  </r>
  <r>
    <m/>
    <x v="5"/>
    <s v="M4 7S L30"/>
    <n v="2856"/>
    <x v="2848"/>
    <x v="0"/>
    <x v="109"/>
    <n v="3.2"/>
    <n v="1.8200000000000001E-2"/>
    <n v="1.8200000000000001E-2"/>
    <m/>
    <n v="29411"/>
    <m/>
    <n v="1.2999999999999999E-2"/>
    <s v="G"/>
  </r>
  <r>
    <m/>
    <x v="5"/>
    <s v="M4 7S L30"/>
    <n v="2857"/>
    <x v="2849"/>
    <x v="0"/>
    <x v="109"/>
    <n v="3.2"/>
    <n v="8.8999999999999999E-3"/>
    <n v="8.8999999999999999E-3"/>
    <m/>
    <n v="29411"/>
    <m/>
    <n v="1.2999999999999999E-2"/>
    <s v="A"/>
  </r>
  <r>
    <m/>
    <x v="5"/>
    <s v="M4 7S L30"/>
    <n v="2858"/>
    <x v="2850"/>
    <x v="0"/>
    <x v="109"/>
    <n v="3.2"/>
    <n v="8.8000000000000005E-3"/>
    <n v="8.8000000000000005E-3"/>
    <m/>
    <n v="29411"/>
    <m/>
    <n v="1.2999999999999999E-2"/>
    <s v="A"/>
  </r>
  <r>
    <m/>
    <x v="5"/>
    <s v="M4 7S L30"/>
    <n v="2859"/>
    <x v="2851"/>
    <x v="0"/>
    <x v="109"/>
    <n v="3.2"/>
    <n v="1.2699999999999999E-2"/>
    <n v="1.2699999999999999E-2"/>
    <m/>
    <n v="29411"/>
    <m/>
    <n v="1.2999999999999999E-2"/>
    <s v="D"/>
  </r>
  <r>
    <m/>
    <x v="5"/>
    <s v="M4 7S L30"/>
    <n v="2860"/>
    <x v="2852"/>
    <x v="0"/>
    <x v="109"/>
    <n v="3.2"/>
    <n v="9.7000000000000003E-3"/>
    <n v="9.7000000000000003E-3"/>
    <m/>
    <n v="29411"/>
    <m/>
    <n v="1.2999999999999999E-2"/>
    <s v="B"/>
  </r>
  <r>
    <m/>
    <x v="5"/>
    <s v="M4 7S L30"/>
    <n v="2861"/>
    <x v="2853"/>
    <x v="0"/>
    <x v="109"/>
    <n v="3.2"/>
    <n v="1.38E-2"/>
    <n v="1.38E-2"/>
    <m/>
    <n v="29411"/>
    <m/>
    <n v="1.2999999999999999E-2"/>
    <s v="E"/>
  </r>
  <r>
    <m/>
    <x v="5"/>
    <s v="M4 7S L30"/>
    <n v="2862"/>
    <x v="2854"/>
    <x v="0"/>
    <x v="109"/>
    <n v="3.2"/>
    <n v="1.14E-2"/>
    <n v="1.14E-2"/>
    <m/>
    <n v="29411"/>
    <m/>
    <n v="1.2999999999999999E-2"/>
    <s v="C"/>
  </r>
  <r>
    <m/>
    <x v="5"/>
    <s v="M4 7S L30"/>
    <n v="2863"/>
    <x v="2855"/>
    <x v="0"/>
    <x v="109"/>
    <n v="3.2"/>
    <n v="1.41E-2"/>
    <n v="1.41E-2"/>
    <m/>
    <n v="29411"/>
    <m/>
    <n v="1.2999999999999999E-2"/>
    <s v="E"/>
  </r>
  <r>
    <m/>
    <x v="5"/>
    <s v="M4 7S L30"/>
    <n v="2864"/>
    <x v="2856"/>
    <x v="0"/>
    <x v="109"/>
    <n v="3.2"/>
    <n v="1.12E-2"/>
    <n v="1.12E-2"/>
    <m/>
    <n v="29411"/>
    <m/>
    <n v="1.2999999999999999E-2"/>
    <s v="C"/>
  </r>
  <r>
    <m/>
    <x v="5"/>
    <s v="M4 7S L30"/>
    <n v="2865"/>
    <x v="2857"/>
    <x v="1"/>
    <x v="109"/>
    <n v="3.2"/>
    <n v="1.26E-2"/>
    <n v="1.26E-2"/>
    <m/>
    <n v="29412"/>
    <m/>
    <n v="1.2999999999999999E-2"/>
    <s v="D"/>
  </r>
  <r>
    <m/>
    <x v="5"/>
    <s v="M4 7S L30"/>
    <n v="2866"/>
    <x v="2858"/>
    <x v="1"/>
    <x v="109"/>
    <n v="3.2"/>
    <n v="1.03E-2"/>
    <n v="1.03E-2"/>
    <m/>
    <n v="29412"/>
    <m/>
    <n v="1.2999999999999999E-2"/>
    <s v="B"/>
  </r>
  <r>
    <m/>
    <x v="5"/>
    <s v="M4 7S L30"/>
    <n v="2867"/>
    <x v="2859"/>
    <x v="1"/>
    <x v="109"/>
    <n v="3.2"/>
    <n v="8.0000000000000002E-3"/>
    <n v="8.0000000000000002E-3"/>
    <m/>
    <n v="29412"/>
    <m/>
    <n v="1.2999999999999999E-2"/>
    <s v="A"/>
  </r>
  <r>
    <m/>
    <x v="5"/>
    <s v="M4 7S L30"/>
    <n v="2868"/>
    <x v="2860"/>
    <x v="1"/>
    <x v="109"/>
    <n v="3.2"/>
    <n v="1.52E-2"/>
    <n v="1.52E-2"/>
    <m/>
    <n v="29412"/>
    <m/>
    <n v="1.2999999999999999E-2"/>
    <s v="F"/>
  </r>
  <r>
    <m/>
    <x v="5"/>
    <s v="M4 7S L30"/>
    <n v="2869"/>
    <x v="2861"/>
    <x v="1"/>
    <x v="109"/>
    <n v="3.2"/>
    <n v="1.21E-2"/>
    <n v="1.21E-2"/>
    <m/>
    <n v="29412"/>
    <m/>
    <n v="1.2999999999999999E-2"/>
    <s v="D"/>
  </r>
  <r>
    <m/>
    <x v="5"/>
    <s v="M4 7S L30"/>
    <n v="2870"/>
    <x v="2862"/>
    <x v="1"/>
    <x v="109"/>
    <n v="3.2"/>
    <n v="1.1599999999999999E-2"/>
    <n v="1.1599999999999999E-2"/>
    <m/>
    <n v="29412"/>
    <m/>
    <n v="1.2999999999999999E-2"/>
    <s v="C"/>
  </r>
  <r>
    <m/>
    <x v="5"/>
    <s v="M4 7S L30"/>
    <n v="2871"/>
    <x v="2863"/>
    <x v="1"/>
    <x v="109"/>
    <n v="3.2"/>
    <n v="1.1299999999999999E-2"/>
    <n v="1.1299999999999999E-2"/>
    <m/>
    <n v="29412"/>
    <m/>
    <n v="1.2999999999999999E-2"/>
    <s v="C"/>
  </r>
  <r>
    <m/>
    <x v="5"/>
    <s v="M4 7S L30"/>
    <n v="2872"/>
    <x v="2864"/>
    <x v="1"/>
    <x v="109"/>
    <n v="3.2"/>
    <n v="1.09E-2"/>
    <n v="1.09E-2"/>
    <m/>
    <n v="29412"/>
    <m/>
    <n v="1.2999999999999999E-2"/>
    <s v="C"/>
  </r>
  <r>
    <m/>
    <x v="5"/>
    <s v="M4 7S L30"/>
    <n v="2873"/>
    <x v="2865"/>
    <x v="1"/>
    <x v="109"/>
    <n v="3.2"/>
    <n v="1.4800000000000001E-2"/>
    <n v="1.4800000000000001E-2"/>
    <m/>
    <n v="29412"/>
    <m/>
    <n v="1.2999999999999999E-2"/>
    <s v="E"/>
  </r>
  <r>
    <m/>
    <x v="5"/>
    <s v="M4 6N L33"/>
    <n v="2874"/>
    <x v="2866"/>
    <x v="0"/>
    <x v="110"/>
    <n v="3.2"/>
    <n v="1.38E-2"/>
    <n v="1.38E-2"/>
    <m/>
    <n v="29417"/>
    <m/>
    <n v="1.4E-2"/>
    <s v="E"/>
  </r>
  <r>
    <m/>
    <x v="5"/>
    <s v="M4 6N L33"/>
    <n v="2875"/>
    <x v="2867"/>
    <x v="0"/>
    <x v="110"/>
    <n v="3.2"/>
    <n v="1.1299999999999999E-2"/>
    <n v="1.1299999999999999E-2"/>
    <m/>
    <n v="29417"/>
    <m/>
    <n v="1.4E-2"/>
    <s v="C"/>
  </r>
  <r>
    <m/>
    <x v="5"/>
    <s v="M4 6N L33"/>
    <n v="2876"/>
    <x v="2868"/>
    <x v="0"/>
    <x v="110"/>
    <n v="3.2"/>
    <n v="1.29E-2"/>
    <n v="1.29E-2"/>
    <m/>
    <n v="29417"/>
    <m/>
    <n v="1.4E-2"/>
    <s v="D"/>
  </r>
  <r>
    <m/>
    <x v="5"/>
    <s v="M4 6N L33"/>
    <n v="2877"/>
    <x v="2869"/>
    <x v="0"/>
    <x v="110"/>
    <n v="3.2"/>
    <n v="1.1900000000000001E-2"/>
    <n v="1.1900000000000001E-2"/>
    <m/>
    <n v="29417"/>
    <m/>
    <n v="1.4E-2"/>
    <s v="C"/>
  </r>
  <r>
    <m/>
    <x v="5"/>
    <s v="M4 6N L33"/>
    <n v="2878"/>
    <x v="2870"/>
    <x v="0"/>
    <x v="110"/>
    <n v="3.2"/>
    <n v="2.07E-2"/>
    <n v="2.07E-2"/>
    <m/>
    <n v="29417"/>
    <m/>
    <n v="1.4E-2"/>
    <s v="H"/>
  </r>
  <r>
    <m/>
    <x v="5"/>
    <s v="M4 6N L33"/>
    <n v="2879"/>
    <x v="2871"/>
    <x v="0"/>
    <x v="110"/>
    <n v="3.2"/>
    <n v="1.43E-2"/>
    <n v="1.43E-2"/>
    <m/>
    <n v="29417"/>
    <m/>
    <n v="1.4E-2"/>
    <s v="E"/>
  </r>
  <r>
    <m/>
    <x v="5"/>
    <s v="M4 6N L33"/>
    <n v="2880"/>
    <x v="2872"/>
    <x v="0"/>
    <x v="110"/>
    <n v="3.2"/>
    <n v="1.37E-2"/>
    <n v="1.37E-2"/>
    <m/>
    <n v="29417"/>
    <m/>
    <n v="1.4E-2"/>
    <s v="E"/>
  </r>
  <r>
    <m/>
    <x v="5"/>
    <s v="M4 6N L33"/>
    <n v="2881"/>
    <x v="2873"/>
    <x v="0"/>
    <x v="110"/>
    <n v="3.2"/>
    <n v="1.9E-2"/>
    <n v="1.9E-2"/>
    <m/>
    <n v="29417"/>
    <m/>
    <n v="1.4E-2"/>
    <s v="H"/>
  </r>
  <r>
    <m/>
    <x v="5"/>
    <s v="M4 6N L33"/>
    <n v="2882"/>
    <x v="2874"/>
    <x v="0"/>
    <x v="110"/>
    <n v="3.2"/>
    <n v="2.0199999999999999E-2"/>
    <n v="2.0199999999999999E-2"/>
    <m/>
    <n v="29418"/>
    <m/>
    <n v="1.4E-2"/>
    <s v="H"/>
  </r>
  <r>
    <m/>
    <x v="5"/>
    <s v="M4 6N L33"/>
    <n v="2883"/>
    <x v="2875"/>
    <x v="0"/>
    <x v="110"/>
    <n v="3.2"/>
    <n v="1.09E-2"/>
    <n v="1.09E-2"/>
    <m/>
    <n v="29418"/>
    <m/>
    <n v="1.4E-2"/>
    <s v="C"/>
  </r>
  <r>
    <m/>
    <x v="5"/>
    <s v="M4 6N L33"/>
    <n v="2884"/>
    <x v="2876"/>
    <x v="0"/>
    <x v="110"/>
    <n v="3.2"/>
    <n v="1.1900000000000001E-2"/>
    <n v="1.1900000000000001E-2"/>
    <m/>
    <n v="29418"/>
    <m/>
    <n v="1.4E-2"/>
    <s v="C"/>
  </r>
  <r>
    <m/>
    <x v="5"/>
    <s v="M4 6N L33"/>
    <n v="2885"/>
    <x v="2877"/>
    <x v="0"/>
    <x v="110"/>
    <n v="3.2"/>
    <n v="1.4500000000000001E-2"/>
    <n v="1.4500000000000001E-2"/>
    <m/>
    <n v="29418"/>
    <m/>
    <n v="1.4E-2"/>
    <s v="E"/>
  </r>
  <r>
    <m/>
    <x v="5"/>
    <s v="M4 6N L33"/>
    <n v="2886"/>
    <x v="2878"/>
    <x v="0"/>
    <x v="110"/>
    <n v="3.2"/>
    <n v="1.37E-2"/>
    <n v="1.37E-2"/>
    <m/>
    <n v="29418"/>
    <m/>
    <n v="1.4E-2"/>
    <s v="E"/>
  </r>
  <r>
    <m/>
    <x v="5"/>
    <s v="M4 6N L33"/>
    <n v="2887"/>
    <x v="2879"/>
    <x v="0"/>
    <x v="110"/>
    <n v="3.2"/>
    <n v="1.9099999999999999E-2"/>
    <n v="1.9099999999999999E-2"/>
    <m/>
    <n v="29418"/>
    <m/>
    <n v="1.4E-2"/>
    <s v="H"/>
  </r>
  <r>
    <m/>
    <x v="5"/>
    <s v="M4 6N L33"/>
    <n v="2888"/>
    <x v="2880"/>
    <x v="0"/>
    <x v="110"/>
    <n v="3.2"/>
    <n v="1.24E-2"/>
    <n v="1.24E-2"/>
    <m/>
    <n v="29418"/>
    <m/>
    <n v="1.4E-2"/>
    <s v="D"/>
  </r>
  <r>
    <m/>
    <x v="5"/>
    <s v="M4 6N L33"/>
    <n v="2889"/>
    <x v="2881"/>
    <x v="0"/>
    <x v="110"/>
    <n v="3.2"/>
    <n v="1.6E-2"/>
    <n v="1.6E-2"/>
    <m/>
    <n v="29418"/>
    <m/>
    <n v="1.4E-2"/>
    <s v="F"/>
  </r>
  <r>
    <m/>
    <x v="5"/>
    <s v="M4 6N L33"/>
    <n v="2890"/>
    <x v="2882"/>
    <x v="0"/>
    <x v="110"/>
    <n v="3.2"/>
    <n v="1.49E-2"/>
    <n v="1.49E-2"/>
    <m/>
    <n v="29418"/>
    <m/>
    <n v="1.4E-2"/>
    <s v="E"/>
  </r>
  <r>
    <m/>
    <x v="5"/>
    <s v="M4 6N L33"/>
    <n v="2891"/>
    <x v="2883"/>
    <x v="0"/>
    <x v="110"/>
    <n v="3.2"/>
    <n v="2.1000000000000001E-2"/>
    <n v="2.1000000000000001E-2"/>
    <m/>
    <n v="29418"/>
    <m/>
    <n v="1.4E-2"/>
    <s v="I"/>
  </r>
  <r>
    <m/>
    <x v="5"/>
    <s v="M4 7S L30"/>
    <n v="2892"/>
    <x v="2884"/>
    <x v="0"/>
    <x v="110"/>
    <n v="3.2"/>
    <n v="9.1000000000000004E-3"/>
    <n v="9.1000000000000004E-3"/>
    <m/>
    <n v="29419"/>
    <m/>
    <n v="1.4E-2"/>
    <s v="B"/>
  </r>
  <r>
    <m/>
    <x v="5"/>
    <s v="M4 7S L30"/>
    <n v="2893"/>
    <x v="2885"/>
    <x v="0"/>
    <x v="110"/>
    <n v="3.2"/>
    <n v="1.18E-2"/>
    <n v="1.18E-2"/>
    <m/>
    <n v="29419"/>
    <m/>
    <n v="1.4E-2"/>
    <s v="C"/>
  </r>
  <r>
    <m/>
    <x v="5"/>
    <s v="M4 7S L30"/>
    <n v="2894"/>
    <x v="2886"/>
    <x v="0"/>
    <x v="110"/>
    <n v="3.2"/>
    <n v="8.6999999999999994E-3"/>
    <n v="8.6999999999999994E-3"/>
    <m/>
    <n v="29419"/>
    <m/>
    <n v="1.4E-2"/>
    <s v="A"/>
  </r>
  <r>
    <m/>
    <x v="5"/>
    <s v="M4 7S L30"/>
    <n v="2895"/>
    <x v="2887"/>
    <x v="0"/>
    <x v="110"/>
    <n v="3.2"/>
    <n v="1.0500000000000001E-2"/>
    <n v="1.0500000000000001E-2"/>
    <m/>
    <n v="29419"/>
    <m/>
    <n v="1.4E-2"/>
    <s v="C"/>
  </r>
  <r>
    <m/>
    <x v="5"/>
    <s v="M4 7S L30"/>
    <n v="2896"/>
    <x v="2888"/>
    <x v="0"/>
    <x v="110"/>
    <n v="3.2"/>
    <n v="1.17E-2"/>
    <n v="1.17E-2"/>
    <m/>
    <n v="29419"/>
    <m/>
    <n v="1.4E-2"/>
    <s v="C"/>
  </r>
  <r>
    <m/>
    <x v="5"/>
    <s v="M4 7S L30"/>
    <n v="2897"/>
    <x v="2889"/>
    <x v="0"/>
    <x v="110"/>
    <n v="3.2"/>
    <n v="1.0200000000000001E-2"/>
    <n v="1.0200000000000001E-2"/>
    <m/>
    <n v="29419"/>
    <m/>
    <n v="1.4E-2"/>
    <s v="B"/>
  </r>
  <r>
    <m/>
    <x v="5"/>
    <s v="M4 7S L30"/>
    <n v="2898"/>
    <x v="2890"/>
    <x v="0"/>
    <x v="110"/>
    <n v="3.2"/>
    <n v="1.26E-2"/>
    <n v="1.26E-2"/>
    <m/>
    <n v="29419"/>
    <m/>
    <n v="1.4E-2"/>
    <s v="D"/>
  </r>
  <r>
    <m/>
    <x v="5"/>
    <s v="M4 7S L30"/>
    <n v="2899"/>
    <x v="2891"/>
    <x v="0"/>
    <x v="110"/>
    <n v="3.2"/>
    <n v="7.7999999999999996E-3"/>
    <n v="7.7999999999999996E-3"/>
    <m/>
    <n v="29419"/>
    <m/>
    <n v="1.4E-2"/>
    <s v="A"/>
  </r>
  <r>
    <m/>
    <x v="5"/>
    <s v="M4 7S L30"/>
    <n v="2900"/>
    <x v="2892"/>
    <x v="0"/>
    <x v="110"/>
    <n v="3.2"/>
    <n v="6.1999999999999998E-3"/>
    <n v="6.1999999999999998E-3"/>
    <m/>
    <n v="29419"/>
    <m/>
    <n v="1.4E-2"/>
    <s v="Reserva"/>
  </r>
  <r>
    <m/>
    <x v="5"/>
    <s v="M4 7S L30"/>
    <n v="2901"/>
    <x v="2893"/>
    <x v="0"/>
    <x v="110"/>
    <n v="3.2"/>
    <n v="1.21E-2"/>
    <n v="1.21E-2"/>
    <m/>
    <n v="29419"/>
    <m/>
    <n v="1.4E-2"/>
    <s v="D"/>
  </r>
  <r>
    <m/>
    <x v="5"/>
    <s v="M4 7S L30"/>
    <n v="2902"/>
    <x v="2894"/>
    <x v="0"/>
    <x v="110"/>
    <n v="3.2"/>
    <n v="1.2500000000000001E-2"/>
    <n v="1.2500000000000001E-2"/>
    <m/>
    <n v="29419"/>
    <m/>
    <n v="1.4E-2"/>
    <s v="D"/>
  </r>
  <r>
    <m/>
    <x v="5"/>
    <s v="M4 7S L30"/>
    <n v="2903"/>
    <x v="2895"/>
    <x v="0"/>
    <x v="110"/>
    <n v="3.2"/>
    <n v="6.4999999999999997E-3"/>
    <n v="6.4999999999999997E-3"/>
    <m/>
    <n v="29420"/>
    <m/>
    <n v="1.4E-2"/>
    <s v="Reserva"/>
  </r>
  <r>
    <m/>
    <x v="5"/>
    <s v="M4 6N L33"/>
    <n v="2904"/>
    <x v="2896"/>
    <x v="1"/>
    <x v="110"/>
    <n v="3.2"/>
    <n v="1.7100000000000001E-2"/>
    <n v="1.7100000000000001E-2"/>
    <m/>
    <n v="29420"/>
    <m/>
    <n v="1.4E-2"/>
    <s v="F"/>
  </r>
  <r>
    <m/>
    <x v="5"/>
    <s v="M4 6N L33"/>
    <n v="2905"/>
    <x v="2897"/>
    <x v="1"/>
    <x v="110"/>
    <n v="3.2"/>
    <n v="1.7299999999999999E-2"/>
    <n v="1.7299999999999999E-2"/>
    <m/>
    <n v="29420"/>
    <m/>
    <n v="1.4E-2"/>
    <s v="F"/>
  </r>
  <r>
    <m/>
    <x v="5"/>
    <s v="M4 6N L33"/>
    <n v="2906"/>
    <x v="2898"/>
    <x v="1"/>
    <x v="110"/>
    <n v="3.2"/>
    <n v="1.2200000000000001E-2"/>
    <n v="1.2200000000000001E-2"/>
    <m/>
    <n v="29420"/>
    <m/>
    <n v="1.4E-2"/>
    <s v="D"/>
  </r>
  <r>
    <m/>
    <x v="5"/>
    <s v="M4 6N L33"/>
    <n v="2907"/>
    <x v="2899"/>
    <x v="1"/>
    <x v="110"/>
    <n v="3.2"/>
    <n v="1.3100000000000001E-2"/>
    <n v="1.3100000000000001E-2"/>
    <m/>
    <n v="29420"/>
    <m/>
    <n v="1.4E-2"/>
    <s v="D"/>
  </r>
  <r>
    <m/>
    <x v="5"/>
    <s v="M4 7S L30"/>
    <n v="2908"/>
    <x v="2900"/>
    <x v="1"/>
    <x v="110"/>
    <n v="3.2"/>
    <n v="1.0699999999999999E-2"/>
    <n v="1.0699999999999999E-2"/>
    <m/>
    <n v="29421"/>
    <m/>
    <n v="1.4E-2"/>
    <s v="C"/>
  </r>
  <r>
    <m/>
    <x v="5"/>
    <s v="M4 7S L30"/>
    <n v="2909"/>
    <x v="2901"/>
    <x v="1"/>
    <x v="110"/>
    <n v="3.2"/>
    <n v="8.8999999999999999E-3"/>
    <n v="8.8999999999999999E-3"/>
    <m/>
    <n v="29421"/>
    <m/>
    <n v="1.4E-2"/>
    <s v="A"/>
  </r>
  <r>
    <m/>
    <x v="5"/>
    <s v="M4 7S L30"/>
    <n v="2910"/>
    <x v="2902"/>
    <x v="1"/>
    <x v="110"/>
    <n v="3.2"/>
    <n v="1.41E-2"/>
    <n v="1.41E-2"/>
    <m/>
    <n v="29421"/>
    <m/>
    <n v="1.4E-2"/>
    <s v="E"/>
  </r>
  <r>
    <m/>
    <x v="5"/>
    <s v="M4 7S L30"/>
    <n v="2911"/>
    <x v="2903"/>
    <x v="1"/>
    <x v="110"/>
    <n v="3.2"/>
    <n v="1.15E-2"/>
    <n v="1.15E-2"/>
    <m/>
    <n v="29421"/>
    <m/>
    <n v="1.4E-2"/>
    <s v="C"/>
  </r>
  <r>
    <m/>
    <x v="5"/>
    <s v="M4 7S L30"/>
    <n v="2912"/>
    <x v="2904"/>
    <x v="1"/>
    <x v="110"/>
    <n v="3.2"/>
    <n v="8.0999999999999996E-3"/>
    <n v="8.0999999999999996E-3"/>
    <m/>
    <n v="29421"/>
    <m/>
    <n v="1.4E-2"/>
    <s v="A"/>
  </r>
  <r>
    <m/>
    <x v="5"/>
    <s v="M4 7S L30"/>
    <n v="2913"/>
    <x v="2905"/>
    <x v="1"/>
    <x v="110"/>
    <n v="3.2"/>
    <n v="7.7999999999999996E-3"/>
    <n v="7.7999999999999996E-3"/>
    <m/>
    <n v="29421"/>
    <m/>
    <n v="1.4E-2"/>
    <s v="A"/>
  </r>
  <r>
    <m/>
    <x v="5"/>
    <s v="M4 7S L30"/>
    <n v="2914"/>
    <x v="2906"/>
    <x v="1"/>
    <x v="110"/>
    <n v="3.2"/>
    <n v="9.1000000000000004E-3"/>
    <n v="9.1000000000000004E-3"/>
    <m/>
    <n v="29421"/>
    <m/>
    <n v="1.4E-2"/>
    <s v="B"/>
  </r>
  <r>
    <m/>
    <x v="5"/>
    <s v="M4 7S L30"/>
    <n v="2915"/>
    <x v="2907"/>
    <x v="1"/>
    <x v="110"/>
    <n v="3.2"/>
    <n v="8.0999999999999996E-3"/>
    <n v="8.0999999999999996E-3"/>
    <m/>
    <n v="29421"/>
    <m/>
    <n v="1.4E-2"/>
    <s v="A"/>
  </r>
  <r>
    <m/>
    <x v="5"/>
    <s v="M4 7S L30"/>
    <n v="2916"/>
    <x v="2908"/>
    <x v="1"/>
    <x v="110"/>
    <n v="3.2"/>
    <n v="7.4999999999999997E-3"/>
    <n v="7.4999999999999997E-3"/>
    <m/>
    <n v="29421"/>
    <m/>
    <n v="1.4E-2"/>
    <s v="A"/>
  </r>
  <r>
    <m/>
    <x v="5"/>
    <s v="M4 7S L30"/>
    <n v="2917"/>
    <x v="2909"/>
    <x v="1"/>
    <x v="110"/>
    <n v="3.2"/>
    <n v="1.0500000000000001E-2"/>
    <n v="1.0500000000000001E-2"/>
    <m/>
    <n v="29421"/>
    <m/>
    <n v="1.4E-2"/>
    <s v="C"/>
  </r>
  <r>
    <m/>
    <x v="5"/>
    <s v="M4 7S L30"/>
    <n v="2918"/>
    <x v="2910"/>
    <x v="0"/>
    <x v="111"/>
    <n v="3.2"/>
    <n v="1.3100000000000001E-2"/>
    <n v="1.3100000000000001E-2"/>
    <m/>
    <n v="29425"/>
    <m/>
    <n v="1.35E-2"/>
    <s v="D"/>
  </r>
  <r>
    <m/>
    <x v="5"/>
    <s v="M4 7S L30"/>
    <n v="2919"/>
    <x v="2911"/>
    <x v="0"/>
    <x v="111"/>
    <n v="3.2"/>
    <n v="1.11E-2"/>
    <n v="1.11E-2"/>
    <m/>
    <n v="29425"/>
    <m/>
    <n v="1.35E-2"/>
    <s v="C"/>
  </r>
  <r>
    <m/>
    <x v="5"/>
    <s v="M4 7S L30"/>
    <n v="2920"/>
    <x v="2912"/>
    <x v="0"/>
    <x v="111"/>
    <n v="3.2"/>
    <n v="1.2200000000000001E-2"/>
    <n v="1.2200000000000001E-2"/>
    <m/>
    <n v="29425"/>
    <m/>
    <n v="1.35E-2"/>
    <s v="D"/>
  </r>
  <r>
    <m/>
    <x v="5"/>
    <s v="M4 7S L30"/>
    <n v="2921"/>
    <x v="2913"/>
    <x v="0"/>
    <x v="111"/>
    <n v="3.2"/>
    <n v="1.6899999999999998E-2"/>
    <n v="1.6899999999999998E-2"/>
    <m/>
    <n v="29425"/>
    <m/>
    <n v="1.35E-2"/>
    <s v="F"/>
  </r>
  <r>
    <m/>
    <x v="5"/>
    <s v="M4 7S L30"/>
    <n v="2922"/>
    <x v="2914"/>
    <x v="0"/>
    <x v="111"/>
    <n v="3.2"/>
    <n v="1.0500000000000001E-2"/>
    <n v="1.0500000000000001E-2"/>
    <m/>
    <n v="29426"/>
    <m/>
    <n v="1.35E-2"/>
    <s v="C"/>
  </r>
  <r>
    <m/>
    <x v="5"/>
    <s v="M4 7S L30"/>
    <n v="2923"/>
    <x v="2915"/>
    <x v="0"/>
    <x v="111"/>
    <n v="3.2"/>
    <n v="8.5000000000000006E-3"/>
    <n v="8.5000000000000006E-3"/>
    <m/>
    <n v="29426"/>
    <m/>
    <n v="1.35E-2"/>
    <s v="A"/>
  </r>
  <r>
    <m/>
    <x v="5"/>
    <s v="M4 7S L30"/>
    <n v="2924"/>
    <x v="2916"/>
    <x v="0"/>
    <x v="111"/>
    <n v="3.2"/>
    <n v="1.2800000000000001E-2"/>
    <n v="1.2800000000000001E-2"/>
    <m/>
    <n v="29426"/>
    <m/>
    <n v="1.35E-2"/>
    <s v="D"/>
  </r>
  <r>
    <m/>
    <x v="5"/>
    <s v="M4 7S L30"/>
    <n v="2925"/>
    <x v="2917"/>
    <x v="0"/>
    <x v="111"/>
    <n v="3.2"/>
    <n v="1.7999999999999999E-2"/>
    <n v="1.7999999999999999E-2"/>
    <m/>
    <n v="29426"/>
    <m/>
    <n v="1.35E-2"/>
    <s v="G"/>
  </r>
  <r>
    <m/>
    <x v="5"/>
    <s v="M4 7S L30"/>
    <n v="2926"/>
    <x v="2918"/>
    <x v="0"/>
    <x v="111"/>
    <n v="3.2"/>
    <n v="1.4200000000000001E-2"/>
    <n v="1.4200000000000001E-2"/>
    <m/>
    <n v="29426"/>
    <m/>
    <n v="1.35E-2"/>
    <s v="E"/>
  </r>
  <r>
    <m/>
    <x v="5"/>
    <s v="M4 7S L30"/>
    <n v="2927"/>
    <x v="2919"/>
    <x v="0"/>
    <x v="111"/>
    <n v="3.2"/>
    <n v="0.01"/>
    <n v="0.01"/>
    <m/>
    <n v="29426"/>
    <m/>
    <n v="1.35E-2"/>
    <s v="B"/>
  </r>
  <r>
    <m/>
    <x v="5"/>
    <s v="M4 7S L30"/>
    <n v="2928"/>
    <x v="2920"/>
    <x v="0"/>
    <x v="111"/>
    <n v="3.2"/>
    <n v="1.2E-2"/>
    <n v="1.2E-2"/>
    <m/>
    <n v="29426"/>
    <m/>
    <n v="1.35E-2"/>
    <s v="D"/>
  </r>
  <r>
    <m/>
    <x v="5"/>
    <s v="M4 7S L30"/>
    <n v="2929"/>
    <x v="2921"/>
    <x v="0"/>
    <x v="111"/>
    <n v="3.2"/>
    <n v="9.4000000000000004E-3"/>
    <n v="9.4000000000000004E-3"/>
    <m/>
    <n v="29426"/>
    <m/>
    <n v="1.35E-2"/>
    <s v="B"/>
  </r>
  <r>
    <m/>
    <x v="5"/>
    <s v="M4 7S L30"/>
    <n v="2930"/>
    <x v="2922"/>
    <x v="0"/>
    <x v="111"/>
    <n v="3.2"/>
    <n v="6.1000000000000004E-3"/>
    <n v="6.1000000000000004E-3"/>
    <m/>
    <n v="29426"/>
    <m/>
    <n v="1.35E-2"/>
    <s v="Reserva"/>
  </r>
  <r>
    <m/>
    <x v="5"/>
    <s v="M4 7S L30"/>
    <n v="2931"/>
    <x v="2923"/>
    <x v="0"/>
    <x v="111"/>
    <n v="3.2"/>
    <n v="1.52E-2"/>
    <n v="1.52E-2"/>
    <m/>
    <n v="29426"/>
    <m/>
    <n v="1.35E-2"/>
    <s v="F"/>
  </r>
  <r>
    <m/>
    <x v="5"/>
    <s v="M4 7S L30"/>
    <n v="2932"/>
    <x v="2924"/>
    <x v="0"/>
    <x v="111"/>
    <n v="3.2"/>
    <n v="1.52E-2"/>
    <n v="1.52E-2"/>
    <m/>
    <n v="29426"/>
    <m/>
    <n v="1.35E-2"/>
    <s v="F"/>
  </r>
  <r>
    <m/>
    <x v="5"/>
    <s v="M4 7S L30"/>
    <n v="2933"/>
    <x v="2925"/>
    <x v="0"/>
    <x v="111"/>
    <n v="3.2"/>
    <n v="1.5299999999999999E-2"/>
    <n v="1.5299999999999999E-2"/>
    <m/>
    <n v="29426"/>
    <m/>
    <n v="1.35E-2"/>
    <s v="F"/>
  </r>
  <r>
    <m/>
    <x v="5"/>
    <s v="M4 7S L30"/>
    <n v="2934"/>
    <x v="2926"/>
    <x v="0"/>
    <x v="111"/>
    <n v="3.2"/>
    <n v="1.37E-2"/>
    <n v="1.37E-2"/>
    <m/>
    <n v="29427"/>
    <m/>
    <n v="1.35E-2"/>
    <s v="E"/>
  </r>
  <r>
    <m/>
    <x v="5"/>
    <s v="M4 6N L33"/>
    <n v="2935"/>
    <x v="2927"/>
    <x v="0"/>
    <x v="111"/>
    <n v="3.2"/>
    <n v="1.5699999999999999E-2"/>
    <n v="1.5699999999999999E-2"/>
    <m/>
    <n v="29427"/>
    <m/>
    <n v="1.4E-2"/>
    <s v="F"/>
  </r>
  <r>
    <m/>
    <x v="5"/>
    <s v="M4 6N L33"/>
    <n v="2936"/>
    <x v="2928"/>
    <x v="0"/>
    <x v="111"/>
    <n v="3.2"/>
    <n v="1.47E-2"/>
    <n v="1.47E-2"/>
    <m/>
    <n v="29427"/>
    <m/>
    <n v="1.4E-2"/>
    <s v="E"/>
  </r>
  <r>
    <m/>
    <x v="5"/>
    <s v="M4 6N L33"/>
    <n v="2937"/>
    <x v="2929"/>
    <x v="0"/>
    <x v="111"/>
    <n v="3.2"/>
    <n v="1.55E-2"/>
    <n v="1.55E-2"/>
    <m/>
    <n v="29427"/>
    <m/>
    <n v="1.4E-2"/>
    <s v="F"/>
  </r>
  <r>
    <m/>
    <x v="5"/>
    <s v="M4 6N L33"/>
    <n v="2938"/>
    <x v="2930"/>
    <x v="0"/>
    <x v="111"/>
    <n v="3.2"/>
    <n v="1.5900000000000001E-2"/>
    <n v="1.5900000000000001E-2"/>
    <m/>
    <n v="29427"/>
    <m/>
    <n v="1.4E-2"/>
    <s v="F"/>
  </r>
  <r>
    <m/>
    <x v="5"/>
    <s v="M4 6N L33"/>
    <n v="2939"/>
    <x v="2931"/>
    <x v="0"/>
    <x v="111"/>
    <n v="3.2"/>
    <n v="1.38E-2"/>
    <n v="1.38E-2"/>
    <m/>
    <n v="29427"/>
    <m/>
    <n v="1.4E-2"/>
    <s v="E"/>
  </r>
  <r>
    <m/>
    <x v="5"/>
    <s v="M4 6N L33"/>
    <n v="2940"/>
    <x v="2932"/>
    <x v="0"/>
    <x v="111"/>
    <n v="3.2"/>
    <n v="1.6199999999999999E-2"/>
    <n v="1.6199999999999999E-2"/>
    <m/>
    <n v="29427"/>
    <m/>
    <n v="1.4E-2"/>
    <s v="F"/>
  </r>
  <r>
    <m/>
    <x v="5"/>
    <s v="M4 6N L33"/>
    <n v="2941"/>
    <x v="2933"/>
    <x v="0"/>
    <x v="111"/>
    <n v="3.2"/>
    <n v="1.35E-2"/>
    <n v="1.35E-2"/>
    <m/>
    <n v="29427"/>
    <m/>
    <n v="1.4E-2"/>
    <s v="E"/>
  </r>
  <r>
    <m/>
    <x v="5"/>
    <s v="M4 6N L33"/>
    <n v="2942"/>
    <x v="2934"/>
    <x v="0"/>
    <x v="111"/>
    <n v="3.2"/>
    <n v="1.2500000000000001E-2"/>
    <n v="1.2500000000000001E-2"/>
    <m/>
    <n v="29427"/>
    <m/>
    <n v="1.4E-2"/>
    <s v="D"/>
  </r>
  <r>
    <m/>
    <x v="5"/>
    <s v="M4 6N L33"/>
    <n v="2943"/>
    <x v="2935"/>
    <x v="0"/>
    <x v="111"/>
    <n v="3.2"/>
    <n v="1.3599999999999999E-2"/>
    <n v="1.3599999999999999E-2"/>
    <m/>
    <n v="29427"/>
    <m/>
    <n v="1.4E-2"/>
    <s v="E"/>
  </r>
  <r>
    <m/>
    <x v="5"/>
    <s v="M4 6N L33"/>
    <n v="2944"/>
    <x v="2936"/>
    <x v="0"/>
    <x v="111"/>
    <n v="3.2"/>
    <n v="1.35E-2"/>
    <n v="1.35E-2"/>
    <m/>
    <n v="29427"/>
    <m/>
    <n v="1.4E-2"/>
    <s v="E"/>
  </r>
  <r>
    <m/>
    <x v="5"/>
    <s v="M4 7S L30"/>
    <n v="2945"/>
    <x v="2937"/>
    <x v="0"/>
    <x v="110"/>
    <n v="3.2"/>
    <n v="1.09E-2"/>
    <n v="1.09E-2"/>
    <m/>
    <n v="29431"/>
    <m/>
    <n v="1.2999999999999999E-2"/>
    <s v="C"/>
  </r>
  <r>
    <m/>
    <x v="5"/>
    <s v="M4 7S L30"/>
    <n v="2946"/>
    <x v="2938"/>
    <x v="0"/>
    <x v="110"/>
    <n v="3.2"/>
    <n v="8.3999999999999995E-3"/>
    <n v="8.3999999999999995E-3"/>
    <m/>
    <n v="29431"/>
    <m/>
    <n v="1.2999999999999999E-2"/>
    <s v="A"/>
  </r>
  <r>
    <m/>
    <x v="5"/>
    <s v="M4 7S L30"/>
    <n v="2947"/>
    <x v="2939"/>
    <x v="0"/>
    <x v="110"/>
    <n v="3.2"/>
    <n v="1.24E-2"/>
    <n v="1.24E-2"/>
    <m/>
    <n v="29431"/>
    <m/>
    <n v="1.2999999999999999E-2"/>
    <s v="D"/>
  </r>
  <r>
    <m/>
    <x v="5"/>
    <s v="M4 7S L30"/>
    <n v="2948"/>
    <x v="2940"/>
    <x v="0"/>
    <x v="110"/>
    <n v="3.2"/>
    <n v="1.2999999999999999E-2"/>
    <n v="1.2999999999999999E-2"/>
    <m/>
    <n v="29431"/>
    <m/>
    <n v="1.2999999999999999E-2"/>
    <s v="D"/>
  </r>
  <r>
    <m/>
    <x v="5"/>
    <s v="M4 7S L30"/>
    <n v="2949"/>
    <x v="2941"/>
    <x v="0"/>
    <x v="110"/>
    <n v="3.2"/>
    <n v="2.0899999999999998E-2"/>
    <n v="2.0899999999999998E-2"/>
    <m/>
    <n v="29431"/>
    <m/>
    <n v="1.2999999999999999E-2"/>
    <s v="H"/>
  </r>
  <r>
    <m/>
    <x v="5"/>
    <s v="M4 7S L30"/>
    <n v="2950"/>
    <x v="2942"/>
    <x v="0"/>
    <x v="110"/>
    <n v="3.2"/>
    <n v="1.3899999999999999E-2"/>
    <n v="1.3899999999999999E-2"/>
    <m/>
    <n v="29431"/>
    <m/>
    <n v="1.2999999999999999E-2"/>
    <s v="E"/>
  </r>
  <r>
    <m/>
    <x v="5"/>
    <s v="M4 7S L30"/>
    <n v="2951"/>
    <x v="2943"/>
    <x v="1"/>
    <x v="107"/>
    <n v="3.2"/>
    <n v="1.11E-2"/>
    <n v="1.11E-2"/>
    <m/>
    <n v="29431"/>
    <m/>
    <n v="1.2999999999999999E-2"/>
    <s v="C"/>
  </r>
  <r>
    <m/>
    <x v="5"/>
    <s v="M4 7S L30"/>
    <n v="2952"/>
    <x v="2944"/>
    <x v="1"/>
    <x v="107"/>
    <n v="3.2"/>
    <n v="1.04E-2"/>
    <n v="1.04E-2"/>
    <m/>
    <n v="29431"/>
    <m/>
    <n v="1.2999999999999999E-2"/>
    <s v="B"/>
  </r>
  <r>
    <m/>
    <x v="5"/>
    <s v="M4 7S L30"/>
    <n v="2953"/>
    <x v="2945"/>
    <x v="1"/>
    <x v="107"/>
    <n v="3.2"/>
    <n v="1.37E-2"/>
    <n v="1.37E-2"/>
    <m/>
    <n v="29431"/>
    <m/>
    <n v="1.2999999999999999E-2"/>
    <s v="E"/>
  </r>
  <r>
    <m/>
    <x v="5"/>
    <s v="M4 7S L30"/>
    <n v="2954"/>
    <x v="2946"/>
    <x v="1"/>
    <x v="107"/>
    <n v="3.2"/>
    <n v="1.5900000000000001E-2"/>
    <n v="1.5900000000000001E-2"/>
    <m/>
    <n v="29431"/>
    <m/>
    <n v="1.2999999999999999E-2"/>
    <s v="F"/>
  </r>
  <r>
    <m/>
    <x v="5"/>
    <s v="M4 7S L30"/>
    <n v="2955"/>
    <x v="2947"/>
    <x v="0"/>
    <x v="112"/>
    <n v="3.2"/>
    <n v="1.7999999999999999E-2"/>
    <n v="1.7999999999999999E-2"/>
    <m/>
    <n v="29436"/>
    <m/>
    <n v="1.2999999999999999E-2"/>
    <s v="G"/>
  </r>
  <r>
    <m/>
    <x v="5"/>
    <s v="M4 7S L30"/>
    <n v="2956"/>
    <x v="2948"/>
    <x v="0"/>
    <x v="112"/>
    <n v="3.2"/>
    <n v="1.55E-2"/>
    <n v="1.55E-2"/>
    <m/>
    <n v="29436"/>
    <m/>
    <n v="1.2999999999999999E-2"/>
    <s v="F"/>
  </r>
  <r>
    <m/>
    <x v="5"/>
    <s v="M4 7S L30"/>
    <n v="2957"/>
    <x v="2949"/>
    <x v="0"/>
    <x v="112"/>
    <n v="3.2"/>
    <n v="1.72E-2"/>
    <n v="1.72E-2"/>
    <m/>
    <n v="29436"/>
    <m/>
    <n v="1.2999999999999999E-2"/>
    <s v="F"/>
  </r>
  <r>
    <m/>
    <x v="5"/>
    <s v="M4 7S L30"/>
    <n v="2958"/>
    <x v="2950"/>
    <x v="0"/>
    <x v="112"/>
    <n v="3.2"/>
    <n v="1.72E-2"/>
    <n v="1.72E-2"/>
    <m/>
    <n v="29436"/>
    <m/>
    <n v="1.2999999999999999E-2"/>
    <s v="F"/>
  </r>
  <r>
    <m/>
    <x v="5"/>
    <s v="M4 7S L30"/>
    <n v="2959"/>
    <x v="2951"/>
    <x v="0"/>
    <x v="112"/>
    <n v="3.2"/>
    <n v="1.32E-2"/>
    <n v="1.32E-2"/>
    <m/>
    <n v="29436"/>
    <m/>
    <n v="1.2999999999999999E-2"/>
    <s v="D"/>
  </r>
  <r>
    <m/>
    <x v="5"/>
    <s v="M4 7S L30"/>
    <n v="2960"/>
    <x v="2952"/>
    <x v="0"/>
    <x v="112"/>
    <n v="3.2"/>
    <n v="1.6199999999999999E-2"/>
    <n v="1.6199999999999999E-2"/>
    <m/>
    <n v="29437"/>
    <m/>
    <n v="1.2999999999999999E-2"/>
    <s v="F"/>
  </r>
  <r>
    <m/>
    <x v="5"/>
    <s v="M4 7S L30"/>
    <n v="2961"/>
    <x v="2953"/>
    <x v="0"/>
    <x v="112"/>
    <n v="3.2"/>
    <n v="1.44E-2"/>
    <n v="1.44E-2"/>
    <m/>
    <n v="29437"/>
    <m/>
    <n v="1.2999999999999999E-2"/>
    <s v="E"/>
  </r>
  <r>
    <m/>
    <x v="5"/>
    <s v="M4 7S L30"/>
    <n v="2962"/>
    <x v="2954"/>
    <x v="0"/>
    <x v="112"/>
    <n v="3.2"/>
    <n v="1.5699999999999999E-2"/>
    <n v="1.5699999999999999E-2"/>
    <m/>
    <n v="29437"/>
    <m/>
    <n v="1.2999999999999999E-2"/>
    <s v="F"/>
  </r>
  <r>
    <m/>
    <x v="5"/>
    <s v="M4 7S L30"/>
    <n v="2963"/>
    <x v="2955"/>
    <x v="0"/>
    <x v="112"/>
    <n v="3.2"/>
    <n v="1.26E-2"/>
    <n v="1.26E-2"/>
    <m/>
    <n v="29437"/>
    <m/>
    <n v="1.2999999999999999E-2"/>
    <s v="D"/>
  </r>
  <r>
    <m/>
    <x v="5"/>
    <s v="M4 7S L30"/>
    <n v="2964"/>
    <x v="2956"/>
    <x v="0"/>
    <x v="112"/>
    <n v="3.2"/>
    <n v="1.89E-2"/>
    <n v="1.89E-2"/>
    <m/>
    <n v="29437"/>
    <m/>
    <n v="1.2999999999999999E-2"/>
    <s v="G"/>
  </r>
  <r>
    <m/>
    <x v="5"/>
    <s v="M4 7S L30"/>
    <n v="2965"/>
    <x v="2957"/>
    <x v="0"/>
    <x v="112"/>
    <n v="3.2"/>
    <n v="1.0200000000000001E-2"/>
    <n v="1.0200000000000001E-2"/>
    <m/>
    <n v="29437"/>
    <m/>
    <n v="1.2999999999999999E-2"/>
    <s v="B"/>
  </r>
  <r>
    <m/>
    <x v="5"/>
    <s v="M4 7S L30"/>
    <n v="2966"/>
    <x v="2958"/>
    <x v="0"/>
    <x v="112"/>
    <n v="3.2"/>
    <n v="1.29E-2"/>
    <n v="1.29E-2"/>
    <m/>
    <n v="29437"/>
    <m/>
    <n v="1.2999999999999999E-2"/>
    <s v="D"/>
  </r>
  <r>
    <m/>
    <x v="5"/>
    <s v="M4 7S L30"/>
    <n v="2967"/>
    <x v="2959"/>
    <x v="0"/>
    <x v="112"/>
    <n v="3.2"/>
    <n v="1.3899999999999999E-2"/>
    <n v="1.3899999999999999E-2"/>
    <m/>
    <n v="29437"/>
    <m/>
    <n v="1.2999999999999999E-2"/>
    <s v="E"/>
  </r>
  <r>
    <m/>
    <x v="5"/>
    <s v="M4 7S L30"/>
    <n v="2968"/>
    <x v="2960"/>
    <x v="0"/>
    <x v="112"/>
    <n v="3.2"/>
    <n v="1.3100000000000001E-2"/>
    <n v="1.3100000000000001E-2"/>
    <m/>
    <n v="29437"/>
    <m/>
    <n v="1.2999999999999999E-2"/>
    <s v="D"/>
  </r>
  <r>
    <m/>
    <x v="5"/>
    <s v="M4 7S L30"/>
    <n v="2969"/>
    <x v="2961"/>
    <x v="0"/>
    <x v="112"/>
    <n v="3.2"/>
    <n v="1.0999999999999999E-2"/>
    <n v="1.0999999999999999E-2"/>
    <m/>
    <n v="29437"/>
    <m/>
    <n v="1.2999999999999999E-2"/>
    <s v="C"/>
  </r>
  <r>
    <m/>
    <x v="5"/>
    <s v="M4 7S L30"/>
    <n v="2970"/>
    <x v="2962"/>
    <x v="0"/>
    <x v="112"/>
    <n v="3.2"/>
    <n v="1.3299999999999999E-2"/>
    <n v="1.3299999999999999E-2"/>
    <m/>
    <n v="29438"/>
    <m/>
    <n v="1.2999999999999999E-2"/>
    <s v="D"/>
  </r>
  <r>
    <m/>
    <x v="5"/>
    <s v="M4 7S L30"/>
    <n v="2971"/>
    <x v="2963"/>
    <x v="0"/>
    <x v="112"/>
    <n v="3.2"/>
    <n v="9.5999999999999992E-3"/>
    <n v="9.5999999999999992E-3"/>
    <m/>
    <n v="29438"/>
    <m/>
    <n v="1.2999999999999999E-2"/>
    <s v="B"/>
  </r>
  <r>
    <m/>
    <x v="5"/>
    <s v="M4 7S L30"/>
    <n v="2972"/>
    <x v="2964"/>
    <x v="0"/>
    <x v="112"/>
    <n v="3.2"/>
    <n v="1.41E-2"/>
    <n v="1.41E-2"/>
    <m/>
    <n v="29438"/>
    <m/>
    <n v="1.2999999999999999E-2"/>
    <s v="E"/>
  </r>
  <r>
    <m/>
    <x v="5"/>
    <s v="M4 7S L30"/>
    <n v="2973"/>
    <x v="2965"/>
    <x v="0"/>
    <x v="112"/>
    <n v="3.2"/>
    <n v="1.6400000000000001E-2"/>
    <n v="1.6400000000000001E-2"/>
    <m/>
    <n v="29438"/>
    <m/>
    <n v="1.2999999999999999E-2"/>
    <s v="F"/>
  </r>
  <r>
    <m/>
    <x v="5"/>
    <s v="M4 7S L30"/>
    <n v="2974"/>
    <x v="2966"/>
    <x v="0"/>
    <x v="112"/>
    <n v="3.2"/>
    <n v="9.9000000000000008E-3"/>
    <n v="9.9000000000000008E-3"/>
    <m/>
    <n v="29438"/>
    <m/>
    <n v="1.2999999999999999E-2"/>
    <s v="B"/>
  </r>
  <r>
    <m/>
    <x v="5"/>
    <s v="M4 7S L30"/>
    <n v="2975"/>
    <x v="2967"/>
    <x v="0"/>
    <x v="112"/>
    <n v="3.2"/>
    <n v="1.1299999999999999E-2"/>
    <n v="1.1299999999999999E-2"/>
    <m/>
    <n v="29438"/>
    <m/>
    <n v="1.2999999999999999E-2"/>
    <s v="C"/>
  </r>
  <r>
    <m/>
    <x v="5"/>
    <s v="M4 7S L30"/>
    <n v="2976"/>
    <x v="2968"/>
    <x v="0"/>
    <x v="112"/>
    <n v="3.2"/>
    <n v="9.4999999999999998E-3"/>
    <n v="9.4999999999999998E-3"/>
    <m/>
    <n v="29438"/>
    <m/>
    <n v="1.2999999999999999E-2"/>
    <s v="B"/>
  </r>
  <r>
    <m/>
    <x v="5"/>
    <s v="M4 7S L30"/>
    <n v="2977"/>
    <x v="2969"/>
    <x v="0"/>
    <x v="112"/>
    <n v="3.2"/>
    <n v="8.8999999999999999E-3"/>
    <n v="8.8999999999999999E-3"/>
    <m/>
    <n v="29438"/>
    <m/>
    <n v="1.2999999999999999E-2"/>
    <s v="A"/>
  </r>
  <r>
    <m/>
    <x v="5"/>
    <s v="M4 6N L33"/>
    <n v="2978"/>
    <x v="2970"/>
    <x v="0"/>
    <x v="112"/>
    <n v="3.2"/>
    <n v="1.24E-2"/>
    <n v="1.24E-2"/>
    <m/>
    <n v="29438"/>
    <m/>
    <n v="1.4999999999999999E-2"/>
    <s v="D"/>
  </r>
  <r>
    <m/>
    <x v="5"/>
    <s v="M4 6N L33"/>
    <n v="2979"/>
    <x v="2971"/>
    <x v="0"/>
    <x v="112"/>
    <n v="3.2"/>
    <n v="1.06E-2"/>
    <n v="1.06E-2"/>
    <m/>
    <n v="29439"/>
    <m/>
    <n v="1.4999999999999999E-2"/>
    <s v="C"/>
  </r>
  <r>
    <m/>
    <x v="5"/>
    <s v="M4 6N L33"/>
    <n v="2980"/>
    <x v="2972"/>
    <x v="0"/>
    <x v="112"/>
    <n v="3.2"/>
    <n v="1.06E-2"/>
    <n v="1.06E-2"/>
    <m/>
    <n v="29439"/>
    <m/>
    <n v="1.4999999999999999E-2"/>
    <s v="C"/>
  </r>
  <r>
    <m/>
    <x v="5"/>
    <s v="M4 6N L33"/>
    <n v="2981"/>
    <x v="2973"/>
    <x v="0"/>
    <x v="112"/>
    <n v="3.2"/>
    <n v="1.0200000000000001E-2"/>
    <n v="1.0200000000000001E-2"/>
    <m/>
    <n v="29439"/>
    <m/>
    <n v="1.4999999999999999E-2"/>
    <s v="B"/>
  </r>
  <r>
    <m/>
    <x v="5"/>
    <s v="M4 6N L33"/>
    <n v="2982"/>
    <x v="2974"/>
    <x v="0"/>
    <x v="112"/>
    <n v="3.2"/>
    <n v="9.4000000000000004E-3"/>
    <n v="9.4000000000000004E-3"/>
    <m/>
    <n v="29439"/>
    <m/>
    <n v="1.4999999999999999E-2"/>
    <s v="B"/>
  </r>
  <r>
    <m/>
    <x v="5"/>
    <s v="M4 6N L33"/>
    <n v="2983"/>
    <x v="2975"/>
    <x v="0"/>
    <x v="112"/>
    <n v="3.2"/>
    <n v="1.23E-2"/>
    <n v="1.23E-2"/>
    <m/>
    <n v="29439"/>
    <m/>
    <n v="1.4999999999999999E-2"/>
    <s v="D"/>
  </r>
  <r>
    <m/>
    <x v="5"/>
    <s v="M4 6N L33"/>
    <n v="2984"/>
    <x v="2976"/>
    <x v="0"/>
    <x v="112"/>
    <n v="3.2"/>
    <n v="1.2699999999999999E-2"/>
    <n v="1.2699999999999999E-2"/>
    <m/>
    <n v="29439"/>
    <m/>
    <n v="1.4999999999999999E-2"/>
    <s v="D"/>
  </r>
  <r>
    <m/>
    <x v="5"/>
    <s v="M4 6N L33"/>
    <n v="2985"/>
    <x v="2977"/>
    <x v="0"/>
    <x v="112"/>
    <n v="3.2"/>
    <n v="1.32E-2"/>
    <n v="1.32E-2"/>
    <m/>
    <n v="29439"/>
    <m/>
    <n v="1.4999999999999999E-2"/>
    <s v="D"/>
  </r>
  <r>
    <m/>
    <x v="5"/>
    <s v="M4 6N L33"/>
    <n v="2986"/>
    <x v="2978"/>
    <x v="0"/>
    <x v="112"/>
    <n v="3.2"/>
    <n v="1.12E-2"/>
    <n v="1.12E-2"/>
    <m/>
    <n v="29439"/>
    <m/>
    <n v="1.4999999999999999E-2"/>
    <s v="C"/>
  </r>
  <r>
    <m/>
    <x v="5"/>
    <s v="M4 6N L33"/>
    <n v="2987"/>
    <x v="2979"/>
    <x v="0"/>
    <x v="112"/>
    <n v="3.2"/>
    <n v="1.35E-2"/>
    <n v="1.35E-2"/>
    <m/>
    <n v="29439"/>
    <m/>
    <n v="1.4999999999999999E-2"/>
    <s v="E"/>
  </r>
  <r>
    <m/>
    <x v="5"/>
    <s v="M4 6N L33"/>
    <n v="2988"/>
    <x v="2980"/>
    <x v="0"/>
    <x v="112"/>
    <n v="3.2"/>
    <n v="1.41E-2"/>
    <n v="1.41E-2"/>
    <m/>
    <n v="29439"/>
    <m/>
    <n v="1.4999999999999999E-2"/>
    <s v="E"/>
  </r>
  <r>
    <m/>
    <x v="5"/>
    <s v="M4 7S L30"/>
    <n v="2989"/>
    <x v="2981"/>
    <x v="1"/>
    <x v="112"/>
    <n v="3.2"/>
    <n v="1.4800000000000001E-2"/>
    <n v="1.4800000000000001E-2"/>
    <m/>
    <n v="29440"/>
    <m/>
    <n v="1.4999999999999999E-2"/>
    <s v="E"/>
  </r>
  <r>
    <m/>
    <x v="5"/>
    <s v="M4 7S L30"/>
    <n v="2990"/>
    <x v="2982"/>
    <x v="1"/>
    <x v="112"/>
    <n v="3.2"/>
    <n v="1.89E-2"/>
    <n v="1.89E-2"/>
    <m/>
    <n v="29440"/>
    <m/>
    <n v="1.4999999999999999E-2"/>
    <s v="G"/>
  </r>
  <r>
    <m/>
    <x v="5"/>
    <s v="M4 7S L30"/>
    <n v="2991"/>
    <x v="2983"/>
    <x v="1"/>
    <x v="112"/>
    <n v="3.2"/>
    <n v="1.21E-2"/>
    <n v="1.21E-2"/>
    <m/>
    <n v="29440"/>
    <m/>
    <n v="1.4999999999999999E-2"/>
    <s v="D"/>
  </r>
  <r>
    <m/>
    <x v="5"/>
    <s v="M4 7S L30"/>
    <n v="2992"/>
    <x v="2984"/>
    <x v="1"/>
    <x v="112"/>
    <n v="3.2"/>
    <n v="1.34E-2"/>
    <n v="1.34E-2"/>
    <m/>
    <n v="29440"/>
    <m/>
    <n v="1.4999999999999999E-2"/>
    <s v="D"/>
  </r>
  <r>
    <m/>
    <x v="5"/>
    <s v="M4 7S L30"/>
    <n v="2993"/>
    <x v="2985"/>
    <x v="1"/>
    <x v="112"/>
    <n v="3.2"/>
    <n v="1.61E-2"/>
    <n v="1.61E-2"/>
    <m/>
    <n v="29440"/>
    <m/>
    <n v="1.4999999999999999E-2"/>
    <s v="F"/>
  </r>
  <r>
    <m/>
    <x v="5"/>
    <s v="M4 7S L30"/>
    <n v="2994"/>
    <x v="2986"/>
    <x v="1"/>
    <x v="112"/>
    <n v="3.2"/>
    <n v="1.8499999999999999E-2"/>
    <n v="1.8499999999999999E-2"/>
    <m/>
    <n v="29440"/>
    <m/>
    <n v="1.4999999999999999E-2"/>
    <s v="G"/>
  </r>
  <r>
    <m/>
    <x v="5"/>
    <s v="M4 7S L30"/>
    <n v="2995"/>
    <x v="2987"/>
    <x v="1"/>
    <x v="112"/>
    <n v="3.2"/>
    <n v="1.6299999999999999E-2"/>
    <n v="1.6299999999999999E-2"/>
    <m/>
    <n v="29440"/>
    <m/>
    <n v="1.4999999999999999E-2"/>
    <s v="F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E73901-DC4F-4841-AC9A-8AD9E6A032CA}" name="TablaDinámica2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>
  <location ref="AK4:AK5" firstHeaderRow="1" firstDataRow="1" firstDataCol="0" rowPageCount="2" colPageCount="1"/>
  <pivotFields count="10">
    <pivotField showAll="0"/>
    <pivotField showAll="0"/>
    <pivotField showAll="0"/>
    <pivotField axis="axisPage" numFmtId="14" multipleItemSelectionAllowed="1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showAll="0"/>
    <pivotField axis="axisPage" showAll="0">
      <items count="8">
        <item x="0"/>
        <item x="2"/>
        <item m="1" x="6"/>
        <item m="1" x="5"/>
        <item x="4"/>
        <item x="1"/>
        <item x="3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pageFields count="2">
    <pageField fld="6" hier="-1"/>
    <pageField fld="3" hier="-1"/>
  </pageFields>
  <dataFields count="1">
    <dataField name="Suma de Ton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100796-4894-49EB-8C04-9126535CF95F}" name="TablaDinámica1" cacheId="1" applyNumberFormats="0" applyBorderFormats="0" applyFontFormats="0" applyPatternFormats="0" applyAlignmentFormats="0" applyWidthHeightFormats="1" dataCaption="Valores" updatedVersion="7" minRefreshableVersion="3" useAutoFormatting="1" colGrandTotals="0" itemPrintTitles="1" createdVersion="8" indent="0" compact="0" outline="1" outlineData="1" compactData="0" multipleFieldFilters="0" rowHeaderCaption="Fecha">
  <location ref="Q4:T10" firstHeaderRow="0" firstDataRow="1" firstDataCol="2" rowPageCount="1" colPageCount="1"/>
  <pivotFields count="10">
    <pivotField compact="0" subtotalTop="0" showAll="0"/>
    <pivotField dataField="1" compact="0" subtotalTop="0" showAll="0"/>
    <pivotField compact="0" subtotalTop="0" showAll="0"/>
    <pivotField axis="axisPage" compact="0" numFmtId="14" subtotalTop="0" multipleItemSelectionAllowed="1" showAll="0">
      <items count="369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t="default"/>
      </items>
    </pivotField>
    <pivotField dataField="1" compact="0" subtotalTop="0" showAll="0"/>
    <pivotField axis="axisRow" compact="0" subtotalTop="0" showAll="0">
      <items count="25">
        <item m="1" x="15"/>
        <item m="1" x="16"/>
        <item m="1" x="17"/>
        <item m="1" x="20"/>
        <item m="1" x="19"/>
        <item m="1" x="9"/>
        <item m="1" x="12"/>
        <item m="1" x="14"/>
        <item x="7"/>
        <item m="1" x="23"/>
        <item m="1" x="21"/>
        <item m="1" x="22"/>
        <item m="1" x="10"/>
        <item m="1" x="11"/>
        <item x="1"/>
        <item m="1" x="13"/>
        <item x="2"/>
        <item m="1" x="18"/>
        <item m="1" x="8"/>
        <item x="0"/>
        <item x="3"/>
        <item x="4"/>
        <item x="5"/>
        <item x="6"/>
        <item t="default"/>
      </items>
    </pivotField>
    <pivotField axis="axisRow" compact="0" subtotalTop="0" showAll="0">
      <items count="8">
        <item x="0"/>
        <item x="2"/>
        <item m="1" x="6"/>
        <item m="1" x="5"/>
        <item x="4"/>
        <item x="1"/>
        <item x="3"/>
        <item t="default"/>
      </items>
    </pivotField>
    <pivotField compact="0" subtotalTop="0" showAll="0"/>
    <pivotField compact="0" subtotalTop="0" showAll="0"/>
    <pivotField compact="0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6"/>
    <field x="5"/>
  </rowFields>
  <rowItems count="6">
    <i>
      <x v="1"/>
    </i>
    <i r="1">
      <x v="21"/>
    </i>
    <i r="1">
      <x v="22"/>
    </i>
    <i r="1">
      <x v="23"/>
    </i>
    <i t="default"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N° Viajes" fld="1" subtotal="count" baseField="3" baseItem="0"/>
    <dataField name="Ton." fld="4" baseField="0" baseItem="0"/>
  </dataFields>
  <formats count="11">
    <format dxfId="10264">
      <pivotArea type="all" dataOnly="0" outline="0" fieldPosition="0"/>
    </format>
    <format dxfId="10263">
      <pivotArea outline="0" collapsedLevelsAreSubtotals="1" fieldPosition="0"/>
    </format>
    <format dxfId="10262">
      <pivotArea field="3" type="button" dataOnly="0" labelOnly="1" outline="0" axis="axisPage" fieldPosition="0"/>
    </format>
    <format dxfId="10261">
      <pivotArea dataOnly="0" labelOnly="1" grandRow="1" outline="0" fieldPosition="0"/>
    </format>
    <format dxfId="1026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259">
      <pivotArea type="all" dataOnly="0" outline="0" fieldPosition="0"/>
    </format>
    <format dxfId="10258">
      <pivotArea outline="0" collapsedLevelsAreSubtotals="1" fieldPosition="0"/>
    </format>
    <format dxfId="10257">
      <pivotArea field="3" type="button" dataOnly="0" labelOnly="1" outline="0" axis="axisPage" fieldPosition="0"/>
    </format>
    <format dxfId="10256">
      <pivotArea dataOnly="0" labelOnly="1" grandRow="1" outline="0" fieldPosition="0"/>
    </format>
    <format dxfId="1025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254">
      <pivotArea field="6" grandRow="1" outline="0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8A12F4-4E57-47A4-ABBD-7F6F1D54217F}" name="TablaDinámica3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rowHeaderCaption="Fecha">
  <location ref="L4:N9" firstHeaderRow="0" firstDataRow="1" firstDataCol="1"/>
  <pivotFields count="10">
    <pivotField showAll="0"/>
    <pivotField dataField="1" showAll="0"/>
    <pivotField showAll="0"/>
    <pivotField axis="axisRow" numFmtId="14" multipleItemSelectionAllowed="1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showAll="0"/>
    <pivotField showAll="0"/>
    <pivotField showAll="0"/>
    <pivotField showAll="0"/>
    <pivotField axis="axisRow" showAll="0">
      <items count="15">
        <item h="1" sd="0" x="0"/>
        <item h="1" sd="0" x="1"/>
        <item h="1" x="2"/>
        <item h="1" x="3"/>
        <item h="1" x="4"/>
        <item h="1" x="5"/>
        <item h="1" x="6"/>
        <item x="7"/>
        <item h="1" x="8"/>
        <item h="1" x="9"/>
        <item h="1" x="10"/>
        <item h="1" x="11"/>
        <item h="1" x="12"/>
        <item x="13"/>
        <item t="default"/>
      </items>
    </pivotField>
  </pivotFields>
  <rowFields count="2">
    <field x="9"/>
    <field x="3"/>
  </rowFields>
  <rowItems count="5">
    <i>
      <x v="7"/>
    </i>
    <i r="1">
      <x v="183"/>
    </i>
    <i r="1">
      <x v="185"/>
    </i>
    <i r="1">
      <x v="188"/>
    </i>
    <i t="grand">
      <x/>
    </i>
  </rowItems>
  <colFields count="1">
    <field x="-2"/>
  </colFields>
  <colItems count="2">
    <i>
      <x/>
    </i>
    <i i="1">
      <x v="1"/>
    </i>
  </colItems>
  <dataFields count="2">
    <dataField name="N° Viajes" fld="1" subtotal="count" baseField="3" baseItem="0"/>
    <dataField name="Ton." fld="4" baseField="0" baseItem="0"/>
  </dataFields>
  <formats count="16">
    <format dxfId="10280">
      <pivotArea type="all" dataOnly="0" outline="0" fieldPosition="0"/>
    </format>
    <format dxfId="10279">
      <pivotArea outline="0" collapsedLevelsAreSubtotals="1" fieldPosition="0"/>
    </format>
    <format dxfId="10278">
      <pivotArea field="3" type="button" dataOnly="0" labelOnly="1" outline="0" axis="axisRow" fieldPosition="1"/>
    </format>
    <format dxfId="10277">
      <pivotArea dataOnly="0" labelOnly="1" grandRow="1" outline="0" fieldPosition="0"/>
    </format>
    <format dxfId="1027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275">
      <pivotArea type="all" dataOnly="0" outline="0" fieldPosition="0"/>
    </format>
    <format dxfId="10274">
      <pivotArea outline="0" collapsedLevelsAreSubtotals="1" fieldPosition="0"/>
    </format>
    <format dxfId="10273">
      <pivotArea field="3" type="button" dataOnly="0" labelOnly="1" outline="0" axis="axisRow" fieldPosition="1"/>
    </format>
    <format dxfId="10272">
      <pivotArea dataOnly="0" labelOnly="1" grandRow="1" outline="0" fieldPosition="0"/>
    </format>
    <format dxfId="1027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270">
      <pivotArea field="3" grandRow="1" outline="0" collapsedLevelsAreSubtotals="1" axis="axisRow" fieldPosition="1">
        <references count="1">
          <reference field="4294967294" count="1" selected="0">
            <x v="1"/>
          </reference>
        </references>
      </pivotArea>
    </format>
    <format dxfId="10269">
      <pivotArea type="all" dataOnly="0" outline="0" fieldPosition="0"/>
    </format>
    <format dxfId="10268">
      <pivotArea outline="0" collapsedLevelsAreSubtotals="1" fieldPosition="0"/>
    </format>
    <format dxfId="10267">
      <pivotArea field="3" type="button" dataOnly="0" labelOnly="1" outline="0" axis="axisRow" fieldPosition="1"/>
    </format>
    <format dxfId="10266">
      <pivotArea dataOnly="0" labelOnly="1" grandRow="1" outline="0" fieldPosition="0"/>
    </format>
    <format dxfId="1026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1DB986-74D9-418C-AEF5-31C09CBF6F54}" name="TablaDinámica5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rowHeaderCaption="Fecha">
  <location ref="Z4:AB24" firstHeaderRow="0" firstDataRow="1" firstDataCol="1" rowPageCount="2" colPageCount="1"/>
  <pivotFields count="10">
    <pivotField axis="axisRow" showAll="0">
      <items count="117">
        <item m="1" x="113"/>
        <item m="1" x="101"/>
        <item m="1" x="91"/>
        <item m="1" x="107"/>
        <item m="1" x="83"/>
        <item m="1" x="66"/>
        <item m="1" x="88"/>
        <item m="1" x="64"/>
        <item m="1" x="79"/>
        <item m="1" x="69"/>
        <item m="1" x="115"/>
        <item m="1" x="84"/>
        <item m="1" x="89"/>
        <item m="1" x="97"/>
        <item m="1" x="73"/>
        <item m="1" x="114"/>
        <item m="1" x="103"/>
        <item m="1" x="71"/>
        <item m="1" x="102"/>
        <item m="1" x="95"/>
        <item m="1" x="108"/>
        <item m="1" x="99"/>
        <item m="1" x="100"/>
        <item m="1" x="74"/>
        <item m="1" x="67"/>
        <item m="1" x="78"/>
        <item m="1" x="81"/>
        <item m="1" x="92"/>
        <item m="1" x="96"/>
        <item m="1" x="65"/>
        <item m="1" x="104"/>
        <item m="1" x="87"/>
        <item m="1" x="98"/>
        <item m="1" x="105"/>
        <item m="1" x="112"/>
        <item m="1" x="94"/>
        <item m="1" x="85"/>
        <item m="1" x="77"/>
        <item m="1" x="82"/>
        <item m="1" x="86"/>
        <item x="0"/>
        <item x="1"/>
        <item x="2"/>
        <item x="3"/>
        <item x="4"/>
        <item x="5"/>
        <item x="6"/>
        <item m="1" x="90"/>
        <item x="7"/>
        <item x="63"/>
        <item x="8"/>
        <item x="9"/>
        <item x="10"/>
        <item x="11"/>
        <item m="1" x="70"/>
        <item x="12"/>
        <item x="13"/>
        <item x="14"/>
        <item x="15"/>
        <item x="16"/>
        <item x="17"/>
        <item x="18"/>
        <item x="19"/>
        <item m="1" x="72"/>
        <item x="20"/>
        <item x="21"/>
        <item x="22"/>
        <item x="23"/>
        <item x="24"/>
        <item x="25"/>
        <item x="26"/>
        <item x="27"/>
        <item m="1" x="106"/>
        <item x="29"/>
        <item m="1" x="109"/>
        <item x="30"/>
        <item x="28"/>
        <item x="31"/>
        <item x="32"/>
        <item m="1" x="68"/>
        <item x="33"/>
        <item x="34"/>
        <item x="35"/>
        <item x="36"/>
        <item m="1" x="76"/>
        <item x="37"/>
        <item x="38"/>
        <item x="39"/>
        <item m="1" x="110"/>
        <item x="40"/>
        <item x="41"/>
        <item x="42"/>
        <item m="1" x="75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m="1" x="80"/>
        <item m="1" x="93"/>
        <item x="60"/>
        <item m="1" x="111"/>
        <item x="61"/>
        <item x="62"/>
        <item t="default"/>
      </items>
    </pivotField>
    <pivotField dataField="1" showAll="0"/>
    <pivotField showAll="0"/>
    <pivotField axis="axisPage" numFmtId="14" multipleItemSelectionAllowed="1" showAll="0">
      <items count="369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t="default"/>
      </items>
    </pivotField>
    <pivotField dataField="1" showAll="0"/>
    <pivotField showAll="0"/>
    <pivotField axis="axisPage" showAll="0">
      <items count="8">
        <item x="0"/>
        <item x="2"/>
        <item m="1" x="6"/>
        <item m="1" x="5"/>
        <item x="4"/>
        <item x="1"/>
        <item x="3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20">
    <i>
      <x v="90"/>
    </i>
    <i>
      <x v="91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 t="grand">
      <x/>
    </i>
  </rowItems>
  <colFields count="1">
    <field x="-2"/>
  </colFields>
  <colItems count="2">
    <i>
      <x/>
    </i>
    <i i="1">
      <x v="1"/>
    </i>
  </colItems>
  <pageFields count="2">
    <pageField fld="6" hier="-1"/>
    <pageField fld="3" hier="-1"/>
  </pageFields>
  <dataFields count="2">
    <dataField name="N° Viajes" fld="1" subtotal="count" baseField="3" baseItem="0"/>
    <dataField name="Ton." fld="4" baseField="0" baseItem="0"/>
  </dataFields>
  <formats count="13">
    <format dxfId="10293">
      <pivotArea type="all" dataOnly="0" outline="0" fieldPosition="0"/>
    </format>
    <format dxfId="10292">
      <pivotArea outline="0" collapsedLevelsAreSubtotals="1" fieldPosition="0"/>
    </format>
    <format dxfId="10291">
      <pivotArea field="6" type="button" dataOnly="0" labelOnly="1" outline="0" axis="axisPage" fieldPosition="0"/>
    </format>
    <format dxfId="10290">
      <pivotArea dataOnly="0" labelOnly="1" fieldPosition="0">
        <references count="1">
          <reference field="6" count="0"/>
        </references>
      </pivotArea>
    </format>
    <format dxfId="10289">
      <pivotArea dataOnly="0" labelOnly="1" grandRow="1" outline="0" fieldPosition="0"/>
    </format>
    <format dxfId="1028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287">
      <pivotArea type="all" dataOnly="0" outline="0" fieldPosition="0"/>
    </format>
    <format dxfId="10286">
      <pivotArea outline="0" collapsedLevelsAreSubtotals="1" fieldPosition="0"/>
    </format>
    <format dxfId="10285">
      <pivotArea field="6" type="button" dataOnly="0" labelOnly="1" outline="0" axis="axisPage" fieldPosition="0"/>
    </format>
    <format dxfId="10284">
      <pivotArea dataOnly="0" labelOnly="1" fieldPosition="0">
        <references count="1">
          <reference field="6" count="0"/>
        </references>
      </pivotArea>
    </format>
    <format dxfId="10283">
      <pivotArea dataOnly="0" labelOnly="1" grandRow="1" outline="0" fieldPosition="0"/>
    </format>
    <format dxfId="1028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281">
      <pivotArea field="6" grandRow="1" outline="0" collapsedLevelsAreSubtotals="1" axis="axisPage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B21706-2AA3-41A8-9CC6-AB4F54EDEEDC}" name="TablaDinámica8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rowHeaderCaption="Fecha">
  <location ref="AN6:AP93" firstHeaderRow="0" firstDataRow="1" firstDataCol="1" rowPageCount="1" colPageCount="1"/>
  <pivotFields count="10">
    <pivotField showAll="0"/>
    <pivotField dataField="1" showAll="0"/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showAll="0"/>
    <pivotField axis="axisPage" multipleItemSelectionAllowed="1" showAll="0">
      <items count="8">
        <item x="0"/>
        <item x="2"/>
        <item m="1" x="6"/>
        <item m="1" x="5"/>
        <item x="4"/>
        <item x="1"/>
        <item x="3"/>
        <item t="default"/>
      </items>
    </pivotField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9"/>
    <field x="3"/>
  </rowFields>
  <rowItems count="87">
    <i>
      <x/>
    </i>
    <i r="1">
      <x/>
    </i>
    <i>
      <x v="1"/>
    </i>
    <i r="1">
      <x v="13"/>
    </i>
    <i r="1">
      <x v="14"/>
    </i>
    <i r="1">
      <x v="15"/>
    </i>
    <i r="1">
      <x v="16"/>
    </i>
    <i r="1">
      <x v="19"/>
    </i>
    <i r="1">
      <x v="20"/>
    </i>
    <i r="1">
      <x v="21"/>
    </i>
    <i r="1">
      <x v="22"/>
    </i>
    <i r="1">
      <x v="23"/>
    </i>
    <i r="1">
      <x v="26"/>
    </i>
    <i r="1">
      <x v="27"/>
    </i>
    <i r="1">
      <x v="28"/>
    </i>
    <i r="1">
      <x v="29"/>
    </i>
    <i>
      <x v="2"/>
    </i>
    <i r="1">
      <x v="40"/>
    </i>
    <i>
      <x v="4"/>
    </i>
    <i r="1">
      <x v="99"/>
    </i>
    <i r="1">
      <x v="100"/>
    </i>
    <i r="1">
      <x v="101"/>
    </i>
    <i r="1">
      <x v="104"/>
    </i>
    <i r="1">
      <x v="105"/>
    </i>
    <i r="1">
      <x v="106"/>
    </i>
    <i r="1">
      <x v="107"/>
    </i>
    <i r="1">
      <x v="108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8"/>
    </i>
    <i r="1">
      <x v="119"/>
    </i>
    <i r="1">
      <x v="120"/>
    </i>
    <i r="1">
      <x v="121"/>
    </i>
    <i>
      <x v="5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9"/>
    </i>
    <i r="1">
      <x v="140"/>
    </i>
    <i r="1">
      <x v="141"/>
    </i>
    <i r="1">
      <x v="142"/>
    </i>
    <i r="1">
      <x v="146"/>
    </i>
    <i r="1">
      <x v="147"/>
    </i>
    <i r="1">
      <x v="148"/>
    </i>
    <i r="1">
      <x v="149"/>
    </i>
    <i r="1">
      <x v="150"/>
    </i>
    <i>
      <x v="6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60"/>
    </i>
    <i r="1">
      <x v="161"/>
    </i>
    <i r="1">
      <x v="163"/>
    </i>
    <i r="1">
      <x v="164"/>
    </i>
    <i r="1">
      <x v="165"/>
    </i>
    <i r="1">
      <x v="167"/>
    </i>
    <i r="1">
      <x v="168"/>
    </i>
    <i r="1">
      <x v="169"/>
    </i>
    <i r="1">
      <x v="170"/>
    </i>
    <i r="1">
      <x v="171"/>
    </i>
    <i r="1">
      <x v="174"/>
    </i>
    <i r="1">
      <x v="175"/>
    </i>
    <i r="1">
      <x v="176"/>
    </i>
    <i r="1">
      <x v="177"/>
    </i>
    <i r="1">
      <x v="178"/>
    </i>
    <i r="1">
      <x v="179"/>
    </i>
    <i>
      <x v="7"/>
    </i>
    <i r="1">
      <x v="183"/>
    </i>
    <i r="1">
      <x v="185"/>
    </i>
    <i r="1">
      <x v="188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N° Viajes" fld="1" subtotal="count" baseField="3" baseItem="0"/>
    <dataField name="Ton." fld="4" baseField="0" baseItem="0"/>
  </dataFields>
  <formats count="18">
    <format dxfId="10311">
      <pivotArea type="all" dataOnly="0" outline="0" fieldPosition="0"/>
    </format>
    <format dxfId="10310">
      <pivotArea outline="0" collapsedLevelsAreSubtotals="1" fieldPosition="0"/>
    </format>
    <format dxfId="10309">
      <pivotArea field="3" type="button" dataOnly="0" labelOnly="1" outline="0" axis="axisRow" fieldPosition="1"/>
    </format>
    <format dxfId="10308">
      <pivotArea dataOnly="0" labelOnly="1" fieldPosition="0">
        <references count="1">
          <reference field="3" count="0"/>
        </references>
      </pivotArea>
    </format>
    <format dxfId="10307">
      <pivotArea dataOnly="0" labelOnly="1" grandRow="1" outline="0" fieldPosition="0"/>
    </format>
    <format dxfId="1030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305">
      <pivotArea type="all" dataOnly="0" outline="0" fieldPosition="0"/>
    </format>
    <format dxfId="10304">
      <pivotArea outline="0" collapsedLevelsAreSubtotals="1" fieldPosition="0"/>
    </format>
    <format dxfId="10303">
      <pivotArea field="3" type="button" dataOnly="0" labelOnly="1" outline="0" axis="axisRow" fieldPosition="1"/>
    </format>
    <format dxfId="10302">
      <pivotArea dataOnly="0" labelOnly="1" fieldPosition="0">
        <references count="1">
          <reference field="3" count="0"/>
        </references>
      </pivotArea>
    </format>
    <format dxfId="10301">
      <pivotArea dataOnly="0" labelOnly="1" grandRow="1" outline="0" fieldPosition="0"/>
    </format>
    <format dxfId="1030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299">
      <pivotArea field="3" grandRow="1" outline="0" collapsedLevelsAreSubtotals="1" axis="axisRow" fieldPosition="1">
        <references count="1">
          <reference field="4294967294" count="1" selected="0">
            <x v="1"/>
          </reference>
        </references>
      </pivotArea>
    </format>
    <format dxfId="10298">
      <pivotArea type="all" dataOnly="0" outline="0" fieldPosition="0"/>
    </format>
    <format dxfId="10297">
      <pivotArea outline="0" collapsedLevelsAreSubtotals="1" fieldPosition="0"/>
    </format>
    <format dxfId="10296">
      <pivotArea field="3" type="button" dataOnly="0" labelOnly="1" outline="0" axis="axisRow" fieldPosition="1"/>
    </format>
    <format dxfId="10295">
      <pivotArea dataOnly="0" labelOnly="1" grandRow="1" outline="0" fieldPosition="0"/>
    </format>
    <format dxfId="1029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F7C990-D306-4ADD-B496-DE5B75379EF2}" name="TablaDinámica7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>
  <location ref="AG4:AI10" firstHeaderRow="0" firstDataRow="1" firstDataCol="1"/>
  <pivotFields count="10">
    <pivotField showAll="0"/>
    <pivotField dataField="1"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showAll="0"/>
    <pivotField axis="axisRow" showAll="0">
      <items count="8">
        <item x="0"/>
        <item x="2"/>
        <item m="1" x="6"/>
        <item m="1" x="5"/>
        <item x="4"/>
        <item x="1"/>
        <item x="3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6">
    <i>
      <x/>
    </i>
    <i>
      <x v="1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uenta de Recargo" fld="1" subtotal="count" baseField="6" baseItem="1" numFmtId="1"/>
    <dataField name="Promedio de Ton" fld="4" subtotal="average" baseField="6" baseItem="0"/>
  </dataFields>
  <formats count="6">
    <format dxfId="10317">
      <pivotArea collapsedLevelsAreSubtotals="1" fieldPosition="0">
        <references count="1">
          <reference field="6" count="0"/>
        </references>
      </pivotArea>
    </format>
    <format dxfId="10316">
      <pivotArea collapsedLevelsAreSubtotals="1" fieldPosition="0">
        <references count="1">
          <reference field="6" count="0"/>
        </references>
      </pivotArea>
    </format>
    <format dxfId="10315">
      <pivotArea collapsedLevelsAreSubtotals="1" fieldPosition="0">
        <references count="1">
          <reference field="6" count="0"/>
        </references>
      </pivotArea>
    </format>
    <format dxfId="10314">
      <pivotArea grandRow="1" outline="0" collapsedLevelsAreSubtotals="1" fieldPosition="0"/>
    </format>
    <format dxfId="10313">
      <pivotArea grandRow="1" outline="0" collapsedLevelsAreSubtotals="1" fieldPosition="0"/>
    </format>
    <format dxfId="1031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75D89C-B358-4620-8B68-97395258D17C}" name="TablaDinámica6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>
  <location ref="AD4:AD5" firstHeaderRow="1" firstDataRow="1" firstDataCol="0" rowPageCount="2" colPageCount="1"/>
  <pivotFields count="10">
    <pivotField showAll="0"/>
    <pivotField dataField="1" showAll="0"/>
    <pivotField showAll="0"/>
    <pivotField axis="axisPage" numFmtId="14" multipleItemSelectionAllowed="1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axis="axisPage" multipleItemSelectionAllowed="1" showAll="0">
      <items count="8">
        <item h="1" x="0"/>
        <item x="2"/>
        <item m="1" x="6"/>
        <item h="1" m="1" x="5"/>
        <item h="1" x="4"/>
        <item h="1" x="1"/>
        <item h="1" x="3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pageFields count="2">
    <pageField fld="6" hier="-1"/>
    <pageField fld="3" hier="-1"/>
  </pageFields>
  <dataFields count="1">
    <dataField name="Cuenta de Recargo" fld="1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3543EA-202A-4288-8026-1F5090D4C6C7}" name="TablaDinámica4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rowHeaderCaption="Fecha">
  <location ref="V4:X10" firstHeaderRow="0" firstDataRow="1" firstDataCol="1" rowPageCount="1" colPageCount="1"/>
  <pivotFields count="10">
    <pivotField showAll="0"/>
    <pivotField dataField="1" showAll="0"/>
    <pivotField axis="axisRow" multipleItemSelectionAllowed="1" showAll="0" sortType="descending">
      <items count="20">
        <item x="10"/>
        <item h="1" x="6"/>
        <item x="3"/>
        <item x="0"/>
        <item h="1" m="1" x="13"/>
        <item h="1" x="4"/>
        <item x="2"/>
        <item h="1" m="1" x="17"/>
        <item h="1" x="9"/>
        <item x="1"/>
        <item h="1" m="1" x="16"/>
        <item h="1" x="5"/>
        <item h="1" m="1" x="12"/>
        <item x="8"/>
        <item h="1" m="1" x="14"/>
        <item h="1" m="1" x="18"/>
        <item h="1" x="7"/>
        <item h="1" m="1" x="11"/>
        <item h="1" m="1" x="15"/>
        <item t="default"/>
      </items>
    </pivotField>
    <pivotField axis="axisPage" numFmtId="14" multipleItemSelectionAllowed="1" showAll="0">
      <items count="369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t="default"/>
      </items>
    </pivotField>
    <pivotField dataField="1" showAll="0"/>
    <pivotField showAll="0"/>
    <pivotField axis="axisRow" showAll="0">
      <items count="8">
        <item x="0"/>
        <item x="2"/>
        <item m="1" x="6"/>
        <item m="1" x="5"/>
        <item x="4"/>
        <item x="1"/>
        <item x="3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6"/>
    <field x="2"/>
  </rowFields>
  <rowItems count="6">
    <i>
      <x v="1"/>
    </i>
    <i r="1">
      <x v="2"/>
    </i>
    <i r="1">
      <x v="3"/>
    </i>
    <i r="1">
      <x v="6"/>
    </i>
    <i r="1"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N° Viajes" fld="1" subtotal="count" baseField="3" baseItem="0"/>
    <dataField name="Ton." fld="4" baseField="0" baseItem="0"/>
  </dataFields>
  <formats count="15">
    <format dxfId="10332">
      <pivotArea type="all" dataOnly="0" outline="0" fieldPosition="0"/>
    </format>
    <format dxfId="10331">
      <pivotArea outline="0" collapsedLevelsAreSubtotals="1" fieldPosition="0"/>
    </format>
    <format dxfId="10330">
      <pivotArea field="6" type="button" dataOnly="0" labelOnly="1" outline="0" axis="axisRow" fieldPosition="0"/>
    </format>
    <format dxfId="10329">
      <pivotArea dataOnly="0" labelOnly="1" fieldPosition="0">
        <references count="1">
          <reference field="6" count="0"/>
        </references>
      </pivotArea>
    </format>
    <format dxfId="10328">
      <pivotArea dataOnly="0" labelOnly="1" grandRow="1" outline="0" fieldPosition="0"/>
    </format>
    <format dxfId="10327">
      <pivotArea dataOnly="0" labelOnly="1" fieldPosition="0">
        <references count="2">
          <reference field="2" count="0"/>
          <reference field="6" count="0" selected="0"/>
        </references>
      </pivotArea>
    </format>
    <format dxfId="103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325">
      <pivotArea type="all" dataOnly="0" outline="0" fieldPosition="0"/>
    </format>
    <format dxfId="10324">
      <pivotArea outline="0" collapsedLevelsAreSubtotals="1" fieldPosition="0"/>
    </format>
    <format dxfId="10323">
      <pivotArea field="6" type="button" dataOnly="0" labelOnly="1" outline="0" axis="axisRow" fieldPosition="0"/>
    </format>
    <format dxfId="10322">
      <pivotArea dataOnly="0" labelOnly="1" fieldPosition="0">
        <references count="1">
          <reference field="6" count="0"/>
        </references>
      </pivotArea>
    </format>
    <format dxfId="10321">
      <pivotArea dataOnly="0" labelOnly="1" grandRow="1" outline="0" fieldPosition="0"/>
    </format>
    <format dxfId="10320">
      <pivotArea dataOnly="0" labelOnly="1" fieldPosition="0">
        <references count="2">
          <reference field="2" count="0"/>
          <reference field="6" count="0" selected="0"/>
        </references>
      </pivotArea>
    </format>
    <format dxfId="103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318">
      <pivotArea field="6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BC31DB-7C9E-4E85-9D49-BDC0AB1A9B65}" name="TablaDinámica7" cacheId="2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8" indent="0" outline="1" outlineData="1" multipleFieldFilters="0" rowHeaderCaption="ACOPIOS">
  <location ref="B3595:F3747" firstHeaderRow="0" firstDataRow="1" firstDataCol="1" rowPageCount="1" colPageCount="1"/>
  <pivotFields count="20">
    <pivotField showAll="0"/>
    <pivotField showAll="0"/>
    <pivotField showAll="0"/>
    <pivotField showAll="0"/>
    <pivotField axis="axisRow" showAll="0">
      <items count="6512">
        <item m="1" x="6248"/>
        <item m="1" x="6249"/>
        <item m="1" x="6250"/>
        <item m="1" x="6251"/>
        <item m="1" x="6252"/>
        <item m="1" x="6253"/>
        <item m="1" x="3100"/>
        <item m="1" x="3101"/>
        <item m="1" x="3102"/>
        <item m="1" x="6126"/>
        <item m="1" x="6127"/>
        <item m="1" x="6128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132"/>
        <item m="1" x="6133"/>
        <item m="1" x="6134"/>
        <item m="1" x="6135"/>
        <item m="1" x="6136"/>
        <item m="1" x="6137"/>
        <item m="1" x="6142"/>
        <item m="1" x="6143"/>
        <item m="1" x="6144"/>
        <item m="1" x="6066"/>
        <item m="1" x="6067"/>
        <item m="1" x="6068"/>
        <item m="1" x="6069"/>
        <item m="1" x="6070"/>
        <item m="1" x="6071"/>
        <item m="1" x="6094"/>
        <item m="1" x="6095"/>
        <item m="1" x="6096"/>
        <item m="1" x="6097"/>
        <item m="1" x="6098"/>
        <item m="1" x="6104"/>
        <item m="1" x="6105"/>
        <item m="1" x="6106"/>
        <item m="1" x="6107"/>
        <item m="1" x="6108"/>
        <item m="1" x="6072"/>
        <item m="1" x="6073"/>
        <item m="1" x="6074"/>
        <item m="1" x="6075"/>
        <item m="1" x="6076"/>
        <item m="1" x="6077"/>
        <item m="1" x="6078"/>
        <item m="1" x="6099"/>
        <item m="1" x="6100"/>
        <item m="1" x="6101"/>
        <item m="1" x="6102"/>
        <item m="1" x="6103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145"/>
        <item m="1" x="6146"/>
        <item m="1" x="6147"/>
        <item m="1" x="6148"/>
        <item m="1" x="6118"/>
        <item m="1" x="6119"/>
        <item m="1" x="6120"/>
        <item m="1" x="6121"/>
        <item m="1" x="6122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5044"/>
        <item m="1" x="5045"/>
        <item m="1" x="4495"/>
        <item m="1" x="4496"/>
        <item m="1" x="4497"/>
        <item m="1" x="3088"/>
        <item m="1" x="3089"/>
        <item m="1" x="3090"/>
        <item m="1" x="3091"/>
        <item m="1" x="3092"/>
        <item m="1" x="4559"/>
        <item m="1" x="4560"/>
        <item m="1" x="4561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44"/>
        <item m="1" x="3145"/>
        <item m="1" x="3146"/>
        <item m="1" x="3147"/>
        <item m="1" x="3148"/>
        <item m="1" x="3124"/>
        <item m="1" x="3125"/>
        <item m="1" x="4610"/>
        <item m="1" x="4611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43"/>
        <item m="1" x="3544"/>
        <item m="1" x="3545"/>
        <item m="1" x="3546"/>
        <item m="1" x="3547"/>
        <item m="1" x="3548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18"/>
        <item m="1" x="3719"/>
        <item m="1" x="3720"/>
        <item m="1" x="3721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958"/>
        <item m="1" x="3959"/>
        <item m="1" x="3960"/>
        <item m="1" x="3967"/>
        <item m="1" x="3968"/>
        <item m="1" x="3969"/>
        <item m="1" x="3970"/>
        <item m="1" x="3971"/>
        <item m="1" x="3982"/>
        <item m="1" x="3983"/>
        <item m="1" x="3984"/>
        <item m="1" x="3985"/>
        <item m="1" x="3986"/>
        <item m="1" x="3987"/>
        <item m="1" x="3988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22"/>
        <item m="1" x="4023"/>
        <item m="1" x="4024"/>
        <item m="1" x="4027"/>
        <item m="1" x="4028"/>
        <item m="1" x="4029"/>
        <item m="1" x="4030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79"/>
        <item m="1" x="4580"/>
        <item m="1" x="4581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6"/>
        <item m="1" x="4937"/>
        <item m="1" x="4938"/>
        <item m="1" x="4942"/>
        <item m="1" x="4943"/>
        <item m="1" x="4944"/>
        <item m="1" x="4945"/>
        <item m="1" x="4946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502"/>
        <item m="1" x="5503"/>
        <item m="1" x="5504"/>
        <item m="1" x="5505"/>
        <item m="1" x="5506"/>
        <item m="1" x="5507"/>
        <item m="1" x="5508"/>
        <item m="1" x="5509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600"/>
        <item m="1" x="5601"/>
        <item m="1" x="5602"/>
        <item m="1" x="5603"/>
        <item m="1" x="5604"/>
        <item m="1" x="5605"/>
        <item m="1" x="5606"/>
        <item m="1" x="5607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66"/>
        <item m="1" x="5667"/>
        <item m="1" x="5668"/>
        <item m="1" x="5669"/>
        <item m="1" x="5670"/>
        <item m="1" x="5671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149"/>
        <item m="1" x="6150"/>
        <item m="1" x="6151"/>
        <item m="1" x="6152"/>
        <item m="1" x="6153"/>
        <item m="1" x="6154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32"/>
        <item m="1" x="6233"/>
        <item m="1" x="6234"/>
        <item m="1" x="6235"/>
        <item m="1" x="6236"/>
        <item m="1" x="6237"/>
        <item m="1" x="6243"/>
        <item m="1" x="6244"/>
        <item m="1" x="6245"/>
        <item m="1" x="6246"/>
        <item m="1" x="6247"/>
        <item m="1" x="6254"/>
        <item m="1" x="6255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4612"/>
        <item m="1" x="4613"/>
        <item m="1" x="4614"/>
        <item m="1" x="4615"/>
        <item m="1" x="4616"/>
        <item m="1" x="4617"/>
        <item m="1" x="4618"/>
        <item m="1" x="3028"/>
        <item m="1" x="3032"/>
        <item m="1" x="3033"/>
        <item m="1" x="3034"/>
        <item m="1" x="3035"/>
        <item m="1" x="3036"/>
        <item m="1" x="3037"/>
        <item m="1" x="3038"/>
        <item m="1" x="3039"/>
        <item m="1" x="4470"/>
        <item m="1" x="3029"/>
        <item m="1" x="3030"/>
        <item m="1" x="3031"/>
        <item m="1" x="3046"/>
        <item m="1" x="3047"/>
        <item m="1" x="3048"/>
        <item m="1" x="3049"/>
        <item m="1" x="3050"/>
        <item m="1" x="3051"/>
        <item m="1" x="4449"/>
        <item m="1" x="4450"/>
        <item m="1" x="4451"/>
        <item m="1" x="4452"/>
        <item m="1" x="4456"/>
        <item m="1" x="4457"/>
        <item m="1" x="4458"/>
        <item m="1" x="4459"/>
        <item m="1" x="4460"/>
        <item m="1" x="4461"/>
        <item m="1" x="3080"/>
        <item m="1" x="3081"/>
        <item m="1" x="3084"/>
        <item m="1" x="3085"/>
        <item m="1" x="4321"/>
        <item m="1" x="4322"/>
        <item m="1" x="4453"/>
        <item m="1" x="4454"/>
        <item m="1" x="4455"/>
        <item m="1" x="4462"/>
        <item m="1" x="4463"/>
        <item m="1" x="4464"/>
        <item m="1" x="3082"/>
        <item m="1" x="3083"/>
        <item m="1" x="4323"/>
        <item m="1" x="4324"/>
        <item m="1" x="4325"/>
        <item m="1" x="4947"/>
        <item m="1" x="4948"/>
        <item m="1" x="4949"/>
        <item m="1" x="4487"/>
        <item m="1" x="4488"/>
        <item m="1" x="4489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4491"/>
        <item m="1" x="4492"/>
        <item m="1" x="4493"/>
        <item m="1" x="4494"/>
        <item m="1" x="4490"/>
        <item m="1" x="3086"/>
        <item m="1" x="3087"/>
        <item m="1" x="5171"/>
        <item m="1" x="5172"/>
        <item m="1" x="5173"/>
        <item m="1" x="5174"/>
        <item m="1" x="5175"/>
        <item m="1" x="5176"/>
        <item m="1" x="5177"/>
        <item m="1" x="5178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4498"/>
        <item m="1" x="4499"/>
        <item m="1" x="4500"/>
        <item m="1" x="4501"/>
        <item m="1" x="4502"/>
        <item m="1" x="4503"/>
        <item m="1" x="4406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727"/>
        <item m="1" x="4728"/>
        <item m="1" x="4729"/>
        <item m="1" x="4730"/>
        <item m="1" x="4731"/>
        <item m="1" x="4732"/>
        <item m="1" x="4733"/>
        <item m="1" x="3040"/>
        <item m="1" x="3041"/>
        <item m="1" x="3042"/>
        <item m="1" x="3043"/>
        <item m="1" x="3044"/>
        <item m="1" x="3045"/>
        <item m="1" x="4741"/>
        <item m="1" x="4742"/>
        <item m="1" x="4743"/>
        <item m="1" x="4744"/>
        <item m="1" x="4745"/>
        <item m="1" x="4632"/>
        <item m="1" x="4633"/>
        <item m="1" x="4634"/>
        <item m="1" x="4465"/>
        <item m="1" x="4466"/>
        <item m="1" x="4467"/>
        <item m="1" x="4468"/>
        <item m="1" x="4469"/>
        <item m="1" x="4746"/>
        <item m="1" x="4747"/>
        <item m="1" x="4748"/>
        <item m="1" x="4749"/>
        <item m="1" x="4734"/>
        <item m="1" x="4735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4736"/>
        <item m="1" x="4737"/>
        <item m="1" x="4738"/>
        <item m="1" x="4739"/>
        <item m="1" x="4740"/>
        <item m="1" x="3093"/>
        <item m="1" x="3094"/>
        <item m="1" x="3095"/>
        <item m="1" x="3096"/>
        <item m="1" x="3097"/>
        <item m="1" x="3098"/>
        <item m="1" x="3099"/>
        <item m="1" x="5191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3136"/>
        <item m="1" x="3137"/>
        <item m="1" x="3138"/>
        <item m="1" x="3139"/>
        <item m="1" x="3140"/>
        <item m="1" x="3141"/>
        <item m="1" x="3142"/>
        <item m="1" x="3143"/>
        <item m="1" x="5510"/>
        <item m="1" x="5511"/>
        <item m="1" x="5512"/>
        <item m="1" x="5513"/>
        <item m="1" x="5514"/>
        <item m="1" x="5878"/>
        <item m="1" x="4510"/>
        <item m="1" x="4562"/>
        <item m="1" x="4568"/>
        <item m="1" x="4653"/>
        <item m="1" x="4775"/>
        <item m="1" x="4960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4504"/>
        <item m="1" x="4505"/>
        <item m="1" x="4506"/>
        <item m="1" x="4507"/>
        <item m="1" x="4508"/>
        <item m="1" x="4509"/>
        <item m="1" x="4635"/>
        <item m="1" x="4636"/>
        <item m="1" x="4637"/>
        <item m="1" x="4638"/>
        <item m="1" x="4639"/>
        <item m="1" x="4640"/>
        <item m="1" x="4641"/>
        <item m="1" x="4774"/>
        <item m="1" x="4959"/>
        <item m="1" x="5065"/>
        <item m="1" x="5211"/>
        <item m="1" x="5371"/>
        <item m="1" x="5520"/>
        <item m="1" x="5912"/>
        <item m="1" x="4522"/>
        <item m="1" x="4569"/>
        <item m="1" x="4654"/>
        <item m="1" x="4776"/>
        <item m="1" x="4961"/>
        <item m="1" x="5066"/>
        <item m="1" x="5212"/>
        <item m="1" x="5372"/>
        <item m="1" x="5521"/>
        <item m="1" x="5913"/>
        <item m="1" x="4523"/>
        <item m="1" x="4570"/>
        <item m="1" x="4655"/>
        <item m="1" x="4777"/>
        <item m="1" x="4962"/>
        <item m="1" x="5067"/>
        <item m="1" x="5213"/>
        <item m="1" x="5373"/>
        <item m="1" x="5522"/>
        <item m="1" x="4578"/>
        <item m="1" x="4657"/>
        <item m="1" x="4781"/>
        <item m="1" x="3307"/>
        <item m="1" x="4933"/>
        <item m="1" x="3428"/>
        <item m="1" x="5038"/>
        <item m="1" x="3506"/>
        <item m="1" x="5085"/>
        <item m="1" x="3149"/>
        <item m="1" x="4619"/>
        <item m="1" x="3187"/>
        <item m="1" x="4725"/>
        <item m="1" x="3308"/>
        <item m="1" x="4934"/>
        <item m="1" x="3429"/>
        <item m="1" x="5039"/>
        <item m="1" x="3507"/>
        <item m="1" x="5086"/>
        <item m="1" x="3150"/>
        <item m="1" x="4620"/>
        <item m="1" x="3188"/>
        <item m="1" x="4726"/>
        <item m="1" x="3309"/>
        <item m="1" x="4935"/>
        <item m="1" x="3430"/>
        <item m="1" x="5040"/>
        <item m="1" x="3508"/>
        <item m="1" x="5087"/>
        <item m="1" x="3151"/>
        <item m="1" x="4621"/>
        <item m="1" x="4939"/>
        <item m="1" x="3431"/>
        <item m="1" x="5041"/>
        <item m="1" x="3509"/>
        <item m="1" x="5088"/>
        <item m="1" x="3549"/>
        <item m="1" x="5260"/>
        <item m="1" x="3613"/>
        <item m="1" x="5418"/>
        <item m="1" x="3310"/>
        <item m="1" x="4940"/>
        <item m="1" x="3432"/>
        <item m="1" x="5042"/>
        <item m="1" x="3510"/>
        <item m="1" x="5089"/>
        <item m="1" x="3550"/>
        <item m="1" x="5261"/>
        <item m="1" x="3614"/>
        <item m="1" x="5419"/>
        <item m="1" x="3311"/>
        <item m="1" x="4941"/>
        <item m="1" x="3433"/>
        <item m="1" x="5043"/>
        <item m="1" x="3511"/>
        <item m="1" x="5090"/>
        <item m="1" x="3551"/>
        <item m="1" x="5262"/>
        <item m="1" x="3615"/>
        <item m="1" x="5420"/>
        <item m="1" x="3312"/>
        <item m="1" x="5091"/>
        <item m="1" x="3562"/>
        <item m="1" x="5273"/>
        <item m="1" x="3616"/>
        <item m="1" x="5424"/>
        <item m="1" x="3722"/>
        <item m="1" x="5672"/>
        <item m="1" x="3810"/>
        <item m="1" x="5914"/>
        <item m="1" x="3523"/>
        <item m="1" x="5092"/>
        <item m="1" x="3563"/>
        <item m="1" x="5274"/>
        <item m="1" x="3617"/>
        <item m="1" x="5425"/>
        <item m="1" x="3723"/>
        <item m="1" x="5673"/>
        <item m="1" x="3811"/>
        <item m="1" x="5915"/>
        <item m="1" x="3524"/>
        <item m="1" x="5093"/>
        <item m="1" x="3564"/>
        <item m="1" x="5275"/>
        <item m="1" x="3618"/>
        <item m="1" x="5426"/>
        <item m="1" x="3724"/>
        <item m="1" x="5674"/>
        <item m="1" x="3812"/>
        <item m="1" x="5916"/>
        <item m="1" x="3525"/>
        <item m="1" x="5094"/>
        <item m="1" x="5499"/>
        <item m="1" x="3790"/>
        <item m="1" x="5773"/>
        <item m="1" x="3952"/>
        <item m="1" x="6033"/>
        <item m="1" x="3961"/>
        <item m="1" x="6060"/>
        <item m="1" x="3972"/>
        <item m="1" x="6123"/>
        <item m="1" x="3691"/>
        <item m="1" x="5500"/>
        <item m="1" x="3791"/>
        <item m="1" x="5774"/>
        <item m="1" x="3953"/>
        <item m="1" x="6034"/>
        <item m="1" x="3962"/>
        <item m="1" x="6061"/>
        <item m="1" x="3973"/>
        <item m="1" x="6124"/>
        <item m="1" x="3692"/>
        <item m="1" x="5501"/>
        <item m="1" x="3792"/>
        <item m="1" x="5775"/>
        <item m="1" x="3954"/>
        <item m="1" x="6035"/>
        <item m="1" x="3963"/>
        <item m="1" x="6062"/>
        <item m="1" x="3974"/>
        <item m="1" x="6125"/>
        <item m="1" x="3693"/>
        <item m="1" x="6036"/>
        <item m="1" x="3964"/>
        <item m="1" x="6063"/>
        <item m="1" x="3975"/>
        <item m="1" x="6129"/>
        <item m="1" x="3989"/>
        <item m="1" x="6155"/>
        <item m="1" x="3995"/>
        <item m="1" x="6219"/>
        <item m="1" x="3955"/>
        <item m="1" x="6037"/>
        <item m="1" x="3965"/>
        <item m="1" x="6064"/>
        <item m="1" x="3976"/>
        <item m="1" x="6130"/>
        <item m="1" x="3990"/>
        <item m="1" x="6156"/>
        <item m="1" x="3996"/>
        <item m="1" x="6220"/>
        <item m="1" x="3956"/>
        <item m="1" x="6038"/>
        <item m="1" x="3966"/>
        <item m="1" x="6065"/>
        <item m="1" x="3977"/>
        <item m="1" x="6131"/>
        <item m="1" x="3991"/>
        <item m="1" x="6157"/>
        <item m="1" x="3997"/>
        <item m="1" x="6221"/>
        <item m="1" x="3957"/>
        <item m="1" x="6039"/>
        <item m="1" x="6138"/>
        <item m="1" x="3992"/>
        <item m="1" x="6158"/>
        <item m="1" x="3998"/>
        <item m="1" x="6222"/>
        <item m="1" x="4003"/>
        <item m="1" x="6227"/>
        <item m="1" x="4017"/>
        <item m="1" x="6238"/>
        <item m="1" x="3979"/>
        <item m="1" x="6139"/>
        <item m="1" x="3993"/>
        <item m="1" x="6159"/>
        <item m="1" x="3999"/>
        <item m="1" x="6223"/>
        <item m="1" x="4004"/>
        <item m="1" x="6228"/>
        <item m="1" x="4018"/>
        <item m="1" x="6239"/>
        <item m="1" x="3980"/>
        <item m="1" x="6140"/>
        <item m="1" x="3994"/>
        <item m="1" x="6160"/>
        <item m="1" x="4000"/>
        <item m="1" x="6224"/>
        <item m="1" x="4005"/>
        <item m="1" x="6229"/>
        <item m="1" x="4019"/>
        <item m="1" x="6240"/>
        <item m="1" x="3981"/>
        <item m="1" x="6141"/>
        <item m="1" x="6225"/>
        <item m="1" x="4006"/>
        <item m="1" x="6230"/>
        <item m="1" x="4020"/>
        <item m="1" x="6241"/>
        <item m="1" x="4025"/>
        <item m="1" x="6256"/>
        <item m="1" x="4031"/>
        <item m="1" x="6258"/>
        <item m="1" x="4001"/>
        <item m="1" x="6226"/>
        <item m="1" x="4007"/>
        <item m="1" x="6231"/>
        <item m="1" x="4021"/>
        <item m="1" x="6242"/>
        <item m="1" x="4026"/>
        <item m="1" x="6257"/>
        <item m="1" x="4032"/>
        <item m="1" x="6259"/>
        <item m="1" x="4002"/>
        <item m="1" x="4642"/>
        <item m="1" x="4643"/>
        <item m="1" x="4644"/>
        <item m="1" x="4645"/>
        <item m="1" x="4646"/>
        <item m="1" x="4750"/>
        <item m="1" x="4751"/>
        <item m="1" x="4752"/>
        <item m="1" x="4753"/>
        <item m="1" x="4754"/>
        <item m="1" x="4755"/>
        <item m="1" x="4756"/>
        <item m="1" x="4764"/>
        <item m="1" x="4765"/>
        <item m="1" x="4766"/>
        <item m="1" x="4767"/>
        <item m="1" x="4768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5057"/>
        <item m="1" x="5058"/>
        <item m="1" x="5059"/>
        <item m="1" x="5060"/>
        <item m="1" x="5061"/>
        <item m="1" x="5062"/>
        <item m="1" x="5063"/>
        <item m="1" x="5064"/>
        <item m="1" x="5192"/>
        <item m="1" x="5193"/>
        <item m="1" x="5194"/>
        <item m="1" x="5202"/>
        <item m="1" x="5203"/>
        <item m="1" x="5204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63"/>
        <item m="1" x="4564"/>
        <item m="1" x="4565"/>
        <item m="1" x="4566"/>
        <item m="1" x="4567"/>
        <item m="1" x="4647"/>
        <item m="1" x="4648"/>
        <item m="1" x="4649"/>
        <item m="1" x="4650"/>
        <item m="1" x="4651"/>
        <item m="1" x="4652"/>
        <item m="1" x="4757"/>
        <item m="1" x="4758"/>
        <item m="1" x="4759"/>
        <item m="1" x="4760"/>
        <item m="1" x="4761"/>
        <item m="1" x="4762"/>
        <item m="1" x="4763"/>
        <item m="1" x="4769"/>
        <item m="1" x="4770"/>
        <item m="1" x="4771"/>
        <item m="1" x="4772"/>
        <item m="1" x="4773"/>
        <item m="1" x="5195"/>
        <item m="1" x="5196"/>
        <item m="1" x="5197"/>
        <item m="1" x="5198"/>
        <item m="1" x="5199"/>
        <item m="1" x="5200"/>
        <item m="1" x="5201"/>
        <item m="1" x="5205"/>
        <item m="1" x="5206"/>
        <item m="1" x="5207"/>
        <item m="1" x="5208"/>
        <item m="1" x="5209"/>
        <item m="1" x="5210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515"/>
        <item m="1" x="5516"/>
        <item m="1" x="5517"/>
        <item m="1" x="5518"/>
        <item m="1" x="5519"/>
        <item m="1" x="5068"/>
        <item m="1" x="5214"/>
        <item m="1" x="4778"/>
        <item m="1" x="4779"/>
        <item m="1" x="4780"/>
        <item m="1" x="4963"/>
        <item m="1" x="4964"/>
        <item m="1" x="4965"/>
        <item m="1" x="4966"/>
        <item m="1" x="4967"/>
        <item m="1" x="4968"/>
        <item m="1" x="4969"/>
        <item m="1" x="4970"/>
        <item m="1" x="4571"/>
        <item m="1" x="4572"/>
        <item m="1" x="4573"/>
        <item m="1" x="4574"/>
        <item m="1" x="4575"/>
        <item m="1" x="4576"/>
        <item m="1" x="4577"/>
        <item m="1" x="4582"/>
        <item m="1" x="4583"/>
        <item m="1" x="4584"/>
        <item m="1" x="4585"/>
        <item m="1" x="4586"/>
        <item m="1" x="4587"/>
        <item m="1" x="4588"/>
        <item m="1" x="4589"/>
        <item m="1" x="4704"/>
        <item m="1" x="4705"/>
        <item m="1" x="4706"/>
        <item m="1" x="4707"/>
        <item m="1" x="4708"/>
        <item m="1" x="4709"/>
        <item m="1" x="4710"/>
        <item m="1" x="4711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5374"/>
        <item m="1" x="5375"/>
        <item m="1" x="5376"/>
        <item m="1" x="5377"/>
        <item m="1" x="5378"/>
        <item m="1" x="5379"/>
        <item m="1" x="5380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52"/>
        <item m="1" x="3153"/>
        <item m="1" x="3154"/>
        <item m="1" x="3155"/>
        <item m="1" x="3156"/>
        <item m="1" x="3157"/>
        <item m="1" x="3158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5077"/>
        <item m="1" x="5078"/>
        <item m="1" x="5079"/>
        <item m="1" x="5080"/>
        <item m="1" x="5081"/>
        <item m="1" x="5082"/>
        <item m="1" x="5083"/>
        <item m="1" x="5084"/>
        <item m="1" x="5069"/>
        <item m="1" x="5070"/>
        <item m="1" x="5071"/>
        <item m="1" x="5072"/>
        <item m="1" x="5073"/>
        <item m="1" x="5074"/>
        <item m="1" x="5075"/>
        <item m="1" x="5076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224"/>
        <item m="1" x="5225"/>
        <item m="1" x="5226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4524"/>
        <item m="1" x="4525"/>
        <item m="1" x="4526"/>
        <item m="1" x="4527"/>
        <item m="1" x="4528"/>
        <item m="1" x="4529"/>
        <item m="1" x="4530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5000"/>
        <item m="1" x="5001"/>
        <item m="1" x="3512"/>
        <item m="1" x="3513"/>
        <item m="1" x="3514"/>
        <item m="1" x="3515"/>
        <item m="1" x="3516"/>
        <item m="1" x="3517"/>
        <item m="1" x="4863"/>
        <item m="1" x="4864"/>
        <item m="1" x="5608"/>
        <item m="1" x="3518"/>
        <item m="1" x="3519"/>
        <item m="1" x="3520"/>
        <item m="1" x="3521"/>
        <item m="1" x="352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58"/>
        <item m="1" x="5759"/>
        <item m="1" x="5760"/>
        <item m="1" x="5761"/>
        <item m="1" x="3820"/>
        <item m="1" x="3821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3843"/>
        <item m="1" x="3844"/>
        <item m="1" x="3845"/>
        <item m="1" x="3846"/>
        <item m="1" x="3847"/>
        <item m="1" x="3848"/>
        <item m="1" x="3849"/>
        <item m="1" x="3850"/>
        <item m="1" x="5095"/>
        <item m="1" x="5096"/>
        <item m="1" x="5947"/>
        <item m="1" x="5948"/>
        <item m="1" x="5949"/>
        <item m="1" x="5097"/>
        <item m="1" x="5098"/>
        <item m="1" x="5099"/>
        <item m="1" x="5100"/>
        <item m="1" x="5101"/>
        <item m="1" x="5102"/>
        <item m="1" x="5103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3605"/>
        <item m="1" x="3606"/>
        <item m="1" x="3607"/>
        <item m="1" x="3608"/>
        <item m="1" x="3609"/>
        <item m="1" x="3610"/>
        <item m="1" x="3611"/>
        <item m="1" x="3612"/>
        <item m="1" x="5297"/>
        <item m="1" x="5298"/>
        <item m="1" x="5299"/>
        <item m="1" x="5300"/>
        <item m="1" x="5301"/>
        <item m="1" x="5302"/>
        <item m="1" x="5303"/>
        <item m="1" x="5304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3640"/>
        <item m="1" x="3641"/>
        <item m="1" x="3642"/>
        <item m="1" x="3643"/>
        <item m="1" x="3644"/>
        <item m="1" x="3645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3646"/>
        <item m="1" x="3647"/>
        <item m="1" x="3648"/>
        <item m="1" x="3649"/>
        <item m="1" x="3650"/>
        <item m="1" x="3651"/>
        <item m="1" x="3652"/>
        <item m="1" x="5444"/>
        <item m="1" x="5445"/>
        <item m="1" x="5446"/>
        <item m="1" x="5447"/>
        <item m="1" x="5104"/>
        <item m="1" x="5105"/>
        <item m="1" x="5106"/>
        <item m="1" x="5107"/>
        <item m="1" x="5108"/>
        <item m="1" x="5109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785"/>
        <item m="1" x="3786"/>
        <item m="1" x="3787"/>
        <item m="1" x="3788"/>
        <item m="1" x="3789"/>
        <item m="1" x="5421"/>
        <item m="1" x="5422"/>
        <item m="1" x="542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3950"/>
        <item m="1" x="3951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5984"/>
        <item m="1" x="5985"/>
        <item m="1" x="5986"/>
        <item m="1" x="3542"/>
        <item m="1" x="3873"/>
        <item m="1" x="3874"/>
        <item m="1" x="5987"/>
        <item m="1" x="5988"/>
        <item m="1" x="5989"/>
        <item m="1" x="5990"/>
        <item m="1" x="3875"/>
        <item m="1" x="3876"/>
        <item m="1" x="3877"/>
        <item m="1" x="3878"/>
        <item m="1" x="387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5472"/>
        <item m="1" x="5473"/>
        <item m="1" x="5474"/>
        <item m="1" x="5475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164"/>
        <item m="1" x="5165"/>
        <item m="1" x="5166"/>
        <item m="1" x="5167"/>
        <item m="1" x="5168"/>
        <item m="1" x="5169"/>
        <item m="1" x="5170"/>
        <item m="1" x="5752"/>
        <item m="1" x="5753"/>
        <item m="1" x="5754"/>
        <item m="1" x="5755"/>
        <item m="1" x="5756"/>
        <item m="1" x="5757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813"/>
        <item m="1" x="3814"/>
        <item m="1" x="3815"/>
        <item m="1" x="3816"/>
        <item m="1" x="3817"/>
        <item m="1" x="3818"/>
        <item m="1" x="3819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3978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m="1" x="4656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m="1" x="4712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t="default"/>
      </items>
    </pivotField>
    <pivotField showAll="0"/>
    <pivotField name="fecha" axis="axisPage" numFmtId="14" multipleItemSelectionAllowed="1" showAll="0">
      <items count="15">
        <item h="1" x="0"/>
        <item h="1" x="1"/>
        <item h="1" x="2"/>
        <item h="1" x="3"/>
        <item h="1" x="4"/>
        <item h="1" x="5"/>
        <item h="1" x="6"/>
        <item x="7"/>
        <item h="1" x="8"/>
        <item h="1" x="9"/>
        <item h="1" x="10"/>
        <item h="1" x="11"/>
        <item h="1" x="12"/>
        <item h="1" x="13"/>
        <item t="default"/>
      </items>
    </pivotField>
    <pivotField dataField="1" showAll="0"/>
    <pivotField numFmtId="10" showAll="0"/>
    <pivotField dataField="1" numFmtId="10" showAll="0"/>
    <pivotField showAll="0"/>
    <pivotField showAll="0"/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152">
    <i>
      <x v="6355"/>
    </i>
    <i>
      <x v="6356"/>
    </i>
    <i>
      <x v="6357"/>
    </i>
    <i>
      <x v="6358"/>
    </i>
    <i>
      <x v="6359"/>
    </i>
    <i>
      <x v="6360"/>
    </i>
    <i>
      <x v="6361"/>
    </i>
    <i>
      <x v="6362"/>
    </i>
    <i>
      <x v="6363"/>
    </i>
    <i>
      <x v="6364"/>
    </i>
    <i>
      <x v="6365"/>
    </i>
    <i>
      <x v="6366"/>
    </i>
    <i>
      <x v="6367"/>
    </i>
    <i>
      <x v="6368"/>
    </i>
    <i>
      <x v="6369"/>
    </i>
    <i>
      <x v="6370"/>
    </i>
    <i>
      <x v="6371"/>
    </i>
    <i>
      <x v="6372"/>
    </i>
    <i>
      <x v="6373"/>
    </i>
    <i>
      <x v="6374"/>
    </i>
    <i>
      <x v="6375"/>
    </i>
    <i>
      <x v="6376"/>
    </i>
    <i>
      <x v="6377"/>
    </i>
    <i>
      <x v="6378"/>
    </i>
    <i>
      <x v="6379"/>
    </i>
    <i>
      <x v="6380"/>
    </i>
    <i>
      <x v="6381"/>
    </i>
    <i>
      <x v="6382"/>
    </i>
    <i>
      <x v="6383"/>
    </i>
    <i>
      <x v="6384"/>
    </i>
    <i>
      <x v="6385"/>
    </i>
    <i>
      <x v="6386"/>
    </i>
    <i>
      <x v="6387"/>
    </i>
    <i>
      <x v="6388"/>
    </i>
    <i>
      <x v="6389"/>
    </i>
    <i>
      <x v="6390"/>
    </i>
    <i>
      <x v="6391"/>
    </i>
    <i>
      <x v="6392"/>
    </i>
    <i>
      <x v="6393"/>
    </i>
    <i>
      <x v="6394"/>
    </i>
    <i>
      <x v="6395"/>
    </i>
    <i>
      <x v="6396"/>
    </i>
    <i>
      <x v="6397"/>
    </i>
    <i>
      <x v="6398"/>
    </i>
    <i>
      <x v="6399"/>
    </i>
    <i>
      <x v="6400"/>
    </i>
    <i>
      <x v="6401"/>
    </i>
    <i>
      <x v="6402"/>
    </i>
    <i>
      <x v="6403"/>
    </i>
    <i>
      <x v="6404"/>
    </i>
    <i>
      <x v="6405"/>
    </i>
    <i>
      <x v="6406"/>
    </i>
    <i>
      <x v="6407"/>
    </i>
    <i>
      <x v="6408"/>
    </i>
    <i>
      <x v="6409"/>
    </i>
    <i>
      <x v="6410"/>
    </i>
    <i>
      <x v="6411"/>
    </i>
    <i>
      <x v="6412"/>
    </i>
    <i>
      <x v="6413"/>
    </i>
    <i>
      <x v="6414"/>
    </i>
    <i>
      <x v="6415"/>
    </i>
    <i>
      <x v="6416"/>
    </i>
    <i>
      <x v="6417"/>
    </i>
    <i>
      <x v="6418"/>
    </i>
    <i>
      <x v="6419"/>
    </i>
    <i>
      <x v="6420"/>
    </i>
    <i>
      <x v="6421"/>
    </i>
    <i>
      <x v="6422"/>
    </i>
    <i>
      <x v="6423"/>
    </i>
    <i>
      <x v="6424"/>
    </i>
    <i>
      <x v="6425"/>
    </i>
    <i>
      <x v="6426"/>
    </i>
    <i>
      <x v="6427"/>
    </i>
    <i>
      <x v="6428"/>
    </i>
    <i>
      <x v="6429"/>
    </i>
    <i>
      <x v="6430"/>
    </i>
    <i>
      <x v="6431"/>
    </i>
    <i>
      <x v="6432"/>
    </i>
    <i>
      <x v="6433"/>
    </i>
    <i>
      <x v="6434"/>
    </i>
    <i>
      <x v="6435"/>
    </i>
    <i>
      <x v="6436"/>
    </i>
    <i>
      <x v="6437"/>
    </i>
    <i>
      <x v="6438"/>
    </i>
    <i>
      <x v="6439"/>
    </i>
    <i>
      <x v="6440"/>
    </i>
    <i>
      <x v="6441"/>
    </i>
    <i>
      <x v="6442"/>
    </i>
    <i>
      <x v="6443"/>
    </i>
    <i>
      <x v="6444"/>
    </i>
    <i>
      <x v="6445"/>
    </i>
    <i>
      <x v="6446"/>
    </i>
    <i>
      <x v="6447"/>
    </i>
    <i>
      <x v="6448"/>
    </i>
    <i>
      <x v="6449"/>
    </i>
    <i>
      <x v="6450"/>
    </i>
    <i>
      <x v="6451"/>
    </i>
    <i>
      <x v="6452"/>
    </i>
    <i>
      <x v="6453"/>
    </i>
    <i>
      <x v="6454"/>
    </i>
    <i>
      <x v="6455"/>
    </i>
    <i>
      <x v="6456"/>
    </i>
    <i>
      <x v="6457"/>
    </i>
    <i>
      <x v="6458"/>
    </i>
    <i>
      <x v="6459"/>
    </i>
    <i>
      <x v="6460"/>
    </i>
    <i>
      <x v="6461"/>
    </i>
    <i>
      <x v="6462"/>
    </i>
    <i>
      <x v="6463"/>
    </i>
    <i>
      <x v="6464"/>
    </i>
    <i>
      <x v="6465"/>
    </i>
    <i>
      <x v="6470"/>
    </i>
    <i>
      <x v="6471"/>
    </i>
    <i>
      <x v="6472"/>
    </i>
    <i>
      <x v="6473"/>
    </i>
    <i>
      <x v="6474"/>
    </i>
    <i>
      <x v="6475"/>
    </i>
    <i>
      <x v="6476"/>
    </i>
    <i>
      <x v="6477"/>
    </i>
    <i>
      <x v="6478"/>
    </i>
    <i>
      <x v="6479"/>
    </i>
    <i>
      <x v="6480"/>
    </i>
    <i>
      <x v="6481"/>
    </i>
    <i>
      <x v="6482"/>
    </i>
    <i>
      <x v="6483"/>
    </i>
    <i>
      <x v="6484"/>
    </i>
    <i>
      <x v="6485"/>
    </i>
    <i>
      <x v="6486"/>
    </i>
    <i>
      <x v="6487"/>
    </i>
    <i>
      <x v="6488"/>
    </i>
    <i>
      <x v="6489"/>
    </i>
    <i>
      <x v="6490"/>
    </i>
    <i>
      <x v="6491"/>
    </i>
    <i>
      <x v="6492"/>
    </i>
    <i>
      <x v="6493"/>
    </i>
    <i>
      <x v="6494"/>
    </i>
    <i>
      <x v="6495"/>
    </i>
    <i>
      <x v="6496"/>
    </i>
    <i>
      <x v="6497"/>
    </i>
    <i>
      <x v="6498"/>
    </i>
    <i>
      <x v="6499"/>
    </i>
    <i>
      <x v="6500"/>
    </i>
    <i>
      <x v="6501"/>
    </i>
    <i>
      <x v="6502"/>
    </i>
    <i>
      <x v="6503"/>
    </i>
    <i>
      <x v="6504"/>
    </i>
    <i>
      <x v="6505"/>
    </i>
    <i>
      <x v="6506"/>
    </i>
    <i>
      <x v="6507"/>
    </i>
    <i>
      <x v="6508"/>
    </i>
    <i>
      <x v="6509"/>
    </i>
    <i>
      <x v="6510"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6" hier="-1"/>
  </pageFields>
  <dataFields count="4">
    <dataField name="DUMPADAS" fld="7" subtotal="count" baseField="4" baseItem="0"/>
    <dataField name="TON." fld="7" baseField="4" baseItem="1" numFmtId="2"/>
    <dataField name=" ley  Cup" fld="9" subtotal="average" baseField="4" baseItem="0" numFmtId="10"/>
    <dataField name="Promedio de Ley Visual" fld="13" subtotal="average" baseField="4" baseItem="0" numFmtId="10"/>
  </dataFields>
  <formats count="22">
    <format dxfId="1698">
      <pivotArea type="all" dataOnly="0" outline="0" fieldPosition="0"/>
    </format>
    <format dxfId="1697">
      <pivotArea outline="0" collapsedLevelsAreSubtotals="1" fieldPosition="0"/>
    </format>
    <format dxfId="1696">
      <pivotArea field="4" type="button" dataOnly="0" labelOnly="1" outline="0" axis="axisRow" fieldPosition="0"/>
    </format>
    <format dxfId="1695">
      <pivotArea dataOnly="0" labelOnly="1" fieldPosition="0">
        <references count="1">
          <reference field="4" count="0"/>
        </references>
      </pivotArea>
    </format>
    <format dxfId="1694">
      <pivotArea dataOnly="0" labelOnly="1" grandRow="1" outline="0" fieldPosition="0"/>
    </format>
    <format dxfId="169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692">
      <pivotArea type="all" dataOnly="0" outline="0" fieldPosition="0"/>
    </format>
    <format dxfId="1691">
      <pivotArea outline="0" collapsedLevelsAreSubtotals="1" fieldPosition="0"/>
    </format>
    <format dxfId="1690">
      <pivotArea field="4" type="button" dataOnly="0" labelOnly="1" outline="0" axis="axisRow" fieldPosition="0"/>
    </format>
    <format dxfId="1689">
      <pivotArea dataOnly="0" labelOnly="1" fieldPosition="0">
        <references count="1">
          <reference field="4" count="0"/>
        </references>
      </pivotArea>
    </format>
    <format dxfId="168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687">
      <pivotArea type="all" dataOnly="0" outline="0" fieldPosition="0"/>
    </format>
    <format dxfId="1686">
      <pivotArea outline="0" collapsedLevelsAreSubtotals="1" fieldPosition="0"/>
    </format>
    <format dxfId="1685">
      <pivotArea field="4" type="button" dataOnly="0" labelOnly="1" outline="0" axis="axisRow" fieldPosition="0"/>
    </format>
    <format dxfId="1684">
      <pivotArea dataOnly="0" labelOnly="1" fieldPosition="0">
        <references count="1">
          <reference field="4" count="0"/>
        </references>
      </pivotArea>
    </format>
    <format dxfId="168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68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68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680">
      <pivotArea outline="0" fieldPosition="0">
        <references count="1">
          <reference field="4294967294" count="1">
            <x v="3"/>
          </reference>
        </references>
      </pivotArea>
    </format>
    <format dxfId="1679">
      <pivotArea outline="0" fieldPosition="0">
        <references count="1">
          <reference field="4294967294" count="1">
            <x v="1"/>
          </reference>
        </references>
      </pivotArea>
    </format>
    <format dxfId="167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677">
      <pivotArea dataOnly="0" labelOnly="1" fieldPosition="0">
        <references count="1">
          <reference field="4" count="11">
            <x v="2354"/>
            <x v="2355"/>
            <x v="2356"/>
            <x v="2357"/>
            <x v="2358"/>
            <x v="2359"/>
            <x v="2360"/>
            <x v="2361"/>
            <x v="2362"/>
            <x v="2363"/>
            <x v="236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D3E25-33BA-42D3-8D5A-D6AE88EE4401}" name="TablaDinámica1" cacheId="2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8" indent="0" outline="1" outlineData="1" multipleFieldFilters="0" rowHeaderCaption="ACOPIOS">
  <location ref="B7:F369" firstHeaderRow="0" firstDataRow="1" firstDataCol="1" rowPageCount="1" colPageCount="1"/>
  <pivotFields count="20">
    <pivotField showAll="0"/>
    <pivotField showAll="0"/>
    <pivotField showAll="0"/>
    <pivotField showAll="0"/>
    <pivotField axis="axisRow" showAll="0">
      <items count="6512">
        <item m="1" x="6248"/>
        <item m="1" x="6249"/>
        <item m="1" x="6250"/>
        <item m="1" x="6251"/>
        <item m="1" x="6252"/>
        <item m="1" x="6253"/>
        <item m="1" x="3100"/>
        <item m="1" x="3101"/>
        <item m="1" x="3102"/>
        <item m="1" x="6126"/>
        <item m="1" x="6127"/>
        <item m="1" x="6128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132"/>
        <item m="1" x="6133"/>
        <item m="1" x="6134"/>
        <item m="1" x="6135"/>
        <item m="1" x="6136"/>
        <item m="1" x="6137"/>
        <item m="1" x="6142"/>
        <item m="1" x="6143"/>
        <item m="1" x="6144"/>
        <item m="1" x="6066"/>
        <item m="1" x="6067"/>
        <item m="1" x="6068"/>
        <item m="1" x="6069"/>
        <item m="1" x="6070"/>
        <item m="1" x="6071"/>
        <item m="1" x="6094"/>
        <item m="1" x="6095"/>
        <item m="1" x="6096"/>
        <item m="1" x="6097"/>
        <item m="1" x="6098"/>
        <item m="1" x="6104"/>
        <item m="1" x="6105"/>
        <item m="1" x="6106"/>
        <item m="1" x="6107"/>
        <item m="1" x="6108"/>
        <item m="1" x="6072"/>
        <item m="1" x="6073"/>
        <item m="1" x="6074"/>
        <item m="1" x="6075"/>
        <item m="1" x="6076"/>
        <item m="1" x="6077"/>
        <item m="1" x="6078"/>
        <item m="1" x="6099"/>
        <item m="1" x="6100"/>
        <item m="1" x="6101"/>
        <item m="1" x="6102"/>
        <item m="1" x="6103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145"/>
        <item m="1" x="6146"/>
        <item m="1" x="6147"/>
        <item m="1" x="6148"/>
        <item m="1" x="6118"/>
        <item m="1" x="6119"/>
        <item m="1" x="6120"/>
        <item m="1" x="6121"/>
        <item m="1" x="6122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5044"/>
        <item m="1" x="5045"/>
        <item m="1" x="4495"/>
        <item m="1" x="4496"/>
        <item m="1" x="4497"/>
        <item m="1" x="3088"/>
        <item m="1" x="3089"/>
        <item m="1" x="3090"/>
        <item m="1" x="3091"/>
        <item m="1" x="3092"/>
        <item m="1" x="4559"/>
        <item m="1" x="4560"/>
        <item m="1" x="4561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44"/>
        <item m="1" x="3145"/>
        <item m="1" x="3146"/>
        <item m="1" x="3147"/>
        <item m="1" x="3148"/>
        <item m="1" x="3124"/>
        <item m="1" x="3125"/>
        <item m="1" x="4610"/>
        <item m="1" x="4611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43"/>
        <item m="1" x="3544"/>
        <item m="1" x="3545"/>
        <item m="1" x="3546"/>
        <item m="1" x="3547"/>
        <item m="1" x="3548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18"/>
        <item m="1" x="3719"/>
        <item m="1" x="3720"/>
        <item m="1" x="3721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958"/>
        <item m="1" x="3959"/>
        <item m="1" x="3960"/>
        <item m="1" x="3967"/>
        <item m="1" x="3968"/>
        <item m="1" x="3969"/>
        <item m="1" x="3970"/>
        <item m="1" x="3971"/>
        <item m="1" x="3982"/>
        <item m="1" x="3983"/>
        <item m="1" x="3984"/>
        <item m="1" x="3985"/>
        <item m="1" x="3986"/>
        <item m="1" x="3987"/>
        <item m="1" x="3988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22"/>
        <item m="1" x="4023"/>
        <item m="1" x="4024"/>
        <item m="1" x="4027"/>
        <item m="1" x="4028"/>
        <item m="1" x="4029"/>
        <item m="1" x="4030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79"/>
        <item m="1" x="4580"/>
        <item m="1" x="4581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6"/>
        <item m="1" x="4937"/>
        <item m="1" x="4938"/>
        <item m="1" x="4942"/>
        <item m="1" x="4943"/>
        <item m="1" x="4944"/>
        <item m="1" x="4945"/>
        <item m="1" x="4946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502"/>
        <item m="1" x="5503"/>
        <item m="1" x="5504"/>
        <item m="1" x="5505"/>
        <item m="1" x="5506"/>
        <item m="1" x="5507"/>
        <item m="1" x="5508"/>
        <item m="1" x="5509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600"/>
        <item m="1" x="5601"/>
        <item m="1" x="5602"/>
        <item m="1" x="5603"/>
        <item m="1" x="5604"/>
        <item m="1" x="5605"/>
        <item m="1" x="5606"/>
        <item m="1" x="5607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66"/>
        <item m="1" x="5667"/>
        <item m="1" x="5668"/>
        <item m="1" x="5669"/>
        <item m="1" x="5670"/>
        <item m="1" x="5671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149"/>
        <item m="1" x="6150"/>
        <item m="1" x="6151"/>
        <item m="1" x="6152"/>
        <item m="1" x="6153"/>
        <item m="1" x="6154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32"/>
        <item m="1" x="6233"/>
        <item m="1" x="6234"/>
        <item m="1" x="6235"/>
        <item m="1" x="6236"/>
        <item m="1" x="6237"/>
        <item m="1" x="6243"/>
        <item m="1" x="6244"/>
        <item m="1" x="6245"/>
        <item m="1" x="6246"/>
        <item m="1" x="6247"/>
        <item m="1" x="6254"/>
        <item m="1" x="6255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4612"/>
        <item m="1" x="4613"/>
        <item m="1" x="4614"/>
        <item m="1" x="4615"/>
        <item m="1" x="4616"/>
        <item m="1" x="4617"/>
        <item m="1" x="4618"/>
        <item m="1" x="3028"/>
        <item m="1" x="3032"/>
        <item m="1" x="3033"/>
        <item m="1" x="3034"/>
        <item m="1" x="3035"/>
        <item m="1" x="3036"/>
        <item m="1" x="3037"/>
        <item m="1" x="3038"/>
        <item m="1" x="3039"/>
        <item m="1" x="4470"/>
        <item m="1" x="3029"/>
        <item m="1" x="3030"/>
        <item m="1" x="3031"/>
        <item m="1" x="3046"/>
        <item m="1" x="3047"/>
        <item m="1" x="3048"/>
        <item m="1" x="3049"/>
        <item m="1" x="3050"/>
        <item m="1" x="3051"/>
        <item m="1" x="4449"/>
        <item m="1" x="4450"/>
        <item m="1" x="4451"/>
        <item m="1" x="4452"/>
        <item m="1" x="4456"/>
        <item m="1" x="4457"/>
        <item m="1" x="4458"/>
        <item m="1" x="4459"/>
        <item m="1" x="4460"/>
        <item m="1" x="4461"/>
        <item m="1" x="3080"/>
        <item m="1" x="3081"/>
        <item m="1" x="3084"/>
        <item m="1" x="3085"/>
        <item m="1" x="4321"/>
        <item m="1" x="4322"/>
        <item m="1" x="4453"/>
        <item m="1" x="4454"/>
        <item m="1" x="4455"/>
        <item m="1" x="4462"/>
        <item m="1" x="4463"/>
        <item m="1" x="4464"/>
        <item m="1" x="3082"/>
        <item m="1" x="3083"/>
        <item m="1" x="4323"/>
        <item m="1" x="4324"/>
        <item m="1" x="4325"/>
        <item m="1" x="4947"/>
        <item m="1" x="4948"/>
        <item m="1" x="4949"/>
        <item m="1" x="4487"/>
        <item m="1" x="4488"/>
        <item m="1" x="4489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4491"/>
        <item m="1" x="4492"/>
        <item m="1" x="4493"/>
        <item m="1" x="4494"/>
        <item m="1" x="4490"/>
        <item m="1" x="3086"/>
        <item m="1" x="3087"/>
        <item m="1" x="5171"/>
        <item m="1" x="5172"/>
        <item m="1" x="5173"/>
        <item m="1" x="5174"/>
        <item m="1" x="5175"/>
        <item m="1" x="5176"/>
        <item m="1" x="5177"/>
        <item m="1" x="5178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4498"/>
        <item m="1" x="4499"/>
        <item m="1" x="4500"/>
        <item m="1" x="4501"/>
        <item m="1" x="4502"/>
        <item m="1" x="4503"/>
        <item m="1" x="4406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727"/>
        <item m="1" x="4728"/>
        <item m="1" x="4729"/>
        <item m="1" x="4730"/>
        <item m="1" x="4731"/>
        <item m="1" x="4732"/>
        <item m="1" x="4733"/>
        <item m="1" x="3040"/>
        <item m="1" x="3041"/>
        <item m="1" x="3042"/>
        <item m="1" x="3043"/>
        <item m="1" x="3044"/>
        <item m="1" x="3045"/>
        <item m="1" x="4741"/>
        <item m="1" x="4742"/>
        <item m="1" x="4743"/>
        <item m="1" x="4744"/>
        <item m="1" x="4745"/>
        <item m="1" x="4632"/>
        <item m="1" x="4633"/>
        <item m="1" x="4634"/>
        <item m="1" x="4465"/>
        <item m="1" x="4466"/>
        <item m="1" x="4467"/>
        <item m="1" x="4468"/>
        <item m="1" x="4469"/>
        <item m="1" x="4746"/>
        <item m="1" x="4747"/>
        <item m="1" x="4748"/>
        <item m="1" x="4749"/>
        <item m="1" x="4734"/>
        <item m="1" x="4735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4736"/>
        <item m="1" x="4737"/>
        <item m="1" x="4738"/>
        <item m="1" x="4739"/>
        <item m="1" x="4740"/>
        <item m="1" x="3093"/>
        <item m="1" x="3094"/>
        <item m="1" x="3095"/>
        <item m="1" x="3096"/>
        <item m="1" x="3097"/>
        <item m="1" x="3098"/>
        <item m="1" x="3099"/>
        <item m="1" x="5191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3136"/>
        <item m="1" x="3137"/>
        <item m="1" x="3138"/>
        <item m="1" x="3139"/>
        <item m="1" x="3140"/>
        <item m="1" x="3141"/>
        <item m="1" x="3142"/>
        <item m="1" x="3143"/>
        <item m="1" x="5510"/>
        <item m="1" x="5511"/>
        <item m="1" x="5512"/>
        <item m="1" x="5513"/>
        <item m="1" x="5514"/>
        <item m="1" x="5878"/>
        <item m="1" x="4510"/>
        <item m="1" x="4562"/>
        <item m="1" x="4568"/>
        <item m="1" x="4653"/>
        <item m="1" x="4775"/>
        <item m="1" x="4960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4504"/>
        <item m="1" x="4505"/>
        <item m="1" x="4506"/>
        <item m="1" x="4507"/>
        <item m="1" x="4508"/>
        <item m="1" x="4509"/>
        <item m="1" x="4635"/>
        <item m="1" x="4636"/>
        <item m="1" x="4637"/>
        <item m="1" x="4638"/>
        <item m="1" x="4639"/>
        <item m="1" x="4640"/>
        <item m="1" x="4641"/>
        <item m="1" x="4774"/>
        <item m="1" x="4959"/>
        <item m="1" x="5065"/>
        <item m="1" x="5211"/>
        <item m="1" x="5371"/>
        <item m="1" x="5520"/>
        <item m="1" x="5912"/>
        <item m="1" x="4522"/>
        <item m="1" x="4569"/>
        <item m="1" x="4654"/>
        <item m="1" x="4776"/>
        <item m="1" x="4961"/>
        <item m="1" x="5066"/>
        <item m="1" x="5212"/>
        <item m="1" x="5372"/>
        <item m="1" x="5521"/>
        <item m="1" x="5913"/>
        <item m="1" x="4523"/>
        <item m="1" x="4570"/>
        <item m="1" x="4655"/>
        <item m="1" x="4777"/>
        <item m="1" x="4962"/>
        <item m="1" x="5067"/>
        <item m="1" x="5213"/>
        <item m="1" x="5373"/>
        <item m="1" x="5522"/>
        <item m="1" x="4578"/>
        <item m="1" x="4657"/>
        <item m="1" x="4781"/>
        <item m="1" x="3307"/>
        <item m="1" x="4933"/>
        <item m="1" x="3428"/>
        <item m="1" x="5038"/>
        <item m="1" x="3506"/>
        <item m="1" x="5085"/>
        <item m="1" x="3149"/>
        <item m="1" x="4619"/>
        <item m="1" x="3187"/>
        <item m="1" x="4725"/>
        <item m="1" x="3308"/>
        <item m="1" x="4934"/>
        <item m="1" x="3429"/>
        <item m="1" x="5039"/>
        <item m="1" x="3507"/>
        <item m="1" x="5086"/>
        <item m="1" x="3150"/>
        <item m="1" x="4620"/>
        <item m="1" x="3188"/>
        <item m="1" x="4726"/>
        <item m="1" x="3309"/>
        <item m="1" x="4935"/>
        <item m="1" x="3430"/>
        <item m="1" x="5040"/>
        <item m="1" x="3508"/>
        <item m="1" x="5087"/>
        <item m="1" x="3151"/>
        <item m="1" x="4621"/>
        <item m="1" x="4939"/>
        <item m="1" x="3431"/>
        <item m="1" x="5041"/>
        <item m="1" x="3509"/>
        <item m="1" x="5088"/>
        <item m="1" x="3549"/>
        <item m="1" x="5260"/>
        <item m="1" x="3613"/>
        <item m="1" x="5418"/>
        <item m="1" x="3310"/>
        <item m="1" x="4940"/>
        <item m="1" x="3432"/>
        <item m="1" x="5042"/>
        <item m="1" x="3510"/>
        <item m="1" x="5089"/>
        <item m="1" x="3550"/>
        <item m="1" x="5261"/>
        <item m="1" x="3614"/>
        <item m="1" x="5419"/>
        <item m="1" x="3311"/>
        <item m="1" x="4941"/>
        <item m="1" x="3433"/>
        <item m="1" x="5043"/>
        <item m="1" x="3511"/>
        <item m="1" x="5090"/>
        <item m="1" x="3551"/>
        <item m="1" x="5262"/>
        <item m="1" x="3615"/>
        <item m="1" x="5420"/>
        <item m="1" x="3312"/>
        <item m="1" x="5091"/>
        <item m="1" x="3562"/>
        <item m="1" x="5273"/>
        <item m="1" x="3616"/>
        <item m="1" x="5424"/>
        <item m="1" x="3722"/>
        <item m="1" x="5672"/>
        <item m="1" x="3810"/>
        <item m="1" x="5914"/>
        <item m="1" x="3523"/>
        <item m="1" x="5092"/>
        <item m="1" x="3563"/>
        <item m="1" x="5274"/>
        <item m="1" x="3617"/>
        <item m="1" x="5425"/>
        <item m="1" x="3723"/>
        <item m="1" x="5673"/>
        <item m="1" x="3811"/>
        <item m="1" x="5915"/>
        <item m="1" x="3524"/>
        <item m="1" x="5093"/>
        <item m="1" x="3564"/>
        <item m="1" x="5275"/>
        <item m="1" x="3618"/>
        <item m="1" x="5426"/>
        <item m="1" x="3724"/>
        <item m="1" x="5674"/>
        <item m="1" x="3812"/>
        <item m="1" x="5916"/>
        <item m="1" x="3525"/>
        <item m="1" x="5094"/>
        <item m="1" x="5499"/>
        <item m="1" x="3790"/>
        <item m="1" x="5773"/>
        <item m="1" x="3952"/>
        <item m="1" x="6033"/>
        <item m="1" x="3961"/>
        <item m="1" x="6060"/>
        <item m="1" x="3972"/>
        <item m="1" x="6123"/>
        <item m="1" x="3691"/>
        <item m="1" x="5500"/>
        <item m="1" x="3791"/>
        <item m="1" x="5774"/>
        <item m="1" x="3953"/>
        <item m="1" x="6034"/>
        <item m="1" x="3962"/>
        <item m="1" x="6061"/>
        <item m="1" x="3973"/>
        <item m="1" x="6124"/>
        <item m="1" x="3692"/>
        <item m="1" x="5501"/>
        <item m="1" x="3792"/>
        <item m="1" x="5775"/>
        <item m="1" x="3954"/>
        <item m="1" x="6035"/>
        <item m="1" x="3963"/>
        <item m="1" x="6062"/>
        <item m="1" x="3974"/>
        <item m="1" x="6125"/>
        <item m="1" x="3693"/>
        <item m="1" x="6036"/>
        <item m="1" x="3964"/>
        <item m="1" x="6063"/>
        <item m="1" x="3975"/>
        <item m="1" x="6129"/>
        <item m="1" x="3989"/>
        <item m="1" x="6155"/>
        <item m="1" x="3995"/>
        <item m="1" x="6219"/>
        <item m="1" x="3955"/>
        <item m="1" x="6037"/>
        <item m="1" x="3965"/>
        <item m="1" x="6064"/>
        <item m="1" x="3976"/>
        <item m="1" x="6130"/>
        <item m="1" x="3990"/>
        <item m="1" x="6156"/>
        <item m="1" x="3996"/>
        <item m="1" x="6220"/>
        <item m="1" x="3956"/>
        <item m="1" x="6038"/>
        <item m="1" x="3966"/>
        <item m="1" x="6065"/>
        <item m="1" x="3977"/>
        <item m="1" x="6131"/>
        <item m="1" x="3991"/>
        <item m="1" x="6157"/>
        <item m="1" x="3997"/>
        <item m="1" x="6221"/>
        <item m="1" x="3957"/>
        <item m="1" x="6039"/>
        <item m="1" x="6138"/>
        <item m="1" x="3992"/>
        <item m="1" x="6158"/>
        <item m="1" x="3998"/>
        <item m="1" x="6222"/>
        <item m="1" x="4003"/>
        <item m="1" x="6227"/>
        <item m="1" x="4017"/>
        <item m="1" x="6238"/>
        <item m="1" x="3979"/>
        <item m="1" x="6139"/>
        <item m="1" x="3993"/>
        <item m="1" x="6159"/>
        <item m="1" x="3999"/>
        <item m="1" x="6223"/>
        <item m="1" x="4004"/>
        <item m="1" x="6228"/>
        <item m="1" x="4018"/>
        <item m="1" x="6239"/>
        <item m="1" x="3980"/>
        <item m="1" x="6140"/>
        <item m="1" x="3994"/>
        <item m="1" x="6160"/>
        <item m="1" x="4000"/>
        <item m="1" x="6224"/>
        <item m="1" x="4005"/>
        <item m="1" x="6229"/>
        <item m="1" x="4019"/>
        <item m="1" x="6240"/>
        <item m="1" x="3981"/>
        <item m="1" x="6141"/>
        <item m="1" x="6225"/>
        <item m="1" x="4006"/>
        <item m="1" x="6230"/>
        <item m="1" x="4020"/>
        <item m="1" x="6241"/>
        <item m="1" x="4025"/>
        <item m="1" x="6256"/>
        <item m="1" x="4031"/>
        <item m="1" x="6258"/>
        <item m="1" x="4001"/>
        <item m="1" x="6226"/>
        <item m="1" x="4007"/>
        <item m="1" x="6231"/>
        <item m="1" x="4021"/>
        <item m="1" x="6242"/>
        <item m="1" x="4026"/>
        <item m="1" x="6257"/>
        <item m="1" x="4032"/>
        <item m="1" x="6259"/>
        <item m="1" x="4002"/>
        <item m="1" x="4642"/>
        <item m="1" x="4643"/>
        <item m="1" x="4644"/>
        <item m="1" x="4645"/>
        <item m="1" x="4646"/>
        <item m="1" x="4750"/>
        <item m="1" x="4751"/>
        <item m="1" x="4752"/>
        <item m="1" x="4753"/>
        <item m="1" x="4754"/>
        <item m="1" x="4755"/>
        <item m="1" x="4756"/>
        <item m="1" x="4764"/>
        <item m="1" x="4765"/>
        <item m="1" x="4766"/>
        <item m="1" x="4767"/>
        <item m="1" x="4768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5057"/>
        <item m="1" x="5058"/>
        <item m="1" x="5059"/>
        <item m="1" x="5060"/>
        <item m="1" x="5061"/>
        <item m="1" x="5062"/>
        <item m="1" x="5063"/>
        <item m="1" x="5064"/>
        <item m="1" x="5192"/>
        <item m="1" x="5193"/>
        <item m="1" x="5194"/>
        <item m="1" x="5202"/>
        <item m="1" x="5203"/>
        <item m="1" x="5204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63"/>
        <item m="1" x="4564"/>
        <item m="1" x="4565"/>
        <item m="1" x="4566"/>
        <item m="1" x="4567"/>
        <item m="1" x="4647"/>
        <item m="1" x="4648"/>
        <item m="1" x="4649"/>
        <item m="1" x="4650"/>
        <item m="1" x="4651"/>
        <item m="1" x="4652"/>
        <item m="1" x="4757"/>
        <item m="1" x="4758"/>
        <item m="1" x="4759"/>
        <item m="1" x="4760"/>
        <item m="1" x="4761"/>
        <item m="1" x="4762"/>
        <item m="1" x="4763"/>
        <item m="1" x="4769"/>
        <item m="1" x="4770"/>
        <item m="1" x="4771"/>
        <item m="1" x="4772"/>
        <item m="1" x="4773"/>
        <item m="1" x="5195"/>
        <item m="1" x="5196"/>
        <item m="1" x="5197"/>
        <item m="1" x="5198"/>
        <item m="1" x="5199"/>
        <item m="1" x="5200"/>
        <item m="1" x="5201"/>
        <item m="1" x="5205"/>
        <item m="1" x="5206"/>
        <item m="1" x="5207"/>
        <item m="1" x="5208"/>
        <item m="1" x="5209"/>
        <item m="1" x="5210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515"/>
        <item m="1" x="5516"/>
        <item m="1" x="5517"/>
        <item m="1" x="5518"/>
        <item m="1" x="5519"/>
        <item m="1" x="5068"/>
        <item m="1" x="5214"/>
        <item m="1" x="4778"/>
        <item m="1" x="4779"/>
        <item m="1" x="4780"/>
        <item m="1" x="4963"/>
        <item m="1" x="4964"/>
        <item m="1" x="4965"/>
        <item m="1" x="4966"/>
        <item m="1" x="4967"/>
        <item m="1" x="4968"/>
        <item m="1" x="4969"/>
        <item m="1" x="4970"/>
        <item m="1" x="4571"/>
        <item m="1" x="4572"/>
        <item m="1" x="4573"/>
        <item m="1" x="4574"/>
        <item m="1" x="4575"/>
        <item m="1" x="4576"/>
        <item m="1" x="4577"/>
        <item m="1" x="4582"/>
        <item m="1" x="4583"/>
        <item m="1" x="4584"/>
        <item m="1" x="4585"/>
        <item m="1" x="4586"/>
        <item m="1" x="4587"/>
        <item m="1" x="4588"/>
        <item m="1" x="4589"/>
        <item m="1" x="4704"/>
        <item m="1" x="4705"/>
        <item m="1" x="4706"/>
        <item m="1" x="4707"/>
        <item m="1" x="4708"/>
        <item m="1" x="4709"/>
        <item m="1" x="4710"/>
        <item m="1" x="4711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5374"/>
        <item m="1" x="5375"/>
        <item m="1" x="5376"/>
        <item m="1" x="5377"/>
        <item m="1" x="5378"/>
        <item m="1" x="5379"/>
        <item m="1" x="5380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52"/>
        <item m="1" x="3153"/>
        <item m="1" x="3154"/>
        <item m="1" x="3155"/>
        <item m="1" x="3156"/>
        <item m="1" x="3157"/>
        <item m="1" x="3158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5077"/>
        <item m="1" x="5078"/>
        <item m="1" x="5079"/>
        <item m="1" x="5080"/>
        <item m="1" x="5081"/>
        <item m="1" x="5082"/>
        <item m="1" x="5083"/>
        <item m="1" x="5084"/>
        <item m="1" x="5069"/>
        <item m="1" x="5070"/>
        <item m="1" x="5071"/>
        <item m="1" x="5072"/>
        <item m="1" x="5073"/>
        <item m="1" x="5074"/>
        <item m="1" x="5075"/>
        <item m="1" x="5076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224"/>
        <item m="1" x="5225"/>
        <item m="1" x="5226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4524"/>
        <item m="1" x="4525"/>
        <item m="1" x="4526"/>
        <item m="1" x="4527"/>
        <item m="1" x="4528"/>
        <item m="1" x="4529"/>
        <item m="1" x="4530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5000"/>
        <item m="1" x="5001"/>
        <item m="1" x="3512"/>
        <item m="1" x="3513"/>
        <item m="1" x="3514"/>
        <item m="1" x="3515"/>
        <item m="1" x="3516"/>
        <item m="1" x="3517"/>
        <item m="1" x="4863"/>
        <item m="1" x="4864"/>
        <item m="1" x="5608"/>
        <item m="1" x="3518"/>
        <item m="1" x="3519"/>
        <item m="1" x="3520"/>
        <item m="1" x="3521"/>
        <item m="1" x="352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58"/>
        <item m="1" x="5759"/>
        <item m="1" x="5760"/>
        <item m="1" x="5761"/>
        <item m="1" x="3820"/>
        <item m="1" x="3821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3843"/>
        <item m="1" x="3844"/>
        <item m="1" x="3845"/>
        <item m="1" x="3846"/>
        <item m="1" x="3847"/>
        <item m="1" x="3848"/>
        <item m="1" x="3849"/>
        <item m="1" x="3850"/>
        <item m="1" x="5095"/>
        <item m="1" x="5096"/>
        <item m="1" x="5947"/>
        <item m="1" x="5948"/>
        <item m="1" x="5949"/>
        <item m="1" x="5097"/>
        <item m="1" x="5098"/>
        <item m="1" x="5099"/>
        <item m="1" x="5100"/>
        <item m="1" x="5101"/>
        <item m="1" x="5102"/>
        <item m="1" x="5103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3605"/>
        <item m="1" x="3606"/>
        <item m="1" x="3607"/>
        <item m="1" x="3608"/>
        <item m="1" x="3609"/>
        <item m="1" x="3610"/>
        <item m="1" x="3611"/>
        <item m="1" x="3612"/>
        <item m="1" x="5297"/>
        <item m="1" x="5298"/>
        <item m="1" x="5299"/>
        <item m="1" x="5300"/>
        <item m="1" x="5301"/>
        <item m="1" x="5302"/>
        <item m="1" x="5303"/>
        <item m="1" x="5304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3640"/>
        <item m="1" x="3641"/>
        <item m="1" x="3642"/>
        <item m="1" x="3643"/>
        <item m="1" x="3644"/>
        <item m="1" x="3645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3646"/>
        <item m="1" x="3647"/>
        <item m="1" x="3648"/>
        <item m="1" x="3649"/>
        <item m="1" x="3650"/>
        <item m="1" x="3651"/>
        <item m="1" x="3652"/>
        <item m="1" x="5444"/>
        <item m="1" x="5445"/>
        <item m="1" x="5446"/>
        <item m="1" x="5447"/>
        <item m="1" x="5104"/>
        <item m="1" x="5105"/>
        <item m="1" x="5106"/>
        <item m="1" x="5107"/>
        <item m="1" x="5108"/>
        <item m="1" x="5109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785"/>
        <item m="1" x="3786"/>
        <item m="1" x="3787"/>
        <item m="1" x="3788"/>
        <item m="1" x="3789"/>
        <item m="1" x="5421"/>
        <item m="1" x="5422"/>
        <item m="1" x="542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3950"/>
        <item m="1" x="3951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5984"/>
        <item m="1" x="5985"/>
        <item m="1" x="5986"/>
        <item m="1" x="3542"/>
        <item m="1" x="3873"/>
        <item m="1" x="3874"/>
        <item m="1" x="5987"/>
        <item m="1" x="5988"/>
        <item m="1" x="5989"/>
        <item m="1" x="5990"/>
        <item m="1" x="3875"/>
        <item m="1" x="3876"/>
        <item m="1" x="3877"/>
        <item m="1" x="3878"/>
        <item m="1" x="387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5472"/>
        <item m="1" x="5473"/>
        <item m="1" x="5474"/>
        <item m="1" x="5475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164"/>
        <item m="1" x="5165"/>
        <item m="1" x="5166"/>
        <item m="1" x="5167"/>
        <item m="1" x="5168"/>
        <item m="1" x="5169"/>
        <item m="1" x="5170"/>
        <item m="1" x="5752"/>
        <item m="1" x="5753"/>
        <item m="1" x="5754"/>
        <item m="1" x="5755"/>
        <item m="1" x="5756"/>
        <item m="1" x="5757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813"/>
        <item m="1" x="3814"/>
        <item m="1" x="3815"/>
        <item m="1" x="3816"/>
        <item m="1" x="3817"/>
        <item m="1" x="3818"/>
        <item m="1" x="3819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3978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m="1" x="4656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m="1" x="4712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t="default"/>
      </items>
    </pivotField>
    <pivotField showAll="0"/>
    <pivotField name="fecha" axis="axisPage" numFmtId="14" multipleItemSelectionAllowed="1" showAll="0">
      <items count="15">
        <item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h="1" x="13"/>
        <item t="default"/>
      </items>
    </pivotField>
    <pivotField dataField="1" showAll="0"/>
    <pivotField numFmtId="10" showAll="0"/>
    <pivotField dataField="1" numFmtId="10" showAll="0"/>
    <pivotField showAll="0"/>
    <pivotField showAll="0"/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362"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6" hier="-1"/>
  </pageFields>
  <dataFields count="4">
    <dataField name="DUMPADAS" fld="7" subtotal="count" baseField="4" baseItem="0"/>
    <dataField name="TON." fld="7" baseField="4" baseItem="1" numFmtId="2"/>
    <dataField name=" ley  Cup" fld="9" subtotal="average" baseField="4" baseItem="0" numFmtId="10"/>
    <dataField name="Promedio de Ley Visual" fld="13" subtotal="average" baseField="4" baseItem="0" numFmtId="10"/>
  </dataFields>
  <formats count="24">
    <format dxfId="1722">
      <pivotArea type="all" dataOnly="0" outline="0" fieldPosition="0"/>
    </format>
    <format dxfId="1721">
      <pivotArea outline="0" collapsedLevelsAreSubtotals="1" fieldPosition="0"/>
    </format>
    <format dxfId="1720">
      <pivotArea field="4" type="button" dataOnly="0" labelOnly="1" outline="0" axis="axisRow" fieldPosition="0"/>
    </format>
    <format dxfId="1719">
      <pivotArea dataOnly="0" labelOnly="1" fieldPosition="0">
        <references count="1">
          <reference field="4" count="0"/>
        </references>
      </pivotArea>
    </format>
    <format dxfId="1718">
      <pivotArea dataOnly="0" labelOnly="1" grandRow="1" outline="0" fieldPosition="0"/>
    </format>
    <format dxfId="171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16">
      <pivotArea type="all" dataOnly="0" outline="0" fieldPosition="0"/>
    </format>
    <format dxfId="1715">
      <pivotArea outline="0" collapsedLevelsAreSubtotals="1" fieldPosition="0"/>
    </format>
    <format dxfId="1714">
      <pivotArea field="4" type="button" dataOnly="0" labelOnly="1" outline="0" axis="axisRow" fieldPosition="0"/>
    </format>
    <format dxfId="1713">
      <pivotArea dataOnly="0" labelOnly="1" fieldPosition="0">
        <references count="1">
          <reference field="4" count="0"/>
        </references>
      </pivotArea>
    </format>
    <format dxfId="171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11">
      <pivotArea type="all" dataOnly="0" outline="0" fieldPosition="0"/>
    </format>
    <format dxfId="1710">
      <pivotArea outline="0" collapsedLevelsAreSubtotals="1" fieldPosition="0"/>
    </format>
    <format dxfId="1709">
      <pivotArea field="4" type="button" dataOnly="0" labelOnly="1" outline="0" axis="axisRow" fieldPosition="0"/>
    </format>
    <format dxfId="1708">
      <pivotArea dataOnly="0" labelOnly="1" fieldPosition="0">
        <references count="1">
          <reference field="4" count="0"/>
        </references>
      </pivotArea>
    </format>
    <format dxfId="170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0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70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04">
      <pivotArea outline="0" fieldPosition="0">
        <references count="1">
          <reference field="4294967294" count="1">
            <x v="3"/>
          </reference>
        </references>
      </pivotArea>
    </format>
    <format dxfId="1703">
      <pivotArea outline="0" fieldPosition="0">
        <references count="1">
          <reference field="4294967294" count="1">
            <x v="1"/>
          </reference>
        </references>
      </pivotArea>
    </format>
    <format dxfId="170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01">
      <pivotArea dataOnly="0" labelOnly="1" fieldPosition="0">
        <references count="1">
          <reference field="4" count="1">
            <x v="1673"/>
          </reference>
        </references>
      </pivotArea>
    </format>
    <format dxfId="1700">
      <pivotArea dataOnly="0" labelOnly="1" fieldPosition="0">
        <references count="1">
          <reference field="4" count="5">
            <x v="1674"/>
            <x v="1675"/>
            <x v="1676"/>
            <x v="1677"/>
            <x v="1678"/>
          </reference>
        </references>
      </pivotArea>
    </format>
    <format dxfId="1699">
      <pivotArea dataOnly="0" labelOnly="1" fieldPosition="0">
        <references count="1">
          <reference field="4" count="3">
            <x v="1680"/>
            <x v="1681"/>
            <x v="168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A69EF1-551E-42CD-9EF2-ADB307D57940}" name="TablaDinámica5" cacheId="2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8" indent="0" outline="1" outlineData="1" multipleFieldFilters="0" rowHeaderCaption="ACOPIOS">
  <location ref="B1482:F2215" firstHeaderRow="0" firstDataRow="1" firstDataCol="1" rowPageCount="1" colPageCount="1"/>
  <pivotFields count="20">
    <pivotField showAll="0"/>
    <pivotField showAll="0"/>
    <pivotField showAll="0"/>
    <pivotField showAll="0"/>
    <pivotField axis="axisRow" showAll="0">
      <items count="6512">
        <item m="1" x="6248"/>
        <item m="1" x="6249"/>
        <item m="1" x="6250"/>
        <item m="1" x="6251"/>
        <item m="1" x="6252"/>
        <item m="1" x="6253"/>
        <item m="1" x="3100"/>
        <item m="1" x="3101"/>
        <item m="1" x="3102"/>
        <item m="1" x="6126"/>
        <item m="1" x="6127"/>
        <item m="1" x="6128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132"/>
        <item m="1" x="6133"/>
        <item m="1" x="6134"/>
        <item m="1" x="6135"/>
        <item m="1" x="6136"/>
        <item m="1" x="6137"/>
        <item m="1" x="6142"/>
        <item m="1" x="6143"/>
        <item m="1" x="6144"/>
        <item m="1" x="6066"/>
        <item m="1" x="6067"/>
        <item m="1" x="6068"/>
        <item m="1" x="6069"/>
        <item m="1" x="6070"/>
        <item m="1" x="6071"/>
        <item m="1" x="6094"/>
        <item m="1" x="6095"/>
        <item m="1" x="6096"/>
        <item m="1" x="6097"/>
        <item m="1" x="6098"/>
        <item m="1" x="6104"/>
        <item m="1" x="6105"/>
        <item m="1" x="6106"/>
        <item m="1" x="6107"/>
        <item m="1" x="6108"/>
        <item m="1" x="6072"/>
        <item m="1" x="6073"/>
        <item m="1" x="6074"/>
        <item m="1" x="6075"/>
        <item m="1" x="6076"/>
        <item m="1" x="6077"/>
        <item m="1" x="6078"/>
        <item m="1" x="6099"/>
        <item m="1" x="6100"/>
        <item m="1" x="6101"/>
        <item m="1" x="6102"/>
        <item m="1" x="6103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145"/>
        <item m="1" x="6146"/>
        <item m="1" x="6147"/>
        <item m="1" x="6148"/>
        <item m="1" x="6118"/>
        <item m="1" x="6119"/>
        <item m="1" x="6120"/>
        <item m="1" x="6121"/>
        <item m="1" x="6122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5044"/>
        <item m="1" x="5045"/>
        <item m="1" x="4495"/>
        <item m="1" x="4496"/>
        <item m="1" x="4497"/>
        <item m="1" x="3088"/>
        <item m="1" x="3089"/>
        <item m="1" x="3090"/>
        <item m="1" x="3091"/>
        <item m="1" x="3092"/>
        <item m="1" x="4559"/>
        <item m="1" x="4560"/>
        <item m="1" x="4561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44"/>
        <item m="1" x="3145"/>
        <item m="1" x="3146"/>
        <item m="1" x="3147"/>
        <item m="1" x="3148"/>
        <item m="1" x="3124"/>
        <item m="1" x="3125"/>
        <item m="1" x="4610"/>
        <item m="1" x="4611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43"/>
        <item m="1" x="3544"/>
        <item m="1" x="3545"/>
        <item m="1" x="3546"/>
        <item m="1" x="3547"/>
        <item m="1" x="3548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18"/>
        <item m="1" x="3719"/>
        <item m="1" x="3720"/>
        <item m="1" x="3721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958"/>
        <item m="1" x="3959"/>
        <item m="1" x="3960"/>
        <item m="1" x="3967"/>
        <item m="1" x="3968"/>
        <item m="1" x="3969"/>
        <item m="1" x="3970"/>
        <item m="1" x="3971"/>
        <item m="1" x="3982"/>
        <item m="1" x="3983"/>
        <item m="1" x="3984"/>
        <item m="1" x="3985"/>
        <item m="1" x="3986"/>
        <item m="1" x="3987"/>
        <item m="1" x="3988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22"/>
        <item m="1" x="4023"/>
        <item m="1" x="4024"/>
        <item m="1" x="4027"/>
        <item m="1" x="4028"/>
        <item m="1" x="4029"/>
        <item m="1" x="4030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79"/>
        <item m="1" x="4580"/>
        <item m="1" x="4581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6"/>
        <item m="1" x="4937"/>
        <item m="1" x="4938"/>
        <item m="1" x="4942"/>
        <item m="1" x="4943"/>
        <item m="1" x="4944"/>
        <item m="1" x="4945"/>
        <item m="1" x="4946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502"/>
        <item m="1" x="5503"/>
        <item m="1" x="5504"/>
        <item m="1" x="5505"/>
        <item m="1" x="5506"/>
        <item m="1" x="5507"/>
        <item m="1" x="5508"/>
        <item m="1" x="5509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600"/>
        <item m="1" x="5601"/>
        <item m="1" x="5602"/>
        <item m="1" x="5603"/>
        <item m="1" x="5604"/>
        <item m="1" x="5605"/>
        <item m="1" x="5606"/>
        <item m="1" x="5607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66"/>
        <item m="1" x="5667"/>
        <item m="1" x="5668"/>
        <item m="1" x="5669"/>
        <item m="1" x="5670"/>
        <item m="1" x="5671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149"/>
        <item m="1" x="6150"/>
        <item m="1" x="6151"/>
        <item m="1" x="6152"/>
        <item m="1" x="6153"/>
        <item m="1" x="6154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32"/>
        <item m="1" x="6233"/>
        <item m="1" x="6234"/>
        <item m="1" x="6235"/>
        <item m="1" x="6236"/>
        <item m="1" x="6237"/>
        <item m="1" x="6243"/>
        <item m="1" x="6244"/>
        <item m="1" x="6245"/>
        <item m="1" x="6246"/>
        <item m="1" x="6247"/>
        <item m="1" x="6254"/>
        <item m="1" x="6255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4612"/>
        <item m="1" x="4613"/>
        <item m="1" x="4614"/>
        <item m="1" x="4615"/>
        <item m="1" x="4616"/>
        <item m="1" x="4617"/>
        <item m="1" x="4618"/>
        <item m="1" x="3028"/>
        <item m="1" x="3032"/>
        <item m="1" x="3033"/>
        <item m="1" x="3034"/>
        <item m="1" x="3035"/>
        <item m="1" x="3036"/>
        <item m="1" x="3037"/>
        <item m="1" x="3038"/>
        <item m="1" x="3039"/>
        <item m="1" x="4470"/>
        <item m="1" x="3029"/>
        <item m="1" x="3030"/>
        <item m="1" x="3031"/>
        <item m="1" x="3046"/>
        <item m="1" x="3047"/>
        <item m="1" x="3048"/>
        <item m="1" x="3049"/>
        <item m="1" x="3050"/>
        <item m="1" x="3051"/>
        <item m="1" x="4449"/>
        <item m="1" x="4450"/>
        <item m="1" x="4451"/>
        <item m="1" x="4452"/>
        <item m="1" x="4456"/>
        <item m="1" x="4457"/>
        <item m="1" x="4458"/>
        <item m="1" x="4459"/>
        <item m="1" x="4460"/>
        <item m="1" x="4461"/>
        <item m="1" x="3080"/>
        <item m="1" x="3081"/>
        <item m="1" x="3084"/>
        <item m="1" x="3085"/>
        <item m="1" x="4321"/>
        <item m="1" x="4322"/>
        <item m="1" x="4453"/>
        <item m="1" x="4454"/>
        <item m="1" x="4455"/>
        <item m="1" x="4462"/>
        <item m="1" x="4463"/>
        <item m="1" x="4464"/>
        <item m="1" x="3082"/>
        <item m="1" x="3083"/>
        <item m="1" x="4323"/>
        <item m="1" x="4324"/>
        <item m="1" x="4325"/>
        <item m="1" x="4947"/>
        <item m="1" x="4948"/>
        <item m="1" x="4949"/>
        <item m="1" x="4487"/>
        <item m="1" x="4488"/>
        <item m="1" x="4489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4491"/>
        <item m="1" x="4492"/>
        <item m="1" x="4493"/>
        <item m="1" x="4494"/>
        <item m="1" x="4490"/>
        <item m="1" x="3086"/>
        <item m="1" x="3087"/>
        <item m="1" x="5171"/>
        <item m="1" x="5172"/>
        <item m="1" x="5173"/>
        <item m="1" x="5174"/>
        <item m="1" x="5175"/>
        <item m="1" x="5176"/>
        <item m="1" x="5177"/>
        <item m="1" x="5178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4498"/>
        <item m="1" x="4499"/>
        <item m="1" x="4500"/>
        <item m="1" x="4501"/>
        <item m="1" x="4502"/>
        <item m="1" x="4503"/>
        <item m="1" x="4406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727"/>
        <item m="1" x="4728"/>
        <item m="1" x="4729"/>
        <item m="1" x="4730"/>
        <item m="1" x="4731"/>
        <item m="1" x="4732"/>
        <item m="1" x="4733"/>
        <item m="1" x="3040"/>
        <item m="1" x="3041"/>
        <item m="1" x="3042"/>
        <item m="1" x="3043"/>
        <item m="1" x="3044"/>
        <item m="1" x="3045"/>
        <item m="1" x="4741"/>
        <item m="1" x="4742"/>
        <item m="1" x="4743"/>
        <item m="1" x="4744"/>
        <item m="1" x="4745"/>
        <item m="1" x="4632"/>
        <item m="1" x="4633"/>
        <item m="1" x="4634"/>
        <item m="1" x="4465"/>
        <item m="1" x="4466"/>
        <item m="1" x="4467"/>
        <item m="1" x="4468"/>
        <item m="1" x="4469"/>
        <item m="1" x="4746"/>
        <item m="1" x="4747"/>
        <item m="1" x="4748"/>
        <item m="1" x="4749"/>
        <item m="1" x="4734"/>
        <item m="1" x="4735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4736"/>
        <item m="1" x="4737"/>
        <item m="1" x="4738"/>
        <item m="1" x="4739"/>
        <item m="1" x="4740"/>
        <item m="1" x="3093"/>
        <item m="1" x="3094"/>
        <item m="1" x="3095"/>
        <item m="1" x="3096"/>
        <item m="1" x="3097"/>
        <item m="1" x="3098"/>
        <item m="1" x="3099"/>
        <item m="1" x="5191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3136"/>
        <item m="1" x="3137"/>
        <item m="1" x="3138"/>
        <item m="1" x="3139"/>
        <item m="1" x="3140"/>
        <item m="1" x="3141"/>
        <item m="1" x="3142"/>
        <item m="1" x="3143"/>
        <item m="1" x="5510"/>
        <item m="1" x="5511"/>
        <item m="1" x="5512"/>
        <item m="1" x="5513"/>
        <item m="1" x="5514"/>
        <item m="1" x="5878"/>
        <item m="1" x="4510"/>
        <item m="1" x="4562"/>
        <item m="1" x="4568"/>
        <item m="1" x="4653"/>
        <item m="1" x="4775"/>
        <item m="1" x="4960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4504"/>
        <item m="1" x="4505"/>
        <item m="1" x="4506"/>
        <item m="1" x="4507"/>
        <item m="1" x="4508"/>
        <item m="1" x="4509"/>
        <item m="1" x="4635"/>
        <item m="1" x="4636"/>
        <item m="1" x="4637"/>
        <item m="1" x="4638"/>
        <item m="1" x="4639"/>
        <item m="1" x="4640"/>
        <item m="1" x="4641"/>
        <item m="1" x="4774"/>
        <item m="1" x="4959"/>
        <item m="1" x="5065"/>
        <item m="1" x="5211"/>
        <item m="1" x="5371"/>
        <item m="1" x="5520"/>
        <item m="1" x="5912"/>
        <item m="1" x="4522"/>
        <item m="1" x="4569"/>
        <item m="1" x="4654"/>
        <item m="1" x="4776"/>
        <item m="1" x="4961"/>
        <item m="1" x="5066"/>
        <item m="1" x="5212"/>
        <item m="1" x="5372"/>
        <item m="1" x="5521"/>
        <item m="1" x="5913"/>
        <item m="1" x="4523"/>
        <item m="1" x="4570"/>
        <item m="1" x="4655"/>
        <item m="1" x="4777"/>
        <item m="1" x="4962"/>
        <item m="1" x="5067"/>
        <item m="1" x="5213"/>
        <item m="1" x="5373"/>
        <item m="1" x="5522"/>
        <item m="1" x="4578"/>
        <item m="1" x="4657"/>
        <item m="1" x="4781"/>
        <item m="1" x="3307"/>
        <item m="1" x="4933"/>
        <item m="1" x="3428"/>
        <item m="1" x="5038"/>
        <item m="1" x="3506"/>
        <item m="1" x="5085"/>
        <item m="1" x="3149"/>
        <item m="1" x="4619"/>
        <item m="1" x="3187"/>
        <item m="1" x="4725"/>
        <item m="1" x="3308"/>
        <item m="1" x="4934"/>
        <item m="1" x="3429"/>
        <item m="1" x="5039"/>
        <item m="1" x="3507"/>
        <item m="1" x="5086"/>
        <item m="1" x="3150"/>
        <item m="1" x="4620"/>
        <item m="1" x="3188"/>
        <item m="1" x="4726"/>
        <item m="1" x="3309"/>
        <item m="1" x="4935"/>
        <item m="1" x="3430"/>
        <item m="1" x="5040"/>
        <item m="1" x="3508"/>
        <item m="1" x="5087"/>
        <item m="1" x="3151"/>
        <item m="1" x="4621"/>
        <item m="1" x="4939"/>
        <item m="1" x="3431"/>
        <item m="1" x="5041"/>
        <item m="1" x="3509"/>
        <item m="1" x="5088"/>
        <item m="1" x="3549"/>
        <item m="1" x="5260"/>
        <item m="1" x="3613"/>
        <item m="1" x="5418"/>
        <item m="1" x="3310"/>
        <item m="1" x="4940"/>
        <item m="1" x="3432"/>
        <item m="1" x="5042"/>
        <item m="1" x="3510"/>
        <item m="1" x="5089"/>
        <item m="1" x="3550"/>
        <item m="1" x="5261"/>
        <item m="1" x="3614"/>
        <item m="1" x="5419"/>
        <item m="1" x="3311"/>
        <item m="1" x="4941"/>
        <item m="1" x="3433"/>
        <item m="1" x="5043"/>
        <item m="1" x="3511"/>
        <item m="1" x="5090"/>
        <item m="1" x="3551"/>
        <item m="1" x="5262"/>
        <item m="1" x="3615"/>
        <item m="1" x="5420"/>
        <item m="1" x="3312"/>
        <item m="1" x="5091"/>
        <item m="1" x="3562"/>
        <item m="1" x="5273"/>
        <item m="1" x="3616"/>
        <item m="1" x="5424"/>
        <item m="1" x="3722"/>
        <item m="1" x="5672"/>
        <item m="1" x="3810"/>
        <item m="1" x="5914"/>
        <item m="1" x="3523"/>
        <item m="1" x="5092"/>
        <item m="1" x="3563"/>
        <item m="1" x="5274"/>
        <item m="1" x="3617"/>
        <item m="1" x="5425"/>
        <item m="1" x="3723"/>
        <item m="1" x="5673"/>
        <item m="1" x="3811"/>
        <item m="1" x="5915"/>
        <item m="1" x="3524"/>
        <item m="1" x="5093"/>
        <item m="1" x="3564"/>
        <item m="1" x="5275"/>
        <item m="1" x="3618"/>
        <item m="1" x="5426"/>
        <item m="1" x="3724"/>
        <item m="1" x="5674"/>
        <item m="1" x="3812"/>
        <item m="1" x="5916"/>
        <item m="1" x="3525"/>
        <item m="1" x="5094"/>
        <item m="1" x="5499"/>
        <item m="1" x="3790"/>
        <item m="1" x="5773"/>
        <item m="1" x="3952"/>
        <item m="1" x="6033"/>
        <item m="1" x="3961"/>
        <item m="1" x="6060"/>
        <item m="1" x="3972"/>
        <item m="1" x="6123"/>
        <item m="1" x="3691"/>
        <item m="1" x="5500"/>
        <item m="1" x="3791"/>
        <item m="1" x="5774"/>
        <item m="1" x="3953"/>
        <item m="1" x="6034"/>
        <item m="1" x="3962"/>
        <item m="1" x="6061"/>
        <item m="1" x="3973"/>
        <item m="1" x="6124"/>
        <item m="1" x="3692"/>
        <item m="1" x="5501"/>
        <item m="1" x="3792"/>
        <item m="1" x="5775"/>
        <item m="1" x="3954"/>
        <item m="1" x="6035"/>
        <item m="1" x="3963"/>
        <item m="1" x="6062"/>
        <item m="1" x="3974"/>
        <item m="1" x="6125"/>
        <item m="1" x="3693"/>
        <item m="1" x="6036"/>
        <item m="1" x="3964"/>
        <item m="1" x="6063"/>
        <item m="1" x="3975"/>
        <item m="1" x="6129"/>
        <item m="1" x="3989"/>
        <item m="1" x="6155"/>
        <item m="1" x="3995"/>
        <item m="1" x="6219"/>
        <item m="1" x="3955"/>
        <item m="1" x="6037"/>
        <item m="1" x="3965"/>
        <item m="1" x="6064"/>
        <item m="1" x="3976"/>
        <item m="1" x="6130"/>
        <item m="1" x="3990"/>
        <item m="1" x="6156"/>
        <item m="1" x="3996"/>
        <item m="1" x="6220"/>
        <item m="1" x="3956"/>
        <item m="1" x="6038"/>
        <item m="1" x="3966"/>
        <item m="1" x="6065"/>
        <item m="1" x="3977"/>
        <item m="1" x="6131"/>
        <item m="1" x="3991"/>
        <item m="1" x="6157"/>
        <item m="1" x="3997"/>
        <item m="1" x="6221"/>
        <item m="1" x="3957"/>
        <item m="1" x="6039"/>
        <item m="1" x="6138"/>
        <item m="1" x="3992"/>
        <item m="1" x="6158"/>
        <item m="1" x="3998"/>
        <item m="1" x="6222"/>
        <item m="1" x="4003"/>
        <item m="1" x="6227"/>
        <item m="1" x="4017"/>
        <item m="1" x="6238"/>
        <item m="1" x="3979"/>
        <item m="1" x="6139"/>
        <item m="1" x="3993"/>
        <item m="1" x="6159"/>
        <item m="1" x="3999"/>
        <item m="1" x="6223"/>
        <item m="1" x="4004"/>
        <item m="1" x="6228"/>
        <item m="1" x="4018"/>
        <item m="1" x="6239"/>
        <item m="1" x="3980"/>
        <item m="1" x="6140"/>
        <item m="1" x="3994"/>
        <item m="1" x="6160"/>
        <item m="1" x="4000"/>
        <item m="1" x="6224"/>
        <item m="1" x="4005"/>
        <item m="1" x="6229"/>
        <item m="1" x="4019"/>
        <item m="1" x="6240"/>
        <item m="1" x="3981"/>
        <item m="1" x="6141"/>
        <item m="1" x="6225"/>
        <item m="1" x="4006"/>
        <item m="1" x="6230"/>
        <item m="1" x="4020"/>
        <item m="1" x="6241"/>
        <item m="1" x="4025"/>
        <item m="1" x="6256"/>
        <item m="1" x="4031"/>
        <item m="1" x="6258"/>
        <item m="1" x="4001"/>
        <item m="1" x="6226"/>
        <item m="1" x="4007"/>
        <item m="1" x="6231"/>
        <item m="1" x="4021"/>
        <item m="1" x="6242"/>
        <item m="1" x="4026"/>
        <item m="1" x="6257"/>
        <item m="1" x="4032"/>
        <item m="1" x="6259"/>
        <item m="1" x="4002"/>
        <item m="1" x="4642"/>
        <item m="1" x="4643"/>
        <item m="1" x="4644"/>
        <item m="1" x="4645"/>
        <item m="1" x="4646"/>
        <item m="1" x="4750"/>
        <item m="1" x="4751"/>
        <item m="1" x="4752"/>
        <item m="1" x="4753"/>
        <item m="1" x="4754"/>
        <item m="1" x="4755"/>
        <item m="1" x="4756"/>
        <item m="1" x="4764"/>
        <item m="1" x="4765"/>
        <item m="1" x="4766"/>
        <item m="1" x="4767"/>
        <item m="1" x="4768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5057"/>
        <item m="1" x="5058"/>
        <item m="1" x="5059"/>
        <item m="1" x="5060"/>
        <item m="1" x="5061"/>
        <item m="1" x="5062"/>
        <item m="1" x="5063"/>
        <item m="1" x="5064"/>
        <item m="1" x="5192"/>
        <item m="1" x="5193"/>
        <item m="1" x="5194"/>
        <item m="1" x="5202"/>
        <item m="1" x="5203"/>
        <item m="1" x="5204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63"/>
        <item m="1" x="4564"/>
        <item m="1" x="4565"/>
        <item m="1" x="4566"/>
        <item m="1" x="4567"/>
        <item m="1" x="4647"/>
        <item m="1" x="4648"/>
        <item m="1" x="4649"/>
        <item m="1" x="4650"/>
        <item m="1" x="4651"/>
        <item m="1" x="4652"/>
        <item m="1" x="4757"/>
        <item m="1" x="4758"/>
        <item m="1" x="4759"/>
        <item m="1" x="4760"/>
        <item m="1" x="4761"/>
        <item m="1" x="4762"/>
        <item m="1" x="4763"/>
        <item m="1" x="4769"/>
        <item m="1" x="4770"/>
        <item m="1" x="4771"/>
        <item m="1" x="4772"/>
        <item m="1" x="4773"/>
        <item m="1" x="5195"/>
        <item m="1" x="5196"/>
        <item m="1" x="5197"/>
        <item m="1" x="5198"/>
        <item m="1" x="5199"/>
        <item m="1" x="5200"/>
        <item m="1" x="5201"/>
        <item m="1" x="5205"/>
        <item m="1" x="5206"/>
        <item m="1" x="5207"/>
        <item m="1" x="5208"/>
        <item m="1" x="5209"/>
        <item m="1" x="5210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515"/>
        <item m="1" x="5516"/>
        <item m="1" x="5517"/>
        <item m="1" x="5518"/>
        <item m="1" x="5519"/>
        <item m="1" x="5068"/>
        <item m="1" x="5214"/>
        <item m="1" x="4778"/>
        <item m="1" x="4779"/>
        <item m="1" x="4780"/>
        <item m="1" x="4963"/>
        <item m="1" x="4964"/>
        <item m="1" x="4965"/>
        <item m="1" x="4966"/>
        <item m="1" x="4967"/>
        <item m="1" x="4968"/>
        <item m="1" x="4969"/>
        <item m="1" x="4970"/>
        <item m="1" x="4571"/>
        <item m="1" x="4572"/>
        <item m="1" x="4573"/>
        <item m="1" x="4574"/>
        <item m="1" x="4575"/>
        <item m="1" x="4576"/>
        <item m="1" x="4577"/>
        <item m="1" x="4582"/>
        <item m="1" x="4583"/>
        <item m="1" x="4584"/>
        <item m="1" x="4585"/>
        <item m="1" x="4586"/>
        <item m="1" x="4587"/>
        <item m="1" x="4588"/>
        <item m="1" x="4589"/>
        <item m="1" x="4704"/>
        <item m="1" x="4705"/>
        <item m="1" x="4706"/>
        <item m="1" x="4707"/>
        <item m="1" x="4708"/>
        <item m="1" x="4709"/>
        <item m="1" x="4710"/>
        <item m="1" x="4711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5374"/>
        <item m="1" x="5375"/>
        <item m="1" x="5376"/>
        <item m="1" x="5377"/>
        <item m="1" x="5378"/>
        <item m="1" x="5379"/>
        <item m="1" x="5380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52"/>
        <item m="1" x="3153"/>
        <item m="1" x="3154"/>
        <item m="1" x="3155"/>
        <item m="1" x="3156"/>
        <item m="1" x="3157"/>
        <item m="1" x="3158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5077"/>
        <item m="1" x="5078"/>
        <item m="1" x="5079"/>
        <item m="1" x="5080"/>
        <item m="1" x="5081"/>
        <item m="1" x="5082"/>
        <item m="1" x="5083"/>
        <item m="1" x="5084"/>
        <item m="1" x="5069"/>
        <item m="1" x="5070"/>
        <item m="1" x="5071"/>
        <item m="1" x="5072"/>
        <item m="1" x="5073"/>
        <item m="1" x="5074"/>
        <item m="1" x="5075"/>
        <item m="1" x="5076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224"/>
        <item m="1" x="5225"/>
        <item m="1" x="5226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4524"/>
        <item m="1" x="4525"/>
        <item m="1" x="4526"/>
        <item m="1" x="4527"/>
        <item m="1" x="4528"/>
        <item m="1" x="4529"/>
        <item m="1" x="4530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5000"/>
        <item m="1" x="5001"/>
        <item m="1" x="3512"/>
        <item m="1" x="3513"/>
        <item m="1" x="3514"/>
        <item m="1" x="3515"/>
        <item m="1" x="3516"/>
        <item m="1" x="3517"/>
        <item m="1" x="4863"/>
        <item m="1" x="4864"/>
        <item m="1" x="5608"/>
        <item m="1" x="3518"/>
        <item m="1" x="3519"/>
        <item m="1" x="3520"/>
        <item m="1" x="3521"/>
        <item m="1" x="352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58"/>
        <item m="1" x="5759"/>
        <item m="1" x="5760"/>
        <item m="1" x="5761"/>
        <item m="1" x="3820"/>
        <item m="1" x="3821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3843"/>
        <item m="1" x="3844"/>
        <item m="1" x="3845"/>
        <item m="1" x="3846"/>
        <item m="1" x="3847"/>
        <item m="1" x="3848"/>
        <item m="1" x="3849"/>
        <item m="1" x="3850"/>
        <item m="1" x="5095"/>
        <item m="1" x="5096"/>
        <item m="1" x="5947"/>
        <item m="1" x="5948"/>
        <item m="1" x="5949"/>
        <item m="1" x="5097"/>
        <item m="1" x="5098"/>
        <item m="1" x="5099"/>
        <item m="1" x="5100"/>
        <item m="1" x="5101"/>
        <item m="1" x="5102"/>
        <item m="1" x="5103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3605"/>
        <item m="1" x="3606"/>
        <item m="1" x="3607"/>
        <item m="1" x="3608"/>
        <item m="1" x="3609"/>
        <item m="1" x="3610"/>
        <item m="1" x="3611"/>
        <item m="1" x="3612"/>
        <item m="1" x="5297"/>
        <item m="1" x="5298"/>
        <item m="1" x="5299"/>
        <item m="1" x="5300"/>
        <item m="1" x="5301"/>
        <item m="1" x="5302"/>
        <item m="1" x="5303"/>
        <item m="1" x="5304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3640"/>
        <item m="1" x="3641"/>
        <item m="1" x="3642"/>
        <item m="1" x="3643"/>
        <item m="1" x="3644"/>
        <item m="1" x="3645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3646"/>
        <item m="1" x="3647"/>
        <item m="1" x="3648"/>
        <item m="1" x="3649"/>
        <item m="1" x="3650"/>
        <item m="1" x="3651"/>
        <item m="1" x="3652"/>
        <item m="1" x="5444"/>
        <item m="1" x="5445"/>
        <item m="1" x="5446"/>
        <item m="1" x="5447"/>
        <item m="1" x="5104"/>
        <item m="1" x="5105"/>
        <item m="1" x="5106"/>
        <item m="1" x="5107"/>
        <item m="1" x="5108"/>
        <item m="1" x="5109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785"/>
        <item m="1" x="3786"/>
        <item m="1" x="3787"/>
        <item m="1" x="3788"/>
        <item m="1" x="3789"/>
        <item m="1" x="5421"/>
        <item m="1" x="5422"/>
        <item m="1" x="542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3950"/>
        <item m="1" x="3951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5984"/>
        <item m="1" x="5985"/>
        <item m="1" x="5986"/>
        <item m="1" x="3542"/>
        <item m="1" x="3873"/>
        <item m="1" x="3874"/>
        <item m="1" x="5987"/>
        <item m="1" x="5988"/>
        <item m="1" x="5989"/>
        <item m="1" x="5990"/>
        <item m="1" x="3875"/>
        <item m="1" x="3876"/>
        <item m="1" x="3877"/>
        <item m="1" x="3878"/>
        <item m="1" x="387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5472"/>
        <item m="1" x="5473"/>
        <item m="1" x="5474"/>
        <item m="1" x="5475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164"/>
        <item m="1" x="5165"/>
        <item m="1" x="5166"/>
        <item m="1" x="5167"/>
        <item m="1" x="5168"/>
        <item m="1" x="5169"/>
        <item m="1" x="5170"/>
        <item m="1" x="5752"/>
        <item m="1" x="5753"/>
        <item m="1" x="5754"/>
        <item m="1" x="5755"/>
        <item m="1" x="5756"/>
        <item m="1" x="5757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813"/>
        <item m="1" x="3814"/>
        <item m="1" x="3815"/>
        <item m="1" x="3816"/>
        <item m="1" x="3817"/>
        <item m="1" x="3818"/>
        <item m="1" x="3819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3978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m="1" x="4656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m="1" x="4712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t="default"/>
      </items>
    </pivotField>
    <pivotField showAll="0"/>
    <pivotField name="fecha" axis="axisPage" numFmtId="14" multipleItemSelectionAllowed="1" showAll="0">
      <items count="15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dataField="1" showAll="0"/>
    <pivotField numFmtId="10" showAll="0"/>
    <pivotField dataField="1" numFmtId="10" showAll="0"/>
    <pivotField showAll="0"/>
    <pivotField showAll="0"/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733"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>
      <x v="5376"/>
    </i>
    <i>
      <x v="5377"/>
    </i>
    <i>
      <x v="5378"/>
    </i>
    <i>
      <x v="5379"/>
    </i>
    <i>
      <x v="5380"/>
    </i>
    <i>
      <x v="5381"/>
    </i>
    <i>
      <x v="5382"/>
    </i>
    <i>
      <x v="5383"/>
    </i>
    <i>
      <x v="5384"/>
    </i>
    <i>
      <x v="5385"/>
    </i>
    <i>
      <x v="5386"/>
    </i>
    <i>
      <x v="5387"/>
    </i>
    <i>
      <x v="5388"/>
    </i>
    <i>
      <x v="5389"/>
    </i>
    <i>
      <x v="5390"/>
    </i>
    <i>
      <x v="5391"/>
    </i>
    <i>
      <x v="5392"/>
    </i>
    <i>
      <x v="5393"/>
    </i>
    <i>
      <x v="5394"/>
    </i>
    <i>
      <x v="5395"/>
    </i>
    <i>
      <x v="5396"/>
    </i>
    <i>
      <x v="5397"/>
    </i>
    <i>
      <x v="5398"/>
    </i>
    <i>
      <x v="5399"/>
    </i>
    <i>
      <x v="5400"/>
    </i>
    <i>
      <x v="5401"/>
    </i>
    <i>
      <x v="5402"/>
    </i>
    <i>
      <x v="5403"/>
    </i>
    <i>
      <x v="5404"/>
    </i>
    <i>
      <x v="5405"/>
    </i>
    <i>
      <x v="5406"/>
    </i>
    <i>
      <x v="5407"/>
    </i>
    <i>
      <x v="5408"/>
    </i>
    <i>
      <x v="5409"/>
    </i>
    <i>
      <x v="5410"/>
    </i>
    <i>
      <x v="5411"/>
    </i>
    <i>
      <x v="5412"/>
    </i>
    <i>
      <x v="5413"/>
    </i>
    <i>
      <x v="5414"/>
    </i>
    <i>
      <x v="5415"/>
    </i>
    <i>
      <x v="5416"/>
    </i>
    <i>
      <x v="5417"/>
    </i>
    <i>
      <x v="5418"/>
    </i>
    <i>
      <x v="5419"/>
    </i>
    <i>
      <x v="5420"/>
    </i>
    <i>
      <x v="5421"/>
    </i>
    <i>
      <x v="5422"/>
    </i>
    <i>
      <x v="5423"/>
    </i>
    <i>
      <x v="5424"/>
    </i>
    <i>
      <x v="5425"/>
    </i>
    <i>
      <x v="5426"/>
    </i>
    <i>
      <x v="5427"/>
    </i>
    <i>
      <x v="5428"/>
    </i>
    <i>
      <x v="5429"/>
    </i>
    <i>
      <x v="5430"/>
    </i>
    <i>
      <x v="5431"/>
    </i>
    <i>
      <x v="5432"/>
    </i>
    <i>
      <x v="5433"/>
    </i>
    <i>
      <x v="5434"/>
    </i>
    <i>
      <x v="5435"/>
    </i>
    <i>
      <x v="5436"/>
    </i>
    <i>
      <x v="5437"/>
    </i>
    <i>
      <x v="5438"/>
    </i>
    <i>
      <x v="5439"/>
    </i>
    <i>
      <x v="5440"/>
    </i>
    <i>
      <x v="5441"/>
    </i>
    <i>
      <x v="5442"/>
    </i>
    <i>
      <x v="5443"/>
    </i>
    <i>
      <x v="5444"/>
    </i>
    <i>
      <x v="5445"/>
    </i>
    <i>
      <x v="5446"/>
    </i>
    <i>
      <x v="5447"/>
    </i>
    <i>
      <x v="5448"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6" hier="-1"/>
  </pageFields>
  <dataFields count="4">
    <dataField name="DUMPADAS" fld="7" subtotal="count" baseField="4" baseItem="0"/>
    <dataField name="TON." fld="7" baseField="4" baseItem="1" numFmtId="2"/>
    <dataField name=" ley  Cup" fld="9" subtotal="average" baseField="4" baseItem="0" numFmtId="10"/>
    <dataField name="Promedio de Ley Visual" fld="13" subtotal="average" baseField="4" baseItem="0" numFmtId="10"/>
  </dataFields>
  <formats count="22">
    <format dxfId="1744">
      <pivotArea type="all" dataOnly="0" outline="0" fieldPosition="0"/>
    </format>
    <format dxfId="1743">
      <pivotArea outline="0" collapsedLevelsAreSubtotals="1" fieldPosition="0"/>
    </format>
    <format dxfId="1742">
      <pivotArea field="4" type="button" dataOnly="0" labelOnly="1" outline="0" axis="axisRow" fieldPosition="0"/>
    </format>
    <format dxfId="1741">
      <pivotArea dataOnly="0" labelOnly="1" fieldPosition="0">
        <references count="1">
          <reference field="4" count="0"/>
        </references>
      </pivotArea>
    </format>
    <format dxfId="1740">
      <pivotArea dataOnly="0" labelOnly="1" grandRow="1" outline="0" fieldPosition="0"/>
    </format>
    <format dxfId="173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38">
      <pivotArea type="all" dataOnly="0" outline="0" fieldPosition="0"/>
    </format>
    <format dxfId="1737">
      <pivotArea outline="0" collapsedLevelsAreSubtotals="1" fieldPosition="0"/>
    </format>
    <format dxfId="1736">
      <pivotArea field="4" type="button" dataOnly="0" labelOnly="1" outline="0" axis="axisRow" fieldPosition="0"/>
    </format>
    <format dxfId="1735">
      <pivotArea dataOnly="0" labelOnly="1" fieldPosition="0">
        <references count="1">
          <reference field="4" count="0"/>
        </references>
      </pivotArea>
    </format>
    <format dxfId="173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33">
      <pivotArea type="all" dataOnly="0" outline="0" fieldPosition="0"/>
    </format>
    <format dxfId="1732">
      <pivotArea outline="0" collapsedLevelsAreSubtotals="1" fieldPosition="0"/>
    </format>
    <format dxfId="1731">
      <pivotArea field="4" type="button" dataOnly="0" labelOnly="1" outline="0" axis="axisRow" fieldPosition="0"/>
    </format>
    <format dxfId="1730">
      <pivotArea dataOnly="0" labelOnly="1" fieldPosition="0">
        <references count="1">
          <reference field="4" count="0"/>
        </references>
      </pivotArea>
    </format>
    <format dxfId="172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2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72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26">
      <pivotArea outline="0" fieldPosition="0">
        <references count="1">
          <reference field="4294967294" count="1">
            <x v="3"/>
          </reference>
        </references>
      </pivotArea>
    </format>
    <format dxfId="1725">
      <pivotArea outline="0" fieldPosition="0">
        <references count="1">
          <reference field="4294967294" count="1">
            <x v="1"/>
          </reference>
        </references>
      </pivotArea>
    </format>
    <format dxfId="172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23">
      <pivotArea dataOnly="0" labelOnly="1" fieldPosition="0">
        <references count="1">
          <reference field="4" count="11">
            <x v="2354"/>
            <x v="2355"/>
            <x v="2356"/>
            <x v="2357"/>
            <x v="2358"/>
            <x v="2359"/>
            <x v="2360"/>
            <x v="2361"/>
            <x v="2362"/>
            <x v="2363"/>
            <x v="236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6CCABB-A8CB-42E7-A8A3-E9C18013B30C}" name="TablaDinámica3" cacheId="2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8" indent="0" outline="1" outlineData="1" multipleFieldFilters="0" rowHeaderCaption="ACOPIOS">
  <location ref="B580:F598" firstHeaderRow="0" firstDataRow="1" firstDataCol="1" rowPageCount="1" colPageCount="1"/>
  <pivotFields count="20">
    <pivotField showAll="0"/>
    <pivotField showAll="0"/>
    <pivotField showAll="0"/>
    <pivotField showAll="0"/>
    <pivotField axis="axisRow" showAll="0">
      <items count="6512">
        <item m="1" x="6248"/>
        <item m="1" x="6249"/>
        <item m="1" x="6250"/>
        <item m="1" x="6251"/>
        <item m="1" x="6252"/>
        <item m="1" x="6253"/>
        <item m="1" x="3100"/>
        <item m="1" x="3101"/>
        <item m="1" x="3102"/>
        <item m="1" x="6126"/>
        <item m="1" x="6127"/>
        <item m="1" x="6128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132"/>
        <item m="1" x="6133"/>
        <item m="1" x="6134"/>
        <item m="1" x="6135"/>
        <item m="1" x="6136"/>
        <item m="1" x="6137"/>
        <item m="1" x="6142"/>
        <item m="1" x="6143"/>
        <item m="1" x="6144"/>
        <item m="1" x="6066"/>
        <item m="1" x="6067"/>
        <item m="1" x="6068"/>
        <item m="1" x="6069"/>
        <item m="1" x="6070"/>
        <item m="1" x="6071"/>
        <item m="1" x="6094"/>
        <item m="1" x="6095"/>
        <item m="1" x="6096"/>
        <item m="1" x="6097"/>
        <item m="1" x="6098"/>
        <item m="1" x="6104"/>
        <item m="1" x="6105"/>
        <item m="1" x="6106"/>
        <item m="1" x="6107"/>
        <item m="1" x="6108"/>
        <item m="1" x="6072"/>
        <item m="1" x="6073"/>
        <item m="1" x="6074"/>
        <item m="1" x="6075"/>
        <item m="1" x="6076"/>
        <item m="1" x="6077"/>
        <item m="1" x="6078"/>
        <item m="1" x="6099"/>
        <item m="1" x="6100"/>
        <item m="1" x="6101"/>
        <item m="1" x="6102"/>
        <item m="1" x="6103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145"/>
        <item m="1" x="6146"/>
        <item m="1" x="6147"/>
        <item m="1" x="6148"/>
        <item m="1" x="6118"/>
        <item m="1" x="6119"/>
        <item m="1" x="6120"/>
        <item m="1" x="6121"/>
        <item m="1" x="6122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5044"/>
        <item m="1" x="5045"/>
        <item m="1" x="4495"/>
        <item m="1" x="4496"/>
        <item m="1" x="4497"/>
        <item m="1" x="3088"/>
        <item m="1" x="3089"/>
        <item m="1" x="3090"/>
        <item m="1" x="3091"/>
        <item m="1" x="3092"/>
        <item m="1" x="4559"/>
        <item m="1" x="4560"/>
        <item m="1" x="4561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44"/>
        <item m="1" x="3145"/>
        <item m="1" x="3146"/>
        <item m="1" x="3147"/>
        <item m="1" x="3148"/>
        <item m="1" x="3124"/>
        <item m="1" x="3125"/>
        <item m="1" x="4610"/>
        <item m="1" x="4611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43"/>
        <item m="1" x="3544"/>
        <item m="1" x="3545"/>
        <item m="1" x="3546"/>
        <item m="1" x="3547"/>
        <item m="1" x="3548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18"/>
        <item m="1" x="3719"/>
        <item m="1" x="3720"/>
        <item m="1" x="3721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958"/>
        <item m="1" x="3959"/>
        <item m="1" x="3960"/>
        <item m="1" x="3967"/>
        <item m="1" x="3968"/>
        <item m="1" x="3969"/>
        <item m="1" x="3970"/>
        <item m="1" x="3971"/>
        <item m="1" x="3982"/>
        <item m="1" x="3983"/>
        <item m="1" x="3984"/>
        <item m="1" x="3985"/>
        <item m="1" x="3986"/>
        <item m="1" x="3987"/>
        <item m="1" x="3988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22"/>
        <item m="1" x="4023"/>
        <item m="1" x="4024"/>
        <item m="1" x="4027"/>
        <item m="1" x="4028"/>
        <item m="1" x="4029"/>
        <item m="1" x="4030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79"/>
        <item m="1" x="4580"/>
        <item m="1" x="4581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6"/>
        <item m="1" x="4937"/>
        <item m="1" x="4938"/>
        <item m="1" x="4942"/>
        <item m="1" x="4943"/>
        <item m="1" x="4944"/>
        <item m="1" x="4945"/>
        <item m="1" x="4946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502"/>
        <item m="1" x="5503"/>
        <item m="1" x="5504"/>
        <item m="1" x="5505"/>
        <item m="1" x="5506"/>
        <item m="1" x="5507"/>
        <item m="1" x="5508"/>
        <item m="1" x="5509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600"/>
        <item m="1" x="5601"/>
        <item m="1" x="5602"/>
        <item m="1" x="5603"/>
        <item m="1" x="5604"/>
        <item m="1" x="5605"/>
        <item m="1" x="5606"/>
        <item m="1" x="5607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66"/>
        <item m="1" x="5667"/>
        <item m="1" x="5668"/>
        <item m="1" x="5669"/>
        <item m="1" x="5670"/>
        <item m="1" x="5671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149"/>
        <item m="1" x="6150"/>
        <item m="1" x="6151"/>
        <item m="1" x="6152"/>
        <item m="1" x="6153"/>
        <item m="1" x="6154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32"/>
        <item m="1" x="6233"/>
        <item m="1" x="6234"/>
        <item m="1" x="6235"/>
        <item m="1" x="6236"/>
        <item m="1" x="6237"/>
        <item m="1" x="6243"/>
        <item m="1" x="6244"/>
        <item m="1" x="6245"/>
        <item m="1" x="6246"/>
        <item m="1" x="6247"/>
        <item m="1" x="6254"/>
        <item m="1" x="6255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4612"/>
        <item m="1" x="4613"/>
        <item m="1" x="4614"/>
        <item m="1" x="4615"/>
        <item m="1" x="4616"/>
        <item m="1" x="4617"/>
        <item m="1" x="4618"/>
        <item m="1" x="3028"/>
        <item m="1" x="3032"/>
        <item m="1" x="3033"/>
        <item m="1" x="3034"/>
        <item m="1" x="3035"/>
        <item m="1" x="3036"/>
        <item m="1" x="3037"/>
        <item m="1" x="3038"/>
        <item m="1" x="3039"/>
        <item m="1" x="4470"/>
        <item m="1" x="3029"/>
        <item m="1" x="3030"/>
        <item m="1" x="3031"/>
        <item m="1" x="3046"/>
        <item m="1" x="3047"/>
        <item m="1" x="3048"/>
        <item m="1" x="3049"/>
        <item m="1" x="3050"/>
        <item m="1" x="3051"/>
        <item m="1" x="4449"/>
        <item m="1" x="4450"/>
        <item m="1" x="4451"/>
        <item m="1" x="4452"/>
        <item m="1" x="4456"/>
        <item m="1" x="4457"/>
        <item m="1" x="4458"/>
        <item m="1" x="4459"/>
        <item m="1" x="4460"/>
        <item m="1" x="4461"/>
        <item m="1" x="3080"/>
        <item m="1" x="3081"/>
        <item m="1" x="3084"/>
        <item m="1" x="3085"/>
        <item m="1" x="4321"/>
        <item m="1" x="4322"/>
        <item m="1" x="4453"/>
        <item m="1" x="4454"/>
        <item m="1" x="4455"/>
        <item m="1" x="4462"/>
        <item m="1" x="4463"/>
        <item m="1" x="4464"/>
        <item m="1" x="3082"/>
        <item m="1" x="3083"/>
        <item m="1" x="4323"/>
        <item m="1" x="4324"/>
        <item m="1" x="4325"/>
        <item m="1" x="4947"/>
        <item m="1" x="4948"/>
        <item m="1" x="4949"/>
        <item m="1" x="4487"/>
        <item m="1" x="4488"/>
        <item m="1" x="4489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4491"/>
        <item m="1" x="4492"/>
        <item m="1" x="4493"/>
        <item m="1" x="4494"/>
        <item m="1" x="4490"/>
        <item m="1" x="3086"/>
        <item m="1" x="3087"/>
        <item m="1" x="5171"/>
        <item m="1" x="5172"/>
        <item m="1" x="5173"/>
        <item m="1" x="5174"/>
        <item m="1" x="5175"/>
        <item m="1" x="5176"/>
        <item m="1" x="5177"/>
        <item m="1" x="5178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4498"/>
        <item m="1" x="4499"/>
        <item m="1" x="4500"/>
        <item m="1" x="4501"/>
        <item m="1" x="4502"/>
        <item m="1" x="4503"/>
        <item m="1" x="4406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727"/>
        <item m="1" x="4728"/>
        <item m="1" x="4729"/>
        <item m="1" x="4730"/>
        <item m="1" x="4731"/>
        <item m="1" x="4732"/>
        <item m="1" x="4733"/>
        <item m="1" x="3040"/>
        <item m="1" x="3041"/>
        <item m="1" x="3042"/>
        <item m="1" x="3043"/>
        <item m="1" x="3044"/>
        <item m="1" x="3045"/>
        <item m="1" x="4741"/>
        <item m="1" x="4742"/>
        <item m="1" x="4743"/>
        <item m="1" x="4744"/>
        <item m="1" x="4745"/>
        <item m="1" x="4632"/>
        <item m="1" x="4633"/>
        <item m="1" x="4634"/>
        <item m="1" x="4465"/>
        <item m="1" x="4466"/>
        <item m="1" x="4467"/>
        <item m="1" x="4468"/>
        <item m="1" x="4469"/>
        <item m="1" x="4746"/>
        <item m="1" x="4747"/>
        <item m="1" x="4748"/>
        <item m="1" x="4749"/>
        <item m="1" x="4734"/>
        <item m="1" x="4735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4736"/>
        <item m="1" x="4737"/>
        <item m="1" x="4738"/>
        <item m="1" x="4739"/>
        <item m="1" x="4740"/>
        <item m="1" x="3093"/>
        <item m="1" x="3094"/>
        <item m="1" x="3095"/>
        <item m="1" x="3096"/>
        <item m="1" x="3097"/>
        <item m="1" x="3098"/>
        <item m="1" x="3099"/>
        <item m="1" x="5191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3136"/>
        <item m="1" x="3137"/>
        <item m="1" x="3138"/>
        <item m="1" x="3139"/>
        <item m="1" x="3140"/>
        <item m="1" x="3141"/>
        <item m="1" x="3142"/>
        <item m="1" x="3143"/>
        <item m="1" x="5510"/>
        <item m="1" x="5511"/>
        <item m="1" x="5512"/>
        <item m="1" x="5513"/>
        <item m="1" x="5514"/>
        <item m="1" x="5878"/>
        <item m="1" x="4510"/>
        <item m="1" x="4562"/>
        <item m="1" x="4568"/>
        <item m="1" x="4653"/>
        <item m="1" x="4775"/>
        <item m="1" x="4960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4504"/>
        <item m="1" x="4505"/>
        <item m="1" x="4506"/>
        <item m="1" x="4507"/>
        <item m="1" x="4508"/>
        <item m="1" x="4509"/>
        <item m="1" x="4635"/>
        <item m="1" x="4636"/>
        <item m="1" x="4637"/>
        <item m="1" x="4638"/>
        <item m="1" x="4639"/>
        <item m="1" x="4640"/>
        <item m="1" x="4641"/>
        <item m="1" x="4774"/>
        <item m="1" x="4959"/>
        <item m="1" x="5065"/>
        <item m="1" x="5211"/>
        <item m="1" x="5371"/>
        <item m="1" x="5520"/>
        <item m="1" x="5912"/>
        <item m="1" x="4522"/>
        <item m="1" x="4569"/>
        <item m="1" x="4654"/>
        <item m="1" x="4776"/>
        <item m="1" x="4961"/>
        <item m="1" x="5066"/>
        <item m="1" x="5212"/>
        <item m="1" x="5372"/>
        <item m="1" x="5521"/>
        <item m="1" x="5913"/>
        <item m="1" x="4523"/>
        <item m="1" x="4570"/>
        <item m="1" x="4655"/>
        <item m="1" x="4777"/>
        <item m="1" x="4962"/>
        <item m="1" x="5067"/>
        <item m="1" x="5213"/>
        <item m="1" x="5373"/>
        <item m="1" x="5522"/>
        <item m="1" x="4578"/>
        <item m="1" x="4657"/>
        <item m="1" x="4781"/>
        <item m="1" x="3307"/>
        <item m="1" x="4933"/>
        <item m="1" x="3428"/>
        <item m="1" x="5038"/>
        <item m="1" x="3506"/>
        <item m="1" x="5085"/>
        <item m="1" x="3149"/>
        <item m="1" x="4619"/>
        <item m="1" x="3187"/>
        <item m="1" x="4725"/>
        <item m="1" x="3308"/>
        <item m="1" x="4934"/>
        <item m="1" x="3429"/>
        <item m="1" x="5039"/>
        <item m="1" x="3507"/>
        <item m="1" x="5086"/>
        <item m="1" x="3150"/>
        <item m="1" x="4620"/>
        <item m="1" x="3188"/>
        <item m="1" x="4726"/>
        <item m="1" x="3309"/>
        <item m="1" x="4935"/>
        <item m="1" x="3430"/>
        <item m="1" x="5040"/>
        <item m="1" x="3508"/>
        <item m="1" x="5087"/>
        <item m="1" x="3151"/>
        <item m="1" x="4621"/>
        <item m="1" x="4939"/>
        <item m="1" x="3431"/>
        <item m="1" x="5041"/>
        <item m="1" x="3509"/>
        <item m="1" x="5088"/>
        <item m="1" x="3549"/>
        <item m="1" x="5260"/>
        <item m="1" x="3613"/>
        <item m="1" x="5418"/>
        <item m="1" x="3310"/>
        <item m="1" x="4940"/>
        <item m="1" x="3432"/>
        <item m="1" x="5042"/>
        <item m="1" x="3510"/>
        <item m="1" x="5089"/>
        <item m="1" x="3550"/>
        <item m="1" x="5261"/>
        <item m="1" x="3614"/>
        <item m="1" x="5419"/>
        <item m="1" x="3311"/>
        <item m="1" x="4941"/>
        <item m="1" x="3433"/>
        <item m="1" x="5043"/>
        <item m="1" x="3511"/>
        <item m="1" x="5090"/>
        <item m="1" x="3551"/>
        <item m="1" x="5262"/>
        <item m="1" x="3615"/>
        <item m="1" x="5420"/>
        <item m="1" x="3312"/>
        <item m="1" x="5091"/>
        <item m="1" x="3562"/>
        <item m="1" x="5273"/>
        <item m="1" x="3616"/>
        <item m="1" x="5424"/>
        <item m="1" x="3722"/>
        <item m="1" x="5672"/>
        <item m="1" x="3810"/>
        <item m="1" x="5914"/>
        <item m="1" x="3523"/>
        <item m="1" x="5092"/>
        <item m="1" x="3563"/>
        <item m="1" x="5274"/>
        <item m="1" x="3617"/>
        <item m="1" x="5425"/>
        <item m="1" x="3723"/>
        <item m="1" x="5673"/>
        <item m="1" x="3811"/>
        <item m="1" x="5915"/>
        <item m="1" x="3524"/>
        <item m="1" x="5093"/>
        <item m="1" x="3564"/>
        <item m="1" x="5275"/>
        <item m="1" x="3618"/>
        <item m="1" x="5426"/>
        <item m="1" x="3724"/>
        <item m="1" x="5674"/>
        <item m="1" x="3812"/>
        <item m="1" x="5916"/>
        <item m="1" x="3525"/>
        <item m="1" x="5094"/>
        <item m="1" x="5499"/>
        <item m="1" x="3790"/>
        <item m="1" x="5773"/>
        <item m="1" x="3952"/>
        <item m="1" x="6033"/>
        <item m="1" x="3961"/>
        <item m="1" x="6060"/>
        <item m="1" x="3972"/>
        <item m="1" x="6123"/>
        <item m="1" x="3691"/>
        <item m="1" x="5500"/>
        <item m="1" x="3791"/>
        <item m="1" x="5774"/>
        <item m="1" x="3953"/>
        <item m="1" x="6034"/>
        <item m="1" x="3962"/>
        <item m="1" x="6061"/>
        <item m="1" x="3973"/>
        <item m="1" x="6124"/>
        <item m="1" x="3692"/>
        <item m="1" x="5501"/>
        <item m="1" x="3792"/>
        <item m="1" x="5775"/>
        <item m="1" x="3954"/>
        <item m="1" x="6035"/>
        <item m="1" x="3963"/>
        <item m="1" x="6062"/>
        <item m="1" x="3974"/>
        <item m="1" x="6125"/>
        <item m="1" x="3693"/>
        <item m="1" x="6036"/>
        <item m="1" x="3964"/>
        <item m="1" x="6063"/>
        <item m="1" x="3975"/>
        <item m="1" x="6129"/>
        <item m="1" x="3989"/>
        <item m="1" x="6155"/>
        <item m="1" x="3995"/>
        <item m="1" x="6219"/>
        <item m="1" x="3955"/>
        <item m="1" x="6037"/>
        <item m="1" x="3965"/>
        <item m="1" x="6064"/>
        <item m="1" x="3976"/>
        <item m="1" x="6130"/>
        <item m="1" x="3990"/>
        <item m="1" x="6156"/>
        <item m="1" x="3996"/>
        <item m="1" x="6220"/>
        <item m="1" x="3956"/>
        <item m="1" x="6038"/>
        <item m="1" x="3966"/>
        <item m="1" x="6065"/>
        <item m="1" x="3977"/>
        <item m="1" x="6131"/>
        <item m="1" x="3991"/>
        <item m="1" x="6157"/>
        <item m="1" x="3997"/>
        <item m="1" x="6221"/>
        <item m="1" x="3957"/>
        <item m="1" x="6039"/>
        <item m="1" x="6138"/>
        <item m="1" x="3992"/>
        <item m="1" x="6158"/>
        <item m="1" x="3998"/>
        <item m="1" x="6222"/>
        <item m="1" x="4003"/>
        <item m="1" x="6227"/>
        <item m="1" x="4017"/>
        <item m="1" x="6238"/>
        <item m="1" x="3979"/>
        <item m="1" x="6139"/>
        <item m="1" x="3993"/>
        <item m="1" x="6159"/>
        <item m="1" x="3999"/>
        <item m="1" x="6223"/>
        <item m="1" x="4004"/>
        <item m="1" x="6228"/>
        <item m="1" x="4018"/>
        <item m="1" x="6239"/>
        <item m="1" x="3980"/>
        <item m="1" x="6140"/>
        <item m="1" x="3994"/>
        <item m="1" x="6160"/>
        <item m="1" x="4000"/>
        <item m="1" x="6224"/>
        <item m="1" x="4005"/>
        <item m="1" x="6229"/>
        <item m="1" x="4019"/>
        <item m="1" x="6240"/>
        <item m="1" x="3981"/>
        <item m="1" x="6141"/>
        <item m="1" x="6225"/>
        <item m="1" x="4006"/>
        <item m="1" x="6230"/>
        <item m="1" x="4020"/>
        <item m="1" x="6241"/>
        <item m="1" x="4025"/>
        <item m="1" x="6256"/>
        <item m="1" x="4031"/>
        <item m="1" x="6258"/>
        <item m="1" x="4001"/>
        <item m="1" x="6226"/>
        <item m="1" x="4007"/>
        <item m="1" x="6231"/>
        <item m="1" x="4021"/>
        <item m="1" x="6242"/>
        <item m="1" x="4026"/>
        <item m="1" x="6257"/>
        <item m="1" x="4032"/>
        <item m="1" x="6259"/>
        <item m="1" x="4002"/>
        <item m="1" x="4642"/>
        <item m="1" x="4643"/>
        <item m="1" x="4644"/>
        <item m="1" x="4645"/>
        <item m="1" x="4646"/>
        <item m="1" x="4750"/>
        <item m="1" x="4751"/>
        <item m="1" x="4752"/>
        <item m="1" x="4753"/>
        <item m="1" x="4754"/>
        <item m="1" x="4755"/>
        <item m="1" x="4756"/>
        <item m="1" x="4764"/>
        <item m="1" x="4765"/>
        <item m="1" x="4766"/>
        <item m="1" x="4767"/>
        <item m="1" x="4768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5057"/>
        <item m="1" x="5058"/>
        <item m="1" x="5059"/>
        <item m="1" x="5060"/>
        <item m="1" x="5061"/>
        <item m="1" x="5062"/>
        <item m="1" x="5063"/>
        <item m="1" x="5064"/>
        <item m="1" x="5192"/>
        <item m="1" x="5193"/>
        <item m="1" x="5194"/>
        <item m="1" x="5202"/>
        <item m="1" x="5203"/>
        <item m="1" x="5204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63"/>
        <item m="1" x="4564"/>
        <item m="1" x="4565"/>
        <item m="1" x="4566"/>
        <item m="1" x="4567"/>
        <item m="1" x="4647"/>
        <item m="1" x="4648"/>
        <item m="1" x="4649"/>
        <item m="1" x="4650"/>
        <item m="1" x="4651"/>
        <item m="1" x="4652"/>
        <item m="1" x="4757"/>
        <item m="1" x="4758"/>
        <item m="1" x="4759"/>
        <item m="1" x="4760"/>
        <item m="1" x="4761"/>
        <item m="1" x="4762"/>
        <item m="1" x="4763"/>
        <item m="1" x="4769"/>
        <item m="1" x="4770"/>
        <item m="1" x="4771"/>
        <item m="1" x="4772"/>
        <item m="1" x="4773"/>
        <item m="1" x="5195"/>
        <item m="1" x="5196"/>
        <item m="1" x="5197"/>
        <item m="1" x="5198"/>
        <item m="1" x="5199"/>
        <item m="1" x="5200"/>
        <item m="1" x="5201"/>
        <item m="1" x="5205"/>
        <item m="1" x="5206"/>
        <item m="1" x="5207"/>
        <item m="1" x="5208"/>
        <item m="1" x="5209"/>
        <item m="1" x="5210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515"/>
        <item m="1" x="5516"/>
        <item m="1" x="5517"/>
        <item m="1" x="5518"/>
        <item m="1" x="5519"/>
        <item m="1" x="5068"/>
        <item m="1" x="5214"/>
        <item m="1" x="4778"/>
        <item m="1" x="4779"/>
        <item m="1" x="4780"/>
        <item m="1" x="4963"/>
        <item m="1" x="4964"/>
        <item m="1" x="4965"/>
        <item m="1" x="4966"/>
        <item m="1" x="4967"/>
        <item m="1" x="4968"/>
        <item m="1" x="4969"/>
        <item m="1" x="4970"/>
        <item m="1" x="4571"/>
        <item m="1" x="4572"/>
        <item m="1" x="4573"/>
        <item m="1" x="4574"/>
        <item m="1" x="4575"/>
        <item m="1" x="4576"/>
        <item m="1" x="4577"/>
        <item m="1" x="4582"/>
        <item m="1" x="4583"/>
        <item m="1" x="4584"/>
        <item m="1" x="4585"/>
        <item m="1" x="4586"/>
        <item m="1" x="4587"/>
        <item m="1" x="4588"/>
        <item m="1" x="4589"/>
        <item m="1" x="4704"/>
        <item m="1" x="4705"/>
        <item m="1" x="4706"/>
        <item m="1" x="4707"/>
        <item m="1" x="4708"/>
        <item m="1" x="4709"/>
        <item m="1" x="4710"/>
        <item m="1" x="4711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5374"/>
        <item m="1" x="5375"/>
        <item m="1" x="5376"/>
        <item m="1" x="5377"/>
        <item m="1" x="5378"/>
        <item m="1" x="5379"/>
        <item m="1" x="5380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52"/>
        <item m="1" x="3153"/>
        <item m="1" x="3154"/>
        <item m="1" x="3155"/>
        <item m="1" x="3156"/>
        <item m="1" x="3157"/>
        <item m="1" x="3158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5077"/>
        <item m="1" x="5078"/>
        <item m="1" x="5079"/>
        <item m="1" x="5080"/>
        <item m="1" x="5081"/>
        <item m="1" x="5082"/>
        <item m="1" x="5083"/>
        <item m="1" x="5084"/>
        <item m="1" x="5069"/>
        <item m="1" x="5070"/>
        <item m="1" x="5071"/>
        <item m="1" x="5072"/>
        <item m="1" x="5073"/>
        <item m="1" x="5074"/>
        <item m="1" x="5075"/>
        <item m="1" x="5076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224"/>
        <item m="1" x="5225"/>
        <item m="1" x="5226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4524"/>
        <item m="1" x="4525"/>
        <item m="1" x="4526"/>
        <item m="1" x="4527"/>
        <item m="1" x="4528"/>
        <item m="1" x="4529"/>
        <item m="1" x="4530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5000"/>
        <item m="1" x="5001"/>
        <item m="1" x="3512"/>
        <item m="1" x="3513"/>
        <item m="1" x="3514"/>
        <item m="1" x="3515"/>
        <item m="1" x="3516"/>
        <item m="1" x="3517"/>
        <item m="1" x="4863"/>
        <item m="1" x="4864"/>
        <item m="1" x="5608"/>
        <item m="1" x="3518"/>
        <item m="1" x="3519"/>
        <item m="1" x="3520"/>
        <item m="1" x="3521"/>
        <item m="1" x="352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58"/>
        <item m="1" x="5759"/>
        <item m="1" x="5760"/>
        <item m="1" x="5761"/>
        <item m="1" x="3820"/>
        <item m="1" x="3821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3843"/>
        <item m="1" x="3844"/>
        <item m="1" x="3845"/>
        <item m="1" x="3846"/>
        <item m="1" x="3847"/>
        <item m="1" x="3848"/>
        <item m="1" x="3849"/>
        <item m="1" x="3850"/>
        <item m="1" x="5095"/>
        <item m="1" x="5096"/>
        <item m="1" x="5947"/>
        <item m="1" x="5948"/>
        <item m="1" x="5949"/>
        <item m="1" x="5097"/>
        <item m="1" x="5098"/>
        <item m="1" x="5099"/>
        <item m="1" x="5100"/>
        <item m="1" x="5101"/>
        <item m="1" x="5102"/>
        <item m="1" x="5103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3605"/>
        <item m="1" x="3606"/>
        <item m="1" x="3607"/>
        <item m="1" x="3608"/>
        <item m="1" x="3609"/>
        <item m="1" x="3610"/>
        <item m="1" x="3611"/>
        <item m="1" x="3612"/>
        <item m="1" x="5297"/>
        <item m="1" x="5298"/>
        <item m="1" x="5299"/>
        <item m="1" x="5300"/>
        <item m="1" x="5301"/>
        <item m="1" x="5302"/>
        <item m="1" x="5303"/>
        <item m="1" x="5304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3640"/>
        <item m="1" x="3641"/>
        <item m="1" x="3642"/>
        <item m="1" x="3643"/>
        <item m="1" x="3644"/>
        <item m="1" x="3645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3646"/>
        <item m="1" x="3647"/>
        <item m="1" x="3648"/>
        <item m="1" x="3649"/>
        <item m="1" x="3650"/>
        <item m="1" x="3651"/>
        <item m="1" x="3652"/>
        <item m="1" x="5444"/>
        <item m="1" x="5445"/>
        <item m="1" x="5446"/>
        <item m="1" x="5447"/>
        <item m="1" x="5104"/>
        <item m="1" x="5105"/>
        <item m="1" x="5106"/>
        <item m="1" x="5107"/>
        <item m="1" x="5108"/>
        <item m="1" x="5109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785"/>
        <item m="1" x="3786"/>
        <item m="1" x="3787"/>
        <item m="1" x="3788"/>
        <item m="1" x="3789"/>
        <item m="1" x="5421"/>
        <item m="1" x="5422"/>
        <item m="1" x="542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3950"/>
        <item m="1" x="3951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5984"/>
        <item m="1" x="5985"/>
        <item m="1" x="5986"/>
        <item m="1" x="3542"/>
        <item m="1" x="3873"/>
        <item m="1" x="3874"/>
        <item m="1" x="5987"/>
        <item m="1" x="5988"/>
        <item m="1" x="5989"/>
        <item m="1" x="5990"/>
        <item m="1" x="3875"/>
        <item m="1" x="3876"/>
        <item m="1" x="3877"/>
        <item m="1" x="3878"/>
        <item m="1" x="387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5472"/>
        <item m="1" x="5473"/>
        <item m="1" x="5474"/>
        <item m="1" x="5475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164"/>
        <item m="1" x="5165"/>
        <item m="1" x="5166"/>
        <item m="1" x="5167"/>
        <item m="1" x="5168"/>
        <item m="1" x="5169"/>
        <item m="1" x="5170"/>
        <item m="1" x="5752"/>
        <item m="1" x="5753"/>
        <item m="1" x="5754"/>
        <item m="1" x="5755"/>
        <item m="1" x="5756"/>
        <item m="1" x="5757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813"/>
        <item m="1" x="3814"/>
        <item m="1" x="3815"/>
        <item m="1" x="3816"/>
        <item m="1" x="3817"/>
        <item m="1" x="3818"/>
        <item m="1" x="3819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3978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m="1" x="4656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m="1" x="4712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t="default"/>
      </items>
    </pivotField>
    <pivotField showAll="0"/>
    <pivotField name="fecha" axis="axisPage" numFmtId="14" multipleItemSelectionAllowed="1" showAll="0">
      <items count="15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dataField="1" showAll="0"/>
    <pivotField numFmtId="10" showAll="0"/>
    <pivotField dataField="1" numFmtId="10" showAll="0"/>
    <pivotField showAll="0"/>
    <pivotField showAll="0"/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18"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6" hier="-1"/>
  </pageFields>
  <dataFields count="4">
    <dataField name="DUMPADAS" fld="7" subtotal="count" baseField="4" baseItem="0"/>
    <dataField name="TON." fld="7" baseField="4" baseItem="1" numFmtId="2"/>
    <dataField name=" ley  Cup" fld="9" subtotal="average" baseField="4" baseItem="0" numFmtId="10"/>
    <dataField name="Promedio de Ley Visual" fld="13" subtotal="average" baseField="4" baseItem="0" numFmtId="10"/>
  </dataFields>
  <formats count="22">
    <format dxfId="1766">
      <pivotArea type="all" dataOnly="0" outline="0" fieldPosition="0"/>
    </format>
    <format dxfId="1765">
      <pivotArea outline="0" collapsedLevelsAreSubtotals="1" fieldPosition="0"/>
    </format>
    <format dxfId="1764">
      <pivotArea field="4" type="button" dataOnly="0" labelOnly="1" outline="0" axis="axisRow" fieldPosition="0"/>
    </format>
    <format dxfId="1763">
      <pivotArea dataOnly="0" labelOnly="1" fieldPosition="0">
        <references count="1">
          <reference field="4" count="0"/>
        </references>
      </pivotArea>
    </format>
    <format dxfId="1762">
      <pivotArea dataOnly="0" labelOnly="1" grandRow="1" outline="0" fieldPosition="0"/>
    </format>
    <format dxfId="176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60">
      <pivotArea type="all" dataOnly="0" outline="0" fieldPosition="0"/>
    </format>
    <format dxfId="1759">
      <pivotArea outline="0" collapsedLevelsAreSubtotals="1" fieldPosition="0"/>
    </format>
    <format dxfId="1758">
      <pivotArea field="4" type="button" dataOnly="0" labelOnly="1" outline="0" axis="axisRow" fieldPosition="0"/>
    </format>
    <format dxfId="1757">
      <pivotArea dataOnly="0" labelOnly="1" fieldPosition="0">
        <references count="1">
          <reference field="4" count="0"/>
        </references>
      </pivotArea>
    </format>
    <format dxfId="175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55">
      <pivotArea type="all" dataOnly="0" outline="0" fieldPosition="0"/>
    </format>
    <format dxfId="1754">
      <pivotArea outline="0" collapsedLevelsAreSubtotals="1" fieldPosition="0"/>
    </format>
    <format dxfId="1753">
      <pivotArea field="4" type="button" dataOnly="0" labelOnly="1" outline="0" axis="axisRow" fieldPosition="0"/>
    </format>
    <format dxfId="1752">
      <pivotArea dataOnly="0" labelOnly="1" fieldPosition="0">
        <references count="1">
          <reference field="4" count="0"/>
        </references>
      </pivotArea>
    </format>
    <format dxfId="175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5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74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48">
      <pivotArea outline="0" fieldPosition="0">
        <references count="1">
          <reference field="4294967294" count="1">
            <x v="3"/>
          </reference>
        </references>
      </pivotArea>
    </format>
    <format dxfId="1747">
      <pivotArea outline="0" fieldPosition="0">
        <references count="1">
          <reference field="4294967294" count="1">
            <x v="1"/>
          </reference>
        </references>
      </pivotArea>
    </format>
    <format dxfId="174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45">
      <pivotArea dataOnly="0" labelOnly="1" fieldPosition="0">
        <references count="1">
          <reference field="4" count="6">
            <x v="2051"/>
            <x v="2052"/>
            <x v="2053"/>
            <x v="2054"/>
            <x v="2055"/>
            <x v="205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72C56B-1D4A-4AD2-BDB5-8E60183D7987}" name="TablaDinámica4" cacheId="2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8" indent="0" outline="1" outlineData="1" multipleFieldFilters="0" rowHeaderCaption="ACOPIOS">
  <location ref="B766:F1456" firstHeaderRow="0" firstDataRow="1" firstDataCol="1" rowPageCount="1" colPageCount="1"/>
  <pivotFields count="20">
    <pivotField showAll="0"/>
    <pivotField showAll="0"/>
    <pivotField showAll="0"/>
    <pivotField showAll="0"/>
    <pivotField axis="axisRow" showAll="0">
      <items count="6512">
        <item m="1" x="6248"/>
        <item m="1" x="6249"/>
        <item m="1" x="6250"/>
        <item m="1" x="6251"/>
        <item m="1" x="6252"/>
        <item m="1" x="6253"/>
        <item m="1" x="3100"/>
        <item m="1" x="3101"/>
        <item m="1" x="3102"/>
        <item m="1" x="6126"/>
        <item m="1" x="6127"/>
        <item m="1" x="6128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132"/>
        <item m="1" x="6133"/>
        <item m="1" x="6134"/>
        <item m="1" x="6135"/>
        <item m="1" x="6136"/>
        <item m="1" x="6137"/>
        <item m="1" x="6142"/>
        <item m="1" x="6143"/>
        <item m="1" x="6144"/>
        <item m="1" x="6066"/>
        <item m="1" x="6067"/>
        <item m="1" x="6068"/>
        <item m="1" x="6069"/>
        <item m="1" x="6070"/>
        <item m="1" x="6071"/>
        <item m="1" x="6094"/>
        <item m="1" x="6095"/>
        <item m="1" x="6096"/>
        <item m="1" x="6097"/>
        <item m="1" x="6098"/>
        <item m="1" x="6104"/>
        <item m="1" x="6105"/>
        <item m="1" x="6106"/>
        <item m="1" x="6107"/>
        <item m="1" x="6108"/>
        <item m="1" x="6072"/>
        <item m="1" x="6073"/>
        <item m="1" x="6074"/>
        <item m="1" x="6075"/>
        <item m="1" x="6076"/>
        <item m="1" x="6077"/>
        <item m="1" x="6078"/>
        <item m="1" x="6099"/>
        <item m="1" x="6100"/>
        <item m="1" x="6101"/>
        <item m="1" x="6102"/>
        <item m="1" x="6103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145"/>
        <item m="1" x="6146"/>
        <item m="1" x="6147"/>
        <item m="1" x="6148"/>
        <item m="1" x="6118"/>
        <item m="1" x="6119"/>
        <item m="1" x="6120"/>
        <item m="1" x="6121"/>
        <item m="1" x="6122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5044"/>
        <item m="1" x="5045"/>
        <item m="1" x="4495"/>
        <item m="1" x="4496"/>
        <item m="1" x="4497"/>
        <item m="1" x="3088"/>
        <item m="1" x="3089"/>
        <item m="1" x="3090"/>
        <item m="1" x="3091"/>
        <item m="1" x="3092"/>
        <item m="1" x="4559"/>
        <item m="1" x="4560"/>
        <item m="1" x="4561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44"/>
        <item m="1" x="3145"/>
        <item m="1" x="3146"/>
        <item m="1" x="3147"/>
        <item m="1" x="3148"/>
        <item m="1" x="3124"/>
        <item m="1" x="3125"/>
        <item m="1" x="4610"/>
        <item m="1" x="4611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43"/>
        <item m="1" x="3544"/>
        <item m="1" x="3545"/>
        <item m="1" x="3546"/>
        <item m="1" x="3547"/>
        <item m="1" x="3548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18"/>
        <item m="1" x="3719"/>
        <item m="1" x="3720"/>
        <item m="1" x="3721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958"/>
        <item m="1" x="3959"/>
        <item m="1" x="3960"/>
        <item m="1" x="3967"/>
        <item m="1" x="3968"/>
        <item m="1" x="3969"/>
        <item m="1" x="3970"/>
        <item m="1" x="3971"/>
        <item m="1" x="3982"/>
        <item m="1" x="3983"/>
        <item m="1" x="3984"/>
        <item m="1" x="3985"/>
        <item m="1" x="3986"/>
        <item m="1" x="3987"/>
        <item m="1" x="3988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22"/>
        <item m="1" x="4023"/>
        <item m="1" x="4024"/>
        <item m="1" x="4027"/>
        <item m="1" x="4028"/>
        <item m="1" x="4029"/>
        <item m="1" x="4030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79"/>
        <item m="1" x="4580"/>
        <item m="1" x="4581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6"/>
        <item m="1" x="4937"/>
        <item m="1" x="4938"/>
        <item m="1" x="4942"/>
        <item m="1" x="4943"/>
        <item m="1" x="4944"/>
        <item m="1" x="4945"/>
        <item m="1" x="4946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502"/>
        <item m="1" x="5503"/>
        <item m="1" x="5504"/>
        <item m="1" x="5505"/>
        <item m="1" x="5506"/>
        <item m="1" x="5507"/>
        <item m="1" x="5508"/>
        <item m="1" x="5509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600"/>
        <item m="1" x="5601"/>
        <item m="1" x="5602"/>
        <item m="1" x="5603"/>
        <item m="1" x="5604"/>
        <item m="1" x="5605"/>
        <item m="1" x="5606"/>
        <item m="1" x="5607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66"/>
        <item m="1" x="5667"/>
        <item m="1" x="5668"/>
        <item m="1" x="5669"/>
        <item m="1" x="5670"/>
        <item m="1" x="5671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149"/>
        <item m="1" x="6150"/>
        <item m="1" x="6151"/>
        <item m="1" x="6152"/>
        <item m="1" x="6153"/>
        <item m="1" x="6154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32"/>
        <item m="1" x="6233"/>
        <item m="1" x="6234"/>
        <item m="1" x="6235"/>
        <item m="1" x="6236"/>
        <item m="1" x="6237"/>
        <item m="1" x="6243"/>
        <item m="1" x="6244"/>
        <item m="1" x="6245"/>
        <item m="1" x="6246"/>
        <item m="1" x="6247"/>
        <item m="1" x="6254"/>
        <item m="1" x="6255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4612"/>
        <item m="1" x="4613"/>
        <item m="1" x="4614"/>
        <item m="1" x="4615"/>
        <item m="1" x="4616"/>
        <item m="1" x="4617"/>
        <item m="1" x="4618"/>
        <item m="1" x="3028"/>
        <item m="1" x="3032"/>
        <item m="1" x="3033"/>
        <item m="1" x="3034"/>
        <item m="1" x="3035"/>
        <item m="1" x="3036"/>
        <item m="1" x="3037"/>
        <item m="1" x="3038"/>
        <item m="1" x="3039"/>
        <item m="1" x="4470"/>
        <item m="1" x="3029"/>
        <item m="1" x="3030"/>
        <item m="1" x="3031"/>
        <item m="1" x="3046"/>
        <item m="1" x="3047"/>
        <item m="1" x="3048"/>
        <item m="1" x="3049"/>
        <item m="1" x="3050"/>
        <item m="1" x="3051"/>
        <item m="1" x="4449"/>
        <item m="1" x="4450"/>
        <item m="1" x="4451"/>
        <item m="1" x="4452"/>
        <item m="1" x="4456"/>
        <item m="1" x="4457"/>
        <item m="1" x="4458"/>
        <item m="1" x="4459"/>
        <item m="1" x="4460"/>
        <item m="1" x="4461"/>
        <item m="1" x="3080"/>
        <item m="1" x="3081"/>
        <item m="1" x="3084"/>
        <item m="1" x="3085"/>
        <item m="1" x="4321"/>
        <item m="1" x="4322"/>
        <item m="1" x="4453"/>
        <item m="1" x="4454"/>
        <item m="1" x="4455"/>
        <item m="1" x="4462"/>
        <item m="1" x="4463"/>
        <item m="1" x="4464"/>
        <item m="1" x="3082"/>
        <item m="1" x="3083"/>
        <item m="1" x="4323"/>
        <item m="1" x="4324"/>
        <item m="1" x="4325"/>
        <item m="1" x="4947"/>
        <item m="1" x="4948"/>
        <item m="1" x="4949"/>
        <item m="1" x="4487"/>
        <item m="1" x="4488"/>
        <item m="1" x="4489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4491"/>
        <item m="1" x="4492"/>
        <item m="1" x="4493"/>
        <item m="1" x="4494"/>
        <item m="1" x="4490"/>
        <item m="1" x="3086"/>
        <item m="1" x="3087"/>
        <item m="1" x="5171"/>
        <item m="1" x="5172"/>
        <item m="1" x="5173"/>
        <item m="1" x="5174"/>
        <item m="1" x="5175"/>
        <item m="1" x="5176"/>
        <item m="1" x="5177"/>
        <item m="1" x="5178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4498"/>
        <item m="1" x="4499"/>
        <item m="1" x="4500"/>
        <item m="1" x="4501"/>
        <item m="1" x="4502"/>
        <item m="1" x="4503"/>
        <item m="1" x="4406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727"/>
        <item m="1" x="4728"/>
        <item m="1" x="4729"/>
        <item m="1" x="4730"/>
        <item m="1" x="4731"/>
        <item m="1" x="4732"/>
        <item m="1" x="4733"/>
        <item m="1" x="3040"/>
        <item m="1" x="3041"/>
        <item m="1" x="3042"/>
        <item m="1" x="3043"/>
        <item m="1" x="3044"/>
        <item m="1" x="3045"/>
        <item m="1" x="4741"/>
        <item m="1" x="4742"/>
        <item m="1" x="4743"/>
        <item m="1" x="4744"/>
        <item m="1" x="4745"/>
        <item m="1" x="4632"/>
        <item m="1" x="4633"/>
        <item m="1" x="4634"/>
        <item m="1" x="4465"/>
        <item m="1" x="4466"/>
        <item m="1" x="4467"/>
        <item m="1" x="4468"/>
        <item m="1" x="4469"/>
        <item m="1" x="4746"/>
        <item m="1" x="4747"/>
        <item m="1" x="4748"/>
        <item m="1" x="4749"/>
        <item m="1" x="4734"/>
        <item m="1" x="4735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4736"/>
        <item m="1" x="4737"/>
        <item m="1" x="4738"/>
        <item m="1" x="4739"/>
        <item m="1" x="4740"/>
        <item m="1" x="3093"/>
        <item m="1" x="3094"/>
        <item m="1" x="3095"/>
        <item m="1" x="3096"/>
        <item m="1" x="3097"/>
        <item m="1" x="3098"/>
        <item m="1" x="3099"/>
        <item m="1" x="5191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3136"/>
        <item m="1" x="3137"/>
        <item m="1" x="3138"/>
        <item m="1" x="3139"/>
        <item m="1" x="3140"/>
        <item m="1" x="3141"/>
        <item m="1" x="3142"/>
        <item m="1" x="3143"/>
        <item m="1" x="5510"/>
        <item m="1" x="5511"/>
        <item m="1" x="5512"/>
        <item m="1" x="5513"/>
        <item m="1" x="5514"/>
        <item m="1" x="5878"/>
        <item m="1" x="4510"/>
        <item m="1" x="4562"/>
        <item m="1" x="4568"/>
        <item m="1" x="4653"/>
        <item m="1" x="4775"/>
        <item m="1" x="4960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4504"/>
        <item m="1" x="4505"/>
        <item m="1" x="4506"/>
        <item m="1" x="4507"/>
        <item m="1" x="4508"/>
        <item m="1" x="4509"/>
        <item m="1" x="4635"/>
        <item m="1" x="4636"/>
        <item m="1" x="4637"/>
        <item m="1" x="4638"/>
        <item m="1" x="4639"/>
        <item m="1" x="4640"/>
        <item m="1" x="4641"/>
        <item m="1" x="4774"/>
        <item m="1" x="4959"/>
        <item m="1" x="5065"/>
        <item m="1" x="5211"/>
        <item m="1" x="5371"/>
        <item m="1" x="5520"/>
        <item m="1" x="5912"/>
        <item m="1" x="4522"/>
        <item m="1" x="4569"/>
        <item m="1" x="4654"/>
        <item m="1" x="4776"/>
        <item m="1" x="4961"/>
        <item m="1" x="5066"/>
        <item m="1" x="5212"/>
        <item m="1" x="5372"/>
        <item m="1" x="5521"/>
        <item m="1" x="5913"/>
        <item m="1" x="4523"/>
        <item m="1" x="4570"/>
        <item m="1" x="4655"/>
        <item m="1" x="4777"/>
        <item m="1" x="4962"/>
        <item m="1" x="5067"/>
        <item m="1" x="5213"/>
        <item m="1" x="5373"/>
        <item m="1" x="5522"/>
        <item m="1" x="4578"/>
        <item m="1" x="4657"/>
        <item m="1" x="4781"/>
        <item m="1" x="3307"/>
        <item m="1" x="4933"/>
        <item m="1" x="3428"/>
        <item m="1" x="5038"/>
        <item m="1" x="3506"/>
        <item m="1" x="5085"/>
        <item m="1" x="3149"/>
        <item m="1" x="4619"/>
        <item m="1" x="3187"/>
        <item m="1" x="4725"/>
        <item m="1" x="3308"/>
        <item m="1" x="4934"/>
        <item m="1" x="3429"/>
        <item m="1" x="5039"/>
        <item m="1" x="3507"/>
        <item m="1" x="5086"/>
        <item m="1" x="3150"/>
        <item m="1" x="4620"/>
        <item m="1" x="3188"/>
        <item m="1" x="4726"/>
        <item m="1" x="3309"/>
        <item m="1" x="4935"/>
        <item m="1" x="3430"/>
        <item m="1" x="5040"/>
        <item m="1" x="3508"/>
        <item m="1" x="5087"/>
        <item m="1" x="3151"/>
        <item m="1" x="4621"/>
        <item m="1" x="4939"/>
        <item m="1" x="3431"/>
        <item m="1" x="5041"/>
        <item m="1" x="3509"/>
        <item m="1" x="5088"/>
        <item m="1" x="3549"/>
        <item m="1" x="5260"/>
        <item m="1" x="3613"/>
        <item m="1" x="5418"/>
        <item m="1" x="3310"/>
        <item m="1" x="4940"/>
        <item m="1" x="3432"/>
        <item m="1" x="5042"/>
        <item m="1" x="3510"/>
        <item m="1" x="5089"/>
        <item m="1" x="3550"/>
        <item m="1" x="5261"/>
        <item m="1" x="3614"/>
        <item m="1" x="5419"/>
        <item m="1" x="3311"/>
        <item m="1" x="4941"/>
        <item m="1" x="3433"/>
        <item m="1" x="5043"/>
        <item m="1" x="3511"/>
        <item m="1" x="5090"/>
        <item m="1" x="3551"/>
        <item m="1" x="5262"/>
        <item m="1" x="3615"/>
        <item m="1" x="5420"/>
        <item m="1" x="3312"/>
        <item m="1" x="5091"/>
        <item m="1" x="3562"/>
        <item m="1" x="5273"/>
        <item m="1" x="3616"/>
        <item m="1" x="5424"/>
        <item m="1" x="3722"/>
        <item m="1" x="5672"/>
        <item m="1" x="3810"/>
        <item m="1" x="5914"/>
        <item m="1" x="3523"/>
        <item m="1" x="5092"/>
        <item m="1" x="3563"/>
        <item m="1" x="5274"/>
        <item m="1" x="3617"/>
        <item m="1" x="5425"/>
        <item m="1" x="3723"/>
        <item m="1" x="5673"/>
        <item m="1" x="3811"/>
        <item m="1" x="5915"/>
        <item m="1" x="3524"/>
        <item m="1" x="5093"/>
        <item m="1" x="3564"/>
        <item m="1" x="5275"/>
        <item m="1" x="3618"/>
        <item m="1" x="5426"/>
        <item m="1" x="3724"/>
        <item m="1" x="5674"/>
        <item m="1" x="3812"/>
        <item m="1" x="5916"/>
        <item m="1" x="3525"/>
        <item m="1" x="5094"/>
        <item m="1" x="5499"/>
        <item m="1" x="3790"/>
        <item m="1" x="5773"/>
        <item m="1" x="3952"/>
        <item m="1" x="6033"/>
        <item m="1" x="3961"/>
        <item m="1" x="6060"/>
        <item m="1" x="3972"/>
        <item m="1" x="6123"/>
        <item m="1" x="3691"/>
        <item m="1" x="5500"/>
        <item m="1" x="3791"/>
        <item m="1" x="5774"/>
        <item m="1" x="3953"/>
        <item m="1" x="6034"/>
        <item m="1" x="3962"/>
        <item m="1" x="6061"/>
        <item m="1" x="3973"/>
        <item m="1" x="6124"/>
        <item m="1" x="3692"/>
        <item m="1" x="5501"/>
        <item m="1" x="3792"/>
        <item m="1" x="5775"/>
        <item m="1" x="3954"/>
        <item m="1" x="6035"/>
        <item m="1" x="3963"/>
        <item m="1" x="6062"/>
        <item m="1" x="3974"/>
        <item m="1" x="6125"/>
        <item m="1" x="3693"/>
        <item m="1" x="6036"/>
        <item m="1" x="3964"/>
        <item m="1" x="6063"/>
        <item m="1" x="3975"/>
        <item m="1" x="6129"/>
        <item m="1" x="3989"/>
        <item m="1" x="6155"/>
        <item m="1" x="3995"/>
        <item m="1" x="6219"/>
        <item m="1" x="3955"/>
        <item m="1" x="6037"/>
        <item m="1" x="3965"/>
        <item m="1" x="6064"/>
        <item m="1" x="3976"/>
        <item m="1" x="6130"/>
        <item m="1" x="3990"/>
        <item m="1" x="6156"/>
        <item m="1" x="3996"/>
        <item m="1" x="6220"/>
        <item m="1" x="3956"/>
        <item m="1" x="6038"/>
        <item m="1" x="3966"/>
        <item m="1" x="6065"/>
        <item m="1" x="3977"/>
        <item m="1" x="6131"/>
        <item m="1" x="3991"/>
        <item m="1" x="6157"/>
        <item m="1" x="3997"/>
        <item m="1" x="6221"/>
        <item m="1" x="3957"/>
        <item m="1" x="6039"/>
        <item m="1" x="6138"/>
        <item m="1" x="3992"/>
        <item m="1" x="6158"/>
        <item m="1" x="3998"/>
        <item m="1" x="6222"/>
        <item m="1" x="4003"/>
        <item m="1" x="6227"/>
        <item m="1" x="4017"/>
        <item m="1" x="6238"/>
        <item m="1" x="3979"/>
        <item m="1" x="6139"/>
        <item m="1" x="3993"/>
        <item m="1" x="6159"/>
        <item m="1" x="3999"/>
        <item m="1" x="6223"/>
        <item m="1" x="4004"/>
        <item m="1" x="6228"/>
        <item m="1" x="4018"/>
        <item m="1" x="6239"/>
        <item m="1" x="3980"/>
        <item m="1" x="6140"/>
        <item m="1" x="3994"/>
        <item m="1" x="6160"/>
        <item m="1" x="4000"/>
        <item m="1" x="6224"/>
        <item m="1" x="4005"/>
        <item m="1" x="6229"/>
        <item m="1" x="4019"/>
        <item m="1" x="6240"/>
        <item m="1" x="3981"/>
        <item m="1" x="6141"/>
        <item m="1" x="6225"/>
        <item m="1" x="4006"/>
        <item m="1" x="6230"/>
        <item m="1" x="4020"/>
        <item m="1" x="6241"/>
        <item m="1" x="4025"/>
        <item m="1" x="6256"/>
        <item m="1" x="4031"/>
        <item m="1" x="6258"/>
        <item m="1" x="4001"/>
        <item m="1" x="6226"/>
        <item m="1" x="4007"/>
        <item m="1" x="6231"/>
        <item m="1" x="4021"/>
        <item m="1" x="6242"/>
        <item m="1" x="4026"/>
        <item m="1" x="6257"/>
        <item m="1" x="4032"/>
        <item m="1" x="6259"/>
        <item m="1" x="4002"/>
        <item m="1" x="4642"/>
        <item m="1" x="4643"/>
        <item m="1" x="4644"/>
        <item m="1" x="4645"/>
        <item m="1" x="4646"/>
        <item m="1" x="4750"/>
        <item m="1" x="4751"/>
        <item m="1" x="4752"/>
        <item m="1" x="4753"/>
        <item m="1" x="4754"/>
        <item m="1" x="4755"/>
        <item m="1" x="4756"/>
        <item m="1" x="4764"/>
        <item m="1" x="4765"/>
        <item m="1" x="4766"/>
        <item m="1" x="4767"/>
        <item m="1" x="4768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5057"/>
        <item m="1" x="5058"/>
        <item m="1" x="5059"/>
        <item m="1" x="5060"/>
        <item m="1" x="5061"/>
        <item m="1" x="5062"/>
        <item m="1" x="5063"/>
        <item m="1" x="5064"/>
        <item m="1" x="5192"/>
        <item m="1" x="5193"/>
        <item m="1" x="5194"/>
        <item m="1" x="5202"/>
        <item m="1" x="5203"/>
        <item m="1" x="5204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63"/>
        <item m="1" x="4564"/>
        <item m="1" x="4565"/>
        <item m="1" x="4566"/>
        <item m="1" x="4567"/>
        <item m="1" x="4647"/>
        <item m="1" x="4648"/>
        <item m="1" x="4649"/>
        <item m="1" x="4650"/>
        <item m="1" x="4651"/>
        <item m="1" x="4652"/>
        <item m="1" x="4757"/>
        <item m="1" x="4758"/>
        <item m="1" x="4759"/>
        <item m="1" x="4760"/>
        <item m="1" x="4761"/>
        <item m="1" x="4762"/>
        <item m="1" x="4763"/>
        <item m="1" x="4769"/>
        <item m="1" x="4770"/>
        <item m="1" x="4771"/>
        <item m="1" x="4772"/>
        <item m="1" x="4773"/>
        <item m="1" x="5195"/>
        <item m="1" x="5196"/>
        <item m="1" x="5197"/>
        <item m="1" x="5198"/>
        <item m="1" x="5199"/>
        <item m="1" x="5200"/>
        <item m="1" x="5201"/>
        <item m="1" x="5205"/>
        <item m="1" x="5206"/>
        <item m="1" x="5207"/>
        <item m="1" x="5208"/>
        <item m="1" x="5209"/>
        <item m="1" x="5210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515"/>
        <item m="1" x="5516"/>
        <item m="1" x="5517"/>
        <item m="1" x="5518"/>
        <item m="1" x="5519"/>
        <item m="1" x="5068"/>
        <item m="1" x="5214"/>
        <item m="1" x="4778"/>
        <item m="1" x="4779"/>
        <item m="1" x="4780"/>
        <item m="1" x="4963"/>
        <item m="1" x="4964"/>
        <item m="1" x="4965"/>
        <item m="1" x="4966"/>
        <item m="1" x="4967"/>
        <item m="1" x="4968"/>
        <item m="1" x="4969"/>
        <item m="1" x="4970"/>
        <item m="1" x="4571"/>
        <item m="1" x="4572"/>
        <item m="1" x="4573"/>
        <item m="1" x="4574"/>
        <item m="1" x="4575"/>
        <item m="1" x="4576"/>
        <item m="1" x="4577"/>
        <item m="1" x="4582"/>
        <item m="1" x="4583"/>
        <item m="1" x="4584"/>
        <item m="1" x="4585"/>
        <item m="1" x="4586"/>
        <item m="1" x="4587"/>
        <item m="1" x="4588"/>
        <item m="1" x="4589"/>
        <item m="1" x="4704"/>
        <item m="1" x="4705"/>
        <item m="1" x="4706"/>
        <item m="1" x="4707"/>
        <item m="1" x="4708"/>
        <item m="1" x="4709"/>
        <item m="1" x="4710"/>
        <item m="1" x="4711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5374"/>
        <item m="1" x="5375"/>
        <item m="1" x="5376"/>
        <item m="1" x="5377"/>
        <item m="1" x="5378"/>
        <item m="1" x="5379"/>
        <item m="1" x="5380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52"/>
        <item m="1" x="3153"/>
        <item m="1" x="3154"/>
        <item m="1" x="3155"/>
        <item m="1" x="3156"/>
        <item m="1" x="3157"/>
        <item m="1" x="3158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5077"/>
        <item m="1" x="5078"/>
        <item m="1" x="5079"/>
        <item m="1" x="5080"/>
        <item m="1" x="5081"/>
        <item m="1" x="5082"/>
        <item m="1" x="5083"/>
        <item m="1" x="5084"/>
        <item m="1" x="5069"/>
        <item m="1" x="5070"/>
        <item m="1" x="5071"/>
        <item m="1" x="5072"/>
        <item m="1" x="5073"/>
        <item m="1" x="5074"/>
        <item m="1" x="5075"/>
        <item m="1" x="5076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224"/>
        <item m="1" x="5225"/>
        <item m="1" x="5226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4524"/>
        <item m="1" x="4525"/>
        <item m="1" x="4526"/>
        <item m="1" x="4527"/>
        <item m="1" x="4528"/>
        <item m="1" x="4529"/>
        <item m="1" x="4530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5000"/>
        <item m="1" x="5001"/>
        <item m="1" x="3512"/>
        <item m="1" x="3513"/>
        <item m="1" x="3514"/>
        <item m="1" x="3515"/>
        <item m="1" x="3516"/>
        <item m="1" x="3517"/>
        <item m="1" x="4863"/>
        <item m="1" x="4864"/>
        <item m="1" x="5608"/>
        <item m="1" x="3518"/>
        <item m="1" x="3519"/>
        <item m="1" x="3520"/>
        <item m="1" x="3521"/>
        <item m="1" x="352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58"/>
        <item m="1" x="5759"/>
        <item m="1" x="5760"/>
        <item m="1" x="5761"/>
        <item m="1" x="3820"/>
        <item m="1" x="3821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3843"/>
        <item m="1" x="3844"/>
        <item m="1" x="3845"/>
        <item m="1" x="3846"/>
        <item m="1" x="3847"/>
        <item m="1" x="3848"/>
        <item m="1" x="3849"/>
        <item m="1" x="3850"/>
        <item m="1" x="5095"/>
        <item m="1" x="5096"/>
        <item m="1" x="5947"/>
        <item m="1" x="5948"/>
        <item m="1" x="5949"/>
        <item m="1" x="5097"/>
        <item m="1" x="5098"/>
        <item m="1" x="5099"/>
        <item m="1" x="5100"/>
        <item m="1" x="5101"/>
        <item m="1" x="5102"/>
        <item m="1" x="5103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3605"/>
        <item m="1" x="3606"/>
        <item m="1" x="3607"/>
        <item m="1" x="3608"/>
        <item m="1" x="3609"/>
        <item m="1" x="3610"/>
        <item m="1" x="3611"/>
        <item m="1" x="3612"/>
        <item m="1" x="5297"/>
        <item m="1" x="5298"/>
        <item m="1" x="5299"/>
        <item m="1" x="5300"/>
        <item m="1" x="5301"/>
        <item m="1" x="5302"/>
        <item m="1" x="5303"/>
        <item m="1" x="5304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3640"/>
        <item m="1" x="3641"/>
        <item m="1" x="3642"/>
        <item m="1" x="3643"/>
        <item m="1" x="3644"/>
        <item m="1" x="3645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3646"/>
        <item m="1" x="3647"/>
        <item m="1" x="3648"/>
        <item m="1" x="3649"/>
        <item m="1" x="3650"/>
        <item m="1" x="3651"/>
        <item m="1" x="3652"/>
        <item m="1" x="5444"/>
        <item m="1" x="5445"/>
        <item m="1" x="5446"/>
        <item m="1" x="5447"/>
        <item m="1" x="5104"/>
        <item m="1" x="5105"/>
        <item m="1" x="5106"/>
        <item m="1" x="5107"/>
        <item m="1" x="5108"/>
        <item m="1" x="5109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785"/>
        <item m="1" x="3786"/>
        <item m="1" x="3787"/>
        <item m="1" x="3788"/>
        <item m="1" x="3789"/>
        <item m="1" x="5421"/>
        <item m="1" x="5422"/>
        <item m="1" x="542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3950"/>
        <item m="1" x="3951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5984"/>
        <item m="1" x="5985"/>
        <item m="1" x="5986"/>
        <item m="1" x="3542"/>
        <item m="1" x="3873"/>
        <item m="1" x="3874"/>
        <item m="1" x="5987"/>
        <item m="1" x="5988"/>
        <item m="1" x="5989"/>
        <item m="1" x="5990"/>
        <item m="1" x="3875"/>
        <item m="1" x="3876"/>
        <item m="1" x="3877"/>
        <item m="1" x="3878"/>
        <item m="1" x="387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5472"/>
        <item m="1" x="5473"/>
        <item m="1" x="5474"/>
        <item m="1" x="5475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164"/>
        <item m="1" x="5165"/>
        <item m="1" x="5166"/>
        <item m="1" x="5167"/>
        <item m="1" x="5168"/>
        <item m="1" x="5169"/>
        <item m="1" x="5170"/>
        <item m="1" x="5752"/>
        <item m="1" x="5753"/>
        <item m="1" x="5754"/>
        <item m="1" x="5755"/>
        <item m="1" x="5756"/>
        <item m="1" x="5757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813"/>
        <item m="1" x="3814"/>
        <item m="1" x="3815"/>
        <item m="1" x="3816"/>
        <item m="1" x="3817"/>
        <item m="1" x="3818"/>
        <item m="1" x="3819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3978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m="1" x="4656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m="1" x="4712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t="default"/>
      </items>
    </pivotField>
    <pivotField showAll="0"/>
    <pivotField name="fecha" axis="axisPage" numFmtId="14" multipleItemSelectionAllowed="1" showAll="0">
      <items count="15">
        <item h="1" x="0"/>
        <item h="1" x="1"/>
        <item h="1" x="2"/>
        <item h="1" x="3"/>
        <item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dataField="1" showAll="0"/>
    <pivotField numFmtId="10" showAll="0"/>
    <pivotField dataField="1" numFmtId="10" showAll="0"/>
    <pivotField showAll="0"/>
    <pivotField showAll="0"/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690"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6" hier="-1"/>
  </pageFields>
  <dataFields count="4">
    <dataField name="DUMPADAS" fld="7" subtotal="count" baseField="4" baseItem="0"/>
    <dataField name="TON." fld="7" baseField="4" baseItem="1" numFmtId="2"/>
    <dataField name=" ley  Cup" fld="9" subtotal="average" baseField="4" baseItem="0" numFmtId="10"/>
    <dataField name="Promedio de Ley Visual" fld="13" subtotal="average" baseField="4" baseItem="0" numFmtId="10"/>
  </dataFields>
  <formats count="27">
    <format dxfId="1793">
      <pivotArea type="all" dataOnly="0" outline="0" fieldPosition="0"/>
    </format>
    <format dxfId="1792">
      <pivotArea outline="0" collapsedLevelsAreSubtotals="1" fieldPosition="0"/>
    </format>
    <format dxfId="1791">
      <pivotArea field="4" type="button" dataOnly="0" labelOnly="1" outline="0" axis="axisRow" fieldPosition="0"/>
    </format>
    <format dxfId="1790">
      <pivotArea dataOnly="0" labelOnly="1" fieldPosition="0">
        <references count="1">
          <reference field="4" count="0"/>
        </references>
      </pivotArea>
    </format>
    <format dxfId="1789">
      <pivotArea dataOnly="0" labelOnly="1" grandRow="1" outline="0" fieldPosition="0"/>
    </format>
    <format dxfId="178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87">
      <pivotArea type="all" dataOnly="0" outline="0" fieldPosition="0"/>
    </format>
    <format dxfId="1786">
      <pivotArea outline="0" collapsedLevelsAreSubtotals="1" fieldPosition="0"/>
    </format>
    <format dxfId="1785">
      <pivotArea field="4" type="button" dataOnly="0" labelOnly="1" outline="0" axis="axisRow" fieldPosition="0"/>
    </format>
    <format dxfId="1784">
      <pivotArea dataOnly="0" labelOnly="1" fieldPosition="0">
        <references count="1">
          <reference field="4" count="0"/>
        </references>
      </pivotArea>
    </format>
    <format dxfId="178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82">
      <pivotArea type="all" dataOnly="0" outline="0" fieldPosition="0"/>
    </format>
    <format dxfId="1781">
      <pivotArea outline="0" collapsedLevelsAreSubtotals="1" fieldPosition="0"/>
    </format>
    <format dxfId="1780">
      <pivotArea field="4" type="button" dataOnly="0" labelOnly="1" outline="0" axis="axisRow" fieldPosition="0"/>
    </format>
    <format dxfId="1779">
      <pivotArea dataOnly="0" labelOnly="1" fieldPosition="0">
        <references count="1">
          <reference field="4" count="0"/>
        </references>
      </pivotArea>
    </format>
    <format dxfId="177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7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77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75">
      <pivotArea outline="0" fieldPosition="0">
        <references count="1">
          <reference field="4294967294" count="1">
            <x v="3"/>
          </reference>
        </references>
      </pivotArea>
    </format>
    <format dxfId="1774">
      <pivotArea outline="0" fieldPosition="0">
        <references count="1">
          <reference field="4294967294" count="1">
            <x v="1"/>
          </reference>
        </references>
      </pivotArea>
    </format>
    <format dxfId="177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72">
      <pivotArea dataOnly="0" labelOnly="1" fieldPosition="0">
        <references count="1">
          <reference field="4" count="11">
            <x v="2354"/>
            <x v="2355"/>
            <x v="2356"/>
            <x v="2357"/>
            <x v="2358"/>
            <x v="2359"/>
            <x v="2360"/>
            <x v="2361"/>
            <x v="2362"/>
            <x v="2363"/>
            <x v="2364"/>
          </reference>
        </references>
      </pivotArea>
    </format>
    <format dxfId="1771">
      <pivotArea collapsedLevelsAreSubtotals="1" fieldPosition="0">
        <references count="2">
          <reference field="4294967294" count="1" selected="0">
            <x v="2"/>
          </reference>
          <reference field="4" count="3">
            <x v="2656"/>
            <x v="2657"/>
            <x v="2658"/>
          </reference>
        </references>
      </pivotArea>
    </format>
    <format dxfId="1770">
      <pivotArea collapsedLevelsAreSubtotals="1" fieldPosition="0">
        <references count="2">
          <reference field="4294967294" count="1" selected="0">
            <x v="2"/>
          </reference>
          <reference field="4" count="7">
            <x v="2691"/>
            <x v="2692"/>
            <x v="2693"/>
            <x v="2694"/>
            <x v="2695"/>
            <x v="2696"/>
            <x v="2697"/>
          </reference>
        </references>
      </pivotArea>
    </format>
    <format dxfId="1769">
      <pivotArea collapsedLevelsAreSubtotals="1" fieldPosition="0">
        <references count="2">
          <reference field="4294967294" count="1" selected="0">
            <x v="2"/>
          </reference>
          <reference field="4" count="1">
            <x v="2694"/>
          </reference>
        </references>
      </pivotArea>
    </format>
    <format dxfId="1768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4" count="17">
            <x v="3188"/>
            <x v="3189"/>
            <x v="3190"/>
            <x v="3191"/>
            <x v="3192"/>
            <x v="3193"/>
            <x v="3194"/>
            <x v="3195"/>
            <x v="3196"/>
            <x v="3197"/>
            <x v="3198"/>
            <x v="3199"/>
            <x v="3200"/>
            <x v="3201"/>
            <x v="3202"/>
            <x v="3203"/>
            <x v="3204"/>
          </reference>
        </references>
      </pivotArea>
    </format>
    <format dxfId="1767">
      <pivotArea collapsedLevelsAreSubtotals="1" fieldPosition="0">
        <references count="2">
          <reference field="4294967294" count="1" selected="0">
            <x v="2"/>
          </reference>
          <reference field="4" count="10">
            <x v="3195"/>
            <x v="3196"/>
            <x v="3197"/>
            <x v="3198"/>
            <x v="3199"/>
            <x v="3200"/>
            <x v="3201"/>
            <x v="3202"/>
            <x v="3203"/>
            <x v="320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65E016-49E0-491B-9465-2CC5733EF1A5}" name="TablaDinámica6" cacheId="2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8" indent="0" outline="1" outlineData="1" multipleFieldFilters="0" rowHeaderCaption="ACOPIOS">
  <location ref="B2469:F3377" firstHeaderRow="0" firstDataRow="1" firstDataCol="1" rowPageCount="1" colPageCount="1"/>
  <pivotFields count="20">
    <pivotField showAll="0"/>
    <pivotField showAll="0"/>
    <pivotField showAll="0"/>
    <pivotField showAll="0"/>
    <pivotField axis="axisRow" showAll="0">
      <items count="6512">
        <item m="1" x="6248"/>
        <item m="1" x="6249"/>
        <item m="1" x="6250"/>
        <item m="1" x="6251"/>
        <item m="1" x="6252"/>
        <item m="1" x="6253"/>
        <item m="1" x="3100"/>
        <item m="1" x="3101"/>
        <item m="1" x="3102"/>
        <item m="1" x="6126"/>
        <item m="1" x="6127"/>
        <item m="1" x="6128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132"/>
        <item m="1" x="6133"/>
        <item m="1" x="6134"/>
        <item m="1" x="6135"/>
        <item m="1" x="6136"/>
        <item m="1" x="6137"/>
        <item m="1" x="6142"/>
        <item m="1" x="6143"/>
        <item m="1" x="6144"/>
        <item m="1" x="6066"/>
        <item m="1" x="6067"/>
        <item m="1" x="6068"/>
        <item m="1" x="6069"/>
        <item m="1" x="6070"/>
        <item m="1" x="6071"/>
        <item m="1" x="6094"/>
        <item m="1" x="6095"/>
        <item m="1" x="6096"/>
        <item m="1" x="6097"/>
        <item m="1" x="6098"/>
        <item m="1" x="6104"/>
        <item m="1" x="6105"/>
        <item m="1" x="6106"/>
        <item m="1" x="6107"/>
        <item m="1" x="6108"/>
        <item m="1" x="6072"/>
        <item m="1" x="6073"/>
        <item m="1" x="6074"/>
        <item m="1" x="6075"/>
        <item m="1" x="6076"/>
        <item m="1" x="6077"/>
        <item m="1" x="6078"/>
        <item m="1" x="6099"/>
        <item m="1" x="6100"/>
        <item m="1" x="6101"/>
        <item m="1" x="6102"/>
        <item m="1" x="6103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145"/>
        <item m="1" x="6146"/>
        <item m="1" x="6147"/>
        <item m="1" x="6148"/>
        <item m="1" x="6118"/>
        <item m="1" x="6119"/>
        <item m="1" x="6120"/>
        <item m="1" x="6121"/>
        <item m="1" x="6122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5044"/>
        <item m="1" x="5045"/>
        <item m="1" x="4495"/>
        <item m="1" x="4496"/>
        <item m="1" x="4497"/>
        <item m="1" x="3088"/>
        <item m="1" x="3089"/>
        <item m="1" x="3090"/>
        <item m="1" x="3091"/>
        <item m="1" x="3092"/>
        <item m="1" x="4559"/>
        <item m="1" x="4560"/>
        <item m="1" x="4561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44"/>
        <item m="1" x="3145"/>
        <item m="1" x="3146"/>
        <item m="1" x="3147"/>
        <item m="1" x="3148"/>
        <item m="1" x="3124"/>
        <item m="1" x="3125"/>
        <item m="1" x="4610"/>
        <item m="1" x="4611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43"/>
        <item m="1" x="3544"/>
        <item m="1" x="3545"/>
        <item m="1" x="3546"/>
        <item m="1" x="3547"/>
        <item m="1" x="3548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18"/>
        <item m="1" x="3719"/>
        <item m="1" x="3720"/>
        <item m="1" x="3721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958"/>
        <item m="1" x="3959"/>
        <item m="1" x="3960"/>
        <item m="1" x="3967"/>
        <item m="1" x="3968"/>
        <item m="1" x="3969"/>
        <item m="1" x="3970"/>
        <item m="1" x="3971"/>
        <item m="1" x="3982"/>
        <item m="1" x="3983"/>
        <item m="1" x="3984"/>
        <item m="1" x="3985"/>
        <item m="1" x="3986"/>
        <item m="1" x="3987"/>
        <item m="1" x="3988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22"/>
        <item m="1" x="4023"/>
        <item m="1" x="4024"/>
        <item m="1" x="4027"/>
        <item m="1" x="4028"/>
        <item m="1" x="4029"/>
        <item m="1" x="4030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79"/>
        <item m="1" x="4580"/>
        <item m="1" x="4581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6"/>
        <item m="1" x="4937"/>
        <item m="1" x="4938"/>
        <item m="1" x="4942"/>
        <item m="1" x="4943"/>
        <item m="1" x="4944"/>
        <item m="1" x="4945"/>
        <item m="1" x="4946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502"/>
        <item m="1" x="5503"/>
        <item m="1" x="5504"/>
        <item m="1" x="5505"/>
        <item m="1" x="5506"/>
        <item m="1" x="5507"/>
        <item m="1" x="5508"/>
        <item m="1" x="5509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600"/>
        <item m="1" x="5601"/>
        <item m="1" x="5602"/>
        <item m="1" x="5603"/>
        <item m="1" x="5604"/>
        <item m="1" x="5605"/>
        <item m="1" x="5606"/>
        <item m="1" x="5607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66"/>
        <item m="1" x="5667"/>
        <item m="1" x="5668"/>
        <item m="1" x="5669"/>
        <item m="1" x="5670"/>
        <item m="1" x="5671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149"/>
        <item m="1" x="6150"/>
        <item m="1" x="6151"/>
        <item m="1" x="6152"/>
        <item m="1" x="6153"/>
        <item m="1" x="6154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32"/>
        <item m="1" x="6233"/>
        <item m="1" x="6234"/>
        <item m="1" x="6235"/>
        <item m="1" x="6236"/>
        <item m="1" x="6237"/>
        <item m="1" x="6243"/>
        <item m="1" x="6244"/>
        <item m="1" x="6245"/>
        <item m="1" x="6246"/>
        <item m="1" x="6247"/>
        <item m="1" x="6254"/>
        <item m="1" x="6255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4612"/>
        <item m="1" x="4613"/>
        <item m="1" x="4614"/>
        <item m="1" x="4615"/>
        <item m="1" x="4616"/>
        <item m="1" x="4617"/>
        <item m="1" x="4618"/>
        <item m="1" x="3028"/>
        <item m="1" x="3032"/>
        <item m="1" x="3033"/>
        <item m="1" x="3034"/>
        <item m="1" x="3035"/>
        <item m="1" x="3036"/>
        <item m="1" x="3037"/>
        <item m="1" x="3038"/>
        <item m="1" x="3039"/>
        <item m="1" x="4470"/>
        <item m="1" x="3029"/>
        <item m="1" x="3030"/>
        <item m="1" x="3031"/>
        <item m="1" x="3046"/>
        <item m="1" x="3047"/>
        <item m="1" x="3048"/>
        <item m="1" x="3049"/>
        <item m="1" x="3050"/>
        <item m="1" x="3051"/>
        <item m="1" x="4449"/>
        <item m="1" x="4450"/>
        <item m="1" x="4451"/>
        <item m="1" x="4452"/>
        <item m="1" x="4456"/>
        <item m="1" x="4457"/>
        <item m="1" x="4458"/>
        <item m="1" x="4459"/>
        <item m="1" x="4460"/>
        <item m="1" x="4461"/>
        <item m="1" x="3080"/>
        <item m="1" x="3081"/>
        <item m="1" x="3084"/>
        <item m="1" x="3085"/>
        <item m="1" x="4321"/>
        <item m="1" x="4322"/>
        <item m="1" x="4453"/>
        <item m="1" x="4454"/>
        <item m="1" x="4455"/>
        <item m="1" x="4462"/>
        <item m="1" x="4463"/>
        <item m="1" x="4464"/>
        <item m="1" x="3082"/>
        <item m="1" x="3083"/>
        <item m="1" x="4323"/>
        <item m="1" x="4324"/>
        <item m="1" x="4325"/>
        <item m="1" x="4947"/>
        <item m="1" x="4948"/>
        <item m="1" x="4949"/>
        <item m="1" x="4487"/>
        <item m="1" x="4488"/>
        <item m="1" x="4489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4491"/>
        <item m="1" x="4492"/>
        <item m="1" x="4493"/>
        <item m="1" x="4494"/>
        <item m="1" x="4490"/>
        <item m="1" x="3086"/>
        <item m="1" x="3087"/>
        <item m="1" x="5171"/>
        <item m="1" x="5172"/>
        <item m="1" x="5173"/>
        <item m="1" x="5174"/>
        <item m="1" x="5175"/>
        <item m="1" x="5176"/>
        <item m="1" x="5177"/>
        <item m="1" x="5178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4498"/>
        <item m="1" x="4499"/>
        <item m="1" x="4500"/>
        <item m="1" x="4501"/>
        <item m="1" x="4502"/>
        <item m="1" x="4503"/>
        <item m="1" x="4406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727"/>
        <item m="1" x="4728"/>
        <item m="1" x="4729"/>
        <item m="1" x="4730"/>
        <item m="1" x="4731"/>
        <item m="1" x="4732"/>
        <item m="1" x="4733"/>
        <item m="1" x="3040"/>
        <item m="1" x="3041"/>
        <item m="1" x="3042"/>
        <item m="1" x="3043"/>
        <item m="1" x="3044"/>
        <item m="1" x="3045"/>
        <item m="1" x="4741"/>
        <item m="1" x="4742"/>
        <item m="1" x="4743"/>
        <item m="1" x="4744"/>
        <item m="1" x="4745"/>
        <item m="1" x="4632"/>
        <item m="1" x="4633"/>
        <item m="1" x="4634"/>
        <item m="1" x="4465"/>
        <item m="1" x="4466"/>
        <item m="1" x="4467"/>
        <item m="1" x="4468"/>
        <item m="1" x="4469"/>
        <item m="1" x="4746"/>
        <item m="1" x="4747"/>
        <item m="1" x="4748"/>
        <item m="1" x="4749"/>
        <item m="1" x="4734"/>
        <item m="1" x="4735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4736"/>
        <item m="1" x="4737"/>
        <item m="1" x="4738"/>
        <item m="1" x="4739"/>
        <item m="1" x="4740"/>
        <item m="1" x="3093"/>
        <item m="1" x="3094"/>
        <item m="1" x="3095"/>
        <item m="1" x="3096"/>
        <item m="1" x="3097"/>
        <item m="1" x="3098"/>
        <item m="1" x="3099"/>
        <item m="1" x="5191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3136"/>
        <item m="1" x="3137"/>
        <item m="1" x="3138"/>
        <item m="1" x="3139"/>
        <item m="1" x="3140"/>
        <item m="1" x="3141"/>
        <item m="1" x="3142"/>
        <item m="1" x="3143"/>
        <item m="1" x="5510"/>
        <item m="1" x="5511"/>
        <item m="1" x="5512"/>
        <item m="1" x="5513"/>
        <item m="1" x="5514"/>
        <item m="1" x="5878"/>
        <item m="1" x="4510"/>
        <item m="1" x="4562"/>
        <item m="1" x="4568"/>
        <item m="1" x="4653"/>
        <item m="1" x="4775"/>
        <item m="1" x="4960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4504"/>
        <item m="1" x="4505"/>
        <item m="1" x="4506"/>
        <item m="1" x="4507"/>
        <item m="1" x="4508"/>
        <item m="1" x="4509"/>
        <item m="1" x="4635"/>
        <item m="1" x="4636"/>
        <item m="1" x="4637"/>
        <item m="1" x="4638"/>
        <item m="1" x="4639"/>
        <item m="1" x="4640"/>
        <item m="1" x="4641"/>
        <item m="1" x="4774"/>
        <item m="1" x="4959"/>
        <item m="1" x="5065"/>
        <item m="1" x="5211"/>
        <item m="1" x="5371"/>
        <item m="1" x="5520"/>
        <item m="1" x="5912"/>
        <item m="1" x="4522"/>
        <item m="1" x="4569"/>
        <item m="1" x="4654"/>
        <item m="1" x="4776"/>
        <item m="1" x="4961"/>
        <item m="1" x="5066"/>
        <item m="1" x="5212"/>
        <item m="1" x="5372"/>
        <item m="1" x="5521"/>
        <item m="1" x="5913"/>
        <item m="1" x="4523"/>
        <item m="1" x="4570"/>
        <item m="1" x="4655"/>
        <item m="1" x="4777"/>
        <item m="1" x="4962"/>
        <item m="1" x="5067"/>
        <item m="1" x="5213"/>
        <item m="1" x="5373"/>
        <item m="1" x="5522"/>
        <item m="1" x="4578"/>
        <item m="1" x="4657"/>
        <item m="1" x="4781"/>
        <item m="1" x="3307"/>
        <item m="1" x="4933"/>
        <item m="1" x="3428"/>
        <item m="1" x="5038"/>
        <item m="1" x="3506"/>
        <item m="1" x="5085"/>
        <item m="1" x="3149"/>
        <item m="1" x="4619"/>
        <item m="1" x="3187"/>
        <item m="1" x="4725"/>
        <item m="1" x="3308"/>
        <item m="1" x="4934"/>
        <item m="1" x="3429"/>
        <item m="1" x="5039"/>
        <item m="1" x="3507"/>
        <item m="1" x="5086"/>
        <item m="1" x="3150"/>
        <item m="1" x="4620"/>
        <item m="1" x="3188"/>
        <item m="1" x="4726"/>
        <item m="1" x="3309"/>
        <item m="1" x="4935"/>
        <item m="1" x="3430"/>
        <item m="1" x="5040"/>
        <item m="1" x="3508"/>
        <item m="1" x="5087"/>
        <item m="1" x="3151"/>
        <item m="1" x="4621"/>
        <item m="1" x="4939"/>
        <item m="1" x="3431"/>
        <item m="1" x="5041"/>
        <item m="1" x="3509"/>
        <item m="1" x="5088"/>
        <item m="1" x="3549"/>
        <item m="1" x="5260"/>
        <item m="1" x="3613"/>
        <item m="1" x="5418"/>
        <item m="1" x="3310"/>
        <item m="1" x="4940"/>
        <item m="1" x="3432"/>
        <item m="1" x="5042"/>
        <item m="1" x="3510"/>
        <item m="1" x="5089"/>
        <item m="1" x="3550"/>
        <item m="1" x="5261"/>
        <item m="1" x="3614"/>
        <item m="1" x="5419"/>
        <item m="1" x="3311"/>
        <item m="1" x="4941"/>
        <item m="1" x="3433"/>
        <item m="1" x="5043"/>
        <item m="1" x="3511"/>
        <item m="1" x="5090"/>
        <item m="1" x="3551"/>
        <item m="1" x="5262"/>
        <item m="1" x="3615"/>
        <item m="1" x="5420"/>
        <item m="1" x="3312"/>
        <item m="1" x="5091"/>
        <item m="1" x="3562"/>
        <item m="1" x="5273"/>
        <item m="1" x="3616"/>
        <item m="1" x="5424"/>
        <item m="1" x="3722"/>
        <item m="1" x="5672"/>
        <item m="1" x="3810"/>
        <item m="1" x="5914"/>
        <item m="1" x="3523"/>
        <item m="1" x="5092"/>
        <item m="1" x="3563"/>
        <item m="1" x="5274"/>
        <item m="1" x="3617"/>
        <item m="1" x="5425"/>
        <item m="1" x="3723"/>
        <item m="1" x="5673"/>
        <item m="1" x="3811"/>
        <item m="1" x="5915"/>
        <item m="1" x="3524"/>
        <item m="1" x="5093"/>
        <item m="1" x="3564"/>
        <item m="1" x="5275"/>
        <item m="1" x="3618"/>
        <item m="1" x="5426"/>
        <item m="1" x="3724"/>
        <item m="1" x="5674"/>
        <item m="1" x="3812"/>
        <item m="1" x="5916"/>
        <item m="1" x="3525"/>
        <item m="1" x="5094"/>
        <item m="1" x="5499"/>
        <item m="1" x="3790"/>
        <item m="1" x="5773"/>
        <item m="1" x="3952"/>
        <item m="1" x="6033"/>
        <item m="1" x="3961"/>
        <item m="1" x="6060"/>
        <item m="1" x="3972"/>
        <item m="1" x="6123"/>
        <item m="1" x="3691"/>
        <item m="1" x="5500"/>
        <item m="1" x="3791"/>
        <item m="1" x="5774"/>
        <item m="1" x="3953"/>
        <item m="1" x="6034"/>
        <item m="1" x="3962"/>
        <item m="1" x="6061"/>
        <item m="1" x="3973"/>
        <item m="1" x="6124"/>
        <item m="1" x="3692"/>
        <item m="1" x="5501"/>
        <item m="1" x="3792"/>
        <item m="1" x="5775"/>
        <item m="1" x="3954"/>
        <item m="1" x="6035"/>
        <item m="1" x="3963"/>
        <item m="1" x="6062"/>
        <item m="1" x="3974"/>
        <item m="1" x="6125"/>
        <item m="1" x="3693"/>
        <item m="1" x="6036"/>
        <item m="1" x="3964"/>
        <item m="1" x="6063"/>
        <item m="1" x="3975"/>
        <item m="1" x="6129"/>
        <item m="1" x="3989"/>
        <item m="1" x="6155"/>
        <item m="1" x="3995"/>
        <item m="1" x="6219"/>
        <item m="1" x="3955"/>
        <item m="1" x="6037"/>
        <item m="1" x="3965"/>
        <item m="1" x="6064"/>
        <item m="1" x="3976"/>
        <item m="1" x="6130"/>
        <item m="1" x="3990"/>
        <item m="1" x="6156"/>
        <item m="1" x="3996"/>
        <item m="1" x="6220"/>
        <item m="1" x="3956"/>
        <item m="1" x="6038"/>
        <item m="1" x="3966"/>
        <item m="1" x="6065"/>
        <item m="1" x="3977"/>
        <item m="1" x="6131"/>
        <item m="1" x="3991"/>
        <item m="1" x="6157"/>
        <item m="1" x="3997"/>
        <item m="1" x="6221"/>
        <item m="1" x="3957"/>
        <item m="1" x="6039"/>
        <item m="1" x="6138"/>
        <item m="1" x="3992"/>
        <item m="1" x="6158"/>
        <item m="1" x="3998"/>
        <item m="1" x="6222"/>
        <item m="1" x="4003"/>
        <item m="1" x="6227"/>
        <item m="1" x="4017"/>
        <item m="1" x="6238"/>
        <item m="1" x="3979"/>
        <item m="1" x="6139"/>
        <item m="1" x="3993"/>
        <item m="1" x="6159"/>
        <item m="1" x="3999"/>
        <item m="1" x="6223"/>
        <item m="1" x="4004"/>
        <item m="1" x="6228"/>
        <item m="1" x="4018"/>
        <item m="1" x="6239"/>
        <item m="1" x="3980"/>
        <item m="1" x="6140"/>
        <item m="1" x="3994"/>
        <item m="1" x="6160"/>
        <item m="1" x="4000"/>
        <item m="1" x="6224"/>
        <item m="1" x="4005"/>
        <item m="1" x="6229"/>
        <item m="1" x="4019"/>
        <item m="1" x="6240"/>
        <item m="1" x="3981"/>
        <item m="1" x="6141"/>
        <item m="1" x="6225"/>
        <item m="1" x="4006"/>
        <item m="1" x="6230"/>
        <item m="1" x="4020"/>
        <item m="1" x="6241"/>
        <item m="1" x="4025"/>
        <item m="1" x="6256"/>
        <item m="1" x="4031"/>
        <item m="1" x="6258"/>
        <item m="1" x="4001"/>
        <item m="1" x="6226"/>
        <item m="1" x="4007"/>
        <item m="1" x="6231"/>
        <item m="1" x="4021"/>
        <item m="1" x="6242"/>
        <item m="1" x="4026"/>
        <item m="1" x="6257"/>
        <item m="1" x="4032"/>
        <item m="1" x="6259"/>
        <item m="1" x="4002"/>
        <item m="1" x="4642"/>
        <item m="1" x="4643"/>
        <item m="1" x="4644"/>
        <item m="1" x="4645"/>
        <item m="1" x="4646"/>
        <item m="1" x="4750"/>
        <item m="1" x="4751"/>
        <item m="1" x="4752"/>
        <item m="1" x="4753"/>
        <item m="1" x="4754"/>
        <item m="1" x="4755"/>
        <item m="1" x="4756"/>
        <item m="1" x="4764"/>
        <item m="1" x="4765"/>
        <item m="1" x="4766"/>
        <item m="1" x="4767"/>
        <item m="1" x="4768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5057"/>
        <item m="1" x="5058"/>
        <item m="1" x="5059"/>
        <item m="1" x="5060"/>
        <item m="1" x="5061"/>
        <item m="1" x="5062"/>
        <item m="1" x="5063"/>
        <item m="1" x="5064"/>
        <item m="1" x="5192"/>
        <item m="1" x="5193"/>
        <item m="1" x="5194"/>
        <item m="1" x="5202"/>
        <item m="1" x="5203"/>
        <item m="1" x="5204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63"/>
        <item m="1" x="4564"/>
        <item m="1" x="4565"/>
        <item m="1" x="4566"/>
        <item m="1" x="4567"/>
        <item m="1" x="4647"/>
        <item m="1" x="4648"/>
        <item m="1" x="4649"/>
        <item m="1" x="4650"/>
        <item m="1" x="4651"/>
        <item m="1" x="4652"/>
        <item m="1" x="4757"/>
        <item m="1" x="4758"/>
        <item m="1" x="4759"/>
        <item m="1" x="4760"/>
        <item m="1" x="4761"/>
        <item m="1" x="4762"/>
        <item m="1" x="4763"/>
        <item m="1" x="4769"/>
        <item m="1" x="4770"/>
        <item m="1" x="4771"/>
        <item m="1" x="4772"/>
        <item m="1" x="4773"/>
        <item m="1" x="5195"/>
        <item m="1" x="5196"/>
        <item m="1" x="5197"/>
        <item m="1" x="5198"/>
        <item m="1" x="5199"/>
        <item m="1" x="5200"/>
        <item m="1" x="5201"/>
        <item m="1" x="5205"/>
        <item m="1" x="5206"/>
        <item m="1" x="5207"/>
        <item m="1" x="5208"/>
        <item m="1" x="5209"/>
        <item m="1" x="5210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515"/>
        <item m="1" x="5516"/>
        <item m="1" x="5517"/>
        <item m="1" x="5518"/>
        <item m="1" x="5519"/>
        <item m="1" x="5068"/>
        <item m="1" x="5214"/>
        <item m="1" x="4778"/>
        <item m="1" x="4779"/>
        <item m="1" x="4780"/>
        <item m="1" x="4963"/>
        <item m="1" x="4964"/>
        <item m="1" x="4965"/>
        <item m="1" x="4966"/>
        <item m="1" x="4967"/>
        <item m="1" x="4968"/>
        <item m="1" x="4969"/>
        <item m="1" x="4970"/>
        <item m="1" x="4571"/>
        <item m="1" x="4572"/>
        <item m="1" x="4573"/>
        <item m="1" x="4574"/>
        <item m="1" x="4575"/>
        <item m="1" x="4576"/>
        <item m="1" x="4577"/>
        <item m="1" x="4582"/>
        <item m="1" x="4583"/>
        <item m="1" x="4584"/>
        <item m="1" x="4585"/>
        <item m="1" x="4586"/>
        <item m="1" x="4587"/>
        <item m="1" x="4588"/>
        <item m="1" x="4589"/>
        <item m="1" x="4704"/>
        <item m="1" x="4705"/>
        <item m="1" x="4706"/>
        <item m="1" x="4707"/>
        <item m="1" x="4708"/>
        <item m="1" x="4709"/>
        <item m="1" x="4710"/>
        <item m="1" x="4711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5374"/>
        <item m="1" x="5375"/>
        <item m="1" x="5376"/>
        <item m="1" x="5377"/>
        <item m="1" x="5378"/>
        <item m="1" x="5379"/>
        <item m="1" x="5380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52"/>
        <item m="1" x="3153"/>
        <item m="1" x="3154"/>
        <item m="1" x="3155"/>
        <item m="1" x="3156"/>
        <item m="1" x="3157"/>
        <item m="1" x="3158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5077"/>
        <item m="1" x="5078"/>
        <item m="1" x="5079"/>
        <item m="1" x="5080"/>
        <item m="1" x="5081"/>
        <item m="1" x="5082"/>
        <item m="1" x="5083"/>
        <item m="1" x="5084"/>
        <item m="1" x="5069"/>
        <item m="1" x="5070"/>
        <item m="1" x="5071"/>
        <item m="1" x="5072"/>
        <item m="1" x="5073"/>
        <item m="1" x="5074"/>
        <item m="1" x="5075"/>
        <item m="1" x="5076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224"/>
        <item m="1" x="5225"/>
        <item m="1" x="5226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4524"/>
        <item m="1" x="4525"/>
        <item m="1" x="4526"/>
        <item m="1" x="4527"/>
        <item m="1" x="4528"/>
        <item m="1" x="4529"/>
        <item m="1" x="4530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5000"/>
        <item m="1" x="5001"/>
        <item m="1" x="3512"/>
        <item m="1" x="3513"/>
        <item m="1" x="3514"/>
        <item m="1" x="3515"/>
        <item m="1" x="3516"/>
        <item m="1" x="3517"/>
        <item m="1" x="4863"/>
        <item m="1" x="4864"/>
        <item m="1" x="5608"/>
        <item m="1" x="3518"/>
        <item m="1" x="3519"/>
        <item m="1" x="3520"/>
        <item m="1" x="3521"/>
        <item m="1" x="352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58"/>
        <item m="1" x="5759"/>
        <item m="1" x="5760"/>
        <item m="1" x="5761"/>
        <item m="1" x="3820"/>
        <item m="1" x="3821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3843"/>
        <item m="1" x="3844"/>
        <item m="1" x="3845"/>
        <item m="1" x="3846"/>
        <item m="1" x="3847"/>
        <item m="1" x="3848"/>
        <item m="1" x="3849"/>
        <item m="1" x="3850"/>
        <item m="1" x="5095"/>
        <item m="1" x="5096"/>
        <item m="1" x="5947"/>
        <item m="1" x="5948"/>
        <item m="1" x="5949"/>
        <item m="1" x="5097"/>
        <item m="1" x="5098"/>
        <item m="1" x="5099"/>
        <item m="1" x="5100"/>
        <item m="1" x="5101"/>
        <item m="1" x="5102"/>
        <item m="1" x="5103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3605"/>
        <item m="1" x="3606"/>
        <item m="1" x="3607"/>
        <item m="1" x="3608"/>
        <item m="1" x="3609"/>
        <item m="1" x="3610"/>
        <item m="1" x="3611"/>
        <item m="1" x="3612"/>
        <item m="1" x="5297"/>
        <item m="1" x="5298"/>
        <item m="1" x="5299"/>
        <item m="1" x="5300"/>
        <item m="1" x="5301"/>
        <item m="1" x="5302"/>
        <item m="1" x="5303"/>
        <item m="1" x="5304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3640"/>
        <item m="1" x="3641"/>
        <item m="1" x="3642"/>
        <item m="1" x="3643"/>
        <item m="1" x="3644"/>
        <item m="1" x="3645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3646"/>
        <item m="1" x="3647"/>
        <item m="1" x="3648"/>
        <item m="1" x="3649"/>
        <item m="1" x="3650"/>
        <item m="1" x="3651"/>
        <item m="1" x="3652"/>
        <item m="1" x="5444"/>
        <item m="1" x="5445"/>
        <item m="1" x="5446"/>
        <item m="1" x="5447"/>
        <item m="1" x="5104"/>
        <item m="1" x="5105"/>
        <item m="1" x="5106"/>
        <item m="1" x="5107"/>
        <item m="1" x="5108"/>
        <item m="1" x="5109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785"/>
        <item m="1" x="3786"/>
        <item m="1" x="3787"/>
        <item m="1" x="3788"/>
        <item m="1" x="3789"/>
        <item m="1" x="5421"/>
        <item m="1" x="5422"/>
        <item m="1" x="542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3950"/>
        <item m="1" x="3951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5984"/>
        <item m="1" x="5985"/>
        <item m="1" x="5986"/>
        <item m="1" x="3542"/>
        <item m="1" x="3873"/>
        <item m="1" x="3874"/>
        <item m="1" x="5987"/>
        <item m="1" x="5988"/>
        <item m="1" x="5989"/>
        <item m="1" x="5990"/>
        <item m="1" x="3875"/>
        <item m="1" x="3876"/>
        <item m="1" x="3877"/>
        <item m="1" x="3878"/>
        <item m="1" x="387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5472"/>
        <item m="1" x="5473"/>
        <item m="1" x="5474"/>
        <item m="1" x="5475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164"/>
        <item m="1" x="5165"/>
        <item m="1" x="5166"/>
        <item m="1" x="5167"/>
        <item m="1" x="5168"/>
        <item m="1" x="5169"/>
        <item m="1" x="5170"/>
        <item m="1" x="5752"/>
        <item m="1" x="5753"/>
        <item m="1" x="5754"/>
        <item m="1" x="5755"/>
        <item m="1" x="5756"/>
        <item m="1" x="5757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813"/>
        <item m="1" x="3814"/>
        <item m="1" x="3815"/>
        <item m="1" x="3816"/>
        <item m="1" x="3817"/>
        <item m="1" x="3818"/>
        <item m="1" x="3819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3978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m="1" x="4656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m="1" x="4712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t="default"/>
      </items>
    </pivotField>
    <pivotField showAll="0"/>
    <pivotField name="fecha" axis="axisPage" numFmtId="14" multipleItemSelectionAllowed="1" showAll="0">
      <items count="15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dataField="1" showAll="0"/>
    <pivotField numFmtId="10" showAll="0"/>
    <pivotField dataField="1" numFmtId="10" showAll="0"/>
    <pivotField showAll="0"/>
    <pivotField showAll="0"/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908">
    <i>
      <x v="5449"/>
    </i>
    <i>
      <x v="5450"/>
    </i>
    <i>
      <x v="5451"/>
    </i>
    <i>
      <x v="5452"/>
    </i>
    <i>
      <x v="5453"/>
    </i>
    <i>
      <x v="5454"/>
    </i>
    <i>
      <x v="5455"/>
    </i>
    <i>
      <x v="5456"/>
    </i>
    <i>
      <x v="5457"/>
    </i>
    <i>
      <x v="5458"/>
    </i>
    <i>
      <x v="5459"/>
    </i>
    <i>
      <x v="5460"/>
    </i>
    <i>
      <x v="5461"/>
    </i>
    <i>
      <x v="5462"/>
    </i>
    <i>
      <x v="5463"/>
    </i>
    <i>
      <x v="5464"/>
    </i>
    <i>
      <x v="5465"/>
    </i>
    <i>
      <x v="5466"/>
    </i>
    <i>
      <x v="5467"/>
    </i>
    <i>
      <x v="5468"/>
    </i>
    <i>
      <x v="5469"/>
    </i>
    <i>
      <x v="5470"/>
    </i>
    <i>
      <x v="5471"/>
    </i>
    <i>
      <x v="5472"/>
    </i>
    <i>
      <x v="5473"/>
    </i>
    <i>
      <x v="5474"/>
    </i>
    <i>
      <x v="5475"/>
    </i>
    <i>
      <x v="5476"/>
    </i>
    <i>
      <x v="5477"/>
    </i>
    <i>
      <x v="5478"/>
    </i>
    <i>
      <x v="5479"/>
    </i>
    <i>
      <x v="5480"/>
    </i>
    <i>
      <x v="5481"/>
    </i>
    <i>
      <x v="5482"/>
    </i>
    <i>
      <x v="5483"/>
    </i>
    <i>
      <x v="5484"/>
    </i>
    <i>
      <x v="5485"/>
    </i>
    <i>
      <x v="5486"/>
    </i>
    <i>
      <x v="5487"/>
    </i>
    <i>
      <x v="5488"/>
    </i>
    <i>
      <x v="5489"/>
    </i>
    <i>
      <x v="5490"/>
    </i>
    <i>
      <x v="5491"/>
    </i>
    <i>
      <x v="5492"/>
    </i>
    <i>
      <x v="5493"/>
    </i>
    <i>
      <x v="5494"/>
    </i>
    <i>
      <x v="5495"/>
    </i>
    <i>
      <x v="5496"/>
    </i>
    <i>
      <x v="5497"/>
    </i>
    <i>
      <x v="5498"/>
    </i>
    <i>
      <x v="5499"/>
    </i>
    <i>
      <x v="5500"/>
    </i>
    <i>
      <x v="5501"/>
    </i>
    <i>
      <x v="5502"/>
    </i>
    <i>
      <x v="5503"/>
    </i>
    <i>
      <x v="5504"/>
    </i>
    <i>
      <x v="5505"/>
    </i>
    <i>
      <x v="5506"/>
    </i>
    <i>
      <x v="5507"/>
    </i>
    <i>
      <x v="5508"/>
    </i>
    <i>
      <x v="5509"/>
    </i>
    <i>
      <x v="5510"/>
    </i>
    <i>
      <x v="5511"/>
    </i>
    <i>
      <x v="5512"/>
    </i>
    <i>
      <x v="5513"/>
    </i>
    <i>
      <x v="5514"/>
    </i>
    <i>
      <x v="5515"/>
    </i>
    <i>
      <x v="5516"/>
    </i>
    <i>
      <x v="5517"/>
    </i>
    <i>
      <x v="5518"/>
    </i>
    <i>
      <x v="5519"/>
    </i>
    <i>
      <x v="5520"/>
    </i>
    <i>
      <x v="5521"/>
    </i>
    <i>
      <x v="5522"/>
    </i>
    <i>
      <x v="5523"/>
    </i>
    <i>
      <x v="5524"/>
    </i>
    <i>
      <x v="5525"/>
    </i>
    <i>
      <x v="5526"/>
    </i>
    <i>
      <x v="5527"/>
    </i>
    <i>
      <x v="5528"/>
    </i>
    <i>
      <x v="5529"/>
    </i>
    <i>
      <x v="5530"/>
    </i>
    <i>
      <x v="5531"/>
    </i>
    <i>
      <x v="5532"/>
    </i>
    <i>
      <x v="5533"/>
    </i>
    <i>
      <x v="5534"/>
    </i>
    <i>
      <x v="5535"/>
    </i>
    <i>
      <x v="5536"/>
    </i>
    <i>
      <x v="5537"/>
    </i>
    <i>
      <x v="5538"/>
    </i>
    <i>
      <x v="5539"/>
    </i>
    <i>
      <x v="5540"/>
    </i>
    <i>
      <x v="5541"/>
    </i>
    <i>
      <x v="5542"/>
    </i>
    <i>
      <x v="5543"/>
    </i>
    <i>
      <x v="5544"/>
    </i>
    <i>
      <x v="5545"/>
    </i>
    <i>
      <x v="5546"/>
    </i>
    <i>
      <x v="5547"/>
    </i>
    <i>
      <x v="5548"/>
    </i>
    <i>
      <x v="5549"/>
    </i>
    <i>
      <x v="5550"/>
    </i>
    <i>
      <x v="5551"/>
    </i>
    <i>
      <x v="5552"/>
    </i>
    <i>
      <x v="5553"/>
    </i>
    <i>
      <x v="5554"/>
    </i>
    <i>
      <x v="5555"/>
    </i>
    <i>
      <x v="5556"/>
    </i>
    <i>
      <x v="5557"/>
    </i>
    <i>
      <x v="5558"/>
    </i>
    <i>
      <x v="5559"/>
    </i>
    <i>
      <x v="5560"/>
    </i>
    <i>
      <x v="5561"/>
    </i>
    <i>
      <x v="5562"/>
    </i>
    <i>
      <x v="5563"/>
    </i>
    <i>
      <x v="5564"/>
    </i>
    <i>
      <x v="5566"/>
    </i>
    <i>
      <x v="5567"/>
    </i>
    <i>
      <x v="5568"/>
    </i>
    <i>
      <x v="5569"/>
    </i>
    <i>
      <x v="5570"/>
    </i>
    <i>
      <x v="5571"/>
    </i>
    <i>
      <x v="5572"/>
    </i>
    <i>
      <x v="5573"/>
    </i>
    <i>
      <x v="5574"/>
    </i>
    <i>
      <x v="5575"/>
    </i>
    <i>
      <x v="5576"/>
    </i>
    <i>
      <x v="5577"/>
    </i>
    <i>
      <x v="5578"/>
    </i>
    <i>
      <x v="5579"/>
    </i>
    <i>
      <x v="5580"/>
    </i>
    <i>
      <x v="5581"/>
    </i>
    <i>
      <x v="5582"/>
    </i>
    <i>
      <x v="5583"/>
    </i>
    <i>
      <x v="5584"/>
    </i>
    <i>
      <x v="5585"/>
    </i>
    <i>
      <x v="5586"/>
    </i>
    <i>
      <x v="5587"/>
    </i>
    <i>
      <x v="5588"/>
    </i>
    <i>
      <x v="5589"/>
    </i>
    <i>
      <x v="5590"/>
    </i>
    <i>
      <x v="5591"/>
    </i>
    <i>
      <x v="5592"/>
    </i>
    <i>
      <x v="5593"/>
    </i>
    <i>
      <x v="5594"/>
    </i>
    <i>
      <x v="5595"/>
    </i>
    <i>
      <x v="5596"/>
    </i>
    <i>
      <x v="5597"/>
    </i>
    <i>
      <x v="5598"/>
    </i>
    <i>
      <x v="5599"/>
    </i>
    <i>
      <x v="5600"/>
    </i>
    <i>
      <x v="5601"/>
    </i>
    <i>
      <x v="5602"/>
    </i>
    <i>
      <x v="5603"/>
    </i>
    <i>
      <x v="5604"/>
    </i>
    <i>
      <x v="5605"/>
    </i>
    <i>
      <x v="5606"/>
    </i>
    <i>
      <x v="5607"/>
    </i>
    <i>
      <x v="5608"/>
    </i>
    <i>
      <x v="5609"/>
    </i>
    <i>
      <x v="5610"/>
    </i>
    <i>
      <x v="5611"/>
    </i>
    <i>
      <x v="5612"/>
    </i>
    <i>
      <x v="5613"/>
    </i>
    <i>
      <x v="5614"/>
    </i>
    <i>
      <x v="5615"/>
    </i>
    <i>
      <x v="5616"/>
    </i>
    <i>
      <x v="5617"/>
    </i>
    <i>
      <x v="5618"/>
    </i>
    <i>
      <x v="5619"/>
    </i>
    <i>
      <x v="5620"/>
    </i>
    <i>
      <x v="5621"/>
    </i>
    <i>
      <x v="5622"/>
    </i>
    <i>
      <x v="5623"/>
    </i>
    <i>
      <x v="5624"/>
    </i>
    <i>
      <x v="5625"/>
    </i>
    <i>
      <x v="5626"/>
    </i>
    <i>
      <x v="5627"/>
    </i>
    <i>
      <x v="5628"/>
    </i>
    <i>
      <x v="5629"/>
    </i>
    <i>
      <x v="5630"/>
    </i>
    <i>
      <x v="5631"/>
    </i>
    <i>
      <x v="5632"/>
    </i>
    <i>
      <x v="5633"/>
    </i>
    <i>
      <x v="5634"/>
    </i>
    <i>
      <x v="5635"/>
    </i>
    <i>
      <x v="5636"/>
    </i>
    <i>
      <x v="5637"/>
    </i>
    <i>
      <x v="5638"/>
    </i>
    <i>
      <x v="5639"/>
    </i>
    <i>
      <x v="5640"/>
    </i>
    <i>
      <x v="5641"/>
    </i>
    <i>
      <x v="5642"/>
    </i>
    <i>
      <x v="5643"/>
    </i>
    <i>
      <x v="5644"/>
    </i>
    <i>
      <x v="5645"/>
    </i>
    <i>
      <x v="5646"/>
    </i>
    <i>
      <x v="5647"/>
    </i>
    <i>
      <x v="5648"/>
    </i>
    <i>
      <x v="5649"/>
    </i>
    <i>
      <x v="5650"/>
    </i>
    <i>
      <x v="5651"/>
    </i>
    <i>
      <x v="5652"/>
    </i>
    <i>
      <x v="5653"/>
    </i>
    <i>
      <x v="5654"/>
    </i>
    <i>
      <x v="5655"/>
    </i>
    <i>
      <x v="5656"/>
    </i>
    <i>
      <x v="5657"/>
    </i>
    <i>
      <x v="5658"/>
    </i>
    <i>
      <x v="5659"/>
    </i>
    <i>
      <x v="5660"/>
    </i>
    <i>
      <x v="5661"/>
    </i>
    <i>
      <x v="5662"/>
    </i>
    <i>
      <x v="5663"/>
    </i>
    <i>
      <x v="5664"/>
    </i>
    <i>
      <x v="5665"/>
    </i>
    <i>
      <x v="5666"/>
    </i>
    <i>
      <x v="5667"/>
    </i>
    <i>
      <x v="5668"/>
    </i>
    <i>
      <x v="5669"/>
    </i>
    <i>
      <x v="5670"/>
    </i>
    <i>
      <x v="5671"/>
    </i>
    <i>
      <x v="5672"/>
    </i>
    <i>
      <x v="5673"/>
    </i>
    <i>
      <x v="5674"/>
    </i>
    <i>
      <x v="5675"/>
    </i>
    <i>
      <x v="5676"/>
    </i>
    <i>
      <x v="5677"/>
    </i>
    <i>
      <x v="5678"/>
    </i>
    <i>
      <x v="5679"/>
    </i>
    <i>
      <x v="5680"/>
    </i>
    <i>
      <x v="5681"/>
    </i>
    <i>
      <x v="5682"/>
    </i>
    <i>
      <x v="5683"/>
    </i>
    <i>
      <x v="5684"/>
    </i>
    <i>
      <x v="5685"/>
    </i>
    <i>
      <x v="5686"/>
    </i>
    <i>
      <x v="5687"/>
    </i>
    <i>
      <x v="5688"/>
    </i>
    <i>
      <x v="5689"/>
    </i>
    <i>
      <x v="5690"/>
    </i>
    <i>
      <x v="5691"/>
    </i>
    <i>
      <x v="5692"/>
    </i>
    <i>
      <x v="5693"/>
    </i>
    <i>
      <x v="5694"/>
    </i>
    <i>
      <x v="5695"/>
    </i>
    <i>
      <x v="5696"/>
    </i>
    <i>
      <x v="5697"/>
    </i>
    <i>
      <x v="5698"/>
    </i>
    <i>
      <x v="5699"/>
    </i>
    <i>
      <x v="5700"/>
    </i>
    <i>
      <x v="5701"/>
    </i>
    <i>
      <x v="5702"/>
    </i>
    <i>
      <x v="5703"/>
    </i>
    <i>
      <x v="5704"/>
    </i>
    <i>
      <x v="5705"/>
    </i>
    <i>
      <x v="5706"/>
    </i>
    <i>
      <x v="5707"/>
    </i>
    <i>
      <x v="5708"/>
    </i>
    <i>
      <x v="5709"/>
    </i>
    <i>
      <x v="5710"/>
    </i>
    <i>
      <x v="5711"/>
    </i>
    <i>
      <x v="5712"/>
    </i>
    <i>
      <x v="5713"/>
    </i>
    <i>
      <x v="5714"/>
    </i>
    <i>
      <x v="5715"/>
    </i>
    <i>
      <x v="5716"/>
    </i>
    <i>
      <x v="5717"/>
    </i>
    <i>
      <x v="5718"/>
    </i>
    <i>
      <x v="5719"/>
    </i>
    <i>
      <x v="5720"/>
    </i>
    <i>
      <x v="5721"/>
    </i>
    <i>
      <x v="5722"/>
    </i>
    <i>
      <x v="5723"/>
    </i>
    <i>
      <x v="5724"/>
    </i>
    <i>
      <x v="5725"/>
    </i>
    <i>
      <x v="5726"/>
    </i>
    <i>
      <x v="5727"/>
    </i>
    <i>
      <x v="5728"/>
    </i>
    <i>
      <x v="5729"/>
    </i>
    <i>
      <x v="5730"/>
    </i>
    <i>
      <x v="5731"/>
    </i>
    <i>
      <x v="5732"/>
    </i>
    <i>
      <x v="5733"/>
    </i>
    <i>
      <x v="5734"/>
    </i>
    <i>
      <x v="5735"/>
    </i>
    <i>
      <x v="5736"/>
    </i>
    <i>
      <x v="5737"/>
    </i>
    <i>
      <x v="5738"/>
    </i>
    <i>
      <x v="5739"/>
    </i>
    <i>
      <x v="5740"/>
    </i>
    <i>
      <x v="5741"/>
    </i>
    <i>
      <x v="5742"/>
    </i>
    <i>
      <x v="5743"/>
    </i>
    <i>
      <x v="5744"/>
    </i>
    <i>
      <x v="5745"/>
    </i>
    <i>
      <x v="5746"/>
    </i>
    <i>
      <x v="5747"/>
    </i>
    <i>
      <x v="5748"/>
    </i>
    <i>
      <x v="5749"/>
    </i>
    <i>
      <x v="5750"/>
    </i>
    <i>
      <x v="5751"/>
    </i>
    <i>
      <x v="5752"/>
    </i>
    <i>
      <x v="5753"/>
    </i>
    <i>
      <x v="5754"/>
    </i>
    <i>
      <x v="5755"/>
    </i>
    <i>
      <x v="5756"/>
    </i>
    <i>
      <x v="5757"/>
    </i>
    <i>
      <x v="5758"/>
    </i>
    <i>
      <x v="5759"/>
    </i>
    <i>
      <x v="5760"/>
    </i>
    <i>
      <x v="5761"/>
    </i>
    <i>
      <x v="5762"/>
    </i>
    <i>
      <x v="5763"/>
    </i>
    <i>
      <x v="5764"/>
    </i>
    <i>
      <x v="5765"/>
    </i>
    <i>
      <x v="5766"/>
    </i>
    <i>
      <x v="5767"/>
    </i>
    <i>
      <x v="5768"/>
    </i>
    <i>
      <x v="5769"/>
    </i>
    <i>
      <x v="5770"/>
    </i>
    <i>
      <x v="5771"/>
    </i>
    <i>
      <x v="5772"/>
    </i>
    <i>
      <x v="5773"/>
    </i>
    <i>
      <x v="5774"/>
    </i>
    <i>
      <x v="5775"/>
    </i>
    <i>
      <x v="5776"/>
    </i>
    <i>
      <x v="5777"/>
    </i>
    <i>
      <x v="5778"/>
    </i>
    <i>
      <x v="5779"/>
    </i>
    <i>
      <x v="5780"/>
    </i>
    <i>
      <x v="5781"/>
    </i>
    <i>
      <x v="5782"/>
    </i>
    <i>
      <x v="5783"/>
    </i>
    <i>
      <x v="5784"/>
    </i>
    <i>
      <x v="5785"/>
    </i>
    <i>
      <x v="5786"/>
    </i>
    <i>
      <x v="5787"/>
    </i>
    <i>
      <x v="5788"/>
    </i>
    <i>
      <x v="5789"/>
    </i>
    <i>
      <x v="5790"/>
    </i>
    <i>
      <x v="5791"/>
    </i>
    <i>
      <x v="5792"/>
    </i>
    <i>
      <x v="5793"/>
    </i>
    <i>
      <x v="5794"/>
    </i>
    <i>
      <x v="5795"/>
    </i>
    <i>
      <x v="5796"/>
    </i>
    <i>
      <x v="5797"/>
    </i>
    <i>
      <x v="5798"/>
    </i>
    <i>
      <x v="5799"/>
    </i>
    <i>
      <x v="5800"/>
    </i>
    <i>
      <x v="5801"/>
    </i>
    <i>
      <x v="5802"/>
    </i>
    <i>
      <x v="5803"/>
    </i>
    <i>
      <x v="5804"/>
    </i>
    <i>
      <x v="5805"/>
    </i>
    <i>
      <x v="5806"/>
    </i>
    <i>
      <x v="5807"/>
    </i>
    <i>
      <x v="5808"/>
    </i>
    <i>
      <x v="5809"/>
    </i>
    <i>
      <x v="5810"/>
    </i>
    <i>
      <x v="5811"/>
    </i>
    <i>
      <x v="5812"/>
    </i>
    <i>
      <x v="5813"/>
    </i>
    <i>
      <x v="5814"/>
    </i>
    <i>
      <x v="5815"/>
    </i>
    <i>
      <x v="5816"/>
    </i>
    <i>
      <x v="5817"/>
    </i>
    <i>
      <x v="5818"/>
    </i>
    <i>
      <x v="5819"/>
    </i>
    <i>
      <x v="5820"/>
    </i>
    <i>
      <x v="5821"/>
    </i>
    <i>
      <x v="5822"/>
    </i>
    <i>
      <x v="5823"/>
    </i>
    <i>
      <x v="5824"/>
    </i>
    <i>
      <x v="5825"/>
    </i>
    <i>
      <x v="5826"/>
    </i>
    <i>
      <x v="5827"/>
    </i>
    <i>
      <x v="5828"/>
    </i>
    <i>
      <x v="5829"/>
    </i>
    <i>
      <x v="5830"/>
    </i>
    <i>
      <x v="5831"/>
    </i>
    <i>
      <x v="5832"/>
    </i>
    <i>
      <x v="5833"/>
    </i>
    <i>
      <x v="5834"/>
    </i>
    <i>
      <x v="5835"/>
    </i>
    <i>
      <x v="5836"/>
    </i>
    <i>
      <x v="5837"/>
    </i>
    <i>
      <x v="5838"/>
    </i>
    <i>
      <x v="5839"/>
    </i>
    <i>
      <x v="5840"/>
    </i>
    <i>
      <x v="5841"/>
    </i>
    <i>
      <x v="5842"/>
    </i>
    <i>
      <x v="5843"/>
    </i>
    <i>
      <x v="5844"/>
    </i>
    <i>
      <x v="5845"/>
    </i>
    <i>
      <x v="5846"/>
    </i>
    <i>
      <x v="5847"/>
    </i>
    <i>
      <x v="5848"/>
    </i>
    <i>
      <x v="5849"/>
    </i>
    <i>
      <x v="5850"/>
    </i>
    <i>
      <x v="5851"/>
    </i>
    <i>
      <x v="5852"/>
    </i>
    <i>
      <x v="5853"/>
    </i>
    <i>
      <x v="5854"/>
    </i>
    <i>
      <x v="5855"/>
    </i>
    <i>
      <x v="5856"/>
    </i>
    <i>
      <x v="5857"/>
    </i>
    <i>
      <x v="5858"/>
    </i>
    <i>
      <x v="5859"/>
    </i>
    <i>
      <x v="5860"/>
    </i>
    <i>
      <x v="5861"/>
    </i>
    <i>
      <x v="5862"/>
    </i>
    <i>
      <x v="5863"/>
    </i>
    <i>
      <x v="5864"/>
    </i>
    <i>
      <x v="5865"/>
    </i>
    <i>
      <x v="5866"/>
    </i>
    <i>
      <x v="5867"/>
    </i>
    <i>
      <x v="5868"/>
    </i>
    <i>
      <x v="5869"/>
    </i>
    <i>
      <x v="5870"/>
    </i>
    <i>
      <x v="5871"/>
    </i>
    <i>
      <x v="5872"/>
    </i>
    <i>
      <x v="5873"/>
    </i>
    <i>
      <x v="5874"/>
    </i>
    <i>
      <x v="5875"/>
    </i>
    <i>
      <x v="5876"/>
    </i>
    <i>
      <x v="5877"/>
    </i>
    <i>
      <x v="5878"/>
    </i>
    <i>
      <x v="5879"/>
    </i>
    <i>
      <x v="5880"/>
    </i>
    <i>
      <x v="5881"/>
    </i>
    <i>
      <x v="5882"/>
    </i>
    <i>
      <x v="5883"/>
    </i>
    <i>
      <x v="5884"/>
    </i>
    <i>
      <x v="5885"/>
    </i>
    <i>
      <x v="5886"/>
    </i>
    <i>
      <x v="5887"/>
    </i>
    <i>
      <x v="5888"/>
    </i>
    <i>
      <x v="5889"/>
    </i>
    <i>
      <x v="5890"/>
    </i>
    <i>
      <x v="5891"/>
    </i>
    <i>
      <x v="5892"/>
    </i>
    <i>
      <x v="5893"/>
    </i>
    <i>
      <x v="5894"/>
    </i>
    <i>
      <x v="5895"/>
    </i>
    <i>
      <x v="5896"/>
    </i>
    <i>
      <x v="5897"/>
    </i>
    <i>
      <x v="5898"/>
    </i>
    <i>
      <x v="5899"/>
    </i>
    <i>
      <x v="5900"/>
    </i>
    <i>
      <x v="5901"/>
    </i>
    <i>
      <x v="5902"/>
    </i>
    <i>
      <x v="5903"/>
    </i>
    <i>
      <x v="5904"/>
    </i>
    <i>
      <x v="5905"/>
    </i>
    <i>
      <x v="5906"/>
    </i>
    <i>
      <x v="5907"/>
    </i>
    <i>
      <x v="5908"/>
    </i>
    <i>
      <x v="5909"/>
    </i>
    <i>
      <x v="5910"/>
    </i>
    <i>
      <x v="5912"/>
    </i>
    <i>
      <x v="5913"/>
    </i>
    <i>
      <x v="5914"/>
    </i>
    <i>
      <x v="5915"/>
    </i>
    <i>
      <x v="5916"/>
    </i>
    <i>
      <x v="5917"/>
    </i>
    <i>
      <x v="5918"/>
    </i>
    <i>
      <x v="5919"/>
    </i>
    <i>
      <x v="5920"/>
    </i>
    <i>
      <x v="5921"/>
    </i>
    <i>
      <x v="5922"/>
    </i>
    <i>
      <x v="5923"/>
    </i>
    <i>
      <x v="5924"/>
    </i>
    <i>
      <x v="5925"/>
    </i>
    <i>
      <x v="5926"/>
    </i>
    <i>
      <x v="5927"/>
    </i>
    <i>
      <x v="5928"/>
    </i>
    <i>
      <x v="5929"/>
    </i>
    <i>
      <x v="5930"/>
    </i>
    <i>
      <x v="5931"/>
    </i>
    <i>
      <x v="5932"/>
    </i>
    <i>
      <x v="5933"/>
    </i>
    <i>
      <x v="5934"/>
    </i>
    <i>
      <x v="5935"/>
    </i>
    <i>
      <x v="5936"/>
    </i>
    <i>
      <x v="5937"/>
    </i>
    <i>
      <x v="5938"/>
    </i>
    <i>
      <x v="5939"/>
    </i>
    <i>
      <x v="5940"/>
    </i>
    <i>
      <x v="5941"/>
    </i>
    <i>
      <x v="5942"/>
    </i>
    <i>
      <x v="5943"/>
    </i>
    <i>
      <x v="5944"/>
    </i>
    <i>
      <x v="5945"/>
    </i>
    <i>
      <x v="5946"/>
    </i>
    <i>
      <x v="5947"/>
    </i>
    <i>
      <x v="5948"/>
    </i>
    <i>
      <x v="5949"/>
    </i>
    <i>
      <x v="5950"/>
    </i>
    <i>
      <x v="5951"/>
    </i>
    <i>
      <x v="5952"/>
    </i>
    <i>
      <x v="5953"/>
    </i>
    <i>
      <x v="5954"/>
    </i>
    <i>
      <x v="5955"/>
    </i>
    <i>
      <x v="5956"/>
    </i>
    <i>
      <x v="5957"/>
    </i>
    <i>
      <x v="5958"/>
    </i>
    <i>
      <x v="5959"/>
    </i>
    <i>
      <x v="5960"/>
    </i>
    <i>
      <x v="5961"/>
    </i>
    <i>
      <x v="5962"/>
    </i>
    <i>
      <x v="5963"/>
    </i>
    <i>
      <x v="5964"/>
    </i>
    <i>
      <x v="5965"/>
    </i>
    <i>
      <x v="5966"/>
    </i>
    <i>
      <x v="5967"/>
    </i>
    <i>
      <x v="5968"/>
    </i>
    <i>
      <x v="5969"/>
    </i>
    <i>
      <x v="5970"/>
    </i>
    <i>
      <x v="5971"/>
    </i>
    <i>
      <x v="5972"/>
    </i>
    <i>
      <x v="5973"/>
    </i>
    <i>
      <x v="5974"/>
    </i>
    <i>
      <x v="5975"/>
    </i>
    <i>
      <x v="5976"/>
    </i>
    <i>
      <x v="5977"/>
    </i>
    <i>
      <x v="5978"/>
    </i>
    <i>
      <x v="5979"/>
    </i>
    <i>
      <x v="5980"/>
    </i>
    <i>
      <x v="5981"/>
    </i>
    <i>
      <x v="5982"/>
    </i>
    <i>
      <x v="5983"/>
    </i>
    <i>
      <x v="5984"/>
    </i>
    <i>
      <x v="5985"/>
    </i>
    <i>
      <x v="5986"/>
    </i>
    <i>
      <x v="5987"/>
    </i>
    <i>
      <x v="5988"/>
    </i>
    <i>
      <x v="5989"/>
    </i>
    <i>
      <x v="5990"/>
    </i>
    <i>
      <x v="5991"/>
    </i>
    <i>
      <x v="5992"/>
    </i>
    <i>
      <x v="5993"/>
    </i>
    <i>
      <x v="5994"/>
    </i>
    <i>
      <x v="5995"/>
    </i>
    <i>
      <x v="5996"/>
    </i>
    <i>
      <x v="5997"/>
    </i>
    <i>
      <x v="5998"/>
    </i>
    <i>
      <x v="5999"/>
    </i>
    <i>
      <x v="6000"/>
    </i>
    <i>
      <x v="6001"/>
    </i>
    <i>
      <x v="6002"/>
    </i>
    <i>
      <x v="6003"/>
    </i>
    <i>
      <x v="6004"/>
    </i>
    <i>
      <x v="6005"/>
    </i>
    <i>
      <x v="6006"/>
    </i>
    <i>
      <x v="6007"/>
    </i>
    <i>
      <x v="6008"/>
    </i>
    <i>
      <x v="6009"/>
    </i>
    <i>
      <x v="6010"/>
    </i>
    <i>
      <x v="6011"/>
    </i>
    <i>
      <x v="6012"/>
    </i>
    <i>
      <x v="6013"/>
    </i>
    <i>
      <x v="6014"/>
    </i>
    <i>
      <x v="6015"/>
    </i>
    <i>
      <x v="6016"/>
    </i>
    <i>
      <x v="6017"/>
    </i>
    <i>
      <x v="6018"/>
    </i>
    <i>
      <x v="6019"/>
    </i>
    <i>
      <x v="6020"/>
    </i>
    <i>
      <x v="6021"/>
    </i>
    <i>
      <x v="6022"/>
    </i>
    <i>
      <x v="6023"/>
    </i>
    <i>
      <x v="6024"/>
    </i>
    <i>
      <x v="6025"/>
    </i>
    <i>
      <x v="6026"/>
    </i>
    <i>
      <x v="6027"/>
    </i>
    <i>
      <x v="6028"/>
    </i>
    <i>
      <x v="6029"/>
    </i>
    <i>
      <x v="6030"/>
    </i>
    <i>
      <x v="6031"/>
    </i>
    <i>
      <x v="6032"/>
    </i>
    <i>
      <x v="6033"/>
    </i>
    <i>
      <x v="6034"/>
    </i>
    <i>
      <x v="6035"/>
    </i>
    <i>
      <x v="6036"/>
    </i>
    <i>
      <x v="6037"/>
    </i>
    <i>
      <x v="6038"/>
    </i>
    <i>
      <x v="6039"/>
    </i>
    <i>
      <x v="6040"/>
    </i>
    <i>
      <x v="6041"/>
    </i>
    <i>
      <x v="6042"/>
    </i>
    <i>
      <x v="6043"/>
    </i>
    <i>
      <x v="6044"/>
    </i>
    <i>
      <x v="6045"/>
    </i>
    <i>
      <x v="6046"/>
    </i>
    <i>
      <x v="6047"/>
    </i>
    <i>
      <x v="6048"/>
    </i>
    <i>
      <x v="6049"/>
    </i>
    <i>
      <x v="6050"/>
    </i>
    <i>
      <x v="6051"/>
    </i>
    <i>
      <x v="6052"/>
    </i>
    <i>
      <x v="6053"/>
    </i>
    <i>
      <x v="6054"/>
    </i>
    <i>
      <x v="6055"/>
    </i>
    <i>
      <x v="6056"/>
    </i>
    <i>
      <x v="6057"/>
    </i>
    <i>
      <x v="6058"/>
    </i>
    <i>
      <x v="6059"/>
    </i>
    <i>
      <x v="6060"/>
    </i>
    <i>
      <x v="6061"/>
    </i>
    <i>
      <x v="6062"/>
    </i>
    <i>
      <x v="6063"/>
    </i>
    <i>
      <x v="6064"/>
    </i>
    <i>
      <x v="6065"/>
    </i>
    <i>
      <x v="6066"/>
    </i>
    <i>
      <x v="6067"/>
    </i>
    <i>
      <x v="6068"/>
    </i>
    <i>
      <x v="6069"/>
    </i>
    <i>
      <x v="6070"/>
    </i>
    <i>
      <x v="6071"/>
    </i>
    <i>
      <x v="6072"/>
    </i>
    <i>
      <x v="6073"/>
    </i>
    <i>
      <x v="6074"/>
    </i>
    <i>
      <x v="6075"/>
    </i>
    <i>
      <x v="6076"/>
    </i>
    <i>
      <x v="6077"/>
    </i>
    <i>
      <x v="6078"/>
    </i>
    <i>
      <x v="6079"/>
    </i>
    <i>
      <x v="6080"/>
    </i>
    <i>
      <x v="6081"/>
    </i>
    <i>
      <x v="6082"/>
    </i>
    <i>
      <x v="6083"/>
    </i>
    <i>
      <x v="6084"/>
    </i>
    <i>
      <x v="6085"/>
    </i>
    <i>
      <x v="6086"/>
    </i>
    <i>
      <x v="6087"/>
    </i>
    <i>
      <x v="6088"/>
    </i>
    <i>
      <x v="6089"/>
    </i>
    <i>
      <x v="6090"/>
    </i>
    <i>
      <x v="6091"/>
    </i>
    <i>
      <x v="6092"/>
    </i>
    <i>
      <x v="6093"/>
    </i>
    <i>
      <x v="6094"/>
    </i>
    <i>
      <x v="6095"/>
    </i>
    <i>
      <x v="6096"/>
    </i>
    <i>
      <x v="6097"/>
    </i>
    <i>
      <x v="6098"/>
    </i>
    <i>
      <x v="6099"/>
    </i>
    <i>
      <x v="6100"/>
    </i>
    <i>
      <x v="6101"/>
    </i>
    <i>
      <x v="6102"/>
    </i>
    <i>
      <x v="6103"/>
    </i>
    <i>
      <x v="6104"/>
    </i>
    <i>
      <x v="6105"/>
    </i>
    <i>
      <x v="6106"/>
    </i>
    <i>
      <x v="6107"/>
    </i>
    <i>
      <x v="6108"/>
    </i>
    <i>
      <x v="6109"/>
    </i>
    <i>
      <x v="6110"/>
    </i>
    <i>
      <x v="6111"/>
    </i>
    <i>
      <x v="6112"/>
    </i>
    <i>
      <x v="6113"/>
    </i>
    <i>
      <x v="6114"/>
    </i>
    <i>
      <x v="6115"/>
    </i>
    <i>
      <x v="6116"/>
    </i>
    <i>
      <x v="6117"/>
    </i>
    <i>
      <x v="6118"/>
    </i>
    <i>
      <x v="6119"/>
    </i>
    <i>
      <x v="6120"/>
    </i>
    <i>
      <x v="6121"/>
    </i>
    <i>
      <x v="6122"/>
    </i>
    <i>
      <x v="6123"/>
    </i>
    <i>
      <x v="6124"/>
    </i>
    <i>
      <x v="6125"/>
    </i>
    <i>
      <x v="6126"/>
    </i>
    <i>
      <x v="6127"/>
    </i>
    <i>
      <x v="6128"/>
    </i>
    <i>
      <x v="6129"/>
    </i>
    <i>
      <x v="6130"/>
    </i>
    <i>
      <x v="6131"/>
    </i>
    <i>
      <x v="6132"/>
    </i>
    <i>
      <x v="6133"/>
    </i>
    <i>
      <x v="6134"/>
    </i>
    <i>
      <x v="6135"/>
    </i>
    <i>
      <x v="6136"/>
    </i>
    <i>
      <x v="6137"/>
    </i>
    <i>
      <x v="6138"/>
    </i>
    <i>
      <x v="6139"/>
    </i>
    <i>
      <x v="6140"/>
    </i>
    <i>
      <x v="6141"/>
    </i>
    <i>
      <x v="6142"/>
    </i>
    <i>
      <x v="6143"/>
    </i>
    <i>
      <x v="6144"/>
    </i>
    <i>
      <x v="6145"/>
    </i>
    <i>
      <x v="6146"/>
    </i>
    <i>
      <x v="6147"/>
    </i>
    <i>
      <x v="6148"/>
    </i>
    <i>
      <x v="6149"/>
    </i>
    <i>
      <x v="6150"/>
    </i>
    <i>
      <x v="6151"/>
    </i>
    <i>
      <x v="6152"/>
    </i>
    <i>
      <x v="6153"/>
    </i>
    <i>
      <x v="6154"/>
    </i>
    <i>
      <x v="6155"/>
    </i>
    <i>
      <x v="6156"/>
    </i>
    <i>
      <x v="6157"/>
    </i>
    <i>
      <x v="6158"/>
    </i>
    <i>
      <x v="6159"/>
    </i>
    <i>
      <x v="6160"/>
    </i>
    <i>
      <x v="6161"/>
    </i>
    <i>
      <x v="6162"/>
    </i>
    <i>
      <x v="6163"/>
    </i>
    <i>
      <x v="6164"/>
    </i>
    <i>
      <x v="6165"/>
    </i>
    <i>
      <x v="6166"/>
    </i>
    <i>
      <x v="6167"/>
    </i>
    <i>
      <x v="6168"/>
    </i>
    <i>
      <x v="6169"/>
    </i>
    <i>
      <x v="6170"/>
    </i>
    <i>
      <x v="6171"/>
    </i>
    <i>
      <x v="6172"/>
    </i>
    <i>
      <x v="6173"/>
    </i>
    <i>
      <x v="6174"/>
    </i>
    <i>
      <x v="6175"/>
    </i>
    <i>
      <x v="6176"/>
    </i>
    <i>
      <x v="6177"/>
    </i>
    <i>
      <x v="6178"/>
    </i>
    <i>
      <x v="6179"/>
    </i>
    <i>
      <x v="6180"/>
    </i>
    <i>
      <x v="6181"/>
    </i>
    <i>
      <x v="6182"/>
    </i>
    <i>
      <x v="6183"/>
    </i>
    <i>
      <x v="6184"/>
    </i>
    <i>
      <x v="6185"/>
    </i>
    <i>
      <x v="6186"/>
    </i>
    <i>
      <x v="6187"/>
    </i>
    <i>
      <x v="6188"/>
    </i>
    <i>
      <x v="6189"/>
    </i>
    <i>
      <x v="6190"/>
    </i>
    <i>
      <x v="6191"/>
    </i>
    <i>
      <x v="6192"/>
    </i>
    <i>
      <x v="6193"/>
    </i>
    <i>
      <x v="6194"/>
    </i>
    <i>
      <x v="6195"/>
    </i>
    <i>
      <x v="6196"/>
    </i>
    <i>
      <x v="6197"/>
    </i>
    <i>
      <x v="6198"/>
    </i>
    <i>
      <x v="6199"/>
    </i>
    <i>
      <x v="6200"/>
    </i>
    <i>
      <x v="6201"/>
    </i>
    <i>
      <x v="6202"/>
    </i>
    <i>
      <x v="6203"/>
    </i>
    <i>
      <x v="6204"/>
    </i>
    <i>
      <x v="6205"/>
    </i>
    <i>
      <x v="6206"/>
    </i>
    <i>
      <x v="6207"/>
    </i>
    <i>
      <x v="6208"/>
    </i>
    <i>
      <x v="6209"/>
    </i>
    <i>
      <x v="6210"/>
    </i>
    <i>
      <x v="6211"/>
    </i>
    <i>
      <x v="6212"/>
    </i>
    <i>
      <x v="6213"/>
    </i>
    <i>
      <x v="6214"/>
    </i>
    <i>
      <x v="6215"/>
    </i>
    <i>
      <x v="6216"/>
    </i>
    <i>
      <x v="6217"/>
    </i>
    <i>
      <x v="6218"/>
    </i>
    <i>
      <x v="6219"/>
    </i>
    <i>
      <x v="6220"/>
    </i>
    <i>
      <x v="6221"/>
    </i>
    <i>
      <x v="6222"/>
    </i>
    <i>
      <x v="6223"/>
    </i>
    <i>
      <x v="6224"/>
    </i>
    <i>
      <x v="6225"/>
    </i>
    <i>
      <x v="6226"/>
    </i>
    <i>
      <x v="6227"/>
    </i>
    <i>
      <x v="6228"/>
    </i>
    <i>
      <x v="6229"/>
    </i>
    <i>
      <x v="6230"/>
    </i>
    <i>
      <x v="6231"/>
    </i>
    <i>
      <x v="6232"/>
    </i>
    <i>
      <x v="6233"/>
    </i>
    <i>
      <x v="6234"/>
    </i>
    <i>
      <x v="6235"/>
    </i>
    <i>
      <x v="6236"/>
    </i>
    <i>
      <x v="6237"/>
    </i>
    <i>
      <x v="6238"/>
    </i>
    <i>
      <x v="6239"/>
    </i>
    <i>
      <x v="6240"/>
    </i>
    <i>
      <x v="6241"/>
    </i>
    <i>
      <x v="6242"/>
    </i>
    <i>
      <x v="6243"/>
    </i>
    <i>
      <x v="6244"/>
    </i>
    <i>
      <x v="6245"/>
    </i>
    <i>
      <x v="6246"/>
    </i>
    <i>
      <x v="6247"/>
    </i>
    <i>
      <x v="6248"/>
    </i>
    <i>
      <x v="6249"/>
    </i>
    <i>
      <x v="6250"/>
    </i>
    <i>
      <x v="6251"/>
    </i>
    <i>
      <x v="6252"/>
    </i>
    <i>
      <x v="6253"/>
    </i>
    <i>
      <x v="6254"/>
    </i>
    <i>
      <x v="6255"/>
    </i>
    <i>
      <x v="6256"/>
    </i>
    <i>
      <x v="6257"/>
    </i>
    <i>
      <x v="6258"/>
    </i>
    <i>
      <x v="6259"/>
    </i>
    <i>
      <x v="6260"/>
    </i>
    <i>
      <x v="6261"/>
    </i>
    <i>
      <x v="6262"/>
    </i>
    <i>
      <x v="6263"/>
    </i>
    <i>
      <x v="6264"/>
    </i>
    <i>
      <x v="6265"/>
    </i>
    <i>
      <x v="6266"/>
    </i>
    <i>
      <x v="6267"/>
    </i>
    <i>
      <x v="6268"/>
    </i>
    <i>
      <x v="6269"/>
    </i>
    <i>
      <x v="6270"/>
    </i>
    <i>
      <x v="6271"/>
    </i>
    <i>
      <x v="6272"/>
    </i>
    <i>
      <x v="6273"/>
    </i>
    <i>
      <x v="6274"/>
    </i>
    <i>
      <x v="6275"/>
    </i>
    <i>
      <x v="6276"/>
    </i>
    <i>
      <x v="6277"/>
    </i>
    <i>
      <x v="6278"/>
    </i>
    <i>
      <x v="6279"/>
    </i>
    <i>
      <x v="6280"/>
    </i>
    <i>
      <x v="6281"/>
    </i>
    <i>
      <x v="6282"/>
    </i>
    <i>
      <x v="6283"/>
    </i>
    <i>
      <x v="6284"/>
    </i>
    <i>
      <x v="6285"/>
    </i>
    <i>
      <x v="6286"/>
    </i>
    <i>
      <x v="6287"/>
    </i>
    <i>
      <x v="6288"/>
    </i>
    <i>
      <x v="6289"/>
    </i>
    <i>
      <x v="6290"/>
    </i>
    <i>
      <x v="6291"/>
    </i>
    <i>
      <x v="6292"/>
    </i>
    <i>
      <x v="6293"/>
    </i>
    <i>
      <x v="6294"/>
    </i>
    <i>
      <x v="6295"/>
    </i>
    <i>
      <x v="6296"/>
    </i>
    <i>
      <x v="6297"/>
    </i>
    <i>
      <x v="6298"/>
    </i>
    <i>
      <x v="6299"/>
    </i>
    <i>
      <x v="6300"/>
    </i>
    <i>
      <x v="6301"/>
    </i>
    <i>
      <x v="6302"/>
    </i>
    <i>
      <x v="6303"/>
    </i>
    <i>
      <x v="6304"/>
    </i>
    <i>
      <x v="6305"/>
    </i>
    <i>
      <x v="6306"/>
    </i>
    <i>
      <x v="6307"/>
    </i>
    <i>
      <x v="6308"/>
    </i>
    <i>
      <x v="6309"/>
    </i>
    <i>
      <x v="6310"/>
    </i>
    <i>
      <x v="6311"/>
    </i>
    <i>
      <x v="6312"/>
    </i>
    <i>
      <x v="6313"/>
    </i>
    <i>
      <x v="6314"/>
    </i>
    <i>
      <x v="6315"/>
    </i>
    <i>
      <x v="6316"/>
    </i>
    <i>
      <x v="6317"/>
    </i>
    <i>
      <x v="6318"/>
    </i>
    <i>
      <x v="6319"/>
    </i>
    <i>
      <x v="6320"/>
    </i>
    <i>
      <x v="6321"/>
    </i>
    <i>
      <x v="6322"/>
    </i>
    <i>
      <x v="6323"/>
    </i>
    <i>
      <x v="6324"/>
    </i>
    <i>
      <x v="6325"/>
    </i>
    <i>
      <x v="6326"/>
    </i>
    <i>
      <x v="6327"/>
    </i>
    <i>
      <x v="6328"/>
    </i>
    <i>
      <x v="6329"/>
    </i>
    <i>
      <x v="6330"/>
    </i>
    <i>
      <x v="6331"/>
    </i>
    <i>
      <x v="6332"/>
    </i>
    <i>
      <x v="6333"/>
    </i>
    <i>
      <x v="6334"/>
    </i>
    <i>
      <x v="6335"/>
    </i>
    <i>
      <x v="6336"/>
    </i>
    <i>
      <x v="6337"/>
    </i>
    <i>
      <x v="6338"/>
    </i>
    <i>
      <x v="6339"/>
    </i>
    <i>
      <x v="6340"/>
    </i>
    <i>
      <x v="6341"/>
    </i>
    <i>
      <x v="6342"/>
    </i>
    <i>
      <x v="6343"/>
    </i>
    <i>
      <x v="6344"/>
    </i>
    <i>
      <x v="6345"/>
    </i>
    <i>
      <x v="6346"/>
    </i>
    <i>
      <x v="6347"/>
    </i>
    <i>
      <x v="6348"/>
    </i>
    <i>
      <x v="6349"/>
    </i>
    <i>
      <x v="6350"/>
    </i>
    <i>
      <x v="6351"/>
    </i>
    <i>
      <x v="6352"/>
    </i>
    <i>
      <x v="6353"/>
    </i>
    <i>
      <x v="6354"/>
    </i>
    <i>
      <x v="6466"/>
    </i>
    <i>
      <x v="6467"/>
    </i>
    <i>
      <x v="6468"/>
    </i>
    <i>
      <x v="6469"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6" hier="-1"/>
  </pageFields>
  <dataFields count="4">
    <dataField name="DUMPADAS" fld="7" subtotal="count" baseField="4" baseItem="0"/>
    <dataField name="TON." fld="7" baseField="4" baseItem="1" numFmtId="2"/>
    <dataField name=" ley  Cup" fld="9" subtotal="average" baseField="4" baseItem="0" numFmtId="10"/>
    <dataField name="Promedio de Ley Visual" fld="13" subtotal="average" baseField="4" baseItem="0" numFmtId="10"/>
  </dataFields>
  <formats count="22">
    <format dxfId="1815">
      <pivotArea type="all" dataOnly="0" outline="0" fieldPosition="0"/>
    </format>
    <format dxfId="1814">
      <pivotArea outline="0" collapsedLevelsAreSubtotals="1" fieldPosition="0"/>
    </format>
    <format dxfId="1813">
      <pivotArea field="4" type="button" dataOnly="0" labelOnly="1" outline="0" axis="axisRow" fieldPosition="0"/>
    </format>
    <format dxfId="1812">
      <pivotArea dataOnly="0" labelOnly="1" fieldPosition="0">
        <references count="1">
          <reference field="4" count="0"/>
        </references>
      </pivotArea>
    </format>
    <format dxfId="1811">
      <pivotArea dataOnly="0" labelOnly="1" grandRow="1" outline="0" fieldPosition="0"/>
    </format>
    <format dxfId="181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09">
      <pivotArea type="all" dataOnly="0" outline="0" fieldPosition="0"/>
    </format>
    <format dxfId="1808">
      <pivotArea outline="0" collapsedLevelsAreSubtotals="1" fieldPosition="0"/>
    </format>
    <format dxfId="1807">
      <pivotArea field="4" type="button" dataOnly="0" labelOnly="1" outline="0" axis="axisRow" fieldPosition="0"/>
    </format>
    <format dxfId="1806">
      <pivotArea dataOnly="0" labelOnly="1" fieldPosition="0">
        <references count="1">
          <reference field="4" count="0"/>
        </references>
      </pivotArea>
    </format>
    <format dxfId="180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04">
      <pivotArea type="all" dataOnly="0" outline="0" fieldPosition="0"/>
    </format>
    <format dxfId="1803">
      <pivotArea outline="0" collapsedLevelsAreSubtotals="1" fieldPosition="0"/>
    </format>
    <format dxfId="1802">
      <pivotArea field="4" type="button" dataOnly="0" labelOnly="1" outline="0" axis="axisRow" fieldPosition="0"/>
    </format>
    <format dxfId="1801">
      <pivotArea dataOnly="0" labelOnly="1" fieldPosition="0">
        <references count="1">
          <reference field="4" count="0"/>
        </references>
      </pivotArea>
    </format>
    <format dxfId="180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9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79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97">
      <pivotArea outline="0" fieldPosition="0">
        <references count="1">
          <reference field="4294967294" count="1">
            <x v="3"/>
          </reference>
        </references>
      </pivotArea>
    </format>
    <format dxfId="1796">
      <pivotArea outline="0" fieldPosition="0">
        <references count="1">
          <reference field="4294967294" count="1">
            <x v="1"/>
          </reference>
        </references>
      </pivotArea>
    </format>
    <format dxfId="179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94">
      <pivotArea dataOnly="0" labelOnly="1" fieldPosition="0">
        <references count="1">
          <reference field="4" count="11">
            <x v="2354"/>
            <x v="2355"/>
            <x v="2356"/>
            <x v="2357"/>
            <x v="2358"/>
            <x v="2359"/>
            <x v="2360"/>
            <x v="2361"/>
            <x v="2362"/>
            <x v="2363"/>
            <x v="236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1CE60F-D9D2-4F99-8335-F08271BFF904}" name="TablaDinámica2" cacheId="2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8" indent="0" outline="1" outlineData="1" multipleFieldFilters="0" rowHeaderCaption="ACOPIOS">
  <location ref="B381:F506" firstHeaderRow="0" firstDataRow="1" firstDataCol="1" rowPageCount="1" colPageCount="1"/>
  <pivotFields count="20">
    <pivotField showAll="0"/>
    <pivotField showAll="0"/>
    <pivotField showAll="0"/>
    <pivotField showAll="0"/>
    <pivotField axis="axisRow" showAll="0">
      <items count="6512">
        <item m="1" x="6248"/>
        <item m="1" x="6249"/>
        <item m="1" x="6250"/>
        <item m="1" x="6251"/>
        <item m="1" x="6252"/>
        <item m="1" x="6253"/>
        <item m="1" x="3100"/>
        <item m="1" x="3101"/>
        <item m="1" x="3102"/>
        <item m="1" x="6126"/>
        <item m="1" x="6127"/>
        <item m="1" x="6128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132"/>
        <item m="1" x="6133"/>
        <item m="1" x="6134"/>
        <item m="1" x="6135"/>
        <item m="1" x="6136"/>
        <item m="1" x="6137"/>
        <item m="1" x="6142"/>
        <item m="1" x="6143"/>
        <item m="1" x="6144"/>
        <item m="1" x="6066"/>
        <item m="1" x="6067"/>
        <item m="1" x="6068"/>
        <item m="1" x="6069"/>
        <item m="1" x="6070"/>
        <item m="1" x="6071"/>
        <item m="1" x="6094"/>
        <item m="1" x="6095"/>
        <item m="1" x="6096"/>
        <item m="1" x="6097"/>
        <item m="1" x="6098"/>
        <item m="1" x="6104"/>
        <item m="1" x="6105"/>
        <item m="1" x="6106"/>
        <item m="1" x="6107"/>
        <item m="1" x="6108"/>
        <item m="1" x="6072"/>
        <item m="1" x="6073"/>
        <item m="1" x="6074"/>
        <item m="1" x="6075"/>
        <item m="1" x="6076"/>
        <item m="1" x="6077"/>
        <item m="1" x="6078"/>
        <item m="1" x="6099"/>
        <item m="1" x="6100"/>
        <item m="1" x="6101"/>
        <item m="1" x="6102"/>
        <item m="1" x="6103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145"/>
        <item m="1" x="6146"/>
        <item m="1" x="6147"/>
        <item m="1" x="6148"/>
        <item m="1" x="6118"/>
        <item m="1" x="6119"/>
        <item m="1" x="6120"/>
        <item m="1" x="6121"/>
        <item m="1" x="6122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5044"/>
        <item m="1" x="5045"/>
        <item m="1" x="4495"/>
        <item m="1" x="4496"/>
        <item m="1" x="4497"/>
        <item m="1" x="3088"/>
        <item m="1" x="3089"/>
        <item m="1" x="3090"/>
        <item m="1" x="3091"/>
        <item m="1" x="3092"/>
        <item m="1" x="4559"/>
        <item m="1" x="4560"/>
        <item m="1" x="4561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44"/>
        <item m="1" x="3145"/>
        <item m="1" x="3146"/>
        <item m="1" x="3147"/>
        <item m="1" x="3148"/>
        <item m="1" x="3124"/>
        <item m="1" x="3125"/>
        <item m="1" x="4610"/>
        <item m="1" x="4611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43"/>
        <item m="1" x="3544"/>
        <item m="1" x="3545"/>
        <item m="1" x="3546"/>
        <item m="1" x="3547"/>
        <item m="1" x="3548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18"/>
        <item m="1" x="3719"/>
        <item m="1" x="3720"/>
        <item m="1" x="3721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958"/>
        <item m="1" x="3959"/>
        <item m="1" x="3960"/>
        <item m="1" x="3967"/>
        <item m="1" x="3968"/>
        <item m="1" x="3969"/>
        <item m="1" x="3970"/>
        <item m="1" x="3971"/>
        <item m="1" x="3982"/>
        <item m="1" x="3983"/>
        <item m="1" x="3984"/>
        <item m="1" x="3985"/>
        <item m="1" x="3986"/>
        <item m="1" x="3987"/>
        <item m="1" x="3988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22"/>
        <item m="1" x="4023"/>
        <item m="1" x="4024"/>
        <item m="1" x="4027"/>
        <item m="1" x="4028"/>
        <item m="1" x="4029"/>
        <item m="1" x="4030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79"/>
        <item m="1" x="4580"/>
        <item m="1" x="4581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6"/>
        <item m="1" x="4937"/>
        <item m="1" x="4938"/>
        <item m="1" x="4942"/>
        <item m="1" x="4943"/>
        <item m="1" x="4944"/>
        <item m="1" x="4945"/>
        <item m="1" x="4946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502"/>
        <item m="1" x="5503"/>
        <item m="1" x="5504"/>
        <item m="1" x="5505"/>
        <item m="1" x="5506"/>
        <item m="1" x="5507"/>
        <item m="1" x="5508"/>
        <item m="1" x="5509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600"/>
        <item m="1" x="5601"/>
        <item m="1" x="5602"/>
        <item m="1" x="5603"/>
        <item m="1" x="5604"/>
        <item m="1" x="5605"/>
        <item m="1" x="5606"/>
        <item m="1" x="5607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66"/>
        <item m="1" x="5667"/>
        <item m="1" x="5668"/>
        <item m="1" x="5669"/>
        <item m="1" x="5670"/>
        <item m="1" x="5671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149"/>
        <item m="1" x="6150"/>
        <item m="1" x="6151"/>
        <item m="1" x="6152"/>
        <item m="1" x="6153"/>
        <item m="1" x="6154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32"/>
        <item m="1" x="6233"/>
        <item m="1" x="6234"/>
        <item m="1" x="6235"/>
        <item m="1" x="6236"/>
        <item m="1" x="6237"/>
        <item m="1" x="6243"/>
        <item m="1" x="6244"/>
        <item m="1" x="6245"/>
        <item m="1" x="6246"/>
        <item m="1" x="6247"/>
        <item m="1" x="6254"/>
        <item m="1" x="6255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4612"/>
        <item m="1" x="4613"/>
        <item m="1" x="4614"/>
        <item m="1" x="4615"/>
        <item m="1" x="4616"/>
        <item m="1" x="4617"/>
        <item m="1" x="4618"/>
        <item m="1" x="3028"/>
        <item m="1" x="3032"/>
        <item m="1" x="3033"/>
        <item m="1" x="3034"/>
        <item m="1" x="3035"/>
        <item m="1" x="3036"/>
        <item m="1" x="3037"/>
        <item m="1" x="3038"/>
        <item m="1" x="3039"/>
        <item m="1" x="4470"/>
        <item m="1" x="3029"/>
        <item m="1" x="3030"/>
        <item m="1" x="3031"/>
        <item m="1" x="3046"/>
        <item m="1" x="3047"/>
        <item m="1" x="3048"/>
        <item m="1" x="3049"/>
        <item m="1" x="3050"/>
        <item m="1" x="3051"/>
        <item m="1" x="4449"/>
        <item m="1" x="4450"/>
        <item m="1" x="4451"/>
        <item m="1" x="4452"/>
        <item m="1" x="4456"/>
        <item m="1" x="4457"/>
        <item m="1" x="4458"/>
        <item m="1" x="4459"/>
        <item m="1" x="4460"/>
        <item m="1" x="4461"/>
        <item m="1" x="3080"/>
        <item m="1" x="3081"/>
        <item m="1" x="3084"/>
        <item m="1" x="3085"/>
        <item m="1" x="4321"/>
        <item m="1" x="4322"/>
        <item m="1" x="4453"/>
        <item m="1" x="4454"/>
        <item m="1" x="4455"/>
        <item m="1" x="4462"/>
        <item m="1" x="4463"/>
        <item m="1" x="4464"/>
        <item m="1" x="3082"/>
        <item m="1" x="3083"/>
        <item m="1" x="4323"/>
        <item m="1" x="4324"/>
        <item m="1" x="4325"/>
        <item m="1" x="4947"/>
        <item m="1" x="4948"/>
        <item m="1" x="4949"/>
        <item m="1" x="4487"/>
        <item m="1" x="4488"/>
        <item m="1" x="4489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4491"/>
        <item m="1" x="4492"/>
        <item m="1" x="4493"/>
        <item m="1" x="4494"/>
        <item m="1" x="4490"/>
        <item m="1" x="3086"/>
        <item m="1" x="3087"/>
        <item m="1" x="5171"/>
        <item m="1" x="5172"/>
        <item m="1" x="5173"/>
        <item m="1" x="5174"/>
        <item m="1" x="5175"/>
        <item m="1" x="5176"/>
        <item m="1" x="5177"/>
        <item m="1" x="5178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4498"/>
        <item m="1" x="4499"/>
        <item m="1" x="4500"/>
        <item m="1" x="4501"/>
        <item m="1" x="4502"/>
        <item m="1" x="4503"/>
        <item m="1" x="4406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727"/>
        <item m="1" x="4728"/>
        <item m="1" x="4729"/>
        <item m="1" x="4730"/>
        <item m="1" x="4731"/>
        <item m="1" x="4732"/>
        <item m="1" x="4733"/>
        <item m="1" x="3040"/>
        <item m="1" x="3041"/>
        <item m="1" x="3042"/>
        <item m="1" x="3043"/>
        <item m="1" x="3044"/>
        <item m="1" x="3045"/>
        <item m="1" x="4741"/>
        <item m="1" x="4742"/>
        <item m="1" x="4743"/>
        <item m="1" x="4744"/>
        <item m="1" x="4745"/>
        <item m="1" x="4632"/>
        <item m="1" x="4633"/>
        <item m="1" x="4634"/>
        <item m="1" x="4465"/>
        <item m="1" x="4466"/>
        <item m="1" x="4467"/>
        <item m="1" x="4468"/>
        <item m="1" x="4469"/>
        <item m="1" x="4746"/>
        <item m="1" x="4747"/>
        <item m="1" x="4748"/>
        <item m="1" x="4749"/>
        <item m="1" x="4734"/>
        <item m="1" x="4735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4736"/>
        <item m="1" x="4737"/>
        <item m="1" x="4738"/>
        <item m="1" x="4739"/>
        <item m="1" x="4740"/>
        <item m="1" x="3093"/>
        <item m="1" x="3094"/>
        <item m="1" x="3095"/>
        <item m="1" x="3096"/>
        <item m="1" x="3097"/>
        <item m="1" x="3098"/>
        <item m="1" x="3099"/>
        <item m="1" x="5191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3136"/>
        <item m="1" x="3137"/>
        <item m="1" x="3138"/>
        <item m="1" x="3139"/>
        <item m="1" x="3140"/>
        <item m="1" x="3141"/>
        <item m="1" x="3142"/>
        <item m="1" x="3143"/>
        <item m="1" x="5510"/>
        <item m="1" x="5511"/>
        <item m="1" x="5512"/>
        <item m="1" x="5513"/>
        <item m="1" x="5514"/>
        <item m="1" x="5878"/>
        <item m="1" x="4510"/>
        <item m="1" x="4562"/>
        <item m="1" x="4568"/>
        <item m="1" x="4653"/>
        <item m="1" x="4775"/>
        <item m="1" x="4960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4504"/>
        <item m="1" x="4505"/>
        <item m="1" x="4506"/>
        <item m="1" x="4507"/>
        <item m="1" x="4508"/>
        <item m="1" x="4509"/>
        <item m="1" x="4635"/>
        <item m="1" x="4636"/>
        <item m="1" x="4637"/>
        <item m="1" x="4638"/>
        <item m="1" x="4639"/>
        <item m="1" x="4640"/>
        <item m="1" x="4641"/>
        <item m="1" x="4774"/>
        <item m="1" x="4959"/>
        <item m="1" x="5065"/>
        <item m="1" x="5211"/>
        <item m="1" x="5371"/>
        <item m="1" x="5520"/>
        <item m="1" x="5912"/>
        <item m="1" x="4522"/>
        <item m="1" x="4569"/>
        <item m="1" x="4654"/>
        <item m="1" x="4776"/>
        <item m="1" x="4961"/>
        <item m="1" x="5066"/>
        <item m="1" x="5212"/>
        <item m="1" x="5372"/>
        <item m="1" x="5521"/>
        <item m="1" x="5913"/>
        <item m="1" x="4523"/>
        <item m="1" x="4570"/>
        <item m="1" x="4655"/>
        <item m="1" x="4777"/>
        <item m="1" x="4962"/>
        <item m="1" x="5067"/>
        <item m="1" x="5213"/>
        <item m="1" x="5373"/>
        <item m="1" x="5522"/>
        <item m="1" x="4578"/>
        <item m="1" x="4657"/>
        <item m="1" x="4781"/>
        <item m="1" x="3307"/>
        <item m="1" x="4933"/>
        <item m="1" x="3428"/>
        <item m="1" x="5038"/>
        <item m="1" x="3506"/>
        <item m="1" x="5085"/>
        <item m="1" x="3149"/>
        <item m="1" x="4619"/>
        <item m="1" x="3187"/>
        <item m="1" x="4725"/>
        <item m="1" x="3308"/>
        <item m="1" x="4934"/>
        <item m="1" x="3429"/>
        <item m="1" x="5039"/>
        <item m="1" x="3507"/>
        <item m="1" x="5086"/>
        <item m="1" x="3150"/>
        <item m="1" x="4620"/>
        <item m="1" x="3188"/>
        <item m="1" x="4726"/>
        <item m="1" x="3309"/>
        <item m="1" x="4935"/>
        <item m="1" x="3430"/>
        <item m="1" x="5040"/>
        <item m="1" x="3508"/>
        <item m="1" x="5087"/>
        <item m="1" x="3151"/>
        <item m="1" x="4621"/>
        <item m="1" x="4939"/>
        <item m="1" x="3431"/>
        <item m="1" x="5041"/>
        <item m="1" x="3509"/>
        <item m="1" x="5088"/>
        <item m="1" x="3549"/>
        <item m="1" x="5260"/>
        <item m="1" x="3613"/>
        <item m="1" x="5418"/>
        <item m="1" x="3310"/>
        <item m="1" x="4940"/>
        <item m="1" x="3432"/>
        <item m="1" x="5042"/>
        <item m="1" x="3510"/>
        <item m="1" x="5089"/>
        <item m="1" x="3550"/>
        <item m="1" x="5261"/>
        <item m="1" x="3614"/>
        <item m="1" x="5419"/>
        <item m="1" x="3311"/>
        <item m="1" x="4941"/>
        <item m="1" x="3433"/>
        <item m="1" x="5043"/>
        <item m="1" x="3511"/>
        <item m="1" x="5090"/>
        <item m="1" x="3551"/>
        <item m="1" x="5262"/>
        <item m="1" x="3615"/>
        <item m="1" x="5420"/>
        <item m="1" x="3312"/>
        <item m="1" x="5091"/>
        <item m="1" x="3562"/>
        <item m="1" x="5273"/>
        <item m="1" x="3616"/>
        <item m="1" x="5424"/>
        <item m="1" x="3722"/>
        <item m="1" x="5672"/>
        <item m="1" x="3810"/>
        <item m="1" x="5914"/>
        <item m="1" x="3523"/>
        <item m="1" x="5092"/>
        <item m="1" x="3563"/>
        <item m="1" x="5274"/>
        <item m="1" x="3617"/>
        <item m="1" x="5425"/>
        <item m="1" x="3723"/>
        <item m="1" x="5673"/>
        <item m="1" x="3811"/>
        <item m="1" x="5915"/>
        <item m="1" x="3524"/>
        <item m="1" x="5093"/>
        <item m="1" x="3564"/>
        <item m="1" x="5275"/>
        <item m="1" x="3618"/>
        <item m="1" x="5426"/>
        <item m="1" x="3724"/>
        <item m="1" x="5674"/>
        <item m="1" x="3812"/>
        <item m="1" x="5916"/>
        <item m="1" x="3525"/>
        <item m="1" x="5094"/>
        <item m="1" x="5499"/>
        <item m="1" x="3790"/>
        <item m="1" x="5773"/>
        <item m="1" x="3952"/>
        <item m="1" x="6033"/>
        <item m="1" x="3961"/>
        <item m="1" x="6060"/>
        <item m="1" x="3972"/>
        <item m="1" x="6123"/>
        <item m="1" x="3691"/>
        <item m="1" x="5500"/>
        <item m="1" x="3791"/>
        <item m="1" x="5774"/>
        <item m="1" x="3953"/>
        <item m="1" x="6034"/>
        <item m="1" x="3962"/>
        <item m="1" x="6061"/>
        <item m="1" x="3973"/>
        <item m="1" x="6124"/>
        <item m="1" x="3692"/>
        <item m="1" x="5501"/>
        <item m="1" x="3792"/>
        <item m="1" x="5775"/>
        <item m="1" x="3954"/>
        <item m="1" x="6035"/>
        <item m="1" x="3963"/>
        <item m="1" x="6062"/>
        <item m="1" x="3974"/>
        <item m="1" x="6125"/>
        <item m="1" x="3693"/>
        <item m="1" x="6036"/>
        <item m="1" x="3964"/>
        <item m="1" x="6063"/>
        <item m="1" x="3975"/>
        <item m="1" x="6129"/>
        <item m="1" x="3989"/>
        <item m="1" x="6155"/>
        <item m="1" x="3995"/>
        <item m="1" x="6219"/>
        <item m="1" x="3955"/>
        <item m="1" x="6037"/>
        <item m="1" x="3965"/>
        <item m="1" x="6064"/>
        <item m="1" x="3976"/>
        <item m="1" x="6130"/>
        <item m="1" x="3990"/>
        <item m="1" x="6156"/>
        <item m="1" x="3996"/>
        <item m="1" x="6220"/>
        <item m="1" x="3956"/>
        <item m="1" x="6038"/>
        <item m="1" x="3966"/>
        <item m="1" x="6065"/>
        <item m="1" x="3977"/>
        <item m="1" x="6131"/>
        <item m="1" x="3991"/>
        <item m="1" x="6157"/>
        <item m="1" x="3997"/>
        <item m="1" x="6221"/>
        <item m="1" x="3957"/>
        <item m="1" x="6039"/>
        <item m="1" x="6138"/>
        <item m="1" x="3992"/>
        <item m="1" x="6158"/>
        <item m="1" x="3998"/>
        <item m="1" x="6222"/>
        <item m="1" x="4003"/>
        <item m="1" x="6227"/>
        <item m="1" x="4017"/>
        <item m="1" x="6238"/>
        <item m="1" x="3979"/>
        <item m="1" x="6139"/>
        <item m="1" x="3993"/>
        <item m="1" x="6159"/>
        <item m="1" x="3999"/>
        <item m="1" x="6223"/>
        <item m="1" x="4004"/>
        <item m="1" x="6228"/>
        <item m="1" x="4018"/>
        <item m="1" x="6239"/>
        <item m="1" x="3980"/>
        <item m="1" x="6140"/>
        <item m="1" x="3994"/>
        <item m="1" x="6160"/>
        <item m="1" x="4000"/>
        <item m="1" x="6224"/>
        <item m="1" x="4005"/>
        <item m="1" x="6229"/>
        <item m="1" x="4019"/>
        <item m="1" x="6240"/>
        <item m="1" x="3981"/>
        <item m="1" x="6141"/>
        <item m="1" x="6225"/>
        <item m="1" x="4006"/>
        <item m="1" x="6230"/>
        <item m="1" x="4020"/>
        <item m="1" x="6241"/>
        <item m="1" x="4025"/>
        <item m="1" x="6256"/>
        <item m="1" x="4031"/>
        <item m="1" x="6258"/>
        <item m="1" x="4001"/>
        <item m="1" x="6226"/>
        <item m="1" x="4007"/>
        <item m="1" x="6231"/>
        <item m="1" x="4021"/>
        <item m="1" x="6242"/>
        <item m="1" x="4026"/>
        <item m="1" x="6257"/>
        <item m="1" x="4032"/>
        <item m="1" x="6259"/>
        <item m="1" x="4002"/>
        <item m="1" x="4642"/>
        <item m="1" x="4643"/>
        <item m="1" x="4644"/>
        <item m="1" x="4645"/>
        <item m="1" x="4646"/>
        <item m="1" x="4750"/>
        <item m="1" x="4751"/>
        <item m="1" x="4752"/>
        <item m="1" x="4753"/>
        <item m="1" x="4754"/>
        <item m="1" x="4755"/>
        <item m="1" x="4756"/>
        <item m="1" x="4764"/>
        <item m="1" x="4765"/>
        <item m="1" x="4766"/>
        <item m="1" x="4767"/>
        <item m="1" x="4768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5057"/>
        <item m="1" x="5058"/>
        <item m="1" x="5059"/>
        <item m="1" x="5060"/>
        <item m="1" x="5061"/>
        <item m="1" x="5062"/>
        <item m="1" x="5063"/>
        <item m="1" x="5064"/>
        <item m="1" x="5192"/>
        <item m="1" x="5193"/>
        <item m="1" x="5194"/>
        <item m="1" x="5202"/>
        <item m="1" x="5203"/>
        <item m="1" x="5204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63"/>
        <item m="1" x="4564"/>
        <item m="1" x="4565"/>
        <item m="1" x="4566"/>
        <item m="1" x="4567"/>
        <item m="1" x="4647"/>
        <item m="1" x="4648"/>
        <item m="1" x="4649"/>
        <item m="1" x="4650"/>
        <item m="1" x="4651"/>
        <item m="1" x="4652"/>
        <item m="1" x="4757"/>
        <item m="1" x="4758"/>
        <item m="1" x="4759"/>
        <item m="1" x="4760"/>
        <item m="1" x="4761"/>
        <item m="1" x="4762"/>
        <item m="1" x="4763"/>
        <item m="1" x="4769"/>
        <item m="1" x="4770"/>
        <item m="1" x="4771"/>
        <item m="1" x="4772"/>
        <item m="1" x="4773"/>
        <item m="1" x="5195"/>
        <item m="1" x="5196"/>
        <item m="1" x="5197"/>
        <item m="1" x="5198"/>
        <item m="1" x="5199"/>
        <item m="1" x="5200"/>
        <item m="1" x="5201"/>
        <item m="1" x="5205"/>
        <item m="1" x="5206"/>
        <item m="1" x="5207"/>
        <item m="1" x="5208"/>
        <item m="1" x="5209"/>
        <item m="1" x="5210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515"/>
        <item m="1" x="5516"/>
        <item m="1" x="5517"/>
        <item m="1" x="5518"/>
        <item m="1" x="5519"/>
        <item m="1" x="5068"/>
        <item m="1" x="5214"/>
        <item m="1" x="4778"/>
        <item m="1" x="4779"/>
        <item m="1" x="4780"/>
        <item m="1" x="4963"/>
        <item m="1" x="4964"/>
        <item m="1" x="4965"/>
        <item m="1" x="4966"/>
        <item m="1" x="4967"/>
        <item m="1" x="4968"/>
        <item m="1" x="4969"/>
        <item m="1" x="4970"/>
        <item m="1" x="4571"/>
        <item m="1" x="4572"/>
        <item m="1" x="4573"/>
        <item m="1" x="4574"/>
        <item m="1" x="4575"/>
        <item m="1" x="4576"/>
        <item m="1" x="4577"/>
        <item m="1" x="4582"/>
        <item m="1" x="4583"/>
        <item m="1" x="4584"/>
        <item m="1" x="4585"/>
        <item m="1" x="4586"/>
        <item m="1" x="4587"/>
        <item m="1" x="4588"/>
        <item m="1" x="4589"/>
        <item m="1" x="4704"/>
        <item m="1" x="4705"/>
        <item m="1" x="4706"/>
        <item m="1" x="4707"/>
        <item m="1" x="4708"/>
        <item m="1" x="4709"/>
        <item m="1" x="4710"/>
        <item m="1" x="4711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5374"/>
        <item m="1" x="5375"/>
        <item m="1" x="5376"/>
        <item m="1" x="5377"/>
        <item m="1" x="5378"/>
        <item m="1" x="5379"/>
        <item m="1" x="5380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52"/>
        <item m="1" x="3153"/>
        <item m="1" x="3154"/>
        <item m="1" x="3155"/>
        <item m="1" x="3156"/>
        <item m="1" x="3157"/>
        <item m="1" x="3158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5077"/>
        <item m="1" x="5078"/>
        <item m="1" x="5079"/>
        <item m="1" x="5080"/>
        <item m="1" x="5081"/>
        <item m="1" x="5082"/>
        <item m="1" x="5083"/>
        <item m="1" x="5084"/>
        <item m="1" x="5069"/>
        <item m="1" x="5070"/>
        <item m="1" x="5071"/>
        <item m="1" x="5072"/>
        <item m="1" x="5073"/>
        <item m="1" x="5074"/>
        <item m="1" x="5075"/>
        <item m="1" x="5076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224"/>
        <item m="1" x="5225"/>
        <item m="1" x="5226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4524"/>
        <item m="1" x="4525"/>
        <item m="1" x="4526"/>
        <item m="1" x="4527"/>
        <item m="1" x="4528"/>
        <item m="1" x="4529"/>
        <item m="1" x="4530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5000"/>
        <item m="1" x="5001"/>
        <item m="1" x="3512"/>
        <item m="1" x="3513"/>
        <item m="1" x="3514"/>
        <item m="1" x="3515"/>
        <item m="1" x="3516"/>
        <item m="1" x="3517"/>
        <item m="1" x="4863"/>
        <item m="1" x="4864"/>
        <item m="1" x="5608"/>
        <item m="1" x="3518"/>
        <item m="1" x="3519"/>
        <item m="1" x="3520"/>
        <item m="1" x="3521"/>
        <item m="1" x="352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58"/>
        <item m="1" x="5759"/>
        <item m="1" x="5760"/>
        <item m="1" x="5761"/>
        <item m="1" x="3820"/>
        <item m="1" x="3821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3843"/>
        <item m="1" x="3844"/>
        <item m="1" x="3845"/>
        <item m="1" x="3846"/>
        <item m="1" x="3847"/>
        <item m="1" x="3848"/>
        <item m="1" x="3849"/>
        <item m="1" x="3850"/>
        <item m="1" x="5095"/>
        <item m="1" x="5096"/>
        <item m="1" x="5947"/>
        <item m="1" x="5948"/>
        <item m="1" x="5949"/>
        <item m="1" x="5097"/>
        <item m="1" x="5098"/>
        <item m="1" x="5099"/>
        <item m="1" x="5100"/>
        <item m="1" x="5101"/>
        <item m="1" x="5102"/>
        <item m="1" x="5103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3605"/>
        <item m="1" x="3606"/>
        <item m="1" x="3607"/>
        <item m="1" x="3608"/>
        <item m="1" x="3609"/>
        <item m="1" x="3610"/>
        <item m="1" x="3611"/>
        <item m="1" x="3612"/>
        <item m="1" x="5297"/>
        <item m="1" x="5298"/>
        <item m="1" x="5299"/>
        <item m="1" x="5300"/>
        <item m="1" x="5301"/>
        <item m="1" x="5302"/>
        <item m="1" x="5303"/>
        <item m="1" x="5304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3640"/>
        <item m="1" x="3641"/>
        <item m="1" x="3642"/>
        <item m="1" x="3643"/>
        <item m="1" x="3644"/>
        <item m="1" x="3645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3646"/>
        <item m="1" x="3647"/>
        <item m="1" x="3648"/>
        <item m="1" x="3649"/>
        <item m="1" x="3650"/>
        <item m="1" x="3651"/>
        <item m="1" x="3652"/>
        <item m="1" x="5444"/>
        <item m="1" x="5445"/>
        <item m="1" x="5446"/>
        <item m="1" x="5447"/>
        <item m="1" x="5104"/>
        <item m="1" x="5105"/>
        <item m="1" x="5106"/>
        <item m="1" x="5107"/>
        <item m="1" x="5108"/>
        <item m="1" x="5109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785"/>
        <item m="1" x="3786"/>
        <item m="1" x="3787"/>
        <item m="1" x="3788"/>
        <item m="1" x="3789"/>
        <item m="1" x="5421"/>
        <item m="1" x="5422"/>
        <item m="1" x="542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3950"/>
        <item m="1" x="3951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5984"/>
        <item m="1" x="5985"/>
        <item m="1" x="5986"/>
        <item m="1" x="3542"/>
        <item m="1" x="3873"/>
        <item m="1" x="3874"/>
        <item m="1" x="5987"/>
        <item m="1" x="5988"/>
        <item m="1" x="5989"/>
        <item m="1" x="5990"/>
        <item m="1" x="3875"/>
        <item m="1" x="3876"/>
        <item m="1" x="3877"/>
        <item m="1" x="3878"/>
        <item m="1" x="387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5472"/>
        <item m="1" x="5473"/>
        <item m="1" x="5474"/>
        <item m="1" x="5475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164"/>
        <item m="1" x="5165"/>
        <item m="1" x="5166"/>
        <item m="1" x="5167"/>
        <item m="1" x="5168"/>
        <item m="1" x="5169"/>
        <item m="1" x="5170"/>
        <item m="1" x="5752"/>
        <item m="1" x="5753"/>
        <item m="1" x="5754"/>
        <item m="1" x="5755"/>
        <item m="1" x="5756"/>
        <item m="1" x="5757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813"/>
        <item m="1" x="3814"/>
        <item m="1" x="3815"/>
        <item m="1" x="3816"/>
        <item m="1" x="3817"/>
        <item m="1" x="3818"/>
        <item m="1" x="3819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3978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m="1" x="4656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m="1" x="4712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t="default"/>
      </items>
    </pivotField>
    <pivotField showAll="0"/>
    <pivotField name="fecha" axis="axisPage" numFmtId="14" multipleItemSelectionAllowed="1" showAll="0">
      <items count="15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dataField="1" showAll="0"/>
    <pivotField numFmtId="10" showAll="0"/>
    <pivotField dataField="1" numFmtId="10" showAll="0"/>
    <pivotField showAll="0"/>
    <pivotField showAll="0"/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125"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6" hier="-1"/>
  </pageFields>
  <dataFields count="4">
    <dataField name="DUMPADAS" fld="7" subtotal="count" baseField="4" baseItem="0"/>
    <dataField name="TON." fld="7" baseField="4" baseItem="1" numFmtId="2"/>
    <dataField name=" ley  Cup" fld="9" subtotal="average" baseField="4" baseItem="0" numFmtId="10"/>
    <dataField name="Promedio de Ley Visual" fld="13" subtotal="average" baseField="4" baseItem="0" numFmtId="10"/>
  </dataFields>
  <formats count="21">
    <format dxfId="1836">
      <pivotArea type="all" dataOnly="0" outline="0" fieldPosition="0"/>
    </format>
    <format dxfId="1835">
      <pivotArea outline="0" collapsedLevelsAreSubtotals="1" fieldPosition="0"/>
    </format>
    <format dxfId="1834">
      <pivotArea field="4" type="button" dataOnly="0" labelOnly="1" outline="0" axis="axisRow" fieldPosition="0"/>
    </format>
    <format dxfId="1833">
      <pivotArea dataOnly="0" labelOnly="1" fieldPosition="0">
        <references count="1">
          <reference field="4" count="0"/>
        </references>
      </pivotArea>
    </format>
    <format dxfId="1832">
      <pivotArea dataOnly="0" labelOnly="1" grandRow="1" outline="0" fieldPosition="0"/>
    </format>
    <format dxfId="183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30">
      <pivotArea type="all" dataOnly="0" outline="0" fieldPosition="0"/>
    </format>
    <format dxfId="1829">
      <pivotArea outline="0" collapsedLevelsAreSubtotals="1" fieldPosition="0"/>
    </format>
    <format dxfId="1828">
      <pivotArea field="4" type="button" dataOnly="0" labelOnly="1" outline="0" axis="axisRow" fieldPosition="0"/>
    </format>
    <format dxfId="1827">
      <pivotArea dataOnly="0" labelOnly="1" fieldPosition="0">
        <references count="1">
          <reference field="4" count="0"/>
        </references>
      </pivotArea>
    </format>
    <format dxfId="182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25">
      <pivotArea type="all" dataOnly="0" outline="0" fieldPosition="0"/>
    </format>
    <format dxfId="1824">
      <pivotArea outline="0" collapsedLevelsAreSubtotals="1" fieldPosition="0"/>
    </format>
    <format dxfId="1823">
      <pivotArea field="4" type="button" dataOnly="0" labelOnly="1" outline="0" axis="axisRow" fieldPosition="0"/>
    </format>
    <format dxfId="1822">
      <pivotArea dataOnly="0" labelOnly="1" fieldPosition="0">
        <references count="1">
          <reference field="4" count="0"/>
        </references>
      </pivotArea>
    </format>
    <format dxfId="18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8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18">
      <pivotArea outline="0" fieldPosition="0">
        <references count="1">
          <reference field="4294967294" count="1">
            <x v="3"/>
          </reference>
        </references>
      </pivotArea>
    </format>
    <format dxfId="1817">
      <pivotArea outline="0" fieldPosition="0">
        <references count="1">
          <reference field="4294967294" count="1">
            <x v="1"/>
          </reference>
        </references>
      </pivotArea>
    </format>
    <format dxfId="18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75016A-7CD1-429A-AB79-78757D5F6803}" name="TablaDinámica2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compact="0" outline="1" outlineData="1" compactData="0" multipleFieldFilters="0" rowHeaderCaption="ACOPIOS">
  <location ref="Y4:AD2639" firstHeaderRow="0" firstDataRow="1" firstDataCol="2"/>
  <pivotFields count="20">
    <pivotField compact="0" showAll="0"/>
    <pivotField compact="0" showAll="0"/>
    <pivotField compact="0" showAll="0"/>
    <pivotField compact="0" showAll="0"/>
    <pivotField axis="axisRow" compact="0" showAll="0">
      <items count="6512">
        <item m="1" x="6185"/>
        <item m="1" x="6186"/>
        <item m="1" x="6187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191"/>
        <item m="1" x="6192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4400"/>
        <item m="1" x="4401"/>
        <item m="1" x="4402"/>
        <item m="1" x="4403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359"/>
        <item m="1" x="3360"/>
        <item m="1" x="3361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62"/>
        <item m="1" x="3363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39"/>
        <item m="1" x="4140"/>
        <item m="1" x="4141"/>
        <item m="1" x="4142"/>
        <item m="1" x="6200"/>
        <item m="1" x="4145"/>
        <item m="1" x="4146"/>
        <item m="1" x="6201"/>
        <item m="1" x="6202"/>
        <item m="1" x="6203"/>
        <item m="1" x="6204"/>
        <item m="1" x="6205"/>
        <item m="1" x="6206"/>
        <item m="1" x="4179"/>
        <item m="1" x="4180"/>
        <item m="1" x="4181"/>
        <item m="1" x="4182"/>
        <item m="1" x="4183"/>
        <item m="1" x="4184"/>
        <item m="1" x="4185"/>
        <item m="1" x="4186"/>
        <item m="1" x="4471"/>
        <item m="1" x="4472"/>
        <item m="1" x="4475"/>
        <item m="1" x="4476"/>
        <item m="1" x="4477"/>
        <item m="1" x="4478"/>
        <item m="1" x="4479"/>
        <item m="1" x="4480"/>
        <item m="1" x="4481"/>
        <item m="1" x="4133"/>
        <item m="1" x="3103"/>
        <item m="1" x="3104"/>
        <item m="1" x="3105"/>
        <item m="1" x="3106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6207"/>
        <item m="1" x="6208"/>
        <item m="1" x="6209"/>
        <item m="1" x="4872"/>
        <item m="1" x="4873"/>
        <item m="1" x="4874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878"/>
        <item m="1" x="4879"/>
        <item m="1" x="4880"/>
        <item m="1" x="4881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532"/>
        <item m="1" x="4533"/>
        <item m="1" x="4534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3190"/>
        <item m="1" x="3191"/>
        <item m="1" x="3192"/>
        <item m="1" x="3189"/>
        <item m="1" x="5502"/>
        <item m="1" x="5503"/>
        <item m="1" x="5504"/>
        <item m="1" x="5505"/>
        <item m="1" x="5506"/>
        <item m="1" x="5507"/>
        <item m="1" x="5508"/>
        <item m="1" x="5509"/>
        <item m="1" x="3199"/>
        <item m="1" x="3200"/>
        <item m="1" x="3201"/>
        <item m="1" x="3202"/>
        <item m="1" x="3203"/>
        <item m="1" x="3204"/>
        <item m="1" x="6210"/>
        <item m="1" x="6211"/>
        <item m="1" x="6212"/>
        <item m="1" x="6213"/>
        <item m="1" x="6214"/>
        <item m="1" x="6311"/>
        <item m="1" x="6312"/>
        <item m="1" x="6313"/>
        <item m="1" x="6314"/>
        <item m="1" x="6315"/>
        <item m="1" x="6316"/>
        <item m="1" x="6317"/>
        <item m="1" x="6318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52"/>
        <item m="1" x="6353"/>
        <item m="1" x="6354"/>
        <item m="1" x="6355"/>
        <item m="1" x="5612"/>
        <item m="1" x="5613"/>
        <item m="1" x="5614"/>
        <item m="1" x="5615"/>
        <item m="1" x="6356"/>
        <item m="1" x="6357"/>
        <item m="1" x="6358"/>
        <item m="1" x="6359"/>
        <item m="1" x="6360"/>
        <item m="1" x="6361"/>
        <item m="1" x="6306"/>
        <item m="1" x="6307"/>
        <item m="1" x="6308"/>
        <item m="1" x="6309"/>
        <item m="1" x="6310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3448"/>
        <item m="1" x="3449"/>
        <item m="1" x="3450"/>
        <item m="1" x="3451"/>
        <item m="1" x="5544"/>
        <item m="1" x="5545"/>
        <item m="1" x="5546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4360"/>
        <item m="1" x="4361"/>
        <item m="1" x="6215"/>
        <item m="1" x="6216"/>
        <item m="1" x="6217"/>
        <item m="1" x="6218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99"/>
        <item m="1" x="3300"/>
        <item m="1" x="3301"/>
        <item m="1" x="6052"/>
        <item m="1" x="6053"/>
        <item m="1" x="6054"/>
        <item m="1" x="6055"/>
        <item m="1" x="6056"/>
        <item m="1" x="6057"/>
        <item m="1" x="6058"/>
        <item m="1" x="6059"/>
        <item m="1" x="6161"/>
        <item m="1" x="6162"/>
        <item m="1" x="6163"/>
        <item m="1" x="6164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6165"/>
        <item m="1" x="6166"/>
        <item m="1" x="3497"/>
        <item m="1" x="3498"/>
        <item m="1" x="4285"/>
        <item m="1" x="4286"/>
        <item m="1" x="4287"/>
        <item m="1" x="4288"/>
        <item m="1" x="4289"/>
        <item m="1" x="4290"/>
        <item m="1" x="4291"/>
        <item m="1" x="3499"/>
        <item m="1" x="3500"/>
        <item m="1" x="3501"/>
        <item m="1" x="3469"/>
        <item m="1" x="3470"/>
        <item m="1" x="3471"/>
        <item m="1" x="3472"/>
        <item m="1" x="3466"/>
        <item m="1" x="3467"/>
        <item m="1" x="3468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5227"/>
        <item m="1" x="5228"/>
        <item m="1" x="5229"/>
        <item m="1" x="5230"/>
        <item m="1" x="6167"/>
        <item m="1" x="6168"/>
        <item m="1" x="6169"/>
        <item m="1" x="6170"/>
        <item m="1" x="6171"/>
        <item m="1" x="6172"/>
        <item m="1" x="6173"/>
        <item m="1" x="6174"/>
        <item m="1" x="4218"/>
        <item m="1" x="4219"/>
        <item m="1" x="4220"/>
        <item m="1" x="4221"/>
        <item m="1" x="4222"/>
        <item m="1" x="4367"/>
        <item m="1" x="4368"/>
        <item m="1" x="4369"/>
        <item m="1" x="4370"/>
        <item m="1" x="4371"/>
        <item m="1" x="6175"/>
        <item m="1" x="6176"/>
        <item m="1" x="4223"/>
        <item m="1" x="4224"/>
        <item m="1" x="4225"/>
        <item m="1" x="4226"/>
        <item m="1" x="4227"/>
        <item m="1" x="4228"/>
        <item m="1" x="4229"/>
        <item m="1" x="4230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2992"/>
        <item m="1" x="2993"/>
        <item m="1" x="2994"/>
        <item m="1" x="2995"/>
        <item m="1" x="2996"/>
        <item m="1" x="2997"/>
        <item m="1" x="2998"/>
        <item m="1" x="2999"/>
        <item m="1" x="6177"/>
        <item m="1" x="6178"/>
        <item m="1" x="6179"/>
        <item m="1" x="6180"/>
        <item m="1" x="5002"/>
        <item m="1" x="5003"/>
        <item m="1" x="5004"/>
        <item m="1" x="5005"/>
        <item m="1" x="5016"/>
        <item m="1" x="5017"/>
        <item m="1" x="5018"/>
        <item m="1" x="5019"/>
        <item m="1" x="5020"/>
        <item m="1" x="5021"/>
        <item m="1" x="5022"/>
        <item m="1" x="5023"/>
        <item m="1" x="6181"/>
        <item m="1" x="6182"/>
        <item m="1" x="6183"/>
        <item m="1" x="6184"/>
        <item m="1" x="5027"/>
        <item m="1" x="5028"/>
        <item m="1" x="5006"/>
        <item m="1" x="5007"/>
        <item m="1" x="5008"/>
        <item m="1" x="5009"/>
        <item m="1" x="5010"/>
        <item m="1" x="5011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5031"/>
        <item m="1" x="5032"/>
        <item m="1" x="5033"/>
        <item m="1" x="3967"/>
        <item m="1" x="3968"/>
        <item m="1" x="3969"/>
        <item m="1" x="3970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6188"/>
        <item m="1" x="6189"/>
        <item m="1" x="6190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34"/>
        <item m="1" x="6435"/>
        <item m="1" x="6436"/>
        <item m="1" x="6437"/>
        <item m="1" x="6193"/>
        <item m="1" x="6194"/>
        <item m="1" x="6195"/>
        <item m="1" x="6196"/>
        <item m="1" x="6197"/>
        <item m="1" x="6482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4404"/>
        <item m="1" x="4405"/>
        <item m="1" x="6483"/>
        <item m="1" x="6484"/>
        <item m="1" x="3007"/>
        <item m="1" x="3008"/>
        <item m="1" x="6040"/>
        <item m="1" x="6041"/>
        <item m="1" x="6042"/>
        <item m="1" x="3020"/>
        <item m="1" x="3021"/>
        <item m="1" x="3022"/>
        <item m="1" x="3023"/>
        <item m="1" x="3024"/>
        <item m="1" x="3025"/>
        <item m="1" x="3026"/>
        <item m="1" x="3027"/>
        <item m="1" x="6198"/>
        <item m="1" x="619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408"/>
        <item m="1" x="3409"/>
        <item m="1" x="3410"/>
        <item m="1" x="3411"/>
        <item m="1" x="3412"/>
        <item m="1" x="3413"/>
        <item m="1" x="3414"/>
        <item m="1" x="3350"/>
        <item m="1" x="3351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3423"/>
        <item m="1" x="3424"/>
        <item m="1" x="3425"/>
        <item m="1" x="3426"/>
        <item m="1" x="3427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3958"/>
        <item m="1" x="3959"/>
        <item m="1" x="3960"/>
        <item m="1" x="4165"/>
        <item m="1" x="4166"/>
        <item m="1" x="4167"/>
        <item m="1" x="4168"/>
        <item m="1" x="4169"/>
        <item m="1" x="4170"/>
        <item m="1" x="4171"/>
        <item m="1" x="4172"/>
        <item m="1" x="4136"/>
        <item m="1" x="5035"/>
        <item m="1" x="5036"/>
        <item m="1" x="5037"/>
        <item m="1" x="4188"/>
        <item m="1" x="4189"/>
        <item m="1" x="4190"/>
        <item m="1" x="4191"/>
        <item m="1" x="4192"/>
        <item m="1" x="4135"/>
        <item m="1" x="5034"/>
        <item m="1" x="4187"/>
        <item m="1" x="6300"/>
        <item m="1" x="6301"/>
        <item m="1" x="6302"/>
        <item m="1" x="6303"/>
        <item m="1" x="6304"/>
        <item m="1" x="5609"/>
        <item m="1" x="5610"/>
        <item m="1" x="5611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6305"/>
        <item m="1" x="5628"/>
        <item m="1" x="5629"/>
        <item m="1" x="5630"/>
        <item m="1" x="5631"/>
        <item m="1" x="5632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4590"/>
        <item m="1" x="4591"/>
        <item m="1" x="4592"/>
        <item m="1" x="4606"/>
        <item m="1" x="4607"/>
        <item m="1" x="4608"/>
        <item m="1" x="3452"/>
        <item m="1" x="3453"/>
        <item m="1" x="3454"/>
        <item m="1" x="5559"/>
        <item m="1" x="5560"/>
        <item m="1" x="5561"/>
        <item m="1" x="5562"/>
        <item m="1" x="5563"/>
        <item m="1" x="5564"/>
        <item m="1" x="5565"/>
        <item m="1" x="3459"/>
        <item m="1" x="3460"/>
        <item m="1" x="3461"/>
        <item m="1" x="3462"/>
        <item m="1" x="3245"/>
        <item m="1" x="3246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47"/>
        <item m="1" x="3248"/>
        <item m="1" x="3249"/>
        <item m="1" x="3250"/>
        <item m="1" x="3302"/>
        <item m="1" x="3303"/>
        <item m="1" x="3304"/>
        <item m="1" x="3305"/>
        <item m="1" x="3306"/>
        <item m="1" x="4715"/>
        <item m="1" x="4716"/>
        <item m="1" x="4717"/>
        <item m="1" x="4718"/>
        <item m="1" x="4273"/>
        <item m="1" x="4274"/>
        <item m="1" x="4275"/>
        <item m="1" x="3552"/>
        <item m="1" x="3553"/>
        <item m="1" x="3554"/>
        <item m="1" x="5600"/>
        <item m="1" x="5601"/>
        <item m="1" x="5602"/>
        <item m="1" x="5603"/>
        <item m="1" x="5604"/>
        <item m="1" x="5605"/>
        <item m="1" x="5606"/>
        <item m="1" x="5607"/>
        <item m="1" x="3558"/>
        <item m="1" x="3559"/>
        <item m="1" x="3560"/>
        <item m="1" x="3561"/>
        <item m="1" x="4034"/>
        <item m="1" x="6149"/>
        <item m="1" x="6150"/>
        <item m="1" x="4008"/>
        <item m="1" x="4009"/>
        <item m="1" x="4010"/>
        <item m="1" x="4011"/>
        <item m="1" x="4012"/>
        <item m="1" x="4013"/>
        <item m="1" x="4014"/>
        <item m="1" x="4046"/>
        <item m="1" x="4047"/>
        <item m="1" x="4048"/>
        <item m="1" x="4049"/>
        <item m="1" x="4050"/>
        <item m="1" x="4051"/>
        <item m="1" x="4038"/>
        <item m="1" x="4039"/>
        <item m="1" x="4040"/>
        <item m="1" x="6151"/>
        <item m="1" x="6152"/>
        <item m="1" x="6153"/>
        <item m="1" x="6154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865"/>
        <item m="1" x="4866"/>
        <item m="1" x="4276"/>
        <item m="1" x="4277"/>
        <item m="1" x="4278"/>
        <item m="1" x="4867"/>
        <item m="1" x="4868"/>
        <item m="1" x="4869"/>
        <item m="1" x="4870"/>
        <item m="1" x="4871"/>
        <item m="1" x="3718"/>
        <item m="1" x="3719"/>
        <item m="1" x="5670"/>
        <item m="1" x="5671"/>
        <item m="1" x="5666"/>
        <item m="1" x="5667"/>
        <item m="1" x="5668"/>
        <item m="1" x="5669"/>
        <item m="1" x="3720"/>
        <item m="1" x="3721"/>
        <item m="1" x="3473"/>
        <item m="1" x="3474"/>
        <item m="1" x="3489"/>
        <item m="1" x="3490"/>
        <item m="1" x="4280"/>
        <item m="1" x="4281"/>
        <item m="1" x="4282"/>
        <item m="1" x="4283"/>
        <item m="1" x="4284"/>
        <item m="1" x="3491"/>
        <item m="1" x="3492"/>
        <item m="1" x="3493"/>
        <item m="1" x="3494"/>
        <item m="1" x="3495"/>
        <item m="1" x="3496"/>
        <item m="1" x="3475"/>
        <item m="1" x="3476"/>
        <item m="1" x="3502"/>
        <item m="1" x="3503"/>
        <item m="1" x="3504"/>
        <item m="1" x="3505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237"/>
        <item m="1" x="4238"/>
        <item m="1" x="4239"/>
        <item m="1" x="6485"/>
        <item m="1" x="6486"/>
        <item m="1" x="6487"/>
        <item m="1" x="6503"/>
        <item m="1" x="6504"/>
        <item m="1" x="6505"/>
        <item m="1" x="6506"/>
        <item m="1" x="5233"/>
        <item m="1" x="5234"/>
        <item m="1" x="5235"/>
        <item m="1" x="5236"/>
        <item m="1" x="5237"/>
        <item m="1" x="5238"/>
        <item m="1" x="5239"/>
        <item m="1" x="5231"/>
        <item m="1" x="5232"/>
        <item m="1" x="4213"/>
        <item m="1" x="4214"/>
        <item m="1" x="4362"/>
        <item m="1" x="4363"/>
        <item m="1" x="4364"/>
        <item m="1" x="4365"/>
        <item m="1" x="4366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215"/>
        <item m="1" x="4216"/>
        <item m="1" x="4217"/>
        <item m="1" x="4381"/>
        <item m="1" x="4382"/>
        <item m="1" x="4383"/>
        <item m="1" x="4384"/>
        <item m="1" x="4339"/>
        <item m="1" x="4340"/>
        <item m="1" x="4341"/>
        <item m="1" x="4342"/>
        <item m="1" x="4352"/>
        <item m="1" x="4353"/>
        <item m="1" x="4354"/>
        <item m="1" x="4355"/>
        <item m="1" x="4356"/>
        <item m="1" x="4357"/>
        <item m="1" x="4358"/>
        <item m="1" x="4359"/>
        <item m="1" x="2989"/>
        <item m="1" x="2990"/>
        <item m="1" x="2991"/>
        <item m="1" x="5257"/>
        <item m="1" x="5258"/>
        <item m="1" x="5259"/>
        <item m="1" x="3000"/>
        <item m="1" x="3001"/>
        <item m="1" x="3002"/>
        <item m="1" x="3003"/>
        <item m="1" x="3004"/>
        <item m="1" x="5012"/>
        <item m="1" x="5013"/>
        <item m="1" x="5014"/>
        <item m="1" x="5015"/>
        <item m="1" x="4434"/>
        <item m="1" x="4435"/>
        <item m="1" x="4436"/>
        <item m="1" x="4437"/>
        <item m="1" x="4438"/>
        <item m="1" x="4440"/>
        <item m="1" x="4441"/>
        <item m="1" x="4442"/>
        <item m="1" x="4443"/>
        <item m="1" x="4444"/>
        <item m="1" x="5024"/>
        <item m="1" x="5025"/>
        <item m="1" x="5026"/>
        <item m="1" x="5029"/>
        <item m="1" x="5030"/>
        <item m="1" x="4446"/>
        <item m="1" x="4447"/>
        <item m="1" x="4448"/>
        <item m="1" x="4445"/>
        <item m="1" x="4439"/>
        <item m="1" x="3352"/>
        <item m="1" x="3353"/>
        <item m="1" x="3354"/>
        <item m="1" x="3355"/>
        <item m="1" x="3392"/>
        <item m="1" x="3393"/>
        <item m="1" x="3394"/>
        <item m="1" x="3543"/>
        <item m="1" x="3544"/>
        <item m="1" x="3545"/>
        <item m="1" x="3546"/>
        <item m="1" x="3547"/>
        <item m="1" x="3548"/>
        <item m="1" x="3364"/>
        <item m="1" x="3365"/>
        <item m="1" x="3356"/>
        <item m="1" x="3357"/>
        <item m="1" x="3358"/>
        <item m="1" x="3415"/>
        <item m="1" x="3416"/>
        <item m="1" x="3417"/>
        <item m="1" x="3418"/>
        <item m="1" x="3419"/>
        <item m="1" x="3420"/>
        <item m="1" x="3421"/>
        <item m="1" x="3422"/>
        <item m="1" x="4407"/>
        <item m="1" x="4408"/>
        <item m="1" x="4409"/>
        <item m="1" x="6507"/>
        <item m="1" x="6508"/>
        <item m="1" x="6509"/>
        <item m="1" x="6510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3052"/>
        <item m="1" x="3053"/>
        <item m="1" x="3054"/>
        <item m="1" x="3055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4134"/>
        <item m="1" x="4143"/>
        <item m="1" x="4144"/>
        <item m="1" x="4173"/>
        <item m="1" x="4174"/>
        <item m="1" x="4175"/>
        <item m="1" x="4176"/>
        <item m="1" x="4177"/>
        <item m="1" x="4178"/>
        <item m="1" x="4137"/>
        <item m="1" x="4138"/>
        <item m="1" x="4147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473"/>
        <item m="1" x="4474"/>
        <item m="1" x="4027"/>
        <item m="1" x="4028"/>
        <item m="1" x="4029"/>
        <item m="1" x="4030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482"/>
        <item m="1" x="4483"/>
        <item m="1" x="4484"/>
        <item m="1" x="4485"/>
        <item m="1" x="4486"/>
        <item m="1" x="3107"/>
        <item m="1" x="3108"/>
        <item m="1" x="4331"/>
        <item m="1" x="4332"/>
        <item m="1" x="4333"/>
        <item m="1" x="4334"/>
        <item m="1" x="4335"/>
        <item m="1" x="4336"/>
        <item m="1" x="4337"/>
        <item m="1" x="4338"/>
        <item m="1" x="3119"/>
        <item m="1" x="3120"/>
        <item m="1" x="3121"/>
        <item m="1" x="3122"/>
        <item m="1" x="3123"/>
        <item m="1" x="4875"/>
        <item m="1" x="4876"/>
        <item m="1" x="4877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882"/>
        <item m="1" x="4883"/>
        <item m="1" x="4884"/>
        <item m="1" x="4885"/>
        <item m="1" x="4930"/>
        <item m="1" x="4931"/>
        <item m="1" x="4932"/>
        <item m="1" x="5240"/>
        <item m="1" x="5241"/>
        <item m="1" x="5242"/>
        <item m="1" x="5243"/>
        <item m="1" x="5244"/>
        <item m="1" x="5245"/>
        <item m="1" x="4535"/>
        <item m="1" x="4536"/>
        <item m="1" x="4537"/>
        <item m="1" x="4538"/>
        <item m="1" x="4539"/>
        <item m="1" x="4540"/>
        <item m="1" x="4553"/>
        <item m="1" x="4554"/>
        <item m="1" x="4555"/>
        <item m="1" x="4556"/>
        <item m="1" x="4557"/>
        <item m="1" x="4558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6243"/>
        <item m="1" x="6244"/>
        <item m="1" x="6245"/>
        <item m="1" x="6246"/>
        <item m="1" x="6247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193"/>
        <item m="1" x="3194"/>
        <item m="1" x="3195"/>
        <item m="1" x="3196"/>
        <item m="1" x="3197"/>
        <item m="1" x="3198"/>
        <item m="1" x="6319"/>
        <item m="1" x="6320"/>
        <item m="1" x="6321"/>
        <item m="1" x="6322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5547"/>
        <item m="1" x="5548"/>
        <item m="1" x="5549"/>
        <item m="1" x="6323"/>
        <item m="1" x="6324"/>
        <item m="1" x="6325"/>
        <item m="1" x="6326"/>
        <item m="1" x="6327"/>
        <item m="1" x="4936"/>
        <item m="1" x="4937"/>
        <item m="1" x="4938"/>
        <item m="1" x="6372"/>
        <item m="1" x="6373"/>
        <item m="1" x="6374"/>
        <item m="1" x="6375"/>
        <item m="1" x="4594"/>
        <item m="1" x="4595"/>
        <item m="1" x="4596"/>
        <item m="1" x="4327"/>
        <item m="1" x="4328"/>
        <item m="1" x="4329"/>
        <item m="1" x="4330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464"/>
        <item m="1" x="3465"/>
        <item m="1" x="3455"/>
        <item m="1" x="3456"/>
        <item m="1" x="3457"/>
        <item m="1" x="3458"/>
        <item m="1" x="4394"/>
        <item m="1" x="4395"/>
        <item m="1" x="4396"/>
        <item m="1" x="4397"/>
        <item m="1" x="4398"/>
        <item m="1" x="4399"/>
        <item m="1" x="3982"/>
        <item m="1" x="3983"/>
        <item m="1" x="3984"/>
        <item m="1" x="3985"/>
        <item m="1" x="3986"/>
        <item m="1" x="3987"/>
        <item m="1" x="3988"/>
        <item m="1" x="3251"/>
        <item m="1" x="3252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697"/>
        <item m="1" x="3253"/>
        <item m="1" x="3254"/>
        <item m="1" x="3255"/>
        <item m="1" x="4942"/>
        <item m="1" x="4943"/>
        <item m="1" x="4944"/>
        <item m="1" x="4945"/>
        <item m="1" x="4946"/>
        <item m="1" x="3698"/>
        <item m="1" x="3699"/>
        <item m="1" x="3700"/>
        <item m="1" x="3701"/>
        <item m="1" x="3702"/>
        <item m="1" x="4719"/>
        <item m="1" x="4720"/>
        <item m="1" x="4721"/>
        <item m="1" x="4722"/>
        <item m="1" x="4723"/>
        <item m="1" x="4724"/>
        <item m="1" x="6232"/>
        <item m="1" x="6233"/>
        <item m="1" x="6234"/>
        <item m="1" x="6235"/>
        <item m="1" x="6236"/>
        <item m="1" x="3806"/>
        <item m="1" x="3807"/>
        <item m="1" x="3808"/>
        <item m="1" x="3809"/>
        <item m="1" x="3555"/>
        <item m="1" x="3556"/>
        <item m="1" x="3557"/>
        <item m="1" x="4713"/>
        <item m="1" x="4579"/>
        <item m="1" x="4580"/>
        <item m="1" x="4581"/>
        <item m="1" x="4279"/>
        <item m="1" x="4232"/>
        <item m="1" x="4233"/>
        <item m="1" x="4234"/>
        <item m="1" x="4235"/>
        <item m="1" x="4236"/>
        <item m="1" x="4035"/>
        <item m="1" x="4036"/>
        <item m="1" x="4037"/>
        <item m="1" x="3341"/>
        <item m="1" x="3342"/>
        <item m="1" x="3343"/>
        <item m="1" x="3344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41"/>
        <item m="1" x="4042"/>
        <item m="1" x="4043"/>
        <item m="1" x="4044"/>
        <item m="1" x="4045"/>
        <item m="1" x="3345"/>
        <item m="1" x="3346"/>
        <item m="1" x="3347"/>
        <item m="1" x="3348"/>
        <item m="1" x="3349"/>
        <item m="1" x="3005"/>
        <item m="1" x="3006"/>
        <item m="1" x="3287"/>
        <item m="1" x="3288"/>
        <item m="1" x="3463"/>
        <item m="1" x="3694"/>
        <item m="1" x="3695"/>
        <item m="1" x="3696"/>
        <item m="1" x="3793"/>
        <item m="1" x="3794"/>
        <item m="1" x="3971"/>
        <item m="1" x="4015"/>
        <item m="1" x="4016"/>
        <item m="1" x="4033"/>
        <item m="1" x="4231"/>
        <item m="1" x="4326"/>
        <item m="1" x="4531"/>
        <item m="1" x="4541"/>
        <item m="1" x="4593"/>
        <item m="1" x="4609"/>
        <item m="1" x="4714"/>
        <item m="1" x="6237"/>
        <item m="1" x="6254"/>
        <item m="1" x="6255"/>
        <item m="1" x="2988"/>
        <item m="1" x="6248"/>
        <item m="1" x="6249"/>
        <item m="1" x="6250"/>
        <item m="1" x="4022"/>
        <item m="1" x="4023"/>
        <item m="1" x="4024"/>
        <item m="1" x="6251"/>
        <item m="1" x="6252"/>
        <item m="1" x="6253"/>
        <item m="1" x="3100"/>
        <item m="1" x="3101"/>
        <item m="1" x="3102"/>
        <item m="1" x="6126"/>
        <item m="1" x="6127"/>
        <item m="1" x="6128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132"/>
        <item m="1" x="6133"/>
        <item m="1" x="6134"/>
        <item m="1" x="6135"/>
        <item m="1" x="6136"/>
        <item m="1" x="6137"/>
        <item m="1" x="6142"/>
        <item m="1" x="6143"/>
        <item m="1" x="6144"/>
        <item m="1" x="6066"/>
        <item m="1" x="6067"/>
        <item m="1" x="6068"/>
        <item m="1" x="6069"/>
        <item m="1" x="6070"/>
        <item m="1" x="6071"/>
        <item m="1" x="6094"/>
        <item m="1" x="6095"/>
        <item m="1" x="6096"/>
        <item m="1" x="6097"/>
        <item m="1" x="6098"/>
        <item m="1" x="6104"/>
        <item m="1" x="6105"/>
        <item m="1" x="6106"/>
        <item m="1" x="6107"/>
        <item m="1" x="6108"/>
        <item m="1" x="6072"/>
        <item m="1" x="6073"/>
        <item m="1" x="6074"/>
        <item m="1" x="6075"/>
        <item m="1" x="6076"/>
        <item m="1" x="6077"/>
        <item m="1" x="6078"/>
        <item m="1" x="6099"/>
        <item m="1" x="6100"/>
        <item m="1" x="6101"/>
        <item m="1" x="6102"/>
        <item m="1" x="6103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145"/>
        <item m="1" x="6146"/>
        <item m="1" x="6147"/>
        <item m="1" x="6148"/>
        <item m="1" x="6118"/>
        <item m="1" x="6119"/>
        <item m="1" x="6120"/>
        <item m="1" x="6121"/>
        <item m="1" x="6122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5044"/>
        <item m="1" x="5045"/>
        <item m="1" x="4495"/>
        <item m="1" x="4496"/>
        <item m="1" x="4497"/>
        <item m="1" x="3088"/>
        <item m="1" x="3089"/>
        <item m="1" x="3090"/>
        <item m="1" x="3091"/>
        <item m="1" x="3092"/>
        <item m="1" x="4559"/>
        <item m="1" x="4560"/>
        <item m="1" x="4561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44"/>
        <item m="1" x="3145"/>
        <item m="1" x="3146"/>
        <item m="1" x="3147"/>
        <item m="1" x="3148"/>
        <item m="1" x="3124"/>
        <item m="1" x="3125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3028"/>
        <item m="1" x="3032"/>
        <item m="1" x="3033"/>
        <item m="1" x="3034"/>
        <item m="1" x="3035"/>
        <item m="1" x="3036"/>
        <item m="1" x="3037"/>
        <item m="1" x="3038"/>
        <item m="1" x="3039"/>
        <item m="1" x="4470"/>
        <item m="1" x="3029"/>
        <item m="1" x="3030"/>
        <item m="1" x="3031"/>
        <item m="1" x="3046"/>
        <item m="1" x="3047"/>
        <item m="1" x="3048"/>
        <item m="1" x="3049"/>
        <item m="1" x="3050"/>
        <item m="1" x="3051"/>
        <item m="1" x="4449"/>
        <item m="1" x="4450"/>
        <item m="1" x="4451"/>
        <item m="1" x="4452"/>
        <item m="1" x="4456"/>
        <item m="1" x="4457"/>
        <item m="1" x="4458"/>
        <item m="1" x="4459"/>
        <item m="1" x="4460"/>
        <item m="1" x="4461"/>
        <item m="1" x="3080"/>
        <item m="1" x="3081"/>
        <item m="1" x="3084"/>
        <item m="1" x="3085"/>
        <item m="1" x="4321"/>
        <item m="1" x="4322"/>
        <item m="1" x="4453"/>
        <item m="1" x="4454"/>
        <item m="1" x="4455"/>
        <item m="1" x="4462"/>
        <item m="1" x="4463"/>
        <item m="1" x="4464"/>
        <item m="1" x="3082"/>
        <item m="1" x="3083"/>
        <item m="1" x="4323"/>
        <item m="1" x="4324"/>
        <item m="1" x="4325"/>
        <item m="1" x="4947"/>
        <item m="1" x="4948"/>
        <item m="1" x="4949"/>
        <item m="1" x="4487"/>
        <item m="1" x="4488"/>
        <item m="1" x="4489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4491"/>
        <item m="1" x="4492"/>
        <item m="1" x="4493"/>
        <item m="1" x="4494"/>
        <item m="1" x="4490"/>
        <item m="1" x="3086"/>
        <item m="1" x="3087"/>
        <item m="1" x="5171"/>
        <item m="1" x="5172"/>
        <item m="1" x="5173"/>
        <item m="1" x="5174"/>
        <item m="1" x="5175"/>
        <item m="1" x="5176"/>
        <item m="1" x="5177"/>
        <item m="1" x="5178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4498"/>
        <item m="1" x="4499"/>
        <item m="1" x="4500"/>
        <item m="1" x="4501"/>
        <item m="1" x="4502"/>
        <item m="1" x="4503"/>
        <item m="1" x="4406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727"/>
        <item m="1" x="4728"/>
        <item m="1" x="4729"/>
        <item m="1" x="4730"/>
        <item m="1" x="4731"/>
        <item m="1" x="4732"/>
        <item m="1" x="4733"/>
        <item m="1" x="3040"/>
        <item m="1" x="3041"/>
        <item m="1" x="3042"/>
        <item m="1" x="3043"/>
        <item m="1" x="3044"/>
        <item m="1" x="3045"/>
        <item m="1" x="4741"/>
        <item m="1" x="4742"/>
        <item m="1" x="4743"/>
        <item m="1" x="4744"/>
        <item m="1" x="4745"/>
        <item m="1" x="4632"/>
        <item m="1" x="4633"/>
        <item m="1" x="4634"/>
        <item m="1" x="4465"/>
        <item m="1" x="4466"/>
        <item m="1" x="4467"/>
        <item m="1" x="4468"/>
        <item m="1" x="4469"/>
        <item m="1" x="4746"/>
        <item m="1" x="4747"/>
        <item m="1" x="4748"/>
        <item m="1" x="4749"/>
        <item m="1" x="4734"/>
        <item m="1" x="4735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4736"/>
        <item m="1" x="4737"/>
        <item m="1" x="4738"/>
        <item m="1" x="4739"/>
        <item m="1" x="4740"/>
        <item m="1" x="3093"/>
        <item m="1" x="3094"/>
        <item m="1" x="3095"/>
        <item m="1" x="3096"/>
        <item m="1" x="3097"/>
        <item m="1" x="3098"/>
        <item m="1" x="3099"/>
        <item m="1" x="5191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3136"/>
        <item m="1" x="3137"/>
        <item m="1" x="3138"/>
        <item m="1" x="3139"/>
        <item m="1" x="3140"/>
        <item m="1" x="3141"/>
        <item m="1" x="3142"/>
        <item m="1" x="3143"/>
        <item m="1" x="5510"/>
        <item m="1" x="5511"/>
        <item m="1" x="5512"/>
        <item m="1" x="5513"/>
        <item m="1" x="5514"/>
        <item m="1" x="5878"/>
        <item m="1" x="4510"/>
        <item m="1" x="4562"/>
        <item m="1" x="4568"/>
        <item m="1" x="4653"/>
        <item m="1" x="4775"/>
        <item m="1" x="4960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4504"/>
        <item m="1" x="4505"/>
        <item m="1" x="4506"/>
        <item m="1" x="4507"/>
        <item m="1" x="4508"/>
        <item m="1" x="4509"/>
        <item m="1" x="4635"/>
        <item m="1" x="4636"/>
        <item m="1" x="4637"/>
        <item m="1" x="4638"/>
        <item m="1" x="4639"/>
        <item m="1" x="4640"/>
        <item m="1" x="4641"/>
        <item m="1" x="4774"/>
        <item m="1" x="4959"/>
        <item m="1" x="5065"/>
        <item m="1" x="5211"/>
        <item m="1" x="5371"/>
        <item m="1" x="5520"/>
        <item m="1" x="5912"/>
        <item m="1" x="4522"/>
        <item m="1" x="4569"/>
        <item m="1" x="4654"/>
        <item m="1" x="4776"/>
        <item m="1" x="4961"/>
        <item m="1" x="5066"/>
        <item m="1" x="5212"/>
        <item m="1" x="5372"/>
        <item m="1" x="5521"/>
        <item m="1" x="5913"/>
        <item m="1" x="4523"/>
        <item m="1" x="4570"/>
        <item m="1" x="4655"/>
        <item m="1" x="4777"/>
        <item m="1" x="4962"/>
        <item m="1" x="5067"/>
        <item m="1" x="5213"/>
        <item m="1" x="5373"/>
        <item m="1" x="5522"/>
        <item m="1" x="4578"/>
        <item m="1" x="4657"/>
        <item m="1" x="4781"/>
        <item m="1" x="3307"/>
        <item m="1" x="4933"/>
        <item m="1" x="3428"/>
        <item m="1" x="5038"/>
        <item m="1" x="3506"/>
        <item m="1" x="5085"/>
        <item m="1" x="3149"/>
        <item m="1" x="4619"/>
        <item m="1" x="3187"/>
        <item m="1" x="4725"/>
        <item m="1" x="3308"/>
        <item m="1" x="4934"/>
        <item m="1" x="3429"/>
        <item m="1" x="5039"/>
        <item m="1" x="3507"/>
        <item m="1" x="5086"/>
        <item m="1" x="3150"/>
        <item m="1" x="4620"/>
        <item m="1" x="3188"/>
        <item m="1" x="4726"/>
        <item m="1" x="3309"/>
        <item m="1" x="4935"/>
        <item m="1" x="3430"/>
        <item m="1" x="5040"/>
        <item m="1" x="3508"/>
        <item m="1" x="5087"/>
        <item m="1" x="3151"/>
        <item m="1" x="4621"/>
        <item m="1" x="4939"/>
        <item m="1" x="3431"/>
        <item m="1" x="5041"/>
        <item m="1" x="3509"/>
        <item m="1" x="5088"/>
        <item m="1" x="3549"/>
        <item m="1" x="5260"/>
        <item m="1" x="3613"/>
        <item m="1" x="5418"/>
        <item m="1" x="3310"/>
        <item m="1" x="4940"/>
        <item m="1" x="3432"/>
        <item m="1" x="5042"/>
        <item m="1" x="3510"/>
        <item m="1" x="5089"/>
        <item m="1" x="3550"/>
        <item m="1" x="5261"/>
        <item m="1" x="3614"/>
        <item m="1" x="5419"/>
        <item m="1" x="3311"/>
        <item m="1" x="4941"/>
        <item m="1" x="3433"/>
        <item m="1" x="5043"/>
        <item m="1" x="3511"/>
        <item m="1" x="5090"/>
        <item m="1" x="3551"/>
        <item m="1" x="5262"/>
        <item m="1" x="3615"/>
        <item m="1" x="5420"/>
        <item m="1" x="3312"/>
        <item m="1" x="5091"/>
        <item m="1" x="3562"/>
        <item m="1" x="5273"/>
        <item m="1" x="3616"/>
        <item m="1" x="5424"/>
        <item m="1" x="3722"/>
        <item m="1" x="5672"/>
        <item m="1" x="3810"/>
        <item m="1" x="5914"/>
        <item m="1" x="3523"/>
        <item m="1" x="5092"/>
        <item m="1" x="3563"/>
        <item m="1" x="5274"/>
        <item m="1" x="3617"/>
        <item m="1" x="5425"/>
        <item m="1" x="3723"/>
        <item m="1" x="5673"/>
        <item m="1" x="3811"/>
        <item m="1" x="5915"/>
        <item m="1" x="3524"/>
        <item m="1" x="5093"/>
        <item m="1" x="3564"/>
        <item m="1" x="5275"/>
        <item m="1" x="3618"/>
        <item m="1" x="5426"/>
        <item m="1" x="3724"/>
        <item m="1" x="5674"/>
        <item m="1" x="3812"/>
        <item m="1" x="5916"/>
        <item m="1" x="3525"/>
        <item m="1" x="5094"/>
        <item m="1" x="5499"/>
        <item m="1" x="3790"/>
        <item m="1" x="5773"/>
        <item m="1" x="3952"/>
        <item m="1" x="6033"/>
        <item m="1" x="3961"/>
        <item m="1" x="6060"/>
        <item m="1" x="3972"/>
        <item m="1" x="6123"/>
        <item m="1" x="3691"/>
        <item m="1" x="5500"/>
        <item m="1" x="3791"/>
        <item m="1" x="5774"/>
        <item m="1" x="3953"/>
        <item m="1" x="6034"/>
        <item m="1" x="3962"/>
        <item m="1" x="6061"/>
        <item m="1" x="3973"/>
        <item m="1" x="6124"/>
        <item m="1" x="3692"/>
        <item m="1" x="5501"/>
        <item m="1" x="3792"/>
        <item m="1" x="5775"/>
        <item m="1" x="3954"/>
        <item m="1" x="6035"/>
        <item m="1" x="3963"/>
        <item m="1" x="6062"/>
        <item m="1" x="3974"/>
        <item m="1" x="6125"/>
        <item m="1" x="3693"/>
        <item m="1" x="6036"/>
        <item m="1" x="3964"/>
        <item m="1" x="6063"/>
        <item m="1" x="3975"/>
        <item m="1" x="6129"/>
        <item m="1" x="3989"/>
        <item m="1" x="6155"/>
        <item m="1" x="3995"/>
        <item m="1" x="6219"/>
        <item m="1" x="3955"/>
        <item m="1" x="6037"/>
        <item m="1" x="3965"/>
        <item m="1" x="6064"/>
        <item m="1" x="3976"/>
        <item m="1" x="6130"/>
        <item m="1" x="3990"/>
        <item m="1" x="6156"/>
        <item m="1" x="3996"/>
        <item m="1" x="6220"/>
        <item m="1" x="3956"/>
        <item m="1" x="6038"/>
        <item m="1" x="3966"/>
        <item m="1" x="6065"/>
        <item m="1" x="3977"/>
        <item m="1" x="6131"/>
        <item m="1" x="3991"/>
        <item m="1" x="6157"/>
        <item m="1" x="3997"/>
        <item m="1" x="6221"/>
        <item m="1" x="3957"/>
        <item m="1" x="6039"/>
        <item m="1" x="6138"/>
        <item m="1" x="3992"/>
        <item m="1" x="6158"/>
        <item m="1" x="3998"/>
        <item m="1" x="6222"/>
        <item m="1" x="4003"/>
        <item m="1" x="6227"/>
        <item m="1" x="4017"/>
        <item m="1" x="6238"/>
        <item m="1" x="3979"/>
        <item m="1" x="6139"/>
        <item m="1" x="3993"/>
        <item m="1" x="6159"/>
        <item m="1" x="3999"/>
        <item m="1" x="6223"/>
        <item m="1" x="4004"/>
        <item m="1" x="6228"/>
        <item m="1" x="4018"/>
        <item m="1" x="6239"/>
        <item m="1" x="3980"/>
        <item m="1" x="6140"/>
        <item m="1" x="3994"/>
        <item m="1" x="6160"/>
        <item m="1" x="4000"/>
        <item m="1" x="6224"/>
        <item m="1" x="4005"/>
        <item m="1" x="6229"/>
        <item m="1" x="4019"/>
        <item m="1" x="6240"/>
        <item m="1" x="3981"/>
        <item m="1" x="6141"/>
        <item m="1" x="6225"/>
        <item m="1" x="4006"/>
        <item m="1" x="6230"/>
        <item m="1" x="4020"/>
        <item m="1" x="6241"/>
        <item m="1" x="4025"/>
        <item m="1" x="6256"/>
        <item m="1" x="4031"/>
        <item m="1" x="6258"/>
        <item m="1" x="4001"/>
        <item m="1" x="6226"/>
        <item m="1" x="4007"/>
        <item m="1" x="6231"/>
        <item m="1" x="4021"/>
        <item m="1" x="6242"/>
        <item m="1" x="4026"/>
        <item m="1" x="6257"/>
        <item m="1" x="4032"/>
        <item m="1" x="6259"/>
        <item m="1" x="4002"/>
        <item m="1" x="4642"/>
        <item m="1" x="4643"/>
        <item m="1" x="4644"/>
        <item m="1" x="4645"/>
        <item m="1" x="4646"/>
        <item m="1" x="4750"/>
        <item m="1" x="4751"/>
        <item m="1" x="4752"/>
        <item m="1" x="4753"/>
        <item m="1" x="4754"/>
        <item m="1" x="4755"/>
        <item m="1" x="4756"/>
        <item m="1" x="4764"/>
        <item m="1" x="4765"/>
        <item m="1" x="4766"/>
        <item m="1" x="4767"/>
        <item m="1" x="4768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5057"/>
        <item m="1" x="5058"/>
        <item m="1" x="5059"/>
        <item m="1" x="5060"/>
        <item m="1" x="5061"/>
        <item m="1" x="5062"/>
        <item m="1" x="5063"/>
        <item m="1" x="5064"/>
        <item m="1" x="5192"/>
        <item m="1" x="5193"/>
        <item m="1" x="5194"/>
        <item m="1" x="5202"/>
        <item m="1" x="5203"/>
        <item m="1" x="5204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63"/>
        <item m="1" x="4564"/>
        <item m="1" x="4565"/>
        <item m="1" x="4566"/>
        <item m="1" x="4567"/>
        <item m="1" x="4647"/>
        <item m="1" x="4648"/>
        <item m="1" x="4649"/>
        <item m="1" x="4650"/>
        <item m="1" x="4651"/>
        <item m="1" x="4652"/>
        <item m="1" x="4757"/>
        <item m="1" x="4758"/>
        <item m="1" x="4759"/>
        <item m="1" x="4760"/>
        <item m="1" x="4761"/>
        <item m="1" x="4762"/>
        <item m="1" x="4763"/>
        <item m="1" x="4769"/>
        <item m="1" x="4770"/>
        <item m="1" x="4771"/>
        <item m="1" x="4772"/>
        <item m="1" x="4773"/>
        <item m="1" x="5195"/>
        <item m="1" x="5196"/>
        <item m="1" x="5197"/>
        <item m="1" x="5198"/>
        <item m="1" x="5199"/>
        <item m="1" x="5200"/>
        <item m="1" x="5201"/>
        <item m="1" x="5205"/>
        <item m="1" x="5206"/>
        <item m="1" x="5207"/>
        <item m="1" x="5208"/>
        <item m="1" x="5209"/>
        <item m="1" x="5210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515"/>
        <item m="1" x="5516"/>
        <item m="1" x="5517"/>
        <item m="1" x="5518"/>
        <item m="1" x="5519"/>
        <item m="1" x="5068"/>
        <item m="1" x="5214"/>
        <item m="1" x="4778"/>
        <item m="1" x="4779"/>
        <item m="1" x="4780"/>
        <item m="1" x="4963"/>
        <item m="1" x="4964"/>
        <item m="1" x="4965"/>
        <item m="1" x="4966"/>
        <item m="1" x="4967"/>
        <item m="1" x="4968"/>
        <item m="1" x="4969"/>
        <item m="1" x="4970"/>
        <item m="1" x="4571"/>
        <item m="1" x="4572"/>
        <item m="1" x="4573"/>
        <item m="1" x="4574"/>
        <item m="1" x="4575"/>
        <item m="1" x="4576"/>
        <item m="1" x="4577"/>
        <item m="1" x="4582"/>
        <item m="1" x="4583"/>
        <item m="1" x="4584"/>
        <item m="1" x="4585"/>
        <item m="1" x="4586"/>
        <item m="1" x="4587"/>
        <item m="1" x="4588"/>
        <item m="1" x="4589"/>
        <item m="1" x="4704"/>
        <item m="1" x="4705"/>
        <item m="1" x="4706"/>
        <item m="1" x="4707"/>
        <item m="1" x="4708"/>
        <item m="1" x="4709"/>
        <item m="1" x="4710"/>
        <item m="1" x="4711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5374"/>
        <item m="1" x="5375"/>
        <item m="1" x="5376"/>
        <item m="1" x="5377"/>
        <item m="1" x="5378"/>
        <item m="1" x="5379"/>
        <item m="1" x="5380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52"/>
        <item m="1" x="3153"/>
        <item m="1" x="3154"/>
        <item m="1" x="3155"/>
        <item m="1" x="3156"/>
        <item m="1" x="3157"/>
        <item m="1" x="3158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5077"/>
        <item m="1" x="5078"/>
        <item m="1" x="5079"/>
        <item m="1" x="5080"/>
        <item m="1" x="5081"/>
        <item m="1" x="5082"/>
        <item m="1" x="5083"/>
        <item m="1" x="5084"/>
        <item m="1" x="5069"/>
        <item m="1" x="5070"/>
        <item m="1" x="5071"/>
        <item m="1" x="5072"/>
        <item m="1" x="5073"/>
        <item m="1" x="5074"/>
        <item m="1" x="5075"/>
        <item m="1" x="5076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224"/>
        <item m="1" x="5225"/>
        <item m="1" x="5226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4524"/>
        <item m="1" x="4525"/>
        <item m="1" x="4526"/>
        <item m="1" x="4527"/>
        <item m="1" x="4528"/>
        <item m="1" x="4529"/>
        <item m="1" x="4530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5000"/>
        <item m="1" x="5001"/>
        <item m="1" x="3512"/>
        <item m="1" x="3513"/>
        <item m="1" x="3514"/>
        <item m="1" x="3515"/>
        <item m="1" x="3516"/>
        <item m="1" x="3517"/>
        <item m="1" x="4863"/>
        <item m="1" x="4864"/>
        <item m="1" x="5608"/>
        <item m="1" x="3518"/>
        <item m="1" x="3519"/>
        <item m="1" x="3520"/>
        <item m="1" x="3521"/>
        <item m="1" x="352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58"/>
        <item m="1" x="5759"/>
        <item m="1" x="5760"/>
        <item m="1" x="5761"/>
        <item m="1" x="3820"/>
        <item m="1" x="3821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3843"/>
        <item m="1" x="3844"/>
        <item m="1" x="3845"/>
        <item m="1" x="3846"/>
        <item m="1" x="3847"/>
        <item m="1" x="3848"/>
        <item m="1" x="3849"/>
        <item m="1" x="3850"/>
        <item m="1" x="5095"/>
        <item m="1" x="5096"/>
        <item m="1" x="5947"/>
        <item m="1" x="5948"/>
        <item m="1" x="5949"/>
        <item m="1" x="5097"/>
        <item m="1" x="5098"/>
        <item m="1" x="5099"/>
        <item m="1" x="5100"/>
        <item m="1" x="5101"/>
        <item m="1" x="5102"/>
        <item m="1" x="5103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3605"/>
        <item m="1" x="3606"/>
        <item m="1" x="3607"/>
        <item m="1" x="3608"/>
        <item m="1" x="3609"/>
        <item m="1" x="3610"/>
        <item m="1" x="3611"/>
        <item m="1" x="3612"/>
        <item m="1" x="5297"/>
        <item m="1" x="5298"/>
        <item m="1" x="5299"/>
        <item m="1" x="5300"/>
        <item m="1" x="5301"/>
        <item m="1" x="5302"/>
        <item m="1" x="5303"/>
        <item m="1" x="5304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3640"/>
        <item m="1" x="3641"/>
        <item m="1" x="3642"/>
        <item m="1" x="3643"/>
        <item m="1" x="3644"/>
        <item m="1" x="3645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3646"/>
        <item m="1" x="3647"/>
        <item m="1" x="3648"/>
        <item m="1" x="3649"/>
        <item m="1" x="3650"/>
        <item m="1" x="3651"/>
        <item m="1" x="3652"/>
        <item m="1" x="5444"/>
        <item m="1" x="5445"/>
        <item m="1" x="5446"/>
        <item m="1" x="5447"/>
        <item m="1" x="5104"/>
        <item m="1" x="5105"/>
        <item m="1" x="5106"/>
        <item m="1" x="5107"/>
        <item m="1" x="5108"/>
        <item m="1" x="5109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785"/>
        <item m="1" x="3786"/>
        <item m="1" x="3787"/>
        <item m="1" x="3788"/>
        <item m="1" x="3789"/>
        <item m="1" x="5421"/>
        <item m="1" x="5422"/>
        <item m="1" x="542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3950"/>
        <item m="1" x="3951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5984"/>
        <item m="1" x="5985"/>
        <item m="1" x="5986"/>
        <item m="1" x="3542"/>
        <item m="1" x="3873"/>
        <item m="1" x="3874"/>
        <item m="1" x="5987"/>
        <item m="1" x="5988"/>
        <item m="1" x="5989"/>
        <item m="1" x="5990"/>
        <item m="1" x="3875"/>
        <item m="1" x="3876"/>
        <item m="1" x="3877"/>
        <item m="1" x="3878"/>
        <item m="1" x="387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5472"/>
        <item m="1" x="5473"/>
        <item m="1" x="5474"/>
        <item m="1" x="5475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164"/>
        <item m="1" x="5165"/>
        <item m="1" x="5166"/>
        <item m="1" x="5167"/>
        <item m="1" x="5168"/>
        <item m="1" x="5169"/>
        <item m="1" x="5170"/>
        <item m="1" x="5752"/>
        <item m="1" x="5753"/>
        <item m="1" x="5754"/>
        <item m="1" x="5755"/>
        <item m="1" x="5756"/>
        <item m="1" x="5757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813"/>
        <item m="1" x="3814"/>
        <item m="1" x="3815"/>
        <item m="1" x="3816"/>
        <item m="1" x="3817"/>
        <item m="1" x="3818"/>
        <item m="1" x="3819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3978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m="1" x="4656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m="1" x="4712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t="default"/>
      </items>
    </pivotField>
    <pivotField compact="0" showAll="0"/>
    <pivotField name="Meses (fecha )" axis="axisRow" compact="0" numFmtId="14" showAll="0">
      <items count="15">
        <item x="0"/>
        <item sd="0" x="1"/>
        <item x="2"/>
        <item x="3"/>
        <item x="4"/>
        <item x="5"/>
        <item x="6"/>
        <item x="7"/>
        <item x="8"/>
        <item x="9"/>
        <item x="10"/>
        <item x="11"/>
        <item sd="0" x="12"/>
        <item x="13"/>
        <item t="default"/>
      </items>
    </pivotField>
    <pivotField dataField="1" compact="0" showAll="0"/>
    <pivotField dataField="1" compact="0" numFmtId="10" showAll="0"/>
    <pivotField dataField="1" compact="0" numFmtId="10" showAll="0"/>
    <pivotField compact="0" showAll="0"/>
    <pivotField compact="0" showAll="0"/>
    <pivotField compact="0" showAll="0"/>
    <pivotField compact="0" showAll="0"/>
    <pivotField compact="0" showAll="0"/>
    <pivotField compact="0" dragToRow="0" dragToCol="0" dragToPage="0" showAll="0" defaultSubtotal="0"/>
    <pivotField compact="0" dragToRow="0" dragToCol="0" dragToPage="0" showAll="0" defaultSubtotal="0"/>
    <pivotField compact="0" dragToRow="0" dragToCol="0" dragToPage="0" showAll="0" defaultSubtotal="0"/>
    <pivotField compact="0" dragToRow="0" dragToCol="0" dragToPage="0" showAll="0" defaultSubtotal="0"/>
    <pivotField compact="0" dragToRow="0" dragToCol="0" dragToPage="0" showAll="0" defaultSubtotal="0"/>
  </pivotFields>
  <rowFields count="2">
    <field x="6"/>
    <field x="4"/>
  </rowFields>
  <rowItems count="2635">
    <i>
      <x v="1"/>
    </i>
    <i>
      <x v="2"/>
    </i>
    <i r="1">
      <x v="3883"/>
    </i>
    <i r="1">
      <x v="3884"/>
    </i>
    <i r="1">
      <x v="3885"/>
    </i>
    <i r="1">
      <x v="3886"/>
    </i>
    <i r="1">
      <x v="3887"/>
    </i>
    <i r="1">
      <x v="3888"/>
    </i>
    <i r="1">
      <x v="3889"/>
    </i>
    <i r="1">
      <x v="3890"/>
    </i>
    <i r="1">
      <x v="3891"/>
    </i>
    <i r="1">
      <x v="3892"/>
    </i>
    <i r="1">
      <x v="3893"/>
    </i>
    <i r="1">
      <x v="3894"/>
    </i>
    <i r="1">
      <x v="3895"/>
    </i>
    <i r="1">
      <x v="3896"/>
    </i>
    <i r="1">
      <x v="3897"/>
    </i>
    <i r="1">
      <x v="3898"/>
    </i>
    <i r="1">
      <x v="3899"/>
    </i>
    <i r="1">
      <x v="3900"/>
    </i>
    <i r="1">
      <x v="3901"/>
    </i>
    <i r="1">
      <x v="3902"/>
    </i>
    <i r="1">
      <x v="3903"/>
    </i>
    <i r="1">
      <x v="3904"/>
    </i>
    <i r="1">
      <x v="3905"/>
    </i>
    <i r="1">
      <x v="3906"/>
    </i>
    <i r="1">
      <x v="3907"/>
    </i>
    <i r="1">
      <x v="3908"/>
    </i>
    <i r="1">
      <x v="3909"/>
    </i>
    <i r="1">
      <x v="3910"/>
    </i>
    <i r="1">
      <x v="3911"/>
    </i>
    <i r="1">
      <x v="3912"/>
    </i>
    <i r="1">
      <x v="3913"/>
    </i>
    <i r="1">
      <x v="3914"/>
    </i>
    <i r="1">
      <x v="3915"/>
    </i>
    <i r="1">
      <x v="3916"/>
    </i>
    <i r="1">
      <x v="3917"/>
    </i>
    <i r="1">
      <x v="3918"/>
    </i>
    <i r="1">
      <x v="3919"/>
    </i>
    <i r="1">
      <x v="3920"/>
    </i>
    <i r="1">
      <x v="3921"/>
    </i>
    <i r="1">
      <x v="3922"/>
    </i>
    <i r="1">
      <x v="3923"/>
    </i>
    <i r="1">
      <x v="3924"/>
    </i>
    <i r="1">
      <x v="3925"/>
    </i>
    <i r="1">
      <x v="3926"/>
    </i>
    <i r="1">
      <x v="3927"/>
    </i>
    <i r="1">
      <x v="3928"/>
    </i>
    <i r="1">
      <x v="3929"/>
    </i>
    <i r="1">
      <x v="3930"/>
    </i>
    <i r="1">
      <x v="3931"/>
    </i>
    <i r="1">
      <x v="3932"/>
    </i>
    <i r="1">
      <x v="3933"/>
    </i>
    <i r="1">
      <x v="3934"/>
    </i>
    <i r="1">
      <x v="3935"/>
    </i>
    <i r="1">
      <x v="3936"/>
    </i>
    <i r="1">
      <x v="3937"/>
    </i>
    <i r="1">
      <x v="3938"/>
    </i>
    <i r="1">
      <x v="3939"/>
    </i>
    <i r="1">
      <x v="3940"/>
    </i>
    <i r="1">
      <x v="3941"/>
    </i>
    <i r="1">
      <x v="3942"/>
    </i>
    <i r="1">
      <x v="3943"/>
    </i>
    <i r="1">
      <x v="3944"/>
    </i>
    <i r="1">
      <x v="3945"/>
    </i>
    <i r="1">
      <x v="3946"/>
    </i>
    <i r="1">
      <x v="3947"/>
    </i>
    <i r="1">
      <x v="3948"/>
    </i>
    <i r="1">
      <x v="3949"/>
    </i>
    <i r="1">
      <x v="3950"/>
    </i>
    <i r="1">
      <x v="3951"/>
    </i>
    <i r="1">
      <x v="3952"/>
    </i>
    <i r="1">
      <x v="3953"/>
    </i>
    <i r="1">
      <x v="3954"/>
    </i>
    <i r="1">
      <x v="3955"/>
    </i>
    <i r="1">
      <x v="3956"/>
    </i>
    <i r="1">
      <x v="3957"/>
    </i>
    <i r="1">
      <x v="3958"/>
    </i>
    <i r="1">
      <x v="3959"/>
    </i>
    <i r="1">
      <x v="3960"/>
    </i>
    <i r="1">
      <x v="3961"/>
    </i>
    <i r="1">
      <x v="3962"/>
    </i>
    <i r="1">
      <x v="3963"/>
    </i>
    <i r="1">
      <x v="3964"/>
    </i>
    <i r="1">
      <x v="3965"/>
    </i>
    <i r="1">
      <x v="3966"/>
    </i>
    <i r="1">
      <x v="3967"/>
    </i>
    <i r="1">
      <x v="3968"/>
    </i>
    <i r="1">
      <x v="3969"/>
    </i>
    <i r="1">
      <x v="3970"/>
    </i>
    <i r="1">
      <x v="3971"/>
    </i>
    <i r="1">
      <x v="3972"/>
    </i>
    <i r="1">
      <x v="3973"/>
    </i>
    <i r="1">
      <x v="3974"/>
    </i>
    <i r="1">
      <x v="3975"/>
    </i>
    <i r="1">
      <x v="3976"/>
    </i>
    <i r="1">
      <x v="3977"/>
    </i>
    <i r="1">
      <x v="3978"/>
    </i>
    <i r="1">
      <x v="3979"/>
    </i>
    <i r="1">
      <x v="3980"/>
    </i>
    <i r="1">
      <x v="3981"/>
    </i>
    <i r="1">
      <x v="3982"/>
    </i>
    <i r="1">
      <x v="3983"/>
    </i>
    <i r="1">
      <x v="3984"/>
    </i>
    <i r="1">
      <x v="3985"/>
    </i>
    <i r="1">
      <x v="3986"/>
    </i>
    <i r="1">
      <x v="3987"/>
    </i>
    <i r="1">
      <x v="3988"/>
    </i>
    <i r="1">
      <x v="3989"/>
    </i>
    <i r="1">
      <x v="3990"/>
    </i>
    <i r="1">
      <x v="3991"/>
    </i>
    <i r="1">
      <x v="3992"/>
    </i>
    <i r="1">
      <x v="3993"/>
    </i>
    <i r="1">
      <x v="3994"/>
    </i>
    <i r="1">
      <x v="3995"/>
    </i>
    <i r="1">
      <x v="3996"/>
    </i>
    <i r="1">
      <x v="3997"/>
    </i>
    <i r="1">
      <x v="3998"/>
    </i>
    <i r="1">
      <x v="3999"/>
    </i>
    <i r="1">
      <x v="4000"/>
    </i>
    <i r="1">
      <x v="4001"/>
    </i>
    <i r="1">
      <x v="4002"/>
    </i>
    <i r="1">
      <x v="4003"/>
    </i>
    <i r="1">
      <x v="4004"/>
    </i>
    <i r="1">
      <x v="4005"/>
    </i>
    <i r="1">
      <x v="4006"/>
    </i>
    <i r="1">
      <x v="4007"/>
    </i>
    <i>
      <x v="3"/>
    </i>
    <i r="1">
      <x v="4008"/>
    </i>
    <i r="1">
      <x v="4009"/>
    </i>
    <i r="1">
      <x v="4010"/>
    </i>
    <i r="1">
      <x v="4011"/>
    </i>
    <i r="1">
      <x v="4012"/>
    </i>
    <i r="1">
      <x v="4013"/>
    </i>
    <i r="1">
      <x v="4014"/>
    </i>
    <i r="1">
      <x v="4015"/>
    </i>
    <i r="1">
      <x v="4016"/>
    </i>
    <i r="1">
      <x v="4017"/>
    </i>
    <i r="1">
      <x v="4018"/>
    </i>
    <i r="1">
      <x v="4019"/>
    </i>
    <i r="1">
      <x v="4020"/>
    </i>
    <i r="1">
      <x v="4021"/>
    </i>
    <i r="1">
      <x v="4022"/>
    </i>
    <i r="1">
      <x v="4023"/>
    </i>
    <i r="1">
      <x v="4024"/>
    </i>
    <i r="1">
      <x v="4025"/>
    </i>
    <i>
      <x v="4"/>
    </i>
    <i r="1">
      <x v="4026"/>
    </i>
    <i r="1">
      <x v="4027"/>
    </i>
    <i r="1">
      <x v="4028"/>
    </i>
    <i r="1">
      <x v="4029"/>
    </i>
    <i r="1">
      <x v="4030"/>
    </i>
    <i r="1">
      <x v="4031"/>
    </i>
    <i r="1">
      <x v="4032"/>
    </i>
    <i r="1">
      <x v="4033"/>
    </i>
    <i r="1">
      <x v="4034"/>
    </i>
    <i r="1">
      <x v="4035"/>
    </i>
    <i r="1">
      <x v="4036"/>
    </i>
    <i r="1">
      <x v="4037"/>
    </i>
    <i r="1">
      <x v="4038"/>
    </i>
    <i r="1">
      <x v="4039"/>
    </i>
    <i r="1">
      <x v="4040"/>
    </i>
    <i r="1">
      <x v="4041"/>
    </i>
    <i r="1">
      <x v="4042"/>
    </i>
    <i r="1">
      <x v="4043"/>
    </i>
    <i r="1">
      <x v="4044"/>
    </i>
    <i r="1">
      <x v="4045"/>
    </i>
    <i r="1">
      <x v="4046"/>
    </i>
    <i r="1">
      <x v="4047"/>
    </i>
    <i r="1">
      <x v="4048"/>
    </i>
    <i r="1">
      <x v="4049"/>
    </i>
    <i r="1">
      <x v="4050"/>
    </i>
    <i r="1">
      <x v="4051"/>
    </i>
    <i r="1">
      <x v="4052"/>
    </i>
    <i r="1">
      <x v="4053"/>
    </i>
    <i r="1">
      <x v="4054"/>
    </i>
    <i r="1">
      <x v="4055"/>
    </i>
    <i r="1">
      <x v="4056"/>
    </i>
    <i r="1">
      <x v="4057"/>
    </i>
    <i r="1">
      <x v="4058"/>
    </i>
    <i r="1">
      <x v="4059"/>
    </i>
    <i r="1">
      <x v="4060"/>
    </i>
    <i r="1">
      <x v="4061"/>
    </i>
    <i r="1">
      <x v="4062"/>
    </i>
    <i r="1">
      <x v="4063"/>
    </i>
    <i r="1">
      <x v="4064"/>
    </i>
    <i r="1">
      <x v="4065"/>
    </i>
    <i r="1">
      <x v="4066"/>
    </i>
    <i r="1">
      <x v="4067"/>
    </i>
    <i r="1">
      <x v="4068"/>
    </i>
    <i r="1">
      <x v="4069"/>
    </i>
    <i r="1">
      <x v="4070"/>
    </i>
    <i r="1">
      <x v="4071"/>
    </i>
    <i r="1">
      <x v="4072"/>
    </i>
    <i r="1">
      <x v="4073"/>
    </i>
    <i r="1">
      <x v="4074"/>
    </i>
    <i r="1">
      <x v="4075"/>
    </i>
    <i r="1">
      <x v="4076"/>
    </i>
    <i r="1">
      <x v="4077"/>
    </i>
    <i r="1">
      <x v="4078"/>
    </i>
    <i r="1">
      <x v="4079"/>
    </i>
    <i r="1">
      <x v="4080"/>
    </i>
    <i r="1">
      <x v="4081"/>
    </i>
    <i r="1">
      <x v="4082"/>
    </i>
    <i r="1">
      <x v="4083"/>
    </i>
    <i r="1">
      <x v="4084"/>
    </i>
    <i r="1">
      <x v="4085"/>
    </i>
    <i r="1">
      <x v="4086"/>
    </i>
    <i r="1">
      <x v="4087"/>
    </i>
    <i r="1">
      <x v="4088"/>
    </i>
    <i r="1">
      <x v="4089"/>
    </i>
    <i r="1">
      <x v="4090"/>
    </i>
    <i r="1">
      <x v="4091"/>
    </i>
    <i r="1">
      <x v="4092"/>
    </i>
    <i r="1">
      <x v="4093"/>
    </i>
    <i r="1">
      <x v="4094"/>
    </i>
    <i r="1">
      <x v="4095"/>
    </i>
    <i r="1">
      <x v="4096"/>
    </i>
    <i r="1">
      <x v="4097"/>
    </i>
    <i r="1">
      <x v="4098"/>
    </i>
    <i r="1">
      <x v="4099"/>
    </i>
    <i r="1">
      <x v="4100"/>
    </i>
    <i r="1">
      <x v="4101"/>
    </i>
    <i r="1">
      <x v="4102"/>
    </i>
    <i r="1">
      <x v="4103"/>
    </i>
    <i r="1">
      <x v="4104"/>
    </i>
    <i r="1">
      <x v="4105"/>
    </i>
    <i r="1">
      <x v="4106"/>
    </i>
    <i r="1">
      <x v="4107"/>
    </i>
    <i r="1">
      <x v="4108"/>
    </i>
    <i r="1">
      <x v="4109"/>
    </i>
    <i r="1">
      <x v="4110"/>
    </i>
    <i r="1">
      <x v="4111"/>
    </i>
    <i r="1">
      <x v="4112"/>
    </i>
    <i r="1">
      <x v="4113"/>
    </i>
    <i r="1">
      <x v="4114"/>
    </i>
    <i r="1">
      <x v="4115"/>
    </i>
    <i r="1">
      <x v="4116"/>
    </i>
    <i r="1">
      <x v="4117"/>
    </i>
    <i r="1">
      <x v="4118"/>
    </i>
    <i r="1">
      <x v="4119"/>
    </i>
    <i r="1">
      <x v="4120"/>
    </i>
    <i r="1">
      <x v="4121"/>
    </i>
    <i r="1">
      <x v="4122"/>
    </i>
    <i r="1">
      <x v="4123"/>
    </i>
    <i r="1">
      <x v="4124"/>
    </i>
    <i r="1">
      <x v="4125"/>
    </i>
    <i r="1">
      <x v="4126"/>
    </i>
    <i r="1">
      <x v="4127"/>
    </i>
    <i r="1">
      <x v="4128"/>
    </i>
    <i r="1">
      <x v="4129"/>
    </i>
    <i r="1">
      <x v="4130"/>
    </i>
    <i r="1">
      <x v="4131"/>
    </i>
    <i r="1">
      <x v="4132"/>
    </i>
    <i r="1">
      <x v="4133"/>
    </i>
    <i r="1">
      <x v="4134"/>
    </i>
    <i r="1">
      <x v="4135"/>
    </i>
    <i r="1">
      <x v="4136"/>
    </i>
    <i r="1">
      <x v="4137"/>
    </i>
    <i r="1">
      <x v="4138"/>
    </i>
    <i r="1">
      <x v="4139"/>
    </i>
    <i r="1">
      <x v="4140"/>
    </i>
    <i r="1">
      <x v="4141"/>
    </i>
    <i r="1">
      <x v="4142"/>
    </i>
    <i r="1">
      <x v="4143"/>
    </i>
    <i r="1">
      <x v="4144"/>
    </i>
    <i r="1">
      <x v="4145"/>
    </i>
    <i r="1">
      <x v="4146"/>
    </i>
    <i r="1">
      <x v="4147"/>
    </i>
    <i r="1">
      <x v="4148"/>
    </i>
    <i r="1">
      <x v="4149"/>
    </i>
    <i r="1">
      <x v="4150"/>
    </i>
    <i r="1">
      <x v="4151"/>
    </i>
    <i r="1">
      <x v="4152"/>
    </i>
    <i r="1">
      <x v="4153"/>
    </i>
    <i r="1">
      <x v="4154"/>
    </i>
    <i r="1">
      <x v="4155"/>
    </i>
    <i r="1">
      <x v="4156"/>
    </i>
    <i r="1">
      <x v="4157"/>
    </i>
    <i r="1">
      <x v="4158"/>
    </i>
    <i r="1">
      <x v="4159"/>
    </i>
    <i r="1">
      <x v="4160"/>
    </i>
    <i r="1">
      <x v="4161"/>
    </i>
    <i r="1">
      <x v="4162"/>
    </i>
    <i r="1">
      <x v="4163"/>
    </i>
    <i r="1">
      <x v="4164"/>
    </i>
    <i r="1">
      <x v="4165"/>
    </i>
    <i r="1">
      <x v="4166"/>
    </i>
    <i r="1">
      <x v="4167"/>
    </i>
    <i r="1">
      <x v="4168"/>
    </i>
    <i r="1">
      <x v="4169"/>
    </i>
    <i r="1">
      <x v="4170"/>
    </i>
    <i r="1">
      <x v="4171"/>
    </i>
    <i r="1">
      <x v="4172"/>
    </i>
    <i r="1">
      <x v="4173"/>
    </i>
    <i r="1">
      <x v="4174"/>
    </i>
    <i r="1">
      <x v="4175"/>
    </i>
    <i r="1">
      <x v="4176"/>
    </i>
    <i r="1">
      <x v="4177"/>
    </i>
    <i r="1">
      <x v="4178"/>
    </i>
    <i r="1">
      <x v="4179"/>
    </i>
    <i r="1">
      <x v="4180"/>
    </i>
    <i r="1">
      <x v="4181"/>
    </i>
    <i r="1">
      <x v="4182"/>
    </i>
    <i r="1">
      <x v="4183"/>
    </i>
    <i r="1">
      <x v="4184"/>
    </i>
    <i r="1">
      <x v="4185"/>
    </i>
    <i r="1">
      <x v="4186"/>
    </i>
    <i r="1">
      <x v="4187"/>
    </i>
    <i r="1">
      <x v="4188"/>
    </i>
    <i r="1">
      <x v="4189"/>
    </i>
    <i r="1">
      <x v="4190"/>
    </i>
    <i r="1">
      <x v="4191"/>
    </i>
    <i r="1">
      <x v="4192"/>
    </i>
    <i r="1">
      <x v="4193"/>
    </i>
    <i r="1">
      <x v="4194"/>
    </i>
    <i r="1">
      <x v="4195"/>
    </i>
    <i r="1">
      <x v="4196"/>
    </i>
    <i r="1">
      <x v="4197"/>
    </i>
    <i r="1">
      <x v="4198"/>
    </i>
    <i r="1">
      <x v="4199"/>
    </i>
    <i r="1">
      <x v="4200"/>
    </i>
    <i r="1">
      <x v="4201"/>
    </i>
    <i r="1">
      <x v="4202"/>
    </i>
    <i r="1">
      <x v="4203"/>
    </i>
    <i r="1">
      <x v="4204"/>
    </i>
    <i r="1">
      <x v="4205"/>
    </i>
    <i r="1">
      <x v="4206"/>
    </i>
    <i r="1">
      <x v="4207"/>
    </i>
    <i r="1">
      <x v="4208"/>
    </i>
    <i r="1">
      <x v="4209"/>
    </i>
    <i r="1">
      <x v="4210"/>
    </i>
    <i r="1">
      <x v="4211"/>
    </i>
    <i r="1">
      <x v="4212"/>
    </i>
    <i r="1">
      <x v="4213"/>
    </i>
    <i r="1">
      <x v="4214"/>
    </i>
    <i r="1">
      <x v="4215"/>
    </i>
    <i r="1">
      <x v="4216"/>
    </i>
    <i r="1">
      <x v="4217"/>
    </i>
    <i r="1">
      <x v="4218"/>
    </i>
    <i r="1">
      <x v="4219"/>
    </i>
    <i r="1">
      <x v="4220"/>
    </i>
    <i r="1">
      <x v="4221"/>
    </i>
    <i r="1">
      <x v="4222"/>
    </i>
    <i r="1">
      <x v="4223"/>
    </i>
    <i r="1">
      <x v="4224"/>
    </i>
    <i r="1">
      <x v="4225"/>
    </i>
    <i r="1">
      <x v="4226"/>
    </i>
    <i r="1">
      <x v="4227"/>
    </i>
    <i r="1">
      <x v="4228"/>
    </i>
    <i r="1">
      <x v="4229"/>
    </i>
    <i r="1">
      <x v="4230"/>
    </i>
    <i r="1">
      <x v="4231"/>
    </i>
    <i r="1">
      <x v="4232"/>
    </i>
    <i r="1">
      <x v="4233"/>
    </i>
    <i r="1">
      <x v="4234"/>
    </i>
    <i r="1">
      <x v="4235"/>
    </i>
    <i r="1">
      <x v="4236"/>
    </i>
    <i r="1">
      <x v="4237"/>
    </i>
    <i r="1">
      <x v="4238"/>
    </i>
    <i r="1">
      <x v="4239"/>
    </i>
    <i r="1">
      <x v="4240"/>
    </i>
    <i r="1">
      <x v="4241"/>
    </i>
    <i r="1">
      <x v="4242"/>
    </i>
    <i r="1">
      <x v="4243"/>
    </i>
    <i r="1">
      <x v="4244"/>
    </i>
    <i r="1">
      <x v="4245"/>
    </i>
    <i r="1">
      <x v="4246"/>
    </i>
    <i r="1">
      <x v="4247"/>
    </i>
    <i r="1">
      <x v="4248"/>
    </i>
    <i r="1">
      <x v="4249"/>
    </i>
    <i r="1">
      <x v="4250"/>
    </i>
    <i r="1">
      <x v="4251"/>
    </i>
    <i r="1">
      <x v="4252"/>
    </i>
    <i r="1">
      <x v="4253"/>
    </i>
    <i r="1">
      <x v="4254"/>
    </i>
    <i r="1">
      <x v="4255"/>
    </i>
    <i r="1">
      <x v="4256"/>
    </i>
    <i r="1">
      <x v="4257"/>
    </i>
    <i r="1">
      <x v="4258"/>
    </i>
    <i r="1">
      <x v="4259"/>
    </i>
    <i r="1">
      <x v="4260"/>
    </i>
    <i r="1">
      <x v="4261"/>
    </i>
    <i r="1">
      <x v="4262"/>
    </i>
    <i r="1">
      <x v="4263"/>
    </i>
    <i r="1">
      <x v="4264"/>
    </i>
    <i r="1">
      <x v="4265"/>
    </i>
    <i r="1">
      <x v="4266"/>
    </i>
    <i r="1">
      <x v="4267"/>
    </i>
    <i r="1">
      <x v="4268"/>
    </i>
    <i r="1">
      <x v="4269"/>
    </i>
    <i r="1">
      <x v="4270"/>
    </i>
    <i r="1">
      <x v="4271"/>
    </i>
    <i r="1">
      <x v="4272"/>
    </i>
    <i r="1">
      <x v="4273"/>
    </i>
    <i r="1">
      <x v="4274"/>
    </i>
    <i r="1">
      <x v="4275"/>
    </i>
    <i r="1">
      <x v="4276"/>
    </i>
    <i r="1">
      <x v="4277"/>
    </i>
    <i r="1">
      <x v="4278"/>
    </i>
    <i r="1">
      <x v="4279"/>
    </i>
    <i r="1">
      <x v="4280"/>
    </i>
    <i r="1">
      <x v="4281"/>
    </i>
    <i r="1">
      <x v="4282"/>
    </i>
    <i r="1">
      <x v="4283"/>
    </i>
    <i r="1">
      <x v="4284"/>
    </i>
    <i r="1">
      <x v="4285"/>
    </i>
    <i r="1">
      <x v="4286"/>
    </i>
    <i r="1">
      <x v="4287"/>
    </i>
    <i r="1">
      <x v="4288"/>
    </i>
    <i r="1">
      <x v="4289"/>
    </i>
    <i r="1">
      <x v="4290"/>
    </i>
    <i r="1">
      <x v="4291"/>
    </i>
    <i r="1">
      <x v="4292"/>
    </i>
    <i r="1">
      <x v="4293"/>
    </i>
    <i r="1">
      <x v="4294"/>
    </i>
    <i r="1">
      <x v="4295"/>
    </i>
    <i r="1">
      <x v="4296"/>
    </i>
    <i r="1">
      <x v="4297"/>
    </i>
    <i r="1">
      <x v="4298"/>
    </i>
    <i r="1">
      <x v="4299"/>
    </i>
    <i r="1">
      <x v="4300"/>
    </i>
    <i r="1">
      <x v="4301"/>
    </i>
    <i r="1">
      <x v="4302"/>
    </i>
    <i r="1">
      <x v="4303"/>
    </i>
    <i r="1">
      <x v="4304"/>
    </i>
    <i r="1">
      <x v="4305"/>
    </i>
    <i r="1">
      <x v="4306"/>
    </i>
    <i r="1">
      <x v="4307"/>
    </i>
    <i r="1">
      <x v="4308"/>
    </i>
    <i r="1">
      <x v="4309"/>
    </i>
    <i r="1">
      <x v="4310"/>
    </i>
    <i r="1">
      <x v="4311"/>
    </i>
    <i r="1">
      <x v="4312"/>
    </i>
    <i r="1">
      <x v="4313"/>
    </i>
    <i r="1">
      <x v="4314"/>
    </i>
    <i r="1">
      <x v="4315"/>
    </i>
    <i r="1">
      <x v="4316"/>
    </i>
    <i r="1">
      <x v="4317"/>
    </i>
    <i r="1">
      <x v="4318"/>
    </i>
    <i r="1">
      <x v="4319"/>
    </i>
    <i r="1">
      <x v="4320"/>
    </i>
    <i r="1">
      <x v="4321"/>
    </i>
    <i r="1">
      <x v="4322"/>
    </i>
    <i r="1">
      <x v="4323"/>
    </i>
    <i r="1">
      <x v="4324"/>
    </i>
    <i r="1">
      <x v="4325"/>
    </i>
    <i r="1">
      <x v="4326"/>
    </i>
    <i r="1">
      <x v="4327"/>
    </i>
    <i r="1">
      <x v="4328"/>
    </i>
    <i r="1">
      <x v="4329"/>
    </i>
    <i r="1">
      <x v="4330"/>
    </i>
    <i r="1">
      <x v="4331"/>
    </i>
    <i r="1">
      <x v="4332"/>
    </i>
    <i r="1">
      <x v="4333"/>
    </i>
    <i r="1">
      <x v="4334"/>
    </i>
    <i r="1">
      <x v="4335"/>
    </i>
    <i r="1">
      <x v="4336"/>
    </i>
    <i r="1">
      <x v="4337"/>
    </i>
    <i r="1">
      <x v="4338"/>
    </i>
    <i r="1">
      <x v="4339"/>
    </i>
    <i r="1">
      <x v="4340"/>
    </i>
    <i r="1">
      <x v="4341"/>
    </i>
    <i r="1">
      <x v="4342"/>
    </i>
    <i r="1">
      <x v="4343"/>
    </i>
    <i r="1">
      <x v="4344"/>
    </i>
    <i r="1">
      <x v="4345"/>
    </i>
    <i r="1">
      <x v="4346"/>
    </i>
    <i r="1">
      <x v="4347"/>
    </i>
    <i r="1">
      <x v="4348"/>
    </i>
    <i r="1">
      <x v="4349"/>
    </i>
    <i r="1">
      <x v="4350"/>
    </i>
    <i r="1">
      <x v="4351"/>
    </i>
    <i r="1">
      <x v="4352"/>
    </i>
    <i r="1">
      <x v="4353"/>
    </i>
    <i r="1">
      <x v="4354"/>
    </i>
    <i r="1">
      <x v="4355"/>
    </i>
    <i r="1">
      <x v="4356"/>
    </i>
    <i r="1">
      <x v="4357"/>
    </i>
    <i r="1">
      <x v="4358"/>
    </i>
    <i r="1">
      <x v="4359"/>
    </i>
    <i r="1">
      <x v="4360"/>
    </i>
    <i r="1">
      <x v="4361"/>
    </i>
    <i r="1">
      <x v="4362"/>
    </i>
    <i r="1">
      <x v="4363"/>
    </i>
    <i r="1">
      <x v="4364"/>
    </i>
    <i r="1">
      <x v="4365"/>
    </i>
    <i r="1">
      <x v="4366"/>
    </i>
    <i r="1">
      <x v="4367"/>
    </i>
    <i r="1">
      <x v="4368"/>
    </i>
    <i r="1">
      <x v="4369"/>
    </i>
    <i r="1">
      <x v="4370"/>
    </i>
    <i r="1">
      <x v="4371"/>
    </i>
    <i r="1">
      <x v="4372"/>
    </i>
    <i r="1">
      <x v="4373"/>
    </i>
    <i r="1">
      <x v="4374"/>
    </i>
    <i r="1">
      <x v="4375"/>
    </i>
    <i r="1">
      <x v="4376"/>
    </i>
    <i r="1">
      <x v="4377"/>
    </i>
    <i r="1">
      <x v="4378"/>
    </i>
    <i r="1">
      <x v="4379"/>
    </i>
    <i r="1">
      <x v="4380"/>
    </i>
    <i r="1">
      <x v="4381"/>
    </i>
    <i r="1">
      <x v="4382"/>
    </i>
    <i r="1">
      <x v="4383"/>
    </i>
    <i r="1">
      <x v="4384"/>
    </i>
    <i r="1">
      <x v="4385"/>
    </i>
    <i r="1">
      <x v="4386"/>
    </i>
    <i r="1">
      <x v="4387"/>
    </i>
    <i r="1">
      <x v="4388"/>
    </i>
    <i r="1">
      <x v="4389"/>
    </i>
    <i r="1">
      <x v="4390"/>
    </i>
    <i r="1">
      <x v="4391"/>
    </i>
    <i r="1">
      <x v="4392"/>
    </i>
    <i r="1">
      <x v="4393"/>
    </i>
    <i r="1">
      <x v="4394"/>
    </i>
    <i r="1">
      <x v="4395"/>
    </i>
    <i r="1">
      <x v="4396"/>
    </i>
    <i r="1">
      <x v="4397"/>
    </i>
    <i r="1">
      <x v="4398"/>
    </i>
    <i r="1">
      <x v="4399"/>
    </i>
    <i r="1">
      <x v="4400"/>
    </i>
    <i r="1">
      <x v="4401"/>
    </i>
    <i r="1">
      <x v="4402"/>
    </i>
    <i r="1">
      <x v="4403"/>
    </i>
    <i r="1">
      <x v="4404"/>
    </i>
    <i r="1">
      <x v="4405"/>
    </i>
    <i r="1">
      <x v="4406"/>
    </i>
    <i r="1">
      <x v="4407"/>
    </i>
    <i r="1">
      <x v="4408"/>
    </i>
    <i r="1">
      <x v="4409"/>
    </i>
    <i r="1">
      <x v="4410"/>
    </i>
    <i r="1">
      <x v="4411"/>
    </i>
    <i r="1">
      <x v="4412"/>
    </i>
    <i r="1">
      <x v="4413"/>
    </i>
    <i r="1">
      <x v="4414"/>
    </i>
    <i r="1">
      <x v="4415"/>
    </i>
    <i r="1">
      <x v="4416"/>
    </i>
    <i r="1">
      <x v="4417"/>
    </i>
    <i r="1">
      <x v="4418"/>
    </i>
    <i r="1">
      <x v="4419"/>
    </i>
    <i r="1">
      <x v="4420"/>
    </i>
    <i r="1">
      <x v="4421"/>
    </i>
    <i r="1">
      <x v="4422"/>
    </i>
    <i r="1">
      <x v="4423"/>
    </i>
    <i r="1">
      <x v="4424"/>
    </i>
    <i r="1">
      <x v="4425"/>
    </i>
    <i r="1">
      <x v="4426"/>
    </i>
    <i r="1">
      <x v="4427"/>
    </i>
    <i r="1">
      <x v="4428"/>
    </i>
    <i r="1">
      <x v="4429"/>
    </i>
    <i r="1">
      <x v="4430"/>
    </i>
    <i r="1">
      <x v="4431"/>
    </i>
    <i r="1">
      <x v="4432"/>
    </i>
    <i r="1">
      <x v="4433"/>
    </i>
    <i r="1">
      <x v="4434"/>
    </i>
    <i r="1">
      <x v="4435"/>
    </i>
    <i r="1">
      <x v="4436"/>
    </i>
    <i r="1">
      <x v="4437"/>
    </i>
    <i r="1">
      <x v="4438"/>
    </i>
    <i r="1">
      <x v="4439"/>
    </i>
    <i r="1">
      <x v="4440"/>
    </i>
    <i r="1">
      <x v="4441"/>
    </i>
    <i r="1">
      <x v="4442"/>
    </i>
    <i r="1">
      <x v="4443"/>
    </i>
    <i r="1">
      <x v="4444"/>
    </i>
    <i r="1">
      <x v="4445"/>
    </i>
    <i r="1">
      <x v="4446"/>
    </i>
    <i r="1">
      <x v="4447"/>
    </i>
    <i r="1">
      <x v="4448"/>
    </i>
    <i r="1">
      <x v="4449"/>
    </i>
    <i r="1">
      <x v="4450"/>
    </i>
    <i r="1">
      <x v="4451"/>
    </i>
    <i r="1">
      <x v="4452"/>
    </i>
    <i r="1">
      <x v="4453"/>
    </i>
    <i r="1">
      <x v="4454"/>
    </i>
    <i r="1">
      <x v="4455"/>
    </i>
    <i r="1">
      <x v="4456"/>
    </i>
    <i r="1">
      <x v="4457"/>
    </i>
    <i r="1">
      <x v="4458"/>
    </i>
    <i r="1">
      <x v="4459"/>
    </i>
    <i r="1">
      <x v="4460"/>
    </i>
    <i r="1">
      <x v="4461"/>
    </i>
    <i r="1">
      <x v="4462"/>
    </i>
    <i r="1">
      <x v="4463"/>
    </i>
    <i r="1">
      <x v="4464"/>
    </i>
    <i r="1">
      <x v="4465"/>
    </i>
    <i r="1">
      <x v="4466"/>
    </i>
    <i r="1">
      <x v="4467"/>
    </i>
    <i r="1">
      <x v="4468"/>
    </i>
    <i r="1">
      <x v="4469"/>
    </i>
    <i r="1">
      <x v="4470"/>
    </i>
    <i r="1">
      <x v="4471"/>
    </i>
    <i r="1">
      <x v="4472"/>
    </i>
    <i r="1">
      <x v="4473"/>
    </i>
    <i r="1">
      <x v="4474"/>
    </i>
    <i r="1">
      <x v="4475"/>
    </i>
    <i r="1">
      <x v="4476"/>
    </i>
    <i r="1">
      <x v="4477"/>
    </i>
    <i r="1">
      <x v="4478"/>
    </i>
    <i r="1">
      <x v="4479"/>
    </i>
    <i r="1">
      <x v="4480"/>
    </i>
    <i r="1">
      <x v="4481"/>
    </i>
    <i r="1">
      <x v="4482"/>
    </i>
    <i r="1">
      <x v="4483"/>
    </i>
    <i r="1">
      <x v="4484"/>
    </i>
    <i r="1">
      <x v="4485"/>
    </i>
    <i r="1">
      <x v="4486"/>
    </i>
    <i r="1">
      <x v="4487"/>
    </i>
    <i r="1">
      <x v="4488"/>
    </i>
    <i r="1">
      <x v="4489"/>
    </i>
    <i r="1">
      <x v="4490"/>
    </i>
    <i r="1">
      <x v="4491"/>
    </i>
    <i r="1">
      <x v="4492"/>
    </i>
    <i r="1">
      <x v="4493"/>
    </i>
    <i r="1">
      <x v="4494"/>
    </i>
    <i r="1">
      <x v="4495"/>
    </i>
    <i r="1">
      <x v="4496"/>
    </i>
    <i r="1">
      <x v="4497"/>
    </i>
    <i r="1">
      <x v="4498"/>
    </i>
    <i r="1">
      <x v="4499"/>
    </i>
    <i r="1">
      <x v="4500"/>
    </i>
    <i r="1">
      <x v="4501"/>
    </i>
    <i r="1">
      <x v="4502"/>
    </i>
    <i r="1">
      <x v="4503"/>
    </i>
    <i r="1">
      <x v="4504"/>
    </i>
    <i r="1">
      <x v="4505"/>
    </i>
    <i r="1">
      <x v="4506"/>
    </i>
    <i r="1">
      <x v="4507"/>
    </i>
    <i r="1">
      <x v="4508"/>
    </i>
    <i r="1">
      <x v="4509"/>
    </i>
    <i r="1">
      <x v="4510"/>
    </i>
    <i r="1">
      <x v="4511"/>
    </i>
    <i r="1">
      <x v="4512"/>
    </i>
    <i r="1">
      <x v="4513"/>
    </i>
    <i r="1">
      <x v="4514"/>
    </i>
    <i r="1">
      <x v="4515"/>
    </i>
    <i r="1">
      <x v="4516"/>
    </i>
    <i r="1">
      <x v="4517"/>
    </i>
    <i r="1">
      <x v="4518"/>
    </i>
    <i r="1">
      <x v="4519"/>
    </i>
    <i r="1">
      <x v="4520"/>
    </i>
    <i r="1">
      <x v="4521"/>
    </i>
    <i r="1">
      <x v="4522"/>
    </i>
    <i r="1">
      <x v="4523"/>
    </i>
    <i r="1">
      <x v="4524"/>
    </i>
    <i r="1">
      <x v="4525"/>
    </i>
    <i r="1">
      <x v="4526"/>
    </i>
    <i r="1">
      <x v="4527"/>
    </i>
    <i r="1">
      <x v="4528"/>
    </i>
    <i r="1">
      <x v="4529"/>
    </i>
    <i r="1">
      <x v="4530"/>
    </i>
    <i r="1">
      <x v="4531"/>
    </i>
    <i r="1">
      <x v="4532"/>
    </i>
    <i r="1">
      <x v="4533"/>
    </i>
    <i r="1">
      <x v="4534"/>
    </i>
    <i r="1">
      <x v="4535"/>
    </i>
    <i r="1">
      <x v="4536"/>
    </i>
    <i r="1">
      <x v="4537"/>
    </i>
    <i r="1">
      <x v="4538"/>
    </i>
    <i r="1">
      <x v="4539"/>
    </i>
    <i r="1">
      <x v="4540"/>
    </i>
    <i r="1">
      <x v="4541"/>
    </i>
    <i r="1">
      <x v="4542"/>
    </i>
    <i r="1">
      <x v="4543"/>
    </i>
    <i r="1">
      <x v="4544"/>
    </i>
    <i r="1">
      <x v="4545"/>
    </i>
    <i r="1">
      <x v="4546"/>
    </i>
    <i r="1">
      <x v="4547"/>
    </i>
    <i r="1">
      <x v="4548"/>
    </i>
    <i r="1">
      <x v="4549"/>
    </i>
    <i r="1">
      <x v="4550"/>
    </i>
    <i r="1">
      <x v="4551"/>
    </i>
    <i r="1">
      <x v="4552"/>
    </i>
    <i r="1">
      <x v="4553"/>
    </i>
    <i r="1">
      <x v="4554"/>
    </i>
    <i r="1">
      <x v="4555"/>
    </i>
    <i r="1">
      <x v="4556"/>
    </i>
    <i r="1">
      <x v="4557"/>
    </i>
    <i r="1">
      <x v="4558"/>
    </i>
    <i r="1">
      <x v="4559"/>
    </i>
    <i r="1">
      <x v="4560"/>
    </i>
    <i r="1">
      <x v="4561"/>
    </i>
    <i r="1">
      <x v="4562"/>
    </i>
    <i r="1">
      <x v="4563"/>
    </i>
    <i r="1">
      <x v="4564"/>
    </i>
    <i r="1">
      <x v="4565"/>
    </i>
    <i r="1">
      <x v="4566"/>
    </i>
    <i r="1">
      <x v="4567"/>
    </i>
    <i r="1">
      <x v="4568"/>
    </i>
    <i r="1">
      <x v="4569"/>
    </i>
    <i r="1">
      <x v="4570"/>
    </i>
    <i r="1">
      <x v="4571"/>
    </i>
    <i r="1">
      <x v="4572"/>
    </i>
    <i r="1">
      <x v="4573"/>
    </i>
    <i r="1">
      <x v="4574"/>
    </i>
    <i r="1">
      <x v="4575"/>
    </i>
    <i r="1">
      <x v="4576"/>
    </i>
    <i r="1">
      <x v="4577"/>
    </i>
    <i r="1">
      <x v="4578"/>
    </i>
    <i r="1">
      <x v="4579"/>
    </i>
    <i r="1">
      <x v="4580"/>
    </i>
    <i r="1">
      <x v="4581"/>
    </i>
    <i r="1">
      <x v="4582"/>
    </i>
    <i r="1">
      <x v="4583"/>
    </i>
    <i r="1">
      <x v="4584"/>
    </i>
    <i r="1">
      <x v="4585"/>
    </i>
    <i r="1">
      <x v="4586"/>
    </i>
    <i r="1">
      <x v="4587"/>
    </i>
    <i r="1">
      <x v="4588"/>
    </i>
    <i r="1">
      <x v="4589"/>
    </i>
    <i r="1">
      <x v="4590"/>
    </i>
    <i r="1">
      <x v="4591"/>
    </i>
    <i r="1">
      <x v="4592"/>
    </i>
    <i r="1">
      <x v="4593"/>
    </i>
    <i r="1">
      <x v="4594"/>
    </i>
    <i r="1">
      <x v="4595"/>
    </i>
    <i r="1">
      <x v="4596"/>
    </i>
    <i r="1">
      <x v="4597"/>
    </i>
    <i r="1">
      <x v="4598"/>
    </i>
    <i r="1">
      <x v="4599"/>
    </i>
    <i r="1">
      <x v="4600"/>
    </i>
    <i r="1">
      <x v="4601"/>
    </i>
    <i r="1">
      <x v="4602"/>
    </i>
    <i r="1">
      <x v="4603"/>
    </i>
    <i r="1">
      <x v="4604"/>
    </i>
    <i r="1">
      <x v="4605"/>
    </i>
    <i r="1">
      <x v="4606"/>
    </i>
    <i r="1">
      <x v="4607"/>
    </i>
    <i r="1">
      <x v="4608"/>
    </i>
    <i r="1">
      <x v="4609"/>
    </i>
    <i r="1">
      <x v="4610"/>
    </i>
    <i r="1">
      <x v="4611"/>
    </i>
    <i r="1">
      <x v="4612"/>
    </i>
    <i r="1">
      <x v="4613"/>
    </i>
    <i r="1">
      <x v="4614"/>
    </i>
    <i r="1">
      <x v="4615"/>
    </i>
    <i r="1">
      <x v="4616"/>
    </i>
    <i r="1">
      <x v="4617"/>
    </i>
    <i r="1">
      <x v="4618"/>
    </i>
    <i r="1">
      <x v="4619"/>
    </i>
    <i r="1">
      <x v="4620"/>
    </i>
    <i r="1">
      <x v="4621"/>
    </i>
    <i r="1">
      <x v="4622"/>
    </i>
    <i r="1">
      <x v="4623"/>
    </i>
    <i r="1">
      <x v="4624"/>
    </i>
    <i r="1">
      <x v="4625"/>
    </i>
    <i r="1">
      <x v="4626"/>
    </i>
    <i r="1">
      <x v="4627"/>
    </i>
    <i r="1">
      <x v="4628"/>
    </i>
    <i r="1">
      <x v="4629"/>
    </i>
    <i r="1">
      <x v="4630"/>
    </i>
    <i r="1">
      <x v="4631"/>
    </i>
    <i r="1">
      <x v="4632"/>
    </i>
    <i r="1">
      <x v="4633"/>
    </i>
    <i r="1">
      <x v="4634"/>
    </i>
    <i r="1">
      <x v="4635"/>
    </i>
    <i r="1">
      <x v="4636"/>
    </i>
    <i r="1">
      <x v="4637"/>
    </i>
    <i r="1">
      <x v="4638"/>
    </i>
    <i r="1">
      <x v="4639"/>
    </i>
    <i r="1">
      <x v="4640"/>
    </i>
    <i r="1">
      <x v="4641"/>
    </i>
    <i r="1">
      <x v="4642"/>
    </i>
    <i r="1">
      <x v="4643"/>
    </i>
    <i r="1">
      <x v="4644"/>
    </i>
    <i r="1">
      <x v="4645"/>
    </i>
    <i r="1">
      <x v="4646"/>
    </i>
    <i r="1">
      <x v="4647"/>
    </i>
    <i r="1">
      <x v="4648"/>
    </i>
    <i r="1">
      <x v="4649"/>
    </i>
    <i r="1">
      <x v="4650"/>
    </i>
    <i r="1">
      <x v="4651"/>
    </i>
    <i r="1">
      <x v="4652"/>
    </i>
    <i r="1">
      <x v="4653"/>
    </i>
    <i r="1">
      <x v="4654"/>
    </i>
    <i r="1">
      <x v="4655"/>
    </i>
    <i r="1">
      <x v="4656"/>
    </i>
    <i r="1">
      <x v="4657"/>
    </i>
    <i r="1">
      <x v="4658"/>
    </i>
    <i r="1">
      <x v="4659"/>
    </i>
    <i r="1">
      <x v="4660"/>
    </i>
    <i r="1">
      <x v="4661"/>
    </i>
    <i r="1">
      <x v="4662"/>
    </i>
    <i r="1">
      <x v="4663"/>
    </i>
    <i r="1">
      <x v="4664"/>
    </i>
    <i r="1">
      <x v="4665"/>
    </i>
    <i r="1">
      <x v="4666"/>
    </i>
    <i r="1">
      <x v="4667"/>
    </i>
    <i r="1">
      <x v="4668"/>
    </i>
    <i r="1">
      <x v="4669"/>
    </i>
    <i r="1">
      <x v="4670"/>
    </i>
    <i r="1">
      <x v="4671"/>
    </i>
    <i r="1">
      <x v="4672"/>
    </i>
    <i r="1">
      <x v="4673"/>
    </i>
    <i r="1">
      <x v="4674"/>
    </i>
    <i r="1">
      <x v="4675"/>
    </i>
    <i r="1">
      <x v="4676"/>
    </i>
    <i r="1">
      <x v="4677"/>
    </i>
    <i r="1">
      <x v="4678"/>
    </i>
    <i r="1">
      <x v="4679"/>
    </i>
    <i r="1">
      <x v="4680"/>
    </i>
    <i r="1">
      <x v="4681"/>
    </i>
    <i r="1">
      <x v="4682"/>
    </i>
    <i r="1">
      <x v="4683"/>
    </i>
    <i r="1">
      <x v="4684"/>
    </i>
    <i r="1">
      <x v="4685"/>
    </i>
    <i r="1">
      <x v="4686"/>
    </i>
    <i r="1">
      <x v="4687"/>
    </i>
    <i r="1">
      <x v="4688"/>
    </i>
    <i r="1">
      <x v="4750"/>
    </i>
    <i r="1">
      <x v="4751"/>
    </i>
    <i r="1">
      <x v="4752"/>
    </i>
    <i r="1">
      <x v="4753"/>
    </i>
    <i r="1">
      <x v="4754"/>
    </i>
    <i r="1">
      <x v="4755"/>
    </i>
    <i r="1">
      <x v="4756"/>
    </i>
    <i r="1">
      <x v="4757"/>
    </i>
    <i r="1">
      <x v="4758"/>
    </i>
    <i r="1">
      <x v="4759"/>
    </i>
    <i r="1">
      <x v="5117"/>
    </i>
    <i r="1">
      <x v="5118"/>
    </i>
    <i r="1">
      <x v="5119"/>
    </i>
    <i r="1">
      <x v="5120"/>
    </i>
    <i r="1">
      <x v="5121"/>
    </i>
    <i r="1">
      <x v="5122"/>
    </i>
    <i r="1">
      <x v="5123"/>
    </i>
    <i r="1">
      <x v="5124"/>
    </i>
    <i r="1">
      <x v="5125"/>
    </i>
    <i r="1">
      <x v="5126"/>
    </i>
    <i r="1">
      <x v="5127"/>
    </i>
    <i r="1">
      <x v="5128"/>
    </i>
    <i r="1">
      <x v="5129"/>
    </i>
    <i r="1">
      <x v="5130"/>
    </i>
    <i r="1">
      <x v="5131"/>
    </i>
    <i r="1">
      <x v="5132"/>
    </i>
    <i r="1">
      <x v="5133"/>
    </i>
    <i>
      <x v="5"/>
    </i>
    <i r="1">
      <x v="4689"/>
    </i>
    <i r="1">
      <x v="4690"/>
    </i>
    <i r="1">
      <x v="4691"/>
    </i>
    <i r="1">
      <x v="4692"/>
    </i>
    <i r="1">
      <x v="4693"/>
    </i>
    <i r="1">
      <x v="4694"/>
    </i>
    <i r="1">
      <x v="4695"/>
    </i>
    <i r="1">
      <x v="4696"/>
    </i>
    <i r="1">
      <x v="4697"/>
    </i>
    <i r="1">
      <x v="4698"/>
    </i>
    <i r="1">
      <x v="4699"/>
    </i>
    <i r="1">
      <x v="4700"/>
    </i>
    <i r="1">
      <x v="4701"/>
    </i>
    <i r="1">
      <x v="4702"/>
    </i>
    <i r="1">
      <x v="4703"/>
    </i>
    <i r="1">
      <x v="4704"/>
    </i>
    <i r="1">
      <x v="4705"/>
    </i>
    <i r="1">
      <x v="4706"/>
    </i>
    <i r="1">
      <x v="4707"/>
    </i>
    <i r="1">
      <x v="4708"/>
    </i>
    <i r="1">
      <x v="4709"/>
    </i>
    <i r="1">
      <x v="4710"/>
    </i>
    <i r="1">
      <x v="4711"/>
    </i>
    <i r="1">
      <x v="4712"/>
    </i>
    <i r="1">
      <x v="4713"/>
    </i>
    <i r="1">
      <x v="4714"/>
    </i>
    <i r="1">
      <x v="4715"/>
    </i>
    <i r="1">
      <x v="4716"/>
    </i>
    <i r="1">
      <x v="4717"/>
    </i>
    <i r="1">
      <x v="4718"/>
    </i>
    <i r="1">
      <x v="4719"/>
    </i>
    <i r="1">
      <x v="4720"/>
    </i>
    <i r="1">
      <x v="4721"/>
    </i>
    <i r="1">
      <x v="4722"/>
    </i>
    <i r="1">
      <x v="4723"/>
    </i>
    <i r="1">
      <x v="4724"/>
    </i>
    <i r="1">
      <x v="4725"/>
    </i>
    <i r="1">
      <x v="4726"/>
    </i>
    <i r="1">
      <x v="4727"/>
    </i>
    <i r="1">
      <x v="4728"/>
    </i>
    <i r="1">
      <x v="4729"/>
    </i>
    <i r="1">
      <x v="4730"/>
    </i>
    <i r="1">
      <x v="4731"/>
    </i>
    <i r="1">
      <x v="4732"/>
    </i>
    <i r="1">
      <x v="4733"/>
    </i>
    <i r="1">
      <x v="4734"/>
    </i>
    <i r="1">
      <x v="4735"/>
    </i>
    <i r="1">
      <x v="4736"/>
    </i>
    <i r="1">
      <x v="4737"/>
    </i>
    <i r="1">
      <x v="4738"/>
    </i>
    <i r="1">
      <x v="4739"/>
    </i>
    <i r="1">
      <x v="4740"/>
    </i>
    <i r="1">
      <x v="4741"/>
    </i>
    <i r="1">
      <x v="4742"/>
    </i>
    <i r="1">
      <x v="4743"/>
    </i>
    <i r="1">
      <x v="4744"/>
    </i>
    <i r="1">
      <x v="4745"/>
    </i>
    <i r="1">
      <x v="4746"/>
    </i>
    <i r="1">
      <x v="4747"/>
    </i>
    <i r="1">
      <x v="4748"/>
    </i>
    <i r="1">
      <x v="4749"/>
    </i>
    <i r="1">
      <x v="4760"/>
    </i>
    <i r="1">
      <x v="4761"/>
    </i>
    <i r="1">
      <x v="4762"/>
    </i>
    <i r="1">
      <x v="4763"/>
    </i>
    <i r="1">
      <x v="4764"/>
    </i>
    <i r="1">
      <x v="4765"/>
    </i>
    <i r="1">
      <x v="4766"/>
    </i>
    <i r="1">
      <x v="4767"/>
    </i>
    <i r="1">
      <x v="4768"/>
    </i>
    <i r="1">
      <x v="4769"/>
    </i>
    <i r="1">
      <x v="4770"/>
    </i>
    <i r="1">
      <x v="4771"/>
    </i>
    <i r="1">
      <x v="4772"/>
    </i>
    <i r="1">
      <x v="4773"/>
    </i>
    <i r="1">
      <x v="4774"/>
    </i>
    <i r="1">
      <x v="4775"/>
    </i>
    <i r="1">
      <x v="4776"/>
    </i>
    <i r="1">
      <x v="4777"/>
    </i>
    <i r="1">
      <x v="4778"/>
    </i>
    <i r="1">
      <x v="4779"/>
    </i>
    <i r="1">
      <x v="4780"/>
    </i>
    <i r="1">
      <x v="4781"/>
    </i>
    <i r="1">
      <x v="4782"/>
    </i>
    <i r="1">
      <x v="4783"/>
    </i>
    <i r="1">
      <x v="4784"/>
    </i>
    <i r="1">
      <x v="4785"/>
    </i>
    <i r="1">
      <x v="4786"/>
    </i>
    <i r="1">
      <x v="4787"/>
    </i>
    <i r="1">
      <x v="4788"/>
    </i>
    <i r="1">
      <x v="4789"/>
    </i>
    <i r="1">
      <x v="4790"/>
    </i>
    <i r="1">
      <x v="4791"/>
    </i>
    <i r="1">
      <x v="4792"/>
    </i>
    <i r="1">
      <x v="4793"/>
    </i>
    <i r="1">
      <x v="4794"/>
    </i>
    <i r="1">
      <x v="4795"/>
    </i>
    <i r="1">
      <x v="4796"/>
    </i>
    <i r="1">
      <x v="4797"/>
    </i>
    <i r="1">
      <x v="4798"/>
    </i>
    <i r="1">
      <x v="4799"/>
    </i>
    <i r="1">
      <x v="4800"/>
    </i>
    <i r="1">
      <x v="4801"/>
    </i>
    <i r="1">
      <x v="4802"/>
    </i>
    <i r="1">
      <x v="4803"/>
    </i>
    <i r="1">
      <x v="4804"/>
    </i>
    <i r="1">
      <x v="4805"/>
    </i>
    <i r="1">
      <x v="4806"/>
    </i>
    <i r="1">
      <x v="4807"/>
    </i>
    <i r="1">
      <x v="4808"/>
    </i>
    <i r="1">
      <x v="4809"/>
    </i>
    <i r="1">
      <x v="4810"/>
    </i>
    <i r="1">
      <x v="4811"/>
    </i>
    <i r="1">
      <x v="4812"/>
    </i>
    <i r="1">
      <x v="4813"/>
    </i>
    <i r="1">
      <x v="4814"/>
    </i>
    <i r="1">
      <x v="4815"/>
    </i>
    <i r="1">
      <x v="4816"/>
    </i>
    <i r="1">
      <x v="4817"/>
    </i>
    <i r="1">
      <x v="4818"/>
    </i>
    <i r="1">
      <x v="4819"/>
    </i>
    <i r="1">
      <x v="4820"/>
    </i>
    <i r="1">
      <x v="4821"/>
    </i>
    <i r="1">
      <x v="4822"/>
    </i>
    <i r="1">
      <x v="4823"/>
    </i>
    <i r="1">
      <x v="4824"/>
    </i>
    <i r="1">
      <x v="4825"/>
    </i>
    <i r="1">
      <x v="4826"/>
    </i>
    <i r="1">
      <x v="4827"/>
    </i>
    <i r="1">
      <x v="4828"/>
    </i>
    <i r="1">
      <x v="4829"/>
    </i>
    <i r="1">
      <x v="4830"/>
    </i>
    <i r="1">
      <x v="4831"/>
    </i>
    <i r="1">
      <x v="4832"/>
    </i>
    <i r="1">
      <x v="4833"/>
    </i>
    <i r="1">
      <x v="4834"/>
    </i>
    <i r="1">
      <x v="4835"/>
    </i>
    <i r="1">
      <x v="4836"/>
    </i>
    <i r="1">
      <x v="4837"/>
    </i>
    <i r="1">
      <x v="4838"/>
    </i>
    <i r="1">
      <x v="4839"/>
    </i>
    <i r="1">
      <x v="4840"/>
    </i>
    <i r="1">
      <x v="4841"/>
    </i>
    <i r="1">
      <x v="4842"/>
    </i>
    <i r="1">
      <x v="4843"/>
    </i>
    <i r="1">
      <x v="4844"/>
    </i>
    <i r="1">
      <x v="4845"/>
    </i>
    <i r="1">
      <x v="4846"/>
    </i>
    <i r="1">
      <x v="4847"/>
    </i>
    <i r="1">
      <x v="4848"/>
    </i>
    <i r="1">
      <x v="4849"/>
    </i>
    <i r="1">
      <x v="4850"/>
    </i>
    <i r="1">
      <x v="4851"/>
    </i>
    <i r="1">
      <x v="4852"/>
    </i>
    <i r="1">
      <x v="4853"/>
    </i>
    <i r="1">
      <x v="4854"/>
    </i>
    <i r="1">
      <x v="4855"/>
    </i>
    <i r="1">
      <x v="4856"/>
    </i>
    <i r="1">
      <x v="4857"/>
    </i>
    <i r="1">
      <x v="4858"/>
    </i>
    <i r="1">
      <x v="4859"/>
    </i>
    <i r="1">
      <x v="4860"/>
    </i>
    <i r="1">
      <x v="4861"/>
    </i>
    <i r="1">
      <x v="4862"/>
    </i>
    <i r="1">
      <x v="4863"/>
    </i>
    <i r="1">
      <x v="4864"/>
    </i>
    <i r="1">
      <x v="4865"/>
    </i>
    <i r="1">
      <x v="4866"/>
    </i>
    <i r="1">
      <x v="4867"/>
    </i>
    <i r="1">
      <x v="4868"/>
    </i>
    <i r="1">
      <x v="4869"/>
    </i>
    <i r="1">
      <x v="4870"/>
    </i>
    <i r="1">
      <x v="4871"/>
    </i>
    <i r="1">
      <x v="4872"/>
    </i>
    <i r="1">
      <x v="4873"/>
    </i>
    <i r="1">
      <x v="4874"/>
    </i>
    <i r="1">
      <x v="4875"/>
    </i>
    <i r="1">
      <x v="4876"/>
    </i>
    <i r="1">
      <x v="4877"/>
    </i>
    <i r="1">
      <x v="4878"/>
    </i>
    <i r="1">
      <x v="4879"/>
    </i>
    <i r="1">
      <x v="4880"/>
    </i>
    <i r="1">
      <x v="4881"/>
    </i>
    <i r="1">
      <x v="4882"/>
    </i>
    <i r="1">
      <x v="4883"/>
    </i>
    <i r="1">
      <x v="4884"/>
    </i>
    <i r="1">
      <x v="4885"/>
    </i>
    <i r="1">
      <x v="4886"/>
    </i>
    <i r="1">
      <x v="4887"/>
    </i>
    <i r="1">
      <x v="4888"/>
    </i>
    <i r="1">
      <x v="4889"/>
    </i>
    <i r="1">
      <x v="4890"/>
    </i>
    <i r="1">
      <x v="4891"/>
    </i>
    <i r="1">
      <x v="4892"/>
    </i>
    <i r="1">
      <x v="4893"/>
    </i>
    <i r="1">
      <x v="4894"/>
    </i>
    <i r="1">
      <x v="4895"/>
    </i>
    <i r="1">
      <x v="4896"/>
    </i>
    <i r="1">
      <x v="4897"/>
    </i>
    <i r="1">
      <x v="4898"/>
    </i>
    <i r="1">
      <x v="4899"/>
    </i>
    <i r="1">
      <x v="4900"/>
    </i>
    <i r="1">
      <x v="4901"/>
    </i>
    <i r="1">
      <x v="4902"/>
    </i>
    <i r="1">
      <x v="4903"/>
    </i>
    <i r="1">
      <x v="4904"/>
    </i>
    <i r="1">
      <x v="4905"/>
    </i>
    <i r="1">
      <x v="4906"/>
    </i>
    <i r="1">
      <x v="4907"/>
    </i>
    <i r="1">
      <x v="4908"/>
    </i>
    <i r="1">
      <x v="4909"/>
    </i>
    <i r="1">
      <x v="4910"/>
    </i>
    <i r="1">
      <x v="4911"/>
    </i>
    <i r="1">
      <x v="4912"/>
    </i>
    <i r="1">
      <x v="4913"/>
    </i>
    <i r="1">
      <x v="4914"/>
    </i>
    <i r="1">
      <x v="4915"/>
    </i>
    <i r="1">
      <x v="4916"/>
    </i>
    <i r="1">
      <x v="4917"/>
    </i>
    <i r="1">
      <x v="4918"/>
    </i>
    <i r="1">
      <x v="4919"/>
    </i>
    <i r="1">
      <x v="4920"/>
    </i>
    <i r="1">
      <x v="4921"/>
    </i>
    <i r="1">
      <x v="4922"/>
    </i>
    <i r="1">
      <x v="4923"/>
    </i>
    <i r="1">
      <x v="4924"/>
    </i>
    <i r="1">
      <x v="4925"/>
    </i>
    <i r="1">
      <x v="4926"/>
    </i>
    <i r="1">
      <x v="4927"/>
    </i>
    <i r="1">
      <x v="4928"/>
    </i>
    <i r="1">
      <x v="4929"/>
    </i>
    <i r="1">
      <x v="4930"/>
    </i>
    <i r="1">
      <x v="4931"/>
    </i>
    <i r="1">
      <x v="4932"/>
    </i>
    <i r="1">
      <x v="4933"/>
    </i>
    <i r="1">
      <x v="4934"/>
    </i>
    <i r="1">
      <x v="4935"/>
    </i>
    <i r="1">
      <x v="4936"/>
    </i>
    <i r="1">
      <x v="4937"/>
    </i>
    <i r="1">
      <x v="4938"/>
    </i>
    <i r="1">
      <x v="4939"/>
    </i>
    <i r="1">
      <x v="4940"/>
    </i>
    <i r="1">
      <x v="4941"/>
    </i>
    <i r="1">
      <x v="4942"/>
    </i>
    <i r="1">
      <x v="4943"/>
    </i>
    <i r="1">
      <x v="4944"/>
    </i>
    <i r="1">
      <x v="4945"/>
    </i>
    <i r="1">
      <x v="4946"/>
    </i>
    <i r="1">
      <x v="4947"/>
    </i>
    <i r="1">
      <x v="4948"/>
    </i>
    <i r="1">
      <x v="4949"/>
    </i>
    <i r="1">
      <x v="4950"/>
    </i>
    <i r="1">
      <x v="4951"/>
    </i>
    <i r="1">
      <x v="4952"/>
    </i>
    <i r="1">
      <x v="4953"/>
    </i>
    <i r="1">
      <x v="4954"/>
    </i>
    <i r="1">
      <x v="4955"/>
    </i>
    <i r="1">
      <x v="4956"/>
    </i>
    <i r="1">
      <x v="4957"/>
    </i>
    <i r="1">
      <x v="4958"/>
    </i>
    <i r="1">
      <x v="4959"/>
    </i>
    <i r="1">
      <x v="4960"/>
    </i>
    <i r="1">
      <x v="4961"/>
    </i>
    <i r="1">
      <x v="4962"/>
    </i>
    <i r="1">
      <x v="4963"/>
    </i>
    <i r="1">
      <x v="4964"/>
    </i>
    <i r="1">
      <x v="4965"/>
    </i>
    <i r="1">
      <x v="4966"/>
    </i>
    <i r="1">
      <x v="4967"/>
    </i>
    <i r="1">
      <x v="4968"/>
    </i>
    <i r="1">
      <x v="4969"/>
    </i>
    <i r="1">
      <x v="4970"/>
    </i>
    <i r="1">
      <x v="4971"/>
    </i>
    <i r="1">
      <x v="4972"/>
    </i>
    <i r="1">
      <x v="4973"/>
    </i>
    <i r="1">
      <x v="4974"/>
    </i>
    <i r="1">
      <x v="4975"/>
    </i>
    <i r="1">
      <x v="4976"/>
    </i>
    <i r="1">
      <x v="4977"/>
    </i>
    <i r="1">
      <x v="4978"/>
    </i>
    <i r="1">
      <x v="4979"/>
    </i>
    <i r="1">
      <x v="4980"/>
    </i>
    <i r="1">
      <x v="4981"/>
    </i>
    <i r="1">
      <x v="4982"/>
    </i>
    <i r="1">
      <x v="4983"/>
    </i>
    <i r="1">
      <x v="4984"/>
    </i>
    <i r="1">
      <x v="4985"/>
    </i>
    <i r="1">
      <x v="4986"/>
    </i>
    <i r="1">
      <x v="4987"/>
    </i>
    <i r="1">
      <x v="4988"/>
    </i>
    <i r="1">
      <x v="4989"/>
    </i>
    <i r="1">
      <x v="4990"/>
    </i>
    <i r="1">
      <x v="4991"/>
    </i>
    <i r="1">
      <x v="4992"/>
    </i>
    <i r="1">
      <x v="4993"/>
    </i>
    <i r="1">
      <x v="4994"/>
    </i>
    <i r="1">
      <x v="4995"/>
    </i>
    <i r="1">
      <x v="4996"/>
    </i>
    <i r="1">
      <x v="4997"/>
    </i>
    <i r="1">
      <x v="4998"/>
    </i>
    <i r="1">
      <x v="4999"/>
    </i>
    <i r="1">
      <x v="5000"/>
    </i>
    <i r="1">
      <x v="5001"/>
    </i>
    <i r="1">
      <x v="5002"/>
    </i>
    <i r="1">
      <x v="5003"/>
    </i>
    <i r="1">
      <x v="5004"/>
    </i>
    <i r="1">
      <x v="5005"/>
    </i>
    <i r="1">
      <x v="5006"/>
    </i>
    <i r="1">
      <x v="5007"/>
    </i>
    <i r="1">
      <x v="5008"/>
    </i>
    <i r="1">
      <x v="5009"/>
    </i>
    <i r="1">
      <x v="5010"/>
    </i>
    <i r="1">
      <x v="5011"/>
    </i>
    <i r="1">
      <x v="5012"/>
    </i>
    <i r="1">
      <x v="5013"/>
    </i>
    <i r="1">
      <x v="5014"/>
    </i>
    <i r="1">
      <x v="5015"/>
    </i>
    <i r="1">
      <x v="5016"/>
    </i>
    <i r="1">
      <x v="5017"/>
    </i>
    <i r="1">
      <x v="5018"/>
    </i>
    <i r="1">
      <x v="5019"/>
    </i>
    <i r="1">
      <x v="5020"/>
    </i>
    <i r="1">
      <x v="5021"/>
    </i>
    <i r="1">
      <x v="5022"/>
    </i>
    <i r="1">
      <x v="5023"/>
    </i>
    <i r="1">
      <x v="5024"/>
    </i>
    <i r="1">
      <x v="5025"/>
    </i>
    <i r="1">
      <x v="5026"/>
    </i>
    <i r="1">
      <x v="5027"/>
    </i>
    <i r="1">
      <x v="5028"/>
    </i>
    <i r="1">
      <x v="5029"/>
    </i>
    <i r="1">
      <x v="5030"/>
    </i>
    <i r="1">
      <x v="5031"/>
    </i>
    <i r="1">
      <x v="5032"/>
    </i>
    <i r="1">
      <x v="5033"/>
    </i>
    <i r="1">
      <x v="5034"/>
    </i>
    <i r="1">
      <x v="5035"/>
    </i>
    <i r="1">
      <x v="5036"/>
    </i>
    <i r="1">
      <x v="5037"/>
    </i>
    <i r="1">
      <x v="5038"/>
    </i>
    <i r="1">
      <x v="5039"/>
    </i>
    <i r="1">
      <x v="5040"/>
    </i>
    <i r="1">
      <x v="5041"/>
    </i>
    <i r="1">
      <x v="5042"/>
    </i>
    <i r="1">
      <x v="5043"/>
    </i>
    <i r="1">
      <x v="5044"/>
    </i>
    <i r="1">
      <x v="5045"/>
    </i>
    <i r="1">
      <x v="5046"/>
    </i>
    <i r="1">
      <x v="5047"/>
    </i>
    <i r="1">
      <x v="5048"/>
    </i>
    <i r="1">
      <x v="5049"/>
    </i>
    <i r="1">
      <x v="5050"/>
    </i>
    <i r="1">
      <x v="5051"/>
    </i>
    <i r="1">
      <x v="5052"/>
    </i>
    <i r="1">
      <x v="5053"/>
    </i>
    <i r="1">
      <x v="5054"/>
    </i>
    <i r="1">
      <x v="5055"/>
    </i>
    <i r="1">
      <x v="5056"/>
    </i>
    <i r="1">
      <x v="5057"/>
    </i>
    <i r="1">
      <x v="5058"/>
    </i>
    <i r="1">
      <x v="5059"/>
    </i>
    <i r="1">
      <x v="5060"/>
    </i>
    <i r="1">
      <x v="5061"/>
    </i>
    <i r="1">
      <x v="5062"/>
    </i>
    <i r="1">
      <x v="5063"/>
    </i>
    <i r="1">
      <x v="5064"/>
    </i>
    <i r="1">
      <x v="5065"/>
    </i>
    <i r="1">
      <x v="5066"/>
    </i>
    <i r="1">
      <x v="5067"/>
    </i>
    <i r="1">
      <x v="5068"/>
    </i>
    <i r="1">
      <x v="5069"/>
    </i>
    <i r="1">
      <x v="5070"/>
    </i>
    <i r="1">
      <x v="5071"/>
    </i>
    <i r="1">
      <x v="5072"/>
    </i>
    <i r="1">
      <x v="5073"/>
    </i>
    <i r="1">
      <x v="5074"/>
    </i>
    <i r="1">
      <x v="5075"/>
    </i>
    <i r="1">
      <x v="5076"/>
    </i>
    <i r="1">
      <x v="5077"/>
    </i>
    <i r="1">
      <x v="5078"/>
    </i>
    <i r="1">
      <x v="5079"/>
    </i>
    <i r="1">
      <x v="5080"/>
    </i>
    <i r="1">
      <x v="5081"/>
    </i>
    <i r="1">
      <x v="5082"/>
    </i>
    <i r="1">
      <x v="5083"/>
    </i>
    <i r="1">
      <x v="5084"/>
    </i>
    <i r="1">
      <x v="5085"/>
    </i>
    <i r="1">
      <x v="5086"/>
    </i>
    <i r="1">
      <x v="5087"/>
    </i>
    <i r="1">
      <x v="5088"/>
    </i>
    <i r="1">
      <x v="5089"/>
    </i>
    <i r="1">
      <x v="5090"/>
    </i>
    <i r="1">
      <x v="5091"/>
    </i>
    <i r="1">
      <x v="5092"/>
    </i>
    <i r="1">
      <x v="5093"/>
    </i>
    <i r="1">
      <x v="5094"/>
    </i>
    <i r="1">
      <x v="5095"/>
    </i>
    <i r="1">
      <x v="5096"/>
    </i>
    <i r="1">
      <x v="5097"/>
    </i>
    <i r="1">
      <x v="5098"/>
    </i>
    <i r="1">
      <x v="5099"/>
    </i>
    <i r="1">
      <x v="5100"/>
    </i>
    <i r="1">
      <x v="5101"/>
    </i>
    <i r="1">
      <x v="5102"/>
    </i>
    <i r="1">
      <x v="5103"/>
    </i>
    <i r="1">
      <x v="5104"/>
    </i>
    <i r="1">
      <x v="5105"/>
    </i>
    <i r="1">
      <x v="5106"/>
    </i>
    <i r="1">
      <x v="5107"/>
    </i>
    <i r="1">
      <x v="5108"/>
    </i>
    <i r="1">
      <x v="5109"/>
    </i>
    <i r="1">
      <x v="5110"/>
    </i>
    <i r="1">
      <x v="5111"/>
    </i>
    <i r="1">
      <x v="5112"/>
    </i>
    <i r="1">
      <x v="5113"/>
    </i>
    <i r="1">
      <x v="5114"/>
    </i>
    <i r="1">
      <x v="5115"/>
    </i>
    <i r="1">
      <x v="5116"/>
    </i>
    <i r="1">
      <x v="5134"/>
    </i>
    <i r="1">
      <x v="5135"/>
    </i>
    <i r="1">
      <x v="5136"/>
    </i>
    <i r="1">
      <x v="5137"/>
    </i>
    <i r="1">
      <x v="5138"/>
    </i>
    <i r="1">
      <x v="5139"/>
    </i>
    <i r="1">
      <x v="5140"/>
    </i>
    <i r="1">
      <x v="5141"/>
    </i>
    <i r="1">
      <x v="5142"/>
    </i>
    <i r="1">
      <x v="5143"/>
    </i>
    <i r="1">
      <x v="5144"/>
    </i>
    <i r="1">
      <x v="5145"/>
    </i>
    <i r="1">
      <x v="5146"/>
    </i>
    <i r="1">
      <x v="5147"/>
    </i>
    <i r="1">
      <x v="5148"/>
    </i>
    <i r="1">
      <x v="5149"/>
    </i>
    <i r="1">
      <x v="5150"/>
    </i>
    <i r="1">
      <x v="5151"/>
    </i>
    <i r="1">
      <x v="5152"/>
    </i>
    <i r="1">
      <x v="5153"/>
    </i>
    <i r="1">
      <x v="5154"/>
    </i>
    <i r="1">
      <x v="5155"/>
    </i>
    <i r="1">
      <x v="5156"/>
    </i>
    <i r="1">
      <x v="5157"/>
    </i>
    <i r="1">
      <x v="5158"/>
    </i>
    <i r="1">
      <x v="5159"/>
    </i>
    <i r="1">
      <x v="5160"/>
    </i>
    <i r="1">
      <x v="5161"/>
    </i>
    <i r="1">
      <x v="5162"/>
    </i>
    <i r="1">
      <x v="5163"/>
    </i>
    <i r="1">
      <x v="5164"/>
    </i>
    <i r="1">
      <x v="5165"/>
    </i>
    <i r="1">
      <x v="5166"/>
    </i>
    <i r="1">
      <x v="5167"/>
    </i>
    <i r="1">
      <x v="5168"/>
    </i>
    <i r="1">
      <x v="5169"/>
    </i>
    <i r="1">
      <x v="5170"/>
    </i>
    <i r="1">
      <x v="5171"/>
    </i>
    <i r="1">
      <x v="5172"/>
    </i>
    <i r="1">
      <x v="5173"/>
    </i>
    <i r="1">
      <x v="5174"/>
    </i>
    <i r="1">
      <x v="5175"/>
    </i>
    <i r="1">
      <x v="5176"/>
    </i>
    <i r="1">
      <x v="5177"/>
    </i>
    <i r="1">
      <x v="5178"/>
    </i>
    <i r="1">
      <x v="5179"/>
    </i>
    <i r="1">
      <x v="5180"/>
    </i>
    <i r="1">
      <x v="5181"/>
    </i>
    <i r="1">
      <x v="5182"/>
    </i>
    <i r="1">
      <x v="5183"/>
    </i>
    <i r="1">
      <x v="5184"/>
    </i>
    <i r="1">
      <x v="5185"/>
    </i>
    <i r="1">
      <x v="5186"/>
    </i>
    <i r="1">
      <x v="5187"/>
    </i>
    <i r="1">
      <x v="5188"/>
    </i>
    <i r="1">
      <x v="5189"/>
    </i>
    <i r="1">
      <x v="5190"/>
    </i>
    <i r="1">
      <x v="5191"/>
    </i>
    <i r="1">
      <x v="5192"/>
    </i>
    <i r="1">
      <x v="5193"/>
    </i>
    <i r="1">
      <x v="5194"/>
    </i>
    <i r="1">
      <x v="5195"/>
    </i>
    <i r="1">
      <x v="5196"/>
    </i>
    <i r="1">
      <x v="5197"/>
    </i>
    <i r="1">
      <x v="5198"/>
    </i>
    <i r="1">
      <x v="5199"/>
    </i>
    <i r="1">
      <x v="5200"/>
    </i>
    <i r="1">
      <x v="5201"/>
    </i>
    <i r="1">
      <x v="5202"/>
    </i>
    <i r="1">
      <x v="5203"/>
    </i>
    <i r="1">
      <x v="5204"/>
    </i>
    <i r="1">
      <x v="5205"/>
    </i>
    <i r="1">
      <x v="5206"/>
    </i>
    <i r="1">
      <x v="5207"/>
    </i>
    <i r="1">
      <x v="5208"/>
    </i>
    <i r="1">
      <x v="5209"/>
    </i>
    <i r="1">
      <x v="5210"/>
    </i>
    <i r="1">
      <x v="5211"/>
    </i>
    <i r="1">
      <x v="5212"/>
    </i>
    <i r="1">
      <x v="5213"/>
    </i>
    <i r="1">
      <x v="5214"/>
    </i>
    <i r="1">
      <x v="5215"/>
    </i>
    <i r="1">
      <x v="5216"/>
    </i>
    <i r="1">
      <x v="5217"/>
    </i>
    <i r="1">
      <x v="5218"/>
    </i>
    <i r="1">
      <x v="5219"/>
    </i>
    <i r="1">
      <x v="5220"/>
    </i>
    <i r="1">
      <x v="5221"/>
    </i>
    <i r="1">
      <x v="5222"/>
    </i>
    <i r="1">
      <x v="5223"/>
    </i>
    <i r="1">
      <x v="5224"/>
    </i>
    <i r="1">
      <x v="5225"/>
    </i>
    <i r="1">
      <x v="5226"/>
    </i>
    <i r="1">
      <x v="5227"/>
    </i>
    <i r="1">
      <x v="5228"/>
    </i>
    <i r="1">
      <x v="5229"/>
    </i>
    <i r="1">
      <x v="5230"/>
    </i>
    <i r="1">
      <x v="5231"/>
    </i>
    <i r="1">
      <x v="5232"/>
    </i>
    <i r="1">
      <x v="5233"/>
    </i>
    <i r="1">
      <x v="5234"/>
    </i>
    <i r="1">
      <x v="5235"/>
    </i>
    <i r="1">
      <x v="5236"/>
    </i>
    <i r="1">
      <x v="5237"/>
    </i>
    <i r="1">
      <x v="5238"/>
    </i>
    <i r="1">
      <x v="5239"/>
    </i>
    <i r="1">
      <x v="5240"/>
    </i>
    <i r="1">
      <x v="5241"/>
    </i>
    <i r="1">
      <x v="5242"/>
    </i>
    <i r="1">
      <x v="5243"/>
    </i>
    <i r="1">
      <x v="5244"/>
    </i>
    <i r="1">
      <x v="5245"/>
    </i>
    <i r="1">
      <x v="5246"/>
    </i>
    <i r="1">
      <x v="5247"/>
    </i>
    <i r="1">
      <x v="5248"/>
    </i>
    <i r="1">
      <x v="5249"/>
    </i>
    <i r="1">
      <x v="5250"/>
    </i>
    <i r="1">
      <x v="5251"/>
    </i>
    <i r="1">
      <x v="5252"/>
    </i>
    <i r="1">
      <x v="5253"/>
    </i>
    <i r="1">
      <x v="5254"/>
    </i>
    <i r="1">
      <x v="5255"/>
    </i>
    <i r="1">
      <x v="5256"/>
    </i>
    <i r="1">
      <x v="5257"/>
    </i>
    <i r="1">
      <x v="5258"/>
    </i>
    <i r="1">
      <x v="5259"/>
    </i>
    <i r="1">
      <x v="5260"/>
    </i>
    <i r="1">
      <x v="5261"/>
    </i>
    <i r="1">
      <x v="5262"/>
    </i>
    <i r="1">
      <x v="5263"/>
    </i>
    <i r="1">
      <x v="5264"/>
    </i>
    <i r="1">
      <x v="5265"/>
    </i>
    <i r="1">
      <x v="5266"/>
    </i>
    <i r="1">
      <x v="5267"/>
    </i>
    <i r="1">
      <x v="5268"/>
    </i>
    <i r="1">
      <x v="5269"/>
    </i>
    <i r="1">
      <x v="5270"/>
    </i>
    <i r="1">
      <x v="5271"/>
    </i>
    <i r="1">
      <x v="5272"/>
    </i>
    <i r="1">
      <x v="5273"/>
    </i>
    <i r="1">
      <x v="5274"/>
    </i>
    <i r="1">
      <x v="5275"/>
    </i>
    <i r="1">
      <x v="5276"/>
    </i>
    <i r="1">
      <x v="5277"/>
    </i>
    <i r="1">
      <x v="5278"/>
    </i>
    <i r="1">
      <x v="5279"/>
    </i>
    <i r="1">
      <x v="5280"/>
    </i>
    <i r="1">
      <x v="5281"/>
    </i>
    <i r="1">
      <x v="5282"/>
    </i>
    <i r="1">
      <x v="5283"/>
    </i>
    <i r="1">
      <x v="5284"/>
    </i>
    <i r="1">
      <x v="5285"/>
    </i>
    <i r="1">
      <x v="5286"/>
    </i>
    <i r="1">
      <x v="5287"/>
    </i>
    <i r="1">
      <x v="5288"/>
    </i>
    <i r="1">
      <x v="5289"/>
    </i>
    <i r="1">
      <x v="5290"/>
    </i>
    <i r="1">
      <x v="5291"/>
    </i>
    <i r="1">
      <x v="5292"/>
    </i>
    <i r="1">
      <x v="5293"/>
    </i>
    <i r="1">
      <x v="5294"/>
    </i>
    <i r="1">
      <x v="5295"/>
    </i>
    <i r="1">
      <x v="5296"/>
    </i>
    <i r="1">
      <x v="5297"/>
    </i>
    <i r="1">
      <x v="5298"/>
    </i>
    <i r="1">
      <x v="5299"/>
    </i>
    <i r="1">
      <x v="5300"/>
    </i>
    <i r="1">
      <x v="5301"/>
    </i>
    <i r="1">
      <x v="5302"/>
    </i>
    <i r="1">
      <x v="5303"/>
    </i>
    <i r="1">
      <x v="5304"/>
    </i>
    <i r="1">
      <x v="5305"/>
    </i>
    <i r="1">
      <x v="5306"/>
    </i>
    <i r="1">
      <x v="5307"/>
    </i>
    <i r="1">
      <x v="5308"/>
    </i>
    <i r="1">
      <x v="5309"/>
    </i>
    <i r="1">
      <x v="5310"/>
    </i>
    <i r="1">
      <x v="5311"/>
    </i>
    <i r="1">
      <x v="5312"/>
    </i>
    <i r="1">
      <x v="5313"/>
    </i>
    <i r="1">
      <x v="5314"/>
    </i>
    <i r="1">
      <x v="5315"/>
    </i>
    <i r="1">
      <x v="5316"/>
    </i>
    <i r="1">
      <x v="5317"/>
    </i>
    <i r="1">
      <x v="5318"/>
    </i>
    <i r="1">
      <x v="5319"/>
    </i>
    <i r="1">
      <x v="5320"/>
    </i>
    <i r="1">
      <x v="5321"/>
    </i>
    <i r="1">
      <x v="5322"/>
    </i>
    <i r="1">
      <x v="5323"/>
    </i>
    <i r="1">
      <x v="5324"/>
    </i>
    <i r="1">
      <x v="5325"/>
    </i>
    <i r="1">
      <x v="5326"/>
    </i>
    <i r="1">
      <x v="5327"/>
    </i>
    <i r="1">
      <x v="5328"/>
    </i>
    <i r="1">
      <x v="5329"/>
    </i>
    <i r="1">
      <x v="5330"/>
    </i>
    <i r="1">
      <x v="5331"/>
    </i>
    <i r="1">
      <x v="5332"/>
    </i>
    <i r="1">
      <x v="5333"/>
    </i>
    <i r="1">
      <x v="5334"/>
    </i>
    <i r="1">
      <x v="5335"/>
    </i>
    <i r="1">
      <x v="5336"/>
    </i>
    <i r="1">
      <x v="5337"/>
    </i>
    <i r="1">
      <x v="5338"/>
    </i>
    <i r="1">
      <x v="5339"/>
    </i>
    <i r="1">
      <x v="5340"/>
    </i>
    <i r="1">
      <x v="5341"/>
    </i>
    <i r="1">
      <x v="5342"/>
    </i>
    <i r="1">
      <x v="5343"/>
    </i>
    <i r="1">
      <x v="5344"/>
    </i>
    <i r="1">
      <x v="5345"/>
    </i>
    <i r="1">
      <x v="5346"/>
    </i>
    <i r="1">
      <x v="5347"/>
    </i>
    <i r="1">
      <x v="5348"/>
    </i>
    <i r="1">
      <x v="5349"/>
    </i>
    <i r="1">
      <x v="5350"/>
    </i>
    <i r="1">
      <x v="5351"/>
    </i>
    <i r="1">
      <x v="5352"/>
    </i>
    <i r="1">
      <x v="5353"/>
    </i>
    <i r="1">
      <x v="5354"/>
    </i>
    <i r="1">
      <x v="5355"/>
    </i>
    <i r="1">
      <x v="5356"/>
    </i>
    <i r="1">
      <x v="5357"/>
    </i>
    <i r="1">
      <x v="5358"/>
    </i>
    <i r="1">
      <x v="5359"/>
    </i>
    <i r="1">
      <x v="5360"/>
    </i>
    <i r="1">
      <x v="5361"/>
    </i>
    <i r="1">
      <x v="5362"/>
    </i>
    <i r="1">
      <x v="5363"/>
    </i>
    <i r="1">
      <x v="5364"/>
    </i>
    <i r="1">
      <x v="5365"/>
    </i>
    <i r="1">
      <x v="5366"/>
    </i>
    <i r="1">
      <x v="5367"/>
    </i>
    <i r="1">
      <x v="5368"/>
    </i>
    <i r="1">
      <x v="5369"/>
    </i>
    <i r="1">
      <x v="5370"/>
    </i>
    <i r="1">
      <x v="5371"/>
    </i>
    <i r="1">
      <x v="5372"/>
    </i>
    <i r="1">
      <x v="5373"/>
    </i>
    <i r="1">
      <x v="5374"/>
    </i>
    <i r="1">
      <x v="5375"/>
    </i>
    <i r="1">
      <x v="5376"/>
    </i>
    <i r="1">
      <x v="5377"/>
    </i>
    <i r="1">
      <x v="5378"/>
    </i>
    <i r="1">
      <x v="5379"/>
    </i>
    <i r="1">
      <x v="5380"/>
    </i>
    <i r="1">
      <x v="5381"/>
    </i>
    <i r="1">
      <x v="5382"/>
    </i>
    <i r="1">
      <x v="5383"/>
    </i>
    <i r="1">
      <x v="5384"/>
    </i>
    <i r="1">
      <x v="5385"/>
    </i>
    <i r="1">
      <x v="5386"/>
    </i>
    <i r="1">
      <x v="5387"/>
    </i>
    <i r="1">
      <x v="5388"/>
    </i>
    <i r="1">
      <x v="5389"/>
    </i>
    <i r="1">
      <x v="5390"/>
    </i>
    <i r="1">
      <x v="5391"/>
    </i>
    <i r="1">
      <x v="5392"/>
    </i>
    <i r="1">
      <x v="5393"/>
    </i>
    <i r="1">
      <x v="5394"/>
    </i>
    <i r="1">
      <x v="5395"/>
    </i>
    <i r="1">
      <x v="5396"/>
    </i>
    <i r="1">
      <x v="5397"/>
    </i>
    <i r="1">
      <x v="5398"/>
    </i>
    <i r="1">
      <x v="5399"/>
    </i>
    <i r="1">
      <x v="5400"/>
    </i>
    <i r="1">
      <x v="5401"/>
    </i>
    <i r="1">
      <x v="5402"/>
    </i>
    <i r="1">
      <x v="5403"/>
    </i>
    <i r="1">
      <x v="5404"/>
    </i>
    <i r="1">
      <x v="5405"/>
    </i>
    <i r="1">
      <x v="5406"/>
    </i>
    <i r="1">
      <x v="5407"/>
    </i>
    <i r="1">
      <x v="5408"/>
    </i>
    <i r="1">
      <x v="5409"/>
    </i>
    <i r="1">
      <x v="5410"/>
    </i>
    <i r="1">
      <x v="5411"/>
    </i>
    <i r="1">
      <x v="5412"/>
    </i>
    <i r="1">
      <x v="5413"/>
    </i>
    <i r="1">
      <x v="5414"/>
    </i>
    <i r="1">
      <x v="5415"/>
    </i>
    <i r="1">
      <x v="5416"/>
    </i>
    <i r="1">
      <x v="5417"/>
    </i>
    <i r="1">
      <x v="5418"/>
    </i>
    <i r="1">
      <x v="5419"/>
    </i>
    <i r="1">
      <x v="5420"/>
    </i>
    <i r="1">
      <x v="5421"/>
    </i>
    <i r="1">
      <x v="5422"/>
    </i>
    <i r="1">
      <x v="5423"/>
    </i>
    <i r="1">
      <x v="5424"/>
    </i>
    <i r="1">
      <x v="5425"/>
    </i>
    <i r="1">
      <x v="5426"/>
    </i>
    <i r="1">
      <x v="5427"/>
    </i>
    <i r="1">
      <x v="5428"/>
    </i>
    <i r="1">
      <x v="5429"/>
    </i>
    <i r="1">
      <x v="5430"/>
    </i>
    <i r="1">
      <x v="5431"/>
    </i>
    <i r="1">
      <x v="5432"/>
    </i>
    <i r="1">
      <x v="5433"/>
    </i>
    <i r="1">
      <x v="5434"/>
    </i>
    <i r="1">
      <x v="5435"/>
    </i>
    <i r="1">
      <x v="5436"/>
    </i>
    <i r="1">
      <x v="5437"/>
    </i>
    <i r="1">
      <x v="5438"/>
    </i>
    <i r="1">
      <x v="5439"/>
    </i>
    <i r="1">
      <x v="5440"/>
    </i>
    <i r="1">
      <x v="5441"/>
    </i>
    <i r="1">
      <x v="5442"/>
    </i>
    <i r="1">
      <x v="5443"/>
    </i>
    <i r="1">
      <x v="5444"/>
    </i>
    <i r="1">
      <x v="5445"/>
    </i>
    <i r="1">
      <x v="5446"/>
    </i>
    <i r="1">
      <x v="5447"/>
    </i>
    <i r="1">
      <x v="5448"/>
    </i>
    <i>
      <x v="6"/>
    </i>
    <i r="1">
      <x v="5449"/>
    </i>
    <i r="1">
      <x v="5450"/>
    </i>
    <i r="1">
      <x v="5451"/>
    </i>
    <i r="1">
      <x v="5452"/>
    </i>
    <i r="1">
      <x v="5453"/>
    </i>
    <i r="1">
      <x v="5454"/>
    </i>
    <i r="1">
      <x v="5455"/>
    </i>
    <i r="1">
      <x v="5456"/>
    </i>
    <i r="1">
      <x v="5457"/>
    </i>
    <i r="1">
      <x v="5458"/>
    </i>
    <i r="1">
      <x v="5459"/>
    </i>
    <i r="1">
      <x v="5460"/>
    </i>
    <i r="1">
      <x v="5461"/>
    </i>
    <i r="1">
      <x v="5462"/>
    </i>
    <i r="1">
      <x v="5463"/>
    </i>
    <i r="1">
      <x v="5464"/>
    </i>
    <i r="1">
      <x v="5465"/>
    </i>
    <i r="1">
      <x v="5466"/>
    </i>
    <i r="1">
      <x v="5467"/>
    </i>
    <i r="1">
      <x v="5468"/>
    </i>
    <i r="1">
      <x v="5469"/>
    </i>
    <i r="1">
      <x v="5470"/>
    </i>
    <i r="1">
      <x v="5471"/>
    </i>
    <i r="1">
      <x v="5472"/>
    </i>
    <i r="1">
      <x v="5473"/>
    </i>
    <i r="1">
      <x v="5474"/>
    </i>
    <i r="1">
      <x v="5475"/>
    </i>
    <i r="1">
      <x v="5476"/>
    </i>
    <i r="1">
      <x v="5477"/>
    </i>
    <i r="1">
      <x v="5478"/>
    </i>
    <i r="1">
      <x v="5479"/>
    </i>
    <i r="1">
      <x v="5480"/>
    </i>
    <i r="1">
      <x v="5481"/>
    </i>
    <i r="1">
      <x v="5482"/>
    </i>
    <i r="1">
      <x v="5483"/>
    </i>
    <i r="1">
      <x v="5484"/>
    </i>
    <i r="1">
      <x v="5485"/>
    </i>
    <i r="1">
      <x v="5486"/>
    </i>
    <i r="1">
      <x v="5487"/>
    </i>
    <i r="1">
      <x v="5488"/>
    </i>
    <i r="1">
      <x v="5489"/>
    </i>
    <i r="1">
      <x v="5490"/>
    </i>
    <i r="1">
      <x v="5491"/>
    </i>
    <i r="1">
      <x v="5492"/>
    </i>
    <i r="1">
      <x v="5493"/>
    </i>
    <i r="1">
      <x v="5494"/>
    </i>
    <i r="1">
      <x v="5495"/>
    </i>
    <i r="1">
      <x v="5496"/>
    </i>
    <i r="1">
      <x v="5497"/>
    </i>
    <i r="1">
      <x v="5498"/>
    </i>
    <i r="1">
      <x v="5499"/>
    </i>
    <i r="1">
      <x v="5500"/>
    </i>
    <i r="1">
      <x v="5501"/>
    </i>
    <i r="1">
      <x v="5502"/>
    </i>
    <i r="1">
      <x v="5503"/>
    </i>
    <i r="1">
      <x v="5504"/>
    </i>
    <i r="1">
      <x v="5505"/>
    </i>
    <i r="1">
      <x v="5506"/>
    </i>
    <i r="1">
      <x v="5507"/>
    </i>
    <i r="1">
      <x v="5508"/>
    </i>
    <i r="1">
      <x v="5509"/>
    </i>
    <i r="1">
      <x v="5510"/>
    </i>
    <i r="1">
      <x v="5511"/>
    </i>
    <i r="1">
      <x v="5512"/>
    </i>
    <i r="1">
      <x v="5513"/>
    </i>
    <i r="1">
      <x v="5514"/>
    </i>
    <i r="1">
      <x v="5515"/>
    </i>
    <i r="1">
      <x v="5516"/>
    </i>
    <i r="1">
      <x v="5517"/>
    </i>
    <i r="1">
      <x v="5518"/>
    </i>
    <i r="1">
      <x v="5519"/>
    </i>
    <i r="1">
      <x v="5520"/>
    </i>
    <i r="1">
      <x v="5521"/>
    </i>
    <i r="1">
      <x v="5522"/>
    </i>
    <i r="1">
      <x v="5523"/>
    </i>
    <i r="1">
      <x v="5524"/>
    </i>
    <i r="1">
      <x v="5525"/>
    </i>
    <i r="1">
      <x v="5526"/>
    </i>
    <i r="1">
      <x v="5527"/>
    </i>
    <i r="1">
      <x v="5528"/>
    </i>
    <i r="1">
      <x v="5529"/>
    </i>
    <i r="1">
      <x v="5530"/>
    </i>
    <i r="1">
      <x v="5531"/>
    </i>
    <i r="1">
      <x v="5532"/>
    </i>
    <i r="1">
      <x v="5533"/>
    </i>
    <i r="1">
      <x v="5534"/>
    </i>
    <i r="1">
      <x v="5535"/>
    </i>
    <i r="1">
      <x v="5536"/>
    </i>
    <i r="1">
      <x v="5537"/>
    </i>
    <i r="1">
      <x v="5538"/>
    </i>
    <i r="1">
      <x v="5539"/>
    </i>
    <i r="1">
      <x v="5540"/>
    </i>
    <i r="1">
      <x v="5541"/>
    </i>
    <i r="1">
      <x v="5542"/>
    </i>
    <i r="1">
      <x v="5543"/>
    </i>
    <i r="1">
      <x v="5544"/>
    </i>
    <i r="1">
      <x v="5545"/>
    </i>
    <i r="1">
      <x v="5546"/>
    </i>
    <i r="1">
      <x v="5547"/>
    </i>
    <i r="1">
      <x v="5548"/>
    </i>
    <i r="1">
      <x v="5549"/>
    </i>
    <i r="1">
      <x v="5550"/>
    </i>
    <i r="1">
      <x v="5551"/>
    </i>
    <i r="1">
      <x v="5552"/>
    </i>
    <i r="1">
      <x v="5553"/>
    </i>
    <i r="1">
      <x v="5554"/>
    </i>
    <i r="1">
      <x v="5555"/>
    </i>
    <i r="1">
      <x v="5556"/>
    </i>
    <i r="1">
      <x v="5557"/>
    </i>
    <i r="1">
      <x v="5558"/>
    </i>
    <i r="1">
      <x v="5559"/>
    </i>
    <i r="1">
      <x v="5560"/>
    </i>
    <i r="1">
      <x v="5561"/>
    </i>
    <i r="1">
      <x v="5562"/>
    </i>
    <i r="1">
      <x v="5563"/>
    </i>
    <i r="1">
      <x v="5564"/>
    </i>
    <i r="1">
      <x v="5566"/>
    </i>
    <i r="1">
      <x v="5567"/>
    </i>
    <i r="1">
      <x v="5568"/>
    </i>
    <i r="1">
      <x v="5569"/>
    </i>
    <i r="1">
      <x v="5570"/>
    </i>
    <i r="1">
      <x v="5571"/>
    </i>
    <i r="1">
      <x v="5572"/>
    </i>
    <i r="1">
      <x v="5573"/>
    </i>
    <i r="1">
      <x v="5574"/>
    </i>
    <i r="1">
      <x v="5575"/>
    </i>
    <i r="1">
      <x v="5576"/>
    </i>
    <i r="1">
      <x v="5577"/>
    </i>
    <i r="1">
      <x v="5578"/>
    </i>
    <i r="1">
      <x v="5579"/>
    </i>
    <i r="1">
      <x v="5580"/>
    </i>
    <i r="1">
      <x v="5581"/>
    </i>
    <i r="1">
      <x v="5582"/>
    </i>
    <i r="1">
      <x v="5583"/>
    </i>
    <i r="1">
      <x v="5584"/>
    </i>
    <i r="1">
      <x v="5585"/>
    </i>
    <i r="1">
      <x v="5586"/>
    </i>
    <i r="1">
      <x v="5587"/>
    </i>
    <i r="1">
      <x v="5588"/>
    </i>
    <i r="1">
      <x v="5589"/>
    </i>
    <i r="1">
      <x v="5590"/>
    </i>
    <i r="1">
      <x v="5591"/>
    </i>
    <i r="1">
      <x v="5592"/>
    </i>
    <i r="1">
      <x v="5593"/>
    </i>
    <i r="1">
      <x v="5594"/>
    </i>
    <i r="1">
      <x v="5595"/>
    </i>
    <i r="1">
      <x v="5596"/>
    </i>
    <i r="1">
      <x v="5597"/>
    </i>
    <i r="1">
      <x v="5598"/>
    </i>
    <i r="1">
      <x v="5599"/>
    </i>
    <i r="1">
      <x v="5600"/>
    </i>
    <i r="1">
      <x v="5601"/>
    </i>
    <i r="1">
      <x v="5602"/>
    </i>
    <i r="1">
      <x v="5603"/>
    </i>
    <i r="1">
      <x v="5604"/>
    </i>
    <i r="1">
      <x v="5605"/>
    </i>
    <i r="1">
      <x v="5606"/>
    </i>
    <i r="1">
      <x v="5607"/>
    </i>
    <i r="1">
      <x v="5608"/>
    </i>
    <i r="1">
      <x v="5609"/>
    </i>
    <i r="1">
      <x v="5610"/>
    </i>
    <i r="1">
      <x v="5611"/>
    </i>
    <i r="1">
      <x v="5612"/>
    </i>
    <i r="1">
      <x v="5613"/>
    </i>
    <i r="1">
      <x v="5614"/>
    </i>
    <i r="1">
      <x v="5615"/>
    </i>
    <i r="1">
      <x v="5616"/>
    </i>
    <i r="1">
      <x v="5617"/>
    </i>
    <i r="1">
      <x v="5618"/>
    </i>
    <i r="1">
      <x v="5619"/>
    </i>
    <i r="1">
      <x v="5620"/>
    </i>
    <i r="1">
      <x v="5621"/>
    </i>
    <i r="1">
      <x v="5622"/>
    </i>
    <i r="1">
      <x v="5623"/>
    </i>
    <i r="1">
      <x v="5624"/>
    </i>
    <i r="1">
      <x v="5625"/>
    </i>
    <i r="1">
      <x v="5626"/>
    </i>
    <i r="1">
      <x v="5627"/>
    </i>
    <i r="1">
      <x v="5628"/>
    </i>
    <i r="1">
      <x v="5629"/>
    </i>
    <i r="1">
      <x v="5630"/>
    </i>
    <i r="1">
      <x v="5631"/>
    </i>
    <i r="1">
      <x v="5632"/>
    </i>
    <i r="1">
      <x v="5633"/>
    </i>
    <i r="1">
      <x v="5634"/>
    </i>
    <i r="1">
      <x v="5635"/>
    </i>
    <i r="1">
      <x v="5636"/>
    </i>
    <i r="1">
      <x v="5637"/>
    </i>
    <i r="1">
      <x v="5638"/>
    </i>
    <i r="1">
      <x v="5639"/>
    </i>
    <i r="1">
      <x v="5640"/>
    </i>
    <i r="1">
      <x v="5641"/>
    </i>
    <i r="1">
      <x v="5642"/>
    </i>
    <i r="1">
      <x v="5643"/>
    </i>
    <i r="1">
      <x v="5644"/>
    </i>
    <i r="1">
      <x v="5645"/>
    </i>
    <i r="1">
      <x v="5646"/>
    </i>
    <i r="1">
      <x v="5647"/>
    </i>
    <i r="1">
      <x v="5648"/>
    </i>
    <i r="1">
      <x v="5649"/>
    </i>
    <i r="1">
      <x v="5650"/>
    </i>
    <i r="1">
      <x v="5651"/>
    </i>
    <i r="1">
      <x v="5652"/>
    </i>
    <i r="1">
      <x v="5653"/>
    </i>
    <i r="1">
      <x v="5654"/>
    </i>
    <i r="1">
      <x v="5655"/>
    </i>
    <i r="1">
      <x v="5656"/>
    </i>
    <i r="1">
      <x v="5657"/>
    </i>
    <i r="1">
      <x v="5658"/>
    </i>
    <i r="1">
      <x v="5659"/>
    </i>
    <i r="1">
      <x v="5660"/>
    </i>
    <i r="1">
      <x v="5661"/>
    </i>
    <i r="1">
      <x v="5662"/>
    </i>
    <i r="1">
      <x v="5663"/>
    </i>
    <i r="1">
      <x v="5664"/>
    </i>
    <i r="1">
      <x v="5665"/>
    </i>
    <i r="1">
      <x v="5666"/>
    </i>
    <i r="1">
      <x v="5667"/>
    </i>
    <i r="1">
      <x v="5668"/>
    </i>
    <i r="1">
      <x v="5669"/>
    </i>
    <i r="1">
      <x v="5670"/>
    </i>
    <i r="1">
      <x v="5671"/>
    </i>
    <i r="1">
      <x v="5672"/>
    </i>
    <i r="1">
      <x v="5673"/>
    </i>
    <i r="1">
      <x v="5674"/>
    </i>
    <i r="1">
      <x v="5675"/>
    </i>
    <i r="1">
      <x v="5676"/>
    </i>
    <i r="1">
      <x v="5677"/>
    </i>
    <i r="1">
      <x v="5678"/>
    </i>
    <i r="1">
      <x v="5679"/>
    </i>
    <i r="1">
      <x v="5680"/>
    </i>
    <i r="1">
      <x v="5681"/>
    </i>
    <i r="1">
      <x v="5682"/>
    </i>
    <i r="1">
      <x v="5683"/>
    </i>
    <i r="1">
      <x v="5684"/>
    </i>
    <i r="1">
      <x v="5685"/>
    </i>
    <i r="1">
      <x v="5686"/>
    </i>
    <i r="1">
      <x v="5687"/>
    </i>
    <i r="1">
      <x v="5688"/>
    </i>
    <i r="1">
      <x v="5689"/>
    </i>
    <i r="1">
      <x v="5690"/>
    </i>
    <i r="1">
      <x v="5691"/>
    </i>
    <i r="1">
      <x v="5692"/>
    </i>
    <i r="1">
      <x v="5693"/>
    </i>
    <i r="1">
      <x v="5694"/>
    </i>
    <i r="1">
      <x v="5695"/>
    </i>
    <i r="1">
      <x v="5696"/>
    </i>
    <i r="1">
      <x v="5697"/>
    </i>
    <i r="1">
      <x v="5698"/>
    </i>
    <i r="1">
      <x v="5699"/>
    </i>
    <i r="1">
      <x v="5700"/>
    </i>
    <i r="1">
      <x v="5701"/>
    </i>
    <i r="1">
      <x v="5702"/>
    </i>
    <i r="1">
      <x v="5703"/>
    </i>
    <i r="1">
      <x v="5704"/>
    </i>
    <i r="1">
      <x v="5705"/>
    </i>
    <i r="1">
      <x v="5706"/>
    </i>
    <i r="1">
      <x v="5707"/>
    </i>
    <i r="1">
      <x v="5708"/>
    </i>
    <i r="1">
      <x v="5709"/>
    </i>
    <i r="1">
      <x v="5710"/>
    </i>
    <i r="1">
      <x v="5711"/>
    </i>
    <i r="1">
      <x v="5712"/>
    </i>
    <i r="1">
      <x v="5713"/>
    </i>
    <i r="1">
      <x v="5714"/>
    </i>
    <i r="1">
      <x v="5715"/>
    </i>
    <i r="1">
      <x v="5716"/>
    </i>
    <i r="1">
      <x v="5717"/>
    </i>
    <i r="1">
      <x v="5718"/>
    </i>
    <i r="1">
      <x v="5719"/>
    </i>
    <i r="1">
      <x v="5720"/>
    </i>
    <i r="1">
      <x v="5721"/>
    </i>
    <i r="1">
      <x v="5722"/>
    </i>
    <i r="1">
      <x v="5723"/>
    </i>
    <i r="1">
      <x v="5724"/>
    </i>
    <i r="1">
      <x v="5725"/>
    </i>
    <i r="1">
      <x v="5726"/>
    </i>
    <i r="1">
      <x v="5727"/>
    </i>
    <i r="1">
      <x v="5728"/>
    </i>
    <i r="1">
      <x v="5729"/>
    </i>
    <i r="1">
      <x v="5730"/>
    </i>
    <i r="1">
      <x v="5731"/>
    </i>
    <i r="1">
      <x v="5732"/>
    </i>
    <i r="1">
      <x v="5733"/>
    </i>
    <i r="1">
      <x v="5734"/>
    </i>
    <i r="1">
      <x v="5735"/>
    </i>
    <i r="1">
      <x v="5736"/>
    </i>
    <i r="1">
      <x v="5737"/>
    </i>
    <i r="1">
      <x v="5738"/>
    </i>
    <i r="1">
      <x v="5739"/>
    </i>
    <i r="1">
      <x v="5740"/>
    </i>
    <i r="1">
      <x v="5741"/>
    </i>
    <i r="1">
      <x v="5742"/>
    </i>
    <i r="1">
      <x v="5743"/>
    </i>
    <i r="1">
      <x v="5744"/>
    </i>
    <i r="1">
      <x v="5745"/>
    </i>
    <i r="1">
      <x v="5746"/>
    </i>
    <i r="1">
      <x v="5747"/>
    </i>
    <i r="1">
      <x v="5748"/>
    </i>
    <i r="1">
      <x v="5749"/>
    </i>
    <i r="1">
      <x v="5750"/>
    </i>
    <i r="1">
      <x v="5751"/>
    </i>
    <i r="1">
      <x v="5752"/>
    </i>
    <i r="1">
      <x v="5753"/>
    </i>
    <i r="1">
      <x v="5754"/>
    </i>
    <i r="1">
      <x v="5755"/>
    </i>
    <i r="1">
      <x v="5756"/>
    </i>
    <i r="1">
      <x v="5757"/>
    </i>
    <i r="1">
      <x v="5758"/>
    </i>
    <i r="1">
      <x v="5759"/>
    </i>
    <i r="1">
      <x v="5760"/>
    </i>
    <i r="1">
      <x v="5761"/>
    </i>
    <i r="1">
      <x v="5762"/>
    </i>
    <i r="1">
      <x v="5763"/>
    </i>
    <i r="1">
      <x v="5764"/>
    </i>
    <i r="1">
      <x v="5765"/>
    </i>
    <i r="1">
      <x v="5766"/>
    </i>
    <i r="1">
      <x v="5767"/>
    </i>
    <i r="1">
      <x v="5768"/>
    </i>
    <i r="1">
      <x v="5769"/>
    </i>
    <i r="1">
      <x v="5770"/>
    </i>
    <i r="1">
      <x v="5771"/>
    </i>
    <i r="1">
      <x v="5772"/>
    </i>
    <i r="1">
      <x v="5773"/>
    </i>
    <i r="1">
      <x v="5774"/>
    </i>
    <i r="1">
      <x v="5775"/>
    </i>
    <i r="1">
      <x v="5776"/>
    </i>
    <i r="1">
      <x v="5777"/>
    </i>
    <i r="1">
      <x v="5778"/>
    </i>
    <i r="1">
      <x v="5779"/>
    </i>
    <i r="1">
      <x v="5780"/>
    </i>
    <i r="1">
      <x v="5781"/>
    </i>
    <i r="1">
      <x v="5782"/>
    </i>
    <i r="1">
      <x v="5783"/>
    </i>
    <i r="1">
      <x v="5784"/>
    </i>
    <i r="1">
      <x v="5785"/>
    </i>
    <i r="1">
      <x v="5786"/>
    </i>
    <i r="1">
      <x v="5787"/>
    </i>
    <i r="1">
      <x v="5788"/>
    </i>
    <i r="1">
      <x v="5789"/>
    </i>
    <i r="1">
      <x v="5790"/>
    </i>
    <i r="1">
      <x v="5791"/>
    </i>
    <i r="1">
      <x v="5792"/>
    </i>
    <i r="1">
      <x v="5793"/>
    </i>
    <i r="1">
      <x v="5794"/>
    </i>
    <i r="1">
      <x v="5795"/>
    </i>
    <i r="1">
      <x v="5796"/>
    </i>
    <i r="1">
      <x v="5797"/>
    </i>
    <i r="1">
      <x v="5798"/>
    </i>
    <i r="1">
      <x v="5799"/>
    </i>
    <i r="1">
      <x v="5800"/>
    </i>
    <i r="1">
      <x v="5801"/>
    </i>
    <i r="1">
      <x v="5802"/>
    </i>
    <i r="1">
      <x v="5803"/>
    </i>
    <i r="1">
      <x v="5804"/>
    </i>
    <i r="1">
      <x v="5805"/>
    </i>
    <i r="1">
      <x v="5806"/>
    </i>
    <i r="1">
      <x v="5807"/>
    </i>
    <i r="1">
      <x v="5808"/>
    </i>
    <i r="1">
      <x v="5809"/>
    </i>
    <i r="1">
      <x v="5810"/>
    </i>
    <i r="1">
      <x v="5811"/>
    </i>
    <i r="1">
      <x v="5812"/>
    </i>
    <i r="1">
      <x v="5813"/>
    </i>
    <i r="1">
      <x v="5814"/>
    </i>
    <i r="1">
      <x v="5815"/>
    </i>
    <i r="1">
      <x v="5816"/>
    </i>
    <i r="1">
      <x v="5817"/>
    </i>
    <i r="1">
      <x v="5818"/>
    </i>
    <i r="1">
      <x v="5819"/>
    </i>
    <i r="1">
      <x v="5820"/>
    </i>
    <i r="1">
      <x v="5821"/>
    </i>
    <i r="1">
      <x v="5822"/>
    </i>
    <i r="1">
      <x v="5823"/>
    </i>
    <i r="1">
      <x v="5824"/>
    </i>
    <i r="1">
      <x v="5825"/>
    </i>
    <i r="1">
      <x v="5826"/>
    </i>
    <i r="1">
      <x v="5827"/>
    </i>
    <i r="1">
      <x v="5828"/>
    </i>
    <i r="1">
      <x v="5829"/>
    </i>
    <i r="1">
      <x v="5830"/>
    </i>
    <i r="1">
      <x v="5831"/>
    </i>
    <i r="1">
      <x v="5832"/>
    </i>
    <i r="1">
      <x v="5833"/>
    </i>
    <i r="1">
      <x v="5834"/>
    </i>
    <i r="1">
      <x v="5835"/>
    </i>
    <i r="1">
      <x v="5836"/>
    </i>
    <i r="1">
      <x v="5837"/>
    </i>
    <i r="1">
      <x v="5838"/>
    </i>
    <i r="1">
      <x v="5839"/>
    </i>
    <i r="1">
      <x v="5840"/>
    </i>
    <i r="1">
      <x v="5841"/>
    </i>
    <i r="1">
      <x v="5842"/>
    </i>
    <i r="1">
      <x v="5843"/>
    </i>
    <i r="1">
      <x v="5844"/>
    </i>
    <i r="1">
      <x v="5845"/>
    </i>
    <i r="1">
      <x v="5846"/>
    </i>
    <i r="1">
      <x v="5847"/>
    </i>
    <i r="1">
      <x v="5848"/>
    </i>
    <i r="1">
      <x v="5849"/>
    </i>
    <i r="1">
      <x v="5850"/>
    </i>
    <i r="1">
      <x v="5851"/>
    </i>
    <i r="1">
      <x v="5852"/>
    </i>
    <i r="1">
      <x v="5853"/>
    </i>
    <i r="1">
      <x v="5854"/>
    </i>
    <i r="1">
      <x v="5855"/>
    </i>
    <i r="1">
      <x v="5856"/>
    </i>
    <i r="1">
      <x v="5857"/>
    </i>
    <i r="1">
      <x v="5858"/>
    </i>
    <i r="1">
      <x v="5859"/>
    </i>
    <i r="1">
      <x v="5860"/>
    </i>
    <i r="1">
      <x v="5861"/>
    </i>
    <i r="1">
      <x v="5862"/>
    </i>
    <i r="1">
      <x v="5863"/>
    </i>
    <i r="1">
      <x v="5864"/>
    </i>
    <i r="1">
      <x v="5865"/>
    </i>
    <i r="1">
      <x v="5866"/>
    </i>
    <i r="1">
      <x v="5867"/>
    </i>
    <i r="1">
      <x v="5868"/>
    </i>
    <i r="1">
      <x v="5869"/>
    </i>
    <i r="1">
      <x v="5870"/>
    </i>
    <i r="1">
      <x v="5871"/>
    </i>
    <i r="1">
      <x v="5872"/>
    </i>
    <i r="1">
      <x v="5873"/>
    </i>
    <i r="1">
      <x v="5874"/>
    </i>
    <i r="1">
      <x v="5875"/>
    </i>
    <i r="1">
      <x v="5876"/>
    </i>
    <i r="1">
      <x v="5877"/>
    </i>
    <i r="1">
      <x v="5878"/>
    </i>
    <i r="1">
      <x v="5879"/>
    </i>
    <i r="1">
      <x v="5880"/>
    </i>
    <i r="1">
      <x v="5881"/>
    </i>
    <i r="1">
      <x v="5882"/>
    </i>
    <i r="1">
      <x v="5883"/>
    </i>
    <i r="1">
      <x v="5884"/>
    </i>
    <i r="1">
      <x v="5885"/>
    </i>
    <i r="1">
      <x v="5886"/>
    </i>
    <i r="1">
      <x v="5887"/>
    </i>
    <i r="1">
      <x v="5888"/>
    </i>
    <i r="1">
      <x v="5889"/>
    </i>
    <i r="1">
      <x v="5890"/>
    </i>
    <i r="1">
      <x v="5891"/>
    </i>
    <i r="1">
      <x v="5892"/>
    </i>
    <i r="1">
      <x v="5893"/>
    </i>
    <i r="1">
      <x v="5894"/>
    </i>
    <i r="1">
      <x v="5895"/>
    </i>
    <i r="1">
      <x v="5896"/>
    </i>
    <i r="1">
      <x v="5897"/>
    </i>
    <i r="1">
      <x v="5898"/>
    </i>
    <i r="1">
      <x v="5899"/>
    </i>
    <i r="1">
      <x v="5900"/>
    </i>
    <i r="1">
      <x v="5901"/>
    </i>
    <i r="1">
      <x v="5902"/>
    </i>
    <i r="1">
      <x v="5903"/>
    </i>
    <i r="1">
      <x v="5904"/>
    </i>
    <i r="1">
      <x v="5905"/>
    </i>
    <i r="1">
      <x v="5906"/>
    </i>
    <i r="1">
      <x v="5907"/>
    </i>
    <i r="1">
      <x v="5908"/>
    </i>
    <i r="1">
      <x v="5909"/>
    </i>
    <i r="1">
      <x v="5910"/>
    </i>
    <i r="1">
      <x v="5912"/>
    </i>
    <i r="1">
      <x v="5913"/>
    </i>
    <i r="1">
      <x v="5914"/>
    </i>
    <i r="1">
      <x v="5915"/>
    </i>
    <i r="1">
      <x v="5916"/>
    </i>
    <i r="1">
      <x v="5917"/>
    </i>
    <i r="1">
      <x v="5918"/>
    </i>
    <i r="1">
      <x v="5919"/>
    </i>
    <i r="1">
      <x v="5920"/>
    </i>
    <i r="1">
      <x v="5921"/>
    </i>
    <i r="1">
      <x v="5922"/>
    </i>
    <i r="1">
      <x v="5923"/>
    </i>
    <i r="1">
      <x v="5924"/>
    </i>
    <i r="1">
      <x v="5925"/>
    </i>
    <i r="1">
      <x v="5926"/>
    </i>
    <i r="1">
      <x v="5927"/>
    </i>
    <i r="1">
      <x v="5928"/>
    </i>
    <i r="1">
      <x v="5929"/>
    </i>
    <i r="1">
      <x v="5930"/>
    </i>
    <i r="1">
      <x v="5931"/>
    </i>
    <i r="1">
      <x v="5932"/>
    </i>
    <i r="1">
      <x v="5933"/>
    </i>
    <i r="1">
      <x v="5934"/>
    </i>
    <i r="1">
      <x v="5935"/>
    </i>
    <i r="1">
      <x v="5936"/>
    </i>
    <i r="1">
      <x v="5937"/>
    </i>
    <i r="1">
      <x v="5938"/>
    </i>
    <i r="1">
      <x v="5939"/>
    </i>
    <i r="1">
      <x v="5940"/>
    </i>
    <i r="1">
      <x v="5941"/>
    </i>
    <i r="1">
      <x v="5942"/>
    </i>
    <i r="1">
      <x v="5943"/>
    </i>
    <i r="1">
      <x v="5944"/>
    </i>
    <i r="1">
      <x v="5945"/>
    </i>
    <i r="1">
      <x v="5946"/>
    </i>
    <i r="1">
      <x v="5947"/>
    </i>
    <i r="1">
      <x v="5948"/>
    </i>
    <i r="1">
      <x v="5949"/>
    </i>
    <i r="1">
      <x v="5950"/>
    </i>
    <i r="1">
      <x v="5951"/>
    </i>
    <i r="1">
      <x v="5952"/>
    </i>
    <i r="1">
      <x v="5953"/>
    </i>
    <i r="1">
      <x v="5954"/>
    </i>
    <i r="1">
      <x v="5955"/>
    </i>
    <i r="1">
      <x v="5956"/>
    </i>
    <i r="1">
      <x v="5957"/>
    </i>
    <i r="1">
      <x v="5958"/>
    </i>
    <i r="1">
      <x v="5959"/>
    </i>
    <i r="1">
      <x v="5960"/>
    </i>
    <i r="1">
      <x v="5961"/>
    </i>
    <i r="1">
      <x v="5962"/>
    </i>
    <i r="1">
      <x v="5963"/>
    </i>
    <i r="1">
      <x v="5964"/>
    </i>
    <i r="1">
      <x v="5965"/>
    </i>
    <i r="1">
      <x v="5966"/>
    </i>
    <i r="1">
      <x v="5967"/>
    </i>
    <i r="1">
      <x v="5968"/>
    </i>
    <i r="1">
      <x v="5969"/>
    </i>
    <i r="1">
      <x v="5970"/>
    </i>
    <i r="1">
      <x v="5971"/>
    </i>
    <i r="1">
      <x v="5972"/>
    </i>
    <i r="1">
      <x v="5973"/>
    </i>
    <i r="1">
      <x v="5974"/>
    </i>
    <i r="1">
      <x v="5975"/>
    </i>
    <i r="1">
      <x v="5976"/>
    </i>
    <i r="1">
      <x v="5977"/>
    </i>
    <i r="1">
      <x v="5978"/>
    </i>
    <i r="1">
      <x v="5979"/>
    </i>
    <i r="1">
      <x v="5980"/>
    </i>
    <i r="1">
      <x v="5981"/>
    </i>
    <i r="1">
      <x v="5982"/>
    </i>
    <i r="1">
      <x v="5983"/>
    </i>
    <i r="1">
      <x v="5984"/>
    </i>
    <i r="1">
      <x v="5985"/>
    </i>
    <i r="1">
      <x v="5986"/>
    </i>
    <i r="1">
      <x v="5987"/>
    </i>
    <i r="1">
      <x v="5988"/>
    </i>
    <i r="1">
      <x v="5989"/>
    </i>
    <i r="1">
      <x v="5990"/>
    </i>
    <i r="1">
      <x v="5991"/>
    </i>
    <i r="1">
      <x v="5992"/>
    </i>
    <i r="1">
      <x v="5993"/>
    </i>
    <i r="1">
      <x v="5994"/>
    </i>
    <i r="1">
      <x v="5995"/>
    </i>
    <i r="1">
      <x v="5996"/>
    </i>
    <i r="1">
      <x v="5997"/>
    </i>
    <i r="1">
      <x v="5998"/>
    </i>
    <i r="1">
      <x v="5999"/>
    </i>
    <i r="1">
      <x v="6000"/>
    </i>
    <i r="1">
      <x v="6001"/>
    </i>
    <i r="1">
      <x v="6002"/>
    </i>
    <i r="1">
      <x v="6003"/>
    </i>
    <i r="1">
      <x v="6004"/>
    </i>
    <i r="1">
      <x v="6005"/>
    </i>
    <i r="1">
      <x v="6006"/>
    </i>
    <i r="1">
      <x v="6007"/>
    </i>
    <i r="1">
      <x v="6008"/>
    </i>
    <i r="1">
      <x v="6009"/>
    </i>
    <i r="1">
      <x v="6010"/>
    </i>
    <i r="1">
      <x v="6011"/>
    </i>
    <i r="1">
      <x v="6012"/>
    </i>
    <i r="1">
      <x v="6013"/>
    </i>
    <i r="1">
      <x v="6014"/>
    </i>
    <i r="1">
      <x v="6015"/>
    </i>
    <i r="1">
      <x v="6016"/>
    </i>
    <i r="1">
      <x v="6017"/>
    </i>
    <i r="1">
      <x v="6018"/>
    </i>
    <i r="1">
      <x v="6019"/>
    </i>
    <i r="1">
      <x v="6020"/>
    </i>
    <i r="1">
      <x v="6021"/>
    </i>
    <i r="1">
      <x v="6022"/>
    </i>
    <i r="1">
      <x v="6023"/>
    </i>
    <i r="1">
      <x v="6024"/>
    </i>
    <i r="1">
      <x v="6025"/>
    </i>
    <i r="1">
      <x v="6026"/>
    </i>
    <i r="1">
      <x v="6027"/>
    </i>
    <i r="1">
      <x v="6028"/>
    </i>
    <i r="1">
      <x v="6029"/>
    </i>
    <i r="1">
      <x v="6030"/>
    </i>
    <i r="1">
      <x v="6031"/>
    </i>
    <i r="1">
      <x v="6032"/>
    </i>
    <i r="1">
      <x v="6033"/>
    </i>
    <i r="1">
      <x v="6034"/>
    </i>
    <i r="1">
      <x v="6035"/>
    </i>
    <i r="1">
      <x v="6036"/>
    </i>
    <i r="1">
      <x v="6037"/>
    </i>
    <i r="1">
      <x v="6038"/>
    </i>
    <i r="1">
      <x v="6039"/>
    </i>
    <i r="1">
      <x v="6040"/>
    </i>
    <i r="1">
      <x v="6041"/>
    </i>
    <i r="1">
      <x v="6042"/>
    </i>
    <i r="1">
      <x v="6043"/>
    </i>
    <i r="1">
      <x v="6044"/>
    </i>
    <i r="1">
      <x v="6045"/>
    </i>
    <i r="1">
      <x v="6046"/>
    </i>
    <i r="1">
      <x v="6047"/>
    </i>
    <i r="1">
      <x v="6048"/>
    </i>
    <i r="1">
      <x v="6049"/>
    </i>
    <i r="1">
      <x v="6050"/>
    </i>
    <i r="1">
      <x v="6051"/>
    </i>
    <i r="1">
      <x v="6052"/>
    </i>
    <i r="1">
      <x v="6053"/>
    </i>
    <i r="1">
      <x v="6054"/>
    </i>
    <i r="1">
      <x v="6055"/>
    </i>
    <i r="1">
      <x v="6056"/>
    </i>
    <i r="1">
      <x v="6057"/>
    </i>
    <i r="1">
      <x v="6058"/>
    </i>
    <i r="1">
      <x v="6059"/>
    </i>
    <i r="1">
      <x v="6060"/>
    </i>
    <i r="1">
      <x v="6061"/>
    </i>
    <i r="1">
      <x v="6062"/>
    </i>
    <i r="1">
      <x v="6063"/>
    </i>
    <i r="1">
      <x v="6064"/>
    </i>
    <i r="1">
      <x v="6065"/>
    </i>
    <i r="1">
      <x v="6066"/>
    </i>
    <i r="1">
      <x v="6067"/>
    </i>
    <i r="1">
      <x v="6068"/>
    </i>
    <i r="1">
      <x v="6069"/>
    </i>
    <i r="1">
      <x v="6070"/>
    </i>
    <i r="1">
      <x v="6071"/>
    </i>
    <i r="1">
      <x v="6072"/>
    </i>
    <i r="1">
      <x v="6073"/>
    </i>
    <i r="1">
      <x v="6074"/>
    </i>
    <i r="1">
      <x v="6075"/>
    </i>
    <i r="1">
      <x v="6076"/>
    </i>
    <i r="1">
      <x v="6077"/>
    </i>
    <i r="1">
      <x v="6078"/>
    </i>
    <i r="1">
      <x v="6079"/>
    </i>
    <i r="1">
      <x v="6080"/>
    </i>
    <i r="1">
      <x v="6081"/>
    </i>
    <i r="1">
      <x v="6082"/>
    </i>
    <i r="1">
      <x v="6083"/>
    </i>
    <i r="1">
      <x v="6084"/>
    </i>
    <i r="1">
      <x v="6085"/>
    </i>
    <i r="1">
      <x v="6086"/>
    </i>
    <i r="1">
      <x v="6087"/>
    </i>
    <i r="1">
      <x v="6088"/>
    </i>
    <i r="1">
      <x v="6089"/>
    </i>
    <i r="1">
      <x v="6090"/>
    </i>
    <i r="1">
      <x v="6091"/>
    </i>
    <i r="1">
      <x v="6092"/>
    </i>
    <i r="1">
      <x v="6093"/>
    </i>
    <i r="1">
      <x v="6094"/>
    </i>
    <i r="1">
      <x v="6095"/>
    </i>
    <i r="1">
      <x v="6096"/>
    </i>
    <i r="1">
      <x v="6097"/>
    </i>
    <i r="1">
      <x v="6098"/>
    </i>
    <i r="1">
      <x v="6099"/>
    </i>
    <i r="1">
      <x v="6100"/>
    </i>
    <i r="1">
      <x v="6101"/>
    </i>
    <i r="1">
      <x v="6102"/>
    </i>
    <i r="1">
      <x v="6103"/>
    </i>
    <i r="1">
      <x v="6104"/>
    </i>
    <i r="1">
      <x v="6105"/>
    </i>
    <i r="1">
      <x v="6106"/>
    </i>
    <i r="1">
      <x v="6107"/>
    </i>
    <i r="1">
      <x v="6108"/>
    </i>
    <i r="1">
      <x v="6109"/>
    </i>
    <i r="1">
      <x v="6110"/>
    </i>
    <i r="1">
      <x v="6111"/>
    </i>
    <i r="1">
      <x v="6112"/>
    </i>
    <i r="1">
      <x v="6113"/>
    </i>
    <i r="1">
      <x v="6114"/>
    </i>
    <i r="1">
      <x v="6115"/>
    </i>
    <i r="1">
      <x v="6116"/>
    </i>
    <i r="1">
      <x v="6117"/>
    </i>
    <i r="1">
      <x v="6118"/>
    </i>
    <i r="1">
      <x v="6119"/>
    </i>
    <i r="1">
      <x v="6120"/>
    </i>
    <i r="1">
      <x v="6121"/>
    </i>
    <i r="1">
      <x v="6122"/>
    </i>
    <i r="1">
      <x v="6123"/>
    </i>
    <i r="1">
      <x v="6124"/>
    </i>
    <i r="1">
      <x v="6125"/>
    </i>
    <i r="1">
      <x v="6126"/>
    </i>
    <i r="1">
      <x v="6127"/>
    </i>
    <i r="1">
      <x v="6128"/>
    </i>
    <i r="1">
      <x v="6129"/>
    </i>
    <i r="1">
      <x v="6130"/>
    </i>
    <i r="1">
      <x v="6131"/>
    </i>
    <i r="1">
      <x v="6132"/>
    </i>
    <i r="1">
      <x v="6133"/>
    </i>
    <i r="1">
      <x v="6134"/>
    </i>
    <i r="1">
      <x v="6135"/>
    </i>
    <i r="1">
      <x v="6136"/>
    </i>
    <i r="1">
      <x v="6137"/>
    </i>
    <i r="1">
      <x v="6138"/>
    </i>
    <i r="1">
      <x v="6139"/>
    </i>
    <i r="1">
      <x v="6140"/>
    </i>
    <i r="1">
      <x v="6141"/>
    </i>
    <i r="1">
      <x v="6142"/>
    </i>
    <i r="1">
      <x v="6143"/>
    </i>
    <i r="1">
      <x v="6144"/>
    </i>
    <i r="1">
      <x v="6145"/>
    </i>
    <i r="1">
      <x v="6146"/>
    </i>
    <i r="1">
      <x v="6147"/>
    </i>
    <i r="1">
      <x v="6148"/>
    </i>
    <i r="1">
      <x v="6149"/>
    </i>
    <i r="1">
      <x v="6150"/>
    </i>
    <i r="1">
      <x v="6151"/>
    </i>
    <i r="1">
      <x v="6152"/>
    </i>
    <i r="1">
      <x v="6153"/>
    </i>
    <i r="1">
      <x v="6154"/>
    </i>
    <i r="1">
      <x v="6155"/>
    </i>
    <i r="1">
      <x v="6156"/>
    </i>
    <i r="1">
      <x v="6157"/>
    </i>
    <i r="1">
      <x v="6158"/>
    </i>
    <i r="1">
      <x v="6159"/>
    </i>
    <i r="1">
      <x v="6160"/>
    </i>
    <i r="1">
      <x v="6161"/>
    </i>
    <i r="1">
      <x v="6162"/>
    </i>
    <i r="1">
      <x v="6163"/>
    </i>
    <i r="1">
      <x v="6164"/>
    </i>
    <i r="1">
      <x v="6165"/>
    </i>
    <i r="1">
      <x v="6166"/>
    </i>
    <i r="1">
      <x v="6167"/>
    </i>
    <i r="1">
      <x v="6168"/>
    </i>
    <i r="1">
      <x v="6169"/>
    </i>
    <i r="1">
      <x v="6170"/>
    </i>
    <i r="1">
      <x v="6171"/>
    </i>
    <i r="1">
      <x v="6172"/>
    </i>
    <i r="1">
      <x v="6173"/>
    </i>
    <i r="1">
      <x v="6174"/>
    </i>
    <i r="1">
      <x v="6175"/>
    </i>
    <i r="1">
      <x v="6176"/>
    </i>
    <i r="1">
      <x v="6177"/>
    </i>
    <i r="1">
      <x v="6178"/>
    </i>
    <i r="1">
      <x v="6179"/>
    </i>
    <i r="1">
      <x v="6180"/>
    </i>
    <i r="1">
      <x v="6181"/>
    </i>
    <i r="1">
      <x v="6182"/>
    </i>
    <i r="1">
      <x v="6183"/>
    </i>
    <i r="1">
      <x v="6184"/>
    </i>
    <i r="1">
      <x v="6185"/>
    </i>
    <i r="1">
      <x v="6186"/>
    </i>
    <i r="1">
      <x v="6187"/>
    </i>
    <i r="1">
      <x v="6188"/>
    </i>
    <i r="1">
      <x v="6189"/>
    </i>
    <i r="1">
      <x v="6190"/>
    </i>
    <i r="1">
      <x v="6191"/>
    </i>
    <i r="1">
      <x v="6192"/>
    </i>
    <i r="1">
      <x v="6193"/>
    </i>
    <i r="1">
      <x v="6194"/>
    </i>
    <i r="1">
      <x v="6195"/>
    </i>
    <i r="1">
      <x v="6196"/>
    </i>
    <i r="1">
      <x v="6197"/>
    </i>
    <i r="1">
      <x v="6198"/>
    </i>
    <i r="1">
      <x v="6199"/>
    </i>
    <i r="1">
      <x v="6200"/>
    </i>
    <i r="1">
      <x v="6201"/>
    </i>
    <i r="1">
      <x v="6202"/>
    </i>
    <i r="1">
      <x v="6203"/>
    </i>
    <i r="1">
      <x v="6204"/>
    </i>
    <i r="1">
      <x v="6205"/>
    </i>
    <i r="1">
      <x v="6206"/>
    </i>
    <i r="1">
      <x v="6207"/>
    </i>
    <i r="1">
      <x v="6208"/>
    </i>
    <i r="1">
      <x v="6209"/>
    </i>
    <i r="1">
      <x v="6210"/>
    </i>
    <i r="1">
      <x v="6211"/>
    </i>
    <i r="1">
      <x v="6212"/>
    </i>
    <i r="1">
      <x v="6213"/>
    </i>
    <i r="1">
      <x v="6214"/>
    </i>
    <i r="1">
      <x v="6215"/>
    </i>
    <i r="1">
      <x v="6216"/>
    </i>
    <i r="1">
      <x v="6217"/>
    </i>
    <i r="1">
      <x v="6218"/>
    </i>
    <i r="1">
      <x v="6219"/>
    </i>
    <i r="1">
      <x v="6220"/>
    </i>
    <i r="1">
      <x v="6221"/>
    </i>
    <i r="1">
      <x v="6222"/>
    </i>
    <i r="1">
      <x v="6223"/>
    </i>
    <i r="1">
      <x v="6224"/>
    </i>
    <i r="1">
      <x v="6225"/>
    </i>
    <i r="1">
      <x v="6226"/>
    </i>
    <i r="1">
      <x v="6227"/>
    </i>
    <i r="1">
      <x v="6228"/>
    </i>
    <i r="1">
      <x v="6229"/>
    </i>
    <i r="1">
      <x v="6230"/>
    </i>
    <i r="1">
      <x v="6231"/>
    </i>
    <i r="1">
      <x v="6232"/>
    </i>
    <i r="1">
      <x v="6233"/>
    </i>
    <i r="1">
      <x v="6234"/>
    </i>
    <i r="1">
      <x v="6235"/>
    </i>
    <i r="1">
      <x v="6236"/>
    </i>
    <i r="1">
      <x v="6237"/>
    </i>
    <i r="1">
      <x v="6238"/>
    </i>
    <i r="1">
      <x v="6239"/>
    </i>
    <i r="1">
      <x v="6240"/>
    </i>
    <i r="1">
      <x v="6241"/>
    </i>
    <i r="1">
      <x v="6242"/>
    </i>
    <i r="1">
      <x v="6243"/>
    </i>
    <i r="1">
      <x v="6244"/>
    </i>
    <i r="1">
      <x v="6245"/>
    </i>
    <i r="1">
      <x v="6246"/>
    </i>
    <i r="1">
      <x v="6247"/>
    </i>
    <i r="1">
      <x v="6248"/>
    </i>
    <i r="1">
      <x v="6249"/>
    </i>
    <i r="1">
      <x v="6250"/>
    </i>
    <i r="1">
      <x v="6251"/>
    </i>
    <i r="1">
      <x v="6252"/>
    </i>
    <i r="1">
      <x v="6253"/>
    </i>
    <i r="1">
      <x v="6254"/>
    </i>
    <i r="1">
      <x v="6255"/>
    </i>
    <i r="1">
      <x v="6256"/>
    </i>
    <i r="1">
      <x v="6257"/>
    </i>
    <i r="1">
      <x v="6258"/>
    </i>
    <i r="1">
      <x v="6259"/>
    </i>
    <i r="1">
      <x v="6260"/>
    </i>
    <i r="1">
      <x v="6261"/>
    </i>
    <i r="1">
      <x v="6262"/>
    </i>
    <i r="1">
      <x v="6263"/>
    </i>
    <i r="1">
      <x v="6264"/>
    </i>
    <i r="1">
      <x v="6265"/>
    </i>
    <i r="1">
      <x v="6266"/>
    </i>
    <i r="1">
      <x v="6267"/>
    </i>
    <i r="1">
      <x v="6268"/>
    </i>
    <i r="1">
      <x v="6269"/>
    </i>
    <i r="1">
      <x v="6270"/>
    </i>
    <i r="1">
      <x v="6271"/>
    </i>
    <i r="1">
      <x v="6272"/>
    </i>
    <i r="1">
      <x v="6273"/>
    </i>
    <i r="1">
      <x v="6274"/>
    </i>
    <i r="1">
      <x v="6275"/>
    </i>
    <i r="1">
      <x v="6276"/>
    </i>
    <i r="1">
      <x v="6277"/>
    </i>
    <i r="1">
      <x v="6278"/>
    </i>
    <i r="1">
      <x v="6279"/>
    </i>
    <i r="1">
      <x v="6280"/>
    </i>
    <i r="1">
      <x v="6281"/>
    </i>
    <i r="1">
      <x v="6282"/>
    </i>
    <i r="1">
      <x v="6283"/>
    </i>
    <i r="1">
      <x v="6284"/>
    </i>
    <i r="1">
      <x v="6285"/>
    </i>
    <i r="1">
      <x v="6286"/>
    </i>
    <i r="1">
      <x v="6287"/>
    </i>
    <i r="1">
      <x v="6288"/>
    </i>
    <i r="1">
      <x v="6289"/>
    </i>
    <i r="1">
      <x v="6290"/>
    </i>
    <i r="1">
      <x v="6291"/>
    </i>
    <i r="1">
      <x v="6292"/>
    </i>
    <i r="1">
      <x v="6293"/>
    </i>
    <i r="1">
      <x v="6294"/>
    </i>
    <i r="1">
      <x v="6295"/>
    </i>
    <i r="1">
      <x v="6296"/>
    </i>
    <i r="1">
      <x v="6297"/>
    </i>
    <i r="1">
      <x v="6298"/>
    </i>
    <i r="1">
      <x v="6299"/>
    </i>
    <i r="1">
      <x v="6300"/>
    </i>
    <i r="1">
      <x v="6301"/>
    </i>
    <i r="1">
      <x v="6302"/>
    </i>
    <i r="1">
      <x v="6303"/>
    </i>
    <i r="1">
      <x v="6304"/>
    </i>
    <i r="1">
      <x v="6305"/>
    </i>
    <i r="1">
      <x v="6306"/>
    </i>
    <i r="1">
      <x v="6307"/>
    </i>
    <i r="1">
      <x v="6308"/>
    </i>
    <i r="1">
      <x v="6309"/>
    </i>
    <i r="1">
      <x v="6310"/>
    </i>
    <i r="1">
      <x v="6311"/>
    </i>
    <i r="1">
      <x v="6312"/>
    </i>
    <i r="1">
      <x v="6313"/>
    </i>
    <i r="1">
      <x v="6314"/>
    </i>
    <i r="1">
      <x v="6315"/>
    </i>
    <i r="1">
      <x v="6316"/>
    </i>
    <i r="1">
      <x v="6317"/>
    </i>
    <i r="1">
      <x v="6318"/>
    </i>
    <i r="1">
      <x v="6319"/>
    </i>
    <i r="1">
      <x v="6320"/>
    </i>
    <i r="1">
      <x v="6321"/>
    </i>
    <i r="1">
      <x v="6322"/>
    </i>
    <i r="1">
      <x v="6323"/>
    </i>
    <i r="1">
      <x v="6324"/>
    </i>
    <i r="1">
      <x v="6325"/>
    </i>
    <i r="1">
      <x v="6326"/>
    </i>
    <i r="1">
      <x v="6327"/>
    </i>
    <i r="1">
      <x v="6328"/>
    </i>
    <i r="1">
      <x v="6329"/>
    </i>
    <i r="1">
      <x v="6330"/>
    </i>
    <i r="1">
      <x v="6331"/>
    </i>
    <i r="1">
      <x v="6332"/>
    </i>
    <i r="1">
      <x v="6333"/>
    </i>
    <i r="1">
      <x v="6334"/>
    </i>
    <i r="1">
      <x v="6335"/>
    </i>
    <i r="1">
      <x v="6336"/>
    </i>
    <i r="1">
      <x v="6337"/>
    </i>
    <i r="1">
      <x v="6338"/>
    </i>
    <i r="1">
      <x v="6339"/>
    </i>
    <i r="1">
      <x v="6340"/>
    </i>
    <i r="1">
      <x v="6341"/>
    </i>
    <i r="1">
      <x v="6342"/>
    </i>
    <i r="1">
      <x v="6343"/>
    </i>
    <i r="1">
      <x v="6344"/>
    </i>
    <i r="1">
      <x v="6345"/>
    </i>
    <i r="1">
      <x v="6346"/>
    </i>
    <i r="1">
      <x v="6347"/>
    </i>
    <i r="1">
      <x v="6348"/>
    </i>
    <i r="1">
      <x v="6349"/>
    </i>
    <i r="1">
      <x v="6350"/>
    </i>
    <i r="1">
      <x v="6351"/>
    </i>
    <i r="1">
      <x v="6352"/>
    </i>
    <i r="1">
      <x v="6353"/>
    </i>
    <i r="1">
      <x v="6354"/>
    </i>
    <i r="1">
      <x v="6466"/>
    </i>
    <i r="1">
      <x v="6467"/>
    </i>
    <i r="1">
      <x v="6468"/>
    </i>
    <i r="1">
      <x v="6469"/>
    </i>
    <i>
      <x v="7"/>
    </i>
    <i r="1">
      <x v="6355"/>
    </i>
    <i r="1">
      <x v="6356"/>
    </i>
    <i r="1">
      <x v="6357"/>
    </i>
    <i r="1">
      <x v="6358"/>
    </i>
    <i r="1">
      <x v="6359"/>
    </i>
    <i r="1">
      <x v="6360"/>
    </i>
    <i r="1">
      <x v="6361"/>
    </i>
    <i r="1">
      <x v="6362"/>
    </i>
    <i r="1">
      <x v="6363"/>
    </i>
    <i r="1">
      <x v="6364"/>
    </i>
    <i r="1">
      <x v="6365"/>
    </i>
    <i r="1">
      <x v="6366"/>
    </i>
    <i r="1">
      <x v="6367"/>
    </i>
    <i r="1">
      <x v="6368"/>
    </i>
    <i r="1">
      <x v="6369"/>
    </i>
    <i r="1">
      <x v="6370"/>
    </i>
    <i r="1">
      <x v="6371"/>
    </i>
    <i r="1">
      <x v="6372"/>
    </i>
    <i r="1">
      <x v="6373"/>
    </i>
    <i r="1">
      <x v="6374"/>
    </i>
    <i r="1">
      <x v="6375"/>
    </i>
    <i r="1">
      <x v="6376"/>
    </i>
    <i r="1">
      <x v="6377"/>
    </i>
    <i r="1">
      <x v="6378"/>
    </i>
    <i r="1">
      <x v="6379"/>
    </i>
    <i r="1">
      <x v="6380"/>
    </i>
    <i r="1">
      <x v="6381"/>
    </i>
    <i r="1">
      <x v="6382"/>
    </i>
    <i r="1">
      <x v="6383"/>
    </i>
    <i r="1">
      <x v="6384"/>
    </i>
    <i r="1">
      <x v="6385"/>
    </i>
    <i r="1">
      <x v="6386"/>
    </i>
    <i r="1">
      <x v="6387"/>
    </i>
    <i r="1">
      <x v="6388"/>
    </i>
    <i r="1">
      <x v="6389"/>
    </i>
    <i r="1">
      <x v="6390"/>
    </i>
    <i r="1">
      <x v="6391"/>
    </i>
    <i r="1">
      <x v="6392"/>
    </i>
    <i r="1">
      <x v="6393"/>
    </i>
    <i r="1">
      <x v="6394"/>
    </i>
    <i r="1">
      <x v="6395"/>
    </i>
    <i r="1">
      <x v="6396"/>
    </i>
    <i r="1">
      <x v="6397"/>
    </i>
    <i r="1">
      <x v="6398"/>
    </i>
    <i r="1">
      <x v="6399"/>
    </i>
    <i r="1">
      <x v="6400"/>
    </i>
    <i r="1">
      <x v="6401"/>
    </i>
    <i r="1">
      <x v="6402"/>
    </i>
    <i r="1">
      <x v="6403"/>
    </i>
    <i r="1">
      <x v="6404"/>
    </i>
    <i r="1">
      <x v="6405"/>
    </i>
    <i r="1">
      <x v="6406"/>
    </i>
    <i r="1">
      <x v="6407"/>
    </i>
    <i r="1">
      <x v="6408"/>
    </i>
    <i r="1">
      <x v="6409"/>
    </i>
    <i r="1">
      <x v="6410"/>
    </i>
    <i r="1">
      <x v="6411"/>
    </i>
    <i r="1">
      <x v="6412"/>
    </i>
    <i r="1">
      <x v="6413"/>
    </i>
    <i r="1">
      <x v="6414"/>
    </i>
    <i r="1">
      <x v="6415"/>
    </i>
    <i r="1">
      <x v="6416"/>
    </i>
    <i r="1">
      <x v="6417"/>
    </i>
    <i r="1">
      <x v="6418"/>
    </i>
    <i r="1">
      <x v="6419"/>
    </i>
    <i r="1">
      <x v="6420"/>
    </i>
    <i r="1">
      <x v="6421"/>
    </i>
    <i r="1">
      <x v="6422"/>
    </i>
    <i r="1">
      <x v="6423"/>
    </i>
    <i r="1">
      <x v="6424"/>
    </i>
    <i r="1">
      <x v="6425"/>
    </i>
    <i r="1">
      <x v="6426"/>
    </i>
    <i r="1">
      <x v="6427"/>
    </i>
    <i r="1">
      <x v="6428"/>
    </i>
    <i r="1">
      <x v="6429"/>
    </i>
    <i r="1">
      <x v="6430"/>
    </i>
    <i r="1">
      <x v="6431"/>
    </i>
    <i r="1">
      <x v="6432"/>
    </i>
    <i r="1">
      <x v="6433"/>
    </i>
    <i r="1">
      <x v="6434"/>
    </i>
    <i r="1">
      <x v="6435"/>
    </i>
    <i r="1">
      <x v="6436"/>
    </i>
    <i r="1">
      <x v="6437"/>
    </i>
    <i r="1">
      <x v="6438"/>
    </i>
    <i r="1">
      <x v="6439"/>
    </i>
    <i r="1">
      <x v="6440"/>
    </i>
    <i r="1">
      <x v="6441"/>
    </i>
    <i r="1">
      <x v="6442"/>
    </i>
    <i r="1">
      <x v="6443"/>
    </i>
    <i r="1">
      <x v="6444"/>
    </i>
    <i r="1">
      <x v="6445"/>
    </i>
    <i r="1">
      <x v="6446"/>
    </i>
    <i r="1">
      <x v="6447"/>
    </i>
    <i r="1">
      <x v="6448"/>
    </i>
    <i r="1">
      <x v="6449"/>
    </i>
    <i r="1">
      <x v="6450"/>
    </i>
    <i r="1">
      <x v="6451"/>
    </i>
    <i r="1">
      <x v="6452"/>
    </i>
    <i r="1">
      <x v="6453"/>
    </i>
    <i r="1">
      <x v="6454"/>
    </i>
    <i r="1">
      <x v="6455"/>
    </i>
    <i r="1">
      <x v="6456"/>
    </i>
    <i r="1">
      <x v="6457"/>
    </i>
    <i r="1">
      <x v="6458"/>
    </i>
    <i r="1">
      <x v="6459"/>
    </i>
    <i r="1">
      <x v="6460"/>
    </i>
    <i r="1">
      <x v="6461"/>
    </i>
    <i r="1">
      <x v="6462"/>
    </i>
    <i r="1">
      <x v="6463"/>
    </i>
    <i r="1">
      <x v="6464"/>
    </i>
    <i r="1">
      <x v="6465"/>
    </i>
    <i r="1">
      <x v="6470"/>
    </i>
    <i r="1">
      <x v="6471"/>
    </i>
    <i r="1">
      <x v="6472"/>
    </i>
    <i r="1">
      <x v="6473"/>
    </i>
    <i r="1">
      <x v="6474"/>
    </i>
    <i r="1">
      <x v="6475"/>
    </i>
    <i r="1">
      <x v="6476"/>
    </i>
    <i r="1">
      <x v="6477"/>
    </i>
    <i r="1">
      <x v="6478"/>
    </i>
    <i r="1">
      <x v="6479"/>
    </i>
    <i r="1">
      <x v="6480"/>
    </i>
    <i r="1">
      <x v="6481"/>
    </i>
    <i r="1">
      <x v="6482"/>
    </i>
    <i r="1">
      <x v="6483"/>
    </i>
    <i r="1">
      <x v="6484"/>
    </i>
    <i r="1">
      <x v="6485"/>
    </i>
    <i r="1">
      <x v="6486"/>
    </i>
    <i r="1">
      <x v="6487"/>
    </i>
    <i r="1">
      <x v="6488"/>
    </i>
    <i r="1">
      <x v="6489"/>
    </i>
    <i r="1">
      <x v="6490"/>
    </i>
    <i r="1">
      <x v="6491"/>
    </i>
    <i r="1">
      <x v="6492"/>
    </i>
    <i r="1">
      <x v="6493"/>
    </i>
    <i r="1">
      <x v="6494"/>
    </i>
    <i r="1">
      <x v="6495"/>
    </i>
    <i r="1">
      <x v="6496"/>
    </i>
    <i r="1">
      <x v="6497"/>
    </i>
    <i r="1">
      <x v="6498"/>
    </i>
    <i r="1">
      <x v="6499"/>
    </i>
    <i r="1">
      <x v="6500"/>
    </i>
    <i r="1">
      <x v="6501"/>
    </i>
    <i r="1">
      <x v="6502"/>
    </i>
    <i r="1">
      <x v="6503"/>
    </i>
    <i r="1">
      <x v="6504"/>
    </i>
    <i r="1">
      <x v="6505"/>
    </i>
    <i r="1">
      <x v="6506"/>
    </i>
    <i r="1">
      <x v="6507"/>
    </i>
    <i r="1">
      <x v="6508"/>
    </i>
    <i r="1">
      <x v="6509"/>
    </i>
    <i r="1">
      <x v="6510"/>
    </i>
    <i>
      <x v="1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DUMPADAS" fld="7" subtotal="count" baseField="4" baseItem="2"/>
    <dataField name="TON." fld="7" baseField="0" baseItem="0"/>
    <dataField name="Promedio de ley" fld="8" subtotal="average" baseField="4" baseItem="0" numFmtId="10"/>
    <dataField name="Promedio de ley  Cup" fld="9" subtotal="average" baseField="18" baseItem="12" numFmtId="10"/>
  </dataFields>
  <formats count="12">
    <format dxfId="1664">
      <pivotArea type="all" dataOnly="0" outline="0" fieldPosition="0"/>
    </format>
    <format dxfId="1663">
      <pivotArea outline="0" collapsedLevelsAreSubtotals="1" fieldPosition="0"/>
    </format>
    <format dxfId="1662">
      <pivotArea field="4" type="button" dataOnly="0" labelOnly="1" outline="0" axis="axisRow" fieldPosition="1"/>
    </format>
    <format dxfId="1661">
      <pivotArea dataOnly="0" labelOnly="1" fieldPosition="0">
        <references count="1">
          <reference field="4" count="0"/>
        </references>
      </pivotArea>
    </format>
    <format dxfId="1660">
      <pivotArea dataOnly="0" labelOnly="1" grandRow="1" outline="0" fieldPosition="0"/>
    </format>
    <format dxfId="165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658">
      <pivotArea type="all" dataOnly="0" outline="0" fieldPosition="0"/>
    </format>
    <format dxfId="1657">
      <pivotArea outline="0" collapsedLevelsAreSubtotals="1" fieldPosition="0"/>
    </format>
    <format dxfId="1656">
      <pivotArea field="4" type="button" dataOnly="0" labelOnly="1" outline="0" axis="axisRow" fieldPosition="1"/>
    </format>
    <format dxfId="1655">
      <pivotArea dataOnly="0" labelOnly="1" fieldPosition="0">
        <references count="1">
          <reference field="4" count="0"/>
        </references>
      </pivotArea>
    </format>
    <format dxfId="1654">
      <pivotArea dataOnly="0" labelOnly="1" grandRow="1" outline="0" fieldPosition="0"/>
    </format>
    <format dxfId="1653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BC9CA4-5885-48F3-A5B7-E025F94F61B5}" name="TablaDiná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compact="0" outline="1" outlineData="1" compactData="0" multipleFieldFilters="0" rowHeaderCaption="ACOPIOS">
  <location ref="R4:V2639" firstHeaderRow="0" firstDataRow="1" firstDataCol="2"/>
  <pivotFields count="20">
    <pivotField compact="0" showAll="0"/>
    <pivotField compact="0" showAll="0"/>
    <pivotField compact="0" showAll="0"/>
    <pivotField compact="0" showAll="0"/>
    <pivotField axis="axisRow" compact="0" showAll="0">
      <items count="6512">
        <item m="1" x="6185"/>
        <item m="1" x="6186"/>
        <item m="1" x="6187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191"/>
        <item m="1" x="6192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4400"/>
        <item m="1" x="4401"/>
        <item m="1" x="4402"/>
        <item m="1" x="4403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359"/>
        <item m="1" x="3360"/>
        <item m="1" x="3361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62"/>
        <item m="1" x="3363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39"/>
        <item m="1" x="4140"/>
        <item m="1" x="4141"/>
        <item m="1" x="4142"/>
        <item m="1" x="6200"/>
        <item m="1" x="4145"/>
        <item m="1" x="4146"/>
        <item m="1" x="6201"/>
        <item m="1" x="6202"/>
        <item m="1" x="6203"/>
        <item m="1" x="6204"/>
        <item m="1" x="6205"/>
        <item m="1" x="6206"/>
        <item m="1" x="4179"/>
        <item m="1" x="4180"/>
        <item m="1" x="4181"/>
        <item m="1" x="4182"/>
        <item m="1" x="4183"/>
        <item m="1" x="4184"/>
        <item m="1" x="4185"/>
        <item m="1" x="4186"/>
        <item m="1" x="4471"/>
        <item m="1" x="4472"/>
        <item m="1" x="4475"/>
        <item m="1" x="4476"/>
        <item m="1" x="4477"/>
        <item m="1" x="4478"/>
        <item m="1" x="4479"/>
        <item m="1" x="4480"/>
        <item m="1" x="4481"/>
        <item m="1" x="4133"/>
        <item m="1" x="3103"/>
        <item m="1" x="3104"/>
        <item m="1" x="3105"/>
        <item m="1" x="3106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6207"/>
        <item m="1" x="6208"/>
        <item m="1" x="6209"/>
        <item m="1" x="4872"/>
        <item m="1" x="4873"/>
        <item m="1" x="4874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878"/>
        <item m="1" x="4879"/>
        <item m="1" x="4880"/>
        <item m="1" x="4881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532"/>
        <item m="1" x="4533"/>
        <item m="1" x="4534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3190"/>
        <item m="1" x="3191"/>
        <item m="1" x="3192"/>
        <item m="1" x="3189"/>
        <item m="1" x="5502"/>
        <item m="1" x="5503"/>
        <item m="1" x="5504"/>
        <item m="1" x="5505"/>
        <item m="1" x="5506"/>
        <item m="1" x="5507"/>
        <item m="1" x="5508"/>
        <item m="1" x="5509"/>
        <item m="1" x="3199"/>
        <item m="1" x="3200"/>
        <item m="1" x="3201"/>
        <item m="1" x="3202"/>
        <item m="1" x="3203"/>
        <item m="1" x="3204"/>
        <item m="1" x="6210"/>
        <item m="1" x="6211"/>
        <item m="1" x="6212"/>
        <item m="1" x="6213"/>
        <item m="1" x="6214"/>
        <item m="1" x="6311"/>
        <item m="1" x="6312"/>
        <item m="1" x="6313"/>
        <item m="1" x="6314"/>
        <item m="1" x="6315"/>
        <item m="1" x="6316"/>
        <item m="1" x="6317"/>
        <item m="1" x="6318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52"/>
        <item m="1" x="6353"/>
        <item m="1" x="6354"/>
        <item m="1" x="6355"/>
        <item m="1" x="5612"/>
        <item m="1" x="5613"/>
        <item m="1" x="5614"/>
        <item m="1" x="5615"/>
        <item m="1" x="6356"/>
        <item m="1" x="6357"/>
        <item m="1" x="6358"/>
        <item m="1" x="6359"/>
        <item m="1" x="6360"/>
        <item m="1" x="6361"/>
        <item m="1" x="6306"/>
        <item m="1" x="6307"/>
        <item m="1" x="6308"/>
        <item m="1" x="6309"/>
        <item m="1" x="6310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3448"/>
        <item m="1" x="3449"/>
        <item m="1" x="3450"/>
        <item m="1" x="3451"/>
        <item m="1" x="5544"/>
        <item m="1" x="5545"/>
        <item m="1" x="5546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4360"/>
        <item m="1" x="4361"/>
        <item m="1" x="6215"/>
        <item m="1" x="6216"/>
        <item m="1" x="6217"/>
        <item m="1" x="6218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99"/>
        <item m="1" x="3300"/>
        <item m="1" x="3301"/>
        <item m="1" x="6052"/>
        <item m="1" x="6053"/>
        <item m="1" x="6054"/>
        <item m="1" x="6055"/>
        <item m="1" x="6056"/>
        <item m="1" x="6057"/>
        <item m="1" x="6058"/>
        <item m="1" x="6059"/>
        <item m="1" x="6161"/>
        <item m="1" x="6162"/>
        <item m="1" x="6163"/>
        <item m="1" x="6164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6165"/>
        <item m="1" x="6166"/>
        <item m="1" x="3497"/>
        <item m="1" x="3498"/>
        <item m="1" x="4285"/>
        <item m="1" x="4286"/>
        <item m="1" x="4287"/>
        <item m="1" x="4288"/>
        <item m="1" x="4289"/>
        <item m="1" x="4290"/>
        <item m="1" x="4291"/>
        <item m="1" x="3499"/>
        <item m="1" x="3500"/>
        <item m="1" x="3501"/>
        <item m="1" x="3469"/>
        <item m="1" x="3470"/>
        <item m="1" x="3471"/>
        <item m="1" x="3472"/>
        <item m="1" x="3466"/>
        <item m="1" x="3467"/>
        <item m="1" x="3468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5227"/>
        <item m="1" x="5228"/>
        <item m="1" x="5229"/>
        <item m="1" x="5230"/>
        <item m="1" x="6167"/>
        <item m="1" x="6168"/>
        <item m="1" x="6169"/>
        <item m="1" x="6170"/>
        <item m="1" x="6171"/>
        <item m="1" x="6172"/>
        <item m="1" x="6173"/>
        <item m="1" x="6174"/>
        <item m="1" x="4218"/>
        <item m="1" x="4219"/>
        <item m="1" x="4220"/>
        <item m="1" x="4221"/>
        <item m="1" x="4222"/>
        <item m="1" x="4367"/>
        <item m="1" x="4368"/>
        <item m="1" x="4369"/>
        <item m="1" x="4370"/>
        <item m="1" x="4371"/>
        <item m="1" x="6175"/>
        <item m="1" x="6176"/>
        <item m="1" x="4223"/>
        <item m="1" x="4224"/>
        <item m="1" x="4225"/>
        <item m="1" x="4226"/>
        <item m="1" x="4227"/>
        <item m="1" x="4228"/>
        <item m="1" x="4229"/>
        <item m="1" x="4230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2992"/>
        <item m="1" x="2993"/>
        <item m="1" x="2994"/>
        <item m="1" x="2995"/>
        <item m="1" x="2996"/>
        <item m="1" x="2997"/>
        <item m="1" x="2998"/>
        <item m="1" x="2999"/>
        <item m="1" x="6177"/>
        <item m="1" x="6178"/>
        <item m="1" x="6179"/>
        <item m="1" x="6180"/>
        <item m="1" x="5002"/>
        <item m="1" x="5003"/>
        <item m="1" x="5004"/>
        <item m="1" x="5005"/>
        <item m="1" x="5016"/>
        <item m="1" x="5017"/>
        <item m="1" x="5018"/>
        <item m="1" x="5019"/>
        <item m="1" x="5020"/>
        <item m="1" x="5021"/>
        <item m="1" x="5022"/>
        <item m="1" x="5023"/>
        <item m="1" x="6181"/>
        <item m="1" x="6182"/>
        <item m="1" x="6183"/>
        <item m="1" x="6184"/>
        <item m="1" x="5027"/>
        <item m="1" x="5028"/>
        <item m="1" x="5006"/>
        <item m="1" x="5007"/>
        <item m="1" x="5008"/>
        <item m="1" x="5009"/>
        <item m="1" x="5010"/>
        <item m="1" x="5011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5031"/>
        <item m="1" x="5032"/>
        <item m="1" x="5033"/>
        <item m="1" x="3967"/>
        <item m="1" x="3968"/>
        <item m="1" x="3969"/>
        <item m="1" x="3970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6188"/>
        <item m="1" x="6189"/>
        <item m="1" x="6190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34"/>
        <item m="1" x="6435"/>
        <item m="1" x="6436"/>
        <item m="1" x="6437"/>
        <item m="1" x="6193"/>
        <item m="1" x="6194"/>
        <item m="1" x="6195"/>
        <item m="1" x="6196"/>
        <item m="1" x="6197"/>
        <item m="1" x="6482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4404"/>
        <item m="1" x="4405"/>
        <item m="1" x="6483"/>
        <item m="1" x="6484"/>
        <item m="1" x="3007"/>
        <item m="1" x="3008"/>
        <item m="1" x="6040"/>
        <item m="1" x="6041"/>
        <item m="1" x="6042"/>
        <item m="1" x="3020"/>
        <item m="1" x="3021"/>
        <item m="1" x="3022"/>
        <item m="1" x="3023"/>
        <item m="1" x="3024"/>
        <item m="1" x="3025"/>
        <item m="1" x="3026"/>
        <item m="1" x="3027"/>
        <item m="1" x="6198"/>
        <item m="1" x="619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408"/>
        <item m="1" x="3409"/>
        <item m="1" x="3410"/>
        <item m="1" x="3411"/>
        <item m="1" x="3412"/>
        <item m="1" x="3413"/>
        <item m="1" x="3414"/>
        <item m="1" x="3350"/>
        <item m="1" x="3351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3423"/>
        <item m="1" x="3424"/>
        <item m="1" x="3425"/>
        <item m="1" x="3426"/>
        <item m="1" x="3427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3958"/>
        <item m="1" x="3959"/>
        <item m="1" x="3960"/>
        <item m="1" x="4165"/>
        <item m="1" x="4166"/>
        <item m="1" x="4167"/>
        <item m="1" x="4168"/>
        <item m="1" x="4169"/>
        <item m="1" x="4170"/>
        <item m="1" x="4171"/>
        <item m="1" x="4172"/>
        <item m="1" x="4136"/>
        <item m="1" x="5035"/>
        <item m="1" x="5036"/>
        <item m="1" x="5037"/>
        <item m="1" x="4188"/>
        <item m="1" x="4189"/>
        <item m="1" x="4190"/>
        <item m="1" x="4191"/>
        <item m="1" x="4192"/>
        <item m="1" x="4135"/>
        <item m="1" x="5034"/>
        <item m="1" x="4187"/>
        <item m="1" x="6300"/>
        <item m="1" x="6301"/>
        <item m="1" x="6302"/>
        <item m="1" x="6303"/>
        <item m="1" x="6304"/>
        <item m="1" x="5609"/>
        <item m="1" x="5610"/>
        <item m="1" x="5611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6305"/>
        <item m="1" x="5628"/>
        <item m="1" x="5629"/>
        <item m="1" x="5630"/>
        <item m="1" x="5631"/>
        <item m="1" x="5632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4590"/>
        <item m="1" x="4591"/>
        <item m="1" x="4592"/>
        <item m="1" x="4606"/>
        <item m="1" x="4607"/>
        <item m="1" x="4608"/>
        <item m="1" x="3452"/>
        <item m="1" x="3453"/>
        <item m="1" x="3454"/>
        <item m="1" x="5559"/>
        <item m="1" x="5560"/>
        <item m="1" x="5561"/>
        <item m="1" x="5562"/>
        <item m="1" x="5563"/>
        <item m="1" x="5564"/>
        <item m="1" x="5565"/>
        <item m="1" x="3459"/>
        <item m="1" x="3460"/>
        <item m="1" x="3461"/>
        <item m="1" x="3462"/>
        <item m="1" x="3245"/>
        <item m="1" x="3246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47"/>
        <item m="1" x="3248"/>
        <item m="1" x="3249"/>
        <item m="1" x="3250"/>
        <item m="1" x="3302"/>
        <item m="1" x="3303"/>
        <item m="1" x="3304"/>
        <item m="1" x="3305"/>
        <item m="1" x="3306"/>
        <item m="1" x="4715"/>
        <item m="1" x="4716"/>
        <item m="1" x="4717"/>
        <item m="1" x="4718"/>
        <item m="1" x="4273"/>
        <item m="1" x="4274"/>
        <item m="1" x="4275"/>
        <item m="1" x="3552"/>
        <item m="1" x="3553"/>
        <item m="1" x="3554"/>
        <item m="1" x="5600"/>
        <item m="1" x="5601"/>
        <item m="1" x="5602"/>
        <item m="1" x="5603"/>
        <item m="1" x="5604"/>
        <item m="1" x="5605"/>
        <item m="1" x="5606"/>
        <item m="1" x="5607"/>
        <item m="1" x="3558"/>
        <item m="1" x="3559"/>
        <item m="1" x="3560"/>
        <item m="1" x="3561"/>
        <item m="1" x="4034"/>
        <item m="1" x="6149"/>
        <item m="1" x="6150"/>
        <item m="1" x="4008"/>
        <item m="1" x="4009"/>
        <item m="1" x="4010"/>
        <item m="1" x="4011"/>
        <item m="1" x="4012"/>
        <item m="1" x="4013"/>
        <item m="1" x="4014"/>
        <item m="1" x="4046"/>
        <item m="1" x="4047"/>
        <item m="1" x="4048"/>
        <item m="1" x="4049"/>
        <item m="1" x="4050"/>
        <item m="1" x="4051"/>
        <item m="1" x="4038"/>
        <item m="1" x="4039"/>
        <item m="1" x="4040"/>
        <item m="1" x="6151"/>
        <item m="1" x="6152"/>
        <item m="1" x="6153"/>
        <item m="1" x="6154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865"/>
        <item m="1" x="4866"/>
        <item m="1" x="4276"/>
        <item m="1" x="4277"/>
        <item m="1" x="4278"/>
        <item m="1" x="4867"/>
        <item m="1" x="4868"/>
        <item m="1" x="4869"/>
        <item m="1" x="4870"/>
        <item m="1" x="4871"/>
        <item m="1" x="3718"/>
        <item m="1" x="3719"/>
        <item m="1" x="5670"/>
        <item m="1" x="5671"/>
        <item m="1" x="5666"/>
        <item m="1" x="5667"/>
        <item m="1" x="5668"/>
        <item m="1" x="5669"/>
        <item m="1" x="3720"/>
        <item m="1" x="3721"/>
        <item m="1" x="3473"/>
        <item m="1" x="3474"/>
        <item m="1" x="3489"/>
        <item m="1" x="3490"/>
        <item m="1" x="4280"/>
        <item m="1" x="4281"/>
        <item m="1" x="4282"/>
        <item m="1" x="4283"/>
        <item m="1" x="4284"/>
        <item m="1" x="3491"/>
        <item m="1" x="3492"/>
        <item m="1" x="3493"/>
        <item m="1" x="3494"/>
        <item m="1" x="3495"/>
        <item m="1" x="3496"/>
        <item m="1" x="3475"/>
        <item m="1" x="3476"/>
        <item m="1" x="3502"/>
        <item m="1" x="3503"/>
        <item m="1" x="3504"/>
        <item m="1" x="3505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237"/>
        <item m="1" x="4238"/>
        <item m="1" x="4239"/>
        <item m="1" x="6485"/>
        <item m="1" x="6486"/>
        <item m="1" x="6487"/>
        <item m="1" x="6503"/>
        <item m="1" x="6504"/>
        <item m="1" x="6505"/>
        <item m="1" x="6506"/>
        <item m="1" x="5233"/>
        <item m="1" x="5234"/>
        <item m="1" x="5235"/>
        <item m="1" x="5236"/>
        <item m="1" x="5237"/>
        <item m="1" x="5238"/>
        <item m="1" x="5239"/>
        <item m="1" x="5231"/>
        <item m="1" x="5232"/>
        <item m="1" x="4213"/>
        <item m="1" x="4214"/>
        <item m="1" x="4362"/>
        <item m="1" x="4363"/>
        <item m="1" x="4364"/>
        <item m="1" x="4365"/>
        <item m="1" x="4366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215"/>
        <item m="1" x="4216"/>
        <item m="1" x="4217"/>
        <item m="1" x="4381"/>
        <item m="1" x="4382"/>
        <item m="1" x="4383"/>
        <item m="1" x="4384"/>
        <item m="1" x="4339"/>
        <item m="1" x="4340"/>
        <item m="1" x="4341"/>
        <item m="1" x="4342"/>
        <item m="1" x="4352"/>
        <item m="1" x="4353"/>
        <item m="1" x="4354"/>
        <item m="1" x="4355"/>
        <item m="1" x="4356"/>
        <item m="1" x="4357"/>
        <item m="1" x="4358"/>
        <item m="1" x="4359"/>
        <item m="1" x="2989"/>
        <item m="1" x="2990"/>
        <item m="1" x="2991"/>
        <item m="1" x="5257"/>
        <item m="1" x="5258"/>
        <item m="1" x="5259"/>
        <item m="1" x="3000"/>
        <item m="1" x="3001"/>
        <item m="1" x="3002"/>
        <item m="1" x="3003"/>
        <item m="1" x="3004"/>
        <item m="1" x="5012"/>
        <item m="1" x="5013"/>
        <item m="1" x="5014"/>
        <item m="1" x="5015"/>
        <item m="1" x="4434"/>
        <item m="1" x="4435"/>
        <item m="1" x="4436"/>
        <item m="1" x="4437"/>
        <item m="1" x="4438"/>
        <item m="1" x="4440"/>
        <item m="1" x="4441"/>
        <item m="1" x="4442"/>
        <item m="1" x="4443"/>
        <item m="1" x="4444"/>
        <item m="1" x="5024"/>
        <item m="1" x="5025"/>
        <item m="1" x="5026"/>
        <item m="1" x="5029"/>
        <item m="1" x="5030"/>
        <item m="1" x="4446"/>
        <item m="1" x="4447"/>
        <item m="1" x="4448"/>
        <item m="1" x="4445"/>
        <item m="1" x="4439"/>
        <item m="1" x="3352"/>
        <item m="1" x="3353"/>
        <item m="1" x="3354"/>
        <item m="1" x="3355"/>
        <item m="1" x="3392"/>
        <item m="1" x="3393"/>
        <item m="1" x="3394"/>
        <item m="1" x="3543"/>
        <item m="1" x="3544"/>
        <item m="1" x="3545"/>
        <item m="1" x="3546"/>
        <item m="1" x="3547"/>
        <item m="1" x="3548"/>
        <item m="1" x="3364"/>
        <item m="1" x="3365"/>
        <item m="1" x="3356"/>
        <item m="1" x="3357"/>
        <item m="1" x="3358"/>
        <item m="1" x="3415"/>
        <item m="1" x="3416"/>
        <item m="1" x="3417"/>
        <item m="1" x="3418"/>
        <item m="1" x="3419"/>
        <item m="1" x="3420"/>
        <item m="1" x="3421"/>
        <item m="1" x="3422"/>
        <item m="1" x="4407"/>
        <item m="1" x="4408"/>
        <item m="1" x="4409"/>
        <item m="1" x="6507"/>
        <item m="1" x="6508"/>
        <item m="1" x="6509"/>
        <item m="1" x="6510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3052"/>
        <item m="1" x="3053"/>
        <item m="1" x="3054"/>
        <item m="1" x="3055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4134"/>
        <item m="1" x="4143"/>
        <item m="1" x="4144"/>
        <item m="1" x="4173"/>
        <item m="1" x="4174"/>
        <item m="1" x="4175"/>
        <item m="1" x="4176"/>
        <item m="1" x="4177"/>
        <item m="1" x="4178"/>
        <item m="1" x="4137"/>
        <item m="1" x="4138"/>
        <item m="1" x="4147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473"/>
        <item m="1" x="4474"/>
        <item m="1" x="4027"/>
        <item m="1" x="4028"/>
        <item m="1" x="4029"/>
        <item m="1" x="4030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482"/>
        <item m="1" x="4483"/>
        <item m="1" x="4484"/>
        <item m="1" x="4485"/>
        <item m="1" x="4486"/>
        <item m="1" x="3107"/>
        <item m="1" x="3108"/>
        <item m="1" x="4331"/>
        <item m="1" x="4332"/>
        <item m="1" x="4333"/>
        <item m="1" x="4334"/>
        <item m="1" x="4335"/>
        <item m="1" x="4336"/>
        <item m="1" x="4337"/>
        <item m="1" x="4338"/>
        <item m="1" x="3119"/>
        <item m="1" x="3120"/>
        <item m="1" x="3121"/>
        <item m="1" x="3122"/>
        <item m="1" x="3123"/>
        <item m="1" x="4875"/>
        <item m="1" x="4876"/>
        <item m="1" x="4877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882"/>
        <item m="1" x="4883"/>
        <item m="1" x="4884"/>
        <item m="1" x="4885"/>
        <item m="1" x="4930"/>
        <item m="1" x="4931"/>
        <item m="1" x="4932"/>
        <item m="1" x="5240"/>
        <item m="1" x="5241"/>
        <item m="1" x="5242"/>
        <item m="1" x="5243"/>
        <item m="1" x="5244"/>
        <item m="1" x="5245"/>
        <item m="1" x="4535"/>
        <item m="1" x="4536"/>
        <item m="1" x="4537"/>
        <item m="1" x="4538"/>
        <item m="1" x="4539"/>
        <item m="1" x="4540"/>
        <item m="1" x="4553"/>
        <item m="1" x="4554"/>
        <item m="1" x="4555"/>
        <item m="1" x="4556"/>
        <item m="1" x="4557"/>
        <item m="1" x="4558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6243"/>
        <item m="1" x="6244"/>
        <item m="1" x="6245"/>
        <item m="1" x="6246"/>
        <item m="1" x="6247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193"/>
        <item m="1" x="3194"/>
        <item m="1" x="3195"/>
        <item m="1" x="3196"/>
        <item m="1" x="3197"/>
        <item m="1" x="3198"/>
        <item m="1" x="6319"/>
        <item m="1" x="6320"/>
        <item m="1" x="6321"/>
        <item m="1" x="6322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5547"/>
        <item m="1" x="5548"/>
        <item m="1" x="5549"/>
        <item m="1" x="6323"/>
        <item m="1" x="6324"/>
        <item m="1" x="6325"/>
        <item m="1" x="6326"/>
        <item m="1" x="6327"/>
        <item m="1" x="4936"/>
        <item m="1" x="4937"/>
        <item m="1" x="4938"/>
        <item m="1" x="6372"/>
        <item m="1" x="6373"/>
        <item m="1" x="6374"/>
        <item m="1" x="6375"/>
        <item m="1" x="4594"/>
        <item m="1" x="4595"/>
        <item m="1" x="4596"/>
        <item m="1" x="4327"/>
        <item m="1" x="4328"/>
        <item m="1" x="4329"/>
        <item m="1" x="4330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464"/>
        <item m="1" x="3465"/>
        <item m="1" x="3455"/>
        <item m="1" x="3456"/>
        <item m="1" x="3457"/>
        <item m="1" x="3458"/>
        <item m="1" x="4394"/>
        <item m="1" x="4395"/>
        <item m="1" x="4396"/>
        <item m="1" x="4397"/>
        <item m="1" x="4398"/>
        <item m="1" x="4399"/>
        <item m="1" x="3982"/>
        <item m="1" x="3983"/>
        <item m="1" x="3984"/>
        <item m="1" x="3985"/>
        <item m="1" x="3986"/>
        <item m="1" x="3987"/>
        <item m="1" x="3988"/>
        <item m="1" x="3251"/>
        <item m="1" x="3252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697"/>
        <item m="1" x="3253"/>
        <item m="1" x="3254"/>
        <item m="1" x="3255"/>
        <item m="1" x="4942"/>
        <item m="1" x="4943"/>
        <item m="1" x="4944"/>
        <item m="1" x="4945"/>
        <item m="1" x="4946"/>
        <item m="1" x="3698"/>
        <item m="1" x="3699"/>
        <item m="1" x="3700"/>
        <item m="1" x="3701"/>
        <item m="1" x="3702"/>
        <item m="1" x="4719"/>
        <item m="1" x="4720"/>
        <item m="1" x="4721"/>
        <item m="1" x="4722"/>
        <item m="1" x="4723"/>
        <item m="1" x="4724"/>
        <item m="1" x="6232"/>
        <item m="1" x="6233"/>
        <item m="1" x="6234"/>
        <item m="1" x="6235"/>
        <item m="1" x="6236"/>
        <item m="1" x="3806"/>
        <item m="1" x="3807"/>
        <item m="1" x="3808"/>
        <item m="1" x="3809"/>
        <item m="1" x="3555"/>
        <item m="1" x="3556"/>
        <item m="1" x="3557"/>
        <item m="1" x="4713"/>
        <item m="1" x="4579"/>
        <item m="1" x="4580"/>
        <item m="1" x="4581"/>
        <item m="1" x="4279"/>
        <item m="1" x="4232"/>
        <item m="1" x="4233"/>
        <item m="1" x="4234"/>
        <item m="1" x="4235"/>
        <item m="1" x="4236"/>
        <item m="1" x="4035"/>
        <item m="1" x="4036"/>
        <item m="1" x="4037"/>
        <item m="1" x="3341"/>
        <item m="1" x="3342"/>
        <item m="1" x="3343"/>
        <item m="1" x="3344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41"/>
        <item m="1" x="4042"/>
        <item m="1" x="4043"/>
        <item m="1" x="4044"/>
        <item m="1" x="4045"/>
        <item m="1" x="3345"/>
        <item m="1" x="3346"/>
        <item m="1" x="3347"/>
        <item m="1" x="3348"/>
        <item m="1" x="3349"/>
        <item m="1" x="3005"/>
        <item m="1" x="3006"/>
        <item m="1" x="3287"/>
        <item m="1" x="3288"/>
        <item m="1" x="3463"/>
        <item m="1" x="3694"/>
        <item m="1" x="3695"/>
        <item m="1" x="3696"/>
        <item m="1" x="3793"/>
        <item m="1" x="3794"/>
        <item m="1" x="3971"/>
        <item m="1" x="4015"/>
        <item m="1" x="4016"/>
        <item m="1" x="4033"/>
        <item m="1" x="4231"/>
        <item m="1" x="4326"/>
        <item m="1" x="4531"/>
        <item m="1" x="4541"/>
        <item m="1" x="4593"/>
        <item m="1" x="4609"/>
        <item m="1" x="4714"/>
        <item m="1" x="6237"/>
        <item m="1" x="6254"/>
        <item m="1" x="6255"/>
        <item m="1" x="2988"/>
        <item m="1" x="6248"/>
        <item m="1" x="6249"/>
        <item m="1" x="6250"/>
        <item m="1" x="4022"/>
        <item m="1" x="4023"/>
        <item m="1" x="4024"/>
        <item m="1" x="6251"/>
        <item m="1" x="6252"/>
        <item m="1" x="6253"/>
        <item m="1" x="3100"/>
        <item m="1" x="3101"/>
        <item m="1" x="3102"/>
        <item m="1" x="6126"/>
        <item m="1" x="6127"/>
        <item m="1" x="6128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132"/>
        <item m="1" x="6133"/>
        <item m="1" x="6134"/>
        <item m="1" x="6135"/>
        <item m="1" x="6136"/>
        <item m="1" x="6137"/>
        <item m="1" x="6142"/>
        <item m="1" x="6143"/>
        <item m="1" x="6144"/>
        <item m="1" x="6066"/>
        <item m="1" x="6067"/>
        <item m="1" x="6068"/>
        <item m="1" x="6069"/>
        <item m="1" x="6070"/>
        <item m="1" x="6071"/>
        <item m="1" x="6094"/>
        <item m="1" x="6095"/>
        <item m="1" x="6096"/>
        <item m="1" x="6097"/>
        <item m="1" x="6098"/>
        <item m="1" x="6104"/>
        <item m="1" x="6105"/>
        <item m="1" x="6106"/>
        <item m="1" x="6107"/>
        <item m="1" x="6108"/>
        <item m="1" x="6072"/>
        <item m="1" x="6073"/>
        <item m="1" x="6074"/>
        <item m="1" x="6075"/>
        <item m="1" x="6076"/>
        <item m="1" x="6077"/>
        <item m="1" x="6078"/>
        <item m="1" x="6099"/>
        <item m="1" x="6100"/>
        <item m="1" x="6101"/>
        <item m="1" x="6102"/>
        <item m="1" x="6103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145"/>
        <item m="1" x="6146"/>
        <item m="1" x="6147"/>
        <item m="1" x="6148"/>
        <item m="1" x="6118"/>
        <item m="1" x="6119"/>
        <item m="1" x="6120"/>
        <item m="1" x="6121"/>
        <item m="1" x="6122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5044"/>
        <item m="1" x="5045"/>
        <item m="1" x="4495"/>
        <item m="1" x="4496"/>
        <item m="1" x="4497"/>
        <item m="1" x="3088"/>
        <item m="1" x="3089"/>
        <item m="1" x="3090"/>
        <item m="1" x="3091"/>
        <item m="1" x="3092"/>
        <item m="1" x="4559"/>
        <item m="1" x="4560"/>
        <item m="1" x="4561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44"/>
        <item m="1" x="3145"/>
        <item m="1" x="3146"/>
        <item m="1" x="3147"/>
        <item m="1" x="3148"/>
        <item m="1" x="3124"/>
        <item m="1" x="3125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3028"/>
        <item m="1" x="3032"/>
        <item m="1" x="3033"/>
        <item m="1" x="3034"/>
        <item m="1" x="3035"/>
        <item m="1" x="3036"/>
        <item m="1" x="3037"/>
        <item m="1" x="3038"/>
        <item m="1" x="3039"/>
        <item m="1" x="4470"/>
        <item m="1" x="3029"/>
        <item m="1" x="3030"/>
        <item m="1" x="3031"/>
        <item m="1" x="3046"/>
        <item m="1" x="3047"/>
        <item m="1" x="3048"/>
        <item m="1" x="3049"/>
        <item m="1" x="3050"/>
        <item m="1" x="3051"/>
        <item m="1" x="4449"/>
        <item m="1" x="4450"/>
        <item m="1" x="4451"/>
        <item m="1" x="4452"/>
        <item m="1" x="4456"/>
        <item m="1" x="4457"/>
        <item m="1" x="4458"/>
        <item m="1" x="4459"/>
        <item m="1" x="4460"/>
        <item m="1" x="4461"/>
        <item m="1" x="3080"/>
        <item m="1" x="3081"/>
        <item m="1" x="3084"/>
        <item m="1" x="3085"/>
        <item m="1" x="4321"/>
        <item m="1" x="4322"/>
        <item m="1" x="4453"/>
        <item m="1" x="4454"/>
        <item m="1" x="4455"/>
        <item m="1" x="4462"/>
        <item m="1" x="4463"/>
        <item m="1" x="4464"/>
        <item m="1" x="3082"/>
        <item m="1" x="3083"/>
        <item m="1" x="4323"/>
        <item m="1" x="4324"/>
        <item m="1" x="4325"/>
        <item m="1" x="4947"/>
        <item m="1" x="4948"/>
        <item m="1" x="4949"/>
        <item m="1" x="4487"/>
        <item m="1" x="4488"/>
        <item m="1" x="4489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4491"/>
        <item m="1" x="4492"/>
        <item m="1" x="4493"/>
        <item m="1" x="4494"/>
        <item m="1" x="4490"/>
        <item m="1" x="3086"/>
        <item m="1" x="3087"/>
        <item m="1" x="5171"/>
        <item m="1" x="5172"/>
        <item m="1" x="5173"/>
        <item m="1" x="5174"/>
        <item m="1" x="5175"/>
        <item m="1" x="5176"/>
        <item m="1" x="5177"/>
        <item m="1" x="5178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4498"/>
        <item m="1" x="4499"/>
        <item m="1" x="4500"/>
        <item m="1" x="4501"/>
        <item m="1" x="4502"/>
        <item m="1" x="4503"/>
        <item m="1" x="4406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727"/>
        <item m="1" x="4728"/>
        <item m="1" x="4729"/>
        <item m="1" x="4730"/>
        <item m="1" x="4731"/>
        <item m="1" x="4732"/>
        <item m="1" x="4733"/>
        <item m="1" x="3040"/>
        <item m="1" x="3041"/>
        <item m="1" x="3042"/>
        <item m="1" x="3043"/>
        <item m="1" x="3044"/>
        <item m="1" x="3045"/>
        <item m="1" x="4741"/>
        <item m="1" x="4742"/>
        <item m="1" x="4743"/>
        <item m="1" x="4744"/>
        <item m="1" x="4745"/>
        <item m="1" x="4632"/>
        <item m="1" x="4633"/>
        <item m="1" x="4634"/>
        <item m="1" x="4465"/>
        <item m="1" x="4466"/>
        <item m="1" x="4467"/>
        <item m="1" x="4468"/>
        <item m="1" x="4469"/>
        <item m="1" x="4746"/>
        <item m="1" x="4747"/>
        <item m="1" x="4748"/>
        <item m="1" x="4749"/>
        <item m="1" x="4734"/>
        <item m="1" x="4735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4736"/>
        <item m="1" x="4737"/>
        <item m="1" x="4738"/>
        <item m="1" x="4739"/>
        <item m="1" x="4740"/>
        <item m="1" x="3093"/>
        <item m="1" x="3094"/>
        <item m="1" x="3095"/>
        <item m="1" x="3096"/>
        <item m="1" x="3097"/>
        <item m="1" x="3098"/>
        <item m="1" x="3099"/>
        <item m="1" x="5191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3136"/>
        <item m="1" x="3137"/>
        <item m="1" x="3138"/>
        <item m="1" x="3139"/>
        <item m="1" x="3140"/>
        <item m="1" x="3141"/>
        <item m="1" x="3142"/>
        <item m="1" x="3143"/>
        <item m="1" x="5510"/>
        <item m="1" x="5511"/>
        <item m="1" x="5512"/>
        <item m="1" x="5513"/>
        <item m="1" x="5514"/>
        <item m="1" x="5878"/>
        <item m="1" x="4510"/>
        <item m="1" x="4562"/>
        <item m="1" x="4568"/>
        <item m="1" x="4653"/>
        <item m="1" x="4775"/>
        <item m="1" x="4960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4504"/>
        <item m="1" x="4505"/>
        <item m="1" x="4506"/>
        <item m="1" x="4507"/>
        <item m="1" x="4508"/>
        <item m="1" x="4509"/>
        <item m="1" x="4635"/>
        <item m="1" x="4636"/>
        <item m="1" x="4637"/>
        <item m="1" x="4638"/>
        <item m="1" x="4639"/>
        <item m="1" x="4640"/>
        <item m="1" x="4641"/>
        <item m="1" x="4774"/>
        <item m="1" x="4959"/>
        <item m="1" x="5065"/>
        <item m="1" x="5211"/>
        <item m="1" x="5371"/>
        <item m="1" x="5520"/>
        <item m="1" x="5912"/>
        <item m="1" x="4522"/>
        <item m="1" x="4569"/>
        <item m="1" x="4654"/>
        <item m="1" x="4776"/>
        <item m="1" x="4961"/>
        <item m="1" x="5066"/>
        <item m="1" x="5212"/>
        <item m="1" x="5372"/>
        <item m="1" x="5521"/>
        <item m="1" x="5913"/>
        <item m="1" x="4523"/>
        <item m="1" x="4570"/>
        <item m="1" x="4655"/>
        <item m="1" x="4777"/>
        <item m="1" x="4962"/>
        <item m="1" x="5067"/>
        <item m="1" x="5213"/>
        <item m="1" x="5373"/>
        <item m="1" x="5522"/>
        <item m="1" x="4578"/>
        <item m="1" x="4657"/>
        <item m="1" x="4781"/>
        <item m="1" x="3307"/>
        <item m="1" x="4933"/>
        <item m="1" x="3428"/>
        <item m="1" x="5038"/>
        <item m="1" x="3506"/>
        <item m="1" x="5085"/>
        <item m="1" x="3149"/>
        <item m="1" x="4619"/>
        <item m="1" x="3187"/>
        <item m="1" x="4725"/>
        <item m="1" x="3308"/>
        <item m="1" x="4934"/>
        <item m="1" x="3429"/>
        <item m="1" x="5039"/>
        <item m="1" x="3507"/>
        <item m="1" x="5086"/>
        <item m="1" x="3150"/>
        <item m="1" x="4620"/>
        <item m="1" x="3188"/>
        <item m="1" x="4726"/>
        <item m="1" x="3309"/>
        <item m="1" x="4935"/>
        <item m="1" x="3430"/>
        <item m="1" x="5040"/>
        <item m="1" x="3508"/>
        <item m="1" x="5087"/>
        <item m="1" x="3151"/>
        <item m="1" x="4621"/>
        <item m="1" x="4939"/>
        <item m="1" x="3431"/>
        <item m="1" x="5041"/>
        <item m="1" x="3509"/>
        <item m="1" x="5088"/>
        <item m="1" x="3549"/>
        <item m="1" x="5260"/>
        <item m="1" x="3613"/>
        <item m="1" x="5418"/>
        <item m="1" x="3310"/>
        <item m="1" x="4940"/>
        <item m="1" x="3432"/>
        <item m="1" x="5042"/>
        <item m="1" x="3510"/>
        <item m="1" x="5089"/>
        <item m="1" x="3550"/>
        <item m="1" x="5261"/>
        <item m="1" x="3614"/>
        <item m="1" x="5419"/>
        <item m="1" x="3311"/>
        <item m="1" x="4941"/>
        <item m="1" x="3433"/>
        <item m="1" x="5043"/>
        <item m="1" x="3511"/>
        <item m="1" x="5090"/>
        <item m="1" x="3551"/>
        <item m="1" x="5262"/>
        <item m="1" x="3615"/>
        <item m="1" x="5420"/>
        <item m="1" x="3312"/>
        <item m="1" x="5091"/>
        <item m="1" x="3562"/>
        <item m="1" x="5273"/>
        <item m="1" x="3616"/>
        <item m="1" x="5424"/>
        <item m="1" x="3722"/>
        <item m="1" x="5672"/>
        <item m="1" x="3810"/>
        <item m="1" x="5914"/>
        <item m="1" x="3523"/>
        <item m="1" x="5092"/>
        <item m="1" x="3563"/>
        <item m="1" x="5274"/>
        <item m="1" x="3617"/>
        <item m="1" x="5425"/>
        <item m="1" x="3723"/>
        <item m="1" x="5673"/>
        <item m="1" x="3811"/>
        <item m="1" x="5915"/>
        <item m="1" x="3524"/>
        <item m="1" x="5093"/>
        <item m="1" x="3564"/>
        <item m="1" x="5275"/>
        <item m="1" x="3618"/>
        <item m="1" x="5426"/>
        <item m="1" x="3724"/>
        <item m="1" x="5674"/>
        <item m="1" x="3812"/>
        <item m="1" x="5916"/>
        <item m="1" x="3525"/>
        <item m="1" x="5094"/>
        <item m="1" x="5499"/>
        <item m="1" x="3790"/>
        <item m="1" x="5773"/>
        <item m="1" x="3952"/>
        <item m="1" x="6033"/>
        <item m="1" x="3961"/>
        <item m="1" x="6060"/>
        <item m="1" x="3972"/>
        <item m="1" x="6123"/>
        <item m="1" x="3691"/>
        <item m="1" x="5500"/>
        <item m="1" x="3791"/>
        <item m="1" x="5774"/>
        <item m="1" x="3953"/>
        <item m="1" x="6034"/>
        <item m="1" x="3962"/>
        <item m="1" x="6061"/>
        <item m="1" x="3973"/>
        <item m="1" x="6124"/>
        <item m="1" x="3692"/>
        <item m="1" x="5501"/>
        <item m="1" x="3792"/>
        <item m="1" x="5775"/>
        <item m="1" x="3954"/>
        <item m="1" x="6035"/>
        <item m="1" x="3963"/>
        <item m="1" x="6062"/>
        <item m="1" x="3974"/>
        <item m="1" x="6125"/>
        <item m="1" x="3693"/>
        <item m="1" x="6036"/>
        <item m="1" x="3964"/>
        <item m="1" x="6063"/>
        <item m="1" x="3975"/>
        <item m="1" x="6129"/>
        <item m="1" x="3989"/>
        <item m="1" x="6155"/>
        <item m="1" x="3995"/>
        <item m="1" x="6219"/>
        <item m="1" x="3955"/>
        <item m="1" x="6037"/>
        <item m="1" x="3965"/>
        <item m="1" x="6064"/>
        <item m="1" x="3976"/>
        <item m="1" x="6130"/>
        <item m="1" x="3990"/>
        <item m="1" x="6156"/>
        <item m="1" x="3996"/>
        <item m="1" x="6220"/>
        <item m="1" x="3956"/>
        <item m="1" x="6038"/>
        <item m="1" x="3966"/>
        <item m="1" x="6065"/>
        <item m="1" x="3977"/>
        <item m="1" x="6131"/>
        <item m="1" x="3991"/>
        <item m="1" x="6157"/>
        <item m="1" x="3997"/>
        <item m="1" x="6221"/>
        <item m="1" x="3957"/>
        <item m="1" x="6039"/>
        <item m="1" x="6138"/>
        <item m="1" x="3992"/>
        <item m="1" x="6158"/>
        <item m="1" x="3998"/>
        <item m="1" x="6222"/>
        <item m="1" x="4003"/>
        <item m="1" x="6227"/>
        <item m="1" x="4017"/>
        <item m="1" x="6238"/>
        <item m="1" x="3979"/>
        <item m="1" x="6139"/>
        <item m="1" x="3993"/>
        <item m="1" x="6159"/>
        <item m="1" x="3999"/>
        <item m="1" x="6223"/>
        <item m="1" x="4004"/>
        <item m="1" x="6228"/>
        <item m="1" x="4018"/>
        <item m="1" x="6239"/>
        <item m="1" x="3980"/>
        <item m="1" x="6140"/>
        <item m="1" x="3994"/>
        <item m="1" x="6160"/>
        <item m="1" x="4000"/>
        <item m="1" x="6224"/>
        <item m="1" x="4005"/>
        <item m="1" x="6229"/>
        <item m="1" x="4019"/>
        <item m="1" x="6240"/>
        <item m="1" x="3981"/>
        <item m="1" x="6141"/>
        <item m="1" x="6225"/>
        <item m="1" x="4006"/>
        <item m="1" x="6230"/>
        <item m="1" x="4020"/>
        <item m="1" x="6241"/>
        <item m="1" x="4025"/>
        <item m="1" x="6256"/>
        <item m="1" x="4031"/>
        <item m="1" x="6258"/>
        <item m="1" x="4001"/>
        <item m="1" x="6226"/>
        <item m="1" x="4007"/>
        <item m="1" x="6231"/>
        <item m="1" x="4021"/>
        <item m="1" x="6242"/>
        <item m="1" x="4026"/>
        <item m="1" x="6257"/>
        <item m="1" x="4032"/>
        <item m="1" x="6259"/>
        <item m="1" x="4002"/>
        <item m="1" x="4642"/>
        <item m="1" x="4643"/>
        <item m="1" x="4644"/>
        <item m="1" x="4645"/>
        <item m="1" x="4646"/>
        <item m="1" x="4750"/>
        <item m="1" x="4751"/>
        <item m="1" x="4752"/>
        <item m="1" x="4753"/>
        <item m="1" x="4754"/>
        <item m="1" x="4755"/>
        <item m="1" x="4756"/>
        <item m="1" x="4764"/>
        <item m="1" x="4765"/>
        <item m="1" x="4766"/>
        <item m="1" x="4767"/>
        <item m="1" x="4768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5057"/>
        <item m="1" x="5058"/>
        <item m="1" x="5059"/>
        <item m="1" x="5060"/>
        <item m="1" x="5061"/>
        <item m="1" x="5062"/>
        <item m="1" x="5063"/>
        <item m="1" x="5064"/>
        <item m="1" x="5192"/>
        <item m="1" x="5193"/>
        <item m="1" x="5194"/>
        <item m="1" x="5202"/>
        <item m="1" x="5203"/>
        <item m="1" x="5204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63"/>
        <item m="1" x="4564"/>
        <item m="1" x="4565"/>
        <item m="1" x="4566"/>
        <item m="1" x="4567"/>
        <item m="1" x="4647"/>
        <item m="1" x="4648"/>
        <item m="1" x="4649"/>
        <item m="1" x="4650"/>
        <item m="1" x="4651"/>
        <item m="1" x="4652"/>
        <item m="1" x="4757"/>
        <item m="1" x="4758"/>
        <item m="1" x="4759"/>
        <item m="1" x="4760"/>
        <item m="1" x="4761"/>
        <item m="1" x="4762"/>
        <item m="1" x="4763"/>
        <item m="1" x="4769"/>
        <item m="1" x="4770"/>
        <item m="1" x="4771"/>
        <item m="1" x="4772"/>
        <item m="1" x="4773"/>
        <item m="1" x="5195"/>
        <item m="1" x="5196"/>
        <item m="1" x="5197"/>
        <item m="1" x="5198"/>
        <item m="1" x="5199"/>
        <item m="1" x="5200"/>
        <item m="1" x="5201"/>
        <item m="1" x="5205"/>
        <item m="1" x="5206"/>
        <item m="1" x="5207"/>
        <item m="1" x="5208"/>
        <item m="1" x="5209"/>
        <item m="1" x="5210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515"/>
        <item m="1" x="5516"/>
        <item m="1" x="5517"/>
        <item m="1" x="5518"/>
        <item m="1" x="5519"/>
        <item m="1" x="5068"/>
        <item m="1" x="5214"/>
        <item m="1" x="4778"/>
        <item m="1" x="4779"/>
        <item m="1" x="4780"/>
        <item m="1" x="4963"/>
        <item m="1" x="4964"/>
        <item m="1" x="4965"/>
        <item m="1" x="4966"/>
        <item m="1" x="4967"/>
        <item m="1" x="4968"/>
        <item m="1" x="4969"/>
        <item m="1" x="4970"/>
        <item m="1" x="4571"/>
        <item m="1" x="4572"/>
        <item m="1" x="4573"/>
        <item m="1" x="4574"/>
        <item m="1" x="4575"/>
        <item m="1" x="4576"/>
        <item m="1" x="4577"/>
        <item m="1" x="4582"/>
        <item m="1" x="4583"/>
        <item m="1" x="4584"/>
        <item m="1" x="4585"/>
        <item m="1" x="4586"/>
        <item m="1" x="4587"/>
        <item m="1" x="4588"/>
        <item m="1" x="4589"/>
        <item m="1" x="4704"/>
        <item m="1" x="4705"/>
        <item m="1" x="4706"/>
        <item m="1" x="4707"/>
        <item m="1" x="4708"/>
        <item m="1" x="4709"/>
        <item m="1" x="4710"/>
        <item m="1" x="4711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5374"/>
        <item m="1" x="5375"/>
        <item m="1" x="5376"/>
        <item m="1" x="5377"/>
        <item m="1" x="5378"/>
        <item m="1" x="5379"/>
        <item m="1" x="5380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52"/>
        <item m="1" x="3153"/>
        <item m="1" x="3154"/>
        <item m="1" x="3155"/>
        <item m="1" x="3156"/>
        <item m="1" x="3157"/>
        <item m="1" x="3158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5077"/>
        <item m="1" x="5078"/>
        <item m="1" x="5079"/>
        <item m="1" x="5080"/>
        <item m="1" x="5081"/>
        <item m="1" x="5082"/>
        <item m="1" x="5083"/>
        <item m="1" x="5084"/>
        <item m="1" x="5069"/>
        <item m="1" x="5070"/>
        <item m="1" x="5071"/>
        <item m="1" x="5072"/>
        <item m="1" x="5073"/>
        <item m="1" x="5074"/>
        <item m="1" x="5075"/>
        <item m="1" x="5076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224"/>
        <item m="1" x="5225"/>
        <item m="1" x="5226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4524"/>
        <item m="1" x="4525"/>
        <item m="1" x="4526"/>
        <item m="1" x="4527"/>
        <item m="1" x="4528"/>
        <item m="1" x="4529"/>
        <item m="1" x="4530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5000"/>
        <item m="1" x="5001"/>
        <item m="1" x="3512"/>
        <item m="1" x="3513"/>
        <item m="1" x="3514"/>
        <item m="1" x="3515"/>
        <item m="1" x="3516"/>
        <item m="1" x="3517"/>
        <item m="1" x="4863"/>
        <item m="1" x="4864"/>
        <item m="1" x="5608"/>
        <item m="1" x="3518"/>
        <item m="1" x="3519"/>
        <item m="1" x="3520"/>
        <item m="1" x="3521"/>
        <item m="1" x="352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58"/>
        <item m="1" x="5759"/>
        <item m="1" x="5760"/>
        <item m="1" x="5761"/>
        <item m="1" x="3820"/>
        <item m="1" x="3821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3843"/>
        <item m="1" x="3844"/>
        <item m="1" x="3845"/>
        <item m="1" x="3846"/>
        <item m="1" x="3847"/>
        <item m="1" x="3848"/>
        <item m="1" x="3849"/>
        <item m="1" x="3850"/>
        <item m="1" x="5095"/>
        <item m="1" x="5096"/>
        <item m="1" x="5947"/>
        <item m="1" x="5948"/>
        <item m="1" x="5949"/>
        <item m="1" x="5097"/>
        <item m="1" x="5098"/>
        <item m="1" x="5099"/>
        <item m="1" x="5100"/>
        <item m="1" x="5101"/>
        <item m="1" x="5102"/>
        <item m="1" x="5103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3605"/>
        <item m="1" x="3606"/>
        <item m="1" x="3607"/>
        <item m="1" x="3608"/>
        <item m="1" x="3609"/>
        <item m="1" x="3610"/>
        <item m="1" x="3611"/>
        <item m="1" x="3612"/>
        <item m="1" x="5297"/>
        <item m="1" x="5298"/>
        <item m="1" x="5299"/>
        <item m="1" x="5300"/>
        <item m="1" x="5301"/>
        <item m="1" x="5302"/>
        <item m="1" x="5303"/>
        <item m="1" x="5304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3640"/>
        <item m="1" x="3641"/>
        <item m="1" x="3642"/>
        <item m="1" x="3643"/>
        <item m="1" x="3644"/>
        <item m="1" x="3645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3646"/>
        <item m="1" x="3647"/>
        <item m="1" x="3648"/>
        <item m="1" x="3649"/>
        <item m="1" x="3650"/>
        <item m="1" x="3651"/>
        <item m="1" x="3652"/>
        <item m="1" x="5444"/>
        <item m="1" x="5445"/>
        <item m="1" x="5446"/>
        <item m="1" x="5447"/>
        <item m="1" x="5104"/>
        <item m="1" x="5105"/>
        <item m="1" x="5106"/>
        <item m="1" x="5107"/>
        <item m="1" x="5108"/>
        <item m="1" x="5109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785"/>
        <item m="1" x="3786"/>
        <item m="1" x="3787"/>
        <item m="1" x="3788"/>
        <item m="1" x="3789"/>
        <item m="1" x="5421"/>
        <item m="1" x="5422"/>
        <item m="1" x="542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3950"/>
        <item m="1" x="3951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5984"/>
        <item m="1" x="5985"/>
        <item m="1" x="5986"/>
        <item m="1" x="3542"/>
        <item m="1" x="3873"/>
        <item m="1" x="3874"/>
        <item m="1" x="5987"/>
        <item m="1" x="5988"/>
        <item m="1" x="5989"/>
        <item m="1" x="5990"/>
        <item m="1" x="3875"/>
        <item m="1" x="3876"/>
        <item m="1" x="3877"/>
        <item m="1" x="3878"/>
        <item m="1" x="387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5472"/>
        <item m="1" x="5473"/>
        <item m="1" x="5474"/>
        <item m="1" x="5475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164"/>
        <item m="1" x="5165"/>
        <item m="1" x="5166"/>
        <item m="1" x="5167"/>
        <item m="1" x="5168"/>
        <item m="1" x="5169"/>
        <item m="1" x="5170"/>
        <item m="1" x="5752"/>
        <item m="1" x="5753"/>
        <item m="1" x="5754"/>
        <item m="1" x="5755"/>
        <item m="1" x="5756"/>
        <item m="1" x="5757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813"/>
        <item m="1" x="3814"/>
        <item m="1" x="3815"/>
        <item m="1" x="3816"/>
        <item m="1" x="3817"/>
        <item m="1" x="3818"/>
        <item m="1" x="3819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3978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m="1" x="4656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m="1" x="4712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t="default"/>
      </items>
    </pivotField>
    <pivotField compact="0" showAll="0"/>
    <pivotField name="Meses (fecha )" axis="axisRow" compact="0" numFmtId="14" showAll="0">
      <items count="15">
        <item x="0"/>
        <item sd="0" x="1"/>
        <item x="2"/>
        <item x="3"/>
        <item x="4"/>
        <item x="5"/>
        <item x="6"/>
        <item x="7"/>
        <item x="8"/>
        <item x="9"/>
        <item x="10"/>
        <item x="11"/>
        <item sd="0" x="12"/>
        <item x="13"/>
        <item t="default"/>
      </items>
    </pivotField>
    <pivotField dataField="1" compact="0" showAll="0"/>
    <pivotField dataField="1" compact="0" numFmtId="10" showAll="0"/>
    <pivotField compact="0" numFmtId="10" showAll="0"/>
    <pivotField compact="0" showAll="0"/>
    <pivotField compact="0" showAll="0"/>
    <pivotField compact="0" showAll="0"/>
    <pivotField compact="0" showAll="0"/>
    <pivotField compact="0" showAll="0"/>
    <pivotField compact="0" dragToRow="0" dragToCol="0" dragToPage="0" showAll="0" defaultSubtotal="0"/>
    <pivotField compact="0" dragToRow="0" dragToCol="0" dragToPage="0" showAll="0" defaultSubtotal="0"/>
    <pivotField compact="0" dragToRow="0" dragToCol="0" dragToPage="0" showAll="0" defaultSubtotal="0"/>
    <pivotField compact="0" dragToRow="0" dragToCol="0" dragToPage="0" showAll="0" defaultSubtotal="0"/>
    <pivotField compact="0" dragToRow="0" dragToCol="0" dragToPage="0" showAll="0" defaultSubtotal="0"/>
  </pivotFields>
  <rowFields count="2">
    <field x="6"/>
    <field x="4"/>
  </rowFields>
  <rowItems count="2635">
    <i>
      <x v="1"/>
    </i>
    <i>
      <x v="2"/>
    </i>
    <i r="1">
      <x v="3883"/>
    </i>
    <i r="1">
      <x v="3884"/>
    </i>
    <i r="1">
      <x v="3885"/>
    </i>
    <i r="1">
      <x v="3886"/>
    </i>
    <i r="1">
      <x v="3887"/>
    </i>
    <i r="1">
      <x v="3888"/>
    </i>
    <i r="1">
      <x v="3889"/>
    </i>
    <i r="1">
      <x v="3890"/>
    </i>
    <i r="1">
      <x v="3891"/>
    </i>
    <i r="1">
      <x v="3892"/>
    </i>
    <i r="1">
      <x v="3893"/>
    </i>
    <i r="1">
      <x v="3894"/>
    </i>
    <i r="1">
      <x v="3895"/>
    </i>
    <i r="1">
      <x v="3896"/>
    </i>
    <i r="1">
      <x v="3897"/>
    </i>
    <i r="1">
      <x v="3898"/>
    </i>
    <i r="1">
      <x v="3899"/>
    </i>
    <i r="1">
      <x v="3900"/>
    </i>
    <i r="1">
      <x v="3901"/>
    </i>
    <i r="1">
      <x v="3902"/>
    </i>
    <i r="1">
      <x v="3903"/>
    </i>
    <i r="1">
      <x v="3904"/>
    </i>
    <i r="1">
      <x v="3905"/>
    </i>
    <i r="1">
      <x v="3906"/>
    </i>
    <i r="1">
      <x v="3907"/>
    </i>
    <i r="1">
      <x v="3908"/>
    </i>
    <i r="1">
      <x v="3909"/>
    </i>
    <i r="1">
      <x v="3910"/>
    </i>
    <i r="1">
      <x v="3911"/>
    </i>
    <i r="1">
      <x v="3912"/>
    </i>
    <i r="1">
      <x v="3913"/>
    </i>
    <i r="1">
      <x v="3914"/>
    </i>
    <i r="1">
      <x v="3915"/>
    </i>
    <i r="1">
      <x v="3916"/>
    </i>
    <i r="1">
      <x v="3917"/>
    </i>
    <i r="1">
      <x v="3918"/>
    </i>
    <i r="1">
      <x v="3919"/>
    </i>
    <i r="1">
      <x v="3920"/>
    </i>
    <i r="1">
      <x v="3921"/>
    </i>
    <i r="1">
      <x v="3922"/>
    </i>
    <i r="1">
      <x v="3923"/>
    </i>
    <i r="1">
      <x v="3924"/>
    </i>
    <i r="1">
      <x v="3925"/>
    </i>
    <i r="1">
      <x v="3926"/>
    </i>
    <i r="1">
      <x v="3927"/>
    </i>
    <i r="1">
      <x v="3928"/>
    </i>
    <i r="1">
      <x v="3929"/>
    </i>
    <i r="1">
      <x v="3930"/>
    </i>
    <i r="1">
      <x v="3931"/>
    </i>
    <i r="1">
      <x v="3932"/>
    </i>
    <i r="1">
      <x v="3933"/>
    </i>
    <i r="1">
      <x v="3934"/>
    </i>
    <i r="1">
      <x v="3935"/>
    </i>
    <i r="1">
      <x v="3936"/>
    </i>
    <i r="1">
      <x v="3937"/>
    </i>
    <i r="1">
      <x v="3938"/>
    </i>
    <i r="1">
      <x v="3939"/>
    </i>
    <i r="1">
      <x v="3940"/>
    </i>
    <i r="1">
      <x v="3941"/>
    </i>
    <i r="1">
      <x v="3942"/>
    </i>
    <i r="1">
      <x v="3943"/>
    </i>
    <i r="1">
      <x v="3944"/>
    </i>
    <i r="1">
      <x v="3945"/>
    </i>
    <i r="1">
      <x v="3946"/>
    </i>
    <i r="1">
      <x v="3947"/>
    </i>
    <i r="1">
      <x v="3948"/>
    </i>
    <i r="1">
      <x v="3949"/>
    </i>
    <i r="1">
      <x v="3950"/>
    </i>
    <i r="1">
      <x v="3951"/>
    </i>
    <i r="1">
      <x v="3952"/>
    </i>
    <i r="1">
      <x v="3953"/>
    </i>
    <i r="1">
      <x v="3954"/>
    </i>
    <i r="1">
      <x v="3955"/>
    </i>
    <i r="1">
      <x v="3956"/>
    </i>
    <i r="1">
      <x v="3957"/>
    </i>
    <i r="1">
      <x v="3958"/>
    </i>
    <i r="1">
      <x v="3959"/>
    </i>
    <i r="1">
      <x v="3960"/>
    </i>
    <i r="1">
      <x v="3961"/>
    </i>
    <i r="1">
      <x v="3962"/>
    </i>
    <i r="1">
      <x v="3963"/>
    </i>
    <i r="1">
      <x v="3964"/>
    </i>
    <i r="1">
      <x v="3965"/>
    </i>
    <i r="1">
      <x v="3966"/>
    </i>
    <i r="1">
      <x v="3967"/>
    </i>
    <i r="1">
      <x v="3968"/>
    </i>
    <i r="1">
      <x v="3969"/>
    </i>
    <i r="1">
      <x v="3970"/>
    </i>
    <i r="1">
      <x v="3971"/>
    </i>
    <i r="1">
      <x v="3972"/>
    </i>
    <i r="1">
      <x v="3973"/>
    </i>
    <i r="1">
      <x v="3974"/>
    </i>
    <i r="1">
      <x v="3975"/>
    </i>
    <i r="1">
      <x v="3976"/>
    </i>
    <i r="1">
      <x v="3977"/>
    </i>
    <i r="1">
      <x v="3978"/>
    </i>
    <i r="1">
      <x v="3979"/>
    </i>
    <i r="1">
      <x v="3980"/>
    </i>
    <i r="1">
      <x v="3981"/>
    </i>
    <i r="1">
      <x v="3982"/>
    </i>
    <i r="1">
      <x v="3983"/>
    </i>
    <i r="1">
      <x v="3984"/>
    </i>
    <i r="1">
      <x v="3985"/>
    </i>
    <i r="1">
      <x v="3986"/>
    </i>
    <i r="1">
      <x v="3987"/>
    </i>
    <i r="1">
      <x v="3988"/>
    </i>
    <i r="1">
      <x v="3989"/>
    </i>
    <i r="1">
      <x v="3990"/>
    </i>
    <i r="1">
      <x v="3991"/>
    </i>
    <i r="1">
      <x v="3992"/>
    </i>
    <i r="1">
      <x v="3993"/>
    </i>
    <i r="1">
      <x v="3994"/>
    </i>
    <i r="1">
      <x v="3995"/>
    </i>
    <i r="1">
      <x v="3996"/>
    </i>
    <i r="1">
      <x v="3997"/>
    </i>
    <i r="1">
      <x v="3998"/>
    </i>
    <i r="1">
      <x v="3999"/>
    </i>
    <i r="1">
      <x v="4000"/>
    </i>
    <i r="1">
      <x v="4001"/>
    </i>
    <i r="1">
      <x v="4002"/>
    </i>
    <i r="1">
      <x v="4003"/>
    </i>
    <i r="1">
      <x v="4004"/>
    </i>
    <i r="1">
      <x v="4005"/>
    </i>
    <i r="1">
      <x v="4006"/>
    </i>
    <i r="1">
      <x v="4007"/>
    </i>
    <i>
      <x v="3"/>
    </i>
    <i r="1">
      <x v="4008"/>
    </i>
    <i r="1">
      <x v="4009"/>
    </i>
    <i r="1">
      <x v="4010"/>
    </i>
    <i r="1">
      <x v="4011"/>
    </i>
    <i r="1">
      <x v="4012"/>
    </i>
    <i r="1">
      <x v="4013"/>
    </i>
    <i r="1">
      <x v="4014"/>
    </i>
    <i r="1">
      <x v="4015"/>
    </i>
    <i r="1">
      <x v="4016"/>
    </i>
    <i r="1">
      <x v="4017"/>
    </i>
    <i r="1">
      <x v="4018"/>
    </i>
    <i r="1">
      <x v="4019"/>
    </i>
    <i r="1">
      <x v="4020"/>
    </i>
    <i r="1">
      <x v="4021"/>
    </i>
    <i r="1">
      <x v="4022"/>
    </i>
    <i r="1">
      <x v="4023"/>
    </i>
    <i r="1">
      <x v="4024"/>
    </i>
    <i r="1">
      <x v="4025"/>
    </i>
    <i>
      <x v="4"/>
    </i>
    <i r="1">
      <x v="4026"/>
    </i>
    <i r="1">
      <x v="4027"/>
    </i>
    <i r="1">
      <x v="4028"/>
    </i>
    <i r="1">
      <x v="4029"/>
    </i>
    <i r="1">
      <x v="4030"/>
    </i>
    <i r="1">
      <x v="4031"/>
    </i>
    <i r="1">
      <x v="4032"/>
    </i>
    <i r="1">
      <x v="4033"/>
    </i>
    <i r="1">
      <x v="4034"/>
    </i>
    <i r="1">
      <x v="4035"/>
    </i>
    <i r="1">
      <x v="4036"/>
    </i>
    <i r="1">
      <x v="4037"/>
    </i>
    <i r="1">
      <x v="4038"/>
    </i>
    <i r="1">
      <x v="4039"/>
    </i>
    <i r="1">
      <x v="4040"/>
    </i>
    <i r="1">
      <x v="4041"/>
    </i>
    <i r="1">
      <x v="4042"/>
    </i>
    <i r="1">
      <x v="4043"/>
    </i>
    <i r="1">
      <x v="4044"/>
    </i>
    <i r="1">
      <x v="4045"/>
    </i>
    <i r="1">
      <x v="4046"/>
    </i>
    <i r="1">
      <x v="4047"/>
    </i>
    <i r="1">
      <x v="4048"/>
    </i>
    <i r="1">
      <x v="4049"/>
    </i>
    <i r="1">
      <x v="4050"/>
    </i>
    <i r="1">
      <x v="4051"/>
    </i>
    <i r="1">
      <x v="4052"/>
    </i>
    <i r="1">
      <x v="4053"/>
    </i>
    <i r="1">
      <x v="4054"/>
    </i>
    <i r="1">
      <x v="4055"/>
    </i>
    <i r="1">
      <x v="4056"/>
    </i>
    <i r="1">
      <x v="4057"/>
    </i>
    <i r="1">
      <x v="4058"/>
    </i>
    <i r="1">
      <x v="4059"/>
    </i>
    <i r="1">
      <x v="4060"/>
    </i>
    <i r="1">
      <x v="4061"/>
    </i>
    <i r="1">
      <x v="4062"/>
    </i>
    <i r="1">
      <x v="4063"/>
    </i>
    <i r="1">
      <x v="4064"/>
    </i>
    <i r="1">
      <x v="4065"/>
    </i>
    <i r="1">
      <x v="4066"/>
    </i>
    <i r="1">
      <x v="4067"/>
    </i>
    <i r="1">
      <x v="4068"/>
    </i>
    <i r="1">
      <x v="4069"/>
    </i>
    <i r="1">
      <x v="4070"/>
    </i>
    <i r="1">
      <x v="4071"/>
    </i>
    <i r="1">
      <x v="4072"/>
    </i>
    <i r="1">
      <x v="4073"/>
    </i>
    <i r="1">
      <x v="4074"/>
    </i>
    <i r="1">
      <x v="4075"/>
    </i>
    <i r="1">
      <x v="4076"/>
    </i>
    <i r="1">
      <x v="4077"/>
    </i>
    <i r="1">
      <x v="4078"/>
    </i>
    <i r="1">
      <x v="4079"/>
    </i>
    <i r="1">
      <x v="4080"/>
    </i>
    <i r="1">
      <x v="4081"/>
    </i>
    <i r="1">
      <x v="4082"/>
    </i>
    <i r="1">
      <x v="4083"/>
    </i>
    <i r="1">
      <x v="4084"/>
    </i>
    <i r="1">
      <x v="4085"/>
    </i>
    <i r="1">
      <x v="4086"/>
    </i>
    <i r="1">
      <x v="4087"/>
    </i>
    <i r="1">
      <x v="4088"/>
    </i>
    <i r="1">
      <x v="4089"/>
    </i>
    <i r="1">
      <x v="4090"/>
    </i>
    <i r="1">
      <x v="4091"/>
    </i>
    <i r="1">
      <x v="4092"/>
    </i>
    <i r="1">
      <x v="4093"/>
    </i>
    <i r="1">
      <x v="4094"/>
    </i>
    <i r="1">
      <x v="4095"/>
    </i>
    <i r="1">
      <x v="4096"/>
    </i>
    <i r="1">
      <x v="4097"/>
    </i>
    <i r="1">
      <x v="4098"/>
    </i>
    <i r="1">
      <x v="4099"/>
    </i>
    <i r="1">
      <x v="4100"/>
    </i>
    <i r="1">
      <x v="4101"/>
    </i>
    <i r="1">
      <x v="4102"/>
    </i>
    <i r="1">
      <x v="4103"/>
    </i>
    <i r="1">
      <x v="4104"/>
    </i>
    <i r="1">
      <x v="4105"/>
    </i>
    <i r="1">
      <x v="4106"/>
    </i>
    <i r="1">
      <x v="4107"/>
    </i>
    <i r="1">
      <x v="4108"/>
    </i>
    <i r="1">
      <x v="4109"/>
    </i>
    <i r="1">
      <x v="4110"/>
    </i>
    <i r="1">
      <x v="4111"/>
    </i>
    <i r="1">
      <x v="4112"/>
    </i>
    <i r="1">
      <x v="4113"/>
    </i>
    <i r="1">
      <x v="4114"/>
    </i>
    <i r="1">
      <x v="4115"/>
    </i>
    <i r="1">
      <x v="4116"/>
    </i>
    <i r="1">
      <x v="4117"/>
    </i>
    <i r="1">
      <x v="4118"/>
    </i>
    <i r="1">
      <x v="4119"/>
    </i>
    <i r="1">
      <x v="4120"/>
    </i>
    <i r="1">
      <x v="4121"/>
    </i>
    <i r="1">
      <x v="4122"/>
    </i>
    <i r="1">
      <x v="4123"/>
    </i>
    <i r="1">
      <x v="4124"/>
    </i>
    <i r="1">
      <x v="4125"/>
    </i>
    <i r="1">
      <x v="4126"/>
    </i>
    <i r="1">
      <x v="4127"/>
    </i>
    <i r="1">
      <x v="4128"/>
    </i>
    <i r="1">
      <x v="4129"/>
    </i>
    <i r="1">
      <x v="4130"/>
    </i>
    <i r="1">
      <x v="4131"/>
    </i>
    <i r="1">
      <x v="4132"/>
    </i>
    <i r="1">
      <x v="4133"/>
    </i>
    <i r="1">
      <x v="4134"/>
    </i>
    <i r="1">
      <x v="4135"/>
    </i>
    <i r="1">
      <x v="4136"/>
    </i>
    <i r="1">
      <x v="4137"/>
    </i>
    <i r="1">
      <x v="4138"/>
    </i>
    <i r="1">
      <x v="4139"/>
    </i>
    <i r="1">
      <x v="4140"/>
    </i>
    <i r="1">
      <x v="4141"/>
    </i>
    <i r="1">
      <x v="4142"/>
    </i>
    <i r="1">
      <x v="4143"/>
    </i>
    <i r="1">
      <x v="4144"/>
    </i>
    <i r="1">
      <x v="4145"/>
    </i>
    <i r="1">
      <x v="4146"/>
    </i>
    <i r="1">
      <x v="4147"/>
    </i>
    <i r="1">
      <x v="4148"/>
    </i>
    <i r="1">
      <x v="4149"/>
    </i>
    <i r="1">
      <x v="4150"/>
    </i>
    <i r="1">
      <x v="4151"/>
    </i>
    <i r="1">
      <x v="4152"/>
    </i>
    <i r="1">
      <x v="4153"/>
    </i>
    <i r="1">
      <x v="4154"/>
    </i>
    <i r="1">
      <x v="4155"/>
    </i>
    <i r="1">
      <x v="4156"/>
    </i>
    <i r="1">
      <x v="4157"/>
    </i>
    <i r="1">
      <x v="4158"/>
    </i>
    <i r="1">
      <x v="4159"/>
    </i>
    <i r="1">
      <x v="4160"/>
    </i>
    <i r="1">
      <x v="4161"/>
    </i>
    <i r="1">
      <x v="4162"/>
    </i>
    <i r="1">
      <x v="4163"/>
    </i>
    <i r="1">
      <x v="4164"/>
    </i>
    <i r="1">
      <x v="4165"/>
    </i>
    <i r="1">
      <x v="4166"/>
    </i>
    <i r="1">
      <x v="4167"/>
    </i>
    <i r="1">
      <x v="4168"/>
    </i>
    <i r="1">
      <x v="4169"/>
    </i>
    <i r="1">
      <x v="4170"/>
    </i>
    <i r="1">
      <x v="4171"/>
    </i>
    <i r="1">
      <x v="4172"/>
    </i>
    <i r="1">
      <x v="4173"/>
    </i>
    <i r="1">
      <x v="4174"/>
    </i>
    <i r="1">
      <x v="4175"/>
    </i>
    <i r="1">
      <x v="4176"/>
    </i>
    <i r="1">
      <x v="4177"/>
    </i>
    <i r="1">
      <x v="4178"/>
    </i>
    <i r="1">
      <x v="4179"/>
    </i>
    <i r="1">
      <x v="4180"/>
    </i>
    <i r="1">
      <x v="4181"/>
    </i>
    <i r="1">
      <x v="4182"/>
    </i>
    <i r="1">
      <x v="4183"/>
    </i>
    <i r="1">
      <x v="4184"/>
    </i>
    <i r="1">
      <x v="4185"/>
    </i>
    <i r="1">
      <x v="4186"/>
    </i>
    <i r="1">
      <x v="4187"/>
    </i>
    <i r="1">
      <x v="4188"/>
    </i>
    <i r="1">
      <x v="4189"/>
    </i>
    <i r="1">
      <x v="4190"/>
    </i>
    <i r="1">
      <x v="4191"/>
    </i>
    <i r="1">
      <x v="4192"/>
    </i>
    <i r="1">
      <x v="4193"/>
    </i>
    <i r="1">
      <x v="4194"/>
    </i>
    <i r="1">
      <x v="4195"/>
    </i>
    <i r="1">
      <x v="4196"/>
    </i>
    <i r="1">
      <x v="4197"/>
    </i>
    <i r="1">
      <x v="4198"/>
    </i>
    <i r="1">
      <x v="4199"/>
    </i>
    <i r="1">
      <x v="4200"/>
    </i>
    <i r="1">
      <x v="4201"/>
    </i>
    <i r="1">
      <x v="4202"/>
    </i>
    <i r="1">
      <x v="4203"/>
    </i>
    <i r="1">
      <x v="4204"/>
    </i>
    <i r="1">
      <x v="4205"/>
    </i>
    <i r="1">
      <x v="4206"/>
    </i>
    <i r="1">
      <x v="4207"/>
    </i>
    <i r="1">
      <x v="4208"/>
    </i>
    <i r="1">
      <x v="4209"/>
    </i>
    <i r="1">
      <x v="4210"/>
    </i>
    <i r="1">
      <x v="4211"/>
    </i>
    <i r="1">
      <x v="4212"/>
    </i>
    <i r="1">
      <x v="4213"/>
    </i>
    <i r="1">
      <x v="4214"/>
    </i>
    <i r="1">
      <x v="4215"/>
    </i>
    <i r="1">
      <x v="4216"/>
    </i>
    <i r="1">
      <x v="4217"/>
    </i>
    <i r="1">
      <x v="4218"/>
    </i>
    <i r="1">
      <x v="4219"/>
    </i>
    <i r="1">
      <x v="4220"/>
    </i>
    <i r="1">
      <x v="4221"/>
    </i>
    <i r="1">
      <x v="4222"/>
    </i>
    <i r="1">
      <x v="4223"/>
    </i>
    <i r="1">
      <x v="4224"/>
    </i>
    <i r="1">
      <x v="4225"/>
    </i>
    <i r="1">
      <x v="4226"/>
    </i>
    <i r="1">
      <x v="4227"/>
    </i>
    <i r="1">
      <x v="4228"/>
    </i>
    <i r="1">
      <x v="4229"/>
    </i>
    <i r="1">
      <x v="4230"/>
    </i>
    <i r="1">
      <x v="4231"/>
    </i>
    <i r="1">
      <x v="4232"/>
    </i>
    <i r="1">
      <x v="4233"/>
    </i>
    <i r="1">
      <x v="4234"/>
    </i>
    <i r="1">
      <x v="4235"/>
    </i>
    <i r="1">
      <x v="4236"/>
    </i>
    <i r="1">
      <x v="4237"/>
    </i>
    <i r="1">
      <x v="4238"/>
    </i>
    <i r="1">
      <x v="4239"/>
    </i>
    <i r="1">
      <x v="4240"/>
    </i>
    <i r="1">
      <x v="4241"/>
    </i>
    <i r="1">
      <x v="4242"/>
    </i>
    <i r="1">
      <x v="4243"/>
    </i>
    <i r="1">
      <x v="4244"/>
    </i>
    <i r="1">
      <x v="4245"/>
    </i>
    <i r="1">
      <x v="4246"/>
    </i>
    <i r="1">
      <x v="4247"/>
    </i>
    <i r="1">
      <x v="4248"/>
    </i>
    <i r="1">
      <x v="4249"/>
    </i>
    <i r="1">
      <x v="4250"/>
    </i>
    <i r="1">
      <x v="4251"/>
    </i>
    <i r="1">
      <x v="4252"/>
    </i>
    <i r="1">
      <x v="4253"/>
    </i>
    <i r="1">
      <x v="4254"/>
    </i>
    <i r="1">
      <x v="4255"/>
    </i>
    <i r="1">
      <x v="4256"/>
    </i>
    <i r="1">
      <x v="4257"/>
    </i>
    <i r="1">
      <x v="4258"/>
    </i>
    <i r="1">
      <x v="4259"/>
    </i>
    <i r="1">
      <x v="4260"/>
    </i>
    <i r="1">
      <x v="4261"/>
    </i>
    <i r="1">
      <x v="4262"/>
    </i>
    <i r="1">
      <x v="4263"/>
    </i>
    <i r="1">
      <x v="4264"/>
    </i>
    <i r="1">
      <x v="4265"/>
    </i>
    <i r="1">
      <x v="4266"/>
    </i>
    <i r="1">
      <x v="4267"/>
    </i>
    <i r="1">
      <x v="4268"/>
    </i>
    <i r="1">
      <x v="4269"/>
    </i>
    <i r="1">
      <x v="4270"/>
    </i>
    <i r="1">
      <x v="4271"/>
    </i>
    <i r="1">
      <x v="4272"/>
    </i>
    <i r="1">
      <x v="4273"/>
    </i>
    <i r="1">
      <x v="4274"/>
    </i>
    <i r="1">
      <x v="4275"/>
    </i>
    <i r="1">
      <x v="4276"/>
    </i>
    <i r="1">
      <x v="4277"/>
    </i>
    <i r="1">
      <x v="4278"/>
    </i>
    <i r="1">
      <x v="4279"/>
    </i>
    <i r="1">
      <x v="4280"/>
    </i>
    <i r="1">
      <x v="4281"/>
    </i>
    <i r="1">
      <x v="4282"/>
    </i>
    <i r="1">
      <x v="4283"/>
    </i>
    <i r="1">
      <x v="4284"/>
    </i>
    <i r="1">
      <x v="4285"/>
    </i>
    <i r="1">
      <x v="4286"/>
    </i>
    <i r="1">
      <x v="4287"/>
    </i>
    <i r="1">
      <x v="4288"/>
    </i>
    <i r="1">
      <x v="4289"/>
    </i>
    <i r="1">
      <x v="4290"/>
    </i>
    <i r="1">
      <x v="4291"/>
    </i>
    <i r="1">
      <x v="4292"/>
    </i>
    <i r="1">
      <x v="4293"/>
    </i>
    <i r="1">
      <x v="4294"/>
    </i>
    <i r="1">
      <x v="4295"/>
    </i>
    <i r="1">
      <x v="4296"/>
    </i>
    <i r="1">
      <x v="4297"/>
    </i>
    <i r="1">
      <x v="4298"/>
    </i>
    <i r="1">
      <x v="4299"/>
    </i>
    <i r="1">
      <x v="4300"/>
    </i>
    <i r="1">
      <x v="4301"/>
    </i>
    <i r="1">
      <x v="4302"/>
    </i>
    <i r="1">
      <x v="4303"/>
    </i>
    <i r="1">
      <x v="4304"/>
    </i>
    <i r="1">
      <x v="4305"/>
    </i>
    <i r="1">
      <x v="4306"/>
    </i>
    <i r="1">
      <x v="4307"/>
    </i>
    <i r="1">
      <x v="4308"/>
    </i>
    <i r="1">
      <x v="4309"/>
    </i>
    <i r="1">
      <x v="4310"/>
    </i>
    <i r="1">
      <x v="4311"/>
    </i>
    <i r="1">
      <x v="4312"/>
    </i>
    <i r="1">
      <x v="4313"/>
    </i>
    <i r="1">
      <x v="4314"/>
    </i>
    <i r="1">
      <x v="4315"/>
    </i>
    <i r="1">
      <x v="4316"/>
    </i>
    <i r="1">
      <x v="4317"/>
    </i>
    <i r="1">
      <x v="4318"/>
    </i>
    <i r="1">
      <x v="4319"/>
    </i>
    <i r="1">
      <x v="4320"/>
    </i>
    <i r="1">
      <x v="4321"/>
    </i>
    <i r="1">
      <x v="4322"/>
    </i>
    <i r="1">
      <x v="4323"/>
    </i>
    <i r="1">
      <x v="4324"/>
    </i>
    <i r="1">
      <x v="4325"/>
    </i>
    <i r="1">
      <x v="4326"/>
    </i>
    <i r="1">
      <x v="4327"/>
    </i>
    <i r="1">
      <x v="4328"/>
    </i>
    <i r="1">
      <x v="4329"/>
    </i>
    <i r="1">
      <x v="4330"/>
    </i>
    <i r="1">
      <x v="4331"/>
    </i>
    <i r="1">
      <x v="4332"/>
    </i>
    <i r="1">
      <x v="4333"/>
    </i>
    <i r="1">
      <x v="4334"/>
    </i>
    <i r="1">
      <x v="4335"/>
    </i>
    <i r="1">
      <x v="4336"/>
    </i>
    <i r="1">
      <x v="4337"/>
    </i>
    <i r="1">
      <x v="4338"/>
    </i>
    <i r="1">
      <x v="4339"/>
    </i>
    <i r="1">
      <x v="4340"/>
    </i>
    <i r="1">
      <x v="4341"/>
    </i>
    <i r="1">
      <x v="4342"/>
    </i>
    <i r="1">
      <x v="4343"/>
    </i>
    <i r="1">
      <x v="4344"/>
    </i>
    <i r="1">
      <x v="4345"/>
    </i>
    <i r="1">
      <x v="4346"/>
    </i>
    <i r="1">
      <x v="4347"/>
    </i>
    <i r="1">
      <x v="4348"/>
    </i>
    <i r="1">
      <x v="4349"/>
    </i>
    <i r="1">
      <x v="4350"/>
    </i>
    <i r="1">
      <x v="4351"/>
    </i>
    <i r="1">
      <x v="4352"/>
    </i>
    <i r="1">
      <x v="4353"/>
    </i>
    <i r="1">
      <x v="4354"/>
    </i>
    <i r="1">
      <x v="4355"/>
    </i>
    <i r="1">
      <x v="4356"/>
    </i>
    <i r="1">
      <x v="4357"/>
    </i>
    <i r="1">
      <x v="4358"/>
    </i>
    <i r="1">
      <x v="4359"/>
    </i>
    <i r="1">
      <x v="4360"/>
    </i>
    <i r="1">
      <x v="4361"/>
    </i>
    <i r="1">
      <x v="4362"/>
    </i>
    <i r="1">
      <x v="4363"/>
    </i>
    <i r="1">
      <x v="4364"/>
    </i>
    <i r="1">
      <x v="4365"/>
    </i>
    <i r="1">
      <x v="4366"/>
    </i>
    <i r="1">
      <x v="4367"/>
    </i>
    <i r="1">
      <x v="4368"/>
    </i>
    <i r="1">
      <x v="4369"/>
    </i>
    <i r="1">
      <x v="4370"/>
    </i>
    <i r="1">
      <x v="4371"/>
    </i>
    <i r="1">
      <x v="4372"/>
    </i>
    <i r="1">
      <x v="4373"/>
    </i>
    <i r="1">
      <x v="4374"/>
    </i>
    <i r="1">
      <x v="4375"/>
    </i>
    <i r="1">
      <x v="4376"/>
    </i>
    <i r="1">
      <x v="4377"/>
    </i>
    <i r="1">
      <x v="4378"/>
    </i>
    <i r="1">
      <x v="4379"/>
    </i>
    <i r="1">
      <x v="4380"/>
    </i>
    <i r="1">
      <x v="4381"/>
    </i>
    <i r="1">
      <x v="4382"/>
    </i>
    <i r="1">
      <x v="4383"/>
    </i>
    <i r="1">
      <x v="4384"/>
    </i>
    <i r="1">
      <x v="4385"/>
    </i>
    <i r="1">
      <x v="4386"/>
    </i>
    <i r="1">
      <x v="4387"/>
    </i>
    <i r="1">
      <x v="4388"/>
    </i>
    <i r="1">
      <x v="4389"/>
    </i>
    <i r="1">
      <x v="4390"/>
    </i>
    <i r="1">
      <x v="4391"/>
    </i>
    <i r="1">
      <x v="4392"/>
    </i>
    <i r="1">
      <x v="4393"/>
    </i>
    <i r="1">
      <x v="4394"/>
    </i>
    <i r="1">
      <x v="4395"/>
    </i>
    <i r="1">
      <x v="4396"/>
    </i>
    <i r="1">
      <x v="4397"/>
    </i>
    <i r="1">
      <x v="4398"/>
    </i>
    <i r="1">
      <x v="4399"/>
    </i>
    <i r="1">
      <x v="4400"/>
    </i>
    <i r="1">
      <x v="4401"/>
    </i>
    <i r="1">
      <x v="4402"/>
    </i>
    <i r="1">
      <x v="4403"/>
    </i>
    <i r="1">
      <x v="4404"/>
    </i>
    <i r="1">
      <x v="4405"/>
    </i>
    <i r="1">
      <x v="4406"/>
    </i>
    <i r="1">
      <x v="4407"/>
    </i>
    <i r="1">
      <x v="4408"/>
    </i>
    <i r="1">
      <x v="4409"/>
    </i>
    <i r="1">
      <x v="4410"/>
    </i>
    <i r="1">
      <x v="4411"/>
    </i>
    <i r="1">
      <x v="4412"/>
    </i>
    <i r="1">
      <x v="4413"/>
    </i>
    <i r="1">
      <x v="4414"/>
    </i>
    <i r="1">
      <x v="4415"/>
    </i>
    <i r="1">
      <x v="4416"/>
    </i>
    <i r="1">
      <x v="4417"/>
    </i>
    <i r="1">
      <x v="4418"/>
    </i>
    <i r="1">
      <x v="4419"/>
    </i>
    <i r="1">
      <x v="4420"/>
    </i>
    <i r="1">
      <x v="4421"/>
    </i>
    <i r="1">
      <x v="4422"/>
    </i>
    <i r="1">
      <x v="4423"/>
    </i>
    <i r="1">
      <x v="4424"/>
    </i>
    <i r="1">
      <x v="4425"/>
    </i>
    <i r="1">
      <x v="4426"/>
    </i>
    <i r="1">
      <x v="4427"/>
    </i>
    <i r="1">
      <x v="4428"/>
    </i>
    <i r="1">
      <x v="4429"/>
    </i>
    <i r="1">
      <x v="4430"/>
    </i>
    <i r="1">
      <x v="4431"/>
    </i>
    <i r="1">
      <x v="4432"/>
    </i>
    <i r="1">
      <x v="4433"/>
    </i>
    <i r="1">
      <x v="4434"/>
    </i>
    <i r="1">
      <x v="4435"/>
    </i>
    <i r="1">
      <x v="4436"/>
    </i>
    <i r="1">
      <x v="4437"/>
    </i>
    <i r="1">
      <x v="4438"/>
    </i>
    <i r="1">
      <x v="4439"/>
    </i>
    <i r="1">
      <x v="4440"/>
    </i>
    <i r="1">
      <x v="4441"/>
    </i>
    <i r="1">
      <x v="4442"/>
    </i>
    <i r="1">
      <x v="4443"/>
    </i>
    <i r="1">
      <x v="4444"/>
    </i>
    <i r="1">
      <x v="4445"/>
    </i>
    <i r="1">
      <x v="4446"/>
    </i>
    <i r="1">
      <x v="4447"/>
    </i>
    <i r="1">
      <x v="4448"/>
    </i>
    <i r="1">
      <x v="4449"/>
    </i>
    <i r="1">
      <x v="4450"/>
    </i>
    <i r="1">
      <x v="4451"/>
    </i>
    <i r="1">
      <x v="4452"/>
    </i>
    <i r="1">
      <x v="4453"/>
    </i>
    <i r="1">
      <x v="4454"/>
    </i>
    <i r="1">
      <x v="4455"/>
    </i>
    <i r="1">
      <x v="4456"/>
    </i>
    <i r="1">
      <x v="4457"/>
    </i>
    <i r="1">
      <x v="4458"/>
    </i>
    <i r="1">
      <x v="4459"/>
    </i>
    <i r="1">
      <x v="4460"/>
    </i>
    <i r="1">
      <x v="4461"/>
    </i>
    <i r="1">
      <x v="4462"/>
    </i>
    <i r="1">
      <x v="4463"/>
    </i>
    <i r="1">
      <x v="4464"/>
    </i>
    <i r="1">
      <x v="4465"/>
    </i>
    <i r="1">
      <x v="4466"/>
    </i>
    <i r="1">
      <x v="4467"/>
    </i>
    <i r="1">
      <x v="4468"/>
    </i>
    <i r="1">
      <x v="4469"/>
    </i>
    <i r="1">
      <x v="4470"/>
    </i>
    <i r="1">
      <x v="4471"/>
    </i>
    <i r="1">
      <x v="4472"/>
    </i>
    <i r="1">
      <x v="4473"/>
    </i>
    <i r="1">
      <x v="4474"/>
    </i>
    <i r="1">
      <x v="4475"/>
    </i>
    <i r="1">
      <x v="4476"/>
    </i>
    <i r="1">
      <x v="4477"/>
    </i>
    <i r="1">
      <x v="4478"/>
    </i>
    <i r="1">
      <x v="4479"/>
    </i>
    <i r="1">
      <x v="4480"/>
    </i>
    <i r="1">
      <x v="4481"/>
    </i>
    <i r="1">
      <x v="4482"/>
    </i>
    <i r="1">
      <x v="4483"/>
    </i>
    <i r="1">
      <x v="4484"/>
    </i>
    <i r="1">
      <x v="4485"/>
    </i>
    <i r="1">
      <x v="4486"/>
    </i>
    <i r="1">
      <x v="4487"/>
    </i>
    <i r="1">
      <x v="4488"/>
    </i>
    <i r="1">
      <x v="4489"/>
    </i>
    <i r="1">
      <x v="4490"/>
    </i>
    <i r="1">
      <x v="4491"/>
    </i>
    <i r="1">
      <x v="4492"/>
    </i>
    <i r="1">
      <x v="4493"/>
    </i>
    <i r="1">
      <x v="4494"/>
    </i>
    <i r="1">
      <x v="4495"/>
    </i>
    <i r="1">
      <x v="4496"/>
    </i>
    <i r="1">
      <x v="4497"/>
    </i>
    <i r="1">
      <x v="4498"/>
    </i>
    <i r="1">
      <x v="4499"/>
    </i>
    <i r="1">
      <x v="4500"/>
    </i>
    <i r="1">
      <x v="4501"/>
    </i>
    <i r="1">
      <x v="4502"/>
    </i>
    <i r="1">
      <x v="4503"/>
    </i>
    <i r="1">
      <x v="4504"/>
    </i>
    <i r="1">
      <x v="4505"/>
    </i>
    <i r="1">
      <x v="4506"/>
    </i>
    <i r="1">
      <x v="4507"/>
    </i>
    <i r="1">
      <x v="4508"/>
    </i>
    <i r="1">
      <x v="4509"/>
    </i>
    <i r="1">
      <x v="4510"/>
    </i>
    <i r="1">
      <x v="4511"/>
    </i>
    <i r="1">
      <x v="4512"/>
    </i>
    <i r="1">
      <x v="4513"/>
    </i>
    <i r="1">
      <x v="4514"/>
    </i>
    <i r="1">
      <x v="4515"/>
    </i>
    <i r="1">
      <x v="4516"/>
    </i>
    <i r="1">
      <x v="4517"/>
    </i>
    <i r="1">
      <x v="4518"/>
    </i>
    <i r="1">
      <x v="4519"/>
    </i>
    <i r="1">
      <x v="4520"/>
    </i>
    <i r="1">
      <x v="4521"/>
    </i>
    <i r="1">
      <x v="4522"/>
    </i>
    <i r="1">
      <x v="4523"/>
    </i>
    <i r="1">
      <x v="4524"/>
    </i>
    <i r="1">
      <x v="4525"/>
    </i>
    <i r="1">
      <x v="4526"/>
    </i>
    <i r="1">
      <x v="4527"/>
    </i>
    <i r="1">
      <x v="4528"/>
    </i>
    <i r="1">
      <x v="4529"/>
    </i>
    <i r="1">
      <x v="4530"/>
    </i>
    <i r="1">
      <x v="4531"/>
    </i>
    <i r="1">
      <x v="4532"/>
    </i>
    <i r="1">
      <x v="4533"/>
    </i>
    <i r="1">
      <x v="4534"/>
    </i>
    <i r="1">
      <x v="4535"/>
    </i>
    <i r="1">
      <x v="4536"/>
    </i>
    <i r="1">
      <x v="4537"/>
    </i>
    <i r="1">
      <x v="4538"/>
    </i>
    <i r="1">
      <x v="4539"/>
    </i>
    <i r="1">
      <x v="4540"/>
    </i>
    <i r="1">
      <x v="4541"/>
    </i>
    <i r="1">
      <x v="4542"/>
    </i>
    <i r="1">
      <x v="4543"/>
    </i>
    <i r="1">
      <x v="4544"/>
    </i>
    <i r="1">
      <x v="4545"/>
    </i>
    <i r="1">
      <x v="4546"/>
    </i>
    <i r="1">
      <x v="4547"/>
    </i>
    <i r="1">
      <x v="4548"/>
    </i>
    <i r="1">
      <x v="4549"/>
    </i>
    <i r="1">
      <x v="4550"/>
    </i>
    <i r="1">
      <x v="4551"/>
    </i>
    <i r="1">
      <x v="4552"/>
    </i>
    <i r="1">
      <x v="4553"/>
    </i>
    <i r="1">
      <x v="4554"/>
    </i>
    <i r="1">
      <x v="4555"/>
    </i>
    <i r="1">
      <x v="4556"/>
    </i>
    <i r="1">
      <x v="4557"/>
    </i>
    <i r="1">
      <x v="4558"/>
    </i>
    <i r="1">
      <x v="4559"/>
    </i>
    <i r="1">
      <x v="4560"/>
    </i>
    <i r="1">
      <x v="4561"/>
    </i>
    <i r="1">
      <x v="4562"/>
    </i>
    <i r="1">
      <x v="4563"/>
    </i>
    <i r="1">
      <x v="4564"/>
    </i>
    <i r="1">
      <x v="4565"/>
    </i>
    <i r="1">
      <x v="4566"/>
    </i>
    <i r="1">
      <x v="4567"/>
    </i>
    <i r="1">
      <x v="4568"/>
    </i>
    <i r="1">
      <x v="4569"/>
    </i>
    <i r="1">
      <x v="4570"/>
    </i>
    <i r="1">
      <x v="4571"/>
    </i>
    <i r="1">
      <x v="4572"/>
    </i>
    <i r="1">
      <x v="4573"/>
    </i>
    <i r="1">
      <x v="4574"/>
    </i>
    <i r="1">
      <x v="4575"/>
    </i>
    <i r="1">
      <x v="4576"/>
    </i>
    <i r="1">
      <x v="4577"/>
    </i>
    <i r="1">
      <x v="4578"/>
    </i>
    <i r="1">
      <x v="4579"/>
    </i>
    <i r="1">
      <x v="4580"/>
    </i>
    <i r="1">
      <x v="4581"/>
    </i>
    <i r="1">
      <x v="4582"/>
    </i>
    <i r="1">
      <x v="4583"/>
    </i>
    <i r="1">
      <x v="4584"/>
    </i>
    <i r="1">
      <x v="4585"/>
    </i>
    <i r="1">
      <x v="4586"/>
    </i>
    <i r="1">
      <x v="4587"/>
    </i>
    <i r="1">
      <x v="4588"/>
    </i>
    <i r="1">
      <x v="4589"/>
    </i>
    <i r="1">
      <x v="4590"/>
    </i>
    <i r="1">
      <x v="4591"/>
    </i>
    <i r="1">
      <x v="4592"/>
    </i>
    <i r="1">
      <x v="4593"/>
    </i>
    <i r="1">
      <x v="4594"/>
    </i>
    <i r="1">
      <x v="4595"/>
    </i>
    <i r="1">
      <x v="4596"/>
    </i>
    <i r="1">
      <x v="4597"/>
    </i>
    <i r="1">
      <x v="4598"/>
    </i>
    <i r="1">
      <x v="4599"/>
    </i>
    <i r="1">
      <x v="4600"/>
    </i>
    <i r="1">
      <x v="4601"/>
    </i>
    <i r="1">
      <x v="4602"/>
    </i>
    <i r="1">
      <x v="4603"/>
    </i>
    <i r="1">
      <x v="4604"/>
    </i>
    <i r="1">
      <x v="4605"/>
    </i>
    <i r="1">
      <x v="4606"/>
    </i>
    <i r="1">
      <x v="4607"/>
    </i>
    <i r="1">
      <x v="4608"/>
    </i>
    <i r="1">
      <x v="4609"/>
    </i>
    <i r="1">
      <x v="4610"/>
    </i>
    <i r="1">
      <x v="4611"/>
    </i>
    <i r="1">
      <x v="4612"/>
    </i>
    <i r="1">
      <x v="4613"/>
    </i>
    <i r="1">
      <x v="4614"/>
    </i>
    <i r="1">
      <x v="4615"/>
    </i>
    <i r="1">
      <x v="4616"/>
    </i>
    <i r="1">
      <x v="4617"/>
    </i>
    <i r="1">
      <x v="4618"/>
    </i>
    <i r="1">
      <x v="4619"/>
    </i>
    <i r="1">
      <x v="4620"/>
    </i>
    <i r="1">
      <x v="4621"/>
    </i>
    <i r="1">
      <x v="4622"/>
    </i>
    <i r="1">
      <x v="4623"/>
    </i>
    <i r="1">
      <x v="4624"/>
    </i>
    <i r="1">
      <x v="4625"/>
    </i>
    <i r="1">
      <x v="4626"/>
    </i>
    <i r="1">
      <x v="4627"/>
    </i>
    <i r="1">
      <x v="4628"/>
    </i>
    <i r="1">
      <x v="4629"/>
    </i>
    <i r="1">
      <x v="4630"/>
    </i>
    <i r="1">
      <x v="4631"/>
    </i>
    <i r="1">
      <x v="4632"/>
    </i>
    <i r="1">
      <x v="4633"/>
    </i>
    <i r="1">
      <x v="4634"/>
    </i>
    <i r="1">
      <x v="4635"/>
    </i>
    <i r="1">
      <x v="4636"/>
    </i>
    <i r="1">
      <x v="4637"/>
    </i>
    <i r="1">
      <x v="4638"/>
    </i>
    <i r="1">
      <x v="4639"/>
    </i>
    <i r="1">
      <x v="4640"/>
    </i>
    <i r="1">
      <x v="4641"/>
    </i>
    <i r="1">
      <x v="4642"/>
    </i>
    <i r="1">
      <x v="4643"/>
    </i>
    <i r="1">
      <x v="4644"/>
    </i>
    <i r="1">
      <x v="4645"/>
    </i>
    <i r="1">
      <x v="4646"/>
    </i>
    <i r="1">
      <x v="4647"/>
    </i>
    <i r="1">
      <x v="4648"/>
    </i>
    <i r="1">
      <x v="4649"/>
    </i>
    <i r="1">
      <x v="4650"/>
    </i>
    <i r="1">
      <x v="4651"/>
    </i>
    <i r="1">
      <x v="4652"/>
    </i>
    <i r="1">
      <x v="4653"/>
    </i>
    <i r="1">
      <x v="4654"/>
    </i>
    <i r="1">
      <x v="4655"/>
    </i>
    <i r="1">
      <x v="4656"/>
    </i>
    <i r="1">
      <x v="4657"/>
    </i>
    <i r="1">
      <x v="4658"/>
    </i>
    <i r="1">
      <x v="4659"/>
    </i>
    <i r="1">
      <x v="4660"/>
    </i>
    <i r="1">
      <x v="4661"/>
    </i>
    <i r="1">
      <x v="4662"/>
    </i>
    <i r="1">
      <x v="4663"/>
    </i>
    <i r="1">
      <x v="4664"/>
    </i>
    <i r="1">
      <x v="4665"/>
    </i>
    <i r="1">
      <x v="4666"/>
    </i>
    <i r="1">
      <x v="4667"/>
    </i>
    <i r="1">
      <x v="4668"/>
    </i>
    <i r="1">
      <x v="4669"/>
    </i>
    <i r="1">
      <x v="4670"/>
    </i>
    <i r="1">
      <x v="4671"/>
    </i>
    <i r="1">
      <x v="4672"/>
    </i>
    <i r="1">
      <x v="4673"/>
    </i>
    <i r="1">
      <x v="4674"/>
    </i>
    <i r="1">
      <x v="4675"/>
    </i>
    <i r="1">
      <x v="4676"/>
    </i>
    <i r="1">
      <x v="4677"/>
    </i>
    <i r="1">
      <x v="4678"/>
    </i>
    <i r="1">
      <x v="4679"/>
    </i>
    <i r="1">
      <x v="4680"/>
    </i>
    <i r="1">
      <x v="4681"/>
    </i>
    <i r="1">
      <x v="4682"/>
    </i>
    <i r="1">
      <x v="4683"/>
    </i>
    <i r="1">
      <x v="4684"/>
    </i>
    <i r="1">
      <x v="4685"/>
    </i>
    <i r="1">
      <x v="4686"/>
    </i>
    <i r="1">
      <x v="4687"/>
    </i>
    <i r="1">
      <x v="4688"/>
    </i>
    <i r="1">
      <x v="4750"/>
    </i>
    <i r="1">
      <x v="4751"/>
    </i>
    <i r="1">
      <x v="4752"/>
    </i>
    <i r="1">
      <x v="4753"/>
    </i>
    <i r="1">
      <x v="4754"/>
    </i>
    <i r="1">
      <x v="4755"/>
    </i>
    <i r="1">
      <x v="4756"/>
    </i>
    <i r="1">
      <x v="4757"/>
    </i>
    <i r="1">
      <x v="4758"/>
    </i>
    <i r="1">
      <x v="4759"/>
    </i>
    <i r="1">
      <x v="5117"/>
    </i>
    <i r="1">
      <x v="5118"/>
    </i>
    <i r="1">
      <x v="5119"/>
    </i>
    <i r="1">
      <x v="5120"/>
    </i>
    <i r="1">
      <x v="5121"/>
    </i>
    <i r="1">
      <x v="5122"/>
    </i>
    <i r="1">
      <x v="5123"/>
    </i>
    <i r="1">
      <x v="5124"/>
    </i>
    <i r="1">
      <x v="5125"/>
    </i>
    <i r="1">
      <x v="5126"/>
    </i>
    <i r="1">
      <x v="5127"/>
    </i>
    <i r="1">
      <x v="5128"/>
    </i>
    <i r="1">
      <x v="5129"/>
    </i>
    <i r="1">
      <x v="5130"/>
    </i>
    <i r="1">
      <x v="5131"/>
    </i>
    <i r="1">
      <x v="5132"/>
    </i>
    <i r="1">
      <x v="5133"/>
    </i>
    <i>
      <x v="5"/>
    </i>
    <i r="1">
      <x v="4689"/>
    </i>
    <i r="1">
      <x v="4690"/>
    </i>
    <i r="1">
      <x v="4691"/>
    </i>
    <i r="1">
      <x v="4692"/>
    </i>
    <i r="1">
      <x v="4693"/>
    </i>
    <i r="1">
      <x v="4694"/>
    </i>
    <i r="1">
      <x v="4695"/>
    </i>
    <i r="1">
      <x v="4696"/>
    </i>
    <i r="1">
      <x v="4697"/>
    </i>
    <i r="1">
      <x v="4698"/>
    </i>
    <i r="1">
      <x v="4699"/>
    </i>
    <i r="1">
      <x v="4700"/>
    </i>
    <i r="1">
      <x v="4701"/>
    </i>
    <i r="1">
      <x v="4702"/>
    </i>
    <i r="1">
      <x v="4703"/>
    </i>
    <i r="1">
      <x v="4704"/>
    </i>
    <i r="1">
      <x v="4705"/>
    </i>
    <i r="1">
      <x v="4706"/>
    </i>
    <i r="1">
      <x v="4707"/>
    </i>
    <i r="1">
      <x v="4708"/>
    </i>
    <i r="1">
      <x v="4709"/>
    </i>
    <i r="1">
      <x v="4710"/>
    </i>
    <i r="1">
      <x v="4711"/>
    </i>
    <i r="1">
      <x v="4712"/>
    </i>
    <i r="1">
      <x v="4713"/>
    </i>
    <i r="1">
      <x v="4714"/>
    </i>
    <i r="1">
      <x v="4715"/>
    </i>
    <i r="1">
      <x v="4716"/>
    </i>
    <i r="1">
      <x v="4717"/>
    </i>
    <i r="1">
      <x v="4718"/>
    </i>
    <i r="1">
      <x v="4719"/>
    </i>
    <i r="1">
      <x v="4720"/>
    </i>
    <i r="1">
      <x v="4721"/>
    </i>
    <i r="1">
      <x v="4722"/>
    </i>
    <i r="1">
      <x v="4723"/>
    </i>
    <i r="1">
      <x v="4724"/>
    </i>
    <i r="1">
      <x v="4725"/>
    </i>
    <i r="1">
      <x v="4726"/>
    </i>
    <i r="1">
      <x v="4727"/>
    </i>
    <i r="1">
      <x v="4728"/>
    </i>
    <i r="1">
      <x v="4729"/>
    </i>
    <i r="1">
      <x v="4730"/>
    </i>
    <i r="1">
      <x v="4731"/>
    </i>
    <i r="1">
      <x v="4732"/>
    </i>
    <i r="1">
      <x v="4733"/>
    </i>
    <i r="1">
      <x v="4734"/>
    </i>
    <i r="1">
      <x v="4735"/>
    </i>
    <i r="1">
      <x v="4736"/>
    </i>
    <i r="1">
      <x v="4737"/>
    </i>
    <i r="1">
      <x v="4738"/>
    </i>
    <i r="1">
      <x v="4739"/>
    </i>
    <i r="1">
      <x v="4740"/>
    </i>
    <i r="1">
      <x v="4741"/>
    </i>
    <i r="1">
      <x v="4742"/>
    </i>
    <i r="1">
      <x v="4743"/>
    </i>
    <i r="1">
      <x v="4744"/>
    </i>
    <i r="1">
      <x v="4745"/>
    </i>
    <i r="1">
      <x v="4746"/>
    </i>
    <i r="1">
      <x v="4747"/>
    </i>
    <i r="1">
      <x v="4748"/>
    </i>
    <i r="1">
      <x v="4749"/>
    </i>
    <i r="1">
      <x v="4760"/>
    </i>
    <i r="1">
      <x v="4761"/>
    </i>
    <i r="1">
      <x v="4762"/>
    </i>
    <i r="1">
      <x v="4763"/>
    </i>
    <i r="1">
      <x v="4764"/>
    </i>
    <i r="1">
      <x v="4765"/>
    </i>
    <i r="1">
      <x v="4766"/>
    </i>
    <i r="1">
      <x v="4767"/>
    </i>
    <i r="1">
      <x v="4768"/>
    </i>
    <i r="1">
      <x v="4769"/>
    </i>
    <i r="1">
      <x v="4770"/>
    </i>
    <i r="1">
      <x v="4771"/>
    </i>
    <i r="1">
      <x v="4772"/>
    </i>
    <i r="1">
      <x v="4773"/>
    </i>
    <i r="1">
      <x v="4774"/>
    </i>
    <i r="1">
      <x v="4775"/>
    </i>
    <i r="1">
      <x v="4776"/>
    </i>
    <i r="1">
      <x v="4777"/>
    </i>
    <i r="1">
      <x v="4778"/>
    </i>
    <i r="1">
      <x v="4779"/>
    </i>
    <i r="1">
      <x v="4780"/>
    </i>
    <i r="1">
      <x v="4781"/>
    </i>
    <i r="1">
      <x v="4782"/>
    </i>
    <i r="1">
      <x v="4783"/>
    </i>
    <i r="1">
      <x v="4784"/>
    </i>
    <i r="1">
      <x v="4785"/>
    </i>
    <i r="1">
      <x v="4786"/>
    </i>
    <i r="1">
      <x v="4787"/>
    </i>
    <i r="1">
      <x v="4788"/>
    </i>
    <i r="1">
      <x v="4789"/>
    </i>
    <i r="1">
      <x v="4790"/>
    </i>
    <i r="1">
      <x v="4791"/>
    </i>
    <i r="1">
      <x v="4792"/>
    </i>
    <i r="1">
      <x v="4793"/>
    </i>
    <i r="1">
      <x v="4794"/>
    </i>
    <i r="1">
      <x v="4795"/>
    </i>
    <i r="1">
      <x v="4796"/>
    </i>
    <i r="1">
      <x v="4797"/>
    </i>
    <i r="1">
      <x v="4798"/>
    </i>
    <i r="1">
      <x v="4799"/>
    </i>
    <i r="1">
      <x v="4800"/>
    </i>
    <i r="1">
      <x v="4801"/>
    </i>
    <i r="1">
      <x v="4802"/>
    </i>
    <i r="1">
      <x v="4803"/>
    </i>
    <i r="1">
      <x v="4804"/>
    </i>
    <i r="1">
      <x v="4805"/>
    </i>
    <i r="1">
      <x v="4806"/>
    </i>
    <i r="1">
      <x v="4807"/>
    </i>
    <i r="1">
      <x v="4808"/>
    </i>
    <i r="1">
      <x v="4809"/>
    </i>
    <i r="1">
      <x v="4810"/>
    </i>
    <i r="1">
      <x v="4811"/>
    </i>
    <i r="1">
      <x v="4812"/>
    </i>
    <i r="1">
      <x v="4813"/>
    </i>
    <i r="1">
      <x v="4814"/>
    </i>
    <i r="1">
      <x v="4815"/>
    </i>
    <i r="1">
      <x v="4816"/>
    </i>
    <i r="1">
      <x v="4817"/>
    </i>
    <i r="1">
      <x v="4818"/>
    </i>
    <i r="1">
      <x v="4819"/>
    </i>
    <i r="1">
      <x v="4820"/>
    </i>
    <i r="1">
      <x v="4821"/>
    </i>
    <i r="1">
      <x v="4822"/>
    </i>
    <i r="1">
      <x v="4823"/>
    </i>
    <i r="1">
      <x v="4824"/>
    </i>
    <i r="1">
      <x v="4825"/>
    </i>
    <i r="1">
      <x v="4826"/>
    </i>
    <i r="1">
      <x v="4827"/>
    </i>
    <i r="1">
      <x v="4828"/>
    </i>
    <i r="1">
      <x v="4829"/>
    </i>
    <i r="1">
      <x v="4830"/>
    </i>
    <i r="1">
      <x v="4831"/>
    </i>
    <i r="1">
      <x v="4832"/>
    </i>
    <i r="1">
      <x v="4833"/>
    </i>
    <i r="1">
      <x v="4834"/>
    </i>
    <i r="1">
      <x v="4835"/>
    </i>
    <i r="1">
      <x v="4836"/>
    </i>
    <i r="1">
      <x v="4837"/>
    </i>
    <i r="1">
      <x v="4838"/>
    </i>
    <i r="1">
      <x v="4839"/>
    </i>
    <i r="1">
      <x v="4840"/>
    </i>
    <i r="1">
      <x v="4841"/>
    </i>
    <i r="1">
      <x v="4842"/>
    </i>
    <i r="1">
      <x v="4843"/>
    </i>
    <i r="1">
      <x v="4844"/>
    </i>
    <i r="1">
      <x v="4845"/>
    </i>
    <i r="1">
      <x v="4846"/>
    </i>
    <i r="1">
      <x v="4847"/>
    </i>
    <i r="1">
      <x v="4848"/>
    </i>
    <i r="1">
      <x v="4849"/>
    </i>
    <i r="1">
      <x v="4850"/>
    </i>
    <i r="1">
      <x v="4851"/>
    </i>
    <i r="1">
      <x v="4852"/>
    </i>
    <i r="1">
      <x v="4853"/>
    </i>
    <i r="1">
      <x v="4854"/>
    </i>
    <i r="1">
      <x v="4855"/>
    </i>
    <i r="1">
      <x v="4856"/>
    </i>
    <i r="1">
      <x v="4857"/>
    </i>
    <i r="1">
      <x v="4858"/>
    </i>
    <i r="1">
      <x v="4859"/>
    </i>
    <i r="1">
      <x v="4860"/>
    </i>
    <i r="1">
      <x v="4861"/>
    </i>
    <i r="1">
      <x v="4862"/>
    </i>
    <i r="1">
      <x v="4863"/>
    </i>
    <i r="1">
      <x v="4864"/>
    </i>
    <i r="1">
      <x v="4865"/>
    </i>
    <i r="1">
      <x v="4866"/>
    </i>
    <i r="1">
      <x v="4867"/>
    </i>
    <i r="1">
      <x v="4868"/>
    </i>
    <i r="1">
      <x v="4869"/>
    </i>
    <i r="1">
      <x v="4870"/>
    </i>
    <i r="1">
      <x v="4871"/>
    </i>
    <i r="1">
      <x v="4872"/>
    </i>
    <i r="1">
      <x v="4873"/>
    </i>
    <i r="1">
      <x v="4874"/>
    </i>
    <i r="1">
      <x v="4875"/>
    </i>
    <i r="1">
      <x v="4876"/>
    </i>
    <i r="1">
      <x v="4877"/>
    </i>
    <i r="1">
      <x v="4878"/>
    </i>
    <i r="1">
      <x v="4879"/>
    </i>
    <i r="1">
      <x v="4880"/>
    </i>
    <i r="1">
      <x v="4881"/>
    </i>
    <i r="1">
      <x v="4882"/>
    </i>
    <i r="1">
      <x v="4883"/>
    </i>
    <i r="1">
      <x v="4884"/>
    </i>
    <i r="1">
      <x v="4885"/>
    </i>
    <i r="1">
      <x v="4886"/>
    </i>
    <i r="1">
      <x v="4887"/>
    </i>
    <i r="1">
      <x v="4888"/>
    </i>
    <i r="1">
      <x v="4889"/>
    </i>
    <i r="1">
      <x v="4890"/>
    </i>
    <i r="1">
      <x v="4891"/>
    </i>
    <i r="1">
      <x v="4892"/>
    </i>
    <i r="1">
      <x v="4893"/>
    </i>
    <i r="1">
      <x v="4894"/>
    </i>
    <i r="1">
      <x v="4895"/>
    </i>
    <i r="1">
      <x v="4896"/>
    </i>
    <i r="1">
      <x v="4897"/>
    </i>
    <i r="1">
      <x v="4898"/>
    </i>
    <i r="1">
      <x v="4899"/>
    </i>
    <i r="1">
      <x v="4900"/>
    </i>
    <i r="1">
      <x v="4901"/>
    </i>
    <i r="1">
      <x v="4902"/>
    </i>
    <i r="1">
      <x v="4903"/>
    </i>
    <i r="1">
      <x v="4904"/>
    </i>
    <i r="1">
      <x v="4905"/>
    </i>
    <i r="1">
      <x v="4906"/>
    </i>
    <i r="1">
      <x v="4907"/>
    </i>
    <i r="1">
      <x v="4908"/>
    </i>
    <i r="1">
      <x v="4909"/>
    </i>
    <i r="1">
      <x v="4910"/>
    </i>
    <i r="1">
      <x v="4911"/>
    </i>
    <i r="1">
      <x v="4912"/>
    </i>
    <i r="1">
      <x v="4913"/>
    </i>
    <i r="1">
      <x v="4914"/>
    </i>
    <i r="1">
      <x v="4915"/>
    </i>
    <i r="1">
      <x v="4916"/>
    </i>
    <i r="1">
      <x v="4917"/>
    </i>
    <i r="1">
      <x v="4918"/>
    </i>
    <i r="1">
      <x v="4919"/>
    </i>
    <i r="1">
      <x v="4920"/>
    </i>
    <i r="1">
      <x v="4921"/>
    </i>
    <i r="1">
      <x v="4922"/>
    </i>
    <i r="1">
      <x v="4923"/>
    </i>
    <i r="1">
      <x v="4924"/>
    </i>
    <i r="1">
      <x v="4925"/>
    </i>
    <i r="1">
      <x v="4926"/>
    </i>
    <i r="1">
      <x v="4927"/>
    </i>
    <i r="1">
      <x v="4928"/>
    </i>
    <i r="1">
      <x v="4929"/>
    </i>
    <i r="1">
      <x v="4930"/>
    </i>
    <i r="1">
      <x v="4931"/>
    </i>
    <i r="1">
      <x v="4932"/>
    </i>
    <i r="1">
      <x v="4933"/>
    </i>
    <i r="1">
      <x v="4934"/>
    </i>
    <i r="1">
      <x v="4935"/>
    </i>
    <i r="1">
      <x v="4936"/>
    </i>
    <i r="1">
      <x v="4937"/>
    </i>
    <i r="1">
      <x v="4938"/>
    </i>
    <i r="1">
      <x v="4939"/>
    </i>
    <i r="1">
      <x v="4940"/>
    </i>
    <i r="1">
      <x v="4941"/>
    </i>
    <i r="1">
      <x v="4942"/>
    </i>
    <i r="1">
      <x v="4943"/>
    </i>
    <i r="1">
      <x v="4944"/>
    </i>
    <i r="1">
      <x v="4945"/>
    </i>
    <i r="1">
      <x v="4946"/>
    </i>
    <i r="1">
      <x v="4947"/>
    </i>
    <i r="1">
      <x v="4948"/>
    </i>
    <i r="1">
      <x v="4949"/>
    </i>
    <i r="1">
      <x v="4950"/>
    </i>
    <i r="1">
      <x v="4951"/>
    </i>
    <i r="1">
      <x v="4952"/>
    </i>
    <i r="1">
      <x v="4953"/>
    </i>
    <i r="1">
      <x v="4954"/>
    </i>
    <i r="1">
      <x v="4955"/>
    </i>
    <i r="1">
      <x v="4956"/>
    </i>
    <i r="1">
      <x v="4957"/>
    </i>
    <i r="1">
      <x v="4958"/>
    </i>
    <i r="1">
      <x v="4959"/>
    </i>
    <i r="1">
      <x v="4960"/>
    </i>
    <i r="1">
      <x v="4961"/>
    </i>
    <i r="1">
      <x v="4962"/>
    </i>
    <i r="1">
      <x v="4963"/>
    </i>
    <i r="1">
      <x v="4964"/>
    </i>
    <i r="1">
      <x v="4965"/>
    </i>
    <i r="1">
      <x v="4966"/>
    </i>
    <i r="1">
      <x v="4967"/>
    </i>
    <i r="1">
      <x v="4968"/>
    </i>
    <i r="1">
      <x v="4969"/>
    </i>
    <i r="1">
      <x v="4970"/>
    </i>
    <i r="1">
      <x v="4971"/>
    </i>
    <i r="1">
      <x v="4972"/>
    </i>
    <i r="1">
      <x v="4973"/>
    </i>
    <i r="1">
      <x v="4974"/>
    </i>
    <i r="1">
      <x v="4975"/>
    </i>
    <i r="1">
      <x v="4976"/>
    </i>
    <i r="1">
      <x v="4977"/>
    </i>
    <i r="1">
      <x v="4978"/>
    </i>
    <i r="1">
      <x v="4979"/>
    </i>
    <i r="1">
      <x v="4980"/>
    </i>
    <i r="1">
      <x v="4981"/>
    </i>
    <i r="1">
      <x v="4982"/>
    </i>
    <i r="1">
      <x v="4983"/>
    </i>
    <i r="1">
      <x v="4984"/>
    </i>
    <i r="1">
      <x v="4985"/>
    </i>
    <i r="1">
      <x v="4986"/>
    </i>
    <i r="1">
      <x v="4987"/>
    </i>
    <i r="1">
      <x v="4988"/>
    </i>
    <i r="1">
      <x v="4989"/>
    </i>
    <i r="1">
      <x v="4990"/>
    </i>
    <i r="1">
      <x v="4991"/>
    </i>
    <i r="1">
      <x v="4992"/>
    </i>
    <i r="1">
      <x v="4993"/>
    </i>
    <i r="1">
      <x v="4994"/>
    </i>
    <i r="1">
      <x v="4995"/>
    </i>
    <i r="1">
      <x v="4996"/>
    </i>
    <i r="1">
      <x v="4997"/>
    </i>
    <i r="1">
      <x v="4998"/>
    </i>
    <i r="1">
      <x v="4999"/>
    </i>
    <i r="1">
      <x v="5000"/>
    </i>
    <i r="1">
      <x v="5001"/>
    </i>
    <i r="1">
      <x v="5002"/>
    </i>
    <i r="1">
      <x v="5003"/>
    </i>
    <i r="1">
      <x v="5004"/>
    </i>
    <i r="1">
      <x v="5005"/>
    </i>
    <i r="1">
      <x v="5006"/>
    </i>
    <i r="1">
      <x v="5007"/>
    </i>
    <i r="1">
      <x v="5008"/>
    </i>
    <i r="1">
      <x v="5009"/>
    </i>
    <i r="1">
      <x v="5010"/>
    </i>
    <i r="1">
      <x v="5011"/>
    </i>
    <i r="1">
      <x v="5012"/>
    </i>
    <i r="1">
      <x v="5013"/>
    </i>
    <i r="1">
      <x v="5014"/>
    </i>
    <i r="1">
      <x v="5015"/>
    </i>
    <i r="1">
      <x v="5016"/>
    </i>
    <i r="1">
      <x v="5017"/>
    </i>
    <i r="1">
      <x v="5018"/>
    </i>
    <i r="1">
      <x v="5019"/>
    </i>
    <i r="1">
      <x v="5020"/>
    </i>
    <i r="1">
      <x v="5021"/>
    </i>
    <i r="1">
      <x v="5022"/>
    </i>
    <i r="1">
      <x v="5023"/>
    </i>
    <i r="1">
      <x v="5024"/>
    </i>
    <i r="1">
      <x v="5025"/>
    </i>
    <i r="1">
      <x v="5026"/>
    </i>
    <i r="1">
      <x v="5027"/>
    </i>
    <i r="1">
      <x v="5028"/>
    </i>
    <i r="1">
      <x v="5029"/>
    </i>
    <i r="1">
      <x v="5030"/>
    </i>
    <i r="1">
      <x v="5031"/>
    </i>
    <i r="1">
      <x v="5032"/>
    </i>
    <i r="1">
      <x v="5033"/>
    </i>
    <i r="1">
      <x v="5034"/>
    </i>
    <i r="1">
      <x v="5035"/>
    </i>
    <i r="1">
      <x v="5036"/>
    </i>
    <i r="1">
      <x v="5037"/>
    </i>
    <i r="1">
      <x v="5038"/>
    </i>
    <i r="1">
      <x v="5039"/>
    </i>
    <i r="1">
      <x v="5040"/>
    </i>
    <i r="1">
      <x v="5041"/>
    </i>
    <i r="1">
      <x v="5042"/>
    </i>
    <i r="1">
      <x v="5043"/>
    </i>
    <i r="1">
      <x v="5044"/>
    </i>
    <i r="1">
      <x v="5045"/>
    </i>
    <i r="1">
      <x v="5046"/>
    </i>
    <i r="1">
      <x v="5047"/>
    </i>
    <i r="1">
      <x v="5048"/>
    </i>
    <i r="1">
      <x v="5049"/>
    </i>
    <i r="1">
      <x v="5050"/>
    </i>
    <i r="1">
      <x v="5051"/>
    </i>
    <i r="1">
      <x v="5052"/>
    </i>
    <i r="1">
      <x v="5053"/>
    </i>
    <i r="1">
      <x v="5054"/>
    </i>
    <i r="1">
      <x v="5055"/>
    </i>
    <i r="1">
      <x v="5056"/>
    </i>
    <i r="1">
      <x v="5057"/>
    </i>
    <i r="1">
      <x v="5058"/>
    </i>
    <i r="1">
      <x v="5059"/>
    </i>
    <i r="1">
      <x v="5060"/>
    </i>
    <i r="1">
      <x v="5061"/>
    </i>
    <i r="1">
      <x v="5062"/>
    </i>
    <i r="1">
      <x v="5063"/>
    </i>
    <i r="1">
      <x v="5064"/>
    </i>
    <i r="1">
      <x v="5065"/>
    </i>
    <i r="1">
      <x v="5066"/>
    </i>
    <i r="1">
      <x v="5067"/>
    </i>
    <i r="1">
      <x v="5068"/>
    </i>
    <i r="1">
      <x v="5069"/>
    </i>
    <i r="1">
      <x v="5070"/>
    </i>
    <i r="1">
      <x v="5071"/>
    </i>
    <i r="1">
      <x v="5072"/>
    </i>
    <i r="1">
      <x v="5073"/>
    </i>
    <i r="1">
      <x v="5074"/>
    </i>
    <i r="1">
      <x v="5075"/>
    </i>
    <i r="1">
      <x v="5076"/>
    </i>
    <i r="1">
      <x v="5077"/>
    </i>
    <i r="1">
      <x v="5078"/>
    </i>
    <i r="1">
      <x v="5079"/>
    </i>
    <i r="1">
      <x v="5080"/>
    </i>
    <i r="1">
      <x v="5081"/>
    </i>
    <i r="1">
      <x v="5082"/>
    </i>
    <i r="1">
      <x v="5083"/>
    </i>
    <i r="1">
      <x v="5084"/>
    </i>
    <i r="1">
      <x v="5085"/>
    </i>
    <i r="1">
      <x v="5086"/>
    </i>
    <i r="1">
      <x v="5087"/>
    </i>
    <i r="1">
      <x v="5088"/>
    </i>
    <i r="1">
      <x v="5089"/>
    </i>
    <i r="1">
      <x v="5090"/>
    </i>
    <i r="1">
      <x v="5091"/>
    </i>
    <i r="1">
      <x v="5092"/>
    </i>
    <i r="1">
      <x v="5093"/>
    </i>
    <i r="1">
      <x v="5094"/>
    </i>
    <i r="1">
      <x v="5095"/>
    </i>
    <i r="1">
      <x v="5096"/>
    </i>
    <i r="1">
      <x v="5097"/>
    </i>
    <i r="1">
      <x v="5098"/>
    </i>
    <i r="1">
      <x v="5099"/>
    </i>
    <i r="1">
      <x v="5100"/>
    </i>
    <i r="1">
      <x v="5101"/>
    </i>
    <i r="1">
      <x v="5102"/>
    </i>
    <i r="1">
      <x v="5103"/>
    </i>
    <i r="1">
      <x v="5104"/>
    </i>
    <i r="1">
      <x v="5105"/>
    </i>
    <i r="1">
      <x v="5106"/>
    </i>
    <i r="1">
      <x v="5107"/>
    </i>
    <i r="1">
      <x v="5108"/>
    </i>
    <i r="1">
      <x v="5109"/>
    </i>
    <i r="1">
      <x v="5110"/>
    </i>
    <i r="1">
      <x v="5111"/>
    </i>
    <i r="1">
      <x v="5112"/>
    </i>
    <i r="1">
      <x v="5113"/>
    </i>
    <i r="1">
      <x v="5114"/>
    </i>
    <i r="1">
      <x v="5115"/>
    </i>
    <i r="1">
      <x v="5116"/>
    </i>
    <i r="1">
      <x v="5134"/>
    </i>
    <i r="1">
      <x v="5135"/>
    </i>
    <i r="1">
      <x v="5136"/>
    </i>
    <i r="1">
      <x v="5137"/>
    </i>
    <i r="1">
      <x v="5138"/>
    </i>
    <i r="1">
      <x v="5139"/>
    </i>
    <i r="1">
      <x v="5140"/>
    </i>
    <i r="1">
      <x v="5141"/>
    </i>
    <i r="1">
      <x v="5142"/>
    </i>
    <i r="1">
      <x v="5143"/>
    </i>
    <i r="1">
      <x v="5144"/>
    </i>
    <i r="1">
      <x v="5145"/>
    </i>
    <i r="1">
      <x v="5146"/>
    </i>
    <i r="1">
      <x v="5147"/>
    </i>
    <i r="1">
      <x v="5148"/>
    </i>
    <i r="1">
      <x v="5149"/>
    </i>
    <i r="1">
      <x v="5150"/>
    </i>
    <i r="1">
      <x v="5151"/>
    </i>
    <i r="1">
      <x v="5152"/>
    </i>
    <i r="1">
      <x v="5153"/>
    </i>
    <i r="1">
      <x v="5154"/>
    </i>
    <i r="1">
      <x v="5155"/>
    </i>
    <i r="1">
      <x v="5156"/>
    </i>
    <i r="1">
      <x v="5157"/>
    </i>
    <i r="1">
      <x v="5158"/>
    </i>
    <i r="1">
      <x v="5159"/>
    </i>
    <i r="1">
      <x v="5160"/>
    </i>
    <i r="1">
      <x v="5161"/>
    </i>
    <i r="1">
      <x v="5162"/>
    </i>
    <i r="1">
      <x v="5163"/>
    </i>
    <i r="1">
      <x v="5164"/>
    </i>
    <i r="1">
      <x v="5165"/>
    </i>
    <i r="1">
      <x v="5166"/>
    </i>
    <i r="1">
      <x v="5167"/>
    </i>
    <i r="1">
      <x v="5168"/>
    </i>
    <i r="1">
      <x v="5169"/>
    </i>
    <i r="1">
      <x v="5170"/>
    </i>
    <i r="1">
      <x v="5171"/>
    </i>
    <i r="1">
      <x v="5172"/>
    </i>
    <i r="1">
      <x v="5173"/>
    </i>
    <i r="1">
      <x v="5174"/>
    </i>
    <i r="1">
      <x v="5175"/>
    </i>
    <i r="1">
      <x v="5176"/>
    </i>
    <i r="1">
      <x v="5177"/>
    </i>
    <i r="1">
      <x v="5178"/>
    </i>
    <i r="1">
      <x v="5179"/>
    </i>
    <i r="1">
      <x v="5180"/>
    </i>
    <i r="1">
      <x v="5181"/>
    </i>
    <i r="1">
      <x v="5182"/>
    </i>
    <i r="1">
      <x v="5183"/>
    </i>
    <i r="1">
      <x v="5184"/>
    </i>
    <i r="1">
      <x v="5185"/>
    </i>
    <i r="1">
      <x v="5186"/>
    </i>
    <i r="1">
      <x v="5187"/>
    </i>
    <i r="1">
      <x v="5188"/>
    </i>
    <i r="1">
      <x v="5189"/>
    </i>
    <i r="1">
      <x v="5190"/>
    </i>
    <i r="1">
      <x v="5191"/>
    </i>
    <i r="1">
      <x v="5192"/>
    </i>
    <i r="1">
      <x v="5193"/>
    </i>
    <i r="1">
      <x v="5194"/>
    </i>
    <i r="1">
      <x v="5195"/>
    </i>
    <i r="1">
      <x v="5196"/>
    </i>
    <i r="1">
      <x v="5197"/>
    </i>
    <i r="1">
      <x v="5198"/>
    </i>
    <i r="1">
      <x v="5199"/>
    </i>
    <i r="1">
      <x v="5200"/>
    </i>
    <i r="1">
      <x v="5201"/>
    </i>
    <i r="1">
      <x v="5202"/>
    </i>
    <i r="1">
      <x v="5203"/>
    </i>
    <i r="1">
      <x v="5204"/>
    </i>
    <i r="1">
      <x v="5205"/>
    </i>
    <i r="1">
      <x v="5206"/>
    </i>
    <i r="1">
      <x v="5207"/>
    </i>
    <i r="1">
      <x v="5208"/>
    </i>
    <i r="1">
      <x v="5209"/>
    </i>
    <i r="1">
      <x v="5210"/>
    </i>
    <i r="1">
      <x v="5211"/>
    </i>
    <i r="1">
      <x v="5212"/>
    </i>
    <i r="1">
      <x v="5213"/>
    </i>
    <i r="1">
      <x v="5214"/>
    </i>
    <i r="1">
      <x v="5215"/>
    </i>
    <i r="1">
      <x v="5216"/>
    </i>
    <i r="1">
      <x v="5217"/>
    </i>
    <i r="1">
      <x v="5218"/>
    </i>
    <i r="1">
      <x v="5219"/>
    </i>
    <i r="1">
      <x v="5220"/>
    </i>
    <i r="1">
      <x v="5221"/>
    </i>
    <i r="1">
      <x v="5222"/>
    </i>
    <i r="1">
      <x v="5223"/>
    </i>
    <i r="1">
      <x v="5224"/>
    </i>
    <i r="1">
      <x v="5225"/>
    </i>
    <i r="1">
      <x v="5226"/>
    </i>
    <i r="1">
      <x v="5227"/>
    </i>
    <i r="1">
      <x v="5228"/>
    </i>
    <i r="1">
      <x v="5229"/>
    </i>
    <i r="1">
      <x v="5230"/>
    </i>
    <i r="1">
      <x v="5231"/>
    </i>
    <i r="1">
      <x v="5232"/>
    </i>
    <i r="1">
      <x v="5233"/>
    </i>
    <i r="1">
      <x v="5234"/>
    </i>
    <i r="1">
      <x v="5235"/>
    </i>
    <i r="1">
      <x v="5236"/>
    </i>
    <i r="1">
      <x v="5237"/>
    </i>
    <i r="1">
      <x v="5238"/>
    </i>
    <i r="1">
      <x v="5239"/>
    </i>
    <i r="1">
      <x v="5240"/>
    </i>
    <i r="1">
      <x v="5241"/>
    </i>
    <i r="1">
      <x v="5242"/>
    </i>
    <i r="1">
      <x v="5243"/>
    </i>
    <i r="1">
      <x v="5244"/>
    </i>
    <i r="1">
      <x v="5245"/>
    </i>
    <i r="1">
      <x v="5246"/>
    </i>
    <i r="1">
      <x v="5247"/>
    </i>
    <i r="1">
      <x v="5248"/>
    </i>
    <i r="1">
      <x v="5249"/>
    </i>
    <i r="1">
      <x v="5250"/>
    </i>
    <i r="1">
      <x v="5251"/>
    </i>
    <i r="1">
      <x v="5252"/>
    </i>
    <i r="1">
      <x v="5253"/>
    </i>
    <i r="1">
      <x v="5254"/>
    </i>
    <i r="1">
      <x v="5255"/>
    </i>
    <i r="1">
      <x v="5256"/>
    </i>
    <i r="1">
      <x v="5257"/>
    </i>
    <i r="1">
      <x v="5258"/>
    </i>
    <i r="1">
      <x v="5259"/>
    </i>
    <i r="1">
      <x v="5260"/>
    </i>
    <i r="1">
      <x v="5261"/>
    </i>
    <i r="1">
      <x v="5262"/>
    </i>
    <i r="1">
      <x v="5263"/>
    </i>
    <i r="1">
      <x v="5264"/>
    </i>
    <i r="1">
      <x v="5265"/>
    </i>
    <i r="1">
      <x v="5266"/>
    </i>
    <i r="1">
      <x v="5267"/>
    </i>
    <i r="1">
      <x v="5268"/>
    </i>
    <i r="1">
      <x v="5269"/>
    </i>
    <i r="1">
      <x v="5270"/>
    </i>
    <i r="1">
      <x v="5271"/>
    </i>
    <i r="1">
      <x v="5272"/>
    </i>
    <i r="1">
      <x v="5273"/>
    </i>
    <i r="1">
      <x v="5274"/>
    </i>
    <i r="1">
      <x v="5275"/>
    </i>
    <i r="1">
      <x v="5276"/>
    </i>
    <i r="1">
      <x v="5277"/>
    </i>
    <i r="1">
      <x v="5278"/>
    </i>
    <i r="1">
      <x v="5279"/>
    </i>
    <i r="1">
      <x v="5280"/>
    </i>
    <i r="1">
      <x v="5281"/>
    </i>
    <i r="1">
      <x v="5282"/>
    </i>
    <i r="1">
      <x v="5283"/>
    </i>
    <i r="1">
      <x v="5284"/>
    </i>
    <i r="1">
      <x v="5285"/>
    </i>
    <i r="1">
      <x v="5286"/>
    </i>
    <i r="1">
      <x v="5287"/>
    </i>
    <i r="1">
      <x v="5288"/>
    </i>
    <i r="1">
      <x v="5289"/>
    </i>
    <i r="1">
      <x v="5290"/>
    </i>
    <i r="1">
      <x v="5291"/>
    </i>
    <i r="1">
      <x v="5292"/>
    </i>
    <i r="1">
      <x v="5293"/>
    </i>
    <i r="1">
      <x v="5294"/>
    </i>
    <i r="1">
      <x v="5295"/>
    </i>
    <i r="1">
      <x v="5296"/>
    </i>
    <i r="1">
      <x v="5297"/>
    </i>
    <i r="1">
      <x v="5298"/>
    </i>
    <i r="1">
      <x v="5299"/>
    </i>
    <i r="1">
      <x v="5300"/>
    </i>
    <i r="1">
      <x v="5301"/>
    </i>
    <i r="1">
      <x v="5302"/>
    </i>
    <i r="1">
      <x v="5303"/>
    </i>
    <i r="1">
      <x v="5304"/>
    </i>
    <i r="1">
      <x v="5305"/>
    </i>
    <i r="1">
      <x v="5306"/>
    </i>
    <i r="1">
      <x v="5307"/>
    </i>
    <i r="1">
      <x v="5308"/>
    </i>
    <i r="1">
      <x v="5309"/>
    </i>
    <i r="1">
      <x v="5310"/>
    </i>
    <i r="1">
      <x v="5311"/>
    </i>
    <i r="1">
      <x v="5312"/>
    </i>
    <i r="1">
      <x v="5313"/>
    </i>
    <i r="1">
      <x v="5314"/>
    </i>
    <i r="1">
      <x v="5315"/>
    </i>
    <i r="1">
      <x v="5316"/>
    </i>
    <i r="1">
      <x v="5317"/>
    </i>
    <i r="1">
      <x v="5318"/>
    </i>
    <i r="1">
      <x v="5319"/>
    </i>
    <i r="1">
      <x v="5320"/>
    </i>
    <i r="1">
      <x v="5321"/>
    </i>
    <i r="1">
      <x v="5322"/>
    </i>
    <i r="1">
      <x v="5323"/>
    </i>
    <i r="1">
      <x v="5324"/>
    </i>
    <i r="1">
      <x v="5325"/>
    </i>
    <i r="1">
      <x v="5326"/>
    </i>
    <i r="1">
      <x v="5327"/>
    </i>
    <i r="1">
      <x v="5328"/>
    </i>
    <i r="1">
      <x v="5329"/>
    </i>
    <i r="1">
      <x v="5330"/>
    </i>
    <i r="1">
      <x v="5331"/>
    </i>
    <i r="1">
      <x v="5332"/>
    </i>
    <i r="1">
      <x v="5333"/>
    </i>
    <i r="1">
      <x v="5334"/>
    </i>
    <i r="1">
      <x v="5335"/>
    </i>
    <i r="1">
      <x v="5336"/>
    </i>
    <i r="1">
      <x v="5337"/>
    </i>
    <i r="1">
      <x v="5338"/>
    </i>
    <i r="1">
      <x v="5339"/>
    </i>
    <i r="1">
      <x v="5340"/>
    </i>
    <i r="1">
      <x v="5341"/>
    </i>
    <i r="1">
      <x v="5342"/>
    </i>
    <i r="1">
      <x v="5343"/>
    </i>
    <i r="1">
      <x v="5344"/>
    </i>
    <i r="1">
      <x v="5345"/>
    </i>
    <i r="1">
      <x v="5346"/>
    </i>
    <i r="1">
      <x v="5347"/>
    </i>
    <i r="1">
      <x v="5348"/>
    </i>
    <i r="1">
      <x v="5349"/>
    </i>
    <i r="1">
      <x v="5350"/>
    </i>
    <i r="1">
      <x v="5351"/>
    </i>
    <i r="1">
      <x v="5352"/>
    </i>
    <i r="1">
      <x v="5353"/>
    </i>
    <i r="1">
      <x v="5354"/>
    </i>
    <i r="1">
      <x v="5355"/>
    </i>
    <i r="1">
      <x v="5356"/>
    </i>
    <i r="1">
      <x v="5357"/>
    </i>
    <i r="1">
      <x v="5358"/>
    </i>
    <i r="1">
      <x v="5359"/>
    </i>
    <i r="1">
      <x v="5360"/>
    </i>
    <i r="1">
      <x v="5361"/>
    </i>
    <i r="1">
      <x v="5362"/>
    </i>
    <i r="1">
      <x v="5363"/>
    </i>
    <i r="1">
      <x v="5364"/>
    </i>
    <i r="1">
      <x v="5365"/>
    </i>
    <i r="1">
      <x v="5366"/>
    </i>
    <i r="1">
      <x v="5367"/>
    </i>
    <i r="1">
      <x v="5368"/>
    </i>
    <i r="1">
      <x v="5369"/>
    </i>
    <i r="1">
      <x v="5370"/>
    </i>
    <i r="1">
      <x v="5371"/>
    </i>
    <i r="1">
      <x v="5372"/>
    </i>
    <i r="1">
      <x v="5373"/>
    </i>
    <i r="1">
      <x v="5374"/>
    </i>
    <i r="1">
      <x v="5375"/>
    </i>
    <i r="1">
      <x v="5376"/>
    </i>
    <i r="1">
      <x v="5377"/>
    </i>
    <i r="1">
      <x v="5378"/>
    </i>
    <i r="1">
      <x v="5379"/>
    </i>
    <i r="1">
      <x v="5380"/>
    </i>
    <i r="1">
      <x v="5381"/>
    </i>
    <i r="1">
      <x v="5382"/>
    </i>
    <i r="1">
      <x v="5383"/>
    </i>
    <i r="1">
      <x v="5384"/>
    </i>
    <i r="1">
      <x v="5385"/>
    </i>
    <i r="1">
      <x v="5386"/>
    </i>
    <i r="1">
      <x v="5387"/>
    </i>
    <i r="1">
      <x v="5388"/>
    </i>
    <i r="1">
      <x v="5389"/>
    </i>
    <i r="1">
      <x v="5390"/>
    </i>
    <i r="1">
      <x v="5391"/>
    </i>
    <i r="1">
      <x v="5392"/>
    </i>
    <i r="1">
      <x v="5393"/>
    </i>
    <i r="1">
      <x v="5394"/>
    </i>
    <i r="1">
      <x v="5395"/>
    </i>
    <i r="1">
      <x v="5396"/>
    </i>
    <i r="1">
      <x v="5397"/>
    </i>
    <i r="1">
      <x v="5398"/>
    </i>
    <i r="1">
      <x v="5399"/>
    </i>
    <i r="1">
      <x v="5400"/>
    </i>
    <i r="1">
      <x v="5401"/>
    </i>
    <i r="1">
      <x v="5402"/>
    </i>
    <i r="1">
      <x v="5403"/>
    </i>
    <i r="1">
      <x v="5404"/>
    </i>
    <i r="1">
      <x v="5405"/>
    </i>
    <i r="1">
      <x v="5406"/>
    </i>
    <i r="1">
      <x v="5407"/>
    </i>
    <i r="1">
      <x v="5408"/>
    </i>
    <i r="1">
      <x v="5409"/>
    </i>
    <i r="1">
      <x v="5410"/>
    </i>
    <i r="1">
      <x v="5411"/>
    </i>
    <i r="1">
      <x v="5412"/>
    </i>
    <i r="1">
      <x v="5413"/>
    </i>
    <i r="1">
      <x v="5414"/>
    </i>
    <i r="1">
      <x v="5415"/>
    </i>
    <i r="1">
      <x v="5416"/>
    </i>
    <i r="1">
      <x v="5417"/>
    </i>
    <i r="1">
      <x v="5418"/>
    </i>
    <i r="1">
      <x v="5419"/>
    </i>
    <i r="1">
      <x v="5420"/>
    </i>
    <i r="1">
      <x v="5421"/>
    </i>
    <i r="1">
      <x v="5422"/>
    </i>
    <i r="1">
      <x v="5423"/>
    </i>
    <i r="1">
      <x v="5424"/>
    </i>
    <i r="1">
      <x v="5425"/>
    </i>
    <i r="1">
      <x v="5426"/>
    </i>
    <i r="1">
      <x v="5427"/>
    </i>
    <i r="1">
      <x v="5428"/>
    </i>
    <i r="1">
      <x v="5429"/>
    </i>
    <i r="1">
      <x v="5430"/>
    </i>
    <i r="1">
      <x v="5431"/>
    </i>
    <i r="1">
      <x v="5432"/>
    </i>
    <i r="1">
      <x v="5433"/>
    </i>
    <i r="1">
      <x v="5434"/>
    </i>
    <i r="1">
      <x v="5435"/>
    </i>
    <i r="1">
      <x v="5436"/>
    </i>
    <i r="1">
      <x v="5437"/>
    </i>
    <i r="1">
      <x v="5438"/>
    </i>
    <i r="1">
      <x v="5439"/>
    </i>
    <i r="1">
      <x v="5440"/>
    </i>
    <i r="1">
      <x v="5441"/>
    </i>
    <i r="1">
      <x v="5442"/>
    </i>
    <i r="1">
      <x v="5443"/>
    </i>
    <i r="1">
      <x v="5444"/>
    </i>
    <i r="1">
      <x v="5445"/>
    </i>
    <i r="1">
      <x v="5446"/>
    </i>
    <i r="1">
      <x v="5447"/>
    </i>
    <i r="1">
      <x v="5448"/>
    </i>
    <i>
      <x v="6"/>
    </i>
    <i r="1">
      <x v="5449"/>
    </i>
    <i r="1">
      <x v="5450"/>
    </i>
    <i r="1">
      <x v="5451"/>
    </i>
    <i r="1">
      <x v="5452"/>
    </i>
    <i r="1">
      <x v="5453"/>
    </i>
    <i r="1">
      <x v="5454"/>
    </i>
    <i r="1">
      <x v="5455"/>
    </i>
    <i r="1">
      <x v="5456"/>
    </i>
    <i r="1">
      <x v="5457"/>
    </i>
    <i r="1">
      <x v="5458"/>
    </i>
    <i r="1">
      <x v="5459"/>
    </i>
    <i r="1">
      <x v="5460"/>
    </i>
    <i r="1">
      <x v="5461"/>
    </i>
    <i r="1">
      <x v="5462"/>
    </i>
    <i r="1">
      <x v="5463"/>
    </i>
    <i r="1">
      <x v="5464"/>
    </i>
    <i r="1">
      <x v="5465"/>
    </i>
    <i r="1">
      <x v="5466"/>
    </i>
    <i r="1">
      <x v="5467"/>
    </i>
    <i r="1">
      <x v="5468"/>
    </i>
    <i r="1">
      <x v="5469"/>
    </i>
    <i r="1">
      <x v="5470"/>
    </i>
    <i r="1">
      <x v="5471"/>
    </i>
    <i r="1">
      <x v="5472"/>
    </i>
    <i r="1">
      <x v="5473"/>
    </i>
    <i r="1">
      <x v="5474"/>
    </i>
    <i r="1">
      <x v="5475"/>
    </i>
    <i r="1">
      <x v="5476"/>
    </i>
    <i r="1">
      <x v="5477"/>
    </i>
    <i r="1">
      <x v="5478"/>
    </i>
    <i r="1">
      <x v="5479"/>
    </i>
    <i r="1">
      <x v="5480"/>
    </i>
    <i r="1">
      <x v="5481"/>
    </i>
    <i r="1">
      <x v="5482"/>
    </i>
    <i r="1">
      <x v="5483"/>
    </i>
    <i r="1">
      <x v="5484"/>
    </i>
    <i r="1">
      <x v="5485"/>
    </i>
    <i r="1">
      <x v="5486"/>
    </i>
    <i r="1">
      <x v="5487"/>
    </i>
    <i r="1">
      <x v="5488"/>
    </i>
    <i r="1">
      <x v="5489"/>
    </i>
    <i r="1">
      <x v="5490"/>
    </i>
    <i r="1">
      <x v="5491"/>
    </i>
    <i r="1">
      <x v="5492"/>
    </i>
    <i r="1">
      <x v="5493"/>
    </i>
    <i r="1">
      <x v="5494"/>
    </i>
    <i r="1">
      <x v="5495"/>
    </i>
    <i r="1">
      <x v="5496"/>
    </i>
    <i r="1">
      <x v="5497"/>
    </i>
    <i r="1">
      <x v="5498"/>
    </i>
    <i r="1">
      <x v="5499"/>
    </i>
    <i r="1">
      <x v="5500"/>
    </i>
    <i r="1">
      <x v="5501"/>
    </i>
    <i r="1">
      <x v="5502"/>
    </i>
    <i r="1">
      <x v="5503"/>
    </i>
    <i r="1">
      <x v="5504"/>
    </i>
    <i r="1">
      <x v="5505"/>
    </i>
    <i r="1">
      <x v="5506"/>
    </i>
    <i r="1">
      <x v="5507"/>
    </i>
    <i r="1">
      <x v="5508"/>
    </i>
    <i r="1">
      <x v="5509"/>
    </i>
    <i r="1">
      <x v="5510"/>
    </i>
    <i r="1">
      <x v="5511"/>
    </i>
    <i r="1">
      <x v="5512"/>
    </i>
    <i r="1">
      <x v="5513"/>
    </i>
    <i r="1">
      <x v="5514"/>
    </i>
    <i r="1">
      <x v="5515"/>
    </i>
    <i r="1">
      <x v="5516"/>
    </i>
    <i r="1">
      <x v="5517"/>
    </i>
    <i r="1">
      <x v="5518"/>
    </i>
    <i r="1">
      <x v="5519"/>
    </i>
    <i r="1">
      <x v="5520"/>
    </i>
    <i r="1">
      <x v="5521"/>
    </i>
    <i r="1">
      <x v="5522"/>
    </i>
    <i r="1">
      <x v="5523"/>
    </i>
    <i r="1">
      <x v="5524"/>
    </i>
    <i r="1">
      <x v="5525"/>
    </i>
    <i r="1">
      <x v="5526"/>
    </i>
    <i r="1">
      <x v="5527"/>
    </i>
    <i r="1">
      <x v="5528"/>
    </i>
    <i r="1">
      <x v="5529"/>
    </i>
    <i r="1">
      <x v="5530"/>
    </i>
    <i r="1">
      <x v="5531"/>
    </i>
    <i r="1">
      <x v="5532"/>
    </i>
    <i r="1">
      <x v="5533"/>
    </i>
    <i r="1">
      <x v="5534"/>
    </i>
    <i r="1">
      <x v="5535"/>
    </i>
    <i r="1">
      <x v="5536"/>
    </i>
    <i r="1">
      <x v="5537"/>
    </i>
    <i r="1">
      <x v="5538"/>
    </i>
    <i r="1">
      <x v="5539"/>
    </i>
    <i r="1">
      <x v="5540"/>
    </i>
    <i r="1">
      <x v="5541"/>
    </i>
    <i r="1">
      <x v="5542"/>
    </i>
    <i r="1">
      <x v="5543"/>
    </i>
    <i r="1">
      <x v="5544"/>
    </i>
    <i r="1">
      <x v="5545"/>
    </i>
    <i r="1">
      <x v="5546"/>
    </i>
    <i r="1">
      <x v="5547"/>
    </i>
    <i r="1">
      <x v="5548"/>
    </i>
    <i r="1">
      <x v="5549"/>
    </i>
    <i r="1">
      <x v="5550"/>
    </i>
    <i r="1">
      <x v="5551"/>
    </i>
    <i r="1">
      <x v="5552"/>
    </i>
    <i r="1">
      <x v="5553"/>
    </i>
    <i r="1">
      <x v="5554"/>
    </i>
    <i r="1">
      <x v="5555"/>
    </i>
    <i r="1">
      <x v="5556"/>
    </i>
    <i r="1">
      <x v="5557"/>
    </i>
    <i r="1">
      <x v="5558"/>
    </i>
    <i r="1">
      <x v="5559"/>
    </i>
    <i r="1">
      <x v="5560"/>
    </i>
    <i r="1">
      <x v="5561"/>
    </i>
    <i r="1">
      <x v="5562"/>
    </i>
    <i r="1">
      <x v="5563"/>
    </i>
    <i r="1">
      <x v="5564"/>
    </i>
    <i r="1">
      <x v="5566"/>
    </i>
    <i r="1">
      <x v="5567"/>
    </i>
    <i r="1">
      <x v="5568"/>
    </i>
    <i r="1">
      <x v="5569"/>
    </i>
    <i r="1">
      <x v="5570"/>
    </i>
    <i r="1">
      <x v="5571"/>
    </i>
    <i r="1">
      <x v="5572"/>
    </i>
    <i r="1">
      <x v="5573"/>
    </i>
    <i r="1">
      <x v="5574"/>
    </i>
    <i r="1">
      <x v="5575"/>
    </i>
    <i r="1">
      <x v="5576"/>
    </i>
    <i r="1">
      <x v="5577"/>
    </i>
    <i r="1">
      <x v="5578"/>
    </i>
    <i r="1">
      <x v="5579"/>
    </i>
    <i r="1">
      <x v="5580"/>
    </i>
    <i r="1">
      <x v="5581"/>
    </i>
    <i r="1">
      <x v="5582"/>
    </i>
    <i r="1">
      <x v="5583"/>
    </i>
    <i r="1">
      <x v="5584"/>
    </i>
    <i r="1">
      <x v="5585"/>
    </i>
    <i r="1">
      <x v="5586"/>
    </i>
    <i r="1">
      <x v="5587"/>
    </i>
    <i r="1">
      <x v="5588"/>
    </i>
    <i r="1">
      <x v="5589"/>
    </i>
    <i r="1">
      <x v="5590"/>
    </i>
    <i r="1">
      <x v="5591"/>
    </i>
    <i r="1">
      <x v="5592"/>
    </i>
    <i r="1">
      <x v="5593"/>
    </i>
    <i r="1">
      <x v="5594"/>
    </i>
    <i r="1">
      <x v="5595"/>
    </i>
    <i r="1">
      <x v="5596"/>
    </i>
    <i r="1">
      <x v="5597"/>
    </i>
    <i r="1">
      <x v="5598"/>
    </i>
    <i r="1">
      <x v="5599"/>
    </i>
    <i r="1">
      <x v="5600"/>
    </i>
    <i r="1">
      <x v="5601"/>
    </i>
    <i r="1">
      <x v="5602"/>
    </i>
    <i r="1">
      <x v="5603"/>
    </i>
    <i r="1">
      <x v="5604"/>
    </i>
    <i r="1">
      <x v="5605"/>
    </i>
    <i r="1">
      <x v="5606"/>
    </i>
    <i r="1">
      <x v="5607"/>
    </i>
    <i r="1">
      <x v="5608"/>
    </i>
    <i r="1">
      <x v="5609"/>
    </i>
    <i r="1">
      <x v="5610"/>
    </i>
    <i r="1">
      <x v="5611"/>
    </i>
    <i r="1">
      <x v="5612"/>
    </i>
    <i r="1">
      <x v="5613"/>
    </i>
    <i r="1">
      <x v="5614"/>
    </i>
    <i r="1">
      <x v="5615"/>
    </i>
    <i r="1">
      <x v="5616"/>
    </i>
    <i r="1">
      <x v="5617"/>
    </i>
    <i r="1">
      <x v="5618"/>
    </i>
    <i r="1">
      <x v="5619"/>
    </i>
    <i r="1">
      <x v="5620"/>
    </i>
    <i r="1">
      <x v="5621"/>
    </i>
    <i r="1">
      <x v="5622"/>
    </i>
    <i r="1">
      <x v="5623"/>
    </i>
    <i r="1">
      <x v="5624"/>
    </i>
    <i r="1">
      <x v="5625"/>
    </i>
    <i r="1">
      <x v="5626"/>
    </i>
    <i r="1">
      <x v="5627"/>
    </i>
    <i r="1">
      <x v="5628"/>
    </i>
    <i r="1">
      <x v="5629"/>
    </i>
    <i r="1">
      <x v="5630"/>
    </i>
    <i r="1">
      <x v="5631"/>
    </i>
    <i r="1">
      <x v="5632"/>
    </i>
    <i r="1">
      <x v="5633"/>
    </i>
    <i r="1">
      <x v="5634"/>
    </i>
    <i r="1">
      <x v="5635"/>
    </i>
    <i r="1">
      <x v="5636"/>
    </i>
    <i r="1">
      <x v="5637"/>
    </i>
    <i r="1">
      <x v="5638"/>
    </i>
    <i r="1">
      <x v="5639"/>
    </i>
    <i r="1">
      <x v="5640"/>
    </i>
    <i r="1">
      <x v="5641"/>
    </i>
    <i r="1">
      <x v="5642"/>
    </i>
    <i r="1">
      <x v="5643"/>
    </i>
    <i r="1">
      <x v="5644"/>
    </i>
    <i r="1">
      <x v="5645"/>
    </i>
    <i r="1">
      <x v="5646"/>
    </i>
    <i r="1">
      <x v="5647"/>
    </i>
    <i r="1">
      <x v="5648"/>
    </i>
    <i r="1">
      <x v="5649"/>
    </i>
    <i r="1">
      <x v="5650"/>
    </i>
    <i r="1">
      <x v="5651"/>
    </i>
    <i r="1">
      <x v="5652"/>
    </i>
    <i r="1">
      <x v="5653"/>
    </i>
    <i r="1">
      <x v="5654"/>
    </i>
    <i r="1">
      <x v="5655"/>
    </i>
    <i r="1">
      <x v="5656"/>
    </i>
    <i r="1">
      <x v="5657"/>
    </i>
    <i r="1">
      <x v="5658"/>
    </i>
    <i r="1">
      <x v="5659"/>
    </i>
    <i r="1">
      <x v="5660"/>
    </i>
    <i r="1">
      <x v="5661"/>
    </i>
    <i r="1">
      <x v="5662"/>
    </i>
    <i r="1">
      <x v="5663"/>
    </i>
    <i r="1">
      <x v="5664"/>
    </i>
    <i r="1">
      <x v="5665"/>
    </i>
    <i r="1">
      <x v="5666"/>
    </i>
    <i r="1">
      <x v="5667"/>
    </i>
    <i r="1">
      <x v="5668"/>
    </i>
    <i r="1">
      <x v="5669"/>
    </i>
    <i r="1">
      <x v="5670"/>
    </i>
    <i r="1">
      <x v="5671"/>
    </i>
    <i r="1">
      <x v="5672"/>
    </i>
    <i r="1">
      <x v="5673"/>
    </i>
    <i r="1">
      <x v="5674"/>
    </i>
    <i r="1">
      <x v="5675"/>
    </i>
    <i r="1">
      <x v="5676"/>
    </i>
    <i r="1">
      <x v="5677"/>
    </i>
    <i r="1">
      <x v="5678"/>
    </i>
    <i r="1">
      <x v="5679"/>
    </i>
    <i r="1">
      <x v="5680"/>
    </i>
    <i r="1">
      <x v="5681"/>
    </i>
    <i r="1">
      <x v="5682"/>
    </i>
    <i r="1">
      <x v="5683"/>
    </i>
    <i r="1">
      <x v="5684"/>
    </i>
    <i r="1">
      <x v="5685"/>
    </i>
    <i r="1">
      <x v="5686"/>
    </i>
    <i r="1">
      <x v="5687"/>
    </i>
    <i r="1">
      <x v="5688"/>
    </i>
    <i r="1">
      <x v="5689"/>
    </i>
    <i r="1">
      <x v="5690"/>
    </i>
    <i r="1">
      <x v="5691"/>
    </i>
    <i r="1">
      <x v="5692"/>
    </i>
    <i r="1">
      <x v="5693"/>
    </i>
    <i r="1">
      <x v="5694"/>
    </i>
    <i r="1">
      <x v="5695"/>
    </i>
    <i r="1">
      <x v="5696"/>
    </i>
    <i r="1">
      <x v="5697"/>
    </i>
    <i r="1">
      <x v="5698"/>
    </i>
    <i r="1">
      <x v="5699"/>
    </i>
    <i r="1">
      <x v="5700"/>
    </i>
    <i r="1">
      <x v="5701"/>
    </i>
    <i r="1">
      <x v="5702"/>
    </i>
    <i r="1">
      <x v="5703"/>
    </i>
    <i r="1">
      <x v="5704"/>
    </i>
    <i r="1">
      <x v="5705"/>
    </i>
    <i r="1">
      <x v="5706"/>
    </i>
    <i r="1">
      <x v="5707"/>
    </i>
    <i r="1">
      <x v="5708"/>
    </i>
    <i r="1">
      <x v="5709"/>
    </i>
    <i r="1">
      <x v="5710"/>
    </i>
    <i r="1">
      <x v="5711"/>
    </i>
    <i r="1">
      <x v="5712"/>
    </i>
    <i r="1">
      <x v="5713"/>
    </i>
    <i r="1">
      <x v="5714"/>
    </i>
    <i r="1">
      <x v="5715"/>
    </i>
    <i r="1">
      <x v="5716"/>
    </i>
    <i r="1">
      <x v="5717"/>
    </i>
    <i r="1">
      <x v="5718"/>
    </i>
    <i r="1">
      <x v="5719"/>
    </i>
    <i r="1">
      <x v="5720"/>
    </i>
    <i r="1">
      <x v="5721"/>
    </i>
    <i r="1">
      <x v="5722"/>
    </i>
    <i r="1">
      <x v="5723"/>
    </i>
    <i r="1">
      <x v="5724"/>
    </i>
    <i r="1">
      <x v="5725"/>
    </i>
    <i r="1">
      <x v="5726"/>
    </i>
    <i r="1">
      <x v="5727"/>
    </i>
    <i r="1">
      <x v="5728"/>
    </i>
    <i r="1">
      <x v="5729"/>
    </i>
    <i r="1">
      <x v="5730"/>
    </i>
    <i r="1">
      <x v="5731"/>
    </i>
    <i r="1">
      <x v="5732"/>
    </i>
    <i r="1">
      <x v="5733"/>
    </i>
    <i r="1">
      <x v="5734"/>
    </i>
    <i r="1">
      <x v="5735"/>
    </i>
    <i r="1">
      <x v="5736"/>
    </i>
    <i r="1">
      <x v="5737"/>
    </i>
    <i r="1">
      <x v="5738"/>
    </i>
    <i r="1">
      <x v="5739"/>
    </i>
    <i r="1">
      <x v="5740"/>
    </i>
    <i r="1">
      <x v="5741"/>
    </i>
    <i r="1">
      <x v="5742"/>
    </i>
    <i r="1">
      <x v="5743"/>
    </i>
    <i r="1">
      <x v="5744"/>
    </i>
    <i r="1">
      <x v="5745"/>
    </i>
    <i r="1">
      <x v="5746"/>
    </i>
    <i r="1">
      <x v="5747"/>
    </i>
    <i r="1">
      <x v="5748"/>
    </i>
    <i r="1">
      <x v="5749"/>
    </i>
    <i r="1">
      <x v="5750"/>
    </i>
    <i r="1">
      <x v="5751"/>
    </i>
    <i r="1">
      <x v="5752"/>
    </i>
    <i r="1">
      <x v="5753"/>
    </i>
    <i r="1">
      <x v="5754"/>
    </i>
    <i r="1">
      <x v="5755"/>
    </i>
    <i r="1">
      <x v="5756"/>
    </i>
    <i r="1">
      <x v="5757"/>
    </i>
    <i r="1">
      <x v="5758"/>
    </i>
    <i r="1">
      <x v="5759"/>
    </i>
    <i r="1">
      <x v="5760"/>
    </i>
    <i r="1">
      <x v="5761"/>
    </i>
    <i r="1">
      <x v="5762"/>
    </i>
    <i r="1">
      <x v="5763"/>
    </i>
    <i r="1">
      <x v="5764"/>
    </i>
    <i r="1">
      <x v="5765"/>
    </i>
    <i r="1">
      <x v="5766"/>
    </i>
    <i r="1">
      <x v="5767"/>
    </i>
    <i r="1">
      <x v="5768"/>
    </i>
    <i r="1">
      <x v="5769"/>
    </i>
    <i r="1">
      <x v="5770"/>
    </i>
    <i r="1">
      <x v="5771"/>
    </i>
    <i r="1">
      <x v="5772"/>
    </i>
    <i r="1">
      <x v="5773"/>
    </i>
    <i r="1">
      <x v="5774"/>
    </i>
    <i r="1">
      <x v="5775"/>
    </i>
    <i r="1">
      <x v="5776"/>
    </i>
    <i r="1">
      <x v="5777"/>
    </i>
    <i r="1">
      <x v="5778"/>
    </i>
    <i r="1">
      <x v="5779"/>
    </i>
    <i r="1">
      <x v="5780"/>
    </i>
    <i r="1">
      <x v="5781"/>
    </i>
    <i r="1">
      <x v="5782"/>
    </i>
    <i r="1">
      <x v="5783"/>
    </i>
    <i r="1">
      <x v="5784"/>
    </i>
    <i r="1">
      <x v="5785"/>
    </i>
    <i r="1">
      <x v="5786"/>
    </i>
    <i r="1">
      <x v="5787"/>
    </i>
    <i r="1">
      <x v="5788"/>
    </i>
    <i r="1">
      <x v="5789"/>
    </i>
    <i r="1">
      <x v="5790"/>
    </i>
    <i r="1">
      <x v="5791"/>
    </i>
    <i r="1">
      <x v="5792"/>
    </i>
    <i r="1">
      <x v="5793"/>
    </i>
    <i r="1">
      <x v="5794"/>
    </i>
    <i r="1">
      <x v="5795"/>
    </i>
    <i r="1">
      <x v="5796"/>
    </i>
    <i r="1">
      <x v="5797"/>
    </i>
    <i r="1">
      <x v="5798"/>
    </i>
    <i r="1">
      <x v="5799"/>
    </i>
    <i r="1">
      <x v="5800"/>
    </i>
    <i r="1">
      <x v="5801"/>
    </i>
    <i r="1">
      <x v="5802"/>
    </i>
    <i r="1">
      <x v="5803"/>
    </i>
    <i r="1">
      <x v="5804"/>
    </i>
    <i r="1">
      <x v="5805"/>
    </i>
    <i r="1">
      <x v="5806"/>
    </i>
    <i r="1">
      <x v="5807"/>
    </i>
    <i r="1">
      <x v="5808"/>
    </i>
    <i r="1">
      <x v="5809"/>
    </i>
    <i r="1">
      <x v="5810"/>
    </i>
    <i r="1">
      <x v="5811"/>
    </i>
    <i r="1">
      <x v="5812"/>
    </i>
    <i r="1">
      <x v="5813"/>
    </i>
    <i r="1">
      <x v="5814"/>
    </i>
    <i r="1">
      <x v="5815"/>
    </i>
    <i r="1">
      <x v="5816"/>
    </i>
    <i r="1">
      <x v="5817"/>
    </i>
    <i r="1">
      <x v="5818"/>
    </i>
    <i r="1">
      <x v="5819"/>
    </i>
    <i r="1">
      <x v="5820"/>
    </i>
    <i r="1">
      <x v="5821"/>
    </i>
    <i r="1">
      <x v="5822"/>
    </i>
    <i r="1">
      <x v="5823"/>
    </i>
    <i r="1">
      <x v="5824"/>
    </i>
    <i r="1">
      <x v="5825"/>
    </i>
    <i r="1">
      <x v="5826"/>
    </i>
    <i r="1">
      <x v="5827"/>
    </i>
    <i r="1">
      <x v="5828"/>
    </i>
    <i r="1">
      <x v="5829"/>
    </i>
    <i r="1">
      <x v="5830"/>
    </i>
    <i r="1">
      <x v="5831"/>
    </i>
    <i r="1">
      <x v="5832"/>
    </i>
    <i r="1">
      <x v="5833"/>
    </i>
    <i r="1">
      <x v="5834"/>
    </i>
    <i r="1">
      <x v="5835"/>
    </i>
    <i r="1">
      <x v="5836"/>
    </i>
    <i r="1">
      <x v="5837"/>
    </i>
    <i r="1">
      <x v="5838"/>
    </i>
    <i r="1">
      <x v="5839"/>
    </i>
    <i r="1">
      <x v="5840"/>
    </i>
    <i r="1">
      <x v="5841"/>
    </i>
    <i r="1">
      <x v="5842"/>
    </i>
    <i r="1">
      <x v="5843"/>
    </i>
    <i r="1">
      <x v="5844"/>
    </i>
    <i r="1">
      <x v="5845"/>
    </i>
    <i r="1">
      <x v="5846"/>
    </i>
    <i r="1">
      <x v="5847"/>
    </i>
    <i r="1">
      <x v="5848"/>
    </i>
    <i r="1">
      <x v="5849"/>
    </i>
    <i r="1">
      <x v="5850"/>
    </i>
    <i r="1">
      <x v="5851"/>
    </i>
    <i r="1">
      <x v="5852"/>
    </i>
    <i r="1">
      <x v="5853"/>
    </i>
    <i r="1">
      <x v="5854"/>
    </i>
    <i r="1">
      <x v="5855"/>
    </i>
    <i r="1">
      <x v="5856"/>
    </i>
    <i r="1">
      <x v="5857"/>
    </i>
    <i r="1">
      <x v="5858"/>
    </i>
    <i r="1">
      <x v="5859"/>
    </i>
    <i r="1">
      <x v="5860"/>
    </i>
    <i r="1">
      <x v="5861"/>
    </i>
    <i r="1">
      <x v="5862"/>
    </i>
    <i r="1">
      <x v="5863"/>
    </i>
    <i r="1">
      <x v="5864"/>
    </i>
    <i r="1">
      <x v="5865"/>
    </i>
    <i r="1">
      <x v="5866"/>
    </i>
    <i r="1">
      <x v="5867"/>
    </i>
    <i r="1">
      <x v="5868"/>
    </i>
    <i r="1">
      <x v="5869"/>
    </i>
    <i r="1">
      <x v="5870"/>
    </i>
    <i r="1">
      <x v="5871"/>
    </i>
    <i r="1">
      <x v="5872"/>
    </i>
    <i r="1">
      <x v="5873"/>
    </i>
    <i r="1">
      <x v="5874"/>
    </i>
    <i r="1">
      <x v="5875"/>
    </i>
    <i r="1">
      <x v="5876"/>
    </i>
    <i r="1">
      <x v="5877"/>
    </i>
    <i r="1">
      <x v="5878"/>
    </i>
    <i r="1">
      <x v="5879"/>
    </i>
    <i r="1">
      <x v="5880"/>
    </i>
    <i r="1">
      <x v="5881"/>
    </i>
    <i r="1">
      <x v="5882"/>
    </i>
    <i r="1">
      <x v="5883"/>
    </i>
    <i r="1">
      <x v="5884"/>
    </i>
    <i r="1">
      <x v="5885"/>
    </i>
    <i r="1">
      <x v="5886"/>
    </i>
    <i r="1">
      <x v="5887"/>
    </i>
    <i r="1">
      <x v="5888"/>
    </i>
    <i r="1">
      <x v="5889"/>
    </i>
    <i r="1">
      <x v="5890"/>
    </i>
    <i r="1">
      <x v="5891"/>
    </i>
    <i r="1">
      <x v="5892"/>
    </i>
    <i r="1">
      <x v="5893"/>
    </i>
    <i r="1">
      <x v="5894"/>
    </i>
    <i r="1">
      <x v="5895"/>
    </i>
    <i r="1">
      <x v="5896"/>
    </i>
    <i r="1">
      <x v="5897"/>
    </i>
    <i r="1">
      <x v="5898"/>
    </i>
    <i r="1">
      <x v="5899"/>
    </i>
    <i r="1">
      <x v="5900"/>
    </i>
    <i r="1">
      <x v="5901"/>
    </i>
    <i r="1">
      <x v="5902"/>
    </i>
    <i r="1">
      <x v="5903"/>
    </i>
    <i r="1">
      <x v="5904"/>
    </i>
    <i r="1">
      <x v="5905"/>
    </i>
    <i r="1">
      <x v="5906"/>
    </i>
    <i r="1">
      <x v="5907"/>
    </i>
    <i r="1">
      <x v="5908"/>
    </i>
    <i r="1">
      <x v="5909"/>
    </i>
    <i r="1">
      <x v="5910"/>
    </i>
    <i r="1">
      <x v="5912"/>
    </i>
    <i r="1">
      <x v="5913"/>
    </i>
    <i r="1">
      <x v="5914"/>
    </i>
    <i r="1">
      <x v="5915"/>
    </i>
    <i r="1">
      <x v="5916"/>
    </i>
    <i r="1">
      <x v="5917"/>
    </i>
    <i r="1">
      <x v="5918"/>
    </i>
    <i r="1">
      <x v="5919"/>
    </i>
    <i r="1">
      <x v="5920"/>
    </i>
    <i r="1">
      <x v="5921"/>
    </i>
    <i r="1">
      <x v="5922"/>
    </i>
    <i r="1">
      <x v="5923"/>
    </i>
    <i r="1">
      <x v="5924"/>
    </i>
    <i r="1">
      <x v="5925"/>
    </i>
    <i r="1">
      <x v="5926"/>
    </i>
    <i r="1">
      <x v="5927"/>
    </i>
    <i r="1">
      <x v="5928"/>
    </i>
    <i r="1">
      <x v="5929"/>
    </i>
    <i r="1">
      <x v="5930"/>
    </i>
    <i r="1">
      <x v="5931"/>
    </i>
    <i r="1">
      <x v="5932"/>
    </i>
    <i r="1">
      <x v="5933"/>
    </i>
    <i r="1">
      <x v="5934"/>
    </i>
    <i r="1">
      <x v="5935"/>
    </i>
    <i r="1">
      <x v="5936"/>
    </i>
    <i r="1">
      <x v="5937"/>
    </i>
    <i r="1">
      <x v="5938"/>
    </i>
    <i r="1">
      <x v="5939"/>
    </i>
    <i r="1">
      <x v="5940"/>
    </i>
    <i r="1">
      <x v="5941"/>
    </i>
    <i r="1">
      <x v="5942"/>
    </i>
    <i r="1">
      <x v="5943"/>
    </i>
    <i r="1">
      <x v="5944"/>
    </i>
    <i r="1">
      <x v="5945"/>
    </i>
    <i r="1">
      <x v="5946"/>
    </i>
    <i r="1">
      <x v="5947"/>
    </i>
    <i r="1">
      <x v="5948"/>
    </i>
    <i r="1">
      <x v="5949"/>
    </i>
    <i r="1">
      <x v="5950"/>
    </i>
    <i r="1">
      <x v="5951"/>
    </i>
    <i r="1">
      <x v="5952"/>
    </i>
    <i r="1">
      <x v="5953"/>
    </i>
    <i r="1">
      <x v="5954"/>
    </i>
    <i r="1">
      <x v="5955"/>
    </i>
    <i r="1">
      <x v="5956"/>
    </i>
    <i r="1">
      <x v="5957"/>
    </i>
    <i r="1">
      <x v="5958"/>
    </i>
    <i r="1">
      <x v="5959"/>
    </i>
    <i r="1">
      <x v="5960"/>
    </i>
    <i r="1">
      <x v="5961"/>
    </i>
    <i r="1">
      <x v="5962"/>
    </i>
    <i r="1">
      <x v="5963"/>
    </i>
    <i r="1">
      <x v="5964"/>
    </i>
    <i r="1">
      <x v="5965"/>
    </i>
    <i r="1">
      <x v="5966"/>
    </i>
    <i r="1">
      <x v="5967"/>
    </i>
    <i r="1">
      <x v="5968"/>
    </i>
    <i r="1">
      <x v="5969"/>
    </i>
    <i r="1">
      <x v="5970"/>
    </i>
    <i r="1">
      <x v="5971"/>
    </i>
    <i r="1">
      <x v="5972"/>
    </i>
    <i r="1">
      <x v="5973"/>
    </i>
    <i r="1">
      <x v="5974"/>
    </i>
    <i r="1">
      <x v="5975"/>
    </i>
    <i r="1">
      <x v="5976"/>
    </i>
    <i r="1">
      <x v="5977"/>
    </i>
    <i r="1">
      <x v="5978"/>
    </i>
    <i r="1">
      <x v="5979"/>
    </i>
    <i r="1">
      <x v="5980"/>
    </i>
    <i r="1">
      <x v="5981"/>
    </i>
    <i r="1">
      <x v="5982"/>
    </i>
    <i r="1">
      <x v="5983"/>
    </i>
    <i r="1">
      <x v="5984"/>
    </i>
    <i r="1">
      <x v="5985"/>
    </i>
    <i r="1">
      <x v="5986"/>
    </i>
    <i r="1">
      <x v="5987"/>
    </i>
    <i r="1">
      <x v="5988"/>
    </i>
    <i r="1">
      <x v="5989"/>
    </i>
    <i r="1">
      <x v="5990"/>
    </i>
    <i r="1">
      <x v="5991"/>
    </i>
    <i r="1">
      <x v="5992"/>
    </i>
    <i r="1">
      <x v="5993"/>
    </i>
    <i r="1">
      <x v="5994"/>
    </i>
    <i r="1">
      <x v="5995"/>
    </i>
    <i r="1">
      <x v="5996"/>
    </i>
    <i r="1">
      <x v="5997"/>
    </i>
    <i r="1">
      <x v="5998"/>
    </i>
    <i r="1">
      <x v="5999"/>
    </i>
    <i r="1">
      <x v="6000"/>
    </i>
    <i r="1">
      <x v="6001"/>
    </i>
    <i r="1">
      <x v="6002"/>
    </i>
    <i r="1">
      <x v="6003"/>
    </i>
    <i r="1">
      <x v="6004"/>
    </i>
    <i r="1">
      <x v="6005"/>
    </i>
    <i r="1">
      <x v="6006"/>
    </i>
    <i r="1">
      <x v="6007"/>
    </i>
    <i r="1">
      <x v="6008"/>
    </i>
    <i r="1">
      <x v="6009"/>
    </i>
    <i r="1">
      <x v="6010"/>
    </i>
    <i r="1">
      <x v="6011"/>
    </i>
    <i r="1">
      <x v="6012"/>
    </i>
    <i r="1">
      <x v="6013"/>
    </i>
    <i r="1">
      <x v="6014"/>
    </i>
    <i r="1">
      <x v="6015"/>
    </i>
    <i r="1">
      <x v="6016"/>
    </i>
    <i r="1">
      <x v="6017"/>
    </i>
    <i r="1">
      <x v="6018"/>
    </i>
    <i r="1">
      <x v="6019"/>
    </i>
    <i r="1">
      <x v="6020"/>
    </i>
    <i r="1">
      <x v="6021"/>
    </i>
    <i r="1">
      <x v="6022"/>
    </i>
    <i r="1">
      <x v="6023"/>
    </i>
    <i r="1">
      <x v="6024"/>
    </i>
    <i r="1">
      <x v="6025"/>
    </i>
    <i r="1">
      <x v="6026"/>
    </i>
    <i r="1">
      <x v="6027"/>
    </i>
    <i r="1">
      <x v="6028"/>
    </i>
    <i r="1">
      <x v="6029"/>
    </i>
    <i r="1">
      <x v="6030"/>
    </i>
    <i r="1">
      <x v="6031"/>
    </i>
    <i r="1">
      <x v="6032"/>
    </i>
    <i r="1">
      <x v="6033"/>
    </i>
    <i r="1">
      <x v="6034"/>
    </i>
    <i r="1">
      <x v="6035"/>
    </i>
    <i r="1">
      <x v="6036"/>
    </i>
    <i r="1">
      <x v="6037"/>
    </i>
    <i r="1">
      <x v="6038"/>
    </i>
    <i r="1">
      <x v="6039"/>
    </i>
    <i r="1">
      <x v="6040"/>
    </i>
    <i r="1">
      <x v="6041"/>
    </i>
    <i r="1">
      <x v="6042"/>
    </i>
    <i r="1">
      <x v="6043"/>
    </i>
    <i r="1">
      <x v="6044"/>
    </i>
    <i r="1">
      <x v="6045"/>
    </i>
    <i r="1">
      <x v="6046"/>
    </i>
    <i r="1">
      <x v="6047"/>
    </i>
    <i r="1">
      <x v="6048"/>
    </i>
    <i r="1">
      <x v="6049"/>
    </i>
    <i r="1">
      <x v="6050"/>
    </i>
    <i r="1">
      <x v="6051"/>
    </i>
    <i r="1">
      <x v="6052"/>
    </i>
    <i r="1">
      <x v="6053"/>
    </i>
    <i r="1">
      <x v="6054"/>
    </i>
    <i r="1">
      <x v="6055"/>
    </i>
    <i r="1">
      <x v="6056"/>
    </i>
    <i r="1">
      <x v="6057"/>
    </i>
    <i r="1">
      <x v="6058"/>
    </i>
    <i r="1">
      <x v="6059"/>
    </i>
    <i r="1">
      <x v="6060"/>
    </i>
    <i r="1">
      <x v="6061"/>
    </i>
    <i r="1">
      <x v="6062"/>
    </i>
    <i r="1">
      <x v="6063"/>
    </i>
    <i r="1">
      <x v="6064"/>
    </i>
    <i r="1">
      <x v="6065"/>
    </i>
    <i r="1">
      <x v="6066"/>
    </i>
    <i r="1">
      <x v="6067"/>
    </i>
    <i r="1">
      <x v="6068"/>
    </i>
    <i r="1">
      <x v="6069"/>
    </i>
    <i r="1">
      <x v="6070"/>
    </i>
    <i r="1">
      <x v="6071"/>
    </i>
    <i r="1">
      <x v="6072"/>
    </i>
    <i r="1">
      <x v="6073"/>
    </i>
    <i r="1">
      <x v="6074"/>
    </i>
    <i r="1">
      <x v="6075"/>
    </i>
    <i r="1">
      <x v="6076"/>
    </i>
    <i r="1">
      <x v="6077"/>
    </i>
    <i r="1">
      <x v="6078"/>
    </i>
    <i r="1">
      <x v="6079"/>
    </i>
    <i r="1">
      <x v="6080"/>
    </i>
    <i r="1">
      <x v="6081"/>
    </i>
    <i r="1">
      <x v="6082"/>
    </i>
    <i r="1">
      <x v="6083"/>
    </i>
    <i r="1">
      <x v="6084"/>
    </i>
    <i r="1">
      <x v="6085"/>
    </i>
    <i r="1">
      <x v="6086"/>
    </i>
    <i r="1">
      <x v="6087"/>
    </i>
    <i r="1">
      <x v="6088"/>
    </i>
    <i r="1">
      <x v="6089"/>
    </i>
    <i r="1">
      <x v="6090"/>
    </i>
    <i r="1">
      <x v="6091"/>
    </i>
    <i r="1">
      <x v="6092"/>
    </i>
    <i r="1">
      <x v="6093"/>
    </i>
    <i r="1">
      <x v="6094"/>
    </i>
    <i r="1">
      <x v="6095"/>
    </i>
    <i r="1">
      <x v="6096"/>
    </i>
    <i r="1">
      <x v="6097"/>
    </i>
    <i r="1">
      <x v="6098"/>
    </i>
    <i r="1">
      <x v="6099"/>
    </i>
    <i r="1">
      <x v="6100"/>
    </i>
    <i r="1">
      <x v="6101"/>
    </i>
    <i r="1">
      <x v="6102"/>
    </i>
    <i r="1">
      <x v="6103"/>
    </i>
    <i r="1">
      <x v="6104"/>
    </i>
    <i r="1">
      <x v="6105"/>
    </i>
    <i r="1">
      <x v="6106"/>
    </i>
    <i r="1">
      <x v="6107"/>
    </i>
    <i r="1">
      <x v="6108"/>
    </i>
    <i r="1">
      <x v="6109"/>
    </i>
    <i r="1">
      <x v="6110"/>
    </i>
    <i r="1">
      <x v="6111"/>
    </i>
    <i r="1">
      <x v="6112"/>
    </i>
    <i r="1">
      <x v="6113"/>
    </i>
    <i r="1">
      <x v="6114"/>
    </i>
    <i r="1">
      <x v="6115"/>
    </i>
    <i r="1">
      <x v="6116"/>
    </i>
    <i r="1">
      <x v="6117"/>
    </i>
    <i r="1">
      <x v="6118"/>
    </i>
    <i r="1">
      <x v="6119"/>
    </i>
    <i r="1">
      <x v="6120"/>
    </i>
    <i r="1">
      <x v="6121"/>
    </i>
    <i r="1">
      <x v="6122"/>
    </i>
    <i r="1">
      <x v="6123"/>
    </i>
    <i r="1">
      <x v="6124"/>
    </i>
    <i r="1">
      <x v="6125"/>
    </i>
    <i r="1">
      <x v="6126"/>
    </i>
    <i r="1">
      <x v="6127"/>
    </i>
    <i r="1">
      <x v="6128"/>
    </i>
    <i r="1">
      <x v="6129"/>
    </i>
    <i r="1">
      <x v="6130"/>
    </i>
    <i r="1">
      <x v="6131"/>
    </i>
    <i r="1">
      <x v="6132"/>
    </i>
    <i r="1">
      <x v="6133"/>
    </i>
    <i r="1">
      <x v="6134"/>
    </i>
    <i r="1">
      <x v="6135"/>
    </i>
    <i r="1">
      <x v="6136"/>
    </i>
    <i r="1">
      <x v="6137"/>
    </i>
    <i r="1">
      <x v="6138"/>
    </i>
    <i r="1">
      <x v="6139"/>
    </i>
    <i r="1">
      <x v="6140"/>
    </i>
    <i r="1">
      <x v="6141"/>
    </i>
    <i r="1">
      <x v="6142"/>
    </i>
    <i r="1">
      <x v="6143"/>
    </i>
    <i r="1">
      <x v="6144"/>
    </i>
    <i r="1">
      <x v="6145"/>
    </i>
    <i r="1">
      <x v="6146"/>
    </i>
    <i r="1">
      <x v="6147"/>
    </i>
    <i r="1">
      <x v="6148"/>
    </i>
    <i r="1">
      <x v="6149"/>
    </i>
    <i r="1">
      <x v="6150"/>
    </i>
    <i r="1">
      <x v="6151"/>
    </i>
    <i r="1">
      <x v="6152"/>
    </i>
    <i r="1">
      <x v="6153"/>
    </i>
    <i r="1">
      <x v="6154"/>
    </i>
    <i r="1">
      <x v="6155"/>
    </i>
    <i r="1">
      <x v="6156"/>
    </i>
    <i r="1">
      <x v="6157"/>
    </i>
    <i r="1">
      <x v="6158"/>
    </i>
    <i r="1">
      <x v="6159"/>
    </i>
    <i r="1">
      <x v="6160"/>
    </i>
    <i r="1">
      <x v="6161"/>
    </i>
    <i r="1">
      <x v="6162"/>
    </i>
    <i r="1">
      <x v="6163"/>
    </i>
    <i r="1">
      <x v="6164"/>
    </i>
    <i r="1">
      <x v="6165"/>
    </i>
    <i r="1">
      <x v="6166"/>
    </i>
    <i r="1">
      <x v="6167"/>
    </i>
    <i r="1">
      <x v="6168"/>
    </i>
    <i r="1">
      <x v="6169"/>
    </i>
    <i r="1">
      <x v="6170"/>
    </i>
    <i r="1">
      <x v="6171"/>
    </i>
    <i r="1">
      <x v="6172"/>
    </i>
    <i r="1">
      <x v="6173"/>
    </i>
    <i r="1">
      <x v="6174"/>
    </i>
    <i r="1">
      <x v="6175"/>
    </i>
    <i r="1">
      <x v="6176"/>
    </i>
    <i r="1">
      <x v="6177"/>
    </i>
    <i r="1">
      <x v="6178"/>
    </i>
    <i r="1">
      <x v="6179"/>
    </i>
    <i r="1">
      <x v="6180"/>
    </i>
    <i r="1">
      <x v="6181"/>
    </i>
    <i r="1">
      <x v="6182"/>
    </i>
    <i r="1">
      <x v="6183"/>
    </i>
    <i r="1">
      <x v="6184"/>
    </i>
    <i r="1">
      <x v="6185"/>
    </i>
    <i r="1">
      <x v="6186"/>
    </i>
    <i r="1">
      <x v="6187"/>
    </i>
    <i r="1">
      <x v="6188"/>
    </i>
    <i r="1">
      <x v="6189"/>
    </i>
    <i r="1">
      <x v="6190"/>
    </i>
    <i r="1">
      <x v="6191"/>
    </i>
    <i r="1">
      <x v="6192"/>
    </i>
    <i r="1">
      <x v="6193"/>
    </i>
    <i r="1">
      <x v="6194"/>
    </i>
    <i r="1">
      <x v="6195"/>
    </i>
    <i r="1">
      <x v="6196"/>
    </i>
    <i r="1">
      <x v="6197"/>
    </i>
    <i r="1">
      <x v="6198"/>
    </i>
    <i r="1">
      <x v="6199"/>
    </i>
    <i r="1">
      <x v="6200"/>
    </i>
    <i r="1">
      <x v="6201"/>
    </i>
    <i r="1">
      <x v="6202"/>
    </i>
    <i r="1">
      <x v="6203"/>
    </i>
    <i r="1">
      <x v="6204"/>
    </i>
    <i r="1">
      <x v="6205"/>
    </i>
    <i r="1">
      <x v="6206"/>
    </i>
    <i r="1">
      <x v="6207"/>
    </i>
    <i r="1">
      <x v="6208"/>
    </i>
    <i r="1">
      <x v="6209"/>
    </i>
    <i r="1">
      <x v="6210"/>
    </i>
    <i r="1">
      <x v="6211"/>
    </i>
    <i r="1">
      <x v="6212"/>
    </i>
    <i r="1">
      <x v="6213"/>
    </i>
    <i r="1">
      <x v="6214"/>
    </i>
    <i r="1">
      <x v="6215"/>
    </i>
    <i r="1">
      <x v="6216"/>
    </i>
    <i r="1">
      <x v="6217"/>
    </i>
    <i r="1">
      <x v="6218"/>
    </i>
    <i r="1">
      <x v="6219"/>
    </i>
    <i r="1">
      <x v="6220"/>
    </i>
    <i r="1">
      <x v="6221"/>
    </i>
    <i r="1">
      <x v="6222"/>
    </i>
    <i r="1">
      <x v="6223"/>
    </i>
    <i r="1">
      <x v="6224"/>
    </i>
    <i r="1">
      <x v="6225"/>
    </i>
    <i r="1">
      <x v="6226"/>
    </i>
    <i r="1">
      <x v="6227"/>
    </i>
    <i r="1">
      <x v="6228"/>
    </i>
    <i r="1">
      <x v="6229"/>
    </i>
    <i r="1">
      <x v="6230"/>
    </i>
    <i r="1">
      <x v="6231"/>
    </i>
    <i r="1">
      <x v="6232"/>
    </i>
    <i r="1">
      <x v="6233"/>
    </i>
    <i r="1">
      <x v="6234"/>
    </i>
    <i r="1">
      <x v="6235"/>
    </i>
    <i r="1">
      <x v="6236"/>
    </i>
    <i r="1">
      <x v="6237"/>
    </i>
    <i r="1">
      <x v="6238"/>
    </i>
    <i r="1">
      <x v="6239"/>
    </i>
    <i r="1">
      <x v="6240"/>
    </i>
    <i r="1">
      <x v="6241"/>
    </i>
    <i r="1">
      <x v="6242"/>
    </i>
    <i r="1">
      <x v="6243"/>
    </i>
    <i r="1">
      <x v="6244"/>
    </i>
    <i r="1">
      <x v="6245"/>
    </i>
    <i r="1">
      <x v="6246"/>
    </i>
    <i r="1">
      <x v="6247"/>
    </i>
    <i r="1">
      <x v="6248"/>
    </i>
    <i r="1">
      <x v="6249"/>
    </i>
    <i r="1">
      <x v="6250"/>
    </i>
    <i r="1">
      <x v="6251"/>
    </i>
    <i r="1">
      <x v="6252"/>
    </i>
    <i r="1">
      <x v="6253"/>
    </i>
    <i r="1">
      <x v="6254"/>
    </i>
    <i r="1">
      <x v="6255"/>
    </i>
    <i r="1">
      <x v="6256"/>
    </i>
    <i r="1">
      <x v="6257"/>
    </i>
    <i r="1">
      <x v="6258"/>
    </i>
    <i r="1">
      <x v="6259"/>
    </i>
    <i r="1">
      <x v="6260"/>
    </i>
    <i r="1">
      <x v="6261"/>
    </i>
    <i r="1">
      <x v="6262"/>
    </i>
    <i r="1">
      <x v="6263"/>
    </i>
    <i r="1">
      <x v="6264"/>
    </i>
    <i r="1">
      <x v="6265"/>
    </i>
    <i r="1">
      <x v="6266"/>
    </i>
    <i r="1">
      <x v="6267"/>
    </i>
    <i r="1">
      <x v="6268"/>
    </i>
    <i r="1">
      <x v="6269"/>
    </i>
    <i r="1">
      <x v="6270"/>
    </i>
    <i r="1">
      <x v="6271"/>
    </i>
    <i r="1">
      <x v="6272"/>
    </i>
    <i r="1">
      <x v="6273"/>
    </i>
    <i r="1">
      <x v="6274"/>
    </i>
    <i r="1">
      <x v="6275"/>
    </i>
    <i r="1">
      <x v="6276"/>
    </i>
    <i r="1">
      <x v="6277"/>
    </i>
    <i r="1">
      <x v="6278"/>
    </i>
    <i r="1">
      <x v="6279"/>
    </i>
    <i r="1">
      <x v="6280"/>
    </i>
    <i r="1">
      <x v="6281"/>
    </i>
    <i r="1">
      <x v="6282"/>
    </i>
    <i r="1">
      <x v="6283"/>
    </i>
    <i r="1">
      <x v="6284"/>
    </i>
    <i r="1">
      <x v="6285"/>
    </i>
    <i r="1">
      <x v="6286"/>
    </i>
    <i r="1">
      <x v="6287"/>
    </i>
    <i r="1">
      <x v="6288"/>
    </i>
    <i r="1">
      <x v="6289"/>
    </i>
    <i r="1">
      <x v="6290"/>
    </i>
    <i r="1">
      <x v="6291"/>
    </i>
    <i r="1">
      <x v="6292"/>
    </i>
    <i r="1">
      <x v="6293"/>
    </i>
    <i r="1">
      <x v="6294"/>
    </i>
    <i r="1">
      <x v="6295"/>
    </i>
    <i r="1">
      <x v="6296"/>
    </i>
    <i r="1">
      <x v="6297"/>
    </i>
    <i r="1">
      <x v="6298"/>
    </i>
    <i r="1">
      <x v="6299"/>
    </i>
    <i r="1">
      <x v="6300"/>
    </i>
    <i r="1">
      <x v="6301"/>
    </i>
    <i r="1">
      <x v="6302"/>
    </i>
    <i r="1">
      <x v="6303"/>
    </i>
    <i r="1">
      <x v="6304"/>
    </i>
    <i r="1">
      <x v="6305"/>
    </i>
    <i r="1">
      <x v="6306"/>
    </i>
    <i r="1">
      <x v="6307"/>
    </i>
    <i r="1">
      <x v="6308"/>
    </i>
    <i r="1">
      <x v="6309"/>
    </i>
    <i r="1">
      <x v="6310"/>
    </i>
    <i r="1">
      <x v="6311"/>
    </i>
    <i r="1">
      <x v="6312"/>
    </i>
    <i r="1">
      <x v="6313"/>
    </i>
    <i r="1">
      <x v="6314"/>
    </i>
    <i r="1">
      <x v="6315"/>
    </i>
    <i r="1">
      <x v="6316"/>
    </i>
    <i r="1">
      <x v="6317"/>
    </i>
    <i r="1">
      <x v="6318"/>
    </i>
    <i r="1">
      <x v="6319"/>
    </i>
    <i r="1">
      <x v="6320"/>
    </i>
    <i r="1">
      <x v="6321"/>
    </i>
    <i r="1">
      <x v="6322"/>
    </i>
    <i r="1">
      <x v="6323"/>
    </i>
    <i r="1">
      <x v="6324"/>
    </i>
    <i r="1">
      <x v="6325"/>
    </i>
    <i r="1">
      <x v="6326"/>
    </i>
    <i r="1">
      <x v="6327"/>
    </i>
    <i r="1">
      <x v="6328"/>
    </i>
    <i r="1">
      <x v="6329"/>
    </i>
    <i r="1">
      <x v="6330"/>
    </i>
    <i r="1">
      <x v="6331"/>
    </i>
    <i r="1">
      <x v="6332"/>
    </i>
    <i r="1">
      <x v="6333"/>
    </i>
    <i r="1">
      <x v="6334"/>
    </i>
    <i r="1">
      <x v="6335"/>
    </i>
    <i r="1">
      <x v="6336"/>
    </i>
    <i r="1">
      <x v="6337"/>
    </i>
    <i r="1">
      <x v="6338"/>
    </i>
    <i r="1">
      <x v="6339"/>
    </i>
    <i r="1">
      <x v="6340"/>
    </i>
    <i r="1">
      <x v="6341"/>
    </i>
    <i r="1">
      <x v="6342"/>
    </i>
    <i r="1">
      <x v="6343"/>
    </i>
    <i r="1">
      <x v="6344"/>
    </i>
    <i r="1">
      <x v="6345"/>
    </i>
    <i r="1">
      <x v="6346"/>
    </i>
    <i r="1">
      <x v="6347"/>
    </i>
    <i r="1">
      <x v="6348"/>
    </i>
    <i r="1">
      <x v="6349"/>
    </i>
    <i r="1">
      <x v="6350"/>
    </i>
    <i r="1">
      <x v="6351"/>
    </i>
    <i r="1">
      <x v="6352"/>
    </i>
    <i r="1">
      <x v="6353"/>
    </i>
    <i r="1">
      <x v="6354"/>
    </i>
    <i r="1">
      <x v="6466"/>
    </i>
    <i r="1">
      <x v="6467"/>
    </i>
    <i r="1">
      <x v="6468"/>
    </i>
    <i r="1">
      <x v="6469"/>
    </i>
    <i>
      <x v="7"/>
    </i>
    <i r="1">
      <x v="6355"/>
    </i>
    <i r="1">
      <x v="6356"/>
    </i>
    <i r="1">
      <x v="6357"/>
    </i>
    <i r="1">
      <x v="6358"/>
    </i>
    <i r="1">
      <x v="6359"/>
    </i>
    <i r="1">
      <x v="6360"/>
    </i>
    <i r="1">
      <x v="6361"/>
    </i>
    <i r="1">
      <x v="6362"/>
    </i>
    <i r="1">
      <x v="6363"/>
    </i>
    <i r="1">
      <x v="6364"/>
    </i>
    <i r="1">
      <x v="6365"/>
    </i>
    <i r="1">
      <x v="6366"/>
    </i>
    <i r="1">
      <x v="6367"/>
    </i>
    <i r="1">
      <x v="6368"/>
    </i>
    <i r="1">
      <x v="6369"/>
    </i>
    <i r="1">
      <x v="6370"/>
    </i>
    <i r="1">
      <x v="6371"/>
    </i>
    <i r="1">
      <x v="6372"/>
    </i>
    <i r="1">
      <x v="6373"/>
    </i>
    <i r="1">
      <x v="6374"/>
    </i>
    <i r="1">
      <x v="6375"/>
    </i>
    <i r="1">
      <x v="6376"/>
    </i>
    <i r="1">
      <x v="6377"/>
    </i>
    <i r="1">
      <x v="6378"/>
    </i>
    <i r="1">
      <x v="6379"/>
    </i>
    <i r="1">
      <x v="6380"/>
    </i>
    <i r="1">
      <x v="6381"/>
    </i>
    <i r="1">
      <x v="6382"/>
    </i>
    <i r="1">
      <x v="6383"/>
    </i>
    <i r="1">
      <x v="6384"/>
    </i>
    <i r="1">
      <x v="6385"/>
    </i>
    <i r="1">
      <x v="6386"/>
    </i>
    <i r="1">
      <x v="6387"/>
    </i>
    <i r="1">
      <x v="6388"/>
    </i>
    <i r="1">
      <x v="6389"/>
    </i>
    <i r="1">
      <x v="6390"/>
    </i>
    <i r="1">
      <x v="6391"/>
    </i>
    <i r="1">
      <x v="6392"/>
    </i>
    <i r="1">
      <x v="6393"/>
    </i>
    <i r="1">
      <x v="6394"/>
    </i>
    <i r="1">
      <x v="6395"/>
    </i>
    <i r="1">
      <x v="6396"/>
    </i>
    <i r="1">
      <x v="6397"/>
    </i>
    <i r="1">
      <x v="6398"/>
    </i>
    <i r="1">
      <x v="6399"/>
    </i>
    <i r="1">
      <x v="6400"/>
    </i>
    <i r="1">
      <x v="6401"/>
    </i>
    <i r="1">
      <x v="6402"/>
    </i>
    <i r="1">
      <x v="6403"/>
    </i>
    <i r="1">
      <x v="6404"/>
    </i>
    <i r="1">
      <x v="6405"/>
    </i>
    <i r="1">
      <x v="6406"/>
    </i>
    <i r="1">
      <x v="6407"/>
    </i>
    <i r="1">
      <x v="6408"/>
    </i>
    <i r="1">
      <x v="6409"/>
    </i>
    <i r="1">
      <x v="6410"/>
    </i>
    <i r="1">
      <x v="6411"/>
    </i>
    <i r="1">
      <x v="6412"/>
    </i>
    <i r="1">
      <x v="6413"/>
    </i>
    <i r="1">
      <x v="6414"/>
    </i>
    <i r="1">
      <x v="6415"/>
    </i>
    <i r="1">
      <x v="6416"/>
    </i>
    <i r="1">
      <x v="6417"/>
    </i>
    <i r="1">
      <x v="6418"/>
    </i>
    <i r="1">
      <x v="6419"/>
    </i>
    <i r="1">
      <x v="6420"/>
    </i>
    <i r="1">
      <x v="6421"/>
    </i>
    <i r="1">
      <x v="6422"/>
    </i>
    <i r="1">
      <x v="6423"/>
    </i>
    <i r="1">
      <x v="6424"/>
    </i>
    <i r="1">
      <x v="6425"/>
    </i>
    <i r="1">
      <x v="6426"/>
    </i>
    <i r="1">
      <x v="6427"/>
    </i>
    <i r="1">
      <x v="6428"/>
    </i>
    <i r="1">
      <x v="6429"/>
    </i>
    <i r="1">
      <x v="6430"/>
    </i>
    <i r="1">
      <x v="6431"/>
    </i>
    <i r="1">
      <x v="6432"/>
    </i>
    <i r="1">
      <x v="6433"/>
    </i>
    <i r="1">
      <x v="6434"/>
    </i>
    <i r="1">
      <x v="6435"/>
    </i>
    <i r="1">
      <x v="6436"/>
    </i>
    <i r="1">
      <x v="6437"/>
    </i>
    <i r="1">
      <x v="6438"/>
    </i>
    <i r="1">
      <x v="6439"/>
    </i>
    <i r="1">
      <x v="6440"/>
    </i>
    <i r="1">
      <x v="6441"/>
    </i>
    <i r="1">
      <x v="6442"/>
    </i>
    <i r="1">
      <x v="6443"/>
    </i>
    <i r="1">
      <x v="6444"/>
    </i>
    <i r="1">
      <x v="6445"/>
    </i>
    <i r="1">
      <x v="6446"/>
    </i>
    <i r="1">
      <x v="6447"/>
    </i>
    <i r="1">
      <x v="6448"/>
    </i>
    <i r="1">
      <x v="6449"/>
    </i>
    <i r="1">
      <x v="6450"/>
    </i>
    <i r="1">
      <x v="6451"/>
    </i>
    <i r="1">
      <x v="6452"/>
    </i>
    <i r="1">
      <x v="6453"/>
    </i>
    <i r="1">
      <x v="6454"/>
    </i>
    <i r="1">
      <x v="6455"/>
    </i>
    <i r="1">
      <x v="6456"/>
    </i>
    <i r="1">
      <x v="6457"/>
    </i>
    <i r="1">
      <x v="6458"/>
    </i>
    <i r="1">
      <x v="6459"/>
    </i>
    <i r="1">
      <x v="6460"/>
    </i>
    <i r="1">
      <x v="6461"/>
    </i>
    <i r="1">
      <x v="6462"/>
    </i>
    <i r="1">
      <x v="6463"/>
    </i>
    <i r="1">
      <x v="6464"/>
    </i>
    <i r="1">
      <x v="6465"/>
    </i>
    <i r="1">
      <x v="6470"/>
    </i>
    <i r="1">
      <x v="6471"/>
    </i>
    <i r="1">
      <x v="6472"/>
    </i>
    <i r="1">
      <x v="6473"/>
    </i>
    <i r="1">
      <x v="6474"/>
    </i>
    <i r="1">
      <x v="6475"/>
    </i>
    <i r="1">
      <x v="6476"/>
    </i>
    <i r="1">
      <x v="6477"/>
    </i>
    <i r="1">
      <x v="6478"/>
    </i>
    <i r="1">
      <x v="6479"/>
    </i>
    <i r="1">
      <x v="6480"/>
    </i>
    <i r="1">
      <x v="6481"/>
    </i>
    <i r="1">
      <x v="6482"/>
    </i>
    <i r="1">
      <x v="6483"/>
    </i>
    <i r="1">
      <x v="6484"/>
    </i>
    <i r="1">
      <x v="6485"/>
    </i>
    <i r="1">
      <x v="6486"/>
    </i>
    <i r="1">
      <x v="6487"/>
    </i>
    <i r="1">
      <x v="6488"/>
    </i>
    <i r="1">
      <x v="6489"/>
    </i>
    <i r="1">
      <x v="6490"/>
    </i>
    <i r="1">
      <x v="6491"/>
    </i>
    <i r="1">
      <x v="6492"/>
    </i>
    <i r="1">
      <x v="6493"/>
    </i>
    <i r="1">
      <x v="6494"/>
    </i>
    <i r="1">
      <x v="6495"/>
    </i>
    <i r="1">
      <x v="6496"/>
    </i>
    <i r="1">
      <x v="6497"/>
    </i>
    <i r="1">
      <x v="6498"/>
    </i>
    <i r="1">
      <x v="6499"/>
    </i>
    <i r="1">
      <x v="6500"/>
    </i>
    <i r="1">
      <x v="6501"/>
    </i>
    <i r="1">
      <x v="6502"/>
    </i>
    <i r="1">
      <x v="6503"/>
    </i>
    <i r="1">
      <x v="6504"/>
    </i>
    <i r="1">
      <x v="6505"/>
    </i>
    <i r="1">
      <x v="6506"/>
    </i>
    <i r="1">
      <x v="6507"/>
    </i>
    <i r="1">
      <x v="6508"/>
    </i>
    <i r="1">
      <x v="6509"/>
    </i>
    <i r="1">
      <x v="6510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DUMPADAS" fld="7" subtotal="count" baseField="4" baseItem="2"/>
    <dataField name="TON." fld="7" baseField="0" baseItem="0"/>
    <dataField name="Promedio de ley" fld="8" subtotal="average" baseField="4" baseItem="0" numFmtId="10"/>
  </dataFields>
  <formats count="12">
    <format dxfId="1676">
      <pivotArea type="all" dataOnly="0" outline="0" fieldPosition="0"/>
    </format>
    <format dxfId="1675">
      <pivotArea outline="0" collapsedLevelsAreSubtotals="1" fieldPosition="0"/>
    </format>
    <format dxfId="1674">
      <pivotArea field="4" type="button" dataOnly="0" labelOnly="1" outline="0" axis="axisRow" fieldPosition="1"/>
    </format>
    <format dxfId="1673">
      <pivotArea dataOnly="0" labelOnly="1" fieldPosition="0">
        <references count="1">
          <reference field="4" count="0"/>
        </references>
      </pivotArea>
    </format>
    <format dxfId="1672">
      <pivotArea dataOnly="0" labelOnly="1" grandRow="1" outline="0" fieldPosition="0"/>
    </format>
    <format dxfId="167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670">
      <pivotArea type="all" dataOnly="0" outline="0" fieldPosition="0"/>
    </format>
    <format dxfId="1669">
      <pivotArea outline="0" collapsedLevelsAreSubtotals="1" fieldPosition="0"/>
    </format>
    <format dxfId="1668">
      <pivotArea field="4" type="button" dataOnly="0" labelOnly="1" outline="0" axis="axisRow" fieldPosition="1"/>
    </format>
    <format dxfId="1667">
      <pivotArea dataOnly="0" labelOnly="1" fieldPosition="0">
        <references count="1">
          <reference field="4" count="0"/>
        </references>
      </pivotArea>
    </format>
    <format dxfId="1666">
      <pivotArea dataOnly="0" labelOnly="1" grandRow="1" outline="0" fieldPosition="0"/>
    </format>
    <format dxfId="1665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2B6A45-B346-4550-8E67-50A062F86F39}" name="TablaDinámica8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>
  <location ref="BJ122:BM124" firstHeaderRow="0" firstDataRow="1" firstDataCol="1"/>
  <pivotFields count="20">
    <pivotField showAll="0"/>
    <pivotField showAll="0"/>
    <pivotField showAll="0"/>
    <pivotField showAll="0"/>
    <pivotField showAll="0"/>
    <pivotField showAll="0"/>
    <pivotField axis="axisRow" numFmtId="14" showAll="0">
      <items count="15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dataField="1" showAll="0"/>
    <pivotField showAll="0"/>
    <pivotField dataField="1" numFmtId="10" showAll="0"/>
    <pivotField showAll="0"/>
    <pivotField showAll="0"/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"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ton" fld="7" baseField="0" baseItem="0"/>
    <dataField name="Promedio de ley  Cup" fld="9" subtotal="average" baseField="6" baseItem="3" numFmtId="10"/>
    <dataField name="Promedio de Ley Visual" fld="13" subtotal="average" baseField="6" baseItem="3" numFmtId="10"/>
  </dataFields>
  <formats count="1">
    <format dxfId="1198">
      <pivotArea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503994-2963-42AE-81C4-2A6D2AF4598B}" name="TablaDinámica1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rowHeaderCaption="Fecha">
  <location ref="AW260:BC285" firstHeaderRow="1" firstDataRow="3" firstDataCol="1"/>
  <pivotFields count="10">
    <pivotField showAll="0"/>
    <pivotField dataField="1" showAll="0"/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showAll="0"/>
    <pivotField axis="axisCol" showAll="0">
      <items count="8">
        <item m="1" x="6"/>
        <item x="2"/>
        <item x="0"/>
        <item m="1" x="5"/>
        <item x="4"/>
        <item x="1"/>
        <item x="3"/>
        <item t="default"/>
      </items>
    </pivotField>
    <pivotField showAll="0"/>
    <pivotField showAll="0"/>
    <pivotField axis="axisRow" showAll="0">
      <items count="15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</pivotFields>
  <rowFields count="2">
    <field x="9"/>
    <field x="3"/>
  </rowFields>
  <rowItems count="23">
    <i>
      <x v="5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9"/>
    </i>
    <i r="1">
      <x v="140"/>
    </i>
    <i r="1">
      <x v="141"/>
    </i>
    <i r="1">
      <x v="142"/>
    </i>
    <i r="1">
      <x v="146"/>
    </i>
    <i r="1">
      <x v="147"/>
    </i>
    <i r="1">
      <x v="148"/>
    </i>
    <i r="1">
      <x v="149"/>
    </i>
    <i r="1">
      <x v="150"/>
    </i>
    <i t="grand">
      <x/>
    </i>
  </rowItems>
  <colFields count="2">
    <field x="6"/>
    <field x="-2"/>
  </colFields>
  <colItems count="6"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N° Viajes" fld="1" subtotal="count" baseField="3" baseItem="0"/>
    <dataField name="Ton Día" fld="4" baseField="0" baseItem="0"/>
  </dataFields>
  <formats count="49">
    <format dxfId="1247">
      <pivotArea type="all" dataOnly="0" outline="0" fieldPosition="0"/>
    </format>
    <format dxfId="1246">
      <pivotArea outline="0" collapsedLevelsAreSubtotals="1" fieldPosition="0"/>
    </format>
    <format dxfId="1245">
      <pivotArea field="3" type="button" dataOnly="0" labelOnly="1" outline="0" axis="axisRow" fieldPosition="1"/>
    </format>
    <format dxfId="1244">
      <pivotArea dataOnly="0" labelOnly="1" fieldPosition="0">
        <references count="1">
          <reference field="3" count="0"/>
        </references>
      </pivotArea>
    </format>
    <format dxfId="124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42">
      <pivotArea type="all" dataOnly="0" outline="0" fieldPosition="0"/>
    </format>
    <format dxfId="1241">
      <pivotArea outline="0" collapsedLevelsAreSubtotals="1" fieldPosition="0"/>
    </format>
    <format dxfId="1240">
      <pivotArea field="3" type="button" dataOnly="0" labelOnly="1" outline="0" axis="axisRow" fieldPosition="1"/>
    </format>
    <format dxfId="1239">
      <pivotArea dataOnly="0" labelOnly="1" fieldPosition="0">
        <references count="1">
          <reference field="3" count="0"/>
        </references>
      </pivotArea>
    </format>
    <format dxfId="12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37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2"/>
          </reference>
        </references>
      </pivotArea>
    </format>
    <format dxfId="1236">
      <pivotArea dataOnly="0" labelOnly="1" fieldPosition="0">
        <references count="1">
          <reference field="6" count="1">
            <x v="2"/>
          </reference>
        </references>
      </pivotArea>
    </format>
    <format dxfId="1235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2"/>
          </reference>
        </references>
      </pivotArea>
    </format>
    <format dxfId="1234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1"/>
          </reference>
        </references>
      </pivotArea>
    </format>
    <format dxfId="1233">
      <pivotArea dataOnly="0" labelOnly="1" fieldPosition="0">
        <references count="1">
          <reference field="6" count="1">
            <x v="1"/>
          </reference>
        </references>
      </pivotArea>
    </format>
    <format dxfId="1232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"/>
          </reference>
        </references>
      </pivotArea>
    </format>
    <format dxfId="1231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2"/>
          </reference>
        </references>
      </pivotArea>
    </format>
    <format dxfId="1230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format>
    <format dxfId="1229">
      <pivotArea type="origin" dataOnly="0" labelOnly="1" outline="0" fieldPosition="0"/>
    </format>
    <format dxfId="1228">
      <pivotArea field="6" type="button" dataOnly="0" labelOnly="1" outline="0" axis="axisCol" fieldPosition="0"/>
    </format>
    <format dxfId="1227">
      <pivotArea field="-2" type="button" dataOnly="0" labelOnly="1" outline="0" axis="axisCol" fieldPosition="1"/>
    </format>
    <format dxfId="1226">
      <pivotArea type="topRight" dataOnly="0" labelOnly="1" outline="0" fieldPosition="0"/>
    </format>
    <format dxfId="1225">
      <pivotArea dataOnly="0" labelOnly="1" grandRow="1" outline="0" fieldPosition="0"/>
    </format>
    <format dxfId="1224">
      <pivotArea dataOnly="0" labelOnly="1" fieldPosition="0">
        <references count="1">
          <reference field="6" count="1">
            <x v="2"/>
          </reference>
        </references>
      </pivotArea>
    </format>
    <format dxfId="1223">
      <pivotArea dataOnly="0" labelOnly="1" fieldPosition="0">
        <references count="1">
          <reference field="6" count="1">
            <x v="1"/>
          </reference>
        </references>
      </pivotArea>
    </format>
    <format dxfId="1222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2"/>
          </reference>
        </references>
      </pivotArea>
    </format>
    <format dxfId="1221">
      <pivotArea dataOnly="0" labelOnly="1" outline="0" fieldPosition="0">
        <references count="2">
          <reference field="4294967294" count="1">
            <x v="0"/>
          </reference>
          <reference field="6" count="1" selected="0">
            <x v="1"/>
          </reference>
        </references>
      </pivotArea>
    </format>
    <format dxfId="1220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2"/>
          </reference>
        </references>
      </pivotArea>
    </format>
    <format dxfId="1219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format>
    <format dxfId="1218">
      <pivotArea type="origin" dataOnly="0" labelOnly="1" outline="0" fieldPosition="0"/>
    </format>
    <format dxfId="1217">
      <pivotArea field="6" type="button" dataOnly="0" labelOnly="1" outline="0" axis="axisCol" fieldPosition="0"/>
    </format>
    <format dxfId="1216">
      <pivotArea field="-2" type="button" dataOnly="0" labelOnly="1" outline="0" axis="axisCol" fieldPosition="1"/>
    </format>
    <format dxfId="1215">
      <pivotArea type="topRight" dataOnly="0" labelOnly="1" outline="0" fieldPosition="0"/>
    </format>
    <format dxfId="1214">
      <pivotArea dataOnly="0" labelOnly="1" grandRow="1" outline="0" fieldPosition="0"/>
    </format>
    <format dxfId="1213">
      <pivotArea dataOnly="0" labelOnly="1" fieldPosition="0">
        <references count="1">
          <reference field="6" count="1">
            <x v="2"/>
          </reference>
        </references>
      </pivotArea>
    </format>
    <format dxfId="1212">
      <pivotArea dataOnly="0" labelOnly="1" fieldPosition="0">
        <references count="1">
          <reference field="6" count="1">
            <x v="1"/>
          </reference>
        </references>
      </pivotArea>
    </format>
    <format dxfId="1211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2"/>
          </reference>
        </references>
      </pivotArea>
    </format>
    <format dxfId="1210">
      <pivotArea dataOnly="0" labelOnly="1" outline="0" fieldPosition="0">
        <references count="2">
          <reference field="4294967294" count="1">
            <x v="0"/>
          </reference>
          <reference field="6" count="1" selected="0">
            <x v="1"/>
          </reference>
        </references>
      </pivotArea>
    </format>
    <format dxfId="1209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2"/>
          </reference>
        </references>
      </pivotArea>
    </format>
    <format dxfId="1208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format>
    <format dxfId="1207">
      <pivotArea type="origin" dataOnly="0" labelOnly="1" outline="0" fieldPosition="0"/>
    </format>
    <format dxfId="1206">
      <pivotArea field="6" type="button" dataOnly="0" labelOnly="1" outline="0" axis="axisCol" fieldPosition="0"/>
    </format>
    <format dxfId="1205">
      <pivotArea field="-2" type="button" dataOnly="0" labelOnly="1" outline="0" axis="axisCol" fieldPosition="1"/>
    </format>
    <format dxfId="1204">
      <pivotArea type="topRight" dataOnly="0" labelOnly="1" outline="0" fieldPosition="0"/>
    </format>
    <format dxfId="1203">
      <pivotArea dataOnly="0" labelOnly="1" grandRow="1" outline="0" fieldPosition="0"/>
    </format>
    <format dxfId="1202">
      <pivotArea dataOnly="0" labelOnly="1" fieldPosition="0">
        <references count="1">
          <reference field="6" count="1">
            <x v="2"/>
          </reference>
        </references>
      </pivotArea>
    </format>
    <format dxfId="1201">
      <pivotArea dataOnly="0" labelOnly="1" fieldPosition="0">
        <references count="1">
          <reference field="6" count="1">
            <x v="1"/>
          </reference>
        </references>
      </pivotArea>
    </format>
    <format dxfId="1200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2"/>
          </reference>
        </references>
      </pivotArea>
    </format>
    <format dxfId="1199">
      <pivotArea dataOnly="0" labelOnly="1" outline="0" fieldPosition="0">
        <references count="2">
          <reference field="4294967294" count="1">
            <x v="0"/>
          </reference>
          <reference field="6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572D17-9750-4DAE-9338-F13C773F20C1}" name="TablaDinámica6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rowHeaderCaption="Fecha">
  <location ref="AW192:BC214" firstHeaderRow="1" firstDataRow="3" firstDataCol="1"/>
  <pivotFields count="10">
    <pivotField showAll="0"/>
    <pivotField dataField="1" showAll="0"/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showAll="0"/>
    <pivotField axis="axisCol" showAll="0">
      <items count="8">
        <item m="1" x="6"/>
        <item x="2"/>
        <item x="0"/>
        <item m="1" x="5"/>
        <item x="4"/>
        <item x="1"/>
        <item x="3"/>
        <item t="default"/>
      </items>
    </pivotField>
    <pivotField showAll="0"/>
    <pivotField showAll="0"/>
    <pivotField axis="axisRow" showAll="0">
      <items count="15">
        <item h="1" x="0"/>
        <item h="1" x="1"/>
        <item h="1" x="2"/>
        <item h="1" x="3"/>
        <item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</pivotFields>
  <rowFields count="2">
    <field x="9"/>
    <field x="3"/>
  </rowFields>
  <rowItems count="20">
    <i>
      <x v="4"/>
    </i>
    <i r="1">
      <x v="99"/>
    </i>
    <i r="1">
      <x v="100"/>
    </i>
    <i r="1">
      <x v="101"/>
    </i>
    <i r="1">
      <x v="104"/>
    </i>
    <i r="1">
      <x v="105"/>
    </i>
    <i r="1">
      <x v="106"/>
    </i>
    <i r="1">
      <x v="107"/>
    </i>
    <i r="1">
      <x v="108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8"/>
    </i>
    <i r="1">
      <x v="119"/>
    </i>
    <i r="1">
      <x v="120"/>
    </i>
    <i r="1">
      <x v="121"/>
    </i>
    <i t="grand">
      <x/>
    </i>
  </rowItems>
  <colFields count="2">
    <field x="6"/>
    <field x="-2"/>
  </colFields>
  <colItems count="6"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N° Viajes" fld="1" subtotal="count" baseField="3" baseItem="0"/>
    <dataField name="Ton Día" fld="4" baseField="0" baseItem="0"/>
  </dataFields>
  <formats count="49">
    <format dxfId="1296">
      <pivotArea type="all" dataOnly="0" outline="0" fieldPosition="0"/>
    </format>
    <format dxfId="1295">
      <pivotArea outline="0" collapsedLevelsAreSubtotals="1" fieldPosition="0"/>
    </format>
    <format dxfId="1294">
      <pivotArea field="3" type="button" dataOnly="0" labelOnly="1" outline="0" axis="axisRow" fieldPosition="1"/>
    </format>
    <format dxfId="1293">
      <pivotArea dataOnly="0" labelOnly="1" fieldPosition="0">
        <references count="1">
          <reference field="3" count="0"/>
        </references>
      </pivotArea>
    </format>
    <format dxfId="129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91">
      <pivotArea type="all" dataOnly="0" outline="0" fieldPosition="0"/>
    </format>
    <format dxfId="1290">
      <pivotArea outline="0" collapsedLevelsAreSubtotals="1" fieldPosition="0"/>
    </format>
    <format dxfId="1289">
      <pivotArea field="3" type="button" dataOnly="0" labelOnly="1" outline="0" axis="axisRow" fieldPosition="1"/>
    </format>
    <format dxfId="1288">
      <pivotArea dataOnly="0" labelOnly="1" fieldPosition="0">
        <references count="1">
          <reference field="3" count="0"/>
        </references>
      </pivotArea>
    </format>
    <format dxfId="128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86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2"/>
          </reference>
        </references>
      </pivotArea>
    </format>
    <format dxfId="1285">
      <pivotArea dataOnly="0" labelOnly="1" fieldPosition="0">
        <references count="1">
          <reference field="6" count="1">
            <x v="2"/>
          </reference>
        </references>
      </pivotArea>
    </format>
    <format dxfId="1284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2"/>
          </reference>
        </references>
      </pivotArea>
    </format>
    <format dxfId="1283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1"/>
          </reference>
        </references>
      </pivotArea>
    </format>
    <format dxfId="1282">
      <pivotArea dataOnly="0" labelOnly="1" fieldPosition="0">
        <references count="1">
          <reference field="6" count="1">
            <x v="1"/>
          </reference>
        </references>
      </pivotArea>
    </format>
    <format dxfId="1281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"/>
          </reference>
        </references>
      </pivotArea>
    </format>
    <format dxfId="1280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2"/>
          </reference>
        </references>
      </pivotArea>
    </format>
    <format dxfId="1279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format>
    <format dxfId="1278">
      <pivotArea type="origin" dataOnly="0" labelOnly="1" outline="0" fieldPosition="0"/>
    </format>
    <format dxfId="1277">
      <pivotArea field="6" type="button" dataOnly="0" labelOnly="1" outline="0" axis="axisCol" fieldPosition="0"/>
    </format>
    <format dxfId="1276">
      <pivotArea field="-2" type="button" dataOnly="0" labelOnly="1" outline="0" axis="axisCol" fieldPosition="1"/>
    </format>
    <format dxfId="1275">
      <pivotArea type="topRight" dataOnly="0" labelOnly="1" outline="0" fieldPosition="0"/>
    </format>
    <format dxfId="1274">
      <pivotArea dataOnly="0" labelOnly="1" grandRow="1" outline="0" fieldPosition="0"/>
    </format>
    <format dxfId="1273">
      <pivotArea dataOnly="0" labelOnly="1" fieldPosition="0">
        <references count="1">
          <reference field="6" count="1">
            <x v="2"/>
          </reference>
        </references>
      </pivotArea>
    </format>
    <format dxfId="1272">
      <pivotArea dataOnly="0" labelOnly="1" fieldPosition="0">
        <references count="1">
          <reference field="6" count="1">
            <x v="1"/>
          </reference>
        </references>
      </pivotArea>
    </format>
    <format dxfId="1271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2"/>
          </reference>
        </references>
      </pivotArea>
    </format>
    <format dxfId="1270">
      <pivotArea dataOnly="0" labelOnly="1" outline="0" fieldPosition="0">
        <references count="2">
          <reference field="4294967294" count="1">
            <x v="0"/>
          </reference>
          <reference field="6" count="1" selected="0">
            <x v="1"/>
          </reference>
        </references>
      </pivotArea>
    </format>
    <format dxfId="1269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2"/>
          </reference>
        </references>
      </pivotArea>
    </format>
    <format dxfId="1268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format>
    <format dxfId="1267">
      <pivotArea type="origin" dataOnly="0" labelOnly="1" outline="0" fieldPosition="0"/>
    </format>
    <format dxfId="1266">
      <pivotArea field="6" type="button" dataOnly="0" labelOnly="1" outline="0" axis="axisCol" fieldPosition="0"/>
    </format>
    <format dxfId="1265">
      <pivotArea field="-2" type="button" dataOnly="0" labelOnly="1" outline="0" axis="axisCol" fieldPosition="1"/>
    </format>
    <format dxfId="1264">
      <pivotArea type="topRight" dataOnly="0" labelOnly="1" outline="0" fieldPosition="0"/>
    </format>
    <format dxfId="1263">
      <pivotArea dataOnly="0" labelOnly="1" grandRow="1" outline="0" fieldPosition="0"/>
    </format>
    <format dxfId="1262">
      <pivotArea dataOnly="0" labelOnly="1" fieldPosition="0">
        <references count="1">
          <reference field="6" count="1">
            <x v="2"/>
          </reference>
        </references>
      </pivotArea>
    </format>
    <format dxfId="1261">
      <pivotArea dataOnly="0" labelOnly="1" fieldPosition="0">
        <references count="1">
          <reference field="6" count="1">
            <x v="1"/>
          </reference>
        </references>
      </pivotArea>
    </format>
    <format dxfId="1260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2"/>
          </reference>
        </references>
      </pivotArea>
    </format>
    <format dxfId="1259">
      <pivotArea dataOnly="0" labelOnly="1" outline="0" fieldPosition="0">
        <references count="2">
          <reference field="4294967294" count="1">
            <x v="0"/>
          </reference>
          <reference field="6" count="1" selected="0">
            <x v="1"/>
          </reference>
        </references>
      </pivotArea>
    </format>
    <format dxfId="1258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2"/>
          </reference>
        </references>
      </pivotArea>
    </format>
    <format dxfId="1257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format>
    <format dxfId="1256">
      <pivotArea type="origin" dataOnly="0" labelOnly="1" outline="0" fieldPosition="0"/>
    </format>
    <format dxfId="1255">
      <pivotArea field="6" type="button" dataOnly="0" labelOnly="1" outline="0" axis="axisCol" fieldPosition="0"/>
    </format>
    <format dxfId="1254">
      <pivotArea field="-2" type="button" dataOnly="0" labelOnly="1" outline="0" axis="axisCol" fieldPosition="1"/>
    </format>
    <format dxfId="1253">
      <pivotArea type="topRight" dataOnly="0" labelOnly="1" outline="0" fieldPosition="0"/>
    </format>
    <format dxfId="1252">
      <pivotArea dataOnly="0" labelOnly="1" grandRow="1" outline="0" fieldPosition="0"/>
    </format>
    <format dxfId="1251">
      <pivotArea dataOnly="0" labelOnly="1" fieldPosition="0">
        <references count="1">
          <reference field="6" count="1">
            <x v="2"/>
          </reference>
        </references>
      </pivotArea>
    </format>
    <format dxfId="1250">
      <pivotArea dataOnly="0" labelOnly="1" fieldPosition="0">
        <references count="1">
          <reference field="6" count="1">
            <x v="1"/>
          </reference>
        </references>
      </pivotArea>
    </format>
    <format dxfId="1249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2"/>
          </reference>
        </references>
      </pivotArea>
    </format>
    <format dxfId="1248">
      <pivotArea dataOnly="0" labelOnly="1" outline="0" fieldPosition="0">
        <references count="2">
          <reference field="4294967294" count="1">
            <x v="0"/>
          </reference>
          <reference field="6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80607A-657E-4DFB-A75A-69A1F992A474}" name="TablaDiná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rowHeaderCaption="Fecha">
  <location ref="AW2:BE19" firstHeaderRow="1" firstDataRow="3" firstDataCol="1"/>
  <pivotFields count="10">
    <pivotField showAll="0"/>
    <pivotField dataField="1" showAll="0"/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showAll="0"/>
    <pivotField axis="axisCol" showAll="0">
      <items count="8">
        <item m="1" x="6"/>
        <item x="2"/>
        <item x="0"/>
        <item m="1" x="5"/>
        <item x="4"/>
        <item x="1"/>
        <item x="3"/>
        <item t="default"/>
      </items>
    </pivotField>
    <pivotField showAll="0"/>
    <pivotField showAll="0"/>
    <pivotField axis="axisRow" showAll="0">
      <items count="15"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</pivotFields>
  <rowFields count="2">
    <field x="9"/>
    <field x="3"/>
  </rowFields>
  <rowItems count="15">
    <i>
      <x v="1"/>
    </i>
    <i r="1">
      <x v="13"/>
    </i>
    <i r="1">
      <x v="14"/>
    </i>
    <i r="1">
      <x v="15"/>
    </i>
    <i r="1">
      <x v="16"/>
    </i>
    <i r="1">
      <x v="19"/>
    </i>
    <i r="1">
      <x v="20"/>
    </i>
    <i r="1">
      <x v="21"/>
    </i>
    <i r="1">
      <x v="22"/>
    </i>
    <i r="1">
      <x v="23"/>
    </i>
    <i r="1">
      <x v="26"/>
    </i>
    <i r="1">
      <x v="27"/>
    </i>
    <i r="1">
      <x v="28"/>
    </i>
    <i r="1">
      <x v="29"/>
    </i>
    <i t="grand">
      <x/>
    </i>
  </rowItems>
  <colFields count="2">
    <field x="6"/>
    <field x="-2"/>
  </colFields>
  <colItems count="8">
    <i>
      <x v="1"/>
      <x/>
    </i>
    <i r="1" i="1">
      <x v="1"/>
    </i>
    <i>
      <x v="2"/>
      <x/>
    </i>
    <i r="1" i="1">
      <x v="1"/>
    </i>
    <i>
      <x v="5"/>
      <x/>
    </i>
    <i r="1" i="1">
      <x v="1"/>
    </i>
    <i t="grand">
      <x/>
    </i>
    <i t="grand" i="1">
      <x/>
    </i>
  </colItems>
  <dataFields count="2">
    <dataField name="N° Viajes" fld="1" subtotal="count" baseField="3" baseItem="0"/>
    <dataField name="Ton Día" fld="4" baseField="0" baseItem="0"/>
  </dataFields>
  <formats count="49">
    <format dxfId="1345">
      <pivotArea type="all" dataOnly="0" outline="0" fieldPosition="0"/>
    </format>
    <format dxfId="1344">
      <pivotArea outline="0" collapsedLevelsAreSubtotals="1" fieldPosition="0"/>
    </format>
    <format dxfId="1343">
      <pivotArea field="3" type="button" dataOnly="0" labelOnly="1" outline="0" axis="axisRow" fieldPosition="1"/>
    </format>
    <format dxfId="1342">
      <pivotArea dataOnly="0" labelOnly="1" fieldPosition="0">
        <references count="1">
          <reference field="3" count="0"/>
        </references>
      </pivotArea>
    </format>
    <format dxfId="134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40">
      <pivotArea type="all" dataOnly="0" outline="0" fieldPosition="0"/>
    </format>
    <format dxfId="1339">
      <pivotArea outline="0" collapsedLevelsAreSubtotals="1" fieldPosition="0"/>
    </format>
    <format dxfId="1338">
      <pivotArea field="3" type="button" dataOnly="0" labelOnly="1" outline="0" axis="axisRow" fieldPosition="1"/>
    </format>
    <format dxfId="1337">
      <pivotArea dataOnly="0" labelOnly="1" fieldPosition="0">
        <references count="1">
          <reference field="3" count="0"/>
        </references>
      </pivotArea>
    </format>
    <format dxfId="13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35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2"/>
          </reference>
        </references>
      </pivotArea>
    </format>
    <format dxfId="1334">
      <pivotArea dataOnly="0" labelOnly="1" fieldPosition="0">
        <references count="1">
          <reference field="6" count="1">
            <x v="2"/>
          </reference>
        </references>
      </pivotArea>
    </format>
    <format dxfId="1333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2"/>
          </reference>
        </references>
      </pivotArea>
    </format>
    <format dxfId="1332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1"/>
          </reference>
        </references>
      </pivotArea>
    </format>
    <format dxfId="1331">
      <pivotArea dataOnly="0" labelOnly="1" fieldPosition="0">
        <references count="1">
          <reference field="6" count="1">
            <x v="1"/>
          </reference>
        </references>
      </pivotArea>
    </format>
    <format dxfId="1330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"/>
          </reference>
        </references>
      </pivotArea>
    </format>
    <format dxfId="1329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2"/>
          </reference>
        </references>
      </pivotArea>
    </format>
    <format dxfId="1328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format>
    <format dxfId="1327">
      <pivotArea type="origin" dataOnly="0" labelOnly="1" outline="0" fieldPosition="0"/>
    </format>
    <format dxfId="1326">
      <pivotArea field="6" type="button" dataOnly="0" labelOnly="1" outline="0" axis="axisCol" fieldPosition="0"/>
    </format>
    <format dxfId="1325">
      <pivotArea field="-2" type="button" dataOnly="0" labelOnly="1" outline="0" axis="axisCol" fieldPosition="1"/>
    </format>
    <format dxfId="1324">
      <pivotArea type="topRight" dataOnly="0" labelOnly="1" outline="0" fieldPosition="0"/>
    </format>
    <format dxfId="1323">
      <pivotArea dataOnly="0" labelOnly="1" grandRow="1" outline="0" fieldPosition="0"/>
    </format>
    <format dxfId="1322">
      <pivotArea dataOnly="0" labelOnly="1" fieldPosition="0">
        <references count="1">
          <reference field="6" count="1">
            <x v="2"/>
          </reference>
        </references>
      </pivotArea>
    </format>
    <format dxfId="1321">
      <pivotArea dataOnly="0" labelOnly="1" fieldPosition="0">
        <references count="1">
          <reference field="6" count="1">
            <x v="1"/>
          </reference>
        </references>
      </pivotArea>
    </format>
    <format dxfId="1320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2"/>
          </reference>
        </references>
      </pivotArea>
    </format>
    <format dxfId="1319">
      <pivotArea dataOnly="0" labelOnly="1" outline="0" fieldPosition="0">
        <references count="2">
          <reference field="4294967294" count="1">
            <x v="0"/>
          </reference>
          <reference field="6" count="1" selected="0">
            <x v="1"/>
          </reference>
        </references>
      </pivotArea>
    </format>
    <format dxfId="1318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2"/>
          </reference>
        </references>
      </pivotArea>
    </format>
    <format dxfId="1317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format>
    <format dxfId="1316">
      <pivotArea type="origin" dataOnly="0" labelOnly="1" outline="0" fieldPosition="0"/>
    </format>
    <format dxfId="1315">
      <pivotArea field="6" type="button" dataOnly="0" labelOnly="1" outline="0" axis="axisCol" fieldPosition="0"/>
    </format>
    <format dxfId="1314">
      <pivotArea field="-2" type="button" dataOnly="0" labelOnly="1" outline="0" axis="axisCol" fieldPosition="1"/>
    </format>
    <format dxfId="1313">
      <pivotArea type="topRight" dataOnly="0" labelOnly="1" outline="0" fieldPosition="0"/>
    </format>
    <format dxfId="1312">
      <pivotArea dataOnly="0" labelOnly="1" grandRow="1" outline="0" fieldPosition="0"/>
    </format>
    <format dxfId="1311">
      <pivotArea dataOnly="0" labelOnly="1" fieldPosition="0">
        <references count="1">
          <reference field="6" count="1">
            <x v="2"/>
          </reference>
        </references>
      </pivotArea>
    </format>
    <format dxfId="1310">
      <pivotArea dataOnly="0" labelOnly="1" fieldPosition="0">
        <references count="1">
          <reference field="6" count="1">
            <x v="1"/>
          </reference>
        </references>
      </pivotArea>
    </format>
    <format dxfId="1309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2"/>
          </reference>
        </references>
      </pivotArea>
    </format>
    <format dxfId="1308">
      <pivotArea dataOnly="0" labelOnly="1" outline="0" fieldPosition="0">
        <references count="2">
          <reference field="4294967294" count="1">
            <x v="0"/>
          </reference>
          <reference field="6" count="1" selected="0">
            <x v="1"/>
          </reference>
        </references>
      </pivotArea>
    </format>
    <format dxfId="1307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2"/>
          </reference>
        </references>
      </pivotArea>
    </format>
    <format dxfId="1306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format>
    <format dxfId="1305">
      <pivotArea type="origin" dataOnly="0" labelOnly="1" outline="0" fieldPosition="0"/>
    </format>
    <format dxfId="1304">
      <pivotArea field="6" type="button" dataOnly="0" labelOnly="1" outline="0" axis="axisCol" fieldPosition="0"/>
    </format>
    <format dxfId="1303">
      <pivotArea field="-2" type="button" dataOnly="0" labelOnly="1" outline="0" axis="axisCol" fieldPosition="1"/>
    </format>
    <format dxfId="1302">
      <pivotArea type="topRight" dataOnly="0" labelOnly="1" outline="0" fieldPosition="0"/>
    </format>
    <format dxfId="1301">
      <pivotArea dataOnly="0" labelOnly="1" grandRow="1" outline="0" fieldPosition="0"/>
    </format>
    <format dxfId="1300">
      <pivotArea dataOnly="0" labelOnly="1" fieldPosition="0">
        <references count="1">
          <reference field="6" count="1">
            <x v="2"/>
          </reference>
        </references>
      </pivotArea>
    </format>
    <format dxfId="1299">
      <pivotArea dataOnly="0" labelOnly="1" fieldPosition="0">
        <references count="1">
          <reference field="6" count="1">
            <x v="1"/>
          </reference>
        </references>
      </pivotArea>
    </format>
    <format dxfId="1298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2"/>
          </reference>
        </references>
      </pivotArea>
    </format>
    <format dxfId="1297">
      <pivotArea dataOnly="0" labelOnly="1" outline="0" fieldPosition="0">
        <references count="2">
          <reference field="4294967294" count="1">
            <x v="0"/>
          </reference>
          <reference field="6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EC79A1-4BFD-4490-BFA1-EBB351A53C85}" name="TablaDinámica14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rowHeaderCaption="Fecha">
  <location ref="AW330:BC356" firstHeaderRow="1" firstDataRow="3" firstDataCol="1"/>
  <pivotFields count="10">
    <pivotField showAll="0"/>
    <pivotField dataField="1" showAll="0"/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showAll="0"/>
    <pivotField axis="axisCol" showAll="0">
      <items count="8">
        <item m="1" x="6"/>
        <item x="2"/>
        <item x="0"/>
        <item m="1" x="5"/>
        <item x="4"/>
        <item x="1"/>
        <item x="3"/>
        <item t="default"/>
      </items>
    </pivotField>
    <pivotField showAll="0"/>
    <pivotField showAll="0"/>
    <pivotField axis="axisRow" showAll="0">
      <items count="15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  <item t="default"/>
      </items>
    </pivotField>
  </pivotFields>
  <rowFields count="2">
    <field x="9"/>
    <field x="3"/>
  </rowFields>
  <rowItems count="24">
    <i>
      <x v="6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60"/>
    </i>
    <i r="1">
      <x v="161"/>
    </i>
    <i r="1">
      <x v="163"/>
    </i>
    <i r="1">
      <x v="164"/>
    </i>
    <i r="1">
      <x v="165"/>
    </i>
    <i r="1">
      <x v="167"/>
    </i>
    <i r="1">
      <x v="168"/>
    </i>
    <i r="1">
      <x v="169"/>
    </i>
    <i r="1">
      <x v="170"/>
    </i>
    <i r="1">
      <x v="171"/>
    </i>
    <i r="1">
      <x v="174"/>
    </i>
    <i r="1">
      <x v="175"/>
    </i>
    <i r="1">
      <x v="176"/>
    </i>
    <i r="1">
      <x v="177"/>
    </i>
    <i r="1">
      <x v="178"/>
    </i>
    <i r="1">
      <x v="179"/>
    </i>
    <i t="grand">
      <x/>
    </i>
  </rowItems>
  <colFields count="2">
    <field x="6"/>
    <field x="-2"/>
  </colFields>
  <colItems count="6">
    <i>
      <x v="1"/>
      <x/>
    </i>
    <i r="1" i="1">
      <x v="1"/>
    </i>
    <i>
      <x v="6"/>
      <x/>
    </i>
    <i r="1" i="1">
      <x v="1"/>
    </i>
    <i t="grand">
      <x/>
    </i>
    <i t="grand" i="1">
      <x/>
    </i>
  </colItems>
  <dataFields count="2">
    <dataField name="N° Viajes" fld="1" subtotal="count" baseField="3" baseItem="0"/>
    <dataField name="Ton Día" fld="4" baseField="0" baseItem="0"/>
  </dataFields>
  <formats count="49">
    <format dxfId="1394">
      <pivotArea type="all" dataOnly="0" outline="0" fieldPosition="0"/>
    </format>
    <format dxfId="1393">
      <pivotArea outline="0" collapsedLevelsAreSubtotals="1" fieldPosition="0"/>
    </format>
    <format dxfId="1392">
      <pivotArea field="3" type="button" dataOnly="0" labelOnly="1" outline="0" axis="axisRow" fieldPosition="1"/>
    </format>
    <format dxfId="1391">
      <pivotArea dataOnly="0" labelOnly="1" fieldPosition="0">
        <references count="1">
          <reference field="3" count="0"/>
        </references>
      </pivotArea>
    </format>
    <format dxfId="139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89">
      <pivotArea type="all" dataOnly="0" outline="0" fieldPosition="0"/>
    </format>
    <format dxfId="1388">
      <pivotArea outline="0" collapsedLevelsAreSubtotals="1" fieldPosition="0"/>
    </format>
    <format dxfId="1387">
      <pivotArea field="3" type="button" dataOnly="0" labelOnly="1" outline="0" axis="axisRow" fieldPosition="1"/>
    </format>
    <format dxfId="1386">
      <pivotArea dataOnly="0" labelOnly="1" fieldPosition="0">
        <references count="1">
          <reference field="3" count="0"/>
        </references>
      </pivotArea>
    </format>
    <format dxfId="138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84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2"/>
          </reference>
        </references>
      </pivotArea>
    </format>
    <format dxfId="1383">
      <pivotArea dataOnly="0" labelOnly="1" fieldPosition="0">
        <references count="1">
          <reference field="6" count="1">
            <x v="2"/>
          </reference>
        </references>
      </pivotArea>
    </format>
    <format dxfId="1382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2"/>
          </reference>
        </references>
      </pivotArea>
    </format>
    <format dxfId="1381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1"/>
          </reference>
        </references>
      </pivotArea>
    </format>
    <format dxfId="1380">
      <pivotArea dataOnly="0" labelOnly="1" fieldPosition="0">
        <references count="1">
          <reference field="6" count="1">
            <x v="1"/>
          </reference>
        </references>
      </pivotArea>
    </format>
    <format dxfId="1379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"/>
          </reference>
        </references>
      </pivotArea>
    </format>
    <format dxfId="1378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2"/>
          </reference>
        </references>
      </pivotArea>
    </format>
    <format dxfId="1377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format>
    <format dxfId="1376">
      <pivotArea type="origin" dataOnly="0" labelOnly="1" outline="0" fieldPosition="0"/>
    </format>
    <format dxfId="1375">
      <pivotArea field="6" type="button" dataOnly="0" labelOnly="1" outline="0" axis="axisCol" fieldPosition="0"/>
    </format>
    <format dxfId="1374">
      <pivotArea field="-2" type="button" dataOnly="0" labelOnly="1" outline="0" axis="axisCol" fieldPosition="1"/>
    </format>
    <format dxfId="1373">
      <pivotArea type="topRight" dataOnly="0" labelOnly="1" outline="0" fieldPosition="0"/>
    </format>
    <format dxfId="1372">
      <pivotArea dataOnly="0" labelOnly="1" grandRow="1" outline="0" fieldPosition="0"/>
    </format>
    <format dxfId="1371">
      <pivotArea dataOnly="0" labelOnly="1" fieldPosition="0">
        <references count="1">
          <reference field="6" count="1">
            <x v="2"/>
          </reference>
        </references>
      </pivotArea>
    </format>
    <format dxfId="1370">
      <pivotArea dataOnly="0" labelOnly="1" fieldPosition="0">
        <references count="1">
          <reference field="6" count="1">
            <x v="1"/>
          </reference>
        </references>
      </pivotArea>
    </format>
    <format dxfId="1369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2"/>
          </reference>
        </references>
      </pivotArea>
    </format>
    <format dxfId="1368">
      <pivotArea dataOnly="0" labelOnly="1" outline="0" fieldPosition="0">
        <references count="2">
          <reference field="4294967294" count="1">
            <x v="0"/>
          </reference>
          <reference field="6" count="1" selected="0">
            <x v="1"/>
          </reference>
        </references>
      </pivotArea>
    </format>
    <format dxfId="1367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2"/>
          </reference>
        </references>
      </pivotArea>
    </format>
    <format dxfId="1366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format>
    <format dxfId="1365">
      <pivotArea type="origin" dataOnly="0" labelOnly="1" outline="0" fieldPosition="0"/>
    </format>
    <format dxfId="1364">
      <pivotArea field="6" type="button" dataOnly="0" labelOnly="1" outline="0" axis="axisCol" fieldPosition="0"/>
    </format>
    <format dxfId="1363">
      <pivotArea field="-2" type="button" dataOnly="0" labelOnly="1" outline="0" axis="axisCol" fieldPosition="1"/>
    </format>
    <format dxfId="1362">
      <pivotArea type="topRight" dataOnly="0" labelOnly="1" outline="0" fieldPosition="0"/>
    </format>
    <format dxfId="1361">
      <pivotArea dataOnly="0" labelOnly="1" grandRow="1" outline="0" fieldPosition="0"/>
    </format>
    <format dxfId="1360">
      <pivotArea dataOnly="0" labelOnly="1" fieldPosition="0">
        <references count="1">
          <reference field="6" count="1">
            <x v="2"/>
          </reference>
        </references>
      </pivotArea>
    </format>
    <format dxfId="1359">
      <pivotArea dataOnly="0" labelOnly="1" fieldPosition="0">
        <references count="1">
          <reference field="6" count="1">
            <x v="1"/>
          </reference>
        </references>
      </pivotArea>
    </format>
    <format dxfId="1358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2"/>
          </reference>
        </references>
      </pivotArea>
    </format>
    <format dxfId="1357">
      <pivotArea dataOnly="0" labelOnly="1" outline="0" fieldPosition="0">
        <references count="2">
          <reference field="4294967294" count="1">
            <x v="0"/>
          </reference>
          <reference field="6" count="1" selected="0">
            <x v="1"/>
          </reference>
        </references>
      </pivotArea>
    </format>
    <format dxfId="1356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2"/>
          </reference>
        </references>
      </pivotArea>
    </format>
    <format dxfId="1355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format>
    <format dxfId="1354">
      <pivotArea type="origin" dataOnly="0" labelOnly="1" outline="0" fieldPosition="0"/>
    </format>
    <format dxfId="1353">
      <pivotArea field="6" type="button" dataOnly="0" labelOnly="1" outline="0" axis="axisCol" fieldPosition="0"/>
    </format>
    <format dxfId="1352">
      <pivotArea field="-2" type="button" dataOnly="0" labelOnly="1" outline="0" axis="axisCol" fieldPosition="1"/>
    </format>
    <format dxfId="1351">
      <pivotArea type="topRight" dataOnly="0" labelOnly="1" outline="0" fieldPosition="0"/>
    </format>
    <format dxfId="1350">
      <pivotArea dataOnly="0" labelOnly="1" grandRow="1" outline="0" fieldPosition="0"/>
    </format>
    <format dxfId="1349">
      <pivotArea dataOnly="0" labelOnly="1" fieldPosition="0">
        <references count="1">
          <reference field="6" count="1">
            <x v="2"/>
          </reference>
        </references>
      </pivotArea>
    </format>
    <format dxfId="1348">
      <pivotArea dataOnly="0" labelOnly="1" fieldPosition="0">
        <references count="1">
          <reference field="6" count="1">
            <x v="1"/>
          </reference>
        </references>
      </pivotArea>
    </format>
    <format dxfId="1347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2"/>
          </reference>
        </references>
      </pivotArea>
    </format>
    <format dxfId="1346">
      <pivotArea dataOnly="0" labelOnly="1" outline="0" fieldPosition="0">
        <references count="2">
          <reference field="4294967294" count="1">
            <x v="0"/>
          </reference>
          <reference field="6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9FD2DD-E960-4947-A4FB-5344B02E9B32}" name="TablaDinámica13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>
  <location ref="BJ330:BM332" firstHeaderRow="0" firstDataRow="1" firstDataCol="1"/>
  <pivotFields count="20">
    <pivotField showAll="0"/>
    <pivotField showAll="0"/>
    <pivotField showAll="0"/>
    <pivotField showAll="0"/>
    <pivotField showAll="0"/>
    <pivotField showAll="0"/>
    <pivotField axis="axisRow" numFmtId="14" showAll="0">
      <items count="15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dataField="1" showAll="0"/>
    <pivotField showAll="0"/>
    <pivotField dataField="1" numFmtId="10" showAll="0"/>
    <pivotField showAll="0"/>
    <pivotField showAll="0"/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"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ton" fld="7" baseField="0" baseItem="0"/>
    <dataField name="Promedio de ley  Cup" fld="9" subtotal="average" baseField="6" baseItem="3" numFmtId="10"/>
    <dataField name="Promedio de Ley Visual" fld="13" subtotal="average" baseField="6" baseItem="3" numFmtId="10"/>
  </dataFields>
  <formats count="1">
    <format dxfId="1395">
      <pivotArea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7B795E-D271-4598-AB96-251AD53C1280}" name="TablaDinámica3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>
  <location ref="BJ75:BM77" firstHeaderRow="0" firstDataRow="1" firstDataCol="1"/>
  <pivotFields count="20">
    <pivotField showAll="0"/>
    <pivotField showAll="0"/>
    <pivotField showAll="0"/>
    <pivotField showAll="0"/>
    <pivotField showAll="0"/>
    <pivotField showAll="0"/>
    <pivotField axis="axisRow" numFmtId="14" showAll="0">
      <items count="15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dataField="1" showAll="0"/>
    <pivotField showAll="0"/>
    <pivotField dataField="1" numFmtId="10" showAll="0"/>
    <pivotField showAll="0"/>
    <pivotField showAll="0"/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"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ton" fld="7" baseField="0" baseItem="0"/>
    <dataField name="Promedio de ley  Cup" fld="9" subtotal="average" baseField="6" baseItem="3" numFmtId="10"/>
    <dataField name="Promedio de Ley Visual" fld="13" subtotal="average" baseField="6" baseItem="3" numFmtId="10"/>
  </dataFields>
  <formats count="1">
    <format dxfId="1396">
      <pivotArea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B19F7E-08F5-4CF6-9FFF-D4BBFE36024D}" name="TablaDinámica9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>
  <location ref="BJ373:BM375" firstHeaderRow="0" firstDataRow="1" firstDataCol="1"/>
  <pivotFields count="20">
    <pivotField showAll="0"/>
    <pivotField showAll="0"/>
    <pivotField showAll="0"/>
    <pivotField showAll="0"/>
    <pivotField showAll="0"/>
    <pivotField showAll="0"/>
    <pivotField axis="axisRow" numFmtId="14" showAll="0">
      <items count="15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dataField="1" showAll="0"/>
    <pivotField showAll="0"/>
    <pivotField dataField="1" numFmtId="10" showAll="0"/>
    <pivotField showAll="0"/>
    <pivotField showAll="0"/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"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ton" fld="7" baseField="0" baseItem="0"/>
    <dataField name="Promedio de ley  Cup" fld="9" subtotal="average" baseField="6" baseItem="3" numFmtId="10"/>
    <dataField name="Promedio de Ley Visual" fld="13" subtotal="average" baseField="6" baseItem="3" numFmtId="10"/>
  </dataFields>
  <formats count="1">
    <format dxfId="1397">
      <pivotArea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D471E2-01A4-4E4F-B5D0-A681AB3E2FFA}" name="TablaDinámica2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>
  <location ref="BJ2:BM4" firstHeaderRow="0" firstDataRow="1" firstDataCol="1"/>
  <pivotFields count="20">
    <pivotField showAll="0"/>
    <pivotField showAll="0"/>
    <pivotField showAll="0"/>
    <pivotField showAll="0"/>
    <pivotField showAll="0"/>
    <pivotField showAll="0"/>
    <pivotField axis="axisRow" numFmtId="14" showAll="0">
      <items count="15"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dataField="1" showAll="0"/>
    <pivotField showAll="0"/>
    <pivotField dataField="1" numFmtId="10" showAll="0"/>
    <pivotField showAll="0"/>
    <pivotField showAll="0"/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"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ton" fld="7" baseField="0" baseItem="0"/>
    <dataField name="Promedio de ley  Cup" fld="9" subtotal="average" baseField="6" baseItem="3" numFmtId="10"/>
    <dataField name="Promedio de Ley Visual" fld="13" subtotal="average" baseField="6" baseItem="3" numFmtId="10"/>
  </dataFields>
  <formats count="1">
    <format dxfId="1398">
      <pivotArea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36E9D2-1808-4EE2-A397-08357A8BA308}" name="TablaDinámica7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rowHeaderCaption="Fecha">
  <location ref="AW122:AY125" firstHeaderRow="1" firstDataRow="3" firstDataCol="1"/>
  <pivotFields count="10">
    <pivotField showAll="0"/>
    <pivotField dataField="1" showAll="0"/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showAll="0"/>
    <pivotField axis="axisCol" showAll="0">
      <items count="8">
        <item m="1" x="6"/>
        <item x="2"/>
        <item x="0"/>
        <item m="1" x="5"/>
        <item x="4"/>
        <item x="1"/>
        <item x="3"/>
        <item t="default"/>
      </items>
    </pivotField>
    <pivotField showAll="0"/>
    <pivotField showAll="0"/>
    <pivotField axis="axisRow" showAll="0">
      <items count="15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</pivotFields>
  <rowFields count="2">
    <field x="9"/>
    <field x="3"/>
  </rowFields>
  <rowItems count="1">
    <i t="grand">
      <x/>
    </i>
  </rowItems>
  <colFields count="2">
    <field x="6"/>
    <field x="-2"/>
  </colFields>
  <colItems count="2">
    <i t="grand">
      <x/>
    </i>
    <i t="grand" i="1">
      <x v="1"/>
    </i>
  </colItems>
  <dataFields count="2">
    <dataField name="N° Viajes" fld="1" subtotal="count" baseField="3" baseItem="0"/>
    <dataField name="Ton Día" fld="4" baseField="0" baseItem="0"/>
  </dataFields>
  <formats count="49">
    <format dxfId="1447">
      <pivotArea type="all" dataOnly="0" outline="0" fieldPosition="0"/>
    </format>
    <format dxfId="1446">
      <pivotArea outline="0" collapsedLevelsAreSubtotals="1" fieldPosition="0"/>
    </format>
    <format dxfId="1445">
      <pivotArea field="3" type="button" dataOnly="0" labelOnly="1" outline="0" axis="axisRow" fieldPosition="1"/>
    </format>
    <format dxfId="1444">
      <pivotArea dataOnly="0" labelOnly="1" fieldPosition="0">
        <references count="1">
          <reference field="3" count="0"/>
        </references>
      </pivotArea>
    </format>
    <format dxfId="144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42">
      <pivotArea type="all" dataOnly="0" outline="0" fieldPosition="0"/>
    </format>
    <format dxfId="1441">
      <pivotArea outline="0" collapsedLevelsAreSubtotals="1" fieldPosition="0"/>
    </format>
    <format dxfId="1440">
      <pivotArea field="3" type="button" dataOnly="0" labelOnly="1" outline="0" axis="axisRow" fieldPosition="1"/>
    </format>
    <format dxfId="1439">
      <pivotArea dataOnly="0" labelOnly="1" fieldPosition="0">
        <references count="1">
          <reference field="3" count="0"/>
        </references>
      </pivotArea>
    </format>
    <format dxfId="14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37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2"/>
          </reference>
        </references>
      </pivotArea>
    </format>
    <format dxfId="1436">
      <pivotArea dataOnly="0" labelOnly="1" fieldPosition="0">
        <references count="1">
          <reference field="6" count="1">
            <x v="2"/>
          </reference>
        </references>
      </pivotArea>
    </format>
    <format dxfId="1435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2"/>
          </reference>
        </references>
      </pivotArea>
    </format>
    <format dxfId="1434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1"/>
          </reference>
        </references>
      </pivotArea>
    </format>
    <format dxfId="1433">
      <pivotArea dataOnly="0" labelOnly="1" fieldPosition="0">
        <references count="1">
          <reference field="6" count="1">
            <x v="1"/>
          </reference>
        </references>
      </pivotArea>
    </format>
    <format dxfId="1432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"/>
          </reference>
        </references>
      </pivotArea>
    </format>
    <format dxfId="1431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2"/>
          </reference>
        </references>
      </pivotArea>
    </format>
    <format dxfId="1430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format>
    <format dxfId="1429">
      <pivotArea type="origin" dataOnly="0" labelOnly="1" outline="0" fieldPosition="0"/>
    </format>
    <format dxfId="1428">
      <pivotArea field="6" type="button" dataOnly="0" labelOnly="1" outline="0" axis="axisCol" fieldPosition="0"/>
    </format>
    <format dxfId="1427">
      <pivotArea field="-2" type="button" dataOnly="0" labelOnly="1" outline="0" axis="axisCol" fieldPosition="1"/>
    </format>
    <format dxfId="1426">
      <pivotArea type="topRight" dataOnly="0" labelOnly="1" outline="0" fieldPosition="0"/>
    </format>
    <format dxfId="1425">
      <pivotArea dataOnly="0" labelOnly="1" grandRow="1" outline="0" fieldPosition="0"/>
    </format>
    <format dxfId="1424">
      <pivotArea dataOnly="0" labelOnly="1" fieldPosition="0">
        <references count="1">
          <reference field="6" count="1">
            <x v="2"/>
          </reference>
        </references>
      </pivotArea>
    </format>
    <format dxfId="1423">
      <pivotArea dataOnly="0" labelOnly="1" fieldPosition="0">
        <references count="1">
          <reference field="6" count="1">
            <x v="1"/>
          </reference>
        </references>
      </pivotArea>
    </format>
    <format dxfId="1422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2"/>
          </reference>
        </references>
      </pivotArea>
    </format>
    <format dxfId="1421">
      <pivotArea dataOnly="0" labelOnly="1" outline="0" fieldPosition="0">
        <references count="2">
          <reference field="4294967294" count="1">
            <x v="0"/>
          </reference>
          <reference field="6" count="1" selected="0">
            <x v="1"/>
          </reference>
        </references>
      </pivotArea>
    </format>
    <format dxfId="1420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2"/>
          </reference>
        </references>
      </pivotArea>
    </format>
    <format dxfId="1419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format>
    <format dxfId="1418">
      <pivotArea type="origin" dataOnly="0" labelOnly="1" outline="0" fieldPosition="0"/>
    </format>
    <format dxfId="1417">
      <pivotArea field="6" type="button" dataOnly="0" labelOnly="1" outline="0" axis="axisCol" fieldPosition="0"/>
    </format>
    <format dxfId="1416">
      <pivotArea field="-2" type="button" dataOnly="0" labelOnly="1" outline="0" axis="axisCol" fieldPosition="1"/>
    </format>
    <format dxfId="1415">
      <pivotArea type="topRight" dataOnly="0" labelOnly="1" outline="0" fieldPosition="0"/>
    </format>
    <format dxfId="1414">
      <pivotArea dataOnly="0" labelOnly="1" grandRow="1" outline="0" fieldPosition="0"/>
    </format>
    <format dxfId="1413">
      <pivotArea dataOnly="0" labelOnly="1" fieldPosition="0">
        <references count="1">
          <reference field="6" count="1">
            <x v="2"/>
          </reference>
        </references>
      </pivotArea>
    </format>
    <format dxfId="1412">
      <pivotArea dataOnly="0" labelOnly="1" fieldPosition="0">
        <references count="1">
          <reference field="6" count="1">
            <x v="1"/>
          </reference>
        </references>
      </pivotArea>
    </format>
    <format dxfId="1411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2"/>
          </reference>
        </references>
      </pivotArea>
    </format>
    <format dxfId="1410">
      <pivotArea dataOnly="0" labelOnly="1" outline="0" fieldPosition="0">
        <references count="2">
          <reference field="4294967294" count="1">
            <x v="0"/>
          </reference>
          <reference field="6" count="1" selected="0">
            <x v="1"/>
          </reference>
        </references>
      </pivotArea>
    </format>
    <format dxfId="1409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2"/>
          </reference>
        </references>
      </pivotArea>
    </format>
    <format dxfId="1408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format>
    <format dxfId="1407">
      <pivotArea type="origin" dataOnly="0" labelOnly="1" outline="0" fieldPosition="0"/>
    </format>
    <format dxfId="1406">
      <pivotArea field="6" type="button" dataOnly="0" labelOnly="1" outline="0" axis="axisCol" fieldPosition="0"/>
    </format>
    <format dxfId="1405">
      <pivotArea field="-2" type="button" dataOnly="0" labelOnly="1" outline="0" axis="axisCol" fieldPosition="1"/>
    </format>
    <format dxfId="1404">
      <pivotArea type="topRight" dataOnly="0" labelOnly="1" outline="0" fieldPosition="0"/>
    </format>
    <format dxfId="1403">
      <pivotArea dataOnly="0" labelOnly="1" grandRow="1" outline="0" fieldPosition="0"/>
    </format>
    <format dxfId="1402">
      <pivotArea dataOnly="0" labelOnly="1" fieldPosition="0">
        <references count="1">
          <reference field="6" count="1">
            <x v="2"/>
          </reference>
        </references>
      </pivotArea>
    </format>
    <format dxfId="1401">
      <pivotArea dataOnly="0" labelOnly="1" fieldPosition="0">
        <references count="1">
          <reference field="6" count="1">
            <x v="1"/>
          </reference>
        </references>
      </pivotArea>
    </format>
    <format dxfId="1400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2"/>
          </reference>
        </references>
      </pivotArea>
    </format>
    <format dxfId="1399">
      <pivotArea dataOnly="0" labelOnly="1" outline="0" fieldPosition="0">
        <references count="2">
          <reference field="4294967294" count="1">
            <x v="0"/>
          </reference>
          <reference field="6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4FC2F6-3FC8-40D2-B28E-C4D4C33C896B}" name="TablaDinámica10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rowHeaderCaption="Fecha">
  <location ref="AW373:BC399" firstHeaderRow="1" firstDataRow="3" firstDataCol="1"/>
  <pivotFields count="10">
    <pivotField showAll="0"/>
    <pivotField dataField="1" showAll="0"/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showAll="0"/>
    <pivotField axis="axisCol" showAll="0">
      <items count="8">
        <item m="1" x="6"/>
        <item x="2"/>
        <item x="0"/>
        <item m="1" x="5"/>
        <item x="4"/>
        <item x="1"/>
        <item x="3"/>
        <item t="default"/>
      </items>
    </pivotField>
    <pivotField showAll="0"/>
    <pivotField showAll="0"/>
    <pivotField axis="axisRow" showAll="0">
      <items count="15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  <item t="default"/>
      </items>
    </pivotField>
  </pivotFields>
  <rowFields count="2">
    <field x="9"/>
    <field x="3"/>
  </rowFields>
  <rowItems count="24">
    <i>
      <x v="6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60"/>
    </i>
    <i r="1">
      <x v="161"/>
    </i>
    <i r="1">
      <x v="163"/>
    </i>
    <i r="1">
      <x v="164"/>
    </i>
    <i r="1">
      <x v="165"/>
    </i>
    <i r="1">
      <x v="167"/>
    </i>
    <i r="1">
      <x v="168"/>
    </i>
    <i r="1">
      <x v="169"/>
    </i>
    <i r="1">
      <x v="170"/>
    </i>
    <i r="1">
      <x v="171"/>
    </i>
    <i r="1">
      <x v="174"/>
    </i>
    <i r="1">
      <x v="175"/>
    </i>
    <i r="1">
      <x v="176"/>
    </i>
    <i r="1">
      <x v="177"/>
    </i>
    <i r="1">
      <x v="178"/>
    </i>
    <i r="1">
      <x v="179"/>
    </i>
    <i t="grand">
      <x/>
    </i>
  </rowItems>
  <colFields count="2">
    <field x="6"/>
    <field x="-2"/>
  </colFields>
  <colItems count="6">
    <i>
      <x v="1"/>
      <x/>
    </i>
    <i r="1" i="1">
      <x v="1"/>
    </i>
    <i>
      <x v="6"/>
      <x/>
    </i>
    <i r="1" i="1">
      <x v="1"/>
    </i>
    <i t="grand">
      <x/>
    </i>
    <i t="grand" i="1">
      <x/>
    </i>
  </colItems>
  <dataFields count="2">
    <dataField name="N° Viajes" fld="1" subtotal="count" baseField="3" baseItem="0"/>
    <dataField name="Ton Día" fld="4" baseField="0" baseItem="0"/>
  </dataFields>
  <formats count="49">
    <format dxfId="1496">
      <pivotArea type="all" dataOnly="0" outline="0" fieldPosition="0"/>
    </format>
    <format dxfId="1495">
      <pivotArea outline="0" collapsedLevelsAreSubtotals="1" fieldPosition="0"/>
    </format>
    <format dxfId="1494">
      <pivotArea field="3" type="button" dataOnly="0" labelOnly="1" outline="0" axis="axisRow" fieldPosition="1"/>
    </format>
    <format dxfId="1493">
      <pivotArea dataOnly="0" labelOnly="1" fieldPosition="0">
        <references count="1">
          <reference field="3" count="0"/>
        </references>
      </pivotArea>
    </format>
    <format dxfId="149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91">
      <pivotArea type="all" dataOnly="0" outline="0" fieldPosition="0"/>
    </format>
    <format dxfId="1490">
      <pivotArea outline="0" collapsedLevelsAreSubtotals="1" fieldPosition="0"/>
    </format>
    <format dxfId="1489">
      <pivotArea field="3" type="button" dataOnly="0" labelOnly="1" outline="0" axis="axisRow" fieldPosition="1"/>
    </format>
    <format dxfId="1488">
      <pivotArea dataOnly="0" labelOnly="1" fieldPosition="0">
        <references count="1">
          <reference field="3" count="0"/>
        </references>
      </pivotArea>
    </format>
    <format dxfId="148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86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2"/>
          </reference>
        </references>
      </pivotArea>
    </format>
    <format dxfId="1485">
      <pivotArea dataOnly="0" labelOnly="1" fieldPosition="0">
        <references count="1">
          <reference field="6" count="1">
            <x v="2"/>
          </reference>
        </references>
      </pivotArea>
    </format>
    <format dxfId="1484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2"/>
          </reference>
        </references>
      </pivotArea>
    </format>
    <format dxfId="1483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1"/>
          </reference>
        </references>
      </pivotArea>
    </format>
    <format dxfId="1482">
      <pivotArea dataOnly="0" labelOnly="1" fieldPosition="0">
        <references count="1">
          <reference field="6" count="1">
            <x v="1"/>
          </reference>
        </references>
      </pivotArea>
    </format>
    <format dxfId="1481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"/>
          </reference>
        </references>
      </pivotArea>
    </format>
    <format dxfId="1480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2"/>
          </reference>
        </references>
      </pivotArea>
    </format>
    <format dxfId="1479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format>
    <format dxfId="1478">
      <pivotArea type="origin" dataOnly="0" labelOnly="1" outline="0" fieldPosition="0"/>
    </format>
    <format dxfId="1477">
      <pivotArea field="6" type="button" dataOnly="0" labelOnly="1" outline="0" axis="axisCol" fieldPosition="0"/>
    </format>
    <format dxfId="1476">
      <pivotArea field="-2" type="button" dataOnly="0" labelOnly="1" outline="0" axis="axisCol" fieldPosition="1"/>
    </format>
    <format dxfId="1475">
      <pivotArea type="topRight" dataOnly="0" labelOnly="1" outline="0" fieldPosition="0"/>
    </format>
    <format dxfId="1474">
      <pivotArea dataOnly="0" labelOnly="1" grandRow="1" outline="0" fieldPosition="0"/>
    </format>
    <format dxfId="1473">
      <pivotArea dataOnly="0" labelOnly="1" fieldPosition="0">
        <references count="1">
          <reference field="6" count="1">
            <x v="2"/>
          </reference>
        </references>
      </pivotArea>
    </format>
    <format dxfId="1472">
      <pivotArea dataOnly="0" labelOnly="1" fieldPosition="0">
        <references count="1">
          <reference field="6" count="1">
            <x v="1"/>
          </reference>
        </references>
      </pivotArea>
    </format>
    <format dxfId="1471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2"/>
          </reference>
        </references>
      </pivotArea>
    </format>
    <format dxfId="1470">
      <pivotArea dataOnly="0" labelOnly="1" outline="0" fieldPosition="0">
        <references count="2">
          <reference field="4294967294" count="1">
            <x v="0"/>
          </reference>
          <reference field="6" count="1" selected="0">
            <x v="1"/>
          </reference>
        </references>
      </pivotArea>
    </format>
    <format dxfId="1469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2"/>
          </reference>
        </references>
      </pivotArea>
    </format>
    <format dxfId="1468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format>
    <format dxfId="1467">
      <pivotArea type="origin" dataOnly="0" labelOnly="1" outline="0" fieldPosition="0"/>
    </format>
    <format dxfId="1466">
      <pivotArea field="6" type="button" dataOnly="0" labelOnly="1" outline="0" axis="axisCol" fieldPosition="0"/>
    </format>
    <format dxfId="1465">
      <pivotArea field="-2" type="button" dataOnly="0" labelOnly="1" outline="0" axis="axisCol" fieldPosition="1"/>
    </format>
    <format dxfId="1464">
      <pivotArea type="topRight" dataOnly="0" labelOnly="1" outline="0" fieldPosition="0"/>
    </format>
    <format dxfId="1463">
      <pivotArea dataOnly="0" labelOnly="1" grandRow="1" outline="0" fieldPosition="0"/>
    </format>
    <format dxfId="1462">
      <pivotArea dataOnly="0" labelOnly="1" fieldPosition="0">
        <references count="1">
          <reference field="6" count="1">
            <x v="2"/>
          </reference>
        </references>
      </pivotArea>
    </format>
    <format dxfId="1461">
      <pivotArea dataOnly="0" labelOnly="1" fieldPosition="0">
        <references count="1">
          <reference field="6" count="1">
            <x v="1"/>
          </reference>
        </references>
      </pivotArea>
    </format>
    <format dxfId="1460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2"/>
          </reference>
        </references>
      </pivotArea>
    </format>
    <format dxfId="1459">
      <pivotArea dataOnly="0" labelOnly="1" outline="0" fieldPosition="0">
        <references count="2">
          <reference field="4294967294" count="1">
            <x v="0"/>
          </reference>
          <reference field="6" count="1" selected="0">
            <x v="1"/>
          </reference>
        </references>
      </pivotArea>
    </format>
    <format dxfId="1458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2"/>
          </reference>
        </references>
      </pivotArea>
    </format>
    <format dxfId="1457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format>
    <format dxfId="1456">
      <pivotArea type="origin" dataOnly="0" labelOnly="1" outline="0" fieldPosition="0"/>
    </format>
    <format dxfId="1455">
      <pivotArea field="6" type="button" dataOnly="0" labelOnly="1" outline="0" axis="axisCol" fieldPosition="0"/>
    </format>
    <format dxfId="1454">
      <pivotArea field="-2" type="button" dataOnly="0" labelOnly="1" outline="0" axis="axisCol" fieldPosition="1"/>
    </format>
    <format dxfId="1453">
      <pivotArea type="topRight" dataOnly="0" labelOnly="1" outline="0" fieldPosition="0"/>
    </format>
    <format dxfId="1452">
      <pivotArea dataOnly="0" labelOnly="1" grandRow="1" outline="0" fieldPosition="0"/>
    </format>
    <format dxfId="1451">
      <pivotArea dataOnly="0" labelOnly="1" fieldPosition="0">
        <references count="1">
          <reference field="6" count="1">
            <x v="2"/>
          </reference>
        </references>
      </pivotArea>
    </format>
    <format dxfId="1450">
      <pivotArea dataOnly="0" labelOnly="1" fieldPosition="0">
        <references count="1">
          <reference field="6" count="1">
            <x v="1"/>
          </reference>
        </references>
      </pivotArea>
    </format>
    <format dxfId="1449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2"/>
          </reference>
        </references>
      </pivotArea>
    </format>
    <format dxfId="1448">
      <pivotArea dataOnly="0" labelOnly="1" outline="0" fieldPosition="0">
        <references count="2">
          <reference field="4294967294" count="1">
            <x v="0"/>
          </reference>
          <reference field="6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209A7F-858A-4EAF-ABCC-F501140FF112}" name="TablaDinámica4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rowHeaderCaption="Fecha">
  <location ref="AW75:BA80" firstHeaderRow="1" firstDataRow="3" firstDataCol="1"/>
  <pivotFields count="10">
    <pivotField showAll="0"/>
    <pivotField dataField="1" showAll="0"/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showAll="0"/>
    <pivotField axis="axisCol" showAll="0">
      <items count="8">
        <item m="1" x="6"/>
        <item x="2"/>
        <item x="0"/>
        <item m="1" x="5"/>
        <item x="4"/>
        <item x="1"/>
        <item x="3"/>
        <item t="default"/>
      </items>
    </pivotField>
    <pivotField showAll="0"/>
    <pivotField showAll="0"/>
    <pivotField axis="axisRow" showAll="0">
      <items count="15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</pivotFields>
  <rowFields count="2">
    <field x="9"/>
    <field x="3"/>
  </rowFields>
  <rowItems count="3">
    <i>
      <x v="2"/>
    </i>
    <i r="1">
      <x v="40"/>
    </i>
    <i t="grand">
      <x/>
    </i>
  </rowItems>
  <colFields count="2">
    <field x="6"/>
    <field x="-2"/>
  </colFields>
  <colItems count="4">
    <i>
      <x v="1"/>
      <x/>
    </i>
    <i r="1" i="1">
      <x v="1"/>
    </i>
    <i t="grand">
      <x/>
    </i>
    <i t="grand" i="1">
      <x/>
    </i>
  </colItems>
  <dataFields count="2">
    <dataField name="N° Viajes" fld="1" subtotal="count" baseField="3" baseItem="0"/>
    <dataField name="Ton Día" fld="4" baseField="0" baseItem="0"/>
  </dataFields>
  <formats count="49">
    <format dxfId="1545">
      <pivotArea type="all" dataOnly="0" outline="0" fieldPosition="0"/>
    </format>
    <format dxfId="1544">
      <pivotArea outline="0" collapsedLevelsAreSubtotals="1" fieldPosition="0"/>
    </format>
    <format dxfId="1543">
      <pivotArea field="3" type="button" dataOnly="0" labelOnly="1" outline="0" axis="axisRow" fieldPosition="1"/>
    </format>
    <format dxfId="1542">
      <pivotArea dataOnly="0" labelOnly="1" fieldPosition="0">
        <references count="1">
          <reference field="3" count="0"/>
        </references>
      </pivotArea>
    </format>
    <format dxfId="154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40">
      <pivotArea type="all" dataOnly="0" outline="0" fieldPosition="0"/>
    </format>
    <format dxfId="1539">
      <pivotArea outline="0" collapsedLevelsAreSubtotals="1" fieldPosition="0"/>
    </format>
    <format dxfId="1538">
      <pivotArea field="3" type="button" dataOnly="0" labelOnly="1" outline="0" axis="axisRow" fieldPosition="1"/>
    </format>
    <format dxfId="1537">
      <pivotArea dataOnly="0" labelOnly="1" fieldPosition="0">
        <references count="1">
          <reference field="3" count="0"/>
        </references>
      </pivotArea>
    </format>
    <format dxfId="15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35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2"/>
          </reference>
        </references>
      </pivotArea>
    </format>
    <format dxfId="1534">
      <pivotArea dataOnly="0" labelOnly="1" fieldPosition="0">
        <references count="1">
          <reference field="6" count="1">
            <x v="2"/>
          </reference>
        </references>
      </pivotArea>
    </format>
    <format dxfId="1533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2"/>
          </reference>
        </references>
      </pivotArea>
    </format>
    <format dxfId="1532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1"/>
          </reference>
        </references>
      </pivotArea>
    </format>
    <format dxfId="1531">
      <pivotArea dataOnly="0" labelOnly="1" fieldPosition="0">
        <references count="1">
          <reference field="6" count="1">
            <x v="1"/>
          </reference>
        </references>
      </pivotArea>
    </format>
    <format dxfId="1530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"/>
          </reference>
        </references>
      </pivotArea>
    </format>
    <format dxfId="1529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2"/>
          </reference>
        </references>
      </pivotArea>
    </format>
    <format dxfId="1528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format>
    <format dxfId="1527">
      <pivotArea type="origin" dataOnly="0" labelOnly="1" outline="0" fieldPosition="0"/>
    </format>
    <format dxfId="1526">
      <pivotArea field="6" type="button" dataOnly="0" labelOnly="1" outline="0" axis="axisCol" fieldPosition="0"/>
    </format>
    <format dxfId="1525">
      <pivotArea field="-2" type="button" dataOnly="0" labelOnly="1" outline="0" axis="axisCol" fieldPosition="1"/>
    </format>
    <format dxfId="1524">
      <pivotArea type="topRight" dataOnly="0" labelOnly="1" outline="0" fieldPosition="0"/>
    </format>
    <format dxfId="1523">
      <pivotArea dataOnly="0" labelOnly="1" grandRow="1" outline="0" fieldPosition="0"/>
    </format>
    <format dxfId="1522">
      <pivotArea dataOnly="0" labelOnly="1" fieldPosition="0">
        <references count="1">
          <reference field="6" count="1">
            <x v="2"/>
          </reference>
        </references>
      </pivotArea>
    </format>
    <format dxfId="1521">
      <pivotArea dataOnly="0" labelOnly="1" fieldPosition="0">
        <references count="1">
          <reference field="6" count="1">
            <x v="1"/>
          </reference>
        </references>
      </pivotArea>
    </format>
    <format dxfId="1520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2"/>
          </reference>
        </references>
      </pivotArea>
    </format>
    <format dxfId="1519">
      <pivotArea dataOnly="0" labelOnly="1" outline="0" fieldPosition="0">
        <references count="2">
          <reference field="4294967294" count="1">
            <x v="0"/>
          </reference>
          <reference field="6" count="1" selected="0">
            <x v="1"/>
          </reference>
        </references>
      </pivotArea>
    </format>
    <format dxfId="1518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2"/>
          </reference>
        </references>
      </pivotArea>
    </format>
    <format dxfId="1517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format>
    <format dxfId="1516">
      <pivotArea type="origin" dataOnly="0" labelOnly="1" outline="0" fieldPosition="0"/>
    </format>
    <format dxfId="1515">
      <pivotArea field="6" type="button" dataOnly="0" labelOnly="1" outline="0" axis="axisCol" fieldPosition="0"/>
    </format>
    <format dxfId="1514">
      <pivotArea field="-2" type="button" dataOnly="0" labelOnly="1" outline="0" axis="axisCol" fieldPosition="1"/>
    </format>
    <format dxfId="1513">
      <pivotArea type="topRight" dataOnly="0" labelOnly="1" outline="0" fieldPosition="0"/>
    </format>
    <format dxfId="1512">
      <pivotArea dataOnly="0" labelOnly="1" grandRow="1" outline="0" fieldPosition="0"/>
    </format>
    <format dxfId="1511">
      <pivotArea dataOnly="0" labelOnly="1" fieldPosition="0">
        <references count="1">
          <reference field="6" count="1">
            <x v="2"/>
          </reference>
        </references>
      </pivotArea>
    </format>
    <format dxfId="1510">
      <pivotArea dataOnly="0" labelOnly="1" fieldPosition="0">
        <references count="1">
          <reference field="6" count="1">
            <x v="1"/>
          </reference>
        </references>
      </pivotArea>
    </format>
    <format dxfId="1509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2"/>
          </reference>
        </references>
      </pivotArea>
    </format>
    <format dxfId="1508">
      <pivotArea dataOnly="0" labelOnly="1" outline="0" fieldPosition="0">
        <references count="2">
          <reference field="4294967294" count="1">
            <x v="0"/>
          </reference>
          <reference field="6" count="1" selected="0">
            <x v="1"/>
          </reference>
        </references>
      </pivotArea>
    </format>
    <format dxfId="1507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2"/>
          </reference>
        </references>
      </pivotArea>
    </format>
    <format dxfId="1506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format>
    <format dxfId="1505">
      <pivotArea type="origin" dataOnly="0" labelOnly="1" outline="0" fieldPosition="0"/>
    </format>
    <format dxfId="1504">
      <pivotArea field="6" type="button" dataOnly="0" labelOnly="1" outline="0" axis="axisCol" fieldPosition="0"/>
    </format>
    <format dxfId="1503">
      <pivotArea field="-2" type="button" dataOnly="0" labelOnly="1" outline="0" axis="axisCol" fieldPosition="1"/>
    </format>
    <format dxfId="1502">
      <pivotArea type="topRight" dataOnly="0" labelOnly="1" outline="0" fieldPosition="0"/>
    </format>
    <format dxfId="1501">
      <pivotArea dataOnly="0" labelOnly="1" grandRow="1" outline="0" fieldPosition="0"/>
    </format>
    <format dxfId="1500">
      <pivotArea dataOnly="0" labelOnly="1" fieldPosition="0">
        <references count="1">
          <reference field="6" count="1">
            <x v="2"/>
          </reference>
        </references>
      </pivotArea>
    </format>
    <format dxfId="1499">
      <pivotArea dataOnly="0" labelOnly="1" fieldPosition="0">
        <references count="1">
          <reference field="6" count="1">
            <x v="1"/>
          </reference>
        </references>
      </pivotArea>
    </format>
    <format dxfId="1498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2"/>
          </reference>
        </references>
      </pivotArea>
    </format>
    <format dxfId="1497">
      <pivotArea dataOnly="0" labelOnly="1" outline="0" fieldPosition="0">
        <references count="2">
          <reference field="4294967294" count="1">
            <x v="0"/>
          </reference>
          <reference field="6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F0E0C3-75C3-4352-B32B-EE5BC5E3B1EF}" name="TablaDinámica12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>
  <location ref="BJ260:BM262" firstHeaderRow="0" firstDataRow="1" firstDataCol="1"/>
  <pivotFields count="20">
    <pivotField showAll="0"/>
    <pivotField showAll="0"/>
    <pivotField showAll="0"/>
    <pivotField showAll="0"/>
    <pivotField showAll="0"/>
    <pivotField showAll="0"/>
    <pivotField axis="axisRow" numFmtId="14" showAll="0">
      <items count="15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dataField="1" showAll="0"/>
    <pivotField showAll="0"/>
    <pivotField dataField="1" numFmtId="10" showAll="0"/>
    <pivotField showAll="0"/>
    <pivotField showAll="0"/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"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ton" fld="7" baseField="0" baseItem="0"/>
    <dataField name="Promedio de ley  Cup" fld="9" subtotal="average" baseField="6" baseItem="3" numFmtId="10"/>
    <dataField name="Promedio de Ley Visual" fld="13" subtotal="average" baseField="6" baseItem="3" numFmtId="10"/>
  </dataFields>
  <formats count="1">
    <format dxfId="1546">
      <pivotArea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9C859F-D1D2-4A81-9415-DF0573D7FAC0}" name="TablaDinámica5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>
  <location ref="BJ192:BM194" firstHeaderRow="0" firstDataRow="1" firstDataCol="1"/>
  <pivotFields count="20">
    <pivotField showAll="0"/>
    <pivotField showAll="0"/>
    <pivotField showAll="0"/>
    <pivotField showAll="0"/>
    <pivotField showAll="0"/>
    <pivotField showAll="0"/>
    <pivotField axis="axisRow" numFmtId="14" showAll="0">
      <items count="15">
        <item h="1" x="0"/>
        <item h="1" x="1"/>
        <item h="1" x="2"/>
        <item h="1" x="3"/>
        <item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dataField="1" showAll="0"/>
    <pivotField showAll="0"/>
    <pivotField dataField="1" numFmtId="10" showAll="0"/>
    <pivotField showAll="0"/>
    <pivotField showAll="0"/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"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ton" fld="7" baseField="0" baseItem="0"/>
    <dataField name="Promedio de ley  Cup" fld="9" subtotal="average" baseField="6" baseItem="3" numFmtId="10"/>
    <dataField name="Promedio de Ley Visual" fld="13" subtotal="average" baseField="6" baseItem="3" numFmtId="10"/>
  </dataFields>
  <formats count="1">
    <format dxfId="1547">
      <pivotArea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03086E-6092-46C6-BA6C-97AF63410857}" name="TablaDinámica2" cacheId="2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mergeItem="1" createdVersion="8" indent="0" outline="1" outlineData="1" multipleFieldFilters="0" chartFormat="1" rowHeaderCaption="Fecha">
  <location ref="A1:E7" firstHeaderRow="1" firstDataRow="3" firstDataCol="1"/>
  <pivotFields count="20">
    <pivotField showAll="0" defaultSubtotal="0"/>
    <pivotField axis="axisCol" showAll="0" sortType="ascending" defaultSubtotal="0">
      <items count="262">
        <item m="1" x="147"/>
        <item m="1" x="26"/>
        <item m="1" x="80"/>
        <item m="1" x="169"/>
        <item m="1" x="218"/>
        <item m="1" x="96"/>
        <item m="1" x="241"/>
        <item m="1" x="240"/>
        <item m="1" x="242"/>
        <item m="1" x="17"/>
        <item m="1" x="22"/>
        <item m="1" x="203"/>
        <item m="1" x="217"/>
        <item m="1" x="29"/>
        <item m="1" x="81"/>
        <item m="1" x="41"/>
        <item m="1" x="192"/>
        <item m="1" x="239"/>
        <item m="1" x="91"/>
        <item m="1" x="251"/>
        <item m="1" x="45"/>
        <item m="1" x="212"/>
        <item m="1" x="150"/>
        <item m="1" x="143"/>
        <item m="1" x="177"/>
        <item m="1" x="213"/>
        <item m="1" x="235"/>
        <item m="1" x="259"/>
        <item m="1" x="31"/>
        <item m="1" x="53"/>
        <item x="3"/>
        <item m="1" x="92"/>
        <item m="1" x="113"/>
        <item m="1" x="134"/>
        <item m="1" x="155"/>
        <item m="1" x="137"/>
        <item m="1" x="158"/>
        <item m="1" x="180"/>
        <item m="1" x="199"/>
        <item m="1" x="223"/>
        <item m="1" x="245"/>
        <item m="1" x="14"/>
        <item m="1" x="38"/>
        <item x="1"/>
        <item m="1" x="77"/>
        <item m="1" x="62"/>
        <item m="1" x="82"/>
        <item m="1" x="103"/>
        <item m="1" x="124"/>
        <item m="1" x="144"/>
        <item m="1" x="164"/>
        <item m="1" x="186"/>
        <item m="1" x="206"/>
        <item m="1" x="229"/>
        <item m="1" x="253"/>
        <item m="1" x="233"/>
        <item m="1" x="257"/>
        <item m="1" x="27"/>
        <item m="1" x="50"/>
        <item m="1" x="68"/>
        <item m="1" x="88"/>
        <item m="1" x="110"/>
        <item m="1" x="130"/>
        <item m="1" x="152"/>
        <item m="1" x="173"/>
        <item m="1" x="156"/>
        <item m="1" x="178"/>
        <item m="1" x="196"/>
        <item m="1" x="220"/>
        <item m="1" x="243"/>
        <item m="1" x="10"/>
        <item m="1" x="35"/>
        <item m="1" x="56"/>
        <item m="1" x="73"/>
        <item m="1" x="97"/>
        <item m="1" x="78"/>
        <item m="1" x="101"/>
        <item m="1" x="121"/>
        <item m="1" x="141"/>
        <item m="1" x="162"/>
        <item m="1" x="184"/>
        <item m="1" x="204"/>
        <item m="1" x="226"/>
        <item m="1" x="249"/>
        <item m="1" x="19"/>
        <item m="1" x="254"/>
        <item m="1" x="23"/>
        <item m="1" x="46"/>
        <item m="1" x="65"/>
        <item m="1" x="85"/>
        <item m="1" x="107"/>
        <item m="1" x="128"/>
        <item m="1" x="148"/>
        <item m="1" x="170"/>
        <item m="1" x="190"/>
        <item m="1" x="174"/>
        <item m="1" x="193"/>
        <item m="1" x="214"/>
        <item m="1" x="236"/>
        <item m="1" x="260"/>
        <item m="1" x="32"/>
        <item m="1" x="54"/>
        <item m="1" x="70"/>
        <item m="1" x="93"/>
        <item m="1" x="114"/>
        <item m="1" x="98"/>
        <item m="1" x="117"/>
        <item m="1" x="138"/>
        <item m="1" x="159"/>
        <item m="1" x="181"/>
        <item m="1" x="200"/>
        <item m="1" x="224"/>
        <item m="1" x="246"/>
        <item m="1" x="15"/>
        <item m="1" x="39"/>
        <item m="1" x="20"/>
        <item m="1" x="43"/>
        <item m="1" x="63"/>
        <item m="1" x="83"/>
        <item m="1" x="104"/>
        <item m="1" x="125"/>
        <item m="1" x="145"/>
        <item m="1" x="165"/>
        <item m="1" x="187"/>
        <item m="1" x="207"/>
        <item m="1" x="166"/>
        <item m="1" x="188"/>
        <item m="1" x="208"/>
        <item m="1" x="230"/>
        <item m="1" x="255"/>
        <item m="1" x="24"/>
        <item m="1" x="47"/>
        <item m="1" x="66"/>
        <item m="1" x="86"/>
        <item m="1" x="108"/>
        <item m="1" x="89"/>
        <item m="1" x="111"/>
        <item m="1" x="131"/>
        <item m="1" x="153"/>
        <item m="1" x="175"/>
        <item m="1" x="194"/>
        <item m="1" x="215"/>
        <item m="1" x="237"/>
        <item m="1" x="261"/>
        <item m="1" x="33"/>
        <item m="1" x="11"/>
        <item m="1" x="36"/>
        <item m="1" x="57"/>
        <item m="1" x="74"/>
        <item m="1" x="99"/>
        <item m="1" x="118"/>
        <item m="1" x="139"/>
        <item m="1" x="160"/>
        <item m="1" x="182"/>
        <item m="1" x="201"/>
        <item m="1" x="185"/>
        <item m="1" x="205"/>
        <item m="1" x="227"/>
        <item m="1" x="250"/>
        <item m="1" x="21"/>
        <item m="1" x="44"/>
        <item m="1" x="64"/>
        <item m="1" x="84"/>
        <item m="1" x="105"/>
        <item m="1" x="126"/>
        <item m="1" x="109"/>
        <item m="1" x="129"/>
        <item m="1" x="149"/>
        <item m="1" x="171"/>
        <item m="1" x="191"/>
        <item m="1" x="211"/>
        <item m="1" x="234"/>
        <item m="1" x="258"/>
        <item m="1" x="28"/>
        <item m="1" x="51"/>
        <item m="1" x="34"/>
        <item m="1" x="55"/>
        <item m="1" x="71"/>
        <item m="1" x="94"/>
        <item m="1" x="115"/>
        <item m="1" x="135"/>
        <item m="1" x="157"/>
        <item m="1" x="179"/>
        <item m="1" x="197"/>
        <item m="1" x="221"/>
        <item m="1" x="202"/>
        <item m="1" x="225"/>
        <item m="1" x="247"/>
        <item m="1" x="16"/>
        <item m="1" x="40"/>
        <item m="1" x="60"/>
        <item m="1" x="79"/>
        <item m="1" x="102"/>
        <item m="1" x="122"/>
        <item m="1" x="142"/>
        <item m="1" x="127"/>
        <item m="1" x="146"/>
        <item m="1" x="167"/>
        <item m="1" x="189"/>
        <item m="1" x="209"/>
        <item m="1" x="231"/>
        <item m="1" x="256"/>
        <item m="1" x="25"/>
        <item m="1" x="48"/>
        <item m="1" x="67"/>
        <item m="1" x="52"/>
        <item m="1" x="69"/>
        <item m="1" x="90"/>
        <item m="1" x="112"/>
        <item m="1" x="132"/>
        <item m="1" x="154"/>
        <item m="1" x="176"/>
        <item m="1" x="195"/>
        <item m="1" x="216"/>
        <item m="1" x="238"/>
        <item m="1" x="222"/>
        <item m="1" x="244"/>
        <item m="1" x="12"/>
        <item m="1" x="37"/>
        <item m="1" x="58"/>
        <item m="1" x="75"/>
        <item m="1" x="100"/>
        <item m="1" x="119"/>
        <item m="1" x="140"/>
        <item m="1" x="161"/>
        <item m="1" x="120"/>
        <item x="2"/>
        <item x="4"/>
        <item x="0"/>
        <item m="1" x="136"/>
        <item m="1" x="61"/>
        <item m="1" x="232"/>
        <item x="5"/>
        <item x="6"/>
        <item x="7"/>
        <item x="8"/>
        <item m="1" x="76"/>
        <item m="1" x="252"/>
        <item m="1" x="172"/>
        <item m="1" x="95"/>
        <item m="1" x="18"/>
        <item m="1" x="163"/>
        <item m="1" x="87"/>
        <item m="1" x="9"/>
        <item m="1" x="183"/>
        <item m="1" x="106"/>
        <item m="1" x="30"/>
        <item m="1" x="198"/>
        <item m="1" x="123"/>
        <item m="1" x="49"/>
        <item m="1" x="219"/>
        <item m="1" x="116"/>
        <item m="1" x="42"/>
        <item m="1" x="210"/>
        <item m="1" x="133"/>
        <item m="1" x="59"/>
        <item m="1" x="228"/>
        <item m="1" x="151"/>
        <item m="1" x="72"/>
        <item m="1" x="248"/>
        <item m="1" x="168"/>
        <item m="1" x="13"/>
      </items>
    </pivotField>
    <pivotField subtotalTop="0" showAll="0" defaultSubtotal="0"/>
    <pivotField subtotalTop="0" showAll="0" defaultSubtotal="0"/>
    <pivotField showAll="0" defaultSubtotal="0"/>
    <pivotField axis="axisRow" showAll="0" defaultSubtotal="0">
      <items count="7">
        <item x="0"/>
        <item x="1"/>
        <item m="1" x="5"/>
        <item m="1" x="6"/>
        <item m="1" x="4"/>
        <item x="2"/>
        <item x="3"/>
      </items>
    </pivotField>
    <pivotField axis="axisRow" showAll="0" sortType="ascending" defaultSubtota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</items>
    </pivotField>
    <pivotField showAll="0" defaultSubtotal="0"/>
    <pivotField dataField="1" showAll="0" defaultSubtotal="0"/>
    <pivotField numFmtId="10" subtotalTop="0" showAll="0" defaultSubtotal="0"/>
    <pivotField subtotalTop="0" showAll="0" defaultSubtotal="0"/>
    <pivotField showAll="0" defaultSubtotal="0"/>
    <pivotField dataField="1" subtotalTop="0" showAll="0" defaultSubtotal="0"/>
    <pivotField subtotalTop="0" showAll="0" defaultSubtotal="0"/>
    <pivotField subtotalTop="0" showAll="0" defaultSubtotal="0"/>
    <pivotField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</pivotFields>
  <rowFields count="2">
    <field x="6"/>
    <field x="5"/>
  </rowFields>
  <rowItems count="4">
    <i>
      <x v="4"/>
    </i>
    <i r="1">
      <x/>
    </i>
    <i r="1">
      <x v="1"/>
    </i>
    <i r="1">
      <x v="6"/>
    </i>
  </rowItems>
  <colFields count="2">
    <field x="1"/>
    <field x="-2"/>
  </colFields>
  <colItems count="4">
    <i>
      <x v="227"/>
      <x/>
    </i>
    <i r="1" i="1">
      <x v="1"/>
    </i>
    <i>
      <x v="232"/>
      <x/>
    </i>
    <i r="1" i="1">
      <x v="1"/>
    </i>
  </colItems>
  <dataFields count="2">
    <dataField name="Ley Lab" fld="8" subtotal="average" baseField="6" baseItem="0" numFmtId="10"/>
    <dataField name="Ley Cup" fld="12" subtotal="average" baseField="5" baseItem="2" numFmtId="10"/>
  </dataFields>
  <formats count="63">
    <format dxfId="1197">
      <pivotArea type="all" dataOnly="0" outline="0" fieldPosition="0"/>
    </format>
    <format dxfId="1196">
      <pivotArea outline="0" collapsedLevelsAreSubtotals="1" fieldPosition="0"/>
    </format>
    <format dxfId="1195">
      <pivotArea type="origin" dataOnly="0" labelOnly="1" outline="0" fieldPosition="0"/>
    </format>
    <format dxfId="1194">
      <pivotArea field="1" type="button" dataOnly="0" labelOnly="1" outline="0" axis="axisCol" fieldPosition="0"/>
    </format>
    <format dxfId="1193">
      <pivotArea field="-2" type="button" dataOnly="0" labelOnly="1" outline="0" axis="axisCol" fieldPosition="1"/>
    </format>
    <format dxfId="1192">
      <pivotArea type="topRight" dataOnly="0" labelOnly="1" outline="0" fieldPosition="0"/>
    </format>
    <format dxfId="1191">
      <pivotArea field="6" type="button" dataOnly="0" labelOnly="1" outline="0" axis="axisRow" fieldPosition="0"/>
    </format>
    <format dxfId="1190">
      <pivotArea dataOnly="0" labelOnly="1" fieldPosition="0">
        <references count="1">
          <reference field="6" count="0"/>
        </references>
      </pivotArea>
    </format>
    <format dxfId="1189">
      <pivotArea dataOnly="0" labelOnly="1" fieldPosition="0">
        <references count="1">
          <reference field="1" count="0"/>
        </references>
      </pivotArea>
    </format>
    <format dxfId="1188">
      <pivotArea type="all" dataOnly="0" outline="0" fieldPosition="0"/>
    </format>
    <format dxfId="1187">
      <pivotArea outline="0" collapsedLevelsAreSubtotals="1" fieldPosition="0"/>
    </format>
    <format dxfId="1186">
      <pivotArea type="origin" dataOnly="0" labelOnly="1" outline="0" fieldPosition="0"/>
    </format>
    <format dxfId="1185">
      <pivotArea field="1" type="button" dataOnly="0" labelOnly="1" outline="0" axis="axisCol" fieldPosition="0"/>
    </format>
    <format dxfId="1184">
      <pivotArea field="-2" type="button" dataOnly="0" labelOnly="1" outline="0" axis="axisCol" fieldPosition="1"/>
    </format>
    <format dxfId="1183">
      <pivotArea type="topRight" dataOnly="0" labelOnly="1" outline="0" fieldPosition="0"/>
    </format>
    <format dxfId="1182">
      <pivotArea field="6" type="button" dataOnly="0" labelOnly="1" outline="0" axis="axisRow" fieldPosition="0"/>
    </format>
    <format dxfId="1181">
      <pivotArea dataOnly="0" labelOnly="1" fieldPosition="0">
        <references count="1">
          <reference field="6" count="0"/>
        </references>
      </pivotArea>
    </format>
    <format dxfId="1180">
      <pivotArea dataOnly="0" labelOnly="1" fieldPosition="0">
        <references count="1">
          <reference field="1" count="0"/>
        </references>
      </pivotArea>
    </format>
    <format dxfId="1179">
      <pivotArea outline="0" collapsedLevelsAreSubtotals="1" fieldPosition="0"/>
    </format>
    <format dxfId="1178">
      <pivotArea type="origin" dataOnly="0" labelOnly="1" outline="0" offset="A2" fieldPosition="0"/>
    </format>
    <format dxfId="1177">
      <pivotArea field="6" type="button" dataOnly="0" labelOnly="1" outline="0" axis="axisRow" fieldPosition="0"/>
    </format>
    <format dxfId="1176">
      <pivotArea dataOnly="0" labelOnly="1" fieldPosition="0">
        <references count="1">
          <reference field="6" count="0"/>
        </references>
      </pivotArea>
    </format>
    <format dxfId="1175">
      <pivotArea dataOnly="0" labelOnly="1" fieldPosition="0">
        <references count="1">
          <reference field="1" count="0"/>
        </references>
      </pivotArea>
    </format>
    <format dxfId="1174">
      <pivotArea type="all" dataOnly="0" outline="0" fieldPosition="0"/>
    </format>
    <format dxfId="1173">
      <pivotArea outline="0" collapsedLevelsAreSubtotals="1" fieldPosition="0"/>
    </format>
    <format dxfId="1172">
      <pivotArea type="origin" dataOnly="0" labelOnly="1" outline="0" fieldPosition="0"/>
    </format>
    <format dxfId="1171">
      <pivotArea field="1" type="button" dataOnly="0" labelOnly="1" outline="0" axis="axisCol" fieldPosition="0"/>
    </format>
    <format dxfId="1170">
      <pivotArea field="-2" type="button" dataOnly="0" labelOnly="1" outline="0" axis="axisCol" fieldPosition="1"/>
    </format>
    <format dxfId="1169">
      <pivotArea type="topRight" dataOnly="0" labelOnly="1" outline="0" fieldPosition="0"/>
    </format>
    <format dxfId="1168">
      <pivotArea field="6" type="button" dataOnly="0" labelOnly="1" outline="0" axis="axisRow" fieldPosition="0"/>
    </format>
    <format dxfId="1167">
      <pivotArea dataOnly="0" labelOnly="1" fieldPosition="0">
        <references count="1">
          <reference field="6" count="0"/>
        </references>
      </pivotArea>
    </format>
    <format dxfId="1166">
      <pivotArea dataOnly="0" labelOnly="1" fieldPosition="0">
        <references count="1">
          <reference field="1" count="0"/>
        </references>
      </pivotArea>
    </format>
    <format dxfId="1165">
      <pivotArea field="6" type="button" dataOnly="0" labelOnly="1" outline="0" axis="axisRow" fieldPosition="0"/>
    </format>
    <format dxfId="1164">
      <pivotArea dataOnly="0" labelOnly="1" fieldPosition="0">
        <references count="1">
          <reference field="6" count="0"/>
        </references>
      </pivotArea>
    </format>
    <format dxfId="1163">
      <pivotArea type="origin" dataOnly="0" labelOnly="1" outline="0" fieldPosition="0"/>
    </format>
    <format dxfId="1162">
      <pivotArea dataOnly="0" labelOnly="1" fieldPosition="0">
        <references count="1">
          <reference field="1" count="0"/>
        </references>
      </pivotArea>
    </format>
    <format dxfId="1161">
      <pivotArea type="origin" dataOnly="0" labelOnly="1" outline="0" fieldPosition="0"/>
    </format>
    <format dxfId="1160">
      <pivotArea type="origin" dataOnly="0" labelOnly="1" outline="0" fieldPosition="0"/>
    </format>
    <format dxfId="1159">
      <pivotArea type="all" dataOnly="0" outline="0" fieldPosition="0"/>
    </format>
    <format dxfId="1158">
      <pivotArea outline="0" collapsedLevelsAreSubtotals="1" fieldPosition="0"/>
    </format>
    <format dxfId="1157">
      <pivotArea type="origin" dataOnly="0" labelOnly="1" outline="0" fieldPosition="0"/>
    </format>
    <format dxfId="1156">
      <pivotArea field="1" type="button" dataOnly="0" labelOnly="1" outline="0" axis="axisCol" fieldPosition="0"/>
    </format>
    <format dxfId="1155">
      <pivotArea field="-2" type="button" dataOnly="0" labelOnly="1" outline="0" axis="axisCol" fieldPosition="1"/>
    </format>
    <format dxfId="1154">
      <pivotArea type="topRight" dataOnly="0" labelOnly="1" outline="0" fieldPosition="0"/>
    </format>
    <format dxfId="1153">
      <pivotArea dataOnly="0" labelOnly="1" fieldPosition="0">
        <references count="1">
          <reference field="1" count="2">
            <x v="19"/>
            <x v="20"/>
          </reference>
        </references>
      </pivotArea>
    </format>
    <format dxfId="1152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9"/>
          </reference>
        </references>
      </pivotArea>
    </format>
    <format dxfId="1151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0"/>
          </reference>
        </references>
      </pivotArea>
    </format>
    <format dxfId="1150">
      <pivotArea type="all" dataOnly="0" outline="0" fieldPosition="0"/>
    </format>
    <format dxfId="1149">
      <pivotArea outline="0" collapsedLevelsAreSubtotals="1" fieldPosition="0"/>
    </format>
    <format dxfId="1148">
      <pivotArea type="origin" dataOnly="0" labelOnly="1" outline="0" fieldPosition="0"/>
    </format>
    <format dxfId="1147">
      <pivotArea field="1" type="button" dataOnly="0" labelOnly="1" outline="0" axis="axisCol" fieldPosition="0"/>
    </format>
    <format dxfId="1146">
      <pivotArea field="-2" type="button" dataOnly="0" labelOnly="1" outline="0" axis="axisCol" fieldPosition="1"/>
    </format>
    <format dxfId="1145">
      <pivotArea type="topRight" dataOnly="0" labelOnly="1" outline="0" fieldPosition="0"/>
    </format>
    <format dxfId="1144">
      <pivotArea dataOnly="0" labelOnly="1" fieldPosition="0">
        <references count="1">
          <reference field="1" count="2">
            <x v="19"/>
            <x v="20"/>
          </reference>
        </references>
      </pivotArea>
    </format>
    <format dxfId="1143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9"/>
          </reference>
        </references>
      </pivotArea>
    </format>
    <format dxfId="1142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0"/>
          </reference>
        </references>
      </pivotArea>
    </format>
    <format dxfId="1141">
      <pivotArea outline="0" collapsedLevelsAreSubtotals="1" fieldPosition="0"/>
    </format>
    <format dxfId="1140">
      <pivotArea field="1" type="button" dataOnly="0" labelOnly="1" outline="0" axis="axisCol" fieldPosition="0"/>
    </format>
    <format dxfId="1139">
      <pivotArea field="-2" type="button" dataOnly="0" labelOnly="1" outline="0" axis="axisCol" fieldPosition="1"/>
    </format>
    <format dxfId="1138">
      <pivotArea type="topRight" dataOnly="0" labelOnly="1" outline="0" fieldPosition="0"/>
    </format>
    <format dxfId="1137">
      <pivotArea dataOnly="0" labelOnly="1" fieldPosition="0">
        <references count="1">
          <reference field="1" count="2">
            <x v="19"/>
            <x v="20"/>
          </reference>
        </references>
      </pivotArea>
    </format>
    <format dxfId="1136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9"/>
          </reference>
        </references>
      </pivotArea>
    </format>
    <format dxfId="1135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0"/>
          </reference>
        </references>
      </pivotArea>
    </format>
  </formats>
  <pivotTableStyleInfo name="PivotStyleLight3" showRowHeaders="1" showColHeaders="1" showRowStripes="0" showColStripes="1" showLastColumn="1"/>
  <filters count="1">
    <filter fld="6" type="dateBetween" evalOrder="-1" id="4">
      <autoFilter ref="A1">
        <filterColumn colId="0">
          <customFilters and="1">
            <customFilter operator="greaterThanOrEqual" val="46143"/>
            <customFilter operator="lessThanOrEqual" val="46173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91A322-A49E-4824-9B6A-0E868026D043}" name="TablaDinámica1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mergeItem="1" createdVersion="8" indent="0" outline="1" outlineData="1" multipleFieldFilters="0" chartFormat="1" rowHeaderCaption="Fecha">
  <location ref="M3:Q67" firstHeaderRow="1" firstDataRow="3" firstDataCol="1"/>
  <pivotFields count="20">
    <pivotField showAll="0" defaultSubtotal="0"/>
    <pivotField axis="axisCol" showAll="0" defaultSubtotal="0">
      <items count="203">
        <item h="1" x="66"/>
        <item h="1" x="11"/>
        <item h="1" x="50"/>
        <item h="1" x="47"/>
        <item h="1" x="78"/>
        <item h="1" x="110"/>
        <item h="1" x="28"/>
        <item h="1" x="52"/>
        <item h="1" x="40"/>
        <item h="1" x="41"/>
        <item h="1" x="130"/>
        <item h="1" x="105"/>
        <item h="1" x="155"/>
        <item h="1" x="147"/>
        <item h="1" x="153"/>
        <item h="1" x="152"/>
        <item h="1" x="0"/>
        <item h="1" x="53"/>
        <item h="1" x="86"/>
        <item h="1" x="95"/>
        <item h="1" x="64"/>
        <item h="1" x="129"/>
        <item h="1" x="85"/>
        <item h="1" x="79"/>
        <item h="1" x="31"/>
        <item h="1" x="3"/>
        <item h="1" x="12"/>
        <item h="1" x="94"/>
        <item h="1" x="2"/>
        <item h="1" x="44"/>
        <item h="1" x="112"/>
        <item h="1" x="48"/>
        <item h="1" x="57"/>
        <item h="1" x="132"/>
        <item h="1" x="75"/>
        <item h="1" x="90"/>
        <item h="1" x="97"/>
        <item h="1" x="144"/>
        <item h="1" x="115"/>
        <item h="1" x="118"/>
        <item h="1" x="7"/>
        <item h="1" x="145"/>
        <item h="1" x="27"/>
        <item h="1" x="8"/>
        <item h="1" x="58"/>
        <item h="1" x="108"/>
        <item h="1" x="29"/>
        <item h="1" x="39"/>
        <item h="1" x="16"/>
        <item h="1" x="10"/>
        <item h="1" x="81"/>
        <item h="1" x="13"/>
        <item h="1" x="1"/>
        <item h="1" x="26"/>
        <item h="1" x="135"/>
        <item h="1" x="49"/>
        <item h="1" x="124"/>
        <item h="1" x="56"/>
        <item h="1" x="111"/>
        <item h="1" x="138"/>
        <item h="1" x="69"/>
        <item h="1" x="4"/>
        <item h="1" x="63"/>
        <item h="1" x="120"/>
        <item h="1" x="126"/>
        <item h="1" x="119"/>
        <item h="1" x="116"/>
        <item h="1" x="134"/>
        <item h="1" x="148"/>
        <item h="1" x="88"/>
        <item h="1" x="128"/>
        <item h="1" x="65"/>
        <item h="1" x="14"/>
        <item h="1" x="154"/>
        <item h="1" x="149"/>
        <item h="1" x="151"/>
        <item h="1" x="139"/>
        <item h="1" x="142"/>
        <item h="1" x="6"/>
        <item h="1" x="143"/>
        <item h="1" x="23"/>
        <item h="1" x="80"/>
        <item h="1" x="83"/>
        <item h="1" x="46"/>
        <item h="1" x="82"/>
        <item h="1" x="18"/>
        <item h="1" x="114"/>
        <item h="1" x="123"/>
        <item h="1" x="67"/>
        <item h="1" x="89"/>
        <item h="1" x="91"/>
        <item h="1" x="42"/>
        <item h="1" x="107"/>
        <item h="1" x="34"/>
        <item h="1" x="17"/>
        <item h="1" x="73"/>
        <item h="1" x="87"/>
        <item h="1" x="76"/>
        <item h="1" x="146"/>
        <item h="1" x="20"/>
        <item h="1" x="21"/>
        <item h="1" x="24"/>
        <item h="1" x="62"/>
        <item h="1" x="54"/>
        <item h="1" x="84"/>
        <item h="1" x="137"/>
        <item h="1" x="117"/>
        <item h="1" x="9"/>
        <item h="1" x="60"/>
        <item h="1" x="22"/>
        <item h="1" x="55"/>
        <item h="1" x="70"/>
        <item h="1" x="99"/>
        <item h="1" x="68"/>
        <item h="1" x="92"/>
        <item h="1" x="121"/>
        <item h="1" x="38"/>
        <item h="1" x="45"/>
        <item h="1" x="102"/>
        <item h="1" x="36"/>
        <item h="1" x="43"/>
        <item h="1" x="101"/>
        <item h="1" x="74"/>
        <item h="1" x="33"/>
        <item h="1" x="37"/>
        <item h="1" x="98"/>
        <item h="1" x="109"/>
        <item h="1" x="122"/>
        <item h="1" x="103"/>
        <item h="1" x="61"/>
        <item h="1" x="72"/>
        <item h="1" x="77"/>
        <item h="1" x="59"/>
        <item h="1" x="71"/>
        <item h="1" x="113"/>
        <item h="1" x="141"/>
        <item h="1" x="136"/>
        <item h="1" x="133"/>
        <item h="1" x="125"/>
        <item h="1" x="127"/>
        <item h="1" x="106"/>
        <item h="1" x="140"/>
        <item h="1" x="35"/>
        <item h="1" x="51"/>
        <item h="1" x="96"/>
        <item h="1" x="100"/>
        <item h="1" x="131"/>
        <item h="1" x="150"/>
        <item h="1" x="19"/>
        <item h="1" x="15"/>
        <item h="1" x="25"/>
        <item h="1" x="5"/>
        <item h="1" x="30"/>
        <item h="1" x="104"/>
        <item h="1" x="32"/>
        <item h="1" x="93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x="173"/>
        <item n="M3 -11S RP"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74"/>
        <item h="1" x="192"/>
        <item h="1" x="193"/>
        <item n="M3 -11S RP2" h="1" x="194"/>
        <item h="1" x="195"/>
        <item h="1" x="196"/>
        <item h="1" x="197"/>
        <item h="1" x="198"/>
        <item h="1" x="199"/>
        <item h="1" x="200"/>
        <item h="1" x="201"/>
        <item h="1" x="202"/>
      </items>
    </pivotField>
    <pivotField subtotalTop="0" showAll="0" defaultSubtotal="0"/>
    <pivotField subtotalTop="0" showAll="0" defaultSubtotal="0"/>
    <pivotField showAll="0" defaultSubtotal="0"/>
    <pivotField axis="axisRow" showAll="0" defaultSubtotal="0">
      <items count="7">
        <item x="2"/>
        <item x="0"/>
        <item x="1"/>
        <item x="3"/>
        <item x="4"/>
        <item x="5"/>
        <item x="6"/>
      </items>
    </pivotField>
    <pivotField axis="axisRow" showAll="0" sortType="ascending" defaultSubtotal="0">
      <items count="271">
        <item x="1"/>
        <item x="2"/>
        <item x="0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</items>
    </pivotField>
    <pivotField dataField="1" showAll="0" defaultSubtotal="0"/>
    <pivotField dataField="1" showAll="0" defaultSubtotal="0"/>
    <pivotField numFmtId="10" subtotalTop="0" showAll="0" defaultSubtotal="0"/>
    <pivotField showAll="0" defaultSubtotal="0"/>
    <pivotField dataField="1" subtotalTop="0" showAll="0" defaultSubtotal="0"/>
    <pivotField dataField="1" subtotalTop="0" showAll="0" defaultSubtotal="0"/>
    <pivotField subtotalTop="0" showAll="0" defaultSubtotal="0"/>
    <pivotField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  <pivotField axis="axisRow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3">
    <field x="19"/>
    <field x="6"/>
    <field x="5"/>
  </rowFields>
  <rowItems count="62">
    <i>
      <x v="8"/>
    </i>
    <i r="1">
      <x v="190"/>
    </i>
    <i r="2">
      <x v="3"/>
    </i>
    <i>
      <x v="10"/>
    </i>
    <i r="1">
      <x v="244"/>
    </i>
    <i r="2">
      <x/>
    </i>
    <i r="2">
      <x v="3"/>
    </i>
    <i r="1">
      <x v="246"/>
    </i>
    <i r="2">
      <x v="5"/>
    </i>
    <i r="1">
      <x v="248"/>
    </i>
    <i r="2">
      <x/>
    </i>
    <i r="2">
      <x v="5"/>
    </i>
    <i r="1">
      <x v="249"/>
    </i>
    <i r="2">
      <x v="4"/>
    </i>
    <i r="1">
      <x v="253"/>
    </i>
    <i r="2">
      <x/>
    </i>
    <i r="2">
      <x v="3"/>
    </i>
    <i r="1">
      <x v="254"/>
    </i>
    <i r="2">
      <x/>
    </i>
    <i r="2">
      <x v="3"/>
    </i>
    <i r="2">
      <x v="4"/>
    </i>
    <i r="1">
      <x v="255"/>
    </i>
    <i r="2">
      <x/>
    </i>
    <i r="2">
      <x v="3"/>
    </i>
    <i r="2">
      <x v="4"/>
    </i>
    <i r="2">
      <x v="5"/>
    </i>
    <i r="1">
      <x v="256"/>
    </i>
    <i r="2">
      <x v="3"/>
    </i>
    <i r="2">
      <x v="4"/>
    </i>
    <i r="1">
      <x v="257"/>
    </i>
    <i r="2">
      <x/>
    </i>
    <i r="2">
      <x v="3"/>
    </i>
    <i r="2">
      <x v="4"/>
    </i>
    <i r="2">
      <x v="5"/>
    </i>
    <i>
      <x v="11"/>
    </i>
    <i r="1">
      <x v="258"/>
    </i>
    <i r="2">
      <x/>
    </i>
    <i r="2">
      <x v="3"/>
    </i>
    <i r="1">
      <x v="262"/>
    </i>
    <i r="2">
      <x v="4"/>
    </i>
    <i r="2">
      <x v="5"/>
    </i>
    <i r="1">
      <x v="263"/>
    </i>
    <i r="2">
      <x/>
    </i>
    <i r="1">
      <x v="264"/>
    </i>
    <i r="2">
      <x/>
    </i>
    <i r="2">
      <x v="3"/>
    </i>
    <i r="2">
      <x v="4"/>
    </i>
    <i r="1">
      <x v="265"/>
    </i>
    <i r="2">
      <x/>
    </i>
    <i r="2">
      <x v="3"/>
    </i>
    <i r="2">
      <x v="4"/>
    </i>
    <i r="1">
      <x v="266"/>
    </i>
    <i r="2">
      <x/>
    </i>
    <i r="2">
      <x v="3"/>
    </i>
    <i r="2">
      <x v="4"/>
    </i>
    <i r="2">
      <x v="5"/>
    </i>
    <i r="1">
      <x v="267"/>
    </i>
    <i r="2">
      <x/>
    </i>
    <i r="2">
      <x v="3"/>
    </i>
    <i r="2">
      <x v="4"/>
    </i>
    <i r="1">
      <x v="268"/>
    </i>
    <i r="2">
      <x/>
    </i>
  </rowItems>
  <colFields count="2">
    <field x="1"/>
    <field x="-2"/>
  </colFields>
  <colItems count="4">
    <i>
      <x v="173"/>
      <x/>
    </i>
    <i r="1" i="1">
      <x v="1"/>
    </i>
    <i r="1" i="2">
      <x v="2"/>
    </i>
    <i r="1" i="3">
      <x v="3"/>
    </i>
  </colItems>
  <dataFields count="4">
    <dataField name="Suma de ton" fld="7" baseField="0" baseItem="0"/>
    <dataField name="Promedio de Ley Visual" fld="12" subtotal="average" baseField="5" baseItem="4" numFmtId="10"/>
    <dataField name="Ley Lab" fld="8" subtotal="average" baseField="6" baseItem="0" numFmtId="10"/>
    <dataField name="Ley Cup" fld="11" subtotal="average" baseField="5" baseItem="2" numFmtId="10"/>
  </dataFields>
  <formats count="508">
    <format dxfId="1134">
      <pivotArea type="all" dataOnly="0" outline="0" fieldPosition="0"/>
    </format>
    <format dxfId="1133">
      <pivotArea outline="0" collapsedLevelsAreSubtotals="1" fieldPosition="0"/>
    </format>
    <format dxfId="1132">
      <pivotArea type="origin" dataOnly="0" labelOnly="1" outline="0" fieldPosition="0"/>
    </format>
    <format dxfId="1131">
      <pivotArea field="1" type="button" dataOnly="0" labelOnly="1" outline="0" axis="axisCol" fieldPosition="0"/>
    </format>
    <format dxfId="1130">
      <pivotArea field="-2" type="button" dataOnly="0" labelOnly="1" outline="0" axis="axisCol" fieldPosition="1"/>
    </format>
    <format dxfId="1129">
      <pivotArea type="topRight" dataOnly="0" labelOnly="1" outline="0" fieldPosition="0"/>
    </format>
    <format dxfId="1128">
      <pivotArea field="6" type="button" dataOnly="0" labelOnly="1" outline="0" axis="axisRow" fieldPosition="1"/>
    </format>
    <format dxfId="1127">
      <pivotArea dataOnly="0" labelOnly="1" fieldPosition="0">
        <references count="1">
          <reference field="6" count="0"/>
        </references>
      </pivotArea>
    </format>
    <format dxfId="1126">
      <pivotArea dataOnly="0" labelOnly="1" fieldPosition="0">
        <references count="1">
          <reference field="1" count="0"/>
        </references>
      </pivotArea>
    </format>
    <format dxfId="1125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6"/>
          </reference>
        </references>
      </pivotArea>
    </format>
    <format dxfId="1124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52"/>
          </reference>
        </references>
      </pivotArea>
    </format>
    <format dxfId="1123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28"/>
          </reference>
        </references>
      </pivotArea>
    </format>
    <format dxfId="1122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25"/>
          </reference>
        </references>
      </pivotArea>
    </format>
    <format dxfId="1121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61"/>
          </reference>
        </references>
      </pivotArea>
    </format>
    <format dxfId="1120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51"/>
          </reference>
        </references>
      </pivotArea>
    </format>
    <format dxfId="1119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78"/>
          </reference>
        </references>
      </pivotArea>
    </format>
    <format dxfId="1118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40"/>
          </reference>
        </references>
      </pivotArea>
    </format>
    <format dxfId="1117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43"/>
          </reference>
        </references>
      </pivotArea>
    </format>
    <format dxfId="1116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07"/>
          </reference>
        </references>
      </pivotArea>
    </format>
    <format dxfId="1115">
      <pivotArea type="all" dataOnly="0" outline="0" fieldPosition="0"/>
    </format>
    <format dxfId="1114">
      <pivotArea outline="0" collapsedLevelsAreSubtotals="1" fieldPosition="0"/>
    </format>
    <format dxfId="1113">
      <pivotArea type="origin" dataOnly="0" labelOnly="1" outline="0" fieldPosition="0"/>
    </format>
    <format dxfId="1112">
      <pivotArea field="1" type="button" dataOnly="0" labelOnly="1" outline="0" axis="axisCol" fieldPosition="0"/>
    </format>
    <format dxfId="1111">
      <pivotArea field="-2" type="button" dataOnly="0" labelOnly="1" outline="0" axis="axisCol" fieldPosition="1"/>
    </format>
    <format dxfId="1110">
      <pivotArea type="topRight" dataOnly="0" labelOnly="1" outline="0" fieldPosition="0"/>
    </format>
    <format dxfId="1109">
      <pivotArea field="6" type="button" dataOnly="0" labelOnly="1" outline="0" axis="axisRow" fieldPosition="1"/>
    </format>
    <format dxfId="1108">
      <pivotArea dataOnly="0" labelOnly="1" fieldPosition="0">
        <references count="1">
          <reference field="6" count="0"/>
        </references>
      </pivotArea>
    </format>
    <format dxfId="1107">
      <pivotArea dataOnly="0" labelOnly="1" fieldPosition="0">
        <references count="1">
          <reference field="1" count="0"/>
        </references>
      </pivotArea>
    </format>
    <format dxfId="1106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6"/>
          </reference>
        </references>
      </pivotArea>
    </format>
    <format dxfId="1105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52"/>
          </reference>
        </references>
      </pivotArea>
    </format>
    <format dxfId="1104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28"/>
          </reference>
        </references>
      </pivotArea>
    </format>
    <format dxfId="1103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25"/>
          </reference>
        </references>
      </pivotArea>
    </format>
    <format dxfId="1102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61"/>
          </reference>
        </references>
      </pivotArea>
    </format>
    <format dxfId="1101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51"/>
          </reference>
        </references>
      </pivotArea>
    </format>
    <format dxfId="1100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78"/>
          </reference>
        </references>
      </pivotArea>
    </format>
    <format dxfId="1099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40"/>
          </reference>
        </references>
      </pivotArea>
    </format>
    <format dxfId="1098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43"/>
          </reference>
        </references>
      </pivotArea>
    </format>
    <format dxfId="1097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07"/>
          </reference>
        </references>
      </pivotArea>
    </format>
    <format dxfId="1096">
      <pivotArea outline="0" collapsedLevelsAreSubtotals="1" fieldPosition="0"/>
    </format>
    <format dxfId="1095">
      <pivotArea type="origin" dataOnly="0" labelOnly="1" outline="0" offset="A2" fieldPosition="0"/>
    </format>
    <format dxfId="1094">
      <pivotArea field="6" type="button" dataOnly="0" labelOnly="1" outline="0" axis="axisRow" fieldPosition="1"/>
    </format>
    <format dxfId="1093">
      <pivotArea dataOnly="0" labelOnly="1" fieldPosition="0">
        <references count="1">
          <reference field="6" count="0"/>
        </references>
      </pivotArea>
    </format>
    <format dxfId="1092">
      <pivotArea dataOnly="0" labelOnly="1" fieldPosition="0">
        <references count="1">
          <reference field="1" count="0"/>
        </references>
      </pivotArea>
    </format>
    <format dxfId="1091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6"/>
          </reference>
        </references>
      </pivotArea>
    </format>
    <format dxfId="1090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52"/>
          </reference>
        </references>
      </pivotArea>
    </format>
    <format dxfId="1089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28"/>
          </reference>
        </references>
      </pivotArea>
    </format>
    <format dxfId="1088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25"/>
          </reference>
        </references>
      </pivotArea>
    </format>
    <format dxfId="1087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61"/>
          </reference>
        </references>
      </pivotArea>
    </format>
    <format dxfId="1086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51"/>
          </reference>
        </references>
      </pivotArea>
    </format>
    <format dxfId="1085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78"/>
          </reference>
        </references>
      </pivotArea>
    </format>
    <format dxfId="1084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40"/>
          </reference>
        </references>
      </pivotArea>
    </format>
    <format dxfId="1083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43"/>
          </reference>
        </references>
      </pivotArea>
    </format>
    <format dxfId="1082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07"/>
          </reference>
        </references>
      </pivotArea>
    </format>
    <format dxfId="1081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49"/>
          </reference>
        </references>
      </pivotArea>
    </format>
    <format dxfId="1080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"/>
          </reference>
        </references>
      </pivotArea>
    </format>
    <format dxfId="1079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26"/>
          </reference>
        </references>
      </pivotArea>
    </format>
    <format dxfId="1078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51"/>
          </reference>
        </references>
      </pivotArea>
    </format>
    <format dxfId="1077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72"/>
          </reference>
        </references>
      </pivotArea>
    </format>
    <format dxfId="1076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49"/>
          </reference>
        </references>
      </pivotArea>
    </format>
    <format dxfId="1075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48"/>
          </reference>
        </references>
      </pivotArea>
    </format>
    <format dxfId="1074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94"/>
          </reference>
        </references>
      </pivotArea>
    </format>
    <format dxfId="1073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85"/>
          </reference>
        </references>
      </pivotArea>
    </format>
    <format dxfId="1072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48"/>
          </reference>
        </references>
      </pivotArea>
    </format>
    <format dxfId="1071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99"/>
          </reference>
        </references>
      </pivotArea>
    </format>
    <format dxfId="1070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00"/>
          </reference>
        </references>
      </pivotArea>
    </format>
    <format dxfId="1069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80"/>
          </reference>
        </references>
      </pivotArea>
    </format>
    <format dxfId="1068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01"/>
          </reference>
        </references>
      </pivotArea>
    </format>
    <format dxfId="1067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50"/>
          </reference>
        </references>
      </pivotArea>
    </format>
    <format dxfId="1066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09"/>
          </reference>
        </references>
      </pivotArea>
    </format>
    <format dxfId="1065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53"/>
          </reference>
        </references>
      </pivotArea>
    </format>
    <format dxfId="1064">
      <pivotArea type="all" dataOnly="0" outline="0" fieldPosition="0"/>
    </format>
    <format dxfId="1063">
      <pivotArea outline="0" collapsedLevelsAreSubtotals="1" fieldPosition="0"/>
    </format>
    <format dxfId="1062">
      <pivotArea type="origin" dataOnly="0" labelOnly="1" outline="0" fieldPosition="0"/>
    </format>
    <format dxfId="1061">
      <pivotArea field="1" type="button" dataOnly="0" labelOnly="1" outline="0" axis="axisCol" fieldPosition="0"/>
    </format>
    <format dxfId="1060">
      <pivotArea field="-2" type="button" dataOnly="0" labelOnly="1" outline="0" axis="axisCol" fieldPosition="1"/>
    </format>
    <format dxfId="1059">
      <pivotArea type="topRight" dataOnly="0" labelOnly="1" outline="0" fieldPosition="0"/>
    </format>
    <format dxfId="1058">
      <pivotArea field="6" type="button" dataOnly="0" labelOnly="1" outline="0" axis="axisRow" fieldPosition="1"/>
    </format>
    <format dxfId="1057">
      <pivotArea dataOnly="0" labelOnly="1" fieldPosition="0">
        <references count="1">
          <reference field="6" count="0"/>
        </references>
      </pivotArea>
    </format>
    <format dxfId="1056">
      <pivotArea dataOnly="0" labelOnly="1" fieldPosition="0">
        <references count="1">
          <reference field="1" count="0"/>
        </references>
      </pivotArea>
    </format>
    <format dxfId="1055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6"/>
          </reference>
        </references>
      </pivotArea>
    </format>
    <format dxfId="1054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52"/>
          </reference>
        </references>
      </pivotArea>
    </format>
    <format dxfId="1053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28"/>
          </reference>
        </references>
      </pivotArea>
    </format>
    <format dxfId="1052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25"/>
          </reference>
        </references>
      </pivotArea>
    </format>
    <format dxfId="1051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61"/>
          </reference>
        </references>
      </pivotArea>
    </format>
    <format dxfId="1050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51"/>
          </reference>
        </references>
      </pivotArea>
    </format>
    <format dxfId="1049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78"/>
          </reference>
        </references>
      </pivotArea>
    </format>
    <format dxfId="1048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40"/>
          </reference>
        </references>
      </pivotArea>
    </format>
    <format dxfId="1047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43"/>
          </reference>
        </references>
      </pivotArea>
    </format>
    <format dxfId="1046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07"/>
          </reference>
        </references>
      </pivotArea>
    </format>
    <format dxfId="1045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49"/>
          </reference>
        </references>
      </pivotArea>
    </format>
    <format dxfId="1044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"/>
          </reference>
        </references>
      </pivotArea>
    </format>
    <format dxfId="1043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26"/>
          </reference>
        </references>
      </pivotArea>
    </format>
    <format dxfId="1042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51"/>
          </reference>
        </references>
      </pivotArea>
    </format>
    <format dxfId="1041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72"/>
          </reference>
        </references>
      </pivotArea>
    </format>
    <format dxfId="1040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49"/>
          </reference>
        </references>
      </pivotArea>
    </format>
    <format dxfId="1039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48"/>
          </reference>
        </references>
      </pivotArea>
    </format>
    <format dxfId="1038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94"/>
          </reference>
        </references>
      </pivotArea>
    </format>
    <format dxfId="1037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85"/>
          </reference>
        </references>
      </pivotArea>
    </format>
    <format dxfId="1036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48"/>
          </reference>
        </references>
      </pivotArea>
    </format>
    <format dxfId="1035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99"/>
          </reference>
        </references>
      </pivotArea>
    </format>
    <format dxfId="1034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00"/>
          </reference>
        </references>
      </pivotArea>
    </format>
    <format dxfId="1033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80"/>
          </reference>
        </references>
      </pivotArea>
    </format>
    <format dxfId="1032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01"/>
          </reference>
        </references>
      </pivotArea>
    </format>
    <format dxfId="1031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50"/>
          </reference>
        </references>
      </pivotArea>
    </format>
    <format dxfId="1030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09"/>
          </reference>
        </references>
      </pivotArea>
    </format>
    <format dxfId="1029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53"/>
          </reference>
        </references>
      </pivotArea>
    </format>
    <format dxfId="1028">
      <pivotArea field="6" type="button" dataOnly="0" labelOnly="1" outline="0" axis="axisRow" fieldPosition="1"/>
    </format>
    <format dxfId="1027">
      <pivotArea dataOnly="0" labelOnly="1" fieldPosition="0">
        <references count="1">
          <reference field="6" count="0"/>
        </references>
      </pivotArea>
    </format>
    <format dxfId="1026">
      <pivotArea type="origin" dataOnly="0" labelOnly="1" outline="0" fieldPosition="0"/>
    </format>
    <format dxfId="1025">
      <pivotArea field="19" type="button" dataOnly="0" labelOnly="1" outline="0" axis="axisRow" fieldPosition="0"/>
    </format>
    <format dxfId="1024">
      <pivotArea dataOnly="0" labelOnly="1" fieldPosition="0">
        <references count="1">
          <reference field="19" count="3">
            <x v="1"/>
            <x v="2"/>
            <x v="12"/>
          </reference>
        </references>
      </pivotArea>
    </format>
    <format dxfId="1023">
      <pivotArea dataOnly="0" labelOnly="1" fieldPosition="0">
        <references count="2">
          <reference field="6" count="27"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  <reference field="19" count="1" selected="0">
            <x v="1"/>
          </reference>
        </references>
      </pivotArea>
    </format>
    <format dxfId="1022">
      <pivotArea dataOnly="0" labelOnly="1" fieldPosition="0">
        <references count="2">
          <reference field="6" count="1">
            <x v="30"/>
          </reference>
          <reference field="19" count="1" selected="0">
            <x v="2"/>
          </reference>
        </references>
      </pivotArea>
    </format>
    <format dxfId="1021">
      <pivotArea dataOnly="0" labelOnly="1" fieldPosition="0">
        <references count="2">
          <reference field="6" count="3">
            <x v="0"/>
            <x v="1"/>
            <x v="2"/>
          </reference>
          <reference field="19" count="1" selected="0">
            <x v="12"/>
          </reference>
        </references>
      </pivotArea>
    </format>
    <format dxfId="1020">
      <pivotArea dataOnly="0" labelOnly="1" fieldPosition="0">
        <references count="3">
          <reference field="5" count="2">
            <x v="0"/>
            <x v="3"/>
          </reference>
          <reference field="6" count="1" selected="0">
            <x v="3"/>
          </reference>
          <reference field="19" count="1" selected="0">
            <x v="1"/>
          </reference>
        </references>
      </pivotArea>
    </format>
    <format dxfId="1019">
      <pivotArea dataOnly="0" labelOnly="1" fieldPosition="0">
        <references count="3">
          <reference field="5" count="2">
            <x v="0"/>
            <x v="3"/>
          </reference>
          <reference field="6" count="1" selected="0">
            <x v="4"/>
          </reference>
          <reference field="19" count="1" selected="0">
            <x v="1"/>
          </reference>
        </references>
      </pivotArea>
    </format>
    <format dxfId="1018">
      <pivotArea dataOnly="0" labelOnly="1" fieldPosition="0">
        <references count="3">
          <reference field="5" count="2">
            <x v="0"/>
            <x v="3"/>
          </reference>
          <reference field="6" count="1" selected="0">
            <x v="5"/>
          </reference>
          <reference field="19" count="1" selected="0">
            <x v="1"/>
          </reference>
        </references>
      </pivotArea>
    </format>
    <format dxfId="1017">
      <pivotArea dataOnly="0" labelOnly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6"/>
          </reference>
          <reference field="19" count="1" selected="0">
            <x v="1"/>
          </reference>
        </references>
      </pivotArea>
    </format>
    <format dxfId="1016">
      <pivotArea dataOnly="0" labelOnly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7"/>
          </reference>
          <reference field="19" count="1" selected="0">
            <x v="1"/>
          </reference>
        </references>
      </pivotArea>
    </format>
    <format dxfId="1015">
      <pivotArea dataOnly="0" labelOnly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8"/>
          </reference>
          <reference field="19" count="1" selected="0">
            <x v="1"/>
          </reference>
        </references>
      </pivotArea>
    </format>
    <format dxfId="1014">
      <pivotArea dataOnly="0" labelOnly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9"/>
          </reference>
          <reference field="19" count="1" selected="0">
            <x v="1"/>
          </reference>
        </references>
      </pivotArea>
    </format>
    <format dxfId="1013">
      <pivotArea dataOnly="0" labelOnly="1" fieldPosition="0">
        <references count="3">
          <reference field="5" count="2">
            <x v="4"/>
            <x v="5"/>
          </reference>
          <reference field="6" count="1" selected="0">
            <x v="10"/>
          </reference>
          <reference field="19" count="1" selected="0">
            <x v="1"/>
          </reference>
        </references>
      </pivotArea>
    </format>
    <format dxfId="1012">
      <pivotArea dataOnly="0" labelOnly="1" fieldPosition="0">
        <references count="3">
          <reference field="5" count="2">
            <x v="4"/>
            <x v="5"/>
          </reference>
          <reference field="6" count="1" selected="0">
            <x v="11"/>
          </reference>
          <reference field="19" count="1" selected="0">
            <x v="1"/>
          </reference>
        </references>
      </pivotArea>
    </format>
    <format dxfId="1011">
      <pivotArea dataOnly="0" labelOnly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12"/>
          </reference>
          <reference field="19" count="1" selected="0">
            <x v="1"/>
          </reference>
        </references>
      </pivotArea>
    </format>
    <format dxfId="1010">
      <pivotArea dataOnly="0" labelOnly="1" fieldPosition="0">
        <references count="3">
          <reference field="5" count="2">
            <x v="0"/>
            <x v="3"/>
          </reference>
          <reference field="6" count="1" selected="0">
            <x v="13"/>
          </reference>
          <reference field="19" count="1" selected="0">
            <x v="1"/>
          </reference>
        </references>
      </pivotArea>
    </format>
    <format dxfId="1009">
      <pivotArea dataOnly="0" labelOnly="1" fieldPosition="0">
        <references count="3">
          <reference field="5" count="3">
            <x v="0"/>
            <x v="3"/>
            <x v="6"/>
          </reference>
          <reference field="6" count="1" selected="0">
            <x v="14"/>
          </reference>
          <reference field="19" count="1" selected="0">
            <x v="1"/>
          </reference>
        </references>
      </pivotArea>
    </format>
    <format dxfId="1008">
      <pivotArea dataOnly="0" labelOnly="1" fieldPosition="0">
        <references count="3">
          <reference field="5" count="2">
            <x v="1"/>
            <x v="3"/>
          </reference>
          <reference field="6" count="1" selected="0">
            <x v="15"/>
          </reference>
          <reference field="19" count="1" selected="0">
            <x v="1"/>
          </reference>
        </references>
      </pivotArea>
    </format>
    <format dxfId="1007">
      <pivotArea dataOnly="0" labelOnly="1" fieldPosition="0">
        <references count="3">
          <reference field="5" count="2">
            <x v="0"/>
            <x v="3"/>
          </reference>
          <reference field="6" count="1" selected="0">
            <x v="16"/>
          </reference>
          <reference field="19" count="1" selected="0">
            <x v="1"/>
          </reference>
        </references>
      </pivotArea>
    </format>
    <format dxfId="1006">
      <pivotArea dataOnly="0" labelOnly="1" fieldPosition="0">
        <references count="3">
          <reference field="5" count="3">
            <x v="1"/>
            <x v="3"/>
            <x v="6"/>
          </reference>
          <reference field="6" count="1" selected="0">
            <x v="17"/>
          </reference>
          <reference field="19" count="1" selected="0">
            <x v="1"/>
          </reference>
        </references>
      </pivotArea>
    </format>
    <format dxfId="1005">
      <pivotArea dataOnly="0" labelOnly="1" fieldPosition="0">
        <references count="3">
          <reference field="5" count="2">
            <x v="0"/>
            <x v="3"/>
          </reference>
          <reference field="6" count="1" selected="0">
            <x v="18"/>
          </reference>
          <reference field="19" count="1" selected="0">
            <x v="1"/>
          </reference>
        </references>
      </pivotArea>
    </format>
    <format dxfId="1004">
      <pivotArea dataOnly="0" labelOnly="1" fieldPosition="0">
        <references count="3">
          <reference field="5" count="3">
            <x v="0"/>
            <x v="3"/>
            <x v="4"/>
          </reference>
          <reference field="6" count="1" selected="0">
            <x v="19"/>
          </reference>
          <reference field="19" count="1" selected="0">
            <x v="1"/>
          </reference>
        </references>
      </pivotArea>
    </format>
    <format dxfId="1003">
      <pivotArea dataOnly="0" labelOnly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20"/>
          </reference>
          <reference field="19" count="1" selected="0">
            <x v="1"/>
          </reference>
        </references>
      </pivotArea>
    </format>
    <format dxfId="1002">
      <pivotArea dataOnly="0" labelOnly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21"/>
          </reference>
          <reference field="19" count="1" selected="0">
            <x v="1"/>
          </reference>
        </references>
      </pivotArea>
    </format>
    <format dxfId="1001">
      <pivotArea dataOnly="0" labelOnly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22"/>
          </reference>
          <reference field="19" count="1" selected="0">
            <x v="1"/>
          </reference>
        </references>
      </pivotArea>
    </format>
    <format dxfId="1000">
      <pivotArea dataOnly="0" labelOnly="1" fieldPosition="0">
        <references count="3">
          <reference field="5" count="3">
            <x v="0"/>
            <x v="3"/>
            <x v="5"/>
          </reference>
          <reference field="6" count="1" selected="0">
            <x v="23"/>
          </reference>
          <reference field="19" count="1" selected="0">
            <x v="1"/>
          </reference>
        </references>
      </pivotArea>
    </format>
    <format dxfId="999">
      <pivotArea dataOnly="0" labelOnly="1" fieldPosition="0">
        <references count="3">
          <reference field="5" count="2">
            <x v="4"/>
            <x v="5"/>
          </reference>
          <reference field="6" count="1" selected="0">
            <x v="24"/>
          </reference>
          <reference field="19" count="1" selected="0">
            <x v="1"/>
          </reference>
        </references>
      </pivotArea>
    </format>
    <format dxfId="998">
      <pivotArea dataOnly="0" labelOnly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25"/>
          </reference>
          <reference field="19" count="1" selected="0">
            <x v="1"/>
          </reference>
        </references>
      </pivotArea>
    </format>
    <format dxfId="997">
      <pivotArea dataOnly="0" labelOnly="1" fieldPosition="0">
        <references count="3">
          <reference field="5" count="3">
            <x v="0"/>
            <x v="3"/>
            <x v="6"/>
          </reference>
          <reference field="6" count="1" selected="0">
            <x v="26"/>
          </reference>
          <reference field="19" count="1" selected="0">
            <x v="1"/>
          </reference>
        </references>
      </pivotArea>
    </format>
    <format dxfId="996">
      <pivotArea dataOnly="0" labelOnly="1" fieldPosition="0">
        <references count="3">
          <reference field="5" count="3">
            <x v="1"/>
            <x v="3"/>
            <x v="6"/>
          </reference>
          <reference field="6" count="1" selected="0">
            <x v="27"/>
          </reference>
          <reference field="19" count="1" selected="0">
            <x v="1"/>
          </reference>
        </references>
      </pivotArea>
    </format>
    <format dxfId="995">
      <pivotArea dataOnly="0" labelOnly="1" fieldPosition="0">
        <references count="3">
          <reference field="5" count="3">
            <x v="1"/>
            <x v="3"/>
            <x v="6"/>
          </reference>
          <reference field="6" count="1" selected="0">
            <x v="28"/>
          </reference>
          <reference field="19" count="1" selected="0">
            <x v="1"/>
          </reference>
        </references>
      </pivotArea>
    </format>
    <format dxfId="994">
      <pivotArea dataOnly="0" labelOnly="1" fieldPosition="0">
        <references count="3">
          <reference field="5" count="2">
            <x v="1"/>
            <x v="3"/>
          </reference>
          <reference field="6" count="1" selected="0">
            <x v="29"/>
          </reference>
          <reference field="19" count="1" selected="0">
            <x v="1"/>
          </reference>
        </references>
      </pivotArea>
    </format>
    <format dxfId="993">
      <pivotArea dataOnly="0" labelOnly="1" fieldPosition="0">
        <references count="3">
          <reference field="5" count="1">
            <x v="0"/>
          </reference>
          <reference field="6" count="1" selected="0">
            <x v="30"/>
          </reference>
          <reference field="19" count="1" selected="0">
            <x v="2"/>
          </reference>
        </references>
      </pivotArea>
    </format>
    <format dxfId="992">
      <pivotArea dataOnly="0" labelOnly="1" fieldPosition="0">
        <references count="3">
          <reference field="5" count="1">
            <x v="2"/>
          </reference>
          <reference field="6" count="1" selected="0">
            <x v="0"/>
          </reference>
          <reference field="19" count="1" selected="0">
            <x v="12"/>
          </reference>
        </references>
      </pivotArea>
    </format>
    <format dxfId="991">
      <pivotArea dataOnly="0" labelOnly="1" fieldPosition="0">
        <references count="3">
          <reference field="5" count="1">
            <x v="0"/>
          </reference>
          <reference field="6" count="1" selected="0">
            <x v="1"/>
          </reference>
          <reference field="19" count="1" selected="0">
            <x v="12"/>
          </reference>
        </references>
      </pivotArea>
    </format>
    <format dxfId="990">
      <pivotArea dataOnly="0" labelOnly="1" fieldPosition="0">
        <references count="3">
          <reference field="5" count="1">
            <x v="1"/>
          </reference>
          <reference field="6" count="1" selected="0">
            <x v="2"/>
          </reference>
          <reference field="19" count="1" selected="0">
            <x v="12"/>
          </reference>
        </references>
      </pivotArea>
    </format>
    <format dxfId="989">
      <pivotArea collapsedLevelsAreSubtotals="1" fieldPosition="0">
        <references count="1">
          <reference field="19" count="1">
            <x v="1"/>
          </reference>
        </references>
      </pivotArea>
    </format>
    <format dxfId="988">
      <pivotArea collapsedLevelsAreSubtotals="1" fieldPosition="0">
        <references count="2">
          <reference field="6" count="1">
            <x v="3"/>
          </reference>
          <reference field="19" count="1" selected="0">
            <x v="1"/>
          </reference>
        </references>
      </pivotArea>
    </format>
    <format dxfId="987">
      <pivotArea collapsedLevelsAreSubtotals="1" fieldPosition="0">
        <references count="3">
          <reference field="5" count="2">
            <x v="0"/>
            <x v="3"/>
          </reference>
          <reference field="6" count="1" selected="0">
            <x v="3"/>
          </reference>
          <reference field="19" count="1" selected="0">
            <x v="1"/>
          </reference>
        </references>
      </pivotArea>
    </format>
    <format dxfId="986">
      <pivotArea collapsedLevelsAreSubtotals="1" fieldPosition="0">
        <references count="2">
          <reference field="6" count="1">
            <x v="4"/>
          </reference>
          <reference field="19" count="1" selected="0">
            <x v="1"/>
          </reference>
        </references>
      </pivotArea>
    </format>
    <format dxfId="985">
      <pivotArea collapsedLevelsAreSubtotals="1" fieldPosition="0">
        <references count="3">
          <reference field="5" count="2">
            <x v="0"/>
            <x v="3"/>
          </reference>
          <reference field="6" count="1" selected="0">
            <x v="4"/>
          </reference>
          <reference field="19" count="1" selected="0">
            <x v="1"/>
          </reference>
        </references>
      </pivotArea>
    </format>
    <format dxfId="984">
      <pivotArea collapsedLevelsAreSubtotals="1" fieldPosition="0">
        <references count="2">
          <reference field="6" count="1">
            <x v="5"/>
          </reference>
          <reference field="19" count="1" selected="0">
            <x v="1"/>
          </reference>
        </references>
      </pivotArea>
    </format>
    <format dxfId="983">
      <pivotArea collapsedLevelsAreSubtotals="1" fieldPosition="0">
        <references count="3">
          <reference field="5" count="2">
            <x v="0"/>
            <x v="3"/>
          </reference>
          <reference field="6" count="1" selected="0">
            <x v="5"/>
          </reference>
          <reference field="19" count="1" selected="0">
            <x v="1"/>
          </reference>
        </references>
      </pivotArea>
    </format>
    <format dxfId="982">
      <pivotArea collapsedLevelsAreSubtotals="1" fieldPosition="0">
        <references count="2">
          <reference field="6" count="1">
            <x v="6"/>
          </reference>
          <reference field="19" count="1" selected="0">
            <x v="1"/>
          </reference>
        </references>
      </pivotArea>
    </format>
    <format dxfId="981">
      <pivotArea collapsedLevelsAreSubtotals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6"/>
          </reference>
          <reference field="19" count="1" selected="0">
            <x v="1"/>
          </reference>
        </references>
      </pivotArea>
    </format>
    <format dxfId="980">
      <pivotArea collapsedLevelsAreSubtotals="1" fieldPosition="0">
        <references count="2">
          <reference field="6" count="1">
            <x v="7"/>
          </reference>
          <reference field="19" count="1" selected="0">
            <x v="1"/>
          </reference>
        </references>
      </pivotArea>
    </format>
    <format dxfId="979">
      <pivotArea collapsedLevelsAreSubtotals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7"/>
          </reference>
          <reference field="19" count="1" selected="0">
            <x v="1"/>
          </reference>
        </references>
      </pivotArea>
    </format>
    <format dxfId="978">
      <pivotArea collapsedLevelsAreSubtotals="1" fieldPosition="0">
        <references count="2">
          <reference field="6" count="1">
            <x v="8"/>
          </reference>
          <reference field="19" count="1" selected="0">
            <x v="1"/>
          </reference>
        </references>
      </pivotArea>
    </format>
    <format dxfId="977">
      <pivotArea collapsedLevelsAreSubtotals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8"/>
          </reference>
          <reference field="19" count="1" selected="0">
            <x v="1"/>
          </reference>
        </references>
      </pivotArea>
    </format>
    <format dxfId="976">
      <pivotArea collapsedLevelsAreSubtotals="1" fieldPosition="0">
        <references count="2">
          <reference field="6" count="1">
            <x v="9"/>
          </reference>
          <reference field="19" count="1" selected="0">
            <x v="1"/>
          </reference>
        </references>
      </pivotArea>
    </format>
    <format dxfId="975">
      <pivotArea collapsedLevelsAreSubtotals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9"/>
          </reference>
          <reference field="19" count="1" selected="0">
            <x v="1"/>
          </reference>
        </references>
      </pivotArea>
    </format>
    <format dxfId="974">
      <pivotArea collapsedLevelsAreSubtotals="1" fieldPosition="0">
        <references count="2">
          <reference field="6" count="1">
            <x v="10"/>
          </reference>
          <reference field="19" count="1" selected="0">
            <x v="1"/>
          </reference>
        </references>
      </pivotArea>
    </format>
    <format dxfId="973">
      <pivotArea collapsedLevelsAreSubtotals="1" fieldPosition="0">
        <references count="3">
          <reference field="5" count="2">
            <x v="4"/>
            <x v="5"/>
          </reference>
          <reference field="6" count="1" selected="0">
            <x v="10"/>
          </reference>
          <reference field="19" count="1" selected="0">
            <x v="1"/>
          </reference>
        </references>
      </pivotArea>
    </format>
    <format dxfId="972">
      <pivotArea collapsedLevelsAreSubtotals="1" fieldPosition="0">
        <references count="2">
          <reference field="6" count="1">
            <x v="11"/>
          </reference>
          <reference field="19" count="1" selected="0">
            <x v="1"/>
          </reference>
        </references>
      </pivotArea>
    </format>
    <format dxfId="971">
      <pivotArea collapsedLevelsAreSubtotals="1" fieldPosition="0">
        <references count="3">
          <reference field="5" count="2">
            <x v="4"/>
            <x v="5"/>
          </reference>
          <reference field="6" count="1" selected="0">
            <x v="11"/>
          </reference>
          <reference field="19" count="1" selected="0">
            <x v="1"/>
          </reference>
        </references>
      </pivotArea>
    </format>
    <format dxfId="970">
      <pivotArea collapsedLevelsAreSubtotals="1" fieldPosition="0">
        <references count="2">
          <reference field="6" count="1">
            <x v="12"/>
          </reference>
          <reference field="19" count="1" selected="0">
            <x v="1"/>
          </reference>
        </references>
      </pivotArea>
    </format>
    <format dxfId="969">
      <pivotArea collapsedLevelsAreSubtotals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12"/>
          </reference>
          <reference field="19" count="1" selected="0">
            <x v="1"/>
          </reference>
        </references>
      </pivotArea>
    </format>
    <format dxfId="968">
      <pivotArea collapsedLevelsAreSubtotals="1" fieldPosition="0">
        <references count="2">
          <reference field="6" count="1">
            <x v="13"/>
          </reference>
          <reference field="19" count="1" selected="0">
            <x v="1"/>
          </reference>
        </references>
      </pivotArea>
    </format>
    <format dxfId="967">
      <pivotArea collapsedLevelsAreSubtotals="1" fieldPosition="0">
        <references count="3">
          <reference field="5" count="2">
            <x v="0"/>
            <x v="3"/>
          </reference>
          <reference field="6" count="1" selected="0">
            <x v="13"/>
          </reference>
          <reference field="19" count="1" selected="0">
            <x v="1"/>
          </reference>
        </references>
      </pivotArea>
    </format>
    <format dxfId="966">
      <pivotArea collapsedLevelsAreSubtotals="1" fieldPosition="0">
        <references count="2">
          <reference field="6" count="1">
            <x v="14"/>
          </reference>
          <reference field="19" count="1" selected="0">
            <x v="1"/>
          </reference>
        </references>
      </pivotArea>
    </format>
    <format dxfId="965">
      <pivotArea collapsedLevelsAreSubtotals="1" fieldPosition="0">
        <references count="3">
          <reference field="5" count="3">
            <x v="0"/>
            <x v="3"/>
            <x v="6"/>
          </reference>
          <reference field="6" count="1" selected="0">
            <x v="14"/>
          </reference>
          <reference field="19" count="1" selected="0">
            <x v="1"/>
          </reference>
        </references>
      </pivotArea>
    </format>
    <format dxfId="964">
      <pivotArea collapsedLevelsAreSubtotals="1" fieldPosition="0">
        <references count="2">
          <reference field="6" count="1">
            <x v="15"/>
          </reference>
          <reference field="19" count="1" selected="0">
            <x v="1"/>
          </reference>
        </references>
      </pivotArea>
    </format>
    <format dxfId="963">
      <pivotArea collapsedLevelsAreSubtotals="1" fieldPosition="0">
        <references count="3">
          <reference field="5" count="2">
            <x v="1"/>
            <x v="3"/>
          </reference>
          <reference field="6" count="1" selected="0">
            <x v="15"/>
          </reference>
          <reference field="19" count="1" selected="0">
            <x v="1"/>
          </reference>
        </references>
      </pivotArea>
    </format>
    <format dxfId="962">
      <pivotArea collapsedLevelsAreSubtotals="1" fieldPosition="0">
        <references count="2">
          <reference field="6" count="1">
            <x v="16"/>
          </reference>
          <reference field="19" count="1" selected="0">
            <x v="1"/>
          </reference>
        </references>
      </pivotArea>
    </format>
    <format dxfId="961">
      <pivotArea collapsedLevelsAreSubtotals="1" fieldPosition="0">
        <references count="3">
          <reference field="5" count="2">
            <x v="0"/>
            <x v="3"/>
          </reference>
          <reference field="6" count="1" selected="0">
            <x v="16"/>
          </reference>
          <reference field="19" count="1" selected="0">
            <x v="1"/>
          </reference>
        </references>
      </pivotArea>
    </format>
    <format dxfId="960">
      <pivotArea collapsedLevelsAreSubtotals="1" fieldPosition="0">
        <references count="2">
          <reference field="6" count="1">
            <x v="17"/>
          </reference>
          <reference field="19" count="1" selected="0">
            <x v="1"/>
          </reference>
        </references>
      </pivotArea>
    </format>
    <format dxfId="959">
      <pivotArea collapsedLevelsAreSubtotals="1" fieldPosition="0">
        <references count="3">
          <reference field="5" count="3">
            <x v="1"/>
            <x v="3"/>
            <x v="6"/>
          </reference>
          <reference field="6" count="1" selected="0">
            <x v="17"/>
          </reference>
          <reference field="19" count="1" selected="0">
            <x v="1"/>
          </reference>
        </references>
      </pivotArea>
    </format>
    <format dxfId="958">
      <pivotArea collapsedLevelsAreSubtotals="1" fieldPosition="0">
        <references count="2">
          <reference field="6" count="1">
            <x v="18"/>
          </reference>
          <reference field="19" count="1" selected="0">
            <x v="1"/>
          </reference>
        </references>
      </pivotArea>
    </format>
    <format dxfId="957">
      <pivotArea collapsedLevelsAreSubtotals="1" fieldPosition="0">
        <references count="3">
          <reference field="5" count="2">
            <x v="0"/>
            <x v="3"/>
          </reference>
          <reference field="6" count="1" selected="0">
            <x v="18"/>
          </reference>
          <reference field="19" count="1" selected="0">
            <x v="1"/>
          </reference>
        </references>
      </pivotArea>
    </format>
    <format dxfId="956">
      <pivotArea collapsedLevelsAreSubtotals="1" fieldPosition="0">
        <references count="2">
          <reference field="6" count="1">
            <x v="19"/>
          </reference>
          <reference field="19" count="1" selected="0">
            <x v="1"/>
          </reference>
        </references>
      </pivotArea>
    </format>
    <format dxfId="955">
      <pivotArea collapsedLevelsAreSubtotals="1" fieldPosition="0">
        <references count="3">
          <reference field="5" count="3">
            <x v="0"/>
            <x v="3"/>
            <x v="4"/>
          </reference>
          <reference field="6" count="1" selected="0">
            <x v="19"/>
          </reference>
          <reference field="19" count="1" selected="0">
            <x v="1"/>
          </reference>
        </references>
      </pivotArea>
    </format>
    <format dxfId="954">
      <pivotArea collapsedLevelsAreSubtotals="1" fieldPosition="0">
        <references count="2">
          <reference field="6" count="1">
            <x v="20"/>
          </reference>
          <reference field="19" count="1" selected="0">
            <x v="1"/>
          </reference>
        </references>
      </pivotArea>
    </format>
    <format dxfId="953">
      <pivotArea collapsedLevelsAreSubtotals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20"/>
          </reference>
          <reference field="19" count="1" selected="0">
            <x v="1"/>
          </reference>
        </references>
      </pivotArea>
    </format>
    <format dxfId="952">
      <pivotArea collapsedLevelsAreSubtotals="1" fieldPosition="0">
        <references count="2">
          <reference field="6" count="1">
            <x v="21"/>
          </reference>
          <reference field="19" count="1" selected="0">
            <x v="1"/>
          </reference>
        </references>
      </pivotArea>
    </format>
    <format dxfId="951">
      <pivotArea collapsedLevelsAreSubtotals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21"/>
          </reference>
          <reference field="19" count="1" selected="0">
            <x v="1"/>
          </reference>
        </references>
      </pivotArea>
    </format>
    <format dxfId="950">
      <pivotArea collapsedLevelsAreSubtotals="1" fieldPosition="0">
        <references count="2">
          <reference field="6" count="1">
            <x v="22"/>
          </reference>
          <reference field="19" count="1" selected="0">
            <x v="1"/>
          </reference>
        </references>
      </pivotArea>
    </format>
    <format dxfId="949">
      <pivotArea collapsedLevelsAreSubtotals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22"/>
          </reference>
          <reference field="19" count="1" selected="0">
            <x v="1"/>
          </reference>
        </references>
      </pivotArea>
    </format>
    <format dxfId="948">
      <pivotArea collapsedLevelsAreSubtotals="1" fieldPosition="0">
        <references count="2">
          <reference field="6" count="1">
            <x v="23"/>
          </reference>
          <reference field="19" count="1" selected="0">
            <x v="1"/>
          </reference>
        </references>
      </pivotArea>
    </format>
    <format dxfId="947">
      <pivotArea collapsedLevelsAreSubtotals="1" fieldPosition="0">
        <references count="3">
          <reference field="5" count="3">
            <x v="0"/>
            <x v="3"/>
            <x v="5"/>
          </reference>
          <reference field="6" count="1" selected="0">
            <x v="23"/>
          </reference>
          <reference field="19" count="1" selected="0">
            <x v="1"/>
          </reference>
        </references>
      </pivotArea>
    </format>
    <format dxfId="946">
      <pivotArea collapsedLevelsAreSubtotals="1" fieldPosition="0">
        <references count="2">
          <reference field="6" count="1">
            <x v="24"/>
          </reference>
          <reference field="19" count="1" selected="0">
            <x v="1"/>
          </reference>
        </references>
      </pivotArea>
    </format>
    <format dxfId="945">
      <pivotArea collapsedLevelsAreSubtotals="1" fieldPosition="0">
        <references count="3">
          <reference field="5" count="2">
            <x v="4"/>
            <x v="5"/>
          </reference>
          <reference field="6" count="1" selected="0">
            <x v="24"/>
          </reference>
          <reference field="19" count="1" selected="0">
            <x v="1"/>
          </reference>
        </references>
      </pivotArea>
    </format>
    <format dxfId="944">
      <pivotArea collapsedLevelsAreSubtotals="1" fieldPosition="0">
        <references count="2">
          <reference field="6" count="1">
            <x v="25"/>
          </reference>
          <reference field="19" count="1" selected="0">
            <x v="1"/>
          </reference>
        </references>
      </pivotArea>
    </format>
    <format dxfId="943">
      <pivotArea collapsedLevelsAreSubtotals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25"/>
          </reference>
          <reference field="19" count="1" selected="0">
            <x v="1"/>
          </reference>
        </references>
      </pivotArea>
    </format>
    <format dxfId="942">
      <pivotArea collapsedLevelsAreSubtotals="1" fieldPosition="0">
        <references count="2">
          <reference field="6" count="1">
            <x v="26"/>
          </reference>
          <reference field="19" count="1" selected="0">
            <x v="1"/>
          </reference>
        </references>
      </pivotArea>
    </format>
    <format dxfId="941">
      <pivotArea collapsedLevelsAreSubtotals="1" fieldPosition="0">
        <references count="3">
          <reference field="5" count="3">
            <x v="0"/>
            <x v="3"/>
            <x v="6"/>
          </reference>
          <reference field="6" count="1" selected="0">
            <x v="26"/>
          </reference>
          <reference field="19" count="1" selected="0">
            <x v="1"/>
          </reference>
        </references>
      </pivotArea>
    </format>
    <format dxfId="940">
      <pivotArea collapsedLevelsAreSubtotals="1" fieldPosition="0">
        <references count="2">
          <reference field="6" count="1">
            <x v="27"/>
          </reference>
          <reference field="19" count="1" selected="0">
            <x v="1"/>
          </reference>
        </references>
      </pivotArea>
    </format>
    <format dxfId="939">
      <pivotArea collapsedLevelsAreSubtotals="1" fieldPosition="0">
        <references count="3">
          <reference field="5" count="3">
            <x v="1"/>
            <x v="3"/>
            <x v="6"/>
          </reference>
          <reference field="6" count="1" selected="0">
            <x v="27"/>
          </reference>
          <reference field="19" count="1" selected="0">
            <x v="1"/>
          </reference>
        </references>
      </pivotArea>
    </format>
    <format dxfId="938">
      <pivotArea collapsedLevelsAreSubtotals="1" fieldPosition="0">
        <references count="2">
          <reference field="6" count="1">
            <x v="28"/>
          </reference>
          <reference field="19" count="1" selected="0">
            <x v="1"/>
          </reference>
        </references>
      </pivotArea>
    </format>
    <format dxfId="937">
      <pivotArea collapsedLevelsAreSubtotals="1" fieldPosition="0">
        <references count="3">
          <reference field="5" count="3">
            <x v="1"/>
            <x v="3"/>
            <x v="6"/>
          </reference>
          <reference field="6" count="1" selected="0">
            <x v="28"/>
          </reference>
          <reference field="19" count="1" selected="0">
            <x v="1"/>
          </reference>
        </references>
      </pivotArea>
    </format>
    <format dxfId="936">
      <pivotArea collapsedLevelsAreSubtotals="1" fieldPosition="0">
        <references count="2">
          <reference field="6" count="1">
            <x v="29"/>
          </reference>
          <reference field="19" count="1" selected="0">
            <x v="1"/>
          </reference>
        </references>
      </pivotArea>
    </format>
    <format dxfId="935">
      <pivotArea collapsedLevelsAreSubtotals="1" fieldPosition="0">
        <references count="3">
          <reference field="5" count="2">
            <x v="1"/>
            <x v="3"/>
          </reference>
          <reference field="6" count="1" selected="0">
            <x v="29"/>
          </reference>
          <reference field="19" count="1" selected="0">
            <x v="1"/>
          </reference>
        </references>
      </pivotArea>
    </format>
    <format dxfId="934">
      <pivotArea dataOnly="0" labelOnly="1" fieldPosition="0">
        <references count="1">
          <reference field="1" count="0"/>
        </references>
      </pivotArea>
    </format>
    <format dxfId="933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6"/>
          </reference>
        </references>
      </pivotArea>
    </format>
    <format dxfId="932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28"/>
          </reference>
        </references>
      </pivotArea>
    </format>
    <format dxfId="931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61"/>
          </reference>
        </references>
      </pivotArea>
    </format>
    <format dxfId="930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51"/>
          </reference>
        </references>
      </pivotArea>
    </format>
    <format dxfId="929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78"/>
          </reference>
        </references>
      </pivotArea>
    </format>
    <format dxfId="928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43"/>
          </reference>
        </references>
      </pivotArea>
    </format>
    <format dxfId="927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07"/>
          </reference>
        </references>
      </pivotArea>
    </format>
    <format dxfId="926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"/>
          </reference>
        </references>
      </pivotArea>
    </format>
    <format dxfId="925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26"/>
          </reference>
        </references>
      </pivotArea>
    </format>
    <format dxfId="924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72"/>
          </reference>
        </references>
      </pivotArea>
    </format>
    <format dxfId="923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49"/>
          </reference>
        </references>
      </pivotArea>
    </format>
    <format dxfId="922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85"/>
          </reference>
        </references>
      </pivotArea>
    </format>
    <format dxfId="921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48"/>
          </reference>
        </references>
      </pivotArea>
    </format>
    <format dxfId="920">
      <pivotArea type="origin" dataOnly="0" labelOnly="1" outline="0" fieldPosition="0"/>
    </format>
    <format dxfId="919">
      <pivotArea field="19" type="button" dataOnly="0" labelOnly="1" outline="0" axis="axisRow" fieldPosition="0"/>
    </format>
    <format dxfId="918">
      <pivotArea dataOnly="0" labelOnly="1" fieldPosition="0">
        <references count="1">
          <reference field="19" count="3">
            <x v="1"/>
            <x v="2"/>
            <x v="12"/>
          </reference>
        </references>
      </pivotArea>
    </format>
    <format dxfId="917">
      <pivotArea dataOnly="0" labelOnly="1" fieldPosition="0">
        <references count="2">
          <reference field="6" count="27"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  <reference field="19" count="1" selected="0">
            <x v="1"/>
          </reference>
        </references>
      </pivotArea>
    </format>
    <format dxfId="916">
      <pivotArea dataOnly="0" labelOnly="1" fieldPosition="0">
        <references count="2">
          <reference field="6" count="2">
            <x v="30"/>
            <x v="31"/>
          </reference>
          <reference field="19" count="1" selected="0">
            <x v="2"/>
          </reference>
        </references>
      </pivotArea>
    </format>
    <format dxfId="915">
      <pivotArea dataOnly="0" labelOnly="1" fieldPosition="0">
        <references count="2">
          <reference field="6" count="3">
            <x v="0"/>
            <x v="1"/>
            <x v="2"/>
          </reference>
          <reference field="19" count="1" selected="0">
            <x v="12"/>
          </reference>
        </references>
      </pivotArea>
    </format>
    <format dxfId="914">
      <pivotArea dataOnly="0" labelOnly="1" fieldPosition="0">
        <references count="3">
          <reference field="5" count="2">
            <x v="0"/>
            <x v="3"/>
          </reference>
          <reference field="6" count="1" selected="0">
            <x v="3"/>
          </reference>
          <reference field="19" count="1" selected="0">
            <x v="1"/>
          </reference>
        </references>
      </pivotArea>
    </format>
    <format dxfId="913">
      <pivotArea dataOnly="0" labelOnly="1" fieldPosition="0">
        <references count="3">
          <reference field="5" count="2">
            <x v="0"/>
            <x v="3"/>
          </reference>
          <reference field="6" count="1" selected="0">
            <x v="4"/>
          </reference>
          <reference field="19" count="1" selected="0">
            <x v="1"/>
          </reference>
        </references>
      </pivotArea>
    </format>
    <format dxfId="912">
      <pivotArea dataOnly="0" labelOnly="1" fieldPosition="0">
        <references count="3">
          <reference field="5" count="2">
            <x v="0"/>
            <x v="3"/>
          </reference>
          <reference field="6" count="1" selected="0">
            <x v="5"/>
          </reference>
          <reference field="19" count="1" selected="0">
            <x v="1"/>
          </reference>
        </references>
      </pivotArea>
    </format>
    <format dxfId="911">
      <pivotArea dataOnly="0" labelOnly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6"/>
          </reference>
          <reference field="19" count="1" selected="0">
            <x v="1"/>
          </reference>
        </references>
      </pivotArea>
    </format>
    <format dxfId="910">
      <pivotArea dataOnly="0" labelOnly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7"/>
          </reference>
          <reference field="19" count="1" selected="0">
            <x v="1"/>
          </reference>
        </references>
      </pivotArea>
    </format>
    <format dxfId="909">
      <pivotArea dataOnly="0" labelOnly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8"/>
          </reference>
          <reference field="19" count="1" selected="0">
            <x v="1"/>
          </reference>
        </references>
      </pivotArea>
    </format>
    <format dxfId="908">
      <pivotArea dataOnly="0" labelOnly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9"/>
          </reference>
          <reference field="19" count="1" selected="0">
            <x v="1"/>
          </reference>
        </references>
      </pivotArea>
    </format>
    <format dxfId="907">
      <pivotArea dataOnly="0" labelOnly="1" fieldPosition="0">
        <references count="3">
          <reference field="5" count="2">
            <x v="4"/>
            <x v="5"/>
          </reference>
          <reference field="6" count="1" selected="0">
            <x v="10"/>
          </reference>
          <reference field="19" count="1" selected="0">
            <x v="1"/>
          </reference>
        </references>
      </pivotArea>
    </format>
    <format dxfId="906">
      <pivotArea dataOnly="0" labelOnly="1" fieldPosition="0">
        <references count="3">
          <reference field="5" count="2">
            <x v="4"/>
            <x v="5"/>
          </reference>
          <reference field="6" count="1" selected="0">
            <x v="11"/>
          </reference>
          <reference field="19" count="1" selected="0">
            <x v="1"/>
          </reference>
        </references>
      </pivotArea>
    </format>
    <format dxfId="905">
      <pivotArea dataOnly="0" labelOnly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12"/>
          </reference>
          <reference field="19" count="1" selected="0">
            <x v="1"/>
          </reference>
        </references>
      </pivotArea>
    </format>
    <format dxfId="904">
      <pivotArea dataOnly="0" labelOnly="1" fieldPosition="0">
        <references count="3">
          <reference field="5" count="2">
            <x v="0"/>
            <x v="3"/>
          </reference>
          <reference field="6" count="1" selected="0">
            <x v="13"/>
          </reference>
          <reference field="19" count="1" selected="0">
            <x v="1"/>
          </reference>
        </references>
      </pivotArea>
    </format>
    <format dxfId="903">
      <pivotArea dataOnly="0" labelOnly="1" fieldPosition="0">
        <references count="3">
          <reference field="5" count="3">
            <x v="0"/>
            <x v="3"/>
            <x v="6"/>
          </reference>
          <reference field="6" count="1" selected="0">
            <x v="14"/>
          </reference>
          <reference field="19" count="1" selected="0">
            <x v="1"/>
          </reference>
        </references>
      </pivotArea>
    </format>
    <format dxfId="902">
      <pivotArea dataOnly="0" labelOnly="1" fieldPosition="0">
        <references count="3">
          <reference field="5" count="2">
            <x v="1"/>
            <x v="3"/>
          </reference>
          <reference field="6" count="1" selected="0">
            <x v="15"/>
          </reference>
          <reference field="19" count="1" selected="0">
            <x v="1"/>
          </reference>
        </references>
      </pivotArea>
    </format>
    <format dxfId="901">
      <pivotArea dataOnly="0" labelOnly="1" fieldPosition="0">
        <references count="3">
          <reference field="5" count="2">
            <x v="0"/>
            <x v="3"/>
          </reference>
          <reference field="6" count="1" selected="0">
            <x v="16"/>
          </reference>
          <reference field="19" count="1" selected="0">
            <x v="1"/>
          </reference>
        </references>
      </pivotArea>
    </format>
    <format dxfId="900">
      <pivotArea dataOnly="0" labelOnly="1" fieldPosition="0">
        <references count="3">
          <reference field="5" count="3">
            <x v="1"/>
            <x v="3"/>
            <x v="6"/>
          </reference>
          <reference field="6" count="1" selected="0">
            <x v="17"/>
          </reference>
          <reference field="19" count="1" selected="0">
            <x v="1"/>
          </reference>
        </references>
      </pivotArea>
    </format>
    <format dxfId="899">
      <pivotArea dataOnly="0" labelOnly="1" fieldPosition="0">
        <references count="3">
          <reference field="5" count="2">
            <x v="0"/>
            <x v="3"/>
          </reference>
          <reference field="6" count="1" selected="0">
            <x v="18"/>
          </reference>
          <reference field="19" count="1" selected="0">
            <x v="1"/>
          </reference>
        </references>
      </pivotArea>
    </format>
    <format dxfId="898">
      <pivotArea dataOnly="0" labelOnly="1" fieldPosition="0">
        <references count="3">
          <reference field="5" count="3">
            <x v="0"/>
            <x v="3"/>
            <x v="4"/>
          </reference>
          <reference field="6" count="1" selected="0">
            <x v="19"/>
          </reference>
          <reference field="19" count="1" selected="0">
            <x v="1"/>
          </reference>
        </references>
      </pivotArea>
    </format>
    <format dxfId="897">
      <pivotArea dataOnly="0" labelOnly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20"/>
          </reference>
          <reference field="19" count="1" selected="0">
            <x v="1"/>
          </reference>
        </references>
      </pivotArea>
    </format>
    <format dxfId="896">
      <pivotArea dataOnly="0" labelOnly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21"/>
          </reference>
          <reference field="19" count="1" selected="0">
            <x v="1"/>
          </reference>
        </references>
      </pivotArea>
    </format>
    <format dxfId="895">
      <pivotArea dataOnly="0" labelOnly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22"/>
          </reference>
          <reference field="19" count="1" selected="0">
            <x v="1"/>
          </reference>
        </references>
      </pivotArea>
    </format>
    <format dxfId="894">
      <pivotArea dataOnly="0" labelOnly="1" fieldPosition="0">
        <references count="3">
          <reference field="5" count="3">
            <x v="0"/>
            <x v="3"/>
            <x v="5"/>
          </reference>
          <reference field="6" count="1" selected="0">
            <x v="23"/>
          </reference>
          <reference field="19" count="1" selected="0">
            <x v="1"/>
          </reference>
        </references>
      </pivotArea>
    </format>
    <format dxfId="893">
      <pivotArea dataOnly="0" labelOnly="1" fieldPosition="0">
        <references count="3">
          <reference field="5" count="2">
            <x v="4"/>
            <x v="5"/>
          </reference>
          <reference field="6" count="1" selected="0">
            <x v="24"/>
          </reference>
          <reference field="19" count="1" selected="0">
            <x v="1"/>
          </reference>
        </references>
      </pivotArea>
    </format>
    <format dxfId="892">
      <pivotArea dataOnly="0" labelOnly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25"/>
          </reference>
          <reference field="19" count="1" selected="0">
            <x v="1"/>
          </reference>
        </references>
      </pivotArea>
    </format>
    <format dxfId="891">
      <pivotArea dataOnly="0" labelOnly="1" fieldPosition="0">
        <references count="3">
          <reference field="5" count="3">
            <x v="0"/>
            <x v="3"/>
            <x v="6"/>
          </reference>
          <reference field="6" count="1" selected="0">
            <x v="26"/>
          </reference>
          <reference field="19" count="1" selected="0">
            <x v="1"/>
          </reference>
        </references>
      </pivotArea>
    </format>
    <format dxfId="890">
      <pivotArea dataOnly="0" labelOnly="1" fieldPosition="0">
        <references count="3">
          <reference field="5" count="3">
            <x v="1"/>
            <x v="3"/>
            <x v="6"/>
          </reference>
          <reference field="6" count="1" selected="0">
            <x v="27"/>
          </reference>
          <reference field="19" count="1" selected="0">
            <x v="1"/>
          </reference>
        </references>
      </pivotArea>
    </format>
    <format dxfId="889">
      <pivotArea dataOnly="0" labelOnly="1" fieldPosition="0">
        <references count="3">
          <reference field="5" count="3">
            <x v="1"/>
            <x v="3"/>
            <x v="6"/>
          </reference>
          <reference field="6" count="1" selected="0">
            <x v="28"/>
          </reference>
          <reference field="19" count="1" selected="0">
            <x v="1"/>
          </reference>
        </references>
      </pivotArea>
    </format>
    <format dxfId="888">
      <pivotArea dataOnly="0" labelOnly="1" fieldPosition="0">
        <references count="3">
          <reference field="5" count="2">
            <x v="1"/>
            <x v="3"/>
          </reference>
          <reference field="6" count="1" selected="0">
            <x v="29"/>
          </reference>
          <reference field="19" count="1" selected="0">
            <x v="1"/>
          </reference>
        </references>
      </pivotArea>
    </format>
    <format dxfId="887">
      <pivotArea dataOnly="0" labelOnly="1" fieldPosition="0">
        <references count="3">
          <reference field="5" count="2">
            <x v="0"/>
            <x v="3"/>
          </reference>
          <reference field="6" count="1" selected="0">
            <x v="30"/>
          </reference>
          <reference field="19" count="1" selected="0">
            <x v="2"/>
          </reference>
        </references>
      </pivotArea>
    </format>
    <format dxfId="886">
      <pivotArea dataOnly="0" labelOnly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31"/>
          </reference>
          <reference field="19" count="1" selected="0">
            <x v="2"/>
          </reference>
        </references>
      </pivotArea>
    </format>
    <format dxfId="885">
      <pivotArea dataOnly="0" labelOnly="1" fieldPosition="0">
        <references count="3">
          <reference field="5" count="1">
            <x v="2"/>
          </reference>
          <reference field="6" count="1" selected="0">
            <x v="0"/>
          </reference>
          <reference field="19" count="1" selected="0">
            <x v="12"/>
          </reference>
        </references>
      </pivotArea>
    </format>
    <format dxfId="884">
      <pivotArea dataOnly="0" labelOnly="1" fieldPosition="0">
        <references count="3">
          <reference field="5" count="1">
            <x v="0"/>
          </reference>
          <reference field="6" count="1" selected="0">
            <x v="1"/>
          </reference>
          <reference field="19" count="1" selected="0">
            <x v="12"/>
          </reference>
        </references>
      </pivotArea>
    </format>
    <format dxfId="883">
      <pivotArea dataOnly="0" labelOnly="1" fieldPosition="0">
        <references count="3">
          <reference field="5" count="1">
            <x v="1"/>
          </reference>
          <reference field="6" count="1" selected="0">
            <x v="2"/>
          </reference>
          <reference field="19" count="1" selected="0">
            <x v="12"/>
          </reference>
        </references>
      </pivotArea>
    </format>
    <format dxfId="882">
      <pivotArea type="origin" dataOnly="0" labelOnly="1" outline="0" fieldPosition="0"/>
    </format>
    <format dxfId="881">
      <pivotArea outline="0" collapsedLevelsAreSubtotals="1" fieldPosition="0">
        <references count="2">
          <reference field="4294967294" count="1" selected="0">
            <x v="2"/>
          </reference>
          <reference field="1" count="1" selected="0">
            <x v="16"/>
          </reference>
        </references>
      </pivotArea>
    </format>
    <format dxfId="880">
      <pivotArea field="19" type="button" dataOnly="0" labelOnly="1" outline="0" axis="axisRow" fieldPosition="0"/>
    </format>
    <format dxfId="879">
      <pivotArea dataOnly="0" labelOnly="1" fieldPosition="0">
        <references count="1">
          <reference field="19" count="3">
            <x v="1"/>
            <x v="2"/>
            <x v="12"/>
          </reference>
        </references>
      </pivotArea>
    </format>
    <format dxfId="878">
      <pivotArea dataOnly="0" labelOnly="1" fieldPosition="0">
        <references count="2">
          <reference field="6" count="27"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  <reference field="19" count="1" selected="0">
            <x v="1"/>
          </reference>
        </references>
      </pivotArea>
    </format>
    <format dxfId="877">
      <pivotArea dataOnly="0" labelOnly="1" fieldPosition="0">
        <references count="2">
          <reference field="6" count="8">
            <x v="30"/>
            <x v="31"/>
            <x v="32"/>
            <x v="33"/>
            <x v="34"/>
            <x v="35"/>
            <x v="36"/>
            <x v="37"/>
          </reference>
          <reference field="19" count="1" selected="0">
            <x v="2"/>
          </reference>
        </references>
      </pivotArea>
    </format>
    <format dxfId="876">
      <pivotArea dataOnly="0" labelOnly="1" fieldPosition="0">
        <references count="2">
          <reference field="6" count="3">
            <x v="0"/>
            <x v="1"/>
            <x v="2"/>
          </reference>
          <reference field="19" count="1" selected="0">
            <x v="12"/>
          </reference>
        </references>
      </pivotArea>
    </format>
    <format dxfId="875">
      <pivotArea dataOnly="0" labelOnly="1" fieldPosition="0">
        <references count="3">
          <reference field="5" count="2">
            <x v="0"/>
            <x v="3"/>
          </reference>
          <reference field="6" count="1" selected="0">
            <x v="3"/>
          </reference>
          <reference field="19" count="1" selected="0">
            <x v="1"/>
          </reference>
        </references>
      </pivotArea>
    </format>
    <format dxfId="874">
      <pivotArea dataOnly="0" labelOnly="1" fieldPosition="0">
        <references count="3">
          <reference field="5" count="2">
            <x v="0"/>
            <x v="3"/>
          </reference>
          <reference field="6" count="1" selected="0">
            <x v="4"/>
          </reference>
          <reference field="19" count="1" selected="0">
            <x v="1"/>
          </reference>
        </references>
      </pivotArea>
    </format>
    <format dxfId="873">
      <pivotArea dataOnly="0" labelOnly="1" fieldPosition="0">
        <references count="3">
          <reference field="5" count="2">
            <x v="0"/>
            <x v="3"/>
          </reference>
          <reference field="6" count="1" selected="0">
            <x v="5"/>
          </reference>
          <reference field="19" count="1" selected="0">
            <x v="1"/>
          </reference>
        </references>
      </pivotArea>
    </format>
    <format dxfId="872">
      <pivotArea dataOnly="0" labelOnly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6"/>
          </reference>
          <reference field="19" count="1" selected="0">
            <x v="1"/>
          </reference>
        </references>
      </pivotArea>
    </format>
    <format dxfId="871">
      <pivotArea dataOnly="0" labelOnly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7"/>
          </reference>
          <reference field="19" count="1" selected="0">
            <x v="1"/>
          </reference>
        </references>
      </pivotArea>
    </format>
    <format dxfId="870">
      <pivotArea dataOnly="0" labelOnly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8"/>
          </reference>
          <reference field="19" count="1" selected="0">
            <x v="1"/>
          </reference>
        </references>
      </pivotArea>
    </format>
    <format dxfId="869">
      <pivotArea dataOnly="0" labelOnly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9"/>
          </reference>
          <reference field="19" count="1" selected="0">
            <x v="1"/>
          </reference>
        </references>
      </pivotArea>
    </format>
    <format dxfId="868">
      <pivotArea dataOnly="0" labelOnly="1" fieldPosition="0">
        <references count="3">
          <reference field="5" count="2">
            <x v="4"/>
            <x v="5"/>
          </reference>
          <reference field="6" count="1" selected="0">
            <x v="10"/>
          </reference>
          <reference field="19" count="1" selected="0">
            <x v="1"/>
          </reference>
        </references>
      </pivotArea>
    </format>
    <format dxfId="867">
      <pivotArea dataOnly="0" labelOnly="1" fieldPosition="0">
        <references count="3">
          <reference field="5" count="2">
            <x v="4"/>
            <x v="5"/>
          </reference>
          <reference field="6" count="1" selected="0">
            <x v="11"/>
          </reference>
          <reference field="19" count="1" selected="0">
            <x v="1"/>
          </reference>
        </references>
      </pivotArea>
    </format>
    <format dxfId="866">
      <pivotArea dataOnly="0" labelOnly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12"/>
          </reference>
          <reference field="19" count="1" selected="0">
            <x v="1"/>
          </reference>
        </references>
      </pivotArea>
    </format>
    <format dxfId="865">
      <pivotArea dataOnly="0" labelOnly="1" fieldPosition="0">
        <references count="3">
          <reference field="5" count="2">
            <x v="0"/>
            <x v="3"/>
          </reference>
          <reference field="6" count="1" selected="0">
            <x v="13"/>
          </reference>
          <reference field="19" count="1" selected="0">
            <x v="1"/>
          </reference>
        </references>
      </pivotArea>
    </format>
    <format dxfId="864">
      <pivotArea dataOnly="0" labelOnly="1" fieldPosition="0">
        <references count="3">
          <reference field="5" count="3">
            <x v="0"/>
            <x v="3"/>
            <x v="6"/>
          </reference>
          <reference field="6" count="1" selected="0">
            <x v="14"/>
          </reference>
          <reference field="19" count="1" selected="0">
            <x v="1"/>
          </reference>
        </references>
      </pivotArea>
    </format>
    <format dxfId="863">
      <pivotArea dataOnly="0" labelOnly="1" fieldPosition="0">
        <references count="3">
          <reference field="5" count="2">
            <x v="1"/>
            <x v="3"/>
          </reference>
          <reference field="6" count="1" selected="0">
            <x v="15"/>
          </reference>
          <reference field="19" count="1" selected="0">
            <x v="1"/>
          </reference>
        </references>
      </pivotArea>
    </format>
    <format dxfId="862">
      <pivotArea dataOnly="0" labelOnly="1" fieldPosition="0">
        <references count="3">
          <reference field="5" count="2">
            <x v="0"/>
            <x v="3"/>
          </reference>
          <reference field="6" count="1" selected="0">
            <x v="16"/>
          </reference>
          <reference field="19" count="1" selected="0">
            <x v="1"/>
          </reference>
        </references>
      </pivotArea>
    </format>
    <format dxfId="861">
      <pivotArea dataOnly="0" labelOnly="1" fieldPosition="0">
        <references count="3">
          <reference field="5" count="3">
            <x v="1"/>
            <x v="3"/>
            <x v="6"/>
          </reference>
          <reference field="6" count="1" selected="0">
            <x v="17"/>
          </reference>
          <reference field="19" count="1" selected="0">
            <x v="1"/>
          </reference>
        </references>
      </pivotArea>
    </format>
    <format dxfId="860">
      <pivotArea dataOnly="0" labelOnly="1" fieldPosition="0">
        <references count="3">
          <reference field="5" count="2">
            <x v="0"/>
            <x v="3"/>
          </reference>
          <reference field="6" count="1" selected="0">
            <x v="18"/>
          </reference>
          <reference field="19" count="1" selected="0">
            <x v="1"/>
          </reference>
        </references>
      </pivotArea>
    </format>
    <format dxfId="859">
      <pivotArea dataOnly="0" labelOnly="1" fieldPosition="0">
        <references count="3">
          <reference field="5" count="3">
            <x v="0"/>
            <x v="3"/>
            <x v="4"/>
          </reference>
          <reference field="6" count="1" selected="0">
            <x v="19"/>
          </reference>
          <reference field="19" count="1" selected="0">
            <x v="1"/>
          </reference>
        </references>
      </pivotArea>
    </format>
    <format dxfId="858">
      <pivotArea dataOnly="0" labelOnly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20"/>
          </reference>
          <reference field="19" count="1" selected="0">
            <x v="1"/>
          </reference>
        </references>
      </pivotArea>
    </format>
    <format dxfId="857">
      <pivotArea dataOnly="0" labelOnly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21"/>
          </reference>
          <reference field="19" count="1" selected="0">
            <x v="1"/>
          </reference>
        </references>
      </pivotArea>
    </format>
    <format dxfId="856">
      <pivotArea dataOnly="0" labelOnly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22"/>
          </reference>
          <reference field="19" count="1" selected="0">
            <x v="1"/>
          </reference>
        </references>
      </pivotArea>
    </format>
    <format dxfId="855">
      <pivotArea dataOnly="0" labelOnly="1" fieldPosition="0">
        <references count="3">
          <reference field="5" count="3">
            <x v="0"/>
            <x v="3"/>
            <x v="5"/>
          </reference>
          <reference field="6" count="1" selected="0">
            <x v="23"/>
          </reference>
          <reference field="19" count="1" selected="0">
            <x v="1"/>
          </reference>
        </references>
      </pivotArea>
    </format>
    <format dxfId="854">
      <pivotArea dataOnly="0" labelOnly="1" fieldPosition="0">
        <references count="3">
          <reference field="5" count="2">
            <x v="4"/>
            <x v="5"/>
          </reference>
          <reference field="6" count="1" selected="0">
            <x v="24"/>
          </reference>
          <reference field="19" count="1" selected="0">
            <x v="1"/>
          </reference>
        </references>
      </pivotArea>
    </format>
    <format dxfId="853">
      <pivotArea dataOnly="0" labelOnly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25"/>
          </reference>
          <reference field="19" count="1" selected="0">
            <x v="1"/>
          </reference>
        </references>
      </pivotArea>
    </format>
    <format dxfId="852">
      <pivotArea dataOnly="0" labelOnly="1" fieldPosition="0">
        <references count="3">
          <reference field="5" count="3">
            <x v="0"/>
            <x v="3"/>
            <x v="6"/>
          </reference>
          <reference field="6" count="1" selected="0">
            <x v="26"/>
          </reference>
          <reference field="19" count="1" selected="0">
            <x v="1"/>
          </reference>
        </references>
      </pivotArea>
    </format>
    <format dxfId="851">
      <pivotArea dataOnly="0" labelOnly="1" fieldPosition="0">
        <references count="3">
          <reference field="5" count="3">
            <x v="1"/>
            <x v="3"/>
            <x v="6"/>
          </reference>
          <reference field="6" count="1" selected="0">
            <x v="27"/>
          </reference>
          <reference field="19" count="1" selected="0">
            <x v="1"/>
          </reference>
        </references>
      </pivotArea>
    </format>
    <format dxfId="850">
      <pivotArea dataOnly="0" labelOnly="1" fieldPosition="0">
        <references count="3">
          <reference field="5" count="3">
            <x v="1"/>
            <x v="3"/>
            <x v="6"/>
          </reference>
          <reference field="6" count="1" selected="0">
            <x v="28"/>
          </reference>
          <reference field="19" count="1" selected="0">
            <x v="1"/>
          </reference>
        </references>
      </pivotArea>
    </format>
    <format dxfId="849">
      <pivotArea dataOnly="0" labelOnly="1" fieldPosition="0">
        <references count="3">
          <reference field="5" count="2">
            <x v="1"/>
            <x v="3"/>
          </reference>
          <reference field="6" count="1" selected="0">
            <x v="29"/>
          </reference>
          <reference field="19" count="1" selected="0">
            <x v="1"/>
          </reference>
        </references>
      </pivotArea>
    </format>
    <format dxfId="848">
      <pivotArea dataOnly="0" labelOnly="1" fieldPosition="0">
        <references count="3">
          <reference field="5" count="2">
            <x v="0"/>
            <x v="3"/>
          </reference>
          <reference field="6" count="1" selected="0">
            <x v="30"/>
          </reference>
          <reference field="19" count="1" selected="0">
            <x v="2"/>
          </reference>
        </references>
      </pivotArea>
    </format>
    <format dxfId="847">
      <pivotArea dataOnly="0" labelOnly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31"/>
          </reference>
          <reference field="19" count="1" selected="0">
            <x v="2"/>
          </reference>
        </references>
      </pivotArea>
    </format>
    <format dxfId="846">
      <pivotArea dataOnly="0" labelOnly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32"/>
          </reference>
          <reference field="19" count="1" selected="0">
            <x v="2"/>
          </reference>
        </references>
      </pivotArea>
    </format>
    <format dxfId="845">
      <pivotArea dataOnly="0" labelOnly="1" fieldPosition="0">
        <references count="3">
          <reference field="5" count="3">
            <x v="0"/>
            <x v="3"/>
            <x v="4"/>
          </reference>
          <reference field="6" count="1" selected="0">
            <x v="33"/>
          </reference>
          <reference field="19" count="1" selected="0">
            <x v="2"/>
          </reference>
        </references>
      </pivotArea>
    </format>
    <format dxfId="844">
      <pivotArea dataOnly="0" labelOnly="1" fieldPosition="0">
        <references count="3">
          <reference field="5" count="3">
            <x v="0"/>
            <x v="3"/>
            <x v="4"/>
          </reference>
          <reference field="6" count="1" selected="0">
            <x v="34"/>
          </reference>
          <reference field="19" count="1" selected="0">
            <x v="2"/>
          </reference>
        </references>
      </pivotArea>
    </format>
    <format dxfId="843">
      <pivotArea dataOnly="0" labelOnly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35"/>
          </reference>
          <reference field="19" count="1" selected="0">
            <x v="2"/>
          </reference>
        </references>
      </pivotArea>
    </format>
    <format dxfId="842">
      <pivotArea dataOnly="0" labelOnly="1" fieldPosition="0">
        <references count="3">
          <reference field="5" count="1">
            <x v="4"/>
          </reference>
          <reference field="6" count="1" selected="0">
            <x v="36"/>
          </reference>
          <reference field="19" count="1" selected="0">
            <x v="2"/>
          </reference>
        </references>
      </pivotArea>
    </format>
    <format dxfId="841">
      <pivotArea dataOnly="0" labelOnly="1" fieldPosition="0">
        <references count="3">
          <reference field="5" count="1">
            <x v="0"/>
          </reference>
          <reference field="6" count="1" selected="0">
            <x v="37"/>
          </reference>
          <reference field="19" count="1" selected="0">
            <x v="2"/>
          </reference>
        </references>
      </pivotArea>
    </format>
    <format dxfId="840">
      <pivotArea dataOnly="0" labelOnly="1" fieldPosition="0">
        <references count="3">
          <reference field="5" count="1">
            <x v="2"/>
          </reference>
          <reference field="6" count="1" selected="0">
            <x v="0"/>
          </reference>
          <reference field="19" count="1" selected="0">
            <x v="12"/>
          </reference>
        </references>
      </pivotArea>
    </format>
    <format dxfId="839">
      <pivotArea dataOnly="0" labelOnly="1" fieldPosition="0">
        <references count="3">
          <reference field="5" count="1">
            <x v="0"/>
          </reference>
          <reference field="6" count="1" selected="0">
            <x v="1"/>
          </reference>
          <reference field="19" count="1" selected="0">
            <x v="12"/>
          </reference>
        </references>
      </pivotArea>
    </format>
    <format dxfId="838">
      <pivotArea dataOnly="0" labelOnly="1" fieldPosition="0">
        <references count="3">
          <reference field="5" count="1">
            <x v="1"/>
          </reference>
          <reference field="6" count="1" selected="0">
            <x v="2"/>
          </reference>
          <reference field="19" count="1" selected="0">
            <x v="12"/>
          </reference>
        </references>
      </pivotArea>
    </format>
    <format dxfId="837">
      <pivotArea dataOnly="0" labelOnly="1" outline="0" fieldPosition="0">
        <references count="2">
          <reference field="4294967294" count="1">
            <x v="2"/>
          </reference>
          <reference field="1" count="1" selected="0">
            <x v="16"/>
          </reference>
        </references>
      </pivotArea>
    </format>
    <format dxfId="836">
      <pivotArea type="all" dataOnly="0" outline="0" fieldPosition="0"/>
    </format>
    <format dxfId="835">
      <pivotArea outline="0" collapsedLevelsAreSubtotals="1" fieldPosition="0"/>
    </format>
    <format dxfId="834">
      <pivotArea type="origin" dataOnly="0" labelOnly="1" outline="0" fieldPosition="0"/>
    </format>
    <format dxfId="833">
      <pivotArea field="1" type="button" dataOnly="0" labelOnly="1" outline="0" axis="axisCol" fieldPosition="0"/>
    </format>
    <format dxfId="832">
      <pivotArea field="-2" type="button" dataOnly="0" labelOnly="1" outline="0" axis="axisCol" fieldPosition="1"/>
    </format>
    <format dxfId="831">
      <pivotArea type="topRight" dataOnly="0" labelOnly="1" outline="0" fieldPosition="0"/>
    </format>
    <format dxfId="830">
      <pivotArea field="19" type="button" dataOnly="0" labelOnly="1" outline="0" axis="axisRow" fieldPosition="0"/>
    </format>
    <format dxfId="829">
      <pivotArea dataOnly="0" labelOnly="1" fieldPosition="0">
        <references count="1">
          <reference field="19" count="2">
            <x v="1"/>
            <x v="2"/>
          </reference>
        </references>
      </pivotArea>
    </format>
    <format dxfId="828">
      <pivotArea dataOnly="0" labelOnly="1" fieldPosition="0">
        <references count="2">
          <reference field="6" count="20"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  <reference field="19" count="1" selected="0">
            <x v="1"/>
          </reference>
        </references>
      </pivotArea>
    </format>
    <format dxfId="827">
      <pivotArea dataOnly="0" labelOnly="1" fieldPosition="0">
        <references count="2">
          <reference field="6" count="9">
            <x v="30"/>
            <x v="31"/>
            <x v="32"/>
            <x v="33"/>
            <x v="34"/>
            <x v="35"/>
            <x v="36"/>
            <x v="37"/>
            <x v="38"/>
          </reference>
          <reference field="19" count="1" selected="0">
            <x v="2"/>
          </reference>
        </references>
      </pivotArea>
    </format>
    <format dxfId="826">
      <pivotArea dataOnly="0" labelOnly="1" fieldPosition="0">
        <references count="3">
          <reference field="5" count="2">
            <x v="4"/>
            <x v="5"/>
          </reference>
          <reference field="6" count="1" selected="0">
            <x v="10"/>
          </reference>
          <reference field="19" count="1" selected="0">
            <x v="1"/>
          </reference>
        </references>
      </pivotArea>
    </format>
    <format dxfId="825">
      <pivotArea dataOnly="0" labelOnly="1" fieldPosition="0">
        <references count="3">
          <reference field="5" count="2">
            <x v="4"/>
            <x v="5"/>
          </reference>
          <reference field="6" count="1" selected="0">
            <x v="11"/>
          </reference>
          <reference field="19" count="1" selected="0">
            <x v="1"/>
          </reference>
        </references>
      </pivotArea>
    </format>
    <format dxfId="824">
      <pivotArea dataOnly="0" labelOnly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12"/>
          </reference>
          <reference field="19" count="1" selected="0">
            <x v="1"/>
          </reference>
        </references>
      </pivotArea>
    </format>
    <format dxfId="823">
      <pivotArea dataOnly="0" labelOnly="1" fieldPosition="0">
        <references count="3">
          <reference field="5" count="2">
            <x v="0"/>
            <x v="3"/>
          </reference>
          <reference field="6" count="1" selected="0">
            <x v="13"/>
          </reference>
          <reference field="19" count="1" selected="0">
            <x v="1"/>
          </reference>
        </references>
      </pivotArea>
    </format>
    <format dxfId="822">
      <pivotArea dataOnly="0" labelOnly="1" fieldPosition="0">
        <references count="3">
          <reference field="5" count="3">
            <x v="0"/>
            <x v="3"/>
            <x v="6"/>
          </reference>
          <reference field="6" count="1" selected="0">
            <x v="14"/>
          </reference>
          <reference field="19" count="1" selected="0">
            <x v="1"/>
          </reference>
        </references>
      </pivotArea>
    </format>
    <format dxfId="821">
      <pivotArea dataOnly="0" labelOnly="1" fieldPosition="0">
        <references count="3">
          <reference field="5" count="2">
            <x v="1"/>
            <x v="3"/>
          </reference>
          <reference field="6" count="1" selected="0">
            <x v="15"/>
          </reference>
          <reference field="19" count="1" selected="0">
            <x v="1"/>
          </reference>
        </references>
      </pivotArea>
    </format>
    <format dxfId="820">
      <pivotArea dataOnly="0" labelOnly="1" fieldPosition="0">
        <references count="3">
          <reference field="5" count="2">
            <x v="0"/>
            <x v="3"/>
          </reference>
          <reference field="6" count="1" selected="0">
            <x v="16"/>
          </reference>
          <reference field="19" count="1" selected="0">
            <x v="1"/>
          </reference>
        </references>
      </pivotArea>
    </format>
    <format dxfId="819">
      <pivotArea dataOnly="0" labelOnly="1" fieldPosition="0">
        <references count="3">
          <reference field="5" count="3">
            <x v="1"/>
            <x v="3"/>
            <x v="6"/>
          </reference>
          <reference field="6" count="1" selected="0">
            <x v="17"/>
          </reference>
          <reference field="19" count="1" selected="0">
            <x v="1"/>
          </reference>
        </references>
      </pivotArea>
    </format>
    <format dxfId="818">
      <pivotArea dataOnly="0" labelOnly="1" fieldPosition="0">
        <references count="3">
          <reference field="5" count="2">
            <x v="0"/>
            <x v="3"/>
          </reference>
          <reference field="6" count="1" selected="0">
            <x v="18"/>
          </reference>
          <reference field="19" count="1" selected="0">
            <x v="1"/>
          </reference>
        </references>
      </pivotArea>
    </format>
    <format dxfId="817">
      <pivotArea dataOnly="0" labelOnly="1" fieldPosition="0">
        <references count="3">
          <reference field="5" count="3">
            <x v="0"/>
            <x v="3"/>
            <x v="4"/>
          </reference>
          <reference field="6" count="1" selected="0">
            <x v="19"/>
          </reference>
          <reference field="19" count="1" selected="0">
            <x v="1"/>
          </reference>
        </references>
      </pivotArea>
    </format>
    <format dxfId="816">
      <pivotArea dataOnly="0" labelOnly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20"/>
          </reference>
          <reference field="19" count="1" selected="0">
            <x v="1"/>
          </reference>
        </references>
      </pivotArea>
    </format>
    <format dxfId="815">
      <pivotArea dataOnly="0" labelOnly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21"/>
          </reference>
          <reference field="19" count="1" selected="0">
            <x v="1"/>
          </reference>
        </references>
      </pivotArea>
    </format>
    <format dxfId="814">
      <pivotArea dataOnly="0" labelOnly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22"/>
          </reference>
          <reference field="19" count="1" selected="0">
            <x v="1"/>
          </reference>
        </references>
      </pivotArea>
    </format>
    <format dxfId="813">
      <pivotArea dataOnly="0" labelOnly="1" fieldPosition="0">
        <references count="3">
          <reference field="5" count="3">
            <x v="0"/>
            <x v="3"/>
            <x v="5"/>
          </reference>
          <reference field="6" count="1" selected="0">
            <x v="23"/>
          </reference>
          <reference field="19" count="1" selected="0">
            <x v="1"/>
          </reference>
        </references>
      </pivotArea>
    </format>
    <format dxfId="812">
      <pivotArea dataOnly="0" labelOnly="1" fieldPosition="0">
        <references count="3">
          <reference field="5" count="2">
            <x v="4"/>
            <x v="5"/>
          </reference>
          <reference field="6" count="1" selected="0">
            <x v="24"/>
          </reference>
          <reference field="19" count="1" selected="0">
            <x v="1"/>
          </reference>
        </references>
      </pivotArea>
    </format>
    <format dxfId="811">
      <pivotArea dataOnly="0" labelOnly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25"/>
          </reference>
          <reference field="19" count="1" selected="0">
            <x v="1"/>
          </reference>
        </references>
      </pivotArea>
    </format>
    <format dxfId="810">
      <pivotArea dataOnly="0" labelOnly="1" fieldPosition="0">
        <references count="3">
          <reference field="5" count="3">
            <x v="0"/>
            <x v="3"/>
            <x v="6"/>
          </reference>
          <reference field="6" count="1" selected="0">
            <x v="26"/>
          </reference>
          <reference field="19" count="1" selected="0">
            <x v="1"/>
          </reference>
        </references>
      </pivotArea>
    </format>
    <format dxfId="809">
      <pivotArea dataOnly="0" labelOnly="1" fieldPosition="0">
        <references count="3">
          <reference field="5" count="3">
            <x v="1"/>
            <x v="3"/>
            <x v="6"/>
          </reference>
          <reference field="6" count="1" selected="0">
            <x v="27"/>
          </reference>
          <reference field="19" count="1" selected="0">
            <x v="1"/>
          </reference>
        </references>
      </pivotArea>
    </format>
    <format dxfId="808">
      <pivotArea dataOnly="0" labelOnly="1" fieldPosition="0">
        <references count="3">
          <reference field="5" count="3">
            <x v="1"/>
            <x v="3"/>
            <x v="6"/>
          </reference>
          <reference field="6" count="1" selected="0">
            <x v="28"/>
          </reference>
          <reference field="19" count="1" selected="0">
            <x v="1"/>
          </reference>
        </references>
      </pivotArea>
    </format>
    <format dxfId="807">
      <pivotArea dataOnly="0" labelOnly="1" fieldPosition="0">
        <references count="3">
          <reference field="5" count="2">
            <x v="1"/>
            <x v="3"/>
          </reference>
          <reference field="6" count="1" selected="0">
            <x v="29"/>
          </reference>
          <reference field="19" count="1" selected="0">
            <x v="1"/>
          </reference>
        </references>
      </pivotArea>
    </format>
    <format dxfId="806">
      <pivotArea dataOnly="0" labelOnly="1" fieldPosition="0">
        <references count="3">
          <reference field="5" count="2">
            <x v="0"/>
            <x v="3"/>
          </reference>
          <reference field="6" count="1" selected="0">
            <x v="30"/>
          </reference>
          <reference field="19" count="1" selected="0">
            <x v="2"/>
          </reference>
        </references>
      </pivotArea>
    </format>
    <format dxfId="805">
      <pivotArea dataOnly="0" labelOnly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31"/>
          </reference>
          <reference field="19" count="1" selected="0">
            <x v="2"/>
          </reference>
        </references>
      </pivotArea>
    </format>
    <format dxfId="804">
      <pivotArea dataOnly="0" labelOnly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32"/>
          </reference>
          <reference field="19" count="1" selected="0">
            <x v="2"/>
          </reference>
        </references>
      </pivotArea>
    </format>
    <format dxfId="803">
      <pivotArea dataOnly="0" labelOnly="1" fieldPosition="0">
        <references count="3">
          <reference field="5" count="3">
            <x v="0"/>
            <x v="3"/>
            <x v="4"/>
          </reference>
          <reference field="6" count="1" selected="0">
            <x v="33"/>
          </reference>
          <reference field="19" count="1" selected="0">
            <x v="2"/>
          </reference>
        </references>
      </pivotArea>
    </format>
    <format dxfId="802">
      <pivotArea dataOnly="0" labelOnly="1" fieldPosition="0">
        <references count="3">
          <reference field="5" count="3">
            <x v="0"/>
            <x v="3"/>
            <x v="4"/>
          </reference>
          <reference field="6" count="1" selected="0">
            <x v="34"/>
          </reference>
          <reference field="19" count="1" selected="0">
            <x v="2"/>
          </reference>
        </references>
      </pivotArea>
    </format>
    <format dxfId="801">
      <pivotArea dataOnly="0" labelOnly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35"/>
          </reference>
          <reference field="19" count="1" selected="0">
            <x v="2"/>
          </reference>
        </references>
      </pivotArea>
    </format>
    <format dxfId="800">
      <pivotArea dataOnly="0" labelOnly="1" fieldPosition="0">
        <references count="3">
          <reference field="5" count="1">
            <x v="4"/>
          </reference>
          <reference field="6" count="1" selected="0">
            <x v="36"/>
          </reference>
          <reference field="19" count="1" selected="0">
            <x v="2"/>
          </reference>
        </references>
      </pivotArea>
    </format>
    <format dxfId="799">
      <pivotArea dataOnly="0" labelOnly="1" fieldPosition="0">
        <references count="3">
          <reference field="5" count="2">
            <x v="0"/>
            <x v="3"/>
          </reference>
          <reference field="6" count="1" selected="0">
            <x v="37"/>
          </reference>
          <reference field="19" count="1" selected="0">
            <x v="2"/>
          </reference>
        </references>
      </pivotArea>
    </format>
    <format dxfId="798">
      <pivotArea dataOnly="0" labelOnly="1" fieldPosition="0">
        <references count="3">
          <reference field="5" count="3">
            <x v="0"/>
            <x v="3"/>
            <x v="6"/>
          </reference>
          <reference field="6" count="1" selected="0">
            <x v="38"/>
          </reference>
          <reference field="19" count="1" selected="0">
            <x v="2"/>
          </reference>
        </references>
      </pivotArea>
    </format>
    <format dxfId="797">
      <pivotArea dataOnly="0" labelOnly="1" fieldPosition="0">
        <references count="1">
          <reference field="1" count="40">
            <x v="2"/>
            <x v="3"/>
            <x v="6"/>
            <x v="7"/>
            <x v="8"/>
            <x v="9"/>
            <x v="16"/>
            <x v="17"/>
            <x v="24"/>
            <x v="25"/>
            <x v="29"/>
            <x v="31"/>
            <x v="40"/>
            <x v="42"/>
            <x v="46"/>
            <x v="47"/>
            <x v="48"/>
            <x v="49"/>
            <x v="52"/>
            <x v="53"/>
            <x v="55"/>
            <x v="80"/>
            <x v="83"/>
            <x v="91"/>
            <x v="93"/>
            <x v="94"/>
            <x v="99"/>
            <x v="101"/>
            <x v="109"/>
            <x v="116"/>
            <x v="117"/>
            <x v="119"/>
            <x v="120"/>
            <x v="123"/>
            <x v="124"/>
            <x v="142"/>
            <x v="143"/>
            <x v="150"/>
            <x v="152"/>
            <x v="154"/>
          </reference>
        </references>
      </pivotArea>
    </format>
    <format dxfId="796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6"/>
          </reference>
        </references>
      </pivotArea>
    </format>
    <format dxfId="795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52"/>
          </reference>
        </references>
      </pivotArea>
    </format>
    <format dxfId="794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25"/>
          </reference>
        </references>
      </pivotArea>
    </format>
    <format dxfId="793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40"/>
          </reference>
        </references>
      </pivotArea>
    </format>
    <format dxfId="792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49"/>
          </reference>
        </references>
      </pivotArea>
    </format>
    <format dxfId="791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48"/>
          </reference>
        </references>
      </pivotArea>
    </format>
    <format dxfId="790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94"/>
          </reference>
        </references>
      </pivotArea>
    </format>
    <format dxfId="789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99"/>
          </reference>
        </references>
      </pivotArea>
    </format>
    <format dxfId="788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80"/>
          </reference>
        </references>
      </pivotArea>
    </format>
    <format dxfId="787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01"/>
          </reference>
        </references>
      </pivotArea>
    </format>
    <format dxfId="786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50"/>
          </reference>
        </references>
      </pivotArea>
    </format>
    <format dxfId="785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09"/>
          </reference>
        </references>
      </pivotArea>
    </format>
    <format dxfId="784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53"/>
          </reference>
        </references>
      </pivotArea>
    </format>
    <format dxfId="783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42"/>
          </reference>
        </references>
      </pivotArea>
    </format>
    <format dxfId="782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6"/>
          </reference>
        </references>
      </pivotArea>
    </format>
    <format dxfId="781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46"/>
          </reference>
        </references>
      </pivotArea>
    </format>
    <format dxfId="780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24"/>
          </reference>
        </references>
      </pivotArea>
    </format>
    <format dxfId="779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52"/>
          </reference>
        </references>
      </pivotArea>
    </format>
    <format dxfId="778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54"/>
          </reference>
        </references>
      </pivotArea>
    </format>
    <format dxfId="777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23"/>
          </reference>
        </references>
      </pivotArea>
    </format>
    <format dxfId="776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93"/>
          </reference>
        </references>
      </pivotArea>
    </format>
    <format dxfId="775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42"/>
          </reference>
        </references>
      </pivotArea>
    </format>
    <format dxfId="774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24"/>
          </reference>
        </references>
      </pivotArea>
    </format>
    <format dxfId="773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19"/>
          </reference>
        </references>
      </pivotArea>
    </format>
    <format dxfId="772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16"/>
          </reference>
        </references>
      </pivotArea>
    </format>
    <format dxfId="771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47"/>
          </reference>
        </references>
      </pivotArea>
    </format>
    <format dxfId="770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8"/>
          </reference>
        </references>
      </pivotArea>
    </format>
    <format dxfId="769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9"/>
          </reference>
        </references>
      </pivotArea>
    </format>
    <format dxfId="768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91"/>
          </reference>
        </references>
      </pivotArea>
    </format>
    <format dxfId="767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20"/>
          </reference>
        </references>
      </pivotArea>
    </format>
    <format dxfId="766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29"/>
          </reference>
        </references>
      </pivotArea>
    </format>
    <format dxfId="765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17"/>
          </reference>
        </references>
      </pivotArea>
    </format>
    <format dxfId="764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83"/>
          </reference>
        </references>
      </pivotArea>
    </format>
    <format dxfId="763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3"/>
          </reference>
        </references>
      </pivotArea>
    </format>
    <format dxfId="762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31"/>
          </reference>
        </references>
      </pivotArea>
    </format>
    <format dxfId="761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2"/>
          </reference>
        </references>
      </pivotArea>
    </format>
    <format dxfId="760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55"/>
          </reference>
        </references>
      </pivotArea>
    </format>
    <format dxfId="759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43"/>
          </reference>
        </references>
      </pivotArea>
    </format>
    <format dxfId="758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7"/>
          </reference>
        </references>
      </pivotArea>
    </format>
    <format dxfId="757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7"/>
          </reference>
        </references>
      </pivotArea>
    </format>
    <format dxfId="756">
      <pivotArea type="all" dataOnly="0" outline="0" fieldPosition="0"/>
    </format>
    <format dxfId="755">
      <pivotArea outline="0" collapsedLevelsAreSubtotals="1" fieldPosition="0"/>
    </format>
    <format dxfId="754">
      <pivotArea type="origin" dataOnly="0" labelOnly="1" outline="0" fieldPosition="0"/>
    </format>
    <format dxfId="753">
      <pivotArea field="1" type="button" dataOnly="0" labelOnly="1" outline="0" axis="axisCol" fieldPosition="0"/>
    </format>
    <format dxfId="752">
      <pivotArea field="-2" type="button" dataOnly="0" labelOnly="1" outline="0" axis="axisCol" fieldPosition="1"/>
    </format>
    <format dxfId="751">
      <pivotArea type="topRight" dataOnly="0" labelOnly="1" outline="0" fieldPosition="0"/>
    </format>
    <format dxfId="750">
      <pivotArea field="19" type="button" dataOnly="0" labelOnly="1" outline="0" axis="axisRow" fieldPosition="0"/>
    </format>
    <format dxfId="749">
      <pivotArea dataOnly="0" labelOnly="1" fieldPosition="0">
        <references count="1">
          <reference field="19" count="2">
            <x v="1"/>
            <x v="2"/>
          </reference>
        </references>
      </pivotArea>
    </format>
    <format dxfId="748">
      <pivotArea dataOnly="0" labelOnly="1" fieldPosition="0">
        <references count="2">
          <reference field="6" count="20"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  <reference field="19" count="1" selected="0">
            <x v="1"/>
          </reference>
        </references>
      </pivotArea>
    </format>
    <format dxfId="747">
      <pivotArea dataOnly="0" labelOnly="1" fieldPosition="0">
        <references count="2">
          <reference field="6" count="9">
            <x v="30"/>
            <x v="31"/>
            <x v="32"/>
            <x v="33"/>
            <x v="34"/>
            <x v="35"/>
            <x v="36"/>
            <x v="37"/>
            <x v="38"/>
          </reference>
          <reference field="19" count="1" selected="0">
            <x v="2"/>
          </reference>
        </references>
      </pivotArea>
    </format>
    <format dxfId="746">
      <pivotArea dataOnly="0" labelOnly="1" fieldPosition="0">
        <references count="3">
          <reference field="5" count="2">
            <x v="4"/>
            <x v="5"/>
          </reference>
          <reference field="6" count="1" selected="0">
            <x v="10"/>
          </reference>
          <reference field="19" count="1" selected="0">
            <x v="1"/>
          </reference>
        </references>
      </pivotArea>
    </format>
    <format dxfId="745">
      <pivotArea dataOnly="0" labelOnly="1" fieldPosition="0">
        <references count="3">
          <reference field="5" count="2">
            <x v="4"/>
            <x v="5"/>
          </reference>
          <reference field="6" count="1" selected="0">
            <x v="11"/>
          </reference>
          <reference field="19" count="1" selected="0">
            <x v="1"/>
          </reference>
        </references>
      </pivotArea>
    </format>
    <format dxfId="744">
      <pivotArea dataOnly="0" labelOnly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12"/>
          </reference>
          <reference field="19" count="1" selected="0">
            <x v="1"/>
          </reference>
        </references>
      </pivotArea>
    </format>
    <format dxfId="743">
      <pivotArea dataOnly="0" labelOnly="1" fieldPosition="0">
        <references count="3">
          <reference field="5" count="2">
            <x v="0"/>
            <x v="3"/>
          </reference>
          <reference field="6" count="1" selected="0">
            <x v="13"/>
          </reference>
          <reference field="19" count="1" selected="0">
            <x v="1"/>
          </reference>
        </references>
      </pivotArea>
    </format>
    <format dxfId="742">
      <pivotArea dataOnly="0" labelOnly="1" fieldPosition="0">
        <references count="3">
          <reference field="5" count="3">
            <x v="0"/>
            <x v="3"/>
            <x v="6"/>
          </reference>
          <reference field="6" count="1" selected="0">
            <x v="14"/>
          </reference>
          <reference field="19" count="1" selected="0">
            <x v="1"/>
          </reference>
        </references>
      </pivotArea>
    </format>
    <format dxfId="741">
      <pivotArea dataOnly="0" labelOnly="1" fieldPosition="0">
        <references count="3">
          <reference field="5" count="2">
            <x v="1"/>
            <x v="3"/>
          </reference>
          <reference field="6" count="1" selected="0">
            <x v="15"/>
          </reference>
          <reference field="19" count="1" selected="0">
            <x v="1"/>
          </reference>
        </references>
      </pivotArea>
    </format>
    <format dxfId="740">
      <pivotArea dataOnly="0" labelOnly="1" fieldPosition="0">
        <references count="3">
          <reference field="5" count="2">
            <x v="0"/>
            <x v="3"/>
          </reference>
          <reference field="6" count="1" selected="0">
            <x v="16"/>
          </reference>
          <reference field="19" count="1" selected="0">
            <x v="1"/>
          </reference>
        </references>
      </pivotArea>
    </format>
    <format dxfId="739">
      <pivotArea dataOnly="0" labelOnly="1" fieldPosition="0">
        <references count="3">
          <reference field="5" count="3">
            <x v="1"/>
            <x v="3"/>
            <x v="6"/>
          </reference>
          <reference field="6" count="1" selected="0">
            <x v="17"/>
          </reference>
          <reference field="19" count="1" selected="0">
            <x v="1"/>
          </reference>
        </references>
      </pivotArea>
    </format>
    <format dxfId="738">
      <pivotArea dataOnly="0" labelOnly="1" fieldPosition="0">
        <references count="3">
          <reference field="5" count="2">
            <x v="0"/>
            <x v="3"/>
          </reference>
          <reference field="6" count="1" selected="0">
            <x v="18"/>
          </reference>
          <reference field="19" count="1" selected="0">
            <x v="1"/>
          </reference>
        </references>
      </pivotArea>
    </format>
    <format dxfId="737">
      <pivotArea dataOnly="0" labelOnly="1" fieldPosition="0">
        <references count="3">
          <reference field="5" count="3">
            <x v="0"/>
            <x v="3"/>
            <x v="4"/>
          </reference>
          <reference field="6" count="1" selected="0">
            <x v="19"/>
          </reference>
          <reference field="19" count="1" selected="0">
            <x v="1"/>
          </reference>
        </references>
      </pivotArea>
    </format>
    <format dxfId="736">
      <pivotArea dataOnly="0" labelOnly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20"/>
          </reference>
          <reference field="19" count="1" selected="0">
            <x v="1"/>
          </reference>
        </references>
      </pivotArea>
    </format>
    <format dxfId="735">
      <pivotArea dataOnly="0" labelOnly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21"/>
          </reference>
          <reference field="19" count="1" selected="0">
            <x v="1"/>
          </reference>
        </references>
      </pivotArea>
    </format>
    <format dxfId="734">
      <pivotArea dataOnly="0" labelOnly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22"/>
          </reference>
          <reference field="19" count="1" selected="0">
            <x v="1"/>
          </reference>
        </references>
      </pivotArea>
    </format>
    <format dxfId="733">
      <pivotArea dataOnly="0" labelOnly="1" fieldPosition="0">
        <references count="3">
          <reference field="5" count="3">
            <x v="0"/>
            <x v="3"/>
            <x v="5"/>
          </reference>
          <reference field="6" count="1" selected="0">
            <x v="23"/>
          </reference>
          <reference field="19" count="1" selected="0">
            <x v="1"/>
          </reference>
        </references>
      </pivotArea>
    </format>
    <format dxfId="732">
      <pivotArea dataOnly="0" labelOnly="1" fieldPosition="0">
        <references count="3">
          <reference field="5" count="2">
            <x v="4"/>
            <x v="5"/>
          </reference>
          <reference field="6" count="1" selected="0">
            <x v="24"/>
          </reference>
          <reference field="19" count="1" selected="0">
            <x v="1"/>
          </reference>
        </references>
      </pivotArea>
    </format>
    <format dxfId="731">
      <pivotArea dataOnly="0" labelOnly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25"/>
          </reference>
          <reference field="19" count="1" selected="0">
            <x v="1"/>
          </reference>
        </references>
      </pivotArea>
    </format>
    <format dxfId="730">
      <pivotArea dataOnly="0" labelOnly="1" fieldPosition="0">
        <references count="3">
          <reference field="5" count="3">
            <x v="0"/>
            <x v="3"/>
            <x v="6"/>
          </reference>
          <reference field="6" count="1" selected="0">
            <x v="26"/>
          </reference>
          <reference field="19" count="1" selected="0">
            <x v="1"/>
          </reference>
        </references>
      </pivotArea>
    </format>
    <format dxfId="729">
      <pivotArea dataOnly="0" labelOnly="1" fieldPosition="0">
        <references count="3">
          <reference field="5" count="3">
            <x v="1"/>
            <x v="3"/>
            <x v="6"/>
          </reference>
          <reference field="6" count="1" selected="0">
            <x v="27"/>
          </reference>
          <reference field="19" count="1" selected="0">
            <x v="1"/>
          </reference>
        </references>
      </pivotArea>
    </format>
    <format dxfId="728">
      <pivotArea dataOnly="0" labelOnly="1" fieldPosition="0">
        <references count="3">
          <reference field="5" count="3">
            <x v="1"/>
            <x v="3"/>
            <x v="6"/>
          </reference>
          <reference field="6" count="1" selected="0">
            <x v="28"/>
          </reference>
          <reference field="19" count="1" selected="0">
            <x v="1"/>
          </reference>
        </references>
      </pivotArea>
    </format>
    <format dxfId="727">
      <pivotArea dataOnly="0" labelOnly="1" fieldPosition="0">
        <references count="3">
          <reference field="5" count="2">
            <x v="1"/>
            <x v="3"/>
          </reference>
          <reference field="6" count="1" selected="0">
            <x v="29"/>
          </reference>
          <reference field="19" count="1" selected="0">
            <x v="1"/>
          </reference>
        </references>
      </pivotArea>
    </format>
    <format dxfId="726">
      <pivotArea dataOnly="0" labelOnly="1" fieldPosition="0">
        <references count="3">
          <reference field="5" count="2">
            <x v="0"/>
            <x v="3"/>
          </reference>
          <reference field="6" count="1" selected="0">
            <x v="30"/>
          </reference>
          <reference field="19" count="1" selected="0">
            <x v="2"/>
          </reference>
        </references>
      </pivotArea>
    </format>
    <format dxfId="725">
      <pivotArea dataOnly="0" labelOnly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31"/>
          </reference>
          <reference field="19" count="1" selected="0">
            <x v="2"/>
          </reference>
        </references>
      </pivotArea>
    </format>
    <format dxfId="724">
      <pivotArea dataOnly="0" labelOnly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32"/>
          </reference>
          <reference field="19" count="1" selected="0">
            <x v="2"/>
          </reference>
        </references>
      </pivotArea>
    </format>
    <format dxfId="723">
      <pivotArea dataOnly="0" labelOnly="1" fieldPosition="0">
        <references count="3">
          <reference field="5" count="3">
            <x v="0"/>
            <x v="3"/>
            <x v="4"/>
          </reference>
          <reference field="6" count="1" selected="0">
            <x v="33"/>
          </reference>
          <reference field="19" count="1" selected="0">
            <x v="2"/>
          </reference>
        </references>
      </pivotArea>
    </format>
    <format dxfId="722">
      <pivotArea dataOnly="0" labelOnly="1" fieldPosition="0">
        <references count="3">
          <reference field="5" count="3">
            <x v="0"/>
            <x v="3"/>
            <x v="4"/>
          </reference>
          <reference field="6" count="1" selected="0">
            <x v="34"/>
          </reference>
          <reference field="19" count="1" selected="0">
            <x v="2"/>
          </reference>
        </references>
      </pivotArea>
    </format>
    <format dxfId="721">
      <pivotArea dataOnly="0" labelOnly="1" fieldPosition="0">
        <references count="3">
          <reference field="5" count="4">
            <x v="0"/>
            <x v="3"/>
            <x v="4"/>
            <x v="5"/>
          </reference>
          <reference field="6" count="1" selected="0">
            <x v="35"/>
          </reference>
          <reference field="19" count="1" selected="0">
            <x v="2"/>
          </reference>
        </references>
      </pivotArea>
    </format>
    <format dxfId="720">
      <pivotArea dataOnly="0" labelOnly="1" fieldPosition="0">
        <references count="3">
          <reference field="5" count="1">
            <x v="4"/>
          </reference>
          <reference field="6" count="1" selected="0">
            <x v="36"/>
          </reference>
          <reference field="19" count="1" selected="0">
            <x v="2"/>
          </reference>
        </references>
      </pivotArea>
    </format>
    <format dxfId="719">
      <pivotArea dataOnly="0" labelOnly="1" fieldPosition="0">
        <references count="3">
          <reference field="5" count="2">
            <x v="0"/>
            <x v="3"/>
          </reference>
          <reference field="6" count="1" selected="0">
            <x v="37"/>
          </reference>
          <reference field="19" count="1" selected="0">
            <x v="2"/>
          </reference>
        </references>
      </pivotArea>
    </format>
    <format dxfId="718">
      <pivotArea dataOnly="0" labelOnly="1" fieldPosition="0">
        <references count="3">
          <reference field="5" count="3">
            <x v="0"/>
            <x v="3"/>
            <x v="6"/>
          </reference>
          <reference field="6" count="1" selected="0">
            <x v="38"/>
          </reference>
          <reference field="19" count="1" selected="0">
            <x v="2"/>
          </reference>
        </references>
      </pivotArea>
    </format>
    <format dxfId="717">
      <pivotArea dataOnly="0" labelOnly="1" fieldPosition="0">
        <references count="1">
          <reference field="1" count="40">
            <x v="2"/>
            <x v="3"/>
            <x v="6"/>
            <x v="7"/>
            <x v="8"/>
            <x v="9"/>
            <x v="16"/>
            <x v="17"/>
            <x v="24"/>
            <x v="25"/>
            <x v="29"/>
            <x v="31"/>
            <x v="40"/>
            <x v="42"/>
            <x v="46"/>
            <x v="47"/>
            <x v="48"/>
            <x v="49"/>
            <x v="52"/>
            <x v="53"/>
            <x v="55"/>
            <x v="80"/>
            <x v="83"/>
            <x v="91"/>
            <x v="93"/>
            <x v="94"/>
            <x v="99"/>
            <x v="101"/>
            <x v="109"/>
            <x v="116"/>
            <x v="117"/>
            <x v="119"/>
            <x v="120"/>
            <x v="123"/>
            <x v="124"/>
            <x v="142"/>
            <x v="143"/>
            <x v="150"/>
            <x v="152"/>
            <x v="154"/>
          </reference>
        </references>
      </pivotArea>
    </format>
    <format dxfId="716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6"/>
          </reference>
        </references>
      </pivotArea>
    </format>
    <format dxfId="715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52"/>
          </reference>
        </references>
      </pivotArea>
    </format>
    <format dxfId="714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25"/>
          </reference>
        </references>
      </pivotArea>
    </format>
    <format dxfId="713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40"/>
          </reference>
        </references>
      </pivotArea>
    </format>
    <format dxfId="712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49"/>
          </reference>
        </references>
      </pivotArea>
    </format>
    <format dxfId="711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48"/>
          </reference>
        </references>
      </pivotArea>
    </format>
    <format dxfId="710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94"/>
          </reference>
        </references>
      </pivotArea>
    </format>
    <format dxfId="709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99"/>
          </reference>
        </references>
      </pivotArea>
    </format>
    <format dxfId="708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80"/>
          </reference>
        </references>
      </pivotArea>
    </format>
    <format dxfId="707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01"/>
          </reference>
        </references>
      </pivotArea>
    </format>
    <format dxfId="706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50"/>
          </reference>
        </references>
      </pivotArea>
    </format>
    <format dxfId="705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09"/>
          </reference>
        </references>
      </pivotArea>
    </format>
    <format dxfId="704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53"/>
          </reference>
        </references>
      </pivotArea>
    </format>
    <format dxfId="703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42"/>
          </reference>
        </references>
      </pivotArea>
    </format>
    <format dxfId="702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6"/>
          </reference>
        </references>
      </pivotArea>
    </format>
    <format dxfId="701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46"/>
          </reference>
        </references>
      </pivotArea>
    </format>
    <format dxfId="700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24"/>
          </reference>
        </references>
      </pivotArea>
    </format>
    <format dxfId="699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52"/>
          </reference>
        </references>
      </pivotArea>
    </format>
    <format dxfId="698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54"/>
          </reference>
        </references>
      </pivotArea>
    </format>
    <format dxfId="697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23"/>
          </reference>
        </references>
      </pivotArea>
    </format>
    <format dxfId="696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93"/>
          </reference>
        </references>
      </pivotArea>
    </format>
    <format dxfId="695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42"/>
          </reference>
        </references>
      </pivotArea>
    </format>
    <format dxfId="694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24"/>
          </reference>
        </references>
      </pivotArea>
    </format>
    <format dxfId="693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19"/>
          </reference>
        </references>
      </pivotArea>
    </format>
    <format dxfId="692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16"/>
          </reference>
        </references>
      </pivotArea>
    </format>
    <format dxfId="691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47"/>
          </reference>
        </references>
      </pivotArea>
    </format>
    <format dxfId="690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8"/>
          </reference>
        </references>
      </pivotArea>
    </format>
    <format dxfId="689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9"/>
          </reference>
        </references>
      </pivotArea>
    </format>
    <format dxfId="688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91"/>
          </reference>
        </references>
      </pivotArea>
    </format>
    <format dxfId="687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20"/>
          </reference>
        </references>
      </pivotArea>
    </format>
    <format dxfId="686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29"/>
          </reference>
        </references>
      </pivotArea>
    </format>
    <format dxfId="685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17"/>
          </reference>
        </references>
      </pivotArea>
    </format>
    <format dxfId="684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83"/>
          </reference>
        </references>
      </pivotArea>
    </format>
    <format dxfId="683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3"/>
          </reference>
        </references>
      </pivotArea>
    </format>
    <format dxfId="682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31"/>
          </reference>
        </references>
      </pivotArea>
    </format>
    <format dxfId="681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2"/>
          </reference>
        </references>
      </pivotArea>
    </format>
    <format dxfId="680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55"/>
          </reference>
        </references>
      </pivotArea>
    </format>
    <format dxfId="679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43"/>
          </reference>
        </references>
      </pivotArea>
    </format>
    <format dxfId="678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7"/>
          </reference>
        </references>
      </pivotArea>
    </format>
    <format dxfId="677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7"/>
          </reference>
        </references>
      </pivotArea>
    </format>
    <format dxfId="676">
      <pivotArea outline="0" collapsedLevelsAreSubtotals="1" fieldPosition="0"/>
    </format>
    <format dxfId="675">
      <pivotArea field="1" type="button" dataOnly="0" labelOnly="1" outline="0" axis="axisCol" fieldPosition="0"/>
    </format>
    <format dxfId="674">
      <pivotArea field="-2" type="button" dataOnly="0" labelOnly="1" outline="0" axis="axisCol" fieldPosition="1"/>
    </format>
    <format dxfId="673">
      <pivotArea type="topRight" dataOnly="0" labelOnly="1" outline="0" fieldPosition="0"/>
    </format>
    <format dxfId="672">
      <pivotArea dataOnly="0" labelOnly="1" fieldPosition="0">
        <references count="1">
          <reference field="1" count="43">
            <x v="2"/>
            <x v="3"/>
            <x v="6"/>
            <x v="7"/>
            <x v="8"/>
            <x v="9"/>
            <x v="16"/>
            <x v="17"/>
            <x v="24"/>
            <x v="25"/>
            <x v="29"/>
            <x v="31"/>
            <x v="40"/>
            <x v="42"/>
            <x v="46"/>
            <x v="47"/>
            <x v="48"/>
            <x v="49"/>
            <x v="52"/>
            <x v="53"/>
            <x v="55"/>
            <x v="57"/>
            <x v="80"/>
            <x v="83"/>
            <x v="91"/>
            <x v="93"/>
            <x v="94"/>
            <x v="99"/>
            <x v="101"/>
            <x v="103"/>
            <x v="109"/>
            <x v="110"/>
            <x v="116"/>
            <x v="117"/>
            <x v="119"/>
            <x v="120"/>
            <x v="123"/>
            <x v="124"/>
            <x v="142"/>
            <x v="143"/>
            <x v="150"/>
            <x v="152"/>
            <x v="154"/>
          </reference>
        </references>
      </pivotArea>
    </format>
    <format dxfId="671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6"/>
          </reference>
        </references>
      </pivotArea>
    </format>
    <format dxfId="670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52"/>
          </reference>
        </references>
      </pivotArea>
    </format>
    <format dxfId="669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25"/>
          </reference>
        </references>
      </pivotArea>
    </format>
    <format dxfId="668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40"/>
          </reference>
        </references>
      </pivotArea>
    </format>
    <format dxfId="667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49"/>
          </reference>
        </references>
      </pivotArea>
    </format>
    <format dxfId="666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48"/>
          </reference>
        </references>
      </pivotArea>
    </format>
    <format dxfId="665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94"/>
          </reference>
        </references>
      </pivotArea>
    </format>
    <format dxfId="664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99"/>
          </reference>
        </references>
      </pivotArea>
    </format>
    <format dxfId="663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80"/>
          </reference>
        </references>
      </pivotArea>
    </format>
    <format dxfId="662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01"/>
          </reference>
        </references>
      </pivotArea>
    </format>
    <format dxfId="661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50"/>
          </reference>
        </references>
      </pivotArea>
    </format>
    <format dxfId="660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09"/>
          </reference>
        </references>
      </pivotArea>
    </format>
    <format dxfId="659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53"/>
          </reference>
        </references>
      </pivotArea>
    </format>
    <format dxfId="658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42"/>
          </reference>
        </references>
      </pivotArea>
    </format>
    <format dxfId="657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6"/>
          </reference>
        </references>
      </pivotArea>
    </format>
    <format dxfId="656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46"/>
          </reference>
        </references>
      </pivotArea>
    </format>
    <format dxfId="655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24"/>
          </reference>
        </references>
      </pivotArea>
    </format>
    <format dxfId="654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52"/>
          </reference>
        </references>
      </pivotArea>
    </format>
    <format dxfId="653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54"/>
          </reference>
        </references>
      </pivotArea>
    </format>
    <format dxfId="652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23"/>
          </reference>
        </references>
      </pivotArea>
    </format>
    <format dxfId="651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93"/>
          </reference>
        </references>
      </pivotArea>
    </format>
    <format dxfId="650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42"/>
          </reference>
        </references>
      </pivotArea>
    </format>
    <format dxfId="649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24"/>
          </reference>
        </references>
      </pivotArea>
    </format>
    <format dxfId="648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19"/>
          </reference>
        </references>
      </pivotArea>
    </format>
    <format dxfId="647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16"/>
          </reference>
        </references>
      </pivotArea>
    </format>
    <format dxfId="646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47"/>
          </reference>
        </references>
      </pivotArea>
    </format>
    <format dxfId="645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8"/>
          </reference>
        </references>
      </pivotArea>
    </format>
    <format dxfId="644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9"/>
          </reference>
        </references>
      </pivotArea>
    </format>
    <format dxfId="643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91"/>
          </reference>
        </references>
      </pivotArea>
    </format>
    <format dxfId="642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20"/>
          </reference>
        </references>
      </pivotArea>
    </format>
    <format dxfId="641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29"/>
          </reference>
        </references>
      </pivotArea>
    </format>
    <format dxfId="640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17"/>
          </reference>
        </references>
      </pivotArea>
    </format>
    <format dxfId="639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83"/>
          </reference>
        </references>
      </pivotArea>
    </format>
    <format dxfId="638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3"/>
          </reference>
        </references>
      </pivotArea>
    </format>
    <format dxfId="637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31"/>
          </reference>
        </references>
      </pivotArea>
    </format>
    <format dxfId="636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2"/>
          </reference>
        </references>
      </pivotArea>
    </format>
    <format dxfId="635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55"/>
          </reference>
        </references>
      </pivotArea>
    </format>
    <format dxfId="634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43"/>
          </reference>
        </references>
      </pivotArea>
    </format>
    <format dxfId="633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7"/>
          </reference>
        </references>
      </pivotArea>
    </format>
    <format dxfId="632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7"/>
          </reference>
        </references>
      </pivotArea>
    </format>
    <format dxfId="631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03"/>
          </reference>
        </references>
      </pivotArea>
    </format>
    <format dxfId="630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110"/>
          </reference>
        </references>
      </pivotArea>
    </format>
    <format dxfId="629">
      <pivotArea dataOnly="0" labelOnly="1" outline="0" fieldPosition="0">
        <references count="2">
          <reference field="4294967294" count="2">
            <x v="2"/>
            <x v="3"/>
          </reference>
          <reference field="1" count="1" selected="0">
            <x v="57"/>
          </reference>
        </references>
      </pivotArea>
    </format>
    <format dxfId="628">
      <pivotArea dataOnly="0" labelOnly="1" outline="0" fieldPosition="0">
        <references count="2">
          <reference field="4294967294" count="1">
            <x v="3"/>
          </reference>
          <reference field="1" count="1" selected="0">
            <x v="16"/>
          </reference>
        </references>
      </pivotArea>
    </format>
    <format dxfId="627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3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D996E4-CE4E-44AA-B40F-1F4027FDF719}" name="Venta4" displayName="Venta4" ref="B4:J280" totalsRowShown="0" headerRowDxfId="10253" dataDxfId="10251" headerRowBorderDxfId="10252" tableBorderDxfId="10250" totalsRowBorderDxfId="10249">
  <autoFilter ref="B4:J280" xr:uid="{64D996E4-CE4E-44AA-B40F-1F4027FDF719}"/>
  <tableColumns count="9">
    <tableColumn id="1" xr3:uid="{A5494F01-4E42-4E07-8F99-793D51287545}" name="N° Lote" dataDxfId="10248"/>
    <tableColumn id="2" xr3:uid="{49922C9E-EA69-4947-8264-027BFC6F68DF}" name="Recargo" dataDxfId="10247"/>
    <tableColumn id="3" xr3:uid="{A04B3A5A-99C6-4A5A-88DB-DE6907B1DB2D}" name="Patente" dataDxfId="10246"/>
    <tableColumn id="4" xr3:uid="{324448DB-55A2-4777-BB4E-9702BE3F5523}" name="Fecha" dataDxfId="10245"/>
    <tableColumn id="5" xr3:uid="{1531D36A-458E-4D31-B526-269625F56498}" name="Ton" dataDxfId="10244"/>
    <tableColumn id="6" xr3:uid="{A6FB218A-4BF2-40BA-8999-C0741CBD5304}" name="Padron" dataDxfId="10243">
      <calculatedColumnFormula array="1">IF(
    Venta4[[#This Row],[N° Lote]]="",
    "",
    IFERROR(
        INDEX(
            Mezcla!R:R,
            _xlfn.XLOOKUP(Venta4[[#This Row],[N° Lote]],Mezcla!R:R,ROW(Mezcla!R:R))+1
        ),
        ""
    )
)</calculatedColumnFormula>
    </tableColumn>
    <tableColumn id="7" xr3:uid="{644B1FF2-37E9-49CB-B2D0-AEB750EB9624}" name="Planta" dataDxfId="10242">
      <calculatedColumnFormula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calculatedColumnFormula>
    </tableColumn>
    <tableColumn id="8" xr3:uid="{72B31641-6C7C-4947-A18C-1D6E61281C76}" name="Mineral" dataDxfId="10241">
      <calculatedColumnFormula>IF(
    Venta4[[#This Row],[N° Lote]]="",
    "",
    IF(
        LEFT(Venta4[[#This Row],[N° Lote]],2)="CN",
        "Óxido",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calculatedColumnFormula>
    </tableColumn>
    <tableColumn id="9" xr3:uid="{72BA086F-DA8B-4476-ABF8-3BD9D78A76EF}" name="9" dataDxfId="1024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F050EB-4A66-4772-BA5E-A37676812AE2}" name="Dumpadas" displayName="Dumpadas" ref="B4:P2992" totalsRowShown="0" headerRowDxfId="1652" dataDxfId="1651">
  <autoFilter ref="B4:P2992" xr:uid="{D4F050EB-4A66-4772-BA5E-A37676812AE2}"/>
  <tableColumns count="15">
    <tableColumn id="1" xr3:uid="{2DEF1F8E-B9CB-4C66-8957-CE10DC4763B9}" name="id" dataDxfId="1650"/>
    <tableColumn id="2" xr3:uid="{2CBB38C1-D679-4D9A-B5C9-7DBDBC703233}" name="punto" dataDxfId="1649"/>
    <tableColumn id="24" xr3:uid="{4069E288-3A9C-4AB0-A27C-091046A67EB1}" name="Tipo" dataDxfId="1648"/>
    <tableColumn id="3" xr3:uid="{42CA67C1-A9E6-4D34-A9E6-114F91BE3C35}" name="N°Acop" dataDxfId="1647"/>
    <tableColumn id="4" xr3:uid="{B4C3401B-D218-401B-8BF1-532A896545BB}" name="Acopios" dataDxfId="1646">
      <calculatedColumnFormula>Dumpadas[[#This Row],[punto]] &amp; " "&amp;Dumpadas[[#This Row],[jornada]]&amp;" " &amp; Dumpadas[[#This Row],[N°Acop]] &amp; " " &amp; TEXT(Dumpadas[[#This Row],[fecha ]], "dd-mm-yyyy")</calculatedColumnFormula>
    </tableColumn>
    <tableColumn id="5" xr3:uid="{8A59BFDA-638D-418B-AEB3-1C1F5E3A8CD0}" name="jornada" dataDxfId="1645"/>
    <tableColumn id="6" xr3:uid="{806B85AC-7E14-4F7E-885C-1A71D5D308D2}" name="fecha " dataDxfId="1644"/>
    <tableColumn id="7" xr3:uid="{151DC924-6DE9-4DDD-AAEF-CF694F405579}" name="ton" dataDxfId="1643"/>
    <tableColumn id="8" xr3:uid="{4B66E321-3D22-47D1-B307-2EEB645D501C}" name="ley" dataDxfId="1642" dataCellStyle="Porcentaje"/>
    <tableColumn id="10" xr3:uid="{F8BDB94B-BB9D-44C0-9DF3-7BE08ED333E5}" name="ley  Cup" dataDxfId="1641" dataCellStyle="Porcentaje">
      <calculatedColumnFormula>+IF(Dumpadas[[#This Row],[ley]]&gt;0.03,0.03,Dumpadas[[#This Row],[ley]])</calculatedColumnFormula>
    </tableColumn>
    <tableColumn id="15" xr3:uid="{8616BD05-80D1-4A73-B82A-E9EF73FB430C}" name="Ley Soluble" dataDxfId="1640" dataCellStyle="Porcentaje"/>
    <tableColumn id="9" xr3:uid="{599E658A-0AFA-4F10-A03A-59AD284056D6}" name="CERTIDICADO" dataDxfId="1639"/>
    <tableColumn id="12" xr3:uid="{FFBE52B5-DADF-4C26-8F1F-AD122AD76FA2}" name="Columna1" dataDxfId="1638"/>
    <tableColumn id="11" xr3:uid="{C9582123-9DC4-4A19-B44D-C7D30806541A}" name="Ley Visual" dataDxfId="1637" dataCellStyle="Porcentaje"/>
    <tableColumn id="13" xr3:uid="{3904A8AB-D481-42C8-AFAA-DBD6AF30FB7F}" name="Rango" dataDxfId="1636">
      <calculatedColumnFormula array="1">INDEX(Rangos!$E$3:$E$16,MATCH(1,(Dumpadas[[#This Row],[ley]]&gt;=Rangos!$B$3:$B$16)*(Dumpadas[[#This Row],[ley]]&lt;=Rangos!$C$3:$C$16),0))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comments" Target="../comments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table" Target="../tables/table1.xml"/><Relationship Id="rId5" Type="http://schemas.openxmlformats.org/officeDocument/2006/relationships/pivotTable" Target="../pivotTables/pivotTable5.xml"/><Relationship Id="rId10" Type="http://schemas.openxmlformats.org/officeDocument/2006/relationships/vmlDrawing" Target="../drawings/vmlDrawing1.v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pivotTable" Target="../pivotTables/pivotTable11.xml"/><Relationship Id="rId7" Type="http://schemas.openxmlformats.org/officeDocument/2006/relationships/pivotTable" Target="../pivotTables/pivotTable15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6" Type="http://schemas.openxmlformats.org/officeDocument/2006/relationships/pivotTable" Target="../pivotTables/pivotTable14.xml"/><Relationship Id="rId5" Type="http://schemas.openxmlformats.org/officeDocument/2006/relationships/pivotTable" Target="../pivotTables/pivotTable13.xml"/><Relationship Id="rId4" Type="http://schemas.openxmlformats.org/officeDocument/2006/relationships/pivotTable" Target="../pivotTables/pivotTable1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5.xml"/><Relationship Id="rId13" Type="http://schemas.openxmlformats.org/officeDocument/2006/relationships/pivotTable" Target="../pivotTables/pivotTable30.xml"/><Relationship Id="rId3" Type="http://schemas.openxmlformats.org/officeDocument/2006/relationships/pivotTable" Target="../pivotTables/pivotTable20.xml"/><Relationship Id="rId7" Type="http://schemas.openxmlformats.org/officeDocument/2006/relationships/pivotTable" Target="../pivotTables/pivotTable24.xml"/><Relationship Id="rId12" Type="http://schemas.openxmlformats.org/officeDocument/2006/relationships/pivotTable" Target="../pivotTables/pivotTable29.xml"/><Relationship Id="rId2" Type="http://schemas.openxmlformats.org/officeDocument/2006/relationships/pivotTable" Target="../pivotTables/pivotTable19.xml"/><Relationship Id="rId16" Type="http://schemas.openxmlformats.org/officeDocument/2006/relationships/drawing" Target="../drawings/drawing1.xml"/><Relationship Id="rId1" Type="http://schemas.openxmlformats.org/officeDocument/2006/relationships/pivotTable" Target="../pivotTables/pivotTable18.xml"/><Relationship Id="rId6" Type="http://schemas.openxmlformats.org/officeDocument/2006/relationships/pivotTable" Target="../pivotTables/pivotTable23.xml"/><Relationship Id="rId11" Type="http://schemas.openxmlformats.org/officeDocument/2006/relationships/pivotTable" Target="../pivotTables/pivotTable28.xml"/><Relationship Id="rId5" Type="http://schemas.openxmlformats.org/officeDocument/2006/relationships/pivotTable" Target="../pivotTables/pivotTable22.xml"/><Relationship Id="rId15" Type="http://schemas.openxmlformats.org/officeDocument/2006/relationships/printerSettings" Target="../printerSettings/printerSettings4.bin"/><Relationship Id="rId10" Type="http://schemas.openxmlformats.org/officeDocument/2006/relationships/pivotTable" Target="../pivotTables/pivotTable27.xml"/><Relationship Id="rId4" Type="http://schemas.openxmlformats.org/officeDocument/2006/relationships/pivotTable" Target="../pivotTables/pivotTable21.xml"/><Relationship Id="rId9" Type="http://schemas.openxmlformats.org/officeDocument/2006/relationships/pivotTable" Target="../pivotTables/pivotTable26.xml"/><Relationship Id="rId14" Type="http://schemas.openxmlformats.org/officeDocument/2006/relationships/pivotTable" Target="../pivotTables/pivotTable3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3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C1ADA-B9A6-45F9-84E6-41C904F9548D}">
  <sheetPr>
    <pageSetUpPr fitToPage="1"/>
  </sheetPr>
  <dimension ref="A1:AP1475"/>
  <sheetViews>
    <sheetView showGridLines="0" topLeftCell="A252" zoomScale="71" zoomScaleNormal="70" workbookViewId="0">
      <selection activeCell="H4" sqref="H4"/>
    </sheetView>
  </sheetViews>
  <sheetFormatPr baseColWidth="10" defaultRowHeight="14.4"/>
  <cols>
    <col min="2" max="2" width="11.5546875" bestFit="1" customWidth="1"/>
    <col min="3" max="3" width="11.6640625" bestFit="1" customWidth="1"/>
    <col min="5" max="5" width="17.5546875" style="1" customWidth="1"/>
    <col min="6" max="6" width="11.6640625" bestFit="1" customWidth="1"/>
    <col min="7" max="7" width="33.5546875" customWidth="1"/>
    <col min="8" max="8" width="19.88671875" customWidth="1"/>
    <col min="10" max="10" width="16.77734375" bestFit="1" customWidth="1"/>
    <col min="11" max="11" width="12" bestFit="1" customWidth="1"/>
    <col min="12" max="12" width="12.33203125" style="4" bestFit="1" customWidth="1"/>
    <col min="13" max="13" width="8.44140625" style="4" bestFit="1" customWidth="1"/>
    <col min="14" max="14" width="7" style="4" bestFit="1" customWidth="1"/>
    <col min="15" max="15" width="7.5546875" style="4" customWidth="1"/>
    <col min="16" max="16" width="10" style="4" customWidth="1"/>
    <col min="17" max="17" width="14.77734375" style="4" customWidth="1"/>
    <col min="18" max="18" width="23.21875" style="4" bestFit="1" customWidth="1"/>
    <col min="19" max="19" width="8.44140625" style="4" bestFit="1" customWidth="1"/>
    <col min="20" max="20" width="7" style="4" bestFit="1" customWidth="1"/>
    <col min="21" max="21" width="7.44140625" style="4" bestFit="1" customWidth="1"/>
    <col min="22" max="22" width="12.33203125" style="4" bestFit="1" customWidth="1"/>
    <col min="23" max="23" width="23.21875" style="4" bestFit="1" customWidth="1"/>
    <col min="24" max="24" width="6.44140625" style="4" bestFit="1" customWidth="1"/>
    <col min="25" max="25" width="7.44140625" bestFit="1" customWidth="1"/>
    <col min="26" max="26" width="12.33203125" bestFit="1" customWidth="1"/>
    <col min="27" max="27" width="23.21875" bestFit="1" customWidth="1"/>
    <col min="28" max="28" width="7.5546875" bestFit="1" customWidth="1"/>
    <col min="30" max="30" width="17.33203125" bestFit="1" customWidth="1"/>
    <col min="31" max="31" width="10.33203125" bestFit="1" customWidth="1"/>
    <col min="33" max="33" width="19.5546875" bestFit="1" customWidth="1"/>
    <col min="34" max="34" width="17.33203125" bestFit="1" customWidth="1"/>
    <col min="35" max="35" width="16" bestFit="1" customWidth="1"/>
    <col min="37" max="37" width="12.21875" bestFit="1" customWidth="1"/>
    <col min="38" max="38" width="10.33203125" bestFit="1" customWidth="1"/>
    <col min="40" max="40" width="12.88671875" bestFit="1" customWidth="1"/>
    <col min="41" max="41" width="13.5546875" bestFit="1" customWidth="1"/>
    <col min="42" max="42" width="8" bestFit="1" customWidth="1"/>
    <col min="43" max="43" width="14.77734375" customWidth="1"/>
  </cols>
  <sheetData>
    <row r="1" spans="1:42">
      <c r="L1"/>
      <c r="M1"/>
      <c r="V1"/>
      <c r="W1"/>
      <c r="Z1" s="11" t="s">
        <v>86</v>
      </c>
      <c r="AA1" s="769" t="s">
        <v>87</v>
      </c>
      <c r="AD1" s="347" t="s">
        <v>86</v>
      </c>
      <c r="AE1" t="s">
        <v>238</v>
      </c>
      <c r="AK1" s="347" t="s">
        <v>86</v>
      </c>
      <c r="AL1" t="s">
        <v>87</v>
      </c>
    </row>
    <row r="2" spans="1:42" ht="23.4">
      <c r="B2" s="783" t="s">
        <v>242</v>
      </c>
      <c r="C2" s="783"/>
      <c r="D2" s="783"/>
      <c r="E2" s="783"/>
      <c r="F2" s="783"/>
      <c r="G2" s="783"/>
      <c r="H2" s="783"/>
      <c r="I2" s="783"/>
      <c r="J2" s="783"/>
      <c r="L2"/>
      <c r="M2"/>
      <c r="Q2" s="11" t="s">
        <v>80</v>
      </c>
      <c r="R2" s="769" t="s">
        <v>233</v>
      </c>
      <c r="V2" s="11" t="s">
        <v>80</v>
      </c>
      <c r="W2" s="769" t="s">
        <v>233</v>
      </c>
      <c r="Z2" s="11" t="s">
        <v>80</v>
      </c>
      <c r="AA2" s="769" t="s">
        <v>233</v>
      </c>
      <c r="AB2" s="4"/>
      <c r="AD2" s="347" t="s">
        <v>80</v>
      </c>
      <c r="AE2" t="s">
        <v>87</v>
      </c>
      <c r="AK2" s="347" t="s">
        <v>80</v>
      </c>
      <c r="AL2" t="s">
        <v>87</v>
      </c>
    </row>
    <row r="3" spans="1:42" ht="15" thickBot="1">
      <c r="Z3" s="4"/>
      <c r="AA3" s="4"/>
      <c r="AB3" s="4"/>
    </row>
    <row r="4" spans="1:42" ht="15" thickBot="1">
      <c r="B4" s="147" t="s">
        <v>88</v>
      </c>
      <c r="C4" s="148" t="s">
        <v>89</v>
      </c>
      <c r="D4" s="148" t="s">
        <v>51</v>
      </c>
      <c r="E4" s="149" t="s">
        <v>80</v>
      </c>
      <c r="F4" s="148" t="s">
        <v>74</v>
      </c>
      <c r="G4" s="148" t="s">
        <v>90</v>
      </c>
      <c r="H4" s="148" t="s">
        <v>86</v>
      </c>
      <c r="I4" s="148" t="s">
        <v>91</v>
      </c>
      <c r="J4" s="150" t="s">
        <v>92</v>
      </c>
      <c r="L4" s="349" t="s">
        <v>80</v>
      </c>
      <c r="M4" s="145" t="s">
        <v>93</v>
      </c>
      <c r="N4" s="146" t="s">
        <v>94</v>
      </c>
      <c r="O4" s="151"/>
      <c r="Q4" s="11" t="s">
        <v>86</v>
      </c>
      <c r="R4" s="11" t="s">
        <v>90</v>
      </c>
      <c r="S4" s="769" t="s">
        <v>93</v>
      </c>
      <c r="T4" s="769" t="s">
        <v>94</v>
      </c>
      <c r="U4"/>
      <c r="V4" s="11" t="s">
        <v>80</v>
      </c>
      <c r="W4" s="769" t="s">
        <v>93</v>
      </c>
      <c r="X4" s="769" t="s">
        <v>94</v>
      </c>
      <c r="Z4" s="11" t="s">
        <v>80</v>
      </c>
      <c r="AA4" s="769" t="s">
        <v>93</v>
      </c>
      <c r="AB4" s="769" t="s">
        <v>94</v>
      </c>
      <c r="AD4" t="s">
        <v>95</v>
      </c>
      <c r="AG4" s="347" t="s">
        <v>96</v>
      </c>
      <c r="AH4" t="s">
        <v>95</v>
      </c>
      <c r="AI4" t="s">
        <v>97</v>
      </c>
      <c r="AK4" t="s">
        <v>98</v>
      </c>
      <c r="AN4" s="348" t="s">
        <v>86</v>
      </c>
      <c r="AO4" s="146" t="s">
        <v>87</v>
      </c>
      <c r="AP4" s="4"/>
    </row>
    <row r="5" spans="1:42" ht="15" thickBot="1">
      <c r="A5" s="385"/>
      <c r="B5" s="595" t="s">
        <v>237</v>
      </c>
      <c r="C5" s="596">
        <v>1</v>
      </c>
      <c r="D5" s="596" t="s">
        <v>60</v>
      </c>
      <c r="E5" s="597">
        <v>46035</v>
      </c>
      <c r="F5" s="420">
        <v>27.35</v>
      </c>
      <c r="G5" s="596" t="str" cm="1">
        <f t="array" ref="G5">IF(
    Venta4[[#This Row],[N° Lote]]="",
    "",
    IFERROR(
        INDEX(
            Mezcla!R:R,
            _xlfn.XLOOKUP(Venta4[[#This Row],[N° Lote]],Mezcla!R:R,ROW(Mezcla!R:R))+1
        ),
        ""
    )
)</f>
        <v>3H COPPER 
EL SAUCE 1 AL 5</v>
      </c>
      <c r="H5" s="596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5" s="596" t="str">
        <f>IF(
    Venta4[[#This Row],[N° Lote]]="",
    "",
    IF(
        LEFT(Venta4[[#This Row],[N° Lote]],2)="CN",
        "Óxido",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Óxido</v>
      </c>
      <c r="J5" s="598"/>
      <c r="L5" s="603" t="s">
        <v>3600</v>
      </c>
      <c r="M5" s="370">
        <v>16</v>
      </c>
      <c r="N5" s="371">
        <v>500.99</v>
      </c>
      <c r="O5" s="151"/>
      <c r="Q5" s="769" t="s">
        <v>238</v>
      </c>
      <c r="R5" s="769"/>
      <c r="S5" s="369"/>
      <c r="T5" s="369"/>
      <c r="U5"/>
      <c r="V5" s="769" t="s">
        <v>238</v>
      </c>
      <c r="W5" s="369">
        <v>9</v>
      </c>
      <c r="X5" s="369">
        <v>279.7</v>
      </c>
      <c r="Z5" s="769">
        <v>60001</v>
      </c>
      <c r="AA5" s="369">
        <v>4</v>
      </c>
      <c r="AB5" s="369">
        <v>122.52000000000001</v>
      </c>
      <c r="AD5" s="368">
        <v>196</v>
      </c>
      <c r="AG5" s="83" t="s">
        <v>234</v>
      </c>
      <c r="AH5" s="79">
        <v>65</v>
      </c>
      <c r="AI5" s="134">
        <v>32.272307692307706</v>
      </c>
      <c r="AK5" s="368">
        <v>8350.4699999999975</v>
      </c>
      <c r="AN5" s="4"/>
      <c r="AO5" s="4"/>
      <c r="AP5" s="4"/>
    </row>
    <row r="6" spans="1:42" ht="15" thickBot="1">
      <c r="A6" s="385"/>
      <c r="B6" s="595" t="s">
        <v>237</v>
      </c>
      <c r="C6" s="596">
        <v>2</v>
      </c>
      <c r="D6" s="596" t="s">
        <v>79</v>
      </c>
      <c r="E6" s="597">
        <v>46035</v>
      </c>
      <c r="F6" s="420">
        <v>30.41</v>
      </c>
      <c r="G6" s="596" t="str" cm="1">
        <f t="array" ref="G6">IF(
    Venta4[[#This Row],[N° Lote]]="",
    "",
    IFERROR(
        INDEX(
            Mezcla!R:R,
            _xlfn.XLOOKUP(Venta4[[#This Row],[N° Lote]],Mezcla!R:R,ROW(Mezcla!R:R))+1
        ),
        ""
    )
)</f>
        <v>3H COPPER 
EL SAUCE 1 AL 5</v>
      </c>
      <c r="H6" s="596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6" s="596" t="str">
        <f>IF(
    Venta4[[#This Row],[N° Lote]]="",
    "",
    IF(
        LEFT(Venta4[[#This Row],[N° Lote]],2)="CN",
        "Óxido",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Óxido</v>
      </c>
      <c r="J6" s="598"/>
      <c r="L6" s="154" t="s">
        <v>3641</v>
      </c>
      <c r="M6" s="403">
        <v>7</v>
      </c>
      <c r="N6" s="402">
        <v>221.21</v>
      </c>
      <c r="O6" s="155"/>
      <c r="Q6" s="769"/>
      <c r="R6" s="769" t="s">
        <v>224</v>
      </c>
      <c r="S6" s="369">
        <v>4</v>
      </c>
      <c r="T6" s="369">
        <v>123.52000000000001</v>
      </c>
      <c r="U6"/>
      <c r="V6" s="769" t="s">
        <v>247</v>
      </c>
      <c r="W6" s="369">
        <v>1</v>
      </c>
      <c r="X6" s="369">
        <v>32.450000000000003</v>
      </c>
      <c r="Z6" s="769">
        <v>60002</v>
      </c>
      <c r="AA6" s="369">
        <v>4</v>
      </c>
      <c r="AB6" s="369">
        <v>120.21000000000001</v>
      </c>
      <c r="AG6" s="83" t="s">
        <v>238</v>
      </c>
      <c r="AH6" s="79">
        <v>196</v>
      </c>
      <c r="AI6" s="134">
        <v>30.783826530612235</v>
      </c>
      <c r="AN6" s="349" t="s">
        <v>80</v>
      </c>
      <c r="AO6" s="145" t="s">
        <v>93</v>
      </c>
      <c r="AP6" s="146" t="s">
        <v>94</v>
      </c>
    </row>
    <row r="7" spans="1:42">
      <c r="A7" s="385"/>
      <c r="B7" s="595" t="s">
        <v>237</v>
      </c>
      <c r="C7" s="596">
        <v>3</v>
      </c>
      <c r="D7" s="596" t="s">
        <v>78</v>
      </c>
      <c r="E7" s="597">
        <v>46035</v>
      </c>
      <c r="F7" s="420">
        <v>27.69</v>
      </c>
      <c r="G7" s="596" t="str" cm="1">
        <f t="array" ref="G7">IF(
    Venta4[[#This Row],[N° Lote]]="",
    "",
    IFERROR(
        INDEX(
            Mezcla!R:R,
            _xlfn.XLOOKUP(Venta4[[#This Row],[N° Lote]],Mezcla!R:R,ROW(Mezcla!R:R))+1
        ),
        ""
    )
)</f>
        <v>3H COPPER 
EL SAUCE 1 AL 5</v>
      </c>
      <c r="H7" s="596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7" s="596" t="str">
        <f>IF(
    Venta4[[#This Row],[N° Lote]]="",
    "",
    IF(
        LEFT(Venta4[[#This Row],[N° Lote]],2)="CN",
        "Óxido",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Óxido</v>
      </c>
      <c r="J7" s="598"/>
      <c r="L7" s="154" t="s">
        <v>3728</v>
      </c>
      <c r="M7" s="403">
        <v>5</v>
      </c>
      <c r="N7" s="402">
        <v>157.46</v>
      </c>
      <c r="O7" s="155"/>
      <c r="Q7" s="769"/>
      <c r="R7" s="769" t="s">
        <v>296</v>
      </c>
      <c r="S7" s="369">
        <v>7</v>
      </c>
      <c r="T7" s="369">
        <v>221.21</v>
      </c>
      <c r="U7"/>
      <c r="V7" s="769" t="s">
        <v>60</v>
      </c>
      <c r="W7" s="369">
        <v>3</v>
      </c>
      <c r="X7" s="369">
        <v>92.990000000000009</v>
      </c>
      <c r="Z7" s="769">
        <v>60011</v>
      </c>
      <c r="AA7" s="369">
        <v>5</v>
      </c>
      <c r="AB7" s="369">
        <v>149.76000000000002</v>
      </c>
      <c r="AG7" s="83"/>
      <c r="AH7" s="79"/>
      <c r="AI7" s="134"/>
      <c r="AN7" s="603" t="s">
        <v>418</v>
      </c>
      <c r="AO7" s="370"/>
      <c r="AP7" s="371"/>
    </row>
    <row r="8" spans="1:42" ht="15" thickBot="1">
      <c r="A8" s="385"/>
      <c r="B8" s="595" t="s">
        <v>237</v>
      </c>
      <c r="C8" s="596">
        <v>4</v>
      </c>
      <c r="D8" s="596" t="s">
        <v>60</v>
      </c>
      <c r="E8" s="597">
        <v>46036</v>
      </c>
      <c r="F8" s="420">
        <v>29.16</v>
      </c>
      <c r="G8" s="596" t="str" cm="1">
        <f t="array" ref="G8">IF(
    Venta4[[#This Row],[N° Lote]]="",
    "",
    IFERROR(
        INDEX(
            Mezcla!R:R,
            _xlfn.XLOOKUP(Venta4[[#This Row],[N° Lote]],Mezcla!R:R,ROW(Mezcla!R:R))+1
        ),
        ""
    )
)</f>
        <v>3H COPPER 
EL SAUCE 1 AL 5</v>
      </c>
      <c r="H8" s="596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8" s="596" t="str">
        <f>IF(
    Venta4[[#This Row],[N° Lote]]="",
    "",
    IF(
        LEFT(Venta4[[#This Row],[N° Lote]],2)="CN",
        "Óxido",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Óxido</v>
      </c>
      <c r="J8" s="598"/>
      <c r="L8" s="154" t="s">
        <v>3773</v>
      </c>
      <c r="M8" s="403">
        <v>4</v>
      </c>
      <c r="N8" s="402">
        <v>122.32000000000001</v>
      </c>
      <c r="O8" s="155"/>
      <c r="Q8" s="769"/>
      <c r="R8" s="769" t="s">
        <v>225</v>
      </c>
      <c r="S8" s="369">
        <v>5</v>
      </c>
      <c r="T8" s="369">
        <v>156.26000000000002</v>
      </c>
      <c r="U8"/>
      <c r="V8" s="769" t="s">
        <v>78</v>
      </c>
      <c r="W8" s="369">
        <v>2</v>
      </c>
      <c r="X8" s="369">
        <v>62.480000000000004</v>
      </c>
      <c r="Z8" s="769">
        <v>60013</v>
      </c>
      <c r="AA8" s="369">
        <v>5</v>
      </c>
      <c r="AB8" s="369">
        <v>152.07</v>
      </c>
      <c r="AG8" s="83" t="s">
        <v>252</v>
      </c>
      <c r="AH8" s="79">
        <v>5</v>
      </c>
      <c r="AI8" s="134">
        <v>32.227999999999994</v>
      </c>
      <c r="AN8" s="154" t="s">
        <v>298</v>
      </c>
      <c r="AO8" s="403"/>
      <c r="AP8" s="402"/>
    </row>
    <row r="9" spans="1:42" ht="15" thickBot="1">
      <c r="A9" s="385"/>
      <c r="B9" s="595" t="s">
        <v>237</v>
      </c>
      <c r="C9" s="596">
        <v>5</v>
      </c>
      <c r="D9" s="596" t="s">
        <v>78</v>
      </c>
      <c r="E9" s="597">
        <v>46036</v>
      </c>
      <c r="F9" s="420">
        <v>29.22</v>
      </c>
      <c r="G9" s="596" t="str" cm="1">
        <f t="array" ref="G9">IF(
    Venta4[[#This Row],[N° Lote]]="",
    "",
    IFERROR(
        INDEX(
            Mezcla!R:R,
            _xlfn.XLOOKUP(Venta4[[#This Row],[N° Lote]],Mezcla!R:R,ROW(Mezcla!R:R))+1
        ),
        ""
    )
)</f>
        <v>3H COPPER 
EL SAUCE 1 AL 5</v>
      </c>
      <c r="H9" s="596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9" s="596" t="str">
        <f>IF(
    Venta4[[#This Row],[N° Lote]]="",
    "",
    IF(
        LEFT(Venta4[[#This Row],[N° Lote]],2)="CN",
        "Óxido",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Óxido</v>
      </c>
      <c r="J9" s="598"/>
      <c r="L9" s="604" t="s">
        <v>30</v>
      </c>
      <c r="M9" s="372">
        <v>16</v>
      </c>
      <c r="N9" s="160">
        <v>500.99</v>
      </c>
      <c r="O9" s="155"/>
      <c r="Q9" s="769" t="s">
        <v>253</v>
      </c>
      <c r="R9" s="769"/>
      <c r="S9" s="369">
        <v>16</v>
      </c>
      <c r="T9" s="369">
        <v>500.98999999999995</v>
      </c>
      <c r="U9"/>
      <c r="V9" s="769" t="s">
        <v>79</v>
      </c>
      <c r="W9" s="369">
        <v>3</v>
      </c>
      <c r="X9" s="369">
        <v>91.78</v>
      </c>
      <c r="Z9" s="769">
        <v>60019</v>
      </c>
      <c r="AA9" s="369">
        <v>5</v>
      </c>
      <c r="AB9" s="369">
        <v>152.44999999999999</v>
      </c>
      <c r="AG9" s="83" t="s">
        <v>3028</v>
      </c>
      <c r="AH9" s="79">
        <v>2</v>
      </c>
      <c r="AI9" s="134">
        <v>29</v>
      </c>
      <c r="AN9" s="603" t="s">
        <v>235</v>
      </c>
      <c r="AO9" s="403">
        <v>29</v>
      </c>
      <c r="AP9" s="402">
        <v>860.49</v>
      </c>
    </row>
    <row r="10" spans="1:42">
      <c r="A10" s="385"/>
      <c r="B10" s="595" t="s">
        <v>237</v>
      </c>
      <c r="C10" s="596">
        <v>6</v>
      </c>
      <c r="D10" s="596" t="s">
        <v>247</v>
      </c>
      <c r="E10" s="597">
        <v>46036</v>
      </c>
      <c r="F10" s="420">
        <v>28.87</v>
      </c>
      <c r="G10" s="596" t="str" cm="1">
        <f t="array" ref="G10">IF(
    Venta4[[#This Row],[N° Lote]]="",
    "",
    IFERROR(
        INDEX(
            Mezcla!R:R,
            _xlfn.XLOOKUP(Venta4[[#This Row],[N° Lote]],Mezcla!R:R,ROW(Mezcla!R:R))+1
        ),
        ""
    )
)</f>
        <v>3H COPPER 
EL SAUCE 1 AL 5</v>
      </c>
      <c r="H10" s="596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10" s="596" t="str">
        <f>IF(
    Venta4[[#This Row],[N° Lote]]="",
    "",
    IF(
        LEFT(Venta4[[#This Row],[N° Lote]],2)="CN",
        "Óxido",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Óxido</v>
      </c>
      <c r="J10" s="598"/>
      <c r="L10"/>
      <c r="M10"/>
      <c r="N10"/>
      <c r="O10" s="155"/>
      <c r="Q10" s="769" t="s">
        <v>30</v>
      </c>
      <c r="R10" s="769"/>
      <c r="S10" s="369">
        <v>16</v>
      </c>
      <c r="T10" s="156">
        <v>500.98999999999995</v>
      </c>
      <c r="U10"/>
      <c r="V10" s="769" t="s">
        <v>30</v>
      </c>
      <c r="W10" s="369">
        <v>9</v>
      </c>
      <c r="X10" s="156">
        <v>279.7</v>
      </c>
      <c r="Z10" s="769">
        <v>60022</v>
      </c>
      <c r="AA10" s="369">
        <v>5</v>
      </c>
      <c r="AB10" s="369">
        <v>157.43</v>
      </c>
      <c r="AG10" s="83" t="s">
        <v>30</v>
      </c>
      <c r="AH10" s="79">
        <v>268</v>
      </c>
      <c r="AI10" s="134">
        <v>31.158470149253723</v>
      </c>
      <c r="AN10" s="154" t="s">
        <v>419</v>
      </c>
      <c r="AO10" s="403">
        <v>3</v>
      </c>
      <c r="AP10" s="402">
        <v>85.45</v>
      </c>
    </row>
    <row r="11" spans="1:42" ht="15" thickBot="1">
      <c r="A11" s="385"/>
      <c r="B11" s="595" t="s">
        <v>245</v>
      </c>
      <c r="C11" s="596">
        <v>1</v>
      </c>
      <c r="D11" s="596" t="s">
        <v>60</v>
      </c>
      <c r="E11" s="597">
        <v>46036</v>
      </c>
      <c r="F11" s="420">
        <v>28.88</v>
      </c>
      <c r="G11" s="596" t="str" cm="1">
        <f t="array" ref="G11">IF(
    Venta4[[#This Row],[N° Lote]]="",
    "",
    IFERROR(
        INDEX(
            Mezcla!R:R,
            _xlfn.XLOOKUP(Venta4[[#This Row],[N° Lote]],Mezcla!R:R,ROW(Mezcla!R:R))+1
        ),
        ""
    )
)</f>
        <v>3H COPPER 
EL SAUCE 1 AL 5</v>
      </c>
      <c r="H11" s="596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11" s="596" t="str">
        <f>IF(
    Venta4[[#This Row],[N° Lote]]="",
    "",
    IF(
        LEFT(Venta4[[#This Row],[N° Lote]],2)="CN",
        "Óxido",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Óxido</v>
      </c>
      <c r="J11" s="598"/>
      <c r="L11"/>
      <c r="M11"/>
      <c r="N11"/>
      <c r="O11" s="157">
        <f>+SUM(N6:N10)</f>
        <v>1001.98</v>
      </c>
      <c r="Q11"/>
      <c r="R11"/>
      <c r="S11"/>
      <c r="T11"/>
      <c r="U11"/>
      <c r="V11"/>
      <c r="W11"/>
      <c r="X11"/>
      <c r="Z11" s="769">
        <v>60029</v>
      </c>
      <c r="AA11" s="369">
        <v>5</v>
      </c>
      <c r="AB11" s="369">
        <v>152.03</v>
      </c>
      <c r="AN11" s="154" t="s">
        <v>420</v>
      </c>
      <c r="AO11" s="403">
        <v>5</v>
      </c>
      <c r="AP11" s="402">
        <v>145.84</v>
      </c>
    </row>
    <row r="12" spans="1:42">
      <c r="A12" s="385"/>
      <c r="B12" s="595" t="s">
        <v>245</v>
      </c>
      <c r="C12" s="596">
        <v>2</v>
      </c>
      <c r="D12" s="596" t="s">
        <v>78</v>
      </c>
      <c r="E12" s="597">
        <v>46036</v>
      </c>
      <c r="F12" s="420">
        <v>29.71</v>
      </c>
      <c r="G12" s="596" t="str" cm="1">
        <f t="array" ref="G12">IF(
    Venta4[[#This Row],[N° Lote]]="",
    "",
    IFERROR(
        INDEX(
            Mezcla!R:R,
            _xlfn.XLOOKUP(Venta4[[#This Row],[N° Lote]],Mezcla!R:R,ROW(Mezcla!R:R))+1
        ),
        ""
    )
)</f>
        <v>3H COPPER 
EL SAUCE 1 AL 5</v>
      </c>
      <c r="H12" s="596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12" s="596" t="str">
        <f>IF(
    Venta4[[#This Row],[N° Lote]]="",
    "",
    IF(
        LEFT(Venta4[[#This Row],[N° Lote]],2)="CN",
        "Óxido",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Óxido</v>
      </c>
      <c r="J12" s="598"/>
      <c r="L12"/>
      <c r="M12"/>
      <c r="N12"/>
      <c r="O12" s="158"/>
      <c r="P12" s="156"/>
      <c r="Q12"/>
      <c r="R12"/>
      <c r="S12"/>
      <c r="T12"/>
      <c r="U12"/>
      <c r="V12"/>
      <c r="W12"/>
      <c r="X12"/>
      <c r="Z12" s="769">
        <v>60034</v>
      </c>
      <c r="AA12" s="369">
        <v>6</v>
      </c>
      <c r="AB12" s="369">
        <v>186.23000000000002</v>
      </c>
      <c r="AN12" s="154" t="s">
        <v>421</v>
      </c>
      <c r="AO12" s="403">
        <v>2</v>
      </c>
      <c r="AP12" s="402">
        <v>59.620000000000005</v>
      </c>
    </row>
    <row r="13" spans="1:42">
      <c r="A13" s="385"/>
      <c r="B13" s="595" t="s">
        <v>245</v>
      </c>
      <c r="C13" s="596">
        <v>3</v>
      </c>
      <c r="D13" s="596" t="s">
        <v>60</v>
      </c>
      <c r="E13" s="597">
        <v>46037</v>
      </c>
      <c r="F13" s="420">
        <v>29.52</v>
      </c>
      <c r="G13" s="596" t="str" cm="1">
        <f t="array" ref="G13">IF(
    Venta4[[#This Row],[N° Lote]]="",
    "",
    IFERROR(
        INDEX(
            Mezcla!R:R,
            _xlfn.XLOOKUP(Venta4[[#This Row],[N° Lote]],Mezcla!R:R,ROW(Mezcla!R:R))+1
        ),
        ""
    )
)</f>
        <v>3H COPPER 
EL SAUCE 1 AL 5</v>
      </c>
      <c r="H13" s="596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13" s="596" t="str">
        <f>IF(
    Venta4[[#This Row],[N° Lote]]="",
    "",
    IF(
        LEFT(Venta4[[#This Row],[N° Lote]],2)="CN",
        "Óxido",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Óxido</v>
      </c>
      <c r="J13" s="598"/>
      <c r="L13"/>
      <c r="M13"/>
      <c r="N13"/>
      <c r="O13" s="159"/>
      <c r="Q13"/>
      <c r="R13"/>
      <c r="S13"/>
      <c r="T13"/>
      <c r="U13"/>
      <c r="V13"/>
      <c r="W13"/>
      <c r="X13"/>
      <c r="Z13" s="769">
        <v>60040</v>
      </c>
      <c r="AA13" s="369">
        <v>6</v>
      </c>
      <c r="AB13" s="369">
        <v>184.64</v>
      </c>
      <c r="AN13" s="154" t="s">
        <v>422</v>
      </c>
      <c r="AO13" s="403">
        <v>2</v>
      </c>
      <c r="AP13" s="402">
        <v>61.8</v>
      </c>
    </row>
    <row r="14" spans="1:42">
      <c r="A14" s="385"/>
      <c r="B14" s="595" t="s">
        <v>245</v>
      </c>
      <c r="C14" s="596">
        <v>4</v>
      </c>
      <c r="D14" s="596" t="s">
        <v>60</v>
      </c>
      <c r="E14" s="597">
        <v>46037</v>
      </c>
      <c r="F14" s="420">
        <v>30.1</v>
      </c>
      <c r="G14" s="596" t="str" cm="1">
        <f t="array" ref="G14">IF(
    Venta4[[#This Row],[N° Lote]]="",
    "",
    IFERROR(
        INDEX(
            Mezcla!R:R,
            _xlfn.XLOOKUP(Venta4[[#This Row],[N° Lote]],Mezcla!R:R,ROW(Mezcla!R:R))+1
        ),
        ""
    )
)</f>
        <v>3H COPPER 
EL SAUCE 1 AL 5</v>
      </c>
      <c r="H14" s="596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14" s="596" t="str">
        <f>IF(
    Venta4[[#This Row],[N° Lote]]="",
    "",
    IF(
        LEFT(Venta4[[#This Row],[N° Lote]],2)="CN",
        "Óxido",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Óxido</v>
      </c>
      <c r="J14" s="598"/>
      <c r="L14"/>
      <c r="M14"/>
      <c r="N14"/>
      <c r="O14" s="159"/>
      <c r="Q14"/>
      <c r="R14"/>
      <c r="S14"/>
      <c r="T14"/>
      <c r="U14"/>
      <c r="V14"/>
      <c r="W14"/>
      <c r="X14"/>
      <c r="Z14" s="769">
        <v>60042</v>
      </c>
      <c r="AA14" s="369">
        <v>5</v>
      </c>
      <c r="AB14" s="369">
        <v>156.29000000000002</v>
      </c>
      <c r="AN14" s="154" t="s">
        <v>423</v>
      </c>
      <c r="AO14" s="403">
        <v>4</v>
      </c>
      <c r="AP14" s="402">
        <v>114.08</v>
      </c>
    </row>
    <row r="15" spans="1:42">
      <c r="A15" s="385"/>
      <c r="B15" s="595" t="s">
        <v>245</v>
      </c>
      <c r="C15" s="596">
        <v>5</v>
      </c>
      <c r="D15" s="596" t="s">
        <v>78</v>
      </c>
      <c r="E15" s="597">
        <v>46038</v>
      </c>
      <c r="F15" s="420">
        <v>31.8</v>
      </c>
      <c r="G15" s="596" t="str" cm="1">
        <f t="array" ref="G15">IF(
    Venta4[[#This Row],[N° Lote]]="",
    "",
    IFERROR(
        INDEX(
            Mezcla!R:R,
            _xlfn.XLOOKUP(Venta4[[#This Row],[N° Lote]],Mezcla!R:R,ROW(Mezcla!R:R))+1
        ),
        ""
    )
)</f>
        <v>3H COPPER 
EL SAUCE 1 AL 5</v>
      </c>
      <c r="H15" s="596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15" s="596" t="str">
        <f>IF(
    Venta4[[#This Row],[N° Lote]]="",
    "",
    IF(
        LEFT(Venta4[[#This Row],[N° Lote]],2)="CN",
        "Óxido",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Óxido</v>
      </c>
      <c r="J15" s="598"/>
      <c r="L15"/>
      <c r="M15"/>
      <c r="N15"/>
      <c r="O15" s="159"/>
      <c r="P15" s="156"/>
      <c r="Q15"/>
      <c r="R15"/>
      <c r="S15"/>
      <c r="T15"/>
      <c r="U15"/>
      <c r="V15"/>
      <c r="W15"/>
      <c r="X15"/>
      <c r="Z15" s="769">
        <v>60051</v>
      </c>
      <c r="AA15" s="369">
        <v>5</v>
      </c>
      <c r="AB15" s="369">
        <v>152.42000000000002</v>
      </c>
      <c r="AN15" s="154" t="s">
        <v>424</v>
      </c>
      <c r="AO15" s="403">
        <v>3</v>
      </c>
      <c r="AP15" s="402">
        <v>83.25</v>
      </c>
    </row>
    <row r="16" spans="1:42">
      <c r="A16" s="385"/>
      <c r="B16" s="595" t="s">
        <v>245</v>
      </c>
      <c r="C16" s="596">
        <v>6</v>
      </c>
      <c r="D16" s="596" t="s">
        <v>60</v>
      </c>
      <c r="E16" s="597">
        <v>46038</v>
      </c>
      <c r="F16" s="420">
        <v>30</v>
      </c>
      <c r="G16" s="596" t="str" cm="1">
        <f t="array" ref="G16">IF(
    Venta4[[#This Row],[N° Lote]]="",
    "",
    IFERROR(
        INDEX(
            Mezcla!R:R,
            _xlfn.XLOOKUP(Venta4[[#This Row],[N° Lote]],Mezcla!R:R,ROW(Mezcla!R:R))+1
        ),
        ""
    )
)</f>
        <v>3H COPPER 
EL SAUCE 1 AL 5</v>
      </c>
      <c r="H16" s="596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16" s="596" t="str">
        <f>IF(
    Venta4[[#This Row],[N° Lote]]="",
    "",
    IF(
        LEFT(Venta4[[#This Row],[N° Lote]],2)="CN",
        "Óxido",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Óxido</v>
      </c>
      <c r="J16" s="598"/>
      <c r="L16"/>
      <c r="M16"/>
      <c r="N16"/>
      <c r="O16" s="159"/>
      <c r="Q16"/>
      <c r="R16"/>
      <c r="S16"/>
      <c r="T16"/>
      <c r="U16"/>
      <c r="V16"/>
      <c r="W16"/>
      <c r="X16"/>
      <c r="Z16" s="769">
        <v>60056</v>
      </c>
      <c r="AA16" s="369">
        <v>5</v>
      </c>
      <c r="AB16" s="369">
        <v>152.07</v>
      </c>
      <c r="AN16" s="154" t="s">
        <v>425</v>
      </c>
      <c r="AO16" s="403">
        <v>3</v>
      </c>
      <c r="AP16" s="402">
        <v>96.509999999999991</v>
      </c>
    </row>
    <row r="17" spans="1:42" ht="15" thickBot="1">
      <c r="A17" s="385"/>
      <c r="B17" s="595" t="s">
        <v>249</v>
      </c>
      <c r="C17" s="596">
        <v>1</v>
      </c>
      <c r="D17" s="596" t="s">
        <v>60</v>
      </c>
      <c r="E17" s="597">
        <v>46041</v>
      </c>
      <c r="F17" s="420">
        <v>30</v>
      </c>
      <c r="G17" s="596" t="str" cm="1">
        <f t="array" ref="G17">IF(
    Venta4[[#This Row],[N° Lote]]="",
    "",
    IFERROR(
        INDEX(
            Mezcla!R:R,
            _xlfn.XLOOKUP(Venta4[[#This Row],[N° Lote]],Mezcla!R:R,ROW(Mezcla!R:R))+1
        ),
        ""
    )
)</f>
        <v>3H COPPER 
EL SAUCE 1 AL 5</v>
      </c>
      <c r="H17" s="596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17" s="596" t="str">
        <f>IF(
    Venta4[[#This Row],[N° Lote]]="",
    "",
    IF(
        LEFT(Venta4[[#This Row],[N° Lote]],2)="CN",
        "Óxido",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Óxido</v>
      </c>
      <c r="J17" s="598"/>
      <c r="L17"/>
      <c r="M17"/>
      <c r="N17"/>
      <c r="O17" s="161">
        <f>+SUM(N12:N17)</f>
        <v>0</v>
      </c>
      <c r="Q17"/>
      <c r="R17"/>
      <c r="S17"/>
      <c r="T17"/>
      <c r="U17"/>
      <c r="V17"/>
      <c r="W17"/>
      <c r="X17"/>
      <c r="Z17" s="769">
        <v>60057</v>
      </c>
      <c r="AA17" s="369">
        <v>5</v>
      </c>
      <c r="AB17" s="369">
        <v>152.54</v>
      </c>
      <c r="AN17" s="154" t="s">
        <v>426</v>
      </c>
      <c r="AO17" s="403">
        <v>2</v>
      </c>
      <c r="AP17" s="402">
        <v>59.43</v>
      </c>
    </row>
    <row r="18" spans="1:42">
      <c r="A18" s="385"/>
      <c r="B18" s="595" t="s">
        <v>249</v>
      </c>
      <c r="C18" s="596">
        <v>2</v>
      </c>
      <c r="D18" s="596" t="s">
        <v>247</v>
      </c>
      <c r="E18" s="597">
        <v>46041</v>
      </c>
      <c r="F18" s="420">
        <v>25.1</v>
      </c>
      <c r="G18" s="596" t="str" cm="1">
        <f t="array" ref="G18">IF(
    Venta4[[#This Row],[N° Lote]]="",
    "",
    IFERROR(
        INDEX(
            Mezcla!R:R,
            _xlfn.XLOOKUP(Venta4[[#This Row],[N° Lote]],Mezcla!R:R,ROW(Mezcla!R:R))+1
        ),
        ""
    )
)</f>
        <v>3H COPPER 
EL SAUCE 1 AL 5</v>
      </c>
      <c r="H18" s="596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18" s="596" t="str">
        <f>IF(
    Venta4[[#This Row],[N° Lote]]="",
    "",
    IF(
        LEFT(Venta4[[#This Row],[N° Lote]],2)="CN",
        "Óxido",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Óxido</v>
      </c>
      <c r="J18" s="598"/>
      <c r="L18"/>
      <c r="M18"/>
      <c r="N18"/>
      <c r="O18" s="163"/>
      <c r="Q18"/>
      <c r="R18"/>
      <c r="S18"/>
      <c r="T18"/>
      <c r="U18"/>
      <c r="V18"/>
      <c r="W18"/>
      <c r="X18"/>
      <c r="Z18" s="769" t="s">
        <v>3287</v>
      </c>
      <c r="AA18" s="369">
        <v>2</v>
      </c>
      <c r="AB18" s="369">
        <v>58</v>
      </c>
      <c r="AN18" s="154" t="s">
        <v>427</v>
      </c>
      <c r="AO18" s="403">
        <v>1</v>
      </c>
      <c r="AP18" s="402">
        <v>31.81</v>
      </c>
    </row>
    <row r="19" spans="1:42">
      <c r="A19" s="385"/>
      <c r="B19" s="595" t="s">
        <v>249</v>
      </c>
      <c r="C19" s="596">
        <v>3</v>
      </c>
      <c r="D19" s="596" t="s">
        <v>78</v>
      </c>
      <c r="E19" s="597">
        <v>46041</v>
      </c>
      <c r="F19" s="420">
        <v>28.98</v>
      </c>
      <c r="G19" s="596" t="str" cm="1">
        <f t="array" ref="G19">IF(
    Venta4[[#This Row],[N° Lote]]="",
    "",
    IFERROR(
        INDEX(
            Mezcla!R:R,
            _xlfn.XLOOKUP(Venta4[[#This Row],[N° Lote]],Mezcla!R:R,ROW(Mezcla!R:R))+1
        ),
        ""
    )
)</f>
        <v>3H COPPER 
EL SAUCE 1 AL 5</v>
      </c>
      <c r="H19" s="596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19" s="596" t="str">
        <f>IF(
    Venta4[[#This Row],[N° Lote]]="",
    "",
    IF(
        LEFT(Venta4[[#This Row],[N° Lote]],2)="CN",
        "Óxido",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Óxido</v>
      </c>
      <c r="J19" s="598"/>
      <c r="L19"/>
      <c r="M19"/>
      <c r="N19"/>
      <c r="O19" s="165"/>
      <c r="Q19"/>
      <c r="R19"/>
      <c r="S19"/>
      <c r="T19"/>
      <c r="U19"/>
      <c r="V19"/>
      <c r="W19"/>
      <c r="X19"/>
      <c r="Z19" s="769">
        <v>60065</v>
      </c>
      <c r="AA19" s="369">
        <v>6</v>
      </c>
      <c r="AB19" s="369">
        <v>188.13000000000002</v>
      </c>
      <c r="AN19" s="154" t="s">
        <v>428</v>
      </c>
      <c r="AO19" s="403">
        <v>1</v>
      </c>
      <c r="AP19" s="402">
        <v>29.16</v>
      </c>
    </row>
    <row r="20" spans="1:42">
      <c r="A20" s="385"/>
      <c r="B20" s="595" t="s">
        <v>249</v>
      </c>
      <c r="C20" s="596">
        <v>4</v>
      </c>
      <c r="D20" s="596" t="s">
        <v>60</v>
      </c>
      <c r="E20" s="597">
        <v>46041</v>
      </c>
      <c r="F20" s="420">
        <v>30</v>
      </c>
      <c r="G20" s="596" t="str" cm="1">
        <f t="array" ref="G20">IF(
    Venta4[[#This Row],[N° Lote]]="",
    "",
    IFERROR(
        INDEX(
            Mezcla!R:R,
            _xlfn.XLOOKUP(Venta4[[#This Row],[N° Lote]],Mezcla!R:R,ROW(Mezcla!R:R))+1
        ),
        ""
    )
)</f>
        <v>3H COPPER 
EL SAUCE 1 AL 5</v>
      </c>
      <c r="H20" s="596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20" s="596" t="str">
        <f>IF(
    Venta4[[#This Row],[N° Lote]]="",
    "",
    IF(
        LEFT(Venta4[[#This Row],[N° Lote]],2)="CN",
        "Óxido",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Óxido</v>
      </c>
      <c r="J20" s="598"/>
      <c r="L20"/>
      <c r="M20"/>
      <c r="N20"/>
      <c r="O20" s="165"/>
      <c r="Q20"/>
      <c r="R20"/>
      <c r="S20"/>
      <c r="T20"/>
      <c r="U20"/>
      <c r="V20"/>
      <c r="W20"/>
      <c r="X20"/>
      <c r="Z20" s="769">
        <v>60067</v>
      </c>
      <c r="AA20" s="369">
        <v>6</v>
      </c>
      <c r="AB20" s="369">
        <v>188.38</v>
      </c>
      <c r="AN20" s="154" t="s">
        <v>429</v>
      </c>
      <c r="AO20" s="403">
        <v>1</v>
      </c>
      <c r="AP20" s="402">
        <v>29.8</v>
      </c>
    </row>
    <row r="21" spans="1:42">
      <c r="A21" s="385"/>
      <c r="B21" s="595" t="s">
        <v>250</v>
      </c>
      <c r="C21" s="596">
        <v>1</v>
      </c>
      <c r="D21" s="596" t="s">
        <v>247</v>
      </c>
      <c r="E21" s="597">
        <v>46042</v>
      </c>
      <c r="F21" s="420">
        <v>27.26</v>
      </c>
      <c r="G21" s="596" t="str" cm="1">
        <f t="array" ref="G21">IF(
    Venta4[[#This Row],[N° Lote]]="",
    "",
    IFERROR(
        INDEX(
            Mezcla!R:R,
            _xlfn.XLOOKUP(Venta4[[#This Row],[N° Lote]],Mezcla!R:R,ROW(Mezcla!R:R))+1
        ),
        ""
    )
)</f>
        <v>Minera la Cruz  Vicente2 1 al 26</v>
      </c>
      <c r="H21" s="596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21" s="596" t="str">
        <f>IF(
    Venta4[[#This Row],[N° Lote]]="",
    "",
    IF(
        LEFT(Venta4[[#This Row],[N° Lote]],2)="CN",
        "Óxido",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Óxido</v>
      </c>
      <c r="J21" s="598"/>
      <c r="L21"/>
      <c r="M21"/>
      <c r="N21"/>
      <c r="O21" s="165"/>
      <c r="Q21"/>
      <c r="R21"/>
      <c r="S21"/>
      <c r="T21"/>
      <c r="U21"/>
      <c r="V21"/>
      <c r="W21"/>
      <c r="X21"/>
      <c r="Z21" s="769">
        <v>60082</v>
      </c>
      <c r="AA21" s="369">
        <v>6</v>
      </c>
      <c r="AB21" s="369">
        <v>188.39</v>
      </c>
      <c r="AN21" s="154" t="s">
        <v>430</v>
      </c>
      <c r="AO21" s="403">
        <v>1</v>
      </c>
      <c r="AP21" s="402">
        <v>31.29</v>
      </c>
    </row>
    <row r="22" spans="1:42">
      <c r="A22" s="385"/>
      <c r="B22" s="595" t="s">
        <v>250</v>
      </c>
      <c r="C22" s="596">
        <v>2</v>
      </c>
      <c r="D22" s="596" t="s">
        <v>60</v>
      </c>
      <c r="E22" s="597">
        <v>46042</v>
      </c>
      <c r="F22" s="420">
        <v>30</v>
      </c>
      <c r="G22" s="596" t="str" cm="1">
        <f t="array" ref="G22">IF(
    Venta4[[#This Row],[N° Lote]]="",
    "",
    IFERROR(
        INDEX(
            Mezcla!R:R,
            _xlfn.XLOOKUP(Venta4[[#This Row],[N° Lote]],Mezcla!R:R,ROW(Mezcla!R:R))+1
        ),
        ""
    )
)</f>
        <v>Minera la Cruz  Vicente2 1 al 26</v>
      </c>
      <c r="H22" s="596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22" s="596" t="str">
        <f>IF(
    Venta4[[#This Row],[N° Lote]]="",
    "",
    IF(
        LEFT(Venta4[[#This Row],[N° Lote]],2)="CN",
        "Óxido",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Óxido</v>
      </c>
      <c r="J22" s="598"/>
      <c r="L22"/>
      <c r="M22"/>
      <c r="N22"/>
      <c r="O22" s="165"/>
      <c r="Q22"/>
      <c r="R22"/>
      <c r="S22"/>
      <c r="T22"/>
      <c r="U22"/>
      <c r="V22"/>
      <c r="W22"/>
      <c r="X22"/>
      <c r="Z22" s="769">
        <v>60090</v>
      </c>
      <c r="AA22" s="369">
        <v>6</v>
      </c>
      <c r="AB22" s="369">
        <v>184.18999999999997</v>
      </c>
      <c r="AN22" s="154" t="s">
        <v>431</v>
      </c>
      <c r="AO22" s="403">
        <v>1</v>
      </c>
      <c r="AP22" s="402">
        <v>32.450000000000003</v>
      </c>
    </row>
    <row r="23" spans="1:42" ht="15" thickBot="1">
      <c r="A23" s="385"/>
      <c r="B23" s="595" t="s">
        <v>250</v>
      </c>
      <c r="C23" s="596">
        <v>3</v>
      </c>
      <c r="D23" s="596" t="s">
        <v>247</v>
      </c>
      <c r="E23" s="597">
        <v>46042</v>
      </c>
      <c r="F23" s="420">
        <v>25.99</v>
      </c>
      <c r="G23" s="596" t="str" cm="1">
        <f t="array" ref="G23">IF(
    Venta4[[#This Row],[N° Lote]]="",
    "",
    IFERROR(
        INDEX(
            Mezcla!R:R,
            _xlfn.XLOOKUP(Venta4[[#This Row],[N° Lote]],Mezcla!R:R,ROW(Mezcla!R:R))+1
        ),
        ""
    )
)</f>
        <v>Minera la Cruz  Vicente2 1 al 26</v>
      </c>
      <c r="H23" s="596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23" s="596" t="str">
        <f>IF(
    Venta4[[#This Row],[N° Lote]]="",
    "",
    IF(
        LEFT(Venta4[[#This Row],[N° Lote]],2)="CN",
        "Óxido",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Óxido</v>
      </c>
      <c r="J23" s="598"/>
      <c r="L23"/>
      <c r="M23"/>
      <c r="N23"/>
      <c r="O23" s="166">
        <f>+SUM(N18:N23)</f>
        <v>0</v>
      </c>
      <c r="Q23"/>
      <c r="R23"/>
      <c r="S23"/>
      <c r="T23"/>
      <c r="U23"/>
      <c r="V23"/>
      <c r="W23"/>
      <c r="X23"/>
      <c r="Z23" s="769">
        <v>60092</v>
      </c>
      <c r="AA23" s="369">
        <v>4</v>
      </c>
      <c r="AB23" s="369">
        <v>125.88000000000001</v>
      </c>
      <c r="AN23" s="603" t="s">
        <v>26</v>
      </c>
      <c r="AO23" s="403">
        <v>2</v>
      </c>
      <c r="AP23" s="402">
        <v>62.93</v>
      </c>
    </row>
    <row r="24" spans="1:42">
      <c r="A24" s="385"/>
      <c r="B24" s="595">
        <v>1219</v>
      </c>
      <c r="C24" s="596">
        <v>1</v>
      </c>
      <c r="D24" s="596" t="s">
        <v>60</v>
      </c>
      <c r="E24" s="597">
        <v>46043</v>
      </c>
      <c r="F24" s="420">
        <v>33.43</v>
      </c>
      <c r="G24" s="596" t="str" cm="1">
        <f t="array" ref="G24">IF(
    Venta4[[#This Row],[N° Lote]]="",
    "",
    IFERROR(
        INDEX(
            Mezcla!R:R,
            _xlfn.XLOOKUP(Venta4[[#This Row],[N° Lote]],Mezcla!R:R,ROW(Mezcla!R:R))+1
        ),
        ""
    )
)</f>
        <v xml:space="preserve">Mra la cruz Vicente2 </v>
      </c>
      <c r="H24" s="596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CEMIN</v>
      </c>
      <c r="I24" s="596" t="str">
        <f>IF(
    Venta4[[#This Row],[N° Lote]]="",
    "",
    IF(
        LEFT(Venta4[[#This Row],[N° Lote]],2)="CN",
        "Óxido",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Óxido</v>
      </c>
      <c r="J24" s="598"/>
      <c r="L24"/>
      <c r="M24"/>
      <c r="N24"/>
      <c r="Q24"/>
      <c r="R24"/>
      <c r="S24"/>
      <c r="T24"/>
      <c r="U24"/>
      <c r="V24"/>
      <c r="W24"/>
      <c r="X24"/>
      <c r="Z24" s="769" t="s">
        <v>30</v>
      </c>
      <c r="AA24" s="369">
        <v>95</v>
      </c>
      <c r="AB24" s="156">
        <v>2923.6299999999992</v>
      </c>
      <c r="AN24" s="154" t="s">
        <v>432</v>
      </c>
      <c r="AO24" s="403">
        <v>2</v>
      </c>
      <c r="AP24" s="402">
        <v>62.93</v>
      </c>
    </row>
    <row r="25" spans="1:42">
      <c r="A25" s="385"/>
      <c r="B25" s="595">
        <v>1219</v>
      </c>
      <c r="C25" s="596">
        <v>2</v>
      </c>
      <c r="D25" s="599" t="s">
        <v>247</v>
      </c>
      <c r="E25" s="597">
        <v>46043</v>
      </c>
      <c r="F25" s="568">
        <v>28.48</v>
      </c>
      <c r="G25" s="596" t="str" cm="1">
        <f t="array" ref="G25">IF(
    Venta4[[#This Row],[N° Lote]]="",
    "",
    IFERROR(
        INDEX(
            Mezcla!R:R,
            _xlfn.XLOOKUP(Venta4[[#This Row],[N° Lote]],Mezcla!R:R,ROW(Mezcla!R:R))+1
        ),
        ""
    )
)</f>
        <v xml:space="preserve">Mra la cruz Vicente2 </v>
      </c>
      <c r="H25" s="596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CEMIN</v>
      </c>
      <c r="I25" s="596" t="str">
        <f>IF(
    Venta4[[#This Row],[N° Lote]]="",
    "",
    IF(
        LEFT(Venta4[[#This Row],[N° Lote]],2)="CN",
        "Óxido",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Óxido</v>
      </c>
      <c r="J25" s="162"/>
      <c r="L25"/>
      <c r="M25"/>
      <c r="N25"/>
      <c r="Q25"/>
      <c r="R25"/>
      <c r="S25"/>
      <c r="T25"/>
      <c r="U25"/>
      <c r="V25"/>
      <c r="W25"/>
      <c r="X25"/>
      <c r="AN25" s="603" t="s">
        <v>301</v>
      </c>
      <c r="AO25" s="403">
        <v>42</v>
      </c>
      <c r="AP25" s="402">
        <v>1353.02</v>
      </c>
    </row>
    <row r="26" spans="1:42">
      <c r="A26" s="385"/>
      <c r="B26" s="595">
        <v>1219</v>
      </c>
      <c r="C26" s="596">
        <v>3</v>
      </c>
      <c r="D26" s="599" t="s">
        <v>60</v>
      </c>
      <c r="E26" s="597">
        <v>46043</v>
      </c>
      <c r="F26" s="568">
        <v>34.6</v>
      </c>
      <c r="G26" s="596" t="str" cm="1">
        <f t="array" ref="G26">IF(
    Venta4[[#This Row],[N° Lote]]="",
    "",
    IFERROR(
        INDEX(
            Mezcla!R:R,
            _xlfn.XLOOKUP(Venta4[[#This Row],[N° Lote]],Mezcla!R:R,ROW(Mezcla!R:R))+1
        ),
        ""
    )
)</f>
        <v xml:space="preserve">Mra la cruz Vicente2 </v>
      </c>
      <c r="H26" s="596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CEMIN</v>
      </c>
      <c r="I26" s="596" t="str">
        <f>IF(
    Venta4[[#This Row],[N° Lote]]="",
    "",
    IF(
        LEFT(Venta4[[#This Row],[N° Lote]],2)="CN",
        "Óxido",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Óxido</v>
      </c>
      <c r="J26" s="162"/>
      <c r="L26"/>
      <c r="M26"/>
      <c r="N26"/>
      <c r="Q26"/>
      <c r="R26"/>
      <c r="S26"/>
      <c r="T26"/>
      <c r="U26"/>
      <c r="V26"/>
      <c r="W26"/>
      <c r="X26"/>
      <c r="AN26" s="154" t="s">
        <v>433</v>
      </c>
      <c r="AO26" s="403">
        <v>2</v>
      </c>
      <c r="AP26" s="402">
        <v>58.22</v>
      </c>
    </row>
    <row r="27" spans="1:42">
      <c r="A27" s="385"/>
      <c r="B27" s="595">
        <v>1219</v>
      </c>
      <c r="C27" s="596">
        <v>4</v>
      </c>
      <c r="D27" s="599" t="s">
        <v>247</v>
      </c>
      <c r="E27" s="597">
        <v>46044</v>
      </c>
      <c r="F27" s="568">
        <v>32.82</v>
      </c>
      <c r="G27" s="596" t="str" cm="1">
        <f t="array" ref="G27">IF(
    Venta4[[#This Row],[N° Lote]]="",
    "",
    IFERROR(
        INDEX(
            Mezcla!R:R,
            _xlfn.XLOOKUP(Venta4[[#This Row],[N° Lote]],Mezcla!R:R,ROW(Mezcla!R:R))+1
        ),
        ""
    )
)</f>
        <v xml:space="preserve">Mra la cruz Vicente2 </v>
      </c>
      <c r="H27" s="596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CEMIN</v>
      </c>
      <c r="I27" s="596" t="str">
        <f>IF(
    Venta4[[#This Row],[N° Lote]]="",
    "",
    IF(
        LEFT(Venta4[[#This Row],[N° Lote]],2)="CN",
        "Óxido",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Óxido</v>
      </c>
      <c r="J27" s="162"/>
      <c r="L27"/>
      <c r="M27"/>
      <c r="N27"/>
      <c r="O27"/>
      <c r="P27" s="156"/>
      <c r="Q27"/>
      <c r="R27"/>
      <c r="S27"/>
      <c r="T27"/>
      <c r="U27"/>
      <c r="V27"/>
      <c r="W27"/>
      <c r="X27"/>
      <c r="AN27" s="154" t="s">
        <v>434</v>
      </c>
      <c r="AO27" s="403">
        <v>2</v>
      </c>
      <c r="AP27" s="402">
        <v>59.989999999999995</v>
      </c>
    </row>
    <row r="28" spans="1:42">
      <c r="A28" s="385"/>
      <c r="B28" s="595">
        <v>10064</v>
      </c>
      <c r="C28" s="596">
        <v>1</v>
      </c>
      <c r="D28" s="599" t="s">
        <v>60</v>
      </c>
      <c r="E28" s="597">
        <v>46044</v>
      </c>
      <c r="F28" s="568">
        <v>26.61</v>
      </c>
      <c r="G28" s="596" t="str" cm="1">
        <f t="array" ref="G28">IF(
    Venta4[[#This Row],[N° Lote]]="",
    "",
    IFERROR(
        INDEX(
            Mezcla!R:R,
            _xlfn.XLOOKUP(Venta4[[#This Row],[N° Lote]],Mezcla!R:R,ROW(Mezcla!R:R))+1
        ),
        ""
    )
)</f>
        <v>3H COPPER 
El Sauce</v>
      </c>
      <c r="H28" s="596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8" s="596" t="str">
        <f>IF(
    Venta4[[#This Row],[N° Lote]]="",
    "",
    IF(
        LEFT(Venta4[[#This Row],[N° Lote]],2)="CN",
        "Óxido",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8" s="598"/>
      <c r="L28"/>
      <c r="M28"/>
      <c r="N28"/>
      <c r="O28"/>
      <c r="Q28"/>
      <c r="R28"/>
      <c r="S28"/>
      <c r="T28"/>
      <c r="U28"/>
      <c r="V28"/>
      <c r="W28"/>
      <c r="X28"/>
      <c r="AN28" s="154" t="s">
        <v>435</v>
      </c>
      <c r="AO28" s="403">
        <v>2</v>
      </c>
      <c r="AP28" s="402">
        <v>60.03</v>
      </c>
    </row>
    <row r="29" spans="1:42">
      <c r="A29" s="385"/>
      <c r="B29" s="595">
        <v>1219</v>
      </c>
      <c r="C29" s="596">
        <v>5</v>
      </c>
      <c r="D29" s="596" t="s">
        <v>247</v>
      </c>
      <c r="E29" s="597">
        <v>46045</v>
      </c>
      <c r="F29" s="568">
        <v>31.81</v>
      </c>
      <c r="G29" s="596" t="str" cm="1">
        <f t="array" ref="G29">IF(
    Venta4[[#This Row],[N° Lote]]="",
    "",
    IFERROR(
        INDEX(
            Mezcla!R:R,
            _xlfn.XLOOKUP(Venta4[[#This Row],[N° Lote]],Mezcla!R:R,ROW(Mezcla!R:R))+1
        ),
        ""
    )
)</f>
        <v xml:space="preserve">Mra la cruz Vicente2 </v>
      </c>
      <c r="H29" s="596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CEMIN</v>
      </c>
      <c r="I29" s="596" t="str">
        <f>IF(
    Venta4[[#This Row],[N° Lote]]="",
    "",
    IF(
        LEFT(Venta4[[#This Row],[N° Lote]],2)="CN",
        "Óxido",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Óxido</v>
      </c>
      <c r="J29" s="598"/>
      <c r="L29"/>
      <c r="M29"/>
      <c r="N29"/>
      <c r="O29"/>
      <c r="P29" s="167"/>
      <c r="Q29"/>
      <c r="R29"/>
      <c r="S29"/>
      <c r="T29"/>
      <c r="U29"/>
      <c r="V29"/>
      <c r="W29"/>
      <c r="X29"/>
      <c r="AN29" s="154" t="s">
        <v>436</v>
      </c>
      <c r="AO29" s="403">
        <v>2</v>
      </c>
      <c r="AP29" s="402">
        <v>68.16</v>
      </c>
    </row>
    <row r="30" spans="1:42">
      <c r="A30" s="385"/>
      <c r="B30" s="595">
        <v>10064</v>
      </c>
      <c r="C30" s="596">
        <v>2</v>
      </c>
      <c r="D30" s="596" t="s">
        <v>60</v>
      </c>
      <c r="E30" s="597">
        <v>46048</v>
      </c>
      <c r="F30" s="568">
        <v>29.16</v>
      </c>
      <c r="G30" s="596" t="str" cm="1">
        <f t="array" ref="G30">IF(
    Venta4[[#This Row],[N° Lote]]="",
    "",
    IFERROR(
        INDEX(
            Mezcla!R:R,
            _xlfn.XLOOKUP(Venta4[[#This Row],[N° Lote]],Mezcla!R:R,ROW(Mezcla!R:R))+1
        ),
        ""
    )
)</f>
        <v>3H COPPER 
El Sauce</v>
      </c>
      <c r="H30" s="596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30" s="596" t="str">
        <f>IF(
    Venta4[[#This Row],[N° Lote]]="",
    "",
    IF(
        LEFT(Venta4[[#This Row],[N° Lote]],2)="CN",
        "Óxido",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30" s="598"/>
      <c r="L30"/>
      <c r="M30"/>
      <c r="N30"/>
      <c r="O30"/>
      <c r="P30" s="167"/>
      <c r="Q30"/>
      <c r="R30"/>
      <c r="S30"/>
      <c r="T30"/>
      <c r="U30"/>
      <c r="V30"/>
      <c r="W30"/>
      <c r="X30"/>
      <c r="AN30" s="154" t="s">
        <v>437</v>
      </c>
      <c r="AO30" s="403">
        <v>1</v>
      </c>
      <c r="AP30" s="402">
        <v>30.37</v>
      </c>
    </row>
    <row r="31" spans="1:42">
      <c r="A31" s="385"/>
      <c r="B31" s="595">
        <v>10082</v>
      </c>
      <c r="C31" s="596">
        <v>1</v>
      </c>
      <c r="D31" s="596" t="s">
        <v>60</v>
      </c>
      <c r="E31" s="597">
        <v>46049</v>
      </c>
      <c r="F31" s="568">
        <v>29.8</v>
      </c>
      <c r="G31" s="596" t="str" cm="1">
        <f t="array" ref="G31">IF(
    Venta4[[#This Row],[N° Lote]]="",
    "",
    IFERROR(
        INDEX(
            Mezcla!R:R,
            _xlfn.XLOOKUP(Venta4[[#This Row],[N° Lote]],Mezcla!R:R,ROW(Mezcla!R:R))+1
        ),
        ""
    )
)</f>
        <v>3H COPPER 
El Sauce</v>
      </c>
      <c r="H31" s="596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31" s="596" t="str">
        <f>IF(
    Venta4[[#This Row],[N° Lote]]="",
    "",
    IF(
        LEFT(Venta4[[#This Row],[N° Lote]],2)="CN",
        "Óxido",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31" s="598"/>
      <c r="L31"/>
      <c r="M31"/>
      <c r="N31"/>
      <c r="P31" s="167"/>
      <c r="Q31"/>
      <c r="R31"/>
      <c r="S31"/>
      <c r="T31"/>
      <c r="U31"/>
      <c r="V31"/>
      <c r="W31"/>
      <c r="X31"/>
      <c r="AN31" s="154" t="s">
        <v>438</v>
      </c>
      <c r="AO31" s="403">
        <v>1</v>
      </c>
      <c r="AP31" s="402">
        <v>36.64</v>
      </c>
    </row>
    <row r="32" spans="1:42">
      <c r="A32" s="385"/>
      <c r="B32" s="595">
        <v>10082</v>
      </c>
      <c r="C32" s="596">
        <v>2</v>
      </c>
      <c r="D32" s="596" t="s">
        <v>247</v>
      </c>
      <c r="E32" s="597">
        <v>46050</v>
      </c>
      <c r="F32" s="568">
        <v>31.29</v>
      </c>
      <c r="G32" s="596" t="str" cm="1">
        <f t="array" ref="G32">IF(
    Venta4[[#This Row],[N° Lote]]="",
    "",
    IFERROR(
        INDEX(
            Mezcla!R:R,
            _xlfn.XLOOKUP(Venta4[[#This Row],[N° Lote]],Mezcla!R:R,ROW(Mezcla!R:R))+1
        ),
        ""
    )
)</f>
        <v>3H COPPER 
El Sauce</v>
      </c>
      <c r="H32" s="596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32" s="596" t="str">
        <f>IF(
    Venta4[[#This Row],[N° Lote]]="",
    "",
    IF(
        LEFT(Venta4[[#This Row],[N° Lote]],2)="CN",
        "Óxido",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32" s="598"/>
      <c r="L32"/>
      <c r="M32"/>
      <c r="N32"/>
      <c r="Q32"/>
      <c r="R32"/>
      <c r="S32"/>
      <c r="T32"/>
      <c r="U32"/>
      <c r="V32"/>
      <c r="W32"/>
      <c r="X32"/>
      <c r="AN32" s="154" t="s">
        <v>439</v>
      </c>
      <c r="AO32" s="403">
        <v>2</v>
      </c>
      <c r="AP32" s="402">
        <v>60.29</v>
      </c>
    </row>
    <row r="33" spans="1:42">
      <c r="A33" s="385"/>
      <c r="B33" s="595">
        <v>10082</v>
      </c>
      <c r="C33" s="596">
        <v>3</v>
      </c>
      <c r="D33" s="596" t="s">
        <v>60</v>
      </c>
      <c r="E33" s="597">
        <v>46051</v>
      </c>
      <c r="F33" s="568">
        <v>32.450000000000003</v>
      </c>
      <c r="G33" s="596" t="str" cm="1">
        <f t="array" ref="G33">IF(
    Venta4[[#This Row],[N° Lote]]="",
    "",
    IFERROR(
        INDEX(
            Mezcla!R:R,
            _xlfn.XLOOKUP(Venta4[[#This Row],[N° Lote]],Mezcla!R:R,ROW(Mezcla!R:R))+1
        ),
        ""
    )
)</f>
        <v>3H COPPER 
El Sauce</v>
      </c>
      <c r="H33" s="596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33" s="596" t="str">
        <f>IF(
    Venta4[[#This Row],[N° Lote]]="",
    "",
    IF(
        LEFT(Venta4[[#This Row],[N° Lote]],2)="CN",
        "Óxido",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33" s="598"/>
      <c r="L33"/>
      <c r="M33"/>
      <c r="N33"/>
      <c r="Q33"/>
      <c r="R33"/>
      <c r="S33"/>
      <c r="T33"/>
      <c r="U33"/>
      <c r="V33"/>
      <c r="W33"/>
      <c r="X33"/>
      <c r="AN33" s="154" t="s">
        <v>440</v>
      </c>
      <c r="AO33" s="403">
        <v>2</v>
      </c>
      <c r="AP33" s="402">
        <v>64.930000000000007</v>
      </c>
    </row>
    <row r="34" spans="1:42">
      <c r="A34" s="385"/>
      <c r="B34" s="595">
        <v>20026</v>
      </c>
      <c r="C34" s="596">
        <v>1</v>
      </c>
      <c r="D34" s="596" t="s">
        <v>60</v>
      </c>
      <c r="E34" s="597">
        <v>46062</v>
      </c>
      <c r="F34" s="568">
        <v>29.39</v>
      </c>
      <c r="G34" s="596" t="str" cm="1">
        <f t="array" ref="G34">IF(
    Venta4[[#This Row],[N° Lote]]="",
    "",
    IFERROR(
        INDEX(
            Mezcla!R:R,
            _xlfn.XLOOKUP(Venta4[[#This Row],[N° Lote]],Mezcla!R:R,ROW(Mezcla!R:R))+1
        ),
        ""
    )
)</f>
        <v>3H COPPER 
El Sauce</v>
      </c>
      <c r="H34" s="596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34" s="596" t="str">
        <f>IF(
    Venta4[[#This Row],[N° Lote]]="",
    "",
    IF(
        LEFT(Venta4[[#This Row],[N° Lote]],2)="CN",
        "Óxido",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34" s="598"/>
      <c r="L34"/>
      <c r="M34"/>
      <c r="N34"/>
      <c r="Q34"/>
      <c r="R34"/>
      <c r="S34"/>
      <c r="T34"/>
      <c r="U34"/>
      <c r="V34"/>
      <c r="W34"/>
      <c r="X34"/>
      <c r="AN34" s="154" t="s">
        <v>441</v>
      </c>
      <c r="AO34" s="403">
        <v>4</v>
      </c>
      <c r="AP34" s="402">
        <v>125.37</v>
      </c>
    </row>
    <row r="35" spans="1:42">
      <c r="A35" s="385"/>
      <c r="B35" s="595">
        <v>20026</v>
      </c>
      <c r="C35" s="596">
        <v>2</v>
      </c>
      <c r="D35" s="596" t="s">
        <v>247</v>
      </c>
      <c r="E35" s="597">
        <v>46062</v>
      </c>
      <c r="F35" s="568">
        <v>33.54</v>
      </c>
      <c r="G35" s="596" t="str" cm="1">
        <f t="array" ref="G35">IF(
    Venta4[[#This Row],[N° Lote]]="",
    "",
    IFERROR(
        INDEX(
            Mezcla!R:R,
            _xlfn.XLOOKUP(Venta4[[#This Row],[N° Lote]],Mezcla!R:R,ROW(Mezcla!R:R))+1
        ),
        ""
    )
)</f>
        <v>3H COPPER 
El Sauce</v>
      </c>
      <c r="H35" s="596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35" s="596" t="str">
        <f>IF(
    Venta4[[#This Row],[N° Lote]]="",
    "",
    IF(
        LEFT(Venta4[[#This Row],[N° Lote]],2)="CN",
        "Óxido",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35" s="598"/>
      <c r="Q35"/>
      <c r="R35"/>
      <c r="S35"/>
      <c r="T35"/>
      <c r="U35"/>
      <c r="V35"/>
      <c r="W35"/>
      <c r="X35"/>
      <c r="AN35" s="154" t="s">
        <v>442</v>
      </c>
      <c r="AO35" s="403">
        <v>2</v>
      </c>
      <c r="AP35" s="402">
        <v>68.28</v>
      </c>
    </row>
    <row r="36" spans="1:42">
      <c r="A36" s="569" t="s">
        <v>351</v>
      </c>
      <c r="B36" s="448">
        <v>40018</v>
      </c>
      <c r="C36" s="449">
        <v>1</v>
      </c>
      <c r="D36" s="449" t="s">
        <v>60</v>
      </c>
      <c r="E36" s="450">
        <v>46120</v>
      </c>
      <c r="F36" s="451">
        <v>30.52</v>
      </c>
      <c r="G36" s="449" t="str" cm="1">
        <f t="array" ref="G36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36" s="449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36" s="449" t="str">
        <f>IF(
    Venta4[[#This Row],[N° Lote]]="",
    "",
    IF(
        LEFT(Venta4[[#This Row],[N° Lote]],2)="CN",
        "Óxido",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36" s="452"/>
      <c r="L36"/>
      <c r="M36"/>
      <c r="Q36"/>
      <c r="R36"/>
      <c r="S36"/>
      <c r="T36"/>
      <c r="U36"/>
      <c r="V36"/>
      <c r="W36"/>
      <c r="X36"/>
      <c r="AN36" s="154" t="s">
        <v>463</v>
      </c>
      <c r="AO36" s="403">
        <v>4</v>
      </c>
      <c r="AP36" s="402">
        <v>136.78</v>
      </c>
    </row>
    <row r="37" spans="1:42">
      <c r="B37" s="448">
        <v>40018</v>
      </c>
      <c r="C37" s="449">
        <v>2</v>
      </c>
      <c r="D37" s="449" t="s">
        <v>247</v>
      </c>
      <c r="E37" s="450">
        <v>46120</v>
      </c>
      <c r="F37" s="451">
        <v>27.7</v>
      </c>
      <c r="G37" s="449" t="str" cm="1">
        <f t="array" ref="G37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37" s="449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37" s="449" t="str">
        <f>IF(
    Venta4[[#This Row],[N° Lote]]="",
    "",
    IF(
        LEFT(Venta4[[#This Row],[N° Lote]],2)="CN",
        "Óxido",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37" s="452"/>
      <c r="Q37"/>
      <c r="R37"/>
      <c r="S37"/>
      <c r="T37"/>
      <c r="U37"/>
      <c r="V37"/>
      <c r="W37"/>
      <c r="X37"/>
      <c r="AN37" s="154" t="s">
        <v>466</v>
      </c>
      <c r="AO37" s="403">
        <v>3</v>
      </c>
      <c r="AP37" s="402">
        <v>90.18</v>
      </c>
    </row>
    <row r="38" spans="1:42">
      <c r="B38" s="448">
        <v>40018</v>
      </c>
      <c r="C38" s="449">
        <v>3</v>
      </c>
      <c r="D38" s="449" t="s">
        <v>60</v>
      </c>
      <c r="E38" s="450">
        <v>46121</v>
      </c>
      <c r="F38" s="451">
        <v>30.63</v>
      </c>
      <c r="G38" s="449" t="str" cm="1">
        <f t="array" ref="G38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38" s="449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38" s="449" t="str">
        <f>IF(
    Venta4[[#This Row],[N° Lote]]="",
    "",
    IF(
        LEFT(Venta4[[#This Row],[N° Lote]],2)="CN",
        "Óxido",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38" s="452"/>
      <c r="L38"/>
      <c r="M38"/>
      <c r="Q38"/>
      <c r="R38"/>
      <c r="S38"/>
      <c r="T38"/>
      <c r="U38"/>
      <c r="V38"/>
      <c r="W38"/>
      <c r="X38"/>
      <c r="AN38" s="154" t="s">
        <v>519</v>
      </c>
      <c r="AO38" s="403">
        <v>4</v>
      </c>
      <c r="AP38" s="402">
        <v>132.51999999999998</v>
      </c>
    </row>
    <row r="39" spans="1:42">
      <c r="B39" s="448">
        <v>40018</v>
      </c>
      <c r="C39" s="449">
        <v>4</v>
      </c>
      <c r="D39" s="449" t="s">
        <v>247</v>
      </c>
      <c r="E39" s="450">
        <v>46121</v>
      </c>
      <c r="F39" s="451">
        <v>29.36</v>
      </c>
      <c r="G39" s="449" t="str" cm="1">
        <f t="array" ref="G39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39" s="449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39" s="449" t="str">
        <f>IF(
    Venta4[[#This Row],[N° Lote]]="",
    "",
    IF(
        LEFT(Venta4[[#This Row],[N° Lote]],2)="CN",
        "Óxido",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39" s="452"/>
      <c r="L39"/>
      <c r="M39"/>
      <c r="Q39"/>
      <c r="R39"/>
      <c r="S39"/>
      <c r="T39"/>
      <c r="U39"/>
      <c r="V39"/>
      <c r="W39"/>
      <c r="X39"/>
      <c r="AN39" s="154" t="s">
        <v>520</v>
      </c>
      <c r="AO39" s="403">
        <v>2</v>
      </c>
      <c r="AP39" s="402">
        <v>64.63</v>
      </c>
    </row>
    <row r="40" spans="1:42">
      <c r="B40" s="582">
        <v>40030</v>
      </c>
      <c r="C40" s="422">
        <v>1</v>
      </c>
      <c r="D40" s="422" t="s">
        <v>60</v>
      </c>
      <c r="E40" s="583">
        <v>46122</v>
      </c>
      <c r="F40" s="584">
        <v>31.09</v>
      </c>
      <c r="G40" s="422" t="str" cm="1">
        <f t="array" ref="G40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40" s="422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40" s="422" t="str">
        <f>IF(
    Venta4[[#This Row],[N° Lote]]="",
    "",
    IF(
        LEFT(Venta4[[#This Row],[N° Lote]],2)="CN",
        "Óxido",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40" s="585"/>
      <c r="L40"/>
      <c r="M40"/>
      <c r="Q40"/>
      <c r="R40"/>
      <c r="S40"/>
      <c r="T40"/>
      <c r="U40"/>
      <c r="V40"/>
      <c r="W40"/>
      <c r="X40"/>
      <c r="AN40" s="154" t="s">
        <v>557</v>
      </c>
      <c r="AO40" s="403">
        <v>3</v>
      </c>
      <c r="AP40" s="402">
        <v>94.210000000000008</v>
      </c>
    </row>
    <row r="41" spans="1:42">
      <c r="B41" s="582">
        <v>40030</v>
      </c>
      <c r="C41" s="422">
        <v>2</v>
      </c>
      <c r="D41" s="422" t="s">
        <v>247</v>
      </c>
      <c r="E41" s="583">
        <v>46122</v>
      </c>
      <c r="F41" s="584">
        <v>28.94</v>
      </c>
      <c r="G41" s="422" t="str" cm="1">
        <f t="array" ref="G41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41" s="422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41" s="422" t="str">
        <f>IF(
    Venta4[[#This Row],[N° Lote]]="",
    "",
    IF(
        LEFT(Venta4[[#This Row],[N° Lote]],2)="CN",
        "Óxido",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41" s="585"/>
      <c r="L41"/>
      <c r="M41"/>
      <c r="Q41"/>
      <c r="R41"/>
      <c r="S41"/>
      <c r="T41"/>
      <c r="U41"/>
      <c r="V41"/>
      <c r="W41"/>
      <c r="X41"/>
      <c r="AN41" s="154" t="s">
        <v>589</v>
      </c>
      <c r="AO41" s="403">
        <v>3</v>
      </c>
      <c r="AP41" s="402">
        <v>103.07000000000001</v>
      </c>
    </row>
    <row r="42" spans="1:42">
      <c r="B42" s="152" t="s">
        <v>336</v>
      </c>
      <c r="C42" s="470">
        <v>1</v>
      </c>
      <c r="D42" s="470" t="s">
        <v>60</v>
      </c>
      <c r="E42" s="138">
        <v>46125</v>
      </c>
      <c r="F42" s="429">
        <v>37.25</v>
      </c>
      <c r="G42" s="544" t="str" cm="1">
        <f t="array" ref="G42">IF(
    Venta4[[#This Row],[N° Lote]]="",
    "",
    IFERROR(
        INDEX(
            Mezcla!T:T,
            _xlfn.XLOOKUP(Venta4[[#This Row],[N° Lote]],Mezcla!T:T,ROW(Mezcla!T:T))+1
        ),
        ""
    )
)</f>
        <v>Minera la Cruz  Vicente2 1 al 26</v>
      </c>
      <c r="H42" s="470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42" s="558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42" s="153"/>
      <c r="L42"/>
      <c r="M42"/>
      <c r="Q42"/>
      <c r="R42"/>
      <c r="S42"/>
      <c r="T42"/>
      <c r="U42"/>
      <c r="V42"/>
      <c r="W42"/>
      <c r="X42"/>
      <c r="AN42" s="154" t="s">
        <v>590</v>
      </c>
      <c r="AO42" s="403">
        <v>1</v>
      </c>
      <c r="AP42" s="402">
        <v>35.43</v>
      </c>
    </row>
    <row r="43" spans="1:42">
      <c r="B43" s="152" t="s">
        <v>336</v>
      </c>
      <c r="C43" s="470">
        <v>2</v>
      </c>
      <c r="D43" s="470" t="s">
        <v>247</v>
      </c>
      <c r="E43" s="138">
        <v>46125</v>
      </c>
      <c r="F43" s="429">
        <v>30.91</v>
      </c>
      <c r="G43" s="544" t="str" cm="1">
        <f t="array" ref="G43">IF(
    Venta4[[#This Row],[N° Lote]]="",
    "",
    IFERROR(
        INDEX(
            Mezcla!T:T,
            _xlfn.XLOOKUP(Venta4[[#This Row],[N° Lote]],Mezcla!T:T,ROW(Mezcla!T:T))+1
        ),
        ""
    )
)</f>
        <v>Minera la Cruz  Vicente2 1 al 26</v>
      </c>
      <c r="H43" s="470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43" s="567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43" s="153"/>
      <c r="L43"/>
      <c r="M43"/>
      <c r="Q43"/>
      <c r="R43"/>
      <c r="S43"/>
      <c r="T43"/>
      <c r="U43"/>
      <c r="V43"/>
      <c r="W43"/>
      <c r="X43"/>
      <c r="AN43" s="154" t="s">
        <v>592</v>
      </c>
      <c r="AO43" s="403">
        <v>2</v>
      </c>
      <c r="AP43" s="402">
        <v>63.92</v>
      </c>
    </row>
    <row r="44" spans="1:42">
      <c r="B44" s="582">
        <v>40030</v>
      </c>
      <c r="C44" s="422">
        <v>3</v>
      </c>
      <c r="D44" s="422" t="s">
        <v>60</v>
      </c>
      <c r="E44" s="583">
        <v>46126</v>
      </c>
      <c r="F44" s="584">
        <v>30.37</v>
      </c>
      <c r="G44" s="422" t="str" cm="1">
        <f t="array" ref="G44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44" s="422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44" s="422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44" s="585"/>
      <c r="L44"/>
      <c r="M44"/>
      <c r="Q44"/>
      <c r="R44"/>
      <c r="S44"/>
      <c r="T44"/>
      <c r="U44"/>
      <c r="V44"/>
      <c r="W44"/>
      <c r="X44"/>
      <c r="AN44" s="603" t="s">
        <v>595</v>
      </c>
      <c r="AO44" s="403">
        <v>84</v>
      </c>
      <c r="AP44" s="402">
        <v>2649.4100000000003</v>
      </c>
    </row>
    <row r="45" spans="1:42">
      <c r="B45" s="152" t="s">
        <v>336</v>
      </c>
      <c r="C45" s="470">
        <v>3</v>
      </c>
      <c r="D45" s="470" t="s">
        <v>60</v>
      </c>
      <c r="E45" s="138">
        <v>46127</v>
      </c>
      <c r="F45" s="429">
        <v>36.64</v>
      </c>
      <c r="G45" s="544" t="str" cm="1">
        <f t="array" ref="G45">IF(
    Venta4[[#This Row],[N° Lote]]="",
    "",
    IFERROR(
        INDEX(
            Mezcla!T:T,
            _xlfn.XLOOKUP(Venta4[[#This Row],[N° Lote]],Mezcla!T:T,ROW(Mezcla!T:T))+1
        ),
        ""
    )
)</f>
        <v>Minera la Cruz  Vicente2 1 al 26</v>
      </c>
      <c r="H45" s="470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45" s="567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45" s="153"/>
      <c r="L45"/>
      <c r="M45"/>
      <c r="Q45"/>
      <c r="R45"/>
      <c r="S45"/>
      <c r="T45"/>
      <c r="U45"/>
      <c r="V45"/>
      <c r="W45"/>
      <c r="X45"/>
      <c r="AN45" s="154" t="s">
        <v>599</v>
      </c>
      <c r="AO45" s="403">
        <v>4</v>
      </c>
      <c r="AP45" s="402">
        <v>131.87</v>
      </c>
    </row>
    <row r="46" spans="1:42">
      <c r="B46" s="152" t="s">
        <v>336</v>
      </c>
      <c r="C46" s="472">
        <v>4</v>
      </c>
      <c r="D46" s="577" t="s">
        <v>60</v>
      </c>
      <c r="E46" s="138">
        <v>46128</v>
      </c>
      <c r="F46" s="581">
        <v>30.9</v>
      </c>
      <c r="G46" s="544" t="str" cm="1">
        <f t="array" ref="G46">IF(
    Venta4[[#This Row],[N° Lote]]="",
    "",
    IFERROR(
        INDEX(
            Mezcla!T:T,
            _xlfn.XLOOKUP(Venta4[[#This Row],[N° Lote]],Mezcla!T:T,ROW(Mezcla!T:T))+1
        ),
        ""
    )
)</f>
        <v>Minera la Cruz  Vicente2 1 al 26</v>
      </c>
      <c r="H46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46" s="567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46" s="476"/>
      <c r="L46"/>
      <c r="M46"/>
      <c r="Q46"/>
      <c r="R46"/>
      <c r="S46"/>
      <c r="T46"/>
      <c r="U46"/>
      <c r="V46"/>
      <c r="W46"/>
      <c r="X46"/>
      <c r="AN46" s="154" t="s">
        <v>602</v>
      </c>
      <c r="AO46" s="403">
        <v>2</v>
      </c>
      <c r="AP46" s="402">
        <v>64.58</v>
      </c>
    </row>
    <row r="47" spans="1:42">
      <c r="B47" s="152" t="s">
        <v>336</v>
      </c>
      <c r="C47" s="472">
        <v>5</v>
      </c>
      <c r="D47" s="472" t="s">
        <v>247</v>
      </c>
      <c r="E47" s="138">
        <v>46128</v>
      </c>
      <c r="F47" s="581">
        <v>29.39</v>
      </c>
      <c r="G47" s="544" t="str" cm="1">
        <f t="array" ref="G47">IF(
    Venta4[[#This Row],[N° Lote]]="",
    "",
    IFERROR(
        INDEX(
            Mezcla!T:T,
            _xlfn.XLOOKUP(Venta4[[#This Row],[N° Lote]],Mezcla!T:T,ROW(Mezcla!T:T))+1
        ),
        ""
    )
)</f>
        <v>Minera la Cruz  Vicente2 1 al 26</v>
      </c>
      <c r="H47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47" s="567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47" s="476"/>
      <c r="L47"/>
      <c r="M47"/>
      <c r="Q47"/>
      <c r="R47"/>
      <c r="S47"/>
      <c r="T47"/>
      <c r="U47"/>
      <c r="V47"/>
      <c r="W47"/>
      <c r="X47"/>
      <c r="AN47" s="154" t="s">
        <v>608</v>
      </c>
      <c r="AO47" s="403">
        <v>4</v>
      </c>
      <c r="AP47" s="402">
        <v>127.60000000000001</v>
      </c>
    </row>
    <row r="48" spans="1:42">
      <c r="B48" s="586" t="s">
        <v>357</v>
      </c>
      <c r="C48" s="587">
        <v>1</v>
      </c>
      <c r="D48" s="587" t="s">
        <v>60</v>
      </c>
      <c r="E48" s="588">
        <v>46129</v>
      </c>
      <c r="F48" s="581">
        <v>35</v>
      </c>
      <c r="G48" s="587" t="str" cm="1">
        <f t="array" ref="G48">IF(
    Venta4[[#This Row],[N° Lote]]="",
    "",
    IFERROR(
        INDEX(
            Mezcla!T:T,
            _xlfn.XLOOKUP(Venta4[[#This Row],[N° Lote]],Mezcla!T:T,ROW(Mezcla!T:T))+1
        ),
        ""
    )
)</f>
        <v>3H COPPER 
EL SAUCE 1 AL 5</v>
      </c>
      <c r="H48" s="589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48" s="587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48" s="590"/>
      <c r="L48"/>
      <c r="M48"/>
      <c r="Q48"/>
      <c r="R48"/>
      <c r="S48"/>
      <c r="T48"/>
      <c r="U48"/>
      <c r="V48"/>
      <c r="W48"/>
      <c r="X48"/>
      <c r="AN48" s="154" t="s">
        <v>609</v>
      </c>
      <c r="AO48" s="403">
        <v>3</v>
      </c>
      <c r="AP48" s="402">
        <v>83.8</v>
      </c>
    </row>
    <row r="49" spans="2:42">
      <c r="B49" s="586" t="s">
        <v>357</v>
      </c>
      <c r="C49" s="587">
        <v>2</v>
      </c>
      <c r="D49" s="587" t="s">
        <v>247</v>
      </c>
      <c r="E49" s="588">
        <v>46129</v>
      </c>
      <c r="F49" s="581">
        <v>29.93</v>
      </c>
      <c r="G49" s="587" t="str" cm="1">
        <f t="array" ref="G49">IF(
    Venta4[[#This Row],[N° Lote]]="",
    "",
    IFERROR(
        INDEX(
            Mezcla!T:T,
            _xlfn.XLOOKUP(Venta4[[#This Row],[N° Lote]],Mezcla!T:T,ROW(Mezcla!T:T))+1
        ),
        ""
    )
)</f>
        <v>3H COPPER 
EL SAUCE 1 AL 5</v>
      </c>
      <c r="H49" s="589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49" s="587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49" s="590"/>
      <c r="L49"/>
      <c r="M49"/>
      <c r="Q49"/>
      <c r="R49"/>
      <c r="S49"/>
      <c r="T49"/>
      <c r="U49"/>
      <c r="V49"/>
      <c r="W49"/>
      <c r="X49"/>
      <c r="AN49" s="154" t="s">
        <v>613</v>
      </c>
      <c r="AO49" s="403">
        <v>4</v>
      </c>
      <c r="AP49" s="402">
        <v>123.42</v>
      </c>
    </row>
    <row r="50" spans="2:42">
      <c r="B50" s="152" t="s">
        <v>336</v>
      </c>
      <c r="C50" s="136">
        <v>6</v>
      </c>
      <c r="D50" s="136" t="s">
        <v>60</v>
      </c>
      <c r="E50" s="478">
        <v>46132</v>
      </c>
      <c r="F50" s="581">
        <v>37.880000000000003</v>
      </c>
      <c r="G50" s="544" t="str" cm="1">
        <f t="array" ref="G50">IF(
    Venta4[[#This Row],[N° Lote]]="",
    "",
    IFERROR(
        INDEX(
            Mezcla!T:T,
            _xlfn.XLOOKUP(Venta4[[#This Row],[N° Lote]],Mezcla!T:T,ROW(Mezcla!T:T))+1
        ),
        ""
    )
)</f>
        <v>Minera la Cruz  Vicente2 1 al 26</v>
      </c>
      <c r="H50" s="479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50" s="567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50" s="480"/>
      <c r="L50"/>
      <c r="M50"/>
      <c r="Q50"/>
      <c r="R50"/>
      <c r="S50"/>
      <c r="T50"/>
      <c r="U50"/>
      <c r="V50"/>
      <c r="W50"/>
      <c r="X50"/>
      <c r="AN50" s="154" t="s">
        <v>615</v>
      </c>
      <c r="AO50" s="403">
        <v>6</v>
      </c>
      <c r="AP50" s="402">
        <v>192.35999999999999</v>
      </c>
    </row>
    <row r="51" spans="2:42">
      <c r="B51" s="586" t="s">
        <v>357</v>
      </c>
      <c r="C51" s="587">
        <v>3</v>
      </c>
      <c r="D51" s="587" t="s">
        <v>247</v>
      </c>
      <c r="E51" s="591">
        <v>46132</v>
      </c>
      <c r="F51" s="581">
        <v>29.17</v>
      </c>
      <c r="G51" s="587" t="str" cm="1">
        <f t="array" ref="G51">IF(
    Venta4[[#This Row],[N° Lote]]="",
    "",
    IFERROR(
        INDEX(
            Mezcla!T:T,
            _xlfn.XLOOKUP(Venta4[[#This Row],[N° Lote]],Mezcla!T:T,ROW(Mezcla!T:T))+1
        ),
        ""
    )
)</f>
        <v>3H COPPER 
EL SAUCE 1 AL 5</v>
      </c>
      <c r="H51" s="589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51" s="587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51" s="590"/>
      <c r="L51"/>
      <c r="M51"/>
      <c r="Q51"/>
      <c r="R51"/>
      <c r="S51"/>
      <c r="T51"/>
      <c r="U51"/>
      <c r="V51"/>
      <c r="W51"/>
      <c r="X51"/>
      <c r="AN51" s="154" t="s">
        <v>624</v>
      </c>
      <c r="AO51" s="403">
        <v>4</v>
      </c>
      <c r="AP51" s="402">
        <v>137.22</v>
      </c>
    </row>
    <row r="52" spans="2:42">
      <c r="B52" s="448">
        <v>40057</v>
      </c>
      <c r="C52" s="449">
        <v>1</v>
      </c>
      <c r="D52" s="449" t="s">
        <v>60</v>
      </c>
      <c r="E52" s="450">
        <v>46132</v>
      </c>
      <c r="F52" s="594">
        <v>29.53</v>
      </c>
      <c r="G52" s="449" t="str" cm="1">
        <f t="array" ref="G52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52" s="592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52" s="449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52" s="593"/>
      <c r="L52"/>
      <c r="M52"/>
      <c r="N52"/>
      <c r="Q52"/>
      <c r="R52"/>
      <c r="S52"/>
      <c r="T52"/>
      <c r="U52"/>
      <c r="V52"/>
      <c r="W52"/>
      <c r="X52"/>
      <c r="AN52" s="154" t="s">
        <v>625</v>
      </c>
      <c r="AO52" s="403">
        <v>6</v>
      </c>
      <c r="AP52" s="402">
        <v>181.55</v>
      </c>
    </row>
    <row r="53" spans="2:42">
      <c r="B53" s="448">
        <v>40057</v>
      </c>
      <c r="C53" s="449">
        <v>2</v>
      </c>
      <c r="D53" s="449" t="s">
        <v>247</v>
      </c>
      <c r="E53" s="450">
        <v>46132</v>
      </c>
      <c r="F53" s="594">
        <v>28.79</v>
      </c>
      <c r="G53" s="449" t="str" cm="1">
        <f t="array" ref="G53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53" s="592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53" s="449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53" s="593"/>
      <c r="L53"/>
      <c r="M53"/>
      <c r="N53"/>
      <c r="Q53"/>
      <c r="R53"/>
      <c r="S53"/>
      <c r="T53"/>
      <c r="U53"/>
      <c r="V53"/>
      <c r="W53"/>
      <c r="X53"/>
      <c r="AN53" s="154" t="s">
        <v>630</v>
      </c>
      <c r="AO53" s="403">
        <v>4</v>
      </c>
      <c r="AP53" s="402">
        <v>123.23</v>
      </c>
    </row>
    <row r="54" spans="2:42">
      <c r="B54" s="586" t="s">
        <v>357</v>
      </c>
      <c r="C54" s="587">
        <v>4</v>
      </c>
      <c r="D54" s="587" t="s">
        <v>60</v>
      </c>
      <c r="E54" s="588">
        <v>46133</v>
      </c>
      <c r="F54" s="581">
        <v>37.32</v>
      </c>
      <c r="G54" s="587" t="str" cm="1">
        <f t="array" ref="G54">IF(
    Venta4[[#This Row],[N° Lote]]="",
    "",
    IFERROR(
        INDEX(
            Mezcla!T:T,
            _xlfn.XLOOKUP(Venta4[[#This Row],[N° Lote]],Mezcla!T:T,ROW(Mezcla!T:T))+1
        ),
        ""
    )
)</f>
        <v>3H COPPER 
EL SAUCE 1 AL 5</v>
      </c>
      <c r="H54" s="589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54" s="587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54" s="590"/>
      <c r="L54"/>
      <c r="M54"/>
      <c r="N54"/>
      <c r="Q54"/>
      <c r="R54"/>
      <c r="S54"/>
      <c r="T54"/>
      <c r="U54"/>
      <c r="V54"/>
      <c r="W54"/>
      <c r="X54"/>
      <c r="AN54" s="154" t="s">
        <v>633</v>
      </c>
      <c r="AO54" s="403">
        <v>5</v>
      </c>
      <c r="AP54" s="402">
        <v>160.47</v>
      </c>
    </row>
    <row r="55" spans="2:42">
      <c r="B55" s="152" t="s">
        <v>387</v>
      </c>
      <c r="C55" s="555">
        <v>1</v>
      </c>
      <c r="D55" s="555" t="s">
        <v>247</v>
      </c>
      <c r="E55" s="138">
        <v>46133</v>
      </c>
      <c r="F55" s="581">
        <v>30.96</v>
      </c>
      <c r="G55" s="567" t="str" cm="1">
        <f t="array" ref="G55">IF(
    Venta4[[#This Row],[N° Lote]]="",
    "",
    IFERROR(
        INDEX(
            Mezcla!T:T,
            _xlfn.XLOOKUP(Venta4[[#This Row],[N° Lote]],Mezcla!T:T,ROW(Mezcla!T:T))+1
        ),
        ""
    )
)</f>
        <v>3H COPPER 
EL SAUCE 1 AL 5</v>
      </c>
      <c r="H55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55" s="567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55" s="476"/>
      <c r="L55"/>
      <c r="M55"/>
      <c r="N55"/>
      <c r="Q55"/>
      <c r="R55"/>
      <c r="S55"/>
      <c r="T55"/>
      <c r="U55"/>
      <c r="V55"/>
      <c r="W55"/>
      <c r="X55"/>
      <c r="AN55" s="154" t="s">
        <v>638</v>
      </c>
      <c r="AO55" s="403">
        <v>1</v>
      </c>
      <c r="AP55" s="402">
        <v>35.14</v>
      </c>
    </row>
    <row r="56" spans="2:42">
      <c r="B56" s="448">
        <v>40057</v>
      </c>
      <c r="C56" s="449">
        <v>3</v>
      </c>
      <c r="D56" s="449" t="s">
        <v>247</v>
      </c>
      <c r="E56" s="450">
        <v>46134</v>
      </c>
      <c r="F56" s="594">
        <v>31.48</v>
      </c>
      <c r="G56" s="449" t="str" cm="1">
        <f t="array" ref="G56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56" s="592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56" s="449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56" s="593"/>
      <c r="L56"/>
      <c r="M56"/>
      <c r="N56"/>
      <c r="Q56"/>
      <c r="R56"/>
      <c r="S56"/>
      <c r="T56"/>
      <c r="U56"/>
      <c r="V56"/>
      <c r="W56"/>
      <c r="X56"/>
      <c r="AN56" s="154" t="s">
        <v>639</v>
      </c>
      <c r="AO56" s="403">
        <v>4</v>
      </c>
      <c r="AP56" s="402">
        <v>125.9</v>
      </c>
    </row>
    <row r="57" spans="2:42">
      <c r="B57" s="448">
        <v>40057</v>
      </c>
      <c r="C57" s="449">
        <v>4</v>
      </c>
      <c r="D57" s="449" t="s">
        <v>247</v>
      </c>
      <c r="E57" s="450">
        <v>46134</v>
      </c>
      <c r="F57" s="594">
        <v>30.49</v>
      </c>
      <c r="G57" s="449" t="str" cm="1">
        <f t="array" ref="G57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57" s="592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57" s="449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57" s="593"/>
      <c r="L57"/>
      <c r="M57"/>
      <c r="N57"/>
      <c r="Q57"/>
      <c r="R57"/>
      <c r="S57"/>
      <c r="T57"/>
      <c r="U57"/>
      <c r="V57"/>
      <c r="W57"/>
      <c r="X57"/>
      <c r="AN57" s="154" t="s">
        <v>640</v>
      </c>
      <c r="AO57" s="403">
        <v>4</v>
      </c>
      <c r="AP57" s="402">
        <v>128.11000000000001</v>
      </c>
    </row>
    <row r="58" spans="2:42">
      <c r="B58" s="477" t="s">
        <v>387</v>
      </c>
      <c r="C58" s="136">
        <v>2</v>
      </c>
      <c r="D58" s="136" t="s">
        <v>60</v>
      </c>
      <c r="E58" s="478">
        <v>46134</v>
      </c>
      <c r="F58" s="581">
        <v>36.56</v>
      </c>
      <c r="G58" s="567" t="str" cm="1">
        <f t="array" ref="G58">IF(
    Venta4[[#This Row],[N° Lote]]="",
    "",
    IFERROR(
        INDEX(
            Mezcla!T:T,
            _xlfn.XLOOKUP(Venta4[[#This Row],[N° Lote]],Mezcla!T:T,ROW(Mezcla!T:T))+1
        ),
        ""
    )
)</f>
        <v>3H COPPER 
EL SAUCE 1 AL 5</v>
      </c>
      <c r="H58" s="479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58" s="567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58" s="480"/>
      <c r="L58"/>
      <c r="M58"/>
      <c r="N58"/>
      <c r="Q58"/>
      <c r="R58"/>
      <c r="S58"/>
      <c r="T58"/>
      <c r="U58"/>
      <c r="V58"/>
      <c r="W58"/>
      <c r="X58"/>
      <c r="AN58" s="154" t="s">
        <v>644</v>
      </c>
      <c r="AO58" s="403">
        <v>5</v>
      </c>
      <c r="AP58" s="402">
        <v>159.10999999999999</v>
      </c>
    </row>
    <row r="59" spans="2:42">
      <c r="B59" s="477" t="s">
        <v>387</v>
      </c>
      <c r="C59" s="571">
        <v>3</v>
      </c>
      <c r="D59" s="136" t="s">
        <v>60</v>
      </c>
      <c r="E59" s="478">
        <v>46134</v>
      </c>
      <c r="F59" s="581">
        <v>38.25</v>
      </c>
      <c r="G59" s="574" t="str" cm="1">
        <f t="array" ref="G59">IF(
    Venta4[[#This Row],[N° Lote]]="",
    "",
    IFERROR(
        INDEX(
            Mezcla!T:T,
            _xlfn.XLOOKUP(Venta4[[#This Row],[N° Lote]],Mezcla!T:T,ROW(Mezcla!T:T))+1
        ),
        ""
    )
)</f>
        <v>3H COPPER 
EL SAUCE 1 AL 5</v>
      </c>
      <c r="H59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59" s="574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59" s="476"/>
      <c r="L59"/>
      <c r="M59"/>
      <c r="N59"/>
      <c r="Q59"/>
      <c r="R59"/>
      <c r="S59"/>
      <c r="T59"/>
      <c r="U59"/>
      <c r="V59"/>
      <c r="W59"/>
      <c r="X59"/>
      <c r="AN59" s="154" t="s">
        <v>648</v>
      </c>
      <c r="AO59" s="403">
        <v>2</v>
      </c>
      <c r="AP59" s="402">
        <v>64.88</v>
      </c>
    </row>
    <row r="60" spans="2:42">
      <c r="B60" s="609">
        <v>40074</v>
      </c>
      <c r="C60" s="610">
        <v>1</v>
      </c>
      <c r="D60" s="610" t="s">
        <v>60</v>
      </c>
      <c r="E60" s="611">
        <v>46135</v>
      </c>
      <c r="F60" s="612">
        <v>30.66</v>
      </c>
      <c r="G60" s="610" t="str" cm="1">
        <f t="array" ref="G60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60" s="61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60" s="61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60" s="614"/>
      <c r="Q60"/>
      <c r="R60"/>
      <c r="S60"/>
      <c r="T60"/>
      <c r="U60"/>
      <c r="V60"/>
      <c r="W60"/>
      <c r="X60"/>
      <c r="AN60" s="154" t="s">
        <v>651</v>
      </c>
      <c r="AO60" s="403">
        <v>5</v>
      </c>
      <c r="AP60" s="402">
        <v>157.05000000000001</v>
      </c>
    </row>
    <row r="61" spans="2:42">
      <c r="B61" s="152" t="s">
        <v>387</v>
      </c>
      <c r="C61" s="571">
        <v>4</v>
      </c>
      <c r="D61" s="571" t="s">
        <v>247</v>
      </c>
      <c r="E61" s="138">
        <v>46135</v>
      </c>
      <c r="F61" s="581">
        <v>28.92</v>
      </c>
      <c r="G61" s="574" t="str" cm="1">
        <f t="array" ref="G61">IF(
    Venta4[[#This Row],[N° Lote]]="",
    "",
    IFERROR(
        INDEX(
            Mezcla!T:T,
            _xlfn.XLOOKUP(Venta4[[#This Row],[N° Lote]],Mezcla!T:T,ROW(Mezcla!T:T))+1
        ),
        ""
    )
)</f>
        <v>3H COPPER 
EL SAUCE 1 AL 5</v>
      </c>
      <c r="H61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61" s="574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61" s="476"/>
      <c r="Q61"/>
      <c r="R61"/>
      <c r="S61"/>
      <c r="T61"/>
      <c r="U61"/>
      <c r="V61"/>
      <c r="W61"/>
      <c r="X61"/>
      <c r="AN61" s="154" t="s">
        <v>654</v>
      </c>
      <c r="AO61" s="403">
        <v>4</v>
      </c>
      <c r="AP61" s="402">
        <v>123.94999999999999</v>
      </c>
    </row>
    <row r="62" spans="2:42">
      <c r="B62" s="609">
        <v>40074</v>
      </c>
      <c r="C62" s="610">
        <v>2</v>
      </c>
      <c r="D62" s="610" t="s">
        <v>60</v>
      </c>
      <c r="E62" s="611">
        <v>46135</v>
      </c>
      <c r="F62" s="612">
        <v>30.6</v>
      </c>
      <c r="G62" s="610" t="str" cm="1">
        <f t="array" ref="G62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62" s="61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62" s="61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62" s="614"/>
      <c r="Q62"/>
      <c r="R62"/>
      <c r="S62"/>
      <c r="T62"/>
      <c r="U62"/>
      <c r="V62"/>
      <c r="W62"/>
      <c r="X62"/>
      <c r="AN62" s="154" t="s">
        <v>655</v>
      </c>
      <c r="AO62" s="403">
        <v>5</v>
      </c>
      <c r="AP62" s="402">
        <v>163.62</v>
      </c>
    </row>
    <row r="63" spans="2:42">
      <c r="B63" s="609">
        <v>40074</v>
      </c>
      <c r="C63" s="610">
        <v>3</v>
      </c>
      <c r="D63" s="610" t="s">
        <v>247</v>
      </c>
      <c r="E63" s="611">
        <v>46136</v>
      </c>
      <c r="F63" s="612">
        <v>29.64</v>
      </c>
      <c r="G63" s="610" t="str" cm="1">
        <f t="array" ref="G63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63" s="61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63" s="61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63" s="614"/>
      <c r="Q63"/>
      <c r="R63"/>
      <c r="S63"/>
      <c r="T63"/>
      <c r="U63"/>
      <c r="V63"/>
      <c r="W63"/>
      <c r="X63"/>
      <c r="AN63" s="154" t="s">
        <v>660</v>
      </c>
      <c r="AO63" s="403">
        <v>3</v>
      </c>
      <c r="AP63" s="402">
        <v>91.72999999999999</v>
      </c>
    </row>
    <row r="64" spans="2:42">
      <c r="B64" s="586" t="s">
        <v>502</v>
      </c>
      <c r="C64" s="587">
        <v>1</v>
      </c>
      <c r="D64" s="587" t="s">
        <v>60</v>
      </c>
      <c r="E64" s="588">
        <v>46136</v>
      </c>
      <c r="F64" s="616">
        <v>37.4</v>
      </c>
      <c r="G64" s="587" t="str" cm="1">
        <f t="array" ref="G64">IF(
    Venta4[[#This Row],[N° Lote]]="",
    "",
    IFERROR(
        INDEX(
            Mezcla!T:T,
            _xlfn.XLOOKUP(Venta4[[#This Row],[N° Lote]],Mezcla!T:T,ROW(Mezcla!T:T))+1
        ),
        ""
    )
)</f>
        <v>3H COPPER 
EL SAUCE 1 AL 5</v>
      </c>
      <c r="H64" s="589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64" s="587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64" s="590"/>
      <c r="Q64"/>
      <c r="R64"/>
      <c r="S64"/>
      <c r="T64"/>
      <c r="U64"/>
      <c r="V64"/>
      <c r="W64"/>
      <c r="X64"/>
      <c r="AN64" s="154" t="s">
        <v>667</v>
      </c>
      <c r="AO64" s="403">
        <v>7</v>
      </c>
      <c r="AP64" s="402">
        <v>214.99</v>
      </c>
    </row>
    <row r="65" spans="1:42">
      <c r="B65" s="586" t="s">
        <v>502</v>
      </c>
      <c r="C65" s="587">
        <v>2</v>
      </c>
      <c r="D65" s="587" t="s">
        <v>247</v>
      </c>
      <c r="E65" s="588">
        <v>46136</v>
      </c>
      <c r="F65" s="616">
        <v>33.86</v>
      </c>
      <c r="G65" s="587" t="str" cm="1">
        <f t="array" ref="G65">IF(
    Venta4[[#This Row],[N° Lote]]="",
    "",
    IFERROR(
        INDEX(
            Mezcla!T:T,
            _xlfn.XLOOKUP(Venta4[[#This Row],[N° Lote]],Mezcla!T:T,ROW(Mezcla!T:T))+1
        ),
        ""
    )
)</f>
        <v>3H COPPER 
EL SAUCE 1 AL 5</v>
      </c>
      <c r="H65" s="589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65" s="587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65" s="590"/>
      <c r="Q65"/>
      <c r="R65"/>
      <c r="S65"/>
      <c r="T65"/>
      <c r="U65"/>
      <c r="V65"/>
      <c r="W65"/>
      <c r="X65"/>
      <c r="AN65" s="154" t="s">
        <v>670</v>
      </c>
      <c r="AO65" s="403">
        <v>2</v>
      </c>
      <c r="AP65" s="402">
        <v>58.83</v>
      </c>
    </row>
    <row r="66" spans="1:42">
      <c r="B66" s="586" t="s">
        <v>502</v>
      </c>
      <c r="C66" s="587">
        <v>3</v>
      </c>
      <c r="D66" s="587" t="s">
        <v>79</v>
      </c>
      <c r="E66" s="588">
        <v>46136</v>
      </c>
      <c r="F66" s="616">
        <v>31.62</v>
      </c>
      <c r="G66" s="587" t="str" cm="1">
        <f t="array" ref="G66">IF(
    Venta4[[#This Row],[N° Lote]]="",
    "",
    IFERROR(
        INDEX(
            Mezcla!T:T,
            _xlfn.XLOOKUP(Venta4[[#This Row],[N° Lote]],Mezcla!T:T,ROW(Mezcla!T:T))+1
        ),
        ""
    )
)</f>
        <v>3H COPPER 
EL SAUCE 1 AL 5</v>
      </c>
      <c r="H66" s="589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66" s="587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66" s="590"/>
      <c r="Q66"/>
      <c r="R66"/>
      <c r="S66"/>
      <c r="T66"/>
      <c r="U66"/>
      <c r="V66"/>
      <c r="W66"/>
      <c r="X66"/>
      <c r="AN66" s="603" t="s">
        <v>673</v>
      </c>
      <c r="AO66" s="403">
        <v>95</v>
      </c>
      <c r="AP66" s="402">
        <v>2923.6299999999997</v>
      </c>
    </row>
    <row r="67" spans="1:42">
      <c r="B67" s="609">
        <v>40074</v>
      </c>
      <c r="C67" s="610">
        <v>4</v>
      </c>
      <c r="D67" s="610" t="s">
        <v>60</v>
      </c>
      <c r="E67" s="611">
        <v>46137</v>
      </c>
      <c r="F67" s="612">
        <v>30.74</v>
      </c>
      <c r="G67" s="610" t="str" cm="1">
        <f t="array" ref="G67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67" s="61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67" s="61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67" s="614"/>
      <c r="Q67"/>
      <c r="R67"/>
      <c r="S67"/>
      <c r="T67"/>
      <c r="U67"/>
      <c r="V67"/>
      <c r="W67"/>
      <c r="X67"/>
      <c r="AN67" s="154" t="s">
        <v>2633</v>
      </c>
      <c r="AO67" s="403">
        <v>6</v>
      </c>
      <c r="AP67" s="402">
        <v>181.60999999999999</v>
      </c>
    </row>
    <row r="68" spans="1:42">
      <c r="B68" s="586" t="s">
        <v>502</v>
      </c>
      <c r="C68" s="587">
        <v>4</v>
      </c>
      <c r="D68" s="587" t="s">
        <v>247</v>
      </c>
      <c r="E68" s="588">
        <v>46137</v>
      </c>
      <c r="F68" s="581">
        <v>33.89</v>
      </c>
      <c r="G68" s="587" t="str" cm="1">
        <f t="array" ref="G68">IF(
    Venta4[[#This Row],[N° Lote]]="",
    "",
    IFERROR(
        INDEX(
            Mezcla!T:T,
            _xlfn.XLOOKUP(Venta4[[#This Row],[N° Lote]],Mezcla!T:T,ROW(Mezcla!T:T))+1
        ),
        ""
    )
)</f>
        <v>3H COPPER 
EL SAUCE 1 AL 5</v>
      </c>
      <c r="H68" s="589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68" s="587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68" s="590"/>
      <c r="Q68"/>
      <c r="R68"/>
      <c r="S68"/>
      <c r="T68"/>
      <c r="U68"/>
      <c r="V68"/>
      <c r="W68"/>
      <c r="X68"/>
      <c r="AN68" s="154" t="s">
        <v>2686</v>
      </c>
      <c r="AO68" s="403">
        <v>5</v>
      </c>
      <c r="AP68" s="402">
        <v>148.83000000000001</v>
      </c>
    </row>
    <row r="69" spans="1:42">
      <c r="B69" s="595" t="s">
        <v>556</v>
      </c>
      <c r="C69" s="596">
        <v>1</v>
      </c>
      <c r="D69" s="596" t="s">
        <v>247</v>
      </c>
      <c r="E69" s="597">
        <v>46139</v>
      </c>
      <c r="F69" s="581">
        <v>35.53</v>
      </c>
      <c r="G69" s="596" t="str" cm="1">
        <f t="array" ref="G69">IF(
    Venta4[[#This Row],[N° Lote]]="",
    "",
    IFERROR(
        INDEX(
            Mezcla!T:T,
            _xlfn.XLOOKUP(Venta4[[#This Row],[N° Lote]],Mezcla!T:T,ROW(Mezcla!T:T))+1
        ),
        ""
    )
)</f>
        <v>3H COPPER 
EL SAUCE 1 AL 5</v>
      </c>
      <c r="H69" s="619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69" s="59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69" s="620"/>
      <c r="Q69"/>
      <c r="R69"/>
      <c r="S69"/>
      <c r="T69"/>
      <c r="U69"/>
      <c r="V69"/>
      <c r="W69"/>
      <c r="X69"/>
      <c r="AN69" s="154" t="s">
        <v>2716</v>
      </c>
      <c r="AO69" s="403">
        <v>5</v>
      </c>
      <c r="AP69" s="402">
        <v>155.38</v>
      </c>
    </row>
    <row r="70" spans="1:42">
      <c r="B70" s="625">
        <v>40084</v>
      </c>
      <c r="C70" s="626">
        <v>1</v>
      </c>
      <c r="D70" s="626" t="s">
        <v>60</v>
      </c>
      <c r="E70" s="627">
        <v>46139</v>
      </c>
      <c r="F70" s="631">
        <v>30.45</v>
      </c>
      <c r="G70" s="626" t="str" cm="1">
        <f t="array" ref="G70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70" s="629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70" s="62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70" s="630"/>
      <c r="Q70"/>
      <c r="R70"/>
      <c r="S70"/>
      <c r="T70"/>
      <c r="U70"/>
      <c r="V70"/>
      <c r="W70"/>
      <c r="X70"/>
      <c r="AN70" s="154" t="s">
        <v>2753</v>
      </c>
      <c r="AO70" s="403">
        <v>4</v>
      </c>
      <c r="AP70" s="402">
        <v>120.47</v>
      </c>
    </row>
    <row r="71" spans="1:42">
      <c r="B71" s="625">
        <v>40084</v>
      </c>
      <c r="C71" s="626">
        <v>2</v>
      </c>
      <c r="D71" s="626" t="s">
        <v>247</v>
      </c>
      <c r="E71" s="627">
        <v>46139</v>
      </c>
      <c r="F71" s="631">
        <v>28.23</v>
      </c>
      <c r="G71" s="626" t="str" cm="1">
        <f t="array" ref="G71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71" s="629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71" s="62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71" s="630"/>
      <c r="Q71"/>
      <c r="R71"/>
      <c r="S71"/>
      <c r="T71"/>
      <c r="U71"/>
      <c r="V71"/>
      <c r="W71"/>
      <c r="X71"/>
      <c r="AN71" s="154" t="s">
        <v>2798</v>
      </c>
      <c r="AO71" s="403">
        <v>3</v>
      </c>
      <c r="AP71" s="402">
        <v>90.72</v>
      </c>
    </row>
    <row r="72" spans="1:42">
      <c r="B72" s="595" t="s">
        <v>556</v>
      </c>
      <c r="C72" s="596">
        <v>2</v>
      </c>
      <c r="D72" s="596" t="s">
        <v>60</v>
      </c>
      <c r="E72" s="597">
        <v>46140</v>
      </c>
      <c r="F72" s="420">
        <v>40.770000000000003</v>
      </c>
      <c r="G72" s="596" t="str" cm="1">
        <f t="array" ref="G72">IF(
    Venta4[[#This Row],[N° Lote]]="",
    "",
    IFERROR(
        INDEX(
            Mezcla!T:T,
            _xlfn.XLOOKUP(Venta4[[#This Row],[N° Lote]],Mezcla!T:T,ROW(Mezcla!T:T))+1
        ),
        ""
    )
)</f>
        <v>3H COPPER 
EL SAUCE 1 AL 5</v>
      </c>
      <c r="H72" s="619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72" s="59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72" s="620"/>
      <c r="Q72"/>
      <c r="R72"/>
      <c r="S72"/>
      <c r="T72"/>
      <c r="U72"/>
      <c r="V72"/>
      <c r="W72"/>
      <c r="X72"/>
      <c r="AN72" s="154" t="s">
        <v>2799</v>
      </c>
      <c r="AO72" s="403">
        <v>3</v>
      </c>
      <c r="AP72" s="402">
        <v>93.710000000000008</v>
      </c>
    </row>
    <row r="73" spans="1:42">
      <c r="B73" s="625">
        <v>40084</v>
      </c>
      <c r="C73" s="626">
        <v>3</v>
      </c>
      <c r="D73" s="626" t="s">
        <v>60</v>
      </c>
      <c r="E73" s="627">
        <v>46140</v>
      </c>
      <c r="F73" s="628">
        <v>31.03</v>
      </c>
      <c r="G73" s="626" t="str" cm="1">
        <f t="array" ref="G73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73" s="629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73" s="62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73" s="630"/>
      <c r="Q73"/>
      <c r="R73"/>
      <c r="S73"/>
      <c r="T73"/>
      <c r="U73"/>
      <c r="V73"/>
      <c r="W73"/>
      <c r="X73"/>
      <c r="AN73" s="154" t="s">
        <v>2871</v>
      </c>
      <c r="AO73" s="403">
        <v>5</v>
      </c>
      <c r="AP73" s="402">
        <v>153.36000000000001</v>
      </c>
    </row>
    <row r="74" spans="1:42">
      <c r="B74" s="625">
        <v>40084</v>
      </c>
      <c r="C74" s="626">
        <v>4</v>
      </c>
      <c r="D74" s="626" t="s">
        <v>247</v>
      </c>
      <c r="E74" s="627">
        <v>46140</v>
      </c>
      <c r="F74" s="628">
        <v>31.27</v>
      </c>
      <c r="G74" s="626" t="str" cm="1">
        <f t="array" ref="G74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74" s="629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74" s="62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74" s="630"/>
      <c r="Q74"/>
      <c r="R74"/>
      <c r="S74"/>
      <c r="T74"/>
      <c r="U74"/>
      <c r="V74"/>
      <c r="W74"/>
      <c r="X74"/>
      <c r="AN74" s="154" t="s">
        <v>2883</v>
      </c>
      <c r="AO74" s="403">
        <v>3</v>
      </c>
      <c r="AP74" s="402">
        <v>90.77</v>
      </c>
    </row>
    <row r="75" spans="1:42">
      <c r="B75" s="595" t="s">
        <v>556</v>
      </c>
      <c r="C75" s="596">
        <v>3</v>
      </c>
      <c r="D75" s="596" t="s">
        <v>60</v>
      </c>
      <c r="E75" s="597">
        <v>46141</v>
      </c>
      <c r="F75" s="581">
        <v>35.43</v>
      </c>
      <c r="G75" s="596" t="str" cm="1">
        <f t="array" ref="G75">IF(
    Venta4[[#This Row],[N° Lote]]="",
    "",
    IFERROR(
        INDEX(
            Mezcla!T:T,
            _xlfn.XLOOKUP(Venta4[[#This Row],[N° Lote]],Mezcla!T:T,ROW(Mezcla!T:T))+1
        ),
        ""
    )
)</f>
        <v>3H COPPER 
EL SAUCE 1 AL 5</v>
      </c>
      <c r="H75" s="619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75" s="59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75" s="620"/>
      <c r="Q75"/>
      <c r="R75"/>
      <c r="S75"/>
      <c r="T75"/>
      <c r="U75"/>
      <c r="V75"/>
      <c r="W75"/>
      <c r="X75"/>
      <c r="AN75" s="154" t="s">
        <v>2977</v>
      </c>
      <c r="AO75" s="403">
        <v>7</v>
      </c>
      <c r="AP75" s="402">
        <v>219.33999999999997</v>
      </c>
    </row>
    <row r="76" spans="1:42">
      <c r="B76" s="595" t="s">
        <v>556</v>
      </c>
      <c r="C76" s="596">
        <v>4</v>
      </c>
      <c r="D76" s="596" t="s">
        <v>247</v>
      </c>
      <c r="E76" s="597">
        <v>46142</v>
      </c>
      <c r="F76" s="420">
        <v>33.68</v>
      </c>
      <c r="G76" s="596" t="str" cm="1">
        <f t="array" ref="G76">IF(
    Venta4[[#This Row],[N° Lote]]="",
    "",
    IFERROR(
        INDEX(
            Mezcla!T:T,
            _xlfn.XLOOKUP(Venta4[[#This Row],[N° Lote]],Mezcla!T:T,ROW(Mezcla!T:T))+1
        ),
        ""
    )
)</f>
        <v>3H COPPER 
EL SAUCE 1 AL 5</v>
      </c>
      <c r="H76" s="619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76" s="59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76" s="620"/>
      <c r="Q76"/>
      <c r="R76"/>
      <c r="S76"/>
      <c r="T76"/>
      <c r="V76"/>
      <c r="W76"/>
      <c r="X76"/>
      <c r="AN76" s="154" t="s">
        <v>3027</v>
      </c>
      <c r="AO76" s="403">
        <v>2</v>
      </c>
      <c r="AP76" s="402">
        <v>61.31</v>
      </c>
    </row>
    <row r="77" spans="1:42" ht="15" thickBot="1">
      <c r="B77" s="694">
        <v>40090</v>
      </c>
      <c r="C77" s="695">
        <v>1</v>
      </c>
      <c r="D77" s="695" t="s">
        <v>60</v>
      </c>
      <c r="E77" s="696">
        <v>46142</v>
      </c>
      <c r="F77" s="697">
        <v>30.24</v>
      </c>
      <c r="G77" s="695" t="str" cm="1">
        <f t="array" ref="G77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77" s="698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77" s="695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77" s="699"/>
      <c r="Q77"/>
      <c r="R77"/>
      <c r="S77"/>
      <c r="T77"/>
      <c r="V77"/>
      <c r="W77"/>
      <c r="X77"/>
      <c r="AN77" s="154" t="s">
        <v>3030</v>
      </c>
      <c r="AO77" s="403">
        <v>3</v>
      </c>
      <c r="AP77" s="402">
        <v>90.58</v>
      </c>
    </row>
    <row r="78" spans="1:42">
      <c r="A78" s="143" t="s">
        <v>596</v>
      </c>
      <c r="B78" s="688" t="s">
        <v>597</v>
      </c>
      <c r="C78" s="689">
        <v>1</v>
      </c>
      <c r="D78" s="689" t="s">
        <v>60</v>
      </c>
      <c r="E78" s="690">
        <v>46146</v>
      </c>
      <c r="F78" s="691">
        <v>38.82</v>
      </c>
      <c r="G78" s="689" t="str" cm="1">
        <f t="array" ref="G78">IF(
    Venta4[[#This Row],[N° Lote]]="",
    "",
    IFERROR(
        INDEX(
            Mezcla!T:T,
            _xlfn.XLOOKUP(Venta4[[#This Row],[N° Lote]],Mezcla!T:T,ROW(Mezcla!T:T))+1
        ),
        ""
    )
)</f>
        <v>3H COPPER 
EL SAUCE 1 AL 5</v>
      </c>
      <c r="H78" s="692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78" s="689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78" s="693"/>
      <c r="Q78"/>
      <c r="R78"/>
      <c r="S78"/>
      <c r="T78"/>
      <c r="V78"/>
      <c r="W78"/>
      <c r="X78"/>
      <c r="AN78" s="154" t="s">
        <v>3114</v>
      </c>
      <c r="AO78" s="403">
        <v>5</v>
      </c>
      <c r="AP78" s="402">
        <v>158.55999999999997</v>
      </c>
    </row>
    <row r="79" spans="1:42">
      <c r="B79" s="595" t="s">
        <v>597</v>
      </c>
      <c r="C79" s="596">
        <v>2</v>
      </c>
      <c r="D79" s="596" t="s">
        <v>247</v>
      </c>
      <c r="E79" s="597">
        <v>46146</v>
      </c>
      <c r="F79" s="420">
        <v>31.9</v>
      </c>
      <c r="G79" s="596" t="str" cm="1">
        <f t="array" ref="G79">IF(
    Venta4[[#This Row],[N° Lote]]="",
    "",
    IFERROR(
        INDEX(
            Mezcla!T:T,
            _xlfn.XLOOKUP(Venta4[[#This Row],[N° Lote]],Mezcla!T:T,ROW(Mezcla!T:T))+1
        ),
        ""
    )
)</f>
        <v>3H COPPER 
EL SAUCE 1 AL 5</v>
      </c>
      <c r="H79" s="619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79" s="59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79" s="620"/>
      <c r="Q79"/>
      <c r="R79"/>
      <c r="S79"/>
      <c r="T79"/>
      <c r="V79"/>
      <c r="W79"/>
      <c r="X79"/>
      <c r="AN79" s="154" t="s">
        <v>3174</v>
      </c>
      <c r="AO79" s="403">
        <v>4</v>
      </c>
      <c r="AP79" s="402">
        <v>122.69</v>
      </c>
    </row>
    <row r="80" spans="1:42">
      <c r="B80" s="649">
        <v>50009</v>
      </c>
      <c r="C80" s="650">
        <v>1</v>
      </c>
      <c r="D80" s="650" t="s">
        <v>60</v>
      </c>
      <c r="E80" s="651">
        <v>46146</v>
      </c>
      <c r="F80" s="652">
        <v>30.54</v>
      </c>
      <c r="G80" s="650" t="str" cm="1">
        <f t="array" ref="G80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80" s="65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80" s="65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80" s="654"/>
      <c r="Q80"/>
      <c r="R80"/>
      <c r="S80"/>
      <c r="T80"/>
      <c r="V80"/>
      <c r="W80"/>
      <c r="X80"/>
      <c r="AN80" s="154" t="s">
        <v>3208</v>
      </c>
      <c r="AO80" s="403">
        <v>4</v>
      </c>
      <c r="AP80" s="402">
        <v>119.37</v>
      </c>
    </row>
    <row r="81" spans="1:42">
      <c r="B81" s="609">
        <v>50013</v>
      </c>
      <c r="C81" s="610">
        <v>1</v>
      </c>
      <c r="D81" s="610" t="s">
        <v>247</v>
      </c>
      <c r="E81" s="611">
        <v>46146</v>
      </c>
      <c r="F81" s="612">
        <v>30.61</v>
      </c>
      <c r="G81" s="610" t="str" cm="1">
        <f t="array" ref="G81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81" s="61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81" s="61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81" s="614"/>
      <c r="Q81"/>
      <c r="R81"/>
      <c r="S81"/>
      <c r="T81"/>
      <c r="V81"/>
      <c r="W81"/>
      <c r="X81"/>
      <c r="AN81" s="154" t="s">
        <v>3228</v>
      </c>
      <c r="AO81" s="403">
        <v>4</v>
      </c>
      <c r="AP81" s="402">
        <v>124.07</v>
      </c>
    </row>
    <row r="82" spans="1:42">
      <c r="B82" s="595" t="s">
        <v>597</v>
      </c>
      <c r="C82" s="596">
        <v>3</v>
      </c>
      <c r="D82" s="596" t="s">
        <v>60</v>
      </c>
      <c r="E82" s="597">
        <v>46147</v>
      </c>
      <c r="F82" s="420">
        <v>35.130000000000003</v>
      </c>
      <c r="G82" s="596" t="str" cm="1">
        <f t="array" ref="G82">IF(
    Venta4[[#This Row],[N° Lote]]="",
    "",
    IFERROR(
        INDEX(
            Mezcla!T:T,
            _xlfn.XLOOKUP(Venta4[[#This Row],[N° Lote]],Mezcla!T:T,ROW(Mezcla!T:T))+1
        ),
        ""
    )
)</f>
        <v>3H COPPER 
EL SAUCE 1 AL 5</v>
      </c>
      <c r="H82" s="619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82" s="59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82" s="620"/>
      <c r="Q82"/>
      <c r="R82"/>
      <c r="S82"/>
      <c r="T82"/>
      <c r="V82"/>
      <c r="W82"/>
      <c r="X82"/>
      <c r="AN82" s="154" t="s">
        <v>3288</v>
      </c>
      <c r="AO82" s="403">
        <v>6</v>
      </c>
      <c r="AP82" s="402">
        <v>180.1</v>
      </c>
    </row>
    <row r="83" spans="1:42">
      <c r="B83" s="649">
        <v>50009</v>
      </c>
      <c r="C83" s="650">
        <v>2</v>
      </c>
      <c r="D83" s="650" t="s">
        <v>79</v>
      </c>
      <c r="E83" s="651">
        <v>46147</v>
      </c>
      <c r="F83" s="652">
        <v>29.45</v>
      </c>
      <c r="G83" s="650" t="str" cm="1">
        <f t="array" ref="G83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83" s="65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83" s="65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83" s="654"/>
      <c r="Q83"/>
      <c r="R83"/>
      <c r="S83"/>
      <c r="T83"/>
      <c r="V83"/>
      <c r="W83"/>
      <c r="X83"/>
      <c r="AN83" s="154" t="s">
        <v>3334</v>
      </c>
      <c r="AO83" s="403">
        <v>4</v>
      </c>
      <c r="AP83" s="402">
        <v>125.06</v>
      </c>
    </row>
    <row r="84" spans="1:42">
      <c r="B84" s="152" t="s">
        <v>597</v>
      </c>
      <c r="C84" s="571">
        <v>4</v>
      </c>
      <c r="D84" s="571" t="s">
        <v>60</v>
      </c>
      <c r="E84" s="138">
        <v>46148</v>
      </c>
      <c r="F84" s="420">
        <v>35.770000000000003</v>
      </c>
      <c r="G84" s="574" t="str" cm="1">
        <f t="array" ref="G84">IF(
    Venta4[[#This Row],[N° Lote]]="",
    "",
    IFERROR(
        INDEX(
            Mezcla!T:T,
            _xlfn.XLOOKUP(Venta4[[#This Row],[N° Lote]],Mezcla!T:T,ROW(Mezcla!T:T))+1
        ),
        ""
    )
)</f>
        <v>3H COPPER 
EL SAUCE 1 AL 5</v>
      </c>
      <c r="H84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84" s="574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84" s="476"/>
      <c r="Q84"/>
      <c r="R84"/>
      <c r="S84"/>
      <c r="T84"/>
      <c r="V84"/>
      <c r="W84"/>
      <c r="X84"/>
      <c r="AN84" s="154" t="s">
        <v>3387</v>
      </c>
      <c r="AO84" s="403">
        <v>5</v>
      </c>
      <c r="AP84" s="402">
        <v>156.99</v>
      </c>
    </row>
    <row r="85" spans="1:42">
      <c r="B85" s="152" t="s">
        <v>607</v>
      </c>
      <c r="C85" s="571">
        <v>1</v>
      </c>
      <c r="D85" s="571" t="s">
        <v>247</v>
      </c>
      <c r="E85" s="138">
        <v>46148</v>
      </c>
      <c r="F85" s="420">
        <v>30.68</v>
      </c>
      <c r="G85" s="574" t="str" cm="1">
        <f t="array" ref="G85">IF(
    Venta4[[#This Row],[N° Lote]]="",
    "",
    IFERROR(
        INDEX(
            Mezcla!T:T,
            _xlfn.XLOOKUP(Venta4[[#This Row],[N° Lote]],Mezcla!T:T,ROW(Mezcla!T:T))+1
        ),
        ""
    )
)</f>
        <v>3H COPPER 
EL SAUCE 1 AL 5</v>
      </c>
      <c r="H85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85" s="574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85" s="476"/>
      <c r="Q85"/>
      <c r="R85"/>
      <c r="S85"/>
      <c r="T85"/>
      <c r="V85"/>
      <c r="W85"/>
      <c r="X85"/>
      <c r="AN85" s="154" t="s">
        <v>3389</v>
      </c>
      <c r="AO85" s="403">
        <v>4</v>
      </c>
      <c r="AP85" s="402">
        <v>124.22000000000001</v>
      </c>
    </row>
    <row r="86" spans="1:42">
      <c r="A86" s="412"/>
      <c r="B86" s="609">
        <v>50013</v>
      </c>
      <c r="C86" s="610">
        <v>2</v>
      </c>
      <c r="D86" s="610" t="s">
        <v>75</v>
      </c>
      <c r="E86" s="611">
        <v>46148</v>
      </c>
      <c r="F86" s="612">
        <v>29.82</v>
      </c>
      <c r="G86" s="610" t="str" cm="1">
        <f t="array" ref="G86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86" s="61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86" s="61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86" s="614"/>
      <c r="Q86"/>
      <c r="R86"/>
      <c r="S86"/>
      <c r="T86"/>
      <c r="V86"/>
      <c r="W86"/>
      <c r="X86"/>
      <c r="AN86" s="154" t="s">
        <v>3467</v>
      </c>
      <c r="AO86" s="403">
        <v>5</v>
      </c>
      <c r="AP86" s="402">
        <v>156.52000000000001</v>
      </c>
    </row>
    <row r="87" spans="1:42">
      <c r="B87" s="649">
        <v>50009</v>
      </c>
      <c r="C87" s="650">
        <v>3</v>
      </c>
      <c r="D87" s="650" t="s">
        <v>79</v>
      </c>
      <c r="E87" s="651">
        <v>46148</v>
      </c>
      <c r="F87" s="652">
        <v>31.33</v>
      </c>
      <c r="G87" s="650" t="str" cm="1">
        <f t="array" ref="G87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87" s="65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87" s="65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87" s="654"/>
      <c r="Q87"/>
      <c r="R87"/>
      <c r="S87"/>
      <c r="T87"/>
      <c r="V87"/>
      <c r="W87"/>
      <c r="X87"/>
      <c r="AN87" s="154" t="s">
        <v>3515</v>
      </c>
      <c r="AO87" s="403">
        <v>4</v>
      </c>
      <c r="AP87" s="402">
        <v>124.09</v>
      </c>
    </row>
    <row r="88" spans="1:42">
      <c r="B88" s="649">
        <v>50009</v>
      </c>
      <c r="C88" s="650">
        <v>4</v>
      </c>
      <c r="D88" s="650" t="s">
        <v>60</v>
      </c>
      <c r="E88" s="651">
        <v>46149</v>
      </c>
      <c r="F88" s="652">
        <v>29.25</v>
      </c>
      <c r="G88" s="650" t="str" cm="1">
        <f t="array" ref="G88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88" s="65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88" s="65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88" s="654"/>
      <c r="Q88"/>
      <c r="R88"/>
      <c r="S88"/>
      <c r="T88"/>
      <c r="V88"/>
      <c r="W88"/>
      <c r="X88"/>
      <c r="AN88" s="154" t="s">
        <v>3516</v>
      </c>
      <c r="AO88" s="403">
        <v>4</v>
      </c>
      <c r="AP88" s="402">
        <v>125.88000000000001</v>
      </c>
    </row>
    <row r="89" spans="1:42">
      <c r="B89" s="586">
        <v>50022</v>
      </c>
      <c r="C89" s="587">
        <v>1</v>
      </c>
      <c r="D89" s="587" t="s">
        <v>79</v>
      </c>
      <c r="E89" s="588">
        <v>46149</v>
      </c>
      <c r="F89" s="616">
        <v>25.56</v>
      </c>
      <c r="G89" s="587" t="str" cm="1">
        <f t="array" ref="G89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89" s="589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89" s="587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89" s="590"/>
      <c r="Q89"/>
      <c r="R89"/>
      <c r="S89"/>
      <c r="T89"/>
      <c r="V89"/>
      <c r="W89"/>
      <c r="X89"/>
      <c r="AN89" s="603" t="s">
        <v>3600</v>
      </c>
      <c r="AO89" s="403">
        <v>16</v>
      </c>
      <c r="AP89" s="402">
        <v>500.99</v>
      </c>
    </row>
    <row r="90" spans="1:42">
      <c r="B90" s="152" t="s">
        <v>607</v>
      </c>
      <c r="C90" s="571">
        <v>2</v>
      </c>
      <c r="D90" s="571" t="s">
        <v>247</v>
      </c>
      <c r="E90" s="597">
        <v>46149</v>
      </c>
      <c r="F90" s="420">
        <v>28.99</v>
      </c>
      <c r="G90" s="574" t="str" cm="1">
        <f t="array" ref="G90">IF(
    Venta4[[#This Row],[N° Lote]]="",
    "",
    IFERROR(
        INDEX(
            Mezcla!T:T,
            _xlfn.XLOOKUP(Venta4[[#This Row],[N° Lote]],Mezcla!T:T,ROW(Mezcla!T:T))+1
        ),
        ""
    )
)</f>
        <v>3H COPPER 
EL SAUCE 1 AL 5</v>
      </c>
      <c r="H90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90" s="574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90" s="476"/>
      <c r="Q90"/>
      <c r="R90"/>
      <c r="S90"/>
      <c r="T90"/>
      <c r="V90"/>
      <c r="W90"/>
      <c r="X90"/>
      <c r="AN90" s="154" t="s">
        <v>3641</v>
      </c>
      <c r="AO90" s="403">
        <v>7</v>
      </c>
      <c r="AP90" s="402">
        <v>221.20999999999998</v>
      </c>
    </row>
    <row r="91" spans="1:42">
      <c r="B91" s="152" t="s">
        <v>607</v>
      </c>
      <c r="C91" s="571">
        <v>3</v>
      </c>
      <c r="D91" s="571" t="s">
        <v>247</v>
      </c>
      <c r="E91" s="138">
        <v>46150</v>
      </c>
      <c r="F91" s="420">
        <v>30.76</v>
      </c>
      <c r="G91" s="574" t="str" cm="1">
        <f t="array" ref="G91">IF(
    Venta4[[#This Row],[N° Lote]]="",
    "",
    IFERROR(
        INDEX(
            Mezcla!T:T,
            _xlfn.XLOOKUP(Venta4[[#This Row],[N° Lote]],Mezcla!T:T,ROW(Mezcla!T:T))+1
        ),
        ""
    )
)</f>
        <v>3H COPPER 
EL SAUCE 1 AL 5</v>
      </c>
      <c r="H91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91" s="574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91" s="476"/>
      <c r="Q91"/>
      <c r="R91"/>
      <c r="S91"/>
      <c r="T91"/>
      <c r="V91"/>
      <c r="W91"/>
      <c r="X91"/>
      <c r="AN91" s="154" t="s">
        <v>3728</v>
      </c>
      <c r="AO91" s="403">
        <v>5</v>
      </c>
      <c r="AP91" s="402">
        <v>157.46</v>
      </c>
    </row>
    <row r="92" spans="1:42" ht="15" thickBot="1">
      <c r="B92" s="152" t="s">
        <v>607</v>
      </c>
      <c r="C92" s="571">
        <v>4</v>
      </c>
      <c r="D92" s="738" t="s">
        <v>247</v>
      </c>
      <c r="E92" s="138">
        <v>46150</v>
      </c>
      <c r="F92" s="420">
        <v>37.43</v>
      </c>
      <c r="G92" s="574" t="str" cm="1">
        <f t="array" ref="G92">IF(
    Venta4[[#This Row],[N° Lote]]="",
    "",
    IFERROR(
        INDEX(
            Mezcla!T:T,
            _xlfn.XLOOKUP(Venta4[[#This Row],[N° Lote]],Mezcla!T:T,ROW(Mezcla!T:T))+1
        ),
        ""
    )
)</f>
        <v>3H COPPER 
EL SAUCE 1 AL 5</v>
      </c>
      <c r="H92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92" s="574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92" s="476"/>
      <c r="Q92"/>
      <c r="R92"/>
      <c r="S92"/>
      <c r="T92"/>
      <c r="V92"/>
      <c r="W92"/>
      <c r="X92"/>
      <c r="AN92" s="154" t="s">
        <v>3773</v>
      </c>
      <c r="AO92" s="403">
        <v>4</v>
      </c>
      <c r="AP92" s="402">
        <v>122.32000000000001</v>
      </c>
    </row>
    <row r="93" spans="1:42" ht="15" thickBot="1">
      <c r="A93" s="412"/>
      <c r="B93" s="609">
        <v>50013</v>
      </c>
      <c r="C93" s="610">
        <v>3</v>
      </c>
      <c r="D93" s="610" t="s">
        <v>75</v>
      </c>
      <c r="E93" s="611">
        <v>46150</v>
      </c>
      <c r="F93" s="612">
        <v>29.62</v>
      </c>
      <c r="G93" s="610" t="str" cm="1">
        <f t="array" ref="G93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93" s="61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93" s="61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93" s="614"/>
      <c r="Q93"/>
      <c r="R93"/>
      <c r="S93"/>
      <c r="T93"/>
      <c r="V93"/>
      <c r="W93"/>
      <c r="X93"/>
      <c r="AN93" s="604" t="s">
        <v>30</v>
      </c>
      <c r="AO93" s="372">
        <v>268</v>
      </c>
      <c r="AP93" s="160">
        <v>8350.4699999999975</v>
      </c>
    </row>
    <row r="94" spans="1:42">
      <c r="A94" s="412"/>
      <c r="B94" s="609">
        <v>50013</v>
      </c>
      <c r="C94" s="610">
        <v>4</v>
      </c>
      <c r="D94" s="610" t="s">
        <v>77</v>
      </c>
      <c r="E94" s="611">
        <v>46150</v>
      </c>
      <c r="F94" s="612">
        <v>25.61</v>
      </c>
      <c r="G94" s="610" t="str" cm="1">
        <f t="array" ref="G94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94" s="61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94" s="61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94" s="614"/>
      <c r="Q94"/>
      <c r="R94"/>
      <c r="S94"/>
      <c r="T94"/>
      <c r="V94"/>
      <c r="W94"/>
      <c r="X94"/>
    </row>
    <row r="95" spans="1:42">
      <c r="B95" s="152" t="s">
        <v>598</v>
      </c>
      <c r="C95" s="571">
        <v>1</v>
      </c>
      <c r="D95" s="571" t="s">
        <v>247</v>
      </c>
      <c r="E95" s="138">
        <v>46151</v>
      </c>
      <c r="F95" s="140">
        <v>31.42</v>
      </c>
      <c r="G95" s="574" t="str" cm="1">
        <f t="array" ref="G95">IF(
    Venta4[[#This Row],[N° Lote]]="",
    "",
    IFERROR(
        INDEX(
            Mezcla!T:T,
            _xlfn.XLOOKUP(Venta4[[#This Row],[N° Lote]],Mezcla!T:T,ROW(Mezcla!T:T))+1
        ),
        ""
    )
)</f>
        <v>3H COPPER 
EL SAUCE 1 AL 5</v>
      </c>
      <c r="H95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95" s="574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95" s="476"/>
      <c r="Q95"/>
      <c r="R95"/>
      <c r="S95"/>
      <c r="T95"/>
      <c r="V95"/>
      <c r="W95"/>
      <c r="X95"/>
    </row>
    <row r="96" spans="1:42">
      <c r="B96" s="152" t="s">
        <v>598</v>
      </c>
      <c r="C96" s="571">
        <v>2</v>
      </c>
      <c r="D96" s="571" t="s">
        <v>60</v>
      </c>
      <c r="E96" s="138">
        <v>46151</v>
      </c>
      <c r="F96" s="420">
        <v>35.19</v>
      </c>
      <c r="G96" s="574" t="str" cm="1">
        <f t="array" ref="G96">IF(
    Venta4[[#This Row],[N° Lote]]="",
    "",
    IFERROR(
        INDEX(
            Mezcla!T:T,
            _xlfn.XLOOKUP(Venta4[[#This Row],[N° Lote]],Mezcla!T:T,ROW(Mezcla!T:T))+1
        ),
        ""
    )
)</f>
        <v>3H COPPER 
EL SAUCE 1 AL 5</v>
      </c>
      <c r="H96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96" s="574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96" s="476"/>
      <c r="Q96"/>
      <c r="R96"/>
      <c r="S96"/>
      <c r="T96"/>
      <c r="V96"/>
      <c r="W96"/>
      <c r="X96"/>
    </row>
    <row r="97" spans="1:24">
      <c r="B97" s="152" t="s">
        <v>598</v>
      </c>
      <c r="C97" s="571">
        <v>3</v>
      </c>
      <c r="D97" s="571" t="s">
        <v>79</v>
      </c>
      <c r="E97" s="138">
        <v>46151</v>
      </c>
      <c r="F97" s="140">
        <v>31.99</v>
      </c>
      <c r="G97" s="574" t="str" cm="1">
        <f t="array" ref="G97">IF(
    Venta4[[#This Row],[N° Lote]]="",
    "",
    IFERROR(
        INDEX(
            Mezcla!T:T,
            _xlfn.XLOOKUP(Venta4[[#This Row],[N° Lote]],Mezcla!T:T,ROW(Mezcla!T:T))+1
        ),
        ""
    )
)</f>
        <v>3H COPPER 
EL SAUCE 1 AL 5</v>
      </c>
      <c r="H97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97" s="574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97" s="476"/>
      <c r="Q97"/>
      <c r="R97"/>
      <c r="S97"/>
      <c r="T97"/>
      <c r="V97"/>
      <c r="W97"/>
      <c r="X97"/>
    </row>
    <row r="98" spans="1:24">
      <c r="B98" s="152" t="s">
        <v>598</v>
      </c>
      <c r="C98" s="571">
        <v>4</v>
      </c>
      <c r="D98" s="571" t="s">
        <v>247</v>
      </c>
      <c r="E98" s="138">
        <v>46151</v>
      </c>
      <c r="F98" s="420">
        <v>31.84</v>
      </c>
      <c r="G98" s="574" t="str" cm="1">
        <f t="array" ref="G98">IF(
    Venta4[[#This Row],[N° Lote]]="",
    "",
    IFERROR(
        INDEX(
            Mezcla!T:T,
            _xlfn.XLOOKUP(Venta4[[#This Row],[N° Lote]],Mezcla!T:T,ROW(Mezcla!T:T))+1
        ),
        ""
    )
)</f>
        <v>3H COPPER 
EL SAUCE 1 AL 5</v>
      </c>
      <c r="H98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98" s="574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98" s="476"/>
      <c r="Q98"/>
      <c r="R98"/>
      <c r="S98"/>
      <c r="T98"/>
    </row>
    <row r="99" spans="1:24">
      <c r="B99" s="586">
        <v>50022</v>
      </c>
      <c r="C99" s="587">
        <v>2</v>
      </c>
      <c r="D99" s="587" t="s">
        <v>79</v>
      </c>
      <c r="E99" s="588">
        <v>46151</v>
      </c>
      <c r="F99" s="616">
        <v>31.47</v>
      </c>
      <c r="G99" s="587" t="str" cm="1">
        <f t="array" ref="G99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99" s="589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99" s="587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99" s="590"/>
      <c r="Q99"/>
      <c r="R99"/>
      <c r="S99"/>
      <c r="T99"/>
    </row>
    <row r="100" spans="1:24">
      <c r="B100" s="660">
        <v>50025</v>
      </c>
      <c r="C100" s="661">
        <v>1</v>
      </c>
      <c r="D100" s="661" t="s">
        <v>60</v>
      </c>
      <c r="E100" s="662">
        <v>46151</v>
      </c>
      <c r="F100" s="663">
        <v>30.45</v>
      </c>
      <c r="G100" s="661" t="str" cm="1">
        <f t="array" ref="G100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100" s="664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00" s="661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00" s="665"/>
      <c r="Q100"/>
      <c r="R100"/>
      <c r="S100"/>
      <c r="T100"/>
    </row>
    <row r="101" spans="1:24">
      <c r="B101" s="152" t="s">
        <v>617</v>
      </c>
      <c r="C101" s="571">
        <v>1</v>
      </c>
      <c r="D101" s="571" t="s">
        <v>247</v>
      </c>
      <c r="E101" s="138">
        <v>46153</v>
      </c>
      <c r="F101" s="420">
        <v>35.130000000000003</v>
      </c>
      <c r="G101" s="574" t="str" cm="1">
        <f t="array" ref="G101">IF(
    Venta4[[#This Row],[N° Lote]]="",
    "",
    IFERROR(
        INDEX(
            Mezcla!T:T,
            _xlfn.XLOOKUP(Venta4[[#This Row],[N° Lote]],Mezcla!T:T,ROW(Mezcla!T:T))+1
        ),
        ""
    )
)</f>
        <v>Minera la Cruz  Vicente2 1 al 26</v>
      </c>
      <c r="H101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101" s="574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01" s="476"/>
      <c r="Q101"/>
      <c r="R101"/>
      <c r="S101"/>
      <c r="T101"/>
    </row>
    <row r="102" spans="1:24">
      <c r="B102" s="152" t="s">
        <v>617</v>
      </c>
      <c r="C102" s="571">
        <v>2</v>
      </c>
      <c r="D102" s="571" t="s">
        <v>79</v>
      </c>
      <c r="E102" s="138">
        <v>46153</v>
      </c>
      <c r="F102" s="420">
        <v>32.97</v>
      </c>
      <c r="G102" s="574" t="str" cm="1">
        <f t="array" ref="G102">IF(
    Venta4[[#This Row],[N° Lote]]="",
    "",
    IFERROR(
        INDEX(
            Mezcla!T:T,
            _xlfn.XLOOKUP(Venta4[[#This Row],[N° Lote]],Mezcla!T:T,ROW(Mezcla!T:T))+1
        ),
        ""
    )
)</f>
        <v>Minera la Cruz  Vicente2 1 al 26</v>
      </c>
      <c r="H102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102" s="574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02" s="476"/>
      <c r="Q102"/>
      <c r="R102"/>
      <c r="S102"/>
      <c r="T102"/>
    </row>
    <row r="103" spans="1:24">
      <c r="B103" s="448" t="s">
        <v>619</v>
      </c>
      <c r="C103" s="449">
        <v>1</v>
      </c>
      <c r="D103" s="449" t="s">
        <v>60</v>
      </c>
      <c r="E103" s="450">
        <v>46153</v>
      </c>
      <c r="F103" s="594">
        <v>38.89</v>
      </c>
      <c r="G103" s="449" t="str" cm="1">
        <f t="array" ref="G103">IF(
    Venta4[[#This Row],[N° Lote]]="",
    "",
    IFERROR(
        INDEX(
            Mezcla!T:T,
            _xlfn.XLOOKUP(Venta4[[#This Row],[N° Lote]],Mezcla!T:T,ROW(Mezcla!T:T))+1
        ),
        ""
    )
)</f>
        <v>3H COPPER 
EL SAUCE 1 AL 5</v>
      </c>
      <c r="H103" s="592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103" s="449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03" s="593"/>
      <c r="Q103"/>
      <c r="R103"/>
      <c r="S103"/>
      <c r="T103"/>
    </row>
    <row r="104" spans="1:24">
      <c r="B104" s="448" t="s">
        <v>619</v>
      </c>
      <c r="C104" s="449">
        <v>2</v>
      </c>
      <c r="D104" s="449" t="s">
        <v>78</v>
      </c>
      <c r="E104" s="450">
        <v>46153</v>
      </c>
      <c r="F104" s="594">
        <v>30.23</v>
      </c>
      <c r="G104" s="449" t="str" cm="1">
        <f t="array" ref="G104">IF(
    Venta4[[#This Row],[N° Lote]]="",
    "",
    IFERROR(
        INDEX(
            Mezcla!T:T,
            _xlfn.XLOOKUP(Venta4[[#This Row],[N° Lote]],Mezcla!T:T,ROW(Mezcla!T:T))+1
        ),
        ""
    )
)</f>
        <v>3H COPPER 
EL SAUCE 1 AL 5</v>
      </c>
      <c r="H104" s="592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104" s="449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04" s="593"/>
      <c r="Q104"/>
      <c r="R104"/>
      <c r="S104"/>
      <c r="T104"/>
    </row>
    <row r="105" spans="1:24">
      <c r="B105" s="586">
        <v>50022</v>
      </c>
      <c r="C105" s="587">
        <v>3</v>
      </c>
      <c r="D105" s="587" t="s">
        <v>60</v>
      </c>
      <c r="E105" s="588">
        <v>46154</v>
      </c>
      <c r="F105" s="616">
        <v>31.17</v>
      </c>
      <c r="G105" s="587" t="str" cm="1">
        <f t="array" ref="G105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105" s="589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05" s="587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05" s="590"/>
      <c r="Q105"/>
      <c r="R105"/>
      <c r="S105"/>
      <c r="T105"/>
    </row>
    <row r="106" spans="1:24">
      <c r="B106" s="586">
        <v>50022</v>
      </c>
      <c r="C106" s="587">
        <v>4</v>
      </c>
      <c r="D106" s="587" t="s">
        <v>79</v>
      </c>
      <c r="E106" s="588">
        <v>46154</v>
      </c>
      <c r="F106" s="616">
        <v>31.67</v>
      </c>
      <c r="G106" s="587" t="str" cm="1">
        <f t="array" ref="G106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106" s="589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06" s="587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06" s="590"/>
      <c r="Q106"/>
      <c r="R106"/>
      <c r="S106"/>
      <c r="T106"/>
    </row>
    <row r="107" spans="1:24">
      <c r="B107" s="660">
        <v>50025</v>
      </c>
      <c r="C107" s="661">
        <v>2</v>
      </c>
      <c r="D107" s="661" t="s">
        <v>60</v>
      </c>
      <c r="E107" s="662">
        <v>46154</v>
      </c>
      <c r="F107" s="663">
        <v>30.83</v>
      </c>
      <c r="G107" s="661" t="str" cm="1">
        <f t="array" ref="G107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107" s="664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07" s="661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07" s="665"/>
      <c r="Q107"/>
      <c r="R107"/>
      <c r="S107"/>
      <c r="T107"/>
    </row>
    <row r="108" spans="1:24">
      <c r="B108" s="660">
        <v>50025</v>
      </c>
      <c r="C108" s="661">
        <v>3</v>
      </c>
      <c r="D108" s="661" t="s">
        <v>78</v>
      </c>
      <c r="E108" s="662">
        <v>46154</v>
      </c>
      <c r="F108" s="663">
        <v>29.23</v>
      </c>
      <c r="G108" s="661" t="str" cm="1">
        <f t="array" ref="G108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108" s="664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08" s="661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08" s="665"/>
      <c r="Q108"/>
      <c r="R108"/>
      <c r="S108"/>
      <c r="T108"/>
    </row>
    <row r="109" spans="1:24">
      <c r="B109" s="660">
        <v>50025</v>
      </c>
      <c r="C109" s="661">
        <v>4</v>
      </c>
      <c r="D109" s="661" t="s">
        <v>60</v>
      </c>
      <c r="E109" s="662">
        <v>46154</v>
      </c>
      <c r="F109" s="663">
        <v>30.68</v>
      </c>
      <c r="G109" s="661" t="str" cm="1">
        <f t="array" ref="G109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109" s="664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09" s="661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09" s="665"/>
      <c r="Q109"/>
      <c r="R109"/>
      <c r="S109"/>
      <c r="T109"/>
    </row>
    <row r="110" spans="1:24">
      <c r="B110" s="649">
        <v>50038</v>
      </c>
      <c r="C110" s="650">
        <v>1</v>
      </c>
      <c r="D110" s="650" t="s">
        <v>78</v>
      </c>
      <c r="E110" s="651">
        <v>46154</v>
      </c>
      <c r="F110" s="652">
        <v>27.97</v>
      </c>
      <c r="G110" s="650" t="str" cm="1">
        <f t="array" ref="G110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110" s="65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10" s="65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10" s="654"/>
      <c r="Q110"/>
      <c r="R110"/>
      <c r="S110"/>
      <c r="T110"/>
    </row>
    <row r="111" spans="1:24">
      <c r="A111" s="412"/>
      <c r="B111" s="152">
        <v>50039</v>
      </c>
      <c r="C111" s="657">
        <v>1</v>
      </c>
      <c r="D111" s="657" t="s">
        <v>626</v>
      </c>
      <c r="E111" s="138">
        <v>46155</v>
      </c>
      <c r="F111" s="420">
        <v>30.32</v>
      </c>
      <c r="G111" s="657" t="str" cm="1">
        <f t="array" ref="G111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111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11" s="657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11" s="476"/>
      <c r="Q111"/>
      <c r="R111"/>
      <c r="S111"/>
      <c r="T111"/>
    </row>
    <row r="112" spans="1:24">
      <c r="B112" s="152">
        <v>50039</v>
      </c>
      <c r="C112" s="657">
        <v>2</v>
      </c>
      <c r="D112" s="657" t="s">
        <v>60</v>
      </c>
      <c r="E112" s="138">
        <v>46155</v>
      </c>
      <c r="F112" s="420">
        <v>28.49</v>
      </c>
      <c r="G112" s="657" t="str" cm="1">
        <f t="array" ref="G112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112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12" s="657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12" s="476"/>
      <c r="Q112"/>
      <c r="R112"/>
      <c r="S112"/>
      <c r="T112"/>
    </row>
    <row r="113" spans="1:20">
      <c r="B113" s="152">
        <v>50039</v>
      </c>
      <c r="C113" s="657">
        <v>3</v>
      </c>
      <c r="D113" s="657" t="s">
        <v>79</v>
      </c>
      <c r="E113" s="138">
        <v>46155</v>
      </c>
      <c r="F113" s="420">
        <v>30.78</v>
      </c>
      <c r="G113" s="657" t="str" cm="1">
        <f t="array" ref="G113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113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13" s="657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13" s="476"/>
      <c r="Q113"/>
      <c r="R113"/>
      <c r="S113"/>
      <c r="T113"/>
    </row>
    <row r="114" spans="1:20">
      <c r="B114" s="682">
        <v>50043</v>
      </c>
      <c r="C114" s="683">
        <v>1</v>
      </c>
      <c r="D114" s="683" t="s">
        <v>247</v>
      </c>
      <c r="E114" s="684">
        <v>46155</v>
      </c>
      <c r="F114" s="685">
        <v>33.64</v>
      </c>
      <c r="G114" s="683" t="str" cm="1">
        <f t="array" ref="G114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114" s="686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14" s="683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14" s="687"/>
      <c r="Q114"/>
      <c r="R114"/>
      <c r="S114"/>
      <c r="T114"/>
    </row>
    <row r="115" spans="1:20">
      <c r="B115" s="152" t="s">
        <v>617</v>
      </c>
      <c r="C115" s="657">
        <v>3</v>
      </c>
      <c r="D115" s="657" t="s">
        <v>60</v>
      </c>
      <c r="E115" s="138">
        <v>46156</v>
      </c>
      <c r="F115" s="420">
        <v>35.729999999999997</v>
      </c>
      <c r="G115" s="657" t="str" cm="1">
        <f t="array" ref="G115">IF(
    Venta4[[#This Row],[N° Lote]]="",
    "",
    IFERROR(
        INDEX(
            Mezcla!T:T,
            _xlfn.XLOOKUP(Venta4[[#This Row],[N° Lote]],Mezcla!T:T,ROW(Mezcla!T:T))+1
        ),
        ""
    )
)</f>
        <v>Minera la Cruz  Vicente2 1 al 26</v>
      </c>
      <c r="H115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115" s="657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15" s="476"/>
      <c r="Q115"/>
      <c r="R115"/>
      <c r="S115"/>
      <c r="T115"/>
    </row>
    <row r="116" spans="1:20">
      <c r="B116" s="649">
        <v>50038</v>
      </c>
      <c r="C116" s="650">
        <v>2</v>
      </c>
      <c r="D116" s="650" t="s">
        <v>78</v>
      </c>
      <c r="E116" s="651">
        <v>46156</v>
      </c>
      <c r="F116" s="652">
        <v>29.7</v>
      </c>
      <c r="G116" s="650" t="str" cm="1">
        <f t="array" ref="G116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116" s="65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16" s="65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16" s="654"/>
      <c r="Q116"/>
      <c r="R116"/>
      <c r="S116"/>
      <c r="T116"/>
    </row>
    <row r="117" spans="1:20">
      <c r="B117" s="682">
        <v>50043</v>
      </c>
      <c r="C117" s="683">
        <v>2</v>
      </c>
      <c r="D117" s="683" t="s">
        <v>79</v>
      </c>
      <c r="E117" s="684">
        <v>46156</v>
      </c>
      <c r="F117" s="685">
        <v>32.229999999999997</v>
      </c>
      <c r="G117" s="683" t="str" cm="1">
        <f t="array" ref="G117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117" s="686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17" s="683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17" s="687"/>
      <c r="Q117"/>
      <c r="R117"/>
      <c r="S117"/>
      <c r="T117"/>
    </row>
    <row r="118" spans="1:20">
      <c r="A118" s="412"/>
      <c r="B118" s="682">
        <v>50043</v>
      </c>
      <c r="C118" s="683">
        <v>3</v>
      </c>
      <c r="D118" s="683" t="s">
        <v>75</v>
      </c>
      <c r="E118" s="684">
        <v>46156</v>
      </c>
      <c r="F118" s="685">
        <v>31.57</v>
      </c>
      <c r="G118" s="683" t="str" cm="1">
        <f t="array" ref="G118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118" s="686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18" s="683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18" s="687"/>
      <c r="Q118"/>
      <c r="R118"/>
      <c r="S118"/>
      <c r="T118"/>
    </row>
    <row r="119" spans="1:20">
      <c r="B119" s="682">
        <v>50043</v>
      </c>
      <c r="C119" s="683">
        <v>4</v>
      </c>
      <c r="D119" s="683" t="s">
        <v>247</v>
      </c>
      <c r="E119" s="684">
        <v>46156</v>
      </c>
      <c r="F119" s="685">
        <v>31.24</v>
      </c>
      <c r="G119" s="683" t="str" cm="1">
        <f t="array" ref="G119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119" s="686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19" s="683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19" s="687"/>
      <c r="Q119"/>
      <c r="R119"/>
      <c r="S119"/>
      <c r="T119"/>
    </row>
    <row r="120" spans="1:20">
      <c r="B120" s="152" t="s">
        <v>617</v>
      </c>
      <c r="C120" s="673">
        <v>4</v>
      </c>
      <c r="D120" s="673" t="s">
        <v>60</v>
      </c>
      <c r="E120" s="138">
        <v>46157</v>
      </c>
      <c r="F120" s="420">
        <v>35.14</v>
      </c>
      <c r="G120" s="673" t="str" cm="1">
        <f t="array" ref="G120">IF(
    Venta4[[#This Row],[N° Lote]]="",
    "",
    IFERROR(
        INDEX(
            Mezcla!T:T,
            _xlfn.XLOOKUP(Venta4[[#This Row],[N° Lote]],Mezcla!T:T,ROW(Mezcla!T:T))+1
        ),
        ""
    )
)</f>
        <v>Minera la Cruz  Vicente2 1 al 26</v>
      </c>
      <c r="H120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120" s="673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20" s="476"/>
      <c r="Q120"/>
      <c r="R120"/>
      <c r="S120"/>
      <c r="T120"/>
    </row>
    <row r="121" spans="1:20">
      <c r="B121" s="649">
        <v>50038</v>
      </c>
      <c r="C121" s="650">
        <v>3</v>
      </c>
      <c r="D121" s="650" t="s">
        <v>78</v>
      </c>
      <c r="E121" s="651">
        <v>46158</v>
      </c>
      <c r="F121" s="652">
        <v>31.27</v>
      </c>
      <c r="G121" s="650" t="str" cm="1">
        <f t="array" ref="G121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121" s="65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21" s="65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21" s="654"/>
      <c r="Q121"/>
      <c r="R121"/>
      <c r="S121"/>
      <c r="T121"/>
    </row>
    <row r="122" spans="1:20">
      <c r="B122" s="152">
        <v>50039</v>
      </c>
      <c r="C122" s="673">
        <v>4</v>
      </c>
      <c r="D122" s="673" t="s">
        <v>60</v>
      </c>
      <c r="E122" s="138">
        <v>46158</v>
      </c>
      <c r="F122" s="420">
        <v>30.53</v>
      </c>
      <c r="G122" s="673" t="str" cm="1">
        <f t="array" ref="G122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122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22" s="673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22" s="476"/>
      <c r="Q122"/>
      <c r="R122"/>
      <c r="S122"/>
      <c r="T122"/>
    </row>
    <row r="123" spans="1:20">
      <c r="B123" s="609">
        <v>50049</v>
      </c>
      <c r="C123" s="610">
        <v>1</v>
      </c>
      <c r="D123" s="610" t="s">
        <v>79</v>
      </c>
      <c r="E123" s="611">
        <v>46158</v>
      </c>
      <c r="F123" s="612">
        <v>31.89</v>
      </c>
      <c r="G123" s="610" t="str" cm="1">
        <f t="array" ref="G123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123" s="61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23" s="61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23" s="614"/>
      <c r="Q123"/>
      <c r="R123"/>
      <c r="S123"/>
      <c r="T123"/>
    </row>
    <row r="124" spans="1:20">
      <c r="B124" s="609">
        <v>50049</v>
      </c>
      <c r="C124" s="610">
        <v>2</v>
      </c>
      <c r="D124" s="610" t="s">
        <v>247</v>
      </c>
      <c r="E124" s="611">
        <v>46158</v>
      </c>
      <c r="F124" s="612">
        <v>32.21</v>
      </c>
      <c r="G124" s="610" t="str" cm="1">
        <f t="array" ref="G124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124" s="61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24" s="61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24" s="614"/>
      <c r="Q124"/>
      <c r="R124"/>
      <c r="S124"/>
      <c r="T124"/>
    </row>
    <row r="125" spans="1:20">
      <c r="B125" s="609">
        <v>50049</v>
      </c>
      <c r="C125" s="610">
        <v>3</v>
      </c>
      <c r="D125" s="610" t="s">
        <v>79</v>
      </c>
      <c r="E125" s="611">
        <v>46160</v>
      </c>
      <c r="F125" s="612">
        <v>33.130000000000003</v>
      </c>
      <c r="G125" s="610" t="str" cm="1">
        <f t="array" ref="G125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125" s="61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25" s="61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25" s="614"/>
      <c r="Q125"/>
      <c r="R125"/>
      <c r="S125"/>
      <c r="T125"/>
    </row>
    <row r="126" spans="1:20">
      <c r="B126" s="609">
        <v>50049</v>
      </c>
      <c r="C126" s="610">
        <v>4</v>
      </c>
      <c r="D126" s="610" t="s">
        <v>247</v>
      </c>
      <c r="E126" s="611">
        <v>46160</v>
      </c>
      <c r="F126" s="612">
        <v>31.84</v>
      </c>
      <c r="G126" s="610" t="str" cm="1">
        <f t="array" ref="G126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126" s="61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26" s="61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26" s="614"/>
      <c r="Q126"/>
      <c r="R126"/>
      <c r="S126"/>
      <c r="T126"/>
    </row>
    <row r="127" spans="1:20">
      <c r="B127" s="649">
        <v>50038</v>
      </c>
      <c r="C127" s="650">
        <v>4</v>
      </c>
      <c r="D127" s="650" t="s">
        <v>78</v>
      </c>
      <c r="E127" s="651">
        <v>46160</v>
      </c>
      <c r="F127" s="652">
        <v>32.31</v>
      </c>
      <c r="G127" s="650" t="str" cm="1">
        <f t="array" ref="G127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127" s="65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27" s="65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27" s="654"/>
      <c r="Q127"/>
      <c r="R127"/>
      <c r="S127"/>
      <c r="T127"/>
    </row>
    <row r="128" spans="1:20">
      <c r="B128" s="152">
        <v>50056</v>
      </c>
      <c r="C128" s="673">
        <v>1</v>
      </c>
      <c r="D128" s="673" t="s">
        <v>60</v>
      </c>
      <c r="E128" s="138">
        <v>46160</v>
      </c>
      <c r="F128" s="420">
        <v>30.83</v>
      </c>
      <c r="G128" s="673" t="str" cm="1">
        <f t="array" ref="G128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128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28" s="673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28" s="476"/>
      <c r="Q128"/>
      <c r="R128"/>
      <c r="S128"/>
      <c r="T128"/>
    </row>
    <row r="129" spans="2:20">
      <c r="B129" s="448" t="s">
        <v>619</v>
      </c>
      <c r="C129" s="449">
        <v>3</v>
      </c>
      <c r="D129" s="449" t="s">
        <v>60</v>
      </c>
      <c r="E129" s="450">
        <v>46161</v>
      </c>
      <c r="F129" s="594">
        <v>34.26</v>
      </c>
      <c r="G129" s="449" t="str" cm="1">
        <f t="array" ref="G129">IF(
    Venta4[[#This Row],[N° Lote]]="",
    "",
    IFERROR(
        INDEX(
            Mezcla!T:T,
            _xlfn.XLOOKUP(Venta4[[#This Row],[N° Lote]],Mezcla!T:T,ROW(Mezcla!T:T))+1
        ),
        ""
    )
)</f>
        <v>3H COPPER 
EL SAUCE 1 AL 5</v>
      </c>
      <c r="H129" s="592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129" s="449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29" s="593"/>
      <c r="Q129"/>
      <c r="R129"/>
      <c r="S129"/>
      <c r="T129"/>
    </row>
    <row r="130" spans="2:20">
      <c r="B130" s="448" t="s">
        <v>619</v>
      </c>
      <c r="C130" s="449">
        <v>4</v>
      </c>
      <c r="D130" s="449" t="s">
        <v>79</v>
      </c>
      <c r="E130" s="450">
        <v>46161</v>
      </c>
      <c r="F130" s="594">
        <v>30</v>
      </c>
      <c r="G130" s="449" t="str" cm="1">
        <f t="array" ref="G130">IF(
    Venta4[[#This Row],[N° Lote]]="",
    "",
    IFERROR(
        INDEX(
            Mezcla!T:T,
            _xlfn.XLOOKUP(Venta4[[#This Row],[N° Lote]],Mezcla!T:T,ROW(Mezcla!T:T))+1
        ),
        ""
    )
)</f>
        <v>3H COPPER 
EL SAUCE 1 AL 5</v>
      </c>
      <c r="H130" s="592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130" s="449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30" s="593"/>
      <c r="Q130"/>
      <c r="R130"/>
      <c r="S130"/>
      <c r="T130"/>
    </row>
    <row r="131" spans="2:20">
      <c r="B131" s="152">
        <v>50065</v>
      </c>
      <c r="C131" s="673">
        <v>1</v>
      </c>
      <c r="D131" s="673" t="s">
        <v>78</v>
      </c>
      <c r="E131" s="138">
        <v>46161</v>
      </c>
      <c r="F131" s="420">
        <v>31.32</v>
      </c>
      <c r="G131" s="673" t="str" cm="1">
        <f t="array" ref="G131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131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31" s="673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31" s="476"/>
      <c r="Q131"/>
      <c r="R131"/>
      <c r="S131"/>
      <c r="T131"/>
    </row>
    <row r="132" spans="2:20">
      <c r="B132" s="712">
        <v>50067</v>
      </c>
      <c r="C132" s="713">
        <v>1</v>
      </c>
      <c r="D132" s="713" t="s">
        <v>60</v>
      </c>
      <c r="E132" s="714">
        <v>46161</v>
      </c>
      <c r="F132" s="717">
        <v>30.81</v>
      </c>
      <c r="G132" s="713" t="str" cm="1">
        <f t="array" ref="G132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132" s="71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32" s="713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32" s="716"/>
      <c r="Q132"/>
      <c r="R132"/>
      <c r="S132"/>
      <c r="T132"/>
    </row>
    <row r="133" spans="2:20">
      <c r="B133" s="712">
        <v>50067</v>
      </c>
      <c r="C133" s="713">
        <v>2</v>
      </c>
      <c r="D133" s="713" t="s">
        <v>247</v>
      </c>
      <c r="E133" s="714">
        <v>46161</v>
      </c>
      <c r="F133" s="717">
        <v>32.72</v>
      </c>
      <c r="G133" s="713" t="str" cm="1">
        <f t="array" ref="G133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133" s="71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33" s="713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33" s="716"/>
      <c r="Q133"/>
      <c r="R133"/>
      <c r="S133"/>
      <c r="T133"/>
    </row>
    <row r="134" spans="2:20">
      <c r="B134" s="152">
        <v>50065</v>
      </c>
      <c r="C134" s="676">
        <v>2</v>
      </c>
      <c r="D134" s="676" t="s">
        <v>79</v>
      </c>
      <c r="E134" s="138">
        <v>46162</v>
      </c>
      <c r="F134" s="140">
        <v>33.64</v>
      </c>
      <c r="G134" s="676" t="str" cm="1">
        <f t="array" ref="G134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134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34" s="67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34" s="476"/>
      <c r="Q134"/>
      <c r="R134"/>
      <c r="S134"/>
      <c r="T134"/>
    </row>
    <row r="135" spans="2:20">
      <c r="B135" s="712">
        <v>50067</v>
      </c>
      <c r="C135" s="713">
        <v>3</v>
      </c>
      <c r="D135" s="713" t="s">
        <v>77</v>
      </c>
      <c r="E135" s="714">
        <v>46162</v>
      </c>
      <c r="F135" s="717">
        <v>31.24</v>
      </c>
      <c r="G135" s="713" t="str" cm="1">
        <f t="array" ref="G135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135" s="71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35" s="713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35" s="716"/>
      <c r="Q135"/>
      <c r="R135"/>
      <c r="S135"/>
      <c r="T135"/>
    </row>
    <row r="136" spans="2:20">
      <c r="B136" s="448" t="s">
        <v>650</v>
      </c>
      <c r="C136" s="449">
        <v>1</v>
      </c>
      <c r="D136" s="449" t="s">
        <v>60</v>
      </c>
      <c r="E136" s="450">
        <v>46163</v>
      </c>
      <c r="F136" s="594">
        <v>35.81</v>
      </c>
      <c r="G136" s="449" t="str" cm="1">
        <f t="array" ref="G136">IF(
    Venta4[[#This Row],[N° Lote]]="",
    "",
    IFERROR(
        INDEX(
            Mezcla!T:T,
            _xlfn.XLOOKUP(Venta4[[#This Row],[N° Lote]],Mezcla!T:T,ROW(Mezcla!T:T))+1
        ),
        ""
    )
)</f>
        <v>Minera la Cruz  Vicente2 1 al 26</v>
      </c>
      <c r="H136" s="592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136" s="449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36" s="593"/>
      <c r="Q136"/>
      <c r="R136"/>
      <c r="S136"/>
      <c r="T136"/>
    </row>
    <row r="137" spans="2:20">
      <c r="B137" s="448" t="s">
        <v>650</v>
      </c>
      <c r="C137" s="449">
        <v>2</v>
      </c>
      <c r="D137" s="449" t="s">
        <v>78</v>
      </c>
      <c r="E137" s="450">
        <v>46163</v>
      </c>
      <c r="F137" s="594">
        <v>27.4</v>
      </c>
      <c r="G137" s="449" t="str" cm="1">
        <f t="array" ref="G137">IF(
    Venta4[[#This Row],[N° Lote]]="",
    "",
    IFERROR(
        INDEX(
            Mezcla!T:T,
            _xlfn.XLOOKUP(Venta4[[#This Row],[N° Lote]],Mezcla!T:T,ROW(Mezcla!T:T))+1
        ),
        ""
    )
)</f>
        <v>Minera la Cruz  Vicente2 1 al 26</v>
      </c>
      <c r="H137" s="592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137" s="449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37" s="593"/>
      <c r="Q137"/>
      <c r="R137"/>
      <c r="S137"/>
      <c r="T137"/>
    </row>
    <row r="138" spans="2:20">
      <c r="B138" s="152">
        <v>50065</v>
      </c>
      <c r="C138" s="676">
        <v>3</v>
      </c>
      <c r="D138" s="676" t="s">
        <v>79</v>
      </c>
      <c r="E138" s="138">
        <v>46163</v>
      </c>
      <c r="F138" s="420">
        <v>30.83</v>
      </c>
      <c r="G138" s="676" t="str" cm="1">
        <f t="array" ref="G138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138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38" s="67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38" s="476"/>
      <c r="Q138"/>
      <c r="R138"/>
      <c r="S138"/>
      <c r="T138"/>
    </row>
    <row r="139" spans="2:20">
      <c r="B139" s="152">
        <v>50065</v>
      </c>
      <c r="C139" s="676">
        <v>4</v>
      </c>
      <c r="D139" s="676" t="s">
        <v>247</v>
      </c>
      <c r="E139" s="138">
        <v>46163</v>
      </c>
      <c r="F139" s="420">
        <v>31.34</v>
      </c>
      <c r="G139" s="676" t="str" cm="1">
        <f t="array" ref="G139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139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39" s="67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39" s="476"/>
      <c r="Q139"/>
      <c r="R139"/>
      <c r="S139"/>
      <c r="T139"/>
    </row>
    <row r="140" spans="2:20">
      <c r="B140" s="712">
        <v>50067</v>
      </c>
      <c r="C140" s="713">
        <v>4</v>
      </c>
      <c r="D140" s="713" t="s">
        <v>75</v>
      </c>
      <c r="E140" s="714">
        <v>46163</v>
      </c>
      <c r="F140" s="717">
        <v>31.67</v>
      </c>
      <c r="G140" s="713" t="str" cm="1">
        <f t="array" ref="G140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140" s="71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40" s="713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40" s="716"/>
      <c r="Q140"/>
      <c r="R140"/>
      <c r="S140"/>
      <c r="T140"/>
    </row>
    <row r="141" spans="2:20">
      <c r="B141" s="152">
        <v>50073</v>
      </c>
      <c r="C141" s="676">
        <v>1</v>
      </c>
      <c r="D141" s="676" t="s">
        <v>60</v>
      </c>
      <c r="E141" s="138">
        <v>46167</v>
      </c>
      <c r="F141" s="420">
        <v>30.85</v>
      </c>
      <c r="G141" s="676" t="str" cm="1">
        <f t="array" ref="G141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141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41" s="67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41" s="476"/>
      <c r="Q141"/>
      <c r="R141"/>
      <c r="S141"/>
      <c r="T141"/>
    </row>
    <row r="142" spans="2:20">
      <c r="B142" s="152">
        <v>50073</v>
      </c>
      <c r="C142" s="676">
        <v>2</v>
      </c>
      <c r="D142" s="676" t="s">
        <v>78</v>
      </c>
      <c r="E142" s="138">
        <v>46167</v>
      </c>
      <c r="F142" s="420">
        <v>32.36</v>
      </c>
      <c r="G142" s="676" t="str" cm="1">
        <f t="array" ref="G142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142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42" s="67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42" s="476"/>
      <c r="Q142"/>
      <c r="R142"/>
      <c r="S142"/>
      <c r="T142"/>
    </row>
    <row r="143" spans="2:20">
      <c r="B143" s="448" t="s">
        <v>650</v>
      </c>
      <c r="C143" s="449">
        <v>3</v>
      </c>
      <c r="D143" s="449" t="s">
        <v>247</v>
      </c>
      <c r="E143" s="450">
        <v>46167</v>
      </c>
      <c r="F143" s="594">
        <v>27.26</v>
      </c>
      <c r="G143" s="449" t="str" cm="1">
        <f t="array" ref="G143">IF(
    Venta4[[#This Row],[N° Lote]]="",
    "",
    IFERROR(
        INDEX(
            Mezcla!T:T,
            _xlfn.XLOOKUP(Venta4[[#This Row],[N° Lote]],Mezcla!T:T,ROW(Mezcla!T:T))+1
        ),
        ""
    )
)</f>
        <v>Minera la Cruz  Vicente2 1 al 26</v>
      </c>
      <c r="H143" s="592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143" s="449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43" s="593"/>
      <c r="Q143"/>
      <c r="R143"/>
      <c r="S143"/>
      <c r="T143"/>
    </row>
    <row r="144" spans="2:20">
      <c r="B144" s="649">
        <v>50077</v>
      </c>
      <c r="C144" s="650">
        <v>1</v>
      </c>
      <c r="D144" s="650" t="s">
        <v>79</v>
      </c>
      <c r="E144" s="651">
        <v>46167</v>
      </c>
      <c r="F144" s="652">
        <v>33.479999999999997</v>
      </c>
      <c r="G144" s="650" t="str" cm="1">
        <f t="array" ref="G144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144" s="65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44" s="65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44" s="654"/>
      <c r="Q144"/>
      <c r="R144"/>
      <c r="S144"/>
      <c r="T144"/>
    </row>
    <row r="145" spans="2:20">
      <c r="B145" s="448" t="s">
        <v>650</v>
      </c>
      <c r="C145" s="449">
        <v>4</v>
      </c>
      <c r="D145" s="449" t="s">
        <v>60</v>
      </c>
      <c r="E145" s="450">
        <v>46168</v>
      </c>
      <c r="F145" s="594">
        <v>33.659999999999997</v>
      </c>
      <c r="G145" s="449" t="str" cm="1">
        <f t="array" ref="G145">IF(
    Venta4[[#This Row],[N° Lote]]="",
    "",
    IFERROR(
        INDEX(
            Mezcla!T:T,
            _xlfn.XLOOKUP(Venta4[[#This Row],[N° Lote]],Mezcla!T:T,ROW(Mezcla!T:T))+1
        ),
        ""
    )
)</f>
        <v>Minera la Cruz  Vicente2 1 al 26</v>
      </c>
      <c r="H145" s="592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CERRO NEGRO</v>
      </c>
      <c r="I145" s="449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45" s="593"/>
      <c r="Q145"/>
      <c r="R145"/>
      <c r="S145"/>
      <c r="T145"/>
    </row>
    <row r="146" spans="2:20">
      <c r="B146" s="152">
        <v>50073</v>
      </c>
      <c r="C146" s="676">
        <v>3</v>
      </c>
      <c r="D146" s="676" t="s">
        <v>247</v>
      </c>
      <c r="E146" s="138">
        <v>46168</v>
      </c>
      <c r="F146" s="420">
        <v>33.32</v>
      </c>
      <c r="G146" s="676" t="str" cm="1">
        <f t="array" ref="G146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146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46" s="67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46" s="476"/>
      <c r="Q146"/>
      <c r="R146"/>
      <c r="S146"/>
      <c r="T146"/>
    </row>
    <row r="147" spans="2:20">
      <c r="B147" s="152">
        <v>50073</v>
      </c>
      <c r="C147" s="676">
        <v>4</v>
      </c>
      <c r="D147" s="676" t="s">
        <v>75</v>
      </c>
      <c r="E147" s="138">
        <v>46168</v>
      </c>
      <c r="F147" s="420">
        <v>33.159999999999997</v>
      </c>
      <c r="G147" s="676" t="str" cm="1">
        <f t="array" ref="G147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147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47" s="67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47" s="476"/>
      <c r="Q147"/>
      <c r="R147"/>
      <c r="S147"/>
      <c r="T147"/>
    </row>
    <row r="148" spans="2:20">
      <c r="B148" s="649">
        <v>50077</v>
      </c>
      <c r="C148" s="650">
        <v>2</v>
      </c>
      <c r="D148" s="650" t="s">
        <v>79</v>
      </c>
      <c r="E148" s="651">
        <v>46168</v>
      </c>
      <c r="F148" s="652">
        <v>32.68</v>
      </c>
      <c r="G148" s="650" t="str" cm="1">
        <f t="array" ref="G148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148" s="65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48" s="65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48" s="654"/>
      <c r="Q148"/>
      <c r="R148"/>
      <c r="S148"/>
      <c r="T148"/>
    </row>
    <row r="149" spans="2:20">
      <c r="B149" s="649">
        <v>50077</v>
      </c>
      <c r="C149" s="650">
        <v>3</v>
      </c>
      <c r="D149" s="650" t="s">
        <v>60</v>
      </c>
      <c r="E149" s="651">
        <v>46168</v>
      </c>
      <c r="F149" s="652">
        <v>30.8</v>
      </c>
      <c r="G149" s="650" t="str" cm="1">
        <f t="array" ref="G149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149" s="65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49" s="65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49" s="654"/>
      <c r="Q149"/>
      <c r="R149"/>
      <c r="S149"/>
      <c r="T149"/>
    </row>
    <row r="150" spans="2:20">
      <c r="B150" s="649">
        <v>50077</v>
      </c>
      <c r="C150" s="650">
        <v>4</v>
      </c>
      <c r="D150" s="650" t="s">
        <v>78</v>
      </c>
      <c r="E150" s="651">
        <v>46169</v>
      </c>
      <c r="F150" s="652">
        <v>29.54</v>
      </c>
      <c r="G150" s="650" t="str" cm="1">
        <f t="array" ref="G150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150" s="65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50" s="65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50" s="654"/>
      <c r="Q150"/>
      <c r="R150"/>
      <c r="S150"/>
      <c r="T150"/>
    </row>
    <row r="151" spans="2:20">
      <c r="B151" s="152">
        <v>50084</v>
      </c>
      <c r="C151" s="676">
        <v>1</v>
      </c>
      <c r="D151" s="676" t="s">
        <v>79</v>
      </c>
      <c r="E151" s="138">
        <v>46169</v>
      </c>
      <c r="F151" s="420">
        <v>31.76</v>
      </c>
      <c r="G151" s="676" t="str" cm="1">
        <f t="array" ref="G151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151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51" s="67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51" s="476"/>
      <c r="Q151"/>
      <c r="R151"/>
      <c r="S151"/>
      <c r="T151"/>
    </row>
    <row r="152" spans="2:20">
      <c r="B152" s="152">
        <v>50084</v>
      </c>
      <c r="C152" s="676">
        <v>2</v>
      </c>
      <c r="D152" s="676" t="s">
        <v>60</v>
      </c>
      <c r="E152" s="138">
        <v>46169</v>
      </c>
      <c r="F152" s="420">
        <v>30.43</v>
      </c>
      <c r="G152" s="676" t="str" cm="1">
        <f t="array" ref="G152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152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52" s="67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52" s="476"/>
      <c r="Q152"/>
      <c r="R152"/>
      <c r="S152"/>
      <c r="T152"/>
    </row>
    <row r="153" spans="2:20">
      <c r="B153" s="152">
        <v>50084</v>
      </c>
      <c r="C153" s="676">
        <v>3</v>
      </c>
      <c r="D153" s="676" t="s">
        <v>79</v>
      </c>
      <c r="E153" s="138">
        <v>46170</v>
      </c>
      <c r="F153" s="140">
        <v>31.31</v>
      </c>
      <c r="G153" s="676" t="str" cm="1">
        <f t="array" ref="G153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153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53" s="67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53" s="476"/>
      <c r="Q153"/>
      <c r="R153"/>
      <c r="S153"/>
      <c r="T153"/>
    </row>
    <row r="154" spans="2:20">
      <c r="B154" s="152">
        <v>50084</v>
      </c>
      <c r="C154" s="676">
        <v>4</v>
      </c>
      <c r="D154" s="676" t="s">
        <v>78</v>
      </c>
      <c r="E154" s="138">
        <v>46170</v>
      </c>
      <c r="F154" s="140">
        <v>28.51</v>
      </c>
      <c r="G154" s="676" t="str" cm="1">
        <f t="array" ref="G154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154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54" s="67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54" s="476"/>
      <c r="Q154"/>
      <c r="R154"/>
      <c r="S154"/>
      <c r="T154"/>
    </row>
    <row r="155" spans="2:20">
      <c r="B155" s="682">
        <v>50089</v>
      </c>
      <c r="C155" s="683">
        <v>1</v>
      </c>
      <c r="D155" s="683" t="s">
        <v>247</v>
      </c>
      <c r="E155" s="684">
        <v>46170</v>
      </c>
      <c r="F155" s="685">
        <v>31.33</v>
      </c>
      <c r="G155" s="683" t="str" cm="1">
        <f t="array" ref="G155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155" s="686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55" s="683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55" s="687"/>
      <c r="Q155"/>
      <c r="R155"/>
      <c r="S155"/>
      <c r="T155"/>
    </row>
    <row r="156" spans="2:20">
      <c r="B156" s="682">
        <v>50089</v>
      </c>
      <c r="C156" s="683">
        <v>2</v>
      </c>
      <c r="D156" s="683" t="s">
        <v>60</v>
      </c>
      <c r="E156" s="684">
        <v>46170</v>
      </c>
      <c r="F156" s="685">
        <v>30.67</v>
      </c>
      <c r="G156" s="683" t="str" cm="1">
        <f t="array" ref="G156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156" s="686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56" s="683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56" s="687"/>
      <c r="Q156"/>
      <c r="R156"/>
      <c r="S156"/>
      <c r="T156"/>
    </row>
    <row r="157" spans="2:20">
      <c r="B157" s="682">
        <v>50089</v>
      </c>
      <c r="C157" s="683">
        <v>3</v>
      </c>
      <c r="D157" s="683" t="s">
        <v>78</v>
      </c>
      <c r="E157" s="684">
        <v>46170</v>
      </c>
      <c r="F157" s="685">
        <v>29.51</v>
      </c>
      <c r="G157" s="683" t="str" cm="1">
        <f t="array" ref="G157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157" s="686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57" s="683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57" s="687"/>
      <c r="Q157"/>
      <c r="R157"/>
      <c r="S157"/>
      <c r="T157"/>
    </row>
    <row r="158" spans="2:20">
      <c r="B158" s="682">
        <v>50089</v>
      </c>
      <c r="C158" s="683">
        <v>4</v>
      </c>
      <c r="D158" s="683" t="s">
        <v>60</v>
      </c>
      <c r="E158" s="684">
        <v>46170</v>
      </c>
      <c r="F158" s="685">
        <v>29.58</v>
      </c>
      <c r="G158" s="683" t="str" cm="1">
        <f t="array" ref="G158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158" s="686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58" s="683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58" s="687"/>
      <c r="Q158"/>
      <c r="R158"/>
      <c r="S158"/>
      <c r="T158"/>
    </row>
    <row r="159" spans="2:20">
      <c r="B159" s="152">
        <v>50094</v>
      </c>
      <c r="C159" s="676">
        <v>1</v>
      </c>
      <c r="D159" s="676" t="s">
        <v>79</v>
      </c>
      <c r="E159" s="138">
        <v>46170</v>
      </c>
      <c r="F159" s="420">
        <v>34.08</v>
      </c>
      <c r="G159" s="676" t="str" cm="1">
        <f t="array" ref="G159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159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59" s="67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59" s="476"/>
      <c r="Q159"/>
      <c r="R159"/>
      <c r="S159"/>
      <c r="T159"/>
    </row>
    <row r="160" spans="2:20">
      <c r="B160" s="152">
        <v>50094</v>
      </c>
      <c r="C160" s="676">
        <v>2</v>
      </c>
      <c r="D160" s="676" t="s">
        <v>75</v>
      </c>
      <c r="E160" s="138">
        <v>46171</v>
      </c>
      <c r="F160" s="140">
        <v>29.49</v>
      </c>
      <c r="G160" s="676" t="str" cm="1">
        <f t="array" ref="G160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160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60" s="67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60" s="476"/>
      <c r="Q160"/>
      <c r="R160"/>
      <c r="S160"/>
      <c r="T160"/>
    </row>
    <row r="161" spans="1:20" ht="15" thickBot="1">
      <c r="B161" s="732">
        <v>50094</v>
      </c>
      <c r="C161" s="733">
        <v>3</v>
      </c>
      <c r="D161" s="733" t="s">
        <v>247</v>
      </c>
      <c r="E161" s="734">
        <v>46171</v>
      </c>
      <c r="F161" s="735">
        <v>29.34</v>
      </c>
      <c r="G161" s="733" t="str" cm="1">
        <f t="array" ref="G161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161" s="736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61" s="733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61" s="737"/>
      <c r="Q161"/>
      <c r="R161"/>
      <c r="S161"/>
      <c r="T161"/>
    </row>
    <row r="162" spans="1:20">
      <c r="A162" s="548" t="s">
        <v>2632</v>
      </c>
      <c r="B162" s="726">
        <v>60001</v>
      </c>
      <c r="C162" s="727">
        <v>1</v>
      </c>
      <c r="D162" s="727" t="s">
        <v>79</v>
      </c>
      <c r="E162" s="728">
        <v>46174</v>
      </c>
      <c r="F162" s="729">
        <v>30.72</v>
      </c>
      <c r="G162" s="727" t="str" cm="1">
        <f t="array" ref="G162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162" s="730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62" s="727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62" s="731"/>
      <c r="Q162"/>
      <c r="R162"/>
      <c r="S162"/>
      <c r="T162"/>
    </row>
    <row r="163" spans="1:20">
      <c r="B163" s="609">
        <v>60001</v>
      </c>
      <c r="C163" s="610">
        <v>2</v>
      </c>
      <c r="D163" s="610" t="s">
        <v>247</v>
      </c>
      <c r="E163" s="611">
        <v>46174</v>
      </c>
      <c r="F163" s="612">
        <v>31.85</v>
      </c>
      <c r="G163" s="610" t="str" cm="1">
        <f t="array" ref="G163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163" s="61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63" s="61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63" s="614"/>
      <c r="Q163"/>
      <c r="R163"/>
      <c r="S163"/>
      <c r="T163"/>
    </row>
    <row r="164" spans="1:20">
      <c r="B164" s="609">
        <v>60001</v>
      </c>
      <c r="C164" s="610">
        <v>3</v>
      </c>
      <c r="D164" s="610" t="s">
        <v>79</v>
      </c>
      <c r="E164" s="611">
        <v>46174</v>
      </c>
      <c r="F164" s="612">
        <v>30.93</v>
      </c>
      <c r="G164" s="610" t="str" cm="1">
        <f t="array" ref="G164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164" s="61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64" s="61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64" s="614"/>
      <c r="Q164"/>
      <c r="R164"/>
      <c r="S164"/>
      <c r="T164"/>
    </row>
    <row r="165" spans="1:20">
      <c r="B165" s="609">
        <v>60001</v>
      </c>
      <c r="C165" s="610">
        <v>4</v>
      </c>
      <c r="D165" s="610" t="s">
        <v>60</v>
      </c>
      <c r="E165" s="611">
        <v>46174</v>
      </c>
      <c r="F165" s="612">
        <v>29.02</v>
      </c>
      <c r="G165" s="610" t="str" cm="1">
        <f t="array" ref="G165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165" s="61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65" s="61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65" s="614"/>
      <c r="Q165"/>
      <c r="R165"/>
      <c r="S165"/>
      <c r="T165"/>
    </row>
    <row r="166" spans="1:20">
      <c r="B166" s="649">
        <v>60002</v>
      </c>
      <c r="C166" s="650">
        <v>1</v>
      </c>
      <c r="D166" s="650" t="s">
        <v>75</v>
      </c>
      <c r="E166" s="651">
        <v>46174</v>
      </c>
      <c r="F166" s="652">
        <v>29.87</v>
      </c>
      <c r="G166" s="650" t="str" cm="1">
        <f t="array" ref="G166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166" s="65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66" s="65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66" s="654"/>
      <c r="Q166"/>
      <c r="R166"/>
      <c r="S166"/>
      <c r="T166"/>
    </row>
    <row r="167" spans="1:20">
      <c r="B167" s="649">
        <v>60002</v>
      </c>
      <c r="C167" s="650">
        <v>2</v>
      </c>
      <c r="D167" s="650" t="s">
        <v>75</v>
      </c>
      <c r="E167" s="651">
        <v>46174</v>
      </c>
      <c r="F167" s="652">
        <v>29.22</v>
      </c>
      <c r="G167" s="650" t="str" cm="1">
        <f t="array" ref="G167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167" s="65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67" s="65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67" s="654"/>
      <c r="Q167"/>
      <c r="R167"/>
      <c r="S167"/>
      <c r="T167"/>
    </row>
    <row r="168" spans="1:20">
      <c r="B168" s="649">
        <v>60002</v>
      </c>
      <c r="C168" s="650">
        <v>3</v>
      </c>
      <c r="D168" s="650" t="s">
        <v>247</v>
      </c>
      <c r="E168" s="651">
        <v>46175</v>
      </c>
      <c r="F168" s="652">
        <v>31.62</v>
      </c>
      <c r="G168" s="650" t="str" cm="1">
        <f t="array" ref="G168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168" s="65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68" s="65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68" s="654"/>
      <c r="Q168"/>
      <c r="R168"/>
      <c r="S168"/>
      <c r="T168"/>
    </row>
    <row r="169" spans="1:20">
      <c r="B169" s="649">
        <v>60002</v>
      </c>
      <c r="C169" s="650">
        <v>4</v>
      </c>
      <c r="D169" s="650" t="s">
        <v>77</v>
      </c>
      <c r="E169" s="651">
        <v>46175</v>
      </c>
      <c r="F169" s="652">
        <v>29.5</v>
      </c>
      <c r="G169" s="650" t="str" cm="1">
        <f t="array" ref="G169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169" s="65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69" s="65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69" s="654"/>
      <c r="Q169"/>
      <c r="R169"/>
      <c r="S169"/>
      <c r="T169"/>
    </row>
    <row r="170" spans="1:20">
      <c r="B170" s="152">
        <v>60011</v>
      </c>
      <c r="C170" s="676">
        <v>1</v>
      </c>
      <c r="D170" s="676" t="s">
        <v>60</v>
      </c>
      <c r="E170" s="138">
        <v>46175</v>
      </c>
      <c r="F170" s="420">
        <v>28.32</v>
      </c>
      <c r="G170" s="676" t="str" cm="1">
        <f t="array" ref="G170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170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70" s="67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70" s="476"/>
      <c r="Q170"/>
      <c r="R170"/>
      <c r="S170"/>
      <c r="T170"/>
    </row>
    <row r="171" spans="1:20">
      <c r="B171" s="152">
        <v>60011</v>
      </c>
      <c r="C171" s="676">
        <v>2</v>
      </c>
      <c r="D171" s="676" t="s">
        <v>79</v>
      </c>
      <c r="E171" s="138">
        <v>46175</v>
      </c>
      <c r="F171" s="420">
        <v>30.48</v>
      </c>
      <c r="G171" s="676" t="str" cm="1">
        <f t="array" ref="G171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171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71" s="67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71" s="476"/>
      <c r="Q171"/>
      <c r="R171"/>
      <c r="S171"/>
      <c r="T171"/>
    </row>
    <row r="172" spans="1:20">
      <c r="B172" s="609">
        <v>60013</v>
      </c>
      <c r="C172" s="610">
        <v>1</v>
      </c>
      <c r="D172" s="610" t="s">
        <v>78</v>
      </c>
      <c r="E172" s="611">
        <v>46175</v>
      </c>
      <c r="F172" s="612">
        <v>28.91</v>
      </c>
      <c r="G172" s="610" t="str" cm="1">
        <f t="array" ref="G172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172" s="61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72" s="61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72" s="614"/>
      <c r="Q172"/>
      <c r="R172"/>
      <c r="S172"/>
      <c r="T172"/>
    </row>
    <row r="173" spans="1:20">
      <c r="B173" s="609">
        <v>60013</v>
      </c>
      <c r="C173" s="610">
        <v>2</v>
      </c>
      <c r="D173" s="610" t="s">
        <v>247</v>
      </c>
      <c r="E173" s="611">
        <v>46176</v>
      </c>
      <c r="F173" s="612">
        <v>32.340000000000003</v>
      </c>
      <c r="G173" s="610" t="str" cm="1">
        <f t="array" ref="G173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173" s="61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73" s="61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73" s="614"/>
      <c r="Q173"/>
      <c r="R173"/>
      <c r="S173"/>
      <c r="T173"/>
    </row>
    <row r="174" spans="1:20">
      <c r="B174" s="609">
        <v>60013</v>
      </c>
      <c r="C174" s="610">
        <v>3</v>
      </c>
      <c r="D174" s="610" t="s">
        <v>77</v>
      </c>
      <c r="E174" s="611">
        <v>46176</v>
      </c>
      <c r="F174" s="612">
        <v>29.83</v>
      </c>
      <c r="G174" s="610" t="str" cm="1">
        <f t="array" ref="G174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174" s="61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74" s="61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74" s="614"/>
      <c r="Q174"/>
      <c r="R174"/>
      <c r="S174"/>
      <c r="T174"/>
    </row>
    <row r="175" spans="1:20">
      <c r="B175" s="152">
        <v>60011</v>
      </c>
      <c r="C175" s="676">
        <v>3</v>
      </c>
      <c r="D175" s="676" t="s">
        <v>75</v>
      </c>
      <c r="E175" s="138">
        <v>46176</v>
      </c>
      <c r="F175" s="420">
        <v>30.78</v>
      </c>
      <c r="G175" s="676" t="str" cm="1">
        <f t="array" ref="G175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175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75" s="67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75" s="476"/>
      <c r="Q175"/>
      <c r="R175"/>
      <c r="S175"/>
      <c r="T175"/>
    </row>
    <row r="176" spans="1:20">
      <c r="B176" s="609">
        <v>60013</v>
      </c>
      <c r="C176" s="610">
        <v>4</v>
      </c>
      <c r="D176" s="610" t="s">
        <v>79</v>
      </c>
      <c r="E176" s="611">
        <v>46176</v>
      </c>
      <c r="F176" s="612">
        <v>31.66</v>
      </c>
      <c r="G176" s="610" t="str" cm="1">
        <f t="array" ref="G176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176" s="61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76" s="61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76" s="614"/>
      <c r="Q176"/>
      <c r="R176"/>
      <c r="S176"/>
      <c r="T176"/>
    </row>
    <row r="177" spans="2:20">
      <c r="B177" s="152">
        <v>60011</v>
      </c>
      <c r="C177" s="676">
        <v>4</v>
      </c>
      <c r="D177" s="676" t="s">
        <v>60</v>
      </c>
      <c r="E177" s="138">
        <v>46176</v>
      </c>
      <c r="F177" s="420">
        <v>30.77</v>
      </c>
      <c r="G177" s="676" t="str" cm="1">
        <f t="array" ref="G177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177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77" s="67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77" s="476"/>
      <c r="Q177"/>
      <c r="R177"/>
      <c r="S177"/>
      <c r="T177"/>
    </row>
    <row r="178" spans="2:20">
      <c r="B178" s="152">
        <v>60011</v>
      </c>
      <c r="C178" s="676">
        <v>5</v>
      </c>
      <c r="D178" s="676" t="s">
        <v>60</v>
      </c>
      <c r="E178" s="138">
        <v>46177</v>
      </c>
      <c r="F178" s="140">
        <v>29.41</v>
      </c>
      <c r="G178" s="676" t="str" cm="1">
        <f t="array" ref="G178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178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78" s="67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78" s="476"/>
      <c r="Q178"/>
      <c r="R178"/>
      <c r="S178"/>
      <c r="T178"/>
    </row>
    <row r="179" spans="2:20">
      <c r="B179" s="609">
        <v>60013</v>
      </c>
      <c r="C179" s="610">
        <v>5</v>
      </c>
      <c r="D179" s="610" t="s">
        <v>79</v>
      </c>
      <c r="E179" s="611">
        <v>46177</v>
      </c>
      <c r="F179" s="612">
        <v>29.33</v>
      </c>
      <c r="G179" s="610" t="str" cm="1">
        <f t="array" ref="G179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179" s="61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79" s="61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79" s="614"/>
      <c r="Q179"/>
      <c r="R179"/>
      <c r="S179"/>
      <c r="T179"/>
    </row>
    <row r="180" spans="2:20">
      <c r="B180" s="649">
        <v>60019</v>
      </c>
      <c r="C180" s="650">
        <v>1</v>
      </c>
      <c r="D180" s="650" t="s">
        <v>78</v>
      </c>
      <c r="E180" s="651">
        <v>46177</v>
      </c>
      <c r="F180" s="652">
        <v>30.33</v>
      </c>
      <c r="G180" s="650" t="str" cm="1">
        <f t="array" ref="G180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180" s="65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80" s="65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80" s="654"/>
      <c r="Q180"/>
      <c r="R180"/>
      <c r="S180"/>
      <c r="T180"/>
    </row>
    <row r="181" spans="2:20">
      <c r="B181" s="649">
        <v>60019</v>
      </c>
      <c r="C181" s="650">
        <v>2</v>
      </c>
      <c r="D181" s="650" t="s">
        <v>247</v>
      </c>
      <c r="E181" s="651">
        <v>46177</v>
      </c>
      <c r="F181" s="652">
        <v>31.4</v>
      </c>
      <c r="G181" s="650" t="str" cm="1">
        <f t="array" ref="G181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181" s="65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81" s="65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81" s="654"/>
      <c r="Q181"/>
      <c r="R181"/>
      <c r="S181"/>
      <c r="T181"/>
    </row>
    <row r="182" spans="2:20">
      <c r="B182" s="649">
        <v>60019</v>
      </c>
      <c r="C182" s="650">
        <v>3</v>
      </c>
      <c r="D182" s="650" t="s">
        <v>79</v>
      </c>
      <c r="E182" s="651">
        <v>46178</v>
      </c>
      <c r="F182" s="652">
        <v>30.81</v>
      </c>
      <c r="G182" s="650" t="str" cm="1">
        <f t="array" ref="G182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182" s="65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82" s="65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82" s="654"/>
      <c r="Q182"/>
      <c r="R182"/>
      <c r="S182"/>
      <c r="T182"/>
    </row>
    <row r="183" spans="2:20">
      <c r="B183" s="649">
        <v>60019</v>
      </c>
      <c r="C183" s="650">
        <v>4</v>
      </c>
      <c r="D183" s="650" t="s">
        <v>78</v>
      </c>
      <c r="E183" s="651">
        <v>46178</v>
      </c>
      <c r="F183" s="652">
        <v>29.1</v>
      </c>
      <c r="G183" s="650" t="str" cm="1">
        <f t="array" ref="G183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183" s="65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83" s="65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83" s="654"/>
      <c r="Q183"/>
      <c r="R183"/>
      <c r="S183"/>
      <c r="T183"/>
    </row>
    <row r="184" spans="2:20">
      <c r="B184" s="649">
        <v>60019</v>
      </c>
      <c r="C184" s="650">
        <v>5</v>
      </c>
      <c r="D184" s="650" t="s">
        <v>60</v>
      </c>
      <c r="E184" s="651">
        <v>46178</v>
      </c>
      <c r="F184" s="652">
        <v>30.81</v>
      </c>
      <c r="G184" s="650" t="str" cm="1">
        <f t="array" ref="G184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184" s="65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84" s="65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84" s="654"/>
      <c r="Q184"/>
      <c r="R184"/>
      <c r="S184"/>
      <c r="T184"/>
    </row>
    <row r="185" spans="2:20">
      <c r="B185" s="152">
        <v>60022</v>
      </c>
      <c r="C185" s="676">
        <v>1</v>
      </c>
      <c r="D185" s="676" t="s">
        <v>75</v>
      </c>
      <c r="E185" s="138">
        <v>46179</v>
      </c>
      <c r="F185" s="420">
        <v>30.41</v>
      </c>
      <c r="G185" s="676" t="str" cm="1">
        <f t="array" ref="G185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185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85" s="67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85" s="476"/>
      <c r="Q185"/>
      <c r="R185"/>
      <c r="S185"/>
      <c r="T185"/>
    </row>
    <row r="186" spans="2:20">
      <c r="B186" s="777">
        <v>60022</v>
      </c>
      <c r="C186" s="778">
        <v>2</v>
      </c>
      <c r="D186" s="778" t="s">
        <v>626</v>
      </c>
      <c r="E186" s="779">
        <v>46179</v>
      </c>
      <c r="F186" s="581">
        <v>31.12</v>
      </c>
      <c r="G186" s="778" t="str" cm="1">
        <f t="array" ref="G186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186" s="780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86" s="778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86" s="781"/>
      <c r="Q186"/>
      <c r="R186"/>
      <c r="S186"/>
      <c r="T186"/>
    </row>
    <row r="187" spans="2:20">
      <c r="B187" s="152">
        <v>60022</v>
      </c>
      <c r="C187" s="676">
        <v>3</v>
      </c>
      <c r="D187" s="676" t="s">
        <v>247</v>
      </c>
      <c r="E187" s="138">
        <v>46179</v>
      </c>
      <c r="F187" s="420">
        <v>32.18</v>
      </c>
      <c r="G187" s="676" t="str" cm="1">
        <f t="array" ref="G187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187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87" s="67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87" s="476"/>
      <c r="Q187"/>
      <c r="R187"/>
      <c r="S187"/>
      <c r="T187"/>
    </row>
    <row r="188" spans="2:20">
      <c r="B188" s="152">
        <v>60022</v>
      </c>
      <c r="C188" s="676">
        <v>4</v>
      </c>
      <c r="D188" s="676" t="s">
        <v>77</v>
      </c>
      <c r="E188" s="138">
        <v>46181</v>
      </c>
      <c r="F188" s="420">
        <v>31.23</v>
      </c>
      <c r="G188" s="676" t="str" cm="1">
        <f t="array" ref="G188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188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88" s="67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88" s="476"/>
      <c r="Q188"/>
      <c r="R188"/>
      <c r="S188"/>
      <c r="T188"/>
    </row>
    <row r="189" spans="2:20">
      <c r="B189" s="152">
        <v>60022</v>
      </c>
      <c r="C189" s="676">
        <v>5</v>
      </c>
      <c r="D189" s="676" t="s">
        <v>79</v>
      </c>
      <c r="E189" s="138">
        <v>46181</v>
      </c>
      <c r="F189" s="420">
        <v>32.49</v>
      </c>
      <c r="G189" s="676" t="str" cm="1">
        <f t="array" ref="G189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189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89" s="67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89" s="476"/>
      <c r="Q189"/>
      <c r="R189"/>
      <c r="S189"/>
      <c r="T189"/>
    </row>
    <row r="190" spans="2:20">
      <c r="B190" s="609">
        <v>60029</v>
      </c>
      <c r="C190" s="610">
        <v>1</v>
      </c>
      <c r="D190" s="610" t="s">
        <v>78</v>
      </c>
      <c r="E190" s="611">
        <v>46181</v>
      </c>
      <c r="F190" s="612">
        <v>30</v>
      </c>
      <c r="G190" s="610" t="str" cm="1">
        <f t="array" ref="G190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190" s="61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90" s="61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90" s="614"/>
      <c r="Q190"/>
      <c r="R190"/>
      <c r="S190"/>
      <c r="T190"/>
    </row>
    <row r="191" spans="2:20">
      <c r="B191" s="609">
        <v>60029</v>
      </c>
      <c r="C191" s="610">
        <v>2</v>
      </c>
      <c r="D191" s="610" t="s">
        <v>60</v>
      </c>
      <c r="E191" s="611">
        <v>46181</v>
      </c>
      <c r="F191" s="612">
        <v>29.61</v>
      </c>
      <c r="G191" s="610" t="str" cm="1">
        <f t="array" ref="G191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191" s="61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91" s="61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91" s="614"/>
      <c r="K191" s="71"/>
      <c r="Q191"/>
      <c r="R191"/>
      <c r="S191"/>
      <c r="T191"/>
    </row>
    <row r="192" spans="2:20">
      <c r="B192" s="609">
        <v>60029</v>
      </c>
      <c r="C192" s="610">
        <v>3</v>
      </c>
      <c r="D192" s="610" t="s">
        <v>75</v>
      </c>
      <c r="E192" s="611">
        <v>46181</v>
      </c>
      <c r="F192" s="612">
        <v>30.03</v>
      </c>
      <c r="G192" s="610" t="str" cm="1">
        <f t="array" ref="G192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192" s="61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92" s="61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92" s="614"/>
      <c r="K192" s="12"/>
      <c r="Q192"/>
      <c r="R192"/>
      <c r="S192"/>
      <c r="T192"/>
    </row>
    <row r="193" spans="2:20">
      <c r="B193" s="609">
        <v>60029</v>
      </c>
      <c r="C193" s="610">
        <v>4</v>
      </c>
      <c r="D193" s="610" t="s">
        <v>247</v>
      </c>
      <c r="E193" s="611">
        <v>46182</v>
      </c>
      <c r="F193" s="612">
        <v>31.16</v>
      </c>
      <c r="G193" s="610" t="str" cm="1">
        <f t="array" ref="G193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193" s="61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93" s="61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93" s="614"/>
      <c r="K193" s="12"/>
      <c r="Q193"/>
      <c r="R193"/>
      <c r="S193"/>
      <c r="T193"/>
    </row>
    <row r="194" spans="2:20">
      <c r="B194" s="609">
        <v>60029</v>
      </c>
      <c r="C194" s="610">
        <v>5</v>
      </c>
      <c r="D194" s="610" t="s">
        <v>77</v>
      </c>
      <c r="E194" s="611">
        <v>46182</v>
      </c>
      <c r="F194" s="612">
        <v>31.23</v>
      </c>
      <c r="G194" s="610" t="str" cm="1">
        <f t="array" ref="G194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194" s="61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94" s="61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94" s="614"/>
      <c r="K194" s="12"/>
      <c r="Q194"/>
      <c r="R194"/>
      <c r="S194"/>
      <c r="T194"/>
    </row>
    <row r="195" spans="2:20">
      <c r="B195" s="609">
        <v>60034</v>
      </c>
      <c r="C195" s="610">
        <v>1</v>
      </c>
      <c r="D195" s="681" t="s">
        <v>79</v>
      </c>
      <c r="E195" s="611">
        <v>46182</v>
      </c>
      <c r="F195" s="740">
        <v>28.38</v>
      </c>
      <c r="G195" s="610" t="str" cm="1">
        <f t="array" ref="G195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195" s="61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95" s="61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95" s="614"/>
      <c r="K195" s="12"/>
      <c r="Q195"/>
      <c r="R195"/>
      <c r="S195"/>
      <c r="T195"/>
    </row>
    <row r="196" spans="2:20">
      <c r="B196" s="609">
        <v>60034</v>
      </c>
      <c r="C196" s="610">
        <v>2</v>
      </c>
      <c r="D196" s="681" t="s">
        <v>247</v>
      </c>
      <c r="E196" s="611">
        <v>46184</v>
      </c>
      <c r="F196" s="740">
        <v>32.46</v>
      </c>
      <c r="G196" s="610" t="str" cm="1">
        <f t="array" ref="G196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196" s="61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96" s="61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96" s="614"/>
      <c r="K196" s="12"/>
      <c r="Q196"/>
      <c r="R196"/>
      <c r="S196"/>
      <c r="T196"/>
    </row>
    <row r="197" spans="2:20">
      <c r="B197" s="609">
        <v>60034</v>
      </c>
      <c r="C197" s="610">
        <v>3</v>
      </c>
      <c r="D197" s="681" t="s">
        <v>60</v>
      </c>
      <c r="E197" s="611">
        <v>46184</v>
      </c>
      <c r="F197" s="740">
        <v>29.87</v>
      </c>
      <c r="G197" s="610" t="str" cm="1">
        <f t="array" ref="G197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197" s="61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97" s="61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97" s="614"/>
      <c r="K197" s="14"/>
      <c r="Q197"/>
      <c r="R197"/>
      <c r="S197"/>
      <c r="T197"/>
    </row>
    <row r="198" spans="2:20">
      <c r="B198" s="609">
        <v>60034</v>
      </c>
      <c r="C198" s="610">
        <v>4</v>
      </c>
      <c r="D198" s="681" t="s">
        <v>78</v>
      </c>
      <c r="E198" s="611">
        <v>46184</v>
      </c>
      <c r="F198" s="740">
        <v>28.87</v>
      </c>
      <c r="G198" s="610" t="str" cm="1">
        <f t="array" ref="G198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198" s="61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98" s="61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98" s="614"/>
      <c r="K198" s="71"/>
      <c r="Q198"/>
      <c r="R198"/>
      <c r="S198"/>
      <c r="T198"/>
    </row>
    <row r="199" spans="2:20">
      <c r="B199" s="609">
        <v>60034</v>
      </c>
      <c r="C199" s="610">
        <v>5</v>
      </c>
      <c r="D199" s="681" t="s">
        <v>75</v>
      </c>
      <c r="E199" s="611">
        <v>46184</v>
      </c>
      <c r="F199" s="740">
        <v>33</v>
      </c>
      <c r="G199" s="610" t="str" cm="1">
        <f t="array" ref="G199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199" s="61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199" s="61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199" s="614"/>
      <c r="K199" s="12"/>
      <c r="Q199"/>
      <c r="R199"/>
      <c r="S199"/>
      <c r="T199"/>
    </row>
    <row r="200" spans="2:20">
      <c r="B200" s="609">
        <v>60034</v>
      </c>
      <c r="C200" s="610">
        <v>6</v>
      </c>
      <c r="D200" s="681" t="s">
        <v>79</v>
      </c>
      <c r="E200" s="611">
        <v>46184</v>
      </c>
      <c r="F200" s="740">
        <v>33.65</v>
      </c>
      <c r="G200" s="610" t="str" cm="1">
        <f t="array" ref="G200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200" s="61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00" s="61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00" s="614"/>
      <c r="Q200"/>
      <c r="R200"/>
      <c r="S200"/>
      <c r="T200"/>
    </row>
    <row r="201" spans="2:20">
      <c r="B201" s="649">
        <v>60040</v>
      </c>
      <c r="C201" s="650">
        <v>1</v>
      </c>
      <c r="D201" s="650" t="s">
        <v>2976</v>
      </c>
      <c r="E201" s="651">
        <v>46184</v>
      </c>
      <c r="F201" s="741">
        <v>29.01</v>
      </c>
      <c r="G201" s="650" t="str" cm="1">
        <f t="array" ref="G201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201" s="65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01" s="65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01" s="654"/>
      <c r="Q201"/>
      <c r="R201"/>
      <c r="S201"/>
      <c r="T201"/>
    </row>
    <row r="202" spans="2:20">
      <c r="B202" s="649">
        <v>60040</v>
      </c>
      <c r="C202" s="650">
        <v>2</v>
      </c>
      <c r="D202" s="650" t="s">
        <v>247</v>
      </c>
      <c r="E202" s="651">
        <v>46184</v>
      </c>
      <c r="F202" s="741">
        <v>32.479999999999997</v>
      </c>
      <c r="G202" s="650" t="str" cm="1">
        <f t="array" ref="G202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202" s="65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02" s="65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02" s="654"/>
      <c r="Q202"/>
      <c r="R202"/>
      <c r="S202"/>
      <c r="T202"/>
    </row>
    <row r="203" spans="2:20">
      <c r="B203" s="649">
        <v>60040</v>
      </c>
      <c r="C203" s="650">
        <v>3</v>
      </c>
      <c r="D203" s="650" t="s">
        <v>60</v>
      </c>
      <c r="E203" s="651">
        <v>46185</v>
      </c>
      <c r="F203" s="652">
        <v>29.32</v>
      </c>
      <c r="G203" s="650" t="str" cm="1">
        <f t="array" ref="G203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203" s="65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03" s="65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03" s="654"/>
      <c r="Q203"/>
      <c r="R203"/>
      <c r="S203"/>
      <c r="T203"/>
    </row>
    <row r="204" spans="2:20">
      <c r="B204" s="649">
        <v>60040</v>
      </c>
      <c r="C204" s="650">
        <v>4</v>
      </c>
      <c r="D204" s="650" t="s">
        <v>79</v>
      </c>
      <c r="E204" s="651">
        <v>46185</v>
      </c>
      <c r="F204" s="652">
        <v>31.99</v>
      </c>
      <c r="G204" s="650" t="str" cm="1">
        <f t="array" ref="G204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204" s="65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04" s="65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04" s="654"/>
      <c r="Q204"/>
      <c r="R204"/>
      <c r="S204"/>
      <c r="T204"/>
    </row>
    <row r="205" spans="2:20">
      <c r="B205" s="649">
        <v>60040</v>
      </c>
      <c r="C205" s="650">
        <v>5</v>
      </c>
      <c r="D205" s="650" t="s">
        <v>60</v>
      </c>
      <c r="E205" s="651">
        <v>46186</v>
      </c>
      <c r="F205" s="652">
        <v>30.78</v>
      </c>
      <c r="G205" s="650" t="str" cm="1">
        <f t="array" ref="G205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205" s="65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05" s="65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05" s="654"/>
      <c r="Q205"/>
      <c r="R205"/>
      <c r="S205"/>
      <c r="T205"/>
    </row>
    <row r="206" spans="2:20">
      <c r="B206" s="649">
        <v>60040</v>
      </c>
      <c r="C206" s="650">
        <v>6</v>
      </c>
      <c r="D206" s="650" t="s">
        <v>75</v>
      </c>
      <c r="E206" s="651">
        <v>46186</v>
      </c>
      <c r="F206" s="652">
        <v>31.06</v>
      </c>
      <c r="G206" s="650" t="str" cm="1">
        <f t="array" ref="G206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206" s="65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06" s="65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06" s="654"/>
      <c r="Q206"/>
      <c r="R206"/>
      <c r="S206"/>
      <c r="T206"/>
    </row>
    <row r="207" spans="2:20">
      <c r="B207" s="649">
        <v>60042</v>
      </c>
      <c r="C207" s="650">
        <v>1</v>
      </c>
      <c r="D207" s="650" t="s">
        <v>2976</v>
      </c>
      <c r="E207" s="651">
        <v>46186</v>
      </c>
      <c r="F207" s="652">
        <v>28.74</v>
      </c>
      <c r="G207" s="650" t="str" cm="1">
        <f t="array" ref="G207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207" s="65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07" s="65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07" s="654"/>
      <c r="Q207"/>
      <c r="R207"/>
      <c r="S207"/>
      <c r="T207"/>
    </row>
    <row r="208" spans="2:20">
      <c r="B208" s="649">
        <v>60042</v>
      </c>
      <c r="C208" s="650">
        <v>2</v>
      </c>
      <c r="D208" s="650" t="s">
        <v>78</v>
      </c>
      <c r="E208" s="651">
        <v>46188</v>
      </c>
      <c r="F208" s="652">
        <v>32.01</v>
      </c>
      <c r="G208" s="650" t="str" cm="1">
        <f t="array" ref="G208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208" s="65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08" s="65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08" s="654"/>
      <c r="Q208"/>
      <c r="R208"/>
      <c r="S208"/>
      <c r="T208"/>
    </row>
    <row r="209" spans="2:20">
      <c r="B209" s="649">
        <v>60042</v>
      </c>
      <c r="C209" s="650">
        <v>3</v>
      </c>
      <c r="D209" s="650" t="s">
        <v>60</v>
      </c>
      <c r="E209" s="651">
        <v>46188</v>
      </c>
      <c r="F209" s="652">
        <v>30.83</v>
      </c>
      <c r="G209" s="650" t="str" cm="1">
        <f t="array" ref="G209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209" s="65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09" s="65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09" s="654"/>
      <c r="Q209"/>
      <c r="R209"/>
      <c r="S209"/>
      <c r="T209"/>
    </row>
    <row r="210" spans="2:20">
      <c r="B210" s="649">
        <v>60042</v>
      </c>
      <c r="C210" s="650">
        <v>4</v>
      </c>
      <c r="D210" s="650" t="s">
        <v>79</v>
      </c>
      <c r="E210" s="651">
        <v>46188</v>
      </c>
      <c r="F210" s="652">
        <v>32.61</v>
      </c>
      <c r="G210" s="650" t="str" cm="1">
        <f t="array" ref="G210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210" s="65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10" s="65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10" s="654"/>
      <c r="Q210"/>
      <c r="R210"/>
      <c r="S210"/>
      <c r="T210"/>
    </row>
    <row r="211" spans="2:20">
      <c r="B211" s="649">
        <v>60042</v>
      </c>
      <c r="C211" s="650">
        <v>5</v>
      </c>
      <c r="D211" s="650" t="s">
        <v>75</v>
      </c>
      <c r="E211" s="651">
        <v>46188</v>
      </c>
      <c r="F211" s="652">
        <v>32.1</v>
      </c>
      <c r="G211" s="650" t="str" cm="1">
        <f t="array" ref="G211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211" s="65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11" s="65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11" s="654"/>
      <c r="Q211"/>
      <c r="R211"/>
      <c r="S211"/>
      <c r="T211"/>
    </row>
    <row r="212" spans="2:20">
      <c r="B212" s="649">
        <v>60051</v>
      </c>
      <c r="C212" s="650">
        <v>1</v>
      </c>
      <c r="D212" s="650" t="s">
        <v>247</v>
      </c>
      <c r="E212" s="651">
        <v>46188</v>
      </c>
      <c r="F212" s="652">
        <v>31.01</v>
      </c>
      <c r="G212" s="650" t="str" cm="1">
        <f t="array" ref="G212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212" s="65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12" s="65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12" s="654"/>
      <c r="Q212"/>
      <c r="R212"/>
      <c r="S212"/>
      <c r="T212"/>
    </row>
    <row r="213" spans="2:20">
      <c r="B213" s="649">
        <v>60051</v>
      </c>
      <c r="C213" s="650">
        <v>2</v>
      </c>
      <c r="D213" s="747" t="s">
        <v>60</v>
      </c>
      <c r="E213" s="651">
        <v>46189</v>
      </c>
      <c r="F213" s="652">
        <v>29.67</v>
      </c>
      <c r="G213" s="650" t="str" cm="1">
        <f t="array" ref="G213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213" s="65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13" s="65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13" s="654"/>
      <c r="Q213"/>
      <c r="R213"/>
      <c r="S213"/>
      <c r="T213"/>
    </row>
    <row r="214" spans="2:20">
      <c r="B214" s="649">
        <v>60051</v>
      </c>
      <c r="C214" s="650">
        <v>3</v>
      </c>
      <c r="D214" s="747" t="s">
        <v>79</v>
      </c>
      <c r="E214" s="651">
        <v>46189</v>
      </c>
      <c r="F214" s="652">
        <v>30.32</v>
      </c>
      <c r="G214" s="650" t="str" cm="1">
        <f t="array" ref="G214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214" s="65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14" s="65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14" s="654"/>
      <c r="Q214"/>
      <c r="R214"/>
      <c r="S214"/>
      <c r="T214"/>
    </row>
    <row r="215" spans="2:20">
      <c r="B215" s="649">
        <v>60051</v>
      </c>
      <c r="C215" s="650">
        <v>4</v>
      </c>
      <c r="D215" s="747" t="s">
        <v>75</v>
      </c>
      <c r="E215" s="651">
        <v>46189</v>
      </c>
      <c r="F215" s="652">
        <v>32.119999999999997</v>
      </c>
      <c r="G215" s="650" t="str" cm="1">
        <f t="array" ref="G215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215" s="65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15" s="65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15" s="654"/>
      <c r="Q215"/>
      <c r="R215"/>
      <c r="S215"/>
      <c r="T215"/>
    </row>
    <row r="216" spans="2:20">
      <c r="B216" s="649">
        <v>60051</v>
      </c>
      <c r="C216" s="650">
        <v>5</v>
      </c>
      <c r="D216" s="650" t="s">
        <v>2976</v>
      </c>
      <c r="E216" s="651">
        <v>46190</v>
      </c>
      <c r="F216" s="652">
        <v>29.3</v>
      </c>
      <c r="G216" s="650" t="str" cm="1">
        <f t="array" ref="G216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216" s="65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16" s="65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16" s="654"/>
      <c r="Q216"/>
      <c r="R216"/>
      <c r="S216"/>
      <c r="T216"/>
    </row>
    <row r="217" spans="2:20">
      <c r="B217" s="649">
        <v>60056</v>
      </c>
      <c r="C217" s="650">
        <v>1</v>
      </c>
      <c r="D217" s="650" t="s">
        <v>60</v>
      </c>
      <c r="E217" s="651">
        <v>46190</v>
      </c>
      <c r="F217" s="652">
        <v>28.59</v>
      </c>
      <c r="G217" s="650" t="str" cm="1">
        <f t="array" ref="G217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217" s="65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17" s="65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17" s="654"/>
      <c r="Q217"/>
      <c r="R217"/>
      <c r="S217"/>
      <c r="T217"/>
    </row>
    <row r="218" spans="2:20">
      <c r="B218" s="649">
        <v>60056</v>
      </c>
      <c r="C218" s="650">
        <v>2</v>
      </c>
      <c r="D218" s="650" t="s">
        <v>247</v>
      </c>
      <c r="E218" s="651">
        <v>46190</v>
      </c>
      <c r="F218" s="652">
        <v>31.07</v>
      </c>
      <c r="G218" s="650" t="str" cm="1">
        <f t="array" ref="G218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218" s="65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18" s="65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18" s="654"/>
      <c r="Q218"/>
      <c r="R218"/>
      <c r="S218"/>
      <c r="T218"/>
    </row>
    <row r="219" spans="2:20">
      <c r="B219" s="152">
        <v>60057</v>
      </c>
      <c r="C219" s="725">
        <v>1</v>
      </c>
      <c r="D219" s="725" t="s">
        <v>79</v>
      </c>
      <c r="E219" s="138">
        <v>46190</v>
      </c>
      <c r="F219" s="420">
        <v>30.41</v>
      </c>
      <c r="G219" s="725" t="str" cm="1">
        <f t="array" ref="G219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219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19" s="725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19" s="476"/>
    </row>
    <row r="220" spans="2:20">
      <c r="B220" s="152">
        <v>60057</v>
      </c>
      <c r="C220" s="725">
        <v>2</v>
      </c>
      <c r="D220" s="725" t="s">
        <v>75</v>
      </c>
      <c r="E220" s="138">
        <v>46191</v>
      </c>
      <c r="F220" s="420">
        <v>31.1</v>
      </c>
      <c r="G220" s="725" t="str" cm="1">
        <f t="array" ref="G220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220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20" s="725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20" s="476"/>
    </row>
    <row r="221" spans="2:20">
      <c r="B221" s="649">
        <v>60056</v>
      </c>
      <c r="C221" s="650">
        <v>3</v>
      </c>
      <c r="D221" s="747" t="s">
        <v>78</v>
      </c>
      <c r="E221" s="651">
        <v>46189</v>
      </c>
      <c r="F221" s="652">
        <v>30.58</v>
      </c>
      <c r="G221" s="650" t="str" cm="1">
        <f t="array" ref="G221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221" s="65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21" s="65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21" s="654"/>
    </row>
    <row r="222" spans="2:20">
      <c r="B222" s="649">
        <v>60056</v>
      </c>
      <c r="C222" s="650">
        <v>4</v>
      </c>
      <c r="D222" s="747" t="s">
        <v>60</v>
      </c>
      <c r="E222" s="651">
        <v>46191</v>
      </c>
      <c r="F222" s="652">
        <v>30.59</v>
      </c>
      <c r="G222" s="650" t="str" cm="1">
        <f t="array" ref="G222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222" s="65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22" s="65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22" s="654"/>
    </row>
    <row r="223" spans="2:20">
      <c r="B223" s="649">
        <v>60056</v>
      </c>
      <c r="C223" s="650">
        <v>5</v>
      </c>
      <c r="D223" s="747" t="s">
        <v>247</v>
      </c>
      <c r="E223" s="651">
        <v>46191</v>
      </c>
      <c r="F223" s="652">
        <v>31.24</v>
      </c>
      <c r="G223" s="650" t="str" cm="1">
        <f t="array" ref="G223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223" s="65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23" s="65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23" s="654"/>
    </row>
    <row r="224" spans="2:20">
      <c r="B224" s="152">
        <v>60057</v>
      </c>
      <c r="C224" s="676">
        <v>3</v>
      </c>
      <c r="D224" s="676" t="s">
        <v>79</v>
      </c>
      <c r="E224" s="138">
        <v>46191</v>
      </c>
      <c r="F224" s="420">
        <v>31.14</v>
      </c>
      <c r="G224" s="676" t="str" cm="1">
        <f t="array" ref="G224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224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24" s="67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24" s="476"/>
    </row>
    <row r="225" spans="2:12">
      <c r="B225" s="152">
        <v>60057</v>
      </c>
      <c r="C225" s="676">
        <v>4</v>
      </c>
      <c r="D225" s="676" t="s">
        <v>75</v>
      </c>
      <c r="E225" s="138">
        <v>46192</v>
      </c>
      <c r="F225" s="420">
        <v>31.5</v>
      </c>
      <c r="G225" s="676" t="str" cm="1">
        <f t="array" ref="G225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225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25" s="67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25" s="476"/>
      <c r="L225" s="4" t="s">
        <v>3388</v>
      </c>
    </row>
    <row r="226" spans="2:12">
      <c r="B226" s="152">
        <v>60057</v>
      </c>
      <c r="C226" s="676">
        <v>5</v>
      </c>
      <c r="D226" s="676" t="s">
        <v>58</v>
      </c>
      <c r="E226" s="138">
        <v>46192</v>
      </c>
      <c r="F226" s="420">
        <v>28.39</v>
      </c>
      <c r="G226" s="676" t="str" cm="1">
        <f t="array" ref="G226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226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26" s="67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26" s="476"/>
      <c r="L226" s="748" t="s">
        <v>3388</v>
      </c>
    </row>
    <row r="227" spans="2:12">
      <c r="B227" s="754" t="s">
        <v>3287</v>
      </c>
      <c r="C227" s="755">
        <v>1</v>
      </c>
      <c r="D227" s="755" t="s">
        <v>60</v>
      </c>
      <c r="E227" s="756">
        <v>46192</v>
      </c>
      <c r="F227" s="581">
        <v>29</v>
      </c>
      <c r="G227" s="676" t="str" cm="1">
        <f t="array" ref="G227">IF(
    Venta4[[#This Row],[N° Lote]]="",
    "",
    IFERROR(
        INDEX(
            Mezcla!T:T,
            _xlfn.XLOOKUP(Venta4[[#This Row],[N° Lote]],Mezcla!T:T,ROW(Mezcla!T:T))+1
        ),
        ""
    )
)</f>
        <v/>
      </c>
      <c r="H227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ORIGEN NO DEFINIDO</v>
      </c>
      <c r="I227" s="67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/>
      </c>
      <c r="J227" s="476"/>
    </row>
    <row r="228" spans="2:12" ht="14.55" customHeight="1">
      <c r="B228" s="754" t="s">
        <v>3287</v>
      </c>
      <c r="C228" s="755">
        <v>2</v>
      </c>
      <c r="D228" s="755" t="s">
        <v>247</v>
      </c>
      <c r="E228" s="756">
        <v>46192</v>
      </c>
      <c r="F228" s="581">
        <v>29</v>
      </c>
      <c r="G228" s="676" t="str" cm="1">
        <f t="array" ref="G228">IF(
    Venta4[[#This Row],[N° Lote]]="",
    "",
    IFERROR(
        INDEX(
            Mezcla!T:T,
            _xlfn.XLOOKUP(Venta4[[#This Row],[N° Lote]],Mezcla!T:T,ROW(Mezcla!T:T))+1
        ),
        ""
    )
)</f>
        <v/>
      </c>
      <c r="H228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ORIGEN NO DEFINIDO</v>
      </c>
      <c r="I228" s="67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/>
      </c>
      <c r="J228" s="476"/>
    </row>
    <row r="229" spans="2:12">
      <c r="B229" s="152">
        <v>60065</v>
      </c>
      <c r="C229" s="725">
        <v>1</v>
      </c>
      <c r="D229" s="725" t="s">
        <v>79</v>
      </c>
      <c r="E229" s="138">
        <v>46192</v>
      </c>
      <c r="F229" s="420">
        <v>31.15</v>
      </c>
      <c r="G229" s="676" t="str" cm="1">
        <f t="array" ref="G229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229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29" s="67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29" s="476"/>
    </row>
    <row r="230" spans="2:12">
      <c r="B230" s="609">
        <v>60067</v>
      </c>
      <c r="C230" s="610">
        <v>1</v>
      </c>
      <c r="D230" s="610" t="s">
        <v>75</v>
      </c>
      <c r="E230" s="611">
        <v>46192</v>
      </c>
      <c r="F230" s="740">
        <v>31.06</v>
      </c>
      <c r="G230" s="610" t="str" cm="1">
        <f t="array" ref="G230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230" s="61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30" s="61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30" s="614"/>
    </row>
    <row r="231" spans="2:12">
      <c r="B231" s="609">
        <v>60067</v>
      </c>
      <c r="C231" s="610">
        <v>2</v>
      </c>
      <c r="D231" s="610" t="s">
        <v>2976</v>
      </c>
      <c r="E231" s="611">
        <v>46195</v>
      </c>
      <c r="F231" s="740">
        <v>30.03</v>
      </c>
      <c r="G231" s="610" t="str" cm="1">
        <f t="array" ref="G231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231" s="61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31" s="61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31" s="614"/>
    </row>
    <row r="232" spans="2:12">
      <c r="B232" s="152">
        <v>60065</v>
      </c>
      <c r="C232" s="676">
        <v>2</v>
      </c>
      <c r="D232" s="676" t="s">
        <v>60</v>
      </c>
      <c r="E232" s="138">
        <v>46195</v>
      </c>
      <c r="F232" s="59">
        <v>31.37</v>
      </c>
      <c r="G232" s="676" t="str" cm="1">
        <f t="array" ref="G232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232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32" s="67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32" s="476"/>
    </row>
    <row r="233" spans="2:12">
      <c r="B233" s="152">
        <v>60065</v>
      </c>
      <c r="C233" s="676">
        <v>3</v>
      </c>
      <c r="D233" s="676" t="s">
        <v>78</v>
      </c>
      <c r="E233" s="138">
        <v>46195</v>
      </c>
      <c r="F233" s="59">
        <v>30.82</v>
      </c>
      <c r="G233" s="676" t="str" cm="1">
        <f t="array" ref="G233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233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33" s="67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33" s="476"/>
    </row>
    <row r="234" spans="2:12">
      <c r="B234" s="152">
        <v>60065</v>
      </c>
      <c r="C234" s="676">
        <v>4</v>
      </c>
      <c r="D234" s="676" t="s">
        <v>247</v>
      </c>
      <c r="E234" s="138">
        <v>46195</v>
      </c>
      <c r="F234" s="59">
        <v>32.840000000000003</v>
      </c>
      <c r="G234" s="676" t="str" cm="1">
        <f t="array" ref="G234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234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34" s="67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34" s="476"/>
    </row>
    <row r="235" spans="2:12">
      <c r="B235" s="152">
        <v>60065</v>
      </c>
      <c r="C235" s="676">
        <v>5</v>
      </c>
      <c r="D235" s="676" t="s">
        <v>79</v>
      </c>
      <c r="E235" s="138">
        <v>46196</v>
      </c>
      <c r="F235" s="59">
        <v>31.36</v>
      </c>
      <c r="G235" s="676" t="str" cm="1">
        <f t="array" ref="G235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235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35" s="67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35" s="476"/>
    </row>
    <row r="236" spans="2:12">
      <c r="B236" s="152">
        <v>60065</v>
      </c>
      <c r="C236" s="676">
        <v>6</v>
      </c>
      <c r="D236" s="676" t="s">
        <v>60</v>
      </c>
      <c r="E236" s="138">
        <v>46196</v>
      </c>
      <c r="F236" s="59">
        <v>30.59</v>
      </c>
      <c r="G236" s="676" t="str" cm="1">
        <f t="array" ref="G236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236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36" s="67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36" s="476"/>
    </row>
    <row r="237" spans="2:12">
      <c r="B237" s="609">
        <v>60067</v>
      </c>
      <c r="C237" s="610">
        <v>3</v>
      </c>
      <c r="D237" s="610" t="s">
        <v>75</v>
      </c>
      <c r="E237" s="611">
        <v>46196</v>
      </c>
      <c r="F237" s="740">
        <v>32.06</v>
      </c>
      <c r="G237" s="610" t="str" cm="1">
        <f t="array" ref="G237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237" s="61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37" s="61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37" s="614"/>
    </row>
    <row r="238" spans="2:12">
      <c r="B238" s="609">
        <v>60067</v>
      </c>
      <c r="C238" s="610">
        <v>4</v>
      </c>
      <c r="D238" s="610" t="s">
        <v>78</v>
      </c>
      <c r="E238" s="611">
        <v>46196</v>
      </c>
      <c r="F238" s="740">
        <v>31.82</v>
      </c>
      <c r="G238" s="610" t="str" cm="1">
        <f t="array" ref="G238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238" s="61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38" s="61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38" s="614"/>
    </row>
    <row r="239" spans="2:12">
      <c r="B239" s="609">
        <v>60067</v>
      </c>
      <c r="C239" s="610">
        <v>5</v>
      </c>
      <c r="D239" s="610" t="s">
        <v>247</v>
      </c>
      <c r="E239" s="611">
        <v>46196</v>
      </c>
      <c r="F239" s="740">
        <v>31.16</v>
      </c>
      <c r="G239" s="610" t="str" cm="1">
        <f t="array" ref="G239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239" s="61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39" s="61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39" s="614"/>
    </row>
    <row r="240" spans="2:12">
      <c r="B240" s="609">
        <v>60067</v>
      </c>
      <c r="C240" s="610">
        <v>6</v>
      </c>
      <c r="D240" s="610" t="s">
        <v>79</v>
      </c>
      <c r="E240" s="611">
        <v>46197</v>
      </c>
      <c r="F240" s="740">
        <v>32.25</v>
      </c>
      <c r="G240" s="610" t="str" cm="1">
        <f t="array" ref="G240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240" s="61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40" s="61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40" s="614"/>
    </row>
    <row r="241" spans="2:12">
      <c r="B241" s="152">
        <v>60082</v>
      </c>
      <c r="C241" s="676">
        <v>1</v>
      </c>
      <c r="D241" s="750" t="s">
        <v>2976</v>
      </c>
      <c r="E241" s="138">
        <v>46197</v>
      </c>
      <c r="F241" s="59">
        <v>30.06</v>
      </c>
      <c r="G241" s="676" t="str" cm="1">
        <f t="array" ref="G241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241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41" s="67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41" s="476"/>
    </row>
    <row r="242" spans="2:12">
      <c r="B242" s="152">
        <v>60082</v>
      </c>
      <c r="C242" s="676">
        <v>2</v>
      </c>
      <c r="D242" s="750" t="s">
        <v>75</v>
      </c>
      <c r="E242" s="138">
        <v>46197</v>
      </c>
      <c r="F242" s="59">
        <v>31.68</v>
      </c>
      <c r="G242" s="676" t="str" cm="1">
        <f t="array" ref="G242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242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42" s="67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42" s="476"/>
    </row>
    <row r="243" spans="2:12">
      <c r="B243" s="152">
        <v>60082</v>
      </c>
      <c r="C243" s="676">
        <v>3</v>
      </c>
      <c r="D243" s="750" t="s">
        <v>60</v>
      </c>
      <c r="E243" s="138">
        <v>46197</v>
      </c>
      <c r="F243" s="59">
        <v>30.23</v>
      </c>
      <c r="G243" s="676" t="str" cm="1">
        <f t="array" ref="G243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243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43" s="67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43" s="476"/>
    </row>
    <row r="244" spans="2:12">
      <c r="B244" s="152">
        <v>60082</v>
      </c>
      <c r="C244" s="676">
        <v>4</v>
      </c>
      <c r="D244" s="750" t="s">
        <v>247</v>
      </c>
      <c r="E244" s="138">
        <v>46198</v>
      </c>
      <c r="F244" s="59">
        <v>31.54</v>
      </c>
      <c r="G244" s="676" t="str" cm="1">
        <f t="array" ref="G244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244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44" s="67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44" s="476"/>
    </row>
    <row r="245" spans="2:12">
      <c r="B245" s="152">
        <v>60082</v>
      </c>
      <c r="C245" s="676">
        <v>5</v>
      </c>
      <c r="D245" s="750" t="s">
        <v>75</v>
      </c>
      <c r="E245" s="138">
        <v>46198</v>
      </c>
      <c r="F245" s="59">
        <v>34.35</v>
      </c>
      <c r="G245" s="676" t="str" cm="1">
        <f t="array" ref="G245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245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45" s="67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45" s="476"/>
      <c r="L245" s="4" t="s">
        <v>3388</v>
      </c>
    </row>
    <row r="246" spans="2:12">
      <c r="B246" s="152">
        <v>60082</v>
      </c>
      <c r="C246" s="676">
        <v>6</v>
      </c>
      <c r="D246" s="750" t="s">
        <v>79</v>
      </c>
      <c r="E246" s="138">
        <v>46198</v>
      </c>
      <c r="F246" s="59">
        <v>30.53</v>
      </c>
      <c r="G246" s="676" t="str" cm="1">
        <f t="array" ref="G246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246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46" s="67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46" s="476"/>
    </row>
    <row r="247" spans="2:12">
      <c r="B247" s="609">
        <v>60090</v>
      </c>
      <c r="C247" s="610">
        <v>1</v>
      </c>
      <c r="D247" s="610" t="s">
        <v>78</v>
      </c>
      <c r="E247" s="611">
        <v>46198</v>
      </c>
      <c r="F247" s="740">
        <v>29.45</v>
      </c>
      <c r="G247" s="610" t="str" cm="1">
        <f t="array" ref="G247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247" s="61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47" s="61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47" s="614"/>
    </row>
    <row r="248" spans="2:12">
      <c r="B248" s="609">
        <v>60090</v>
      </c>
      <c r="C248" s="610">
        <v>2</v>
      </c>
      <c r="D248" s="610" t="s">
        <v>60</v>
      </c>
      <c r="E248" s="611">
        <v>46198</v>
      </c>
      <c r="F248" s="740">
        <v>30.65</v>
      </c>
      <c r="G248" s="610" t="str" cm="1">
        <f t="array" ref="G248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248" s="61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48" s="61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48" s="614"/>
    </row>
    <row r="249" spans="2:12">
      <c r="B249" s="609">
        <v>60090</v>
      </c>
      <c r="C249" s="610">
        <v>3</v>
      </c>
      <c r="D249" s="610" t="s">
        <v>247</v>
      </c>
      <c r="E249" s="611">
        <v>46199</v>
      </c>
      <c r="F249" s="612">
        <v>31.24</v>
      </c>
      <c r="G249" s="610" t="str" cm="1">
        <f t="array" ref="G249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249" s="61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49" s="61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49" s="614"/>
    </row>
    <row r="250" spans="2:12">
      <c r="B250" s="609">
        <v>60090</v>
      </c>
      <c r="C250" s="610">
        <v>4</v>
      </c>
      <c r="D250" s="610" t="s">
        <v>79</v>
      </c>
      <c r="E250" s="611">
        <v>46199</v>
      </c>
      <c r="F250" s="612">
        <v>30.71</v>
      </c>
      <c r="G250" s="610" t="str" cm="1">
        <f t="array" ref="G250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250" s="61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50" s="61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50" s="614"/>
    </row>
    <row r="251" spans="2:12">
      <c r="B251" s="609">
        <v>60090</v>
      </c>
      <c r="C251" s="610">
        <v>5</v>
      </c>
      <c r="D251" s="610" t="s">
        <v>78</v>
      </c>
      <c r="E251" s="611">
        <v>46199</v>
      </c>
      <c r="F251" s="612">
        <v>31.92</v>
      </c>
      <c r="G251" s="610" t="str" cm="1">
        <f t="array" ref="G251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251" s="61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51" s="61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51" s="614"/>
    </row>
    <row r="252" spans="2:12">
      <c r="B252" s="609">
        <v>60090</v>
      </c>
      <c r="C252" s="610">
        <v>6</v>
      </c>
      <c r="D252" s="610" t="s">
        <v>60</v>
      </c>
      <c r="E252" s="611">
        <v>46199</v>
      </c>
      <c r="F252" s="612">
        <v>30.22</v>
      </c>
      <c r="G252" s="610" t="str" cm="1">
        <f t="array" ref="G252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252" s="61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52" s="61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52" s="614"/>
    </row>
    <row r="253" spans="2:12">
      <c r="B253" s="595">
        <v>60092</v>
      </c>
      <c r="C253" s="596">
        <v>1</v>
      </c>
      <c r="D253" s="596" t="s">
        <v>247</v>
      </c>
      <c r="E253" s="597">
        <v>46200</v>
      </c>
      <c r="F253" s="420">
        <v>31.33</v>
      </c>
      <c r="G253" s="596" t="str" cm="1">
        <f t="array" ref="G253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253" s="619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53" s="59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53" s="620"/>
    </row>
    <row r="254" spans="2:12">
      <c r="B254" s="595">
        <v>60092</v>
      </c>
      <c r="C254" s="596">
        <v>2</v>
      </c>
      <c r="D254" s="596" t="s">
        <v>77</v>
      </c>
      <c r="E254" s="597">
        <v>46200</v>
      </c>
      <c r="F254" s="420">
        <v>32.46</v>
      </c>
      <c r="G254" s="596" t="str" cm="1">
        <f t="array" ref="G254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254" s="619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54" s="59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54" s="620"/>
      <c r="K254" s="71"/>
    </row>
    <row r="255" spans="2:12">
      <c r="B255" s="595">
        <v>60092</v>
      </c>
      <c r="C255" s="596">
        <v>3</v>
      </c>
      <c r="D255" s="596" t="s">
        <v>75</v>
      </c>
      <c r="E255" s="597">
        <v>46200</v>
      </c>
      <c r="F255" s="420">
        <v>31.67</v>
      </c>
      <c r="G255" s="596" t="str" cm="1">
        <f t="array" ref="G255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255" s="619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55" s="59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55" s="620"/>
      <c r="K255" s="71"/>
    </row>
    <row r="256" spans="2:12">
      <c r="B256" s="595">
        <v>60092</v>
      </c>
      <c r="C256" s="596">
        <v>4</v>
      </c>
      <c r="D256" s="596" t="s">
        <v>2976</v>
      </c>
      <c r="E256" s="597">
        <v>46200</v>
      </c>
      <c r="F256" s="420">
        <v>30.42</v>
      </c>
      <c r="G256" s="596" t="str" cm="1">
        <f t="array" ref="G256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256" s="619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56" s="59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56" s="620"/>
      <c r="K256" s="12"/>
    </row>
    <row r="257" spans="1:10">
      <c r="A257" s="774" t="s">
        <v>3601</v>
      </c>
      <c r="B257" s="649">
        <v>70008</v>
      </c>
      <c r="C257" s="650">
        <v>1</v>
      </c>
      <c r="D257" s="650" t="s">
        <v>60</v>
      </c>
      <c r="E257" s="775">
        <v>46204</v>
      </c>
      <c r="F257" s="652">
        <v>30.96</v>
      </c>
      <c r="G257" s="650" t="str" cm="1">
        <f t="array" ref="G257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257" s="65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57" s="65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57" s="654"/>
    </row>
    <row r="258" spans="1:10">
      <c r="B258" s="649">
        <v>70008</v>
      </c>
      <c r="C258" s="650">
        <v>2</v>
      </c>
      <c r="D258" s="650" t="s">
        <v>77</v>
      </c>
      <c r="E258" s="775">
        <v>46204</v>
      </c>
      <c r="F258" s="652">
        <v>32.909999999999997</v>
      </c>
      <c r="G258" s="650" t="str" cm="1">
        <f t="array" ref="G258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258" s="65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58" s="65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58" s="654"/>
    </row>
    <row r="259" spans="1:10">
      <c r="B259" s="649">
        <v>70008</v>
      </c>
      <c r="C259" s="650">
        <v>3</v>
      </c>
      <c r="D259" s="650" t="s">
        <v>78</v>
      </c>
      <c r="E259" s="775">
        <v>46204</v>
      </c>
      <c r="F259" s="652">
        <v>30.81</v>
      </c>
      <c r="G259" s="650" t="str" cm="1">
        <f t="array" ref="G259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259" s="65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59" s="65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59" s="654"/>
    </row>
    <row r="260" spans="1:10">
      <c r="B260" s="649">
        <v>70008</v>
      </c>
      <c r="C260" s="650">
        <v>4</v>
      </c>
      <c r="D260" s="650" t="s">
        <v>79</v>
      </c>
      <c r="E260" s="775">
        <v>46204</v>
      </c>
      <c r="F260" s="652">
        <v>31.21</v>
      </c>
      <c r="G260" s="650" t="str" cm="1">
        <f t="array" ref="G260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260" s="65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60" s="65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60" s="654"/>
    </row>
    <row r="261" spans="1:10">
      <c r="B261" s="649">
        <v>70008</v>
      </c>
      <c r="C261" s="650">
        <v>5</v>
      </c>
      <c r="D261" s="650" t="s">
        <v>247</v>
      </c>
      <c r="E261" s="651">
        <v>46204</v>
      </c>
      <c r="F261" s="581">
        <v>32.450000000000003</v>
      </c>
      <c r="G261" s="650" t="str" cm="1">
        <f t="array" ref="G261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261" s="65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61" s="65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61" s="654"/>
    </row>
    <row r="262" spans="1:10">
      <c r="B262" s="649">
        <v>70008</v>
      </c>
      <c r="C262" s="650">
        <v>6</v>
      </c>
      <c r="D262" s="650" t="s">
        <v>75</v>
      </c>
      <c r="E262" s="651">
        <v>46204</v>
      </c>
      <c r="F262" s="652">
        <v>32.49</v>
      </c>
      <c r="G262" s="650" t="str" cm="1">
        <f t="array" ref="G262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262" s="65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62" s="65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62" s="654"/>
    </row>
    <row r="263" spans="1:10">
      <c r="B263" s="649">
        <v>70008</v>
      </c>
      <c r="C263" s="650">
        <v>7</v>
      </c>
      <c r="D263" s="650" t="s">
        <v>2976</v>
      </c>
      <c r="E263" s="651">
        <v>46204</v>
      </c>
      <c r="F263" s="652">
        <v>30.38</v>
      </c>
      <c r="G263" s="650" t="str" cm="1">
        <f t="array" ref="G263">IF(
    Venta4[[#This Row],[N° Lote]]="",
    "",
    IFERROR(
        INDEX(
            Mezcla!T:T,
            _xlfn.XLOOKUP(Venta4[[#This Row],[N° Lote]],Mezcla!T:T,ROW(Mezcla!T:T))+1
        ),
        ""
    )
)</f>
        <v>3H COPPER El SAUCE</v>
      </c>
      <c r="H263" s="65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63" s="65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63" s="654"/>
    </row>
    <row r="264" spans="1:10">
      <c r="B264" s="609">
        <v>70016</v>
      </c>
      <c r="C264" s="610">
        <v>1</v>
      </c>
      <c r="D264" s="681" t="s">
        <v>60</v>
      </c>
      <c r="E264" s="611">
        <v>46206</v>
      </c>
      <c r="F264" s="612">
        <v>30.3</v>
      </c>
      <c r="G264" s="610" t="str" cm="1">
        <f t="array" ref="G264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264" s="61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64" s="61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64" s="614"/>
    </row>
    <row r="265" spans="1:10">
      <c r="B265" s="609">
        <v>70016</v>
      </c>
      <c r="C265" s="610">
        <v>2</v>
      </c>
      <c r="D265" s="681" t="s">
        <v>75</v>
      </c>
      <c r="E265" s="611">
        <v>46206</v>
      </c>
      <c r="F265" s="612">
        <v>33.659999999999997</v>
      </c>
      <c r="G265" s="610" t="str" cm="1">
        <f t="array" ref="G265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265" s="61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65" s="61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65" s="614"/>
    </row>
    <row r="266" spans="1:10">
      <c r="B266" s="609">
        <v>70016</v>
      </c>
      <c r="C266" s="610">
        <v>3</v>
      </c>
      <c r="D266" s="681" t="s">
        <v>79</v>
      </c>
      <c r="E266" s="611">
        <v>46206</v>
      </c>
      <c r="F266" s="612">
        <v>31.57</v>
      </c>
      <c r="G266" s="610" t="str" cm="1">
        <f t="array" ref="G266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266" s="61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66" s="61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66" s="614"/>
    </row>
    <row r="267" spans="1:10">
      <c r="B267" s="152">
        <v>70017</v>
      </c>
      <c r="C267" s="676">
        <v>1</v>
      </c>
      <c r="D267" s="56" t="s">
        <v>3727</v>
      </c>
      <c r="E267" s="138">
        <v>46206</v>
      </c>
      <c r="F267" s="420">
        <v>30.26</v>
      </c>
      <c r="G267" s="676" t="str" cm="1">
        <f t="array" ref="G267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267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67" s="67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67" s="476"/>
    </row>
    <row r="268" spans="1:10">
      <c r="B268" s="152">
        <v>70017</v>
      </c>
      <c r="C268" s="676">
        <v>2</v>
      </c>
      <c r="D268" s="56" t="s">
        <v>78</v>
      </c>
      <c r="E268" s="138">
        <v>46206</v>
      </c>
      <c r="F268" s="581">
        <v>31.67</v>
      </c>
      <c r="G268" s="676" t="str" cm="1">
        <f t="array" ref="G268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268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68" s="67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68" s="476"/>
    </row>
    <row r="269" spans="1:10">
      <c r="B269" s="609">
        <v>70016</v>
      </c>
      <c r="C269" s="610">
        <v>4</v>
      </c>
      <c r="D269" s="610" t="s">
        <v>60</v>
      </c>
      <c r="E269" s="611">
        <v>46209</v>
      </c>
      <c r="F269" s="581">
        <v>31.73</v>
      </c>
      <c r="G269" s="610" t="str" cm="1">
        <f t="array" ref="G269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269" s="61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69" s="61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69" s="614"/>
    </row>
    <row r="270" spans="1:10">
      <c r="B270" s="609">
        <v>70016</v>
      </c>
      <c r="C270" s="610">
        <v>5</v>
      </c>
      <c r="D270" s="610" t="s">
        <v>79</v>
      </c>
      <c r="E270" s="611">
        <v>46209</v>
      </c>
      <c r="F270" s="581">
        <v>29</v>
      </c>
      <c r="G270" s="610" t="str" cm="1">
        <f t="array" ref="G270">IF(
    Venta4[[#This Row],[N° Lote]]="",
    "",
    IFERROR(
        INDEX(
            Mezcla!T:T,
            _xlfn.XLOOKUP(Venta4[[#This Row],[N° Lote]],Mezcla!T:T,ROW(Mezcla!T:T))+1
        ),
        ""
    )
)</f>
        <v>Procesos Mineros</v>
      </c>
      <c r="H270" s="613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70" s="610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70" s="614"/>
    </row>
    <row r="271" spans="1:10">
      <c r="B271" s="152">
        <v>70017</v>
      </c>
      <c r="C271" s="676">
        <v>3</v>
      </c>
      <c r="D271" s="750" t="s">
        <v>75</v>
      </c>
      <c r="E271" s="138">
        <v>46209</v>
      </c>
      <c r="F271" s="581">
        <v>32.590000000000003</v>
      </c>
      <c r="G271" s="676" t="str" cm="1">
        <f t="array" ref="G271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271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71" s="67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71" s="476"/>
    </row>
    <row r="272" spans="1:10">
      <c r="B272" s="152">
        <v>70017</v>
      </c>
      <c r="C272" s="676">
        <v>4</v>
      </c>
      <c r="D272" s="750" t="s">
        <v>3727</v>
      </c>
      <c r="E272" s="138">
        <v>46209</v>
      </c>
      <c r="F272" s="581">
        <v>29</v>
      </c>
      <c r="G272" s="676" t="str" cm="1">
        <f t="array" ref="G272">IF(
    Venta4[[#This Row],[N° Lote]]="",
    "",
    IFERROR(
        INDEX(
            Mezcla!T:T,
            _xlfn.XLOOKUP(Venta4[[#This Row],[N° Lote]],Mezcla!T:T,ROW(Mezcla!T:T))+1
        ),
        ""
    )
)</f>
        <v>Minera la Cruz</v>
      </c>
      <c r="H272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>ENAMI</v>
      </c>
      <c r="I272" s="67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>Sulfuro</v>
      </c>
      <c r="J272" s="476"/>
    </row>
    <row r="273" spans="2:10">
      <c r="B273" s="152"/>
      <c r="C273" s="676"/>
      <c r="D273" s="750"/>
      <c r="E273" s="138"/>
      <c r="F273" s="140"/>
      <c r="G273" s="676" t="str" cm="1">
        <f t="array" ref="G273">IF(
    Venta4[[#This Row],[N° Lote]]="",
    "",
    IFERROR(
        INDEX(
            Mezcla!T:T,
            _xlfn.XLOOKUP(Venta4[[#This Row],[N° Lote]],Mezcla!T:T,ROW(Mezcla!T:T))+1
        ),
        ""
    )
)</f>
        <v/>
      </c>
      <c r="H273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/>
      </c>
      <c r="I273" s="67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/>
      </c>
      <c r="J273" s="476"/>
    </row>
    <row r="274" spans="2:10">
      <c r="B274" s="152"/>
      <c r="C274" s="676"/>
      <c r="D274" s="750"/>
      <c r="E274" s="138"/>
      <c r="F274" s="140"/>
      <c r="G274" s="676" t="str" cm="1">
        <f t="array" ref="G274">IF(
    Venta4[[#This Row],[N° Lote]]="",
    "",
    IFERROR(
        INDEX(
            Mezcla!T:T,
            _xlfn.XLOOKUP(Venta4[[#This Row],[N° Lote]],Mezcla!T:T,ROW(Mezcla!T:T))+1
        ),
        ""
    )
)</f>
        <v/>
      </c>
      <c r="H274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/>
      </c>
      <c r="I274" s="67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/>
      </c>
      <c r="J274" s="476"/>
    </row>
    <row r="275" spans="2:10">
      <c r="B275" s="152"/>
      <c r="C275" s="676"/>
      <c r="D275" s="750"/>
      <c r="E275" s="138"/>
      <c r="F275" s="140"/>
      <c r="G275" s="676" t="str" cm="1">
        <f t="array" ref="G275">IF(
    Venta4[[#This Row],[N° Lote]]="",
    "",
    IFERROR(
        INDEX(
            Mezcla!T:T,
            _xlfn.XLOOKUP(Venta4[[#This Row],[N° Lote]],Mezcla!T:T,ROW(Mezcla!T:T))+1
        ),
        ""
    )
)</f>
        <v/>
      </c>
      <c r="H275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/>
      </c>
      <c r="I275" s="67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/>
      </c>
      <c r="J275" s="476"/>
    </row>
    <row r="276" spans="2:10">
      <c r="B276" s="152"/>
      <c r="C276" s="676"/>
      <c r="D276" s="750"/>
      <c r="E276" s="138"/>
      <c r="F276" s="140"/>
      <c r="G276" s="676" t="str" cm="1">
        <f t="array" ref="G276">IF(
    Venta4[[#This Row],[N° Lote]]="",
    "",
    IFERROR(
        INDEX(
            Mezcla!T:T,
            _xlfn.XLOOKUP(Venta4[[#This Row],[N° Lote]],Mezcla!T:T,ROW(Mezcla!T:T))+1
        ),
        ""
    )
)</f>
        <v/>
      </c>
      <c r="H276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/>
      </c>
      <c r="I276" s="67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/>
      </c>
      <c r="J276" s="476"/>
    </row>
    <row r="277" spans="2:10">
      <c r="B277" s="152"/>
      <c r="C277" s="676"/>
      <c r="D277" s="750"/>
      <c r="E277" s="138"/>
      <c r="F277" s="140"/>
      <c r="G277" s="676" t="str" cm="1">
        <f t="array" ref="G277">IF(
    Venta4[[#This Row],[N° Lote]]="",
    "",
    IFERROR(
        INDEX(
            Mezcla!T:T,
            _xlfn.XLOOKUP(Venta4[[#This Row],[N° Lote]],Mezcla!T:T,ROW(Mezcla!T:T))+1
        ),
        ""
    )
)</f>
        <v/>
      </c>
      <c r="H277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/>
      </c>
      <c r="I277" s="67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/>
      </c>
      <c r="J277" s="476"/>
    </row>
    <row r="278" spans="2:10">
      <c r="B278" s="152"/>
      <c r="C278" s="676"/>
      <c r="D278" s="750"/>
      <c r="E278" s="138"/>
      <c r="F278" s="140"/>
      <c r="G278" s="676" t="str" cm="1">
        <f t="array" ref="G278">IF(
    Venta4[[#This Row],[N° Lote]]="",
    "",
    IFERROR(
        INDEX(
            Mezcla!T:T,
            _xlfn.XLOOKUP(Venta4[[#This Row],[N° Lote]],Mezcla!T:T,ROW(Mezcla!T:T))+1
        ),
        ""
    )
)</f>
        <v/>
      </c>
      <c r="H278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/>
      </c>
      <c r="I278" s="67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/>
      </c>
      <c r="J278" s="476"/>
    </row>
    <row r="279" spans="2:10">
      <c r="B279" s="152"/>
      <c r="C279" s="676"/>
      <c r="D279" s="750"/>
      <c r="E279" s="138"/>
      <c r="F279" s="140"/>
      <c r="G279" s="676" t="str" cm="1">
        <f t="array" ref="G279">IF(
    Venta4[[#This Row],[N° Lote]]="",
    "",
    IFERROR(
        INDEX(
            Mezcla!T:T,
            _xlfn.XLOOKUP(Venta4[[#This Row],[N° Lote]],Mezcla!T:T,ROW(Mezcla!T:T))+1
        ),
        ""
    )
)</f>
        <v/>
      </c>
      <c r="H279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/>
      </c>
      <c r="I279" s="67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/>
      </c>
      <c r="J279" s="476"/>
    </row>
    <row r="280" spans="2:10">
      <c r="B280" s="152"/>
      <c r="C280" s="676"/>
      <c r="D280" s="750"/>
      <c r="E280" s="138"/>
      <c r="F280" s="140"/>
      <c r="G280" s="676" t="str" cm="1">
        <f t="array" ref="G280">IF(
    Venta4[[#This Row],[N° Lote]]="",
    "",
    IFERROR(
        INDEX(
            Mezcla!T:T,
            _xlfn.XLOOKUP(Venta4[[#This Row],[N° Lote]],Mezcla!T:T,ROW(Mezcla!T:T))+1
        ),
        ""
    )
)</f>
        <v/>
      </c>
      <c r="H280" s="475" t="str">
        <f>IF(
    Venta4[[#This Row],[N° Lote]]="",
    "",
    IF(
        LEFT(Venta4[[#This Row],[N° Lote]],2)="CN",
        "CERRO NEGRO",
        IF(
            AND(
                ISNUMBER(VALUE(Venta4[[#This Row],[N° Lote]])),
                LEN(Venta4[[#This Row],[N° Lote]])=4
            ),
            "CEMIN",
            IF(
                AND(
                    ISNUMBER(VALUE(Venta4[[#This Row],[N° Lote]])),
                    LEN(Venta4[[#This Row],[N° Lote]])&gt;4
                ),
                "ENAMI",
                "ORIGEN NO DEFINIDO"
            )
        )
    )
)</f>
        <v/>
      </c>
      <c r="I280" s="676" t="str">
        <f>IF(
    Venta4[[#This Row],[N° Lote]]="",
    "",
    IF(
        LEFT(Venta4[[#This Row],[N° Lote]],2)="CN",
        "Sulfuro",
        IF(
            AND(
                ISNUMBER(VALUE(Venta4[[#This Row],[N° Lote]])),
                LEN(Venta4[[#This Row],[N° Lote]])=4
            ),
            "Óxido",
            IF(
                AND(
                    ISNUMBER(VALUE(Venta4[[#This Row],[N° Lote]])),
                    LEN(Venta4[[#This Row],[N° Lote]])&gt;4
                ),
                "Sulfuro",
                ""
            )
        )
    )
)</f>
        <v/>
      </c>
      <c r="J280" s="476"/>
    </row>
    <row r="559" spans="1:1">
      <c r="A559" s="169"/>
    </row>
    <row r="675" spans="1:1">
      <c r="A675" s="169"/>
    </row>
    <row r="840" spans="1:1">
      <c r="A840" s="170"/>
    </row>
    <row r="911" spans="12:12">
      <c r="L911" s="171"/>
    </row>
    <row r="912" spans="12:12">
      <c r="L912" s="171"/>
    </row>
    <row r="913" spans="12:12">
      <c r="L913" s="171"/>
    </row>
    <row r="955" spans="1:1">
      <c r="A955" s="172"/>
    </row>
    <row r="979" spans="12:12">
      <c r="L979" s="4" t="s">
        <v>83</v>
      </c>
    </row>
    <row r="1181" spans="1:1">
      <c r="A1181" s="173"/>
    </row>
    <row r="1319" spans="1:1">
      <c r="A1319" s="174"/>
    </row>
    <row r="1475" spans="1:1">
      <c r="A1475" s="13"/>
    </row>
  </sheetData>
  <mergeCells count="1">
    <mergeCell ref="B2:J2"/>
  </mergeCells>
  <phoneticPr fontId="36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scale="21" fitToHeight="0" orientation="landscape" r:id="rId9"/>
  <legacyDrawing r:id="rId10"/>
  <tableParts count="1"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47472-5CBC-4C7B-A2A9-EB66990DCF00}">
  <sheetPr codeName="Hoja4">
    <pageSetUpPr fitToPage="1"/>
  </sheetPr>
  <dimension ref="A2:XFD4499"/>
  <sheetViews>
    <sheetView showGridLines="0" topLeftCell="F3799" zoomScale="59" zoomScaleNormal="70" workbookViewId="0">
      <selection activeCell="I3785" sqref="I3785:O3832"/>
    </sheetView>
  </sheetViews>
  <sheetFormatPr baseColWidth="10" defaultRowHeight="14.4"/>
  <cols>
    <col min="1" max="1" width="15" style="12" customWidth="1"/>
    <col min="2" max="2" width="37.77734375" style="12" bestFit="1" customWidth="1"/>
    <col min="3" max="3" width="11" style="79" bestFit="1" customWidth="1"/>
    <col min="4" max="4" width="5.21875" style="80" bestFit="1" customWidth="1"/>
    <col min="5" max="5" width="8.109375" style="80" bestFit="1" customWidth="1"/>
    <col min="6" max="6" width="20.88671875" style="80" bestFit="1" customWidth="1"/>
    <col min="7" max="7" width="27.77734375" style="80" bestFit="1" customWidth="1"/>
    <col min="8" max="8" width="27.5546875" bestFit="1" customWidth="1"/>
    <col min="9" max="9" width="14.5546875" style="12" customWidth="1"/>
    <col min="10" max="10" width="52" style="9" bestFit="1" customWidth="1"/>
    <col min="11" max="11" width="13.21875" style="81" customWidth="1"/>
    <col min="12" max="12" width="14" style="80" customWidth="1"/>
    <col min="13" max="13" width="15.77734375" style="80" hidden="1" customWidth="1"/>
    <col min="14" max="14" width="11.33203125" style="80" bestFit="1" customWidth="1"/>
    <col min="15" max="15" width="16.44140625" style="81" customWidth="1"/>
    <col min="16" max="16" width="13.77734375" style="82" hidden="1" customWidth="1"/>
    <col min="17" max="17" width="10.109375" style="83" customWidth="1"/>
    <col min="18" max="18" width="25.88671875" style="12" bestFit="1" customWidth="1"/>
    <col min="19" max="19" width="13.77734375" style="12" customWidth="1"/>
    <col min="20" max="20" width="29.109375" style="12" customWidth="1"/>
    <col min="21" max="21" width="21.44140625" style="12" customWidth="1"/>
    <col min="22" max="22" width="38.5546875" style="12" customWidth="1"/>
    <col min="23" max="23" width="38.109375" style="12" customWidth="1"/>
    <col min="24" max="24" width="28.21875" style="12" customWidth="1"/>
    <col min="25" max="25" width="14.21875" style="12" customWidth="1"/>
    <col min="26" max="26" width="14.21875" style="12" bestFit="1" customWidth="1"/>
    <col min="27" max="27" width="13.88671875" style="12" bestFit="1" customWidth="1"/>
    <col min="28" max="28" width="13.5546875" style="12" bestFit="1" customWidth="1"/>
    <col min="29" max="29" width="19.21875" style="12" bestFit="1" customWidth="1"/>
    <col min="30" max="30" width="17.6640625" style="12" customWidth="1"/>
    <col min="31" max="31" width="14.109375" style="12" customWidth="1"/>
    <col min="32" max="32" width="18.88671875" customWidth="1"/>
    <col min="33" max="33" width="17.21875" customWidth="1"/>
    <col min="34" max="34" width="12.44140625" customWidth="1"/>
    <col min="35" max="35" width="12" customWidth="1"/>
    <col min="36" max="36" width="35.33203125" customWidth="1"/>
    <col min="37" max="37" width="26.109375" customWidth="1"/>
    <col min="38" max="38" width="16.88671875" bestFit="1" customWidth="1"/>
    <col min="39" max="39" width="22.6640625" customWidth="1"/>
    <col min="40" max="40" width="21.77734375" customWidth="1"/>
    <col min="41" max="41" width="16.88671875" customWidth="1"/>
    <col min="42" max="42" width="20.88671875" customWidth="1"/>
    <col min="43" max="43" width="43.109375" bestFit="1" customWidth="1"/>
    <col min="44" max="44" width="45.21875" customWidth="1"/>
    <col min="45" max="45" width="45.109375" customWidth="1"/>
    <col min="46" max="46" width="19.77734375" customWidth="1"/>
    <col min="47" max="47" width="18.6640625" customWidth="1"/>
  </cols>
  <sheetData>
    <row r="2" spans="1:54" ht="28.2" customHeight="1">
      <c r="A2" s="352" t="s">
        <v>72</v>
      </c>
      <c r="B2" s="352">
        <v>2026</v>
      </c>
      <c r="C2" s="353" t="s">
        <v>19</v>
      </c>
      <c r="D2" s="352" t="s">
        <v>19</v>
      </c>
      <c r="E2" s="354" t="s">
        <v>19</v>
      </c>
      <c r="F2" s="354" t="s">
        <v>19</v>
      </c>
      <c r="G2" s="354" t="s">
        <v>19</v>
      </c>
      <c r="H2" s="355"/>
      <c r="I2" s="352" t="s">
        <v>19</v>
      </c>
      <c r="J2" s="85"/>
      <c r="K2" s="86"/>
      <c r="L2" s="87"/>
      <c r="M2" s="87"/>
      <c r="N2" s="87"/>
      <c r="O2" s="86"/>
      <c r="P2" s="88"/>
      <c r="Q2" s="84" t="s">
        <v>19</v>
      </c>
      <c r="R2" s="84" t="s">
        <v>19</v>
      </c>
      <c r="S2" s="84" t="s">
        <v>19</v>
      </c>
      <c r="T2" s="84" t="s">
        <v>19</v>
      </c>
      <c r="U2" s="84" t="s">
        <v>19</v>
      </c>
      <c r="V2" s="84" t="s">
        <v>19</v>
      </c>
      <c r="W2" s="84" t="s">
        <v>19</v>
      </c>
      <c r="X2" s="84" t="s">
        <v>19</v>
      </c>
      <c r="Y2" s="84" t="s">
        <v>19</v>
      </c>
      <c r="Z2" s="84" t="s">
        <v>19</v>
      </c>
      <c r="AA2" s="84" t="s">
        <v>19</v>
      </c>
      <c r="AB2" s="84" t="s">
        <v>19</v>
      </c>
      <c r="AC2" s="84" t="s">
        <v>19</v>
      </c>
      <c r="AD2" s="84" t="s">
        <v>19</v>
      </c>
      <c r="AE2" s="84" t="s">
        <v>19</v>
      </c>
      <c r="AF2" s="84" t="s">
        <v>19</v>
      </c>
      <c r="AG2" s="84" t="s">
        <v>19</v>
      </c>
      <c r="AH2" s="84" t="s">
        <v>19</v>
      </c>
      <c r="AI2" s="84" t="s">
        <v>19</v>
      </c>
      <c r="AJ2" s="84" t="s">
        <v>19</v>
      </c>
      <c r="AK2" s="84" t="s">
        <v>19</v>
      </c>
      <c r="AL2" s="84" t="s">
        <v>19</v>
      </c>
      <c r="AM2" s="129" t="s">
        <v>19</v>
      </c>
      <c r="AN2" s="129" t="s">
        <v>19</v>
      </c>
      <c r="AO2" s="129" t="s">
        <v>19</v>
      </c>
      <c r="AP2" s="129" t="s">
        <v>19</v>
      </c>
      <c r="AQ2" s="129" t="s">
        <v>19</v>
      </c>
      <c r="AR2" s="129" t="s">
        <v>19</v>
      </c>
      <c r="AS2" s="129" t="s">
        <v>19</v>
      </c>
      <c r="AT2" s="129" t="s">
        <v>19</v>
      </c>
      <c r="AU2" s="129" t="s">
        <v>19</v>
      </c>
      <c r="AV2" s="129" t="s">
        <v>19</v>
      </c>
      <c r="AW2" s="129" t="s">
        <v>19</v>
      </c>
      <c r="AX2" s="129" t="s">
        <v>19</v>
      </c>
      <c r="AY2" s="129" t="s">
        <v>19</v>
      </c>
      <c r="AZ2" s="129" t="s">
        <v>19</v>
      </c>
      <c r="BA2" s="129" t="s">
        <v>19</v>
      </c>
      <c r="BB2" s="129" t="s">
        <v>19</v>
      </c>
    </row>
    <row r="3" spans="1:54" ht="15" thickBot="1">
      <c r="A3" s="405"/>
      <c r="B3" s="405"/>
      <c r="R3" s="83"/>
      <c r="S3" s="366"/>
      <c r="T3" s="366"/>
      <c r="U3" s="366"/>
      <c r="V3" s="366"/>
      <c r="W3" s="366"/>
      <c r="X3" s="366"/>
      <c r="Y3" s="366"/>
      <c r="Z3" s="366"/>
      <c r="AA3" s="366"/>
      <c r="AB3" s="366"/>
      <c r="AC3" s="366"/>
      <c r="AD3" s="366"/>
      <c r="AE3" s="366"/>
      <c r="AF3" s="366"/>
    </row>
    <row r="4" spans="1:54" ht="29.4" thickBot="1">
      <c r="A4" s="405"/>
      <c r="B4" s="405"/>
      <c r="I4" s="127" t="s">
        <v>237</v>
      </c>
      <c r="J4" s="44" t="s">
        <v>43</v>
      </c>
      <c r="K4" s="45" t="s">
        <v>44</v>
      </c>
      <c r="L4" s="46" t="s">
        <v>45</v>
      </c>
      <c r="M4" s="46" t="s">
        <v>46</v>
      </c>
      <c r="N4" s="46" t="s">
        <v>47</v>
      </c>
      <c r="O4" s="90"/>
      <c r="P4" s="91"/>
      <c r="R4" s="92" t="s">
        <v>234</v>
      </c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4"/>
      <c r="AH4" s="95" t="str">
        <f>+I4</f>
        <v>CN001</v>
      </c>
      <c r="AI4" s="96" t="s">
        <v>62</v>
      </c>
    </row>
    <row r="5" spans="1:54" ht="15" thickBot="1">
      <c r="A5" s="405"/>
      <c r="B5" s="350" t="s">
        <v>244</v>
      </c>
      <c r="C5" s="772" t="s">
        <v>233</v>
      </c>
      <c r="H5">
        <v>34</v>
      </c>
      <c r="I5" s="98">
        <f t="shared" ref="I5:I36" si="0">IF(H5="",
   IFERROR(MATCH("**", B:B, 0), ""),
   IFERROR(MATCH("* "&amp;H5&amp;" *", B:B, 0), "")
)</f>
        <v>41</v>
      </c>
      <c r="J5" s="53" t="str" cm="1">
        <f t="array" aca="1" ref="J5" ca="1">INDIRECT("B" &amp; I5)</f>
        <v>NIVEL 789 REC PM 34 29-12-2025</v>
      </c>
      <c r="K5" s="54">
        <f t="shared" ref="K5:K36" ca="1" si="1">INDEX(D:D, MATCH(J5, $B:$B, 0))</f>
        <v>3.4</v>
      </c>
      <c r="L5" s="55">
        <f t="shared" ref="L5:L36" ca="1" si="2">INDEX(E:E, MATCH(J5, $B:$B, 0))*0.9</f>
        <v>2.4840000000000001E-2</v>
      </c>
      <c r="M5" s="55">
        <f t="shared" ref="M5:M36" ca="1" si="3">INDEX(F:F, MATCH(J5, $B:$B, 0))</f>
        <v>0</v>
      </c>
      <c r="N5" s="55">
        <f t="shared" ref="N5:N15" ca="1" si="4">+IF(L5=0,M5*0.9,L5*0.9)</f>
        <v>2.2356000000000001E-2</v>
      </c>
      <c r="O5" s="54" t="str">
        <f t="shared" ref="O5:O15" ca="1" si="5">+IF(L5=0,"-","Dump")</f>
        <v>Dump</v>
      </c>
      <c r="P5" s="99">
        <f t="shared" ref="P5:P15" ca="1" si="6">+K5/5.6</f>
        <v>0.60714285714285721</v>
      </c>
      <c r="R5" s="366"/>
      <c r="S5" s="366"/>
      <c r="T5" s="366"/>
      <c r="U5" s="366"/>
      <c r="V5" s="366"/>
      <c r="W5" s="366"/>
      <c r="X5" s="366"/>
      <c r="Y5" s="366"/>
      <c r="Z5" s="366"/>
      <c r="AA5" s="366"/>
      <c r="AB5" s="366"/>
      <c r="AC5" s="366"/>
      <c r="AD5" s="366"/>
      <c r="AE5" s="366"/>
      <c r="AH5" s="100">
        <f ca="1">+K60-SUMIF(AB:AB, AH4, Y:Y)</f>
        <v>77.589999999999989</v>
      </c>
      <c r="AI5" s="101">
        <f ca="1">+N60</f>
        <v>1.4050507804370447E-2</v>
      </c>
      <c r="AJ5" s="102">
        <f ca="1">COUNTIF(AB:AB, AH4)</f>
        <v>4</v>
      </c>
    </row>
    <row r="6" spans="1:54" ht="15" thickBot="1">
      <c r="A6" s="405"/>
      <c r="B6" s="405"/>
      <c r="H6">
        <v>35</v>
      </c>
      <c r="I6" s="98">
        <f t="shared" si="0"/>
        <v>42</v>
      </c>
      <c r="J6" s="53" t="str" cm="1">
        <f t="array" aca="1" ref="J6" ca="1">INDIRECT("B" &amp; I6)</f>
        <v>NIVEL 789 REC PM 35 29-12-2025</v>
      </c>
      <c r="K6" s="54">
        <f t="shared" ca="1" si="1"/>
        <v>3.4</v>
      </c>
      <c r="L6" s="55">
        <f t="shared" ca="1" si="2"/>
        <v>1.8450000000000001E-2</v>
      </c>
      <c r="M6" s="55">
        <f t="shared" ca="1" si="3"/>
        <v>0</v>
      </c>
      <c r="N6" s="55">
        <f t="shared" ca="1" si="4"/>
        <v>1.6605000000000002E-2</v>
      </c>
      <c r="O6" s="54" t="str">
        <f t="shared" ca="1" si="5"/>
        <v>Dump</v>
      </c>
      <c r="P6" s="99">
        <f t="shared" ca="1" si="6"/>
        <v>0.60714285714285721</v>
      </c>
      <c r="R6" s="47" t="s">
        <v>48</v>
      </c>
      <c r="S6" s="48" t="s">
        <v>49</v>
      </c>
      <c r="T6" s="48" t="s">
        <v>50</v>
      </c>
      <c r="U6" s="48" t="s">
        <v>51</v>
      </c>
      <c r="V6" s="49" t="s">
        <v>52</v>
      </c>
      <c r="W6" s="49" t="s">
        <v>53</v>
      </c>
      <c r="X6" s="48" t="s">
        <v>54</v>
      </c>
      <c r="Y6" s="50" t="s">
        <v>55</v>
      </c>
      <c r="Z6" s="48" t="s">
        <v>56</v>
      </c>
      <c r="AA6" s="51" t="s">
        <v>12</v>
      </c>
      <c r="AB6" s="48" t="s">
        <v>57</v>
      </c>
      <c r="AC6" s="48" t="s">
        <v>66</v>
      </c>
      <c r="AD6" s="48" t="s">
        <v>67</v>
      </c>
      <c r="AE6" s="48" t="s">
        <v>68</v>
      </c>
      <c r="AH6" s="105"/>
      <c r="AI6" s="101"/>
    </row>
    <row r="7" spans="1:54">
      <c r="A7" s="405"/>
      <c r="B7" s="350" t="s">
        <v>63</v>
      </c>
      <c r="C7" s="772" t="s">
        <v>22</v>
      </c>
      <c r="D7" s="97" t="s">
        <v>23</v>
      </c>
      <c r="E7" s="772" t="s">
        <v>64</v>
      </c>
      <c r="F7" s="772" t="s">
        <v>65</v>
      </c>
      <c r="H7">
        <v>36</v>
      </c>
      <c r="I7" s="98">
        <f t="shared" si="0"/>
        <v>43</v>
      </c>
      <c r="J7" s="53" t="str" cm="1">
        <f t="array" aca="1" ref="J7" ca="1">INDIRECT("B" &amp; I7)</f>
        <v>NIVEL 789 REC PM 36 29-12-2025</v>
      </c>
      <c r="K7" s="54">
        <f t="shared" ca="1" si="1"/>
        <v>3.4</v>
      </c>
      <c r="L7" s="55">
        <f t="shared" ca="1" si="2"/>
        <v>1.7820000000000003E-2</v>
      </c>
      <c r="M7" s="55">
        <f t="shared" ca="1" si="3"/>
        <v>0</v>
      </c>
      <c r="N7" s="55">
        <f t="shared" ca="1" si="4"/>
        <v>1.6038000000000004E-2</v>
      </c>
      <c r="O7" s="54" t="str">
        <f t="shared" ca="1" si="5"/>
        <v>Dump</v>
      </c>
      <c r="P7" s="99">
        <f t="shared" ca="1" si="6"/>
        <v>0.60714285714285721</v>
      </c>
      <c r="R7" s="56" t="s">
        <v>237</v>
      </c>
      <c r="S7" s="56">
        <v>1</v>
      </c>
      <c r="T7" s="56"/>
      <c r="U7" s="56" t="s">
        <v>60</v>
      </c>
      <c r="V7" s="57">
        <v>46035</v>
      </c>
      <c r="W7" s="57">
        <v>46035</v>
      </c>
      <c r="X7" s="58"/>
      <c r="Y7" s="59">
        <v>27.35</v>
      </c>
      <c r="Z7" s="60">
        <f ca="1">+L61</f>
        <v>1.7346305931321537E-2</v>
      </c>
      <c r="AA7" s="60">
        <f ca="1">+M60</f>
        <v>0</v>
      </c>
      <c r="AB7" s="60" t="str">
        <f>+I4</f>
        <v>CN001</v>
      </c>
      <c r="AC7" s="106"/>
      <c r="AD7" s="107">
        <f ca="1">+AC18-Z18</f>
        <v>-1.7929049859105671E-2</v>
      </c>
      <c r="AE7" s="104">
        <f ca="1">+(AC18-Z18)/Z18</f>
        <v>-1</v>
      </c>
    </row>
    <row r="8" spans="1:54" ht="21.6">
      <c r="A8" s="405"/>
      <c r="B8" s="772" t="s">
        <v>2268</v>
      </c>
      <c r="C8" s="376">
        <v>1</v>
      </c>
      <c r="D8" s="771">
        <v>3.5</v>
      </c>
      <c r="E8" s="104">
        <v>1.2E-2</v>
      </c>
      <c r="F8" s="104"/>
      <c r="H8">
        <v>37</v>
      </c>
      <c r="I8" s="98">
        <f t="shared" si="0"/>
        <v>44</v>
      </c>
      <c r="J8" s="53" t="str" cm="1">
        <f t="array" aca="1" ref="J8" ca="1">INDIRECT("B" &amp; I8)</f>
        <v>NIVEL 1018 FRENTE AM 37 30-12-2025</v>
      </c>
      <c r="K8" s="54">
        <f t="shared" ca="1" si="1"/>
        <v>3.5</v>
      </c>
      <c r="L8" s="55">
        <f t="shared" ca="1" si="2"/>
        <v>2.061E-2</v>
      </c>
      <c r="M8" s="55">
        <f t="shared" ca="1" si="3"/>
        <v>0</v>
      </c>
      <c r="N8" s="55">
        <f t="shared" ref="N8:N14" ca="1" si="7">+IF(L8=0,M8*0.9,L8*0.9)</f>
        <v>1.8549E-2</v>
      </c>
      <c r="O8" s="54" t="str">
        <f t="shared" ref="O8:O14" ca="1" si="8">+IF(L8=0,"-","Dump")</f>
        <v>Dump</v>
      </c>
      <c r="P8" s="99">
        <f t="shared" ref="P8:P14" ca="1" si="9">+K8/5.6</f>
        <v>0.625</v>
      </c>
      <c r="R8" s="413" t="s">
        <v>263</v>
      </c>
      <c r="S8" s="56">
        <v>2</v>
      </c>
      <c r="T8" s="56"/>
      <c r="U8" s="56" t="s">
        <v>79</v>
      </c>
      <c r="V8" s="57">
        <v>46035</v>
      </c>
      <c r="W8" s="57">
        <v>46035</v>
      </c>
      <c r="X8" s="58"/>
      <c r="Y8" s="59">
        <v>30.41</v>
      </c>
      <c r="Z8" s="60">
        <f ca="1">+L61</f>
        <v>1.7346305931321537E-2</v>
      </c>
      <c r="AA8" s="60">
        <f ca="1">+M60</f>
        <v>0</v>
      </c>
      <c r="AB8" s="60" t="str">
        <f>+I4</f>
        <v>CN001</v>
      </c>
      <c r="AC8" s="106"/>
      <c r="AD8" s="107"/>
      <c r="AE8" s="104"/>
    </row>
    <row r="9" spans="1:54">
      <c r="A9" s="405"/>
      <c r="B9" s="772" t="s">
        <v>2269</v>
      </c>
      <c r="C9" s="376">
        <v>1</v>
      </c>
      <c r="D9" s="771">
        <v>3.5</v>
      </c>
      <c r="E9" s="104">
        <v>1.2E-2</v>
      </c>
      <c r="F9" s="104"/>
      <c r="H9">
        <v>38</v>
      </c>
      <c r="I9" s="98">
        <f t="shared" si="0"/>
        <v>45</v>
      </c>
      <c r="J9" s="53" t="str" cm="1">
        <f t="array" aca="1" ref="J9" ca="1">INDIRECT("B" &amp; I9)</f>
        <v>NIVEL 1018 FRENTE AM 38 30-12-2025</v>
      </c>
      <c r="K9" s="54">
        <f t="shared" ca="1" si="1"/>
        <v>3.5</v>
      </c>
      <c r="L9" s="55">
        <f t="shared" ca="1" si="2"/>
        <v>1.3050000000000001E-2</v>
      </c>
      <c r="M9" s="55">
        <f t="shared" ca="1" si="3"/>
        <v>0</v>
      </c>
      <c r="N9" s="55">
        <f t="shared" ca="1" si="7"/>
        <v>1.1745E-2</v>
      </c>
      <c r="O9" s="54" t="str">
        <f t="shared" ca="1" si="8"/>
        <v>Dump</v>
      </c>
      <c r="P9" s="99">
        <f t="shared" ca="1" si="9"/>
        <v>0.625</v>
      </c>
      <c r="R9" s="367"/>
      <c r="S9" s="56">
        <v>3</v>
      </c>
      <c r="T9" s="56"/>
      <c r="U9" s="56" t="s">
        <v>78</v>
      </c>
      <c r="V9" s="57">
        <v>46035</v>
      </c>
      <c r="W9" s="57">
        <v>46035</v>
      </c>
      <c r="X9" s="58"/>
      <c r="Y9" s="59">
        <v>27.69</v>
      </c>
      <c r="Z9" s="60">
        <f ca="1">+L61</f>
        <v>1.7346305931321537E-2</v>
      </c>
      <c r="AA9" s="60">
        <f ca="1">+M60</f>
        <v>0</v>
      </c>
      <c r="AB9" s="60" t="str">
        <f>+I4</f>
        <v>CN001</v>
      </c>
      <c r="AC9" s="106"/>
      <c r="AD9" s="107"/>
      <c r="AE9" s="104"/>
    </row>
    <row r="10" spans="1:54">
      <c r="A10" s="405"/>
      <c r="B10" s="772" t="s">
        <v>2270</v>
      </c>
      <c r="C10" s="376">
        <v>1</v>
      </c>
      <c r="D10" s="771">
        <v>3.5</v>
      </c>
      <c r="E10" s="104">
        <v>1.2E-2</v>
      </c>
      <c r="F10" s="104"/>
      <c r="H10">
        <v>39</v>
      </c>
      <c r="I10" s="98">
        <f t="shared" si="0"/>
        <v>46</v>
      </c>
      <c r="J10" s="53" t="str" cm="1">
        <f t="array" aca="1" ref="J10" ca="1">INDIRECT("B" &amp; I10)</f>
        <v>NIVEL 1018 FRENTE AM 39 30-12-2025</v>
      </c>
      <c r="K10" s="54">
        <f t="shared" ca="1" si="1"/>
        <v>3.5</v>
      </c>
      <c r="L10" s="55">
        <f t="shared" ca="1" si="2"/>
        <v>2.2680000000000002E-2</v>
      </c>
      <c r="M10" s="55">
        <f t="shared" ca="1" si="3"/>
        <v>0</v>
      </c>
      <c r="N10" s="55">
        <f t="shared" ca="1" si="7"/>
        <v>2.0412000000000003E-2</v>
      </c>
      <c r="O10" s="54" t="str">
        <f t="shared" ca="1" si="8"/>
        <v>Dump</v>
      </c>
      <c r="P10" s="99">
        <f t="shared" ca="1" si="9"/>
        <v>0.625</v>
      </c>
      <c r="R10" s="367"/>
      <c r="S10" s="56">
        <v>4</v>
      </c>
      <c r="T10" s="56"/>
      <c r="U10" s="56" t="s">
        <v>60</v>
      </c>
      <c r="V10" s="57">
        <v>46036</v>
      </c>
      <c r="W10" s="57">
        <v>46036</v>
      </c>
      <c r="X10" s="58"/>
      <c r="Y10" s="59">
        <v>29.16</v>
      </c>
      <c r="Z10" s="60">
        <f ca="1">+L61</f>
        <v>1.7346305931321537E-2</v>
      </c>
      <c r="AA10" s="60">
        <f ca="1">+M60</f>
        <v>0</v>
      </c>
      <c r="AB10" s="60" t="str">
        <f>+I4</f>
        <v>CN001</v>
      </c>
      <c r="AC10" s="106"/>
      <c r="AD10" s="107"/>
      <c r="AE10" s="104"/>
    </row>
    <row r="11" spans="1:54">
      <c r="A11" s="405"/>
      <c r="B11" s="772" t="s">
        <v>2271</v>
      </c>
      <c r="C11" s="376">
        <v>1</v>
      </c>
      <c r="D11" s="771">
        <v>3.5</v>
      </c>
      <c r="E11" s="104">
        <v>1.2E-2</v>
      </c>
      <c r="F11" s="104"/>
      <c r="H11">
        <v>40</v>
      </c>
      <c r="I11" s="98">
        <f t="shared" si="0"/>
        <v>47</v>
      </c>
      <c r="J11" s="53" t="str" cm="1">
        <f t="array" aca="1" ref="J11" ca="1">INDIRECT("B" &amp; I11)</f>
        <v>NIVEL 1018 FRENTE AM 40 30-12-2025</v>
      </c>
      <c r="K11" s="54">
        <f t="shared" ca="1" si="1"/>
        <v>3.5</v>
      </c>
      <c r="L11" s="55">
        <f t="shared" ca="1" si="2"/>
        <v>9.8999999999999991E-3</v>
      </c>
      <c r="M11" s="55">
        <f t="shared" ca="1" si="3"/>
        <v>0</v>
      </c>
      <c r="N11" s="55">
        <f t="shared" ca="1" si="7"/>
        <v>8.9099999999999995E-3</v>
      </c>
      <c r="O11" s="54" t="str">
        <f t="shared" ca="1" si="8"/>
        <v>Dump</v>
      </c>
      <c r="P11" s="99">
        <f t="shared" ca="1" si="9"/>
        <v>0.625</v>
      </c>
      <c r="R11" s="367"/>
      <c r="S11" s="367">
        <v>5</v>
      </c>
      <c r="T11" s="56"/>
      <c r="U11" s="56" t="s">
        <v>78</v>
      </c>
      <c r="V11" s="57">
        <v>46036</v>
      </c>
      <c r="W11" s="57">
        <v>46036</v>
      </c>
      <c r="X11" s="58"/>
      <c r="Y11" s="59">
        <v>29.22</v>
      </c>
      <c r="Z11" s="60">
        <f ca="1">+L100</f>
        <v>1.9078787878787879E-2</v>
      </c>
      <c r="AA11" s="60">
        <f ca="1">+M99</f>
        <v>0</v>
      </c>
      <c r="AB11" s="60" t="str">
        <f>+I65</f>
        <v>CN002</v>
      </c>
      <c r="AC11" s="106"/>
      <c r="AD11" s="107"/>
      <c r="AE11" s="104"/>
    </row>
    <row r="12" spans="1:54">
      <c r="B12" s="772" t="s">
        <v>2272</v>
      </c>
      <c r="C12" s="376">
        <v>1</v>
      </c>
      <c r="D12" s="771">
        <v>3.5</v>
      </c>
      <c r="E12" s="104">
        <v>1.2E-2</v>
      </c>
      <c r="F12" s="104"/>
      <c r="H12">
        <v>41</v>
      </c>
      <c r="I12" s="98">
        <f t="shared" si="0"/>
        <v>48</v>
      </c>
      <c r="J12" s="53" t="str" cm="1">
        <f t="array" aca="1" ref="J12" ca="1">INDIRECT("B" &amp; I12)</f>
        <v>NIVEL 1018 FRENTE AM 41 30-12-2025</v>
      </c>
      <c r="K12" s="54">
        <f t="shared" ca="1" si="1"/>
        <v>3.5</v>
      </c>
      <c r="L12" s="55">
        <f t="shared" ca="1" si="2"/>
        <v>1.3679999999999999E-2</v>
      </c>
      <c r="M12" s="55">
        <f t="shared" ca="1" si="3"/>
        <v>0</v>
      </c>
      <c r="N12" s="55">
        <f t="shared" ca="1" si="7"/>
        <v>1.2312E-2</v>
      </c>
      <c r="O12" s="54" t="str">
        <f t="shared" ca="1" si="8"/>
        <v>Dump</v>
      </c>
      <c r="P12" s="99">
        <f t="shared" ca="1" si="9"/>
        <v>0.625</v>
      </c>
      <c r="R12" s="367"/>
      <c r="S12" s="367">
        <v>6</v>
      </c>
      <c r="T12" s="367"/>
      <c r="U12" s="56" t="s">
        <v>247</v>
      </c>
      <c r="V12" s="57">
        <v>46036</v>
      </c>
      <c r="W12" s="57">
        <v>46036</v>
      </c>
      <c r="X12" s="58"/>
      <c r="Y12" s="59">
        <v>28.87</v>
      </c>
      <c r="Z12" s="60">
        <f ca="1">+L100</f>
        <v>1.9078787878787879E-2</v>
      </c>
      <c r="AA12" s="60">
        <f ca="1">+M99</f>
        <v>0</v>
      </c>
      <c r="AB12" s="60" t="str">
        <f>+I65</f>
        <v>CN002</v>
      </c>
      <c r="AC12" s="106"/>
      <c r="AD12" s="107"/>
      <c r="AE12" s="104"/>
    </row>
    <row r="13" spans="1:54">
      <c r="B13" s="772" t="s">
        <v>2273</v>
      </c>
      <c r="C13" s="376">
        <v>1</v>
      </c>
      <c r="D13" s="771">
        <v>3.5</v>
      </c>
      <c r="E13" s="104">
        <v>1.2E-2</v>
      </c>
      <c r="F13" s="104"/>
      <c r="H13">
        <v>42</v>
      </c>
      <c r="I13" s="98">
        <f t="shared" si="0"/>
        <v>49</v>
      </c>
      <c r="J13" s="53" t="str" cm="1">
        <f t="array" aca="1" ref="J13" ca="1">INDIRECT("B" &amp; I13)</f>
        <v>NIVEL 1018 FRENTE AM 42 30-12-2025</v>
      </c>
      <c r="K13" s="54">
        <f t="shared" ca="1" si="1"/>
        <v>3.5</v>
      </c>
      <c r="L13" s="55">
        <f t="shared" ca="1" si="2"/>
        <v>1.7010000000000001E-2</v>
      </c>
      <c r="M13" s="55">
        <f t="shared" ca="1" si="3"/>
        <v>0</v>
      </c>
      <c r="N13" s="55">
        <f t="shared" ca="1" si="7"/>
        <v>1.5309000000000001E-2</v>
      </c>
      <c r="O13" s="54" t="str">
        <f t="shared" ca="1" si="8"/>
        <v>Dump</v>
      </c>
      <c r="P13" s="99">
        <f t="shared" ca="1" si="9"/>
        <v>0.625</v>
      </c>
      <c r="R13" s="367"/>
      <c r="S13" s="367">
        <v>7</v>
      </c>
      <c r="T13" s="367"/>
      <c r="U13" s="56"/>
      <c r="V13" s="57"/>
      <c r="W13" s="57"/>
      <c r="X13" s="58"/>
      <c r="Y13" s="109"/>
      <c r="Z13" s="60"/>
      <c r="AA13" s="60"/>
      <c r="AB13" s="60"/>
      <c r="AC13" s="106"/>
      <c r="AD13" s="107"/>
      <c r="AE13" s="104"/>
    </row>
    <row r="14" spans="1:54">
      <c r="B14" s="772" t="s">
        <v>2274</v>
      </c>
      <c r="C14" s="376">
        <v>1</v>
      </c>
      <c r="D14" s="771">
        <v>3.5</v>
      </c>
      <c r="E14" s="104">
        <v>1.6299999999999999E-2</v>
      </c>
      <c r="F14" s="104"/>
      <c r="H14">
        <v>53</v>
      </c>
      <c r="I14" s="98">
        <f t="shared" si="0"/>
        <v>60</v>
      </c>
      <c r="J14" s="53" t="str" cm="1">
        <f t="array" aca="1" ref="J14" ca="1">INDIRECT("B" &amp; I14)</f>
        <v>NIVEL 1018 FRENTE AM 53 30-12-2025</v>
      </c>
      <c r="K14" s="54">
        <f t="shared" ca="1" si="1"/>
        <v>3.5</v>
      </c>
      <c r="L14" s="55">
        <f t="shared" ca="1" si="2"/>
        <v>1.0619999999999999E-2</v>
      </c>
      <c r="M14" s="55">
        <f t="shared" ca="1" si="3"/>
        <v>0</v>
      </c>
      <c r="N14" s="55">
        <f t="shared" ca="1" si="7"/>
        <v>9.5579999999999988E-3</v>
      </c>
      <c r="O14" s="54" t="str">
        <f t="shared" ca="1" si="8"/>
        <v>Dump</v>
      </c>
      <c r="P14" s="99">
        <f t="shared" ca="1" si="9"/>
        <v>0.625</v>
      </c>
      <c r="R14" s="367"/>
      <c r="S14" s="367">
        <v>8</v>
      </c>
      <c r="T14" s="367"/>
      <c r="U14" s="56"/>
      <c r="V14" s="57"/>
      <c r="W14" s="57"/>
      <c r="X14" s="62"/>
      <c r="Y14" s="109"/>
      <c r="Z14" s="60"/>
      <c r="AA14" s="60"/>
      <c r="AB14" s="60"/>
      <c r="AC14" s="106"/>
      <c r="AD14" s="107"/>
      <c r="AE14" s="104"/>
    </row>
    <row r="15" spans="1:54">
      <c r="B15" s="772" t="s">
        <v>2275</v>
      </c>
      <c r="C15" s="376">
        <v>1</v>
      </c>
      <c r="D15" s="771">
        <v>3.5</v>
      </c>
      <c r="E15" s="104">
        <v>1.6299999999999999E-2</v>
      </c>
      <c r="F15" s="104"/>
      <c r="H15">
        <v>54</v>
      </c>
      <c r="I15" s="98">
        <f t="shared" si="0"/>
        <v>61</v>
      </c>
      <c r="J15" s="53" t="str" cm="1">
        <f t="array" aca="1" ref="J15" ca="1">INDIRECT("B" &amp; I15)</f>
        <v>NIVEL 1018 FRENTE AM 54 30-12-2025</v>
      </c>
      <c r="K15" s="54">
        <f t="shared" ca="1" si="1"/>
        <v>3.5</v>
      </c>
      <c r="L15" s="55">
        <f t="shared" ca="1" si="2"/>
        <v>1.269E-2</v>
      </c>
      <c r="M15" s="55">
        <f t="shared" ca="1" si="3"/>
        <v>0</v>
      </c>
      <c r="N15" s="55">
        <f t="shared" ca="1" si="4"/>
        <v>1.1421000000000001E-2</v>
      </c>
      <c r="O15" s="54" t="str">
        <f t="shared" ca="1" si="5"/>
        <v>Dump</v>
      </c>
      <c r="P15" s="99">
        <f t="shared" ca="1" si="6"/>
        <v>0.625</v>
      </c>
      <c r="R15" s="366"/>
      <c r="S15" s="367">
        <v>9</v>
      </c>
      <c r="T15" s="367"/>
      <c r="U15" s="367"/>
      <c r="V15" s="57"/>
      <c r="W15" s="57"/>
      <c r="X15" s="62"/>
      <c r="Y15" s="59"/>
      <c r="Z15" s="60"/>
      <c r="AA15" s="60"/>
      <c r="AB15" s="60"/>
      <c r="AC15" s="106"/>
      <c r="AD15" s="107"/>
      <c r="AE15" s="104"/>
    </row>
    <row r="16" spans="1:54">
      <c r="B16" s="772" t="s">
        <v>2276</v>
      </c>
      <c r="C16" s="376">
        <v>1</v>
      </c>
      <c r="D16" s="771">
        <v>3.5</v>
      </c>
      <c r="E16" s="104">
        <v>1.6299999999999999E-2</v>
      </c>
      <c r="F16" s="104"/>
      <c r="H16">
        <v>55</v>
      </c>
      <c r="I16" s="98">
        <f t="shared" si="0"/>
        <v>62</v>
      </c>
      <c r="J16" s="53" t="str" cm="1">
        <f t="array" aca="1" ref="J16" ca="1">INDIRECT("B" &amp; I16)</f>
        <v>NIVEL 1018 FRENTE AM 55 30-12-2025</v>
      </c>
      <c r="K16" s="54">
        <f t="shared" ca="1" si="1"/>
        <v>3.5</v>
      </c>
      <c r="L16" s="55">
        <f t="shared" ca="1" si="2"/>
        <v>1.3590000000000001E-2</v>
      </c>
      <c r="M16" s="55">
        <f t="shared" ca="1" si="3"/>
        <v>0</v>
      </c>
      <c r="N16" s="55">
        <f t="shared" ref="N16:N23" ca="1" si="10">+IF(L16=0,M16*0.9,L16*0.9)</f>
        <v>1.2231000000000002E-2</v>
      </c>
      <c r="O16" s="54" t="str">
        <f t="shared" ref="O16:O23" ca="1" si="11">+IF(L16=0,"-","Dump")</f>
        <v>Dump</v>
      </c>
      <c r="P16" s="99">
        <f t="shared" ref="P16:P23" ca="1" si="12">+K16/5.6</f>
        <v>0.625</v>
      </c>
      <c r="R16" s="366"/>
      <c r="S16" s="367">
        <v>10</v>
      </c>
      <c r="T16" s="367"/>
      <c r="U16" s="367"/>
      <c r="V16" s="57"/>
      <c r="W16" s="57"/>
      <c r="X16" s="62"/>
      <c r="Y16" s="63"/>
      <c r="Z16" s="60"/>
      <c r="AA16" s="60"/>
      <c r="AB16" s="60"/>
      <c r="AC16" s="106"/>
      <c r="AD16" s="107"/>
      <c r="AE16" s="104"/>
    </row>
    <row r="17" spans="2:31" ht="15" thickBot="1">
      <c r="B17" s="772" t="s">
        <v>2277</v>
      </c>
      <c r="C17" s="376">
        <v>1</v>
      </c>
      <c r="D17" s="771">
        <v>3.5</v>
      </c>
      <c r="E17" s="104">
        <v>1.6299999999999999E-2</v>
      </c>
      <c r="F17" s="104"/>
      <c r="H17">
        <v>56</v>
      </c>
      <c r="I17" s="98">
        <f t="shared" si="0"/>
        <v>63</v>
      </c>
      <c r="J17" s="53" t="str" cm="1">
        <f t="array" aca="1" ref="J17" ca="1">INDIRECT("B" &amp; I17)</f>
        <v>NIVEL 1018 FRENTE AM 56 30-12-2025</v>
      </c>
      <c r="K17" s="54">
        <f t="shared" ca="1" si="1"/>
        <v>3.5</v>
      </c>
      <c r="L17" s="55">
        <f t="shared" ca="1" si="2"/>
        <v>1.0619999999999999E-2</v>
      </c>
      <c r="M17" s="55">
        <f t="shared" ca="1" si="3"/>
        <v>0</v>
      </c>
      <c r="N17" s="55">
        <f t="shared" ca="1" si="10"/>
        <v>9.5579999999999988E-3</v>
      </c>
      <c r="O17" s="54" t="str">
        <f t="shared" ca="1" si="11"/>
        <v>Dump</v>
      </c>
      <c r="P17" s="99">
        <f t="shared" ca="1" si="12"/>
        <v>0.625</v>
      </c>
      <c r="R17" s="366"/>
      <c r="S17" s="367">
        <v>11</v>
      </c>
      <c r="T17" s="367"/>
      <c r="U17" s="367"/>
      <c r="V17" s="57"/>
      <c r="W17" s="57"/>
      <c r="X17" s="62"/>
      <c r="Y17" s="63"/>
      <c r="Z17" s="60"/>
      <c r="AA17" s="60"/>
      <c r="AB17" s="60"/>
      <c r="AC17" s="106"/>
      <c r="AD17" s="366"/>
      <c r="AE17" s="366"/>
    </row>
    <row r="18" spans="2:31" ht="15" thickBot="1">
      <c r="B18" s="772" t="s">
        <v>2278</v>
      </c>
      <c r="C18" s="376">
        <v>1</v>
      </c>
      <c r="D18" s="771">
        <v>3.5</v>
      </c>
      <c r="E18" s="104">
        <v>1.6299999999999999E-2</v>
      </c>
      <c r="F18" s="104"/>
      <c r="H18">
        <v>57</v>
      </c>
      <c r="I18" s="98">
        <f t="shared" si="0"/>
        <v>64</v>
      </c>
      <c r="J18" s="53" t="str" cm="1">
        <f t="array" aca="1" ref="J18" ca="1">INDIRECT("B" &amp; I18)</f>
        <v>NIVEL 1018 FRENTE AM 57 30-12-2025</v>
      </c>
      <c r="K18" s="54">
        <f t="shared" ca="1" si="1"/>
        <v>3.5</v>
      </c>
      <c r="L18" s="55">
        <f t="shared" ca="1" si="2"/>
        <v>7.2000000000000007E-3</v>
      </c>
      <c r="M18" s="55">
        <f t="shared" ca="1" si="3"/>
        <v>0</v>
      </c>
      <c r="N18" s="55">
        <f t="shared" ca="1" si="10"/>
        <v>6.4800000000000005E-3</v>
      </c>
      <c r="O18" s="54" t="str">
        <f t="shared" ca="1" si="11"/>
        <v>Dump</v>
      </c>
      <c r="P18" s="99">
        <f t="shared" ca="1" si="12"/>
        <v>0.625</v>
      </c>
      <c r="R18" s="366"/>
      <c r="S18" s="366"/>
      <c r="T18" s="366"/>
      <c r="U18" s="366"/>
      <c r="V18" s="366"/>
      <c r="W18" s="366"/>
      <c r="X18" s="366"/>
      <c r="Y18" s="64">
        <f>SUM(Y7:Y17)</f>
        <v>172.7</v>
      </c>
      <c r="Z18" s="445">
        <f ca="1">+SUMPRODUCT(Y7:Y17,Z7:Z17)/Y18</f>
        <v>1.7929049859105671E-2</v>
      </c>
      <c r="AA18" s="66">
        <f ca="1">+SUMPRODUCT(Y7:Y17,AA7:AA17)/Y18</f>
        <v>0</v>
      </c>
      <c r="AB18" s="67"/>
      <c r="AC18" s="110">
        <v>0</v>
      </c>
      <c r="AD18" s="366"/>
      <c r="AE18" s="366"/>
    </row>
    <row r="19" spans="2:31">
      <c r="B19" s="772" t="s">
        <v>2279</v>
      </c>
      <c r="C19" s="376">
        <v>1</v>
      </c>
      <c r="D19" s="771">
        <v>3.5</v>
      </c>
      <c r="E19" s="104">
        <v>1.6299999999999999E-2</v>
      </c>
      <c r="F19" s="104"/>
      <c r="H19">
        <v>58</v>
      </c>
      <c r="I19" s="98">
        <f t="shared" si="0"/>
        <v>65</v>
      </c>
      <c r="J19" s="53" t="str" cm="1">
        <f t="array" aca="1" ref="J19" ca="1">INDIRECT("B" &amp; I19)</f>
        <v>NIVEL 1018 FRENTE AM 58 30-12-2025</v>
      </c>
      <c r="K19" s="54">
        <f t="shared" ca="1" si="1"/>
        <v>3.5</v>
      </c>
      <c r="L19" s="55">
        <f t="shared" ca="1" si="2"/>
        <v>1.1429999999999999E-2</v>
      </c>
      <c r="M19" s="55">
        <f t="shared" ca="1" si="3"/>
        <v>0</v>
      </c>
      <c r="N19" s="55">
        <f t="shared" ca="1" si="10"/>
        <v>1.0286999999999999E-2</v>
      </c>
      <c r="O19" s="54" t="str">
        <f t="shared" ca="1" si="11"/>
        <v>Dump</v>
      </c>
      <c r="P19" s="99">
        <f t="shared" ca="1" si="12"/>
        <v>0.625</v>
      </c>
      <c r="R19" s="366"/>
      <c r="S19" s="366"/>
      <c r="T19" s="366"/>
      <c r="U19" s="366"/>
      <c r="V19" s="366"/>
      <c r="W19" s="366"/>
      <c r="X19" s="366"/>
      <c r="Y19" s="111"/>
      <c r="Z19" s="112"/>
      <c r="AA19" s="112"/>
      <c r="AB19" s="113"/>
      <c r="AC19" s="114"/>
      <c r="AD19" s="366"/>
      <c r="AE19" s="366"/>
    </row>
    <row r="20" spans="2:31">
      <c r="B20" s="772" t="s">
        <v>2280</v>
      </c>
      <c r="C20" s="376">
        <v>1</v>
      </c>
      <c r="D20" s="771">
        <v>3.5</v>
      </c>
      <c r="E20" s="104">
        <v>0.02</v>
      </c>
      <c r="F20" s="104"/>
      <c r="H20">
        <v>59</v>
      </c>
      <c r="I20" s="98">
        <f t="shared" si="0"/>
        <v>66</v>
      </c>
      <c r="J20" s="53" t="str" cm="1">
        <f t="array" aca="1" ref="J20" ca="1">INDIRECT("B" &amp; I20)</f>
        <v>NIVEL 1018 FRENTE AM 59 30-12-2025</v>
      </c>
      <c r="K20" s="54">
        <f t="shared" ca="1" si="1"/>
        <v>3.5</v>
      </c>
      <c r="L20" s="55">
        <f t="shared" ca="1" si="2"/>
        <v>1.404E-2</v>
      </c>
      <c r="M20" s="55">
        <f t="shared" ca="1" si="3"/>
        <v>0</v>
      </c>
      <c r="N20" s="55">
        <f t="shared" ca="1" si="10"/>
        <v>1.2636000000000001E-2</v>
      </c>
      <c r="O20" s="54" t="str">
        <f t="shared" ca="1" si="11"/>
        <v>Dump</v>
      </c>
      <c r="P20" s="99">
        <f t="shared" ca="1" si="12"/>
        <v>0.625</v>
      </c>
      <c r="R20" s="47" t="s">
        <v>48</v>
      </c>
      <c r="S20" s="48" t="s">
        <v>49</v>
      </c>
      <c r="T20" s="48" t="s">
        <v>50</v>
      </c>
      <c r="U20" s="48" t="s">
        <v>51</v>
      </c>
      <c r="V20" s="49" t="s">
        <v>52</v>
      </c>
      <c r="W20" s="49" t="s">
        <v>53</v>
      </c>
      <c r="X20" s="48" t="s">
        <v>54</v>
      </c>
      <c r="Y20" s="50" t="s">
        <v>55</v>
      </c>
      <c r="Z20" s="48" t="s">
        <v>56</v>
      </c>
      <c r="AA20" s="51" t="s">
        <v>12</v>
      </c>
      <c r="AB20" s="48" t="s">
        <v>57</v>
      </c>
      <c r="AC20" s="48" t="s">
        <v>66</v>
      </c>
      <c r="AD20" s="48" t="s">
        <v>67</v>
      </c>
      <c r="AE20" s="48" t="s">
        <v>68</v>
      </c>
    </row>
    <row r="21" spans="2:31">
      <c r="B21" s="772" t="s">
        <v>2281</v>
      </c>
      <c r="C21" s="376">
        <v>1</v>
      </c>
      <c r="D21" s="771">
        <v>3.5</v>
      </c>
      <c r="E21" s="104">
        <v>0.02</v>
      </c>
      <c r="F21" s="104"/>
      <c r="H21">
        <v>80</v>
      </c>
      <c r="I21" s="98">
        <f t="shared" si="0"/>
        <v>87</v>
      </c>
      <c r="J21" s="53" t="str" cm="1">
        <f t="array" aca="1" ref="J21" ca="1">INDIRECT("B" &amp; I21)</f>
        <v>NIVEL 1018 FRENTE AM 80 31-12-2025</v>
      </c>
      <c r="K21" s="54">
        <f t="shared" ca="1" si="1"/>
        <v>3.5</v>
      </c>
      <c r="L21" s="55">
        <f t="shared" ca="1" si="2"/>
        <v>1.9349999999999999E-2</v>
      </c>
      <c r="M21" s="55">
        <f t="shared" ca="1" si="3"/>
        <v>0</v>
      </c>
      <c r="N21" s="55">
        <f t="shared" ca="1" si="10"/>
        <v>1.7415E-2</v>
      </c>
      <c r="O21" s="54" t="str">
        <f t="shared" ca="1" si="11"/>
        <v>Dump</v>
      </c>
      <c r="P21" s="99">
        <f t="shared" ca="1" si="12"/>
        <v>0.625</v>
      </c>
      <c r="R21" s="56" t="s">
        <v>245</v>
      </c>
      <c r="S21" s="56">
        <v>1</v>
      </c>
      <c r="T21" s="56"/>
      <c r="U21" s="56" t="s">
        <v>60</v>
      </c>
      <c r="V21" s="57">
        <v>46036</v>
      </c>
      <c r="W21" s="57">
        <v>46036</v>
      </c>
      <c r="X21" s="58"/>
      <c r="Y21" s="59">
        <v>28.88</v>
      </c>
      <c r="Z21" s="60">
        <f ca="1">+L100</f>
        <v>1.9078787878787879E-2</v>
      </c>
      <c r="AA21" s="60">
        <f ca="1">+M99</f>
        <v>0</v>
      </c>
      <c r="AB21" s="60" t="str">
        <f>+I65</f>
        <v>CN002</v>
      </c>
      <c r="AC21" s="106"/>
      <c r="AD21" s="107">
        <f ca="1">+AC32-Z32</f>
        <v>-1.9528268794451142E-2</v>
      </c>
      <c r="AE21" s="104">
        <f ca="1">+(AC32-Z32)/Z32</f>
        <v>-1</v>
      </c>
    </row>
    <row r="22" spans="2:31" ht="21.6">
      <c r="B22" s="772" t="s">
        <v>2282</v>
      </c>
      <c r="C22" s="376">
        <v>1</v>
      </c>
      <c r="D22" s="771">
        <v>3.5</v>
      </c>
      <c r="E22" s="104">
        <v>0.02</v>
      </c>
      <c r="F22" s="104"/>
      <c r="H22">
        <v>81</v>
      </c>
      <c r="I22" s="98">
        <f t="shared" si="0"/>
        <v>88</v>
      </c>
      <c r="J22" s="53" t="str" cm="1">
        <f t="array" aca="1" ref="J22" ca="1">INDIRECT("B" &amp; I22)</f>
        <v>NIVEL 1018 FRENTE AM 81 31-12-2025</v>
      </c>
      <c r="K22" s="54">
        <f t="shared" ca="1" si="1"/>
        <v>3.5</v>
      </c>
      <c r="L22" s="55">
        <f t="shared" ca="1" si="2"/>
        <v>1.6109999999999999E-2</v>
      </c>
      <c r="M22" s="55">
        <f t="shared" ca="1" si="3"/>
        <v>0</v>
      </c>
      <c r="N22" s="55">
        <f t="shared" ca="1" si="10"/>
        <v>1.4499E-2</v>
      </c>
      <c r="O22" s="54" t="str">
        <f t="shared" ca="1" si="11"/>
        <v>Dump</v>
      </c>
      <c r="P22" s="99">
        <f t="shared" ca="1" si="12"/>
        <v>0.625</v>
      </c>
      <c r="R22" s="413" t="s">
        <v>263</v>
      </c>
      <c r="S22" s="56">
        <v>2</v>
      </c>
      <c r="T22" s="56"/>
      <c r="U22" s="56" t="s">
        <v>78</v>
      </c>
      <c r="V22" s="57">
        <v>46036</v>
      </c>
      <c r="W22" s="57">
        <v>46036</v>
      </c>
      <c r="X22" s="58"/>
      <c r="Y22" s="59">
        <v>29.71</v>
      </c>
      <c r="Z22" s="60">
        <f ca="1">+L100</f>
        <v>1.9078787878787879E-2</v>
      </c>
      <c r="AA22" s="60">
        <f ca="1">+M99</f>
        <v>0</v>
      </c>
      <c r="AB22" s="60" t="str">
        <f>+I65</f>
        <v>CN002</v>
      </c>
      <c r="AC22" s="106"/>
      <c r="AD22" s="107"/>
      <c r="AE22" s="104"/>
    </row>
    <row r="23" spans="2:31">
      <c r="B23" s="772" t="s">
        <v>2283</v>
      </c>
      <c r="C23" s="376">
        <v>1</v>
      </c>
      <c r="D23" s="771">
        <v>3.5</v>
      </c>
      <c r="E23" s="104">
        <v>0.02</v>
      </c>
      <c r="F23" s="104"/>
      <c r="H23">
        <v>82</v>
      </c>
      <c r="I23" s="98">
        <f t="shared" si="0"/>
        <v>89</v>
      </c>
      <c r="J23" s="53" t="str" cm="1">
        <f t="array" aca="1" ref="J23" ca="1">INDIRECT("B" &amp; I23)</f>
        <v>NIVEL 1018 FRENTE AM 82 31-12-2025</v>
      </c>
      <c r="K23" s="54">
        <f t="shared" ca="1" si="1"/>
        <v>3.5</v>
      </c>
      <c r="L23" s="55">
        <f t="shared" ca="1" si="2"/>
        <v>1.107E-2</v>
      </c>
      <c r="M23" s="55">
        <f t="shared" ca="1" si="3"/>
        <v>0</v>
      </c>
      <c r="N23" s="55">
        <f t="shared" ca="1" si="10"/>
        <v>9.9629999999999996E-3</v>
      </c>
      <c r="O23" s="54" t="str">
        <f t="shared" ca="1" si="11"/>
        <v>Dump</v>
      </c>
      <c r="P23" s="99">
        <f t="shared" ca="1" si="12"/>
        <v>0.625</v>
      </c>
      <c r="R23" s="417"/>
      <c r="S23" s="56">
        <v>3</v>
      </c>
      <c r="T23" s="56"/>
      <c r="U23" s="56" t="s">
        <v>60</v>
      </c>
      <c r="V23" s="57">
        <v>46037</v>
      </c>
      <c r="W23" s="57">
        <v>46037</v>
      </c>
      <c r="X23" s="58"/>
      <c r="Y23" s="59">
        <v>29.52</v>
      </c>
      <c r="Z23" s="60">
        <f ca="1">+L135</f>
        <v>1.9745161290322586E-2</v>
      </c>
      <c r="AA23" s="60">
        <f ca="1">+M134</f>
        <v>0</v>
      </c>
      <c r="AB23" s="60" t="str">
        <f>+I102</f>
        <v>CN003</v>
      </c>
      <c r="AC23" s="106"/>
      <c r="AD23" s="107"/>
      <c r="AE23" s="104"/>
    </row>
    <row r="24" spans="2:31">
      <c r="B24" s="772" t="s">
        <v>2284</v>
      </c>
      <c r="C24" s="376">
        <v>1</v>
      </c>
      <c r="D24" s="771">
        <v>3.5</v>
      </c>
      <c r="E24" s="104">
        <v>0.02</v>
      </c>
      <c r="F24" s="104"/>
      <c r="H24">
        <v>83</v>
      </c>
      <c r="I24" s="98">
        <f t="shared" si="0"/>
        <v>90</v>
      </c>
      <c r="J24" s="53" t="str" cm="1">
        <f t="array" aca="1" ref="J24" ca="1">INDIRECT("B" &amp; I24)</f>
        <v>NIVEL 1018 FRENTE AM 83 31-12-2025</v>
      </c>
      <c r="K24" s="54">
        <f t="shared" ca="1" si="1"/>
        <v>3.5</v>
      </c>
      <c r="L24" s="55">
        <f t="shared" ca="1" si="2"/>
        <v>1.485E-2</v>
      </c>
      <c r="M24" s="55">
        <f t="shared" ca="1" si="3"/>
        <v>0</v>
      </c>
      <c r="N24" s="55">
        <f t="shared" ref="N24:N33" ca="1" si="13">+IF(L24=0,M24*0.9,L24*0.9)</f>
        <v>1.3365E-2</v>
      </c>
      <c r="O24" s="54" t="str">
        <f t="shared" ref="O24:O33" ca="1" si="14">+IF(L24=0,"-","Dump")</f>
        <v>Dump</v>
      </c>
      <c r="P24" s="99">
        <f t="shared" ref="P24:P33" ca="1" si="15">+K24/5.6</f>
        <v>0.625</v>
      </c>
      <c r="R24" s="417"/>
      <c r="S24" s="56">
        <v>4</v>
      </c>
      <c r="T24" s="56"/>
      <c r="U24" s="56" t="s">
        <v>60</v>
      </c>
      <c r="V24" s="57">
        <v>46037</v>
      </c>
      <c r="W24" s="57">
        <v>46037</v>
      </c>
      <c r="X24" s="58"/>
      <c r="Y24" s="118">
        <v>30.1</v>
      </c>
      <c r="Z24" s="60">
        <f ca="1">+L135</f>
        <v>1.9745161290322586E-2</v>
      </c>
      <c r="AA24" s="60">
        <f ca="1">+M134</f>
        <v>0</v>
      </c>
      <c r="AB24" s="60" t="str">
        <f>+I102</f>
        <v>CN003</v>
      </c>
      <c r="AC24" s="106"/>
      <c r="AD24" s="107"/>
      <c r="AE24" s="104"/>
    </row>
    <row r="25" spans="2:31">
      <c r="B25" s="772" t="s">
        <v>2285</v>
      </c>
      <c r="C25" s="376">
        <v>1</v>
      </c>
      <c r="D25" s="771">
        <v>3.5</v>
      </c>
      <c r="E25" s="104">
        <v>0.02</v>
      </c>
      <c r="F25" s="104"/>
      <c r="H25">
        <v>89</v>
      </c>
      <c r="I25" s="98">
        <f t="shared" si="0"/>
        <v>96</v>
      </c>
      <c r="J25" s="53" t="str" cm="1">
        <f t="array" aca="1" ref="J25" ca="1">INDIRECT("B" &amp; I25)</f>
        <v>NIVEL 789 REC AM 89 31-12-2025</v>
      </c>
      <c r="K25" s="54">
        <f t="shared" ca="1" si="1"/>
        <v>3.5</v>
      </c>
      <c r="L25" s="55">
        <f t="shared" ca="1" si="2"/>
        <v>2.1780000000000001E-2</v>
      </c>
      <c r="M25" s="55">
        <f t="shared" ca="1" si="3"/>
        <v>0</v>
      </c>
      <c r="N25" s="55">
        <f t="shared" ca="1" si="13"/>
        <v>1.9602000000000001E-2</v>
      </c>
      <c r="O25" s="54" t="str">
        <f t="shared" ca="1" si="14"/>
        <v>Dump</v>
      </c>
      <c r="P25" s="99">
        <f t="shared" ca="1" si="15"/>
        <v>0.625</v>
      </c>
      <c r="R25" s="417"/>
      <c r="S25" s="417">
        <v>5</v>
      </c>
      <c r="T25" s="56"/>
      <c r="U25" s="56" t="s">
        <v>78</v>
      </c>
      <c r="V25" s="57">
        <v>46038</v>
      </c>
      <c r="W25" s="57">
        <v>46038</v>
      </c>
      <c r="X25" s="58"/>
      <c r="Y25" s="118">
        <v>31.8</v>
      </c>
      <c r="Z25" s="60">
        <f ca="1">+L135</f>
        <v>1.9745161290322586E-2</v>
      </c>
      <c r="AA25" s="60">
        <f ca="1">+M134</f>
        <v>0</v>
      </c>
      <c r="AB25" s="60" t="str">
        <f>+I102</f>
        <v>CN003</v>
      </c>
      <c r="AC25" s="106"/>
      <c r="AD25" s="107"/>
      <c r="AE25" s="104"/>
    </row>
    <row r="26" spans="2:31">
      <c r="B26" s="772" t="s">
        <v>2286</v>
      </c>
      <c r="C26" s="376">
        <v>1</v>
      </c>
      <c r="D26" s="771">
        <v>3.5</v>
      </c>
      <c r="E26" s="104">
        <v>0.02</v>
      </c>
      <c r="F26" s="104"/>
      <c r="H26">
        <v>90</v>
      </c>
      <c r="I26" s="98">
        <f t="shared" si="0"/>
        <v>97</v>
      </c>
      <c r="J26" s="53" t="str" cm="1">
        <f t="array" aca="1" ref="J26" ca="1">INDIRECT("B" &amp; I26)</f>
        <v>NIVEL 789 REC AM 90 31-12-2025</v>
      </c>
      <c r="K26" s="54">
        <f t="shared" ca="1" si="1"/>
        <v>3.5</v>
      </c>
      <c r="L26" s="55">
        <f t="shared" ca="1" si="2"/>
        <v>1.035E-2</v>
      </c>
      <c r="M26" s="55">
        <f t="shared" ca="1" si="3"/>
        <v>0</v>
      </c>
      <c r="N26" s="55">
        <f t="shared" ca="1" si="13"/>
        <v>9.3150000000000004E-3</v>
      </c>
      <c r="O26" s="54" t="str">
        <f t="shared" ca="1" si="14"/>
        <v>Dump</v>
      </c>
      <c r="P26" s="99">
        <f t="shared" ca="1" si="15"/>
        <v>0.625</v>
      </c>
      <c r="R26" s="417"/>
      <c r="S26" s="417">
        <v>6</v>
      </c>
      <c r="T26" s="417"/>
      <c r="U26" s="56" t="s">
        <v>60</v>
      </c>
      <c r="V26" s="57">
        <v>46038</v>
      </c>
      <c r="W26" s="57">
        <v>46038</v>
      </c>
      <c r="X26" s="58"/>
      <c r="Y26" s="118">
        <v>30</v>
      </c>
      <c r="Z26" s="60">
        <f ca="1">+L135</f>
        <v>1.9745161290322586E-2</v>
      </c>
      <c r="AA26" s="60">
        <f ca="1">+M134</f>
        <v>0</v>
      </c>
      <c r="AB26" s="60" t="str">
        <f>+I102</f>
        <v>CN003</v>
      </c>
      <c r="AC26" s="106"/>
      <c r="AD26" s="107"/>
      <c r="AE26" s="104"/>
    </row>
    <row r="27" spans="2:31">
      <c r="B27" s="772" t="s">
        <v>2287</v>
      </c>
      <c r="C27" s="376">
        <v>1</v>
      </c>
      <c r="D27" s="771">
        <v>3.5</v>
      </c>
      <c r="E27" s="104">
        <v>0.02</v>
      </c>
      <c r="F27" s="104"/>
      <c r="H27">
        <v>91</v>
      </c>
      <c r="I27" s="98">
        <f t="shared" si="0"/>
        <v>98</v>
      </c>
      <c r="J27" s="53" t="str" cm="1">
        <f t="array" aca="1" ref="J27" ca="1">INDIRECT("B" &amp; I27)</f>
        <v>NIVEL 789 REC AM 91 31-12-2025</v>
      </c>
      <c r="K27" s="54">
        <f t="shared" ca="1" si="1"/>
        <v>3.5</v>
      </c>
      <c r="L27" s="55">
        <f t="shared" ca="1" si="2"/>
        <v>1.4489999999999999E-2</v>
      </c>
      <c r="M27" s="55">
        <f t="shared" ca="1" si="3"/>
        <v>0</v>
      </c>
      <c r="N27" s="55">
        <f t="shared" ca="1" si="13"/>
        <v>1.3041000000000001E-2</v>
      </c>
      <c r="O27" s="54" t="str">
        <f t="shared" ca="1" si="14"/>
        <v>Dump</v>
      </c>
      <c r="P27" s="99">
        <f t="shared" ca="1" si="15"/>
        <v>0.625</v>
      </c>
      <c r="R27" s="417"/>
      <c r="S27" s="417">
        <v>7</v>
      </c>
      <c r="T27" s="417"/>
      <c r="U27" s="56"/>
      <c r="V27" s="57"/>
      <c r="W27" s="57"/>
      <c r="X27" s="58"/>
      <c r="Y27" s="109"/>
      <c r="Z27" s="60"/>
      <c r="AA27" s="60"/>
      <c r="AB27" s="60"/>
      <c r="AC27" s="106"/>
      <c r="AD27" s="107"/>
      <c r="AE27" s="104"/>
    </row>
    <row r="28" spans="2:31">
      <c r="B28" s="772" t="s">
        <v>2288</v>
      </c>
      <c r="C28" s="376">
        <v>1</v>
      </c>
      <c r="D28" s="771">
        <v>3.5</v>
      </c>
      <c r="E28" s="104">
        <v>0.02</v>
      </c>
      <c r="F28" s="104"/>
      <c r="H28">
        <v>92</v>
      </c>
      <c r="I28" s="98">
        <f t="shared" si="0"/>
        <v>99</v>
      </c>
      <c r="J28" s="53" t="str" cm="1">
        <f t="array" aca="1" ref="J28" ca="1">INDIRECT("B" &amp; I28)</f>
        <v>NIVEL 789 REC AM 92 31-12-2025</v>
      </c>
      <c r="K28" s="54">
        <f t="shared" ca="1" si="1"/>
        <v>3.5</v>
      </c>
      <c r="L28" s="55">
        <f t="shared" ca="1" si="2"/>
        <v>1.188E-2</v>
      </c>
      <c r="M28" s="55">
        <f t="shared" ca="1" si="3"/>
        <v>0</v>
      </c>
      <c r="N28" s="55">
        <f t="shared" ca="1" si="13"/>
        <v>1.0692E-2</v>
      </c>
      <c r="O28" s="54" t="str">
        <f t="shared" ca="1" si="14"/>
        <v>Dump</v>
      </c>
      <c r="P28" s="99">
        <f t="shared" ca="1" si="15"/>
        <v>0.625</v>
      </c>
      <c r="R28" s="417"/>
      <c r="S28" s="417">
        <v>8</v>
      </c>
      <c r="T28" s="417"/>
      <c r="U28" s="56"/>
      <c r="V28" s="57"/>
      <c r="W28" s="57"/>
      <c r="X28" s="62"/>
      <c r="Y28" s="109"/>
      <c r="Z28" s="60"/>
      <c r="AA28" s="60"/>
      <c r="AB28" s="60"/>
      <c r="AC28" s="106"/>
      <c r="AD28" s="107"/>
      <c r="AE28" s="104"/>
    </row>
    <row r="29" spans="2:31">
      <c r="B29" s="772" t="s">
        <v>2289</v>
      </c>
      <c r="C29" s="376">
        <v>1</v>
      </c>
      <c r="D29" s="771">
        <v>3.5</v>
      </c>
      <c r="E29" s="104">
        <v>0.02</v>
      </c>
      <c r="F29" s="104"/>
      <c r="H29">
        <v>93</v>
      </c>
      <c r="I29" s="98">
        <f t="shared" si="0"/>
        <v>100</v>
      </c>
      <c r="J29" s="53" t="str" cm="1">
        <f t="array" aca="1" ref="J29" ca="1">INDIRECT("B" &amp; I29)</f>
        <v>NIVEL 789 REC AM 93 31-12-2025</v>
      </c>
      <c r="K29" s="54">
        <f t="shared" ca="1" si="1"/>
        <v>3.5</v>
      </c>
      <c r="L29" s="55">
        <f t="shared" ca="1" si="2"/>
        <v>2.1510000000000001E-2</v>
      </c>
      <c r="M29" s="55">
        <f t="shared" ca="1" si="3"/>
        <v>0</v>
      </c>
      <c r="N29" s="55">
        <f t="shared" ca="1" si="13"/>
        <v>1.9359000000000001E-2</v>
      </c>
      <c r="O29" s="54" t="str">
        <f t="shared" ca="1" si="14"/>
        <v>Dump</v>
      </c>
      <c r="P29" s="99">
        <f t="shared" ca="1" si="15"/>
        <v>0.625</v>
      </c>
      <c r="R29" s="416"/>
      <c r="S29" s="417">
        <v>9</v>
      </c>
      <c r="T29" s="417"/>
      <c r="U29" s="417"/>
      <c r="V29" s="57"/>
      <c r="W29" s="57"/>
      <c r="X29" s="62"/>
      <c r="Y29" s="59"/>
      <c r="Z29" s="60"/>
      <c r="AA29" s="60"/>
      <c r="AB29" s="60"/>
      <c r="AC29" s="106"/>
      <c r="AD29" s="107"/>
      <c r="AE29" s="104"/>
    </row>
    <row r="30" spans="2:31">
      <c r="B30" s="772" t="s">
        <v>2290</v>
      </c>
      <c r="C30" s="376">
        <v>1</v>
      </c>
      <c r="D30" s="771">
        <v>3.5</v>
      </c>
      <c r="E30" s="104">
        <v>0.02</v>
      </c>
      <c r="F30" s="104"/>
      <c r="H30">
        <v>94</v>
      </c>
      <c r="I30" s="98">
        <f t="shared" si="0"/>
        <v>101</v>
      </c>
      <c r="J30" s="53" t="str" cm="1">
        <f t="array" aca="1" ref="J30" ca="1">INDIRECT("B" &amp; I30)</f>
        <v>NIVEL 789 REC AM 94 31-12-2025</v>
      </c>
      <c r="K30" s="54">
        <f t="shared" ca="1" si="1"/>
        <v>3.5</v>
      </c>
      <c r="L30" s="55">
        <f t="shared" ca="1" si="2"/>
        <v>1.494E-2</v>
      </c>
      <c r="M30" s="55">
        <f t="shared" ca="1" si="3"/>
        <v>0</v>
      </c>
      <c r="N30" s="55">
        <f t="shared" ca="1" si="13"/>
        <v>1.3446E-2</v>
      </c>
      <c r="O30" s="54" t="str">
        <f t="shared" ca="1" si="14"/>
        <v>Dump</v>
      </c>
      <c r="P30" s="99">
        <f t="shared" ca="1" si="15"/>
        <v>0.625</v>
      </c>
      <c r="R30" s="416"/>
      <c r="S30" s="417">
        <v>10</v>
      </c>
      <c r="T30" s="417"/>
      <c r="U30" s="417"/>
      <c r="V30" s="57"/>
      <c r="W30" s="57"/>
      <c r="X30" s="62"/>
      <c r="Y30" s="63"/>
      <c r="Z30" s="60"/>
      <c r="AA30" s="60"/>
      <c r="AB30" s="60"/>
      <c r="AC30" s="106"/>
      <c r="AD30" s="107"/>
      <c r="AE30" s="104"/>
    </row>
    <row r="31" spans="2:31" ht="15" thickBot="1">
      <c r="B31" s="772" t="s">
        <v>2291</v>
      </c>
      <c r="C31" s="376">
        <v>1</v>
      </c>
      <c r="D31" s="771">
        <v>3.5</v>
      </c>
      <c r="E31" s="104">
        <v>0.02</v>
      </c>
      <c r="F31" s="104"/>
      <c r="H31">
        <v>95</v>
      </c>
      <c r="I31" s="98">
        <f t="shared" si="0"/>
        <v>102</v>
      </c>
      <c r="J31" s="53" t="str" cm="1">
        <f t="array" aca="1" ref="J31" ca="1">INDIRECT("B" &amp; I31)</f>
        <v>NIVEL 789 REC AM 95 31-12-2025</v>
      </c>
      <c r="K31" s="54">
        <f t="shared" ca="1" si="1"/>
        <v>3.5</v>
      </c>
      <c r="L31" s="55">
        <f t="shared" ca="1" si="2"/>
        <v>1.044E-2</v>
      </c>
      <c r="M31" s="55">
        <f t="shared" ca="1" si="3"/>
        <v>0</v>
      </c>
      <c r="N31" s="55">
        <f t="shared" ca="1" si="13"/>
        <v>9.3959999999999998E-3</v>
      </c>
      <c r="O31" s="54" t="str">
        <f t="shared" ca="1" si="14"/>
        <v>Dump</v>
      </c>
      <c r="P31" s="99">
        <f t="shared" ca="1" si="15"/>
        <v>0.625</v>
      </c>
      <c r="R31" s="416"/>
      <c r="S31" s="417">
        <v>11</v>
      </c>
      <c r="T31" s="417"/>
      <c r="U31" s="417"/>
      <c r="V31" s="57"/>
      <c r="W31" s="57"/>
      <c r="X31" s="62"/>
      <c r="Y31" s="63"/>
      <c r="Z31" s="60"/>
      <c r="AA31" s="60"/>
      <c r="AB31" s="60"/>
      <c r="AC31" s="106"/>
      <c r="AD31" s="416"/>
      <c r="AE31" s="416"/>
    </row>
    <row r="32" spans="2:31" ht="15" thickBot="1">
      <c r="B32" s="772" t="s">
        <v>2292</v>
      </c>
      <c r="C32" s="376">
        <v>1</v>
      </c>
      <c r="D32" s="771">
        <v>3.5</v>
      </c>
      <c r="E32" s="104">
        <v>0.02</v>
      </c>
      <c r="F32" s="104"/>
      <c r="H32">
        <v>96</v>
      </c>
      <c r="I32" s="98">
        <f t="shared" si="0"/>
        <v>103</v>
      </c>
      <c r="J32" s="53" t="str" cm="1">
        <f t="array" aca="1" ref="J32" ca="1">INDIRECT("B" &amp; I32)</f>
        <v>NIVEL 789 REC AM 96 31-12-2025</v>
      </c>
      <c r="K32" s="54">
        <f t="shared" ca="1" si="1"/>
        <v>3.5</v>
      </c>
      <c r="L32" s="55">
        <f t="shared" ca="1" si="2"/>
        <v>1.3769999999999999E-2</v>
      </c>
      <c r="M32" s="55">
        <f t="shared" ca="1" si="3"/>
        <v>0</v>
      </c>
      <c r="N32" s="55">
        <f t="shared" ca="1" si="13"/>
        <v>1.2393E-2</v>
      </c>
      <c r="O32" s="54" t="str">
        <f t="shared" ca="1" si="14"/>
        <v>Dump</v>
      </c>
      <c r="P32" s="99">
        <f t="shared" ca="1" si="15"/>
        <v>0.625</v>
      </c>
      <c r="R32" s="416"/>
      <c r="S32" s="416"/>
      <c r="T32" s="416"/>
      <c r="U32" s="416"/>
      <c r="V32" s="416"/>
      <c r="W32" s="416"/>
      <c r="X32" s="416"/>
      <c r="Y32" s="64">
        <f>SUM(Y21:Y31)</f>
        <v>180.01000000000002</v>
      </c>
      <c r="Z32" s="445">
        <f ca="1">+SUMPRODUCT(Y21:Y31,Z21:Z31)/Y32</f>
        <v>1.9528268794451142E-2</v>
      </c>
      <c r="AA32" s="66">
        <f ca="1">+SUMPRODUCT(Y21:Y31,AA21:AA31)/Y32</f>
        <v>0</v>
      </c>
      <c r="AB32" s="67"/>
      <c r="AC32" s="110">
        <v>0</v>
      </c>
      <c r="AD32" s="416"/>
      <c r="AE32" s="416"/>
    </row>
    <row r="33" spans="2:31">
      <c r="B33" s="772" t="s">
        <v>2293</v>
      </c>
      <c r="C33" s="376">
        <v>1</v>
      </c>
      <c r="D33" s="771">
        <v>3.5</v>
      </c>
      <c r="E33" s="104">
        <v>0.02</v>
      </c>
      <c r="F33" s="104"/>
      <c r="H33">
        <v>97</v>
      </c>
      <c r="I33" s="98">
        <f t="shared" si="0"/>
        <v>104</v>
      </c>
      <c r="J33" s="53" t="str" cm="1">
        <f t="array" aca="1" ref="J33" ca="1">INDIRECT("B" &amp; I33)</f>
        <v>NIVEL 789 REC AM 97 31-12-2025</v>
      </c>
      <c r="K33" s="54">
        <f t="shared" ca="1" si="1"/>
        <v>3.5</v>
      </c>
      <c r="L33" s="55">
        <f t="shared" ca="1" si="2"/>
        <v>1.485E-2</v>
      </c>
      <c r="M33" s="55">
        <f t="shared" ca="1" si="3"/>
        <v>0</v>
      </c>
      <c r="N33" s="55">
        <f t="shared" ca="1" si="13"/>
        <v>1.3365E-2</v>
      </c>
      <c r="O33" s="54" t="str">
        <f t="shared" ca="1" si="14"/>
        <v>Dump</v>
      </c>
      <c r="P33" s="99">
        <f t="shared" ca="1" si="15"/>
        <v>0.625</v>
      </c>
      <c r="R33" s="416"/>
      <c r="S33" s="416"/>
      <c r="T33" s="416"/>
      <c r="U33" s="416"/>
      <c r="V33" s="416"/>
      <c r="W33" s="416"/>
      <c r="X33" s="416"/>
      <c r="Y33" s="111"/>
      <c r="Z33" s="112"/>
      <c r="AA33" s="112"/>
      <c r="AB33" s="113"/>
      <c r="AC33" s="114"/>
      <c r="AD33" s="416"/>
      <c r="AE33" s="416"/>
    </row>
    <row r="34" spans="2:31">
      <c r="B34" s="772" t="s">
        <v>2294</v>
      </c>
      <c r="C34" s="376">
        <v>1</v>
      </c>
      <c r="D34" s="771">
        <v>3.5</v>
      </c>
      <c r="E34" s="104">
        <v>0.02</v>
      </c>
      <c r="F34" s="104"/>
      <c r="H34">
        <v>98</v>
      </c>
      <c r="I34" s="98">
        <f t="shared" si="0"/>
        <v>105</v>
      </c>
      <c r="J34" s="53" t="str" cm="1">
        <f t="array" aca="1" ref="J34" ca="1">INDIRECT("B" &amp; I34)</f>
        <v>NIVEL 1018 FRENTE PM 98 05-01-2026</v>
      </c>
      <c r="K34" s="54">
        <f t="shared" ca="1" si="1"/>
        <v>3.5</v>
      </c>
      <c r="L34" s="55">
        <f t="shared" ca="1" si="2"/>
        <v>9.0000000000000011E-3</v>
      </c>
      <c r="M34" s="55">
        <f t="shared" ca="1" si="3"/>
        <v>0</v>
      </c>
      <c r="N34" s="55">
        <f t="shared" ref="N34" ca="1" si="16">+IF(L34=0,M34*0.9,L34*0.9)</f>
        <v>8.1000000000000013E-3</v>
      </c>
      <c r="O34" s="54" t="str">
        <f t="shared" ref="O34" ca="1" si="17">+IF(L34=0,"-","Dump")</f>
        <v>Dump</v>
      </c>
      <c r="P34" s="99">
        <f t="shared" ref="P34" ca="1" si="18">+K34/5.6</f>
        <v>0.625</v>
      </c>
      <c r="R34" s="47" t="s">
        <v>48</v>
      </c>
      <c r="S34" s="48" t="s">
        <v>49</v>
      </c>
      <c r="T34" s="48" t="s">
        <v>50</v>
      </c>
      <c r="U34" s="48" t="s">
        <v>51</v>
      </c>
      <c r="V34" s="49" t="s">
        <v>52</v>
      </c>
      <c r="W34" s="49" t="s">
        <v>53</v>
      </c>
      <c r="X34" s="48" t="s">
        <v>54</v>
      </c>
      <c r="Y34" s="50" t="s">
        <v>55</v>
      </c>
      <c r="Z34" s="48" t="s">
        <v>56</v>
      </c>
      <c r="AA34" s="51" t="s">
        <v>12</v>
      </c>
      <c r="AB34" s="48" t="s">
        <v>57</v>
      </c>
      <c r="AC34" s="48" t="s">
        <v>66</v>
      </c>
      <c r="AD34" s="48" t="s">
        <v>67</v>
      </c>
      <c r="AE34" s="48" t="s">
        <v>68</v>
      </c>
    </row>
    <row r="35" spans="2:31">
      <c r="B35" s="772" t="s">
        <v>2295</v>
      </c>
      <c r="C35" s="376">
        <v>1</v>
      </c>
      <c r="D35" s="771">
        <v>3.5</v>
      </c>
      <c r="E35" s="104">
        <v>1.6400000000000001E-2</v>
      </c>
      <c r="F35" s="104"/>
      <c r="H35">
        <v>99</v>
      </c>
      <c r="I35" s="98">
        <f t="shared" si="0"/>
        <v>106</v>
      </c>
      <c r="J35" s="53" t="str" cm="1">
        <f t="array" aca="1" ref="J35" ca="1">INDIRECT("B" &amp; I35)</f>
        <v>NIVEL 1018 FRENTE PM 99 05-01-2026</v>
      </c>
      <c r="K35" s="54">
        <f t="shared" ca="1" si="1"/>
        <v>3.5</v>
      </c>
      <c r="L35" s="55">
        <f t="shared" ca="1" si="2"/>
        <v>9.0000000000000011E-3</v>
      </c>
      <c r="M35" s="55">
        <f t="shared" ca="1" si="3"/>
        <v>0</v>
      </c>
      <c r="N35" s="55">
        <f t="shared" ref="N35:N59" ca="1" si="19">+IF(L35=0,M35*0.9,L35*0.9)</f>
        <v>8.1000000000000013E-3</v>
      </c>
      <c r="O35" s="54" t="str">
        <f t="shared" ref="O35:O59" ca="1" si="20">+IF(L35=0,"-","Dump")</f>
        <v>Dump</v>
      </c>
      <c r="P35" s="99">
        <f t="shared" ref="P35:P59" ca="1" si="21">+K35/5.6</f>
        <v>0.625</v>
      </c>
      <c r="R35" s="56" t="s">
        <v>249</v>
      </c>
      <c r="S35" s="56">
        <v>1</v>
      </c>
      <c r="T35" s="56"/>
      <c r="U35" s="56" t="s">
        <v>60</v>
      </c>
      <c r="V35" s="57">
        <v>46041</v>
      </c>
      <c r="W35" s="57">
        <v>46041</v>
      </c>
      <c r="X35" s="58"/>
      <c r="Y35" s="118">
        <v>30</v>
      </c>
      <c r="Z35" s="60">
        <f ca="1">+L156</f>
        <v>1.9558823529411764E-2</v>
      </c>
      <c r="AA35" s="60">
        <f ca="1">+M155</f>
        <v>0</v>
      </c>
      <c r="AB35" s="60" t="str">
        <f>+I137</f>
        <v>CN004</v>
      </c>
      <c r="AC35" s="106"/>
      <c r="AD35" s="107">
        <f ca="1">+AC46-Z46</f>
        <v>-1.7797519735892258E-2</v>
      </c>
      <c r="AE35" s="104">
        <f ca="1">+(AC46-Z46)/Z46</f>
        <v>-1</v>
      </c>
    </row>
    <row r="36" spans="2:31" ht="21.6">
      <c r="B36" s="772" t="s">
        <v>2296</v>
      </c>
      <c r="C36" s="376">
        <v>1</v>
      </c>
      <c r="D36" s="771">
        <v>3.5</v>
      </c>
      <c r="E36" s="104">
        <v>1.6400000000000001E-2</v>
      </c>
      <c r="F36" s="104"/>
      <c r="H36">
        <v>100</v>
      </c>
      <c r="I36" s="98">
        <f t="shared" si="0"/>
        <v>107</v>
      </c>
      <c r="J36" s="53" t="str" cm="1">
        <f t="array" aca="1" ref="J36" ca="1">INDIRECT("B" &amp; I36)</f>
        <v>NIVEL 1018 FRENTE PM 100 05-01-2026</v>
      </c>
      <c r="K36" s="54">
        <f t="shared" ca="1" si="1"/>
        <v>3.5</v>
      </c>
      <c r="L36" s="55">
        <f t="shared" ca="1" si="2"/>
        <v>1.7729999999999999E-2</v>
      </c>
      <c r="M36" s="55">
        <f t="shared" ca="1" si="3"/>
        <v>0</v>
      </c>
      <c r="N36" s="55">
        <f t="shared" ca="1" si="19"/>
        <v>1.5956999999999999E-2</v>
      </c>
      <c r="O36" s="54" t="str">
        <f t="shared" ca="1" si="20"/>
        <v>Dump</v>
      </c>
      <c r="P36" s="99">
        <f t="shared" ca="1" si="21"/>
        <v>0.625</v>
      </c>
      <c r="R36" s="413" t="s">
        <v>263</v>
      </c>
      <c r="S36" s="56">
        <v>2</v>
      </c>
      <c r="T36" s="56"/>
      <c r="U36" s="56" t="s">
        <v>247</v>
      </c>
      <c r="V36" s="57">
        <v>46041</v>
      </c>
      <c r="W36" s="57">
        <v>46041</v>
      </c>
      <c r="X36" s="58"/>
      <c r="Y36" s="118">
        <v>25.1</v>
      </c>
      <c r="Z36" s="60">
        <f ca="1">+L156</f>
        <v>1.9558823529411764E-2</v>
      </c>
      <c r="AA36" s="60">
        <f ca="1">+M155</f>
        <v>0</v>
      </c>
      <c r="AB36" s="60" t="str">
        <f>+I137</f>
        <v>CN004</v>
      </c>
      <c r="AC36" s="106"/>
      <c r="AD36" s="107"/>
      <c r="AE36" s="104"/>
    </row>
    <row r="37" spans="2:31">
      <c r="B37" s="772" t="s">
        <v>2297</v>
      </c>
      <c r="C37" s="376">
        <v>1</v>
      </c>
      <c r="D37" s="771">
        <v>3.5</v>
      </c>
      <c r="E37" s="104">
        <v>1.6400000000000001E-2</v>
      </c>
      <c r="F37" s="104"/>
      <c r="H37">
        <v>101</v>
      </c>
      <c r="I37" s="98">
        <f t="shared" ref="I37:I59" si="22">IF(H37="",
   IFERROR(MATCH("**", B:B, 0), ""),
   IFERROR(MATCH("* "&amp;H37&amp;" *", B:B, 0), "")
)</f>
        <v>108</v>
      </c>
      <c r="J37" s="53" t="str" cm="1">
        <f t="array" aca="1" ref="J37" ca="1">INDIRECT("B" &amp; I37)</f>
        <v>NIVEL 1018 FRENTE PM 101 05-01-2026</v>
      </c>
      <c r="K37" s="54">
        <f t="shared" ref="K37:K59" ca="1" si="23">INDEX(D:D, MATCH(J37, $B:$B, 0))</f>
        <v>3.5</v>
      </c>
      <c r="L37" s="55">
        <f t="shared" ref="L37:L59" ca="1" si="24">INDEX(E:E, MATCH(J37, $B:$B, 0))*0.9</f>
        <v>1.6380000000000002E-2</v>
      </c>
      <c r="M37" s="55">
        <f t="shared" ref="M37:M59" ca="1" si="25">INDEX(F:F, MATCH(J37, $B:$B, 0))</f>
        <v>0</v>
      </c>
      <c r="N37" s="55">
        <f t="shared" ref="N37:N52" ca="1" si="26">+IF(L37=0,M37*0.9,L37*0.9)</f>
        <v>1.4742000000000002E-2</v>
      </c>
      <c r="O37" s="54" t="str">
        <f t="shared" ref="O37:O52" ca="1" si="27">+IF(L37=0,"-","Dump")</f>
        <v>Dump</v>
      </c>
      <c r="P37" s="99">
        <f t="shared" ref="P37:P52" ca="1" si="28">+K37/5.6</f>
        <v>0.625</v>
      </c>
      <c r="R37" s="417"/>
      <c r="S37" s="56">
        <v>3</v>
      </c>
      <c r="T37" s="56"/>
      <c r="U37" s="56" t="s">
        <v>78</v>
      </c>
      <c r="V37" s="57">
        <v>46041</v>
      </c>
      <c r="W37" s="57">
        <v>46042</v>
      </c>
      <c r="X37" s="58"/>
      <c r="Y37" s="118">
        <v>28.98</v>
      </c>
      <c r="Z37" s="60">
        <f ca="1">+L208</f>
        <v>1.6152083333333334E-2</v>
      </c>
      <c r="AA37" s="60">
        <f ca="1">+M207</f>
        <v>0</v>
      </c>
      <c r="AB37" s="60" t="str">
        <f>+I158</f>
        <v>CN005</v>
      </c>
      <c r="AC37" s="106"/>
      <c r="AD37" s="107"/>
      <c r="AE37" s="104"/>
    </row>
    <row r="38" spans="2:31">
      <c r="B38" s="772" t="s">
        <v>2298</v>
      </c>
      <c r="C38" s="376">
        <v>1</v>
      </c>
      <c r="D38" s="771">
        <v>3.5</v>
      </c>
      <c r="E38" s="104">
        <v>1.6400000000000001E-2</v>
      </c>
      <c r="F38" s="104"/>
      <c r="H38">
        <v>102</v>
      </c>
      <c r="I38" s="98">
        <f t="shared" si="22"/>
        <v>109</v>
      </c>
      <c r="J38" s="53" t="str" cm="1">
        <f t="array" aca="1" ref="J38" ca="1">INDIRECT("B" &amp; I38)</f>
        <v>NIVEL 1018 FRENTE PM 102 05-01-2026</v>
      </c>
      <c r="K38" s="54">
        <f t="shared" ca="1" si="23"/>
        <v>3.5</v>
      </c>
      <c r="L38" s="55">
        <f t="shared" ca="1" si="24"/>
        <v>1.0619999999999999E-2</v>
      </c>
      <c r="M38" s="55">
        <f t="shared" ca="1" si="25"/>
        <v>0</v>
      </c>
      <c r="N38" s="55">
        <f t="shared" ca="1" si="26"/>
        <v>9.5579999999999988E-3</v>
      </c>
      <c r="O38" s="54" t="str">
        <f t="shared" ca="1" si="27"/>
        <v>Dump</v>
      </c>
      <c r="P38" s="99">
        <f t="shared" ca="1" si="28"/>
        <v>0.625</v>
      </c>
      <c r="R38" s="417"/>
      <c r="S38" s="56">
        <v>4</v>
      </c>
      <c r="T38" s="56"/>
      <c r="U38" s="56" t="s">
        <v>60</v>
      </c>
      <c r="V38" s="57">
        <v>46041</v>
      </c>
      <c r="W38" s="57">
        <v>46042</v>
      </c>
      <c r="X38" s="58"/>
      <c r="Y38" s="118">
        <v>30</v>
      </c>
      <c r="Z38" s="60">
        <f ca="1">+L208</f>
        <v>1.6152083333333334E-2</v>
      </c>
      <c r="AA38" s="60">
        <f ca="1">+M207</f>
        <v>0</v>
      </c>
      <c r="AB38" s="60" t="str">
        <f>+I158</f>
        <v>CN005</v>
      </c>
      <c r="AC38" s="106"/>
      <c r="AD38" s="107"/>
      <c r="AE38" s="104"/>
    </row>
    <row r="39" spans="2:31">
      <c r="B39" s="772" t="s">
        <v>2299</v>
      </c>
      <c r="C39" s="376">
        <v>1</v>
      </c>
      <c r="D39" s="771">
        <v>3.5</v>
      </c>
      <c r="E39" s="104">
        <v>1.6400000000000001E-2</v>
      </c>
      <c r="F39" s="104"/>
      <c r="H39">
        <v>103</v>
      </c>
      <c r="I39" s="98">
        <f t="shared" si="22"/>
        <v>110</v>
      </c>
      <c r="J39" s="53" t="str" cm="1">
        <f t="array" aca="1" ref="J39" ca="1">INDIRECT("B" &amp; I39)</f>
        <v>NIVEL 1018 FRENTE AM 103 06-01-2026</v>
      </c>
      <c r="K39" s="54">
        <f t="shared" ca="1" si="23"/>
        <v>3.5</v>
      </c>
      <c r="L39" s="55">
        <f t="shared" ca="1" si="24"/>
        <v>1.9620000000000002E-2</v>
      </c>
      <c r="M39" s="55">
        <f t="shared" ca="1" si="25"/>
        <v>0</v>
      </c>
      <c r="N39" s="55">
        <f t="shared" ca="1" si="26"/>
        <v>1.7658000000000004E-2</v>
      </c>
      <c r="O39" s="54" t="str">
        <f t="shared" ca="1" si="27"/>
        <v>Dump</v>
      </c>
      <c r="P39" s="99">
        <f t="shared" ca="1" si="28"/>
        <v>0.625</v>
      </c>
      <c r="R39" s="417"/>
      <c r="S39" s="417">
        <v>5</v>
      </c>
      <c r="T39" s="56"/>
      <c r="U39" s="56"/>
      <c r="V39" s="57"/>
      <c r="W39" s="57"/>
      <c r="X39" s="58"/>
      <c r="Y39" s="118"/>
      <c r="Z39" s="60"/>
      <c r="AA39" s="60"/>
      <c r="AB39" s="60"/>
      <c r="AC39" s="106"/>
      <c r="AD39" s="107"/>
      <c r="AE39" s="104"/>
    </row>
    <row r="40" spans="2:31">
      <c r="B40" s="772" t="s">
        <v>2300</v>
      </c>
      <c r="C40" s="376">
        <v>1</v>
      </c>
      <c r="D40" s="771">
        <v>3.5</v>
      </c>
      <c r="E40" s="104">
        <v>1.6400000000000001E-2</v>
      </c>
      <c r="F40" s="104"/>
      <c r="H40">
        <v>104</v>
      </c>
      <c r="I40" s="98">
        <f t="shared" si="22"/>
        <v>111</v>
      </c>
      <c r="J40" s="53" t="str" cm="1">
        <f t="array" aca="1" ref="J40" ca="1">INDIRECT("B" &amp; I40)</f>
        <v>NIVEL 1018 FRENTE AM 104 06-01-2026</v>
      </c>
      <c r="K40" s="54">
        <f t="shared" ca="1" si="23"/>
        <v>3.5</v>
      </c>
      <c r="L40" s="55">
        <f t="shared" ca="1" si="24"/>
        <v>2.682E-2</v>
      </c>
      <c r="M40" s="55">
        <f t="shared" ca="1" si="25"/>
        <v>0</v>
      </c>
      <c r="N40" s="55">
        <f t="shared" ca="1" si="26"/>
        <v>2.4138E-2</v>
      </c>
      <c r="O40" s="54" t="str">
        <f t="shared" ca="1" si="27"/>
        <v>Dump</v>
      </c>
      <c r="P40" s="99">
        <f t="shared" ca="1" si="28"/>
        <v>0.625</v>
      </c>
      <c r="R40" s="417"/>
      <c r="S40" s="417">
        <v>6</v>
      </c>
      <c r="T40" s="417"/>
      <c r="U40" s="56"/>
      <c r="V40" s="57"/>
      <c r="W40" s="57"/>
      <c r="X40" s="58"/>
      <c r="Y40" s="118"/>
      <c r="Z40" s="60"/>
      <c r="AA40" s="60"/>
      <c r="AB40" s="60"/>
      <c r="AC40" s="106"/>
      <c r="AD40" s="107"/>
      <c r="AE40" s="104"/>
    </row>
    <row r="41" spans="2:31">
      <c r="B41" s="772" t="s">
        <v>2301</v>
      </c>
      <c r="C41" s="376">
        <v>1</v>
      </c>
      <c r="D41" s="771">
        <v>3.4</v>
      </c>
      <c r="E41" s="104">
        <v>2.76E-2</v>
      </c>
      <c r="F41" s="104"/>
      <c r="H41">
        <v>105</v>
      </c>
      <c r="I41" s="98">
        <f t="shared" si="22"/>
        <v>112</v>
      </c>
      <c r="J41" s="53" t="str" cm="1">
        <f t="array" aca="1" ref="J41" ca="1">INDIRECT("B" &amp; I41)</f>
        <v>NIVEL 1018 FRENTE AM 105 06-01-2026</v>
      </c>
      <c r="K41" s="54">
        <f t="shared" ca="1" si="23"/>
        <v>3.5</v>
      </c>
      <c r="L41" s="55">
        <f t="shared" ca="1" si="24"/>
        <v>1.8360000000000001E-2</v>
      </c>
      <c r="M41" s="55">
        <f t="shared" ca="1" si="25"/>
        <v>0</v>
      </c>
      <c r="N41" s="55">
        <f t="shared" ca="1" si="26"/>
        <v>1.6524E-2</v>
      </c>
      <c r="O41" s="54" t="str">
        <f t="shared" ca="1" si="27"/>
        <v>Dump</v>
      </c>
      <c r="P41" s="99">
        <f t="shared" ca="1" si="28"/>
        <v>0.625</v>
      </c>
      <c r="R41" s="417"/>
      <c r="S41" s="417">
        <v>7</v>
      </c>
      <c r="T41" s="417"/>
      <c r="U41" s="56"/>
      <c r="V41" s="57"/>
      <c r="W41" s="57"/>
      <c r="X41" s="58"/>
      <c r="Y41" s="109"/>
      <c r="Z41" s="60"/>
      <c r="AA41" s="60"/>
      <c r="AB41" s="60"/>
      <c r="AC41" s="106"/>
      <c r="AD41" s="107"/>
      <c r="AE41" s="104"/>
    </row>
    <row r="42" spans="2:31">
      <c r="B42" s="772" t="s">
        <v>2302</v>
      </c>
      <c r="C42" s="376">
        <v>1</v>
      </c>
      <c r="D42" s="771">
        <v>3.4</v>
      </c>
      <c r="E42" s="104">
        <v>2.0500000000000001E-2</v>
      </c>
      <c r="F42" s="104"/>
      <c r="H42">
        <v>106</v>
      </c>
      <c r="I42" s="98">
        <f t="shared" si="22"/>
        <v>113</v>
      </c>
      <c r="J42" s="53" t="str" cm="1">
        <f t="array" aca="1" ref="J42" ca="1">INDIRECT("B" &amp; I42)</f>
        <v>NIVEL 1018 FRENTE AM 106 06-01-2026</v>
      </c>
      <c r="K42" s="54">
        <f t="shared" ca="1" si="23"/>
        <v>3.5</v>
      </c>
      <c r="L42" s="55">
        <f t="shared" ca="1" si="24"/>
        <v>1.881E-2</v>
      </c>
      <c r="M42" s="55">
        <f t="shared" ca="1" si="25"/>
        <v>0</v>
      </c>
      <c r="N42" s="55">
        <f t="shared" ref="N42:N50" ca="1" si="29">+IF(L42=0,M42*0.9,L42*0.9)</f>
        <v>1.6929E-2</v>
      </c>
      <c r="O42" s="54" t="str">
        <f t="shared" ref="O42:O50" ca="1" si="30">+IF(L42=0,"-","Dump")</f>
        <v>Dump</v>
      </c>
      <c r="P42" s="99">
        <f t="shared" ref="P42:P50" ca="1" si="31">+K42/5.6</f>
        <v>0.625</v>
      </c>
      <c r="R42" s="417"/>
      <c r="S42" s="417">
        <v>8</v>
      </c>
      <c r="T42" s="417"/>
      <c r="U42" s="56"/>
      <c r="V42" s="57"/>
      <c r="W42" s="57"/>
      <c r="X42" s="62"/>
      <c r="Y42" s="109"/>
      <c r="Z42" s="60"/>
      <c r="AA42" s="60"/>
      <c r="AB42" s="60"/>
      <c r="AC42" s="106"/>
      <c r="AD42" s="107"/>
      <c r="AE42" s="104"/>
    </row>
    <row r="43" spans="2:31">
      <c r="B43" s="772" t="s">
        <v>2303</v>
      </c>
      <c r="C43" s="376">
        <v>1</v>
      </c>
      <c r="D43" s="771">
        <v>3.4</v>
      </c>
      <c r="E43" s="104">
        <v>1.9800000000000002E-2</v>
      </c>
      <c r="F43" s="104"/>
      <c r="H43">
        <v>107</v>
      </c>
      <c r="I43" s="98">
        <f t="shared" si="22"/>
        <v>114</v>
      </c>
      <c r="J43" s="53" t="str" cm="1">
        <f t="array" aca="1" ref="J43" ca="1">INDIRECT("B" &amp; I43)</f>
        <v>NIVEL 1018 FRENTE AM 107 06-01-2026</v>
      </c>
      <c r="K43" s="54">
        <f t="shared" ca="1" si="23"/>
        <v>3.5</v>
      </c>
      <c r="L43" s="55">
        <f t="shared" ca="1" si="24"/>
        <v>1.404E-2</v>
      </c>
      <c r="M43" s="55">
        <f t="shared" ca="1" si="25"/>
        <v>0</v>
      </c>
      <c r="N43" s="55">
        <f t="shared" ca="1" si="29"/>
        <v>1.2636000000000001E-2</v>
      </c>
      <c r="O43" s="54" t="str">
        <f t="shared" ca="1" si="30"/>
        <v>Dump</v>
      </c>
      <c r="P43" s="99">
        <f t="shared" ca="1" si="31"/>
        <v>0.625</v>
      </c>
      <c r="R43" s="416"/>
      <c r="S43" s="417">
        <v>9</v>
      </c>
      <c r="T43" s="417"/>
      <c r="U43" s="417"/>
      <c r="V43" s="57"/>
      <c r="W43" s="57"/>
      <c r="X43" s="62"/>
      <c r="Y43" s="59"/>
      <c r="Z43" s="60"/>
      <c r="AA43" s="60"/>
      <c r="AB43" s="60"/>
      <c r="AC43" s="106"/>
      <c r="AD43" s="107"/>
      <c r="AE43" s="104"/>
    </row>
    <row r="44" spans="2:31">
      <c r="B44" s="772" t="s">
        <v>2304</v>
      </c>
      <c r="C44" s="376">
        <v>1</v>
      </c>
      <c r="D44" s="771">
        <v>3.5</v>
      </c>
      <c r="E44" s="104">
        <v>2.29E-2</v>
      </c>
      <c r="F44" s="104"/>
      <c r="H44">
        <v>108</v>
      </c>
      <c r="I44" s="98">
        <f t="shared" si="22"/>
        <v>115</v>
      </c>
      <c r="J44" s="53" t="str" cm="1">
        <f t="array" aca="1" ref="J44" ca="1">INDIRECT("B" &amp; I44)</f>
        <v>NIVEL 1018 FRENTE AM 108 07-01-2026</v>
      </c>
      <c r="K44" s="54">
        <f t="shared" ca="1" si="23"/>
        <v>3.5</v>
      </c>
      <c r="L44" s="55">
        <f t="shared" ca="1" si="24"/>
        <v>1.521E-2</v>
      </c>
      <c r="M44" s="55">
        <f t="shared" ca="1" si="25"/>
        <v>0</v>
      </c>
      <c r="N44" s="55">
        <f t="shared" ca="1" si="29"/>
        <v>1.3689E-2</v>
      </c>
      <c r="O44" s="54" t="str">
        <f t="shared" ca="1" si="30"/>
        <v>Dump</v>
      </c>
      <c r="P44" s="99">
        <f t="shared" ca="1" si="31"/>
        <v>0.625</v>
      </c>
      <c r="R44" s="416"/>
      <c r="S44" s="417">
        <v>10</v>
      </c>
      <c r="T44" s="417"/>
      <c r="U44" s="417"/>
      <c r="V44" s="57"/>
      <c r="W44" s="57"/>
      <c r="X44" s="62"/>
      <c r="Y44" s="63"/>
      <c r="Z44" s="60"/>
      <c r="AA44" s="60"/>
      <c r="AB44" s="60"/>
      <c r="AC44" s="106"/>
      <c r="AD44" s="107"/>
      <c r="AE44" s="104"/>
    </row>
    <row r="45" spans="2:31" ht="15" thickBot="1">
      <c r="B45" s="772" t="s">
        <v>2305</v>
      </c>
      <c r="C45" s="376">
        <v>1</v>
      </c>
      <c r="D45" s="771">
        <v>3.5</v>
      </c>
      <c r="E45" s="104">
        <v>1.4500000000000001E-2</v>
      </c>
      <c r="F45" s="104"/>
      <c r="H45">
        <v>109</v>
      </c>
      <c r="I45" s="98">
        <f t="shared" si="22"/>
        <v>116</v>
      </c>
      <c r="J45" s="53" t="str" cm="1">
        <f t="array" aca="1" ref="J45" ca="1">INDIRECT("B" &amp; I45)</f>
        <v>NIVEL 1018 FRENTE AM 109 07-01-2026</v>
      </c>
      <c r="K45" s="54">
        <f t="shared" ca="1" si="23"/>
        <v>3.5</v>
      </c>
      <c r="L45" s="55">
        <f t="shared" ca="1" si="24"/>
        <v>1.7639999999999999E-2</v>
      </c>
      <c r="M45" s="55">
        <f t="shared" ca="1" si="25"/>
        <v>0</v>
      </c>
      <c r="N45" s="55">
        <f t="shared" ca="1" si="29"/>
        <v>1.5876000000000001E-2</v>
      </c>
      <c r="O45" s="54" t="str">
        <f t="shared" ca="1" si="30"/>
        <v>Dump</v>
      </c>
      <c r="P45" s="99">
        <f t="shared" ca="1" si="31"/>
        <v>0.625</v>
      </c>
      <c r="R45" s="416"/>
      <c r="S45" s="417">
        <v>11</v>
      </c>
      <c r="T45" s="417"/>
      <c r="U45" s="417"/>
      <c r="V45" s="57"/>
      <c r="W45" s="57"/>
      <c r="X45" s="62"/>
      <c r="Y45" s="63"/>
      <c r="Z45" s="60"/>
      <c r="AA45" s="60"/>
      <c r="AB45" s="60"/>
      <c r="AC45" s="106"/>
      <c r="AD45" s="416"/>
      <c r="AE45" s="416"/>
    </row>
    <row r="46" spans="2:31" ht="15" thickBot="1">
      <c r="B46" s="772" t="s">
        <v>2306</v>
      </c>
      <c r="C46" s="376">
        <v>1</v>
      </c>
      <c r="D46" s="771">
        <v>3.5</v>
      </c>
      <c r="E46" s="104">
        <v>2.52E-2</v>
      </c>
      <c r="F46" s="104"/>
      <c r="H46">
        <v>110</v>
      </c>
      <c r="I46" s="98">
        <f t="shared" si="22"/>
        <v>117</v>
      </c>
      <c r="J46" s="53" t="str" cm="1">
        <f t="array" aca="1" ref="J46" ca="1">INDIRECT("B" &amp; I46)</f>
        <v>NIVEL 1018 FRENTE AM 110 07-01-2026</v>
      </c>
      <c r="K46" s="54">
        <f t="shared" ca="1" si="23"/>
        <v>3.5</v>
      </c>
      <c r="L46" s="55">
        <f t="shared" ca="1" si="24"/>
        <v>8.0099999999999998E-3</v>
      </c>
      <c r="M46" s="55">
        <f t="shared" ca="1" si="25"/>
        <v>0</v>
      </c>
      <c r="N46" s="55">
        <f t="shared" ca="1" si="29"/>
        <v>7.2090000000000001E-3</v>
      </c>
      <c r="O46" s="54" t="str">
        <f t="shared" ca="1" si="30"/>
        <v>Dump</v>
      </c>
      <c r="P46" s="99">
        <f t="shared" ca="1" si="31"/>
        <v>0.625</v>
      </c>
      <c r="R46" s="416"/>
      <c r="S46" s="416"/>
      <c r="T46" s="416"/>
      <c r="U46" s="416"/>
      <c r="V46" s="416"/>
      <c r="W46" s="416"/>
      <c r="X46" s="416"/>
      <c r="Y46" s="64">
        <f>SUM(Y35:Y45)</f>
        <v>114.08</v>
      </c>
      <c r="Z46" s="446">
        <f ca="1">+SUMPRODUCT(Y35:Y45,Z35:Z45)/Y46</f>
        <v>1.7797519735892258E-2</v>
      </c>
      <c r="AA46" s="66">
        <f ca="1">+SUMPRODUCT(Y35:Y45,AA35:AA45)/Y46</f>
        <v>0</v>
      </c>
      <c r="AB46" s="67"/>
      <c r="AC46" s="110">
        <v>0</v>
      </c>
      <c r="AD46" s="416"/>
      <c r="AE46" s="416"/>
    </row>
    <row r="47" spans="2:31">
      <c r="B47" s="772" t="s">
        <v>2307</v>
      </c>
      <c r="C47" s="376">
        <v>1</v>
      </c>
      <c r="D47" s="771">
        <v>3.5</v>
      </c>
      <c r="E47" s="104">
        <v>1.0999999999999999E-2</v>
      </c>
      <c r="F47" s="104"/>
      <c r="H47">
        <v>111</v>
      </c>
      <c r="I47" s="98">
        <f t="shared" si="22"/>
        <v>118</v>
      </c>
      <c r="J47" s="53" t="str" cm="1">
        <f t="array" aca="1" ref="J47" ca="1">INDIRECT("B" &amp; I47)</f>
        <v>NIVEL 1018 FRENTE AM 111 08-01-2026</v>
      </c>
      <c r="K47" s="54">
        <f t="shared" ca="1" si="23"/>
        <v>3.5</v>
      </c>
      <c r="L47" s="55">
        <f t="shared" ca="1" si="24"/>
        <v>8.369999999999999E-3</v>
      </c>
      <c r="M47" s="55">
        <f t="shared" ca="1" si="25"/>
        <v>0</v>
      </c>
      <c r="N47" s="55">
        <f t="shared" ca="1" si="29"/>
        <v>7.5329999999999989E-3</v>
      </c>
      <c r="O47" s="54" t="str">
        <f t="shared" ca="1" si="30"/>
        <v>Dump</v>
      </c>
      <c r="P47" s="99">
        <f t="shared" ca="1" si="31"/>
        <v>0.625</v>
      </c>
      <c r="R47" s="416"/>
      <c r="S47" s="416"/>
      <c r="T47" s="416"/>
      <c r="U47" s="416"/>
      <c r="V47" s="416"/>
      <c r="W47" s="416"/>
      <c r="X47" s="416"/>
      <c r="Y47" s="111"/>
      <c r="Z47" s="112"/>
      <c r="AA47" s="112"/>
      <c r="AB47" s="113"/>
      <c r="AC47" s="114"/>
      <c r="AD47" s="416"/>
      <c r="AE47" s="416"/>
    </row>
    <row r="48" spans="2:31">
      <c r="B48" s="772" t="s">
        <v>2308</v>
      </c>
      <c r="C48" s="376">
        <v>1</v>
      </c>
      <c r="D48" s="771">
        <v>3.5</v>
      </c>
      <c r="E48" s="104">
        <v>1.52E-2</v>
      </c>
      <c r="F48" s="104"/>
      <c r="H48">
        <v>112</v>
      </c>
      <c r="I48" s="98">
        <f t="shared" si="22"/>
        <v>119</v>
      </c>
      <c r="J48" s="53" t="str" cm="1">
        <f t="array" aca="1" ref="J48" ca="1">INDIRECT("B" &amp; I48)</f>
        <v>NIVEL 1018 FRENTE AM 112 08-01-2026</v>
      </c>
      <c r="K48" s="54">
        <f t="shared" ca="1" si="23"/>
        <v>3.5</v>
      </c>
      <c r="L48" s="55">
        <f t="shared" ca="1" si="24"/>
        <v>1.107E-2</v>
      </c>
      <c r="M48" s="55">
        <f t="shared" ca="1" si="25"/>
        <v>0</v>
      </c>
      <c r="N48" s="55">
        <f t="shared" ca="1" si="29"/>
        <v>9.9629999999999996E-3</v>
      </c>
      <c r="O48" s="54" t="str">
        <f t="shared" ca="1" si="30"/>
        <v>Dump</v>
      </c>
      <c r="P48" s="99">
        <f t="shared" ca="1" si="31"/>
        <v>0.625</v>
      </c>
      <c r="R48" s="366"/>
      <c r="S48" s="366"/>
      <c r="T48" s="366"/>
      <c r="U48" s="366"/>
      <c r="V48" s="366"/>
      <c r="W48" s="366"/>
      <c r="X48" s="366"/>
      <c r="Y48" s="111"/>
      <c r="Z48" s="112"/>
      <c r="AA48" s="112"/>
      <c r="AB48" s="113"/>
      <c r="AC48" s="114"/>
      <c r="AD48" s="366"/>
      <c r="AE48" s="366"/>
    </row>
    <row r="49" spans="2:31" ht="15" thickBot="1">
      <c r="B49" s="772" t="s">
        <v>2309</v>
      </c>
      <c r="C49" s="376">
        <v>1</v>
      </c>
      <c r="D49" s="771">
        <v>3.5</v>
      </c>
      <c r="E49" s="104">
        <v>1.89E-2</v>
      </c>
      <c r="F49" s="104"/>
      <c r="H49">
        <v>113</v>
      </c>
      <c r="I49" s="98">
        <f t="shared" si="22"/>
        <v>120</v>
      </c>
      <c r="J49" s="53" t="str" cm="1">
        <f t="array" aca="1" ref="J49" ca="1">INDIRECT("B" &amp; I49)</f>
        <v>NIVEL 1018 FRENTE AM 113 08-01-2026</v>
      </c>
      <c r="K49" s="54">
        <f t="shared" ca="1" si="23"/>
        <v>3.5</v>
      </c>
      <c r="L49" s="55">
        <f t="shared" ca="1" si="24"/>
        <v>1.6470000000000002E-2</v>
      </c>
      <c r="M49" s="55">
        <f t="shared" ca="1" si="25"/>
        <v>0</v>
      </c>
      <c r="N49" s="55">
        <f t="shared" ca="1" si="29"/>
        <v>1.4823000000000003E-2</v>
      </c>
      <c r="O49" s="54" t="str">
        <f t="shared" ca="1" si="30"/>
        <v>Dump</v>
      </c>
      <c r="P49" s="99">
        <f t="shared" ca="1" si="31"/>
        <v>0.625</v>
      </c>
      <c r="R49" s="366"/>
      <c r="S49" s="366"/>
      <c r="T49" s="366"/>
      <c r="U49" s="366"/>
      <c r="V49" s="366"/>
      <c r="W49" s="366"/>
      <c r="X49" s="366"/>
      <c r="Y49" s="111"/>
      <c r="Z49" s="112"/>
      <c r="AA49" s="112"/>
      <c r="AB49" s="112"/>
      <c r="AC49" s="114"/>
      <c r="AD49" s="366"/>
      <c r="AE49" s="366"/>
    </row>
    <row r="50" spans="2:31" ht="21" thickBot="1">
      <c r="B50" s="772" t="s">
        <v>2310</v>
      </c>
      <c r="C50" s="376">
        <v>1</v>
      </c>
      <c r="D50" s="771">
        <v>3.5</v>
      </c>
      <c r="E50" s="104">
        <v>1.34E-2</v>
      </c>
      <c r="F50" s="104"/>
      <c r="H50">
        <v>114</v>
      </c>
      <c r="I50" s="98">
        <f t="shared" si="22"/>
        <v>121</v>
      </c>
      <c r="J50" s="53" t="str" cm="1">
        <f t="array" aca="1" ref="J50" ca="1">INDIRECT("B" &amp; I50)</f>
        <v>NIVEL 1018 FRENTE AM 114 08-01-2026</v>
      </c>
      <c r="K50" s="54">
        <f t="shared" ca="1" si="23"/>
        <v>3.5</v>
      </c>
      <c r="L50" s="55">
        <f t="shared" ca="1" si="24"/>
        <v>1.3140000000000001E-2</v>
      </c>
      <c r="M50" s="55">
        <f t="shared" ca="1" si="25"/>
        <v>0</v>
      </c>
      <c r="N50" s="55">
        <f t="shared" ca="1" si="29"/>
        <v>1.1826000000000001E-2</v>
      </c>
      <c r="O50" s="54" t="str">
        <f t="shared" ca="1" si="30"/>
        <v>Dump</v>
      </c>
      <c r="P50" s="99">
        <f t="shared" ca="1" si="31"/>
        <v>0.625</v>
      </c>
      <c r="R50" s="366"/>
      <c r="S50" s="366"/>
      <c r="T50" s="366"/>
      <c r="U50" s="346" t="str">
        <f>+R8</f>
        <v>3H COPPER 
EL SAUCE 1 AL 5</v>
      </c>
      <c r="V50" s="115">
        <f>Y18+Y32+Y46</f>
        <v>466.79</v>
      </c>
      <c r="W50" s="116">
        <f ca="1">+(Y18*Z18+Y32*Z32+Y46*Z46)/V50</f>
        <v>1.8513617746368363E-2</v>
      </c>
      <c r="X50" s="117">
        <f>+COUNTA(AB7:AB17,AB21:AB31,AB35:AB45)</f>
        <v>16</v>
      </c>
      <c r="Y50" s="111"/>
      <c r="Z50" s="112"/>
      <c r="AA50" s="112"/>
      <c r="AB50" s="112"/>
      <c r="AC50" s="114"/>
      <c r="AD50" s="366"/>
      <c r="AE50" s="366"/>
    </row>
    <row r="51" spans="2:31">
      <c r="B51" s="772" t="s">
        <v>2311</v>
      </c>
      <c r="C51" s="376">
        <v>1</v>
      </c>
      <c r="D51" s="771">
        <v>3.5</v>
      </c>
      <c r="E51" s="104">
        <v>1.34E-2</v>
      </c>
      <c r="F51" s="104"/>
      <c r="H51">
        <v>121</v>
      </c>
      <c r="I51" s="98">
        <f t="shared" si="22"/>
        <v>128</v>
      </c>
      <c r="J51" s="53" t="str" cm="1">
        <f t="array" aca="1" ref="J51" ca="1">INDIRECT("B" &amp; I51)</f>
        <v>NIVEL 1018 FRENTE PM 121 08-01-2026</v>
      </c>
      <c r="K51" s="54">
        <f t="shared" ca="1" si="23"/>
        <v>3.5</v>
      </c>
      <c r="L51" s="55">
        <f t="shared" ca="1" si="24"/>
        <v>1.9620000000000002E-2</v>
      </c>
      <c r="M51" s="55">
        <f t="shared" ca="1" si="25"/>
        <v>0</v>
      </c>
      <c r="N51" s="55">
        <f t="shared" ca="1" si="26"/>
        <v>1.7658000000000004E-2</v>
      </c>
      <c r="O51" s="54" t="str">
        <f t="shared" ca="1" si="27"/>
        <v>Dump</v>
      </c>
      <c r="P51" s="99">
        <f t="shared" ca="1" si="28"/>
        <v>0.625</v>
      </c>
      <c r="R51" s="366"/>
      <c r="S51" s="366"/>
      <c r="T51" s="366"/>
      <c r="U51" s="366"/>
      <c r="V51" s="366"/>
      <c r="W51" s="366"/>
      <c r="X51" s="366"/>
      <c r="Y51" s="366"/>
      <c r="Z51" s="366"/>
      <c r="AA51" s="366"/>
      <c r="AB51" s="366"/>
      <c r="AC51" s="366"/>
      <c r="AD51" s="366"/>
      <c r="AE51" s="366"/>
    </row>
    <row r="52" spans="2:31">
      <c r="B52" s="772" t="s">
        <v>2312</v>
      </c>
      <c r="C52" s="376">
        <v>1</v>
      </c>
      <c r="D52" s="771">
        <v>3.5</v>
      </c>
      <c r="E52" s="104">
        <v>1.34E-2</v>
      </c>
      <c r="F52" s="104"/>
      <c r="H52">
        <v>122</v>
      </c>
      <c r="I52" s="98">
        <f t="shared" si="22"/>
        <v>129</v>
      </c>
      <c r="J52" s="53" t="str" cm="1">
        <f t="array" aca="1" ref="J52" ca="1">INDIRECT("B" &amp; I52)</f>
        <v>NIVEL 1018 FRENTE PM 122 08-01-2026</v>
      </c>
      <c r="K52" s="54">
        <f t="shared" ca="1" si="23"/>
        <v>3.5</v>
      </c>
      <c r="L52" s="55">
        <f t="shared" ca="1" si="24"/>
        <v>1.746E-2</v>
      </c>
      <c r="M52" s="55">
        <f t="shared" ca="1" si="25"/>
        <v>0</v>
      </c>
      <c r="N52" s="55">
        <f t="shared" ca="1" si="26"/>
        <v>1.5713999999999999E-2</v>
      </c>
      <c r="O52" s="54" t="str">
        <f t="shared" ca="1" si="27"/>
        <v>Dump</v>
      </c>
      <c r="P52" s="99">
        <f t="shared" ca="1" si="28"/>
        <v>0.625</v>
      </c>
      <c r="R52" s="366"/>
      <c r="S52" s="366"/>
      <c r="T52" s="366"/>
      <c r="U52" s="366"/>
      <c r="V52" s="366"/>
      <c r="W52" s="366"/>
      <c r="X52" s="366"/>
      <c r="Y52" s="366"/>
      <c r="Z52" s="366"/>
      <c r="AA52" s="366"/>
      <c r="AB52" s="366"/>
      <c r="AC52" s="366"/>
      <c r="AD52" s="366"/>
      <c r="AE52" s="366"/>
    </row>
    <row r="53" spans="2:31">
      <c r="B53" s="772" t="s">
        <v>2313</v>
      </c>
      <c r="C53" s="376">
        <v>1</v>
      </c>
      <c r="D53" s="771">
        <v>3.5</v>
      </c>
      <c r="E53" s="104">
        <v>1.34E-2</v>
      </c>
      <c r="F53" s="104"/>
      <c r="H53">
        <v>123</v>
      </c>
      <c r="I53" s="98">
        <f t="shared" si="22"/>
        <v>130</v>
      </c>
      <c r="J53" s="53" t="str" cm="1">
        <f t="array" aca="1" ref="J53" ca="1">INDIRECT("B" &amp; I53)</f>
        <v>NIVEL 1018 FRENTE PM 123 08-01-2026</v>
      </c>
      <c r="K53" s="54">
        <f t="shared" ca="1" si="23"/>
        <v>3.5</v>
      </c>
      <c r="L53" s="55">
        <f t="shared" ca="1" si="24"/>
        <v>2.3310000000000001E-2</v>
      </c>
      <c r="M53" s="55">
        <f t="shared" ca="1" si="25"/>
        <v>0</v>
      </c>
      <c r="N53" s="55">
        <f t="shared" ca="1" si="19"/>
        <v>2.0979000000000001E-2</v>
      </c>
      <c r="O53" s="54" t="str">
        <f t="shared" ca="1" si="20"/>
        <v>Dump</v>
      </c>
      <c r="P53" s="99">
        <f t="shared" ca="1" si="21"/>
        <v>0.625</v>
      </c>
      <c r="R53" s="366"/>
      <c r="S53" s="366"/>
      <c r="T53" s="366"/>
      <c r="U53" s="366"/>
      <c r="V53" s="366"/>
      <c r="W53" s="366"/>
      <c r="X53" s="366"/>
      <c r="Y53" s="366"/>
      <c r="Z53" s="366"/>
      <c r="AA53" s="366"/>
      <c r="AB53" s="366"/>
      <c r="AC53" s="366"/>
      <c r="AD53" s="366"/>
      <c r="AE53" s="366"/>
    </row>
    <row r="54" spans="2:31">
      <c r="B54" s="772" t="s">
        <v>2314</v>
      </c>
      <c r="C54" s="376">
        <v>1</v>
      </c>
      <c r="D54" s="771">
        <v>3.5</v>
      </c>
      <c r="E54" s="104">
        <v>1.34E-2</v>
      </c>
      <c r="F54" s="104"/>
      <c r="H54">
        <v>124</v>
      </c>
      <c r="I54" s="98">
        <f t="shared" si="22"/>
        <v>131</v>
      </c>
      <c r="J54" s="53" t="str" cm="1">
        <f t="array" aca="1" ref="J54" ca="1">INDIRECT("B" &amp; I54)</f>
        <v>NIVEL 1018 FRENTE PM 124 08-01-2026</v>
      </c>
      <c r="K54" s="54">
        <f t="shared" ca="1" si="23"/>
        <v>3.5</v>
      </c>
      <c r="L54" s="55">
        <f t="shared" ca="1" si="24"/>
        <v>1.107E-2</v>
      </c>
      <c r="M54" s="55">
        <f t="shared" ca="1" si="25"/>
        <v>0</v>
      </c>
      <c r="N54" s="55">
        <f t="shared" ca="1" si="19"/>
        <v>9.9629999999999996E-3</v>
      </c>
      <c r="O54" s="54" t="str">
        <f t="shared" ca="1" si="20"/>
        <v>Dump</v>
      </c>
      <c r="P54" s="99">
        <f t="shared" ca="1" si="21"/>
        <v>0.625</v>
      </c>
      <c r="R54" s="366"/>
      <c r="S54" s="366"/>
      <c r="T54" s="366"/>
      <c r="U54" s="366"/>
      <c r="V54" s="366"/>
      <c r="W54" s="366"/>
      <c r="X54" s="366"/>
      <c r="Y54" s="366"/>
      <c r="Z54" s="366"/>
      <c r="AA54" s="366"/>
      <c r="AB54" s="366"/>
      <c r="AC54" s="366"/>
      <c r="AD54" s="366"/>
      <c r="AE54" s="366"/>
    </row>
    <row r="55" spans="2:31">
      <c r="B55" s="772" t="s">
        <v>2315</v>
      </c>
      <c r="C55" s="376">
        <v>1</v>
      </c>
      <c r="D55" s="771">
        <v>3.5</v>
      </c>
      <c r="E55" s="104">
        <v>1.6400000000000001E-2</v>
      </c>
      <c r="F55" s="104"/>
      <c r="H55">
        <v>125</v>
      </c>
      <c r="I55" s="98">
        <f t="shared" si="22"/>
        <v>132</v>
      </c>
      <c r="J55" s="53" t="str" cm="1">
        <f t="array" aca="1" ref="J55" ca="1">INDIRECT("B" &amp; I55)</f>
        <v>NIVEL 1018 FRENTE PM 125 08-01-2026</v>
      </c>
      <c r="K55" s="54">
        <f t="shared" ca="1" si="23"/>
        <v>3.5</v>
      </c>
      <c r="L55" s="55">
        <f t="shared" ca="1" si="24"/>
        <v>9.9900000000000006E-3</v>
      </c>
      <c r="M55" s="55">
        <f t="shared" ca="1" si="25"/>
        <v>0</v>
      </c>
      <c r="N55" s="55">
        <f t="shared" ca="1" si="19"/>
        <v>8.9910000000000007E-3</v>
      </c>
      <c r="O55" s="54" t="str">
        <f t="shared" ca="1" si="20"/>
        <v>Dump</v>
      </c>
      <c r="P55" s="99">
        <f t="shared" ca="1" si="21"/>
        <v>0.625</v>
      </c>
      <c r="R55" s="47" t="s">
        <v>48</v>
      </c>
      <c r="S55" s="48" t="s">
        <v>49</v>
      </c>
      <c r="T55" s="48" t="s">
        <v>50</v>
      </c>
      <c r="U55" s="48" t="s">
        <v>51</v>
      </c>
      <c r="V55" s="49" t="s">
        <v>52</v>
      </c>
      <c r="W55" s="49" t="s">
        <v>53</v>
      </c>
      <c r="X55" s="48" t="s">
        <v>54</v>
      </c>
      <c r="Y55" s="50" t="s">
        <v>55</v>
      </c>
      <c r="Z55" s="48" t="s">
        <v>56</v>
      </c>
      <c r="AA55" s="51" t="s">
        <v>12</v>
      </c>
      <c r="AB55" s="48" t="s">
        <v>57</v>
      </c>
      <c r="AC55" s="48" t="s">
        <v>66</v>
      </c>
      <c r="AD55" s="48" t="s">
        <v>67</v>
      </c>
      <c r="AE55" s="48" t="s">
        <v>68</v>
      </c>
    </row>
    <row r="56" spans="2:31">
      <c r="B56" s="772" t="s">
        <v>2316</v>
      </c>
      <c r="C56" s="376">
        <v>1</v>
      </c>
      <c r="D56" s="771">
        <v>3.5</v>
      </c>
      <c r="E56" s="104">
        <v>1.6400000000000001E-2</v>
      </c>
      <c r="F56" s="104"/>
      <c r="H56">
        <v>126</v>
      </c>
      <c r="I56" s="98">
        <f t="shared" si="22"/>
        <v>133</v>
      </c>
      <c r="J56" s="53" t="str" cm="1">
        <f t="array" aca="1" ref="J56" ca="1">INDIRECT("B" &amp; I56)</f>
        <v>NIVEL 1005 AFLOR PM 126 08-01-2026</v>
      </c>
      <c r="K56" s="54">
        <f t="shared" ca="1" si="23"/>
        <v>3.5</v>
      </c>
      <c r="L56" s="55">
        <f t="shared" ca="1" si="24"/>
        <v>2.7E-2</v>
      </c>
      <c r="M56" s="55">
        <f t="shared" ca="1" si="25"/>
        <v>0</v>
      </c>
      <c r="N56" s="55">
        <f t="shared" ca="1" si="19"/>
        <v>2.4299999999999999E-2</v>
      </c>
      <c r="O56" s="54" t="str">
        <f t="shared" ca="1" si="20"/>
        <v>Dump</v>
      </c>
      <c r="P56" s="99">
        <f t="shared" ca="1" si="21"/>
        <v>0.625</v>
      </c>
      <c r="R56" s="56" t="s">
        <v>250</v>
      </c>
      <c r="S56" s="56">
        <v>1</v>
      </c>
      <c r="T56" s="56"/>
      <c r="U56" s="56" t="s">
        <v>247</v>
      </c>
      <c r="V56" s="57">
        <v>46042</v>
      </c>
      <c r="W56" s="57">
        <v>46042</v>
      </c>
      <c r="X56" s="58"/>
      <c r="Y56" s="118">
        <v>27.26</v>
      </c>
      <c r="Z56" s="60">
        <f ca="1">+L208</f>
        <v>1.6152083333333334E-2</v>
      </c>
      <c r="AA56" s="60">
        <f ca="1">+M207</f>
        <v>0</v>
      </c>
      <c r="AB56" s="60" t="str">
        <f>+I158</f>
        <v>CN005</v>
      </c>
      <c r="AC56" s="106"/>
      <c r="AD56" s="107">
        <f ca="1">+AC67-Z67</f>
        <v>-1.6152083333333334E-2</v>
      </c>
      <c r="AE56" s="104">
        <f ca="1">+(AC67-Z67)/Z67</f>
        <v>-1</v>
      </c>
    </row>
    <row r="57" spans="2:31">
      <c r="B57" s="772" t="s">
        <v>2317</v>
      </c>
      <c r="C57" s="376">
        <v>1</v>
      </c>
      <c r="D57" s="771">
        <v>3.5</v>
      </c>
      <c r="E57" s="104">
        <v>1.6400000000000001E-2</v>
      </c>
      <c r="F57" s="104"/>
      <c r="H57">
        <v>127</v>
      </c>
      <c r="I57" s="98">
        <f t="shared" si="22"/>
        <v>134</v>
      </c>
      <c r="J57" s="53" t="str" cm="1">
        <f t="array" aca="1" ref="J57" ca="1">INDIRECT("B" &amp; I57)</f>
        <v>NIVEL 1005 AFLOR PM 127 08-01-2026</v>
      </c>
      <c r="K57" s="54">
        <f t="shared" ca="1" si="23"/>
        <v>3.5</v>
      </c>
      <c r="L57" s="55">
        <f t="shared" ca="1" si="24"/>
        <v>2.4120000000000003E-2</v>
      </c>
      <c r="M57" s="55">
        <f t="shared" ca="1" si="25"/>
        <v>0</v>
      </c>
      <c r="N57" s="55">
        <f t="shared" ca="1" si="19"/>
        <v>2.1708000000000002E-2</v>
      </c>
      <c r="O57" s="54" t="str">
        <f t="shared" ca="1" si="20"/>
        <v>Dump</v>
      </c>
      <c r="P57" s="99">
        <f t="shared" ca="1" si="21"/>
        <v>0.625</v>
      </c>
      <c r="R57" s="413" t="s">
        <v>239</v>
      </c>
      <c r="S57" s="56">
        <v>2</v>
      </c>
      <c r="T57" s="56"/>
      <c r="U57" s="56" t="s">
        <v>60</v>
      </c>
      <c r="V57" s="57">
        <v>46042</v>
      </c>
      <c r="W57" s="57">
        <v>46043</v>
      </c>
      <c r="X57" s="58"/>
      <c r="Y57" s="118">
        <v>30</v>
      </c>
      <c r="Z57" s="60">
        <f ca="1">+L208</f>
        <v>1.6152083333333334E-2</v>
      </c>
      <c r="AA57" s="60">
        <f ca="1">+M207</f>
        <v>0</v>
      </c>
      <c r="AB57" s="60" t="str">
        <f>+I158</f>
        <v>CN005</v>
      </c>
      <c r="AC57" s="106"/>
      <c r="AD57" s="107"/>
      <c r="AE57" s="104"/>
    </row>
    <row r="58" spans="2:31">
      <c r="B58" s="772" t="s">
        <v>2318</v>
      </c>
      <c r="C58" s="376">
        <v>1</v>
      </c>
      <c r="D58" s="771">
        <v>3.5</v>
      </c>
      <c r="E58" s="104">
        <v>1.6400000000000001E-2</v>
      </c>
      <c r="F58" s="104"/>
      <c r="H58">
        <v>128</v>
      </c>
      <c r="I58" s="98">
        <f t="shared" si="22"/>
        <v>135</v>
      </c>
      <c r="J58" s="53" t="str" cm="1">
        <f t="array" aca="1" ref="J58" ca="1">INDIRECT("B" &amp; I58)</f>
        <v>NIVEL 1018 FRENTE AM 128 09-01-2026</v>
      </c>
      <c r="K58" s="54">
        <f t="shared" ca="1" si="23"/>
        <v>3.5</v>
      </c>
      <c r="L58" s="55">
        <f t="shared" ca="1" si="24"/>
        <v>1.908E-2</v>
      </c>
      <c r="M58" s="55">
        <f t="shared" ca="1" si="25"/>
        <v>0</v>
      </c>
      <c r="N58" s="55">
        <f t="shared" ca="1" si="19"/>
        <v>1.7172E-2</v>
      </c>
      <c r="O58" s="54" t="str">
        <f t="shared" ca="1" si="20"/>
        <v>Dump</v>
      </c>
      <c r="P58" s="99">
        <f t="shared" ca="1" si="21"/>
        <v>0.625</v>
      </c>
      <c r="R58" s="367"/>
      <c r="S58" s="56">
        <v>3</v>
      </c>
      <c r="T58" s="56"/>
      <c r="U58" s="56" t="s">
        <v>247</v>
      </c>
      <c r="V58" s="57">
        <v>46042</v>
      </c>
      <c r="W58" s="57">
        <v>46043</v>
      </c>
      <c r="X58" s="58"/>
      <c r="Y58" s="118">
        <v>25.99</v>
      </c>
      <c r="Z58" s="60">
        <f ca="1">+L208</f>
        <v>1.6152083333333334E-2</v>
      </c>
      <c r="AA58" s="60">
        <f ca="1">+M207</f>
        <v>0</v>
      </c>
      <c r="AB58" s="60" t="str">
        <f>+I158</f>
        <v>CN005</v>
      </c>
      <c r="AC58" s="106"/>
      <c r="AD58" s="107"/>
      <c r="AE58" s="104"/>
    </row>
    <row r="59" spans="2:31">
      <c r="B59" s="772" t="s">
        <v>2319</v>
      </c>
      <c r="C59" s="376">
        <v>1</v>
      </c>
      <c r="D59" s="771">
        <v>3.5</v>
      </c>
      <c r="E59" s="104">
        <v>1.6400000000000001E-2</v>
      </c>
      <c r="F59" s="104"/>
      <c r="H59">
        <v>129</v>
      </c>
      <c r="I59" s="98">
        <f t="shared" si="22"/>
        <v>136</v>
      </c>
      <c r="J59" s="53" t="str" cm="1">
        <f t="array" aca="1" ref="J59" ca="1">INDIRECT("B" &amp; I59)</f>
        <v>NIVEL 1018 FRENTE AM 129 09-01-2026</v>
      </c>
      <c r="K59" s="54">
        <f t="shared" ca="1" si="23"/>
        <v>3.5</v>
      </c>
      <c r="L59" s="55">
        <f t="shared" ca="1" si="24"/>
        <v>2.349E-2</v>
      </c>
      <c r="M59" s="55">
        <f t="shared" ca="1" si="25"/>
        <v>0</v>
      </c>
      <c r="N59" s="55">
        <f t="shared" ca="1" si="19"/>
        <v>2.1141E-2</v>
      </c>
      <c r="O59" s="54" t="str">
        <f t="shared" ca="1" si="20"/>
        <v>Dump</v>
      </c>
      <c r="P59" s="99">
        <f t="shared" ca="1" si="21"/>
        <v>0.625</v>
      </c>
      <c r="R59" s="367"/>
      <c r="S59" s="56">
        <v>4</v>
      </c>
      <c r="T59" s="56"/>
      <c r="U59" s="56"/>
      <c r="V59" s="57"/>
      <c r="W59" s="57"/>
      <c r="X59" s="58"/>
      <c r="Y59" s="118"/>
      <c r="Z59" s="60"/>
      <c r="AA59" s="60"/>
      <c r="AB59" s="60"/>
      <c r="AC59" s="106"/>
      <c r="AD59" s="107"/>
      <c r="AE59" s="104"/>
    </row>
    <row r="60" spans="2:31">
      <c r="B60" s="772" t="s">
        <v>2320</v>
      </c>
      <c r="C60" s="376">
        <v>1</v>
      </c>
      <c r="D60" s="771">
        <v>3.5</v>
      </c>
      <c r="E60" s="104">
        <v>1.18E-2</v>
      </c>
      <c r="F60" s="104"/>
      <c r="I60" s="366"/>
      <c r="K60" s="68">
        <f ca="1">SUM(K4:K59)</f>
        <v>192.2</v>
      </c>
      <c r="L60" s="69">
        <f ca="1">+N60/0.9</f>
        <v>1.5611675338189385E-2</v>
      </c>
      <c r="M60" s="70">
        <f ca="1">(SUMPRODUCT(M4:M59,$K4:$K59)/$K60)*0.9</f>
        <v>0</v>
      </c>
      <c r="N60" s="70">
        <f ca="1">(SUMPRODUCT(N4:N59,$K4:$K59)/$K60)</f>
        <v>1.4050507804370447E-2</v>
      </c>
      <c r="O60" s="90"/>
      <c r="P60" s="91"/>
      <c r="R60" s="367"/>
      <c r="S60" s="367">
        <v>5</v>
      </c>
      <c r="T60" s="56"/>
      <c r="U60" s="56"/>
      <c r="V60" s="57"/>
      <c r="W60" s="57"/>
      <c r="X60" s="58"/>
      <c r="Y60" s="118"/>
      <c r="Z60" s="60"/>
      <c r="AA60" s="60"/>
      <c r="AB60" s="60"/>
      <c r="AC60" s="106"/>
      <c r="AD60" s="107"/>
      <c r="AE60" s="104"/>
    </row>
    <row r="61" spans="2:31">
      <c r="B61" s="772" t="s">
        <v>2321</v>
      </c>
      <c r="C61" s="376">
        <v>1</v>
      </c>
      <c r="D61" s="771">
        <v>3.5</v>
      </c>
      <c r="E61" s="104">
        <v>1.41E-2</v>
      </c>
      <c r="F61" s="104"/>
      <c r="I61" s="98"/>
      <c r="J61" s="71"/>
      <c r="K61" s="72" t="s">
        <v>59</v>
      </c>
      <c r="L61" s="418">
        <f ca="1">+L60/0.9</f>
        <v>1.7346305931321537E-2</v>
      </c>
      <c r="M61" s="73"/>
      <c r="N61" s="73"/>
      <c r="O61" s="98"/>
      <c r="P61" s="98"/>
      <c r="R61" s="367"/>
      <c r="S61" s="367">
        <v>6</v>
      </c>
      <c r="T61" s="367"/>
      <c r="U61" s="56"/>
      <c r="V61" s="57"/>
      <c r="W61" s="57"/>
      <c r="X61" s="58"/>
      <c r="Y61" s="118"/>
      <c r="Z61" s="60"/>
      <c r="AA61" s="60"/>
      <c r="AB61" s="60"/>
      <c r="AC61" s="106"/>
      <c r="AD61" s="107"/>
      <c r="AE61" s="104"/>
    </row>
    <row r="62" spans="2:31">
      <c r="B62" s="772" t="s">
        <v>2322</v>
      </c>
      <c r="C62" s="376">
        <v>1</v>
      </c>
      <c r="D62" s="771">
        <v>3.5</v>
      </c>
      <c r="E62" s="104">
        <v>1.5100000000000001E-2</v>
      </c>
      <c r="F62" s="104"/>
      <c r="R62" s="367"/>
      <c r="S62" s="367">
        <v>7</v>
      </c>
      <c r="T62" s="367"/>
      <c r="U62" s="56"/>
      <c r="V62" s="57"/>
      <c r="W62" s="57"/>
      <c r="X62" s="58"/>
      <c r="Y62" s="118"/>
      <c r="Z62" s="60"/>
      <c r="AA62" s="60"/>
      <c r="AB62" s="60"/>
      <c r="AC62" s="106"/>
      <c r="AD62" s="107"/>
      <c r="AE62" s="104"/>
    </row>
    <row r="63" spans="2:31">
      <c r="B63" s="772" t="s">
        <v>2323</v>
      </c>
      <c r="C63" s="376">
        <v>1</v>
      </c>
      <c r="D63" s="771">
        <v>3.5</v>
      </c>
      <c r="E63" s="104">
        <v>1.18E-2</v>
      </c>
      <c r="F63" s="104"/>
      <c r="R63" s="367"/>
      <c r="S63" s="367">
        <v>8</v>
      </c>
      <c r="T63" s="367"/>
      <c r="U63" s="56"/>
      <c r="V63" s="57"/>
      <c r="W63" s="57"/>
      <c r="X63" s="62"/>
      <c r="Y63" s="118"/>
      <c r="Z63" s="60"/>
      <c r="AA63" s="60"/>
      <c r="AB63" s="60"/>
      <c r="AC63" s="106"/>
      <c r="AD63" s="107"/>
      <c r="AE63" s="104"/>
    </row>
    <row r="64" spans="2:31" ht="15" thickBot="1">
      <c r="B64" s="772" t="s">
        <v>2324</v>
      </c>
      <c r="C64" s="376">
        <v>1</v>
      </c>
      <c r="D64" s="771">
        <v>3.5</v>
      </c>
      <c r="E64" s="104">
        <v>8.0000000000000002E-3</v>
      </c>
      <c r="F64" s="104"/>
      <c r="R64" s="366"/>
      <c r="S64" s="367">
        <v>9</v>
      </c>
      <c r="T64" s="367"/>
      <c r="U64" s="56"/>
      <c r="V64" s="57"/>
      <c r="W64" s="57"/>
      <c r="X64" s="62"/>
      <c r="Y64" s="118"/>
      <c r="Z64" s="60"/>
      <c r="AA64" s="60"/>
      <c r="AB64" s="60"/>
      <c r="AC64" s="106"/>
      <c r="AD64" s="107"/>
      <c r="AE64" s="104"/>
    </row>
    <row r="65" spans="2:36" ht="15.6">
      <c r="B65" s="772" t="s">
        <v>2325</v>
      </c>
      <c r="C65" s="376">
        <v>1</v>
      </c>
      <c r="D65" s="771">
        <v>3.5</v>
      </c>
      <c r="E65" s="104">
        <v>1.2699999999999999E-2</v>
      </c>
      <c r="F65" s="104"/>
      <c r="I65" s="127" t="s">
        <v>245</v>
      </c>
      <c r="J65" s="44" t="s">
        <v>43</v>
      </c>
      <c r="K65" s="45" t="s">
        <v>44</v>
      </c>
      <c r="L65" s="46" t="s">
        <v>45</v>
      </c>
      <c r="M65" s="46" t="s">
        <v>46</v>
      </c>
      <c r="N65" s="46" t="s">
        <v>47</v>
      </c>
      <c r="O65" s="90"/>
      <c r="P65" s="91"/>
      <c r="R65" s="366"/>
      <c r="S65" s="367">
        <v>10</v>
      </c>
      <c r="T65" s="367"/>
      <c r="U65" s="367"/>
      <c r="V65" s="57"/>
      <c r="W65" s="57"/>
      <c r="X65" s="62"/>
      <c r="Y65" s="118"/>
      <c r="Z65" s="60"/>
      <c r="AA65" s="60"/>
      <c r="AB65" s="60"/>
      <c r="AC65" s="106"/>
      <c r="AD65" s="107"/>
      <c r="AE65" s="104"/>
      <c r="AH65" s="95" t="str">
        <f>+I65</f>
        <v>CN002</v>
      </c>
      <c r="AI65" s="96" t="s">
        <v>62</v>
      </c>
    </row>
    <row r="66" spans="2:36" ht="15" thickBot="1">
      <c r="B66" s="772" t="s">
        <v>2326</v>
      </c>
      <c r="C66" s="376">
        <v>1</v>
      </c>
      <c r="D66" s="771">
        <v>3.5</v>
      </c>
      <c r="E66" s="104">
        <v>1.5599999999999999E-2</v>
      </c>
      <c r="F66" s="104"/>
      <c r="H66">
        <v>115</v>
      </c>
      <c r="I66" s="98">
        <f t="shared" ref="I66:I98" si="32">IF(H66="",
   IFERROR(MATCH("**", B:B, 0), ""),
   IFERROR(MATCH("* "&amp;H66&amp;" *", B:B, 0), "")
)</f>
        <v>122</v>
      </c>
      <c r="J66" s="53" t="str" cm="1">
        <f t="array" aca="1" ref="J66" ca="1">INDIRECT("B" &amp; I66)</f>
        <v>NIVEL 1018 FRENTE AM 115 08-01-2026</v>
      </c>
      <c r="K66" s="54">
        <f t="shared" ref="K66:K98" ca="1" si="33">INDEX(D:D, MATCH(J66, $B:$B, 0))</f>
        <v>3.5</v>
      </c>
      <c r="L66" s="55">
        <f t="shared" ref="L66:L98" ca="1" si="34">INDEX(E:E, MATCH(J66, $B:$B, 0))*0.9</f>
        <v>7.4700000000000001E-3</v>
      </c>
      <c r="M66" s="55">
        <f t="shared" ref="M66:M98" ca="1" si="35">INDEX(F:F, MATCH(J66, $B:$B, 0))</f>
        <v>0</v>
      </c>
      <c r="N66" s="55">
        <f t="shared" ref="N66:N98" ca="1" si="36">+IF(L66=0,M66*0.9,L66*0.9)</f>
        <v>6.7229999999999998E-3</v>
      </c>
      <c r="O66" s="54" t="str">
        <f t="shared" ref="O66:O98" ca="1" si="37">+IF(L66=0,"-","Dump")</f>
        <v>Dump</v>
      </c>
      <c r="P66" s="99">
        <f t="shared" ref="P66:P98" ca="1" si="38">+K66/5.6</f>
        <v>0.625</v>
      </c>
      <c r="R66" s="366"/>
      <c r="S66" s="367">
        <v>11</v>
      </c>
      <c r="T66" s="367"/>
      <c r="U66" s="367"/>
      <c r="V66" s="57"/>
      <c r="W66" s="57"/>
      <c r="X66" s="62"/>
      <c r="Y66" s="118"/>
      <c r="Z66" s="60"/>
      <c r="AA66" s="60"/>
      <c r="AB66" s="60"/>
      <c r="AC66" s="106"/>
      <c r="AD66" s="366"/>
      <c r="AE66" s="366"/>
      <c r="AH66" s="100">
        <f ca="1">+K99-SUMIF(AB:AB, AH65, Y:Y)</f>
        <v>-1.1800000000000068</v>
      </c>
      <c r="AI66" s="101">
        <f ca="1">+N99</f>
        <v>1.5453818181818181E-2</v>
      </c>
      <c r="AJ66" s="102">
        <f ca="1">COUNTIF(AB:AB, AH65)</f>
        <v>4</v>
      </c>
    </row>
    <row r="67" spans="2:36" ht="15" thickBot="1">
      <c r="B67" s="772" t="s">
        <v>2327</v>
      </c>
      <c r="C67" s="376">
        <v>1</v>
      </c>
      <c r="D67" s="771">
        <v>3.5</v>
      </c>
      <c r="E67" s="104">
        <v>1.2699999999999999E-2</v>
      </c>
      <c r="F67" s="104"/>
      <c r="H67">
        <v>116</v>
      </c>
      <c r="I67" s="98">
        <f t="shared" si="32"/>
        <v>123</v>
      </c>
      <c r="J67" s="53" t="str" cm="1">
        <f t="array" aca="1" ref="J67" ca="1">INDIRECT("B" &amp; I67)</f>
        <v>NIVEL 1018 FRENTE AM 116 08-01-2026</v>
      </c>
      <c r="K67" s="54">
        <f t="shared" ca="1" si="33"/>
        <v>3.5</v>
      </c>
      <c r="L67" s="55">
        <f t="shared" ca="1" si="34"/>
        <v>1.512E-2</v>
      </c>
      <c r="M67" s="55">
        <f t="shared" ca="1" si="35"/>
        <v>0</v>
      </c>
      <c r="N67" s="55">
        <f t="shared" ca="1" si="36"/>
        <v>1.3608E-2</v>
      </c>
      <c r="O67" s="54" t="str">
        <f t="shared" ca="1" si="37"/>
        <v>Dump</v>
      </c>
      <c r="P67" s="99">
        <f t="shared" ca="1" si="38"/>
        <v>0.625</v>
      </c>
      <c r="R67" s="366"/>
      <c r="S67" s="366"/>
      <c r="T67" s="366"/>
      <c r="U67" s="366"/>
      <c r="V67" s="366"/>
      <c r="W67" s="366"/>
      <c r="X67" s="366"/>
      <c r="Y67" s="64">
        <f>SUM(Y56:Y66)</f>
        <v>83.25</v>
      </c>
      <c r="Z67" s="446">
        <f ca="1">+SUMPRODUCT(Y56:Y66,Z56:Z66)/Y67</f>
        <v>1.6152083333333334E-2</v>
      </c>
      <c r="AA67" s="66">
        <f ca="1">+SUMPRODUCT(Y56:Y66,AA56:AA66)/Y67</f>
        <v>0</v>
      </c>
      <c r="AB67" s="67"/>
      <c r="AC67" s="110">
        <f>+SUMPRODUCT(AC56:AC66,Y56:Y66)/(Y57+Y58)</f>
        <v>0</v>
      </c>
      <c r="AD67" s="366"/>
      <c r="AE67" s="366"/>
      <c r="AH67" s="105"/>
      <c r="AI67" s="101"/>
    </row>
    <row r="68" spans="2:36">
      <c r="B68" s="772" t="s">
        <v>2328</v>
      </c>
      <c r="C68" s="376">
        <v>1</v>
      </c>
      <c r="D68" s="771">
        <v>3.5</v>
      </c>
      <c r="E68" s="104">
        <v>1.2699999999999999E-2</v>
      </c>
      <c r="F68" s="104"/>
      <c r="H68">
        <v>117</v>
      </c>
      <c r="I68" s="98">
        <f t="shared" si="32"/>
        <v>124</v>
      </c>
      <c r="J68" s="53" t="str" cm="1">
        <f t="array" aca="1" ref="J68" ca="1">INDIRECT("B" &amp; I68)</f>
        <v>NIVEL 1018 FRENTE AM 117 08-01-2026</v>
      </c>
      <c r="K68" s="54">
        <f t="shared" ca="1" si="33"/>
        <v>3.5</v>
      </c>
      <c r="L68" s="55">
        <f t="shared" ca="1" si="34"/>
        <v>1.5300000000000001E-2</v>
      </c>
      <c r="M68" s="55">
        <f t="shared" ca="1" si="35"/>
        <v>0</v>
      </c>
      <c r="N68" s="55">
        <f t="shared" ca="1" si="36"/>
        <v>1.3770000000000001E-2</v>
      </c>
      <c r="O68" s="54" t="str">
        <f t="shared" ca="1" si="37"/>
        <v>Dump</v>
      </c>
      <c r="P68" s="99">
        <f t="shared" ca="1" si="38"/>
        <v>0.625</v>
      </c>
      <c r="R68" s="366"/>
      <c r="S68" s="366"/>
      <c r="T68" s="366"/>
      <c r="U68" s="366"/>
      <c r="V68" s="366"/>
      <c r="W68" s="366"/>
      <c r="X68" s="366"/>
      <c r="Y68" s="366"/>
      <c r="Z68" s="366"/>
      <c r="AA68" s="366"/>
      <c r="AB68" s="366"/>
      <c r="AC68" s="366"/>
      <c r="AD68" s="366"/>
      <c r="AE68" s="366"/>
    </row>
    <row r="69" spans="2:36">
      <c r="B69" s="772" t="s">
        <v>2329</v>
      </c>
      <c r="C69" s="376">
        <v>1</v>
      </c>
      <c r="D69" s="771">
        <v>3.5</v>
      </c>
      <c r="E69" s="104">
        <v>1.2699999999999999E-2</v>
      </c>
      <c r="F69" s="104"/>
      <c r="H69">
        <v>118</v>
      </c>
      <c r="I69" s="98">
        <f t="shared" si="32"/>
        <v>125</v>
      </c>
      <c r="J69" s="53" t="str" cm="1">
        <f t="array" aca="1" ref="J69" ca="1">INDIRECT("B" &amp; I69)</f>
        <v>NIVEL 1018 FRENTE AM 118 08-01-2026</v>
      </c>
      <c r="K69" s="54">
        <f t="shared" ca="1" si="33"/>
        <v>3.5</v>
      </c>
      <c r="L69" s="55">
        <f t="shared" ca="1" si="34"/>
        <v>1.2239999999999999E-2</v>
      </c>
      <c r="M69" s="55">
        <f t="shared" ca="1" si="35"/>
        <v>0</v>
      </c>
      <c r="N69" s="55">
        <f t="shared" ca="1" si="36"/>
        <v>1.1016E-2</v>
      </c>
      <c r="O69" s="54" t="str">
        <f t="shared" ca="1" si="37"/>
        <v>Dump</v>
      </c>
      <c r="P69" s="99">
        <f t="shared" ca="1" si="38"/>
        <v>0.625</v>
      </c>
      <c r="R69" s="366"/>
      <c r="S69" s="366"/>
      <c r="T69" s="366"/>
      <c r="U69" s="366"/>
      <c r="V69" s="366"/>
      <c r="W69" s="366"/>
      <c r="X69" s="366"/>
      <c r="Y69" s="366"/>
      <c r="Z69" s="366"/>
      <c r="AA69" s="366"/>
      <c r="AB69" s="366"/>
      <c r="AC69" s="366"/>
      <c r="AD69" s="366"/>
      <c r="AE69" s="366"/>
    </row>
    <row r="70" spans="2:36" ht="15" thickBot="1">
      <c r="B70" s="772" t="s">
        <v>2330</v>
      </c>
      <c r="C70" s="376">
        <v>1</v>
      </c>
      <c r="D70" s="771">
        <v>3.5</v>
      </c>
      <c r="E70" s="104">
        <v>1.2699999999999999E-2</v>
      </c>
      <c r="F70" s="104"/>
      <c r="H70">
        <v>119</v>
      </c>
      <c r="I70" s="98">
        <f t="shared" si="32"/>
        <v>126</v>
      </c>
      <c r="J70" s="53" t="str" cm="1">
        <f t="array" aca="1" ref="J70" ca="1">INDIRECT("B" &amp; I70)</f>
        <v>NIVEL 1018 FRENTE AM 119 08-01-2026</v>
      </c>
      <c r="K70" s="54">
        <f t="shared" ca="1" si="33"/>
        <v>3.5</v>
      </c>
      <c r="L70" s="55">
        <f t="shared" ca="1" si="34"/>
        <v>1.3050000000000001E-2</v>
      </c>
      <c r="M70" s="55">
        <f t="shared" ca="1" si="35"/>
        <v>0</v>
      </c>
      <c r="N70" s="55">
        <f t="shared" ca="1" si="36"/>
        <v>1.1745E-2</v>
      </c>
      <c r="O70" s="54" t="str">
        <f t="shared" ca="1" si="37"/>
        <v>Dump</v>
      </c>
      <c r="P70" s="99">
        <f t="shared" ca="1" si="38"/>
        <v>0.625</v>
      </c>
      <c r="R70" s="366"/>
      <c r="S70" s="366"/>
      <c r="T70" s="366"/>
      <c r="U70" s="366"/>
      <c r="V70" s="366"/>
      <c r="W70" s="366"/>
      <c r="X70" s="366"/>
      <c r="Y70" s="366"/>
      <c r="Z70" s="366"/>
      <c r="AA70" s="366"/>
      <c r="AB70" s="366"/>
      <c r="AC70" s="366"/>
      <c r="AD70" s="366"/>
      <c r="AE70" s="366"/>
    </row>
    <row r="71" spans="2:36" ht="15" thickBot="1">
      <c r="B71" s="772" t="s">
        <v>2331</v>
      </c>
      <c r="C71" s="376">
        <v>1</v>
      </c>
      <c r="D71" s="771">
        <v>3.5</v>
      </c>
      <c r="E71" s="104">
        <v>1.2699999999999999E-2</v>
      </c>
      <c r="F71" s="104"/>
      <c r="H71">
        <v>120</v>
      </c>
      <c r="I71" s="98">
        <f t="shared" si="32"/>
        <v>127</v>
      </c>
      <c r="J71" s="53" t="str" cm="1">
        <f t="array" aca="1" ref="J71" ca="1">INDIRECT("B" &amp; I71)</f>
        <v>NIVEL 1018 FRENTE AM 120 08-01-2026</v>
      </c>
      <c r="K71" s="54">
        <f t="shared" ca="1" si="33"/>
        <v>3.5</v>
      </c>
      <c r="L71" s="55">
        <f t="shared" ca="1" si="34"/>
        <v>1.4669999999999999E-2</v>
      </c>
      <c r="M71" s="55">
        <f t="shared" ca="1" si="35"/>
        <v>0</v>
      </c>
      <c r="N71" s="55">
        <f t="shared" ca="1" si="36"/>
        <v>1.3202999999999999E-2</v>
      </c>
      <c r="O71" s="54" t="str">
        <f t="shared" ca="1" si="37"/>
        <v>Dump</v>
      </c>
      <c r="P71" s="99">
        <f t="shared" ca="1" si="38"/>
        <v>0.625</v>
      </c>
      <c r="R71" s="366"/>
      <c r="S71" s="366"/>
      <c r="T71" s="366"/>
      <c r="U71" s="119" t="str">
        <f>+R57</f>
        <v>Minera la Cruz  Vicente2 1 al 26</v>
      </c>
      <c r="V71" s="115">
        <f>Y67</f>
        <v>83.25</v>
      </c>
      <c r="W71" s="116">
        <f ca="1">+(Y67*Z67)/V71</f>
        <v>1.6152083333333334E-2</v>
      </c>
      <c r="X71" s="117">
        <f>+COUNTA(AB56:AB66)</f>
        <v>3</v>
      </c>
      <c r="Y71" s="366"/>
      <c r="Z71" s="366"/>
      <c r="AA71" s="366"/>
      <c r="AB71" s="366"/>
      <c r="AC71" s="366"/>
      <c r="AD71" s="366"/>
      <c r="AE71" s="366"/>
    </row>
    <row r="72" spans="2:36">
      <c r="B72" s="772" t="s">
        <v>2332</v>
      </c>
      <c r="C72" s="376">
        <v>1</v>
      </c>
      <c r="D72" s="771">
        <v>3.5</v>
      </c>
      <c r="E72" s="104">
        <v>0.03</v>
      </c>
      <c r="F72" s="104"/>
      <c r="H72">
        <v>146</v>
      </c>
      <c r="I72" s="98">
        <f t="shared" si="32"/>
        <v>153</v>
      </c>
      <c r="J72" s="53" t="str" cm="1">
        <f t="array" aca="1" ref="J72" ca="1">INDIRECT("B" &amp; I72)</f>
        <v>NIVEL 1005 AFLOR PM 146 12-01-2026</v>
      </c>
      <c r="K72" s="54">
        <f t="shared" ca="1" si="33"/>
        <v>3.5</v>
      </c>
      <c r="L72" s="55">
        <f t="shared" ca="1" si="34"/>
        <v>2.0970000000000003E-2</v>
      </c>
      <c r="M72" s="55">
        <f t="shared" ca="1" si="35"/>
        <v>0</v>
      </c>
      <c r="N72" s="55">
        <f t="shared" ca="1" si="36"/>
        <v>1.8873000000000004E-2</v>
      </c>
      <c r="O72" s="54" t="str">
        <f t="shared" ca="1" si="37"/>
        <v>Dump</v>
      </c>
      <c r="P72" s="99">
        <f t="shared" ca="1" si="38"/>
        <v>0.625</v>
      </c>
      <c r="R72" s="366"/>
      <c r="S72" s="366"/>
      <c r="T72" s="366"/>
      <c r="U72" s="366"/>
      <c r="V72" s="366"/>
      <c r="W72" s="366"/>
      <c r="X72" s="366"/>
      <c r="Y72" s="366"/>
      <c r="Z72" s="366"/>
      <c r="AA72" s="366"/>
      <c r="AB72" s="366"/>
      <c r="AC72" s="366"/>
      <c r="AD72" s="366"/>
      <c r="AE72" s="366"/>
    </row>
    <row r="73" spans="2:36">
      <c r="B73" s="772" t="s">
        <v>2333</v>
      </c>
      <c r="C73" s="376">
        <v>1</v>
      </c>
      <c r="D73" s="771">
        <v>3.5</v>
      </c>
      <c r="E73" s="104">
        <v>0.03</v>
      </c>
      <c r="F73" s="104"/>
      <c r="H73">
        <v>147</v>
      </c>
      <c r="I73" s="98">
        <f t="shared" si="32"/>
        <v>154</v>
      </c>
      <c r="J73" s="53" t="str" cm="1">
        <f t="array" aca="1" ref="J73" ca="1">INDIRECT("B" &amp; I73)</f>
        <v>NIVEL 1005 AFLOR PM 147 12-01-2026</v>
      </c>
      <c r="K73" s="54">
        <f t="shared" ca="1" si="33"/>
        <v>3.5</v>
      </c>
      <c r="L73" s="55">
        <f t="shared" ca="1" si="34"/>
        <v>2.2409999999999999E-2</v>
      </c>
      <c r="M73" s="55">
        <f t="shared" ca="1" si="35"/>
        <v>0</v>
      </c>
      <c r="N73" s="55">
        <f t="shared" ca="1" si="36"/>
        <v>2.0168999999999999E-2</v>
      </c>
      <c r="O73" s="54" t="str">
        <f t="shared" ca="1" si="37"/>
        <v>Dump</v>
      </c>
      <c r="P73" s="99">
        <f t="shared" ca="1" si="38"/>
        <v>0.625</v>
      </c>
      <c r="R73" s="374"/>
      <c r="S73" s="374"/>
      <c r="T73" s="374"/>
      <c r="U73" s="374"/>
      <c r="V73" s="374"/>
      <c r="W73" s="374"/>
      <c r="X73" s="374"/>
      <c r="Y73" s="374"/>
      <c r="Z73" s="374"/>
      <c r="AA73" s="374"/>
      <c r="AB73" s="374"/>
      <c r="AC73" s="374"/>
      <c r="AD73" s="374"/>
      <c r="AE73" s="374"/>
    </row>
    <row r="74" spans="2:36">
      <c r="B74" s="772" t="s">
        <v>2334</v>
      </c>
      <c r="C74" s="376">
        <v>1</v>
      </c>
      <c r="D74" s="771">
        <v>3.5</v>
      </c>
      <c r="E74" s="104">
        <v>0.03</v>
      </c>
      <c r="F74" s="104"/>
      <c r="H74">
        <v>148</v>
      </c>
      <c r="I74" s="98">
        <f t="shared" si="32"/>
        <v>155</v>
      </c>
      <c r="J74" s="53" t="str" cm="1">
        <f t="array" aca="1" ref="J74" ca="1">INDIRECT("B" &amp; I74)</f>
        <v>NIVEL 1005 AFLOR PM 148 12-01-2026</v>
      </c>
      <c r="K74" s="54">
        <f t="shared" ca="1" si="33"/>
        <v>3.5</v>
      </c>
      <c r="L74" s="55">
        <f t="shared" ca="1" si="34"/>
        <v>2.1420000000000002E-2</v>
      </c>
      <c r="M74" s="55">
        <f t="shared" ca="1" si="35"/>
        <v>0</v>
      </c>
      <c r="N74" s="55">
        <f t="shared" ca="1" si="36"/>
        <v>1.9278000000000003E-2</v>
      </c>
      <c r="O74" s="54" t="str">
        <f t="shared" ca="1" si="37"/>
        <v>Dump</v>
      </c>
      <c r="P74" s="99">
        <f t="shared" ca="1" si="38"/>
        <v>0.625</v>
      </c>
      <c r="R74" s="374"/>
      <c r="S74" s="374"/>
      <c r="T74" s="374"/>
      <c r="U74" s="374"/>
      <c r="V74" s="374"/>
      <c r="W74" s="374"/>
      <c r="X74" s="374"/>
      <c r="Y74" s="374"/>
      <c r="Z74" s="374"/>
      <c r="AA74" s="374"/>
      <c r="AB74" s="374"/>
      <c r="AC74" s="374"/>
      <c r="AD74" s="374"/>
      <c r="AE74" s="374"/>
    </row>
    <row r="75" spans="2:36">
      <c r="B75" s="772" t="s">
        <v>2335</v>
      </c>
      <c r="C75" s="376">
        <v>1</v>
      </c>
      <c r="D75" s="771">
        <v>3.5</v>
      </c>
      <c r="E75" s="104">
        <v>0.03</v>
      </c>
      <c r="F75" s="104"/>
      <c r="H75">
        <v>65</v>
      </c>
      <c r="I75" s="98">
        <f t="shared" si="32"/>
        <v>72</v>
      </c>
      <c r="J75" s="53" t="str" cm="1">
        <f t="array" aca="1" ref="J75" ca="1">INDIRECT("B" &amp; I75)</f>
        <v>NIVEL 789 REC AM 65 30-12-2025</v>
      </c>
      <c r="K75" s="54">
        <f t="shared" ca="1" si="33"/>
        <v>3.5</v>
      </c>
      <c r="L75" s="55">
        <f t="shared" ca="1" si="34"/>
        <v>2.7E-2</v>
      </c>
      <c r="M75" s="55">
        <f t="shared" ca="1" si="35"/>
        <v>0</v>
      </c>
      <c r="N75" s="55">
        <f t="shared" ca="1" si="36"/>
        <v>2.4299999999999999E-2</v>
      </c>
      <c r="O75" s="54" t="str">
        <f t="shared" ca="1" si="37"/>
        <v>Dump</v>
      </c>
      <c r="P75" s="99">
        <f t="shared" ca="1" si="38"/>
        <v>0.625</v>
      </c>
      <c r="R75" s="47" t="s">
        <v>48</v>
      </c>
      <c r="S75" s="48" t="s">
        <v>49</v>
      </c>
      <c r="T75" s="48" t="s">
        <v>50</v>
      </c>
      <c r="U75" s="48" t="s">
        <v>51</v>
      </c>
      <c r="V75" s="49" t="s">
        <v>52</v>
      </c>
      <c r="W75" s="49" t="s">
        <v>53</v>
      </c>
      <c r="X75" s="48" t="s">
        <v>54</v>
      </c>
      <c r="Y75" s="50" t="s">
        <v>55</v>
      </c>
      <c r="Z75" s="48" t="s">
        <v>56</v>
      </c>
      <c r="AA75" s="51" t="s">
        <v>12</v>
      </c>
      <c r="AB75" s="48" t="s">
        <v>57</v>
      </c>
      <c r="AC75" s="48" t="s">
        <v>66</v>
      </c>
      <c r="AD75" s="48" t="s">
        <v>67</v>
      </c>
      <c r="AE75" s="48" t="s">
        <v>68</v>
      </c>
    </row>
    <row r="76" spans="2:36">
      <c r="B76" s="772" t="s">
        <v>2336</v>
      </c>
      <c r="C76" s="376">
        <v>1</v>
      </c>
      <c r="D76" s="771">
        <v>3.5</v>
      </c>
      <c r="E76" s="104">
        <v>0.03</v>
      </c>
      <c r="F76" s="104"/>
      <c r="H76">
        <v>66</v>
      </c>
      <c r="I76" s="98">
        <f t="shared" si="32"/>
        <v>73</v>
      </c>
      <c r="J76" s="53" t="str" cm="1">
        <f t="array" aca="1" ref="J76" ca="1">INDIRECT("B" &amp; I76)</f>
        <v>NIVEL 789 REC AM 66 30-12-2025</v>
      </c>
      <c r="K76" s="54">
        <f t="shared" ca="1" si="33"/>
        <v>3.5</v>
      </c>
      <c r="L76" s="55">
        <f t="shared" ca="1" si="34"/>
        <v>2.7E-2</v>
      </c>
      <c r="M76" s="55">
        <f t="shared" ca="1" si="35"/>
        <v>0</v>
      </c>
      <c r="N76" s="55">
        <f t="shared" ca="1" si="36"/>
        <v>2.4299999999999999E-2</v>
      </c>
      <c r="O76" s="54" t="str">
        <f t="shared" ca="1" si="37"/>
        <v>Dump</v>
      </c>
      <c r="P76" s="99">
        <f t="shared" ca="1" si="38"/>
        <v>0.625</v>
      </c>
      <c r="R76" s="56"/>
      <c r="S76" s="56">
        <v>1</v>
      </c>
      <c r="T76" s="56"/>
      <c r="U76" s="56"/>
      <c r="V76" s="57"/>
      <c r="W76" s="57"/>
      <c r="X76" s="58"/>
      <c r="Y76" s="118"/>
      <c r="Z76" s="60"/>
      <c r="AA76" s="60"/>
      <c r="AB76" s="60"/>
      <c r="AC76" s="106"/>
      <c r="AD76" s="107" t="e">
        <f>+AC87-Z87</f>
        <v>#DIV/0!</v>
      </c>
      <c r="AE76" s="104" t="e">
        <f>+(AC87-Z87)/Z87</f>
        <v>#DIV/0!</v>
      </c>
    </row>
    <row r="77" spans="2:36">
      <c r="B77" s="772" t="s">
        <v>2337</v>
      </c>
      <c r="C77" s="376">
        <v>1</v>
      </c>
      <c r="D77" s="771">
        <v>3.5</v>
      </c>
      <c r="E77" s="104">
        <v>2.7400000000000001E-2</v>
      </c>
      <c r="F77" s="104"/>
      <c r="H77">
        <v>67</v>
      </c>
      <c r="I77" s="98">
        <f t="shared" si="32"/>
        <v>74</v>
      </c>
      <c r="J77" s="53" t="str" cm="1">
        <f t="array" aca="1" ref="J77" ca="1">INDIRECT("B" &amp; I77)</f>
        <v>NIVEL 789 REC AM 67 30-12-2025</v>
      </c>
      <c r="K77" s="54">
        <f t="shared" ca="1" si="33"/>
        <v>3.5</v>
      </c>
      <c r="L77" s="55">
        <f t="shared" ca="1" si="34"/>
        <v>2.7E-2</v>
      </c>
      <c r="M77" s="55">
        <f t="shared" ca="1" si="35"/>
        <v>0</v>
      </c>
      <c r="N77" s="55">
        <f t="shared" ca="1" si="36"/>
        <v>2.4299999999999999E-2</v>
      </c>
      <c r="O77" s="54" t="str">
        <f t="shared" ca="1" si="37"/>
        <v>Dump</v>
      </c>
      <c r="P77" s="99">
        <f t="shared" ca="1" si="38"/>
        <v>0.625</v>
      </c>
      <c r="R77" s="375" t="s">
        <v>225</v>
      </c>
      <c r="S77" s="56">
        <v>2</v>
      </c>
      <c r="T77" s="56"/>
      <c r="U77" s="56"/>
      <c r="V77" s="57"/>
      <c r="W77" s="57"/>
      <c r="X77" s="58"/>
      <c r="Y77" s="118"/>
      <c r="Z77" s="60"/>
      <c r="AA77" s="60"/>
      <c r="AB77" s="60"/>
      <c r="AC77" s="106"/>
      <c r="AD77" s="107"/>
      <c r="AE77" s="104"/>
    </row>
    <row r="78" spans="2:36">
      <c r="B78" s="772" t="s">
        <v>2338</v>
      </c>
      <c r="C78" s="376">
        <v>1</v>
      </c>
      <c r="D78" s="771">
        <v>3.5</v>
      </c>
      <c r="E78" s="104">
        <v>2.1899999999999999E-2</v>
      </c>
      <c r="F78" s="104"/>
      <c r="H78">
        <v>130</v>
      </c>
      <c r="I78" s="98">
        <f t="shared" si="32"/>
        <v>137</v>
      </c>
      <c r="J78" s="53" t="str" cm="1">
        <f t="array" aca="1" ref="J78" ca="1">INDIRECT("B" &amp; I78)</f>
        <v>NIVEL 1018 FRENTE AM 130 09-01-2026</v>
      </c>
      <c r="K78" s="54">
        <f t="shared" ca="1" si="33"/>
        <v>3.5</v>
      </c>
      <c r="L78" s="55">
        <f t="shared" ca="1" si="34"/>
        <v>1.4400000000000001E-2</v>
      </c>
      <c r="M78" s="55">
        <f t="shared" ca="1" si="35"/>
        <v>0</v>
      </c>
      <c r="N78" s="55">
        <f t="shared" ref="N78:N85" ca="1" si="39">+IF(L78=0,M78*0.9,L78*0.9)</f>
        <v>1.2960000000000001E-2</v>
      </c>
      <c r="O78" s="54" t="str">
        <f t="shared" ref="O78:O85" ca="1" si="40">+IF(L78=0,"-","Dump")</f>
        <v>Dump</v>
      </c>
      <c r="P78" s="99">
        <f t="shared" ref="P78:P85" ca="1" si="41">+K78/5.6</f>
        <v>0.625</v>
      </c>
      <c r="R78" s="375"/>
      <c r="S78" s="56">
        <v>3</v>
      </c>
      <c r="T78" s="56"/>
      <c r="U78" s="56"/>
      <c r="V78" s="57"/>
      <c r="W78" s="57"/>
      <c r="X78" s="58"/>
      <c r="Y78" s="118"/>
      <c r="Z78" s="60"/>
      <c r="AA78" s="60"/>
      <c r="AB78" s="60"/>
      <c r="AC78" s="106"/>
      <c r="AD78" s="107"/>
      <c r="AE78" s="104"/>
    </row>
    <row r="79" spans="2:36">
      <c r="B79" s="772" t="s">
        <v>2339</v>
      </c>
      <c r="C79" s="376">
        <v>1</v>
      </c>
      <c r="D79" s="771">
        <v>3.5</v>
      </c>
      <c r="E79" s="104">
        <v>2.58E-2</v>
      </c>
      <c r="F79" s="104"/>
      <c r="H79">
        <v>131</v>
      </c>
      <c r="I79" s="98">
        <f t="shared" si="32"/>
        <v>138</v>
      </c>
      <c r="J79" s="53" t="str" cm="1">
        <f t="array" aca="1" ref="J79" ca="1">INDIRECT("B" &amp; I79)</f>
        <v>NIVEL 1018 FRENTE AM 131 09-01-2026</v>
      </c>
      <c r="K79" s="54">
        <f t="shared" ca="1" si="33"/>
        <v>3.5</v>
      </c>
      <c r="L79" s="55">
        <f t="shared" ca="1" si="34"/>
        <v>1.8630000000000001E-2</v>
      </c>
      <c r="M79" s="55">
        <f t="shared" ca="1" si="35"/>
        <v>0</v>
      </c>
      <c r="N79" s="55">
        <f t="shared" ca="1" si="39"/>
        <v>1.6767000000000001E-2</v>
      </c>
      <c r="O79" s="54" t="str">
        <f t="shared" ca="1" si="40"/>
        <v>Dump</v>
      </c>
      <c r="P79" s="99">
        <f t="shared" ca="1" si="41"/>
        <v>0.625</v>
      </c>
      <c r="R79" s="375"/>
      <c r="S79" s="56">
        <v>4</v>
      </c>
      <c r="T79" s="56"/>
      <c r="U79" s="56"/>
      <c r="V79" s="57"/>
      <c r="W79" s="57"/>
      <c r="X79" s="58"/>
      <c r="Y79" s="118"/>
      <c r="Z79" s="60"/>
      <c r="AA79" s="60"/>
      <c r="AB79" s="60"/>
      <c r="AC79" s="106"/>
      <c r="AD79" s="107"/>
      <c r="AE79" s="104"/>
    </row>
    <row r="80" spans="2:36">
      <c r="B80" s="772" t="s">
        <v>2340</v>
      </c>
      <c r="C80" s="376">
        <v>1</v>
      </c>
      <c r="D80" s="771">
        <v>3.5</v>
      </c>
      <c r="E80" s="104">
        <v>2.64E-2</v>
      </c>
      <c r="F80" s="104"/>
      <c r="H80">
        <v>132</v>
      </c>
      <c r="I80" s="98">
        <f t="shared" si="32"/>
        <v>139</v>
      </c>
      <c r="J80" s="53" t="str" cm="1">
        <f t="array" aca="1" ref="J80" ca="1">INDIRECT("B" &amp; I80)</f>
        <v>NIVEL 1018 FRENTE AM 132 09-01-2026</v>
      </c>
      <c r="K80" s="54">
        <f t="shared" ca="1" si="33"/>
        <v>3.5</v>
      </c>
      <c r="L80" s="55">
        <f t="shared" ca="1" si="34"/>
        <v>1.881E-2</v>
      </c>
      <c r="M80" s="55">
        <f t="shared" ca="1" si="35"/>
        <v>0</v>
      </c>
      <c r="N80" s="55">
        <f t="shared" ca="1" si="39"/>
        <v>1.6929E-2</v>
      </c>
      <c r="O80" s="54" t="str">
        <f t="shared" ca="1" si="40"/>
        <v>Dump</v>
      </c>
      <c r="P80" s="99">
        <f t="shared" ca="1" si="41"/>
        <v>0.625</v>
      </c>
      <c r="R80" s="375"/>
      <c r="S80" s="375">
        <v>5</v>
      </c>
      <c r="T80" s="56"/>
      <c r="U80" s="56"/>
      <c r="V80" s="57"/>
      <c r="W80" s="57"/>
      <c r="X80" s="58"/>
      <c r="Y80" s="118"/>
      <c r="Z80" s="60"/>
      <c r="AA80" s="60"/>
      <c r="AB80" s="60"/>
      <c r="AC80" s="106"/>
      <c r="AD80" s="107"/>
      <c r="AE80" s="104"/>
    </row>
    <row r="81" spans="2:31">
      <c r="B81" s="772" t="s">
        <v>2341</v>
      </c>
      <c r="C81" s="376">
        <v>1</v>
      </c>
      <c r="D81" s="771">
        <v>3.5</v>
      </c>
      <c r="E81" s="104">
        <v>2.58E-2</v>
      </c>
      <c r="F81" s="104"/>
      <c r="H81">
        <v>133</v>
      </c>
      <c r="I81" s="98">
        <f t="shared" si="32"/>
        <v>140</v>
      </c>
      <c r="J81" s="53" t="str" cm="1">
        <f t="array" aca="1" ref="J81" ca="1">INDIRECT("B" &amp; I81)</f>
        <v>NIVEL 1018 FRENTE AM 133 09-01-2026</v>
      </c>
      <c r="K81" s="54">
        <f t="shared" ca="1" si="33"/>
        <v>3.5</v>
      </c>
      <c r="L81" s="55">
        <f t="shared" ca="1" si="34"/>
        <v>1.6290000000000002E-2</v>
      </c>
      <c r="M81" s="55">
        <f t="shared" ca="1" si="35"/>
        <v>0</v>
      </c>
      <c r="N81" s="55">
        <f t="shared" ca="1" si="39"/>
        <v>1.4661000000000002E-2</v>
      </c>
      <c r="O81" s="54" t="str">
        <f t="shared" ca="1" si="40"/>
        <v>Dump</v>
      </c>
      <c r="P81" s="99">
        <f t="shared" ca="1" si="41"/>
        <v>0.625</v>
      </c>
      <c r="R81" s="375"/>
      <c r="S81" s="375">
        <v>6</v>
      </c>
      <c r="T81" s="375"/>
      <c r="U81" s="56"/>
      <c r="V81" s="57"/>
      <c r="W81" s="57"/>
      <c r="X81" s="58"/>
      <c r="Y81" s="118"/>
      <c r="Z81" s="60"/>
      <c r="AA81" s="60"/>
      <c r="AB81" s="60"/>
      <c r="AC81" s="106"/>
      <c r="AD81" s="107"/>
      <c r="AE81" s="104"/>
    </row>
    <row r="82" spans="2:31">
      <c r="B82" s="772" t="s">
        <v>2342</v>
      </c>
      <c r="C82" s="376">
        <v>1</v>
      </c>
      <c r="D82" s="771">
        <v>3.5</v>
      </c>
      <c r="E82" s="104">
        <v>0.03</v>
      </c>
      <c r="F82" s="104"/>
      <c r="H82">
        <v>134</v>
      </c>
      <c r="I82" s="98">
        <f t="shared" si="32"/>
        <v>141</v>
      </c>
      <c r="J82" s="53" t="str" cm="1">
        <f t="array" aca="1" ref="J82" ca="1">INDIRECT("B" &amp; I82)</f>
        <v>NIVEL 1018 FRENTE AM 134 09-01-2026</v>
      </c>
      <c r="K82" s="54">
        <f t="shared" ca="1" si="33"/>
        <v>3.5</v>
      </c>
      <c r="L82" s="55">
        <f t="shared" ca="1" si="34"/>
        <v>1.6290000000000002E-2</v>
      </c>
      <c r="M82" s="55">
        <f t="shared" ca="1" si="35"/>
        <v>0</v>
      </c>
      <c r="N82" s="55">
        <f t="shared" ca="1" si="39"/>
        <v>1.4661000000000002E-2</v>
      </c>
      <c r="O82" s="54" t="str">
        <f t="shared" ca="1" si="40"/>
        <v>Dump</v>
      </c>
      <c r="P82" s="99">
        <f t="shared" ca="1" si="41"/>
        <v>0.625</v>
      </c>
      <c r="R82" s="375"/>
      <c r="S82" s="375">
        <v>7</v>
      </c>
      <c r="T82" s="375"/>
      <c r="U82" s="56"/>
      <c r="V82" s="57"/>
      <c r="W82" s="57"/>
      <c r="X82" s="58"/>
      <c r="Y82" s="118"/>
      <c r="Z82" s="60"/>
      <c r="AA82" s="60"/>
      <c r="AB82" s="60"/>
      <c r="AC82" s="106"/>
      <c r="AD82" s="107"/>
      <c r="AE82" s="104"/>
    </row>
    <row r="83" spans="2:31">
      <c r="B83" s="772" t="s">
        <v>2343</v>
      </c>
      <c r="C83" s="376">
        <v>1</v>
      </c>
      <c r="D83" s="771">
        <v>3.5</v>
      </c>
      <c r="E83" s="104">
        <v>2.3599999999999999E-2</v>
      </c>
      <c r="F83" s="104"/>
      <c r="H83">
        <v>135</v>
      </c>
      <c r="I83" s="98">
        <f t="shared" si="32"/>
        <v>142</v>
      </c>
      <c r="J83" s="53" t="str" cm="1">
        <f t="array" aca="1" ref="J83" ca="1">INDIRECT("B" &amp; I83)</f>
        <v>NIVEL 1018 FRENTE AM 135 09-01-2026</v>
      </c>
      <c r="K83" s="54">
        <f t="shared" ca="1" si="33"/>
        <v>3.5</v>
      </c>
      <c r="L83" s="55">
        <f t="shared" ca="1" si="34"/>
        <v>1.4579999999999999E-2</v>
      </c>
      <c r="M83" s="55">
        <f t="shared" ca="1" si="35"/>
        <v>0</v>
      </c>
      <c r="N83" s="55">
        <f t="shared" ca="1" si="39"/>
        <v>1.3122E-2</v>
      </c>
      <c r="O83" s="54" t="str">
        <f t="shared" ca="1" si="40"/>
        <v>Dump</v>
      </c>
      <c r="P83" s="99">
        <f t="shared" ca="1" si="41"/>
        <v>0.625</v>
      </c>
      <c r="R83" s="375"/>
      <c r="S83" s="375">
        <v>8</v>
      </c>
      <c r="T83" s="375"/>
      <c r="U83" s="56"/>
      <c r="V83" s="57"/>
      <c r="W83" s="57"/>
      <c r="X83" s="62"/>
      <c r="Y83" s="118"/>
      <c r="Z83" s="60"/>
      <c r="AA83" s="60"/>
      <c r="AB83" s="60"/>
      <c r="AC83" s="106"/>
      <c r="AD83" s="107"/>
      <c r="AE83" s="104"/>
    </row>
    <row r="84" spans="2:31">
      <c r="B84" s="772" t="s">
        <v>2344</v>
      </c>
      <c r="C84" s="376">
        <v>1</v>
      </c>
      <c r="D84" s="771">
        <v>3.5</v>
      </c>
      <c r="E84" s="104">
        <v>0.03</v>
      </c>
      <c r="F84" s="104"/>
      <c r="H84">
        <v>136</v>
      </c>
      <c r="I84" s="98">
        <f t="shared" si="32"/>
        <v>143</v>
      </c>
      <c r="J84" s="53" t="str" cm="1">
        <f t="array" aca="1" ref="J84" ca="1">INDIRECT("B" &amp; I84)</f>
        <v>NIVEL 1018 FRENTE AM 136 09-01-2026</v>
      </c>
      <c r="K84" s="54">
        <f t="shared" ca="1" si="33"/>
        <v>3.5</v>
      </c>
      <c r="L84" s="55">
        <f t="shared" ca="1" si="34"/>
        <v>1.8360000000000001E-2</v>
      </c>
      <c r="M84" s="55">
        <f t="shared" ca="1" si="35"/>
        <v>0</v>
      </c>
      <c r="N84" s="55">
        <f t="shared" ca="1" si="39"/>
        <v>1.6524E-2</v>
      </c>
      <c r="O84" s="54" t="str">
        <f t="shared" ca="1" si="40"/>
        <v>Dump</v>
      </c>
      <c r="P84" s="99">
        <f t="shared" ca="1" si="41"/>
        <v>0.625</v>
      </c>
      <c r="R84" s="374"/>
      <c r="S84" s="375">
        <v>9</v>
      </c>
      <c r="T84" s="375"/>
      <c r="U84" s="56"/>
      <c r="V84" s="57"/>
      <c r="W84" s="57"/>
      <c r="X84" s="62"/>
      <c r="Y84" s="118"/>
      <c r="Z84" s="60"/>
      <c r="AA84" s="60"/>
      <c r="AB84" s="60"/>
      <c r="AC84" s="106"/>
      <c r="AD84" s="107"/>
      <c r="AE84" s="104"/>
    </row>
    <row r="85" spans="2:31">
      <c r="B85" s="772" t="s">
        <v>2345</v>
      </c>
      <c r="C85" s="376">
        <v>1</v>
      </c>
      <c r="D85" s="771">
        <v>3.5</v>
      </c>
      <c r="E85" s="104">
        <v>0.03</v>
      </c>
      <c r="F85" s="104"/>
      <c r="H85">
        <v>137</v>
      </c>
      <c r="I85" s="98">
        <f t="shared" si="32"/>
        <v>144</v>
      </c>
      <c r="J85" s="53" t="str" cm="1">
        <f t="array" aca="1" ref="J85" ca="1">INDIRECT("B" &amp; I85)</f>
        <v>NIVEL 1005 AFLOR AM 137 12-01-2026</v>
      </c>
      <c r="K85" s="54">
        <f t="shared" ca="1" si="33"/>
        <v>3.5</v>
      </c>
      <c r="L85" s="55">
        <f t="shared" ca="1" si="34"/>
        <v>1.5750000000000004E-2</v>
      </c>
      <c r="M85" s="55">
        <f t="shared" ca="1" si="35"/>
        <v>0</v>
      </c>
      <c r="N85" s="55">
        <f t="shared" ca="1" si="39"/>
        <v>1.4175000000000004E-2</v>
      </c>
      <c r="O85" s="54" t="str">
        <f t="shared" ca="1" si="40"/>
        <v>Dump</v>
      </c>
      <c r="P85" s="99">
        <f t="shared" ca="1" si="41"/>
        <v>0.625</v>
      </c>
      <c r="R85" s="374"/>
      <c r="S85" s="375">
        <v>10</v>
      </c>
      <c r="T85" s="375"/>
      <c r="U85" s="375"/>
      <c r="V85" s="57"/>
      <c r="W85" s="57"/>
      <c r="X85" s="62"/>
      <c r="Y85" s="118"/>
      <c r="Z85" s="60"/>
      <c r="AA85" s="60"/>
      <c r="AB85" s="60"/>
      <c r="AC85" s="106"/>
      <c r="AD85" s="107"/>
      <c r="AE85" s="104"/>
    </row>
    <row r="86" spans="2:31" ht="15" thickBot="1">
      <c r="B86" s="772" t="s">
        <v>2346</v>
      </c>
      <c r="C86" s="376">
        <v>1</v>
      </c>
      <c r="D86" s="771">
        <v>3.5</v>
      </c>
      <c r="E86" s="104">
        <v>2.63E-2</v>
      </c>
      <c r="F86" s="104"/>
      <c r="H86">
        <v>138</v>
      </c>
      <c r="I86" s="98">
        <f t="shared" si="32"/>
        <v>145</v>
      </c>
      <c r="J86" s="53" t="str" cm="1">
        <f t="array" aca="1" ref="J86" ca="1">INDIRECT("B" &amp; I86)</f>
        <v>NIVEL 1018 FRENTE AM 138 12-01-2026</v>
      </c>
      <c r="K86" s="54">
        <f t="shared" ca="1" si="33"/>
        <v>3.5</v>
      </c>
      <c r="L86" s="55">
        <f t="shared" ca="1" si="34"/>
        <v>9.810000000000001E-3</v>
      </c>
      <c r="M86" s="55">
        <f t="shared" ca="1" si="35"/>
        <v>0</v>
      </c>
      <c r="N86" s="55">
        <f t="shared" ca="1" si="36"/>
        <v>8.8290000000000018E-3</v>
      </c>
      <c r="O86" s="54" t="str">
        <f t="shared" ca="1" si="37"/>
        <v>Dump</v>
      </c>
      <c r="P86" s="99">
        <f t="shared" ca="1" si="38"/>
        <v>0.625</v>
      </c>
      <c r="R86" s="374"/>
      <c r="S86" s="375">
        <v>11</v>
      </c>
      <c r="T86" s="375"/>
      <c r="U86" s="375"/>
      <c r="V86" s="57"/>
      <c r="W86" s="57"/>
      <c r="X86" s="62"/>
      <c r="Y86" s="118"/>
      <c r="Z86" s="60"/>
      <c r="AA86" s="60"/>
      <c r="AB86" s="60"/>
      <c r="AC86" s="106"/>
      <c r="AD86" s="374"/>
      <c r="AE86" s="374"/>
    </row>
    <row r="87" spans="2:31" ht="15" thickBot="1">
      <c r="B87" s="772" t="s">
        <v>2347</v>
      </c>
      <c r="C87" s="376">
        <v>1</v>
      </c>
      <c r="D87" s="771">
        <v>3.5</v>
      </c>
      <c r="E87" s="104">
        <v>2.1499999999999998E-2</v>
      </c>
      <c r="F87" s="104"/>
      <c r="H87">
        <v>139</v>
      </c>
      <c r="I87" s="98">
        <f t="shared" si="32"/>
        <v>146</v>
      </c>
      <c r="J87" s="53" t="str" cm="1">
        <f t="array" aca="1" ref="J87" ca="1">INDIRECT("B" &amp; I87)</f>
        <v>NIVEL 1018 FRENTE AM 139 12-01-2026</v>
      </c>
      <c r="K87" s="54">
        <f t="shared" ca="1" si="33"/>
        <v>3.5</v>
      </c>
      <c r="L87" s="55">
        <f t="shared" ca="1" si="34"/>
        <v>1.197E-2</v>
      </c>
      <c r="M87" s="55">
        <f t="shared" ca="1" si="35"/>
        <v>0</v>
      </c>
      <c r="N87" s="55">
        <f t="shared" ca="1" si="36"/>
        <v>1.0773E-2</v>
      </c>
      <c r="O87" s="54" t="str">
        <f t="shared" ca="1" si="37"/>
        <v>Dump</v>
      </c>
      <c r="P87" s="99">
        <f t="shared" ca="1" si="38"/>
        <v>0.625</v>
      </c>
      <c r="R87" s="374"/>
      <c r="S87" s="374"/>
      <c r="T87" s="374"/>
      <c r="U87" s="374"/>
      <c r="V87" s="374"/>
      <c r="W87" s="374"/>
      <c r="X87" s="374"/>
      <c r="Y87" s="64">
        <f>SUM(Y76:Y86)</f>
        <v>0</v>
      </c>
      <c r="Z87" s="65" t="e">
        <f>+SUMPRODUCT(Y76:Y86,Z76:Z86)/Y87</f>
        <v>#DIV/0!</v>
      </c>
      <c r="AA87" s="66" t="e">
        <f>+SUMPRODUCT(Y76:Y86,AA76:AA86)/Y87</f>
        <v>#DIV/0!</v>
      </c>
      <c r="AB87" s="67"/>
      <c r="AC87" s="110" t="e">
        <f>+SUMPRODUCT(AC76:AC86,Y76:Y86)/(Y77+Y78)</f>
        <v>#DIV/0!</v>
      </c>
      <c r="AD87" s="374"/>
      <c r="AE87" s="374"/>
    </row>
    <row r="88" spans="2:31">
      <c r="B88" s="772" t="s">
        <v>2348</v>
      </c>
      <c r="C88" s="376">
        <v>1</v>
      </c>
      <c r="D88" s="771">
        <v>3.5</v>
      </c>
      <c r="E88" s="104">
        <v>1.7899999999999999E-2</v>
      </c>
      <c r="F88" s="104"/>
      <c r="H88">
        <v>140</v>
      </c>
      <c r="I88" s="98">
        <f t="shared" si="32"/>
        <v>147</v>
      </c>
      <c r="J88" s="53" t="str" cm="1">
        <f t="array" aca="1" ref="J88" ca="1">INDIRECT("B" &amp; I88)</f>
        <v>NIVEL 1018 FRENTE AM 140 12-01-2026</v>
      </c>
      <c r="K88" s="54">
        <f t="shared" ca="1" si="33"/>
        <v>3.5</v>
      </c>
      <c r="L88" s="55">
        <f t="shared" ca="1" si="34"/>
        <v>8.369999999999999E-3</v>
      </c>
      <c r="M88" s="55">
        <f t="shared" ca="1" si="35"/>
        <v>0</v>
      </c>
      <c r="N88" s="55">
        <f t="shared" ca="1" si="36"/>
        <v>7.5329999999999989E-3</v>
      </c>
      <c r="O88" s="54" t="str">
        <f t="shared" ca="1" si="37"/>
        <v>Dump</v>
      </c>
      <c r="P88" s="99">
        <f t="shared" ca="1" si="38"/>
        <v>0.625</v>
      </c>
      <c r="R88" s="374"/>
      <c r="S88" s="374"/>
      <c r="T88" s="374"/>
      <c r="U88" s="374"/>
      <c r="V88" s="374"/>
      <c r="W88" s="374"/>
      <c r="X88" s="374"/>
      <c r="Y88" s="374"/>
      <c r="Z88" s="374"/>
      <c r="AA88" s="374"/>
      <c r="AB88" s="374"/>
      <c r="AC88" s="374"/>
      <c r="AD88" s="374"/>
      <c r="AE88" s="374"/>
    </row>
    <row r="89" spans="2:31">
      <c r="B89" s="772" t="s">
        <v>2349</v>
      </c>
      <c r="C89" s="376">
        <v>1</v>
      </c>
      <c r="D89" s="771">
        <v>3.5</v>
      </c>
      <c r="E89" s="104">
        <v>1.23E-2</v>
      </c>
      <c r="F89" s="104"/>
      <c r="H89">
        <v>141</v>
      </c>
      <c r="I89" s="98">
        <f t="shared" si="32"/>
        <v>148</v>
      </c>
      <c r="J89" s="53" t="str" cm="1">
        <f t="array" aca="1" ref="J89" ca="1">INDIRECT("B" &amp; I89)</f>
        <v>NIVEL 1018 FRENTE AM 141 12-01-2026</v>
      </c>
      <c r="K89" s="54">
        <f t="shared" ca="1" si="33"/>
        <v>3.5</v>
      </c>
      <c r="L89" s="55">
        <f t="shared" ca="1" si="34"/>
        <v>1.044E-2</v>
      </c>
      <c r="M89" s="55">
        <f t="shared" ca="1" si="35"/>
        <v>0</v>
      </c>
      <c r="N89" s="55">
        <f t="shared" ca="1" si="36"/>
        <v>9.3959999999999998E-3</v>
      </c>
      <c r="O89" s="54" t="str">
        <f t="shared" ca="1" si="37"/>
        <v>Dump</v>
      </c>
      <c r="P89" s="99">
        <f t="shared" ca="1" si="38"/>
        <v>0.625</v>
      </c>
      <c r="R89" s="374"/>
      <c r="S89" s="374"/>
      <c r="T89" s="374"/>
      <c r="U89" s="374"/>
      <c r="V89" s="374"/>
      <c r="W89" s="374"/>
      <c r="X89" s="374"/>
      <c r="Y89" s="374"/>
      <c r="Z89" s="374"/>
      <c r="AA89" s="374"/>
      <c r="AB89" s="374"/>
      <c r="AC89" s="374"/>
      <c r="AD89" s="374"/>
      <c r="AE89" s="374"/>
    </row>
    <row r="90" spans="2:31" ht="15" thickBot="1">
      <c r="B90" s="772" t="s">
        <v>2350</v>
      </c>
      <c r="C90" s="376">
        <v>1</v>
      </c>
      <c r="D90" s="771">
        <v>3.5</v>
      </c>
      <c r="E90" s="104">
        <v>1.6500000000000001E-2</v>
      </c>
      <c r="F90" s="104"/>
      <c r="H90">
        <v>142</v>
      </c>
      <c r="I90" s="98">
        <f t="shared" si="32"/>
        <v>149</v>
      </c>
      <c r="J90" s="53" t="str" cm="1">
        <f t="array" aca="1" ref="J90" ca="1">INDIRECT("B" &amp; I90)</f>
        <v>NIVEL 1018 FRENTE AM 142 12-01-2026</v>
      </c>
      <c r="K90" s="54">
        <f t="shared" ca="1" si="33"/>
        <v>3.5</v>
      </c>
      <c r="L90" s="55">
        <f t="shared" ca="1" si="34"/>
        <v>1.6470000000000002E-2</v>
      </c>
      <c r="M90" s="55">
        <f t="shared" ca="1" si="35"/>
        <v>0</v>
      </c>
      <c r="N90" s="55">
        <f t="shared" ca="1" si="36"/>
        <v>1.4823000000000003E-2</v>
      </c>
      <c r="O90" s="54" t="str">
        <f t="shared" ca="1" si="37"/>
        <v>Dump</v>
      </c>
      <c r="P90" s="99">
        <f t="shared" ca="1" si="38"/>
        <v>0.625</v>
      </c>
      <c r="R90" s="374"/>
      <c r="S90" s="374"/>
      <c r="T90" s="374"/>
      <c r="U90" s="374"/>
      <c r="V90" s="374"/>
      <c r="W90" s="374"/>
      <c r="X90" s="374"/>
      <c r="Y90" s="374"/>
      <c r="Z90" s="374"/>
      <c r="AA90" s="374"/>
      <c r="AB90" s="374"/>
      <c r="AC90" s="374"/>
      <c r="AD90" s="374"/>
      <c r="AE90" s="374"/>
    </row>
    <row r="91" spans="2:31" ht="15" thickBot="1">
      <c r="B91" s="772" t="s">
        <v>2351</v>
      </c>
      <c r="C91" s="376">
        <v>1</v>
      </c>
      <c r="D91" s="771">
        <v>3.5</v>
      </c>
      <c r="E91" s="104">
        <v>1.06E-2</v>
      </c>
      <c r="F91" s="104"/>
      <c r="H91">
        <v>143</v>
      </c>
      <c r="I91" s="98">
        <f t="shared" si="32"/>
        <v>150</v>
      </c>
      <c r="J91" s="53" t="str" cm="1">
        <f t="array" aca="1" ref="J91" ca="1">INDIRECT("B" &amp; I91)</f>
        <v>NIVEL 1018 FRENTE AM 143 12-01-2026</v>
      </c>
      <c r="K91" s="54">
        <f t="shared" ca="1" si="33"/>
        <v>3.5</v>
      </c>
      <c r="L91" s="55">
        <f t="shared" ca="1" si="34"/>
        <v>9.9900000000000006E-3</v>
      </c>
      <c r="M91" s="55">
        <f t="shared" ca="1" si="35"/>
        <v>0</v>
      </c>
      <c r="N91" s="55">
        <f t="shared" ca="1" si="36"/>
        <v>8.9910000000000007E-3</v>
      </c>
      <c r="O91" s="54" t="str">
        <f t="shared" ca="1" si="37"/>
        <v>Dump</v>
      </c>
      <c r="P91" s="99">
        <f t="shared" ca="1" si="38"/>
        <v>0.625</v>
      </c>
      <c r="R91" s="374"/>
      <c r="S91" s="374"/>
      <c r="T91" s="374"/>
      <c r="U91" s="119" t="str">
        <f>+R77</f>
        <v>Procesos Mineros</v>
      </c>
      <c r="V91" s="115">
        <f>Y87</f>
        <v>0</v>
      </c>
      <c r="W91" s="116" t="e">
        <f>+(Y87*Z87)/V91</f>
        <v>#DIV/0!</v>
      </c>
      <c r="X91" s="117">
        <f>+COUNTA(AB76:AB86)</f>
        <v>0</v>
      </c>
      <c r="Y91" s="374"/>
      <c r="Z91" s="374"/>
      <c r="AA91" s="374"/>
      <c r="AB91" s="374"/>
      <c r="AC91" s="374"/>
      <c r="AD91" s="374"/>
      <c r="AE91" s="374"/>
    </row>
    <row r="92" spans="2:31">
      <c r="B92" s="772" t="s">
        <v>2352</v>
      </c>
      <c r="C92" s="376">
        <v>1</v>
      </c>
      <c r="D92" s="771">
        <v>3.5</v>
      </c>
      <c r="E92" s="104">
        <v>1.06E-2</v>
      </c>
      <c r="F92" s="104"/>
      <c r="H92">
        <v>144</v>
      </c>
      <c r="I92" s="98">
        <f t="shared" si="32"/>
        <v>151</v>
      </c>
      <c r="J92" s="53" t="str" cm="1">
        <f t="array" aca="1" ref="J92" ca="1">INDIRECT("B" &amp; I92)</f>
        <v>NIVEL 1018 FRENTE AM 144 12-01-2026</v>
      </c>
      <c r="K92" s="54">
        <f t="shared" ca="1" si="33"/>
        <v>3.5</v>
      </c>
      <c r="L92" s="55">
        <f t="shared" ca="1" si="34"/>
        <v>1.269E-2</v>
      </c>
      <c r="M92" s="55">
        <f t="shared" ca="1" si="35"/>
        <v>0</v>
      </c>
      <c r="N92" s="55">
        <f t="shared" ca="1" si="36"/>
        <v>1.1421000000000001E-2</v>
      </c>
      <c r="O92" s="54" t="str">
        <f t="shared" ca="1" si="37"/>
        <v>Dump</v>
      </c>
      <c r="P92" s="99">
        <f t="shared" ca="1" si="38"/>
        <v>0.625</v>
      </c>
      <c r="R92" s="366"/>
      <c r="S92" s="366"/>
      <c r="T92" s="366"/>
      <c r="U92" s="366"/>
      <c r="V92" s="366"/>
      <c r="W92" s="366"/>
      <c r="X92" s="366"/>
      <c r="Y92" s="366"/>
      <c r="Z92" s="366"/>
      <c r="AA92" s="366"/>
      <c r="AB92" s="366"/>
      <c r="AC92" s="366"/>
      <c r="AD92" s="366"/>
      <c r="AE92" s="366"/>
    </row>
    <row r="93" spans="2:31" ht="15" thickBot="1">
      <c r="B93" s="772" t="s">
        <v>2353</v>
      </c>
      <c r="C93" s="376">
        <v>1</v>
      </c>
      <c r="D93" s="771">
        <v>3.5</v>
      </c>
      <c r="E93" s="104">
        <v>1.06E-2</v>
      </c>
      <c r="F93" s="104"/>
      <c r="H93">
        <v>145</v>
      </c>
      <c r="I93" s="98">
        <f t="shared" si="32"/>
        <v>152</v>
      </c>
      <c r="J93" s="53" t="str" cm="1">
        <f t="array" aca="1" ref="J93" ca="1">INDIRECT("B" &amp; I93)</f>
        <v>NIVEL 1018 FRENTE AM 145 12-01-2026</v>
      </c>
      <c r="K93" s="54">
        <f t="shared" ca="1" si="33"/>
        <v>3.5</v>
      </c>
      <c r="L93" s="55">
        <f t="shared" ca="1" si="34"/>
        <v>8.5500000000000003E-3</v>
      </c>
      <c r="M93" s="55">
        <f t="shared" ca="1" si="35"/>
        <v>0</v>
      </c>
      <c r="N93" s="55">
        <f t="shared" ca="1" si="36"/>
        <v>7.6950000000000005E-3</v>
      </c>
      <c r="O93" s="54" t="str">
        <f t="shared" ca="1" si="37"/>
        <v>Dump</v>
      </c>
      <c r="P93" s="99">
        <f t="shared" ca="1" si="38"/>
        <v>0.625</v>
      </c>
      <c r="R93" s="366"/>
      <c r="S93" s="366"/>
      <c r="T93" s="366"/>
      <c r="U93" s="366"/>
      <c r="V93" s="366"/>
      <c r="W93" s="366"/>
      <c r="X93" s="366"/>
      <c r="Y93" s="366"/>
      <c r="Z93" s="366"/>
      <c r="AA93" s="366"/>
      <c r="AB93" s="366"/>
      <c r="AC93" s="366"/>
      <c r="AD93" s="366"/>
      <c r="AE93" s="366"/>
    </row>
    <row r="94" spans="2:31" ht="29.4" thickBot="1">
      <c r="B94" s="772" t="s">
        <v>2354</v>
      </c>
      <c r="C94" s="376">
        <v>1</v>
      </c>
      <c r="D94" s="771">
        <v>3.5</v>
      </c>
      <c r="E94" s="104">
        <v>1.06E-2</v>
      </c>
      <c r="F94" s="104"/>
      <c r="H94">
        <v>68</v>
      </c>
      <c r="I94" s="98">
        <f t="shared" si="32"/>
        <v>75</v>
      </c>
      <c r="J94" s="53" t="str" cm="1">
        <f t="array" aca="1" ref="J94" ca="1">INDIRECT("B" &amp; I94)</f>
        <v>NIVEL 789 REC AM 68 30-12-2025</v>
      </c>
      <c r="K94" s="54">
        <f t="shared" ca="1" si="33"/>
        <v>3.5</v>
      </c>
      <c r="L94" s="55">
        <f t="shared" ca="1" si="34"/>
        <v>2.7E-2</v>
      </c>
      <c r="M94" s="55">
        <f t="shared" ca="1" si="35"/>
        <v>0</v>
      </c>
      <c r="N94" s="55">
        <f t="shared" ca="1" si="36"/>
        <v>2.4299999999999999E-2</v>
      </c>
      <c r="O94" s="54" t="str">
        <f t="shared" ca="1" si="37"/>
        <v>Dump</v>
      </c>
      <c r="P94" s="99">
        <f t="shared" ca="1" si="38"/>
        <v>0.625</v>
      </c>
      <c r="R94" s="120" t="s">
        <v>238</v>
      </c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2"/>
    </row>
    <row r="95" spans="2:31">
      <c r="B95" s="772" t="s">
        <v>2355</v>
      </c>
      <c r="C95" s="376">
        <v>1</v>
      </c>
      <c r="D95" s="771">
        <v>3.5</v>
      </c>
      <c r="E95" s="104">
        <v>1.06E-2</v>
      </c>
      <c r="F95" s="104"/>
      <c r="H95">
        <v>69</v>
      </c>
      <c r="I95" s="98">
        <f t="shared" si="32"/>
        <v>76</v>
      </c>
      <c r="J95" s="53" t="str" cm="1">
        <f t="array" aca="1" ref="J95" ca="1">INDIRECT("B" &amp; I95)</f>
        <v>NIVEL 789 REC AM 69 30-12-2025</v>
      </c>
      <c r="K95" s="54">
        <f t="shared" ca="1" si="33"/>
        <v>3.5</v>
      </c>
      <c r="L95" s="55">
        <f t="shared" ca="1" si="34"/>
        <v>2.7E-2</v>
      </c>
      <c r="M95" s="55">
        <f t="shared" ca="1" si="35"/>
        <v>0</v>
      </c>
      <c r="N95" s="55">
        <f t="shared" ca="1" si="36"/>
        <v>2.4299999999999999E-2</v>
      </c>
      <c r="O95" s="54" t="str">
        <f t="shared" ca="1" si="37"/>
        <v>Dump</v>
      </c>
      <c r="P95" s="99">
        <f t="shared" ca="1" si="38"/>
        <v>0.625</v>
      </c>
      <c r="R95" s="366"/>
      <c r="S95" s="366"/>
      <c r="T95" s="366"/>
      <c r="U95" s="366"/>
      <c r="V95" s="366"/>
      <c r="W95" s="366"/>
      <c r="X95" s="366"/>
      <c r="Y95" s="366"/>
      <c r="Z95" s="366"/>
      <c r="AA95" s="366"/>
      <c r="AB95" s="366"/>
      <c r="AC95" s="366"/>
      <c r="AD95" s="366"/>
      <c r="AE95" s="366"/>
    </row>
    <row r="96" spans="2:31">
      <c r="B96" s="772" t="s">
        <v>2356</v>
      </c>
      <c r="C96" s="376">
        <v>1</v>
      </c>
      <c r="D96" s="771">
        <v>3.5</v>
      </c>
      <c r="E96" s="104">
        <v>2.4199999999999999E-2</v>
      </c>
      <c r="F96" s="104"/>
      <c r="H96">
        <v>70</v>
      </c>
      <c r="I96" s="98">
        <f t="shared" si="32"/>
        <v>77</v>
      </c>
      <c r="J96" s="53" t="str" cm="1">
        <f t="array" aca="1" ref="J96" ca="1">INDIRECT("B" &amp; I96)</f>
        <v>NIVEL 789 REC AM 70 30-12-2025</v>
      </c>
      <c r="K96" s="54">
        <f t="shared" ca="1" si="33"/>
        <v>3.5</v>
      </c>
      <c r="L96" s="55">
        <f t="shared" ca="1" si="34"/>
        <v>2.4660000000000001E-2</v>
      </c>
      <c r="M96" s="55">
        <f t="shared" ca="1" si="35"/>
        <v>0</v>
      </c>
      <c r="N96" s="55">
        <f t="shared" ca="1" si="36"/>
        <v>2.2194000000000002E-2</v>
      </c>
      <c r="O96" s="54" t="str">
        <f t="shared" ca="1" si="37"/>
        <v>Dump</v>
      </c>
      <c r="P96" s="99">
        <f t="shared" ca="1" si="38"/>
        <v>0.625</v>
      </c>
      <c r="R96" s="47" t="s">
        <v>48</v>
      </c>
      <c r="S96" s="48" t="s">
        <v>49</v>
      </c>
      <c r="T96" s="48" t="s">
        <v>50</v>
      </c>
      <c r="U96" s="48" t="s">
        <v>51</v>
      </c>
      <c r="V96" s="49" t="s">
        <v>52</v>
      </c>
      <c r="W96" s="49" t="s">
        <v>53</v>
      </c>
      <c r="X96" s="48" t="s">
        <v>54</v>
      </c>
      <c r="Y96" s="50" t="s">
        <v>55</v>
      </c>
      <c r="Z96" s="48" t="s">
        <v>56</v>
      </c>
      <c r="AA96" s="51" t="s">
        <v>12</v>
      </c>
      <c r="AB96" s="48" t="s">
        <v>57</v>
      </c>
      <c r="AC96" s="48" t="s">
        <v>66</v>
      </c>
      <c r="AD96" s="48" t="s">
        <v>67</v>
      </c>
      <c r="AE96" s="48" t="s">
        <v>68</v>
      </c>
    </row>
    <row r="97" spans="2:40">
      <c r="B97" s="772" t="s">
        <v>2357</v>
      </c>
      <c r="C97" s="376">
        <v>1</v>
      </c>
      <c r="D97" s="771">
        <v>3.5</v>
      </c>
      <c r="E97" s="104">
        <v>1.15E-2</v>
      </c>
      <c r="F97" s="104"/>
      <c r="H97">
        <v>71</v>
      </c>
      <c r="I97" s="98">
        <f t="shared" si="32"/>
        <v>78</v>
      </c>
      <c r="J97" s="53" t="str" cm="1">
        <f t="array" aca="1" ref="J97" ca="1">INDIRECT("B" &amp; I97)</f>
        <v>NIVEL 789 REC AM 71 30-12-2025</v>
      </c>
      <c r="K97" s="54">
        <f t="shared" ca="1" si="33"/>
        <v>3.5</v>
      </c>
      <c r="L97" s="55">
        <f t="shared" ca="1" si="34"/>
        <v>1.9709999999999998E-2</v>
      </c>
      <c r="M97" s="55">
        <f t="shared" ca="1" si="35"/>
        <v>0</v>
      </c>
      <c r="N97" s="55">
        <f t="shared" ca="1" si="36"/>
        <v>1.7738999999999998E-2</v>
      </c>
      <c r="O97" s="54" t="str">
        <f t="shared" ca="1" si="37"/>
        <v>Dump</v>
      </c>
      <c r="P97" s="99">
        <f t="shared" ca="1" si="38"/>
        <v>0.625</v>
      </c>
      <c r="R97" s="56">
        <v>10064</v>
      </c>
      <c r="S97" s="56">
        <v>1</v>
      </c>
      <c r="T97" s="56">
        <v>752636</v>
      </c>
      <c r="U97" s="56" t="s">
        <v>60</v>
      </c>
      <c r="V97" s="57">
        <v>46044</v>
      </c>
      <c r="W97" s="57">
        <v>46045</v>
      </c>
      <c r="X97" s="58">
        <v>0.38333333333333336</v>
      </c>
      <c r="Y97" s="59">
        <v>26.61</v>
      </c>
      <c r="Z97" s="60">
        <f ca="1">+N267</f>
        <v>1.70586E-2</v>
      </c>
      <c r="AA97" s="60">
        <f ca="1">+M267</f>
        <v>0</v>
      </c>
      <c r="AB97" s="60" t="str">
        <f>+I261</f>
        <v>EN007</v>
      </c>
      <c r="AC97" s="106"/>
      <c r="AD97" s="107">
        <f ca="1">+AC108-Z108</f>
        <v>-1.6258150941366328E-2</v>
      </c>
      <c r="AE97" s="104">
        <f ca="1">+(AC108-Z108)/Z108</f>
        <v>-1</v>
      </c>
    </row>
    <row r="98" spans="2:40" ht="28.8">
      <c r="B98" s="772" t="s">
        <v>2358</v>
      </c>
      <c r="C98" s="376">
        <v>1</v>
      </c>
      <c r="D98" s="771">
        <v>3.5</v>
      </c>
      <c r="E98" s="104">
        <v>1.61E-2</v>
      </c>
      <c r="F98" s="104"/>
      <c r="H98">
        <v>72</v>
      </c>
      <c r="I98" s="98">
        <f t="shared" si="32"/>
        <v>79</v>
      </c>
      <c r="J98" s="53" t="str" cm="1">
        <f t="array" aca="1" ref="J98" ca="1">INDIRECT("B" &amp; I98)</f>
        <v>NIVEL 789 REC AM 72 30-12-2025</v>
      </c>
      <c r="K98" s="54">
        <f t="shared" ca="1" si="33"/>
        <v>3.5</v>
      </c>
      <c r="L98" s="55">
        <f t="shared" ca="1" si="34"/>
        <v>2.3220000000000001E-2</v>
      </c>
      <c r="M98" s="55">
        <f t="shared" ca="1" si="35"/>
        <v>0</v>
      </c>
      <c r="N98" s="55">
        <f t="shared" ca="1" si="36"/>
        <v>2.0898E-2</v>
      </c>
      <c r="O98" s="54" t="str">
        <f t="shared" ca="1" si="37"/>
        <v>Dump</v>
      </c>
      <c r="P98" s="99">
        <f t="shared" ca="1" si="38"/>
        <v>0.625</v>
      </c>
      <c r="R98" s="108" t="s">
        <v>262</v>
      </c>
      <c r="S98" s="56">
        <v>2</v>
      </c>
      <c r="T98" s="56">
        <v>752929</v>
      </c>
      <c r="U98" s="56" t="s">
        <v>60</v>
      </c>
      <c r="V98" s="57">
        <v>46048</v>
      </c>
      <c r="W98" s="57">
        <v>46049</v>
      </c>
      <c r="X98" s="58">
        <v>0.43888888888888888</v>
      </c>
      <c r="Y98" s="59">
        <v>29.16</v>
      </c>
      <c r="Z98" s="60">
        <f ca="1">+N281</f>
        <v>1.5527700000000002E-2</v>
      </c>
      <c r="AA98" s="60">
        <f ca="1">+M281</f>
        <v>0</v>
      </c>
      <c r="AB98" s="60" t="str">
        <f>+I270</f>
        <v>EN008</v>
      </c>
      <c r="AC98" s="106"/>
      <c r="AD98" s="107"/>
      <c r="AE98" s="104"/>
    </row>
    <row r="99" spans="2:40">
      <c r="B99" s="772" t="s">
        <v>2359</v>
      </c>
      <c r="C99" s="376">
        <v>1</v>
      </c>
      <c r="D99" s="771">
        <v>3.5</v>
      </c>
      <c r="E99" s="104">
        <v>1.32E-2</v>
      </c>
      <c r="F99" s="104"/>
      <c r="I99" s="408"/>
      <c r="K99" s="68">
        <f ca="1">SUM(K65:K98)</f>
        <v>115.5</v>
      </c>
      <c r="L99" s="69">
        <f ca="1">+N99/0.9</f>
        <v>1.7170909090909091E-2</v>
      </c>
      <c r="M99" s="70">
        <f ca="1">(SUMPRODUCT(M65:M98,$K65:$K98)/$K99)*0.9</f>
        <v>0</v>
      </c>
      <c r="N99" s="70">
        <f ca="1">(SUMPRODUCT(N65:N98,$K65:$K98)/$K99)</f>
        <v>1.5453818181818181E-2</v>
      </c>
      <c r="O99" s="90"/>
      <c r="P99" s="91"/>
      <c r="R99" s="375"/>
      <c r="S99" s="56">
        <v>3</v>
      </c>
      <c r="T99" s="56"/>
      <c r="U99" s="56"/>
      <c r="V99" s="57"/>
      <c r="W99" s="57"/>
      <c r="X99" s="58"/>
      <c r="Y99" s="59"/>
      <c r="Z99" s="60"/>
      <c r="AA99" s="60"/>
      <c r="AB99" s="60"/>
      <c r="AC99" s="106"/>
      <c r="AD99" s="107"/>
      <c r="AE99" s="104"/>
    </row>
    <row r="100" spans="2:40">
      <c r="B100" s="772" t="s">
        <v>2360</v>
      </c>
      <c r="C100" s="376">
        <v>1</v>
      </c>
      <c r="D100" s="771">
        <v>3.5</v>
      </c>
      <c r="E100" s="104">
        <v>2.3900000000000001E-2</v>
      </c>
      <c r="F100" s="104"/>
      <c r="I100" s="98"/>
      <c r="J100" s="71"/>
      <c r="K100" s="72" t="s">
        <v>59</v>
      </c>
      <c r="L100" s="418">
        <f ca="1">+L99/0.9</f>
        <v>1.9078787878787879E-2</v>
      </c>
      <c r="M100" s="73"/>
      <c r="N100" s="73"/>
      <c r="O100" s="98"/>
      <c r="P100" s="98"/>
      <c r="R100" s="375"/>
      <c r="S100" s="56">
        <v>4</v>
      </c>
      <c r="T100" s="56"/>
      <c r="U100" s="56"/>
      <c r="V100" s="57"/>
      <c r="W100" s="57"/>
      <c r="X100" s="58"/>
      <c r="Y100" s="59"/>
      <c r="Z100" s="60"/>
      <c r="AA100" s="60"/>
      <c r="AB100" s="60"/>
      <c r="AC100" s="106"/>
      <c r="AD100" s="107"/>
      <c r="AE100" s="104"/>
    </row>
    <row r="101" spans="2:40" ht="15" thickBot="1">
      <c r="B101" s="772" t="s">
        <v>2361</v>
      </c>
      <c r="C101" s="376">
        <v>1</v>
      </c>
      <c r="D101" s="771">
        <v>3.5</v>
      </c>
      <c r="E101" s="104">
        <v>1.66E-2</v>
      </c>
      <c r="F101" s="104"/>
      <c r="I101" s="408"/>
      <c r="R101" s="375"/>
      <c r="S101" s="375">
        <v>5</v>
      </c>
      <c r="T101" s="56"/>
      <c r="U101" s="56"/>
      <c r="V101" s="57"/>
      <c r="W101" s="57"/>
      <c r="X101" s="58"/>
      <c r="Y101" s="59"/>
      <c r="Z101" s="60"/>
      <c r="AA101" s="60"/>
      <c r="AB101" s="60"/>
      <c r="AC101" s="106"/>
      <c r="AD101" s="107"/>
      <c r="AE101" s="104"/>
    </row>
    <row r="102" spans="2:40" ht="15.6">
      <c r="B102" s="772" t="s">
        <v>2362</v>
      </c>
      <c r="C102" s="376">
        <v>1</v>
      </c>
      <c r="D102" s="771">
        <v>3.5</v>
      </c>
      <c r="E102" s="104">
        <v>1.1599999999999999E-2</v>
      </c>
      <c r="F102" s="104"/>
      <c r="I102" s="127" t="s">
        <v>249</v>
      </c>
      <c r="J102" s="44" t="s">
        <v>43</v>
      </c>
      <c r="K102" s="45" t="s">
        <v>44</v>
      </c>
      <c r="L102" s="46" t="s">
        <v>45</v>
      </c>
      <c r="M102" s="46" t="s">
        <v>46</v>
      </c>
      <c r="N102" s="46" t="s">
        <v>47</v>
      </c>
      <c r="O102" s="90"/>
      <c r="P102" s="91"/>
      <c r="R102" s="375"/>
      <c r="S102" s="375">
        <v>6</v>
      </c>
      <c r="T102" s="375"/>
      <c r="U102" s="56"/>
      <c r="V102" s="57"/>
      <c r="W102" s="57"/>
      <c r="X102" s="58"/>
      <c r="Y102" s="109"/>
      <c r="Z102" s="60"/>
      <c r="AA102" s="60"/>
      <c r="AB102" s="60"/>
      <c r="AC102" s="106"/>
      <c r="AD102" s="107"/>
      <c r="AE102" s="104"/>
      <c r="AH102" s="95" t="str">
        <f>+I102</f>
        <v>CN003</v>
      </c>
      <c r="AI102" s="96" t="s">
        <v>62</v>
      </c>
    </row>
    <row r="103" spans="2:40" ht="15" thickBot="1">
      <c r="B103" s="772" t="s">
        <v>2363</v>
      </c>
      <c r="C103" s="376">
        <v>1</v>
      </c>
      <c r="D103" s="771">
        <v>3.5</v>
      </c>
      <c r="E103" s="104">
        <v>1.5299999999999999E-2</v>
      </c>
      <c r="F103" s="104"/>
      <c r="H103">
        <v>73</v>
      </c>
      <c r="I103" s="98">
        <f t="shared" ref="I103:I133" si="42">IF(H103="",
   IFERROR(MATCH("**", B:B, 0), ""),
   IFERROR(MATCH("* "&amp;H103&amp;" *", B:B, 0), "")
)</f>
        <v>80</v>
      </c>
      <c r="J103" s="53" t="str" cm="1">
        <f t="array" aca="1" ref="J103" ca="1">INDIRECT("B" &amp; I103)</f>
        <v>NIVEL 789 REC AM 73 30-12-2025</v>
      </c>
      <c r="K103" s="54">
        <f t="shared" ref="K103:K133" ca="1" si="43">INDEX(D:D, MATCH(J103, $B:$B, 0))</f>
        <v>3.5</v>
      </c>
      <c r="L103" s="55">
        <f t="shared" ref="L103:L133" ca="1" si="44">INDEX(E:E, MATCH(J103, $B:$B, 0))*0.9</f>
        <v>2.376E-2</v>
      </c>
      <c r="M103" s="55">
        <f t="shared" ref="M103:M133" ca="1" si="45">INDEX(F:F, MATCH(J103, $B:$B, 0))</f>
        <v>0</v>
      </c>
      <c r="N103" s="55">
        <f t="shared" ref="N103:N130" ca="1" si="46">+IF(L103=0,M103*0.9,L103*0.9)</f>
        <v>2.1384E-2</v>
      </c>
      <c r="O103" s="54" t="str">
        <f t="shared" ref="O103:O130" ca="1" si="47">+IF(L103=0,"-","Dump")</f>
        <v>Dump</v>
      </c>
      <c r="P103" s="99">
        <f t="shared" ref="P103:P130" ca="1" si="48">+K103/5.6</f>
        <v>0.625</v>
      </c>
      <c r="R103" s="375"/>
      <c r="S103" s="375">
        <v>7</v>
      </c>
      <c r="T103" s="375"/>
      <c r="U103" s="56"/>
      <c r="V103" s="57"/>
      <c r="W103" s="57"/>
      <c r="X103" s="58"/>
      <c r="Y103" s="109"/>
      <c r="Z103" s="60"/>
      <c r="AA103" s="60"/>
      <c r="AB103" s="60"/>
      <c r="AC103" s="106"/>
      <c r="AD103" s="107"/>
      <c r="AE103" s="104"/>
      <c r="AH103" s="100">
        <f ca="1">+K134-SUMIF(AB:AB, AH102, Y:Y)</f>
        <v>-12.920000000000002</v>
      </c>
      <c r="AI103" s="101">
        <f ca="1">+N134</f>
        <v>1.5993580645161293E-2</v>
      </c>
      <c r="AJ103" s="102">
        <f ca="1">COUNTIF(AB:AB, AH102)</f>
        <v>4</v>
      </c>
    </row>
    <row r="104" spans="2:40" ht="15" thickBot="1">
      <c r="B104" s="772" t="s">
        <v>2364</v>
      </c>
      <c r="C104" s="376">
        <v>1</v>
      </c>
      <c r="D104" s="771">
        <v>3.5</v>
      </c>
      <c r="E104" s="104">
        <v>1.6500000000000001E-2</v>
      </c>
      <c r="F104" s="104"/>
      <c r="H104">
        <v>74</v>
      </c>
      <c r="I104" s="98">
        <f t="shared" si="42"/>
        <v>81</v>
      </c>
      <c r="J104" s="53" t="str" cm="1">
        <f t="array" aca="1" ref="J104" ca="1">INDIRECT("B" &amp; I104)</f>
        <v>NIVEL 789 REC AM 74 30-12-2025</v>
      </c>
      <c r="K104" s="54">
        <f t="shared" ca="1" si="43"/>
        <v>3.5</v>
      </c>
      <c r="L104" s="55">
        <f t="shared" ca="1" si="44"/>
        <v>2.3220000000000001E-2</v>
      </c>
      <c r="M104" s="55">
        <f t="shared" ca="1" si="45"/>
        <v>0</v>
      </c>
      <c r="N104" s="55">
        <f t="shared" ca="1" si="46"/>
        <v>2.0898E-2</v>
      </c>
      <c r="O104" s="54" t="str">
        <f t="shared" ca="1" si="47"/>
        <v>Dump</v>
      </c>
      <c r="P104" s="99">
        <f t="shared" ca="1" si="48"/>
        <v>0.625</v>
      </c>
      <c r="R104" s="375"/>
      <c r="S104" s="375">
        <v>8</v>
      </c>
      <c r="T104" s="375"/>
      <c r="U104" s="56"/>
      <c r="V104" s="57"/>
      <c r="W104" s="57"/>
      <c r="X104" s="62"/>
      <c r="Y104" s="109"/>
      <c r="Z104" s="60"/>
      <c r="AA104" s="60"/>
      <c r="AB104" s="60"/>
      <c r="AC104" s="106"/>
      <c r="AD104" s="107"/>
      <c r="AE104" s="104"/>
      <c r="AH104" s="105"/>
      <c r="AI104" s="101"/>
    </row>
    <row r="105" spans="2:40">
      <c r="B105" s="772" t="s">
        <v>2365</v>
      </c>
      <c r="C105" s="376">
        <v>1</v>
      </c>
      <c r="D105" s="771">
        <v>3.5</v>
      </c>
      <c r="E105" s="104">
        <v>0.01</v>
      </c>
      <c r="F105" s="104"/>
      <c r="H105">
        <v>75</v>
      </c>
      <c r="I105" s="98">
        <f t="shared" si="42"/>
        <v>82</v>
      </c>
      <c r="J105" s="53" t="str" cm="1">
        <f t="array" aca="1" ref="J105" ca="1">INDIRECT("B" &amp; I105)</f>
        <v>NIVEL 789 REC AM 75 30-12-2025</v>
      </c>
      <c r="K105" s="54">
        <f t="shared" ca="1" si="43"/>
        <v>3.5</v>
      </c>
      <c r="L105" s="55">
        <f t="shared" ca="1" si="44"/>
        <v>2.7E-2</v>
      </c>
      <c r="M105" s="55">
        <f t="shared" ca="1" si="45"/>
        <v>0</v>
      </c>
      <c r="N105" s="55">
        <f t="shared" ca="1" si="46"/>
        <v>2.4299999999999999E-2</v>
      </c>
      <c r="O105" s="54" t="str">
        <f t="shared" ca="1" si="47"/>
        <v>Dump</v>
      </c>
      <c r="P105" s="99">
        <f t="shared" ca="1" si="48"/>
        <v>0.625</v>
      </c>
      <c r="R105" s="374"/>
      <c r="S105" s="375">
        <v>9</v>
      </c>
      <c r="T105" s="375"/>
      <c r="U105" s="375"/>
      <c r="V105" s="57"/>
      <c r="W105" s="57"/>
      <c r="X105" s="62"/>
      <c r="Y105" s="59"/>
      <c r="Z105" s="60"/>
      <c r="AA105" s="60"/>
      <c r="AB105" s="60"/>
      <c r="AC105" s="106"/>
      <c r="AD105" s="107"/>
      <c r="AE105" s="104"/>
      <c r="AN105" s="137" t="s">
        <v>19</v>
      </c>
    </row>
    <row r="106" spans="2:40">
      <c r="B106" s="772" t="s">
        <v>2366</v>
      </c>
      <c r="C106" s="376">
        <v>1</v>
      </c>
      <c r="D106" s="771">
        <v>3.5</v>
      </c>
      <c r="E106" s="104">
        <v>0.01</v>
      </c>
      <c r="F106" s="104"/>
      <c r="H106">
        <v>76</v>
      </c>
      <c r="I106" s="98">
        <f t="shared" si="42"/>
        <v>83</v>
      </c>
      <c r="J106" s="53" t="str" cm="1">
        <f t="array" aca="1" ref="J106" ca="1">INDIRECT("B" &amp; I106)</f>
        <v>NIVEL 789 REC AM 76 30-12-2025</v>
      </c>
      <c r="K106" s="54">
        <f t="shared" ca="1" si="43"/>
        <v>3.5</v>
      </c>
      <c r="L106" s="55">
        <f t="shared" ca="1" si="44"/>
        <v>2.1239999999999998E-2</v>
      </c>
      <c r="M106" s="55">
        <f t="shared" ca="1" si="45"/>
        <v>0</v>
      </c>
      <c r="N106" s="55">
        <f t="shared" ca="1" si="46"/>
        <v>1.9115999999999998E-2</v>
      </c>
      <c r="O106" s="54" t="str">
        <f t="shared" ca="1" si="47"/>
        <v>Dump</v>
      </c>
      <c r="P106" s="99">
        <f t="shared" ca="1" si="48"/>
        <v>0.625</v>
      </c>
      <c r="R106" s="374"/>
      <c r="S106" s="375">
        <v>10</v>
      </c>
      <c r="T106" s="375"/>
      <c r="U106" s="375"/>
      <c r="V106" s="57"/>
      <c r="W106" s="57"/>
      <c r="X106" s="62"/>
      <c r="Y106" s="63"/>
      <c r="Z106" s="60"/>
      <c r="AA106" s="60"/>
      <c r="AB106" s="60"/>
      <c r="AC106" s="106"/>
      <c r="AD106" s="107"/>
      <c r="AE106" s="104"/>
    </row>
    <row r="107" spans="2:40" ht="15" thickBot="1">
      <c r="B107" s="772" t="s">
        <v>2367</v>
      </c>
      <c r="C107" s="376">
        <v>1</v>
      </c>
      <c r="D107" s="771">
        <v>3.5</v>
      </c>
      <c r="E107" s="104">
        <v>1.9699999999999999E-2</v>
      </c>
      <c r="F107" s="104"/>
      <c r="H107">
        <v>77</v>
      </c>
      <c r="I107" s="98">
        <f t="shared" si="42"/>
        <v>84</v>
      </c>
      <c r="J107" s="53" t="str" cm="1">
        <f t="array" aca="1" ref="J107" ca="1">INDIRECT("B" &amp; I107)</f>
        <v>NIVEL 789 REC AM 77 30-12-2025</v>
      </c>
      <c r="K107" s="54">
        <f t="shared" ca="1" si="43"/>
        <v>3.5</v>
      </c>
      <c r="L107" s="55">
        <f t="shared" ca="1" si="44"/>
        <v>2.7E-2</v>
      </c>
      <c r="M107" s="55">
        <f t="shared" ca="1" si="45"/>
        <v>0</v>
      </c>
      <c r="N107" s="55">
        <f t="shared" ca="1" si="46"/>
        <v>2.4299999999999999E-2</v>
      </c>
      <c r="O107" s="54" t="str">
        <f t="shared" ca="1" si="47"/>
        <v>Dump</v>
      </c>
      <c r="P107" s="99">
        <f t="shared" ca="1" si="48"/>
        <v>0.625</v>
      </c>
      <c r="R107" s="374"/>
      <c r="S107" s="375">
        <v>11</v>
      </c>
      <c r="T107" s="375"/>
      <c r="U107" s="375"/>
      <c r="V107" s="57"/>
      <c r="W107" s="57"/>
      <c r="X107" s="62"/>
      <c r="Y107" s="63"/>
      <c r="Z107" s="60"/>
      <c r="AA107" s="60"/>
      <c r="AB107" s="60"/>
      <c r="AC107" s="106"/>
      <c r="AD107" s="374"/>
      <c r="AE107" s="374"/>
    </row>
    <row r="108" spans="2:40" ht="15" thickBot="1">
      <c r="B108" s="772" t="s">
        <v>2368</v>
      </c>
      <c r="C108" s="376">
        <v>1</v>
      </c>
      <c r="D108" s="771">
        <v>3.5</v>
      </c>
      <c r="E108" s="104">
        <v>1.8200000000000001E-2</v>
      </c>
      <c r="F108" s="104"/>
      <c r="H108">
        <v>78</v>
      </c>
      <c r="I108" s="98">
        <f t="shared" si="42"/>
        <v>85</v>
      </c>
      <c r="J108" s="53" t="str" cm="1">
        <f t="array" aca="1" ref="J108" ca="1">INDIRECT("B" &amp; I108)</f>
        <v>NIVEL 789 REC AM 78 30-12-2025</v>
      </c>
      <c r="K108" s="54">
        <f t="shared" ca="1" si="43"/>
        <v>3.5</v>
      </c>
      <c r="L108" s="55">
        <f t="shared" ca="1" si="44"/>
        <v>2.7E-2</v>
      </c>
      <c r="M108" s="55">
        <f t="shared" ca="1" si="45"/>
        <v>0</v>
      </c>
      <c r="N108" s="55">
        <f t="shared" ca="1" si="46"/>
        <v>2.4299999999999999E-2</v>
      </c>
      <c r="O108" s="54" t="str">
        <f t="shared" ca="1" si="47"/>
        <v>Dump</v>
      </c>
      <c r="P108" s="99">
        <f t="shared" ca="1" si="48"/>
        <v>0.625</v>
      </c>
      <c r="R108" s="374"/>
      <c r="S108" s="374"/>
      <c r="T108" s="374"/>
      <c r="U108" s="374"/>
      <c r="V108" s="374"/>
      <c r="W108" s="374"/>
      <c r="X108" s="374"/>
      <c r="Y108" s="64">
        <f>SUM(Y97:Y107)</f>
        <v>55.769999999999996</v>
      </c>
      <c r="Z108" s="65">
        <f ca="1">+SUMPRODUCT(Y97:Y107,Z97:Z107)/Y108</f>
        <v>1.6258150941366328E-2</v>
      </c>
      <c r="AA108" s="66">
        <f ca="1">+SUMPRODUCT(Y97:Y107,AA97:AA107)/Y108</f>
        <v>0</v>
      </c>
      <c r="AB108" s="67"/>
      <c r="AC108" s="110">
        <v>0</v>
      </c>
      <c r="AD108" s="374"/>
      <c r="AE108" s="374"/>
    </row>
    <row r="109" spans="2:40">
      <c r="B109" s="772" t="s">
        <v>2369</v>
      </c>
      <c r="C109" s="376">
        <v>1</v>
      </c>
      <c r="D109" s="771">
        <v>3.5</v>
      </c>
      <c r="E109" s="104">
        <v>1.18E-2</v>
      </c>
      <c r="F109" s="104"/>
      <c r="H109">
        <v>79</v>
      </c>
      <c r="I109" s="98">
        <f t="shared" si="42"/>
        <v>86</v>
      </c>
      <c r="J109" s="53" t="str" cm="1">
        <f t="array" aca="1" ref="J109" ca="1">INDIRECT("B" &amp; I109)</f>
        <v>NIVEL 789 REC AM 79 30-12-2025</v>
      </c>
      <c r="K109" s="54">
        <f t="shared" ca="1" si="43"/>
        <v>3.5</v>
      </c>
      <c r="L109" s="55">
        <f t="shared" ca="1" si="44"/>
        <v>2.367E-2</v>
      </c>
      <c r="M109" s="55">
        <f t="shared" ca="1" si="45"/>
        <v>0</v>
      </c>
      <c r="N109" s="55">
        <f t="shared" ca="1" si="46"/>
        <v>2.1302999999999999E-2</v>
      </c>
      <c r="O109" s="54" t="str">
        <f t="shared" ca="1" si="47"/>
        <v>Dump</v>
      </c>
      <c r="P109" s="99">
        <f t="shared" ca="1" si="48"/>
        <v>0.625</v>
      </c>
      <c r="R109" s="374"/>
      <c r="S109" s="374"/>
      <c r="T109" s="374"/>
      <c r="U109" s="374"/>
      <c r="V109" s="374"/>
      <c r="W109" s="374"/>
      <c r="X109" s="374"/>
      <c r="Y109" s="111"/>
      <c r="Z109" s="112"/>
      <c r="AA109" s="112"/>
      <c r="AB109" s="113"/>
      <c r="AC109" s="114"/>
      <c r="AD109" s="374"/>
      <c r="AE109" s="374"/>
    </row>
    <row r="110" spans="2:40">
      <c r="B110" s="772" t="s">
        <v>2370</v>
      </c>
      <c r="C110" s="376">
        <v>1</v>
      </c>
      <c r="D110" s="771">
        <v>3.5</v>
      </c>
      <c r="E110" s="104">
        <v>2.18E-2</v>
      </c>
      <c r="F110" s="104"/>
      <c r="H110">
        <v>60</v>
      </c>
      <c r="I110" s="98">
        <f t="shared" si="42"/>
        <v>67</v>
      </c>
      <c r="J110" s="53" t="str" cm="1">
        <f t="array" aca="1" ref="J110" ca="1">INDIRECT("B" &amp; I110)</f>
        <v>NIVEL 970 SELLO AM 60 30-12-2025</v>
      </c>
      <c r="K110" s="54">
        <f t="shared" ca="1" si="43"/>
        <v>3.5</v>
      </c>
      <c r="L110" s="55">
        <f t="shared" ca="1" si="44"/>
        <v>1.1429999999999999E-2</v>
      </c>
      <c r="M110" s="55">
        <f t="shared" ca="1" si="45"/>
        <v>0</v>
      </c>
      <c r="N110" s="55">
        <f t="shared" ca="1" si="46"/>
        <v>1.0286999999999999E-2</v>
      </c>
      <c r="O110" s="54" t="str">
        <f t="shared" ca="1" si="47"/>
        <v>Dump</v>
      </c>
      <c r="P110" s="99">
        <f t="shared" ca="1" si="48"/>
        <v>0.625</v>
      </c>
      <c r="R110" s="47" t="s">
        <v>48</v>
      </c>
      <c r="S110" s="48" t="s">
        <v>49</v>
      </c>
      <c r="T110" s="48" t="s">
        <v>50</v>
      </c>
      <c r="U110" s="48" t="s">
        <v>51</v>
      </c>
      <c r="V110" s="49" t="s">
        <v>52</v>
      </c>
      <c r="W110" s="49" t="s">
        <v>53</v>
      </c>
      <c r="X110" s="48" t="s">
        <v>54</v>
      </c>
      <c r="Y110" s="50" t="s">
        <v>55</v>
      </c>
      <c r="Z110" s="48" t="s">
        <v>56</v>
      </c>
      <c r="AA110" s="51" t="s">
        <v>12</v>
      </c>
      <c r="AB110" s="48" t="s">
        <v>57</v>
      </c>
      <c r="AC110" s="48" t="s">
        <v>66</v>
      </c>
      <c r="AD110" s="48" t="s">
        <v>67</v>
      </c>
      <c r="AE110" s="48" t="s">
        <v>68</v>
      </c>
    </row>
    <row r="111" spans="2:40">
      <c r="B111" s="772" t="s">
        <v>2371</v>
      </c>
      <c r="C111" s="376">
        <v>1</v>
      </c>
      <c r="D111" s="771">
        <v>3.5</v>
      </c>
      <c r="E111" s="104">
        <v>2.98E-2</v>
      </c>
      <c r="F111" s="104"/>
      <c r="H111">
        <v>61</v>
      </c>
      <c r="I111" s="98">
        <f t="shared" si="42"/>
        <v>68</v>
      </c>
      <c r="J111" s="53" t="str" cm="1">
        <f t="array" aca="1" ref="J111" ca="1">INDIRECT("B" &amp; I111)</f>
        <v>NIVEL 970 SELLO AM 61 30-12-2025</v>
      </c>
      <c r="K111" s="54">
        <f t="shared" ca="1" si="43"/>
        <v>3.5</v>
      </c>
      <c r="L111" s="55">
        <f t="shared" ca="1" si="44"/>
        <v>1.1429999999999999E-2</v>
      </c>
      <c r="M111" s="55">
        <f t="shared" ca="1" si="45"/>
        <v>0</v>
      </c>
      <c r="N111" s="55">
        <f t="shared" ca="1" si="46"/>
        <v>1.0286999999999999E-2</v>
      </c>
      <c r="O111" s="54" t="str">
        <f t="shared" ca="1" si="47"/>
        <v>Dump</v>
      </c>
      <c r="P111" s="99">
        <f t="shared" ca="1" si="48"/>
        <v>0.625</v>
      </c>
      <c r="R111" s="56">
        <v>10082</v>
      </c>
      <c r="S111" s="56">
        <v>1</v>
      </c>
      <c r="T111" s="56">
        <v>753067</v>
      </c>
      <c r="U111" s="56" t="s">
        <v>60</v>
      </c>
      <c r="V111" s="57">
        <v>46049</v>
      </c>
      <c r="W111" s="57">
        <v>46050</v>
      </c>
      <c r="X111" s="58">
        <v>0.46180555555555558</v>
      </c>
      <c r="Y111" s="118">
        <v>29.8</v>
      </c>
      <c r="Z111" s="60">
        <f ca="1">+N281</f>
        <v>1.5527700000000002E-2</v>
      </c>
      <c r="AA111" s="60">
        <f ca="1">+M281</f>
        <v>0</v>
      </c>
      <c r="AB111" s="60" t="str">
        <f>+I270</f>
        <v>EN008</v>
      </c>
      <c r="AC111" s="106"/>
      <c r="AD111" s="107">
        <f ca="1">+AC122-Z122</f>
        <v>-1.2480936177036564E-2</v>
      </c>
      <c r="AE111" s="104">
        <f ca="1">+(AC122-Z122)/Z122</f>
        <v>-1</v>
      </c>
    </row>
    <row r="112" spans="2:40" ht="28.8">
      <c r="B112" s="772" t="s">
        <v>2372</v>
      </c>
      <c r="C112" s="376">
        <v>1</v>
      </c>
      <c r="D112" s="771">
        <v>3.5</v>
      </c>
      <c r="E112" s="104">
        <v>2.0400000000000001E-2</v>
      </c>
      <c r="F112" s="104"/>
      <c r="H112">
        <v>62</v>
      </c>
      <c r="I112" s="98">
        <f t="shared" si="42"/>
        <v>69</v>
      </c>
      <c r="J112" s="53" t="str" cm="1">
        <f t="array" aca="1" ref="J112" ca="1">INDIRECT("B" &amp; I112)</f>
        <v>NIVEL 970 SELLO AM 62 30-12-2025</v>
      </c>
      <c r="K112" s="54">
        <f t="shared" ca="1" si="43"/>
        <v>3.5</v>
      </c>
      <c r="L112" s="55">
        <f t="shared" ca="1" si="44"/>
        <v>1.1429999999999999E-2</v>
      </c>
      <c r="M112" s="55">
        <f t="shared" ca="1" si="45"/>
        <v>0</v>
      </c>
      <c r="N112" s="55">
        <f t="shared" ca="1" si="46"/>
        <v>1.0286999999999999E-2</v>
      </c>
      <c r="O112" s="54" t="str">
        <f t="shared" ca="1" si="47"/>
        <v>Dump</v>
      </c>
      <c r="P112" s="99">
        <f t="shared" ca="1" si="48"/>
        <v>0.625</v>
      </c>
      <c r="R112" s="108" t="s">
        <v>262</v>
      </c>
      <c r="S112" s="56">
        <v>2</v>
      </c>
      <c r="T112" s="56">
        <v>753216</v>
      </c>
      <c r="U112" s="56" t="s">
        <v>247</v>
      </c>
      <c r="V112" s="57">
        <v>46050</v>
      </c>
      <c r="W112" s="57">
        <v>46050</v>
      </c>
      <c r="X112" s="58">
        <v>0.50069444444444444</v>
      </c>
      <c r="Y112" s="118">
        <v>31.29</v>
      </c>
      <c r="Z112" s="60">
        <f ca="1">+N309</f>
        <v>1.10565E-2</v>
      </c>
      <c r="AA112" s="60">
        <f ca="1">+M309</f>
        <v>0</v>
      </c>
      <c r="AB112" s="60" t="str">
        <f>+I284</f>
        <v>EN009</v>
      </c>
      <c r="AC112" s="106"/>
      <c r="AD112" s="107"/>
      <c r="AE112" s="104"/>
    </row>
    <row r="113" spans="2:31">
      <c r="B113" s="772" t="s">
        <v>2373</v>
      </c>
      <c r="C113" s="376">
        <v>1</v>
      </c>
      <c r="D113" s="771">
        <v>3.5</v>
      </c>
      <c r="E113" s="104">
        <v>2.0899999999999998E-2</v>
      </c>
      <c r="F113" s="104"/>
      <c r="H113">
        <v>63</v>
      </c>
      <c r="I113" s="98">
        <f t="shared" si="42"/>
        <v>70</v>
      </c>
      <c r="J113" s="53" t="str" cm="1">
        <f t="array" aca="1" ref="J113" ca="1">INDIRECT("B" &amp; I113)</f>
        <v>NIVEL 970 SELLO AM 63 30-12-2025</v>
      </c>
      <c r="K113" s="54">
        <f t="shared" ca="1" si="43"/>
        <v>3.5</v>
      </c>
      <c r="L113" s="55">
        <f t="shared" ca="1" si="44"/>
        <v>1.1429999999999999E-2</v>
      </c>
      <c r="M113" s="55">
        <f t="shared" ca="1" si="45"/>
        <v>0</v>
      </c>
      <c r="N113" s="55">
        <f t="shared" ca="1" si="46"/>
        <v>1.0286999999999999E-2</v>
      </c>
      <c r="O113" s="54" t="str">
        <f t="shared" ca="1" si="47"/>
        <v>Dump</v>
      </c>
      <c r="P113" s="99">
        <f t="shared" ca="1" si="48"/>
        <v>0.625</v>
      </c>
      <c r="R113" s="444"/>
      <c r="S113" s="56">
        <v>3</v>
      </c>
      <c r="T113" s="56">
        <v>753278</v>
      </c>
      <c r="U113" s="56" t="s">
        <v>60</v>
      </c>
      <c r="V113" s="57">
        <v>46051</v>
      </c>
      <c r="W113" s="57">
        <v>46052</v>
      </c>
      <c r="X113" s="58">
        <v>0.38194444444444442</v>
      </c>
      <c r="Y113" s="118">
        <v>32.450000000000003</v>
      </c>
      <c r="Z113" s="60">
        <f ca="1">+N309</f>
        <v>1.10565E-2</v>
      </c>
      <c r="AA113" s="60">
        <f ca="1">+M309</f>
        <v>0</v>
      </c>
      <c r="AB113" s="60" t="str">
        <f>+I284</f>
        <v>EN009</v>
      </c>
      <c r="AC113" s="106"/>
      <c r="AD113" s="107"/>
      <c r="AE113" s="104"/>
    </row>
    <row r="114" spans="2:31">
      <c r="B114" s="772" t="s">
        <v>2374</v>
      </c>
      <c r="C114" s="376">
        <v>1</v>
      </c>
      <c r="D114" s="771">
        <v>3.5</v>
      </c>
      <c r="E114" s="104">
        <v>1.5599999999999999E-2</v>
      </c>
      <c r="F114" s="104"/>
      <c r="H114">
        <v>64</v>
      </c>
      <c r="I114" s="98">
        <f t="shared" si="42"/>
        <v>71</v>
      </c>
      <c r="J114" s="53" t="str" cm="1">
        <f t="array" aca="1" ref="J114" ca="1">INDIRECT("B" &amp; I114)</f>
        <v>NIVEL 970 SELLO AM 64 30-12-2025</v>
      </c>
      <c r="K114" s="54">
        <f t="shared" ca="1" si="43"/>
        <v>3.5</v>
      </c>
      <c r="L114" s="55">
        <f t="shared" ca="1" si="44"/>
        <v>1.1429999999999999E-2</v>
      </c>
      <c r="M114" s="55">
        <f t="shared" ca="1" si="45"/>
        <v>0</v>
      </c>
      <c r="N114" s="55">
        <f t="shared" ca="1" si="46"/>
        <v>1.0286999999999999E-2</v>
      </c>
      <c r="O114" s="54" t="str">
        <f t="shared" ca="1" si="47"/>
        <v>Dump</v>
      </c>
      <c r="P114" s="99">
        <f t="shared" ca="1" si="48"/>
        <v>0.625</v>
      </c>
      <c r="R114" s="444"/>
      <c r="S114" s="56">
        <v>4</v>
      </c>
      <c r="T114" s="56"/>
      <c r="U114" s="56"/>
      <c r="V114" s="57"/>
      <c r="W114" s="57"/>
      <c r="X114" s="58"/>
      <c r="Y114" s="59"/>
      <c r="Z114" s="60"/>
      <c r="AA114" s="60"/>
      <c r="AB114" s="60"/>
      <c r="AC114" s="106"/>
      <c r="AD114" s="107"/>
      <c r="AE114" s="104"/>
    </row>
    <row r="115" spans="2:31">
      <c r="B115" s="772" t="s">
        <v>2375</v>
      </c>
      <c r="C115" s="376">
        <v>1</v>
      </c>
      <c r="D115" s="771">
        <v>3.5</v>
      </c>
      <c r="E115" s="104">
        <v>1.6899999999999998E-2</v>
      </c>
      <c r="F115" s="104"/>
      <c r="H115">
        <v>130</v>
      </c>
      <c r="I115" s="98">
        <f t="shared" si="42"/>
        <v>137</v>
      </c>
      <c r="J115" s="53" t="str" cm="1">
        <f t="array" aca="1" ref="J115" ca="1">INDIRECT("B" &amp; I115)</f>
        <v>NIVEL 1018 FRENTE AM 130 09-01-2026</v>
      </c>
      <c r="K115" s="54">
        <f t="shared" ca="1" si="43"/>
        <v>3.5</v>
      </c>
      <c r="L115" s="55">
        <f t="shared" ca="1" si="44"/>
        <v>1.4400000000000001E-2</v>
      </c>
      <c r="M115" s="55">
        <f t="shared" ca="1" si="45"/>
        <v>0</v>
      </c>
      <c r="N115" s="55">
        <f t="shared" ca="1" si="46"/>
        <v>1.2960000000000001E-2</v>
      </c>
      <c r="O115" s="54" t="str">
        <f t="shared" ca="1" si="47"/>
        <v>Dump</v>
      </c>
      <c r="P115" s="99">
        <f t="shared" ca="1" si="48"/>
        <v>0.625</v>
      </c>
      <c r="R115" s="444"/>
      <c r="S115" s="444">
        <v>5</v>
      </c>
      <c r="T115" s="56"/>
      <c r="U115" s="56"/>
      <c r="V115" s="57"/>
      <c r="W115" s="57"/>
      <c r="X115" s="58"/>
      <c r="Y115" s="59"/>
      <c r="Z115" s="60"/>
      <c r="AA115" s="60"/>
      <c r="AB115" s="60"/>
      <c r="AC115" s="106"/>
      <c r="AD115" s="107"/>
      <c r="AE115" s="104"/>
    </row>
    <row r="116" spans="2:31">
      <c r="B116" s="772" t="s">
        <v>2376</v>
      </c>
      <c r="C116" s="376">
        <v>1</v>
      </c>
      <c r="D116" s="771">
        <v>3.5</v>
      </c>
      <c r="E116" s="104">
        <v>1.9599999999999999E-2</v>
      </c>
      <c r="F116" s="104"/>
      <c r="H116">
        <v>131</v>
      </c>
      <c r="I116" s="98">
        <f t="shared" si="42"/>
        <v>138</v>
      </c>
      <c r="J116" s="53" t="str" cm="1">
        <f t="array" aca="1" ref="J116" ca="1">INDIRECT("B" &amp; I116)</f>
        <v>NIVEL 1018 FRENTE AM 131 09-01-2026</v>
      </c>
      <c r="K116" s="54">
        <f t="shared" ca="1" si="43"/>
        <v>3.5</v>
      </c>
      <c r="L116" s="55">
        <f t="shared" ca="1" si="44"/>
        <v>1.8630000000000001E-2</v>
      </c>
      <c r="M116" s="55">
        <f t="shared" ca="1" si="45"/>
        <v>0</v>
      </c>
      <c r="N116" s="55">
        <f t="shared" ca="1" si="46"/>
        <v>1.6767000000000001E-2</v>
      </c>
      <c r="O116" s="54" t="str">
        <f t="shared" ca="1" si="47"/>
        <v>Dump</v>
      </c>
      <c r="P116" s="99">
        <f t="shared" ca="1" si="48"/>
        <v>0.625</v>
      </c>
      <c r="R116" s="444"/>
      <c r="S116" s="444">
        <v>6</v>
      </c>
      <c r="T116" s="444"/>
      <c r="U116" s="56"/>
      <c r="V116" s="57"/>
      <c r="W116" s="57"/>
      <c r="X116" s="58"/>
      <c r="Y116" s="109"/>
      <c r="Z116" s="60"/>
      <c r="AA116" s="60"/>
      <c r="AB116" s="60"/>
      <c r="AC116" s="106"/>
      <c r="AD116" s="107"/>
      <c r="AE116" s="104"/>
    </row>
    <row r="117" spans="2:31">
      <c r="B117" s="772" t="s">
        <v>2377</v>
      </c>
      <c r="C117" s="376">
        <v>1</v>
      </c>
      <c r="D117" s="771">
        <v>3.5</v>
      </c>
      <c r="E117" s="104">
        <v>8.8999999999999999E-3</v>
      </c>
      <c r="F117" s="104"/>
      <c r="H117">
        <v>132</v>
      </c>
      <c r="I117" s="98">
        <f t="shared" si="42"/>
        <v>139</v>
      </c>
      <c r="J117" s="53" t="str" cm="1">
        <f t="array" aca="1" ref="J117" ca="1">INDIRECT("B" &amp; I117)</f>
        <v>NIVEL 1018 FRENTE AM 132 09-01-2026</v>
      </c>
      <c r="K117" s="54">
        <f t="shared" ca="1" si="43"/>
        <v>3.5</v>
      </c>
      <c r="L117" s="55">
        <f t="shared" ca="1" si="44"/>
        <v>1.881E-2</v>
      </c>
      <c r="M117" s="55">
        <f t="shared" ca="1" si="45"/>
        <v>0</v>
      </c>
      <c r="N117" s="55">
        <f t="shared" ca="1" si="46"/>
        <v>1.6929E-2</v>
      </c>
      <c r="O117" s="54" t="str">
        <f t="shared" ca="1" si="47"/>
        <v>Dump</v>
      </c>
      <c r="P117" s="99">
        <f t="shared" ca="1" si="48"/>
        <v>0.625</v>
      </c>
      <c r="R117" s="444"/>
      <c r="S117" s="444">
        <v>7</v>
      </c>
      <c r="T117" s="444"/>
      <c r="U117" s="56"/>
      <c r="V117" s="57"/>
      <c r="W117" s="57"/>
      <c r="X117" s="58"/>
      <c r="Y117" s="109"/>
      <c r="Z117" s="60"/>
      <c r="AA117" s="60"/>
      <c r="AB117" s="60"/>
      <c r="AC117" s="106"/>
      <c r="AD117" s="107"/>
      <c r="AE117" s="104"/>
    </row>
    <row r="118" spans="2:31">
      <c r="B118" s="772" t="s">
        <v>2378</v>
      </c>
      <c r="C118" s="376">
        <v>1</v>
      </c>
      <c r="D118" s="771">
        <v>3.5</v>
      </c>
      <c r="E118" s="104">
        <v>9.2999999999999992E-3</v>
      </c>
      <c r="F118" s="104"/>
      <c r="H118">
        <v>133</v>
      </c>
      <c r="I118" s="98">
        <f t="shared" si="42"/>
        <v>140</v>
      </c>
      <c r="J118" s="53" t="str" cm="1">
        <f t="array" aca="1" ref="J118" ca="1">INDIRECT("B" &amp; I118)</f>
        <v>NIVEL 1018 FRENTE AM 133 09-01-2026</v>
      </c>
      <c r="K118" s="54">
        <f t="shared" ca="1" si="43"/>
        <v>3.5</v>
      </c>
      <c r="L118" s="55">
        <f t="shared" ca="1" si="44"/>
        <v>1.6290000000000002E-2</v>
      </c>
      <c r="M118" s="55">
        <f t="shared" ca="1" si="45"/>
        <v>0</v>
      </c>
      <c r="N118" s="55">
        <f t="shared" ca="1" si="46"/>
        <v>1.4661000000000002E-2</v>
      </c>
      <c r="O118" s="54" t="str">
        <f t="shared" ca="1" si="47"/>
        <v>Dump</v>
      </c>
      <c r="P118" s="99">
        <f t="shared" ca="1" si="48"/>
        <v>0.625</v>
      </c>
      <c r="R118" s="444"/>
      <c r="S118" s="444">
        <v>8</v>
      </c>
      <c r="T118" s="444"/>
      <c r="U118" s="56"/>
      <c r="V118" s="57"/>
      <c r="W118" s="57"/>
      <c r="X118" s="62"/>
      <c r="Y118" s="109"/>
      <c r="Z118" s="60"/>
      <c r="AA118" s="60"/>
      <c r="AB118" s="60"/>
      <c r="AC118" s="106"/>
      <c r="AD118" s="107"/>
      <c r="AE118" s="104"/>
    </row>
    <row r="119" spans="2:31">
      <c r="B119" s="772" t="s">
        <v>2379</v>
      </c>
      <c r="C119" s="376">
        <v>1</v>
      </c>
      <c r="D119" s="771">
        <v>3.5</v>
      </c>
      <c r="E119" s="104">
        <v>1.23E-2</v>
      </c>
      <c r="F119" s="104"/>
      <c r="H119">
        <v>134</v>
      </c>
      <c r="I119" s="98">
        <f t="shared" si="42"/>
        <v>141</v>
      </c>
      <c r="J119" s="53" t="str" cm="1">
        <f t="array" aca="1" ref="J119" ca="1">INDIRECT("B" &amp; I119)</f>
        <v>NIVEL 1018 FRENTE AM 134 09-01-2026</v>
      </c>
      <c r="K119" s="54">
        <f t="shared" ca="1" si="43"/>
        <v>3.5</v>
      </c>
      <c r="L119" s="55">
        <f t="shared" ca="1" si="44"/>
        <v>1.6290000000000002E-2</v>
      </c>
      <c r="M119" s="55">
        <f t="shared" ca="1" si="45"/>
        <v>0</v>
      </c>
      <c r="N119" s="55">
        <f t="shared" ca="1" si="46"/>
        <v>1.4661000000000002E-2</v>
      </c>
      <c r="O119" s="54" t="str">
        <f t="shared" ca="1" si="47"/>
        <v>Dump</v>
      </c>
      <c r="P119" s="99">
        <f t="shared" ca="1" si="48"/>
        <v>0.625</v>
      </c>
      <c r="R119" s="443"/>
      <c r="S119" s="444">
        <v>9</v>
      </c>
      <c r="T119" s="444"/>
      <c r="U119" s="444"/>
      <c r="V119" s="57"/>
      <c r="W119" s="57"/>
      <c r="X119" s="62"/>
      <c r="Y119" s="59"/>
      <c r="Z119" s="60"/>
      <c r="AA119" s="60"/>
      <c r="AB119" s="60"/>
      <c r="AC119" s="106"/>
      <c r="AD119" s="107"/>
      <c r="AE119" s="104"/>
    </row>
    <row r="120" spans="2:31">
      <c r="B120" s="772" t="s">
        <v>2380</v>
      </c>
      <c r="C120" s="376">
        <v>1</v>
      </c>
      <c r="D120" s="771">
        <v>3.5</v>
      </c>
      <c r="E120" s="104">
        <v>1.83E-2</v>
      </c>
      <c r="F120" s="104"/>
      <c r="H120">
        <v>135</v>
      </c>
      <c r="I120" s="98">
        <f t="shared" si="42"/>
        <v>142</v>
      </c>
      <c r="J120" s="53" t="str" cm="1">
        <f t="array" aca="1" ref="J120" ca="1">INDIRECT("B" &amp; I120)</f>
        <v>NIVEL 1018 FRENTE AM 135 09-01-2026</v>
      </c>
      <c r="K120" s="54">
        <f t="shared" ca="1" si="43"/>
        <v>3.5</v>
      </c>
      <c r="L120" s="55">
        <f t="shared" ca="1" si="44"/>
        <v>1.4579999999999999E-2</v>
      </c>
      <c r="M120" s="55">
        <f t="shared" ca="1" si="45"/>
        <v>0</v>
      </c>
      <c r="N120" s="55">
        <f t="shared" ca="1" si="46"/>
        <v>1.3122E-2</v>
      </c>
      <c r="O120" s="54" t="str">
        <f t="shared" ca="1" si="47"/>
        <v>Dump</v>
      </c>
      <c r="P120" s="99">
        <f t="shared" ca="1" si="48"/>
        <v>0.625</v>
      </c>
      <c r="R120" s="443"/>
      <c r="S120" s="444">
        <v>10</v>
      </c>
      <c r="T120" s="444"/>
      <c r="U120" s="444"/>
      <c r="V120" s="57"/>
      <c r="W120" s="57"/>
      <c r="X120" s="62"/>
      <c r="Y120" s="63"/>
      <c r="Z120" s="60"/>
      <c r="AA120" s="60"/>
      <c r="AB120" s="60"/>
      <c r="AC120" s="106"/>
      <c r="AD120" s="107"/>
      <c r="AE120" s="104"/>
    </row>
    <row r="121" spans="2:31" ht="15" thickBot="1">
      <c r="B121" s="772" t="s">
        <v>2381</v>
      </c>
      <c r="C121" s="376">
        <v>1</v>
      </c>
      <c r="D121" s="771">
        <v>3.5</v>
      </c>
      <c r="E121" s="104">
        <v>1.46E-2</v>
      </c>
      <c r="F121" s="104"/>
      <c r="H121">
        <v>136</v>
      </c>
      <c r="I121" s="98">
        <f t="shared" si="42"/>
        <v>143</v>
      </c>
      <c r="J121" s="53" t="str" cm="1">
        <f t="array" aca="1" ref="J121" ca="1">INDIRECT("B" &amp; I121)</f>
        <v>NIVEL 1018 FRENTE AM 136 09-01-2026</v>
      </c>
      <c r="K121" s="54">
        <f t="shared" ca="1" si="43"/>
        <v>3.5</v>
      </c>
      <c r="L121" s="55">
        <f t="shared" ca="1" si="44"/>
        <v>1.8360000000000001E-2</v>
      </c>
      <c r="M121" s="55">
        <f t="shared" ca="1" si="45"/>
        <v>0</v>
      </c>
      <c r="N121" s="55">
        <f t="shared" ca="1" si="46"/>
        <v>1.6524E-2</v>
      </c>
      <c r="O121" s="54" t="str">
        <f t="shared" ca="1" si="47"/>
        <v>Dump</v>
      </c>
      <c r="P121" s="99">
        <f t="shared" ca="1" si="48"/>
        <v>0.625</v>
      </c>
      <c r="R121" s="443"/>
      <c r="S121" s="444">
        <v>11</v>
      </c>
      <c r="T121" s="444"/>
      <c r="U121" s="444"/>
      <c r="V121" s="57"/>
      <c r="W121" s="57"/>
      <c r="X121" s="62"/>
      <c r="Y121" s="63"/>
      <c r="Z121" s="60"/>
      <c r="AA121" s="60"/>
      <c r="AB121" s="60"/>
      <c r="AC121" s="106"/>
      <c r="AD121" s="443"/>
      <c r="AE121" s="443"/>
    </row>
    <row r="122" spans="2:31" ht="15" thickBot="1">
      <c r="B122" s="772" t="s">
        <v>2382</v>
      </c>
      <c r="C122" s="376">
        <v>1</v>
      </c>
      <c r="D122" s="771">
        <v>3.5</v>
      </c>
      <c r="E122" s="104">
        <v>8.3000000000000001E-3</v>
      </c>
      <c r="F122" s="104"/>
      <c r="H122">
        <v>137</v>
      </c>
      <c r="I122" s="98">
        <f t="shared" si="42"/>
        <v>144</v>
      </c>
      <c r="J122" s="53" t="str" cm="1">
        <f t="array" aca="1" ref="J122" ca="1">INDIRECT("B" &amp; I122)</f>
        <v>NIVEL 1005 AFLOR AM 137 12-01-2026</v>
      </c>
      <c r="K122" s="54">
        <f t="shared" ca="1" si="43"/>
        <v>3.5</v>
      </c>
      <c r="L122" s="55">
        <f t="shared" ca="1" si="44"/>
        <v>1.5750000000000004E-2</v>
      </c>
      <c r="M122" s="55">
        <f t="shared" ca="1" si="45"/>
        <v>0</v>
      </c>
      <c r="N122" s="55">
        <f t="shared" ca="1" si="46"/>
        <v>1.4175000000000004E-2</v>
      </c>
      <c r="O122" s="54" t="str">
        <f t="shared" ca="1" si="47"/>
        <v>Dump</v>
      </c>
      <c r="P122" s="99">
        <f t="shared" ca="1" si="48"/>
        <v>0.625</v>
      </c>
      <c r="R122" s="443"/>
      <c r="S122" s="443"/>
      <c r="T122" s="443"/>
      <c r="U122" s="443"/>
      <c r="V122" s="443"/>
      <c r="W122" s="443"/>
      <c r="X122" s="443"/>
      <c r="Y122" s="64">
        <f>SUM(Y111:Y121)</f>
        <v>93.54</v>
      </c>
      <c r="Z122" s="65">
        <f ca="1">+SUMPRODUCT(Y111:Y121,Z111:Z121)/Y122</f>
        <v>1.2480936177036564E-2</v>
      </c>
      <c r="AA122" s="66">
        <f ca="1">+SUMPRODUCT(Y111:Y121,AA111:AA121)/Y122</f>
        <v>0</v>
      </c>
      <c r="AB122" s="67"/>
      <c r="AC122" s="110">
        <v>0</v>
      </c>
      <c r="AD122" s="443"/>
      <c r="AE122" s="443"/>
    </row>
    <row r="123" spans="2:31">
      <c r="B123" s="772" t="s">
        <v>2383</v>
      </c>
      <c r="C123" s="376">
        <v>1</v>
      </c>
      <c r="D123" s="771">
        <v>3.5</v>
      </c>
      <c r="E123" s="104">
        <v>1.6799999999999999E-2</v>
      </c>
      <c r="F123" s="104"/>
      <c r="H123">
        <v>139</v>
      </c>
      <c r="I123" s="98">
        <f t="shared" si="42"/>
        <v>146</v>
      </c>
      <c r="J123" s="53" t="str" cm="1">
        <f t="array" aca="1" ref="J123" ca="1">INDIRECT("B" &amp; I123)</f>
        <v>NIVEL 1018 FRENTE AM 139 12-01-2026</v>
      </c>
      <c r="K123" s="54">
        <f t="shared" ca="1" si="43"/>
        <v>3.5</v>
      </c>
      <c r="L123" s="55">
        <f t="shared" ca="1" si="44"/>
        <v>1.197E-2</v>
      </c>
      <c r="M123" s="55">
        <f t="shared" ca="1" si="45"/>
        <v>0</v>
      </c>
      <c r="N123" s="55">
        <f t="shared" ca="1" si="46"/>
        <v>1.0773E-2</v>
      </c>
      <c r="O123" s="54" t="str">
        <f t="shared" ca="1" si="47"/>
        <v>Dump</v>
      </c>
      <c r="P123" s="99">
        <f t="shared" ca="1" si="48"/>
        <v>0.625</v>
      </c>
      <c r="R123" s="443"/>
      <c r="S123" s="443"/>
      <c r="T123" s="443"/>
      <c r="U123" s="443"/>
      <c r="V123" s="443"/>
      <c r="W123" s="443"/>
      <c r="X123" s="443"/>
      <c r="Y123" s="111"/>
      <c r="Z123" s="112"/>
      <c r="AA123" s="112"/>
      <c r="AB123" s="113"/>
      <c r="AC123" s="114"/>
      <c r="AD123" s="443"/>
      <c r="AE123" s="443"/>
    </row>
    <row r="124" spans="2:31" ht="24.45" customHeight="1">
      <c r="B124" s="772" t="s">
        <v>2384</v>
      </c>
      <c r="C124" s="376">
        <v>1</v>
      </c>
      <c r="D124" s="771">
        <v>3.5</v>
      </c>
      <c r="E124" s="104">
        <v>1.7000000000000001E-2</v>
      </c>
      <c r="F124" s="104"/>
      <c r="H124">
        <v>141</v>
      </c>
      <c r="I124" s="98">
        <f t="shared" si="42"/>
        <v>148</v>
      </c>
      <c r="J124" s="53" t="str" cm="1">
        <f t="array" aca="1" ref="J124" ca="1">INDIRECT("B" &amp; I124)</f>
        <v>NIVEL 1018 FRENTE AM 141 12-01-2026</v>
      </c>
      <c r="K124" s="54">
        <f t="shared" ca="1" si="43"/>
        <v>3.5</v>
      </c>
      <c r="L124" s="55">
        <f t="shared" ca="1" si="44"/>
        <v>1.044E-2</v>
      </c>
      <c r="M124" s="55">
        <f t="shared" ca="1" si="45"/>
        <v>0</v>
      </c>
      <c r="N124" s="55">
        <f t="shared" ca="1" si="46"/>
        <v>9.3959999999999998E-3</v>
      </c>
      <c r="O124" s="54" t="str">
        <f t="shared" ca="1" si="47"/>
        <v>Dump</v>
      </c>
      <c r="P124" s="99">
        <f t="shared" ca="1" si="48"/>
        <v>0.625</v>
      </c>
      <c r="R124" s="374"/>
      <c r="S124" s="374"/>
      <c r="T124" s="374"/>
      <c r="U124" s="374"/>
      <c r="V124" s="374"/>
      <c r="W124" s="374"/>
      <c r="X124" s="374"/>
      <c r="Y124" s="111"/>
      <c r="Z124" s="112"/>
      <c r="AA124" s="112"/>
      <c r="AB124" s="113"/>
      <c r="AC124" s="114"/>
      <c r="AD124" s="374"/>
      <c r="AE124" s="374"/>
    </row>
    <row r="125" spans="2:31" ht="15" thickBot="1">
      <c r="B125" s="772" t="s">
        <v>2385</v>
      </c>
      <c r="C125" s="376">
        <v>1</v>
      </c>
      <c r="D125" s="771">
        <v>3.5</v>
      </c>
      <c r="E125" s="104">
        <v>1.3599999999999999E-2</v>
      </c>
      <c r="F125" s="104"/>
      <c r="H125">
        <v>142</v>
      </c>
      <c r="I125" s="98">
        <f t="shared" si="42"/>
        <v>149</v>
      </c>
      <c r="J125" s="53" t="str" cm="1">
        <f t="array" aca="1" ref="J125" ca="1">INDIRECT("B" &amp; I125)</f>
        <v>NIVEL 1018 FRENTE AM 142 12-01-2026</v>
      </c>
      <c r="K125" s="54">
        <f t="shared" ca="1" si="43"/>
        <v>3.5</v>
      </c>
      <c r="L125" s="55">
        <f t="shared" ca="1" si="44"/>
        <v>1.6470000000000002E-2</v>
      </c>
      <c r="M125" s="55">
        <f t="shared" ca="1" si="45"/>
        <v>0</v>
      </c>
      <c r="N125" s="55">
        <f t="shared" ca="1" si="46"/>
        <v>1.4823000000000003E-2</v>
      </c>
      <c r="O125" s="54" t="str">
        <f t="shared" ca="1" si="47"/>
        <v>Dump</v>
      </c>
      <c r="P125" s="99">
        <f t="shared" ca="1" si="48"/>
        <v>0.625</v>
      </c>
      <c r="R125" s="374"/>
      <c r="S125" s="374"/>
      <c r="T125" s="374"/>
      <c r="U125" s="374"/>
      <c r="V125" s="374"/>
      <c r="W125" s="374"/>
      <c r="X125" s="374"/>
      <c r="Y125" s="111"/>
      <c r="Z125" s="112"/>
      <c r="AA125" s="112"/>
      <c r="AB125" s="112"/>
      <c r="AC125" s="114"/>
      <c r="AD125" s="374"/>
      <c r="AE125" s="374"/>
    </row>
    <row r="126" spans="2:31" ht="21" thickBot="1">
      <c r="B126" s="772" t="s">
        <v>2386</v>
      </c>
      <c r="C126" s="376">
        <v>1</v>
      </c>
      <c r="D126" s="771">
        <v>3.5</v>
      </c>
      <c r="E126" s="104">
        <v>1.4500000000000001E-2</v>
      </c>
      <c r="F126" s="104"/>
      <c r="H126">
        <v>144</v>
      </c>
      <c r="I126" s="98">
        <f t="shared" si="42"/>
        <v>151</v>
      </c>
      <c r="J126" s="53" t="str" cm="1">
        <f t="array" aca="1" ref="J126" ca="1">INDIRECT("B" &amp; I126)</f>
        <v>NIVEL 1018 FRENTE AM 144 12-01-2026</v>
      </c>
      <c r="K126" s="54">
        <f t="shared" ca="1" si="43"/>
        <v>3.5</v>
      </c>
      <c r="L126" s="55">
        <f t="shared" ca="1" si="44"/>
        <v>1.269E-2</v>
      </c>
      <c r="M126" s="55">
        <f t="shared" ca="1" si="45"/>
        <v>0</v>
      </c>
      <c r="N126" s="55">
        <f t="shared" ca="1" si="46"/>
        <v>1.1421000000000001E-2</v>
      </c>
      <c r="O126" s="54" t="str">
        <f t="shared" ca="1" si="47"/>
        <v>Dump</v>
      </c>
      <c r="P126" s="99">
        <f t="shared" ca="1" si="48"/>
        <v>0.625</v>
      </c>
      <c r="R126" s="374"/>
      <c r="S126" s="374"/>
      <c r="T126" s="374"/>
      <c r="U126" s="346" t="str">
        <f>+R98</f>
        <v>3H COPPER 
El Sauce</v>
      </c>
      <c r="V126" s="115">
        <f>Y108+Y122</f>
        <v>149.31</v>
      </c>
      <c r="W126" s="116">
        <f ca="1">+(Y108*Z108+Y122*Z122)/V126</f>
        <v>1.3891794575045212E-2</v>
      </c>
      <c r="X126" s="117">
        <f>+COUNTA(AB97:AB107,AB111:AB121)</f>
        <v>5</v>
      </c>
      <c r="Y126" s="111"/>
      <c r="Z126" s="112"/>
      <c r="AA126" s="112"/>
      <c r="AB126" s="112"/>
      <c r="AC126" s="114"/>
      <c r="AD126" s="374"/>
      <c r="AE126" s="374"/>
    </row>
    <row r="127" spans="2:31">
      <c r="B127" s="772" t="s">
        <v>2387</v>
      </c>
      <c r="C127" s="376">
        <v>1</v>
      </c>
      <c r="D127" s="771">
        <v>3.5</v>
      </c>
      <c r="E127" s="104">
        <v>1.6299999999999999E-2</v>
      </c>
      <c r="F127" s="104"/>
      <c r="H127">
        <v>189</v>
      </c>
      <c r="I127" s="98">
        <f t="shared" si="42"/>
        <v>196</v>
      </c>
      <c r="J127" s="53" t="str" cm="1">
        <f t="array" aca="1" ref="J127" ca="1">INDIRECT("B" &amp; I127)</f>
        <v>NIVEL 789 CANTERA AM 189 15-01-2026</v>
      </c>
      <c r="K127" s="54">
        <f t="shared" ca="1" si="43"/>
        <v>3.5</v>
      </c>
      <c r="L127" s="55">
        <f t="shared" ca="1" si="44"/>
        <v>2.7E-2</v>
      </c>
      <c r="M127" s="55">
        <f t="shared" ca="1" si="45"/>
        <v>0</v>
      </c>
      <c r="N127" s="55">
        <f t="shared" ca="1" si="46"/>
        <v>2.4299999999999999E-2</v>
      </c>
      <c r="O127" s="54" t="str">
        <f t="shared" ca="1" si="47"/>
        <v>Dump</v>
      </c>
      <c r="P127" s="99">
        <f t="shared" ca="1" si="48"/>
        <v>0.625</v>
      </c>
      <c r="R127" s="374"/>
      <c r="S127" s="374"/>
      <c r="T127" s="374"/>
      <c r="U127" s="374"/>
      <c r="V127" s="374"/>
      <c r="W127" s="374"/>
      <c r="X127" s="374"/>
      <c r="Y127" s="374"/>
      <c r="Z127" s="374"/>
      <c r="AA127" s="374"/>
      <c r="AB127" s="374"/>
      <c r="AC127" s="374"/>
      <c r="AD127" s="374"/>
      <c r="AE127" s="374"/>
    </row>
    <row r="128" spans="2:31">
      <c r="B128" s="772" t="s">
        <v>2388</v>
      </c>
      <c r="C128" s="376">
        <v>1</v>
      </c>
      <c r="D128" s="771">
        <v>3.5</v>
      </c>
      <c r="E128" s="104">
        <v>2.18E-2</v>
      </c>
      <c r="F128" s="104"/>
      <c r="H128">
        <v>185</v>
      </c>
      <c r="I128" s="98">
        <f t="shared" si="42"/>
        <v>192</v>
      </c>
      <c r="J128" s="53" t="str" cm="1">
        <f t="array" aca="1" ref="J128" ca="1">INDIRECT("B" &amp; I128)</f>
        <v>NIVEL 1005 AFLOR AM 185 15-01-2026</v>
      </c>
      <c r="K128" s="54">
        <f t="shared" ca="1" si="43"/>
        <v>3.5</v>
      </c>
      <c r="L128" s="55">
        <f t="shared" ca="1" si="44"/>
        <v>1.2870000000000001E-2</v>
      </c>
      <c r="M128" s="55">
        <f t="shared" ca="1" si="45"/>
        <v>0</v>
      </c>
      <c r="N128" s="55">
        <f t="shared" ca="1" si="46"/>
        <v>1.1583000000000001E-2</v>
      </c>
      <c r="O128" s="54" t="str">
        <f t="shared" ca="1" si="47"/>
        <v>Dump</v>
      </c>
      <c r="P128" s="99">
        <f t="shared" ca="1" si="48"/>
        <v>0.625</v>
      </c>
      <c r="R128" s="374"/>
      <c r="S128" s="374"/>
      <c r="T128" s="374"/>
      <c r="U128" s="374"/>
      <c r="V128" s="374"/>
      <c r="W128" s="374"/>
      <c r="X128" s="374"/>
      <c r="Y128" s="374"/>
      <c r="Z128" s="374"/>
      <c r="AA128" s="374"/>
      <c r="AB128" s="374"/>
      <c r="AC128" s="374"/>
      <c r="AD128" s="374"/>
      <c r="AE128" s="374"/>
    </row>
    <row r="129" spans="2:36">
      <c r="B129" s="772" t="s">
        <v>2389</v>
      </c>
      <c r="C129" s="376">
        <v>1</v>
      </c>
      <c r="D129" s="771">
        <v>3.5</v>
      </c>
      <c r="E129" s="104">
        <v>1.9400000000000001E-2</v>
      </c>
      <c r="F129" s="104"/>
      <c r="H129">
        <v>186</v>
      </c>
      <c r="I129" s="98">
        <f t="shared" si="42"/>
        <v>193</v>
      </c>
      <c r="J129" s="53" t="str" cm="1">
        <f t="array" aca="1" ref="J129" ca="1">INDIRECT("B" &amp; I129)</f>
        <v>NIVEL 1005 AFLOR AM 186 15-01-2026</v>
      </c>
      <c r="K129" s="54">
        <f t="shared" ca="1" si="43"/>
        <v>3.5</v>
      </c>
      <c r="L129" s="55">
        <f t="shared" ca="1" si="44"/>
        <v>1.6830000000000001E-2</v>
      </c>
      <c r="M129" s="55">
        <f t="shared" ca="1" si="45"/>
        <v>0</v>
      </c>
      <c r="N129" s="55">
        <f t="shared" ca="1" si="46"/>
        <v>1.5147000000000001E-2</v>
      </c>
      <c r="O129" s="54" t="str">
        <f t="shared" ca="1" si="47"/>
        <v>Dump</v>
      </c>
      <c r="P129" s="99">
        <f t="shared" ca="1" si="48"/>
        <v>0.625</v>
      </c>
      <c r="R129" s="374"/>
      <c r="S129" s="374"/>
      <c r="T129" s="374"/>
      <c r="U129" s="374"/>
      <c r="V129" s="374"/>
      <c r="W129" s="374"/>
      <c r="X129" s="374"/>
      <c r="Y129" s="374"/>
      <c r="Z129" s="374"/>
      <c r="AA129" s="374"/>
      <c r="AB129" s="374"/>
      <c r="AC129" s="374"/>
      <c r="AD129" s="374"/>
      <c r="AE129" s="374"/>
    </row>
    <row r="130" spans="2:36">
      <c r="B130" s="772" t="s">
        <v>2390</v>
      </c>
      <c r="C130" s="376">
        <v>1</v>
      </c>
      <c r="D130" s="771">
        <v>3.5</v>
      </c>
      <c r="E130" s="104">
        <v>2.5899999999999999E-2</v>
      </c>
      <c r="F130" s="104"/>
      <c r="H130">
        <v>187</v>
      </c>
      <c r="I130" s="98">
        <f t="shared" si="42"/>
        <v>194</v>
      </c>
      <c r="J130" s="53" t="str" cm="1">
        <f t="array" aca="1" ref="J130" ca="1">INDIRECT("B" &amp; I130)</f>
        <v>NIVEL 1005 AFLOR AM 187 15-01-2026</v>
      </c>
      <c r="K130" s="54">
        <f t="shared" ca="1" si="43"/>
        <v>3.5</v>
      </c>
      <c r="L130" s="55">
        <f t="shared" ca="1" si="44"/>
        <v>1.9620000000000002E-2</v>
      </c>
      <c r="M130" s="55">
        <f t="shared" ca="1" si="45"/>
        <v>0</v>
      </c>
      <c r="N130" s="55">
        <f t="shared" ca="1" si="46"/>
        <v>1.7658000000000004E-2</v>
      </c>
      <c r="O130" s="54" t="str">
        <f t="shared" ca="1" si="47"/>
        <v>Dump</v>
      </c>
      <c r="P130" s="99">
        <f t="shared" ca="1" si="48"/>
        <v>0.625</v>
      </c>
      <c r="R130" s="374"/>
      <c r="S130" s="374"/>
      <c r="T130" s="374"/>
      <c r="U130" s="374"/>
      <c r="V130" s="374"/>
      <c r="W130" s="374"/>
      <c r="X130" s="374"/>
      <c r="Y130" s="374"/>
      <c r="Z130" s="374"/>
      <c r="AA130" s="374"/>
      <c r="AB130" s="374"/>
      <c r="AC130" s="374"/>
      <c r="AD130" s="374"/>
      <c r="AE130" s="374"/>
    </row>
    <row r="131" spans="2:36">
      <c r="B131" s="772" t="s">
        <v>2391</v>
      </c>
      <c r="C131" s="376">
        <v>1</v>
      </c>
      <c r="D131" s="771">
        <v>3.5</v>
      </c>
      <c r="E131" s="104">
        <v>1.23E-2</v>
      </c>
      <c r="F131" s="104"/>
      <c r="H131">
        <v>190</v>
      </c>
      <c r="I131" s="98">
        <f t="shared" si="42"/>
        <v>197</v>
      </c>
      <c r="J131" s="53" t="str" cm="1">
        <f t="array" aca="1" ref="J131" ca="1">INDIRECT("B" &amp; I131)</f>
        <v>NIVEL 789 CANTERA AM 190 15-01-2026</v>
      </c>
      <c r="K131" s="54">
        <f t="shared" ca="1" si="43"/>
        <v>3.5</v>
      </c>
      <c r="L131" s="55">
        <f t="shared" ca="1" si="44"/>
        <v>2.214E-2</v>
      </c>
      <c r="M131" s="55">
        <f t="shared" ca="1" si="45"/>
        <v>0</v>
      </c>
      <c r="N131" s="55">
        <f t="shared" ref="N131" ca="1" si="49">+IF(L131=0,M131*0.9,L131*0.9)</f>
        <v>1.9925999999999999E-2</v>
      </c>
      <c r="O131" s="54" t="str">
        <f t="shared" ref="O131" ca="1" si="50">+IF(L131=0,"-","Dump")</f>
        <v>Dump</v>
      </c>
      <c r="P131" s="99">
        <f t="shared" ref="P131" ca="1" si="51">+K131/5.6</f>
        <v>0.625</v>
      </c>
      <c r="R131" s="47" t="s">
        <v>48</v>
      </c>
      <c r="S131" s="48" t="s">
        <v>49</v>
      </c>
      <c r="T131" s="48" t="s">
        <v>50</v>
      </c>
      <c r="U131" s="48" t="s">
        <v>51</v>
      </c>
      <c r="V131" s="49" t="s">
        <v>52</v>
      </c>
      <c r="W131" s="49" t="s">
        <v>53</v>
      </c>
      <c r="X131" s="48" t="s">
        <v>54</v>
      </c>
      <c r="Y131" s="50" t="s">
        <v>55</v>
      </c>
      <c r="Z131" s="48" t="s">
        <v>56</v>
      </c>
      <c r="AA131" s="51" t="s">
        <v>12</v>
      </c>
      <c r="AB131" s="48" t="s">
        <v>57</v>
      </c>
      <c r="AC131" s="48" t="s">
        <v>66</v>
      </c>
      <c r="AD131" s="48" t="s">
        <v>67</v>
      </c>
      <c r="AE131" s="48" t="s">
        <v>68</v>
      </c>
    </row>
    <row r="132" spans="2:36">
      <c r="B132" s="772" t="s">
        <v>2392</v>
      </c>
      <c r="C132" s="376">
        <v>1</v>
      </c>
      <c r="D132" s="771">
        <v>3.5</v>
      </c>
      <c r="E132" s="104">
        <v>1.11E-2</v>
      </c>
      <c r="F132" s="104"/>
      <c r="H132">
        <v>191</v>
      </c>
      <c r="I132" s="98">
        <f t="shared" si="42"/>
        <v>198</v>
      </c>
      <c r="J132" s="53" t="str" cm="1">
        <f t="array" aca="1" ref="J132" ca="1">INDIRECT("B" &amp; I132)</f>
        <v>NIVEL 789 CANTERA AM 191 15-01-2026</v>
      </c>
      <c r="K132" s="54">
        <f t="shared" ca="1" si="43"/>
        <v>3.5</v>
      </c>
      <c r="L132" s="55">
        <f t="shared" ca="1" si="44"/>
        <v>1.719E-2</v>
      </c>
      <c r="M132" s="55">
        <f t="shared" ca="1" si="45"/>
        <v>0</v>
      </c>
      <c r="N132" s="55">
        <f t="shared" ref="N132:N133" ca="1" si="52">+IF(L132=0,M132*0.9,L132*0.9)</f>
        <v>1.5471E-2</v>
      </c>
      <c r="O132" s="54" t="str">
        <f t="shared" ref="O132:O133" ca="1" si="53">+IF(L132=0,"-","Dump")</f>
        <v>Dump</v>
      </c>
      <c r="P132" s="99">
        <f t="shared" ref="P132:P133" ca="1" si="54">+K132/5.6</f>
        <v>0.625</v>
      </c>
      <c r="R132" s="56"/>
      <c r="S132" s="56">
        <v>1</v>
      </c>
      <c r="T132" s="56"/>
      <c r="U132" s="56"/>
      <c r="V132" s="57"/>
      <c r="W132" s="57"/>
      <c r="X132" s="58"/>
      <c r="Y132" s="118"/>
      <c r="Z132" s="60"/>
      <c r="AA132" s="60"/>
      <c r="AB132" s="60"/>
      <c r="AC132" s="106"/>
      <c r="AD132" s="107" t="e">
        <f>+AC143-Z143</f>
        <v>#DIV/0!</v>
      </c>
      <c r="AE132" s="104" t="e">
        <f>+(AC143-Z143)/Z143</f>
        <v>#DIV/0!</v>
      </c>
    </row>
    <row r="133" spans="2:36">
      <c r="B133" s="772" t="s">
        <v>2393</v>
      </c>
      <c r="C133" s="376">
        <v>1</v>
      </c>
      <c r="D133" s="771">
        <v>3.5</v>
      </c>
      <c r="E133" s="104">
        <v>0.03</v>
      </c>
      <c r="F133" s="104"/>
      <c r="H133">
        <v>192</v>
      </c>
      <c r="I133" s="98">
        <f t="shared" si="42"/>
        <v>199</v>
      </c>
      <c r="J133" s="53" t="str" cm="1">
        <f t="array" aca="1" ref="J133" ca="1">INDIRECT("B" &amp; I133)</f>
        <v>NIVEL 789 CANTERA AM 192 15-01-2026</v>
      </c>
      <c r="K133" s="54">
        <f t="shared" ca="1" si="43"/>
        <v>3.5</v>
      </c>
      <c r="L133" s="55">
        <f t="shared" ca="1" si="44"/>
        <v>2.052E-2</v>
      </c>
      <c r="M133" s="55">
        <f t="shared" ca="1" si="45"/>
        <v>0</v>
      </c>
      <c r="N133" s="55">
        <f t="shared" ca="1" si="52"/>
        <v>1.8468000000000002E-2</v>
      </c>
      <c r="O133" s="54" t="str">
        <f t="shared" ca="1" si="53"/>
        <v>Dump</v>
      </c>
      <c r="P133" s="99">
        <f t="shared" ca="1" si="54"/>
        <v>0.625</v>
      </c>
      <c r="R133" s="375" t="s">
        <v>224</v>
      </c>
      <c r="S133" s="56">
        <v>2</v>
      </c>
      <c r="T133" s="56"/>
      <c r="U133" s="56"/>
      <c r="V133" s="57"/>
      <c r="W133" s="57"/>
      <c r="X133" s="58"/>
      <c r="Y133" s="118"/>
      <c r="Z133" s="60"/>
      <c r="AA133" s="60"/>
      <c r="AB133" s="60"/>
      <c r="AC133" s="106"/>
      <c r="AD133" s="107"/>
      <c r="AE133" s="104"/>
    </row>
    <row r="134" spans="2:36">
      <c r="B134" s="772" t="s">
        <v>2394</v>
      </c>
      <c r="C134" s="376">
        <v>1</v>
      </c>
      <c r="D134" s="771">
        <v>3.5</v>
      </c>
      <c r="E134" s="104">
        <v>2.6800000000000001E-2</v>
      </c>
      <c r="F134" s="104"/>
      <c r="I134" s="416"/>
      <c r="K134" s="68">
        <f ca="1">SUM(K102:K133)</f>
        <v>108.5</v>
      </c>
      <c r="L134" s="69">
        <f ca="1">+N134/0.9</f>
        <v>1.7770645161290326E-2</v>
      </c>
      <c r="M134" s="70">
        <f ca="1">(SUMPRODUCT(M102:M133,$K102:$K133)/$K134)*0.9</f>
        <v>0</v>
      </c>
      <c r="N134" s="70">
        <f ca="1">(SUMPRODUCT(N102:N133,$K102:$K133)/$K134)</f>
        <v>1.5993580645161293E-2</v>
      </c>
      <c r="O134" s="90"/>
      <c r="P134" s="91"/>
      <c r="R134" s="375"/>
      <c r="S134" s="56">
        <v>3</v>
      </c>
      <c r="T134" s="56"/>
      <c r="U134" s="56"/>
      <c r="V134" s="57"/>
      <c r="W134" s="57"/>
      <c r="X134" s="58"/>
      <c r="Y134" s="118"/>
      <c r="Z134" s="60"/>
      <c r="AA134" s="60"/>
      <c r="AB134" s="60"/>
      <c r="AC134" s="106"/>
      <c r="AD134" s="107"/>
      <c r="AE134" s="104"/>
    </row>
    <row r="135" spans="2:36">
      <c r="B135" s="772" t="s">
        <v>2395</v>
      </c>
      <c r="C135" s="376">
        <v>1</v>
      </c>
      <c r="D135" s="771">
        <v>3.5</v>
      </c>
      <c r="E135" s="104">
        <v>2.12E-2</v>
      </c>
      <c r="F135" s="104"/>
      <c r="I135" s="98"/>
      <c r="J135" s="71"/>
      <c r="K135" s="72" t="s">
        <v>59</v>
      </c>
      <c r="L135" s="418">
        <f ca="1">+L134/0.9</f>
        <v>1.9745161290322586E-2</v>
      </c>
      <c r="M135" s="73"/>
      <c r="N135" s="73"/>
      <c r="O135" s="98"/>
      <c r="P135" s="98"/>
      <c r="R135" s="375"/>
      <c r="S135" s="56">
        <v>4</v>
      </c>
      <c r="T135" s="56"/>
      <c r="U135" s="56"/>
      <c r="V135" s="57"/>
      <c r="W135" s="57"/>
      <c r="X135" s="58"/>
      <c r="Y135" s="118"/>
      <c r="Z135" s="60"/>
      <c r="AA135" s="60"/>
      <c r="AB135" s="60"/>
      <c r="AC135" s="106"/>
      <c r="AD135" s="107"/>
      <c r="AE135" s="104"/>
    </row>
    <row r="136" spans="2:36">
      <c r="B136" s="772" t="s">
        <v>2396</v>
      </c>
      <c r="C136" s="376">
        <v>1</v>
      </c>
      <c r="D136" s="771">
        <v>3.5</v>
      </c>
      <c r="E136" s="104">
        <v>2.6100000000000002E-2</v>
      </c>
      <c r="F136" s="104"/>
      <c r="I136" s="408"/>
      <c r="R136" s="375"/>
      <c r="S136" s="375">
        <v>5</v>
      </c>
      <c r="T136" s="56"/>
      <c r="U136" s="56"/>
      <c r="V136" s="57"/>
      <c r="W136" s="57"/>
      <c r="X136" s="58"/>
      <c r="Y136" s="118"/>
      <c r="Z136" s="60"/>
      <c r="AA136" s="60"/>
      <c r="AB136" s="60"/>
      <c r="AC136" s="106"/>
      <c r="AD136" s="107"/>
      <c r="AE136" s="104"/>
    </row>
    <row r="137" spans="2:36" ht="16.2" thickBot="1">
      <c r="B137" s="772" t="s">
        <v>2397</v>
      </c>
      <c r="C137" s="376">
        <v>1</v>
      </c>
      <c r="D137" s="771">
        <v>3.5</v>
      </c>
      <c r="E137" s="104">
        <v>1.6E-2</v>
      </c>
      <c r="F137" s="104"/>
      <c r="I137" s="127" t="s">
        <v>250</v>
      </c>
      <c r="J137" s="44" t="s">
        <v>43</v>
      </c>
      <c r="K137" s="45" t="s">
        <v>44</v>
      </c>
      <c r="L137" s="46" t="s">
        <v>45</v>
      </c>
      <c r="M137" s="46" t="s">
        <v>46</v>
      </c>
      <c r="N137" s="46" t="s">
        <v>47</v>
      </c>
      <c r="O137" s="90"/>
      <c r="P137" s="91"/>
      <c r="R137" s="375"/>
      <c r="S137" s="375">
        <v>6</v>
      </c>
      <c r="T137" s="375"/>
      <c r="U137" s="56"/>
      <c r="V137" s="57"/>
      <c r="W137" s="57"/>
      <c r="X137" s="58"/>
      <c r="Y137" s="118"/>
      <c r="Z137" s="60"/>
      <c r="AA137" s="60"/>
      <c r="AB137" s="60"/>
      <c r="AC137" s="106"/>
      <c r="AD137" s="107"/>
      <c r="AE137" s="104"/>
    </row>
    <row r="138" spans="2:36">
      <c r="B138" s="772" t="s">
        <v>2398</v>
      </c>
      <c r="C138" s="376">
        <v>1</v>
      </c>
      <c r="D138" s="771">
        <v>3.5</v>
      </c>
      <c r="E138" s="104">
        <v>2.07E-2</v>
      </c>
      <c r="F138" s="104"/>
      <c r="H138">
        <v>199</v>
      </c>
      <c r="I138" s="98">
        <f t="shared" ref="I138:I154" si="55">IF(H138="",
   IFERROR(MATCH("**", B:B, 0), ""),
   IFERROR(MATCH("* "&amp;H138&amp;" *", B:B, 0), "")
)</f>
        <v>206</v>
      </c>
      <c r="J138" s="53" t="str" cm="1">
        <f t="array" aca="1" ref="J138" ca="1">INDIRECT("B" &amp; I138)</f>
        <v>NIVEL 1018 ACOPIO AM 199 15-01-2026</v>
      </c>
      <c r="K138" s="54">
        <f t="shared" ref="K138:K154" ca="1" si="56">INDEX(D:D, MATCH(J138, $B:$B, 0))</f>
        <v>3.5</v>
      </c>
      <c r="L138" s="421">
        <f t="shared" ref="L138:L154" ca="1" si="57">INDEX(E:E, MATCH(J138, $B:$B, 0))*0.9</f>
        <v>1.2780000000000001E-2</v>
      </c>
      <c r="M138" s="55">
        <f t="shared" ref="M138:M154" ca="1" si="58">INDEX(F:F, MATCH(J138, $B:$B, 0))</f>
        <v>0</v>
      </c>
      <c r="N138" s="421">
        <f t="shared" ref="N138:N140" ca="1" si="59">+IF(L138=0,M138*0.9,L138*0.9)</f>
        <v>1.1502000000000002E-2</v>
      </c>
      <c r="O138" s="54" t="str">
        <f t="shared" ref="O138:O140" ca="1" si="60">+IF(L138=0,"-","Dump")</f>
        <v>Dump</v>
      </c>
      <c r="P138" s="99">
        <f t="shared" ref="P138:P140" ca="1" si="61">+K138/5.6</f>
        <v>0.625</v>
      </c>
      <c r="R138" s="375"/>
      <c r="S138" s="375">
        <v>7</v>
      </c>
      <c r="T138" s="375"/>
      <c r="U138" s="56"/>
      <c r="V138" s="57"/>
      <c r="W138" s="57"/>
      <c r="X138" s="58"/>
      <c r="Y138" s="118"/>
      <c r="Z138" s="60"/>
      <c r="AA138" s="60"/>
      <c r="AB138" s="60"/>
      <c r="AC138" s="106"/>
      <c r="AD138" s="107"/>
      <c r="AE138" s="104"/>
      <c r="AH138" s="95" t="str">
        <f>+I137</f>
        <v>CN004</v>
      </c>
      <c r="AI138" s="96" t="s">
        <v>62</v>
      </c>
    </row>
    <row r="139" spans="2:36" ht="15" thickBot="1">
      <c r="B139" s="772" t="s">
        <v>2399</v>
      </c>
      <c r="C139" s="376">
        <v>1</v>
      </c>
      <c r="D139" s="771">
        <v>3.5</v>
      </c>
      <c r="E139" s="104">
        <v>2.0899999999999998E-2</v>
      </c>
      <c r="F139" s="104"/>
      <c r="H139">
        <v>200</v>
      </c>
      <c r="I139" s="98">
        <f t="shared" si="55"/>
        <v>207</v>
      </c>
      <c r="J139" s="53" t="str" cm="1">
        <f t="array" aca="1" ref="J139" ca="1">INDIRECT("B" &amp; I139)</f>
        <v>NIVEL 1018 ACOPIO AM 200 15-01-2026</v>
      </c>
      <c r="K139" s="54">
        <f t="shared" ca="1" si="56"/>
        <v>3.5</v>
      </c>
      <c r="L139" s="421">
        <f t="shared" ca="1" si="57"/>
        <v>1.2959999999999999E-2</v>
      </c>
      <c r="M139" s="55">
        <f t="shared" ca="1" si="58"/>
        <v>0</v>
      </c>
      <c r="N139" s="421">
        <f t="shared" ca="1" si="59"/>
        <v>1.1663999999999999E-2</v>
      </c>
      <c r="O139" s="54" t="str">
        <f t="shared" ca="1" si="60"/>
        <v>Dump</v>
      </c>
      <c r="P139" s="99">
        <f t="shared" ca="1" si="61"/>
        <v>0.625</v>
      </c>
      <c r="R139" s="375"/>
      <c r="S139" s="375">
        <v>8</v>
      </c>
      <c r="T139" s="375"/>
      <c r="U139" s="56"/>
      <c r="V139" s="57"/>
      <c r="W139" s="57"/>
      <c r="X139" s="62"/>
      <c r="Y139" s="118"/>
      <c r="Z139" s="60"/>
      <c r="AA139" s="60"/>
      <c r="AB139" s="60"/>
      <c r="AC139" s="106"/>
      <c r="AD139" s="107"/>
      <c r="AE139" s="104"/>
      <c r="AH139" s="100">
        <f ca="1">+K155-SUMIF(AB:AB, AH138, Y:Y)</f>
        <v>4.3999999999999986</v>
      </c>
      <c r="AI139" s="101">
        <f ca="1">+N155</f>
        <v>1.5842647058823531E-2</v>
      </c>
      <c r="AJ139" s="102">
        <f ca="1">COUNTIF(AB:AB, AH138)</f>
        <v>2</v>
      </c>
    </row>
    <row r="140" spans="2:36" ht="15" thickBot="1">
      <c r="B140" s="772" t="s">
        <v>2400</v>
      </c>
      <c r="C140" s="376">
        <v>1</v>
      </c>
      <c r="D140" s="771">
        <v>3.5</v>
      </c>
      <c r="E140" s="104">
        <v>1.8100000000000002E-2</v>
      </c>
      <c r="F140" s="104"/>
      <c r="H140">
        <v>202</v>
      </c>
      <c r="I140" s="98">
        <f t="shared" si="55"/>
        <v>209</v>
      </c>
      <c r="J140" s="53" t="str" cm="1">
        <f t="array" aca="1" ref="J140" ca="1">INDIRECT("B" &amp; I140)</f>
        <v>NIVEL 1018 ACOPIO AM 202 15-01-2026</v>
      </c>
      <c r="K140" s="54">
        <f t="shared" ca="1" si="56"/>
        <v>3.5</v>
      </c>
      <c r="L140" s="421">
        <f t="shared" ca="1" si="57"/>
        <v>1.188E-2</v>
      </c>
      <c r="M140" s="55">
        <f t="shared" ca="1" si="58"/>
        <v>0</v>
      </c>
      <c r="N140" s="421">
        <f t="shared" ca="1" si="59"/>
        <v>1.0692E-2</v>
      </c>
      <c r="O140" s="54" t="str">
        <f t="shared" ca="1" si="60"/>
        <v>Dump</v>
      </c>
      <c r="P140" s="99">
        <f t="shared" ca="1" si="61"/>
        <v>0.625</v>
      </c>
      <c r="R140" s="374"/>
      <c r="S140" s="375">
        <v>9</v>
      </c>
      <c r="T140" s="375"/>
      <c r="U140" s="56"/>
      <c r="V140" s="57"/>
      <c r="W140" s="57"/>
      <c r="X140" s="62"/>
      <c r="Y140" s="118"/>
      <c r="Z140" s="60"/>
      <c r="AA140" s="60"/>
      <c r="AB140" s="60"/>
      <c r="AC140" s="106"/>
      <c r="AD140" s="107"/>
      <c r="AE140" s="104"/>
      <c r="AH140" s="105"/>
      <c r="AI140" s="101"/>
    </row>
    <row r="141" spans="2:36">
      <c r="B141" s="772" t="s">
        <v>2401</v>
      </c>
      <c r="C141" s="376">
        <v>1</v>
      </c>
      <c r="D141" s="771">
        <v>3.5</v>
      </c>
      <c r="E141" s="104">
        <v>1.8100000000000002E-2</v>
      </c>
      <c r="F141" s="104"/>
      <c r="H141">
        <v>203</v>
      </c>
      <c r="I141" s="98">
        <f t="shared" si="55"/>
        <v>210</v>
      </c>
      <c r="J141" s="53" t="str" cm="1">
        <f t="array" aca="1" ref="J141" ca="1">INDIRECT("B" &amp; I141)</f>
        <v>NIVEL 1005 AFLOR PM 203 15-01-2026</v>
      </c>
      <c r="K141" s="54">
        <f t="shared" ca="1" si="56"/>
        <v>3.5</v>
      </c>
      <c r="L141" s="421">
        <f t="shared" ca="1" si="57"/>
        <v>1.269E-2</v>
      </c>
      <c r="M141" s="55">
        <f t="shared" ca="1" si="58"/>
        <v>0</v>
      </c>
      <c r="N141" s="421">
        <f t="shared" ref="N141:N154" ca="1" si="62">+IF(L141=0,M141*0.9,L141*0.9)</f>
        <v>1.1421000000000001E-2</v>
      </c>
      <c r="O141" s="54" t="str">
        <f t="shared" ref="O141:O154" ca="1" si="63">+IF(L141=0,"-","Dump")</f>
        <v>Dump</v>
      </c>
      <c r="P141" s="99">
        <f t="shared" ref="P141:P154" ca="1" si="64">+K141/5.6</f>
        <v>0.625</v>
      </c>
      <c r="R141" s="374"/>
      <c r="S141" s="375">
        <v>10</v>
      </c>
      <c r="T141" s="375"/>
      <c r="U141" s="375"/>
      <c r="V141" s="57"/>
      <c r="W141" s="57"/>
      <c r="X141" s="62"/>
      <c r="Y141" s="118"/>
      <c r="Z141" s="60"/>
      <c r="AA141" s="60"/>
      <c r="AB141" s="60"/>
      <c r="AC141" s="106"/>
      <c r="AD141" s="107"/>
      <c r="AE141" s="104"/>
    </row>
    <row r="142" spans="2:36" ht="15" thickBot="1">
      <c r="B142" s="772" t="s">
        <v>2402</v>
      </c>
      <c r="C142" s="376">
        <v>1</v>
      </c>
      <c r="D142" s="771">
        <v>3.5</v>
      </c>
      <c r="E142" s="104">
        <v>1.6199999999999999E-2</v>
      </c>
      <c r="F142" s="104"/>
      <c r="H142">
        <v>204</v>
      </c>
      <c r="I142" s="98">
        <f t="shared" si="55"/>
        <v>211</v>
      </c>
      <c r="J142" s="53" t="str" cm="1">
        <f t="array" aca="1" ref="J142" ca="1">INDIRECT("B" &amp; I142)</f>
        <v>NIVEL 1005 AFLOR AM 204 16-01-2026</v>
      </c>
      <c r="K142" s="54">
        <f t="shared" ca="1" si="56"/>
        <v>3.5</v>
      </c>
      <c r="L142" s="421">
        <f t="shared" ca="1" si="57"/>
        <v>1.6830000000000001E-2</v>
      </c>
      <c r="M142" s="55">
        <f t="shared" ca="1" si="58"/>
        <v>0</v>
      </c>
      <c r="N142" s="421">
        <f t="shared" ca="1" si="62"/>
        <v>1.5147000000000001E-2</v>
      </c>
      <c r="O142" s="54" t="str">
        <f t="shared" ca="1" si="63"/>
        <v>Dump</v>
      </c>
      <c r="P142" s="99">
        <f t="shared" ca="1" si="64"/>
        <v>0.625</v>
      </c>
      <c r="R142" s="374"/>
      <c r="S142" s="375">
        <v>11</v>
      </c>
      <c r="T142" s="375"/>
      <c r="U142" s="375"/>
      <c r="V142" s="57"/>
      <c r="W142" s="57"/>
      <c r="X142" s="62"/>
      <c r="Y142" s="118"/>
      <c r="Z142" s="60"/>
      <c r="AA142" s="60"/>
      <c r="AB142" s="60"/>
      <c r="AC142" s="106"/>
      <c r="AD142" s="374"/>
      <c r="AE142" s="374"/>
    </row>
    <row r="143" spans="2:36" ht="15" thickBot="1">
      <c r="B143" s="772" t="s">
        <v>2403</v>
      </c>
      <c r="C143" s="376">
        <v>1</v>
      </c>
      <c r="D143" s="771">
        <v>3.5</v>
      </c>
      <c r="E143" s="104">
        <v>2.0400000000000001E-2</v>
      </c>
      <c r="F143" s="104"/>
      <c r="H143">
        <v>206</v>
      </c>
      <c r="I143" s="98">
        <f t="shared" si="55"/>
        <v>213</v>
      </c>
      <c r="J143" s="53" t="str" cm="1">
        <f t="array" aca="1" ref="J143" ca="1">INDIRECT("B" &amp; I143)</f>
        <v>NIVEL 789 CANTERA AM 206 16-01-2026</v>
      </c>
      <c r="K143" s="54">
        <f t="shared" ca="1" si="56"/>
        <v>3.5</v>
      </c>
      <c r="L143" s="421">
        <f t="shared" ca="1" si="57"/>
        <v>2.7E-2</v>
      </c>
      <c r="M143" s="55">
        <f t="shared" ca="1" si="58"/>
        <v>0</v>
      </c>
      <c r="N143" s="421">
        <f t="shared" ca="1" si="62"/>
        <v>2.4299999999999999E-2</v>
      </c>
      <c r="O143" s="54" t="str">
        <f t="shared" ca="1" si="63"/>
        <v>Dump</v>
      </c>
      <c r="P143" s="99">
        <f t="shared" ca="1" si="64"/>
        <v>0.625</v>
      </c>
      <c r="R143" s="374"/>
      <c r="S143" s="374"/>
      <c r="T143" s="374"/>
      <c r="U143" s="374"/>
      <c r="V143" s="374"/>
      <c r="W143" s="374"/>
      <c r="X143" s="374"/>
      <c r="Y143" s="64">
        <f>SUM(Y132:Y142)</f>
        <v>0</v>
      </c>
      <c r="Z143" s="65" t="e">
        <f>+SUMPRODUCT(Y132:Y142,Z132:Z142)/Y143</f>
        <v>#DIV/0!</v>
      </c>
      <c r="AA143" s="66" t="e">
        <f>+SUMPRODUCT(Y132:Y142,AA132:AA142)/Y143</f>
        <v>#DIV/0!</v>
      </c>
      <c r="AB143" s="67"/>
      <c r="AC143" s="110" t="e">
        <f>+SUMPRODUCT(AC132:AC142,Y132:Y142)/(Y133+Y134)</f>
        <v>#DIV/0!</v>
      </c>
      <c r="AD143" s="374"/>
      <c r="AE143" s="374"/>
    </row>
    <row r="144" spans="2:36">
      <c r="B144" s="772" t="s">
        <v>2404</v>
      </c>
      <c r="C144" s="376">
        <v>1</v>
      </c>
      <c r="D144" s="771">
        <v>3.5</v>
      </c>
      <c r="E144" s="104">
        <v>1.7500000000000002E-2</v>
      </c>
      <c r="F144" s="104"/>
      <c r="H144">
        <v>207</v>
      </c>
      <c r="I144" s="98">
        <f t="shared" si="55"/>
        <v>214</v>
      </c>
      <c r="J144" s="53" t="str" cm="1">
        <f t="array" aca="1" ref="J144" ca="1">INDIRECT("B" &amp; I144)</f>
        <v>NIVEL 789 CANTERA AM 207 16-01-2026</v>
      </c>
      <c r="K144" s="54">
        <f t="shared" ca="1" si="56"/>
        <v>3.5</v>
      </c>
      <c r="L144" s="421">
        <f t="shared" ca="1" si="57"/>
        <v>2.691E-2</v>
      </c>
      <c r="M144" s="55">
        <f t="shared" ca="1" si="58"/>
        <v>0</v>
      </c>
      <c r="N144" s="421">
        <f t="shared" ca="1" si="62"/>
        <v>2.4219000000000001E-2</v>
      </c>
      <c r="O144" s="54" t="str">
        <f t="shared" ca="1" si="63"/>
        <v>Dump</v>
      </c>
      <c r="P144" s="99">
        <f t="shared" ca="1" si="64"/>
        <v>0.625</v>
      </c>
      <c r="R144" s="374"/>
      <c r="S144" s="374"/>
      <c r="T144" s="374"/>
      <c r="U144" s="374"/>
      <c r="V144" s="374"/>
      <c r="W144" s="374"/>
      <c r="X144" s="374"/>
      <c r="Y144" s="374"/>
      <c r="Z144" s="374"/>
      <c r="AA144" s="374"/>
      <c r="AB144" s="374"/>
      <c r="AC144" s="374"/>
      <c r="AD144" s="374"/>
      <c r="AE144" s="374"/>
    </row>
    <row r="145" spans="2:36">
      <c r="B145" s="772" t="s">
        <v>2405</v>
      </c>
      <c r="C145" s="376">
        <v>1</v>
      </c>
      <c r="D145" s="771">
        <v>3.5</v>
      </c>
      <c r="E145" s="104">
        <v>1.09E-2</v>
      </c>
      <c r="F145" s="104"/>
      <c r="H145">
        <v>208</v>
      </c>
      <c r="I145" s="98">
        <f t="shared" si="55"/>
        <v>215</v>
      </c>
      <c r="J145" s="53" t="str" cm="1">
        <f t="array" aca="1" ref="J145" ca="1">INDIRECT("B" &amp; I145)</f>
        <v>NIVEL 789 CANTERA AM 208 16-01-2026</v>
      </c>
      <c r="K145" s="54">
        <f t="shared" ca="1" si="56"/>
        <v>3.5</v>
      </c>
      <c r="L145" s="421">
        <f t="shared" ca="1" si="57"/>
        <v>2.682E-2</v>
      </c>
      <c r="M145" s="55">
        <f t="shared" ca="1" si="58"/>
        <v>0</v>
      </c>
      <c r="N145" s="421">
        <f t="shared" ca="1" si="62"/>
        <v>2.4138E-2</v>
      </c>
      <c r="O145" s="54" t="str">
        <f t="shared" ca="1" si="63"/>
        <v>Dump</v>
      </c>
      <c r="P145" s="99">
        <f t="shared" ca="1" si="64"/>
        <v>0.625</v>
      </c>
      <c r="R145" s="374"/>
      <c r="S145" s="374"/>
      <c r="T145" s="374"/>
      <c r="U145" s="374"/>
      <c r="V145" s="374"/>
      <c r="W145" s="374"/>
      <c r="X145" s="374"/>
      <c r="Y145" s="374"/>
      <c r="Z145" s="374"/>
      <c r="AA145" s="374"/>
      <c r="AB145" s="374"/>
      <c r="AC145" s="374"/>
      <c r="AD145" s="374"/>
      <c r="AE145" s="374"/>
    </row>
    <row r="146" spans="2:36" ht="15" thickBot="1">
      <c r="B146" s="772" t="s">
        <v>2406</v>
      </c>
      <c r="C146" s="376">
        <v>1</v>
      </c>
      <c r="D146" s="771">
        <v>3.5</v>
      </c>
      <c r="E146" s="104">
        <v>1.3299999999999999E-2</v>
      </c>
      <c r="F146" s="104"/>
      <c r="H146">
        <v>209</v>
      </c>
      <c r="I146" s="98">
        <f t="shared" si="55"/>
        <v>216</v>
      </c>
      <c r="J146" s="53" t="str" cm="1">
        <f t="array" aca="1" ref="J146" ca="1">INDIRECT("B" &amp; I146)</f>
        <v>NIVEL 789 CANTERA AM 209 16-01-2026</v>
      </c>
      <c r="K146" s="54">
        <f t="shared" ca="1" si="56"/>
        <v>3.5</v>
      </c>
      <c r="L146" s="421">
        <f t="shared" ca="1" si="57"/>
        <v>2.682E-2</v>
      </c>
      <c r="M146" s="55">
        <f t="shared" ca="1" si="58"/>
        <v>0</v>
      </c>
      <c r="N146" s="421">
        <f t="shared" ca="1" si="62"/>
        <v>2.4138E-2</v>
      </c>
      <c r="O146" s="54" t="str">
        <f t="shared" ca="1" si="63"/>
        <v>Dump</v>
      </c>
      <c r="P146" s="99">
        <f t="shared" ca="1" si="64"/>
        <v>0.625</v>
      </c>
      <c r="R146" s="374"/>
      <c r="S146" s="374"/>
      <c r="T146" s="374"/>
      <c r="U146" s="374"/>
      <c r="V146" s="374"/>
      <c r="W146" s="374"/>
      <c r="X146" s="374"/>
      <c r="Y146" s="374"/>
      <c r="Z146" s="374"/>
      <c r="AA146" s="374"/>
      <c r="AB146" s="374"/>
      <c r="AC146" s="374"/>
      <c r="AD146" s="374"/>
      <c r="AE146" s="374"/>
    </row>
    <row r="147" spans="2:36" ht="15" thickBot="1">
      <c r="B147" s="772" t="s">
        <v>2407</v>
      </c>
      <c r="C147" s="376">
        <v>1</v>
      </c>
      <c r="D147" s="771">
        <v>3.5</v>
      </c>
      <c r="E147" s="104">
        <v>9.2999999999999992E-3</v>
      </c>
      <c r="F147" s="104"/>
      <c r="H147">
        <v>210</v>
      </c>
      <c r="I147" s="98">
        <f t="shared" si="55"/>
        <v>217</v>
      </c>
      <c r="J147" s="53" t="str" cm="1">
        <f t="array" aca="1" ref="J147" ca="1">INDIRECT("B" &amp; I147)</f>
        <v>NIVEL 789 CANTERA AM 210 16-01-2026</v>
      </c>
      <c r="K147" s="54">
        <f t="shared" ca="1" si="56"/>
        <v>3.5</v>
      </c>
      <c r="L147" s="421">
        <f t="shared" ca="1" si="57"/>
        <v>2.4120000000000003E-2</v>
      </c>
      <c r="M147" s="55">
        <f t="shared" ca="1" si="58"/>
        <v>0</v>
      </c>
      <c r="N147" s="421">
        <f t="shared" ca="1" si="62"/>
        <v>2.1708000000000002E-2</v>
      </c>
      <c r="O147" s="54" t="str">
        <f t="shared" ca="1" si="63"/>
        <v>Dump</v>
      </c>
      <c r="P147" s="99">
        <f t="shared" ca="1" si="64"/>
        <v>0.625</v>
      </c>
      <c r="R147" s="374"/>
      <c r="S147" s="374"/>
      <c r="T147" s="374"/>
      <c r="U147" s="119" t="str">
        <f>+R133</f>
        <v>Minera la Cruz</v>
      </c>
      <c r="V147" s="115">
        <f>Y143</f>
        <v>0</v>
      </c>
      <c r="W147" s="116" t="e">
        <f>+(Y143*Z143)/V147</f>
        <v>#DIV/0!</v>
      </c>
      <c r="X147" s="117">
        <f>+COUNTA(AB132:AB142)</f>
        <v>0</v>
      </c>
      <c r="Y147" s="374"/>
      <c r="Z147" s="374"/>
      <c r="AA147" s="374"/>
      <c r="AB147" s="374"/>
      <c r="AC147" s="374"/>
      <c r="AD147" s="374"/>
      <c r="AE147" s="374"/>
    </row>
    <row r="148" spans="2:36" ht="15" thickBot="1">
      <c r="B148" s="772" t="s">
        <v>2408</v>
      </c>
      <c r="C148" s="376">
        <v>1</v>
      </c>
      <c r="D148" s="771">
        <v>3.5</v>
      </c>
      <c r="E148" s="104">
        <v>1.1599999999999999E-2</v>
      </c>
      <c r="F148" s="104"/>
      <c r="H148">
        <v>159</v>
      </c>
      <c r="I148" s="98">
        <f t="shared" si="55"/>
        <v>166</v>
      </c>
      <c r="J148" s="53" t="str" cm="1">
        <f t="array" aca="1" ref="J148" ca="1">INDIRECT("B" &amp; I148)</f>
        <v>NIVEL 1018 FRENTE PM 159 13-01-2026</v>
      </c>
      <c r="K148" s="54">
        <f t="shared" ca="1" si="56"/>
        <v>3.5</v>
      </c>
      <c r="L148" s="421">
        <f t="shared" ca="1" si="57"/>
        <v>1.4220000000000002E-2</v>
      </c>
      <c r="M148" s="55">
        <f t="shared" ca="1" si="58"/>
        <v>0</v>
      </c>
      <c r="N148" s="421">
        <f t="shared" ca="1" si="62"/>
        <v>1.2798000000000002E-2</v>
      </c>
      <c r="O148" s="54" t="str">
        <f t="shared" ca="1" si="63"/>
        <v>Dump</v>
      </c>
      <c r="P148" s="99">
        <f t="shared" ca="1" si="64"/>
        <v>0.625</v>
      </c>
      <c r="R148" s="374"/>
      <c r="S148" s="374"/>
      <c r="T148" s="374"/>
      <c r="U148" s="374"/>
      <c r="V148" s="374"/>
      <c r="W148" s="374"/>
      <c r="X148" s="374"/>
      <c r="Y148" s="374"/>
      <c r="Z148" s="374"/>
      <c r="AA148" s="374"/>
      <c r="AB148" s="374"/>
      <c r="AC148" s="374"/>
      <c r="AD148" s="374"/>
      <c r="AE148" s="374"/>
    </row>
    <row r="149" spans="2:36" ht="29.4" thickBot="1">
      <c r="B149" s="772" t="s">
        <v>2409</v>
      </c>
      <c r="C149" s="376">
        <v>1</v>
      </c>
      <c r="D149" s="771">
        <v>3.5</v>
      </c>
      <c r="E149" s="104">
        <v>1.83E-2</v>
      </c>
      <c r="F149" s="104"/>
      <c r="H149">
        <v>160</v>
      </c>
      <c r="I149" s="98">
        <f t="shared" si="55"/>
        <v>167</v>
      </c>
      <c r="J149" s="53" t="str" cm="1">
        <f t="array" aca="1" ref="J149" ca="1">INDIRECT("B" &amp; I149)</f>
        <v>NIVEL 1018 FRENTE PM 160 13-01-2026</v>
      </c>
      <c r="K149" s="54">
        <f t="shared" ca="1" si="56"/>
        <v>3.5</v>
      </c>
      <c r="L149" s="421">
        <f t="shared" ca="1" si="57"/>
        <v>1.746E-2</v>
      </c>
      <c r="M149" s="55">
        <f t="shared" ca="1" si="58"/>
        <v>0</v>
      </c>
      <c r="N149" s="421">
        <f t="shared" ca="1" si="62"/>
        <v>1.5713999999999999E-2</v>
      </c>
      <c r="O149" s="54" t="str">
        <f t="shared" ca="1" si="63"/>
        <v>Dump</v>
      </c>
      <c r="P149" s="99">
        <f t="shared" ca="1" si="64"/>
        <v>0.625</v>
      </c>
      <c r="R149" s="120" t="s">
        <v>252</v>
      </c>
      <c r="S149" s="121"/>
      <c r="T149" s="121"/>
      <c r="U149" s="121"/>
      <c r="V149" s="121"/>
      <c r="W149" s="121"/>
      <c r="X149" s="121"/>
      <c r="Y149" s="121"/>
      <c r="Z149" s="121"/>
      <c r="AA149" s="121"/>
      <c r="AB149" s="121"/>
      <c r="AC149" s="121"/>
      <c r="AD149" s="121"/>
      <c r="AE149" s="122"/>
    </row>
    <row r="150" spans="2:36">
      <c r="B150" s="772" t="s">
        <v>2410</v>
      </c>
      <c r="C150" s="376">
        <v>1</v>
      </c>
      <c r="D150" s="771">
        <v>3.5</v>
      </c>
      <c r="E150" s="104">
        <v>1.11E-2</v>
      </c>
      <c r="F150" s="104"/>
      <c r="H150">
        <v>161</v>
      </c>
      <c r="I150" s="98">
        <f t="shared" si="55"/>
        <v>168</v>
      </c>
      <c r="J150" s="53" t="str" cm="1">
        <f t="array" aca="1" ref="J150" ca="1">INDIRECT("B" &amp; I150)</f>
        <v>NIVEL 1018 FRENTE PM 161 13-01-2026</v>
      </c>
      <c r="K150" s="54">
        <f t="shared" ca="1" si="56"/>
        <v>3.5</v>
      </c>
      <c r="L150" s="421">
        <f t="shared" ca="1" si="57"/>
        <v>1.4220000000000002E-2</v>
      </c>
      <c r="M150" s="55">
        <f t="shared" ca="1" si="58"/>
        <v>0</v>
      </c>
      <c r="N150" s="421">
        <f t="shared" ca="1" si="62"/>
        <v>1.2798000000000002E-2</v>
      </c>
      <c r="O150" s="54" t="str">
        <f t="shared" ca="1" si="63"/>
        <v>Dump</v>
      </c>
      <c r="P150" s="99">
        <f t="shared" ca="1" si="64"/>
        <v>0.625</v>
      </c>
      <c r="R150" s="374"/>
      <c r="S150" s="374"/>
      <c r="T150" s="374"/>
      <c r="U150" s="374"/>
      <c r="V150" s="374"/>
      <c r="W150" s="374"/>
      <c r="X150" s="374"/>
      <c r="Y150" s="374"/>
      <c r="Z150" s="374"/>
      <c r="AA150" s="374"/>
      <c r="AB150" s="374"/>
      <c r="AC150" s="374"/>
      <c r="AD150" s="374"/>
      <c r="AE150" s="374"/>
    </row>
    <row r="151" spans="2:36">
      <c r="B151" s="772" t="s">
        <v>2411</v>
      </c>
      <c r="C151" s="376">
        <v>1</v>
      </c>
      <c r="D151" s="771">
        <v>3.5</v>
      </c>
      <c r="E151" s="104">
        <v>1.41E-2</v>
      </c>
      <c r="F151" s="104"/>
      <c r="H151">
        <v>162</v>
      </c>
      <c r="I151" s="98">
        <f t="shared" si="55"/>
        <v>169</v>
      </c>
      <c r="J151" s="53" t="str" cm="1">
        <f t="array" aca="1" ref="J151" ca="1">INDIRECT("B" &amp; I151)</f>
        <v>NIVEL 1018 FRENTE PM 162 13-01-2026</v>
      </c>
      <c r="K151" s="54">
        <f t="shared" ca="1" si="56"/>
        <v>3.5</v>
      </c>
      <c r="L151" s="421">
        <f t="shared" ca="1" si="57"/>
        <v>1.269E-2</v>
      </c>
      <c r="M151" s="55">
        <f t="shared" ca="1" si="58"/>
        <v>0</v>
      </c>
      <c r="N151" s="421">
        <f t="shared" ca="1" si="62"/>
        <v>1.1421000000000001E-2</v>
      </c>
      <c r="O151" s="54" t="str">
        <f t="shared" ca="1" si="63"/>
        <v>Dump</v>
      </c>
      <c r="P151" s="99">
        <f t="shared" ca="1" si="64"/>
        <v>0.625</v>
      </c>
      <c r="R151" s="47" t="s">
        <v>48</v>
      </c>
      <c r="S151" s="48" t="s">
        <v>49</v>
      </c>
      <c r="T151" s="48" t="s">
        <v>50</v>
      </c>
      <c r="U151" s="48" t="s">
        <v>51</v>
      </c>
      <c r="V151" s="49" t="s">
        <v>52</v>
      </c>
      <c r="W151" s="49" t="s">
        <v>53</v>
      </c>
      <c r="X151" s="48" t="s">
        <v>54</v>
      </c>
      <c r="Y151" s="50" t="s">
        <v>55</v>
      </c>
      <c r="Z151" s="48" t="s">
        <v>56</v>
      </c>
      <c r="AA151" s="51" t="s">
        <v>12</v>
      </c>
      <c r="AB151" s="48" t="s">
        <v>57</v>
      </c>
      <c r="AC151" s="48" t="s">
        <v>66</v>
      </c>
      <c r="AD151" s="48" t="s">
        <v>67</v>
      </c>
      <c r="AE151" s="48" t="s">
        <v>68</v>
      </c>
    </row>
    <row r="152" spans="2:36">
      <c r="B152" s="772" t="s">
        <v>2412</v>
      </c>
      <c r="C152" s="376">
        <v>1</v>
      </c>
      <c r="D152" s="771">
        <v>3.5</v>
      </c>
      <c r="E152" s="104">
        <v>9.4999999999999998E-3</v>
      </c>
      <c r="F152" s="104"/>
      <c r="H152">
        <v>163</v>
      </c>
      <c r="I152" s="98">
        <f t="shared" si="55"/>
        <v>170</v>
      </c>
      <c r="J152" s="53" t="str" cm="1">
        <f t="array" aca="1" ref="J152" ca="1">INDIRECT("B" &amp; I152)</f>
        <v>NIVEL 1018 FRENTE PM 163 13-01-2026</v>
      </c>
      <c r="K152" s="54">
        <f t="shared" ca="1" si="56"/>
        <v>3.5</v>
      </c>
      <c r="L152" s="421">
        <f t="shared" ca="1" si="57"/>
        <v>1.2959999999999999E-2</v>
      </c>
      <c r="M152" s="55">
        <f t="shared" ca="1" si="58"/>
        <v>0</v>
      </c>
      <c r="N152" s="421">
        <f t="shared" ca="1" si="62"/>
        <v>1.1663999999999999E-2</v>
      </c>
      <c r="O152" s="54" t="str">
        <f t="shared" ca="1" si="63"/>
        <v>Dump</v>
      </c>
      <c r="P152" s="99">
        <f t="shared" ca="1" si="64"/>
        <v>0.625</v>
      </c>
      <c r="R152" s="56">
        <v>1219</v>
      </c>
      <c r="S152" s="56">
        <v>1</v>
      </c>
      <c r="T152" s="56"/>
      <c r="U152" s="56" t="s">
        <v>60</v>
      </c>
      <c r="V152" s="57">
        <v>46043</v>
      </c>
      <c r="W152" s="57">
        <v>46043</v>
      </c>
      <c r="X152" s="58"/>
      <c r="Y152" s="118">
        <v>33.43</v>
      </c>
      <c r="Z152" s="60">
        <f ca="1">+L259</f>
        <v>1.2268085106382982E-2</v>
      </c>
      <c r="AA152" s="60">
        <f ca="1">+M258</f>
        <v>0</v>
      </c>
      <c r="AB152" s="60" t="str">
        <f>+I210</f>
        <v>CM006</v>
      </c>
      <c r="AC152" s="106"/>
      <c r="AD152" s="107">
        <f ca="1">+AC163-Z163</f>
        <v>-1.2268085106382984E-2</v>
      </c>
      <c r="AE152" s="104">
        <f ca="1">+(AC163-Z163)/Z163</f>
        <v>-1</v>
      </c>
    </row>
    <row r="153" spans="2:36">
      <c r="B153" s="772" t="s">
        <v>2413</v>
      </c>
      <c r="C153" s="376">
        <v>1</v>
      </c>
      <c r="D153" s="771">
        <v>3.5</v>
      </c>
      <c r="E153" s="104">
        <v>2.3300000000000001E-2</v>
      </c>
      <c r="F153" s="104"/>
      <c r="H153">
        <v>164</v>
      </c>
      <c r="I153" s="98">
        <f t="shared" si="55"/>
        <v>171</v>
      </c>
      <c r="J153" s="53" t="str" cm="1">
        <f t="array" aca="1" ref="J153" ca="1">INDIRECT("B" &amp; I153)</f>
        <v>NIVEL 1018 FRENTE PM 164 13-01-2026</v>
      </c>
      <c r="K153" s="54">
        <f t="shared" ca="1" si="56"/>
        <v>3.5</v>
      </c>
      <c r="L153" s="421">
        <f t="shared" ca="1" si="57"/>
        <v>7.7400000000000004E-3</v>
      </c>
      <c r="M153" s="55">
        <f t="shared" ca="1" si="58"/>
        <v>0</v>
      </c>
      <c r="N153" s="421">
        <f t="shared" ca="1" si="62"/>
        <v>6.9660000000000008E-3</v>
      </c>
      <c r="O153" s="54" t="str">
        <f t="shared" ca="1" si="63"/>
        <v>Dump</v>
      </c>
      <c r="P153" s="99">
        <f t="shared" ca="1" si="64"/>
        <v>0.625</v>
      </c>
      <c r="R153" s="375" t="s">
        <v>256</v>
      </c>
      <c r="S153" s="56">
        <v>2</v>
      </c>
      <c r="T153" s="56"/>
      <c r="U153" s="56" t="s">
        <v>247</v>
      </c>
      <c r="V153" s="57">
        <v>46043</v>
      </c>
      <c r="W153" s="57">
        <v>46043</v>
      </c>
      <c r="X153" s="58"/>
      <c r="Y153" s="118">
        <v>28.48</v>
      </c>
      <c r="Z153" s="60">
        <f ca="1">+L259</f>
        <v>1.2268085106382982E-2</v>
      </c>
      <c r="AA153" s="60">
        <f ca="1">+M258</f>
        <v>0</v>
      </c>
      <c r="AB153" s="60" t="str">
        <f>+I210</f>
        <v>CM006</v>
      </c>
      <c r="AC153" s="106"/>
      <c r="AD153" s="107"/>
      <c r="AE153" s="104"/>
    </row>
    <row r="154" spans="2:36">
      <c r="B154" s="772" t="s">
        <v>2414</v>
      </c>
      <c r="C154" s="376">
        <v>1</v>
      </c>
      <c r="D154" s="771">
        <v>3.5</v>
      </c>
      <c r="E154" s="104">
        <v>2.4899999999999999E-2</v>
      </c>
      <c r="F154" s="104"/>
      <c r="H154">
        <v>205</v>
      </c>
      <c r="I154" s="98">
        <f t="shared" si="55"/>
        <v>212</v>
      </c>
      <c r="J154" s="53" t="str" cm="1">
        <f t="array" aca="1" ref="J154" ca="1">INDIRECT("B" &amp; I154)</f>
        <v>NIVEL 1005 AFLOR AM 205 16-01-2026</v>
      </c>
      <c r="K154" s="54">
        <f t="shared" ca="1" si="56"/>
        <v>3.5</v>
      </c>
      <c r="L154" s="421">
        <f t="shared" ca="1" si="57"/>
        <v>2.1150000000000002E-2</v>
      </c>
      <c r="M154" s="55">
        <f t="shared" ca="1" si="58"/>
        <v>0</v>
      </c>
      <c r="N154" s="421">
        <f t="shared" ca="1" si="62"/>
        <v>1.9035000000000003E-2</v>
      </c>
      <c r="O154" s="54" t="str">
        <f t="shared" ca="1" si="63"/>
        <v>Dump</v>
      </c>
      <c r="P154" s="99">
        <f t="shared" ca="1" si="64"/>
        <v>0.625</v>
      </c>
      <c r="R154" s="375"/>
      <c r="S154" s="56">
        <v>3</v>
      </c>
      <c r="T154" s="56"/>
      <c r="U154" s="56" t="s">
        <v>60</v>
      </c>
      <c r="V154" s="57">
        <v>46043</v>
      </c>
      <c r="W154" s="57">
        <v>46044</v>
      </c>
      <c r="X154" s="58"/>
      <c r="Y154" s="118">
        <v>34.6</v>
      </c>
      <c r="Z154" s="60">
        <f ca="1">+L259</f>
        <v>1.2268085106382982E-2</v>
      </c>
      <c r="AA154" s="60">
        <f ca="1">+M258</f>
        <v>0</v>
      </c>
      <c r="AB154" s="60" t="str">
        <f>+I210</f>
        <v>CM006</v>
      </c>
      <c r="AC154" s="106"/>
      <c r="AD154" s="107"/>
      <c r="AE154" s="104"/>
    </row>
    <row r="155" spans="2:36">
      <c r="B155" s="772" t="s">
        <v>2415</v>
      </c>
      <c r="C155" s="376">
        <v>1</v>
      </c>
      <c r="D155" s="771">
        <v>3.5</v>
      </c>
      <c r="E155" s="104">
        <v>2.3800000000000002E-2</v>
      </c>
      <c r="F155" s="104"/>
      <c r="I155" s="416"/>
      <c r="K155" s="68">
        <f ca="1">SUM(K137:K154)</f>
        <v>59.5</v>
      </c>
      <c r="L155" s="69">
        <f ca="1">+N155/0.9</f>
        <v>1.7602941176470589E-2</v>
      </c>
      <c r="M155" s="70">
        <f ca="1">(SUMPRODUCT(M137:M154,$K137:$K154)/$K155)*0.9</f>
        <v>0</v>
      </c>
      <c r="N155" s="70">
        <f ca="1">(SUMPRODUCT(N137:N154,$K137:$K154)/$K155)</f>
        <v>1.5842647058823531E-2</v>
      </c>
      <c r="O155" s="90"/>
      <c r="P155" s="91"/>
      <c r="R155" s="375"/>
      <c r="S155" s="56">
        <v>4</v>
      </c>
      <c r="T155" s="56"/>
      <c r="U155" s="56" t="s">
        <v>247</v>
      </c>
      <c r="V155" s="57">
        <v>46044</v>
      </c>
      <c r="W155" s="57">
        <v>46044</v>
      </c>
      <c r="X155" s="58"/>
      <c r="Y155" s="118">
        <v>32.82</v>
      </c>
      <c r="Z155" s="60">
        <f ca="1">+L259</f>
        <v>1.2268085106382982E-2</v>
      </c>
      <c r="AA155" s="60">
        <f ca="1">+M258</f>
        <v>0</v>
      </c>
      <c r="AB155" s="60" t="str">
        <f>+I210</f>
        <v>CM006</v>
      </c>
      <c r="AC155" s="106"/>
      <c r="AD155" s="107"/>
      <c r="AE155" s="104"/>
    </row>
    <row r="156" spans="2:36">
      <c r="B156" s="772" t="s">
        <v>2416</v>
      </c>
      <c r="C156" s="376">
        <v>1</v>
      </c>
      <c r="D156" s="771">
        <v>3.5</v>
      </c>
      <c r="E156" s="104">
        <v>9.1000000000000004E-3</v>
      </c>
      <c r="F156" s="104"/>
      <c r="I156" s="98"/>
      <c r="J156" s="71"/>
      <c r="K156" s="72" t="s">
        <v>59</v>
      </c>
      <c r="L156" s="418">
        <f ca="1">+L155/0.9</f>
        <v>1.9558823529411764E-2</v>
      </c>
      <c r="M156" s="73"/>
      <c r="N156" s="73"/>
      <c r="O156" s="98"/>
      <c r="P156" s="98"/>
      <c r="R156" s="375"/>
      <c r="S156" s="375">
        <v>5</v>
      </c>
      <c r="T156" s="56"/>
      <c r="U156" s="56" t="s">
        <v>247</v>
      </c>
      <c r="V156" s="57">
        <v>46045</v>
      </c>
      <c r="W156" s="57">
        <v>46045</v>
      </c>
      <c r="X156" s="58"/>
      <c r="Y156" s="118">
        <v>31.81</v>
      </c>
      <c r="Z156" s="60">
        <f ca="1">+L259</f>
        <v>1.2268085106382982E-2</v>
      </c>
      <c r="AA156" s="60">
        <f ca="1">+M258</f>
        <v>0</v>
      </c>
      <c r="AB156" s="60" t="str">
        <f>+I210</f>
        <v>CM006</v>
      </c>
      <c r="AC156" s="106"/>
      <c r="AD156" s="107"/>
      <c r="AE156" s="104"/>
    </row>
    <row r="157" spans="2:36" ht="15" thickBot="1">
      <c r="B157" s="772" t="s">
        <v>2417</v>
      </c>
      <c r="C157" s="376">
        <v>1</v>
      </c>
      <c r="D157" s="771">
        <v>3.5</v>
      </c>
      <c r="E157" s="104">
        <v>7.9000000000000008E-3</v>
      </c>
      <c r="F157" s="104"/>
      <c r="I157" s="416"/>
      <c r="R157" s="375"/>
      <c r="S157" s="375">
        <v>6</v>
      </c>
      <c r="T157" s="375"/>
      <c r="U157" s="56"/>
      <c r="V157" s="57"/>
      <c r="W157" s="57"/>
      <c r="X157" s="58"/>
      <c r="Y157" s="118"/>
      <c r="Z157" s="60"/>
      <c r="AA157" s="60"/>
      <c r="AB157" s="60"/>
      <c r="AC157" s="106"/>
      <c r="AD157" s="107"/>
      <c r="AE157" s="104"/>
    </row>
    <row r="158" spans="2:36" ht="15.6">
      <c r="B158" s="772" t="s">
        <v>2418</v>
      </c>
      <c r="C158" s="376">
        <v>1</v>
      </c>
      <c r="D158" s="771">
        <v>3.5</v>
      </c>
      <c r="E158" s="104">
        <v>1.14E-2</v>
      </c>
      <c r="F158" s="104"/>
      <c r="I158" s="127" t="s">
        <v>251</v>
      </c>
      <c r="J158" s="44" t="s">
        <v>43</v>
      </c>
      <c r="K158" s="45" t="s">
        <v>44</v>
      </c>
      <c r="L158" s="46" t="s">
        <v>45</v>
      </c>
      <c r="M158" s="46" t="s">
        <v>46</v>
      </c>
      <c r="N158" s="46" t="s">
        <v>47</v>
      </c>
      <c r="O158" s="90"/>
      <c r="P158" s="91"/>
      <c r="R158" s="375"/>
      <c r="S158" s="375">
        <v>7</v>
      </c>
      <c r="T158" s="375"/>
      <c r="U158" s="56"/>
      <c r="V158" s="57"/>
      <c r="W158" s="57"/>
      <c r="X158" s="58"/>
      <c r="Y158" s="118"/>
      <c r="Z158" s="60"/>
      <c r="AA158" s="60"/>
      <c r="AB158" s="60"/>
      <c r="AC158" s="106"/>
      <c r="AD158" s="107"/>
      <c r="AE158" s="104"/>
      <c r="AH158" s="95" t="str">
        <f>+I158</f>
        <v>CN005</v>
      </c>
      <c r="AI158" s="96" t="s">
        <v>62</v>
      </c>
    </row>
    <row r="159" spans="2:36" ht="15" thickBot="1">
      <c r="B159" s="772" t="s">
        <v>2419</v>
      </c>
      <c r="C159" s="376">
        <v>1</v>
      </c>
      <c r="D159" s="771">
        <v>3.5</v>
      </c>
      <c r="E159" s="104">
        <v>7.4000000000000003E-3</v>
      </c>
      <c r="F159" s="104"/>
      <c r="H159">
        <v>13</v>
      </c>
      <c r="I159" s="98">
        <f t="shared" ref="I159:I206" si="65">IF(H159="",
   IFERROR(MATCH("**", B:B, 0), ""),
   IFERROR(MATCH("* "&amp;H159&amp;" *", B:B, 0), "")
)</f>
        <v>20</v>
      </c>
      <c r="J159" s="53" t="str" cm="1">
        <f t="array" aca="1" ref="J159" ca="1">INDIRECT("B" &amp; I159)</f>
        <v>NIVEL 1018 REC AM 13 27-12-2025</v>
      </c>
      <c r="K159" s="54">
        <f t="shared" ref="K159:K206" ca="1" si="66">INDEX(D:D, MATCH(J159, $B:$B, 0))</f>
        <v>3.5</v>
      </c>
      <c r="L159" s="421">
        <f t="shared" ref="L159:L206" ca="1" si="67">INDEX(E:E, MATCH(J159, $B:$B, 0))*0.9</f>
        <v>1.8000000000000002E-2</v>
      </c>
      <c r="M159" s="55">
        <f t="shared" ref="M159:M206" ca="1" si="68">INDEX(F:F, MATCH(J159, $B:$B, 0))</f>
        <v>0</v>
      </c>
      <c r="N159" s="421">
        <f t="shared" ref="N159:N206" ca="1" si="69">+IF(L159=0,M159*0.9,L159*0.9)</f>
        <v>1.6200000000000003E-2</v>
      </c>
      <c r="O159" s="54" t="str">
        <f t="shared" ref="O159:O206" ca="1" si="70">+IF(L159=0,"-","Dump")</f>
        <v>Dump</v>
      </c>
      <c r="P159" s="99">
        <f t="shared" ref="P159:P206" ca="1" si="71">+K159/5.6</f>
        <v>0.625</v>
      </c>
      <c r="R159" s="375"/>
      <c r="S159" s="375">
        <v>8</v>
      </c>
      <c r="T159" s="375"/>
      <c r="U159" s="56"/>
      <c r="V159" s="57"/>
      <c r="W159" s="57"/>
      <c r="X159" s="62"/>
      <c r="Y159" s="118"/>
      <c r="Z159" s="60"/>
      <c r="AA159" s="60"/>
      <c r="AB159" s="60"/>
      <c r="AC159" s="106"/>
      <c r="AD159" s="107"/>
      <c r="AE159" s="104"/>
      <c r="AH159" s="100">
        <f ca="1">+K207-SUMIF(AB:AB, AH158, Y:Y)</f>
        <v>25.769999999999982</v>
      </c>
      <c r="AI159" s="101">
        <f ca="1">+N207</f>
        <v>1.3083187500000001E-2</v>
      </c>
      <c r="AJ159" s="102">
        <f ca="1">COUNTIF(AB:AB, AH158)</f>
        <v>5</v>
      </c>
    </row>
    <row r="160" spans="2:36" ht="15" thickBot="1">
      <c r="B160" s="772" t="s">
        <v>2420</v>
      </c>
      <c r="C160" s="376">
        <v>1</v>
      </c>
      <c r="D160" s="771">
        <v>3.5</v>
      </c>
      <c r="E160" s="104">
        <v>1.66E-2</v>
      </c>
      <c r="F160" s="104"/>
      <c r="H160">
        <v>14</v>
      </c>
      <c r="I160" s="98">
        <f t="shared" si="65"/>
        <v>21</v>
      </c>
      <c r="J160" s="53" t="str" cm="1">
        <f t="array" aca="1" ref="J160" ca="1">INDIRECT("B" &amp; I160)</f>
        <v>NIVEL 1018 REC AM 14 27-12-2025</v>
      </c>
      <c r="K160" s="54">
        <f t="shared" ca="1" si="66"/>
        <v>3.5</v>
      </c>
      <c r="L160" s="421">
        <f t="shared" ca="1" si="67"/>
        <v>1.8000000000000002E-2</v>
      </c>
      <c r="M160" s="55">
        <f t="shared" ca="1" si="68"/>
        <v>0</v>
      </c>
      <c r="N160" s="421">
        <f t="shared" ca="1" si="69"/>
        <v>1.6200000000000003E-2</v>
      </c>
      <c r="O160" s="54" t="str">
        <f t="shared" ca="1" si="70"/>
        <v>Dump</v>
      </c>
      <c r="P160" s="99">
        <f t="shared" ca="1" si="71"/>
        <v>0.625</v>
      </c>
      <c r="R160" s="374"/>
      <c r="S160" s="375">
        <v>9</v>
      </c>
      <c r="T160" s="375"/>
      <c r="U160" s="56"/>
      <c r="V160" s="57"/>
      <c r="W160" s="57"/>
      <c r="X160" s="62"/>
      <c r="Y160" s="118"/>
      <c r="Z160" s="60"/>
      <c r="AA160" s="60"/>
      <c r="AB160" s="60"/>
      <c r="AC160" s="106"/>
      <c r="AD160" s="107"/>
      <c r="AE160" s="104"/>
      <c r="AH160" s="105"/>
      <c r="AI160" s="101"/>
    </row>
    <row r="161" spans="1:31">
      <c r="B161" s="772" t="s">
        <v>2421</v>
      </c>
      <c r="C161" s="376">
        <v>1</v>
      </c>
      <c r="D161" s="771">
        <v>3.5</v>
      </c>
      <c r="E161" s="104">
        <v>1.11E-2</v>
      </c>
      <c r="F161" s="104"/>
      <c r="H161">
        <v>15</v>
      </c>
      <c r="I161" s="98">
        <f t="shared" si="65"/>
        <v>22</v>
      </c>
      <c r="J161" s="53" t="str" cm="1">
        <f t="array" aca="1" ref="J161" ca="1">INDIRECT("B" &amp; I161)</f>
        <v>NIVEL 1018 REC AM 15 27-12-2025</v>
      </c>
      <c r="K161" s="54">
        <f t="shared" ca="1" si="66"/>
        <v>3.5</v>
      </c>
      <c r="L161" s="421">
        <f t="shared" ca="1" si="67"/>
        <v>1.8000000000000002E-2</v>
      </c>
      <c r="M161" s="55">
        <f t="shared" ca="1" si="68"/>
        <v>0</v>
      </c>
      <c r="N161" s="421">
        <f t="shared" ca="1" si="69"/>
        <v>1.6200000000000003E-2</v>
      </c>
      <c r="O161" s="54" t="str">
        <f t="shared" ca="1" si="70"/>
        <v>Dump</v>
      </c>
      <c r="P161" s="99">
        <f t="shared" ca="1" si="71"/>
        <v>0.625</v>
      </c>
      <c r="R161" s="374"/>
      <c r="S161" s="375">
        <v>10</v>
      </c>
      <c r="T161" s="375"/>
      <c r="U161" s="375"/>
      <c r="V161" s="57"/>
      <c r="W161" s="57"/>
      <c r="X161" s="62"/>
      <c r="Y161" s="118"/>
      <c r="Z161" s="60"/>
      <c r="AA161" s="60"/>
      <c r="AB161" s="60"/>
      <c r="AC161" s="106"/>
      <c r="AD161" s="107"/>
      <c r="AE161" s="104"/>
    </row>
    <row r="162" spans="1:31" ht="15" thickBot="1">
      <c r="A162" s="419" t="s">
        <v>246</v>
      </c>
      <c r="B162" s="772" t="s">
        <v>2422</v>
      </c>
      <c r="C162" s="376">
        <v>1</v>
      </c>
      <c r="D162" s="771">
        <v>3.5</v>
      </c>
      <c r="E162" s="104">
        <v>5.0000000000000001E-3</v>
      </c>
      <c r="F162" s="104"/>
      <c r="H162">
        <v>16</v>
      </c>
      <c r="I162" s="98">
        <f t="shared" si="65"/>
        <v>23</v>
      </c>
      <c r="J162" s="53" t="str" cm="1">
        <f t="array" aca="1" ref="J162" ca="1">INDIRECT("B" &amp; I162)</f>
        <v>NIVEL 1018 REC AM 16 27-12-2025</v>
      </c>
      <c r="K162" s="54">
        <f t="shared" ca="1" si="66"/>
        <v>3.5</v>
      </c>
      <c r="L162" s="421">
        <f t="shared" ca="1" si="67"/>
        <v>1.8000000000000002E-2</v>
      </c>
      <c r="M162" s="55">
        <f t="shared" ca="1" si="68"/>
        <v>0</v>
      </c>
      <c r="N162" s="421">
        <f t="shared" ca="1" si="69"/>
        <v>1.6200000000000003E-2</v>
      </c>
      <c r="O162" s="54" t="str">
        <f t="shared" ca="1" si="70"/>
        <v>Dump</v>
      </c>
      <c r="P162" s="99">
        <f t="shared" ca="1" si="71"/>
        <v>0.625</v>
      </c>
      <c r="R162" s="374"/>
      <c r="S162" s="375">
        <v>11</v>
      </c>
      <c r="T162" s="375"/>
      <c r="U162" s="375"/>
      <c r="V162" s="57"/>
      <c r="W162" s="57"/>
      <c r="X162" s="62"/>
      <c r="Y162" s="118"/>
      <c r="Z162" s="60"/>
      <c r="AA162" s="60"/>
      <c r="AB162" s="60"/>
      <c r="AC162" s="106"/>
      <c r="AD162" s="374"/>
      <c r="AE162" s="374"/>
    </row>
    <row r="163" spans="1:31" ht="15" thickBot="1">
      <c r="B163" s="772" t="s">
        <v>2423</v>
      </c>
      <c r="C163" s="376">
        <v>1</v>
      </c>
      <c r="D163" s="771">
        <v>3.5</v>
      </c>
      <c r="E163" s="104">
        <v>1.37E-2</v>
      </c>
      <c r="F163" s="104"/>
      <c r="H163">
        <v>17</v>
      </c>
      <c r="I163" s="98">
        <f t="shared" si="65"/>
        <v>24</v>
      </c>
      <c r="J163" s="53" t="str" cm="1">
        <f t="array" aca="1" ref="J163" ca="1">INDIRECT("B" &amp; I163)</f>
        <v>NIVEL 1018 REC AM 17 27-12-2025</v>
      </c>
      <c r="K163" s="54">
        <f t="shared" ca="1" si="66"/>
        <v>3.5</v>
      </c>
      <c r="L163" s="421">
        <f t="shared" ca="1" si="67"/>
        <v>1.8000000000000002E-2</v>
      </c>
      <c r="M163" s="55">
        <f t="shared" ca="1" si="68"/>
        <v>0</v>
      </c>
      <c r="N163" s="421">
        <f t="shared" ca="1" si="69"/>
        <v>1.6200000000000003E-2</v>
      </c>
      <c r="O163" s="54" t="str">
        <f t="shared" ca="1" si="70"/>
        <v>Dump</v>
      </c>
      <c r="P163" s="99">
        <f t="shared" ca="1" si="71"/>
        <v>0.625</v>
      </c>
      <c r="R163" s="374"/>
      <c r="S163" s="374"/>
      <c r="T163" s="374"/>
      <c r="U163" s="374"/>
      <c r="V163" s="374"/>
      <c r="W163" s="374"/>
      <c r="X163" s="374"/>
      <c r="Y163" s="64">
        <f>SUM(Y152:Y162)</f>
        <v>161.13999999999999</v>
      </c>
      <c r="Z163" s="65">
        <f ca="1">+SUMPRODUCT(Y152:Y162,Z152:Z162)/Y163</f>
        <v>1.2268085106382984E-2</v>
      </c>
      <c r="AA163" s="66">
        <f ca="1">+SUMPRODUCT(Y152:Y162,AA152:AA162)/Y163</f>
        <v>0</v>
      </c>
      <c r="AB163" s="67"/>
      <c r="AC163" s="110">
        <f>+SUMPRODUCT(AC152:AC162,Y152:Y162)/(Y153+Y154)</f>
        <v>0</v>
      </c>
      <c r="AD163" s="374"/>
      <c r="AE163" s="374"/>
    </row>
    <row r="164" spans="1:31">
      <c r="B164" s="772" t="s">
        <v>2424</v>
      </c>
      <c r="C164" s="376">
        <v>1</v>
      </c>
      <c r="D164" s="771">
        <v>3.5</v>
      </c>
      <c r="E164" s="104">
        <v>8.3000000000000001E-3</v>
      </c>
      <c r="F164" s="104"/>
      <c r="H164">
        <v>18</v>
      </c>
      <c r="I164" s="98">
        <f t="shared" si="65"/>
        <v>25</v>
      </c>
      <c r="J164" s="53" t="str" cm="1">
        <f t="array" aca="1" ref="J164" ca="1">INDIRECT("B" &amp; I164)</f>
        <v>NIVEL 1018 REC AM 18 27-12-2025</v>
      </c>
      <c r="K164" s="54">
        <f t="shared" ca="1" si="66"/>
        <v>3.5</v>
      </c>
      <c r="L164" s="421">
        <f t="shared" ca="1" si="67"/>
        <v>1.8000000000000002E-2</v>
      </c>
      <c r="M164" s="55">
        <f t="shared" ca="1" si="68"/>
        <v>0</v>
      </c>
      <c r="N164" s="421">
        <f t="shared" ca="1" si="69"/>
        <v>1.6200000000000003E-2</v>
      </c>
      <c r="O164" s="54" t="str">
        <f t="shared" ca="1" si="70"/>
        <v>Dump</v>
      </c>
      <c r="P164" s="99">
        <f t="shared" ca="1" si="71"/>
        <v>0.625</v>
      </c>
      <c r="R164" s="374"/>
      <c r="S164" s="374"/>
      <c r="T164" s="374"/>
      <c r="U164" s="374"/>
      <c r="V164" s="374"/>
      <c r="W164" s="374"/>
      <c r="X164" s="374"/>
      <c r="Y164" s="374"/>
      <c r="Z164" s="374"/>
      <c r="AA164" s="374"/>
      <c r="AB164" s="374"/>
      <c r="AC164" s="374"/>
      <c r="AD164" s="374"/>
      <c r="AE164" s="374"/>
    </row>
    <row r="165" spans="1:31">
      <c r="A165" s="419" t="s">
        <v>246</v>
      </c>
      <c r="B165" s="772" t="s">
        <v>2425</v>
      </c>
      <c r="C165" s="376">
        <v>1</v>
      </c>
      <c r="D165" s="771">
        <v>3.5</v>
      </c>
      <c r="E165" s="104">
        <v>5.1999999999999998E-3</v>
      </c>
      <c r="F165" s="104"/>
      <c r="H165">
        <v>19</v>
      </c>
      <c r="I165" s="98">
        <f t="shared" si="65"/>
        <v>26</v>
      </c>
      <c r="J165" s="53" t="str" cm="1">
        <f t="array" aca="1" ref="J165" ca="1">INDIRECT("B" &amp; I165)</f>
        <v>NIVEL 1018 REC AM 19 27-12-2025</v>
      </c>
      <c r="K165" s="54">
        <f t="shared" ca="1" si="66"/>
        <v>3.5</v>
      </c>
      <c r="L165" s="421">
        <f t="shared" ca="1" si="67"/>
        <v>1.8000000000000002E-2</v>
      </c>
      <c r="M165" s="55">
        <f t="shared" ca="1" si="68"/>
        <v>0</v>
      </c>
      <c r="N165" s="421">
        <f t="shared" ca="1" si="69"/>
        <v>1.6200000000000003E-2</v>
      </c>
      <c r="O165" s="54" t="str">
        <f t="shared" ca="1" si="70"/>
        <v>Dump</v>
      </c>
      <c r="P165" s="99">
        <f t="shared" ca="1" si="71"/>
        <v>0.625</v>
      </c>
      <c r="R165" s="374"/>
      <c r="S165" s="374"/>
      <c r="T165" s="374"/>
      <c r="U165" s="374"/>
      <c r="V165" s="374"/>
      <c r="W165" s="374"/>
      <c r="X165" s="374"/>
      <c r="Y165" s="374"/>
      <c r="Z165" s="374"/>
      <c r="AA165" s="374"/>
      <c r="AB165" s="374"/>
      <c r="AC165" s="374"/>
      <c r="AD165" s="374"/>
      <c r="AE165" s="374"/>
    </row>
    <row r="166" spans="1:31" ht="15" thickBot="1">
      <c r="B166" s="772" t="s">
        <v>2426</v>
      </c>
      <c r="C166" s="376">
        <v>1</v>
      </c>
      <c r="D166" s="771">
        <v>3.5</v>
      </c>
      <c r="E166" s="104">
        <v>1.5800000000000002E-2</v>
      </c>
      <c r="F166" s="104"/>
      <c r="H166">
        <v>20</v>
      </c>
      <c r="I166" s="98">
        <f t="shared" si="65"/>
        <v>27</v>
      </c>
      <c r="J166" s="53" t="str" cm="1">
        <f t="array" aca="1" ref="J166" ca="1">INDIRECT("B" &amp; I166)</f>
        <v>NIVEL 1018 REC AM 20 27-12-2025</v>
      </c>
      <c r="K166" s="54">
        <f t="shared" ca="1" si="66"/>
        <v>3.5</v>
      </c>
      <c r="L166" s="421">
        <f t="shared" ca="1" si="67"/>
        <v>1.8000000000000002E-2</v>
      </c>
      <c r="M166" s="55">
        <f t="shared" ca="1" si="68"/>
        <v>0</v>
      </c>
      <c r="N166" s="421">
        <f t="shared" ca="1" si="69"/>
        <v>1.6200000000000003E-2</v>
      </c>
      <c r="O166" s="54" t="str">
        <f t="shared" ca="1" si="70"/>
        <v>Dump</v>
      </c>
      <c r="P166" s="99">
        <f t="shared" ca="1" si="71"/>
        <v>0.625</v>
      </c>
      <c r="R166" s="374"/>
      <c r="S166" s="374"/>
      <c r="T166" s="374"/>
      <c r="U166" s="374"/>
      <c r="V166" s="374"/>
      <c r="W166" s="374"/>
      <c r="X166" s="374"/>
      <c r="Y166" s="374"/>
      <c r="Z166" s="374"/>
      <c r="AA166" s="374"/>
      <c r="AB166" s="374"/>
      <c r="AC166" s="374"/>
      <c r="AD166" s="374"/>
      <c r="AE166" s="374"/>
    </row>
    <row r="167" spans="1:31" ht="15" thickBot="1">
      <c r="B167" s="772" t="s">
        <v>2427</v>
      </c>
      <c r="C167" s="376">
        <v>1</v>
      </c>
      <c r="D167" s="771">
        <v>3.5</v>
      </c>
      <c r="E167" s="104">
        <v>1.9400000000000001E-2</v>
      </c>
      <c r="F167" s="104"/>
      <c r="H167">
        <v>21</v>
      </c>
      <c r="I167" s="98">
        <f t="shared" si="65"/>
        <v>28</v>
      </c>
      <c r="J167" s="53" t="str" cm="1">
        <f t="array" aca="1" ref="J167" ca="1">INDIRECT("B" &amp; I167)</f>
        <v>NIVEL 1018 REC AM 21 27-12-2025</v>
      </c>
      <c r="K167" s="54">
        <f t="shared" ca="1" si="66"/>
        <v>3.5</v>
      </c>
      <c r="L167" s="421">
        <f t="shared" ca="1" si="67"/>
        <v>1.8000000000000002E-2</v>
      </c>
      <c r="M167" s="55">
        <f t="shared" ca="1" si="68"/>
        <v>0</v>
      </c>
      <c r="N167" s="421">
        <f t="shared" ca="1" si="69"/>
        <v>1.6200000000000003E-2</v>
      </c>
      <c r="O167" s="54" t="str">
        <f t="shared" ca="1" si="70"/>
        <v>Dump</v>
      </c>
      <c r="P167" s="99">
        <f t="shared" ca="1" si="71"/>
        <v>0.625</v>
      </c>
      <c r="R167" s="374"/>
      <c r="S167" s="374"/>
      <c r="T167" s="374"/>
      <c r="U167" s="119" t="str">
        <f>+R153</f>
        <v xml:space="preserve">Mra la cruz Vicente2 </v>
      </c>
      <c r="V167" s="115">
        <f>Y163</f>
        <v>161.13999999999999</v>
      </c>
      <c r="W167" s="116">
        <f ca="1">+(Y163*Z163)/V167</f>
        <v>1.2268085106382984E-2</v>
      </c>
      <c r="X167" s="117">
        <f>+COUNTA(AB152:AB162)</f>
        <v>5</v>
      </c>
      <c r="Y167" s="374"/>
      <c r="Z167" s="374"/>
      <c r="AA167" s="374"/>
      <c r="AB167" s="374"/>
      <c r="AC167" s="374"/>
      <c r="AD167" s="374"/>
      <c r="AE167" s="374"/>
    </row>
    <row r="168" spans="1:31">
      <c r="B168" s="772" t="s">
        <v>2428</v>
      </c>
      <c r="C168" s="376">
        <v>1</v>
      </c>
      <c r="D168" s="771">
        <v>3.5</v>
      </c>
      <c r="E168" s="104">
        <v>1.5800000000000002E-2</v>
      </c>
      <c r="F168" s="104"/>
      <c r="H168">
        <v>22</v>
      </c>
      <c r="I168" s="98">
        <f t="shared" si="65"/>
        <v>29</v>
      </c>
      <c r="J168" s="53" t="str" cm="1">
        <f t="array" aca="1" ref="J168" ca="1">INDIRECT("B" &amp; I168)</f>
        <v>NIVEL 1018 REC AM 22 27-12-2025</v>
      </c>
      <c r="K168" s="54">
        <f t="shared" ca="1" si="66"/>
        <v>3.5</v>
      </c>
      <c r="L168" s="421">
        <f t="shared" ca="1" si="67"/>
        <v>1.8000000000000002E-2</v>
      </c>
      <c r="M168" s="55">
        <f t="shared" ca="1" si="68"/>
        <v>0</v>
      </c>
      <c r="N168" s="421">
        <f t="shared" ca="1" si="69"/>
        <v>1.6200000000000003E-2</v>
      </c>
      <c r="O168" s="54" t="str">
        <f t="shared" ca="1" si="70"/>
        <v>Dump</v>
      </c>
      <c r="P168" s="99">
        <f t="shared" ca="1" si="71"/>
        <v>0.625</v>
      </c>
      <c r="R168" s="366"/>
      <c r="S168" s="366"/>
      <c r="T168" s="366"/>
      <c r="U168" s="366"/>
      <c r="V168" s="366"/>
      <c r="W168" s="366"/>
      <c r="X168" s="366"/>
      <c r="Y168" s="366"/>
      <c r="Z168" s="366"/>
      <c r="AA168" s="366"/>
      <c r="AB168" s="366"/>
      <c r="AC168" s="366"/>
      <c r="AD168" s="366"/>
      <c r="AE168" s="366"/>
    </row>
    <row r="169" spans="1:31">
      <c r="B169" s="772" t="s">
        <v>2429</v>
      </c>
      <c r="C169" s="376">
        <v>1</v>
      </c>
      <c r="D169" s="771">
        <v>3.5</v>
      </c>
      <c r="E169" s="104">
        <v>1.41E-2</v>
      </c>
      <c r="F169" s="104"/>
      <c r="H169">
        <v>84</v>
      </c>
      <c r="I169" s="98">
        <f t="shared" si="65"/>
        <v>91</v>
      </c>
      <c r="J169" s="53" t="str" cm="1">
        <f t="array" aca="1" ref="J169" ca="1">INDIRECT("B" &amp; I169)</f>
        <v>NIVEL 970 SELLO PM 84 31-12-2025</v>
      </c>
      <c r="K169" s="54">
        <f t="shared" ca="1" si="66"/>
        <v>3.5</v>
      </c>
      <c r="L169" s="421">
        <f t="shared" ca="1" si="67"/>
        <v>9.5399999999999999E-3</v>
      </c>
      <c r="M169" s="55">
        <f t="shared" ca="1" si="68"/>
        <v>0</v>
      </c>
      <c r="N169" s="421">
        <f t="shared" ref="N169:N194" ca="1" si="72">+IF(L169=0,M169*0.9,L169*0.9)</f>
        <v>8.5859999999999999E-3</v>
      </c>
      <c r="O169" s="54" t="str">
        <f t="shared" ref="O169:O194" ca="1" si="73">+IF(L169=0,"-","Dump")</f>
        <v>Dump</v>
      </c>
      <c r="P169" s="99">
        <f t="shared" ref="P169:P194" ca="1" si="74">+K169/5.6</f>
        <v>0.625</v>
      </c>
      <c r="R169" s="366"/>
      <c r="S169" s="366"/>
      <c r="T169" s="366"/>
      <c r="U169" s="366"/>
      <c r="V169" s="366"/>
      <c r="W169" s="366"/>
      <c r="X169" s="366"/>
      <c r="Y169" s="366"/>
      <c r="Z169" s="366"/>
      <c r="AA169" s="366"/>
      <c r="AB169" s="366"/>
      <c r="AC169" s="366"/>
      <c r="AD169" s="366"/>
      <c r="AE169" s="366"/>
    </row>
    <row r="170" spans="1:31" ht="15" thickBot="1">
      <c r="B170" s="772" t="s">
        <v>2430</v>
      </c>
      <c r="C170" s="376">
        <v>1</v>
      </c>
      <c r="D170" s="771">
        <v>3.5</v>
      </c>
      <c r="E170" s="104">
        <v>1.44E-2</v>
      </c>
      <c r="F170" s="104"/>
      <c r="H170">
        <v>85</v>
      </c>
      <c r="I170" s="98">
        <f t="shared" si="65"/>
        <v>92</v>
      </c>
      <c r="J170" s="53" t="str" cm="1">
        <f t="array" aca="1" ref="J170" ca="1">INDIRECT("B" &amp; I170)</f>
        <v>NIVEL 970 SELLO PM 85 31-12-2025</v>
      </c>
      <c r="K170" s="54">
        <f t="shared" ca="1" si="66"/>
        <v>3.5</v>
      </c>
      <c r="L170" s="421">
        <f t="shared" ca="1" si="67"/>
        <v>9.5399999999999999E-3</v>
      </c>
      <c r="M170" s="55">
        <f t="shared" ca="1" si="68"/>
        <v>0</v>
      </c>
      <c r="N170" s="421">
        <f t="shared" ca="1" si="72"/>
        <v>8.5859999999999999E-3</v>
      </c>
      <c r="O170" s="54" t="str">
        <f t="shared" ca="1" si="73"/>
        <v>Dump</v>
      </c>
      <c r="P170" s="99">
        <f t="shared" ca="1" si="74"/>
        <v>0.625</v>
      </c>
      <c r="R170" s="366"/>
      <c r="S170" s="366"/>
      <c r="T170" s="366"/>
      <c r="U170" s="366"/>
      <c r="V170" s="366"/>
      <c r="W170" s="366"/>
      <c r="X170" s="366"/>
      <c r="Y170" s="366"/>
      <c r="Z170" s="366"/>
      <c r="AA170" s="366"/>
      <c r="AB170" s="366"/>
      <c r="AC170" s="366"/>
      <c r="AD170" s="366"/>
      <c r="AE170" s="366"/>
    </row>
    <row r="171" spans="1:31">
      <c r="B171" s="772" t="s">
        <v>2431</v>
      </c>
      <c r="C171" s="376">
        <v>1</v>
      </c>
      <c r="D171" s="771">
        <v>3.5</v>
      </c>
      <c r="E171" s="104">
        <v>8.6E-3</v>
      </c>
      <c r="F171" s="104"/>
      <c r="H171">
        <v>86</v>
      </c>
      <c r="I171" s="98">
        <f t="shared" si="65"/>
        <v>93</v>
      </c>
      <c r="J171" s="53" t="str" cm="1">
        <f t="array" aca="1" ref="J171" ca="1">INDIRECT("B" &amp; I171)</f>
        <v>NIVEL 970 SELLO PM 86 31-12-2025</v>
      </c>
      <c r="K171" s="54">
        <f t="shared" ca="1" si="66"/>
        <v>3.5</v>
      </c>
      <c r="L171" s="421">
        <f t="shared" ca="1" si="67"/>
        <v>9.5399999999999999E-3</v>
      </c>
      <c r="M171" s="55">
        <f t="shared" ca="1" si="68"/>
        <v>0</v>
      </c>
      <c r="N171" s="421">
        <f t="shared" ca="1" si="72"/>
        <v>8.5859999999999999E-3</v>
      </c>
      <c r="O171" s="54" t="str">
        <f t="shared" ca="1" si="73"/>
        <v>Dump</v>
      </c>
      <c r="P171" s="99">
        <f t="shared" ca="1" si="74"/>
        <v>0.625</v>
      </c>
      <c r="R171" s="366"/>
      <c r="S171" s="366"/>
      <c r="T171" s="366"/>
      <c r="U171" s="366"/>
      <c r="V171" s="123" t="s">
        <v>70</v>
      </c>
      <c r="W171" s="366"/>
      <c r="X171" s="366"/>
      <c r="Y171" s="366"/>
      <c r="Z171" s="366"/>
      <c r="AA171" s="366"/>
      <c r="AB171" s="366"/>
      <c r="AC171" s="366"/>
      <c r="AD171" s="366"/>
      <c r="AE171" s="366"/>
    </row>
    <row r="172" spans="1:31">
      <c r="B172" s="772" t="s">
        <v>2432</v>
      </c>
      <c r="C172" s="376">
        <v>1</v>
      </c>
      <c r="D172" s="771">
        <v>3.5</v>
      </c>
      <c r="E172" s="104">
        <v>1.03E-2</v>
      </c>
      <c r="F172" s="104"/>
      <c r="H172">
        <v>87</v>
      </c>
      <c r="I172" s="98">
        <f t="shared" si="65"/>
        <v>94</v>
      </c>
      <c r="J172" s="53" t="str" cm="1">
        <f t="array" aca="1" ref="J172" ca="1">INDIRECT("B" &amp; I172)</f>
        <v>NIVEL 970 SELLO PM 87 31-12-2025</v>
      </c>
      <c r="K172" s="54">
        <f t="shared" ca="1" si="66"/>
        <v>3.5</v>
      </c>
      <c r="L172" s="421">
        <f t="shared" ca="1" si="67"/>
        <v>9.5399999999999999E-3</v>
      </c>
      <c r="M172" s="55">
        <f t="shared" ca="1" si="68"/>
        <v>0</v>
      </c>
      <c r="N172" s="421">
        <f t="shared" ca="1" si="72"/>
        <v>8.5859999999999999E-3</v>
      </c>
      <c r="O172" s="54" t="str">
        <f t="shared" ca="1" si="73"/>
        <v>Dump</v>
      </c>
      <c r="P172" s="99">
        <f t="shared" ca="1" si="74"/>
        <v>0.625</v>
      </c>
      <c r="R172" s="366"/>
      <c r="S172" s="366"/>
      <c r="T172">
        <v>155</v>
      </c>
      <c r="U172" s="98">
        <f t="shared" ref="U172:U218" si="75">IFERROR(MATCH("*" &amp; T172 &amp; "*", B:B, 0), "No encontrado")</f>
        <v>162</v>
      </c>
      <c r="V172" s="53" t="str" cm="1">
        <f t="array" aca="1" ref="V172" ca="1">INDIRECT("B" &amp; U172)</f>
        <v>NIVEL 1018 FRENTE AM 155 13-01-2026</v>
      </c>
      <c r="W172" s="54">
        <f t="shared" ref="W172:W218" ca="1" si="76">INDEX(D:D, MATCH(V172, $B:$B, 0))</f>
        <v>3.5</v>
      </c>
      <c r="X172" s="55">
        <f t="shared" ref="X172:X218" ca="1" si="77">INDEX(E:E, MATCH(V172, $B:$B, 0))*0.9</f>
        <v>4.5000000000000005E-3</v>
      </c>
      <c r="Y172" s="55">
        <f t="shared" ref="Y172:Y218" ca="1" si="78">INDEX(F:F, MATCH(V172, $B:$B, 0))</f>
        <v>0</v>
      </c>
      <c r="Z172" s="78">
        <f t="shared" ref="Z172:Z213" ca="1" si="79">+IF(X172=0,Y172*0.9,X172*0.9)</f>
        <v>4.0500000000000006E-3</v>
      </c>
      <c r="AA172" s="54" t="str">
        <f t="shared" ref="AA172:AA213" ca="1" si="80">+IF(X172=0,"-","Dump")</f>
        <v>Dump</v>
      </c>
      <c r="AB172" s="99">
        <f t="shared" ref="AB172:AB213" ca="1" si="81">+W172/5.6</f>
        <v>0.625</v>
      </c>
      <c r="AC172" s="366"/>
      <c r="AD172" s="366"/>
      <c r="AE172" s="366"/>
    </row>
    <row r="173" spans="1:31">
      <c r="A173" s="419" t="s">
        <v>246</v>
      </c>
      <c r="B173" s="772" t="s">
        <v>2433</v>
      </c>
      <c r="C173" s="376">
        <v>1</v>
      </c>
      <c r="D173" s="771">
        <v>3.5</v>
      </c>
      <c r="E173" s="104">
        <v>3.3999999999999998E-3</v>
      </c>
      <c r="F173" s="104"/>
      <c r="H173">
        <v>88</v>
      </c>
      <c r="I173" s="98">
        <f t="shared" si="65"/>
        <v>95</v>
      </c>
      <c r="J173" s="53" t="str" cm="1">
        <f t="array" aca="1" ref="J173" ca="1">INDIRECT("B" &amp; I173)</f>
        <v>NIVEL 970 SELLO PM 88 31-12-2025</v>
      </c>
      <c r="K173" s="54">
        <f t="shared" ca="1" si="66"/>
        <v>3.5</v>
      </c>
      <c r="L173" s="421">
        <f t="shared" ca="1" si="67"/>
        <v>9.5399999999999999E-3</v>
      </c>
      <c r="M173" s="55">
        <f t="shared" ca="1" si="68"/>
        <v>0</v>
      </c>
      <c r="N173" s="421">
        <f t="shared" ca="1" si="72"/>
        <v>8.5859999999999999E-3</v>
      </c>
      <c r="O173" s="54" t="str">
        <f t="shared" ca="1" si="73"/>
        <v>Dump</v>
      </c>
      <c r="P173" s="99">
        <f t="shared" ca="1" si="74"/>
        <v>0.625</v>
      </c>
      <c r="R173" s="366"/>
      <c r="S173" s="366"/>
      <c r="T173">
        <v>158</v>
      </c>
      <c r="U173" s="98">
        <f t="shared" si="75"/>
        <v>165</v>
      </c>
      <c r="V173" s="53" t="str" cm="1">
        <f t="array" aca="1" ref="V173" ca="1">INDIRECT("B" &amp; U173)</f>
        <v>NIVEL 1018 FRENTE AM 158 13-01-2026</v>
      </c>
      <c r="W173" s="54">
        <f t="shared" ca="1" si="76"/>
        <v>3.5</v>
      </c>
      <c r="X173" s="55">
        <f t="shared" ca="1" si="77"/>
        <v>4.6800000000000001E-3</v>
      </c>
      <c r="Y173" s="55">
        <f t="shared" ca="1" si="78"/>
        <v>0</v>
      </c>
      <c r="Z173" s="78">
        <f t="shared" ca="1" si="79"/>
        <v>4.2120000000000005E-3</v>
      </c>
      <c r="AA173" s="54" t="str">
        <f t="shared" ca="1" si="80"/>
        <v>Dump</v>
      </c>
      <c r="AB173" s="99">
        <f t="shared" ca="1" si="81"/>
        <v>0.625</v>
      </c>
      <c r="AC173" s="366"/>
      <c r="AD173" s="366"/>
      <c r="AE173" s="366"/>
    </row>
    <row r="174" spans="1:31">
      <c r="B174" s="772" t="s">
        <v>2434</v>
      </c>
      <c r="C174" s="376">
        <v>1</v>
      </c>
      <c r="D174" s="771">
        <v>3.5</v>
      </c>
      <c r="E174" s="104">
        <v>1.18E-2</v>
      </c>
      <c r="F174" s="104"/>
      <c r="H174">
        <v>188</v>
      </c>
      <c r="I174" s="98">
        <f t="shared" si="65"/>
        <v>195</v>
      </c>
      <c r="J174" s="53" t="str" cm="1">
        <f t="array" aca="1" ref="J174" ca="1">INDIRECT("B" &amp; I174)</f>
        <v>NIVEL 789 CANTERA AM 188 15-01-2026</v>
      </c>
      <c r="K174" s="54">
        <f t="shared" ca="1" si="66"/>
        <v>3.5</v>
      </c>
      <c r="L174" s="421">
        <f t="shared" ca="1" si="67"/>
        <v>1.0800000000000001E-2</v>
      </c>
      <c r="M174" s="55">
        <f t="shared" ca="1" si="68"/>
        <v>0</v>
      </c>
      <c r="N174" s="421">
        <f t="shared" ca="1" si="72"/>
        <v>9.7200000000000012E-3</v>
      </c>
      <c r="O174" s="54" t="str">
        <f t="shared" ca="1" si="73"/>
        <v>Dump</v>
      </c>
      <c r="P174" s="99">
        <f t="shared" ca="1" si="74"/>
        <v>0.625</v>
      </c>
      <c r="R174" s="366"/>
      <c r="S174" s="366"/>
      <c r="T174">
        <v>166</v>
      </c>
      <c r="U174" s="98">
        <f t="shared" si="75"/>
        <v>173</v>
      </c>
      <c r="V174" s="53" t="str" cm="1">
        <f t="array" aca="1" ref="V174" ca="1">INDIRECT("B" &amp; U174)</f>
        <v>NIVEL 1018 FRENTE AM 166 14-01-2026</v>
      </c>
      <c r="W174" s="54">
        <f t="shared" ca="1" si="76"/>
        <v>3.5</v>
      </c>
      <c r="X174" s="55">
        <f t="shared" ca="1" si="77"/>
        <v>3.0599999999999998E-3</v>
      </c>
      <c r="Y174" s="55">
        <f t="shared" ca="1" si="78"/>
        <v>0</v>
      </c>
      <c r="Z174" s="78">
        <f t="shared" ca="1" si="79"/>
        <v>2.7539999999999999E-3</v>
      </c>
      <c r="AA174" s="54" t="str">
        <f t="shared" ca="1" si="80"/>
        <v>Dump</v>
      </c>
      <c r="AB174" s="99">
        <f t="shared" ca="1" si="81"/>
        <v>0.625</v>
      </c>
      <c r="AC174" s="366"/>
      <c r="AD174" s="366"/>
      <c r="AE174" s="366"/>
    </row>
    <row r="175" spans="1:31">
      <c r="B175" s="772" t="s">
        <v>2435</v>
      </c>
      <c r="C175" s="376">
        <v>1</v>
      </c>
      <c r="D175" s="771">
        <v>3.5</v>
      </c>
      <c r="E175" s="104">
        <v>1.3100000000000001E-2</v>
      </c>
      <c r="F175" s="104"/>
      <c r="H175">
        <v>193</v>
      </c>
      <c r="I175" s="98">
        <f t="shared" si="65"/>
        <v>200</v>
      </c>
      <c r="J175" s="53" t="str" cm="1">
        <f t="array" aca="1" ref="J175" ca="1">INDIRECT("B" &amp; I175)</f>
        <v>NIVEL 789 CANTERA AM 193 15-01-2026</v>
      </c>
      <c r="K175" s="54">
        <f t="shared" ca="1" si="66"/>
        <v>3.5</v>
      </c>
      <c r="L175" s="421">
        <f t="shared" ca="1" si="67"/>
        <v>1.6560000000000002E-2</v>
      </c>
      <c r="M175" s="55">
        <f t="shared" ca="1" si="68"/>
        <v>0</v>
      </c>
      <c r="N175" s="421">
        <f t="shared" ca="1" si="72"/>
        <v>1.4904000000000002E-2</v>
      </c>
      <c r="O175" s="54" t="str">
        <f t="shared" ca="1" si="73"/>
        <v>Dump</v>
      </c>
      <c r="P175" s="99">
        <f t="shared" ca="1" si="74"/>
        <v>0.625</v>
      </c>
      <c r="R175" s="366"/>
      <c r="S175" s="366"/>
      <c r="T175">
        <v>171</v>
      </c>
      <c r="U175" s="98">
        <f t="shared" si="75"/>
        <v>178</v>
      </c>
      <c r="V175" s="53" t="str" cm="1">
        <f t="array" aca="1" ref="V175" ca="1">INDIRECT("B" &amp; U175)</f>
        <v>NIVEL 1018 ACOPIO AM 171 13-01-2026</v>
      </c>
      <c r="W175" s="54">
        <f t="shared" ca="1" si="76"/>
        <v>3.5</v>
      </c>
      <c r="X175" s="55">
        <f t="shared" ca="1" si="77"/>
        <v>6.9300000000000004E-3</v>
      </c>
      <c r="Y175" s="55">
        <f t="shared" ca="1" si="78"/>
        <v>0</v>
      </c>
      <c r="Z175" s="78">
        <f t="shared" ca="1" si="79"/>
        <v>6.2370000000000004E-3</v>
      </c>
      <c r="AA175" s="54" t="str">
        <f t="shared" ca="1" si="80"/>
        <v>Dump</v>
      </c>
      <c r="AB175" s="99">
        <f t="shared" ca="1" si="81"/>
        <v>0.625</v>
      </c>
      <c r="AC175" s="366"/>
      <c r="AD175" s="366"/>
      <c r="AE175" s="366"/>
    </row>
    <row r="176" spans="1:31">
      <c r="B176" s="772" t="s">
        <v>2436</v>
      </c>
      <c r="C176" s="376">
        <v>1</v>
      </c>
      <c r="D176" s="771">
        <v>3.5</v>
      </c>
      <c r="E176" s="104">
        <v>9.9000000000000008E-3</v>
      </c>
      <c r="F176" s="104"/>
      <c r="H176">
        <v>194</v>
      </c>
      <c r="I176" s="98">
        <f t="shared" si="65"/>
        <v>201</v>
      </c>
      <c r="J176" s="53" t="str" cm="1">
        <f t="array" aca="1" ref="J176" ca="1">INDIRECT("B" &amp; I176)</f>
        <v>NIVEL 789 CANTERA AM 194 15-01-2026</v>
      </c>
      <c r="K176" s="54">
        <f t="shared" ca="1" si="66"/>
        <v>3.5</v>
      </c>
      <c r="L176" s="421">
        <f t="shared" ca="1" si="67"/>
        <v>1.269E-2</v>
      </c>
      <c r="M176" s="55">
        <f t="shared" ca="1" si="68"/>
        <v>0</v>
      </c>
      <c r="N176" s="421">
        <f t="shared" ca="1" si="72"/>
        <v>1.1421000000000001E-2</v>
      </c>
      <c r="O176" s="54" t="str">
        <f t="shared" ca="1" si="73"/>
        <v>Dump</v>
      </c>
      <c r="P176" s="99">
        <f t="shared" ca="1" si="74"/>
        <v>0.625</v>
      </c>
      <c r="R176" s="366"/>
      <c r="S176" s="366"/>
      <c r="T176">
        <v>180</v>
      </c>
      <c r="U176" s="98">
        <f t="shared" si="75"/>
        <v>187</v>
      </c>
      <c r="V176" s="53" t="str" cm="1">
        <f t="array" aca="1" ref="V176" ca="1">INDIRECT("B" &amp; U176)</f>
        <v>NIVEL 1018 ACOPIO TURNO 180 14-01-2026</v>
      </c>
      <c r="W176" s="54">
        <f t="shared" ca="1" si="76"/>
        <v>3.5</v>
      </c>
      <c r="X176" s="55">
        <f t="shared" ca="1" si="77"/>
        <v>4.6800000000000001E-3</v>
      </c>
      <c r="Y176" s="55">
        <f t="shared" ca="1" si="78"/>
        <v>0</v>
      </c>
      <c r="Z176" s="78">
        <f t="shared" ca="1" si="79"/>
        <v>4.2120000000000005E-3</v>
      </c>
      <c r="AA176" s="54" t="str">
        <f t="shared" ca="1" si="80"/>
        <v>Dump</v>
      </c>
      <c r="AB176" s="99">
        <f t="shared" ca="1" si="81"/>
        <v>0.625</v>
      </c>
      <c r="AC176" s="366"/>
      <c r="AD176" s="366"/>
      <c r="AE176" s="366"/>
    </row>
    <row r="177" spans="1:31">
      <c r="B177" s="772" t="s">
        <v>2437</v>
      </c>
      <c r="C177" s="376">
        <v>1</v>
      </c>
      <c r="D177" s="771">
        <v>3.5</v>
      </c>
      <c r="E177" s="104">
        <v>9.4999999999999998E-3</v>
      </c>
      <c r="F177" s="104"/>
      <c r="H177">
        <v>211</v>
      </c>
      <c r="I177" s="98">
        <f t="shared" si="65"/>
        <v>218</v>
      </c>
      <c r="J177" s="53" t="str" cm="1">
        <f t="array" aca="1" ref="J177" ca="1">INDIRECT("B" &amp; I177)</f>
        <v>NIVEL 789 CANTERA AM 211 16-01-2026</v>
      </c>
      <c r="K177" s="54">
        <f t="shared" ca="1" si="66"/>
        <v>3.5</v>
      </c>
      <c r="L177" s="421">
        <f t="shared" ca="1" si="67"/>
        <v>1.35E-2</v>
      </c>
      <c r="M177" s="55">
        <f t="shared" ca="1" si="68"/>
        <v>0</v>
      </c>
      <c r="N177" s="421">
        <f t="shared" ca="1" si="72"/>
        <v>1.2149999999999999E-2</v>
      </c>
      <c r="O177" s="54" t="str">
        <f t="shared" ca="1" si="73"/>
        <v>Dump</v>
      </c>
      <c r="P177" s="99">
        <f t="shared" ca="1" si="74"/>
        <v>0.625</v>
      </c>
      <c r="R177" s="366"/>
      <c r="S177" s="366"/>
      <c r="T177"/>
      <c r="U177" s="98">
        <f t="shared" si="75"/>
        <v>5</v>
      </c>
      <c r="V177" s="53" t="str" cm="1">
        <f t="array" aca="1" ref="V177" ca="1">INDIRECT("B" &amp; U177)</f>
        <v>fecha</v>
      </c>
      <c r="W177" s="54">
        <f t="shared" ca="1" si="76"/>
        <v>0</v>
      </c>
      <c r="X177" s="55">
        <f t="shared" ca="1" si="77"/>
        <v>0</v>
      </c>
      <c r="Y177" s="55">
        <f t="shared" ca="1" si="78"/>
        <v>0</v>
      </c>
      <c r="Z177" s="78">
        <f t="shared" ca="1" si="79"/>
        <v>0</v>
      </c>
      <c r="AA177" s="54" t="str">
        <f t="shared" ca="1" si="80"/>
        <v>-</v>
      </c>
      <c r="AB177" s="99">
        <f t="shared" ca="1" si="81"/>
        <v>0</v>
      </c>
      <c r="AC177" s="366"/>
      <c r="AD177" s="366"/>
      <c r="AE177" s="366"/>
    </row>
    <row r="178" spans="1:31" ht="24" customHeight="1">
      <c r="A178" s="419" t="s">
        <v>246</v>
      </c>
      <c r="B178" s="772" t="s">
        <v>2438</v>
      </c>
      <c r="C178" s="376">
        <v>1</v>
      </c>
      <c r="D178" s="771">
        <v>3.5</v>
      </c>
      <c r="E178" s="104">
        <v>7.7000000000000002E-3</v>
      </c>
      <c r="F178" s="104"/>
      <c r="H178">
        <v>212</v>
      </c>
      <c r="I178" s="98">
        <f t="shared" si="65"/>
        <v>219</v>
      </c>
      <c r="J178" s="53" t="str" cm="1">
        <f t="array" aca="1" ref="J178" ca="1">INDIRECT("B" &amp; I178)</f>
        <v>NIVEL 789 CANTERA AM 212 16-01-2026</v>
      </c>
      <c r="K178" s="54">
        <f t="shared" ca="1" si="66"/>
        <v>3.5</v>
      </c>
      <c r="L178" s="421">
        <f t="shared" ca="1" si="67"/>
        <v>1.35E-2</v>
      </c>
      <c r="M178" s="55">
        <f t="shared" ca="1" si="68"/>
        <v>0</v>
      </c>
      <c r="N178" s="421">
        <f t="shared" ca="1" si="72"/>
        <v>1.2149999999999999E-2</v>
      </c>
      <c r="O178" s="54" t="str">
        <f t="shared" ca="1" si="73"/>
        <v>Dump</v>
      </c>
      <c r="P178" s="99">
        <f t="shared" ca="1" si="74"/>
        <v>0.625</v>
      </c>
      <c r="R178" s="366"/>
      <c r="S178" s="366"/>
      <c r="T178"/>
      <c r="U178" s="98">
        <f t="shared" si="75"/>
        <v>5</v>
      </c>
      <c r="V178" s="53" t="str" cm="1">
        <f t="array" aca="1" ref="V178" ca="1">INDIRECT("B" &amp; U178)</f>
        <v>fecha</v>
      </c>
      <c r="W178" s="54">
        <f t="shared" ca="1" si="76"/>
        <v>0</v>
      </c>
      <c r="X178" s="55">
        <f t="shared" ca="1" si="77"/>
        <v>0</v>
      </c>
      <c r="Y178" s="55">
        <f t="shared" ca="1" si="78"/>
        <v>0</v>
      </c>
      <c r="Z178" s="78">
        <f t="shared" ca="1" si="79"/>
        <v>0</v>
      </c>
      <c r="AA178" s="54" t="str">
        <f t="shared" ca="1" si="80"/>
        <v>-</v>
      </c>
      <c r="AB178" s="99">
        <f t="shared" ca="1" si="81"/>
        <v>0</v>
      </c>
      <c r="AC178" s="366"/>
      <c r="AD178" s="366"/>
      <c r="AE178" s="366"/>
    </row>
    <row r="179" spans="1:31">
      <c r="B179" s="772" t="s">
        <v>2439</v>
      </c>
      <c r="C179" s="376">
        <v>1</v>
      </c>
      <c r="D179" s="771">
        <v>3.5</v>
      </c>
      <c r="E179" s="104">
        <v>1.14E-2</v>
      </c>
      <c r="F179" s="104"/>
      <c r="H179">
        <v>213</v>
      </c>
      <c r="I179" s="98">
        <f t="shared" si="65"/>
        <v>220</v>
      </c>
      <c r="J179" s="53" t="str" cm="1">
        <f t="array" aca="1" ref="J179" ca="1">INDIRECT("B" &amp; I179)</f>
        <v>NIVEL 789 CANTERA AM 213 16-01-2026</v>
      </c>
      <c r="K179" s="54">
        <f t="shared" ca="1" si="66"/>
        <v>3.5</v>
      </c>
      <c r="L179" s="421">
        <f t="shared" ca="1" si="67"/>
        <v>1.35E-2</v>
      </c>
      <c r="M179" s="55">
        <f t="shared" ca="1" si="68"/>
        <v>0</v>
      </c>
      <c r="N179" s="421">
        <f t="shared" ca="1" si="72"/>
        <v>1.2149999999999999E-2</v>
      </c>
      <c r="O179" s="54" t="str">
        <f t="shared" ca="1" si="73"/>
        <v>Dump</v>
      </c>
      <c r="P179" s="99">
        <f t="shared" ca="1" si="74"/>
        <v>0.625</v>
      </c>
      <c r="R179" s="366"/>
      <c r="S179" s="366"/>
      <c r="T179"/>
      <c r="U179" s="98">
        <f t="shared" si="75"/>
        <v>5</v>
      </c>
      <c r="V179" s="53" t="str" cm="1">
        <f t="array" aca="1" ref="V179" ca="1">INDIRECT("B" &amp; U179)</f>
        <v>fecha</v>
      </c>
      <c r="W179" s="54">
        <f t="shared" ca="1" si="76"/>
        <v>0</v>
      </c>
      <c r="X179" s="55">
        <f t="shared" ca="1" si="77"/>
        <v>0</v>
      </c>
      <c r="Y179" s="55">
        <f t="shared" ca="1" si="78"/>
        <v>0</v>
      </c>
      <c r="Z179" s="78">
        <f t="shared" ca="1" si="79"/>
        <v>0</v>
      </c>
      <c r="AA179" s="54" t="str">
        <f t="shared" ca="1" si="80"/>
        <v>-</v>
      </c>
      <c r="AB179" s="99">
        <f t="shared" ca="1" si="81"/>
        <v>0</v>
      </c>
      <c r="AC179" s="366"/>
      <c r="AD179" s="366"/>
      <c r="AE179" s="366"/>
    </row>
    <row r="180" spans="1:31">
      <c r="B180" s="772" t="s">
        <v>2440</v>
      </c>
      <c r="C180" s="376">
        <v>1</v>
      </c>
      <c r="D180" s="771">
        <v>3.5</v>
      </c>
      <c r="E180" s="104">
        <v>1.18E-2</v>
      </c>
      <c r="F180" s="104"/>
      <c r="H180">
        <v>214</v>
      </c>
      <c r="I180" s="98">
        <f t="shared" si="65"/>
        <v>221</v>
      </c>
      <c r="J180" s="53" t="str" cm="1">
        <f t="array" aca="1" ref="J180" ca="1">INDIRECT("B" &amp; I180)</f>
        <v>NIVEL 789 CANTERA AM 214 19-01-2026</v>
      </c>
      <c r="K180" s="54">
        <f t="shared" ca="1" si="66"/>
        <v>3.5</v>
      </c>
      <c r="L180" s="421">
        <f t="shared" ca="1" si="67"/>
        <v>1.4220000000000002E-2</v>
      </c>
      <c r="M180" s="55">
        <f t="shared" ca="1" si="68"/>
        <v>0</v>
      </c>
      <c r="N180" s="421">
        <f t="shared" ca="1" si="72"/>
        <v>1.2798000000000002E-2</v>
      </c>
      <c r="O180" s="54" t="str">
        <f t="shared" ca="1" si="73"/>
        <v>Dump</v>
      </c>
      <c r="P180" s="99">
        <f t="shared" ca="1" si="74"/>
        <v>0.625</v>
      </c>
      <c r="R180" s="366"/>
      <c r="S180" s="366"/>
      <c r="T180"/>
      <c r="U180" s="98">
        <f t="shared" si="75"/>
        <v>5</v>
      </c>
      <c r="V180" s="53" t="str" cm="1">
        <f t="array" aca="1" ref="V180" ca="1">INDIRECT("B" &amp; U180)</f>
        <v>fecha</v>
      </c>
      <c r="W180" s="54">
        <f t="shared" ca="1" si="76"/>
        <v>0</v>
      </c>
      <c r="X180" s="55">
        <f t="shared" ca="1" si="77"/>
        <v>0</v>
      </c>
      <c r="Y180" s="55">
        <f t="shared" ca="1" si="78"/>
        <v>0</v>
      </c>
      <c r="Z180" s="78">
        <f t="shared" ca="1" si="79"/>
        <v>0</v>
      </c>
      <c r="AA180" s="54" t="str">
        <f t="shared" ca="1" si="80"/>
        <v>-</v>
      </c>
      <c r="AB180" s="99">
        <f t="shared" ca="1" si="81"/>
        <v>0</v>
      </c>
      <c r="AC180" s="366"/>
      <c r="AD180" s="366"/>
      <c r="AE180" s="366"/>
    </row>
    <row r="181" spans="1:31">
      <c r="B181" s="772" t="s">
        <v>2441</v>
      </c>
      <c r="C181" s="376">
        <v>1</v>
      </c>
      <c r="D181" s="771">
        <v>3.5</v>
      </c>
      <c r="E181" s="104">
        <v>1.03E-2</v>
      </c>
      <c r="F181" s="104"/>
      <c r="H181">
        <v>215</v>
      </c>
      <c r="I181" s="98">
        <f t="shared" si="65"/>
        <v>222</v>
      </c>
      <c r="J181" s="53" t="str" cm="1">
        <f t="array" aca="1" ref="J181" ca="1">INDIRECT("B" &amp; I181)</f>
        <v>NIVEL 789 CANTERA AM 215 19-01-2026</v>
      </c>
      <c r="K181" s="54">
        <f t="shared" ca="1" si="66"/>
        <v>3.5</v>
      </c>
      <c r="L181" s="421">
        <f t="shared" ca="1" si="67"/>
        <v>1.7639999999999999E-2</v>
      </c>
      <c r="M181" s="55">
        <f t="shared" ca="1" si="68"/>
        <v>0</v>
      </c>
      <c r="N181" s="421">
        <f t="shared" ca="1" si="72"/>
        <v>1.5876000000000001E-2</v>
      </c>
      <c r="O181" s="54" t="str">
        <f t="shared" ca="1" si="73"/>
        <v>Dump</v>
      </c>
      <c r="P181" s="99">
        <f t="shared" ca="1" si="74"/>
        <v>0.625</v>
      </c>
      <c r="R181" s="366"/>
      <c r="S181" s="366"/>
      <c r="T181"/>
      <c r="U181" s="98">
        <f t="shared" si="75"/>
        <v>5</v>
      </c>
      <c r="V181" s="53" t="str" cm="1">
        <f t="array" aca="1" ref="V181" ca="1">INDIRECT("B" &amp; U181)</f>
        <v>fecha</v>
      </c>
      <c r="W181" s="54">
        <f t="shared" ca="1" si="76"/>
        <v>0</v>
      </c>
      <c r="X181" s="55">
        <f t="shared" ca="1" si="77"/>
        <v>0</v>
      </c>
      <c r="Y181" s="55">
        <f t="shared" ca="1" si="78"/>
        <v>0</v>
      </c>
      <c r="Z181" s="78">
        <f t="shared" ca="1" si="79"/>
        <v>0</v>
      </c>
      <c r="AA181" s="54" t="str">
        <f t="shared" ca="1" si="80"/>
        <v>-</v>
      </c>
      <c r="AB181" s="99">
        <f t="shared" ca="1" si="81"/>
        <v>0</v>
      </c>
      <c r="AC181" s="366"/>
      <c r="AD181" s="366"/>
      <c r="AE181" s="366"/>
    </row>
    <row r="182" spans="1:31">
      <c r="B182" s="772" t="s">
        <v>2442</v>
      </c>
      <c r="C182" s="376">
        <v>1</v>
      </c>
      <c r="D182" s="771">
        <v>3.5</v>
      </c>
      <c r="E182" s="104">
        <v>1.38E-2</v>
      </c>
      <c r="F182" s="104"/>
      <c r="H182">
        <v>216</v>
      </c>
      <c r="I182" s="98">
        <f t="shared" si="65"/>
        <v>223</v>
      </c>
      <c r="J182" s="53" t="str" cm="1">
        <f t="array" aca="1" ref="J182" ca="1">INDIRECT("B" &amp; I182)</f>
        <v>NIVEL 789 CANTERA AM 216 19-01-2026</v>
      </c>
      <c r="K182" s="54">
        <f t="shared" ca="1" si="66"/>
        <v>3.5</v>
      </c>
      <c r="L182" s="421">
        <f t="shared" ca="1" si="67"/>
        <v>1.6649999999999998E-2</v>
      </c>
      <c r="M182" s="55">
        <f t="shared" ca="1" si="68"/>
        <v>0</v>
      </c>
      <c r="N182" s="421">
        <f t="shared" ca="1" si="72"/>
        <v>1.4984999999999998E-2</v>
      </c>
      <c r="O182" s="54" t="str">
        <f t="shared" ca="1" si="73"/>
        <v>Dump</v>
      </c>
      <c r="P182" s="99">
        <f t="shared" ca="1" si="74"/>
        <v>0.625</v>
      </c>
      <c r="R182" s="366"/>
      <c r="S182" s="366"/>
      <c r="T182"/>
      <c r="U182" s="98">
        <f t="shared" si="75"/>
        <v>5</v>
      </c>
      <c r="V182" s="53" t="str" cm="1">
        <f t="array" aca="1" ref="V182" ca="1">INDIRECT("B" &amp; U182)</f>
        <v>fecha</v>
      </c>
      <c r="W182" s="54">
        <f t="shared" ca="1" si="76"/>
        <v>0</v>
      </c>
      <c r="X182" s="55">
        <f t="shared" ca="1" si="77"/>
        <v>0</v>
      </c>
      <c r="Y182" s="55">
        <f t="shared" ca="1" si="78"/>
        <v>0</v>
      </c>
      <c r="Z182" s="78">
        <f t="shared" ca="1" si="79"/>
        <v>0</v>
      </c>
      <c r="AA182" s="54" t="str">
        <f t="shared" ca="1" si="80"/>
        <v>-</v>
      </c>
      <c r="AB182" s="99">
        <f t="shared" ca="1" si="81"/>
        <v>0</v>
      </c>
      <c r="AC182" s="366"/>
      <c r="AD182" s="366"/>
      <c r="AE182" s="366"/>
    </row>
    <row r="183" spans="1:31">
      <c r="B183" s="772" t="s">
        <v>2443</v>
      </c>
      <c r="C183" s="376">
        <v>1</v>
      </c>
      <c r="D183" s="771">
        <v>3.5</v>
      </c>
      <c r="E183" s="104">
        <v>1.14E-2</v>
      </c>
      <c r="F183" s="104"/>
      <c r="H183">
        <v>217</v>
      </c>
      <c r="I183" s="98">
        <f t="shared" si="65"/>
        <v>224</v>
      </c>
      <c r="J183" s="53" t="str" cm="1">
        <f t="array" aca="1" ref="J183" ca="1">INDIRECT("B" &amp; I183)</f>
        <v>NIVEL 789 CANTERA AM 217 19-01-2026</v>
      </c>
      <c r="K183" s="54">
        <f t="shared" ca="1" si="66"/>
        <v>3.5</v>
      </c>
      <c r="L183" s="421">
        <f t="shared" ca="1" si="67"/>
        <v>2.691E-2</v>
      </c>
      <c r="M183" s="55">
        <f t="shared" ca="1" si="68"/>
        <v>0</v>
      </c>
      <c r="N183" s="421">
        <f t="shared" ca="1" si="72"/>
        <v>2.4219000000000001E-2</v>
      </c>
      <c r="O183" s="54" t="str">
        <f t="shared" ca="1" si="73"/>
        <v>Dump</v>
      </c>
      <c r="P183" s="99">
        <f t="shared" ca="1" si="74"/>
        <v>0.625</v>
      </c>
      <c r="R183" s="366"/>
      <c r="S183" s="366"/>
      <c r="T183"/>
      <c r="U183" s="98">
        <f t="shared" si="75"/>
        <v>5</v>
      </c>
      <c r="V183" s="53" t="str" cm="1">
        <f t="array" aca="1" ref="V183" ca="1">INDIRECT("B" &amp; U183)</f>
        <v>fecha</v>
      </c>
      <c r="W183" s="54">
        <f t="shared" ca="1" si="76"/>
        <v>0</v>
      </c>
      <c r="X183" s="55">
        <f t="shared" ca="1" si="77"/>
        <v>0</v>
      </c>
      <c r="Y183" s="55">
        <f t="shared" ca="1" si="78"/>
        <v>0</v>
      </c>
      <c r="Z183" s="78">
        <f t="shared" ca="1" si="79"/>
        <v>0</v>
      </c>
      <c r="AA183" s="54" t="str">
        <f t="shared" ca="1" si="80"/>
        <v>-</v>
      </c>
      <c r="AB183" s="99">
        <f t="shared" ca="1" si="81"/>
        <v>0</v>
      </c>
      <c r="AC183" s="366"/>
      <c r="AD183" s="366"/>
      <c r="AE183" s="366"/>
    </row>
    <row r="184" spans="1:31">
      <c r="B184" s="772" t="s">
        <v>2444</v>
      </c>
      <c r="C184" s="376">
        <v>1</v>
      </c>
      <c r="D184" s="771">
        <v>3.5</v>
      </c>
      <c r="E184" s="104">
        <v>1.04E-2</v>
      </c>
      <c r="F184" s="104"/>
      <c r="H184">
        <v>218</v>
      </c>
      <c r="I184" s="98">
        <f t="shared" si="65"/>
        <v>225</v>
      </c>
      <c r="J184" s="53" t="str" cm="1">
        <f t="array" aca="1" ref="J184" ca="1">INDIRECT("B" &amp; I184)</f>
        <v>NIVEL 789 CANTERA AM 218 19-01-2026</v>
      </c>
      <c r="K184" s="54">
        <f t="shared" ca="1" si="66"/>
        <v>3.5</v>
      </c>
      <c r="L184" s="421">
        <f t="shared" ca="1" si="67"/>
        <v>2.3220000000000001E-2</v>
      </c>
      <c r="M184" s="55">
        <f t="shared" ca="1" si="68"/>
        <v>0</v>
      </c>
      <c r="N184" s="421">
        <f t="shared" ca="1" si="72"/>
        <v>2.0898E-2</v>
      </c>
      <c r="O184" s="54" t="str">
        <f t="shared" ca="1" si="73"/>
        <v>Dump</v>
      </c>
      <c r="P184" s="99">
        <f t="shared" ca="1" si="74"/>
        <v>0.625</v>
      </c>
      <c r="R184" s="366"/>
      <c r="S184" s="366"/>
      <c r="T184"/>
      <c r="U184" s="98">
        <f t="shared" si="75"/>
        <v>5</v>
      </c>
      <c r="V184" s="53" t="str" cm="1">
        <f t="array" aca="1" ref="V184" ca="1">INDIRECT("B" &amp; U184)</f>
        <v>fecha</v>
      </c>
      <c r="W184" s="54">
        <f t="shared" ca="1" si="76"/>
        <v>0</v>
      </c>
      <c r="X184" s="55">
        <f t="shared" ca="1" si="77"/>
        <v>0</v>
      </c>
      <c r="Y184" s="55">
        <f t="shared" ca="1" si="78"/>
        <v>0</v>
      </c>
      <c r="Z184" s="78">
        <f t="shared" ca="1" si="79"/>
        <v>0</v>
      </c>
      <c r="AA184" s="54" t="str">
        <f t="shared" ca="1" si="80"/>
        <v>-</v>
      </c>
      <c r="AB184" s="99">
        <f t="shared" ca="1" si="81"/>
        <v>0</v>
      </c>
      <c r="AC184" s="366"/>
      <c r="AD184" s="366"/>
      <c r="AE184" s="366"/>
    </row>
    <row r="185" spans="1:31">
      <c r="B185" s="772" t="s">
        <v>2445</v>
      </c>
      <c r="C185" s="376">
        <v>1</v>
      </c>
      <c r="D185" s="771">
        <v>3.5</v>
      </c>
      <c r="E185" s="104">
        <v>1.3299999999999999E-2</v>
      </c>
      <c r="F185" s="104"/>
      <c r="H185" s="329">
        <v>219</v>
      </c>
      <c r="I185" s="98">
        <f t="shared" si="65"/>
        <v>226</v>
      </c>
      <c r="J185" s="53" t="str" cm="1">
        <f t="array" aca="1" ref="J185" ca="1">INDIRECT("B" &amp; I185)</f>
        <v>NIVEL 789 CANTERA AM 219 19-01-2026</v>
      </c>
      <c r="K185" s="54">
        <f t="shared" ca="1" si="66"/>
        <v>3.5</v>
      </c>
      <c r="L185" s="421">
        <f t="shared" ca="1" si="67"/>
        <v>2.0879999999999999E-2</v>
      </c>
      <c r="M185" s="55">
        <f t="shared" ca="1" si="68"/>
        <v>0</v>
      </c>
      <c r="N185" s="421">
        <f t="shared" ca="1" si="72"/>
        <v>1.8792E-2</v>
      </c>
      <c r="O185" s="54" t="str">
        <f t="shared" ca="1" si="73"/>
        <v>Dump</v>
      </c>
      <c r="P185" s="99">
        <f t="shared" ca="1" si="74"/>
        <v>0.625</v>
      </c>
      <c r="R185" s="366"/>
      <c r="S185" s="366"/>
      <c r="T185"/>
      <c r="U185" s="98">
        <f t="shared" si="75"/>
        <v>5</v>
      </c>
      <c r="V185" s="53" t="str" cm="1">
        <f t="array" aca="1" ref="V185" ca="1">INDIRECT("B" &amp; U185)</f>
        <v>fecha</v>
      </c>
      <c r="W185" s="54">
        <f t="shared" ca="1" si="76"/>
        <v>0</v>
      </c>
      <c r="X185" s="55">
        <f t="shared" ca="1" si="77"/>
        <v>0</v>
      </c>
      <c r="Y185" s="55">
        <f t="shared" ca="1" si="78"/>
        <v>0</v>
      </c>
      <c r="Z185" s="78">
        <f t="shared" ca="1" si="79"/>
        <v>0</v>
      </c>
      <c r="AA185" s="54" t="str">
        <f t="shared" ca="1" si="80"/>
        <v>-</v>
      </c>
      <c r="AB185" s="99">
        <f t="shared" ca="1" si="81"/>
        <v>0</v>
      </c>
      <c r="AC185" s="366"/>
      <c r="AD185" s="366"/>
      <c r="AE185" s="366"/>
    </row>
    <row r="186" spans="1:31">
      <c r="B186" s="772" t="s">
        <v>2446</v>
      </c>
      <c r="C186" s="376">
        <v>1</v>
      </c>
      <c r="D186" s="771">
        <v>3.5</v>
      </c>
      <c r="E186" s="104">
        <v>7.9000000000000008E-3</v>
      </c>
      <c r="F186" s="104"/>
      <c r="H186">
        <v>220</v>
      </c>
      <c r="I186" s="98">
        <f t="shared" si="65"/>
        <v>227</v>
      </c>
      <c r="J186" s="53" t="str" cm="1">
        <f t="array" aca="1" ref="J186" ca="1">INDIRECT("B" &amp; I186)</f>
        <v>NIVEL 789 CANTERA AM 220 19-01-2026</v>
      </c>
      <c r="K186" s="54">
        <f t="shared" ca="1" si="66"/>
        <v>3.5</v>
      </c>
      <c r="L186" s="421">
        <f t="shared" ca="1" si="67"/>
        <v>1.5390000000000001E-2</v>
      </c>
      <c r="M186" s="55">
        <f t="shared" ca="1" si="68"/>
        <v>0</v>
      </c>
      <c r="N186" s="421">
        <f t="shared" ca="1" si="72"/>
        <v>1.3851E-2</v>
      </c>
      <c r="O186" s="54" t="str">
        <f t="shared" ca="1" si="73"/>
        <v>Dump</v>
      </c>
      <c r="P186" s="99">
        <f t="shared" ca="1" si="74"/>
        <v>0.625</v>
      </c>
      <c r="R186" s="366"/>
      <c r="S186" s="366"/>
      <c r="T186"/>
      <c r="U186" s="98">
        <f t="shared" si="75"/>
        <v>5</v>
      </c>
      <c r="V186" s="53" t="str" cm="1">
        <f t="array" aca="1" ref="V186" ca="1">INDIRECT("B" &amp; U186)</f>
        <v>fecha</v>
      </c>
      <c r="W186" s="54">
        <f t="shared" ca="1" si="76"/>
        <v>0</v>
      </c>
      <c r="X186" s="55">
        <f t="shared" ca="1" si="77"/>
        <v>0</v>
      </c>
      <c r="Y186" s="55">
        <f t="shared" ca="1" si="78"/>
        <v>0</v>
      </c>
      <c r="Z186" s="78">
        <f t="shared" ca="1" si="79"/>
        <v>0</v>
      </c>
      <c r="AA186" s="54" t="str">
        <f t="shared" ca="1" si="80"/>
        <v>-</v>
      </c>
      <c r="AB186" s="99">
        <f t="shared" ca="1" si="81"/>
        <v>0</v>
      </c>
      <c r="AC186" s="366"/>
      <c r="AD186" s="366"/>
      <c r="AE186" s="366"/>
    </row>
    <row r="187" spans="1:31">
      <c r="A187" s="419" t="s">
        <v>246</v>
      </c>
      <c r="B187" s="772" t="s">
        <v>2447</v>
      </c>
      <c r="C187" s="376">
        <v>1</v>
      </c>
      <c r="D187" s="771">
        <v>3.5</v>
      </c>
      <c r="E187" s="104">
        <v>5.1999999999999998E-3</v>
      </c>
      <c r="F187" s="104"/>
      <c r="H187">
        <v>221</v>
      </c>
      <c r="I187" s="98">
        <f t="shared" si="65"/>
        <v>228</v>
      </c>
      <c r="J187" s="53" t="str" cm="1">
        <f t="array" aca="1" ref="J187" ca="1">INDIRECT("B" &amp; I187)</f>
        <v>NIVEL 789 CANTERA AM 221 19-01-2026</v>
      </c>
      <c r="K187" s="54">
        <f t="shared" ca="1" si="66"/>
        <v>3.5</v>
      </c>
      <c r="L187" s="421">
        <f t="shared" ca="1" si="67"/>
        <v>1.179E-2</v>
      </c>
      <c r="M187" s="55">
        <f t="shared" ca="1" si="68"/>
        <v>0</v>
      </c>
      <c r="N187" s="421">
        <f t="shared" ca="1" si="72"/>
        <v>1.0611000000000001E-2</v>
      </c>
      <c r="O187" s="54" t="str">
        <f t="shared" ca="1" si="73"/>
        <v>Dump</v>
      </c>
      <c r="P187" s="99">
        <f t="shared" ca="1" si="74"/>
        <v>0.625</v>
      </c>
      <c r="R187" s="366"/>
      <c r="S187" s="366"/>
      <c r="T187"/>
      <c r="U187" s="98">
        <f t="shared" si="75"/>
        <v>5</v>
      </c>
      <c r="V187" s="53" t="str" cm="1">
        <f t="array" aca="1" ref="V187" ca="1">INDIRECT("B" &amp; U187)</f>
        <v>fecha</v>
      </c>
      <c r="W187" s="54">
        <f t="shared" ca="1" si="76"/>
        <v>0</v>
      </c>
      <c r="X187" s="55">
        <f t="shared" ca="1" si="77"/>
        <v>0</v>
      </c>
      <c r="Y187" s="55">
        <f t="shared" ca="1" si="78"/>
        <v>0</v>
      </c>
      <c r="Z187" s="78">
        <f t="shared" ca="1" si="79"/>
        <v>0</v>
      </c>
      <c r="AA187" s="54" t="str">
        <f t="shared" ca="1" si="80"/>
        <v>-</v>
      </c>
      <c r="AB187" s="99">
        <f t="shared" ca="1" si="81"/>
        <v>0</v>
      </c>
      <c r="AC187" s="366"/>
      <c r="AD187" s="366"/>
      <c r="AE187" s="366"/>
    </row>
    <row r="188" spans="1:31">
      <c r="B188" s="772" t="s">
        <v>2448</v>
      </c>
      <c r="C188" s="376">
        <v>1</v>
      </c>
      <c r="D188" s="771">
        <v>3.5</v>
      </c>
      <c r="E188" s="104">
        <v>8.3999999999999995E-3</v>
      </c>
      <c r="F188" s="104"/>
      <c r="H188">
        <v>222</v>
      </c>
      <c r="I188" s="98">
        <f t="shared" si="65"/>
        <v>229</v>
      </c>
      <c r="J188" s="53" t="str" cm="1">
        <f t="array" aca="1" ref="J188" ca="1">INDIRECT("B" &amp; I188)</f>
        <v>NIVEL 789 CANTERA AM 222 19-01-2026</v>
      </c>
      <c r="K188" s="54">
        <f t="shared" ca="1" si="66"/>
        <v>3.5</v>
      </c>
      <c r="L188" s="421">
        <f t="shared" ca="1" si="67"/>
        <v>9.2700000000000005E-3</v>
      </c>
      <c r="M188" s="55">
        <f t="shared" ca="1" si="68"/>
        <v>0</v>
      </c>
      <c r="N188" s="421">
        <f t="shared" ca="1" si="72"/>
        <v>8.3430000000000015E-3</v>
      </c>
      <c r="O188" s="54" t="str">
        <f t="shared" ca="1" si="73"/>
        <v>Dump</v>
      </c>
      <c r="P188" s="99">
        <f t="shared" ca="1" si="74"/>
        <v>0.625</v>
      </c>
      <c r="R188" s="366"/>
      <c r="S188" s="366"/>
      <c r="T188"/>
      <c r="U188" s="98">
        <f t="shared" si="75"/>
        <v>5</v>
      </c>
      <c r="V188" s="53" t="str" cm="1">
        <f t="array" aca="1" ref="V188" ca="1">INDIRECT("B" &amp; U188)</f>
        <v>fecha</v>
      </c>
      <c r="W188" s="54">
        <f t="shared" ca="1" si="76"/>
        <v>0</v>
      </c>
      <c r="X188" s="55">
        <f t="shared" ca="1" si="77"/>
        <v>0</v>
      </c>
      <c r="Y188" s="55">
        <f t="shared" ca="1" si="78"/>
        <v>0</v>
      </c>
      <c r="Z188" s="78">
        <f t="shared" ca="1" si="79"/>
        <v>0</v>
      </c>
      <c r="AA188" s="54" t="str">
        <f t="shared" ca="1" si="80"/>
        <v>-</v>
      </c>
      <c r="AB188" s="99">
        <f t="shared" ca="1" si="81"/>
        <v>0</v>
      </c>
      <c r="AC188" s="366"/>
      <c r="AD188" s="366"/>
      <c r="AE188" s="366"/>
    </row>
    <row r="189" spans="1:31">
      <c r="A189" s="419" t="s">
        <v>246</v>
      </c>
      <c r="B189" s="772" t="s">
        <v>2449</v>
      </c>
      <c r="C189" s="376">
        <v>1</v>
      </c>
      <c r="D189" s="771">
        <v>3.5</v>
      </c>
      <c r="E189" s="104">
        <v>6.4000000000000003E-3</v>
      </c>
      <c r="F189" s="104"/>
      <c r="H189">
        <v>223</v>
      </c>
      <c r="I189" s="98">
        <f t="shared" si="65"/>
        <v>230</v>
      </c>
      <c r="J189" s="53" t="str" cm="1">
        <f t="array" aca="1" ref="J189" ca="1">INDIRECT("B" &amp; I189)</f>
        <v>NIVEL 789 CANTERA AM 223 19-01-2026</v>
      </c>
      <c r="K189" s="54">
        <f t="shared" ca="1" si="66"/>
        <v>3.5</v>
      </c>
      <c r="L189" s="421">
        <f t="shared" ca="1" si="67"/>
        <v>1.0710000000000001E-2</v>
      </c>
      <c r="M189" s="55">
        <f t="shared" ca="1" si="68"/>
        <v>0</v>
      </c>
      <c r="N189" s="421">
        <f t="shared" ca="1" si="72"/>
        <v>9.6390000000000017E-3</v>
      </c>
      <c r="O189" s="54" t="str">
        <f t="shared" ca="1" si="73"/>
        <v>Dump</v>
      </c>
      <c r="P189" s="99">
        <f t="shared" ca="1" si="74"/>
        <v>0.625</v>
      </c>
      <c r="R189" s="366"/>
      <c r="S189" s="366"/>
      <c r="T189"/>
      <c r="U189" s="98">
        <f t="shared" si="75"/>
        <v>5</v>
      </c>
      <c r="V189" s="53" t="str" cm="1">
        <f t="array" aca="1" ref="V189" ca="1">INDIRECT("B" &amp; U189)</f>
        <v>fecha</v>
      </c>
      <c r="W189" s="54">
        <f t="shared" ca="1" si="76"/>
        <v>0</v>
      </c>
      <c r="X189" s="55">
        <f t="shared" ca="1" si="77"/>
        <v>0</v>
      </c>
      <c r="Y189" s="55">
        <f t="shared" ca="1" si="78"/>
        <v>0</v>
      </c>
      <c r="Z189" s="78">
        <f t="shared" ca="1" si="79"/>
        <v>0</v>
      </c>
      <c r="AA189" s="54" t="str">
        <f t="shared" ca="1" si="80"/>
        <v>-</v>
      </c>
      <c r="AB189" s="99">
        <f t="shared" ca="1" si="81"/>
        <v>0</v>
      </c>
      <c r="AC189" s="366"/>
      <c r="AD189" s="366"/>
      <c r="AE189" s="366"/>
    </row>
    <row r="190" spans="1:31">
      <c r="A190" s="419" t="s">
        <v>246</v>
      </c>
      <c r="B190" s="772" t="s">
        <v>2450</v>
      </c>
      <c r="C190" s="376">
        <v>1</v>
      </c>
      <c r="D190" s="771">
        <v>3.5</v>
      </c>
      <c r="E190" s="104">
        <v>4.5999999999999999E-3</v>
      </c>
      <c r="F190" s="104"/>
      <c r="H190">
        <v>224</v>
      </c>
      <c r="I190" s="98">
        <f t="shared" si="65"/>
        <v>231</v>
      </c>
      <c r="J190" s="53" t="str" cm="1">
        <f t="array" aca="1" ref="J190" ca="1">INDIRECT("B" &amp; I190)</f>
        <v>NIVEL 789 CANTERA AM 224 19-01-2026</v>
      </c>
      <c r="K190" s="54">
        <f t="shared" ca="1" si="66"/>
        <v>3.5</v>
      </c>
      <c r="L190" s="421">
        <f t="shared" ca="1" si="67"/>
        <v>1.4129999999999998E-2</v>
      </c>
      <c r="M190" s="55">
        <f t="shared" ca="1" si="68"/>
        <v>0</v>
      </c>
      <c r="N190" s="421">
        <f t="shared" ca="1" si="72"/>
        <v>1.2716999999999999E-2</v>
      </c>
      <c r="O190" s="54" t="str">
        <f t="shared" ca="1" si="73"/>
        <v>Dump</v>
      </c>
      <c r="P190" s="99">
        <f t="shared" ca="1" si="74"/>
        <v>0.625</v>
      </c>
      <c r="R190" s="366"/>
      <c r="S190" s="366"/>
      <c r="T190"/>
      <c r="U190" s="98">
        <f t="shared" si="75"/>
        <v>5</v>
      </c>
      <c r="V190" s="53" t="str" cm="1">
        <f t="array" aca="1" ref="V190" ca="1">INDIRECT("B" &amp; U190)</f>
        <v>fecha</v>
      </c>
      <c r="W190" s="54">
        <f t="shared" ca="1" si="76"/>
        <v>0</v>
      </c>
      <c r="X190" s="55">
        <f t="shared" ca="1" si="77"/>
        <v>0</v>
      </c>
      <c r="Y190" s="55">
        <f t="shared" ca="1" si="78"/>
        <v>0</v>
      </c>
      <c r="Z190" s="78">
        <f t="shared" ca="1" si="79"/>
        <v>0</v>
      </c>
      <c r="AA190" s="54" t="str">
        <f t="shared" ca="1" si="80"/>
        <v>-</v>
      </c>
      <c r="AB190" s="99">
        <f t="shared" ca="1" si="81"/>
        <v>0</v>
      </c>
      <c r="AC190" s="366"/>
      <c r="AD190" s="366"/>
      <c r="AE190" s="366"/>
    </row>
    <row r="191" spans="1:31">
      <c r="A191" s="419" t="s">
        <v>246</v>
      </c>
      <c r="B191" s="772" t="s">
        <v>2451</v>
      </c>
      <c r="C191" s="376">
        <v>1</v>
      </c>
      <c r="D191" s="771">
        <v>3.5</v>
      </c>
      <c r="E191" s="104">
        <v>3.5999999999999999E-3</v>
      </c>
      <c r="F191" s="104"/>
      <c r="H191">
        <v>225</v>
      </c>
      <c r="I191" s="98">
        <f t="shared" si="65"/>
        <v>232</v>
      </c>
      <c r="J191" s="53" t="str" cm="1">
        <f t="array" aca="1" ref="J191" ca="1">INDIRECT("B" &amp; I191)</f>
        <v>NIVEL 789 CANTERA AM 225 19-01-2026</v>
      </c>
      <c r="K191" s="54">
        <f t="shared" ca="1" si="66"/>
        <v>3.5</v>
      </c>
      <c r="L191" s="421">
        <f t="shared" ca="1" si="67"/>
        <v>6.9300000000000004E-3</v>
      </c>
      <c r="M191" s="55">
        <f t="shared" ca="1" si="68"/>
        <v>0</v>
      </c>
      <c r="N191" s="421">
        <f t="shared" ca="1" si="72"/>
        <v>6.2370000000000004E-3</v>
      </c>
      <c r="O191" s="54" t="str">
        <f t="shared" ca="1" si="73"/>
        <v>Dump</v>
      </c>
      <c r="P191" s="99">
        <f t="shared" ca="1" si="74"/>
        <v>0.625</v>
      </c>
      <c r="R191" s="366"/>
      <c r="S191" s="366"/>
      <c r="T191"/>
      <c r="U191" s="98">
        <f t="shared" si="75"/>
        <v>5</v>
      </c>
      <c r="V191" s="53" t="str" cm="1">
        <f t="array" aca="1" ref="V191" ca="1">INDIRECT("B" &amp; U191)</f>
        <v>fecha</v>
      </c>
      <c r="W191" s="54">
        <f t="shared" ca="1" si="76"/>
        <v>0</v>
      </c>
      <c r="X191" s="55">
        <f t="shared" ca="1" si="77"/>
        <v>0</v>
      </c>
      <c r="Y191" s="55">
        <f t="shared" ca="1" si="78"/>
        <v>0</v>
      </c>
      <c r="Z191" s="78">
        <f t="shared" ca="1" si="79"/>
        <v>0</v>
      </c>
      <c r="AA191" s="54" t="str">
        <f t="shared" ca="1" si="80"/>
        <v>-</v>
      </c>
      <c r="AB191" s="99">
        <f t="shared" ca="1" si="81"/>
        <v>0</v>
      </c>
      <c r="AC191" s="366"/>
      <c r="AD191" s="366"/>
      <c r="AE191" s="366"/>
    </row>
    <row r="192" spans="1:31">
      <c r="B192" s="772" t="s">
        <v>2452</v>
      </c>
      <c r="C192" s="376">
        <v>1</v>
      </c>
      <c r="D192" s="771">
        <v>3.5</v>
      </c>
      <c r="E192" s="104">
        <v>1.43E-2</v>
      </c>
      <c r="F192" s="104"/>
      <c r="H192">
        <v>226</v>
      </c>
      <c r="I192" s="98">
        <f t="shared" si="65"/>
        <v>233</v>
      </c>
      <c r="J192" s="53" t="str" cm="1">
        <f t="array" aca="1" ref="J192" ca="1">INDIRECT("B" &amp; I192)</f>
        <v>NIVEL 789 CANTERA AM 226 19-01-2026</v>
      </c>
      <c r="K192" s="54">
        <f t="shared" ca="1" si="66"/>
        <v>3.5</v>
      </c>
      <c r="L192" s="421">
        <f t="shared" ca="1" si="67"/>
        <v>4.0499999999999998E-3</v>
      </c>
      <c r="M192" s="55">
        <f t="shared" ca="1" si="68"/>
        <v>0</v>
      </c>
      <c r="N192" s="421">
        <f t="shared" ca="1" si="72"/>
        <v>3.6449999999999998E-3</v>
      </c>
      <c r="O192" s="54" t="str">
        <f t="shared" ca="1" si="73"/>
        <v>Dump</v>
      </c>
      <c r="P192" s="99">
        <f t="shared" ca="1" si="74"/>
        <v>0.625</v>
      </c>
      <c r="R192" s="366"/>
      <c r="S192" s="366"/>
      <c r="T192"/>
      <c r="U192" s="98">
        <f t="shared" si="75"/>
        <v>5</v>
      </c>
      <c r="V192" s="53" t="str" cm="1">
        <f t="array" aca="1" ref="V192" ca="1">INDIRECT("B" &amp; U192)</f>
        <v>fecha</v>
      </c>
      <c r="W192" s="54">
        <f t="shared" ca="1" si="76"/>
        <v>0</v>
      </c>
      <c r="X192" s="55">
        <f t="shared" ca="1" si="77"/>
        <v>0</v>
      </c>
      <c r="Y192" s="55">
        <f t="shared" ca="1" si="78"/>
        <v>0</v>
      </c>
      <c r="Z192" s="78">
        <f t="shared" ca="1" si="79"/>
        <v>0</v>
      </c>
      <c r="AA192" s="54" t="str">
        <f t="shared" ca="1" si="80"/>
        <v>-</v>
      </c>
      <c r="AB192" s="99">
        <f t="shared" ca="1" si="81"/>
        <v>0</v>
      </c>
      <c r="AC192" s="366"/>
      <c r="AD192" s="366"/>
      <c r="AE192"/>
    </row>
    <row r="193" spans="1:31">
      <c r="B193" s="772" t="s">
        <v>2453</v>
      </c>
      <c r="C193" s="376">
        <v>1</v>
      </c>
      <c r="D193" s="771">
        <v>3.5</v>
      </c>
      <c r="E193" s="104">
        <v>1.8700000000000001E-2</v>
      </c>
      <c r="F193" s="104"/>
      <c r="H193">
        <v>227</v>
      </c>
      <c r="I193" s="98">
        <f t="shared" si="65"/>
        <v>234</v>
      </c>
      <c r="J193" s="53" t="str" cm="1">
        <f t="array" aca="1" ref="J193" ca="1">INDIRECT("B" &amp; I193)</f>
        <v>NIVEL 789 CANTERA AM 227 19-01-2026</v>
      </c>
      <c r="K193" s="54">
        <f t="shared" ca="1" si="66"/>
        <v>3.5</v>
      </c>
      <c r="L193" s="421">
        <f t="shared" ca="1" si="67"/>
        <v>5.4900000000000001E-3</v>
      </c>
      <c r="M193" s="55">
        <f t="shared" ca="1" si="68"/>
        <v>0</v>
      </c>
      <c r="N193" s="421">
        <f t="shared" ca="1" si="72"/>
        <v>4.9410000000000001E-3</v>
      </c>
      <c r="O193" s="54" t="str">
        <f t="shared" ca="1" si="73"/>
        <v>Dump</v>
      </c>
      <c r="P193" s="99">
        <f t="shared" ca="1" si="74"/>
        <v>0.625</v>
      </c>
      <c r="R193" s="366"/>
      <c r="S193" s="366"/>
      <c r="T193"/>
      <c r="U193" s="98">
        <f t="shared" si="75"/>
        <v>5</v>
      </c>
      <c r="V193" s="53" t="str" cm="1">
        <f t="array" aca="1" ref="V193" ca="1">INDIRECT("B" &amp; U193)</f>
        <v>fecha</v>
      </c>
      <c r="W193" s="54">
        <f t="shared" ca="1" si="76"/>
        <v>0</v>
      </c>
      <c r="X193" s="55">
        <f t="shared" ca="1" si="77"/>
        <v>0</v>
      </c>
      <c r="Y193" s="55">
        <f t="shared" ca="1" si="78"/>
        <v>0</v>
      </c>
      <c r="Z193" s="78">
        <f t="shared" ca="1" si="79"/>
        <v>0</v>
      </c>
      <c r="AA193" s="54" t="str">
        <f t="shared" ca="1" si="80"/>
        <v>-</v>
      </c>
      <c r="AB193" s="99">
        <f t="shared" ca="1" si="81"/>
        <v>0</v>
      </c>
      <c r="AC193" s="366"/>
      <c r="AD193" s="366"/>
      <c r="AE193"/>
    </row>
    <row r="194" spans="1:31">
      <c r="B194" s="772" t="s">
        <v>2454</v>
      </c>
      <c r="C194" s="376">
        <v>1</v>
      </c>
      <c r="D194" s="771">
        <v>3.5</v>
      </c>
      <c r="E194" s="104">
        <v>2.18E-2</v>
      </c>
      <c r="F194" s="104"/>
      <c r="H194">
        <v>228</v>
      </c>
      <c r="I194" s="98">
        <f t="shared" si="65"/>
        <v>235</v>
      </c>
      <c r="J194" s="53" t="str" cm="1">
        <f t="array" aca="1" ref="J194" ca="1">INDIRECT("B" &amp; I194)</f>
        <v>NIVEL 789 CANTERA AM 228 19-01-2026</v>
      </c>
      <c r="K194" s="54">
        <f t="shared" ca="1" si="66"/>
        <v>3.5</v>
      </c>
      <c r="L194" s="421">
        <f t="shared" ca="1" si="67"/>
        <v>5.94E-3</v>
      </c>
      <c r="M194" s="55">
        <f t="shared" ca="1" si="68"/>
        <v>0</v>
      </c>
      <c r="N194" s="421">
        <f t="shared" ca="1" si="72"/>
        <v>5.3460000000000001E-3</v>
      </c>
      <c r="O194" s="54" t="str">
        <f t="shared" ca="1" si="73"/>
        <v>Dump</v>
      </c>
      <c r="P194" s="99">
        <f t="shared" ca="1" si="74"/>
        <v>0.625</v>
      </c>
      <c r="R194" s="366"/>
      <c r="S194" s="366"/>
      <c r="T194"/>
      <c r="U194" s="98">
        <f t="shared" si="75"/>
        <v>5</v>
      </c>
      <c r="V194" s="53" t="str" cm="1">
        <f t="array" aca="1" ref="V194" ca="1">INDIRECT("B" &amp; U194)</f>
        <v>fecha</v>
      </c>
      <c r="W194" s="54">
        <f t="shared" ca="1" si="76"/>
        <v>0</v>
      </c>
      <c r="X194" s="55">
        <f t="shared" ca="1" si="77"/>
        <v>0</v>
      </c>
      <c r="Y194" s="55">
        <f t="shared" ca="1" si="78"/>
        <v>0</v>
      </c>
      <c r="Z194" s="78">
        <f t="shared" ca="1" si="79"/>
        <v>0</v>
      </c>
      <c r="AA194" s="54" t="str">
        <f t="shared" ca="1" si="80"/>
        <v>-</v>
      </c>
      <c r="AB194" s="99">
        <f t="shared" ca="1" si="81"/>
        <v>0</v>
      </c>
      <c r="AC194" s="366"/>
      <c r="AD194" s="366"/>
      <c r="AE194"/>
    </row>
    <row r="195" spans="1:31">
      <c r="B195" s="772" t="s">
        <v>2455</v>
      </c>
      <c r="C195" s="376">
        <v>1</v>
      </c>
      <c r="D195" s="771">
        <v>3.5</v>
      </c>
      <c r="E195" s="104">
        <v>1.2E-2</v>
      </c>
      <c r="F195" s="104"/>
      <c r="H195">
        <v>23</v>
      </c>
      <c r="I195" s="98">
        <f t="shared" si="65"/>
        <v>30</v>
      </c>
      <c r="J195" s="53" t="str" cm="1">
        <f t="array" aca="1" ref="J195" ca="1">INDIRECT("B" &amp; I195)</f>
        <v>NIVEL 1018 REC AM 23 27-12-2025</v>
      </c>
      <c r="K195" s="54">
        <f t="shared" ca="1" si="66"/>
        <v>3.5</v>
      </c>
      <c r="L195" s="421">
        <f t="shared" ca="1" si="67"/>
        <v>1.8000000000000002E-2</v>
      </c>
      <c r="M195" s="55">
        <f t="shared" ca="1" si="68"/>
        <v>0</v>
      </c>
      <c r="N195" s="421">
        <f t="shared" ca="1" si="69"/>
        <v>1.6200000000000003E-2</v>
      </c>
      <c r="O195" s="54" t="str">
        <f t="shared" ca="1" si="70"/>
        <v>Dump</v>
      </c>
      <c r="P195" s="99">
        <f t="shared" ca="1" si="71"/>
        <v>0.625</v>
      </c>
      <c r="R195" s="366"/>
      <c r="S195" s="366"/>
      <c r="T195"/>
      <c r="U195" s="98">
        <f t="shared" si="75"/>
        <v>5</v>
      </c>
      <c r="V195" s="53" t="str" cm="1">
        <f t="array" aca="1" ref="V195" ca="1">INDIRECT("B" &amp; U195)</f>
        <v>fecha</v>
      </c>
      <c r="W195" s="54">
        <f t="shared" ca="1" si="76"/>
        <v>0</v>
      </c>
      <c r="X195" s="55">
        <f t="shared" ca="1" si="77"/>
        <v>0</v>
      </c>
      <c r="Y195" s="55">
        <f t="shared" ca="1" si="78"/>
        <v>0</v>
      </c>
      <c r="Z195" s="78">
        <f t="shared" ca="1" si="79"/>
        <v>0</v>
      </c>
      <c r="AA195" s="54" t="str">
        <f t="shared" ca="1" si="80"/>
        <v>-</v>
      </c>
      <c r="AB195" s="99">
        <f t="shared" ca="1" si="81"/>
        <v>0</v>
      </c>
      <c r="AC195" s="366"/>
      <c r="AD195" s="366"/>
      <c r="AE195"/>
    </row>
    <row r="196" spans="1:31">
      <c r="B196" s="772" t="s">
        <v>2456</v>
      </c>
      <c r="C196" s="376">
        <v>1</v>
      </c>
      <c r="D196" s="771">
        <v>3.5</v>
      </c>
      <c r="E196" s="104">
        <v>0.03</v>
      </c>
      <c r="F196" s="104"/>
      <c r="H196">
        <v>24</v>
      </c>
      <c r="I196" s="98">
        <f t="shared" si="65"/>
        <v>31</v>
      </c>
      <c r="J196" s="53" t="str" cm="1">
        <f t="array" aca="1" ref="J196" ca="1">INDIRECT("B" &amp; I196)</f>
        <v>NIVEL 1018 REC AM 24 27-12-2025</v>
      </c>
      <c r="K196" s="54">
        <f t="shared" ca="1" si="66"/>
        <v>3.5</v>
      </c>
      <c r="L196" s="421">
        <f t="shared" ca="1" si="67"/>
        <v>1.8000000000000002E-2</v>
      </c>
      <c r="M196" s="55">
        <f t="shared" ca="1" si="68"/>
        <v>0</v>
      </c>
      <c r="N196" s="421">
        <f t="shared" ca="1" si="69"/>
        <v>1.6200000000000003E-2</v>
      </c>
      <c r="O196" s="54" t="str">
        <f t="shared" ca="1" si="70"/>
        <v>Dump</v>
      </c>
      <c r="P196" s="99">
        <f t="shared" ca="1" si="71"/>
        <v>0.625</v>
      </c>
      <c r="R196" s="366"/>
      <c r="S196" s="366"/>
      <c r="T196"/>
      <c r="U196" s="98">
        <f t="shared" si="75"/>
        <v>5</v>
      </c>
      <c r="V196" s="53" t="str" cm="1">
        <f t="array" aca="1" ref="V196" ca="1">INDIRECT("B" &amp; U196)</f>
        <v>fecha</v>
      </c>
      <c r="W196" s="54">
        <f t="shared" ca="1" si="76"/>
        <v>0</v>
      </c>
      <c r="X196" s="55">
        <f t="shared" ca="1" si="77"/>
        <v>0</v>
      </c>
      <c r="Y196" s="55">
        <f t="shared" ca="1" si="78"/>
        <v>0</v>
      </c>
      <c r="Z196" s="78">
        <f t="shared" ca="1" si="79"/>
        <v>0</v>
      </c>
      <c r="AA196" s="54" t="str">
        <f t="shared" ca="1" si="80"/>
        <v>-</v>
      </c>
      <c r="AB196" s="99">
        <f t="shared" ca="1" si="81"/>
        <v>0</v>
      </c>
      <c r="AC196" s="366"/>
      <c r="AD196" s="366"/>
      <c r="AE196"/>
    </row>
    <row r="197" spans="1:31">
      <c r="B197" s="772" t="s">
        <v>2457</v>
      </c>
      <c r="C197" s="376">
        <v>1</v>
      </c>
      <c r="D197" s="771">
        <v>3.5</v>
      </c>
      <c r="E197" s="104">
        <v>2.46E-2</v>
      </c>
      <c r="F197" s="104"/>
      <c r="H197">
        <v>25</v>
      </c>
      <c r="I197" s="98">
        <f t="shared" si="65"/>
        <v>32</v>
      </c>
      <c r="J197" s="53" t="str" cm="1">
        <f t="array" aca="1" ref="J197" ca="1">INDIRECT("B" &amp; I197)</f>
        <v>NIVEL 1018 REC AM 25 27-12-2025</v>
      </c>
      <c r="K197" s="54">
        <f t="shared" ca="1" si="66"/>
        <v>3.5</v>
      </c>
      <c r="L197" s="421">
        <f t="shared" ca="1" si="67"/>
        <v>1.8000000000000002E-2</v>
      </c>
      <c r="M197" s="55">
        <f t="shared" ca="1" si="68"/>
        <v>0</v>
      </c>
      <c r="N197" s="421">
        <f t="shared" ca="1" si="69"/>
        <v>1.6200000000000003E-2</v>
      </c>
      <c r="O197" s="54" t="str">
        <f t="shared" ca="1" si="70"/>
        <v>Dump</v>
      </c>
      <c r="P197" s="99">
        <f t="shared" ca="1" si="71"/>
        <v>0.625</v>
      </c>
      <c r="R197" s="366"/>
      <c r="S197" s="366"/>
      <c r="T197"/>
      <c r="U197" s="98">
        <f t="shared" si="75"/>
        <v>5</v>
      </c>
      <c r="V197" s="53" t="str" cm="1">
        <f t="array" aca="1" ref="V197" ca="1">INDIRECT("B" &amp; U197)</f>
        <v>fecha</v>
      </c>
      <c r="W197" s="54">
        <f t="shared" ca="1" si="76"/>
        <v>0</v>
      </c>
      <c r="X197" s="55">
        <f t="shared" ca="1" si="77"/>
        <v>0</v>
      </c>
      <c r="Y197" s="55">
        <f t="shared" ca="1" si="78"/>
        <v>0</v>
      </c>
      <c r="Z197" s="78">
        <f t="shared" ca="1" si="79"/>
        <v>0</v>
      </c>
      <c r="AA197" s="54" t="str">
        <f t="shared" ca="1" si="80"/>
        <v>-</v>
      </c>
      <c r="AB197" s="99">
        <f t="shared" ca="1" si="81"/>
        <v>0</v>
      </c>
      <c r="AC197" s="366"/>
      <c r="AD197" s="366"/>
      <c r="AE197"/>
    </row>
    <row r="198" spans="1:31">
      <c r="B198" s="772" t="s">
        <v>2458</v>
      </c>
      <c r="C198" s="376">
        <v>1</v>
      </c>
      <c r="D198" s="771">
        <v>3.5</v>
      </c>
      <c r="E198" s="104">
        <v>1.9099999999999999E-2</v>
      </c>
      <c r="F198" s="104"/>
      <c r="H198">
        <v>26</v>
      </c>
      <c r="I198" s="98">
        <f t="shared" si="65"/>
        <v>33</v>
      </c>
      <c r="J198" s="53" t="str" cm="1">
        <f t="array" aca="1" ref="J198" ca="1">INDIRECT("B" &amp; I198)</f>
        <v>NIVEL 1018 REC AM 26 27-12-2025</v>
      </c>
      <c r="K198" s="54">
        <f t="shared" ca="1" si="66"/>
        <v>3.5</v>
      </c>
      <c r="L198" s="421">
        <f t="shared" ca="1" si="67"/>
        <v>1.8000000000000002E-2</v>
      </c>
      <c r="M198" s="55">
        <f t="shared" ca="1" si="68"/>
        <v>0</v>
      </c>
      <c r="N198" s="421">
        <f t="shared" ca="1" si="69"/>
        <v>1.6200000000000003E-2</v>
      </c>
      <c r="O198" s="54" t="str">
        <f t="shared" ca="1" si="70"/>
        <v>Dump</v>
      </c>
      <c r="P198" s="99">
        <f t="shared" ca="1" si="71"/>
        <v>0.625</v>
      </c>
      <c r="R198" s="366"/>
      <c r="S198" s="366"/>
      <c r="T198"/>
      <c r="U198" s="98">
        <f t="shared" si="75"/>
        <v>5</v>
      </c>
      <c r="V198" s="53" t="str" cm="1">
        <f t="array" aca="1" ref="V198" ca="1">INDIRECT("B" &amp; U198)</f>
        <v>fecha</v>
      </c>
      <c r="W198" s="54">
        <f t="shared" ca="1" si="76"/>
        <v>0</v>
      </c>
      <c r="X198" s="55">
        <f t="shared" ca="1" si="77"/>
        <v>0</v>
      </c>
      <c r="Y198" s="55">
        <f t="shared" ca="1" si="78"/>
        <v>0</v>
      </c>
      <c r="Z198" s="78">
        <f t="shared" ca="1" si="79"/>
        <v>0</v>
      </c>
      <c r="AA198" s="54" t="str">
        <f t="shared" ca="1" si="80"/>
        <v>-</v>
      </c>
      <c r="AB198" s="99">
        <f t="shared" ca="1" si="81"/>
        <v>0</v>
      </c>
      <c r="AC198" s="366"/>
      <c r="AD198" s="366"/>
      <c r="AE198"/>
    </row>
    <row r="199" spans="1:31">
      <c r="B199" s="772" t="s">
        <v>2459</v>
      </c>
      <c r="C199" s="376">
        <v>1</v>
      </c>
      <c r="D199" s="771">
        <v>3.5</v>
      </c>
      <c r="E199" s="104">
        <v>2.2800000000000001E-2</v>
      </c>
      <c r="F199" s="104"/>
      <c r="H199">
        <v>27</v>
      </c>
      <c r="I199" s="98">
        <f t="shared" si="65"/>
        <v>34</v>
      </c>
      <c r="J199" s="53" t="str" cm="1">
        <f t="array" aca="1" ref="J199" ca="1">INDIRECT("B" &amp; I199)</f>
        <v>NIVEL 1018 REC AM 27 27-12-2025</v>
      </c>
      <c r="K199" s="54">
        <f t="shared" ca="1" si="66"/>
        <v>3.5</v>
      </c>
      <c r="L199" s="421">
        <f t="shared" ca="1" si="67"/>
        <v>1.8000000000000002E-2</v>
      </c>
      <c r="M199" s="55">
        <f t="shared" ca="1" si="68"/>
        <v>0</v>
      </c>
      <c r="N199" s="421">
        <f t="shared" ref="N199:N204" ca="1" si="82">+IF(L199=0,M199*0.9,L199*0.9)</f>
        <v>1.6200000000000003E-2</v>
      </c>
      <c r="O199" s="54" t="str">
        <f t="shared" ref="O199:O204" ca="1" si="83">+IF(L199=0,"-","Dump")</f>
        <v>Dump</v>
      </c>
      <c r="P199" s="99">
        <f t="shared" ref="P199:P204" ca="1" si="84">+K199/5.6</f>
        <v>0.625</v>
      </c>
      <c r="R199" s="366"/>
      <c r="S199" s="366"/>
      <c r="T199"/>
      <c r="U199" s="98">
        <f t="shared" si="75"/>
        <v>5</v>
      </c>
      <c r="V199" s="53" t="str" cm="1">
        <f t="array" aca="1" ref="V199" ca="1">INDIRECT("B" &amp; U199)</f>
        <v>fecha</v>
      </c>
      <c r="W199" s="54">
        <f t="shared" ca="1" si="76"/>
        <v>0</v>
      </c>
      <c r="X199" s="55">
        <f t="shared" ca="1" si="77"/>
        <v>0</v>
      </c>
      <c r="Y199" s="55">
        <f t="shared" ca="1" si="78"/>
        <v>0</v>
      </c>
      <c r="Z199" s="78">
        <f t="shared" ca="1" si="79"/>
        <v>0</v>
      </c>
      <c r="AA199" s="54" t="str">
        <f t="shared" ca="1" si="80"/>
        <v>-</v>
      </c>
      <c r="AB199" s="99">
        <f t="shared" ca="1" si="81"/>
        <v>0</v>
      </c>
      <c r="AC199" s="366"/>
      <c r="AD199" s="366"/>
      <c r="AE199"/>
    </row>
    <row r="200" spans="1:31">
      <c r="B200" s="772" t="s">
        <v>2460</v>
      </c>
      <c r="C200" s="376">
        <v>1</v>
      </c>
      <c r="D200" s="771">
        <v>3.5</v>
      </c>
      <c r="E200" s="104">
        <v>1.84E-2</v>
      </c>
      <c r="F200" s="104"/>
      <c r="H200">
        <v>28</v>
      </c>
      <c r="I200" s="98">
        <f t="shared" si="65"/>
        <v>35</v>
      </c>
      <c r="J200" s="53" t="str" cm="1">
        <f t="array" aca="1" ref="J200" ca="1">INDIRECT("B" &amp; I200)</f>
        <v>NIVEL 970 SELLO AM 28 27-12-2025</v>
      </c>
      <c r="K200" s="54">
        <f t="shared" ca="1" si="66"/>
        <v>3.5</v>
      </c>
      <c r="L200" s="421">
        <f t="shared" ca="1" si="67"/>
        <v>1.4760000000000002E-2</v>
      </c>
      <c r="M200" s="55">
        <f t="shared" ca="1" si="68"/>
        <v>0</v>
      </c>
      <c r="N200" s="421">
        <f t="shared" ca="1" si="82"/>
        <v>1.3284000000000002E-2</v>
      </c>
      <c r="O200" s="54" t="str">
        <f t="shared" ca="1" si="83"/>
        <v>Dump</v>
      </c>
      <c r="P200" s="99">
        <f t="shared" ca="1" si="84"/>
        <v>0.625</v>
      </c>
      <c r="R200" s="366"/>
      <c r="S200" s="366"/>
      <c r="T200"/>
      <c r="U200" s="98">
        <f t="shared" si="75"/>
        <v>5</v>
      </c>
      <c r="V200" s="53" t="str" cm="1">
        <f t="array" aca="1" ref="V200" ca="1">INDIRECT("B" &amp; U200)</f>
        <v>fecha</v>
      </c>
      <c r="W200" s="54">
        <f t="shared" ca="1" si="76"/>
        <v>0</v>
      </c>
      <c r="X200" s="55">
        <f t="shared" ca="1" si="77"/>
        <v>0</v>
      </c>
      <c r="Y200" s="55">
        <f t="shared" ca="1" si="78"/>
        <v>0</v>
      </c>
      <c r="Z200" s="78">
        <f t="shared" ca="1" si="79"/>
        <v>0</v>
      </c>
      <c r="AA200" s="54" t="str">
        <f t="shared" ca="1" si="80"/>
        <v>-</v>
      </c>
      <c r="AB200" s="99">
        <f t="shared" ca="1" si="81"/>
        <v>0</v>
      </c>
      <c r="AC200" s="366"/>
      <c r="AD200" s="366"/>
      <c r="AE200"/>
    </row>
    <row r="201" spans="1:31">
      <c r="B201" s="772" t="s">
        <v>2461</v>
      </c>
      <c r="C201" s="376">
        <v>1</v>
      </c>
      <c r="D201" s="771">
        <v>3.5</v>
      </c>
      <c r="E201" s="104">
        <v>1.41E-2</v>
      </c>
      <c r="F201" s="104"/>
      <c r="H201">
        <v>29</v>
      </c>
      <c r="I201" s="98">
        <f t="shared" si="65"/>
        <v>36</v>
      </c>
      <c r="J201" s="53" t="str" cm="1">
        <f t="array" aca="1" ref="J201" ca="1">INDIRECT("B" &amp; I201)</f>
        <v>NIVEL 970 SELLO AM 29 27-12-2025</v>
      </c>
      <c r="K201" s="54">
        <f t="shared" ca="1" si="66"/>
        <v>3.5</v>
      </c>
      <c r="L201" s="421">
        <f t="shared" ca="1" si="67"/>
        <v>1.4760000000000002E-2</v>
      </c>
      <c r="M201" s="55">
        <f t="shared" ca="1" si="68"/>
        <v>0</v>
      </c>
      <c r="N201" s="421">
        <f t="shared" ca="1" si="82"/>
        <v>1.3284000000000002E-2</v>
      </c>
      <c r="O201" s="54" t="str">
        <f t="shared" ca="1" si="83"/>
        <v>Dump</v>
      </c>
      <c r="P201" s="99">
        <f t="shared" ca="1" si="84"/>
        <v>0.625</v>
      </c>
      <c r="R201" s="366"/>
      <c r="S201" s="366"/>
      <c r="T201"/>
      <c r="U201" s="98">
        <f t="shared" si="75"/>
        <v>5</v>
      </c>
      <c r="V201" s="53" t="str" cm="1">
        <f t="array" aca="1" ref="V201" ca="1">INDIRECT("B" &amp; U201)</f>
        <v>fecha</v>
      </c>
      <c r="W201" s="54">
        <f t="shared" ca="1" si="76"/>
        <v>0</v>
      </c>
      <c r="X201" s="55">
        <f t="shared" ca="1" si="77"/>
        <v>0</v>
      </c>
      <c r="Y201" s="55">
        <f t="shared" ca="1" si="78"/>
        <v>0</v>
      </c>
      <c r="Z201" s="78">
        <f t="shared" ca="1" si="79"/>
        <v>0</v>
      </c>
      <c r="AA201" s="54" t="str">
        <f t="shared" ca="1" si="80"/>
        <v>-</v>
      </c>
      <c r="AB201" s="99">
        <f t="shared" ca="1" si="81"/>
        <v>0</v>
      </c>
      <c r="AC201" s="366"/>
      <c r="AD201" s="366"/>
      <c r="AE201"/>
    </row>
    <row r="202" spans="1:31">
      <c r="A202" s="419" t="s">
        <v>246</v>
      </c>
      <c r="B202" s="772" t="s">
        <v>2462</v>
      </c>
      <c r="C202" s="376">
        <v>1</v>
      </c>
      <c r="D202" s="771">
        <v>3.5</v>
      </c>
      <c r="E202" s="104">
        <v>4.3E-3</v>
      </c>
      <c r="F202" s="104"/>
      <c r="H202">
        <v>30</v>
      </c>
      <c r="I202" s="98">
        <f t="shared" si="65"/>
        <v>37</v>
      </c>
      <c r="J202" s="53" t="str" cm="1">
        <f t="array" aca="1" ref="J202" ca="1">INDIRECT("B" &amp; I202)</f>
        <v>NIVEL 970 SELLO AM 30 27-12-2025</v>
      </c>
      <c r="K202" s="54">
        <f t="shared" ca="1" si="66"/>
        <v>3.5</v>
      </c>
      <c r="L202" s="421">
        <f t="shared" ca="1" si="67"/>
        <v>1.4760000000000002E-2</v>
      </c>
      <c r="M202" s="55">
        <f t="shared" ca="1" si="68"/>
        <v>0</v>
      </c>
      <c r="N202" s="421">
        <f t="shared" ca="1" si="82"/>
        <v>1.3284000000000002E-2</v>
      </c>
      <c r="O202" s="54" t="str">
        <f t="shared" ca="1" si="83"/>
        <v>Dump</v>
      </c>
      <c r="P202" s="99">
        <f t="shared" ca="1" si="84"/>
        <v>0.625</v>
      </c>
      <c r="R202" s="366"/>
      <c r="S202" s="366"/>
      <c r="T202"/>
      <c r="U202" s="98">
        <f t="shared" si="75"/>
        <v>5</v>
      </c>
      <c r="V202" s="53" t="str" cm="1">
        <f t="array" aca="1" ref="V202" ca="1">INDIRECT("B" &amp; U202)</f>
        <v>fecha</v>
      </c>
      <c r="W202" s="54">
        <f t="shared" ca="1" si="76"/>
        <v>0</v>
      </c>
      <c r="X202" s="55">
        <f t="shared" ca="1" si="77"/>
        <v>0</v>
      </c>
      <c r="Y202" s="55">
        <f t="shared" ca="1" si="78"/>
        <v>0</v>
      </c>
      <c r="Z202" s="78">
        <f t="shared" ca="1" si="79"/>
        <v>0</v>
      </c>
      <c r="AA202" s="54" t="str">
        <f t="shared" ca="1" si="80"/>
        <v>-</v>
      </c>
      <c r="AB202" s="99">
        <f t="shared" ca="1" si="81"/>
        <v>0</v>
      </c>
      <c r="AC202" s="366"/>
      <c r="AD202" s="366"/>
      <c r="AE202"/>
    </row>
    <row r="203" spans="1:31">
      <c r="A203" s="419" t="s">
        <v>246</v>
      </c>
      <c r="B203" s="772" t="s">
        <v>2463</v>
      </c>
      <c r="C203" s="376">
        <v>1</v>
      </c>
      <c r="D203" s="771">
        <v>3.5</v>
      </c>
      <c r="E203" s="104">
        <v>2.7000000000000001E-3</v>
      </c>
      <c r="F203" s="104"/>
      <c r="H203">
        <v>31</v>
      </c>
      <c r="I203" s="98">
        <f t="shared" si="65"/>
        <v>38</v>
      </c>
      <c r="J203" s="53" t="str" cm="1">
        <f t="array" aca="1" ref="J203" ca="1">INDIRECT("B" &amp; I203)</f>
        <v>NIVEL 970 SELLO AM 31 27-12-2025</v>
      </c>
      <c r="K203" s="54">
        <f t="shared" ca="1" si="66"/>
        <v>3.5</v>
      </c>
      <c r="L203" s="421">
        <f t="shared" ca="1" si="67"/>
        <v>1.4760000000000002E-2</v>
      </c>
      <c r="M203" s="55">
        <f t="shared" ca="1" si="68"/>
        <v>0</v>
      </c>
      <c r="N203" s="421">
        <f t="shared" ca="1" si="82"/>
        <v>1.3284000000000002E-2</v>
      </c>
      <c r="O203" s="54" t="str">
        <f t="shared" ca="1" si="83"/>
        <v>Dump</v>
      </c>
      <c r="P203" s="99">
        <f t="shared" ca="1" si="84"/>
        <v>0.625</v>
      </c>
      <c r="R203" s="366"/>
      <c r="S203" s="366"/>
      <c r="T203"/>
      <c r="U203" s="98">
        <f t="shared" si="75"/>
        <v>5</v>
      </c>
      <c r="V203" s="53" t="str" cm="1">
        <f t="array" aca="1" ref="V203" ca="1">INDIRECT("B" &amp; U203)</f>
        <v>fecha</v>
      </c>
      <c r="W203" s="54">
        <f t="shared" ca="1" si="76"/>
        <v>0</v>
      </c>
      <c r="X203" s="55">
        <f t="shared" ca="1" si="77"/>
        <v>0</v>
      </c>
      <c r="Y203" s="55">
        <f t="shared" ca="1" si="78"/>
        <v>0</v>
      </c>
      <c r="Z203" s="78">
        <f t="shared" ca="1" si="79"/>
        <v>0</v>
      </c>
      <c r="AA203" s="54" t="str">
        <f t="shared" ca="1" si="80"/>
        <v>-</v>
      </c>
      <c r="AB203" s="99">
        <f t="shared" ca="1" si="81"/>
        <v>0</v>
      </c>
      <c r="AC203" s="366"/>
      <c r="AD203" s="366"/>
      <c r="AE203"/>
    </row>
    <row r="204" spans="1:31">
      <c r="A204" s="419" t="s">
        <v>246</v>
      </c>
      <c r="B204" s="772" t="s">
        <v>2464</v>
      </c>
      <c r="C204" s="376">
        <v>1</v>
      </c>
      <c r="D204" s="771">
        <v>3.5</v>
      </c>
      <c r="E204" s="104">
        <v>6.4000000000000003E-3</v>
      </c>
      <c r="F204" s="104"/>
      <c r="H204">
        <v>32</v>
      </c>
      <c r="I204" s="98">
        <f t="shared" si="65"/>
        <v>39</v>
      </c>
      <c r="J204" s="53" t="str" cm="1">
        <f t="array" aca="1" ref="J204" ca="1">INDIRECT("B" &amp; I204)</f>
        <v>NIVEL 970 SELLO AM 32 27-12-2025</v>
      </c>
      <c r="K204" s="54">
        <f t="shared" ca="1" si="66"/>
        <v>3.5</v>
      </c>
      <c r="L204" s="421">
        <f t="shared" ca="1" si="67"/>
        <v>1.4760000000000002E-2</v>
      </c>
      <c r="M204" s="55">
        <f t="shared" ca="1" si="68"/>
        <v>0</v>
      </c>
      <c r="N204" s="421">
        <f t="shared" ca="1" si="82"/>
        <v>1.3284000000000002E-2</v>
      </c>
      <c r="O204" s="54" t="str">
        <f t="shared" ca="1" si="83"/>
        <v>Dump</v>
      </c>
      <c r="P204" s="99">
        <f t="shared" ca="1" si="84"/>
        <v>0.625</v>
      </c>
      <c r="R204" s="366"/>
      <c r="S204" s="366"/>
      <c r="T204"/>
      <c r="U204" s="98">
        <f t="shared" si="75"/>
        <v>5</v>
      </c>
      <c r="V204" s="53" t="str" cm="1">
        <f t="array" aca="1" ref="V204" ca="1">INDIRECT("B" &amp; U204)</f>
        <v>fecha</v>
      </c>
      <c r="W204" s="54">
        <f t="shared" ca="1" si="76"/>
        <v>0</v>
      </c>
      <c r="X204" s="55">
        <f t="shared" ca="1" si="77"/>
        <v>0</v>
      </c>
      <c r="Y204" s="55">
        <f t="shared" ca="1" si="78"/>
        <v>0</v>
      </c>
      <c r="Z204" s="78">
        <f t="shared" ca="1" si="79"/>
        <v>0</v>
      </c>
      <c r="AA204" s="54" t="str">
        <f t="shared" ca="1" si="80"/>
        <v>-</v>
      </c>
      <c r="AB204" s="99">
        <f t="shared" ca="1" si="81"/>
        <v>0</v>
      </c>
      <c r="AC204" s="366"/>
      <c r="AD204" s="366"/>
      <c r="AE204"/>
    </row>
    <row r="205" spans="1:31">
      <c r="A205" s="419" t="s">
        <v>246</v>
      </c>
      <c r="B205" s="772" t="s">
        <v>2465</v>
      </c>
      <c r="C205" s="376">
        <v>1</v>
      </c>
      <c r="D205" s="771">
        <v>3.5</v>
      </c>
      <c r="E205" s="104">
        <v>4.4000000000000003E-3</v>
      </c>
      <c r="F205" s="104"/>
      <c r="H205">
        <v>33</v>
      </c>
      <c r="I205" s="98">
        <f t="shared" si="65"/>
        <v>40</v>
      </c>
      <c r="J205" s="53" t="str" cm="1">
        <f t="array" aca="1" ref="J205" ca="1">INDIRECT("B" &amp; I205)</f>
        <v>NIVEL 970 SELLO AM 33 27-12-2025</v>
      </c>
      <c r="K205" s="54">
        <f t="shared" ca="1" si="66"/>
        <v>3.5</v>
      </c>
      <c r="L205" s="421">
        <f t="shared" ca="1" si="67"/>
        <v>1.4760000000000002E-2</v>
      </c>
      <c r="M205" s="55">
        <f t="shared" ca="1" si="68"/>
        <v>0</v>
      </c>
      <c r="N205" s="421">
        <f t="shared" ref="N205" ca="1" si="85">+IF(L205=0,M205*0.9,L205*0.9)</f>
        <v>1.3284000000000002E-2</v>
      </c>
      <c r="O205" s="54" t="str">
        <f t="shared" ref="O205" ca="1" si="86">+IF(L205=0,"-","Dump")</f>
        <v>Dump</v>
      </c>
      <c r="P205" s="99">
        <f t="shared" ref="P205" ca="1" si="87">+K205/5.6</f>
        <v>0.625</v>
      </c>
      <c r="R205" s="366"/>
      <c r="S205" s="366"/>
      <c r="T205"/>
      <c r="U205" s="98">
        <f t="shared" si="75"/>
        <v>5</v>
      </c>
      <c r="V205" s="53" t="str" cm="1">
        <f t="array" aca="1" ref="V205" ca="1">INDIRECT("B" &amp; U205)</f>
        <v>fecha</v>
      </c>
      <c r="W205" s="54">
        <f t="shared" ca="1" si="76"/>
        <v>0</v>
      </c>
      <c r="X205" s="55">
        <f t="shared" ca="1" si="77"/>
        <v>0</v>
      </c>
      <c r="Y205" s="55">
        <f t="shared" ca="1" si="78"/>
        <v>0</v>
      </c>
      <c r="Z205" s="78">
        <f t="shared" ca="1" si="79"/>
        <v>0</v>
      </c>
      <c r="AA205" s="54" t="str">
        <f t="shared" ca="1" si="80"/>
        <v>-</v>
      </c>
      <c r="AB205" s="99">
        <f t="shared" ca="1" si="81"/>
        <v>0</v>
      </c>
      <c r="AC205" s="366"/>
      <c r="AD205" s="366"/>
      <c r="AE205"/>
    </row>
    <row r="206" spans="1:31">
      <c r="B206" s="772" t="s">
        <v>2466</v>
      </c>
      <c r="C206" s="376">
        <v>1</v>
      </c>
      <c r="D206" s="771">
        <v>3.5</v>
      </c>
      <c r="E206" s="104">
        <v>1.4200000000000001E-2</v>
      </c>
      <c r="F206" s="104"/>
      <c r="H206">
        <v>201</v>
      </c>
      <c r="I206" s="98">
        <f t="shared" si="65"/>
        <v>208</v>
      </c>
      <c r="J206" s="53" t="str" cm="1">
        <f t="array" aca="1" ref="J206" ca="1">INDIRECT("B" &amp; I206)</f>
        <v>NIVEL 1018 ACOPIO AM 201 15-01-2026</v>
      </c>
      <c r="K206" s="54">
        <f t="shared" ca="1" si="66"/>
        <v>3.5</v>
      </c>
      <c r="L206" s="421">
        <f t="shared" ca="1" si="67"/>
        <v>7.7400000000000004E-3</v>
      </c>
      <c r="M206" s="55">
        <f t="shared" ca="1" si="68"/>
        <v>0</v>
      </c>
      <c r="N206" s="421">
        <f t="shared" ca="1" si="69"/>
        <v>6.9660000000000008E-3</v>
      </c>
      <c r="O206" s="54" t="str">
        <f t="shared" ca="1" si="70"/>
        <v>Dump</v>
      </c>
      <c r="P206" s="99">
        <f t="shared" ca="1" si="71"/>
        <v>0.625</v>
      </c>
      <c r="R206" s="366"/>
      <c r="S206" s="366"/>
      <c r="T206"/>
      <c r="U206" s="98">
        <f t="shared" si="75"/>
        <v>5</v>
      </c>
      <c r="V206" s="53" t="str" cm="1">
        <f t="array" aca="1" ref="V206" ca="1">INDIRECT("B" &amp; U206)</f>
        <v>fecha</v>
      </c>
      <c r="W206" s="54">
        <f t="shared" ca="1" si="76"/>
        <v>0</v>
      </c>
      <c r="X206" s="55">
        <f t="shared" ca="1" si="77"/>
        <v>0</v>
      </c>
      <c r="Y206" s="55">
        <f t="shared" ca="1" si="78"/>
        <v>0</v>
      </c>
      <c r="Z206" s="78">
        <f t="shared" ca="1" si="79"/>
        <v>0</v>
      </c>
      <c r="AA206" s="54" t="str">
        <f t="shared" ca="1" si="80"/>
        <v>-</v>
      </c>
      <c r="AB206" s="99">
        <f t="shared" ca="1" si="81"/>
        <v>0</v>
      </c>
      <c r="AC206" s="366"/>
      <c r="AD206" s="366"/>
      <c r="AE206"/>
    </row>
    <row r="207" spans="1:31">
      <c r="B207" s="772" t="s">
        <v>2467</v>
      </c>
      <c r="C207" s="376">
        <v>1</v>
      </c>
      <c r="D207" s="771">
        <v>3.5</v>
      </c>
      <c r="E207" s="104">
        <v>1.44E-2</v>
      </c>
      <c r="F207" s="104"/>
      <c r="I207" s="416"/>
      <c r="K207" s="68">
        <f ca="1">SUM(K158:K206)</f>
        <v>168</v>
      </c>
      <c r="L207" s="69">
        <f ca="1">+N207/0.9</f>
        <v>1.4536875000000001E-2</v>
      </c>
      <c r="M207" s="70">
        <f ca="1">(SUMPRODUCT(M158:M206,$K158:$K206)/$K207)*0.9</f>
        <v>0</v>
      </c>
      <c r="N207" s="70">
        <f ca="1">(SUMPRODUCT(N158:N206,$K158:$K206)/$K207)</f>
        <v>1.3083187500000001E-2</v>
      </c>
      <c r="O207" s="90"/>
      <c r="P207" s="91"/>
      <c r="R207" s="366"/>
      <c r="S207" s="366"/>
      <c r="T207"/>
      <c r="U207" s="98">
        <f t="shared" si="75"/>
        <v>5</v>
      </c>
      <c r="V207" s="53" t="str" cm="1">
        <f t="array" aca="1" ref="V207" ca="1">INDIRECT("B" &amp; U207)</f>
        <v>fecha</v>
      </c>
      <c r="W207" s="54">
        <f t="shared" ca="1" si="76"/>
        <v>0</v>
      </c>
      <c r="X207" s="55">
        <f t="shared" ca="1" si="77"/>
        <v>0</v>
      </c>
      <c r="Y207" s="55">
        <f t="shared" ca="1" si="78"/>
        <v>0</v>
      </c>
      <c r="Z207" s="78">
        <f t="shared" ca="1" si="79"/>
        <v>0</v>
      </c>
      <c r="AA207" s="54" t="str">
        <f t="shared" ca="1" si="80"/>
        <v>-</v>
      </c>
      <c r="AB207" s="99">
        <f t="shared" ca="1" si="81"/>
        <v>0</v>
      </c>
      <c r="AC207" s="366"/>
      <c r="AD207" s="366"/>
      <c r="AE207"/>
    </row>
    <row r="208" spans="1:31">
      <c r="B208" s="772" t="s">
        <v>2468</v>
      </c>
      <c r="C208" s="376">
        <v>1</v>
      </c>
      <c r="D208" s="771">
        <v>3.5</v>
      </c>
      <c r="E208" s="104">
        <v>8.6E-3</v>
      </c>
      <c r="F208" s="104"/>
      <c r="I208" s="98"/>
      <c r="J208" s="71"/>
      <c r="K208" s="72" t="s">
        <v>59</v>
      </c>
      <c r="L208" s="418">
        <f ca="1">+L207/0.9</f>
        <v>1.6152083333333334E-2</v>
      </c>
      <c r="M208" s="73"/>
      <c r="N208" s="73"/>
      <c r="O208" s="98"/>
      <c r="P208" s="98"/>
      <c r="R208" s="366"/>
      <c r="S208" s="366"/>
      <c r="T208"/>
      <c r="U208" s="98">
        <f t="shared" si="75"/>
        <v>5</v>
      </c>
      <c r="V208" s="53" t="str" cm="1">
        <f t="array" aca="1" ref="V208" ca="1">INDIRECT("B" &amp; U208)</f>
        <v>fecha</v>
      </c>
      <c r="W208" s="54">
        <f t="shared" ca="1" si="76"/>
        <v>0</v>
      </c>
      <c r="X208" s="55">
        <f t="shared" ca="1" si="77"/>
        <v>0</v>
      </c>
      <c r="Y208" s="55">
        <f t="shared" ca="1" si="78"/>
        <v>0</v>
      </c>
      <c r="Z208" s="78">
        <f t="shared" ca="1" si="79"/>
        <v>0</v>
      </c>
      <c r="AA208" s="54" t="str">
        <f t="shared" ca="1" si="80"/>
        <v>-</v>
      </c>
      <c r="AB208" s="99">
        <f t="shared" ca="1" si="81"/>
        <v>0</v>
      </c>
      <c r="AC208" s="366"/>
      <c r="AD208" s="366"/>
      <c r="AE208"/>
    </row>
    <row r="209" spans="2:36">
      <c r="B209" s="772" t="s">
        <v>2469</v>
      </c>
      <c r="C209" s="376">
        <v>1</v>
      </c>
      <c r="D209" s="771">
        <v>3.5</v>
      </c>
      <c r="E209" s="104">
        <v>1.32E-2</v>
      </c>
      <c r="F209" s="104"/>
      <c r="I209" s="416"/>
      <c r="R209" s="366"/>
      <c r="S209" s="366"/>
      <c r="T209"/>
      <c r="U209" s="98">
        <f t="shared" si="75"/>
        <v>5</v>
      </c>
      <c r="V209" s="53" t="str" cm="1">
        <f t="array" aca="1" ref="V209" ca="1">INDIRECT("B" &amp; U209)</f>
        <v>fecha</v>
      </c>
      <c r="W209" s="54">
        <f t="shared" ca="1" si="76"/>
        <v>0</v>
      </c>
      <c r="X209" s="55">
        <f t="shared" ca="1" si="77"/>
        <v>0</v>
      </c>
      <c r="Y209" s="55">
        <f t="shared" ca="1" si="78"/>
        <v>0</v>
      </c>
      <c r="Z209" s="78">
        <f t="shared" ca="1" si="79"/>
        <v>0</v>
      </c>
      <c r="AA209" s="54" t="str">
        <f t="shared" ca="1" si="80"/>
        <v>-</v>
      </c>
      <c r="AB209" s="99">
        <f t="shared" ca="1" si="81"/>
        <v>0</v>
      </c>
      <c r="AC209" s="366"/>
      <c r="AD209" s="366"/>
      <c r="AE209"/>
    </row>
    <row r="210" spans="2:36" ht="15.6">
      <c r="B210" s="772" t="s">
        <v>2470</v>
      </c>
      <c r="C210" s="376">
        <v>1</v>
      </c>
      <c r="D210" s="771">
        <v>3.5</v>
      </c>
      <c r="E210" s="104">
        <v>1.41E-2</v>
      </c>
      <c r="F210" s="104"/>
      <c r="I210" s="127" t="s">
        <v>258</v>
      </c>
      <c r="J210" s="44" t="s">
        <v>43</v>
      </c>
      <c r="K210" s="45" t="s">
        <v>44</v>
      </c>
      <c r="L210" s="46" t="s">
        <v>45</v>
      </c>
      <c r="M210" s="46" t="s">
        <v>46</v>
      </c>
      <c r="N210" s="46" t="s">
        <v>47</v>
      </c>
      <c r="O210" s="90"/>
      <c r="P210" s="91"/>
      <c r="R210" s="366"/>
      <c r="S210" s="366"/>
      <c r="T210"/>
      <c r="U210" s="98">
        <f t="shared" si="75"/>
        <v>5</v>
      </c>
      <c r="V210" s="53" t="str" cm="1">
        <f t="array" aca="1" ref="V210" ca="1">INDIRECT("B" &amp; U210)</f>
        <v>fecha</v>
      </c>
      <c r="W210" s="54">
        <f t="shared" ca="1" si="76"/>
        <v>0</v>
      </c>
      <c r="X210" s="55">
        <f t="shared" ca="1" si="77"/>
        <v>0</v>
      </c>
      <c r="Y210" s="55">
        <f t="shared" ca="1" si="78"/>
        <v>0</v>
      </c>
      <c r="Z210" s="78">
        <f t="shared" ca="1" si="79"/>
        <v>0</v>
      </c>
      <c r="AA210" s="54" t="str">
        <f t="shared" ca="1" si="80"/>
        <v>-</v>
      </c>
      <c r="AB210" s="99">
        <f t="shared" ca="1" si="81"/>
        <v>0</v>
      </c>
      <c r="AC210" s="366"/>
      <c r="AD210" s="366"/>
      <c r="AE210"/>
    </row>
    <row r="211" spans="2:36" ht="15" thickBot="1">
      <c r="B211" s="772" t="s">
        <v>2471</v>
      </c>
      <c r="C211" s="376">
        <v>1</v>
      </c>
      <c r="D211" s="771">
        <v>3.5</v>
      </c>
      <c r="E211" s="104">
        <v>1.8700000000000001E-2</v>
      </c>
      <c r="F211" s="104"/>
      <c r="H211">
        <v>234</v>
      </c>
      <c r="I211" s="98">
        <f t="shared" ref="I211:I257" si="88">IF(H211="",
   IFERROR(MATCH("**", B:B, 0), ""),
   IFERROR(MATCH("* "&amp;H211&amp;" *", B:B, 0), "")
)</f>
        <v>241</v>
      </c>
      <c r="J211" s="53" t="str" cm="1">
        <f t="array" aca="1" ref="J211" ca="1">INDIRECT("B" &amp; I211)</f>
        <v>NIVEL 789 CANTERA AM 234 20-01-2026</v>
      </c>
      <c r="K211" s="54">
        <f t="shared" ref="K211:K257" ca="1" si="89">INDEX(D:D, MATCH(J211, $B:$B, 0))</f>
        <v>3.5</v>
      </c>
      <c r="L211" s="421">
        <f t="shared" ref="L211:L257" ca="1" si="90">INDEX(E:E, MATCH(J211, $B:$B, 0))*0.9</f>
        <v>2.043E-2</v>
      </c>
      <c r="M211" s="55">
        <f t="shared" ref="M211:M257" ca="1" si="91">INDEX(F:F, MATCH(J211, $B:$B, 0))</f>
        <v>0</v>
      </c>
      <c r="N211" s="421">
        <f t="shared" ref="N211:N256" ca="1" si="92">+IF(L211=0,M211*0.9,L211*0.9)</f>
        <v>1.8387000000000001E-2</v>
      </c>
      <c r="O211" s="54" t="str">
        <f t="shared" ref="O211:O256" ca="1" si="93">+IF(L211=0,"-","Dump")</f>
        <v>Dump</v>
      </c>
      <c r="P211" s="99">
        <f t="shared" ref="P211:P256" ca="1" si="94">+K211/5.6</f>
        <v>0.625</v>
      </c>
      <c r="R211" s="366"/>
      <c r="S211" s="366"/>
      <c r="T211"/>
      <c r="U211" s="98">
        <f t="shared" si="75"/>
        <v>5</v>
      </c>
      <c r="V211" s="53" t="str" cm="1">
        <f t="array" aca="1" ref="V211" ca="1">INDIRECT("B" &amp; U211)</f>
        <v>fecha</v>
      </c>
      <c r="W211" s="54">
        <f t="shared" ca="1" si="76"/>
        <v>0</v>
      </c>
      <c r="X211" s="55">
        <f t="shared" ca="1" si="77"/>
        <v>0</v>
      </c>
      <c r="Y211" s="55">
        <f t="shared" ca="1" si="78"/>
        <v>0</v>
      </c>
      <c r="Z211" s="78">
        <f t="shared" ca="1" si="79"/>
        <v>0</v>
      </c>
      <c r="AA211" s="54" t="str">
        <f t="shared" ca="1" si="80"/>
        <v>-</v>
      </c>
      <c r="AB211" s="99">
        <f t="shared" ca="1" si="81"/>
        <v>0</v>
      </c>
      <c r="AC211" s="366"/>
      <c r="AD211" s="366"/>
      <c r="AE211"/>
    </row>
    <row r="212" spans="2:36">
      <c r="B212" s="772" t="s">
        <v>2472</v>
      </c>
      <c r="C212" s="376">
        <v>1</v>
      </c>
      <c r="D212" s="771">
        <v>3.5</v>
      </c>
      <c r="E212" s="104">
        <v>2.35E-2</v>
      </c>
      <c r="F212" s="104"/>
      <c r="H212">
        <v>235</v>
      </c>
      <c r="I212" s="98">
        <f t="shared" si="88"/>
        <v>242</v>
      </c>
      <c r="J212" s="53" t="str" cm="1">
        <f t="array" aca="1" ref="J212" ca="1">INDIRECT("B" &amp; I212)</f>
        <v>NIVEL 1005 AFLOR AM 235 21-01-2026</v>
      </c>
      <c r="K212" s="54">
        <f t="shared" ca="1" si="89"/>
        <v>3.5</v>
      </c>
      <c r="L212" s="421">
        <f t="shared" ca="1" si="90"/>
        <v>2.4570000000000002E-2</v>
      </c>
      <c r="M212" s="55">
        <f t="shared" ca="1" si="91"/>
        <v>0</v>
      </c>
      <c r="N212" s="421">
        <f t="shared" ca="1" si="92"/>
        <v>2.2113000000000001E-2</v>
      </c>
      <c r="O212" s="54" t="str">
        <f t="shared" ca="1" si="93"/>
        <v>Dump</v>
      </c>
      <c r="P212" s="99">
        <f t="shared" ca="1" si="94"/>
        <v>0.625</v>
      </c>
      <c r="R212" s="366"/>
      <c r="S212" s="366"/>
      <c r="T212"/>
      <c r="U212" s="98">
        <f t="shared" si="75"/>
        <v>5</v>
      </c>
      <c r="V212" s="53" t="str" cm="1">
        <f t="array" aca="1" ref="V212" ca="1">INDIRECT("B" &amp; U212)</f>
        <v>fecha</v>
      </c>
      <c r="W212" s="54">
        <f t="shared" ca="1" si="76"/>
        <v>0</v>
      </c>
      <c r="X212" s="55">
        <f t="shared" ca="1" si="77"/>
        <v>0</v>
      </c>
      <c r="Y212" s="55">
        <f t="shared" ca="1" si="78"/>
        <v>0</v>
      </c>
      <c r="Z212" s="78">
        <f t="shared" ca="1" si="79"/>
        <v>0</v>
      </c>
      <c r="AA212" s="54" t="str">
        <f t="shared" ca="1" si="80"/>
        <v>-</v>
      </c>
      <c r="AB212" s="99">
        <f t="shared" ca="1" si="81"/>
        <v>0</v>
      </c>
      <c r="AC212" s="366"/>
      <c r="AD212" s="366"/>
      <c r="AE212"/>
      <c r="AH212" s="95" t="str">
        <f>+I210</f>
        <v>CM006</v>
      </c>
      <c r="AI212" s="96" t="s">
        <v>62</v>
      </c>
    </row>
    <row r="213" spans="2:36" ht="15" thickBot="1">
      <c r="B213" s="772" t="s">
        <v>2473</v>
      </c>
      <c r="C213" s="376">
        <v>1</v>
      </c>
      <c r="D213" s="771">
        <v>3.5</v>
      </c>
      <c r="E213" s="104">
        <v>0.03</v>
      </c>
      <c r="F213" s="104"/>
      <c r="H213">
        <v>236</v>
      </c>
      <c r="I213" s="98">
        <f t="shared" si="88"/>
        <v>243</v>
      </c>
      <c r="J213" s="53" t="str" cm="1">
        <f t="array" aca="1" ref="J213" ca="1">INDIRECT("B" &amp; I213)</f>
        <v>NIVEL 789 CANTERA AM 236 22-01-2026</v>
      </c>
      <c r="K213" s="54">
        <f t="shared" ca="1" si="89"/>
        <v>3.5</v>
      </c>
      <c r="L213" s="421">
        <f t="shared" ca="1" si="90"/>
        <v>5.13E-3</v>
      </c>
      <c r="M213" s="55">
        <f t="shared" ca="1" si="91"/>
        <v>0</v>
      </c>
      <c r="N213" s="421">
        <f t="shared" ca="1" si="92"/>
        <v>4.6170000000000004E-3</v>
      </c>
      <c r="O213" s="54" t="str">
        <f t="shared" ca="1" si="93"/>
        <v>Dump</v>
      </c>
      <c r="P213" s="99">
        <f t="shared" ca="1" si="94"/>
        <v>0.625</v>
      </c>
      <c r="R213" s="366"/>
      <c r="S213" s="366"/>
      <c r="T213"/>
      <c r="U213" s="98">
        <f t="shared" si="75"/>
        <v>5</v>
      </c>
      <c r="V213" s="53" t="str" cm="1">
        <f t="array" aca="1" ref="V213" ca="1">INDIRECT("B" &amp; U213)</f>
        <v>fecha</v>
      </c>
      <c r="W213" s="54">
        <f t="shared" ca="1" si="76"/>
        <v>0</v>
      </c>
      <c r="X213" s="55">
        <f t="shared" ca="1" si="77"/>
        <v>0</v>
      </c>
      <c r="Y213" s="55">
        <f t="shared" ca="1" si="78"/>
        <v>0</v>
      </c>
      <c r="Z213" s="78">
        <f t="shared" ca="1" si="79"/>
        <v>0</v>
      </c>
      <c r="AA213" s="54" t="str">
        <f t="shared" ca="1" si="80"/>
        <v>-</v>
      </c>
      <c r="AB213" s="99">
        <f t="shared" ca="1" si="81"/>
        <v>0</v>
      </c>
      <c r="AC213" s="366"/>
      <c r="AD213" s="366"/>
      <c r="AE213"/>
      <c r="AH213" s="100">
        <f ca="1">+K258-SUMIF(AB:AB, AH212, Y:Y)</f>
        <v>3.3600000000000136</v>
      </c>
      <c r="AI213" s="101">
        <f ca="1">+N258</f>
        <v>9.9371489361702158E-3</v>
      </c>
      <c r="AJ213" s="102">
        <f ca="1">COUNTIF(AB:AB, AH212)</f>
        <v>5</v>
      </c>
    </row>
    <row r="214" spans="2:36" ht="15" thickBot="1">
      <c r="B214" s="772" t="s">
        <v>2474</v>
      </c>
      <c r="C214" s="376">
        <v>1</v>
      </c>
      <c r="D214" s="771">
        <v>3.5</v>
      </c>
      <c r="E214" s="104">
        <v>2.9899999999999999E-2</v>
      </c>
      <c r="F214" s="104"/>
      <c r="H214">
        <v>237</v>
      </c>
      <c r="I214" s="98">
        <f t="shared" si="88"/>
        <v>244</v>
      </c>
      <c r="J214" s="53" t="str" cm="1">
        <f t="array" aca="1" ref="J214" ca="1">INDIRECT("B" &amp; I214)</f>
        <v>NIVEL 789 CANTERA AM 237 22-01-2026</v>
      </c>
      <c r="K214" s="54">
        <f t="shared" ca="1" si="89"/>
        <v>3.5</v>
      </c>
      <c r="L214" s="421">
        <f t="shared" ca="1" si="90"/>
        <v>2.16E-3</v>
      </c>
      <c r="M214" s="55">
        <f t="shared" ca="1" si="91"/>
        <v>0</v>
      </c>
      <c r="N214" s="421">
        <f t="shared" ca="1" si="92"/>
        <v>1.944E-3</v>
      </c>
      <c r="O214" s="54" t="str">
        <f t="shared" ca="1" si="93"/>
        <v>Dump</v>
      </c>
      <c r="P214" s="99">
        <f t="shared" ca="1" si="94"/>
        <v>0.625</v>
      </c>
      <c r="R214" s="366"/>
      <c r="S214" s="366"/>
      <c r="T214"/>
      <c r="U214" s="98">
        <f t="shared" si="75"/>
        <v>5</v>
      </c>
      <c r="V214" s="53" t="str" cm="1">
        <f t="array" aca="1" ref="V214" ca="1">INDIRECT("B" &amp; U214)</f>
        <v>fecha</v>
      </c>
      <c r="W214" s="54">
        <f t="shared" ca="1" si="76"/>
        <v>0</v>
      </c>
      <c r="X214" s="55">
        <f t="shared" ca="1" si="77"/>
        <v>0</v>
      </c>
      <c r="Y214" s="55">
        <f t="shared" ca="1" si="78"/>
        <v>0</v>
      </c>
      <c r="Z214" s="78">
        <f ca="1">+IF(X214=0,Y214*0.9,X214*0.9)</f>
        <v>0</v>
      </c>
      <c r="AA214" s="54" t="str">
        <f ca="1">+IF(X214=0,"-","Dump")</f>
        <v>-</v>
      </c>
      <c r="AB214" s="99">
        <f ca="1">+W214/5.6</f>
        <v>0</v>
      </c>
      <c r="AC214" s="366"/>
      <c r="AD214" s="366"/>
      <c r="AE214"/>
      <c r="AH214" s="105"/>
      <c r="AI214" s="101"/>
    </row>
    <row r="215" spans="2:36">
      <c r="B215" s="772" t="s">
        <v>2475</v>
      </c>
      <c r="C215" s="376">
        <v>1</v>
      </c>
      <c r="D215" s="771">
        <v>3.5</v>
      </c>
      <c r="E215" s="104">
        <v>2.98E-2</v>
      </c>
      <c r="F215" s="104"/>
      <c r="H215">
        <v>238</v>
      </c>
      <c r="I215" s="98">
        <f t="shared" si="88"/>
        <v>245</v>
      </c>
      <c r="J215" s="53" t="str" cm="1">
        <f t="array" aca="1" ref="J215" ca="1">INDIRECT("B" &amp; I215)</f>
        <v>NIVEL 789 CANTERA AM 238 22-01-2026</v>
      </c>
      <c r="K215" s="54">
        <f t="shared" ca="1" si="89"/>
        <v>3.5</v>
      </c>
      <c r="L215" s="421">
        <f t="shared" ca="1" si="90"/>
        <v>5.94E-3</v>
      </c>
      <c r="M215" s="55">
        <f t="shared" ca="1" si="91"/>
        <v>0</v>
      </c>
      <c r="N215" s="421">
        <f t="shared" ca="1" si="92"/>
        <v>5.3460000000000001E-3</v>
      </c>
      <c r="O215" s="54" t="str">
        <f t="shared" ca="1" si="93"/>
        <v>Dump</v>
      </c>
      <c r="P215" s="99">
        <f t="shared" ca="1" si="94"/>
        <v>0.625</v>
      </c>
      <c r="R215" s="366"/>
      <c r="S215" s="366"/>
      <c r="T215"/>
      <c r="U215" s="98">
        <f t="shared" si="75"/>
        <v>5</v>
      </c>
      <c r="V215" s="53" t="str" cm="1">
        <f t="array" aca="1" ref="V215" ca="1">INDIRECT("B" &amp; U215)</f>
        <v>fecha</v>
      </c>
      <c r="W215" s="54">
        <f t="shared" ca="1" si="76"/>
        <v>0</v>
      </c>
      <c r="X215" s="55">
        <f t="shared" ca="1" si="77"/>
        <v>0</v>
      </c>
      <c r="Y215" s="55">
        <f t="shared" ca="1" si="78"/>
        <v>0</v>
      </c>
      <c r="Z215" s="78">
        <f ca="1">+IF(X215=0,Y215*0.9,X215*0.9)</f>
        <v>0</v>
      </c>
      <c r="AA215" s="54" t="str">
        <f ca="1">+IF(X215=0,"-","Dump")</f>
        <v>-</v>
      </c>
      <c r="AB215" s="99">
        <f ca="1">+W215/5.6</f>
        <v>0</v>
      </c>
      <c r="AC215" s="366"/>
      <c r="AD215" s="366"/>
      <c r="AE215"/>
    </row>
    <row r="216" spans="2:36">
      <c r="B216" s="772" t="s">
        <v>2476</v>
      </c>
      <c r="C216" s="376">
        <v>1</v>
      </c>
      <c r="D216" s="771">
        <v>3.5</v>
      </c>
      <c r="E216" s="104">
        <v>2.98E-2</v>
      </c>
      <c r="F216" s="104"/>
      <c r="H216">
        <v>239</v>
      </c>
      <c r="I216" s="98">
        <f t="shared" si="88"/>
        <v>246</v>
      </c>
      <c r="J216" s="53" t="str" cm="1">
        <f t="array" aca="1" ref="J216" ca="1">INDIRECT("B" &amp; I216)</f>
        <v>NIVEL 789 CANTERA AM 239 22-01-2026</v>
      </c>
      <c r="K216" s="54">
        <f t="shared" ca="1" si="89"/>
        <v>3.5</v>
      </c>
      <c r="L216" s="421">
        <f t="shared" ca="1" si="90"/>
        <v>1.89E-3</v>
      </c>
      <c r="M216" s="55">
        <f t="shared" ca="1" si="91"/>
        <v>0</v>
      </c>
      <c r="N216" s="421">
        <f t="shared" ca="1" si="92"/>
        <v>1.701E-3</v>
      </c>
      <c r="O216" s="54" t="str">
        <f t="shared" ca="1" si="93"/>
        <v>Dump</v>
      </c>
      <c r="P216" s="99">
        <f t="shared" ca="1" si="94"/>
        <v>0.625</v>
      </c>
      <c r="R216" s="366"/>
      <c r="S216" s="366"/>
      <c r="T216"/>
      <c r="U216" s="98">
        <f t="shared" si="75"/>
        <v>5</v>
      </c>
      <c r="V216" s="53" t="str" cm="1">
        <f t="array" aca="1" ref="V216" ca="1">INDIRECT("B" &amp; U216)</f>
        <v>fecha</v>
      </c>
      <c r="W216" s="54">
        <f t="shared" ca="1" si="76"/>
        <v>0</v>
      </c>
      <c r="X216" s="55">
        <f t="shared" ca="1" si="77"/>
        <v>0</v>
      </c>
      <c r="Y216" s="55">
        <f t="shared" ca="1" si="78"/>
        <v>0</v>
      </c>
      <c r="Z216" s="78">
        <f ca="1">+IF(X216=0,Y216*0.9,X216*0.9)</f>
        <v>0</v>
      </c>
      <c r="AA216" s="54" t="str">
        <f ca="1">+IF(X216=0,"-","Dump")</f>
        <v>-</v>
      </c>
      <c r="AB216" s="99">
        <f ca="1">+W216/5.6</f>
        <v>0</v>
      </c>
      <c r="AC216" s="366"/>
      <c r="AD216" s="366"/>
      <c r="AE216"/>
    </row>
    <row r="217" spans="2:36">
      <c r="B217" s="772" t="s">
        <v>2477</v>
      </c>
      <c r="C217" s="376">
        <v>1</v>
      </c>
      <c r="D217" s="771">
        <v>3.5</v>
      </c>
      <c r="E217" s="104">
        <v>2.6800000000000001E-2</v>
      </c>
      <c r="F217" s="104"/>
      <c r="H217">
        <v>240</v>
      </c>
      <c r="I217" s="98">
        <f t="shared" si="88"/>
        <v>247</v>
      </c>
      <c r="J217" s="53" t="str" cm="1">
        <f t="array" aca="1" ref="J217" ca="1">INDIRECT("B" &amp; I217)</f>
        <v>NIVEL 789 CANTERA AM 240 22-01-2026</v>
      </c>
      <c r="K217" s="54">
        <f t="shared" ca="1" si="89"/>
        <v>3.5</v>
      </c>
      <c r="L217" s="421">
        <f t="shared" ca="1" si="90"/>
        <v>8.4600000000000005E-3</v>
      </c>
      <c r="M217" s="55">
        <f t="shared" ca="1" si="91"/>
        <v>0</v>
      </c>
      <c r="N217" s="421">
        <f t="shared" ca="1" si="92"/>
        <v>7.614000000000001E-3</v>
      </c>
      <c r="O217" s="54" t="str">
        <f t="shared" ca="1" si="93"/>
        <v>Dump</v>
      </c>
      <c r="P217" s="99">
        <f t="shared" ca="1" si="94"/>
        <v>0.625</v>
      </c>
      <c r="R217" s="366"/>
      <c r="S217" s="366"/>
      <c r="T217"/>
      <c r="U217" s="98">
        <f t="shared" si="75"/>
        <v>5</v>
      </c>
      <c r="V217" s="53" t="str" cm="1">
        <f t="array" aca="1" ref="V217" ca="1">INDIRECT("B" &amp; U217)</f>
        <v>fecha</v>
      </c>
      <c r="W217" s="54">
        <f t="shared" ca="1" si="76"/>
        <v>0</v>
      </c>
      <c r="X217" s="55">
        <f t="shared" ca="1" si="77"/>
        <v>0</v>
      </c>
      <c r="Y217" s="55">
        <f t="shared" ca="1" si="78"/>
        <v>0</v>
      </c>
      <c r="Z217" s="78">
        <f ca="1">+IF(X217=0,Y217*0.9,X217*0.9)</f>
        <v>0</v>
      </c>
      <c r="AA217" s="54" t="str">
        <f ca="1">+IF(X217=0,"-","Dump")</f>
        <v>-</v>
      </c>
      <c r="AB217" s="99">
        <f ca="1">+W217/5.6</f>
        <v>0</v>
      </c>
      <c r="AC217" s="366"/>
      <c r="AD217" s="366"/>
      <c r="AE217"/>
    </row>
    <row r="218" spans="2:36" ht="15" thickBot="1">
      <c r="B218" s="772" t="s">
        <v>2478</v>
      </c>
      <c r="C218" s="376">
        <v>1</v>
      </c>
      <c r="D218" s="771">
        <v>3.5</v>
      </c>
      <c r="E218" s="104">
        <v>1.4999999999999999E-2</v>
      </c>
      <c r="F218" s="104"/>
      <c r="H218">
        <v>241</v>
      </c>
      <c r="I218" s="98">
        <f t="shared" si="88"/>
        <v>248</v>
      </c>
      <c r="J218" s="53" t="str" cm="1">
        <f t="array" aca="1" ref="J218" ca="1">INDIRECT("B" &amp; I218)</f>
        <v>NIVEL 789 CANTERA AM 241 22-01-2026</v>
      </c>
      <c r="K218" s="54">
        <f t="shared" ca="1" si="89"/>
        <v>3.5</v>
      </c>
      <c r="L218" s="421">
        <f t="shared" ca="1" si="90"/>
        <v>9.8999999999999999E-4</v>
      </c>
      <c r="M218" s="55">
        <f t="shared" ca="1" si="91"/>
        <v>0</v>
      </c>
      <c r="N218" s="421">
        <f t="shared" ca="1" si="92"/>
        <v>8.9099999999999997E-4</v>
      </c>
      <c r="O218" s="54" t="str">
        <f t="shared" ca="1" si="93"/>
        <v>Dump</v>
      </c>
      <c r="P218" s="99">
        <f t="shared" ca="1" si="94"/>
        <v>0.625</v>
      </c>
      <c r="R218" s="366"/>
      <c r="S218" s="366"/>
      <c r="T218"/>
      <c r="U218" s="98">
        <f t="shared" si="75"/>
        <v>5</v>
      </c>
      <c r="V218" s="53" t="str" cm="1">
        <f t="array" aca="1" ref="V218" ca="1">INDIRECT("B" &amp; U218)</f>
        <v>fecha</v>
      </c>
      <c r="W218" s="54">
        <f t="shared" ca="1" si="76"/>
        <v>0</v>
      </c>
      <c r="X218" s="55">
        <f t="shared" ca="1" si="77"/>
        <v>0</v>
      </c>
      <c r="Y218" s="55">
        <f t="shared" ca="1" si="78"/>
        <v>0</v>
      </c>
      <c r="Z218" s="78">
        <f ca="1">+IF(X218=0,Y218*0.9,X218*0.9)</f>
        <v>0</v>
      </c>
      <c r="AA218" s="54" t="str">
        <f ca="1">+IF(X218=0,"-","Dump")</f>
        <v>-</v>
      </c>
      <c r="AB218" s="99">
        <f ca="1">+W218/5.6</f>
        <v>0</v>
      </c>
      <c r="AC218" s="366"/>
      <c r="AD218" s="366"/>
      <c r="AE218"/>
    </row>
    <row r="219" spans="2:36" ht="15" thickBot="1">
      <c r="B219" s="772" t="s">
        <v>2479</v>
      </c>
      <c r="C219" s="376">
        <v>1</v>
      </c>
      <c r="D219" s="771">
        <v>3.5</v>
      </c>
      <c r="E219" s="104">
        <v>1.4999999999999999E-2</v>
      </c>
      <c r="F219" s="104"/>
      <c r="H219">
        <v>242</v>
      </c>
      <c r="I219" s="98">
        <f t="shared" si="88"/>
        <v>249</v>
      </c>
      <c r="J219" s="53" t="str" cm="1">
        <f t="array" aca="1" ref="J219" ca="1">INDIRECT("B" &amp; I219)</f>
        <v>NIVEL 789 CANTERA AM 242 22-01-2026</v>
      </c>
      <c r="K219" s="54">
        <f t="shared" ca="1" si="89"/>
        <v>3.5</v>
      </c>
      <c r="L219" s="421">
        <f t="shared" ca="1" si="90"/>
        <v>5.3099999999999996E-3</v>
      </c>
      <c r="M219" s="55">
        <f t="shared" ca="1" si="91"/>
        <v>0</v>
      </c>
      <c r="N219" s="421">
        <f t="shared" ca="1" si="92"/>
        <v>4.7789999999999994E-3</v>
      </c>
      <c r="O219" s="54" t="str">
        <f t="shared" ca="1" si="93"/>
        <v>Dump</v>
      </c>
      <c r="P219" s="99">
        <f t="shared" ca="1" si="94"/>
        <v>0.625</v>
      </c>
      <c r="R219" s="366"/>
      <c r="S219" s="366"/>
      <c r="T219" s="366"/>
      <c r="U219" s="366"/>
      <c r="V219" s="124" t="s">
        <v>71</v>
      </c>
      <c r="W219" s="125">
        <f ca="1">SUM(W172:W218)</f>
        <v>17.5</v>
      </c>
      <c r="X219" s="80"/>
      <c r="Y219" s="80"/>
      <c r="Z219" s="126">
        <f ca="1">(SUMPRODUCT(Z172:Z218,$W172:$W218)/$W219)</f>
        <v>4.2930000000000008E-3</v>
      </c>
      <c r="AA219" s="366"/>
      <c r="AB219" s="366"/>
      <c r="AC219" s="366"/>
      <c r="AD219" s="366"/>
      <c r="AE219"/>
    </row>
    <row r="220" spans="2:36">
      <c r="B220" s="772" t="s">
        <v>2480</v>
      </c>
      <c r="C220" s="376">
        <v>1</v>
      </c>
      <c r="D220" s="771">
        <v>3.5</v>
      </c>
      <c r="E220" s="104">
        <v>1.4999999999999999E-2</v>
      </c>
      <c r="F220" s="104"/>
      <c r="H220">
        <v>243</v>
      </c>
      <c r="I220" s="98">
        <f t="shared" si="88"/>
        <v>250</v>
      </c>
      <c r="J220" s="53" t="str" cm="1">
        <f t="array" aca="1" ref="J220" ca="1">INDIRECT("B" &amp; I220)</f>
        <v>NIVEL 789 CANTERA AM 243 22-01-2026</v>
      </c>
      <c r="K220" s="54">
        <f t="shared" ca="1" si="89"/>
        <v>3.5</v>
      </c>
      <c r="L220" s="421">
        <f t="shared" ca="1" si="90"/>
        <v>2.6099999999999999E-3</v>
      </c>
      <c r="M220" s="55">
        <f t="shared" ca="1" si="91"/>
        <v>0</v>
      </c>
      <c r="N220" s="421">
        <f t="shared" ca="1" si="92"/>
        <v>2.349E-3</v>
      </c>
      <c r="O220" s="54" t="str">
        <f t="shared" ca="1" si="93"/>
        <v>Dump</v>
      </c>
      <c r="P220" s="99">
        <f t="shared" ca="1" si="94"/>
        <v>0.625</v>
      </c>
    </row>
    <row r="221" spans="2:36">
      <c r="B221" s="772" t="s">
        <v>2481</v>
      </c>
      <c r="C221" s="376">
        <v>1</v>
      </c>
      <c r="D221" s="771">
        <v>3.5</v>
      </c>
      <c r="E221" s="104">
        <v>1.5800000000000002E-2</v>
      </c>
      <c r="F221" s="104"/>
      <c r="H221">
        <v>244</v>
      </c>
      <c r="I221" s="98">
        <f t="shared" si="88"/>
        <v>251</v>
      </c>
      <c r="J221" s="53" t="str" cm="1">
        <f t="array" aca="1" ref="J221" ca="1">INDIRECT("B" &amp; I221)</f>
        <v>NIVEL 789 CANTERA AM 244 22-01-2026</v>
      </c>
      <c r="K221" s="54">
        <f t="shared" ca="1" si="89"/>
        <v>3.5</v>
      </c>
      <c r="L221" s="421">
        <f t="shared" ca="1" si="90"/>
        <v>1.6739999999999998E-2</v>
      </c>
      <c r="M221" s="55">
        <f t="shared" ca="1" si="91"/>
        <v>0</v>
      </c>
      <c r="N221" s="421">
        <f t="shared" ca="1" si="92"/>
        <v>1.5065999999999998E-2</v>
      </c>
      <c r="O221" s="54" t="str">
        <f t="shared" ca="1" si="93"/>
        <v>Dump</v>
      </c>
      <c r="P221" s="99">
        <f t="shared" ca="1" si="94"/>
        <v>0.625</v>
      </c>
    </row>
    <row r="222" spans="2:36">
      <c r="B222" s="772" t="s">
        <v>2482</v>
      </c>
      <c r="C222" s="376">
        <v>1</v>
      </c>
      <c r="D222" s="771">
        <v>3.5</v>
      </c>
      <c r="E222" s="104">
        <v>1.9599999999999999E-2</v>
      </c>
      <c r="F222" s="104"/>
      <c r="H222">
        <v>245</v>
      </c>
      <c r="I222" s="98">
        <f t="shared" si="88"/>
        <v>252</v>
      </c>
      <c r="J222" s="53" t="str" cm="1">
        <f t="array" aca="1" ref="J222" ca="1">INDIRECT("B" &amp; I222)</f>
        <v>NIVEL 789 CANTERA AM 245 22-01-2026</v>
      </c>
      <c r="K222" s="54">
        <f t="shared" ca="1" si="89"/>
        <v>3.5</v>
      </c>
      <c r="L222" s="421">
        <f t="shared" ca="1" si="90"/>
        <v>5.3099999999999996E-3</v>
      </c>
      <c r="M222" s="55">
        <f t="shared" ca="1" si="91"/>
        <v>0</v>
      </c>
      <c r="N222" s="421">
        <f t="shared" ca="1" si="92"/>
        <v>4.7789999999999994E-3</v>
      </c>
      <c r="O222" s="54" t="str">
        <f t="shared" ca="1" si="93"/>
        <v>Dump</v>
      </c>
      <c r="P222" s="99">
        <f t="shared" ca="1" si="94"/>
        <v>0.625</v>
      </c>
    </row>
    <row r="223" spans="2:36">
      <c r="B223" s="772" t="s">
        <v>2483</v>
      </c>
      <c r="C223" s="376">
        <v>1</v>
      </c>
      <c r="D223" s="771">
        <v>3.5</v>
      </c>
      <c r="E223" s="104">
        <v>1.8499999999999999E-2</v>
      </c>
      <c r="F223" s="104"/>
      <c r="H223">
        <v>246</v>
      </c>
      <c r="I223" s="98">
        <f t="shared" si="88"/>
        <v>253</v>
      </c>
      <c r="J223" s="53" t="str" cm="1">
        <f t="array" aca="1" ref="J223" ca="1">INDIRECT("B" &amp; I223)</f>
        <v>NIVEL 789 CANTERA AM 246 23-01-2026</v>
      </c>
      <c r="K223" s="54">
        <f t="shared" ca="1" si="89"/>
        <v>3.5</v>
      </c>
      <c r="L223" s="421">
        <f t="shared" ca="1" si="90"/>
        <v>2.7E-2</v>
      </c>
      <c r="M223" s="55">
        <f t="shared" ca="1" si="91"/>
        <v>0</v>
      </c>
      <c r="N223" s="421">
        <f t="shared" ca="1" si="92"/>
        <v>2.4299999999999999E-2</v>
      </c>
      <c r="O223" s="54" t="str">
        <f t="shared" ca="1" si="93"/>
        <v>Dump</v>
      </c>
      <c r="P223" s="99">
        <f t="shared" ca="1" si="94"/>
        <v>0.625</v>
      </c>
    </row>
    <row r="224" spans="2:36">
      <c r="B224" s="772" t="s">
        <v>2484</v>
      </c>
      <c r="C224" s="376">
        <v>1</v>
      </c>
      <c r="D224" s="771">
        <v>3.5</v>
      </c>
      <c r="E224" s="104">
        <v>2.9899999999999999E-2</v>
      </c>
      <c r="F224" s="104"/>
      <c r="H224">
        <v>247</v>
      </c>
      <c r="I224" s="98">
        <f t="shared" si="88"/>
        <v>254</v>
      </c>
      <c r="J224" s="53" t="str" cm="1">
        <f t="array" aca="1" ref="J224" ca="1">INDIRECT("B" &amp; I224)</f>
        <v>NIVEL 789 CANTERA AM 247 23-01-2026</v>
      </c>
      <c r="K224" s="54">
        <f t="shared" ca="1" si="89"/>
        <v>3.5</v>
      </c>
      <c r="L224" s="421">
        <f t="shared" ca="1" si="90"/>
        <v>1.6470000000000002E-2</v>
      </c>
      <c r="M224" s="55">
        <f t="shared" ca="1" si="91"/>
        <v>0</v>
      </c>
      <c r="N224" s="421">
        <f t="shared" ca="1" si="92"/>
        <v>1.4823000000000003E-2</v>
      </c>
      <c r="O224" s="54" t="str">
        <f t="shared" ca="1" si="93"/>
        <v>Dump</v>
      </c>
      <c r="P224" s="99">
        <f t="shared" ca="1" si="94"/>
        <v>0.625</v>
      </c>
    </row>
    <row r="225" spans="2:16">
      <c r="B225" s="772" t="s">
        <v>2485</v>
      </c>
      <c r="C225" s="376">
        <v>1</v>
      </c>
      <c r="D225" s="771">
        <v>3.5</v>
      </c>
      <c r="E225" s="104">
        <v>2.58E-2</v>
      </c>
      <c r="F225" s="104"/>
      <c r="H225">
        <v>248</v>
      </c>
      <c r="I225" s="98">
        <f t="shared" si="88"/>
        <v>255</v>
      </c>
      <c r="J225" s="53" t="str" cm="1">
        <f t="array" aca="1" ref="J225" ca="1">INDIRECT("B" &amp; I225)</f>
        <v>NIVEL 789 CANTERA AM 248 23-01-2026</v>
      </c>
      <c r="K225" s="54">
        <f t="shared" ca="1" si="89"/>
        <v>3.5</v>
      </c>
      <c r="L225" s="421">
        <f t="shared" ca="1" si="90"/>
        <v>1.9890000000000001E-2</v>
      </c>
      <c r="M225" s="55">
        <f t="shared" ca="1" si="91"/>
        <v>0</v>
      </c>
      <c r="N225" s="421">
        <f t="shared" ca="1" si="92"/>
        <v>1.7901E-2</v>
      </c>
      <c r="O225" s="54" t="str">
        <f t="shared" ca="1" si="93"/>
        <v>Dump</v>
      </c>
      <c r="P225" s="99">
        <f t="shared" ca="1" si="94"/>
        <v>0.625</v>
      </c>
    </row>
    <row r="226" spans="2:16">
      <c r="B226" s="772" t="s">
        <v>2486</v>
      </c>
      <c r="C226" s="376">
        <v>1</v>
      </c>
      <c r="D226" s="771">
        <v>3.5</v>
      </c>
      <c r="E226" s="104">
        <v>2.3199999999999998E-2</v>
      </c>
      <c r="F226" s="104"/>
      <c r="H226">
        <v>249</v>
      </c>
      <c r="I226" s="98">
        <f t="shared" si="88"/>
        <v>256</v>
      </c>
      <c r="J226" s="53" t="str" cm="1">
        <f t="array" aca="1" ref="J226" ca="1">INDIRECT("B" &amp; I226)</f>
        <v>NIVEL 789 CANTERA AM 249 23-01-2026</v>
      </c>
      <c r="K226" s="54">
        <f t="shared" ca="1" si="89"/>
        <v>3.5</v>
      </c>
      <c r="L226" s="421">
        <f t="shared" ca="1" si="90"/>
        <v>1.008E-2</v>
      </c>
      <c r="M226" s="55">
        <f t="shared" ca="1" si="91"/>
        <v>0</v>
      </c>
      <c r="N226" s="421">
        <f t="shared" ca="1" si="92"/>
        <v>9.0720000000000002E-3</v>
      </c>
      <c r="O226" s="54" t="str">
        <f t="shared" ca="1" si="93"/>
        <v>Dump</v>
      </c>
      <c r="P226" s="99">
        <f t="shared" ca="1" si="94"/>
        <v>0.625</v>
      </c>
    </row>
    <row r="227" spans="2:16">
      <c r="B227" s="772" t="s">
        <v>2487</v>
      </c>
      <c r="C227" s="376">
        <v>1</v>
      </c>
      <c r="D227" s="771">
        <v>3.5</v>
      </c>
      <c r="E227" s="104">
        <v>1.7100000000000001E-2</v>
      </c>
      <c r="F227" s="104"/>
      <c r="H227">
        <v>250</v>
      </c>
      <c r="I227" s="98">
        <f t="shared" si="88"/>
        <v>257</v>
      </c>
      <c r="J227" s="53" t="str" cm="1">
        <f t="array" aca="1" ref="J227" ca="1">INDIRECT("B" &amp; I227)</f>
        <v>NIVEL 789 CANTERA AM 250 23-01-2026</v>
      </c>
      <c r="K227" s="54">
        <f t="shared" ca="1" si="89"/>
        <v>3.5</v>
      </c>
      <c r="L227" s="421">
        <f t="shared" ca="1" si="90"/>
        <v>9.3600000000000003E-3</v>
      </c>
      <c r="M227" s="55">
        <f t="shared" ca="1" si="91"/>
        <v>0</v>
      </c>
      <c r="N227" s="421">
        <f t="shared" ca="1" si="92"/>
        <v>8.4240000000000009E-3</v>
      </c>
      <c r="O227" s="54" t="str">
        <f t="shared" ca="1" si="93"/>
        <v>Dump</v>
      </c>
      <c r="P227" s="99">
        <f t="shared" ca="1" si="94"/>
        <v>0.625</v>
      </c>
    </row>
    <row r="228" spans="2:16">
      <c r="B228" s="772" t="s">
        <v>2488</v>
      </c>
      <c r="C228" s="376">
        <v>1</v>
      </c>
      <c r="D228" s="771">
        <v>3.5</v>
      </c>
      <c r="E228" s="104">
        <v>1.3100000000000001E-2</v>
      </c>
      <c r="F228" s="104"/>
      <c r="H228">
        <v>251</v>
      </c>
      <c r="I228" s="98">
        <f t="shared" si="88"/>
        <v>258</v>
      </c>
      <c r="J228" s="53" t="str" cm="1">
        <f t="array" aca="1" ref="J228" ca="1">INDIRECT("B" &amp; I228)</f>
        <v>NIVEL 789 CANTERA AM 251 23-01-2026</v>
      </c>
      <c r="K228" s="54">
        <f t="shared" ca="1" si="89"/>
        <v>3.5</v>
      </c>
      <c r="L228" s="421">
        <f t="shared" ca="1" si="90"/>
        <v>1.35E-2</v>
      </c>
      <c r="M228" s="55">
        <f t="shared" ca="1" si="91"/>
        <v>0</v>
      </c>
      <c r="N228" s="421">
        <f t="shared" ca="1" si="92"/>
        <v>1.2149999999999999E-2</v>
      </c>
      <c r="O228" s="54" t="str">
        <f t="shared" ca="1" si="93"/>
        <v>Dump</v>
      </c>
      <c r="P228" s="99">
        <f t="shared" ca="1" si="94"/>
        <v>0.625</v>
      </c>
    </row>
    <row r="229" spans="2:16">
      <c r="B229" s="772" t="s">
        <v>2489</v>
      </c>
      <c r="C229" s="376">
        <v>1</v>
      </c>
      <c r="D229" s="771">
        <v>3.5</v>
      </c>
      <c r="E229" s="104">
        <v>1.03E-2</v>
      </c>
      <c r="F229" s="104"/>
      <c r="H229">
        <v>252</v>
      </c>
      <c r="I229" s="98">
        <f t="shared" si="88"/>
        <v>259</v>
      </c>
      <c r="J229" s="53" t="str" cm="1">
        <f t="array" aca="1" ref="J229" ca="1">INDIRECT("B" &amp; I229)</f>
        <v>NIVEL 789 CANTERA AM 252 23-01-2026</v>
      </c>
      <c r="K229" s="54">
        <f t="shared" ca="1" si="89"/>
        <v>3.5</v>
      </c>
      <c r="L229" s="421">
        <f t="shared" ca="1" si="90"/>
        <v>8.1900000000000011E-3</v>
      </c>
      <c r="M229" s="55">
        <f t="shared" ca="1" si="91"/>
        <v>0</v>
      </c>
      <c r="N229" s="421">
        <f t="shared" ca="1" si="92"/>
        <v>7.3710000000000008E-3</v>
      </c>
      <c r="O229" s="54" t="str">
        <f t="shared" ca="1" si="93"/>
        <v>Dump</v>
      </c>
      <c r="P229" s="99">
        <f t="shared" ca="1" si="94"/>
        <v>0.625</v>
      </c>
    </row>
    <row r="230" spans="2:16">
      <c r="B230" s="772" t="s">
        <v>2490</v>
      </c>
      <c r="C230" s="376">
        <v>1</v>
      </c>
      <c r="D230" s="771">
        <v>3.5</v>
      </c>
      <c r="E230" s="104">
        <v>1.1900000000000001E-2</v>
      </c>
      <c r="F230" s="104"/>
      <c r="H230">
        <v>253</v>
      </c>
      <c r="I230" s="98">
        <f t="shared" si="88"/>
        <v>260</v>
      </c>
      <c r="J230" s="53" t="str" cm="1">
        <f t="array" aca="1" ref="J230" ca="1">INDIRECT("B" &amp; I230)</f>
        <v>NIVEL 1018 FRENTE AM 253 22-01-2026</v>
      </c>
      <c r="K230" s="54">
        <f t="shared" ca="1" si="89"/>
        <v>3.5</v>
      </c>
      <c r="L230" s="421">
        <f t="shared" ca="1" si="90"/>
        <v>4.9499999999999995E-3</v>
      </c>
      <c r="M230" s="55">
        <f t="shared" ca="1" si="91"/>
        <v>0</v>
      </c>
      <c r="N230" s="421">
        <f t="shared" ca="1" si="92"/>
        <v>4.4549999999999998E-3</v>
      </c>
      <c r="O230" s="54" t="str">
        <f t="shared" ca="1" si="93"/>
        <v>Dump</v>
      </c>
      <c r="P230" s="99">
        <f t="shared" ca="1" si="94"/>
        <v>0.625</v>
      </c>
    </row>
    <row r="231" spans="2:16">
      <c r="B231" s="772" t="s">
        <v>2491</v>
      </c>
      <c r="C231" s="376">
        <v>1</v>
      </c>
      <c r="D231" s="771">
        <v>3.5</v>
      </c>
      <c r="E231" s="104">
        <v>1.5699999999999999E-2</v>
      </c>
      <c r="F231" s="104"/>
      <c r="H231">
        <v>254</v>
      </c>
      <c r="I231" s="98">
        <f t="shared" si="88"/>
        <v>261</v>
      </c>
      <c r="J231" s="53" t="str" cm="1">
        <f t="array" aca="1" ref="J231" ca="1">INDIRECT("B" &amp; I231)</f>
        <v>NIVEL 1018 FRENTE AM 254 22-01-2026</v>
      </c>
      <c r="K231" s="54">
        <f t="shared" ca="1" si="89"/>
        <v>3.5</v>
      </c>
      <c r="L231" s="421">
        <f t="shared" ca="1" si="90"/>
        <v>2.2500000000000003E-3</v>
      </c>
      <c r="M231" s="55">
        <f t="shared" ca="1" si="91"/>
        <v>0</v>
      </c>
      <c r="N231" s="421">
        <f t="shared" ca="1" si="92"/>
        <v>2.0250000000000003E-3</v>
      </c>
      <c r="O231" s="54" t="str">
        <f t="shared" ca="1" si="93"/>
        <v>Dump</v>
      </c>
      <c r="P231" s="99">
        <f t="shared" ca="1" si="94"/>
        <v>0.625</v>
      </c>
    </row>
    <row r="232" spans="2:16">
      <c r="B232" s="772" t="s">
        <v>2492</v>
      </c>
      <c r="C232" s="376">
        <v>1</v>
      </c>
      <c r="D232" s="771">
        <v>3.5</v>
      </c>
      <c r="E232" s="104">
        <v>7.7000000000000002E-3</v>
      </c>
      <c r="F232" s="104"/>
      <c r="H232">
        <v>255</v>
      </c>
      <c r="I232" s="98">
        <f t="shared" si="88"/>
        <v>262</v>
      </c>
      <c r="J232" s="53" t="str" cm="1">
        <f t="array" aca="1" ref="J232" ca="1">INDIRECT("B" &amp; I232)</f>
        <v>NIVEL 1018 FRENTE AM 255 22-01-2026</v>
      </c>
      <c r="K232" s="54">
        <f t="shared" ca="1" si="89"/>
        <v>3.5</v>
      </c>
      <c r="L232" s="421">
        <f t="shared" ca="1" si="90"/>
        <v>3.5100000000000001E-3</v>
      </c>
      <c r="M232" s="55">
        <f t="shared" ca="1" si="91"/>
        <v>0</v>
      </c>
      <c r="N232" s="421">
        <f t="shared" ca="1" si="92"/>
        <v>3.1590000000000003E-3</v>
      </c>
      <c r="O232" s="54" t="str">
        <f t="shared" ca="1" si="93"/>
        <v>Dump</v>
      </c>
      <c r="P232" s="99">
        <f t="shared" ca="1" si="94"/>
        <v>0.625</v>
      </c>
    </row>
    <row r="233" spans="2:16">
      <c r="B233" s="772" t="s">
        <v>2493</v>
      </c>
      <c r="C233" s="376">
        <v>1</v>
      </c>
      <c r="D233" s="771">
        <v>3.5</v>
      </c>
      <c r="E233" s="104">
        <v>4.4999999999999997E-3</v>
      </c>
      <c r="F233" s="104"/>
      <c r="H233">
        <v>256</v>
      </c>
      <c r="I233" s="98">
        <f t="shared" si="88"/>
        <v>263</v>
      </c>
      <c r="J233" s="53" t="str" cm="1">
        <f t="array" aca="1" ref="J233" ca="1">INDIRECT("B" &amp; I233)</f>
        <v>NIVEL 1018 FRENTE AM 256 22-01-2026</v>
      </c>
      <c r="K233" s="54">
        <f t="shared" ca="1" si="89"/>
        <v>3.5</v>
      </c>
      <c r="L233" s="421">
        <f t="shared" ca="1" si="90"/>
        <v>4.0499999999999998E-3</v>
      </c>
      <c r="M233" s="55">
        <f t="shared" ca="1" si="91"/>
        <v>0</v>
      </c>
      <c r="N233" s="421">
        <f t="shared" ca="1" si="92"/>
        <v>3.6449999999999998E-3</v>
      </c>
      <c r="O233" s="54" t="str">
        <f t="shared" ca="1" si="93"/>
        <v>Dump</v>
      </c>
      <c r="P233" s="99">
        <f t="shared" ca="1" si="94"/>
        <v>0.625</v>
      </c>
    </row>
    <row r="234" spans="2:16">
      <c r="B234" s="772" t="s">
        <v>2494</v>
      </c>
      <c r="C234" s="376">
        <v>1</v>
      </c>
      <c r="D234" s="771">
        <v>3.5</v>
      </c>
      <c r="E234" s="104">
        <v>6.1000000000000004E-3</v>
      </c>
      <c r="F234" s="104"/>
      <c r="H234">
        <v>257</v>
      </c>
      <c r="I234" s="98">
        <f t="shared" si="88"/>
        <v>264</v>
      </c>
      <c r="J234" s="53" t="str" cm="1">
        <f t="array" aca="1" ref="J234" ca="1">INDIRECT("B" &amp; I234)</f>
        <v>NIVEL 1018 FRENTE AM 257 22-01-2026</v>
      </c>
      <c r="K234" s="54">
        <f t="shared" ca="1" si="89"/>
        <v>3.5</v>
      </c>
      <c r="L234" s="421">
        <f t="shared" ca="1" si="90"/>
        <v>4.6800000000000001E-3</v>
      </c>
      <c r="M234" s="55">
        <f t="shared" ca="1" si="91"/>
        <v>0</v>
      </c>
      <c r="N234" s="421">
        <f t="shared" ca="1" si="92"/>
        <v>4.2120000000000005E-3</v>
      </c>
      <c r="O234" s="54" t="str">
        <f t="shared" ca="1" si="93"/>
        <v>Dump</v>
      </c>
      <c r="P234" s="99">
        <f t="shared" ca="1" si="94"/>
        <v>0.625</v>
      </c>
    </row>
    <row r="235" spans="2:16">
      <c r="B235" s="772" t="s">
        <v>2495</v>
      </c>
      <c r="C235" s="376">
        <v>1</v>
      </c>
      <c r="D235" s="771">
        <v>3.5</v>
      </c>
      <c r="E235" s="104">
        <v>6.6E-3</v>
      </c>
      <c r="F235" s="104"/>
      <c r="H235">
        <v>258</v>
      </c>
      <c r="I235" s="98">
        <f t="shared" si="88"/>
        <v>265</v>
      </c>
      <c r="J235" s="53" t="str" cm="1">
        <f t="array" aca="1" ref="J235" ca="1">INDIRECT("B" &amp; I235)</f>
        <v>NIVEL 1018 FRENTE AM 258 22-01-2026</v>
      </c>
      <c r="K235" s="54">
        <f t="shared" ca="1" si="89"/>
        <v>3.5</v>
      </c>
      <c r="L235" s="421">
        <f t="shared" ca="1" si="90"/>
        <v>8.5500000000000003E-3</v>
      </c>
      <c r="M235" s="55">
        <f t="shared" ca="1" si="91"/>
        <v>0</v>
      </c>
      <c r="N235" s="421">
        <f t="shared" ca="1" si="92"/>
        <v>7.6950000000000005E-3</v>
      </c>
      <c r="O235" s="54" t="str">
        <f t="shared" ca="1" si="93"/>
        <v>Dump</v>
      </c>
      <c r="P235" s="99">
        <f t="shared" ca="1" si="94"/>
        <v>0.625</v>
      </c>
    </row>
    <row r="236" spans="2:16">
      <c r="B236" s="772" t="s">
        <v>2496</v>
      </c>
      <c r="C236" s="376">
        <v>1</v>
      </c>
      <c r="D236" s="771">
        <v>3.5</v>
      </c>
      <c r="E236" s="104">
        <v>0.03</v>
      </c>
      <c r="F236" s="104"/>
      <c r="H236">
        <v>1</v>
      </c>
      <c r="I236" s="98">
        <f t="shared" si="88"/>
        <v>8</v>
      </c>
      <c r="J236" s="53" t="str" cm="1">
        <f t="array" aca="1" ref="J236" ca="1">INDIRECT("B" &amp; I236)</f>
        <v>NIVEL 970 SELLO AM 1 24-12-2025</v>
      </c>
      <c r="K236" s="54">
        <f t="shared" ca="1" si="89"/>
        <v>3.5</v>
      </c>
      <c r="L236" s="421">
        <f t="shared" ca="1" si="90"/>
        <v>1.0800000000000001E-2</v>
      </c>
      <c r="M236" s="55">
        <f t="shared" ca="1" si="91"/>
        <v>0</v>
      </c>
      <c r="N236" s="421">
        <f t="shared" ref="N236:N247" ca="1" si="95">+IF(L236=0,M236*0.9,L236*0.9)</f>
        <v>9.7200000000000012E-3</v>
      </c>
      <c r="O236" s="54" t="str">
        <f t="shared" ref="O236:O247" ca="1" si="96">+IF(L236=0,"-","Dump")</f>
        <v>Dump</v>
      </c>
      <c r="P236" s="99">
        <f t="shared" ref="P236:P247" ca="1" si="97">+K236/5.6</f>
        <v>0.625</v>
      </c>
    </row>
    <row r="237" spans="2:16">
      <c r="B237" s="772" t="s">
        <v>2497</v>
      </c>
      <c r="C237" s="376">
        <v>1</v>
      </c>
      <c r="D237" s="771">
        <v>3.5</v>
      </c>
      <c r="E237" s="104">
        <v>1.9599999999999999E-2</v>
      </c>
      <c r="F237" s="104"/>
      <c r="H237">
        <v>2</v>
      </c>
      <c r="I237" s="98">
        <f t="shared" si="88"/>
        <v>9</v>
      </c>
      <c r="J237" s="53" t="str" cm="1">
        <f t="array" aca="1" ref="J237" ca="1">INDIRECT("B" &amp; I237)</f>
        <v>NIVEL 970 SELLO AM 2 24-12-2025</v>
      </c>
      <c r="K237" s="54">
        <f t="shared" ca="1" si="89"/>
        <v>3.5</v>
      </c>
      <c r="L237" s="421">
        <f t="shared" ca="1" si="90"/>
        <v>1.0800000000000001E-2</v>
      </c>
      <c r="M237" s="55">
        <f t="shared" ca="1" si="91"/>
        <v>0</v>
      </c>
      <c r="N237" s="421">
        <f t="shared" ca="1" si="95"/>
        <v>9.7200000000000012E-3</v>
      </c>
      <c r="O237" s="54" t="str">
        <f t="shared" ca="1" si="96"/>
        <v>Dump</v>
      </c>
      <c r="P237" s="99">
        <f t="shared" ca="1" si="97"/>
        <v>0.625</v>
      </c>
    </row>
    <row r="238" spans="2:16">
      <c r="B238" s="772" t="s">
        <v>2498</v>
      </c>
      <c r="C238" s="376">
        <v>1</v>
      </c>
      <c r="D238" s="771">
        <v>3.5</v>
      </c>
      <c r="E238" s="104">
        <v>1.77E-2</v>
      </c>
      <c r="F238" s="104"/>
      <c r="H238">
        <v>3</v>
      </c>
      <c r="I238" s="98">
        <f t="shared" si="88"/>
        <v>10</v>
      </c>
      <c r="J238" s="53" t="str" cm="1">
        <f t="array" aca="1" ref="J238" ca="1">INDIRECT("B" &amp; I238)</f>
        <v>NIVEL 970 SELLO AM 3 24-12-2025</v>
      </c>
      <c r="K238" s="54">
        <f t="shared" ca="1" si="89"/>
        <v>3.5</v>
      </c>
      <c r="L238" s="421">
        <f t="shared" ca="1" si="90"/>
        <v>1.0800000000000001E-2</v>
      </c>
      <c r="M238" s="55">
        <f t="shared" ca="1" si="91"/>
        <v>0</v>
      </c>
      <c r="N238" s="421">
        <f t="shared" ca="1" si="95"/>
        <v>9.7200000000000012E-3</v>
      </c>
      <c r="O238" s="54" t="str">
        <f t="shared" ca="1" si="96"/>
        <v>Dump</v>
      </c>
      <c r="P238" s="99">
        <f t="shared" ca="1" si="97"/>
        <v>0.625</v>
      </c>
    </row>
    <row r="239" spans="2:16">
      <c r="B239" s="772" t="s">
        <v>2499</v>
      </c>
      <c r="C239" s="376">
        <v>1</v>
      </c>
      <c r="D239" s="771">
        <v>3.5</v>
      </c>
      <c r="E239" s="104">
        <v>1.9099999999999999E-2</v>
      </c>
      <c r="F239" s="104"/>
      <c r="H239">
        <v>4</v>
      </c>
      <c r="I239" s="98">
        <f t="shared" si="88"/>
        <v>11</v>
      </c>
      <c r="J239" s="53" t="str" cm="1">
        <f t="array" aca="1" ref="J239" ca="1">INDIRECT("B" &amp; I239)</f>
        <v>NIVEL 970 SELLO AM 4 24-12-2025</v>
      </c>
      <c r="K239" s="54">
        <f t="shared" ca="1" si="89"/>
        <v>3.5</v>
      </c>
      <c r="L239" s="421">
        <f t="shared" ca="1" si="90"/>
        <v>1.0800000000000001E-2</v>
      </c>
      <c r="M239" s="55">
        <f t="shared" ca="1" si="91"/>
        <v>0</v>
      </c>
      <c r="N239" s="421">
        <f t="shared" ca="1" si="95"/>
        <v>9.7200000000000012E-3</v>
      </c>
      <c r="O239" s="54" t="str">
        <f t="shared" ca="1" si="96"/>
        <v>Dump</v>
      </c>
      <c r="P239" s="99">
        <f t="shared" ca="1" si="97"/>
        <v>0.625</v>
      </c>
    </row>
    <row r="240" spans="2:16">
      <c r="B240" s="772" t="s">
        <v>2500</v>
      </c>
      <c r="C240" s="376">
        <v>1</v>
      </c>
      <c r="D240" s="771">
        <v>3.5</v>
      </c>
      <c r="E240" s="104">
        <v>1.89E-2</v>
      </c>
      <c r="F240" s="104"/>
      <c r="H240">
        <v>5</v>
      </c>
      <c r="I240" s="98">
        <f t="shared" si="88"/>
        <v>12</v>
      </c>
      <c r="J240" s="53" t="str" cm="1">
        <f t="array" aca="1" ref="J240" ca="1">INDIRECT("B" &amp; I240)</f>
        <v>NIVEL 970 SELLO AM 5 24-12-2025</v>
      </c>
      <c r="K240" s="54">
        <f t="shared" ca="1" si="89"/>
        <v>3.5</v>
      </c>
      <c r="L240" s="421">
        <f t="shared" ca="1" si="90"/>
        <v>1.0800000000000001E-2</v>
      </c>
      <c r="M240" s="55">
        <f t="shared" ca="1" si="91"/>
        <v>0</v>
      </c>
      <c r="N240" s="421">
        <f t="shared" ca="1" si="95"/>
        <v>9.7200000000000012E-3</v>
      </c>
      <c r="O240" s="54" t="str">
        <f t="shared" ca="1" si="96"/>
        <v>Dump</v>
      </c>
      <c r="P240" s="99">
        <f t="shared" ca="1" si="97"/>
        <v>0.625</v>
      </c>
    </row>
    <row r="241" spans="2:16">
      <c r="B241" s="772" t="s">
        <v>2501</v>
      </c>
      <c r="C241" s="376">
        <v>1</v>
      </c>
      <c r="D241" s="771">
        <v>3.5</v>
      </c>
      <c r="E241" s="104">
        <v>2.2700000000000001E-2</v>
      </c>
      <c r="F241" s="104"/>
      <c r="H241">
        <v>6</v>
      </c>
      <c r="I241" s="98">
        <f t="shared" si="88"/>
        <v>13</v>
      </c>
      <c r="J241" s="53" t="str" cm="1">
        <f t="array" aca="1" ref="J241" ca="1">INDIRECT("B" &amp; I241)</f>
        <v>NIVEL 970 SELLO AM 6 24-12-2025</v>
      </c>
      <c r="K241" s="54">
        <f t="shared" ca="1" si="89"/>
        <v>3.5</v>
      </c>
      <c r="L241" s="421">
        <f t="shared" ca="1" si="90"/>
        <v>1.0800000000000001E-2</v>
      </c>
      <c r="M241" s="55">
        <f t="shared" ca="1" si="91"/>
        <v>0</v>
      </c>
      <c r="N241" s="421">
        <f t="shared" ca="1" si="95"/>
        <v>9.7200000000000012E-3</v>
      </c>
      <c r="O241" s="54" t="str">
        <f t="shared" ca="1" si="96"/>
        <v>Dump</v>
      </c>
      <c r="P241" s="99">
        <f t="shared" ca="1" si="97"/>
        <v>0.625</v>
      </c>
    </row>
    <row r="242" spans="2:16">
      <c r="B242" s="772" t="s">
        <v>2502</v>
      </c>
      <c r="C242" s="376">
        <v>1</v>
      </c>
      <c r="D242" s="771">
        <v>3.5</v>
      </c>
      <c r="E242" s="104">
        <v>2.7300000000000001E-2</v>
      </c>
      <c r="F242" s="104"/>
      <c r="H242">
        <v>7</v>
      </c>
      <c r="I242" s="98">
        <f t="shared" si="88"/>
        <v>14</v>
      </c>
      <c r="J242" s="53" t="str" cm="1">
        <f t="array" aca="1" ref="J242" ca="1">INDIRECT("B" &amp; I242)</f>
        <v>NIVEL 970 SELLO AM 7 26-12-2025</v>
      </c>
      <c r="K242" s="54">
        <f t="shared" ca="1" si="89"/>
        <v>3.5</v>
      </c>
      <c r="L242" s="421">
        <f t="shared" ca="1" si="90"/>
        <v>1.4669999999999999E-2</v>
      </c>
      <c r="M242" s="55">
        <f t="shared" ca="1" si="91"/>
        <v>0</v>
      </c>
      <c r="N242" s="421">
        <f t="shared" ca="1" si="95"/>
        <v>1.3202999999999999E-2</v>
      </c>
      <c r="O242" s="54" t="str">
        <f t="shared" ca="1" si="96"/>
        <v>Dump</v>
      </c>
      <c r="P242" s="99">
        <f t="shared" ca="1" si="97"/>
        <v>0.625</v>
      </c>
    </row>
    <row r="243" spans="2:16">
      <c r="B243" s="772" t="s">
        <v>2503</v>
      </c>
      <c r="C243" s="376">
        <v>1</v>
      </c>
      <c r="D243" s="771">
        <v>3.5</v>
      </c>
      <c r="E243" s="104">
        <v>5.7000000000000002E-3</v>
      </c>
      <c r="F243" s="104"/>
      <c r="H243">
        <v>8</v>
      </c>
      <c r="I243" s="98">
        <f t="shared" si="88"/>
        <v>15</v>
      </c>
      <c r="J243" s="53" t="str" cm="1">
        <f t="array" aca="1" ref="J243" ca="1">INDIRECT("B" &amp; I243)</f>
        <v>NIVEL 970 SELLO AM 8 26-12-2025</v>
      </c>
      <c r="K243" s="54">
        <f t="shared" ca="1" si="89"/>
        <v>3.5</v>
      </c>
      <c r="L243" s="421">
        <f t="shared" ca="1" si="90"/>
        <v>1.4669999999999999E-2</v>
      </c>
      <c r="M243" s="55">
        <f t="shared" ca="1" si="91"/>
        <v>0</v>
      </c>
      <c r="N243" s="421">
        <f t="shared" ca="1" si="95"/>
        <v>1.3202999999999999E-2</v>
      </c>
      <c r="O243" s="54" t="str">
        <f t="shared" ca="1" si="96"/>
        <v>Dump</v>
      </c>
      <c r="P243" s="99">
        <f t="shared" ca="1" si="97"/>
        <v>0.625</v>
      </c>
    </row>
    <row r="244" spans="2:16">
      <c r="B244" s="772" t="s">
        <v>2504</v>
      </c>
      <c r="C244" s="376">
        <v>1</v>
      </c>
      <c r="D244" s="771">
        <v>3.5</v>
      </c>
      <c r="E244" s="104">
        <v>2.3999999999999998E-3</v>
      </c>
      <c r="F244" s="104"/>
      <c r="H244">
        <v>9</v>
      </c>
      <c r="I244" s="98">
        <f t="shared" si="88"/>
        <v>16</v>
      </c>
      <c r="J244" s="53" t="str" cm="1">
        <f t="array" aca="1" ref="J244" ca="1">INDIRECT("B" &amp; I244)</f>
        <v>NIVEL 970 SELLO AM 9 26-12-2025</v>
      </c>
      <c r="K244" s="54">
        <f t="shared" ca="1" si="89"/>
        <v>3.5</v>
      </c>
      <c r="L244" s="421">
        <f t="shared" ca="1" si="90"/>
        <v>1.4669999999999999E-2</v>
      </c>
      <c r="M244" s="55">
        <f t="shared" ca="1" si="91"/>
        <v>0</v>
      </c>
      <c r="N244" s="421">
        <f t="shared" ca="1" si="95"/>
        <v>1.3202999999999999E-2</v>
      </c>
      <c r="O244" s="54" t="str">
        <f t="shared" ca="1" si="96"/>
        <v>Dump</v>
      </c>
      <c r="P244" s="99">
        <f t="shared" ca="1" si="97"/>
        <v>0.625</v>
      </c>
    </row>
    <row r="245" spans="2:16">
      <c r="B245" s="772" t="s">
        <v>2505</v>
      </c>
      <c r="C245" s="376">
        <v>1</v>
      </c>
      <c r="D245" s="771">
        <v>3.5</v>
      </c>
      <c r="E245" s="104">
        <v>6.6E-3</v>
      </c>
      <c r="F245" s="104"/>
      <c r="H245">
        <v>10</v>
      </c>
      <c r="I245" s="98">
        <f t="shared" si="88"/>
        <v>17</v>
      </c>
      <c r="J245" s="53" t="str" cm="1">
        <f t="array" aca="1" ref="J245" ca="1">INDIRECT("B" &amp; I245)</f>
        <v>NIVEL 970 SELLO AM 10 26-12-2025</v>
      </c>
      <c r="K245" s="54">
        <f t="shared" ca="1" si="89"/>
        <v>3.5</v>
      </c>
      <c r="L245" s="421">
        <f t="shared" ca="1" si="90"/>
        <v>1.4669999999999999E-2</v>
      </c>
      <c r="M245" s="55">
        <f t="shared" ca="1" si="91"/>
        <v>0</v>
      </c>
      <c r="N245" s="421">
        <f t="shared" ca="1" si="95"/>
        <v>1.3202999999999999E-2</v>
      </c>
      <c r="O245" s="54" t="str">
        <f t="shared" ca="1" si="96"/>
        <v>Dump</v>
      </c>
      <c r="P245" s="99">
        <f t="shared" ca="1" si="97"/>
        <v>0.625</v>
      </c>
    </row>
    <row r="246" spans="2:16">
      <c r="B246" s="772" t="s">
        <v>2506</v>
      </c>
      <c r="C246" s="376">
        <v>1</v>
      </c>
      <c r="D246" s="771">
        <v>3.5</v>
      </c>
      <c r="E246" s="104">
        <v>2.0999999999999999E-3</v>
      </c>
      <c r="F246" s="104"/>
      <c r="H246">
        <v>11</v>
      </c>
      <c r="I246" s="98">
        <f t="shared" si="88"/>
        <v>18</v>
      </c>
      <c r="J246" s="53" t="str" cm="1">
        <f t="array" aca="1" ref="J246" ca="1">INDIRECT("B" &amp; I246)</f>
        <v>NIVEL 970 SELLO AM 11 26-12-2025</v>
      </c>
      <c r="K246" s="54">
        <f t="shared" ca="1" si="89"/>
        <v>3.5</v>
      </c>
      <c r="L246" s="421">
        <f t="shared" ca="1" si="90"/>
        <v>1.4669999999999999E-2</v>
      </c>
      <c r="M246" s="55">
        <f t="shared" ca="1" si="91"/>
        <v>0</v>
      </c>
      <c r="N246" s="421">
        <f t="shared" ca="1" si="95"/>
        <v>1.3202999999999999E-2</v>
      </c>
      <c r="O246" s="54" t="str">
        <f t="shared" ca="1" si="96"/>
        <v>Dump</v>
      </c>
      <c r="P246" s="99">
        <f t="shared" ca="1" si="97"/>
        <v>0.625</v>
      </c>
    </row>
    <row r="247" spans="2:16">
      <c r="B247" s="772" t="s">
        <v>2507</v>
      </c>
      <c r="C247" s="376">
        <v>1</v>
      </c>
      <c r="D247" s="771">
        <v>3.5</v>
      </c>
      <c r="E247" s="104">
        <v>9.4000000000000004E-3</v>
      </c>
      <c r="F247" s="104"/>
      <c r="H247">
        <v>12</v>
      </c>
      <c r="I247" s="98">
        <f t="shared" si="88"/>
        <v>19</v>
      </c>
      <c r="J247" s="53" t="str" cm="1">
        <f t="array" aca="1" ref="J247" ca="1">INDIRECT("B" &amp; I247)</f>
        <v>NIVEL 970 SELLO AM 12 26-12-2025</v>
      </c>
      <c r="K247" s="54">
        <f t="shared" ca="1" si="89"/>
        <v>3.5</v>
      </c>
      <c r="L247" s="421">
        <f t="shared" ca="1" si="90"/>
        <v>1.4669999999999999E-2</v>
      </c>
      <c r="M247" s="55">
        <f t="shared" ca="1" si="91"/>
        <v>0</v>
      </c>
      <c r="N247" s="421">
        <f t="shared" ca="1" si="95"/>
        <v>1.3202999999999999E-2</v>
      </c>
      <c r="O247" s="54" t="str">
        <f t="shared" ca="1" si="96"/>
        <v>Dump</v>
      </c>
      <c r="P247" s="99">
        <f t="shared" ca="1" si="97"/>
        <v>0.625</v>
      </c>
    </row>
    <row r="248" spans="2:16">
      <c r="B248" s="772" t="s">
        <v>2508</v>
      </c>
      <c r="C248" s="376">
        <v>1</v>
      </c>
      <c r="D248" s="771">
        <v>3.5</v>
      </c>
      <c r="E248" s="104">
        <v>1.1000000000000001E-3</v>
      </c>
      <c r="F248" s="104"/>
      <c r="H248">
        <v>43</v>
      </c>
      <c r="I248" s="98">
        <f t="shared" si="88"/>
        <v>50</v>
      </c>
      <c r="J248" s="53" t="str" cm="1">
        <f t="array" aca="1" ref="J248" ca="1">INDIRECT("B" &amp; I248)</f>
        <v>NIVEL 970 SELLO AM 43 30-12-2025</v>
      </c>
      <c r="K248" s="54">
        <f t="shared" ca="1" si="89"/>
        <v>3.5</v>
      </c>
      <c r="L248" s="421">
        <f t="shared" ca="1" si="90"/>
        <v>1.2060000000000001E-2</v>
      </c>
      <c r="M248" s="55">
        <f t="shared" ca="1" si="91"/>
        <v>0</v>
      </c>
      <c r="N248" s="421">
        <f t="shared" ca="1" si="92"/>
        <v>1.0854000000000001E-2</v>
      </c>
      <c r="O248" s="54" t="str">
        <f t="shared" ca="1" si="93"/>
        <v>Dump</v>
      </c>
      <c r="P248" s="99">
        <f t="shared" ca="1" si="94"/>
        <v>0.625</v>
      </c>
    </row>
    <row r="249" spans="2:16">
      <c r="B249" s="772" t="s">
        <v>2509</v>
      </c>
      <c r="C249" s="376">
        <v>1</v>
      </c>
      <c r="D249" s="771">
        <v>3.5</v>
      </c>
      <c r="E249" s="104">
        <v>5.8999999999999999E-3</v>
      </c>
      <c r="F249" s="104"/>
      <c r="H249">
        <v>44</v>
      </c>
      <c r="I249" s="98">
        <f t="shared" si="88"/>
        <v>51</v>
      </c>
      <c r="J249" s="53" t="str" cm="1">
        <f t="array" aca="1" ref="J249" ca="1">INDIRECT("B" &amp; I249)</f>
        <v>NIVEL 970 SELLO AM 44 30-12-2025</v>
      </c>
      <c r="K249" s="54">
        <f t="shared" ca="1" si="89"/>
        <v>3.5</v>
      </c>
      <c r="L249" s="421">
        <f t="shared" ca="1" si="90"/>
        <v>1.2060000000000001E-2</v>
      </c>
      <c r="M249" s="55">
        <f t="shared" ca="1" si="91"/>
        <v>0</v>
      </c>
      <c r="N249" s="421">
        <f t="shared" ca="1" si="92"/>
        <v>1.0854000000000001E-2</v>
      </c>
      <c r="O249" s="54" t="str">
        <f t="shared" ca="1" si="93"/>
        <v>Dump</v>
      </c>
      <c r="P249" s="99">
        <f t="shared" ca="1" si="94"/>
        <v>0.625</v>
      </c>
    </row>
    <row r="250" spans="2:16">
      <c r="B250" s="772" t="s">
        <v>2510</v>
      </c>
      <c r="C250" s="376">
        <v>1</v>
      </c>
      <c r="D250" s="771">
        <v>3.5</v>
      </c>
      <c r="E250" s="104">
        <v>2.8999999999999998E-3</v>
      </c>
      <c r="F250" s="104"/>
      <c r="H250">
        <v>45</v>
      </c>
      <c r="I250" s="98">
        <f t="shared" si="88"/>
        <v>52</v>
      </c>
      <c r="J250" s="53" t="str" cm="1">
        <f t="array" aca="1" ref="J250" ca="1">INDIRECT("B" &amp; I250)</f>
        <v>NIVEL 970 SELLO AM 45 30-12-2025</v>
      </c>
      <c r="K250" s="54">
        <f t="shared" ca="1" si="89"/>
        <v>3.5</v>
      </c>
      <c r="L250" s="421">
        <f t="shared" ca="1" si="90"/>
        <v>1.2060000000000001E-2</v>
      </c>
      <c r="M250" s="55">
        <f t="shared" ca="1" si="91"/>
        <v>0</v>
      </c>
      <c r="N250" s="421">
        <f t="shared" ca="1" si="92"/>
        <v>1.0854000000000001E-2</v>
      </c>
      <c r="O250" s="54" t="str">
        <f t="shared" ca="1" si="93"/>
        <v>Dump</v>
      </c>
      <c r="P250" s="99">
        <f t="shared" ca="1" si="94"/>
        <v>0.625</v>
      </c>
    </row>
    <row r="251" spans="2:16">
      <c r="B251" s="772" t="s">
        <v>2511</v>
      </c>
      <c r="C251" s="376">
        <v>1</v>
      </c>
      <c r="D251" s="771">
        <v>3.5</v>
      </c>
      <c r="E251" s="104">
        <v>1.8599999999999998E-2</v>
      </c>
      <c r="F251" s="104"/>
      <c r="H251">
        <v>46</v>
      </c>
      <c r="I251" s="98">
        <f t="shared" si="88"/>
        <v>53</v>
      </c>
      <c r="J251" s="53" t="str" cm="1">
        <f t="array" aca="1" ref="J251" ca="1">INDIRECT("B" &amp; I251)</f>
        <v>NIVEL 970 SELLO AM 46 30-12-2025</v>
      </c>
      <c r="K251" s="54">
        <f t="shared" ca="1" si="89"/>
        <v>3.5</v>
      </c>
      <c r="L251" s="421">
        <f t="shared" ca="1" si="90"/>
        <v>1.2060000000000001E-2</v>
      </c>
      <c r="M251" s="55">
        <f t="shared" ca="1" si="91"/>
        <v>0</v>
      </c>
      <c r="N251" s="421">
        <f t="shared" ca="1" si="92"/>
        <v>1.0854000000000001E-2</v>
      </c>
      <c r="O251" s="54" t="str">
        <f t="shared" ca="1" si="93"/>
        <v>Dump</v>
      </c>
      <c r="P251" s="99">
        <f t="shared" ca="1" si="94"/>
        <v>0.625</v>
      </c>
    </row>
    <row r="252" spans="2:16">
      <c r="B252" s="772" t="s">
        <v>2512</v>
      </c>
      <c r="C252" s="376">
        <v>1</v>
      </c>
      <c r="D252" s="771">
        <v>3.5</v>
      </c>
      <c r="E252" s="104">
        <v>5.8999999999999999E-3</v>
      </c>
      <c r="F252" s="104"/>
      <c r="H252">
        <v>47</v>
      </c>
      <c r="I252" s="98">
        <f t="shared" si="88"/>
        <v>54</v>
      </c>
      <c r="J252" s="53" t="str" cm="1">
        <f t="array" aca="1" ref="J252" ca="1">INDIRECT("B" &amp; I252)</f>
        <v>NIVEL 970 SELLO AM 47 30-12-2025</v>
      </c>
      <c r="K252" s="54">
        <f t="shared" ca="1" si="89"/>
        <v>3.5</v>
      </c>
      <c r="L252" s="421">
        <f t="shared" ca="1" si="90"/>
        <v>1.2060000000000001E-2</v>
      </c>
      <c r="M252" s="55">
        <f t="shared" ca="1" si="91"/>
        <v>0</v>
      </c>
      <c r="N252" s="421">
        <f t="shared" ca="1" si="92"/>
        <v>1.0854000000000001E-2</v>
      </c>
      <c r="O252" s="54" t="str">
        <f t="shared" ca="1" si="93"/>
        <v>Dump</v>
      </c>
      <c r="P252" s="99">
        <f t="shared" ca="1" si="94"/>
        <v>0.625</v>
      </c>
    </row>
    <row r="253" spans="2:16">
      <c r="B253" s="772" t="s">
        <v>2513</v>
      </c>
      <c r="C253" s="376">
        <v>1</v>
      </c>
      <c r="D253" s="771">
        <v>3.5</v>
      </c>
      <c r="E253" s="104">
        <v>0.03</v>
      </c>
      <c r="F253" s="104"/>
      <c r="H253">
        <v>48</v>
      </c>
      <c r="I253" s="98">
        <f t="shared" si="88"/>
        <v>55</v>
      </c>
      <c r="J253" s="53" t="str" cm="1">
        <f t="array" aca="1" ref="J253" ca="1">INDIRECT("B" &amp; I253)</f>
        <v>NIVEL 970 SELLO PM 48 30-12-2025</v>
      </c>
      <c r="K253" s="54">
        <f t="shared" ca="1" si="89"/>
        <v>3.5</v>
      </c>
      <c r="L253" s="421">
        <f t="shared" ca="1" si="90"/>
        <v>1.4760000000000002E-2</v>
      </c>
      <c r="M253" s="55">
        <f t="shared" ca="1" si="91"/>
        <v>0</v>
      </c>
      <c r="N253" s="421">
        <f t="shared" ca="1" si="92"/>
        <v>1.3284000000000002E-2</v>
      </c>
      <c r="O253" s="54" t="str">
        <f t="shared" ca="1" si="93"/>
        <v>Dump</v>
      </c>
      <c r="P253" s="99">
        <f t="shared" ca="1" si="94"/>
        <v>0.625</v>
      </c>
    </row>
    <row r="254" spans="2:16">
      <c r="B254" s="772" t="s">
        <v>2514</v>
      </c>
      <c r="C254" s="376">
        <v>1</v>
      </c>
      <c r="D254" s="771">
        <v>3.5</v>
      </c>
      <c r="E254" s="104">
        <v>1.83E-2</v>
      </c>
      <c r="F254" s="104"/>
      <c r="H254">
        <v>49</v>
      </c>
      <c r="I254" s="98">
        <f t="shared" si="88"/>
        <v>56</v>
      </c>
      <c r="J254" s="53" t="str" cm="1">
        <f t="array" aca="1" ref="J254" ca="1">INDIRECT("B" &amp; I254)</f>
        <v>NIVEL 970 SELLO PM 49 30-12-2025</v>
      </c>
      <c r="K254" s="54">
        <f t="shared" ca="1" si="89"/>
        <v>3.5</v>
      </c>
      <c r="L254" s="421">
        <f t="shared" ca="1" si="90"/>
        <v>1.4760000000000002E-2</v>
      </c>
      <c r="M254" s="55">
        <f t="shared" ca="1" si="91"/>
        <v>0</v>
      </c>
      <c r="N254" s="421">
        <f t="shared" ca="1" si="92"/>
        <v>1.3284000000000002E-2</v>
      </c>
      <c r="O254" s="54" t="str">
        <f t="shared" ca="1" si="93"/>
        <v>Dump</v>
      </c>
      <c r="P254" s="99">
        <f t="shared" ca="1" si="94"/>
        <v>0.625</v>
      </c>
    </row>
    <row r="255" spans="2:16">
      <c r="B255" s="772" t="s">
        <v>2515</v>
      </c>
      <c r="C255" s="376">
        <v>1</v>
      </c>
      <c r="D255" s="771">
        <v>3.5</v>
      </c>
      <c r="E255" s="104">
        <v>2.2100000000000002E-2</v>
      </c>
      <c r="F255" s="104"/>
      <c r="H255">
        <v>50</v>
      </c>
      <c r="I255" s="98">
        <f t="shared" si="88"/>
        <v>57</v>
      </c>
      <c r="J255" s="53" t="str" cm="1">
        <f t="array" aca="1" ref="J255" ca="1">INDIRECT("B" &amp; I255)</f>
        <v>NIVEL 970 SELLO PM 50 30-12-2025</v>
      </c>
      <c r="K255" s="54">
        <f t="shared" ca="1" si="89"/>
        <v>3.5</v>
      </c>
      <c r="L255" s="421">
        <f t="shared" ca="1" si="90"/>
        <v>1.4760000000000002E-2</v>
      </c>
      <c r="M255" s="55">
        <f t="shared" ca="1" si="91"/>
        <v>0</v>
      </c>
      <c r="N255" s="421">
        <f t="shared" ca="1" si="92"/>
        <v>1.3284000000000002E-2</v>
      </c>
      <c r="O255" s="54" t="str">
        <f t="shared" ca="1" si="93"/>
        <v>Dump</v>
      </c>
      <c r="P255" s="99">
        <f t="shared" ca="1" si="94"/>
        <v>0.625</v>
      </c>
    </row>
    <row r="256" spans="2:16">
      <c r="B256" s="772" t="s">
        <v>2516</v>
      </c>
      <c r="C256" s="376">
        <v>1</v>
      </c>
      <c r="D256" s="771">
        <v>3.5</v>
      </c>
      <c r="E256" s="104">
        <v>1.12E-2</v>
      </c>
      <c r="F256" s="104"/>
      <c r="H256">
        <v>51</v>
      </c>
      <c r="I256" s="98">
        <f t="shared" si="88"/>
        <v>58</v>
      </c>
      <c r="J256" s="53" t="str" cm="1">
        <f t="array" aca="1" ref="J256" ca="1">INDIRECT("B" &amp; I256)</f>
        <v>NIVEL 970 SELLO PM 51 30-12-2025</v>
      </c>
      <c r="K256" s="54">
        <f t="shared" ca="1" si="89"/>
        <v>3.5</v>
      </c>
      <c r="L256" s="421">
        <f t="shared" ca="1" si="90"/>
        <v>1.4760000000000002E-2</v>
      </c>
      <c r="M256" s="55">
        <f t="shared" ca="1" si="91"/>
        <v>0</v>
      </c>
      <c r="N256" s="421">
        <f t="shared" ca="1" si="92"/>
        <v>1.3284000000000002E-2</v>
      </c>
      <c r="O256" s="54" t="str">
        <f t="shared" ca="1" si="93"/>
        <v>Dump</v>
      </c>
      <c r="P256" s="99">
        <f t="shared" ca="1" si="94"/>
        <v>0.625</v>
      </c>
    </row>
    <row r="257" spans="2:16">
      <c r="B257" s="772" t="s">
        <v>2517</v>
      </c>
      <c r="C257" s="376">
        <v>1</v>
      </c>
      <c r="D257" s="771">
        <v>3.5</v>
      </c>
      <c r="E257" s="104">
        <v>1.04E-2</v>
      </c>
      <c r="F257" s="104"/>
      <c r="H257">
        <v>52</v>
      </c>
      <c r="I257" s="98">
        <f t="shared" si="88"/>
        <v>59</v>
      </c>
      <c r="J257" s="53" t="str" cm="1">
        <f t="array" aca="1" ref="J257" ca="1">INDIRECT("B" &amp; I257)</f>
        <v>NIVEL 970 SELLO PM 52 30-12-2025</v>
      </c>
      <c r="K257" s="54">
        <f t="shared" ca="1" si="89"/>
        <v>3.5</v>
      </c>
      <c r="L257" s="421">
        <f t="shared" ca="1" si="90"/>
        <v>1.4760000000000002E-2</v>
      </c>
      <c r="M257" s="55">
        <f t="shared" ca="1" si="91"/>
        <v>0</v>
      </c>
      <c r="N257" s="421">
        <f t="shared" ref="N257" ca="1" si="98">+IF(L257=0,M257*0.9,L257*0.9)</f>
        <v>1.3284000000000002E-2</v>
      </c>
      <c r="O257" s="54" t="str">
        <f t="shared" ref="O257" ca="1" si="99">+IF(L257=0,"-","Dump")</f>
        <v>Dump</v>
      </c>
      <c r="P257" s="99">
        <f t="shared" ref="P257" ca="1" si="100">+K257/5.6</f>
        <v>0.625</v>
      </c>
    </row>
    <row r="258" spans="2:16">
      <c r="B258" s="772" t="s">
        <v>2518</v>
      </c>
      <c r="C258" s="376">
        <v>1</v>
      </c>
      <c r="D258" s="771">
        <v>3.5</v>
      </c>
      <c r="E258" s="104">
        <v>1.4999999999999999E-2</v>
      </c>
      <c r="F258" s="104"/>
      <c r="I258" s="416"/>
      <c r="K258" s="68">
        <f ca="1">SUM(K210:K257)</f>
        <v>164.5</v>
      </c>
      <c r="L258" s="69">
        <f ca="1">+N258/0.9</f>
        <v>1.1041276595744684E-2</v>
      </c>
      <c r="M258" s="70">
        <f ca="1">(SUMPRODUCT(M210:M257,$K210:$K257)/$K258)*0.9</f>
        <v>0</v>
      </c>
      <c r="N258" s="447">
        <f ca="1">(SUMPRODUCT(N210:N257,$K210:$K257)/$K258)</f>
        <v>9.9371489361702158E-3</v>
      </c>
      <c r="O258" s="90"/>
      <c r="P258" s="91"/>
    </row>
    <row r="259" spans="2:16">
      <c r="B259" s="772" t="s">
        <v>2519</v>
      </c>
      <c r="C259" s="376">
        <v>1</v>
      </c>
      <c r="D259" s="771">
        <v>3.5</v>
      </c>
      <c r="E259" s="104">
        <v>9.1000000000000004E-3</v>
      </c>
      <c r="F259" s="104"/>
      <c r="I259" s="98"/>
      <c r="J259" s="71"/>
      <c r="K259" s="72" t="s">
        <v>59</v>
      </c>
      <c r="L259" s="418">
        <f ca="1">+L258/0.9</f>
        <v>1.2268085106382982E-2</v>
      </c>
      <c r="M259" s="73"/>
      <c r="N259" s="73"/>
      <c r="O259" s="98"/>
      <c r="P259" s="98"/>
    </row>
    <row r="260" spans="2:16">
      <c r="B260" s="772" t="s">
        <v>2520</v>
      </c>
      <c r="C260" s="376">
        <v>1</v>
      </c>
      <c r="D260" s="771">
        <v>3.5</v>
      </c>
      <c r="E260" s="104">
        <v>5.4999999999999997E-3</v>
      </c>
      <c r="F260" s="104"/>
      <c r="I260" s="408"/>
    </row>
    <row r="261" spans="2:16" ht="15.6">
      <c r="B261" s="772" t="s">
        <v>2521</v>
      </c>
      <c r="C261" s="376">
        <v>1</v>
      </c>
      <c r="D261" s="771">
        <v>3.5</v>
      </c>
      <c r="E261" s="104">
        <v>2.5000000000000001E-3</v>
      </c>
      <c r="F261" s="104"/>
      <c r="I261" s="127" t="s">
        <v>257</v>
      </c>
      <c r="J261" s="44" t="s">
        <v>43</v>
      </c>
      <c r="K261" s="45" t="s">
        <v>44</v>
      </c>
      <c r="L261" s="46" t="s">
        <v>45</v>
      </c>
      <c r="M261" s="46" t="s">
        <v>46</v>
      </c>
      <c r="N261" s="46" t="s">
        <v>47</v>
      </c>
      <c r="O261" s="90"/>
      <c r="P261" s="91"/>
    </row>
    <row r="262" spans="2:16">
      <c r="B262" s="772" t="s">
        <v>2522</v>
      </c>
      <c r="C262" s="376">
        <v>1</v>
      </c>
      <c r="D262" s="771">
        <v>3.5</v>
      </c>
      <c r="E262" s="104">
        <v>3.8999999999999998E-3</v>
      </c>
      <c r="F262" s="104"/>
      <c r="H262">
        <v>229</v>
      </c>
      <c r="I262" s="98">
        <f>IF(H262="",
   IFERROR(MATCH("**", B:B, 0), ""),
   IFERROR(MATCH("* "&amp;H262&amp;" *", B:B, 0), "")
)</f>
        <v>236</v>
      </c>
      <c r="J262" s="53" t="str" cm="1">
        <f t="array" aca="1" ref="J262" ca="1">INDIRECT("B" &amp; I262)</f>
        <v>NIVEL 789 CANTERA AM 229 20-01-2026</v>
      </c>
      <c r="K262" s="54">
        <f ca="1">INDEX(D:D, MATCH(J262, $B:$B, 0))</f>
        <v>3.5</v>
      </c>
      <c r="L262" s="421">
        <f ca="1">INDEX(E:E, MATCH(J262, $B:$B, 0))*0.9</f>
        <v>2.7E-2</v>
      </c>
      <c r="M262" s="55">
        <f ca="1">INDEX(F:F, MATCH(J262, $B:$B, 0))</f>
        <v>0</v>
      </c>
      <c r="N262" s="421">
        <f t="shared" ref="N262" ca="1" si="101">+IF(L262=0,M262*0.9,L262*0.9)</f>
        <v>2.4299999999999999E-2</v>
      </c>
      <c r="O262" s="54" t="str">
        <f t="shared" ref="O262" ca="1" si="102">+IF(L262=0,"-","Dump")</f>
        <v>Dump</v>
      </c>
      <c r="P262" s="99">
        <f t="shared" ref="P262" ca="1" si="103">+K262/5.6</f>
        <v>0.625</v>
      </c>
    </row>
    <row r="263" spans="2:16">
      <c r="B263" s="772" t="s">
        <v>2523</v>
      </c>
      <c r="C263" s="376">
        <v>1</v>
      </c>
      <c r="D263" s="771">
        <v>3.5</v>
      </c>
      <c r="E263" s="104">
        <v>4.4999999999999997E-3</v>
      </c>
      <c r="F263" s="104"/>
      <c r="H263">
        <v>230</v>
      </c>
      <c r="I263" s="98">
        <f>IF(H263="",
   IFERROR(MATCH("**", B:B, 0), ""),
   IFERROR(MATCH("* "&amp;H263&amp;" *", B:B, 0), "")
)</f>
        <v>237</v>
      </c>
      <c r="J263" s="53" t="str" cm="1">
        <f t="array" aca="1" ref="J263" ca="1">INDIRECT("B" &amp; I263)</f>
        <v>NIVEL 789 CANTERA AM 230 20-01-2026</v>
      </c>
      <c r="K263" s="54">
        <f ca="1">INDEX(D:D, MATCH(J263, $B:$B, 0))</f>
        <v>3.5</v>
      </c>
      <c r="L263" s="421">
        <f ca="1">INDEX(E:E, MATCH(J263, $B:$B, 0))*0.9</f>
        <v>1.7639999999999999E-2</v>
      </c>
      <c r="M263" s="55">
        <f ca="1">INDEX(F:F, MATCH(J263, $B:$B, 0))</f>
        <v>0</v>
      </c>
      <c r="N263" s="421">
        <f t="shared" ref="N263:N266" ca="1" si="104">+IF(L263=0,M263*0.9,L263*0.9)</f>
        <v>1.5876000000000001E-2</v>
      </c>
      <c r="O263" s="54" t="str">
        <f t="shared" ref="O263:O266" ca="1" si="105">+IF(L263=0,"-","Dump")</f>
        <v>Dump</v>
      </c>
      <c r="P263" s="99">
        <f t="shared" ref="P263:P266" ca="1" si="106">+K263/5.6</f>
        <v>0.625</v>
      </c>
    </row>
    <row r="264" spans="2:16">
      <c r="B264" s="772" t="s">
        <v>2524</v>
      </c>
      <c r="C264" s="376">
        <v>1</v>
      </c>
      <c r="D264" s="771">
        <v>3.5</v>
      </c>
      <c r="E264" s="104">
        <v>5.1999999999999998E-3</v>
      </c>
      <c r="F264" s="104"/>
      <c r="H264">
        <v>231</v>
      </c>
      <c r="I264" s="98">
        <f>IF(H264="",
   IFERROR(MATCH("**", B:B, 0), ""),
   IFERROR(MATCH("* "&amp;H264&amp;" *", B:B, 0), "")
)</f>
        <v>238</v>
      </c>
      <c r="J264" s="53" t="str" cm="1">
        <f t="array" aca="1" ref="J264" ca="1">INDIRECT("B" &amp; I264)</f>
        <v>NIVEL 789 CANTERA AM 231 20-01-2026</v>
      </c>
      <c r="K264" s="54">
        <f ca="1">INDEX(D:D, MATCH(J264, $B:$B, 0))</f>
        <v>3.5</v>
      </c>
      <c r="L264" s="421">
        <f ca="1">INDEX(E:E, MATCH(J264, $B:$B, 0))*0.9</f>
        <v>1.593E-2</v>
      </c>
      <c r="M264" s="55">
        <f ca="1">INDEX(F:F, MATCH(J264, $B:$B, 0))</f>
        <v>0</v>
      </c>
      <c r="N264" s="421">
        <f t="shared" ca="1" si="104"/>
        <v>1.4337000000000001E-2</v>
      </c>
      <c r="O264" s="54" t="str">
        <f t="shared" ca="1" si="105"/>
        <v>Dump</v>
      </c>
      <c r="P264" s="99">
        <f t="shared" ca="1" si="106"/>
        <v>0.625</v>
      </c>
    </row>
    <row r="265" spans="2:16">
      <c r="B265" s="772" t="s">
        <v>2525</v>
      </c>
      <c r="C265" s="376">
        <v>1</v>
      </c>
      <c r="D265" s="771">
        <v>3.5</v>
      </c>
      <c r="E265" s="104">
        <v>9.4999999999999998E-3</v>
      </c>
      <c r="F265" s="104"/>
      <c r="H265">
        <v>232</v>
      </c>
      <c r="I265" s="98">
        <f>IF(H265="",
   IFERROR(MATCH("**", B:B, 0), ""),
   IFERROR(MATCH("* "&amp;H265&amp;" *", B:B, 0), "")
)</f>
        <v>239</v>
      </c>
      <c r="J265" s="53" t="str" cm="1">
        <f t="array" aca="1" ref="J265" ca="1">INDIRECT("B" &amp; I265)</f>
        <v>NIVEL 789 CANTERA AM 232 20-01-2026</v>
      </c>
      <c r="K265" s="54">
        <f ca="1">INDEX(D:D, MATCH(J265, $B:$B, 0))</f>
        <v>3.5</v>
      </c>
      <c r="L265" s="421">
        <f ca="1">INDEX(E:E, MATCH(J265, $B:$B, 0))*0.9</f>
        <v>1.719E-2</v>
      </c>
      <c r="M265" s="55">
        <f ca="1">INDEX(F:F, MATCH(J265, $B:$B, 0))</f>
        <v>0</v>
      </c>
      <c r="N265" s="421">
        <f t="shared" ca="1" si="104"/>
        <v>1.5471E-2</v>
      </c>
      <c r="O265" s="54" t="str">
        <f t="shared" ca="1" si="105"/>
        <v>Dump</v>
      </c>
      <c r="P265" s="99">
        <f t="shared" ca="1" si="106"/>
        <v>0.625</v>
      </c>
    </row>
    <row r="266" spans="2:16">
      <c r="B266" s="772" t="s">
        <v>2526</v>
      </c>
      <c r="C266" s="376">
        <v>1</v>
      </c>
      <c r="D266" s="771">
        <v>3.5</v>
      </c>
      <c r="E266" s="104">
        <v>1.46E-2</v>
      </c>
      <c r="F266" s="104"/>
      <c r="H266">
        <v>233</v>
      </c>
      <c r="I266" s="98">
        <f>IF(H266="",
   IFERROR(MATCH("**", B:B, 0), ""),
   IFERROR(MATCH("* "&amp;H266&amp;" *", B:B, 0), "")
)</f>
        <v>240</v>
      </c>
      <c r="J266" s="53" t="str" cm="1">
        <f t="array" aca="1" ref="J266" ca="1">INDIRECT("B" &amp; I266)</f>
        <v>NIVEL 789 CANTERA AM 233 20-01-2026</v>
      </c>
      <c r="K266" s="54">
        <f ca="1">INDEX(D:D, MATCH(J266, $B:$B, 0))</f>
        <v>3.5</v>
      </c>
      <c r="L266" s="421">
        <f ca="1">INDEX(E:E, MATCH(J266, $B:$B, 0))*0.9</f>
        <v>1.7010000000000001E-2</v>
      </c>
      <c r="M266" s="55">
        <f ca="1">INDEX(F:F, MATCH(J266, $B:$B, 0))</f>
        <v>0</v>
      </c>
      <c r="N266" s="421">
        <f t="shared" ca="1" si="104"/>
        <v>1.5309000000000001E-2</v>
      </c>
      <c r="O266" s="54" t="str">
        <f t="shared" ca="1" si="105"/>
        <v>Dump</v>
      </c>
      <c r="P266" s="99">
        <f t="shared" ca="1" si="106"/>
        <v>0.625</v>
      </c>
    </row>
    <row r="267" spans="2:16">
      <c r="B267" s="772" t="s">
        <v>2527</v>
      </c>
      <c r="C267" s="376">
        <v>1</v>
      </c>
      <c r="D267" s="771">
        <v>3.5</v>
      </c>
      <c r="E267" s="104">
        <v>2.5999999999999999E-2</v>
      </c>
      <c r="F267" s="104"/>
      <c r="I267" s="441"/>
      <c r="K267" s="68">
        <f ca="1">SUM(K261:K266)</f>
        <v>17.5</v>
      </c>
      <c r="L267" s="69">
        <f ca="1">+N267/0.9</f>
        <v>1.8953999999999999E-2</v>
      </c>
      <c r="M267" s="70">
        <f ca="1">(SUMPRODUCT(M261:M266,$K261:$K266)/$K267)*0.9</f>
        <v>0</v>
      </c>
      <c r="N267" s="447">
        <f ca="1">(SUMPRODUCT(N261:N266,$K261:$K266)/$K267)</f>
        <v>1.70586E-2</v>
      </c>
      <c r="O267" s="90"/>
      <c r="P267" s="91"/>
    </row>
    <row r="268" spans="2:16">
      <c r="B268" s="772" t="s">
        <v>2528</v>
      </c>
      <c r="C268" s="376">
        <v>1</v>
      </c>
      <c r="D268" s="771">
        <v>3.5</v>
      </c>
      <c r="E268" s="104">
        <v>2.07E-2</v>
      </c>
      <c r="F268" s="104"/>
      <c r="I268" s="98"/>
      <c r="J268" s="71"/>
      <c r="K268" s="72" t="s">
        <v>59</v>
      </c>
      <c r="L268" s="418">
        <f ca="1">+L267/0.9</f>
        <v>2.1059999999999999E-2</v>
      </c>
      <c r="M268" s="73"/>
      <c r="N268" s="73"/>
      <c r="O268" s="98"/>
      <c r="P268" s="98"/>
    </row>
    <row r="269" spans="2:16">
      <c r="B269" s="772" t="s">
        <v>2529</v>
      </c>
      <c r="C269" s="376">
        <v>1</v>
      </c>
      <c r="D269" s="771">
        <v>3.5</v>
      </c>
      <c r="E269" s="104">
        <v>1.55E-2</v>
      </c>
      <c r="F269" s="104"/>
      <c r="I269" s="441"/>
    </row>
    <row r="270" spans="2:16" ht="15.6">
      <c r="B270" s="772" t="s">
        <v>2530</v>
      </c>
      <c r="C270" s="376">
        <v>1</v>
      </c>
      <c r="D270" s="771">
        <v>3.5</v>
      </c>
      <c r="E270" s="104">
        <v>1.6400000000000001E-2</v>
      </c>
      <c r="F270" s="104"/>
      <c r="I270" s="127" t="s">
        <v>260</v>
      </c>
      <c r="J270" s="44" t="s">
        <v>43</v>
      </c>
      <c r="K270" s="45" t="s">
        <v>44</v>
      </c>
      <c r="L270" s="46" t="s">
        <v>45</v>
      </c>
      <c r="M270" s="46" t="s">
        <v>46</v>
      </c>
      <c r="N270" s="46" t="s">
        <v>47</v>
      </c>
      <c r="O270" s="90"/>
      <c r="P270" s="91"/>
    </row>
    <row r="271" spans="2:16">
      <c r="B271" s="772" t="s">
        <v>2531</v>
      </c>
      <c r="C271" s="376">
        <v>1</v>
      </c>
      <c r="D271" s="771">
        <v>3.5</v>
      </c>
      <c r="E271" s="104">
        <v>2.5100000000000001E-2</v>
      </c>
      <c r="F271" s="104"/>
      <c r="H271">
        <v>259</v>
      </c>
      <c r="I271" s="98">
        <f t="shared" ref="I271:I280" si="107">IF(H271="",
   IFERROR(MATCH("**", B:B, 0), ""),
   IFERROR(MATCH("* "&amp;H271&amp;" *", B:B, 0), "")
)</f>
        <v>266</v>
      </c>
      <c r="J271" s="53" t="str" cm="1">
        <f t="array" aca="1" ref="J271" ca="1">INDIRECT("B" &amp; I271)</f>
        <v>NIVEL 970 FRENTE AM 259 23-01-2026</v>
      </c>
      <c r="K271" s="54">
        <f t="shared" ref="K271:K280" ca="1" si="108">INDEX(D:D, MATCH(J271, $B:$B, 0))</f>
        <v>3.5</v>
      </c>
      <c r="L271" s="421">
        <f t="shared" ref="L271:L280" ca="1" si="109">INDEX(E:E, MATCH(J271, $B:$B, 0))*0.9</f>
        <v>1.3140000000000001E-2</v>
      </c>
      <c r="M271" s="55">
        <f t="shared" ref="M271:M280" ca="1" si="110">INDEX(F:F, MATCH(J271, $B:$B, 0))</f>
        <v>0</v>
      </c>
      <c r="N271" s="421">
        <f t="shared" ref="N271" ca="1" si="111">+IF(L271=0,M271*0.9,L271*0.9)</f>
        <v>1.1826000000000001E-2</v>
      </c>
      <c r="O271" s="54" t="str">
        <f t="shared" ref="O271" ca="1" si="112">+IF(L271=0,"-","Dump")</f>
        <v>Dump</v>
      </c>
      <c r="P271" s="99">
        <f t="shared" ref="P271" ca="1" si="113">+K271/5.6</f>
        <v>0.625</v>
      </c>
    </row>
    <row r="272" spans="2:16">
      <c r="B272" s="772" t="s">
        <v>2532</v>
      </c>
      <c r="C272" s="376">
        <v>1</v>
      </c>
      <c r="D272" s="771">
        <v>3.5</v>
      </c>
      <c r="E272" s="104">
        <v>1.3299999999999999E-2</v>
      </c>
      <c r="F272" s="104"/>
      <c r="H272">
        <v>260</v>
      </c>
      <c r="I272" s="98">
        <f t="shared" si="107"/>
        <v>267</v>
      </c>
      <c r="J272" s="53" t="str" cm="1">
        <f t="array" aca="1" ref="J272" ca="1">INDIRECT("B" &amp; I272)</f>
        <v>NIVEL 970 FRENTE AM 260 23-01-2026</v>
      </c>
      <c r="K272" s="54">
        <f t="shared" ca="1" si="108"/>
        <v>3.5</v>
      </c>
      <c r="L272" s="421">
        <f t="shared" ca="1" si="109"/>
        <v>2.3400000000000001E-2</v>
      </c>
      <c r="M272" s="55">
        <f t="shared" ca="1" si="110"/>
        <v>0</v>
      </c>
      <c r="N272" s="421">
        <f t="shared" ref="N272:N280" ca="1" si="114">+IF(L272=0,M272*0.9,L272*0.9)</f>
        <v>2.1060000000000002E-2</v>
      </c>
      <c r="O272" s="54" t="str">
        <f t="shared" ref="O272:O280" ca="1" si="115">+IF(L272=0,"-","Dump")</f>
        <v>Dump</v>
      </c>
      <c r="P272" s="99">
        <f t="shared" ref="P272:P280" ca="1" si="116">+K272/5.6</f>
        <v>0.625</v>
      </c>
    </row>
    <row r="273" spans="1:16">
      <c r="B273" s="772" t="s">
        <v>2533</v>
      </c>
      <c r="C273" s="376">
        <v>1</v>
      </c>
      <c r="D273" s="771">
        <v>3.5</v>
      </c>
      <c r="E273" s="104">
        <v>1.23E-2</v>
      </c>
      <c r="F273" s="104"/>
      <c r="H273">
        <v>261</v>
      </c>
      <c r="I273" s="98">
        <f t="shared" si="107"/>
        <v>268</v>
      </c>
      <c r="J273" s="53" t="str" cm="1">
        <f t="array" aca="1" ref="J273" ca="1">INDIRECT("B" &amp; I273)</f>
        <v>NIVEL 970 FRENTE AM 261 23-01-2026</v>
      </c>
      <c r="K273" s="54">
        <f t="shared" ca="1" si="108"/>
        <v>3.5</v>
      </c>
      <c r="L273" s="421">
        <f t="shared" ca="1" si="109"/>
        <v>1.8630000000000001E-2</v>
      </c>
      <c r="M273" s="55">
        <f t="shared" ca="1" si="110"/>
        <v>0</v>
      </c>
      <c r="N273" s="421">
        <f t="shared" ca="1" si="114"/>
        <v>1.6767000000000001E-2</v>
      </c>
      <c r="O273" s="54" t="str">
        <f t="shared" ca="1" si="115"/>
        <v>Dump</v>
      </c>
      <c r="P273" s="99">
        <f t="shared" ca="1" si="116"/>
        <v>0.625</v>
      </c>
    </row>
    <row r="274" spans="1:16">
      <c r="A274" s="419"/>
      <c r="B274" s="772" t="s">
        <v>2534</v>
      </c>
      <c r="C274" s="376">
        <v>1</v>
      </c>
      <c r="D274" s="771">
        <v>3.5</v>
      </c>
      <c r="E274" s="104">
        <v>3.3999999999999998E-3</v>
      </c>
      <c r="F274" s="104"/>
      <c r="H274">
        <v>262</v>
      </c>
      <c r="I274" s="98">
        <f t="shared" si="107"/>
        <v>269</v>
      </c>
      <c r="J274" s="53" t="str" cm="1">
        <f t="array" aca="1" ref="J274" ca="1">INDIRECT("B" &amp; I274)</f>
        <v>NIVEL 970 FRENTE AM 262 23-01-2026</v>
      </c>
      <c r="K274" s="54">
        <f t="shared" ca="1" si="108"/>
        <v>3.5</v>
      </c>
      <c r="L274" s="421">
        <f t="shared" ca="1" si="109"/>
        <v>1.3950000000000001E-2</v>
      </c>
      <c r="M274" s="55">
        <f t="shared" ca="1" si="110"/>
        <v>0</v>
      </c>
      <c r="N274" s="421">
        <f t="shared" ca="1" si="114"/>
        <v>1.2555E-2</v>
      </c>
      <c r="O274" s="54" t="str">
        <f t="shared" ca="1" si="115"/>
        <v>Dump</v>
      </c>
      <c r="P274" s="99">
        <f t="shared" ca="1" si="116"/>
        <v>0.625</v>
      </c>
    </row>
    <row r="275" spans="1:16">
      <c r="A275" s="419"/>
      <c r="B275" s="772" t="s">
        <v>2535</v>
      </c>
      <c r="C275" s="376">
        <v>1</v>
      </c>
      <c r="D275" s="771">
        <v>3.5</v>
      </c>
      <c r="E275" s="104">
        <v>3.3999999999999998E-3</v>
      </c>
      <c r="F275" s="104"/>
      <c r="H275">
        <v>263</v>
      </c>
      <c r="I275" s="98">
        <f t="shared" si="107"/>
        <v>270</v>
      </c>
      <c r="J275" s="53" t="str" cm="1">
        <f t="array" aca="1" ref="J275" ca="1">INDIRECT("B" &amp; I275)</f>
        <v>NIVEL 970 FRENTE AM 263 23-01-2026</v>
      </c>
      <c r="K275" s="54">
        <f t="shared" ca="1" si="108"/>
        <v>3.5</v>
      </c>
      <c r="L275" s="421">
        <f t="shared" ca="1" si="109"/>
        <v>1.4760000000000002E-2</v>
      </c>
      <c r="M275" s="55">
        <f t="shared" ca="1" si="110"/>
        <v>0</v>
      </c>
      <c r="N275" s="421">
        <f t="shared" ca="1" si="114"/>
        <v>1.3284000000000002E-2</v>
      </c>
      <c r="O275" s="54" t="str">
        <f t="shared" ca="1" si="115"/>
        <v>Dump</v>
      </c>
      <c r="P275" s="99">
        <f t="shared" ca="1" si="116"/>
        <v>0.625</v>
      </c>
    </row>
    <row r="276" spans="1:16">
      <c r="A276" s="419"/>
      <c r="B276" s="772" t="s">
        <v>2536</v>
      </c>
      <c r="C276" s="376">
        <v>1</v>
      </c>
      <c r="D276" s="771">
        <v>3.5</v>
      </c>
      <c r="E276" s="104">
        <v>4.0000000000000001E-3</v>
      </c>
      <c r="F276" s="104"/>
      <c r="H276">
        <v>264</v>
      </c>
      <c r="I276" s="98">
        <f t="shared" si="107"/>
        <v>271</v>
      </c>
      <c r="J276" s="53" t="str" cm="1">
        <f t="array" aca="1" ref="J276" ca="1">INDIRECT("B" &amp; I276)</f>
        <v>NIVEL 789 PORTAL AM 264 22-01-2026</v>
      </c>
      <c r="K276" s="54">
        <f t="shared" ca="1" si="108"/>
        <v>3.5</v>
      </c>
      <c r="L276" s="421">
        <f t="shared" ca="1" si="109"/>
        <v>2.2590000000000002E-2</v>
      </c>
      <c r="M276" s="55">
        <f t="shared" ca="1" si="110"/>
        <v>0</v>
      </c>
      <c r="N276" s="421">
        <f t="shared" ca="1" si="114"/>
        <v>2.0331000000000002E-2</v>
      </c>
      <c r="O276" s="54" t="str">
        <f t="shared" ca="1" si="115"/>
        <v>Dump</v>
      </c>
      <c r="P276" s="99">
        <f t="shared" ca="1" si="116"/>
        <v>0.625</v>
      </c>
    </row>
    <row r="277" spans="1:16">
      <c r="A277" s="419"/>
      <c r="B277" s="772" t="s">
        <v>2537</v>
      </c>
      <c r="C277" s="376">
        <v>1</v>
      </c>
      <c r="D277" s="771">
        <v>3.5</v>
      </c>
      <c r="E277" s="104">
        <v>2.3E-3</v>
      </c>
      <c r="F277" s="104"/>
      <c r="H277">
        <v>265</v>
      </c>
      <c r="I277" s="98">
        <f t="shared" si="107"/>
        <v>272</v>
      </c>
      <c r="J277" s="53" t="str" cm="1">
        <f t="array" aca="1" ref="J277" ca="1">INDIRECT("B" &amp; I277)</f>
        <v>NIVEL 789 PORTAL AM 265 22-01-2026</v>
      </c>
      <c r="K277" s="54">
        <f t="shared" ca="1" si="108"/>
        <v>3.5</v>
      </c>
      <c r="L277" s="421">
        <f t="shared" ca="1" si="109"/>
        <v>1.197E-2</v>
      </c>
      <c r="M277" s="55">
        <f t="shared" ca="1" si="110"/>
        <v>0</v>
      </c>
      <c r="N277" s="421">
        <f t="shared" ca="1" si="114"/>
        <v>1.0773E-2</v>
      </c>
      <c r="O277" s="54" t="str">
        <f t="shared" ca="1" si="115"/>
        <v>Dump</v>
      </c>
      <c r="P277" s="99">
        <f t="shared" ca="1" si="116"/>
        <v>0.625</v>
      </c>
    </row>
    <row r="278" spans="1:16">
      <c r="A278" s="419"/>
      <c r="B278" s="772" t="s">
        <v>2538</v>
      </c>
      <c r="C278" s="376">
        <v>1</v>
      </c>
      <c r="D278" s="771">
        <v>3.5</v>
      </c>
      <c r="E278" s="104">
        <v>1.52E-2</v>
      </c>
      <c r="F278" s="104"/>
      <c r="H278">
        <v>266</v>
      </c>
      <c r="I278" s="98">
        <f t="shared" si="107"/>
        <v>273</v>
      </c>
      <c r="J278" s="53" t="str" cm="1">
        <f t="array" aca="1" ref="J278" ca="1">INDIRECT("B" &amp; I278)</f>
        <v>NIVEL 789 PORTAL AM 266 22-01-2026</v>
      </c>
      <c r="K278" s="54">
        <f t="shared" ca="1" si="108"/>
        <v>3.5</v>
      </c>
      <c r="L278" s="421">
        <f t="shared" ca="1" si="109"/>
        <v>1.107E-2</v>
      </c>
      <c r="M278" s="55">
        <f t="shared" ca="1" si="110"/>
        <v>0</v>
      </c>
      <c r="N278" s="421">
        <f t="shared" ca="1" si="114"/>
        <v>9.9629999999999996E-3</v>
      </c>
      <c r="O278" s="54" t="str">
        <f t="shared" ca="1" si="115"/>
        <v>Dump</v>
      </c>
      <c r="P278" s="99">
        <f t="shared" ca="1" si="116"/>
        <v>0.625</v>
      </c>
    </row>
    <row r="279" spans="1:16">
      <c r="A279" s="419"/>
      <c r="B279" s="772" t="s">
        <v>2539</v>
      </c>
      <c r="C279" s="376">
        <v>1</v>
      </c>
      <c r="D279" s="771">
        <v>3.5</v>
      </c>
      <c r="E279" s="104">
        <v>1.9E-3</v>
      </c>
      <c r="F279" s="104"/>
      <c r="H279">
        <v>276</v>
      </c>
      <c r="I279" s="98">
        <f t="shared" si="107"/>
        <v>283</v>
      </c>
      <c r="J279" s="53" t="str" cm="1">
        <f t="array" aca="1" ref="J279" ca="1">INDIRECT("B" &amp; I279)</f>
        <v>NIVEL 789 PORTAL PM 276 23-01-2026</v>
      </c>
      <c r="K279" s="54">
        <f t="shared" ca="1" si="108"/>
        <v>3.5</v>
      </c>
      <c r="L279" s="421">
        <f t="shared" ca="1" si="109"/>
        <v>2.385E-2</v>
      </c>
      <c r="M279" s="55">
        <f t="shared" ca="1" si="110"/>
        <v>0</v>
      </c>
      <c r="N279" s="421">
        <f t="shared" ca="1" si="114"/>
        <v>2.1465000000000001E-2</v>
      </c>
      <c r="O279" s="54" t="str">
        <f t="shared" ca="1" si="115"/>
        <v>Dump</v>
      </c>
      <c r="P279" s="99">
        <f t="shared" ca="1" si="116"/>
        <v>0.625</v>
      </c>
    </row>
    <row r="280" spans="1:16">
      <c r="A280" s="419"/>
      <c r="B280" s="772" t="s">
        <v>2540</v>
      </c>
      <c r="C280" s="376">
        <v>1</v>
      </c>
      <c r="D280" s="771">
        <v>3.5</v>
      </c>
      <c r="E280" s="104">
        <v>4.7000000000000002E-3</v>
      </c>
      <c r="F280" s="104"/>
      <c r="H280">
        <v>277</v>
      </c>
      <c r="I280" s="98">
        <f t="shared" si="107"/>
        <v>284</v>
      </c>
      <c r="J280" s="53" t="str" cm="1">
        <f t="array" aca="1" ref="J280" ca="1">INDIRECT("B" &amp; I280)</f>
        <v>NIVEL 789 PORTAL PM 277 23-01-2026</v>
      </c>
      <c r="K280" s="54">
        <f t="shared" ca="1" si="108"/>
        <v>3.5</v>
      </c>
      <c r="L280" s="421">
        <f t="shared" ca="1" si="109"/>
        <v>1.917E-2</v>
      </c>
      <c r="M280" s="55">
        <f t="shared" ca="1" si="110"/>
        <v>0</v>
      </c>
      <c r="N280" s="421">
        <f t="shared" ca="1" si="114"/>
        <v>1.7253000000000001E-2</v>
      </c>
      <c r="O280" s="54" t="str">
        <f t="shared" ca="1" si="115"/>
        <v>Dump</v>
      </c>
      <c r="P280" s="99">
        <f t="shared" ca="1" si="116"/>
        <v>0.625</v>
      </c>
    </row>
    <row r="281" spans="1:16">
      <c r="A281" s="419"/>
      <c r="B281" s="772" t="s">
        <v>2541</v>
      </c>
      <c r="C281" s="376">
        <v>1</v>
      </c>
      <c r="D281" s="771">
        <v>3.5</v>
      </c>
      <c r="E281" s="104">
        <v>2.7000000000000001E-3</v>
      </c>
      <c r="F281" s="104"/>
      <c r="I281" s="443"/>
      <c r="K281" s="68">
        <f ca="1">SUM(K270:K280)</f>
        <v>35</v>
      </c>
      <c r="L281" s="69">
        <f ca="1">+N281/0.9</f>
        <v>1.7253000000000001E-2</v>
      </c>
      <c r="M281" s="70">
        <f ca="1">(SUMPRODUCT(M270:M280,$K270:$K280)/$K281)*0.9</f>
        <v>0</v>
      </c>
      <c r="N281" s="447">
        <f ca="1">(SUMPRODUCT(N270:N280,$K270:$K280)/$K281)</f>
        <v>1.5527700000000002E-2</v>
      </c>
      <c r="O281" s="90"/>
      <c r="P281" s="91"/>
    </row>
    <row r="282" spans="1:16">
      <c r="A282" s="419"/>
      <c r="B282" s="772" t="s">
        <v>2542</v>
      </c>
      <c r="C282" s="376">
        <v>1</v>
      </c>
      <c r="D282" s="771">
        <v>3.5</v>
      </c>
      <c r="E282" s="104">
        <v>1.5E-3</v>
      </c>
      <c r="F282" s="104"/>
      <c r="I282" s="98"/>
      <c r="J282" s="71"/>
      <c r="K282" s="72" t="s">
        <v>59</v>
      </c>
      <c r="L282" s="418">
        <f ca="1">+L281/0.9</f>
        <v>1.917E-2</v>
      </c>
      <c r="M282" s="73"/>
      <c r="N282" s="73"/>
      <c r="O282" s="98"/>
      <c r="P282" s="98"/>
    </row>
    <row r="283" spans="1:16">
      <c r="B283" s="772" t="s">
        <v>2543</v>
      </c>
      <c r="C283" s="376">
        <v>1</v>
      </c>
      <c r="D283" s="771">
        <v>3.5</v>
      </c>
      <c r="E283" s="104">
        <v>2.6499999999999999E-2</v>
      </c>
      <c r="F283" s="104"/>
    </row>
    <row r="284" spans="1:16" ht="15.6">
      <c r="B284" s="772" t="s">
        <v>2544</v>
      </c>
      <c r="C284" s="376">
        <v>1</v>
      </c>
      <c r="D284" s="771">
        <v>3.5</v>
      </c>
      <c r="E284" s="104">
        <v>2.1299999999999999E-2</v>
      </c>
      <c r="F284" s="104"/>
      <c r="I284" s="127" t="s">
        <v>261</v>
      </c>
      <c r="J284" s="44" t="s">
        <v>43</v>
      </c>
      <c r="K284" s="45" t="s">
        <v>44</v>
      </c>
      <c r="L284" s="46" t="s">
        <v>45</v>
      </c>
      <c r="M284" s="46" t="s">
        <v>46</v>
      </c>
      <c r="N284" s="46" t="s">
        <v>47</v>
      </c>
      <c r="O284" s="90"/>
      <c r="P284" s="91"/>
    </row>
    <row r="285" spans="1:16">
      <c r="B285" s="772" t="s">
        <v>2545</v>
      </c>
      <c r="C285" s="376">
        <v>1</v>
      </c>
      <c r="D285" s="771">
        <v>3.5</v>
      </c>
      <c r="E285" s="104">
        <v>2.1399999999999999E-2</v>
      </c>
      <c r="F285" s="104"/>
      <c r="H285">
        <v>303</v>
      </c>
      <c r="I285" s="98">
        <f t="shared" ref="I285:I308" si="117">IF(H285="",
   IFERROR(MATCH("**", B:B, 0), ""),
   IFERROR(MATCH("* "&amp;H285&amp;" *", B:B, 0), "")
)</f>
        <v>310</v>
      </c>
      <c r="J285" s="53" t="str" cm="1">
        <f t="array" aca="1" ref="J285" ca="1">INDIRECT("B" &amp; I285)</f>
        <v>NIVEL 970 FRENTE AM 303 27-01-2026</v>
      </c>
      <c r="K285" s="54">
        <f t="shared" ref="K285:K308" ca="1" si="118">INDEX(D:D, MATCH(J285, $B:$B, 0))</f>
        <v>3.5</v>
      </c>
      <c r="L285" s="421">
        <f t="shared" ref="L285:L308" ca="1" si="119">INDEX(E:E, MATCH(J285, $B:$B, 0))*0.9</f>
        <v>1.242E-2</v>
      </c>
      <c r="M285" s="55">
        <f t="shared" ref="M285:M308" ca="1" si="120">INDEX(F:F, MATCH(J285, $B:$B, 0))</f>
        <v>0</v>
      </c>
      <c r="N285" s="421">
        <f t="shared" ref="N285:N308" ca="1" si="121">+IF(L285=0,M285*0.9,L285*0.9)</f>
        <v>1.1178E-2</v>
      </c>
      <c r="O285" s="54" t="str">
        <f t="shared" ref="O285:O308" ca="1" si="122">+IF(L285=0,"-","Dump")</f>
        <v>Dump</v>
      </c>
      <c r="P285" s="99">
        <f t="shared" ref="P285:P308" ca="1" si="123">+K285/5.6</f>
        <v>0.625</v>
      </c>
    </row>
    <row r="286" spans="1:16">
      <c r="B286" s="772" t="s">
        <v>2546</v>
      </c>
      <c r="C286" s="376">
        <v>1</v>
      </c>
      <c r="D286" s="771">
        <v>3.5</v>
      </c>
      <c r="E286" s="104">
        <v>1.5800000000000002E-2</v>
      </c>
      <c r="F286" s="104"/>
      <c r="H286">
        <v>304</v>
      </c>
      <c r="I286" s="98">
        <f t="shared" si="117"/>
        <v>311</v>
      </c>
      <c r="J286" s="53" t="str" cm="1">
        <f t="array" aca="1" ref="J286" ca="1">INDIRECT("B" &amp; I286)</f>
        <v>NIVEL 970 FRENTE AM 304 27-01-2026</v>
      </c>
      <c r="K286" s="54">
        <f t="shared" ca="1" si="118"/>
        <v>3.5</v>
      </c>
      <c r="L286" s="421">
        <f t="shared" ca="1" si="119"/>
        <v>9.8999999999999991E-3</v>
      </c>
      <c r="M286" s="55">
        <f t="shared" ca="1" si="120"/>
        <v>0</v>
      </c>
      <c r="N286" s="421">
        <f t="shared" ca="1" si="121"/>
        <v>8.9099999999999995E-3</v>
      </c>
      <c r="O286" s="54" t="str">
        <f t="shared" ca="1" si="122"/>
        <v>Dump</v>
      </c>
      <c r="P286" s="99">
        <f t="shared" ca="1" si="123"/>
        <v>0.625</v>
      </c>
    </row>
    <row r="287" spans="1:16">
      <c r="B287" s="772" t="s">
        <v>2547</v>
      </c>
      <c r="C287" s="376">
        <v>1</v>
      </c>
      <c r="D287" s="771">
        <v>3.5</v>
      </c>
      <c r="E287" s="104">
        <v>1.52E-2</v>
      </c>
      <c r="F287" s="104"/>
      <c r="H287">
        <v>305</v>
      </c>
      <c r="I287" s="98">
        <f t="shared" si="117"/>
        <v>312</v>
      </c>
      <c r="J287" s="53" t="str" cm="1">
        <f t="array" aca="1" ref="J287" ca="1">INDIRECT("B" &amp; I287)</f>
        <v>NIVEL 970 FRENTE AM 305 27-01-2026</v>
      </c>
      <c r="K287" s="54">
        <f t="shared" ca="1" si="118"/>
        <v>3.5</v>
      </c>
      <c r="L287" s="421">
        <f t="shared" ca="1" si="119"/>
        <v>1.602E-2</v>
      </c>
      <c r="M287" s="55">
        <f t="shared" ca="1" si="120"/>
        <v>0</v>
      </c>
      <c r="N287" s="421">
        <f t="shared" ca="1" si="121"/>
        <v>1.4418E-2</v>
      </c>
      <c r="O287" s="54" t="str">
        <f t="shared" ca="1" si="122"/>
        <v>Dump</v>
      </c>
      <c r="P287" s="99">
        <f t="shared" ca="1" si="123"/>
        <v>0.625</v>
      </c>
    </row>
    <row r="288" spans="1:16">
      <c r="B288" s="772" t="s">
        <v>2548</v>
      </c>
      <c r="C288" s="376">
        <v>1</v>
      </c>
      <c r="D288" s="771">
        <v>3.5</v>
      </c>
      <c r="E288" s="104">
        <v>1.0500000000000001E-2</v>
      </c>
      <c r="F288" s="104"/>
      <c r="H288">
        <v>306</v>
      </c>
      <c r="I288" s="98">
        <f t="shared" si="117"/>
        <v>313</v>
      </c>
      <c r="J288" s="53" t="str" cm="1">
        <f t="array" aca="1" ref="J288" ca="1">INDIRECT("B" &amp; I288)</f>
        <v>NIVEL 970 FRENTE AM 306 27-01-2026</v>
      </c>
      <c r="K288" s="54">
        <f t="shared" ca="1" si="118"/>
        <v>3.5</v>
      </c>
      <c r="L288" s="421">
        <f t="shared" ca="1" si="119"/>
        <v>1.2239999999999999E-2</v>
      </c>
      <c r="M288" s="55">
        <f t="shared" ca="1" si="120"/>
        <v>0</v>
      </c>
      <c r="N288" s="421">
        <f t="shared" ca="1" si="121"/>
        <v>1.1016E-2</v>
      </c>
      <c r="O288" s="54" t="str">
        <f t="shared" ca="1" si="122"/>
        <v>Dump</v>
      </c>
      <c r="P288" s="99">
        <f t="shared" ca="1" si="123"/>
        <v>0.625</v>
      </c>
    </row>
    <row r="289" spans="1:16">
      <c r="B289" s="772" t="s">
        <v>2549</v>
      </c>
      <c r="C289" s="376">
        <v>1</v>
      </c>
      <c r="D289" s="771">
        <v>3.5</v>
      </c>
      <c r="E289" s="104">
        <v>1.46E-2</v>
      </c>
      <c r="F289" s="104"/>
      <c r="H289">
        <v>307</v>
      </c>
      <c r="I289" s="98">
        <f t="shared" si="117"/>
        <v>314</v>
      </c>
      <c r="J289" s="53" t="str" cm="1">
        <f t="array" aca="1" ref="J289" ca="1">INDIRECT("B" &amp; I289)</f>
        <v>NIVEL 970 FRENTE AM 307 27-01-2026</v>
      </c>
      <c r="K289" s="54">
        <f t="shared" ca="1" si="118"/>
        <v>3.5</v>
      </c>
      <c r="L289" s="421">
        <f t="shared" ca="1" si="119"/>
        <v>6.8399999999999997E-3</v>
      </c>
      <c r="M289" s="55">
        <f t="shared" ca="1" si="120"/>
        <v>0</v>
      </c>
      <c r="N289" s="421">
        <f t="shared" ca="1" si="121"/>
        <v>6.156E-3</v>
      </c>
      <c r="O289" s="54" t="str">
        <f t="shared" ca="1" si="122"/>
        <v>Dump</v>
      </c>
      <c r="P289" s="99">
        <f t="shared" ca="1" si="123"/>
        <v>0.625</v>
      </c>
    </row>
    <row r="290" spans="1:16">
      <c r="B290" s="772" t="s">
        <v>2550</v>
      </c>
      <c r="C290" s="376">
        <v>1</v>
      </c>
      <c r="D290" s="771">
        <v>3.5</v>
      </c>
      <c r="E290" s="104">
        <v>1.21E-2</v>
      </c>
      <c r="F290" s="104"/>
      <c r="H290">
        <v>308</v>
      </c>
      <c r="I290" s="98">
        <f t="shared" si="117"/>
        <v>315</v>
      </c>
      <c r="J290" s="53" t="str" cm="1">
        <f t="array" aca="1" ref="J290" ca="1">INDIRECT("B" &amp; I290)</f>
        <v>NIVEL 970 FRENTE AM 308 27-01-2026</v>
      </c>
      <c r="K290" s="54">
        <f t="shared" ca="1" si="118"/>
        <v>3.5</v>
      </c>
      <c r="L290" s="421">
        <f t="shared" ca="1" si="119"/>
        <v>9.810000000000001E-3</v>
      </c>
      <c r="M290" s="55">
        <f t="shared" ca="1" si="120"/>
        <v>0</v>
      </c>
      <c r="N290" s="421">
        <f t="shared" ca="1" si="121"/>
        <v>8.8290000000000018E-3</v>
      </c>
      <c r="O290" s="54" t="str">
        <f t="shared" ca="1" si="122"/>
        <v>Dump</v>
      </c>
      <c r="P290" s="99">
        <f t="shared" ca="1" si="123"/>
        <v>0.625</v>
      </c>
    </row>
    <row r="291" spans="1:16">
      <c r="B291" s="772" t="s">
        <v>2551</v>
      </c>
      <c r="C291" s="376">
        <v>1</v>
      </c>
      <c r="D291" s="771">
        <v>3.5</v>
      </c>
      <c r="E291" s="104">
        <v>1.7500000000000002E-2</v>
      </c>
      <c r="F291" s="104"/>
      <c r="H291">
        <v>309</v>
      </c>
      <c r="I291" s="98">
        <f t="shared" si="117"/>
        <v>316</v>
      </c>
      <c r="J291" s="53" t="str" cm="1">
        <f t="array" aca="1" ref="J291" ca="1">INDIRECT("B" &amp; I291)</f>
        <v>NIVEL 970 FRENTE AM 309 27-01-2026</v>
      </c>
      <c r="K291" s="54">
        <f t="shared" ca="1" si="118"/>
        <v>3.5</v>
      </c>
      <c r="L291" s="421">
        <f t="shared" ca="1" si="119"/>
        <v>8.6400000000000001E-3</v>
      </c>
      <c r="M291" s="55">
        <f t="shared" ca="1" si="120"/>
        <v>0</v>
      </c>
      <c r="N291" s="421">
        <f t="shared" ca="1" si="121"/>
        <v>7.7759999999999999E-3</v>
      </c>
      <c r="O291" s="54" t="str">
        <f t="shared" ca="1" si="122"/>
        <v>Dump</v>
      </c>
      <c r="P291" s="99">
        <f t="shared" ca="1" si="123"/>
        <v>0.625</v>
      </c>
    </row>
    <row r="292" spans="1:16">
      <c r="A292" s="419"/>
      <c r="B292" s="772" t="s">
        <v>2552</v>
      </c>
      <c r="C292" s="376">
        <v>1</v>
      </c>
      <c r="D292" s="771">
        <v>3.5</v>
      </c>
      <c r="E292" s="104">
        <v>7.9000000000000008E-3</v>
      </c>
      <c r="F292" s="104"/>
      <c r="H292">
        <v>310</v>
      </c>
      <c r="I292" s="98">
        <f t="shared" si="117"/>
        <v>317</v>
      </c>
      <c r="J292" s="53" t="str" cm="1">
        <f t="array" aca="1" ref="J292" ca="1">INDIRECT("B" &amp; I292)</f>
        <v>NIVEL 970 FRENTE AM 310 27-01-2026</v>
      </c>
      <c r="K292" s="54">
        <f t="shared" ca="1" si="118"/>
        <v>3.5</v>
      </c>
      <c r="L292" s="421">
        <f t="shared" ca="1" si="119"/>
        <v>7.7400000000000004E-3</v>
      </c>
      <c r="M292" s="55">
        <f t="shared" ca="1" si="120"/>
        <v>0</v>
      </c>
      <c r="N292" s="421">
        <f t="shared" ref="N292:N299" ca="1" si="124">+IF(L292=0,M292*0.9,L292*0.9)</f>
        <v>6.9660000000000008E-3</v>
      </c>
      <c r="O292" s="54" t="str">
        <f t="shared" ref="O292:O299" ca="1" si="125">+IF(L292=0,"-","Dump")</f>
        <v>Dump</v>
      </c>
      <c r="P292" s="99">
        <f t="shared" ref="P292:P299" ca="1" si="126">+K292/5.6</f>
        <v>0.625</v>
      </c>
    </row>
    <row r="293" spans="1:16">
      <c r="A293" s="419"/>
      <c r="B293" s="772" t="s">
        <v>2553</v>
      </c>
      <c r="C293" s="376">
        <v>1</v>
      </c>
      <c r="D293" s="771">
        <v>3.5</v>
      </c>
      <c r="E293" s="104">
        <v>3.8E-3</v>
      </c>
      <c r="F293" s="104"/>
      <c r="H293">
        <v>311</v>
      </c>
      <c r="I293" s="98">
        <f t="shared" si="117"/>
        <v>318</v>
      </c>
      <c r="J293" s="53" t="str" cm="1">
        <f t="array" aca="1" ref="J293" ca="1">INDIRECT("B" &amp; I293)</f>
        <v>NIVEL 970 FRENTE AM 311 27-01-2026</v>
      </c>
      <c r="K293" s="54">
        <f t="shared" ca="1" si="118"/>
        <v>3.5</v>
      </c>
      <c r="L293" s="421">
        <f t="shared" ca="1" si="119"/>
        <v>9.2700000000000005E-3</v>
      </c>
      <c r="M293" s="55">
        <f t="shared" ca="1" si="120"/>
        <v>0</v>
      </c>
      <c r="N293" s="421">
        <f t="shared" ca="1" si="124"/>
        <v>8.3430000000000015E-3</v>
      </c>
      <c r="O293" s="54" t="str">
        <f t="shared" ca="1" si="125"/>
        <v>Dump</v>
      </c>
      <c r="P293" s="99">
        <f t="shared" ca="1" si="126"/>
        <v>0.625</v>
      </c>
    </row>
    <row r="294" spans="1:16">
      <c r="A294" s="419"/>
      <c r="B294" s="772" t="s">
        <v>2554</v>
      </c>
      <c r="C294" s="376">
        <v>1</v>
      </c>
      <c r="D294" s="771">
        <v>3.5</v>
      </c>
      <c r="E294" s="104">
        <v>6.6E-3</v>
      </c>
      <c r="F294" s="104"/>
      <c r="H294">
        <v>312</v>
      </c>
      <c r="I294" s="98">
        <f t="shared" si="117"/>
        <v>319</v>
      </c>
      <c r="J294" s="53" t="str" cm="1">
        <f t="array" aca="1" ref="J294" ca="1">INDIRECT("B" &amp; I294)</f>
        <v>NIVEL 970 FRENTE AM 312 27-01-2026</v>
      </c>
      <c r="K294" s="54">
        <f t="shared" ca="1" si="118"/>
        <v>3.5</v>
      </c>
      <c r="L294" s="421">
        <f t="shared" ca="1" si="119"/>
        <v>1.323E-2</v>
      </c>
      <c r="M294" s="55">
        <f t="shared" ca="1" si="120"/>
        <v>0</v>
      </c>
      <c r="N294" s="421">
        <f t="shared" ca="1" si="124"/>
        <v>1.1907000000000001E-2</v>
      </c>
      <c r="O294" s="54" t="str">
        <f t="shared" ca="1" si="125"/>
        <v>Dump</v>
      </c>
      <c r="P294" s="99">
        <f t="shared" ca="1" si="126"/>
        <v>0.625</v>
      </c>
    </row>
    <row r="295" spans="1:16">
      <c r="A295" s="419"/>
      <c r="B295" s="772" t="s">
        <v>2555</v>
      </c>
      <c r="C295" s="376">
        <v>1</v>
      </c>
      <c r="D295" s="771">
        <v>3.5</v>
      </c>
      <c r="E295" s="104">
        <v>8.9999999999999993E-3</v>
      </c>
      <c r="F295" s="104"/>
      <c r="H295">
        <v>313</v>
      </c>
      <c r="I295" s="98">
        <f t="shared" si="117"/>
        <v>320</v>
      </c>
      <c r="J295" s="53" t="str" cm="1">
        <f t="array" aca="1" ref="J295" ca="1">INDIRECT("B" &amp; I295)</f>
        <v>NIVEL 970 FRENTE AM 313 27-01-2026</v>
      </c>
      <c r="K295" s="54">
        <f t="shared" ca="1" si="118"/>
        <v>3.5</v>
      </c>
      <c r="L295" s="421">
        <f t="shared" ca="1" si="119"/>
        <v>1.107E-2</v>
      </c>
      <c r="M295" s="55">
        <f t="shared" ca="1" si="120"/>
        <v>0</v>
      </c>
      <c r="N295" s="421">
        <f t="shared" ca="1" si="124"/>
        <v>9.9629999999999996E-3</v>
      </c>
      <c r="O295" s="54" t="str">
        <f t="shared" ca="1" si="125"/>
        <v>Dump</v>
      </c>
      <c r="P295" s="99">
        <f t="shared" ca="1" si="126"/>
        <v>0.625</v>
      </c>
    </row>
    <row r="296" spans="1:16">
      <c r="A296" s="419"/>
      <c r="B296" s="772" t="s">
        <v>2556</v>
      </c>
      <c r="C296" s="376">
        <v>1</v>
      </c>
      <c r="D296" s="771">
        <v>3.5</v>
      </c>
      <c r="E296" s="104">
        <v>7.1999999999999998E-3</v>
      </c>
      <c r="F296" s="104"/>
      <c r="H296">
        <v>314</v>
      </c>
      <c r="I296" s="98">
        <f t="shared" si="117"/>
        <v>321</v>
      </c>
      <c r="J296" s="53" t="str" cm="1">
        <f t="array" aca="1" ref="J296" ca="1">INDIRECT("B" &amp; I296)</f>
        <v>NIVEL 970 FRENTE AM 314 27-01-2026</v>
      </c>
      <c r="K296" s="54">
        <f t="shared" ca="1" si="118"/>
        <v>3.5</v>
      </c>
      <c r="L296" s="421">
        <f t="shared" ca="1" si="119"/>
        <v>1.3140000000000001E-2</v>
      </c>
      <c r="M296" s="55">
        <f t="shared" ca="1" si="120"/>
        <v>0</v>
      </c>
      <c r="N296" s="421">
        <f t="shared" ca="1" si="124"/>
        <v>1.1826000000000001E-2</v>
      </c>
      <c r="O296" s="54" t="str">
        <f t="shared" ca="1" si="125"/>
        <v>Dump</v>
      </c>
      <c r="P296" s="99">
        <f t="shared" ca="1" si="126"/>
        <v>0.625</v>
      </c>
    </row>
    <row r="297" spans="1:16">
      <c r="B297" s="772" t="s">
        <v>2557</v>
      </c>
      <c r="C297" s="376">
        <v>1</v>
      </c>
      <c r="D297" s="771">
        <v>3.5</v>
      </c>
      <c r="E297" s="104">
        <v>5.7999999999999996E-3</v>
      </c>
      <c r="F297" s="104"/>
      <c r="H297">
        <v>315</v>
      </c>
      <c r="I297" s="98">
        <f t="shared" si="117"/>
        <v>322</v>
      </c>
      <c r="J297" s="53" t="str" cm="1">
        <f t="array" aca="1" ref="J297" ca="1">INDIRECT("B" &amp; I297)</f>
        <v>NIVEL 970 FRENTE AM 315 27-01-2026</v>
      </c>
      <c r="K297" s="54">
        <f t="shared" ca="1" si="118"/>
        <v>3.5</v>
      </c>
      <c r="L297" s="421">
        <f t="shared" ca="1" si="119"/>
        <v>8.1900000000000011E-3</v>
      </c>
      <c r="M297" s="55">
        <f t="shared" ca="1" si="120"/>
        <v>0</v>
      </c>
      <c r="N297" s="421">
        <f t="shared" ca="1" si="124"/>
        <v>7.3710000000000008E-3</v>
      </c>
      <c r="O297" s="54" t="str">
        <f t="shared" ca="1" si="125"/>
        <v>Dump</v>
      </c>
      <c r="P297" s="99">
        <f t="shared" ca="1" si="126"/>
        <v>0.625</v>
      </c>
    </row>
    <row r="298" spans="1:16">
      <c r="B298" s="772" t="s">
        <v>2558</v>
      </c>
      <c r="C298" s="376">
        <v>1</v>
      </c>
      <c r="D298" s="771">
        <v>3.5</v>
      </c>
      <c r="E298" s="104">
        <v>8.2000000000000007E-3</v>
      </c>
      <c r="F298" s="104"/>
      <c r="H298">
        <v>316</v>
      </c>
      <c r="I298" s="98">
        <f t="shared" si="117"/>
        <v>323</v>
      </c>
      <c r="J298" s="53" t="str" cm="1">
        <f t="array" aca="1" ref="J298" ca="1">INDIRECT("B" &amp; I298)</f>
        <v>NIVEL 970 FRENTE AM 316 27-01-2026</v>
      </c>
      <c r="K298" s="54">
        <f t="shared" ca="1" si="118"/>
        <v>3.5</v>
      </c>
      <c r="L298" s="421">
        <f t="shared" ca="1" si="119"/>
        <v>1.2060000000000001E-2</v>
      </c>
      <c r="M298" s="55">
        <f t="shared" ca="1" si="120"/>
        <v>0</v>
      </c>
      <c r="N298" s="421">
        <f t="shared" ca="1" si="124"/>
        <v>1.0854000000000001E-2</v>
      </c>
      <c r="O298" s="54" t="str">
        <f t="shared" ca="1" si="125"/>
        <v>Dump</v>
      </c>
      <c r="P298" s="99">
        <f t="shared" ca="1" si="126"/>
        <v>0.625</v>
      </c>
    </row>
    <row r="299" spans="1:16">
      <c r="B299" s="772" t="s">
        <v>2559</v>
      </c>
      <c r="C299" s="376">
        <v>1</v>
      </c>
      <c r="D299" s="771">
        <v>3.5</v>
      </c>
      <c r="E299" s="104">
        <v>6.8999999999999999E-3</v>
      </c>
      <c r="F299" s="104"/>
      <c r="H299">
        <v>317</v>
      </c>
      <c r="I299" s="98">
        <f t="shared" si="117"/>
        <v>324</v>
      </c>
      <c r="J299" s="53" t="str" cm="1">
        <f t="array" aca="1" ref="J299" ca="1">INDIRECT("B" &amp; I299)</f>
        <v>NIVEL 970 FRENTE AM 317 27-01-2026</v>
      </c>
      <c r="K299" s="54">
        <f t="shared" ca="1" si="118"/>
        <v>3.5</v>
      </c>
      <c r="L299" s="421">
        <f t="shared" ca="1" si="119"/>
        <v>8.6400000000000001E-3</v>
      </c>
      <c r="M299" s="55">
        <f t="shared" ca="1" si="120"/>
        <v>0</v>
      </c>
      <c r="N299" s="421">
        <f t="shared" ca="1" si="124"/>
        <v>7.7759999999999999E-3</v>
      </c>
      <c r="O299" s="54" t="str">
        <f t="shared" ca="1" si="125"/>
        <v>Dump</v>
      </c>
      <c r="P299" s="99">
        <f t="shared" ca="1" si="126"/>
        <v>0.625</v>
      </c>
    </row>
    <row r="300" spans="1:16">
      <c r="B300" s="772" t="s">
        <v>2560</v>
      </c>
      <c r="C300" s="376">
        <v>1</v>
      </c>
      <c r="D300" s="771">
        <v>3.5</v>
      </c>
      <c r="E300" s="104">
        <v>9.7999999999999997E-3</v>
      </c>
      <c r="F300" s="104"/>
      <c r="H300">
        <v>278</v>
      </c>
      <c r="I300" s="98">
        <f t="shared" si="117"/>
        <v>285</v>
      </c>
      <c r="J300" s="53" t="str" cm="1">
        <f t="array" aca="1" ref="J300" ca="1">INDIRECT("B" &amp; I300)</f>
        <v>NIVEL 970 FRENTE AM 278 26-01-2026</v>
      </c>
      <c r="K300" s="54">
        <f t="shared" ca="1" si="118"/>
        <v>3.5</v>
      </c>
      <c r="L300" s="421">
        <f t="shared" ca="1" si="119"/>
        <v>1.9259999999999999E-2</v>
      </c>
      <c r="M300" s="55">
        <f t="shared" ca="1" si="120"/>
        <v>0</v>
      </c>
      <c r="N300" s="421">
        <f t="shared" ca="1" si="121"/>
        <v>1.7333999999999999E-2</v>
      </c>
      <c r="O300" s="54" t="str">
        <f t="shared" ca="1" si="122"/>
        <v>Dump</v>
      </c>
      <c r="P300" s="99">
        <f t="shared" ca="1" si="123"/>
        <v>0.625</v>
      </c>
    </row>
    <row r="301" spans="1:16">
      <c r="B301" s="772" t="s">
        <v>2561</v>
      </c>
      <c r="C301" s="376">
        <v>1</v>
      </c>
      <c r="D301" s="771">
        <v>3.5</v>
      </c>
      <c r="E301" s="104">
        <v>8.5000000000000006E-3</v>
      </c>
      <c r="F301" s="104"/>
      <c r="H301">
        <v>279</v>
      </c>
      <c r="I301" s="98">
        <f t="shared" si="117"/>
        <v>286</v>
      </c>
      <c r="J301" s="53" t="str" cm="1">
        <f t="array" aca="1" ref="J301" ca="1">INDIRECT("B" &amp; I301)</f>
        <v>NIVEL 970 FRENTE AM 279 26-01-2026</v>
      </c>
      <c r="K301" s="54">
        <f t="shared" ca="1" si="118"/>
        <v>3.5</v>
      </c>
      <c r="L301" s="421">
        <f t="shared" ca="1" si="119"/>
        <v>1.4220000000000002E-2</v>
      </c>
      <c r="M301" s="55">
        <f t="shared" ca="1" si="120"/>
        <v>0</v>
      </c>
      <c r="N301" s="421">
        <f t="shared" ca="1" si="121"/>
        <v>1.2798000000000002E-2</v>
      </c>
      <c r="O301" s="54" t="str">
        <f t="shared" ca="1" si="122"/>
        <v>Dump</v>
      </c>
      <c r="P301" s="99">
        <f t="shared" ca="1" si="123"/>
        <v>0.625</v>
      </c>
    </row>
    <row r="302" spans="1:16">
      <c r="A302" s="419"/>
      <c r="B302" s="772" t="s">
        <v>2562</v>
      </c>
      <c r="C302" s="376">
        <v>1</v>
      </c>
      <c r="D302" s="771">
        <v>3.5</v>
      </c>
      <c r="E302" s="104">
        <v>1.3100000000000001E-2</v>
      </c>
      <c r="F302" s="104"/>
      <c r="H302">
        <v>280</v>
      </c>
      <c r="I302" s="98">
        <f t="shared" si="117"/>
        <v>287</v>
      </c>
      <c r="J302" s="53" t="str" cm="1">
        <f t="array" aca="1" ref="J302" ca="1">INDIRECT("B" &amp; I302)</f>
        <v>NIVEL 970 FRENTE AM 280 26-01-2026</v>
      </c>
      <c r="K302" s="54">
        <f t="shared" ca="1" si="118"/>
        <v>3.5</v>
      </c>
      <c r="L302" s="421">
        <f t="shared" ca="1" si="119"/>
        <v>1.3679999999999999E-2</v>
      </c>
      <c r="M302" s="55">
        <f t="shared" ca="1" si="120"/>
        <v>0</v>
      </c>
      <c r="N302" s="421">
        <f t="shared" ca="1" si="121"/>
        <v>1.2312E-2</v>
      </c>
      <c r="O302" s="54" t="str">
        <f t="shared" ca="1" si="122"/>
        <v>Dump</v>
      </c>
      <c r="P302" s="99">
        <f t="shared" ca="1" si="123"/>
        <v>0.625</v>
      </c>
    </row>
    <row r="303" spans="1:16">
      <c r="A303" s="419"/>
      <c r="B303" s="772" t="s">
        <v>2563</v>
      </c>
      <c r="C303" s="376">
        <v>1</v>
      </c>
      <c r="D303" s="771">
        <v>3.5</v>
      </c>
      <c r="E303" s="104">
        <v>1.5100000000000001E-2</v>
      </c>
      <c r="F303" s="104"/>
      <c r="H303">
        <v>281</v>
      </c>
      <c r="I303" s="98">
        <f t="shared" si="117"/>
        <v>288</v>
      </c>
      <c r="J303" s="53" t="str" cm="1">
        <f t="array" aca="1" ref="J303" ca="1">INDIRECT("B" &amp; I303)</f>
        <v>NIVEL 970 FRENTE AM 281 26-01-2026</v>
      </c>
      <c r="K303" s="54">
        <f t="shared" ca="1" si="118"/>
        <v>3.5</v>
      </c>
      <c r="L303" s="421">
        <f t="shared" ca="1" si="119"/>
        <v>9.4500000000000001E-3</v>
      </c>
      <c r="M303" s="55">
        <f t="shared" ca="1" si="120"/>
        <v>0</v>
      </c>
      <c r="N303" s="421">
        <f t="shared" ca="1" si="121"/>
        <v>8.5050000000000004E-3</v>
      </c>
      <c r="O303" s="54" t="str">
        <f t="shared" ca="1" si="122"/>
        <v>Dump</v>
      </c>
      <c r="P303" s="99">
        <f t="shared" ca="1" si="123"/>
        <v>0.625</v>
      </c>
    </row>
    <row r="304" spans="1:16">
      <c r="A304" s="419"/>
      <c r="B304" s="772" t="s">
        <v>2564</v>
      </c>
      <c r="C304" s="376">
        <v>1</v>
      </c>
      <c r="D304" s="771">
        <v>3.5</v>
      </c>
      <c r="E304" s="104">
        <v>2.2700000000000001E-2</v>
      </c>
      <c r="F304" s="104"/>
      <c r="H304">
        <v>282</v>
      </c>
      <c r="I304" s="98">
        <f t="shared" si="117"/>
        <v>289</v>
      </c>
      <c r="J304" s="53" t="str" cm="1">
        <f t="array" aca="1" ref="J304" ca="1">INDIRECT("B" &amp; I304)</f>
        <v>NIVEL 970 FRENTE AM 282 26-01-2026</v>
      </c>
      <c r="K304" s="54">
        <f t="shared" ca="1" si="118"/>
        <v>3.5</v>
      </c>
      <c r="L304" s="421">
        <f t="shared" ca="1" si="119"/>
        <v>1.3140000000000001E-2</v>
      </c>
      <c r="M304" s="55">
        <f t="shared" ca="1" si="120"/>
        <v>0</v>
      </c>
      <c r="N304" s="421">
        <f t="shared" ref="N304:N306" ca="1" si="127">+IF(L304=0,M304*0.9,L304*0.9)</f>
        <v>1.1826000000000001E-2</v>
      </c>
      <c r="O304" s="54" t="str">
        <f t="shared" ref="O304:O306" ca="1" si="128">+IF(L304=0,"-","Dump")</f>
        <v>Dump</v>
      </c>
      <c r="P304" s="99">
        <f t="shared" ref="P304:P306" ca="1" si="129">+K304/5.6</f>
        <v>0.625</v>
      </c>
    </row>
    <row r="305" spans="1:16">
      <c r="A305" s="419"/>
      <c r="B305" s="772" t="s">
        <v>2565</v>
      </c>
      <c r="C305" s="376">
        <v>1</v>
      </c>
      <c r="D305" s="771">
        <v>3.5</v>
      </c>
      <c r="E305" s="104">
        <v>4.4999999999999997E-3</v>
      </c>
      <c r="F305" s="104"/>
      <c r="H305">
        <v>283</v>
      </c>
      <c r="I305" s="98">
        <f t="shared" si="117"/>
        <v>290</v>
      </c>
      <c r="J305" s="53" t="str" cm="1">
        <f t="array" aca="1" ref="J305" ca="1">INDIRECT("B" &amp; I305)</f>
        <v>NIVEL 970 FRENTE AM 283 26-01-2026</v>
      </c>
      <c r="K305" s="54">
        <f t="shared" ca="1" si="118"/>
        <v>3.5</v>
      </c>
      <c r="L305" s="421">
        <f t="shared" ca="1" si="119"/>
        <v>1.089E-2</v>
      </c>
      <c r="M305" s="55">
        <f t="shared" ca="1" si="120"/>
        <v>0</v>
      </c>
      <c r="N305" s="421">
        <f t="shared" ca="1" si="127"/>
        <v>9.8010000000000007E-3</v>
      </c>
      <c r="O305" s="54" t="str">
        <f t="shared" ca="1" si="128"/>
        <v>Dump</v>
      </c>
      <c r="P305" s="99">
        <f t="shared" ca="1" si="129"/>
        <v>0.625</v>
      </c>
    </row>
    <row r="306" spans="1:16">
      <c r="A306" s="419"/>
      <c r="B306" s="772" t="s">
        <v>2566</v>
      </c>
      <c r="C306" s="376">
        <v>1</v>
      </c>
      <c r="D306" s="771">
        <v>3.5</v>
      </c>
      <c r="E306" s="104">
        <v>4.1000000000000003E-3</v>
      </c>
      <c r="F306" s="104"/>
      <c r="H306">
        <v>284</v>
      </c>
      <c r="I306" s="98">
        <f t="shared" si="117"/>
        <v>291</v>
      </c>
      <c r="J306" s="53" t="str" cm="1">
        <f t="array" aca="1" ref="J306" ca="1">INDIRECT("B" &amp; I306)</f>
        <v>NIVEL 970 FRENTE AM 284 26-01-2026</v>
      </c>
      <c r="K306" s="54">
        <f t="shared" ca="1" si="118"/>
        <v>3.5</v>
      </c>
      <c r="L306" s="421">
        <f t="shared" ca="1" si="119"/>
        <v>1.5750000000000004E-2</v>
      </c>
      <c r="M306" s="55">
        <f t="shared" ca="1" si="120"/>
        <v>0</v>
      </c>
      <c r="N306" s="421">
        <f t="shared" ca="1" si="127"/>
        <v>1.4175000000000004E-2</v>
      </c>
      <c r="O306" s="54" t="str">
        <f t="shared" ca="1" si="128"/>
        <v>Dump</v>
      </c>
      <c r="P306" s="99">
        <f t="shared" ca="1" si="129"/>
        <v>0.625</v>
      </c>
    </row>
    <row r="307" spans="1:16">
      <c r="A307" s="419"/>
      <c r="B307" s="772" t="s">
        <v>2567</v>
      </c>
      <c r="C307" s="376">
        <v>1</v>
      </c>
      <c r="D307" s="771">
        <v>3.5</v>
      </c>
      <c r="E307" s="104">
        <v>1.0200000000000001E-2</v>
      </c>
      <c r="F307" s="104"/>
      <c r="H307">
        <v>318</v>
      </c>
      <c r="I307" s="98">
        <f t="shared" si="117"/>
        <v>325</v>
      </c>
      <c r="J307" s="53" t="str" cm="1">
        <f t="array" aca="1" ref="J307" ca="1">INDIRECT("B" &amp; I307)</f>
        <v>NIVEL 970 FRENTE PM 318 27-01-2026</v>
      </c>
      <c r="K307" s="54">
        <f t="shared" ca="1" si="118"/>
        <v>3.5</v>
      </c>
      <c r="L307" s="421">
        <f t="shared" ca="1" si="119"/>
        <v>2.052E-2</v>
      </c>
      <c r="M307" s="55">
        <f t="shared" ca="1" si="120"/>
        <v>0</v>
      </c>
      <c r="N307" s="421">
        <f t="shared" ca="1" si="121"/>
        <v>1.8468000000000002E-2</v>
      </c>
      <c r="O307" s="54" t="str">
        <f t="shared" ca="1" si="122"/>
        <v>Dump</v>
      </c>
      <c r="P307" s="99">
        <f t="shared" ca="1" si="123"/>
        <v>0.625</v>
      </c>
    </row>
    <row r="308" spans="1:16">
      <c r="A308" s="419"/>
      <c r="B308" s="772" t="s">
        <v>2568</v>
      </c>
      <c r="C308" s="376">
        <v>1</v>
      </c>
      <c r="D308" s="771">
        <v>3.5</v>
      </c>
      <c r="E308" s="104">
        <v>2.3999999999999998E-3</v>
      </c>
      <c r="F308" s="104"/>
      <c r="H308">
        <v>319</v>
      </c>
      <c r="I308" s="98">
        <f t="shared" si="117"/>
        <v>326</v>
      </c>
      <c r="J308" s="53" t="str" cm="1">
        <f t="array" aca="1" ref="J308" ca="1">INDIRECT("B" &amp; I308)</f>
        <v>NIVEL 970 FRENTE PM 319 27-01-2026</v>
      </c>
      <c r="K308" s="54">
        <f t="shared" ca="1" si="118"/>
        <v>3.5</v>
      </c>
      <c r="L308" s="421">
        <f t="shared" ca="1" si="119"/>
        <v>1.8720000000000001E-2</v>
      </c>
      <c r="M308" s="55">
        <f t="shared" ca="1" si="120"/>
        <v>0</v>
      </c>
      <c r="N308" s="421">
        <f t="shared" ca="1" si="121"/>
        <v>1.6848000000000002E-2</v>
      </c>
      <c r="O308" s="54" t="str">
        <f t="shared" ca="1" si="122"/>
        <v>Dump</v>
      </c>
      <c r="P308" s="99">
        <f t="shared" ca="1" si="123"/>
        <v>0.625</v>
      </c>
    </row>
    <row r="309" spans="1:16">
      <c r="B309" s="772" t="s">
        <v>2569</v>
      </c>
      <c r="C309" s="376">
        <v>1</v>
      </c>
      <c r="D309" s="771">
        <v>3.5</v>
      </c>
      <c r="E309" s="104">
        <v>7.1000000000000004E-3</v>
      </c>
      <c r="F309" s="104"/>
      <c r="I309" s="443"/>
      <c r="K309" s="68">
        <f ca="1">SUM(K284:K308)</f>
        <v>84</v>
      </c>
      <c r="L309" s="69">
        <f ca="1">+N309/0.9</f>
        <v>1.2285000000000001E-2</v>
      </c>
      <c r="M309" s="70">
        <f ca="1">(SUMPRODUCT(M284:M308,$K284:$K308)/$K309)*0.9</f>
        <v>0</v>
      </c>
      <c r="N309" s="447">
        <f ca="1">(SUMPRODUCT(N284:N308,$K284:$K308)/$K309)</f>
        <v>1.10565E-2</v>
      </c>
      <c r="O309" s="90"/>
      <c r="P309" s="91"/>
    </row>
    <row r="310" spans="1:16">
      <c r="B310" s="772" t="s">
        <v>2570</v>
      </c>
      <c r="C310" s="376">
        <v>1</v>
      </c>
      <c r="D310" s="771">
        <v>3.5</v>
      </c>
      <c r="E310" s="104">
        <v>1.38E-2</v>
      </c>
      <c r="F310" s="104"/>
      <c r="I310" s="98"/>
      <c r="J310" s="71"/>
      <c r="K310" s="72" t="s">
        <v>59</v>
      </c>
      <c r="L310" s="418">
        <f ca="1">+L309/0.9</f>
        <v>1.3650000000000001E-2</v>
      </c>
      <c r="M310" s="73"/>
      <c r="N310" s="73"/>
      <c r="O310" s="98"/>
      <c r="P310" s="98"/>
    </row>
    <row r="311" spans="1:16">
      <c r="B311" s="772" t="s">
        <v>2571</v>
      </c>
      <c r="C311" s="376">
        <v>1</v>
      </c>
      <c r="D311" s="771">
        <v>3.5</v>
      </c>
      <c r="E311" s="104">
        <v>1.0999999999999999E-2</v>
      </c>
      <c r="F311" s="104"/>
      <c r="I311" s="443"/>
    </row>
    <row r="312" spans="1:16">
      <c r="B312" s="772" t="s">
        <v>2572</v>
      </c>
      <c r="C312" s="376">
        <v>1</v>
      </c>
      <c r="D312" s="771">
        <v>3.5</v>
      </c>
      <c r="E312" s="104">
        <v>1.78E-2</v>
      </c>
      <c r="F312" s="104"/>
    </row>
    <row r="313" spans="1:16">
      <c r="B313" s="772" t="s">
        <v>2573</v>
      </c>
      <c r="C313" s="376">
        <v>1</v>
      </c>
      <c r="D313" s="771">
        <v>3.5</v>
      </c>
      <c r="E313" s="104">
        <v>1.3599999999999999E-2</v>
      </c>
      <c r="F313" s="104"/>
    </row>
    <row r="314" spans="1:16">
      <c r="B314" s="772" t="s">
        <v>2574</v>
      </c>
      <c r="C314" s="376">
        <v>1</v>
      </c>
      <c r="D314" s="771">
        <v>3.5</v>
      </c>
      <c r="E314" s="104">
        <v>7.6E-3</v>
      </c>
      <c r="F314" s="104"/>
    </row>
    <row r="315" spans="1:16">
      <c r="B315" s="772" t="s">
        <v>2575</v>
      </c>
      <c r="C315" s="376">
        <v>1</v>
      </c>
      <c r="D315" s="771">
        <v>3.5</v>
      </c>
      <c r="E315" s="104">
        <v>1.09E-2</v>
      </c>
      <c r="F315" s="104"/>
    </row>
    <row r="316" spans="1:16">
      <c r="B316" s="772" t="s">
        <v>2576</v>
      </c>
      <c r="C316" s="376">
        <v>1</v>
      </c>
      <c r="D316" s="771">
        <v>3.5</v>
      </c>
      <c r="E316" s="104">
        <v>9.5999999999999992E-3</v>
      </c>
      <c r="F316" s="104"/>
    </row>
    <row r="317" spans="1:16">
      <c r="B317" s="772" t="s">
        <v>2577</v>
      </c>
      <c r="C317" s="376">
        <v>1</v>
      </c>
      <c r="D317" s="771">
        <v>3.5</v>
      </c>
      <c r="E317" s="104">
        <v>8.6E-3</v>
      </c>
      <c r="F317" s="104"/>
    </row>
    <row r="318" spans="1:16">
      <c r="B318" s="772" t="s">
        <v>2578</v>
      </c>
      <c r="C318" s="376">
        <v>1</v>
      </c>
      <c r="D318" s="771">
        <v>3.5</v>
      </c>
      <c r="E318" s="104">
        <v>1.03E-2</v>
      </c>
      <c r="F318" s="104"/>
    </row>
    <row r="319" spans="1:16">
      <c r="B319" s="772" t="s">
        <v>2579</v>
      </c>
      <c r="C319" s="376">
        <v>1</v>
      </c>
      <c r="D319" s="771">
        <v>3.5</v>
      </c>
      <c r="E319" s="104">
        <v>1.47E-2</v>
      </c>
      <c r="F319" s="104"/>
    </row>
    <row r="320" spans="1:16">
      <c r="B320" s="772" t="s">
        <v>2580</v>
      </c>
      <c r="C320" s="376">
        <v>1</v>
      </c>
      <c r="D320" s="771">
        <v>3.5</v>
      </c>
      <c r="E320" s="104">
        <v>1.23E-2</v>
      </c>
      <c r="F320" s="104"/>
    </row>
    <row r="321" spans="1:6">
      <c r="B321" s="772" t="s">
        <v>2581</v>
      </c>
      <c r="C321" s="376">
        <v>1</v>
      </c>
      <c r="D321" s="771">
        <v>3.5</v>
      </c>
      <c r="E321" s="104">
        <v>1.46E-2</v>
      </c>
      <c r="F321" s="104"/>
    </row>
    <row r="322" spans="1:6">
      <c r="B322" s="772" t="s">
        <v>2582</v>
      </c>
      <c r="C322" s="376">
        <v>1</v>
      </c>
      <c r="D322" s="771">
        <v>3.5</v>
      </c>
      <c r="E322" s="104">
        <v>9.1000000000000004E-3</v>
      </c>
      <c r="F322" s="104"/>
    </row>
    <row r="323" spans="1:6">
      <c r="B323" s="772" t="s">
        <v>2583</v>
      </c>
      <c r="C323" s="376">
        <v>1</v>
      </c>
      <c r="D323" s="771">
        <v>3.5</v>
      </c>
      <c r="E323" s="104">
        <v>1.34E-2</v>
      </c>
      <c r="F323" s="104"/>
    </row>
    <row r="324" spans="1:6">
      <c r="B324" s="772" t="s">
        <v>2584</v>
      </c>
      <c r="C324" s="376">
        <v>1</v>
      </c>
      <c r="D324" s="771">
        <v>3.5</v>
      </c>
      <c r="E324" s="104">
        <v>9.5999999999999992E-3</v>
      </c>
      <c r="F324" s="104"/>
    </row>
    <row r="325" spans="1:6">
      <c r="B325" s="772" t="s">
        <v>2585</v>
      </c>
      <c r="C325" s="376">
        <v>1</v>
      </c>
      <c r="D325" s="771">
        <v>3.5</v>
      </c>
      <c r="E325" s="104">
        <v>2.2800000000000001E-2</v>
      </c>
      <c r="F325" s="104"/>
    </row>
    <row r="326" spans="1:6">
      <c r="B326" s="772" t="s">
        <v>2586</v>
      </c>
      <c r="C326" s="376">
        <v>1</v>
      </c>
      <c r="D326" s="771">
        <v>3.5</v>
      </c>
      <c r="E326" s="104">
        <v>2.0799999999999999E-2</v>
      </c>
      <c r="F326" s="104"/>
    </row>
    <row r="327" spans="1:6">
      <c r="A327" s="419"/>
      <c r="B327" s="772" t="s">
        <v>2587</v>
      </c>
      <c r="C327" s="376">
        <v>1</v>
      </c>
      <c r="D327" s="771">
        <v>3.5</v>
      </c>
      <c r="E327" s="104">
        <v>9.4999999999999998E-3</v>
      </c>
      <c r="F327" s="104"/>
    </row>
    <row r="328" spans="1:6">
      <c r="A328" s="419"/>
      <c r="B328" s="772" t="s">
        <v>2588</v>
      </c>
      <c r="C328" s="376">
        <v>1</v>
      </c>
      <c r="D328" s="771">
        <v>3.5</v>
      </c>
      <c r="E328" s="104">
        <v>8.8000000000000005E-3</v>
      </c>
      <c r="F328" s="104"/>
    </row>
    <row r="329" spans="1:6">
      <c r="B329" s="772" t="s">
        <v>2589</v>
      </c>
      <c r="C329" s="376">
        <v>1</v>
      </c>
      <c r="D329" s="771">
        <v>3.5</v>
      </c>
      <c r="E329" s="104">
        <v>1.0800000000000001E-2</v>
      </c>
      <c r="F329" s="104"/>
    </row>
    <row r="330" spans="1:6">
      <c r="A330" s="419"/>
      <c r="B330" s="772" t="s">
        <v>2590</v>
      </c>
      <c r="C330" s="376">
        <v>1</v>
      </c>
      <c r="D330" s="771">
        <v>3.5</v>
      </c>
      <c r="E330" s="104">
        <v>1.6999999999999999E-3</v>
      </c>
      <c r="F330" s="104"/>
    </row>
    <row r="331" spans="1:6">
      <c r="A331" s="419"/>
      <c r="B331" s="772" t="s">
        <v>2591</v>
      </c>
      <c r="C331" s="376">
        <v>1</v>
      </c>
      <c r="D331" s="771">
        <v>3.5</v>
      </c>
      <c r="E331" s="104">
        <v>9.1999999999999998E-3</v>
      </c>
      <c r="F331" s="104"/>
    </row>
    <row r="332" spans="1:6">
      <c r="A332" s="419"/>
      <c r="B332" s="772" t="s">
        <v>2592</v>
      </c>
      <c r="C332" s="376">
        <v>1</v>
      </c>
      <c r="D332" s="771">
        <v>3.5</v>
      </c>
      <c r="E332" s="104">
        <v>7.1000000000000004E-3</v>
      </c>
      <c r="F332" s="104"/>
    </row>
    <row r="333" spans="1:6">
      <c r="A333" s="419"/>
      <c r="B333" s="772" t="s">
        <v>2593</v>
      </c>
      <c r="C333" s="376">
        <v>1</v>
      </c>
      <c r="D333" s="771">
        <v>3.5</v>
      </c>
      <c r="E333" s="104">
        <v>6.7999999999999996E-3</v>
      </c>
      <c r="F333" s="104"/>
    </row>
    <row r="334" spans="1:6">
      <c r="A334" s="419"/>
      <c r="B334" s="772" t="s">
        <v>2594</v>
      </c>
      <c r="C334" s="376">
        <v>1</v>
      </c>
      <c r="D334" s="771">
        <v>3.5</v>
      </c>
      <c r="E334" s="104">
        <v>7.9000000000000008E-3</v>
      </c>
      <c r="F334" s="104"/>
    </row>
    <row r="335" spans="1:6">
      <c r="A335" s="419"/>
      <c r="B335" s="772" t="s">
        <v>2595</v>
      </c>
      <c r="C335" s="376">
        <v>1</v>
      </c>
      <c r="D335" s="771">
        <v>3.5</v>
      </c>
      <c r="E335" s="104">
        <v>8.0999999999999996E-3</v>
      </c>
      <c r="F335" s="104"/>
    </row>
    <row r="336" spans="1:6">
      <c r="A336" s="419"/>
      <c r="B336" s="772" t="s">
        <v>2596</v>
      </c>
      <c r="C336" s="376">
        <v>1</v>
      </c>
      <c r="D336" s="771">
        <v>3.5</v>
      </c>
      <c r="E336" s="104">
        <v>7.9000000000000008E-3</v>
      </c>
      <c r="F336" s="104"/>
    </row>
    <row r="337" spans="1:6">
      <c r="A337" s="419"/>
      <c r="B337" s="772" t="s">
        <v>2597</v>
      </c>
      <c r="C337" s="376">
        <v>1</v>
      </c>
      <c r="D337" s="771">
        <v>3.5</v>
      </c>
      <c r="E337" s="104">
        <v>8.2000000000000007E-3</v>
      </c>
      <c r="F337" s="104"/>
    </row>
    <row r="338" spans="1:6">
      <c r="A338" s="419"/>
      <c r="B338" s="772" t="s">
        <v>2598</v>
      </c>
      <c r="C338" s="376">
        <v>1</v>
      </c>
      <c r="D338" s="771">
        <v>3.5</v>
      </c>
      <c r="E338" s="104">
        <v>1.35E-2</v>
      </c>
      <c r="F338" s="104"/>
    </row>
    <row r="339" spans="1:6">
      <c r="A339" s="419"/>
      <c r="B339" s="772" t="s">
        <v>2599</v>
      </c>
      <c r="C339" s="376">
        <v>1</v>
      </c>
      <c r="D339" s="771">
        <v>3.5</v>
      </c>
      <c r="E339" s="104">
        <v>9.4000000000000004E-3</v>
      </c>
      <c r="F339" s="104"/>
    </row>
    <row r="340" spans="1:6">
      <c r="A340" s="419"/>
      <c r="B340" s="772" t="s">
        <v>2600</v>
      </c>
      <c r="C340" s="376">
        <v>1</v>
      </c>
      <c r="D340" s="771">
        <v>3.5</v>
      </c>
      <c r="E340" s="104">
        <v>1.6999999999999999E-3</v>
      </c>
      <c r="F340" s="104"/>
    </row>
    <row r="341" spans="1:6">
      <c r="A341" s="419"/>
      <c r="B341" s="772" t="s">
        <v>2601</v>
      </c>
      <c r="C341" s="376">
        <v>1</v>
      </c>
      <c r="D341" s="771">
        <v>3.5</v>
      </c>
      <c r="E341" s="104">
        <v>5.5999999999999999E-3</v>
      </c>
      <c r="F341" s="104"/>
    </row>
    <row r="342" spans="1:6">
      <c r="A342" s="419"/>
      <c r="B342" s="772" t="s">
        <v>2602</v>
      </c>
      <c r="C342" s="376">
        <v>1</v>
      </c>
      <c r="D342" s="771">
        <v>3.5</v>
      </c>
      <c r="E342" s="104">
        <v>6.1000000000000004E-3</v>
      </c>
      <c r="F342" s="104"/>
    </row>
    <row r="343" spans="1:6">
      <c r="A343" s="419"/>
      <c r="B343" s="772" t="s">
        <v>2603</v>
      </c>
      <c r="C343" s="376">
        <v>1</v>
      </c>
      <c r="D343" s="771">
        <v>3.5</v>
      </c>
      <c r="E343" s="104">
        <v>5.3E-3</v>
      </c>
      <c r="F343" s="104"/>
    </row>
    <row r="344" spans="1:6">
      <c r="A344" s="419"/>
      <c r="B344" s="772" t="s">
        <v>2604</v>
      </c>
      <c r="C344" s="376">
        <v>1</v>
      </c>
      <c r="D344" s="771">
        <v>3.5</v>
      </c>
      <c r="E344" s="104">
        <v>8.3000000000000001E-3</v>
      </c>
      <c r="F344" s="104"/>
    </row>
    <row r="345" spans="1:6">
      <c r="A345" s="419"/>
      <c r="B345" s="772" t="s">
        <v>2605</v>
      </c>
      <c r="C345" s="376">
        <v>1</v>
      </c>
      <c r="D345" s="771">
        <v>3.5</v>
      </c>
      <c r="E345" s="104">
        <v>6.4000000000000003E-3</v>
      </c>
      <c r="F345" s="104"/>
    </row>
    <row r="346" spans="1:6">
      <c r="A346" s="419"/>
      <c r="B346" s="772" t="s">
        <v>2606</v>
      </c>
      <c r="C346" s="376">
        <v>1</v>
      </c>
      <c r="D346" s="771">
        <v>3.5</v>
      </c>
      <c r="E346" s="104">
        <v>6.1000000000000004E-3</v>
      </c>
      <c r="F346" s="104"/>
    </row>
    <row r="347" spans="1:6">
      <c r="A347" s="419"/>
      <c r="B347" s="772" t="s">
        <v>2607</v>
      </c>
      <c r="C347" s="376">
        <v>1</v>
      </c>
      <c r="D347" s="771">
        <v>3.5</v>
      </c>
      <c r="E347" s="104">
        <v>2.2000000000000001E-3</v>
      </c>
      <c r="F347" s="104"/>
    </row>
    <row r="348" spans="1:6">
      <c r="A348" s="419"/>
      <c r="B348" s="772" t="s">
        <v>2608</v>
      </c>
      <c r="C348" s="376">
        <v>1</v>
      </c>
      <c r="D348" s="771">
        <v>3.5</v>
      </c>
      <c r="E348" s="104">
        <v>5.7000000000000002E-3</v>
      </c>
      <c r="F348" s="104"/>
    </row>
    <row r="349" spans="1:6">
      <c r="B349" s="772" t="s">
        <v>2609</v>
      </c>
      <c r="C349" s="376">
        <v>1</v>
      </c>
      <c r="D349" s="771">
        <v>3.5</v>
      </c>
      <c r="E349" s="104">
        <v>9.7999999999999997E-3</v>
      </c>
      <c r="F349" s="104"/>
    </row>
    <row r="350" spans="1:6">
      <c r="B350" s="772" t="s">
        <v>2610</v>
      </c>
      <c r="C350" s="376">
        <v>1</v>
      </c>
      <c r="D350" s="771">
        <v>3.5</v>
      </c>
      <c r="E350" s="104">
        <v>1.0200000000000001E-2</v>
      </c>
      <c r="F350" s="104"/>
    </row>
    <row r="351" spans="1:6">
      <c r="B351" s="772" t="s">
        <v>2611</v>
      </c>
      <c r="C351" s="376">
        <v>1</v>
      </c>
      <c r="D351" s="771">
        <v>3.5</v>
      </c>
      <c r="E351" s="104">
        <v>1.06E-2</v>
      </c>
      <c r="F351" s="104"/>
    </row>
    <row r="352" spans="1:6">
      <c r="B352" s="772" t="s">
        <v>2612</v>
      </c>
      <c r="C352" s="376">
        <v>1</v>
      </c>
      <c r="D352" s="771">
        <v>3.5</v>
      </c>
      <c r="E352" s="104">
        <v>1.12E-2</v>
      </c>
      <c r="F352" s="104"/>
    </row>
    <row r="353" spans="1:31">
      <c r="B353" s="772" t="s">
        <v>2613</v>
      </c>
      <c r="C353" s="376">
        <v>1</v>
      </c>
      <c r="D353" s="771">
        <v>3.5</v>
      </c>
      <c r="E353" s="104">
        <v>1.0699999999999999E-2</v>
      </c>
      <c r="F353" s="104"/>
    </row>
    <row r="354" spans="1:31">
      <c r="A354" s="419"/>
      <c r="B354" s="772" t="s">
        <v>2614</v>
      </c>
      <c r="C354" s="376">
        <v>1</v>
      </c>
      <c r="D354" s="771">
        <v>3.5</v>
      </c>
      <c r="E354" s="104">
        <v>8.9999999999999993E-3</v>
      </c>
      <c r="F354" s="104"/>
    </row>
    <row r="355" spans="1:31">
      <c r="A355" s="419"/>
      <c r="B355" s="772" t="s">
        <v>2615</v>
      </c>
      <c r="C355" s="376">
        <v>1</v>
      </c>
      <c r="D355" s="771">
        <v>3.5</v>
      </c>
      <c r="E355" s="104">
        <v>8.8999999999999999E-3</v>
      </c>
      <c r="F355" s="104"/>
      <c r="I355" s="467"/>
      <c r="R355" s="467"/>
      <c r="S355" s="467"/>
      <c r="T355" s="467"/>
      <c r="U355" s="467"/>
      <c r="V355" s="467"/>
      <c r="W355" s="467"/>
      <c r="X355" s="467"/>
      <c r="Y355" s="467"/>
      <c r="Z355" s="467"/>
      <c r="AA355" s="467"/>
      <c r="AB355" s="467"/>
      <c r="AC355" s="467"/>
      <c r="AD355" s="467"/>
      <c r="AE355" s="467"/>
    </row>
    <row r="356" spans="1:31">
      <c r="A356" s="419"/>
      <c r="B356" s="772" t="s">
        <v>2616</v>
      </c>
      <c r="C356" s="376">
        <v>1</v>
      </c>
      <c r="D356" s="771">
        <v>3.5</v>
      </c>
      <c r="E356" s="104">
        <v>7.7000000000000002E-3</v>
      </c>
      <c r="F356" s="104"/>
      <c r="I356" s="467"/>
      <c r="R356" s="467"/>
      <c r="S356" s="467"/>
      <c r="T356" s="467"/>
      <c r="U356" s="467"/>
      <c r="V356" s="467"/>
      <c r="W356" s="467"/>
      <c r="X356" s="467"/>
      <c r="Y356" s="467"/>
      <c r="Z356" s="467"/>
      <c r="AA356" s="467"/>
      <c r="AB356" s="467"/>
      <c r="AC356" s="467"/>
      <c r="AD356" s="467"/>
      <c r="AE356" s="467"/>
    </row>
    <row r="357" spans="1:31">
      <c r="A357" s="467"/>
      <c r="B357" s="772" t="s">
        <v>2617</v>
      </c>
      <c r="C357" s="376">
        <v>1</v>
      </c>
      <c r="D357" s="771">
        <v>3.5</v>
      </c>
      <c r="E357" s="104">
        <v>1.0200000000000001E-2</v>
      </c>
      <c r="F357" s="104"/>
      <c r="I357" s="467"/>
      <c r="R357" s="467"/>
      <c r="S357" s="467"/>
      <c r="T357" s="467"/>
      <c r="U357" s="467"/>
      <c r="V357" s="467"/>
      <c r="W357" s="467"/>
      <c r="X357" s="467"/>
      <c r="Y357" s="467"/>
      <c r="Z357" s="467"/>
      <c r="AA357" s="467"/>
      <c r="AB357" s="467"/>
      <c r="AC357" s="467"/>
      <c r="AD357" s="467"/>
      <c r="AE357" s="467"/>
    </row>
    <row r="358" spans="1:31">
      <c r="A358" s="419"/>
      <c r="B358" s="772" t="s">
        <v>2618</v>
      </c>
      <c r="C358" s="376">
        <v>1</v>
      </c>
      <c r="D358" s="771">
        <v>3.5</v>
      </c>
      <c r="E358" s="104">
        <v>8.3000000000000001E-3</v>
      </c>
      <c r="F358" s="104"/>
    </row>
    <row r="359" spans="1:31">
      <c r="B359" s="772" t="s">
        <v>2619</v>
      </c>
      <c r="C359" s="376">
        <v>1</v>
      </c>
      <c r="D359" s="771">
        <v>3.5</v>
      </c>
      <c r="E359" s="104">
        <v>1.4999999999999999E-2</v>
      </c>
      <c r="F359" s="104"/>
    </row>
    <row r="360" spans="1:31">
      <c r="B360" s="772" t="s">
        <v>2620</v>
      </c>
      <c r="C360" s="376">
        <v>1</v>
      </c>
      <c r="D360" s="771">
        <v>3.5</v>
      </c>
      <c r="E360" s="104">
        <v>1.06E-2</v>
      </c>
      <c r="F360" s="104"/>
    </row>
    <row r="361" spans="1:31">
      <c r="B361" s="772" t="s">
        <v>2621</v>
      </c>
      <c r="C361" s="376">
        <v>1</v>
      </c>
      <c r="D361" s="771">
        <v>3.5</v>
      </c>
      <c r="E361" s="104">
        <v>1.26E-2</v>
      </c>
      <c r="F361" s="104"/>
    </row>
    <row r="362" spans="1:31">
      <c r="B362" s="772" t="s">
        <v>2622</v>
      </c>
      <c r="C362" s="376">
        <v>1</v>
      </c>
      <c r="D362" s="771">
        <v>3.5</v>
      </c>
      <c r="E362" s="104">
        <v>1.2699999999999999E-2</v>
      </c>
      <c r="F362" s="104"/>
    </row>
    <row r="363" spans="1:31">
      <c r="B363" s="772" t="s">
        <v>2623</v>
      </c>
      <c r="C363" s="376">
        <v>1</v>
      </c>
      <c r="D363" s="771">
        <v>3.5</v>
      </c>
      <c r="E363" s="104">
        <v>1.9199999999999998E-2</v>
      </c>
      <c r="F363" s="104"/>
    </row>
    <row r="364" spans="1:31">
      <c r="B364" s="772" t="s">
        <v>2624</v>
      </c>
      <c r="C364" s="376">
        <v>1</v>
      </c>
      <c r="D364" s="771">
        <v>3.5</v>
      </c>
      <c r="E364" s="104">
        <v>1.4200000000000001E-2</v>
      </c>
      <c r="F364" s="104"/>
    </row>
    <row r="365" spans="1:31">
      <c r="B365" s="772" t="s">
        <v>2625</v>
      </c>
      <c r="C365" s="376">
        <v>1</v>
      </c>
      <c r="D365" s="771">
        <v>3.5</v>
      </c>
      <c r="E365" s="104">
        <v>1.5699999999999999E-2</v>
      </c>
      <c r="F365" s="104"/>
    </row>
    <row r="366" spans="1:31">
      <c r="A366" s="419"/>
      <c r="B366" s="772" t="s">
        <v>2626</v>
      </c>
      <c r="C366" s="376">
        <v>1</v>
      </c>
      <c r="D366" s="771">
        <v>3.5</v>
      </c>
      <c r="E366" s="104">
        <v>8.8000000000000005E-3</v>
      </c>
      <c r="F366" s="104"/>
    </row>
    <row r="367" spans="1:31">
      <c r="B367" s="772" t="s">
        <v>2627</v>
      </c>
      <c r="C367" s="376">
        <v>1</v>
      </c>
      <c r="D367" s="771">
        <v>3.5</v>
      </c>
      <c r="E367" s="104">
        <v>1.46E-2</v>
      </c>
      <c r="F367" s="104"/>
    </row>
    <row r="368" spans="1:31">
      <c r="B368" s="772" t="s">
        <v>2628</v>
      </c>
      <c r="C368" s="376">
        <v>1</v>
      </c>
      <c r="D368" s="771">
        <v>3.5</v>
      </c>
      <c r="E368" s="104">
        <v>1.46E-2</v>
      </c>
      <c r="F368" s="104"/>
    </row>
    <row r="369" spans="1:54">
      <c r="B369" s="772" t="s">
        <v>2629</v>
      </c>
      <c r="C369" s="376">
        <v>1</v>
      </c>
      <c r="D369" s="771">
        <v>3.5</v>
      </c>
      <c r="E369" s="104">
        <v>1.41E-2</v>
      </c>
      <c r="F369" s="104"/>
    </row>
    <row r="376" spans="1:54" ht="31.2">
      <c r="A376" s="352" t="s">
        <v>264</v>
      </c>
      <c r="B376" s="352">
        <v>2026</v>
      </c>
      <c r="C376" s="353" t="s">
        <v>19</v>
      </c>
      <c r="D376" s="352" t="s">
        <v>19</v>
      </c>
      <c r="E376" s="354" t="s">
        <v>19</v>
      </c>
      <c r="F376" s="354" t="s">
        <v>19</v>
      </c>
      <c r="G376" s="354" t="s">
        <v>19</v>
      </c>
      <c r="H376" s="355"/>
      <c r="I376" s="352" t="s">
        <v>19</v>
      </c>
      <c r="J376" s="85"/>
      <c r="K376" s="86"/>
      <c r="L376" s="87"/>
      <c r="M376" s="87"/>
      <c r="N376" s="87"/>
      <c r="O376" s="86"/>
      <c r="P376" s="88"/>
      <c r="Q376" s="84" t="s">
        <v>19</v>
      </c>
      <c r="R376" s="84" t="s">
        <v>19</v>
      </c>
      <c r="S376" s="84" t="s">
        <v>19</v>
      </c>
      <c r="T376" s="84" t="s">
        <v>19</v>
      </c>
      <c r="U376" s="84" t="s">
        <v>19</v>
      </c>
      <c r="V376" s="84" t="s">
        <v>19</v>
      </c>
      <c r="W376" s="84" t="s">
        <v>19</v>
      </c>
      <c r="X376" s="84" t="s">
        <v>19</v>
      </c>
      <c r="Y376" s="84" t="s">
        <v>19</v>
      </c>
      <c r="Z376" s="84" t="s">
        <v>19</v>
      </c>
      <c r="AA376" s="84" t="s">
        <v>19</v>
      </c>
      <c r="AB376" s="84" t="s">
        <v>19</v>
      </c>
      <c r="AC376" s="84" t="s">
        <v>19</v>
      </c>
      <c r="AD376" s="84" t="s">
        <v>19</v>
      </c>
      <c r="AE376" s="84" t="s">
        <v>19</v>
      </c>
      <c r="AF376" s="84" t="s">
        <v>19</v>
      </c>
      <c r="AG376" s="84" t="s">
        <v>19</v>
      </c>
      <c r="AH376" s="84" t="s">
        <v>19</v>
      </c>
      <c r="AI376" s="84" t="s">
        <v>19</v>
      </c>
      <c r="AJ376" s="84" t="s">
        <v>19</v>
      </c>
      <c r="AK376" s="84" t="s">
        <v>19</v>
      </c>
      <c r="AL376" s="84" t="s">
        <v>19</v>
      </c>
      <c r="AM376" s="129" t="s">
        <v>19</v>
      </c>
      <c r="AN376" s="129" t="s">
        <v>19</v>
      </c>
      <c r="AO376" s="129" t="s">
        <v>19</v>
      </c>
      <c r="AP376" s="129" t="s">
        <v>19</v>
      </c>
      <c r="AQ376" s="129" t="s">
        <v>19</v>
      </c>
      <c r="AR376" s="129" t="s">
        <v>19</v>
      </c>
      <c r="AS376" s="129" t="s">
        <v>19</v>
      </c>
      <c r="AT376" s="129" t="s">
        <v>19</v>
      </c>
      <c r="AU376" s="129" t="s">
        <v>19</v>
      </c>
      <c r="AV376" s="129" t="s">
        <v>19</v>
      </c>
      <c r="AW376" s="129" t="s">
        <v>19</v>
      </c>
      <c r="AX376" s="129" t="s">
        <v>19</v>
      </c>
      <c r="AY376" s="129" t="s">
        <v>19</v>
      </c>
      <c r="AZ376" s="129" t="s">
        <v>19</v>
      </c>
      <c r="BA376" s="129" t="s">
        <v>19</v>
      </c>
      <c r="BB376" s="129" t="s">
        <v>19</v>
      </c>
    </row>
    <row r="377" spans="1:54" ht="15" thickBot="1">
      <c r="A377" s="461"/>
      <c r="B377" s="461"/>
    </row>
    <row r="378" spans="1:54" ht="29.4" thickBot="1">
      <c r="A378" s="461"/>
      <c r="B378" s="461"/>
      <c r="I378" s="127" t="s">
        <v>265</v>
      </c>
      <c r="J378" s="44" t="s">
        <v>43</v>
      </c>
      <c r="K378" s="45" t="s">
        <v>44</v>
      </c>
      <c r="L378" s="46" t="s">
        <v>45</v>
      </c>
      <c r="M378" s="46" t="s">
        <v>46</v>
      </c>
      <c r="N378" s="46" t="s">
        <v>47</v>
      </c>
      <c r="O378" s="90"/>
      <c r="P378" s="91"/>
      <c r="R378" s="92" t="s">
        <v>234</v>
      </c>
      <c r="S378" s="93"/>
      <c r="T378" s="93"/>
      <c r="U378" s="93"/>
      <c r="V378" s="93"/>
      <c r="W378" s="93"/>
      <c r="X378" s="93"/>
      <c r="Y378" s="93"/>
      <c r="Z378" s="93"/>
      <c r="AA378" s="93"/>
      <c r="AB378" s="93"/>
      <c r="AC378" s="93"/>
      <c r="AD378" s="93"/>
      <c r="AE378" s="94"/>
      <c r="AH378" s="95" t="str">
        <f>+I378</f>
        <v>EN010</v>
      </c>
      <c r="AI378" s="96" t="s">
        <v>62</v>
      </c>
    </row>
    <row r="379" spans="1:54" ht="15" thickBot="1">
      <c r="A379" s="461"/>
      <c r="B379" s="350" t="s">
        <v>244</v>
      </c>
      <c r="C379" s="183" t="s">
        <v>26</v>
      </c>
      <c r="H379">
        <v>322</v>
      </c>
      <c r="I379" s="98">
        <f t="shared" ref="I379:I410" si="130">IF(H379="",
   IFERROR(MATCH("**", B:B, 0), ""),
   IFERROR(MATCH("* "&amp;H379&amp;" *", B:B, 0), "")
)</f>
        <v>329</v>
      </c>
      <c r="J379" s="53" t="str" cm="1">
        <f t="array" aca="1" ref="J379" ca="1">INDIRECT("B" &amp; I379)</f>
        <v>NIVEL 970 FRENTE PM 322 27-01-2026</v>
      </c>
      <c r="K379" s="54">
        <f t="shared" ref="K379:K410" ca="1" si="131">INDEX(D:D, MATCH(J379, $B:$B, 0))</f>
        <v>3.5</v>
      </c>
      <c r="L379" s="55">
        <f t="shared" ref="L379:L410" ca="1" si="132">INDEX(E:E, MATCH(J379, $B:$B, 0))*0.9</f>
        <v>9.7200000000000012E-3</v>
      </c>
      <c r="M379" s="55">
        <f t="shared" ref="M379:M410" ca="1" si="133">INDEX(F:F, MATCH(J379, $B:$B, 0))</f>
        <v>0</v>
      </c>
      <c r="N379" s="55">
        <f t="shared" ref="N379:N381" ca="1" si="134">+IF(L379=0,M379*0.9,L379*0.9)</f>
        <v>8.7480000000000006E-3</v>
      </c>
      <c r="O379" s="54" t="str">
        <f t="shared" ref="O379:O381" ca="1" si="135">+IF(L379=0,"-","Dump")</f>
        <v>Dump</v>
      </c>
      <c r="P379" s="99">
        <f t="shared" ref="P379:P381" ca="1" si="136">+K379/5.6</f>
        <v>0.625</v>
      </c>
      <c r="R379" s="461"/>
      <c r="S379" s="461"/>
      <c r="T379" s="461"/>
      <c r="U379" s="461"/>
      <c r="V379" s="461"/>
      <c r="W379" s="461"/>
      <c r="X379" s="461"/>
      <c r="Y379" s="461"/>
      <c r="Z379" s="461"/>
      <c r="AA379" s="461"/>
      <c r="AB379" s="461"/>
      <c r="AC379" s="461"/>
      <c r="AD379" s="461"/>
      <c r="AE379" s="461"/>
      <c r="AH379" s="100">
        <f ca="1">+K429-SUMIF(AB:AB, AH378, Y:Y)</f>
        <v>175</v>
      </c>
      <c r="AI379" s="101">
        <f ca="1">+L460</f>
        <v>1.3616666666666666E-2</v>
      </c>
      <c r="AJ379" s="102">
        <f ca="1">COUNTIF(AB:AB, AH378)</f>
        <v>0</v>
      </c>
    </row>
    <row r="380" spans="1:54" ht="15" thickBot="1">
      <c r="A380" s="461"/>
      <c r="B380" s="461"/>
      <c r="H380">
        <v>342</v>
      </c>
      <c r="I380" s="98">
        <f t="shared" si="130"/>
        <v>349</v>
      </c>
      <c r="J380" s="53" t="str" cm="1">
        <f t="array" aca="1" ref="J380" ca="1">INDIRECT("B" &amp; I380)</f>
        <v>NIVEL 970 FRENTE AM 342 28-01-2026</v>
      </c>
      <c r="K380" s="54">
        <f t="shared" ca="1" si="131"/>
        <v>3.5</v>
      </c>
      <c r="L380" s="55">
        <f t="shared" ca="1" si="132"/>
        <v>8.8199999999999997E-3</v>
      </c>
      <c r="M380" s="55">
        <f t="shared" ca="1" si="133"/>
        <v>0</v>
      </c>
      <c r="N380" s="55">
        <f t="shared" ca="1" si="134"/>
        <v>7.9380000000000006E-3</v>
      </c>
      <c r="O380" s="54" t="str">
        <f t="shared" ca="1" si="135"/>
        <v>Dump</v>
      </c>
      <c r="P380" s="99">
        <f t="shared" ca="1" si="136"/>
        <v>0.625</v>
      </c>
      <c r="R380" s="47" t="s">
        <v>48</v>
      </c>
      <c r="S380" s="48" t="s">
        <v>49</v>
      </c>
      <c r="T380" s="48" t="s">
        <v>50</v>
      </c>
      <c r="U380" s="48" t="s">
        <v>51</v>
      </c>
      <c r="V380" s="49" t="s">
        <v>52</v>
      </c>
      <c r="W380" s="49" t="s">
        <v>53</v>
      </c>
      <c r="X380" s="48" t="s">
        <v>54</v>
      </c>
      <c r="Y380" s="50" t="s">
        <v>55</v>
      </c>
      <c r="Z380" s="48" t="s">
        <v>56</v>
      </c>
      <c r="AA380" s="51" t="s">
        <v>12</v>
      </c>
      <c r="AB380" s="48" t="s">
        <v>57</v>
      </c>
      <c r="AC380" s="48" t="s">
        <v>66</v>
      </c>
      <c r="AD380" s="48" t="s">
        <v>67</v>
      </c>
      <c r="AE380" s="48" t="s">
        <v>68</v>
      </c>
      <c r="AH380" s="105"/>
      <c r="AI380" s="101"/>
    </row>
    <row r="381" spans="1:54">
      <c r="A381" s="461"/>
      <c r="B381" s="350" t="s">
        <v>63</v>
      </c>
      <c r="C381" s="772" t="s">
        <v>22</v>
      </c>
      <c r="D381" s="97" t="s">
        <v>23</v>
      </c>
      <c r="E381" s="772" t="s">
        <v>64</v>
      </c>
      <c r="F381" s="772" t="s">
        <v>65</v>
      </c>
      <c r="H381">
        <v>343</v>
      </c>
      <c r="I381" s="98">
        <f t="shared" si="130"/>
        <v>350</v>
      </c>
      <c r="J381" s="53" t="str" cm="1">
        <f t="array" aca="1" ref="J381" ca="1">INDIRECT("B" &amp; I381)</f>
        <v>NIVEL 970 FRENTE AM 343 28-01-2026</v>
      </c>
      <c r="K381" s="54">
        <f t="shared" ca="1" si="131"/>
        <v>3.5</v>
      </c>
      <c r="L381" s="55">
        <f t="shared" ca="1" si="132"/>
        <v>9.1800000000000007E-3</v>
      </c>
      <c r="M381" s="55">
        <f t="shared" ca="1" si="133"/>
        <v>0</v>
      </c>
      <c r="N381" s="55">
        <f t="shared" ca="1" si="134"/>
        <v>8.2620000000000002E-3</v>
      </c>
      <c r="O381" s="54" t="str">
        <f t="shared" ca="1" si="135"/>
        <v>Dump</v>
      </c>
      <c r="P381" s="99">
        <f t="shared" ca="1" si="136"/>
        <v>0.625</v>
      </c>
      <c r="R381" s="56"/>
      <c r="S381" s="56">
        <v>1</v>
      </c>
      <c r="T381" s="56"/>
      <c r="U381" s="56"/>
      <c r="V381" s="57"/>
      <c r="W381" s="57"/>
      <c r="X381" s="58"/>
      <c r="Y381" s="59"/>
      <c r="Z381" s="60"/>
      <c r="AA381" s="60"/>
      <c r="AB381" s="60"/>
      <c r="AC381" s="106"/>
      <c r="AD381" s="107" t="e">
        <f>+AC392-Z392</f>
        <v>#DIV/0!</v>
      </c>
      <c r="AE381" s="104" t="e">
        <f>+(AC392-Z392)/Z392</f>
        <v>#DIV/0!</v>
      </c>
    </row>
    <row r="382" spans="1:54" ht="21.6">
      <c r="A382" s="461"/>
      <c r="B382" s="772" t="s">
        <v>1410</v>
      </c>
      <c r="C382" s="376">
        <v>1</v>
      </c>
      <c r="D382" s="771">
        <v>3.5</v>
      </c>
      <c r="E382" s="104">
        <v>1.7899999999999999E-2</v>
      </c>
      <c r="F382" s="104"/>
      <c r="H382">
        <v>344</v>
      </c>
      <c r="I382" s="98">
        <f t="shared" si="130"/>
        <v>351</v>
      </c>
      <c r="J382" s="53" t="str" cm="1">
        <f t="array" aca="1" ref="J382" ca="1">INDIRECT("B" &amp; I382)</f>
        <v>NIVEL 970 FRENTE AM 344 28-01-2026</v>
      </c>
      <c r="K382" s="54">
        <f t="shared" ca="1" si="131"/>
        <v>3.5</v>
      </c>
      <c r="L382" s="55">
        <f t="shared" ca="1" si="132"/>
        <v>9.5399999999999999E-3</v>
      </c>
      <c r="M382" s="55">
        <f t="shared" ca="1" si="133"/>
        <v>0</v>
      </c>
      <c r="N382" s="55">
        <f t="shared" ref="N382:N428" ca="1" si="137">+IF(L382=0,M382*0.9,L382*0.9)</f>
        <v>8.5859999999999999E-3</v>
      </c>
      <c r="O382" s="54" t="str">
        <f t="shared" ref="O382:O428" ca="1" si="138">+IF(L382=0,"-","Dump")</f>
        <v>Dump</v>
      </c>
      <c r="P382" s="99">
        <f t="shared" ref="P382:P428" ca="1" si="139">+K382/5.6</f>
        <v>0.625</v>
      </c>
      <c r="R382" s="413" t="s">
        <v>263</v>
      </c>
      <c r="S382" s="56">
        <v>2</v>
      </c>
      <c r="T382" s="56"/>
      <c r="U382" s="56"/>
      <c r="V382" s="57"/>
      <c r="W382" s="57"/>
      <c r="X382" s="58"/>
      <c r="Y382" s="59"/>
      <c r="Z382" s="60"/>
      <c r="AA382" s="60"/>
      <c r="AB382" s="60"/>
      <c r="AC382" s="106"/>
      <c r="AD382" s="107"/>
      <c r="AE382" s="104"/>
    </row>
    <row r="383" spans="1:54">
      <c r="A383" s="461"/>
      <c r="B383" s="772" t="s">
        <v>1411</v>
      </c>
      <c r="C383" s="376">
        <v>1</v>
      </c>
      <c r="D383" s="771">
        <v>3.5</v>
      </c>
      <c r="E383" s="104">
        <v>7.4999999999999997E-3</v>
      </c>
      <c r="F383" s="104"/>
      <c r="H383">
        <v>345</v>
      </c>
      <c r="I383" s="98">
        <f t="shared" si="130"/>
        <v>352</v>
      </c>
      <c r="J383" s="53" t="str" cm="1">
        <f t="array" aca="1" ref="J383" ca="1">INDIRECT("B" &amp; I383)</f>
        <v>NIVEL 970 FRENTE AM 345 28-01-2026</v>
      </c>
      <c r="K383" s="54">
        <f t="shared" ca="1" si="131"/>
        <v>3.5</v>
      </c>
      <c r="L383" s="55">
        <f t="shared" ca="1" si="132"/>
        <v>1.008E-2</v>
      </c>
      <c r="M383" s="55">
        <f t="shared" ca="1" si="133"/>
        <v>0</v>
      </c>
      <c r="N383" s="55">
        <f t="shared" ca="1" si="137"/>
        <v>9.0720000000000002E-3</v>
      </c>
      <c r="O383" s="54" t="str">
        <f t="shared" ca="1" si="138"/>
        <v>Dump</v>
      </c>
      <c r="P383" s="99">
        <f t="shared" ca="1" si="139"/>
        <v>0.625</v>
      </c>
      <c r="R383" s="462"/>
      <c r="S383" s="56">
        <v>3</v>
      </c>
      <c r="T383" s="56"/>
      <c r="U383" s="56"/>
      <c r="V383" s="57"/>
      <c r="W383" s="57"/>
      <c r="X383" s="58"/>
      <c r="Y383" s="59"/>
      <c r="Z383" s="60"/>
      <c r="AA383" s="60"/>
      <c r="AB383" s="60"/>
      <c r="AC383" s="106"/>
      <c r="AD383" s="107"/>
      <c r="AE383" s="104"/>
    </row>
    <row r="384" spans="1:54">
      <c r="A384" s="461"/>
      <c r="B384" s="772" t="s">
        <v>1412</v>
      </c>
      <c r="C384" s="376">
        <v>1</v>
      </c>
      <c r="D384" s="771">
        <v>3.5</v>
      </c>
      <c r="E384" s="104">
        <v>1.32E-2</v>
      </c>
      <c r="F384" s="104"/>
      <c r="H384">
        <v>346</v>
      </c>
      <c r="I384" s="98">
        <f t="shared" si="130"/>
        <v>353</v>
      </c>
      <c r="J384" s="53" t="str" cm="1">
        <f t="array" aca="1" ref="J384" ca="1">INDIRECT("B" &amp; I384)</f>
        <v>NIVEL 970 FRENTE AM 346 28-01-2026</v>
      </c>
      <c r="K384" s="54">
        <f t="shared" ca="1" si="131"/>
        <v>3.5</v>
      </c>
      <c r="L384" s="55">
        <f t="shared" ca="1" si="132"/>
        <v>9.6299999999999997E-3</v>
      </c>
      <c r="M384" s="55">
        <f t="shared" ca="1" si="133"/>
        <v>0</v>
      </c>
      <c r="N384" s="55">
        <f t="shared" ca="1" si="137"/>
        <v>8.6669999999999994E-3</v>
      </c>
      <c r="O384" s="54" t="str">
        <f t="shared" ca="1" si="138"/>
        <v>Dump</v>
      </c>
      <c r="P384" s="99">
        <f t="shared" ca="1" si="139"/>
        <v>0.625</v>
      </c>
      <c r="R384" s="462"/>
      <c r="S384" s="56">
        <v>4</v>
      </c>
      <c r="T384" s="56"/>
      <c r="U384" s="56"/>
      <c r="V384" s="57"/>
      <c r="W384" s="57"/>
      <c r="X384" s="58"/>
      <c r="Y384" s="59"/>
      <c r="Z384" s="60"/>
      <c r="AA384" s="60"/>
      <c r="AB384" s="60"/>
      <c r="AC384" s="106"/>
      <c r="AD384" s="107"/>
      <c r="AE384" s="104"/>
    </row>
    <row r="385" spans="1:36">
      <c r="A385" s="461"/>
      <c r="B385" s="772" t="s">
        <v>1413</v>
      </c>
      <c r="C385" s="376">
        <v>1</v>
      </c>
      <c r="D385" s="771">
        <v>3.5</v>
      </c>
      <c r="E385" s="104">
        <v>1.5599999999999999E-2</v>
      </c>
      <c r="F385" s="104"/>
      <c r="H385">
        <v>350</v>
      </c>
      <c r="I385" s="98">
        <f t="shared" si="130"/>
        <v>357</v>
      </c>
      <c r="J385" s="53" t="str" cm="1">
        <f t="array" aca="1" ref="J385" ca="1">INDIRECT("B" &amp; I385)</f>
        <v>NIVEL 970 FRENTE AM 350 29-01-2026</v>
      </c>
      <c r="K385" s="54">
        <f t="shared" ca="1" si="131"/>
        <v>3.5</v>
      </c>
      <c r="L385" s="55">
        <f t="shared" ca="1" si="132"/>
        <v>9.1800000000000007E-3</v>
      </c>
      <c r="M385" s="55">
        <f t="shared" ca="1" si="133"/>
        <v>0</v>
      </c>
      <c r="N385" s="55">
        <f t="shared" ca="1" si="137"/>
        <v>8.2620000000000002E-3</v>
      </c>
      <c r="O385" s="54" t="str">
        <f t="shared" ca="1" si="138"/>
        <v>Dump</v>
      </c>
      <c r="P385" s="99">
        <f t="shared" ca="1" si="139"/>
        <v>0.625</v>
      </c>
      <c r="R385" s="462"/>
      <c r="S385" s="462">
        <v>5</v>
      </c>
      <c r="T385" s="56"/>
      <c r="U385" s="56"/>
      <c r="V385" s="57"/>
      <c r="W385" s="57"/>
      <c r="X385" s="58"/>
      <c r="Y385" s="59"/>
      <c r="Z385" s="60"/>
      <c r="AA385" s="60"/>
      <c r="AB385" s="60"/>
      <c r="AC385" s="106"/>
      <c r="AD385" s="107"/>
      <c r="AE385" s="104"/>
    </row>
    <row r="386" spans="1:36">
      <c r="A386" s="461"/>
      <c r="B386" s="772" t="s">
        <v>1414</v>
      </c>
      <c r="C386" s="376">
        <v>1</v>
      </c>
      <c r="D386" s="771">
        <v>3.5</v>
      </c>
      <c r="E386" s="104">
        <v>8.3000000000000001E-3</v>
      </c>
      <c r="F386" s="104"/>
      <c r="H386">
        <v>353</v>
      </c>
      <c r="I386" s="98">
        <f t="shared" si="130"/>
        <v>360</v>
      </c>
      <c r="J386" s="53" t="str" cm="1">
        <f t="array" aca="1" ref="J386" ca="1">INDIRECT("B" &amp; I386)</f>
        <v>NIVEL 970 FRENTE PM 353 29-01-2026</v>
      </c>
      <c r="K386" s="54">
        <f t="shared" ca="1" si="131"/>
        <v>3.5</v>
      </c>
      <c r="L386" s="55">
        <f t="shared" ca="1" si="132"/>
        <v>9.5399999999999999E-3</v>
      </c>
      <c r="M386" s="55">
        <f t="shared" ca="1" si="133"/>
        <v>0</v>
      </c>
      <c r="N386" s="55">
        <f t="shared" ca="1" si="137"/>
        <v>8.5859999999999999E-3</v>
      </c>
      <c r="O386" s="54" t="str">
        <f t="shared" ca="1" si="138"/>
        <v>Dump</v>
      </c>
      <c r="P386" s="99">
        <f t="shared" ca="1" si="139"/>
        <v>0.625</v>
      </c>
      <c r="R386" s="462"/>
      <c r="S386" s="462">
        <v>6</v>
      </c>
      <c r="T386" s="462"/>
      <c r="U386" s="56"/>
      <c r="V386" s="57"/>
      <c r="W386" s="57"/>
      <c r="X386" s="58"/>
      <c r="Y386" s="59"/>
      <c r="Z386" s="60"/>
      <c r="AA386" s="60"/>
      <c r="AB386" s="60"/>
      <c r="AC386" s="106"/>
      <c r="AD386" s="107"/>
      <c r="AE386" s="104"/>
    </row>
    <row r="387" spans="1:36">
      <c r="A387" s="461"/>
      <c r="B387" s="772" t="s">
        <v>1415</v>
      </c>
      <c r="C387" s="376">
        <v>1</v>
      </c>
      <c r="D387" s="771">
        <v>3.5</v>
      </c>
      <c r="E387" s="104">
        <v>1.2E-2</v>
      </c>
      <c r="F387" s="104"/>
      <c r="H387">
        <v>410</v>
      </c>
      <c r="I387" s="98">
        <f t="shared" si="130"/>
        <v>429</v>
      </c>
      <c r="J387" s="53" t="str" cm="1">
        <f t="array" aca="1" ref="J387" ca="1">INDIRECT("B" &amp; I387)</f>
        <v>NIVEL 970 FRENTE AM 410 09-02-2026</v>
      </c>
      <c r="K387" s="54">
        <f t="shared" ca="1" si="131"/>
        <v>3.5</v>
      </c>
      <c r="L387" s="55">
        <f t="shared" ca="1" si="132"/>
        <v>1.008E-2</v>
      </c>
      <c r="M387" s="55">
        <f t="shared" ca="1" si="133"/>
        <v>0</v>
      </c>
      <c r="N387" s="55">
        <f t="shared" ca="1" si="137"/>
        <v>9.0720000000000002E-3</v>
      </c>
      <c r="O387" s="54" t="str">
        <f t="shared" ca="1" si="138"/>
        <v>Dump</v>
      </c>
      <c r="P387" s="99">
        <f t="shared" ca="1" si="139"/>
        <v>0.625</v>
      </c>
      <c r="R387" s="462"/>
      <c r="S387" s="462">
        <v>7</v>
      </c>
      <c r="T387" s="462"/>
      <c r="U387" s="56"/>
      <c r="V387" s="57"/>
      <c r="W387" s="57"/>
      <c r="X387" s="58"/>
      <c r="Y387" s="109"/>
      <c r="Z387" s="60"/>
      <c r="AA387" s="60"/>
      <c r="AB387" s="60"/>
      <c r="AC387" s="106"/>
      <c r="AD387" s="107"/>
      <c r="AE387" s="104"/>
    </row>
    <row r="388" spans="1:36">
      <c r="A388" s="461"/>
      <c r="B388" s="772" t="s">
        <v>1416</v>
      </c>
      <c r="C388" s="376">
        <v>1</v>
      </c>
      <c r="D388" s="771">
        <v>3.5</v>
      </c>
      <c r="E388" s="104">
        <v>1.18E-2</v>
      </c>
      <c r="F388" s="104"/>
      <c r="H388">
        <v>415</v>
      </c>
      <c r="I388" s="98">
        <f t="shared" si="130"/>
        <v>434</v>
      </c>
      <c r="J388" s="53" t="str" cm="1">
        <f t="array" aca="1" ref="J388" ca="1">INDIRECT("B" &amp; I388)</f>
        <v>NIVEL 970 FRENTE AM 415 09-02-2026</v>
      </c>
      <c r="K388" s="54">
        <f t="shared" ca="1" si="131"/>
        <v>3.5</v>
      </c>
      <c r="L388" s="55">
        <f t="shared" ca="1" si="132"/>
        <v>9.9900000000000006E-3</v>
      </c>
      <c r="M388" s="55">
        <f t="shared" ca="1" si="133"/>
        <v>0</v>
      </c>
      <c r="N388" s="55">
        <f t="shared" ca="1" si="137"/>
        <v>8.9910000000000007E-3</v>
      </c>
      <c r="O388" s="54" t="str">
        <f t="shared" ca="1" si="138"/>
        <v>Dump</v>
      </c>
      <c r="P388" s="99">
        <f t="shared" ca="1" si="139"/>
        <v>0.625</v>
      </c>
      <c r="R388" s="462"/>
      <c r="S388" s="462">
        <v>8</v>
      </c>
      <c r="T388" s="462"/>
      <c r="U388" s="56"/>
      <c r="V388" s="57"/>
      <c r="W388" s="57"/>
      <c r="X388" s="62"/>
      <c r="Y388" s="109"/>
      <c r="Z388" s="60"/>
      <c r="AA388" s="60"/>
      <c r="AB388" s="60"/>
      <c r="AC388" s="106"/>
      <c r="AD388" s="107"/>
      <c r="AE388" s="104"/>
    </row>
    <row r="389" spans="1:36">
      <c r="A389" s="461"/>
      <c r="B389" s="772" t="s">
        <v>1417</v>
      </c>
      <c r="C389" s="376">
        <v>1</v>
      </c>
      <c r="D389" s="771">
        <v>3.5</v>
      </c>
      <c r="E389" s="104">
        <v>1.5699999999999999E-2</v>
      </c>
      <c r="F389" s="104"/>
      <c r="H389">
        <v>416</v>
      </c>
      <c r="I389" s="98">
        <f t="shared" si="130"/>
        <v>435</v>
      </c>
      <c r="J389" s="53" t="str" cm="1">
        <f t="array" aca="1" ref="J389" ca="1">INDIRECT("B" &amp; I389)</f>
        <v>NIVEL 970 FRENTE AM 416 09-02-2026</v>
      </c>
      <c r="K389" s="54">
        <f t="shared" ca="1" si="131"/>
        <v>3.5</v>
      </c>
      <c r="L389" s="55">
        <f t="shared" ca="1" si="132"/>
        <v>9.5399999999999999E-3</v>
      </c>
      <c r="M389" s="55">
        <f t="shared" ca="1" si="133"/>
        <v>0</v>
      </c>
      <c r="N389" s="55">
        <f t="shared" ca="1" si="137"/>
        <v>8.5859999999999999E-3</v>
      </c>
      <c r="O389" s="54" t="str">
        <f t="shared" ca="1" si="138"/>
        <v>Dump</v>
      </c>
      <c r="P389" s="99">
        <f t="shared" ca="1" si="139"/>
        <v>0.625</v>
      </c>
      <c r="R389" s="461"/>
      <c r="S389" s="462">
        <v>9</v>
      </c>
      <c r="T389" s="462"/>
      <c r="U389" s="462"/>
      <c r="V389" s="57"/>
      <c r="W389" s="57"/>
      <c r="X389" s="62"/>
      <c r="Y389" s="59"/>
      <c r="Z389" s="60"/>
      <c r="AA389" s="60"/>
      <c r="AB389" s="60"/>
      <c r="AC389" s="106"/>
      <c r="AD389" s="107"/>
      <c r="AE389" s="104"/>
    </row>
    <row r="390" spans="1:36">
      <c r="A390" s="461"/>
      <c r="B390" s="772" t="s">
        <v>1418</v>
      </c>
      <c r="C390" s="376">
        <v>1</v>
      </c>
      <c r="D390" s="771">
        <v>3.5</v>
      </c>
      <c r="E390" s="104">
        <v>1.3299999999999999E-2</v>
      </c>
      <c r="F390" s="104"/>
      <c r="H390">
        <v>420</v>
      </c>
      <c r="I390" s="98">
        <f t="shared" si="130"/>
        <v>439</v>
      </c>
      <c r="J390" s="53" t="str" cm="1">
        <f t="array" aca="1" ref="J390" ca="1">INDIRECT("B" &amp; I390)</f>
        <v>NIVEL 970 DESQ PM 420 09-02-2026</v>
      </c>
      <c r="K390" s="54">
        <f t="shared" ca="1" si="131"/>
        <v>3.5</v>
      </c>
      <c r="L390" s="55">
        <f t="shared" ca="1" si="132"/>
        <v>9.0000000000000011E-3</v>
      </c>
      <c r="M390" s="55">
        <f t="shared" ca="1" si="133"/>
        <v>0</v>
      </c>
      <c r="N390" s="55">
        <f t="shared" ref="N390:N402" ca="1" si="140">+IF(L390=0,M390*0.9,L390*0.9)</f>
        <v>8.1000000000000013E-3</v>
      </c>
      <c r="O390" s="54" t="str">
        <f t="shared" ref="O390:O402" ca="1" si="141">+IF(L390=0,"-","Dump")</f>
        <v>Dump</v>
      </c>
      <c r="P390" s="99">
        <f t="shared" ref="P390:P402" ca="1" si="142">+K390/5.6</f>
        <v>0.625</v>
      </c>
      <c r="R390" s="461"/>
      <c r="S390" s="462">
        <v>10</v>
      </c>
      <c r="T390" s="462"/>
      <c r="U390" s="462"/>
      <c r="V390" s="57"/>
      <c r="W390" s="57"/>
      <c r="X390" s="62"/>
      <c r="Y390" s="63"/>
      <c r="Z390" s="60"/>
      <c r="AA390" s="60"/>
      <c r="AB390" s="60"/>
      <c r="AC390" s="106"/>
      <c r="AD390" s="107"/>
      <c r="AE390" s="104"/>
    </row>
    <row r="391" spans="1:36" ht="15" thickBot="1">
      <c r="A391" s="461"/>
      <c r="B391" s="772" t="s">
        <v>1419</v>
      </c>
      <c r="C391" s="376">
        <v>1</v>
      </c>
      <c r="D391" s="771">
        <v>3.5</v>
      </c>
      <c r="E391" s="104">
        <v>1.78E-2</v>
      </c>
      <c r="F391" s="104"/>
      <c r="H391">
        <v>421</v>
      </c>
      <c r="I391" s="98">
        <f t="shared" si="130"/>
        <v>440</v>
      </c>
      <c r="J391" s="53" t="str" cm="1">
        <f t="array" aca="1" ref="J391" ca="1">INDIRECT("B" &amp; I391)</f>
        <v>NIVEL 970 DESQ PM 421 09-02-2026</v>
      </c>
      <c r="K391" s="54">
        <f t="shared" ca="1" si="131"/>
        <v>3.5</v>
      </c>
      <c r="L391" s="55">
        <f t="shared" ca="1" si="132"/>
        <v>8.6400000000000001E-3</v>
      </c>
      <c r="M391" s="55">
        <f t="shared" ca="1" si="133"/>
        <v>0</v>
      </c>
      <c r="N391" s="55">
        <f t="shared" ca="1" si="140"/>
        <v>7.7759999999999999E-3</v>
      </c>
      <c r="O391" s="54" t="str">
        <f t="shared" ca="1" si="141"/>
        <v>Dump</v>
      </c>
      <c r="P391" s="99">
        <f t="shared" ca="1" si="142"/>
        <v>0.625</v>
      </c>
      <c r="R391" s="461"/>
      <c r="S391" s="462">
        <v>11</v>
      </c>
      <c r="T391" s="462"/>
      <c r="U391" s="462"/>
      <c r="V391" s="57"/>
      <c r="W391" s="57"/>
      <c r="X391" s="62"/>
      <c r="Y391" s="63"/>
      <c r="Z391" s="60"/>
      <c r="AA391" s="60"/>
      <c r="AB391" s="60"/>
      <c r="AC391" s="106"/>
      <c r="AD391" s="461"/>
      <c r="AE391" s="461"/>
    </row>
    <row r="392" spans="1:36" ht="15" thickBot="1">
      <c r="A392" s="461"/>
      <c r="B392" s="772" t="s">
        <v>1420</v>
      </c>
      <c r="C392" s="376">
        <v>1</v>
      </c>
      <c r="D392" s="771">
        <v>3.5</v>
      </c>
      <c r="E392" s="104">
        <v>1.5800000000000002E-2</v>
      </c>
      <c r="F392" s="104"/>
      <c r="H392">
        <v>423</v>
      </c>
      <c r="I392" s="98">
        <f t="shared" si="130"/>
        <v>442</v>
      </c>
      <c r="J392" s="53" t="str" cm="1">
        <f t="array" aca="1" ref="J392" ca="1">INDIRECT("B" &amp; I392)</f>
        <v>NIVEL 970 FRENTE AM 423 10-02-2026</v>
      </c>
      <c r="K392" s="54">
        <f t="shared" ca="1" si="131"/>
        <v>3.5</v>
      </c>
      <c r="L392" s="55">
        <f t="shared" ca="1" si="132"/>
        <v>8.8199999999999997E-3</v>
      </c>
      <c r="M392" s="55">
        <f t="shared" ca="1" si="133"/>
        <v>0</v>
      </c>
      <c r="N392" s="55">
        <f t="shared" ca="1" si="140"/>
        <v>7.9380000000000006E-3</v>
      </c>
      <c r="O392" s="54" t="str">
        <f t="shared" ca="1" si="141"/>
        <v>Dump</v>
      </c>
      <c r="P392" s="99">
        <f t="shared" ca="1" si="142"/>
        <v>0.625</v>
      </c>
      <c r="R392" s="461"/>
      <c r="S392" s="461"/>
      <c r="T392" s="461"/>
      <c r="U392" s="461"/>
      <c r="V392" s="461"/>
      <c r="W392" s="461"/>
      <c r="X392" s="461"/>
      <c r="Y392" s="64">
        <f>SUM(Y381:Y391)</f>
        <v>0</v>
      </c>
      <c r="Z392" s="445" t="e">
        <f>+SUMPRODUCT(Y381:Y391,Z381:Z391)/Y392</f>
        <v>#DIV/0!</v>
      </c>
      <c r="AA392" s="66" t="e">
        <f>+SUMPRODUCT(Y381:Y391,AA381:AA391)/Y392</f>
        <v>#DIV/0!</v>
      </c>
      <c r="AB392" s="67"/>
      <c r="AC392" s="110">
        <v>0</v>
      </c>
      <c r="AD392" s="461"/>
      <c r="AE392" s="461"/>
      <c r="AH392" s="95" t="str">
        <f>+I432</f>
        <v>EN011</v>
      </c>
      <c r="AI392" s="96" t="s">
        <v>62</v>
      </c>
    </row>
    <row r="393" spans="1:36" ht="15" thickBot="1">
      <c r="A393" s="461"/>
      <c r="B393" s="772" t="s">
        <v>1421</v>
      </c>
      <c r="C393" s="376">
        <v>1</v>
      </c>
      <c r="D393" s="771">
        <v>3.5</v>
      </c>
      <c r="E393" s="104">
        <v>2.3699999999999999E-2</v>
      </c>
      <c r="F393" s="104"/>
      <c r="H393">
        <v>424</v>
      </c>
      <c r="I393" s="98">
        <f t="shared" si="130"/>
        <v>443</v>
      </c>
      <c r="J393" s="53" t="str" cm="1">
        <f t="array" aca="1" ref="J393" ca="1">INDIRECT("B" &amp; I393)</f>
        <v>NIVEL 970 FRENTE AM 424 10-02-2026</v>
      </c>
      <c r="K393" s="54">
        <f t="shared" ca="1" si="131"/>
        <v>3.5</v>
      </c>
      <c r="L393" s="55">
        <f t="shared" ca="1" si="132"/>
        <v>8.7299999999999999E-3</v>
      </c>
      <c r="M393" s="55">
        <f t="shared" ca="1" si="133"/>
        <v>0</v>
      </c>
      <c r="N393" s="55">
        <f t="shared" ca="1" si="140"/>
        <v>7.8569999999999994E-3</v>
      </c>
      <c r="O393" s="54" t="str">
        <f t="shared" ca="1" si="141"/>
        <v>Dump</v>
      </c>
      <c r="P393" s="99">
        <f t="shared" ca="1" si="142"/>
        <v>0.625</v>
      </c>
      <c r="R393" s="461"/>
      <c r="S393" s="461"/>
      <c r="T393" s="461"/>
      <c r="U393" s="461"/>
      <c r="V393" s="461"/>
      <c r="W393" s="461"/>
      <c r="X393" s="461"/>
      <c r="Y393" s="111"/>
      <c r="Z393" s="112"/>
      <c r="AA393" s="112"/>
      <c r="AB393" s="113"/>
      <c r="AC393" s="114"/>
      <c r="AD393" s="461"/>
      <c r="AE393" s="461"/>
      <c r="AH393" s="100">
        <f ca="1">+K459-SUMIF(AB:AB, AH392, Y:Y)</f>
        <v>84</v>
      </c>
      <c r="AI393" s="101">
        <f ca="1">+L460</f>
        <v>1.3616666666666666E-2</v>
      </c>
      <c r="AJ393" s="102">
        <f ca="1">COUNTIF(AB:AB, AH392)</f>
        <v>0</v>
      </c>
    </row>
    <row r="394" spans="1:36" ht="15" thickBot="1">
      <c r="A394" s="461"/>
      <c r="B394" s="772" t="s">
        <v>1422</v>
      </c>
      <c r="C394" s="376">
        <v>1</v>
      </c>
      <c r="D394" s="771">
        <v>3.5</v>
      </c>
      <c r="E394" s="104">
        <v>1.7399999999999999E-2</v>
      </c>
      <c r="F394" s="104"/>
      <c r="H394">
        <v>425</v>
      </c>
      <c r="I394" s="98">
        <f t="shared" si="130"/>
        <v>444</v>
      </c>
      <c r="J394" s="53" t="str" cm="1">
        <f t="array" aca="1" ref="J394" ca="1">INDIRECT("B" &amp; I394)</f>
        <v>NIVEL 970 FRENTE AM 425 10-02-2026</v>
      </c>
      <c r="K394" s="54">
        <f t="shared" ca="1" si="131"/>
        <v>3.5</v>
      </c>
      <c r="L394" s="55">
        <f t="shared" ca="1" si="132"/>
        <v>9.810000000000001E-3</v>
      </c>
      <c r="M394" s="55">
        <f t="shared" ca="1" si="133"/>
        <v>0</v>
      </c>
      <c r="N394" s="55">
        <f t="shared" ca="1" si="140"/>
        <v>8.8290000000000018E-3</v>
      </c>
      <c r="O394" s="54" t="str">
        <f t="shared" ca="1" si="141"/>
        <v>Dump</v>
      </c>
      <c r="P394" s="99">
        <f t="shared" ca="1" si="142"/>
        <v>0.625</v>
      </c>
      <c r="R394" s="461"/>
      <c r="S394" s="461"/>
      <c r="T394" s="461"/>
      <c r="U394" s="461"/>
      <c r="V394" s="461"/>
      <c r="W394" s="461"/>
      <c r="X394" s="461"/>
      <c r="Y394" s="111"/>
      <c r="Z394" s="112"/>
      <c r="AA394" s="112"/>
      <c r="AB394" s="113"/>
      <c r="AC394" s="114"/>
      <c r="AD394" s="461"/>
      <c r="AE394" s="461"/>
      <c r="AH394" s="105"/>
      <c r="AI394" s="101"/>
    </row>
    <row r="395" spans="1:36">
      <c r="A395" s="461"/>
      <c r="B395" s="772" t="s">
        <v>1423</v>
      </c>
      <c r="C395" s="376">
        <v>1</v>
      </c>
      <c r="D395" s="771">
        <v>3.5</v>
      </c>
      <c r="E395" s="104">
        <v>1.34E-2</v>
      </c>
      <c r="F395" s="104"/>
      <c r="H395">
        <v>426</v>
      </c>
      <c r="I395" s="98">
        <f t="shared" si="130"/>
        <v>445</v>
      </c>
      <c r="J395" s="53" t="str" cm="1">
        <f t="array" aca="1" ref="J395" ca="1">INDIRECT("B" &amp; I395)</f>
        <v>NIVEL 970 FRENTE AM 426 10-02-2026</v>
      </c>
      <c r="K395" s="54">
        <f t="shared" ca="1" si="131"/>
        <v>3.5</v>
      </c>
      <c r="L395" s="55">
        <f t="shared" ca="1" si="132"/>
        <v>1.107E-2</v>
      </c>
      <c r="M395" s="55">
        <f t="shared" ca="1" si="133"/>
        <v>0</v>
      </c>
      <c r="N395" s="55">
        <f t="shared" ca="1" si="140"/>
        <v>9.9629999999999996E-3</v>
      </c>
      <c r="O395" s="54" t="str">
        <f t="shared" ca="1" si="141"/>
        <v>Dump</v>
      </c>
      <c r="P395" s="99">
        <f t="shared" ca="1" si="142"/>
        <v>0.625</v>
      </c>
      <c r="R395" s="461"/>
      <c r="S395" s="461"/>
      <c r="T395" s="461"/>
      <c r="U395" s="461"/>
      <c r="V395" s="461"/>
      <c r="W395" s="461"/>
      <c r="X395" s="461"/>
      <c r="Y395" s="111"/>
      <c r="Z395" s="112"/>
      <c r="AA395" s="112"/>
      <c r="AB395" s="113"/>
      <c r="AC395" s="114"/>
      <c r="AD395" s="461"/>
      <c r="AE395" s="461"/>
    </row>
    <row r="396" spans="1:36" ht="15" thickBot="1">
      <c r="A396" s="461"/>
      <c r="B396" s="772" t="s">
        <v>1424</v>
      </c>
      <c r="C396" s="376">
        <v>1</v>
      </c>
      <c r="D396" s="771">
        <v>3.5</v>
      </c>
      <c r="E396" s="104">
        <v>1.4999999999999999E-2</v>
      </c>
      <c r="F396" s="104"/>
      <c r="H396">
        <v>427</v>
      </c>
      <c r="I396" s="98">
        <f t="shared" si="130"/>
        <v>446</v>
      </c>
      <c r="J396" s="53" t="str" cm="1">
        <f t="array" aca="1" ref="J396" ca="1">INDIRECT("B" &amp; I396)</f>
        <v>NIVEL 970 FRENTE AM 427 10-02-2026</v>
      </c>
      <c r="K396" s="54">
        <f t="shared" ca="1" si="131"/>
        <v>3.5</v>
      </c>
      <c r="L396" s="55">
        <f t="shared" ca="1" si="132"/>
        <v>8.0099999999999998E-3</v>
      </c>
      <c r="M396" s="55">
        <f t="shared" ca="1" si="133"/>
        <v>0</v>
      </c>
      <c r="N396" s="55">
        <f t="shared" ca="1" si="140"/>
        <v>7.2090000000000001E-3</v>
      </c>
      <c r="O396" s="54" t="str">
        <f t="shared" ca="1" si="141"/>
        <v>Dump</v>
      </c>
      <c r="P396" s="99">
        <f t="shared" ca="1" si="142"/>
        <v>0.625</v>
      </c>
      <c r="R396" s="461"/>
      <c r="S396" s="461"/>
      <c r="T396" s="461"/>
      <c r="U396" s="461"/>
      <c r="V396" s="461"/>
      <c r="W396" s="461"/>
      <c r="X396" s="461"/>
      <c r="Y396" s="111"/>
      <c r="Z396" s="112"/>
      <c r="AA396" s="112"/>
      <c r="AB396" s="112"/>
      <c r="AC396" s="114"/>
      <c r="AD396" s="461"/>
      <c r="AE396" s="461"/>
    </row>
    <row r="397" spans="1:36" ht="21" thickBot="1">
      <c r="A397" s="461"/>
      <c r="B397" s="772" t="s">
        <v>1425</v>
      </c>
      <c r="C397" s="376">
        <v>1</v>
      </c>
      <c r="D397" s="771">
        <v>3.5</v>
      </c>
      <c r="E397" s="104">
        <v>2.06E-2</v>
      </c>
      <c r="F397" s="104"/>
      <c r="H397">
        <v>428</v>
      </c>
      <c r="I397" s="98">
        <f t="shared" si="130"/>
        <v>447</v>
      </c>
      <c r="J397" s="53" t="str" cm="1">
        <f t="array" aca="1" ref="J397" ca="1">INDIRECT("B" &amp; I397)</f>
        <v>NIVEL 970 FRENTE PM 428 10-02-2026</v>
      </c>
      <c r="K397" s="54">
        <f t="shared" ca="1" si="131"/>
        <v>3.5</v>
      </c>
      <c r="L397" s="55">
        <f t="shared" ca="1" si="132"/>
        <v>1.1340000000000001E-2</v>
      </c>
      <c r="M397" s="55">
        <f t="shared" ca="1" si="133"/>
        <v>0</v>
      </c>
      <c r="N397" s="55">
        <f t="shared" ca="1" si="140"/>
        <v>1.0206000000000002E-2</v>
      </c>
      <c r="O397" s="54" t="str">
        <f t="shared" ca="1" si="141"/>
        <v>Dump</v>
      </c>
      <c r="P397" s="99">
        <f t="shared" ca="1" si="142"/>
        <v>0.625</v>
      </c>
      <c r="R397" s="461"/>
      <c r="S397" s="461"/>
      <c r="T397" s="461"/>
      <c r="U397" s="346" t="str">
        <f>+R382</f>
        <v>3H COPPER 
EL SAUCE 1 AL 5</v>
      </c>
      <c r="V397" s="115">
        <f>Y392</f>
        <v>0</v>
      </c>
      <c r="W397" s="116" t="e">
        <f>+(Y392*Z392)/V397</f>
        <v>#DIV/0!</v>
      </c>
      <c r="X397" s="117">
        <f>+COUNTA(AB381:AB391)</f>
        <v>0</v>
      </c>
      <c r="Y397" s="111"/>
      <c r="Z397" s="112"/>
      <c r="AA397" s="112"/>
      <c r="AB397" s="112"/>
      <c r="AC397" s="114"/>
      <c r="AD397" s="461"/>
      <c r="AE397" s="461"/>
    </row>
    <row r="398" spans="1:36">
      <c r="A398" s="461"/>
      <c r="B398" s="772" t="s">
        <v>1426</v>
      </c>
      <c r="C398" s="376">
        <v>1</v>
      </c>
      <c r="D398" s="771">
        <v>3.5</v>
      </c>
      <c r="E398" s="104">
        <v>1.41E-2</v>
      </c>
      <c r="F398" s="104"/>
      <c r="H398">
        <v>429</v>
      </c>
      <c r="I398" s="98">
        <f t="shared" si="130"/>
        <v>448</v>
      </c>
      <c r="J398" s="53" t="str" cm="1">
        <f t="array" aca="1" ref="J398" ca="1">INDIRECT("B" &amp; I398)</f>
        <v>NIVEL 970 FRENTE PM 429 10-02-2026</v>
      </c>
      <c r="K398" s="54">
        <f t="shared" ca="1" si="131"/>
        <v>3.5</v>
      </c>
      <c r="L398" s="55">
        <f t="shared" ca="1" si="132"/>
        <v>1.197E-2</v>
      </c>
      <c r="M398" s="55">
        <f t="shared" ca="1" si="133"/>
        <v>0</v>
      </c>
      <c r="N398" s="55">
        <f t="shared" ca="1" si="140"/>
        <v>1.0773E-2</v>
      </c>
      <c r="O398" s="54" t="str">
        <f t="shared" ca="1" si="141"/>
        <v>Dump</v>
      </c>
      <c r="P398" s="99">
        <f t="shared" ca="1" si="142"/>
        <v>0.625</v>
      </c>
      <c r="R398" s="461"/>
      <c r="S398" s="461"/>
      <c r="T398" s="461"/>
      <c r="U398" s="461"/>
      <c r="V398" s="461"/>
      <c r="W398" s="461"/>
      <c r="X398" s="461"/>
      <c r="Y398" s="461"/>
      <c r="Z398" s="461"/>
      <c r="AA398" s="461"/>
      <c r="AB398" s="461"/>
      <c r="AC398" s="461"/>
      <c r="AD398" s="461"/>
      <c r="AE398" s="461"/>
    </row>
    <row r="399" spans="1:36">
      <c r="A399" s="461"/>
      <c r="B399" s="772" t="s">
        <v>1427</v>
      </c>
      <c r="C399" s="376">
        <v>1</v>
      </c>
      <c r="D399" s="771">
        <v>3.5</v>
      </c>
      <c r="E399" s="104">
        <v>1.84E-2</v>
      </c>
      <c r="F399" s="104"/>
      <c r="H399">
        <v>430</v>
      </c>
      <c r="I399" s="98">
        <f t="shared" si="130"/>
        <v>449</v>
      </c>
      <c r="J399" s="53" t="str" cm="1">
        <f t="array" aca="1" ref="J399" ca="1">INDIRECT("B" &amp; I399)</f>
        <v>NIVEL 970 FRENTE PM 430 10-02-2026</v>
      </c>
      <c r="K399" s="54">
        <f t="shared" ca="1" si="131"/>
        <v>3.5</v>
      </c>
      <c r="L399" s="55">
        <f t="shared" ca="1" si="132"/>
        <v>7.0200000000000002E-3</v>
      </c>
      <c r="M399" s="55">
        <f t="shared" ca="1" si="133"/>
        <v>0</v>
      </c>
      <c r="N399" s="55">
        <f t="shared" ca="1" si="140"/>
        <v>6.3180000000000007E-3</v>
      </c>
      <c r="O399" s="54" t="str">
        <f t="shared" ca="1" si="141"/>
        <v>Dump</v>
      </c>
      <c r="P399" s="99">
        <f t="shared" ca="1" si="142"/>
        <v>0.625</v>
      </c>
      <c r="R399" s="461"/>
      <c r="S399" s="461"/>
      <c r="T399" s="461"/>
      <c r="U399" s="461"/>
      <c r="V399" s="461"/>
      <c r="W399" s="461"/>
      <c r="X399" s="461"/>
      <c r="Y399" s="461"/>
      <c r="Z399" s="461"/>
      <c r="AA399" s="461"/>
      <c r="AB399" s="461"/>
      <c r="AC399" s="461"/>
      <c r="AD399" s="461"/>
      <c r="AE399" s="461"/>
    </row>
    <row r="400" spans="1:36">
      <c r="A400" s="461"/>
      <c r="B400" s="772" t="s">
        <v>1428</v>
      </c>
      <c r="C400" s="376">
        <v>1</v>
      </c>
      <c r="D400" s="771">
        <v>3.5</v>
      </c>
      <c r="E400" s="104">
        <v>1.7500000000000002E-2</v>
      </c>
      <c r="F400" s="104"/>
      <c r="H400">
        <v>431</v>
      </c>
      <c r="I400" s="98">
        <f t="shared" si="130"/>
        <v>450</v>
      </c>
      <c r="J400" s="53" t="str" cm="1">
        <f t="array" aca="1" ref="J400" ca="1">INDIRECT("B" &amp; I400)</f>
        <v>NIVEL 970 FRENTE PM 431 10-02-2026</v>
      </c>
      <c r="K400" s="54">
        <f t="shared" ca="1" si="131"/>
        <v>3.5</v>
      </c>
      <c r="L400" s="55">
        <f t="shared" ca="1" si="132"/>
        <v>9.2700000000000005E-3</v>
      </c>
      <c r="M400" s="55">
        <f t="shared" ca="1" si="133"/>
        <v>0</v>
      </c>
      <c r="N400" s="55">
        <f t="shared" ca="1" si="140"/>
        <v>8.3430000000000015E-3</v>
      </c>
      <c r="O400" s="54" t="str">
        <f t="shared" ca="1" si="141"/>
        <v>Dump</v>
      </c>
      <c r="P400" s="99">
        <f t="shared" ca="1" si="142"/>
        <v>0.625</v>
      </c>
      <c r="R400" s="461"/>
      <c r="S400" s="461"/>
      <c r="T400" s="461"/>
      <c r="U400" s="461"/>
      <c r="V400" s="461"/>
      <c r="W400" s="461"/>
      <c r="X400" s="461"/>
      <c r="Y400" s="461"/>
      <c r="Z400" s="461"/>
      <c r="AA400" s="461"/>
      <c r="AB400" s="461"/>
      <c r="AC400" s="461"/>
      <c r="AD400" s="461"/>
      <c r="AE400" s="461"/>
    </row>
    <row r="401" spans="1:31">
      <c r="A401" s="461"/>
      <c r="B401" s="772" t="s">
        <v>1429</v>
      </c>
      <c r="C401" s="376">
        <v>1</v>
      </c>
      <c r="D401" s="771">
        <v>3.5</v>
      </c>
      <c r="E401" s="104">
        <v>1.2999999999999999E-2</v>
      </c>
      <c r="F401" s="104"/>
      <c r="H401">
        <v>432</v>
      </c>
      <c r="I401" s="98">
        <f t="shared" si="130"/>
        <v>451</v>
      </c>
      <c r="J401" s="53" t="str" cm="1">
        <f t="array" aca="1" ref="J401" ca="1">INDIRECT("B" &amp; I401)</f>
        <v>NIVEL 970 FRENTE PM 432 10-02-2026</v>
      </c>
      <c r="K401" s="54">
        <f t="shared" ca="1" si="131"/>
        <v>3.5</v>
      </c>
      <c r="L401" s="55">
        <f t="shared" ca="1" si="132"/>
        <v>1.008E-2</v>
      </c>
      <c r="M401" s="55">
        <f t="shared" ca="1" si="133"/>
        <v>0</v>
      </c>
      <c r="N401" s="55">
        <f t="shared" ca="1" si="140"/>
        <v>9.0720000000000002E-3</v>
      </c>
      <c r="O401" s="54" t="str">
        <f t="shared" ca="1" si="141"/>
        <v>Dump</v>
      </c>
      <c r="P401" s="99">
        <f t="shared" ca="1" si="142"/>
        <v>0.625</v>
      </c>
      <c r="R401" s="461"/>
      <c r="S401" s="461"/>
      <c r="T401" s="461"/>
      <c r="U401" s="461"/>
      <c r="V401" s="461"/>
      <c r="W401" s="461"/>
      <c r="X401" s="461"/>
      <c r="Y401" s="461"/>
      <c r="Z401" s="461"/>
      <c r="AA401" s="461"/>
      <c r="AB401" s="461"/>
      <c r="AC401" s="461"/>
      <c r="AD401" s="461"/>
      <c r="AE401" s="461"/>
    </row>
    <row r="402" spans="1:31">
      <c r="A402" s="461"/>
      <c r="B402" s="772" t="s">
        <v>1430</v>
      </c>
      <c r="C402" s="376">
        <v>1</v>
      </c>
      <c r="D402" s="771">
        <v>3.5</v>
      </c>
      <c r="E402" s="104">
        <v>2.12E-2</v>
      </c>
      <c r="F402" s="104"/>
      <c r="H402">
        <v>433</v>
      </c>
      <c r="I402" s="98">
        <f t="shared" si="130"/>
        <v>452</v>
      </c>
      <c r="J402" s="53" t="str" cm="1">
        <f t="array" aca="1" ref="J402" ca="1">INDIRECT("B" &amp; I402)</f>
        <v>NIVEL 970 FRENTE PM 433 10-02-2026</v>
      </c>
      <c r="K402" s="54">
        <f t="shared" ca="1" si="131"/>
        <v>3.5</v>
      </c>
      <c r="L402" s="55">
        <f t="shared" ca="1" si="132"/>
        <v>1.1250000000000001E-2</v>
      </c>
      <c r="M402" s="55">
        <f t="shared" ca="1" si="133"/>
        <v>0</v>
      </c>
      <c r="N402" s="55">
        <f t="shared" ca="1" si="140"/>
        <v>1.0125000000000002E-2</v>
      </c>
      <c r="O402" s="54" t="str">
        <f t="shared" ca="1" si="141"/>
        <v>Dump</v>
      </c>
      <c r="P402" s="99">
        <f t="shared" ca="1" si="142"/>
        <v>0.625</v>
      </c>
      <c r="R402" s="47" t="s">
        <v>48</v>
      </c>
      <c r="S402" s="48" t="s">
        <v>49</v>
      </c>
      <c r="T402" s="48" t="s">
        <v>50</v>
      </c>
      <c r="U402" s="48" t="s">
        <v>51</v>
      </c>
      <c r="V402" s="49" t="s">
        <v>52</v>
      </c>
      <c r="W402" s="49" t="s">
        <v>53</v>
      </c>
      <c r="X402" s="48" t="s">
        <v>54</v>
      </c>
      <c r="Y402" s="50" t="s">
        <v>55</v>
      </c>
      <c r="Z402" s="48" t="s">
        <v>56</v>
      </c>
      <c r="AA402" s="51" t="s">
        <v>12</v>
      </c>
      <c r="AB402" s="48" t="s">
        <v>57</v>
      </c>
      <c r="AC402" s="48" t="s">
        <v>66</v>
      </c>
      <c r="AD402" s="48" t="s">
        <v>67</v>
      </c>
      <c r="AE402" s="48" t="s">
        <v>68</v>
      </c>
    </row>
    <row r="403" spans="1:31">
      <c r="A403" s="461"/>
      <c r="B403" s="772" t="s">
        <v>1431</v>
      </c>
      <c r="C403" s="376">
        <v>1</v>
      </c>
      <c r="D403" s="771">
        <v>3.5</v>
      </c>
      <c r="E403" s="104">
        <v>1.55E-2</v>
      </c>
      <c r="F403" s="104"/>
      <c r="H403">
        <v>437</v>
      </c>
      <c r="I403" s="98">
        <f t="shared" si="130"/>
        <v>456</v>
      </c>
      <c r="J403" s="53" t="str" cm="1">
        <f t="array" aca="1" ref="J403" ca="1">INDIRECT("B" &amp; I403)</f>
        <v>NIVEL 970 FRENTE PM 437 11-02-2026</v>
      </c>
      <c r="K403" s="54">
        <f t="shared" ca="1" si="131"/>
        <v>3.5</v>
      </c>
      <c r="L403" s="55">
        <f t="shared" ca="1" si="132"/>
        <v>9.0000000000000011E-3</v>
      </c>
      <c r="M403" s="55">
        <f t="shared" ca="1" si="133"/>
        <v>0</v>
      </c>
      <c r="N403" s="55">
        <f t="shared" ca="1" si="137"/>
        <v>8.1000000000000013E-3</v>
      </c>
      <c r="O403" s="54" t="str">
        <f t="shared" ca="1" si="138"/>
        <v>Dump</v>
      </c>
      <c r="P403" s="99">
        <f t="shared" ca="1" si="139"/>
        <v>0.625</v>
      </c>
      <c r="R403" s="56"/>
      <c r="S403" s="56">
        <v>1</v>
      </c>
      <c r="T403" s="56"/>
      <c r="U403" s="56"/>
      <c r="V403" s="57"/>
      <c r="W403" s="57"/>
      <c r="X403" s="58"/>
      <c r="Y403" s="118"/>
      <c r="Z403" s="60"/>
      <c r="AA403" s="60"/>
      <c r="AB403" s="60"/>
      <c r="AC403" s="106"/>
      <c r="AD403" s="107" t="e">
        <f>+AC414-Z414</f>
        <v>#DIV/0!</v>
      </c>
      <c r="AE403" s="104" t="e">
        <f>+(AC414-Z414)/Z414</f>
        <v>#DIV/0!</v>
      </c>
    </row>
    <row r="404" spans="1:31">
      <c r="A404" s="461"/>
      <c r="B404" s="772" t="s">
        <v>1432</v>
      </c>
      <c r="C404" s="376">
        <v>1</v>
      </c>
      <c r="D404" s="771">
        <v>3.5</v>
      </c>
      <c r="E404" s="104">
        <v>1.4999999999999999E-2</v>
      </c>
      <c r="F404" s="104"/>
      <c r="H404">
        <v>442</v>
      </c>
      <c r="I404" s="98">
        <f t="shared" si="130"/>
        <v>461</v>
      </c>
      <c r="J404" s="53" t="str" cm="1">
        <f t="array" aca="1" ref="J404" ca="1">INDIRECT("B" &amp; I404)</f>
        <v>NIVEL 970 FRENTE PM 442 12-02-2026</v>
      </c>
      <c r="K404" s="54">
        <f t="shared" ca="1" si="131"/>
        <v>3.5</v>
      </c>
      <c r="L404" s="55">
        <f t="shared" ca="1" si="132"/>
        <v>8.9100000000000013E-3</v>
      </c>
      <c r="M404" s="55">
        <f t="shared" ca="1" si="133"/>
        <v>0</v>
      </c>
      <c r="N404" s="55">
        <f t="shared" ca="1" si="137"/>
        <v>8.0190000000000018E-3</v>
      </c>
      <c r="O404" s="54" t="str">
        <f t="shared" ca="1" si="138"/>
        <v>Dump</v>
      </c>
      <c r="P404" s="99">
        <f t="shared" ca="1" si="139"/>
        <v>0.625</v>
      </c>
      <c r="R404" s="413" t="s">
        <v>239</v>
      </c>
      <c r="S404" s="56">
        <v>2</v>
      </c>
      <c r="T404" s="56"/>
      <c r="U404" s="56"/>
      <c r="V404" s="57"/>
      <c r="W404" s="57"/>
      <c r="X404" s="58"/>
      <c r="Y404" s="118"/>
      <c r="Z404" s="60"/>
      <c r="AA404" s="60"/>
      <c r="AB404" s="60"/>
      <c r="AC404" s="106"/>
      <c r="AD404" s="107"/>
      <c r="AE404" s="104"/>
    </row>
    <row r="405" spans="1:31">
      <c r="A405" s="461"/>
      <c r="B405" s="772" t="s">
        <v>1433</v>
      </c>
      <c r="C405" s="376">
        <v>1</v>
      </c>
      <c r="D405" s="771">
        <v>3.5</v>
      </c>
      <c r="E405" s="104">
        <v>1.4999999999999999E-2</v>
      </c>
      <c r="F405" s="104"/>
      <c r="H405">
        <v>444</v>
      </c>
      <c r="I405" s="98">
        <f t="shared" si="130"/>
        <v>463</v>
      </c>
      <c r="J405" s="53" t="str" cm="1">
        <f t="array" aca="1" ref="J405" ca="1">INDIRECT("B" &amp; I405)</f>
        <v>NIVEL 970 FRENTE PM 444 12-02-2026</v>
      </c>
      <c r="K405" s="54">
        <f t="shared" ca="1" si="131"/>
        <v>3.5</v>
      </c>
      <c r="L405" s="55">
        <f t="shared" ca="1" si="132"/>
        <v>9.0000000000000011E-3</v>
      </c>
      <c r="M405" s="55">
        <f t="shared" ca="1" si="133"/>
        <v>0</v>
      </c>
      <c r="N405" s="55">
        <f t="shared" ca="1" si="137"/>
        <v>8.1000000000000013E-3</v>
      </c>
      <c r="O405" s="54" t="str">
        <f t="shared" ca="1" si="138"/>
        <v>Dump</v>
      </c>
      <c r="P405" s="99">
        <f t="shared" ca="1" si="139"/>
        <v>0.625</v>
      </c>
      <c r="R405" s="462"/>
      <c r="S405" s="56">
        <v>3</v>
      </c>
      <c r="T405" s="56"/>
      <c r="U405" s="56"/>
      <c r="V405" s="57"/>
      <c r="W405" s="57"/>
      <c r="X405" s="58"/>
      <c r="Y405" s="118"/>
      <c r="Z405" s="60"/>
      <c r="AA405" s="60"/>
      <c r="AB405" s="60"/>
      <c r="AC405" s="106"/>
      <c r="AD405" s="107"/>
      <c r="AE405" s="104"/>
    </row>
    <row r="406" spans="1:31">
      <c r="A406" s="461"/>
      <c r="B406" s="772" t="s">
        <v>1434</v>
      </c>
      <c r="C406" s="376">
        <v>1</v>
      </c>
      <c r="D406" s="771">
        <v>3.5</v>
      </c>
      <c r="E406" s="104">
        <v>1.26E-2</v>
      </c>
      <c r="F406" s="104"/>
      <c r="H406">
        <v>445</v>
      </c>
      <c r="I406" s="98">
        <f t="shared" si="130"/>
        <v>464</v>
      </c>
      <c r="J406" s="53" t="str" cm="1">
        <f t="array" aca="1" ref="J406" ca="1">INDIRECT("B" &amp; I406)</f>
        <v>NIVEL 970 FRENTE AM 445 13-02-2026</v>
      </c>
      <c r="K406" s="54">
        <f t="shared" ca="1" si="131"/>
        <v>3.5</v>
      </c>
      <c r="L406" s="55">
        <f t="shared" ca="1" si="132"/>
        <v>8.5500000000000003E-3</v>
      </c>
      <c r="M406" s="55">
        <f t="shared" ca="1" si="133"/>
        <v>0</v>
      </c>
      <c r="N406" s="55">
        <f t="shared" ca="1" si="137"/>
        <v>7.6950000000000005E-3</v>
      </c>
      <c r="O406" s="54" t="str">
        <f t="shared" ca="1" si="138"/>
        <v>Dump</v>
      </c>
      <c r="P406" s="99">
        <f t="shared" ca="1" si="139"/>
        <v>0.625</v>
      </c>
      <c r="R406" s="462"/>
      <c r="S406" s="56">
        <v>4</v>
      </c>
      <c r="T406" s="56"/>
      <c r="U406" s="56"/>
      <c r="V406" s="57"/>
      <c r="W406" s="57"/>
      <c r="X406" s="58"/>
      <c r="Y406" s="118"/>
      <c r="Z406" s="60"/>
      <c r="AA406" s="60"/>
      <c r="AB406" s="60"/>
      <c r="AC406" s="106"/>
      <c r="AD406" s="107"/>
      <c r="AE406" s="104"/>
    </row>
    <row r="407" spans="1:31">
      <c r="A407" s="461"/>
      <c r="B407" s="772" t="s">
        <v>1435</v>
      </c>
      <c r="C407" s="376">
        <v>1</v>
      </c>
      <c r="D407" s="771">
        <v>3.5</v>
      </c>
      <c r="E407" s="104">
        <v>2.18E-2</v>
      </c>
      <c r="F407" s="104"/>
      <c r="H407">
        <v>446</v>
      </c>
      <c r="I407" s="98">
        <f t="shared" si="130"/>
        <v>465</v>
      </c>
      <c r="J407" s="53" t="str" cm="1">
        <f t="array" aca="1" ref="J407" ca="1">INDIRECT("B" &amp; I407)</f>
        <v>NIVEL 970 FRENTE AM 446 13-02-2026</v>
      </c>
      <c r="K407" s="54">
        <f t="shared" ca="1" si="131"/>
        <v>3.5</v>
      </c>
      <c r="L407" s="55">
        <f t="shared" ca="1" si="132"/>
        <v>7.2899999999999996E-3</v>
      </c>
      <c r="M407" s="55">
        <f t="shared" ca="1" si="133"/>
        <v>0</v>
      </c>
      <c r="N407" s="55">
        <f t="shared" ca="1" si="137"/>
        <v>6.561E-3</v>
      </c>
      <c r="O407" s="54" t="str">
        <f t="shared" ca="1" si="138"/>
        <v>Dump</v>
      </c>
      <c r="P407" s="99">
        <f t="shared" ca="1" si="139"/>
        <v>0.625</v>
      </c>
      <c r="R407" s="462"/>
      <c r="S407" s="462">
        <v>5</v>
      </c>
      <c r="T407" s="56"/>
      <c r="U407" s="56"/>
      <c r="V407" s="57"/>
      <c r="W407" s="57"/>
      <c r="X407" s="58"/>
      <c r="Y407" s="118"/>
      <c r="Z407" s="60"/>
      <c r="AA407" s="60"/>
      <c r="AB407" s="60"/>
      <c r="AC407" s="106"/>
      <c r="AD407" s="107"/>
      <c r="AE407" s="104"/>
    </row>
    <row r="408" spans="1:31">
      <c r="A408" s="461"/>
      <c r="B408" s="772" t="s">
        <v>1436</v>
      </c>
      <c r="C408" s="376">
        <v>1</v>
      </c>
      <c r="D408" s="771">
        <v>3.5</v>
      </c>
      <c r="E408" s="104">
        <v>1.29E-2</v>
      </c>
      <c r="F408" s="104"/>
      <c r="H408">
        <v>447</v>
      </c>
      <c r="I408" s="98">
        <f t="shared" si="130"/>
        <v>466</v>
      </c>
      <c r="J408" s="53" t="str" cm="1">
        <f t="array" aca="1" ref="J408" ca="1">INDIRECT("B" &amp; I408)</f>
        <v>NIVEL 970 FRENTE AM 447 13-02-2026</v>
      </c>
      <c r="K408" s="54">
        <f t="shared" ca="1" si="131"/>
        <v>3.5</v>
      </c>
      <c r="L408" s="55">
        <f t="shared" ca="1" si="132"/>
        <v>1.0800000000000001E-2</v>
      </c>
      <c r="M408" s="55">
        <f t="shared" ca="1" si="133"/>
        <v>0</v>
      </c>
      <c r="N408" s="55">
        <f t="shared" ca="1" si="137"/>
        <v>9.7200000000000012E-3</v>
      </c>
      <c r="O408" s="54" t="str">
        <f t="shared" ca="1" si="138"/>
        <v>Dump</v>
      </c>
      <c r="P408" s="99">
        <f t="shared" ca="1" si="139"/>
        <v>0.625</v>
      </c>
      <c r="R408" s="462"/>
      <c r="S408" s="462">
        <v>6</v>
      </c>
      <c r="T408" s="462"/>
      <c r="U408" s="56"/>
      <c r="V408" s="57"/>
      <c r="W408" s="57"/>
      <c r="X408" s="58"/>
      <c r="Y408" s="118"/>
      <c r="Z408" s="60"/>
      <c r="AA408" s="60"/>
      <c r="AB408" s="60"/>
      <c r="AC408" s="106"/>
      <c r="AD408" s="107"/>
      <c r="AE408" s="104"/>
    </row>
    <row r="409" spans="1:31">
      <c r="A409" s="461"/>
      <c r="B409" s="772" t="s">
        <v>1437</v>
      </c>
      <c r="C409" s="376">
        <v>1</v>
      </c>
      <c r="D409" s="771">
        <v>3.5</v>
      </c>
      <c r="E409" s="104">
        <v>2.1000000000000001E-2</v>
      </c>
      <c r="F409" s="104"/>
      <c r="H409">
        <v>448</v>
      </c>
      <c r="I409" s="98">
        <f t="shared" si="130"/>
        <v>467</v>
      </c>
      <c r="J409" s="53" t="str" cm="1">
        <f t="array" aca="1" ref="J409" ca="1">INDIRECT("B" &amp; I409)</f>
        <v>NIVEL 970 FRENTE AM 448 13-02-2026</v>
      </c>
      <c r="K409" s="54">
        <f t="shared" ca="1" si="131"/>
        <v>3.5</v>
      </c>
      <c r="L409" s="55">
        <f t="shared" ca="1" si="132"/>
        <v>9.6299999999999997E-3</v>
      </c>
      <c r="M409" s="55">
        <f t="shared" ca="1" si="133"/>
        <v>0</v>
      </c>
      <c r="N409" s="55">
        <f t="shared" ca="1" si="137"/>
        <v>8.6669999999999994E-3</v>
      </c>
      <c r="O409" s="54" t="str">
        <f t="shared" ca="1" si="138"/>
        <v>Dump</v>
      </c>
      <c r="P409" s="99">
        <f t="shared" ca="1" si="139"/>
        <v>0.625</v>
      </c>
      <c r="R409" s="462"/>
      <c r="S409" s="462">
        <v>7</v>
      </c>
      <c r="T409" s="462"/>
      <c r="U409" s="56"/>
      <c r="V409" s="57"/>
      <c r="W409" s="57"/>
      <c r="X409" s="58"/>
      <c r="Y409" s="118"/>
      <c r="Z409" s="60"/>
      <c r="AA409" s="60"/>
      <c r="AB409" s="60"/>
      <c r="AC409" s="106"/>
      <c r="AD409" s="107"/>
      <c r="AE409" s="104"/>
    </row>
    <row r="410" spans="1:31">
      <c r="A410" s="461"/>
      <c r="B410" s="772" t="s">
        <v>1438</v>
      </c>
      <c r="C410" s="376">
        <v>1</v>
      </c>
      <c r="D410" s="771">
        <v>3.5</v>
      </c>
      <c r="E410" s="104">
        <v>2.07E-2</v>
      </c>
      <c r="F410" s="104"/>
      <c r="H410">
        <v>449</v>
      </c>
      <c r="I410" s="98">
        <f t="shared" si="130"/>
        <v>468</v>
      </c>
      <c r="J410" s="53" t="str" cm="1">
        <f t="array" aca="1" ref="J410" ca="1">INDIRECT("B" &amp; I410)</f>
        <v>NIVEL 970 FRENTE AM 449 13-02-2026</v>
      </c>
      <c r="K410" s="54">
        <f t="shared" ca="1" si="131"/>
        <v>3.5</v>
      </c>
      <c r="L410" s="55">
        <f t="shared" ca="1" si="132"/>
        <v>1.179E-2</v>
      </c>
      <c r="M410" s="55">
        <f t="shared" ca="1" si="133"/>
        <v>0</v>
      </c>
      <c r="N410" s="55">
        <f t="shared" ca="1" si="137"/>
        <v>1.0611000000000001E-2</v>
      </c>
      <c r="O410" s="54" t="str">
        <f t="shared" ca="1" si="138"/>
        <v>Dump</v>
      </c>
      <c r="P410" s="99">
        <f t="shared" ca="1" si="139"/>
        <v>0.625</v>
      </c>
      <c r="R410" s="462"/>
      <c r="S410" s="462">
        <v>8</v>
      </c>
      <c r="T410" s="462"/>
      <c r="U410" s="56"/>
      <c r="V410" s="57"/>
      <c r="W410" s="57"/>
      <c r="X410" s="62"/>
      <c r="Y410" s="118"/>
      <c r="Z410" s="60"/>
      <c r="AA410" s="60"/>
      <c r="AB410" s="60"/>
      <c r="AC410" s="106"/>
      <c r="AD410" s="107"/>
      <c r="AE410" s="104"/>
    </row>
    <row r="411" spans="1:31">
      <c r="A411" s="461"/>
      <c r="B411" s="772" t="s">
        <v>1439</v>
      </c>
      <c r="C411" s="376">
        <v>1</v>
      </c>
      <c r="D411" s="771">
        <v>3.5</v>
      </c>
      <c r="E411" s="104">
        <v>1.23E-2</v>
      </c>
      <c r="F411" s="104"/>
      <c r="H411">
        <v>450</v>
      </c>
      <c r="I411" s="98">
        <f t="shared" ref="I411:I428" si="143">IF(H411="",
   IFERROR(MATCH("**", B:B, 0), ""),
   IFERROR(MATCH("* "&amp;H411&amp;" *", B:B, 0), "")
)</f>
        <v>469</v>
      </c>
      <c r="J411" s="53" t="str" cm="1">
        <f t="array" aca="1" ref="J411" ca="1">INDIRECT("B" &amp; I411)</f>
        <v>NIVEL 970 FRENTE AM 450 13-02-2026</v>
      </c>
      <c r="K411" s="54">
        <f t="shared" ref="K411:K428" ca="1" si="144">INDEX(D:D, MATCH(J411, $B:$B, 0))</f>
        <v>3.5</v>
      </c>
      <c r="L411" s="55">
        <f t="shared" ref="L411:L428" ca="1" si="145">INDEX(E:E, MATCH(J411, $B:$B, 0))*0.9</f>
        <v>1.017E-2</v>
      </c>
      <c r="M411" s="55">
        <f t="shared" ref="M411:M428" ca="1" si="146">INDEX(F:F, MATCH(J411, $B:$B, 0))</f>
        <v>0</v>
      </c>
      <c r="N411" s="55">
        <f t="shared" ca="1" si="137"/>
        <v>9.1529999999999997E-3</v>
      </c>
      <c r="O411" s="54" t="str">
        <f t="shared" ca="1" si="138"/>
        <v>Dump</v>
      </c>
      <c r="P411" s="99">
        <f t="shared" ca="1" si="139"/>
        <v>0.625</v>
      </c>
      <c r="R411" s="461"/>
      <c r="S411" s="462">
        <v>9</v>
      </c>
      <c r="T411" s="462"/>
      <c r="U411" s="56"/>
      <c r="V411" s="57"/>
      <c r="W411" s="57"/>
      <c r="X411" s="62"/>
      <c r="Y411" s="118"/>
      <c r="Z411" s="60"/>
      <c r="AA411" s="60"/>
      <c r="AB411" s="60"/>
      <c r="AC411" s="106"/>
      <c r="AD411" s="107"/>
      <c r="AE411" s="104"/>
    </row>
    <row r="412" spans="1:31">
      <c r="A412" s="461"/>
      <c r="B412" s="772" t="s">
        <v>1440</v>
      </c>
      <c r="C412" s="376">
        <v>1</v>
      </c>
      <c r="D412" s="771">
        <v>3.5</v>
      </c>
      <c r="E412" s="104">
        <v>1.32E-2</v>
      </c>
      <c r="F412" s="104"/>
      <c r="H412">
        <v>451</v>
      </c>
      <c r="I412" s="98">
        <f t="shared" si="143"/>
        <v>470</v>
      </c>
      <c r="J412" s="53" t="str" cm="1">
        <f t="array" aca="1" ref="J412" ca="1">INDIRECT("B" &amp; I412)</f>
        <v>NIVEL 970 FRENTE AM 451 13-02-2026</v>
      </c>
      <c r="K412" s="54">
        <f t="shared" ca="1" si="144"/>
        <v>3.5</v>
      </c>
      <c r="L412" s="55">
        <f t="shared" ca="1" si="145"/>
        <v>9.3600000000000003E-3</v>
      </c>
      <c r="M412" s="55">
        <f t="shared" ca="1" si="146"/>
        <v>0</v>
      </c>
      <c r="N412" s="55">
        <f t="shared" ref="N412" ca="1" si="147">+IF(L412=0,M412*0.9,L412*0.9)</f>
        <v>8.4240000000000009E-3</v>
      </c>
      <c r="O412" s="54" t="str">
        <f t="shared" ref="O412" ca="1" si="148">+IF(L412=0,"-","Dump")</f>
        <v>Dump</v>
      </c>
      <c r="P412" s="99">
        <f t="shared" ref="P412" ca="1" si="149">+K412/5.6</f>
        <v>0.625</v>
      </c>
      <c r="R412" s="461"/>
      <c r="S412" s="462">
        <v>10</v>
      </c>
      <c r="T412" s="462"/>
      <c r="U412" s="462"/>
      <c r="V412" s="57"/>
      <c r="W412" s="57"/>
      <c r="X412" s="62"/>
      <c r="Y412" s="118"/>
      <c r="Z412" s="60"/>
      <c r="AA412" s="60"/>
      <c r="AB412" s="60"/>
      <c r="AC412" s="106"/>
      <c r="AD412" s="107"/>
      <c r="AE412" s="104"/>
    </row>
    <row r="413" spans="1:31" ht="15" thickBot="1">
      <c r="A413" s="461"/>
      <c r="B413" s="772" t="s">
        <v>1441</v>
      </c>
      <c r="C413" s="376">
        <v>1</v>
      </c>
      <c r="D413" s="771">
        <v>3.5</v>
      </c>
      <c r="E413" s="104">
        <v>1.24E-2</v>
      </c>
      <c r="F413" s="104"/>
      <c r="H413">
        <v>453</v>
      </c>
      <c r="I413" s="98">
        <f t="shared" si="143"/>
        <v>472</v>
      </c>
      <c r="J413" s="53" t="str" cm="1">
        <f t="array" aca="1" ref="J413" ca="1">INDIRECT("B" &amp; I413)</f>
        <v>NIVEL 970 FRENTE PM 453 13-02-2026</v>
      </c>
      <c r="K413" s="54">
        <f t="shared" ca="1" si="144"/>
        <v>3.5</v>
      </c>
      <c r="L413" s="55">
        <f t="shared" ca="1" si="145"/>
        <v>1.2149999999999999E-2</v>
      </c>
      <c r="M413" s="55">
        <f t="shared" ca="1" si="146"/>
        <v>0</v>
      </c>
      <c r="N413" s="55">
        <f t="shared" ref="N413:N427" ca="1" si="150">+IF(L413=0,M413*0.9,L413*0.9)</f>
        <v>1.0935E-2</v>
      </c>
      <c r="O413" s="54" t="str">
        <f t="shared" ref="O413:O427" ca="1" si="151">+IF(L413=0,"-","Dump")</f>
        <v>Dump</v>
      </c>
      <c r="P413" s="99">
        <f t="shared" ref="P413:P427" ca="1" si="152">+K413/5.6</f>
        <v>0.625</v>
      </c>
      <c r="R413" s="461"/>
      <c r="S413" s="462">
        <v>11</v>
      </c>
      <c r="T413" s="462"/>
      <c r="U413" s="462"/>
      <c r="V413" s="57"/>
      <c r="W413" s="57"/>
      <c r="X413" s="62"/>
      <c r="Y413" s="118"/>
      <c r="Z413" s="60"/>
      <c r="AA413" s="60"/>
      <c r="AB413" s="60"/>
      <c r="AC413" s="106"/>
      <c r="AD413" s="461"/>
      <c r="AE413" s="461"/>
    </row>
    <row r="414" spans="1:31" ht="15" thickBot="1">
      <c r="A414" s="461"/>
      <c r="B414" s="772" t="s">
        <v>1442</v>
      </c>
      <c r="C414" s="376">
        <v>1</v>
      </c>
      <c r="D414" s="771">
        <v>3.5</v>
      </c>
      <c r="E414" s="104">
        <v>1.43E-2</v>
      </c>
      <c r="F414" s="104"/>
      <c r="H414">
        <v>454</v>
      </c>
      <c r="I414" s="98">
        <f t="shared" si="143"/>
        <v>473</v>
      </c>
      <c r="J414" s="53" t="str" cm="1">
        <f t="array" aca="1" ref="J414" ca="1">INDIRECT("B" &amp; I414)</f>
        <v>NIVEL 970 FRENTE PM 454 13-02-2026</v>
      </c>
      <c r="K414" s="54">
        <f t="shared" ca="1" si="144"/>
        <v>3.5</v>
      </c>
      <c r="L414" s="55">
        <f t="shared" ca="1" si="145"/>
        <v>8.369999999999999E-3</v>
      </c>
      <c r="M414" s="55">
        <f t="shared" ca="1" si="146"/>
        <v>0</v>
      </c>
      <c r="N414" s="55">
        <f t="shared" ref="N414:N424" ca="1" si="153">+IF(L414=0,M414*0.9,L414*0.9)</f>
        <v>7.5329999999999989E-3</v>
      </c>
      <c r="O414" s="54" t="str">
        <f t="shared" ref="O414:O424" ca="1" si="154">+IF(L414=0,"-","Dump")</f>
        <v>Dump</v>
      </c>
      <c r="P414" s="99">
        <f t="shared" ref="P414:P424" ca="1" si="155">+K414/5.6</f>
        <v>0.625</v>
      </c>
      <c r="R414" s="461"/>
      <c r="S414" s="461"/>
      <c r="T414" s="461"/>
      <c r="U414" s="461"/>
      <c r="V414" s="461"/>
      <c r="W414" s="461"/>
      <c r="X414" s="461"/>
      <c r="Y414" s="64">
        <f>SUM(Y403:Y413)</f>
        <v>0</v>
      </c>
      <c r="Z414" s="446" t="e">
        <f>+SUMPRODUCT(Y403:Y413,Z403:Z413)/Y414</f>
        <v>#DIV/0!</v>
      </c>
      <c r="AA414" s="66" t="e">
        <f>+SUMPRODUCT(Y403:Y413,AA403:AA413)/Y414</f>
        <v>#DIV/0!</v>
      </c>
      <c r="AB414" s="67"/>
      <c r="AC414" s="110" t="e">
        <f>+SUMPRODUCT(AC403:AC413,Y403:Y413)/(Y404+Y405)</f>
        <v>#DIV/0!</v>
      </c>
      <c r="AD414" s="461"/>
      <c r="AE414" s="461"/>
    </row>
    <row r="415" spans="1:31">
      <c r="A415" s="461"/>
      <c r="B415" s="772" t="s">
        <v>1443</v>
      </c>
      <c r="C415" s="376">
        <v>1</v>
      </c>
      <c r="D415" s="771">
        <v>3.5</v>
      </c>
      <c r="E415" s="104">
        <v>1.34E-2</v>
      </c>
      <c r="F415" s="104"/>
      <c r="H415">
        <v>455</v>
      </c>
      <c r="I415" s="98">
        <f t="shared" si="143"/>
        <v>474</v>
      </c>
      <c r="J415" s="53" t="str" cm="1">
        <f t="array" aca="1" ref="J415" ca="1">INDIRECT("B" &amp; I415)</f>
        <v>NIVEL 970 FRENTE PM 455 13-02-2026</v>
      </c>
      <c r="K415" s="54">
        <f t="shared" ca="1" si="144"/>
        <v>3.5</v>
      </c>
      <c r="L415" s="55">
        <f t="shared" ca="1" si="145"/>
        <v>9.0899999999999991E-3</v>
      </c>
      <c r="M415" s="55">
        <f t="shared" ca="1" si="146"/>
        <v>0</v>
      </c>
      <c r="N415" s="55">
        <f t="shared" ca="1" si="153"/>
        <v>8.180999999999999E-3</v>
      </c>
      <c r="O415" s="54" t="str">
        <f t="shared" ca="1" si="154"/>
        <v>Dump</v>
      </c>
      <c r="P415" s="99">
        <f t="shared" ca="1" si="155"/>
        <v>0.625</v>
      </c>
      <c r="R415" s="461"/>
      <c r="S415" s="461"/>
      <c r="T415" s="461"/>
      <c r="U415" s="461"/>
      <c r="V415" s="461"/>
      <c r="W415" s="461"/>
      <c r="X415" s="461"/>
      <c r="Y415" s="461"/>
      <c r="Z415" s="461"/>
      <c r="AA415" s="461"/>
      <c r="AB415" s="461"/>
      <c r="AC415" s="461"/>
      <c r="AD415" s="461"/>
      <c r="AE415" s="461"/>
    </row>
    <row r="416" spans="1:31">
      <c r="A416" s="461"/>
      <c r="B416" s="772" t="s">
        <v>1444</v>
      </c>
      <c r="C416" s="376">
        <v>1</v>
      </c>
      <c r="D416" s="771">
        <v>3.5</v>
      </c>
      <c r="E416" s="104">
        <v>1.67E-2</v>
      </c>
      <c r="F416" s="104"/>
      <c r="H416">
        <v>457</v>
      </c>
      <c r="I416" s="98">
        <f t="shared" si="143"/>
        <v>476</v>
      </c>
      <c r="J416" s="53" t="str" cm="1">
        <f t="array" aca="1" ref="J416" ca="1">INDIRECT("B" &amp; I416)</f>
        <v>NIVEL 970 FRENTE AM 457 16-02-2026</v>
      </c>
      <c r="K416" s="54">
        <f t="shared" ca="1" si="144"/>
        <v>3.5</v>
      </c>
      <c r="L416" s="55">
        <f t="shared" ca="1" si="145"/>
        <v>8.369999999999999E-3</v>
      </c>
      <c r="M416" s="55">
        <f t="shared" ca="1" si="146"/>
        <v>0</v>
      </c>
      <c r="N416" s="55">
        <f t="shared" ca="1" si="153"/>
        <v>7.5329999999999989E-3</v>
      </c>
      <c r="O416" s="54" t="str">
        <f t="shared" ca="1" si="154"/>
        <v>Dump</v>
      </c>
      <c r="P416" s="99">
        <f t="shared" ca="1" si="155"/>
        <v>0.625</v>
      </c>
      <c r="R416" s="461"/>
      <c r="S416" s="461"/>
      <c r="T416" s="461"/>
      <c r="U416" s="461"/>
      <c r="V416" s="461"/>
      <c r="W416" s="461"/>
      <c r="X416" s="461"/>
      <c r="Y416" s="461"/>
      <c r="Z416" s="461"/>
      <c r="AA416" s="461"/>
      <c r="AB416" s="461"/>
      <c r="AC416" s="461"/>
      <c r="AD416" s="461"/>
      <c r="AE416" s="461"/>
    </row>
    <row r="417" spans="1:36" ht="15" thickBot="1">
      <c r="A417" s="461"/>
      <c r="B417" s="772" t="s">
        <v>1445</v>
      </c>
      <c r="C417" s="376">
        <v>1</v>
      </c>
      <c r="D417" s="771">
        <v>3.5</v>
      </c>
      <c r="E417" s="104">
        <v>1.43E-2</v>
      </c>
      <c r="F417" s="104"/>
      <c r="H417">
        <v>459</v>
      </c>
      <c r="I417" s="98">
        <f t="shared" si="143"/>
        <v>478</v>
      </c>
      <c r="J417" s="53" t="str" cm="1">
        <f t="array" aca="1" ref="J417" ca="1">INDIRECT("B" &amp; I417)</f>
        <v>NIVEL 970 FRENTE AM 459 16-02-2026</v>
      </c>
      <c r="K417" s="54">
        <f t="shared" ca="1" si="144"/>
        <v>3.5</v>
      </c>
      <c r="L417" s="55">
        <f t="shared" ca="1" si="145"/>
        <v>1.0619999999999999E-2</v>
      </c>
      <c r="M417" s="55">
        <f t="shared" ca="1" si="146"/>
        <v>0</v>
      </c>
      <c r="N417" s="55">
        <f t="shared" ca="1" si="153"/>
        <v>9.5579999999999988E-3</v>
      </c>
      <c r="O417" s="54" t="str">
        <f t="shared" ca="1" si="154"/>
        <v>Dump</v>
      </c>
      <c r="P417" s="99">
        <f t="shared" ca="1" si="155"/>
        <v>0.625</v>
      </c>
      <c r="R417" s="461"/>
      <c r="S417" s="461"/>
      <c r="T417" s="461"/>
      <c r="U417" s="461"/>
      <c r="V417" s="461"/>
      <c r="W417" s="461"/>
      <c r="X417" s="461"/>
      <c r="Y417" s="461"/>
      <c r="Z417" s="461"/>
      <c r="AA417" s="461"/>
      <c r="AB417" s="461"/>
      <c r="AC417" s="461"/>
      <c r="AD417" s="461"/>
      <c r="AE417" s="461"/>
    </row>
    <row r="418" spans="1:36" ht="15" thickBot="1">
      <c r="A418" s="461"/>
      <c r="B418" s="772" t="s">
        <v>1446</v>
      </c>
      <c r="C418" s="376">
        <v>1</v>
      </c>
      <c r="D418" s="771">
        <v>3.5</v>
      </c>
      <c r="E418" s="104">
        <v>1.12E-2</v>
      </c>
      <c r="F418" s="104"/>
      <c r="H418">
        <v>462</v>
      </c>
      <c r="I418" s="98">
        <f t="shared" si="143"/>
        <v>481</v>
      </c>
      <c r="J418" s="53" t="str" cm="1">
        <f t="array" aca="1" ref="J418" ca="1">INDIRECT("B" &amp; I418)</f>
        <v>NIVEL 970 FRENTE AM 462 16-02-2026</v>
      </c>
      <c r="K418" s="54">
        <f t="shared" ca="1" si="144"/>
        <v>3.5</v>
      </c>
      <c r="L418" s="55">
        <f t="shared" ca="1" si="145"/>
        <v>1.26E-2</v>
      </c>
      <c r="M418" s="55">
        <f t="shared" ca="1" si="146"/>
        <v>0</v>
      </c>
      <c r="N418" s="55">
        <f t="shared" ca="1" si="153"/>
        <v>1.1340000000000001E-2</v>
      </c>
      <c r="O418" s="54" t="str">
        <f t="shared" ca="1" si="154"/>
        <v>Dump</v>
      </c>
      <c r="P418" s="99">
        <f t="shared" ca="1" si="155"/>
        <v>0.625</v>
      </c>
      <c r="R418" s="461"/>
      <c r="S418" s="461"/>
      <c r="T418" s="461"/>
      <c r="U418" s="119" t="str">
        <f>+R404</f>
        <v>Minera la Cruz  Vicente2 1 al 26</v>
      </c>
      <c r="V418" s="115">
        <f>Y414</f>
        <v>0</v>
      </c>
      <c r="W418" s="116" t="e">
        <f>+(Y414*Z414)/V418</f>
        <v>#DIV/0!</v>
      </c>
      <c r="X418" s="117">
        <f>+COUNTA(AB403:AB413)</f>
        <v>0</v>
      </c>
      <c r="Y418" s="461"/>
      <c r="Z418" s="461"/>
      <c r="AA418" s="461"/>
      <c r="AB418" s="461"/>
      <c r="AC418" s="461"/>
      <c r="AD418" s="461"/>
      <c r="AE418" s="461"/>
    </row>
    <row r="419" spans="1:36">
      <c r="A419" s="461"/>
      <c r="B419" s="772" t="s">
        <v>1447</v>
      </c>
      <c r="C419" s="376">
        <v>1</v>
      </c>
      <c r="D419" s="771">
        <v>3.5</v>
      </c>
      <c r="E419" s="104">
        <v>1.23E-2</v>
      </c>
      <c r="F419" s="104"/>
      <c r="H419">
        <v>463</v>
      </c>
      <c r="I419" s="98">
        <f t="shared" si="143"/>
        <v>482</v>
      </c>
      <c r="J419" s="53" t="str" cm="1">
        <f t="array" aca="1" ref="J419" ca="1">INDIRECT("B" &amp; I419)</f>
        <v>NIVEL 970 FRENTE AM 463 16-02-2026</v>
      </c>
      <c r="K419" s="54">
        <f t="shared" ca="1" si="144"/>
        <v>3.5</v>
      </c>
      <c r="L419" s="55">
        <f t="shared" ca="1" si="145"/>
        <v>1.044E-2</v>
      </c>
      <c r="M419" s="55">
        <f t="shared" ca="1" si="146"/>
        <v>0</v>
      </c>
      <c r="N419" s="55">
        <f t="shared" ca="1" si="153"/>
        <v>9.3959999999999998E-3</v>
      </c>
      <c r="O419" s="54" t="str">
        <f t="shared" ca="1" si="154"/>
        <v>Dump</v>
      </c>
      <c r="P419" s="99">
        <f t="shared" ca="1" si="155"/>
        <v>0.625</v>
      </c>
      <c r="R419" s="461"/>
      <c r="S419" s="461"/>
      <c r="T419" s="461"/>
      <c r="U419" s="461"/>
      <c r="V419" s="461"/>
      <c r="W419" s="461"/>
      <c r="X419" s="461"/>
      <c r="Y419" s="461"/>
      <c r="Z419" s="461"/>
      <c r="AA419" s="461"/>
      <c r="AB419" s="461"/>
      <c r="AC419" s="461"/>
      <c r="AD419" s="461"/>
      <c r="AE419" s="461"/>
    </row>
    <row r="420" spans="1:36">
      <c r="A420" s="461"/>
      <c r="B420" s="772" t="s">
        <v>1448</v>
      </c>
      <c r="C420" s="376">
        <v>1</v>
      </c>
      <c r="D420" s="771">
        <v>3.5</v>
      </c>
      <c r="E420" s="104">
        <v>1.9099999999999999E-2</v>
      </c>
      <c r="F420" s="104"/>
      <c r="H420">
        <v>464</v>
      </c>
      <c r="I420" s="98">
        <f t="shared" si="143"/>
        <v>483</v>
      </c>
      <c r="J420" s="53" t="str" cm="1">
        <f t="array" aca="1" ref="J420" ca="1">INDIRECT("B" &amp; I420)</f>
        <v>NIVEL 970 FRENTE PM 464 16-02-2026</v>
      </c>
      <c r="K420" s="54">
        <f t="shared" ca="1" si="144"/>
        <v>3.5</v>
      </c>
      <c r="L420" s="55">
        <f t="shared" ca="1" si="145"/>
        <v>9.8999999999999991E-3</v>
      </c>
      <c r="M420" s="55">
        <f t="shared" ca="1" si="146"/>
        <v>0</v>
      </c>
      <c r="N420" s="55">
        <f t="shared" ca="1" si="153"/>
        <v>8.9099999999999995E-3</v>
      </c>
      <c r="O420" s="54" t="str">
        <f t="shared" ca="1" si="154"/>
        <v>Dump</v>
      </c>
      <c r="P420" s="99">
        <f t="shared" ca="1" si="155"/>
        <v>0.625</v>
      </c>
      <c r="R420" s="461"/>
      <c r="S420" s="461"/>
      <c r="T420" s="461"/>
      <c r="U420" s="461"/>
      <c r="V420" s="461"/>
      <c r="W420" s="461"/>
      <c r="X420" s="461"/>
      <c r="Y420" s="461"/>
      <c r="Z420" s="461"/>
      <c r="AA420" s="461"/>
      <c r="AB420" s="461"/>
      <c r="AC420" s="461"/>
      <c r="AD420" s="461"/>
      <c r="AE420" s="461"/>
    </row>
    <row r="421" spans="1:36" ht="15" thickBot="1">
      <c r="A421" s="461"/>
      <c r="B421" s="772" t="s">
        <v>1449</v>
      </c>
      <c r="C421" s="376">
        <v>1</v>
      </c>
      <c r="D421" s="771">
        <v>3.5</v>
      </c>
      <c r="E421" s="104">
        <v>1.5699999999999999E-2</v>
      </c>
      <c r="F421" s="104"/>
      <c r="H421">
        <v>467</v>
      </c>
      <c r="I421" s="98">
        <f t="shared" si="143"/>
        <v>486</v>
      </c>
      <c r="J421" s="53" t="str" cm="1">
        <f t="array" aca="1" ref="J421" ca="1">INDIRECT("B" &amp; I421)</f>
        <v>NIVEL 970 FRENTE PM 467 16-02-2026</v>
      </c>
      <c r="K421" s="54">
        <f t="shared" ca="1" si="144"/>
        <v>3.5</v>
      </c>
      <c r="L421" s="55">
        <f t="shared" ca="1" si="145"/>
        <v>1.0619999999999999E-2</v>
      </c>
      <c r="M421" s="55">
        <f t="shared" ca="1" si="146"/>
        <v>0</v>
      </c>
      <c r="N421" s="55">
        <f t="shared" ca="1" si="153"/>
        <v>9.5579999999999988E-3</v>
      </c>
      <c r="O421" s="54" t="str">
        <f t="shared" ca="1" si="154"/>
        <v>Dump</v>
      </c>
      <c r="P421" s="99">
        <f t="shared" ca="1" si="155"/>
        <v>0.625</v>
      </c>
      <c r="R421" s="461"/>
      <c r="S421" s="461"/>
      <c r="T421" s="461"/>
      <c r="U421" s="461"/>
      <c r="V421" s="461"/>
      <c r="W421" s="461"/>
      <c r="X421" s="461"/>
      <c r="Y421" s="461"/>
      <c r="Z421" s="461"/>
      <c r="AA421" s="461"/>
      <c r="AB421" s="461"/>
      <c r="AC421" s="461"/>
      <c r="AD421" s="461"/>
      <c r="AE421" s="461"/>
    </row>
    <row r="422" spans="1:36">
      <c r="A422" s="461"/>
      <c r="B422" s="772" t="s">
        <v>1450</v>
      </c>
      <c r="C422" s="376">
        <v>1</v>
      </c>
      <c r="D422" s="771">
        <v>3.5</v>
      </c>
      <c r="E422" s="104">
        <v>1.52E-2</v>
      </c>
      <c r="F422" s="104"/>
      <c r="H422">
        <v>468</v>
      </c>
      <c r="I422" s="98">
        <f t="shared" si="143"/>
        <v>487</v>
      </c>
      <c r="J422" s="53" t="str" cm="1">
        <f t="array" aca="1" ref="J422" ca="1">INDIRECT("B" &amp; I422)</f>
        <v>NIVEL 970 FRENTE PM 468 16-02-2026</v>
      </c>
      <c r="K422" s="54">
        <f t="shared" ca="1" si="144"/>
        <v>3.5</v>
      </c>
      <c r="L422" s="55">
        <f t="shared" ca="1" si="145"/>
        <v>9.3600000000000003E-3</v>
      </c>
      <c r="M422" s="55">
        <f t="shared" ca="1" si="146"/>
        <v>0</v>
      </c>
      <c r="N422" s="55">
        <f t="shared" ca="1" si="153"/>
        <v>8.4240000000000009E-3</v>
      </c>
      <c r="O422" s="54" t="str">
        <f t="shared" ca="1" si="154"/>
        <v>Dump</v>
      </c>
      <c r="P422" s="99">
        <f t="shared" ca="1" si="155"/>
        <v>0.625</v>
      </c>
      <c r="R422" s="47" t="s">
        <v>48</v>
      </c>
      <c r="S422" s="48" t="s">
        <v>49</v>
      </c>
      <c r="T422" s="48" t="s">
        <v>50</v>
      </c>
      <c r="U422" s="48" t="s">
        <v>51</v>
      </c>
      <c r="V422" s="49" t="s">
        <v>52</v>
      </c>
      <c r="W422" s="49" t="s">
        <v>53</v>
      </c>
      <c r="X422" s="48" t="s">
        <v>54</v>
      </c>
      <c r="Y422" s="50" t="s">
        <v>55</v>
      </c>
      <c r="Z422" s="48" t="s">
        <v>56</v>
      </c>
      <c r="AA422" s="51" t="s">
        <v>12</v>
      </c>
      <c r="AB422" s="48" t="s">
        <v>57</v>
      </c>
      <c r="AC422" s="48" t="s">
        <v>66</v>
      </c>
      <c r="AD422" s="48" t="s">
        <v>67</v>
      </c>
      <c r="AE422" s="48" t="s">
        <v>68</v>
      </c>
      <c r="AH422" s="95" t="str">
        <f>+I462</f>
        <v>EN012</v>
      </c>
      <c r="AI422" s="96" t="s">
        <v>62</v>
      </c>
    </row>
    <row r="423" spans="1:36" ht="15" thickBot="1">
      <c r="A423" s="461"/>
      <c r="B423" s="772" t="s">
        <v>1451</v>
      </c>
      <c r="C423" s="376">
        <v>1</v>
      </c>
      <c r="D423" s="771">
        <v>3.5</v>
      </c>
      <c r="E423" s="104">
        <v>1.5100000000000001E-2</v>
      </c>
      <c r="F423" s="104"/>
      <c r="H423">
        <v>474</v>
      </c>
      <c r="I423" s="98">
        <f t="shared" si="143"/>
        <v>493</v>
      </c>
      <c r="J423" s="53" t="str" cm="1">
        <f t="array" aca="1" ref="J423" ca="1">INDIRECT("B" &amp; I423)</f>
        <v>NIVEL 970 FRENTE AM 474 17-02-2026</v>
      </c>
      <c r="K423" s="54">
        <f t="shared" ca="1" si="144"/>
        <v>3.5</v>
      </c>
      <c r="L423" s="55">
        <f t="shared" ca="1" si="145"/>
        <v>1.044E-2</v>
      </c>
      <c r="M423" s="55">
        <f t="shared" ca="1" si="146"/>
        <v>0</v>
      </c>
      <c r="N423" s="55">
        <f t="shared" ca="1" si="153"/>
        <v>9.3959999999999998E-3</v>
      </c>
      <c r="O423" s="54" t="str">
        <f t="shared" ca="1" si="154"/>
        <v>Dump</v>
      </c>
      <c r="P423" s="99">
        <f t="shared" ca="1" si="155"/>
        <v>0.625</v>
      </c>
      <c r="R423" s="56"/>
      <c r="S423" s="56">
        <v>1</v>
      </c>
      <c r="T423" s="56"/>
      <c r="U423" s="56"/>
      <c r="V423" s="57"/>
      <c r="W423" s="57"/>
      <c r="X423" s="58"/>
      <c r="Y423" s="118"/>
      <c r="Z423" s="60"/>
      <c r="AA423" s="60"/>
      <c r="AB423" s="60"/>
      <c r="AC423" s="106"/>
      <c r="AD423" s="107" t="e">
        <f>+AC434-Z434</f>
        <v>#DIV/0!</v>
      </c>
      <c r="AE423" s="104" t="e">
        <f>+(AC434-Z434)/Z434</f>
        <v>#DIV/0!</v>
      </c>
      <c r="AH423" s="100">
        <f ca="1">+K486-SUMIF(AB:AB, AH422, Y:Y)</f>
        <v>14.07</v>
      </c>
      <c r="AI423" s="101">
        <f ca="1">+L487</f>
        <v>1.6881818181818185E-2</v>
      </c>
      <c r="AJ423" s="102">
        <f ca="1">COUNTIF(AB:AB, AH422)</f>
        <v>2</v>
      </c>
    </row>
    <row r="424" spans="1:36" ht="15" thickBot="1">
      <c r="A424" s="461"/>
      <c r="B424" s="772" t="s">
        <v>1452</v>
      </c>
      <c r="C424" s="376">
        <v>1</v>
      </c>
      <c r="D424" s="771">
        <v>3.5</v>
      </c>
      <c r="E424" s="104">
        <v>1.7500000000000002E-2</v>
      </c>
      <c r="F424" s="104"/>
      <c r="H424">
        <v>475</v>
      </c>
      <c r="I424" s="98">
        <f t="shared" si="143"/>
        <v>494</v>
      </c>
      <c r="J424" s="53" t="str" cm="1">
        <f t="array" aca="1" ref="J424" ca="1">INDIRECT("B" &amp; I424)</f>
        <v>NIVEL 970 FRENTE AM 475 17-02-2026</v>
      </c>
      <c r="K424" s="54">
        <f t="shared" ca="1" si="144"/>
        <v>3.5</v>
      </c>
      <c r="L424" s="55">
        <f t="shared" ca="1" si="145"/>
        <v>9.8999999999999991E-3</v>
      </c>
      <c r="M424" s="55">
        <f t="shared" ca="1" si="146"/>
        <v>0</v>
      </c>
      <c r="N424" s="55">
        <f t="shared" ca="1" si="153"/>
        <v>8.9099999999999995E-3</v>
      </c>
      <c r="O424" s="54" t="str">
        <f t="shared" ca="1" si="154"/>
        <v>Dump</v>
      </c>
      <c r="P424" s="99">
        <f t="shared" ca="1" si="155"/>
        <v>0.625</v>
      </c>
      <c r="R424" s="462" t="s">
        <v>225</v>
      </c>
      <c r="S424" s="56">
        <v>2</v>
      </c>
      <c r="T424" s="56"/>
      <c r="U424" s="56"/>
      <c r="V424" s="57"/>
      <c r="W424" s="57"/>
      <c r="X424" s="58"/>
      <c r="Y424" s="118"/>
      <c r="Z424" s="60"/>
      <c r="AA424" s="60"/>
      <c r="AB424" s="60"/>
      <c r="AC424" s="106"/>
      <c r="AD424" s="107"/>
      <c r="AE424" s="104"/>
      <c r="AH424" s="105"/>
      <c r="AI424" s="101"/>
    </row>
    <row r="425" spans="1:36">
      <c r="A425" s="461"/>
      <c r="B425" s="772" t="s">
        <v>1453</v>
      </c>
      <c r="C425" s="376">
        <v>1</v>
      </c>
      <c r="D425" s="771">
        <v>3.5</v>
      </c>
      <c r="E425" s="104">
        <v>1.21E-2</v>
      </c>
      <c r="F425" s="104"/>
      <c r="H425">
        <v>476</v>
      </c>
      <c r="I425" s="98">
        <f t="shared" si="143"/>
        <v>495</v>
      </c>
      <c r="J425" s="53" t="str" cm="1">
        <f t="array" aca="1" ref="J425" ca="1">INDIRECT("B" &amp; I425)</f>
        <v>NIVEL 970 FRENTE AM 476 17-02-2026</v>
      </c>
      <c r="K425" s="54">
        <f t="shared" ca="1" si="144"/>
        <v>3.5</v>
      </c>
      <c r="L425" s="55">
        <f t="shared" ca="1" si="145"/>
        <v>9.1800000000000007E-3</v>
      </c>
      <c r="M425" s="55">
        <f t="shared" ca="1" si="146"/>
        <v>0</v>
      </c>
      <c r="N425" s="55">
        <f t="shared" ca="1" si="150"/>
        <v>8.2620000000000002E-3</v>
      </c>
      <c r="O425" s="54" t="str">
        <f t="shared" ca="1" si="151"/>
        <v>Dump</v>
      </c>
      <c r="P425" s="99">
        <f t="shared" ca="1" si="152"/>
        <v>0.625</v>
      </c>
      <c r="R425" s="462"/>
      <c r="S425" s="56">
        <v>3</v>
      </c>
      <c r="T425" s="56"/>
      <c r="U425" s="56"/>
      <c r="V425" s="57"/>
      <c r="W425" s="57"/>
      <c r="X425" s="58"/>
      <c r="Y425" s="118"/>
      <c r="Z425" s="60"/>
      <c r="AA425" s="60"/>
      <c r="AB425" s="60"/>
      <c r="AC425" s="106"/>
      <c r="AD425" s="107"/>
      <c r="AE425" s="104"/>
    </row>
    <row r="426" spans="1:36">
      <c r="A426" s="461"/>
      <c r="B426" s="772" t="s">
        <v>1454</v>
      </c>
      <c r="C426" s="376">
        <v>1</v>
      </c>
      <c r="D426" s="771">
        <v>3.5</v>
      </c>
      <c r="E426" s="104">
        <v>1.7000000000000001E-2</v>
      </c>
      <c r="F426" s="104"/>
      <c r="H426">
        <v>477</v>
      </c>
      <c r="I426" s="98">
        <f t="shared" si="143"/>
        <v>496</v>
      </c>
      <c r="J426" s="53" t="str" cm="1">
        <f t="array" aca="1" ref="J426" ca="1">INDIRECT("B" &amp; I426)</f>
        <v>NIVEL 970 FRENTE AM 477 17-02-2026</v>
      </c>
      <c r="K426" s="54">
        <f t="shared" ca="1" si="144"/>
        <v>3.5</v>
      </c>
      <c r="L426" s="55">
        <f t="shared" ca="1" si="145"/>
        <v>9.8999999999999991E-3</v>
      </c>
      <c r="M426" s="55">
        <f t="shared" ca="1" si="146"/>
        <v>0</v>
      </c>
      <c r="N426" s="55">
        <f t="shared" ca="1" si="150"/>
        <v>8.9099999999999995E-3</v>
      </c>
      <c r="O426" s="54" t="str">
        <f t="shared" ca="1" si="151"/>
        <v>Dump</v>
      </c>
      <c r="P426" s="99">
        <f t="shared" ca="1" si="152"/>
        <v>0.625</v>
      </c>
      <c r="R426" s="462"/>
      <c r="S426" s="56">
        <v>4</v>
      </c>
      <c r="T426" s="56"/>
      <c r="U426" s="56"/>
      <c r="V426" s="57"/>
      <c r="W426" s="57"/>
      <c r="X426" s="58"/>
      <c r="Y426" s="118"/>
      <c r="Z426" s="60"/>
      <c r="AA426" s="60"/>
      <c r="AB426" s="60"/>
      <c r="AC426" s="106"/>
      <c r="AD426" s="107"/>
      <c r="AE426" s="104"/>
    </row>
    <row r="427" spans="1:36">
      <c r="A427" s="461"/>
      <c r="B427" s="772" t="s">
        <v>1455</v>
      </c>
      <c r="C427" s="376">
        <v>1</v>
      </c>
      <c r="D427" s="771">
        <v>3.5</v>
      </c>
      <c r="E427" s="104">
        <v>1.3899999999999999E-2</v>
      </c>
      <c r="F427" s="104"/>
      <c r="H427">
        <v>480</v>
      </c>
      <c r="I427" s="98">
        <f t="shared" si="143"/>
        <v>499</v>
      </c>
      <c r="J427" s="53" t="str" cm="1">
        <f t="array" aca="1" ref="J427" ca="1">INDIRECT("B" &amp; I427)</f>
        <v>NIVEL 970 FRENTE PM 480 17-02-2026</v>
      </c>
      <c r="K427" s="54">
        <f t="shared" ca="1" si="144"/>
        <v>3.5</v>
      </c>
      <c r="L427" s="55">
        <f t="shared" ca="1" si="145"/>
        <v>9.9900000000000006E-3</v>
      </c>
      <c r="M427" s="55">
        <f t="shared" ca="1" si="146"/>
        <v>0</v>
      </c>
      <c r="N427" s="55">
        <f t="shared" ca="1" si="150"/>
        <v>8.9910000000000007E-3</v>
      </c>
      <c r="O427" s="54" t="str">
        <f t="shared" ca="1" si="151"/>
        <v>Dump</v>
      </c>
      <c r="P427" s="99">
        <f t="shared" ca="1" si="152"/>
        <v>0.625</v>
      </c>
      <c r="R427" s="462"/>
      <c r="S427" s="462">
        <v>5</v>
      </c>
      <c r="T427" s="56"/>
      <c r="U427" s="56"/>
      <c r="V427" s="57"/>
      <c r="W427" s="57"/>
      <c r="X427" s="58"/>
      <c r="Y427" s="118"/>
      <c r="Z427" s="60"/>
      <c r="AA427" s="60"/>
      <c r="AB427" s="60"/>
      <c r="AC427" s="106"/>
      <c r="AD427" s="107"/>
      <c r="AE427" s="104"/>
    </row>
    <row r="428" spans="1:36">
      <c r="A428" s="461"/>
      <c r="B428" s="772" t="s">
        <v>1456</v>
      </c>
      <c r="C428" s="376">
        <v>1</v>
      </c>
      <c r="D428" s="771">
        <v>3.5</v>
      </c>
      <c r="E428" s="104">
        <v>1.43E-2</v>
      </c>
      <c r="F428" s="104"/>
      <c r="H428">
        <v>485</v>
      </c>
      <c r="I428" s="98">
        <f t="shared" si="143"/>
        <v>504</v>
      </c>
      <c r="J428" s="53" t="str" cm="1">
        <f t="array" aca="1" ref="J428" ca="1">INDIRECT("B" &amp; I428)</f>
        <v>NIVEL 970 FRENTE PM 485 18-02-2026</v>
      </c>
      <c r="K428" s="54">
        <f t="shared" ca="1" si="144"/>
        <v>3.5</v>
      </c>
      <c r="L428" s="55">
        <f t="shared" ca="1" si="145"/>
        <v>1.1520000000000001E-2</v>
      </c>
      <c r="M428" s="55">
        <f t="shared" ca="1" si="146"/>
        <v>0</v>
      </c>
      <c r="N428" s="55">
        <f t="shared" ca="1" si="137"/>
        <v>1.0368E-2</v>
      </c>
      <c r="O428" s="54" t="str">
        <f t="shared" ca="1" si="138"/>
        <v>Dump</v>
      </c>
      <c r="P428" s="99">
        <f t="shared" ca="1" si="139"/>
        <v>0.625</v>
      </c>
      <c r="R428" s="462"/>
      <c r="S428" s="462">
        <v>6</v>
      </c>
      <c r="T428" s="462"/>
      <c r="U428" s="56"/>
      <c r="V428" s="57"/>
      <c r="W428" s="57"/>
      <c r="X428" s="58"/>
      <c r="Y428" s="118"/>
      <c r="Z428" s="60"/>
      <c r="AA428" s="60"/>
      <c r="AB428" s="60"/>
      <c r="AC428" s="106"/>
      <c r="AD428" s="107"/>
      <c r="AE428" s="104"/>
    </row>
    <row r="429" spans="1:36">
      <c r="A429" s="461"/>
      <c r="B429" s="772" t="s">
        <v>1457</v>
      </c>
      <c r="C429" s="376">
        <v>1</v>
      </c>
      <c r="D429" s="771">
        <v>3.5</v>
      </c>
      <c r="E429" s="104">
        <v>1.12E-2</v>
      </c>
      <c r="F429" s="104"/>
      <c r="I429" s="461"/>
      <c r="K429" s="68">
        <f ca="1">SUM(K378:K428)</f>
        <v>175</v>
      </c>
      <c r="L429" s="69">
        <f ca="1">+N429/0.9</f>
        <v>9.745199999999999E-3</v>
      </c>
      <c r="M429" s="70">
        <f ca="1">(SUMPRODUCT(M378:M428,$K378:$K428)/$K429)*0.9</f>
        <v>0</v>
      </c>
      <c r="N429" s="70">
        <f ca="1">(SUMPRODUCT(N378:N428,$K378:$K428)/$K429)</f>
        <v>8.7706799999999994E-3</v>
      </c>
      <c r="O429" s="90"/>
      <c r="P429" s="91"/>
      <c r="R429" s="462"/>
      <c r="S429" s="462">
        <v>7</v>
      </c>
      <c r="T429" s="462"/>
      <c r="U429" s="56"/>
      <c r="V429" s="57"/>
      <c r="W429" s="57"/>
      <c r="X429" s="58"/>
      <c r="Y429" s="118"/>
      <c r="Z429" s="60"/>
      <c r="AA429" s="60"/>
      <c r="AB429" s="60"/>
      <c r="AC429" s="106"/>
      <c r="AD429" s="107"/>
      <c r="AE429" s="104"/>
    </row>
    <row r="430" spans="1:36">
      <c r="A430" s="461"/>
      <c r="B430" s="772" t="s">
        <v>1458</v>
      </c>
      <c r="C430" s="376">
        <v>1</v>
      </c>
      <c r="D430" s="771">
        <v>3.5</v>
      </c>
      <c r="E430" s="104">
        <v>1.4999999999999999E-2</v>
      </c>
      <c r="F430" s="104"/>
      <c r="I430" s="98"/>
      <c r="J430" s="71"/>
      <c r="K430" s="72" t="s">
        <v>59</v>
      </c>
      <c r="L430" s="418">
        <f ca="1">+L429/0.9</f>
        <v>1.0827999999999999E-2</v>
      </c>
      <c r="M430" s="73"/>
      <c r="N430" s="73"/>
      <c r="O430" s="98"/>
      <c r="P430" s="98"/>
      <c r="R430" s="462"/>
      <c r="S430" s="462">
        <v>8</v>
      </c>
      <c r="T430" s="462"/>
      <c r="U430" s="56"/>
      <c r="V430" s="57"/>
      <c r="W430" s="57"/>
      <c r="X430" s="62"/>
      <c r="Y430" s="118"/>
      <c r="Z430" s="60"/>
      <c r="AA430" s="60"/>
      <c r="AB430" s="60"/>
      <c r="AC430" s="106"/>
      <c r="AD430" s="107"/>
      <c r="AE430" s="104"/>
    </row>
    <row r="431" spans="1:36">
      <c r="A431" s="461"/>
      <c r="B431" s="772" t="s">
        <v>1459</v>
      </c>
      <c r="C431" s="376">
        <v>1</v>
      </c>
      <c r="D431" s="771">
        <v>3.5</v>
      </c>
      <c r="E431" s="104">
        <v>1.4200000000000001E-2</v>
      </c>
      <c r="F431" s="104"/>
      <c r="R431" s="461"/>
      <c r="S431" s="462">
        <v>9</v>
      </c>
      <c r="T431" s="462"/>
      <c r="U431" s="56"/>
      <c r="V431" s="57"/>
      <c r="W431" s="57"/>
      <c r="X431" s="62"/>
      <c r="Y431" s="118"/>
      <c r="Z431" s="60"/>
      <c r="AA431" s="60"/>
      <c r="AB431" s="60"/>
      <c r="AC431" s="106"/>
      <c r="AD431" s="107"/>
      <c r="AE431" s="104"/>
    </row>
    <row r="432" spans="1:36" ht="15.6">
      <c r="A432" s="461"/>
      <c r="B432" s="772" t="s">
        <v>1460</v>
      </c>
      <c r="C432" s="376">
        <v>1</v>
      </c>
      <c r="D432" s="771">
        <v>3.5</v>
      </c>
      <c r="E432" s="104">
        <v>1.3299999999999999E-2</v>
      </c>
      <c r="F432" s="104"/>
      <c r="I432" s="127" t="s">
        <v>266</v>
      </c>
      <c r="J432" s="44" t="s">
        <v>43</v>
      </c>
      <c r="K432" s="45" t="s">
        <v>44</v>
      </c>
      <c r="L432" s="46" t="s">
        <v>45</v>
      </c>
      <c r="M432" s="46" t="s">
        <v>46</v>
      </c>
      <c r="N432" s="46" t="s">
        <v>47</v>
      </c>
      <c r="O432" s="90"/>
      <c r="P432" s="91"/>
      <c r="R432" s="461"/>
      <c r="S432" s="462">
        <v>10</v>
      </c>
      <c r="T432" s="462"/>
      <c r="U432" s="462"/>
      <c r="V432" s="57"/>
      <c r="W432" s="57"/>
      <c r="X432" s="62"/>
      <c r="Y432" s="118"/>
      <c r="Z432" s="60"/>
      <c r="AA432" s="60"/>
      <c r="AB432" s="60"/>
      <c r="AC432" s="106"/>
      <c r="AD432" s="107"/>
      <c r="AE432" s="104"/>
    </row>
    <row r="433" spans="1:31" ht="15" thickBot="1">
      <c r="A433" s="461"/>
      <c r="B433" s="772" t="s">
        <v>1461</v>
      </c>
      <c r="C433" s="376">
        <v>1</v>
      </c>
      <c r="D433" s="771">
        <v>3.5</v>
      </c>
      <c r="E433" s="104">
        <v>1.4E-2</v>
      </c>
      <c r="F433" s="104"/>
      <c r="H433">
        <v>352</v>
      </c>
      <c r="I433" s="98">
        <f t="shared" ref="I433:I458" si="156">IF(H433="",
   IFERROR(MATCH("**", B:B, 0), ""),
   IFERROR(MATCH("* "&amp;H433&amp;" *", B:B, 0), "")
)</f>
        <v>359</v>
      </c>
      <c r="J433" s="53" t="str" cm="1">
        <f t="array" aca="1" ref="J433" ca="1">INDIRECT("B" &amp; I433)</f>
        <v>NIVEL 970 FRENTE PM 352 29-01-2026</v>
      </c>
      <c r="K433" s="54">
        <f t="shared" ref="K433:K458" ca="1" si="157">INDEX(D:D, MATCH(J433, $B:$B, 0))</f>
        <v>3.5</v>
      </c>
      <c r="L433" s="55">
        <f t="shared" ref="L433:L458" ca="1" si="158">INDEX(E:E, MATCH(J433, $B:$B, 0))*0.9</f>
        <v>1.35E-2</v>
      </c>
      <c r="M433" s="55">
        <f t="shared" ref="M433:M458" ca="1" si="159">INDEX(F:F, MATCH(J433, $B:$B, 0))</f>
        <v>0</v>
      </c>
      <c r="N433" s="55">
        <f t="shared" ref="N433:N458" ca="1" si="160">+IF(L433=0,M433*0.9,L433*0.9)</f>
        <v>1.2149999999999999E-2</v>
      </c>
      <c r="O433" s="54" t="str">
        <f t="shared" ref="O433:O458" ca="1" si="161">+IF(L433=0,"-","Dump")</f>
        <v>Dump</v>
      </c>
      <c r="P433" s="99">
        <f t="shared" ref="P433:P458" ca="1" si="162">+K433/5.6</f>
        <v>0.625</v>
      </c>
      <c r="R433" s="461"/>
      <c r="S433" s="462">
        <v>11</v>
      </c>
      <c r="T433" s="462"/>
      <c r="U433" s="462"/>
      <c r="V433" s="57"/>
      <c r="W433" s="57"/>
      <c r="X433" s="62"/>
      <c r="Y433" s="118"/>
      <c r="Z433" s="60"/>
      <c r="AA433" s="60"/>
      <c r="AB433" s="60"/>
      <c r="AC433" s="106"/>
      <c r="AD433" s="461"/>
      <c r="AE433" s="461"/>
    </row>
    <row r="434" spans="1:31" ht="15" thickBot="1">
      <c r="A434" s="461"/>
      <c r="B434" s="772" t="s">
        <v>1462</v>
      </c>
      <c r="C434" s="376">
        <v>1</v>
      </c>
      <c r="D434" s="771">
        <v>3.5</v>
      </c>
      <c r="E434" s="104">
        <v>1.11E-2</v>
      </c>
      <c r="F434" s="104"/>
      <c r="H434">
        <v>354</v>
      </c>
      <c r="I434" s="98">
        <f t="shared" si="156"/>
        <v>361</v>
      </c>
      <c r="J434" s="53" t="str" cm="1">
        <f t="array" aca="1" ref="J434" ca="1">INDIRECT("B" &amp; I434)</f>
        <v>NIVEL 970 FRENTE PM 354 29-01-2026</v>
      </c>
      <c r="K434" s="54">
        <f t="shared" ca="1" si="157"/>
        <v>3.5</v>
      </c>
      <c r="L434" s="55">
        <f t="shared" ca="1" si="158"/>
        <v>1.1340000000000001E-2</v>
      </c>
      <c r="M434" s="55">
        <f t="shared" ca="1" si="159"/>
        <v>0</v>
      </c>
      <c r="N434" s="55">
        <f t="shared" ca="1" si="160"/>
        <v>1.0206000000000002E-2</v>
      </c>
      <c r="O434" s="54" t="str">
        <f t="shared" ca="1" si="161"/>
        <v>Dump</v>
      </c>
      <c r="P434" s="99">
        <f t="shared" ca="1" si="162"/>
        <v>0.625</v>
      </c>
      <c r="R434" s="461"/>
      <c r="S434" s="461"/>
      <c r="T434" s="461"/>
      <c r="U434" s="461"/>
      <c r="V434" s="461"/>
      <c r="W434" s="461"/>
      <c r="X434" s="461"/>
      <c r="Y434" s="64">
        <f>SUM(Y423:Y433)</f>
        <v>0</v>
      </c>
      <c r="Z434" s="65" t="e">
        <f>+SUMPRODUCT(Y423:Y433,Z423:Z433)/Y434</f>
        <v>#DIV/0!</v>
      </c>
      <c r="AA434" s="66" t="e">
        <f>+SUMPRODUCT(Y423:Y433,AA423:AA433)/Y434</f>
        <v>#DIV/0!</v>
      </c>
      <c r="AB434" s="67"/>
      <c r="AC434" s="110" t="e">
        <f>+SUMPRODUCT(AC423:AC433,Y423:Y433)/(Y424+Y425)</f>
        <v>#DIV/0!</v>
      </c>
      <c r="AD434" s="461"/>
      <c r="AE434" s="461"/>
    </row>
    <row r="435" spans="1:31">
      <c r="A435" s="461"/>
      <c r="B435" s="772" t="s">
        <v>1463</v>
      </c>
      <c r="C435" s="376">
        <v>1</v>
      </c>
      <c r="D435" s="771">
        <v>3.5</v>
      </c>
      <c r="E435" s="104">
        <v>1.06E-2</v>
      </c>
      <c r="F435" s="104"/>
      <c r="H435">
        <v>355</v>
      </c>
      <c r="I435" s="98">
        <f t="shared" si="156"/>
        <v>362</v>
      </c>
      <c r="J435" s="53" t="str" cm="1">
        <f t="array" aca="1" ref="J435" ca="1">INDIRECT("B" &amp; I435)</f>
        <v>NIVEL 970 FRENTE PM 355 29-01-2026</v>
      </c>
      <c r="K435" s="54">
        <f t="shared" ca="1" si="157"/>
        <v>3.5</v>
      </c>
      <c r="L435" s="55">
        <f t="shared" ca="1" si="158"/>
        <v>1.1429999999999999E-2</v>
      </c>
      <c r="M435" s="55">
        <f t="shared" ca="1" si="159"/>
        <v>0</v>
      </c>
      <c r="N435" s="55">
        <f t="shared" ca="1" si="160"/>
        <v>1.0286999999999999E-2</v>
      </c>
      <c r="O435" s="54" t="str">
        <f t="shared" ca="1" si="161"/>
        <v>Dump</v>
      </c>
      <c r="P435" s="99">
        <f t="shared" ca="1" si="162"/>
        <v>0.625</v>
      </c>
      <c r="R435" s="461"/>
      <c r="S435" s="461"/>
      <c r="T435" s="461"/>
      <c r="U435" s="461"/>
      <c r="V435" s="461"/>
      <c r="W435" s="461"/>
      <c r="X435" s="461"/>
      <c r="Y435" s="461"/>
      <c r="Z435" s="461"/>
      <c r="AA435" s="461"/>
      <c r="AB435" s="461"/>
      <c r="AC435" s="461"/>
      <c r="AD435" s="461"/>
      <c r="AE435" s="461"/>
    </row>
    <row r="436" spans="1:31">
      <c r="A436" s="461"/>
      <c r="B436" s="772" t="s">
        <v>1464</v>
      </c>
      <c r="C436" s="376">
        <v>1</v>
      </c>
      <c r="D436" s="771">
        <v>3.5</v>
      </c>
      <c r="E436" s="104">
        <v>1.55E-2</v>
      </c>
      <c r="F436" s="104"/>
      <c r="H436">
        <v>356</v>
      </c>
      <c r="I436" s="98">
        <f t="shared" si="156"/>
        <v>363</v>
      </c>
      <c r="J436" s="53" t="str" cm="1">
        <f t="array" aca="1" ref="J436" ca="1">INDIRECT("B" &amp; I436)</f>
        <v>NIVEL 970 FRENTE PM 356 29-01-2026</v>
      </c>
      <c r="K436" s="54">
        <f t="shared" ca="1" si="157"/>
        <v>3.5</v>
      </c>
      <c r="L436" s="55">
        <f t="shared" ca="1" si="158"/>
        <v>1.728E-2</v>
      </c>
      <c r="M436" s="55">
        <f t="shared" ca="1" si="159"/>
        <v>0</v>
      </c>
      <c r="N436" s="55">
        <f t="shared" ca="1" si="160"/>
        <v>1.5552E-2</v>
      </c>
      <c r="O436" s="54" t="str">
        <f t="shared" ca="1" si="161"/>
        <v>Dump</v>
      </c>
      <c r="P436" s="99">
        <f t="shared" ca="1" si="162"/>
        <v>0.625</v>
      </c>
      <c r="R436" s="461"/>
      <c r="S436" s="461"/>
      <c r="T436" s="461"/>
      <c r="U436" s="461"/>
      <c r="V436" s="461"/>
      <c r="W436" s="461"/>
      <c r="X436" s="461"/>
      <c r="Y436" s="461"/>
      <c r="Z436" s="461"/>
      <c r="AA436" s="461"/>
      <c r="AB436" s="461"/>
      <c r="AC436" s="461"/>
      <c r="AD436" s="461"/>
      <c r="AE436" s="461"/>
    </row>
    <row r="437" spans="1:31" ht="15" thickBot="1">
      <c r="A437" s="419" t="s">
        <v>271</v>
      </c>
      <c r="B437" s="772" t="s">
        <v>1465</v>
      </c>
      <c r="C437" s="376">
        <v>1</v>
      </c>
      <c r="D437" s="771">
        <v>3.5</v>
      </c>
      <c r="E437" s="104">
        <v>7.0000000000000001E-3</v>
      </c>
      <c r="F437" s="104"/>
      <c r="H437">
        <v>357</v>
      </c>
      <c r="I437" s="98">
        <f t="shared" si="156"/>
        <v>364</v>
      </c>
      <c r="J437" s="53" t="str" cm="1">
        <f t="array" aca="1" ref="J437" ca="1">INDIRECT("B" &amp; I437)</f>
        <v>NIVEL 970 FRENTE AM 357 30-01-2026</v>
      </c>
      <c r="K437" s="54">
        <f t="shared" ca="1" si="157"/>
        <v>3.5</v>
      </c>
      <c r="L437" s="55">
        <f t="shared" ca="1" si="158"/>
        <v>1.2780000000000001E-2</v>
      </c>
      <c r="M437" s="55">
        <f t="shared" ca="1" si="159"/>
        <v>0</v>
      </c>
      <c r="N437" s="55">
        <f t="shared" ca="1" si="160"/>
        <v>1.1502000000000002E-2</v>
      </c>
      <c r="O437" s="54" t="str">
        <f t="shared" ca="1" si="161"/>
        <v>Dump</v>
      </c>
      <c r="P437" s="99">
        <f t="shared" ca="1" si="162"/>
        <v>0.625</v>
      </c>
      <c r="R437" s="461"/>
      <c r="S437" s="461"/>
      <c r="T437" s="461"/>
      <c r="U437" s="461"/>
      <c r="V437" s="461"/>
      <c r="W437" s="461"/>
      <c r="X437" s="461"/>
      <c r="Y437" s="461"/>
      <c r="Z437" s="461"/>
      <c r="AA437" s="461"/>
      <c r="AB437" s="461"/>
      <c r="AC437" s="461"/>
      <c r="AD437" s="461"/>
      <c r="AE437" s="461"/>
    </row>
    <row r="438" spans="1:31" ht="15" thickBot="1">
      <c r="A438" s="419" t="s">
        <v>271</v>
      </c>
      <c r="B438" s="772" t="s">
        <v>1466</v>
      </c>
      <c r="C438" s="376">
        <v>1</v>
      </c>
      <c r="D438" s="771">
        <v>3.5</v>
      </c>
      <c r="E438" s="104">
        <v>8.0999999999999996E-3</v>
      </c>
      <c r="F438" s="104"/>
      <c r="H438">
        <v>358</v>
      </c>
      <c r="I438" s="98">
        <f t="shared" si="156"/>
        <v>365</v>
      </c>
      <c r="J438" s="53" t="str" cm="1">
        <f t="array" aca="1" ref="J438" ca="1">INDIRECT("B" &amp; I438)</f>
        <v>NIVEL 970 FRENTE AM 358 30-01-2026</v>
      </c>
      <c r="K438" s="54">
        <f t="shared" ca="1" si="157"/>
        <v>3.5</v>
      </c>
      <c r="L438" s="55">
        <f t="shared" ca="1" si="158"/>
        <v>1.4129999999999998E-2</v>
      </c>
      <c r="M438" s="55">
        <f t="shared" ca="1" si="159"/>
        <v>0</v>
      </c>
      <c r="N438" s="55">
        <f t="shared" ca="1" si="160"/>
        <v>1.2716999999999999E-2</v>
      </c>
      <c r="O438" s="54" t="str">
        <f t="shared" ca="1" si="161"/>
        <v>Dump</v>
      </c>
      <c r="P438" s="99">
        <f t="shared" ca="1" si="162"/>
        <v>0.625</v>
      </c>
      <c r="R438" s="461"/>
      <c r="S438" s="461"/>
      <c r="T438" s="461"/>
      <c r="U438" s="119" t="str">
        <f>+R424</f>
        <v>Procesos Mineros</v>
      </c>
      <c r="V438" s="115">
        <f>Y434</f>
        <v>0</v>
      </c>
      <c r="W438" s="116" t="e">
        <f>+(Y434*Z434)/V438</f>
        <v>#DIV/0!</v>
      </c>
      <c r="X438" s="117">
        <f>+COUNTA(AB423:AB433)</f>
        <v>0</v>
      </c>
      <c r="Y438" s="461"/>
      <c r="Z438" s="461"/>
      <c r="AA438" s="461"/>
      <c r="AB438" s="461"/>
      <c r="AC438" s="461"/>
      <c r="AD438" s="461"/>
      <c r="AE438" s="461"/>
    </row>
    <row r="439" spans="1:31">
      <c r="A439" s="461"/>
      <c r="B439" s="772" t="s">
        <v>1467</v>
      </c>
      <c r="C439" s="376">
        <v>1</v>
      </c>
      <c r="D439" s="771">
        <v>3.5</v>
      </c>
      <c r="E439" s="104">
        <v>0.01</v>
      </c>
      <c r="F439" s="104"/>
      <c r="H439">
        <v>360</v>
      </c>
      <c r="I439" s="98">
        <f t="shared" si="156"/>
        <v>367</v>
      </c>
      <c r="J439" s="53" t="str" cm="1">
        <f t="array" aca="1" ref="J439" ca="1">INDIRECT("B" &amp; I439)</f>
        <v>NIVEL 970 FRENTE AM 360 30-01-2026</v>
      </c>
      <c r="K439" s="54">
        <f t="shared" ca="1" si="157"/>
        <v>3.5</v>
      </c>
      <c r="L439" s="55">
        <f t="shared" ca="1" si="158"/>
        <v>1.3140000000000001E-2</v>
      </c>
      <c r="M439" s="55">
        <f t="shared" ca="1" si="159"/>
        <v>0</v>
      </c>
      <c r="N439" s="55">
        <f t="shared" ca="1" si="160"/>
        <v>1.1826000000000001E-2</v>
      </c>
      <c r="O439" s="54" t="str">
        <f t="shared" ca="1" si="161"/>
        <v>Dump</v>
      </c>
      <c r="P439" s="99">
        <f t="shared" ca="1" si="162"/>
        <v>0.625</v>
      </c>
      <c r="R439" s="461"/>
      <c r="S439" s="461"/>
      <c r="T439" s="461"/>
      <c r="U439" s="461"/>
      <c r="V439" s="461"/>
      <c r="W439" s="461"/>
      <c r="X439" s="461"/>
      <c r="Y439" s="461"/>
      <c r="Z439" s="461"/>
      <c r="AA439" s="461"/>
      <c r="AB439" s="461"/>
      <c r="AC439" s="461"/>
      <c r="AD439" s="461"/>
      <c r="AE439" s="461"/>
    </row>
    <row r="440" spans="1:31" ht="15" thickBot="1">
      <c r="A440" s="461"/>
      <c r="B440" s="772" t="s">
        <v>1468</v>
      </c>
      <c r="C440" s="376">
        <v>1</v>
      </c>
      <c r="D440" s="771">
        <v>3.5</v>
      </c>
      <c r="E440" s="104">
        <v>9.5999999999999992E-3</v>
      </c>
      <c r="F440" s="104"/>
      <c r="H440">
        <v>361</v>
      </c>
      <c r="I440" s="98">
        <f t="shared" si="156"/>
        <v>368</v>
      </c>
      <c r="J440" s="53" t="str" cm="1">
        <f t="array" aca="1" ref="J440" ca="1">INDIRECT("B" &amp; I440)</f>
        <v>NIVEL 970 FRENTE AM 361 30-01-2026</v>
      </c>
      <c r="K440" s="54">
        <f t="shared" ca="1" si="157"/>
        <v>3.5</v>
      </c>
      <c r="L440" s="55">
        <f t="shared" ca="1" si="158"/>
        <v>1.3140000000000001E-2</v>
      </c>
      <c r="M440" s="55">
        <f t="shared" ca="1" si="159"/>
        <v>0</v>
      </c>
      <c r="N440" s="55">
        <f t="shared" ca="1" si="160"/>
        <v>1.1826000000000001E-2</v>
      </c>
      <c r="O440" s="54" t="str">
        <f t="shared" ca="1" si="161"/>
        <v>Dump</v>
      </c>
      <c r="P440" s="99">
        <f t="shared" ca="1" si="162"/>
        <v>0.625</v>
      </c>
      <c r="R440" s="461"/>
      <c r="S440" s="461"/>
      <c r="T440" s="461"/>
      <c r="U440" s="461"/>
      <c r="V440" s="461"/>
      <c r="W440" s="461"/>
      <c r="X440" s="461"/>
      <c r="Y440" s="461"/>
      <c r="Z440" s="461"/>
      <c r="AA440" s="461"/>
      <c r="AB440" s="461"/>
      <c r="AC440" s="461"/>
      <c r="AD440" s="461"/>
      <c r="AE440" s="461"/>
    </row>
    <row r="441" spans="1:31" ht="29.4" thickBot="1">
      <c r="A441" s="419" t="s">
        <v>271</v>
      </c>
      <c r="B441" s="772" t="s">
        <v>1469</v>
      </c>
      <c r="C441" s="376">
        <v>1</v>
      </c>
      <c r="D441" s="771">
        <v>3.5</v>
      </c>
      <c r="E441" s="104">
        <v>7.3000000000000001E-3</v>
      </c>
      <c r="F441" s="104"/>
      <c r="H441">
        <v>362</v>
      </c>
      <c r="I441" s="98">
        <f t="shared" si="156"/>
        <v>369</v>
      </c>
      <c r="J441" s="53" t="str" cm="1">
        <f t="array" aca="1" ref="J441" ca="1">INDIRECT("B" &amp; I441)</f>
        <v>NIVEL 970 FRENTE AM 362 30-01-2026</v>
      </c>
      <c r="K441" s="54">
        <f t="shared" ca="1" si="157"/>
        <v>3.5</v>
      </c>
      <c r="L441" s="55">
        <f t="shared" ca="1" si="158"/>
        <v>1.269E-2</v>
      </c>
      <c r="M441" s="55">
        <f t="shared" ca="1" si="159"/>
        <v>0</v>
      </c>
      <c r="N441" s="55">
        <f t="shared" ca="1" si="160"/>
        <v>1.1421000000000001E-2</v>
      </c>
      <c r="O441" s="54" t="str">
        <f t="shared" ca="1" si="161"/>
        <v>Dump</v>
      </c>
      <c r="P441" s="99">
        <f t="shared" ca="1" si="162"/>
        <v>0.625</v>
      </c>
      <c r="R441" s="120" t="s">
        <v>238</v>
      </c>
      <c r="S441" s="121"/>
      <c r="T441" s="121"/>
      <c r="U441" s="121"/>
      <c r="V441" s="121"/>
      <c r="W441" s="121"/>
      <c r="X441" s="121"/>
      <c r="Y441" s="121"/>
      <c r="Z441" s="121"/>
      <c r="AA441" s="121"/>
      <c r="AB441" s="121"/>
      <c r="AC441" s="121"/>
      <c r="AD441" s="121"/>
      <c r="AE441" s="122"/>
    </row>
    <row r="442" spans="1:31">
      <c r="A442" s="461"/>
      <c r="B442" s="772" t="s">
        <v>1470</v>
      </c>
      <c r="C442" s="376">
        <v>1</v>
      </c>
      <c r="D442" s="771">
        <v>3.5</v>
      </c>
      <c r="E442" s="104">
        <v>9.7999999999999997E-3</v>
      </c>
      <c r="F442" s="104"/>
      <c r="H442">
        <v>363</v>
      </c>
      <c r="I442" s="98">
        <f t="shared" si="156"/>
        <v>382</v>
      </c>
      <c r="J442" s="53" t="str" cm="1">
        <f t="array" aca="1" ref="J442" ca="1">INDIRECT("B" &amp; I442)</f>
        <v>NIVEL 970 FRENTE AM 363 02-02-2026</v>
      </c>
      <c r="K442" s="54">
        <f t="shared" ca="1" si="157"/>
        <v>3.5</v>
      </c>
      <c r="L442" s="55">
        <f t="shared" ca="1" si="158"/>
        <v>1.6109999999999999E-2</v>
      </c>
      <c r="M442" s="55">
        <f t="shared" ca="1" si="159"/>
        <v>0</v>
      </c>
      <c r="N442" s="55">
        <f t="shared" ca="1" si="160"/>
        <v>1.4499E-2</v>
      </c>
      <c r="O442" s="54" t="str">
        <f t="shared" ca="1" si="161"/>
        <v>Dump</v>
      </c>
      <c r="P442" s="99">
        <f t="shared" ca="1" si="162"/>
        <v>0.625</v>
      </c>
      <c r="R442" s="461"/>
      <c r="S442" s="461"/>
      <c r="T442" s="461"/>
      <c r="U442" s="461"/>
      <c r="V442" s="461"/>
      <c r="W442" s="461"/>
      <c r="X442" s="461"/>
      <c r="Y442" s="461"/>
      <c r="Z442" s="461"/>
      <c r="AA442" s="461"/>
      <c r="AB442" s="461"/>
      <c r="AC442" s="461"/>
      <c r="AD442" s="461"/>
      <c r="AE442" s="461"/>
    </row>
    <row r="443" spans="1:31">
      <c r="A443" s="461"/>
      <c r="B443" s="772" t="s">
        <v>1471</v>
      </c>
      <c r="C443" s="376">
        <v>1</v>
      </c>
      <c r="D443" s="771">
        <v>3.5</v>
      </c>
      <c r="E443" s="104">
        <v>9.7000000000000003E-3</v>
      </c>
      <c r="F443" s="104"/>
      <c r="H443">
        <v>364</v>
      </c>
      <c r="I443" s="98">
        <f t="shared" si="156"/>
        <v>383</v>
      </c>
      <c r="J443" s="53" t="str" cm="1">
        <f t="array" aca="1" ref="J443" ca="1">INDIRECT("B" &amp; I443)</f>
        <v>NIVEL 970 FRENTE AM 364 02-02-2026</v>
      </c>
      <c r="K443" s="54">
        <f t="shared" ca="1" si="157"/>
        <v>3.5</v>
      </c>
      <c r="L443" s="55">
        <f t="shared" ca="1" si="158"/>
        <v>6.7499999999999999E-3</v>
      </c>
      <c r="M443" s="55">
        <f t="shared" ca="1" si="159"/>
        <v>0</v>
      </c>
      <c r="N443" s="55">
        <f t="shared" ca="1" si="160"/>
        <v>6.0749999999999997E-3</v>
      </c>
      <c r="O443" s="54" t="str">
        <f t="shared" ca="1" si="161"/>
        <v>Dump</v>
      </c>
      <c r="P443" s="99">
        <f t="shared" ca="1" si="162"/>
        <v>0.625</v>
      </c>
      <c r="R443" s="461"/>
      <c r="S443" s="461"/>
      <c r="T443" s="461"/>
      <c r="U443" s="461"/>
      <c r="V443" s="461"/>
      <c r="W443" s="461"/>
      <c r="X443" s="461"/>
      <c r="Y443" s="111"/>
      <c r="Z443" s="112"/>
      <c r="AA443" s="112"/>
      <c r="AB443" s="113"/>
      <c r="AC443" s="114"/>
      <c r="AD443" s="461"/>
      <c r="AE443" s="461"/>
    </row>
    <row r="444" spans="1:31">
      <c r="A444" s="461"/>
      <c r="B444" s="772" t="s">
        <v>1472</v>
      </c>
      <c r="C444" s="376">
        <v>1</v>
      </c>
      <c r="D444" s="771">
        <v>3.5</v>
      </c>
      <c r="E444" s="104">
        <v>1.09E-2</v>
      </c>
      <c r="F444" s="104"/>
      <c r="H444">
        <v>365</v>
      </c>
      <c r="I444" s="98">
        <f t="shared" si="156"/>
        <v>384</v>
      </c>
      <c r="J444" s="53" t="str" cm="1">
        <f t="array" aca="1" ref="J444" ca="1">INDIRECT("B" &amp; I444)</f>
        <v>NIVEL 970 FRENTE AM 365 02-02-2026</v>
      </c>
      <c r="K444" s="54">
        <f t="shared" ca="1" si="157"/>
        <v>3.5</v>
      </c>
      <c r="L444" s="55">
        <f t="shared" ca="1" si="158"/>
        <v>1.188E-2</v>
      </c>
      <c r="M444" s="55">
        <f t="shared" ca="1" si="159"/>
        <v>0</v>
      </c>
      <c r="N444" s="55">
        <f t="shared" ca="1" si="160"/>
        <v>1.0692E-2</v>
      </c>
      <c r="O444" s="54" t="str">
        <f t="shared" ca="1" si="161"/>
        <v>Dump</v>
      </c>
      <c r="P444" s="99">
        <f t="shared" ca="1" si="162"/>
        <v>0.625</v>
      </c>
      <c r="R444" s="47" t="s">
        <v>48</v>
      </c>
      <c r="S444" s="48" t="s">
        <v>49</v>
      </c>
      <c r="T444" s="48" t="s">
        <v>50</v>
      </c>
      <c r="U444" s="48" t="s">
        <v>51</v>
      </c>
      <c r="V444" s="49" t="s">
        <v>52</v>
      </c>
      <c r="W444" s="49" t="s">
        <v>53</v>
      </c>
      <c r="X444" s="48" t="s">
        <v>54</v>
      </c>
      <c r="Y444" s="50" t="s">
        <v>55</v>
      </c>
      <c r="Z444" s="48" t="s">
        <v>56</v>
      </c>
      <c r="AA444" s="51" t="s">
        <v>12</v>
      </c>
      <c r="AB444" s="48" t="s">
        <v>57</v>
      </c>
      <c r="AC444" s="48" t="s">
        <v>66</v>
      </c>
      <c r="AD444" s="48" t="s">
        <v>67</v>
      </c>
      <c r="AE444" s="48" t="s">
        <v>68</v>
      </c>
    </row>
    <row r="445" spans="1:31">
      <c r="A445" s="461"/>
      <c r="B445" s="772" t="s">
        <v>1473</v>
      </c>
      <c r="C445" s="376">
        <v>1</v>
      </c>
      <c r="D445" s="771">
        <v>3.5</v>
      </c>
      <c r="E445" s="104">
        <v>1.23E-2</v>
      </c>
      <c r="F445" s="104"/>
      <c r="H445">
        <v>366</v>
      </c>
      <c r="I445" s="98">
        <f t="shared" si="156"/>
        <v>385</v>
      </c>
      <c r="J445" s="53" t="str" cm="1">
        <f t="array" aca="1" ref="J445" ca="1">INDIRECT("B" &amp; I445)</f>
        <v>NIVEL 970 FRENTE AM 366 02-02-2026</v>
      </c>
      <c r="K445" s="54">
        <f t="shared" ca="1" si="157"/>
        <v>3.5</v>
      </c>
      <c r="L445" s="55">
        <f t="shared" ca="1" si="158"/>
        <v>1.404E-2</v>
      </c>
      <c r="M445" s="55">
        <f t="shared" ca="1" si="159"/>
        <v>0</v>
      </c>
      <c r="N445" s="55">
        <f t="shared" ca="1" si="160"/>
        <v>1.2636000000000001E-2</v>
      </c>
      <c r="O445" s="54" t="str">
        <f t="shared" ca="1" si="161"/>
        <v>Dump</v>
      </c>
      <c r="P445" s="99">
        <f t="shared" ca="1" si="162"/>
        <v>0.625</v>
      </c>
      <c r="R445" s="56">
        <v>20026</v>
      </c>
      <c r="S445" s="56">
        <v>1</v>
      </c>
      <c r="T445" s="56"/>
      <c r="U445" s="56" t="s">
        <v>60</v>
      </c>
      <c r="V445" s="57">
        <v>46062</v>
      </c>
      <c r="W445" s="57"/>
      <c r="X445" s="58"/>
      <c r="Y445" s="118">
        <v>29.39</v>
      </c>
      <c r="Z445" s="60">
        <f ca="1">+L487</f>
        <v>1.6881818181818185E-2</v>
      </c>
      <c r="AA445" s="60">
        <f ca="1">+M486</f>
        <v>0</v>
      </c>
      <c r="AB445" s="60" t="str">
        <f>+I462</f>
        <v>EN012</v>
      </c>
      <c r="AC445" s="106"/>
      <c r="AD445" s="107">
        <f ca="1">+AC456-Z456</f>
        <v>-1.6881818181818185E-2</v>
      </c>
      <c r="AE445" s="104">
        <f ca="1">+(AC456-Z456)/Z456</f>
        <v>-1</v>
      </c>
    </row>
    <row r="446" spans="1:31" ht="28.8">
      <c r="A446" s="461"/>
      <c r="B446" s="772" t="s">
        <v>1474</v>
      </c>
      <c r="C446" s="376">
        <v>1</v>
      </c>
      <c r="D446" s="771">
        <v>3.5</v>
      </c>
      <c r="E446" s="104">
        <v>8.8999999999999999E-3</v>
      </c>
      <c r="F446" s="104"/>
      <c r="H446">
        <v>367</v>
      </c>
      <c r="I446" s="98">
        <f t="shared" si="156"/>
        <v>386</v>
      </c>
      <c r="J446" s="53" t="str" cm="1">
        <f t="array" aca="1" ref="J446" ca="1">INDIRECT("B" &amp; I446)</f>
        <v>NIVEL 970 FRENTE AM 367 02-02-2026</v>
      </c>
      <c r="K446" s="54">
        <f t="shared" ca="1" si="157"/>
        <v>3.5</v>
      </c>
      <c r="L446" s="55">
        <f t="shared" ca="1" si="158"/>
        <v>7.4700000000000001E-3</v>
      </c>
      <c r="M446" s="55">
        <f t="shared" ca="1" si="159"/>
        <v>0</v>
      </c>
      <c r="N446" s="55">
        <f t="shared" ca="1" si="160"/>
        <v>6.7229999999999998E-3</v>
      </c>
      <c r="O446" s="54" t="str">
        <f t="shared" ca="1" si="161"/>
        <v>Dump</v>
      </c>
      <c r="P446" s="99">
        <f t="shared" ca="1" si="162"/>
        <v>0.625</v>
      </c>
      <c r="R446" s="108" t="s">
        <v>262</v>
      </c>
      <c r="S446" s="56">
        <v>2</v>
      </c>
      <c r="T446" s="56"/>
      <c r="U446" s="56" t="s">
        <v>269</v>
      </c>
      <c r="V446" s="57">
        <v>46062</v>
      </c>
      <c r="W446" s="57"/>
      <c r="X446" s="58"/>
      <c r="Y446" s="118">
        <v>33.54</v>
      </c>
      <c r="Z446" s="60">
        <f ca="1">+L487</f>
        <v>1.6881818181818185E-2</v>
      </c>
      <c r="AA446" s="60">
        <f ca="1">+M486</f>
        <v>0</v>
      </c>
      <c r="AB446" s="60" t="str">
        <f>+I462</f>
        <v>EN012</v>
      </c>
      <c r="AC446" s="106"/>
      <c r="AD446" s="107"/>
      <c r="AE446" s="104"/>
    </row>
    <row r="447" spans="1:31">
      <c r="A447" s="461"/>
      <c r="B447" s="772" t="s">
        <v>1475</v>
      </c>
      <c r="C447" s="376">
        <v>1</v>
      </c>
      <c r="D447" s="771">
        <v>3.5</v>
      </c>
      <c r="E447" s="104">
        <v>1.26E-2</v>
      </c>
      <c r="F447" s="104"/>
      <c r="H447">
        <v>368</v>
      </c>
      <c r="I447" s="98">
        <f t="shared" si="156"/>
        <v>387</v>
      </c>
      <c r="J447" s="53" t="str" cm="1">
        <f t="array" aca="1" ref="J447" ca="1">INDIRECT("B" &amp; I447)</f>
        <v>NIVEL 970 FRENTE AM 368 02-02-2026</v>
      </c>
      <c r="K447" s="54">
        <f t="shared" ca="1" si="157"/>
        <v>3.5</v>
      </c>
      <c r="L447" s="55">
        <f t="shared" ca="1" si="158"/>
        <v>1.0800000000000001E-2</v>
      </c>
      <c r="M447" s="55">
        <f t="shared" ca="1" si="159"/>
        <v>0</v>
      </c>
      <c r="N447" s="55">
        <f t="shared" ca="1" si="160"/>
        <v>9.7200000000000012E-3</v>
      </c>
      <c r="O447" s="54" t="str">
        <f t="shared" ca="1" si="161"/>
        <v>Dump</v>
      </c>
      <c r="P447" s="99">
        <f t="shared" ca="1" si="162"/>
        <v>0.625</v>
      </c>
      <c r="R447" s="462"/>
      <c r="S447" s="56">
        <v>3</v>
      </c>
      <c r="T447" s="56"/>
      <c r="U447" s="56"/>
      <c r="V447" s="57"/>
      <c r="W447" s="57"/>
      <c r="X447" s="58"/>
      <c r="Y447" s="118"/>
      <c r="Z447" s="60"/>
      <c r="AA447" s="60"/>
      <c r="AB447" s="60"/>
      <c r="AC447" s="106"/>
      <c r="AD447" s="107"/>
      <c r="AE447" s="104"/>
    </row>
    <row r="448" spans="1:31" ht="15" thickBot="1">
      <c r="A448" s="461"/>
      <c r="B448" s="772" t="s">
        <v>1476</v>
      </c>
      <c r="C448" s="376">
        <v>1</v>
      </c>
      <c r="D448" s="771">
        <v>3.5</v>
      </c>
      <c r="E448" s="104">
        <v>1.3299999999999999E-2</v>
      </c>
      <c r="F448" s="104"/>
      <c r="H448">
        <v>369</v>
      </c>
      <c r="I448" s="98">
        <f t="shared" si="156"/>
        <v>388</v>
      </c>
      <c r="J448" s="53" t="str" cm="1">
        <f t="array" aca="1" ref="J448" ca="1">INDIRECT("B" &amp; I448)</f>
        <v>NIVEL 970 FRENTE AM 369 02-02-2026</v>
      </c>
      <c r="K448" s="54">
        <f t="shared" ca="1" si="157"/>
        <v>3.5</v>
      </c>
      <c r="L448" s="55">
        <f t="shared" ca="1" si="158"/>
        <v>1.0619999999999999E-2</v>
      </c>
      <c r="M448" s="55">
        <f t="shared" ca="1" si="159"/>
        <v>0</v>
      </c>
      <c r="N448" s="55">
        <f t="shared" ca="1" si="160"/>
        <v>9.5579999999999988E-3</v>
      </c>
      <c r="O448" s="54" t="str">
        <f t="shared" ca="1" si="161"/>
        <v>Dump</v>
      </c>
      <c r="P448" s="99">
        <f t="shared" ca="1" si="162"/>
        <v>0.625</v>
      </c>
      <c r="R448" s="462"/>
      <c r="S448" s="56">
        <v>4</v>
      </c>
      <c r="T448" s="56"/>
      <c r="U448" s="56"/>
      <c r="V448" s="57"/>
      <c r="W448" s="57"/>
      <c r="X448" s="58"/>
      <c r="Y448" s="59"/>
      <c r="Z448" s="60"/>
      <c r="AA448" s="60"/>
      <c r="AB448" s="60"/>
      <c r="AC448" s="106"/>
      <c r="AD448" s="107"/>
      <c r="AE448" s="104"/>
    </row>
    <row r="449" spans="1:36">
      <c r="A449" s="461"/>
      <c r="B449" s="772" t="s">
        <v>1477</v>
      </c>
      <c r="C449" s="376">
        <v>1</v>
      </c>
      <c r="D449" s="771">
        <v>3.5</v>
      </c>
      <c r="E449" s="104">
        <v>7.7999999999999996E-3</v>
      </c>
      <c r="F449" s="104"/>
      <c r="H449">
        <v>392</v>
      </c>
      <c r="I449" s="98">
        <f t="shared" si="156"/>
        <v>411</v>
      </c>
      <c r="J449" s="53" t="str" cm="1">
        <f t="array" aca="1" ref="J449" ca="1">INDIRECT("B" &amp; I449)</f>
        <v>NIVEL 970 FRENTE PM 392 04-02-2026</v>
      </c>
      <c r="K449" s="54">
        <f t="shared" ca="1" si="157"/>
        <v>3.5</v>
      </c>
      <c r="L449" s="55">
        <f t="shared" ca="1" si="158"/>
        <v>1.107E-2</v>
      </c>
      <c r="M449" s="55">
        <f t="shared" ca="1" si="159"/>
        <v>0</v>
      </c>
      <c r="N449" s="55">
        <f t="shared" ca="1" si="160"/>
        <v>9.9629999999999996E-3</v>
      </c>
      <c r="O449" s="54" t="str">
        <f t="shared" ca="1" si="161"/>
        <v>Dump</v>
      </c>
      <c r="P449" s="99">
        <f t="shared" ca="1" si="162"/>
        <v>0.625</v>
      </c>
      <c r="R449" s="462"/>
      <c r="S449" s="462">
        <v>5</v>
      </c>
      <c r="T449" s="56"/>
      <c r="U449" s="56"/>
      <c r="V449" s="57"/>
      <c r="W449" s="57"/>
      <c r="X449" s="58"/>
      <c r="Y449" s="59"/>
      <c r="Z449" s="60"/>
      <c r="AA449" s="60"/>
      <c r="AB449" s="60"/>
      <c r="AC449" s="106"/>
      <c r="AD449" s="107"/>
      <c r="AE449" s="104"/>
      <c r="AH449" s="95" t="str">
        <f>+I489</f>
        <v>EN013</v>
      </c>
      <c r="AI449" s="96" t="s">
        <v>62</v>
      </c>
    </row>
    <row r="450" spans="1:36" ht="15" thickBot="1">
      <c r="A450" s="461"/>
      <c r="B450" s="772" t="s">
        <v>1478</v>
      </c>
      <c r="C450" s="376">
        <v>1</v>
      </c>
      <c r="D450" s="771">
        <v>3.5</v>
      </c>
      <c r="E450" s="104">
        <v>1.03E-2</v>
      </c>
      <c r="F450" s="104"/>
      <c r="H450">
        <v>393</v>
      </c>
      <c r="I450" s="98">
        <f t="shared" si="156"/>
        <v>412</v>
      </c>
      <c r="J450" s="53" t="str" cm="1">
        <f t="array" aca="1" ref="J450" ca="1">INDIRECT("B" &amp; I450)</f>
        <v>NIVEL 970 FRENTE PM 393 04-02-2026</v>
      </c>
      <c r="K450" s="54">
        <f t="shared" ca="1" si="157"/>
        <v>3.5</v>
      </c>
      <c r="L450" s="55">
        <f t="shared" ca="1" si="158"/>
        <v>1.188E-2</v>
      </c>
      <c r="M450" s="55">
        <f t="shared" ca="1" si="159"/>
        <v>0</v>
      </c>
      <c r="N450" s="55">
        <f t="shared" ca="1" si="160"/>
        <v>1.0692E-2</v>
      </c>
      <c r="O450" s="54" t="str">
        <f t="shared" ca="1" si="161"/>
        <v>Dump</v>
      </c>
      <c r="P450" s="99">
        <f t="shared" ca="1" si="162"/>
        <v>0.625</v>
      </c>
      <c r="R450" s="462"/>
      <c r="S450" s="462">
        <v>6</v>
      </c>
      <c r="T450" s="462"/>
      <c r="U450" s="56"/>
      <c r="V450" s="57"/>
      <c r="W450" s="57"/>
      <c r="X450" s="58"/>
      <c r="Y450" s="109"/>
      <c r="Z450" s="60"/>
      <c r="AA450" s="60"/>
      <c r="AB450" s="60"/>
      <c r="AC450" s="106"/>
      <c r="AD450" s="107"/>
      <c r="AE450" s="104"/>
      <c r="AH450" s="100">
        <f ca="1">+K510-SUMIF(AB:AB, AH449, Y:Y)</f>
        <v>70</v>
      </c>
      <c r="AI450" s="101">
        <f ca="1">+L511</f>
        <v>1.5509999999999999E-2</v>
      </c>
      <c r="AJ450" s="102">
        <f ca="1">COUNTIF(AB:AB, AH449)</f>
        <v>0</v>
      </c>
    </row>
    <row r="451" spans="1:36" ht="15" thickBot="1">
      <c r="A451" s="461"/>
      <c r="B451" s="772" t="s">
        <v>1479</v>
      </c>
      <c r="C451" s="376">
        <v>1</v>
      </c>
      <c r="D451" s="771">
        <v>3.5</v>
      </c>
      <c r="E451" s="104">
        <v>1.12E-2</v>
      </c>
      <c r="F451" s="104"/>
      <c r="H451">
        <v>394</v>
      </c>
      <c r="I451" s="98">
        <f t="shared" si="156"/>
        <v>413</v>
      </c>
      <c r="J451" s="53" t="str" cm="1">
        <f t="array" aca="1" ref="J451" ca="1">INDIRECT("B" &amp; I451)</f>
        <v>NIVEL 970 FRENTE PM 394 04-02-2026</v>
      </c>
      <c r="K451" s="54">
        <f t="shared" ca="1" si="157"/>
        <v>3.5</v>
      </c>
      <c r="L451" s="55">
        <f t="shared" ca="1" si="158"/>
        <v>1.116E-2</v>
      </c>
      <c r="M451" s="55">
        <f t="shared" ca="1" si="159"/>
        <v>0</v>
      </c>
      <c r="N451" s="55">
        <f t="shared" ca="1" si="160"/>
        <v>1.0044000000000001E-2</v>
      </c>
      <c r="O451" s="54" t="str">
        <f t="shared" ca="1" si="161"/>
        <v>Dump</v>
      </c>
      <c r="P451" s="99">
        <f t="shared" ca="1" si="162"/>
        <v>0.625</v>
      </c>
      <c r="R451" s="462"/>
      <c r="S451" s="462">
        <v>7</v>
      </c>
      <c r="T451" s="462"/>
      <c r="U451" s="56"/>
      <c r="V451" s="57"/>
      <c r="W451" s="57"/>
      <c r="X451" s="58"/>
      <c r="Y451" s="109"/>
      <c r="Z451" s="60"/>
      <c r="AA451" s="60"/>
      <c r="AB451" s="60"/>
      <c r="AC451" s="106"/>
      <c r="AD451" s="107"/>
      <c r="AE451" s="104"/>
      <c r="AH451" s="105"/>
      <c r="AI451" s="101"/>
    </row>
    <row r="452" spans="1:36">
      <c r="A452" s="461"/>
      <c r="B452" s="772" t="s">
        <v>1480</v>
      </c>
      <c r="C452" s="376">
        <v>1</v>
      </c>
      <c r="D452" s="771">
        <v>3.5</v>
      </c>
      <c r="E452" s="104">
        <v>1.2500000000000001E-2</v>
      </c>
      <c r="F452" s="104"/>
      <c r="H452">
        <v>395</v>
      </c>
      <c r="I452" s="98">
        <f t="shared" si="156"/>
        <v>414</v>
      </c>
      <c r="J452" s="53" t="str" cm="1">
        <f t="array" aca="1" ref="J452" ca="1">INDIRECT("B" &amp; I452)</f>
        <v>NIVEL 970 FRENTE PM 395 04-02-2026</v>
      </c>
      <c r="K452" s="54">
        <f t="shared" ca="1" si="157"/>
        <v>3.5</v>
      </c>
      <c r="L452" s="55">
        <f t="shared" ca="1" si="158"/>
        <v>1.2870000000000001E-2</v>
      </c>
      <c r="M452" s="55">
        <f t="shared" ca="1" si="159"/>
        <v>0</v>
      </c>
      <c r="N452" s="55">
        <f t="shared" ca="1" si="160"/>
        <v>1.1583000000000001E-2</v>
      </c>
      <c r="O452" s="54" t="str">
        <f t="shared" ca="1" si="161"/>
        <v>Dump</v>
      </c>
      <c r="P452" s="99">
        <f t="shared" ca="1" si="162"/>
        <v>0.625</v>
      </c>
      <c r="R452" s="462"/>
      <c r="S452" s="462">
        <v>8</v>
      </c>
      <c r="T452" s="462"/>
      <c r="U452" s="56"/>
      <c r="V452" s="57"/>
      <c r="W452" s="57"/>
      <c r="X452" s="62"/>
      <c r="Y452" s="109"/>
      <c r="Z452" s="60"/>
      <c r="AA452" s="60"/>
      <c r="AB452" s="60"/>
      <c r="AC452" s="106"/>
      <c r="AD452" s="107"/>
      <c r="AE452" s="104"/>
    </row>
    <row r="453" spans="1:36">
      <c r="A453" s="461"/>
      <c r="B453" s="772" t="s">
        <v>1481</v>
      </c>
      <c r="C453" s="376">
        <v>1</v>
      </c>
      <c r="D453" s="771">
        <v>3.5</v>
      </c>
      <c r="E453" s="104">
        <v>2.2599999999999999E-2</v>
      </c>
      <c r="F453" s="104"/>
      <c r="H453">
        <v>396</v>
      </c>
      <c r="I453" s="98">
        <f t="shared" si="156"/>
        <v>415</v>
      </c>
      <c r="J453" s="53" t="str" cm="1">
        <f t="array" aca="1" ref="J453" ca="1">INDIRECT("B" &amp; I453)</f>
        <v>NIVEL 970 FRENTE AM 396 05-02-2026</v>
      </c>
      <c r="K453" s="54">
        <f t="shared" ca="1" si="157"/>
        <v>3.5</v>
      </c>
      <c r="L453" s="55">
        <f t="shared" ca="1" si="158"/>
        <v>1.2060000000000001E-2</v>
      </c>
      <c r="M453" s="55">
        <f t="shared" ca="1" si="159"/>
        <v>0</v>
      </c>
      <c r="N453" s="55">
        <f t="shared" ca="1" si="160"/>
        <v>1.0854000000000001E-2</v>
      </c>
      <c r="O453" s="54" t="str">
        <f t="shared" ca="1" si="161"/>
        <v>Dump</v>
      </c>
      <c r="P453" s="99">
        <f t="shared" ca="1" si="162"/>
        <v>0.625</v>
      </c>
      <c r="R453" s="461"/>
      <c r="S453" s="462">
        <v>9</v>
      </c>
      <c r="T453" s="462"/>
      <c r="U453" s="462"/>
      <c r="V453" s="57"/>
      <c r="W453" s="57"/>
      <c r="X453" s="62"/>
      <c r="Y453" s="59"/>
      <c r="Z453" s="60"/>
      <c r="AA453" s="60"/>
      <c r="AB453" s="60"/>
      <c r="AC453" s="106"/>
      <c r="AD453" s="107"/>
      <c r="AE453" s="104"/>
    </row>
    <row r="454" spans="1:36">
      <c r="A454" s="461"/>
      <c r="B454" s="772" t="s">
        <v>1482</v>
      </c>
      <c r="C454" s="376">
        <v>1</v>
      </c>
      <c r="D454" s="771">
        <v>3.5</v>
      </c>
      <c r="E454" s="104">
        <v>1.5900000000000001E-2</v>
      </c>
      <c r="F454" s="104"/>
      <c r="H454">
        <v>397</v>
      </c>
      <c r="I454" s="98">
        <f t="shared" si="156"/>
        <v>416</v>
      </c>
      <c r="J454" s="53" t="str" cm="1">
        <f t="array" aca="1" ref="J454" ca="1">INDIRECT("B" &amp; I454)</f>
        <v>NIVEL 970 FRENTE AM 397 05-02-2026</v>
      </c>
      <c r="K454" s="54">
        <f t="shared" ca="1" si="157"/>
        <v>3.5</v>
      </c>
      <c r="L454" s="55">
        <f t="shared" ca="1" si="158"/>
        <v>1.503E-2</v>
      </c>
      <c r="M454" s="55">
        <f t="shared" ca="1" si="159"/>
        <v>0</v>
      </c>
      <c r="N454" s="55">
        <f t="shared" ca="1" si="160"/>
        <v>1.3527000000000001E-2</v>
      </c>
      <c r="O454" s="54" t="str">
        <f t="shared" ca="1" si="161"/>
        <v>Dump</v>
      </c>
      <c r="P454" s="99">
        <f t="shared" ca="1" si="162"/>
        <v>0.625</v>
      </c>
      <c r="R454" s="461"/>
      <c r="S454" s="462">
        <v>10</v>
      </c>
      <c r="T454" s="462"/>
      <c r="U454" s="462"/>
      <c r="V454" s="57"/>
      <c r="W454" s="57"/>
      <c r="X454" s="62"/>
      <c r="Y454" s="63"/>
      <c r="Z454" s="60"/>
      <c r="AA454" s="60"/>
      <c r="AB454" s="60"/>
      <c r="AC454" s="106"/>
      <c r="AD454" s="107"/>
      <c r="AE454" s="104"/>
    </row>
    <row r="455" spans="1:36" ht="15" thickBot="1">
      <c r="A455" s="461"/>
      <c r="B455" s="772" t="s">
        <v>1483</v>
      </c>
      <c r="C455" s="376">
        <v>1</v>
      </c>
      <c r="D455" s="771">
        <v>3.5</v>
      </c>
      <c r="E455" s="104">
        <v>1.67E-2</v>
      </c>
      <c r="F455" s="104"/>
      <c r="H455">
        <v>398</v>
      </c>
      <c r="I455" s="98">
        <f t="shared" si="156"/>
        <v>417</v>
      </c>
      <c r="J455" s="53" t="str" cm="1">
        <f t="array" aca="1" ref="J455" ca="1">INDIRECT("B" &amp; I455)</f>
        <v>NIVEL 970 FRENTE AM 398 05-02-2026</v>
      </c>
      <c r="K455" s="54">
        <f t="shared" ca="1" si="157"/>
        <v>3.5</v>
      </c>
      <c r="L455" s="55">
        <f t="shared" ca="1" si="158"/>
        <v>1.2870000000000001E-2</v>
      </c>
      <c r="M455" s="55">
        <f t="shared" ca="1" si="159"/>
        <v>0</v>
      </c>
      <c r="N455" s="55">
        <f t="shared" ca="1" si="160"/>
        <v>1.1583000000000001E-2</v>
      </c>
      <c r="O455" s="54" t="str">
        <f t="shared" ca="1" si="161"/>
        <v>Dump</v>
      </c>
      <c r="P455" s="99">
        <f t="shared" ca="1" si="162"/>
        <v>0.625</v>
      </c>
      <c r="R455" s="461"/>
      <c r="S455" s="462">
        <v>11</v>
      </c>
      <c r="T455" s="462"/>
      <c r="U455" s="462"/>
      <c r="V455" s="57"/>
      <c r="W455" s="57"/>
      <c r="X455" s="62"/>
      <c r="Y455" s="63"/>
      <c r="Z455" s="60"/>
      <c r="AA455" s="60"/>
      <c r="AB455" s="60"/>
      <c r="AC455" s="106"/>
      <c r="AD455" s="461"/>
      <c r="AE455" s="461"/>
    </row>
    <row r="456" spans="1:36" ht="15" thickBot="1">
      <c r="A456" s="461"/>
      <c r="B456" s="772" t="s">
        <v>1484</v>
      </c>
      <c r="C456" s="376">
        <v>1</v>
      </c>
      <c r="D456" s="771">
        <v>3.5</v>
      </c>
      <c r="E456" s="104">
        <v>0.01</v>
      </c>
      <c r="F456" s="104"/>
      <c r="H456">
        <v>399</v>
      </c>
      <c r="I456" s="98">
        <f t="shared" si="156"/>
        <v>418</v>
      </c>
      <c r="J456" s="53" t="str" cm="1">
        <f t="array" aca="1" ref="J456" ca="1">INDIRECT("B" &amp; I456)</f>
        <v>NIVEL 970 FRENTE AM 399 05-02-2026</v>
      </c>
      <c r="K456" s="54">
        <f t="shared" ca="1" si="157"/>
        <v>3.5</v>
      </c>
      <c r="L456" s="55">
        <f t="shared" ca="1" si="158"/>
        <v>1.008E-2</v>
      </c>
      <c r="M456" s="55">
        <f t="shared" ca="1" si="159"/>
        <v>0</v>
      </c>
      <c r="N456" s="55">
        <f t="shared" ca="1" si="160"/>
        <v>9.0720000000000002E-3</v>
      </c>
      <c r="O456" s="54" t="str">
        <f t="shared" ca="1" si="161"/>
        <v>Dump</v>
      </c>
      <c r="P456" s="99">
        <f t="shared" ca="1" si="162"/>
        <v>0.625</v>
      </c>
      <c r="R456" s="461"/>
      <c r="S456" s="461"/>
      <c r="T456" s="461"/>
      <c r="U456" s="461"/>
      <c r="V456" s="461"/>
      <c r="W456" s="461"/>
      <c r="X456" s="461"/>
      <c r="Y456" s="64">
        <f>SUM(Y445:Y455)</f>
        <v>62.93</v>
      </c>
      <c r="Z456" s="65">
        <f ca="1">+SUMPRODUCT(Y445:Y455,Z445:Z455)/Y456</f>
        <v>1.6881818181818185E-2</v>
      </c>
      <c r="AA456" s="66">
        <f ca="1">+SUMPRODUCT(Y445:Y455,AA445:AA455)/Y456</f>
        <v>0</v>
      </c>
      <c r="AB456" s="67"/>
      <c r="AC456" s="110">
        <v>0</v>
      </c>
      <c r="AD456" s="461"/>
      <c r="AE456" s="461"/>
    </row>
    <row r="457" spans="1:36">
      <c r="A457" s="419" t="s">
        <v>271</v>
      </c>
      <c r="B457" s="772" t="s">
        <v>1485</v>
      </c>
      <c r="C457" s="376">
        <v>1</v>
      </c>
      <c r="D457" s="771">
        <v>3.5</v>
      </c>
      <c r="E457" s="104">
        <v>8.3999999999999995E-3</v>
      </c>
      <c r="F457" s="104"/>
      <c r="I457" s="98">
        <f t="shared" si="156"/>
        <v>5</v>
      </c>
      <c r="J457" s="53" t="str" cm="1">
        <f t="array" aca="1" ref="J457" ca="1">INDIRECT("B" &amp; I457)</f>
        <v>fecha</v>
      </c>
      <c r="K457" s="54">
        <f t="shared" ca="1" si="157"/>
        <v>0</v>
      </c>
      <c r="L457" s="55">
        <f t="shared" ca="1" si="158"/>
        <v>0</v>
      </c>
      <c r="M457" s="55">
        <f t="shared" ca="1" si="159"/>
        <v>0</v>
      </c>
      <c r="N457" s="55">
        <f t="shared" ca="1" si="160"/>
        <v>0</v>
      </c>
      <c r="O457" s="54" t="str">
        <f t="shared" ca="1" si="161"/>
        <v>-</v>
      </c>
      <c r="P457" s="99">
        <f t="shared" ca="1" si="162"/>
        <v>0</v>
      </c>
      <c r="R457" s="461"/>
      <c r="S457" s="461"/>
      <c r="T457" s="461"/>
      <c r="U457" s="461"/>
      <c r="V457" s="461"/>
      <c r="W457" s="461"/>
      <c r="X457" s="461"/>
      <c r="Y457" s="111"/>
      <c r="Z457" s="112"/>
      <c r="AA457" s="112"/>
      <c r="AB457" s="113"/>
      <c r="AC457" s="114"/>
      <c r="AD457" s="461"/>
      <c r="AE457" s="461"/>
    </row>
    <row r="458" spans="1:36">
      <c r="A458" s="419" t="s">
        <v>271</v>
      </c>
      <c r="B458" s="772" t="s">
        <v>1486</v>
      </c>
      <c r="C458" s="376">
        <v>1</v>
      </c>
      <c r="D458" s="771">
        <v>3.5</v>
      </c>
      <c r="E458" s="104">
        <v>6.1000000000000004E-3</v>
      </c>
      <c r="F458" s="104"/>
      <c r="I458" s="98">
        <f t="shared" si="156"/>
        <v>5</v>
      </c>
      <c r="J458" s="53" t="str" cm="1">
        <f t="array" aca="1" ref="J458" ca="1">INDIRECT("B" &amp; I458)</f>
        <v>fecha</v>
      </c>
      <c r="K458" s="54">
        <f t="shared" ca="1" si="157"/>
        <v>0</v>
      </c>
      <c r="L458" s="55">
        <f t="shared" ca="1" si="158"/>
        <v>0</v>
      </c>
      <c r="M458" s="55">
        <f t="shared" ca="1" si="159"/>
        <v>0</v>
      </c>
      <c r="N458" s="55">
        <f t="shared" ca="1" si="160"/>
        <v>0</v>
      </c>
      <c r="O458" s="54" t="str">
        <f t="shared" ca="1" si="161"/>
        <v>-</v>
      </c>
      <c r="P458" s="99">
        <f t="shared" ca="1" si="162"/>
        <v>0</v>
      </c>
      <c r="R458" s="461"/>
      <c r="S458" s="461"/>
      <c r="T458" s="461"/>
      <c r="U458" s="461"/>
      <c r="V458" s="461"/>
      <c r="W458" s="461"/>
      <c r="X458" s="461"/>
      <c r="Y458" s="111"/>
      <c r="Z458" s="112"/>
      <c r="AA458" s="112"/>
      <c r="AB458" s="113"/>
      <c r="AC458" s="114"/>
      <c r="AD458" s="461"/>
      <c r="AE458" s="461"/>
    </row>
    <row r="459" spans="1:36" ht="15" thickBot="1">
      <c r="A459" s="461"/>
      <c r="B459" s="772" t="s">
        <v>1487</v>
      </c>
      <c r="C459" s="376">
        <v>1</v>
      </c>
      <c r="D459" s="771">
        <v>3.5</v>
      </c>
      <c r="E459" s="104">
        <v>1.44E-2</v>
      </c>
      <c r="F459" s="104"/>
      <c r="I459" s="469"/>
      <c r="K459" s="68">
        <f ca="1">SUM(K432:K458)</f>
        <v>84</v>
      </c>
      <c r="L459" s="69">
        <f ca="1">+N459/0.9</f>
        <v>1.2255E-2</v>
      </c>
      <c r="M459" s="70">
        <f ca="1">(SUMPRODUCT(M432:M458,$K432:$K458)/$K459)*0.9</f>
        <v>0</v>
      </c>
      <c r="N459" s="70">
        <f ca="1">(SUMPRODUCT(N432:N458,$K432:$K458)/$K459)</f>
        <v>1.1029500000000001E-2</v>
      </c>
      <c r="O459" s="90"/>
      <c r="P459" s="91"/>
      <c r="R459" s="461"/>
      <c r="S459" s="461"/>
      <c r="T459" s="461"/>
      <c r="U459" s="461"/>
      <c r="V459" s="461"/>
      <c r="W459" s="461"/>
      <c r="X459" s="461"/>
      <c r="Y459" s="111"/>
      <c r="Z459" s="112"/>
      <c r="AA459" s="112"/>
      <c r="AB459" s="112"/>
      <c r="AC459" s="114"/>
      <c r="AD459" s="461"/>
      <c r="AE459" s="461"/>
    </row>
    <row r="460" spans="1:36" ht="21" thickBot="1">
      <c r="A460" s="419" t="s">
        <v>271</v>
      </c>
      <c r="B460" s="772" t="s">
        <v>1488</v>
      </c>
      <c r="C460" s="376">
        <v>1</v>
      </c>
      <c r="D460" s="771">
        <v>3.5</v>
      </c>
      <c r="E460" s="104">
        <v>7.9000000000000008E-3</v>
      </c>
      <c r="F460" s="104"/>
      <c r="I460" s="98"/>
      <c r="J460" s="71"/>
      <c r="K460" s="72" t="s">
        <v>59</v>
      </c>
      <c r="L460" s="418">
        <f ca="1">+L459/0.9</f>
        <v>1.3616666666666666E-2</v>
      </c>
      <c r="M460" s="73"/>
      <c r="N460" s="73"/>
      <c r="O460" s="98"/>
      <c r="P460" s="98"/>
      <c r="R460" s="461"/>
      <c r="S460" s="461"/>
      <c r="T460" s="461"/>
      <c r="U460" s="346" t="str">
        <f>+R446</f>
        <v>3H COPPER 
El Sauce</v>
      </c>
      <c r="V460" s="115">
        <f>+Y456</f>
        <v>62.93</v>
      </c>
      <c r="W460" s="116">
        <f ca="1">+(Y456*Z456)/V460</f>
        <v>1.6881818181818185E-2</v>
      </c>
      <c r="X460" s="117">
        <f>+COUNTA(AB445:AB455)</f>
        <v>2</v>
      </c>
      <c r="Y460" s="111"/>
      <c r="Z460" s="112"/>
      <c r="AA460" s="112"/>
      <c r="AB460" s="112"/>
      <c r="AC460" s="114"/>
      <c r="AD460" s="461"/>
      <c r="AE460" s="461"/>
    </row>
    <row r="461" spans="1:36">
      <c r="A461" s="461"/>
      <c r="B461" s="772" t="s">
        <v>1489</v>
      </c>
      <c r="C461" s="376">
        <v>1</v>
      </c>
      <c r="D461" s="771">
        <v>3.5</v>
      </c>
      <c r="E461" s="104">
        <v>9.9000000000000008E-3</v>
      </c>
      <c r="F461" s="104"/>
      <c r="I461" s="469"/>
      <c r="R461" s="461"/>
      <c r="S461" s="461"/>
      <c r="T461" s="461"/>
      <c r="U461" s="461"/>
      <c r="V461" s="461"/>
      <c r="W461" s="461"/>
      <c r="X461" s="461"/>
      <c r="Y461" s="461"/>
      <c r="Z461" s="461"/>
      <c r="AA461" s="461"/>
      <c r="AB461" s="461"/>
      <c r="AC461" s="461"/>
      <c r="AD461" s="461"/>
      <c r="AE461" s="461"/>
    </row>
    <row r="462" spans="1:36" ht="15.6">
      <c r="A462" s="461"/>
      <c r="B462" s="772" t="s">
        <v>1490</v>
      </c>
      <c r="C462" s="376">
        <v>1</v>
      </c>
      <c r="D462" s="771">
        <v>3.5</v>
      </c>
      <c r="E462" s="104">
        <v>1.6400000000000001E-2</v>
      </c>
      <c r="F462" s="104"/>
      <c r="I462" s="127" t="s">
        <v>267</v>
      </c>
      <c r="J462" s="44" t="s">
        <v>43</v>
      </c>
      <c r="K462" s="45" t="s">
        <v>44</v>
      </c>
      <c r="L462" s="46" t="s">
        <v>45</v>
      </c>
      <c r="M462" s="46" t="s">
        <v>46</v>
      </c>
      <c r="N462" s="46" t="s">
        <v>47</v>
      </c>
      <c r="O462" s="90"/>
      <c r="P462" s="91"/>
      <c r="R462" s="461"/>
      <c r="S462" s="461"/>
      <c r="T462" s="461"/>
      <c r="U462" s="461"/>
      <c r="V462" s="461"/>
      <c r="W462" s="461"/>
      <c r="X462" s="461"/>
      <c r="Y462" s="461"/>
      <c r="Z462" s="461"/>
      <c r="AA462" s="461"/>
      <c r="AB462" s="461"/>
      <c r="AC462" s="461"/>
      <c r="AD462" s="461"/>
      <c r="AE462" s="461"/>
    </row>
    <row r="463" spans="1:36">
      <c r="A463" s="461"/>
      <c r="B463" s="772" t="s">
        <v>1491</v>
      </c>
      <c r="C463" s="376">
        <v>1</v>
      </c>
      <c r="D463" s="771">
        <v>3.5</v>
      </c>
      <c r="E463" s="104">
        <v>0.01</v>
      </c>
      <c r="F463" s="104"/>
      <c r="H463">
        <v>370</v>
      </c>
      <c r="I463" s="98">
        <f t="shared" ref="I463:I485" si="163">IF(H463="",
   IFERROR(MATCH("**", B:B, 0), ""),
   IFERROR(MATCH("* "&amp;H463&amp;" *", B:B, 0), "")
)</f>
        <v>389</v>
      </c>
      <c r="J463" s="53" t="str" cm="1">
        <f t="array" aca="1" ref="J463" ca="1">INDIRECT("B" &amp; I463)</f>
        <v>NIVEL 970 FRENTE PM 370 02-02-2026</v>
      </c>
      <c r="K463" s="54">
        <f t="shared" ref="K463:K485" ca="1" si="164">INDEX(D:D, MATCH(J463, $B:$B, 0))</f>
        <v>3.5</v>
      </c>
      <c r="L463" s="55">
        <f t="shared" ref="L463:L485" ca="1" si="165">INDEX(E:E, MATCH(J463, $B:$B, 0))*0.9</f>
        <v>1.4129999999999998E-2</v>
      </c>
      <c r="M463" s="55">
        <f t="shared" ref="M463:M485" ca="1" si="166">INDEX(F:F, MATCH(J463, $B:$B, 0))</f>
        <v>0</v>
      </c>
      <c r="N463" s="55">
        <f t="shared" ref="N463:N485" ca="1" si="167">+IF(L463=0,M463*0.9,L463*0.9)</f>
        <v>1.2716999999999999E-2</v>
      </c>
      <c r="O463" s="54" t="str">
        <f t="shared" ref="O463:O485" ca="1" si="168">+IF(L463=0,"-","Dump")</f>
        <v>Dump</v>
      </c>
      <c r="P463" s="99">
        <f t="shared" ref="P463:P485" ca="1" si="169">+K463/5.6</f>
        <v>0.625</v>
      </c>
      <c r="R463" s="461"/>
      <c r="S463" s="461"/>
      <c r="T463" s="461"/>
      <c r="U463" s="461"/>
      <c r="V463" s="461"/>
      <c r="W463" s="461"/>
      <c r="X463" s="461"/>
      <c r="Y463" s="461"/>
      <c r="Z463" s="461"/>
      <c r="AA463" s="461"/>
      <c r="AB463" s="461"/>
      <c r="AC463" s="461"/>
      <c r="AD463" s="461"/>
      <c r="AE463" s="461"/>
    </row>
    <row r="464" spans="1:36">
      <c r="A464" s="461"/>
      <c r="B464" s="772" t="s">
        <v>1492</v>
      </c>
      <c r="C464" s="376">
        <v>1</v>
      </c>
      <c r="D464" s="771">
        <v>3.5</v>
      </c>
      <c r="E464" s="104">
        <v>9.4999999999999998E-3</v>
      </c>
      <c r="F464" s="104"/>
      <c r="H464">
        <v>371</v>
      </c>
      <c r="I464" s="98">
        <f t="shared" si="163"/>
        <v>390</v>
      </c>
      <c r="J464" s="53" t="str" cm="1">
        <f t="array" aca="1" ref="J464" ca="1">INDIRECT("B" &amp; I464)</f>
        <v>NIVEL 970 FRENTE PM 371 02-02-2026</v>
      </c>
      <c r="K464" s="54">
        <f t="shared" ca="1" si="164"/>
        <v>3.5</v>
      </c>
      <c r="L464" s="55">
        <f t="shared" ca="1" si="165"/>
        <v>1.197E-2</v>
      </c>
      <c r="M464" s="55">
        <f t="shared" ca="1" si="166"/>
        <v>0</v>
      </c>
      <c r="N464" s="55">
        <f t="shared" ca="1" si="167"/>
        <v>1.0773E-2</v>
      </c>
      <c r="O464" s="54" t="str">
        <f t="shared" ca="1" si="168"/>
        <v>Dump</v>
      </c>
      <c r="P464" s="99">
        <f t="shared" ca="1" si="169"/>
        <v>0.625</v>
      </c>
      <c r="R464" s="461"/>
      <c r="S464" s="461"/>
      <c r="T464" s="461"/>
      <c r="U464" s="461"/>
      <c r="V464" s="461"/>
      <c r="W464" s="461"/>
      <c r="X464" s="461"/>
      <c r="Y464" s="461"/>
      <c r="Z464" s="461"/>
      <c r="AA464" s="461"/>
      <c r="AB464" s="461"/>
      <c r="AC464" s="461"/>
      <c r="AD464" s="461"/>
      <c r="AE464" s="461"/>
    </row>
    <row r="465" spans="1:31">
      <c r="A465" s="461"/>
      <c r="B465" s="772" t="s">
        <v>1493</v>
      </c>
      <c r="C465" s="376">
        <v>1</v>
      </c>
      <c r="D465" s="771">
        <v>3.5</v>
      </c>
      <c r="E465" s="104">
        <v>8.0999999999999996E-3</v>
      </c>
      <c r="F465" s="104"/>
      <c r="H465">
        <v>372</v>
      </c>
      <c r="I465" s="98">
        <f t="shared" si="163"/>
        <v>391</v>
      </c>
      <c r="J465" s="53" t="str" cm="1">
        <f t="array" aca="1" ref="J465" ca="1">INDIRECT("B" &amp; I465)</f>
        <v>NIVEL 970 FRENTE PM 372 02-02-2026</v>
      </c>
      <c r="K465" s="54">
        <f t="shared" ca="1" si="164"/>
        <v>3.5</v>
      </c>
      <c r="L465" s="55">
        <f t="shared" ca="1" si="165"/>
        <v>1.602E-2</v>
      </c>
      <c r="M465" s="55">
        <f t="shared" ca="1" si="166"/>
        <v>0</v>
      </c>
      <c r="N465" s="55">
        <f t="shared" ca="1" si="167"/>
        <v>1.4418E-2</v>
      </c>
      <c r="O465" s="54" t="str">
        <f t="shared" ca="1" si="168"/>
        <v>Dump</v>
      </c>
      <c r="P465" s="99">
        <f t="shared" ca="1" si="169"/>
        <v>0.625</v>
      </c>
      <c r="R465" s="47" t="s">
        <v>48</v>
      </c>
      <c r="S465" s="48" t="s">
        <v>49</v>
      </c>
      <c r="T465" s="48" t="s">
        <v>50</v>
      </c>
      <c r="U465" s="48" t="s">
        <v>51</v>
      </c>
      <c r="V465" s="49" t="s">
        <v>52</v>
      </c>
      <c r="W465" s="49" t="s">
        <v>53</v>
      </c>
      <c r="X465" s="48" t="s">
        <v>54</v>
      </c>
      <c r="Y465" s="50" t="s">
        <v>55</v>
      </c>
      <c r="Z465" s="48" t="s">
        <v>56</v>
      </c>
      <c r="AA465" s="51" t="s">
        <v>12</v>
      </c>
      <c r="AB465" s="48" t="s">
        <v>57</v>
      </c>
      <c r="AC465" s="48" t="s">
        <v>66</v>
      </c>
      <c r="AD465" s="48" t="s">
        <v>67</v>
      </c>
      <c r="AE465" s="48" t="s">
        <v>68</v>
      </c>
    </row>
    <row r="466" spans="1:31">
      <c r="A466" s="461"/>
      <c r="B466" s="772" t="s">
        <v>1494</v>
      </c>
      <c r="C466" s="376">
        <v>1</v>
      </c>
      <c r="D466" s="771">
        <v>3.5</v>
      </c>
      <c r="E466" s="104">
        <v>1.2E-2</v>
      </c>
      <c r="F466" s="104"/>
      <c r="H466">
        <v>373</v>
      </c>
      <c r="I466" s="98">
        <f t="shared" si="163"/>
        <v>392</v>
      </c>
      <c r="J466" s="53" t="str" cm="1">
        <f t="array" aca="1" ref="J466" ca="1">INDIRECT("B" &amp; I466)</f>
        <v>NIVEL 970 FRENTE PM 373 02-02-2026</v>
      </c>
      <c r="K466" s="54">
        <f t="shared" ca="1" si="164"/>
        <v>3.5</v>
      </c>
      <c r="L466" s="55">
        <f t="shared" ca="1" si="165"/>
        <v>1.4220000000000002E-2</v>
      </c>
      <c r="M466" s="55">
        <f t="shared" ca="1" si="166"/>
        <v>0</v>
      </c>
      <c r="N466" s="55">
        <f t="shared" ca="1" si="167"/>
        <v>1.2798000000000002E-2</v>
      </c>
      <c r="O466" s="54" t="str">
        <f t="shared" ca="1" si="168"/>
        <v>Dump</v>
      </c>
      <c r="P466" s="99">
        <f t="shared" ca="1" si="169"/>
        <v>0.625</v>
      </c>
      <c r="R466" s="56"/>
      <c r="S466" s="56">
        <v>1</v>
      </c>
      <c r="T466" s="56"/>
      <c r="U466" s="56"/>
      <c r="V466" s="57"/>
      <c r="W466" s="57"/>
      <c r="X466" s="58"/>
      <c r="Y466" s="118"/>
      <c r="Z466" s="60"/>
      <c r="AA466" s="60"/>
      <c r="AB466" s="60"/>
      <c r="AC466" s="106"/>
      <c r="AD466" s="107" t="e">
        <f>+AC477-Z477</f>
        <v>#DIV/0!</v>
      </c>
      <c r="AE466" s="104" t="e">
        <f>+(AC477-Z477)/Z477</f>
        <v>#DIV/0!</v>
      </c>
    </row>
    <row r="467" spans="1:31">
      <c r="A467" s="461"/>
      <c r="B467" s="772" t="s">
        <v>1495</v>
      </c>
      <c r="C467" s="376">
        <v>1</v>
      </c>
      <c r="D467" s="771">
        <v>3.5</v>
      </c>
      <c r="E467" s="104">
        <v>1.0699999999999999E-2</v>
      </c>
      <c r="F467" s="104"/>
      <c r="H467">
        <v>374</v>
      </c>
      <c r="I467" s="98">
        <f t="shared" si="163"/>
        <v>393</v>
      </c>
      <c r="J467" s="53" t="str" cm="1">
        <f t="array" aca="1" ref="J467" ca="1">INDIRECT("B" &amp; I467)</f>
        <v>NIVEL 970 FRENTE PM 374 02-02-2026</v>
      </c>
      <c r="K467" s="54">
        <f t="shared" ca="1" si="164"/>
        <v>3.5</v>
      </c>
      <c r="L467" s="55">
        <f t="shared" ca="1" si="165"/>
        <v>2.1329999999999998E-2</v>
      </c>
      <c r="M467" s="55">
        <f t="shared" ca="1" si="166"/>
        <v>0</v>
      </c>
      <c r="N467" s="55">
        <f t="shared" ca="1" si="167"/>
        <v>1.9196999999999999E-2</v>
      </c>
      <c r="O467" s="54" t="str">
        <f t="shared" ca="1" si="168"/>
        <v>Dump</v>
      </c>
      <c r="P467" s="99">
        <f t="shared" ca="1" si="169"/>
        <v>0.625</v>
      </c>
      <c r="R467" s="462" t="s">
        <v>224</v>
      </c>
      <c r="S467" s="56">
        <v>2</v>
      </c>
      <c r="T467" s="56"/>
      <c r="U467" s="56"/>
      <c r="V467" s="57"/>
      <c r="W467" s="57"/>
      <c r="X467" s="58"/>
      <c r="Y467" s="118"/>
      <c r="Z467" s="60"/>
      <c r="AA467" s="60"/>
      <c r="AB467" s="60"/>
      <c r="AC467" s="106"/>
      <c r="AD467" s="107"/>
      <c r="AE467" s="104"/>
    </row>
    <row r="468" spans="1:31">
      <c r="A468" s="461"/>
      <c r="B468" s="772" t="s">
        <v>1496</v>
      </c>
      <c r="C468" s="376">
        <v>1</v>
      </c>
      <c r="D468" s="771">
        <v>3.5</v>
      </c>
      <c r="E468" s="104">
        <v>1.3100000000000001E-2</v>
      </c>
      <c r="F468" s="104"/>
      <c r="H468">
        <v>375</v>
      </c>
      <c r="I468" s="98">
        <f t="shared" si="163"/>
        <v>394</v>
      </c>
      <c r="J468" s="53" t="str" cm="1">
        <f t="array" aca="1" ref="J468" ca="1">INDIRECT("B" &amp; I468)</f>
        <v>NIVEL 970 FRENTE AM 375 03-02-2026</v>
      </c>
      <c r="K468" s="54">
        <f t="shared" ca="1" si="164"/>
        <v>3.5</v>
      </c>
      <c r="L468" s="55">
        <f t="shared" ca="1" si="165"/>
        <v>1.566E-2</v>
      </c>
      <c r="M468" s="55">
        <f t="shared" ca="1" si="166"/>
        <v>0</v>
      </c>
      <c r="N468" s="55">
        <f t="shared" ca="1" si="167"/>
        <v>1.4094000000000001E-2</v>
      </c>
      <c r="O468" s="54" t="str">
        <f t="shared" ca="1" si="168"/>
        <v>Dump</v>
      </c>
      <c r="P468" s="99">
        <f t="shared" ca="1" si="169"/>
        <v>0.625</v>
      </c>
      <c r="R468" s="462"/>
      <c r="S468" s="56">
        <v>3</v>
      </c>
      <c r="T468" s="56"/>
      <c r="U468" s="56"/>
      <c r="V468" s="57"/>
      <c r="W468" s="57"/>
      <c r="X468" s="58"/>
      <c r="Y468" s="118"/>
      <c r="Z468" s="60"/>
      <c r="AA468" s="60"/>
      <c r="AB468" s="60"/>
      <c r="AC468" s="106"/>
      <c r="AD468" s="107"/>
      <c r="AE468" s="104"/>
    </row>
    <row r="469" spans="1:31">
      <c r="A469" s="461"/>
      <c r="B469" s="772" t="s">
        <v>1497</v>
      </c>
      <c r="C469" s="376">
        <v>1</v>
      </c>
      <c r="D469" s="771">
        <v>3.5</v>
      </c>
      <c r="E469" s="104">
        <v>1.1299999999999999E-2</v>
      </c>
      <c r="F469" s="104"/>
      <c r="H469">
        <v>376</v>
      </c>
      <c r="I469" s="98">
        <f t="shared" si="163"/>
        <v>395</v>
      </c>
      <c r="J469" s="53" t="str" cm="1">
        <f t="array" aca="1" ref="J469" ca="1">INDIRECT("B" &amp; I469)</f>
        <v>NIVEL 970 FRENTE AM 376 03-02-2026</v>
      </c>
      <c r="K469" s="54">
        <f t="shared" ca="1" si="164"/>
        <v>3.5</v>
      </c>
      <c r="L469" s="55">
        <f t="shared" ca="1" si="165"/>
        <v>1.2060000000000001E-2</v>
      </c>
      <c r="M469" s="55">
        <f t="shared" ca="1" si="166"/>
        <v>0</v>
      </c>
      <c r="N469" s="55">
        <f t="shared" ca="1" si="167"/>
        <v>1.0854000000000001E-2</v>
      </c>
      <c r="O469" s="54" t="str">
        <f t="shared" ca="1" si="168"/>
        <v>Dump</v>
      </c>
      <c r="P469" s="99">
        <f t="shared" ca="1" si="169"/>
        <v>0.625</v>
      </c>
      <c r="R469" s="462"/>
      <c r="S469" s="56">
        <v>4</v>
      </c>
      <c r="T469" s="56"/>
      <c r="U469" s="56"/>
      <c r="V469" s="57"/>
      <c r="W469" s="57"/>
      <c r="X469" s="58"/>
      <c r="Y469" s="118"/>
      <c r="Z469" s="60"/>
      <c r="AA469" s="60"/>
      <c r="AB469" s="60"/>
      <c r="AC469" s="106"/>
      <c r="AD469" s="107"/>
      <c r="AE469" s="104"/>
    </row>
    <row r="470" spans="1:31">
      <c r="A470" s="461"/>
      <c r="B470" s="772" t="s">
        <v>1498</v>
      </c>
      <c r="C470" s="376">
        <v>1</v>
      </c>
      <c r="D470" s="771">
        <v>3.5</v>
      </c>
      <c r="E470" s="104">
        <v>1.04E-2</v>
      </c>
      <c r="F470" s="104"/>
      <c r="H470">
        <v>377</v>
      </c>
      <c r="I470" s="98">
        <f t="shared" si="163"/>
        <v>396</v>
      </c>
      <c r="J470" s="53" t="str" cm="1">
        <f t="array" aca="1" ref="J470" ca="1">INDIRECT("B" &amp; I470)</f>
        <v>NIVEL 970 FRENTE AM 377 03-02-2026</v>
      </c>
      <c r="K470" s="54">
        <f t="shared" ca="1" si="164"/>
        <v>3.5</v>
      </c>
      <c r="L470" s="55">
        <f t="shared" ca="1" si="165"/>
        <v>1.35E-2</v>
      </c>
      <c r="M470" s="55">
        <f t="shared" ca="1" si="166"/>
        <v>0</v>
      </c>
      <c r="N470" s="55">
        <f t="shared" ca="1" si="167"/>
        <v>1.2149999999999999E-2</v>
      </c>
      <c r="O470" s="54" t="str">
        <f t="shared" ca="1" si="168"/>
        <v>Dump</v>
      </c>
      <c r="P470" s="99">
        <f t="shared" ca="1" si="169"/>
        <v>0.625</v>
      </c>
      <c r="R470" s="462"/>
      <c r="S470" s="462">
        <v>5</v>
      </c>
      <c r="T470" s="56"/>
      <c r="U470" s="56"/>
      <c r="V470" s="57"/>
      <c r="W470" s="57"/>
      <c r="X470" s="58"/>
      <c r="Y470" s="118"/>
      <c r="Z470" s="60"/>
      <c r="AA470" s="60"/>
      <c r="AB470" s="60"/>
      <c r="AC470" s="106"/>
      <c r="AD470" s="107"/>
      <c r="AE470" s="104"/>
    </row>
    <row r="471" spans="1:31">
      <c r="A471" s="419" t="s">
        <v>271</v>
      </c>
      <c r="B471" s="772" t="s">
        <v>1499</v>
      </c>
      <c r="C471" s="376">
        <v>1</v>
      </c>
      <c r="D471" s="771">
        <v>3.5</v>
      </c>
      <c r="E471" s="104">
        <v>7.7000000000000002E-3</v>
      </c>
      <c r="F471" s="104"/>
      <c r="H471">
        <v>378</v>
      </c>
      <c r="I471" s="98">
        <f t="shared" si="163"/>
        <v>397</v>
      </c>
      <c r="J471" s="53" t="str" cm="1">
        <f t="array" aca="1" ref="J471" ca="1">INDIRECT("B" &amp; I471)</f>
        <v>NIVEL 970 FRENTE AM 378 03-02-2026</v>
      </c>
      <c r="K471" s="54">
        <f t="shared" ca="1" si="164"/>
        <v>3.5</v>
      </c>
      <c r="L471" s="55">
        <f t="shared" ca="1" si="165"/>
        <v>1.8540000000000001E-2</v>
      </c>
      <c r="M471" s="55">
        <f t="shared" ca="1" si="166"/>
        <v>0</v>
      </c>
      <c r="N471" s="55">
        <f t="shared" ca="1" si="167"/>
        <v>1.6686000000000003E-2</v>
      </c>
      <c r="O471" s="54" t="str">
        <f t="shared" ca="1" si="168"/>
        <v>Dump</v>
      </c>
      <c r="P471" s="99">
        <f t="shared" ca="1" si="169"/>
        <v>0.625</v>
      </c>
      <c r="R471" s="462"/>
      <c r="S471" s="462">
        <v>6</v>
      </c>
      <c r="T471" s="462"/>
      <c r="U471" s="56"/>
      <c r="V471" s="57"/>
      <c r="W471" s="57"/>
      <c r="X471" s="58"/>
      <c r="Y471" s="118"/>
      <c r="Z471" s="60"/>
      <c r="AA471" s="60"/>
      <c r="AB471" s="60"/>
      <c r="AC471" s="106"/>
      <c r="AD471" s="107"/>
      <c r="AE471" s="104"/>
    </row>
    <row r="472" spans="1:31">
      <c r="A472" s="461"/>
      <c r="B472" s="772" t="s">
        <v>1500</v>
      </c>
      <c r="C472" s="376">
        <v>1</v>
      </c>
      <c r="D472" s="771">
        <v>3.5</v>
      </c>
      <c r="E472" s="104">
        <v>1.35E-2</v>
      </c>
      <c r="F472" s="104"/>
      <c r="H472">
        <v>379</v>
      </c>
      <c r="I472" s="98">
        <f t="shared" si="163"/>
        <v>398</v>
      </c>
      <c r="J472" s="53" t="str" cm="1">
        <f t="array" aca="1" ref="J472" ca="1">INDIRECT("B" &amp; I472)</f>
        <v>NIVEL 970 FRENTE AM 379 03-02-2026</v>
      </c>
      <c r="K472" s="54">
        <f t="shared" ca="1" si="164"/>
        <v>3.5</v>
      </c>
      <c r="L472" s="55">
        <f t="shared" ca="1" si="165"/>
        <v>1.269E-2</v>
      </c>
      <c r="M472" s="55">
        <f t="shared" ca="1" si="166"/>
        <v>0</v>
      </c>
      <c r="N472" s="55">
        <f t="shared" ca="1" si="167"/>
        <v>1.1421000000000001E-2</v>
      </c>
      <c r="O472" s="54" t="str">
        <f t="shared" ca="1" si="168"/>
        <v>Dump</v>
      </c>
      <c r="P472" s="99">
        <f t="shared" ca="1" si="169"/>
        <v>0.625</v>
      </c>
      <c r="R472" s="462"/>
      <c r="S472" s="462">
        <v>7</v>
      </c>
      <c r="T472" s="462"/>
      <c r="U472" s="56"/>
      <c r="V472" s="57"/>
      <c r="W472" s="57"/>
      <c r="X472" s="58"/>
      <c r="Y472" s="118"/>
      <c r="Z472" s="60"/>
      <c r="AA472" s="60"/>
      <c r="AB472" s="60"/>
      <c r="AC472" s="106"/>
      <c r="AD472" s="107"/>
      <c r="AE472" s="104"/>
    </row>
    <row r="473" spans="1:31">
      <c r="A473" s="461"/>
      <c r="B473" s="772" t="s">
        <v>1501</v>
      </c>
      <c r="C473" s="376">
        <v>1</v>
      </c>
      <c r="D473" s="771">
        <v>3.5</v>
      </c>
      <c r="E473" s="104">
        <v>9.2999999999999992E-3</v>
      </c>
      <c r="F473" s="104"/>
      <c r="H473">
        <v>380</v>
      </c>
      <c r="I473" s="98">
        <f t="shared" si="163"/>
        <v>399</v>
      </c>
      <c r="J473" s="53" t="str" cm="1">
        <f t="array" aca="1" ref="J473" ca="1">INDIRECT("B" &amp; I473)</f>
        <v>NIVEL 970 FRENTE AM 380 03-02-2026</v>
      </c>
      <c r="K473" s="54">
        <f t="shared" ca="1" si="164"/>
        <v>3.5</v>
      </c>
      <c r="L473" s="55">
        <f t="shared" ca="1" si="165"/>
        <v>1.6560000000000002E-2</v>
      </c>
      <c r="M473" s="55">
        <f t="shared" ca="1" si="166"/>
        <v>0</v>
      </c>
      <c r="N473" s="55">
        <f t="shared" ca="1" si="167"/>
        <v>1.4904000000000002E-2</v>
      </c>
      <c r="O473" s="54" t="str">
        <f t="shared" ca="1" si="168"/>
        <v>Dump</v>
      </c>
      <c r="P473" s="99">
        <f t="shared" ca="1" si="169"/>
        <v>0.625</v>
      </c>
      <c r="R473" s="462"/>
      <c r="S473" s="462">
        <v>8</v>
      </c>
      <c r="T473" s="462"/>
      <c r="U473" s="56"/>
      <c r="V473" s="57"/>
      <c r="W473" s="57"/>
      <c r="X473" s="62"/>
      <c r="Y473" s="118"/>
      <c r="Z473" s="60"/>
      <c r="AA473" s="60"/>
      <c r="AB473" s="60"/>
      <c r="AC473" s="106"/>
      <c r="AD473" s="107"/>
      <c r="AE473" s="104"/>
    </row>
    <row r="474" spans="1:31">
      <c r="A474" s="461"/>
      <c r="B474" s="772" t="s">
        <v>1502</v>
      </c>
      <c r="C474" s="376">
        <v>1</v>
      </c>
      <c r="D474" s="771">
        <v>3.5</v>
      </c>
      <c r="E474" s="104">
        <v>1.01E-2</v>
      </c>
      <c r="F474" s="104"/>
      <c r="H474">
        <v>381</v>
      </c>
      <c r="I474" s="98">
        <f t="shared" si="163"/>
        <v>400</v>
      </c>
      <c r="J474" s="53" t="str" cm="1">
        <f t="array" aca="1" ref="J474" ca="1">INDIRECT("B" &amp; I474)</f>
        <v>NIVEL 970 FRENTE AM 381 03-02-2026</v>
      </c>
      <c r="K474" s="54">
        <f t="shared" ca="1" si="164"/>
        <v>3.5</v>
      </c>
      <c r="L474" s="55">
        <f t="shared" ca="1" si="165"/>
        <v>1.5750000000000004E-2</v>
      </c>
      <c r="M474" s="55">
        <f t="shared" ca="1" si="166"/>
        <v>0</v>
      </c>
      <c r="N474" s="55">
        <f t="shared" ca="1" si="167"/>
        <v>1.4175000000000004E-2</v>
      </c>
      <c r="O474" s="54" t="str">
        <f t="shared" ca="1" si="168"/>
        <v>Dump</v>
      </c>
      <c r="P474" s="99">
        <f t="shared" ca="1" si="169"/>
        <v>0.625</v>
      </c>
      <c r="R474" s="461"/>
      <c r="S474" s="462">
        <v>9</v>
      </c>
      <c r="T474" s="462"/>
      <c r="U474" s="56"/>
      <c r="V474" s="57"/>
      <c r="W474" s="57"/>
      <c r="X474" s="62"/>
      <c r="Y474" s="118"/>
      <c r="Z474" s="60"/>
      <c r="AA474" s="60"/>
      <c r="AB474" s="60"/>
      <c r="AC474" s="106"/>
      <c r="AD474" s="107"/>
      <c r="AE474" s="104"/>
    </row>
    <row r="475" spans="1:31">
      <c r="A475" s="419" t="s">
        <v>271</v>
      </c>
      <c r="B475" s="772" t="s">
        <v>1503</v>
      </c>
      <c r="C475" s="376">
        <v>1</v>
      </c>
      <c r="D475" s="771">
        <v>3.5</v>
      </c>
      <c r="E475" s="104">
        <v>7.9000000000000008E-3</v>
      </c>
      <c r="F475" s="104"/>
      <c r="H475">
        <v>382</v>
      </c>
      <c r="I475" s="98">
        <f t="shared" si="163"/>
        <v>401</v>
      </c>
      <c r="J475" s="53" t="str" cm="1">
        <f t="array" aca="1" ref="J475" ca="1">INDIRECT("B" &amp; I475)</f>
        <v>NIVEL 970 FRENTE PM 382 03-02-2026</v>
      </c>
      <c r="K475" s="54">
        <f t="shared" ca="1" si="164"/>
        <v>3.5</v>
      </c>
      <c r="L475" s="55">
        <f t="shared" ca="1" si="165"/>
        <v>1.17E-2</v>
      </c>
      <c r="M475" s="55">
        <f t="shared" ca="1" si="166"/>
        <v>0</v>
      </c>
      <c r="N475" s="55">
        <f t="shared" ca="1" si="167"/>
        <v>1.0530000000000001E-2</v>
      </c>
      <c r="O475" s="54" t="str">
        <f t="shared" ca="1" si="168"/>
        <v>Dump</v>
      </c>
      <c r="P475" s="99">
        <f t="shared" ca="1" si="169"/>
        <v>0.625</v>
      </c>
      <c r="R475" s="461"/>
      <c r="S475" s="462">
        <v>10</v>
      </c>
      <c r="T475" s="462"/>
      <c r="U475" s="462"/>
      <c r="V475" s="57"/>
      <c r="W475" s="57"/>
      <c r="X475" s="62"/>
      <c r="Y475" s="118"/>
      <c r="Z475" s="60"/>
      <c r="AA475" s="60"/>
      <c r="AB475" s="60"/>
      <c r="AC475" s="106"/>
      <c r="AD475" s="107"/>
      <c r="AE475" s="104"/>
    </row>
    <row r="476" spans="1:31" ht="15" thickBot="1">
      <c r="A476" s="461"/>
      <c r="B476" s="772" t="s">
        <v>1504</v>
      </c>
      <c r="C476" s="376">
        <v>1</v>
      </c>
      <c r="D476" s="771">
        <v>3.5</v>
      </c>
      <c r="E476" s="104">
        <v>9.2999999999999992E-3</v>
      </c>
      <c r="F476" s="104"/>
      <c r="H476">
        <v>383</v>
      </c>
      <c r="I476" s="98">
        <f t="shared" si="163"/>
        <v>402</v>
      </c>
      <c r="J476" s="53" t="str" cm="1">
        <f t="array" aca="1" ref="J476" ca="1">INDIRECT("B" &amp; I476)</f>
        <v>NIVEL 970 FRENTE PM 383 03-02-2026</v>
      </c>
      <c r="K476" s="54">
        <f t="shared" ca="1" si="164"/>
        <v>3.5</v>
      </c>
      <c r="L476" s="55">
        <f t="shared" ca="1" si="165"/>
        <v>1.908E-2</v>
      </c>
      <c r="M476" s="55">
        <f t="shared" ca="1" si="166"/>
        <v>0</v>
      </c>
      <c r="N476" s="55">
        <f t="shared" ca="1" si="167"/>
        <v>1.7172E-2</v>
      </c>
      <c r="O476" s="54" t="str">
        <f t="shared" ca="1" si="168"/>
        <v>Dump</v>
      </c>
      <c r="P476" s="99">
        <f t="shared" ca="1" si="169"/>
        <v>0.625</v>
      </c>
      <c r="R476" s="461"/>
      <c r="S476" s="462">
        <v>11</v>
      </c>
      <c r="T476" s="462"/>
      <c r="U476" s="462"/>
      <c r="V476" s="57"/>
      <c r="W476" s="57"/>
      <c r="X476" s="62"/>
      <c r="Y476" s="118"/>
      <c r="Z476" s="60"/>
      <c r="AA476" s="60"/>
      <c r="AB476" s="60"/>
      <c r="AC476" s="106"/>
      <c r="AD476" s="461"/>
      <c r="AE476" s="461"/>
    </row>
    <row r="477" spans="1:31" ht="15" thickBot="1">
      <c r="A477" s="419" t="s">
        <v>271</v>
      </c>
      <c r="B477" s="772" t="s">
        <v>1505</v>
      </c>
      <c r="C477" s="376">
        <v>1</v>
      </c>
      <c r="D477" s="771">
        <v>3.5</v>
      </c>
      <c r="E477" s="104">
        <v>7.1999999999999998E-3</v>
      </c>
      <c r="F477" s="104"/>
      <c r="H477">
        <v>384</v>
      </c>
      <c r="I477" s="98">
        <f t="shared" si="163"/>
        <v>403</v>
      </c>
      <c r="J477" s="53" t="str" cm="1">
        <f t="array" aca="1" ref="J477" ca="1">INDIRECT("B" &amp; I477)</f>
        <v>NIVEL 970 FRENTE PM 384 03-02-2026</v>
      </c>
      <c r="K477" s="54">
        <f t="shared" ca="1" si="164"/>
        <v>3.5</v>
      </c>
      <c r="L477" s="55">
        <f t="shared" ca="1" si="165"/>
        <v>1.3950000000000001E-2</v>
      </c>
      <c r="M477" s="55">
        <f t="shared" ca="1" si="166"/>
        <v>0</v>
      </c>
      <c r="N477" s="55">
        <f t="shared" ca="1" si="167"/>
        <v>1.2555E-2</v>
      </c>
      <c r="O477" s="54" t="str">
        <f t="shared" ca="1" si="168"/>
        <v>Dump</v>
      </c>
      <c r="P477" s="99">
        <f t="shared" ca="1" si="169"/>
        <v>0.625</v>
      </c>
      <c r="R477" s="461"/>
      <c r="S477" s="461"/>
      <c r="T477" s="461"/>
      <c r="U477" s="461"/>
      <c r="V477" s="461"/>
      <c r="W477" s="461"/>
      <c r="X477" s="461"/>
      <c r="Y477" s="64">
        <f>SUM(Y466:Y476)</f>
        <v>0</v>
      </c>
      <c r="Z477" s="65" t="e">
        <f>+SUMPRODUCT(Y466:Y476,Z466:Z476)/Y477</f>
        <v>#DIV/0!</v>
      </c>
      <c r="AA477" s="66" t="e">
        <f>+SUMPRODUCT(Y466:Y476,AA466:AA476)/Y477</f>
        <v>#DIV/0!</v>
      </c>
      <c r="AB477" s="67"/>
      <c r="AC477" s="110" t="e">
        <f>+SUMPRODUCT(AC466:AC476,Y466:Y476)/(Y467+Y468)</f>
        <v>#DIV/0!</v>
      </c>
      <c r="AD477" s="461"/>
      <c r="AE477" s="461"/>
    </row>
    <row r="478" spans="1:31">
      <c r="A478" s="461"/>
      <c r="B478" s="772" t="s">
        <v>1506</v>
      </c>
      <c r="C478" s="376">
        <v>1</v>
      </c>
      <c r="D478" s="771">
        <v>3.5</v>
      </c>
      <c r="E478" s="104">
        <v>1.18E-2</v>
      </c>
      <c r="F478" s="104"/>
      <c r="H478">
        <v>385</v>
      </c>
      <c r="I478" s="98">
        <f t="shared" si="163"/>
        <v>404</v>
      </c>
      <c r="J478" s="53" t="str" cm="1">
        <f t="array" aca="1" ref="J478" ca="1">INDIRECT("B" &amp; I478)</f>
        <v>NIVEL 970 FRENTE PM 385 03-02-2026</v>
      </c>
      <c r="K478" s="54">
        <f t="shared" ca="1" si="164"/>
        <v>3.5</v>
      </c>
      <c r="L478" s="55">
        <f t="shared" ca="1" si="165"/>
        <v>1.35E-2</v>
      </c>
      <c r="M478" s="55">
        <f t="shared" ca="1" si="166"/>
        <v>0</v>
      </c>
      <c r="N478" s="55">
        <f t="shared" ca="1" si="167"/>
        <v>1.2149999999999999E-2</v>
      </c>
      <c r="O478" s="54" t="str">
        <f t="shared" ca="1" si="168"/>
        <v>Dump</v>
      </c>
      <c r="P478" s="99">
        <f t="shared" ca="1" si="169"/>
        <v>0.625</v>
      </c>
      <c r="R478" s="461"/>
      <c r="S478" s="461"/>
      <c r="T478" s="461"/>
      <c r="U478" s="461"/>
      <c r="V478" s="461"/>
      <c r="W478" s="461"/>
      <c r="X478" s="461"/>
      <c r="Y478" s="461"/>
      <c r="Z478" s="461"/>
      <c r="AA478" s="461"/>
      <c r="AB478" s="461"/>
      <c r="AC478" s="461"/>
      <c r="AD478" s="461"/>
      <c r="AE478" s="461"/>
    </row>
    <row r="479" spans="1:31">
      <c r="A479" s="419" t="s">
        <v>271</v>
      </c>
      <c r="B479" s="772" t="s">
        <v>1507</v>
      </c>
      <c r="C479" s="376">
        <v>1</v>
      </c>
      <c r="D479" s="771">
        <v>3.5</v>
      </c>
      <c r="E479" s="104">
        <v>5.5999999999999999E-3</v>
      </c>
      <c r="F479" s="104"/>
      <c r="H479">
        <v>386</v>
      </c>
      <c r="I479" s="98">
        <f t="shared" si="163"/>
        <v>405</v>
      </c>
      <c r="J479" s="53" t="str" cm="1">
        <f t="array" aca="1" ref="J479" ca="1">INDIRECT("B" &amp; I479)</f>
        <v>NIVEL 970 FRENTE PM 386 03-02-2026</v>
      </c>
      <c r="K479" s="54">
        <f t="shared" ca="1" si="164"/>
        <v>3.5</v>
      </c>
      <c r="L479" s="55">
        <f t="shared" ca="1" si="165"/>
        <v>1.35E-2</v>
      </c>
      <c r="M479" s="55">
        <f t="shared" ca="1" si="166"/>
        <v>0</v>
      </c>
      <c r="N479" s="55">
        <f t="shared" ca="1" si="167"/>
        <v>1.2149999999999999E-2</v>
      </c>
      <c r="O479" s="54" t="str">
        <f t="shared" ca="1" si="168"/>
        <v>Dump</v>
      </c>
      <c r="P479" s="99">
        <f t="shared" ca="1" si="169"/>
        <v>0.625</v>
      </c>
      <c r="R479" s="461"/>
      <c r="S479" s="461"/>
      <c r="T479" s="461"/>
      <c r="U479" s="461"/>
      <c r="V479" s="461"/>
      <c r="W479" s="461"/>
      <c r="X479" s="461"/>
      <c r="Y479" s="461"/>
      <c r="Z479" s="461"/>
      <c r="AA479" s="461"/>
      <c r="AB479" s="461"/>
      <c r="AC479" s="461"/>
      <c r="AD479" s="461"/>
      <c r="AE479" s="461"/>
    </row>
    <row r="480" spans="1:31" ht="15" thickBot="1">
      <c r="A480" s="419" t="s">
        <v>271</v>
      </c>
      <c r="B480" s="772" t="s">
        <v>1508</v>
      </c>
      <c r="C480" s="376">
        <v>1</v>
      </c>
      <c r="D480" s="771">
        <v>3.5</v>
      </c>
      <c r="E480" s="104">
        <v>6.1999999999999998E-3</v>
      </c>
      <c r="F480" s="104"/>
      <c r="H480">
        <v>387</v>
      </c>
      <c r="I480" s="98">
        <f t="shared" si="163"/>
        <v>406</v>
      </c>
      <c r="J480" s="53" t="str" cm="1">
        <f t="array" aca="1" ref="J480" ca="1">INDIRECT("B" &amp; I480)</f>
        <v>NIVEL 970 FRENTE AM 387 04-02-2026</v>
      </c>
      <c r="K480" s="54">
        <f t="shared" ca="1" si="164"/>
        <v>3.5</v>
      </c>
      <c r="L480" s="55">
        <f t="shared" ca="1" si="165"/>
        <v>1.1340000000000001E-2</v>
      </c>
      <c r="M480" s="55">
        <f t="shared" ca="1" si="166"/>
        <v>0</v>
      </c>
      <c r="N480" s="55">
        <f t="shared" ca="1" si="167"/>
        <v>1.0206000000000002E-2</v>
      </c>
      <c r="O480" s="54" t="str">
        <f t="shared" ca="1" si="168"/>
        <v>Dump</v>
      </c>
      <c r="P480" s="99">
        <f t="shared" ca="1" si="169"/>
        <v>0.625</v>
      </c>
      <c r="R480" s="461"/>
      <c r="S480" s="461"/>
      <c r="T480" s="461"/>
      <c r="U480" s="461"/>
      <c r="V480" s="461"/>
      <c r="W480" s="461"/>
      <c r="X480" s="461"/>
      <c r="Y480" s="461"/>
      <c r="Z480" s="461"/>
      <c r="AA480" s="461"/>
      <c r="AB480" s="461"/>
      <c r="AC480" s="461"/>
      <c r="AD480" s="461"/>
      <c r="AE480" s="461"/>
    </row>
    <row r="481" spans="1:31" ht="15" thickBot="1">
      <c r="A481" s="461"/>
      <c r="B481" s="772" t="s">
        <v>1509</v>
      </c>
      <c r="C481" s="376">
        <v>1</v>
      </c>
      <c r="D481" s="771">
        <v>3.5</v>
      </c>
      <c r="E481" s="104">
        <v>1.4E-2</v>
      </c>
      <c r="F481" s="104"/>
      <c r="H481">
        <v>388</v>
      </c>
      <c r="I481" s="98">
        <f t="shared" si="163"/>
        <v>407</v>
      </c>
      <c r="J481" s="53" t="str" cm="1">
        <f t="array" aca="1" ref="J481" ca="1">INDIRECT("B" &amp; I481)</f>
        <v>NIVEL 970 FRENTE AM 388 04-02-2026</v>
      </c>
      <c r="K481" s="54">
        <f t="shared" ca="1" si="164"/>
        <v>3.5</v>
      </c>
      <c r="L481" s="55">
        <f t="shared" ca="1" si="165"/>
        <v>1.9620000000000002E-2</v>
      </c>
      <c r="M481" s="55">
        <f t="shared" ca="1" si="166"/>
        <v>0</v>
      </c>
      <c r="N481" s="55">
        <f t="shared" ca="1" si="167"/>
        <v>1.7658000000000004E-2</v>
      </c>
      <c r="O481" s="54" t="str">
        <f t="shared" ca="1" si="168"/>
        <v>Dump</v>
      </c>
      <c r="P481" s="99">
        <f t="shared" ca="1" si="169"/>
        <v>0.625</v>
      </c>
      <c r="R481" s="461"/>
      <c r="S481" s="461"/>
      <c r="T481" s="461"/>
      <c r="U481" s="119" t="str">
        <f>+R467</f>
        <v>Minera la Cruz</v>
      </c>
      <c r="V481" s="115">
        <f>Y477</f>
        <v>0</v>
      </c>
      <c r="W481" s="116" t="e">
        <f>+(Y477*Z477)/V481</f>
        <v>#DIV/0!</v>
      </c>
      <c r="X481" s="117">
        <f>+COUNTA(AB466:AB476)</f>
        <v>0</v>
      </c>
      <c r="Y481" s="461"/>
      <c r="Z481" s="461"/>
      <c r="AA481" s="461"/>
      <c r="AB481" s="461"/>
      <c r="AC481" s="461"/>
      <c r="AD481" s="461"/>
      <c r="AE481" s="461"/>
    </row>
    <row r="482" spans="1:31" ht="15" thickBot="1">
      <c r="A482" s="461"/>
      <c r="B482" s="772" t="s">
        <v>1510</v>
      </c>
      <c r="C482" s="376">
        <v>1</v>
      </c>
      <c r="D482" s="771">
        <v>3.5</v>
      </c>
      <c r="E482" s="104">
        <v>1.1599999999999999E-2</v>
      </c>
      <c r="F482" s="104"/>
      <c r="H482">
        <v>389</v>
      </c>
      <c r="I482" s="98">
        <f t="shared" si="163"/>
        <v>408</v>
      </c>
      <c r="J482" s="53" t="str" cm="1">
        <f t="array" aca="1" ref="J482" ca="1">INDIRECT("B" &amp; I482)</f>
        <v>NIVEL 970 FRENTE AM 389 04-02-2026</v>
      </c>
      <c r="K482" s="54">
        <f t="shared" ca="1" si="164"/>
        <v>3.5</v>
      </c>
      <c r="L482" s="55">
        <f t="shared" ca="1" si="165"/>
        <v>1.1610000000000001E-2</v>
      </c>
      <c r="M482" s="55">
        <f t="shared" ca="1" si="166"/>
        <v>0</v>
      </c>
      <c r="N482" s="55">
        <f t="shared" ca="1" si="167"/>
        <v>1.0449E-2</v>
      </c>
      <c r="O482" s="54" t="str">
        <f t="shared" ca="1" si="168"/>
        <v>Dump</v>
      </c>
      <c r="P482" s="99">
        <f t="shared" ca="1" si="169"/>
        <v>0.625</v>
      </c>
      <c r="R482" s="461"/>
      <c r="S482" s="461"/>
      <c r="T482" s="461"/>
      <c r="U482" s="461"/>
      <c r="V482" s="461"/>
      <c r="W482" s="461"/>
      <c r="X482" s="461"/>
      <c r="Y482" s="461"/>
      <c r="Z482" s="461"/>
      <c r="AA482" s="461"/>
      <c r="AB482" s="461"/>
      <c r="AC482" s="461"/>
      <c r="AD482" s="461"/>
      <c r="AE482" s="461"/>
    </row>
    <row r="483" spans="1:31" ht="29.4" thickBot="1">
      <c r="A483" s="461"/>
      <c r="B483" s="772" t="s">
        <v>1511</v>
      </c>
      <c r="C483" s="376">
        <v>1</v>
      </c>
      <c r="D483" s="771">
        <v>3.5</v>
      </c>
      <c r="E483" s="104">
        <v>1.0999999999999999E-2</v>
      </c>
      <c r="F483" s="104"/>
      <c r="H483">
        <v>390</v>
      </c>
      <c r="I483" s="98">
        <f t="shared" si="163"/>
        <v>409</v>
      </c>
      <c r="J483" s="53" t="str" cm="1">
        <f t="array" aca="1" ref="J483" ca="1">INDIRECT("B" &amp; I483)</f>
        <v>NIVEL 970 FRENTE AM 390 04-02-2026</v>
      </c>
      <c r="K483" s="54">
        <f t="shared" ca="1" si="164"/>
        <v>3.5</v>
      </c>
      <c r="L483" s="55">
        <f t="shared" ca="1" si="165"/>
        <v>1.89E-2</v>
      </c>
      <c r="M483" s="55">
        <f t="shared" ca="1" si="166"/>
        <v>0</v>
      </c>
      <c r="N483" s="55">
        <f t="shared" ca="1" si="167"/>
        <v>1.7010000000000001E-2</v>
      </c>
      <c r="O483" s="54" t="str">
        <f t="shared" ca="1" si="168"/>
        <v>Dump</v>
      </c>
      <c r="P483" s="99">
        <f t="shared" ca="1" si="169"/>
        <v>0.625</v>
      </c>
      <c r="R483" s="120" t="s">
        <v>252</v>
      </c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2"/>
    </row>
    <row r="484" spans="1:31">
      <c r="A484" s="461"/>
      <c r="B484" s="772" t="s">
        <v>1512</v>
      </c>
      <c r="C484" s="376">
        <v>1</v>
      </c>
      <c r="D484" s="771">
        <v>3.5</v>
      </c>
      <c r="E484" s="104">
        <v>1.2500000000000001E-2</v>
      </c>
      <c r="F484" s="104"/>
      <c r="H484">
        <v>391</v>
      </c>
      <c r="I484" s="98">
        <f t="shared" si="163"/>
        <v>410</v>
      </c>
      <c r="J484" s="53" t="str" cm="1">
        <f t="array" aca="1" ref="J484" ca="1">INDIRECT("B" &amp; I484)</f>
        <v>NIVEL 970 FRENTE AM 391 04-02-2026</v>
      </c>
      <c r="K484" s="54">
        <f t="shared" ca="1" si="164"/>
        <v>3.5</v>
      </c>
      <c r="L484" s="55">
        <f t="shared" ca="1" si="165"/>
        <v>1.8630000000000001E-2</v>
      </c>
      <c r="M484" s="55">
        <f t="shared" ca="1" si="166"/>
        <v>0</v>
      </c>
      <c r="N484" s="55">
        <f t="shared" ca="1" si="167"/>
        <v>1.6767000000000001E-2</v>
      </c>
      <c r="O484" s="54" t="str">
        <f t="shared" ca="1" si="168"/>
        <v>Dump</v>
      </c>
      <c r="P484" s="99">
        <f t="shared" ca="1" si="169"/>
        <v>0.625</v>
      </c>
      <c r="R484" s="461"/>
      <c r="S484" s="461"/>
      <c r="T484" s="461"/>
      <c r="U484" s="461"/>
      <c r="V484" s="461"/>
      <c r="W484" s="461"/>
      <c r="X484" s="461"/>
      <c r="Y484" s="461"/>
      <c r="Z484" s="461"/>
      <c r="AA484" s="461"/>
      <c r="AB484" s="461"/>
      <c r="AC484" s="461"/>
      <c r="AD484" s="461"/>
      <c r="AE484" s="461"/>
    </row>
    <row r="485" spans="1:31">
      <c r="A485" s="461"/>
      <c r="B485" s="772" t="s">
        <v>1513</v>
      </c>
      <c r="C485" s="376">
        <v>1</v>
      </c>
      <c r="D485" s="771">
        <v>3.5</v>
      </c>
      <c r="E485" s="104">
        <v>1.3599999999999999E-2</v>
      </c>
      <c r="F485" s="104"/>
      <c r="I485" s="98">
        <f t="shared" si="163"/>
        <v>5</v>
      </c>
      <c r="J485" s="53" t="str" cm="1">
        <f t="array" aca="1" ref="J485" ca="1">INDIRECT("B" &amp; I485)</f>
        <v>fecha</v>
      </c>
      <c r="K485" s="54">
        <f t="shared" ca="1" si="164"/>
        <v>0</v>
      </c>
      <c r="L485" s="55">
        <f t="shared" ca="1" si="165"/>
        <v>0</v>
      </c>
      <c r="M485" s="55">
        <f t="shared" ca="1" si="166"/>
        <v>0</v>
      </c>
      <c r="N485" s="55">
        <f t="shared" ca="1" si="167"/>
        <v>0</v>
      </c>
      <c r="O485" s="54" t="str">
        <f t="shared" ca="1" si="168"/>
        <v>-</v>
      </c>
      <c r="P485" s="99">
        <f t="shared" ca="1" si="169"/>
        <v>0</v>
      </c>
      <c r="R485" s="47" t="s">
        <v>48</v>
      </c>
      <c r="S485" s="48" t="s">
        <v>49</v>
      </c>
      <c r="T485" s="48" t="s">
        <v>50</v>
      </c>
      <c r="U485" s="48" t="s">
        <v>51</v>
      </c>
      <c r="V485" s="49" t="s">
        <v>52</v>
      </c>
      <c r="W485" s="49" t="s">
        <v>53</v>
      </c>
      <c r="X485" s="48" t="s">
        <v>54</v>
      </c>
      <c r="Y485" s="50" t="s">
        <v>55</v>
      </c>
      <c r="Z485" s="48" t="s">
        <v>56</v>
      </c>
      <c r="AA485" s="51" t="s">
        <v>12</v>
      </c>
      <c r="AB485" s="48" t="s">
        <v>57</v>
      </c>
      <c r="AC485" s="48" t="s">
        <v>66</v>
      </c>
      <c r="AD485" s="48" t="s">
        <v>67</v>
      </c>
      <c r="AE485" s="48" t="s">
        <v>68</v>
      </c>
    </row>
    <row r="486" spans="1:31">
      <c r="A486" s="461"/>
      <c r="B486" s="772" t="s">
        <v>1514</v>
      </c>
      <c r="C486" s="376">
        <v>1</v>
      </c>
      <c r="D486" s="771">
        <v>3.5</v>
      </c>
      <c r="E486" s="104">
        <v>1.18E-2</v>
      </c>
      <c r="F486" s="104"/>
      <c r="I486" s="469"/>
      <c r="K486" s="68">
        <f ca="1">SUM(K462:K485)</f>
        <v>77</v>
      </c>
      <c r="L486" s="69">
        <f ca="1">+N486/0.9</f>
        <v>1.5193636363636366E-2</v>
      </c>
      <c r="M486" s="70">
        <f ca="1">(SUMPRODUCT(M462:M485,$K462:$K485)/$K486)*0.9</f>
        <v>0</v>
      </c>
      <c r="N486" s="70">
        <f ca="1">(SUMPRODUCT(N462:N485,$K462:$K485)/$K486)</f>
        <v>1.3674272727272729E-2</v>
      </c>
      <c r="O486" s="90"/>
      <c r="P486" s="91"/>
      <c r="R486" s="56"/>
      <c r="S486" s="56">
        <v>1</v>
      </c>
      <c r="T486" s="56"/>
      <c r="U486" s="56"/>
      <c r="V486" s="57"/>
      <c r="W486" s="57"/>
      <c r="X486" s="58"/>
      <c r="Y486" s="118"/>
      <c r="Z486" s="60"/>
      <c r="AA486" s="60"/>
      <c r="AB486" s="60"/>
      <c r="AC486" s="106"/>
      <c r="AD486" s="107" t="e">
        <f>+AC497-Z497</f>
        <v>#DIV/0!</v>
      </c>
      <c r="AE486" s="104" t="e">
        <f>+(AC497-Z497)/Z497</f>
        <v>#DIV/0!</v>
      </c>
    </row>
    <row r="487" spans="1:31">
      <c r="A487" s="461"/>
      <c r="B487" s="772" t="s">
        <v>1515</v>
      </c>
      <c r="C487" s="376">
        <v>1</v>
      </c>
      <c r="D487" s="771">
        <v>3.5</v>
      </c>
      <c r="E487" s="104">
        <v>1.04E-2</v>
      </c>
      <c r="F487" s="104"/>
      <c r="I487" s="98"/>
      <c r="J487" s="71"/>
      <c r="K487" s="72" t="s">
        <v>59</v>
      </c>
      <c r="L487" s="481">
        <f ca="1">+L486/0.9</f>
        <v>1.6881818181818185E-2</v>
      </c>
      <c r="M487" s="73"/>
      <c r="N487" s="73"/>
      <c r="O487" s="98"/>
      <c r="P487" s="98"/>
      <c r="R487" s="462" t="s">
        <v>256</v>
      </c>
      <c r="S487" s="56">
        <v>2</v>
      </c>
      <c r="T487" s="56"/>
      <c r="U487" s="56"/>
      <c r="V487" s="57"/>
      <c r="W487" s="57"/>
      <c r="X487" s="58"/>
      <c r="Y487" s="118"/>
      <c r="Z487" s="60"/>
      <c r="AA487" s="60"/>
      <c r="AB487" s="60"/>
      <c r="AC487" s="106"/>
      <c r="AD487" s="107"/>
      <c r="AE487" s="104"/>
    </row>
    <row r="488" spans="1:31">
      <c r="A488" s="461"/>
      <c r="B488" s="772" t="s">
        <v>1516</v>
      </c>
      <c r="C488" s="376">
        <v>1</v>
      </c>
      <c r="D488" s="771">
        <v>3.5</v>
      </c>
      <c r="E488" s="104">
        <v>1.72E-2</v>
      </c>
      <c r="F488" s="104"/>
      <c r="I488" s="469"/>
      <c r="R488" s="462"/>
      <c r="S488" s="56">
        <v>3</v>
      </c>
      <c r="T488" s="56"/>
      <c r="U488" s="56"/>
      <c r="V488" s="57"/>
      <c r="W488" s="57"/>
      <c r="X488" s="58"/>
      <c r="Y488" s="118"/>
      <c r="Z488" s="60"/>
      <c r="AA488" s="60"/>
      <c r="AB488" s="60"/>
      <c r="AC488" s="106"/>
      <c r="AD488" s="107"/>
      <c r="AE488" s="104"/>
    </row>
    <row r="489" spans="1:31" ht="15.6">
      <c r="A489" s="461"/>
      <c r="B489" s="772" t="s">
        <v>1517</v>
      </c>
      <c r="C489" s="376">
        <v>1</v>
      </c>
      <c r="D489" s="771">
        <v>3.5</v>
      </c>
      <c r="E489" s="104">
        <v>1.3299999999999999E-2</v>
      </c>
      <c r="F489" s="104"/>
      <c r="I489" s="127" t="s">
        <v>268</v>
      </c>
      <c r="J489" s="44" t="s">
        <v>43</v>
      </c>
      <c r="K489" s="45" t="s">
        <v>44</v>
      </c>
      <c r="L489" s="46" t="s">
        <v>45</v>
      </c>
      <c r="M489" s="46" t="s">
        <v>46</v>
      </c>
      <c r="N489" s="46" t="s">
        <v>47</v>
      </c>
      <c r="O489" s="90"/>
      <c r="P489" s="91"/>
      <c r="R489" s="462"/>
      <c r="S489" s="56">
        <v>4</v>
      </c>
      <c r="T489" s="56"/>
      <c r="U489" s="56"/>
      <c r="V489" s="57"/>
      <c r="W489" s="57"/>
      <c r="X489" s="58"/>
      <c r="Y489" s="118"/>
      <c r="Z489" s="60"/>
      <c r="AA489" s="60"/>
      <c r="AB489" s="60"/>
      <c r="AC489" s="106"/>
      <c r="AD489" s="107"/>
      <c r="AE489" s="104"/>
    </row>
    <row r="490" spans="1:31">
      <c r="A490" s="461"/>
      <c r="B490" s="772" t="s">
        <v>1518</v>
      </c>
      <c r="C490" s="376">
        <v>1</v>
      </c>
      <c r="D490" s="771">
        <v>3.5</v>
      </c>
      <c r="E490" s="104">
        <v>1.7000000000000001E-2</v>
      </c>
      <c r="F490" s="104"/>
      <c r="H490">
        <v>400</v>
      </c>
      <c r="I490" s="98">
        <f t="shared" ref="I490:I509" si="170">IF(H490="",
   IFERROR(MATCH("**", B:B, 0), ""),
   IFERROR(MATCH("* "&amp;H490&amp;" *", B:B, 0), "")
)</f>
        <v>419</v>
      </c>
      <c r="J490" s="53" t="str" cm="1">
        <f t="array" aca="1" ref="J490" ca="1">INDIRECT("B" &amp; I490)</f>
        <v>NIVEL 970 FRENTE PM 400 05-02-2026</v>
      </c>
      <c r="K490" s="54">
        <f t="shared" ref="K490:K509" ca="1" si="171">INDEX(D:D, MATCH(J490, $B:$B, 0))</f>
        <v>3.5</v>
      </c>
      <c r="L490" s="55">
        <f t="shared" ref="L490:L509" ca="1" si="172">INDEX(E:E, MATCH(J490, $B:$B, 0))*0.9</f>
        <v>1.107E-2</v>
      </c>
      <c r="M490" s="55">
        <f t="shared" ref="M490:M509" ca="1" si="173">INDEX(F:F, MATCH(J490, $B:$B, 0))</f>
        <v>0</v>
      </c>
      <c r="N490" s="55">
        <f t="shared" ref="N490:N509" ca="1" si="174">+IF(L490=0,M490*0.9,L490*0.9)</f>
        <v>9.9629999999999996E-3</v>
      </c>
      <c r="O490" s="54" t="str">
        <f t="shared" ref="O490:O509" ca="1" si="175">+IF(L490=0,"-","Dump")</f>
        <v>Dump</v>
      </c>
      <c r="P490" s="99">
        <f t="shared" ref="P490:P509" ca="1" si="176">+K490/5.6</f>
        <v>0.625</v>
      </c>
      <c r="R490" s="462"/>
      <c r="S490" s="462">
        <v>5</v>
      </c>
      <c r="T490" s="56"/>
      <c r="U490" s="56"/>
      <c r="V490" s="57"/>
      <c r="W490" s="57"/>
      <c r="X490" s="58"/>
      <c r="Y490" s="118"/>
      <c r="Z490" s="60"/>
      <c r="AA490" s="60"/>
      <c r="AB490" s="60"/>
      <c r="AC490" s="106"/>
      <c r="AD490" s="107"/>
      <c r="AE490" s="104"/>
    </row>
    <row r="491" spans="1:31">
      <c r="A491" s="419" t="s">
        <v>271</v>
      </c>
      <c r="B491" s="772" t="s">
        <v>1519</v>
      </c>
      <c r="C491" s="376">
        <v>1</v>
      </c>
      <c r="D491" s="771">
        <v>3.5</v>
      </c>
      <c r="E491" s="104">
        <v>8.6E-3</v>
      </c>
      <c r="F491" s="104"/>
      <c r="H491">
        <v>401</v>
      </c>
      <c r="I491" s="98">
        <f t="shared" si="170"/>
        <v>420</v>
      </c>
      <c r="J491" s="53" t="str" cm="1">
        <f t="array" aca="1" ref="J491" ca="1">INDIRECT("B" &amp; I491)</f>
        <v>NIVEL 970 FRENTE PM 401 05-02-2026</v>
      </c>
      <c r="K491" s="54">
        <f t="shared" ca="1" si="171"/>
        <v>3.5</v>
      </c>
      <c r="L491" s="55">
        <f t="shared" ca="1" si="172"/>
        <v>1.719E-2</v>
      </c>
      <c r="M491" s="55">
        <f t="shared" ca="1" si="173"/>
        <v>0</v>
      </c>
      <c r="N491" s="55">
        <f t="shared" ca="1" si="174"/>
        <v>1.5471E-2</v>
      </c>
      <c r="O491" s="54" t="str">
        <f t="shared" ca="1" si="175"/>
        <v>Dump</v>
      </c>
      <c r="P491" s="99">
        <f t="shared" ca="1" si="176"/>
        <v>0.625</v>
      </c>
      <c r="R491" s="462"/>
      <c r="S491" s="462">
        <v>6</v>
      </c>
      <c r="T491" s="462"/>
      <c r="U491" s="56"/>
      <c r="V491" s="57"/>
      <c r="W491" s="57"/>
      <c r="X491" s="58"/>
      <c r="Y491" s="118"/>
      <c r="Z491" s="60"/>
      <c r="AA491" s="60"/>
      <c r="AB491" s="60"/>
      <c r="AC491" s="106"/>
      <c r="AD491" s="107"/>
      <c r="AE491" s="104"/>
    </row>
    <row r="492" spans="1:31">
      <c r="A492" s="461"/>
      <c r="B492" s="772" t="s">
        <v>1520</v>
      </c>
      <c r="C492" s="376">
        <v>1</v>
      </c>
      <c r="D492" s="771">
        <v>3.5</v>
      </c>
      <c r="E492" s="104">
        <v>1.29E-2</v>
      </c>
      <c r="F492" s="104"/>
      <c r="H492">
        <v>402</v>
      </c>
      <c r="I492" s="98">
        <f t="shared" si="170"/>
        <v>421</v>
      </c>
      <c r="J492" s="53" t="str" cm="1">
        <f t="array" aca="1" ref="J492" ca="1">INDIRECT("B" &amp; I492)</f>
        <v>NIVEL 970 FRENTE PM 402 05-02-2026</v>
      </c>
      <c r="K492" s="54">
        <f t="shared" ca="1" si="171"/>
        <v>3.5</v>
      </c>
      <c r="L492" s="55">
        <f t="shared" ca="1" si="172"/>
        <v>1.4129999999999998E-2</v>
      </c>
      <c r="M492" s="55">
        <f t="shared" ca="1" si="173"/>
        <v>0</v>
      </c>
      <c r="N492" s="55">
        <f t="shared" ca="1" si="174"/>
        <v>1.2716999999999999E-2</v>
      </c>
      <c r="O492" s="54" t="str">
        <f t="shared" ca="1" si="175"/>
        <v>Dump</v>
      </c>
      <c r="P492" s="99">
        <f t="shared" ca="1" si="176"/>
        <v>0.625</v>
      </c>
      <c r="R492" s="462"/>
      <c r="S492" s="462">
        <v>7</v>
      </c>
      <c r="T492" s="462"/>
      <c r="U492" s="56"/>
      <c r="V492" s="57"/>
      <c r="W492" s="57"/>
      <c r="X492" s="58"/>
      <c r="Y492" s="118"/>
      <c r="Z492" s="60"/>
      <c r="AA492" s="60"/>
      <c r="AB492" s="60"/>
      <c r="AC492" s="106"/>
      <c r="AD492" s="107"/>
      <c r="AE492" s="104"/>
    </row>
    <row r="493" spans="1:31">
      <c r="A493" s="461"/>
      <c r="B493" s="772" t="s">
        <v>1521</v>
      </c>
      <c r="C493" s="376">
        <v>1</v>
      </c>
      <c r="D493" s="771">
        <v>3.5</v>
      </c>
      <c r="E493" s="104">
        <v>1.1599999999999999E-2</v>
      </c>
      <c r="F493" s="104"/>
      <c r="H493">
        <v>403</v>
      </c>
      <c r="I493" s="98">
        <f t="shared" si="170"/>
        <v>422</v>
      </c>
      <c r="J493" s="53" t="str" cm="1">
        <f t="array" aca="1" ref="J493" ca="1">INDIRECT("B" &amp; I493)</f>
        <v>NIVEL 970 FRENTE PM 403 05-02-2026</v>
      </c>
      <c r="K493" s="54">
        <f t="shared" ca="1" si="171"/>
        <v>3.5</v>
      </c>
      <c r="L493" s="55">
        <f t="shared" ca="1" si="172"/>
        <v>1.3679999999999999E-2</v>
      </c>
      <c r="M493" s="55">
        <f t="shared" ca="1" si="173"/>
        <v>0</v>
      </c>
      <c r="N493" s="55">
        <f t="shared" ca="1" si="174"/>
        <v>1.2312E-2</v>
      </c>
      <c r="O493" s="54" t="str">
        <f t="shared" ca="1" si="175"/>
        <v>Dump</v>
      </c>
      <c r="P493" s="99">
        <f t="shared" ca="1" si="176"/>
        <v>0.625</v>
      </c>
      <c r="R493" s="462"/>
      <c r="S493" s="462">
        <v>8</v>
      </c>
      <c r="T493" s="462"/>
      <c r="U493" s="56"/>
      <c r="V493" s="57"/>
      <c r="W493" s="57"/>
      <c r="X493" s="62"/>
      <c r="Y493" s="118"/>
      <c r="Z493" s="60"/>
      <c r="AA493" s="60"/>
      <c r="AB493" s="60"/>
      <c r="AC493" s="106"/>
      <c r="AD493" s="107"/>
      <c r="AE493" s="104"/>
    </row>
    <row r="494" spans="1:31">
      <c r="A494" s="461"/>
      <c r="B494" s="772" t="s">
        <v>1522</v>
      </c>
      <c r="C494" s="376">
        <v>1</v>
      </c>
      <c r="D494" s="771">
        <v>3.5</v>
      </c>
      <c r="E494" s="104">
        <v>1.0999999999999999E-2</v>
      </c>
      <c r="F494" s="104"/>
      <c r="H494">
        <v>404</v>
      </c>
      <c r="I494" s="98">
        <f t="shared" si="170"/>
        <v>423</v>
      </c>
      <c r="J494" s="53" t="str" cm="1">
        <f t="array" aca="1" ref="J494" ca="1">INDIRECT("B" &amp; I494)</f>
        <v>NIVEL 970 FRENTE AM 404 06-02-2026</v>
      </c>
      <c r="K494" s="54">
        <f t="shared" ca="1" si="171"/>
        <v>3.5</v>
      </c>
      <c r="L494" s="55">
        <f t="shared" ca="1" si="172"/>
        <v>1.3590000000000001E-2</v>
      </c>
      <c r="M494" s="55">
        <f t="shared" ca="1" si="173"/>
        <v>0</v>
      </c>
      <c r="N494" s="55">
        <f t="shared" ca="1" si="174"/>
        <v>1.2231000000000002E-2</v>
      </c>
      <c r="O494" s="54" t="str">
        <f t="shared" ca="1" si="175"/>
        <v>Dump</v>
      </c>
      <c r="P494" s="99">
        <f t="shared" ca="1" si="176"/>
        <v>0.625</v>
      </c>
      <c r="R494" s="461"/>
      <c r="S494" s="462">
        <v>9</v>
      </c>
      <c r="T494" s="462"/>
      <c r="U494" s="56"/>
      <c r="V494" s="57"/>
      <c r="W494" s="57"/>
      <c r="X494" s="62"/>
      <c r="Y494" s="118"/>
      <c r="Z494" s="60"/>
      <c r="AA494" s="60"/>
      <c r="AB494" s="60"/>
      <c r="AC494" s="106"/>
      <c r="AD494" s="107"/>
      <c r="AE494" s="104"/>
    </row>
    <row r="495" spans="1:31">
      <c r="A495" s="461"/>
      <c r="B495" s="772" t="s">
        <v>1523</v>
      </c>
      <c r="C495" s="376">
        <v>1</v>
      </c>
      <c r="D495" s="771">
        <v>3.5</v>
      </c>
      <c r="E495" s="104">
        <v>1.0200000000000001E-2</v>
      </c>
      <c r="F495" s="104"/>
      <c r="H495">
        <v>405</v>
      </c>
      <c r="I495" s="98">
        <f t="shared" si="170"/>
        <v>424</v>
      </c>
      <c r="J495" s="53" t="str" cm="1">
        <f t="array" aca="1" ref="J495" ca="1">INDIRECT("B" &amp; I495)</f>
        <v>NIVEL 970 FRENTE AM 405 06-02-2026</v>
      </c>
      <c r="K495" s="54">
        <f t="shared" ca="1" si="171"/>
        <v>3.5</v>
      </c>
      <c r="L495" s="55">
        <f t="shared" ca="1" si="172"/>
        <v>1.5750000000000004E-2</v>
      </c>
      <c r="M495" s="55">
        <f t="shared" ca="1" si="173"/>
        <v>0</v>
      </c>
      <c r="N495" s="55">
        <f t="shared" ca="1" si="174"/>
        <v>1.4175000000000004E-2</v>
      </c>
      <c r="O495" s="54" t="str">
        <f t="shared" ca="1" si="175"/>
        <v>Dump</v>
      </c>
      <c r="P495" s="99">
        <f t="shared" ca="1" si="176"/>
        <v>0.625</v>
      </c>
      <c r="R495" s="461"/>
      <c r="S495" s="462">
        <v>10</v>
      </c>
      <c r="T495" s="462"/>
      <c r="U495" s="462"/>
      <c r="V495" s="57"/>
      <c r="W495" s="57"/>
      <c r="X495" s="62"/>
      <c r="Y495" s="118"/>
      <c r="Z495" s="60"/>
      <c r="AA495" s="60"/>
      <c r="AB495" s="60"/>
      <c r="AC495" s="106"/>
      <c r="AD495" s="107"/>
      <c r="AE495" s="104"/>
    </row>
    <row r="496" spans="1:31" ht="15" thickBot="1">
      <c r="A496" s="461"/>
      <c r="B496" s="772" t="s">
        <v>1524</v>
      </c>
      <c r="C496" s="376">
        <v>1</v>
      </c>
      <c r="D496" s="771">
        <v>3.5</v>
      </c>
      <c r="E496" s="104">
        <v>1.0999999999999999E-2</v>
      </c>
      <c r="F496" s="104"/>
      <c r="H496">
        <v>406</v>
      </c>
      <c r="I496" s="98">
        <f t="shared" si="170"/>
        <v>425</v>
      </c>
      <c r="J496" s="53" t="str" cm="1">
        <f t="array" aca="1" ref="J496" ca="1">INDIRECT("B" &amp; I496)</f>
        <v>NIVEL 970 FRENTE AM 406 06-02-2026</v>
      </c>
      <c r="K496" s="54">
        <f t="shared" ca="1" si="171"/>
        <v>3.5</v>
      </c>
      <c r="L496" s="55">
        <f t="shared" ca="1" si="172"/>
        <v>1.089E-2</v>
      </c>
      <c r="M496" s="55">
        <f t="shared" ca="1" si="173"/>
        <v>0</v>
      </c>
      <c r="N496" s="55">
        <f t="shared" ca="1" si="174"/>
        <v>9.8010000000000007E-3</v>
      </c>
      <c r="O496" s="54" t="str">
        <f t="shared" ca="1" si="175"/>
        <v>Dump</v>
      </c>
      <c r="P496" s="99">
        <f t="shared" ca="1" si="176"/>
        <v>0.625</v>
      </c>
      <c r="R496" s="461"/>
      <c r="S496" s="462">
        <v>11</v>
      </c>
      <c r="T496" s="462"/>
      <c r="U496" s="462"/>
      <c r="V496" s="57"/>
      <c r="W496" s="57"/>
      <c r="X496" s="62"/>
      <c r="Y496" s="118"/>
      <c r="Z496" s="60"/>
      <c r="AA496" s="60"/>
      <c r="AB496" s="60"/>
      <c r="AC496" s="106"/>
      <c r="AD496" s="461"/>
      <c r="AE496" s="461"/>
    </row>
    <row r="497" spans="1:31" ht="15" thickBot="1">
      <c r="A497" s="461"/>
      <c r="B497" s="772" t="s">
        <v>1525</v>
      </c>
      <c r="C497" s="376">
        <v>1</v>
      </c>
      <c r="D497" s="771">
        <v>3.5</v>
      </c>
      <c r="E497" s="104">
        <v>1.3599999999999999E-2</v>
      </c>
      <c r="F497" s="104"/>
      <c r="H497">
        <v>407</v>
      </c>
      <c r="I497" s="98">
        <f t="shared" si="170"/>
        <v>426</v>
      </c>
      <c r="J497" s="53" t="str" cm="1">
        <f t="array" aca="1" ref="J497" ca="1">INDIRECT("B" &amp; I497)</f>
        <v>NIVEL 970 FRENTE PM 407 06-02-2026</v>
      </c>
      <c r="K497" s="54">
        <f t="shared" ca="1" si="171"/>
        <v>3.5</v>
      </c>
      <c r="L497" s="55">
        <f t="shared" ca="1" si="172"/>
        <v>1.5300000000000001E-2</v>
      </c>
      <c r="M497" s="55">
        <f t="shared" ca="1" si="173"/>
        <v>0</v>
      </c>
      <c r="N497" s="55">
        <f t="shared" ca="1" si="174"/>
        <v>1.3770000000000001E-2</v>
      </c>
      <c r="O497" s="54" t="str">
        <f t="shared" ca="1" si="175"/>
        <v>Dump</v>
      </c>
      <c r="P497" s="99">
        <f t="shared" ca="1" si="176"/>
        <v>0.625</v>
      </c>
      <c r="R497" s="461"/>
      <c r="S497" s="461"/>
      <c r="T497" s="461"/>
      <c r="U497" s="461"/>
      <c r="V497" s="461"/>
      <c r="W497" s="461"/>
      <c r="X497" s="461"/>
      <c r="Y497" s="64">
        <f>SUM(Y486:Y496)</f>
        <v>0</v>
      </c>
      <c r="Z497" s="65" t="e">
        <f>+SUMPRODUCT(Y486:Y496,Z486:Z496)/Y497</f>
        <v>#DIV/0!</v>
      </c>
      <c r="AA497" s="66" t="e">
        <f>+SUMPRODUCT(Y486:Y496,AA486:AA496)/Y497</f>
        <v>#DIV/0!</v>
      </c>
      <c r="AB497" s="67"/>
      <c r="AC497" s="110" t="e">
        <f>+SUMPRODUCT(AC486:AC496,Y486:Y496)/(Y487+Y488)</f>
        <v>#DIV/0!</v>
      </c>
      <c r="AD497" s="461"/>
      <c r="AE497" s="461"/>
    </row>
    <row r="498" spans="1:31">
      <c r="A498" s="461"/>
      <c r="B498" s="772" t="s">
        <v>1526</v>
      </c>
      <c r="C498" s="376">
        <v>1</v>
      </c>
      <c r="D498" s="771">
        <v>3.5</v>
      </c>
      <c r="E498" s="104">
        <v>1.38E-2</v>
      </c>
      <c r="F498" s="104"/>
      <c r="H498">
        <v>408</v>
      </c>
      <c r="I498" s="98">
        <f t="shared" si="170"/>
        <v>427</v>
      </c>
      <c r="J498" s="53" t="str" cm="1">
        <f t="array" aca="1" ref="J498" ca="1">INDIRECT("B" &amp; I498)</f>
        <v>NIVEL 970 FRENTE PM 408 06-02-2026</v>
      </c>
      <c r="K498" s="54">
        <f t="shared" ca="1" si="171"/>
        <v>3.5</v>
      </c>
      <c r="L498" s="55">
        <f t="shared" ca="1" si="172"/>
        <v>1.251E-2</v>
      </c>
      <c r="M498" s="55">
        <f t="shared" ca="1" si="173"/>
        <v>0</v>
      </c>
      <c r="N498" s="55">
        <f t="shared" ca="1" si="174"/>
        <v>1.1259E-2</v>
      </c>
      <c r="O498" s="54" t="str">
        <f t="shared" ca="1" si="175"/>
        <v>Dump</v>
      </c>
      <c r="P498" s="99">
        <f t="shared" ca="1" si="176"/>
        <v>0.625</v>
      </c>
      <c r="R498" s="461"/>
      <c r="S498" s="461"/>
      <c r="T498" s="461"/>
      <c r="U498" s="461"/>
      <c r="V498" s="461"/>
      <c r="W498" s="461"/>
      <c r="X498" s="461"/>
      <c r="Y498" s="461"/>
      <c r="Z498" s="461"/>
      <c r="AA498" s="461"/>
      <c r="AB498" s="461"/>
      <c r="AC498" s="461"/>
      <c r="AD498" s="461"/>
      <c r="AE498" s="461"/>
    </row>
    <row r="499" spans="1:31">
      <c r="A499" s="461"/>
      <c r="B499" s="772" t="s">
        <v>1527</v>
      </c>
      <c r="C499" s="376">
        <v>1</v>
      </c>
      <c r="D499" s="771">
        <v>3.5</v>
      </c>
      <c r="E499" s="104">
        <v>1.11E-2</v>
      </c>
      <c r="F499" s="104"/>
      <c r="H499">
        <v>409</v>
      </c>
      <c r="I499" s="98">
        <f t="shared" si="170"/>
        <v>428</v>
      </c>
      <c r="J499" s="53" t="str" cm="1">
        <f t="array" aca="1" ref="J499" ca="1">INDIRECT("B" &amp; I499)</f>
        <v>NIVEL 970 FRENTE PM 409 06-02-2026</v>
      </c>
      <c r="K499" s="54">
        <f t="shared" ca="1" si="171"/>
        <v>3.5</v>
      </c>
      <c r="L499" s="55">
        <f t="shared" ca="1" si="172"/>
        <v>1.2870000000000001E-2</v>
      </c>
      <c r="M499" s="55">
        <f t="shared" ca="1" si="173"/>
        <v>0</v>
      </c>
      <c r="N499" s="55">
        <f t="shared" ca="1" si="174"/>
        <v>1.1583000000000001E-2</v>
      </c>
      <c r="O499" s="54" t="str">
        <f t="shared" ca="1" si="175"/>
        <v>Dump</v>
      </c>
      <c r="P499" s="99">
        <f t="shared" ca="1" si="176"/>
        <v>0.625</v>
      </c>
      <c r="R499" s="461"/>
      <c r="S499" s="461"/>
      <c r="T499" s="461"/>
      <c r="U499" s="461"/>
      <c r="V499" s="461"/>
      <c r="W499" s="461"/>
      <c r="X499" s="461"/>
      <c r="Y499" s="461"/>
      <c r="Z499" s="461"/>
      <c r="AA499" s="461"/>
      <c r="AB499" s="461"/>
      <c r="AC499" s="461"/>
      <c r="AD499" s="461"/>
      <c r="AE499" s="461"/>
    </row>
    <row r="500" spans="1:31" ht="15" thickBot="1">
      <c r="A500" s="461"/>
      <c r="B500" s="772" t="s">
        <v>1528</v>
      </c>
      <c r="C500" s="376">
        <v>1</v>
      </c>
      <c r="D500" s="771">
        <v>3.5</v>
      </c>
      <c r="E500" s="104">
        <v>2.3199999999999998E-2</v>
      </c>
      <c r="F500" s="104"/>
      <c r="H500">
        <v>411</v>
      </c>
      <c r="I500" s="98">
        <f t="shared" si="170"/>
        <v>430</v>
      </c>
      <c r="J500" s="53" t="str" cm="1">
        <f t="array" aca="1" ref="J500" ca="1">INDIRECT("B" &amp; I500)</f>
        <v>NIVEL 970 FRENTE AM 411 09-02-2026</v>
      </c>
      <c r="K500" s="54">
        <f t="shared" ca="1" si="171"/>
        <v>3.5</v>
      </c>
      <c r="L500" s="55">
        <f t="shared" ca="1" si="172"/>
        <v>1.35E-2</v>
      </c>
      <c r="M500" s="55">
        <f t="shared" ca="1" si="173"/>
        <v>0</v>
      </c>
      <c r="N500" s="55">
        <f t="shared" ca="1" si="174"/>
        <v>1.2149999999999999E-2</v>
      </c>
      <c r="O500" s="54" t="str">
        <f t="shared" ca="1" si="175"/>
        <v>Dump</v>
      </c>
      <c r="P500" s="99">
        <f t="shared" ca="1" si="176"/>
        <v>0.625</v>
      </c>
      <c r="R500" s="461"/>
      <c r="S500" s="461"/>
      <c r="T500" s="461"/>
      <c r="U500" s="461"/>
      <c r="V500" s="461"/>
      <c r="W500" s="461"/>
      <c r="X500" s="461"/>
      <c r="Y500" s="461"/>
      <c r="Z500" s="461"/>
      <c r="AA500" s="461"/>
      <c r="AB500" s="461"/>
      <c r="AC500" s="461"/>
      <c r="AD500" s="461"/>
      <c r="AE500" s="461"/>
    </row>
    <row r="501" spans="1:31" ht="15" thickBot="1">
      <c r="A501" s="461"/>
      <c r="B501" s="772" t="s">
        <v>1529</v>
      </c>
      <c r="C501" s="376">
        <v>1</v>
      </c>
      <c r="D501" s="771">
        <v>3.5</v>
      </c>
      <c r="E501" s="104">
        <v>1.2999999999999999E-2</v>
      </c>
      <c r="F501" s="104"/>
      <c r="H501">
        <v>412</v>
      </c>
      <c r="I501" s="98">
        <f t="shared" si="170"/>
        <v>431</v>
      </c>
      <c r="J501" s="53" t="str" cm="1">
        <f t="array" aca="1" ref="J501" ca="1">INDIRECT("B" &amp; I501)</f>
        <v>NIVEL 970 FRENTE AM 412 09-02-2026</v>
      </c>
      <c r="K501" s="54">
        <f t="shared" ca="1" si="171"/>
        <v>3.5</v>
      </c>
      <c r="L501" s="55">
        <f t="shared" ca="1" si="172"/>
        <v>1.2780000000000001E-2</v>
      </c>
      <c r="M501" s="55">
        <f t="shared" ca="1" si="173"/>
        <v>0</v>
      </c>
      <c r="N501" s="55">
        <f t="shared" ca="1" si="174"/>
        <v>1.1502000000000002E-2</v>
      </c>
      <c r="O501" s="54" t="str">
        <f t="shared" ca="1" si="175"/>
        <v>Dump</v>
      </c>
      <c r="P501" s="99">
        <f t="shared" ca="1" si="176"/>
        <v>0.625</v>
      </c>
      <c r="R501" s="461"/>
      <c r="S501" s="461"/>
      <c r="T501" s="461"/>
      <c r="U501" s="119" t="str">
        <f>+R487</f>
        <v xml:space="preserve">Mra la cruz Vicente2 </v>
      </c>
      <c r="V501" s="115">
        <f>Y497</f>
        <v>0</v>
      </c>
      <c r="W501" s="116" t="e">
        <f>+(Y497*Z497)/V501</f>
        <v>#DIV/0!</v>
      </c>
      <c r="X501" s="117">
        <f>+COUNTA(AB486:AB496)</f>
        <v>0</v>
      </c>
      <c r="Y501" s="461"/>
      <c r="Z501" s="461"/>
      <c r="AA501" s="461"/>
      <c r="AB501" s="461"/>
      <c r="AC501" s="461"/>
      <c r="AD501" s="461"/>
      <c r="AE501" s="461"/>
    </row>
    <row r="502" spans="1:31">
      <c r="A502" s="461"/>
      <c r="B502" s="772" t="s">
        <v>1530</v>
      </c>
      <c r="C502" s="376">
        <v>1</v>
      </c>
      <c r="D502" s="771">
        <v>3.5</v>
      </c>
      <c r="E502" s="104">
        <v>1.66E-2</v>
      </c>
      <c r="F502" s="104"/>
      <c r="H502">
        <v>413</v>
      </c>
      <c r="I502" s="98">
        <f t="shared" si="170"/>
        <v>432</v>
      </c>
      <c r="J502" s="53" t="str" cm="1">
        <f t="array" aca="1" ref="J502" ca="1">INDIRECT("B" &amp; I502)</f>
        <v>NIVEL 970 FRENTE AM 413 09-02-2026</v>
      </c>
      <c r="K502" s="54">
        <f t="shared" ca="1" si="171"/>
        <v>3.5</v>
      </c>
      <c r="L502" s="55">
        <f t="shared" ca="1" si="172"/>
        <v>1.197E-2</v>
      </c>
      <c r="M502" s="55">
        <f t="shared" ca="1" si="173"/>
        <v>0</v>
      </c>
      <c r="N502" s="55">
        <f t="shared" ca="1" si="174"/>
        <v>1.0773E-2</v>
      </c>
      <c r="O502" s="54" t="str">
        <f t="shared" ca="1" si="175"/>
        <v>Dump</v>
      </c>
      <c r="P502" s="99">
        <f t="shared" ca="1" si="176"/>
        <v>0.625</v>
      </c>
      <c r="R502" s="461"/>
      <c r="S502" s="461"/>
      <c r="T502" s="461"/>
      <c r="U502" s="461"/>
      <c r="V502" s="461"/>
      <c r="W502" s="461"/>
      <c r="X502" s="461"/>
      <c r="Y502" s="461"/>
      <c r="Z502" s="461"/>
      <c r="AA502" s="461"/>
      <c r="AB502" s="461"/>
      <c r="AC502" s="461"/>
      <c r="AD502" s="461"/>
      <c r="AE502" s="461"/>
    </row>
    <row r="503" spans="1:31">
      <c r="A503" s="419" t="s">
        <v>271</v>
      </c>
      <c r="B503" s="772" t="s">
        <v>1531</v>
      </c>
      <c r="C503" s="376">
        <v>1</v>
      </c>
      <c r="D503" s="771">
        <v>3.5</v>
      </c>
      <c r="E503" s="104">
        <v>8.9999999999999993E-3</v>
      </c>
      <c r="F503" s="104"/>
      <c r="H503">
        <v>414</v>
      </c>
      <c r="I503" s="98">
        <f t="shared" si="170"/>
        <v>433</v>
      </c>
      <c r="J503" s="53" t="str" cm="1">
        <f t="array" aca="1" ref="J503" ca="1">INDIRECT("B" &amp; I503)</f>
        <v>NIVEL 970 FRENTE AM 414 09-02-2026</v>
      </c>
      <c r="K503" s="54">
        <f t="shared" ca="1" si="171"/>
        <v>3.5</v>
      </c>
      <c r="L503" s="55">
        <f t="shared" ca="1" si="172"/>
        <v>1.26E-2</v>
      </c>
      <c r="M503" s="55">
        <f t="shared" ca="1" si="173"/>
        <v>0</v>
      </c>
      <c r="N503" s="55">
        <f t="shared" ca="1" si="174"/>
        <v>1.1340000000000001E-2</v>
      </c>
      <c r="O503" s="54" t="str">
        <f t="shared" ca="1" si="175"/>
        <v>Dump</v>
      </c>
      <c r="P503" s="99">
        <f t="shared" ca="1" si="176"/>
        <v>0.625</v>
      </c>
      <c r="R503" s="461"/>
      <c r="S503" s="461"/>
      <c r="T503" s="461"/>
      <c r="U503" s="461"/>
      <c r="V503" s="461"/>
      <c r="W503" s="461"/>
      <c r="X503" s="461"/>
      <c r="Y503" s="461"/>
      <c r="Z503" s="461"/>
      <c r="AA503" s="461"/>
      <c r="AB503" s="461"/>
      <c r="AC503" s="461"/>
      <c r="AD503" s="461"/>
      <c r="AE503" s="461"/>
    </row>
    <row r="504" spans="1:31" ht="15" thickBot="1">
      <c r="A504" s="461"/>
      <c r="B504" s="772" t="s">
        <v>1532</v>
      </c>
      <c r="C504" s="376">
        <v>1</v>
      </c>
      <c r="D504" s="771">
        <v>3.5</v>
      </c>
      <c r="E504" s="104">
        <v>1.2800000000000001E-2</v>
      </c>
      <c r="F504" s="104"/>
      <c r="H504">
        <v>417</v>
      </c>
      <c r="I504" s="98">
        <f t="shared" si="170"/>
        <v>436</v>
      </c>
      <c r="J504" s="53" t="str" cm="1">
        <f t="array" aca="1" ref="J504" ca="1">INDIRECT("B" &amp; I504)</f>
        <v>NIVEL 970 FRENTE AM 417 09-02-2026</v>
      </c>
      <c r="K504" s="54">
        <f t="shared" ca="1" si="171"/>
        <v>3.5</v>
      </c>
      <c r="L504" s="55">
        <f t="shared" ca="1" si="172"/>
        <v>1.3950000000000001E-2</v>
      </c>
      <c r="M504" s="55">
        <f t="shared" ca="1" si="173"/>
        <v>0</v>
      </c>
      <c r="N504" s="55">
        <f t="shared" ca="1" si="174"/>
        <v>1.2555E-2</v>
      </c>
      <c r="O504" s="54" t="str">
        <f t="shared" ca="1" si="175"/>
        <v>Dump</v>
      </c>
      <c r="P504" s="99">
        <f t="shared" ca="1" si="176"/>
        <v>0.625</v>
      </c>
      <c r="R504" s="461"/>
      <c r="S504" s="461"/>
      <c r="T504" s="461"/>
      <c r="U504" s="461"/>
      <c r="V504" s="461"/>
      <c r="W504" s="461"/>
      <c r="X504" s="461"/>
      <c r="Y504" s="461"/>
      <c r="Z504" s="461"/>
      <c r="AA504" s="461"/>
      <c r="AB504" s="461"/>
      <c r="AC504" s="461"/>
      <c r="AD504" s="461"/>
      <c r="AE504" s="461"/>
    </row>
    <row r="505" spans="1:31">
      <c r="A505" s="419" t="s">
        <v>271</v>
      </c>
      <c r="B505" s="772" t="s">
        <v>1533</v>
      </c>
      <c r="C505" s="376">
        <v>1</v>
      </c>
      <c r="D505" s="771">
        <v>3.5</v>
      </c>
      <c r="E505" s="104">
        <v>8.8999999999999999E-3</v>
      </c>
      <c r="F505" s="104"/>
      <c r="H505">
        <v>434</v>
      </c>
      <c r="I505" s="98">
        <f t="shared" si="170"/>
        <v>453</v>
      </c>
      <c r="J505" s="53" t="str" cm="1">
        <f t="array" aca="1" ref="J505" ca="1">INDIRECT("B" &amp; I505)</f>
        <v>NIVEL 970 FRENTE PM 434 11-02-2026</v>
      </c>
      <c r="K505" s="54">
        <f t="shared" ca="1" si="171"/>
        <v>3.5</v>
      </c>
      <c r="L505" s="55">
        <f t="shared" ca="1" si="172"/>
        <v>2.034E-2</v>
      </c>
      <c r="M505" s="55">
        <f t="shared" ca="1" si="173"/>
        <v>0</v>
      </c>
      <c r="N505" s="55">
        <f t="shared" ca="1" si="174"/>
        <v>1.8305999999999999E-2</v>
      </c>
      <c r="O505" s="54" t="str">
        <f t="shared" ca="1" si="175"/>
        <v>Dump</v>
      </c>
      <c r="P505" s="99">
        <f t="shared" ca="1" si="176"/>
        <v>0.625</v>
      </c>
      <c r="R505" s="461"/>
      <c r="S505" s="461"/>
      <c r="T505" s="461"/>
      <c r="U505" s="461"/>
      <c r="V505" s="123" t="s">
        <v>70</v>
      </c>
      <c r="W505" s="461"/>
      <c r="X505" s="461"/>
      <c r="Y505" s="461"/>
      <c r="Z505" s="461"/>
      <c r="AA505" s="461"/>
      <c r="AB505" s="461"/>
      <c r="AC505" s="461"/>
      <c r="AD505" s="461"/>
      <c r="AE505" s="461"/>
    </row>
    <row r="506" spans="1:31">
      <c r="A506" s="419" t="s">
        <v>271</v>
      </c>
      <c r="B506" s="772" t="s">
        <v>1534</v>
      </c>
      <c r="C506" s="376">
        <v>1</v>
      </c>
      <c r="D506" s="771">
        <v>3.5</v>
      </c>
      <c r="E506" s="104">
        <v>8.6999999999999994E-3</v>
      </c>
      <c r="F506" s="104"/>
      <c r="H506">
        <v>435</v>
      </c>
      <c r="I506" s="98">
        <f t="shared" si="170"/>
        <v>454</v>
      </c>
      <c r="J506" s="53" t="str" cm="1">
        <f t="array" aca="1" ref="J506" ca="1">INDIRECT("B" &amp; I506)</f>
        <v>NIVEL 970 FRENTE PM 435 11-02-2026</v>
      </c>
      <c r="K506" s="54">
        <f t="shared" ca="1" si="171"/>
        <v>3.5</v>
      </c>
      <c r="L506" s="55">
        <f t="shared" ca="1" si="172"/>
        <v>1.4310000000000002E-2</v>
      </c>
      <c r="M506" s="55">
        <f t="shared" ca="1" si="173"/>
        <v>0</v>
      </c>
      <c r="N506" s="55">
        <f t="shared" ca="1" si="174"/>
        <v>1.2879000000000002E-2</v>
      </c>
      <c r="O506" s="54" t="str">
        <f t="shared" ca="1" si="175"/>
        <v>Dump</v>
      </c>
      <c r="P506" s="99">
        <f t="shared" ca="1" si="176"/>
        <v>0.625</v>
      </c>
      <c r="R506" s="461"/>
      <c r="S506" s="461"/>
      <c r="T506">
        <v>418</v>
      </c>
      <c r="U506" s="98">
        <f t="shared" ref="U506:U552" si="177">IFERROR(MATCH("*" &amp; T506 &amp; "*", B:B, 0), "No encontrado")</f>
        <v>437</v>
      </c>
      <c r="V506" s="53" t="str" cm="1">
        <f t="array" aca="1" ref="V506" ca="1">INDIRECT("B" &amp; U506)</f>
        <v>NIVEL 970 DESQ PM 418 09-02-2026</v>
      </c>
      <c r="W506" s="54">
        <f t="shared" ref="W506:W552" ca="1" si="178">INDEX(D:D, MATCH(V506, $B:$B, 0))</f>
        <v>3.5</v>
      </c>
      <c r="X506" s="55">
        <f t="shared" ref="X506:X552" ca="1" si="179">INDEX(E:E, MATCH(V506, $B:$B, 0))*0.9</f>
        <v>6.3E-3</v>
      </c>
      <c r="Y506" s="55">
        <f t="shared" ref="Y506:Y552" ca="1" si="180">INDEX(F:F, MATCH(V506, $B:$B, 0))</f>
        <v>0</v>
      </c>
      <c r="Z506" s="78">
        <f ca="1">+IF(X506=0,Y506*0.9,X506*0.9)</f>
        <v>5.6700000000000006E-3</v>
      </c>
      <c r="AA506" s="54" t="str">
        <f ca="1">+IF(X506=0,"-","Dump")</f>
        <v>Dump</v>
      </c>
      <c r="AB506" s="99">
        <f t="shared" ref="AB506:AB547" ca="1" si="181">+W506/5.6</f>
        <v>0.625</v>
      </c>
      <c r="AC506" s="461"/>
      <c r="AD506" s="461"/>
      <c r="AE506" s="461"/>
    </row>
    <row r="507" spans="1:31">
      <c r="A507" s="461"/>
      <c r="B507"/>
      <c r="C507"/>
      <c r="D507"/>
      <c r="E507"/>
      <c r="F507"/>
      <c r="H507">
        <v>436</v>
      </c>
      <c r="I507" s="98">
        <f t="shared" si="170"/>
        <v>455</v>
      </c>
      <c r="J507" s="53" t="str" cm="1">
        <f t="array" aca="1" ref="J507" ca="1">INDIRECT("B" &amp; I507)</f>
        <v>NIVEL 970 FRENTE PM 436 11-02-2026</v>
      </c>
      <c r="K507" s="54">
        <f t="shared" ca="1" si="171"/>
        <v>3.5</v>
      </c>
      <c r="L507" s="55">
        <f t="shared" ca="1" si="172"/>
        <v>1.503E-2</v>
      </c>
      <c r="M507" s="55">
        <f t="shared" ca="1" si="173"/>
        <v>0</v>
      </c>
      <c r="N507" s="55">
        <f t="shared" ca="1" si="174"/>
        <v>1.3527000000000001E-2</v>
      </c>
      <c r="O507" s="54" t="str">
        <f t="shared" ca="1" si="175"/>
        <v>Dump</v>
      </c>
      <c r="P507" s="99">
        <f t="shared" ca="1" si="176"/>
        <v>0.625</v>
      </c>
      <c r="R507" s="461"/>
      <c r="S507" s="461"/>
      <c r="T507">
        <v>419</v>
      </c>
      <c r="U507" s="98">
        <f t="shared" si="177"/>
        <v>438</v>
      </c>
      <c r="V507" s="53" t="str" cm="1">
        <f t="array" aca="1" ref="V507" ca="1">INDIRECT("B" &amp; U507)</f>
        <v>NIVEL 970 DESQ PM 419 09-02-2026</v>
      </c>
      <c r="W507" s="54">
        <f t="shared" ca="1" si="178"/>
        <v>3.5</v>
      </c>
      <c r="X507" s="55">
        <f t="shared" ca="1" si="179"/>
        <v>7.2899999999999996E-3</v>
      </c>
      <c r="Y507" s="55">
        <f t="shared" ca="1" si="180"/>
        <v>0</v>
      </c>
      <c r="Z507" s="78">
        <f t="shared" ref="Z507:Z547" ca="1" si="182">+IF(X507=0,Y507*0.9,X507*0.9)</f>
        <v>6.561E-3</v>
      </c>
      <c r="AA507" s="54" t="str">
        <f t="shared" ref="AA507:AA547" ca="1" si="183">+IF(X507=0,"-","Dump")</f>
        <v>Dump</v>
      </c>
      <c r="AB507" s="99">
        <f t="shared" ca="1" si="181"/>
        <v>0.625</v>
      </c>
      <c r="AC507" s="461"/>
      <c r="AD507" s="461"/>
      <c r="AE507" s="461"/>
    </row>
    <row r="508" spans="1:31">
      <c r="A508" s="461"/>
      <c r="B508"/>
      <c r="C508"/>
      <c r="D508"/>
      <c r="E508"/>
      <c r="F508"/>
      <c r="H508">
        <v>440</v>
      </c>
      <c r="I508" s="98">
        <f t="shared" si="170"/>
        <v>459</v>
      </c>
      <c r="J508" s="53" t="str" cm="1">
        <f t="array" aca="1" ref="J508" ca="1">INDIRECT("B" &amp; I508)</f>
        <v>NIVEL 970 FRENTE PM 440 12-02-2026</v>
      </c>
      <c r="K508" s="54">
        <f t="shared" ca="1" si="171"/>
        <v>3.5</v>
      </c>
      <c r="L508" s="55">
        <f t="shared" ca="1" si="172"/>
        <v>1.2959999999999999E-2</v>
      </c>
      <c r="M508" s="55">
        <f t="shared" ca="1" si="173"/>
        <v>0</v>
      </c>
      <c r="N508" s="55">
        <f t="shared" ca="1" si="174"/>
        <v>1.1663999999999999E-2</v>
      </c>
      <c r="O508" s="54" t="str">
        <f t="shared" ca="1" si="175"/>
        <v>Dump</v>
      </c>
      <c r="P508" s="99">
        <f t="shared" ca="1" si="176"/>
        <v>0.625</v>
      </c>
      <c r="R508" s="461"/>
      <c r="S508" s="461"/>
      <c r="T508">
        <v>422</v>
      </c>
      <c r="U508" s="98">
        <f t="shared" si="177"/>
        <v>441</v>
      </c>
      <c r="V508" s="53" t="str" cm="1">
        <f t="array" aca="1" ref="V508" ca="1">INDIRECT("B" &amp; U508)</f>
        <v>NIVEL 970 DESQ PM 422 09-02-2026</v>
      </c>
      <c r="W508" s="54">
        <f t="shared" ca="1" si="178"/>
        <v>3.5</v>
      </c>
      <c r="X508" s="55">
        <f t="shared" ca="1" si="179"/>
        <v>6.5700000000000003E-3</v>
      </c>
      <c r="Y508" s="55">
        <f t="shared" ca="1" si="180"/>
        <v>0</v>
      </c>
      <c r="Z508" s="78">
        <f t="shared" ca="1" si="182"/>
        <v>5.9130000000000007E-3</v>
      </c>
      <c r="AA508" s="54" t="str">
        <f t="shared" ca="1" si="183"/>
        <v>Dump</v>
      </c>
      <c r="AB508" s="99">
        <f t="shared" ca="1" si="181"/>
        <v>0.625</v>
      </c>
      <c r="AC508" s="461"/>
      <c r="AD508" s="461"/>
      <c r="AE508" s="461"/>
    </row>
    <row r="509" spans="1:31">
      <c r="A509" s="461"/>
      <c r="B509"/>
      <c r="C509"/>
      <c r="D509"/>
      <c r="E509"/>
      <c r="F509"/>
      <c r="H509">
        <v>443</v>
      </c>
      <c r="I509" s="98">
        <f t="shared" si="170"/>
        <v>462</v>
      </c>
      <c r="J509" s="53" t="str" cm="1">
        <f t="array" aca="1" ref="J509" ca="1">INDIRECT("B" &amp; I509)</f>
        <v>NIVEL 970 FRENTE PM 443 12-02-2026</v>
      </c>
      <c r="K509" s="54">
        <f t="shared" ca="1" si="171"/>
        <v>3.5</v>
      </c>
      <c r="L509" s="55">
        <f t="shared" ca="1" si="172"/>
        <v>1.4760000000000002E-2</v>
      </c>
      <c r="M509" s="55">
        <f t="shared" ca="1" si="173"/>
        <v>0</v>
      </c>
      <c r="N509" s="55">
        <f t="shared" ca="1" si="174"/>
        <v>1.3284000000000002E-2</v>
      </c>
      <c r="O509" s="54" t="str">
        <f t="shared" ca="1" si="175"/>
        <v>Dump</v>
      </c>
      <c r="P509" s="99">
        <f t="shared" ca="1" si="176"/>
        <v>0.625</v>
      </c>
      <c r="R509" s="461"/>
      <c r="S509" s="461"/>
      <c r="T509">
        <v>438</v>
      </c>
      <c r="U509" s="98">
        <f t="shared" si="177"/>
        <v>457</v>
      </c>
      <c r="V509" s="53" t="str" cm="1">
        <f t="array" aca="1" ref="V509" ca="1">INDIRECT("B" &amp; U509)</f>
        <v>NIVEL 970 FRENTE PM 438 11-02-2026</v>
      </c>
      <c r="W509" s="54">
        <f t="shared" ca="1" si="178"/>
        <v>3.5</v>
      </c>
      <c r="X509" s="55">
        <f t="shared" ca="1" si="179"/>
        <v>7.5599999999999999E-3</v>
      </c>
      <c r="Y509" s="55">
        <f t="shared" ca="1" si="180"/>
        <v>0</v>
      </c>
      <c r="Z509" s="78">
        <f t="shared" ca="1" si="182"/>
        <v>6.8040000000000002E-3</v>
      </c>
      <c r="AA509" s="54" t="str">
        <f t="shared" ca="1" si="183"/>
        <v>Dump</v>
      </c>
      <c r="AB509" s="99">
        <f t="shared" ca="1" si="181"/>
        <v>0.625</v>
      </c>
      <c r="AC509" s="461"/>
      <c r="AD509" s="461"/>
      <c r="AE509" s="461"/>
    </row>
    <row r="510" spans="1:31">
      <c r="A510" s="461"/>
      <c r="B510"/>
      <c r="C510"/>
      <c r="D510"/>
      <c r="E510"/>
      <c r="F510"/>
      <c r="I510" s="469"/>
      <c r="K510" s="68">
        <f ca="1">SUM(K489:K509)</f>
        <v>70</v>
      </c>
      <c r="L510" s="69">
        <f ca="1">+N510/0.9</f>
        <v>1.3958999999999999E-2</v>
      </c>
      <c r="M510" s="70">
        <f ca="1">(SUMPRODUCT(M489:M509,$K489:$K509)/$K510)*0.9</f>
        <v>0</v>
      </c>
      <c r="N510" s="70">
        <f ca="1">(SUMPRODUCT(N489:N509,$K489:$K509)/$K510)</f>
        <v>1.2563099999999999E-2</v>
      </c>
      <c r="O510" s="90"/>
      <c r="P510" s="91"/>
      <c r="R510" s="461"/>
      <c r="S510" s="461"/>
      <c r="T510">
        <v>439</v>
      </c>
      <c r="U510" s="98">
        <f t="shared" si="177"/>
        <v>458</v>
      </c>
      <c r="V510" s="53" t="str" cm="1">
        <f t="array" aca="1" ref="V510" ca="1">INDIRECT("B" &amp; U510)</f>
        <v>NIVEL 970 FRENTE PM 439 12-02-2026</v>
      </c>
      <c r="W510" s="54">
        <f t="shared" ca="1" si="178"/>
        <v>3.5</v>
      </c>
      <c r="X510" s="55">
        <f t="shared" ca="1" si="179"/>
        <v>5.4900000000000001E-3</v>
      </c>
      <c r="Y510" s="55">
        <f t="shared" ca="1" si="180"/>
        <v>0</v>
      </c>
      <c r="Z510" s="78">
        <f t="shared" ca="1" si="182"/>
        <v>4.9410000000000001E-3</v>
      </c>
      <c r="AA510" s="54" t="str">
        <f t="shared" ca="1" si="183"/>
        <v>Dump</v>
      </c>
      <c r="AB510" s="99">
        <f t="shared" ca="1" si="181"/>
        <v>0.625</v>
      </c>
      <c r="AC510" s="461"/>
      <c r="AD510" s="461"/>
      <c r="AE510" s="461"/>
    </row>
    <row r="511" spans="1:31">
      <c r="A511" s="461"/>
      <c r="B511"/>
      <c r="C511"/>
      <c r="D511"/>
      <c r="E511"/>
      <c r="F511"/>
      <c r="I511" s="98"/>
      <c r="J511" s="71"/>
      <c r="K511" s="72" t="s">
        <v>59</v>
      </c>
      <c r="L511" s="418">
        <f ca="1">+L510/0.9</f>
        <v>1.5509999999999999E-2</v>
      </c>
      <c r="M511" s="73"/>
      <c r="N511" s="73"/>
      <c r="O511" s="98"/>
      <c r="P511" s="98"/>
      <c r="R511" s="461"/>
      <c r="S511" s="461"/>
      <c r="T511">
        <v>441</v>
      </c>
      <c r="U511" s="98">
        <f t="shared" si="177"/>
        <v>460</v>
      </c>
      <c r="V511" s="53" t="str" cm="1">
        <f t="array" aca="1" ref="V511" ca="1">INDIRECT("B" &amp; U511)</f>
        <v>NIVEL 970 FRENTE PM 441 12-02-2026</v>
      </c>
      <c r="W511" s="54">
        <f t="shared" ca="1" si="178"/>
        <v>3.5</v>
      </c>
      <c r="X511" s="55">
        <f t="shared" ca="1" si="179"/>
        <v>7.1100000000000009E-3</v>
      </c>
      <c r="Y511" s="55">
        <f t="shared" ca="1" si="180"/>
        <v>0</v>
      </c>
      <c r="Z511" s="78">
        <f t="shared" ca="1" si="182"/>
        <v>6.399000000000001E-3</v>
      </c>
      <c r="AA511" s="54" t="str">
        <f t="shared" ca="1" si="183"/>
        <v>Dump</v>
      </c>
      <c r="AB511" s="99">
        <f t="shared" ca="1" si="181"/>
        <v>0.625</v>
      </c>
      <c r="AC511" s="461"/>
      <c r="AD511" s="461"/>
      <c r="AE511" s="461"/>
    </row>
    <row r="512" spans="1:31">
      <c r="A512" s="461"/>
      <c r="B512"/>
      <c r="C512"/>
      <c r="D512"/>
      <c r="E512"/>
      <c r="F512"/>
      <c r="I512" s="469"/>
      <c r="R512" s="461"/>
      <c r="S512" s="461"/>
      <c r="T512">
        <v>452</v>
      </c>
      <c r="U512" s="98">
        <f t="shared" si="177"/>
        <v>471</v>
      </c>
      <c r="V512" s="53" t="str" cm="1">
        <f t="array" aca="1" ref="V512" ca="1">INDIRECT("B" &amp; U512)</f>
        <v>NIVEL 970 FRENTE PM 452 13-02-2026</v>
      </c>
      <c r="W512" s="54">
        <f t="shared" ca="1" si="178"/>
        <v>3.5</v>
      </c>
      <c r="X512" s="55">
        <f t="shared" ca="1" si="179"/>
        <v>6.9300000000000004E-3</v>
      </c>
      <c r="Y512" s="55">
        <f t="shared" ca="1" si="180"/>
        <v>0</v>
      </c>
      <c r="Z512" s="78">
        <f t="shared" ca="1" si="182"/>
        <v>6.2370000000000004E-3</v>
      </c>
      <c r="AA512" s="54" t="str">
        <f t="shared" ca="1" si="183"/>
        <v>Dump</v>
      </c>
      <c r="AB512" s="99">
        <f t="shared" ca="1" si="181"/>
        <v>0.625</v>
      </c>
      <c r="AC512" s="461"/>
      <c r="AD512" s="461"/>
      <c r="AE512" s="461"/>
    </row>
    <row r="513" spans="1:31" ht="15.6">
      <c r="A513" s="461"/>
      <c r="B513"/>
      <c r="C513"/>
      <c r="D513"/>
      <c r="E513"/>
      <c r="F513"/>
      <c r="I513" s="127" t="s">
        <v>272</v>
      </c>
      <c r="J513" s="44" t="s">
        <v>43</v>
      </c>
      <c r="K513" s="45" t="s">
        <v>44</v>
      </c>
      <c r="L513" s="46" t="s">
        <v>45</v>
      </c>
      <c r="M513" s="46" t="s">
        <v>46</v>
      </c>
      <c r="N513" s="46" t="s">
        <v>47</v>
      </c>
      <c r="O513" s="90"/>
      <c r="P513" s="91"/>
      <c r="R513" s="461"/>
      <c r="S513" s="461"/>
      <c r="T513">
        <v>456</v>
      </c>
      <c r="U513" s="98">
        <f t="shared" si="177"/>
        <v>475</v>
      </c>
      <c r="V513" s="53" t="str" cm="1">
        <f t="array" aca="1" ref="V513" ca="1">INDIRECT("B" &amp; U513)</f>
        <v>NIVEL 970 FRENTE PM 456 13-02-2026</v>
      </c>
      <c r="W513" s="54">
        <f t="shared" ca="1" si="178"/>
        <v>3.5</v>
      </c>
      <c r="X513" s="55">
        <f t="shared" ca="1" si="179"/>
        <v>7.1100000000000009E-3</v>
      </c>
      <c r="Y513" s="55">
        <f t="shared" ca="1" si="180"/>
        <v>0</v>
      </c>
      <c r="Z513" s="78">
        <f t="shared" ca="1" si="182"/>
        <v>6.399000000000001E-3</v>
      </c>
      <c r="AA513" s="54" t="str">
        <f t="shared" ca="1" si="183"/>
        <v>Dump</v>
      </c>
      <c r="AB513" s="99">
        <f t="shared" ca="1" si="181"/>
        <v>0.625</v>
      </c>
      <c r="AC513" s="461"/>
      <c r="AD513" s="461"/>
      <c r="AE513" s="461"/>
    </row>
    <row r="514" spans="1:31">
      <c r="A514" s="461"/>
      <c r="B514"/>
      <c r="C514"/>
      <c r="D514"/>
      <c r="E514"/>
      <c r="F514"/>
      <c r="H514">
        <v>469</v>
      </c>
      <c r="I514" s="98">
        <f t="shared" ref="I514:I520" si="184">IF(H514="",
   IFERROR(MATCH("**", B:B, 0), ""),
   IFERROR(MATCH("* "&amp;H514&amp;" *", B:B, 0), "")
)</f>
        <v>488</v>
      </c>
      <c r="J514" s="53" t="str" cm="1">
        <f t="array" aca="1" ref="J514" ca="1">INDIRECT("B" &amp; I514)</f>
        <v>NIVEL 970 FRENTE PM 469 16-02-2026</v>
      </c>
      <c r="K514" s="54">
        <f t="shared" ref="K514:K520" ca="1" si="185">INDEX(D:D, MATCH(J514, $B:$B, 0))</f>
        <v>3.5</v>
      </c>
      <c r="L514" s="55">
        <f t="shared" ref="L514:L520" ca="1" si="186">INDEX(E:E, MATCH(J514, $B:$B, 0))*0.9</f>
        <v>1.5480000000000001E-2</v>
      </c>
      <c r="M514" s="55">
        <f t="shared" ref="M514:M520" ca="1" si="187">INDEX(F:F, MATCH(J514, $B:$B, 0))</f>
        <v>0</v>
      </c>
      <c r="N514" s="55">
        <f t="shared" ref="N514:N520" ca="1" si="188">+IF(L514=0,M514*0.9,L514*0.9)</f>
        <v>1.3932000000000002E-2</v>
      </c>
      <c r="O514" s="54" t="str">
        <f t="shared" ref="O514:O520" ca="1" si="189">+IF(L514=0,"-","Dump")</f>
        <v>Dump</v>
      </c>
      <c r="P514" s="99">
        <f t="shared" ref="P514:P520" ca="1" si="190">+K514/5.6</f>
        <v>0.625</v>
      </c>
      <c r="R514" s="461"/>
      <c r="S514" s="461"/>
      <c r="T514">
        <v>458</v>
      </c>
      <c r="U514" s="98">
        <f t="shared" si="177"/>
        <v>477</v>
      </c>
      <c r="V514" s="53" t="str" cm="1">
        <f t="array" aca="1" ref="V514" ca="1">INDIRECT("B" &amp; U514)</f>
        <v>NIVEL 970 FRENTE AM 458 16-02-2026</v>
      </c>
      <c r="W514" s="54">
        <f t="shared" ca="1" si="178"/>
        <v>3.5</v>
      </c>
      <c r="X514" s="55">
        <f t="shared" ca="1" si="179"/>
        <v>6.4799999999999996E-3</v>
      </c>
      <c r="Y514" s="55">
        <f t="shared" ca="1" si="180"/>
        <v>0</v>
      </c>
      <c r="Z514" s="78">
        <f t="shared" ca="1" si="182"/>
        <v>5.8319999999999995E-3</v>
      </c>
      <c r="AA514" s="54" t="str">
        <f t="shared" ca="1" si="183"/>
        <v>Dump</v>
      </c>
      <c r="AB514" s="99">
        <f t="shared" ca="1" si="181"/>
        <v>0.625</v>
      </c>
      <c r="AC514" s="461"/>
      <c r="AD514" s="461"/>
      <c r="AE514" s="461"/>
    </row>
    <row r="515" spans="1:31">
      <c r="A515" s="461"/>
      <c r="B515"/>
      <c r="C515"/>
      <c r="D515"/>
      <c r="E515"/>
      <c r="F515" s="523"/>
      <c r="H515">
        <v>471</v>
      </c>
      <c r="I515" s="98">
        <f t="shared" si="184"/>
        <v>490</v>
      </c>
      <c r="J515" s="53" t="str" cm="1">
        <f t="array" aca="1" ref="J515" ca="1">INDIRECT("B" &amp; I515)</f>
        <v>NIVEL 970 FRENTE AM 471 17-02-2026</v>
      </c>
      <c r="K515" s="54">
        <f t="shared" ca="1" si="185"/>
        <v>3.5</v>
      </c>
      <c r="L515" s="55">
        <f t="shared" ca="1" si="186"/>
        <v>1.5300000000000001E-2</v>
      </c>
      <c r="M515" s="55">
        <f t="shared" ca="1" si="187"/>
        <v>0</v>
      </c>
      <c r="N515" s="55">
        <f t="shared" ca="1" si="188"/>
        <v>1.3770000000000001E-2</v>
      </c>
      <c r="O515" s="54" t="str">
        <f t="shared" ca="1" si="189"/>
        <v>Dump</v>
      </c>
      <c r="P515" s="99">
        <f t="shared" ca="1" si="190"/>
        <v>0.625</v>
      </c>
      <c r="R515" s="461"/>
      <c r="S515" s="461"/>
      <c r="T515">
        <v>460</v>
      </c>
      <c r="U515" s="98">
        <f t="shared" si="177"/>
        <v>479</v>
      </c>
      <c r="V515" s="53" t="str" cm="1">
        <f t="array" aca="1" ref="V515" ca="1">INDIRECT("B" &amp; U515)</f>
        <v>NIVEL 970 FRENTE AM 460 16-02-2026</v>
      </c>
      <c r="W515" s="54">
        <f t="shared" ca="1" si="178"/>
        <v>3.5</v>
      </c>
      <c r="X515" s="55">
        <f t="shared" ca="1" si="179"/>
        <v>5.0400000000000002E-3</v>
      </c>
      <c r="Y515" s="55">
        <f t="shared" ca="1" si="180"/>
        <v>0</v>
      </c>
      <c r="Z515" s="78">
        <f t="shared" ca="1" si="182"/>
        <v>4.5360000000000001E-3</v>
      </c>
      <c r="AA515" s="54" t="str">
        <f t="shared" ca="1" si="183"/>
        <v>Dump</v>
      </c>
      <c r="AB515" s="99">
        <f t="shared" ca="1" si="181"/>
        <v>0.625</v>
      </c>
      <c r="AC515" s="461"/>
      <c r="AD515" s="461"/>
      <c r="AE515" s="461"/>
    </row>
    <row r="516" spans="1:31">
      <c r="A516" s="461"/>
      <c r="B516"/>
      <c r="C516"/>
      <c r="D516"/>
      <c r="E516"/>
      <c r="F516"/>
      <c r="H516">
        <v>481</v>
      </c>
      <c r="I516" s="98">
        <f t="shared" si="184"/>
        <v>500</v>
      </c>
      <c r="J516" s="53" t="str" cm="1">
        <f t="array" aca="1" ref="J516" ca="1">INDIRECT("B" &amp; I516)</f>
        <v>NIVEL 970 FRENTE PM 481 17-02-2026</v>
      </c>
      <c r="K516" s="54">
        <f t="shared" ca="1" si="185"/>
        <v>3.5</v>
      </c>
      <c r="L516" s="55">
        <f t="shared" ca="1" si="186"/>
        <v>2.0879999999999999E-2</v>
      </c>
      <c r="M516" s="55">
        <f t="shared" ca="1" si="187"/>
        <v>0</v>
      </c>
      <c r="N516" s="55">
        <f t="shared" ca="1" si="188"/>
        <v>1.8792E-2</v>
      </c>
      <c r="O516" s="54" t="str">
        <f t="shared" ca="1" si="189"/>
        <v>Dump</v>
      </c>
      <c r="P516" s="99">
        <f t="shared" ca="1" si="190"/>
        <v>0.625</v>
      </c>
      <c r="R516" s="461"/>
      <c r="S516" s="461"/>
      <c r="T516">
        <v>461</v>
      </c>
      <c r="U516" s="98">
        <f t="shared" si="177"/>
        <v>480</v>
      </c>
      <c r="V516" s="53" t="str" cm="1">
        <f t="array" aca="1" ref="V516" ca="1">INDIRECT("B" &amp; U516)</f>
        <v>NIVEL 970 FRENTE AM 461 16-02-2026</v>
      </c>
      <c r="W516" s="54">
        <f t="shared" ca="1" si="178"/>
        <v>3.5</v>
      </c>
      <c r="X516" s="55">
        <f t="shared" ca="1" si="179"/>
        <v>5.5799999999999999E-3</v>
      </c>
      <c r="Y516" s="55">
        <f t="shared" ca="1" si="180"/>
        <v>0</v>
      </c>
      <c r="Z516" s="78">
        <f t="shared" ca="1" si="182"/>
        <v>5.0220000000000004E-3</v>
      </c>
      <c r="AA516" s="54" t="str">
        <f t="shared" ca="1" si="183"/>
        <v>Dump</v>
      </c>
      <c r="AB516" s="99">
        <f t="shared" ca="1" si="181"/>
        <v>0.625</v>
      </c>
      <c r="AC516" s="461"/>
      <c r="AD516" s="461"/>
      <c r="AE516" s="461"/>
    </row>
    <row r="517" spans="1:31">
      <c r="A517" s="461"/>
      <c r="B517"/>
      <c r="C517"/>
      <c r="D517"/>
      <c r="E517"/>
      <c r="F517"/>
      <c r="H517">
        <v>483</v>
      </c>
      <c r="I517" s="98">
        <f t="shared" si="184"/>
        <v>502</v>
      </c>
      <c r="J517" s="53" t="str" cm="1">
        <f t="array" aca="1" ref="J517" ca="1">INDIRECT("B" &amp; I517)</f>
        <v>NIVEL 970 FRENTE PM 483 18-02-2026</v>
      </c>
      <c r="K517" s="54">
        <f t="shared" ca="1" si="185"/>
        <v>3.5</v>
      </c>
      <c r="L517" s="55">
        <f t="shared" ca="1" si="186"/>
        <v>1.494E-2</v>
      </c>
      <c r="M517" s="55">
        <f t="shared" ca="1" si="187"/>
        <v>0</v>
      </c>
      <c r="N517" s="55">
        <f t="shared" ca="1" si="188"/>
        <v>1.3446E-2</v>
      </c>
      <c r="O517" s="54" t="str">
        <f t="shared" ca="1" si="189"/>
        <v>Dump</v>
      </c>
      <c r="P517" s="99">
        <f t="shared" ca="1" si="190"/>
        <v>0.625</v>
      </c>
      <c r="R517" s="461"/>
      <c r="S517" s="461"/>
      <c r="T517">
        <v>472</v>
      </c>
      <c r="U517" s="98">
        <f t="shared" si="177"/>
        <v>491</v>
      </c>
      <c r="V517" s="53" t="str" cm="1">
        <f t="array" aca="1" ref="V517" ca="1">INDIRECT("B" &amp; U517)</f>
        <v>NIVEL 970 FRENTE AM 472 17-02-2026</v>
      </c>
      <c r="W517" s="54">
        <f t="shared" ca="1" si="178"/>
        <v>3.5</v>
      </c>
      <c r="X517" s="55">
        <f t="shared" ca="1" si="179"/>
        <v>7.7400000000000004E-3</v>
      </c>
      <c r="Y517" s="55">
        <f t="shared" ca="1" si="180"/>
        <v>0</v>
      </c>
      <c r="Z517" s="78">
        <f t="shared" ca="1" si="182"/>
        <v>6.9660000000000008E-3</v>
      </c>
      <c r="AA517" s="54" t="str">
        <f t="shared" ca="1" si="183"/>
        <v>Dump</v>
      </c>
      <c r="AB517" s="99">
        <f t="shared" ca="1" si="181"/>
        <v>0.625</v>
      </c>
      <c r="AC517" s="461"/>
      <c r="AD517" s="461"/>
      <c r="AE517" s="461"/>
    </row>
    <row r="518" spans="1:31">
      <c r="A518" s="461"/>
      <c r="B518"/>
      <c r="C518"/>
      <c r="D518"/>
      <c r="E518"/>
      <c r="F518"/>
      <c r="I518" s="98">
        <f t="shared" si="184"/>
        <v>5</v>
      </c>
      <c r="J518" s="53" t="str" cm="1">
        <f t="array" aca="1" ref="J518" ca="1">INDIRECT("B" &amp; I518)</f>
        <v>fecha</v>
      </c>
      <c r="K518" s="54">
        <f t="shared" ca="1" si="185"/>
        <v>0</v>
      </c>
      <c r="L518" s="55">
        <f t="shared" ca="1" si="186"/>
        <v>0</v>
      </c>
      <c r="M518" s="55">
        <f t="shared" ca="1" si="187"/>
        <v>0</v>
      </c>
      <c r="N518" s="55">
        <f t="shared" ca="1" si="188"/>
        <v>0</v>
      </c>
      <c r="O518" s="54" t="str">
        <f t="shared" ca="1" si="189"/>
        <v>-</v>
      </c>
      <c r="P518" s="99">
        <f t="shared" ca="1" si="190"/>
        <v>0</v>
      </c>
      <c r="R518" s="461"/>
      <c r="S518" s="461"/>
      <c r="T518"/>
      <c r="U518" s="98">
        <f t="shared" si="177"/>
        <v>5</v>
      </c>
      <c r="V518" s="53" t="str" cm="1">
        <f t="array" aca="1" ref="V518" ca="1">INDIRECT("B" &amp; U518)</f>
        <v>fecha</v>
      </c>
      <c r="W518" s="54">
        <f t="shared" ca="1" si="178"/>
        <v>0</v>
      </c>
      <c r="X518" s="55">
        <f t="shared" ca="1" si="179"/>
        <v>0</v>
      </c>
      <c r="Y518" s="55">
        <f t="shared" ca="1" si="180"/>
        <v>0</v>
      </c>
      <c r="Z518" s="78">
        <f t="shared" ca="1" si="182"/>
        <v>0</v>
      </c>
      <c r="AA518" s="54" t="str">
        <f t="shared" ca="1" si="183"/>
        <v>-</v>
      </c>
      <c r="AB518" s="99">
        <f t="shared" ca="1" si="181"/>
        <v>0</v>
      </c>
      <c r="AC518" s="461"/>
      <c r="AD518" s="461"/>
      <c r="AE518" s="461"/>
    </row>
    <row r="519" spans="1:31">
      <c r="A519" s="461"/>
      <c r="B519"/>
      <c r="C519"/>
      <c r="D519"/>
      <c r="E519"/>
      <c r="F519"/>
      <c r="I519" s="98">
        <f t="shared" si="184"/>
        <v>5</v>
      </c>
      <c r="J519" s="53" t="str" cm="1">
        <f t="array" aca="1" ref="J519" ca="1">INDIRECT("B" &amp; I519)</f>
        <v>fecha</v>
      </c>
      <c r="K519" s="54">
        <f t="shared" ca="1" si="185"/>
        <v>0</v>
      </c>
      <c r="L519" s="55">
        <f t="shared" ca="1" si="186"/>
        <v>0</v>
      </c>
      <c r="M519" s="55">
        <f t="shared" ca="1" si="187"/>
        <v>0</v>
      </c>
      <c r="N519" s="55">
        <f t="shared" ca="1" si="188"/>
        <v>0</v>
      </c>
      <c r="O519" s="54" t="str">
        <f t="shared" ca="1" si="189"/>
        <v>-</v>
      </c>
      <c r="P519" s="99">
        <f t="shared" ca="1" si="190"/>
        <v>0</v>
      </c>
      <c r="R519" s="461"/>
      <c r="S519" s="461"/>
      <c r="T519"/>
      <c r="U519" s="98">
        <f t="shared" si="177"/>
        <v>5</v>
      </c>
      <c r="V519" s="53" t="str" cm="1">
        <f t="array" aca="1" ref="V519" ca="1">INDIRECT("B" &amp; U519)</f>
        <v>fecha</v>
      </c>
      <c r="W519" s="54">
        <f t="shared" ca="1" si="178"/>
        <v>0</v>
      </c>
      <c r="X519" s="55">
        <f t="shared" ca="1" si="179"/>
        <v>0</v>
      </c>
      <c r="Y519" s="55">
        <f t="shared" ca="1" si="180"/>
        <v>0</v>
      </c>
      <c r="Z519" s="78">
        <f t="shared" ca="1" si="182"/>
        <v>0</v>
      </c>
      <c r="AA519" s="54" t="str">
        <f t="shared" ca="1" si="183"/>
        <v>-</v>
      </c>
      <c r="AB519" s="99">
        <f t="shared" ca="1" si="181"/>
        <v>0</v>
      </c>
      <c r="AC519" s="461"/>
      <c r="AD519" s="461"/>
      <c r="AE519" s="461"/>
    </row>
    <row r="520" spans="1:31">
      <c r="A520" s="461"/>
      <c r="B520"/>
      <c r="C520"/>
      <c r="D520"/>
      <c r="E520"/>
      <c r="F520"/>
      <c r="I520" s="98">
        <f t="shared" si="184"/>
        <v>5</v>
      </c>
      <c r="J520" s="53" t="str" cm="1">
        <f t="array" aca="1" ref="J520" ca="1">INDIRECT("B" &amp; I520)</f>
        <v>fecha</v>
      </c>
      <c r="K520" s="54">
        <f t="shared" ca="1" si="185"/>
        <v>0</v>
      </c>
      <c r="L520" s="55">
        <f t="shared" ca="1" si="186"/>
        <v>0</v>
      </c>
      <c r="M520" s="55">
        <f t="shared" ca="1" si="187"/>
        <v>0</v>
      </c>
      <c r="N520" s="55">
        <f t="shared" ca="1" si="188"/>
        <v>0</v>
      </c>
      <c r="O520" s="54" t="str">
        <f t="shared" ca="1" si="189"/>
        <v>-</v>
      </c>
      <c r="P520" s="99">
        <f t="shared" ca="1" si="190"/>
        <v>0</v>
      </c>
      <c r="R520" s="461"/>
      <c r="S520" s="461"/>
      <c r="T520"/>
      <c r="U520" s="98">
        <f t="shared" si="177"/>
        <v>5</v>
      </c>
      <c r="V520" s="53" t="str" cm="1">
        <f t="array" aca="1" ref="V520" ca="1">INDIRECT("B" &amp; U520)</f>
        <v>fecha</v>
      </c>
      <c r="W520" s="54">
        <f t="shared" ca="1" si="178"/>
        <v>0</v>
      </c>
      <c r="X520" s="55">
        <f t="shared" ca="1" si="179"/>
        <v>0</v>
      </c>
      <c r="Y520" s="55">
        <f t="shared" ca="1" si="180"/>
        <v>0</v>
      </c>
      <c r="Z520" s="78">
        <f t="shared" ca="1" si="182"/>
        <v>0</v>
      </c>
      <c r="AA520" s="54" t="str">
        <f t="shared" ca="1" si="183"/>
        <v>-</v>
      </c>
      <c r="AB520" s="99">
        <f t="shared" ca="1" si="181"/>
        <v>0</v>
      </c>
      <c r="AC520" s="461"/>
      <c r="AD520" s="461"/>
      <c r="AE520" s="461"/>
    </row>
    <row r="521" spans="1:31">
      <c r="A521" s="461"/>
      <c r="B521"/>
      <c r="C521"/>
      <c r="D521"/>
      <c r="E521"/>
      <c r="F521"/>
      <c r="I521" s="474"/>
      <c r="K521" s="68">
        <f ca="1">SUM(K513:K520)</f>
        <v>14</v>
      </c>
      <c r="L521" s="69">
        <f ca="1">+N521/0.9</f>
        <v>1.6649999999999998E-2</v>
      </c>
      <c r="M521" s="70">
        <f ca="1">(SUMPRODUCT(M513:M520,$K513:$K520)/$K521)*0.9</f>
        <v>0</v>
      </c>
      <c r="N521" s="70">
        <f ca="1">(SUMPRODUCT(N513:N520,$K513:$K520)/$K521)</f>
        <v>1.4985E-2</v>
      </c>
      <c r="O521" s="90"/>
      <c r="P521" s="91"/>
      <c r="R521" s="461"/>
      <c r="S521" s="461"/>
      <c r="T521"/>
      <c r="U521" s="98">
        <f t="shared" si="177"/>
        <v>5</v>
      </c>
      <c r="V521" s="53" t="str" cm="1">
        <f t="array" aca="1" ref="V521" ca="1">INDIRECT("B" &amp; U521)</f>
        <v>fecha</v>
      </c>
      <c r="W521" s="54">
        <f t="shared" ca="1" si="178"/>
        <v>0</v>
      </c>
      <c r="X521" s="55">
        <f t="shared" ca="1" si="179"/>
        <v>0</v>
      </c>
      <c r="Y521" s="55">
        <f t="shared" ca="1" si="180"/>
        <v>0</v>
      </c>
      <c r="Z521" s="78">
        <f t="shared" ca="1" si="182"/>
        <v>0</v>
      </c>
      <c r="AA521" s="54" t="str">
        <f t="shared" ca="1" si="183"/>
        <v>-</v>
      </c>
      <c r="AB521" s="99">
        <f t="shared" ca="1" si="181"/>
        <v>0</v>
      </c>
      <c r="AC521" s="461"/>
      <c r="AD521" s="461"/>
      <c r="AE521" s="461"/>
    </row>
    <row r="522" spans="1:31">
      <c r="A522" s="461"/>
      <c r="B522"/>
      <c r="C522"/>
      <c r="D522"/>
      <c r="E522"/>
      <c r="F522"/>
      <c r="I522" s="98"/>
      <c r="J522" s="71"/>
      <c r="K522" s="72" t="s">
        <v>59</v>
      </c>
      <c r="L522" s="418">
        <f ca="1">+L521/0.9</f>
        <v>1.8499999999999999E-2</v>
      </c>
      <c r="M522" s="73"/>
      <c r="N522" s="73"/>
      <c r="O522" s="98"/>
      <c r="P522" s="98"/>
      <c r="R522" s="461"/>
      <c r="S522" s="461"/>
      <c r="T522"/>
      <c r="U522" s="98">
        <f t="shared" si="177"/>
        <v>5</v>
      </c>
      <c r="V522" s="53" t="str" cm="1">
        <f t="array" aca="1" ref="V522" ca="1">INDIRECT("B" &amp; U522)</f>
        <v>fecha</v>
      </c>
      <c r="W522" s="54">
        <f t="shared" ca="1" si="178"/>
        <v>0</v>
      </c>
      <c r="X522" s="55">
        <f t="shared" ca="1" si="179"/>
        <v>0</v>
      </c>
      <c r="Y522" s="55">
        <f t="shared" ca="1" si="180"/>
        <v>0</v>
      </c>
      <c r="Z522" s="78">
        <f t="shared" ca="1" si="182"/>
        <v>0</v>
      </c>
      <c r="AA522" s="54" t="str">
        <f t="shared" ca="1" si="183"/>
        <v>-</v>
      </c>
      <c r="AB522" s="99">
        <f t="shared" ca="1" si="181"/>
        <v>0</v>
      </c>
      <c r="AC522" s="461"/>
      <c r="AD522" s="461"/>
      <c r="AE522" s="461"/>
    </row>
    <row r="523" spans="1:31">
      <c r="A523" s="461"/>
      <c r="B523"/>
      <c r="C523"/>
      <c r="D523"/>
      <c r="E523"/>
      <c r="F523"/>
      <c r="I523" s="474"/>
      <c r="R523" s="461"/>
      <c r="S523" s="461"/>
      <c r="T523"/>
      <c r="U523" s="98">
        <f t="shared" si="177"/>
        <v>5</v>
      </c>
      <c r="V523" s="53" t="str" cm="1">
        <f t="array" aca="1" ref="V523" ca="1">INDIRECT("B" &amp; U523)</f>
        <v>fecha</v>
      </c>
      <c r="W523" s="54">
        <f t="shared" ca="1" si="178"/>
        <v>0</v>
      </c>
      <c r="X523" s="55">
        <f t="shared" ca="1" si="179"/>
        <v>0</v>
      </c>
      <c r="Y523" s="55">
        <f t="shared" ca="1" si="180"/>
        <v>0</v>
      </c>
      <c r="Z523" s="78">
        <f t="shared" ca="1" si="182"/>
        <v>0</v>
      </c>
      <c r="AA523" s="54" t="str">
        <f t="shared" ca="1" si="183"/>
        <v>-</v>
      </c>
      <c r="AB523" s="99">
        <f t="shared" ca="1" si="181"/>
        <v>0</v>
      </c>
      <c r="AC523" s="461"/>
      <c r="AD523" s="461"/>
      <c r="AE523" s="461"/>
    </row>
    <row r="524" spans="1:31" ht="15.6">
      <c r="A524" s="461"/>
      <c r="B524"/>
      <c r="C524"/>
      <c r="D524"/>
      <c r="E524"/>
      <c r="F524"/>
      <c r="I524" s="127" t="s">
        <v>273</v>
      </c>
      <c r="J524" s="44" t="s">
        <v>43</v>
      </c>
      <c r="K524" s="45" t="s">
        <v>44</v>
      </c>
      <c r="L524" s="46" t="s">
        <v>45</v>
      </c>
      <c r="M524" s="46" t="s">
        <v>46</v>
      </c>
      <c r="N524" s="46" t="s">
        <v>47</v>
      </c>
      <c r="O524" s="90"/>
      <c r="P524" s="91"/>
      <c r="R524" s="461"/>
      <c r="S524" s="461"/>
      <c r="T524"/>
      <c r="U524" s="98">
        <f t="shared" si="177"/>
        <v>5</v>
      </c>
      <c r="V524" s="53" t="str" cm="1">
        <f t="array" aca="1" ref="V524" ca="1">INDIRECT("B" &amp; U524)</f>
        <v>fecha</v>
      </c>
      <c r="W524" s="54">
        <f t="shared" ca="1" si="178"/>
        <v>0</v>
      </c>
      <c r="X524" s="55">
        <f t="shared" ca="1" si="179"/>
        <v>0</v>
      </c>
      <c r="Y524" s="55">
        <f t="shared" ca="1" si="180"/>
        <v>0</v>
      </c>
      <c r="Z524" s="78">
        <f t="shared" ca="1" si="182"/>
        <v>0</v>
      </c>
      <c r="AA524" s="54" t="str">
        <f t="shared" ca="1" si="183"/>
        <v>-</v>
      </c>
      <c r="AB524" s="99">
        <f t="shared" ca="1" si="181"/>
        <v>0</v>
      </c>
      <c r="AC524" s="461"/>
      <c r="AD524" s="461"/>
      <c r="AE524" s="461"/>
    </row>
    <row r="525" spans="1:31">
      <c r="A525" s="461"/>
      <c r="B525"/>
      <c r="C525"/>
      <c r="D525"/>
      <c r="E525"/>
      <c r="F525"/>
      <c r="H525">
        <v>465</v>
      </c>
      <c r="I525" s="98">
        <f t="shared" ref="I525:I531" si="191">IF(H525="",
   IFERROR(MATCH("**", B:B, 0), ""),
   IFERROR(MATCH("* "&amp;H525&amp;" *", B:B, 0), "")
)</f>
        <v>484</v>
      </c>
      <c r="J525" s="53" t="str" cm="1">
        <f t="array" aca="1" ref="J525" ca="1">INDIRECT("B" &amp; I525)</f>
        <v>NIVEL 970 FRENTE PM 465 16-02-2026</v>
      </c>
      <c r="K525" s="54">
        <f t="shared" ref="K525:K531" ca="1" si="192">INDEX(D:D, MATCH(J525, $B:$B, 0))</f>
        <v>3.5</v>
      </c>
      <c r="L525" s="55">
        <f t="shared" ref="L525:L531" ca="1" si="193">INDEX(E:E, MATCH(J525, $B:$B, 0))*0.9</f>
        <v>1.1250000000000001E-2</v>
      </c>
      <c r="M525" s="55">
        <f t="shared" ref="M525:M531" ca="1" si="194">INDEX(F:F, MATCH(J525, $B:$B, 0))</f>
        <v>0</v>
      </c>
      <c r="N525" s="55">
        <f t="shared" ref="N525:N531" ca="1" si="195">+IF(L525=0,M525*0.9,L525*0.9)</f>
        <v>1.0125000000000002E-2</v>
      </c>
      <c r="O525" s="54" t="str">
        <f t="shared" ref="O525:O531" ca="1" si="196">+IF(L525=0,"-","Dump")</f>
        <v>Dump</v>
      </c>
      <c r="P525" s="99">
        <f t="shared" ref="P525:P531" ca="1" si="197">+K525/5.6</f>
        <v>0.625</v>
      </c>
      <c r="R525" s="461"/>
      <c r="S525" s="461"/>
      <c r="T525"/>
      <c r="U525" s="98">
        <f t="shared" si="177"/>
        <v>5</v>
      </c>
      <c r="V525" s="53" t="str" cm="1">
        <f t="array" aca="1" ref="V525" ca="1">INDIRECT("B" &amp; U525)</f>
        <v>fecha</v>
      </c>
      <c r="W525" s="54">
        <f t="shared" ca="1" si="178"/>
        <v>0</v>
      </c>
      <c r="X525" s="55">
        <f t="shared" ca="1" si="179"/>
        <v>0</v>
      </c>
      <c r="Y525" s="55">
        <f t="shared" ca="1" si="180"/>
        <v>0</v>
      </c>
      <c r="Z525" s="78">
        <f t="shared" ca="1" si="182"/>
        <v>0</v>
      </c>
      <c r="AA525" s="54" t="str">
        <f t="shared" ca="1" si="183"/>
        <v>-</v>
      </c>
      <c r="AB525" s="99">
        <f t="shared" ca="1" si="181"/>
        <v>0</v>
      </c>
      <c r="AC525" s="461"/>
      <c r="AD525" s="461"/>
      <c r="AE525" s="461"/>
    </row>
    <row r="526" spans="1:31">
      <c r="A526" s="461"/>
      <c r="B526"/>
      <c r="C526"/>
      <c r="D526"/>
      <c r="E526"/>
      <c r="F526"/>
      <c r="H526">
        <v>466</v>
      </c>
      <c r="I526" s="98">
        <f t="shared" si="191"/>
        <v>485</v>
      </c>
      <c r="J526" s="53" t="str" cm="1">
        <f t="array" aca="1" ref="J526" ca="1">INDIRECT("B" &amp; I526)</f>
        <v>NIVEL 970 FRENTE PM 466 16-02-2026</v>
      </c>
      <c r="K526" s="54">
        <f t="shared" ca="1" si="192"/>
        <v>3.5</v>
      </c>
      <c r="L526" s="55">
        <f t="shared" ca="1" si="193"/>
        <v>1.2239999999999999E-2</v>
      </c>
      <c r="M526" s="55">
        <f t="shared" ca="1" si="194"/>
        <v>0</v>
      </c>
      <c r="N526" s="55">
        <f t="shared" ca="1" si="195"/>
        <v>1.1016E-2</v>
      </c>
      <c r="O526" s="54" t="str">
        <f t="shared" ca="1" si="196"/>
        <v>Dump</v>
      </c>
      <c r="P526" s="99">
        <f t="shared" ca="1" si="197"/>
        <v>0.625</v>
      </c>
      <c r="R526" s="461"/>
      <c r="S526" s="461"/>
      <c r="T526"/>
      <c r="U526" s="98">
        <f t="shared" si="177"/>
        <v>5</v>
      </c>
      <c r="V526" s="53" t="str" cm="1">
        <f t="array" aca="1" ref="V526" ca="1">INDIRECT("B" &amp; U526)</f>
        <v>fecha</v>
      </c>
      <c r="W526" s="54">
        <f t="shared" ca="1" si="178"/>
        <v>0</v>
      </c>
      <c r="X526" s="55">
        <f t="shared" ca="1" si="179"/>
        <v>0</v>
      </c>
      <c r="Y526" s="55">
        <f t="shared" ca="1" si="180"/>
        <v>0</v>
      </c>
      <c r="Z526" s="78">
        <f t="shared" ca="1" si="182"/>
        <v>0</v>
      </c>
      <c r="AA526" s="54" t="str">
        <f t="shared" ca="1" si="183"/>
        <v>-</v>
      </c>
      <c r="AB526" s="99">
        <f t="shared" ca="1" si="181"/>
        <v>0</v>
      </c>
      <c r="AC526" s="461"/>
      <c r="AD526" s="461"/>
      <c r="AE526"/>
    </row>
    <row r="527" spans="1:31">
      <c r="A527" s="461"/>
      <c r="B527"/>
      <c r="C527"/>
      <c r="D527"/>
      <c r="E527"/>
      <c r="F527"/>
      <c r="H527">
        <v>470</v>
      </c>
      <c r="I527" s="98">
        <f t="shared" si="191"/>
        <v>489</v>
      </c>
      <c r="J527" s="53" t="str" cm="1">
        <f t="array" aca="1" ref="J527" ca="1">INDIRECT("B" &amp; I527)</f>
        <v>NIVEL 970 FRENTE AM 470 17-02-2026</v>
      </c>
      <c r="K527" s="54">
        <f t="shared" ca="1" si="192"/>
        <v>3.5</v>
      </c>
      <c r="L527" s="55">
        <f t="shared" ca="1" si="193"/>
        <v>1.197E-2</v>
      </c>
      <c r="M527" s="55">
        <f t="shared" ca="1" si="194"/>
        <v>0</v>
      </c>
      <c r="N527" s="55">
        <f t="shared" ca="1" si="195"/>
        <v>1.0773E-2</v>
      </c>
      <c r="O527" s="54" t="str">
        <f t="shared" ca="1" si="196"/>
        <v>Dump</v>
      </c>
      <c r="P527" s="99">
        <f t="shared" ca="1" si="197"/>
        <v>0.625</v>
      </c>
      <c r="R527" s="461"/>
      <c r="S527" s="461"/>
      <c r="T527"/>
      <c r="U527" s="98">
        <f t="shared" si="177"/>
        <v>5</v>
      </c>
      <c r="V527" s="53" t="str" cm="1">
        <f t="array" aca="1" ref="V527" ca="1">INDIRECT("B" &amp; U527)</f>
        <v>fecha</v>
      </c>
      <c r="W527" s="54">
        <f t="shared" ca="1" si="178"/>
        <v>0</v>
      </c>
      <c r="X527" s="55">
        <f t="shared" ca="1" si="179"/>
        <v>0</v>
      </c>
      <c r="Y527" s="55">
        <f t="shared" ca="1" si="180"/>
        <v>0</v>
      </c>
      <c r="Z527" s="78">
        <f t="shared" ca="1" si="182"/>
        <v>0</v>
      </c>
      <c r="AA527" s="54" t="str">
        <f t="shared" ca="1" si="183"/>
        <v>-</v>
      </c>
      <c r="AB527" s="99">
        <f t="shared" ca="1" si="181"/>
        <v>0</v>
      </c>
      <c r="AC527" s="461"/>
      <c r="AD527" s="461"/>
      <c r="AE527"/>
    </row>
    <row r="528" spans="1:31">
      <c r="A528" s="461"/>
      <c r="B528"/>
      <c r="C528"/>
      <c r="D528"/>
      <c r="E528"/>
      <c r="F528"/>
      <c r="H528">
        <v>473</v>
      </c>
      <c r="I528" s="98">
        <f t="shared" si="191"/>
        <v>492</v>
      </c>
      <c r="J528" s="53" t="str" cm="1">
        <f t="array" aca="1" ref="J528" ca="1">INDIRECT("B" &amp; I528)</f>
        <v>NIVEL 970 FRENTE AM 473 17-02-2026</v>
      </c>
      <c r="K528" s="54">
        <f t="shared" ca="1" si="192"/>
        <v>3.5</v>
      </c>
      <c r="L528" s="55">
        <f t="shared" ca="1" si="193"/>
        <v>1.1610000000000001E-2</v>
      </c>
      <c r="M528" s="55">
        <f t="shared" ca="1" si="194"/>
        <v>0</v>
      </c>
      <c r="N528" s="55">
        <f t="shared" ca="1" si="195"/>
        <v>1.0449E-2</v>
      </c>
      <c r="O528" s="54" t="str">
        <f t="shared" ca="1" si="196"/>
        <v>Dump</v>
      </c>
      <c r="P528" s="99">
        <f t="shared" ca="1" si="197"/>
        <v>0.625</v>
      </c>
      <c r="R528" s="461"/>
      <c r="S528" s="461"/>
      <c r="T528"/>
      <c r="U528" s="98">
        <f t="shared" si="177"/>
        <v>5</v>
      </c>
      <c r="V528" s="53" t="str" cm="1">
        <f t="array" aca="1" ref="V528" ca="1">INDIRECT("B" &amp; U528)</f>
        <v>fecha</v>
      </c>
      <c r="W528" s="54">
        <f t="shared" ca="1" si="178"/>
        <v>0</v>
      </c>
      <c r="X528" s="55">
        <f t="shared" ca="1" si="179"/>
        <v>0</v>
      </c>
      <c r="Y528" s="55">
        <f t="shared" ca="1" si="180"/>
        <v>0</v>
      </c>
      <c r="Z528" s="78">
        <f t="shared" ca="1" si="182"/>
        <v>0</v>
      </c>
      <c r="AA528" s="54" t="str">
        <f t="shared" ca="1" si="183"/>
        <v>-</v>
      </c>
      <c r="AB528" s="99">
        <f t="shared" ca="1" si="181"/>
        <v>0</v>
      </c>
      <c r="AC528" s="461"/>
      <c r="AD528" s="461"/>
      <c r="AE528"/>
    </row>
    <row r="529" spans="1:31">
      <c r="A529" s="461"/>
      <c r="B529"/>
      <c r="C529"/>
      <c r="D529"/>
      <c r="E529"/>
      <c r="F529"/>
      <c r="H529">
        <v>478</v>
      </c>
      <c r="I529" s="98">
        <f t="shared" si="191"/>
        <v>497</v>
      </c>
      <c r="J529" s="53" t="str" cm="1">
        <f t="array" aca="1" ref="J529" ca="1">INDIRECT("B" &amp; I529)</f>
        <v>NIVEL 970 FRENTE PM 478 17-02-2026</v>
      </c>
      <c r="K529" s="54">
        <f t="shared" ca="1" si="192"/>
        <v>3.5</v>
      </c>
      <c r="L529" s="55">
        <f t="shared" ca="1" si="193"/>
        <v>1.2239999999999999E-2</v>
      </c>
      <c r="M529" s="55">
        <f t="shared" ca="1" si="194"/>
        <v>0</v>
      </c>
      <c r="N529" s="55">
        <f t="shared" ca="1" si="195"/>
        <v>1.1016E-2</v>
      </c>
      <c r="O529" s="54" t="str">
        <f t="shared" ca="1" si="196"/>
        <v>Dump</v>
      </c>
      <c r="P529" s="99">
        <f t="shared" ca="1" si="197"/>
        <v>0.625</v>
      </c>
      <c r="R529" s="461"/>
      <c r="S529" s="461"/>
      <c r="T529"/>
      <c r="U529" s="98">
        <f t="shared" si="177"/>
        <v>5</v>
      </c>
      <c r="V529" s="53" t="str" cm="1">
        <f t="array" aca="1" ref="V529" ca="1">INDIRECT("B" &amp; U529)</f>
        <v>fecha</v>
      </c>
      <c r="W529" s="54">
        <f t="shared" ca="1" si="178"/>
        <v>0</v>
      </c>
      <c r="X529" s="55">
        <f t="shared" ca="1" si="179"/>
        <v>0</v>
      </c>
      <c r="Y529" s="55">
        <f t="shared" ca="1" si="180"/>
        <v>0</v>
      </c>
      <c r="Z529" s="78">
        <f t="shared" ca="1" si="182"/>
        <v>0</v>
      </c>
      <c r="AA529" s="54" t="str">
        <f t="shared" ca="1" si="183"/>
        <v>-</v>
      </c>
      <c r="AB529" s="99">
        <f t="shared" ca="1" si="181"/>
        <v>0</v>
      </c>
      <c r="AC529" s="461"/>
      <c r="AD529" s="461"/>
      <c r="AE529"/>
    </row>
    <row r="530" spans="1:31">
      <c r="A530" s="461"/>
      <c r="B530"/>
      <c r="C530"/>
      <c r="D530"/>
      <c r="E530"/>
      <c r="F530"/>
      <c r="H530">
        <v>479</v>
      </c>
      <c r="I530" s="98">
        <f t="shared" si="191"/>
        <v>498</v>
      </c>
      <c r="J530" s="53" t="str" cm="1">
        <f t="array" aca="1" ref="J530" ca="1">INDIRECT("B" &amp; I530)</f>
        <v>NIVEL 970 FRENTE PM 479 17-02-2026</v>
      </c>
      <c r="K530" s="54">
        <f t="shared" ca="1" si="192"/>
        <v>3.5</v>
      </c>
      <c r="L530" s="55">
        <f t="shared" ca="1" si="193"/>
        <v>1.242E-2</v>
      </c>
      <c r="M530" s="55">
        <f t="shared" ca="1" si="194"/>
        <v>0</v>
      </c>
      <c r="N530" s="55">
        <f t="shared" ca="1" si="195"/>
        <v>1.1178E-2</v>
      </c>
      <c r="O530" s="54" t="str">
        <f t="shared" ca="1" si="196"/>
        <v>Dump</v>
      </c>
      <c r="P530" s="99">
        <f t="shared" ca="1" si="197"/>
        <v>0.625</v>
      </c>
      <c r="R530" s="461"/>
      <c r="S530" s="461"/>
      <c r="T530"/>
      <c r="U530" s="98">
        <f t="shared" si="177"/>
        <v>5</v>
      </c>
      <c r="V530" s="53" t="str" cm="1">
        <f t="array" aca="1" ref="V530" ca="1">INDIRECT("B" &amp; U530)</f>
        <v>fecha</v>
      </c>
      <c r="W530" s="54">
        <f t="shared" ca="1" si="178"/>
        <v>0</v>
      </c>
      <c r="X530" s="55">
        <f t="shared" ca="1" si="179"/>
        <v>0</v>
      </c>
      <c r="Y530" s="55">
        <f t="shared" ca="1" si="180"/>
        <v>0</v>
      </c>
      <c r="Z530" s="78">
        <f t="shared" ca="1" si="182"/>
        <v>0</v>
      </c>
      <c r="AA530" s="54" t="str">
        <f t="shared" ca="1" si="183"/>
        <v>-</v>
      </c>
      <c r="AB530" s="99">
        <f t="shared" ca="1" si="181"/>
        <v>0</v>
      </c>
      <c r="AC530" s="461"/>
      <c r="AD530" s="461"/>
      <c r="AE530"/>
    </row>
    <row r="531" spans="1:31">
      <c r="A531" s="461"/>
      <c r="B531"/>
      <c r="C531"/>
      <c r="D531"/>
      <c r="E531"/>
      <c r="F531"/>
      <c r="H531">
        <v>482</v>
      </c>
      <c r="I531" s="98">
        <f t="shared" si="191"/>
        <v>501</v>
      </c>
      <c r="J531" s="53" t="str" cm="1">
        <f t="array" aca="1" ref="J531" ca="1">INDIRECT("B" &amp; I531)</f>
        <v>NIVEL 970 FRENTE PM 482 17-02-2026</v>
      </c>
      <c r="K531" s="54">
        <f t="shared" ca="1" si="192"/>
        <v>3.5</v>
      </c>
      <c r="L531" s="55">
        <f t="shared" ca="1" si="193"/>
        <v>1.17E-2</v>
      </c>
      <c r="M531" s="55">
        <f t="shared" ca="1" si="194"/>
        <v>0</v>
      </c>
      <c r="N531" s="55">
        <f t="shared" ca="1" si="195"/>
        <v>1.0530000000000001E-2</v>
      </c>
      <c r="O531" s="54" t="str">
        <f t="shared" ca="1" si="196"/>
        <v>Dump</v>
      </c>
      <c r="P531" s="99">
        <f t="shared" ca="1" si="197"/>
        <v>0.625</v>
      </c>
      <c r="R531" s="461"/>
      <c r="S531" s="461"/>
      <c r="T531"/>
      <c r="U531" s="98">
        <f t="shared" si="177"/>
        <v>5</v>
      </c>
      <c r="V531" s="53" t="str" cm="1">
        <f t="array" aca="1" ref="V531" ca="1">INDIRECT("B" &amp; U531)</f>
        <v>fecha</v>
      </c>
      <c r="W531" s="54">
        <f t="shared" ca="1" si="178"/>
        <v>0</v>
      </c>
      <c r="X531" s="55">
        <f t="shared" ca="1" si="179"/>
        <v>0</v>
      </c>
      <c r="Y531" s="55">
        <f t="shared" ca="1" si="180"/>
        <v>0</v>
      </c>
      <c r="Z531" s="78">
        <f t="shared" ca="1" si="182"/>
        <v>0</v>
      </c>
      <c r="AA531" s="54" t="str">
        <f t="shared" ca="1" si="183"/>
        <v>-</v>
      </c>
      <c r="AB531" s="99">
        <f t="shared" ca="1" si="181"/>
        <v>0</v>
      </c>
      <c r="AC531" s="461"/>
      <c r="AD531" s="461"/>
      <c r="AE531"/>
    </row>
    <row r="532" spans="1:31">
      <c r="A532" s="461"/>
      <c r="B532"/>
      <c r="C532"/>
      <c r="D532"/>
      <c r="E532"/>
      <c r="F532"/>
      <c r="I532" s="474"/>
      <c r="K532" s="68">
        <f ca="1">SUM(K524:K531)</f>
        <v>24.5</v>
      </c>
      <c r="L532" s="69">
        <f ca="1">+N532/0.9</f>
        <v>1.1918571428571429E-2</v>
      </c>
      <c r="M532" s="70">
        <f ca="1">(SUMPRODUCT(M524:M531,$K524:$K531)/$K532)*0.9</f>
        <v>0</v>
      </c>
      <c r="N532" s="70">
        <f ca="1">(SUMPRODUCT(N524:N531,$K524:$K531)/$K532)</f>
        <v>1.0726714285714287E-2</v>
      </c>
      <c r="O532" s="90"/>
      <c r="P532" s="91"/>
      <c r="R532" s="461"/>
      <c r="S532" s="461"/>
      <c r="T532"/>
      <c r="U532" s="98">
        <f t="shared" si="177"/>
        <v>5</v>
      </c>
      <c r="V532" s="53" t="str" cm="1">
        <f t="array" aca="1" ref="V532" ca="1">INDIRECT("B" &amp; U532)</f>
        <v>fecha</v>
      </c>
      <c r="W532" s="54">
        <f t="shared" ca="1" si="178"/>
        <v>0</v>
      </c>
      <c r="X532" s="55">
        <f t="shared" ca="1" si="179"/>
        <v>0</v>
      </c>
      <c r="Y532" s="55">
        <f t="shared" ca="1" si="180"/>
        <v>0</v>
      </c>
      <c r="Z532" s="78">
        <f t="shared" ca="1" si="182"/>
        <v>0</v>
      </c>
      <c r="AA532" s="54" t="str">
        <f t="shared" ca="1" si="183"/>
        <v>-</v>
      </c>
      <c r="AB532" s="99">
        <f t="shared" ca="1" si="181"/>
        <v>0</v>
      </c>
      <c r="AC532" s="461"/>
      <c r="AD532" s="461"/>
      <c r="AE532"/>
    </row>
    <row r="533" spans="1:31">
      <c r="A533" s="461"/>
      <c r="B533"/>
      <c r="C533"/>
      <c r="D533"/>
      <c r="E533"/>
      <c r="F533"/>
      <c r="I533" s="98"/>
      <c r="J533" s="71"/>
      <c r="K533" s="72" t="s">
        <v>59</v>
      </c>
      <c r="L533" s="418">
        <f ca="1">+L532/0.9</f>
        <v>1.3242857142857143E-2</v>
      </c>
      <c r="M533" s="73"/>
      <c r="N533" s="73"/>
      <c r="O533" s="98"/>
      <c r="P533" s="98"/>
      <c r="R533" s="461"/>
      <c r="S533" s="461"/>
      <c r="T533"/>
      <c r="U533" s="98">
        <f t="shared" si="177"/>
        <v>5</v>
      </c>
      <c r="V533" s="53" t="str" cm="1">
        <f t="array" aca="1" ref="V533" ca="1">INDIRECT("B" &amp; U533)</f>
        <v>fecha</v>
      </c>
      <c r="W533" s="54">
        <f t="shared" ca="1" si="178"/>
        <v>0</v>
      </c>
      <c r="X533" s="55">
        <f t="shared" ca="1" si="179"/>
        <v>0</v>
      </c>
      <c r="Y533" s="55">
        <f t="shared" ca="1" si="180"/>
        <v>0</v>
      </c>
      <c r="Z533" s="78">
        <f t="shared" ca="1" si="182"/>
        <v>0</v>
      </c>
      <c r="AA533" s="54" t="str">
        <f t="shared" ca="1" si="183"/>
        <v>-</v>
      </c>
      <c r="AB533" s="99">
        <f t="shared" ca="1" si="181"/>
        <v>0</v>
      </c>
      <c r="AC533" s="461"/>
      <c r="AD533" s="461"/>
      <c r="AE533"/>
    </row>
    <row r="534" spans="1:31">
      <c r="A534" s="461"/>
      <c r="B534"/>
      <c r="C534"/>
      <c r="D534"/>
      <c r="E534"/>
      <c r="F534"/>
      <c r="I534" s="474"/>
      <c r="R534" s="461"/>
      <c r="S534" s="461"/>
      <c r="T534"/>
      <c r="U534" s="98">
        <f t="shared" si="177"/>
        <v>5</v>
      </c>
      <c r="V534" s="53" t="str" cm="1">
        <f t="array" aca="1" ref="V534" ca="1">INDIRECT("B" &amp; U534)</f>
        <v>fecha</v>
      </c>
      <c r="W534" s="54">
        <f t="shared" ca="1" si="178"/>
        <v>0</v>
      </c>
      <c r="X534" s="55">
        <f t="shared" ca="1" si="179"/>
        <v>0</v>
      </c>
      <c r="Y534" s="55">
        <f t="shared" ca="1" si="180"/>
        <v>0</v>
      </c>
      <c r="Z534" s="78">
        <f t="shared" ca="1" si="182"/>
        <v>0</v>
      </c>
      <c r="AA534" s="54" t="str">
        <f t="shared" ca="1" si="183"/>
        <v>-</v>
      </c>
      <c r="AB534" s="99">
        <f t="shared" ca="1" si="181"/>
        <v>0</v>
      </c>
      <c r="AC534" s="461"/>
      <c r="AD534" s="461"/>
      <c r="AE534"/>
    </row>
    <row r="535" spans="1:31">
      <c r="A535" s="461"/>
      <c r="B535"/>
      <c r="C535"/>
      <c r="D535"/>
      <c r="E535"/>
      <c r="F535"/>
      <c r="R535" s="461"/>
      <c r="S535" s="461"/>
      <c r="T535"/>
      <c r="U535" s="98">
        <f t="shared" si="177"/>
        <v>5</v>
      </c>
      <c r="V535" s="53" t="str" cm="1">
        <f t="array" aca="1" ref="V535" ca="1">INDIRECT("B" &amp; U535)</f>
        <v>fecha</v>
      </c>
      <c r="W535" s="54">
        <f t="shared" ca="1" si="178"/>
        <v>0</v>
      </c>
      <c r="X535" s="55">
        <f t="shared" ca="1" si="179"/>
        <v>0</v>
      </c>
      <c r="Y535" s="55">
        <f t="shared" ca="1" si="180"/>
        <v>0</v>
      </c>
      <c r="Z535" s="78">
        <f t="shared" ca="1" si="182"/>
        <v>0</v>
      </c>
      <c r="AA535" s="54" t="str">
        <f t="shared" ca="1" si="183"/>
        <v>-</v>
      </c>
      <c r="AB535" s="99">
        <f t="shared" ca="1" si="181"/>
        <v>0</v>
      </c>
      <c r="AC535" s="461"/>
      <c r="AD535" s="461"/>
      <c r="AE535"/>
    </row>
    <row r="536" spans="1:31">
      <c r="A536" s="461"/>
      <c r="B536"/>
      <c r="C536"/>
      <c r="D536"/>
      <c r="E536"/>
      <c r="F536"/>
      <c r="R536" s="461"/>
      <c r="S536" s="461"/>
      <c r="T536"/>
      <c r="U536" s="98">
        <f t="shared" si="177"/>
        <v>5</v>
      </c>
      <c r="V536" s="53" t="str" cm="1">
        <f t="array" aca="1" ref="V536" ca="1">INDIRECT("B" &amp; U536)</f>
        <v>fecha</v>
      </c>
      <c r="W536" s="54">
        <f t="shared" ca="1" si="178"/>
        <v>0</v>
      </c>
      <c r="X536" s="55">
        <f t="shared" ca="1" si="179"/>
        <v>0</v>
      </c>
      <c r="Y536" s="55">
        <f t="shared" ca="1" si="180"/>
        <v>0</v>
      </c>
      <c r="Z536" s="78">
        <f t="shared" ca="1" si="182"/>
        <v>0</v>
      </c>
      <c r="AA536" s="54" t="str">
        <f t="shared" ca="1" si="183"/>
        <v>-</v>
      </c>
      <c r="AB536" s="99">
        <f t="shared" ca="1" si="181"/>
        <v>0</v>
      </c>
      <c r="AC536" s="461"/>
      <c r="AD536" s="461"/>
      <c r="AE536"/>
    </row>
    <row r="537" spans="1:31">
      <c r="A537" s="461"/>
      <c r="B537"/>
      <c r="C537"/>
      <c r="D537"/>
      <c r="E537"/>
      <c r="F537"/>
      <c r="R537" s="461"/>
      <c r="S537" s="461"/>
      <c r="T537"/>
      <c r="U537" s="98">
        <f t="shared" si="177"/>
        <v>5</v>
      </c>
      <c r="V537" s="53" t="str" cm="1">
        <f t="array" aca="1" ref="V537" ca="1">INDIRECT("B" &amp; U537)</f>
        <v>fecha</v>
      </c>
      <c r="W537" s="54">
        <f t="shared" ca="1" si="178"/>
        <v>0</v>
      </c>
      <c r="X537" s="55">
        <f t="shared" ca="1" si="179"/>
        <v>0</v>
      </c>
      <c r="Y537" s="55">
        <f t="shared" ca="1" si="180"/>
        <v>0</v>
      </c>
      <c r="Z537" s="78">
        <f t="shared" ca="1" si="182"/>
        <v>0</v>
      </c>
      <c r="AA537" s="54" t="str">
        <f t="shared" ca="1" si="183"/>
        <v>-</v>
      </c>
      <c r="AB537" s="99">
        <f t="shared" ca="1" si="181"/>
        <v>0</v>
      </c>
      <c r="AC537" s="461"/>
      <c r="AD537" s="461"/>
      <c r="AE537"/>
    </row>
    <row r="538" spans="1:31">
      <c r="A538" s="461"/>
      <c r="B538"/>
      <c r="C538"/>
      <c r="D538"/>
      <c r="E538"/>
      <c r="F538"/>
      <c r="R538" s="461"/>
      <c r="S538" s="461"/>
      <c r="T538"/>
      <c r="U538" s="98">
        <f t="shared" si="177"/>
        <v>5</v>
      </c>
      <c r="V538" s="53" t="str" cm="1">
        <f t="array" aca="1" ref="V538" ca="1">INDIRECT("B" &amp; U538)</f>
        <v>fecha</v>
      </c>
      <c r="W538" s="54">
        <f t="shared" ca="1" si="178"/>
        <v>0</v>
      </c>
      <c r="X538" s="55">
        <f t="shared" ca="1" si="179"/>
        <v>0</v>
      </c>
      <c r="Y538" s="55">
        <f t="shared" ca="1" si="180"/>
        <v>0</v>
      </c>
      <c r="Z538" s="78">
        <f t="shared" ca="1" si="182"/>
        <v>0</v>
      </c>
      <c r="AA538" s="54" t="str">
        <f t="shared" ca="1" si="183"/>
        <v>-</v>
      </c>
      <c r="AB538" s="99">
        <f t="shared" ca="1" si="181"/>
        <v>0</v>
      </c>
      <c r="AC538" s="461"/>
      <c r="AD538" s="461"/>
      <c r="AE538"/>
    </row>
    <row r="539" spans="1:31" ht="12.6" customHeight="1">
      <c r="A539" s="461"/>
      <c r="B539"/>
      <c r="C539"/>
      <c r="D539"/>
      <c r="E539"/>
      <c r="F539"/>
      <c r="R539" s="461"/>
      <c r="S539" s="461"/>
      <c r="T539"/>
      <c r="U539" s="98">
        <f t="shared" si="177"/>
        <v>5</v>
      </c>
      <c r="V539" s="53" t="str" cm="1">
        <f t="array" aca="1" ref="V539" ca="1">INDIRECT("B" &amp; U539)</f>
        <v>fecha</v>
      </c>
      <c r="W539" s="54">
        <f t="shared" ca="1" si="178"/>
        <v>0</v>
      </c>
      <c r="X539" s="55">
        <f t="shared" ca="1" si="179"/>
        <v>0</v>
      </c>
      <c r="Y539" s="55">
        <f t="shared" ca="1" si="180"/>
        <v>0</v>
      </c>
      <c r="Z539" s="78">
        <f t="shared" ca="1" si="182"/>
        <v>0</v>
      </c>
      <c r="AA539" s="54" t="str">
        <f t="shared" ca="1" si="183"/>
        <v>-</v>
      </c>
      <c r="AB539" s="99">
        <f t="shared" ca="1" si="181"/>
        <v>0</v>
      </c>
      <c r="AC539" s="461"/>
      <c r="AD539" s="461"/>
      <c r="AE539"/>
    </row>
    <row r="540" spans="1:31" ht="12.6" customHeight="1">
      <c r="A540" s="461"/>
      <c r="B540"/>
      <c r="C540"/>
      <c r="D540"/>
      <c r="E540"/>
      <c r="F540"/>
      <c r="R540" s="461"/>
      <c r="S540" s="461"/>
      <c r="T540"/>
      <c r="U540" s="98">
        <f t="shared" si="177"/>
        <v>5</v>
      </c>
      <c r="V540" s="53" t="str" cm="1">
        <f t="array" aca="1" ref="V540" ca="1">INDIRECT("B" &amp; U540)</f>
        <v>fecha</v>
      </c>
      <c r="W540" s="54">
        <f t="shared" ca="1" si="178"/>
        <v>0</v>
      </c>
      <c r="X540" s="55">
        <f t="shared" ca="1" si="179"/>
        <v>0</v>
      </c>
      <c r="Y540" s="55">
        <f t="shared" ca="1" si="180"/>
        <v>0</v>
      </c>
      <c r="Z540" s="78">
        <f t="shared" ca="1" si="182"/>
        <v>0</v>
      </c>
      <c r="AA540" s="54" t="str">
        <f t="shared" ca="1" si="183"/>
        <v>-</v>
      </c>
      <c r="AB540" s="99">
        <f t="shared" ca="1" si="181"/>
        <v>0</v>
      </c>
      <c r="AC540" s="461"/>
      <c r="AD540" s="461"/>
      <c r="AE540"/>
    </row>
    <row r="541" spans="1:31">
      <c r="A541" s="461"/>
      <c r="B541"/>
      <c r="C541"/>
      <c r="D541"/>
      <c r="E541"/>
      <c r="F541"/>
      <c r="R541" s="461"/>
      <c r="S541" s="461"/>
      <c r="T541"/>
      <c r="U541" s="98">
        <f t="shared" si="177"/>
        <v>5</v>
      </c>
      <c r="V541" s="53" t="str" cm="1">
        <f t="array" aca="1" ref="V541" ca="1">INDIRECT("B" &amp; U541)</f>
        <v>fecha</v>
      </c>
      <c r="W541" s="54">
        <f t="shared" ca="1" si="178"/>
        <v>0</v>
      </c>
      <c r="X541" s="55">
        <f t="shared" ca="1" si="179"/>
        <v>0</v>
      </c>
      <c r="Y541" s="55">
        <f t="shared" ca="1" si="180"/>
        <v>0</v>
      </c>
      <c r="Z541" s="78">
        <f t="shared" ca="1" si="182"/>
        <v>0</v>
      </c>
      <c r="AA541" s="54" t="str">
        <f t="shared" ca="1" si="183"/>
        <v>-</v>
      </c>
      <c r="AB541" s="99">
        <f t="shared" ca="1" si="181"/>
        <v>0</v>
      </c>
      <c r="AC541" s="461"/>
      <c r="AD541" s="461"/>
      <c r="AE541"/>
    </row>
    <row r="542" spans="1:31" ht="12.6" customHeight="1">
      <c r="A542" s="461"/>
      <c r="B542"/>
      <c r="C542"/>
      <c r="D542"/>
      <c r="E542"/>
      <c r="F542"/>
      <c r="R542" s="461"/>
      <c r="S542" s="461"/>
      <c r="T542"/>
      <c r="U542" s="98">
        <f t="shared" si="177"/>
        <v>5</v>
      </c>
      <c r="V542" s="53" t="str" cm="1">
        <f t="array" aca="1" ref="V542" ca="1">INDIRECT("B" &amp; U542)</f>
        <v>fecha</v>
      </c>
      <c r="W542" s="54">
        <f t="shared" ca="1" si="178"/>
        <v>0</v>
      </c>
      <c r="X542" s="55">
        <f t="shared" ca="1" si="179"/>
        <v>0</v>
      </c>
      <c r="Y542" s="55">
        <f t="shared" ca="1" si="180"/>
        <v>0</v>
      </c>
      <c r="Z542" s="78">
        <f t="shared" ca="1" si="182"/>
        <v>0</v>
      </c>
      <c r="AA542" s="54" t="str">
        <f t="shared" ca="1" si="183"/>
        <v>-</v>
      </c>
      <c r="AB542" s="99">
        <f t="shared" ca="1" si="181"/>
        <v>0</v>
      </c>
      <c r="AC542" s="461"/>
      <c r="AD542" s="461"/>
      <c r="AE542"/>
    </row>
    <row r="543" spans="1:31">
      <c r="A543" s="461"/>
      <c r="B543"/>
      <c r="C543"/>
      <c r="D543"/>
      <c r="E543"/>
      <c r="F543"/>
      <c r="R543" s="461"/>
      <c r="S543" s="461"/>
      <c r="T543"/>
      <c r="U543" s="98">
        <f t="shared" si="177"/>
        <v>5</v>
      </c>
      <c r="V543" s="53" t="str" cm="1">
        <f t="array" aca="1" ref="V543" ca="1">INDIRECT("B" &amp; U543)</f>
        <v>fecha</v>
      </c>
      <c r="W543" s="54">
        <f t="shared" ca="1" si="178"/>
        <v>0</v>
      </c>
      <c r="X543" s="55">
        <f t="shared" ca="1" si="179"/>
        <v>0</v>
      </c>
      <c r="Y543" s="55">
        <f t="shared" ca="1" si="180"/>
        <v>0</v>
      </c>
      <c r="Z543" s="78">
        <f t="shared" ca="1" si="182"/>
        <v>0</v>
      </c>
      <c r="AA543" s="54" t="str">
        <f t="shared" ca="1" si="183"/>
        <v>-</v>
      </c>
      <c r="AB543" s="99">
        <f t="shared" ca="1" si="181"/>
        <v>0</v>
      </c>
      <c r="AC543" s="461"/>
      <c r="AD543" s="461"/>
      <c r="AE543"/>
    </row>
    <row r="544" spans="1:31">
      <c r="A544" s="461"/>
      <c r="B544"/>
      <c r="C544"/>
      <c r="D544"/>
      <c r="E544"/>
      <c r="F544"/>
      <c r="R544" s="461"/>
      <c r="S544" s="461"/>
      <c r="T544"/>
      <c r="U544" s="98">
        <f t="shared" si="177"/>
        <v>5</v>
      </c>
      <c r="V544" s="53" t="str" cm="1">
        <f t="array" aca="1" ref="V544" ca="1">INDIRECT("B" &amp; U544)</f>
        <v>fecha</v>
      </c>
      <c r="W544" s="54">
        <f t="shared" ca="1" si="178"/>
        <v>0</v>
      </c>
      <c r="X544" s="55">
        <f t="shared" ca="1" si="179"/>
        <v>0</v>
      </c>
      <c r="Y544" s="55">
        <f t="shared" ca="1" si="180"/>
        <v>0</v>
      </c>
      <c r="Z544" s="78">
        <f t="shared" ca="1" si="182"/>
        <v>0</v>
      </c>
      <c r="AA544" s="54" t="str">
        <f t="shared" ca="1" si="183"/>
        <v>-</v>
      </c>
      <c r="AB544" s="99">
        <f t="shared" ca="1" si="181"/>
        <v>0</v>
      </c>
      <c r="AC544" s="461"/>
      <c r="AD544" s="461"/>
      <c r="AE544"/>
    </row>
    <row r="545" spans="1:31">
      <c r="A545" s="461"/>
      <c r="B545"/>
      <c r="C545"/>
      <c r="D545"/>
      <c r="E545"/>
      <c r="F545"/>
      <c r="R545" s="461"/>
      <c r="S545" s="461"/>
      <c r="T545"/>
      <c r="U545" s="98">
        <f t="shared" si="177"/>
        <v>5</v>
      </c>
      <c r="V545" s="53" t="str" cm="1">
        <f t="array" aca="1" ref="V545" ca="1">INDIRECT("B" &amp; U545)</f>
        <v>fecha</v>
      </c>
      <c r="W545" s="54">
        <f t="shared" ca="1" si="178"/>
        <v>0</v>
      </c>
      <c r="X545" s="55">
        <f t="shared" ca="1" si="179"/>
        <v>0</v>
      </c>
      <c r="Y545" s="55">
        <f t="shared" ca="1" si="180"/>
        <v>0</v>
      </c>
      <c r="Z545" s="78">
        <f t="shared" ca="1" si="182"/>
        <v>0</v>
      </c>
      <c r="AA545" s="54" t="str">
        <f t="shared" ca="1" si="183"/>
        <v>-</v>
      </c>
      <c r="AB545" s="99">
        <f t="shared" ca="1" si="181"/>
        <v>0</v>
      </c>
      <c r="AC545" s="461"/>
      <c r="AD545" s="461"/>
      <c r="AE545"/>
    </row>
    <row r="546" spans="1:31">
      <c r="A546" s="461"/>
      <c r="B546"/>
      <c r="C546"/>
      <c r="D546"/>
      <c r="E546"/>
      <c r="F546"/>
      <c r="R546" s="461"/>
      <c r="S546" s="461"/>
      <c r="T546"/>
      <c r="U546" s="98">
        <f t="shared" si="177"/>
        <v>5</v>
      </c>
      <c r="V546" s="53" t="str" cm="1">
        <f t="array" aca="1" ref="V546" ca="1">INDIRECT("B" &amp; U546)</f>
        <v>fecha</v>
      </c>
      <c r="W546" s="54">
        <f t="shared" ca="1" si="178"/>
        <v>0</v>
      </c>
      <c r="X546" s="55">
        <f t="shared" ca="1" si="179"/>
        <v>0</v>
      </c>
      <c r="Y546" s="55">
        <f t="shared" ca="1" si="180"/>
        <v>0</v>
      </c>
      <c r="Z546" s="78">
        <f t="shared" ca="1" si="182"/>
        <v>0</v>
      </c>
      <c r="AA546" s="54" t="str">
        <f t="shared" ca="1" si="183"/>
        <v>-</v>
      </c>
      <c r="AB546" s="99">
        <f t="shared" ca="1" si="181"/>
        <v>0</v>
      </c>
      <c r="AC546" s="461"/>
      <c r="AD546" s="461"/>
      <c r="AE546"/>
    </row>
    <row r="547" spans="1:31">
      <c r="A547" s="461"/>
      <c r="B547"/>
      <c r="C547"/>
      <c r="D547"/>
      <c r="E547"/>
      <c r="F547"/>
      <c r="R547" s="461"/>
      <c r="S547" s="461"/>
      <c r="T547"/>
      <c r="U547" s="98">
        <f t="shared" si="177"/>
        <v>5</v>
      </c>
      <c r="V547" s="53" t="str" cm="1">
        <f t="array" aca="1" ref="V547" ca="1">INDIRECT("B" &amp; U547)</f>
        <v>fecha</v>
      </c>
      <c r="W547" s="54">
        <f t="shared" ca="1" si="178"/>
        <v>0</v>
      </c>
      <c r="X547" s="55">
        <f t="shared" ca="1" si="179"/>
        <v>0</v>
      </c>
      <c r="Y547" s="55">
        <f t="shared" ca="1" si="180"/>
        <v>0</v>
      </c>
      <c r="Z547" s="78">
        <f t="shared" ca="1" si="182"/>
        <v>0</v>
      </c>
      <c r="AA547" s="54" t="str">
        <f t="shared" ca="1" si="183"/>
        <v>-</v>
      </c>
      <c r="AB547" s="99">
        <f t="shared" ca="1" si="181"/>
        <v>0</v>
      </c>
      <c r="AC547" s="461"/>
      <c r="AD547" s="461"/>
      <c r="AE547"/>
    </row>
    <row r="548" spans="1:31">
      <c r="A548" s="461"/>
      <c r="B548"/>
      <c r="C548"/>
      <c r="D548"/>
      <c r="E548"/>
      <c r="F548"/>
      <c r="R548" s="461"/>
      <c r="S548" s="461"/>
      <c r="T548"/>
      <c r="U548" s="98">
        <f t="shared" si="177"/>
        <v>5</v>
      </c>
      <c r="V548" s="53" t="str" cm="1">
        <f t="array" aca="1" ref="V548" ca="1">INDIRECT("B" &amp; U548)</f>
        <v>fecha</v>
      </c>
      <c r="W548" s="54">
        <f t="shared" ca="1" si="178"/>
        <v>0</v>
      </c>
      <c r="X548" s="55">
        <f t="shared" ca="1" si="179"/>
        <v>0</v>
      </c>
      <c r="Y548" s="55">
        <f t="shared" ca="1" si="180"/>
        <v>0</v>
      </c>
      <c r="Z548" s="78">
        <f ca="1">+IF(X548=0,Y548*0.9,X548*0.9)</f>
        <v>0</v>
      </c>
      <c r="AA548" s="54" t="str">
        <f ca="1">+IF(X548=0,"-","Dump")</f>
        <v>-</v>
      </c>
      <c r="AB548" s="99">
        <f ca="1">+W548/5.6</f>
        <v>0</v>
      </c>
      <c r="AC548" s="461"/>
      <c r="AD548" s="461"/>
      <c r="AE548"/>
    </row>
    <row r="549" spans="1:31">
      <c r="A549" s="461"/>
      <c r="B549"/>
      <c r="C549"/>
      <c r="D549"/>
      <c r="E549"/>
      <c r="F549"/>
      <c r="R549" s="461"/>
      <c r="S549" s="461"/>
      <c r="T549"/>
      <c r="U549" s="98">
        <f t="shared" si="177"/>
        <v>5</v>
      </c>
      <c r="V549" s="53" t="str" cm="1">
        <f t="array" aca="1" ref="V549" ca="1">INDIRECT("B" &amp; U549)</f>
        <v>fecha</v>
      </c>
      <c r="W549" s="54">
        <f t="shared" ca="1" si="178"/>
        <v>0</v>
      </c>
      <c r="X549" s="55">
        <f t="shared" ca="1" si="179"/>
        <v>0</v>
      </c>
      <c r="Y549" s="55">
        <f t="shared" ca="1" si="180"/>
        <v>0</v>
      </c>
      <c r="Z549" s="78">
        <f ca="1">+IF(X549=0,Y549*0.9,X549*0.9)</f>
        <v>0</v>
      </c>
      <c r="AA549" s="54" t="str">
        <f ca="1">+IF(X549=0,"-","Dump")</f>
        <v>-</v>
      </c>
      <c r="AB549" s="99">
        <f ca="1">+W549/5.6</f>
        <v>0</v>
      </c>
      <c r="AC549" s="461"/>
      <c r="AD549" s="461"/>
      <c r="AE549"/>
    </row>
    <row r="550" spans="1:31">
      <c r="A550" s="461"/>
      <c r="B550"/>
      <c r="C550"/>
      <c r="D550"/>
      <c r="E550"/>
      <c r="F550"/>
      <c r="R550" s="461"/>
      <c r="S550" s="461"/>
      <c r="T550"/>
      <c r="U550" s="98">
        <f t="shared" si="177"/>
        <v>5</v>
      </c>
      <c r="V550" s="53" t="str" cm="1">
        <f t="array" aca="1" ref="V550" ca="1">INDIRECT("B" &amp; U550)</f>
        <v>fecha</v>
      </c>
      <c r="W550" s="54">
        <f t="shared" ca="1" si="178"/>
        <v>0</v>
      </c>
      <c r="X550" s="55">
        <f t="shared" ca="1" si="179"/>
        <v>0</v>
      </c>
      <c r="Y550" s="55">
        <f t="shared" ca="1" si="180"/>
        <v>0</v>
      </c>
      <c r="Z550" s="78">
        <f ca="1">+IF(X550=0,Y550*0.9,X550*0.9)</f>
        <v>0</v>
      </c>
      <c r="AA550" s="54" t="str">
        <f ca="1">+IF(X550=0,"-","Dump")</f>
        <v>-</v>
      </c>
      <c r="AB550" s="99">
        <f ca="1">+W550/5.6</f>
        <v>0</v>
      </c>
      <c r="AC550" s="461"/>
      <c r="AD550" s="461"/>
      <c r="AE550"/>
    </row>
    <row r="551" spans="1:31">
      <c r="A551" s="461"/>
      <c r="B551"/>
      <c r="C551"/>
      <c r="D551"/>
      <c r="E551"/>
      <c r="F551"/>
      <c r="R551" s="461"/>
      <c r="S551" s="461"/>
      <c r="T551"/>
      <c r="U551" s="98">
        <f t="shared" si="177"/>
        <v>5</v>
      </c>
      <c r="V551" s="53" t="str" cm="1">
        <f t="array" aca="1" ref="V551" ca="1">INDIRECT("B" &amp; U551)</f>
        <v>fecha</v>
      </c>
      <c r="W551" s="54">
        <f t="shared" ca="1" si="178"/>
        <v>0</v>
      </c>
      <c r="X551" s="55">
        <f t="shared" ca="1" si="179"/>
        <v>0</v>
      </c>
      <c r="Y551" s="55">
        <f t="shared" ca="1" si="180"/>
        <v>0</v>
      </c>
      <c r="Z551" s="78">
        <f ca="1">+IF(X551=0,Y551*0.9,X551*0.9)</f>
        <v>0</v>
      </c>
      <c r="AA551" s="54" t="str">
        <f ca="1">+IF(X551=0,"-","Dump")</f>
        <v>-</v>
      </c>
      <c r="AB551" s="99">
        <f ca="1">+W551/5.6</f>
        <v>0</v>
      </c>
      <c r="AC551" s="461"/>
      <c r="AD551" s="461"/>
      <c r="AE551"/>
    </row>
    <row r="552" spans="1:31" ht="15" thickBot="1">
      <c r="A552" s="461"/>
      <c r="B552"/>
      <c r="C552"/>
      <c r="D552"/>
      <c r="E552"/>
      <c r="F552"/>
      <c r="R552" s="461"/>
      <c r="S552" s="461"/>
      <c r="T552"/>
      <c r="U552" s="98">
        <f t="shared" si="177"/>
        <v>5</v>
      </c>
      <c r="V552" s="53" t="str" cm="1">
        <f t="array" aca="1" ref="V552" ca="1">INDIRECT("B" &amp; U552)</f>
        <v>fecha</v>
      </c>
      <c r="W552" s="54">
        <f t="shared" ca="1" si="178"/>
        <v>0</v>
      </c>
      <c r="X552" s="55">
        <f t="shared" ca="1" si="179"/>
        <v>0</v>
      </c>
      <c r="Y552" s="55">
        <f t="shared" ca="1" si="180"/>
        <v>0</v>
      </c>
      <c r="Z552" s="78">
        <f ca="1">+IF(X552=0,Y552*0.9,X552*0.9)</f>
        <v>0</v>
      </c>
      <c r="AA552" s="54" t="str">
        <f ca="1">+IF(X552=0,"-","Dump")</f>
        <v>-</v>
      </c>
      <c r="AB552" s="99">
        <f ca="1">+W552/5.6</f>
        <v>0</v>
      </c>
      <c r="AC552" s="461"/>
      <c r="AD552" s="461"/>
      <c r="AE552"/>
    </row>
    <row r="553" spans="1:31" ht="15" thickBot="1">
      <c r="A553" s="461"/>
      <c r="B553"/>
      <c r="C553"/>
      <c r="D553"/>
      <c r="E553"/>
      <c r="F553"/>
      <c r="R553" s="461"/>
      <c r="S553" s="461"/>
      <c r="T553" s="461"/>
      <c r="U553" s="461"/>
      <c r="V553" s="124" t="s">
        <v>71</v>
      </c>
      <c r="W553" s="125">
        <f ca="1">SUM(W506:W552)</f>
        <v>42</v>
      </c>
      <c r="X553" s="80"/>
      <c r="Y553" s="80"/>
      <c r="Z553" s="126">
        <f ca="1">(SUMPRODUCT(Z506:Z552,$W506:$W552)/$W553)</f>
        <v>5.9400000000000017E-3</v>
      </c>
      <c r="AA553" s="461"/>
      <c r="AB553" s="461"/>
      <c r="AC553" s="461"/>
      <c r="AD553" s="461"/>
      <c r="AE553"/>
    </row>
    <row r="554" spans="1:31">
      <c r="A554" s="461"/>
      <c r="B554"/>
      <c r="C554"/>
      <c r="D554"/>
      <c r="E554"/>
      <c r="F554"/>
      <c r="R554" s="461"/>
      <c r="S554" s="461"/>
      <c r="T554" s="461"/>
      <c r="U554" s="461"/>
      <c r="V554" s="461"/>
      <c r="W554" s="461"/>
      <c r="X554" s="461"/>
      <c r="Y554" s="461"/>
      <c r="Z554" s="461"/>
      <c r="AA554" s="461"/>
      <c r="AB554" s="461"/>
      <c r="AC554" s="461"/>
      <c r="AD554" s="461"/>
      <c r="AE554" s="461"/>
    </row>
    <row r="555" spans="1:31">
      <c r="A555" s="461"/>
      <c r="B555"/>
      <c r="C555"/>
      <c r="D555"/>
      <c r="E555"/>
      <c r="F555"/>
    </row>
    <row r="556" spans="1:31">
      <c r="A556" s="461"/>
      <c r="B556"/>
      <c r="C556"/>
      <c r="D556"/>
      <c r="E556"/>
      <c r="F556"/>
    </row>
    <row r="557" spans="1:31">
      <c r="A557" s="461"/>
      <c r="B557"/>
      <c r="C557"/>
      <c r="D557"/>
      <c r="E557"/>
      <c r="F557"/>
    </row>
    <row r="558" spans="1:31">
      <c r="A558" s="461"/>
      <c r="B558"/>
      <c r="C558"/>
      <c r="D558"/>
      <c r="E558"/>
      <c r="F558"/>
    </row>
    <row r="559" spans="1:31">
      <c r="A559" s="461"/>
      <c r="B559"/>
      <c r="C559"/>
      <c r="D559"/>
      <c r="E559"/>
      <c r="F559"/>
    </row>
    <row r="560" spans="1:31">
      <c r="A560" s="461"/>
      <c r="B560"/>
      <c r="C560"/>
      <c r="D560"/>
      <c r="E560"/>
      <c r="F560"/>
    </row>
    <row r="561" spans="1:54">
      <c r="A561" s="461"/>
      <c r="B561"/>
      <c r="C561"/>
      <c r="D561"/>
      <c r="E561"/>
      <c r="F561"/>
    </row>
    <row r="562" spans="1:54">
      <c r="A562" s="461"/>
      <c r="B562"/>
      <c r="C562"/>
      <c r="D562"/>
      <c r="E562"/>
      <c r="F562"/>
    </row>
    <row r="563" spans="1:54">
      <c r="A563" s="461"/>
      <c r="B563"/>
      <c r="C563"/>
      <c r="D563"/>
      <c r="E563"/>
      <c r="F563"/>
    </row>
    <row r="564" spans="1:54">
      <c r="A564" s="461"/>
      <c r="B564"/>
      <c r="C564"/>
      <c r="D564"/>
      <c r="E564"/>
      <c r="F564"/>
    </row>
    <row r="565" spans="1:54">
      <c r="A565" s="461"/>
      <c r="B565"/>
      <c r="C565"/>
      <c r="D565"/>
      <c r="E565"/>
      <c r="F565"/>
    </row>
    <row r="566" spans="1:54">
      <c r="A566" s="461"/>
      <c r="B566"/>
      <c r="C566"/>
      <c r="D566"/>
      <c r="E566"/>
      <c r="F566"/>
    </row>
    <row r="567" spans="1:54">
      <c r="A567" s="461"/>
      <c r="B567"/>
      <c r="C567"/>
      <c r="D567"/>
      <c r="E567"/>
      <c r="F567"/>
    </row>
    <row r="568" spans="1:54">
      <c r="A568" s="461"/>
      <c r="B568"/>
      <c r="C568"/>
      <c r="D568"/>
      <c r="E568"/>
      <c r="F568"/>
    </row>
    <row r="569" spans="1:54">
      <c r="A569" s="461"/>
      <c r="B569"/>
      <c r="C569"/>
      <c r="D569"/>
      <c r="E569"/>
      <c r="F569"/>
    </row>
    <row r="570" spans="1:54">
      <c r="A570" s="461"/>
      <c r="B570"/>
      <c r="C570"/>
      <c r="D570"/>
      <c r="E570"/>
      <c r="F570"/>
    </row>
    <row r="571" spans="1:54">
      <c r="A571" s="461"/>
      <c r="B571"/>
      <c r="C571"/>
      <c r="D571"/>
      <c r="E571"/>
      <c r="F571"/>
    </row>
    <row r="572" spans="1:54">
      <c r="A572" s="461"/>
      <c r="B572"/>
      <c r="C572"/>
      <c r="D572"/>
      <c r="E572"/>
      <c r="F572"/>
    </row>
    <row r="573" spans="1:54">
      <c r="A573" s="461"/>
      <c r="B573"/>
      <c r="C573"/>
      <c r="D573"/>
      <c r="E573"/>
      <c r="F573"/>
    </row>
    <row r="574" spans="1:54">
      <c r="A574" s="461"/>
      <c r="B574"/>
      <c r="C574"/>
      <c r="D574"/>
      <c r="E574"/>
      <c r="F574"/>
    </row>
    <row r="575" spans="1:54" ht="31.2">
      <c r="A575" s="352" t="s">
        <v>290</v>
      </c>
      <c r="B575" s="352">
        <v>2026</v>
      </c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  <c r="AD575" s="85"/>
      <c r="AE575" s="85"/>
      <c r="AF575" s="85"/>
      <c r="AG575" s="85"/>
      <c r="AH575" s="85"/>
      <c r="AI575" s="85"/>
      <c r="AJ575" s="85"/>
      <c r="AK575" s="85"/>
      <c r="AL575" s="85"/>
      <c r="AM575" s="85"/>
      <c r="AN575" s="85"/>
      <c r="AO575" s="85"/>
      <c r="AP575" s="85"/>
      <c r="AQ575" s="85"/>
      <c r="AR575" s="85"/>
      <c r="AS575" s="85"/>
      <c r="AT575" s="85"/>
      <c r="AU575" s="85"/>
      <c r="AV575" s="85"/>
      <c r="AW575" s="85"/>
      <c r="AX575" s="85"/>
      <c r="AY575" s="85"/>
      <c r="AZ575" s="85"/>
      <c r="BA575" s="85"/>
      <c r="BB575" s="85"/>
    </row>
    <row r="576" spans="1:54" ht="15" thickBot="1">
      <c r="A576" s="461"/>
      <c r="B576"/>
      <c r="C576"/>
      <c r="D576"/>
      <c r="E576"/>
      <c r="F576"/>
    </row>
    <row r="577" spans="1:38" ht="29.4" thickBot="1">
      <c r="A577" s="495"/>
      <c r="B577" s="495"/>
      <c r="I577" s="506"/>
      <c r="J577" s="77" t="s">
        <v>63</v>
      </c>
      <c r="K577" s="507" t="s">
        <v>44</v>
      </c>
      <c r="L577" s="508" t="s">
        <v>297</v>
      </c>
      <c r="M577" s="508" t="s">
        <v>292</v>
      </c>
      <c r="N577" s="509" t="s">
        <v>46</v>
      </c>
      <c r="O577" s="508" t="s">
        <v>293</v>
      </c>
      <c r="P577" s="508" t="s">
        <v>294</v>
      </c>
      <c r="Q577"/>
      <c r="R577"/>
      <c r="T577" s="92" t="s">
        <v>234</v>
      </c>
      <c r="U577" s="93"/>
      <c r="V577" s="93"/>
      <c r="W577" s="93"/>
      <c r="X577" s="93"/>
      <c r="Y577" s="93"/>
      <c r="Z577" s="93"/>
      <c r="AA577" s="93"/>
      <c r="AB577" s="93"/>
      <c r="AC577" s="93"/>
      <c r="AD577" s="93"/>
      <c r="AE577" s="93"/>
      <c r="AF577" s="93"/>
      <c r="AG577" s="94"/>
      <c r="AJ577" s="95">
        <f>+I577</f>
        <v>0</v>
      </c>
      <c r="AK577" s="96" t="s">
        <v>62</v>
      </c>
    </row>
    <row r="578" spans="1:38" ht="15" thickBot="1">
      <c r="A578" s="495"/>
      <c r="B578" s="350" t="s">
        <v>244</v>
      </c>
      <c r="C578" s="183" t="s">
        <v>291</v>
      </c>
      <c r="H578" s="502"/>
      <c r="I578" s="510">
        <f t="shared" ref="I578:I585" si="198">IF(H578="",
   IFERROR(MATCH("**", B:B, 0), ""),
   IFERROR(MATCH("* "&amp;H578&amp;" *", B:B, 0), "")
)</f>
        <v>5</v>
      </c>
      <c r="J578" s="53" t="str" cm="1">
        <f t="array" aca="1" ref="J578" ca="1">INDIRECT("B" &amp; I578)</f>
        <v>fecha</v>
      </c>
      <c r="K578" s="511">
        <f t="shared" ref="K578:K585" ca="1" si="199">INDEX(D:D, MATCH(J578, $B:$B, 0))</f>
        <v>0</v>
      </c>
      <c r="L578" s="508">
        <f t="shared" ref="L578:M585" ca="1" si="200">INDEX(E:E, MATCH($J578, $B:$B, 0))*0.9</f>
        <v>0</v>
      </c>
      <c r="M578" s="508">
        <f t="shared" ca="1" si="200"/>
        <v>0</v>
      </c>
      <c r="N578" s="512">
        <f t="shared" ref="N578:N585" ca="1" si="201">INDEX(G:G, MATCH($J$578, $B:$B, 0))</f>
        <v>0</v>
      </c>
      <c r="O578" s="512">
        <f ca="1">+IF(L578=0,N578*0.9,L578*0.9)</f>
        <v>0</v>
      </c>
      <c r="P578" s="513">
        <f ca="1">+M578*0.9</f>
        <v>0</v>
      </c>
      <c r="Q578" s="514" t="str">
        <f t="shared" ref="Q578:Q585" ca="1" si="202">+IF(L578=0,"-","Dump")</f>
        <v>-</v>
      </c>
      <c r="R578" s="515">
        <f t="shared" ref="R578:R585" ca="1" si="203">+K578/4.5</f>
        <v>0</v>
      </c>
      <c r="S578"/>
      <c r="T578" s="495"/>
      <c r="U578" s="495"/>
      <c r="V578" s="495"/>
      <c r="W578" s="495"/>
      <c r="X578" s="495"/>
      <c r="Y578" s="495"/>
      <c r="Z578" s="495"/>
      <c r="AA578" s="495"/>
      <c r="AB578" s="495"/>
      <c r="AC578" s="495"/>
      <c r="AD578" s="495"/>
      <c r="AE578" s="495"/>
      <c r="AF578" s="495"/>
      <c r="AG578" s="495"/>
      <c r="AJ578" s="520">
        <f ca="1">+K586-SUMIF(AE:AE, AJ577, AA:AA)</f>
        <v>0</v>
      </c>
      <c r="AK578" s="521">
        <f>L593</f>
        <v>0</v>
      </c>
      <c r="AL578" s="102"/>
    </row>
    <row r="579" spans="1:38" ht="29.4" thickBot="1">
      <c r="A579" s="495"/>
      <c r="B579" s="495"/>
      <c r="H579" s="502"/>
      <c r="I579" s="510">
        <f t="shared" si="198"/>
        <v>5</v>
      </c>
      <c r="J579" s="53" t="str" cm="1">
        <f t="array" aca="1" ref="J579" ca="1">INDIRECT("B" &amp; I579)</f>
        <v>fecha</v>
      </c>
      <c r="K579" s="511">
        <f t="shared" ca="1" si="199"/>
        <v>0</v>
      </c>
      <c r="L579" s="508">
        <f t="shared" ca="1" si="200"/>
        <v>0</v>
      </c>
      <c r="M579" s="508">
        <f t="shared" ca="1" si="200"/>
        <v>0</v>
      </c>
      <c r="N579" s="512">
        <f t="shared" ca="1" si="201"/>
        <v>0</v>
      </c>
      <c r="O579" s="512">
        <f t="shared" ref="O579:O585" ca="1" si="204">+IF(L579=0,N579*0.9,L579*0.9)</f>
        <v>0</v>
      </c>
      <c r="P579" s="513">
        <f t="shared" ref="P579:P585" ca="1" si="205">+M579*0.9</f>
        <v>0</v>
      </c>
      <c r="Q579" s="514" t="str">
        <f t="shared" ca="1" si="202"/>
        <v>-</v>
      </c>
      <c r="R579" s="515">
        <f t="shared" ca="1" si="203"/>
        <v>0</v>
      </c>
      <c r="S579"/>
      <c r="T579" s="47" t="s">
        <v>48</v>
      </c>
      <c r="U579" s="48" t="s">
        <v>49</v>
      </c>
      <c r="V579" s="48" t="s">
        <v>50</v>
      </c>
      <c r="W579" s="48" t="s">
        <v>51</v>
      </c>
      <c r="X579" s="49" t="s">
        <v>52</v>
      </c>
      <c r="Y579" s="49" t="s">
        <v>53</v>
      </c>
      <c r="Z579" s="48" t="s">
        <v>54</v>
      </c>
      <c r="AA579" s="50" t="s">
        <v>55</v>
      </c>
      <c r="AB579" s="48" t="s">
        <v>56</v>
      </c>
      <c r="AC579" s="51" t="s">
        <v>12</v>
      </c>
      <c r="AD579" s="51" t="s">
        <v>295</v>
      </c>
      <c r="AE579" s="48" t="s">
        <v>57</v>
      </c>
      <c r="AF579" s="48" t="s">
        <v>66</v>
      </c>
      <c r="AG579" s="48" t="s">
        <v>67</v>
      </c>
      <c r="AH579" s="48" t="s">
        <v>68</v>
      </c>
      <c r="AJ579" s="105" t="s">
        <v>83</v>
      </c>
      <c r="AK579" s="101"/>
    </row>
    <row r="580" spans="1:38">
      <c r="A580" s="495"/>
      <c r="B580" s="350" t="s">
        <v>63</v>
      </c>
      <c r="C580" s="772" t="s">
        <v>22</v>
      </c>
      <c r="D580" s="97" t="s">
        <v>23</v>
      </c>
      <c r="E580" s="772" t="s">
        <v>64</v>
      </c>
      <c r="F580" s="772" t="s">
        <v>65</v>
      </c>
      <c r="G580"/>
      <c r="H580" s="502"/>
      <c r="I580" s="510">
        <f t="shared" si="198"/>
        <v>5</v>
      </c>
      <c r="J580" s="53" t="str" cm="1">
        <f t="array" aca="1" ref="J580" ca="1">INDIRECT("B" &amp; I580)</f>
        <v>fecha</v>
      </c>
      <c r="K580" s="511">
        <f t="shared" ca="1" si="199"/>
        <v>0</v>
      </c>
      <c r="L580" s="508">
        <f t="shared" ca="1" si="200"/>
        <v>0</v>
      </c>
      <c r="M580" s="508">
        <f t="shared" ca="1" si="200"/>
        <v>0</v>
      </c>
      <c r="N580" s="512">
        <f t="shared" ca="1" si="201"/>
        <v>0</v>
      </c>
      <c r="O580" s="512">
        <f t="shared" ca="1" si="204"/>
        <v>0</v>
      </c>
      <c r="P580" s="513">
        <f t="shared" ca="1" si="205"/>
        <v>0</v>
      </c>
      <c r="Q580" s="514" t="str">
        <f t="shared" ca="1" si="202"/>
        <v>-</v>
      </c>
      <c r="R580" s="515">
        <f t="shared" ca="1" si="203"/>
        <v>0</v>
      </c>
      <c r="S580"/>
      <c r="T580" s="56"/>
      <c r="U580" s="56">
        <v>1</v>
      </c>
      <c r="V580" s="56"/>
      <c r="W580" s="56"/>
      <c r="X580" s="57"/>
      <c r="Y580" s="57"/>
      <c r="Z580" s="58"/>
      <c r="AA580" s="59"/>
      <c r="AB580" s="60"/>
      <c r="AC580" s="60"/>
      <c r="AD580" s="60"/>
      <c r="AE580" s="60"/>
      <c r="AF580" s="106"/>
      <c r="AG580" s="107" t="e">
        <f>+AF591-AB591</f>
        <v>#DIV/0!</v>
      </c>
      <c r="AH580" s="104" t="e">
        <f>+(AF591-AB591)/AB591</f>
        <v>#DIV/0!</v>
      </c>
    </row>
    <row r="581" spans="1:38" ht="26.4" customHeight="1">
      <c r="A581" s="548" t="s">
        <v>316</v>
      </c>
      <c r="B581" s="772" t="s">
        <v>674</v>
      </c>
      <c r="C581" s="376">
        <v>1</v>
      </c>
      <c r="D581" s="771">
        <v>3.2</v>
      </c>
      <c r="E581" s="104">
        <v>1.03E-2</v>
      </c>
      <c r="F581" s="104"/>
      <c r="G581"/>
      <c r="H581" s="502"/>
      <c r="I581" s="510">
        <f t="shared" si="198"/>
        <v>5</v>
      </c>
      <c r="J581" s="53" t="str" cm="1">
        <f t="array" aca="1" ref="J581" ca="1">INDIRECT("B" &amp; I581)</f>
        <v>fecha</v>
      </c>
      <c r="K581" s="511">
        <f t="shared" ca="1" si="199"/>
        <v>0</v>
      </c>
      <c r="L581" s="508">
        <f t="shared" ca="1" si="200"/>
        <v>0</v>
      </c>
      <c r="M581" s="508">
        <f t="shared" ca="1" si="200"/>
        <v>0</v>
      </c>
      <c r="N581" s="512">
        <f t="shared" ca="1" si="201"/>
        <v>0</v>
      </c>
      <c r="O581" s="512">
        <f t="shared" ca="1" si="204"/>
        <v>0</v>
      </c>
      <c r="P581" s="513">
        <f t="shared" ca="1" si="205"/>
        <v>0</v>
      </c>
      <c r="Q581" s="514" t="str">
        <f t="shared" ca="1" si="202"/>
        <v>-</v>
      </c>
      <c r="R581" s="515">
        <f t="shared" ca="1" si="203"/>
        <v>0</v>
      </c>
      <c r="S581"/>
      <c r="T581" s="413" t="s">
        <v>263</v>
      </c>
      <c r="U581" s="56">
        <v>2</v>
      </c>
      <c r="V581" s="56"/>
      <c r="W581" s="56"/>
      <c r="X581" s="57"/>
      <c r="Y581" s="57"/>
      <c r="Z581" s="58"/>
      <c r="AA581" s="59"/>
      <c r="AB581" s="60"/>
      <c r="AC581" s="60"/>
      <c r="AD581" s="60"/>
      <c r="AE581" s="60"/>
      <c r="AF581" s="106"/>
      <c r="AG581" s="107"/>
      <c r="AH581" s="104"/>
    </row>
    <row r="582" spans="1:38">
      <c r="A582" s="548" t="s">
        <v>316</v>
      </c>
      <c r="B582" s="772" t="s">
        <v>675</v>
      </c>
      <c r="C582" s="376">
        <v>1</v>
      </c>
      <c r="D582" s="771">
        <v>3.2</v>
      </c>
      <c r="E582" s="104">
        <v>0.01</v>
      </c>
      <c r="F582" s="104"/>
      <c r="G582"/>
      <c r="H582" s="502"/>
      <c r="I582" s="510">
        <f t="shared" si="198"/>
        <v>5</v>
      </c>
      <c r="J582" s="53" t="str" cm="1">
        <f t="array" aca="1" ref="J582" ca="1">INDIRECT("B" &amp; I582)</f>
        <v>fecha</v>
      </c>
      <c r="K582" s="511">
        <f t="shared" ca="1" si="199"/>
        <v>0</v>
      </c>
      <c r="L582" s="508">
        <f t="shared" ca="1" si="200"/>
        <v>0</v>
      </c>
      <c r="M582" s="508">
        <f t="shared" ca="1" si="200"/>
        <v>0</v>
      </c>
      <c r="N582" s="512">
        <f t="shared" ca="1" si="201"/>
        <v>0</v>
      </c>
      <c r="O582" s="512">
        <f t="shared" ca="1" si="204"/>
        <v>0</v>
      </c>
      <c r="P582" s="513">
        <f t="shared" ca="1" si="205"/>
        <v>0</v>
      </c>
      <c r="Q582" s="514" t="str">
        <f t="shared" ca="1" si="202"/>
        <v>-</v>
      </c>
      <c r="R582" s="515">
        <f t="shared" ca="1" si="203"/>
        <v>0</v>
      </c>
      <c r="S582"/>
      <c r="T582" s="504"/>
      <c r="U582" s="56">
        <v>3</v>
      </c>
      <c r="V582" s="56"/>
      <c r="W582" s="56"/>
      <c r="X582" s="57"/>
      <c r="Y582" s="57"/>
      <c r="Z582" s="58"/>
      <c r="AA582" s="59"/>
      <c r="AB582" s="60"/>
      <c r="AC582" s="60"/>
      <c r="AD582" s="60"/>
      <c r="AE582" s="60"/>
      <c r="AF582" s="106"/>
      <c r="AG582" s="107"/>
      <c r="AH582" s="104"/>
    </row>
    <row r="583" spans="1:38">
      <c r="A583" s="419" t="s">
        <v>271</v>
      </c>
      <c r="B583" s="772" t="s">
        <v>676</v>
      </c>
      <c r="C583" s="376">
        <v>1</v>
      </c>
      <c r="D583" s="771">
        <v>3.2</v>
      </c>
      <c r="E583" s="104">
        <v>6.7000000000000002E-3</v>
      </c>
      <c r="F583" s="104"/>
      <c r="H583" s="502"/>
      <c r="I583" s="510">
        <f t="shared" si="198"/>
        <v>5</v>
      </c>
      <c r="J583" s="53" t="str" cm="1">
        <f t="array" aca="1" ref="J583" ca="1">INDIRECT("B" &amp; I583)</f>
        <v>fecha</v>
      </c>
      <c r="K583" s="511">
        <f t="shared" ca="1" si="199"/>
        <v>0</v>
      </c>
      <c r="L583" s="508">
        <f t="shared" ca="1" si="200"/>
        <v>0</v>
      </c>
      <c r="M583" s="508">
        <f t="shared" ca="1" si="200"/>
        <v>0</v>
      </c>
      <c r="N583" s="512">
        <f t="shared" ca="1" si="201"/>
        <v>0</v>
      </c>
      <c r="O583" s="512">
        <f t="shared" ca="1" si="204"/>
        <v>0</v>
      </c>
      <c r="P583" s="513">
        <f t="shared" ca="1" si="205"/>
        <v>0</v>
      </c>
      <c r="Q583" s="514" t="str">
        <f t="shared" ca="1" si="202"/>
        <v>-</v>
      </c>
      <c r="R583" s="515">
        <f t="shared" ca="1" si="203"/>
        <v>0</v>
      </c>
      <c r="S583"/>
      <c r="T583" s="504"/>
      <c r="U583" s="56">
        <v>4</v>
      </c>
      <c r="V583" s="56"/>
      <c r="W583" s="56"/>
      <c r="X583" s="57"/>
      <c r="Y583" s="57"/>
      <c r="Z583" s="58"/>
      <c r="AA583" s="59"/>
      <c r="AB583" s="60"/>
      <c r="AC583" s="60"/>
      <c r="AD583" s="60"/>
      <c r="AE583" s="60"/>
      <c r="AF583" s="106"/>
      <c r="AG583" s="107"/>
      <c r="AH583" s="104"/>
    </row>
    <row r="584" spans="1:38">
      <c r="A584" s="495"/>
      <c r="B584" s="772" t="s">
        <v>677</v>
      </c>
      <c r="C584" s="376">
        <v>1</v>
      </c>
      <c r="D584" s="771">
        <v>3.2</v>
      </c>
      <c r="E584" s="104">
        <v>1.8599999999999998E-2</v>
      </c>
      <c r="F584" s="104"/>
      <c r="H584" s="502"/>
      <c r="I584" s="510">
        <f t="shared" si="198"/>
        <v>5</v>
      </c>
      <c r="J584" s="53" t="str" cm="1">
        <f t="array" aca="1" ref="J584" ca="1">INDIRECT("B" &amp; I584)</f>
        <v>fecha</v>
      </c>
      <c r="K584" s="511">
        <f t="shared" ca="1" si="199"/>
        <v>0</v>
      </c>
      <c r="L584" s="508">
        <f t="shared" ca="1" si="200"/>
        <v>0</v>
      </c>
      <c r="M584" s="508">
        <f t="shared" ca="1" si="200"/>
        <v>0</v>
      </c>
      <c r="N584" s="512">
        <f t="shared" ca="1" si="201"/>
        <v>0</v>
      </c>
      <c r="O584" s="512">
        <f t="shared" ca="1" si="204"/>
        <v>0</v>
      </c>
      <c r="P584" s="513">
        <f t="shared" ca="1" si="205"/>
        <v>0</v>
      </c>
      <c r="Q584" s="514" t="str">
        <f t="shared" ca="1" si="202"/>
        <v>-</v>
      </c>
      <c r="R584" s="515">
        <f t="shared" ca="1" si="203"/>
        <v>0</v>
      </c>
      <c r="S584"/>
      <c r="T584" s="504"/>
      <c r="U584" s="504">
        <v>5</v>
      </c>
      <c r="V584" s="56"/>
      <c r="W584" s="56"/>
      <c r="X584" s="57"/>
      <c r="Y584" s="57"/>
      <c r="Z584" s="58"/>
      <c r="AA584" s="59"/>
      <c r="AB584" s="60"/>
      <c r="AC584" s="60"/>
      <c r="AD584" s="60"/>
      <c r="AE584" s="60"/>
      <c r="AF584" s="106"/>
      <c r="AG584" s="107"/>
      <c r="AH584" s="104"/>
    </row>
    <row r="585" spans="1:38">
      <c r="A585" s="495"/>
      <c r="B585" s="772" t="s">
        <v>678</v>
      </c>
      <c r="C585" s="376">
        <v>1</v>
      </c>
      <c r="D585" s="771">
        <v>3.2</v>
      </c>
      <c r="E585" s="104">
        <v>1.9099999999999999E-2</v>
      </c>
      <c r="F585" s="104"/>
      <c r="H585" s="502"/>
      <c r="I585" s="510">
        <f t="shared" si="198"/>
        <v>5</v>
      </c>
      <c r="J585" s="53" t="str" cm="1">
        <f t="array" aca="1" ref="J585" ca="1">INDIRECT("B" &amp; I585)</f>
        <v>fecha</v>
      </c>
      <c r="K585" s="511">
        <f t="shared" ca="1" si="199"/>
        <v>0</v>
      </c>
      <c r="L585" s="508">
        <f t="shared" ca="1" si="200"/>
        <v>0</v>
      </c>
      <c r="M585" s="508">
        <f t="shared" ca="1" si="200"/>
        <v>0</v>
      </c>
      <c r="N585" s="512">
        <f t="shared" ca="1" si="201"/>
        <v>0</v>
      </c>
      <c r="O585" s="512">
        <f t="shared" ca="1" si="204"/>
        <v>0</v>
      </c>
      <c r="P585" s="513">
        <f t="shared" ca="1" si="205"/>
        <v>0</v>
      </c>
      <c r="Q585" s="514" t="str">
        <f t="shared" ca="1" si="202"/>
        <v>-</v>
      </c>
      <c r="R585" s="515">
        <f t="shared" ca="1" si="203"/>
        <v>0</v>
      </c>
      <c r="S585"/>
      <c r="T585" s="504"/>
      <c r="U585" s="504">
        <v>6</v>
      </c>
      <c r="V585" s="504"/>
      <c r="W585" s="56"/>
      <c r="X585" s="57"/>
      <c r="Y585" s="57"/>
      <c r="Z585" s="58"/>
      <c r="AA585" s="59"/>
      <c r="AB585" s="60"/>
      <c r="AC585" s="60"/>
      <c r="AD585" s="60"/>
      <c r="AE585" s="60"/>
      <c r="AF585" s="106"/>
      <c r="AG585" s="107"/>
      <c r="AH585" s="104"/>
    </row>
    <row r="586" spans="1:38">
      <c r="A586" s="495"/>
      <c r="B586" s="772" t="s">
        <v>679</v>
      </c>
      <c r="C586" s="376">
        <v>1</v>
      </c>
      <c r="D586" s="771">
        <v>3.2</v>
      </c>
      <c r="E586" s="104">
        <v>1.8700000000000001E-2</v>
      </c>
      <c r="F586" s="104"/>
      <c r="H586" s="502"/>
      <c r="I586"/>
      <c r="J586"/>
      <c r="K586" s="519">
        <f ca="1">SUM(K578:K585)</f>
        <v>0</v>
      </c>
      <c r="L586" s="516" t="e">
        <f ca="1">+SUMPRODUCT(L578:L585,K578:K585)/K586</f>
        <v>#DIV/0!</v>
      </c>
      <c r="M586" s="516" t="e">
        <f ca="1">+SUMPRODUCT(M578:M585,K578:K585)/K586</f>
        <v>#DIV/0!</v>
      </c>
      <c r="N586" s="69" t="e">
        <f ca="1">+SUMPRODUCT(N578:N585,K578:K585)/K586</f>
        <v>#DIV/0!</v>
      </c>
      <c r="O586" s="69" t="e">
        <f ca="1">+SUMPRODUCT(O578:O585,K578:K585)/K586</f>
        <v>#DIV/0!</v>
      </c>
      <c r="P586" s="69" t="e">
        <f ca="1">+SUMPRODUCT(P578:P585,K578:K585)/K586</f>
        <v>#DIV/0!</v>
      </c>
      <c r="Q586"/>
      <c r="R586"/>
      <c r="S586"/>
      <c r="T586" s="504"/>
      <c r="U586" s="504">
        <v>7</v>
      </c>
      <c r="V586" s="504"/>
      <c r="W586" s="56"/>
      <c r="X586" s="57"/>
      <c r="Y586" s="57"/>
      <c r="Z586" s="58"/>
      <c r="AA586" s="109"/>
      <c r="AB586" s="60"/>
      <c r="AC586" s="60"/>
      <c r="AD586" s="60"/>
      <c r="AE586" s="60"/>
      <c r="AF586" s="106"/>
      <c r="AG586" s="107"/>
      <c r="AH586" s="104"/>
    </row>
    <row r="587" spans="1:38">
      <c r="A587" s="495"/>
      <c r="B587" s="772" t="s">
        <v>680</v>
      </c>
      <c r="C587" s="376">
        <v>1</v>
      </c>
      <c r="D587" s="771">
        <v>3.2</v>
      </c>
      <c r="E587" s="104">
        <v>1.8700000000000001E-2</v>
      </c>
      <c r="F587" s="104"/>
      <c r="H587" s="502"/>
      <c r="I587"/>
      <c r="J587"/>
      <c r="K587" s="517" t="s">
        <v>59</v>
      </c>
      <c r="L587" s="518" t="e">
        <f ca="1">+L586/0.9</f>
        <v>#DIV/0!</v>
      </c>
      <c r="M587" s="518" t="e">
        <f ca="1">+M586/0.9</f>
        <v>#DIV/0!</v>
      </c>
      <c r="N587"/>
      <c r="O587"/>
      <c r="P587"/>
      <c r="Q587"/>
      <c r="R587"/>
      <c r="S587"/>
      <c r="T587" s="504"/>
      <c r="U587" s="504">
        <v>8</v>
      </c>
      <c r="V587" s="504"/>
      <c r="W587" s="56"/>
      <c r="X587" s="57"/>
      <c r="Y587" s="57"/>
      <c r="Z587" s="62"/>
      <c r="AA587" s="109"/>
      <c r="AB587" s="60"/>
      <c r="AC587" s="60"/>
      <c r="AD587" s="60"/>
      <c r="AE587" s="60"/>
      <c r="AF587" s="106"/>
      <c r="AG587" s="107"/>
      <c r="AH587" s="104"/>
    </row>
    <row r="588" spans="1:38">
      <c r="A588" s="495"/>
      <c r="B588" s="772" t="s">
        <v>681</v>
      </c>
      <c r="C588" s="376">
        <v>1</v>
      </c>
      <c r="D588" s="771">
        <v>3.2</v>
      </c>
      <c r="E588" s="104">
        <v>1.3599999999999999E-2</v>
      </c>
      <c r="F588" s="104"/>
      <c r="T588" s="495"/>
      <c r="U588" s="504">
        <v>9</v>
      </c>
      <c r="V588" s="504"/>
      <c r="W588" s="504"/>
      <c r="X588" s="57"/>
      <c r="Y588" s="57"/>
      <c r="Z588" s="62"/>
      <c r="AA588" s="59"/>
      <c r="AB588" s="60"/>
      <c r="AC588" s="60"/>
      <c r="AD588" s="60"/>
      <c r="AE588" s="60"/>
      <c r="AF588" s="106"/>
      <c r="AG588" s="107"/>
      <c r="AH588" s="104"/>
    </row>
    <row r="589" spans="1:38">
      <c r="A589" s="495"/>
      <c r="B589" s="772" t="s">
        <v>682</v>
      </c>
      <c r="C589" s="376">
        <v>1</v>
      </c>
      <c r="D589" s="771">
        <v>3.2</v>
      </c>
      <c r="E589" s="104">
        <v>1.4800000000000001E-2</v>
      </c>
      <c r="F589" s="104"/>
      <c r="T589" s="495"/>
      <c r="U589" s="504">
        <v>10</v>
      </c>
      <c r="V589" s="504"/>
      <c r="W589" s="504"/>
      <c r="X589" s="57"/>
      <c r="Y589" s="57"/>
      <c r="Z589" s="62"/>
      <c r="AA589" s="63"/>
      <c r="AB589" s="60"/>
      <c r="AC589" s="60"/>
      <c r="AD589" s="60"/>
      <c r="AE589" s="60"/>
      <c r="AF589" s="106"/>
      <c r="AG589" s="107"/>
      <c r="AH589" s="104"/>
    </row>
    <row r="590" spans="1:38" ht="15" thickBot="1">
      <c r="A590" s="495"/>
      <c r="B590" s="772" t="s">
        <v>683</v>
      </c>
      <c r="C590" s="376">
        <v>1</v>
      </c>
      <c r="D590" s="771">
        <v>3.2</v>
      </c>
      <c r="E590" s="104">
        <v>1.41E-2</v>
      </c>
      <c r="F590" s="104"/>
      <c r="T590" s="495"/>
      <c r="U590" s="504">
        <v>11</v>
      </c>
      <c r="V590" s="504"/>
      <c r="W590" s="504"/>
      <c r="X590" s="57"/>
      <c r="Y590" s="57"/>
      <c r="Z590" s="62"/>
      <c r="AA590" s="63"/>
      <c r="AB590" s="60"/>
      <c r="AC590" s="60"/>
      <c r="AD590" s="60"/>
      <c r="AE590" s="60"/>
      <c r="AF590" s="106"/>
      <c r="AG590" s="495"/>
      <c r="AH590" s="495"/>
    </row>
    <row r="591" spans="1:38" ht="15" thickBot="1">
      <c r="A591" s="548" t="s">
        <v>316</v>
      </c>
      <c r="B591" s="772" t="s">
        <v>684</v>
      </c>
      <c r="C591" s="376">
        <v>1</v>
      </c>
      <c r="D591" s="771">
        <v>3.2</v>
      </c>
      <c r="E591" s="104">
        <v>1.04E-2</v>
      </c>
      <c r="F591" s="104"/>
      <c r="T591" s="495"/>
      <c r="U591" s="495"/>
      <c r="V591" s="495"/>
      <c r="W591" s="495"/>
      <c r="X591" s="495"/>
      <c r="Y591" s="495"/>
      <c r="Z591" s="495"/>
      <c r="AA591" s="64">
        <f>SUM(AA580:AA590)</f>
        <v>0</v>
      </c>
      <c r="AB591" s="445" t="e">
        <f>+SUMPRODUCT(AA580:AA590,AB580:AB590)/AA591</f>
        <v>#DIV/0!</v>
      </c>
      <c r="AC591" s="66" t="e">
        <f>+SUMPRODUCT(Z580:Z590,AC580:AC590)/Z591</f>
        <v>#DIV/0!</v>
      </c>
      <c r="AD591" s="66" t="e">
        <f>+SUMPRODUCT(AA580:AA590,AD580:AD590)/AA591</f>
        <v>#DIV/0!</v>
      </c>
      <c r="AE591" s="67"/>
      <c r="AF591" s="110">
        <v>0</v>
      </c>
      <c r="AG591" s="495"/>
      <c r="AH591" s="495"/>
    </row>
    <row r="592" spans="1:38">
      <c r="A592" s="495"/>
      <c r="B592" s="772" t="s">
        <v>685</v>
      </c>
      <c r="C592" s="376">
        <v>1</v>
      </c>
      <c r="D592" s="771">
        <v>3.2</v>
      </c>
      <c r="E592" s="104">
        <v>1.4200000000000001E-2</v>
      </c>
      <c r="F592" s="104"/>
      <c r="T592" s="495"/>
      <c r="U592" s="495"/>
      <c r="V592" s="495"/>
      <c r="W592" s="495"/>
      <c r="X592" s="495"/>
      <c r="Y592" s="495"/>
      <c r="Z592" s="495"/>
      <c r="AA592" s="111"/>
      <c r="AB592" s="112"/>
      <c r="AC592" s="112"/>
      <c r="AD592" s="113"/>
      <c r="AE592" s="114"/>
      <c r="AF592" s="495"/>
      <c r="AG592" s="495"/>
    </row>
    <row r="593" spans="1:34">
      <c r="A593" s="495"/>
      <c r="B593" s="772" t="s">
        <v>686</v>
      </c>
      <c r="C593" s="376">
        <v>1</v>
      </c>
      <c r="D593" s="771">
        <v>3.2</v>
      </c>
      <c r="E593" s="104">
        <v>1.52E-2</v>
      </c>
      <c r="F593" s="104"/>
      <c r="T593" s="495"/>
      <c r="U593" s="495"/>
      <c r="V593" s="495"/>
      <c r="W593" s="495"/>
      <c r="X593" s="495"/>
      <c r="Y593" s="495"/>
      <c r="Z593" s="495"/>
      <c r="AA593" s="111"/>
      <c r="AB593" s="112"/>
      <c r="AC593" s="112"/>
      <c r="AD593" s="113"/>
      <c r="AE593" s="114"/>
      <c r="AF593" s="495"/>
      <c r="AG593" s="495"/>
    </row>
    <row r="594" spans="1:34">
      <c r="A594" s="495"/>
      <c r="B594" s="772" t="s">
        <v>687</v>
      </c>
      <c r="C594" s="376">
        <v>1</v>
      </c>
      <c r="D594" s="771">
        <v>3.2</v>
      </c>
      <c r="E594" s="104">
        <v>1.12E-2</v>
      </c>
      <c r="F594" s="104"/>
      <c r="T594" s="495"/>
      <c r="U594" s="495"/>
      <c r="V594" s="495"/>
      <c r="W594" s="495"/>
      <c r="X594" s="495"/>
      <c r="Y594" s="495"/>
      <c r="Z594" s="495"/>
      <c r="AA594" s="111"/>
      <c r="AB594" s="112"/>
      <c r="AC594" s="112"/>
      <c r="AD594" s="113"/>
      <c r="AE594" s="114"/>
      <c r="AF594" s="495"/>
      <c r="AG594" s="495"/>
    </row>
    <row r="595" spans="1:34" ht="15" thickBot="1">
      <c r="A595" s="495"/>
      <c r="B595" s="772" t="s">
        <v>688</v>
      </c>
      <c r="C595" s="376">
        <v>1</v>
      </c>
      <c r="D595" s="771">
        <v>3.2</v>
      </c>
      <c r="E595" s="104">
        <v>1.34E-2</v>
      </c>
      <c r="F595" s="104"/>
      <c r="T595" s="495"/>
      <c r="U595" s="495"/>
      <c r="V595" s="495"/>
      <c r="W595" s="495"/>
      <c r="X595" s="495"/>
      <c r="Y595" s="495"/>
      <c r="Z595" s="495"/>
      <c r="AA595" s="111"/>
      <c r="AB595" s="112"/>
      <c r="AC595" s="112"/>
      <c r="AD595" s="112"/>
      <c r="AE595" s="114"/>
      <c r="AF595" s="495"/>
      <c r="AG595" s="495"/>
    </row>
    <row r="596" spans="1:34" ht="21" thickBot="1">
      <c r="A596" s="495"/>
      <c r="B596" s="772" t="s">
        <v>689</v>
      </c>
      <c r="C596" s="376">
        <v>1</v>
      </c>
      <c r="D596" s="771">
        <v>3.2</v>
      </c>
      <c r="E596" s="104">
        <v>1.47E-2</v>
      </c>
      <c r="F596" s="104"/>
      <c r="T596" s="495"/>
      <c r="U596" s="495"/>
      <c r="V596" s="495"/>
      <c r="W596" s="346" t="str">
        <f>+T581</f>
        <v>3H COPPER 
EL SAUCE 1 AL 5</v>
      </c>
      <c r="X596" s="115">
        <f>AA591</f>
        <v>0</v>
      </c>
      <c r="Y596" s="116" t="e">
        <f>+(AA591*AB591)/X596</f>
        <v>#DIV/0!</v>
      </c>
      <c r="Z596" s="117">
        <f>+COUNTA(AE580:AE590)</f>
        <v>0</v>
      </c>
      <c r="AA596" s="111"/>
      <c r="AB596" s="112"/>
      <c r="AC596" s="112"/>
      <c r="AD596" s="112"/>
      <c r="AE596" s="114"/>
      <c r="AF596" s="495"/>
      <c r="AG596" s="495"/>
    </row>
    <row r="597" spans="1:34">
      <c r="A597" s="495"/>
      <c r="B597" s="772" t="s">
        <v>690</v>
      </c>
      <c r="C597" s="376">
        <v>1</v>
      </c>
      <c r="D597" s="771">
        <v>3.2</v>
      </c>
      <c r="E597" s="104">
        <v>1.1299999999999999E-2</v>
      </c>
      <c r="F597" s="104"/>
      <c r="T597" s="495"/>
      <c r="U597" s="495"/>
      <c r="V597" s="495"/>
      <c r="W597" s="495"/>
      <c r="X597" s="495"/>
      <c r="Y597" s="495"/>
      <c r="Z597" s="495"/>
      <c r="AA597" s="495"/>
      <c r="AB597" s="495"/>
      <c r="AC597" s="495"/>
      <c r="AD597" s="495"/>
      <c r="AE597" s="495"/>
      <c r="AF597" s="495"/>
      <c r="AG597" s="495"/>
    </row>
    <row r="598" spans="1:34">
      <c r="A598" s="419" t="s">
        <v>271</v>
      </c>
      <c r="B598" s="772" t="s">
        <v>691</v>
      </c>
      <c r="C598" s="376">
        <v>1</v>
      </c>
      <c r="D598" s="771">
        <v>3.2</v>
      </c>
      <c r="E598" s="104">
        <v>7.1999999999999998E-3</v>
      </c>
      <c r="F598" s="104"/>
      <c r="T598" s="495"/>
      <c r="U598" s="495"/>
      <c r="V598" s="495"/>
      <c r="W598" s="495"/>
      <c r="X598" s="495"/>
      <c r="Y598" s="495"/>
      <c r="Z598" s="495"/>
      <c r="AA598" s="495"/>
      <c r="AB598" s="495"/>
      <c r="AC598" s="495"/>
      <c r="AD598" s="495"/>
      <c r="AE598" s="495"/>
      <c r="AF598" s="495"/>
      <c r="AG598" s="495"/>
    </row>
    <row r="599" spans="1:34">
      <c r="A599" s="495"/>
      <c r="B599"/>
      <c r="C599"/>
      <c r="D599"/>
      <c r="E599"/>
      <c r="F599"/>
      <c r="T599" s="495"/>
      <c r="U599" s="495"/>
      <c r="V599" s="495"/>
      <c r="W599" s="495"/>
      <c r="X599" s="495"/>
      <c r="Y599" s="495"/>
      <c r="Z599" s="495"/>
      <c r="AA599" s="495"/>
      <c r="AB599" s="495"/>
      <c r="AC599" s="495"/>
      <c r="AD599" s="495"/>
      <c r="AE599" s="495"/>
      <c r="AF599" s="495"/>
      <c r="AG599" s="495"/>
    </row>
    <row r="600" spans="1:34">
      <c r="A600" s="495"/>
      <c r="B600"/>
      <c r="C600"/>
      <c r="D600"/>
      <c r="E600"/>
      <c r="F600"/>
      <c r="T600" s="495"/>
      <c r="U600" s="495"/>
      <c r="V600" s="495"/>
      <c r="W600" s="495"/>
      <c r="X600" s="495"/>
      <c r="Y600" s="495"/>
      <c r="Z600" s="495"/>
      <c r="AA600" s="495"/>
      <c r="AB600" s="495"/>
      <c r="AC600" s="495"/>
      <c r="AD600" s="495"/>
      <c r="AE600" s="495"/>
      <c r="AF600" s="495"/>
      <c r="AG600" s="495"/>
    </row>
    <row r="601" spans="1:34" ht="28.8">
      <c r="A601" s="495"/>
      <c r="B601"/>
      <c r="C601"/>
      <c r="D601"/>
      <c r="E601"/>
      <c r="F601"/>
      <c r="T601" s="47" t="s">
        <v>48</v>
      </c>
      <c r="U601" s="48" t="s">
        <v>49</v>
      </c>
      <c r="V601" s="48" t="s">
        <v>50</v>
      </c>
      <c r="W601" s="48" t="s">
        <v>51</v>
      </c>
      <c r="X601" s="49" t="s">
        <v>52</v>
      </c>
      <c r="Y601" s="49" t="s">
        <v>53</v>
      </c>
      <c r="Z601" s="48" t="s">
        <v>54</v>
      </c>
      <c r="AA601" s="50" t="s">
        <v>55</v>
      </c>
      <c r="AB601" s="48" t="s">
        <v>56</v>
      </c>
      <c r="AC601" s="51" t="s">
        <v>12</v>
      </c>
      <c r="AD601" s="51" t="s">
        <v>295</v>
      </c>
      <c r="AE601" s="48" t="s">
        <v>57</v>
      </c>
      <c r="AF601" s="48" t="s">
        <v>66</v>
      </c>
      <c r="AG601" s="48" t="s">
        <v>67</v>
      </c>
      <c r="AH601" s="48" t="s">
        <v>68</v>
      </c>
    </row>
    <row r="602" spans="1:34">
      <c r="A602" s="495"/>
      <c r="B602"/>
      <c r="C602"/>
      <c r="D602"/>
      <c r="E602"/>
      <c r="F602"/>
      <c r="T602" s="56"/>
      <c r="U602" s="56">
        <v>1</v>
      </c>
      <c r="V602" s="56"/>
      <c r="W602" s="56"/>
      <c r="X602" s="57"/>
      <c r="Y602" s="57"/>
      <c r="Z602" s="58"/>
      <c r="AA602" s="59"/>
      <c r="AB602" s="60"/>
      <c r="AC602" s="60"/>
      <c r="AD602" s="60"/>
      <c r="AE602" s="60"/>
      <c r="AF602" s="106"/>
      <c r="AG602" s="107" t="e">
        <f>+AF613-AB613</f>
        <v>#DIV/0!</v>
      </c>
      <c r="AH602" s="104" t="e">
        <f>+(AF613-AB613)/AB613</f>
        <v>#DIV/0!</v>
      </c>
    </row>
    <row r="603" spans="1:34">
      <c r="A603" s="495"/>
      <c r="B603"/>
      <c r="C603"/>
      <c r="D603"/>
      <c r="E603"/>
      <c r="F603"/>
      <c r="T603" s="413" t="s">
        <v>239</v>
      </c>
      <c r="U603" s="56">
        <v>2</v>
      </c>
      <c r="V603" s="56"/>
      <c r="W603" s="56"/>
      <c r="X603" s="57"/>
      <c r="Y603" s="57"/>
      <c r="Z603" s="58"/>
      <c r="AA603" s="59"/>
      <c r="AB603" s="60"/>
      <c r="AC603" s="60"/>
      <c r="AD603" s="60"/>
      <c r="AE603" s="60"/>
      <c r="AF603" s="106"/>
      <c r="AG603" s="107"/>
      <c r="AH603" s="104"/>
    </row>
    <row r="604" spans="1:34">
      <c r="A604" s="495"/>
      <c r="B604"/>
      <c r="C604"/>
      <c r="D604"/>
      <c r="E604"/>
      <c r="F604"/>
      <c r="T604" s="504"/>
      <c r="U604" s="56">
        <v>3</v>
      </c>
      <c r="V604" s="56"/>
      <c r="W604" s="56"/>
      <c r="X604" s="57"/>
      <c r="Y604" s="57"/>
      <c r="Z604" s="58"/>
      <c r="AA604" s="59"/>
      <c r="AB604" s="60"/>
      <c r="AC604" s="60"/>
      <c r="AD604" s="60"/>
      <c r="AE604" s="60"/>
      <c r="AF604" s="106"/>
      <c r="AG604" s="107"/>
      <c r="AH604" s="104"/>
    </row>
    <row r="605" spans="1:34">
      <c r="A605" s="495"/>
      <c r="B605"/>
      <c r="C605"/>
      <c r="D605"/>
      <c r="E605"/>
      <c r="F605"/>
      <c r="T605" s="504"/>
      <c r="U605" s="56">
        <v>4</v>
      </c>
      <c r="V605" s="56"/>
      <c r="W605" s="56"/>
      <c r="X605" s="57"/>
      <c r="Y605" s="57"/>
      <c r="Z605" s="58"/>
      <c r="AA605" s="59"/>
      <c r="AB605" s="60"/>
      <c r="AC605" s="60"/>
      <c r="AD605" s="60"/>
      <c r="AE605" s="60"/>
      <c r="AF605" s="106"/>
      <c r="AG605" s="107"/>
      <c r="AH605" s="104"/>
    </row>
    <row r="606" spans="1:34">
      <c r="A606" s="495"/>
      <c r="B606"/>
      <c r="C606"/>
      <c r="D606"/>
      <c r="E606"/>
      <c r="F606"/>
      <c r="T606" s="504"/>
      <c r="U606" s="504">
        <v>5</v>
      </c>
      <c r="V606" s="56"/>
      <c r="W606" s="56"/>
      <c r="X606" s="57"/>
      <c r="Y606" s="57"/>
      <c r="Z606" s="58"/>
      <c r="AA606" s="59"/>
      <c r="AB606" s="60"/>
      <c r="AC606" s="60"/>
      <c r="AD606" s="60"/>
      <c r="AE606" s="60"/>
      <c r="AF606" s="106"/>
      <c r="AG606" s="107"/>
      <c r="AH606" s="104"/>
    </row>
    <row r="607" spans="1:34">
      <c r="A607" s="495"/>
      <c r="B607"/>
      <c r="C607"/>
      <c r="D607"/>
      <c r="E607"/>
      <c r="F607"/>
      <c r="T607" s="504"/>
      <c r="U607" s="504">
        <v>6</v>
      </c>
      <c r="V607" s="504"/>
      <c r="W607" s="56"/>
      <c r="X607" s="57"/>
      <c r="Y607" s="57"/>
      <c r="Z607" s="58"/>
      <c r="AA607" s="59"/>
      <c r="AB607" s="60"/>
      <c r="AC607" s="60"/>
      <c r="AD607" s="60"/>
      <c r="AE607" s="60"/>
      <c r="AF607" s="106"/>
      <c r="AG607" s="107"/>
      <c r="AH607" s="104"/>
    </row>
    <row r="608" spans="1:34">
      <c r="A608" s="495"/>
      <c r="B608"/>
      <c r="C608"/>
      <c r="D608"/>
      <c r="E608"/>
      <c r="F608"/>
      <c r="T608" s="504"/>
      <c r="U608" s="504">
        <v>7</v>
      </c>
      <c r="V608" s="504"/>
      <c r="W608" s="56"/>
      <c r="X608" s="57"/>
      <c r="Y608" s="57"/>
      <c r="Z608" s="58"/>
      <c r="AA608" s="109"/>
      <c r="AB608" s="60"/>
      <c r="AC608" s="60"/>
      <c r="AD608" s="60"/>
      <c r="AE608" s="60"/>
      <c r="AF608" s="106"/>
      <c r="AG608" s="107"/>
      <c r="AH608" s="104"/>
    </row>
    <row r="609" spans="1:34">
      <c r="A609" s="495"/>
      <c r="B609"/>
      <c r="C609"/>
      <c r="D609"/>
      <c r="E609"/>
      <c r="F609"/>
      <c r="T609" s="504"/>
      <c r="U609" s="504">
        <v>8</v>
      </c>
      <c r="V609" s="504"/>
      <c r="W609" s="56"/>
      <c r="X609" s="57"/>
      <c r="Y609" s="57"/>
      <c r="Z609" s="62"/>
      <c r="AA609" s="109"/>
      <c r="AB609" s="60"/>
      <c r="AC609" s="60"/>
      <c r="AD609" s="60"/>
      <c r="AE609" s="60"/>
      <c r="AF609" s="106"/>
      <c r="AG609" s="107"/>
      <c r="AH609" s="104"/>
    </row>
    <row r="610" spans="1:34">
      <c r="A610" s="495"/>
      <c r="B610"/>
      <c r="C610"/>
      <c r="D610"/>
      <c r="E610"/>
      <c r="F610"/>
      <c r="T610" s="495"/>
      <c r="U610" s="504">
        <v>9</v>
      </c>
      <c r="V610" s="504"/>
      <c r="W610" s="504"/>
      <c r="X610" s="57"/>
      <c r="Y610" s="57"/>
      <c r="Z610" s="62"/>
      <c r="AA610" s="59"/>
      <c r="AB610" s="60"/>
      <c r="AC610" s="60"/>
      <c r="AD610" s="60"/>
      <c r="AE610" s="60"/>
      <c r="AF610" s="106"/>
      <c r="AG610" s="107"/>
      <c r="AH610" s="104"/>
    </row>
    <row r="611" spans="1:34">
      <c r="A611" s="495"/>
      <c r="B611"/>
      <c r="C611"/>
      <c r="D611"/>
      <c r="E611"/>
      <c r="F611"/>
      <c r="T611" s="495"/>
      <c r="U611" s="504">
        <v>10</v>
      </c>
      <c r="V611" s="504"/>
      <c r="W611" s="504"/>
      <c r="X611" s="57"/>
      <c r="Y611" s="57"/>
      <c r="Z611" s="62"/>
      <c r="AA611" s="63"/>
      <c r="AB611" s="60"/>
      <c r="AC611" s="60"/>
      <c r="AD611" s="60"/>
      <c r="AE611" s="60"/>
      <c r="AF611" s="106"/>
      <c r="AG611" s="107"/>
      <c r="AH611" s="104"/>
    </row>
    <row r="612" spans="1:34" ht="15" thickBot="1">
      <c r="A612" s="495"/>
      <c r="B612"/>
      <c r="C612"/>
      <c r="D612"/>
      <c r="E612"/>
      <c r="F612"/>
      <c r="T612" s="495"/>
      <c r="U612" s="504">
        <v>11</v>
      </c>
      <c r="V612" s="504"/>
      <c r="W612" s="504"/>
      <c r="X612" s="57"/>
      <c r="Y612" s="57"/>
      <c r="Z612" s="62"/>
      <c r="AA612" s="63"/>
      <c r="AB612" s="60"/>
      <c r="AC612" s="60"/>
      <c r="AD612" s="60"/>
      <c r="AE612" s="60"/>
      <c r="AF612" s="106"/>
      <c r="AG612" s="495"/>
      <c r="AH612" s="495"/>
    </row>
    <row r="613" spans="1:34" ht="15" thickBot="1">
      <c r="A613" s="495"/>
      <c r="B613"/>
      <c r="C613"/>
      <c r="D613"/>
      <c r="E613"/>
      <c r="F613"/>
      <c r="T613" s="495"/>
      <c r="U613" s="495"/>
      <c r="V613" s="495"/>
      <c r="W613" s="495"/>
      <c r="X613" s="495"/>
      <c r="Y613" s="495"/>
      <c r="Z613" s="495"/>
      <c r="AA613" s="64">
        <f>SUM(AA602:AA612)</f>
        <v>0</v>
      </c>
      <c r="AB613" s="445" t="e">
        <f>+SUMPRODUCT(AA602:AA612,AB602:AB612)/AA613</f>
        <v>#DIV/0!</v>
      </c>
      <c r="AC613" s="66" t="e">
        <f>+SUMPRODUCT(Z602:Z612,AC602:AC612)/Z613</f>
        <v>#DIV/0!</v>
      </c>
      <c r="AD613" s="66" t="e">
        <f>+SUMPRODUCT(AA602:AA612,AD602:AD612)/AA613</f>
        <v>#DIV/0!</v>
      </c>
      <c r="AE613" s="67"/>
      <c r="AF613" s="110">
        <v>0</v>
      </c>
      <c r="AG613" s="495"/>
      <c r="AH613" s="495"/>
    </row>
    <row r="614" spans="1:34">
      <c r="A614" s="495"/>
      <c r="B614"/>
      <c r="C614"/>
      <c r="D614"/>
      <c r="E614"/>
      <c r="F614"/>
      <c r="T614" s="495"/>
      <c r="U614" s="495"/>
      <c r="V614" s="495"/>
      <c r="W614" s="495"/>
      <c r="X614" s="495"/>
      <c r="Y614" s="495"/>
      <c r="Z614" s="495"/>
      <c r="AA614" s="495"/>
      <c r="AB614" s="495"/>
      <c r="AC614" s="495"/>
      <c r="AD614" s="495"/>
      <c r="AE614" s="495"/>
      <c r="AF614" s="495"/>
      <c r="AG614" s="495"/>
    </row>
    <row r="615" spans="1:34">
      <c r="A615" s="495"/>
      <c r="B615"/>
      <c r="C615"/>
      <c r="D615"/>
      <c r="E615"/>
      <c r="F615"/>
      <c r="T615" s="495"/>
      <c r="U615" s="495"/>
      <c r="V615" s="495"/>
      <c r="W615" s="495"/>
      <c r="X615" s="495"/>
      <c r="Y615" s="495"/>
      <c r="Z615" s="495"/>
      <c r="AA615" s="495"/>
      <c r="AB615" s="495"/>
      <c r="AC615" s="495"/>
      <c r="AD615" s="495"/>
      <c r="AE615" s="495"/>
      <c r="AF615" s="495"/>
      <c r="AG615" s="495"/>
    </row>
    <row r="616" spans="1:34" ht="15" thickBot="1">
      <c r="A616" s="495"/>
      <c r="B616"/>
      <c r="C616"/>
      <c r="D616"/>
      <c r="E616"/>
      <c r="F616"/>
      <c r="T616" s="495"/>
      <c r="U616" s="495"/>
      <c r="V616" s="495"/>
      <c r="W616" s="495"/>
      <c r="X616" s="495"/>
      <c r="Y616" s="495"/>
      <c r="Z616" s="495"/>
      <c r="AA616" s="495"/>
      <c r="AB616" s="495"/>
      <c r="AC616" s="495"/>
      <c r="AD616" s="495"/>
      <c r="AE616" s="495"/>
      <c r="AF616" s="495"/>
      <c r="AG616" s="495"/>
    </row>
    <row r="617" spans="1:34" ht="15" thickBot="1">
      <c r="A617" s="495"/>
      <c r="B617"/>
      <c r="C617"/>
      <c r="D617"/>
      <c r="E617"/>
      <c r="F617"/>
      <c r="T617" s="504"/>
      <c r="U617" s="495"/>
      <c r="V617" s="495"/>
      <c r="W617" s="119" t="str">
        <f>+T603</f>
        <v>Minera la Cruz  Vicente2 1 al 26</v>
      </c>
      <c r="X617" s="115">
        <f>AA613</f>
        <v>0</v>
      </c>
      <c r="Y617" s="116" t="e">
        <f>+(AA613*AB613)/X617</f>
        <v>#DIV/0!</v>
      </c>
      <c r="Z617" s="117">
        <f>+COUNTA(AD602:AD612)</f>
        <v>0</v>
      </c>
      <c r="AA617" s="495"/>
      <c r="AB617" s="495"/>
      <c r="AC617" s="495"/>
      <c r="AD617" s="495"/>
      <c r="AE617" s="495"/>
      <c r="AF617" s="495"/>
      <c r="AG617" s="495"/>
    </row>
    <row r="618" spans="1:34">
      <c r="A618" s="495"/>
      <c r="B618"/>
      <c r="C618"/>
      <c r="D618"/>
      <c r="E618"/>
      <c r="F618"/>
      <c r="T618" s="495"/>
      <c r="U618" s="495"/>
      <c r="V618" s="495"/>
      <c r="W618" s="495"/>
      <c r="X618" s="495"/>
      <c r="Y618" s="495"/>
      <c r="Z618" s="495"/>
      <c r="AA618" s="495"/>
      <c r="AB618" s="495"/>
      <c r="AC618" s="495"/>
      <c r="AD618" s="495"/>
      <c r="AE618" s="495"/>
      <c r="AF618" s="495"/>
      <c r="AG618" s="495"/>
    </row>
    <row r="619" spans="1:34">
      <c r="A619" s="495"/>
      <c r="B619"/>
      <c r="C619"/>
      <c r="D619"/>
      <c r="E619"/>
      <c r="F619"/>
      <c r="T619" s="495"/>
      <c r="U619" s="495"/>
      <c r="V619" s="495"/>
      <c r="W619" s="495"/>
      <c r="X619" s="495"/>
      <c r="Y619" s="495"/>
      <c r="Z619" s="495"/>
      <c r="AA619" s="495"/>
      <c r="AB619" s="495"/>
      <c r="AC619" s="495"/>
      <c r="AD619" s="495"/>
      <c r="AE619" s="495"/>
      <c r="AF619" s="495"/>
      <c r="AG619" s="495"/>
    </row>
    <row r="620" spans="1:34">
      <c r="A620" s="495"/>
      <c r="B620"/>
      <c r="C620"/>
      <c r="D620"/>
      <c r="E620"/>
      <c r="F620"/>
      <c r="T620" s="495"/>
      <c r="U620" s="495"/>
      <c r="V620" s="495"/>
      <c r="W620" s="495"/>
      <c r="X620" s="495"/>
      <c r="Y620" s="495"/>
      <c r="Z620" s="495"/>
      <c r="AA620" s="495"/>
      <c r="AB620" s="495"/>
      <c r="AC620" s="495"/>
      <c r="AD620" s="495"/>
      <c r="AE620" s="495"/>
      <c r="AF620" s="495"/>
      <c r="AG620" s="495"/>
    </row>
    <row r="621" spans="1:34" ht="28.8">
      <c r="A621" s="495"/>
      <c r="B621"/>
      <c r="C621"/>
      <c r="D621"/>
      <c r="E621"/>
      <c r="F621"/>
      <c r="T621" s="47" t="s">
        <v>48</v>
      </c>
      <c r="U621" s="48" t="s">
        <v>49</v>
      </c>
      <c r="V621" s="48" t="s">
        <v>50</v>
      </c>
      <c r="W621" s="48" t="s">
        <v>51</v>
      </c>
      <c r="X621" s="49" t="s">
        <v>52</v>
      </c>
      <c r="Y621" s="49" t="s">
        <v>53</v>
      </c>
      <c r="Z621" s="48" t="s">
        <v>54</v>
      </c>
      <c r="AA621" s="50" t="s">
        <v>55</v>
      </c>
      <c r="AB621" s="48" t="s">
        <v>56</v>
      </c>
      <c r="AC621" s="51" t="s">
        <v>12</v>
      </c>
      <c r="AD621" s="51" t="s">
        <v>295</v>
      </c>
      <c r="AE621" s="48" t="s">
        <v>57</v>
      </c>
      <c r="AF621" s="48" t="s">
        <v>66</v>
      </c>
      <c r="AG621" s="48" t="s">
        <v>67</v>
      </c>
      <c r="AH621" s="48" t="s">
        <v>68</v>
      </c>
    </row>
    <row r="622" spans="1:34">
      <c r="A622" s="495"/>
      <c r="B622"/>
      <c r="C622"/>
      <c r="D622"/>
      <c r="E622"/>
      <c r="F622"/>
      <c r="T622" s="56"/>
      <c r="U622" s="56">
        <v>1</v>
      </c>
      <c r="V622" s="56"/>
      <c r="W622" s="56"/>
      <c r="X622" s="57"/>
      <c r="Y622" s="57"/>
      <c r="Z622" s="58"/>
      <c r="AA622" s="59"/>
      <c r="AB622" s="60"/>
      <c r="AC622" s="60"/>
      <c r="AD622" s="60"/>
      <c r="AE622" s="60"/>
      <c r="AF622" s="106"/>
      <c r="AG622" s="107" t="e">
        <f>+AF633-AB633</f>
        <v>#DIV/0!</v>
      </c>
      <c r="AH622" s="104" t="e">
        <f>+(AF633-AB633)/AB633</f>
        <v>#DIV/0!</v>
      </c>
    </row>
    <row r="623" spans="1:34">
      <c r="A623" s="495"/>
      <c r="B623"/>
      <c r="C623"/>
      <c r="D623"/>
      <c r="E623"/>
      <c r="F623"/>
      <c r="T623" s="413" t="s">
        <v>225</v>
      </c>
      <c r="U623" s="56">
        <v>2</v>
      </c>
      <c r="V623" s="56"/>
      <c r="W623" s="56"/>
      <c r="X623" s="57"/>
      <c r="Y623" s="57"/>
      <c r="Z623" s="58"/>
      <c r="AA623" s="59"/>
      <c r="AB623" s="60"/>
      <c r="AC623" s="60"/>
      <c r="AD623" s="60"/>
      <c r="AE623" s="60"/>
      <c r="AF623" s="106"/>
      <c r="AG623" s="107"/>
      <c r="AH623" s="104"/>
    </row>
    <row r="624" spans="1:34">
      <c r="A624" s="495"/>
      <c r="B624"/>
      <c r="C624"/>
      <c r="D624"/>
      <c r="E624"/>
      <c r="F624"/>
      <c r="T624" s="504"/>
      <c r="U624" s="56">
        <v>3</v>
      </c>
      <c r="V624" s="56"/>
      <c r="W624" s="56"/>
      <c r="X624" s="57"/>
      <c r="Y624" s="57"/>
      <c r="Z624" s="58"/>
      <c r="AA624" s="59"/>
      <c r="AB624" s="60"/>
      <c r="AC624" s="60"/>
      <c r="AD624" s="60"/>
      <c r="AE624" s="60"/>
      <c r="AF624" s="106"/>
      <c r="AG624" s="107"/>
      <c r="AH624" s="104"/>
    </row>
    <row r="625" spans="1:34">
      <c r="A625" s="495"/>
      <c r="B625"/>
      <c r="C625"/>
      <c r="D625"/>
      <c r="E625"/>
      <c r="F625"/>
      <c r="T625" s="504"/>
      <c r="U625" s="56">
        <v>4</v>
      </c>
      <c r="V625" s="56"/>
      <c r="W625" s="56"/>
      <c r="X625" s="57"/>
      <c r="Y625" s="57"/>
      <c r="Z625" s="58"/>
      <c r="AA625" s="59"/>
      <c r="AB625" s="60"/>
      <c r="AC625" s="60"/>
      <c r="AD625" s="60"/>
      <c r="AE625" s="60"/>
      <c r="AF625" s="106"/>
      <c r="AG625" s="107"/>
      <c r="AH625" s="104"/>
    </row>
    <row r="626" spans="1:34">
      <c r="A626" s="495"/>
      <c r="B626"/>
      <c r="C626"/>
      <c r="D626"/>
      <c r="E626"/>
      <c r="F626"/>
      <c r="T626" s="504"/>
      <c r="U626" s="504">
        <v>5</v>
      </c>
      <c r="V626" s="56"/>
      <c r="W626" s="56"/>
      <c r="X626" s="57"/>
      <c r="Y626" s="57"/>
      <c r="Z626" s="58"/>
      <c r="AA626" s="59"/>
      <c r="AB626" s="60"/>
      <c r="AC626" s="60"/>
      <c r="AD626" s="60"/>
      <c r="AE626" s="60"/>
      <c r="AF626" s="106"/>
      <c r="AG626" s="107"/>
      <c r="AH626" s="104"/>
    </row>
    <row r="627" spans="1:34">
      <c r="A627" s="495"/>
      <c r="B627"/>
      <c r="C627"/>
      <c r="D627"/>
      <c r="E627"/>
      <c r="F627"/>
      <c r="T627" s="504"/>
      <c r="U627" s="504">
        <v>6</v>
      </c>
      <c r="V627" s="504"/>
      <c r="W627" s="56"/>
      <c r="X627" s="57"/>
      <c r="Y627" s="57"/>
      <c r="Z627" s="58"/>
      <c r="AA627" s="59"/>
      <c r="AB627" s="60"/>
      <c r="AC627" s="60"/>
      <c r="AD627" s="60"/>
      <c r="AE627" s="60"/>
      <c r="AF627" s="106"/>
      <c r="AG627" s="107"/>
      <c r="AH627" s="104"/>
    </row>
    <row r="628" spans="1:34">
      <c r="A628" s="495"/>
      <c r="B628"/>
      <c r="C628"/>
      <c r="D628"/>
      <c r="E628"/>
      <c r="F628"/>
      <c r="T628" s="504"/>
      <c r="U628" s="504">
        <v>7</v>
      </c>
      <c r="V628" s="504"/>
      <c r="W628" s="56"/>
      <c r="X628" s="57"/>
      <c r="Y628" s="57"/>
      <c r="Z628" s="58"/>
      <c r="AA628" s="109"/>
      <c r="AB628" s="60"/>
      <c r="AC628" s="60"/>
      <c r="AD628" s="60"/>
      <c r="AE628" s="60"/>
      <c r="AF628" s="106"/>
      <c r="AG628" s="107"/>
      <c r="AH628" s="104"/>
    </row>
    <row r="629" spans="1:34">
      <c r="A629" s="495"/>
      <c r="B629"/>
      <c r="C629"/>
      <c r="D629"/>
      <c r="E629"/>
      <c r="F629"/>
      <c r="T629" s="504"/>
      <c r="U629" s="504">
        <v>8</v>
      </c>
      <c r="V629" s="504"/>
      <c r="W629" s="56"/>
      <c r="X629" s="57"/>
      <c r="Y629" s="57"/>
      <c r="Z629" s="62"/>
      <c r="AA629" s="109"/>
      <c r="AB629" s="60"/>
      <c r="AC629" s="60"/>
      <c r="AD629" s="60"/>
      <c r="AE629" s="60"/>
      <c r="AF629" s="106"/>
      <c r="AG629" s="107"/>
      <c r="AH629" s="104"/>
    </row>
    <row r="630" spans="1:34">
      <c r="A630" s="495"/>
      <c r="B630"/>
      <c r="C630"/>
      <c r="D630"/>
      <c r="E630"/>
      <c r="F630"/>
      <c r="T630" s="495"/>
      <c r="U630" s="504">
        <v>9</v>
      </c>
      <c r="V630" s="504"/>
      <c r="W630" s="504"/>
      <c r="X630" s="57"/>
      <c r="Y630" s="57"/>
      <c r="Z630" s="62"/>
      <c r="AA630" s="59"/>
      <c r="AB630" s="60"/>
      <c r="AC630" s="60"/>
      <c r="AD630" s="60"/>
      <c r="AE630" s="60"/>
      <c r="AF630" s="106"/>
      <c r="AG630" s="107"/>
      <c r="AH630" s="104"/>
    </row>
    <row r="631" spans="1:34">
      <c r="A631" s="495"/>
      <c r="B631"/>
      <c r="C631"/>
      <c r="D631"/>
      <c r="E631"/>
      <c r="F631"/>
      <c r="T631" s="495"/>
      <c r="U631" s="504">
        <v>10</v>
      </c>
      <c r="V631" s="504"/>
      <c r="W631" s="504"/>
      <c r="X631" s="57"/>
      <c r="Y631" s="57"/>
      <c r="Z631" s="62"/>
      <c r="AA631" s="63"/>
      <c r="AB631" s="60"/>
      <c r="AC631" s="60"/>
      <c r="AD631" s="60"/>
      <c r="AE631" s="60"/>
      <c r="AF631" s="106"/>
      <c r="AG631" s="107"/>
      <c r="AH631" s="104"/>
    </row>
    <row r="632" spans="1:34" ht="15" thickBot="1">
      <c r="A632" s="495"/>
      <c r="B632"/>
      <c r="C632"/>
      <c r="D632"/>
      <c r="E632"/>
      <c r="F632"/>
      <c r="T632" s="495"/>
      <c r="U632" s="504">
        <v>11</v>
      </c>
      <c r="V632" s="504"/>
      <c r="W632" s="504"/>
      <c r="X632" s="57"/>
      <c r="Y632" s="57"/>
      <c r="Z632" s="62"/>
      <c r="AA632" s="63"/>
      <c r="AB632" s="60"/>
      <c r="AC632" s="60"/>
      <c r="AD632" s="60"/>
      <c r="AE632" s="60"/>
      <c r="AF632" s="106"/>
      <c r="AG632" s="495"/>
      <c r="AH632" s="495"/>
    </row>
    <row r="633" spans="1:34" ht="15" thickBot="1">
      <c r="A633" s="495"/>
      <c r="B633"/>
      <c r="C633"/>
      <c r="D633"/>
      <c r="E633"/>
      <c r="F633"/>
      <c r="T633" s="495"/>
      <c r="U633" s="495"/>
      <c r="V633" s="495"/>
      <c r="W633" s="495"/>
      <c r="X633" s="495"/>
      <c r="Y633" s="495"/>
      <c r="Z633" s="495"/>
      <c r="AA633" s="64">
        <f>SUM(AA622:AA632)</f>
        <v>0</v>
      </c>
      <c r="AB633" s="445" t="e">
        <f>+SUMPRODUCT(AA622:AA632,AB622:AB632)/AA633</f>
        <v>#DIV/0!</v>
      </c>
      <c r="AC633" s="66" t="e">
        <f>+SUMPRODUCT(Z622:Z632,AC622:AC632)/Z633</f>
        <v>#DIV/0!</v>
      </c>
      <c r="AD633" s="66" t="e">
        <f>+SUMPRODUCT(AA622:AA632,AD622:AD632)/AA633</f>
        <v>#DIV/0!</v>
      </c>
      <c r="AE633" s="67"/>
      <c r="AF633" s="110">
        <v>0</v>
      </c>
      <c r="AG633" s="495"/>
      <c r="AH633" s="495"/>
    </row>
    <row r="634" spans="1:34">
      <c r="A634" s="495"/>
      <c r="B634"/>
      <c r="C634"/>
      <c r="D634"/>
      <c r="E634"/>
      <c r="F634"/>
      <c r="T634" s="495"/>
      <c r="U634" s="495"/>
      <c r="V634" s="495"/>
      <c r="W634" s="495"/>
      <c r="X634" s="495"/>
      <c r="Y634" s="495"/>
      <c r="Z634" s="495"/>
      <c r="AA634" s="495"/>
      <c r="AB634" s="495"/>
      <c r="AC634" s="495"/>
      <c r="AD634" s="495"/>
      <c r="AE634" s="495"/>
      <c r="AF634" s="495"/>
      <c r="AG634" s="495"/>
    </row>
    <row r="635" spans="1:34">
      <c r="A635" s="495"/>
      <c r="B635"/>
      <c r="C635"/>
      <c r="D635"/>
      <c r="E635"/>
      <c r="F635"/>
      <c r="T635" s="495"/>
      <c r="U635" s="495"/>
      <c r="V635" s="495"/>
      <c r="W635" s="495"/>
      <c r="X635" s="495"/>
      <c r="Y635" s="495"/>
      <c r="Z635" s="495"/>
      <c r="AA635" s="495"/>
      <c r="AB635" s="495"/>
      <c r="AC635" s="495"/>
      <c r="AD635" s="495"/>
      <c r="AE635" s="495"/>
      <c r="AF635" s="495"/>
      <c r="AG635" s="495"/>
    </row>
    <row r="636" spans="1:34" ht="15" thickBot="1">
      <c r="A636" s="495"/>
      <c r="B636"/>
      <c r="C636"/>
      <c r="D636"/>
      <c r="E636"/>
      <c r="F636"/>
      <c r="T636" s="495"/>
      <c r="U636" s="495"/>
      <c r="V636" s="495"/>
      <c r="W636" s="495"/>
      <c r="X636" s="495"/>
      <c r="Y636" s="495"/>
      <c r="Z636" s="495"/>
      <c r="AA636" s="495"/>
      <c r="AB636" s="495"/>
      <c r="AC636" s="495"/>
      <c r="AD636" s="495"/>
      <c r="AE636" s="495"/>
      <c r="AF636" s="495"/>
      <c r="AG636" s="495"/>
    </row>
    <row r="637" spans="1:34" ht="15" thickBot="1">
      <c r="A637" s="495"/>
      <c r="B637"/>
      <c r="C637"/>
      <c r="D637"/>
      <c r="E637"/>
      <c r="F637"/>
      <c r="T637" s="495"/>
      <c r="U637" s="495"/>
      <c r="V637" s="495"/>
      <c r="W637" s="119" t="str">
        <f>+T623</f>
        <v>Procesos Mineros</v>
      </c>
      <c r="X637" s="115">
        <f>AA633</f>
        <v>0</v>
      </c>
      <c r="Y637" s="116" t="e">
        <f>+(AA633*AB633)/X637</f>
        <v>#DIV/0!</v>
      </c>
      <c r="Z637" s="117">
        <f>+COUNTA(AD622:AD632)</f>
        <v>0</v>
      </c>
      <c r="AA637" s="495"/>
      <c r="AB637" s="495"/>
      <c r="AC637" s="495"/>
      <c r="AD637" s="495"/>
      <c r="AE637" s="495"/>
      <c r="AF637" s="495"/>
      <c r="AG637" s="495"/>
    </row>
    <row r="638" spans="1:34">
      <c r="A638" s="495"/>
      <c r="B638"/>
      <c r="C638"/>
      <c r="D638"/>
      <c r="E638"/>
      <c r="F638"/>
      <c r="T638" s="495"/>
      <c r="U638" s="495"/>
      <c r="V638" s="495"/>
      <c r="W638" s="495"/>
      <c r="X638" s="495"/>
      <c r="Y638" s="495"/>
      <c r="Z638" s="495"/>
      <c r="AA638" s="495"/>
      <c r="AB638" s="495"/>
      <c r="AC638" s="495"/>
      <c r="AD638" s="495"/>
      <c r="AE638" s="495"/>
      <c r="AF638" s="495"/>
      <c r="AG638" s="495"/>
    </row>
    <row r="639" spans="1:34" ht="15" thickBot="1">
      <c r="A639" s="495"/>
      <c r="B639"/>
      <c r="C639"/>
      <c r="D639"/>
      <c r="E639"/>
      <c r="F639"/>
      <c r="T639" s="495"/>
      <c r="U639" s="495"/>
      <c r="V639" s="495"/>
      <c r="W639" s="495"/>
      <c r="X639" s="495"/>
      <c r="Y639" s="495"/>
      <c r="Z639" s="495"/>
      <c r="AA639" s="495"/>
      <c r="AB639" s="495"/>
      <c r="AC639" s="495"/>
      <c r="AD639" s="495"/>
      <c r="AE639" s="495"/>
      <c r="AF639" s="495"/>
      <c r="AG639" s="495"/>
    </row>
    <row r="640" spans="1:34" ht="29.4" thickBot="1">
      <c r="A640" s="495"/>
      <c r="B640"/>
      <c r="C640"/>
      <c r="D640"/>
      <c r="E640"/>
      <c r="F640"/>
      <c r="T640" s="120" t="s">
        <v>238</v>
      </c>
      <c r="U640" s="121"/>
      <c r="V640" s="121"/>
      <c r="W640" s="121"/>
      <c r="X640" s="121"/>
      <c r="Y640" s="121"/>
      <c r="Z640" s="121"/>
      <c r="AA640" s="121"/>
      <c r="AB640" s="121"/>
      <c r="AC640" s="121"/>
      <c r="AD640" s="121"/>
      <c r="AE640" s="121"/>
      <c r="AF640" s="121"/>
      <c r="AG640" s="122"/>
    </row>
    <row r="641" spans="1:34">
      <c r="A641" s="495"/>
      <c r="B641"/>
      <c r="C641"/>
      <c r="D641"/>
      <c r="E641"/>
      <c r="F641"/>
      <c r="T641" s="495"/>
      <c r="U641" s="495"/>
      <c r="V641" s="495"/>
      <c r="W641" s="495"/>
      <c r="X641" s="495"/>
      <c r="Y641" s="495"/>
      <c r="Z641" s="495"/>
      <c r="AA641" s="495"/>
      <c r="AB641" s="495"/>
      <c r="AC641" s="495"/>
      <c r="AD641" s="495"/>
      <c r="AE641" s="495"/>
      <c r="AF641" s="495"/>
      <c r="AG641" s="495"/>
    </row>
    <row r="642" spans="1:34">
      <c r="A642" s="495"/>
      <c r="B642"/>
      <c r="C642"/>
      <c r="D642"/>
      <c r="E642"/>
      <c r="F642"/>
      <c r="T642" s="495"/>
      <c r="U642" s="495"/>
      <c r="V642" s="495"/>
      <c r="W642" s="495"/>
      <c r="X642" s="495"/>
      <c r="Y642" s="495"/>
      <c r="Z642" s="495"/>
      <c r="AA642" s="111"/>
      <c r="AB642" s="112"/>
      <c r="AC642" s="112"/>
      <c r="AD642" s="113"/>
      <c r="AE642" s="114"/>
      <c r="AF642" s="495"/>
      <c r="AG642" s="495"/>
    </row>
    <row r="643" spans="1:34" ht="28.8">
      <c r="A643" s="495"/>
      <c r="B643"/>
      <c r="C643"/>
      <c r="D643"/>
      <c r="E643"/>
      <c r="F643"/>
      <c r="T643" s="47" t="s">
        <v>48</v>
      </c>
      <c r="U643" s="48" t="s">
        <v>49</v>
      </c>
      <c r="V643" s="48" t="s">
        <v>50</v>
      </c>
      <c r="W643" s="48" t="s">
        <v>51</v>
      </c>
      <c r="X643" s="49" t="s">
        <v>52</v>
      </c>
      <c r="Y643" s="49" t="s">
        <v>53</v>
      </c>
      <c r="Z643" s="48" t="s">
        <v>54</v>
      </c>
      <c r="AA643" s="50" t="s">
        <v>55</v>
      </c>
      <c r="AB643" s="48" t="s">
        <v>56</v>
      </c>
      <c r="AC643" s="51" t="s">
        <v>12</v>
      </c>
      <c r="AD643" s="51" t="s">
        <v>295</v>
      </c>
      <c r="AE643" s="48" t="s">
        <v>57</v>
      </c>
      <c r="AF643" s="48" t="s">
        <v>66</v>
      </c>
      <c r="AG643" s="48" t="s">
        <v>67</v>
      </c>
      <c r="AH643" s="48" t="s">
        <v>68</v>
      </c>
    </row>
    <row r="644" spans="1:34">
      <c r="A644" s="495"/>
      <c r="B644"/>
      <c r="C644"/>
      <c r="D644"/>
      <c r="E644"/>
      <c r="F644"/>
      <c r="T644" s="56"/>
      <c r="U644" s="56">
        <v>1</v>
      </c>
      <c r="V644" s="56"/>
      <c r="W644" s="56"/>
      <c r="X644" s="57"/>
      <c r="Y644" s="57"/>
      <c r="Z644" s="58"/>
      <c r="AA644" s="59"/>
      <c r="AB644" s="60"/>
      <c r="AC644" s="60"/>
      <c r="AD644" s="60"/>
      <c r="AE644" s="60"/>
      <c r="AF644" s="106"/>
      <c r="AG644" s="107" t="e">
        <f>+AF655-AB655</f>
        <v>#DIV/0!</v>
      </c>
      <c r="AH644" s="104" t="e">
        <f>+(AF655-AB655)/AB655</f>
        <v>#DIV/0!</v>
      </c>
    </row>
    <row r="645" spans="1:34" ht="16.8" customHeight="1">
      <c r="A645" s="495"/>
      <c r="B645"/>
      <c r="C645"/>
      <c r="D645"/>
      <c r="E645"/>
      <c r="F645"/>
      <c r="T645" s="413" t="s">
        <v>296</v>
      </c>
      <c r="U645" s="56">
        <v>2</v>
      </c>
      <c r="V645" s="56"/>
      <c r="W645" s="56"/>
      <c r="X645" s="57"/>
      <c r="Y645" s="57"/>
      <c r="Z645" s="58"/>
      <c r="AA645" s="59"/>
      <c r="AB645" s="60"/>
      <c r="AC645" s="60"/>
      <c r="AD645" s="60"/>
      <c r="AE645" s="60"/>
      <c r="AF645" s="106"/>
      <c r="AG645" s="107"/>
      <c r="AH645" s="104"/>
    </row>
    <row r="646" spans="1:34">
      <c r="A646" s="495"/>
      <c r="B646"/>
      <c r="C646"/>
      <c r="D646"/>
      <c r="E646"/>
      <c r="F646"/>
      <c r="T646" s="504"/>
      <c r="U646" s="56">
        <v>3</v>
      </c>
      <c r="V646" s="56"/>
      <c r="W646" s="56"/>
      <c r="X646" s="57"/>
      <c r="Y646" s="57"/>
      <c r="Z646" s="58"/>
      <c r="AA646" s="59"/>
      <c r="AB646" s="60"/>
      <c r="AC646" s="60"/>
      <c r="AD646" s="60"/>
      <c r="AE646" s="60"/>
      <c r="AF646" s="106"/>
      <c r="AG646" s="107"/>
      <c r="AH646" s="104"/>
    </row>
    <row r="647" spans="1:34">
      <c r="A647" s="495"/>
      <c r="B647"/>
      <c r="C647"/>
      <c r="D647"/>
      <c r="E647"/>
      <c r="F647"/>
      <c r="T647" s="504"/>
      <c r="U647" s="56">
        <v>4</v>
      </c>
      <c r="V647" s="56"/>
      <c r="W647" s="56"/>
      <c r="X647" s="57"/>
      <c r="Y647" s="57"/>
      <c r="Z647" s="58"/>
      <c r="AA647" s="59"/>
      <c r="AB647" s="60"/>
      <c r="AC647" s="60"/>
      <c r="AD647" s="60"/>
      <c r="AE647" s="60"/>
      <c r="AF647" s="106"/>
      <c r="AG647" s="107"/>
      <c r="AH647" s="104"/>
    </row>
    <row r="648" spans="1:34">
      <c r="A648" s="495"/>
      <c r="B648"/>
      <c r="C648"/>
      <c r="D648"/>
      <c r="E648"/>
      <c r="F648"/>
      <c r="T648" s="504"/>
      <c r="U648" s="504">
        <v>5</v>
      </c>
      <c r="V648" s="56"/>
      <c r="W648" s="56"/>
      <c r="X648" s="57"/>
      <c r="Y648" s="57"/>
      <c r="Z648" s="58"/>
      <c r="AA648" s="59"/>
      <c r="AB648" s="60"/>
      <c r="AC648" s="60"/>
      <c r="AD648" s="60"/>
      <c r="AE648" s="60"/>
      <c r="AF648" s="106"/>
      <c r="AG648" s="107"/>
      <c r="AH648" s="104"/>
    </row>
    <row r="649" spans="1:34">
      <c r="A649" s="495"/>
      <c r="B649"/>
      <c r="C649"/>
      <c r="D649"/>
      <c r="E649"/>
      <c r="F649"/>
      <c r="T649" s="504"/>
      <c r="U649" s="504">
        <v>6</v>
      </c>
      <c r="V649" s="504"/>
      <c r="W649" s="56"/>
      <c r="X649" s="57"/>
      <c r="Y649" s="57"/>
      <c r="Z649" s="58"/>
      <c r="AA649" s="59"/>
      <c r="AB649" s="60"/>
      <c r="AC649" s="60"/>
      <c r="AD649" s="60"/>
      <c r="AE649" s="60"/>
      <c r="AF649" s="106"/>
      <c r="AG649" s="107"/>
      <c r="AH649" s="104"/>
    </row>
    <row r="650" spans="1:34">
      <c r="A650" s="495"/>
      <c r="B650"/>
      <c r="C650"/>
      <c r="D650"/>
      <c r="E650"/>
      <c r="F650"/>
      <c r="T650" s="504"/>
      <c r="U650" s="504">
        <v>7</v>
      </c>
      <c r="V650" s="504"/>
      <c r="W650" s="56"/>
      <c r="X650" s="57"/>
      <c r="Y650" s="57"/>
      <c r="Z650" s="58"/>
      <c r="AA650" s="109"/>
      <c r="AB650" s="60"/>
      <c r="AC650" s="60"/>
      <c r="AD650" s="60"/>
      <c r="AE650" s="60"/>
      <c r="AF650" s="106"/>
      <c r="AG650" s="107"/>
      <c r="AH650" s="104"/>
    </row>
    <row r="651" spans="1:34">
      <c r="B651"/>
      <c r="C651"/>
      <c r="D651"/>
      <c r="E651"/>
      <c r="F651"/>
      <c r="T651" s="504"/>
      <c r="U651" s="504">
        <v>8</v>
      </c>
      <c r="V651" s="504"/>
      <c r="W651" s="56"/>
      <c r="X651" s="57"/>
      <c r="Y651" s="57"/>
      <c r="Z651" s="62"/>
      <c r="AA651" s="109"/>
      <c r="AB651" s="60"/>
      <c r="AC651" s="60"/>
      <c r="AD651" s="60"/>
      <c r="AE651" s="60"/>
      <c r="AF651" s="106"/>
      <c r="AG651" s="107"/>
      <c r="AH651" s="104"/>
    </row>
    <row r="652" spans="1:34">
      <c r="B652"/>
      <c r="C652"/>
      <c r="D652"/>
      <c r="E652"/>
      <c r="F652"/>
      <c r="T652" s="495"/>
      <c r="U652" s="504">
        <v>9</v>
      </c>
      <c r="V652" s="504"/>
      <c r="W652" s="504"/>
      <c r="X652" s="57"/>
      <c r="Y652" s="57"/>
      <c r="Z652" s="62"/>
      <c r="AA652" s="59"/>
      <c r="AB652" s="60"/>
      <c r="AC652" s="60"/>
      <c r="AD652" s="60"/>
      <c r="AE652" s="60"/>
      <c r="AF652" s="106"/>
      <c r="AG652" s="107"/>
      <c r="AH652" s="104"/>
    </row>
    <row r="653" spans="1:34">
      <c r="B653"/>
      <c r="C653"/>
      <c r="D653"/>
      <c r="E653"/>
      <c r="F653"/>
      <c r="T653" s="495"/>
      <c r="U653" s="504">
        <v>10</v>
      </c>
      <c r="V653" s="504"/>
      <c r="W653" s="504"/>
      <c r="X653" s="57"/>
      <c r="Y653" s="57"/>
      <c r="Z653" s="62"/>
      <c r="AA653" s="63"/>
      <c r="AB653" s="60"/>
      <c r="AC653" s="60"/>
      <c r="AD653" s="60"/>
      <c r="AE653" s="60"/>
      <c r="AF653" s="106"/>
      <c r="AG653" s="107"/>
      <c r="AH653" s="104"/>
    </row>
    <row r="654" spans="1:34" ht="15" thickBot="1">
      <c r="B654"/>
      <c r="C654"/>
      <c r="D654"/>
      <c r="E654"/>
      <c r="F654"/>
      <c r="T654" s="495"/>
      <c r="U654" s="504">
        <v>11</v>
      </c>
      <c r="V654" s="504"/>
      <c r="W654" s="504"/>
      <c r="X654" s="57"/>
      <c r="Y654" s="57"/>
      <c r="Z654" s="62"/>
      <c r="AA654" s="63"/>
      <c r="AB654" s="60"/>
      <c r="AC654" s="60"/>
      <c r="AD654" s="60"/>
      <c r="AE654" s="60"/>
      <c r="AF654" s="106"/>
      <c r="AG654" s="495"/>
      <c r="AH654" s="495"/>
    </row>
    <row r="655" spans="1:34" ht="15" thickBot="1">
      <c r="B655"/>
      <c r="C655"/>
      <c r="D655"/>
      <c r="E655"/>
      <c r="F655"/>
      <c r="T655" s="495"/>
      <c r="U655" s="495"/>
      <c r="V655" s="495"/>
      <c r="W655" s="495"/>
      <c r="X655" s="495"/>
      <c r="Y655" s="495"/>
      <c r="Z655" s="495"/>
      <c r="AA655" s="64">
        <f>SUM(AA644:AA654)</f>
        <v>0</v>
      </c>
      <c r="AB655" s="445" t="e">
        <f>+SUMPRODUCT(AA644:AA654,AB644:AB654)/AA655</f>
        <v>#DIV/0!</v>
      </c>
      <c r="AC655" s="66" t="e">
        <f>+SUMPRODUCT(Z644:Z654,AC644:AC654)/Z655</f>
        <v>#DIV/0!</v>
      </c>
      <c r="AD655" s="66" t="e">
        <f>+SUMPRODUCT(AA644:AA654,AD644:AD654)/AA655</f>
        <v>#DIV/0!</v>
      </c>
      <c r="AE655" s="67"/>
      <c r="AF655" s="110">
        <v>0</v>
      </c>
      <c r="AG655" s="495"/>
      <c r="AH655" s="495"/>
    </row>
    <row r="656" spans="1:34">
      <c r="B656"/>
      <c r="C656"/>
      <c r="D656"/>
      <c r="E656"/>
      <c r="F656"/>
      <c r="T656" s="495"/>
      <c r="U656" s="495"/>
      <c r="V656" s="495"/>
      <c r="W656" s="495"/>
      <c r="X656" s="495"/>
      <c r="Y656" s="495"/>
      <c r="Z656" s="495"/>
      <c r="AA656" s="111"/>
      <c r="AB656" s="112"/>
      <c r="AC656" s="112"/>
      <c r="AD656" s="113"/>
      <c r="AE656" s="114"/>
      <c r="AF656" s="495"/>
      <c r="AG656" s="495"/>
    </row>
    <row r="657" spans="2:34">
      <c r="B657"/>
      <c r="C657"/>
      <c r="D657"/>
      <c r="E657"/>
      <c r="F657"/>
      <c r="T657" s="495"/>
      <c r="U657" s="495"/>
      <c r="V657" s="495"/>
      <c r="W657" s="495"/>
      <c r="X657" s="495"/>
      <c r="Y657" s="495"/>
      <c r="Z657" s="495"/>
      <c r="AA657" s="111"/>
      <c r="AB657" s="112"/>
      <c r="AC657" s="112"/>
      <c r="AD657" s="113"/>
      <c r="AE657" s="114"/>
      <c r="AF657" s="495"/>
      <c r="AG657" s="495"/>
    </row>
    <row r="658" spans="2:34" ht="15" thickBot="1">
      <c r="B658"/>
      <c r="C658"/>
      <c r="D658"/>
      <c r="E658"/>
      <c r="F658"/>
      <c r="T658" s="495"/>
      <c r="U658" s="495"/>
      <c r="V658" s="495"/>
      <c r="W658" s="495"/>
      <c r="X658" s="495"/>
      <c r="Y658" s="495"/>
      <c r="Z658" s="495"/>
      <c r="AA658" s="111"/>
      <c r="AB658" s="112"/>
      <c r="AC658" s="112"/>
      <c r="AD658" s="112"/>
      <c r="AE658" s="114"/>
      <c r="AF658" s="495"/>
      <c r="AG658" s="495"/>
    </row>
    <row r="659" spans="2:34" ht="15" thickBot="1">
      <c r="B659"/>
      <c r="C659"/>
      <c r="D659"/>
      <c r="E659"/>
      <c r="F659"/>
      <c r="T659" s="495"/>
      <c r="U659" s="495"/>
      <c r="V659" s="495"/>
      <c r="W659" s="346" t="str">
        <f>+T645</f>
        <v>3H COPPER El SAUCE</v>
      </c>
      <c r="X659" s="115">
        <f>+AA655</f>
        <v>0</v>
      </c>
      <c r="Y659" s="116" t="e">
        <f>+(AA655*AB655)/X659</f>
        <v>#DIV/0!</v>
      </c>
      <c r="Z659" s="117">
        <f>+COUNTA(AD644:AD654)</f>
        <v>0</v>
      </c>
      <c r="AA659" s="111"/>
      <c r="AB659" s="112"/>
      <c r="AC659" s="112"/>
      <c r="AD659" s="112"/>
      <c r="AE659" s="114"/>
      <c r="AF659" s="495"/>
      <c r="AG659" s="495"/>
    </row>
    <row r="660" spans="2:34">
      <c r="B660"/>
      <c r="C660"/>
      <c r="D660"/>
      <c r="E660"/>
      <c r="F660"/>
      <c r="T660" s="495"/>
      <c r="U660" s="495"/>
      <c r="V660" s="495"/>
      <c r="W660" s="495"/>
      <c r="X660" s="495"/>
      <c r="Y660" s="495"/>
      <c r="Z660" s="495"/>
      <c r="AA660" s="495"/>
      <c r="AB660" s="495"/>
      <c r="AC660" s="495"/>
      <c r="AD660" s="495"/>
      <c r="AE660" s="495"/>
      <c r="AF660" s="495"/>
      <c r="AG660" s="495"/>
    </row>
    <row r="661" spans="2:34">
      <c r="B661"/>
      <c r="C661"/>
      <c r="D661"/>
      <c r="E661"/>
      <c r="F661"/>
      <c r="T661" s="495"/>
      <c r="U661" s="495"/>
      <c r="V661" s="495"/>
      <c r="W661" s="495"/>
      <c r="X661" s="495"/>
      <c r="Y661" s="495"/>
      <c r="Z661" s="495"/>
      <c r="AA661" s="495"/>
      <c r="AB661" s="495"/>
      <c r="AC661" s="495"/>
      <c r="AD661" s="495"/>
      <c r="AE661" s="495"/>
      <c r="AF661" s="495"/>
      <c r="AG661" s="495"/>
    </row>
    <row r="662" spans="2:34">
      <c r="B662"/>
      <c r="C662"/>
      <c r="D662"/>
      <c r="E662"/>
      <c r="F662"/>
      <c r="T662" s="495"/>
      <c r="U662" s="495"/>
      <c r="V662" s="495"/>
      <c r="W662" s="495"/>
      <c r="X662" s="495"/>
      <c r="Y662" s="495"/>
      <c r="Z662" s="495"/>
      <c r="AA662" s="495"/>
      <c r="AB662" s="495"/>
      <c r="AC662" s="495"/>
      <c r="AD662" s="495"/>
      <c r="AE662" s="495"/>
      <c r="AF662" s="495"/>
      <c r="AG662" s="495"/>
    </row>
    <row r="663" spans="2:34">
      <c r="B663"/>
      <c r="C663"/>
      <c r="D663"/>
      <c r="E663"/>
      <c r="F663"/>
      <c r="T663" s="495"/>
      <c r="U663" s="495"/>
      <c r="V663" s="495"/>
      <c r="W663" s="495"/>
      <c r="X663" s="495"/>
      <c r="Y663" s="495"/>
      <c r="Z663" s="495"/>
      <c r="AA663" s="495"/>
      <c r="AB663" s="495"/>
      <c r="AC663" s="495"/>
      <c r="AD663" s="495"/>
      <c r="AE663" s="495"/>
      <c r="AF663" s="495"/>
      <c r="AG663" s="495"/>
    </row>
    <row r="664" spans="2:34" ht="28.8">
      <c r="B664"/>
      <c r="C664"/>
      <c r="D664"/>
      <c r="E664"/>
      <c r="F664"/>
      <c r="T664" s="47" t="s">
        <v>48</v>
      </c>
      <c r="U664" s="48" t="s">
        <v>49</v>
      </c>
      <c r="V664" s="48" t="s">
        <v>50</v>
      </c>
      <c r="W664" s="48" t="s">
        <v>51</v>
      </c>
      <c r="X664" s="49" t="s">
        <v>52</v>
      </c>
      <c r="Y664" s="49" t="s">
        <v>53</v>
      </c>
      <c r="Z664" s="48" t="s">
        <v>54</v>
      </c>
      <c r="AA664" s="50" t="s">
        <v>55</v>
      </c>
      <c r="AB664" s="48" t="s">
        <v>56</v>
      </c>
      <c r="AC664" s="51" t="s">
        <v>12</v>
      </c>
      <c r="AD664" s="51" t="s">
        <v>295</v>
      </c>
      <c r="AE664" s="48" t="s">
        <v>57</v>
      </c>
      <c r="AF664" s="48" t="s">
        <v>66</v>
      </c>
      <c r="AG664" s="48" t="s">
        <v>67</v>
      </c>
      <c r="AH664" s="48" t="s">
        <v>68</v>
      </c>
    </row>
    <row r="665" spans="2:34">
      <c r="B665"/>
      <c r="C665"/>
      <c r="D665"/>
      <c r="E665"/>
      <c r="F665"/>
      <c r="T665" s="56"/>
      <c r="U665" s="56">
        <v>1</v>
      </c>
      <c r="V665" s="56"/>
      <c r="W665" s="56"/>
      <c r="X665" s="57"/>
      <c r="Y665" s="57"/>
      <c r="Z665" s="58"/>
      <c r="AA665" s="59"/>
      <c r="AB665" s="60"/>
      <c r="AC665" s="60"/>
      <c r="AD665" s="60"/>
      <c r="AE665" s="60"/>
      <c r="AF665" s="106"/>
      <c r="AG665" s="107" t="e">
        <f>+AF676-AB676</f>
        <v>#DIV/0!</v>
      </c>
      <c r="AH665" s="104" t="e">
        <f>+(AF676-AB676)/AB676</f>
        <v>#DIV/0!</v>
      </c>
    </row>
    <row r="666" spans="2:34">
      <c r="B666"/>
      <c r="C666"/>
      <c r="D666"/>
      <c r="E666"/>
      <c r="F666"/>
      <c r="T666" s="413" t="s">
        <v>224</v>
      </c>
      <c r="U666" s="56">
        <v>2</v>
      </c>
      <c r="V666" s="56"/>
      <c r="W666" s="56"/>
      <c r="X666" s="57"/>
      <c r="Y666" s="57"/>
      <c r="Z666" s="58"/>
      <c r="AA666" s="59"/>
      <c r="AB666" s="60"/>
      <c r="AC666" s="60"/>
      <c r="AD666" s="60"/>
      <c r="AE666" s="60"/>
      <c r="AF666" s="106"/>
      <c r="AG666" s="107"/>
      <c r="AH666" s="104"/>
    </row>
    <row r="667" spans="2:34">
      <c r="B667"/>
      <c r="C667"/>
      <c r="D667"/>
      <c r="E667"/>
      <c r="F667"/>
      <c r="T667" s="504"/>
      <c r="U667" s="56">
        <v>3</v>
      </c>
      <c r="V667" s="56"/>
      <c r="W667" s="56"/>
      <c r="X667" s="57"/>
      <c r="Y667" s="57"/>
      <c r="Z667" s="58"/>
      <c r="AA667" s="59"/>
      <c r="AB667" s="60"/>
      <c r="AC667" s="60"/>
      <c r="AD667" s="60"/>
      <c r="AE667" s="60"/>
      <c r="AF667" s="106"/>
      <c r="AG667" s="107"/>
      <c r="AH667" s="104"/>
    </row>
    <row r="668" spans="2:34">
      <c r="B668"/>
      <c r="C668"/>
      <c r="D668"/>
      <c r="E668"/>
      <c r="F668"/>
      <c r="T668" s="504"/>
      <c r="U668" s="56">
        <v>4</v>
      </c>
      <c r="V668" s="56"/>
      <c r="W668" s="56"/>
      <c r="X668" s="57"/>
      <c r="Y668" s="57"/>
      <c r="Z668" s="58"/>
      <c r="AA668" s="59"/>
      <c r="AB668" s="60"/>
      <c r="AC668" s="60"/>
      <c r="AD668" s="60"/>
      <c r="AE668" s="60"/>
      <c r="AF668" s="106"/>
      <c r="AG668" s="107"/>
      <c r="AH668" s="104"/>
    </row>
    <row r="669" spans="2:34">
      <c r="B669"/>
      <c r="C669"/>
      <c r="D669"/>
      <c r="E669"/>
      <c r="F669"/>
      <c r="T669" s="504"/>
      <c r="U669" s="504">
        <v>5</v>
      </c>
      <c r="V669" s="56"/>
      <c r="W669" s="56"/>
      <c r="X669" s="57"/>
      <c r="Y669" s="57"/>
      <c r="Z669" s="58"/>
      <c r="AA669" s="59"/>
      <c r="AB669" s="60"/>
      <c r="AC669" s="60"/>
      <c r="AD669" s="60"/>
      <c r="AE669" s="60"/>
      <c r="AF669" s="106"/>
      <c r="AG669" s="107"/>
      <c r="AH669" s="104"/>
    </row>
    <row r="670" spans="2:34">
      <c r="B670"/>
      <c r="C670"/>
      <c r="D670"/>
      <c r="E670"/>
      <c r="F670"/>
      <c r="T670" s="504"/>
      <c r="U670" s="504">
        <v>6</v>
      </c>
      <c r="V670" s="504"/>
      <c r="W670" s="56"/>
      <c r="X670" s="57"/>
      <c r="Y670" s="57"/>
      <c r="Z670" s="58"/>
      <c r="AA670" s="59"/>
      <c r="AB670" s="60"/>
      <c r="AC670" s="60"/>
      <c r="AD670" s="60"/>
      <c r="AE670" s="60"/>
      <c r="AF670" s="106"/>
      <c r="AG670" s="107"/>
      <c r="AH670" s="104"/>
    </row>
    <row r="671" spans="2:34">
      <c r="B671"/>
      <c r="C671"/>
      <c r="D671"/>
      <c r="E671"/>
      <c r="F671"/>
      <c r="T671" s="504"/>
      <c r="U671" s="504">
        <v>7</v>
      </c>
      <c r="V671" s="504"/>
      <c r="W671" s="56"/>
      <c r="X671" s="57"/>
      <c r="Y671" s="57"/>
      <c r="Z671" s="58"/>
      <c r="AA671" s="109"/>
      <c r="AB671" s="60"/>
      <c r="AC671" s="60"/>
      <c r="AD671" s="60"/>
      <c r="AE671" s="60"/>
      <c r="AF671" s="106"/>
      <c r="AG671" s="107"/>
      <c r="AH671" s="104"/>
    </row>
    <row r="672" spans="2:34">
      <c r="B672"/>
      <c r="C672"/>
      <c r="D672"/>
      <c r="E672"/>
      <c r="F672"/>
      <c r="T672" s="504"/>
      <c r="U672" s="504">
        <v>8</v>
      </c>
      <c r="V672" s="504"/>
      <c r="W672" s="56"/>
      <c r="X672" s="57"/>
      <c r="Y672" s="57"/>
      <c r="Z672" s="62"/>
      <c r="AA672" s="109"/>
      <c r="AB672" s="60"/>
      <c r="AC672" s="60"/>
      <c r="AD672" s="60"/>
      <c r="AE672" s="60"/>
      <c r="AF672" s="106"/>
      <c r="AG672" s="107"/>
      <c r="AH672" s="104"/>
    </row>
    <row r="673" spans="2:34">
      <c r="B673"/>
      <c r="C673"/>
      <c r="D673"/>
      <c r="E673"/>
      <c r="F673"/>
      <c r="T673" s="495"/>
      <c r="U673" s="504">
        <v>9</v>
      </c>
      <c r="V673" s="504"/>
      <c r="W673" s="504"/>
      <c r="X673" s="57"/>
      <c r="Y673" s="57"/>
      <c r="Z673" s="62"/>
      <c r="AA673" s="59"/>
      <c r="AB673" s="60"/>
      <c r="AC673" s="60"/>
      <c r="AD673" s="60"/>
      <c r="AE673" s="60"/>
      <c r="AF673" s="106"/>
      <c r="AG673" s="107"/>
      <c r="AH673" s="104"/>
    </row>
    <row r="674" spans="2:34">
      <c r="B674"/>
      <c r="C674"/>
      <c r="D674"/>
      <c r="E674"/>
      <c r="F674"/>
      <c r="T674" s="495"/>
      <c r="U674" s="504">
        <v>10</v>
      </c>
      <c r="V674" s="504"/>
      <c r="W674" s="504"/>
      <c r="X674" s="57"/>
      <c r="Y674" s="57"/>
      <c r="Z674" s="62"/>
      <c r="AA674" s="63"/>
      <c r="AB674" s="60"/>
      <c r="AC674" s="60"/>
      <c r="AD674" s="60"/>
      <c r="AE674" s="60"/>
      <c r="AF674" s="106"/>
      <c r="AG674" s="107"/>
      <c r="AH674" s="104"/>
    </row>
    <row r="675" spans="2:34" ht="15" thickBot="1">
      <c r="B675"/>
      <c r="C675"/>
      <c r="D675"/>
      <c r="E675"/>
      <c r="F675"/>
      <c r="T675" s="495"/>
      <c r="U675" s="504">
        <v>11</v>
      </c>
      <c r="V675" s="504"/>
      <c r="W675" s="504"/>
      <c r="X675" s="57"/>
      <c r="Y675" s="57"/>
      <c r="Z675" s="62"/>
      <c r="AA675" s="63"/>
      <c r="AB675" s="60"/>
      <c r="AC675" s="60"/>
      <c r="AD675" s="60"/>
      <c r="AE675" s="60"/>
      <c r="AF675" s="106"/>
      <c r="AG675" s="495"/>
      <c r="AH675" s="495"/>
    </row>
    <row r="676" spans="2:34" ht="15" thickBot="1">
      <c r="B676"/>
      <c r="C676"/>
      <c r="D676"/>
      <c r="E676"/>
      <c r="F676"/>
      <c r="T676" s="495"/>
      <c r="U676" s="495"/>
      <c r="V676" s="495"/>
      <c r="W676" s="495"/>
      <c r="X676" s="495"/>
      <c r="Y676" s="495"/>
      <c r="Z676" s="495"/>
      <c r="AA676" s="64">
        <f>SUM(AA665:AA675)</f>
        <v>0</v>
      </c>
      <c r="AB676" s="445" t="e">
        <f>+SUMPRODUCT(AA665:AA675,AB665:AB675)/AA676</f>
        <v>#DIV/0!</v>
      </c>
      <c r="AC676" s="66" t="e">
        <f>+SUMPRODUCT(Z665:Z675,AC665:AC675)/Z676</f>
        <v>#DIV/0!</v>
      </c>
      <c r="AD676" s="66" t="e">
        <f>+SUMPRODUCT(AA665:AA675,AD665:AD675)/AA676</f>
        <v>#DIV/0!</v>
      </c>
      <c r="AE676" s="67"/>
      <c r="AF676" s="110">
        <v>0</v>
      </c>
      <c r="AG676" s="495"/>
      <c r="AH676" s="495"/>
    </row>
    <row r="677" spans="2:34">
      <c r="B677"/>
      <c r="C677"/>
      <c r="D677"/>
      <c r="E677"/>
      <c r="F677"/>
      <c r="T677" s="495"/>
      <c r="U677" s="495"/>
      <c r="V677" s="495"/>
      <c r="W677" s="495"/>
      <c r="X677" s="495"/>
      <c r="Y677" s="495"/>
      <c r="Z677" s="495"/>
      <c r="AA677" s="495"/>
      <c r="AB677" s="495"/>
      <c r="AC677" s="495"/>
      <c r="AD677" s="495"/>
      <c r="AE677" s="495"/>
      <c r="AF677" s="495"/>
      <c r="AG677" s="495"/>
    </row>
    <row r="678" spans="2:34">
      <c r="B678"/>
      <c r="C678"/>
      <c r="D678"/>
      <c r="E678"/>
      <c r="F678"/>
      <c r="T678" s="495"/>
      <c r="U678" s="495"/>
      <c r="V678" s="495"/>
      <c r="W678" s="495"/>
      <c r="X678" s="495"/>
      <c r="Y678" s="495"/>
      <c r="Z678" s="495"/>
      <c r="AA678" s="495"/>
      <c r="AB678" s="495"/>
      <c r="AC678" s="495"/>
      <c r="AD678" s="495"/>
      <c r="AE678" s="495"/>
      <c r="AF678" s="495"/>
      <c r="AG678" s="495"/>
    </row>
    <row r="679" spans="2:34" ht="15" thickBot="1">
      <c r="B679"/>
      <c r="C679"/>
      <c r="D679"/>
      <c r="E679"/>
      <c r="F679"/>
      <c r="T679" s="495"/>
      <c r="U679" s="495"/>
      <c r="V679" s="495"/>
      <c r="W679" s="495"/>
      <c r="X679" s="495"/>
      <c r="Y679" s="495"/>
      <c r="Z679" s="495"/>
      <c r="AA679" s="495"/>
      <c r="AB679" s="495"/>
      <c r="AC679" s="495"/>
      <c r="AD679" s="495"/>
      <c r="AE679" s="495"/>
      <c r="AF679" s="495"/>
      <c r="AG679" s="495"/>
    </row>
    <row r="680" spans="2:34" ht="15" thickBot="1">
      <c r="B680"/>
      <c r="C680"/>
      <c r="D680"/>
      <c r="E680"/>
      <c r="F680"/>
      <c r="T680" s="495"/>
      <c r="U680" s="495"/>
      <c r="V680" s="495"/>
      <c r="W680" s="119" t="str">
        <f>+T666</f>
        <v>Minera la Cruz</v>
      </c>
      <c r="X680" s="115">
        <f>AA676</f>
        <v>0</v>
      </c>
      <c r="Y680" s="116" t="e">
        <f>+(AA676*AB676)/X680</f>
        <v>#DIV/0!</v>
      </c>
      <c r="Z680" s="117">
        <f>+COUNTA(AD665:AD675)</f>
        <v>0</v>
      </c>
      <c r="AA680" s="495"/>
      <c r="AB680" s="495"/>
      <c r="AC680" s="495"/>
      <c r="AD680" s="495"/>
      <c r="AE680" s="495"/>
      <c r="AF680" s="495"/>
      <c r="AG680" s="495"/>
    </row>
    <row r="681" spans="2:34" ht="15" thickBot="1">
      <c r="B681"/>
      <c r="C681"/>
      <c r="D681"/>
      <c r="E681"/>
      <c r="F681"/>
      <c r="T681" s="495"/>
      <c r="U681" s="495"/>
      <c r="V681" s="495"/>
      <c r="W681" s="495"/>
      <c r="X681" s="495"/>
      <c r="Y681" s="495"/>
      <c r="Z681" s="495"/>
      <c r="AA681" s="495"/>
      <c r="AB681" s="495"/>
      <c r="AC681" s="495"/>
      <c r="AD681" s="495"/>
      <c r="AE681" s="495"/>
      <c r="AF681" s="495"/>
      <c r="AG681" s="495"/>
    </row>
    <row r="682" spans="2:34" ht="29.4" thickBot="1">
      <c r="B682"/>
      <c r="C682"/>
      <c r="D682"/>
      <c r="E682"/>
      <c r="F682"/>
      <c r="T682" s="120" t="s">
        <v>252</v>
      </c>
      <c r="U682" s="121"/>
      <c r="V682" s="121"/>
      <c r="W682" s="121"/>
      <c r="X682" s="121"/>
      <c r="Y682" s="121"/>
      <c r="Z682" s="121"/>
      <c r="AA682" s="121"/>
      <c r="AB682" s="121"/>
      <c r="AC682" s="121"/>
      <c r="AD682" s="121"/>
      <c r="AE682" s="121"/>
      <c r="AF682" s="121"/>
      <c r="AG682" s="122"/>
    </row>
    <row r="683" spans="2:34">
      <c r="B683"/>
      <c r="C683"/>
      <c r="D683"/>
      <c r="E683"/>
      <c r="F683"/>
      <c r="T683" s="495"/>
      <c r="U683" s="495"/>
      <c r="V683" s="495"/>
      <c r="W683" s="495"/>
      <c r="X683" s="495"/>
      <c r="Y683" s="495"/>
      <c r="Z683" s="495"/>
      <c r="AA683" s="495"/>
      <c r="AB683" s="495"/>
      <c r="AC683" s="495"/>
      <c r="AD683" s="495"/>
      <c r="AE683" s="495"/>
      <c r="AF683" s="495"/>
      <c r="AG683" s="495"/>
    </row>
    <row r="684" spans="2:34" ht="28.8">
      <c r="B684"/>
      <c r="C684"/>
      <c r="D684"/>
      <c r="E684"/>
      <c r="F684"/>
      <c r="T684" s="47" t="s">
        <v>48</v>
      </c>
      <c r="U684" s="48" t="s">
        <v>49</v>
      </c>
      <c r="V684" s="48" t="s">
        <v>50</v>
      </c>
      <c r="W684" s="48" t="s">
        <v>51</v>
      </c>
      <c r="X684" s="49" t="s">
        <v>52</v>
      </c>
      <c r="Y684" s="49" t="s">
        <v>53</v>
      </c>
      <c r="Z684" s="48" t="s">
        <v>54</v>
      </c>
      <c r="AA684" s="50" t="s">
        <v>55</v>
      </c>
      <c r="AB684" s="48" t="s">
        <v>56</v>
      </c>
      <c r="AC684" s="51" t="s">
        <v>12</v>
      </c>
      <c r="AD684" s="51" t="s">
        <v>295</v>
      </c>
      <c r="AE684" s="48" t="s">
        <v>57</v>
      </c>
      <c r="AF684" s="48" t="s">
        <v>66</v>
      </c>
      <c r="AG684" s="48" t="s">
        <v>67</v>
      </c>
      <c r="AH684" s="48" t="s">
        <v>68</v>
      </c>
    </row>
    <row r="685" spans="2:34">
      <c r="B685"/>
      <c r="C685"/>
      <c r="D685"/>
      <c r="E685"/>
      <c r="F685"/>
      <c r="T685" s="56"/>
      <c r="U685" s="56">
        <v>1</v>
      </c>
      <c r="V685" s="56"/>
      <c r="W685" s="56"/>
      <c r="X685" s="57"/>
      <c r="Y685" s="57"/>
      <c r="Z685" s="58"/>
      <c r="AA685" s="59"/>
      <c r="AB685" s="60"/>
      <c r="AC685" s="60"/>
      <c r="AD685" s="60"/>
      <c r="AE685" s="60"/>
      <c r="AF685" s="106"/>
      <c r="AG685" s="107" t="e">
        <f>+AF696-AB696</f>
        <v>#DIV/0!</v>
      </c>
      <c r="AH685" s="104" t="e">
        <f>+(AF696-AB696)/AB696</f>
        <v>#DIV/0!</v>
      </c>
    </row>
    <row r="686" spans="2:34">
      <c r="B686"/>
      <c r="C686"/>
      <c r="D686"/>
      <c r="E686"/>
      <c r="F686"/>
      <c r="T686" s="413" t="s">
        <v>256</v>
      </c>
      <c r="U686" s="56">
        <v>2</v>
      </c>
      <c r="V686" s="56"/>
      <c r="W686" s="56"/>
      <c r="X686" s="57"/>
      <c r="Y686" s="57"/>
      <c r="Z686" s="58"/>
      <c r="AA686" s="59"/>
      <c r="AB686" s="60"/>
      <c r="AC686" s="60"/>
      <c r="AD686" s="60"/>
      <c r="AE686" s="60"/>
      <c r="AF686" s="106"/>
      <c r="AG686" s="107"/>
      <c r="AH686" s="104"/>
    </row>
    <row r="687" spans="2:34">
      <c r="B687"/>
      <c r="C687"/>
      <c r="D687"/>
      <c r="E687"/>
      <c r="F687"/>
      <c r="T687" s="504"/>
      <c r="U687" s="56">
        <v>3</v>
      </c>
      <c r="V687" s="56"/>
      <c r="W687" s="56"/>
      <c r="X687" s="57"/>
      <c r="Y687" s="57"/>
      <c r="Z687" s="58"/>
      <c r="AA687" s="59"/>
      <c r="AB687" s="60"/>
      <c r="AC687" s="60"/>
      <c r="AD687" s="60"/>
      <c r="AE687" s="60"/>
      <c r="AF687" s="106"/>
      <c r="AG687" s="107"/>
      <c r="AH687" s="104"/>
    </row>
    <row r="688" spans="2:34">
      <c r="B688"/>
      <c r="C688"/>
      <c r="D688"/>
      <c r="E688"/>
      <c r="F688"/>
      <c r="T688" s="504"/>
      <c r="U688" s="56">
        <v>4</v>
      </c>
      <c r="V688" s="56"/>
      <c r="W688" s="56"/>
      <c r="X688" s="57"/>
      <c r="Y688" s="57"/>
      <c r="Z688" s="58"/>
      <c r="AA688" s="59"/>
      <c r="AB688" s="60"/>
      <c r="AC688" s="60"/>
      <c r="AD688" s="60"/>
      <c r="AE688" s="60"/>
      <c r="AF688" s="106"/>
      <c r="AG688" s="107"/>
      <c r="AH688" s="104"/>
    </row>
    <row r="689" spans="2:34">
      <c r="B689"/>
      <c r="C689"/>
      <c r="D689"/>
      <c r="E689"/>
      <c r="F689"/>
      <c r="T689" s="504"/>
      <c r="U689" s="504">
        <v>5</v>
      </c>
      <c r="V689" s="56"/>
      <c r="W689" s="56"/>
      <c r="X689" s="57"/>
      <c r="Y689" s="57"/>
      <c r="Z689" s="58"/>
      <c r="AA689" s="59"/>
      <c r="AB689" s="60"/>
      <c r="AC689" s="60"/>
      <c r="AD689" s="60"/>
      <c r="AE689" s="60"/>
      <c r="AF689" s="106"/>
      <c r="AG689" s="107"/>
      <c r="AH689" s="104"/>
    </row>
    <row r="690" spans="2:34">
      <c r="B690"/>
      <c r="C690"/>
      <c r="D690"/>
      <c r="E690"/>
      <c r="F690"/>
      <c r="T690" s="504"/>
      <c r="U690" s="504">
        <v>6</v>
      </c>
      <c r="V690" s="504"/>
      <c r="W690" s="56"/>
      <c r="X690" s="57"/>
      <c r="Y690" s="57"/>
      <c r="Z690" s="58"/>
      <c r="AA690" s="59"/>
      <c r="AB690" s="60"/>
      <c r="AC690" s="60"/>
      <c r="AD690" s="60"/>
      <c r="AE690" s="60"/>
      <c r="AF690" s="106"/>
      <c r="AG690" s="107"/>
      <c r="AH690" s="104"/>
    </row>
    <row r="691" spans="2:34">
      <c r="B691"/>
      <c r="C691"/>
      <c r="D691"/>
      <c r="E691"/>
      <c r="F691"/>
      <c r="T691" s="504"/>
      <c r="U691" s="504">
        <v>7</v>
      </c>
      <c r="V691" s="504"/>
      <c r="W691" s="56"/>
      <c r="X691" s="57"/>
      <c r="Y691" s="57"/>
      <c r="Z691" s="58"/>
      <c r="AA691" s="109"/>
      <c r="AB691" s="60"/>
      <c r="AC691" s="60"/>
      <c r="AD691" s="60"/>
      <c r="AE691" s="60"/>
      <c r="AF691" s="106"/>
      <c r="AG691" s="107"/>
      <c r="AH691" s="104"/>
    </row>
    <row r="692" spans="2:34">
      <c r="B692"/>
      <c r="C692"/>
      <c r="D692"/>
      <c r="E692"/>
      <c r="F692"/>
      <c r="T692" s="504"/>
      <c r="U692" s="504">
        <v>8</v>
      </c>
      <c r="V692" s="504"/>
      <c r="W692" s="56"/>
      <c r="X692" s="57"/>
      <c r="Y692" s="57"/>
      <c r="Z692" s="62"/>
      <c r="AA692" s="109"/>
      <c r="AB692" s="60"/>
      <c r="AC692" s="60"/>
      <c r="AD692" s="60"/>
      <c r="AE692" s="60"/>
      <c r="AF692" s="106"/>
      <c r="AG692" s="107"/>
      <c r="AH692" s="104"/>
    </row>
    <row r="693" spans="2:34">
      <c r="B693"/>
      <c r="C693"/>
      <c r="D693"/>
      <c r="E693"/>
      <c r="F693"/>
      <c r="T693" s="495"/>
      <c r="U693" s="504">
        <v>9</v>
      </c>
      <c r="V693" s="504"/>
      <c r="W693" s="504"/>
      <c r="X693" s="57"/>
      <c r="Y693" s="57"/>
      <c r="Z693" s="62"/>
      <c r="AA693" s="59"/>
      <c r="AB693" s="60"/>
      <c r="AC693" s="60"/>
      <c r="AD693" s="60"/>
      <c r="AE693" s="60"/>
      <c r="AF693" s="106"/>
      <c r="AG693" s="107"/>
      <c r="AH693" s="104"/>
    </row>
    <row r="694" spans="2:34">
      <c r="B694"/>
      <c r="C694"/>
      <c r="D694"/>
      <c r="E694"/>
      <c r="F694"/>
      <c r="T694" s="495"/>
      <c r="U694" s="504">
        <v>10</v>
      </c>
      <c r="V694" s="504"/>
      <c r="W694" s="504"/>
      <c r="X694" s="57"/>
      <c r="Y694" s="57"/>
      <c r="Z694" s="62"/>
      <c r="AA694" s="63"/>
      <c r="AB694" s="60"/>
      <c r="AC694" s="60"/>
      <c r="AD694" s="60"/>
      <c r="AE694" s="60"/>
      <c r="AF694" s="106"/>
      <c r="AG694" s="107"/>
      <c r="AH694" s="104"/>
    </row>
    <row r="695" spans="2:34" ht="15" thickBot="1">
      <c r="B695"/>
      <c r="C695"/>
      <c r="D695"/>
      <c r="E695"/>
      <c r="F695"/>
      <c r="T695" s="495"/>
      <c r="U695" s="504">
        <v>11</v>
      </c>
      <c r="V695" s="504"/>
      <c r="W695" s="504"/>
      <c r="X695" s="57"/>
      <c r="Y695" s="57"/>
      <c r="Z695" s="62"/>
      <c r="AA695" s="63"/>
      <c r="AB695" s="60"/>
      <c r="AC695" s="60"/>
      <c r="AD695" s="60"/>
      <c r="AE695" s="60"/>
      <c r="AF695" s="106"/>
      <c r="AG695" s="495"/>
      <c r="AH695" s="495"/>
    </row>
    <row r="696" spans="2:34" ht="15" thickBot="1">
      <c r="B696"/>
      <c r="C696"/>
      <c r="D696"/>
      <c r="E696"/>
      <c r="F696"/>
      <c r="T696" s="495"/>
      <c r="U696" s="495"/>
      <c r="V696" s="495"/>
      <c r="W696" s="495"/>
      <c r="X696" s="495"/>
      <c r="Y696" s="495"/>
      <c r="Z696" s="495"/>
      <c r="AA696" s="64">
        <f>SUM(AA685:AA695)</f>
        <v>0</v>
      </c>
      <c r="AB696" s="445" t="e">
        <f>+SUMPRODUCT(AA685:AA695,AB685:AB695)/AA696</f>
        <v>#DIV/0!</v>
      </c>
      <c r="AC696" s="66" t="e">
        <f>+SUMPRODUCT(Z685:Z695,AC685:AC695)/Z696</f>
        <v>#DIV/0!</v>
      </c>
      <c r="AD696" s="66" t="e">
        <f>+SUMPRODUCT(AA685:AA695,AD685:AD695)/AA696</f>
        <v>#DIV/0!</v>
      </c>
      <c r="AE696" s="67"/>
      <c r="AF696" s="110">
        <v>0</v>
      </c>
      <c r="AG696" s="495"/>
      <c r="AH696" s="495"/>
    </row>
    <row r="697" spans="2:34">
      <c r="B697"/>
      <c r="C697"/>
      <c r="D697"/>
      <c r="E697"/>
      <c r="F697"/>
      <c r="T697" s="495"/>
      <c r="U697" s="495"/>
      <c r="V697" s="495"/>
      <c r="W697" s="495"/>
      <c r="X697" s="495"/>
      <c r="Y697" s="495"/>
      <c r="Z697" s="495"/>
      <c r="AA697" s="495"/>
      <c r="AB697" s="495"/>
      <c r="AC697" s="495"/>
      <c r="AD697" s="495"/>
      <c r="AE697" s="495"/>
      <c r="AF697" s="495"/>
      <c r="AG697" s="495"/>
    </row>
    <row r="698" spans="2:34">
      <c r="B698"/>
      <c r="C698"/>
      <c r="D698"/>
      <c r="E698"/>
      <c r="F698"/>
      <c r="T698" s="495"/>
      <c r="U698" s="495"/>
      <c r="V698" s="495"/>
      <c r="W698" s="495"/>
      <c r="X698" s="495"/>
      <c r="Y698" s="495"/>
      <c r="Z698" s="495"/>
      <c r="AA698" s="495"/>
      <c r="AB698" s="495"/>
      <c r="AC698" s="495"/>
      <c r="AD698" s="495"/>
      <c r="AE698" s="495"/>
      <c r="AF698" s="495"/>
      <c r="AG698" s="495"/>
    </row>
    <row r="699" spans="2:34" ht="15" thickBot="1">
      <c r="B699"/>
      <c r="C699"/>
      <c r="D699"/>
      <c r="E699"/>
      <c r="F699"/>
      <c r="T699" s="495"/>
      <c r="U699" s="495"/>
      <c r="V699" s="495"/>
      <c r="W699" s="495"/>
      <c r="X699" s="495"/>
      <c r="Y699" s="495"/>
      <c r="Z699" s="495"/>
      <c r="AA699" s="495"/>
      <c r="AB699" s="495"/>
      <c r="AC699" s="495"/>
      <c r="AD699" s="495"/>
      <c r="AE699" s="495"/>
      <c r="AF699" s="495"/>
      <c r="AG699" s="495"/>
    </row>
    <row r="700" spans="2:34" ht="15" thickBot="1">
      <c r="B700"/>
      <c r="C700"/>
      <c r="D700"/>
      <c r="E700"/>
      <c r="F700"/>
      <c r="T700" s="495"/>
      <c r="U700" s="495"/>
      <c r="V700" s="495"/>
      <c r="W700" s="119" t="str">
        <f>+T686</f>
        <v xml:space="preserve">Mra la cruz Vicente2 </v>
      </c>
      <c r="X700" s="115">
        <f>AA696</f>
        <v>0</v>
      </c>
      <c r="Y700" s="116" t="e">
        <f>+(AA696*AB696)/X700</f>
        <v>#DIV/0!</v>
      </c>
      <c r="Z700" s="117">
        <f>+COUNTA(AD685:AD695)</f>
        <v>0</v>
      </c>
      <c r="AA700" s="495"/>
      <c r="AB700" s="495"/>
      <c r="AC700" s="495"/>
      <c r="AD700" s="495"/>
      <c r="AE700" s="495"/>
      <c r="AF700" s="495"/>
      <c r="AG700" s="495"/>
    </row>
    <row r="701" spans="2:34">
      <c r="B701"/>
      <c r="C701"/>
      <c r="D701"/>
      <c r="E701"/>
      <c r="F701"/>
      <c r="T701" s="495"/>
      <c r="U701" s="495"/>
      <c r="V701" s="495"/>
      <c r="W701" s="495"/>
      <c r="X701" s="495"/>
      <c r="Y701" s="495"/>
      <c r="Z701" s="495"/>
      <c r="AA701" s="495"/>
      <c r="AB701" s="495"/>
      <c r="AC701" s="495"/>
      <c r="AD701" s="495"/>
      <c r="AE701" s="495"/>
      <c r="AF701" s="495"/>
      <c r="AG701" s="495"/>
    </row>
    <row r="702" spans="2:34">
      <c r="B702"/>
      <c r="C702"/>
      <c r="D702"/>
      <c r="E702"/>
      <c r="F702"/>
      <c r="T702" s="495"/>
      <c r="U702" s="495"/>
      <c r="V702" s="495"/>
      <c r="W702" s="495"/>
      <c r="X702" s="495"/>
      <c r="Y702" s="495"/>
      <c r="Z702" s="495"/>
      <c r="AA702" s="495"/>
      <c r="AB702" s="495"/>
      <c r="AC702" s="495"/>
      <c r="AD702" s="495"/>
      <c r="AE702" s="495"/>
      <c r="AF702" s="495"/>
      <c r="AG702" s="495"/>
    </row>
    <row r="703" spans="2:34" ht="15" thickBot="1">
      <c r="B703"/>
      <c r="C703"/>
      <c r="D703"/>
      <c r="E703"/>
      <c r="F703"/>
      <c r="T703" s="495"/>
      <c r="U703" s="495"/>
      <c r="V703" s="495"/>
      <c r="W703" s="495"/>
      <c r="X703" s="495"/>
      <c r="Y703" s="495"/>
      <c r="Z703" s="495"/>
      <c r="AA703" s="495"/>
      <c r="AB703" s="495"/>
      <c r="AC703" s="495"/>
      <c r="AD703" s="495"/>
      <c r="AE703" s="495"/>
      <c r="AF703" s="495"/>
      <c r="AG703" s="495"/>
    </row>
    <row r="704" spans="2:34">
      <c r="B704"/>
      <c r="C704"/>
      <c r="D704"/>
      <c r="E704"/>
      <c r="F704"/>
      <c r="T704" s="495"/>
      <c r="U704" s="495"/>
      <c r="V704" s="495"/>
      <c r="W704" s="495"/>
      <c r="X704" s="123" t="s">
        <v>70</v>
      </c>
      <c r="Y704" s="495"/>
      <c r="Z704" s="495"/>
      <c r="AA704" s="495"/>
      <c r="AB704" s="495"/>
      <c r="AC704" s="495"/>
      <c r="AD704" s="495"/>
      <c r="AE704" s="495"/>
      <c r="AF704" s="495"/>
      <c r="AG704" s="495"/>
    </row>
    <row r="705" spans="2:33">
      <c r="B705"/>
      <c r="C705"/>
      <c r="D705"/>
      <c r="E705"/>
      <c r="F705"/>
      <c r="T705" s="495"/>
      <c r="U705" s="495"/>
      <c r="V705"/>
      <c r="W705" s="98">
        <f t="shared" ref="W705:W751" si="206">IFERROR(MATCH("*" &amp; V705 &amp; "*", B:B, 0), "No encontrado")</f>
        <v>5</v>
      </c>
      <c r="X705" s="53" t="str" cm="1">
        <f t="array" aca="1" ref="X705" ca="1">INDIRECT("B" &amp; W705)</f>
        <v>fecha</v>
      </c>
      <c r="Y705" s="54">
        <f t="shared" ref="Y705:Y751" ca="1" si="207">INDEX(D:D, MATCH(X705, $B:$B, 0))</f>
        <v>0</v>
      </c>
      <c r="Z705" s="55">
        <f t="shared" ref="Z705:Z751" ca="1" si="208">INDEX(E:E, MATCH(X705, $B:$B, 0))*0.9</f>
        <v>0</v>
      </c>
      <c r="AA705" s="55">
        <f t="shared" ref="AA705:AA751" ca="1" si="209">INDEX(G:G, MATCH(X705, $B:$B, 0))</f>
        <v>0</v>
      </c>
      <c r="AB705" s="78">
        <f t="shared" ref="AB705:AB751" ca="1" si="210">+IF(Z705=0,AA705*0.9,Z705*0.9)</f>
        <v>0</v>
      </c>
      <c r="AC705" s="54" t="str">
        <f t="shared" ref="AC705:AC751" ca="1" si="211">+IF(Z705=0,"-","Dump")</f>
        <v>-</v>
      </c>
      <c r="AD705" s="99">
        <f t="shared" ref="AD705:AD751" ca="1" si="212">+Y705/5.6</f>
        <v>0</v>
      </c>
      <c r="AE705" s="495"/>
      <c r="AF705" s="495"/>
      <c r="AG705" s="495"/>
    </row>
    <row r="706" spans="2:33">
      <c r="B706"/>
      <c r="C706"/>
      <c r="D706"/>
      <c r="E706"/>
      <c r="F706"/>
      <c r="T706" s="495"/>
      <c r="U706" s="495"/>
      <c r="V706"/>
      <c r="W706" s="98">
        <f t="shared" si="206"/>
        <v>5</v>
      </c>
      <c r="X706" s="53" t="str" cm="1">
        <f t="array" aca="1" ref="X706" ca="1">INDIRECT("B" &amp; W706)</f>
        <v>fecha</v>
      </c>
      <c r="Y706" s="54">
        <f t="shared" ca="1" si="207"/>
        <v>0</v>
      </c>
      <c r="Z706" s="55">
        <f t="shared" ca="1" si="208"/>
        <v>0</v>
      </c>
      <c r="AA706" s="55">
        <f t="shared" ca="1" si="209"/>
        <v>0</v>
      </c>
      <c r="AB706" s="78">
        <f t="shared" ca="1" si="210"/>
        <v>0</v>
      </c>
      <c r="AC706" s="54" t="str">
        <f t="shared" ca="1" si="211"/>
        <v>-</v>
      </c>
      <c r="AD706" s="99">
        <f t="shared" ca="1" si="212"/>
        <v>0</v>
      </c>
      <c r="AE706" s="495"/>
      <c r="AF706" s="495"/>
      <c r="AG706" s="495"/>
    </row>
    <row r="707" spans="2:33">
      <c r="B707"/>
      <c r="C707"/>
      <c r="D707"/>
      <c r="E707"/>
      <c r="F707"/>
      <c r="T707" s="495"/>
      <c r="U707" s="495"/>
      <c r="V707"/>
      <c r="W707" s="98">
        <f t="shared" si="206"/>
        <v>5</v>
      </c>
      <c r="X707" s="53" t="str" cm="1">
        <f t="array" aca="1" ref="X707" ca="1">INDIRECT("B" &amp; W707)</f>
        <v>fecha</v>
      </c>
      <c r="Y707" s="54">
        <f t="shared" ca="1" si="207"/>
        <v>0</v>
      </c>
      <c r="Z707" s="55">
        <f t="shared" ca="1" si="208"/>
        <v>0</v>
      </c>
      <c r="AA707" s="55">
        <f t="shared" ca="1" si="209"/>
        <v>0</v>
      </c>
      <c r="AB707" s="78">
        <f t="shared" ca="1" si="210"/>
        <v>0</v>
      </c>
      <c r="AC707" s="54" t="str">
        <f t="shared" ca="1" si="211"/>
        <v>-</v>
      </c>
      <c r="AD707" s="99">
        <f t="shared" ca="1" si="212"/>
        <v>0</v>
      </c>
      <c r="AE707" s="495"/>
      <c r="AF707" s="495"/>
      <c r="AG707" s="495"/>
    </row>
    <row r="708" spans="2:33">
      <c r="B708"/>
      <c r="C708"/>
      <c r="D708"/>
      <c r="E708"/>
      <c r="F708"/>
      <c r="T708" s="495"/>
      <c r="U708" s="495"/>
      <c r="V708"/>
      <c r="W708" s="98">
        <f t="shared" si="206"/>
        <v>5</v>
      </c>
      <c r="X708" s="53" t="str" cm="1">
        <f t="array" aca="1" ref="X708" ca="1">INDIRECT("B" &amp; W708)</f>
        <v>fecha</v>
      </c>
      <c r="Y708" s="54">
        <f t="shared" ca="1" si="207"/>
        <v>0</v>
      </c>
      <c r="Z708" s="55">
        <f t="shared" ca="1" si="208"/>
        <v>0</v>
      </c>
      <c r="AA708" s="55">
        <f t="shared" ca="1" si="209"/>
        <v>0</v>
      </c>
      <c r="AB708" s="78">
        <f t="shared" ca="1" si="210"/>
        <v>0</v>
      </c>
      <c r="AC708" s="54" t="str">
        <f t="shared" ca="1" si="211"/>
        <v>-</v>
      </c>
      <c r="AD708" s="99">
        <f t="shared" ca="1" si="212"/>
        <v>0</v>
      </c>
      <c r="AE708" s="495"/>
      <c r="AF708" s="495"/>
      <c r="AG708" s="495"/>
    </row>
    <row r="709" spans="2:33">
      <c r="B709"/>
      <c r="C709"/>
      <c r="D709"/>
      <c r="E709"/>
      <c r="F709"/>
      <c r="T709" s="495"/>
      <c r="U709" s="495"/>
      <c r="V709"/>
      <c r="W709" s="98">
        <f t="shared" si="206"/>
        <v>5</v>
      </c>
      <c r="X709" s="53" t="str" cm="1">
        <f t="array" aca="1" ref="X709" ca="1">INDIRECT("B" &amp; W709)</f>
        <v>fecha</v>
      </c>
      <c r="Y709" s="54">
        <f t="shared" ca="1" si="207"/>
        <v>0</v>
      </c>
      <c r="Z709" s="55">
        <f t="shared" ca="1" si="208"/>
        <v>0</v>
      </c>
      <c r="AA709" s="55">
        <f t="shared" ca="1" si="209"/>
        <v>0</v>
      </c>
      <c r="AB709" s="78">
        <f t="shared" ca="1" si="210"/>
        <v>0</v>
      </c>
      <c r="AC709" s="54" t="str">
        <f t="shared" ca="1" si="211"/>
        <v>-</v>
      </c>
      <c r="AD709" s="99">
        <f t="shared" ca="1" si="212"/>
        <v>0</v>
      </c>
      <c r="AE709" s="495"/>
      <c r="AF709" s="495"/>
      <c r="AG709" s="495"/>
    </row>
    <row r="710" spans="2:33">
      <c r="B710"/>
      <c r="C710"/>
      <c r="D710"/>
      <c r="E710"/>
      <c r="F710"/>
      <c r="T710" s="495"/>
      <c r="U710" s="495"/>
      <c r="V710"/>
      <c r="W710" s="98">
        <f t="shared" si="206"/>
        <v>5</v>
      </c>
      <c r="X710" s="53" t="str" cm="1">
        <f t="array" aca="1" ref="X710" ca="1">INDIRECT("B" &amp; W710)</f>
        <v>fecha</v>
      </c>
      <c r="Y710" s="54">
        <f t="shared" ca="1" si="207"/>
        <v>0</v>
      </c>
      <c r="Z710" s="55">
        <f t="shared" ca="1" si="208"/>
        <v>0</v>
      </c>
      <c r="AA710" s="55">
        <f t="shared" ca="1" si="209"/>
        <v>0</v>
      </c>
      <c r="AB710" s="78">
        <f t="shared" ca="1" si="210"/>
        <v>0</v>
      </c>
      <c r="AC710" s="54" t="str">
        <f t="shared" ca="1" si="211"/>
        <v>-</v>
      </c>
      <c r="AD710" s="99">
        <f t="shared" ca="1" si="212"/>
        <v>0</v>
      </c>
      <c r="AE710" s="495"/>
      <c r="AF710" s="495"/>
      <c r="AG710" s="495"/>
    </row>
    <row r="711" spans="2:33">
      <c r="B711"/>
      <c r="C711"/>
      <c r="D711"/>
      <c r="E711"/>
      <c r="F711"/>
      <c r="T711" s="495"/>
      <c r="U711" s="495"/>
      <c r="V711"/>
      <c r="W711" s="98">
        <f t="shared" si="206"/>
        <v>5</v>
      </c>
      <c r="X711" s="53" t="str" cm="1">
        <f t="array" aca="1" ref="X711" ca="1">INDIRECT("B" &amp; W711)</f>
        <v>fecha</v>
      </c>
      <c r="Y711" s="54">
        <f t="shared" ca="1" si="207"/>
        <v>0</v>
      </c>
      <c r="Z711" s="55">
        <f t="shared" ca="1" si="208"/>
        <v>0</v>
      </c>
      <c r="AA711" s="55">
        <f t="shared" ca="1" si="209"/>
        <v>0</v>
      </c>
      <c r="AB711" s="78">
        <f t="shared" ca="1" si="210"/>
        <v>0</v>
      </c>
      <c r="AC711" s="54" t="str">
        <f t="shared" ca="1" si="211"/>
        <v>-</v>
      </c>
      <c r="AD711" s="99">
        <f t="shared" ca="1" si="212"/>
        <v>0</v>
      </c>
      <c r="AE711" s="495"/>
      <c r="AF711" s="495"/>
      <c r="AG711" s="495"/>
    </row>
    <row r="712" spans="2:33">
      <c r="B712"/>
      <c r="C712"/>
      <c r="D712"/>
      <c r="E712"/>
      <c r="F712"/>
      <c r="T712" s="495"/>
      <c r="U712" s="495"/>
      <c r="V712"/>
      <c r="W712" s="98">
        <f t="shared" si="206"/>
        <v>5</v>
      </c>
      <c r="X712" s="53" t="str" cm="1">
        <f t="array" aca="1" ref="X712" ca="1">INDIRECT("B" &amp; W712)</f>
        <v>fecha</v>
      </c>
      <c r="Y712" s="54">
        <f t="shared" ca="1" si="207"/>
        <v>0</v>
      </c>
      <c r="Z712" s="55">
        <f t="shared" ca="1" si="208"/>
        <v>0</v>
      </c>
      <c r="AA712" s="55">
        <f t="shared" ca="1" si="209"/>
        <v>0</v>
      </c>
      <c r="AB712" s="78">
        <f t="shared" ca="1" si="210"/>
        <v>0</v>
      </c>
      <c r="AC712" s="54" t="str">
        <f t="shared" ca="1" si="211"/>
        <v>-</v>
      </c>
      <c r="AD712" s="99">
        <f t="shared" ca="1" si="212"/>
        <v>0</v>
      </c>
      <c r="AE712" s="495"/>
      <c r="AF712" s="495"/>
      <c r="AG712" s="495"/>
    </row>
    <row r="713" spans="2:33">
      <c r="B713"/>
      <c r="C713"/>
      <c r="D713"/>
      <c r="E713"/>
      <c r="F713"/>
      <c r="T713" s="495"/>
      <c r="U713" s="495"/>
      <c r="V713"/>
      <c r="W713" s="98">
        <f t="shared" si="206"/>
        <v>5</v>
      </c>
      <c r="X713" s="53" t="str" cm="1">
        <f t="array" aca="1" ref="X713" ca="1">INDIRECT("B" &amp; W713)</f>
        <v>fecha</v>
      </c>
      <c r="Y713" s="54">
        <f t="shared" ca="1" si="207"/>
        <v>0</v>
      </c>
      <c r="Z713" s="55">
        <f t="shared" ca="1" si="208"/>
        <v>0</v>
      </c>
      <c r="AA713" s="55">
        <f t="shared" ca="1" si="209"/>
        <v>0</v>
      </c>
      <c r="AB713" s="78">
        <f t="shared" ca="1" si="210"/>
        <v>0</v>
      </c>
      <c r="AC713" s="54" t="str">
        <f t="shared" ca="1" si="211"/>
        <v>-</v>
      </c>
      <c r="AD713" s="99">
        <f t="shared" ca="1" si="212"/>
        <v>0</v>
      </c>
      <c r="AE713" s="495"/>
      <c r="AF713" s="495"/>
      <c r="AG713" s="495"/>
    </row>
    <row r="714" spans="2:33">
      <c r="B714"/>
      <c r="C714"/>
      <c r="D714"/>
      <c r="E714"/>
      <c r="F714"/>
      <c r="T714" s="495"/>
      <c r="U714" s="495"/>
      <c r="V714"/>
      <c r="W714" s="98">
        <f t="shared" si="206"/>
        <v>5</v>
      </c>
      <c r="X714" s="53" t="str" cm="1">
        <f t="array" aca="1" ref="X714" ca="1">INDIRECT("B" &amp; W714)</f>
        <v>fecha</v>
      </c>
      <c r="Y714" s="54">
        <f t="shared" ca="1" si="207"/>
        <v>0</v>
      </c>
      <c r="Z714" s="55">
        <f t="shared" ca="1" si="208"/>
        <v>0</v>
      </c>
      <c r="AA714" s="55">
        <f t="shared" ca="1" si="209"/>
        <v>0</v>
      </c>
      <c r="AB714" s="78">
        <f t="shared" ca="1" si="210"/>
        <v>0</v>
      </c>
      <c r="AC714" s="54" t="str">
        <f t="shared" ca="1" si="211"/>
        <v>-</v>
      </c>
      <c r="AD714" s="99">
        <f t="shared" ca="1" si="212"/>
        <v>0</v>
      </c>
      <c r="AE714" s="495"/>
      <c r="AF714" s="495"/>
      <c r="AG714" s="495"/>
    </row>
    <row r="715" spans="2:33">
      <c r="B715"/>
      <c r="C715"/>
      <c r="D715"/>
      <c r="E715"/>
      <c r="F715"/>
      <c r="T715" s="495"/>
      <c r="U715" s="495"/>
      <c r="V715"/>
      <c r="W715" s="98">
        <f t="shared" si="206"/>
        <v>5</v>
      </c>
      <c r="X715" s="53" t="str" cm="1">
        <f t="array" aca="1" ref="X715" ca="1">INDIRECT("B" &amp; W715)</f>
        <v>fecha</v>
      </c>
      <c r="Y715" s="54">
        <f t="shared" ca="1" si="207"/>
        <v>0</v>
      </c>
      <c r="Z715" s="55">
        <f t="shared" ca="1" si="208"/>
        <v>0</v>
      </c>
      <c r="AA715" s="55">
        <f t="shared" ca="1" si="209"/>
        <v>0</v>
      </c>
      <c r="AB715" s="78">
        <f t="shared" ca="1" si="210"/>
        <v>0</v>
      </c>
      <c r="AC715" s="54" t="str">
        <f t="shared" ca="1" si="211"/>
        <v>-</v>
      </c>
      <c r="AD715" s="99">
        <f t="shared" ca="1" si="212"/>
        <v>0</v>
      </c>
      <c r="AE715" s="495"/>
      <c r="AF715" s="495"/>
      <c r="AG715" s="495"/>
    </row>
    <row r="716" spans="2:33">
      <c r="B716"/>
      <c r="C716"/>
      <c r="D716"/>
      <c r="E716"/>
      <c r="F716"/>
      <c r="T716" s="495"/>
      <c r="U716" s="495"/>
      <c r="V716"/>
      <c r="W716" s="98">
        <f t="shared" si="206"/>
        <v>5</v>
      </c>
      <c r="X716" s="53" t="str" cm="1">
        <f t="array" aca="1" ref="X716" ca="1">INDIRECT("B" &amp; W716)</f>
        <v>fecha</v>
      </c>
      <c r="Y716" s="54">
        <f t="shared" ca="1" si="207"/>
        <v>0</v>
      </c>
      <c r="Z716" s="55">
        <f t="shared" ca="1" si="208"/>
        <v>0</v>
      </c>
      <c r="AA716" s="55">
        <f t="shared" ca="1" si="209"/>
        <v>0</v>
      </c>
      <c r="AB716" s="78">
        <f t="shared" ca="1" si="210"/>
        <v>0</v>
      </c>
      <c r="AC716" s="54" t="str">
        <f t="shared" ca="1" si="211"/>
        <v>-</v>
      </c>
      <c r="AD716" s="99">
        <f t="shared" ca="1" si="212"/>
        <v>0</v>
      </c>
      <c r="AE716" s="495"/>
      <c r="AF716" s="495"/>
      <c r="AG716" s="495"/>
    </row>
    <row r="717" spans="2:33">
      <c r="B717"/>
      <c r="C717"/>
      <c r="D717"/>
      <c r="E717"/>
      <c r="F717"/>
      <c r="T717" s="495"/>
      <c r="U717" s="495"/>
      <c r="V717"/>
      <c r="W717" s="98">
        <f t="shared" si="206"/>
        <v>5</v>
      </c>
      <c r="X717" s="53" t="str" cm="1">
        <f t="array" aca="1" ref="X717" ca="1">INDIRECT("B" &amp; W717)</f>
        <v>fecha</v>
      </c>
      <c r="Y717" s="54">
        <f t="shared" ca="1" si="207"/>
        <v>0</v>
      </c>
      <c r="Z717" s="55">
        <f t="shared" ca="1" si="208"/>
        <v>0</v>
      </c>
      <c r="AA717" s="55">
        <f t="shared" ca="1" si="209"/>
        <v>0</v>
      </c>
      <c r="AB717" s="78">
        <f t="shared" ca="1" si="210"/>
        <v>0</v>
      </c>
      <c r="AC717" s="54" t="str">
        <f t="shared" ca="1" si="211"/>
        <v>-</v>
      </c>
      <c r="AD717" s="99">
        <f t="shared" ca="1" si="212"/>
        <v>0</v>
      </c>
      <c r="AE717" s="495"/>
      <c r="AF717" s="495"/>
      <c r="AG717" s="495"/>
    </row>
    <row r="718" spans="2:33">
      <c r="B718"/>
      <c r="C718"/>
      <c r="D718"/>
      <c r="E718"/>
      <c r="F718"/>
      <c r="T718" s="495"/>
      <c r="U718" s="495"/>
      <c r="V718"/>
      <c r="W718" s="98">
        <f t="shared" si="206"/>
        <v>5</v>
      </c>
      <c r="X718" s="53" t="str" cm="1">
        <f t="array" aca="1" ref="X718" ca="1">INDIRECT("B" &amp; W718)</f>
        <v>fecha</v>
      </c>
      <c r="Y718" s="54">
        <f t="shared" ca="1" si="207"/>
        <v>0</v>
      </c>
      <c r="Z718" s="55">
        <f t="shared" ca="1" si="208"/>
        <v>0</v>
      </c>
      <c r="AA718" s="55">
        <f t="shared" ca="1" si="209"/>
        <v>0</v>
      </c>
      <c r="AB718" s="78">
        <f t="shared" ca="1" si="210"/>
        <v>0</v>
      </c>
      <c r="AC718" s="54" t="str">
        <f t="shared" ca="1" si="211"/>
        <v>-</v>
      </c>
      <c r="AD718" s="99">
        <f t="shared" ca="1" si="212"/>
        <v>0</v>
      </c>
      <c r="AE718" s="495"/>
      <c r="AF718" s="495"/>
      <c r="AG718" s="495"/>
    </row>
    <row r="719" spans="2:33">
      <c r="B719"/>
      <c r="C719"/>
      <c r="D719"/>
      <c r="E719"/>
      <c r="F719"/>
      <c r="T719" s="495"/>
      <c r="U719" s="495"/>
      <c r="V719"/>
      <c r="W719" s="98">
        <f t="shared" si="206"/>
        <v>5</v>
      </c>
      <c r="X719" s="53" t="str" cm="1">
        <f t="array" aca="1" ref="X719" ca="1">INDIRECT("B" &amp; W719)</f>
        <v>fecha</v>
      </c>
      <c r="Y719" s="54">
        <f t="shared" ca="1" si="207"/>
        <v>0</v>
      </c>
      <c r="Z719" s="55">
        <f t="shared" ca="1" si="208"/>
        <v>0</v>
      </c>
      <c r="AA719" s="55">
        <f t="shared" ca="1" si="209"/>
        <v>0</v>
      </c>
      <c r="AB719" s="78">
        <f t="shared" ca="1" si="210"/>
        <v>0</v>
      </c>
      <c r="AC719" s="54" t="str">
        <f t="shared" ca="1" si="211"/>
        <v>-</v>
      </c>
      <c r="AD719" s="99">
        <f t="shared" ca="1" si="212"/>
        <v>0</v>
      </c>
      <c r="AE719" s="495"/>
      <c r="AF719" s="495"/>
      <c r="AG719" s="495"/>
    </row>
    <row r="720" spans="2:33">
      <c r="B720"/>
      <c r="C720"/>
      <c r="D720"/>
      <c r="E720"/>
      <c r="F720"/>
      <c r="T720" s="495"/>
      <c r="U720" s="495"/>
      <c r="V720"/>
      <c r="W720" s="98">
        <f t="shared" si="206"/>
        <v>5</v>
      </c>
      <c r="X720" s="53" t="str" cm="1">
        <f t="array" aca="1" ref="X720" ca="1">INDIRECT("B" &amp; W720)</f>
        <v>fecha</v>
      </c>
      <c r="Y720" s="54">
        <f t="shared" ca="1" si="207"/>
        <v>0</v>
      </c>
      <c r="Z720" s="55">
        <f t="shared" ca="1" si="208"/>
        <v>0</v>
      </c>
      <c r="AA720" s="55">
        <f t="shared" ca="1" si="209"/>
        <v>0</v>
      </c>
      <c r="AB720" s="78">
        <f t="shared" ca="1" si="210"/>
        <v>0</v>
      </c>
      <c r="AC720" s="54" t="str">
        <f t="shared" ca="1" si="211"/>
        <v>-</v>
      </c>
      <c r="AD720" s="99">
        <f t="shared" ca="1" si="212"/>
        <v>0</v>
      </c>
      <c r="AE720" s="495"/>
      <c r="AF720" s="495"/>
      <c r="AG720" s="495"/>
    </row>
    <row r="721" spans="2:33">
      <c r="B721"/>
      <c r="C721"/>
      <c r="D721"/>
      <c r="E721"/>
      <c r="F721"/>
      <c r="T721" s="495"/>
      <c r="U721" s="495"/>
      <c r="V721"/>
      <c r="W721" s="98">
        <f t="shared" si="206"/>
        <v>5</v>
      </c>
      <c r="X721" s="53" t="str" cm="1">
        <f t="array" aca="1" ref="X721" ca="1">INDIRECT("B" &amp; W721)</f>
        <v>fecha</v>
      </c>
      <c r="Y721" s="54">
        <f t="shared" ca="1" si="207"/>
        <v>0</v>
      </c>
      <c r="Z721" s="55">
        <f t="shared" ca="1" si="208"/>
        <v>0</v>
      </c>
      <c r="AA721" s="55">
        <f t="shared" ca="1" si="209"/>
        <v>0</v>
      </c>
      <c r="AB721" s="78">
        <f t="shared" ca="1" si="210"/>
        <v>0</v>
      </c>
      <c r="AC721" s="54" t="str">
        <f t="shared" ca="1" si="211"/>
        <v>-</v>
      </c>
      <c r="AD721" s="99">
        <f t="shared" ca="1" si="212"/>
        <v>0</v>
      </c>
      <c r="AE721" s="495"/>
      <c r="AF721" s="495"/>
      <c r="AG721" s="495"/>
    </row>
    <row r="722" spans="2:33">
      <c r="B722"/>
      <c r="C722"/>
      <c r="D722"/>
      <c r="E722"/>
      <c r="F722"/>
      <c r="T722" s="495"/>
      <c r="U722" s="495"/>
      <c r="V722"/>
      <c r="W722" s="98">
        <f t="shared" si="206"/>
        <v>5</v>
      </c>
      <c r="X722" s="53" t="str" cm="1">
        <f t="array" aca="1" ref="X722" ca="1">INDIRECT("B" &amp; W722)</f>
        <v>fecha</v>
      </c>
      <c r="Y722" s="54">
        <f t="shared" ca="1" si="207"/>
        <v>0</v>
      </c>
      <c r="Z722" s="55">
        <f t="shared" ca="1" si="208"/>
        <v>0</v>
      </c>
      <c r="AA722" s="55">
        <f t="shared" ca="1" si="209"/>
        <v>0</v>
      </c>
      <c r="AB722" s="78">
        <f t="shared" ca="1" si="210"/>
        <v>0</v>
      </c>
      <c r="AC722" s="54" t="str">
        <f t="shared" ca="1" si="211"/>
        <v>-</v>
      </c>
      <c r="AD722" s="99">
        <f t="shared" ca="1" si="212"/>
        <v>0</v>
      </c>
      <c r="AE722" s="495"/>
      <c r="AF722" s="495"/>
      <c r="AG722" s="495"/>
    </row>
    <row r="723" spans="2:33">
      <c r="B723"/>
      <c r="C723"/>
      <c r="D723"/>
      <c r="E723"/>
      <c r="F723"/>
      <c r="T723" s="495"/>
      <c r="U723" s="495"/>
      <c r="V723"/>
      <c r="W723" s="98">
        <f t="shared" si="206"/>
        <v>5</v>
      </c>
      <c r="X723" s="53" t="str" cm="1">
        <f t="array" aca="1" ref="X723" ca="1">INDIRECT("B" &amp; W723)</f>
        <v>fecha</v>
      </c>
      <c r="Y723" s="54">
        <f t="shared" ca="1" si="207"/>
        <v>0</v>
      </c>
      <c r="Z723" s="55">
        <f t="shared" ca="1" si="208"/>
        <v>0</v>
      </c>
      <c r="AA723" s="55">
        <f t="shared" ca="1" si="209"/>
        <v>0</v>
      </c>
      <c r="AB723" s="78">
        <f t="shared" ca="1" si="210"/>
        <v>0</v>
      </c>
      <c r="AC723" s="54" t="str">
        <f t="shared" ca="1" si="211"/>
        <v>-</v>
      </c>
      <c r="AD723" s="99">
        <f t="shared" ca="1" si="212"/>
        <v>0</v>
      </c>
      <c r="AE723" s="495"/>
      <c r="AF723" s="495"/>
      <c r="AG723" s="495"/>
    </row>
    <row r="724" spans="2:33">
      <c r="B724"/>
      <c r="C724"/>
      <c r="D724"/>
      <c r="E724"/>
      <c r="F724"/>
      <c r="T724" s="495"/>
      <c r="U724" s="495"/>
      <c r="V724"/>
      <c r="W724" s="98">
        <f t="shared" si="206"/>
        <v>5</v>
      </c>
      <c r="X724" s="53" t="str" cm="1">
        <f t="array" aca="1" ref="X724" ca="1">INDIRECT("B" &amp; W724)</f>
        <v>fecha</v>
      </c>
      <c r="Y724" s="54">
        <f t="shared" ca="1" si="207"/>
        <v>0</v>
      </c>
      <c r="Z724" s="55">
        <f t="shared" ca="1" si="208"/>
        <v>0</v>
      </c>
      <c r="AA724" s="55">
        <f t="shared" ca="1" si="209"/>
        <v>0</v>
      </c>
      <c r="AB724" s="78">
        <f t="shared" ca="1" si="210"/>
        <v>0</v>
      </c>
      <c r="AC724" s="54" t="str">
        <f t="shared" ca="1" si="211"/>
        <v>-</v>
      </c>
      <c r="AD724" s="99">
        <f t="shared" ca="1" si="212"/>
        <v>0</v>
      </c>
      <c r="AE724" s="495"/>
      <c r="AF724" s="495"/>
      <c r="AG724" s="495"/>
    </row>
    <row r="725" spans="2:33">
      <c r="B725"/>
      <c r="C725"/>
      <c r="D725"/>
      <c r="E725"/>
      <c r="F725"/>
      <c r="T725" s="495"/>
      <c r="U725" s="495"/>
      <c r="V725"/>
      <c r="W725" s="98">
        <f t="shared" si="206"/>
        <v>5</v>
      </c>
      <c r="X725" s="53" t="str" cm="1">
        <f t="array" aca="1" ref="X725" ca="1">INDIRECT("B" &amp; W725)</f>
        <v>fecha</v>
      </c>
      <c r="Y725" s="54">
        <f t="shared" ca="1" si="207"/>
        <v>0</v>
      </c>
      <c r="Z725" s="55">
        <f t="shared" ca="1" si="208"/>
        <v>0</v>
      </c>
      <c r="AA725" s="55">
        <f t="shared" ca="1" si="209"/>
        <v>0</v>
      </c>
      <c r="AB725" s="78">
        <f t="shared" ca="1" si="210"/>
        <v>0</v>
      </c>
      <c r="AC725" s="54" t="str">
        <f t="shared" ca="1" si="211"/>
        <v>-</v>
      </c>
      <c r="AD725" s="99">
        <f t="shared" ca="1" si="212"/>
        <v>0</v>
      </c>
      <c r="AE725" s="495"/>
      <c r="AF725" s="495"/>
    </row>
    <row r="726" spans="2:33">
      <c r="B726"/>
      <c r="C726"/>
      <c r="D726"/>
      <c r="E726"/>
      <c r="F726"/>
      <c r="T726" s="495"/>
      <c r="U726" s="495"/>
      <c r="V726"/>
      <c r="W726" s="98">
        <f t="shared" si="206"/>
        <v>5</v>
      </c>
      <c r="X726" s="53" t="str" cm="1">
        <f t="array" aca="1" ref="X726" ca="1">INDIRECT("B" &amp; W726)</f>
        <v>fecha</v>
      </c>
      <c r="Y726" s="54">
        <f t="shared" ca="1" si="207"/>
        <v>0</v>
      </c>
      <c r="Z726" s="55">
        <f t="shared" ca="1" si="208"/>
        <v>0</v>
      </c>
      <c r="AA726" s="55">
        <f t="shared" ca="1" si="209"/>
        <v>0</v>
      </c>
      <c r="AB726" s="78">
        <f t="shared" ca="1" si="210"/>
        <v>0</v>
      </c>
      <c r="AC726" s="54" t="str">
        <f t="shared" ca="1" si="211"/>
        <v>-</v>
      </c>
      <c r="AD726" s="99">
        <f t="shared" ca="1" si="212"/>
        <v>0</v>
      </c>
      <c r="AE726" s="495"/>
      <c r="AF726" s="495"/>
    </row>
    <row r="727" spans="2:33">
      <c r="B727"/>
      <c r="C727"/>
      <c r="D727"/>
      <c r="E727"/>
      <c r="F727"/>
      <c r="T727" s="495"/>
      <c r="U727" s="495"/>
      <c r="V727"/>
      <c r="W727" s="98">
        <f t="shared" si="206"/>
        <v>5</v>
      </c>
      <c r="X727" s="53" t="str" cm="1">
        <f t="array" aca="1" ref="X727" ca="1">INDIRECT("B" &amp; W727)</f>
        <v>fecha</v>
      </c>
      <c r="Y727" s="54">
        <f t="shared" ca="1" si="207"/>
        <v>0</v>
      </c>
      <c r="Z727" s="55">
        <f t="shared" ca="1" si="208"/>
        <v>0</v>
      </c>
      <c r="AA727" s="55">
        <f t="shared" ca="1" si="209"/>
        <v>0</v>
      </c>
      <c r="AB727" s="78">
        <f t="shared" ca="1" si="210"/>
        <v>0</v>
      </c>
      <c r="AC727" s="54" t="str">
        <f t="shared" ca="1" si="211"/>
        <v>-</v>
      </c>
      <c r="AD727" s="99">
        <f t="shared" ca="1" si="212"/>
        <v>0</v>
      </c>
      <c r="AE727" s="495"/>
      <c r="AF727" s="495"/>
    </row>
    <row r="728" spans="2:33">
      <c r="B728"/>
      <c r="C728"/>
      <c r="D728"/>
      <c r="E728"/>
      <c r="F728"/>
      <c r="T728" s="495"/>
      <c r="U728" s="495"/>
      <c r="V728"/>
      <c r="W728" s="98">
        <f t="shared" si="206"/>
        <v>5</v>
      </c>
      <c r="X728" s="53" t="str" cm="1">
        <f t="array" aca="1" ref="X728" ca="1">INDIRECT("B" &amp; W728)</f>
        <v>fecha</v>
      </c>
      <c r="Y728" s="54">
        <f t="shared" ca="1" si="207"/>
        <v>0</v>
      </c>
      <c r="Z728" s="55">
        <f t="shared" ca="1" si="208"/>
        <v>0</v>
      </c>
      <c r="AA728" s="55">
        <f t="shared" ca="1" si="209"/>
        <v>0</v>
      </c>
      <c r="AB728" s="78">
        <f t="shared" ca="1" si="210"/>
        <v>0</v>
      </c>
      <c r="AC728" s="54" t="str">
        <f t="shared" ca="1" si="211"/>
        <v>-</v>
      </c>
      <c r="AD728" s="99">
        <f t="shared" ca="1" si="212"/>
        <v>0</v>
      </c>
      <c r="AE728" s="495"/>
      <c r="AF728" s="495"/>
    </row>
    <row r="729" spans="2:33">
      <c r="B729"/>
      <c r="C729"/>
      <c r="D729"/>
      <c r="E729"/>
      <c r="F729"/>
      <c r="T729" s="495"/>
      <c r="U729" s="495"/>
      <c r="V729"/>
      <c r="W729" s="98">
        <f t="shared" si="206"/>
        <v>5</v>
      </c>
      <c r="X729" s="53" t="str" cm="1">
        <f t="array" aca="1" ref="X729" ca="1">INDIRECT("B" &amp; W729)</f>
        <v>fecha</v>
      </c>
      <c r="Y729" s="54">
        <f t="shared" ca="1" si="207"/>
        <v>0</v>
      </c>
      <c r="Z729" s="55">
        <f t="shared" ca="1" si="208"/>
        <v>0</v>
      </c>
      <c r="AA729" s="55">
        <f t="shared" ca="1" si="209"/>
        <v>0</v>
      </c>
      <c r="AB729" s="78">
        <f t="shared" ca="1" si="210"/>
        <v>0</v>
      </c>
      <c r="AC729" s="54" t="str">
        <f t="shared" ca="1" si="211"/>
        <v>-</v>
      </c>
      <c r="AD729" s="99">
        <f t="shared" ca="1" si="212"/>
        <v>0</v>
      </c>
      <c r="AE729" s="495"/>
      <c r="AF729" s="495"/>
    </row>
    <row r="730" spans="2:33">
      <c r="B730"/>
      <c r="C730"/>
      <c r="D730"/>
      <c r="E730"/>
      <c r="F730"/>
      <c r="T730" s="495"/>
      <c r="U730" s="495"/>
      <c r="V730"/>
      <c r="W730" s="98">
        <f t="shared" si="206"/>
        <v>5</v>
      </c>
      <c r="X730" s="53" t="str" cm="1">
        <f t="array" aca="1" ref="X730" ca="1">INDIRECT("B" &amp; W730)</f>
        <v>fecha</v>
      </c>
      <c r="Y730" s="54">
        <f t="shared" ca="1" si="207"/>
        <v>0</v>
      </c>
      <c r="Z730" s="55">
        <f t="shared" ca="1" si="208"/>
        <v>0</v>
      </c>
      <c r="AA730" s="55">
        <f t="shared" ca="1" si="209"/>
        <v>0</v>
      </c>
      <c r="AB730" s="78">
        <f t="shared" ca="1" si="210"/>
        <v>0</v>
      </c>
      <c r="AC730" s="54" t="str">
        <f t="shared" ca="1" si="211"/>
        <v>-</v>
      </c>
      <c r="AD730" s="99">
        <f t="shared" ca="1" si="212"/>
        <v>0</v>
      </c>
      <c r="AE730" s="495"/>
      <c r="AF730" s="495"/>
    </row>
    <row r="731" spans="2:33">
      <c r="B731"/>
      <c r="C731"/>
      <c r="D731"/>
      <c r="E731"/>
      <c r="F731"/>
      <c r="T731" s="495"/>
      <c r="U731" s="495"/>
      <c r="V731"/>
      <c r="W731" s="98">
        <f t="shared" si="206"/>
        <v>5</v>
      </c>
      <c r="X731" s="53" t="str" cm="1">
        <f t="array" aca="1" ref="X731" ca="1">INDIRECT("B" &amp; W731)</f>
        <v>fecha</v>
      </c>
      <c r="Y731" s="54">
        <f t="shared" ca="1" si="207"/>
        <v>0</v>
      </c>
      <c r="Z731" s="55">
        <f t="shared" ca="1" si="208"/>
        <v>0</v>
      </c>
      <c r="AA731" s="55">
        <f t="shared" ca="1" si="209"/>
        <v>0</v>
      </c>
      <c r="AB731" s="78">
        <f t="shared" ca="1" si="210"/>
        <v>0</v>
      </c>
      <c r="AC731" s="54" t="str">
        <f t="shared" ca="1" si="211"/>
        <v>-</v>
      </c>
      <c r="AD731" s="99">
        <f t="shared" ca="1" si="212"/>
        <v>0</v>
      </c>
      <c r="AE731" s="495"/>
      <c r="AF731" s="495"/>
    </row>
    <row r="732" spans="2:33">
      <c r="B732"/>
      <c r="C732"/>
      <c r="D732"/>
      <c r="E732"/>
      <c r="F732"/>
      <c r="T732" s="495"/>
      <c r="U732" s="495"/>
      <c r="V732"/>
      <c r="W732" s="98">
        <f t="shared" si="206"/>
        <v>5</v>
      </c>
      <c r="X732" s="53" t="str" cm="1">
        <f t="array" aca="1" ref="X732" ca="1">INDIRECT("B" &amp; W732)</f>
        <v>fecha</v>
      </c>
      <c r="Y732" s="54">
        <f t="shared" ca="1" si="207"/>
        <v>0</v>
      </c>
      <c r="Z732" s="55">
        <f t="shared" ca="1" si="208"/>
        <v>0</v>
      </c>
      <c r="AA732" s="55">
        <f t="shared" ca="1" si="209"/>
        <v>0</v>
      </c>
      <c r="AB732" s="78">
        <f t="shared" ca="1" si="210"/>
        <v>0</v>
      </c>
      <c r="AC732" s="54" t="str">
        <f t="shared" ca="1" si="211"/>
        <v>-</v>
      </c>
      <c r="AD732" s="99">
        <f t="shared" ca="1" si="212"/>
        <v>0</v>
      </c>
      <c r="AE732" s="495"/>
      <c r="AF732" s="495"/>
    </row>
    <row r="733" spans="2:33">
      <c r="B733"/>
      <c r="C733"/>
      <c r="D733"/>
      <c r="E733"/>
      <c r="F733"/>
      <c r="T733" s="495"/>
      <c r="U733" s="495"/>
      <c r="V733"/>
      <c r="W733" s="98">
        <f t="shared" si="206"/>
        <v>5</v>
      </c>
      <c r="X733" s="53" t="str" cm="1">
        <f t="array" aca="1" ref="X733" ca="1">INDIRECT("B" &amp; W733)</f>
        <v>fecha</v>
      </c>
      <c r="Y733" s="54">
        <f t="shared" ca="1" si="207"/>
        <v>0</v>
      </c>
      <c r="Z733" s="55">
        <f t="shared" ca="1" si="208"/>
        <v>0</v>
      </c>
      <c r="AA733" s="55">
        <f t="shared" ca="1" si="209"/>
        <v>0</v>
      </c>
      <c r="AB733" s="78">
        <f t="shared" ca="1" si="210"/>
        <v>0</v>
      </c>
      <c r="AC733" s="54" t="str">
        <f t="shared" ca="1" si="211"/>
        <v>-</v>
      </c>
      <c r="AD733" s="99">
        <f t="shared" ca="1" si="212"/>
        <v>0</v>
      </c>
      <c r="AE733" s="495"/>
      <c r="AF733" s="495"/>
    </row>
    <row r="734" spans="2:33">
      <c r="B734"/>
      <c r="C734"/>
      <c r="D734"/>
      <c r="E734"/>
      <c r="F734"/>
      <c r="T734" s="495"/>
      <c r="U734" s="495"/>
      <c r="V734"/>
      <c r="W734" s="98">
        <f t="shared" si="206"/>
        <v>5</v>
      </c>
      <c r="X734" s="53" t="str" cm="1">
        <f t="array" aca="1" ref="X734" ca="1">INDIRECT("B" &amp; W734)</f>
        <v>fecha</v>
      </c>
      <c r="Y734" s="54">
        <f t="shared" ca="1" si="207"/>
        <v>0</v>
      </c>
      <c r="Z734" s="55">
        <f t="shared" ca="1" si="208"/>
        <v>0</v>
      </c>
      <c r="AA734" s="55">
        <f t="shared" ca="1" si="209"/>
        <v>0</v>
      </c>
      <c r="AB734" s="78">
        <f t="shared" ca="1" si="210"/>
        <v>0</v>
      </c>
      <c r="AC734" s="54" t="str">
        <f t="shared" ca="1" si="211"/>
        <v>-</v>
      </c>
      <c r="AD734" s="99">
        <f t="shared" ca="1" si="212"/>
        <v>0</v>
      </c>
      <c r="AE734" s="495"/>
      <c r="AF734" s="495"/>
    </row>
    <row r="735" spans="2:33">
      <c r="B735"/>
      <c r="C735"/>
      <c r="D735"/>
      <c r="E735"/>
      <c r="F735"/>
      <c r="T735" s="495"/>
      <c r="U735" s="495"/>
      <c r="V735"/>
      <c r="W735" s="98">
        <f t="shared" si="206"/>
        <v>5</v>
      </c>
      <c r="X735" s="53" t="str" cm="1">
        <f t="array" aca="1" ref="X735" ca="1">INDIRECT("B" &amp; W735)</f>
        <v>fecha</v>
      </c>
      <c r="Y735" s="54">
        <f t="shared" ca="1" si="207"/>
        <v>0</v>
      </c>
      <c r="Z735" s="55">
        <f t="shared" ca="1" si="208"/>
        <v>0</v>
      </c>
      <c r="AA735" s="55">
        <f t="shared" ca="1" si="209"/>
        <v>0</v>
      </c>
      <c r="AB735" s="78">
        <f t="shared" ca="1" si="210"/>
        <v>0</v>
      </c>
      <c r="AC735" s="54" t="str">
        <f t="shared" ca="1" si="211"/>
        <v>-</v>
      </c>
      <c r="AD735" s="99">
        <f t="shared" ca="1" si="212"/>
        <v>0</v>
      </c>
      <c r="AE735" s="495"/>
      <c r="AF735" s="495"/>
    </row>
    <row r="736" spans="2:33">
      <c r="B736"/>
      <c r="C736"/>
      <c r="D736"/>
      <c r="E736"/>
      <c r="F736"/>
      <c r="T736" s="495"/>
      <c r="U736" s="495"/>
      <c r="V736"/>
      <c r="W736" s="98">
        <f t="shared" si="206"/>
        <v>5</v>
      </c>
      <c r="X736" s="53" t="str" cm="1">
        <f t="array" aca="1" ref="X736" ca="1">INDIRECT("B" &amp; W736)</f>
        <v>fecha</v>
      </c>
      <c r="Y736" s="54">
        <f t="shared" ca="1" si="207"/>
        <v>0</v>
      </c>
      <c r="Z736" s="55">
        <f t="shared" ca="1" si="208"/>
        <v>0</v>
      </c>
      <c r="AA736" s="55">
        <f t="shared" ca="1" si="209"/>
        <v>0</v>
      </c>
      <c r="AB736" s="78">
        <f t="shared" ca="1" si="210"/>
        <v>0</v>
      </c>
      <c r="AC736" s="54" t="str">
        <f t="shared" ca="1" si="211"/>
        <v>-</v>
      </c>
      <c r="AD736" s="99">
        <f t="shared" ca="1" si="212"/>
        <v>0</v>
      </c>
      <c r="AE736" s="495"/>
      <c r="AF736" s="495"/>
    </row>
    <row r="737" spans="2:32">
      <c r="B737"/>
      <c r="C737"/>
      <c r="D737"/>
      <c r="E737"/>
      <c r="F737"/>
      <c r="T737" s="495"/>
      <c r="U737" s="495"/>
      <c r="V737"/>
      <c r="W737" s="98">
        <f t="shared" si="206"/>
        <v>5</v>
      </c>
      <c r="X737" s="53" t="str" cm="1">
        <f t="array" aca="1" ref="X737" ca="1">INDIRECT("B" &amp; W737)</f>
        <v>fecha</v>
      </c>
      <c r="Y737" s="54">
        <f t="shared" ca="1" si="207"/>
        <v>0</v>
      </c>
      <c r="Z737" s="55">
        <f t="shared" ca="1" si="208"/>
        <v>0</v>
      </c>
      <c r="AA737" s="55">
        <f t="shared" ca="1" si="209"/>
        <v>0</v>
      </c>
      <c r="AB737" s="78">
        <f t="shared" ca="1" si="210"/>
        <v>0</v>
      </c>
      <c r="AC737" s="54" t="str">
        <f t="shared" ca="1" si="211"/>
        <v>-</v>
      </c>
      <c r="AD737" s="99">
        <f t="shared" ca="1" si="212"/>
        <v>0</v>
      </c>
      <c r="AE737" s="495"/>
      <c r="AF737" s="495"/>
    </row>
    <row r="738" spans="2:32">
      <c r="B738"/>
      <c r="C738"/>
      <c r="D738"/>
      <c r="E738"/>
      <c r="F738"/>
      <c r="T738" s="495"/>
      <c r="U738" s="495"/>
      <c r="V738"/>
      <c r="W738" s="98">
        <f t="shared" si="206"/>
        <v>5</v>
      </c>
      <c r="X738" s="53" t="str" cm="1">
        <f t="array" aca="1" ref="X738" ca="1">INDIRECT("B" &amp; W738)</f>
        <v>fecha</v>
      </c>
      <c r="Y738" s="54">
        <f t="shared" ca="1" si="207"/>
        <v>0</v>
      </c>
      <c r="Z738" s="55">
        <f t="shared" ca="1" si="208"/>
        <v>0</v>
      </c>
      <c r="AA738" s="55">
        <f t="shared" ca="1" si="209"/>
        <v>0</v>
      </c>
      <c r="AB738" s="78">
        <f t="shared" ca="1" si="210"/>
        <v>0</v>
      </c>
      <c r="AC738" s="54" t="str">
        <f t="shared" ca="1" si="211"/>
        <v>-</v>
      </c>
      <c r="AD738" s="99">
        <f t="shared" ca="1" si="212"/>
        <v>0</v>
      </c>
      <c r="AE738" s="495"/>
      <c r="AF738" s="495"/>
    </row>
    <row r="739" spans="2:32">
      <c r="B739"/>
      <c r="C739"/>
      <c r="D739"/>
      <c r="E739"/>
      <c r="F739"/>
      <c r="T739" s="495"/>
      <c r="U739" s="495"/>
      <c r="V739"/>
      <c r="W739" s="98">
        <f t="shared" si="206"/>
        <v>5</v>
      </c>
      <c r="X739" s="53" t="str" cm="1">
        <f t="array" aca="1" ref="X739" ca="1">INDIRECT("B" &amp; W739)</f>
        <v>fecha</v>
      </c>
      <c r="Y739" s="54">
        <f t="shared" ca="1" si="207"/>
        <v>0</v>
      </c>
      <c r="Z739" s="55">
        <f t="shared" ca="1" si="208"/>
        <v>0</v>
      </c>
      <c r="AA739" s="55">
        <f t="shared" ca="1" si="209"/>
        <v>0</v>
      </c>
      <c r="AB739" s="78">
        <f t="shared" ca="1" si="210"/>
        <v>0</v>
      </c>
      <c r="AC739" s="54" t="str">
        <f t="shared" ca="1" si="211"/>
        <v>-</v>
      </c>
      <c r="AD739" s="99">
        <f t="shared" ca="1" si="212"/>
        <v>0</v>
      </c>
      <c r="AE739" s="495"/>
      <c r="AF739" s="495"/>
    </row>
    <row r="740" spans="2:32">
      <c r="B740"/>
      <c r="C740"/>
      <c r="D740"/>
      <c r="E740"/>
      <c r="F740"/>
      <c r="T740" s="495"/>
      <c r="U740" s="495"/>
      <c r="V740"/>
      <c r="W740" s="98">
        <f t="shared" si="206"/>
        <v>5</v>
      </c>
      <c r="X740" s="53" t="str" cm="1">
        <f t="array" aca="1" ref="X740" ca="1">INDIRECT("B" &amp; W740)</f>
        <v>fecha</v>
      </c>
      <c r="Y740" s="54">
        <f t="shared" ca="1" si="207"/>
        <v>0</v>
      </c>
      <c r="Z740" s="55">
        <f t="shared" ca="1" si="208"/>
        <v>0</v>
      </c>
      <c r="AA740" s="55">
        <f t="shared" ca="1" si="209"/>
        <v>0</v>
      </c>
      <c r="AB740" s="78">
        <f t="shared" ca="1" si="210"/>
        <v>0</v>
      </c>
      <c r="AC740" s="54" t="str">
        <f t="shared" ca="1" si="211"/>
        <v>-</v>
      </c>
      <c r="AD740" s="99">
        <f t="shared" ca="1" si="212"/>
        <v>0</v>
      </c>
      <c r="AE740" s="495"/>
      <c r="AF740" s="495"/>
    </row>
    <row r="741" spans="2:32">
      <c r="B741"/>
      <c r="C741"/>
      <c r="D741"/>
      <c r="E741"/>
      <c r="F741"/>
      <c r="T741" s="495"/>
      <c r="U741" s="495"/>
      <c r="V741"/>
      <c r="W741" s="98">
        <f t="shared" si="206"/>
        <v>5</v>
      </c>
      <c r="X741" s="53" t="str" cm="1">
        <f t="array" aca="1" ref="X741" ca="1">INDIRECT("B" &amp; W741)</f>
        <v>fecha</v>
      </c>
      <c r="Y741" s="54">
        <f t="shared" ca="1" si="207"/>
        <v>0</v>
      </c>
      <c r="Z741" s="55">
        <f t="shared" ca="1" si="208"/>
        <v>0</v>
      </c>
      <c r="AA741" s="55">
        <f t="shared" ca="1" si="209"/>
        <v>0</v>
      </c>
      <c r="AB741" s="78">
        <f t="shared" ca="1" si="210"/>
        <v>0</v>
      </c>
      <c r="AC741" s="54" t="str">
        <f t="shared" ca="1" si="211"/>
        <v>-</v>
      </c>
      <c r="AD741" s="99">
        <f t="shared" ca="1" si="212"/>
        <v>0</v>
      </c>
      <c r="AE741" s="495"/>
      <c r="AF741" s="495"/>
    </row>
    <row r="742" spans="2:32">
      <c r="B742"/>
      <c r="C742"/>
      <c r="D742"/>
      <c r="E742"/>
      <c r="F742"/>
      <c r="T742" s="495"/>
      <c r="U742" s="495"/>
      <c r="V742"/>
      <c r="W742" s="98">
        <f t="shared" si="206"/>
        <v>5</v>
      </c>
      <c r="X742" s="53" t="str" cm="1">
        <f t="array" aca="1" ref="X742" ca="1">INDIRECT("B" &amp; W742)</f>
        <v>fecha</v>
      </c>
      <c r="Y742" s="54">
        <f t="shared" ca="1" si="207"/>
        <v>0</v>
      </c>
      <c r="Z742" s="55">
        <f t="shared" ca="1" si="208"/>
        <v>0</v>
      </c>
      <c r="AA742" s="55">
        <f t="shared" ca="1" si="209"/>
        <v>0</v>
      </c>
      <c r="AB742" s="78">
        <f t="shared" ca="1" si="210"/>
        <v>0</v>
      </c>
      <c r="AC742" s="54" t="str">
        <f t="shared" ca="1" si="211"/>
        <v>-</v>
      </c>
      <c r="AD742" s="99">
        <f t="shared" ca="1" si="212"/>
        <v>0</v>
      </c>
      <c r="AE742" s="495"/>
      <c r="AF742" s="495"/>
    </row>
    <row r="743" spans="2:32">
      <c r="B743"/>
      <c r="C743"/>
      <c r="D743"/>
      <c r="E743"/>
      <c r="F743"/>
      <c r="T743" s="495"/>
      <c r="U743" s="495"/>
      <c r="V743"/>
      <c r="W743" s="98">
        <f t="shared" si="206"/>
        <v>5</v>
      </c>
      <c r="X743" s="53" t="str" cm="1">
        <f t="array" aca="1" ref="X743" ca="1">INDIRECT("B" &amp; W743)</f>
        <v>fecha</v>
      </c>
      <c r="Y743" s="54">
        <f t="shared" ca="1" si="207"/>
        <v>0</v>
      </c>
      <c r="Z743" s="55">
        <f t="shared" ca="1" si="208"/>
        <v>0</v>
      </c>
      <c r="AA743" s="55">
        <f t="shared" ca="1" si="209"/>
        <v>0</v>
      </c>
      <c r="AB743" s="78">
        <f t="shared" ca="1" si="210"/>
        <v>0</v>
      </c>
      <c r="AC743" s="54" t="str">
        <f t="shared" ca="1" si="211"/>
        <v>-</v>
      </c>
      <c r="AD743" s="99">
        <f t="shared" ca="1" si="212"/>
        <v>0</v>
      </c>
      <c r="AE743" s="495"/>
      <c r="AF743" s="495"/>
    </row>
    <row r="744" spans="2:32">
      <c r="B744"/>
      <c r="C744"/>
      <c r="D744"/>
      <c r="E744"/>
      <c r="F744"/>
      <c r="T744" s="495"/>
      <c r="U744" s="495"/>
      <c r="V744"/>
      <c r="W744" s="98">
        <f t="shared" si="206"/>
        <v>5</v>
      </c>
      <c r="X744" s="53" t="str" cm="1">
        <f t="array" aca="1" ref="X744" ca="1">INDIRECT("B" &amp; W744)</f>
        <v>fecha</v>
      </c>
      <c r="Y744" s="54">
        <f t="shared" ca="1" si="207"/>
        <v>0</v>
      </c>
      <c r="Z744" s="55">
        <f t="shared" ca="1" si="208"/>
        <v>0</v>
      </c>
      <c r="AA744" s="55">
        <f t="shared" ca="1" si="209"/>
        <v>0</v>
      </c>
      <c r="AB744" s="78">
        <f t="shared" ca="1" si="210"/>
        <v>0</v>
      </c>
      <c r="AC744" s="54" t="str">
        <f t="shared" ca="1" si="211"/>
        <v>-</v>
      </c>
      <c r="AD744" s="99">
        <f t="shared" ca="1" si="212"/>
        <v>0</v>
      </c>
      <c r="AE744" s="495"/>
      <c r="AF744" s="495"/>
    </row>
    <row r="745" spans="2:32">
      <c r="B745"/>
      <c r="C745"/>
      <c r="D745"/>
      <c r="E745"/>
      <c r="F745"/>
      <c r="T745" s="495"/>
      <c r="U745" s="495"/>
      <c r="V745"/>
      <c r="W745" s="98">
        <f t="shared" si="206"/>
        <v>5</v>
      </c>
      <c r="X745" s="53" t="str" cm="1">
        <f t="array" aca="1" ref="X745" ca="1">INDIRECT("B" &amp; W745)</f>
        <v>fecha</v>
      </c>
      <c r="Y745" s="54">
        <f t="shared" ca="1" si="207"/>
        <v>0</v>
      </c>
      <c r="Z745" s="55">
        <f t="shared" ca="1" si="208"/>
        <v>0</v>
      </c>
      <c r="AA745" s="55">
        <f t="shared" ca="1" si="209"/>
        <v>0</v>
      </c>
      <c r="AB745" s="78">
        <f t="shared" ca="1" si="210"/>
        <v>0</v>
      </c>
      <c r="AC745" s="54" t="str">
        <f t="shared" ca="1" si="211"/>
        <v>-</v>
      </c>
      <c r="AD745" s="99">
        <f t="shared" ca="1" si="212"/>
        <v>0</v>
      </c>
      <c r="AE745" s="495"/>
      <c r="AF745" s="495"/>
    </row>
    <row r="746" spans="2:32">
      <c r="B746"/>
      <c r="C746"/>
      <c r="D746"/>
      <c r="E746"/>
      <c r="F746"/>
      <c r="T746" s="495"/>
      <c r="U746" s="495"/>
      <c r="V746"/>
      <c r="W746" s="98">
        <f t="shared" si="206"/>
        <v>5</v>
      </c>
      <c r="X746" s="53" t="str" cm="1">
        <f t="array" aca="1" ref="X746" ca="1">INDIRECT("B" &amp; W746)</f>
        <v>fecha</v>
      </c>
      <c r="Y746" s="54">
        <f t="shared" ca="1" si="207"/>
        <v>0</v>
      </c>
      <c r="Z746" s="55">
        <f t="shared" ca="1" si="208"/>
        <v>0</v>
      </c>
      <c r="AA746" s="55">
        <f t="shared" ca="1" si="209"/>
        <v>0</v>
      </c>
      <c r="AB746" s="78">
        <f t="shared" ca="1" si="210"/>
        <v>0</v>
      </c>
      <c r="AC746" s="54" t="str">
        <f t="shared" ca="1" si="211"/>
        <v>-</v>
      </c>
      <c r="AD746" s="99">
        <f t="shared" ca="1" si="212"/>
        <v>0</v>
      </c>
      <c r="AE746" s="495"/>
      <c r="AF746" s="495"/>
    </row>
    <row r="747" spans="2:32">
      <c r="B747"/>
      <c r="C747"/>
      <c r="D747"/>
      <c r="E747"/>
      <c r="F747"/>
      <c r="T747" s="495"/>
      <c r="U747" s="495"/>
      <c r="V747"/>
      <c r="W747" s="98">
        <f t="shared" si="206"/>
        <v>5</v>
      </c>
      <c r="X747" s="53" t="str" cm="1">
        <f t="array" aca="1" ref="X747" ca="1">INDIRECT("B" &amp; W747)</f>
        <v>fecha</v>
      </c>
      <c r="Y747" s="54">
        <f t="shared" ca="1" si="207"/>
        <v>0</v>
      </c>
      <c r="Z747" s="55">
        <f t="shared" ca="1" si="208"/>
        <v>0</v>
      </c>
      <c r="AA747" s="55">
        <f t="shared" ca="1" si="209"/>
        <v>0</v>
      </c>
      <c r="AB747" s="78">
        <f t="shared" ca="1" si="210"/>
        <v>0</v>
      </c>
      <c r="AC747" s="54" t="str">
        <f t="shared" ca="1" si="211"/>
        <v>-</v>
      </c>
      <c r="AD747" s="99">
        <f t="shared" ca="1" si="212"/>
        <v>0</v>
      </c>
      <c r="AE747" s="495"/>
      <c r="AF747" s="495"/>
    </row>
    <row r="748" spans="2:32">
      <c r="B748"/>
      <c r="C748"/>
      <c r="D748"/>
      <c r="E748"/>
      <c r="F748"/>
      <c r="T748" s="495"/>
      <c r="U748" s="495"/>
      <c r="V748"/>
      <c r="W748" s="98">
        <f t="shared" si="206"/>
        <v>5</v>
      </c>
      <c r="X748" s="53" t="str" cm="1">
        <f t="array" aca="1" ref="X748" ca="1">INDIRECT("B" &amp; W748)</f>
        <v>fecha</v>
      </c>
      <c r="Y748" s="54">
        <f t="shared" ca="1" si="207"/>
        <v>0</v>
      </c>
      <c r="Z748" s="55">
        <f t="shared" ca="1" si="208"/>
        <v>0</v>
      </c>
      <c r="AA748" s="55">
        <f t="shared" ca="1" si="209"/>
        <v>0</v>
      </c>
      <c r="AB748" s="78">
        <f t="shared" ca="1" si="210"/>
        <v>0</v>
      </c>
      <c r="AC748" s="54" t="str">
        <f t="shared" ca="1" si="211"/>
        <v>-</v>
      </c>
      <c r="AD748" s="99">
        <f t="shared" ca="1" si="212"/>
        <v>0</v>
      </c>
      <c r="AE748" s="495"/>
      <c r="AF748" s="495"/>
    </row>
    <row r="749" spans="2:32">
      <c r="B749"/>
      <c r="C749"/>
      <c r="D749"/>
      <c r="E749"/>
      <c r="F749"/>
      <c r="T749" s="495"/>
      <c r="U749" s="495"/>
      <c r="V749"/>
      <c r="W749" s="98">
        <f t="shared" si="206"/>
        <v>5</v>
      </c>
      <c r="X749" s="53" t="str" cm="1">
        <f t="array" aca="1" ref="X749" ca="1">INDIRECT("B" &amp; W749)</f>
        <v>fecha</v>
      </c>
      <c r="Y749" s="54">
        <f t="shared" ca="1" si="207"/>
        <v>0</v>
      </c>
      <c r="Z749" s="55">
        <f t="shared" ca="1" si="208"/>
        <v>0</v>
      </c>
      <c r="AA749" s="55">
        <f t="shared" ca="1" si="209"/>
        <v>0</v>
      </c>
      <c r="AB749" s="78">
        <f t="shared" ca="1" si="210"/>
        <v>0</v>
      </c>
      <c r="AC749" s="54" t="str">
        <f t="shared" ca="1" si="211"/>
        <v>-</v>
      </c>
      <c r="AD749" s="99">
        <f t="shared" ca="1" si="212"/>
        <v>0</v>
      </c>
      <c r="AE749" s="495"/>
      <c r="AF749" s="495"/>
    </row>
    <row r="750" spans="2:32">
      <c r="B750"/>
      <c r="C750"/>
      <c r="D750"/>
      <c r="E750"/>
      <c r="F750"/>
      <c r="T750" s="495"/>
      <c r="U750" s="495"/>
      <c r="V750"/>
      <c r="W750" s="98">
        <f t="shared" si="206"/>
        <v>5</v>
      </c>
      <c r="X750" s="53" t="str" cm="1">
        <f t="array" aca="1" ref="X750" ca="1">INDIRECT("B" &amp; W750)</f>
        <v>fecha</v>
      </c>
      <c r="Y750" s="54">
        <f t="shared" ca="1" si="207"/>
        <v>0</v>
      </c>
      <c r="Z750" s="55">
        <f t="shared" ca="1" si="208"/>
        <v>0</v>
      </c>
      <c r="AA750" s="55">
        <f t="shared" ca="1" si="209"/>
        <v>0</v>
      </c>
      <c r="AB750" s="78">
        <f t="shared" ca="1" si="210"/>
        <v>0</v>
      </c>
      <c r="AC750" s="54" t="str">
        <f t="shared" ca="1" si="211"/>
        <v>-</v>
      </c>
      <c r="AD750" s="99">
        <f t="shared" ca="1" si="212"/>
        <v>0</v>
      </c>
      <c r="AE750" s="495"/>
      <c r="AF750" s="495"/>
    </row>
    <row r="751" spans="2:32" ht="15" thickBot="1">
      <c r="B751"/>
      <c r="C751"/>
      <c r="D751"/>
      <c r="E751"/>
      <c r="F751"/>
      <c r="T751" s="495"/>
      <c r="U751" s="495"/>
      <c r="V751"/>
      <c r="W751" s="98">
        <f t="shared" si="206"/>
        <v>5</v>
      </c>
      <c r="X751" s="53" t="str" cm="1">
        <f t="array" aca="1" ref="X751" ca="1">INDIRECT("B" &amp; W751)</f>
        <v>fecha</v>
      </c>
      <c r="Y751" s="54">
        <f t="shared" ca="1" si="207"/>
        <v>0</v>
      </c>
      <c r="Z751" s="55">
        <f t="shared" ca="1" si="208"/>
        <v>0</v>
      </c>
      <c r="AA751" s="55">
        <f t="shared" ca="1" si="209"/>
        <v>0</v>
      </c>
      <c r="AB751" s="78">
        <f t="shared" ca="1" si="210"/>
        <v>0</v>
      </c>
      <c r="AC751" s="54" t="str">
        <f t="shared" ca="1" si="211"/>
        <v>-</v>
      </c>
      <c r="AD751" s="99">
        <f t="shared" ca="1" si="212"/>
        <v>0</v>
      </c>
      <c r="AE751" s="495"/>
      <c r="AF751" s="495"/>
    </row>
    <row r="752" spans="2:32" ht="15" thickBot="1">
      <c r="B752"/>
      <c r="C752"/>
      <c r="D752"/>
      <c r="E752"/>
      <c r="F752"/>
      <c r="T752" s="495"/>
      <c r="U752" s="495"/>
      <c r="V752" s="495"/>
      <c r="W752" s="495"/>
      <c r="X752" s="124" t="s">
        <v>71</v>
      </c>
      <c r="Y752" s="125">
        <f ca="1">SUM(Y705:Y751)</f>
        <v>0</v>
      </c>
      <c r="Z752" s="80"/>
      <c r="AA752" s="80"/>
      <c r="AB752" s="126" t="e">
        <f ca="1">(SUMPRODUCT(AB705:AB751,$W705:$W751)/$W752)</f>
        <v>#DIV/0!</v>
      </c>
      <c r="AC752" s="495"/>
      <c r="AD752" s="495"/>
      <c r="AE752" s="495"/>
      <c r="AF752" s="495"/>
    </row>
    <row r="753" spans="1:54">
      <c r="B753"/>
      <c r="C753"/>
      <c r="D753"/>
      <c r="E753"/>
      <c r="F753"/>
    </row>
    <row r="754" spans="1:54">
      <c r="B754"/>
      <c r="C754"/>
      <c r="D754"/>
      <c r="E754"/>
      <c r="F754"/>
    </row>
    <row r="755" spans="1:54">
      <c r="B755"/>
      <c r="C755"/>
      <c r="D755"/>
      <c r="E755"/>
      <c r="F755"/>
    </row>
    <row r="756" spans="1:54">
      <c r="B756"/>
      <c r="C756"/>
      <c r="D756"/>
      <c r="E756"/>
      <c r="F756"/>
    </row>
    <row r="757" spans="1:54">
      <c r="B757"/>
      <c r="C757"/>
      <c r="D757"/>
      <c r="E757"/>
      <c r="F757"/>
    </row>
    <row r="758" spans="1:54">
      <c r="B758"/>
      <c r="C758"/>
      <c r="D758"/>
      <c r="E758"/>
      <c r="F758"/>
    </row>
    <row r="759" spans="1:54">
      <c r="B759"/>
      <c r="C759"/>
      <c r="D759"/>
      <c r="E759"/>
      <c r="F759"/>
    </row>
    <row r="760" spans="1:54">
      <c r="B760"/>
      <c r="C760"/>
      <c r="D760"/>
      <c r="E760"/>
      <c r="F760"/>
    </row>
    <row r="761" spans="1:54" ht="31.2">
      <c r="A761" s="352" t="s">
        <v>300</v>
      </c>
      <c r="B761" s="352">
        <v>2026</v>
      </c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  <c r="AD761" s="85"/>
      <c r="AE761" s="85"/>
      <c r="AF761" s="85"/>
      <c r="AG761" s="85"/>
      <c r="AH761" s="85"/>
      <c r="AI761" s="85"/>
      <c r="AJ761" s="85"/>
      <c r="AK761" s="85"/>
      <c r="AL761" s="85"/>
      <c r="AM761" s="85"/>
      <c r="AN761" s="85"/>
      <c r="AO761" s="85"/>
      <c r="AP761" s="85"/>
      <c r="AQ761" s="85"/>
      <c r="AR761" s="85"/>
      <c r="AS761" s="85"/>
      <c r="AT761" s="85"/>
      <c r="AU761" s="85"/>
      <c r="AV761" s="85"/>
      <c r="AW761" s="85"/>
      <c r="AX761" s="85"/>
      <c r="AY761" s="85"/>
      <c r="AZ761" s="85"/>
      <c r="BA761" s="85"/>
      <c r="BB761" s="85"/>
    </row>
    <row r="762" spans="1:54" ht="15" thickBot="1">
      <c r="A762" s="524"/>
      <c r="B762"/>
      <c r="C762"/>
      <c r="D762"/>
      <c r="E762"/>
      <c r="F762"/>
      <c r="I762" s="524"/>
      <c r="R762" s="524"/>
      <c r="S762" s="524"/>
      <c r="T762" s="524"/>
      <c r="U762" s="524"/>
      <c r="V762" s="524"/>
      <c r="W762" s="524"/>
      <c r="X762" s="524"/>
      <c r="Y762" s="524"/>
      <c r="Z762" s="524"/>
      <c r="AA762" s="524"/>
      <c r="AB762" s="524"/>
      <c r="AC762" s="524"/>
      <c r="AD762" s="524"/>
      <c r="AE762" s="524"/>
    </row>
    <row r="763" spans="1:54" ht="29.4" thickBot="1">
      <c r="A763" s="524"/>
      <c r="B763" s="524"/>
      <c r="I763" s="547" t="s">
        <v>315</v>
      </c>
      <c r="J763" s="77" t="s">
        <v>63</v>
      </c>
      <c r="K763" s="507" t="s">
        <v>44</v>
      </c>
      <c r="L763" s="549" t="s">
        <v>297</v>
      </c>
      <c r="M763" s="508" t="s">
        <v>292</v>
      </c>
      <c r="N763" s="545" t="s">
        <v>46</v>
      </c>
      <c r="O763" s="549" t="s">
        <v>293</v>
      </c>
      <c r="P763" s="508" t="s">
        <v>294</v>
      </c>
      <c r="Q763"/>
      <c r="R763"/>
      <c r="S763" s="524"/>
      <c r="T763" s="92" t="s">
        <v>234</v>
      </c>
      <c r="U763" s="93"/>
      <c r="V763" s="93"/>
      <c r="W763" s="93"/>
      <c r="X763" s="93"/>
      <c r="Y763" s="93"/>
      <c r="Z763" s="93"/>
      <c r="AA763" s="93"/>
      <c r="AB763" s="93"/>
      <c r="AC763" s="93"/>
      <c r="AD763" s="93"/>
      <c r="AE763" s="93"/>
      <c r="AF763" s="93"/>
      <c r="AG763" s="94"/>
      <c r="AJ763" s="95" t="str">
        <f>+I763</f>
        <v>EN016</v>
      </c>
      <c r="AK763" s="96" t="s">
        <v>62</v>
      </c>
    </row>
    <row r="764" spans="1:54" ht="15" thickBot="1">
      <c r="A764" s="524"/>
      <c r="B764" s="350" t="s">
        <v>244</v>
      </c>
      <c r="C764" s="183" t="s">
        <v>301</v>
      </c>
      <c r="H764" s="530">
        <v>491</v>
      </c>
      <c r="I764" s="510">
        <f t="shared" ref="I764:I780" si="213">IF(H764="",
   IFERROR(MATCH("**", B:B, 0), ""),
   IFERROR(MATCH("* "&amp;H764&amp;" *", B:B, 0), "")
)</f>
        <v>584</v>
      </c>
      <c r="J764" s="53" t="str" cm="1">
        <f t="array" aca="1" ref="J764" ca="1">INDIRECT("B" &amp; I764)</f>
        <v>NIVEL 970 CONTRA AM 491 24-03-2026</v>
      </c>
      <c r="K764" s="511">
        <f t="shared" ref="K764:K780" ca="1" si="214">INDEX(D:D, MATCH(J764, $B:$B, 0))</f>
        <v>3.2</v>
      </c>
      <c r="L764" s="508">
        <f t="shared" ref="L764:L780" ca="1" si="215">INDEX(E:E, MATCH($J764, $B:$B, 0))*0.9</f>
        <v>1.6739999999999998E-2</v>
      </c>
      <c r="M764" s="508">
        <f t="shared" ref="M764:M780" ca="1" si="216">INDEX(F:F, MATCH($J764, $B:$B, 0))*0.9</f>
        <v>0</v>
      </c>
      <c r="N764" s="512">
        <f t="shared" ref="N764:N780" ca="1" si="217">INDEX(G:G, MATCH($J$578, $B:$B, 0))</f>
        <v>0</v>
      </c>
      <c r="O764" s="512">
        <f ca="1">+IF(L764=0,N764*0.9,L764*0.9)</f>
        <v>1.5065999999999998E-2</v>
      </c>
      <c r="P764" s="513">
        <f ca="1">+M764*0.9</f>
        <v>0</v>
      </c>
      <c r="Q764" s="514" t="str">
        <f t="shared" ref="Q764:Q780" ca="1" si="218">+IF(L764=0,"-","Dump")</f>
        <v>Dump</v>
      </c>
      <c r="R764" s="515">
        <f t="shared" ref="R764:R780" ca="1" si="219">+K764/4.5</f>
        <v>0.71111111111111114</v>
      </c>
      <c r="S764"/>
      <c r="T764" s="524"/>
      <c r="U764" s="524"/>
      <c r="V764" s="524"/>
      <c r="W764" s="524"/>
      <c r="X764" s="524"/>
      <c r="Y764" s="524"/>
      <c r="Z764" s="524"/>
      <c r="AA764" s="524"/>
      <c r="AB764" s="524"/>
      <c r="AC764" s="524"/>
      <c r="AD764" s="524"/>
      <c r="AE764" s="524"/>
      <c r="AF764" s="524"/>
      <c r="AG764" s="524"/>
      <c r="AJ764" s="520">
        <f ca="1">+K781-SUMIF(AE:AE, AJ763, AA:AA)</f>
        <v>23.880000000000013</v>
      </c>
      <c r="AK764" s="521">
        <f ca="1">L782</f>
        <v>1.8494117647058817E-2</v>
      </c>
      <c r="AL764" s="102">
        <f ca="1">COUNTIF(AE:AE, AJ763)</f>
        <v>1</v>
      </c>
    </row>
    <row r="765" spans="1:54" ht="29.4" thickBot="1">
      <c r="A765" s="524"/>
      <c r="B765" s="524"/>
      <c r="H765" s="530">
        <v>492</v>
      </c>
      <c r="I765" s="510">
        <f t="shared" si="213"/>
        <v>585</v>
      </c>
      <c r="J765" s="53" t="str" cm="1">
        <f t="array" aca="1" ref="J765" ca="1">INDIRECT("B" &amp; I765)</f>
        <v>NIVEL 970 CONTRA AM 492 24-03-2026</v>
      </c>
      <c r="K765" s="511">
        <f t="shared" ca="1" si="214"/>
        <v>3.2</v>
      </c>
      <c r="L765" s="508">
        <f t="shared" ca="1" si="215"/>
        <v>1.719E-2</v>
      </c>
      <c r="M765" s="508">
        <f t="shared" ca="1" si="216"/>
        <v>0</v>
      </c>
      <c r="N765" s="512">
        <f t="shared" ca="1" si="217"/>
        <v>0</v>
      </c>
      <c r="O765" s="512">
        <f t="shared" ref="O765:O780" ca="1" si="220">+IF(L765=0,N765*0.9,L765*0.9)</f>
        <v>1.5471E-2</v>
      </c>
      <c r="P765" s="513">
        <f t="shared" ref="P765:P780" ca="1" si="221">+M765*0.9</f>
        <v>0</v>
      </c>
      <c r="Q765" s="514" t="str">
        <f t="shared" ca="1" si="218"/>
        <v>Dump</v>
      </c>
      <c r="R765" s="515">
        <f t="shared" ca="1" si="219"/>
        <v>0.71111111111111114</v>
      </c>
      <c r="S765"/>
      <c r="T765" s="47" t="s">
        <v>48</v>
      </c>
      <c r="U765" s="48" t="s">
        <v>49</v>
      </c>
      <c r="V765" s="48" t="s">
        <v>50</v>
      </c>
      <c r="W765" s="48" t="s">
        <v>51</v>
      </c>
      <c r="X765" s="49" t="s">
        <v>52</v>
      </c>
      <c r="Y765" s="49" t="s">
        <v>53</v>
      </c>
      <c r="Z765" s="48" t="s">
        <v>54</v>
      </c>
      <c r="AA765" s="50" t="s">
        <v>55</v>
      </c>
      <c r="AB765" s="48" t="s">
        <v>56</v>
      </c>
      <c r="AC765" s="51" t="s">
        <v>12</v>
      </c>
      <c r="AD765" s="51" t="s">
        <v>295</v>
      </c>
      <c r="AE765" s="48" t="s">
        <v>57</v>
      </c>
      <c r="AF765" s="48" t="s">
        <v>66</v>
      </c>
      <c r="AG765" s="48" t="s">
        <v>67</v>
      </c>
      <c r="AH765" s="48" t="s">
        <v>68</v>
      </c>
      <c r="AJ765" s="105" t="s">
        <v>83</v>
      </c>
      <c r="AK765" s="101"/>
    </row>
    <row r="766" spans="1:54">
      <c r="A766" s="524"/>
      <c r="B766" s="350" t="s">
        <v>63</v>
      </c>
      <c r="C766" s="772" t="s">
        <v>22</v>
      </c>
      <c r="D766" s="97" t="s">
        <v>23</v>
      </c>
      <c r="E766" s="772" t="s">
        <v>64</v>
      </c>
      <c r="F766" s="772" t="s">
        <v>65</v>
      </c>
      <c r="G766"/>
      <c r="H766" s="542">
        <v>493</v>
      </c>
      <c r="I766" s="510">
        <f t="shared" si="213"/>
        <v>586</v>
      </c>
      <c r="J766" s="53" t="str" cm="1">
        <f t="array" aca="1" ref="J766" ca="1">INDIRECT("B" &amp; I766)</f>
        <v>NIVEL 970 CONTRA AM 493 24-03-2026</v>
      </c>
      <c r="K766" s="511">
        <f t="shared" ca="1" si="214"/>
        <v>3.2</v>
      </c>
      <c r="L766" s="508">
        <f t="shared" ca="1" si="215"/>
        <v>1.6830000000000001E-2</v>
      </c>
      <c r="M766" s="508">
        <f t="shared" ca="1" si="216"/>
        <v>0</v>
      </c>
      <c r="N766" s="512">
        <f t="shared" ca="1" si="217"/>
        <v>0</v>
      </c>
      <c r="O766" s="512">
        <f t="shared" ref="O766:O771" ca="1" si="222">+IF(L766=0,N766*0.9,L766*0.9)</f>
        <v>1.5147000000000001E-2</v>
      </c>
      <c r="P766" s="513">
        <f t="shared" ref="P766:P771" ca="1" si="223">+M766*0.9</f>
        <v>0</v>
      </c>
      <c r="Q766" s="514" t="str">
        <f t="shared" ref="Q766:Q771" ca="1" si="224">+IF(L766=0,"-","Dump")</f>
        <v>Dump</v>
      </c>
      <c r="R766" s="515">
        <f t="shared" ref="R766:R771" ca="1" si="225">+K766/4.5</f>
        <v>0.71111111111111114</v>
      </c>
      <c r="S766"/>
      <c r="T766" s="615" t="s">
        <v>357</v>
      </c>
      <c r="U766" s="56">
        <v>1</v>
      </c>
      <c r="V766" s="56">
        <v>230227</v>
      </c>
      <c r="W766" s="56" t="s">
        <v>60</v>
      </c>
      <c r="X766" s="57">
        <v>46129</v>
      </c>
      <c r="Y766" s="57">
        <v>46129</v>
      </c>
      <c r="Z766" s="58">
        <v>0.62430555555555556</v>
      </c>
      <c r="AA766" s="118">
        <v>35</v>
      </c>
      <c r="AB766" s="60">
        <f ca="1">+O808</f>
        <v>1.0602900000000004E-2</v>
      </c>
      <c r="AC766" s="60">
        <f ca="1">+N808</f>
        <v>0</v>
      </c>
      <c r="AD766" s="60" t="s">
        <v>319</v>
      </c>
      <c r="AE766" s="60" t="str">
        <f>+I797</f>
        <v>CN018</v>
      </c>
      <c r="AF766" s="106"/>
      <c r="AG766" s="107">
        <f ca="1">+AF777-AB777</f>
        <v>-1.0413577656907681E-2</v>
      </c>
      <c r="AH766" s="104">
        <f ca="1">+(AF777-AB777)/AB777</f>
        <v>-1</v>
      </c>
    </row>
    <row r="767" spans="1:54" ht="21.6">
      <c r="A767" s="524"/>
      <c r="B767" s="772" t="s">
        <v>692</v>
      </c>
      <c r="C767" s="376">
        <v>1</v>
      </c>
      <c r="D767" s="771">
        <v>3.2</v>
      </c>
      <c r="E767" s="104">
        <v>1.38E-2</v>
      </c>
      <c r="F767" s="104"/>
      <c r="G767"/>
      <c r="H767" s="542">
        <v>494</v>
      </c>
      <c r="I767" s="510">
        <f t="shared" si="213"/>
        <v>587</v>
      </c>
      <c r="J767" s="53" t="str" cm="1">
        <f t="array" aca="1" ref="J767" ca="1">INDIRECT("B" &amp; I767)</f>
        <v>NIVEL 970 CONTRA AM 494 24-03-2026</v>
      </c>
      <c r="K767" s="511">
        <f t="shared" ca="1" si="214"/>
        <v>3.2</v>
      </c>
      <c r="L767" s="508">
        <f t="shared" ca="1" si="215"/>
        <v>1.6830000000000001E-2</v>
      </c>
      <c r="M767" s="508">
        <f t="shared" ca="1" si="216"/>
        <v>0</v>
      </c>
      <c r="N767" s="512">
        <f t="shared" ca="1" si="217"/>
        <v>0</v>
      </c>
      <c r="O767" s="512">
        <f t="shared" ca="1" si="222"/>
        <v>1.5147000000000001E-2</v>
      </c>
      <c r="P767" s="513">
        <f t="shared" ca="1" si="223"/>
        <v>0</v>
      </c>
      <c r="Q767" s="514" t="str">
        <f t="shared" ca="1" si="224"/>
        <v>Dump</v>
      </c>
      <c r="R767" s="515">
        <f t="shared" ca="1" si="225"/>
        <v>0.71111111111111114</v>
      </c>
      <c r="S767"/>
      <c r="T767" s="413" t="s">
        <v>263</v>
      </c>
      <c r="U767" s="56">
        <v>2</v>
      </c>
      <c r="V767" s="56">
        <v>230224</v>
      </c>
      <c r="W767" s="56" t="s">
        <v>247</v>
      </c>
      <c r="X767" s="57">
        <v>46129</v>
      </c>
      <c r="Y767" s="57">
        <v>46129</v>
      </c>
      <c r="Z767" s="58">
        <v>0.62708333333333333</v>
      </c>
      <c r="AA767" s="118">
        <v>29.93</v>
      </c>
      <c r="AB767" s="60">
        <f ca="1">+O996</f>
        <v>1.0376100000000003E-2</v>
      </c>
      <c r="AC767" s="60">
        <f ca="1">+N996</f>
        <v>0</v>
      </c>
      <c r="AD767" s="60" t="s">
        <v>319</v>
      </c>
      <c r="AE767" s="60" t="str">
        <f>+I985</f>
        <v>CN027</v>
      </c>
      <c r="AF767" s="106"/>
      <c r="AG767" s="107"/>
      <c r="AH767" s="104"/>
    </row>
    <row r="768" spans="1:54">
      <c r="A768" s="524"/>
      <c r="B768" s="772" t="s">
        <v>693</v>
      </c>
      <c r="C768" s="376">
        <v>1</v>
      </c>
      <c r="D768" s="771">
        <v>3.2</v>
      </c>
      <c r="E768" s="104">
        <v>1.67E-2</v>
      </c>
      <c r="F768" s="104"/>
      <c r="G768"/>
      <c r="H768" s="542">
        <v>495</v>
      </c>
      <c r="I768" s="510">
        <f t="shared" si="213"/>
        <v>588</v>
      </c>
      <c r="J768" s="53" t="str" cm="1">
        <f t="array" aca="1" ref="J768" ca="1">INDIRECT("B" &amp; I768)</f>
        <v>NIVEL 970 CONTRA AM 495 24-03-2026</v>
      </c>
      <c r="K768" s="511">
        <f t="shared" ca="1" si="214"/>
        <v>3.2</v>
      </c>
      <c r="L768" s="508">
        <f t="shared" ca="1" si="215"/>
        <v>1.2239999999999999E-2</v>
      </c>
      <c r="M768" s="508">
        <f t="shared" ca="1" si="216"/>
        <v>0</v>
      </c>
      <c r="N768" s="512">
        <f t="shared" ca="1" si="217"/>
        <v>0</v>
      </c>
      <c r="O768" s="512">
        <f t="shared" ca="1" si="222"/>
        <v>1.1016E-2</v>
      </c>
      <c r="P768" s="513">
        <f t="shared" ca="1" si="223"/>
        <v>0</v>
      </c>
      <c r="Q768" s="514" t="str">
        <f t="shared" ca="1" si="224"/>
        <v>Dump</v>
      </c>
      <c r="R768" s="515">
        <f t="shared" ca="1" si="225"/>
        <v>0.71111111111111114</v>
      </c>
      <c r="S768"/>
      <c r="T768" s="532"/>
      <c r="U768" s="56">
        <v>3</v>
      </c>
      <c r="V768" s="56">
        <v>230525</v>
      </c>
      <c r="W768" s="56" t="s">
        <v>247</v>
      </c>
      <c r="X768" s="57">
        <v>46132</v>
      </c>
      <c r="Y768" s="57">
        <v>46132</v>
      </c>
      <c r="Z768" s="58">
        <v>0.625</v>
      </c>
      <c r="AA768" s="118">
        <v>29.17</v>
      </c>
      <c r="AB768" s="60">
        <f ca="1">+O1023</f>
        <v>1.2202826086956522E-2</v>
      </c>
      <c r="AC768" s="60">
        <f ca="1">+N1023</f>
        <v>0</v>
      </c>
      <c r="AD768" s="60" t="s">
        <v>319</v>
      </c>
      <c r="AE768" s="60" t="str">
        <f>+I999</f>
        <v>CN028</v>
      </c>
      <c r="AF768" s="106"/>
      <c r="AG768" s="107"/>
      <c r="AH768" s="104"/>
    </row>
    <row r="769" spans="1:37">
      <c r="A769" s="524"/>
      <c r="B769" s="772" t="s">
        <v>694</v>
      </c>
      <c r="C769" s="376">
        <v>1</v>
      </c>
      <c r="D769" s="771">
        <v>3.2</v>
      </c>
      <c r="E769" s="104">
        <v>1.5699999999999999E-2</v>
      </c>
      <c r="F769" s="104"/>
      <c r="H769" s="542">
        <v>496</v>
      </c>
      <c r="I769" s="510">
        <f t="shared" si="213"/>
        <v>589</v>
      </c>
      <c r="J769" s="53" t="str" cm="1">
        <f t="array" aca="1" ref="J769" ca="1">INDIRECT("B" &amp; I769)</f>
        <v>NIVEL 970 CONTRA AM 496 24-03-2026</v>
      </c>
      <c r="K769" s="511">
        <f t="shared" ca="1" si="214"/>
        <v>3.2</v>
      </c>
      <c r="L769" s="508">
        <f t="shared" ca="1" si="215"/>
        <v>1.332E-2</v>
      </c>
      <c r="M769" s="508">
        <f t="shared" ca="1" si="216"/>
        <v>0</v>
      </c>
      <c r="N769" s="512">
        <f t="shared" ca="1" si="217"/>
        <v>0</v>
      </c>
      <c r="O769" s="512">
        <f t="shared" ca="1" si="222"/>
        <v>1.1988E-2</v>
      </c>
      <c r="P769" s="513">
        <f t="shared" ca="1" si="223"/>
        <v>0</v>
      </c>
      <c r="Q769" s="514" t="str">
        <f t="shared" ca="1" si="224"/>
        <v>Dump</v>
      </c>
      <c r="R769" s="515">
        <f t="shared" ca="1" si="225"/>
        <v>0.71111111111111114</v>
      </c>
      <c r="S769"/>
      <c r="T769" s="532"/>
      <c r="U769" s="56">
        <v>4</v>
      </c>
      <c r="V769" s="56">
        <v>230667</v>
      </c>
      <c r="W769" s="56" t="s">
        <v>60</v>
      </c>
      <c r="X769" s="57">
        <v>46133</v>
      </c>
      <c r="Y769" s="57">
        <v>46133</v>
      </c>
      <c r="Z769" s="58">
        <v>0.67847222222222225</v>
      </c>
      <c r="AA769" s="118">
        <v>37.32</v>
      </c>
      <c r="AB769" s="60">
        <f ca="1">+O1078</f>
        <v>8.8675714285714278E-3</v>
      </c>
      <c r="AC769" s="60">
        <f ca="1">+N1078</f>
        <v>0</v>
      </c>
      <c r="AD769" s="60" t="s">
        <v>319</v>
      </c>
      <c r="AE769" s="60" t="str">
        <f>+I1056</f>
        <v>CN030</v>
      </c>
      <c r="AF769" s="106"/>
      <c r="AG769" s="107"/>
      <c r="AH769" s="104"/>
    </row>
    <row r="770" spans="1:37">
      <c r="A770" s="524"/>
      <c r="B770" s="772" t="s">
        <v>695</v>
      </c>
      <c r="C770" s="376">
        <v>1</v>
      </c>
      <c r="D770" s="771">
        <v>3.2</v>
      </c>
      <c r="E770" s="104">
        <v>1.17E-2</v>
      </c>
      <c r="F770" s="104"/>
      <c r="H770" s="542">
        <v>497</v>
      </c>
      <c r="I770" s="510">
        <f t="shared" si="213"/>
        <v>590</v>
      </c>
      <c r="J770" s="53" t="str" cm="1">
        <f t="array" aca="1" ref="J770" ca="1">INDIRECT("B" &amp; I770)</f>
        <v>NIVEL 970 CONTRA AM 497 24-03-2026</v>
      </c>
      <c r="K770" s="511">
        <f t="shared" ca="1" si="214"/>
        <v>3.2</v>
      </c>
      <c r="L770" s="508">
        <f t="shared" ca="1" si="215"/>
        <v>1.269E-2</v>
      </c>
      <c r="M770" s="508">
        <f t="shared" ca="1" si="216"/>
        <v>0</v>
      </c>
      <c r="N770" s="512">
        <f t="shared" ca="1" si="217"/>
        <v>0</v>
      </c>
      <c r="O770" s="512">
        <f t="shared" ca="1" si="222"/>
        <v>1.1421000000000001E-2</v>
      </c>
      <c r="P770" s="513">
        <f t="shared" ca="1" si="223"/>
        <v>0</v>
      </c>
      <c r="Q770" s="514" t="str">
        <f t="shared" ca="1" si="224"/>
        <v>Dump</v>
      </c>
      <c r="R770" s="515">
        <f t="shared" ca="1" si="225"/>
        <v>0.71111111111111114</v>
      </c>
      <c r="S770"/>
      <c r="T770" s="532"/>
      <c r="U770" s="532">
        <v>5</v>
      </c>
      <c r="V770" s="56"/>
      <c r="W770" s="56"/>
      <c r="X770" s="57"/>
      <c r="Y770" s="57"/>
      <c r="Z770" s="58"/>
      <c r="AA770" s="59"/>
      <c r="AB770" s="60"/>
      <c r="AC770" s="60"/>
      <c r="AD770" s="60"/>
      <c r="AE770" s="60"/>
      <c r="AF770" s="106"/>
      <c r="AG770" s="107"/>
      <c r="AH770" s="104"/>
    </row>
    <row r="771" spans="1:37">
      <c r="A771" s="524"/>
      <c r="B771" s="772" t="s">
        <v>696</v>
      </c>
      <c r="C771" s="376">
        <v>1</v>
      </c>
      <c r="D771" s="771">
        <v>3.2</v>
      </c>
      <c r="E771" s="104">
        <v>1.3100000000000001E-2</v>
      </c>
      <c r="F771" s="104"/>
      <c r="H771" s="542">
        <v>507</v>
      </c>
      <c r="I771" s="510">
        <f t="shared" si="213"/>
        <v>768</v>
      </c>
      <c r="J771" s="53" t="str" cm="1">
        <f t="array" aca="1" ref="J771" ca="1">INDIRECT("B" &amp; I771)</f>
        <v>NIVEL 968 CONTRA PM 507 01-04-2026</v>
      </c>
      <c r="K771" s="511">
        <f t="shared" ca="1" si="214"/>
        <v>3.2</v>
      </c>
      <c r="L771" s="508">
        <f t="shared" ca="1" si="215"/>
        <v>1.503E-2</v>
      </c>
      <c r="M771" s="508">
        <f t="shared" ca="1" si="216"/>
        <v>0</v>
      </c>
      <c r="N771" s="512">
        <f t="shared" ca="1" si="217"/>
        <v>0</v>
      </c>
      <c r="O771" s="512">
        <f t="shared" ca="1" si="222"/>
        <v>1.3527000000000001E-2</v>
      </c>
      <c r="P771" s="513">
        <f t="shared" ca="1" si="223"/>
        <v>0</v>
      </c>
      <c r="Q771" s="514" t="str">
        <f t="shared" ca="1" si="224"/>
        <v>Dump</v>
      </c>
      <c r="R771" s="515">
        <f t="shared" ca="1" si="225"/>
        <v>0.71111111111111114</v>
      </c>
      <c r="S771"/>
      <c r="T771" s="532"/>
      <c r="U771" s="532">
        <v>6</v>
      </c>
      <c r="V771" s="532"/>
      <c r="W771" s="56"/>
      <c r="X771" s="57"/>
      <c r="Y771" s="57"/>
      <c r="Z771" s="58"/>
      <c r="AA771" s="59"/>
      <c r="AB771" s="60"/>
      <c r="AC771" s="60"/>
      <c r="AD771" s="60"/>
      <c r="AE771" s="60"/>
      <c r="AF771" s="106"/>
      <c r="AG771" s="107"/>
      <c r="AH771" s="104"/>
    </row>
    <row r="772" spans="1:37">
      <c r="A772" s="524"/>
      <c r="B772" s="772" t="s">
        <v>697</v>
      </c>
      <c r="C772" s="376">
        <v>1</v>
      </c>
      <c r="D772" s="771">
        <v>3.2</v>
      </c>
      <c r="E772" s="104">
        <v>2.4899999999999999E-2</v>
      </c>
      <c r="F772" s="104"/>
      <c r="H772" s="530">
        <v>508</v>
      </c>
      <c r="I772" s="510">
        <f t="shared" si="213"/>
        <v>769</v>
      </c>
      <c r="J772" s="53" t="str" cm="1">
        <f t="array" aca="1" ref="J772" ca="1">INDIRECT("B" &amp; I772)</f>
        <v>NIVEL 968 CONTRA PM 508 01-04-2026</v>
      </c>
      <c r="K772" s="511">
        <f t="shared" ca="1" si="214"/>
        <v>3.2</v>
      </c>
      <c r="L772" s="508">
        <f t="shared" ca="1" si="215"/>
        <v>1.4129999999999998E-2</v>
      </c>
      <c r="M772" s="508">
        <f t="shared" ca="1" si="216"/>
        <v>0</v>
      </c>
      <c r="N772" s="512">
        <f t="shared" ca="1" si="217"/>
        <v>0</v>
      </c>
      <c r="O772" s="512">
        <f t="shared" ca="1" si="220"/>
        <v>1.2716999999999999E-2</v>
      </c>
      <c r="P772" s="513">
        <f t="shared" ca="1" si="221"/>
        <v>0</v>
      </c>
      <c r="Q772" s="514" t="str">
        <f t="shared" ca="1" si="218"/>
        <v>Dump</v>
      </c>
      <c r="R772" s="515">
        <f t="shared" ca="1" si="219"/>
        <v>0.71111111111111114</v>
      </c>
      <c r="S772"/>
      <c r="T772" s="532"/>
      <c r="U772" s="532">
        <v>7</v>
      </c>
      <c r="V772" s="532"/>
      <c r="W772" s="56"/>
      <c r="X772" s="57"/>
      <c r="Y772" s="57"/>
      <c r="Z772" s="58"/>
      <c r="AA772" s="109"/>
      <c r="AB772" s="60"/>
      <c r="AC772" s="60"/>
      <c r="AD772" s="60"/>
      <c r="AE772" s="60"/>
      <c r="AF772" s="106"/>
      <c r="AG772" s="107"/>
      <c r="AH772" s="104"/>
    </row>
    <row r="773" spans="1:37">
      <c r="A773" s="524"/>
      <c r="B773" s="772" t="s">
        <v>698</v>
      </c>
      <c r="C773" s="376">
        <v>1</v>
      </c>
      <c r="D773" s="771">
        <v>3.2</v>
      </c>
      <c r="E773" s="104">
        <v>1.23E-2</v>
      </c>
      <c r="F773" s="104"/>
      <c r="H773" s="542">
        <v>511</v>
      </c>
      <c r="I773" s="510">
        <f t="shared" si="213"/>
        <v>772</v>
      </c>
      <c r="J773" s="53" t="str" cm="1">
        <f t="array" aca="1" ref="J773" ca="1">INDIRECT("B" &amp; I773)</f>
        <v>NIVEL 968 CONTRA PM 511 01-04-2026</v>
      </c>
      <c r="K773" s="511">
        <f t="shared" ca="1" si="214"/>
        <v>3.2</v>
      </c>
      <c r="L773" s="508">
        <f t="shared" ca="1" si="215"/>
        <v>2.2409999999999999E-2</v>
      </c>
      <c r="M773" s="508">
        <f t="shared" ca="1" si="216"/>
        <v>0</v>
      </c>
      <c r="N773" s="512">
        <f t="shared" ca="1" si="217"/>
        <v>0</v>
      </c>
      <c r="O773" s="512">
        <f t="shared" ca="1" si="220"/>
        <v>2.0168999999999999E-2</v>
      </c>
      <c r="P773" s="513">
        <f t="shared" ca="1" si="221"/>
        <v>0</v>
      </c>
      <c r="Q773" s="514" t="str">
        <f t="shared" ca="1" si="218"/>
        <v>Dump</v>
      </c>
      <c r="R773" s="515">
        <f t="shared" ca="1" si="219"/>
        <v>0.71111111111111114</v>
      </c>
      <c r="S773"/>
      <c r="T773" s="532"/>
      <c r="U773" s="532">
        <v>8</v>
      </c>
      <c r="V773" s="532"/>
      <c r="W773" s="56"/>
      <c r="X773" s="57"/>
      <c r="Y773" s="57"/>
      <c r="Z773" s="62"/>
      <c r="AA773" s="109"/>
      <c r="AB773" s="60"/>
      <c r="AC773" s="60"/>
      <c r="AD773" s="60"/>
      <c r="AE773" s="60"/>
      <c r="AF773" s="106"/>
      <c r="AG773" s="107"/>
      <c r="AH773" s="104"/>
    </row>
    <row r="774" spans="1:37">
      <c r="A774" s="419" t="s">
        <v>271</v>
      </c>
      <c r="B774" s="772" t="s">
        <v>699</v>
      </c>
      <c r="C774" s="376">
        <v>1</v>
      </c>
      <c r="D774" s="771">
        <v>3.2</v>
      </c>
      <c r="E774" s="104">
        <v>9.1000000000000004E-3</v>
      </c>
      <c r="F774" s="104"/>
      <c r="H774" s="542">
        <v>514</v>
      </c>
      <c r="I774" s="510">
        <f t="shared" si="213"/>
        <v>775</v>
      </c>
      <c r="J774" s="53" t="str" cm="1">
        <f t="array" aca="1" ref="J774" ca="1">INDIRECT("B" &amp; I774)</f>
        <v>NIVEL 968 CONTRA PM 514 02-04-2026</v>
      </c>
      <c r="K774" s="511">
        <f t="shared" ca="1" si="214"/>
        <v>3.2</v>
      </c>
      <c r="L774" s="508">
        <f t="shared" ca="1" si="215"/>
        <v>1.512E-2</v>
      </c>
      <c r="M774" s="508">
        <f t="shared" ca="1" si="216"/>
        <v>0</v>
      </c>
      <c r="N774" s="512">
        <f t="shared" ca="1" si="217"/>
        <v>0</v>
      </c>
      <c r="O774" s="512">
        <f t="shared" ref="O774:O776" ca="1" si="226">+IF(L774=0,N774*0.9,L774*0.9)</f>
        <v>1.3608E-2</v>
      </c>
      <c r="P774" s="513">
        <f t="shared" ref="P774:P776" ca="1" si="227">+M774*0.9</f>
        <v>0</v>
      </c>
      <c r="Q774" s="514" t="str">
        <f t="shared" ref="Q774:Q776" ca="1" si="228">+IF(L774=0,"-","Dump")</f>
        <v>Dump</v>
      </c>
      <c r="R774" s="515">
        <f t="shared" ref="R774:R776" ca="1" si="229">+K774/4.5</f>
        <v>0.71111111111111114</v>
      </c>
      <c r="S774" s="524"/>
      <c r="T774" s="524"/>
      <c r="U774" s="532">
        <v>9</v>
      </c>
      <c r="V774" s="532"/>
      <c r="W774" s="532"/>
      <c r="X774" s="57"/>
      <c r="Y774" s="57"/>
      <c r="Z774" s="62"/>
      <c r="AA774" s="59"/>
      <c r="AB774" s="60"/>
      <c r="AC774" s="60"/>
      <c r="AD774" s="60"/>
      <c r="AE774" s="60"/>
      <c r="AF774" s="106"/>
      <c r="AG774" s="107"/>
      <c r="AH774" s="104"/>
    </row>
    <row r="775" spans="1:37">
      <c r="A775" s="524"/>
      <c r="B775" s="772" t="s">
        <v>700</v>
      </c>
      <c r="C775" s="376">
        <v>1</v>
      </c>
      <c r="D775" s="771">
        <v>3.2</v>
      </c>
      <c r="E775" s="104">
        <v>1.6799999999999999E-2</v>
      </c>
      <c r="F775" s="104"/>
      <c r="H775" s="542">
        <v>515</v>
      </c>
      <c r="I775" s="510">
        <f t="shared" si="213"/>
        <v>776</v>
      </c>
      <c r="J775" s="53" t="str" cm="1">
        <f t="array" aca="1" ref="J775" ca="1">INDIRECT("B" &amp; I775)</f>
        <v>NIVEL 968 CONTRA PM 515 02-04-2026</v>
      </c>
      <c r="K775" s="511">
        <f t="shared" ca="1" si="214"/>
        <v>3.2</v>
      </c>
      <c r="L775" s="508">
        <f t="shared" ca="1" si="215"/>
        <v>2.1239999999999998E-2</v>
      </c>
      <c r="M775" s="508">
        <f t="shared" ca="1" si="216"/>
        <v>0</v>
      </c>
      <c r="N775" s="512">
        <f t="shared" ca="1" si="217"/>
        <v>0</v>
      </c>
      <c r="O775" s="512">
        <f t="shared" ca="1" si="226"/>
        <v>1.9115999999999998E-2</v>
      </c>
      <c r="P775" s="513">
        <f t="shared" ca="1" si="227"/>
        <v>0</v>
      </c>
      <c r="Q775" s="514" t="str">
        <f t="shared" ca="1" si="228"/>
        <v>Dump</v>
      </c>
      <c r="R775" s="515">
        <f t="shared" ca="1" si="229"/>
        <v>0.71111111111111114</v>
      </c>
      <c r="S775" s="524"/>
      <c r="T775" s="524"/>
      <c r="U775" s="532">
        <v>10</v>
      </c>
      <c r="V775" s="532"/>
      <c r="W775" s="532"/>
      <c r="X775" s="57"/>
      <c r="Y775" s="57"/>
      <c r="Z775" s="62"/>
      <c r="AA775" s="63"/>
      <c r="AB775" s="60"/>
      <c r="AC775" s="60"/>
      <c r="AD775" s="60"/>
      <c r="AE775" s="60"/>
      <c r="AF775" s="106"/>
      <c r="AG775" s="107"/>
      <c r="AH775" s="104"/>
    </row>
    <row r="776" spans="1:37" ht="15" thickBot="1">
      <c r="A776" s="524"/>
      <c r="B776" s="772" t="s">
        <v>701</v>
      </c>
      <c r="C776" s="376">
        <v>1</v>
      </c>
      <c r="D776" s="771">
        <v>3.2</v>
      </c>
      <c r="E776" s="104">
        <v>2.3599999999999999E-2</v>
      </c>
      <c r="F776" s="104"/>
      <c r="H776" s="542">
        <v>516</v>
      </c>
      <c r="I776" s="510">
        <f t="shared" si="213"/>
        <v>777</v>
      </c>
      <c r="J776" s="53" t="str" cm="1">
        <f t="array" aca="1" ref="J776" ca="1">INDIRECT("B" &amp; I776)</f>
        <v>NIVEL 968 CONTRA PM 516 02-04-2026</v>
      </c>
      <c r="K776" s="511">
        <f t="shared" ca="1" si="214"/>
        <v>3.2</v>
      </c>
      <c r="L776" s="508">
        <f t="shared" ca="1" si="215"/>
        <v>2.2590000000000002E-2</v>
      </c>
      <c r="M776" s="508">
        <f t="shared" ca="1" si="216"/>
        <v>0</v>
      </c>
      <c r="N776" s="512">
        <f t="shared" ca="1" si="217"/>
        <v>0</v>
      </c>
      <c r="O776" s="512">
        <f t="shared" ca="1" si="226"/>
        <v>2.0331000000000002E-2</v>
      </c>
      <c r="P776" s="513">
        <f t="shared" ca="1" si="227"/>
        <v>0</v>
      </c>
      <c r="Q776" s="514" t="str">
        <f t="shared" ca="1" si="228"/>
        <v>Dump</v>
      </c>
      <c r="R776" s="515">
        <f t="shared" ca="1" si="229"/>
        <v>0.71111111111111114</v>
      </c>
      <c r="S776" s="524"/>
      <c r="T776" s="524"/>
      <c r="U776" s="532">
        <v>11</v>
      </c>
      <c r="V776" s="532"/>
      <c r="W776" s="532"/>
      <c r="X776" s="57"/>
      <c r="Y776" s="57"/>
      <c r="Z776" s="62"/>
      <c r="AA776" s="63"/>
      <c r="AB776" s="60"/>
      <c r="AC776" s="60"/>
      <c r="AD776" s="60"/>
      <c r="AE776" s="60"/>
      <c r="AF776" s="106"/>
      <c r="AG776" s="524"/>
      <c r="AH776" s="524"/>
    </row>
    <row r="777" spans="1:37" ht="15" thickBot="1">
      <c r="A777" s="524"/>
      <c r="B777" s="772" t="s">
        <v>702</v>
      </c>
      <c r="C777" s="376">
        <v>1</v>
      </c>
      <c r="D777" s="771">
        <v>3.2</v>
      </c>
      <c r="E777" s="104">
        <v>2.5100000000000001E-2</v>
      </c>
      <c r="F777" s="104"/>
      <c r="H777" s="542">
        <v>517</v>
      </c>
      <c r="I777" s="510">
        <f t="shared" si="213"/>
        <v>778</v>
      </c>
      <c r="J777" s="53" t="str" cm="1">
        <f t="array" aca="1" ref="J777" ca="1">INDIRECT("B" &amp; I777)</f>
        <v>NIVEL 968 CONTRA PM 517 02-04-2026</v>
      </c>
      <c r="K777" s="511">
        <f t="shared" ca="1" si="214"/>
        <v>3.2</v>
      </c>
      <c r="L777" s="508">
        <f t="shared" ca="1" si="215"/>
        <v>1.332E-2</v>
      </c>
      <c r="M777" s="508">
        <f t="shared" ca="1" si="216"/>
        <v>0</v>
      </c>
      <c r="N777" s="512">
        <f t="shared" ca="1" si="217"/>
        <v>0</v>
      </c>
      <c r="O777" s="512">
        <f t="shared" ca="1" si="220"/>
        <v>1.1988E-2</v>
      </c>
      <c r="P777" s="513">
        <f t="shared" ca="1" si="221"/>
        <v>0</v>
      </c>
      <c r="Q777" s="514" t="str">
        <f t="shared" ca="1" si="218"/>
        <v>Dump</v>
      </c>
      <c r="R777" s="515">
        <f t="shared" ca="1" si="219"/>
        <v>0.71111111111111114</v>
      </c>
      <c r="S777" s="524"/>
      <c r="T777" s="524"/>
      <c r="U777" s="524"/>
      <c r="V777" s="524"/>
      <c r="W777" s="524"/>
      <c r="X777" s="524"/>
      <c r="Y777" s="524"/>
      <c r="Z777" s="524"/>
      <c r="AA777" s="64">
        <f>SUM(AA766:AA776)</f>
        <v>131.42000000000002</v>
      </c>
      <c r="AB777" s="624">
        <f ca="1">+SUMPRODUCT(AA766:AA776,AB766:AB776)/AA777</f>
        <v>1.0413577656907681E-2</v>
      </c>
      <c r="AC777" s="66">
        <f ca="1">+SUMPRODUCT(Z766:Z776,AC766:AC776)/AA777</f>
        <v>0</v>
      </c>
      <c r="AD777" s="66">
        <f>+SUMPRODUCT(AA766:AA776,AD766:AD776)/AA777</f>
        <v>0</v>
      </c>
      <c r="AE777" s="67"/>
      <c r="AF777" s="110">
        <v>0</v>
      </c>
      <c r="AG777" s="524"/>
      <c r="AH777" s="524"/>
    </row>
    <row r="778" spans="1:37">
      <c r="A778" s="524"/>
      <c r="B778" s="772" t="s">
        <v>703</v>
      </c>
      <c r="C778" s="376">
        <v>1</v>
      </c>
      <c r="D778" s="771">
        <v>3.2</v>
      </c>
      <c r="E778" s="104">
        <v>1.4800000000000001E-2</v>
      </c>
      <c r="F778" s="104"/>
      <c r="H778" s="542">
        <v>518</v>
      </c>
      <c r="I778" s="510">
        <f t="shared" si="213"/>
        <v>779</v>
      </c>
      <c r="J778" s="53" t="str" cm="1">
        <f t="array" aca="1" ref="J778" ca="1">INDIRECT("B" &amp; I778)</f>
        <v>NIVEL 968 CONTRA PM 518 02-04-2026</v>
      </c>
      <c r="K778" s="511">
        <f t="shared" ca="1" si="214"/>
        <v>3.2</v>
      </c>
      <c r="L778" s="508">
        <f t="shared" ca="1" si="215"/>
        <v>2.2680000000000002E-2</v>
      </c>
      <c r="M778" s="508">
        <f t="shared" ca="1" si="216"/>
        <v>0</v>
      </c>
      <c r="N778" s="512">
        <f t="shared" ca="1" si="217"/>
        <v>0</v>
      </c>
      <c r="O778" s="512">
        <f t="shared" ref="O778" ca="1" si="230">+IF(L778=0,N778*0.9,L778*0.9)</f>
        <v>2.0412000000000003E-2</v>
      </c>
      <c r="P778" s="513">
        <f t="shared" ref="P778" ca="1" si="231">+M778*0.9</f>
        <v>0</v>
      </c>
      <c r="Q778" s="514" t="str">
        <f t="shared" ref="Q778" ca="1" si="232">+IF(L778=0,"-","Dump")</f>
        <v>Dump</v>
      </c>
      <c r="R778" s="515">
        <f t="shared" ref="R778" ca="1" si="233">+K778/4.5</f>
        <v>0.71111111111111114</v>
      </c>
      <c r="S778" s="524"/>
      <c r="T778" s="524"/>
      <c r="U778" s="524"/>
      <c r="V778" s="524"/>
      <c r="W778" s="524"/>
      <c r="X778" s="524"/>
      <c r="Y778" s="524"/>
      <c r="Z778" s="524"/>
      <c r="AA778" s="111"/>
      <c r="AB778" s="112"/>
      <c r="AC778" s="112"/>
      <c r="AD778" s="113"/>
      <c r="AE778" s="114"/>
      <c r="AF778" s="524"/>
      <c r="AG778" s="524"/>
    </row>
    <row r="779" spans="1:37" ht="28.8">
      <c r="A779" s="524"/>
      <c r="B779" s="772" t="s">
        <v>704</v>
      </c>
      <c r="C779" s="376">
        <v>1</v>
      </c>
      <c r="D779" s="771">
        <v>3.2</v>
      </c>
      <c r="E779" s="104">
        <v>2.52E-2</v>
      </c>
      <c r="F779" s="104"/>
      <c r="H779" s="542">
        <v>519</v>
      </c>
      <c r="I779" s="510">
        <f t="shared" si="213"/>
        <v>780</v>
      </c>
      <c r="J779" s="53" t="str" cm="1">
        <f t="array" aca="1" ref="J779" ca="1">INDIRECT("B" &amp; I779)</f>
        <v>NIVEL 968 CONTRA PM 519 02-04-2026</v>
      </c>
      <c r="K779" s="511">
        <f t="shared" ca="1" si="214"/>
        <v>3.2</v>
      </c>
      <c r="L779" s="508">
        <f t="shared" ca="1" si="215"/>
        <v>1.2060000000000001E-2</v>
      </c>
      <c r="M779" s="508">
        <f t="shared" ca="1" si="216"/>
        <v>0</v>
      </c>
      <c r="N779" s="512">
        <f t="shared" ca="1" si="217"/>
        <v>0</v>
      </c>
      <c r="O779" s="512">
        <f t="shared" ca="1" si="220"/>
        <v>1.0854000000000001E-2</v>
      </c>
      <c r="P779" s="513">
        <f t="shared" ca="1" si="221"/>
        <v>0</v>
      </c>
      <c r="Q779" s="514" t="str">
        <f t="shared" ca="1" si="218"/>
        <v>Dump</v>
      </c>
      <c r="R779" s="515">
        <f t="shared" ca="1" si="219"/>
        <v>0.71111111111111114</v>
      </c>
      <c r="S779" s="524"/>
      <c r="T779" s="47" t="s">
        <v>48</v>
      </c>
      <c r="U779" s="48" t="s">
        <v>49</v>
      </c>
      <c r="V779" s="48" t="s">
        <v>50</v>
      </c>
      <c r="W779" s="48" t="s">
        <v>51</v>
      </c>
      <c r="X779" s="49" t="s">
        <v>52</v>
      </c>
      <c r="Y779" s="49" t="s">
        <v>53</v>
      </c>
      <c r="Z779" s="48" t="s">
        <v>54</v>
      </c>
      <c r="AA779" s="50" t="s">
        <v>55</v>
      </c>
      <c r="AB779" s="48" t="s">
        <v>56</v>
      </c>
      <c r="AC779" s="51" t="s">
        <v>12</v>
      </c>
      <c r="AD779" s="51" t="s">
        <v>295</v>
      </c>
      <c r="AE779" s="48" t="s">
        <v>57</v>
      </c>
      <c r="AF779" s="48" t="s">
        <v>66</v>
      </c>
      <c r="AG779" s="48" t="s">
        <v>67</v>
      </c>
      <c r="AH779" s="48" t="s">
        <v>68</v>
      </c>
    </row>
    <row r="780" spans="1:37">
      <c r="A780" s="524"/>
      <c r="B780" s="772" t="s">
        <v>705</v>
      </c>
      <c r="C780" s="376">
        <v>1</v>
      </c>
      <c r="D780" s="771">
        <v>3.2</v>
      </c>
      <c r="E780" s="104">
        <v>1.34E-2</v>
      </c>
      <c r="F780" s="104"/>
      <c r="H780" s="530">
        <v>520</v>
      </c>
      <c r="I780" s="510">
        <f t="shared" si="213"/>
        <v>781</v>
      </c>
      <c r="J780" s="53" t="str" cm="1">
        <f t="array" aca="1" ref="J780" ca="1">INDIRECT("B" &amp; I780)</f>
        <v>NIVEL 968 CONTRA PM 520 02-04-2026</v>
      </c>
      <c r="K780" s="511">
        <f t="shared" ca="1" si="214"/>
        <v>3.2</v>
      </c>
      <c r="L780" s="508">
        <f t="shared" ca="1" si="215"/>
        <v>1.8540000000000001E-2</v>
      </c>
      <c r="M780" s="508">
        <f t="shared" ca="1" si="216"/>
        <v>0</v>
      </c>
      <c r="N780" s="512">
        <f t="shared" ca="1" si="217"/>
        <v>0</v>
      </c>
      <c r="O780" s="512">
        <f t="shared" ca="1" si="220"/>
        <v>1.6686000000000003E-2</v>
      </c>
      <c r="P780" s="513">
        <f t="shared" ca="1" si="221"/>
        <v>0</v>
      </c>
      <c r="Q780" s="514" t="str">
        <f t="shared" ca="1" si="218"/>
        <v>Dump</v>
      </c>
      <c r="R780" s="515">
        <f t="shared" ca="1" si="219"/>
        <v>0.71111111111111114</v>
      </c>
      <c r="S780" s="524"/>
      <c r="T780" s="615" t="s">
        <v>387</v>
      </c>
      <c r="U780" s="56">
        <v>1</v>
      </c>
      <c r="V780" s="56">
        <v>230693</v>
      </c>
      <c r="W780" s="56" t="s">
        <v>247</v>
      </c>
      <c r="X780" s="57">
        <v>46133</v>
      </c>
      <c r="Y780" s="57">
        <v>46133</v>
      </c>
      <c r="Z780" s="58">
        <v>0.75555555555555554</v>
      </c>
      <c r="AA780" s="118">
        <v>30.96</v>
      </c>
      <c r="AB780" s="60">
        <f ca="1">+O1078</f>
        <v>8.8675714285714278E-3</v>
      </c>
      <c r="AC780" s="60">
        <f ca="1">+N1078</f>
        <v>0</v>
      </c>
      <c r="AD780" s="60" t="s">
        <v>319</v>
      </c>
      <c r="AE780" s="60" t="str">
        <f>+I1056</f>
        <v>CN030</v>
      </c>
      <c r="AF780" s="106"/>
      <c r="AG780" s="107">
        <f ca="1">+AF791-AB791</f>
        <v>-1.0661633617921168E-2</v>
      </c>
      <c r="AH780" s="104">
        <f ca="1">+(AF791-AB791)/AB791</f>
        <v>-1</v>
      </c>
    </row>
    <row r="781" spans="1:37" ht="21.6">
      <c r="A781" s="524"/>
      <c r="B781" s="772" t="s">
        <v>706</v>
      </c>
      <c r="C781" s="376">
        <v>1</v>
      </c>
      <c r="D781" s="771">
        <v>3.2</v>
      </c>
      <c r="E781" s="104">
        <v>2.06E-2</v>
      </c>
      <c r="F781" s="104"/>
      <c r="H781" s="530"/>
      <c r="I781"/>
      <c r="J781"/>
      <c r="K781" s="519">
        <f ca="1">SUM(K764:K780)</f>
        <v>54.400000000000013</v>
      </c>
      <c r="L781" s="516">
        <f ca="1">+SUMPRODUCT(L764:L780,K764:K780)/K781</f>
        <v>1.6644705882352936E-2</v>
      </c>
      <c r="M781" s="516">
        <f ca="1">+SUMPRODUCT(M764:M780,K764:K780)/K781</f>
        <v>0</v>
      </c>
      <c r="N781" s="69">
        <f ca="1">+SUMPRODUCT(N764:N780,K764:K780)/K781</f>
        <v>0</v>
      </c>
      <c r="O781" s="552">
        <f ca="1">+SUMPRODUCT(O764:O780,K764:K780)/K781</f>
        <v>1.4980235294117643E-2</v>
      </c>
      <c r="P781" s="69">
        <f ca="1">+SUMPRODUCT(P764:P780,K764:K780)/K781</f>
        <v>0</v>
      </c>
      <c r="Q781"/>
      <c r="R781"/>
      <c r="S781" s="524"/>
      <c r="T781" s="413" t="s">
        <v>263</v>
      </c>
      <c r="U781" s="56">
        <v>2</v>
      </c>
      <c r="V781" s="56">
        <v>230784</v>
      </c>
      <c r="W781" s="56" t="s">
        <v>60</v>
      </c>
      <c r="X781" s="57">
        <v>46134</v>
      </c>
      <c r="Y781" s="57">
        <v>46134</v>
      </c>
      <c r="Z781" s="58">
        <v>0.51666666666666672</v>
      </c>
      <c r="AA781" s="118">
        <v>36.56</v>
      </c>
      <c r="AB781" s="60">
        <f ca="1">+O1110</f>
        <v>1.1825999999999996E-2</v>
      </c>
      <c r="AC781" s="60">
        <f ca="1">+N1110</f>
        <v>0</v>
      </c>
      <c r="AD781" s="60" t="s">
        <v>319</v>
      </c>
      <c r="AE781" s="60" t="str">
        <f>+I1081</f>
        <v>EN031</v>
      </c>
      <c r="AF781" s="106"/>
      <c r="AG781" s="107"/>
      <c r="AH781" s="104"/>
    </row>
    <row r="782" spans="1:37">
      <c r="A782" s="548" t="s">
        <v>316</v>
      </c>
      <c r="B782" s="772" t="s">
        <v>707</v>
      </c>
      <c r="C782" s="376">
        <v>1</v>
      </c>
      <c r="D782" s="771">
        <v>3.2</v>
      </c>
      <c r="E782" s="104">
        <v>1.0200000000000001E-2</v>
      </c>
      <c r="F782" s="104"/>
      <c r="H782" s="530"/>
      <c r="I782"/>
      <c r="J782"/>
      <c r="K782" s="551" t="s">
        <v>59</v>
      </c>
      <c r="L782" s="550">
        <f ca="1">+L781/0.9</f>
        <v>1.8494117647058817E-2</v>
      </c>
      <c r="M782" s="518">
        <f ca="1">+M781/0.9</f>
        <v>0</v>
      </c>
      <c r="N782"/>
      <c r="O782"/>
      <c r="P782"/>
      <c r="Q782"/>
      <c r="R782"/>
      <c r="S782" s="524"/>
      <c r="T782" s="580"/>
      <c r="U782" s="56">
        <v>3</v>
      </c>
      <c r="V782" s="56">
        <v>230820</v>
      </c>
      <c r="W782" s="56" t="s">
        <v>60</v>
      </c>
      <c r="X782" s="57">
        <v>46134</v>
      </c>
      <c r="Y782" s="57">
        <v>46134</v>
      </c>
      <c r="Z782" s="58">
        <v>0.85555555555555551</v>
      </c>
      <c r="AA782" s="118">
        <v>38.25</v>
      </c>
      <c r="AB782" s="60">
        <f ca="1">+O1140</f>
        <v>1.1024432307692305E-2</v>
      </c>
      <c r="AC782" s="60">
        <f ca="1">+N1140</f>
        <v>0</v>
      </c>
      <c r="AD782" s="60" t="s">
        <v>319</v>
      </c>
      <c r="AE782" s="60" t="str">
        <f>+I1136</f>
        <v>CN033</v>
      </c>
      <c r="AF782" s="106"/>
      <c r="AG782" s="107"/>
      <c r="AH782" s="104"/>
    </row>
    <row r="783" spans="1:37" ht="15" thickBot="1">
      <c r="A783" s="524"/>
      <c r="B783" s="772" t="s">
        <v>708</v>
      </c>
      <c r="C783" s="376">
        <v>1</v>
      </c>
      <c r="D783" s="771">
        <v>3.2</v>
      </c>
      <c r="E783" s="104">
        <v>0.03</v>
      </c>
      <c r="F783" s="104"/>
      <c r="I783" s="524"/>
      <c r="R783" s="524"/>
      <c r="S783" s="524"/>
      <c r="T783" s="580"/>
      <c r="U783" s="56">
        <v>4</v>
      </c>
      <c r="V783" s="56"/>
      <c r="W783" s="56" t="s">
        <v>247</v>
      </c>
      <c r="X783" s="57">
        <v>46135</v>
      </c>
      <c r="Y783" s="57">
        <v>46135</v>
      </c>
      <c r="Z783" s="58">
        <v>0.7729166666666667</v>
      </c>
      <c r="AA783" s="118">
        <v>28.92</v>
      </c>
      <c r="AB783" s="60">
        <f ca="1">+O982</f>
        <v>1.0630439999999996E-2</v>
      </c>
      <c r="AC783" s="60">
        <f ca="1">+N982</f>
        <v>0</v>
      </c>
      <c r="AD783" s="60" t="s">
        <v>319</v>
      </c>
      <c r="AE783" s="60" t="str">
        <f>+I956</f>
        <v>CN026</v>
      </c>
      <c r="AF783" s="106"/>
      <c r="AG783" s="107"/>
      <c r="AH783" s="104"/>
    </row>
    <row r="784" spans="1:37" ht="28.8">
      <c r="A784" s="524"/>
      <c r="B784" s="772" t="s">
        <v>709</v>
      </c>
      <c r="C784" s="376">
        <v>1</v>
      </c>
      <c r="D784" s="771">
        <v>3.2</v>
      </c>
      <c r="E784" s="104">
        <v>0.03</v>
      </c>
      <c r="F784" s="104"/>
      <c r="I784" s="547" t="s">
        <v>317</v>
      </c>
      <c r="J784" s="77" t="s">
        <v>63</v>
      </c>
      <c r="K784" s="507" t="s">
        <v>44</v>
      </c>
      <c r="L784" s="508" t="s">
        <v>297</v>
      </c>
      <c r="M784" s="508" t="s">
        <v>292</v>
      </c>
      <c r="N784" s="545" t="s">
        <v>46</v>
      </c>
      <c r="O784" s="508" t="s">
        <v>293</v>
      </c>
      <c r="P784" s="508" t="s">
        <v>294</v>
      </c>
      <c r="Q784"/>
      <c r="R784"/>
      <c r="S784" s="524"/>
      <c r="T784" s="580"/>
      <c r="U784" s="580">
        <v>5</v>
      </c>
      <c r="V784" s="56"/>
      <c r="W784" s="56"/>
      <c r="X784" s="57"/>
      <c r="Y784" s="57"/>
      <c r="Z784" s="58"/>
      <c r="AA784" s="59"/>
      <c r="AB784" s="60"/>
      <c r="AC784" s="60"/>
      <c r="AD784" s="60"/>
      <c r="AE784" s="60"/>
      <c r="AF784" s="106"/>
      <c r="AG784" s="107"/>
      <c r="AH784" s="104"/>
      <c r="AJ784" s="95" t="str">
        <f>+I784</f>
        <v>EN017</v>
      </c>
      <c r="AK784" s="96" t="s">
        <v>62</v>
      </c>
    </row>
    <row r="785" spans="1:38" ht="15" thickBot="1">
      <c r="A785" s="524"/>
      <c r="B785" s="772" t="s">
        <v>710</v>
      </c>
      <c r="C785" s="376">
        <v>1</v>
      </c>
      <c r="D785" s="771">
        <v>3.2</v>
      </c>
      <c r="E785" s="104">
        <v>0.03</v>
      </c>
      <c r="F785" s="104"/>
      <c r="H785" s="542">
        <v>522</v>
      </c>
      <c r="I785" s="510">
        <f t="shared" ref="I785:I793" si="234">IF(H785="",
   IFERROR(MATCH("**", B:B, 0), ""),
   IFERROR(MATCH("* "&amp;H785&amp;" *", B:B, 0), "")
)</f>
        <v>783</v>
      </c>
      <c r="J785" s="53" t="str" cm="1">
        <f t="array" aca="1" ref="J785" ca="1">INDIRECT("B" &amp; I785)</f>
        <v>NIVEL 968 CONTRA PM 522 06-04-2026</v>
      </c>
      <c r="K785" s="511">
        <f t="shared" ref="K785:K793" ca="1" si="235">INDEX(D:D, MATCH(J785, $B:$B, 0))</f>
        <v>3.2</v>
      </c>
      <c r="L785" s="508">
        <f t="shared" ref="L785:L793" ca="1" si="236">INDEX(E:E, MATCH($J785, $B:$B, 0))*0.9</f>
        <v>2.7E-2</v>
      </c>
      <c r="M785" s="508">
        <f t="shared" ref="M785:M793" ca="1" si="237">INDEX(F:F, MATCH($J785, $B:$B, 0))*0.9</f>
        <v>0</v>
      </c>
      <c r="N785" s="512">
        <f t="shared" ref="N785:N793" ca="1" si="238">INDEX(G:G, MATCH($J$578, $B:$B, 0))</f>
        <v>0</v>
      </c>
      <c r="O785" s="512">
        <f ca="1">+IF(L785=0,N785*0.9,L785*0.9)</f>
        <v>2.4299999999999999E-2</v>
      </c>
      <c r="P785" s="513">
        <f ca="1">+M785*0.9</f>
        <v>0</v>
      </c>
      <c r="Q785" s="514" t="str">
        <f t="shared" ref="Q785:Q793" ca="1" si="239">+IF(L785=0,"-","Dump")</f>
        <v>Dump</v>
      </c>
      <c r="R785" s="515">
        <f t="shared" ref="R785:R793" ca="1" si="240">+K785/4.5</f>
        <v>0.71111111111111114</v>
      </c>
      <c r="S785" s="524"/>
      <c r="T785" s="580"/>
      <c r="U785" s="580">
        <v>6</v>
      </c>
      <c r="V785" s="580"/>
      <c r="W785" s="56"/>
      <c r="X785" s="57"/>
      <c r="Y785" s="57"/>
      <c r="Z785" s="58"/>
      <c r="AA785" s="59"/>
      <c r="AB785" s="60"/>
      <c r="AC785" s="60"/>
      <c r="AD785" s="60"/>
      <c r="AE785" s="60"/>
      <c r="AF785" s="106"/>
      <c r="AG785" s="107"/>
      <c r="AH785" s="104"/>
      <c r="AJ785" s="520">
        <f ca="1">+K794-SUMIF(AE:AE, AJ784, AA:AA)</f>
        <v>1.0999999999999979</v>
      </c>
      <c r="AK785" s="521">
        <f ca="1">L795</f>
        <v>2.802222222222223E-2</v>
      </c>
      <c r="AL785" s="102">
        <f ca="1">COUNTIF(AE:AE, AJ784)</f>
        <v>1</v>
      </c>
    </row>
    <row r="786" spans="1:38" ht="15" thickBot="1">
      <c r="A786" s="524"/>
      <c r="B786" s="772" t="s">
        <v>711</v>
      </c>
      <c r="C786" s="376">
        <v>1</v>
      </c>
      <c r="D786" s="771">
        <v>3.2</v>
      </c>
      <c r="E786" s="104">
        <v>0.03</v>
      </c>
      <c r="F786" s="104"/>
      <c r="H786" s="542">
        <v>523</v>
      </c>
      <c r="I786" s="510">
        <f t="shared" si="234"/>
        <v>784</v>
      </c>
      <c r="J786" s="53" t="str" cm="1">
        <f t="array" aca="1" ref="J786" ca="1">INDIRECT("B" &amp; I786)</f>
        <v>NIVEL 968 CONTRA PM 523 06-04-2026</v>
      </c>
      <c r="K786" s="511">
        <f t="shared" ca="1" si="235"/>
        <v>3.2</v>
      </c>
      <c r="L786" s="508">
        <f t="shared" ca="1" si="236"/>
        <v>2.7E-2</v>
      </c>
      <c r="M786" s="508">
        <f t="shared" ca="1" si="237"/>
        <v>0</v>
      </c>
      <c r="N786" s="512">
        <f t="shared" ca="1" si="238"/>
        <v>0</v>
      </c>
      <c r="O786" s="512">
        <f t="shared" ref="O786:O793" ca="1" si="241">+IF(L786=0,N786*0.9,L786*0.9)</f>
        <v>2.4299999999999999E-2</v>
      </c>
      <c r="P786" s="513">
        <f t="shared" ref="P786:P793" ca="1" si="242">+M786*0.9</f>
        <v>0</v>
      </c>
      <c r="Q786" s="514" t="str">
        <f t="shared" ca="1" si="239"/>
        <v>Dump</v>
      </c>
      <c r="R786" s="515">
        <f t="shared" ca="1" si="240"/>
        <v>0.71111111111111114</v>
      </c>
      <c r="S786" s="524"/>
      <c r="T786" s="580"/>
      <c r="U786" s="580">
        <v>7</v>
      </c>
      <c r="V786" s="580"/>
      <c r="W786" s="56"/>
      <c r="X786" s="57"/>
      <c r="Y786" s="57"/>
      <c r="Z786" s="58"/>
      <c r="AA786" s="109"/>
      <c r="AB786" s="60"/>
      <c r="AC786" s="60"/>
      <c r="AD786" s="60"/>
      <c r="AE786" s="60"/>
      <c r="AF786" s="106"/>
      <c r="AG786" s="107"/>
      <c r="AH786" s="104"/>
      <c r="AJ786" s="105" t="s">
        <v>83</v>
      </c>
      <c r="AK786" s="101"/>
    </row>
    <row r="787" spans="1:38">
      <c r="A787" s="524"/>
      <c r="B787" s="772" t="s">
        <v>712</v>
      </c>
      <c r="C787" s="376">
        <v>1</v>
      </c>
      <c r="D787" s="771">
        <v>3.2</v>
      </c>
      <c r="E787" s="104">
        <v>0.03</v>
      </c>
      <c r="F787" s="104"/>
      <c r="H787" s="542">
        <v>524</v>
      </c>
      <c r="I787" s="510">
        <f t="shared" si="234"/>
        <v>785</v>
      </c>
      <c r="J787" s="53" t="str" cm="1">
        <f t="array" aca="1" ref="J787" ca="1">INDIRECT("B" &amp; I787)</f>
        <v>NIVEL 968 CONTRA PM 524 06-04-2026</v>
      </c>
      <c r="K787" s="511">
        <f t="shared" ca="1" si="235"/>
        <v>3.2</v>
      </c>
      <c r="L787" s="508">
        <f t="shared" ca="1" si="236"/>
        <v>2.7E-2</v>
      </c>
      <c r="M787" s="508">
        <f t="shared" ca="1" si="237"/>
        <v>0</v>
      </c>
      <c r="N787" s="512">
        <f t="shared" ca="1" si="238"/>
        <v>0</v>
      </c>
      <c r="O787" s="512">
        <f t="shared" ca="1" si="241"/>
        <v>2.4299999999999999E-2</v>
      </c>
      <c r="P787" s="513">
        <f t="shared" ca="1" si="242"/>
        <v>0</v>
      </c>
      <c r="Q787" s="514" t="str">
        <f t="shared" ca="1" si="239"/>
        <v>Dump</v>
      </c>
      <c r="R787" s="515">
        <f t="shared" ca="1" si="240"/>
        <v>0.71111111111111114</v>
      </c>
      <c r="S787" s="524"/>
      <c r="T787" s="580"/>
      <c r="U787" s="580">
        <v>8</v>
      </c>
      <c r="V787" s="580"/>
      <c r="W787" s="56"/>
      <c r="X787" s="57"/>
      <c r="Y787" s="57"/>
      <c r="Z787" s="62"/>
      <c r="AA787" s="109"/>
      <c r="AB787" s="60"/>
      <c r="AC787" s="60"/>
      <c r="AD787" s="60"/>
      <c r="AE787" s="60"/>
      <c r="AF787" s="106"/>
      <c r="AG787" s="107"/>
      <c r="AH787" s="104"/>
    </row>
    <row r="788" spans="1:38">
      <c r="A788" s="524"/>
      <c r="B788" s="772" t="s">
        <v>713</v>
      </c>
      <c r="C788" s="376">
        <v>1</v>
      </c>
      <c r="D788" s="771">
        <v>3.2</v>
      </c>
      <c r="E788" s="104">
        <v>2.2800000000000001E-2</v>
      </c>
      <c r="F788" s="104"/>
      <c r="H788" s="542">
        <v>525</v>
      </c>
      <c r="I788" s="510">
        <f t="shared" si="234"/>
        <v>786</v>
      </c>
      <c r="J788" s="53" t="str" cm="1">
        <f t="array" aca="1" ref="J788" ca="1">INDIRECT("B" &amp; I788)</f>
        <v>NIVEL 968 CONTRA PM 525 06-04-2026</v>
      </c>
      <c r="K788" s="511">
        <f t="shared" ca="1" si="235"/>
        <v>3.2</v>
      </c>
      <c r="L788" s="508">
        <f t="shared" ca="1" si="236"/>
        <v>2.7E-2</v>
      </c>
      <c r="M788" s="508">
        <f t="shared" ca="1" si="237"/>
        <v>0</v>
      </c>
      <c r="N788" s="512">
        <f t="shared" ca="1" si="238"/>
        <v>0</v>
      </c>
      <c r="O788" s="512">
        <f t="shared" ca="1" si="241"/>
        <v>2.4299999999999999E-2</v>
      </c>
      <c r="P788" s="513">
        <f t="shared" ca="1" si="242"/>
        <v>0</v>
      </c>
      <c r="Q788" s="514" t="str">
        <f t="shared" ca="1" si="239"/>
        <v>Dump</v>
      </c>
      <c r="R788" s="515">
        <f t="shared" ca="1" si="240"/>
        <v>0.71111111111111114</v>
      </c>
      <c r="S788" s="524"/>
      <c r="T788" s="578"/>
      <c r="U788" s="580">
        <v>9</v>
      </c>
      <c r="V788" s="580"/>
      <c r="W788" s="580"/>
      <c r="X788" s="57"/>
      <c r="Y788" s="57"/>
      <c r="Z788" s="62"/>
      <c r="AA788" s="59"/>
      <c r="AB788" s="60"/>
      <c r="AC788" s="60"/>
      <c r="AD788" s="60"/>
      <c r="AE788" s="60"/>
      <c r="AF788" s="106"/>
      <c r="AG788" s="107"/>
      <c r="AH788" s="104"/>
    </row>
    <row r="789" spans="1:38">
      <c r="A789" s="524"/>
      <c r="B789" s="772" t="s">
        <v>714</v>
      </c>
      <c r="C789" s="376">
        <v>1</v>
      </c>
      <c r="D789" s="771">
        <v>3.2</v>
      </c>
      <c r="E789" s="104">
        <v>0.03</v>
      </c>
      <c r="F789" s="104"/>
      <c r="H789" s="542">
        <v>526</v>
      </c>
      <c r="I789" s="510">
        <f t="shared" si="234"/>
        <v>787</v>
      </c>
      <c r="J789" s="53" t="str" cm="1">
        <f t="array" aca="1" ref="J789" ca="1">INDIRECT("B" &amp; I789)</f>
        <v>NIVEL 968 CONTRA PM 526 06-04-2026</v>
      </c>
      <c r="K789" s="511">
        <f t="shared" ca="1" si="235"/>
        <v>3.2</v>
      </c>
      <c r="L789" s="508">
        <f t="shared" ca="1" si="236"/>
        <v>2.7E-2</v>
      </c>
      <c r="M789" s="508">
        <f t="shared" ca="1" si="237"/>
        <v>0</v>
      </c>
      <c r="N789" s="512">
        <f t="shared" ca="1" si="238"/>
        <v>0</v>
      </c>
      <c r="O789" s="512">
        <f t="shared" ca="1" si="241"/>
        <v>2.4299999999999999E-2</v>
      </c>
      <c r="P789" s="513">
        <f t="shared" ca="1" si="242"/>
        <v>0</v>
      </c>
      <c r="Q789" s="514" t="str">
        <f t="shared" ca="1" si="239"/>
        <v>Dump</v>
      </c>
      <c r="R789" s="515">
        <f t="shared" ca="1" si="240"/>
        <v>0.71111111111111114</v>
      </c>
      <c r="S789" s="524"/>
      <c r="T789" s="578"/>
      <c r="U789" s="580">
        <v>10</v>
      </c>
      <c r="V789" s="580"/>
      <c r="W789" s="580"/>
      <c r="X789" s="57"/>
      <c r="Y789" s="57"/>
      <c r="Z789" s="62"/>
      <c r="AA789" s="63"/>
      <c r="AB789" s="60"/>
      <c r="AC789" s="60"/>
      <c r="AD789" s="60"/>
      <c r="AE789" s="60"/>
      <c r="AF789" s="106"/>
      <c r="AG789" s="107"/>
      <c r="AH789" s="104"/>
    </row>
    <row r="790" spans="1:38" ht="15" thickBot="1">
      <c r="A790" s="524"/>
      <c r="B790" s="772" t="s">
        <v>715</v>
      </c>
      <c r="C790" s="376">
        <v>1</v>
      </c>
      <c r="D790" s="771">
        <v>3.2</v>
      </c>
      <c r="E790" s="104">
        <v>0.03</v>
      </c>
      <c r="F790" s="104"/>
      <c r="H790" s="542">
        <v>527</v>
      </c>
      <c r="I790" s="510">
        <f t="shared" si="234"/>
        <v>788</v>
      </c>
      <c r="J790" s="53" t="str" cm="1">
        <f t="array" aca="1" ref="J790" ca="1">INDIRECT("B" &amp; I790)</f>
        <v>NIVEL 968 CONTRA PM 527 06-04-2026</v>
      </c>
      <c r="K790" s="511">
        <f t="shared" ca="1" si="235"/>
        <v>3.2</v>
      </c>
      <c r="L790" s="508">
        <f t="shared" ca="1" si="236"/>
        <v>2.052E-2</v>
      </c>
      <c r="M790" s="508">
        <f t="shared" ca="1" si="237"/>
        <v>0</v>
      </c>
      <c r="N790" s="512">
        <f t="shared" ca="1" si="238"/>
        <v>0</v>
      </c>
      <c r="O790" s="512">
        <f t="shared" ca="1" si="241"/>
        <v>1.8468000000000002E-2</v>
      </c>
      <c r="P790" s="513">
        <f t="shared" ca="1" si="242"/>
        <v>0</v>
      </c>
      <c r="Q790" s="514" t="str">
        <f t="shared" ca="1" si="239"/>
        <v>Dump</v>
      </c>
      <c r="R790" s="515">
        <f t="shared" ca="1" si="240"/>
        <v>0.71111111111111114</v>
      </c>
      <c r="S790" s="524"/>
      <c r="T790" s="578"/>
      <c r="U790" s="580">
        <v>11</v>
      </c>
      <c r="V790" s="580"/>
      <c r="W790" s="580"/>
      <c r="X790" s="57"/>
      <c r="Y790" s="57"/>
      <c r="Z790" s="62"/>
      <c r="AA790" s="63"/>
      <c r="AB790" s="60"/>
      <c r="AC790" s="60"/>
      <c r="AD790" s="60"/>
      <c r="AE790" s="60"/>
      <c r="AF790" s="106"/>
      <c r="AG790" s="578"/>
      <c r="AH790" s="578"/>
    </row>
    <row r="791" spans="1:38" ht="15" thickBot="1">
      <c r="A791" s="524"/>
      <c r="B791" s="772" t="s">
        <v>716</v>
      </c>
      <c r="C791" s="376">
        <v>1</v>
      </c>
      <c r="D791" s="771">
        <v>3.2</v>
      </c>
      <c r="E791" s="104">
        <v>1.9400000000000001E-2</v>
      </c>
      <c r="F791" s="104"/>
      <c r="H791" s="542">
        <v>528</v>
      </c>
      <c r="I791" s="510">
        <f t="shared" si="234"/>
        <v>789</v>
      </c>
      <c r="J791" s="53" t="str" cm="1">
        <f t="array" aca="1" ref="J791" ca="1">INDIRECT("B" &amp; I791)</f>
        <v>NIVEL 968 CONTRA PM 528 06-04-2026</v>
      </c>
      <c r="K791" s="511">
        <f t="shared" ca="1" si="235"/>
        <v>3.2</v>
      </c>
      <c r="L791" s="508">
        <f t="shared" ca="1" si="236"/>
        <v>2.7E-2</v>
      </c>
      <c r="M791" s="508">
        <f t="shared" ca="1" si="237"/>
        <v>0</v>
      </c>
      <c r="N791" s="512">
        <f t="shared" ca="1" si="238"/>
        <v>0</v>
      </c>
      <c r="O791" s="512">
        <f t="shared" ca="1" si="241"/>
        <v>2.4299999999999999E-2</v>
      </c>
      <c r="P791" s="513">
        <f t="shared" ca="1" si="242"/>
        <v>0</v>
      </c>
      <c r="Q791" s="514" t="str">
        <f t="shared" ca="1" si="239"/>
        <v>Dump</v>
      </c>
      <c r="R791" s="515">
        <f t="shared" ca="1" si="240"/>
        <v>0.71111111111111114</v>
      </c>
      <c r="S791" s="524"/>
      <c r="T791" s="578"/>
      <c r="U791" s="578"/>
      <c r="V791" s="578"/>
      <c r="W791" s="578"/>
      <c r="X791" s="578"/>
      <c r="Y791" s="578"/>
      <c r="Z791" s="578"/>
      <c r="AA791" s="64">
        <f>SUM(AA780:AA790)</f>
        <v>134.69</v>
      </c>
      <c r="AB791" s="624">
        <f ca="1">+SUMPRODUCT(AA780:AA790,AB780:AB790)/AA791</f>
        <v>1.0661633617921168E-2</v>
      </c>
      <c r="AC791" s="66">
        <f ca="1">+SUMPRODUCT(Z780:Z790,AC780:AC790)/AA791</f>
        <v>0</v>
      </c>
      <c r="AD791" s="66">
        <f>+SUMPRODUCT(AA780:AA790,AD780:AD790)/AA791</f>
        <v>0</v>
      </c>
      <c r="AE791" s="67"/>
      <c r="AF791" s="110">
        <v>0</v>
      </c>
      <c r="AG791" s="578"/>
      <c r="AH791" s="578"/>
    </row>
    <row r="792" spans="1:38">
      <c r="A792" s="524"/>
      <c r="B792" s="772" t="s">
        <v>717</v>
      </c>
      <c r="C792" s="376">
        <v>1</v>
      </c>
      <c r="D792" s="771">
        <v>3.2</v>
      </c>
      <c r="E792" s="104">
        <v>1.8200000000000001E-2</v>
      </c>
      <c r="F792" s="104"/>
      <c r="H792" s="542">
        <v>529</v>
      </c>
      <c r="I792" s="510">
        <f t="shared" si="234"/>
        <v>790</v>
      </c>
      <c r="J792" s="53" t="str" cm="1">
        <f t="array" aca="1" ref="J792" ca="1">INDIRECT("B" &amp; I792)</f>
        <v>NIVEL 968 CONTRA PM 529 06-04-2026</v>
      </c>
      <c r="K792" s="511">
        <f t="shared" ca="1" si="235"/>
        <v>3.2</v>
      </c>
      <c r="L792" s="508">
        <f t="shared" ca="1" si="236"/>
        <v>2.7E-2</v>
      </c>
      <c r="M792" s="508">
        <f t="shared" ca="1" si="237"/>
        <v>0</v>
      </c>
      <c r="N792" s="512">
        <f t="shared" ca="1" si="238"/>
        <v>0</v>
      </c>
      <c r="O792" s="512">
        <f t="shared" ca="1" si="241"/>
        <v>2.4299999999999999E-2</v>
      </c>
      <c r="P792" s="513">
        <f t="shared" ca="1" si="242"/>
        <v>0</v>
      </c>
      <c r="Q792" s="514" t="str">
        <f t="shared" ca="1" si="239"/>
        <v>Dump</v>
      </c>
      <c r="R792" s="515">
        <f t="shared" ca="1" si="240"/>
        <v>0.71111111111111114</v>
      </c>
      <c r="S792" s="524"/>
      <c r="T792" s="578"/>
      <c r="U792" s="578"/>
      <c r="V792" s="578"/>
      <c r="W792" s="578"/>
      <c r="X792" s="578"/>
      <c r="Y792" s="578"/>
      <c r="Z792" s="578"/>
      <c r="AA792" s="111"/>
      <c r="AB792" s="112"/>
      <c r="AC792" s="112"/>
      <c r="AD792" s="113"/>
      <c r="AE792" s="114"/>
      <c r="AF792" s="578"/>
      <c r="AG792" s="578"/>
    </row>
    <row r="793" spans="1:38" ht="28.8">
      <c r="A793" s="524"/>
      <c r="B793" s="772" t="s">
        <v>718</v>
      </c>
      <c r="C793" s="376">
        <v>1</v>
      </c>
      <c r="D793" s="771">
        <v>3.2</v>
      </c>
      <c r="E793" s="104">
        <v>1.6500000000000001E-2</v>
      </c>
      <c r="F793" s="104"/>
      <c r="H793" s="542">
        <v>530</v>
      </c>
      <c r="I793" s="510">
        <f t="shared" si="234"/>
        <v>791</v>
      </c>
      <c r="J793" s="53" t="str" cm="1">
        <f t="array" aca="1" ref="J793" ca="1">INDIRECT("B" &amp; I793)</f>
        <v>NIVEL 968 CONTRA PM 530 06-04-2026</v>
      </c>
      <c r="K793" s="511">
        <f t="shared" ca="1" si="235"/>
        <v>3.2</v>
      </c>
      <c r="L793" s="508">
        <f t="shared" ca="1" si="236"/>
        <v>1.746E-2</v>
      </c>
      <c r="M793" s="508">
        <f t="shared" ca="1" si="237"/>
        <v>0</v>
      </c>
      <c r="N793" s="512">
        <f t="shared" ca="1" si="238"/>
        <v>0</v>
      </c>
      <c r="O793" s="512">
        <f t="shared" ca="1" si="241"/>
        <v>1.5713999999999999E-2</v>
      </c>
      <c r="P793" s="513">
        <f t="shared" ca="1" si="242"/>
        <v>0</v>
      </c>
      <c r="Q793" s="514" t="str">
        <f t="shared" ca="1" si="239"/>
        <v>Dump</v>
      </c>
      <c r="R793" s="515">
        <f t="shared" ca="1" si="240"/>
        <v>0.71111111111111114</v>
      </c>
      <c r="S793" s="524"/>
      <c r="T793" s="47" t="s">
        <v>48</v>
      </c>
      <c r="U793" s="48" t="s">
        <v>49</v>
      </c>
      <c r="V793" s="48" t="s">
        <v>50</v>
      </c>
      <c r="W793" s="48" t="s">
        <v>51</v>
      </c>
      <c r="X793" s="49" t="s">
        <v>52</v>
      </c>
      <c r="Y793" s="49" t="s">
        <v>53</v>
      </c>
      <c r="Z793" s="48" t="s">
        <v>54</v>
      </c>
      <c r="AA793" s="50" t="s">
        <v>55</v>
      </c>
      <c r="AB793" s="48" t="s">
        <v>56</v>
      </c>
      <c r="AC793" s="51" t="s">
        <v>12</v>
      </c>
      <c r="AD793" s="51" t="s">
        <v>295</v>
      </c>
      <c r="AE793" s="48" t="s">
        <v>57</v>
      </c>
      <c r="AF793" s="48" t="s">
        <v>66</v>
      </c>
      <c r="AG793" s="48" t="s">
        <v>67</v>
      </c>
      <c r="AH793" s="48" t="s">
        <v>68</v>
      </c>
    </row>
    <row r="794" spans="1:38">
      <c r="A794" s="524"/>
      <c r="B794" s="772" t="s">
        <v>719</v>
      </c>
      <c r="C794" s="376">
        <v>1</v>
      </c>
      <c r="D794" s="771">
        <v>3.2</v>
      </c>
      <c r="E794" s="104">
        <v>1.5900000000000001E-2</v>
      </c>
      <c r="F794" s="104"/>
      <c r="H794" s="542"/>
      <c r="I794"/>
      <c r="J794"/>
      <c r="K794" s="519">
        <f ca="1">SUM(K785:K793)</f>
        <v>28.799999999999997</v>
      </c>
      <c r="L794" s="516">
        <f ca="1">+SUMPRODUCT(L785:L793,K785:K793)/K794</f>
        <v>2.5220000000000006E-2</v>
      </c>
      <c r="M794" s="516">
        <f ca="1">+SUMPRODUCT(M785:M793,K785:K793)/K794</f>
        <v>0</v>
      </c>
      <c r="N794" s="69">
        <f ca="1">+SUMPRODUCT(N785:N793,K785:K793)/K794</f>
        <v>0</v>
      </c>
      <c r="O794" s="552">
        <f ca="1">+SUMPRODUCT(O785:O793,K785:K793)/K794</f>
        <v>2.2698000000000003E-2</v>
      </c>
      <c r="P794" s="69">
        <f ca="1">+SUMPRODUCT(P785:P793,K785:K793)/K794</f>
        <v>0</v>
      </c>
      <c r="Q794"/>
      <c r="R794"/>
      <c r="S794" s="524"/>
      <c r="T794" s="56" t="s">
        <v>502</v>
      </c>
      <c r="U794" s="56">
        <v>1</v>
      </c>
      <c r="V794" s="56">
        <v>231087</v>
      </c>
      <c r="W794" s="56" t="s">
        <v>60</v>
      </c>
      <c r="X794" s="57">
        <v>46136</v>
      </c>
      <c r="Y794" s="57">
        <v>46136</v>
      </c>
      <c r="Z794" s="58">
        <v>0.84305555555555556</v>
      </c>
      <c r="AA794" s="118">
        <v>37.4</v>
      </c>
      <c r="AB794" s="60">
        <f ca="1">+O1192</f>
        <v>1.3164882352941174E-2</v>
      </c>
      <c r="AC794" s="60">
        <f ca="1">+N1192</f>
        <v>0</v>
      </c>
      <c r="AD794" s="60" t="s">
        <v>319</v>
      </c>
      <c r="AE794" s="60" t="str">
        <f>+I1157</f>
        <v>EN035</v>
      </c>
      <c r="AF794" s="106"/>
      <c r="AG794" s="107">
        <f ca="1">+AF805-AB805</f>
        <v>-1.2743284389279871E-2</v>
      </c>
      <c r="AH794" s="104">
        <f ca="1">+(AF805-AB805)/AB805</f>
        <v>-1</v>
      </c>
    </row>
    <row r="795" spans="1:38" ht="21.6">
      <c r="A795" s="524"/>
      <c r="B795" s="772" t="s">
        <v>720</v>
      </c>
      <c r="C795" s="376">
        <v>1</v>
      </c>
      <c r="D795" s="771">
        <v>3.2</v>
      </c>
      <c r="E795" s="104">
        <v>1.66E-2</v>
      </c>
      <c r="F795" s="104"/>
      <c r="H795" s="542"/>
      <c r="I795"/>
      <c r="J795"/>
      <c r="K795" s="517" t="s">
        <v>59</v>
      </c>
      <c r="L795" s="546">
        <f ca="1">+L794/0.9</f>
        <v>2.802222222222223E-2</v>
      </c>
      <c r="M795" s="518">
        <f ca="1">+M794/0.9</f>
        <v>0</v>
      </c>
      <c r="N795"/>
      <c r="O795"/>
      <c r="P795"/>
      <c r="Q795"/>
      <c r="R795"/>
      <c r="S795" s="524"/>
      <c r="T795" s="413" t="s">
        <v>263</v>
      </c>
      <c r="U795" s="56">
        <v>2</v>
      </c>
      <c r="V795" s="56">
        <v>231097</v>
      </c>
      <c r="W795" s="56" t="s">
        <v>247</v>
      </c>
      <c r="X795" s="57">
        <v>46136</v>
      </c>
      <c r="Y795" s="57">
        <v>46136</v>
      </c>
      <c r="Z795" s="58">
        <v>0.84375</v>
      </c>
      <c r="AA795" s="118">
        <v>33.86</v>
      </c>
      <c r="AB795" s="60">
        <f ca="1">+O1208</f>
        <v>1.3386493069306931E-2</v>
      </c>
      <c r="AC795" s="60">
        <f ca="1">+N1208</f>
        <v>0</v>
      </c>
      <c r="AD795" s="60" t="s">
        <v>319</v>
      </c>
      <c r="AE795" s="60" t="str">
        <f>+I1195</f>
        <v>CN036</v>
      </c>
      <c r="AF795" s="106"/>
      <c r="AG795" s="107"/>
      <c r="AH795" s="104"/>
    </row>
    <row r="796" spans="1:38" ht="15" thickBot="1">
      <c r="A796" s="524"/>
      <c r="B796" s="772" t="s">
        <v>721</v>
      </c>
      <c r="C796" s="376">
        <v>1</v>
      </c>
      <c r="D796" s="771">
        <v>3.2</v>
      </c>
      <c r="E796" s="104">
        <v>1.6E-2</v>
      </c>
      <c r="F796" s="104"/>
      <c r="I796" s="541"/>
      <c r="R796" s="541"/>
      <c r="S796" s="524"/>
      <c r="T796" s="602"/>
      <c r="U796" s="56">
        <v>3</v>
      </c>
      <c r="V796" s="56">
        <v>231100</v>
      </c>
      <c r="W796" s="56" t="s">
        <v>79</v>
      </c>
      <c r="X796" s="57">
        <v>46136</v>
      </c>
      <c r="Y796" s="57">
        <v>46136</v>
      </c>
      <c r="Z796" s="58">
        <v>0.84375</v>
      </c>
      <c r="AA796" s="118">
        <v>31.62</v>
      </c>
      <c r="AB796" s="60">
        <f ca="1">+O1208</f>
        <v>1.3386493069306931E-2</v>
      </c>
      <c r="AC796" s="60">
        <f ca="1">+N1208</f>
        <v>0</v>
      </c>
      <c r="AD796" s="60" t="s">
        <v>319</v>
      </c>
      <c r="AE796" s="60" t="str">
        <f>+I1195</f>
        <v>CN036</v>
      </c>
      <c r="AF796" s="106"/>
      <c r="AG796" s="107"/>
      <c r="AH796" s="104"/>
    </row>
    <row r="797" spans="1:38" ht="28.8">
      <c r="A797" s="524"/>
      <c r="B797" s="772" t="s">
        <v>722</v>
      </c>
      <c r="C797" s="376">
        <v>1</v>
      </c>
      <c r="D797" s="771">
        <v>3.2</v>
      </c>
      <c r="E797" s="104">
        <v>1.3899999999999999E-2</v>
      </c>
      <c r="F797" s="104"/>
      <c r="I797" s="547" t="s">
        <v>356</v>
      </c>
      <c r="J797" s="77" t="s">
        <v>63</v>
      </c>
      <c r="K797" s="507" t="s">
        <v>44</v>
      </c>
      <c r="L797" s="508" t="s">
        <v>297</v>
      </c>
      <c r="M797" s="508" t="s">
        <v>292</v>
      </c>
      <c r="N797" s="545" t="s">
        <v>46</v>
      </c>
      <c r="O797" s="508" t="s">
        <v>293</v>
      </c>
      <c r="P797" s="508" t="s">
        <v>294</v>
      </c>
      <c r="Q797"/>
      <c r="R797"/>
      <c r="S797" s="524"/>
      <c r="T797" s="602"/>
      <c r="U797" s="56">
        <v>4</v>
      </c>
      <c r="V797" s="56">
        <v>231120</v>
      </c>
      <c r="W797" s="56" t="s">
        <v>247</v>
      </c>
      <c r="X797" s="57">
        <v>46137</v>
      </c>
      <c r="Y797" s="57">
        <v>46137</v>
      </c>
      <c r="Z797" s="58"/>
      <c r="AA797" s="118">
        <v>33.89</v>
      </c>
      <c r="AB797" s="60">
        <f ca="1">+O1242</f>
        <v>1.1035256410256412E-2</v>
      </c>
      <c r="AC797" s="60">
        <f ca="1">+N1242</f>
        <v>0</v>
      </c>
      <c r="AD797" s="60" t="s">
        <v>319</v>
      </c>
      <c r="AE797" s="60" t="str">
        <f>+I1228</f>
        <v>CN038</v>
      </c>
      <c r="AF797" s="106"/>
      <c r="AG797" s="107"/>
      <c r="AH797" s="104"/>
      <c r="AJ797" s="95" t="str">
        <f>+I797</f>
        <v>CN018</v>
      </c>
      <c r="AK797" s="96" t="s">
        <v>62</v>
      </c>
    </row>
    <row r="798" spans="1:38" ht="15" thickBot="1">
      <c r="A798" s="524"/>
      <c r="B798" s="772" t="s">
        <v>723</v>
      </c>
      <c r="C798" s="376">
        <v>1</v>
      </c>
      <c r="D798" s="771">
        <v>3.2</v>
      </c>
      <c r="E798" s="104">
        <v>1.15E-2</v>
      </c>
      <c r="F798" s="104"/>
      <c r="H798" s="542">
        <v>499</v>
      </c>
      <c r="I798" s="510">
        <f t="shared" ref="I798:I807" si="243">IF(H798="",
   IFERROR(MATCH("**", B:B, 0), ""),
   IFERROR(MATCH("* "&amp;H798&amp;" *", B:B, 0), "")
)</f>
        <v>592</v>
      </c>
      <c r="J798" s="53" t="str" cm="1">
        <f t="array" aca="1" ref="J798" ca="1">INDIRECT("B" &amp; I798)</f>
        <v>NIVEL 970 CONTRA AM 499 31-03-2026</v>
      </c>
      <c r="K798" s="511">
        <f t="shared" ref="K798:K807" ca="1" si="244">INDEX(D:D, MATCH(J798, $B:$B, 0))</f>
        <v>3.2</v>
      </c>
      <c r="L798" s="508">
        <f t="shared" ref="L798:L807" ca="1" si="245">INDEX(E:E, MATCH($J798, $B:$B, 0))*0.9</f>
        <v>1.2780000000000001E-2</v>
      </c>
      <c r="M798" s="508">
        <f t="shared" ref="M798:M807" ca="1" si="246">INDEX(F:F, MATCH($J798, $B:$B, 0))*0.9</f>
        <v>0</v>
      </c>
      <c r="N798" s="512">
        <f t="shared" ref="N798:N807" ca="1" si="247">INDEX(G:G, MATCH($J$578, $B:$B, 0))</f>
        <v>0</v>
      </c>
      <c r="O798" s="512">
        <f ca="1">+IF(L798=0,N798*0.9,L798*0.9)</f>
        <v>1.1502000000000002E-2</v>
      </c>
      <c r="P798" s="513">
        <f ca="1">+M798*0.9</f>
        <v>0</v>
      </c>
      <c r="Q798" s="514" t="str">
        <f t="shared" ref="Q798:Q807" ca="1" si="248">+IF(L798=0,"-","Dump")</f>
        <v>Dump</v>
      </c>
      <c r="R798" s="515">
        <f t="shared" ref="R798:R807" ca="1" si="249">+K798/4.5</f>
        <v>0.71111111111111114</v>
      </c>
      <c r="S798" s="524"/>
      <c r="T798" s="602"/>
      <c r="U798" s="602">
        <v>5</v>
      </c>
      <c r="V798" s="56"/>
      <c r="W798" s="56"/>
      <c r="X798" s="57"/>
      <c r="Y798" s="57"/>
      <c r="Z798" s="58"/>
      <c r="AA798" s="59"/>
      <c r="AB798" s="60"/>
      <c r="AC798" s="60"/>
      <c r="AD798" s="60"/>
      <c r="AE798" s="60"/>
      <c r="AF798" s="106"/>
      <c r="AG798" s="107"/>
      <c r="AH798" s="104"/>
      <c r="AJ798" s="520">
        <f ca="1">+K808-SUMIF(AE:AE, AJ797, AA:AA)</f>
        <v>-3.0000000000000036</v>
      </c>
      <c r="AK798" s="521">
        <f ca="1">L809</f>
        <v>1.3090000000000003E-2</v>
      </c>
      <c r="AL798" s="102">
        <f ca="1">COUNTIF(AE:AE, AJ797)</f>
        <v>1</v>
      </c>
    </row>
    <row r="799" spans="1:38" ht="15" thickBot="1">
      <c r="A799" s="524"/>
      <c r="B799" s="772" t="s">
        <v>724</v>
      </c>
      <c r="C799" s="376">
        <v>1</v>
      </c>
      <c r="D799" s="771">
        <v>3.2</v>
      </c>
      <c r="E799" s="104">
        <v>1.06E-2</v>
      </c>
      <c r="F799" s="104"/>
      <c r="H799" s="542">
        <v>500</v>
      </c>
      <c r="I799" s="510">
        <f t="shared" si="243"/>
        <v>593</v>
      </c>
      <c r="J799" s="53" t="str" cm="1">
        <f t="array" aca="1" ref="J799" ca="1">INDIRECT("B" &amp; I799)</f>
        <v>NIVEL 970 CONTRA AM 500 31-03-2026</v>
      </c>
      <c r="K799" s="511">
        <f t="shared" ca="1" si="244"/>
        <v>3.2</v>
      </c>
      <c r="L799" s="508">
        <f t="shared" ca="1" si="245"/>
        <v>1.3679999999999999E-2</v>
      </c>
      <c r="M799" s="508">
        <f t="shared" ca="1" si="246"/>
        <v>0</v>
      </c>
      <c r="N799" s="512">
        <f t="shared" ca="1" si="247"/>
        <v>0</v>
      </c>
      <c r="O799" s="512">
        <f t="shared" ref="O799:O807" ca="1" si="250">+IF(L799=0,N799*0.9,L799*0.9)</f>
        <v>1.2312E-2</v>
      </c>
      <c r="P799" s="513">
        <f t="shared" ref="P799:P807" ca="1" si="251">+M799*0.9</f>
        <v>0</v>
      </c>
      <c r="Q799" s="514" t="str">
        <f t="shared" ca="1" si="248"/>
        <v>Dump</v>
      </c>
      <c r="R799" s="515">
        <f t="shared" ca="1" si="249"/>
        <v>0.71111111111111114</v>
      </c>
      <c r="S799" s="524"/>
      <c r="T799" s="602"/>
      <c r="U799" s="602">
        <v>6</v>
      </c>
      <c r="V799" s="602"/>
      <c r="W799" s="56"/>
      <c r="X799" s="57"/>
      <c r="Y799" s="57"/>
      <c r="Z799" s="58"/>
      <c r="AA799" s="59"/>
      <c r="AB799" s="60"/>
      <c r="AC799" s="60"/>
      <c r="AD799" s="60"/>
      <c r="AE799" s="60"/>
      <c r="AF799" s="106"/>
      <c r="AG799" s="107"/>
      <c r="AH799" s="104"/>
      <c r="AJ799" s="105" t="s">
        <v>83</v>
      </c>
      <c r="AK799" s="101"/>
    </row>
    <row r="800" spans="1:38">
      <c r="A800" s="524"/>
      <c r="B800" s="772" t="s">
        <v>725</v>
      </c>
      <c r="C800" s="376">
        <v>1</v>
      </c>
      <c r="D800" s="771">
        <v>3.2</v>
      </c>
      <c r="E800" s="104">
        <v>1.32E-2</v>
      </c>
      <c r="F800" s="104"/>
      <c r="H800" s="542">
        <v>501</v>
      </c>
      <c r="I800" s="510">
        <f t="shared" si="243"/>
        <v>594</v>
      </c>
      <c r="J800" s="53" t="str" cm="1">
        <f t="array" aca="1" ref="J800" ca="1">INDIRECT("B" &amp; I800)</f>
        <v>NIVEL 970 CONTRA AM 501 31-03-2026</v>
      </c>
      <c r="K800" s="511">
        <f t="shared" ca="1" si="244"/>
        <v>3.2</v>
      </c>
      <c r="L800" s="508">
        <f t="shared" ca="1" si="245"/>
        <v>1.008E-2</v>
      </c>
      <c r="M800" s="508">
        <f t="shared" ca="1" si="246"/>
        <v>0</v>
      </c>
      <c r="N800" s="512">
        <f t="shared" ca="1" si="247"/>
        <v>0</v>
      </c>
      <c r="O800" s="512">
        <f t="shared" ca="1" si="250"/>
        <v>9.0720000000000002E-3</v>
      </c>
      <c r="P800" s="513">
        <f t="shared" ca="1" si="251"/>
        <v>0</v>
      </c>
      <c r="Q800" s="514" t="str">
        <f t="shared" ca="1" si="248"/>
        <v>Dump</v>
      </c>
      <c r="R800" s="515">
        <f t="shared" ca="1" si="249"/>
        <v>0.71111111111111114</v>
      </c>
      <c r="S800" s="524"/>
      <c r="T800" s="602"/>
      <c r="U800" s="602">
        <v>7</v>
      </c>
      <c r="V800" s="602"/>
      <c r="W800" s="56"/>
      <c r="X800" s="57"/>
      <c r="Y800" s="57"/>
      <c r="Z800" s="58"/>
      <c r="AA800" s="109"/>
      <c r="AB800" s="60"/>
      <c r="AC800" s="60"/>
      <c r="AD800" s="60"/>
      <c r="AE800" s="60"/>
      <c r="AF800" s="106"/>
      <c r="AG800" s="107"/>
      <c r="AH800" s="104"/>
    </row>
    <row r="801" spans="1:38">
      <c r="A801" s="524"/>
      <c r="B801" s="772" t="s">
        <v>726</v>
      </c>
      <c r="C801" s="376">
        <v>1</v>
      </c>
      <c r="D801" s="771">
        <v>3.2</v>
      </c>
      <c r="E801" s="104">
        <v>1.21E-2</v>
      </c>
      <c r="F801" s="104"/>
      <c r="H801" s="542">
        <v>502</v>
      </c>
      <c r="I801" s="510">
        <f t="shared" si="243"/>
        <v>595</v>
      </c>
      <c r="J801" s="53" t="str" cm="1">
        <f t="array" aca="1" ref="J801" ca="1">INDIRECT("B" &amp; I801)</f>
        <v>NIVEL 970 CONTRA AM 502 31-03-2026</v>
      </c>
      <c r="K801" s="511">
        <f t="shared" ca="1" si="244"/>
        <v>3.2</v>
      </c>
      <c r="L801" s="508">
        <f t="shared" ca="1" si="245"/>
        <v>1.2060000000000001E-2</v>
      </c>
      <c r="M801" s="508">
        <f t="shared" ca="1" si="246"/>
        <v>0</v>
      </c>
      <c r="N801" s="512">
        <f t="shared" ca="1" si="247"/>
        <v>0</v>
      </c>
      <c r="O801" s="512">
        <f t="shared" ca="1" si="250"/>
        <v>1.0854000000000001E-2</v>
      </c>
      <c r="P801" s="513">
        <f t="shared" ca="1" si="251"/>
        <v>0</v>
      </c>
      <c r="Q801" s="514" t="str">
        <f t="shared" ca="1" si="248"/>
        <v>Dump</v>
      </c>
      <c r="R801" s="515">
        <f t="shared" ca="1" si="249"/>
        <v>0.71111111111111114</v>
      </c>
      <c r="S801" s="524"/>
      <c r="T801" s="602"/>
      <c r="U801" s="602">
        <v>8</v>
      </c>
      <c r="V801" s="602"/>
      <c r="W801" s="56"/>
      <c r="X801" s="57"/>
      <c r="Y801" s="57"/>
      <c r="Z801" s="62"/>
      <c r="AA801" s="109"/>
      <c r="AB801" s="60"/>
      <c r="AC801" s="60"/>
      <c r="AD801" s="60"/>
      <c r="AE801" s="60"/>
      <c r="AF801" s="106"/>
      <c r="AG801" s="107"/>
      <c r="AH801" s="104"/>
    </row>
    <row r="802" spans="1:38">
      <c r="A802" s="524"/>
      <c r="B802" s="772" t="s">
        <v>727</v>
      </c>
      <c r="C802" s="376">
        <v>1</v>
      </c>
      <c r="D802" s="771">
        <v>3.2</v>
      </c>
      <c r="E802" s="104">
        <v>1.9E-2</v>
      </c>
      <c r="F802" s="104"/>
      <c r="H802" s="542">
        <v>503</v>
      </c>
      <c r="I802" s="510">
        <f t="shared" si="243"/>
        <v>596</v>
      </c>
      <c r="J802" s="53" t="str" cm="1">
        <f t="array" aca="1" ref="J802" ca="1">INDIRECT("B" &amp; I802)</f>
        <v>NIVEL 970 CONTRA AM 503 31-03-2026</v>
      </c>
      <c r="K802" s="511">
        <f t="shared" ca="1" si="244"/>
        <v>3.2</v>
      </c>
      <c r="L802" s="508">
        <f t="shared" ca="1" si="245"/>
        <v>1.323E-2</v>
      </c>
      <c r="M802" s="508">
        <f t="shared" ca="1" si="246"/>
        <v>0</v>
      </c>
      <c r="N802" s="512">
        <f t="shared" ca="1" si="247"/>
        <v>0</v>
      </c>
      <c r="O802" s="512">
        <f t="shared" ca="1" si="250"/>
        <v>1.1907000000000001E-2</v>
      </c>
      <c r="P802" s="513">
        <f t="shared" ca="1" si="251"/>
        <v>0</v>
      </c>
      <c r="Q802" s="514" t="str">
        <f t="shared" ca="1" si="248"/>
        <v>Dump</v>
      </c>
      <c r="R802" s="515">
        <f t="shared" ca="1" si="249"/>
        <v>0.71111111111111114</v>
      </c>
      <c r="S802" s="524"/>
      <c r="T802" s="600"/>
      <c r="U802" s="602">
        <v>9</v>
      </c>
      <c r="V802" s="602"/>
      <c r="W802" s="602"/>
      <c r="X802" s="57"/>
      <c r="Y802" s="57"/>
      <c r="Z802" s="62"/>
      <c r="AA802" s="59"/>
      <c r="AB802" s="60"/>
      <c r="AC802" s="60"/>
      <c r="AD802" s="60"/>
      <c r="AE802" s="60"/>
      <c r="AF802" s="106"/>
      <c r="AG802" s="107"/>
      <c r="AH802" s="104"/>
    </row>
    <row r="803" spans="1:38">
      <c r="A803" s="524"/>
      <c r="B803" s="772" t="s">
        <v>728</v>
      </c>
      <c r="C803" s="376">
        <v>1</v>
      </c>
      <c r="D803" s="771">
        <v>3.2</v>
      </c>
      <c r="E803" s="104">
        <v>1.23E-2</v>
      </c>
      <c r="F803" s="104"/>
      <c r="H803" s="542">
        <v>504</v>
      </c>
      <c r="I803" s="510">
        <f t="shared" si="243"/>
        <v>597</v>
      </c>
      <c r="J803" s="53" t="str" cm="1">
        <f t="array" aca="1" ref="J803" ca="1">INDIRECT("B" &amp; I803)</f>
        <v>NIVEL 970 CONTRA AM 504 31-03-2026</v>
      </c>
      <c r="K803" s="511">
        <f t="shared" ca="1" si="244"/>
        <v>3.2</v>
      </c>
      <c r="L803" s="508">
        <f t="shared" ca="1" si="245"/>
        <v>1.017E-2</v>
      </c>
      <c r="M803" s="508">
        <f t="shared" ca="1" si="246"/>
        <v>0</v>
      </c>
      <c r="N803" s="512">
        <f t="shared" ca="1" si="247"/>
        <v>0</v>
      </c>
      <c r="O803" s="512">
        <f t="shared" ca="1" si="250"/>
        <v>9.1529999999999997E-3</v>
      </c>
      <c r="P803" s="513">
        <f t="shared" ca="1" si="251"/>
        <v>0</v>
      </c>
      <c r="Q803" s="514" t="str">
        <f t="shared" ca="1" si="248"/>
        <v>Dump</v>
      </c>
      <c r="R803" s="515">
        <f t="shared" ca="1" si="249"/>
        <v>0.71111111111111114</v>
      </c>
      <c r="S803" s="524"/>
      <c r="T803" s="600"/>
      <c r="U803" s="602">
        <v>10</v>
      </c>
      <c r="V803" s="602"/>
      <c r="W803" s="602"/>
      <c r="X803" s="57"/>
      <c r="Y803" s="57"/>
      <c r="Z803" s="62"/>
      <c r="AA803" s="63"/>
      <c r="AB803" s="60"/>
      <c r="AC803" s="60"/>
      <c r="AD803" s="60"/>
      <c r="AE803" s="60"/>
      <c r="AF803" s="106"/>
      <c r="AG803" s="107"/>
      <c r="AH803" s="104"/>
    </row>
    <row r="804" spans="1:38" ht="15" thickBot="1">
      <c r="A804" s="524"/>
      <c r="B804" s="772" t="s">
        <v>729</v>
      </c>
      <c r="C804" s="376">
        <v>1</v>
      </c>
      <c r="D804" s="771">
        <v>3.2</v>
      </c>
      <c r="E804" s="104">
        <v>1.7000000000000001E-2</v>
      </c>
      <c r="F804" s="104"/>
      <c r="H804" s="542">
        <v>506</v>
      </c>
      <c r="I804" s="510">
        <f t="shared" si="243"/>
        <v>767</v>
      </c>
      <c r="J804" s="53" t="str" cm="1">
        <f t="array" aca="1" ref="J804" ca="1">INDIRECT("B" &amp; I804)</f>
        <v>NIVEL 968 CONTRA PM 506 01-04-2026</v>
      </c>
      <c r="K804" s="511">
        <f t="shared" ca="1" si="244"/>
        <v>3.2</v>
      </c>
      <c r="L804" s="508">
        <f t="shared" ca="1" si="245"/>
        <v>1.242E-2</v>
      </c>
      <c r="M804" s="508">
        <f t="shared" ca="1" si="246"/>
        <v>0</v>
      </c>
      <c r="N804" s="512">
        <f t="shared" ca="1" si="247"/>
        <v>0</v>
      </c>
      <c r="O804" s="512">
        <f t="shared" ca="1" si="250"/>
        <v>1.1178E-2</v>
      </c>
      <c r="P804" s="513">
        <f t="shared" ca="1" si="251"/>
        <v>0</v>
      </c>
      <c r="Q804" s="514" t="str">
        <f t="shared" ca="1" si="248"/>
        <v>Dump</v>
      </c>
      <c r="R804" s="515">
        <f t="shared" ca="1" si="249"/>
        <v>0.71111111111111114</v>
      </c>
      <c r="S804" s="524"/>
      <c r="T804" s="600"/>
      <c r="U804" s="602">
        <v>11</v>
      </c>
      <c r="V804" s="602"/>
      <c r="W804" s="602"/>
      <c r="X804" s="57"/>
      <c r="Y804" s="57"/>
      <c r="Z804" s="62"/>
      <c r="AA804" s="63"/>
      <c r="AB804" s="60"/>
      <c r="AC804" s="60"/>
      <c r="AD804" s="60"/>
      <c r="AE804" s="60"/>
      <c r="AF804" s="106"/>
      <c r="AG804" s="600"/>
      <c r="AH804" s="600"/>
    </row>
    <row r="805" spans="1:38" ht="15" thickBot="1">
      <c r="A805" s="524"/>
      <c r="B805" s="772" t="s">
        <v>730</v>
      </c>
      <c r="C805" s="376">
        <v>1</v>
      </c>
      <c r="D805" s="771">
        <v>3.2</v>
      </c>
      <c r="E805" s="104">
        <v>1.3100000000000001E-2</v>
      </c>
      <c r="F805" s="104"/>
      <c r="H805" s="542">
        <v>509</v>
      </c>
      <c r="I805" s="510">
        <f t="shared" si="243"/>
        <v>770</v>
      </c>
      <c r="J805" s="53" t="str" cm="1">
        <f t="array" aca="1" ref="J805" ca="1">INDIRECT("B" &amp; I805)</f>
        <v>NIVEL 968 CONTRA PM 509 01-04-2026</v>
      </c>
      <c r="K805" s="511">
        <f t="shared" ca="1" si="244"/>
        <v>3.2</v>
      </c>
      <c r="L805" s="508">
        <f t="shared" ca="1" si="245"/>
        <v>1.0530000000000001E-2</v>
      </c>
      <c r="M805" s="508">
        <f t="shared" ca="1" si="246"/>
        <v>0</v>
      </c>
      <c r="N805" s="512">
        <f t="shared" ca="1" si="247"/>
        <v>0</v>
      </c>
      <c r="O805" s="512">
        <f t="shared" ca="1" si="250"/>
        <v>9.477000000000001E-3</v>
      </c>
      <c r="P805" s="513">
        <f t="shared" ca="1" si="251"/>
        <v>0</v>
      </c>
      <c r="Q805" s="514" t="str">
        <f t="shared" ca="1" si="248"/>
        <v>Dump</v>
      </c>
      <c r="R805" s="515">
        <f t="shared" ca="1" si="249"/>
        <v>0.71111111111111114</v>
      </c>
      <c r="S805" s="524"/>
      <c r="T805" s="600"/>
      <c r="U805" s="600"/>
      <c r="V805" s="600"/>
      <c r="W805" s="600"/>
      <c r="X805" s="600"/>
      <c r="Y805" s="600"/>
      <c r="Z805" s="600"/>
      <c r="AA805" s="64">
        <f>SUM(AA794:AA804)</f>
        <v>136.76999999999998</v>
      </c>
      <c r="AB805" s="624">
        <f ca="1">+SUMPRODUCT(AA794:AA804,AB794:AB804)/AA805</f>
        <v>1.2743284389279871E-2</v>
      </c>
      <c r="AC805" s="66">
        <f ca="1">+SUMPRODUCT(Z794:Z804,AC794:AC804)/AA805</f>
        <v>0</v>
      </c>
      <c r="AD805" s="66">
        <f>+SUMPRODUCT(AA794:AA804,AD794:AD804)/AA805</f>
        <v>0</v>
      </c>
      <c r="AE805" s="67"/>
      <c r="AF805" s="110">
        <v>0</v>
      </c>
      <c r="AG805" s="600"/>
      <c r="AH805" s="600"/>
    </row>
    <row r="806" spans="1:38">
      <c r="A806" s="524"/>
      <c r="B806" s="772" t="s">
        <v>731</v>
      </c>
      <c r="C806" s="376">
        <v>1</v>
      </c>
      <c r="D806" s="771">
        <v>3.2</v>
      </c>
      <c r="E806" s="104">
        <v>1.2999999999999999E-2</v>
      </c>
      <c r="F806" s="104"/>
      <c r="H806" s="542">
        <v>510</v>
      </c>
      <c r="I806" s="510">
        <f t="shared" si="243"/>
        <v>771</v>
      </c>
      <c r="J806" s="53" t="str" cm="1">
        <f t="array" aca="1" ref="J806" ca="1">INDIRECT("B" &amp; I806)</f>
        <v>NIVEL 968 CONTRA PM 510 01-04-2026</v>
      </c>
      <c r="K806" s="511">
        <f t="shared" ca="1" si="244"/>
        <v>3.2</v>
      </c>
      <c r="L806" s="508">
        <f t="shared" ca="1" si="245"/>
        <v>1.179E-2</v>
      </c>
      <c r="M806" s="508">
        <f t="shared" ca="1" si="246"/>
        <v>0</v>
      </c>
      <c r="N806" s="512">
        <f t="shared" ca="1" si="247"/>
        <v>0</v>
      </c>
      <c r="O806" s="512">
        <f t="shared" ca="1" si="250"/>
        <v>1.0611000000000001E-2</v>
      </c>
      <c r="P806" s="513">
        <f t="shared" ca="1" si="251"/>
        <v>0</v>
      </c>
      <c r="Q806" s="514" t="str">
        <f t="shared" ca="1" si="248"/>
        <v>Dump</v>
      </c>
      <c r="R806" s="515">
        <f t="shared" ca="1" si="249"/>
        <v>0.71111111111111114</v>
      </c>
      <c r="S806" s="524"/>
      <c r="T806" s="600"/>
      <c r="U806" s="600"/>
      <c r="V806" s="600"/>
      <c r="W806" s="600"/>
      <c r="X806" s="600"/>
      <c r="Y806" s="600"/>
      <c r="Z806" s="600"/>
      <c r="AA806" s="111"/>
      <c r="AB806" s="112"/>
      <c r="AC806" s="112"/>
      <c r="AD806" s="113"/>
      <c r="AE806" s="114"/>
      <c r="AF806" s="600"/>
      <c r="AG806" s="600"/>
    </row>
    <row r="807" spans="1:38" ht="28.8">
      <c r="A807" s="524"/>
      <c r="B807" s="772" t="s">
        <v>732</v>
      </c>
      <c r="C807" s="376">
        <v>1</v>
      </c>
      <c r="D807" s="771">
        <v>3.2</v>
      </c>
      <c r="E807" s="104">
        <v>2.1399999999999999E-2</v>
      </c>
      <c r="F807" s="104"/>
      <c r="H807" s="542">
        <v>512</v>
      </c>
      <c r="I807" s="510">
        <f t="shared" si="243"/>
        <v>773</v>
      </c>
      <c r="J807" s="53" t="str" cm="1">
        <f t="array" aca="1" ref="J807" ca="1">INDIRECT("B" &amp; I807)</f>
        <v>NIVEL 968 CONTRA PM 512 01-04-2026</v>
      </c>
      <c r="K807" s="511">
        <f t="shared" ca="1" si="244"/>
        <v>3.2</v>
      </c>
      <c r="L807" s="508">
        <f t="shared" ca="1" si="245"/>
        <v>1.107E-2</v>
      </c>
      <c r="M807" s="508">
        <f t="shared" ca="1" si="246"/>
        <v>0</v>
      </c>
      <c r="N807" s="512">
        <f t="shared" ca="1" si="247"/>
        <v>0</v>
      </c>
      <c r="O807" s="512">
        <f t="shared" ca="1" si="250"/>
        <v>9.9629999999999996E-3</v>
      </c>
      <c r="P807" s="513">
        <f t="shared" ca="1" si="251"/>
        <v>0</v>
      </c>
      <c r="Q807" s="514" t="str">
        <f t="shared" ca="1" si="248"/>
        <v>Dump</v>
      </c>
      <c r="R807" s="515">
        <f t="shared" ca="1" si="249"/>
        <v>0.71111111111111114</v>
      </c>
      <c r="S807" s="524"/>
      <c r="T807" s="47" t="s">
        <v>48</v>
      </c>
      <c r="U807" s="48" t="s">
        <v>49</v>
      </c>
      <c r="V807" s="48" t="s">
        <v>50</v>
      </c>
      <c r="W807" s="48" t="s">
        <v>51</v>
      </c>
      <c r="X807" s="49" t="s">
        <v>52</v>
      </c>
      <c r="Y807" s="49" t="s">
        <v>53</v>
      </c>
      <c r="Z807" s="48" t="s">
        <v>54</v>
      </c>
      <c r="AA807" s="50" t="s">
        <v>55</v>
      </c>
      <c r="AB807" s="48" t="s">
        <v>56</v>
      </c>
      <c r="AC807" s="51" t="s">
        <v>12</v>
      </c>
      <c r="AD807" s="51" t="s">
        <v>295</v>
      </c>
      <c r="AE807" s="48" t="s">
        <v>57</v>
      </c>
      <c r="AF807" s="48" t="s">
        <v>66</v>
      </c>
      <c r="AG807" s="48" t="s">
        <v>67</v>
      </c>
      <c r="AH807" s="48" t="s">
        <v>68</v>
      </c>
    </row>
    <row r="808" spans="1:38">
      <c r="A808" s="524"/>
      <c r="B808" s="772" t="s">
        <v>733</v>
      </c>
      <c r="C808" s="376">
        <v>1</v>
      </c>
      <c r="D808" s="771">
        <v>3.2</v>
      </c>
      <c r="E808" s="104">
        <v>1.46E-2</v>
      </c>
      <c r="F808" s="104"/>
      <c r="H808" s="542"/>
      <c r="I808"/>
      <c r="J808"/>
      <c r="K808" s="519">
        <f ca="1">SUM(K798:K807)</f>
        <v>31.999999999999996</v>
      </c>
      <c r="L808" s="516">
        <f ca="1">+SUMPRODUCT(L798:L807,K798:K807)/K808</f>
        <v>1.1781000000000003E-2</v>
      </c>
      <c r="M808" s="516">
        <f ca="1">+SUMPRODUCT(M798:M807,K798:K807)/K808</f>
        <v>0</v>
      </c>
      <c r="N808" s="69">
        <f ca="1">+SUMPRODUCT(N798:N807,K798:K807)/K808</f>
        <v>0</v>
      </c>
      <c r="O808" s="69">
        <f ca="1">+SUMPRODUCT(O798:O807,K798:K807)/K808</f>
        <v>1.0602900000000004E-2</v>
      </c>
      <c r="P808" s="69">
        <f ca="1">+SUMPRODUCT(P798:P807,K798:K807)/K808</f>
        <v>0</v>
      </c>
      <c r="Q808"/>
      <c r="R808"/>
      <c r="S808" s="524"/>
      <c r="T808" s="56" t="s">
        <v>556</v>
      </c>
      <c r="U808" s="56">
        <v>1</v>
      </c>
      <c r="V808" s="56">
        <v>231300</v>
      </c>
      <c r="W808" s="56" t="s">
        <v>247</v>
      </c>
      <c r="X808" s="57">
        <v>46139</v>
      </c>
      <c r="Y808" s="57">
        <v>46139</v>
      </c>
      <c r="Z808" s="58">
        <v>0.59583333333333333</v>
      </c>
      <c r="AA808" s="118">
        <v>35.53</v>
      </c>
      <c r="AB808" s="60">
        <f ca="1">+O982</f>
        <v>1.0630439999999996E-2</v>
      </c>
      <c r="AC808" s="60">
        <f ca="1">+N982</f>
        <v>0</v>
      </c>
      <c r="AD808" s="60" t="s">
        <v>319</v>
      </c>
      <c r="AE808" s="60" t="str">
        <f>+I956</f>
        <v>CN026</v>
      </c>
      <c r="AF808" s="106"/>
      <c r="AG808" s="107">
        <f ca="1">+AF819-AB819</f>
        <v>-1.2888392299937377E-2</v>
      </c>
      <c r="AH808" s="104">
        <f ca="1">+(AF819-AB819)/AB819</f>
        <v>-1</v>
      </c>
    </row>
    <row r="809" spans="1:38" ht="21.6">
      <c r="A809" s="524"/>
      <c r="B809" s="772" t="s">
        <v>734</v>
      </c>
      <c r="C809" s="376">
        <v>1</v>
      </c>
      <c r="D809" s="771">
        <v>3.2</v>
      </c>
      <c r="E809" s="104">
        <v>1.4E-2</v>
      </c>
      <c r="F809" s="104"/>
      <c r="H809" s="542"/>
      <c r="I809"/>
      <c r="J809"/>
      <c r="K809" s="517" t="s">
        <v>59</v>
      </c>
      <c r="L809" s="546">
        <f ca="1">+L808/0.9</f>
        <v>1.3090000000000003E-2</v>
      </c>
      <c r="M809" s="518">
        <f ca="1">+M808/0.9</f>
        <v>0</v>
      </c>
      <c r="N809"/>
      <c r="O809"/>
      <c r="P809"/>
      <c r="Q809"/>
      <c r="R809"/>
      <c r="S809" s="524"/>
      <c r="T809" s="413" t="s">
        <v>263</v>
      </c>
      <c r="U809" s="56">
        <v>2</v>
      </c>
      <c r="V809" s="56">
        <v>231433</v>
      </c>
      <c r="W809" s="56" t="s">
        <v>60</v>
      </c>
      <c r="X809" s="57">
        <v>46140</v>
      </c>
      <c r="Y809" s="57">
        <v>46140</v>
      </c>
      <c r="Z809" s="58">
        <v>0.59166666666666667</v>
      </c>
      <c r="AA809" s="59">
        <v>40.770000000000003</v>
      </c>
      <c r="AB809" s="60">
        <f ca="1">+O1270</f>
        <v>1.483430159146173E-2</v>
      </c>
      <c r="AC809" s="60">
        <f ca="1">+N1270</f>
        <v>0</v>
      </c>
      <c r="AD809" s="60" t="s">
        <v>319</v>
      </c>
      <c r="AE809" s="60" t="str">
        <f>+I1245</f>
        <v>EN039</v>
      </c>
      <c r="AF809" s="106"/>
      <c r="AG809" s="107"/>
      <c r="AH809" s="104"/>
    </row>
    <row r="810" spans="1:38" ht="15" thickBot="1">
      <c r="A810" s="524"/>
      <c r="B810" s="772" t="s">
        <v>735</v>
      </c>
      <c r="C810" s="376">
        <v>1</v>
      </c>
      <c r="D810" s="771">
        <v>3.2</v>
      </c>
      <c r="E810" s="104">
        <v>0.03</v>
      </c>
      <c r="F810" s="104"/>
      <c r="I810" s="541"/>
      <c r="R810" s="541"/>
      <c r="S810" s="524"/>
      <c r="T810" s="608"/>
      <c r="U810" s="56">
        <v>3</v>
      </c>
      <c r="V810" s="56">
        <v>231548</v>
      </c>
      <c r="W810" s="56" t="s">
        <v>60</v>
      </c>
      <c r="X810" s="57">
        <v>46141</v>
      </c>
      <c r="Y810" s="57">
        <v>46141</v>
      </c>
      <c r="Z810" s="58">
        <v>0.85</v>
      </c>
      <c r="AA810" s="118">
        <v>35.43</v>
      </c>
      <c r="AB810" s="60">
        <f ca="1">+O1314</f>
        <v>1.2901274999999993E-2</v>
      </c>
      <c r="AC810" s="60">
        <f ca="1">+N1314</f>
        <v>0</v>
      </c>
      <c r="AD810" s="60" t="s">
        <v>319</v>
      </c>
      <c r="AE810" s="60" t="str">
        <f>+I1273</f>
        <v>EN040</v>
      </c>
      <c r="AF810" s="106"/>
      <c r="AG810" s="107"/>
      <c r="AH810" s="104"/>
    </row>
    <row r="811" spans="1:38" ht="28.8">
      <c r="A811" s="524"/>
      <c r="B811" s="772" t="s">
        <v>736</v>
      </c>
      <c r="C811" s="376">
        <v>1</v>
      </c>
      <c r="D811" s="771">
        <v>3.2</v>
      </c>
      <c r="E811" s="104">
        <v>1.9900000000000001E-2</v>
      </c>
      <c r="F811" s="104"/>
      <c r="I811" s="547" t="s">
        <v>320</v>
      </c>
      <c r="J811" s="77" t="s">
        <v>63</v>
      </c>
      <c r="K811" s="507" t="s">
        <v>44</v>
      </c>
      <c r="L811" s="549" t="s">
        <v>297</v>
      </c>
      <c r="M811" s="508" t="s">
        <v>292</v>
      </c>
      <c r="N811" s="545" t="s">
        <v>46</v>
      </c>
      <c r="O811" s="549" t="s">
        <v>293</v>
      </c>
      <c r="P811" s="508" t="s">
        <v>294</v>
      </c>
      <c r="Q811"/>
      <c r="R811"/>
      <c r="S811" s="524"/>
      <c r="T811" s="608"/>
      <c r="U811" s="56">
        <v>4</v>
      </c>
      <c r="V811" s="56">
        <v>231581</v>
      </c>
      <c r="W811" s="56" t="s">
        <v>247</v>
      </c>
      <c r="X811" s="57">
        <v>46142</v>
      </c>
      <c r="Y811" s="57">
        <v>46142</v>
      </c>
      <c r="Z811" s="58">
        <v>0.53263888888888888</v>
      </c>
      <c r="AA811" s="118">
        <v>33.68</v>
      </c>
      <c r="AB811" s="60">
        <f ca="1">+O1314</f>
        <v>1.2901274999999993E-2</v>
      </c>
      <c r="AC811" s="60">
        <f ca="1">+N1314</f>
        <v>0</v>
      </c>
      <c r="AD811" s="60" t="s">
        <v>319</v>
      </c>
      <c r="AE811" s="60" t="str">
        <f>+I1273</f>
        <v>EN040</v>
      </c>
      <c r="AF811" s="106"/>
      <c r="AG811" s="107"/>
      <c r="AH811" s="104"/>
      <c r="AJ811" s="95" t="str">
        <f>+I811</f>
        <v>EN019</v>
      </c>
      <c r="AK811" s="96" t="s">
        <v>62</v>
      </c>
    </row>
    <row r="812" spans="1:38" ht="15" thickBot="1">
      <c r="A812" s="524"/>
      <c r="B812" s="772" t="s">
        <v>737</v>
      </c>
      <c r="C812" s="376">
        <v>1</v>
      </c>
      <c r="D812" s="771">
        <v>3.2</v>
      </c>
      <c r="E812" s="104">
        <v>1.7600000000000001E-2</v>
      </c>
      <c r="F812" s="104"/>
      <c r="H812" s="542">
        <v>531</v>
      </c>
      <c r="I812" s="510">
        <f t="shared" ref="I812:I845" si="252">IF(H812="",
   IFERROR(MATCH("**", B:B, 0), ""),
   IFERROR(MATCH("* "&amp;H812&amp;" *", B:B, 0), "")
)</f>
        <v>792</v>
      </c>
      <c r="J812" s="53" t="str" cm="1">
        <f t="array" aca="1" ref="J812" ca="1">INDIRECT("B" &amp; I812)</f>
        <v>NIVEL 974 REC T.PM 531 07-04-2026</v>
      </c>
      <c r="K812" s="511">
        <f t="shared" ref="K812:K845" ca="1" si="253">INDEX(D:D, MATCH(J812, $B:$B, 0))</f>
        <v>3.2</v>
      </c>
      <c r="L812" s="508">
        <f t="shared" ref="L812:L845" ca="1" si="254">INDEX(E:E, MATCH($J812, $B:$B, 0))*0.9</f>
        <v>1.6380000000000002E-2</v>
      </c>
      <c r="M812" s="508">
        <f t="shared" ref="M812:M845" ca="1" si="255">INDEX(F:F, MATCH($J812, $B:$B, 0))*0.9</f>
        <v>0</v>
      </c>
      <c r="N812" s="512">
        <f t="shared" ref="N812:N845" ca="1" si="256">INDEX(G:G, MATCH($J$578, $B:$B, 0))</f>
        <v>0</v>
      </c>
      <c r="O812" s="512">
        <f ca="1">+IF(L812=0,N812*0.9,L812*0.9)</f>
        <v>1.4742000000000002E-2</v>
      </c>
      <c r="P812" s="513">
        <f ca="1">+M812*0.9</f>
        <v>0</v>
      </c>
      <c r="Q812" s="514" t="str">
        <f t="shared" ref="Q812:Q845" ca="1" si="257">+IF(L812=0,"-","Dump")</f>
        <v>Dump</v>
      </c>
      <c r="R812" s="515">
        <f t="shared" ref="R812:R845" ca="1" si="258">+K812/4.5</f>
        <v>0.71111111111111114</v>
      </c>
      <c r="S812" s="524"/>
      <c r="T812" s="608"/>
      <c r="U812" s="608">
        <v>5</v>
      </c>
      <c r="V812" s="56"/>
      <c r="W812" s="56"/>
      <c r="X812" s="57"/>
      <c r="Y812" s="57"/>
      <c r="Z812" s="58"/>
      <c r="AA812" s="59"/>
      <c r="AB812" s="60"/>
      <c r="AC812" s="60"/>
      <c r="AD812" s="60"/>
      <c r="AE812" s="60"/>
      <c r="AF812" s="106"/>
      <c r="AG812" s="107"/>
      <c r="AH812" s="104"/>
      <c r="AJ812" s="520">
        <f ca="1">+K846-SUMIF(AE:AE, AJ811, AA:AA)</f>
        <v>48.810000000000059</v>
      </c>
      <c r="AK812" s="521">
        <f ca="1">L847</f>
        <v>1.6744117647058816E-2</v>
      </c>
      <c r="AL812" s="102">
        <f ca="1">COUNTIF(AE:AE, AJ811)</f>
        <v>2</v>
      </c>
    </row>
    <row r="813" spans="1:38" ht="15" thickBot="1">
      <c r="A813" s="524"/>
      <c r="B813" s="772" t="s">
        <v>738</v>
      </c>
      <c r="C813" s="376">
        <v>1</v>
      </c>
      <c r="D813" s="771">
        <v>3.2</v>
      </c>
      <c r="E813" s="104">
        <v>2.4400000000000002E-2</v>
      </c>
      <c r="F813" s="104"/>
      <c r="H813" s="542">
        <v>532</v>
      </c>
      <c r="I813" s="510">
        <f t="shared" si="252"/>
        <v>793</v>
      </c>
      <c r="J813" s="53" t="str" cm="1">
        <f t="array" aca="1" ref="J813" ca="1">INDIRECT("B" &amp; I813)</f>
        <v>NIVEL 974 REC T.PM 532 07-04-2026</v>
      </c>
      <c r="K813" s="511">
        <f t="shared" ca="1" si="253"/>
        <v>3.2</v>
      </c>
      <c r="L813" s="508">
        <f t="shared" ca="1" si="254"/>
        <v>1.485E-2</v>
      </c>
      <c r="M813" s="508">
        <f t="shared" ca="1" si="255"/>
        <v>0</v>
      </c>
      <c r="N813" s="512">
        <f t="shared" ca="1" si="256"/>
        <v>0</v>
      </c>
      <c r="O813" s="512">
        <f t="shared" ref="O813:O845" ca="1" si="259">+IF(L813=0,N813*0.9,L813*0.9)</f>
        <v>1.3365E-2</v>
      </c>
      <c r="P813" s="513">
        <f t="shared" ref="P813:P845" ca="1" si="260">+M813*0.9</f>
        <v>0</v>
      </c>
      <c r="Q813" s="514" t="str">
        <f t="shared" ca="1" si="257"/>
        <v>Dump</v>
      </c>
      <c r="R813" s="515">
        <f t="shared" ca="1" si="258"/>
        <v>0.71111111111111114</v>
      </c>
      <c r="S813" s="524"/>
      <c r="T813" s="608"/>
      <c r="U813" s="608">
        <v>6</v>
      </c>
      <c r="V813" s="608"/>
      <c r="W813" s="56"/>
      <c r="X813" s="57"/>
      <c r="Y813" s="57"/>
      <c r="Z813" s="58"/>
      <c r="AA813" s="59"/>
      <c r="AB813" s="60"/>
      <c r="AC813" s="60"/>
      <c r="AD813" s="60"/>
      <c r="AE813" s="60"/>
      <c r="AF813" s="106"/>
      <c r="AG813" s="107"/>
      <c r="AH813" s="104"/>
      <c r="AJ813" s="105" t="s">
        <v>83</v>
      </c>
      <c r="AK813" s="101"/>
    </row>
    <row r="814" spans="1:38">
      <c r="A814" s="524"/>
      <c r="B814" s="772" t="s">
        <v>739</v>
      </c>
      <c r="C814" s="376">
        <v>1</v>
      </c>
      <c r="D814" s="771">
        <v>3.2</v>
      </c>
      <c r="E814" s="104">
        <v>2.1299999999999999E-2</v>
      </c>
      <c r="F814" s="104"/>
      <c r="H814" s="542">
        <v>533</v>
      </c>
      <c r="I814" s="510">
        <f t="shared" si="252"/>
        <v>794</v>
      </c>
      <c r="J814" s="53" t="str" cm="1">
        <f t="array" aca="1" ref="J814" ca="1">INDIRECT("B" &amp; I814)</f>
        <v>NIVEL 974 REC T.PM 533 07-04-2026</v>
      </c>
      <c r="K814" s="511">
        <f t="shared" ca="1" si="253"/>
        <v>3.2</v>
      </c>
      <c r="L814" s="508">
        <f t="shared" ca="1" si="254"/>
        <v>1.4310000000000002E-2</v>
      </c>
      <c r="M814" s="508">
        <f t="shared" ca="1" si="255"/>
        <v>0</v>
      </c>
      <c r="N814" s="512">
        <f t="shared" ca="1" si="256"/>
        <v>0</v>
      </c>
      <c r="O814" s="512">
        <f t="shared" ca="1" si="259"/>
        <v>1.2879000000000002E-2</v>
      </c>
      <c r="P814" s="513">
        <f t="shared" ca="1" si="260"/>
        <v>0</v>
      </c>
      <c r="Q814" s="514" t="str">
        <f t="shared" ca="1" si="257"/>
        <v>Dump</v>
      </c>
      <c r="R814" s="515">
        <f t="shared" ca="1" si="258"/>
        <v>0.71111111111111114</v>
      </c>
      <c r="S814" s="524"/>
      <c r="T814" s="608"/>
      <c r="U814" s="608">
        <v>7</v>
      </c>
      <c r="V814" s="608"/>
      <c r="W814" s="56"/>
      <c r="X814" s="57"/>
      <c r="Y814" s="57"/>
      <c r="Z814" s="58"/>
      <c r="AA814" s="109"/>
      <c r="AB814" s="60"/>
      <c r="AC814" s="60"/>
      <c r="AD814" s="60"/>
      <c r="AE814" s="60"/>
      <c r="AF814" s="106"/>
      <c r="AG814" s="107"/>
      <c r="AH814" s="104"/>
    </row>
    <row r="815" spans="1:38">
      <c r="A815" s="524"/>
      <c r="B815" s="772" t="s">
        <v>740</v>
      </c>
      <c r="C815" s="376">
        <v>1</v>
      </c>
      <c r="D815" s="771">
        <v>3.2</v>
      </c>
      <c r="E815" s="104">
        <v>2.5100000000000001E-2</v>
      </c>
      <c r="F815" s="104"/>
      <c r="H815" s="542">
        <v>534</v>
      </c>
      <c r="I815" s="510">
        <f t="shared" si="252"/>
        <v>795</v>
      </c>
      <c r="J815" s="53" t="str" cm="1">
        <f t="array" aca="1" ref="J815" ca="1">INDIRECT("B" &amp; I815)</f>
        <v>NIVEL 974 REC T.PM 534 07-04-2026</v>
      </c>
      <c r="K815" s="511">
        <f t="shared" ca="1" si="253"/>
        <v>3.2</v>
      </c>
      <c r="L815" s="508">
        <f t="shared" ca="1" si="254"/>
        <v>1.494E-2</v>
      </c>
      <c r="M815" s="508">
        <f t="shared" ca="1" si="255"/>
        <v>0</v>
      </c>
      <c r="N815" s="512">
        <f t="shared" ca="1" si="256"/>
        <v>0</v>
      </c>
      <c r="O815" s="512">
        <f t="shared" ca="1" si="259"/>
        <v>1.3446E-2</v>
      </c>
      <c r="P815" s="513">
        <f t="shared" ca="1" si="260"/>
        <v>0</v>
      </c>
      <c r="Q815" s="514" t="str">
        <f t="shared" ca="1" si="257"/>
        <v>Dump</v>
      </c>
      <c r="R815" s="515">
        <f t="shared" ca="1" si="258"/>
        <v>0.71111111111111114</v>
      </c>
      <c r="S815" s="524"/>
      <c r="T815" s="608"/>
      <c r="U815" s="608">
        <v>8</v>
      </c>
      <c r="V815" s="608"/>
      <c r="W815" s="56"/>
      <c r="X815" s="57"/>
      <c r="Y815" s="57"/>
      <c r="Z815" s="62"/>
      <c r="AA815" s="109"/>
      <c r="AB815" s="60"/>
      <c r="AC815" s="60"/>
      <c r="AD815" s="60"/>
      <c r="AE815" s="60"/>
      <c r="AF815" s="106"/>
      <c r="AG815" s="107"/>
      <c r="AH815" s="104"/>
    </row>
    <row r="816" spans="1:38">
      <c r="A816" s="524"/>
      <c r="B816" s="772" t="s">
        <v>741</v>
      </c>
      <c r="C816" s="376">
        <v>1</v>
      </c>
      <c r="D816" s="771">
        <v>3.2</v>
      </c>
      <c r="E816" s="104">
        <v>1.5800000000000002E-2</v>
      </c>
      <c r="F816" s="104"/>
      <c r="H816" s="542">
        <v>535</v>
      </c>
      <c r="I816" s="510">
        <f t="shared" si="252"/>
        <v>796</v>
      </c>
      <c r="J816" s="53" t="str" cm="1">
        <f t="array" aca="1" ref="J816" ca="1">INDIRECT("B" &amp; I816)</f>
        <v>NIVEL 974 REC T.PM 535 07-04-2026</v>
      </c>
      <c r="K816" s="511">
        <f t="shared" ca="1" si="253"/>
        <v>3.2</v>
      </c>
      <c r="L816" s="508">
        <f t="shared" ca="1" si="254"/>
        <v>1.4400000000000001E-2</v>
      </c>
      <c r="M816" s="508">
        <f t="shared" ca="1" si="255"/>
        <v>0</v>
      </c>
      <c r="N816" s="512">
        <f t="shared" ca="1" si="256"/>
        <v>0</v>
      </c>
      <c r="O816" s="512">
        <f t="shared" ca="1" si="259"/>
        <v>1.2960000000000001E-2</v>
      </c>
      <c r="P816" s="513">
        <f t="shared" ca="1" si="260"/>
        <v>0</v>
      </c>
      <c r="Q816" s="514" t="str">
        <f t="shared" ca="1" si="257"/>
        <v>Dump</v>
      </c>
      <c r="R816" s="515">
        <f t="shared" ca="1" si="258"/>
        <v>0.71111111111111114</v>
      </c>
      <c r="S816" s="524"/>
      <c r="T816" s="606"/>
      <c r="U816" s="608">
        <v>9</v>
      </c>
      <c r="V816" s="608"/>
      <c r="W816" s="608"/>
      <c r="X816" s="57"/>
      <c r="Y816" s="57"/>
      <c r="Z816" s="62"/>
      <c r="AA816" s="59"/>
      <c r="AB816" s="60"/>
      <c r="AC816" s="60"/>
      <c r="AD816" s="60"/>
      <c r="AE816" s="60"/>
      <c r="AF816" s="106"/>
      <c r="AG816" s="107"/>
      <c r="AH816" s="104"/>
    </row>
    <row r="817" spans="1:34">
      <c r="A817" s="524"/>
      <c r="B817" s="772" t="s">
        <v>742</v>
      </c>
      <c r="C817" s="376">
        <v>1</v>
      </c>
      <c r="D817" s="771">
        <v>3.2</v>
      </c>
      <c r="E817" s="104">
        <v>1.7100000000000001E-2</v>
      </c>
      <c r="F817" s="104"/>
      <c r="H817" s="542">
        <v>536</v>
      </c>
      <c r="I817" s="510">
        <f t="shared" si="252"/>
        <v>797</v>
      </c>
      <c r="J817" s="53" t="str" cm="1">
        <f t="array" aca="1" ref="J817" ca="1">INDIRECT("B" &amp; I817)</f>
        <v>NIVEL 974 REC T.PM 536 07-04-2026</v>
      </c>
      <c r="K817" s="511">
        <f t="shared" ca="1" si="253"/>
        <v>3.2</v>
      </c>
      <c r="L817" s="508">
        <f t="shared" ca="1" si="254"/>
        <v>1.251E-2</v>
      </c>
      <c r="M817" s="508">
        <f t="shared" ca="1" si="255"/>
        <v>0</v>
      </c>
      <c r="N817" s="512">
        <f t="shared" ca="1" si="256"/>
        <v>0</v>
      </c>
      <c r="O817" s="512">
        <f t="shared" ca="1" si="259"/>
        <v>1.1259E-2</v>
      </c>
      <c r="P817" s="513">
        <f t="shared" ca="1" si="260"/>
        <v>0</v>
      </c>
      <c r="Q817" s="514" t="str">
        <f t="shared" ca="1" si="257"/>
        <v>Dump</v>
      </c>
      <c r="R817" s="515">
        <f t="shared" ca="1" si="258"/>
        <v>0.71111111111111114</v>
      </c>
      <c r="S817" s="524"/>
      <c r="T817" s="606"/>
      <c r="U817" s="608">
        <v>10</v>
      </c>
      <c r="V817" s="608"/>
      <c r="W817" s="608"/>
      <c r="X817" s="57"/>
      <c r="Y817" s="57"/>
      <c r="Z817" s="62"/>
      <c r="AA817" s="63"/>
      <c r="AB817" s="60"/>
      <c r="AC817" s="60"/>
      <c r="AD817" s="60"/>
      <c r="AE817" s="60"/>
      <c r="AF817" s="106"/>
      <c r="AG817" s="107"/>
      <c r="AH817" s="104"/>
    </row>
    <row r="818" spans="1:34" ht="15" thickBot="1">
      <c r="A818" s="524"/>
      <c r="B818" s="772" t="s">
        <v>743</v>
      </c>
      <c r="C818" s="376">
        <v>1</v>
      </c>
      <c r="D818" s="771">
        <v>3.2</v>
      </c>
      <c r="E818" s="104">
        <v>1.7399999999999999E-2</v>
      </c>
      <c r="F818" s="104"/>
      <c r="H818" s="542">
        <v>537</v>
      </c>
      <c r="I818" s="510">
        <f t="shared" si="252"/>
        <v>798</v>
      </c>
      <c r="J818" s="53" t="str" cm="1">
        <f t="array" aca="1" ref="J818" ca="1">INDIRECT("B" &amp; I818)</f>
        <v>NIVEL 974 REC T.PM 537 07-04-2026</v>
      </c>
      <c r="K818" s="511">
        <f t="shared" ca="1" si="253"/>
        <v>3.2</v>
      </c>
      <c r="L818" s="508">
        <f t="shared" ca="1" si="254"/>
        <v>1.035E-2</v>
      </c>
      <c r="M818" s="508">
        <f t="shared" ca="1" si="255"/>
        <v>0</v>
      </c>
      <c r="N818" s="512">
        <f t="shared" ca="1" si="256"/>
        <v>0</v>
      </c>
      <c r="O818" s="512">
        <f t="shared" ca="1" si="259"/>
        <v>9.3150000000000004E-3</v>
      </c>
      <c r="P818" s="513">
        <f t="shared" ca="1" si="260"/>
        <v>0</v>
      </c>
      <c r="Q818" s="514" t="str">
        <f t="shared" ca="1" si="257"/>
        <v>Dump</v>
      </c>
      <c r="R818" s="515">
        <f t="shared" ca="1" si="258"/>
        <v>0.71111111111111114</v>
      </c>
      <c r="S818" s="524"/>
      <c r="T818" s="606"/>
      <c r="U818" s="608">
        <v>11</v>
      </c>
      <c r="V818" s="608"/>
      <c r="W818" s="608"/>
      <c r="X818" s="57"/>
      <c r="Y818" s="57"/>
      <c r="Z818" s="62"/>
      <c r="AA818" s="63"/>
      <c r="AB818" s="60"/>
      <c r="AC818" s="60"/>
      <c r="AD818" s="60"/>
      <c r="AE818" s="60"/>
      <c r="AF818" s="106"/>
      <c r="AG818" s="606"/>
      <c r="AH818" s="606"/>
    </row>
    <row r="819" spans="1:34" ht="15" thickBot="1">
      <c r="A819" s="524"/>
      <c r="B819" s="772" t="s">
        <v>744</v>
      </c>
      <c r="C819" s="376">
        <v>1</v>
      </c>
      <c r="D819" s="771">
        <v>3.2</v>
      </c>
      <c r="E819" s="104">
        <v>1.6899999999999998E-2</v>
      </c>
      <c r="F819" s="104"/>
      <c r="H819" s="542">
        <v>548</v>
      </c>
      <c r="I819" s="510">
        <f t="shared" si="252"/>
        <v>809</v>
      </c>
      <c r="J819" s="53" t="str" cm="1">
        <f t="array" aca="1" ref="J819" ca="1">INDIRECT("B" &amp; I819)</f>
        <v>NIVEL 968 CONTRA PM 548 07-04-2026</v>
      </c>
      <c r="K819" s="511">
        <f t="shared" ca="1" si="253"/>
        <v>3.2</v>
      </c>
      <c r="L819" s="508">
        <f t="shared" ca="1" si="254"/>
        <v>1.26E-2</v>
      </c>
      <c r="M819" s="508">
        <f t="shared" ca="1" si="255"/>
        <v>0</v>
      </c>
      <c r="N819" s="512">
        <f t="shared" ca="1" si="256"/>
        <v>0</v>
      </c>
      <c r="O819" s="512">
        <f t="shared" ca="1" si="259"/>
        <v>1.1340000000000001E-2</v>
      </c>
      <c r="P819" s="513">
        <f t="shared" ca="1" si="260"/>
        <v>0</v>
      </c>
      <c r="Q819" s="514" t="str">
        <f t="shared" ca="1" si="257"/>
        <v>Dump</v>
      </c>
      <c r="R819" s="515">
        <f t="shared" ca="1" si="258"/>
        <v>0.71111111111111114</v>
      </c>
      <c r="S819" s="524"/>
      <c r="T819" s="606"/>
      <c r="U819" s="606"/>
      <c r="V819" s="606"/>
      <c r="W819" s="606"/>
      <c r="X819" s="606"/>
      <c r="Y819" s="606"/>
      <c r="Z819" s="606"/>
      <c r="AA819" s="64">
        <f>SUM(AA808:AA818)</f>
        <v>145.41000000000003</v>
      </c>
      <c r="AB819" s="624">
        <f ca="1">+SUMPRODUCT(AA808:AA818,AB808:AB818)/AA819</f>
        <v>1.2888392299937377E-2</v>
      </c>
      <c r="AC819" s="66">
        <f ca="1">+SUMPRODUCT(Z808:Z818,AC808:AC818)/AA819</f>
        <v>0</v>
      </c>
      <c r="AD819" s="66">
        <f>+SUMPRODUCT(AA808:AA818,AD808:AD818)/AA819</f>
        <v>0</v>
      </c>
      <c r="AE819" s="67"/>
      <c r="AF819" s="110">
        <v>0</v>
      </c>
      <c r="AG819" s="606"/>
      <c r="AH819" s="606"/>
    </row>
    <row r="820" spans="1:34">
      <c r="A820" s="524"/>
      <c r="B820" s="772" t="s">
        <v>745</v>
      </c>
      <c r="C820" s="376">
        <v>1</v>
      </c>
      <c r="D820" s="771">
        <v>3.2</v>
      </c>
      <c r="E820" s="104">
        <v>1.9E-2</v>
      </c>
      <c r="F820" s="104"/>
      <c r="H820" s="542">
        <v>549</v>
      </c>
      <c r="I820" s="510">
        <f t="shared" si="252"/>
        <v>810</v>
      </c>
      <c r="J820" s="53" t="str" cm="1">
        <f t="array" aca="1" ref="J820" ca="1">INDIRECT("B" &amp; I820)</f>
        <v>NIVEL 968 CONTRA PM 549 07-04-2026</v>
      </c>
      <c r="K820" s="511">
        <f t="shared" ca="1" si="253"/>
        <v>3.2</v>
      </c>
      <c r="L820" s="508">
        <f t="shared" ca="1" si="254"/>
        <v>2.7E-2</v>
      </c>
      <c r="M820" s="508">
        <f t="shared" ca="1" si="255"/>
        <v>0</v>
      </c>
      <c r="N820" s="512">
        <f t="shared" ca="1" si="256"/>
        <v>0</v>
      </c>
      <c r="O820" s="512">
        <f t="shared" ca="1" si="259"/>
        <v>2.4299999999999999E-2</v>
      </c>
      <c r="P820" s="513">
        <f t="shared" ca="1" si="260"/>
        <v>0</v>
      </c>
      <c r="Q820" s="514" t="str">
        <f t="shared" ca="1" si="257"/>
        <v>Dump</v>
      </c>
      <c r="R820" s="515">
        <f t="shared" ca="1" si="258"/>
        <v>0.71111111111111114</v>
      </c>
      <c r="S820" s="524"/>
      <c r="T820" s="606"/>
      <c r="U820" s="606"/>
      <c r="V820" s="606"/>
      <c r="W820" s="606"/>
      <c r="X820" s="606"/>
      <c r="Y820" s="606"/>
      <c r="Z820" s="606"/>
      <c r="AA820" s="111"/>
      <c r="AB820" s="112"/>
      <c r="AC820" s="112"/>
      <c r="AD820" s="113"/>
      <c r="AE820" s="114"/>
      <c r="AF820" s="606"/>
      <c r="AG820" s="606"/>
    </row>
    <row r="821" spans="1:34">
      <c r="A821" s="524"/>
      <c r="B821" s="772" t="s">
        <v>746</v>
      </c>
      <c r="C821" s="376">
        <v>1</v>
      </c>
      <c r="D821" s="771">
        <v>3.2</v>
      </c>
      <c r="E821" s="104">
        <v>2.0199999999999999E-2</v>
      </c>
      <c r="F821" s="104"/>
      <c r="H821" s="542">
        <v>550</v>
      </c>
      <c r="I821" s="510">
        <f t="shared" si="252"/>
        <v>811</v>
      </c>
      <c r="J821" s="53" t="str" cm="1">
        <f t="array" aca="1" ref="J821" ca="1">INDIRECT("B" &amp; I821)</f>
        <v>NIVEL 968 CONTRA PM 550 07-04-2026</v>
      </c>
      <c r="K821" s="511">
        <f t="shared" ca="1" si="253"/>
        <v>3.2</v>
      </c>
      <c r="L821" s="508">
        <f t="shared" ca="1" si="254"/>
        <v>1.7910000000000002E-2</v>
      </c>
      <c r="M821" s="508">
        <f t="shared" ca="1" si="255"/>
        <v>0</v>
      </c>
      <c r="N821" s="512">
        <f t="shared" ca="1" si="256"/>
        <v>0</v>
      </c>
      <c r="O821" s="512">
        <f t="shared" ca="1" si="259"/>
        <v>1.6119000000000001E-2</v>
      </c>
      <c r="P821" s="513">
        <f t="shared" ca="1" si="260"/>
        <v>0</v>
      </c>
      <c r="Q821" s="514" t="str">
        <f t="shared" ca="1" si="257"/>
        <v>Dump</v>
      </c>
      <c r="R821" s="515">
        <f t="shared" ca="1" si="258"/>
        <v>0.71111111111111114</v>
      </c>
      <c r="S821" s="524"/>
      <c r="T821" s="524"/>
      <c r="U821" s="524"/>
      <c r="V821" s="524"/>
      <c r="W821" s="524"/>
      <c r="X821" s="524"/>
      <c r="Y821" s="524"/>
      <c r="Z821" s="524"/>
      <c r="AA821" s="111"/>
      <c r="AB821" s="112"/>
      <c r="AC821" s="112"/>
      <c r="AD821" s="113"/>
      <c r="AE821" s="114"/>
      <c r="AF821" s="524"/>
      <c r="AG821" s="524"/>
    </row>
    <row r="822" spans="1:34">
      <c r="A822" s="524"/>
      <c r="B822" s="772" t="s">
        <v>747</v>
      </c>
      <c r="C822" s="376">
        <v>1</v>
      </c>
      <c r="D822" s="771">
        <v>3.2</v>
      </c>
      <c r="E822" s="104">
        <v>1.6199999999999999E-2</v>
      </c>
      <c r="F822" s="104"/>
      <c r="H822" s="542">
        <v>555</v>
      </c>
      <c r="I822" s="510">
        <f t="shared" si="252"/>
        <v>816</v>
      </c>
      <c r="J822" s="53" t="str" cm="1">
        <f t="array" aca="1" ref="J822" ca="1">INDIRECT("B" &amp; I822)</f>
        <v>NIVEL 974 M4 6N AM 555 08-04-2026</v>
      </c>
      <c r="K822" s="511">
        <f t="shared" ca="1" si="253"/>
        <v>3.2</v>
      </c>
      <c r="L822" s="508">
        <f t="shared" ca="1" si="254"/>
        <v>1.4220000000000002E-2</v>
      </c>
      <c r="M822" s="508">
        <f t="shared" ca="1" si="255"/>
        <v>0</v>
      </c>
      <c r="N822" s="512">
        <f t="shared" ca="1" si="256"/>
        <v>0</v>
      </c>
      <c r="O822" s="512">
        <f t="shared" ca="1" si="259"/>
        <v>1.2798000000000002E-2</v>
      </c>
      <c r="P822" s="513">
        <f t="shared" ca="1" si="260"/>
        <v>0</v>
      </c>
      <c r="Q822" s="514" t="str">
        <f t="shared" ca="1" si="257"/>
        <v>Dump</v>
      </c>
      <c r="R822" s="515">
        <f t="shared" ca="1" si="258"/>
        <v>0.71111111111111114</v>
      </c>
      <c r="S822" s="524"/>
      <c r="T822" s="524"/>
      <c r="U822" s="524"/>
      <c r="V822" s="524"/>
      <c r="W822" s="524"/>
      <c r="X822" s="524"/>
      <c r="Y822" s="524"/>
      <c r="Z822" s="524"/>
      <c r="AA822" s="111"/>
      <c r="AB822" s="112"/>
      <c r="AC822" s="112"/>
      <c r="AD822" s="113"/>
      <c r="AE822" s="114"/>
      <c r="AF822" s="524"/>
      <c r="AG822" s="524"/>
    </row>
    <row r="823" spans="1:34" ht="15" thickBot="1">
      <c r="A823" s="524"/>
      <c r="B823" s="772" t="s">
        <v>748</v>
      </c>
      <c r="C823" s="376">
        <v>1</v>
      </c>
      <c r="D823" s="771">
        <v>3.2</v>
      </c>
      <c r="E823" s="104">
        <v>1.54E-2</v>
      </c>
      <c r="F823" s="104"/>
      <c r="H823" s="542">
        <v>556</v>
      </c>
      <c r="I823" s="510">
        <f t="shared" si="252"/>
        <v>817</v>
      </c>
      <c r="J823" s="53" t="str" cm="1">
        <f t="array" aca="1" ref="J823" ca="1">INDIRECT("B" &amp; I823)</f>
        <v>NIVEL 974 M4 6N AM 556 08-04-2026</v>
      </c>
      <c r="K823" s="511">
        <f t="shared" ca="1" si="253"/>
        <v>3.2</v>
      </c>
      <c r="L823" s="508">
        <f t="shared" ca="1" si="254"/>
        <v>1.5390000000000001E-2</v>
      </c>
      <c r="M823" s="508">
        <f t="shared" ca="1" si="255"/>
        <v>0</v>
      </c>
      <c r="N823" s="512">
        <f t="shared" ca="1" si="256"/>
        <v>0</v>
      </c>
      <c r="O823" s="512">
        <f t="shared" ca="1" si="259"/>
        <v>1.3851E-2</v>
      </c>
      <c r="P823" s="513">
        <f t="shared" ca="1" si="260"/>
        <v>0</v>
      </c>
      <c r="Q823" s="514" t="str">
        <f t="shared" ca="1" si="257"/>
        <v>Dump</v>
      </c>
      <c r="R823" s="515">
        <f t="shared" ca="1" si="258"/>
        <v>0.71111111111111114</v>
      </c>
      <c r="S823" s="524"/>
      <c r="T823" s="524"/>
      <c r="U823" s="524"/>
      <c r="V823" s="524"/>
      <c r="W823" s="524"/>
      <c r="X823" s="524"/>
      <c r="Y823" s="524"/>
      <c r="Z823" s="524"/>
      <c r="AA823" s="111"/>
      <c r="AB823" s="112"/>
      <c r="AC823" s="112"/>
      <c r="AD823" s="112"/>
      <c r="AE823" s="114"/>
      <c r="AF823" s="524"/>
      <c r="AG823" s="524"/>
    </row>
    <row r="824" spans="1:34" ht="21" thickBot="1">
      <c r="A824" s="524"/>
      <c r="B824" s="772" t="s">
        <v>749</v>
      </c>
      <c r="C824" s="376">
        <v>1</v>
      </c>
      <c r="D824" s="771">
        <v>3.2</v>
      </c>
      <c r="E824" s="104">
        <v>1.11E-2</v>
      </c>
      <c r="F824" s="104"/>
      <c r="H824" s="542">
        <v>557</v>
      </c>
      <c r="I824" s="510">
        <f t="shared" si="252"/>
        <v>818</v>
      </c>
      <c r="J824" s="53" t="str" cm="1">
        <f t="array" aca="1" ref="J824" ca="1">INDIRECT("B" &amp; I824)</f>
        <v>NIVEL 974 M4 6N AM 557 08-04-2026</v>
      </c>
      <c r="K824" s="511">
        <f t="shared" ca="1" si="253"/>
        <v>3.2</v>
      </c>
      <c r="L824" s="508">
        <f t="shared" ca="1" si="254"/>
        <v>1.566E-2</v>
      </c>
      <c r="M824" s="508">
        <f t="shared" ca="1" si="255"/>
        <v>0</v>
      </c>
      <c r="N824" s="512">
        <f t="shared" ca="1" si="256"/>
        <v>0</v>
      </c>
      <c r="O824" s="512">
        <f t="shared" ca="1" si="259"/>
        <v>1.4094000000000001E-2</v>
      </c>
      <c r="P824" s="513">
        <f t="shared" ca="1" si="260"/>
        <v>0</v>
      </c>
      <c r="Q824" s="514" t="str">
        <f t="shared" ca="1" si="257"/>
        <v>Dump</v>
      </c>
      <c r="R824" s="515">
        <f t="shared" ca="1" si="258"/>
        <v>0.71111111111111114</v>
      </c>
      <c r="S824" s="524"/>
      <c r="T824" s="524"/>
      <c r="U824" s="524"/>
      <c r="V824" s="524"/>
      <c r="W824" s="346" t="str">
        <f>+T767</f>
        <v>3H COPPER 
EL SAUCE 1 AL 5</v>
      </c>
      <c r="X824" s="115">
        <f>AA777+AA791+AA805+AA819</f>
        <v>548.29</v>
      </c>
      <c r="Y824" s="116">
        <f ca="1">+(AA777*AB777+AA791*AB791+AA805*AB805+AA819*AB819)/X824</f>
        <v>1.1711991715924625E-2</v>
      </c>
      <c r="Z824" s="117">
        <f>+COUNTA(AE766:AE776,AE780:AE790,AE794:AE804,AE808:AE816)</f>
        <v>16</v>
      </c>
      <c r="AA824" s="111"/>
      <c r="AB824" s="112"/>
      <c r="AC824" s="112"/>
      <c r="AD824" s="112"/>
      <c r="AE824" s="114"/>
      <c r="AF824" s="524"/>
      <c r="AG824" s="524"/>
    </row>
    <row r="825" spans="1:34">
      <c r="A825" s="524"/>
      <c r="B825" s="772" t="s">
        <v>750</v>
      </c>
      <c r="C825" s="376">
        <v>1</v>
      </c>
      <c r="D825" s="771">
        <v>3.2</v>
      </c>
      <c r="E825" s="104">
        <v>1.49E-2</v>
      </c>
      <c r="F825" s="104"/>
      <c r="H825" s="542">
        <v>558</v>
      </c>
      <c r="I825" s="510">
        <f t="shared" si="252"/>
        <v>819</v>
      </c>
      <c r="J825" s="53" t="str" cm="1">
        <f t="array" aca="1" ref="J825" ca="1">INDIRECT("B" &amp; I825)</f>
        <v>NIVEL 974 M4 6N AM 558 08-04-2026</v>
      </c>
      <c r="K825" s="511">
        <f t="shared" ca="1" si="253"/>
        <v>3.2</v>
      </c>
      <c r="L825" s="508">
        <f t="shared" ca="1" si="254"/>
        <v>1.521E-2</v>
      </c>
      <c r="M825" s="508">
        <f t="shared" ca="1" si="255"/>
        <v>0</v>
      </c>
      <c r="N825" s="512">
        <f t="shared" ca="1" si="256"/>
        <v>0</v>
      </c>
      <c r="O825" s="512">
        <f t="shared" ca="1" si="259"/>
        <v>1.3689E-2</v>
      </c>
      <c r="P825" s="513">
        <f t="shared" ca="1" si="260"/>
        <v>0</v>
      </c>
      <c r="Q825" s="514" t="str">
        <f t="shared" ca="1" si="257"/>
        <v>Dump</v>
      </c>
      <c r="R825" s="515">
        <f t="shared" ca="1" si="258"/>
        <v>0.71111111111111114</v>
      </c>
      <c r="S825" s="524"/>
      <c r="T825" s="524"/>
      <c r="U825" s="524"/>
      <c r="V825" s="524"/>
      <c r="W825" s="524"/>
      <c r="X825" s="524"/>
      <c r="Y825" s="524"/>
      <c r="Z825" s="524"/>
      <c r="AA825" s="524"/>
      <c r="AB825" s="524"/>
      <c r="AC825" s="524"/>
      <c r="AD825" s="524"/>
      <c r="AE825" s="524"/>
      <c r="AF825" s="524"/>
      <c r="AG825" s="524"/>
    </row>
    <row r="826" spans="1:34">
      <c r="A826" s="524"/>
      <c r="B826" s="772" t="s">
        <v>751</v>
      </c>
      <c r="C826" s="376">
        <v>1</v>
      </c>
      <c r="D826" s="771">
        <v>3.2</v>
      </c>
      <c r="E826" s="104">
        <v>9.7000000000000003E-3</v>
      </c>
      <c r="F826" s="104"/>
      <c r="H826" s="542">
        <v>559</v>
      </c>
      <c r="I826" s="510">
        <f t="shared" si="252"/>
        <v>820</v>
      </c>
      <c r="J826" s="53" t="str" cm="1">
        <f t="array" aca="1" ref="J826" ca="1">INDIRECT("B" &amp; I826)</f>
        <v>NIVEL 974 M4 6N AM 559 08-04-2026</v>
      </c>
      <c r="K826" s="511">
        <f t="shared" ca="1" si="253"/>
        <v>3.2</v>
      </c>
      <c r="L826" s="508">
        <f t="shared" ca="1" si="254"/>
        <v>1.7100000000000001E-2</v>
      </c>
      <c r="M826" s="508">
        <f t="shared" ca="1" si="255"/>
        <v>0</v>
      </c>
      <c r="N826" s="512">
        <f t="shared" ca="1" si="256"/>
        <v>0</v>
      </c>
      <c r="O826" s="512">
        <f t="shared" ref="O826:O834" ca="1" si="261">+IF(L826=0,N826*0.9,L826*0.9)</f>
        <v>1.5390000000000001E-2</v>
      </c>
      <c r="P826" s="513">
        <f t="shared" ref="P826:P834" ca="1" si="262">+M826*0.9</f>
        <v>0</v>
      </c>
      <c r="Q826" s="514" t="str">
        <f t="shared" ref="Q826:Q834" ca="1" si="263">+IF(L826=0,"-","Dump")</f>
        <v>Dump</v>
      </c>
      <c r="R826" s="515">
        <f t="shared" ref="R826:R834" ca="1" si="264">+K826/4.5</f>
        <v>0.71111111111111114</v>
      </c>
      <c r="S826" s="524"/>
      <c r="T826" s="524"/>
      <c r="U826" s="524"/>
      <c r="V826" s="524"/>
      <c r="W826" s="524"/>
      <c r="X826" s="524"/>
      <c r="Y826" s="524"/>
      <c r="Z826" s="524"/>
      <c r="AA826" s="524"/>
      <c r="AB826" s="524"/>
      <c r="AC826" s="524"/>
      <c r="AD826" s="524"/>
      <c r="AE826" s="524"/>
      <c r="AF826" s="524"/>
      <c r="AG826" s="524"/>
    </row>
    <row r="827" spans="1:34">
      <c r="A827" s="524"/>
      <c r="B827" s="772" t="s">
        <v>752</v>
      </c>
      <c r="C827" s="376">
        <v>1</v>
      </c>
      <c r="D827" s="771">
        <v>3.2</v>
      </c>
      <c r="E827" s="104">
        <v>2.1600000000000001E-2</v>
      </c>
      <c r="F827" s="104"/>
      <c r="H827" s="542">
        <v>560</v>
      </c>
      <c r="I827" s="510">
        <f t="shared" si="252"/>
        <v>821</v>
      </c>
      <c r="J827" s="53" t="str" cm="1">
        <f t="array" aca="1" ref="J827" ca="1">INDIRECT("B" &amp; I827)</f>
        <v>NIVEL 974 M4 6N AM 560 08-04-2026</v>
      </c>
      <c r="K827" s="511">
        <f t="shared" ca="1" si="253"/>
        <v>3.2</v>
      </c>
      <c r="L827" s="508">
        <f t="shared" ca="1" si="254"/>
        <v>1.8179999999999998E-2</v>
      </c>
      <c r="M827" s="508">
        <f t="shared" ca="1" si="255"/>
        <v>0</v>
      </c>
      <c r="N827" s="512">
        <f t="shared" ca="1" si="256"/>
        <v>0</v>
      </c>
      <c r="O827" s="512">
        <f t="shared" ca="1" si="261"/>
        <v>1.6361999999999998E-2</v>
      </c>
      <c r="P827" s="513">
        <f t="shared" ca="1" si="262"/>
        <v>0</v>
      </c>
      <c r="Q827" s="514" t="str">
        <f t="shared" ca="1" si="263"/>
        <v>Dump</v>
      </c>
      <c r="R827" s="515">
        <f t="shared" ca="1" si="264"/>
        <v>0.71111111111111114</v>
      </c>
      <c r="S827" s="524"/>
      <c r="T827" s="524"/>
      <c r="U827" s="524"/>
      <c r="V827" s="524"/>
      <c r="W827" s="524"/>
      <c r="X827" s="524"/>
      <c r="Y827" s="524"/>
      <c r="Z827" s="524"/>
      <c r="AA827" s="524"/>
      <c r="AB827" s="524"/>
      <c r="AC827" s="524"/>
      <c r="AD827" s="524"/>
      <c r="AE827" s="524"/>
      <c r="AF827" s="524"/>
      <c r="AG827" s="524"/>
    </row>
    <row r="828" spans="1:34">
      <c r="A828" s="524"/>
      <c r="B828" s="772" t="s">
        <v>753</v>
      </c>
      <c r="C828" s="376">
        <v>1</v>
      </c>
      <c r="D828" s="771">
        <v>3.2</v>
      </c>
      <c r="E828" s="104">
        <v>1.67E-2</v>
      </c>
      <c r="F828" s="104"/>
      <c r="H828" s="542">
        <v>561</v>
      </c>
      <c r="I828" s="510">
        <f t="shared" si="252"/>
        <v>822</v>
      </c>
      <c r="J828" s="53" t="str" cm="1">
        <f t="array" aca="1" ref="J828" ca="1">INDIRECT("B" &amp; I828)</f>
        <v>NIVEL 974 M4 6N AM 561 08-04-2026</v>
      </c>
      <c r="K828" s="511">
        <f t="shared" ca="1" si="253"/>
        <v>3.2</v>
      </c>
      <c r="L828" s="508">
        <f t="shared" ca="1" si="254"/>
        <v>1.4579999999999999E-2</v>
      </c>
      <c r="M828" s="508">
        <f t="shared" ca="1" si="255"/>
        <v>0</v>
      </c>
      <c r="N828" s="512">
        <f t="shared" ca="1" si="256"/>
        <v>0</v>
      </c>
      <c r="O828" s="512">
        <f t="shared" ca="1" si="261"/>
        <v>1.3122E-2</v>
      </c>
      <c r="P828" s="513">
        <f t="shared" ca="1" si="262"/>
        <v>0</v>
      </c>
      <c r="Q828" s="514" t="str">
        <f t="shared" ca="1" si="263"/>
        <v>Dump</v>
      </c>
      <c r="R828" s="515">
        <f t="shared" ca="1" si="264"/>
        <v>0.71111111111111114</v>
      </c>
      <c r="S828" s="524"/>
      <c r="T828" s="524"/>
      <c r="U828" s="524"/>
      <c r="V828" s="524"/>
      <c r="W828" s="524"/>
      <c r="X828" s="524"/>
      <c r="Y828" s="524"/>
      <c r="Z828" s="524"/>
      <c r="AA828" s="524"/>
      <c r="AB828" s="524"/>
      <c r="AC828" s="524"/>
      <c r="AD828" s="524"/>
      <c r="AE828" s="524"/>
      <c r="AF828" s="524"/>
      <c r="AG828" s="524"/>
    </row>
    <row r="829" spans="1:34" ht="28.8">
      <c r="A829" s="524"/>
      <c r="B829" s="772" t="s">
        <v>754</v>
      </c>
      <c r="C829" s="376">
        <v>1</v>
      </c>
      <c r="D829" s="771">
        <v>3.2</v>
      </c>
      <c r="E829" s="104">
        <v>2.1700000000000001E-2</v>
      </c>
      <c r="F829" s="104"/>
      <c r="H829" s="542">
        <v>562</v>
      </c>
      <c r="I829" s="510">
        <f t="shared" si="252"/>
        <v>823</v>
      </c>
      <c r="J829" s="53" t="str" cm="1">
        <f t="array" aca="1" ref="J829" ca="1">INDIRECT("B" &amp; I829)</f>
        <v>NIVEL 974 M4 6N AM 562 08-04-2026</v>
      </c>
      <c r="K829" s="511">
        <f t="shared" ca="1" si="253"/>
        <v>3.2</v>
      </c>
      <c r="L829" s="508">
        <f t="shared" ca="1" si="254"/>
        <v>1.3860000000000001E-2</v>
      </c>
      <c r="M829" s="508">
        <f t="shared" ca="1" si="255"/>
        <v>0</v>
      </c>
      <c r="N829" s="512">
        <f t="shared" ca="1" si="256"/>
        <v>0</v>
      </c>
      <c r="O829" s="512">
        <f t="shared" ca="1" si="261"/>
        <v>1.2474000000000001E-2</v>
      </c>
      <c r="P829" s="513">
        <f t="shared" ca="1" si="262"/>
        <v>0</v>
      </c>
      <c r="Q829" s="514" t="str">
        <f t="shared" ca="1" si="263"/>
        <v>Dump</v>
      </c>
      <c r="R829" s="515">
        <f t="shared" ca="1" si="264"/>
        <v>0.71111111111111114</v>
      </c>
      <c r="S829" s="524"/>
      <c r="T829" s="47" t="s">
        <v>48</v>
      </c>
      <c r="U829" s="48" t="s">
        <v>49</v>
      </c>
      <c r="V829" s="48" t="s">
        <v>50</v>
      </c>
      <c r="W829" s="48" t="s">
        <v>51</v>
      </c>
      <c r="X829" s="49" t="s">
        <v>52</v>
      </c>
      <c r="Y829" s="49" t="s">
        <v>53</v>
      </c>
      <c r="Z829" s="48" t="s">
        <v>54</v>
      </c>
      <c r="AA829" s="50" t="s">
        <v>55</v>
      </c>
      <c r="AB829" s="48" t="s">
        <v>56</v>
      </c>
      <c r="AC829" s="51" t="s">
        <v>12</v>
      </c>
      <c r="AD829" s="51" t="s">
        <v>295</v>
      </c>
      <c r="AE829" s="48" t="s">
        <v>57</v>
      </c>
      <c r="AF829" s="48" t="s">
        <v>66</v>
      </c>
      <c r="AG829" s="48" t="s">
        <v>67</v>
      </c>
      <c r="AH829" s="48" t="s">
        <v>68</v>
      </c>
    </row>
    <row r="830" spans="1:34">
      <c r="A830" s="524"/>
      <c r="B830" s="772" t="s">
        <v>755</v>
      </c>
      <c r="C830" s="376">
        <v>1</v>
      </c>
      <c r="D830" s="771">
        <v>3.2</v>
      </c>
      <c r="E830" s="104">
        <v>1.3100000000000001E-2</v>
      </c>
      <c r="F830" s="104"/>
      <c r="H830" s="542">
        <v>563</v>
      </c>
      <c r="I830" s="510">
        <f t="shared" si="252"/>
        <v>824</v>
      </c>
      <c r="J830" s="53" t="str" cm="1">
        <f t="array" aca="1" ref="J830" ca="1">INDIRECT("B" &amp; I830)</f>
        <v>NIVEL 974 M4 6N AM 563 08-04-2026</v>
      </c>
      <c r="K830" s="511">
        <f t="shared" ca="1" si="253"/>
        <v>3.2</v>
      </c>
      <c r="L830" s="508">
        <f t="shared" ca="1" si="254"/>
        <v>9.9900000000000006E-3</v>
      </c>
      <c r="M830" s="508">
        <f t="shared" ca="1" si="255"/>
        <v>0</v>
      </c>
      <c r="N830" s="512">
        <f t="shared" ca="1" si="256"/>
        <v>0</v>
      </c>
      <c r="O830" s="512">
        <f t="shared" ca="1" si="261"/>
        <v>8.9910000000000007E-3</v>
      </c>
      <c r="P830" s="513">
        <f t="shared" ca="1" si="262"/>
        <v>0</v>
      </c>
      <c r="Q830" s="514" t="str">
        <f t="shared" ca="1" si="263"/>
        <v>Dump</v>
      </c>
      <c r="R830" s="515">
        <f t="shared" ca="1" si="264"/>
        <v>0.71111111111111114</v>
      </c>
      <c r="S830" s="524"/>
      <c r="T830" s="56" t="s">
        <v>336</v>
      </c>
      <c r="U830" s="56">
        <v>1</v>
      </c>
      <c r="V830" s="56">
        <v>229688</v>
      </c>
      <c r="W830" s="56" t="s">
        <v>60</v>
      </c>
      <c r="X830" s="57">
        <v>46125</v>
      </c>
      <c r="Y830" s="57">
        <v>46125</v>
      </c>
      <c r="Z830" s="58">
        <v>0.70833333333333337</v>
      </c>
      <c r="AA830" s="118">
        <v>37.25</v>
      </c>
      <c r="AB830" s="60">
        <f ca="1">+O897</f>
        <v>1.2122244755244756E-2</v>
      </c>
      <c r="AC830" s="60">
        <f ca="1">+N897</f>
        <v>0</v>
      </c>
      <c r="AD830" s="60" t="s">
        <v>319</v>
      </c>
      <c r="AE830" s="60" t="str">
        <f>+I880</f>
        <v>CN022</v>
      </c>
      <c r="AF830" s="106"/>
      <c r="AG830" s="107">
        <f ca="1">+AF841-AB841</f>
        <v>-1.2092112914050586E-2</v>
      </c>
      <c r="AH830" s="104">
        <f ca="1">+(AF841-AB841)/AB841</f>
        <v>-1</v>
      </c>
    </row>
    <row r="831" spans="1:34">
      <c r="A831" s="524"/>
      <c r="B831" s="772" t="s">
        <v>756</v>
      </c>
      <c r="C831" s="376">
        <v>1</v>
      </c>
      <c r="D831" s="771">
        <v>3.2</v>
      </c>
      <c r="E831" s="104">
        <v>1.3299999999999999E-2</v>
      </c>
      <c r="F831" s="104"/>
      <c r="H831" s="542">
        <v>564</v>
      </c>
      <c r="I831" s="510">
        <f t="shared" si="252"/>
        <v>825</v>
      </c>
      <c r="J831" s="53" t="str" cm="1">
        <f t="array" aca="1" ref="J831" ca="1">INDIRECT("B" &amp; I831)</f>
        <v>NIVEL 974 M4 6N AM 564 08-04-2026</v>
      </c>
      <c r="K831" s="511">
        <f t="shared" ca="1" si="253"/>
        <v>3.2</v>
      </c>
      <c r="L831" s="508">
        <f t="shared" ca="1" si="254"/>
        <v>1.341E-2</v>
      </c>
      <c r="M831" s="508">
        <f t="shared" ca="1" si="255"/>
        <v>0</v>
      </c>
      <c r="N831" s="512">
        <f t="shared" ca="1" si="256"/>
        <v>0</v>
      </c>
      <c r="O831" s="512">
        <f t="shared" ca="1" si="261"/>
        <v>1.2069E-2</v>
      </c>
      <c r="P831" s="513">
        <f t="shared" ca="1" si="262"/>
        <v>0</v>
      </c>
      <c r="Q831" s="514" t="str">
        <f t="shared" ca="1" si="263"/>
        <v>Dump</v>
      </c>
      <c r="R831" s="515">
        <f t="shared" ca="1" si="264"/>
        <v>0.71111111111111114</v>
      </c>
      <c r="S831" s="524"/>
      <c r="T831" s="413" t="s">
        <v>239</v>
      </c>
      <c r="U831" s="56">
        <v>2</v>
      </c>
      <c r="V831" s="56">
        <v>229680</v>
      </c>
      <c r="W831" s="56" t="s">
        <v>247</v>
      </c>
      <c r="X831" s="57">
        <v>46125</v>
      </c>
      <c r="Y831" s="57">
        <v>46125</v>
      </c>
      <c r="Z831" s="58">
        <v>0.71180555555555558</v>
      </c>
      <c r="AA831" s="118">
        <v>30.91</v>
      </c>
      <c r="AB831" s="60">
        <f ca="1">+O897</f>
        <v>1.2122244755244756E-2</v>
      </c>
      <c r="AC831" s="60">
        <f ca="1">+N897</f>
        <v>0</v>
      </c>
      <c r="AD831" s="60" t="s">
        <v>319</v>
      </c>
      <c r="AE831" s="60" t="str">
        <f>+I880</f>
        <v>CN022</v>
      </c>
      <c r="AF831" s="106"/>
      <c r="AG831" s="107"/>
      <c r="AH831" s="104"/>
    </row>
    <row r="832" spans="1:34">
      <c r="A832" s="524"/>
      <c r="B832" s="772" t="s">
        <v>757</v>
      </c>
      <c r="C832" s="376">
        <v>1</v>
      </c>
      <c r="D832" s="771">
        <v>3.2</v>
      </c>
      <c r="E832" s="104">
        <v>1.32E-2</v>
      </c>
      <c r="F832" s="104"/>
      <c r="H832" s="542">
        <v>565</v>
      </c>
      <c r="I832" s="510">
        <f t="shared" si="252"/>
        <v>826</v>
      </c>
      <c r="J832" s="53" t="str" cm="1">
        <f t="array" aca="1" ref="J832" ca="1">INDIRECT("B" &amp; I832)</f>
        <v>NIVEL 974 M4 6N AM 565 08-04-2026</v>
      </c>
      <c r="K832" s="511">
        <f t="shared" ca="1" si="253"/>
        <v>3.2</v>
      </c>
      <c r="L832" s="508">
        <f t="shared" ca="1" si="254"/>
        <v>8.7299999999999999E-3</v>
      </c>
      <c r="M832" s="508">
        <f t="shared" ca="1" si="255"/>
        <v>0</v>
      </c>
      <c r="N832" s="512">
        <f t="shared" ca="1" si="256"/>
        <v>0</v>
      </c>
      <c r="O832" s="512">
        <f t="shared" ca="1" si="261"/>
        <v>7.8569999999999994E-3</v>
      </c>
      <c r="P832" s="513">
        <f t="shared" ca="1" si="262"/>
        <v>0</v>
      </c>
      <c r="Q832" s="514" t="str">
        <f t="shared" ca="1" si="263"/>
        <v>Dump</v>
      </c>
      <c r="R832" s="515">
        <f t="shared" ca="1" si="264"/>
        <v>0.71111111111111114</v>
      </c>
      <c r="S832" s="524"/>
      <c r="T832" s="532"/>
      <c r="U832" s="56">
        <v>3</v>
      </c>
      <c r="V832" s="56">
        <v>229923</v>
      </c>
      <c r="W832" s="56" t="s">
        <v>60</v>
      </c>
      <c r="X832" s="57">
        <v>46127</v>
      </c>
      <c r="Y832" s="57">
        <v>46127</v>
      </c>
      <c r="Z832" s="58">
        <v>0.77152777777777781</v>
      </c>
      <c r="AA832" s="118">
        <v>36.64</v>
      </c>
      <c r="AB832" s="60">
        <f ca="1">+O925</f>
        <v>1.1437606194690269E-2</v>
      </c>
      <c r="AC832" s="60">
        <f ca="1">+N925</f>
        <v>0</v>
      </c>
      <c r="AD832" s="60" t="s">
        <v>319</v>
      </c>
      <c r="AE832" s="60" t="str">
        <f>+I914</f>
        <v>CN024</v>
      </c>
      <c r="AF832" s="106"/>
      <c r="AG832" s="107"/>
      <c r="AH832" s="104"/>
    </row>
    <row r="833" spans="1:34">
      <c r="A833" s="524"/>
      <c r="B833" s="772" t="s">
        <v>758</v>
      </c>
      <c r="C833" s="376">
        <v>1</v>
      </c>
      <c r="D833" s="771">
        <v>3.2</v>
      </c>
      <c r="E833" s="104">
        <v>8.8000000000000005E-3</v>
      </c>
      <c r="F833" s="104"/>
      <c r="H833" s="542">
        <v>566</v>
      </c>
      <c r="I833" s="510">
        <f t="shared" si="252"/>
        <v>827</v>
      </c>
      <c r="J833" s="53" t="str" cm="1">
        <f t="array" aca="1" ref="J833" ca="1">INDIRECT("B" &amp; I833)</f>
        <v>NIVEL 974 M4 6N AM 566 08-04-2026</v>
      </c>
      <c r="K833" s="511">
        <f t="shared" ca="1" si="253"/>
        <v>3.2</v>
      </c>
      <c r="L833" s="508">
        <f t="shared" ca="1" si="254"/>
        <v>1.9440000000000002E-2</v>
      </c>
      <c r="M833" s="508">
        <f t="shared" ca="1" si="255"/>
        <v>0</v>
      </c>
      <c r="N833" s="512">
        <f t="shared" ca="1" si="256"/>
        <v>0</v>
      </c>
      <c r="O833" s="512">
        <f t="shared" ca="1" si="261"/>
        <v>1.7496000000000001E-2</v>
      </c>
      <c r="P833" s="513">
        <f t="shared" ca="1" si="262"/>
        <v>0</v>
      </c>
      <c r="Q833" s="514" t="str">
        <f t="shared" ca="1" si="263"/>
        <v>Dump</v>
      </c>
      <c r="R833" s="515">
        <f t="shared" ca="1" si="264"/>
        <v>0.71111111111111114</v>
      </c>
      <c r="S833" s="524"/>
      <c r="T833" s="532"/>
      <c r="U833" s="56">
        <v>4</v>
      </c>
      <c r="V833" s="56">
        <v>230067</v>
      </c>
      <c r="W833" s="56" t="s">
        <v>60</v>
      </c>
      <c r="X833" s="57">
        <v>46128</v>
      </c>
      <c r="Y833" s="57">
        <v>46128</v>
      </c>
      <c r="Z833" s="58">
        <v>0.6479166666666667</v>
      </c>
      <c r="AA833" s="118">
        <v>30.9</v>
      </c>
      <c r="AB833" s="60">
        <f ca="1">+O953</f>
        <v>1.2386249999999996E-2</v>
      </c>
      <c r="AC833" s="60">
        <f ca="1">+N953</f>
        <v>0</v>
      </c>
      <c r="AD833" s="60" t="s">
        <v>319</v>
      </c>
      <c r="AE833" s="60" t="str">
        <f>+I928</f>
        <v>CN025</v>
      </c>
      <c r="AF833" s="106"/>
      <c r="AG833" s="107"/>
      <c r="AH833" s="104"/>
    </row>
    <row r="834" spans="1:34">
      <c r="A834" s="524"/>
      <c r="B834" s="772" t="s">
        <v>759</v>
      </c>
      <c r="C834" s="376">
        <v>1</v>
      </c>
      <c r="D834" s="771">
        <v>3.2</v>
      </c>
      <c r="E834" s="104">
        <v>1.23E-2</v>
      </c>
      <c r="F834" s="104"/>
      <c r="H834" s="542">
        <v>567</v>
      </c>
      <c r="I834" s="510">
        <f t="shared" si="252"/>
        <v>828</v>
      </c>
      <c r="J834" s="53" t="str" cm="1">
        <f t="array" aca="1" ref="J834" ca="1">INDIRECT("B" &amp; I834)</f>
        <v>NIVEL 974 M4 6N AM 567 08-04-2026</v>
      </c>
      <c r="K834" s="511">
        <f t="shared" ca="1" si="253"/>
        <v>3.2</v>
      </c>
      <c r="L834" s="508">
        <f t="shared" ca="1" si="254"/>
        <v>1.503E-2</v>
      </c>
      <c r="M834" s="508">
        <f t="shared" ca="1" si="255"/>
        <v>0</v>
      </c>
      <c r="N834" s="512">
        <f t="shared" ca="1" si="256"/>
        <v>0</v>
      </c>
      <c r="O834" s="512">
        <f t="shared" ca="1" si="261"/>
        <v>1.3527000000000001E-2</v>
      </c>
      <c r="P834" s="513">
        <f t="shared" ca="1" si="262"/>
        <v>0</v>
      </c>
      <c r="Q834" s="514" t="str">
        <f t="shared" ca="1" si="263"/>
        <v>Dump</v>
      </c>
      <c r="R834" s="515">
        <f t="shared" ca="1" si="264"/>
        <v>0.71111111111111114</v>
      </c>
      <c r="S834" s="524"/>
      <c r="T834" s="532"/>
      <c r="U834" s="532">
        <v>5</v>
      </c>
      <c r="V834" s="56">
        <v>230070</v>
      </c>
      <c r="W834" s="56" t="s">
        <v>247</v>
      </c>
      <c r="X834" s="57">
        <v>46128</v>
      </c>
      <c r="Y834" s="57">
        <v>46128</v>
      </c>
      <c r="Z834" s="58">
        <v>0.65625</v>
      </c>
      <c r="AA834" s="118">
        <v>29.39</v>
      </c>
      <c r="AB834" s="60">
        <f ca="1">+O953</f>
        <v>1.2386249999999996E-2</v>
      </c>
      <c r="AC834" s="60">
        <f ca="1">+N953</f>
        <v>0</v>
      </c>
      <c r="AD834" s="60" t="s">
        <v>319</v>
      </c>
      <c r="AE834" s="60" t="str">
        <f>+I928</f>
        <v>CN025</v>
      </c>
      <c r="AF834" s="106"/>
      <c r="AG834" s="107"/>
      <c r="AH834" s="104"/>
    </row>
    <row r="835" spans="1:34">
      <c r="A835" s="524"/>
      <c r="B835" s="772" t="s">
        <v>760</v>
      </c>
      <c r="C835" s="376">
        <v>1</v>
      </c>
      <c r="D835" s="771">
        <v>3.2</v>
      </c>
      <c r="E835" s="104">
        <v>2.46E-2</v>
      </c>
      <c r="F835" s="104"/>
      <c r="H835" s="542">
        <v>568</v>
      </c>
      <c r="I835" s="510">
        <f t="shared" si="252"/>
        <v>829</v>
      </c>
      <c r="J835" s="53" t="str" cm="1">
        <f t="array" aca="1" ref="J835" ca="1">INDIRECT("B" &amp; I835)</f>
        <v>NIVEL 974 M4 6N AM 568 08-04-2026</v>
      </c>
      <c r="K835" s="511">
        <f t="shared" ca="1" si="253"/>
        <v>3.2</v>
      </c>
      <c r="L835" s="508">
        <f t="shared" ca="1" si="254"/>
        <v>1.9530000000000002E-2</v>
      </c>
      <c r="M835" s="508">
        <f t="shared" ca="1" si="255"/>
        <v>0</v>
      </c>
      <c r="N835" s="512">
        <f t="shared" ca="1" si="256"/>
        <v>0</v>
      </c>
      <c r="O835" s="512">
        <f t="shared" ref="O835:O842" ca="1" si="265">+IF(L835=0,N835*0.9,L835*0.9)</f>
        <v>1.7577000000000002E-2</v>
      </c>
      <c r="P835" s="513">
        <f t="shared" ref="P835:P842" ca="1" si="266">+M835*0.9</f>
        <v>0</v>
      </c>
      <c r="Q835" s="514" t="str">
        <f t="shared" ref="Q835:Q842" ca="1" si="267">+IF(L835=0,"-","Dump")</f>
        <v>Dump</v>
      </c>
      <c r="R835" s="515">
        <f t="shared" ref="R835:R842" ca="1" si="268">+K835/4.5</f>
        <v>0.71111111111111114</v>
      </c>
      <c r="S835" s="524"/>
      <c r="T835" s="532"/>
      <c r="U835" s="532">
        <v>6</v>
      </c>
      <c r="V835" s="532">
        <v>230516</v>
      </c>
      <c r="W835" s="56" t="s">
        <v>60</v>
      </c>
      <c r="X835" s="57">
        <v>46132</v>
      </c>
      <c r="Y835" s="57">
        <v>46132</v>
      </c>
      <c r="Z835" s="58">
        <v>0.60972222222222228</v>
      </c>
      <c r="AA835" s="118">
        <v>37.880000000000003</v>
      </c>
      <c r="AB835" s="60">
        <f ca="1">+O1023</f>
        <v>1.2202826086956522E-2</v>
      </c>
      <c r="AC835" s="60">
        <f ca="1">+N1023</f>
        <v>0</v>
      </c>
      <c r="AD835" s="60" t="s">
        <v>319</v>
      </c>
      <c r="AE835" s="60" t="str">
        <f>+I999</f>
        <v>CN028</v>
      </c>
      <c r="AF835" s="106"/>
      <c r="AG835" s="107"/>
      <c r="AH835" s="104"/>
    </row>
    <row r="836" spans="1:34">
      <c r="A836" s="524"/>
      <c r="B836" s="772" t="s">
        <v>761</v>
      </c>
      <c r="C836" s="376">
        <v>1</v>
      </c>
      <c r="D836" s="771">
        <v>3.2</v>
      </c>
      <c r="E836" s="104">
        <v>1.0699999999999999E-2</v>
      </c>
      <c r="F836" s="104"/>
      <c r="H836" s="542">
        <v>569</v>
      </c>
      <c r="I836" s="510">
        <f t="shared" si="252"/>
        <v>830</v>
      </c>
      <c r="J836" s="53" t="str" cm="1">
        <f t="array" aca="1" ref="J836" ca="1">INDIRECT("B" &amp; I836)</f>
        <v>NIVEL 974 M4 6N AM 569 08-04-2026</v>
      </c>
      <c r="K836" s="511">
        <f t="shared" ca="1" si="253"/>
        <v>3.2</v>
      </c>
      <c r="L836" s="508">
        <f t="shared" ca="1" si="254"/>
        <v>1.179E-2</v>
      </c>
      <c r="M836" s="508">
        <f t="shared" ca="1" si="255"/>
        <v>0</v>
      </c>
      <c r="N836" s="512">
        <f t="shared" ca="1" si="256"/>
        <v>0</v>
      </c>
      <c r="O836" s="512">
        <f t="shared" ca="1" si="265"/>
        <v>1.0611000000000001E-2</v>
      </c>
      <c r="P836" s="513">
        <f t="shared" ca="1" si="266"/>
        <v>0</v>
      </c>
      <c r="Q836" s="514" t="str">
        <f t="shared" ca="1" si="267"/>
        <v>Dump</v>
      </c>
      <c r="R836" s="515">
        <f t="shared" ca="1" si="268"/>
        <v>0.71111111111111114</v>
      </c>
      <c r="S836" s="524"/>
      <c r="T836" s="532"/>
      <c r="U836" s="532">
        <v>7</v>
      </c>
      <c r="V836" s="532"/>
      <c r="W836" s="56"/>
      <c r="X836" s="57"/>
      <c r="Y836" s="57"/>
      <c r="Z836" s="58"/>
      <c r="AA836" s="109"/>
      <c r="AB836" s="60"/>
      <c r="AC836" s="60"/>
      <c r="AD836" s="60"/>
      <c r="AE836" s="60"/>
      <c r="AF836" s="106"/>
      <c r="AG836" s="107"/>
      <c r="AH836" s="104"/>
    </row>
    <row r="837" spans="1:34">
      <c r="A837" s="524"/>
      <c r="B837" s="772" t="s">
        <v>762</v>
      </c>
      <c r="C837" s="376">
        <v>1</v>
      </c>
      <c r="D837" s="771">
        <v>3.2</v>
      </c>
      <c r="E837" s="104">
        <v>1.2699999999999999E-2</v>
      </c>
      <c r="F837" s="104"/>
      <c r="H837" s="542">
        <v>570</v>
      </c>
      <c r="I837" s="510">
        <f t="shared" si="252"/>
        <v>831</v>
      </c>
      <c r="J837" s="53" t="str" cm="1">
        <f t="array" aca="1" ref="J837" ca="1">INDIRECT("B" &amp; I837)</f>
        <v>NIVEL 974 M4 6N AM 570 08-04-2026</v>
      </c>
      <c r="K837" s="511">
        <f t="shared" ca="1" si="253"/>
        <v>3.2</v>
      </c>
      <c r="L837" s="508">
        <f t="shared" ca="1" si="254"/>
        <v>1.197E-2</v>
      </c>
      <c r="M837" s="508">
        <f t="shared" ca="1" si="255"/>
        <v>0</v>
      </c>
      <c r="N837" s="512">
        <f t="shared" ca="1" si="256"/>
        <v>0</v>
      </c>
      <c r="O837" s="512">
        <f t="shared" ca="1" si="265"/>
        <v>1.0773E-2</v>
      </c>
      <c r="P837" s="513">
        <f t="shared" ca="1" si="266"/>
        <v>0</v>
      </c>
      <c r="Q837" s="514" t="str">
        <f t="shared" ca="1" si="267"/>
        <v>Dump</v>
      </c>
      <c r="R837" s="515">
        <f t="shared" ca="1" si="268"/>
        <v>0.71111111111111114</v>
      </c>
      <c r="S837" s="524"/>
      <c r="T837" s="532"/>
      <c r="U837" s="532">
        <v>8</v>
      </c>
      <c r="V837" s="532"/>
      <c r="W837" s="56"/>
      <c r="X837" s="57"/>
      <c r="Y837" s="57"/>
      <c r="Z837" s="62"/>
      <c r="AA837" s="109"/>
      <c r="AB837" s="60"/>
      <c r="AC837" s="60"/>
      <c r="AD837" s="60"/>
      <c r="AE837" s="60"/>
      <c r="AF837" s="106"/>
      <c r="AG837" s="107"/>
      <c r="AH837" s="104"/>
    </row>
    <row r="838" spans="1:34">
      <c r="A838" s="524"/>
      <c r="B838" s="772" t="s">
        <v>763</v>
      </c>
      <c r="C838" s="376">
        <v>1</v>
      </c>
      <c r="D838" s="771">
        <v>3.2</v>
      </c>
      <c r="E838" s="104">
        <v>8.0999999999999996E-3</v>
      </c>
      <c r="F838" s="104"/>
      <c r="H838" s="542">
        <v>571</v>
      </c>
      <c r="I838" s="510">
        <f t="shared" si="252"/>
        <v>832</v>
      </c>
      <c r="J838" s="53" t="str" cm="1">
        <f t="array" aca="1" ref="J838" ca="1">INDIRECT("B" &amp; I838)</f>
        <v>NIVEL 974 REC AM 571 08-04-2026</v>
      </c>
      <c r="K838" s="511">
        <f t="shared" ca="1" si="253"/>
        <v>3.2</v>
      </c>
      <c r="L838" s="508">
        <f t="shared" ca="1" si="254"/>
        <v>1.188E-2</v>
      </c>
      <c r="M838" s="508">
        <f t="shared" ca="1" si="255"/>
        <v>0</v>
      </c>
      <c r="N838" s="512">
        <f t="shared" ca="1" si="256"/>
        <v>0</v>
      </c>
      <c r="O838" s="512">
        <f t="shared" ca="1" si="265"/>
        <v>1.0692E-2</v>
      </c>
      <c r="P838" s="513">
        <f t="shared" ca="1" si="266"/>
        <v>0</v>
      </c>
      <c r="Q838" s="514" t="str">
        <f t="shared" ca="1" si="267"/>
        <v>Dump</v>
      </c>
      <c r="R838" s="515">
        <f t="shared" ca="1" si="268"/>
        <v>0.71111111111111114</v>
      </c>
      <c r="S838" s="524"/>
      <c r="T838" s="524"/>
      <c r="U838" s="532">
        <v>9</v>
      </c>
      <c r="V838" s="532"/>
      <c r="W838" s="532"/>
      <c r="X838" s="57"/>
      <c r="Y838" s="57"/>
      <c r="Z838" s="62"/>
      <c r="AA838" s="59"/>
      <c r="AB838" s="60"/>
      <c r="AC838" s="60"/>
      <c r="AD838" s="60"/>
      <c r="AE838" s="60"/>
      <c r="AF838" s="106"/>
      <c r="AG838" s="107"/>
      <c r="AH838" s="104"/>
    </row>
    <row r="839" spans="1:34">
      <c r="A839" s="524"/>
      <c r="B839" s="772" t="s">
        <v>764</v>
      </c>
      <c r="C839" s="376">
        <v>1</v>
      </c>
      <c r="D839" s="771">
        <v>3.2</v>
      </c>
      <c r="E839" s="104">
        <v>7.7999999999999996E-3</v>
      </c>
      <c r="F839" s="104"/>
      <c r="H839" s="542">
        <v>572</v>
      </c>
      <c r="I839" s="510">
        <f t="shared" si="252"/>
        <v>833</v>
      </c>
      <c r="J839" s="53" t="str" cm="1">
        <f t="array" aca="1" ref="J839" ca="1">INDIRECT("B" &amp; I839)</f>
        <v>NIVEL 974 REC AM 572 08-04-2026</v>
      </c>
      <c r="K839" s="511">
        <f t="shared" ca="1" si="253"/>
        <v>3.2</v>
      </c>
      <c r="L839" s="508">
        <f t="shared" ca="1" si="254"/>
        <v>7.92E-3</v>
      </c>
      <c r="M839" s="508">
        <f t="shared" ca="1" si="255"/>
        <v>0</v>
      </c>
      <c r="N839" s="512">
        <f t="shared" ca="1" si="256"/>
        <v>0</v>
      </c>
      <c r="O839" s="512">
        <f t="shared" ca="1" si="265"/>
        <v>7.1279999999999998E-3</v>
      </c>
      <c r="P839" s="513">
        <f t="shared" ca="1" si="266"/>
        <v>0</v>
      </c>
      <c r="Q839" s="514" t="str">
        <f t="shared" ca="1" si="267"/>
        <v>Dump</v>
      </c>
      <c r="R839" s="515">
        <f t="shared" ca="1" si="268"/>
        <v>0.71111111111111114</v>
      </c>
      <c r="S839" s="524"/>
      <c r="T839" s="524"/>
      <c r="U839" s="532">
        <v>10</v>
      </c>
      <c r="V839" s="532"/>
      <c r="W839" s="532"/>
      <c r="X839" s="57"/>
      <c r="Y839" s="57"/>
      <c r="Z839" s="62"/>
      <c r="AA839" s="63"/>
      <c r="AB839" s="60"/>
      <c r="AC839" s="60"/>
      <c r="AD839" s="60"/>
      <c r="AE839" s="60"/>
      <c r="AF839" s="106"/>
      <c r="AG839" s="107"/>
      <c r="AH839" s="104"/>
    </row>
    <row r="840" spans="1:34" ht="15" thickBot="1">
      <c r="A840" s="524"/>
      <c r="B840" s="772" t="s">
        <v>765</v>
      </c>
      <c r="C840" s="376">
        <v>1</v>
      </c>
      <c r="D840" s="771">
        <v>3.2</v>
      </c>
      <c r="E840" s="104">
        <v>9.5999999999999992E-3</v>
      </c>
      <c r="F840" s="104"/>
      <c r="H840" s="542">
        <v>573</v>
      </c>
      <c r="I840" s="510">
        <f t="shared" si="252"/>
        <v>834</v>
      </c>
      <c r="J840" s="53" t="str" cm="1">
        <f t="array" aca="1" ref="J840" ca="1">INDIRECT("B" &amp; I840)</f>
        <v>NIVEL 974 REC AM 573 08-04-2026</v>
      </c>
      <c r="K840" s="511">
        <f t="shared" ca="1" si="253"/>
        <v>3.2</v>
      </c>
      <c r="L840" s="508">
        <f t="shared" ca="1" si="254"/>
        <v>1.107E-2</v>
      </c>
      <c r="M840" s="508">
        <f t="shared" ca="1" si="255"/>
        <v>0</v>
      </c>
      <c r="N840" s="512">
        <f t="shared" ca="1" si="256"/>
        <v>0</v>
      </c>
      <c r="O840" s="512">
        <f t="shared" ca="1" si="265"/>
        <v>9.9629999999999996E-3</v>
      </c>
      <c r="P840" s="513">
        <f t="shared" ca="1" si="266"/>
        <v>0</v>
      </c>
      <c r="Q840" s="514" t="str">
        <f t="shared" ca="1" si="267"/>
        <v>Dump</v>
      </c>
      <c r="R840" s="515">
        <f t="shared" ca="1" si="268"/>
        <v>0.71111111111111114</v>
      </c>
      <c r="S840" s="524"/>
      <c r="T840" s="524"/>
      <c r="U840" s="532">
        <v>11</v>
      </c>
      <c r="V840" s="532"/>
      <c r="W840" s="532"/>
      <c r="X840" s="57"/>
      <c r="Y840" s="57"/>
      <c r="Z840" s="62"/>
      <c r="AA840" s="63"/>
      <c r="AB840" s="60"/>
      <c r="AC840" s="60"/>
      <c r="AD840" s="60"/>
      <c r="AE840" s="60"/>
      <c r="AF840" s="106"/>
      <c r="AG840" s="524"/>
      <c r="AH840" s="524"/>
    </row>
    <row r="841" spans="1:34" ht="15" thickBot="1">
      <c r="A841" s="524"/>
      <c r="B841" s="772" t="s">
        <v>766</v>
      </c>
      <c r="C841" s="376">
        <v>1</v>
      </c>
      <c r="D841" s="771">
        <v>3.2</v>
      </c>
      <c r="E841" s="104">
        <v>9.7000000000000003E-3</v>
      </c>
      <c r="F841" s="104"/>
      <c r="H841" s="542">
        <v>574</v>
      </c>
      <c r="I841" s="510">
        <f t="shared" si="252"/>
        <v>835</v>
      </c>
      <c r="J841" s="53" t="str" cm="1">
        <f t="array" aca="1" ref="J841" ca="1">INDIRECT("B" &amp; I841)</f>
        <v>NIVEL 974 REC AM 574 08-04-2026</v>
      </c>
      <c r="K841" s="511">
        <f t="shared" ca="1" si="253"/>
        <v>3.2</v>
      </c>
      <c r="L841" s="508">
        <f t="shared" ca="1" si="254"/>
        <v>2.214E-2</v>
      </c>
      <c r="M841" s="508">
        <f t="shared" ca="1" si="255"/>
        <v>0</v>
      </c>
      <c r="N841" s="512">
        <f t="shared" ca="1" si="256"/>
        <v>0</v>
      </c>
      <c r="O841" s="512">
        <f t="shared" ca="1" si="265"/>
        <v>1.9925999999999999E-2</v>
      </c>
      <c r="P841" s="513">
        <f t="shared" ca="1" si="266"/>
        <v>0</v>
      </c>
      <c r="Q841" s="514" t="str">
        <f t="shared" ca="1" si="267"/>
        <v>Dump</v>
      </c>
      <c r="R841" s="515">
        <f t="shared" ca="1" si="268"/>
        <v>0.71111111111111114</v>
      </c>
      <c r="S841" s="524"/>
      <c r="T841" s="524"/>
      <c r="U841" s="524"/>
      <c r="V841" s="524"/>
      <c r="W841" s="524"/>
      <c r="X841" s="524"/>
      <c r="Y841" s="524"/>
      <c r="Z841" s="524"/>
      <c r="AA841" s="64">
        <f>SUM(AA830:AA840)</f>
        <v>202.96999999999997</v>
      </c>
      <c r="AB841" s="624">
        <f ca="1">+SUMPRODUCT(AA830:AA840,AB830:AB840)/AA841</f>
        <v>1.2092112914050586E-2</v>
      </c>
      <c r="AC841" s="66" t="e">
        <f ca="1">+SUMPRODUCT(Z830:Z840,AC830:AC840)/Z841</f>
        <v>#DIV/0!</v>
      </c>
      <c r="AD841" s="66">
        <f>+SUMPRODUCT(AA830:AA840,AD830:AD840)/AA841</f>
        <v>0</v>
      </c>
      <c r="AE841" s="67"/>
      <c r="AF841" s="110">
        <v>0</v>
      </c>
      <c r="AG841" s="524"/>
      <c r="AH841" s="524"/>
    </row>
    <row r="842" spans="1:34">
      <c r="A842" s="524"/>
      <c r="B842" s="772" t="s">
        <v>767</v>
      </c>
      <c r="C842" s="376">
        <v>1</v>
      </c>
      <c r="D842" s="771">
        <v>3.2</v>
      </c>
      <c r="E842" s="104">
        <v>1.43E-2</v>
      </c>
      <c r="F842" s="104"/>
      <c r="H842" s="542">
        <v>575</v>
      </c>
      <c r="I842" s="510">
        <f t="shared" si="252"/>
        <v>836</v>
      </c>
      <c r="J842" s="53" t="str" cm="1">
        <f t="array" aca="1" ref="J842" ca="1">INDIRECT("B" &amp; I842)</f>
        <v>NIVEL 974 REC AM 575 08-04-2026</v>
      </c>
      <c r="K842" s="511">
        <f t="shared" ca="1" si="253"/>
        <v>3.2</v>
      </c>
      <c r="L842" s="508">
        <f t="shared" ca="1" si="254"/>
        <v>9.6299999999999997E-3</v>
      </c>
      <c r="M842" s="508">
        <f t="shared" ca="1" si="255"/>
        <v>0</v>
      </c>
      <c r="N842" s="512">
        <f t="shared" ca="1" si="256"/>
        <v>0</v>
      </c>
      <c r="O842" s="512">
        <f t="shared" ca="1" si="265"/>
        <v>8.6669999999999994E-3</v>
      </c>
      <c r="P842" s="513">
        <f t="shared" ca="1" si="266"/>
        <v>0</v>
      </c>
      <c r="Q842" s="514" t="str">
        <f t="shared" ca="1" si="267"/>
        <v>Dump</v>
      </c>
      <c r="R842" s="515">
        <f t="shared" ca="1" si="268"/>
        <v>0.71111111111111114</v>
      </c>
      <c r="S842" s="524"/>
      <c r="T842" s="524"/>
      <c r="U842" s="524"/>
      <c r="V842" s="524"/>
      <c r="W842" s="524"/>
      <c r="X842" s="524"/>
      <c r="Y842" s="524"/>
      <c r="Z842" s="524"/>
      <c r="AA842" s="524"/>
      <c r="AB842" s="524"/>
      <c r="AC842" s="524"/>
      <c r="AD842" s="524"/>
      <c r="AE842" s="524"/>
      <c r="AF842" s="524"/>
      <c r="AG842" s="524"/>
    </row>
    <row r="843" spans="1:34">
      <c r="A843" s="524"/>
      <c r="B843" s="772" t="s">
        <v>768</v>
      </c>
      <c r="C843" s="376">
        <v>1</v>
      </c>
      <c r="D843" s="771">
        <v>3.2</v>
      </c>
      <c r="E843" s="104">
        <v>9.4000000000000004E-3</v>
      </c>
      <c r="F843" s="104"/>
      <c r="H843" s="542">
        <v>551</v>
      </c>
      <c r="I843" s="510">
        <f t="shared" si="252"/>
        <v>812</v>
      </c>
      <c r="J843" s="53" t="str" cm="1">
        <f t="array" aca="1" ref="J843" ca="1">INDIRECT("B" &amp; I843)</f>
        <v>NIVEL 968 CONTRA PM 551 07-04-2026</v>
      </c>
      <c r="K843" s="511">
        <f t="shared" ca="1" si="253"/>
        <v>3.2</v>
      </c>
      <c r="L843" s="508">
        <f t="shared" ca="1" si="254"/>
        <v>1.584E-2</v>
      </c>
      <c r="M843" s="508">
        <f t="shared" ca="1" si="255"/>
        <v>0</v>
      </c>
      <c r="N843" s="512">
        <f t="shared" ca="1" si="256"/>
        <v>0</v>
      </c>
      <c r="O843" s="512">
        <f t="shared" ca="1" si="259"/>
        <v>1.4256E-2</v>
      </c>
      <c r="P843" s="513">
        <f t="shared" ca="1" si="260"/>
        <v>0</v>
      </c>
      <c r="Q843" s="514" t="str">
        <f t="shared" ca="1" si="257"/>
        <v>Dump</v>
      </c>
      <c r="R843" s="515">
        <f t="shared" ca="1" si="258"/>
        <v>0.71111111111111114</v>
      </c>
      <c r="S843" s="524"/>
      <c r="T843" s="524"/>
      <c r="U843" s="524"/>
      <c r="V843" s="524"/>
      <c r="W843" s="524"/>
      <c r="X843" s="524"/>
      <c r="Y843" s="524"/>
      <c r="Z843" s="524"/>
      <c r="AA843" s="524"/>
      <c r="AB843" s="524"/>
      <c r="AC843" s="524"/>
      <c r="AD843" s="524"/>
      <c r="AE843" s="524"/>
      <c r="AF843" s="524"/>
      <c r="AG843" s="524"/>
    </row>
    <row r="844" spans="1:34" ht="15" thickBot="1">
      <c r="A844" s="524"/>
      <c r="B844" s="772" t="s">
        <v>769</v>
      </c>
      <c r="C844" s="376">
        <v>1</v>
      </c>
      <c r="D844" s="771">
        <v>3.2</v>
      </c>
      <c r="E844" s="104">
        <v>1.0800000000000001E-2</v>
      </c>
      <c r="F844" s="104"/>
      <c r="H844" s="542">
        <v>552</v>
      </c>
      <c r="I844" s="510">
        <f t="shared" si="252"/>
        <v>813</v>
      </c>
      <c r="J844" s="53" t="str" cm="1">
        <f t="array" aca="1" ref="J844" ca="1">INDIRECT("B" &amp; I844)</f>
        <v>NIVEL 968 CONTRA PM 552 07-04-2026</v>
      </c>
      <c r="K844" s="511">
        <f t="shared" ca="1" si="253"/>
        <v>3.2</v>
      </c>
      <c r="L844" s="508">
        <f t="shared" ca="1" si="254"/>
        <v>2.196E-2</v>
      </c>
      <c r="M844" s="508">
        <f t="shared" ca="1" si="255"/>
        <v>0</v>
      </c>
      <c r="N844" s="512">
        <f t="shared" ca="1" si="256"/>
        <v>0</v>
      </c>
      <c r="O844" s="512">
        <f t="shared" ca="1" si="259"/>
        <v>1.9764E-2</v>
      </c>
      <c r="P844" s="513">
        <f t="shared" ca="1" si="260"/>
        <v>0</v>
      </c>
      <c r="Q844" s="514" t="str">
        <f t="shared" ca="1" si="257"/>
        <v>Dump</v>
      </c>
      <c r="R844" s="515">
        <f t="shared" ca="1" si="258"/>
        <v>0.71111111111111114</v>
      </c>
      <c r="S844" s="524"/>
      <c r="T844" s="524"/>
      <c r="U844" s="524"/>
      <c r="V844" s="524"/>
      <c r="W844" s="524"/>
      <c r="X844" s="524"/>
      <c r="Y844" s="524"/>
      <c r="Z844" s="524"/>
      <c r="AA844" s="524"/>
      <c r="AB844" s="524"/>
      <c r="AC844" s="524"/>
      <c r="AD844" s="524"/>
      <c r="AE844" s="524"/>
      <c r="AF844" s="524"/>
      <c r="AG844" s="524"/>
    </row>
    <row r="845" spans="1:34" ht="15" thickBot="1">
      <c r="A845" s="524"/>
      <c r="B845" s="772" t="s">
        <v>770</v>
      </c>
      <c r="C845" s="376">
        <v>1</v>
      </c>
      <c r="D845" s="771">
        <v>3.2</v>
      </c>
      <c r="E845" s="104">
        <v>1.7600000000000001E-2</v>
      </c>
      <c r="F845" s="104"/>
      <c r="H845" s="542">
        <v>554</v>
      </c>
      <c r="I845" s="510">
        <f t="shared" si="252"/>
        <v>815</v>
      </c>
      <c r="J845" s="53" t="str" cm="1">
        <f t="array" aca="1" ref="J845" ca="1">INDIRECT("B" &amp; I845)</f>
        <v>NIVEL 968 CONTRA PM 554 07-04-2026</v>
      </c>
      <c r="K845" s="511">
        <f t="shared" ca="1" si="253"/>
        <v>3.2</v>
      </c>
      <c r="L845" s="508">
        <f t="shared" ca="1" si="254"/>
        <v>2.2590000000000002E-2</v>
      </c>
      <c r="M845" s="508">
        <f t="shared" ca="1" si="255"/>
        <v>0</v>
      </c>
      <c r="N845" s="512">
        <f t="shared" ca="1" si="256"/>
        <v>0</v>
      </c>
      <c r="O845" s="512">
        <f t="shared" ca="1" si="259"/>
        <v>2.0331000000000002E-2</v>
      </c>
      <c r="P845" s="513">
        <f t="shared" ca="1" si="260"/>
        <v>0</v>
      </c>
      <c r="Q845" s="514" t="str">
        <f t="shared" ca="1" si="257"/>
        <v>Dump</v>
      </c>
      <c r="R845" s="515">
        <f t="shared" ca="1" si="258"/>
        <v>0.71111111111111114</v>
      </c>
      <c r="S845" s="524"/>
      <c r="T845" s="532"/>
      <c r="U845" s="524"/>
      <c r="V845" s="524"/>
      <c r="W845" s="119" t="str">
        <f>+T831</f>
        <v>Minera la Cruz  Vicente2 1 al 26</v>
      </c>
      <c r="X845" s="115">
        <f>AA841</f>
        <v>202.96999999999997</v>
      </c>
      <c r="Y845" s="116">
        <f ca="1">+(AA841*AB841)/X845</f>
        <v>1.2092112914050586E-2</v>
      </c>
      <c r="Z845" s="117">
        <f>+COUNTA(AD830:AD840)</f>
        <v>6</v>
      </c>
      <c r="AA845" s="524"/>
      <c r="AB845" s="524"/>
      <c r="AC845" s="524"/>
      <c r="AD845" s="524"/>
      <c r="AE845" s="524"/>
      <c r="AF845" s="524"/>
      <c r="AG845" s="524"/>
    </row>
    <row r="846" spans="1:34">
      <c r="A846" s="524"/>
      <c r="B846" s="772" t="s">
        <v>771</v>
      </c>
      <c r="C846" s="376">
        <v>1</v>
      </c>
      <c r="D846" s="771">
        <v>3.2</v>
      </c>
      <c r="E846" s="104">
        <v>6.1000000000000004E-3</v>
      </c>
      <c r="F846" s="104"/>
      <c r="H846" s="542"/>
      <c r="I846"/>
      <c r="J846"/>
      <c r="K846" s="519">
        <f ca="1">SUM(K812:K845)</f>
        <v>108.80000000000005</v>
      </c>
      <c r="L846" s="516">
        <f ca="1">+SUMPRODUCT(L812:L845,K812:K845)/K846</f>
        <v>1.5069705882352935E-2</v>
      </c>
      <c r="M846" s="516">
        <f ca="1">+SUMPRODUCT(M812:M845,K812:K845)/K846</f>
        <v>0</v>
      </c>
      <c r="N846" s="69">
        <f ca="1">+SUMPRODUCT(N812:N845,K812:K845)/K846</f>
        <v>0</v>
      </c>
      <c r="O846" s="552">
        <f ca="1">+SUMPRODUCT(O812:O845,K812:K845)/K846</f>
        <v>1.3562735294117641E-2</v>
      </c>
      <c r="P846" s="69">
        <f ca="1">+SUMPRODUCT(P812:P845,K812:K845)/K846</f>
        <v>0</v>
      </c>
      <c r="Q846"/>
      <c r="R846"/>
      <c r="S846" s="524"/>
      <c r="T846" s="524"/>
      <c r="U846" s="524"/>
      <c r="V846" s="524"/>
      <c r="W846" s="524"/>
      <c r="X846" s="524"/>
      <c r="Y846" s="524"/>
      <c r="Z846" s="524"/>
      <c r="AA846" s="524"/>
      <c r="AB846" s="524"/>
      <c r="AC846" s="524"/>
      <c r="AD846" s="524"/>
      <c r="AE846" s="524"/>
      <c r="AF846" s="524"/>
      <c r="AG846" s="524"/>
    </row>
    <row r="847" spans="1:34">
      <c r="A847" s="524"/>
      <c r="B847" s="772" t="s">
        <v>772</v>
      </c>
      <c r="C847" s="376">
        <v>1</v>
      </c>
      <c r="D847" s="771">
        <v>3.2</v>
      </c>
      <c r="E847" s="104">
        <v>8.6999999999999994E-3</v>
      </c>
      <c r="F847" s="104"/>
      <c r="H847" s="542"/>
      <c r="I847"/>
      <c r="J847"/>
      <c r="K847" s="551" t="s">
        <v>59</v>
      </c>
      <c r="L847" s="550">
        <f ca="1">+L846/0.9</f>
        <v>1.6744117647058816E-2</v>
      </c>
      <c r="M847" s="518">
        <f ca="1">+M846/0.9</f>
        <v>0</v>
      </c>
      <c r="N847"/>
      <c r="O847"/>
      <c r="P847"/>
      <c r="Q847"/>
      <c r="R847"/>
      <c r="S847" s="524"/>
      <c r="T847" s="524"/>
      <c r="U847" s="524"/>
      <c r="V847" s="524"/>
      <c r="W847" s="524"/>
      <c r="X847" s="524"/>
      <c r="Y847" s="524"/>
      <c r="Z847" s="524"/>
      <c r="AA847" s="524"/>
      <c r="AB847" s="524"/>
      <c r="AC847" s="524"/>
      <c r="AD847" s="524"/>
      <c r="AE847" s="524"/>
      <c r="AF847" s="524"/>
      <c r="AG847" s="524"/>
    </row>
    <row r="848" spans="1:34" ht="15" thickBot="1">
      <c r="A848" s="524"/>
      <c r="B848" s="772" t="s">
        <v>773</v>
      </c>
      <c r="C848" s="376">
        <v>1</v>
      </c>
      <c r="D848" s="771">
        <v>3.2</v>
      </c>
      <c r="E848" s="104">
        <v>8.8999999999999999E-3</v>
      </c>
      <c r="F848" s="104"/>
      <c r="I848" s="541"/>
      <c r="R848" s="541"/>
      <c r="S848" s="524"/>
      <c r="T848" s="524"/>
      <c r="U848" s="524"/>
      <c r="V848" s="524"/>
      <c r="W848" s="524"/>
      <c r="X848" s="524"/>
      <c r="Y848" s="524"/>
      <c r="Z848" s="524"/>
      <c r="AA848" s="524"/>
      <c r="AB848" s="524"/>
      <c r="AC848" s="524"/>
      <c r="AD848" s="524"/>
      <c r="AE848" s="524"/>
      <c r="AF848" s="524"/>
      <c r="AG848" s="524"/>
    </row>
    <row r="849" spans="1:38" ht="28.8">
      <c r="A849" s="524"/>
      <c r="B849" s="772" t="s">
        <v>774</v>
      </c>
      <c r="C849" s="376">
        <v>1</v>
      </c>
      <c r="D849" s="771">
        <v>3.2</v>
      </c>
      <c r="E849" s="104">
        <v>1.7000000000000001E-2</v>
      </c>
      <c r="F849" s="104"/>
      <c r="I849" s="547" t="s">
        <v>321</v>
      </c>
      <c r="J849" s="77" t="s">
        <v>63</v>
      </c>
      <c r="K849" s="507" t="s">
        <v>44</v>
      </c>
      <c r="L849" s="549" t="s">
        <v>297</v>
      </c>
      <c r="M849" s="508" t="s">
        <v>292</v>
      </c>
      <c r="N849" s="545" t="s">
        <v>46</v>
      </c>
      <c r="O849" s="549" t="s">
        <v>293</v>
      </c>
      <c r="P849" s="508" t="s">
        <v>294</v>
      </c>
      <c r="Q849"/>
      <c r="R849"/>
      <c r="S849" s="524"/>
      <c r="T849" s="47" t="s">
        <v>48</v>
      </c>
      <c r="U849" s="48" t="s">
        <v>49</v>
      </c>
      <c r="V849" s="48" t="s">
        <v>50</v>
      </c>
      <c r="W849" s="48" t="s">
        <v>51</v>
      </c>
      <c r="X849" s="49" t="s">
        <v>52</v>
      </c>
      <c r="Y849" s="49" t="s">
        <v>53</v>
      </c>
      <c r="Z849" s="48" t="s">
        <v>54</v>
      </c>
      <c r="AA849" s="50" t="s">
        <v>55</v>
      </c>
      <c r="AB849" s="48" t="s">
        <v>56</v>
      </c>
      <c r="AC849" s="51" t="s">
        <v>12</v>
      </c>
      <c r="AD849" s="51" t="s">
        <v>295</v>
      </c>
      <c r="AE849" s="48" t="s">
        <v>57</v>
      </c>
      <c r="AF849" s="48" t="s">
        <v>66</v>
      </c>
      <c r="AG849" s="48" t="s">
        <v>67</v>
      </c>
      <c r="AH849" s="48" t="s">
        <v>68</v>
      </c>
      <c r="AJ849" s="95" t="str">
        <f>+I849</f>
        <v>EN020</v>
      </c>
      <c r="AK849" s="96" t="s">
        <v>62</v>
      </c>
    </row>
    <row r="850" spans="1:38" ht="15" thickBot="1">
      <c r="A850" s="524"/>
      <c r="B850" s="772" t="s">
        <v>775</v>
      </c>
      <c r="C850" s="376">
        <v>1</v>
      </c>
      <c r="D850" s="771">
        <v>3.2</v>
      </c>
      <c r="E850" s="104">
        <v>2.81E-2</v>
      </c>
      <c r="F850" s="104"/>
      <c r="H850" s="542">
        <v>538</v>
      </c>
      <c r="I850" s="510">
        <f t="shared" ref="I850:I859" si="269">IF(H850="",
   IFERROR(MATCH("**", B:B, 0), ""),
   IFERROR(MATCH("* "&amp;H850&amp;" *", B:B, 0), "")
)</f>
        <v>799</v>
      </c>
      <c r="J850" s="53" t="str" cm="1">
        <f t="array" aca="1" ref="J850" ca="1">INDIRECT("B" &amp; I850)</f>
        <v>NIVEL 974 REC T.PM 538 07-04-2026</v>
      </c>
      <c r="K850" s="511">
        <f t="shared" ref="K850:K859" ca="1" si="270">INDEX(D:D, MATCH(J850, $B:$B, 0))</f>
        <v>3.2</v>
      </c>
      <c r="L850" s="508">
        <f t="shared" ref="L850:L859" ca="1" si="271">INDEX(E:E, MATCH($J850, $B:$B, 0))*0.9</f>
        <v>9.5399999999999999E-3</v>
      </c>
      <c r="M850" s="508">
        <f t="shared" ref="M850:M859" ca="1" si="272">INDEX(F:F, MATCH($J850, $B:$B, 0))*0.9</f>
        <v>0</v>
      </c>
      <c r="N850" s="512">
        <f t="shared" ref="N850:N859" ca="1" si="273">INDEX(G:G, MATCH($J$578, $B:$B, 0))</f>
        <v>0</v>
      </c>
      <c r="O850" s="512">
        <f ca="1">+IF(L850=0,N850*0.9,L850*0.9)</f>
        <v>8.5859999999999999E-3</v>
      </c>
      <c r="P850" s="513">
        <f ca="1">+M850*0.9</f>
        <v>0</v>
      </c>
      <c r="Q850" s="514" t="str">
        <f t="shared" ref="Q850:Q859" ca="1" si="274">+IF(L850=0,"-","Dump")</f>
        <v>Dump</v>
      </c>
      <c r="R850" s="515">
        <f t="shared" ref="R850:R859" ca="1" si="275">+K850/4.5</f>
        <v>0.71111111111111114</v>
      </c>
      <c r="S850" s="524"/>
      <c r="T850" s="56"/>
      <c r="U850" s="56">
        <v>1</v>
      </c>
      <c r="V850" s="56"/>
      <c r="W850" s="56"/>
      <c r="X850" s="57"/>
      <c r="Y850" s="57"/>
      <c r="Z850" s="58"/>
      <c r="AA850" s="59"/>
      <c r="AB850" s="60"/>
      <c r="AC850" s="60"/>
      <c r="AD850" s="60"/>
      <c r="AE850" s="60"/>
      <c r="AF850" s="106"/>
      <c r="AG850" s="107" t="e">
        <f>+AF861-AB861</f>
        <v>#DIV/0!</v>
      </c>
      <c r="AH850" s="104" t="e">
        <f>+(AF861-AB861)/AB861</f>
        <v>#DIV/0!</v>
      </c>
      <c r="AJ850" s="520">
        <f ca="1">+K860-SUMIF(AE:AE, AJ849, AA:AA)</f>
        <v>0.90999999999999659</v>
      </c>
      <c r="AK850" s="521">
        <f ca="1">L861</f>
        <v>1.4630000000000004E-2</v>
      </c>
      <c r="AL850" s="102">
        <f ca="1">COUNTIF(AE:AE, AJ849)</f>
        <v>1</v>
      </c>
    </row>
    <row r="851" spans="1:38" ht="15" thickBot="1">
      <c r="A851" s="524"/>
      <c r="B851" s="772" t="s">
        <v>776</v>
      </c>
      <c r="C851" s="376">
        <v>1</v>
      </c>
      <c r="D851" s="771">
        <v>3.2</v>
      </c>
      <c r="E851" s="104">
        <v>1.9E-2</v>
      </c>
      <c r="F851" s="104"/>
      <c r="H851" s="542">
        <v>539</v>
      </c>
      <c r="I851" s="510">
        <f t="shared" si="269"/>
        <v>800</v>
      </c>
      <c r="J851" s="53" t="str" cm="1">
        <f t="array" aca="1" ref="J851" ca="1">INDIRECT("B" &amp; I851)</f>
        <v>NIVEL 974 REC T.PM 539 07-04-2026</v>
      </c>
      <c r="K851" s="511">
        <f t="shared" ca="1" si="270"/>
        <v>3.2</v>
      </c>
      <c r="L851" s="508">
        <f t="shared" ca="1" si="271"/>
        <v>1.188E-2</v>
      </c>
      <c r="M851" s="508">
        <f t="shared" ca="1" si="272"/>
        <v>0</v>
      </c>
      <c r="N851" s="512">
        <f t="shared" ca="1" si="273"/>
        <v>0</v>
      </c>
      <c r="O851" s="512">
        <f t="shared" ref="O851:O859" ca="1" si="276">+IF(L851=0,N851*0.9,L851*0.9)</f>
        <v>1.0692E-2</v>
      </c>
      <c r="P851" s="513">
        <f t="shared" ref="P851:P859" ca="1" si="277">+M851*0.9</f>
        <v>0</v>
      </c>
      <c r="Q851" s="514" t="str">
        <f t="shared" ca="1" si="274"/>
        <v>Dump</v>
      </c>
      <c r="R851" s="515">
        <f t="shared" ca="1" si="275"/>
        <v>0.71111111111111114</v>
      </c>
      <c r="S851" s="524"/>
      <c r="T851" s="413" t="s">
        <v>225</v>
      </c>
      <c r="U851" s="56">
        <v>2</v>
      </c>
      <c r="V851" s="56"/>
      <c r="W851" s="56"/>
      <c r="X851" s="57"/>
      <c r="Y851" s="57"/>
      <c r="Z851" s="58"/>
      <c r="AA851" s="59"/>
      <c r="AB851" s="60"/>
      <c r="AC851" s="60"/>
      <c r="AD851" s="60"/>
      <c r="AE851" s="60"/>
      <c r="AF851" s="106"/>
      <c r="AG851" s="107"/>
      <c r="AH851" s="104"/>
      <c r="AJ851" s="105" t="s">
        <v>83</v>
      </c>
      <c r="AK851" s="101"/>
    </row>
    <row r="852" spans="1:38">
      <c r="A852" s="524"/>
      <c r="B852" s="772" t="s">
        <v>777</v>
      </c>
      <c r="C852" s="376">
        <v>1</v>
      </c>
      <c r="D852" s="771">
        <v>3.2</v>
      </c>
      <c r="E852" s="104">
        <v>1.9400000000000001E-2</v>
      </c>
      <c r="F852" s="104"/>
      <c r="H852" s="542">
        <v>540</v>
      </c>
      <c r="I852" s="510">
        <f t="shared" si="269"/>
        <v>801</v>
      </c>
      <c r="J852" s="53" t="str" cm="1">
        <f t="array" aca="1" ref="J852" ca="1">INDIRECT("B" &amp; I852)</f>
        <v>NIVEL 974 REC T.PM 540 07-04-2026</v>
      </c>
      <c r="K852" s="511">
        <f t="shared" ca="1" si="270"/>
        <v>3.2</v>
      </c>
      <c r="L852" s="508">
        <f t="shared" ca="1" si="271"/>
        <v>1.089E-2</v>
      </c>
      <c r="M852" s="508">
        <f t="shared" ca="1" si="272"/>
        <v>0</v>
      </c>
      <c r="N852" s="512">
        <f t="shared" ca="1" si="273"/>
        <v>0</v>
      </c>
      <c r="O852" s="512">
        <f t="shared" ca="1" si="276"/>
        <v>9.8010000000000007E-3</v>
      </c>
      <c r="P852" s="513">
        <f t="shared" ca="1" si="277"/>
        <v>0</v>
      </c>
      <c r="Q852" s="514" t="str">
        <f t="shared" ca="1" si="274"/>
        <v>Dump</v>
      </c>
      <c r="R852" s="515">
        <f t="shared" ca="1" si="275"/>
        <v>0.71111111111111114</v>
      </c>
      <c r="S852" s="524"/>
      <c r="T852" s="532"/>
      <c r="U852" s="56">
        <v>3</v>
      </c>
      <c r="V852" s="56"/>
      <c r="W852" s="56"/>
      <c r="X852" s="57"/>
      <c r="Y852" s="57"/>
      <c r="Z852" s="58"/>
      <c r="AA852" s="59"/>
      <c r="AB852" s="60"/>
      <c r="AC852" s="60"/>
      <c r="AD852" s="60"/>
      <c r="AE852" s="60"/>
      <c r="AF852" s="106"/>
      <c r="AG852" s="107"/>
      <c r="AH852" s="104"/>
    </row>
    <row r="853" spans="1:38">
      <c r="A853" s="524"/>
      <c r="B853" s="772" t="s">
        <v>778</v>
      </c>
      <c r="C853" s="376">
        <v>1</v>
      </c>
      <c r="D853" s="771">
        <v>3.2</v>
      </c>
      <c r="E853" s="104">
        <v>1.5599999999999999E-2</v>
      </c>
      <c r="F853" s="104"/>
      <c r="H853" s="542">
        <v>541</v>
      </c>
      <c r="I853" s="510">
        <f t="shared" si="269"/>
        <v>802</v>
      </c>
      <c r="J853" s="53" t="str" cm="1">
        <f t="array" aca="1" ref="J853" ca="1">INDIRECT("B" &amp; I853)</f>
        <v>NIVEL 974 REC T.PM 541 07-04-2026</v>
      </c>
      <c r="K853" s="511">
        <f t="shared" ca="1" si="270"/>
        <v>3.2</v>
      </c>
      <c r="L853" s="508">
        <f t="shared" ca="1" si="271"/>
        <v>1.7100000000000001E-2</v>
      </c>
      <c r="M853" s="508">
        <f t="shared" ca="1" si="272"/>
        <v>0</v>
      </c>
      <c r="N853" s="512">
        <f t="shared" ca="1" si="273"/>
        <v>0</v>
      </c>
      <c r="O853" s="512">
        <f t="shared" ca="1" si="276"/>
        <v>1.5390000000000001E-2</v>
      </c>
      <c r="P853" s="513">
        <f t="shared" ca="1" si="277"/>
        <v>0</v>
      </c>
      <c r="Q853" s="514" t="str">
        <f t="shared" ca="1" si="274"/>
        <v>Dump</v>
      </c>
      <c r="R853" s="515">
        <f t="shared" ca="1" si="275"/>
        <v>0.71111111111111114</v>
      </c>
      <c r="S853" s="524"/>
      <c r="T853" s="532"/>
      <c r="U853" s="56">
        <v>4</v>
      </c>
      <c r="V853" s="56"/>
      <c r="W853" s="56"/>
      <c r="X853" s="57"/>
      <c r="Y853" s="57"/>
      <c r="Z853" s="58"/>
      <c r="AA853" s="59"/>
      <c r="AB853" s="60"/>
      <c r="AC853" s="60"/>
      <c r="AD853" s="60"/>
      <c r="AE853" s="60"/>
      <c r="AF853" s="106"/>
      <c r="AG853" s="107"/>
      <c r="AH853" s="104"/>
    </row>
    <row r="854" spans="1:38">
      <c r="A854" s="524"/>
      <c r="B854" s="772" t="s">
        <v>779</v>
      </c>
      <c r="C854" s="376">
        <v>1</v>
      </c>
      <c r="D854" s="771">
        <v>3.2</v>
      </c>
      <c r="E854" s="104">
        <v>1.3899999999999999E-2</v>
      </c>
      <c r="F854" s="104"/>
      <c r="H854" s="542">
        <v>542</v>
      </c>
      <c r="I854" s="510">
        <f t="shared" si="269"/>
        <v>803</v>
      </c>
      <c r="J854" s="53" t="str" cm="1">
        <f t="array" aca="1" ref="J854" ca="1">INDIRECT("B" &amp; I854)</f>
        <v>NIVEL 974 REC T.PM 542 07-04-2026</v>
      </c>
      <c r="K854" s="511">
        <f t="shared" ca="1" si="270"/>
        <v>3.2</v>
      </c>
      <c r="L854" s="508">
        <f t="shared" ca="1" si="271"/>
        <v>1.107E-2</v>
      </c>
      <c r="M854" s="508">
        <f t="shared" ca="1" si="272"/>
        <v>0</v>
      </c>
      <c r="N854" s="512">
        <f t="shared" ca="1" si="273"/>
        <v>0</v>
      </c>
      <c r="O854" s="512">
        <f t="shared" ca="1" si="276"/>
        <v>9.9629999999999996E-3</v>
      </c>
      <c r="P854" s="513">
        <f t="shared" ca="1" si="277"/>
        <v>0</v>
      </c>
      <c r="Q854" s="514" t="str">
        <f t="shared" ca="1" si="274"/>
        <v>Dump</v>
      </c>
      <c r="R854" s="515">
        <f t="shared" ca="1" si="275"/>
        <v>0.71111111111111114</v>
      </c>
      <c r="S854" s="524"/>
      <c r="T854" s="532"/>
      <c r="U854" s="532">
        <v>5</v>
      </c>
      <c r="V854" s="56"/>
      <c r="W854" s="56"/>
      <c r="X854" s="57"/>
      <c r="Y854" s="57"/>
      <c r="Z854" s="58"/>
      <c r="AA854" s="59"/>
      <c r="AB854" s="60"/>
      <c r="AC854" s="60"/>
      <c r="AD854" s="60"/>
      <c r="AE854" s="60"/>
      <c r="AF854" s="106"/>
      <c r="AG854" s="107"/>
      <c r="AH854" s="104"/>
    </row>
    <row r="855" spans="1:38">
      <c r="A855" s="524"/>
      <c r="B855" s="772" t="s">
        <v>780</v>
      </c>
      <c r="C855" s="376">
        <v>1</v>
      </c>
      <c r="D855" s="771">
        <v>3.2</v>
      </c>
      <c r="E855" s="104">
        <v>1.14E-2</v>
      </c>
      <c r="F855" s="104"/>
      <c r="H855" s="542">
        <v>543</v>
      </c>
      <c r="I855" s="510">
        <f t="shared" si="269"/>
        <v>804</v>
      </c>
      <c r="J855" s="53" t="str" cm="1">
        <f t="array" aca="1" ref="J855" ca="1">INDIRECT("B" &amp; I855)</f>
        <v>NIVEL 974 REC T.PM 543 07-04-2026</v>
      </c>
      <c r="K855" s="511">
        <f t="shared" ca="1" si="270"/>
        <v>3.2</v>
      </c>
      <c r="L855" s="508">
        <f t="shared" ca="1" si="271"/>
        <v>1.5300000000000001E-2</v>
      </c>
      <c r="M855" s="508">
        <f t="shared" ca="1" si="272"/>
        <v>0</v>
      </c>
      <c r="N855" s="512">
        <f t="shared" ca="1" si="273"/>
        <v>0</v>
      </c>
      <c r="O855" s="512">
        <f t="shared" ca="1" si="276"/>
        <v>1.3770000000000001E-2</v>
      </c>
      <c r="P855" s="513">
        <f t="shared" ca="1" si="277"/>
        <v>0</v>
      </c>
      <c r="Q855" s="514" t="str">
        <f t="shared" ca="1" si="274"/>
        <v>Dump</v>
      </c>
      <c r="R855" s="515">
        <f t="shared" ca="1" si="275"/>
        <v>0.71111111111111114</v>
      </c>
      <c r="S855" s="524"/>
      <c r="T855" s="532"/>
      <c r="U855" s="532">
        <v>6</v>
      </c>
      <c r="V855" s="532"/>
      <c r="W855" s="56"/>
      <c r="X855" s="57"/>
      <c r="Y855" s="57"/>
      <c r="Z855" s="58"/>
      <c r="AA855" s="59"/>
      <c r="AB855" s="60"/>
      <c r="AC855" s="60"/>
      <c r="AD855" s="60"/>
      <c r="AE855" s="60"/>
      <c r="AF855" s="106"/>
      <c r="AG855" s="107"/>
      <c r="AH855" s="104"/>
    </row>
    <row r="856" spans="1:38">
      <c r="A856" s="524"/>
      <c r="B856" s="772" t="s">
        <v>781</v>
      </c>
      <c r="C856" s="376">
        <v>1</v>
      </c>
      <c r="D856" s="771">
        <v>3.2</v>
      </c>
      <c r="E856" s="104">
        <v>1.3299999999999999E-2</v>
      </c>
      <c r="F856" s="104"/>
      <c r="H856" s="542">
        <v>544</v>
      </c>
      <c r="I856" s="510">
        <f t="shared" si="269"/>
        <v>805</v>
      </c>
      <c r="J856" s="53" t="str" cm="1">
        <f t="array" aca="1" ref="J856" ca="1">INDIRECT("B" &amp; I856)</f>
        <v>NIVEL 974 REC T.PM 544 07-04-2026</v>
      </c>
      <c r="K856" s="511">
        <f t="shared" ca="1" si="270"/>
        <v>3.2</v>
      </c>
      <c r="L856" s="508">
        <f t="shared" ca="1" si="271"/>
        <v>1.179E-2</v>
      </c>
      <c r="M856" s="508">
        <f t="shared" ca="1" si="272"/>
        <v>0</v>
      </c>
      <c r="N856" s="512">
        <f t="shared" ca="1" si="273"/>
        <v>0</v>
      </c>
      <c r="O856" s="512">
        <f t="shared" ca="1" si="276"/>
        <v>1.0611000000000001E-2</v>
      </c>
      <c r="P856" s="513">
        <f t="shared" ca="1" si="277"/>
        <v>0</v>
      </c>
      <c r="Q856" s="514" t="str">
        <f t="shared" ca="1" si="274"/>
        <v>Dump</v>
      </c>
      <c r="R856" s="515">
        <f t="shared" ca="1" si="275"/>
        <v>0.71111111111111114</v>
      </c>
      <c r="S856" s="524"/>
      <c r="T856" s="532"/>
      <c r="U856" s="532">
        <v>7</v>
      </c>
      <c r="V856" s="532"/>
      <c r="W856" s="56"/>
      <c r="X856" s="57"/>
      <c r="Y856" s="57"/>
      <c r="Z856" s="58"/>
      <c r="AA856" s="109"/>
      <c r="AB856" s="60"/>
      <c r="AC856" s="60"/>
      <c r="AD856" s="60"/>
      <c r="AE856" s="60"/>
      <c r="AF856" s="106"/>
      <c r="AG856" s="107"/>
      <c r="AH856" s="104"/>
    </row>
    <row r="857" spans="1:38">
      <c r="A857" s="524"/>
      <c r="B857" s="772" t="s">
        <v>782</v>
      </c>
      <c r="C857" s="376">
        <v>1</v>
      </c>
      <c r="D857" s="771">
        <v>3.2</v>
      </c>
      <c r="E857" s="104">
        <v>1.3299999999999999E-2</v>
      </c>
      <c r="F857" s="104"/>
      <c r="H857" s="542">
        <v>545</v>
      </c>
      <c r="I857" s="510">
        <f t="shared" si="269"/>
        <v>806</v>
      </c>
      <c r="J857" s="53" t="str" cm="1">
        <f t="array" aca="1" ref="J857" ca="1">INDIRECT("B" &amp; I857)</f>
        <v>NIVEL 974 REC T.PM 545 07-04-2026</v>
      </c>
      <c r="K857" s="511">
        <f t="shared" ca="1" si="270"/>
        <v>3.2</v>
      </c>
      <c r="L857" s="508">
        <f t="shared" ca="1" si="271"/>
        <v>1.17E-2</v>
      </c>
      <c r="M857" s="508">
        <f t="shared" ca="1" si="272"/>
        <v>0</v>
      </c>
      <c r="N857" s="512">
        <f t="shared" ca="1" si="273"/>
        <v>0</v>
      </c>
      <c r="O857" s="512">
        <f t="shared" ca="1" si="276"/>
        <v>1.0530000000000001E-2</v>
      </c>
      <c r="P857" s="513">
        <f t="shared" ca="1" si="277"/>
        <v>0</v>
      </c>
      <c r="Q857" s="514" t="str">
        <f t="shared" ca="1" si="274"/>
        <v>Dump</v>
      </c>
      <c r="R857" s="515">
        <f t="shared" ca="1" si="275"/>
        <v>0.71111111111111114</v>
      </c>
      <c r="S857" s="524"/>
      <c r="T857" s="532"/>
      <c r="U857" s="532">
        <v>8</v>
      </c>
      <c r="V857" s="532"/>
      <c r="W857" s="56"/>
      <c r="X857" s="57"/>
      <c r="Y857" s="57"/>
      <c r="Z857" s="62"/>
      <c r="AA857" s="109"/>
      <c r="AB857" s="60"/>
      <c r="AC857" s="60"/>
      <c r="AD857" s="60"/>
      <c r="AE857" s="60"/>
      <c r="AF857" s="106"/>
      <c r="AG857" s="107"/>
      <c r="AH857" s="104"/>
    </row>
    <row r="858" spans="1:38">
      <c r="A858" s="524"/>
      <c r="B858" s="772" t="s">
        <v>783</v>
      </c>
      <c r="C858" s="376">
        <v>1</v>
      </c>
      <c r="D858" s="771">
        <v>3.2</v>
      </c>
      <c r="E858" s="104">
        <v>1.5800000000000002E-2</v>
      </c>
      <c r="F858" s="104"/>
      <c r="H858" s="542">
        <v>546</v>
      </c>
      <c r="I858" s="510">
        <f t="shared" si="269"/>
        <v>807</v>
      </c>
      <c r="J858" s="53" t="str" cm="1">
        <f t="array" aca="1" ref="J858" ca="1">INDIRECT("B" &amp; I858)</f>
        <v>NIVEL 974 REC T.PM 546 07-04-2026</v>
      </c>
      <c r="K858" s="511">
        <f t="shared" ca="1" si="270"/>
        <v>3.2</v>
      </c>
      <c r="L858" s="508">
        <f t="shared" ca="1" si="271"/>
        <v>1.9259999999999999E-2</v>
      </c>
      <c r="M858" s="508">
        <f t="shared" ca="1" si="272"/>
        <v>0</v>
      </c>
      <c r="N858" s="512">
        <f t="shared" ca="1" si="273"/>
        <v>0</v>
      </c>
      <c r="O858" s="512">
        <f t="shared" ca="1" si="276"/>
        <v>1.7333999999999999E-2</v>
      </c>
      <c r="P858" s="513">
        <f t="shared" ca="1" si="277"/>
        <v>0</v>
      </c>
      <c r="Q858" s="514" t="str">
        <f t="shared" ca="1" si="274"/>
        <v>Dump</v>
      </c>
      <c r="R858" s="515">
        <f t="shared" ca="1" si="275"/>
        <v>0.71111111111111114</v>
      </c>
      <c r="S858" s="524"/>
      <c r="T858" s="524"/>
      <c r="U858" s="532">
        <v>9</v>
      </c>
      <c r="V858" s="532"/>
      <c r="W858" s="532"/>
      <c r="X858" s="57"/>
      <c r="Y858" s="57"/>
      <c r="Z858" s="62"/>
      <c r="AA858" s="59"/>
      <c r="AB858" s="60"/>
      <c r="AC858" s="60"/>
      <c r="AD858" s="60"/>
      <c r="AE858" s="60"/>
      <c r="AF858" s="106"/>
      <c r="AG858" s="107"/>
      <c r="AH858" s="104"/>
    </row>
    <row r="859" spans="1:38">
      <c r="A859" s="524"/>
      <c r="B859" s="772" t="s">
        <v>784</v>
      </c>
      <c r="C859" s="376">
        <v>1</v>
      </c>
      <c r="D859" s="771">
        <v>3.2</v>
      </c>
      <c r="E859" s="104">
        <v>1.5299999999999999E-2</v>
      </c>
      <c r="F859" s="104"/>
      <c r="H859" s="542">
        <v>547</v>
      </c>
      <c r="I859" s="510">
        <f t="shared" si="269"/>
        <v>808</v>
      </c>
      <c r="J859" s="53" t="str" cm="1">
        <f t="array" aca="1" ref="J859" ca="1">INDIRECT("B" &amp; I859)</f>
        <v>NIVEL 974 REC T.PM 547 07-04-2026</v>
      </c>
      <c r="K859" s="511">
        <f t="shared" ca="1" si="270"/>
        <v>3.2</v>
      </c>
      <c r="L859" s="508">
        <f t="shared" ca="1" si="271"/>
        <v>1.3140000000000001E-2</v>
      </c>
      <c r="M859" s="508">
        <f t="shared" ca="1" si="272"/>
        <v>0</v>
      </c>
      <c r="N859" s="512">
        <f t="shared" ca="1" si="273"/>
        <v>0</v>
      </c>
      <c r="O859" s="512">
        <f t="shared" ca="1" si="276"/>
        <v>1.1826000000000001E-2</v>
      </c>
      <c r="P859" s="513">
        <f t="shared" ca="1" si="277"/>
        <v>0</v>
      </c>
      <c r="Q859" s="514" t="str">
        <f t="shared" ca="1" si="274"/>
        <v>Dump</v>
      </c>
      <c r="R859" s="515">
        <f t="shared" ca="1" si="275"/>
        <v>0.71111111111111114</v>
      </c>
      <c r="S859" s="524"/>
      <c r="T859" s="524"/>
      <c r="U859" s="532">
        <v>10</v>
      </c>
      <c r="V859" s="532"/>
      <c r="W859" s="532"/>
      <c r="X859" s="57"/>
      <c r="Y859" s="57"/>
      <c r="Z859" s="62"/>
      <c r="AA859" s="63"/>
      <c r="AB859" s="60"/>
      <c r="AC859" s="60"/>
      <c r="AD859" s="60"/>
      <c r="AE859" s="60"/>
      <c r="AF859" s="106"/>
      <c r="AG859" s="107"/>
      <c r="AH859" s="104"/>
    </row>
    <row r="860" spans="1:38" ht="15" thickBot="1">
      <c r="A860" s="524"/>
      <c r="B860" s="772" t="s">
        <v>785</v>
      </c>
      <c r="C860" s="376">
        <v>1</v>
      </c>
      <c r="D860" s="771">
        <v>3.2</v>
      </c>
      <c r="E860" s="104">
        <v>1.8499999999999999E-2</v>
      </c>
      <c r="F860" s="104"/>
      <c r="H860" s="542"/>
      <c r="I860"/>
      <c r="J860"/>
      <c r="K860" s="519">
        <f ca="1">SUM(K850:K859)</f>
        <v>31.999999999999996</v>
      </c>
      <c r="L860" s="516">
        <f ca="1">+SUMPRODUCT(L850:L859,K850:K859)/K860</f>
        <v>1.3167000000000003E-2</v>
      </c>
      <c r="M860" s="516">
        <f ca="1">+SUMPRODUCT(M850:M859,K850:K859)/K860</f>
        <v>0</v>
      </c>
      <c r="N860" s="69">
        <f ca="1">+SUMPRODUCT(N850:N859,K850:K859)/K860</f>
        <v>0</v>
      </c>
      <c r="O860" s="552">
        <f ca="1">+SUMPRODUCT(O850:O859,K850:K859)/K860</f>
        <v>1.1850300000000003E-2</v>
      </c>
      <c r="P860" s="69">
        <f ca="1">+SUMPRODUCT(P850:P859,K850:K859)/K860</f>
        <v>0</v>
      </c>
      <c r="Q860"/>
      <c r="R860"/>
      <c r="S860" s="524"/>
      <c r="T860" s="524"/>
      <c r="U860" s="532">
        <v>11</v>
      </c>
      <c r="V860" s="532"/>
      <c r="W860" s="532"/>
      <c r="X860" s="57"/>
      <c r="Y860" s="57"/>
      <c r="Z860" s="62"/>
      <c r="AA860" s="63"/>
      <c r="AB860" s="60"/>
      <c r="AC860" s="60"/>
      <c r="AD860" s="60"/>
      <c r="AE860" s="60"/>
      <c r="AF860" s="106"/>
      <c r="AG860" s="524"/>
      <c r="AH860" s="524"/>
    </row>
    <row r="861" spans="1:38" ht="15" thickBot="1">
      <c r="A861" s="524"/>
      <c r="B861" s="772" t="s">
        <v>786</v>
      </c>
      <c r="C861" s="376">
        <v>1</v>
      </c>
      <c r="D861" s="771">
        <v>3.2</v>
      </c>
      <c r="E861" s="104">
        <v>1.41E-2</v>
      </c>
      <c r="F861" s="104"/>
      <c r="H861" s="542"/>
      <c r="I861"/>
      <c r="J861"/>
      <c r="K861" s="551" t="s">
        <v>59</v>
      </c>
      <c r="L861" s="550">
        <f ca="1">+L860/0.9</f>
        <v>1.4630000000000004E-2</v>
      </c>
      <c r="M861" s="518">
        <f ca="1">+M860/0.9</f>
        <v>0</v>
      </c>
      <c r="N861"/>
      <c r="O861"/>
      <c r="P861"/>
      <c r="Q861"/>
      <c r="R861"/>
      <c r="S861" s="524"/>
      <c r="T861" s="524"/>
      <c r="U861" s="524"/>
      <c r="V861" s="524"/>
      <c r="W861" s="524"/>
      <c r="X861" s="524"/>
      <c r="Y861" s="524"/>
      <c r="Z861" s="524"/>
      <c r="AA861" s="64">
        <f>SUM(AA850:AA860)</f>
        <v>0</v>
      </c>
      <c r="AB861" s="445" t="e">
        <f>+SUMPRODUCT(AA850:AA860,AB850:AB860)/AA861</f>
        <v>#DIV/0!</v>
      </c>
      <c r="AC861" s="66" t="e">
        <f>+SUMPRODUCT(Z850:Z860,AC850:AC860)/Z861</f>
        <v>#DIV/0!</v>
      </c>
      <c r="AD861" s="66" t="e">
        <f>+SUMPRODUCT(AA850:AA860,AD850:AD860)/AA861</f>
        <v>#DIV/0!</v>
      </c>
      <c r="AE861" s="67"/>
      <c r="AF861" s="110">
        <v>0</v>
      </c>
      <c r="AG861" s="524"/>
      <c r="AH861" s="524"/>
    </row>
    <row r="862" spans="1:38" ht="15" thickBot="1">
      <c r="A862" s="524"/>
      <c r="B862" s="772" t="s">
        <v>787</v>
      </c>
      <c r="C862" s="376">
        <v>1</v>
      </c>
      <c r="D862" s="771">
        <v>3.2</v>
      </c>
      <c r="E862" s="104">
        <v>1.44E-2</v>
      </c>
      <c r="F862" s="104"/>
      <c r="I862" s="524"/>
      <c r="R862" s="524"/>
      <c r="S862" s="524"/>
      <c r="T862" s="524"/>
      <c r="U862" s="524"/>
      <c r="V862" s="524"/>
      <c r="W862" s="524"/>
      <c r="X862" s="524"/>
      <c r="Y862" s="524"/>
      <c r="Z862" s="524"/>
      <c r="AA862" s="524"/>
      <c r="AB862" s="524"/>
      <c r="AC862" s="524"/>
      <c r="AD862" s="524"/>
      <c r="AE862" s="524"/>
      <c r="AF862" s="524"/>
      <c r="AG862" s="524"/>
    </row>
    <row r="863" spans="1:38" ht="28.8">
      <c r="A863" s="524"/>
      <c r="B863" s="772" t="s">
        <v>788</v>
      </c>
      <c r="C863" s="376">
        <v>1</v>
      </c>
      <c r="D863" s="771">
        <v>3.2</v>
      </c>
      <c r="E863" s="104">
        <v>3.5999999999999999E-3</v>
      </c>
      <c r="F863" s="104"/>
      <c r="I863" s="547" t="s">
        <v>335</v>
      </c>
      <c r="J863" s="77" t="s">
        <v>63</v>
      </c>
      <c r="K863" s="507" t="s">
        <v>44</v>
      </c>
      <c r="L863" s="549" t="s">
        <v>297</v>
      </c>
      <c r="M863" s="508" t="s">
        <v>292</v>
      </c>
      <c r="N863" s="545" t="s">
        <v>46</v>
      </c>
      <c r="O863" s="549" t="s">
        <v>293</v>
      </c>
      <c r="P863" s="508" t="s">
        <v>294</v>
      </c>
      <c r="Q863"/>
      <c r="R863"/>
      <c r="S863" s="524"/>
      <c r="T863" s="524"/>
      <c r="U863" s="524"/>
      <c r="V863" s="524"/>
      <c r="W863" s="524"/>
      <c r="X863" s="524"/>
      <c r="Y863" s="524"/>
      <c r="Z863" s="524"/>
      <c r="AA863" s="524"/>
      <c r="AB863" s="524"/>
      <c r="AC863" s="524"/>
      <c r="AD863" s="524"/>
      <c r="AE863" s="524"/>
      <c r="AF863" s="524"/>
      <c r="AG863" s="524"/>
      <c r="AJ863" s="95" t="str">
        <f>+I863</f>
        <v>EN021</v>
      </c>
      <c r="AK863" s="96" t="s">
        <v>62</v>
      </c>
    </row>
    <row r="864" spans="1:38" ht="15" thickBot="1">
      <c r="A864" s="524"/>
      <c r="B864" s="772" t="s">
        <v>789</v>
      </c>
      <c r="C864" s="376">
        <v>1</v>
      </c>
      <c r="D864" s="771">
        <v>3.2</v>
      </c>
      <c r="E864" s="104">
        <v>9.2999999999999992E-3</v>
      </c>
      <c r="F864" s="104"/>
      <c r="H864" s="542">
        <v>588</v>
      </c>
      <c r="I864" s="510">
        <f t="shared" ref="I864:I876" si="278">IF(H864="",
   IFERROR(MATCH("**", B:B, 0), ""),
   IFERROR(MATCH("* "&amp;H864&amp;" *", B:B, 0), "")
)</f>
        <v>849</v>
      </c>
      <c r="J864" s="53" t="str" cm="1">
        <f t="array" aca="1" ref="J864" ca="1">INDIRECT("B" &amp; I864)</f>
        <v>NIVEL 974 A M4 7N AM 588 09-04-2026</v>
      </c>
      <c r="K864" s="511">
        <f t="shared" ref="K864:K876" ca="1" si="279">INDEX(D:D, MATCH(J864, $B:$B, 0))</f>
        <v>3.2</v>
      </c>
      <c r="L864" s="508">
        <f t="shared" ref="L864:L876" ca="1" si="280">INDEX(E:E, MATCH($J864, $B:$B, 0))*0.9</f>
        <v>1.5300000000000001E-2</v>
      </c>
      <c r="M864" s="508">
        <f t="shared" ref="M864:M876" ca="1" si="281">INDEX(F:F, MATCH($J864, $B:$B, 0))*0.9</f>
        <v>0</v>
      </c>
      <c r="N864" s="512">
        <f t="shared" ref="N864:N876" ca="1" si="282">INDEX(G:G, MATCH($J$578, $B:$B, 0))</f>
        <v>0</v>
      </c>
      <c r="O864" s="512">
        <f ca="1">+IF(L864=0,N864*0.9,L864*0.9)</f>
        <v>1.3770000000000001E-2</v>
      </c>
      <c r="P864" s="513">
        <f ca="1">+M864*0.9</f>
        <v>0</v>
      </c>
      <c r="Q864" s="514" t="str">
        <f t="shared" ref="Q864:Q876" ca="1" si="283">+IF(L864=0,"-","Dump")</f>
        <v>Dump</v>
      </c>
      <c r="R864" s="515">
        <f t="shared" ref="R864:R876" ca="1" si="284">+K864/4.5</f>
        <v>0.71111111111111114</v>
      </c>
      <c r="S864" s="524"/>
      <c r="T864" s="524"/>
      <c r="U864" s="524"/>
      <c r="V864" s="524"/>
      <c r="W864" s="524"/>
      <c r="X864" s="524"/>
      <c r="Y864" s="524"/>
      <c r="Z864" s="524"/>
      <c r="AA864" s="524"/>
      <c r="AB864" s="524"/>
      <c r="AC864" s="524"/>
      <c r="AD864" s="524"/>
      <c r="AE864" s="524"/>
      <c r="AF864" s="524"/>
      <c r="AG864" s="524"/>
      <c r="AJ864" s="520">
        <f ca="1">+K877-SUMIF(AE:AE, AJ863, AA:AA)-K896</f>
        <v>-0.9399999999999995</v>
      </c>
      <c r="AK864" s="521">
        <f ca="1">L878</f>
        <v>1.6515384615384612E-2</v>
      </c>
      <c r="AL864" s="102">
        <f ca="1">COUNTIF(AE:AE, AJ863)</f>
        <v>1</v>
      </c>
    </row>
    <row r="865" spans="1:37" ht="15" thickBot="1">
      <c r="A865" s="524"/>
      <c r="B865" s="772" t="s">
        <v>790</v>
      </c>
      <c r="C865" s="376">
        <v>1</v>
      </c>
      <c r="D865" s="771">
        <v>3.2</v>
      </c>
      <c r="E865" s="104">
        <v>1.0500000000000001E-2</v>
      </c>
      <c r="F865" s="104"/>
      <c r="H865" s="542">
        <v>589</v>
      </c>
      <c r="I865" s="510">
        <f t="shared" si="278"/>
        <v>850</v>
      </c>
      <c r="J865" s="53" t="str" cm="1">
        <f t="array" aca="1" ref="J865" ca="1">INDIRECT("B" &amp; I865)</f>
        <v>NIVEL 974 A M4 7N AM 589 09-04-2026</v>
      </c>
      <c r="K865" s="511">
        <f t="shared" ca="1" si="279"/>
        <v>3.2</v>
      </c>
      <c r="L865" s="508">
        <f t="shared" ca="1" si="280"/>
        <v>2.529E-2</v>
      </c>
      <c r="M865" s="508">
        <f t="shared" ca="1" si="281"/>
        <v>0</v>
      </c>
      <c r="N865" s="512">
        <f t="shared" ca="1" si="282"/>
        <v>0</v>
      </c>
      <c r="O865" s="512">
        <f t="shared" ref="O865:O876" ca="1" si="285">+IF(L865=0,N865*0.9,L865*0.9)</f>
        <v>2.2761E-2</v>
      </c>
      <c r="P865" s="513">
        <f t="shared" ref="P865:P876" ca="1" si="286">+M865*0.9</f>
        <v>0</v>
      </c>
      <c r="Q865" s="514" t="str">
        <f t="shared" ca="1" si="283"/>
        <v>Dump</v>
      </c>
      <c r="R865" s="515">
        <f t="shared" ca="1" si="284"/>
        <v>0.71111111111111114</v>
      </c>
      <c r="S865" s="524"/>
      <c r="T865" s="524"/>
      <c r="U865" s="524"/>
      <c r="V865" s="524"/>
      <c r="W865" s="119" t="str">
        <f>+T851</f>
        <v>Procesos Mineros</v>
      </c>
      <c r="X865" s="115">
        <f>AA861</f>
        <v>0</v>
      </c>
      <c r="Y865" s="116" t="e">
        <f>+(AA861*AB861)/X865</f>
        <v>#DIV/0!</v>
      </c>
      <c r="Z865" s="117">
        <f>+COUNTA(AD850:AD860)</f>
        <v>0</v>
      </c>
      <c r="AA865" s="524"/>
      <c r="AB865" s="524"/>
      <c r="AC865" s="524"/>
      <c r="AD865" s="524"/>
      <c r="AE865" s="524"/>
      <c r="AF865" s="524"/>
      <c r="AG865" s="524"/>
      <c r="AJ865" s="105" t="s">
        <v>83</v>
      </c>
      <c r="AK865" s="101"/>
    </row>
    <row r="866" spans="1:37">
      <c r="A866" s="524"/>
      <c r="B866" s="772" t="s">
        <v>791</v>
      </c>
      <c r="C866" s="376">
        <v>1</v>
      </c>
      <c r="D866" s="771">
        <v>3.2</v>
      </c>
      <c r="E866" s="104">
        <v>5.3E-3</v>
      </c>
      <c r="F866" s="104"/>
      <c r="H866" s="542">
        <v>590</v>
      </c>
      <c r="I866" s="510">
        <f t="shared" si="278"/>
        <v>851</v>
      </c>
      <c r="J866" s="53" t="str" cm="1">
        <f t="array" aca="1" ref="J866" ca="1">INDIRECT("B" &amp; I866)</f>
        <v>NIVEL 974 A M4 7N AM 590 09-04-2026</v>
      </c>
      <c r="K866" s="511">
        <f t="shared" ca="1" si="279"/>
        <v>3.2</v>
      </c>
      <c r="L866" s="508">
        <f t="shared" ca="1" si="280"/>
        <v>1.7100000000000001E-2</v>
      </c>
      <c r="M866" s="508">
        <f t="shared" ca="1" si="281"/>
        <v>0</v>
      </c>
      <c r="N866" s="512">
        <f t="shared" ca="1" si="282"/>
        <v>0</v>
      </c>
      <c r="O866" s="512">
        <f t="shared" ca="1" si="285"/>
        <v>1.5390000000000001E-2</v>
      </c>
      <c r="P866" s="513">
        <f t="shared" ca="1" si="286"/>
        <v>0</v>
      </c>
      <c r="Q866" s="514" t="str">
        <f t="shared" ca="1" si="283"/>
        <v>Dump</v>
      </c>
      <c r="R866" s="515">
        <f t="shared" ca="1" si="284"/>
        <v>0.71111111111111114</v>
      </c>
      <c r="S866" s="524"/>
      <c r="T866" s="524"/>
      <c r="U866" s="524"/>
      <c r="V866" s="524"/>
      <c r="W866" s="524"/>
      <c r="X866" s="524"/>
      <c r="Y866" s="524"/>
      <c r="Z866" s="524"/>
      <c r="AA866" s="524"/>
      <c r="AB866" s="524"/>
      <c r="AC866" s="524"/>
      <c r="AD866" s="524"/>
      <c r="AE866" s="524"/>
      <c r="AF866" s="524"/>
      <c r="AG866" s="524"/>
    </row>
    <row r="867" spans="1:37" ht="15" thickBot="1">
      <c r="A867" s="524"/>
      <c r="B867" s="772" t="s">
        <v>792</v>
      </c>
      <c r="C867" s="376">
        <v>1</v>
      </c>
      <c r="D867" s="771">
        <v>3.2</v>
      </c>
      <c r="E867" s="104">
        <v>6.1000000000000004E-3</v>
      </c>
      <c r="F867" s="104"/>
      <c r="H867" s="542">
        <v>591</v>
      </c>
      <c r="I867" s="510">
        <f t="shared" si="278"/>
        <v>852</v>
      </c>
      <c r="J867" s="53" t="str" cm="1">
        <f t="array" aca="1" ref="J867" ca="1">INDIRECT("B" &amp; I867)</f>
        <v>NIVEL 974 A M4 7N AM 591 09-04-2026</v>
      </c>
      <c r="K867" s="511">
        <f t="shared" ca="1" si="279"/>
        <v>3.2</v>
      </c>
      <c r="L867" s="508">
        <f t="shared" ca="1" si="280"/>
        <v>1.746E-2</v>
      </c>
      <c r="M867" s="508">
        <f t="shared" ca="1" si="281"/>
        <v>0</v>
      </c>
      <c r="N867" s="512">
        <f t="shared" ca="1" si="282"/>
        <v>0</v>
      </c>
      <c r="O867" s="512">
        <f t="shared" ca="1" si="285"/>
        <v>1.5713999999999999E-2</v>
      </c>
      <c r="P867" s="513">
        <f t="shared" ca="1" si="286"/>
        <v>0</v>
      </c>
      <c r="Q867" s="514" t="str">
        <f t="shared" ca="1" si="283"/>
        <v>Dump</v>
      </c>
      <c r="R867" s="515">
        <f t="shared" ca="1" si="284"/>
        <v>0.71111111111111114</v>
      </c>
      <c r="S867" s="524"/>
      <c r="T867" s="524"/>
      <c r="U867" s="524"/>
      <c r="V867" s="524"/>
      <c r="W867" s="524"/>
      <c r="X867" s="524"/>
      <c r="Y867" s="524"/>
      <c r="Z867" s="524"/>
      <c r="AA867" s="524"/>
      <c r="AB867" s="524"/>
      <c r="AC867" s="524"/>
      <c r="AD867" s="524"/>
      <c r="AE867" s="524"/>
      <c r="AF867" s="524"/>
      <c r="AG867" s="524"/>
    </row>
    <row r="868" spans="1:37" ht="29.4" thickBot="1">
      <c r="A868" s="524"/>
      <c r="B868" s="772" t="s">
        <v>793</v>
      </c>
      <c r="C868" s="376">
        <v>1</v>
      </c>
      <c r="D868" s="771">
        <v>3.2</v>
      </c>
      <c r="E868" s="104">
        <v>4.8999999999999998E-3</v>
      </c>
      <c r="F868" s="104"/>
      <c r="H868" s="542">
        <v>592</v>
      </c>
      <c r="I868" s="510">
        <f t="shared" si="278"/>
        <v>853</v>
      </c>
      <c r="J868" s="53" t="str" cm="1">
        <f t="array" aca="1" ref="J868" ca="1">INDIRECT("B" &amp; I868)</f>
        <v>NIVEL 974 A M4 7N AM 592 09-04-2026</v>
      </c>
      <c r="K868" s="511">
        <f t="shared" ca="1" si="279"/>
        <v>3.2</v>
      </c>
      <c r="L868" s="508">
        <f t="shared" ca="1" si="280"/>
        <v>1.404E-2</v>
      </c>
      <c r="M868" s="508">
        <f t="shared" ca="1" si="281"/>
        <v>0</v>
      </c>
      <c r="N868" s="512">
        <f t="shared" ca="1" si="282"/>
        <v>0</v>
      </c>
      <c r="O868" s="512">
        <f t="shared" ca="1" si="285"/>
        <v>1.2636000000000001E-2</v>
      </c>
      <c r="P868" s="513">
        <f t="shared" ca="1" si="286"/>
        <v>0</v>
      </c>
      <c r="Q868" s="514" t="str">
        <f t="shared" ca="1" si="283"/>
        <v>Dump</v>
      </c>
      <c r="R868" s="515">
        <f t="shared" ca="1" si="284"/>
        <v>0.71111111111111114</v>
      </c>
      <c r="S868" s="524"/>
      <c r="T868" s="120" t="s">
        <v>238</v>
      </c>
      <c r="U868" s="121"/>
      <c r="V868" s="121"/>
      <c r="W868" s="121"/>
      <c r="X868" s="121"/>
      <c r="Y868" s="121"/>
      <c r="Z868" s="121"/>
      <c r="AA868" s="121"/>
      <c r="AB868" s="121"/>
      <c r="AC868" s="121"/>
      <c r="AD868" s="121"/>
      <c r="AE868" s="121"/>
      <c r="AF868" s="121"/>
      <c r="AG868" s="122"/>
    </row>
    <row r="869" spans="1:37">
      <c r="A869" s="524"/>
      <c r="B869" s="772" t="s">
        <v>794</v>
      </c>
      <c r="C869" s="376">
        <v>1</v>
      </c>
      <c r="D869" s="771">
        <v>3.2</v>
      </c>
      <c r="E869" s="104">
        <v>2.8299999999999999E-2</v>
      </c>
      <c r="F869" s="104"/>
      <c r="H869" s="542">
        <v>593</v>
      </c>
      <c r="I869" s="510">
        <f t="shared" si="278"/>
        <v>854</v>
      </c>
      <c r="J869" s="53" t="str" cm="1">
        <f t="array" aca="1" ref="J869" ca="1">INDIRECT("B" &amp; I869)</f>
        <v>NIVEL 974 A M4 7N AM 593 09-04-2026</v>
      </c>
      <c r="K869" s="511">
        <f t="shared" ca="1" si="279"/>
        <v>3.2</v>
      </c>
      <c r="L869" s="508">
        <f t="shared" ca="1" si="280"/>
        <v>1.251E-2</v>
      </c>
      <c r="M869" s="508">
        <f t="shared" ca="1" si="281"/>
        <v>0</v>
      </c>
      <c r="N869" s="512">
        <f t="shared" ca="1" si="282"/>
        <v>0</v>
      </c>
      <c r="O869" s="512">
        <f t="shared" ca="1" si="285"/>
        <v>1.1259E-2</v>
      </c>
      <c r="P869" s="513">
        <f t="shared" ca="1" si="286"/>
        <v>0</v>
      </c>
      <c r="Q869" s="514" t="str">
        <f t="shared" ca="1" si="283"/>
        <v>Dump</v>
      </c>
      <c r="R869" s="515">
        <f t="shared" ca="1" si="284"/>
        <v>0.71111111111111114</v>
      </c>
      <c r="S869" s="524"/>
      <c r="T869" s="524"/>
      <c r="U869" s="524"/>
      <c r="V869" s="524"/>
      <c r="W869" s="524"/>
      <c r="X869" s="524"/>
      <c r="Y869" s="524"/>
      <c r="Z869" s="524"/>
      <c r="AA869" s="524"/>
      <c r="AB869" s="524"/>
      <c r="AC869" s="524"/>
      <c r="AD869" s="524"/>
      <c r="AE869" s="524"/>
      <c r="AF869" s="524"/>
      <c r="AG869" s="524"/>
    </row>
    <row r="870" spans="1:37">
      <c r="A870" s="524"/>
      <c r="B870" s="772" t="s">
        <v>795</v>
      </c>
      <c r="C870" s="376">
        <v>1</v>
      </c>
      <c r="D870" s="771">
        <v>3.2</v>
      </c>
      <c r="E870" s="104">
        <v>1.8800000000000001E-2</v>
      </c>
      <c r="F870" s="104"/>
      <c r="H870" s="542">
        <v>594</v>
      </c>
      <c r="I870" s="510">
        <f t="shared" si="278"/>
        <v>855</v>
      </c>
      <c r="J870" s="53" t="str" cm="1">
        <f t="array" aca="1" ref="J870" ca="1">INDIRECT("B" &amp; I870)</f>
        <v>NIVEL 974 B M4 7N AM 594 09-04-2026</v>
      </c>
      <c r="K870" s="511">
        <f t="shared" ca="1" si="279"/>
        <v>3.2</v>
      </c>
      <c r="L870" s="508">
        <f t="shared" ca="1" si="280"/>
        <v>1.026E-2</v>
      </c>
      <c r="M870" s="508">
        <f t="shared" ca="1" si="281"/>
        <v>0</v>
      </c>
      <c r="N870" s="512">
        <f t="shared" ca="1" si="282"/>
        <v>0</v>
      </c>
      <c r="O870" s="512">
        <f t="shared" ref="O870:O872" ca="1" si="287">+IF(L870=0,N870*0.9,L870*0.9)</f>
        <v>9.2340000000000009E-3</v>
      </c>
      <c r="P870" s="513">
        <f t="shared" ref="P870:P872" ca="1" si="288">+M870*0.9</f>
        <v>0</v>
      </c>
      <c r="Q870" s="514" t="str">
        <f t="shared" ref="Q870:Q872" ca="1" si="289">+IF(L870=0,"-","Dump")</f>
        <v>Dump</v>
      </c>
      <c r="R870" s="515">
        <f t="shared" ref="R870:R872" ca="1" si="290">+K870/4.5</f>
        <v>0.71111111111111114</v>
      </c>
      <c r="S870" s="524"/>
      <c r="T870" s="524"/>
      <c r="U870" s="524"/>
      <c r="V870" s="524"/>
      <c r="W870" s="524"/>
      <c r="X870" s="524"/>
      <c r="Y870" s="524"/>
      <c r="Z870" s="524"/>
      <c r="AA870" s="111"/>
      <c r="AB870" s="112"/>
      <c r="AC870" s="112"/>
      <c r="AD870" s="113"/>
      <c r="AE870" s="114"/>
      <c r="AF870" s="524"/>
      <c r="AG870" s="524"/>
    </row>
    <row r="871" spans="1:37" ht="28.8">
      <c r="A871" s="524"/>
      <c r="B871" s="772" t="s">
        <v>796</v>
      </c>
      <c r="C871" s="376">
        <v>1</v>
      </c>
      <c r="D871" s="771">
        <v>3.2</v>
      </c>
      <c r="E871" s="104">
        <v>1.38E-2</v>
      </c>
      <c r="F871" s="104"/>
      <c r="H871" s="542">
        <v>595</v>
      </c>
      <c r="I871" s="510">
        <f t="shared" si="278"/>
        <v>856</v>
      </c>
      <c r="J871" s="53" t="str" cm="1">
        <f t="array" aca="1" ref="J871" ca="1">INDIRECT("B" &amp; I871)</f>
        <v>NIVEL 974 B M4 7N AM 595 09-04-2026</v>
      </c>
      <c r="K871" s="511">
        <f t="shared" ca="1" si="279"/>
        <v>3.2</v>
      </c>
      <c r="L871" s="508">
        <f t="shared" ca="1" si="280"/>
        <v>1.197E-2</v>
      </c>
      <c r="M871" s="508">
        <f t="shared" ca="1" si="281"/>
        <v>0</v>
      </c>
      <c r="N871" s="512">
        <f t="shared" ca="1" si="282"/>
        <v>0</v>
      </c>
      <c r="O871" s="512">
        <f t="shared" ca="1" si="287"/>
        <v>1.0773E-2</v>
      </c>
      <c r="P871" s="513">
        <f t="shared" ca="1" si="288"/>
        <v>0</v>
      </c>
      <c r="Q871" s="514" t="str">
        <f t="shared" ca="1" si="289"/>
        <v>Dump</v>
      </c>
      <c r="R871" s="515">
        <f t="shared" ca="1" si="290"/>
        <v>0.71111111111111114</v>
      </c>
      <c r="S871" s="524"/>
      <c r="T871" s="47" t="s">
        <v>48</v>
      </c>
      <c r="U871" s="48" t="s">
        <v>49</v>
      </c>
      <c r="V871" s="48" t="s">
        <v>50</v>
      </c>
      <c r="W871" s="48" t="s">
        <v>51</v>
      </c>
      <c r="X871" s="49" t="s">
        <v>52</v>
      </c>
      <c r="Y871" s="49" t="s">
        <v>53</v>
      </c>
      <c r="Z871" s="48" t="s">
        <v>54</v>
      </c>
      <c r="AA871" s="50" t="s">
        <v>55</v>
      </c>
      <c r="AB871" s="48" t="s">
        <v>56</v>
      </c>
      <c r="AC871" s="51" t="s">
        <v>12</v>
      </c>
      <c r="AD871" s="51" t="s">
        <v>295</v>
      </c>
      <c r="AE871" s="48" t="s">
        <v>57</v>
      </c>
      <c r="AF871" s="48" t="s">
        <v>66</v>
      </c>
      <c r="AG871" s="48" t="s">
        <v>67</v>
      </c>
      <c r="AH871" s="48" t="s">
        <v>68</v>
      </c>
    </row>
    <row r="872" spans="1:37">
      <c r="A872" s="524"/>
      <c r="B872" s="772" t="s">
        <v>797</v>
      </c>
      <c r="C872" s="376">
        <v>1</v>
      </c>
      <c r="D872" s="771">
        <v>3.2</v>
      </c>
      <c r="E872" s="104">
        <v>1.5599999999999999E-2</v>
      </c>
      <c r="F872" s="104"/>
      <c r="H872" s="542">
        <v>596</v>
      </c>
      <c r="I872" s="510">
        <f t="shared" si="278"/>
        <v>857</v>
      </c>
      <c r="J872" s="53" t="str" cm="1">
        <f t="array" aca="1" ref="J872" ca="1">INDIRECT("B" &amp; I872)</f>
        <v>NIVEL 974 B M4 7N AM 596 09-04-2026</v>
      </c>
      <c r="K872" s="511">
        <f t="shared" ca="1" si="279"/>
        <v>3.2</v>
      </c>
      <c r="L872" s="508">
        <f t="shared" ca="1" si="280"/>
        <v>1.197E-2</v>
      </c>
      <c r="M872" s="508">
        <f t="shared" ca="1" si="281"/>
        <v>0</v>
      </c>
      <c r="N872" s="512">
        <f t="shared" ca="1" si="282"/>
        <v>0</v>
      </c>
      <c r="O872" s="512">
        <f t="shared" ca="1" si="287"/>
        <v>1.0773E-2</v>
      </c>
      <c r="P872" s="513">
        <f t="shared" ca="1" si="288"/>
        <v>0</v>
      </c>
      <c r="Q872" s="514" t="str">
        <f t="shared" ca="1" si="289"/>
        <v>Dump</v>
      </c>
      <c r="R872" s="515">
        <f t="shared" ca="1" si="290"/>
        <v>0.71111111111111114</v>
      </c>
      <c r="S872" s="524"/>
      <c r="T872" s="56">
        <v>40074</v>
      </c>
      <c r="U872" s="56">
        <v>1</v>
      </c>
      <c r="V872" s="56">
        <v>760383</v>
      </c>
      <c r="W872" s="56" t="s">
        <v>60</v>
      </c>
      <c r="X872" s="57">
        <v>46135</v>
      </c>
      <c r="Y872" s="57">
        <v>46135</v>
      </c>
      <c r="Z872" s="58">
        <v>0.69513888888888886</v>
      </c>
      <c r="AA872" s="59">
        <v>30.66</v>
      </c>
      <c r="AB872" s="60">
        <f ca="1">+O1133</f>
        <v>1.2149999999999998E-2</v>
      </c>
      <c r="AC872" s="60">
        <f ca="1">+N1133</f>
        <v>0</v>
      </c>
      <c r="AD872" s="60" t="s">
        <v>319</v>
      </c>
      <c r="AE872" s="60" t="str">
        <f>+I1113</f>
        <v>EN032</v>
      </c>
      <c r="AF872" s="106"/>
      <c r="AG872" s="107">
        <f ca="1">+AF883-AB883</f>
        <v>-1.3557994693190051E-2</v>
      </c>
      <c r="AH872" s="104">
        <f ca="1">+(AF883-AB883)/AB883</f>
        <v>-1</v>
      </c>
    </row>
    <row r="873" spans="1:37">
      <c r="A873" s="524"/>
      <c r="B873" s="772" t="s">
        <v>798</v>
      </c>
      <c r="C873" s="376">
        <v>1</v>
      </c>
      <c r="D873" s="771">
        <v>3.2</v>
      </c>
      <c r="E873" s="104">
        <v>2.3300000000000001E-2</v>
      </c>
      <c r="F873" s="104"/>
      <c r="H873" s="542">
        <v>597</v>
      </c>
      <c r="I873" s="510">
        <f t="shared" si="278"/>
        <v>858</v>
      </c>
      <c r="J873" s="53" t="str" cm="1">
        <f t="array" aca="1" ref="J873" ca="1">INDIRECT("B" &amp; I873)</f>
        <v>NIVEL 974 B M4 7N AM 597 09-04-2026</v>
      </c>
      <c r="K873" s="511">
        <f t="shared" ca="1" si="279"/>
        <v>3.2</v>
      </c>
      <c r="L873" s="508">
        <f t="shared" ca="1" si="280"/>
        <v>1.4220000000000002E-2</v>
      </c>
      <c r="M873" s="508">
        <f t="shared" ca="1" si="281"/>
        <v>0</v>
      </c>
      <c r="N873" s="512">
        <f t="shared" ca="1" si="282"/>
        <v>0</v>
      </c>
      <c r="O873" s="512">
        <f t="shared" ca="1" si="285"/>
        <v>1.2798000000000002E-2</v>
      </c>
      <c r="P873" s="513">
        <f t="shared" ca="1" si="286"/>
        <v>0</v>
      </c>
      <c r="Q873" s="514" t="str">
        <f t="shared" ca="1" si="283"/>
        <v>Dump</v>
      </c>
      <c r="R873" s="515">
        <f t="shared" ca="1" si="284"/>
        <v>0.71111111111111114</v>
      </c>
      <c r="S873" s="524"/>
      <c r="T873" s="413" t="s">
        <v>296</v>
      </c>
      <c r="U873" s="56">
        <v>2</v>
      </c>
      <c r="V873" s="56">
        <v>760422</v>
      </c>
      <c r="W873" s="56" t="s">
        <v>60</v>
      </c>
      <c r="X873" s="57">
        <v>46135</v>
      </c>
      <c r="Y873" s="57">
        <v>46136</v>
      </c>
      <c r="Z873" s="58">
        <v>0.4513888888888889</v>
      </c>
      <c r="AA873" s="59">
        <v>30.6</v>
      </c>
      <c r="AB873" s="60">
        <f ca="1">+O1192</f>
        <v>1.3164882352941174E-2</v>
      </c>
      <c r="AC873" s="60">
        <f ca="1">+N1192</f>
        <v>0</v>
      </c>
      <c r="AD873" s="60" t="s">
        <v>319</v>
      </c>
      <c r="AE873" s="60" t="str">
        <f>+I1157</f>
        <v>EN035</v>
      </c>
      <c r="AF873" s="106"/>
      <c r="AG873" s="107"/>
      <c r="AH873" s="104"/>
    </row>
    <row r="874" spans="1:37">
      <c r="A874" s="524"/>
      <c r="B874" s="772" t="s">
        <v>799</v>
      </c>
      <c r="C874" s="376">
        <v>1</v>
      </c>
      <c r="D874" s="771">
        <v>3.2</v>
      </c>
      <c r="E874" s="104">
        <v>9.5999999999999992E-3</v>
      </c>
      <c r="F874" s="104"/>
      <c r="H874" s="542">
        <v>598</v>
      </c>
      <c r="I874" s="510">
        <f t="shared" si="278"/>
        <v>859</v>
      </c>
      <c r="J874" s="53" t="str" cm="1">
        <f t="array" aca="1" ref="J874" ca="1">INDIRECT("B" &amp; I874)</f>
        <v>NIVEL 974 B M4 7N AM 598 09-04-2026</v>
      </c>
      <c r="K874" s="511">
        <f t="shared" ca="1" si="279"/>
        <v>3.2</v>
      </c>
      <c r="L874" s="508">
        <f t="shared" ca="1" si="280"/>
        <v>1.3769999999999999E-2</v>
      </c>
      <c r="M874" s="508">
        <f t="shared" ca="1" si="281"/>
        <v>0</v>
      </c>
      <c r="N874" s="512">
        <f t="shared" ca="1" si="282"/>
        <v>0</v>
      </c>
      <c r="O874" s="512">
        <f t="shared" ca="1" si="285"/>
        <v>1.2393E-2</v>
      </c>
      <c r="P874" s="513">
        <f t="shared" ca="1" si="286"/>
        <v>0</v>
      </c>
      <c r="Q874" s="514" t="str">
        <f t="shared" ca="1" si="283"/>
        <v>Dump</v>
      </c>
      <c r="R874" s="515">
        <f t="shared" ca="1" si="284"/>
        <v>0.71111111111111114</v>
      </c>
      <c r="S874" s="524"/>
      <c r="T874" s="532"/>
      <c r="U874" s="56">
        <v>3</v>
      </c>
      <c r="V874" s="56">
        <v>760457</v>
      </c>
      <c r="W874" s="56" t="s">
        <v>247</v>
      </c>
      <c r="X874" s="57">
        <v>46136</v>
      </c>
      <c r="Y874" s="57">
        <v>46136</v>
      </c>
      <c r="Z874" s="58">
        <v>0.51666666666666672</v>
      </c>
      <c r="AA874" s="59">
        <v>29.64</v>
      </c>
      <c r="AB874" s="60">
        <f ca="1">+O1192</f>
        <v>1.3164882352941174E-2</v>
      </c>
      <c r="AC874" s="60">
        <f ca="1">+N1192</f>
        <v>0</v>
      </c>
      <c r="AD874" s="60" t="s">
        <v>319</v>
      </c>
      <c r="AE874" s="60" t="str">
        <f>+I1157</f>
        <v>EN035</v>
      </c>
      <c r="AF874" s="106"/>
      <c r="AG874" s="107"/>
      <c r="AH874" s="104"/>
    </row>
    <row r="875" spans="1:37">
      <c r="A875" s="524"/>
      <c r="B875" s="772" t="s">
        <v>800</v>
      </c>
      <c r="C875" s="376">
        <v>1</v>
      </c>
      <c r="D875" s="771">
        <v>3.2</v>
      </c>
      <c r="E875" s="104">
        <v>7.4000000000000003E-3</v>
      </c>
      <c r="F875" s="104"/>
      <c r="H875" s="542">
        <v>599</v>
      </c>
      <c r="I875" s="510">
        <f t="shared" si="278"/>
        <v>860</v>
      </c>
      <c r="J875" s="53" t="str" cm="1">
        <f t="array" aca="1" ref="J875" ca="1">INDIRECT("B" &amp; I875)</f>
        <v>NIVEL 974 B M4 7N AM 599 09-04-2026</v>
      </c>
      <c r="K875" s="511">
        <f t="shared" ca="1" si="279"/>
        <v>3.2</v>
      </c>
      <c r="L875" s="508">
        <f t="shared" ca="1" si="280"/>
        <v>1.6649999999999998E-2</v>
      </c>
      <c r="M875" s="508">
        <f t="shared" ca="1" si="281"/>
        <v>0</v>
      </c>
      <c r="N875" s="512">
        <f t="shared" ca="1" si="282"/>
        <v>0</v>
      </c>
      <c r="O875" s="512">
        <f t="shared" ca="1" si="285"/>
        <v>1.4984999999999998E-2</v>
      </c>
      <c r="P875" s="513">
        <f t="shared" ca="1" si="286"/>
        <v>0</v>
      </c>
      <c r="Q875" s="514" t="str">
        <f t="shared" ca="1" si="283"/>
        <v>Dump</v>
      </c>
      <c r="R875" s="515">
        <f t="shared" ca="1" si="284"/>
        <v>0.71111111111111114</v>
      </c>
      <c r="S875" s="524"/>
      <c r="T875" s="532"/>
      <c r="U875" s="56">
        <v>4</v>
      </c>
      <c r="V875" s="56">
        <v>760680</v>
      </c>
      <c r="W875" s="56" t="s">
        <v>60</v>
      </c>
      <c r="X875" s="57">
        <v>46137</v>
      </c>
      <c r="Y875" s="57">
        <v>46139</v>
      </c>
      <c r="Z875" s="58">
        <v>0.40833333333333333</v>
      </c>
      <c r="AA875" s="59">
        <v>30.74</v>
      </c>
      <c r="AB875" s="60">
        <f ca="1">+O1225</f>
        <v>1.5732692307692309E-2</v>
      </c>
      <c r="AC875" s="60">
        <f ca="1">+N1225</f>
        <v>0</v>
      </c>
      <c r="AD875" s="60" t="s">
        <v>319</v>
      </c>
      <c r="AE875" s="60" t="str">
        <f>+I1211</f>
        <v>EN037</v>
      </c>
      <c r="AF875" s="106"/>
      <c r="AG875" s="107"/>
      <c r="AH875" s="104"/>
    </row>
    <row r="876" spans="1:37">
      <c r="A876" s="524"/>
      <c r="B876" s="772" t="s">
        <v>801</v>
      </c>
      <c r="C876" s="376">
        <v>1</v>
      </c>
      <c r="D876" s="771">
        <v>3.2</v>
      </c>
      <c r="E876" s="104">
        <v>8.6E-3</v>
      </c>
      <c r="F876" s="104"/>
      <c r="H876" s="542">
        <v>600</v>
      </c>
      <c r="I876" s="510">
        <f t="shared" si="278"/>
        <v>861</v>
      </c>
      <c r="J876" s="53" t="str" cm="1">
        <f t="array" aca="1" ref="J876" ca="1">INDIRECT("B" &amp; I876)</f>
        <v>NIVEL 974 B M4 7N AM 600 09-04-2026</v>
      </c>
      <c r="K876" s="511">
        <f t="shared" ca="1" si="279"/>
        <v>3.2</v>
      </c>
      <c r="L876" s="508">
        <f t="shared" ca="1" si="280"/>
        <v>1.269E-2</v>
      </c>
      <c r="M876" s="508">
        <f t="shared" ca="1" si="281"/>
        <v>0</v>
      </c>
      <c r="N876" s="512">
        <f t="shared" ca="1" si="282"/>
        <v>0</v>
      </c>
      <c r="O876" s="512">
        <f t="shared" ca="1" si="285"/>
        <v>1.1421000000000001E-2</v>
      </c>
      <c r="P876" s="513">
        <f t="shared" ca="1" si="286"/>
        <v>0</v>
      </c>
      <c r="Q876" s="514" t="str">
        <f t="shared" ca="1" si="283"/>
        <v>Dump</v>
      </c>
      <c r="R876" s="515">
        <f t="shared" ca="1" si="284"/>
        <v>0.71111111111111114</v>
      </c>
      <c r="S876" s="524"/>
      <c r="T876" s="532"/>
      <c r="U876" s="532">
        <v>5</v>
      </c>
      <c r="V876" s="56"/>
      <c r="W876" s="56"/>
      <c r="X876" s="57"/>
      <c r="Y876" s="57"/>
      <c r="Z876" s="58"/>
      <c r="AA876" s="59"/>
      <c r="AB876" s="60"/>
      <c r="AC876" s="60"/>
      <c r="AD876" s="60"/>
      <c r="AE876" s="60"/>
      <c r="AF876" s="106"/>
      <c r="AG876" s="107"/>
      <c r="AH876" s="104"/>
    </row>
    <row r="877" spans="1:37">
      <c r="A877" s="524"/>
      <c r="B877" s="772" t="s">
        <v>802</v>
      </c>
      <c r="C877" s="376">
        <v>1</v>
      </c>
      <c r="D877" s="771">
        <v>3.2</v>
      </c>
      <c r="E877" s="104">
        <v>8.0000000000000002E-3</v>
      </c>
      <c r="F877" s="104"/>
      <c r="H877" s="542"/>
      <c r="I877"/>
      <c r="J877"/>
      <c r="K877" s="519">
        <f ca="1">SUM(K864:K876)</f>
        <v>41.6</v>
      </c>
      <c r="L877" s="516">
        <f ca="1">+SUMPRODUCT(L864:L876,K864:K876)/K877</f>
        <v>1.4863846153846153E-2</v>
      </c>
      <c r="M877" s="516">
        <f ca="1">+SUMPRODUCT(M864:M876,K864:K876)/K877</f>
        <v>0</v>
      </c>
      <c r="N877" s="69">
        <f ca="1">+SUMPRODUCT(N864:N876,K864:K876)/K877</f>
        <v>0</v>
      </c>
      <c r="O877" s="552">
        <f ca="1">+SUMPRODUCT(O864:O876,K864:K876)/K877</f>
        <v>1.3377461538461539E-2</v>
      </c>
      <c r="P877" s="69">
        <f ca="1">+SUMPRODUCT(P864:P876,K864:K876)/K877</f>
        <v>0</v>
      </c>
      <c r="Q877"/>
      <c r="R877"/>
      <c r="S877" s="524"/>
      <c r="T877" s="532"/>
      <c r="U877" s="532">
        <v>6</v>
      </c>
      <c r="V877" s="532"/>
      <c r="W877" s="56"/>
      <c r="X877" s="57"/>
      <c r="Y877" s="57"/>
      <c r="Z877" s="58"/>
      <c r="AA877" s="59"/>
      <c r="AB877" s="60"/>
      <c r="AC877" s="60"/>
      <c r="AD877" s="60"/>
      <c r="AE877" s="60"/>
      <c r="AF877" s="106"/>
      <c r="AG877" s="107"/>
      <c r="AH877" s="104"/>
    </row>
    <row r="878" spans="1:37">
      <c r="A878" s="524"/>
      <c r="B878" s="772" t="s">
        <v>803</v>
      </c>
      <c r="C878" s="376">
        <v>1</v>
      </c>
      <c r="D878" s="771">
        <v>3.2</v>
      </c>
      <c r="E878" s="104">
        <v>1.6799999999999999E-2</v>
      </c>
      <c r="F878" s="104"/>
      <c r="H878" s="542"/>
      <c r="I878"/>
      <c r="J878"/>
      <c r="K878" s="551" t="s">
        <v>59</v>
      </c>
      <c r="L878" s="550">
        <f ca="1">+L877/0.9</f>
        <v>1.6515384615384612E-2</v>
      </c>
      <c r="M878" s="518">
        <f ca="1">+M877/0.9</f>
        <v>0</v>
      </c>
      <c r="N878"/>
      <c r="O878"/>
      <c r="P878"/>
      <c r="Q878"/>
      <c r="R878"/>
      <c r="S878" s="524"/>
      <c r="T878" s="532"/>
      <c r="U878" s="532">
        <v>7</v>
      </c>
      <c r="V878" s="532"/>
      <c r="W878" s="56"/>
      <c r="X878" s="57"/>
      <c r="Y878" s="57"/>
      <c r="Z878" s="58"/>
      <c r="AA878" s="109"/>
      <c r="AB878" s="60"/>
      <c r="AC878" s="60"/>
      <c r="AD878" s="60"/>
      <c r="AE878" s="60"/>
      <c r="AF878" s="106"/>
      <c r="AG878" s="107"/>
      <c r="AH878" s="104"/>
    </row>
    <row r="879" spans="1:37" ht="15" thickBot="1">
      <c r="A879" s="524"/>
      <c r="B879" s="772" t="s">
        <v>804</v>
      </c>
      <c r="C879" s="376">
        <v>1</v>
      </c>
      <c r="D879" s="771">
        <v>3.2</v>
      </c>
      <c r="E879" s="104">
        <v>2.1499999999999998E-2</v>
      </c>
      <c r="F879" s="104"/>
      <c r="I879" s="541"/>
      <c r="R879" s="541"/>
      <c r="S879" s="524"/>
      <c r="T879" s="532"/>
      <c r="U879" s="532">
        <v>8</v>
      </c>
      <c r="V879" s="532"/>
      <c r="W879" s="56"/>
      <c r="X879" s="57"/>
      <c r="Y879" s="57"/>
      <c r="Z879" s="62"/>
      <c r="AA879" s="109"/>
      <c r="AB879" s="60"/>
      <c r="AC879" s="60"/>
      <c r="AD879" s="60"/>
      <c r="AE879" s="60"/>
      <c r="AF879" s="106"/>
      <c r="AG879" s="107"/>
      <c r="AH879" s="104"/>
    </row>
    <row r="880" spans="1:37" ht="28.8">
      <c r="A880" s="524"/>
      <c r="B880" s="772" t="s">
        <v>805</v>
      </c>
      <c r="C880" s="376">
        <v>1</v>
      </c>
      <c r="D880" s="771">
        <v>3.2</v>
      </c>
      <c r="E880" s="104">
        <v>1.24E-2</v>
      </c>
      <c r="F880" s="104"/>
      <c r="I880" s="547" t="s">
        <v>337</v>
      </c>
      <c r="J880" s="77" t="s">
        <v>63</v>
      </c>
      <c r="K880" s="507" t="s">
        <v>44</v>
      </c>
      <c r="L880" s="549" t="s">
        <v>297</v>
      </c>
      <c r="M880" s="508" t="s">
        <v>292</v>
      </c>
      <c r="N880" s="545" t="s">
        <v>46</v>
      </c>
      <c r="O880" s="549" t="s">
        <v>293</v>
      </c>
      <c r="P880" s="508" t="s">
        <v>294</v>
      </c>
      <c r="Q880"/>
      <c r="R880"/>
      <c r="S880" s="524"/>
      <c r="T880" s="524"/>
      <c r="U880" s="532">
        <v>9</v>
      </c>
      <c r="V880" s="532"/>
      <c r="W880" s="532"/>
      <c r="X880" s="57"/>
      <c r="Y880" s="57"/>
      <c r="Z880" s="62"/>
      <c r="AA880" s="59"/>
      <c r="AB880" s="60"/>
      <c r="AC880" s="60"/>
      <c r="AD880" s="60"/>
      <c r="AE880" s="60"/>
      <c r="AF880" s="106"/>
      <c r="AG880" s="107"/>
      <c r="AH880" s="104"/>
      <c r="AJ880" s="95" t="str">
        <f>+I880</f>
        <v>CN022</v>
      </c>
      <c r="AK880" s="96" t="s">
        <v>62</v>
      </c>
    </row>
    <row r="881" spans="1:38" ht="15" thickBot="1">
      <c r="A881" s="524"/>
      <c r="B881" s="772" t="s">
        <v>806</v>
      </c>
      <c r="C881" s="376">
        <v>1</v>
      </c>
      <c r="D881" s="771">
        <v>3.2</v>
      </c>
      <c r="E881" s="104">
        <v>1.32E-2</v>
      </c>
      <c r="F881" s="104"/>
      <c r="H881" s="554">
        <v>608</v>
      </c>
      <c r="I881" s="510">
        <f t="shared" ref="I881:I895" si="291">IF(H881="",
   IFERROR(MATCH("**", B:B, 0), ""),
   IFERROR(MATCH("* "&amp;H881&amp;" *", B:B, 0), "")
)</f>
        <v>869</v>
      </c>
      <c r="J881" s="53" t="str" cm="1">
        <f t="array" aca="1" ref="J881" ca="1">INDIRECT("B" &amp; I881)</f>
        <v>NIVEL 974 M4 7N T.PM 608 09-04-2026</v>
      </c>
      <c r="K881" s="511">
        <f t="shared" ref="K881:K895" ca="1" si="292">INDEX(D:D, MATCH(J881, $B:$B, 0))</f>
        <v>3.2</v>
      </c>
      <c r="L881" s="508">
        <f t="shared" ref="L881:L895" ca="1" si="293">INDEX(E:E, MATCH($J881, $B:$B, 0))*0.9</f>
        <v>2.547E-2</v>
      </c>
      <c r="M881" s="508">
        <f t="shared" ref="M881:M895" ca="1" si="294">INDEX(F:F, MATCH($J881, $B:$B, 0))*0.9</f>
        <v>0</v>
      </c>
      <c r="N881" s="512">
        <f t="shared" ref="N881:N895" ca="1" si="295">INDEX(G:G, MATCH($J$578, $B:$B, 0))</f>
        <v>0</v>
      </c>
      <c r="O881" s="512">
        <f ca="1">+IF(L881=0,N881*0.9,L881*0.9)</f>
        <v>2.2922999999999999E-2</v>
      </c>
      <c r="P881" s="513">
        <f ca="1">+M881*0.9</f>
        <v>0</v>
      </c>
      <c r="Q881" s="514" t="str">
        <f t="shared" ref="Q881:Q895" ca="1" si="296">+IF(L881=0,"-","Dump")</f>
        <v>Dump</v>
      </c>
      <c r="R881" s="515">
        <f t="shared" ref="R881:R895" ca="1" si="297">+K881/4.5</f>
        <v>0.71111111111111114</v>
      </c>
      <c r="S881" s="524"/>
      <c r="T881" s="524"/>
      <c r="U881" s="532">
        <v>10</v>
      </c>
      <c r="V881" s="532"/>
      <c r="W881" s="532"/>
      <c r="X881" s="57"/>
      <c r="Y881" s="57"/>
      <c r="Z881" s="62"/>
      <c r="AA881" s="63"/>
      <c r="AB881" s="60"/>
      <c r="AC881" s="60"/>
      <c r="AD881" s="60"/>
      <c r="AE881" s="60"/>
      <c r="AF881" s="106"/>
      <c r="AG881" s="107"/>
      <c r="AH881" s="104"/>
      <c r="AJ881" s="520">
        <f ca="1">+K897-SUMIF(AE:AE, AJ880, AA:AA)</f>
        <v>-6.5599999999999881</v>
      </c>
      <c r="AK881" s="521">
        <f ca="1">L898</f>
        <v>1.4965734265734262E-2</v>
      </c>
      <c r="AL881" s="102">
        <f ca="1">COUNTIF(AE:AE, AJ880)</f>
        <v>2</v>
      </c>
    </row>
    <row r="882" spans="1:38" ht="15" thickBot="1">
      <c r="A882" s="524"/>
      <c r="B882" s="772" t="s">
        <v>807</v>
      </c>
      <c r="C882" s="376">
        <v>1</v>
      </c>
      <c r="D882" s="771">
        <v>3.2</v>
      </c>
      <c r="E882" s="104">
        <v>1.37E-2</v>
      </c>
      <c r="F882" s="104"/>
      <c r="H882" s="554">
        <v>609</v>
      </c>
      <c r="I882" s="510">
        <f t="shared" si="291"/>
        <v>870</v>
      </c>
      <c r="J882" s="53" t="str" cm="1">
        <f t="array" aca="1" ref="J882" ca="1">INDIRECT("B" &amp; I882)</f>
        <v>NIVEL 974 M4 7N T.PM 609 09-04-2026</v>
      </c>
      <c r="K882" s="511">
        <f t="shared" ca="1" si="292"/>
        <v>3.2</v>
      </c>
      <c r="L882" s="508">
        <f t="shared" ca="1" si="293"/>
        <v>1.6920000000000001E-2</v>
      </c>
      <c r="M882" s="508">
        <f t="shared" ca="1" si="294"/>
        <v>0</v>
      </c>
      <c r="N882" s="512">
        <f t="shared" ca="1" si="295"/>
        <v>0</v>
      </c>
      <c r="O882" s="512">
        <f t="shared" ref="O882:O895" ca="1" si="298">+IF(L882=0,N882*0.9,L882*0.9)</f>
        <v>1.5228000000000002E-2</v>
      </c>
      <c r="P882" s="513">
        <f t="shared" ref="P882:P895" ca="1" si="299">+M882*0.9</f>
        <v>0</v>
      </c>
      <c r="Q882" s="514" t="str">
        <f t="shared" ca="1" si="296"/>
        <v>Dump</v>
      </c>
      <c r="R882" s="515">
        <f t="shared" ca="1" si="297"/>
        <v>0.71111111111111114</v>
      </c>
      <c r="S882" s="524"/>
      <c r="T882" s="524"/>
      <c r="U882" s="532">
        <v>11</v>
      </c>
      <c r="V882" s="532"/>
      <c r="W882" s="532"/>
      <c r="X882" s="57"/>
      <c r="Y882" s="57"/>
      <c r="Z882" s="62"/>
      <c r="AA882" s="63"/>
      <c r="AB882" s="60"/>
      <c r="AC882" s="60"/>
      <c r="AD882" s="60"/>
      <c r="AE882" s="60"/>
      <c r="AF882" s="106"/>
      <c r="AG882" s="524"/>
      <c r="AH882" s="524"/>
      <c r="AJ882" s="105" t="s">
        <v>83</v>
      </c>
      <c r="AK882" s="101"/>
    </row>
    <row r="883" spans="1:38" ht="15" thickBot="1">
      <c r="A883" s="524"/>
      <c r="B883" s="772" t="s">
        <v>808</v>
      </c>
      <c r="C883" s="376">
        <v>1</v>
      </c>
      <c r="D883" s="771">
        <v>3.2</v>
      </c>
      <c r="E883" s="104">
        <v>6.8999999999999999E-3</v>
      </c>
      <c r="F883" s="104"/>
      <c r="H883" s="554">
        <v>610</v>
      </c>
      <c r="I883" s="510">
        <f t="shared" si="291"/>
        <v>871</v>
      </c>
      <c r="J883" s="53" t="str" cm="1">
        <f t="array" aca="1" ref="J883" ca="1">INDIRECT("B" &amp; I883)</f>
        <v>NIVEL 974 M4 7N T.PM 610 09-04-2026</v>
      </c>
      <c r="K883" s="511">
        <f t="shared" ca="1" si="292"/>
        <v>3.2</v>
      </c>
      <c r="L883" s="508">
        <f t="shared" ca="1" si="293"/>
        <v>1.242E-2</v>
      </c>
      <c r="M883" s="508">
        <f t="shared" ca="1" si="294"/>
        <v>0</v>
      </c>
      <c r="N883" s="512">
        <f t="shared" ca="1" si="295"/>
        <v>0</v>
      </c>
      <c r="O883" s="512">
        <f t="shared" ca="1" si="298"/>
        <v>1.1178E-2</v>
      </c>
      <c r="P883" s="513">
        <f t="shared" ca="1" si="299"/>
        <v>0</v>
      </c>
      <c r="Q883" s="514" t="str">
        <f t="shared" ca="1" si="296"/>
        <v>Dump</v>
      </c>
      <c r="R883" s="515">
        <f t="shared" ca="1" si="297"/>
        <v>0.71111111111111114</v>
      </c>
      <c r="S883" s="524"/>
      <c r="T883" s="524"/>
      <c r="U883" s="524"/>
      <c r="V883" s="524"/>
      <c r="W883" s="524"/>
      <c r="X883" s="524"/>
      <c r="Y883" s="524"/>
      <c r="Z883" s="524"/>
      <c r="AA883" s="64">
        <f>SUM(AA872:AA882)</f>
        <v>121.64</v>
      </c>
      <c r="AB883" s="624">
        <f ca="1">+SUMPRODUCT(AA872:AA882,AB872:AB882)/AA883</f>
        <v>1.3557994693190051E-2</v>
      </c>
      <c r="AC883" s="66" t="e">
        <f ca="1">+SUMPRODUCT(Z872:Z882,AC872:AC882)/Z883</f>
        <v>#DIV/0!</v>
      </c>
      <c r="AD883" s="66">
        <f>+SUMPRODUCT(AA872:AA882,AD872:AD882)/AA883</f>
        <v>0</v>
      </c>
      <c r="AE883" s="67"/>
      <c r="AF883" s="110">
        <v>0</v>
      </c>
      <c r="AG883" s="524"/>
      <c r="AH883" s="524"/>
    </row>
    <row r="884" spans="1:38">
      <c r="A884" s="524"/>
      <c r="B884" s="772" t="s">
        <v>809</v>
      </c>
      <c r="C884" s="376">
        <v>1</v>
      </c>
      <c r="D884" s="771">
        <v>3.2</v>
      </c>
      <c r="E884" s="104">
        <v>2.2800000000000001E-2</v>
      </c>
      <c r="F884" s="104"/>
      <c r="H884" s="554">
        <v>611</v>
      </c>
      <c r="I884" s="510">
        <f t="shared" si="291"/>
        <v>872</v>
      </c>
      <c r="J884" s="53" t="str" cm="1">
        <f t="array" aca="1" ref="J884" ca="1">INDIRECT("B" &amp; I884)</f>
        <v>NIVEL 974 M4 7N T.PM 611 09-04-2026</v>
      </c>
      <c r="K884" s="511">
        <f t="shared" ca="1" si="292"/>
        <v>3.2</v>
      </c>
      <c r="L884" s="508">
        <f t="shared" ca="1" si="293"/>
        <v>1.404E-2</v>
      </c>
      <c r="M884" s="508">
        <f t="shared" ca="1" si="294"/>
        <v>0</v>
      </c>
      <c r="N884" s="512">
        <f t="shared" ca="1" si="295"/>
        <v>0</v>
      </c>
      <c r="O884" s="512">
        <f t="shared" ca="1" si="298"/>
        <v>1.2636000000000001E-2</v>
      </c>
      <c r="P884" s="513">
        <f t="shared" ca="1" si="299"/>
        <v>0</v>
      </c>
      <c r="Q884" s="514" t="str">
        <f t="shared" ca="1" si="296"/>
        <v>Dump</v>
      </c>
      <c r="R884" s="515">
        <f t="shared" ca="1" si="297"/>
        <v>0.71111111111111114</v>
      </c>
      <c r="S884" s="524"/>
      <c r="T884" s="524"/>
      <c r="U884" s="524"/>
      <c r="V884" s="524"/>
      <c r="W884" s="524"/>
      <c r="X884" s="524"/>
      <c r="Y884" s="524"/>
      <c r="Z884" s="524"/>
      <c r="AA884" s="111"/>
      <c r="AB884" s="112"/>
      <c r="AC884" s="112"/>
      <c r="AD884" s="113"/>
      <c r="AE884" s="114"/>
      <c r="AF884" s="524"/>
      <c r="AG884" s="524"/>
    </row>
    <row r="885" spans="1:38" ht="28.8">
      <c r="A885" s="524"/>
      <c r="B885" s="772" t="s">
        <v>810</v>
      </c>
      <c r="C885" s="376">
        <v>1</v>
      </c>
      <c r="D885" s="771">
        <v>3.2</v>
      </c>
      <c r="E885" s="104">
        <v>1.6500000000000001E-2</v>
      </c>
      <c r="F885" s="104"/>
      <c r="H885" s="554">
        <v>612</v>
      </c>
      <c r="I885" s="510">
        <f t="shared" si="291"/>
        <v>873</v>
      </c>
      <c r="J885" s="53" t="str" cm="1">
        <f t="array" aca="1" ref="J885" ca="1">INDIRECT("B" &amp; I885)</f>
        <v>NIVEL 974 M4 7N T.PM 612 09-04-2026</v>
      </c>
      <c r="K885" s="511">
        <f t="shared" ca="1" si="292"/>
        <v>3.2</v>
      </c>
      <c r="L885" s="508">
        <f t="shared" ca="1" si="293"/>
        <v>2.0970000000000003E-2</v>
      </c>
      <c r="M885" s="508">
        <f t="shared" ca="1" si="294"/>
        <v>0</v>
      </c>
      <c r="N885" s="512">
        <f t="shared" ca="1" si="295"/>
        <v>0</v>
      </c>
      <c r="O885" s="512">
        <f t="shared" ca="1" si="298"/>
        <v>1.8873000000000004E-2</v>
      </c>
      <c r="P885" s="513">
        <f t="shared" ca="1" si="299"/>
        <v>0</v>
      </c>
      <c r="Q885" s="514" t="str">
        <f t="shared" ca="1" si="296"/>
        <v>Dump</v>
      </c>
      <c r="R885" s="515">
        <f t="shared" ca="1" si="297"/>
        <v>0.71111111111111114</v>
      </c>
      <c r="S885" s="524"/>
      <c r="T885" s="47" t="s">
        <v>48</v>
      </c>
      <c r="U885" s="48" t="s">
        <v>49</v>
      </c>
      <c r="V885" s="48" t="s">
        <v>50</v>
      </c>
      <c r="W885" s="48" t="s">
        <v>51</v>
      </c>
      <c r="X885" s="49" t="s">
        <v>52</v>
      </c>
      <c r="Y885" s="49" t="s">
        <v>53</v>
      </c>
      <c r="Z885" s="48" t="s">
        <v>54</v>
      </c>
      <c r="AA885" s="50" t="s">
        <v>55</v>
      </c>
      <c r="AB885" s="48" t="s">
        <v>56</v>
      </c>
      <c r="AC885" s="51" t="s">
        <v>12</v>
      </c>
      <c r="AD885" s="51" t="s">
        <v>295</v>
      </c>
      <c r="AE885" s="48" t="s">
        <v>57</v>
      </c>
      <c r="AF885" s="48" t="s">
        <v>66</v>
      </c>
      <c r="AG885" s="48" t="s">
        <v>67</v>
      </c>
      <c r="AH885" s="48" t="s">
        <v>68</v>
      </c>
    </row>
    <row r="886" spans="1:38">
      <c r="A886" s="524"/>
      <c r="B886" s="772" t="s">
        <v>811</v>
      </c>
      <c r="C886" s="376">
        <v>1</v>
      </c>
      <c r="D886" s="771">
        <v>3.2</v>
      </c>
      <c r="E886" s="104">
        <v>2.1499999999999998E-2</v>
      </c>
      <c r="F886" s="104"/>
      <c r="H886" s="554">
        <v>613</v>
      </c>
      <c r="I886" s="510">
        <f t="shared" si="291"/>
        <v>874</v>
      </c>
      <c r="J886" s="53" t="str" cm="1">
        <f t="array" aca="1" ref="J886" ca="1">INDIRECT("B" &amp; I886)</f>
        <v>NIVEL 974 M4 7N T.PM 613 09-04-2026</v>
      </c>
      <c r="K886" s="511">
        <f t="shared" ca="1" si="292"/>
        <v>3.2</v>
      </c>
      <c r="L886" s="508">
        <f t="shared" ca="1" si="293"/>
        <v>8.6400000000000001E-3</v>
      </c>
      <c r="M886" s="508">
        <f t="shared" ca="1" si="294"/>
        <v>0</v>
      </c>
      <c r="N886" s="512">
        <f t="shared" ca="1" si="295"/>
        <v>0</v>
      </c>
      <c r="O886" s="512">
        <f t="shared" ca="1" si="298"/>
        <v>7.7759999999999999E-3</v>
      </c>
      <c r="P886" s="513">
        <f t="shared" ca="1" si="299"/>
        <v>0</v>
      </c>
      <c r="Q886" s="514" t="str">
        <f t="shared" ca="1" si="296"/>
        <v>Dump</v>
      </c>
      <c r="R886" s="515">
        <f t="shared" ca="1" si="297"/>
        <v>0.71111111111111114</v>
      </c>
      <c r="S886" s="524"/>
      <c r="T886" s="56">
        <v>40084</v>
      </c>
      <c r="U886" s="56">
        <v>1</v>
      </c>
      <c r="V886" s="56">
        <v>760742</v>
      </c>
      <c r="W886" s="56" t="s">
        <v>60</v>
      </c>
      <c r="X886" s="57">
        <v>46139</v>
      </c>
      <c r="Y886" s="57">
        <v>46139</v>
      </c>
      <c r="Z886" s="58">
        <v>0.70138888888888884</v>
      </c>
      <c r="AA886" s="59">
        <v>30.45</v>
      </c>
      <c r="AB886" s="60">
        <f ca="1">+O1270</f>
        <v>1.483430159146173E-2</v>
      </c>
      <c r="AC886" s="60">
        <f ca="1">+N1270</f>
        <v>0</v>
      </c>
      <c r="AD886" s="60" t="s">
        <v>319</v>
      </c>
      <c r="AE886" s="60" t="str">
        <f>+I1245</f>
        <v>EN039</v>
      </c>
      <c r="AF886" s="106"/>
      <c r="AG886" s="107">
        <f ca="1">+AF897-AB897</f>
        <v>-1.3838867993775613E-2</v>
      </c>
      <c r="AH886" s="104">
        <f ca="1">+(AF897-AB897)/AB897</f>
        <v>-1</v>
      </c>
    </row>
    <row r="887" spans="1:38">
      <c r="A887" s="524"/>
      <c r="B887" s="772" t="s">
        <v>812</v>
      </c>
      <c r="C887" s="376">
        <v>1</v>
      </c>
      <c r="D887" s="771">
        <v>3.2</v>
      </c>
      <c r="E887" s="104">
        <v>2.1299999999999999E-2</v>
      </c>
      <c r="F887" s="104"/>
      <c r="H887" s="554">
        <v>614</v>
      </c>
      <c r="I887" s="510">
        <f t="shared" si="291"/>
        <v>875</v>
      </c>
      <c r="J887" s="53" t="str" cm="1">
        <f t="array" aca="1" ref="J887" ca="1">INDIRECT("B" &amp; I887)</f>
        <v>NIVEL 974 M4 7N T.PM 614 09-04-2026</v>
      </c>
      <c r="K887" s="511">
        <f t="shared" ca="1" si="292"/>
        <v>3.2</v>
      </c>
      <c r="L887" s="508">
        <f t="shared" ca="1" si="293"/>
        <v>6.6600000000000001E-3</v>
      </c>
      <c r="M887" s="508">
        <f t="shared" ca="1" si="294"/>
        <v>0</v>
      </c>
      <c r="N887" s="512">
        <f t="shared" ca="1" si="295"/>
        <v>0</v>
      </c>
      <c r="O887" s="512">
        <f t="shared" ca="1" si="298"/>
        <v>5.9940000000000002E-3</v>
      </c>
      <c r="P887" s="513">
        <f t="shared" ca="1" si="299"/>
        <v>0</v>
      </c>
      <c r="Q887" s="514" t="str">
        <f t="shared" ca="1" si="296"/>
        <v>Dump</v>
      </c>
      <c r="R887" s="515">
        <f t="shared" ca="1" si="297"/>
        <v>0.71111111111111114</v>
      </c>
      <c r="S887" s="524"/>
      <c r="T887" s="413" t="s">
        <v>296</v>
      </c>
      <c r="U887" s="56">
        <v>2</v>
      </c>
      <c r="V887" s="56">
        <v>760775</v>
      </c>
      <c r="W887" s="56" t="s">
        <v>247</v>
      </c>
      <c r="X887" s="57">
        <v>46139</v>
      </c>
      <c r="Y887" s="57">
        <v>46140</v>
      </c>
      <c r="Z887" s="58">
        <v>0.49583333333333335</v>
      </c>
      <c r="AA887" s="59">
        <v>28.23</v>
      </c>
      <c r="AB887" s="60">
        <f ca="1">+O1270</f>
        <v>1.483430159146173E-2</v>
      </c>
      <c r="AC887" s="60">
        <f ca="1">+N1270</f>
        <v>0</v>
      </c>
      <c r="AD887" s="60" t="s">
        <v>319</v>
      </c>
      <c r="AE887" s="60" t="str">
        <f>+I1245</f>
        <v>EN039</v>
      </c>
      <c r="AF887" s="106"/>
      <c r="AG887" s="107"/>
      <c r="AH887" s="104"/>
    </row>
    <row r="888" spans="1:38">
      <c r="A888" s="524"/>
      <c r="B888" s="772" t="s">
        <v>813</v>
      </c>
      <c r="C888" s="376">
        <v>1</v>
      </c>
      <c r="D888" s="771">
        <v>3.2</v>
      </c>
      <c r="E888" s="104">
        <v>1.7500000000000002E-2</v>
      </c>
      <c r="F888" s="104"/>
      <c r="H888" s="554">
        <v>615</v>
      </c>
      <c r="I888" s="510">
        <f t="shared" si="291"/>
        <v>876</v>
      </c>
      <c r="J888" s="53" t="str" cm="1">
        <f t="array" aca="1" ref="J888" ca="1">INDIRECT("B" &amp; I888)</f>
        <v>NIVEL 974 M4 7N T.PM 615 09-04-2026</v>
      </c>
      <c r="K888" s="511">
        <f t="shared" ca="1" si="292"/>
        <v>3.2</v>
      </c>
      <c r="L888" s="508">
        <f t="shared" ca="1" si="293"/>
        <v>7.7400000000000004E-3</v>
      </c>
      <c r="M888" s="508">
        <f t="shared" ca="1" si="294"/>
        <v>0</v>
      </c>
      <c r="N888" s="512">
        <f t="shared" ca="1" si="295"/>
        <v>0</v>
      </c>
      <c r="O888" s="512">
        <f t="shared" ca="1" si="298"/>
        <v>6.9660000000000008E-3</v>
      </c>
      <c r="P888" s="513">
        <f t="shared" ca="1" si="299"/>
        <v>0</v>
      </c>
      <c r="Q888" s="514" t="str">
        <f t="shared" ca="1" si="296"/>
        <v>Dump</v>
      </c>
      <c r="R888" s="515">
        <f t="shared" ca="1" si="297"/>
        <v>0.71111111111111114</v>
      </c>
      <c r="S888" s="524"/>
      <c r="T888" s="608"/>
      <c r="U888" s="56">
        <v>3</v>
      </c>
      <c r="V888" s="56">
        <v>760864</v>
      </c>
      <c r="W888" s="56" t="s">
        <v>60</v>
      </c>
      <c r="X888" s="57">
        <v>46140</v>
      </c>
      <c r="Y888" s="57">
        <v>46141</v>
      </c>
      <c r="Z888" s="58">
        <v>0.52569444444444446</v>
      </c>
      <c r="AA888" s="59">
        <v>31.03</v>
      </c>
      <c r="AB888" s="60">
        <f ca="1">+O1314</f>
        <v>1.2901274999999993E-2</v>
      </c>
      <c r="AC888" s="60">
        <f ca="1">+N1314</f>
        <v>0</v>
      </c>
      <c r="AD888" s="60" t="s">
        <v>319</v>
      </c>
      <c r="AE888" s="60" t="str">
        <f>+I1273</f>
        <v>EN040</v>
      </c>
      <c r="AF888" s="106"/>
      <c r="AG888" s="107"/>
      <c r="AH888" s="104"/>
    </row>
    <row r="889" spans="1:38">
      <c r="A889" s="524"/>
      <c r="B889" s="772" t="s">
        <v>814</v>
      </c>
      <c r="C889" s="376">
        <v>1</v>
      </c>
      <c r="D889" s="771">
        <v>3.2</v>
      </c>
      <c r="E889" s="104">
        <v>1.26E-2</v>
      </c>
      <c r="F889" s="104"/>
      <c r="H889" s="554">
        <v>616</v>
      </c>
      <c r="I889" s="510">
        <f t="shared" si="291"/>
        <v>877</v>
      </c>
      <c r="J889" s="53" t="str" cm="1">
        <f t="array" aca="1" ref="J889" ca="1">INDIRECT("B" &amp; I889)</f>
        <v>NIVEL 974 M4 7N T.PM 616 09-04-2026</v>
      </c>
      <c r="K889" s="511">
        <f t="shared" ca="1" si="292"/>
        <v>3.2</v>
      </c>
      <c r="L889" s="508">
        <f t="shared" ca="1" si="293"/>
        <v>7.2000000000000007E-3</v>
      </c>
      <c r="M889" s="508">
        <f t="shared" ca="1" si="294"/>
        <v>0</v>
      </c>
      <c r="N889" s="512">
        <f t="shared" ca="1" si="295"/>
        <v>0</v>
      </c>
      <c r="O889" s="512">
        <f t="shared" ca="1" si="298"/>
        <v>6.4800000000000005E-3</v>
      </c>
      <c r="P889" s="513">
        <f t="shared" ca="1" si="299"/>
        <v>0</v>
      </c>
      <c r="Q889" s="514" t="str">
        <f t="shared" ca="1" si="296"/>
        <v>Dump</v>
      </c>
      <c r="R889" s="515">
        <f t="shared" ca="1" si="297"/>
        <v>0.71111111111111114</v>
      </c>
      <c r="S889" s="524"/>
      <c r="T889" s="608"/>
      <c r="U889" s="56">
        <v>4</v>
      </c>
      <c r="V889" s="56">
        <v>760886</v>
      </c>
      <c r="W889" s="56" t="s">
        <v>247</v>
      </c>
      <c r="X889" s="57">
        <v>46140</v>
      </c>
      <c r="Y889" s="57">
        <v>46141</v>
      </c>
      <c r="Z889" s="58">
        <v>0.70277777777777772</v>
      </c>
      <c r="AA889" s="59">
        <v>31.27</v>
      </c>
      <c r="AB889" s="60">
        <f ca="1">+O1314</f>
        <v>1.2901274999999993E-2</v>
      </c>
      <c r="AC889" s="60">
        <f ca="1">+N1314</f>
        <v>0</v>
      </c>
      <c r="AD889" s="60" t="s">
        <v>319</v>
      </c>
      <c r="AE889" s="60" t="str">
        <f>+I1273</f>
        <v>EN040</v>
      </c>
      <c r="AF889" s="106"/>
      <c r="AG889" s="107"/>
      <c r="AH889" s="104"/>
    </row>
    <row r="890" spans="1:38">
      <c r="A890" s="524"/>
      <c r="B890" s="772" t="s">
        <v>815</v>
      </c>
      <c r="C890" s="376">
        <v>1</v>
      </c>
      <c r="D890" s="771">
        <v>3.2</v>
      </c>
      <c r="E890" s="104">
        <v>1.77E-2</v>
      </c>
      <c r="F890" s="104"/>
      <c r="H890" s="554">
        <v>617</v>
      </c>
      <c r="I890" s="510">
        <f t="shared" si="291"/>
        <v>878</v>
      </c>
      <c r="J890" s="53" t="str" cm="1">
        <f t="array" aca="1" ref="J890" ca="1">INDIRECT("B" &amp; I890)</f>
        <v>NIVEL 974 M4 6N T.PM 617 09-04-2026</v>
      </c>
      <c r="K890" s="511">
        <f t="shared" ca="1" si="292"/>
        <v>3.2</v>
      </c>
      <c r="L890" s="508">
        <f t="shared" ca="1" si="293"/>
        <v>1.512E-2</v>
      </c>
      <c r="M890" s="508">
        <f t="shared" ca="1" si="294"/>
        <v>0</v>
      </c>
      <c r="N890" s="512">
        <f t="shared" ca="1" si="295"/>
        <v>0</v>
      </c>
      <c r="O890" s="512">
        <f t="shared" ca="1" si="298"/>
        <v>1.3608E-2</v>
      </c>
      <c r="P890" s="513">
        <f t="shared" ca="1" si="299"/>
        <v>0</v>
      </c>
      <c r="Q890" s="514" t="str">
        <f t="shared" ca="1" si="296"/>
        <v>Dump</v>
      </c>
      <c r="R890" s="515">
        <f t="shared" ca="1" si="297"/>
        <v>0.71111111111111114</v>
      </c>
      <c r="S890" s="524"/>
      <c r="T890" s="608"/>
      <c r="U890" s="608">
        <v>5</v>
      </c>
      <c r="V890" s="56"/>
      <c r="W890" s="56"/>
      <c r="X890" s="57"/>
      <c r="Y890" s="57"/>
      <c r="Z890" s="58"/>
      <c r="AA890" s="59"/>
      <c r="AB890" s="60"/>
      <c r="AC890" s="60"/>
      <c r="AD890" s="60"/>
      <c r="AE890" s="60"/>
      <c r="AF890" s="106"/>
      <c r="AG890" s="107"/>
      <c r="AH890" s="104"/>
    </row>
    <row r="891" spans="1:38">
      <c r="A891" s="524"/>
      <c r="B891" s="772" t="s">
        <v>816</v>
      </c>
      <c r="C891" s="376">
        <v>1</v>
      </c>
      <c r="D891" s="771">
        <v>3.2</v>
      </c>
      <c r="E891" s="104">
        <v>1.5699999999999999E-2</v>
      </c>
      <c r="F891" s="104"/>
      <c r="H891" s="554">
        <v>618</v>
      </c>
      <c r="I891" s="510">
        <f t="shared" si="291"/>
        <v>879</v>
      </c>
      <c r="J891" s="53" t="str" cm="1">
        <f t="array" aca="1" ref="J891" ca="1">INDIRECT("B" &amp; I891)</f>
        <v>NIVEL 974 M4 6N T.PM 618 09-04-2026</v>
      </c>
      <c r="K891" s="511">
        <f t="shared" ca="1" si="292"/>
        <v>3.2</v>
      </c>
      <c r="L891" s="508">
        <f t="shared" ca="1" si="293"/>
        <v>1.9349999999999999E-2</v>
      </c>
      <c r="M891" s="508">
        <f t="shared" ca="1" si="294"/>
        <v>0</v>
      </c>
      <c r="N891" s="512">
        <f t="shared" ca="1" si="295"/>
        <v>0</v>
      </c>
      <c r="O891" s="512">
        <f t="shared" ref="O891:O892" ca="1" si="300">+IF(L891=0,N891*0.9,L891*0.9)</f>
        <v>1.7415E-2</v>
      </c>
      <c r="P891" s="513">
        <f t="shared" ref="P891:P892" ca="1" si="301">+M891*0.9</f>
        <v>0</v>
      </c>
      <c r="Q891" s="514" t="str">
        <f t="shared" ref="Q891:Q892" ca="1" si="302">+IF(L891=0,"-","Dump")</f>
        <v>Dump</v>
      </c>
      <c r="R891" s="515">
        <f t="shared" ref="R891:R892" ca="1" si="303">+K891/4.5</f>
        <v>0.71111111111111114</v>
      </c>
      <c r="S891" s="524"/>
      <c r="T891" s="608"/>
      <c r="U891" s="608">
        <v>6</v>
      </c>
      <c r="V891" s="608"/>
      <c r="W891" s="56"/>
      <c r="X891" s="57"/>
      <c r="Y891" s="57"/>
      <c r="Z891" s="58"/>
      <c r="AA891" s="59"/>
      <c r="AB891" s="60"/>
      <c r="AC891" s="60"/>
      <c r="AD891" s="60"/>
      <c r="AE891" s="60"/>
      <c r="AF891" s="106"/>
      <c r="AG891" s="107"/>
      <c r="AH891" s="104"/>
    </row>
    <row r="892" spans="1:38">
      <c r="A892" s="524"/>
      <c r="B892" s="772" t="s">
        <v>817</v>
      </c>
      <c r="C892" s="376">
        <v>1</v>
      </c>
      <c r="D892" s="771">
        <v>3.2</v>
      </c>
      <c r="E892" s="104">
        <v>1.5699999999999999E-2</v>
      </c>
      <c r="F892" s="104"/>
      <c r="H892" s="554">
        <v>619</v>
      </c>
      <c r="I892" s="510">
        <f t="shared" si="291"/>
        <v>880</v>
      </c>
      <c r="J892" s="53" t="str" cm="1">
        <f t="array" aca="1" ref="J892" ca="1">INDIRECT("B" &amp; I892)</f>
        <v>NIVEL 974 M4 6N T.PM 619 09-04-2026</v>
      </c>
      <c r="K892" s="511">
        <f t="shared" ca="1" si="292"/>
        <v>3.2</v>
      </c>
      <c r="L892" s="508">
        <f t="shared" ca="1" si="293"/>
        <v>1.116E-2</v>
      </c>
      <c r="M892" s="508">
        <f t="shared" ca="1" si="294"/>
        <v>0</v>
      </c>
      <c r="N892" s="512">
        <f t="shared" ca="1" si="295"/>
        <v>0</v>
      </c>
      <c r="O892" s="512">
        <f t="shared" ca="1" si="300"/>
        <v>1.0044000000000001E-2</v>
      </c>
      <c r="P892" s="513">
        <f t="shared" ca="1" si="301"/>
        <v>0</v>
      </c>
      <c r="Q892" s="514" t="str">
        <f t="shared" ca="1" si="302"/>
        <v>Dump</v>
      </c>
      <c r="R892" s="515">
        <f t="shared" ca="1" si="303"/>
        <v>0.71111111111111114</v>
      </c>
      <c r="S892" s="524"/>
      <c r="T892" s="608"/>
      <c r="U892" s="608">
        <v>7</v>
      </c>
      <c r="V892" s="608"/>
      <c r="W892" s="56"/>
      <c r="X892" s="57"/>
      <c r="Y892" s="57"/>
      <c r="Z892" s="58"/>
      <c r="AA892" s="109"/>
      <c r="AB892" s="60"/>
      <c r="AC892" s="60"/>
      <c r="AD892" s="60"/>
      <c r="AE892" s="60"/>
      <c r="AF892" s="106"/>
      <c r="AG892" s="107"/>
      <c r="AH892" s="104"/>
    </row>
    <row r="893" spans="1:38">
      <c r="A893" s="524"/>
      <c r="B893" s="772" t="s">
        <v>818</v>
      </c>
      <c r="C893" s="376">
        <v>1</v>
      </c>
      <c r="D893" s="771">
        <v>3.2</v>
      </c>
      <c r="E893" s="104">
        <v>1.6199999999999999E-2</v>
      </c>
      <c r="F893" s="104"/>
      <c r="H893" s="554">
        <v>620</v>
      </c>
      <c r="I893" s="510">
        <f t="shared" si="291"/>
        <v>881</v>
      </c>
      <c r="J893" s="53" t="str" cm="1">
        <f t="array" aca="1" ref="J893" ca="1">INDIRECT("B" &amp; I893)</f>
        <v>NIVEL 974 M4 6N T.PM 620 09-04-2026</v>
      </c>
      <c r="K893" s="511">
        <f t="shared" ca="1" si="292"/>
        <v>3.2</v>
      </c>
      <c r="L893" s="508">
        <f t="shared" ca="1" si="293"/>
        <v>1.188E-2</v>
      </c>
      <c r="M893" s="508">
        <f t="shared" ca="1" si="294"/>
        <v>0</v>
      </c>
      <c r="N893" s="512">
        <f t="shared" ca="1" si="295"/>
        <v>0</v>
      </c>
      <c r="O893" s="512">
        <f t="shared" ca="1" si="298"/>
        <v>1.0692E-2</v>
      </c>
      <c r="P893" s="513">
        <f t="shared" ca="1" si="299"/>
        <v>0</v>
      </c>
      <c r="Q893" s="514" t="str">
        <f t="shared" ca="1" si="296"/>
        <v>Dump</v>
      </c>
      <c r="R893" s="515">
        <f t="shared" ca="1" si="297"/>
        <v>0.71111111111111114</v>
      </c>
      <c r="S893" s="524"/>
      <c r="T893" s="608"/>
      <c r="U893" s="608">
        <v>8</v>
      </c>
      <c r="V893" s="608"/>
      <c r="W893" s="56"/>
      <c r="X893" s="57"/>
      <c r="Y893" s="57"/>
      <c r="Z893" s="62"/>
      <c r="AA893" s="109"/>
      <c r="AB893" s="60"/>
      <c r="AC893" s="60"/>
      <c r="AD893" s="60"/>
      <c r="AE893" s="60"/>
      <c r="AF893" s="106"/>
      <c r="AG893" s="107"/>
      <c r="AH893" s="104"/>
    </row>
    <row r="894" spans="1:38">
      <c r="A894" s="524"/>
      <c r="B894" s="772" t="s">
        <v>819</v>
      </c>
      <c r="C894" s="376">
        <v>1</v>
      </c>
      <c r="D894" s="771">
        <v>3.2</v>
      </c>
      <c r="E894" s="104">
        <v>4.7000000000000002E-3</v>
      </c>
      <c r="F894" s="104"/>
      <c r="H894" s="554">
        <v>621</v>
      </c>
      <c r="I894" s="510">
        <f t="shared" si="291"/>
        <v>882</v>
      </c>
      <c r="J894" s="53" t="str" cm="1">
        <f t="array" aca="1" ref="J894" ca="1">INDIRECT("B" &amp; I894)</f>
        <v>NIVEL 974 M4 6N T.PM 621 09-04-2026</v>
      </c>
      <c r="K894" s="511">
        <f t="shared" ca="1" si="292"/>
        <v>3.2</v>
      </c>
      <c r="L894" s="508">
        <f t="shared" ca="1" si="293"/>
        <v>1.2330000000000001E-2</v>
      </c>
      <c r="M894" s="508">
        <f t="shared" ca="1" si="294"/>
        <v>0</v>
      </c>
      <c r="N894" s="512">
        <f t="shared" ca="1" si="295"/>
        <v>0</v>
      </c>
      <c r="O894" s="512">
        <f t="shared" ca="1" si="298"/>
        <v>1.1097000000000001E-2</v>
      </c>
      <c r="P894" s="513">
        <f t="shared" ca="1" si="299"/>
        <v>0</v>
      </c>
      <c r="Q894" s="514" t="str">
        <f t="shared" ca="1" si="296"/>
        <v>Dump</v>
      </c>
      <c r="R894" s="515">
        <f t="shared" ca="1" si="297"/>
        <v>0.71111111111111114</v>
      </c>
      <c r="S894" s="524"/>
      <c r="T894" s="606"/>
      <c r="U894" s="608">
        <v>9</v>
      </c>
      <c r="V894" s="608"/>
      <c r="W894" s="608"/>
      <c r="X894" s="57"/>
      <c r="Y894" s="57"/>
      <c r="Z894" s="62"/>
      <c r="AA894" s="59"/>
      <c r="AB894" s="60"/>
      <c r="AC894" s="60"/>
      <c r="AD894" s="60"/>
      <c r="AE894" s="60"/>
      <c r="AF894" s="106"/>
      <c r="AG894" s="107"/>
      <c r="AH894" s="104"/>
    </row>
    <row r="895" spans="1:38">
      <c r="A895" s="524"/>
      <c r="B895" s="772" t="s">
        <v>820</v>
      </c>
      <c r="C895" s="376">
        <v>1</v>
      </c>
      <c r="D895" s="771">
        <v>3.2</v>
      </c>
      <c r="E895" s="104">
        <v>8.8999999999999999E-3</v>
      </c>
      <c r="F895" s="104"/>
      <c r="H895" s="556">
        <v>622</v>
      </c>
      <c r="I895" s="510">
        <f t="shared" si="291"/>
        <v>883</v>
      </c>
      <c r="J895" s="53" t="str" cm="1">
        <f t="array" aca="1" ref="J895" ca="1">INDIRECT("B" &amp; I895)</f>
        <v>NIVEL 974 M4 6N T.PM 622 09-04-2026</v>
      </c>
      <c r="K895" s="511">
        <f t="shared" ca="1" si="292"/>
        <v>3.2</v>
      </c>
      <c r="L895" s="508">
        <f t="shared" ca="1" si="293"/>
        <v>6.2100000000000002E-3</v>
      </c>
      <c r="M895" s="508">
        <f t="shared" ca="1" si="294"/>
        <v>0</v>
      </c>
      <c r="N895" s="512">
        <f t="shared" ca="1" si="295"/>
        <v>0</v>
      </c>
      <c r="O895" s="512">
        <f t="shared" ca="1" si="298"/>
        <v>5.5890000000000002E-3</v>
      </c>
      <c r="P895" s="513">
        <f t="shared" ca="1" si="299"/>
        <v>0</v>
      </c>
      <c r="Q895" s="514" t="str">
        <f t="shared" ca="1" si="296"/>
        <v>Dump</v>
      </c>
      <c r="R895" s="515">
        <f t="shared" ca="1" si="297"/>
        <v>0.71111111111111114</v>
      </c>
      <c r="S895" s="524"/>
      <c r="T895" s="606"/>
      <c r="U895" s="608">
        <v>10</v>
      </c>
      <c r="V895" s="608"/>
      <c r="W895" s="608"/>
      <c r="X895" s="57"/>
      <c r="Y895" s="57"/>
      <c r="Z895" s="62"/>
      <c r="AA895" s="63"/>
      <c r="AB895" s="60"/>
      <c r="AC895" s="60"/>
      <c r="AD895" s="60"/>
      <c r="AE895" s="60"/>
      <c r="AF895" s="106"/>
      <c r="AG895" s="107"/>
      <c r="AH895" s="104"/>
    </row>
    <row r="896" spans="1:38" ht="15" thickBot="1">
      <c r="A896" s="524"/>
      <c r="B896" s="772" t="s">
        <v>821</v>
      </c>
      <c r="C896" s="376">
        <v>1</v>
      </c>
      <c r="D896" s="771">
        <v>3.2</v>
      </c>
      <c r="E896" s="104">
        <v>7.4999999999999997E-3</v>
      </c>
      <c r="F896" s="104"/>
      <c r="H896" s="560"/>
      <c r="I896" s="559">
        <v>8</v>
      </c>
      <c r="J896" s="77" t="s">
        <v>335</v>
      </c>
      <c r="K896" s="561">
        <f>+I896*1.7</f>
        <v>13.6</v>
      </c>
      <c r="L896" s="562" cm="1">
        <f t="array" aca="1" ref="L896" ca="1">IFERROR(
INDEX(L:L,
MATCH(J896,I:I,0) +
MATCH(TRUE,OFFSET(O1,MATCH(J896,I:I,0)-1,0,50,1)="",0)
-2
),
"")</f>
        <v>1.4863846153846153E-2</v>
      </c>
      <c r="M896" s="562" t="e">
        <f>INDEX(F:F, MATCH($J896, $B:$B, 0))*0.9</f>
        <v>#N/A</v>
      </c>
      <c r="N896" s="563" cm="1">
        <f t="array" aca="1" ref="N896" ca="1">IFERROR(
INDEX(N:N,
MATCH(J896,I:I,0) +
MATCH(TRUE,OFFSET(O1,MATCH(J896,I:I,0)-1,0,50,1)="",0)
-2
),
"")</f>
        <v>0</v>
      </c>
      <c r="O896" s="566" cm="1">
        <f t="array" aca="1" ref="O896" ca="1">IFERROR(
INDEX(O:O,
MATCH(J896,I:I,0) +
MATCH(TRUE,OFFSET(O1,MATCH(J896,I:I,0)-1,0,50,1)="",0)
-2
),
"")</f>
        <v>1.3377461538461539E-2</v>
      </c>
      <c r="P896" s="513" t="e">
        <f t="shared" ref="P896" si="304">+M896*0.9</f>
        <v>#N/A</v>
      </c>
      <c r="Q896" s="564" t="s">
        <v>338</v>
      </c>
      <c r="R896" s="565">
        <f t="shared" ref="R896" si="305">+K896/4.5</f>
        <v>3.0222222222222221</v>
      </c>
      <c r="S896" s="524"/>
      <c r="T896" s="606"/>
      <c r="U896" s="608">
        <v>11</v>
      </c>
      <c r="V896" s="608"/>
      <c r="W896" s="608"/>
      <c r="X896" s="57"/>
      <c r="Y896" s="57"/>
      <c r="Z896" s="62"/>
      <c r="AA896" s="63"/>
      <c r="AB896" s="60"/>
      <c r="AC896" s="60"/>
      <c r="AD896" s="60"/>
      <c r="AE896" s="60"/>
      <c r="AF896" s="106"/>
      <c r="AG896" s="606"/>
      <c r="AH896" s="606"/>
    </row>
    <row r="897" spans="1:38" ht="15" thickBot="1">
      <c r="A897" s="524"/>
      <c r="B897" s="772" t="s">
        <v>822</v>
      </c>
      <c r="C897" s="376">
        <v>1</v>
      </c>
      <c r="D897" s="771">
        <v>3.2</v>
      </c>
      <c r="E897" s="104">
        <v>1.0500000000000001E-2</v>
      </c>
      <c r="F897" s="104"/>
      <c r="H897" s="554"/>
      <c r="I897"/>
      <c r="J897"/>
      <c r="K897" s="519">
        <f ca="1">SUM(K881:K896)</f>
        <v>61.600000000000009</v>
      </c>
      <c r="L897" s="516">
        <f ca="1">+SUMPRODUCT(L881:L896,K881:K896)/K897</f>
        <v>1.3469160839160837E-2</v>
      </c>
      <c r="M897" s="516" t="e">
        <f ca="1">+SUMPRODUCT(M881:M896,K881:K896)/K897</f>
        <v>#N/A</v>
      </c>
      <c r="N897" s="69">
        <f ca="1">+SUMPRODUCT(N881:N896,K881:K896)/K897</f>
        <v>0</v>
      </c>
      <c r="O897" s="552">
        <f ca="1">+SUMPRODUCT(O881:O896,K881:K896)/K897</f>
        <v>1.2122244755244756E-2</v>
      </c>
      <c r="P897" s="69" t="e">
        <f ca="1">+SUMPRODUCT(P881:P896,K881:K896)/K897</f>
        <v>#N/A</v>
      </c>
      <c r="Q897"/>
      <c r="R897"/>
      <c r="S897" s="524"/>
      <c r="T897" s="606"/>
      <c r="U897" s="606"/>
      <c r="V897" s="606"/>
      <c r="W897" s="606"/>
      <c r="X897" s="606"/>
      <c r="Y897" s="606"/>
      <c r="Z897" s="606"/>
      <c r="AA897" s="64">
        <f>SUM(AA886:AA896)</f>
        <v>120.98</v>
      </c>
      <c r="AB897" s="624">
        <f ca="1">+SUMPRODUCT(AA886:AA896,AB886:AB896)/AA897</f>
        <v>1.3838867993775613E-2</v>
      </c>
      <c r="AC897" s="66" t="e">
        <f ca="1">+SUMPRODUCT(Z886:Z896,AC886:AC896)/Z897</f>
        <v>#DIV/0!</v>
      </c>
      <c r="AD897" s="66">
        <f>+SUMPRODUCT(AA886:AA896,AD886:AD896)/AA897</f>
        <v>0</v>
      </c>
      <c r="AE897" s="67"/>
      <c r="AF897" s="110">
        <v>0</v>
      </c>
      <c r="AG897" s="606"/>
      <c r="AH897" s="606"/>
    </row>
    <row r="898" spans="1:38">
      <c r="A898" s="524"/>
      <c r="B898" s="772" t="s">
        <v>823</v>
      </c>
      <c r="C898" s="376">
        <v>1</v>
      </c>
      <c r="D898" s="771">
        <v>3.2</v>
      </c>
      <c r="E898" s="104">
        <v>7.7999999999999996E-3</v>
      </c>
      <c r="F898" s="104"/>
      <c r="H898" s="554"/>
      <c r="I898"/>
      <c r="J898"/>
      <c r="K898" s="551" t="s">
        <v>59</v>
      </c>
      <c r="L898" s="550">
        <f ca="1">+L897/0.9</f>
        <v>1.4965734265734262E-2</v>
      </c>
      <c r="M898" s="518" t="e">
        <f ca="1">+M897/0.9</f>
        <v>#N/A</v>
      </c>
      <c r="N898"/>
      <c r="O898"/>
      <c r="P898"/>
      <c r="Q898"/>
      <c r="R898"/>
      <c r="S898" s="524"/>
      <c r="T898" s="606"/>
      <c r="U898" s="606"/>
      <c r="V898" s="606"/>
      <c r="W898" s="606"/>
      <c r="X898" s="606"/>
      <c r="Y898" s="606"/>
      <c r="Z898" s="606"/>
      <c r="AA898" s="111"/>
      <c r="AB898" s="112"/>
      <c r="AC898" s="112"/>
      <c r="AD898" s="113"/>
      <c r="AE898" s="114"/>
      <c r="AF898" s="606"/>
      <c r="AG898" s="606"/>
    </row>
    <row r="899" spans="1:38" ht="29.4" thickBot="1">
      <c r="A899" s="524"/>
      <c r="B899" s="772" t="s">
        <v>824</v>
      </c>
      <c r="C899" s="376">
        <v>1</v>
      </c>
      <c r="D899" s="771">
        <v>3.2</v>
      </c>
      <c r="E899" s="104">
        <v>8.0000000000000002E-3</v>
      </c>
      <c r="F899" s="104"/>
      <c r="I899" s="553"/>
      <c r="R899" s="553"/>
      <c r="S899" s="524"/>
      <c r="T899" s="47" t="s">
        <v>48</v>
      </c>
      <c r="U899" s="48" t="s">
        <v>49</v>
      </c>
      <c r="V899" s="48" t="s">
        <v>50</v>
      </c>
      <c r="W899" s="48" t="s">
        <v>51</v>
      </c>
      <c r="X899" s="49" t="s">
        <v>52</v>
      </c>
      <c r="Y899" s="49" t="s">
        <v>53</v>
      </c>
      <c r="Z899" s="48" t="s">
        <v>54</v>
      </c>
      <c r="AA899" s="50" t="s">
        <v>55</v>
      </c>
      <c r="AB899" s="48" t="s">
        <v>56</v>
      </c>
      <c r="AC899" s="51" t="s">
        <v>12</v>
      </c>
      <c r="AD899" s="51" t="s">
        <v>295</v>
      </c>
      <c r="AE899" s="48" t="s">
        <v>57</v>
      </c>
      <c r="AF899" s="48" t="s">
        <v>66</v>
      </c>
      <c r="AG899" s="48" t="s">
        <v>67</v>
      </c>
      <c r="AH899" s="48" t="s">
        <v>68</v>
      </c>
    </row>
    <row r="900" spans="1:38" ht="28.8">
      <c r="A900" s="524"/>
      <c r="B900" s="772" t="s">
        <v>825</v>
      </c>
      <c r="C900" s="376">
        <v>1</v>
      </c>
      <c r="D900" s="771">
        <v>3.2</v>
      </c>
      <c r="E900" s="104">
        <v>7.1000000000000004E-3</v>
      </c>
      <c r="F900" s="104"/>
      <c r="I900" s="547" t="s">
        <v>350</v>
      </c>
      <c r="J900" s="77" t="s">
        <v>63</v>
      </c>
      <c r="K900" s="507" t="s">
        <v>44</v>
      </c>
      <c r="L900" s="549" t="s">
        <v>297</v>
      </c>
      <c r="M900" s="508" t="s">
        <v>292</v>
      </c>
      <c r="N900" s="545" t="s">
        <v>46</v>
      </c>
      <c r="O900" s="549" t="s">
        <v>293</v>
      </c>
      <c r="P900" s="508" t="s">
        <v>294</v>
      </c>
      <c r="Q900"/>
      <c r="R900"/>
      <c r="S900" s="524"/>
      <c r="T900" s="56">
        <v>40090</v>
      </c>
      <c r="U900" s="56">
        <v>1</v>
      </c>
      <c r="V900" s="56">
        <v>760742</v>
      </c>
      <c r="W900" s="56" t="s">
        <v>60</v>
      </c>
      <c r="X900" s="57">
        <v>46142</v>
      </c>
      <c r="Y900" s="57">
        <v>46142</v>
      </c>
      <c r="Z900" s="58">
        <v>0.62291666666666667</v>
      </c>
      <c r="AA900" s="59">
        <v>30.24</v>
      </c>
      <c r="AB900" s="60">
        <f ca="1">+O1341</f>
        <v>1.4407434782608695E-2</v>
      </c>
      <c r="AC900" s="60">
        <f ca="1">+N1341</f>
        <v>0</v>
      </c>
      <c r="AD900" s="60" t="s">
        <v>319</v>
      </c>
      <c r="AE900" s="60" t="str">
        <f>+I1317</f>
        <v>EN041</v>
      </c>
      <c r="AF900" s="106"/>
      <c r="AG900" s="107">
        <f ca="1">+AF911-AB911</f>
        <v>-1.4407434782608695E-2</v>
      </c>
      <c r="AH900" s="104">
        <f ca="1">+(AF911-AB911)/AB911</f>
        <v>-1</v>
      </c>
      <c r="AJ900" s="95" t="str">
        <f>+I900</f>
        <v>EN023</v>
      </c>
      <c r="AK900" s="96" t="s">
        <v>62</v>
      </c>
    </row>
    <row r="901" spans="1:38" ht="15" thickBot="1">
      <c r="A901" s="524"/>
      <c r="B901" s="772" t="s">
        <v>826</v>
      </c>
      <c r="C901" s="376">
        <v>1</v>
      </c>
      <c r="D901" s="771">
        <v>3.2</v>
      </c>
      <c r="E901" s="104">
        <v>1.6899999999999998E-2</v>
      </c>
      <c r="F901" s="104"/>
      <c r="H901" s="557">
        <v>623</v>
      </c>
      <c r="I901" s="510">
        <f t="shared" ref="I901:I910" si="306">IF(H901="",
   IFERROR(MATCH("**", B:B, 0), ""),
   IFERROR(MATCH("* "&amp;H901&amp;" *", B:B, 0), "")
)</f>
        <v>884</v>
      </c>
      <c r="J901" s="53" t="str" cm="1">
        <f t="array" aca="1" ref="J901" ca="1">INDIRECT("B" &amp; I901)</f>
        <v>NIVEL 974 M4 6N T.PM 623 10-04-2026</v>
      </c>
      <c r="K901" s="511">
        <f t="shared" ref="K901:K910" ca="1" si="307">INDEX(D:D, MATCH(J901, $B:$B, 0))</f>
        <v>3.2</v>
      </c>
      <c r="L901" s="508">
        <f t="shared" ref="L901:L910" ca="1" si="308">INDEX(E:E, MATCH($J901, $B:$B, 0))*0.9</f>
        <v>2.052E-2</v>
      </c>
      <c r="M901" s="508">
        <f t="shared" ref="M901:M910" ca="1" si="309">INDEX(F:F, MATCH($J901, $B:$B, 0))*0.9</f>
        <v>0</v>
      </c>
      <c r="N901" s="512">
        <f t="shared" ref="N901:N910" ca="1" si="310">INDEX(G:G, MATCH($J$578, $B:$B, 0))</f>
        <v>0</v>
      </c>
      <c r="O901" s="512">
        <f ca="1">+IF(L901=0,N901*0.9,L901*0.9)</f>
        <v>1.8468000000000002E-2</v>
      </c>
      <c r="P901" s="513">
        <f ca="1">+M901*0.9</f>
        <v>0</v>
      </c>
      <c r="Q901" s="514" t="str">
        <f t="shared" ref="Q901:Q910" ca="1" si="311">+IF(L901=0,"-","Dump")</f>
        <v>Dump</v>
      </c>
      <c r="R901" s="515">
        <f t="shared" ref="R901:R910" ca="1" si="312">+K901/4.5</f>
        <v>0.71111111111111114</v>
      </c>
      <c r="S901" s="524"/>
      <c r="T901" s="413" t="s">
        <v>296</v>
      </c>
      <c r="U901" s="56">
        <v>2</v>
      </c>
      <c r="V901" s="56"/>
      <c r="W901" s="56"/>
      <c r="X901" s="57"/>
      <c r="Y901" s="57"/>
      <c r="Z901" s="58"/>
      <c r="AA901" s="59"/>
      <c r="AB901" s="60"/>
      <c r="AC901" s="60"/>
      <c r="AD901" s="60"/>
      <c r="AE901" s="60"/>
      <c r="AF901" s="106"/>
      <c r="AG901" s="107"/>
      <c r="AH901" s="104"/>
      <c r="AJ901" s="520">
        <f ca="1">+K911-SUMIF(AE:AE, AJ900, AA:AA)</f>
        <v>1.6299999999999955</v>
      </c>
      <c r="AK901" s="521">
        <f ca="1">L912</f>
        <v>1.7750000000000002E-2</v>
      </c>
      <c r="AL901" s="102">
        <f ca="1">COUNTIF(AE:AE, AJ900)</f>
        <v>1</v>
      </c>
    </row>
    <row r="902" spans="1:38" ht="15" thickBot="1">
      <c r="A902" s="524"/>
      <c r="B902" s="772" t="s">
        <v>827</v>
      </c>
      <c r="C902" s="376">
        <v>1</v>
      </c>
      <c r="D902" s="771">
        <v>3.2</v>
      </c>
      <c r="E902" s="104">
        <v>6.0000000000000001E-3</v>
      </c>
      <c r="F902" s="104"/>
      <c r="H902" s="557">
        <v>624</v>
      </c>
      <c r="I902" s="510">
        <f t="shared" si="306"/>
        <v>885</v>
      </c>
      <c r="J902" s="53" t="str" cm="1">
        <f t="array" aca="1" ref="J902" ca="1">INDIRECT("B" &amp; I902)</f>
        <v>NIVEL 974 M4 6N T.PM 624 10-04-2026</v>
      </c>
      <c r="K902" s="511">
        <f t="shared" ca="1" si="307"/>
        <v>3.2</v>
      </c>
      <c r="L902" s="508">
        <f t="shared" ca="1" si="308"/>
        <v>1.485E-2</v>
      </c>
      <c r="M902" s="508">
        <f t="shared" ca="1" si="309"/>
        <v>0</v>
      </c>
      <c r="N902" s="512">
        <f t="shared" ca="1" si="310"/>
        <v>0</v>
      </c>
      <c r="O902" s="512">
        <f t="shared" ref="O902:O910" ca="1" si="313">+IF(L902=0,N902*0.9,L902*0.9)</f>
        <v>1.3365E-2</v>
      </c>
      <c r="P902" s="513">
        <f t="shared" ref="P902:P910" ca="1" si="314">+M902*0.9</f>
        <v>0</v>
      </c>
      <c r="Q902" s="514" t="str">
        <f t="shared" ca="1" si="311"/>
        <v>Dump</v>
      </c>
      <c r="R902" s="515">
        <f t="shared" ca="1" si="312"/>
        <v>0.71111111111111114</v>
      </c>
      <c r="S902" s="524"/>
      <c r="T902" s="633"/>
      <c r="U902" s="56">
        <v>3</v>
      </c>
      <c r="V902" s="56"/>
      <c r="W902" s="56"/>
      <c r="X902" s="57"/>
      <c r="Y902" s="57"/>
      <c r="Z902" s="58"/>
      <c r="AA902" s="59"/>
      <c r="AB902" s="60"/>
      <c r="AC902" s="60"/>
      <c r="AD902" s="60"/>
      <c r="AE902" s="60"/>
      <c r="AF902" s="106"/>
      <c r="AG902" s="107"/>
      <c r="AH902" s="104"/>
      <c r="AJ902" s="105" t="s">
        <v>83</v>
      </c>
      <c r="AK902" s="101"/>
    </row>
    <row r="903" spans="1:38">
      <c r="A903" s="524"/>
      <c r="B903" s="772" t="s">
        <v>828</v>
      </c>
      <c r="C903" s="376">
        <v>1</v>
      </c>
      <c r="D903" s="771">
        <v>3.2</v>
      </c>
      <c r="E903" s="104">
        <v>8.6E-3</v>
      </c>
      <c r="F903" s="104"/>
      <c r="H903" s="557">
        <v>625</v>
      </c>
      <c r="I903" s="510">
        <f t="shared" si="306"/>
        <v>886</v>
      </c>
      <c r="J903" s="53" t="str" cm="1">
        <f t="array" aca="1" ref="J903" ca="1">INDIRECT("B" &amp; I903)</f>
        <v>NIVEL 974 M4 6N T.PM 625 10-04-2026</v>
      </c>
      <c r="K903" s="511">
        <f t="shared" ca="1" si="307"/>
        <v>3.2</v>
      </c>
      <c r="L903" s="508">
        <f t="shared" ca="1" si="308"/>
        <v>1.9349999999999999E-2</v>
      </c>
      <c r="M903" s="508">
        <f t="shared" ca="1" si="309"/>
        <v>0</v>
      </c>
      <c r="N903" s="512">
        <f t="shared" ca="1" si="310"/>
        <v>0</v>
      </c>
      <c r="O903" s="512">
        <f t="shared" ca="1" si="313"/>
        <v>1.7415E-2</v>
      </c>
      <c r="P903" s="513">
        <f t="shared" ca="1" si="314"/>
        <v>0</v>
      </c>
      <c r="Q903" s="514" t="str">
        <f t="shared" ca="1" si="311"/>
        <v>Dump</v>
      </c>
      <c r="R903" s="515">
        <f t="shared" ca="1" si="312"/>
        <v>0.71111111111111114</v>
      </c>
      <c r="S903" s="524"/>
      <c r="T903" s="633"/>
      <c r="U903" s="56">
        <v>4</v>
      </c>
      <c r="V903" s="56"/>
      <c r="W903" s="56"/>
      <c r="X903" s="57"/>
      <c r="Y903" s="57"/>
      <c r="Z903" s="58"/>
      <c r="AA903" s="59"/>
      <c r="AB903" s="60"/>
      <c r="AC903" s="60"/>
      <c r="AD903" s="60"/>
      <c r="AE903" s="60"/>
      <c r="AF903" s="106"/>
      <c r="AG903" s="107"/>
      <c r="AH903" s="104"/>
    </row>
    <row r="904" spans="1:38">
      <c r="A904" s="524"/>
      <c r="B904" s="772" t="s">
        <v>829</v>
      </c>
      <c r="C904" s="376">
        <v>1</v>
      </c>
      <c r="D904" s="771">
        <v>3.2</v>
      </c>
      <c r="E904" s="104">
        <v>1.32E-2</v>
      </c>
      <c r="F904" s="104"/>
      <c r="H904" s="557">
        <v>626</v>
      </c>
      <c r="I904" s="510">
        <f t="shared" si="306"/>
        <v>887</v>
      </c>
      <c r="J904" s="53" t="str" cm="1">
        <f t="array" aca="1" ref="J904" ca="1">INDIRECT("B" &amp; I904)</f>
        <v>NIVEL 974 M4 6N T.PM 626 10-04-2026</v>
      </c>
      <c r="K904" s="511">
        <f t="shared" ca="1" si="307"/>
        <v>3.2</v>
      </c>
      <c r="L904" s="508">
        <f t="shared" ca="1" si="308"/>
        <v>1.917E-2</v>
      </c>
      <c r="M904" s="508">
        <f t="shared" ca="1" si="309"/>
        <v>0</v>
      </c>
      <c r="N904" s="512">
        <f t="shared" ca="1" si="310"/>
        <v>0</v>
      </c>
      <c r="O904" s="512">
        <f t="shared" ca="1" si="313"/>
        <v>1.7253000000000001E-2</v>
      </c>
      <c r="P904" s="513">
        <f t="shared" ca="1" si="314"/>
        <v>0</v>
      </c>
      <c r="Q904" s="514" t="str">
        <f t="shared" ca="1" si="311"/>
        <v>Dump</v>
      </c>
      <c r="R904" s="515">
        <f t="shared" ca="1" si="312"/>
        <v>0.71111111111111114</v>
      </c>
      <c r="S904" s="524"/>
      <c r="T904" s="633"/>
      <c r="U904" s="633">
        <v>5</v>
      </c>
      <c r="V904" s="56"/>
      <c r="W904" s="56"/>
      <c r="X904" s="57"/>
      <c r="Y904" s="57"/>
      <c r="Z904" s="58"/>
      <c r="AA904" s="59"/>
      <c r="AB904" s="60"/>
      <c r="AC904" s="60"/>
      <c r="AD904" s="60"/>
      <c r="AE904" s="60"/>
      <c r="AF904" s="106"/>
      <c r="AG904" s="107"/>
      <c r="AH904" s="104"/>
    </row>
    <row r="905" spans="1:38">
      <c r="A905" s="524"/>
      <c r="B905" s="772" t="s">
        <v>830</v>
      </c>
      <c r="C905" s="376">
        <v>1</v>
      </c>
      <c r="D905" s="771">
        <v>3.2</v>
      </c>
      <c r="E905" s="104">
        <v>1.0200000000000001E-2</v>
      </c>
      <c r="F905" s="104"/>
      <c r="H905" s="557">
        <v>627</v>
      </c>
      <c r="I905" s="510">
        <f t="shared" si="306"/>
        <v>888</v>
      </c>
      <c r="J905" s="53" t="str" cm="1">
        <f t="array" aca="1" ref="J905" ca="1">INDIRECT("B" &amp; I905)</f>
        <v>NIVEL 974 M4 6N T.PM 627 10-04-2026</v>
      </c>
      <c r="K905" s="511">
        <f t="shared" ca="1" si="307"/>
        <v>3.2</v>
      </c>
      <c r="L905" s="508">
        <f t="shared" ca="1" si="308"/>
        <v>1.5750000000000004E-2</v>
      </c>
      <c r="M905" s="508">
        <f t="shared" ca="1" si="309"/>
        <v>0</v>
      </c>
      <c r="N905" s="512">
        <f t="shared" ca="1" si="310"/>
        <v>0</v>
      </c>
      <c r="O905" s="512">
        <f t="shared" ca="1" si="313"/>
        <v>1.4175000000000004E-2</v>
      </c>
      <c r="P905" s="513">
        <f t="shared" ca="1" si="314"/>
        <v>0</v>
      </c>
      <c r="Q905" s="514" t="str">
        <f t="shared" ca="1" si="311"/>
        <v>Dump</v>
      </c>
      <c r="R905" s="515">
        <f t="shared" ca="1" si="312"/>
        <v>0.71111111111111114</v>
      </c>
      <c r="S905" s="524"/>
      <c r="T905" s="633"/>
      <c r="U905" s="633">
        <v>6</v>
      </c>
      <c r="V905" s="633"/>
      <c r="W905" s="56"/>
      <c r="X905" s="57"/>
      <c r="Y905" s="57"/>
      <c r="Z905" s="58"/>
      <c r="AA905" s="59"/>
      <c r="AB905" s="60"/>
      <c r="AC905" s="60"/>
      <c r="AD905" s="60"/>
      <c r="AE905" s="60"/>
      <c r="AF905" s="106"/>
      <c r="AG905" s="107"/>
      <c r="AH905" s="104"/>
    </row>
    <row r="906" spans="1:38">
      <c r="A906" s="524"/>
      <c r="B906" s="772" t="s">
        <v>831</v>
      </c>
      <c r="C906" s="376">
        <v>1</v>
      </c>
      <c r="D906" s="771">
        <v>3.2</v>
      </c>
      <c r="E906" s="104">
        <v>1.83E-2</v>
      </c>
      <c r="F906" s="104"/>
      <c r="H906" s="557">
        <v>628</v>
      </c>
      <c r="I906" s="510">
        <f t="shared" si="306"/>
        <v>889</v>
      </c>
      <c r="J906" s="53" t="str" cm="1">
        <f t="array" aca="1" ref="J906" ca="1">INDIRECT("B" &amp; I906)</f>
        <v>NIVEL 974 M4 6N T.PM 628 10-04-2026</v>
      </c>
      <c r="K906" s="511">
        <f t="shared" ca="1" si="307"/>
        <v>3.2</v>
      </c>
      <c r="L906" s="508">
        <f t="shared" ca="1" si="308"/>
        <v>1.1340000000000001E-2</v>
      </c>
      <c r="M906" s="508">
        <f t="shared" ca="1" si="309"/>
        <v>0</v>
      </c>
      <c r="N906" s="512">
        <f t="shared" ca="1" si="310"/>
        <v>0</v>
      </c>
      <c r="O906" s="512">
        <f t="shared" ca="1" si="313"/>
        <v>1.0206000000000002E-2</v>
      </c>
      <c r="P906" s="513">
        <f t="shared" ca="1" si="314"/>
        <v>0</v>
      </c>
      <c r="Q906" s="514" t="str">
        <f t="shared" ca="1" si="311"/>
        <v>Dump</v>
      </c>
      <c r="R906" s="515">
        <f t="shared" ca="1" si="312"/>
        <v>0.71111111111111114</v>
      </c>
      <c r="S906" s="524"/>
      <c r="T906" s="633"/>
      <c r="U906" s="633">
        <v>7</v>
      </c>
      <c r="V906" s="633"/>
      <c r="W906" s="56"/>
      <c r="X906" s="57"/>
      <c r="Y906" s="57"/>
      <c r="Z906" s="58"/>
      <c r="AA906" s="109"/>
      <c r="AB906" s="60"/>
      <c r="AC906" s="60"/>
      <c r="AD906" s="60"/>
      <c r="AE906" s="60"/>
      <c r="AF906" s="106"/>
      <c r="AG906" s="107"/>
      <c r="AH906" s="104"/>
    </row>
    <row r="907" spans="1:38">
      <c r="A907" s="524"/>
      <c r="B907" s="772" t="s">
        <v>832</v>
      </c>
      <c r="C907" s="376">
        <v>1</v>
      </c>
      <c r="D907" s="771">
        <v>3.2</v>
      </c>
      <c r="E907" s="104">
        <v>9.1000000000000004E-3</v>
      </c>
      <c r="F907" s="104"/>
      <c r="H907" s="557">
        <v>629</v>
      </c>
      <c r="I907" s="510">
        <f t="shared" si="306"/>
        <v>890</v>
      </c>
      <c r="J907" s="53" t="str" cm="1">
        <f t="array" aca="1" ref="J907" ca="1">INDIRECT("B" &amp; I907)</f>
        <v>NIVEL 974 M4 6N T.PM 629 10-04-2026</v>
      </c>
      <c r="K907" s="511">
        <f t="shared" ca="1" si="307"/>
        <v>3.2</v>
      </c>
      <c r="L907" s="508">
        <f t="shared" ca="1" si="308"/>
        <v>1.593E-2</v>
      </c>
      <c r="M907" s="508">
        <f t="shared" ca="1" si="309"/>
        <v>0</v>
      </c>
      <c r="N907" s="512">
        <f t="shared" ca="1" si="310"/>
        <v>0</v>
      </c>
      <c r="O907" s="512">
        <f t="shared" ca="1" si="313"/>
        <v>1.4337000000000001E-2</v>
      </c>
      <c r="P907" s="513">
        <f t="shared" ca="1" si="314"/>
        <v>0</v>
      </c>
      <c r="Q907" s="514" t="str">
        <f t="shared" ca="1" si="311"/>
        <v>Dump</v>
      </c>
      <c r="R907" s="515">
        <f t="shared" ca="1" si="312"/>
        <v>0.71111111111111114</v>
      </c>
      <c r="S907" s="524"/>
      <c r="T907" s="633"/>
      <c r="U907" s="633">
        <v>8</v>
      </c>
      <c r="V907" s="633"/>
      <c r="W907" s="56"/>
      <c r="X907" s="57"/>
      <c r="Y907" s="57"/>
      <c r="Z907" s="62"/>
      <c r="AA907" s="109"/>
      <c r="AB907" s="60"/>
      <c r="AC907" s="60"/>
      <c r="AD907" s="60"/>
      <c r="AE907" s="60"/>
      <c r="AF907" s="106"/>
      <c r="AG907" s="107"/>
      <c r="AH907" s="104"/>
    </row>
    <row r="908" spans="1:38">
      <c r="A908" s="524"/>
      <c r="B908" s="772" t="s">
        <v>833</v>
      </c>
      <c r="C908" s="376">
        <v>1</v>
      </c>
      <c r="D908" s="771">
        <v>3.2</v>
      </c>
      <c r="E908" s="104">
        <v>9.1999999999999998E-3</v>
      </c>
      <c r="F908" s="104"/>
      <c r="H908" s="557">
        <v>630</v>
      </c>
      <c r="I908" s="510">
        <f t="shared" si="306"/>
        <v>891</v>
      </c>
      <c r="J908" s="53" t="str" cm="1">
        <f t="array" aca="1" ref="J908" ca="1">INDIRECT("B" &amp; I908)</f>
        <v>NIVEL 974 M4 6N T.PM 630 10-04-2026</v>
      </c>
      <c r="K908" s="511">
        <f t="shared" ca="1" si="307"/>
        <v>3.2</v>
      </c>
      <c r="L908" s="508">
        <f t="shared" ca="1" si="308"/>
        <v>1.4129999999999998E-2</v>
      </c>
      <c r="M908" s="508">
        <f t="shared" ca="1" si="309"/>
        <v>0</v>
      </c>
      <c r="N908" s="512">
        <f t="shared" ca="1" si="310"/>
        <v>0</v>
      </c>
      <c r="O908" s="512">
        <f t="shared" ca="1" si="313"/>
        <v>1.2716999999999999E-2</v>
      </c>
      <c r="P908" s="513">
        <f t="shared" ca="1" si="314"/>
        <v>0</v>
      </c>
      <c r="Q908" s="514" t="str">
        <f t="shared" ca="1" si="311"/>
        <v>Dump</v>
      </c>
      <c r="R908" s="515">
        <f t="shared" ca="1" si="312"/>
        <v>0.71111111111111114</v>
      </c>
      <c r="S908" s="524"/>
      <c r="T908" s="632"/>
      <c r="U908" s="633">
        <v>9</v>
      </c>
      <c r="V908" s="633"/>
      <c r="W908" s="633"/>
      <c r="X908" s="57"/>
      <c r="Y908" s="57"/>
      <c r="Z908" s="62"/>
      <c r="AA908" s="59"/>
      <c r="AB908" s="60"/>
      <c r="AC908" s="60"/>
      <c r="AD908" s="60"/>
      <c r="AE908" s="60"/>
      <c r="AF908" s="106"/>
      <c r="AG908" s="107"/>
      <c r="AH908" s="104"/>
    </row>
    <row r="909" spans="1:38">
      <c r="A909" s="524"/>
      <c r="B909" s="772" t="s">
        <v>834</v>
      </c>
      <c r="C909" s="376">
        <v>1</v>
      </c>
      <c r="D909" s="771">
        <v>3.2</v>
      </c>
      <c r="E909" s="104">
        <v>1.46E-2</v>
      </c>
      <c r="F909" s="104"/>
      <c r="H909" s="557">
        <v>631</v>
      </c>
      <c r="I909" s="510">
        <f t="shared" si="306"/>
        <v>892</v>
      </c>
      <c r="J909" s="53" t="str" cm="1">
        <f t="array" aca="1" ref="J909" ca="1">INDIRECT("B" &amp; I909)</f>
        <v>NIVEL 974 M4 6N T.PM 631 10-04-2026</v>
      </c>
      <c r="K909" s="511">
        <f t="shared" ca="1" si="307"/>
        <v>3.2</v>
      </c>
      <c r="L909" s="508">
        <f t="shared" ca="1" si="308"/>
        <v>1.4129999999999998E-2</v>
      </c>
      <c r="M909" s="508">
        <f t="shared" ca="1" si="309"/>
        <v>0</v>
      </c>
      <c r="N909" s="512">
        <f t="shared" ca="1" si="310"/>
        <v>0</v>
      </c>
      <c r="O909" s="512">
        <f t="shared" ca="1" si="313"/>
        <v>1.2716999999999999E-2</v>
      </c>
      <c r="P909" s="513">
        <f t="shared" ca="1" si="314"/>
        <v>0</v>
      </c>
      <c r="Q909" s="514" t="str">
        <f t="shared" ca="1" si="311"/>
        <v>Dump</v>
      </c>
      <c r="R909" s="515">
        <f t="shared" ca="1" si="312"/>
        <v>0.71111111111111114</v>
      </c>
      <c r="S909" s="524"/>
      <c r="T909" s="632"/>
      <c r="U909" s="633">
        <v>10</v>
      </c>
      <c r="V909" s="633"/>
      <c r="W909" s="633"/>
      <c r="X909" s="57"/>
      <c r="Y909" s="57"/>
      <c r="Z909" s="62"/>
      <c r="AA909" s="63"/>
      <c r="AB909" s="60"/>
      <c r="AC909" s="60"/>
      <c r="AD909" s="60"/>
      <c r="AE909" s="60"/>
      <c r="AF909" s="106"/>
      <c r="AG909" s="107"/>
      <c r="AH909" s="104"/>
    </row>
    <row r="910" spans="1:38" ht="15" thickBot="1">
      <c r="A910" s="524"/>
      <c r="B910" s="772" t="s">
        <v>835</v>
      </c>
      <c r="C910" s="376">
        <v>1</v>
      </c>
      <c r="D910" s="771">
        <v>3.2</v>
      </c>
      <c r="E910" s="104">
        <v>9.2999999999999992E-3</v>
      </c>
      <c r="F910" s="104"/>
      <c r="H910" s="557">
        <v>632</v>
      </c>
      <c r="I910" s="510">
        <f t="shared" si="306"/>
        <v>893</v>
      </c>
      <c r="J910" s="53" t="str" cm="1">
        <f t="array" aca="1" ref="J910" ca="1">INDIRECT("B" &amp; I910)</f>
        <v>NIVEL 974 M4 6N T.PM 632 10-04-2026</v>
      </c>
      <c r="K910" s="511">
        <f t="shared" ca="1" si="307"/>
        <v>3.2</v>
      </c>
      <c r="L910" s="508">
        <f t="shared" ca="1" si="308"/>
        <v>1.4579999999999999E-2</v>
      </c>
      <c r="M910" s="508">
        <f t="shared" ca="1" si="309"/>
        <v>0</v>
      </c>
      <c r="N910" s="512">
        <f t="shared" ca="1" si="310"/>
        <v>0</v>
      </c>
      <c r="O910" s="512">
        <f t="shared" ca="1" si="313"/>
        <v>1.3122E-2</v>
      </c>
      <c r="P910" s="513">
        <f t="shared" ca="1" si="314"/>
        <v>0</v>
      </c>
      <c r="Q910" s="514" t="str">
        <f t="shared" ca="1" si="311"/>
        <v>Dump</v>
      </c>
      <c r="R910" s="515">
        <f t="shared" ca="1" si="312"/>
        <v>0.71111111111111114</v>
      </c>
      <c r="S910" s="524"/>
      <c r="T910" s="632"/>
      <c r="U910" s="633">
        <v>11</v>
      </c>
      <c r="V910" s="633"/>
      <c r="W910" s="633"/>
      <c r="X910" s="57"/>
      <c r="Y910" s="57"/>
      <c r="Z910" s="62"/>
      <c r="AA910" s="63"/>
      <c r="AB910" s="60"/>
      <c r="AC910" s="60"/>
      <c r="AD910" s="60"/>
      <c r="AE910" s="60"/>
      <c r="AF910" s="106"/>
      <c r="AG910" s="632"/>
      <c r="AH910" s="632"/>
    </row>
    <row r="911" spans="1:38" ht="15" thickBot="1">
      <c r="A911" s="524"/>
      <c r="B911" s="772" t="s">
        <v>836</v>
      </c>
      <c r="C911" s="376">
        <v>1</v>
      </c>
      <c r="D911" s="771">
        <v>3.2</v>
      </c>
      <c r="E911" s="104">
        <v>6.7000000000000002E-3</v>
      </c>
      <c r="F911" s="104"/>
      <c r="H911" s="557"/>
      <c r="I911"/>
      <c r="J911"/>
      <c r="K911" s="519">
        <f ca="1">SUM(K901:K910)</f>
        <v>31.999999999999996</v>
      </c>
      <c r="L911" s="516">
        <f ca="1">+SUMPRODUCT(L901:L910,K901:K910)/K911</f>
        <v>1.5975000000000003E-2</v>
      </c>
      <c r="M911" s="516">
        <f ca="1">+SUMPRODUCT(M901:M910,K901:K910)/K911</f>
        <v>0</v>
      </c>
      <c r="N911" s="69">
        <f ca="1">+SUMPRODUCT(N901:N910,K901:K910)/K911</f>
        <v>0</v>
      </c>
      <c r="O911" s="552">
        <f ca="1">+SUMPRODUCT(O901:O910,K901:K910)/K911</f>
        <v>1.4377500000000003E-2</v>
      </c>
      <c r="P911" s="69">
        <f ca="1">+SUMPRODUCT(P901:P910,K901:K910)/K911</f>
        <v>0</v>
      </c>
      <c r="Q911"/>
      <c r="R911"/>
      <c r="S911" s="524"/>
      <c r="T911" s="632"/>
      <c r="U911" s="632"/>
      <c r="V911" s="632"/>
      <c r="W911" s="632"/>
      <c r="X911" s="632"/>
      <c r="Y911" s="632"/>
      <c r="Z911" s="632"/>
      <c r="AA911" s="64">
        <f>SUM(AA900:AA910)</f>
        <v>30.24</v>
      </c>
      <c r="AB911" s="624">
        <f ca="1">+SUMPRODUCT(AA900:AA910,AB900:AB910)/AA911</f>
        <v>1.4407434782608695E-2</v>
      </c>
      <c r="AC911" s="66" t="e">
        <f ca="1">+SUMPRODUCT(Z900:Z910,AC900:AC910)/Z911</f>
        <v>#DIV/0!</v>
      </c>
      <c r="AD911" s="66">
        <f>+SUMPRODUCT(AA900:AA910,AD900:AD910)/AA911</f>
        <v>0</v>
      </c>
      <c r="AE911" s="67"/>
      <c r="AF911" s="110">
        <v>0</v>
      </c>
      <c r="AG911" s="632"/>
      <c r="AH911" s="632"/>
    </row>
    <row r="912" spans="1:38">
      <c r="A912" s="524"/>
      <c r="B912" s="772" t="s">
        <v>837</v>
      </c>
      <c r="C912" s="376">
        <v>1</v>
      </c>
      <c r="D912" s="771">
        <v>3.2</v>
      </c>
      <c r="E912" s="104">
        <v>7.7000000000000002E-3</v>
      </c>
      <c r="F912" s="104"/>
      <c r="H912" s="557"/>
      <c r="I912"/>
      <c r="J912"/>
      <c r="K912" s="551" t="s">
        <v>59</v>
      </c>
      <c r="L912" s="550">
        <f ca="1">+L911/0.9</f>
        <v>1.7750000000000002E-2</v>
      </c>
      <c r="M912" s="518">
        <f ca="1">+M911/0.9</f>
        <v>0</v>
      </c>
      <c r="N912"/>
      <c r="O912"/>
      <c r="P912"/>
      <c r="Q912"/>
      <c r="R912"/>
      <c r="S912" s="524"/>
      <c r="T912" s="632"/>
      <c r="U912" s="632"/>
      <c r="V912" s="632"/>
      <c r="W912" s="632"/>
      <c r="X912" s="632"/>
      <c r="Y912" s="632"/>
      <c r="Z912" s="632"/>
      <c r="AA912" s="111"/>
      <c r="AB912" s="112"/>
      <c r="AC912" s="112"/>
      <c r="AD912" s="113"/>
      <c r="AE912" s="114"/>
      <c r="AF912" s="632"/>
      <c r="AG912" s="632"/>
    </row>
    <row r="913" spans="1:38" ht="15" thickBot="1">
      <c r="A913" s="524"/>
      <c r="B913" s="772" t="s">
        <v>838</v>
      </c>
      <c r="C913" s="376">
        <v>1</v>
      </c>
      <c r="D913" s="771">
        <v>3.2</v>
      </c>
      <c r="E913" s="104">
        <v>7.7999999999999996E-3</v>
      </c>
      <c r="F913" s="104"/>
      <c r="I913" s="524"/>
      <c r="R913" s="524"/>
      <c r="S913" s="524"/>
      <c r="T913" s="524"/>
      <c r="U913" s="524"/>
      <c r="V913" s="524"/>
      <c r="W913" s="524"/>
      <c r="X913" s="524"/>
      <c r="Y913" s="524"/>
      <c r="Z913" s="524"/>
      <c r="AA913" s="111"/>
      <c r="AB913" s="112"/>
      <c r="AC913" s="112"/>
      <c r="AD913" s="113"/>
      <c r="AE913" s="114"/>
      <c r="AF913" s="524"/>
      <c r="AG913" s="524"/>
    </row>
    <row r="914" spans="1:38" ht="29.4" thickBot="1">
      <c r="A914" s="524"/>
      <c r="B914" s="772" t="s">
        <v>839</v>
      </c>
      <c r="C914" s="376">
        <v>1</v>
      </c>
      <c r="D914" s="771">
        <v>3.2</v>
      </c>
      <c r="E914" s="104">
        <v>3.0000000000000001E-3</v>
      </c>
      <c r="F914" s="104"/>
      <c r="I914" s="547" t="s">
        <v>352</v>
      </c>
      <c r="J914" s="77" t="s">
        <v>63</v>
      </c>
      <c r="K914" s="507" t="s">
        <v>44</v>
      </c>
      <c r="L914" s="549" t="s">
        <v>297</v>
      </c>
      <c r="M914" s="508" t="s">
        <v>292</v>
      </c>
      <c r="N914" s="545" t="s">
        <v>46</v>
      </c>
      <c r="O914" s="549" t="s">
        <v>293</v>
      </c>
      <c r="P914" s="508" t="s">
        <v>294</v>
      </c>
      <c r="Q914"/>
      <c r="R914"/>
      <c r="S914" s="524"/>
      <c r="T914" s="524"/>
      <c r="U914" s="524"/>
      <c r="V914" s="524"/>
      <c r="W914" s="524"/>
      <c r="X914" s="524"/>
      <c r="Y914" s="524"/>
      <c r="Z914" s="524"/>
      <c r="AA914" s="111"/>
      <c r="AB914" s="112"/>
      <c r="AC914" s="112"/>
      <c r="AD914" s="112"/>
      <c r="AE914" s="114"/>
      <c r="AF914" s="524"/>
      <c r="AG914" s="524"/>
      <c r="AJ914" s="95" t="str">
        <f>+I914</f>
        <v>CN024</v>
      </c>
      <c r="AK914" s="96" t="s">
        <v>62</v>
      </c>
    </row>
    <row r="915" spans="1:38" ht="15" thickBot="1">
      <c r="A915" s="524"/>
      <c r="B915" s="772" t="s">
        <v>840</v>
      </c>
      <c r="C915" s="376">
        <v>1</v>
      </c>
      <c r="D915" s="771">
        <v>3.2</v>
      </c>
      <c r="E915" s="104">
        <v>7.3000000000000001E-3</v>
      </c>
      <c r="F915" s="104"/>
      <c r="H915" s="573">
        <v>700</v>
      </c>
      <c r="I915" s="510">
        <f t="shared" ref="I915:I923" si="315">IF(H915="",
   IFERROR(MATCH("**", B:B, 0), ""),
   IFERROR(MATCH("* "&amp;H915&amp;" *", B:B, 0), "")
)</f>
        <v>961</v>
      </c>
      <c r="J915" s="53" t="str" cm="1">
        <f t="array" aca="1" ref="J915" ca="1">INDIRECT("B" &amp; I915)</f>
        <v>NIVEL 974 BANCO SUR AM 700 14-04-2026</v>
      </c>
      <c r="K915" s="511">
        <f t="shared" ref="K915:K923" ca="1" si="316">INDEX(D:D, MATCH(J915, $B:$B, 0))</f>
        <v>3.2</v>
      </c>
      <c r="L915" s="508">
        <f t="shared" ref="L915:L923" ca="1" si="317">INDEX(E:E, MATCH($J915, $B:$B, 0))*0.9</f>
        <v>1.5300000000000001E-2</v>
      </c>
      <c r="M915" s="508">
        <f t="shared" ref="M915:M923" ca="1" si="318">INDEX(F:F, MATCH($J915, $B:$B, 0))*0.9</f>
        <v>0</v>
      </c>
      <c r="N915" s="512">
        <f t="shared" ref="N915:N923" ca="1" si="319">INDEX(G:G, MATCH($J$578, $B:$B, 0))</f>
        <v>0</v>
      </c>
      <c r="O915" s="512">
        <f ca="1">+IF(L915=0,N915*0.9,L915*0.9)</f>
        <v>1.3770000000000001E-2</v>
      </c>
      <c r="P915" s="513">
        <f ca="1">+M915*0.9</f>
        <v>0</v>
      </c>
      <c r="Q915" s="514" t="str">
        <f t="shared" ref="Q915:Q923" ca="1" si="320">+IF(L915=0,"-","Dump")</f>
        <v>Dump</v>
      </c>
      <c r="R915" s="515">
        <f t="shared" ref="R915:R924" ca="1" si="321">+K915/4.5</f>
        <v>0.71111111111111114</v>
      </c>
      <c r="S915" s="524"/>
      <c r="T915" s="524"/>
      <c r="U915" s="524"/>
      <c r="V915" s="524"/>
      <c r="W915" s="346" t="str">
        <f>+T873</f>
        <v>3H COPPER El SAUCE</v>
      </c>
      <c r="X915" s="115">
        <f>+AA883+AA897+AA911</f>
        <v>272.86</v>
      </c>
      <c r="Y915" s="116">
        <f ca="1">+(AA883*AB883+AA897*AB897+AA911*AB911)/X915</f>
        <v>1.3776667713086192E-2</v>
      </c>
      <c r="Z915" s="117">
        <f>+COUNTA(AE872:AE882,AE886:AE893,AE900:AE908)</f>
        <v>9</v>
      </c>
      <c r="AA915" s="111"/>
      <c r="AB915" s="112"/>
      <c r="AC915" s="112"/>
      <c r="AD915" s="112"/>
      <c r="AE915" s="114"/>
      <c r="AF915" s="524"/>
      <c r="AG915" s="524"/>
      <c r="AJ915" s="520">
        <f ca="1">+K925-SUMIF(AE:AE, AJ914, AA:AA)</f>
        <v>-2.740000000000002</v>
      </c>
      <c r="AK915" s="521">
        <f ca="1">L926</f>
        <v>1.4120501474926255E-2</v>
      </c>
      <c r="AL915" s="102">
        <f ca="1">COUNTIF(AE:AE, AJ914)</f>
        <v>1</v>
      </c>
    </row>
    <row r="916" spans="1:38" ht="15" thickBot="1">
      <c r="A916" s="524"/>
      <c r="B916" s="772" t="s">
        <v>841</v>
      </c>
      <c r="C916" s="376">
        <v>1</v>
      </c>
      <c r="D916" s="771">
        <v>3.2</v>
      </c>
      <c r="E916" s="104">
        <v>4.4000000000000003E-3</v>
      </c>
      <c r="F916" s="104"/>
      <c r="H916" s="573">
        <v>701</v>
      </c>
      <c r="I916" s="510">
        <f t="shared" si="315"/>
        <v>962</v>
      </c>
      <c r="J916" s="53" t="str" cm="1">
        <f t="array" aca="1" ref="J916" ca="1">INDIRECT("B" &amp; I916)</f>
        <v>NIVEL 974 BANCO SUR AM 701 14-04-2026</v>
      </c>
      <c r="K916" s="511">
        <f t="shared" ca="1" si="316"/>
        <v>3.2</v>
      </c>
      <c r="L916" s="508">
        <f t="shared" ca="1" si="317"/>
        <v>1.3050000000000001E-2</v>
      </c>
      <c r="M916" s="508">
        <f t="shared" ca="1" si="318"/>
        <v>0</v>
      </c>
      <c r="N916" s="512">
        <f t="shared" ca="1" si="319"/>
        <v>0</v>
      </c>
      <c r="O916" s="512">
        <f t="shared" ref="O916:O923" ca="1" si="322">+IF(L916=0,N916*0.9,L916*0.9)</f>
        <v>1.1745E-2</v>
      </c>
      <c r="P916" s="513">
        <f t="shared" ref="P916:P924" ca="1" si="323">+M916*0.9</f>
        <v>0</v>
      </c>
      <c r="Q916" s="514" t="str">
        <f t="shared" ca="1" si="320"/>
        <v>Dump</v>
      </c>
      <c r="R916" s="515">
        <f t="shared" ca="1" si="321"/>
        <v>0.71111111111111114</v>
      </c>
      <c r="S916" s="524"/>
      <c r="T916" s="524"/>
      <c r="U916" s="524"/>
      <c r="V916" s="524"/>
      <c r="W916" s="524"/>
      <c r="X916" s="524"/>
      <c r="Y916" s="524"/>
      <c r="Z916" s="524"/>
      <c r="AA916" s="524"/>
      <c r="AB916" s="524"/>
      <c r="AC916" s="524"/>
      <c r="AD916" s="524"/>
      <c r="AE916" s="524"/>
      <c r="AF916" s="524"/>
      <c r="AG916" s="524"/>
      <c r="AJ916" s="105" t="s">
        <v>83</v>
      </c>
      <c r="AK916" s="101"/>
    </row>
    <row r="917" spans="1:38">
      <c r="A917" s="524"/>
      <c r="B917" s="772" t="s">
        <v>842</v>
      </c>
      <c r="C917" s="376">
        <v>1</v>
      </c>
      <c r="D917" s="771">
        <v>3.2</v>
      </c>
      <c r="E917" s="104">
        <v>2.3E-3</v>
      </c>
      <c r="F917" s="104"/>
      <c r="H917" s="573">
        <v>702</v>
      </c>
      <c r="I917" s="510">
        <f t="shared" si="315"/>
        <v>963</v>
      </c>
      <c r="J917" s="53" t="str" cm="1">
        <f t="array" aca="1" ref="J917" ca="1">INDIRECT("B" &amp; I917)</f>
        <v>NIVEL 974 BANCO SUR AM 702 14-04-2026</v>
      </c>
      <c r="K917" s="511">
        <f t="shared" ca="1" si="316"/>
        <v>3.2</v>
      </c>
      <c r="L917" s="508">
        <f t="shared" ca="1" si="317"/>
        <v>1.3769999999999999E-2</v>
      </c>
      <c r="M917" s="508">
        <f t="shared" ca="1" si="318"/>
        <v>0</v>
      </c>
      <c r="N917" s="512">
        <f t="shared" ca="1" si="319"/>
        <v>0</v>
      </c>
      <c r="O917" s="512">
        <f t="shared" ca="1" si="322"/>
        <v>1.2393E-2</v>
      </c>
      <c r="P917" s="513">
        <f t="shared" ca="1" si="323"/>
        <v>0</v>
      </c>
      <c r="Q917" s="514" t="str">
        <f t="shared" ca="1" si="320"/>
        <v>Dump</v>
      </c>
      <c r="R917" s="515">
        <f t="shared" ca="1" si="321"/>
        <v>0.71111111111111114</v>
      </c>
      <c r="S917" s="524"/>
      <c r="T917" s="524"/>
      <c r="U917" s="524"/>
      <c r="V917" s="524"/>
      <c r="W917" s="524"/>
      <c r="X917" s="524"/>
      <c r="Y917" s="524"/>
      <c r="Z917" s="524"/>
      <c r="AA917" s="524"/>
      <c r="AB917" s="524"/>
      <c r="AC917" s="524"/>
      <c r="AD917" s="524"/>
      <c r="AE917" s="524"/>
      <c r="AF917" s="524"/>
      <c r="AG917" s="524"/>
    </row>
    <row r="918" spans="1:38">
      <c r="A918" s="524"/>
      <c r="B918" s="772" t="s">
        <v>843</v>
      </c>
      <c r="C918" s="376">
        <v>1</v>
      </c>
      <c r="D918" s="771">
        <v>3.2</v>
      </c>
      <c r="E918" s="104">
        <v>1.06E-2</v>
      </c>
      <c r="F918" s="104"/>
      <c r="H918" s="573">
        <v>703</v>
      </c>
      <c r="I918" s="510">
        <f t="shared" si="315"/>
        <v>964</v>
      </c>
      <c r="J918" s="53" t="str" cm="1">
        <f t="array" aca="1" ref="J918" ca="1">INDIRECT("B" &amp; I918)</f>
        <v>NIVEL 974 BANCO SUR PM 703 14-04-2026</v>
      </c>
      <c r="K918" s="511">
        <f t="shared" ca="1" si="316"/>
        <v>3.2</v>
      </c>
      <c r="L918" s="508">
        <f t="shared" ca="1" si="317"/>
        <v>1.098E-2</v>
      </c>
      <c r="M918" s="508">
        <f t="shared" ca="1" si="318"/>
        <v>0</v>
      </c>
      <c r="N918" s="512">
        <f t="shared" ca="1" si="319"/>
        <v>0</v>
      </c>
      <c r="O918" s="512">
        <f t="shared" ca="1" si="322"/>
        <v>9.8820000000000002E-3</v>
      </c>
      <c r="P918" s="513">
        <f t="shared" ca="1" si="323"/>
        <v>0</v>
      </c>
      <c r="Q918" s="514" t="str">
        <f t="shared" ca="1" si="320"/>
        <v>Dump</v>
      </c>
      <c r="R918" s="515">
        <f t="shared" ca="1" si="321"/>
        <v>0.71111111111111114</v>
      </c>
      <c r="S918" s="524"/>
      <c r="T918" s="524"/>
      <c r="U918" s="524"/>
      <c r="V918" s="524"/>
      <c r="W918" s="524"/>
      <c r="X918" s="524"/>
      <c r="Y918" s="524"/>
      <c r="Z918" s="524"/>
      <c r="AA918" s="524"/>
      <c r="AB918" s="524"/>
      <c r="AC918" s="524"/>
      <c r="AD918" s="524"/>
      <c r="AE918" s="524"/>
      <c r="AF918" s="524"/>
      <c r="AG918" s="524"/>
    </row>
    <row r="919" spans="1:38">
      <c r="A919" s="524"/>
      <c r="B919" s="772" t="s">
        <v>844</v>
      </c>
      <c r="C919" s="376">
        <v>1</v>
      </c>
      <c r="D919" s="771">
        <v>3.2</v>
      </c>
      <c r="E919" s="104">
        <v>1E-3</v>
      </c>
      <c r="F919" s="104"/>
      <c r="H919" s="573">
        <v>704</v>
      </c>
      <c r="I919" s="510">
        <f t="shared" si="315"/>
        <v>965</v>
      </c>
      <c r="J919" s="53" t="str" cm="1">
        <f t="array" aca="1" ref="J919" ca="1">INDIRECT("B" &amp; I919)</f>
        <v>NIVEL 974 LEVANTE NORTE 1 PM 704 14-04-2026</v>
      </c>
      <c r="K919" s="511">
        <f t="shared" ca="1" si="316"/>
        <v>3.2</v>
      </c>
      <c r="L919" s="508">
        <f t="shared" ca="1" si="317"/>
        <v>1.035E-2</v>
      </c>
      <c r="M919" s="508">
        <f t="shared" ca="1" si="318"/>
        <v>0</v>
      </c>
      <c r="N919" s="512">
        <f t="shared" ca="1" si="319"/>
        <v>0</v>
      </c>
      <c r="O919" s="512">
        <f t="shared" ca="1" si="322"/>
        <v>9.3150000000000004E-3</v>
      </c>
      <c r="P919" s="513">
        <f t="shared" ca="1" si="323"/>
        <v>0</v>
      </c>
      <c r="Q919" s="514" t="str">
        <f t="shared" ca="1" si="320"/>
        <v>Dump</v>
      </c>
      <c r="R919" s="515">
        <f t="shared" ca="1" si="321"/>
        <v>0.71111111111111114</v>
      </c>
      <c r="S919" s="524"/>
      <c r="T919" s="524"/>
      <c r="U919" s="524"/>
      <c r="V919" s="524"/>
      <c r="W919" s="524"/>
      <c r="X919" s="524"/>
      <c r="Y919" s="524"/>
      <c r="Z919" s="524"/>
      <c r="AA919" s="524"/>
      <c r="AB919" s="524"/>
      <c r="AC919" s="524"/>
      <c r="AD919" s="524"/>
      <c r="AE919" s="524"/>
      <c r="AF919" s="524"/>
      <c r="AG919" s="524"/>
    </row>
    <row r="920" spans="1:38" ht="28.8">
      <c r="A920" s="524"/>
      <c r="B920" s="772" t="s">
        <v>845</v>
      </c>
      <c r="C920" s="376">
        <v>1</v>
      </c>
      <c r="D920" s="771">
        <v>3.2</v>
      </c>
      <c r="E920" s="104">
        <v>5.7000000000000002E-3</v>
      </c>
      <c r="F920" s="104"/>
      <c r="H920" s="573">
        <v>705</v>
      </c>
      <c r="I920" s="510">
        <f t="shared" si="315"/>
        <v>966</v>
      </c>
      <c r="J920" s="53" t="str" cm="1">
        <f t="array" aca="1" ref="J920" ca="1">INDIRECT("B" &amp; I920)</f>
        <v>NIVEL 974 LEVANTE NORTE 1 PM 705 14-04-2026</v>
      </c>
      <c r="K920" s="511">
        <f t="shared" ca="1" si="316"/>
        <v>3.2</v>
      </c>
      <c r="L920" s="508">
        <f t="shared" ca="1" si="317"/>
        <v>1.3950000000000001E-2</v>
      </c>
      <c r="M920" s="508">
        <f t="shared" ca="1" si="318"/>
        <v>0</v>
      </c>
      <c r="N920" s="512">
        <f t="shared" ca="1" si="319"/>
        <v>0</v>
      </c>
      <c r="O920" s="512">
        <f t="shared" ca="1" si="322"/>
        <v>1.2555E-2</v>
      </c>
      <c r="P920" s="513">
        <f t="shared" ca="1" si="323"/>
        <v>0</v>
      </c>
      <c r="Q920" s="514" t="str">
        <f t="shared" ca="1" si="320"/>
        <v>Dump</v>
      </c>
      <c r="R920" s="515">
        <f t="shared" ca="1" si="321"/>
        <v>0.71111111111111114</v>
      </c>
      <c r="S920" s="524"/>
      <c r="T920" s="47" t="s">
        <v>48</v>
      </c>
      <c r="U920" s="48" t="s">
        <v>49</v>
      </c>
      <c r="V920" s="48" t="s">
        <v>50</v>
      </c>
      <c r="W920" s="48" t="s">
        <v>51</v>
      </c>
      <c r="X920" s="49" t="s">
        <v>52</v>
      </c>
      <c r="Y920" s="49" t="s">
        <v>53</v>
      </c>
      <c r="Z920" s="48" t="s">
        <v>54</v>
      </c>
      <c r="AA920" s="50" t="s">
        <v>55</v>
      </c>
      <c r="AB920" s="48" t="s">
        <v>56</v>
      </c>
      <c r="AC920" s="51" t="s">
        <v>12</v>
      </c>
      <c r="AD920" s="51" t="s">
        <v>295</v>
      </c>
      <c r="AE920" s="48" t="s">
        <v>57</v>
      </c>
      <c r="AF920" s="48" t="s">
        <v>66</v>
      </c>
      <c r="AG920" s="48" t="s">
        <v>67</v>
      </c>
      <c r="AH920" s="48" t="s">
        <v>68</v>
      </c>
    </row>
    <row r="921" spans="1:38">
      <c r="A921" s="524"/>
      <c r="B921" s="772" t="s">
        <v>846</v>
      </c>
      <c r="C921" s="376">
        <v>1</v>
      </c>
      <c r="D921" s="771">
        <v>3.2</v>
      </c>
      <c r="E921" s="104">
        <v>7.0000000000000001E-3</v>
      </c>
      <c r="F921" s="104"/>
      <c r="H921" s="573">
        <v>707</v>
      </c>
      <c r="I921" s="510">
        <f t="shared" si="315"/>
        <v>968</v>
      </c>
      <c r="J921" s="53" t="str" cm="1">
        <f t="array" aca="1" ref="J921" ca="1">INDIRECT("B" &amp; I921)</f>
        <v>NIVEL 974 LEVANTE NORTE 1 PM 707 14-04-2026</v>
      </c>
      <c r="K921" s="511">
        <f t="shared" ca="1" si="316"/>
        <v>3.2</v>
      </c>
      <c r="L921" s="508">
        <f t="shared" ca="1" si="317"/>
        <v>1.2149999999999999E-2</v>
      </c>
      <c r="M921" s="508">
        <f t="shared" ca="1" si="318"/>
        <v>0</v>
      </c>
      <c r="N921" s="512">
        <f t="shared" ca="1" si="319"/>
        <v>0</v>
      </c>
      <c r="O921" s="512">
        <f t="shared" ca="1" si="322"/>
        <v>1.0935E-2</v>
      </c>
      <c r="P921" s="513">
        <f t="shared" ca="1" si="323"/>
        <v>0</v>
      </c>
      <c r="Q921" s="514" t="str">
        <f t="shared" ca="1" si="320"/>
        <v>Dump</v>
      </c>
      <c r="R921" s="515">
        <f t="shared" ca="1" si="321"/>
        <v>0.71111111111111114</v>
      </c>
      <c r="S921" s="524"/>
      <c r="T921" s="56">
        <v>40018</v>
      </c>
      <c r="U921" s="56">
        <v>1</v>
      </c>
      <c r="V921" s="56">
        <v>759012</v>
      </c>
      <c r="W921" s="56" t="s">
        <v>60</v>
      </c>
      <c r="X921" s="57">
        <v>46119</v>
      </c>
      <c r="Y921" s="57">
        <v>46120</v>
      </c>
      <c r="Z921" s="58">
        <v>0.49513888888888891</v>
      </c>
      <c r="AA921" s="59">
        <v>30.52</v>
      </c>
      <c r="AB921" s="60">
        <f ca="1">+O781</f>
        <v>1.4980235294117643E-2</v>
      </c>
      <c r="AC921" s="60">
        <f ca="1">+N781</f>
        <v>0</v>
      </c>
      <c r="AD921" s="60" t="s">
        <v>319</v>
      </c>
      <c r="AE921" s="60" t="str">
        <f>+I763</f>
        <v>EN016</v>
      </c>
      <c r="AF921" s="106"/>
      <c r="AG921" s="107">
        <f ca="1">+AF932-AB932</f>
        <v>-1.6069366986469737E-2</v>
      </c>
      <c r="AH921" s="104">
        <f ca="1">+(AF932-AB932)/AB932</f>
        <v>-1</v>
      </c>
    </row>
    <row r="922" spans="1:38">
      <c r="A922" s="524"/>
      <c r="B922" s="772" t="s">
        <v>847</v>
      </c>
      <c r="C922" s="376">
        <v>1</v>
      </c>
      <c r="D922" s="771">
        <v>3.2</v>
      </c>
      <c r="E922" s="104">
        <v>3.5000000000000001E-3</v>
      </c>
      <c r="F922" s="104"/>
      <c r="H922" s="573">
        <v>709</v>
      </c>
      <c r="I922" s="510">
        <f t="shared" si="315"/>
        <v>970</v>
      </c>
      <c r="J922" s="53" t="str" cm="1">
        <f t="array" aca="1" ref="J922" ca="1">INDIRECT("B" &amp; I922)</f>
        <v>NIVEL 974 LEVANTE NORTE 1 PM 709 14-04-2026</v>
      </c>
      <c r="K922" s="511">
        <f t="shared" ca="1" si="316"/>
        <v>3.2</v>
      </c>
      <c r="L922" s="508">
        <f t="shared" ca="1" si="317"/>
        <v>9.0899999999999991E-3</v>
      </c>
      <c r="M922" s="508">
        <f t="shared" ca="1" si="318"/>
        <v>0</v>
      </c>
      <c r="N922" s="512">
        <f t="shared" ca="1" si="319"/>
        <v>0</v>
      </c>
      <c r="O922" s="512">
        <f t="shared" ca="1" si="322"/>
        <v>8.180999999999999E-3</v>
      </c>
      <c r="P922" s="513">
        <f t="shared" ca="1" si="323"/>
        <v>0</v>
      </c>
      <c r="Q922" s="514" t="str">
        <f t="shared" ca="1" si="320"/>
        <v>Dump</v>
      </c>
      <c r="R922" s="515">
        <f t="shared" ca="1" si="321"/>
        <v>0.71111111111111114</v>
      </c>
      <c r="S922" s="524"/>
      <c r="T922" s="413" t="s">
        <v>224</v>
      </c>
      <c r="U922" s="56">
        <v>2</v>
      </c>
      <c r="V922" s="56">
        <v>759033</v>
      </c>
      <c r="W922" s="56" t="s">
        <v>247</v>
      </c>
      <c r="X922" s="57">
        <v>46120</v>
      </c>
      <c r="Y922" s="57">
        <v>46120</v>
      </c>
      <c r="Z922" s="58">
        <v>0.64583333333333337</v>
      </c>
      <c r="AA922" s="59">
        <v>27.7</v>
      </c>
      <c r="AB922" s="60">
        <f ca="1">+O794</f>
        <v>2.2698000000000003E-2</v>
      </c>
      <c r="AC922" s="60">
        <f ca="1">+N794</f>
        <v>0</v>
      </c>
      <c r="AD922" s="60" t="s">
        <v>319</v>
      </c>
      <c r="AE922" s="60" t="str">
        <f>+I784</f>
        <v>EN017</v>
      </c>
      <c r="AF922" s="106"/>
      <c r="AG922" s="107"/>
      <c r="AH922" s="104"/>
    </row>
    <row r="923" spans="1:38">
      <c r="A923" s="524"/>
      <c r="B923" s="772" t="s">
        <v>848</v>
      </c>
      <c r="C923" s="376">
        <v>1</v>
      </c>
      <c r="D923" s="771">
        <v>3.2</v>
      </c>
      <c r="E923" s="104">
        <v>2.3E-3</v>
      </c>
      <c r="F923" s="104"/>
      <c r="H923" s="573">
        <v>711</v>
      </c>
      <c r="I923" s="510">
        <f t="shared" si="315"/>
        <v>972</v>
      </c>
      <c r="J923" s="53" t="str" cm="1">
        <f t="array" aca="1" ref="J923" ca="1">INDIRECT("B" &amp; I923)</f>
        <v>NIVEL 974 LEVANTE NORTE 1 PM 711 14-04-2026</v>
      </c>
      <c r="K923" s="511">
        <f t="shared" ca="1" si="316"/>
        <v>3.2</v>
      </c>
      <c r="L923" s="508">
        <f t="shared" ca="1" si="317"/>
        <v>1.0530000000000001E-2</v>
      </c>
      <c r="M923" s="508">
        <f t="shared" ca="1" si="318"/>
        <v>0</v>
      </c>
      <c r="N923" s="512">
        <f t="shared" ca="1" si="319"/>
        <v>0</v>
      </c>
      <c r="O923" s="512">
        <f t="shared" ca="1" si="322"/>
        <v>9.477000000000001E-3</v>
      </c>
      <c r="P923" s="513">
        <f t="shared" ca="1" si="323"/>
        <v>0</v>
      </c>
      <c r="Q923" s="514" t="str">
        <f t="shared" ca="1" si="320"/>
        <v>Dump</v>
      </c>
      <c r="R923" s="515">
        <f t="shared" ca="1" si="321"/>
        <v>0.71111111111111114</v>
      </c>
      <c r="S923" s="524"/>
      <c r="T923" s="532"/>
      <c r="U923" s="56">
        <v>3</v>
      </c>
      <c r="V923" s="56">
        <v>759103</v>
      </c>
      <c r="W923" s="56" t="s">
        <v>60</v>
      </c>
      <c r="X923" s="57">
        <v>46121</v>
      </c>
      <c r="Y923" s="57">
        <v>46121</v>
      </c>
      <c r="Z923" s="58">
        <v>0.66736111111111107</v>
      </c>
      <c r="AA923" s="59">
        <v>30.63</v>
      </c>
      <c r="AB923" s="60">
        <f ca="1">+O846</f>
        <v>1.3562735294117641E-2</v>
      </c>
      <c r="AC923" s="60">
        <f ca="1">+N846</f>
        <v>0</v>
      </c>
      <c r="AD923" s="60" t="s">
        <v>319</v>
      </c>
      <c r="AE923" s="60" t="str">
        <f>+I811</f>
        <v>EN019</v>
      </c>
      <c r="AF923" s="106"/>
      <c r="AG923" s="107"/>
      <c r="AH923" s="104"/>
    </row>
    <row r="924" spans="1:38">
      <c r="A924" s="524"/>
      <c r="B924" s="772" t="s">
        <v>849</v>
      </c>
      <c r="C924" s="376">
        <v>1</v>
      </c>
      <c r="D924" s="771">
        <v>3.2</v>
      </c>
      <c r="E924" s="104">
        <v>3.2000000000000002E-3</v>
      </c>
      <c r="F924" s="104"/>
      <c r="H924" s="560"/>
      <c r="I924" s="559">
        <v>3</v>
      </c>
      <c r="J924" s="77" t="s">
        <v>350</v>
      </c>
      <c r="K924" s="561">
        <f>+I924*1.7</f>
        <v>5.0999999999999996</v>
      </c>
      <c r="L924" s="562" cm="1">
        <f t="array" aca="1" ref="L924" ca="1">IFERROR(
INDEX(L:L,
MATCH(""&amp;TRIM(J924)&amp;"",I:I,0) +
MATCH(TRUE,OFFSET(O1,MATCH(""&amp;TRIM(J924)&amp;"",I:I,0)-1,0,50,1)="",0)
-2
),
"")</f>
        <v>1.5975000000000003E-2</v>
      </c>
      <c r="M924" s="562" t="e">
        <f>INDEX(F:F, MATCH($J924, $B:$B, 0))*0.9</f>
        <v>#N/A</v>
      </c>
      <c r="N924" s="563" cm="1">
        <f t="array" aca="1" ref="N924" ca="1">IFERROR(
INDEX(N:N,
MATCH(""&amp;TRIM(J924)&amp;"",I:I,0) +
MATCH(TRUE,OFFSET(O1,MATCH(""&amp;TRIM(J924)&amp;"",I:I,0)-1,0,50,1)="",0)
-2
),
"")</f>
        <v>0</v>
      </c>
      <c r="O924" s="566" cm="1">
        <f t="array" aca="1" ref="O924" ca="1">IFERROR(
INDEX(O:O,
MATCH(""&amp;TRIM(J924)&amp;"",I:I,0) +
MATCH(TRUE,OFFSET(O1,MATCH(""&amp;TRIM(J924)&amp;"",I:I,0)-1,0,50,1)="",0)
-2
),
"")</f>
        <v>1.4377500000000003E-2</v>
      </c>
      <c r="P924" s="513" t="e">
        <f t="shared" si="323"/>
        <v>#N/A</v>
      </c>
      <c r="Q924" s="564" t="s">
        <v>338</v>
      </c>
      <c r="R924" s="565">
        <f t="shared" si="321"/>
        <v>1.1333333333333333</v>
      </c>
      <c r="S924" s="524"/>
      <c r="T924" s="532"/>
      <c r="U924" s="56">
        <v>4</v>
      </c>
      <c r="V924" s="56">
        <v>759109</v>
      </c>
      <c r="W924" s="56" t="s">
        <v>247</v>
      </c>
      <c r="X924" s="57">
        <v>46121</v>
      </c>
      <c r="Y924" s="57">
        <v>46121</v>
      </c>
      <c r="Z924" s="58">
        <v>0.6743055555555556</v>
      </c>
      <c r="AA924" s="59">
        <v>29.36</v>
      </c>
      <c r="AB924" s="60">
        <f ca="1">+O846</f>
        <v>1.3562735294117641E-2</v>
      </c>
      <c r="AC924" s="60">
        <f ca="1">+N846</f>
        <v>0</v>
      </c>
      <c r="AD924" s="60" t="s">
        <v>319</v>
      </c>
      <c r="AE924" s="60" t="str">
        <f>+I811</f>
        <v>EN019</v>
      </c>
      <c r="AF924" s="106"/>
      <c r="AG924" s="107"/>
      <c r="AH924" s="104"/>
    </row>
    <row r="925" spans="1:38">
      <c r="A925" s="524"/>
      <c r="B925" s="772" t="s">
        <v>850</v>
      </c>
      <c r="C925" s="376">
        <v>1</v>
      </c>
      <c r="D925" s="771">
        <v>3.2</v>
      </c>
      <c r="E925" s="104">
        <v>1.38E-2</v>
      </c>
      <c r="F925" s="104"/>
      <c r="H925" s="573"/>
      <c r="I925"/>
      <c r="J925" t="s">
        <v>83</v>
      </c>
      <c r="K925" s="519">
        <f ca="1">SUM(K915:K924)</f>
        <v>33.9</v>
      </c>
      <c r="L925" s="516">
        <f ca="1">+SUMPRODUCT(L915:L924,K915:K924)/K925</f>
        <v>1.270845132743363E-2</v>
      </c>
      <c r="M925" s="516" t="e">
        <f ca="1">+SUMPRODUCT(M915:M924,K915:K924)/K925</f>
        <v>#N/A</v>
      </c>
      <c r="N925" s="69">
        <f ca="1">+SUMPRODUCT(N915:N924,K915:K924)/K925</f>
        <v>0</v>
      </c>
      <c r="O925" s="552">
        <f ca="1">+SUMPRODUCT(O915:O924,K915:K924)/K925</f>
        <v>1.1437606194690269E-2</v>
      </c>
      <c r="P925" s="69" t="e">
        <f ca="1">+SUMPRODUCT(P915:P924,K915:K924)/K925</f>
        <v>#N/A</v>
      </c>
      <c r="Q925"/>
      <c r="R925"/>
      <c r="S925" s="524"/>
      <c r="T925" s="532"/>
      <c r="U925" s="532">
        <v>5</v>
      </c>
      <c r="V925" s="56"/>
      <c r="W925" s="56"/>
      <c r="X925" s="57"/>
      <c r="Y925" s="57"/>
      <c r="Z925" s="58"/>
      <c r="AA925" s="59"/>
      <c r="AB925" s="60"/>
      <c r="AC925" s="60"/>
      <c r="AD925" s="60"/>
      <c r="AE925" s="60"/>
      <c r="AF925" s="106"/>
      <c r="AG925" s="107"/>
      <c r="AH925" s="104"/>
    </row>
    <row r="926" spans="1:38">
      <c r="A926" s="524"/>
      <c r="B926" s="772" t="s">
        <v>851</v>
      </c>
      <c r="C926" s="376">
        <v>1</v>
      </c>
      <c r="D926" s="771">
        <v>3.2</v>
      </c>
      <c r="E926" s="104">
        <v>8.3999999999999995E-3</v>
      </c>
      <c r="F926" s="104"/>
      <c r="H926" s="573"/>
      <c r="I926"/>
      <c r="J926"/>
      <c r="K926" s="551" t="s">
        <v>59</v>
      </c>
      <c r="L926" s="550">
        <f ca="1">+L925/0.9</f>
        <v>1.4120501474926255E-2</v>
      </c>
      <c r="M926" s="518" t="e">
        <f ca="1">+M925/0.9</f>
        <v>#N/A</v>
      </c>
      <c r="N926"/>
      <c r="O926"/>
      <c r="P926"/>
      <c r="Q926"/>
      <c r="R926"/>
      <c r="S926" s="524"/>
      <c r="T926" s="532"/>
      <c r="U926" s="532">
        <v>6</v>
      </c>
      <c r="V926" s="532"/>
      <c r="W926" s="56"/>
      <c r="X926" s="57"/>
      <c r="Y926" s="57"/>
      <c r="Z926" s="58"/>
      <c r="AA926" s="59"/>
      <c r="AB926" s="60"/>
      <c r="AC926" s="60"/>
      <c r="AD926" s="60"/>
      <c r="AE926" s="60"/>
      <c r="AF926" s="106"/>
      <c r="AG926" s="107"/>
      <c r="AH926" s="104"/>
    </row>
    <row r="927" spans="1:38" ht="15" thickBot="1">
      <c r="A927" s="524"/>
      <c r="B927" s="772" t="s">
        <v>852</v>
      </c>
      <c r="C927" s="376">
        <v>1</v>
      </c>
      <c r="D927" s="771">
        <v>3.2</v>
      </c>
      <c r="E927" s="104">
        <v>7.7000000000000002E-3</v>
      </c>
      <c r="F927" s="104"/>
      <c r="I927" s="572"/>
      <c r="R927" s="572"/>
      <c r="S927" s="524"/>
      <c r="T927" s="532"/>
      <c r="U927" s="532">
        <v>7</v>
      </c>
      <c r="V927" s="532"/>
      <c r="W927" s="56"/>
      <c r="X927" s="57"/>
      <c r="Y927" s="57"/>
      <c r="Z927" s="58"/>
      <c r="AA927" s="109"/>
      <c r="AB927" s="60"/>
      <c r="AC927" s="60"/>
      <c r="AD927" s="60"/>
      <c r="AE927" s="60"/>
      <c r="AF927" s="106"/>
      <c r="AG927" s="107"/>
      <c r="AH927" s="104"/>
    </row>
    <row r="928" spans="1:38" ht="28.8">
      <c r="A928" s="524"/>
      <c r="B928" s="772" t="s">
        <v>853</v>
      </c>
      <c r="C928" s="376">
        <v>1</v>
      </c>
      <c r="D928" s="771">
        <v>3.2</v>
      </c>
      <c r="E928" s="104">
        <v>7.9000000000000008E-3</v>
      </c>
      <c r="F928" s="104"/>
      <c r="I928" s="547" t="s">
        <v>353</v>
      </c>
      <c r="J928" s="77" t="s">
        <v>63</v>
      </c>
      <c r="K928" s="507" t="s">
        <v>44</v>
      </c>
      <c r="L928" s="549" t="s">
        <v>297</v>
      </c>
      <c r="M928" s="508" t="s">
        <v>292</v>
      </c>
      <c r="N928" s="545" t="s">
        <v>46</v>
      </c>
      <c r="O928" s="549" t="s">
        <v>293</v>
      </c>
      <c r="P928" s="508" t="s">
        <v>294</v>
      </c>
      <c r="Q928"/>
      <c r="R928"/>
      <c r="S928" s="524"/>
      <c r="T928" s="532"/>
      <c r="U928" s="532">
        <v>8</v>
      </c>
      <c r="V928" s="532"/>
      <c r="W928" s="56"/>
      <c r="X928" s="57"/>
      <c r="Y928" s="57"/>
      <c r="Z928" s="62"/>
      <c r="AA928" s="109"/>
      <c r="AB928" s="60"/>
      <c r="AC928" s="60"/>
      <c r="AD928" s="60"/>
      <c r="AE928" s="60"/>
      <c r="AF928" s="106"/>
      <c r="AG928" s="107"/>
      <c r="AH928" s="104"/>
      <c r="AJ928" s="95" t="str">
        <f>+I928</f>
        <v>CN025</v>
      </c>
      <c r="AK928" s="96" t="s">
        <v>62</v>
      </c>
    </row>
    <row r="929" spans="1:38" ht="15" thickBot="1">
      <c r="A929" s="524"/>
      <c r="B929" s="772" t="s">
        <v>854</v>
      </c>
      <c r="C929" s="376">
        <v>1</v>
      </c>
      <c r="D929" s="771">
        <v>3.2</v>
      </c>
      <c r="E929" s="104">
        <v>1.1599999999999999E-2</v>
      </c>
      <c r="F929" s="104"/>
      <c r="H929" s="576">
        <v>713</v>
      </c>
      <c r="I929" s="510">
        <f t="shared" ref="I929:I952" si="324">IF(H929="",
   IFERROR(MATCH("**", B:B, 0), ""),
   IFERROR(MATCH("* "&amp;H929&amp;" *", B:B, 0), "")
)</f>
        <v>974</v>
      </c>
      <c r="J929" s="53" t="str" cm="1">
        <f t="array" aca="1" ref="J929" ca="1">INDIRECT("B" &amp; I929)</f>
        <v>NIVEL 974 M4 7N T.PM 713 14-04-2026</v>
      </c>
      <c r="K929" s="511">
        <f t="shared" ref="K929:K952" ca="1" si="325">INDEX(D:D, MATCH(J929, $B:$B, 0))</f>
        <v>3.2</v>
      </c>
      <c r="L929" s="508">
        <f t="shared" ref="L929:L952" ca="1" si="326">INDEX(E:E, MATCH($J929, $B:$B, 0))*0.9</f>
        <v>1.593E-2</v>
      </c>
      <c r="M929" s="508">
        <f t="shared" ref="M929:M952" ca="1" si="327">INDEX(F:F, MATCH($J929, $B:$B, 0))*0.9</f>
        <v>0</v>
      </c>
      <c r="N929" s="512">
        <f t="shared" ref="N929:N952" ca="1" si="328">INDEX(G:G, MATCH($J$578, $B:$B, 0))</f>
        <v>0</v>
      </c>
      <c r="O929" s="512">
        <f ca="1">+IF(L929=0,N929*0.9,L929*0.9)</f>
        <v>1.4337000000000001E-2</v>
      </c>
      <c r="P929" s="513">
        <f ca="1">+M929*0.9</f>
        <v>0</v>
      </c>
      <c r="Q929" s="514" t="str">
        <f t="shared" ref="Q929:Q952" ca="1" si="329">+IF(L929=0,"-","Dump")</f>
        <v>Dump</v>
      </c>
      <c r="R929" s="515">
        <f t="shared" ref="R929:R952" ca="1" si="330">+K929/4.5</f>
        <v>0.71111111111111114</v>
      </c>
      <c r="S929" s="524"/>
      <c r="T929" s="524"/>
      <c r="U929" s="532">
        <v>9</v>
      </c>
      <c r="V929" s="532"/>
      <c r="W929" s="532"/>
      <c r="X929" s="57"/>
      <c r="Y929" s="57"/>
      <c r="Z929" s="62"/>
      <c r="AA929" s="59"/>
      <c r="AB929" s="60"/>
      <c r="AC929" s="60"/>
      <c r="AD929" s="60"/>
      <c r="AE929" s="60"/>
      <c r="AF929" s="106"/>
      <c r="AG929" s="107"/>
      <c r="AH929" s="104"/>
      <c r="AJ929" s="520">
        <f ca="1">+K953-SUMIF(AE:AE, AJ928, AA:AA)</f>
        <v>16.510000000000026</v>
      </c>
      <c r="AK929" s="521">
        <f ca="1">L954</f>
        <v>1.5291666666666663E-2</v>
      </c>
      <c r="AL929" s="102">
        <f ca="1">COUNTIF(AE:AE, AJ928)</f>
        <v>2</v>
      </c>
    </row>
    <row r="930" spans="1:38" ht="15" thickBot="1">
      <c r="A930" s="524"/>
      <c r="B930" s="772" t="s">
        <v>855</v>
      </c>
      <c r="C930" s="376">
        <v>1</v>
      </c>
      <c r="D930" s="771">
        <v>3.2</v>
      </c>
      <c r="E930" s="104">
        <v>1.4500000000000001E-2</v>
      </c>
      <c r="F930" s="104"/>
      <c r="H930" s="576">
        <v>714</v>
      </c>
      <c r="I930" s="510">
        <f t="shared" si="324"/>
        <v>975</v>
      </c>
      <c r="J930" s="53" t="str" cm="1">
        <f t="array" aca="1" ref="J930" ca="1">INDIRECT("B" &amp; I930)</f>
        <v>NIVEL 974 M4 7N T.PM 714 14-04-2026</v>
      </c>
      <c r="K930" s="511">
        <f t="shared" ca="1" si="325"/>
        <v>3.2</v>
      </c>
      <c r="L930" s="508">
        <f t="shared" ca="1" si="326"/>
        <v>7.2000000000000007E-3</v>
      </c>
      <c r="M930" s="508">
        <f t="shared" ca="1" si="327"/>
        <v>0</v>
      </c>
      <c r="N930" s="512">
        <f t="shared" ca="1" si="328"/>
        <v>0</v>
      </c>
      <c r="O930" s="512">
        <f t="shared" ref="O930:O952" ca="1" si="331">+IF(L930=0,N930*0.9,L930*0.9)</f>
        <v>6.4800000000000005E-3</v>
      </c>
      <c r="P930" s="513">
        <f t="shared" ref="P930:P952" ca="1" si="332">+M930*0.9</f>
        <v>0</v>
      </c>
      <c r="Q930" s="514" t="str">
        <f t="shared" ca="1" si="329"/>
        <v>Dump</v>
      </c>
      <c r="R930" s="515">
        <f t="shared" ca="1" si="330"/>
        <v>0.71111111111111114</v>
      </c>
      <c r="S930" s="524"/>
      <c r="T930" s="524"/>
      <c r="U930" s="532">
        <v>10</v>
      </c>
      <c r="V930" s="532"/>
      <c r="W930" s="532"/>
      <c r="X930" s="57"/>
      <c r="Y930" s="57"/>
      <c r="Z930" s="62"/>
      <c r="AA930" s="63"/>
      <c r="AB930" s="60"/>
      <c r="AC930" s="60"/>
      <c r="AD930" s="60"/>
      <c r="AE930" s="60"/>
      <c r="AF930" s="106"/>
      <c r="AG930" s="107"/>
      <c r="AH930" s="104"/>
      <c r="AJ930" s="105" t="s">
        <v>83</v>
      </c>
      <c r="AK930" s="101"/>
    </row>
    <row r="931" spans="1:38" ht="15" thickBot="1">
      <c r="A931" s="524"/>
      <c r="B931" s="772" t="s">
        <v>856</v>
      </c>
      <c r="C931" s="376">
        <v>1</v>
      </c>
      <c r="D931" s="771">
        <v>3.2</v>
      </c>
      <c r="E931" s="104">
        <v>1.5800000000000002E-2</v>
      </c>
      <c r="F931" s="104"/>
      <c r="H931" s="576">
        <v>715</v>
      </c>
      <c r="I931" s="510">
        <f t="shared" si="324"/>
        <v>976</v>
      </c>
      <c r="J931" s="53" t="str" cm="1">
        <f t="array" aca="1" ref="J931" ca="1">INDIRECT("B" &amp; I931)</f>
        <v>NIVEL 974 M4 7N T.PM 715 14-04-2026</v>
      </c>
      <c r="K931" s="511">
        <f t="shared" ca="1" si="325"/>
        <v>3.2</v>
      </c>
      <c r="L931" s="508">
        <f t="shared" ca="1" si="326"/>
        <v>1.098E-2</v>
      </c>
      <c r="M931" s="508">
        <f t="shared" ca="1" si="327"/>
        <v>0</v>
      </c>
      <c r="N931" s="512">
        <f t="shared" ca="1" si="328"/>
        <v>0</v>
      </c>
      <c r="O931" s="512">
        <f t="shared" ca="1" si="331"/>
        <v>9.8820000000000002E-3</v>
      </c>
      <c r="P931" s="513">
        <f t="shared" ca="1" si="332"/>
        <v>0</v>
      </c>
      <c r="Q931" s="514" t="str">
        <f t="shared" ca="1" si="329"/>
        <v>Dump</v>
      </c>
      <c r="R931" s="515">
        <f t="shared" ca="1" si="330"/>
        <v>0.71111111111111114</v>
      </c>
      <c r="S931" s="524"/>
      <c r="T931" s="524"/>
      <c r="U931" s="532">
        <v>11</v>
      </c>
      <c r="V931" s="532"/>
      <c r="W931" s="532"/>
      <c r="X931" s="57"/>
      <c r="Y931" s="57"/>
      <c r="Z931" s="62"/>
      <c r="AA931" s="63"/>
      <c r="AB931" s="60"/>
      <c r="AC931" s="60"/>
      <c r="AD931" s="60"/>
      <c r="AE931" s="60"/>
      <c r="AF931" s="106"/>
      <c r="AG931" s="524"/>
      <c r="AH931" s="524"/>
    </row>
    <row r="932" spans="1:38" ht="15" thickBot="1">
      <c r="A932" s="524"/>
      <c r="B932" s="772" t="s">
        <v>857</v>
      </c>
      <c r="C932" s="376">
        <v>1</v>
      </c>
      <c r="D932" s="771">
        <v>3.2</v>
      </c>
      <c r="E932" s="104">
        <v>1.12E-2</v>
      </c>
      <c r="F932" s="104"/>
      <c r="H932" s="576">
        <v>716</v>
      </c>
      <c r="I932" s="510">
        <f t="shared" si="324"/>
        <v>977</v>
      </c>
      <c r="J932" s="53" t="str" cm="1">
        <f t="array" aca="1" ref="J932" ca="1">INDIRECT("B" &amp; I932)</f>
        <v>NIVEL 974 M4 7N T.PM 716 14-04-2026</v>
      </c>
      <c r="K932" s="511">
        <f t="shared" ca="1" si="325"/>
        <v>3.2</v>
      </c>
      <c r="L932" s="508">
        <f t="shared" ca="1" si="326"/>
        <v>1.3140000000000001E-2</v>
      </c>
      <c r="M932" s="508">
        <f t="shared" ca="1" si="327"/>
        <v>0</v>
      </c>
      <c r="N932" s="512">
        <f t="shared" ca="1" si="328"/>
        <v>0</v>
      </c>
      <c r="O932" s="512">
        <f t="shared" ca="1" si="331"/>
        <v>1.1826000000000001E-2</v>
      </c>
      <c r="P932" s="513">
        <f t="shared" ca="1" si="332"/>
        <v>0</v>
      </c>
      <c r="Q932" s="514" t="str">
        <f t="shared" ca="1" si="329"/>
        <v>Dump</v>
      </c>
      <c r="R932" s="515">
        <f t="shared" ca="1" si="330"/>
        <v>0.71111111111111114</v>
      </c>
      <c r="S932" s="524"/>
      <c r="T932" s="524"/>
      <c r="U932" s="524"/>
      <c r="V932" s="524"/>
      <c r="W932" s="524"/>
      <c r="X932" s="524"/>
      <c r="Y932" s="524"/>
      <c r="Z932" s="524"/>
      <c r="AA932" s="64">
        <f>SUM(AA921:AA931)</f>
        <v>118.21</v>
      </c>
      <c r="AB932" s="624">
        <f ca="1">+SUMPRODUCT(AA921:AA931,AB921:AB931)/AA932</f>
        <v>1.6069366986469737E-2</v>
      </c>
      <c r="AC932" s="66" t="e">
        <f ca="1">+SUMPRODUCT(Z921:Z931,AC921:AC931)/Z932</f>
        <v>#DIV/0!</v>
      </c>
      <c r="AD932" s="66">
        <f>+SUMPRODUCT(AA921:AA931,AD921:AD931)/AA932</f>
        <v>0</v>
      </c>
      <c r="AE932" s="67"/>
      <c r="AF932" s="110">
        <v>0</v>
      </c>
      <c r="AG932" s="524"/>
      <c r="AH932" s="524"/>
    </row>
    <row r="933" spans="1:38">
      <c r="A933" s="524"/>
      <c r="B933" s="772" t="s">
        <v>858</v>
      </c>
      <c r="C933" s="376">
        <v>1</v>
      </c>
      <c r="D933" s="771">
        <v>3.2</v>
      </c>
      <c r="E933" s="104">
        <v>1.55E-2</v>
      </c>
      <c r="F933" s="104"/>
      <c r="H933" s="576">
        <v>717</v>
      </c>
      <c r="I933" s="510">
        <f t="shared" si="324"/>
        <v>978</v>
      </c>
      <c r="J933" s="53" t="str" cm="1">
        <f t="array" aca="1" ref="J933" ca="1">INDIRECT("B" &amp; I933)</f>
        <v>NIVEL 974 M4 7N T.PM 717 14-04-2026</v>
      </c>
      <c r="K933" s="511">
        <f t="shared" ca="1" si="325"/>
        <v>3.2</v>
      </c>
      <c r="L933" s="508">
        <f t="shared" ca="1" si="326"/>
        <v>1.2330000000000001E-2</v>
      </c>
      <c r="M933" s="508">
        <f t="shared" ca="1" si="327"/>
        <v>0</v>
      </c>
      <c r="N933" s="512">
        <f t="shared" ca="1" si="328"/>
        <v>0</v>
      </c>
      <c r="O933" s="512">
        <f t="shared" ref="O933:O946" ca="1" si="333">+IF(L933=0,N933*0.9,L933*0.9)</f>
        <v>1.1097000000000001E-2</v>
      </c>
      <c r="P933" s="513">
        <f t="shared" ref="P933:P946" ca="1" si="334">+M933*0.9</f>
        <v>0</v>
      </c>
      <c r="Q933" s="514" t="str">
        <f t="shared" ref="Q933:Q946" ca="1" si="335">+IF(L933=0,"-","Dump")</f>
        <v>Dump</v>
      </c>
      <c r="R933" s="515">
        <f t="shared" ref="R933:R946" ca="1" si="336">+K933/4.5</f>
        <v>0.71111111111111114</v>
      </c>
      <c r="S933" s="524"/>
      <c r="T933" s="524"/>
      <c r="U933" s="524"/>
      <c r="V933" s="524"/>
      <c r="W933" s="524"/>
      <c r="X933" s="524"/>
      <c r="Y933" s="524"/>
      <c r="Z933" s="524"/>
      <c r="AA933" s="524"/>
      <c r="AB933" s="524"/>
      <c r="AC933" s="524"/>
      <c r="AD933" s="524"/>
      <c r="AE933" s="524"/>
      <c r="AF933" s="524"/>
      <c r="AG933" s="524"/>
    </row>
    <row r="934" spans="1:38" ht="28.8">
      <c r="A934" s="524"/>
      <c r="B934" s="772" t="s">
        <v>859</v>
      </c>
      <c r="C934" s="376">
        <v>1</v>
      </c>
      <c r="D934" s="771">
        <v>3.2</v>
      </c>
      <c r="E934" s="104">
        <v>8.9999999999999993E-3</v>
      </c>
      <c r="F934" s="104"/>
      <c r="H934" s="576">
        <v>718</v>
      </c>
      <c r="I934" s="510">
        <f t="shared" si="324"/>
        <v>979</v>
      </c>
      <c r="J934" s="53" t="str" cm="1">
        <f t="array" aca="1" ref="J934" ca="1">INDIRECT("B" &amp; I934)</f>
        <v>NIVEL 974 M4 7N T.PM 718 14-04-2026</v>
      </c>
      <c r="K934" s="511">
        <f t="shared" ca="1" si="325"/>
        <v>3.2</v>
      </c>
      <c r="L934" s="508">
        <f t="shared" ca="1" si="326"/>
        <v>1.4129999999999998E-2</v>
      </c>
      <c r="M934" s="508">
        <f t="shared" ca="1" si="327"/>
        <v>0</v>
      </c>
      <c r="N934" s="512">
        <f t="shared" ca="1" si="328"/>
        <v>0</v>
      </c>
      <c r="O934" s="512">
        <f t="shared" ca="1" si="333"/>
        <v>1.2716999999999999E-2</v>
      </c>
      <c r="P934" s="513">
        <f t="shared" ca="1" si="334"/>
        <v>0</v>
      </c>
      <c r="Q934" s="514" t="str">
        <f t="shared" ca="1" si="335"/>
        <v>Dump</v>
      </c>
      <c r="R934" s="515">
        <f t="shared" ca="1" si="336"/>
        <v>0.71111111111111114</v>
      </c>
      <c r="S934" s="524"/>
      <c r="T934" s="47" t="s">
        <v>48</v>
      </c>
      <c r="U934" s="48" t="s">
        <v>49</v>
      </c>
      <c r="V934" s="48" t="s">
        <v>50</v>
      </c>
      <c r="W934" s="48" t="s">
        <v>51</v>
      </c>
      <c r="X934" s="49" t="s">
        <v>52</v>
      </c>
      <c r="Y934" s="49" t="s">
        <v>53</v>
      </c>
      <c r="Z934" s="48" t="s">
        <v>54</v>
      </c>
      <c r="AA934" s="50" t="s">
        <v>55</v>
      </c>
      <c r="AB934" s="48" t="s">
        <v>56</v>
      </c>
      <c r="AC934" s="51" t="s">
        <v>12</v>
      </c>
      <c r="AD934" s="51" t="s">
        <v>295</v>
      </c>
      <c r="AE934" s="48" t="s">
        <v>57</v>
      </c>
      <c r="AF934" s="48" t="s">
        <v>66</v>
      </c>
      <c r="AG934" s="48" t="s">
        <v>67</v>
      </c>
      <c r="AH934" s="48" t="s">
        <v>68</v>
      </c>
    </row>
    <row r="935" spans="1:38">
      <c r="A935" s="524"/>
      <c r="B935" s="772" t="s">
        <v>860</v>
      </c>
      <c r="C935" s="376">
        <v>1</v>
      </c>
      <c r="D935" s="771">
        <v>3.2</v>
      </c>
      <c r="E935" s="104">
        <v>0.01</v>
      </c>
      <c r="F935" s="104"/>
      <c r="H935" s="576">
        <v>719</v>
      </c>
      <c r="I935" s="510">
        <f t="shared" si="324"/>
        <v>980</v>
      </c>
      <c r="J935" s="53" t="str" cm="1">
        <f t="array" aca="1" ref="J935" ca="1">INDIRECT("B" &amp; I935)</f>
        <v>NIVEL 974 M4 7N T.PM 719 14-04-2026</v>
      </c>
      <c r="K935" s="511">
        <f t="shared" ca="1" si="325"/>
        <v>3.2</v>
      </c>
      <c r="L935" s="508">
        <f t="shared" ca="1" si="326"/>
        <v>1.0619999999999999E-2</v>
      </c>
      <c r="M935" s="508">
        <f t="shared" ca="1" si="327"/>
        <v>0</v>
      </c>
      <c r="N935" s="512">
        <f t="shared" ca="1" si="328"/>
        <v>0</v>
      </c>
      <c r="O935" s="512">
        <f t="shared" ca="1" si="333"/>
        <v>9.5579999999999988E-3</v>
      </c>
      <c r="P935" s="513">
        <f t="shared" ca="1" si="334"/>
        <v>0</v>
      </c>
      <c r="Q935" s="514" t="str">
        <f t="shared" ca="1" si="335"/>
        <v>Dump</v>
      </c>
      <c r="R935" s="515">
        <f t="shared" ca="1" si="336"/>
        <v>0.71111111111111114</v>
      </c>
      <c r="S935" s="524"/>
      <c r="T935" s="56">
        <v>40030</v>
      </c>
      <c r="U935" s="56">
        <v>1</v>
      </c>
      <c r="V935" s="56">
        <v>759187</v>
      </c>
      <c r="W935" s="56" t="s">
        <v>60</v>
      </c>
      <c r="X935" s="57">
        <v>46122</v>
      </c>
      <c r="Y935" s="57">
        <v>46122</v>
      </c>
      <c r="Z935" s="58">
        <v>0.51875000000000004</v>
      </c>
      <c r="AA935" s="59">
        <v>31.09</v>
      </c>
      <c r="AB935" s="60">
        <f ca="1">+O860</f>
        <v>1.1850300000000003E-2</v>
      </c>
      <c r="AC935" s="60">
        <f ca="1">+N860</f>
        <v>0</v>
      </c>
      <c r="AD935" s="60" t="s">
        <v>319</v>
      </c>
      <c r="AE935" s="60" t="str">
        <f>+I849</f>
        <v>EN020</v>
      </c>
      <c r="AF935" s="106"/>
      <c r="AG935" s="107">
        <f ca="1">+AF946-AB946</f>
        <v>-1.3188210607556162E-2</v>
      </c>
      <c r="AH935" s="104">
        <f ca="1">+(AF946-AB946)/AB946</f>
        <v>-1</v>
      </c>
    </row>
    <row r="936" spans="1:38">
      <c r="A936" s="524"/>
      <c r="B936" s="772" t="s">
        <v>861</v>
      </c>
      <c r="C936" s="376">
        <v>1</v>
      </c>
      <c r="D936" s="771">
        <v>3.2</v>
      </c>
      <c r="E936" s="104">
        <v>5.4000000000000003E-3</v>
      </c>
      <c r="F936" s="104"/>
      <c r="H936" s="576">
        <v>720</v>
      </c>
      <c r="I936" s="510">
        <f t="shared" si="324"/>
        <v>981</v>
      </c>
      <c r="J936" s="53" t="str" cm="1">
        <f t="array" aca="1" ref="J936" ca="1">INDIRECT("B" &amp; I936)</f>
        <v>NIVEL 974 M4 7N T.PM 720 14-04-2026</v>
      </c>
      <c r="K936" s="511">
        <f t="shared" ca="1" si="325"/>
        <v>3.2</v>
      </c>
      <c r="L936" s="508">
        <f t="shared" ca="1" si="326"/>
        <v>1.188E-2</v>
      </c>
      <c r="M936" s="508">
        <f t="shared" ca="1" si="327"/>
        <v>0</v>
      </c>
      <c r="N936" s="512">
        <f t="shared" ca="1" si="328"/>
        <v>0</v>
      </c>
      <c r="O936" s="512">
        <f t="shared" ca="1" si="333"/>
        <v>1.0692E-2</v>
      </c>
      <c r="P936" s="513">
        <f t="shared" ca="1" si="334"/>
        <v>0</v>
      </c>
      <c r="Q936" s="514" t="str">
        <f t="shared" ca="1" si="335"/>
        <v>Dump</v>
      </c>
      <c r="R936" s="515">
        <f t="shared" ca="1" si="336"/>
        <v>0.71111111111111114</v>
      </c>
      <c r="S936" s="524"/>
      <c r="T936" s="413" t="s">
        <v>224</v>
      </c>
      <c r="U936" s="56">
        <v>2</v>
      </c>
      <c r="V936" s="56">
        <v>759190</v>
      </c>
      <c r="W936" s="56" t="s">
        <v>247</v>
      </c>
      <c r="X936" s="57">
        <v>46122</v>
      </c>
      <c r="Y936" s="57">
        <v>46122</v>
      </c>
      <c r="Z936" s="58">
        <v>0.52430555555555558</v>
      </c>
      <c r="AA936" s="59">
        <v>28.94</v>
      </c>
      <c r="AB936" s="60">
        <f ca="1">+O877</f>
        <v>1.3377461538461539E-2</v>
      </c>
      <c r="AC936" s="60">
        <f ca="1">+N877</f>
        <v>0</v>
      </c>
      <c r="AD936" s="60" t="s">
        <v>319</v>
      </c>
      <c r="AE936" s="60" t="str">
        <f>+I863</f>
        <v>EN021</v>
      </c>
      <c r="AF936" s="106"/>
      <c r="AG936" s="107"/>
      <c r="AH936" s="104"/>
    </row>
    <row r="937" spans="1:38">
      <c r="A937" s="524"/>
      <c r="B937" s="772" t="s">
        <v>862</v>
      </c>
      <c r="C937" s="376">
        <v>1</v>
      </c>
      <c r="D937" s="771">
        <v>3.2</v>
      </c>
      <c r="E937" s="104">
        <v>8.3000000000000001E-3</v>
      </c>
      <c r="F937" s="104"/>
      <c r="H937" s="576">
        <v>738</v>
      </c>
      <c r="I937" s="510">
        <f t="shared" si="324"/>
        <v>999</v>
      </c>
      <c r="J937" s="53" t="str" cm="1">
        <f t="array" aca="1" ref="J937" ca="1">INDIRECT("B" &amp; I937)</f>
        <v>NIVEL 974 M4 7N AM 738 15-04-2026</v>
      </c>
      <c r="K937" s="511">
        <f t="shared" ca="1" si="325"/>
        <v>3.2</v>
      </c>
      <c r="L937" s="508">
        <f t="shared" ca="1" si="326"/>
        <v>9.9900000000000006E-3</v>
      </c>
      <c r="M937" s="508">
        <f t="shared" ca="1" si="327"/>
        <v>0</v>
      </c>
      <c r="N937" s="512">
        <f t="shared" ca="1" si="328"/>
        <v>0</v>
      </c>
      <c r="O937" s="512">
        <f t="shared" ca="1" si="333"/>
        <v>8.9910000000000007E-3</v>
      </c>
      <c r="P937" s="513">
        <f t="shared" ca="1" si="334"/>
        <v>0</v>
      </c>
      <c r="Q937" s="514" t="str">
        <f t="shared" ca="1" si="335"/>
        <v>Dump</v>
      </c>
      <c r="R937" s="515">
        <f t="shared" ca="1" si="336"/>
        <v>0.71111111111111114</v>
      </c>
      <c r="S937" s="524"/>
      <c r="T937" s="543"/>
      <c r="U937" s="56">
        <v>3</v>
      </c>
      <c r="V937" s="56">
        <v>759534</v>
      </c>
      <c r="W937" s="56" t="s">
        <v>60</v>
      </c>
      <c r="X937" s="57">
        <v>46126</v>
      </c>
      <c r="Y937" s="57">
        <v>46126</v>
      </c>
      <c r="Z937" s="58">
        <v>0.69097222222222221</v>
      </c>
      <c r="AA937" s="59">
        <v>30.37</v>
      </c>
      <c r="AB937" s="60">
        <f ca="1">+O911</f>
        <v>1.4377500000000003E-2</v>
      </c>
      <c r="AC937" s="60">
        <f ca="1">+N911</f>
        <v>0</v>
      </c>
      <c r="AD937" s="60" t="s">
        <v>319</v>
      </c>
      <c r="AE937" s="60" t="str">
        <f>+I900</f>
        <v>EN023</v>
      </c>
      <c r="AF937" s="106"/>
      <c r="AG937" s="107"/>
      <c r="AH937" s="104"/>
    </row>
    <row r="938" spans="1:38">
      <c r="A938" s="524"/>
      <c r="B938" s="772" t="s">
        <v>863</v>
      </c>
      <c r="C938" s="376">
        <v>1</v>
      </c>
      <c r="D938" s="771">
        <v>3.2</v>
      </c>
      <c r="E938" s="104">
        <v>1.2200000000000001E-2</v>
      </c>
      <c r="F938" s="104"/>
      <c r="H938" s="576">
        <v>739</v>
      </c>
      <c r="I938" s="510">
        <f t="shared" si="324"/>
        <v>1000</v>
      </c>
      <c r="J938" s="53" t="str" cm="1">
        <f t="array" aca="1" ref="J938" ca="1">INDIRECT("B" &amp; I938)</f>
        <v>NIVEL 974 M4 7N AM 739 15-04-2026</v>
      </c>
      <c r="K938" s="511">
        <f t="shared" ca="1" si="325"/>
        <v>3.2</v>
      </c>
      <c r="L938" s="508">
        <f t="shared" ca="1" si="326"/>
        <v>1.485E-2</v>
      </c>
      <c r="M938" s="508">
        <f t="shared" ca="1" si="327"/>
        <v>0</v>
      </c>
      <c r="N938" s="512">
        <f t="shared" ca="1" si="328"/>
        <v>0</v>
      </c>
      <c r="O938" s="512">
        <f t="shared" ca="1" si="333"/>
        <v>1.3365E-2</v>
      </c>
      <c r="P938" s="513">
        <f t="shared" ca="1" si="334"/>
        <v>0</v>
      </c>
      <c r="Q938" s="514" t="str">
        <f t="shared" ca="1" si="335"/>
        <v>Dump</v>
      </c>
      <c r="R938" s="515">
        <f t="shared" ca="1" si="336"/>
        <v>0.71111111111111114</v>
      </c>
      <c r="S938" s="524"/>
      <c r="T938" s="543"/>
      <c r="U938" s="56">
        <v>4</v>
      </c>
      <c r="V938" s="56"/>
      <c r="W938" s="56"/>
      <c r="X938" s="57"/>
      <c r="Y938" s="57"/>
      <c r="Z938" s="58"/>
      <c r="AA938" s="59"/>
      <c r="AB938" s="60"/>
      <c r="AC938" s="60"/>
      <c r="AD938" s="60"/>
      <c r="AE938" s="60"/>
      <c r="AF938" s="106"/>
      <c r="AG938" s="107"/>
      <c r="AH938" s="104"/>
    </row>
    <row r="939" spans="1:38">
      <c r="A939" s="524"/>
      <c r="B939" s="772" t="s">
        <v>864</v>
      </c>
      <c r="C939" s="376">
        <v>1</v>
      </c>
      <c r="D939" s="771">
        <v>3.2</v>
      </c>
      <c r="E939" s="104">
        <v>6.4999999999999997E-3</v>
      </c>
      <c r="F939" s="104"/>
      <c r="H939" s="576">
        <v>740</v>
      </c>
      <c r="I939" s="510">
        <f t="shared" si="324"/>
        <v>1001</v>
      </c>
      <c r="J939" s="53" t="str" cm="1">
        <f t="array" aca="1" ref="J939" ca="1">INDIRECT("B" &amp; I939)</f>
        <v>NIVEL 974 M4 7N AM 740 15-04-2026</v>
      </c>
      <c r="K939" s="511">
        <f t="shared" ca="1" si="325"/>
        <v>3.2</v>
      </c>
      <c r="L939" s="508">
        <f t="shared" ca="1" si="326"/>
        <v>1.6649999999999998E-2</v>
      </c>
      <c r="M939" s="508">
        <f t="shared" ca="1" si="327"/>
        <v>0</v>
      </c>
      <c r="N939" s="512">
        <f t="shared" ca="1" si="328"/>
        <v>0</v>
      </c>
      <c r="O939" s="512">
        <f t="shared" ref="O939:O944" ca="1" si="337">+IF(L939=0,N939*0.9,L939*0.9)</f>
        <v>1.4984999999999998E-2</v>
      </c>
      <c r="P939" s="513">
        <f t="shared" ref="P939:P944" ca="1" si="338">+M939*0.9</f>
        <v>0</v>
      </c>
      <c r="Q939" s="514" t="str">
        <f t="shared" ref="Q939:Q944" ca="1" si="339">+IF(L939=0,"-","Dump")</f>
        <v>Dump</v>
      </c>
      <c r="R939" s="515">
        <f t="shared" ref="R939:R944" ca="1" si="340">+K939/4.5</f>
        <v>0.71111111111111114</v>
      </c>
      <c r="S939" s="524"/>
      <c r="T939" s="543"/>
      <c r="U939" s="543">
        <v>5</v>
      </c>
      <c r="V939" s="56"/>
      <c r="W939" s="56"/>
      <c r="X939" s="57"/>
      <c r="Y939" s="57"/>
      <c r="Z939" s="58"/>
      <c r="AA939" s="59"/>
      <c r="AB939" s="60"/>
      <c r="AC939" s="60"/>
      <c r="AD939" s="60"/>
      <c r="AE939" s="60"/>
      <c r="AF939" s="106"/>
      <c r="AG939" s="107"/>
      <c r="AH939" s="104"/>
    </row>
    <row r="940" spans="1:38">
      <c r="A940" s="524"/>
      <c r="B940" s="772" t="s">
        <v>865</v>
      </c>
      <c r="C940" s="376">
        <v>1</v>
      </c>
      <c r="D940" s="771">
        <v>3.2</v>
      </c>
      <c r="E940" s="104">
        <v>9.7999999999999997E-3</v>
      </c>
      <c r="F940" s="104"/>
      <c r="H940" s="576">
        <v>741</v>
      </c>
      <c r="I940" s="510">
        <f t="shared" si="324"/>
        <v>1002</v>
      </c>
      <c r="J940" s="53" t="str" cm="1">
        <f t="array" aca="1" ref="J940" ca="1">INDIRECT("B" &amp; I940)</f>
        <v>NIVEL 974 M4 7N AM 741 15-04-2026</v>
      </c>
      <c r="K940" s="511">
        <f t="shared" ca="1" si="325"/>
        <v>3.2</v>
      </c>
      <c r="L940" s="508">
        <f t="shared" ca="1" si="326"/>
        <v>1.3140000000000001E-2</v>
      </c>
      <c r="M940" s="508">
        <f t="shared" ca="1" si="327"/>
        <v>0</v>
      </c>
      <c r="N940" s="512">
        <f t="shared" ca="1" si="328"/>
        <v>0</v>
      </c>
      <c r="O940" s="512">
        <f t="shared" ca="1" si="337"/>
        <v>1.1826000000000001E-2</v>
      </c>
      <c r="P940" s="513">
        <f t="shared" ca="1" si="338"/>
        <v>0</v>
      </c>
      <c r="Q940" s="514" t="str">
        <f t="shared" ca="1" si="339"/>
        <v>Dump</v>
      </c>
      <c r="R940" s="515">
        <f t="shared" ca="1" si="340"/>
        <v>0.71111111111111114</v>
      </c>
      <c r="S940" s="524"/>
      <c r="T940" s="543"/>
      <c r="U940" s="543">
        <v>6</v>
      </c>
      <c r="V940" s="543"/>
      <c r="W940" s="56"/>
      <c r="X940" s="57"/>
      <c r="Y940" s="57"/>
      <c r="Z940" s="58"/>
      <c r="AA940" s="59"/>
      <c r="AB940" s="60"/>
      <c r="AC940" s="60"/>
      <c r="AD940" s="60"/>
      <c r="AE940" s="60"/>
      <c r="AF940" s="106"/>
      <c r="AG940" s="107"/>
      <c r="AH940" s="104"/>
    </row>
    <row r="941" spans="1:38">
      <c r="A941" s="524"/>
      <c r="B941" s="772" t="s">
        <v>866</v>
      </c>
      <c r="C941" s="376">
        <v>1</v>
      </c>
      <c r="D941" s="771">
        <v>3.2</v>
      </c>
      <c r="E941" s="104">
        <v>1.03E-2</v>
      </c>
      <c r="F941" s="104"/>
      <c r="H941" s="576">
        <v>742</v>
      </c>
      <c r="I941" s="510">
        <f t="shared" si="324"/>
        <v>1003</v>
      </c>
      <c r="J941" s="53" t="str" cm="1">
        <f t="array" aca="1" ref="J941" ca="1">INDIRECT("B" &amp; I941)</f>
        <v>NIVEL 974 M4 7N AM 742 15-04-2026</v>
      </c>
      <c r="K941" s="511">
        <f t="shared" ca="1" si="325"/>
        <v>3.2</v>
      </c>
      <c r="L941" s="508">
        <f t="shared" ca="1" si="326"/>
        <v>1.6560000000000002E-2</v>
      </c>
      <c r="M941" s="508">
        <f t="shared" ca="1" si="327"/>
        <v>0</v>
      </c>
      <c r="N941" s="512">
        <f t="shared" ca="1" si="328"/>
        <v>0</v>
      </c>
      <c r="O941" s="512">
        <f t="shared" ca="1" si="337"/>
        <v>1.4904000000000002E-2</v>
      </c>
      <c r="P941" s="513">
        <f t="shared" ca="1" si="338"/>
        <v>0</v>
      </c>
      <c r="Q941" s="514" t="str">
        <f t="shared" ca="1" si="339"/>
        <v>Dump</v>
      </c>
      <c r="R941" s="515">
        <f t="shared" ca="1" si="340"/>
        <v>0.71111111111111114</v>
      </c>
      <c r="S941" s="524"/>
      <c r="T941" s="543"/>
      <c r="U941" s="543">
        <v>7</v>
      </c>
      <c r="V941" s="543"/>
      <c r="W941" s="56"/>
      <c r="X941" s="57"/>
      <c r="Y941" s="57"/>
      <c r="Z941" s="58"/>
      <c r="AA941" s="109"/>
      <c r="AB941" s="60"/>
      <c r="AC941" s="60"/>
      <c r="AD941" s="60"/>
      <c r="AE941" s="60"/>
      <c r="AF941" s="106"/>
      <c r="AG941" s="107"/>
      <c r="AH941" s="104"/>
    </row>
    <row r="942" spans="1:38">
      <c r="A942" s="524"/>
      <c r="B942" s="772" t="s">
        <v>867</v>
      </c>
      <c r="C942" s="376">
        <v>1</v>
      </c>
      <c r="D942" s="771">
        <v>3.2</v>
      </c>
      <c r="E942" s="104">
        <v>1.0999999999999999E-2</v>
      </c>
      <c r="F942" s="104"/>
      <c r="H942" s="576">
        <v>743</v>
      </c>
      <c r="I942" s="510">
        <f t="shared" si="324"/>
        <v>1004</v>
      </c>
      <c r="J942" s="53" t="str" cm="1">
        <f t="array" aca="1" ref="J942" ca="1">INDIRECT("B" &amp; I942)</f>
        <v>NIVEL 974 M4 7N AM 743 15-04-2026</v>
      </c>
      <c r="K942" s="511">
        <f t="shared" ca="1" si="325"/>
        <v>3.2</v>
      </c>
      <c r="L942" s="508">
        <f t="shared" ca="1" si="326"/>
        <v>8.8199999999999997E-3</v>
      </c>
      <c r="M942" s="508">
        <f t="shared" ca="1" si="327"/>
        <v>0</v>
      </c>
      <c r="N942" s="512">
        <f t="shared" ca="1" si="328"/>
        <v>0</v>
      </c>
      <c r="O942" s="512">
        <f t="shared" ca="1" si="337"/>
        <v>7.9380000000000006E-3</v>
      </c>
      <c r="P942" s="513">
        <f t="shared" ca="1" si="338"/>
        <v>0</v>
      </c>
      <c r="Q942" s="514" t="str">
        <f t="shared" ca="1" si="339"/>
        <v>Dump</v>
      </c>
      <c r="R942" s="515">
        <f t="shared" ca="1" si="340"/>
        <v>0.71111111111111114</v>
      </c>
      <c r="S942" s="524"/>
      <c r="T942" s="543"/>
      <c r="U942" s="543">
        <v>8</v>
      </c>
      <c r="V942" s="543"/>
      <c r="W942" s="56"/>
      <c r="X942" s="57"/>
      <c r="Y942" s="57"/>
      <c r="Z942" s="62"/>
      <c r="AA942" s="109"/>
      <c r="AB942" s="60"/>
      <c r="AC942" s="60"/>
      <c r="AD942" s="60"/>
      <c r="AE942" s="60"/>
      <c r="AF942" s="106"/>
      <c r="AG942" s="107"/>
      <c r="AH942" s="104"/>
    </row>
    <row r="943" spans="1:38">
      <c r="B943" s="772" t="s">
        <v>868</v>
      </c>
      <c r="C943" s="376">
        <v>1</v>
      </c>
      <c r="D943" s="771">
        <v>3.2</v>
      </c>
      <c r="E943" s="104">
        <v>6.7000000000000002E-3</v>
      </c>
      <c r="F943" s="104"/>
      <c r="H943" s="576">
        <v>744</v>
      </c>
      <c r="I943" s="510">
        <f t="shared" si="324"/>
        <v>1005</v>
      </c>
      <c r="J943" s="53" t="str" cm="1">
        <f t="array" aca="1" ref="J943" ca="1">INDIRECT("B" &amp; I943)</f>
        <v>NIVEL 974 M4 7N AM 744 15-04-2026</v>
      </c>
      <c r="K943" s="511">
        <f t="shared" ca="1" si="325"/>
        <v>3.2</v>
      </c>
      <c r="L943" s="508">
        <f t="shared" ca="1" si="326"/>
        <v>1.4489999999999999E-2</v>
      </c>
      <c r="M943" s="508">
        <f t="shared" ca="1" si="327"/>
        <v>0</v>
      </c>
      <c r="N943" s="512">
        <f t="shared" ca="1" si="328"/>
        <v>0</v>
      </c>
      <c r="O943" s="512">
        <f t="shared" ca="1" si="337"/>
        <v>1.3041000000000001E-2</v>
      </c>
      <c r="P943" s="513">
        <f t="shared" ca="1" si="338"/>
        <v>0</v>
      </c>
      <c r="Q943" s="514" t="str">
        <f t="shared" ca="1" si="339"/>
        <v>Dump</v>
      </c>
      <c r="R943" s="515">
        <f t="shared" ca="1" si="340"/>
        <v>0.71111111111111114</v>
      </c>
      <c r="T943" s="541"/>
      <c r="U943" s="543">
        <v>9</v>
      </c>
      <c r="V943" s="543"/>
      <c r="W943" s="543"/>
      <c r="X943" s="57"/>
      <c r="Y943" s="57"/>
      <c r="Z943" s="62"/>
      <c r="AA943" s="59"/>
      <c r="AB943" s="60"/>
      <c r="AC943" s="60"/>
      <c r="AD943" s="60"/>
      <c r="AE943" s="60"/>
      <c r="AF943" s="106"/>
      <c r="AG943" s="107"/>
      <c r="AH943" s="104"/>
    </row>
    <row r="944" spans="1:38">
      <c r="B944" s="772" t="s">
        <v>869</v>
      </c>
      <c r="C944" s="376">
        <v>1</v>
      </c>
      <c r="D944" s="771">
        <v>3.2</v>
      </c>
      <c r="E944" s="104">
        <v>8.3999999999999995E-3</v>
      </c>
      <c r="F944" s="104"/>
      <c r="H944" s="576">
        <v>745</v>
      </c>
      <c r="I944" s="510">
        <f t="shared" si="324"/>
        <v>1006</v>
      </c>
      <c r="J944" s="53" t="str" cm="1">
        <f t="array" aca="1" ref="J944" ca="1">INDIRECT("B" &amp; I944)</f>
        <v>NIVEL 974 M4 7N AM 745 15-04-2026</v>
      </c>
      <c r="K944" s="511">
        <f t="shared" ca="1" si="325"/>
        <v>3.2</v>
      </c>
      <c r="L944" s="508">
        <f t="shared" ca="1" si="326"/>
        <v>1.503E-2</v>
      </c>
      <c r="M944" s="508">
        <f t="shared" ca="1" si="327"/>
        <v>0</v>
      </c>
      <c r="N944" s="512">
        <f t="shared" ca="1" si="328"/>
        <v>0</v>
      </c>
      <c r="O944" s="512">
        <f t="shared" ca="1" si="337"/>
        <v>1.3527000000000001E-2</v>
      </c>
      <c r="P944" s="513">
        <f t="shared" ca="1" si="338"/>
        <v>0</v>
      </c>
      <c r="Q944" s="514" t="str">
        <f t="shared" ca="1" si="339"/>
        <v>Dump</v>
      </c>
      <c r="R944" s="515">
        <f t="shared" ca="1" si="340"/>
        <v>0.71111111111111114</v>
      </c>
      <c r="T944" s="541"/>
      <c r="U944" s="543">
        <v>10</v>
      </c>
      <c r="V944" s="543"/>
      <c r="W944" s="543"/>
      <c r="X944" s="57"/>
      <c r="Y944" s="57"/>
      <c r="Z944" s="62"/>
      <c r="AA944" s="63"/>
      <c r="AB944" s="60"/>
      <c r="AC944" s="60"/>
      <c r="AD944" s="60"/>
      <c r="AE944" s="60"/>
      <c r="AF944" s="106"/>
      <c r="AG944" s="107"/>
      <c r="AH944" s="104"/>
    </row>
    <row r="945" spans="2:38" ht="13.2" customHeight="1" thickBot="1">
      <c r="B945" s="772" t="s">
        <v>870</v>
      </c>
      <c r="C945" s="376">
        <v>1</v>
      </c>
      <c r="D945" s="771">
        <v>3.2</v>
      </c>
      <c r="E945" s="104">
        <v>8.8999999999999999E-3</v>
      </c>
      <c r="F945" s="104"/>
      <c r="H945" s="576">
        <v>746</v>
      </c>
      <c r="I945" s="510">
        <f t="shared" si="324"/>
        <v>1007</v>
      </c>
      <c r="J945" s="53" t="str" cm="1">
        <f t="array" aca="1" ref="J945" ca="1">INDIRECT("B" &amp; I945)</f>
        <v>NIVEL 968 CONTRA AM 746 15-04-2026</v>
      </c>
      <c r="K945" s="511">
        <f t="shared" ca="1" si="325"/>
        <v>3.2</v>
      </c>
      <c r="L945" s="508">
        <f t="shared" ca="1" si="326"/>
        <v>8.9100000000000013E-3</v>
      </c>
      <c r="M945" s="508">
        <f t="shared" ca="1" si="327"/>
        <v>0</v>
      </c>
      <c r="N945" s="512">
        <f t="shared" ca="1" si="328"/>
        <v>0</v>
      </c>
      <c r="O945" s="512">
        <f t="shared" ca="1" si="333"/>
        <v>8.0190000000000018E-3</v>
      </c>
      <c r="P945" s="513">
        <f t="shared" ca="1" si="334"/>
        <v>0</v>
      </c>
      <c r="Q945" s="514" t="str">
        <f t="shared" ca="1" si="335"/>
        <v>Dump</v>
      </c>
      <c r="R945" s="515">
        <f t="shared" ca="1" si="336"/>
        <v>0.71111111111111114</v>
      </c>
      <c r="T945" s="541"/>
      <c r="U945" s="543">
        <v>11</v>
      </c>
      <c r="V945" s="543"/>
      <c r="W945" s="543"/>
      <c r="X945" s="57"/>
      <c r="Y945" s="57"/>
      <c r="Z945" s="62"/>
      <c r="AA945" s="63"/>
      <c r="AB945" s="60"/>
      <c r="AC945" s="60"/>
      <c r="AD945" s="60"/>
      <c r="AE945" s="60"/>
      <c r="AF945" s="106"/>
      <c r="AG945" s="541"/>
      <c r="AH945" s="541"/>
    </row>
    <row r="946" spans="2:38" ht="15" thickBot="1">
      <c r="B946" s="772" t="s">
        <v>871</v>
      </c>
      <c r="C946" s="376">
        <v>1</v>
      </c>
      <c r="D946" s="771">
        <v>3.2</v>
      </c>
      <c r="E946" s="104">
        <v>9.4000000000000004E-3</v>
      </c>
      <c r="F946" s="104"/>
      <c r="H946" s="576">
        <v>747</v>
      </c>
      <c r="I946" s="510">
        <f t="shared" si="324"/>
        <v>1008</v>
      </c>
      <c r="J946" s="53" t="str" cm="1">
        <f t="array" aca="1" ref="J946" ca="1">INDIRECT("B" &amp; I946)</f>
        <v>NIVEL 968 CONTRA AM 747 15-04-2026</v>
      </c>
      <c r="K946" s="511">
        <f t="shared" ca="1" si="325"/>
        <v>3.2</v>
      </c>
      <c r="L946" s="508">
        <f t="shared" ca="1" si="326"/>
        <v>1.917E-2</v>
      </c>
      <c r="M946" s="508">
        <f t="shared" ca="1" si="327"/>
        <v>0</v>
      </c>
      <c r="N946" s="512">
        <f t="shared" ca="1" si="328"/>
        <v>0</v>
      </c>
      <c r="O946" s="512">
        <f t="shared" ca="1" si="333"/>
        <v>1.7253000000000001E-2</v>
      </c>
      <c r="P946" s="513">
        <f t="shared" ca="1" si="334"/>
        <v>0</v>
      </c>
      <c r="Q946" s="514" t="str">
        <f t="shared" ca="1" si="335"/>
        <v>Dump</v>
      </c>
      <c r="R946" s="515">
        <f t="shared" ca="1" si="336"/>
        <v>0.71111111111111114</v>
      </c>
      <c r="T946" s="541"/>
      <c r="U946" s="541"/>
      <c r="V946" s="541"/>
      <c r="W946" s="541"/>
      <c r="X946" s="541"/>
      <c r="Y946" s="541"/>
      <c r="Z946" s="541"/>
      <c r="AA946" s="64">
        <f>SUM(AA935:AA945)</f>
        <v>90.4</v>
      </c>
      <c r="AB946" s="624">
        <f ca="1">+SUMPRODUCT(AA935:AA945,AB935:AB945)/AA946</f>
        <v>1.3188210607556162E-2</v>
      </c>
      <c r="AC946" s="66" t="e">
        <f ca="1">+SUMPRODUCT(Z935:Z945,AC935:AC945)/Z946</f>
        <v>#DIV/0!</v>
      </c>
      <c r="AD946" s="66">
        <f>+SUMPRODUCT(AA935:AA945,AD935:AD945)/AA946</f>
        <v>0</v>
      </c>
      <c r="AE946" s="67"/>
      <c r="AF946" s="110">
        <v>0</v>
      </c>
      <c r="AG946" s="541"/>
      <c r="AH946" s="541"/>
    </row>
    <row r="947" spans="2:38">
      <c r="B947" s="772" t="s">
        <v>872</v>
      </c>
      <c r="C947" s="376">
        <v>1</v>
      </c>
      <c r="D947" s="771">
        <v>3.2</v>
      </c>
      <c r="E947" s="104">
        <v>5.7000000000000002E-3</v>
      </c>
      <c r="F947" s="104"/>
      <c r="H947" s="576">
        <v>748</v>
      </c>
      <c r="I947" s="510">
        <f t="shared" si="324"/>
        <v>1009</v>
      </c>
      <c r="J947" s="53" t="str" cm="1">
        <f t="array" aca="1" ref="J947" ca="1">INDIRECT("B" &amp; I947)</f>
        <v>NIVEL 968 CONTRA AM 748 15-04-2026</v>
      </c>
      <c r="K947" s="511">
        <f t="shared" ca="1" si="325"/>
        <v>3.2</v>
      </c>
      <c r="L947" s="508">
        <f t="shared" ca="1" si="326"/>
        <v>1.269E-2</v>
      </c>
      <c r="M947" s="508">
        <f t="shared" ca="1" si="327"/>
        <v>0</v>
      </c>
      <c r="N947" s="512">
        <f t="shared" ca="1" si="328"/>
        <v>0</v>
      </c>
      <c r="O947" s="512">
        <f t="shared" ca="1" si="331"/>
        <v>1.1421000000000001E-2</v>
      </c>
      <c r="P947" s="513">
        <f t="shared" ca="1" si="332"/>
        <v>0</v>
      </c>
      <c r="Q947" s="514" t="str">
        <f t="shared" ca="1" si="329"/>
        <v>Dump</v>
      </c>
      <c r="R947" s="515">
        <f t="shared" ca="1" si="330"/>
        <v>0.71111111111111114</v>
      </c>
      <c r="T947" s="541"/>
      <c r="U947" s="541"/>
      <c r="V947" s="541"/>
      <c r="W947" s="541"/>
      <c r="X947" s="541"/>
      <c r="Y947" s="541"/>
      <c r="Z947" s="541"/>
      <c r="AA947" s="541"/>
      <c r="AB947" s="541"/>
      <c r="AC947" s="541"/>
      <c r="AD947" s="541"/>
      <c r="AE947" s="541"/>
      <c r="AF947" s="541"/>
      <c r="AG947" s="541"/>
    </row>
    <row r="948" spans="2:38" ht="28.8">
      <c r="B948" s="772" t="s">
        <v>873</v>
      </c>
      <c r="C948" s="376">
        <v>1</v>
      </c>
      <c r="D948" s="771">
        <v>3.2</v>
      </c>
      <c r="E948" s="104">
        <v>6.7000000000000002E-3</v>
      </c>
      <c r="F948" s="104"/>
      <c r="H948" s="576">
        <v>749</v>
      </c>
      <c r="I948" s="510">
        <f t="shared" si="324"/>
        <v>1010</v>
      </c>
      <c r="J948" s="53" t="str" cm="1">
        <f t="array" aca="1" ref="J948" ca="1">INDIRECT("B" &amp; I948)</f>
        <v>NIVEL 968 CONTRA AM 749 15-04-2026</v>
      </c>
      <c r="K948" s="511">
        <f t="shared" ca="1" si="325"/>
        <v>3.2</v>
      </c>
      <c r="L948" s="508">
        <f t="shared" ca="1" si="326"/>
        <v>1.116E-2</v>
      </c>
      <c r="M948" s="508">
        <f t="shared" ca="1" si="327"/>
        <v>0</v>
      </c>
      <c r="N948" s="512">
        <f t="shared" ca="1" si="328"/>
        <v>0</v>
      </c>
      <c r="O948" s="512">
        <f t="shared" ca="1" si="331"/>
        <v>1.0044000000000001E-2</v>
      </c>
      <c r="P948" s="513">
        <f t="shared" ca="1" si="332"/>
        <v>0</v>
      </c>
      <c r="Q948" s="514" t="str">
        <f t="shared" ca="1" si="329"/>
        <v>Dump</v>
      </c>
      <c r="R948" s="515">
        <f t="shared" ca="1" si="330"/>
        <v>0.71111111111111114</v>
      </c>
      <c r="T948" s="47" t="s">
        <v>48</v>
      </c>
      <c r="U948" s="48" t="s">
        <v>49</v>
      </c>
      <c r="V948" s="48" t="s">
        <v>50</v>
      </c>
      <c r="W948" s="48" t="s">
        <v>51</v>
      </c>
      <c r="X948" s="49" t="s">
        <v>52</v>
      </c>
      <c r="Y948" s="49" t="s">
        <v>53</v>
      </c>
      <c r="Z948" s="48" t="s">
        <v>54</v>
      </c>
      <c r="AA948" s="50" t="s">
        <v>55</v>
      </c>
      <c r="AB948" s="48" t="s">
        <v>56</v>
      </c>
      <c r="AC948" s="51" t="s">
        <v>12</v>
      </c>
      <c r="AD948" s="51" t="s">
        <v>295</v>
      </c>
      <c r="AE948" s="48" t="s">
        <v>57</v>
      </c>
      <c r="AF948" s="48" t="s">
        <v>66</v>
      </c>
      <c r="AG948" s="48" t="s">
        <v>67</v>
      </c>
      <c r="AH948" s="48" t="s">
        <v>68</v>
      </c>
    </row>
    <row r="949" spans="2:38">
      <c r="B949" s="772" t="s">
        <v>874</v>
      </c>
      <c r="C949" s="376">
        <v>1</v>
      </c>
      <c r="D949" s="771">
        <v>3.2</v>
      </c>
      <c r="E949" s="104">
        <v>9.1999999999999998E-3</v>
      </c>
      <c r="F949" s="104"/>
      <c r="H949" s="576">
        <v>750</v>
      </c>
      <c r="I949" s="510">
        <f t="shared" si="324"/>
        <v>1011</v>
      </c>
      <c r="J949" s="53" t="str" cm="1">
        <f t="array" aca="1" ref="J949" ca="1">INDIRECT("B" &amp; I949)</f>
        <v>NIVEL 968 CONTRA AM 750 15-04-2026</v>
      </c>
      <c r="K949" s="511">
        <f t="shared" ca="1" si="325"/>
        <v>3.2</v>
      </c>
      <c r="L949" s="508">
        <f t="shared" ca="1" si="326"/>
        <v>1.2239999999999999E-2</v>
      </c>
      <c r="M949" s="508">
        <f t="shared" ca="1" si="327"/>
        <v>0</v>
      </c>
      <c r="N949" s="512">
        <f t="shared" ca="1" si="328"/>
        <v>0</v>
      </c>
      <c r="O949" s="512">
        <f t="shared" ca="1" si="331"/>
        <v>1.1016E-2</v>
      </c>
      <c r="P949" s="513">
        <f t="shared" ca="1" si="332"/>
        <v>0</v>
      </c>
      <c r="Q949" s="514" t="str">
        <f t="shared" ca="1" si="329"/>
        <v>Dump</v>
      </c>
      <c r="R949" s="515">
        <f t="shared" ca="1" si="330"/>
        <v>0.71111111111111114</v>
      </c>
      <c r="T949" s="56">
        <v>40057</v>
      </c>
      <c r="U949" s="56">
        <v>1</v>
      </c>
      <c r="V949" s="56">
        <v>760074</v>
      </c>
      <c r="W949" s="56" t="s">
        <v>60</v>
      </c>
      <c r="X949" s="57">
        <v>46132</v>
      </c>
      <c r="Y949" s="57">
        <v>46133</v>
      </c>
      <c r="Z949" s="58">
        <v>0.40833333333333333</v>
      </c>
      <c r="AA949" s="59">
        <v>29.53</v>
      </c>
      <c r="AB949" s="60">
        <f ca="1">+O1053</f>
        <v>1.0380461538461535E-2</v>
      </c>
      <c r="AC949" s="60">
        <f ca="1">+N1053</f>
        <v>0</v>
      </c>
      <c r="AD949" s="60" t="s">
        <v>319</v>
      </c>
      <c r="AE949" s="60" t="str">
        <f>+I1026</f>
        <v>EN029</v>
      </c>
      <c r="AF949" s="106"/>
      <c r="AG949" s="107">
        <f ca="1">+AF960-AB960</f>
        <v>-1.1207286531906864E-2</v>
      </c>
      <c r="AH949" s="104">
        <f ca="1">+(AF960-AB960)/AB960</f>
        <v>-1</v>
      </c>
    </row>
    <row r="950" spans="2:38">
      <c r="B950" s="772" t="s">
        <v>875</v>
      </c>
      <c r="C950" s="376">
        <v>1</v>
      </c>
      <c r="D950" s="771">
        <v>3.2</v>
      </c>
      <c r="E950" s="104">
        <v>8.8000000000000005E-3</v>
      </c>
      <c r="F950" s="104"/>
      <c r="H950" s="576">
        <v>751</v>
      </c>
      <c r="I950" s="510">
        <f t="shared" si="324"/>
        <v>1012</v>
      </c>
      <c r="J950" s="53" t="str" cm="1">
        <f t="array" aca="1" ref="J950" ca="1">INDIRECT("B" &amp; I950)</f>
        <v>NIVEL 968 CONTRA AM 751 15-04-2026</v>
      </c>
      <c r="K950" s="511">
        <f t="shared" ca="1" si="325"/>
        <v>3.2</v>
      </c>
      <c r="L950" s="508">
        <f t="shared" ca="1" si="326"/>
        <v>2.7E-2</v>
      </c>
      <c r="M950" s="508">
        <f t="shared" ca="1" si="327"/>
        <v>0</v>
      </c>
      <c r="N950" s="512">
        <f t="shared" ca="1" si="328"/>
        <v>0</v>
      </c>
      <c r="O950" s="512">
        <f t="shared" ca="1" si="331"/>
        <v>2.4299999999999999E-2</v>
      </c>
      <c r="P950" s="513">
        <f t="shared" ca="1" si="332"/>
        <v>0</v>
      </c>
      <c r="Q950" s="514" t="str">
        <f t="shared" ca="1" si="329"/>
        <v>Dump</v>
      </c>
      <c r="R950" s="515">
        <f t="shared" ca="1" si="330"/>
        <v>0.71111111111111114</v>
      </c>
      <c r="T950" s="413" t="s">
        <v>224</v>
      </c>
      <c r="U950" s="56">
        <v>2</v>
      </c>
      <c r="V950" s="56">
        <v>760105</v>
      </c>
      <c r="W950" s="56" t="s">
        <v>247</v>
      </c>
      <c r="X950" s="57">
        <v>46132</v>
      </c>
      <c r="Y950" s="57">
        <v>46133</v>
      </c>
      <c r="Z950" s="58">
        <v>0.46458333333333335</v>
      </c>
      <c r="AA950" s="59">
        <v>28.79</v>
      </c>
      <c r="AB950" s="60">
        <f ca="1">+O1053</f>
        <v>1.0380461538461535E-2</v>
      </c>
      <c r="AC950" s="60">
        <f ca="1">+N1053</f>
        <v>0</v>
      </c>
      <c r="AD950" s="60" t="s">
        <v>319</v>
      </c>
      <c r="AE950" s="60" t="str">
        <f>+I1026</f>
        <v>EN029</v>
      </c>
      <c r="AF950" s="106"/>
      <c r="AG950" s="107"/>
      <c r="AH950" s="104"/>
    </row>
    <row r="951" spans="2:38">
      <c r="B951" s="772" t="s">
        <v>876</v>
      </c>
      <c r="C951" s="376">
        <v>1</v>
      </c>
      <c r="D951" s="771">
        <v>3.2</v>
      </c>
      <c r="E951" s="104">
        <v>1.01E-2</v>
      </c>
      <c r="F951" s="104"/>
      <c r="H951" s="576">
        <v>752</v>
      </c>
      <c r="I951" s="510">
        <f t="shared" si="324"/>
        <v>1013</v>
      </c>
      <c r="J951" s="53" t="str" cm="1">
        <f t="array" aca="1" ref="J951" ca="1">INDIRECT("B" &amp; I951)</f>
        <v>NIVEL 968 CONTRA AM 752 15-04-2026</v>
      </c>
      <c r="K951" s="511">
        <f t="shared" ca="1" si="325"/>
        <v>3.2</v>
      </c>
      <c r="L951" s="508">
        <f t="shared" ca="1" si="326"/>
        <v>2.1420000000000002E-2</v>
      </c>
      <c r="M951" s="508">
        <f t="shared" ca="1" si="327"/>
        <v>0</v>
      </c>
      <c r="N951" s="512">
        <f t="shared" ca="1" si="328"/>
        <v>0</v>
      </c>
      <c r="O951" s="512">
        <f t="shared" ca="1" si="331"/>
        <v>1.9278000000000003E-2</v>
      </c>
      <c r="P951" s="513">
        <f t="shared" ca="1" si="332"/>
        <v>0</v>
      </c>
      <c r="Q951" s="514" t="str">
        <f t="shared" ca="1" si="329"/>
        <v>Dump</v>
      </c>
      <c r="R951" s="515">
        <f t="shared" ca="1" si="330"/>
        <v>0.71111111111111114</v>
      </c>
      <c r="T951" s="577"/>
      <c r="U951" s="56">
        <v>3</v>
      </c>
      <c r="V951" s="56">
        <v>760253</v>
      </c>
      <c r="W951" s="56" t="s">
        <v>247</v>
      </c>
      <c r="X951" s="57">
        <v>46134</v>
      </c>
      <c r="Y951" s="57">
        <v>46134</v>
      </c>
      <c r="Z951" s="58">
        <v>0.61458333333333337</v>
      </c>
      <c r="AA951" s="59">
        <v>31.48</v>
      </c>
      <c r="AB951" s="60">
        <f ca="1">+O1110</f>
        <v>1.1825999999999996E-2</v>
      </c>
      <c r="AC951" s="60">
        <f ca="1">+N1110</f>
        <v>0</v>
      </c>
      <c r="AD951" s="60" t="s">
        <v>319</v>
      </c>
      <c r="AE951" s="60" t="str">
        <f>+I1081</f>
        <v>EN031</v>
      </c>
      <c r="AF951" s="106"/>
      <c r="AG951" s="107"/>
      <c r="AH951" s="104"/>
    </row>
    <row r="952" spans="2:38">
      <c r="B952" s="772" t="s">
        <v>877</v>
      </c>
      <c r="C952" s="376">
        <v>1</v>
      </c>
      <c r="D952" s="771">
        <v>3.2</v>
      </c>
      <c r="E952" s="104">
        <v>1.43E-2</v>
      </c>
      <c r="F952" s="104"/>
      <c r="H952" s="576">
        <v>753</v>
      </c>
      <c r="I952" s="510">
        <f t="shared" si="324"/>
        <v>1014</v>
      </c>
      <c r="J952" s="53" t="str" cm="1">
        <f t="array" aca="1" ref="J952" ca="1">INDIRECT("B" &amp; I952)</f>
        <v>NIVEL 968 CONTRA AM 753 15-04-2026</v>
      </c>
      <c r="K952" s="511">
        <f t="shared" ca="1" si="325"/>
        <v>3.2</v>
      </c>
      <c r="L952" s="508">
        <f t="shared" ca="1" si="326"/>
        <v>1.197E-2</v>
      </c>
      <c r="M952" s="508">
        <f t="shared" ca="1" si="327"/>
        <v>0</v>
      </c>
      <c r="N952" s="512">
        <f t="shared" ca="1" si="328"/>
        <v>0</v>
      </c>
      <c r="O952" s="512">
        <f t="shared" ca="1" si="331"/>
        <v>1.0773E-2</v>
      </c>
      <c r="P952" s="513">
        <f t="shared" ca="1" si="332"/>
        <v>0</v>
      </c>
      <c r="Q952" s="514" t="str">
        <f t="shared" ca="1" si="329"/>
        <v>Dump</v>
      </c>
      <c r="R952" s="515">
        <f t="shared" ca="1" si="330"/>
        <v>0.71111111111111114</v>
      </c>
      <c r="T952" s="577"/>
      <c r="U952" s="56">
        <v>4</v>
      </c>
      <c r="V952" s="56">
        <v>760353</v>
      </c>
      <c r="W952" s="56" t="s">
        <v>247</v>
      </c>
      <c r="X952" s="57">
        <v>46134</v>
      </c>
      <c r="Y952" s="57">
        <v>46135</v>
      </c>
      <c r="Z952" s="58">
        <v>0.50486111111111109</v>
      </c>
      <c r="AA952" s="59">
        <v>30.49</v>
      </c>
      <c r="AB952" s="60">
        <f ca="1">+O1133</f>
        <v>1.2149999999999998E-2</v>
      </c>
      <c r="AC952" s="60">
        <f ca="1">+N1133</f>
        <v>0</v>
      </c>
      <c r="AD952" s="60" t="s">
        <v>319</v>
      </c>
      <c r="AE952" s="60" t="str">
        <f>+I1113</f>
        <v>EN032</v>
      </c>
      <c r="AF952" s="106"/>
      <c r="AG952" s="107"/>
      <c r="AH952" s="104"/>
    </row>
    <row r="953" spans="2:38">
      <c r="B953" s="772" t="s">
        <v>878</v>
      </c>
      <c r="C953" s="376">
        <v>1</v>
      </c>
      <c r="D953" s="771">
        <v>3.2</v>
      </c>
      <c r="E953" s="104">
        <v>0.01</v>
      </c>
      <c r="F953" s="104"/>
      <c r="H953" s="576"/>
      <c r="I953"/>
      <c r="J953"/>
      <c r="K953" s="519">
        <f ca="1">SUM(K929:K952)</f>
        <v>76.800000000000026</v>
      </c>
      <c r="L953" s="516">
        <f ca="1">+SUMPRODUCT(L929:L952,K929:K952)/K953</f>
        <v>1.3762499999999997E-2</v>
      </c>
      <c r="M953" s="516">
        <f ca="1">+SUMPRODUCT(M929:M952,K929:K952)/K953</f>
        <v>0</v>
      </c>
      <c r="N953" s="69">
        <f ca="1">+SUMPRODUCT(N929:N952,K929:K952)/K953</f>
        <v>0</v>
      </c>
      <c r="O953" s="552">
        <f ca="1">+SUMPRODUCT(O929:O952,K929:K952)/K953</f>
        <v>1.2386249999999996E-2</v>
      </c>
      <c r="P953" s="69">
        <f ca="1">+SUMPRODUCT(P929:P952,K929:K952)/K953</f>
        <v>0</v>
      </c>
      <c r="Q953"/>
      <c r="R953"/>
      <c r="T953" s="577"/>
      <c r="U953" s="577">
        <v>5</v>
      </c>
      <c r="V953" s="56"/>
      <c r="W953" s="56"/>
      <c r="X953" s="57"/>
      <c r="Y953" s="57"/>
      <c r="Z953" s="58"/>
      <c r="AA953" s="59"/>
      <c r="AB953" s="60"/>
      <c r="AC953" s="60"/>
      <c r="AD953" s="60"/>
      <c r="AE953" s="60"/>
      <c r="AF953" s="106"/>
      <c r="AG953" s="107"/>
      <c r="AH953" s="104"/>
    </row>
    <row r="954" spans="2:38">
      <c r="B954" s="772" t="s">
        <v>879</v>
      </c>
      <c r="C954" s="376">
        <v>1</v>
      </c>
      <c r="D954" s="771">
        <v>3.2</v>
      </c>
      <c r="E954" s="104">
        <v>8.0000000000000002E-3</v>
      </c>
      <c r="F954" s="104"/>
      <c r="H954" s="576"/>
      <c r="I954"/>
      <c r="J954"/>
      <c r="K954" s="551" t="s">
        <v>59</v>
      </c>
      <c r="L954" s="550">
        <f ca="1">+L953/0.9</f>
        <v>1.5291666666666663E-2</v>
      </c>
      <c r="M954" s="518">
        <f ca="1">+M953/0.9</f>
        <v>0</v>
      </c>
      <c r="N954"/>
      <c r="O954"/>
      <c r="P954"/>
      <c r="Q954"/>
      <c r="R954"/>
      <c r="T954" s="577"/>
      <c r="U954" s="577">
        <v>6</v>
      </c>
      <c r="V954" s="577"/>
      <c r="W954" s="56"/>
      <c r="X954" s="57"/>
      <c r="Y954" s="57"/>
      <c r="Z954" s="58"/>
      <c r="AA954" s="59"/>
      <c r="AB954" s="60"/>
      <c r="AC954" s="60"/>
      <c r="AD954" s="60"/>
      <c r="AE954" s="60"/>
      <c r="AF954" s="106"/>
      <c r="AG954" s="107"/>
      <c r="AH954" s="104"/>
    </row>
    <row r="955" spans="2:38" ht="15" thickBot="1">
      <c r="B955" s="772" t="s">
        <v>880</v>
      </c>
      <c r="C955" s="376">
        <v>1</v>
      </c>
      <c r="D955" s="771">
        <v>3.2</v>
      </c>
      <c r="E955" s="104">
        <v>6.0000000000000001E-3</v>
      </c>
      <c r="F955" s="104"/>
      <c r="I955" s="575"/>
      <c r="R955" s="575"/>
      <c r="T955" s="577"/>
      <c r="U955" s="577">
        <v>7</v>
      </c>
      <c r="V955" s="577"/>
      <c r="W955" s="56"/>
      <c r="X955" s="57"/>
      <c r="Y955" s="57"/>
      <c r="Z955" s="58"/>
      <c r="AA955" s="109"/>
      <c r="AB955" s="60"/>
      <c r="AC955" s="60"/>
      <c r="AD955" s="60"/>
      <c r="AE955" s="60"/>
      <c r="AF955" s="106"/>
      <c r="AG955" s="107"/>
      <c r="AH955" s="104"/>
    </row>
    <row r="956" spans="2:38" ht="28.8">
      <c r="B956" s="772" t="s">
        <v>881</v>
      </c>
      <c r="C956" s="376">
        <v>1</v>
      </c>
      <c r="D956" s="771">
        <v>3.2</v>
      </c>
      <c r="E956" s="104">
        <v>7.3000000000000001E-3</v>
      </c>
      <c r="F956" s="104"/>
      <c r="I956" s="547" t="s">
        <v>354</v>
      </c>
      <c r="J956" s="77" t="s">
        <v>63</v>
      </c>
      <c r="K956" s="507" t="s">
        <v>44</v>
      </c>
      <c r="L956" s="549" t="s">
        <v>297</v>
      </c>
      <c r="M956" s="508" t="s">
        <v>292</v>
      </c>
      <c r="N956" s="545" t="s">
        <v>46</v>
      </c>
      <c r="O956" s="549" t="s">
        <v>293</v>
      </c>
      <c r="P956" s="508" t="s">
        <v>294</v>
      </c>
      <c r="Q956"/>
      <c r="R956"/>
      <c r="T956" s="577"/>
      <c r="U956" s="577">
        <v>8</v>
      </c>
      <c r="V956" s="577"/>
      <c r="W956" s="56"/>
      <c r="X956" s="57"/>
      <c r="Y956" s="57"/>
      <c r="Z956" s="62"/>
      <c r="AA956" s="109"/>
      <c r="AB956" s="60"/>
      <c r="AC956" s="60"/>
      <c r="AD956" s="60"/>
      <c r="AE956" s="60"/>
      <c r="AF956" s="106"/>
      <c r="AG956" s="107"/>
      <c r="AH956" s="104"/>
      <c r="AJ956" s="95" t="str">
        <f>+I956</f>
        <v>CN026</v>
      </c>
      <c r="AK956" s="96" t="s">
        <v>62</v>
      </c>
    </row>
    <row r="957" spans="2:38" ht="15" thickBot="1">
      <c r="B957" s="772" t="s">
        <v>882</v>
      </c>
      <c r="C957" s="376">
        <v>1</v>
      </c>
      <c r="D957" s="771">
        <v>3.2</v>
      </c>
      <c r="E957" s="104">
        <v>9.7999999999999997E-3</v>
      </c>
      <c r="F957" s="104"/>
      <c r="H957" s="576">
        <v>754</v>
      </c>
      <c r="I957" s="510">
        <f t="shared" ref="I957:I981" si="341">IF(H957="",
   IFERROR(MATCH("**", B:B, 0), ""),
   IFERROR(MATCH("* "&amp;H957&amp;" *", B:B, 0), "")
)</f>
        <v>1015</v>
      </c>
      <c r="J957" s="53" t="str" cm="1">
        <f t="array" aca="1" ref="J957" ca="1">INDIRECT("B" &amp; I957)</f>
        <v>NIVEL 974 M4 6N DQ T.PM 754 15-04-2026</v>
      </c>
      <c r="K957" s="511">
        <f t="shared" ref="K957:K981" ca="1" si="342">INDEX(D:D, MATCH(J957, $B:$B, 0))</f>
        <v>3.2</v>
      </c>
      <c r="L957" s="508">
        <f t="shared" ref="L957:L981" ca="1" si="343">INDEX(E:E, MATCH($J957, $B:$B, 0))*0.9</f>
        <v>1.269E-2</v>
      </c>
      <c r="M957" s="508">
        <f t="shared" ref="M957:M981" ca="1" si="344">INDEX(F:F, MATCH($J957, $B:$B, 0))*0.9</f>
        <v>0</v>
      </c>
      <c r="N957" s="512">
        <f t="shared" ref="N957:N981" ca="1" si="345">INDEX(G:G, MATCH($J$578, $B:$B, 0))</f>
        <v>0</v>
      </c>
      <c r="O957" s="512">
        <f ca="1">+IF(L957=0,N957*0.9,L957*0.9)</f>
        <v>1.1421000000000001E-2</v>
      </c>
      <c r="P957" s="513">
        <f ca="1">+M957*0.9</f>
        <v>0</v>
      </c>
      <c r="Q957" s="514" t="str">
        <f t="shared" ref="Q957:Q981" ca="1" si="346">+IF(L957=0,"-","Dump")</f>
        <v>Dump</v>
      </c>
      <c r="R957" s="515">
        <f t="shared" ref="R957:R981" ca="1" si="347">+K957/4.5</f>
        <v>0.71111111111111114</v>
      </c>
      <c r="T957" s="575"/>
      <c r="U957" s="577">
        <v>9</v>
      </c>
      <c r="V957" s="577"/>
      <c r="W957" s="577"/>
      <c r="X957" s="57"/>
      <c r="Y957" s="57"/>
      <c r="Z957" s="62"/>
      <c r="AA957" s="59"/>
      <c r="AB957" s="60"/>
      <c r="AC957" s="60"/>
      <c r="AD957" s="60"/>
      <c r="AE957" s="60"/>
      <c r="AF957" s="106"/>
      <c r="AG957" s="107"/>
      <c r="AH957" s="104"/>
      <c r="AJ957" s="520">
        <f ca="1">+K982-SUMIF(AE:AE, AJ956, AA:AA)</f>
        <v>15.550000000000026</v>
      </c>
      <c r="AK957" s="521">
        <f ca="1">O982</f>
        <v>1.0630439999999996E-2</v>
      </c>
      <c r="AL957" s="102">
        <f ca="1">COUNTIF(AE:AE, AJ956)</f>
        <v>2</v>
      </c>
    </row>
    <row r="958" spans="2:38" ht="15" thickBot="1">
      <c r="B958" s="772" t="s">
        <v>883</v>
      </c>
      <c r="C958" s="376">
        <v>1</v>
      </c>
      <c r="D958" s="771">
        <v>3.2</v>
      </c>
      <c r="E958" s="104">
        <v>7.9000000000000008E-3</v>
      </c>
      <c r="F958" s="104"/>
      <c r="H958" s="576">
        <v>755</v>
      </c>
      <c r="I958" s="510">
        <f t="shared" si="341"/>
        <v>1016</v>
      </c>
      <c r="J958" s="53" t="str" cm="1">
        <f t="array" aca="1" ref="J958" ca="1">INDIRECT("B" &amp; I958)</f>
        <v>NIVEL 974 M4 6N DQ T.PM 755 15-04-2026</v>
      </c>
      <c r="K958" s="511">
        <f t="shared" ca="1" si="342"/>
        <v>3.2</v>
      </c>
      <c r="L958" s="508">
        <f t="shared" ca="1" si="343"/>
        <v>9.9900000000000006E-3</v>
      </c>
      <c r="M958" s="508">
        <f t="shared" ca="1" si="344"/>
        <v>0</v>
      </c>
      <c r="N958" s="512">
        <f t="shared" ca="1" si="345"/>
        <v>0</v>
      </c>
      <c r="O958" s="512">
        <f t="shared" ref="O958:O981" ca="1" si="348">+IF(L958=0,N958*0.9,L958*0.9)</f>
        <v>8.9910000000000007E-3</v>
      </c>
      <c r="P958" s="513">
        <f t="shared" ref="P958:P981" ca="1" si="349">+M958*0.9</f>
        <v>0</v>
      </c>
      <c r="Q958" s="514" t="str">
        <f t="shared" ca="1" si="346"/>
        <v>Dump</v>
      </c>
      <c r="R958" s="515">
        <f t="shared" ca="1" si="347"/>
        <v>0.71111111111111114</v>
      </c>
      <c r="T958" s="575"/>
      <c r="U958" s="577">
        <v>10</v>
      </c>
      <c r="V958" s="577"/>
      <c r="W958" s="577"/>
      <c r="X958" s="57"/>
      <c r="Y958" s="57"/>
      <c r="Z958" s="62"/>
      <c r="AA958" s="63"/>
      <c r="AB958" s="60"/>
      <c r="AC958" s="60"/>
      <c r="AD958" s="60"/>
      <c r="AE958" s="60"/>
      <c r="AF958" s="106"/>
      <c r="AG958" s="107"/>
      <c r="AH958" s="104"/>
      <c r="AJ958" s="105" t="s">
        <v>83</v>
      </c>
      <c r="AK958" s="101"/>
    </row>
    <row r="959" spans="2:38" ht="15" thickBot="1">
      <c r="B959" s="772" t="s">
        <v>884</v>
      </c>
      <c r="C959" s="376">
        <v>1</v>
      </c>
      <c r="D959" s="771">
        <v>3.2</v>
      </c>
      <c r="E959" s="104">
        <v>6.8999999999999999E-3</v>
      </c>
      <c r="F959" s="104"/>
      <c r="H959" s="576">
        <v>756</v>
      </c>
      <c r="I959" s="510">
        <f t="shared" si="341"/>
        <v>1017</v>
      </c>
      <c r="J959" s="53" t="str" cm="1">
        <f t="array" aca="1" ref="J959" ca="1">INDIRECT("B" &amp; I959)</f>
        <v>NIVEL 974 M4 6N DQ T.PM 756 15-04-2026</v>
      </c>
      <c r="K959" s="511">
        <f t="shared" ca="1" si="342"/>
        <v>3.2</v>
      </c>
      <c r="L959" s="508">
        <f t="shared" ca="1" si="343"/>
        <v>1.008E-2</v>
      </c>
      <c r="M959" s="508">
        <f t="shared" ca="1" si="344"/>
        <v>0</v>
      </c>
      <c r="N959" s="512">
        <f t="shared" ca="1" si="345"/>
        <v>0</v>
      </c>
      <c r="O959" s="512">
        <f t="shared" ca="1" si="348"/>
        <v>9.0720000000000002E-3</v>
      </c>
      <c r="P959" s="513">
        <f t="shared" ca="1" si="349"/>
        <v>0</v>
      </c>
      <c r="Q959" s="514" t="str">
        <f t="shared" ca="1" si="346"/>
        <v>Dump</v>
      </c>
      <c r="R959" s="515">
        <f t="shared" ca="1" si="347"/>
        <v>0.71111111111111114</v>
      </c>
      <c r="T959" s="575"/>
      <c r="U959" s="577">
        <v>11</v>
      </c>
      <c r="V959" s="577"/>
      <c r="W959" s="577"/>
      <c r="X959" s="57"/>
      <c r="Y959" s="57"/>
      <c r="Z959" s="62"/>
      <c r="AA959" s="63"/>
      <c r="AB959" s="60"/>
      <c r="AC959" s="60"/>
      <c r="AD959" s="60"/>
      <c r="AE959" s="60"/>
      <c r="AF959" s="106"/>
      <c r="AG959" s="575"/>
      <c r="AH959" s="575"/>
    </row>
    <row r="960" spans="2:38" ht="15" thickBot="1">
      <c r="B960" s="772" t="s">
        <v>885</v>
      </c>
      <c r="C960" s="376">
        <v>1</v>
      </c>
      <c r="D960" s="771">
        <v>3.2</v>
      </c>
      <c r="E960" s="104">
        <v>9.5999999999999992E-3</v>
      </c>
      <c r="F960" s="104"/>
      <c r="H960" s="576">
        <v>757</v>
      </c>
      <c r="I960" s="510">
        <f t="shared" si="341"/>
        <v>1018</v>
      </c>
      <c r="J960" s="53" t="str" cm="1">
        <f t="array" aca="1" ref="J960" ca="1">INDIRECT("B" &amp; I960)</f>
        <v>NIVEL 974 M4 6N DQ T.PM 757 15-04-2026</v>
      </c>
      <c r="K960" s="511">
        <f t="shared" ca="1" si="342"/>
        <v>3.2</v>
      </c>
      <c r="L960" s="508">
        <f t="shared" ca="1" si="343"/>
        <v>1.503E-2</v>
      </c>
      <c r="M960" s="508">
        <f t="shared" ca="1" si="344"/>
        <v>0</v>
      </c>
      <c r="N960" s="512">
        <f t="shared" ca="1" si="345"/>
        <v>0</v>
      </c>
      <c r="O960" s="512">
        <f t="shared" ca="1" si="348"/>
        <v>1.3527000000000001E-2</v>
      </c>
      <c r="P960" s="513">
        <f t="shared" ca="1" si="349"/>
        <v>0</v>
      </c>
      <c r="Q960" s="514" t="str">
        <f t="shared" ca="1" si="346"/>
        <v>Dump</v>
      </c>
      <c r="R960" s="515">
        <f t="shared" ca="1" si="347"/>
        <v>0.71111111111111114</v>
      </c>
      <c r="T960" s="575"/>
      <c r="U960" s="575"/>
      <c r="V960" s="575"/>
      <c r="W960" s="575"/>
      <c r="X960" s="575"/>
      <c r="Y960" s="575"/>
      <c r="Z960" s="575"/>
      <c r="AA960" s="64">
        <f>SUM(AA949:AA959)</f>
        <v>120.28999999999999</v>
      </c>
      <c r="AB960" s="624">
        <f ca="1">+SUMPRODUCT(AA949:AA959,AB949:AB959)/AA960</f>
        <v>1.1207286531906864E-2</v>
      </c>
      <c r="AC960" s="66" t="e">
        <f ca="1">+SUMPRODUCT(Z949:Z959,AC949:AC959)/Z960</f>
        <v>#DIV/0!</v>
      </c>
      <c r="AD960" s="66">
        <f>+SUMPRODUCT(AA949:AA959,AD949:AD959)/AA960</f>
        <v>0</v>
      </c>
      <c r="AE960" s="67"/>
      <c r="AF960" s="110">
        <v>0</v>
      </c>
      <c r="AG960" s="575"/>
      <c r="AH960" s="575"/>
    </row>
    <row r="961" spans="2:34">
      <c r="B961" s="772" t="s">
        <v>886</v>
      </c>
      <c r="C961" s="376">
        <v>1</v>
      </c>
      <c r="D961" s="771">
        <v>3.2</v>
      </c>
      <c r="E961" s="104">
        <v>1.7000000000000001E-2</v>
      </c>
      <c r="F961" s="104"/>
      <c r="H961" s="576">
        <v>758</v>
      </c>
      <c r="I961" s="510">
        <f t="shared" si="341"/>
        <v>1019</v>
      </c>
      <c r="J961" s="53" t="str" cm="1">
        <f t="array" aca="1" ref="J961" ca="1">INDIRECT("B" &amp; I961)</f>
        <v>NIVEL 974 M4 6N DQ T.PM 758 15-04-2026</v>
      </c>
      <c r="K961" s="511">
        <f t="shared" ca="1" si="342"/>
        <v>3.2</v>
      </c>
      <c r="L961" s="508">
        <f t="shared" ca="1" si="343"/>
        <v>1.7639999999999999E-2</v>
      </c>
      <c r="M961" s="508">
        <f t="shared" ca="1" si="344"/>
        <v>0</v>
      </c>
      <c r="N961" s="512">
        <f t="shared" ca="1" si="345"/>
        <v>0</v>
      </c>
      <c r="O961" s="512">
        <f t="shared" ca="1" si="348"/>
        <v>1.5876000000000001E-2</v>
      </c>
      <c r="P961" s="513">
        <f t="shared" ca="1" si="349"/>
        <v>0</v>
      </c>
      <c r="Q961" s="514" t="str">
        <f t="shared" ca="1" si="346"/>
        <v>Dump</v>
      </c>
      <c r="R961" s="515">
        <f t="shared" ca="1" si="347"/>
        <v>0.71111111111111114</v>
      </c>
      <c r="T961" s="575"/>
      <c r="U961" s="575"/>
      <c r="V961" s="575"/>
      <c r="W961" s="575"/>
      <c r="X961" s="575"/>
      <c r="Y961" s="575"/>
      <c r="Z961" s="575"/>
      <c r="AA961" s="575"/>
      <c r="AB961" s="575"/>
      <c r="AC961" s="575"/>
      <c r="AD961" s="575"/>
      <c r="AE961" s="575"/>
      <c r="AF961" s="575"/>
      <c r="AG961" s="575"/>
    </row>
    <row r="962" spans="2:34">
      <c r="B962" s="772" t="s">
        <v>887</v>
      </c>
      <c r="C962" s="376">
        <v>1</v>
      </c>
      <c r="D962" s="771">
        <v>3.2</v>
      </c>
      <c r="E962" s="104">
        <v>1.4500000000000001E-2</v>
      </c>
      <c r="F962" s="104"/>
      <c r="H962" s="576">
        <v>759</v>
      </c>
      <c r="I962" s="510">
        <f t="shared" si="341"/>
        <v>1020</v>
      </c>
      <c r="J962" s="53" t="str" cm="1">
        <f t="array" aca="1" ref="J962" ca="1">INDIRECT("B" &amp; I962)</f>
        <v>NIVEL 974 M4 6N DQ T.PM 759 15-04-2026</v>
      </c>
      <c r="K962" s="511">
        <f t="shared" ca="1" si="342"/>
        <v>3.2</v>
      </c>
      <c r="L962" s="508">
        <f t="shared" ca="1" si="343"/>
        <v>1.008E-2</v>
      </c>
      <c r="M962" s="508">
        <f t="shared" ca="1" si="344"/>
        <v>0</v>
      </c>
      <c r="N962" s="512">
        <f t="shared" ca="1" si="345"/>
        <v>0</v>
      </c>
      <c r="O962" s="512">
        <f t="shared" ca="1" si="348"/>
        <v>9.0720000000000002E-3</v>
      </c>
      <c r="P962" s="513">
        <f t="shared" ca="1" si="349"/>
        <v>0</v>
      </c>
      <c r="Q962" s="514" t="str">
        <f t="shared" ca="1" si="346"/>
        <v>Dump</v>
      </c>
      <c r="R962" s="515">
        <f t="shared" ca="1" si="347"/>
        <v>0.71111111111111114</v>
      </c>
      <c r="T962" s="524"/>
      <c r="U962" s="524"/>
      <c r="V962" s="524"/>
      <c r="W962" s="524"/>
      <c r="X962" s="524"/>
      <c r="Y962" s="524"/>
      <c r="Z962" s="524"/>
      <c r="AA962" s="524"/>
      <c r="AB962" s="524"/>
      <c r="AC962" s="524"/>
      <c r="AD962" s="524"/>
      <c r="AE962" s="524"/>
      <c r="AF962" s="524"/>
      <c r="AG962" s="524"/>
    </row>
    <row r="963" spans="2:34" ht="15" thickBot="1">
      <c r="B963" s="772" t="s">
        <v>888</v>
      </c>
      <c r="C963" s="376">
        <v>1</v>
      </c>
      <c r="D963" s="771">
        <v>3.2</v>
      </c>
      <c r="E963" s="104">
        <v>1.5299999999999999E-2</v>
      </c>
      <c r="F963" s="104"/>
      <c r="H963" s="576">
        <v>760</v>
      </c>
      <c r="I963" s="510">
        <f t="shared" si="341"/>
        <v>1021</v>
      </c>
      <c r="J963" s="53" t="str" cm="1">
        <f t="array" aca="1" ref="J963" ca="1">INDIRECT("B" &amp; I963)</f>
        <v>NIVEL 974 M4 6N DQ T.PM 760 15-04-2026</v>
      </c>
      <c r="K963" s="511">
        <f t="shared" ca="1" si="342"/>
        <v>3.2</v>
      </c>
      <c r="L963" s="508">
        <f t="shared" ca="1" si="343"/>
        <v>1.0710000000000001E-2</v>
      </c>
      <c r="M963" s="508">
        <f t="shared" ca="1" si="344"/>
        <v>0</v>
      </c>
      <c r="N963" s="512">
        <f t="shared" ca="1" si="345"/>
        <v>0</v>
      </c>
      <c r="O963" s="512">
        <f t="shared" ca="1" si="348"/>
        <v>9.6390000000000017E-3</v>
      </c>
      <c r="P963" s="513">
        <f t="shared" ca="1" si="349"/>
        <v>0</v>
      </c>
      <c r="Q963" s="514" t="str">
        <f t="shared" ca="1" si="346"/>
        <v>Dump</v>
      </c>
      <c r="R963" s="515">
        <f t="shared" ca="1" si="347"/>
        <v>0.71111111111111114</v>
      </c>
      <c r="T963" s="524"/>
      <c r="U963" s="524"/>
      <c r="V963" s="524"/>
      <c r="W963" s="524"/>
      <c r="X963" s="524"/>
      <c r="Y963" s="524"/>
      <c r="Z963" s="524"/>
      <c r="AA963" s="524"/>
      <c r="AB963" s="524"/>
      <c r="AC963" s="524"/>
      <c r="AD963" s="524"/>
      <c r="AE963" s="524"/>
      <c r="AF963" s="524"/>
      <c r="AG963" s="524"/>
    </row>
    <row r="964" spans="2:34" ht="15" thickBot="1">
      <c r="B964" s="772" t="s">
        <v>889</v>
      </c>
      <c r="C964" s="376">
        <v>1</v>
      </c>
      <c r="D964" s="771">
        <v>3.2</v>
      </c>
      <c r="E964" s="104">
        <v>1.2200000000000001E-2</v>
      </c>
      <c r="F964" s="104"/>
      <c r="H964" s="576">
        <v>761</v>
      </c>
      <c r="I964" s="510">
        <f t="shared" si="341"/>
        <v>1022</v>
      </c>
      <c r="J964" s="53" t="str" cm="1">
        <f t="array" aca="1" ref="J964" ca="1">INDIRECT("B" &amp; I964)</f>
        <v>NIVEL 974 M4 6N DQ T.PM 761 15-04-2026</v>
      </c>
      <c r="K964" s="511">
        <f t="shared" ca="1" si="342"/>
        <v>3.2</v>
      </c>
      <c r="L964" s="508">
        <f t="shared" ca="1" si="343"/>
        <v>1.242E-2</v>
      </c>
      <c r="M964" s="508">
        <f t="shared" ca="1" si="344"/>
        <v>0</v>
      </c>
      <c r="N964" s="512">
        <f t="shared" ca="1" si="345"/>
        <v>0</v>
      </c>
      <c r="O964" s="512">
        <f t="shared" ca="1" si="348"/>
        <v>1.1178E-2</v>
      </c>
      <c r="P964" s="513">
        <f t="shared" ca="1" si="349"/>
        <v>0</v>
      </c>
      <c r="Q964" s="514" t="str">
        <f t="shared" ca="1" si="346"/>
        <v>Dump</v>
      </c>
      <c r="R964" s="515">
        <f t="shared" ca="1" si="347"/>
        <v>0.71111111111111114</v>
      </c>
      <c r="T964" s="524"/>
      <c r="U964" s="524"/>
      <c r="V964" s="524"/>
      <c r="W964" s="119" t="str">
        <f>+T922</f>
        <v>Minera la Cruz</v>
      </c>
      <c r="X964" s="115">
        <f>AA932+AA946+AA960</f>
        <v>328.9</v>
      </c>
      <c r="Y964" s="116">
        <f ca="1">+(AA932*AB932+AA946*AB946+AA960*AB960)/X964</f>
        <v>1.3499235656177383E-2</v>
      </c>
      <c r="Z964" s="117">
        <f>+COUNTA(AE921:AE931,AE935:AE945,AE949:AE959)</f>
        <v>11</v>
      </c>
      <c r="AA964" s="524"/>
      <c r="AB964" s="524"/>
      <c r="AC964" s="524"/>
      <c r="AD964" s="524"/>
      <c r="AE964" s="524"/>
      <c r="AF964" s="524"/>
      <c r="AG964" s="524"/>
    </row>
    <row r="965" spans="2:34" ht="15" thickBot="1">
      <c r="B965" s="772" t="s">
        <v>890</v>
      </c>
      <c r="C965" s="376">
        <v>1</v>
      </c>
      <c r="D965" s="771">
        <v>3.2</v>
      </c>
      <c r="E965" s="104">
        <v>1.15E-2</v>
      </c>
      <c r="F965" s="104"/>
      <c r="H965" s="576">
        <v>762</v>
      </c>
      <c r="I965" s="510">
        <f t="shared" si="341"/>
        <v>1023</v>
      </c>
      <c r="J965" s="53" t="str" cm="1">
        <f t="array" aca="1" ref="J965" ca="1">INDIRECT("B" &amp; I965)</f>
        <v>NIVEL 974 M4 6N DQ T.PM 762 15-04-2026</v>
      </c>
      <c r="K965" s="511">
        <f t="shared" ca="1" si="342"/>
        <v>3.2</v>
      </c>
      <c r="L965" s="508">
        <f t="shared" ca="1" si="343"/>
        <v>1.188E-2</v>
      </c>
      <c r="M965" s="508">
        <f t="shared" ca="1" si="344"/>
        <v>0</v>
      </c>
      <c r="N965" s="512">
        <f t="shared" ca="1" si="345"/>
        <v>0</v>
      </c>
      <c r="O965" s="512">
        <f t="shared" ca="1" si="348"/>
        <v>1.0692E-2</v>
      </c>
      <c r="P965" s="513">
        <f t="shared" ca="1" si="349"/>
        <v>0</v>
      </c>
      <c r="Q965" s="514" t="str">
        <f t="shared" ca="1" si="346"/>
        <v>Dump</v>
      </c>
      <c r="R965" s="515">
        <f t="shared" ca="1" si="347"/>
        <v>0.71111111111111114</v>
      </c>
      <c r="T965" s="524"/>
      <c r="U965" s="524"/>
      <c r="V965" s="524"/>
      <c r="W965" s="524"/>
      <c r="X965" s="524"/>
      <c r="Y965" s="524"/>
      <c r="Z965" s="524"/>
      <c r="AA965" s="524"/>
      <c r="AB965" s="524"/>
      <c r="AC965" s="524"/>
      <c r="AD965" s="524"/>
      <c r="AE965" s="524"/>
      <c r="AF965" s="524"/>
      <c r="AG965" s="524"/>
    </row>
    <row r="966" spans="2:34" ht="29.4" thickBot="1">
      <c r="B966" s="772" t="s">
        <v>891</v>
      </c>
      <c r="C966" s="376">
        <v>1</v>
      </c>
      <c r="D966" s="771">
        <v>3.2</v>
      </c>
      <c r="E966" s="104">
        <v>1.55E-2</v>
      </c>
      <c r="F966" s="104"/>
      <c r="H966" s="576">
        <v>763</v>
      </c>
      <c r="I966" s="510">
        <f t="shared" si="341"/>
        <v>1024</v>
      </c>
      <c r="J966" s="53" t="str" cm="1">
        <f t="array" aca="1" ref="J966" ca="1">INDIRECT("B" &amp; I966)</f>
        <v>NIVEL 974 M4 6N DQ T.PM 763 15-04-2026</v>
      </c>
      <c r="K966" s="511">
        <f t="shared" ca="1" si="342"/>
        <v>3.2</v>
      </c>
      <c r="L966" s="508">
        <f t="shared" ca="1" si="343"/>
        <v>1.3050000000000001E-2</v>
      </c>
      <c r="M966" s="508">
        <f t="shared" ca="1" si="344"/>
        <v>0</v>
      </c>
      <c r="N966" s="512">
        <f t="shared" ca="1" si="345"/>
        <v>0</v>
      </c>
      <c r="O966" s="512">
        <f t="shared" ca="1" si="348"/>
        <v>1.1745E-2</v>
      </c>
      <c r="P966" s="513">
        <f t="shared" ca="1" si="349"/>
        <v>0</v>
      </c>
      <c r="Q966" s="514" t="str">
        <f t="shared" ca="1" si="346"/>
        <v>Dump</v>
      </c>
      <c r="R966" s="515">
        <f t="shared" ca="1" si="347"/>
        <v>0.71111111111111114</v>
      </c>
      <c r="T966" s="120" t="s">
        <v>252</v>
      </c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2"/>
    </row>
    <row r="967" spans="2:34">
      <c r="B967" s="772" t="s">
        <v>892</v>
      </c>
      <c r="C967" s="376">
        <v>1</v>
      </c>
      <c r="D967" s="771">
        <v>3.2</v>
      </c>
      <c r="E967" s="104">
        <v>8.0000000000000002E-3</v>
      </c>
      <c r="F967" s="104"/>
      <c r="H967" s="576">
        <v>764</v>
      </c>
      <c r="I967" s="510">
        <f t="shared" si="341"/>
        <v>1025</v>
      </c>
      <c r="J967" s="53" t="str" cm="1">
        <f t="array" aca="1" ref="J967" ca="1">INDIRECT("B" &amp; I967)</f>
        <v>NIVEL 974 M4 6N DQ T.PM 764 15-04-2026</v>
      </c>
      <c r="K967" s="511">
        <f t="shared" ca="1" si="342"/>
        <v>3.2</v>
      </c>
      <c r="L967" s="508">
        <f t="shared" ca="1" si="343"/>
        <v>1.188E-2</v>
      </c>
      <c r="M967" s="508">
        <f t="shared" ca="1" si="344"/>
        <v>0</v>
      </c>
      <c r="N967" s="512">
        <f t="shared" ca="1" si="345"/>
        <v>0</v>
      </c>
      <c r="O967" s="512">
        <f t="shared" ca="1" si="348"/>
        <v>1.0692E-2</v>
      </c>
      <c r="P967" s="513">
        <f t="shared" ca="1" si="349"/>
        <v>0</v>
      </c>
      <c r="Q967" s="514" t="str">
        <f t="shared" ca="1" si="346"/>
        <v>Dump</v>
      </c>
      <c r="R967" s="515">
        <f t="shared" ca="1" si="347"/>
        <v>0.71111111111111114</v>
      </c>
      <c r="T967" s="524"/>
      <c r="U967" s="524"/>
      <c r="V967" s="524"/>
      <c r="W967" s="524"/>
      <c r="X967" s="524"/>
      <c r="Y967" s="524"/>
      <c r="Z967" s="524"/>
      <c r="AA967" s="524"/>
      <c r="AB967" s="524"/>
      <c r="AC967" s="524"/>
      <c r="AD967" s="524"/>
      <c r="AE967" s="524"/>
      <c r="AF967" s="524"/>
      <c r="AG967" s="524"/>
    </row>
    <row r="968" spans="2:34" ht="28.8">
      <c r="B968" s="772" t="s">
        <v>893</v>
      </c>
      <c r="C968" s="376">
        <v>1</v>
      </c>
      <c r="D968" s="771">
        <v>3.2</v>
      </c>
      <c r="E968" s="104">
        <v>1.35E-2</v>
      </c>
      <c r="F968" s="104"/>
      <c r="H968" s="576">
        <v>765</v>
      </c>
      <c r="I968" s="510">
        <f t="shared" si="341"/>
        <v>1026</v>
      </c>
      <c r="J968" s="53" t="str" cm="1">
        <f t="array" aca="1" ref="J968" ca="1">INDIRECT("B" &amp; I968)</f>
        <v>NIVEL 974 M4 6N DQ T.PM 765 15-04-2026</v>
      </c>
      <c r="K968" s="511">
        <f t="shared" ca="1" si="342"/>
        <v>3.2</v>
      </c>
      <c r="L968" s="508">
        <f t="shared" ca="1" si="343"/>
        <v>1.2149999999999999E-2</v>
      </c>
      <c r="M968" s="508">
        <f t="shared" ca="1" si="344"/>
        <v>0</v>
      </c>
      <c r="N968" s="512">
        <f t="shared" ca="1" si="345"/>
        <v>0</v>
      </c>
      <c r="O968" s="512">
        <f t="shared" ca="1" si="348"/>
        <v>1.0935E-2</v>
      </c>
      <c r="P968" s="513">
        <f t="shared" ca="1" si="349"/>
        <v>0</v>
      </c>
      <c r="Q968" s="514" t="str">
        <f t="shared" ca="1" si="346"/>
        <v>Dump</v>
      </c>
      <c r="R968" s="515">
        <f t="shared" ca="1" si="347"/>
        <v>0.71111111111111114</v>
      </c>
      <c r="T968" s="47" t="s">
        <v>48</v>
      </c>
      <c r="U968" s="48" t="s">
        <v>49</v>
      </c>
      <c r="V968" s="48" t="s">
        <v>50</v>
      </c>
      <c r="W968" s="48" t="s">
        <v>51</v>
      </c>
      <c r="X968" s="49" t="s">
        <v>52</v>
      </c>
      <c r="Y968" s="49" t="s">
        <v>53</v>
      </c>
      <c r="Z968" s="48" t="s">
        <v>54</v>
      </c>
      <c r="AA968" s="50" t="s">
        <v>55</v>
      </c>
      <c r="AB968" s="48" t="s">
        <v>56</v>
      </c>
      <c r="AC968" s="51" t="s">
        <v>12</v>
      </c>
      <c r="AD968" s="51" t="s">
        <v>295</v>
      </c>
      <c r="AE968" s="48" t="s">
        <v>57</v>
      </c>
      <c r="AF968" s="48" t="s">
        <v>66</v>
      </c>
      <c r="AG968" s="48" t="s">
        <v>67</v>
      </c>
      <c r="AH968" s="48" t="s">
        <v>68</v>
      </c>
    </row>
    <row r="969" spans="2:34">
      <c r="B969" s="772" t="s">
        <v>894</v>
      </c>
      <c r="C969" s="376">
        <v>1</v>
      </c>
      <c r="D969" s="771">
        <v>3.2</v>
      </c>
      <c r="E969" s="104">
        <v>7.4000000000000003E-3</v>
      </c>
      <c r="F969" s="104"/>
      <c r="H969" s="576">
        <v>766</v>
      </c>
      <c r="I969" s="510">
        <f t="shared" si="341"/>
        <v>1027</v>
      </c>
      <c r="J969" s="53" t="str" cm="1">
        <f t="array" aca="1" ref="J969" ca="1">INDIRECT("B" &amp; I969)</f>
        <v>NIVEL 974 M4 6N DQ T.PM 766 15-04-2026</v>
      </c>
      <c r="K969" s="511">
        <f t="shared" ca="1" si="342"/>
        <v>3.2</v>
      </c>
      <c r="L969" s="508">
        <f t="shared" ca="1" si="343"/>
        <v>9.6299999999999997E-3</v>
      </c>
      <c r="M969" s="508">
        <f t="shared" ca="1" si="344"/>
        <v>0</v>
      </c>
      <c r="N969" s="512">
        <f t="shared" ca="1" si="345"/>
        <v>0</v>
      </c>
      <c r="O969" s="512">
        <f t="shared" ref="O969:O979" ca="1" si="350">+IF(L969=0,N969*0.9,L969*0.9)</f>
        <v>8.6669999999999994E-3</v>
      </c>
      <c r="P969" s="513">
        <f t="shared" ref="P969:P979" ca="1" si="351">+M969*0.9</f>
        <v>0</v>
      </c>
      <c r="Q969" s="514" t="str">
        <f t="shared" ref="Q969:Q979" ca="1" si="352">+IF(L969=0,"-","Dump")</f>
        <v>Dump</v>
      </c>
      <c r="R969" s="515">
        <f t="shared" ref="R969:R979" ca="1" si="353">+K969/4.5</f>
        <v>0.71111111111111114</v>
      </c>
      <c r="T969" s="56"/>
      <c r="U969" s="56">
        <v>1</v>
      </c>
      <c r="V969" s="56"/>
      <c r="W969" s="56"/>
      <c r="X969" s="57"/>
      <c r="Y969" s="57"/>
      <c r="Z969" s="58"/>
      <c r="AA969" s="59"/>
      <c r="AB969" s="60"/>
      <c r="AC969" s="60"/>
      <c r="AD969" s="60"/>
      <c r="AE969" s="60"/>
      <c r="AF969" s="106"/>
      <c r="AG969" s="107" t="e">
        <f>+AF980-AB980</f>
        <v>#DIV/0!</v>
      </c>
      <c r="AH969" s="104" t="e">
        <f>+(AF980-AB980)/AB980</f>
        <v>#DIV/0!</v>
      </c>
    </row>
    <row r="970" spans="2:34">
      <c r="B970" s="772" t="s">
        <v>895</v>
      </c>
      <c r="C970" s="376">
        <v>1</v>
      </c>
      <c r="D970" s="771">
        <v>3.2</v>
      </c>
      <c r="E970" s="104">
        <v>1.01E-2</v>
      </c>
      <c r="F970" s="104"/>
      <c r="H970" s="576">
        <v>767</v>
      </c>
      <c r="I970" s="510">
        <f t="shared" si="341"/>
        <v>1028</v>
      </c>
      <c r="J970" s="53" t="str" cm="1">
        <f t="array" aca="1" ref="J970" ca="1">INDIRECT("B" &amp; I970)</f>
        <v>NIVEL 974 M4 6N DQ T.PM 767 15-04-2026</v>
      </c>
      <c r="K970" s="511">
        <f t="shared" ca="1" si="342"/>
        <v>3.2</v>
      </c>
      <c r="L970" s="508">
        <f t="shared" ca="1" si="343"/>
        <v>8.4600000000000005E-3</v>
      </c>
      <c r="M970" s="508">
        <f t="shared" ca="1" si="344"/>
        <v>0</v>
      </c>
      <c r="N970" s="512">
        <f t="shared" ca="1" si="345"/>
        <v>0</v>
      </c>
      <c r="O970" s="512">
        <f t="shared" ca="1" si="350"/>
        <v>7.614000000000001E-3</v>
      </c>
      <c r="P970" s="513">
        <f t="shared" ca="1" si="351"/>
        <v>0</v>
      </c>
      <c r="Q970" s="514" t="str">
        <f t="shared" ca="1" si="352"/>
        <v>Dump</v>
      </c>
      <c r="R970" s="515">
        <f t="shared" ca="1" si="353"/>
        <v>0.71111111111111114</v>
      </c>
      <c r="T970" s="413" t="s">
        <v>256</v>
      </c>
      <c r="U970" s="56">
        <v>2</v>
      </c>
      <c r="V970" s="56"/>
      <c r="W970" s="56"/>
      <c r="X970" s="57"/>
      <c r="Y970" s="57"/>
      <c r="Z970" s="58"/>
      <c r="AA970" s="59"/>
      <c r="AB970" s="60"/>
      <c r="AC970" s="60"/>
      <c r="AD970" s="60"/>
      <c r="AE970" s="60"/>
      <c r="AF970" s="106"/>
      <c r="AG970" s="107"/>
      <c r="AH970" s="104"/>
    </row>
    <row r="971" spans="2:34">
      <c r="B971" s="772" t="s">
        <v>896</v>
      </c>
      <c r="C971" s="376">
        <v>1</v>
      </c>
      <c r="D971" s="771">
        <v>3.2</v>
      </c>
      <c r="E971" s="104">
        <v>8.3000000000000001E-3</v>
      </c>
      <c r="F971" s="104"/>
      <c r="H971" s="576">
        <v>768</v>
      </c>
      <c r="I971" s="510">
        <f t="shared" si="341"/>
        <v>1029</v>
      </c>
      <c r="J971" s="53" t="str" cm="1">
        <f t="array" aca="1" ref="J971" ca="1">INDIRECT("B" &amp; I971)</f>
        <v>NIVEL 974 M4 6N DQ T.PM 768 15-04-2026</v>
      </c>
      <c r="K971" s="511">
        <f t="shared" ca="1" si="342"/>
        <v>3.2</v>
      </c>
      <c r="L971" s="508">
        <f t="shared" ca="1" si="343"/>
        <v>6.4799999999999996E-3</v>
      </c>
      <c r="M971" s="508">
        <f t="shared" ca="1" si="344"/>
        <v>0</v>
      </c>
      <c r="N971" s="512">
        <f t="shared" ca="1" si="345"/>
        <v>0</v>
      </c>
      <c r="O971" s="512">
        <f t="shared" ca="1" si="350"/>
        <v>5.8319999999999995E-3</v>
      </c>
      <c r="P971" s="513">
        <f t="shared" ca="1" si="351"/>
        <v>0</v>
      </c>
      <c r="Q971" s="514" t="str">
        <f t="shared" ca="1" si="352"/>
        <v>Dump</v>
      </c>
      <c r="R971" s="515">
        <f t="shared" ca="1" si="353"/>
        <v>0.71111111111111114</v>
      </c>
      <c r="T971" s="532"/>
      <c r="U971" s="56">
        <v>3</v>
      </c>
      <c r="V971" s="56"/>
      <c r="W971" s="56"/>
      <c r="X971" s="57"/>
      <c r="Y971" s="57"/>
      <c r="Z971" s="58"/>
      <c r="AA971" s="59"/>
      <c r="AB971" s="60"/>
      <c r="AC971" s="60"/>
      <c r="AD971" s="60"/>
      <c r="AE971" s="60"/>
      <c r="AF971" s="106"/>
      <c r="AG971" s="107"/>
      <c r="AH971" s="104"/>
    </row>
    <row r="972" spans="2:34">
      <c r="B972" s="772" t="s">
        <v>897</v>
      </c>
      <c r="C972" s="376">
        <v>1</v>
      </c>
      <c r="D972" s="771">
        <v>3.2</v>
      </c>
      <c r="E972" s="104">
        <v>1.17E-2</v>
      </c>
      <c r="F972" s="104"/>
      <c r="H972" s="576">
        <v>769</v>
      </c>
      <c r="I972" s="510">
        <f t="shared" si="341"/>
        <v>1030</v>
      </c>
      <c r="J972" s="53" t="str" cm="1">
        <f t="array" aca="1" ref="J972" ca="1">INDIRECT("B" &amp; I972)</f>
        <v>NIVEL 974 M4 6N DQ T.PM 769 15-04-2026</v>
      </c>
      <c r="K972" s="511">
        <f t="shared" ca="1" si="342"/>
        <v>3.2</v>
      </c>
      <c r="L972" s="508">
        <f t="shared" ca="1" si="343"/>
        <v>9.9900000000000006E-3</v>
      </c>
      <c r="M972" s="508">
        <f t="shared" ca="1" si="344"/>
        <v>0</v>
      </c>
      <c r="N972" s="512">
        <f t="shared" ca="1" si="345"/>
        <v>0</v>
      </c>
      <c r="O972" s="512">
        <f t="shared" ca="1" si="350"/>
        <v>8.9910000000000007E-3</v>
      </c>
      <c r="P972" s="513">
        <f t="shared" ca="1" si="351"/>
        <v>0</v>
      </c>
      <c r="Q972" s="514" t="str">
        <f t="shared" ca="1" si="352"/>
        <v>Dump</v>
      </c>
      <c r="R972" s="515">
        <f t="shared" ca="1" si="353"/>
        <v>0.71111111111111114</v>
      </c>
      <c r="T972" s="532"/>
      <c r="U972" s="56">
        <v>4</v>
      </c>
      <c r="V972" s="56"/>
      <c r="W972" s="56"/>
      <c r="X972" s="57"/>
      <c r="Y972" s="57"/>
      <c r="Z972" s="58"/>
      <c r="AA972" s="59"/>
      <c r="AB972" s="60"/>
      <c r="AC972" s="60"/>
      <c r="AD972" s="60"/>
      <c r="AE972" s="60"/>
      <c r="AF972" s="106"/>
      <c r="AG972" s="107"/>
      <c r="AH972" s="104"/>
    </row>
    <row r="973" spans="2:34">
      <c r="B973" s="772" t="s">
        <v>898</v>
      </c>
      <c r="C973" s="376">
        <v>1</v>
      </c>
      <c r="D973" s="771">
        <v>3.2</v>
      </c>
      <c r="E973" s="104">
        <v>9.1000000000000004E-3</v>
      </c>
      <c r="F973" s="104"/>
      <c r="H973" s="576">
        <v>770</v>
      </c>
      <c r="I973" s="510">
        <f t="shared" si="341"/>
        <v>1031</v>
      </c>
      <c r="J973" s="53" t="str" cm="1">
        <f t="array" aca="1" ref="J973" ca="1">INDIRECT("B" &amp; I973)</f>
        <v>NIVEL 974 M4 6N DQ T.PM 770 15-04-2026</v>
      </c>
      <c r="K973" s="511">
        <f t="shared" ca="1" si="342"/>
        <v>3.2</v>
      </c>
      <c r="L973" s="508">
        <f t="shared" ca="1" si="343"/>
        <v>8.4600000000000005E-3</v>
      </c>
      <c r="M973" s="508">
        <f t="shared" ca="1" si="344"/>
        <v>0</v>
      </c>
      <c r="N973" s="512">
        <f t="shared" ca="1" si="345"/>
        <v>0</v>
      </c>
      <c r="O973" s="512">
        <f t="shared" ca="1" si="350"/>
        <v>7.614000000000001E-3</v>
      </c>
      <c r="P973" s="513">
        <f t="shared" ca="1" si="351"/>
        <v>0</v>
      </c>
      <c r="Q973" s="514" t="str">
        <f t="shared" ca="1" si="352"/>
        <v>Dump</v>
      </c>
      <c r="R973" s="515">
        <f t="shared" ca="1" si="353"/>
        <v>0.71111111111111114</v>
      </c>
      <c r="T973" s="532"/>
      <c r="U973" s="532">
        <v>5</v>
      </c>
      <c r="V973" s="56"/>
      <c r="W973" s="56"/>
      <c r="X973" s="57"/>
      <c r="Y973" s="57"/>
      <c r="Z973" s="58"/>
      <c r="AA973" s="59"/>
      <c r="AB973" s="60"/>
      <c r="AC973" s="60"/>
      <c r="AD973" s="60"/>
      <c r="AE973" s="60"/>
      <c r="AF973" s="106"/>
      <c r="AG973" s="107"/>
      <c r="AH973" s="104"/>
    </row>
    <row r="974" spans="2:34">
      <c r="B974" s="772" t="s">
        <v>899</v>
      </c>
      <c r="C974" s="376">
        <v>1</v>
      </c>
      <c r="D974" s="771">
        <v>3.2</v>
      </c>
      <c r="E974" s="104">
        <v>1.77E-2</v>
      </c>
      <c r="F974" s="104"/>
      <c r="H974" s="576">
        <v>771</v>
      </c>
      <c r="I974" s="510">
        <f t="shared" si="341"/>
        <v>1032</v>
      </c>
      <c r="J974" s="53" t="str" cm="1">
        <f t="array" aca="1" ref="J974" ca="1">INDIRECT("B" &amp; I974)</f>
        <v>NIVEL 974 M4 6N DQ T.PM 771 15-04-2026</v>
      </c>
      <c r="K974" s="511">
        <f t="shared" ca="1" si="342"/>
        <v>3.2</v>
      </c>
      <c r="L974" s="508">
        <f t="shared" ca="1" si="343"/>
        <v>8.9100000000000013E-3</v>
      </c>
      <c r="M974" s="508">
        <f t="shared" ca="1" si="344"/>
        <v>0</v>
      </c>
      <c r="N974" s="512">
        <f t="shared" ca="1" si="345"/>
        <v>0</v>
      </c>
      <c r="O974" s="512">
        <f t="shared" ca="1" si="350"/>
        <v>8.0190000000000018E-3</v>
      </c>
      <c r="P974" s="513">
        <f t="shared" ca="1" si="351"/>
        <v>0</v>
      </c>
      <c r="Q974" s="514" t="str">
        <f t="shared" ca="1" si="352"/>
        <v>Dump</v>
      </c>
      <c r="R974" s="515">
        <f t="shared" ca="1" si="353"/>
        <v>0.71111111111111114</v>
      </c>
      <c r="T974" s="532"/>
      <c r="U974" s="532">
        <v>6</v>
      </c>
      <c r="V974" s="532"/>
      <c r="W974" s="56"/>
      <c r="X974" s="57"/>
      <c r="Y974" s="57"/>
      <c r="Z974" s="58"/>
      <c r="AA974" s="59"/>
      <c r="AB974" s="60"/>
      <c r="AC974" s="60"/>
      <c r="AD974" s="60"/>
      <c r="AE974" s="60"/>
      <c r="AF974" s="106"/>
      <c r="AG974" s="107"/>
      <c r="AH974" s="104"/>
    </row>
    <row r="975" spans="2:34">
      <c r="B975" s="772" t="s">
        <v>900</v>
      </c>
      <c r="C975" s="376">
        <v>1</v>
      </c>
      <c r="D975" s="771">
        <v>3.2</v>
      </c>
      <c r="E975" s="104">
        <v>8.0000000000000002E-3</v>
      </c>
      <c r="F975" s="104"/>
      <c r="H975" s="576">
        <v>772</v>
      </c>
      <c r="I975" s="510">
        <f t="shared" si="341"/>
        <v>1033</v>
      </c>
      <c r="J975" s="53" t="str" cm="1">
        <f t="array" aca="1" ref="J975" ca="1">INDIRECT("B" &amp; I975)</f>
        <v>NIVEL 974 M4 6N DQ T.PM 772 15-04-2026</v>
      </c>
      <c r="K975" s="511">
        <f t="shared" ca="1" si="342"/>
        <v>3.2</v>
      </c>
      <c r="L975" s="508">
        <f t="shared" ca="1" si="343"/>
        <v>1.4760000000000002E-2</v>
      </c>
      <c r="M975" s="508">
        <f t="shared" ca="1" si="344"/>
        <v>0</v>
      </c>
      <c r="N975" s="512">
        <f t="shared" ca="1" si="345"/>
        <v>0</v>
      </c>
      <c r="O975" s="512">
        <f t="shared" ca="1" si="350"/>
        <v>1.3284000000000002E-2</v>
      </c>
      <c r="P975" s="513">
        <f t="shared" ca="1" si="351"/>
        <v>0</v>
      </c>
      <c r="Q975" s="514" t="str">
        <f t="shared" ca="1" si="352"/>
        <v>Dump</v>
      </c>
      <c r="R975" s="515">
        <f t="shared" ca="1" si="353"/>
        <v>0.71111111111111114</v>
      </c>
      <c r="T975" s="532"/>
      <c r="U975" s="532">
        <v>7</v>
      </c>
      <c r="V975" s="532"/>
      <c r="W975" s="56"/>
      <c r="X975" s="57"/>
      <c r="Y975" s="57"/>
      <c r="Z975" s="58"/>
      <c r="AA975" s="109"/>
      <c r="AB975" s="60"/>
      <c r="AC975" s="60"/>
      <c r="AD975" s="60"/>
      <c r="AE975" s="60"/>
      <c r="AF975" s="106"/>
      <c r="AG975" s="107"/>
      <c r="AH975" s="104"/>
    </row>
    <row r="976" spans="2:34">
      <c r="B976" s="772" t="s">
        <v>901</v>
      </c>
      <c r="C976" s="376">
        <v>1</v>
      </c>
      <c r="D976" s="771">
        <v>3.2</v>
      </c>
      <c r="E976" s="104">
        <v>1.2200000000000001E-2</v>
      </c>
      <c r="F976" s="104"/>
      <c r="H976" s="576">
        <v>773</v>
      </c>
      <c r="I976" s="510">
        <f t="shared" si="341"/>
        <v>1034</v>
      </c>
      <c r="J976" s="53" t="str" cm="1">
        <f t="array" aca="1" ref="J976" ca="1">INDIRECT("B" &amp; I976)</f>
        <v>NIVEL 974 M4 6N DQ T.PM 773 15-04-2026</v>
      </c>
      <c r="K976" s="511">
        <f t="shared" ca="1" si="342"/>
        <v>3.2</v>
      </c>
      <c r="L976" s="508">
        <f t="shared" ca="1" si="343"/>
        <v>9.8999999999999991E-3</v>
      </c>
      <c r="M976" s="508">
        <f t="shared" ca="1" si="344"/>
        <v>0</v>
      </c>
      <c r="N976" s="512">
        <f t="shared" ca="1" si="345"/>
        <v>0</v>
      </c>
      <c r="O976" s="512">
        <f t="shared" ca="1" si="350"/>
        <v>8.9099999999999995E-3</v>
      </c>
      <c r="P976" s="513">
        <f t="shared" ca="1" si="351"/>
        <v>0</v>
      </c>
      <c r="Q976" s="514" t="str">
        <f t="shared" ca="1" si="352"/>
        <v>Dump</v>
      </c>
      <c r="R976" s="515">
        <f t="shared" ca="1" si="353"/>
        <v>0.71111111111111114</v>
      </c>
      <c r="T976" s="532"/>
      <c r="U976" s="532">
        <v>8</v>
      </c>
      <c r="V976" s="532"/>
      <c r="W976" s="56"/>
      <c r="X976" s="57"/>
      <c r="Y976" s="57"/>
      <c r="Z976" s="62"/>
      <c r="AA976" s="109"/>
      <c r="AB976" s="60"/>
      <c r="AC976" s="60"/>
      <c r="AD976" s="60"/>
      <c r="AE976" s="60"/>
      <c r="AF976" s="106"/>
      <c r="AG976" s="107"/>
      <c r="AH976" s="104"/>
    </row>
    <row r="977" spans="2:38">
      <c r="B977" s="772" t="s">
        <v>902</v>
      </c>
      <c r="C977" s="376">
        <v>1</v>
      </c>
      <c r="D977" s="771">
        <v>3.2</v>
      </c>
      <c r="E977" s="104">
        <v>1.46E-2</v>
      </c>
      <c r="F977" s="104"/>
      <c r="H977" s="576">
        <v>774</v>
      </c>
      <c r="I977" s="510">
        <f t="shared" si="341"/>
        <v>1035</v>
      </c>
      <c r="J977" s="53" t="str" cm="1">
        <f t="array" aca="1" ref="J977" ca="1">INDIRECT("B" &amp; I977)</f>
        <v>NIVEL 974 M4 6N DQ T.PM 774 15-04-2026</v>
      </c>
      <c r="K977" s="511">
        <f t="shared" ca="1" si="342"/>
        <v>3.2</v>
      </c>
      <c r="L977" s="508">
        <f t="shared" ca="1" si="343"/>
        <v>1.269E-2</v>
      </c>
      <c r="M977" s="508">
        <f t="shared" ca="1" si="344"/>
        <v>0</v>
      </c>
      <c r="N977" s="512">
        <f t="shared" ca="1" si="345"/>
        <v>0</v>
      </c>
      <c r="O977" s="512">
        <f t="shared" ca="1" si="350"/>
        <v>1.1421000000000001E-2</v>
      </c>
      <c r="P977" s="513">
        <f t="shared" ca="1" si="351"/>
        <v>0</v>
      </c>
      <c r="Q977" s="514" t="str">
        <f t="shared" ca="1" si="352"/>
        <v>Dump</v>
      </c>
      <c r="R977" s="515">
        <f t="shared" ca="1" si="353"/>
        <v>0.71111111111111114</v>
      </c>
      <c r="T977" s="524"/>
      <c r="U977" s="532">
        <v>9</v>
      </c>
      <c r="V977" s="532"/>
      <c r="W977" s="532"/>
      <c r="X977" s="57"/>
      <c r="Y977" s="57"/>
      <c r="Z977" s="62"/>
      <c r="AA977" s="59"/>
      <c r="AB977" s="60"/>
      <c r="AC977" s="60"/>
      <c r="AD977" s="60"/>
      <c r="AE977" s="60"/>
      <c r="AF977" s="106"/>
      <c r="AG977" s="107"/>
      <c r="AH977" s="104"/>
    </row>
    <row r="978" spans="2:38">
      <c r="B978" s="772" t="s">
        <v>903</v>
      </c>
      <c r="C978" s="376">
        <v>1</v>
      </c>
      <c r="D978" s="771">
        <v>3.2</v>
      </c>
      <c r="E978" s="104">
        <v>1.37E-2</v>
      </c>
      <c r="F978" s="104"/>
      <c r="H978" s="576">
        <v>775</v>
      </c>
      <c r="I978" s="510">
        <f t="shared" si="341"/>
        <v>1036</v>
      </c>
      <c r="J978" s="53" t="str" cm="1">
        <f t="array" aca="1" ref="J978" ca="1">INDIRECT("B" &amp; I978)</f>
        <v>NIVEL 974 M4 6N DQ T.PM 775 15-04-2026</v>
      </c>
      <c r="K978" s="511">
        <f t="shared" ca="1" si="342"/>
        <v>3.2</v>
      </c>
      <c r="L978" s="508">
        <f t="shared" ca="1" si="343"/>
        <v>9.4500000000000001E-3</v>
      </c>
      <c r="M978" s="508">
        <f t="shared" ca="1" si="344"/>
        <v>0</v>
      </c>
      <c r="N978" s="512">
        <f t="shared" ca="1" si="345"/>
        <v>0</v>
      </c>
      <c r="O978" s="512">
        <f t="shared" ca="1" si="350"/>
        <v>8.5050000000000004E-3</v>
      </c>
      <c r="P978" s="513">
        <f t="shared" ca="1" si="351"/>
        <v>0</v>
      </c>
      <c r="Q978" s="514" t="str">
        <f t="shared" ca="1" si="352"/>
        <v>Dump</v>
      </c>
      <c r="R978" s="515">
        <f t="shared" ca="1" si="353"/>
        <v>0.71111111111111114</v>
      </c>
      <c r="T978" s="524"/>
      <c r="U978" s="532">
        <v>10</v>
      </c>
      <c r="V978" s="532"/>
      <c r="W978" s="532"/>
      <c r="X978" s="57"/>
      <c r="Y978" s="57"/>
      <c r="Z978" s="62"/>
      <c r="AA978" s="63"/>
      <c r="AB978" s="60"/>
      <c r="AC978" s="60"/>
      <c r="AD978" s="60"/>
      <c r="AE978" s="60"/>
      <c r="AF978" s="106"/>
      <c r="AG978" s="107"/>
      <c r="AH978" s="104"/>
    </row>
    <row r="979" spans="2:38" ht="15" thickBot="1">
      <c r="B979" s="772" t="s">
        <v>904</v>
      </c>
      <c r="C979" s="376">
        <v>1</v>
      </c>
      <c r="D979" s="771">
        <v>3.2</v>
      </c>
      <c r="E979" s="104">
        <v>1.5699999999999999E-2</v>
      </c>
      <c r="F979" s="104"/>
      <c r="H979" s="576">
        <v>776</v>
      </c>
      <c r="I979" s="510">
        <f t="shared" si="341"/>
        <v>1037</v>
      </c>
      <c r="J979" s="53" t="str" cm="1">
        <f t="array" aca="1" ref="J979" ca="1">INDIRECT("B" &amp; I979)</f>
        <v>NIVEL 974 M4 6N DQ T.PM 776 15-04-2026</v>
      </c>
      <c r="K979" s="511">
        <f t="shared" ca="1" si="342"/>
        <v>3.2</v>
      </c>
      <c r="L979" s="508">
        <f t="shared" ca="1" si="343"/>
        <v>1.7729999999999999E-2</v>
      </c>
      <c r="M979" s="508">
        <f t="shared" ca="1" si="344"/>
        <v>0</v>
      </c>
      <c r="N979" s="512">
        <f t="shared" ca="1" si="345"/>
        <v>0</v>
      </c>
      <c r="O979" s="512">
        <f t="shared" ca="1" si="350"/>
        <v>1.5956999999999999E-2</v>
      </c>
      <c r="P979" s="513">
        <f t="shared" ca="1" si="351"/>
        <v>0</v>
      </c>
      <c r="Q979" s="514" t="str">
        <f t="shared" ca="1" si="352"/>
        <v>Dump</v>
      </c>
      <c r="R979" s="515">
        <f t="shared" ca="1" si="353"/>
        <v>0.71111111111111114</v>
      </c>
      <c r="T979" s="524"/>
      <c r="U979" s="532">
        <v>11</v>
      </c>
      <c r="V979" s="532"/>
      <c r="W979" s="532"/>
      <c r="X979" s="57"/>
      <c r="Y979" s="57"/>
      <c r="Z979" s="62"/>
      <c r="AA979" s="63"/>
      <c r="AB979" s="60"/>
      <c r="AC979" s="60"/>
      <c r="AD979" s="60"/>
      <c r="AE979" s="60"/>
      <c r="AF979" s="106"/>
      <c r="AG979" s="524"/>
      <c r="AH979" s="524"/>
    </row>
    <row r="980" spans="2:38" ht="15" thickBot="1">
      <c r="B980" s="772" t="s">
        <v>905</v>
      </c>
      <c r="C980" s="376">
        <v>1</v>
      </c>
      <c r="D980" s="771">
        <v>3.2</v>
      </c>
      <c r="E980" s="104">
        <v>1.18E-2</v>
      </c>
      <c r="F980" s="104"/>
      <c r="H980" s="576">
        <v>777</v>
      </c>
      <c r="I980" s="510">
        <f t="shared" si="341"/>
        <v>1038</v>
      </c>
      <c r="J980" s="53" t="str" cm="1">
        <f t="array" aca="1" ref="J980" ca="1">INDIRECT("B" &amp; I980)</f>
        <v>NIVEL 974 M4 6N DQ T.PM 777 15-04-2026</v>
      </c>
      <c r="K980" s="511">
        <f t="shared" ca="1" si="342"/>
        <v>3.2</v>
      </c>
      <c r="L980" s="508">
        <f t="shared" ca="1" si="343"/>
        <v>1.917E-2</v>
      </c>
      <c r="M980" s="508">
        <f t="shared" ca="1" si="344"/>
        <v>0</v>
      </c>
      <c r="N980" s="512">
        <f t="shared" ca="1" si="345"/>
        <v>0</v>
      </c>
      <c r="O980" s="512">
        <f t="shared" ca="1" si="348"/>
        <v>1.7253000000000001E-2</v>
      </c>
      <c r="P980" s="513">
        <f t="shared" ca="1" si="349"/>
        <v>0</v>
      </c>
      <c r="Q980" s="514" t="str">
        <f t="shared" ca="1" si="346"/>
        <v>Dump</v>
      </c>
      <c r="R980" s="515">
        <f t="shared" ca="1" si="347"/>
        <v>0.71111111111111114</v>
      </c>
      <c r="T980" s="524"/>
      <c r="U980" s="524"/>
      <c r="V980" s="524"/>
      <c r="W980" s="524"/>
      <c r="X980" s="524"/>
      <c r="Y980" s="524"/>
      <c r="Z980" s="524"/>
      <c r="AA980" s="64">
        <f>SUM(AA969:AA979)</f>
        <v>0</v>
      </c>
      <c r="AB980" s="445" t="e">
        <f>+SUMPRODUCT(AA969:AA979,AB969:AB979)/AA980</f>
        <v>#DIV/0!</v>
      </c>
      <c r="AC980" s="66" t="e">
        <f>+SUMPRODUCT(Z969:Z979,AC969:AC979)/Z980</f>
        <v>#DIV/0!</v>
      </c>
      <c r="AD980" s="66" t="e">
        <f>+SUMPRODUCT(AA969:AA979,AD969:AD979)/AA980</f>
        <v>#DIV/0!</v>
      </c>
      <c r="AE980" s="67"/>
      <c r="AF980" s="110">
        <v>0</v>
      </c>
      <c r="AG980" s="524"/>
      <c r="AH980" s="524"/>
    </row>
    <row r="981" spans="2:38">
      <c r="B981" s="772" t="s">
        <v>906</v>
      </c>
      <c r="C981" s="376">
        <v>1</v>
      </c>
      <c r="D981" s="771">
        <v>3.2</v>
      </c>
      <c r="E981" s="104">
        <v>1.32E-2</v>
      </c>
      <c r="F981" s="104"/>
      <c r="H981" s="576">
        <v>778</v>
      </c>
      <c r="I981" s="510">
        <f t="shared" si="341"/>
        <v>1039</v>
      </c>
      <c r="J981" s="53" t="str" cm="1">
        <f t="array" aca="1" ref="J981" ca="1">INDIRECT("B" &amp; I981)</f>
        <v>NIVEL 974 M4 6N DQ T.PM 778 15-04-2026</v>
      </c>
      <c r="K981" s="511">
        <f t="shared" ca="1" si="342"/>
        <v>3.2</v>
      </c>
      <c r="L981" s="508">
        <f t="shared" ca="1" si="343"/>
        <v>1.2060000000000001E-2</v>
      </c>
      <c r="M981" s="508">
        <f t="shared" ca="1" si="344"/>
        <v>0</v>
      </c>
      <c r="N981" s="512">
        <f t="shared" ca="1" si="345"/>
        <v>0</v>
      </c>
      <c r="O981" s="512">
        <f t="shared" ca="1" si="348"/>
        <v>1.0854000000000001E-2</v>
      </c>
      <c r="P981" s="513">
        <f t="shared" ca="1" si="349"/>
        <v>0</v>
      </c>
      <c r="Q981" s="514" t="str">
        <f t="shared" ca="1" si="346"/>
        <v>Dump</v>
      </c>
      <c r="R981" s="515">
        <f t="shared" ca="1" si="347"/>
        <v>0.71111111111111114</v>
      </c>
      <c r="T981" s="524"/>
      <c r="U981" s="524"/>
      <c r="V981" s="524"/>
      <c r="W981" s="524"/>
      <c r="X981" s="524"/>
      <c r="Y981" s="524"/>
      <c r="Z981" s="524"/>
      <c r="AA981" s="524"/>
      <c r="AB981" s="524"/>
      <c r="AC981" s="524"/>
      <c r="AD981" s="524"/>
      <c r="AE981" s="524"/>
      <c r="AF981" s="524"/>
      <c r="AG981" s="524"/>
    </row>
    <row r="982" spans="2:38">
      <c r="B982" s="772" t="s">
        <v>907</v>
      </c>
      <c r="C982" s="376">
        <v>1</v>
      </c>
      <c r="D982" s="771">
        <v>3.2</v>
      </c>
      <c r="E982" s="104">
        <v>8.0999999999999996E-3</v>
      </c>
      <c r="F982" s="104"/>
      <c r="H982" s="576"/>
      <c r="I982"/>
      <c r="J982"/>
      <c r="K982" s="519">
        <f ca="1">SUM(K957:K981)</f>
        <v>80.000000000000028</v>
      </c>
      <c r="L982" s="516">
        <f ca="1">+SUMPRODUCT(L957:L981,K957:K981)/K982</f>
        <v>1.1811599999999995E-2</v>
      </c>
      <c r="M982" s="516">
        <f ca="1">+SUMPRODUCT(M957:M981,K957:K981)/K982</f>
        <v>0</v>
      </c>
      <c r="N982" s="69">
        <f ca="1">+SUMPRODUCT(N957:N981,K957:K981)/K982</f>
        <v>0</v>
      </c>
      <c r="O982" s="552">
        <f ca="1">+SUMPRODUCT(O957:O981,K957:K981)/K982</f>
        <v>1.0630439999999996E-2</v>
      </c>
      <c r="P982" s="69">
        <f ca="1">+SUMPRODUCT(P957:P981,K957:K981)/K982</f>
        <v>0</v>
      </c>
      <c r="Q982"/>
      <c r="R982"/>
      <c r="T982" s="524"/>
      <c r="U982" s="524"/>
      <c r="V982" s="524"/>
      <c r="W982" s="524"/>
      <c r="X982" s="524"/>
      <c r="Y982" s="524"/>
      <c r="Z982" s="524"/>
      <c r="AA982" s="524"/>
      <c r="AB982" s="524"/>
      <c r="AC982" s="524"/>
      <c r="AD982" s="524"/>
      <c r="AE982" s="524"/>
      <c r="AF982" s="524"/>
      <c r="AG982" s="524"/>
    </row>
    <row r="983" spans="2:38" ht="15" thickBot="1">
      <c r="B983" s="772" t="s">
        <v>908</v>
      </c>
      <c r="C983" s="376">
        <v>1</v>
      </c>
      <c r="D983" s="771">
        <v>3.2</v>
      </c>
      <c r="E983" s="104">
        <v>1.32E-2</v>
      </c>
      <c r="F983" s="104"/>
      <c r="H983" s="576"/>
      <c r="I983"/>
      <c r="J983"/>
      <c r="K983" s="551" t="s">
        <v>59</v>
      </c>
      <c r="L983" s="550">
        <f ca="1">+L982/0.9</f>
        <v>1.3123999999999993E-2</v>
      </c>
      <c r="M983" s="518">
        <f ca="1">+M982/0.9</f>
        <v>0</v>
      </c>
      <c r="N983"/>
      <c r="O983"/>
      <c r="P983"/>
      <c r="Q983"/>
      <c r="R983"/>
      <c r="T983" s="524"/>
      <c r="U983" s="524"/>
      <c r="V983" s="524"/>
      <c r="W983" s="524"/>
      <c r="X983" s="524"/>
      <c r="Y983" s="524"/>
      <c r="Z983" s="524"/>
      <c r="AA983" s="524"/>
      <c r="AB983" s="524"/>
      <c r="AC983" s="524"/>
      <c r="AD983" s="524"/>
      <c r="AE983" s="524"/>
      <c r="AF983" s="524"/>
      <c r="AG983" s="524"/>
    </row>
    <row r="984" spans="2:38" ht="15" thickBot="1">
      <c r="B984" s="772" t="s">
        <v>909</v>
      </c>
      <c r="C984" s="376">
        <v>1</v>
      </c>
      <c r="D984" s="771">
        <v>3.2</v>
      </c>
      <c r="E984" s="104">
        <v>1.38E-2</v>
      </c>
      <c r="F984" s="104"/>
      <c r="I984" s="524"/>
      <c r="R984" s="524"/>
      <c r="T984" s="524"/>
      <c r="U984" s="524"/>
      <c r="V984" s="524"/>
      <c r="W984" s="119" t="str">
        <f>+T970</f>
        <v xml:space="preserve">Mra la cruz Vicente2 </v>
      </c>
      <c r="X984" s="115">
        <f>AA980</f>
        <v>0</v>
      </c>
      <c r="Y984" s="116" t="e">
        <f>+(AA980*AB980)/X984</f>
        <v>#DIV/0!</v>
      </c>
      <c r="Z984" s="117">
        <f>+COUNTA(AD969:AD979)</f>
        <v>0</v>
      </c>
      <c r="AA984" s="524"/>
      <c r="AB984" s="524"/>
      <c r="AC984" s="524"/>
      <c r="AD984" s="524"/>
      <c r="AE984" s="524"/>
      <c r="AF984" s="524"/>
      <c r="AG984" s="524"/>
    </row>
    <row r="985" spans="2:38" ht="28.8">
      <c r="B985" s="772" t="s">
        <v>910</v>
      </c>
      <c r="C985" s="376">
        <v>1</v>
      </c>
      <c r="D985" s="771">
        <v>3.2</v>
      </c>
      <c r="E985" s="104">
        <v>1.26E-2</v>
      </c>
      <c r="F985" s="104"/>
      <c r="I985" s="547" t="s">
        <v>355</v>
      </c>
      <c r="J985" s="77" t="s">
        <v>63</v>
      </c>
      <c r="K985" s="507" t="s">
        <v>44</v>
      </c>
      <c r="L985" s="549" t="s">
        <v>297</v>
      </c>
      <c r="M985" s="508" t="s">
        <v>292</v>
      </c>
      <c r="N985" s="545" t="s">
        <v>46</v>
      </c>
      <c r="O985" s="549" t="s">
        <v>293</v>
      </c>
      <c r="P985" s="508" t="s">
        <v>294</v>
      </c>
      <c r="Q985"/>
      <c r="R985"/>
      <c r="T985" s="524"/>
      <c r="U985" s="524"/>
      <c r="V985" s="524"/>
      <c r="W985" s="524"/>
      <c r="X985" s="524"/>
      <c r="Y985" s="524"/>
      <c r="Z985" s="524"/>
      <c r="AA985" s="524"/>
      <c r="AB985" s="524"/>
      <c r="AC985" s="524"/>
      <c r="AD985" s="524"/>
      <c r="AE985" s="524"/>
      <c r="AF985" s="524"/>
      <c r="AG985" s="524"/>
      <c r="AJ985" s="95" t="str">
        <f>+I985</f>
        <v>CN027</v>
      </c>
      <c r="AK985" s="96" t="s">
        <v>62</v>
      </c>
    </row>
    <row r="986" spans="2:38" ht="15" thickBot="1">
      <c r="B986" s="772" t="s">
        <v>911</v>
      </c>
      <c r="C986" s="376">
        <v>1</v>
      </c>
      <c r="D986" s="771">
        <v>3.2</v>
      </c>
      <c r="E986" s="104">
        <v>2.0799999999999999E-2</v>
      </c>
      <c r="F986" s="104"/>
      <c r="H986" s="576">
        <v>785</v>
      </c>
      <c r="I986" s="510">
        <f t="shared" ref="I986:I995" si="354">IF(H986="",
   IFERROR(MATCH("**", B:B, 0), ""),
   IFERROR(MATCH("* "&amp;H986&amp;" *", B:B, 0), "")
)</f>
        <v>1046</v>
      </c>
      <c r="J986" s="53" t="str" cm="1">
        <f t="array" aca="1" ref="J986" ca="1">INDIRECT("B" &amp; I986)</f>
        <v>NIVEL 974 RM M4 6N DQ PM 785 16-04-2026</v>
      </c>
      <c r="K986" s="511">
        <f t="shared" ref="K986:K995" ca="1" si="355">INDEX(D:D, MATCH(J986, $B:$B, 0))</f>
        <v>3.2</v>
      </c>
      <c r="L986" s="508">
        <f t="shared" ref="L986:L995" ca="1" si="356">INDEX(E:E, MATCH($J986, $B:$B, 0))*0.9</f>
        <v>1.2330000000000001E-2</v>
      </c>
      <c r="M986" s="508">
        <f t="shared" ref="M986:M995" ca="1" si="357">INDEX(F:F, MATCH($J986, $B:$B, 0))*0.9</f>
        <v>0</v>
      </c>
      <c r="N986" s="512">
        <f t="shared" ref="N986:N995" ca="1" si="358">INDEX(G:G, MATCH($J$578, $B:$B, 0))</f>
        <v>0</v>
      </c>
      <c r="O986" s="512">
        <f ca="1">+IF(L986=0,N986*0.9,L986*0.9)</f>
        <v>1.1097000000000001E-2</v>
      </c>
      <c r="P986" s="513">
        <f ca="1">+M986*0.9</f>
        <v>0</v>
      </c>
      <c r="Q986" s="514" t="str">
        <f t="shared" ref="Q986:Q995" ca="1" si="359">+IF(L986=0,"-","Dump")</f>
        <v>Dump</v>
      </c>
      <c r="R986" s="515">
        <f t="shared" ref="R986:R995" ca="1" si="360">+K986/4.5</f>
        <v>0.71111111111111114</v>
      </c>
      <c r="T986" s="524"/>
      <c r="U986" s="524"/>
      <c r="V986" s="524"/>
      <c r="W986" s="524"/>
      <c r="X986" s="524"/>
      <c r="Y986" s="524"/>
      <c r="Z986" s="524"/>
      <c r="AA986" s="524"/>
      <c r="AB986" s="524"/>
      <c r="AC986" s="524"/>
      <c r="AD986" s="524"/>
      <c r="AE986" s="524"/>
      <c r="AF986" s="524"/>
      <c r="AG986" s="524"/>
      <c r="AJ986" s="520">
        <f ca="1">+K996-SUMIF(AE:AE, AJ985, AA:AA)</f>
        <v>2.0699999999999967</v>
      </c>
      <c r="AK986" s="521">
        <f ca="1">O996</f>
        <v>1.0376100000000003E-2</v>
      </c>
      <c r="AL986" s="102">
        <f ca="1">COUNTIF(AE:AE, AJ985)</f>
        <v>1</v>
      </c>
    </row>
    <row r="987" spans="2:38" ht="15" thickBot="1">
      <c r="B987" s="772" t="s">
        <v>912</v>
      </c>
      <c r="C987" s="376">
        <v>1</v>
      </c>
      <c r="D987" s="771">
        <v>3.2</v>
      </c>
      <c r="E987" s="104">
        <v>8.8000000000000005E-3</v>
      </c>
      <c r="F987" s="104"/>
      <c r="H987" s="576">
        <v>786</v>
      </c>
      <c r="I987" s="510">
        <f t="shared" si="354"/>
        <v>1047</v>
      </c>
      <c r="J987" s="53" t="str" cm="1">
        <f t="array" aca="1" ref="J987" ca="1">INDIRECT("B" &amp; I987)</f>
        <v>NIVEL 974 RM M4 6N DQ PM 786 16-04-2026</v>
      </c>
      <c r="K987" s="511">
        <f t="shared" ca="1" si="355"/>
        <v>3.2</v>
      </c>
      <c r="L987" s="508">
        <f t="shared" ca="1" si="356"/>
        <v>1.1340000000000001E-2</v>
      </c>
      <c r="M987" s="508">
        <f t="shared" ca="1" si="357"/>
        <v>0</v>
      </c>
      <c r="N987" s="512">
        <f t="shared" ca="1" si="358"/>
        <v>0</v>
      </c>
      <c r="O987" s="512">
        <f t="shared" ref="O987:O995" ca="1" si="361">+IF(L987=0,N987*0.9,L987*0.9)</f>
        <v>1.0206000000000002E-2</v>
      </c>
      <c r="P987" s="513">
        <f t="shared" ref="P987:P995" ca="1" si="362">+M987*0.9</f>
        <v>0</v>
      </c>
      <c r="Q987" s="514" t="str">
        <f t="shared" ca="1" si="359"/>
        <v>Dump</v>
      </c>
      <c r="R987" s="515">
        <f t="shared" ca="1" si="360"/>
        <v>0.71111111111111114</v>
      </c>
      <c r="T987" s="524"/>
      <c r="U987" s="524"/>
      <c r="V987" s="524"/>
      <c r="W987" s="524"/>
      <c r="X987" s="524"/>
      <c r="Y987" s="524"/>
      <c r="Z987" s="524"/>
      <c r="AA987" s="524"/>
      <c r="AB987" s="524"/>
      <c r="AC987" s="524"/>
      <c r="AD987" s="524"/>
      <c r="AE987" s="524"/>
      <c r="AF987" s="524"/>
      <c r="AG987" s="524"/>
      <c r="AJ987" s="105" t="s">
        <v>83</v>
      </c>
      <c r="AK987" s="101"/>
    </row>
    <row r="988" spans="2:38">
      <c r="B988" s="772" t="s">
        <v>913</v>
      </c>
      <c r="C988" s="376">
        <v>1</v>
      </c>
      <c r="D988" s="771">
        <v>3.2</v>
      </c>
      <c r="E988" s="104">
        <v>6.0000000000000001E-3</v>
      </c>
      <c r="F988" s="104"/>
      <c r="H988" s="576">
        <v>787</v>
      </c>
      <c r="I988" s="510">
        <f t="shared" si="354"/>
        <v>1048</v>
      </c>
      <c r="J988" s="53" t="str" cm="1">
        <f t="array" aca="1" ref="J988" ca="1">INDIRECT("B" &amp; I988)</f>
        <v>NIVEL 974 RM M4 6N DQ PM 787 16-04-2026</v>
      </c>
      <c r="K988" s="511">
        <f t="shared" ca="1" si="355"/>
        <v>3.2</v>
      </c>
      <c r="L988" s="508">
        <f t="shared" ca="1" si="356"/>
        <v>1.3050000000000001E-2</v>
      </c>
      <c r="M988" s="508">
        <f t="shared" ca="1" si="357"/>
        <v>0</v>
      </c>
      <c r="N988" s="512">
        <f t="shared" ca="1" si="358"/>
        <v>0</v>
      </c>
      <c r="O988" s="512">
        <f t="shared" ca="1" si="361"/>
        <v>1.1745E-2</v>
      </c>
      <c r="P988" s="513">
        <f t="shared" ca="1" si="362"/>
        <v>0</v>
      </c>
      <c r="Q988" s="514" t="str">
        <f t="shared" ca="1" si="359"/>
        <v>Dump</v>
      </c>
      <c r="R988" s="515">
        <f t="shared" ca="1" si="360"/>
        <v>0.71111111111111114</v>
      </c>
      <c r="T988" s="524"/>
      <c r="U988" s="524"/>
      <c r="V988" s="524"/>
      <c r="W988" s="524"/>
      <c r="X988" s="123" t="s">
        <v>70</v>
      </c>
      <c r="Y988" s="524"/>
      <c r="Z988" s="524"/>
      <c r="AA988" s="524"/>
      <c r="AB988" s="524"/>
      <c r="AC988" s="524"/>
      <c r="AD988" s="524"/>
      <c r="AE988" s="524"/>
      <c r="AF988" s="524"/>
      <c r="AG988" s="524"/>
    </row>
    <row r="989" spans="2:38">
      <c r="B989" s="772" t="s">
        <v>914</v>
      </c>
      <c r="C989" s="376">
        <v>1</v>
      </c>
      <c r="D989" s="771">
        <v>3.2</v>
      </c>
      <c r="E989" s="104">
        <v>1.2699999999999999E-2</v>
      </c>
      <c r="F989" s="104"/>
      <c r="H989" s="576">
        <v>788</v>
      </c>
      <c r="I989" s="510">
        <f t="shared" si="354"/>
        <v>1049</v>
      </c>
      <c r="J989" s="53" t="str" cm="1">
        <f t="array" aca="1" ref="J989" ca="1">INDIRECT("B" &amp; I989)</f>
        <v>NIVEL 974 RM M4 6N DQ PM 788 16-04-2026</v>
      </c>
      <c r="K989" s="511">
        <f t="shared" ca="1" si="355"/>
        <v>3.2</v>
      </c>
      <c r="L989" s="508">
        <f t="shared" ca="1" si="356"/>
        <v>1.044E-2</v>
      </c>
      <c r="M989" s="508">
        <f t="shared" ca="1" si="357"/>
        <v>0</v>
      </c>
      <c r="N989" s="512">
        <f t="shared" ca="1" si="358"/>
        <v>0</v>
      </c>
      <c r="O989" s="512">
        <f t="shared" ca="1" si="361"/>
        <v>9.3959999999999998E-3</v>
      </c>
      <c r="P989" s="513">
        <f t="shared" ca="1" si="362"/>
        <v>0</v>
      </c>
      <c r="Q989" s="514" t="str">
        <f t="shared" ca="1" si="359"/>
        <v>Dump</v>
      </c>
      <c r="R989" s="515">
        <f t="shared" ca="1" si="360"/>
        <v>0.71111111111111114</v>
      </c>
      <c r="T989" s="524"/>
      <c r="U989" s="524"/>
      <c r="V989"/>
      <c r="W989" s="98">
        <f t="shared" ref="W989:W1035" si="363">IFERROR(MATCH("*" &amp; V989 &amp; "*", B:B, 0), "No encontrado")</f>
        <v>5</v>
      </c>
      <c r="X989" s="53" t="str" cm="1">
        <f t="array" aca="1" ref="X989" ca="1">INDIRECT("B" &amp; W989)</f>
        <v>fecha</v>
      </c>
      <c r="Y989" s="54">
        <f t="shared" ref="Y989:Y1035" ca="1" si="364">INDEX(D:D, MATCH(X989, $B:$B, 0))</f>
        <v>0</v>
      </c>
      <c r="Z989" s="55">
        <f t="shared" ref="Z989:Z1035" ca="1" si="365">INDEX(E:E, MATCH(X989, $B:$B, 0))*0.9</f>
        <v>0</v>
      </c>
      <c r="AA989" s="55">
        <f t="shared" ref="AA989:AA1035" ca="1" si="366">INDEX(G:G, MATCH(X989, $B:$B, 0))</f>
        <v>0</v>
      </c>
      <c r="AB989" s="78">
        <f t="shared" ref="AB989:AB1035" ca="1" si="367">+IF(Z989=0,AA989*0.9,Z989*0.9)</f>
        <v>0</v>
      </c>
      <c r="AC989" s="54" t="str">
        <f t="shared" ref="AC989:AC1035" ca="1" si="368">+IF(Z989=0,"-","Dump")</f>
        <v>-</v>
      </c>
      <c r="AD989" s="99">
        <f t="shared" ref="AD989:AD1035" ca="1" si="369">+Y989/5.6</f>
        <v>0</v>
      </c>
      <c r="AE989" s="524"/>
      <c r="AF989" s="524"/>
      <c r="AG989" s="524"/>
    </row>
    <row r="990" spans="2:38">
      <c r="B990" s="772" t="s">
        <v>915</v>
      </c>
      <c r="C990" s="376">
        <v>1</v>
      </c>
      <c r="D990" s="771">
        <v>3.2</v>
      </c>
      <c r="E990" s="104">
        <v>7.4000000000000003E-3</v>
      </c>
      <c r="F990" s="104"/>
      <c r="H990" s="576">
        <v>790</v>
      </c>
      <c r="I990" s="510">
        <f t="shared" si="354"/>
        <v>1051</v>
      </c>
      <c r="J990" s="53" t="str" cm="1">
        <f t="array" aca="1" ref="J990" ca="1">INDIRECT("B" &amp; I990)</f>
        <v>NIVEL 974 RM M4 6N DQ PM 790 16-04-2026</v>
      </c>
      <c r="K990" s="511">
        <f t="shared" ca="1" si="355"/>
        <v>3.2</v>
      </c>
      <c r="L990" s="508">
        <f t="shared" ca="1" si="356"/>
        <v>9.810000000000001E-3</v>
      </c>
      <c r="M990" s="508">
        <f t="shared" ca="1" si="357"/>
        <v>0</v>
      </c>
      <c r="N990" s="512">
        <f t="shared" ca="1" si="358"/>
        <v>0</v>
      </c>
      <c r="O990" s="512">
        <f t="shared" ca="1" si="361"/>
        <v>8.8290000000000018E-3</v>
      </c>
      <c r="P990" s="513">
        <f t="shared" ca="1" si="362"/>
        <v>0</v>
      </c>
      <c r="Q990" s="514" t="str">
        <f t="shared" ca="1" si="359"/>
        <v>Dump</v>
      </c>
      <c r="R990" s="515">
        <f t="shared" ca="1" si="360"/>
        <v>0.71111111111111114</v>
      </c>
      <c r="T990" s="524"/>
      <c r="U990" s="524"/>
      <c r="V990"/>
      <c r="W990" s="98">
        <f t="shared" si="363"/>
        <v>5</v>
      </c>
      <c r="X990" s="53" t="str" cm="1">
        <f t="array" aca="1" ref="X990" ca="1">INDIRECT("B" &amp; W990)</f>
        <v>fecha</v>
      </c>
      <c r="Y990" s="54">
        <f t="shared" ca="1" si="364"/>
        <v>0</v>
      </c>
      <c r="Z990" s="55">
        <f t="shared" ca="1" si="365"/>
        <v>0</v>
      </c>
      <c r="AA990" s="55">
        <f t="shared" ca="1" si="366"/>
        <v>0</v>
      </c>
      <c r="AB990" s="78">
        <f t="shared" ca="1" si="367"/>
        <v>0</v>
      </c>
      <c r="AC990" s="54" t="str">
        <f t="shared" ca="1" si="368"/>
        <v>-</v>
      </c>
      <c r="AD990" s="99">
        <f t="shared" ca="1" si="369"/>
        <v>0</v>
      </c>
      <c r="AE990" s="524"/>
      <c r="AF990" s="524"/>
      <c r="AG990" s="524"/>
    </row>
    <row r="991" spans="2:38">
      <c r="B991" s="772" t="s">
        <v>916</v>
      </c>
      <c r="C991" s="376">
        <v>1</v>
      </c>
      <c r="D991" s="771">
        <v>3.2</v>
      </c>
      <c r="E991" s="104">
        <v>1.7500000000000002E-2</v>
      </c>
      <c r="F991" s="104"/>
      <c r="H991" s="576">
        <v>791</v>
      </c>
      <c r="I991" s="510">
        <f t="shared" si="354"/>
        <v>1052</v>
      </c>
      <c r="J991" s="53" t="str" cm="1">
        <f t="array" aca="1" ref="J991" ca="1">INDIRECT("B" &amp; I991)</f>
        <v>NIVEL 974 RM M4 6N DQ PM 791 16-04-2026</v>
      </c>
      <c r="K991" s="511">
        <f t="shared" ca="1" si="355"/>
        <v>3.2</v>
      </c>
      <c r="L991" s="508">
        <f t="shared" ca="1" si="356"/>
        <v>1.4129999999999998E-2</v>
      </c>
      <c r="M991" s="508">
        <f t="shared" ca="1" si="357"/>
        <v>0</v>
      </c>
      <c r="N991" s="512">
        <f t="shared" ca="1" si="358"/>
        <v>0</v>
      </c>
      <c r="O991" s="512">
        <f t="shared" ca="1" si="361"/>
        <v>1.2716999999999999E-2</v>
      </c>
      <c r="P991" s="513">
        <f t="shared" ca="1" si="362"/>
        <v>0</v>
      </c>
      <c r="Q991" s="514" t="str">
        <f t="shared" ca="1" si="359"/>
        <v>Dump</v>
      </c>
      <c r="R991" s="515">
        <f t="shared" ca="1" si="360"/>
        <v>0.71111111111111114</v>
      </c>
      <c r="T991" s="524"/>
      <c r="U991" s="524"/>
      <c r="V991"/>
      <c r="W991" s="98">
        <f t="shared" si="363"/>
        <v>5</v>
      </c>
      <c r="X991" s="53" t="str" cm="1">
        <f t="array" aca="1" ref="X991" ca="1">INDIRECT("B" &amp; W991)</f>
        <v>fecha</v>
      </c>
      <c r="Y991" s="54">
        <f t="shared" ca="1" si="364"/>
        <v>0</v>
      </c>
      <c r="Z991" s="55">
        <f t="shared" ca="1" si="365"/>
        <v>0</v>
      </c>
      <c r="AA991" s="55">
        <f t="shared" ca="1" si="366"/>
        <v>0</v>
      </c>
      <c r="AB991" s="78">
        <f t="shared" ca="1" si="367"/>
        <v>0</v>
      </c>
      <c r="AC991" s="54" t="str">
        <f t="shared" ca="1" si="368"/>
        <v>-</v>
      </c>
      <c r="AD991" s="99">
        <f t="shared" ca="1" si="369"/>
        <v>0</v>
      </c>
      <c r="AE991" s="524"/>
      <c r="AF991" s="524"/>
      <c r="AG991" s="524"/>
    </row>
    <row r="992" spans="2:38">
      <c r="B992" s="772" t="s">
        <v>917</v>
      </c>
      <c r="C992" s="376">
        <v>1</v>
      </c>
      <c r="D992" s="771">
        <v>3.2</v>
      </c>
      <c r="E992" s="104">
        <v>8.3999999999999995E-3</v>
      </c>
      <c r="F992" s="104"/>
      <c r="H992" s="576">
        <v>792</v>
      </c>
      <c r="I992" s="510">
        <f t="shared" si="354"/>
        <v>1053</v>
      </c>
      <c r="J992" s="53" t="str" cm="1">
        <f t="array" aca="1" ref="J992" ca="1">INDIRECT("B" &amp; I992)</f>
        <v>NIVEL 974 RM M4 6N DQ PM 792 16-04-2026</v>
      </c>
      <c r="K992" s="511">
        <f t="shared" ca="1" si="355"/>
        <v>3.2</v>
      </c>
      <c r="L992" s="508">
        <f t="shared" ca="1" si="356"/>
        <v>1.026E-2</v>
      </c>
      <c r="M992" s="508">
        <f t="shared" ca="1" si="357"/>
        <v>0</v>
      </c>
      <c r="N992" s="512">
        <f t="shared" ca="1" si="358"/>
        <v>0</v>
      </c>
      <c r="O992" s="512">
        <f t="shared" ca="1" si="361"/>
        <v>9.2340000000000009E-3</v>
      </c>
      <c r="P992" s="513">
        <f t="shared" ca="1" si="362"/>
        <v>0</v>
      </c>
      <c r="Q992" s="514" t="str">
        <f t="shared" ca="1" si="359"/>
        <v>Dump</v>
      </c>
      <c r="R992" s="515">
        <f t="shared" ca="1" si="360"/>
        <v>0.71111111111111114</v>
      </c>
      <c r="T992" s="524"/>
      <c r="U992" s="524"/>
      <c r="V992"/>
      <c r="W992" s="98">
        <f t="shared" si="363"/>
        <v>5</v>
      </c>
      <c r="X992" s="53" t="str" cm="1">
        <f t="array" aca="1" ref="X992" ca="1">INDIRECT("B" &amp; W992)</f>
        <v>fecha</v>
      </c>
      <c r="Y992" s="54">
        <f t="shared" ca="1" si="364"/>
        <v>0</v>
      </c>
      <c r="Z992" s="55">
        <f t="shared" ca="1" si="365"/>
        <v>0</v>
      </c>
      <c r="AA992" s="55">
        <f t="shared" ca="1" si="366"/>
        <v>0</v>
      </c>
      <c r="AB992" s="78">
        <f t="shared" ca="1" si="367"/>
        <v>0</v>
      </c>
      <c r="AC992" s="54" t="str">
        <f t="shared" ca="1" si="368"/>
        <v>-</v>
      </c>
      <c r="AD992" s="99">
        <f t="shared" ca="1" si="369"/>
        <v>0</v>
      </c>
      <c r="AE992" s="524"/>
      <c r="AF992" s="524"/>
      <c r="AG992" s="524"/>
    </row>
    <row r="993" spans="2:38">
      <c r="B993" s="772" t="s">
        <v>918</v>
      </c>
      <c r="C993" s="376">
        <v>1</v>
      </c>
      <c r="D993" s="771">
        <v>3.2</v>
      </c>
      <c r="E993" s="104">
        <v>8.3999999999999995E-3</v>
      </c>
      <c r="F993" s="104"/>
      <c r="H993" s="576">
        <v>793</v>
      </c>
      <c r="I993" s="510">
        <f t="shared" si="354"/>
        <v>1054</v>
      </c>
      <c r="J993" s="53" t="str" cm="1">
        <f t="array" aca="1" ref="J993" ca="1">INDIRECT("B" &amp; I993)</f>
        <v>NIVEL 974 RM M4 6N DQ PM 793 16-04-2026</v>
      </c>
      <c r="K993" s="511">
        <f t="shared" ca="1" si="355"/>
        <v>3.2</v>
      </c>
      <c r="L993" s="508">
        <f t="shared" ca="1" si="356"/>
        <v>1.044E-2</v>
      </c>
      <c r="M993" s="508">
        <f t="shared" ca="1" si="357"/>
        <v>0</v>
      </c>
      <c r="N993" s="512">
        <f t="shared" ca="1" si="358"/>
        <v>0</v>
      </c>
      <c r="O993" s="512">
        <f t="shared" ca="1" si="361"/>
        <v>9.3959999999999998E-3</v>
      </c>
      <c r="P993" s="513">
        <f t="shared" ca="1" si="362"/>
        <v>0</v>
      </c>
      <c r="Q993" s="514" t="str">
        <f t="shared" ca="1" si="359"/>
        <v>Dump</v>
      </c>
      <c r="R993" s="515">
        <f t="shared" ca="1" si="360"/>
        <v>0.71111111111111114</v>
      </c>
      <c r="T993" s="524"/>
      <c r="U993" s="524"/>
      <c r="V993"/>
      <c r="W993" s="98">
        <f t="shared" si="363"/>
        <v>5</v>
      </c>
      <c r="X993" s="53" t="str" cm="1">
        <f t="array" aca="1" ref="X993" ca="1">INDIRECT("B" &amp; W993)</f>
        <v>fecha</v>
      </c>
      <c r="Y993" s="54">
        <f t="shared" ca="1" si="364"/>
        <v>0</v>
      </c>
      <c r="Z993" s="55">
        <f t="shared" ca="1" si="365"/>
        <v>0</v>
      </c>
      <c r="AA993" s="55">
        <f t="shared" ca="1" si="366"/>
        <v>0</v>
      </c>
      <c r="AB993" s="78">
        <f t="shared" ca="1" si="367"/>
        <v>0</v>
      </c>
      <c r="AC993" s="54" t="str">
        <f t="shared" ca="1" si="368"/>
        <v>-</v>
      </c>
      <c r="AD993" s="99">
        <f t="shared" ca="1" si="369"/>
        <v>0</v>
      </c>
      <c r="AE993" s="524"/>
      <c r="AF993" s="524"/>
      <c r="AG993" s="524"/>
    </row>
    <row r="994" spans="2:38">
      <c r="B994" s="772" t="s">
        <v>919</v>
      </c>
      <c r="C994" s="376">
        <v>1</v>
      </c>
      <c r="D994" s="771">
        <v>3.2</v>
      </c>
      <c r="E994" s="104">
        <v>8.8000000000000005E-3</v>
      </c>
      <c r="F994" s="104"/>
      <c r="H994" s="576">
        <v>794</v>
      </c>
      <c r="I994" s="510">
        <f t="shared" si="354"/>
        <v>1055</v>
      </c>
      <c r="J994" s="53" t="str" cm="1">
        <f t="array" aca="1" ref="J994" ca="1">INDIRECT("B" &amp; I994)</f>
        <v>NIVEL 974 RM M4 6N DQ PM 794 16-04-2026</v>
      </c>
      <c r="K994" s="511">
        <f t="shared" ca="1" si="355"/>
        <v>3.2</v>
      </c>
      <c r="L994" s="508">
        <f t="shared" ca="1" si="356"/>
        <v>1.1610000000000001E-2</v>
      </c>
      <c r="M994" s="508">
        <f t="shared" ca="1" si="357"/>
        <v>0</v>
      </c>
      <c r="N994" s="512">
        <f t="shared" ca="1" si="358"/>
        <v>0</v>
      </c>
      <c r="O994" s="512">
        <f t="shared" ca="1" si="361"/>
        <v>1.0449E-2</v>
      </c>
      <c r="P994" s="513">
        <f t="shared" ca="1" si="362"/>
        <v>0</v>
      </c>
      <c r="Q994" s="514" t="str">
        <f t="shared" ca="1" si="359"/>
        <v>Dump</v>
      </c>
      <c r="R994" s="515">
        <f t="shared" ca="1" si="360"/>
        <v>0.71111111111111114</v>
      </c>
      <c r="T994" s="524"/>
      <c r="U994" s="524"/>
      <c r="V994"/>
      <c r="W994" s="98">
        <f t="shared" si="363"/>
        <v>5</v>
      </c>
      <c r="X994" s="53" t="str" cm="1">
        <f t="array" aca="1" ref="X994" ca="1">INDIRECT("B" &amp; W994)</f>
        <v>fecha</v>
      </c>
      <c r="Y994" s="54">
        <f t="shared" ca="1" si="364"/>
        <v>0</v>
      </c>
      <c r="Z994" s="55">
        <f t="shared" ca="1" si="365"/>
        <v>0</v>
      </c>
      <c r="AA994" s="55">
        <f t="shared" ca="1" si="366"/>
        <v>0</v>
      </c>
      <c r="AB994" s="78">
        <f t="shared" ca="1" si="367"/>
        <v>0</v>
      </c>
      <c r="AC994" s="54" t="str">
        <f t="shared" ca="1" si="368"/>
        <v>-</v>
      </c>
      <c r="AD994" s="99">
        <f t="shared" ca="1" si="369"/>
        <v>0</v>
      </c>
      <c r="AE994" s="524"/>
      <c r="AF994" s="524"/>
      <c r="AG994" s="524"/>
    </row>
    <row r="995" spans="2:38">
      <c r="B995" s="772" t="s">
        <v>920</v>
      </c>
      <c r="C995" s="376">
        <v>1</v>
      </c>
      <c r="D995" s="771">
        <v>3.2</v>
      </c>
      <c r="E995" s="104">
        <v>9.9000000000000008E-3</v>
      </c>
      <c r="F995" s="104"/>
      <c r="H995" s="576">
        <v>795</v>
      </c>
      <c r="I995" s="510">
        <f t="shared" si="354"/>
        <v>1056</v>
      </c>
      <c r="J995" s="53" t="str" cm="1">
        <f t="array" aca="1" ref="J995" ca="1">INDIRECT("B" &amp; I995)</f>
        <v>NIVEL 974 RM M4 6N DQ PM 795 16-04-2026</v>
      </c>
      <c r="K995" s="511">
        <f t="shared" ca="1" si="355"/>
        <v>3.2</v>
      </c>
      <c r="L995" s="508">
        <f t="shared" ca="1" si="356"/>
        <v>1.188E-2</v>
      </c>
      <c r="M995" s="508">
        <f t="shared" ca="1" si="357"/>
        <v>0</v>
      </c>
      <c r="N995" s="512">
        <f t="shared" ca="1" si="358"/>
        <v>0</v>
      </c>
      <c r="O995" s="512">
        <f t="shared" ca="1" si="361"/>
        <v>1.0692E-2</v>
      </c>
      <c r="P995" s="513">
        <f t="shared" ca="1" si="362"/>
        <v>0</v>
      </c>
      <c r="Q995" s="514" t="str">
        <f t="shared" ca="1" si="359"/>
        <v>Dump</v>
      </c>
      <c r="R995" s="515">
        <f t="shared" ca="1" si="360"/>
        <v>0.71111111111111114</v>
      </c>
      <c r="T995" s="524"/>
      <c r="U995" s="524"/>
      <c r="V995"/>
      <c r="W995" s="98">
        <f t="shared" si="363"/>
        <v>5</v>
      </c>
      <c r="X995" s="53" t="str" cm="1">
        <f t="array" aca="1" ref="X995" ca="1">INDIRECT("B" &amp; W995)</f>
        <v>fecha</v>
      </c>
      <c r="Y995" s="54">
        <f t="shared" ca="1" si="364"/>
        <v>0</v>
      </c>
      <c r="Z995" s="55">
        <f t="shared" ca="1" si="365"/>
        <v>0</v>
      </c>
      <c r="AA995" s="55">
        <f t="shared" ca="1" si="366"/>
        <v>0</v>
      </c>
      <c r="AB995" s="78">
        <f t="shared" ca="1" si="367"/>
        <v>0</v>
      </c>
      <c r="AC995" s="54" t="str">
        <f t="shared" ca="1" si="368"/>
        <v>-</v>
      </c>
      <c r="AD995" s="99">
        <f t="shared" ca="1" si="369"/>
        <v>0</v>
      </c>
      <c r="AE995" s="524"/>
      <c r="AF995" s="524"/>
      <c r="AG995" s="524"/>
    </row>
    <row r="996" spans="2:38">
      <c r="B996" s="772" t="s">
        <v>921</v>
      </c>
      <c r="C996" s="376">
        <v>1</v>
      </c>
      <c r="D996" s="771">
        <v>3.2</v>
      </c>
      <c r="E996" s="104">
        <v>8.8000000000000005E-3</v>
      </c>
      <c r="F996" s="104"/>
      <c r="H996" s="576"/>
      <c r="I996"/>
      <c r="J996"/>
      <c r="K996" s="519">
        <f ca="1">SUM(K986:K995)</f>
        <v>31.999999999999996</v>
      </c>
      <c r="L996" s="516">
        <f ca="1">+SUMPRODUCT(L986:L995,K986:K995)/K996</f>
        <v>1.1529000000000003E-2</v>
      </c>
      <c r="M996" s="516">
        <f ca="1">+SUMPRODUCT(M986:M995,K986:K995)/K996</f>
        <v>0</v>
      </c>
      <c r="N996" s="69">
        <f ca="1">+SUMPRODUCT(N986:N995,K986:K995)/K996</f>
        <v>0</v>
      </c>
      <c r="O996" s="552">
        <f ca="1">+SUMPRODUCT(O986:O995,K986:K995)/K996</f>
        <v>1.0376100000000003E-2</v>
      </c>
      <c r="P996" s="69">
        <f ca="1">+SUMPRODUCT(P986:P995,K986:K995)/K996</f>
        <v>0</v>
      </c>
      <c r="Q996"/>
      <c r="R996"/>
      <c r="T996" s="524"/>
      <c r="U996" s="524"/>
      <c r="V996"/>
      <c r="W996" s="98">
        <f t="shared" si="363"/>
        <v>5</v>
      </c>
      <c r="X996" s="53" t="str" cm="1">
        <f t="array" aca="1" ref="X996" ca="1">INDIRECT("B" &amp; W996)</f>
        <v>fecha</v>
      </c>
      <c r="Y996" s="54">
        <f t="shared" ca="1" si="364"/>
        <v>0</v>
      </c>
      <c r="Z996" s="55">
        <f t="shared" ca="1" si="365"/>
        <v>0</v>
      </c>
      <c r="AA996" s="55">
        <f t="shared" ca="1" si="366"/>
        <v>0</v>
      </c>
      <c r="AB996" s="78">
        <f t="shared" ca="1" si="367"/>
        <v>0</v>
      </c>
      <c r="AC996" s="54" t="str">
        <f t="shared" ca="1" si="368"/>
        <v>-</v>
      </c>
      <c r="AD996" s="99">
        <f t="shared" ca="1" si="369"/>
        <v>0</v>
      </c>
      <c r="AE996" s="524"/>
      <c r="AF996" s="524"/>
      <c r="AG996" s="524"/>
    </row>
    <row r="997" spans="2:38">
      <c r="B997" s="772" t="s">
        <v>922</v>
      </c>
      <c r="C997" s="376">
        <v>1</v>
      </c>
      <c r="D997" s="771">
        <v>3.2</v>
      </c>
      <c r="E997" s="104">
        <v>1.1900000000000001E-2</v>
      </c>
      <c r="F997" s="104"/>
      <c r="H997" s="576"/>
      <c r="I997"/>
      <c r="J997"/>
      <c r="K997" s="551" t="s">
        <v>59</v>
      </c>
      <c r="L997" s="550">
        <f ca="1">+L996/0.9</f>
        <v>1.2810000000000002E-2</v>
      </c>
      <c r="M997" s="518">
        <f ca="1">+M996/0.9</f>
        <v>0</v>
      </c>
      <c r="N997"/>
      <c r="O997"/>
      <c r="P997"/>
      <c r="Q997"/>
      <c r="R997"/>
      <c r="T997" s="524"/>
      <c r="U997" s="524"/>
      <c r="V997"/>
      <c r="W997" s="98">
        <f t="shared" si="363"/>
        <v>5</v>
      </c>
      <c r="X997" s="53" t="str" cm="1">
        <f t="array" aca="1" ref="X997" ca="1">INDIRECT("B" &amp; W997)</f>
        <v>fecha</v>
      </c>
      <c r="Y997" s="54">
        <f t="shared" ca="1" si="364"/>
        <v>0</v>
      </c>
      <c r="Z997" s="55">
        <f t="shared" ca="1" si="365"/>
        <v>0</v>
      </c>
      <c r="AA997" s="55">
        <f t="shared" ca="1" si="366"/>
        <v>0</v>
      </c>
      <c r="AB997" s="78">
        <f t="shared" ca="1" si="367"/>
        <v>0</v>
      </c>
      <c r="AC997" s="54" t="str">
        <f t="shared" ca="1" si="368"/>
        <v>-</v>
      </c>
      <c r="AD997" s="99">
        <f t="shared" ca="1" si="369"/>
        <v>0</v>
      </c>
      <c r="AE997" s="524"/>
      <c r="AF997" s="524"/>
      <c r="AG997" s="524"/>
    </row>
    <row r="998" spans="2:38" ht="15" thickBot="1">
      <c r="B998" s="772" t="s">
        <v>923</v>
      </c>
      <c r="C998" s="376">
        <v>1</v>
      </c>
      <c r="D998" s="771">
        <v>3.2</v>
      </c>
      <c r="E998" s="104">
        <v>5.5999999999999999E-3</v>
      </c>
      <c r="F998" s="104"/>
      <c r="I998" s="524"/>
      <c r="R998" s="524"/>
      <c r="T998" s="524"/>
      <c r="U998" s="524"/>
      <c r="V998"/>
      <c r="W998" s="98">
        <f t="shared" si="363"/>
        <v>5</v>
      </c>
      <c r="X998" s="53" t="str" cm="1">
        <f t="array" aca="1" ref="X998" ca="1">INDIRECT("B" &amp; W998)</f>
        <v>fecha</v>
      </c>
      <c r="Y998" s="54">
        <f t="shared" ca="1" si="364"/>
        <v>0</v>
      </c>
      <c r="Z998" s="55">
        <f t="shared" ca="1" si="365"/>
        <v>0</v>
      </c>
      <c r="AA998" s="55">
        <f t="shared" ca="1" si="366"/>
        <v>0</v>
      </c>
      <c r="AB998" s="78">
        <f t="shared" ca="1" si="367"/>
        <v>0</v>
      </c>
      <c r="AC998" s="54" t="str">
        <f t="shared" ca="1" si="368"/>
        <v>-</v>
      </c>
      <c r="AD998" s="99">
        <f t="shared" ca="1" si="369"/>
        <v>0</v>
      </c>
      <c r="AE998" s="524"/>
      <c r="AF998" s="524"/>
      <c r="AG998" s="524"/>
    </row>
    <row r="999" spans="2:38" ht="28.8">
      <c r="B999" s="772" t="s">
        <v>924</v>
      </c>
      <c r="C999" s="376">
        <v>1</v>
      </c>
      <c r="D999" s="771">
        <v>3.2</v>
      </c>
      <c r="E999" s="104">
        <v>1.11E-2</v>
      </c>
      <c r="F999" s="104"/>
      <c r="I999" s="547" t="s">
        <v>358</v>
      </c>
      <c r="J999" s="77" t="s">
        <v>63</v>
      </c>
      <c r="K999" s="507" t="s">
        <v>44</v>
      </c>
      <c r="L999" s="549" t="s">
        <v>297</v>
      </c>
      <c r="M999" s="508" t="s">
        <v>292</v>
      </c>
      <c r="N999" s="545" t="s">
        <v>46</v>
      </c>
      <c r="O999" s="549" t="s">
        <v>293</v>
      </c>
      <c r="P999" s="508" t="s">
        <v>294</v>
      </c>
      <c r="Q999"/>
      <c r="R999"/>
      <c r="T999" s="524"/>
      <c r="U999" s="524"/>
      <c r="V999"/>
      <c r="W999" s="98">
        <f t="shared" si="363"/>
        <v>5</v>
      </c>
      <c r="X999" s="53" t="str" cm="1">
        <f t="array" aca="1" ref="X999" ca="1">INDIRECT("B" &amp; W999)</f>
        <v>fecha</v>
      </c>
      <c r="Y999" s="54">
        <f t="shared" ca="1" si="364"/>
        <v>0</v>
      </c>
      <c r="Z999" s="55">
        <f t="shared" ca="1" si="365"/>
        <v>0</v>
      </c>
      <c r="AA999" s="55">
        <f t="shared" ca="1" si="366"/>
        <v>0</v>
      </c>
      <c r="AB999" s="78">
        <f t="shared" ca="1" si="367"/>
        <v>0</v>
      </c>
      <c r="AC999" s="54" t="str">
        <f t="shared" ca="1" si="368"/>
        <v>-</v>
      </c>
      <c r="AD999" s="99">
        <f t="shared" ca="1" si="369"/>
        <v>0</v>
      </c>
      <c r="AE999" s="524"/>
      <c r="AF999" s="524"/>
      <c r="AG999" s="524"/>
      <c r="AJ999" s="95" t="str">
        <f>+I999</f>
        <v>CN028</v>
      </c>
      <c r="AK999" s="96" t="s">
        <v>62</v>
      </c>
    </row>
    <row r="1000" spans="2:38" ht="15" thickBot="1">
      <c r="B1000" s="772" t="s">
        <v>925</v>
      </c>
      <c r="C1000" s="376">
        <v>1</v>
      </c>
      <c r="D1000" s="771">
        <v>3.2</v>
      </c>
      <c r="E1000" s="104">
        <v>1.6500000000000001E-2</v>
      </c>
      <c r="F1000" s="104"/>
      <c r="H1000" s="576">
        <v>801</v>
      </c>
      <c r="I1000" s="510">
        <f t="shared" ref="I1000:I1022" si="370">IF(H1000="",
   IFERROR(MATCH("**", B:B, 0), ""),
   IFERROR(MATCH("* "&amp;H1000&amp;" *", B:B, 0), "")
)</f>
        <v>1062</v>
      </c>
      <c r="J1000" s="53" t="str" cm="1">
        <f t="array" aca="1" ref="J1000" ca="1">INDIRECT("B" &amp; I1000)</f>
        <v>NIVEL 974 M4 6N RP T.PM 801 16-04-2025</v>
      </c>
      <c r="K1000" s="511">
        <f t="shared" ref="K1000:K1022" ca="1" si="371">INDEX(D:D, MATCH(J1000, $B:$B, 0))</f>
        <v>3.2</v>
      </c>
      <c r="L1000" s="508">
        <f t="shared" ref="L1000:L1022" ca="1" si="372">INDEX(E:E, MATCH($J1000, $B:$B, 0))*0.9</f>
        <v>1.3140000000000001E-2</v>
      </c>
      <c r="M1000" s="508">
        <f t="shared" ref="M1000:M1022" ca="1" si="373">INDEX(F:F, MATCH($J1000, $B:$B, 0))*0.9</f>
        <v>0</v>
      </c>
      <c r="N1000" s="512">
        <f t="shared" ref="N1000:N1022" ca="1" si="374">INDEX(G:G, MATCH($J$578, $B:$B, 0))</f>
        <v>0</v>
      </c>
      <c r="O1000" s="512">
        <f ca="1">+IF(L1000=0,N1000*0.9,L1000*0.9)</f>
        <v>1.1826000000000001E-2</v>
      </c>
      <c r="P1000" s="513">
        <f ca="1">+M1000*0.9</f>
        <v>0</v>
      </c>
      <c r="Q1000" s="514" t="str">
        <f t="shared" ref="Q1000:Q1022" ca="1" si="375">+IF(L1000=0,"-","Dump")</f>
        <v>Dump</v>
      </c>
      <c r="R1000" s="515">
        <f t="shared" ref="R1000:R1022" ca="1" si="376">+K1000/4.5</f>
        <v>0.71111111111111114</v>
      </c>
      <c r="T1000" s="524"/>
      <c r="U1000" s="524"/>
      <c r="V1000"/>
      <c r="W1000" s="98">
        <f t="shared" si="363"/>
        <v>5</v>
      </c>
      <c r="X1000" s="53" t="str" cm="1">
        <f t="array" aca="1" ref="X1000" ca="1">INDIRECT("B" &amp; W1000)</f>
        <v>fecha</v>
      </c>
      <c r="Y1000" s="54">
        <f t="shared" ca="1" si="364"/>
        <v>0</v>
      </c>
      <c r="Z1000" s="55">
        <f t="shared" ca="1" si="365"/>
        <v>0</v>
      </c>
      <c r="AA1000" s="55">
        <f t="shared" ca="1" si="366"/>
        <v>0</v>
      </c>
      <c r="AB1000" s="78">
        <f t="shared" ca="1" si="367"/>
        <v>0</v>
      </c>
      <c r="AC1000" s="54" t="str">
        <f t="shared" ca="1" si="368"/>
        <v>-</v>
      </c>
      <c r="AD1000" s="99">
        <f t="shared" ca="1" si="369"/>
        <v>0</v>
      </c>
      <c r="AE1000" s="524"/>
      <c r="AF1000" s="524"/>
      <c r="AG1000" s="524"/>
      <c r="AJ1000" s="520">
        <f ca="1">+K1023-SUMIF(AE:AE, AJ999, AA:AA)</f>
        <v>6.5500000000000114</v>
      </c>
      <c r="AK1000" s="521">
        <f ca="1">O1023</f>
        <v>1.2202826086956522E-2</v>
      </c>
      <c r="AL1000" s="102">
        <f ca="1">COUNTIF(AE:AE, AJ999)</f>
        <v>2</v>
      </c>
    </row>
    <row r="1001" spans="2:38" ht="15" thickBot="1">
      <c r="B1001" s="772" t="s">
        <v>926</v>
      </c>
      <c r="C1001" s="376">
        <v>1</v>
      </c>
      <c r="D1001" s="771">
        <v>3.2</v>
      </c>
      <c r="E1001" s="104">
        <v>1.8499999999999999E-2</v>
      </c>
      <c r="F1001" s="104"/>
      <c r="H1001" s="576">
        <v>802</v>
      </c>
      <c r="I1001" s="510">
        <f t="shared" si="370"/>
        <v>1063</v>
      </c>
      <c r="J1001" s="53" t="str" cm="1">
        <f t="array" aca="1" ref="J1001" ca="1">INDIRECT("B" &amp; I1001)</f>
        <v>NIVEL 974 M4 6N RP T.PM 802 16-04-2025</v>
      </c>
      <c r="K1001" s="511">
        <f t="shared" ca="1" si="371"/>
        <v>3.2</v>
      </c>
      <c r="L1001" s="508">
        <f t="shared" ca="1" si="372"/>
        <v>1.3590000000000001E-2</v>
      </c>
      <c r="M1001" s="508">
        <f t="shared" ca="1" si="373"/>
        <v>0</v>
      </c>
      <c r="N1001" s="512">
        <f t="shared" ca="1" si="374"/>
        <v>0</v>
      </c>
      <c r="O1001" s="512">
        <f t="shared" ref="O1001:O1022" ca="1" si="377">+IF(L1001=0,N1001*0.9,L1001*0.9)</f>
        <v>1.2231000000000002E-2</v>
      </c>
      <c r="P1001" s="513">
        <f t="shared" ref="P1001:P1022" ca="1" si="378">+M1001*0.9</f>
        <v>0</v>
      </c>
      <c r="Q1001" s="514" t="str">
        <f t="shared" ca="1" si="375"/>
        <v>Dump</v>
      </c>
      <c r="R1001" s="515">
        <f t="shared" ca="1" si="376"/>
        <v>0.71111111111111114</v>
      </c>
      <c r="T1001" s="524"/>
      <c r="U1001" s="524"/>
      <c r="V1001"/>
      <c r="W1001" s="98">
        <f t="shared" si="363"/>
        <v>5</v>
      </c>
      <c r="X1001" s="53" t="str" cm="1">
        <f t="array" aca="1" ref="X1001" ca="1">INDIRECT("B" &amp; W1001)</f>
        <v>fecha</v>
      </c>
      <c r="Y1001" s="54">
        <f t="shared" ca="1" si="364"/>
        <v>0</v>
      </c>
      <c r="Z1001" s="55">
        <f t="shared" ca="1" si="365"/>
        <v>0</v>
      </c>
      <c r="AA1001" s="55">
        <f t="shared" ca="1" si="366"/>
        <v>0</v>
      </c>
      <c r="AB1001" s="78">
        <f t="shared" ca="1" si="367"/>
        <v>0</v>
      </c>
      <c r="AC1001" s="54" t="str">
        <f t="shared" ca="1" si="368"/>
        <v>-</v>
      </c>
      <c r="AD1001" s="99">
        <f t="shared" ca="1" si="369"/>
        <v>0</v>
      </c>
      <c r="AE1001" s="524"/>
      <c r="AF1001" s="524"/>
      <c r="AG1001" s="524"/>
      <c r="AJ1001" s="105" t="s">
        <v>83</v>
      </c>
      <c r="AK1001" s="101"/>
    </row>
    <row r="1002" spans="2:38">
      <c r="B1002" s="772" t="s">
        <v>927</v>
      </c>
      <c r="C1002" s="376">
        <v>1</v>
      </c>
      <c r="D1002" s="771">
        <v>3.2</v>
      </c>
      <c r="E1002" s="104">
        <v>1.46E-2</v>
      </c>
      <c r="F1002" s="104"/>
      <c r="H1002" s="576">
        <v>803</v>
      </c>
      <c r="I1002" s="510">
        <f t="shared" si="370"/>
        <v>1064</v>
      </c>
      <c r="J1002" s="53" t="str" cm="1">
        <f t="array" aca="1" ref="J1002" ca="1">INDIRECT("B" &amp; I1002)</f>
        <v>NIVEL 974 M4 6N RP T.PM 803 16-04-2025</v>
      </c>
      <c r="K1002" s="511">
        <f t="shared" ca="1" si="371"/>
        <v>3.2</v>
      </c>
      <c r="L1002" s="508">
        <f t="shared" ca="1" si="372"/>
        <v>1.2060000000000001E-2</v>
      </c>
      <c r="M1002" s="508">
        <f t="shared" ca="1" si="373"/>
        <v>0</v>
      </c>
      <c r="N1002" s="512">
        <f t="shared" ca="1" si="374"/>
        <v>0</v>
      </c>
      <c r="O1002" s="512">
        <f t="shared" ca="1" si="377"/>
        <v>1.0854000000000001E-2</v>
      </c>
      <c r="P1002" s="513">
        <f t="shared" ca="1" si="378"/>
        <v>0</v>
      </c>
      <c r="Q1002" s="514" t="str">
        <f t="shared" ca="1" si="375"/>
        <v>Dump</v>
      </c>
      <c r="R1002" s="515">
        <f t="shared" ca="1" si="376"/>
        <v>0.71111111111111114</v>
      </c>
      <c r="T1002" s="524"/>
      <c r="U1002" s="524"/>
      <c r="V1002"/>
      <c r="W1002" s="98">
        <f t="shared" si="363"/>
        <v>5</v>
      </c>
      <c r="X1002" s="53" t="str" cm="1">
        <f t="array" aca="1" ref="X1002" ca="1">INDIRECT("B" &amp; W1002)</f>
        <v>fecha</v>
      </c>
      <c r="Y1002" s="54">
        <f t="shared" ca="1" si="364"/>
        <v>0</v>
      </c>
      <c r="Z1002" s="55">
        <f t="shared" ca="1" si="365"/>
        <v>0</v>
      </c>
      <c r="AA1002" s="55">
        <f t="shared" ca="1" si="366"/>
        <v>0</v>
      </c>
      <c r="AB1002" s="78">
        <f t="shared" ca="1" si="367"/>
        <v>0</v>
      </c>
      <c r="AC1002" s="54" t="str">
        <f t="shared" ca="1" si="368"/>
        <v>-</v>
      </c>
      <c r="AD1002" s="99">
        <f t="shared" ca="1" si="369"/>
        <v>0</v>
      </c>
      <c r="AE1002" s="524"/>
      <c r="AF1002" s="524"/>
      <c r="AG1002" s="524"/>
    </row>
    <row r="1003" spans="2:38">
      <c r="B1003" s="772" t="s">
        <v>928</v>
      </c>
      <c r="C1003" s="376">
        <v>1</v>
      </c>
      <c r="D1003" s="771">
        <v>3.2</v>
      </c>
      <c r="E1003" s="104">
        <v>1.84E-2</v>
      </c>
      <c r="F1003" s="104"/>
      <c r="H1003" s="576">
        <v>804</v>
      </c>
      <c r="I1003" s="510">
        <f t="shared" si="370"/>
        <v>1065</v>
      </c>
      <c r="J1003" s="53" t="str" cm="1">
        <f t="array" aca="1" ref="J1003" ca="1">INDIRECT("B" &amp; I1003)</f>
        <v>NIVEL 974 M4 6N RP T.PM 804 16-04-2025</v>
      </c>
      <c r="K1003" s="511">
        <f t="shared" ca="1" si="371"/>
        <v>3.2</v>
      </c>
      <c r="L1003" s="508">
        <f t="shared" ca="1" si="372"/>
        <v>1.8630000000000001E-2</v>
      </c>
      <c r="M1003" s="508">
        <f t="shared" ca="1" si="373"/>
        <v>0</v>
      </c>
      <c r="N1003" s="512">
        <f t="shared" ca="1" si="374"/>
        <v>0</v>
      </c>
      <c r="O1003" s="512">
        <f t="shared" ca="1" si="377"/>
        <v>1.6767000000000001E-2</v>
      </c>
      <c r="P1003" s="513">
        <f t="shared" ca="1" si="378"/>
        <v>0</v>
      </c>
      <c r="Q1003" s="514" t="str">
        <f t="shared" ca="1" si="375"/>
        <v>Dump</v>
      </c>
      <c r="R1003" s="515">
        <f t="shared" ca="1" si="376"/>
        <v>0.71111111111111114</v>
      </c>
      <c r="T1003" s="524"/>
      <c r="U1003" s="524"/>
      <c r="V1003"/>
      <c r="W1003" s="98">
        <f t="shared" si="363"/>
        <v>5</v>
      </c>
      <c r="X1003" s="53" t="str" cm="1">
        <f t="array" aca="1" ref="X1003" ca="1">INDIRECT("B" &amp; W1003)</f>
        <v>fecha</v>
      </c>
      <c r="Y1003" s="54">
        <f t="shared" ca="1" si="364"/>
        <v>0</v>
      </c>
      <c r="Z1003" s="55">
        <f t="shared" ca="1" si="365"/>
        <v>0</v>
      </c>
      <c r="AA1003" s="55">
        <f t="shared" ca="1" si="366"/>
        <v>0</v>
      </c>
      <c r="AB1003" s="78">
        <f t="shared" ca="1" si="367"/>
        <v>0</v>
      </c>
      <c r="AC1003" s="54" t="str">
        <f t="shared" ca="1" si="368"/>
        <v>-</v>
      </c>
      <c r="AD1003" s="99">
        <f t="shared" ca="1" si="369"/>
        <v>0</v>
      </c>
      <c r="AE1003" s="524"/>
      <c r="AF1003" s="524"/>
      <c r="AG1003" s="524"/>
    </row>
    <row r="1004" spans="2:38">
      <c r="B1004" s="772" t="s">
        <v>929</v>
      </c>
      <c r="C1004" s="376">
        <v>1</v>
      </c>
      <c r="D1004" s="771">
        <v>3.2</v>
      </c>
      <c r="E1004" s="104">
        <v>9.7999999999999997E-3</v>
      </c>
      <c r="F1004" s="104"/>
      <c r="H1004" s="576">
        <v>805</v>
      </c>
      <c r="I1004" s="510">
        <f t="shared" si="370"/>
        <v>1066</v>
      </c>
      <c r="J1004" s="53" t="str" cm="1">
        <f t="array" aca="1" ref="J1004" ca="1">INDIRECT("B" &amp; I1004)</f>
        <v>NIVEL 974 M4 6N RP T.PM 805 16-04-2025</v>
      </c>
      <c r="K1004" s="511">
        <f t="shared" ca="1" si="371"/>
        <v>3.2</v>
      </c>
      <c r="L1004" s="508">
        <f t="shared" ca="1" si="372"/>
        <v>1.341E-2</v>
      </c>
      <c r="M1004" s="508">
        <f t="shared" ca="1" si="373"/>
        <v>0</v>
      </c>
      <c r="N1004" s="512">
        <f t="shared" ca="1" si="374"/>
        <v>0</v>
      </c>
      <c r="O1004" s="512">
        <f t="shared" ca="1" si="377"/>
        <v>1.2069E-2</v>
      </c>
      <c r="P1004" s="513">
        <f t="shared" ca="1" si="378"/>
        <v>0</v>
      </c>
      <c r="Q1004" s="514" t="str">
        <f t="shared" ca="1" si="375"/>
        <v>Dump</v>
      </c>
      <c r="R1004" s="515">
        <f t="shared" ca="1" si="376"/>
        <v>0.71111111111111114</v>
      </c>
      <c r="T1004" s="524"/>
      <c r="U1004" s="524"/>
      <c r="V1004"/>
      <c r="W1004" s="98">
        <f t="shared" si="363"/>
        <v>5</v>
      </c>
      <c r="X1004" s="53" t="str" cm="1">
        <f t="array" aca="1" ref="X1004" ca="1">INDIRECT("B" &amp; W1004)</f>
        <v>fecha</v>
      </c>
      <c r="Y1004" s="54">
        <f t="shared" ca="1" si="364"/>
        <v>0</v>
      </c>
      <c r="Z1004" s="55">
        <f t="shared" ca="1" si="365"/>
        <v>0</v>
      </c>
      <c r="AA1004" s="55">
        <f t="shared" ca="1" si="366"/>
        <v>0</v>
      </c>
      <c r="AB1004" s="78">
        <f t="shared" ca="1" si="367"/>
        <v>0</v>
      </c>
      <c r="AC1004" s="54" t="str">
        <f t="shared" ca="1" si="368"/>
        <v>-</v>
      </c>
      <c r="AD1004" s="99">
        <f t="shared" ca="1" si="369"/>
        <v>0</v>
      </c>
      <c r="AE1004" s="524"/>
      <c r="AF1004" s="524"/>
      <c r="AG1004" s="524"/>
    </row>
    <row r="1005" spans="2:38">
      <c r="B1005" s="772" t="s">
        <v>930</v>
      </c>
      <c r="C1005" s="376">
        <v>1</v>
      </c>
      <c r="D1005" s="771">
        <v>3.2</v>
      </c>
      <c r="E1005" s="104">
        <v>1.61E-2</v>
      </c>
      <c r="F1005" s="104"/>
      <c r="H1005" s="576">
        <v>806</v>
      </c>
      <c r="I1005" s="510">
        <f t="shared" si="370"/>
        <v>1067</v>
      </c>
      <c r="J1005" s="53" t="str" cm="1">
        <f t="array" aca="1" ref="J1005" ca="1">INDIRECT("B" &amp; I1005)</f>
        <v>NIVEL 974 M4 6N RP T.PM 806 16-04-2025</v>
      </c>
      <c r="K1005" s="511">
        <f t="shared" ca="1" si="371"/>
        <v>3.2</v>
      </c>
      <c r="L1005" s="508">
        <f t="shared" ca="1" si="372"/>
        <v>1.6199999999999999E-2</v>
      </c>
      <c r="M1005" s="508">
        <f t="shared" ca="1" si="373"/>
        <v>0</v>
      </c>
      <c r="N1005" s="512">
        <f t="shared" ca="1" si="374"/>
        <v>0</v>
      </c>
      <c r="O1005" s="512">
        <f t="shared" ca="1" si="377"/>
        <v>1.4579999999999999E-2</v>
      </c>
      <c r="P1005" s="513">
        <f t="shared" ca="1" si="378"/>
        <v>0</v>
      </c>
      <c r="Q1005" s="514" t="str">
        <f t="shared" ca="1" si="375"/>
        <v>Dump</v>
      </c>
      <c r="R1005" s="515">
        <f t="shared" ca="1" si="376"/>
        <v>0.71111111111111114</v>
      </c>
      <c r="T1005" s="524"/>
      <c r="U1005" s="524"/>
      <c r="V1005"/>
      <c r="W1005" s="98">
        <f t="shared" si="363"/>
        <v>5</v>
      </c>
      <c r="X1005" s="53" t="str" cm="1">
        <f t="array" aca="1" ref="X1005" ca="1">INDIRECT("B" &amp; W1005)</f>
        <v>fecha</v>
      </c>
      <c r="Y1005" s="54">
        <f t="shared" ca="1" si="364"/>
        <v>0</v>
      </c>
      <c r="Z1005" s="55">
        <f t="shared" ca="1" si="365"/>
        <v>0</v>
      </c>
      <c r="AA1005" s="55">
        <f t="shared" ca="1" si="366"/>
        <v>0</v>
      </c>
      <c r="AB1005" s="78">
        <f t="shared" ca="1" si="367"/>
        <v>0</v>
      </c>
      <c r="AC1005" s="54" t="str">
        <f t="shared" ca="1" si="368"/>
        <v>-</v>
      </c>
      <c r="AD1005" s="99">
        <f t="shared" ca="1" si="369"/>
        <v>0</v>
      </c>
      <c r="AE1005" s="524"/>
      <c r="AF1005" s="524"/>
      <c r="AG1005" s="524"/>
    </row>
    <row r="1006" spans="2:38">
      <c r="B1006" s="772" t="s">
        <v>931</v>
      </c>
      <c r="C1006" s="376">
        <v>1</v>
      </c>
      <c r="D1006" s="771">
        <v>3.2</v>
      </c>
      <c r="E1006" s="104">
        <v>1.67E-2</v>
      </c>
      <c r="F1006" s="104"/>
      <c r="H1006" s="576">
        <v>807</v>
      </c>
      <c r="I1006" s="510">
        <f t="shared" si="370"/>
        <v>1068</v>
      </c>
      <c r="J1006" s="53" t="str" cm="1">
        <f t="array" aca="1" ref="J1006" ca="1">INDIRECT("B" &amp; I1006)</f>
        <v>NIVEL 974 M4 7S T.PM 807 16-04-2025</v>
      </c>
      <c r="K1006" s="511">
        <f t="shared" ca="1" si="371"/>
        <v>3.2</v>
      </c>
      <c r="L1006" s="508">
        <f t="shared" ca="1" si="372"/>
        <v>1.4489999999999999E-2</v>
      </c>
      <c r="M1006" s="508">
        <f t="shared" ca="1" si="373"/>
        <v>0</v>
      </c>
      <c r="N1006" s="512">
        <f t="shared" ca="1" si="374"/>
        <v>0</v>
      </c>
      <c r="O1006" s="512">
        <f t="shared" ca="1" si="377"/>
        <v>1.3041000000000001E-2</v>
      </c>
      <c r="P1006" s="513">
        <f t="shared" ca="1" si="378"/>
        <v>0</v>
      </c>
      <c r="Q1006" s="514" t="str">
        <f t="shared" ca="1" si="375"/>
        <v>Dump</v>
      </c>
      <c r="R1006" s="515">
        <f t="shared" ca="1" si="376"/>
        <v>0.71111111111111114</v>
      </c>
      <c r="T1006" s="524"/>
      <c r="U1006" s="524"/>
      <c r="V1006"/>
      <c r="W1006" s="98">
        <f t="shared" si="363"/>
        <v>5</v>
      </c>
      <c r="X1006" s="53" t="str" cm="1">
        <f t="array" aca="1" ref="X1006" ca="1">INDIRECT("B" &amp; W1006)</f>
        <v>fecha</v>
      </c>
      <c r="Y1006" s="54">
        <f t="shared" ca="1" si="364"/>
        <v>0</v>
      </c>
      <c r="Z1006" s="55">
        <f t="shared" ca="1" si="365"/>
        <v>0</v>
      </c>
      <c r="AA1006" s="55">
        <f t="shared" ca="1" si="366"/>
        <v>0</v>
      </c>
      <c r="AB1006" s="78">
        <f t="shared" ca="1" si="367"/>
        <v>0</v>
      </c>
      <c r="AC1006" s="54" t="str">
        <f t="shared" ca="1" si="368"/>
        <v>-</v>
      </c>
      <c r="AD1006" s="99">
        <f t="shared" ca="1" si="369"/>
        <v>0</v>
      </c>
      <c r="AE1006" s="524"/>
      <c r="AF1006" s="524"/>
      <c r="AG1006" s="524"/>
    </row>
    <row r="1007" spans="2:38">
      <c r="B1007" s="772" t="s">
        <v>932</v>
      </c>
      <c r="C1007" s="376">
        <v>1</v>
      </c>
      <c r="D1007" s="771">
        <v>3.2</v>
      </c>
      <c r="E1007" s="104">
        <v>9.9000000000000008E-3</v>
      </c>
      <c r="F1007" s="104"/>
      <c r="H1007" s="576">
        <v>808</v>
      </c>
      <c r="I1007" s="510">
        <f t="shared" si="370"/>
        <v>1069</v>
      </c>
      <c r="J1007" s="53" t="str" cm="1">
        <f t="array" aca="1" ref="J1007" ca="1">INDIRECT("B" &amp; I1007)</f>
        <v>NIVEL 974 M4 7S T.PM 808 16-04-2025</v>
      </c>
      <c r="K1007" s="511">
        <f t="shared" ca="1" si="371"/>
        <v>3.2</v>
      </c>
      <c r="L1007" s="508">
        <f t="shared" ca="1" si="372"/>
        <v>1.341E-2</v>
      </c>
      <c r="M1007" s="508">
        <f t="shared" ca="1" si="373"/>
        <v>0</v>
      </c>
      <c r="N1007" s="512">
        <f t="shared" ca="1" si="374"/>
        <v>0</v>
      </c>
      <c r="O1007" s="512">
        <f t="shared" ca="1" si="377"/>
        <v>1.2069E-2</v>
      </c>
      <c r="P1007" s="513">
        <f t="shared" ca="1" si="378"/>
        <v>0</v>
      </c>
      <c r="Q1007" s="514" t="str">
        <f t="shared" ca="1" si="375"/>
        <v>Dump</v>
      </c>
      <c r="R1007" s="515">
        <f t="shared" ca="1" si="376"/>
        <v>0.71111111111111114</v>
      </c>
      <c r="T1007" s="524"/>
      <c r="U1007" s="524"/>
      <c r="V1007"/>
      <c r="W1007" s="98">
        <f t="shared" si="363"/>
        <v>5</v>
      </c>
      <c r="X1007" s="53" t="str" cm="1">
        <f t="array" aca="1" ref="X1007" ca="1">INDIRECT("B" &amp; W1007)</f>
        <v>fecha</v>
      </c>
      <c r="Y1007" s="54">
        <f t="shared" ca="1" si="364"/>
        <v>0</v>
      </c>
      <c r="Z1007" s="55">
        <f t="shared" ca="1" si="365"/>
        <v>0</v>
      </c>
      <c r="AA1007" s="55">
        <f t="shared" ca="1" si="366"/>
        <v>0</v>
      </c>
      <c r="AB1007" s="78">
        <f t="shared" ca="1" si="367"/>
        <v>0</v>
      </c>
      <c r="AC1007" s="54" t="str">
        <f t="shared" ca="1" si="368"/>
        <v>-</v>
      </c>
      <c r="AD1007" s="99">
        <f t="shared" ca="1" si="369"/>
        <v>0</v>
      </c>
      <c r="AE1007" s="524"/>
      <c r="AF1007" s="524"/>
      <c r="AG1007" s="524"/>
    </row>
    <row r="1008" spans="2:38">
      <c r="B1008" s="772" t="s">
        <v>933</v>
      </c>
      <c r="C1008" s="376">
        <v>1</v>
      </c>
      <c r="D1008" s="771">
        <v>3.2</v>
      </c>
      <c r="E1008" s="104">
        <v>2.1299999999999999E-2</v>
      </c>
      <c r="F1008" s="104"/>
      <c r="H1008" s="576">
        <v>809</v>
      </c>
      <c r="I1008" s="510">
        <f t="shared" si="370"/>
        <v>1070</v>
      </c>
      <c r="J1008" s="53" t="str" cm="1">
        <f t="array" aca="1" ref="J1008" ca="1">INDIRECT("B" &amp; I1008)</f>
        <v>NIVEL 974 M4 7S T.PM 809 16-04-2025</v>
      </c>
      <c r="K1008" s="511">
        <f t="shared" ca="1" si="371"/>
        <v>3.2</v>
      </c>
      <c r="L1008" s="508">
        <f t="shared" ca="1" si="372"/>
        <v>1.6380000000000002E-2</v>
      </c>
      <c r="M1008" s="508">
        <f t="shared" ca="1" si="373"/>
        <v>0</v>
      </c>
      <c r="N1008" s="512">
        <f t="shared" ca="1" si="374"/>
        <v>0</v>
      </c>
      <c r="O1008" s="512">
        <f t="shared" ca="1" si="377"/>
        <v>1.4742000000000002E-2</v>
      </c>
      <c r="P1008" s="513">
        <f t="shared" ca="1" si="378"/>
        <v>0</v>
      </c>
      <c r="Q1008" s="514" t="str">
        <f t="shared" ca="1" si="375"/>
        <v>Dump</v>
      </c>
      <c r="R1008" s="515">
        <f t="shared" ca="1" si="376"/>
        <v>0.71111111111111114</v>
      </c>
      <c r="T1008" s="524"/>
      <c r="U1008" s="524"/>
      <c r="V1008"/>
      <c r="W1008" s="98">
        <f t="shared" si="363"/>
        <v>5</v>
      </c>
      <c r="X1008" s="53" t="str" cm="1">
        <f t="array" aca="1" ref="X1008" ca="1">INDIRECT("B" &amp; W1008)</f>
        <v>fecha</v>
      </c>
      <c r="Y1008" s="54">
        <f t="shared" ca="1" si="364"/>
        <v>0</v>
      </c>
      <c r="Z1008" s="55">
        <f t="shared" ca="1" si="365"/>
        <v>0</v>
      </c>
      <c r="AA1008" s="55">
        <f t="shared" ca="1" si="366"/>
        <v>0</v>
      </c>
      <c r="AB1008" s="78">
        <f t="shared" ca="1" si="367"/>
        <v>0</v>
      </c>
      <c r="AC1008" s="54" t="str">
        <f t="shared" ca="1" si="368"/>
        <v>-</v>
      </c>
      <c r="AD1008" s="99">
        <f t="shared" ca="1" si="369"/>
        <v>0</v>
      </c>
      <c r="AE1008" s="524"/>
      <c r="AF1008" s="524"/>
      <c r="AG1008" s="524"/>
    </row>
    <row r="1009" spans="2:32">
      <c r="B1009" s="772" t="s">
        <v>934</v>
      </c>
      <c r="C1009" s="376">
        <v>1</v>
      </c>
      <c r="D1009" s="771">
        <v>3.2</v>
      </c>
      <c r="E1009" s="104">
        <v>1.41E-2</v>
      </c>
      <c r="F1009" s="104"/>
      <c r="H1009" s="576">
        <v>810</v>
      </c>
      <c r="I1009" s="510">
        <f t="shared" si="370"/>
        <v>1071</v>
      </c>
      <c r="J1009" s="53" t="str" cm="1">
        <f t="array" aca="1" ref="J1009" ca="1">INDIRECT("B" &amp; I1009)</f>
        <v>NIVEL 974 M4 7S T.PM 810 16-04-2025</v>
      </c>
      <c r="K1009" s="511">
        <f t="shared" ca="1" si="371"/>
        <v>3.2</v>
      </c>
      <c r="L1009" s="508">
        <f t="shared" ca="1" si="372"/>
        <v>1.179E-2</v>
      </c>
      <c r="M1009" s="508">
        <f t="shared" ca="1" si="373"/>
        <v>0</v>
      </c>
      <c r="N1009" s="512">
        <f t="shared" ca="1" si="374"/>
        <v>0</v>
      </c>
      <c r="O1009" s="512">
        <f t="shared" ca="1" si="377"/>
        <v>1.0611000000000001E-2</v>
      </c>
      <c r="P1009" s="513">
        <f t="shared" ca="1" si="378"/>
        <v>0</v>
      </c>
      <c r="Q1009" s="514" t="str">
        <f t="shared" ca="1" si="375"/>
        <v>Dump</v>
      </c>
      <c r="R1009" s="515">
        <f t="shared" ca="1" si="376"/>
        <v>0.71111111111111114</v>
      </c>
      <c r="T1009" s="524"/>
      <c r="U1009" s="524"/>
      <c r="V1009"/>
      <c r="W1009" s="98">
        <f t="shared" si="363"/>
        <v>5</v>
      </c>
      <c r="X1009" s="53" t="str" cm="1">
        <f t="array" aca="1" ref="X1009" ca="1">INDIRECT("B" &amp; W1009)</f>
        <v>fecha</v>
      </c>
      <c r="Y1009" s="54">
        <f t="shared" ca="1" si="364"/>
        <v>0</v>
      </c>
      <c r="Z1009" s="55">
        <f t="shared" ca="1" si="365"/>
        <v>0</v>
      </c>
      <c r="AA1009" s="55">
        <f t="shared" ca="1" si="366"/>
        <v>0</v>
      </c>
      <c r="AB1009" s="78">
        <f t="shared" ca="1" si="367"/>
        <v>0</v>
      </c>
      <c r="AC1009" s="54" t="str">
        <f t="shared" ca="1" si="368"/>
        <v>-</v>
      </c>
      <c r="AD1009" s="99">
        <f t="shared" ca="1" si="369"/>
        <v>0</v>
      </c>
      <c r="AE1009" s="524"/>
      <c r="AF1009" s="524"/>
    </row>
    <row r="1010" spans="2:32">
      <c r="B1010" s="772" t="s">
        <v>935</v>
      </c>
      <c r="C1010" s="376">
        <v>1</v>
      </c>
      <c r="D1010" s="771">
        <v>3.2</v>
      </c>
      <c r="E1010" s="104">
        <v>1.24E-2</v>
      </c>
      <c r="F1010" s="104"/>
      <c r="H1010" s="576">
        <v>811</v>
      </c>
      <c r="I1010" s="510">
        <f t="shared" si="370"/>
        <v>1072</v>
      </c>
      <c r="J1010" s="53" t="str" cm="1">
        <f t="array" aca="1" ref="J1010" ca="1">INDIRECT("B" &amp; I1010)</f>
        <v>NIVEL 974 M4 7S T.PM 811 16-04-2025</v>
      </c>
      <c r="K1010" s="511">
        <f t="shared" ca="1" si="371"/>
        <v>3.2</v>
      </c>
      <c r="L1010" s="508">
        <f t="shared" ca="1" si="372"/>
        <v>1.098E-2</v>
      </c>
      <c r="M1010" s="508">
        <f t="shared" ca="1" si="373"/>
        <v>0</v>
      </c>
      <c r="N1010" s="512">
        <f t="shared" ca="1" si="374"/>
        <v>0</v>
      </c>
      <c r="O1010" s="512">
        <f t="shared" ca="1" si="377"/>
        <v>9.8820000000000002E-3</v>
      </c>
      <c r="P1010" s="513">
        <f t="shared" ca="1" si="378"/>
        <v>0</v>
      </c>
      <c r="Q1010" s="514" t="str">
        <f t="shared" ca="1" si="375"/>
        <v>Dump</v>
      </c>
      <c r="R1010" s="515">
        <f t="shared" ca="1" si="376"/>
        <v>0.71111111111111114</v>
      </c>
      <c r="T1010" s="524"/>
      <c r="U1010" s="524"/>
      <c r="V1010"/>
      <c r="W1010" s="98">
        <f t="shared" si="363"/>
        <v>5</v>
      </c>
      <c r="X1010" s="53" t="str" cm="1">
        <f t="array" aca="1" ref="X1010" ca="1">INDIRECT("B" &amp; W1010)</f>
        <v>fecha</v>
      </c>
      <c r="Y1010" s="54">
        <f t="shared" ca="1" si="364"/>
        <v>0</v>
      </c>
      <c r="Z1010" s="55">
        <f t="shared" ca="1" si="365"/>
        <v>0</v>
      </c>
      <c r="AA1010" s="55">
        <f t="shared" ca="1" si="366"/>
        <v>0</v>
      </c>
      <c r="AB1010" s="78">
        <f t="shared" ca="1" si="367"/>
        <v>0</v>
      </c>
      <c r="AC1010" s="54" t="str">
        <f t="shared" ca="1" si="368"/>
        <v>-</v>
      </c>
      <c r="AD1010" s="99">
        <f t="shared" ca="1" si="369"/>
        <v>0</v>
      </c>
      <c r="AE1010" s="524"/>
      <c r="AF1010" s="524"/>
    </row>
    <row r="1011" spans="2:32">
      <c r="B1011" s="772" t="s">
        <v>936</v>
      </c>
      <c r="C1011" s="376">
        <v>1</v>
      </c>
      <c r="D1011" s="771">
        <v>3.2</v>
      </c>
      <c r="E1011" s="104">
        <v>1.3599999999999999E-2</v>
      </c>
      <c r="F1011" s="104"/>
      <c r="H1011" s="576">
        <v>812</v>
      </c>
      <c r="I1011" s="510">
        <f t="shared" si="370"/>
        <v>1073</v>
      </c>
      <c r="J1011" s="53" t="str" cm="1">
        <f t="array" aca="1" ref="J1011" ca="1">INDIRECT("B" &amp; I1011)</f>
        <v>NIVEL 974 M4 7S T.PM 812 16-04-2025</v>
      </c>
      <c r="K1011" s="511">
        <f t="shared" ca="1" si="371"/>
        <v>3.2</v>
      </c>
      <c r="L1011" s="508">
        <f t="shared" ca="1" si="372"/>
        <v>1.503E-2</v>
      </c>
      <c r="M1011" s="508">
        <f t="shared" ca="1" si="373"/>
        <v>0</v>
      </c>
      <c r="N1011" s="512">
        <f t="shared" ca="1" si="374"/>
        <v>0</v>
      </c>
      <c r="O1011" s="512">
        <f t="shared" ca="1" si="377"/>
        <v>1.3527000000000001E-2</v>
      </c>
      <c r="P1011" s="513">
        <f t="shared" ca="1" si="378"/>
        <v>0</v>
      </c>
      <c r="Q1011" s="514" t="str">
        <f t="shared" ca="1" si="375"/>
        <v>Dump</v>
      </c>
      <c r="R1011" s="515">
        <f t="shared" ca="1" si="376"/>
        <v>0.71111111111111114</v>
      </c>
      <c r="T1011" s="524"/>
      <c r="U1011" s="524"/>
      <c r="V1011"/>
      <c r="W1011" s="98">
        <f t="shared" si="363"/>
        <v>5</v>
      </c>
      <c r="X1011" s="53" t="str" cm="1">
        <f t="array" aca="1" ref="X1011" ca="1">INDIRECT("B" &amp; W1011)</f>
        <v>fecha</v>
      </c>
      <c r="Y1011" s="54">
        <f t="shared" ca="1" si="364"/>
        <v>0</v>
      </c>
      <c r="Z1011" s="55">
        <f t="shared" ca="1" si="365"/>
        <v>0</v>
      </c>
      <c r="AA1011" s="55">
        <f t="shared" ca="1" si="366"/>
        <v>0</v>
      </c>
      <c r="AB1011" s="78">
        <f t="shared" ca="1" si="367"/>
        <v>0</v>
      </c>
      <c r="AC1011" s="54" t="str">
        <f t="shared" ca="1" si="368"/>
        <v>-</v>
      </c>
      <c r="AD1011" s="99">
        <f t="shared" ca="1" si="369"/>
        <v>0</v>
      </c>
      <c r="AE1011" s="524"/>
      <c r="AF1011" s="524"/>
    </row>
    <row r="1012" spans="2:32">
      <c r="B1012" s="772" t="s">
        <v>937</v>
      </c>
      <c r="C1012" s="376">
        <v>1</v>
      </c>
      <c r="D1012" s="771">
        <v>3.2</v>
      </c>
      <c r="E1012" s="104">
        <v>0.03</v>
      </c>
      <c r="F1012" s="104"/>
      <c r="H1012" s="576">
        <v>814</v>
      </c>
      <c r="I1012" s="510">
        <f t="shared" si="370"/>
        <v>1075</v>
      </c>
      <c r="J1012" s="53" t="str" cm="1">
        <f t="array" aca="1" ref="J1012" ca="1">INDIRECT("B" &amp; I1012)</f>
        <v>NIVEL 974 M4 7S T.PM 814 16-04-2025</v>
      </c>
      <c r="K1012" s="511">
        <f t="shared" ca="1" si="371"/>
        <v>3.2</v>
      </c>
      <c r="L1012" s="508">
        <f t="shared" ca="1" si="372"/>
        <v>1.1610000000000001E-2</v>
      </c>
      <c r="M1012" s="508">
        <f t="shared" ca="1" si="373"/>
        <v>0</v>
      </c>
      <c r="N1012" s="512">
        <f t="shared" ca="1" si="374"/>
        <v>0</v>
      </c>
      <c r="O1012" s="512">
        <f t="shared" ca="1" si="377"/>
        <v>1.0449E-2</v>
      </c>
      <c r="P1012" s="513">
        <f t="shared" ca="1" si="378"/>
        <v>0</v>
      </c>
      <c r="Q1012" s="514" t="str">
        <f t="shared" ca="1" si="375"/>
        <v>Dump</v>
      </c>
      <c r="R1012" s="515">
        <f t="shared" ca="1" si="376"/>
        <v>0.71111111111111114</v>
      </c>
      <c r="T1012" s="524"/>
      <c r="U1012" s="524"/>
      <c r="V1012"/>
      <c r="W1012" s="98">
        <f t="shared" si="363"/>
        <v>5</v>
      </c>
      <c r="X1012" s="53" t="str" cm="1">
        <f t="array" aca="1" ref="X1012" ca="1">INDIRECT("B" &amp; W1012)</f>
        <v>fecha</v>
      </c>
      <c r="Y1012" s="54">
        <f t="shared" ca="1" si="364"/>
        <v>0</v>
      </c>
      <c r="Z1012" s="55">
        <f t="shared" ca="1" si="365"/>
        <v>0</v>
      </c>
      <c r="AA1012" s="55">
        <f t="shared" ca="1" si="366"/>
        <v>0</v>
      </c>
      <c r="AB1012" s="78">
        <f t="shared" ca="1" si="367"/>
        <v>0</v>
      </c>
      <c r="AC1012" s="54" t="str">
        <f t="shared" ca="1" si="368"/>
        <v>-</v>
      </c>
      <c r="AD1012" s="99">
        <f t="shared" ca="1" si="369"/>
        <v>0</v>
      </c>
      <c r="AE1012" s="524"/>
      <c r="AF1012" s="524"/>
    </row>
    <row r="1013" spans="2:32">
      <c r="B1013" s="772" t="s">
        <v>938</v>
      </c>
      <c r="C1013" s="376">
        <v>1</v>
      </c>
      <c r="D1013" s="771">
        <v>3.2</v>
      </c>
      <c r="E1013" s="104">
        <v>2.3800000000000002E-2</v>
      </c>
      <c r="F1013" s="104"/>
      <c r="H1013" s="576">
        <v>816</v>
      </c>
      <c r="I1013" s="510">
        <f t="shared" si="370"/>
        <v>1077</v>
      </c>
      <c r="J1013" s="53" t="str" cm="1">
        <f t="array" aca="1" ref="J1013" ca="1">INDIRECT("B" &amp; I1013)</f>
        <v>NIVEL 974 M4 7S T.PM 816 16-04-2025</v>
      </c>
      <c r="K1013" s="511">
        <f t="shared" ca="1" si="371"/>
        <v>3.2</v>
      </c>
      <c r="L1013" s="508">
        <f t="shared" ca="1" si="372"/>
        <v>1.2870000000000001E-2</v>
      </c>
      <c r="M1013" s="508">
        <f t="shared" ca="1" si="373"/>
        <v>0</v>
      </c>
      <c r="N1013" s="512">
        <f t="shared" ca="1" si="374"/>
        <v>0</v>
      </c>
      <c r="O1013" s="512">
        <f t="shared" ca="1" si="377"/>
        <v>1.1583000000000001E-2</v>
      </c>
      <c r="P1013" s="513">
        <f t="shared" ca="1" si="378"/>
        <v>0</v>
      </c>
      <c r="Q1013" s="514" t="str">
        <f t="shared" ca="1" si="375"/>
        <v>Dump</v>
      </c>
      <c r="R1013" s="515">
        <f t="shared" ca="1" si="376"/>
        <v>0.71111111111111114</v>
      </c>
      <c r="T1013" s="524"/>
      <c r="U1013" s="524"/>
      <c r="V1013"/>
      <c r="W1013" s="98">
        <f t="shared" si="363"/>
        <v>5</v>
      </c>
      <c r="X1013" s="53" t="str" cm="1">
        <f t="array" aca="1" ref="X1013" ca="1">INDIRECT("B" &amp; W1013)</f>
        <v>fecha</v>
      </c>
      <c r="Y1013" s="54">
        <f t="shared" ca="1" si="364"/>
        <v>0</v>
      </c>
      <c r="Z1013" s="55">
        <f t="shared" ca="1" si="365"/>
        <v>0</v>
      </c>
      <c r="AA1013" s="55">
        <f t="shared" ca="1" si="366"/>
        <v>0</v>
      </c>
      <c r="AB1013" s="78">
        <f t="shared" ca="1" si="367"/>
        <v>0</v>
      </c>
      <c r="AC1013" s="54" t="str">
        <f t="shared" ca="1" si="368"/>
        <v>-</v>
      </c>
      <c r="AD1013" s="99">
        <f t="shared" ca="1" si="369"/>
        <v>0</v>
      </c>
      <c r="AE1013" s="524"/>
      <c r="AF1013" s="524"/>
    </row>
    <row r="1014" spans="2:32">
      <c r="B1014" s="772" t="s">
        <v>939</v>
      </c>
      <c r="C1014" s="376">
        <v>1</v>
      </c>
      <c r="D1014" s="771">
        <v>3.2</v>
      </c>
      <c r="E1014" s="104">
        <v>1.3299999999999999E-2</v>
      </c>
      <c r="F1014" s="104"/>
      <c r="H1014" s="576">
        <v>817</v>
      </c>
      <c r="I1014" s="510">
        <f t="shared" si="370"/>
        <v>1078</v>
      </c>
      <c r="J1014" s="53" t="str" cm="1">
        <f t="array" aca="1" ref="J1014" ca="1">INDIRECT("B" &amp; I1014)</f>
        <v>NIVEL 974 M4 7S T.PM 817 16-04-2025</v>
      </c>
      <c r="K1014" s="511">
        <f t="shared" ca="1" si="371"/>
        <v>3.2</v>
      </c>
      <c r="L1014" s="508">
        <f t="shared" ca="1" si="372"/>
        <v>1.269E-2</v>
      </c>
      <c r="M1014" s="508">
        <f t="shared" ca="1" si="373"/>
        <v>0</v>
      </c>
      <c r="N1014" s="512">
        <f t="shared" ca="1" si="374"/>
        <v>0</v>
      </c>
      <c r="O1014" s="512">
        <f t="shared" ca="1" si="377"/>
        <v>1.1421000000000001E-2</v>
      </c>
      <c r="P1014" s="513">
        <f t="shared" ca="1" si="378"/>
        <v>0</v>
      </c>
      <c r="Q1014" s="514" t="str">
        <f t="shared" ca="1" si="375"/>
        <v>Dump</v>
      </c>
      <c r="R1014" s="515">
        <f t="shared" ca="1" si="376"/>
        <v>0.71111111111111114</v>
      </c>
      <c r="T1014" s="524"/>
      <c r="U1014" s="524"/>
      <c r="V1014"/>
      <c r="W1014" s="98">
        <f t="shared" si="363"/>
        <v>5</v>
      </c>
      <c r="X1014" s="53" t="str" cm="1">
        <f t="array" aca="1" ref="X1014" ca="1">INDIRECT("B" &amp; W1014)</f>
        <v>fecha</v>
      </c>
      <c r="Y1014" s="54">
        <f t="shared" ca="1" si="364"/>
        <v>0</v>
      </c>
      <c r="Z1014" s="55">
        <f t="shared" ca="1" si="365"/>
        <v>0</v>
      </c>
      <c r="AA1014" s="55">
        <f t="shared" ca="1" si="366"/>
        <v>0</v>
      </c>
      <c r="AB1014" s="78">
        <f t="shared" ca="1" si="367"/>
        <v>0</v>
      </c>
      <c r="AC1014" s="54" t="str">
        <f t="shared" ca="1" si="368"/>
        <v>-</v>
      </c>
      <c r="AD1014" s="99">
        <f t="shared" ca="1" si="369"/>
        <v>0</v>
      </c>
      <c r="AE1014" s="524"/>
      <c r="AF1014" s="524"/>
    </row>
    <row r="1015" spans="2:32">
      <c r="B1015" s="772" t="s">
        <v>940</v>
      </c>
      <c r="C1015" s="376">
        <v>1</v>
      </c>
      <c r="D1015" s="771">
        <v>3.2</v>
      </c>
      <c r="E1015" s="104">
        <v>1.41E-2</v>
      </c>
      <c r="F1015" s="104"/>
      <c r="H1015" s="576">
        <v>818</v>
      </c>
      <c r="I1015" s="510">
        <f t="shared" si="370"/>
        <v>1079</v>
      </c>
      <c r="J1015" s="53" t="str" cm="1">
        <f t="array" aca="1" ref="J1015" ca="1">INDIRECT("B" &amp; I1015)</f>
        <v>NIVEL 974 M4 7S T.PM 818 16-04-2025</v>
      </c>
      <c r="K1015" s="511">
        <f t="shared" ca="1" si="371"/>
        <v>3.2</v>
      </c>
      <c r="L1015" s="508">
        <f t="shared" ca="1" si="372"/>
        <v>1.341E-2</v>
      </c>
      <c r="M1015" s="508">
        <f t="shared" ca="1" si="373"/>
        <v>0</v>
      </c>
      <c r="N1015" s="512">
        <f t="shared" ca="1" si="374"/>
        <v>0</v>
      </c>
      <c r="O1015" s="512">
        <f t="shared" ca="1" si="377"/>
        <v>1.2069E-2</v>
      </c>
      <c r="P1015" s="513">
        <f t="shared" ca="1" si="378"/>
        <v>0</v>
      </c>
      <c r="Q1015" s="514" t="str">
        <f t="shared" ca="1" si="375"/>
        <v>Dump</v>
      </c>
      <c r="R1015" s="515">
        <f t="shared" ca="1" si="376"/>
        <v>0.71111111111111114</v>
      </c>
      <c r="T1015" s="524"/>
      <c r="U1015" s="524"/>
      <c r="V1015"/>
      <c r="W1015" s="98">
        <f t="shared" si="363"/>
        <v>5</v>
      </c>
      <c r="X1015" s="53" t="str" cm="1">
        <f t="array" aca="1" ref="X1015" ca="1">INDIRECT("B" &amp; W1015)</f>
        <v>fecha</v>
      </c>
      <c r="Y1015" s="54">
        <f t="shared" ca="1" si="364"/>
        <v>0</v>
      </c>
      <c r="Z1015" s="55">
        <f t="shared" ca="1" si="365"/>
        <v>0</v>
      </c>
      <c r="AA1015" s="55">
        <f t="shared" ca="1" si="366"/>
        <v>0</v>
      </c>
      <c r="AB1015" s="78">
        <f t="shared" ca="1" si="367"/>
        <v>0</v>
      </c>
      <c r="AC1015" s="54" t="str">
        <f t="shared" ca="1" si="368"/>
        <v>-</v>
      </c>
      <c r="AD1015" s="99">
        <f t="shared" ca="1" si="369"/>
        <v>0</v>
      </c>
      <c r="AE1015" s="524"/>
      <c r="AF1015" s="524"/>
    </row>
    <row r="1016" spans="2:32">
      <c r="B1016" s="772" t="s">
        <v>941</v>
      </c>
      <c r="C1016" s="376">
        <v>1</v>
      </c>
      <c r="D1016" s="771">
        <v>3.2</v>
      </c>
      <c r="E1016" s="104">
        <v>1.11E-2</v>
      </c>
      <c r="F1016" s="104"/>
      <c r="H1016" s="576">
        <v>820</v>
      </c>
      <c r="I1016" s="510">
        <f t="shared" si="370"/>
        <v>1081</v>
      </c>
      <c r="J1016" s="53" t="str" cm="1">
        <f t="array" aca="1" ref="J1016" ca="1">INDIRECT("B" &amp; I1016)</f>
        <v>NIVEL 974 M4 7S T.PM 820 16-04-2025</v>
      </c>
      <c r="K1016" s="511">
        <f t="shared" ca="1" si="371"/>
        <v>3.2</v>
      </c>
      <c r="L1016" s="508">
        <f t="shared" ca="1" si="372"/>
        <v>1.1340000000000001E-2</v>
      </c>
      <c r="M1016" s="508">
        <f t="shared" ca="1" si="373"/>
        <v>0</v>
      </c>
      <c r="N1016" s="512">
        <f t="shared" ca="1" si="374"/>
        <v>0</v>
      </c>
      <c r="O1016" s="512">
        <f t="shared" ca="1" si="377"/>
        <v>1.0206000000000002E-2</v>
      </c>
      <c r="P1016" s="513">
        <f t="shared" ca="1" si="378"/>
        <v>0</v>
      </c>
      <c r="Q1016" s="514" t="str">
        <f t="shared" ca="1" si="375"/>
        <v>Dump</v>
      </c>
      <c r="R1016" s="515">
        <f t="shared" ca="1" si="376"/>
        <v>0.71111111111111114</v>
      </c>
      <c r="T1016" s="524"/>
      <c r="U1016" s="524"/>
      <c r="V1016"/>
      <c r="W1016" s="98">
        <f t="shared" si="363"/>
        <v>5</v>
      </c>
      <c r="X1016" s="53" t="str" cm="1">
        <f t="array" aca="1" ref="X1016" ca="1">INDIRECT("B" &amp; W1016)</f>
        <v>fecha</v>
      </c>
      <c r="Y1016" s="54">
        <f t="shared" ca="1" si="364"/>
        <v>0</v>
      </c>
      <c r="Z1016" s="55">
        <f t="shared" ca="1" si="365"/>
        <v>0</v>
      </c>
      <c r="AA1016" s="55">
        <f t="shared" ca="1" si="366"/>
        <v>0</v>
      </c>
      <c r="AB1016" s="78">
        <f t="shared" ca="1" si="367"/>
        <v>0</v>
      </c>
      <c r="AC1016" s="54" t="str">
        <f t="shared" ca="1" si="368"/>
        <v>-</v>
      </c>
      <c r="AD1016" s="99">
        <f t="shared" ca="1" si="369"/>
        <v>0</v>
      </c>
      <c r="AE1016" s="524"/>
      <c r="AF1016" s="524"/>
    </row>
    <row r="1017" spans="2:32">
      <c r="B1017" s="772" t="s">
        <v>942</v>
      </c>
      <c r="C1017" s="376">
        <v>1</v>
      </c>
      <c r="D1017" s="771">
        <v>3.2</v>
      </c>
      <c r="E1017" s="104">
        <v>1.12E-2</v>
      </c>
      <c r="F1017" s="104"/>
      <c r="H1017" s="576">
        <v>821</v>
      </c>
      <c r="I1017" s="510">
        <f t="shared" si="370"/>
        <v>1082</v>
      </c>
      <c r="J1017" s="53" t="str" cm="1">
        <f t="array" aca="1" ref="J1017" ca="1">INDIRECT("B" &amp; I1017)</f>
        <v>NIVEL 974 M4 7S T.PM 821 16-04-2025</v>
      </c>
      <c r="K1017" s="511">
        <f t="shared" ca="1" si="371"/>
        <v>3.2</v>
      </c>
      <c r="L1017" s="508">
        <f t="shared" ca="1" si="372"/>
        <v>1.2330000000000001E-2</v>
      </c>
      <c r="M1017" s="508">
        <f t="shared" ca="1" si="373"/>
        <v>0</v>
      </c>
      <c r="N1017" s="512">
        <f t="shared" ca="1" si="374"/>
        <v>0</v>
      </c>
      <c r="O1017" s="512">
        <f t="shared" ca="1" si="377"/>
        <v>1.1097000000000001E-2</v>
      </c>
      <c r="P1017" s="513">
        <f t="shared" ca="1" si="378"/>
        <v>0</v>
      </c>
      <c r="Q1017" s="514" t="str">
        <f t="shared" ca="1" si="375"/>
        <v>Dump</v>
      </c>
      <c r="R1017" s="515">
        <f t="shared" ca="1" si="376"/>
        <v>0.71111111111111114</v>
      </c>
      <c r="T1017" s="524"/>
      <c r="U1017" s="524"/>
      <c r="V1017"/>
      <c r="W1017" s="98">
        <f t="shared" si="363"/>
        <v>5</v>
      </c>
      <c r="X1017" s="53" t="str" cm="1">
        <f t="array" aca="1" ref="X1017" ca="1">INDIRECT("B" &amp; W1017)</f>
        <v>fecha</v>
      </c>
      <c r="Y1017" s="54">
        <f t="shared" ca="1" si="364"/>
        <v>0</v>
      </c>
      <c r="Z1017" s="55">
        <f t="shared" ca="1" si="365"/>
        <v>0</v>
      </c>
      <c r="AA1017" s="55">
        <f t="shared" ca="1" si="366"/>
        <v>0</v>
      </c>
      <c r="AB1017" s="78">
        <f t="shared" ca="1" si="367"/>
        <v>0</v>
      </c>
      <c r="AC1017" s="54" t="str">
        <f t="shared" ca="1" si="368"/>
        <v>-</v>
      </c>
      <c r="AD1017" s="99">
        <f t="shared" ca="1" si="369"/>
        <v>0</v>
      </c>
      <c r="AE1017" s="524"/>
      <c r="AF1017" s="524"/>
    </row>
    <row r="1018" spans="2:32">
      <c r="B1018" s="772" t="s">
        <v>943</v>
      </c>
      <c r="C1018" s="376">
        <v>1</v>
      </c>
      <c r="D1018" s="771">
        <v>3.2</v>
      </c>
      <c r="E1018" s="104">
        <v>1.67E-2</v>
      </c>
      <c r="F1018" s="104"/>
      <c r="H1018" s="576">
        <v>822</v>
      </c>
      <c r="I1018" s="510">
        <f t="shared" si="370"/>
        <v>1083</v>
      </c>
      <c r="J1018" s="53" t="str" cm="1">
        <f t="array" aca="1" ref="J1018" ca="1">INDIRECT("B" &amp; I1018)</f>
        <v>NIVEL 974 M4 7S T.PM 822 16-04-2025</v>
      </c>
      <c r="K1018" s="511">
        <f t="shared" ca="1" si="371"/>
        <v>3.2</v>
      </c>
      <c r="L1018" s="508">
        <f t="shared" ca="1" si="372"/>
        <v>1.242E-2</v>
      </c>
      <c r="M1018" s="508">
        <f t="shared" ca="1" si="373"/>
        <v>0</v>
      </c>
      <c r="N1018" s="512">
        <f t="shared" ca="1" si="374"/>
        <v>0</v>
      </c>
      <c r="O1018" s="512">
        <f t="shared" ca="1" si="377"/>
        <v>1.1178E-2</v>
      </c>
      <c r="P1018" s="513">
        <f t="shared" ca="1" si="378"/>
        <v>0</v>
      </c>
      <c r="Q1018" s="514" t="str">
        <f t="shared" ca="1" si="375"/>
        <v>Dump</v>
      </c>
      <c r="R1018" s="515">
        <f t="shared" ca="1" si="376"/>
        <v>0.71111111111111114</v>
      </c>
      <c r="T1018" s="524"/>
      <c r="U1018" s="524"/>
      <c r="V1018"/>
      <c r="W1018" s="98">
        <f t="shared" si="363"/>
        <v>5</v>
      </c>
      <c r="X1018" s="53" t="str" cm="1">
        <f t="array" aca="1" ref="X1018" ca="1">INDIRECT("B" &amp; W1018)</f>
        <v>fecha</v>
      </c>
      <c r="Y1018" s="54">
        <f t="shared" ca="1" si="364"/>
        <v>0</v>
      </c>
      <c r="Z1018" s="55">
        <f t="shared" ca="1" si="365"/>
        <v>0</v>
      </c>
      <c r="AA1018" s="55">
        <f t="shared" ca="1" si="366"/>
        <v>0</v>
      </c>
      <c r="AB1018" s="78">
        <f t="shared" ca="1" si="367"/>
        <v>0</v>
      </c>
      <c r="AC1018" s="54" t="str">
        <f t="shared" ca="1" si="368"/>
        <v>-</v>
      </c>
      <c r="AD1018" s="99">
        <f t="shared" ca="1" si="369"/>
        <v>0</v>
      </c>
      <c r="AE1018" s="524"/>
      <c r="AF1018" s="524"/>
    </row>
    <row r="1019" spans="2:32">
      <c r="B1019" s="772" t="s">
        <v>944</v>
      </c>
      <c r="C1019" s="376">
        <v>1</v>
      </c>
      <c r="D1019" s="771">
        <v>3.2</v>
      </c>
      <c r="E1019" s="104">
        <v>1.9599999999999999E-2</v>
      </c>
      <c r="F1019" s="104"/>
      <c r="H1019" s="576">
        <v>824</v>
      </c>
      <c r="I1019" s="510">
        <f t="shared" si="370"/>
        <v>1085</v>
      </c>
      <c r="J1019" s="53" t="str" cm="1">
        <f t="array" aca="1" ref="J1019" ca="1">INDIRECT("B" &amp; I1019)</f>
        <v>NIVEL 974 M4 7S T.PM 824 16-04-2025</v>
      </c>
      <c r="K1019" s="511">
        <f t="shared" ca="1" si="371"/>
        <v>3.2</v>
      </c>
      <c r="L1019" s="508">
        <f t="shared" ca="1" si="372"/>
        <v>1.6649999999999998E-2</v>
      </c>
      <c r="M1019" s="508">
        <f t="shared" ca="1" si="373"/>
        <v>0</v>
      </c>
      <c r="N1019" s="512">
        <f t="shared" ca="1" si="374"/>
        <v>0</v>
      </c>
      <c r="O1019" s="512">
        <f t="shared" ca="1" si="377"/>
        <v>1.4984999999999998E-2</v>
      </c>
      <c r="P1019" s="513">
        <f t="shared" ca="1" si="378"/>
        <v>0</v>
      </c>
      <c r="Q1019" s="514" t="str">
        <f t="shared" ca="1" si="375"/>
        <v>Dump</v>
      </c>
      <c r="R1019" s="515">
        <f t="shared" ca="1" si="376"/>
        <v>0.71111111111111114</v>
      </c>
      <c r="T1019" s="524"/>
      <c r="U1019" s="524"/>
      <c r="V1019"/>
      <c r="W1019" s="98">
        <f t="shared" si="363"/>
        <v>5</v>
      </c>
      <c r="X1019" s="53" t="str" cm="1">
        <f t="array" aca="1" ref="X1019" ca="1">INDIRECT("B" &amp; W1019)</f>
        <v>fecha</v>
      </c>
      <c r="Y1019" s="54">
        <f t="shared" ca="1" si="364"/>
        <v>0</v>
      </c>
      <c r="Z1019" s="55">
        <f t="shared" ca="1" si="365"/>
        <v>0</v>
      </c>
      <c r="AA1019" s="55">
        <f t="shared" ca="1" si="366"/>
        <v>0</v>
      </c>
      <c r="AB1019" s="78">
        <f t="shared" ca="1" si="367"/>
        <v>0</v>
      </c>
      <c r="AC1019" s="54" t="str">
        <f t="shared" ca="1" si="368"/>
        <v>-</v>
      </c>
      <c r="AD1019" s="99">
        <f t="shared" ca="1" si="369"/>
        <v>0</v>
      </c>
      <c r="AE1019" s="524"/>
      <c r="AF1019" s="524"/>
    </row>
    <row r="1020" spans="2:32">
      <c r="B1020" s="772" t="s">
        <v>945</v>
      </c>
      <c r="C1020" s="376">
        <v>1</v>
      </c>
      <c r="D1020" s="771">
        <v>3.2</v>
      </c>
      <c r="E1020" s="104">
        <v>1.12E-2</v>
      </c>
      <c r="F1020" s="104"/>
      <c r="H1020" s="576">
        <v>825</v>
      </c>
      <c r="I1020" s="510">
        <f t="shared" si="370"/>
        <v>1086</v>
      </c>
      <c r="J1020" s="53" t="str" cm="1">
        <f t="array" aca="1" ref="J1020" ca="1">INDIRECT("B" &amp; I1020)</f>
        <v>NIVEL 974 M4 7S T.PM 825 16-04-2025</v>
      </c>
      <c r="K1020" s="511">
        <f t="shared" ca="1" si="371"/>
        <v>3.2</v>
      </c>
      <c r="L1020" s="508">
        <f t="shared" ca="1" si="372"/>
        <v>1.3050000000000001E-2</v>
      </c>
      <c r="M1020" s="508">
        <f t="shared" ca="1" si="373"/>
        <v>0</v>
      </c>
      <c r="N1020" s="512">
        <f t="shared" ca="1" si="374"/>
        <v>0</v>
      </c>
      <c r="O1020" s="512">
        <f t="shared" ca="1" si="377"/>
        <v>1.1745E-2</v>
      </c>
      <c r="P1020" s="513">
        <f t="shared" ca="1" si="378"/>
        <v>0</v>
      </c>
      <c r="Q1020" s="514" t="str">
        <f t="shared" ca="1" si="375"/>
        <v>Dump</v>
      </c>
      <c r="R1020" s="515">
        <f t="shared" ca="1" si="376"/>
        <v>0.71111111111111114</v>
      </c>
      <c r="T1020" s="524"/>
      <c r="U1020" s="524"/>
      <c r="V1020"/>
      <c r="W1020" s="98">
        <f t="shared" si="363"/>
        <v>5</v>
      </c>
      <c r="X1020" s="53" t="str" cm="1">
        <f t="array" aca="1" ref="X1020" ca="1">INDIRECT("B" &amp; W1020)</f>
        <v>fecha</v>
      </c>
      <c r="Y1020" s="54">
        <f t="shared" ca="1" si="364"/>
        <v>0</v>
      </c>
      <c r="Z1020" s="55">
        <f t="shared" ca="1" si="365"/>
        <v>0</v>
      </c>
      <c r="AA1020" s="55">
        <f t="shared" ca="1" si="366"/>
        <v>0</v>
      </c>
      <c r="AB1020" s="78">
        <f t="shared" ca="1" si="367"/>
        <v>0</v>
      </c>
      <c r="AC1020" s="54" t="str">
        <f t="shared" ca="1" si="368"/>
        <v>-</v>
      </c>
      <c r="AD1020" s="99">
        <f t="shared" ca="1" si="369"/>
        <v>0</v>
      </c>
      <c r="AE1020" s="524"/>
      <c r="AF1020" s="524"/>
    </row>
    <row r="1021" spans="2:32">
      <c r="B1021" s="772" t="s">
        <v>946</v>
      </c>
      <c r="C1021" s="376">
        <v>1</v>
      </c>
      <c r="D1021" s="771">
        <v>3.2</v>
      </c>
      <c r="E1021" s="104">
        <v>1.1900000000000001E-2</v>
      </c>
      <c r="F1021" s="104"/>
      <c r="H1021" s="576">
        <v>826</v>
      </c>
      <c r="I1021" s="510">
        <f t="shared" si="370"/>
        <v>1087</v>
      </c>
      <c r="J1021" s="53" t="str" cm="1">
        <f t="array" aca="1" ref="J1021" ca="1">INDIRECT("B" &amp; I1021)</f>
        <v>NIVEL 974 M4 7S T.PM 826 16-04-2025</v>
      </c>
      <c r="K1021" s="511">
        <f t="shared" ca="1" si="371"/>
        <v>3.2</v>
      </c>
      <c r="L1021" s="508">
        <f t="shared" ca="1" si="372"/>
        <v>1.1340000000000001E-2</v>
      </c>
      <c r="M1021" s="508">
        <f t="shared" ca="1" si="373"/>
        <v>0</v>
      </c>
      <c r="N1021" s="512">
        <f t="shared" ca="1" si="374"/>
        <v>0</v>
      </c>
      <c r="O1021" s="512">
        <f t="shared" ca="1" si="377"/>
        <v>1.0206000000000002E-2</v>
      </c>
      <c r="P1021" s="513">
        <f t="shared" ca="1" si="378"/>
        <v>0</v>
      </c>
      <c r="Q1021" s="514" t="str">
        <f t="shared" ca="1" si="375"/>
        <v>Dump</v>
      </c>
      <c r="R1021" s="515">
        <f t="shared" ca="1" si="376"/>
        <v>0.71111111111111114</v>
      </c>
      <c r="T1021" s="524"/>
      <c r="U1021" s="524"/>
      <c r="V1021"/>
      <c r="W1021" s="98">
        <f t="shared" si="363"/>
        <v>5</v>
      </c>
      <c r="X1021" s="53" t="str" cm="1">
        <f t="array" aca="1" ref="X1021" ca="1">INDIRECT("B" &amp; W1021)</f>
        <v>fecha</v>
      </c>
      <c r="Y1021" s="54">
        <f t="shared" ca="1" si="364"/>
        <v>0</v>
      </c>
      <c r="Z1021" s="55">
        <f t="shared" ca="1" si="365"/>
        <v>0</v>
      </c>
      <c r="AA1021" s="55">
        <f t="shared" ca="1" si="366"/>
        <v>0</v>
      </c>
      <c r="AB1021" s="78">
        <f t="shared" ca="1" si="367"/>
        <v>0</v>
      </c>
      <c r="AC1021" s="54" t="str">
        <f t="shared" ca="1" si="368"/>
        <v>-</v>
      </c>
      <c r="AD1021" s="99">
        <f t="shared" ca="1" si="369"/>
        <v>0</v>
      </c>
      <c r="AE1021" s="524"/>
      <c r="AF1021" s="524"/>
    </row>
    <row r="1022" spans="2:32">
      <c r="B1022" s="772" t="s">
        <v>947</v>
      </c>
      <c r="C1022" s="376">
        <v>1</v>
      </c>
      <c r="D1022" s="771">
        <v>3.2</v>
      </c>
      <c r="E1022" s="104">
        <v>1.38E-2</v>
      </c>
      <c r="F1022" s="104"/>
      <c r="H1022" s="576">
        <v>827</v>
      </c>
      <c r="I1022" s="510">
        <f t="shared" si="370"/>
        <v>1088</v>
      </c>
      <c r="J1022" s="53" t="str" cm="1">
        <f t="array" aca="1" ref="J1022" ca="1">INDIRECT("B" &amp; I1022)</f>
        <v>NIVEL 974 M4 7S T.PM 827 16-04-2025</v>
      </c>
      <c r="K1022" s="511">
        <f t="shared" ca="1" si="371"/>
        <v>3.2</v>
      </c>
      <c r="L1022" s="508">
        <f t="shared" ca="1" si="372"/>
        <v>1.503E-2</v>
      </c>
      <c r="M1022" s="508">
        <f t="shared" ca="1" si="373"/>
        <v>0</v>
      </c>
      <c r="N1022" s="512">
        <f t="shared" ca="1" si="374"/>
        <v>0</v>
      </c>
      <c r="O1022" s="512">
        <f t="shared" ca="1" si="377"/>
        <v>1.3527000000000001E-2</v>
      </c>
      <c r="P1022" s="513">
        <f t="shared" ca="1" si="378"/>
        <v>0</v>
      </c>
      <c r="Q1022" s="514" t="str">
        <f t="shared" ca="1" si="375"/>
        <v>Dump</v>
      </c>
      <c r="R1022" s="515">
        <f t="shared" ca="1" si="376"/>
        <v>0.71111111111111114</v>
      </c>
      <c r="T1022" s="524"/>
      <c r="U1022" s="524"/>
      <c r="V1022"/>
      <c r="W1022" s="98">
        <f t="shared" si="363"/>
        <v>5</v>
      </c>
      <c r="X1022" s="53" t="str" cm="1">
        <f t="array" aca="1" ref="X1022" ca="1">INDIRECT("B" &amp; W1022)</f>
        <v>fecha</v>
      </c>
      <c r="Y1022" s="54">
        <f t="shared" ca="1" si="364"/>
        <v>0</v>
      </c>
      <c r="Z1022" s="55">
        <f t="shared" ca="1" si="365"/>
        <v>0</v>
      </c>
      <c r="AA1022" s="55">
        <f t="shared" ca="1" si="366"/>
        <v>0</v>
      </c>
      <c r="AB1022" s="78">
        <f t="shared" ca="1" si="367"/>
        <v>0</v>
      </c>
      <c r="AC1022" s="54" t="str">
        <f t="shared" ca="1" si="368"/>
        <v>-</v>
      </c>
      <c r="AD1022" s="99">
        <f t="shared" ca="1" si="369"/>
        <v>0</v>
      </c>
      <c r="AE1022" s="524"/>
      <c r="AF1022" s="524"/>
    </row>
    <row r="1023" spans="2:32">
      <c r="B1023" s="772" t="s">
        <v>948</v>
      </c>
      <c r="C1023" s="376">
        <v>1</v>
      </c>
      <c r="D1023" s="771">
        <v>3.2</v>
      </c>
      <c r="E1023" s="104">
        <v>1.32E-2</v>
      </c>
      <c r="F1023" s="104"/>
      <c r="H1023" s="576"/>
      <c r="I1023"/>
      <c r="J1023"/>
      <c r="K1023" s="519">
        <f ca="1">SUM(K1000:K1022)</f>
        <v>73.600000000000023</v>
      </c>
      <c r="L1023" s="516">
        <f ca="1">+SUMPRODUCT(L1000:L1022,K1000:K1022)/K1023</f>
        <v>1.3558695652173911E-2</v>
      </c>
      <c r="M1023" s="516">
        <f ca="1">+SUMPRODUCT(M1000:M1022,K1000:K1022)/K1023</f>
        <v>0</v>
      </c>
      <c r="N1023" s="69">
        <f ca="1">+SUMPRODUCT(N1000:N1022,K1000:K1022)/K1023</f>
        <v>0</v>
      </c>
      <c r="O1023" s="552">
        <f ca="1">+SUMPRODUCT(O1000:O1022,K1000:K1022)/K1023</f>
        <v>1.2202826086956522E-2</v>
      </c>
      <c r="P1023" s="69">
        <f ca="1">+SUMPRODUCT(P1000:P1022,K1000:K1022)/K1023</f>
        <v>0</v>
      </c>
      <c r="Q1023"/>
      <c r="R1023"/>
      <c r="T1023" s="524"/>
      <c r="U1023" s="524"/>
      <c r="V1023"/>
      <c r="W1023" s="98">
        <f t="shared" si="363"/>
        <v>5</v>
      </c>
      <c r="X1023" s="53" t="str" cm="1">
        <f t="array" aca="1" ref="X1023" ca="1">INDIRECT("B" &amp; W1023)</f>
        <v>fecha</v>
      </c>
      <c r="Y1023" s="54">
        <f t="shared" ca="1" si="364"/>
        <v>0</v>
      </c>
      <c r="Z1023" s="55">
        <f t="shared" ca="1" si="365"/>
        <v>0</v>
      </c>
      <c r="AA1023" s="55">
        <f t="shared" ca="1" si="366"/>
        <v>0</v>
      </c>
      <c r="AB1023" s="78">
        <f t="shared" ca="1" si="367"/>
        <v>0</v>
      </c>
      <c r="AC1023" s="54" t="str">
        <f t="shared" ca="1" si="368"/>
        <v>-</v>
      </c>
      <c r="AD1023" s="99">
        <f t="shared" ca="1" si="369"/>
        <v>0</v>
      </c>
      <c r="AE1023" s="524"/>
      <c r="AF1023" s="524"/>
    </row>
    <row r="1024" spans="2:32">
      <c r="B1024" s="772" t="s">
        <v>949</v>
      </c>
      <c r="C1024" s="376">
        <v>1</v>
      </c>
      <c r="D1024" s="771">
        <v>3.2</v>
      </c>
      <c r="E1024" s="104">
        <v>1.4500000000000001E-2</v>
      </c>
      <c r="F1024" s="104"/>
      <c r="H1024" s="576"/>
      <c r="I1024"/>
      <c r="J1024"/>
      <c r="K1024" s="551" t="s">
        <v>59</v>
      </c>
      <c r="L1024" s="550">
        <f ca="1">+L1023/0.9</f>
        <v>1.5065217391304345E-2</v>
      </c>
      <c r="M1024" s="518">
        <f ca="1">+M1023/0.9</f>
        <v>0</v>
      </c>
      <c r="N1024"/>
      <c r="O1024"/>
      <c r="P1024"/>
      <c r="Q1024"/>
      <c r="R1024"/>
      <c r="T1024" s="524"/>
      <c r="U1024" s="524"/>
      <c r="V1024"/>
      <c r="W1024" s="98">
        <f t="shared" si="363"/>
        <v>5</v>
      </c>
      <c r="X1024" s="53" t="str" cm="1">
        <f t="array" aca="1" ref="X1024" ca="1">INDIRECT("B" &amp; W1024)</f>
        <v>fecha</v>
      </c>
      <c r="Y1024" s="54">
        <f t="shared" ca="1" si="364"/>
        <v>0</v>
      </c>
      <c r="Z1024" s="55">
        <f t="shared" ca="1" si="365"/>
        <v>0</v>
      </c>
      <c r="AA1024" s="55">
        <f t="shared" ca="1" si="366"/>
        <v>0</v>
      </c>
      <c r="AB1024" s="78">
        <f t="shared" ca="1" si="367"/>
        <v>0</v>
      </c>
      <c r="AC1024" s="54" t="str">
        <f t="shared" ca="1" si="368"/>
        <v>-</v>
      </c>
      <c r="AD1024" s="99">
        <f t="shared" ca="1" si="369"/>
        <v>0</v>
      </c>
      <c r="AE1024" s="524"/>
      <c r="AF1024" s="524"/>
    </row>
    <row r="1025" spans="2:38" ht="15" thickBot="1">
      <c r="B1025" s="772" t="s">
        <v>950</v>
      </c>
      <c r="C1025" s="376">
        <v>1</v>
      </c>
      <c r="D1025" s="771">
        <v>3.2</v>
      </c>
      <c r="E1025" s="104">
        <v>1.32E-2</v>
      </c>
      <c r="F1025" s="104"/>
      <c r="I1025" s="524"/>
      <c r="R1025" s="524"/>
      <c r="T1025" s="524"/>
      <c r="U1025" s="524"/>
      <c r="V1025"/>
      <c r="W1025" s="98">
        <f t="shared" si="363"/>
        <v>5</v>
      </c>
      <c r="X1025" s="53" t="str" cm="1">
        <f t="array" aca="1" ref="X1025" ca="1">INDIRECT("B" &amp; W1025)</f>
        <v>fecha</v>
      </c>
      <c r="Y1025" s="54">
        <f t="shared" ca="1" si="364"/>
        <v>0</v>
      </c>
      <c r="Z1025" s="55">
        <f t="shared" ca="1" si="365"/>
        <v>0</v>
      </c>
      <c r="AA1025" s="55">
        <f t="shared" ca="1" si="366"/>
        <v>0</v>
      </c>
      <c r="AB1025" s="78">
        <f t="shared" ca="1" si="367"/>
        <v>0</v>
      </c>
      <c r="AC1025" s="54" t="str">
        <f t="shared" ca="1" si="368"/>
        <v>-</v>
      </c>
      <c r="AD1025" s="99">
        <f t="shared" ca="1" si="369"/>
        <v>0</v>
      </c>
      <c r="AE1025" s="524"/>
      <c r="AF1025" s="524"/>
    </row>
    <row r="1026" spans="2:38" ht="28.8">
      <c r="B1026" s="772" t="s">
        <v>951</v>
      </c>
      <c r="C1026" s="376">
        <v>1</v>
      </c>
      <c r="D1026" s="771">
        <v>3.2</v>
      </c>
      <c r="E1026" s="104">
        <v>1.35E-2</v>
      </c>
      <c r="F1026" s="104"/>
      <c r="I1026" s="547" t="s">
        <v>385</v>
      </c>
      <c r="J1026" s="77" t="s">
        <v>63</v>
      </c>
      <c r="K1026" s="507" t="s">
        <v>44</v>
      </c>
      <c r="L1026" s="549" t="s">
        <v>297</v>
      </c>
      <c r="M1026" s="508" t="s">
        <v>292</v>
      </c>
      <c r="N1026" s="545" t="s">
        <v>46</v>
      </c>
      <c r="O1026" s="549" t="s">
        <v>293</v>
      </c>
      <c r="P1026" s="508" t="s">
        <v>294</v>
      </c>
      <c r="Q1026"/>
      <c r="R1026"/>
      <c r="T1026" s="524"/>
      <c r="U1026" s="524"/>
      <c r="V1026"/>
      <c r="W1026" s="98">
        <f t="shared" si="363"/>
        <v>5</v>
      </c>
      <c r="X1026" s="53" t="str" cm="1">
        <f t="array" aca="1" ref="X1026" ca="1">INDIRECT("B" &amp; W1026)</f>
        <v>fecha</v>
      </c>
      <c r="Y1026" s="54">
        <f t="shared" ca="1" si="364"/>
        <v>0</v>
      </c>
      <c r="Z1026" s="55">
        <f t="shared" ca="1" si="365"/>
        <v>0</v>
      </c>
      <c r="AA1026" s="55">
        <f t="shared" ca="1" si="366"/>
        <v>0</v>
      </c>
      <c r="AB1026" s="78">
        <f t="shared" ca="1" si="367"/>
        <v>0</v>
      </c>
      <c r="AC1026" s="54" t="str">
        <f t="shared" ca="1" si="368"/>
        <v>-</v>
      </c>
      <c r="AD1026" s="99">
        <f t="shared" ca="1" si="369"/>
        <v>0</v>
      </c>
      <c r="AE1026" s="524"/>
      <c r="AF1026" s="524"/>
      <c r="AJ1026" s="95" t="str">
        <f>+I1026</f>
        <v>EN029</v>
      </c>
      <c r="AK1026" s="96" t="s">
        <v>62</v>
      </c>
    </row>
    <row r="1027" spans="2:38" ht="15" thickBot="1">
      <c r="B1027" s="772" t="s">
        <v>952</v>
      </c>
      <c r="C1027" s="376">
        <v>1</v>
      </c>
      <c r="D1027" s="771">
        <v>3.2</v>
      </c>
      <c r="E1027" s="104">
        <v>1.0699999999999999E-2</v>
      </c>
      <c r="F1027" s="104"/>
      <c r="H1027" s="576">
        <v>832</v>
      </c>
      <c r="I1027" s="510">
        <f t="shared" ref="I1027:I1052" si="379">IF(H1027="",
   IFERROR(MATCH("**", B:B, 0), ""),
   IFERROR(MATCH("* "&amp;H1027&amp;" *", B:B, 0), "")
)</f>
        <v>1093</v>
      </c>
      <c r="J1027" s="53" t="str" cm="1">
        <f t="array" aca="1" ref="J1027" ca="1">INDIRECT("B" &amp; I1027)</f>
        <v>NIVEL 974 M4 6N T.PM 832 17-04-2026</v>
      </c>
      <c r="K1027" s="511">
        <f t="shared" ref="K1027:K1052" ca="1" si="380">INDEX(D:D, MATCH(J1027, $B:$B, 0))</f>
        <v>3.2</v>
      </c>
      <c r="L1027" s="508">
        <f t="shared" ref="L1027:L1052" ca="1" si="381">INDEX(E:E, MATCH($J1027, $B:$B, 0))*0.9</f>
        <v>1.6109999999999999E-2</v>
      </c>
      <c r="M1027" s="508">
        <f t="shared" ref="M1027:M1052" ca="1" si="382">INDEX(F:F, MATCH($J1027, $B:$B, 0))*0.9</f>
        <v>0</v>
      </c>
      <c r="N1027" s="512">
        <f t="shared" ref="N1027:N1052" ca="1" si="383">INDEX(G:G, MATCH($J$578, $B:$B, 0))</f>
        <v>0</v>
      </c>
      <c r="O1027" s="512">
        <f ca="1">+IF(L1027=0,N1027*0.9,L1027*0.9)</f>
        <v>1.4499E-2</v>
      </c>
      <c r="P1027" s="513">
        <f ca="1">+M1027*0.9</f>
        <v>0</v>
      </c>
      <c r="Q1027" s="514" t="str">
        <f t="shared" ref="Q1027:Q1048" ca="1" si="384">+IF(L1027=0,"-","Dump")</f>
        <v>Dump</v>
      </c>
      <c r="R1027" s="515">
        <f t="shared" ref="R1027:R1048" ca="1" si="385">+K1027/4.5</f>
        <v>0.71111111111111114</v>
      </c>
      <c r="T1027" s="524"/>
      <c r="U1027" s="524"/>
      <c r="V1027"/>
      <c r="W1027" s="98">
        <f t="shared" si="363"/>
        <v>5</v>
      </c>
      <c r="X1027" s="53" t="str" cm="1">
        <f t="array" aca="1" ref="X1027" ca="1">INDIRECT("B" &amp; W1027)</f>
        <v>fecha</v>
      </c>
      <c r="Y1027" s="54">
        <f t="shared" ca="1" si="364"/>
        <v>0</v>
      </c>
      <c r="Z1027" s="55">
        <f t="shared" ca="1" si="365"/>
        <v>0</v>
      </c>
      <c r="AA1027" s="55">
        <f t="shared" ca="1" si="366"/>
        <v>0</v>
      </c>
      <c r="AB1027" s="78">
        <f t="shared" ca="1" si="367"/>
        <v>0</v>
      </c>
      <c r="AC1027" s="54" t="str">
        <f t="shared" ca="1" si="368"/>
        <v>-</v>
      </c>
      <c r="AD1027" s="99">
        <f t="shared" ca="1" si="369"/>
        <v>0</v>
      </c>
      <c r="AE1027" s="524"/>
      <c r="AF1027" s="524"/>
      <c r="AJ1027" s="520">
        <f ca="1">+K1053-SUMIF(AE:AE, AJ1026, AA:AA)-K1138</f>
        <v>7.880000000000031</v>
      </c>
      <c r="AK1027" s="521">
        <f ca="1">O1053</f>
        <v>1.0380461538461535E-2</v>
      </c>
      <c r="AL1027" s="102">
        <f ca="1">COUNTIF(AE:AE, AJ1026)</f>
        <v>2</v>
      </c>
    </row>
    <row r="1028" spans="2:38" ht="15" thickBot="1">
      <c r="B1028" s="772" t="s">
        <v>953</v>
      </c>
      <c r="C1028" s="376">
        <v>1</v>
      </c>
      <c r="D1028" s="771">
        <v>3.2</v>
      </c>
      <c r="E1028" s="104">
        <v>9.4000000000000004E-3</v>
      </c>
      <c r="F1028" s="104"/>
      <c r="H1028" s="576">
        <v>833</v>
      </c>
      <c r="I1028" s="510">
        <f t="shared" si="379"/>
        <v>1094</v>
      </c>
      <c r="J1028" s="53" t="str" cm="1">
        <f t="array" aca="1" ref="J1028" ca="1">INDIRECT("B" &amp; I1028)</f>
        <v>NIVEL 974 M4 6N T.PM 833 17-04-2026</v>
      </c>
      <c r="K1028" s="511">
        <f t="shared" ca="1" si="380"/>
        <v>3.2</v>
      </c>
      <c r="L1028" s="508">
        <f t="shared" ca="1" si="381"/>
        <v>1.0710000000000001E-2</v>
      </c>
      <c r="M1028" s="508">
        <f t="shared" ca="1" si="382"/>
        <v>0</v>
      </c>
      <c r="N1028" s="512">
        <f t="shared" ca="1" si="383"/>
        <v>0</v>
      </c>
      <c r="O1028" s="512">
        <f t="shared" ref="O1028:O1048" ca="1" si="386">+IF(L1028=0,N1028*0.9,L1028*0.9)</f>
        <v>9.6390000000000017E-3</v>
      </c>
      <c r="P1028" s="513">
        <f t="shared" ref="P1028:P1048" ca="1" si="387">+M1028*0.9</f>
        <v>0</v>
      </c>
      <c r="Q1028" s="514" t="str">
        <f t="shared" ca="1" si="384"/>
        <v>Dump</v>
      </c>
      <c r="R1028" s="515">
        <f t="shared" ca="1" si="385"/>
        <v>0.71111111111111114</v>
      </c>
      <c r="T1028" s="524"/>
      <c r="U1028" s="524"/>
      <c r="V1028"/>
      <c r="W1028" s="98">
        <f t="shared" si="363"/>
        <v>5</v>
      </c>
      <c r="X1028" s="53" t="str" cm="1">
        <f t="array" aca="1" ref="X1028" ca="1">INDIRECT("B" &amp; W1028)</f>
        <v>fecha</v>
      </c>
      <c r="Y1028" s="54">
        <f t="shared" ca="1" si="364"/>
        <v>0</v>
      </c>
      <c r="Z1028" s="55">
        <f t="shared" ca="1" si="365"/>
        <v>0</v>
      </c>
      <c r="AA1028" s="55">
        <f t="shared" ca="1" si="366"/>
        <v>0</v>
      </c>
      <c r="AB1028" s="78">
        <f t="shared" ca="1" si="367"/>
        <v>0</v>
      </c>
      <c r="AC1028" s="54" t="str">
        <f t="shared" ca="1" si="368"/>
        <v>-</v>
      </c>
      <c r="AD1028" s="99">
        <f t="shared" ca="1" si="369"/>
        <v>0</v>
      </c>
      <c r="AE1028" s="524"/>
      <c r="AF1028" s="524"/>
      <c r="AJ1028" s="105" t="s">
        <v>83</v>
      </c>
      <c r="AK1028" s="101"/>
    </row>
    <row r="1029" spans="2:38">
      <c r="B1029" s="772" t="s">
        <v>954</v>
      </c>
      <c r="C1029" s="376">
        <v>1</v>
      </c>
      <c r="D1029" s="771">
        <v>3.2</v>
      </c>
      <c r="E1029" s="104">
        <v>7.1999999999999998E-3</v>
      </c>
      <c r="F1029" s="104"/>
      <c r="H1029" s="576">
        <v>834</v>
      </c>
      <c r="I1029" s="510">
        <f t="shared" si="379"/>
        <v>1095</v>
      </c>
      <c r="J1029" s="53" t="str" cm="1">
        <f t="array" aca="1" ref="J1029" ca="1">INDIRECT("B" &amp; I1029)</f>
        <v>NIVEL 974 M4 6N T.PM 834 17-04-2026</v>
      </c>
      <c r="K1029" s="511">
        <f t="shared" ca="1" si="380"/>
        <v>3.2</v>
      </c>
      <c r="L1029" s="508">
        <f t="shared" ca="1" si="381"/>
        <v>1.251E-2</v>
      </c>
      <c r="M1029" s="508">
        <f t="shared" ca="1" si="382"/>
        <v>0</v>
      </c>
      <c r="N1029" s="512">
        <f t="shared" ca="1" si="383"/>
        <v>0</v>
      </c>
      <c r="O1029" s="512">
        <f t="shared" ca="1" si="386"/>
        <v>1.1259E-2</v>
      </c>
      <c r="P1029" s="513">
        <f t="shared" ca="1" si="387"/>
        <v>0</v>
      </c>
      <c r="Q1029" s="514" t="str">
        <f t="shared" ca="1" si="384"/>
        <v>Dump</v>
      </c>
      <c r="R1029" s="515">
        <f t="shared" ca="1" si="385"/>
        <v>0.71111111111111114</v>
      </c>
      <c r="T1029" s="524"/>
      <c r="U1029" s="524"/>
      <c r="V1029"/>
      <c r="W1029" s="98">
        <f t="shared" si="363"/>
        <v>5</v>
      </c>
      <c r="X1029" s="53" t="str" cm="1">
        <f t="array" aca="1" ref="X1029" ca="1">INDIRECT("B" &amp; W1029)</f>
        <v>fecha</v>
      </c>
      <c r="Y1029" s="54">
        <f t="shared" ca="1" si="364"/>
        <v>0</v>
      </c>
      <c r="Z1029" s="55">
        <f t="shared" ca="1" si="365"/>
        <v>0</v>
      </c>
      <c r="AA1029" s="55">
        <f t="shared" ca="1" si="366"/>
        <v>0</v>
      </c>
      <c r="AB1029" s="78">
        <f t="shared" ca="1" si="367"/>
        <v>0</v>
      </c>
      <c r="AC1029" s="54" t="str">
        <f t="shared" ca="1" si="368"/>
        <v>-</v>
      </c>
      <c r="AD1029" s="99">
        <f t="shared" ca="1" si="369"/>
        <v>0</v>
      </c>
      <c r="AE1029" s="524"/>
      <c r="AF1029" s="524"/>
    </row>
    <row r="1030" spans="2:38">
      <c r="B1030" s="772" t="s">
        <v>955</v>
      </c>
      <c r="C1030" s="376">
        <v>1</v>
      </c>
      <c r="D1030" s="771">
        <v>3.2</v>
      </c>
      <c r="E1030" s="104">
        <v>1.11E-2</v>
      </c>
      <c r="F1030" s="104"/>
      <c r="H1030" s="576">
        <v>835</v>
      </c>
      <c r="I1030" s="510">
        <f t="shared" si="379"/>
        <v>1096</v>
      </c>
      <c r="J1030" s="53" t="str" cm="1">
        <f t="array" aca="1" ref="J1030" ca="1">INDIRECT("B" &amp; I1030)</f>
        <v>NIVEL 974 M4 6N T.PM 835 17-04-2026</v>
      </c>
      <c r="K1030" s="511">
        <f t="shared" ca="1" si="380"/>
        <v>3.2</v>
      </c>
      <c r="L1030" s="508">
        <f t="shared" ca="1" si="381"/>
        <v>1.728E-2</v>
      </c>
      <c r="M1030" s="508">
        <f t="shared" ca="1" si="382"/>
        <v>0</v>
      </c>
      <c r="N1030" s="512">
        <f t="shared" ca="1" si="383"/>
        <v>0</v>
      </c>
      <c r="O1030" s="512">
        <f t="shared" ca="1" si="386"/>
        <v>1.5552E-2</v>
      </c>
      <c r="P1030" s="513">
        <f t="shared" ca="1" si="387"/>
        <v>0</v>
      </c>
      <c r="Q1030" s="514" t="str">
        <f t="shared" ca="1" si="384"/>
        <v>Dump</v>
      </c>
      <c r="R1030" s="515">
        <f t="shared" ca="1" si="385"/>
        <v>0.71111111111111114</v>
      </c>
      <c r="T1030" s="524"/>
      <c r="U1030" s="524"/>
      <c r="V1030"/>
      <c r="W1030" s="98">
        <f t="shared" si="363"/>
        <v>5</v>
      </c>
      <c r="X1030" s="53" t="str" cm="1">
        <f t="array" aca="1" ref="X1030" ca="1">INDIRECT("B" &amp; W1030)</f>
        <v>fecha</v>
      </c>
      <c r="Y1030" s="54">
        <f t="shared" ca="1" si="364"/>
        <v>0</v>
      </c>
      <c r="Z1030" s="55">
        <f t="shared" ca="1" si="365"/>
        <v>0</v>
      </c>
      <c r="AA1030" s="55">
        <f t="shared" ca="1" si="366"/>
        <v>0</v>
      </c>
      <c r="AB1030" s="78">
        <f t="shared" ca="1" si="367"/>
        <v>0</v>
      </c>
      <c r="AC1030" s="54" t="str">
        <f t="shared" ca="1" si="368"/>
        <v>-</v>
      </c>
      <c r="AD1030" s="99">
        <f t="shared" ca="1" si="369"/>
        <v>0</v>
      </c>
      <c r="AE1030" s="524"/>
      <c r="AF1030" s="524"/>
    </row>
    <row r="1031" spans="2:38">
      <c r="B1031" s="772" t="s">
        <v>956</v>
      </c>
      <c r="C1031" s="376">
        <v>1</v>
      </c>
      <c r="D1031" s="771">
        <v>3.2</v>
      </c>
      <c r="E1031" s="104">
        <v>9.4000000000000004E-3</v>
      </c>
      <c r="F1031" s="104"/>
      <c r="H1031" s="576">
        <v>836</v>
      </c>
      <c r="I1031" s="510">
        <f t="shared" si="379"/>
        <v>1097</v>
      </c>
      <c r="J1031" s="53" t="str" cm="1">
        <f t="array" aca="1" ref="J1031" ca="1">INDIRECT("B" &amp; I1031)</f>
        <v>NIVEL 974 M4 6N T.PM 836 17-04-2026</v>
      </c>
      <c r="K1031" s="511">
        <f t="shared" ca="1" si="380"/>
        <v>3.2</v>
      </c>
      <c r="L1031" s="508">
        <f t="shared" ca="1" si="381"/>
        <v>1.8450000000000001E-2</v>
      </c>
      <c r="M1031" s="508">
        <f t="shared" ca="1" si="382"/>
        <v>0</v>
      </c>
      <c r="N1031" s="512">
        <f t="shared" ca="1" si="383"/>
        <v>0</v>
      </c>
      <c r="O1031" s="512">
        <f t="shared" ca="1" si="386"/>
        <v>1.6605000000000002E-2</v>
      </c>
      <c r="P1031" s="513">
        <f t="shared" ca="1" si="387"/>
        <v>0</v>
      </c>
      <c r="Q1031" s="514" t="str">
        <f t="shared" ca="1" si="384"/>
        <v>Dump</v>
      </c>
      <c r="R1031" s="515">
        <f t="shared" ca="1" si="385"/>
        <v>0.71111111111111114</v>
      </c>
      <c r="T1031" s="524"/>
      <c r="U1031" s="524"/>
      <c r="V1031"/>
      <c r="W1031" s="98">
        <f t="shared" si="363"/>
        <v>5</v>
      </c>
      <c r="X1031" s="53" t="str" cm="1">
        <f t="array" aca="1" ref="X1031" ca="1">INDIRECT("B" &amp; W1031)</f>
        <v>fecha</v>
      </c>
      <c r="Y1031" s="54">
        <f t="shared" ca="1" si="364"/>
        <v>0</v>
      </c>
      <c r="Z1031" s="55">
        <f t="shared" ca="1" si="365"/>
        <v>0</v>
      </c>
      <c r="AA1031" s="55">
        <f t="shared" ca="1" si="366"/>
        <v>0</v>
      </c>
      <c r="AB1031" s="78">
        <f t="shared" ca="1" si="367"/>
        <v>0</v>
      </c>
      <c r="AC1031" s="54" t="str">
        <f t="shared" ca="1" si="368"/>
        <v>-</v>
      </c>
      <c r="AD1031" s="99">
        <f t="shared" ca="1" si="369"/>
        <v>0</v>
      </c>
      <c r="AE1031" s="524"/>
      <c r="AF1031" s="524"/>
    </row>
    <row r="1032" spans="2:38">
      <c r="B1032" s="772" t="s">
        <v>957</v>
      </c>
      <c r="C1032" s="376">
        <v>1</v>
      </c>
      <c r="D1032" s="771">
        <v>3.2</v>
      </c>
      <c r="E1032" s="104">
        <v>9.9000000000000008E-3</v>
      </c>
      <c r="F1032" s="104"/>
      <c r="H1032" s="576">
        <v>837</v>
      </c>
      <c r="I1032" s="510">
        <f t="shared" si="379"/>
        <v>1098</v>
      </c>
      <c r="J1032" s="53" t="str" cm="1">
        <f t="array" aca="1" ref="J1032" ca="1">INDIRECT("B" &amp; I1032)</f>
        <v>NIVEL 974 M4 6N T.PM 837 17-04-2026</v>
      </c>
      <c r="K1032" s="511">
        <f t="shared" ca="1" si="380"/>
        <v>3.2</v>
      </c>
      <c r="L1032" s="508">
        <f t="shared" ca="1" si="381"/>
        <v>1.5480000000000001E-2</v>
      </c>
      <c r="M1032" s="508">
        <f t="shared" ca="1" si="382"/>
        <v>0</v>
      </c>
      <c r="N1032" s="512">
        <f t="shared" ca="1" si="383"/>
        <v>0</v>
      </c>
      <c r="O1032" s="512">
        <f t="shared" ca="1" si="386"/>
        <v>1.3932000000000002E-2</v>
      </c>
      <c r="P1032" s="513">
        <f t="shared" ca="1" si="387"/>
        <v>0</v>
      </c>
      <c r="Q1032" s="514" t="str">
        <f t="shared" ca="1" si="384"/>
        <v>Dump</v>
      </c>
      <c r="R1032" s="515">
        <f t="shared" ca="1" si="385"/>
        <v>0.71111111111111114</v>
      </c>
      <c r="T1032" s="524"/>
      <c r="U1032" s="524"/>
      <c r="V1032"/>
      <c r="W1032" s="98">
        <f t="shared" si="363"/>
        <v>5</v>
      </c>
      <c r="X1032" s="53" t="str" cm="1">
        <f t="array" aca="1" ref="X1032" ca="1">INDIRECT("B" &amp; W1032)</f>
        <v>fecha</v>
      </c>
      <c r="Y1032" s="54">
        <f t="shared" ca="1" si="364"/>
        <v>0</v>
      </c>
      <c r="Z1032" s="55">
        <f t="shared" ca="1" si="365"/>
        <v>0</v>
      </c>
      <c r="AA1032" s="55">
        <f t="shared" ca="1" si="366"/>
        <v>0</v>
      </c>
      <c r="AB1032" s="78">
        <f t="shared" ca="1" si="367"/>
        <v>0</v>
      </c>
      <c r="AC1032" s="54" t="str">
        <f t="shared" ca="1" si="368"/>
        <v>-</v>
      </c>
      <c r="AD1032" s="99">
        <f t="shared" ca="1" si="369"/>
        <v>0</v>
      </c>
      <c r="AE1032" s="524"/>
      <c r="AF1032" s="524"/>
    </row>
    <row r="1033" spans="2:38">
      <c r="B1033" s="772" t="s">
        <v>958</v>
      </c>
      <c r="C1033" s="376">
        <v>1</v>
      </c>
      <c r="D1033" s="771">
        <v>3.2</v>
      </c>
      <c r="E1033" s="104">
        <v>1.6400000000000001E-2</v>
      </c>
      <c r="F1033" s="104"/>
      <c r="H1033" s="576">
        <v>838</v>
      </c>
      <c r="I1033" s="510">
        <f t="shared" si="379"/>
        <v>1099</v>
      </c>
      <c r="J1033" s="53" t="str" cm="1">
        <f t="array" aca="1" ref="J1033" ca="1">INDIRECT("B" &amp; I1033)</f>
        <v>NIVEL 974 M4 6N T.PM 838 17-04-2026</v>
      </c>
      <c r="K1033" s="511">
        <f t="shared" ca="1" si="380"/>
        <v>3.2</v>
      </c>
      <c r="L1033" s="508">
        <f t="shared" ca="1" si="381"/>
        <v>1.1520000000000001E-2</v>
      </c>
      <c r="M1033" s="508">
        <f t="shared" ca="1" si="382"/>
        <v>0</v>
      </c>
      <c r="N1033" s="512">
        <f t="shared" ca="1" si="383"/>
        <v>0</v>
      </c>
      <c r="O1033" s="512">
        <f t="shared" ca="1" si="386"/>
        <v>1.0368E-2</v>
      </c>
      <c r="P1033" s="513">
        <f t="shared" ca="1" si="387"/>
        <v>0</v>
      </c>
      <c r="Q1033" s="514" t="str">
        <f t="shared" ca="1" si="384"/>
        <v>Dump</v>
      </c>
      <c r="R1033" s="515">
        <f t="shared" ca="1" si="385"/>
        <v>0.71111111111111114</v>
      </c>
      <c r="T1033" s="524"/>
      <c r="U1033" s="524"/>
      <c r="V1033"/>
      <c r="W1033" s="98">
        <f t="shared" si="363"/>
        <v>5</v>
      </c>
      <c r="X1033" s="53" t="str" cm="1">
        <f t="array" aca="1" ref="X1033" ca="1">INDIRECT("B" &amp; W1033)</f>
        <v>fecha</v>
      </c>
      <c r="Y1033" s="54">
        <f t="shared" ca="1" si="364"/>
        <v>0</v>
      </c>
      <c r="Z1033" s="55">
        <f t="shared" ca="1" si="365"/>
        <v>0</v>
      </c>
      <c r="AA1033" s="55">
        <f t="shared" ca="1" si="366"/>
        <v>0</v>
      </c>
      <c r="AB1033" s="78">
        <f t="shared" ca="1" si="367"/>
        <v>0</v>
      </c>
      <c r="AC1033" s="54" t="str">
        <f t="shared" ca="1" si="368"/>
        <v>-</v>
      </c>
      <c r="AD1033" s="99">
        <f t="shared" ca="1" si="369"/>
        <v>0</v>
      </c>
      <c r="AE1033" s="524"/>
      <c r="AF1033" s="524"/>
    </row>
    <row r="1034" spans="2:38">
      <c r="B1034" s="772" t="s">
        <v>959</v>
      </c>
      <c r="C1034" s="376">
        <v>1</v>
      </c>
      <c r="D1034" s="771">
        <v>3.2</v>
      </c>
      <c r="E1034" s="104">
        <v>1.0999999999999999E-2</v>
      </c>
      <c r="F1034" s="104"/>
      <c r="H1034" s="576">
        <v>839</v>
      </c>
      <c r="I1034" s="510">
        <f t="shared" si="379"/>
        <v>1100</v>
      </c>
      <c r="J1034" s="53" t="str" cm="1">
        <f t="array" aca="1" ref="J1034" ca="1">INDIRECT("B" &amp; I1034)</f>
        <v>NIVEL 974 M4 6N T.PM 839 17-04-2026</v>
      </c>
      <c r="K1034" s="511">
        <f t="shared" ca="1" si="380"/>
        <v>3.2</v>
      </c>
      <c r="L1034" s="508">
        <f t="shared" ca="1" si="381"/>
        <v>1.0710000000000001E-2</v>
      </c>
      <c r="M1034" s="508">
        <f t="shared" ca="1" si="382"/>
        <v>0</v>
      </c>
      <c r="N1034" s="512">
        <f t="shared" ca="1" si="383"/>
        <v>0</v>
      </c>
      <c r="O1034" s="512">
        <f t="shared" ca="1" si="386"/>
        <v>9.6390000000000017E-3</v>
      </c>
      <c r="P1034" s="513">
        <f t="shared" ca="1" si="387"/>
        <v>0</v>
      </c>
      <c r="Q1034" s="514" t="str">
        <f t="shared" ca="1" si="384"/>
        <v>Dump</v>
      </c>
      <c r="R1034" s="515">
        <f t="shared" ca="1" si="385"/>
        <v>0.71111111111111114</v>
      </c>
      <c r="T1034" s="524"/>
      <c r="U1034" s="524"/>
      <c r="V1034"/>
      <c r="W1034" s="98">
        <f t="shared" si="363"/>
        <v>5</v>
      </c>
      <c r="X1034" s="53" t="str" cm="1">
        <f t="array" aca="1" ref="X1034" ca="1">INDIRECT("B" &amp; W1034)</f>
        <v>fecha</v>
      </c>
      <c r="Y1034" s="54">
        <f t="shared" ca="1" si="364"/>
        <v>0</v>
      </c>
      <c r="Z1034" s="55">
        <f t="shared" ca="1" si="365"/>
        <v>0</v>
      </c>
      <c r="AA1034" s="55">
        <f t="shared" ca="1" si="366"/>
        <v>0</v>
      </c>
      <c r="AB1034" s="78">
        <f t="shared" ca="1" si="367"/>
        <v>0</v>
      </c>
      <c r="AC1034" s="54" t="str">
        <f t="shared" ca="1" si="368"/>
        <v>-</v>
      </c>
      <c r="AD1034" s="99">
        <f t="shared" ca="1" si="369"/>
        <v>0</v>
      </c>
      <c r="AE1034" s="524"/>
      <c r="AF1034" s="524"/>
    </row>
    <row r="1035" spans="2:38" ht="15" thickBot="1">
      <c r="B1035" s="772" t="s">
        <v>960</v>
      </c>
      <c r="C1035" s="376">
        <v>1</v>
      </c>
      <c r="D1035" s="771">
        <v>3.2</v>
      </c>
      <c r="E1035" s="104">
        <v>1.41E-2</v>
      </c>
      <c r="F1035" s="104"/>
      <c r="H1035" s="576">
        <v>840</v>
      </c>
      <c r="I1035" s="510">
        <f t="shared" si="379"/>
        <v>1101</v>
      </c>
      <c r="J1035" s="53" t="str" cm="1">
        <f t="array" aca="1" ref="J1035" ca="1">INDIRECT("B" &amp; I1035)</f>
        <v>NIVEL 974 M4 7S T.PM 840 17-04-2026</v>
      </c>
      <c r="K1035" s="511">
        <f t="shared" ca="1" si="380"/>
        <v>3.2</v>
      </c>
      <c r="L1035" s="508">
        <f t="shared" ca="1" si="381"/>
        <v>1.0800000000000001E-2</v>
      </c>
      <c r="M1035" s="508">
        <f t="shared" ca="1" si="382"/>
        <v>0</v>
      </c>
      <c r="N1035" s="512">
        <f t="shared" ca="1" si="383"/>
        <v>0</v>
      </c>
      <c r="O1035" s="512">
        <f t="shared" ca="1" si="386"/>
        <v>9.7200000000000012E-3</v>
      </c>
      <c r="P1035" s="513">
        <f t="shared" ca="1" si="387"/>
        <v>0</v>
      </c>
      <c r="Q1035" s="514" t="str">
        <f t="shared" ca="1" si="384"/>
        <v>Dump</v>
      </c>
      <c r="R1035" s="515">
        <f t="shared" ca="1" si="385"/>
        <v>0.71111111111111114</v>
      </c>
      <c r="T1035" s="524"/>
      <c r="U1035" s="524"/>
      <c r="V1035"/>
      <c r="W1035" s="98">
        <f t="shared" si="363"/>
        <v>5</v>
      </c>
      <c r="X1035" s="53" t="str" cm="1">
        <f t="array" aca="1" ref="X1035" ca="1">INDIRECT("B" &amp; W1035)</f>
        <v>fecha</v>
      </c>
      <c r="Y1035" s="54">
        <f t="shared" ca="1" si="364"/>
        <v>0</v>
      </c>
      <c r="Z1035" s="55">
        <f t="shared" ca="1" si="365"/>
        <v>0</v>
      </c>
      <c r="AA1035" s="55">
        <f t="shared" ca="1" si="366"/>
        <v>0</v>
      </c>
      <c r="AB1035" s="78">
        <f t="shared" ca="1" si="367"/>
        <v>0</v>
      </c>
      <c r="AC1035" s="54" t="str">
        <f t="shared" ca="1" si="368"/>
        <v>-</v>
      </c>
      <c r="AD1035" s="99">
        <f t="shared" ca="1" si="369"/>
        <v>0</v>
      </c>
      <c r="AE1035" s="524"/>
      <c r="AF1035" s="524"/>
    </row>
    <row r="1036" spans="2:38" ht="15" thickBot="1">
      <c r="B1036" s="772" t="s">
        <v>961</v>
      </c>
      <c r="C1036" s="376">
        <v>1</v>
      </c>
      <c r="D1036" s="771">
        <v>3.2</v>
      </c>
      <c r="E1036" s="104">
        <v>1.0500000000000001E-2</v>
      </c>
      <c r="F1036" s="104"/>
      <c r="H1036" s="576">
        <v>841</v>
      </c>
      <c r="I1036" s="510">
        <f t="shared" si="379"/>
        <v>1102</v>
      </c>
      <c r="J1036" s="53" t="str" cm="1">
        <f t="array" aca="1" ref="J1036" ca="1">INDIRECT("B" &amp; I1036)</f>
        <v>NIVEL 974 M4 7S T.PM 841 17-04-2026</v>
      </c>
      <c r="K1036" s="511">
        <f t="shared" ca="1" si="380"/>
        <v>3.2</v>
      </c>
      <c r="L1036" s="508">
        <f t="shared" ca="1" si="381"/>
        <v>1.197E-2</v>
      </c>
      <c r="M1036" s="508">
        <f t="shared" ca="1" si="382"/>
        <v>0</v>
      </c>
      <c r="N1036" s="512">
        <f t="shared" ca="1" si="383"/>
        <v>0</v>
      </c>
      <c r="O1036" s="512">
        <f t="shared" ca="1" si="386"/>
        <v>1.0773E-2</v>
      </c>
      <c r="P1036" s="513">
        <f t="shared" ca="1" si="387"/>
        <v>0</v>
      </c>
      <c r="Q1036" s="514" t="str">
        <f t="shared" ca="1" si="384"/>
        <v>Dump</v>
      </c>
      <c r="R1036" s="515">
        <f t="shared" ca="1" si="385"/>
        <v>0.71111111111111114</v>
      </c>
      <c r="T1036" s="524"/>
      <c r="U1036" s="524"/>
      <c r="V1036" s="524"/>
      <c r="W1036" s="524"/>
      <c r="X1036" s="124" t="s">
        <v>71</v>
      </c>
      <c r="Y1036" s="125">
        <f ca="1">SUM(Y989:Y1035)</f>
        <v>0</v>
      </c>
      <c r="Z1036" s="80"/>
      <c r="AA1036" s="80"/>
      <c r="AB1036" s="126" t="e">
        <f ca="1">(SUMPRODUCT(AB989:AB1035,$W989:$W1035)/$W1036)</f>
        <v>#DIV/0!</v>
      </c>
      <c r="AC1036" s="524"/>
      <c r="AD1036" s="524"/>
      <c r="AE1036" s="524"/>
      <c r="AF1036" s="524"/>
    </row>
    <row r="1037" spans="2:38">
      <c r="B1037" s="772" t="s">
        <v>962</v>
      </c>
      <c r="C1037" s="376">
        <v>1</v>
      </c>
      <c r="D1037" s="771">
        <v>3.2</v>
      </c>
      <c r="E1037" s="104">
        <v>1.9699999999999999E-2</v>
      </c>
      <c r="F1037" s="104"/>
      <c r="H1037" s="576">
        <v>842</v>
      </c>
      <c r="I1037" s="510">
        <f t="shared" si="379"/>
        <v>1103</v>
      </c>
      <c r="J1037" s="53" t="str" cm="1">
        <f t="array" aca="1" ref="J1037" ca="1">INDIRECT("B" &amp; I1037)</f>
        <v>NIVEL 974 M4 7S T.PM 842 17-04-2026</v>
      </c>
      <c r="K1037" s="511">
        <f t="shared" ca="1" si="380"/>
        <v>3.2</v>
      </c>
      <c r="L1037" s="508">
        <f t="shared" ca="1" si="381"/>
        <v>1.2780000000000001E-2</v>
      </c>
      <c r="M1037" s="508">
        <f t="shared" ca="1" si="382"/>
        <v>0</v>
      </c>
      <c r="N1037" s="512">
        <f t="shared" ca="1" si="383"/>
        <v>0</v>
      </c>
      <c r="O1037" s="512">
        <f t="shared" ca="1" si="386"/>
        <v>1.1502000000000002E-2</v>
      </c>
      <c r="P1037" s="513">
        <f t="shared" ca="1" si="387"/>
        <v>0</v>
      </c>
      <c r="Q1037" s="514" t="str">
        <f t="shared" ca="1" si="384"/>
        <v>Dump</v>
      </c>
      <c r="R1037" s="515">
        <f t="shared" ca="1" si="385"/>
        <v>0.71111111111111114</v>
      </c>
      <c r="T1037" s="524"/>
      <c r="U1037" s="524"/>
      <c r="V1037" s="524"/>
      <c r="W1037" s="524"/>
      <c r="X1037" s="524"/>
      <c r="Y1037" s="524"/>
      <c r="Z1037" s="524"/>
      <c r="AA1037" s="524"/>
      <c r="AB1037" s="524"/>
      <c r="AC1037" s="524"/>
      <c r="AD1037" s="524"/>
      <c r="AE1037" s="524"/>
    </row>
    <row r="1038" spans="2:38">
      <c r="B1038" s="772" t="s">
        <v>963</v>
      </c>
      <c r="C1038" s="376">
        <v>1</v>
      </c>
      <c r="D1038" s="771">
        <v>3.2</v>
      </c>
      <c r="E1038" s="104">
        <v>2.1299999999999999E-2</v>
      </c>
      <c r="F1038" s="104"/>
      <c r="H1038" s="576">
        <v>843</v>
      </c>
      <c r="I1038" s="510">
        <f t="shared" si="379"/>
        <v>1104</v>
      </c>
      <c r="J1038" s="53" t="str" cm="1">
        <f t="array" aca="1" ref="J1038" ca="1">INDIRECT("B" &amp; I1038)</f>
        <v>NIVEL 974 M4 7S T.PM 843 17-04-2026</v>
      </c>
      <c r="K1038" s="511">
        <f t="shared" ca="1" si="380"/>
        <v>3.2</v>
      </c>
      <c r="L1038" s="508">
        <f t="shared" ca="1" si="381"/>
        <v>1.494E-2</v>
      </c>
      <c r="M1038" s="508">
        <f t="shared" ca="1" si="382"/>
        <v>0</v>
      </c>
      <c r="N1038" s="512">
        <f t="shared" ca="1" si="383"/>
        <v>0</v>
      </c>
      <c r="O1038" s="512">
        <f t="shared" ca="1" si="386"/>
        <v>1.3446E-2</v>
      </c>
      <c r="P1038" s="513">
        <f t="shared" ca="1" si="387"/>
        <v>0</v>
      </c>
      <c r="Q1038" s="514" t="str">
        <f t="shared" ca="1" si="384"/>
        <v>Dump</v>
      </c>
      <c r="R1038" s="515">
        <f t="shared" ca="1" si="385"/>
        <v>0.71111111111111114</v>
      </c>
      <c r="T1038" s="524"/>
      <c r="U1038" s="524"/>
      <c r="V1038" s="524"/>
      <c r="W1038" s="524"/>
      <c r="X1038" s="524"/>
      <c r="Y1038" s="524"/>
      <c r="Z1038" s="524"/>
      <c r="AA1038" s="524"/>
      <c r="AB1038" s="524"/>
      <c r="AC1038" s="524"/>
      <c r="AD1038" s="524"/>
      <c r="AE1038" s="524"/>
    </row>
    <row r="1039" spans="2:38">
      <c r="B1039" s="772" t="s">
        <v>964</v>
      </c>
      <c r="C1039" s="376">
        <v>1</v>
      </c>
      <c r="D1039" s="771">
        <v>3.2</v>
      </c>
      <c r="E1039" s="104">
        <v>1.34E-2</v>
      </c>
      <c r="F1039" s="104"/>
      <c r="H1039" s="576">
        <v>844</v>
      </c>
      <c r="I1039" s="510">
        <f t="shared" si="379"/>
        <v>1105</v>
      </c>
      <c r="J1039" s="53" t="str" cm="1">
        <f t="array" aca="1" ref="J1039" ca="1">INDIRECT("B" &amp; I1039)</f>
        <v>NIVEL 974 M4 7S T.PM 844 17-04-2026</v>
      </c>
      <c r="K1039" s="511">
        <f t="shared" ca="1" si="380"/>
        <v>3.2</v>
      </c>
      <c r="L1039" s="508">
        <f t="shared" ca="1" si="381"/>
        <v>1.5480000000000001E-2</v>
      </c>
      <c r="M1039" s="508">
        <f t="shared" ca="1" si="382"/>
        <v>0</v>
      </c>
      <c r="N1039" s="512">
        <f t="shared" ca="1" si="383"/>
        <v>0</v>
      </c>
      <c r="O1039" s="512">
        <f t="shared" ca="1" si="386"/>
        <v>1.3932000000000002E-2</v>
      </c>
      <c r="P1039" s="513">
        <f t="shared" ca="1" si="387"/>
        <v>0</v>
      </c>
      <c r="Q1039" s="514" t="str">
        <f t="shared" ca="1" si="384"/>
        <v>Dump</v>
      </c>
      <c r="R1039" s="515">
        <f t="shared" ca="1" si="385"/>
        <v>0.71111111111111114</v>
      </c>
      <c r="T1039" s="524"/>
      <c r="U1039" s="524"/>
      <c r="V1039" s="524"/>
      <c r="W1039" s="524"/>
      <c r="X1039" s="524"/>
      <c r="Y1039" s="524"/>
      <c r="Z1039" s="524"/>
      <c r="AA1039" s="524"/>
      <c r="AB1039" s="524"/>
      <c r="AC1039" s="524"/>
      <c r="AD1039" s="524"/>
      <c r="AE1039" s="524"/>
    </row>
    <row r="1040" spans="2:38">
      <c r="B1040" s="772" t="s">
        <v>965</v>
      </c>
      <c r="C1040" s="376">
        <v>1</v>
      </c>
      <c r="D1040" s="771">
        <v>3.2</v>
      </c>
      <c r="E1040" s="104">
        <v>1.09E-2</v>
      </c>
      <c r="F1040" s="104"/>
      <c r="H1040" s="576">
        <v>845</v>
      </c>
      <c r="I1040" s="510">
        <f t="shared" si="379"/>
        <v>1106</v>
      </c>
      <c r="J1040" s="53" t="str" cm="1">
        <f t="array" aca="1" ref="J1040" ca="1">INDIRECT("B" &amp; I1040)</f>
        <v>NIVEL 974 M4 7S T.PM 845 17-04-2026</v>
      </c>
      <c r="K1040" s="511">
        <f t="shared" ca="1" si="380"/>
        <v>3.2</v>
      </c>
      <c r="L1040" s="508">
        <f t="shared" ca="1" si="381"/>
        <v>8.5500000000000003E-3</v>
      </c>
      <c r="M1040" s="508">
        <f t="shared" ca="1" si="382"/>
        <v>0</v>
      </c>
      <c r="N1040" s="512">
        <f t="shared" ca="1" si="383"/>
        <v>0</v>
      </c>
      <c r="O1040" s="512">
        <f t="shared" ca="1" si="386"/>
        <v>7.6950000000000005E-3</v>
      </c>
      <c r="P1040" s="513">
        <f t="shared" ca="1" si="387"/>
        <v>0</v>
      </c>
      <c r="Q1040" s="514" t="str">
        <f t="shared" ca="1" si="384"/>
        <v>Dump</v>
      </c>
      <c r="R1040" s="515">
        <f t="shared" ca="1" si="385"/>
        <v>0.71111111111111114</v>
      </c>
      <c r="T1040" s="524"/>
      <c r="U1040" s="524"/>
      <c r="V1040" s="524"/>
      <c r="W1040" s="524"/>
      <c r="X1040" s="524"/>
      <c r="Y1040" s="524"/>
      <c r="Z1040" s="524"/>
      <c r="AA1040" s="524"/>
      <c r="AB1040" s="524"/>
      <c r="AC1040" s="524"/>
      <c r="AD1040" s="524"/>
      <c r="AE1040" s="524"/>
    </row>
    <row r="1041" spans="2:37">
      <c r="B1041" s="772" t="s">
        <v>966</v>
      </c>
      <c r="C1041" s="376">
        <v>1</v>
      </c>
      <c r="D1041" s="771">
        <v>3.2</v>
      </c>
      <c r="E1041" s="104">
        <v>1.1900000000000001E-2</v>
      </c>
      <c r="F1041" s="104"/>
      <c r="H1041" s="576">
        <v>846</v>
      </c>
      <c r="I1041" s="510">
        <f t="shared" si="379"/>
        <v>1107</v>
      </c>
      <c r="J1041" s="53" t="str" cm="1">
        <f t="array" aca="1" ref="J1041" ca="1">INDIRECT("B" &amp; I1041)</f>
        <v>NIVEL 974 M4 7S T.PM 846 17-04-2026</v>
      </c>
      <c r="K1041" s="511">
        <f t="shared" ca="1" si="380"/>
        <v>3.2</v>
      </c>
      <c r="L1041" s="508">
        <f t="shared" ca="1" si="381"/>
        <v>1.0800000000000001E-2</v>
      </c>
      <c r="M1041" s="508">
        <f t="shared" ca="1" si="382"/>
        <v>0</v>
      </c>
      <c r="N1041" s="512">
        <f t="shared" ca="1" si="383"/>
        <v>0</v>
      </c>
      <c r="O1041" s="512">
        <f t="shared" ca="1" si="386"/>
        <v>9.7200000000000012E-3</v>
      </c>
      <c r="P1041" s="513">
        <f t="shared" ca="1" si="387"/>
        <v>0</v>
      </c>
      <c r="Q1041" s="514" t="str">
        <f t="shared" ca="1" si="384"/>
        <v>Dump</v>
      </c>
      <c r="R1041" s="515">
        <f t="shared" ca="1" si="385"/>
        <v>0.71111111111111114</v>
      </c>
    </row>
    <row r="1042" spans="2:37">
      <c r="B1042" s="772" t="s">
        <v>967</v>
      </c>
      <c r="C1042" s="376">
        <v>1</v>
      </c>
      <c r="D1042" s="771">
        <v>3.2</v>
      </c>
      <c r="E1042" s="104">
        <v>1.2200000000000001E-2</v>
      </c>
      <c r="F1042" s="104"/>
      <c r="H1042" s="576">
        <v>847</v>
      </c>
      <c r="I1042" s="510">
        <f t="shared" si="379"/>
        <v>1108</v>
      </c>
      <c r="J1042" s="53" t="str" cm="1">
        <f t="array" aca="1" ref="J1042" ca="1">INDIRECT("B" &amp; I1042)</f>
        <v>NIVEL 974 M4 7S T.PM 847 17-04-2026</v>
      </c>
      <c r="K1042" s="511">
        <f t="shared" ca="1" si="380"/>
        <v>3.2</v>
      </c>
      <c r="L1042" s="508">
        <f t="shared" ca="1" si="381"/>
        <v>1.0710000000000001E-2</v>
      </c>
      <c r="M1042" s="508">
        <f t="shared" ca="1" si="382"/>
        <v>0</v>
      </c>
      <c r="N1042" s="512">
        <f t="shared" ca="1" si="383"/>
        <v>0</v>
      </c>
      <c r="O1042" s="512">
        <f t="shared" ca="1" si="386"/>
        <v>9.6390000000000017E-3</v>
      </c>
      <c r="P1042" s="513">
        <f t="shared" ca="1" si="387"/>
        <v>0</v>
      </c>
      <c r="Q1042" s="514" t="str">
        <f t="shared" ca="1" si="384"/>
        <v>Dump</v>
      </c>
      <c r="R1042" s="515">
        <f t="shared" ca="1" si="385"/>
        <v>0.71111111111111114</v>
      </c>
    </row>
    <row r="1043" spans="2:37">
      <c r="B1043" s="772" t="s">
        <v>968</v>
      </c>
      <c r="C1043" s="376">
        <v>1</v>
      </c>
      <c r="D1043" s="771">
        <v>3.2</v>
      </c>
      <c r="E1043" s="104">
        <v>1.2200000000000001E-2</v>
      </c>
      <c r="F1043" s="104"/>
      <c r="H1043" s="576">
        <v>848</v>
      </c>
      <c r="I1043" s="510">
        <f t="shared" si="379"/>
        <v>1109</v>
      </c>
      <c r="J1043" s="53" t="str" cm="1">
        <f t="array" aca="1" ref="J1043" ca="1">INDIRECT("B" &amp; I1043)</f>
        <v>NIVEL 974 M4 7S T.PM 848 17-04-2026</v>
      </c>
      <c r="K1043" s="511">
        <f t="shared" ca="1" si="380"/>
        <v>3.2</v>
      </c>
      <c r="L1043" s="508">
        <f t="shared" ca="1" si="381"/>
        <v>9.810000000000001E-3</v>
      </c>
      <c r="M1043" s="508">
        <f t="shared" ca="1" si="382"/>
        <v>0</v>
      </c>
      <c r="N1043" s="512">
        <f t="shared" ca="1" si="383"/>
        <v>0</v>
      </c>
      <c r="O1043" s="512">
        <f t="shared" ca="1" si="386"/>
        <v>8.8290000000000018E-3</v>
      </c>
      <c r="P1043" s="513">
        <f t="shared" ca="1" si="387"/>
        <v>0</v>
      </c>
      <c r="Q1043" s="514" t="str">
        <f t="shared" ca="1" si="384"/>
        <v>Dump</v>
      </c>
      <c r="R1043" s="515">
        <f t="shared" ca="1" si="385"/>
        <v>0.71111111111111114</v>
      </c>
    </row>
    <row r="1044" spans="2:37">
      <c r="B1044" s="772" t="s">
        <v>969</v>
      </c>
      <c r="C1044" s="376">
        <v>1</v>
      </c>
      <c r="D1044" s="771">
        <v>3.2</v>
      </c>
      <c r="E1044" s="104">
        <v>9.1999999999999998E-3</v>
      </c>
      <c r="F1044" s="104"/>
      <c r="H1044" s="576">
        <v>849</v>
      </c>
      <c r="I1044" s="510">
        <f t="shared" si="379"/>
        <v>1110</v>
      </c>
      <c r="J1044" s="53" t="str" cm="1">
        <f t="array" aca="1" ref="J1044" ca="1">INDIRECT("B" &amp; I1044)</f>
        <v>NIVEL 974 M4 7S T.PM 849 17-04-2026</v>
      </c>
      <c r="K1044" s="511">
        <f t="shared" ca="1" si="380"/>
        <v>3.2</v>
      </c>
      <c r="L1044" s="508">
        <f t="shared" ca="1" si="381"/>
        <v>6.8399999999999997E-3</v>
      </c>
      <c r="M1044" s="508">
        <f t="shared" ca="1" si="382"/>
        <v>0</v>
      </c>
      <c r="N1044" s="512">
        <f t="shared" ca="1" si="383"/>
        <v>0</v>
      </c>
      <c r="O1044" s="512">
        <f t="shared" ca="1" si="386"/>
        <v>6.156E-3</v>
      </c>
      <c r="P1044" s="513">
        <f t="shared" ca="1" si="387"/>
        <v>0</v>
      </c>
      <c r="Q1044" s="514" t="str">
        <f t="shared" ca="1" si="384"/>
        <v>Dump</v>
      </c>
      <c r="R1044" s="515">
        <f t="shared" ca="1" si="385"/>
        <v>0.71111111111111114</v>
      </c>
    </row>
    <row r="1045" spans="2:37">
      <c r="B1045" s="772" t="s">
        <v>970</v>
      </c>
      <c r="C1045" s="376">
        <v>1</v>
      </c>
      <c r="D1045" s="771">
        <v>3.2</v>
      </c>
      <c r="E1045" s="104">
        <v>9.5999999999999992E-3</v>
      </c>
      <c r="F1045" s="104"/>
      <c r="H1045" s="576">
        <v>850</v>
      </c>
      <c r="I1045" s="510">
        <f t="shared" si="379"/>
        <v>1111</v>
      </c>
      <c r="J1045" s="53" t="str" cm="1">
        <f t="array" aca="1" ref="J1045" ca="1">INDIRECT("B" &amp; I1045)</f>
        <v>NIVEL 974 M4 7S T.PM 850 17-04-2026</v>
      </c>
      <c r="K1045" s="511">
        <f t="shared" ca="1" si="380"/>
        <v>3.2</v>
      </c>
      <c r="L1045" s="508">
        <f t="shared" ca="1" si="381"/>
        <v>1.188E-2</v>
      </c>
      <c r="M1045" s="508">
        <f t="shared" ca="1" si="382"/>
        <v>0</v>
      </c>
      <c r="N1045" s="512">
        <f t="shared" ca="1" si="383"/>
        <v>0</v>
      </c>
      <c r="O1045" s="512">
        <f t="shared" ca="1" si="386"/>
        <v>1.0692E-2</v>
      </c>
      <c r="P1045" s="513">
        <f t="shared" ca="1" si="387"/>
        <v>0</v>
      </c>
      <c r="Q1045" s="514" t="str">
        <f t="shared" ca="1" si="384"/>
        <v>Dump</v>
      </c>
      <c r="R1045" s="515">
        <f t="shared" ca="1" si="385"/>
        <v>0.71111111111111114</v>
      </c>
    </row>
    <row r="1046" spans="2:37">
      <c r="B1046" s="772" t="s">
        <v>971</v>
      </c>
      <c r="C1046" s="376">
        <v>1</v>
      </c>
      <c r="D1046" s="771">
        <v>3.2</v>
      </c>
      <c r="E1046" s="104">
        <v>1.37E-2</v>
      </c>
      <c r="F1046" s="104"/>
      <c r="H1046" s="576">
        <v>851</v>
      </c>
      <c r="I1046" s="510">
        <f t="shared" si="379"/>
        <v>1112</v>
      </c>
      <c r="J1046" s="53" t="str" cm="1">
        <f t="array" aca="1" ref="J1046" ca="1">INDIRECT("B" &amp; I1046)</f>
        <v>NIVEL 974 M4 7S T.PM 851 17-04-2026</v>
      </c>
      <c r="K1046" s="511">
        <f t="shared" ca="1" si="380"/>
        <v>3.2</v>
      </c>
      <c r="L1046" s="508">
        <f t="shared" ca="1" si="381"/>
        <v>7.4700000000000001E-3</v>
      </c>
      <c r="M1046" s="508">
        <f t="shared" ca="1" si="382"/>
        <v>0</v>
      </c>
      <c r="N1046" s="512">
        <f t="shared" ca="1" si="383"/>
        <v>0</v>
      </c>
      <c r="O1046" s="512">
        <f t="shared" ca="1" si="386"/>
        <v>6.7229999999999998E-3</v>
      </c>
      <c r="P1046" s="513">
        <f t="shared" ca="1" si="387"/>
        <v>0</v>
      </c>
      <c r="Q1046" s="514" t="str">
        <f t="shared" ca="1" si="384"/>
        <v>Dump</v>
      </c>
      <c r="R1046" s="515">
        <f t="shared" ca="1" si="385"/>
        <v>0.71111111111111114</v>
      </c>
    </row>
    <row r="1047" spans="2:37">
      <c r="B1047" s="772" t="s">
        <v>972</v>
      </c>
      <c r="C1047" s="376">
        <v>1</v>
      </c>
      <c r="D1047" s="771">
        <v>3.2</v>
      </c>
      <c r="E1047" s="104">
        <v>1.26E-2</v>
      </c>
      <c r="F1047" s="104"/>
      <c r="H1047" s="576">
        <v>852</v>
      </c>
      <c r="I1047" s="510">
        <f t="shared" si="379"/>
        <v>1113</v>
      </c>
      <c r="J1047" s="53" t="str" cm="1">
        <f t="array" aca="1" ref="J1047" ca="1">INDIRECT("B" &amp; I1047)</f>
        <v>NIVEL 974 M4 7S T.PM 852 17-04-2026</v>
      </c>
      <c r="K1047" s="511">
        <f t="shared" ca="1" si="380"/>
        <v>3.2</v>
      </c>
      <c r="L1047" s="508">
        <f t="shared" ca="1" si="381"/>
        <v>1.242E-2</v>
      </c>
      <c r="M1047" s="508">
        <f t="shared" ca="1" si="382"/>
        <v>0</v>
      </c>
      <c r="N1047" s="512">
        <f t="shared" ca="1" si="383"/>
        <v>0</v>
      </c>
      <c r="O1047" s="512">
        <f t="shared" ca="1" si="386"/>
        <v>1.1178E-2</v>
      </c>
      <c r="P1047" s="513">
        <f t="shared" ca="1" si="387"/>
        <v>0</v>
      </c>
      <c r="Q1047" s="514" t="str">
        <f t="shared" ca="1" si="384"/>
        <v>Dump</v>
      </c>
      <c r="R1047" s="515">
        <f t="shared" ca="1" si="385"/>
        <v>0.71111111111111114</v>
      </c>
    </row>
    <row r="1048" spans="2:37">
      <c r="B1048" s="772" t="s">
        <v>973</v>
      </c>
      <c r="C1048" s="376">
        <v>1</v>
      </c>
      <c r="D1048" s="771">
        <v>3.2</v>
      </c>
      <c r="E1048" s="104">
        <v>1.4500000000000001E-2</v>
      </c>
      <c r="F1048" s="104"/>
      <c r="H1048" s="576">
        <v>853</v>
      </c>
      <c r="I1048" s="510">
        <f t="shared" si="379"/>
        <v>1114</v>
      </c>
      <c r="J1048" s="53" t="str" cm="1">
        <f t="array" aca="1" ref="J1048" ca="1">INDIRECT("B" &amp; I1048)</f>
        <v>NIVEL 974 M4 7S T.PM 853 17-04-2026</v>
      </c>
      <c r="K1048" s="511">
        <f t="shared" ca="1" si="380"/>
        <v>3.2</v>
      </c>
      <c r="L1048" s="508">
        <f t="shared" ca="1" si="381"/>
        <v>6.8399999999999997E-3</v>
      </c>
      <c r="M1048" s="508">
        <f t="shared" ca="1" si="382"/>
        <v>0</v>
      </c>
      <c r="N1048" s="512">
        <f t="shared" ca="1" si="383"/>
        <v>0</v>
      </c>
      <c r="O1048" s="512">
        <f t="shared" ca="1" si="386"/>
        <v>6.156E-3</v>
      </c>
      <c r="P1048" s="513">
        <f t="shared" ca="1" si="387"/>
        <v>0</v>
      </c>
      <c r="Q1048" s="514" t="str">
        <f t="shared" ca="1" si="384"/>
        <v>Dump</v>
      </c>
      <c r="R1048" s="515">
        <f t="shared" ca="1" si="385"/>
        <v>0.71111111111111114</v>
      </c>
    </row>
    <row r="1049" spans="2:37">
      <c r="B1049" s="772" t="s">
        <v>974</v>
      </c>
      <c r="C1049" s="376">
        <v>1</v>
      </c>
      <c r="D1049" s="771">
        <v>3.2</v>
      </c>
      <c r="E1049" s="104">
        <v>1.1599999999999999E-2</v>
      </c>
      <c r="F1049" s="104"/>
      <c r="H1049" s="576">
        <v>854</v>
      </c>
      <c r="I1049" s="510">
        <f t="shared" si="379"/>
        <v>1115</v>
      </c>
      <c r="J1049" s="53" t="str" cm="1">
        <f t="array" aca="1" ref="J1049" ca="1">INDIRECT("B" &amp; I1049)</f>
        <v>NIVEL 974 REMANENTE T.PM 854 17-04-2026</v>
      </c>
      <c r="K1049" s="511">
        <f t="shared" ca="1" si="380"/>
        <v>3.2</v>
      </c>
      <c r="L1049" s="508">
        <f t="shared" ca="1" si="381"/>
        <v>9.2700000000000005E-3</v>
      </c>
      <c r="M1049" s="508">
        <f t="shared" ca="1" si="382"/>
        <v>0</v>
      </c>
      <c r="N1049" s="512">
        <f t="shared" ca="1" si="383"/>
        <v>0</v>
      </c>
      <c r="O1049" s="512">
        <f t="shared" ref="O1049:O1052" ca="1" si="388">+IF(L1049=0,N1049*0.9,L1049*0.9)</f>
        <v>8.3430000000000015E-3</v>
      </c>
      <c r="P1049" s="513">
        <f t="shared" ref="P1049:P1052" ca="1" si="389">+M1049*0.9</f>
        <v>0</v>
      </c>
      <c r="Q1049" s="514" t="str">
        <f t="shared" ref="Q1049:Q1052" ca="1" si="390">+IF(L1049=0,"-","Dump")</f>
        <v>Dump</v>
      </c>
      <c r="R1049" s="515">
        <f t="shared" ref="R1049:R1052" ca="1" si="391">+K1049/4.5</f>
        <v>0.71111111111111114</v>
      </c>
    </row>
    <row r="1050" spans="2:37">
      <c r="B1050" s="772" t="s">
        <v>975</v>
      </c>
      <c r="C1050" s="376">
        <v>1</v>
      </c>
      <c r="D1050" s="771">
        <v>3.2</v>
      </c>
      <c r="E1050" s="104">
        <v>1.0200000000000001E-2</v>
      </c>
      <c r="F1050" s="104"/>
      <c r="H1050" s="576">
        <v>855</v>
      </c>
      <c r="I1050" s="510">
        <f t="shared" si="379"/>
        <v>1116</v>
      </c>
      <c r="J1050" s="53" t="str" cm="1">
        <f t="array" aca="1" ref="J1050" ca="1">INDIRECT("B" &amp; I1050)</f>
        <v>NIVEL 974 REMANENTE T.PM 855 17-04-2026</v>
      </c>
      <c r="K1050" s="511">
        <f t="shared" ca="1" si="380"/>
        <v>3.2</v>
      </c>
      <c r="L1050" s="508">
        <f t="shared" ca="1" si="381"/>
        <v>8.7299999999999999E-3</v>
      </c>
      <c r="M1050" s="508">
        <f t="shared" ca="1" si="382"/>
        <v>0</v>
      </c>
      <c r="N1050" s="512">
        <f t="shared" ca="1" si="383"/>
        <v>0</v>
      </c>
      <c r="O1050" s="512">
        <f t="shared" ca="1" si="388"/>
        <v>7.8569999999999994E-3</v>
      </c>
      <c r="P1050" s="513">
        <f t="shared" ca="1" si="389"/>
        <v>0</v>
      </c>
      <c r="Q1050" s="514" t="str">
        <f t="shared" ca="1" si="390"/>
        <v>Dump</v>
      </c>
      <c r="R1050" s="515">
        <f t="shared" ca="1" si="391"/>
        <v>0.71111111111111114</v>
      </c>
    </row>
    <row r="1051" spans="2:37">
      <c r="B1051" s="772" t="s">
        <v>976</v>
      </c>
      <c r="C1051" s="376">
        <v>1</v>
      </c>
      <c r="D1051" s="771">
        <v>3.2</v>
      </c>
      <c r="E1051" s="104">
        <v>1.09E-2</v>
      </c>
      <c r="F1051" s="104"/>
      <c r="H1051" s="576">
        <v>856</v>
      </c>
      <c r="I1051" s="510">
        <f t="shared" si="379"/>
        <v>1117</v>
      </c>
      <c r="J1051" s="53" t="str" cm="1">
        <f t="array" aca="1" ref="J1051" ca="1">INDIRECT("B" &amp; I1051)</f>
        <v>NIVEL 974 REMANENTE T.PM 856 17-04-2026</v>
      </c>
      <c r="K1051" s="511">
        <f t="shared" ca="1" si="380"/>
        <v>3.2</v>
      </c>
      <c r="L1051" s="508">
        <f t="shared" ca="1" si="381"/>
        <v>8.4600000000000005E-3</v>
      </c>
      <c r="M1051" s="508">
        <f t="shared" ca="1" si="382"/>
        <v>0</v>
      </c>
      <c r="N1051" s="512">
        <f t="shared" ca="1" si="383"/>
        <v>0</v>
      </c>
      <c r="O1051" s="512">
        <f t="shared" ca="1" si="388"/>
        <v>7.614000000000001E-3</v>
      </c>
      <c r="P1051" s="513">
        <f t="shared" ca="1" si="389"/>
        <v>0</v>
      </c>
      <c r="Q1051" s="514" t="str">
        <f t="shared" ca="1" si="390"/>
        <v>Dump</v>
      </c>
      <c r="R1051" s="515">
        <f t="shared" ca="1" si="391"/>
        <v>0.71111111111111114</v>
      </c>
    </row>
    <row r="1052" spans="2:37">
      <c r="B1052" s="772" t="s">
        <v>977</v>
      </c>
      <c r="C1052" s="376">
        <v>1</v>
      </c>
      <c r="D1052" s="771">
        <v>3.2</v>
      </c>
      <c r="E1052" s="104">
        <v>1.5699999999999999E-2</v>
      </c>
      <c r="F1052" s="104"/>
      <c r="H1052" s="576">
        <v>857</v>
      </c>
      <c r="I1052" s="510">
        <f t="shared" si="379"/>
        <v>1118</v>
      </c>
      <c r="J1052" s="53" t="str" cm="1">
        <f t="array" aca="1" ref="J1052" ca="1">INDIRECT("B" &amp; I1052)</f>
        <v>NIVEL 974 REMANENTE T.PM 857 17-04-2026</v>
      </c>
      <c r="K1052" s="511">
        <f t="shared" ca="1" si="380"/>
        <v>3.2</v>
      </c>
      <c r="L1052" s="508">
        <f t="shared" ca="1" si="381"/>
        <v>9.3600000000000003E-3</v>
      </c>
      <c r="M1052" s="508">
        <f t="shared" ca="1" si="382"/>
        <v>0</v>
      </c>
      <c r="N1052" s="512">
        <f t="shared" ca="1" si="383"/>
        <v>0</v>
      </c>
      <c r="O1052" s="512">
        <f t="shared" ca="1" si="388"/>
        <v>8.4240000000000009E-3</v>
      </c>
      <c r="P1052" s="513">
        <f t="shared" ca="1" si="389"/>
        <v>0</v>
      </c>
      <c r="Q1052" s="514" t="str">
        <f t="shared" ca="1" si="390"/>
        <v>Dump</v>
      </c>
      <c r="R1052" s="515">
        <f t="shared" ca="1" si="391"/>
        <v>0.71111111111111114</v>
      </c>
    </row>
    <row r="1053" spans="2:37">
      <c r="B1053" s="772" t="s">
        <v>978</v>
      </c>
      <c r="C1053" s="376">
        <v>1</v>
      </c>
      <c r="D1053" s="771">
        <v>3.2</v>
      </c>
      <c r="E1053" s="104">
        <v>1.14E-2</v>
      </c>
      <c r="F1053" s="104"/>
      <c r="H1053" s="576"/>
      <c r="I1053"/>
      <c r="J1053"/>
      <c r="K1053" s="519">
        <f ca="1">SUM(K1027:K1052)</f>
        <v>83.200000000000031</v>
      </c>
      <c r="L1053" s="516">
        <f ca="1">+SUMPRODUCT(L1027:L1052,K1027:K1052)/K1053</f>
        <v>1.1533846153846151E-2</v>
      </c>
      <c r="M1053" s="516">
        <f ca="1">+SUMPRODUCT(M1027:M1052,K1027:K1052)/K1053</f>
        <v>0</v>
      </c>
      <c r="N1053" s="69">
        <f ca="1">+SUMPRODUCT(N1027:N1052,K1027:K1052)/K1053</f>
        <v>0</v>
      </c>
      <c r="O1053" s="552">
        <f ca="1">+SUMPRODUCT(O1027:O1052,K1027:K1052)/K1053</f>
        <v>1.0380461538461535E-2</v>
      </c>
      <c r="P1053" s="69">
        <f ca="1">+SUMPRODUCT(P1027:P1052,K1027:K1052)/K1053</f>
        <v>0</v>
      </c>
      <c r="Q1053"/>
      <c r="R1053"/>
    </row>
    <row r="1054" spans="2:37">
      <c r="B1054" s="772" t="s">
        <v>979</v>
      </c>
      <c r="C1054" s="376">
        <v>1</v>
      </c>
      <c r="D1054" s="771">
        <v>3.2</v>
      </c>
      <c r="E1054" s="104">
        <v>1.1599999999999999E-2</v>
      </c>
      <c r="F1054" s="104"/>
      <c r="H1054" s="576"/>
      <c r="I1054"/>
      <c r="J1054"/>
      <c r="K1054" s="551" t="s">
        <v>59</v>
      </c>
      <c r="L1054" s="550">
        <f ca="1">+L1053/0.9</f>
        <v>1.2815384615384612E-2</v>
      </c>
      <c r="M1054" s="518">
        <f ca="1">+M1053/0.9</f>
        <v>0</v>
      </c>
      <c r="N1054"/>
      <c r="O1054"/>
      <c r="P1054"/>
      <c r="Q1054"/>
      <c r="R1054"/>
    </row>
    <row r="1055" spans="2:37" ht="15" thickBot="1">
      <c r="B1055" s="772" t="s">
        <v>980</v>
      </c>
      <c r="C1055" s="376">
        <v>1</v>
      </c>
      <c r="D1055" s="771">
        <v>3.2</v>
      </c>
      <c r="E1055" s="104">
        <v>1.29E-2</v>
      </c>
      <c r="F1055" s="104"/>
      <c r="I1055" s="524"/>
      <c r="R1055" s="524"/>
    </row>
    <row r="1056" spans="2:37" ht="28.8">
      <c r="B1056" s="772" t="s">
        <v>981</v>
      </c>
      <c r="C1056" s="376">
        <v>1</v>
      </c>
      <c r="D1056" s="771">
        <v>3.2</v>
      </c>
      <c r="E1056" s="104">
        <v>1.32E-2</v>
      </c>
      <c r="F1056" s="104"/>
      <c r="I1056" s="547" t="s">
        <v>417</v>
      </c>
      <c r="J1056" s="77" t="s">
        <v>63</v>
      </c>
      <c r="K1056" s="507" t="s">
        <v>44</v>
      </c>
      <c r="L1056" s="549" t="s">
        <v>297</v>
      </c>
      <c r="M1056" s="508" t="s">
        <v>292</v>
      </c>
      <c r="N1056" s="545" t="s">
        <v>46</v>
      </c>
      <c r="O1056" s="549" t="s">
        <v>293</v>
      </c>
      <c r="P1056" s="508" t="s">
        <v>294</v>
      </c>
      <c r="Q1056"/>
      <c r="R1056"/>
      <c r="AJ1056" s="95" t="str">
        <f>+I1056</f>
        <v>CN030</v>
      </c>
      <c r="AK1056" s="96" t="s">
        <v>62</v>
      </c>
    </row>
    <row r="1057" spans="2:38" ht="15" thickBot="1">
      <c r="B1057" s="772" t="s">
        <v>982</v>
      </c>
      <c r="C1057" s="376">
        <v>1</v>
      </c>
      <c r="D1057" s="771">
        <v>3.2</v>
      </c>
      <c r="E1057" s="104">
        <v>1.18E-2</v>
      </c>
      <c r="F1057" s="104"/>
      <c r="H1057" s="576">
        <v>858</v>
      </c>
      <c r="I1057" s="510">
        <f t="shared" ref="I1057:I1077" si="392">IF(H1057="",
   IFERROR(MATCH("**", B:B, 0), ""),
   IFERROR(MATCH("* "&amp;H1057&amp;" *", B:B, 0), "")
)</f>
        <v>1119</v>
      </c>
      <c r="J1057" s="53" t="str" cm="1">
        <f t="array" aca="1" ref="J1057" ca="1">INDIRECT("B" &amp; I1057)</f>
        <v>NIVEL 974 REMANENTE T.PM 858 17-04-2026</v>
      </c>
      <c r="K1057" s="511">
        <f t="shared" ref="K1057:K1077" ca="1" si="393">INDEX(D:D, MATCH(J1057, $B:$B, 0))</f>
        <v>3.2</v>
      </c>
      <c r="L1057" s="508">
        <f t="shared" ref="L1057:L1077" ca="1" si="394">INDEX(E:E, MATCH($J1057, $B:$B, 0))*0.9</f>
        <v>8.6400000000000001E-3</v>
      </c>
      <c r="M1057" s="508">
        <f t="shared" ref="M1057:M1077" ca="1" si="395">INDEX(F:F, MATCH($J1057, $B:$B, 0))*0.9</f>
        <v>0</v>
      </c>
      <c r="N1057" s="512">
        <f t="shared" ref="N1057:N1077" ca="1" si="396">INDEX(G:G, MATCH($J$578, $B:$B, 0))</f>
        <v>0</v>
      </c>
      <c r="O1057" s="512">
        <f ca="1">+IF(L1057=0,N1057*0.9,L1057*0.9)</f>
        <v>7.7759999999999999E-3</v>
      </c>
      <c r="P1057" s="513">
        <f ca="1">+M1057*0.9</f>
        <v>0</v>
      </c>
      <c r="Q1057" s="514" t="str">
        <f t="shared" ref="Q1057:Q1077" ca="1" si="397">+IF(L1057=0,"-","Dump")</f>
        <v>Dump</v>
      </c>
      <c r="R1057" s="515">
        <f t="shared" ref="R1057:R1077" ca="1" si="398">+K1057/4.5</f>
        <v>0.71111111111111114</v>
      </c>
      <c r="AJ1057" s="520">
        <f ca="1">+K1110-SUMIF(AE:AE, AJ1056, AA:AA)</f>
        <v>21.320000000000036</v>
      </c>
      <c r="AK1057" s="521">
        <f ca="1">O1078</f>
        <v>8.8675714285714278E-3</v>
      </c>
      <c r="AL1057" s="102">
        <f ca="1">COUNTIF(AE:AE, AJ1056)</f>
        <v>2</v>
      </c>
    </row>
    <row r="1058" spans="2:38" ht="15" thickBot="1">
      <c r="B1058" s="772" t="s">
        <v>983</v>
      </c>
      <c r="C1058" s="376">
        <v>1</v>
      </c>
      <c r="D1058" s="771">
        <v>3.2</v>
      </c>
      <c r="E1058" s="104">
        <v>7.0000000000000001E-3</v>
      </c>
      <c r="F1058" s="104"/>
      <c r="H1058" s="576">
        <v>859</v>
      </c>
      <c r="I1058" s="510">
        <f t="shared" si="392"/>
        <v>1120</v>
      </c>
      <c r="J1058" s="53" t="str" cm="1">
        <f t="array" aca="1" ref="J1058" ca="1">INDIRECT("B" &amp; I1058)</f>
        <v>NIVEL 974 REMANENTE T.PM 859 17-04-2026</v>
      </c>
      <c r="K1058" s="511">
        <f t="shared" ca="1" si="393"/>
        <v>3.2</v>
      </c>
      <c r="L1058" s="508">
        <f t="shared" ca="1" si="394"/>
        <v>3.6000000000000003E-3</v>
      </c>
      <c r="M1058" s="508">
        <f t="shared" ca="1" si="395"/>
        <v>0</v>
      </c>
      <c r="N1058" s="512">
        <f t="shared" ca="1" si="396"/>
        <v>0</v>
      </c>
      <c r="O1058" s="512">
        <f t="shared" ref="O1058:O1077" ca="1" si="399">+IF(L1058=0,N1058*0.9,L1058*0.9)</f>
        <v>3.2400000000000003E-3</v>
      </c>
      <c r="P1058" s="513">
        <f t="shared" ref="P1058:P1077" ca="1" si="400">+M1058*0.9</f>
        <v>0</v>
      </c>
      <c r="Q1058" s="514" t="str">
        <f t="shared" ca="1" si="397"/>
        <v>Dump</v>
      </c>
      <c r="R1058" s="515">
        <f t="shared" ca="1" si="398"/>
        <v>0.71111111111111114</v>
      </c>
      <c r="AJ1058" s="105" t="s">
        <v>83</v>
      </c>
      <c r="AK1058" s="101"/>
    </row>
    <row r="1059" spans="2:38">
      <c r="B1059" s="772" t="s">
        <v>984</v>
      </c>
      <c r="C1059" s="376">
        <v>1</v>
      </c>
      <c r="D1059" s="771">
        <v>3.2</v>
      </c>
      <c r="E1059" s="104">
        <v>1.0500000000000001E-2</v>
      </c>
      <c r="F1059" s="104"/>
      <c r="H1059" s="576">
        <v>860</v>
      </c>
      <c r="I1059" s="510">
        <f t="shared" si="392"/>
        <v>1121</v>
      </c>
      <c r="J1059" s="53" t="str" cm="1">
        <f t="array" aca="1" ref="J1059" ca="1">INDIRECT("B" &amp; I1059)</f>
        <v>NIVEL 974 REMANENTE T.PM 860 17-04-2026</v>
      </c>
      <c r="K1059" s="511">
        <f t="shared" ca="1" si="393"/>
        <v>3.2</v>
      </c>
      <c r="L1059" s="508">
        <f t="shared" ca="1" si="394"/>
        <v>8.8199999999999997E-3</v>
      </c>
      <c r="M1059" s="508">
        <f t="shared" ca="1" si="395"/>
        <v>0</v>
      </c>
      <c r="N1059" s="512">
        <f t="shared" ca="1" si="396"/>
        <v>0</v>
      </c>
      <c r="O1059" s="512">
        <f t="shared" ca="1" si="399"/>
        <v>7.9380000000000006E-3</v>
      </c>
      <c r="P1059" s="513">
        <f t="shared" ca="1" si="400"/>
        <v>0</v>
      </c>
      <c r="Q1059" s="514" t="str">
        <f t="shared" ca="1" si="397"/>
        <v>Dump</v>
      </c>
      <c r="R1059" s="515">
        <f t="shared" ca="1" si="398"/>
        <v>0.71111111111111114</v>
      </c>
    </row>
    <row r="1060" spans="2:38">
      <c r="B1060" s="772" t="s">
        <v>985</v>
      </c>
      <c r="C1060" s="376">
        <v>1</v>
      </c>
      <c r="D1060" s="771">
        <v>3.2</v>
      </c>
      <c r="E1060" s="104">
        <v>9.7999999999999997E-3</v>
      </c>
      <c r="F1060" s="104"/>
      <c r="H1060" s="576">
        <v>861</v>
      </c>
      <c r="I1060" s="510">
        <f t="shared" si="392"/>
        <v>1122</v>
      </c>
      <c r="J1060" s="53" t="str" cm="1">
        <f t="array" aca="1" ref="J1060" ca="1">INDIRECT("B" &amp; I1060)</f>
        <v>NIVEL 974 M4 7N PM 861 17-04-2026</v>
      </c>
      <c r="K1060" s="511">
        <f t="shared" ca="1" si="393"/>
        <v>3.2</v>
      </c>
      <c r="L1060" s="508">
        <f t="shared" ca="1" si="394"/>
        <v>1.1520000000000001E-2</v>
      </c>
      <c r="M1060" s="508">
        <f t="shared" ca="1" si="395"/>
        <v>0</v>
      </c>
      <c r="N1060" s="512">
        <f t="shared" ca="1" si="396"/>
        <v>0</v>
      </c>
      <c r="O1060" s="512">
        <f t="shared" ca="1" si="399"/>
        <v>1.0368E-2</v>
      </c>
      <c r="P1060" s="513">
        <f t="shared" ca="1" si="400"/>
        <v>0</v>
      </c>
      <c r="Q1060" s="514" t="str">
        <f t="shared" ca="1" si="397"/>
        <v>Dump</v>
      </c>
      <c r="R1060" s="515">
        <f t="shared" ca="1" si="398"/>
        <v>0.71111111111111114</v>
      </c>
    </row>
    <row r="1061" spans="2:38">
      <c r="B1061" s="772" t="s">
        <v>986</v>
      </c>
      <c r="C1061" s="376">
        <v>1</v>
      </c>
      <c r="D1061" s="771">
        <v>3.2</v>
      </c>
      <c r="E1061" s="104">
        <v>6.4999999999999997E-3</v>
      </c>
      <c r="F1061" s="104"/>
      <c r="H1061" s="576">
        <v>862</v>
      </c>
      <c r="I1061" s="510">
        <f t="shared" si="392"/>
        <v>1123</v>
      </c>
      <c r="J1061" s="53" t="str" cm="1">
        <f t="array" aca="1" ref="J1061" ca="1">INDIRECT("B" &amp; I1061)</f>
        <v>NIVEL 974 M4 7N PM 862 17-04-2026</v>
      </c>
      <c r="K1061" s="511">
        <f t="shared" ca="1" si="393"/>
        <v>3.2</v>
      </c>
      <c r="L1061" s="508">
        <f t="shared" ca="1" si="394"/>
        <v>8.0999999999999996E-3</v>
      </c>
      <c r="M1061" s="508">
        <f t="shared" ca="1" si="395"/>
        <v>0</v>
      </c>
      <c r="N1061" s="512">
        <f t="shared" ca="1" si="396"/>
        <v>0</v>
      </c>
      <c r="O1061" s="512">
        <f t="shared" ca="1" si="399"/>
        <v>7.2899999999999996E-3</v>
      </c>
      <c r="P1061" s="513">
        <f t="shared" ca="1" si="400"/>
        <v>0</v>
      </c>
      <c r="Q1061" s="514" t="str">
        <f t="shared" ca="1" si="397"/>
        <v>Dump</v>
      </c>
      <c r="R1061" s="515">
        <f t="shared" ca="1" si="398"/>
        <v>0.71111111111111114</v>
      </c>
    </row>
    <row r="1062" spans="2:38">
      <c r="B1062" s="772" t="s">
        <v>987</v>
      </c>
      <c r="C1062" s="376">
        <v>1</v>
      </c>
      <c r="D1062" s="771">
        <v>3.2</v>
      </c>
      <c r="E1062" s="104">
        <v>1.46E-2</v>
      </c>
      <c r="F1062" s="104"/>
      <c r="H1062" s="576">
        <v>863</v>
      </c>
      <c r="I1062" s="510">
        <f t="shared" si="392"/>
        <v>1124</v>
      </c>
      <c r="J1062" s="53" t="str" cm="1">
        <f t="array" aca="1" ref="J1062" ca="1">INDIRECT("B" &amp; I1062)</f>
        <v>NIVEL 974 M4 7N PM 863 17-04-2026</v>
      </c>
      <c r="K1062" s="511">
        <f t="shared" ca="1" si="393"/>
        <v>3.2</v>
      </c>
      <c r="L1062" s="508">
        <f t="shared" ca="1" si="394"/>
        <v>1.0619999999999999E-2</v>
      </c>
      <c r="M1062" s="508">
        <f t="shared" ca="1" si="395"/>
        <v>0</v>
      </c>
      <c r="N1062" s="512">
        <f t="shared" ca="1" si="396"/>
        <v>0</v>
      </c>
      <c r="O1062" s="512">
        <f t="shared" ca="1" si="399"/>
        <v>9.5579999999999988E-3</v>
      </c>
      <c r="P1062" s="513">
        <f t="shared" ca="1" si="400"/>
        <v>0</v>
      </c>
      <c r="Q1062" s="514" t="str">
        <f t="shared" ca="1" si="397"/>
        <v>Dump</v>
      </c>
      <c r="R1062" s="515">
        <f t="shared" ca="1" si="398"/>
        <v>0.71111111111111114</v>
      </c>
    </row>
    <row r="1063" spans="2:38">
      <c r="B1063" s="772" t="s">
        <v>988</v>
      </c>
      <c r="C1063" s="376">
        <v>1</v>
      </c>
      <c r="D1063" s="771">
        <v>3.2</v>
      </c>
      <c r="E1063" s="104">
        <v>1.5100000000000001E-2</v>
      </c>
      <c r="F1063" s="104"/>
      <c r="H1063" s="576">
        <v>864</v>
      </c>
      <c r="I1063" s="510">
        <f t="shared" si="392"/>
        <v>1125</v>
      </c>
      <c r="J1063" s="53" t="str" cm="1">
        <f t="array" aca="1" ref="J1063" ca="1">INDIRECT("B" &amp; I1063)</f>
        <v>NIVEL 974 M4 7N PM 864 17-04-2026</v>
      </c>
      <c r="K1063" s="511">
        <f t="shared" ca="1" si="393"/>
        <v>3.2</v>
      </c>
      <c r="L1063" s="508">
        <f t="shared" ca="1" si="394"/>
        <v>1.4129999999999998E-2</v>
      </c>
      <c r="M1063" s="508">
        <f t="shared" ca="1" si="395"/>
        <v>0</v>
      </c>
      <c r="N1063" s="512">
        <f t="shared" ca="1" si="396"/>
        <v>0</v>
      </c>
      <c r="O1063" s="512">
        <f t="shared" ca="1" si="399"/>
        <v>1.2716999999999999E-2</v>
      </c>
      <c r="P1063" s="513">
        <f t="shared" ca="1" si="400"/>
        <v>0</v>
      </c>
      <c r="Q1063" s="514" t="str">
        <f t="shared" ca="1" si="397"/>
        <v>Dump</v>
      </c>
      <c r="R1063" s="515">
        <f t="shared" ca="1" si="398"/>
        <v>0.71111111111111114</v>
      </c>
    </row>
    <row r="1064" spans="2:38">
      <c r="B1064" s="772" t="s">
        <v>989</v>
      </c>
      <c r="C1064" s="376">
        <v>1</v>
      </c>
      <c r="D1064" s="771">
        <v>3.2</v>
      </c>
      <c r="E1064" s="104">
        <v>1.34E-2</v>
      </c>
      <c r="F1064" s="104"/>
      <c r="H1064" s="576">
        <v>865</v>
      </c>
      <c r="I1064" s="510">
        <f t="shared" si="392"/>
        <v>1126</v>
      </c>
      <c r="J1064" s="53" t="str" cm="1">
        <f t="array" aca="1" ref="J1064" ca="1">INDIRECT("B" &amp; I1064)</f>
        <v>NIVEL 974 M4 7N PM 865 17-04-2026</v>
      </c>
      <c r="K1064" s="511">
        <f t="shared" ca="1" si="393"/>
        <v>3.2</v>
      </c>
      <c r="L1064" s="508">
        <f t="shared" ca="1" si="394"/>
        <v>1.026E-2</v>
      </c>
      <c r="M1064" s="508">
        <f t="shared" ca="1" si="395"/>
        <v>0</v>
      </c>
      <c r="N1064" s="512">
        <f t="shared" ca="1" si="396"/>
        <v>0</v>
      </c>
      <c r="O1064" s="512">
        <f t="shared" ca="1" si="399"/>
        <v>9.2340000000000009E-3</v>
      </c>
      <c r="P1064" s="513">
        <f t="shared" ca="1" si="400"/>
        <v>0</v>
      </c>
      <c r="Q1064" s="514" t="str">
        <f t="shared" ca="1" si="397"/>
        <v>Dump</v>
      </c>
      <c r="R1064" s="515">
        <f t="shared" ca="1" si="398"/>
        <v>0.71111111111111114</v>
      </c>
    </row>
    <row r="1065" spans="2:38">
      <c r="B1065" s="772" t="s">
        <v>990</v>
      </c>
      <c r="C1065" s="376">
        <v>1</v>
      </c>
      <c r="D1065" s="771">
        <v>3.2</v>
      </c>
      <c r="E1065" s="104">
        <v>2.07E-2</v>
      </c>
      <c r="F1065" s="104"/>
      <c r="H1065" s="576">
        <v>866</v>
      </c>
      <c r="I1065" s="510">
        <f t="shared" si="392"/>
        <v>1127</v>
      </c>
      <c r="J1065" s="53" t="str" cm="1">
        <f t="array" aca="1" ref="J1065" ca="1">INDIRECT("B" &amp; I1065)</f>
        <v>NIVEL 974 M4 7N PM 866 17-04-2026</v>
      </c>
      <c r="K1065" s="511">
        <f t="shared" ca="1" si="393"/>
        <v>3.2</v>
      </c>
      <c r="L1065" s="508">
        <f t="shared" ca="1" si="394"/>
        <v>1.26E-2</v>
      </c>
      <c r="M1065" s="508">
        <f t="shared" ca="1" si="395"/>
        <v>0</v>
      </c>
      <c r="N1065" s="512">
        <f t="shared" ca="1" si="396"/>
        <v>0</v>
      </c>
      <c r="O1065" s="512">
        <f t="shared" ca="1" si="399"/>
        <v>1.1340000000000001E-2</v>
      </c>
      <c r="P1065" s="513">
        <f t="shared" ca="1" si="400"/>
        <v>0</v>
      </c>
      <c r="Q1065" s="514" t="str">
        <f t="shared" ca="1" si="397"/>
        <v>Dump</v>
      </c>
      <c r="R1065" s="515">
        <f t="shared" ca="1" si="398"/>
        <v>0.71111111111111114</v>
      </c>
    </row>
    <row r="1066" spans="2:38">
      <c r="B1066" s="772" t="s">
        <v>991</v>
      </c>
      <c r="C1066" s="376">
        <v>1</v>
      </c>
      <c r="D1066" s="771">
        <v>3.2</v>
      </c>
      <c r="E1066" s="104">
        <v>1.49E-2</v>
      </c>
      <c r="F1066" s="104"/>
      <c r="H1066" s="576">
        <v>867</v>
      </c>
      <c r="I1066" s="510">
        <f t="shared" si="392"/>
        <v>1128</v>
      </c>
      <c r="J1066" s="53" t="str" cm="1">
        <f t="array" aca="1" ref="J1066" ca="1">INDIRECT("B" &amp; I1066)</f>
        <v>NIVEL 974 M4 7N PM 867 17-04-2026</v>
      </c>
      <c r="K1066" s="511">
        <f t="shared" ca="1" si="393"/>
        <v>3.2</v>
      </c>
      <c r="L1066" s="508">
        <f t="shared" ca="1" si="394"/>
        <v>9.9900000000000006E-3</v>
      </c>
      <c r="M1066" s="508">
        <f t="shared" ca="1" si="395"/>
        <v>0</v>
      </c>
      <c r="N1066" s="512">
        <f t="shared" ca="1" si="396"/>
        <v>0</v>
      </c>
      <c r="O1066" s="512">
        <f t="shared" ca="1" si="399"/>
        <v>8.9910000000000007E-3</v>
      </c>
      <c r="P1066" s="513">
        <f t="shared" ca="1" si="400"/>
        <v>0</v>
      </c>
      <c r="Q1066" s="514" t="str">
        <f t="shared" ca="1" si="397"/>
        <v>Dump</v>
      </c>
      <c r="R1066" s="515">
        <f t="shared" ca="1" si="398"/>
        <v>0.71111111111111114</v>
      </c>
    </row>
    <row r="1067" spans="2:38">
      <c r="B1067" s="772" t="s">
        <v>992</v>
      </c>
      <c r="C1067" s="376">
        <v>1</v>
      </c>
      <c r="D1067" s="771">
        <v>3.2</v>
      </c>
      <c r="E1067" s="104">
        <v>1.7999999999999999E-2</v>
      </c>
      <c r="F1067" s="104"/>
      <c r="H1067" s="576">
        <v>868</v>
      </c>
      <c r="I1067" s="510">
        <f t="shared" si="392"/>
        <v>1129</v>
      </c>
      <c r="J1067" s="53" t="str" cm="1">
        <f t="array" aca="1" ref="J1067" ca="1">INDIRECT("B" &amp; I1067)</f>
        <v>NIVEL 974 M4 7N PM 868 17-04-2026</v>
      </c>
      <c r="K1067" s="511">
        <f t="shared" ca="1" si="393"/>
        <v>3.2</v>
      </c>
      <c r="L1067" s="508">
        <f t="shared" ca="1" si="394"/>
        <v>6.7499999999999999E-3</v>
      </c>
      <c r="M1067" s="508">
        <f t="shared" ca="1" si="395"/>
        <v>0</v>
      </c>
      <c r="N1067" s="512">
        <f t="shared" ca="1" si="396"/>
        <v>0</v>
      </c>
      <c r="O1067" s="512">
        <f t="shared" ca="1" si="399"/>
        <v>6.0749999999999997E-3</v>
      </c>
      <c r="P1067" s="513">
        <f t="shared" ca="1" si="400"/>
        <v>0</v>
      </c>
      <c r="Q1067" s="514" t="str">
        <f t="shared" ca="1" si="397"/>
        <v>Dump</v>
      </c>
      <c r="R1067" s="515">
        <f t="shared" ca="1" si="398"/>
        <v>0.71111111111111114</v>
      </c>
    </row>
    <row r="1068" spans="2:38">
      <c r="B1068" s="772" t="s">
        <v>993</v>
      </c>
      <c r="C1068" s="376">
        <v>1</v>
      </c>
      <c r="D1068" s="771">
        <v>3.2</v>
      </c>
      <c r="E1068" s="104">
        <v>1.61E-2</v>
      </c>
      <c r="F1068" s="104"/>
      <c r="H1068" s="576">
        <v>869</v>
      </c>
      <c r="I1068" s="510">
        <f t="shared" si="392"/>
        <v>1130</v>
      </c>
      <c r="J1068" s="53" t="str" cm="1">
        <f t="array" aca="1" ref="J1068" ca="1">INDIRECT("B" &amp; I1068)</f>
        <v>NIVEL 974 M4 7N PM 869 17-04-2026</v>
      </c>
      <c r="K1068" s="511">
        <f t="shared" ca="1" si="393"/>
        <v>3.2</v>
      </c>
      <c r="L1068" s="508">
        <f t="shared" ca="1" si="394"/>
        <v>8.5500000000000003E-3</v>
      </c>
      <c r="M1068" s="508">
        <f t="shared" ca="1" si="395"/>
        <v>0</v>
      </c>
      <c r="N1068" s="512">
        <f t="shared" ca="1" si="396"/>
        <v>0</v>
      </c>
      <c r="O1068" s="512">
        <f t="shared" ca="1" si="399"/>
        <v>7.6950000000000005E-3</v>
      </c>
      <c r="P1068" s="513">
        <f t="shared" ca="1" si="400"/>
        <v>0</v>
      </c>
      <c r="Q1068" s="514" t="str">
        <f t="shared" ca="1" si="397"/>
        <v>Dump</v>
      </c>
      <c r="R1068" s="515">
        <f t="shared" ca="1" si="398"/>
        <v>0.71111111111111114</v>
      </c>
    </row>
    <row r="1069" spans="2:38">
      <c r="B1069" s="772" t="s">
        <v>994</v>
      </c>
      <c r="C1069" s="376">
        <v>1</v>
      </c>
      <c r="D1069" s="771">
        <v>3.2</v>
      </c>
      <c r="E1069" s="104">
        <v>1.49E-2</v>
      </c>
      <c r="F1069" s="104"/>
      <c r="H1069" s="576">
        <v>870</v>
      </c>
      <c r="I1069" s="510">
        <f t="shared" si="392"/>
        <v>1131</v>
      </c>
      <c r="J1069" s="53" t="str" cm="1">
        <f t="array" aca="1" ref="J1069" ca="1">INDIRECT("B" &amp; I1069)</f>
        <v>NIVEL 974 M4 7N PM 870 17-04-2026</v>
      </c>
      <c r="K1069" s="511">
        <f t="shared" ca="1" si="393"/>
        <v>3.2</v>
      </c>
      <c r="L1069" s="508">
        <f t="shared" ca="1" si="394"/>
        <v>8.7299999999999999E-3</v>
      </c>
      <c r="M1069" s="508">
        <f t="shared" ca="1" si="395"/>
        <v>0</v>
      </c>
      <c r="N1069" s="512">
        <f t="shared" ca="1" si="396"/>
        <v>0</v>
      </c>
      <c r="O1069" s="512">
        <f t="shared" ca="1" si="399"/>
        <v>7.8569999999999994E-3</v>
      </c>
      <c r="P1069" s="513">
        <f t="shared" ca="1" si="400"/>
        <v>0</v>
      </c>
      <c r="Q1069" s="514" t="str">
        <f t="shared" ca="1" si="397"/>
        <v>Dump</v>
      </c>
      <c r="R1069" s="515">
        <f t="shared" ca="1" si="398"/>
        <v>0.71111111111111114</v>
      </c>
    </row>
    <row r="1070" spans="2:38">
      <c r="B1070" s="772" t="s">
        <v>995</v>
      </c>
      <c r="C1070" s="376">
        <v>1</v>
      </c>
      <c r="D1070" s="771">
        <v>3.2</v>
      </c>
      <c r="E1070" s="104">
        <v>1.8200000000000001E-2</v>
      </c>
      <c r="F1070" s="104"/>
      <c r="H1070" s="576">
        <v>871</v>
      </c>
      <c r="I1070" s="510">
        <f t="shared" si="392"/>
        <v>1132</v>
      </c>
      <c r="J1070" s="53" t="str" cm="1">
        <f t="array" aca="1" ref="J1070" ca="1">INDIRECT("B" &amp; I1070)</f>
        <v>NIVEL 974 M4 7N PM 871 17-04-2026</v>
      </c>
      <c r="K1070" s="511">
        <f t="shared" ca="1" si="393"/>
        <v>3.2</v>
      </c>
      <c r="L1070" s="508">
        <f t="shared" ca="1" si="394"/>
        <v>9.1800000000000007E-3</v>
      </c>
      <c r="M1070" s="508">
        <f t="shared" ca="1" si="395"/>
        <v>0</v>
      </c>
      <c r="N1070" s="512">
        <f t="shared" ca="1" si="396"/>
        <v>0</v>
      </c>
      <c r="O1070" s="512">
        <f t="shared" ca="1" si="399"/>
        <v>8.2620000000000002E-3</v>
      </c>
      <c r="P1070" s="513">
        <f t="shared" ca="1" si="400"/>
        <v>0</v>
      </c>
      <c r="Q1070" s="514" t="str">
        <f t="shared" ca="1" si="397"/>
        <v>Dump</v>
      </c>
      <c r="R1070" s="515">
        <f t="shared" ca="1" si="398"/>
        <v>0.71111111111111114</v>
      </c>
    </row>
    <row r="1071" spans="2:38">
      <c r="B1071" s="772" t="s">
        <v>996</v>
      </c>
      <c r="C1071" s="376">
        <v>1</v>
      </c>
      <c r="D1071" s="771">
        <v>3.2</v>
      </c>
      <c r="E1071" s="104">
        <v>1.3100000000000001E-2</v>
      </c>
      <c r="F1071" s="104"/>
      <c r="H1071" s="576">
        <v>872</v>
      </c>
      <c r="I1071" s="510">
        <f t="shared" si="392"/>
        <v>1133</v>
      </c>
      <c r="J1071" s="53" t="str" cm="1">
        <f t="array" aca="1" ref="J1071" ca="1">INDIRECT("B" &amp; I1071)</f>
        <v>NIVEL 974 REMANENTE PM 872 20-04-2026</v>
      </c>
      <c r="K1071" s="511">
        <f t="shared" ca="1" si="393"/>
        <v>3.2</v>
      </c>
      <c r="L1071" s="508">
        <f t="shared" ca="1" si="394"/>
        <v>4.3200000000000001E-3</v>
      </c>
      <c r="M1071" s="508">
        <f t="shared" ca="1" si="395"/>
        <v>0</v>
      </c>
      <c r="N1071" s="512">
        <f t="shared" ca="1" si="396"/>
        <v>0</v>
      </c>
      <c r="O1071" s="512">
        <f t="shared" ca="1" si="399"/>
        <v>3.888E-3</v>
      </c>
      <c r="P1071" s="513">
        <f t="shared" ca="1" si="400"/>
        <v>0</v>
      </c>
      <c r="Q1071" s="514" t="str">
        <f t="shared" ca="1" si="397"/>
        <v>Dump</v>
      </c>
      <c r="R1071" s="515">
        <f t="shared" ca="1" si="398"/>
        <v>0.71111111111111114</v>
      </c>
    </row>
    <row r="1072" spans="2:38">
      <c r="B1072" s="772" t="s">
        <v>997</v>
      </c>
      <c r="C1072" s="376">
        <v>1</v>
      </c>
      <c r="D1072" s="771">
        <v>3.2</v>
      </c>
      <c r="E1072" s="104">
        <v>1.2200000000000001E-2</v>
      </c>
      <c r="F1072" s="104"/>
      <c r="H1072" s="576">
        <v>873</v>
      </c>
      <c r="I1072" s="510">
        <f t="shared" si="392"/>
        <v>1134</v>
      </c>
      <c r="J1072" s="53" t="str" cm="1">
        <f t="array" aca="1" ref="J1072" ca="1">INDIRECT("B" &amp; I1072)</f>
        <v>NIVEL 974 REMANENTE PM 873 20-04-2026</v>
      </c>
      <c r="K1072" s="511">
        <f t="shared" ca="1" si="393"/>
        <v>3.2</v>
      </c>
      <c r="L1072" s="508">
        <f t="shared" ca="1" si="394"/>
        <v>7.8300000000000002E-3</v>
      </c>
      <c r="M1072" s="508">
        <f t="shared" ca="1" si="395"/>
        <v>0</v>
      </c>
      <c r="N1072" s="512">
        <f t="shared" ca="1" si="396"/>
        <v>0</v>
      </c>
      <c r="O1072" s="512">
        <f t="shared" ca="1" si="399"/>
        <v>7.0470000000000003E-3</v>
      </c>
      <c r="P1072" s="513">
        <f t="shared" ca="1" si="400"/>
        <v>0</v>
      </c>
      <c r="Q1072" s="514" t="str">
        <f t="shared" ca="1" si="397"/>
        <v>Dump</v>
      </c>
      <c r="R1072" s="515">
        <f t="shared" ca="1" si="398"/>
        <v>0.71111111111111114</v>
      </c>
    </row>
    <row r="1073" spans="2:38">
      <c r="B1073" s="772" t="s">
        <v>998</v>
      </c>
      <c r="C1073" s="376">
        <v>1</v>
      </c>
      <c r="D1073" s="771">
        <v>3.2</v>
      </c>
      <c r="E1073" s="104">
        <v>1.67E-2</v>
      </c>
      <c r="F1073" s="104"/>
      <c r="H1073" s="576">
        <v>874</v>
      </c>
      <c r="I1073" s="510">
        <f t="shared" si="392"/>
        <v>1135</v>
      </c>
      <c r="J1073" s="53" t="str" cm="1">
        <f t="array" aca="1" ref="J1073" ca="1">INDIRECT("B" &amp; I1073)</f>
        <v>NIVEL 974 REMANENTE PM 874 20-04-2026</v>
      </c>
      <c r="K1073" s="511">
        <f t="shared" ca="1" si="393"/>
        <v>3.2</v>
      </c>
      <c r="L1073" s="508">
        <f t="shared" ca="1" si="394"/>
        <v>6.3900000000000007E-3</v>
      </c>
      <c r="M1073" s="508">
        <f t="shared" ca="1" si="395"/>
        <v>0</v>
      </c>
      <c r="N1073" s="512">
        <f t="shared" ca="1" si="396"/>
        <v>0</v>
      </c>
      <c r="O1073" s="512">
        <f t="shared" ca="1" si="399"/>
        <v>5.7510000000000009E-3</v>
      </c>
      <c r="P1073" s="513">
        <f t="shared" ca="1" si="400"/>
        <v>0</v>
      </c>
      <c r="Q1073" s="514" t="str">
        <f t="shared" ca="1" si="397"/>
        <v>Dump</v>
      </c>
      <c r="R1073" s="515">
        <f t="shared" ca="1" si="398"/>
        <v>0.71111111111111114</v>
      </c>
    </row>
    <row r="1074" spans="2:38">
      <c r="B1074" s="772" t="s">
        <v>999</v>
      </c>
      <c r="C1074" s="376">
        <v>1</v>
      </c>
      <c r="D1074" s="771">
        <v>3.2</v>
      </c>
      <c r="E1074" s="104">
        <v>9.7000000000000003E-3</v>
      </c>
      <c r="F1074" s="104"/>
      <c r="H1074" s="576">
        <v>875</v>
      </c>
      <c r="I1074" s="510">
        <f t="shared" si="392"/>
        <v>1136</v>
      </c>
      <c r="J1074" s="53" t="str" cm="1">
        <f t="array" aca="1" ref="J1074" ca="1">INDIRECT("B" &amp; I1074)</f>
        <v>NIVEL 974 REMANENTE PM 875 20-04-2026</v>
      </c>
      <c r="K1074" s="511">
        <f t="shared" ca="1" si="393"/>
        <v>3.2</v>
      </c>
      <c r="L1074" s="508">
        <f t="shared" ca="1" si="394"/>
        <v>1.341E-2</v>
      </c>
      <c r="M1074" s="508">
        <f t="shared" ca="1" si="395"/>
        <v>0</v>
      </c>
      <c r="N1074" s="512">
        <f t="shared" ca="1" si="396"/>
        <v>0</v>
      </c>
      <c r="O1074" s="512">
        <f t="shared" ca="1" si="399"/>
        <v>1.2069E-2</v>
      </c>
      <c r="P1074" s="513">
        <f t="shared" ca="1" si="400"/>
        <v>0</v>
      </c>
      <c r="Q1074" s="514" t="str">
        <f t="shared" ca="1" si="397"/>
        <v>Dump</v>
      </c>
      <c r="R1074" s="515">
        <f t="shared" ca="1" si="398"/>
        <v>0.71111111111111114</v>
      </c>
    </row>
    <row r="1075" spans="2:38">
      <c r="B1075" s="772" t="s">
        <v>1000</v>
      </c>
      <c r="C1075" s="376">
        <v>1</v>
      </c>
      <c r="D1075" s="771">
        <v>3.2</v>
      </c>
      <c r="E1075" s="104">
        <v>1.29E-2</v>
      </c>
      <c r="F1075" s="104"/>
      <c r="H1075" s="576">
        <v>876</v>
      </c>
      <c r="I1075" s="510">
        <f t="shared" si="392"/>
        <v>1137</v>
      </c>
      <c r="J1075" s="53" t="str" cm="1">
        <f t="array" aca="1" ref="J1075" ca="1">INDIRECT("B" &amp; I1075)</f>
        <v>NIVEL 974 REMANENTE PM 876 20-04-2026</v>
      </c>
      <c r="K1075" s="511">
        <f t="shared" ca="1" si="393"/>
        <v>3.2</v>
      </c>
      <c r="L1075" s="508">
        <f t="shared" ca="1" si="394"/>
        <v>1.251E-2</v>
      </c>
      <c r="M1075" s="508">
        <f t="shared" ca="1" si="395"/>
        <v>0</v>
      </c>
      <c r="N1075" s="512">
        <f t="shared" ca="1" si="396"/>
        <v>0</v>
      </c>
      <c r="O1075" s="512">
        <f t="shared" ca="1" si="399"/>
        <v>1.1259E-2</v>
      </c>
      <c r="P1075" s="513">
        <f t="shared" ca="1" si="400"/>
        <v>0</v>
      </c>
      <c r="Q1075" s="514" t="str">
        <f t="shared" ca="1" si="397"/>
        <v>Dump</v>
      </c>
      <c r="R1075" s="515">
        <f t="shared" ca="1" si="398"/>
        <v>0.71111111111111114</v>
      </c>
    </row>
    <row r="1076" spans="2:38">
      <c r="B1076" s="772" t="s">
        <v>1001</v>
      </c>
      <c r="C1076" s="376">
        <v>1</v>
      </c>
      <c r="D1076" s="771">
        <v>3.2</v>
      </c>
      <c r="E1076" s="104">
        <v>8.9999999999999993E-3</v>
      </c>
      <c r="F1076" s="104"/>
      <c r="H1076" s="576">
        <v>877</v>
      </c>
      <c r="I1076" s="510">
        <f t="shared" si="392"/>
        <v>1138</v>
      </c>
      <c r="J1076" s="53" t="str" cm="1">
        <f t="array" aca="1" ref="J1076" ca="1">INDIRECT("B" &amp; I1076)</f>
        <v>NIVEL 974 REMANENTE PM 877 20-04-2026</v>
      </c>
      <c r="K1076" s="511">
        <f t="shared" ca="1" si="393"/>
        <v>3.2</v>
      </c>
      <c r="L1076" s="508">
        <f t="shared" ca="1" si="394"/>
        <v>1.332E-2</v>
      </c>
      <c r="M1076" s="508">
        <f t="shared" ca="1" si="395"/>
        <v>0</v>
      </c>
      <c r="N1076" s="512">
        <f t="shared" ca="1" si="396"/>
        <v>0</v>
      </c>
      <c r="O1076" s="512">
        <f t="shared" ca="1" si="399"/>
        <v>1.1988E-2</v>
      </c>
      <c r="P1076" s="513">
        <f t="shared" ca="1" si="400"/>
        <v>0</v>
      </c>
      <c r="Q1076" s="514" t="str">
        <f t="shared" ca="1" si="397"/>
        <v>Dump</v>
      </c>
      <c r="R1076" s="515">
        <f t="shared" ca="1" si="398"/>
        <v>0.71111111111111114</v>
      </c>
    </row>
    <row r="1077" spans="2:38">
      <c r="B1077" s="772" t="s">
        <v>1002</v>
      </c>
      <c r="C1077" s="376">
        <v>1</v>
      </c>
      <c r="D1077" s="771">
        <v>3.2</v>
      </c>
      <c r="E1077" s="104">
        <v>1.43E-2</v>
      </c>
      <c r="F1077" s="104"/>
      <c r="H1077" s="576">
        <v>878</v>
      </c>
      <c r="I1077" s="510">
        <f t="shared" si="392"/>
        <v>1139</v>
      </c>
      <c r="J1077" s="53" t="str" cm="1">
        <f t="array" aca="1" ref="J1077" ca="1">INDIRECT("B" &amp; I1077)</f>
        <v>NIVEL 974 REMANENTE PM 878 20-04-2026</v>
      </c>
      <c r="K1077" s="511">
        <f t="shared" ca="1" si="393"/>
        <v>3.2</v>
      </c>
      <c r="L1077" s="508">
        <f t="shared" ca="1" si="394"/>
        <v>1.7639999999999999E-2</v>
      </c>
      <c r="M1077" s="508">
        <f t="shared" ca="1" si="395"/>
        <v>0</v>
      </c>
      <c r="N1077" s="512">
        <f t="shared" ca="1" si="396"/>
        <v>0</v>
      </c>
      <c r="O1077" s="512">
        <f t="shared" ca="1" si="399"/>
        <v>1.5876000000000001E-2</v>
      </c>
      <c r="P1077" s="513">
        <f t="shared" ca="1" si="400"/>
        <v>0</v>
      </c>
      <c r="Q1077" s="514" t="str">
        <f t="shared" ca="1" si="397"/>
        <v>Dump</v>
      </c>
      <c r="R1077" s="515">
        <f t="shared" ca="1" si="398"/>
        <v>0.71111111111111114</v>
      </c>
    </row>
    <row r="1078" spans="2:38">
      <c r="B1078" s="772" t="s">
        <v>1003</v>
      </c>
      <c r="C1078" s="376">
        <v>1</v>
      </c>
      <c r="D1078" s="771">
        <v>3.2</v>
      </c>
      <c r="E1078" s="104">
        <v>1.41E-2</v>
      </c>
      <c r="F1078" s="104"/>
      <c r="H1078" s="576"/>
      <c r="I1078"/>
      <c r="J1078"/>
      <c r="K1078" s="519">
        <f ca="1">SUM(K1057:K1077)</f>
        <v>67.200000000000017</v>
      </c>
      <c r="L1078" s="516">
        <f ca="1">+SUMPRODUCT(L1057:L1077,K1057:K1077)/K1078</f>
        <v>9.8528571428571406E-3</v>
      </c>
      <c r="M1078" s="516">
        <f ca="1">+SUMPRODUCT(M1057:M1077,K1057:K1077)/K1078</f>
        <v>0</v>
      </c>
      <c r="N1078" s="69">
        <f ca="1">+SUMPRODUCT(N1057:N1077,K1057:K1077)/K1078</f>
        <v>0</v>
      </c>
      <c r="O1078" s="552">
        <f ca="1">+SUMPRODUCT(O1057:O1077,K1057:K1077)/K1078</f>
        <v>8.8675714285714278E-3</v>
      </c>
      <c r="P1078" s="69">
        <f ca="1">+SUMPRODUCT(P1057:P1077,K1057:K1077)/K1078</f>
        <v>0</v>
      </c>
      <c r="Q1078"/>
      <c r="R1078"/>
    </row>
    <row r="1079" spans="2:38">
      <c r="B1079" s="772" t="s">
        <v>1004</v>
      </c>
      <c r="C1079" s="376">
        <v>1</v>
      </c>
      <c r="D1079" s="771">
        <v>3.2</v>
      </c>
      <c r="E1079" s="104">
        <v>1.49E-2</v>
      </c>
      <c r="F1079" s="104"/>
      <c r="H1079" s="576"/>
      <c r="I1079"/>
      <c r="J1079"/>
      <c r="K1079" s="551" t="s">
        <v>59</v>
      </c>
      <c r="L1079" s="550">
        <f ca="1">+L1078/0.9</f>
        <v>1.0947619047619045E-2</v>
      </c>
      <c r="M1079" s="518">
        <f ca="1">+M1078/0.9</f>
        <v>0</v>
      </c>
      <c r="N1079"/>
      <c r="O1079"/>
      <c r="P1079"/>
      <c r="Q1079"/>
      <c r="R1079"/>
    </row>
    <row r="1080" spans="2:38" ht="15" thickBot="1">
      <c r="B1080" s="772" t="s">
        <v>1005</v>
      </c>
      <c r="C1080" s="376">
        <v>1</v>
      </c>
      <c r="D1080" s="771">
        <v>3.2</v>
      </c>
      <c r="E1080" s="104">
        <v>9.1999999999999998E-3</v>
      </c>
      <c r="F1080" s="104"/>
      <c r="I1080" s="524"/>
      <c r="R1080" s="524"/>
    </row>
    <row r="1081" spans="2:38" ht="28.8">
      <c r="B1081" s="772" t="s">
        <v>1006</v>
      </c>
      <c r="C1081" s="376">
        <v>1</v>
      </c>
      <c r="D1081" s="771">
        <v>3.2</v>
      </c>
      <c r="E1081" s="104">
        <v>1.26E-2</v>
      </c>
      <c r="F1081" s="104"/>
      <c r="I1081" s="547" t="s">
        <v>416</v>
      </c>
      <c r="J1081" s="77" t="s">
        <v>63</v>
      </c>
      <c r="K1081" s="507" t="s">
        <v>44</v>
      </c>
      <c r="L1081" s="549" t="s">
        <v>297</v>
      </c>
      <c r="M1081" s="508" t="s">
        <v>292</v>
      </c>
      <c r="N1081" s="545" t="s">
        <v>46</v>
      </c>
      <c r="O1081" s="549" t="s">
        <v>293</v>
      </c>
      <c r="P1081" s="508" t="s">
        <v>294</v>
      </c>
      <c r="Q1081"/>
      <c r="R1081"/>
      <c r="AJ1081" s="95" t="str">
        <f>+I1081</f>
        <v>EN031</v>
      </c>
      <c r="AK1081" s="96" t="s">
        <v>62</v>
      </c>
    </row>
    <row r="1082" spans="2:38" ht="15" thickBot="1">
      <c r="B1082" s="772" t="s">
        <v>1007</v>
      </c>
      <c r="C1082" s="376">
        <v>1</v>
      </c>
      <c r="D1082" s="771">
        <v>3.2</v>
      </c>
      <c r="E1082" s="104">
        <v>1.37E-2</v>
      </c>
      <c r="F1082" s="104"/>
      <c r="H1082" s="579">
        <v>879</v>
      </c>
      <c r="I1082" s="510">
        <f t="shared" ref="I1082:I1109" si="401">IF(H1082="",
   IFERROR(MATCH("**", B:B, 0), ""),
   IFERROR(MATCH("* "&amp;H1082&amp;" *", B:B, 0), "")
)</f>
        <v>1140</v>
      </c>
      <c r="J1082" s="53" t="str" cm="1">
        <f t="array" aca="1" ref="J1082" ca="1">INDIRECT("B" &amp; I1082)</f>
        <v>NIVEL 974 M4 6N RP T.PM 879 20-04-2026</v>
      </c>
      <c r="K1082" s="511">
        <f t="shared" ref="K1082:K1109" ca="1" si="402">INDEX(D:D, MATCH(J1082, $B:$B, 0))</f>
        <v>3.2</v>
      </c>
      <c r="L1082" s="508">
        <f t="shared" ref="L1082:L1109" ca="1" si="403">INDEX(E:E, MATCH($J1082, $B:$B, 0))*0.9</f>
        <v>1.1250000000000001E-2</v>
      </c>
      <c r="M1082" s="508">
        <f t="shared" ref="M1082:M1109" ca="1" si="404">INDEX(F:F, MATCH($J1082, $B:$B, 0))*0.9</f>
        <v>0</v>
      </c>
      <c r="N1082" s="512">
        <f t="shared" ref="N1082:N1109" ca="1" si="405">INDEX(G:G, MATCH($J$578, $B:$B, 0))</f>
        <v>0</v>
      </c>
      <c r="O1082" s="512">
        <f ca="1">+IF(L1082=0,N1082*0.9,L1082*0.9)</f>
        <v>1.0125000000000002E-2</v>
      </c>
      <c r="P1082" s="513">
        <f ca="1">+M1082*0.9</f>
        <v>0</v>
      </c>
      <c r="Q1082" s="514" t="str">
        <f t="shared" ref="Q1082:Q1109" ca="1" si="406">+IF(L1082=0,"-","Dump")</f>
        <v>Dump</v>
      </c>
      <c r="R1082" s="515">
        <f t="shared" ref="R1082:R1109" ca="1" si="407">+K1082/4.5</f>
        <v>0.71111111111111114</v>
      </c>
      <c r="AJ1082" s="520">
        <f ca="1">+K1110-SUMIF(AE:AE, AJ1081, AA:AA)-K1139</f>
        <v>4.5600000000000307</v>
      </c>
      <c r="AK1082" s="521">
        <f ca="1">O1110</f>
        <v>1.1825999999999996E-2</v>
      </c>
      <c r="AL1082" s="102">
        <f ca="1">COUNTIF(AE:AE, AJ1081)</f>
        <v>2</v>
      </c>
    </row>
    <row r="1083" spans="2:38" ht="15" thickBot="1">
      <c r="B1083" s="772" t="s">
        <v>1008</v>
      </c>
      <c r="C1083" s="376">
        <v>1</v>
      </c>
      <c r="D1083" s="771">
        <v>3.2</v>
      </c>
      <c r="E1083" s="104">
        <v>1.38E-2</v>
      </c>
      <c r="F1083" s="104"/>
      <c r="H1083" s="579">
        <v>880</v>
      </c>
      <c r="I1083" s="510">
        <f t="shared" si="401"/>
        <v>1141</v>
      </c>
      <c r="J1083" s="53" t="str" cm="1">
        <f t="array" aca="1" ref="J1083" ca="1">INDIRECT("B" &amp; I1083)</f>
        <v>NIVEL 974 M4 6N RP T.PM 880 20-04-2026</v>
      </c>
      <c r="K1083" s="511">
        <f t="shared" ca="1" si="402"/>
        <v>3.2</v>
      </c>
      <c r="L1083" s="508">
        <f t="shared" ca="1" si="403"/>
        <v>1.269E-2</v>
      </c>
      <c r="M1083" s="508">
        <f t="shared" ca="1" si="404"/>
        <v>0</v>
      </c>
      <c r="N1083" s="512">
        <f t="shared" ca="1" si="405"/>
        <v>0</v>
      </c>
      <c r="O1083" s="512">
        <f t="shared" ref="O1083:O1109" ca="1" si="408">+IF(L1083=0,N1083*0.9,L1083*0.9)</f>
        <v>1.1421000000000001E-2</v>
      </c>
      <c r="P1083" s="513">
        <f t="shared" ref="P1083:P1109" ca="1" si="409">+M1083*0.9</f>
        <v>0</v>
      </c>
      <c r="Q1083" s="514" t="str">
        <f t="shared" ca="1" si="406"/>
        <v>Dump</v>
      </c>
      <c r="R1083" s="515">
        <f t="shared" ca="1" si="407"/>
        <v>0.71111111111111114</v>
      </c>
      <c r="AJ1083" s="105" t="s">
        <v>83</v>
      </c>
      <c r="AK1083" s="101"/>
    </row>
    <row r="1084" spans="2:38">
      <c r="B1084" s="772" t="s">
        <v>1009</v>
      </c>
      <c r="C1084" s="376">
        <v>1</v>
      </c>
      <c r="D1084" s="771">
        <v>3.2</v>
      </c>
      <c r="E1084" s="104">
        <v>1.12E-2</v>
      </c>
      <c r="F1084" s="104"/>
      <c r="H1084" s="579">
        <v>881</v>
      </c>
      <c r="I1084" s="510">
        <f t="shared" si="401"/>
        <v>1142</v>
      </c>
      <c r="J1084" s="53" t="str" cm="1">
        <f t="array" aca="1" ref="J1084" ca="1">INDIRECT("B" &amp; I1084)</f>
        <v>NIVEL 974 M4 6N RP T.PM 881 20-04-2026</v>
      </c>
      <c r="K1084" s="511">
        <f t="shared" ca="1" si="402"/>
        <v>3.2</v>
      </c>
      <c r="L1084" s="508">
        <f t="shared" ca="1" si="403"/>
        <v>1.179E-2</v>
      </c>
      <c r="M1084" s="508">
        <f t="shared" ca="1" si="404"/>
        <v>0</v>
      </c>
      <c r="N1084" s="512">
        <f t="shared" ca="1" si="405"/>
        <v>0</v>
      </c>
      <c r="O1084" s="512">
        <f t="shared" ca="1" si="408"/>
        <v>1.0611000000000001E-2</v>
      </c>
      <c r="P1084" s="513">
        <f t="shared" ca="1" si="409"/>
        <v>0</v>
      </c>
      <c r="Q1084" s="514" t="str">
        <f t="shared" ca="1" si="406"/>
        <v>Dump</v>
      </c>
      <c r="R1084" s="515">
        <f t="shared" ca="1" si="407"/>
        <v>0.71111111111111114</v>
      </c>
    </row>
    <row r="1085" spans="2:38">
      <c r="B1085" s="772" t="s">
        <v>1010</v>
      </c>
      <c r="C1085" s="376">
        <v>1</v>
      </c>
      <c r="D1085" s="771">
        <v>3.2</v>
      </c>
      <c r="E1085" s="104">
        <v>1.8499999999999999E-2</v>
      </c>
      <c r="F1085" s="104"/>
      <c r="H1085" s="579">
        <v>882</v>
      </c>
      <c r="I1085" s="510">
        <f t="shared" si="401"/>
        <v>1143</v>
      </c>
      <c r="J1085" s="53" t="str" cm="1">
        <f t="array" aca="1" ref="J1085" ca="1">INDIRECT("B" &amp; I1085)</f>
        <v>NIVEL 974 M4 6N RP T.PM 882 20-04-2026</v>
      </c>
      <c r="K1085" s="511">
        <f t="shared" ca="1" si="402"/>
        <v>3.2</v>
      </c>
      <c r="L1085" s="508">
        <f t="shared" ca="1" si="403"/>
        <v>1.3679999999999999E-2</v>
      </c>
      <c r="M1085" s="508">
        <f t="shared" ca="1" si="404"/>
        <v>0</v>
      </c>
      <c r="N1085" s="512">
        <f t="shared" ca="1" si="405"/>
        <v>0</v>
      </c>
      <c r="O1085" s="512">
        <f t="shared" ca="1" si="408"/>
        <v>1.2312E-2</v>
      </c>
      <c r="P1085" s="513">
        <f t="shared" ca="1" si="409"/>
        <v>0</v>
      </c>
      <c r="Q1085" s="514" t="str">
        <f t="shared" ca="1" si="406"/>
        <v>Dump</v>
      </c>
      <c r="R1085" s="515">
        <f t="shared" ca="1" si="407"/>
        <v>0.71111111111111114</v>
      </c>
    </row>
    <row r="1086" spans="2:38">
      <c r="B1086" s="772" t="s">
        <v>1011</v>
      </c>
      <c r="C1086" s="376">
        <v>1</v>
      </c>
      <c r="D1086" s="771">
        <v>3.2</v>
      </c>
      <c r="E1086" s="104">
        <v>1.4500000000000001E-2</v>
      </c>
      <c r="F1086" s="104"/>
      <c r="H1086" s="579">
        <v>883</v>
      </c>
      <c r="I1086" s="510">
        <f t="shared" si="401"/>
        <v>1144</v>
      </c>
      <c r="J1086" s="53" t="str" cm="1">
        <f t="array" aca="1" ref="J1086" ca="1">INDIRECT("B" &amp; I1086)</f>
        <v>NIVEL 974 M4 6N RP T.PM 883 20-04-2026</v>
      </c>
      <c r="K1086" s="511">
        <f t="shared" ca="1" si="402"/>
        <v>3.2</v>
      </c>
      <c r="L1086" s="508">
        <f t="shared" ca="1" si="403"/>
        <v>1.5480000000000001E-2</v>
      </c>
      <c r="M1086" s="508">
        <f t="shared" ca="1" si="404"/>
        <v>0</v>
      </c>
      <c r="N1086" s="512">
        <f t="shared" ca="1" si="405"/>
        <v>0</v>
      </c>
      <c r="O1086" s="512">
        <f t="shared" ca="1" si="408"/>
        <v>1.3932000000000002E-2</v>
      </c>
      <c r="P1086" s="513">
        <f t="shared" ca="1" si="409"/>
        <v>0</v>
      </c>
      <c r="Q1086" s="514" t="str">
        <f t="shared" ca="1" si="406"/>
        <v>Dump</v>
      </c>
      <c r="R1086" s="515">
        <f t="shared" ca="1" si="407"/>
        <v>0.71111111111111114</v>
      </c>
    </row>
    <row r="1087" spans="2:38">
      <c r="B1087" s="772" t="s">
        <v>1012</v>
      </c>
      <c r="C1087" s="376">
        <v>1</v>
      </c>
      <c r="D1087" s="771">
        <v>3.2</v>
      </c>
      <c r="E1087" s="104">
        <v>1.26E-2</v>
      </c>
      <c r="F1087" s="104"/>
      <c r="H1087" s="579">
        <v>884</v>
      </c>
      <c r="I1087" s="510">
        <f t="shared" si="401"/>
        <v>1145</v>
      </c>
      <c r="J1087" s="53" t="str" cm="1">
        <f t="array" aca="1" ref="J1087" ca="1">INDIRECT("B" &amp; I1087)</f>
        <v>NIVEL 974 M4 6N RP T.PM 884 20-04-2026</v>
      </c>
      <c r="K1087" s="511">
        <f t="shared" ca="1" si="402"/>
        <v>3.2</v>
      </c>
      <c r="L1087" s="508">
        <f t="shared" ca="1" si="403"/>
        <v>1.2060000000000001E-2</v>
      </c>
      <c r="M1087" s="508">
        <f t="shared" ca="1" si="404"/>
        <v>0</v>
      </c>
      <c r="N1087" s="512">
        <f t="shared" ca="1" si="405"/>
        <v>0</v>
      </c>
      <c r="O1087" s="512">
        <f t="shared" ca="1" si="408"/>
        <v>1.0854000000000001E-2</v>
      </c>
      <c r="P1087" s="513">
        <f t="shared" ca="1" si="409"/>
        <v>0</v>
      </c>
      <c r="Q1087" s="514" t="str">
        <f t="shared" ca="1" si="406"/>
        <v>Dump</v>
      </c>
      <c r="R1087" s="515">
        <f t="shared" ca="1" si="407"/>
        <v>0.71111111111111114</v>
      </c>
    </row>
    <row r="1088" spans="2:38">
      <c r="B1088" s="772" t="s">
        <v>1013</v>
      </c>
      <c r="C1088" s="376">
        <v>1</v>
      </c>
      <c r="D1088" s="771">
        <v>3.2</v>
      </c>
      <c r="E1088" s="104">
        <v>1.67E-2</v>
      </c>
      <c r="F1088" s="104"/>
      <c r="H1088" s="579">
        <v>885</v>
      </c>
      <c r="I1088" s="510">
        <f t="shared" si="401"/>
        <v>1146</v>
      </c>
      <c r="J1088" s="53" t="str" cm="1">
        <f t="array" aca="1" ref="J1088" ca="1">INDIRECT("B" &amp; I1088)</f>
        <v>NIVEL 974 M4 6N RP T.PM 885 20-04-2026</v>
      </c>
      <c r="K1088" s="511">
        <f t="shared" ca="1" si="402"/>
        <v>3.2</v>
      </c>
      <c r="L1088" s="508">
        <f t="shared" ca="1" si="403"/>
        <v>8.369999999999999E-3</v>
      </c>
      <c r="M1088" s="508">
        <f t="shared" ca="1" si="404"/>
        <v>0</v>
      </c>
      <c r="N1088" s="512">
        <f t="shared" ca="1" si="405"/>
        <v>0</v>
      </c>
      <c r="O1088" s="512">
        <f t="shared" ca="1" si="408"/>
        <v>7.5329999999999989E-3</v>
      </c>
      <c r="P1088" s="513">
        <f t="shared" ca="1" si="409"/>
        <v>0</v>
      </c>
      <c r="Q1088" s="514" t="str">
        <f t="shared" ca="1" si="406"/>
        <v>Dump</v>
      </c>
      <c r="R1088" s="515">
        <f t="shared" ca="1" si="407"/>
        <v>0.71111111111111114</v>
      </c>
    </row>
    <row r="1089" spans="2:18">
      <c r="B1089" s="772" t="s">
        <v>1014</v>
      </c>
      <c r="C1089" s="376">
        <v>1</v>
      </c>
      <c r="D1089" s="771">
        <v>3.2</v>
      </c>
      <c r="E1089" s="104">
        <v>8.2000000000000007E-3</v>
      </c>
      <c r="F1089" s="104"/>
      <c r="H1089" s="579">
        <v>886</v>
      </c>
      <c r="I1089" s="510">
        <f t="shared" si="401"/>
        <v>1147</v>
      </c>
      <c r="J1089" s="53" t="str" cm="1">
        <f t="array" aca="1" ref="J1089" ca="1">INDIRECT("B" &amp; I1089)</f>
        <v>NIVEL 974 M4 6N RP T.PM 886 20-04-2026</v>
      </c>
      <c r="K1089" s="511">
        <f t="shared" ca="1" si="402"/>
        <v>3.2</v>
      </c>
      <c r="L1089" s="508">
        <f t="shared" ca="1" si="403"/>
        <v>1.746E-2</v>
      </c>
      <c r="M1089" s="508">
        <f t="shared" ca="1" si="404"/>
        <v>0</v>
      </c>
      <c r="N1089" s="512">
        <f t="shared" ca="1" si="405"/>
        <v>0</v>
      </c>
      <c r="O1089" s="512">
        <f t="shared" ca="1" si="408"/>
        <v>1.5713999999999999E-2</v>
      </c>
      <c r="P1089" s="513">
        <f t="shared" ca="1" si="409"/>
        <v>0</v>
      </c>
      <c r="Q1089" s="514" t="str">
        <f t="shared" ca="1" si="406"/>
        <v>Dump</v>
      </c>
      <c r="R1089" s="515">
        <f t="shared" ca="1" si="407"/>
        <v>0.71111111111111114</v>
      </c>
    </row>
    <row r="1090" spans="2:18">
      <c r="B1090" s="772" t="s">
        <v>1015</v>
      </c>
      <c r="C1090" s="376">
        <v>1</v>
      </c>
      <c r="D1090" s="771">
        <v>3.2</v>
      </c>
      <c r="E1090" s="104">
        <v>7.4999999999999997E-3</v>
      </c>
      <c r="F1090" s="104"/>
      <c r="H1090" s="579">
        <v>887</v>
      </c>
      <c r="I1090" s="510">
        <f t="shared" si="401"/>
        <v>1148</v>
      </c>
      <c r="J1090" s="53" t="str" cm="1">
        <f t="array" aca="1" ref="J1090" ca="1">INDIRECT("B" &amp; I1090)</f>
        <v>NIVEL 974 M4 6N RP T.PM 887 20-04-2026</v>
      </c>
      <c r="K1090" s="511">
        <f t="shared" ca="1" si="402"/>
        <v>3.2</v>
      </c>
      <c r="L1090" s="508">
        <f t="shared" ca="1" si="403"/>
        <v>1.269E-2</v>
      </c>
      <c r="M1090" s="508">
        <f t="shared" ca="1" si="404"/>
        <v>0</v>
      </c>
      <c r="N1090" s="512">
        <f t="shared" ca="1" si="405"/>
        <v>0</v>
      </c>
      <c r="O1090" s="512">
        <f t="shared" ca="1" si="408"/>
        <v>1.1421000000000001E-2</v>
      </c>
      <c r="P1090" s="513">
        <f t="shared" ca="1" si="409"/>
        <v>0</v>
      </c>
      <c r="Q1090" s="514" t="str">
        <f t="shared" ca="1" si="406"/>
        <v>Dump</v>
      </c>
      <c r="R1090" s="515">
        <f t="shared" ca="1" si="407"/>
        <v>0.71111111111111114</v>
      </c>
    </row>
    <row r="1091" spans="2:18">
      <c r="B1091" s="772" t="s">
        <v>1016</v>
      </c>
      <c r="C1091" s="376">
        <v>1</v>
      </c>
      <c r="D1091" s="771">
        <v>3.2</v>
      </c>
      <c r="E1091" s="104">
        <v>6.6E-3</v>
      </c>
      <c r="F1091" s="104"/>
      <c r="H1091" s="579">
        <v>888</v>
      </c>
      <c r="I1091" s="510">
        <f t="shared" si="401"/>
        <v>1149</v>
      </c>
      <c r="J1091" s="53" t="str" cm="1">
        <f t="array" aca="1" ref="J1091" ca="1">INDIRECT("B" &amp; I1091)</f>
        <v>NIVEL 974 M4 6N RP T.PM 888 20-04-2026</v>
      </c>
      <c r="K1091" s="511">
        <f t="shared" ca="1" si="402"/>
        <v>3.2</v>
      </c>
      <c r="L1091" s="508">
        <f t="shared" ca="1" si="403"/>
        <v>1.3050000000000001E-2</v>
      </c>
      <c r="M1091" s="508">
        <f t="shared" ca="1" si="404"/>
        <v>0</v>
      </c>
      <c r="N1091" s="512">
        <f t="shared" ca="1" si="405"/>
        <v>0</v>
      </c>
      <c r="O1091" s="512">
        <f t="shared" ca="1" si="408"/>
        <v>1.1745E-2</v>
      </c>
      <c r="P1091" s="513">
        <f t="shared" ca="1" si="409"/>
        <v>0</v>
      </c>
      <c r="Q1091" s="514" t="str">
        <f t="shared" ca="1" si="406"/>
        <v>Dump</v>
      </c>
      <c r="R1091" s="515">
        <f t="shared" ca="1" si="407"/>
        <v>0.71111111111111114</v>
      </c>
    </row>
    <row r="1092" spans="2:18">
      <c r="B1092" s="772" t="s">
        <v>1017</v>
      </c>
      <c r="C1092" s="376">
        <v>1</v>
      </c>
      <c r="D1092" s="771">
        <v>3.2</v>
      </c>
      <c r="E1092" s="104">
        <v>9.7999999999999997E-3</v>
      </c>
      <c r="F1092" s="104"/>
      <c r="H1092" s="579">
        <v>889</v>
      </c>
      <c r="I1092" s="510">
        <f t="shared" si="401"/>
        <v>1150</v>
      </c>
      <c r="J1092" s="53" t="str" cm="1">
        <f t="array" aca="1" ref="J1092" ca="1">INDIRECT("B" &amp; I1092)</f>
        <v>NIVEL 974 M4 6N RP T.PM 889 20-04-2026</v>
      </c>
      <c r="K1092" s="511">
        <f t="shared" ca="1" si="402"/>
        <v>3.2</v>
      </c>
      <c r="L1092" s="508">
        <f t="shared" ca="1" si="403"/>
        <v>1.1340000000000001E-2</v>
      </c>
      <c r="M1092" s="508">
        <f t="shared" ca="1" si="404"/>
        <v>0</v>
      </c>
      <c r="N1092" s="512">
        <f t="shared" ca="1" si="405"/>
        <v>0</v>
      </c>
      <c r="O1092" s="512">
        <f t="shared" ca="1" si="408"/>
        <v>1.0206000000000002E-2</v>
      </c>
      <c r="P1092" s="513">
        <f t="shared" ca="1" si="409"/>
        <v>0</v>
      </c>
      <c r="Q1092" s="514" t="str">
        <f t="shared" ca="1" si="406"/>
        <v>Dump</v>
      </c>
      <c r="R1092" s="515">
        <f t="shared" ca="1" si="407"/>
        <v>0.71111111111111114</v>
      </c>
    </row>
    <row r="1093" spans="2:18">
      <c r="B1093" s="772" t="s">
        <v>1018</v>
      </c>
      <c r="C1093" s="376">
        <v>1</v>
      </c>
      <c r="D1093" s="771">
        <v>3.2</v>
      </c>
      <c r="E1093" s="104">
        <v>1.7899999999999999E-2</v>
      </c>
      <c r="F1093" s="104"/>
      <c r="H1093" s="579">
        <v>890</v>
      </c>
      <c r="I1093" s="510">
        <f t="shared" si="401"/>
        <v>1151</v>
      </c>
      <c r="J1093" s="53" t="str" cm="1">
        <f t="array" aca="1" ref="J1093" ca="1">INDIRECT("B" &amp; I1093)</f>
        <v>NIVEL 974 M4 6N RP T.PM 890 20-04-2026</v>
      </c>
      <c r="K1093" s="511">
        <f t="shared" ca="1" si="402"/>
        <v>3.2</v>
      </c>
      <c r="L1093" s="508">
        <f t="shared" ca="1" si="403"/>
        <v>1.4489999999999999E-2</v>
      </c>
      <c r="M1093" s="508">
        <f t="shared" ca="1" si="404"/>
        <v>0</v>
      </c>
      <c r="N1093" s="512">
        <f t="shared" ca="1" si="405"/>
        <v>0</v>
      </c>
      <c r="O1093" s="512">
        <f t="shared" ca="1" si="408"/>
        <v>1.3041000000000001E-2</v>
      </c>
      <c r="P1093" s="513">
        <f t="shared" ca="1" si="409"/>
        <v>0</v>
      </c>
      <c r="Q1093" s="514" t="str">
        <f t="shared" ca="1" si="406"/>
        <v>Dump</v>
      </c>
      <c r="R1093" s="515">
        <f t="shared" ca="1" si="407"/>
        <v>0.71111111111111114</v>
      </c>
    </row>
    <row r="1094" spans="2:18">
      <c r="B1094" s="772" t="s">
        <v>1019</v>
      </c>
      <c r="C1094" s="376">
        <v>1</v>
      </c>
      <c r="D1094" s="771">
        <v>3.2</v>
      </c>
      <c r="E1094" s="104">
        <v>1.1900000000000001E-2</v>
      </c>
      <c r="F1094" s="104"/>
      <c r="H1094" s="579">
        <v>891</v>
      </c>
      <c r="I1094" s="510">
        <f t="shared" si="401"/>
        <v>1152</v>
      </c>
      <c r="J1094" s="53" t="str" cm="1">
        <f t="array" aca="1" ref="J1094" ca="1">INDIRECT("B" &amp; I1094)</f>
        <v>NIVEL 974 M4 6N RP T.PM 891 20-04-2026</v>
      </c>
      <c r="K1094" s="511">
        <f t="shared" ca="1" si="402"/>
        <v>3.2</v>
      </c>
      <c r="L1094" s="508">
        <f t="shared" ca="1" si="403"/>
        <v>1.737E-2</v>
      </c>
      <c r="M1094" s="508">
        <f t="shared" ca="1" si="404"/>
        <v>0</v>
      </c>
      <c r="N1094" s="512">
        <f t="shared" ca="1" si="405"/>
        <v>0</v>
      </c>
      <c r="O1094" s="512">
        <f t="shared" ca="1" si="408"/>
        <v>1.5633000000000001E-2</v>
      </c>
      <c r="P1094" s="513">
        <f t="shared" ca="1" si="409"/>
        <v>0</v>
      </c>
      <c r="Q1094" s="514" t="str">
        <f t="shared" ca="1" si="406"/>
        <v>Dump</v>
      </c>
      <c r="R1094" s="515">
        <f t="shared" ca="1" si="407"/>
        <v>0.71111111111111114</v>
      </c>
    </row>
    <row r="1095" spans="2:18">
      <c r="B1095" s="772" t="s">
        <v>1020</v>
      </c>
      <c r="C1095" s="376">
        <v>1</v>
      </c>
      <c r="D1095" s="771">
        <v>3.2</v>
      </c>
      <c r="E1095" s="104">
        <v>1.3899999999999999E-2</v>
      </c>
      <c r="F1095" s="104"/>
      <c r="H1095" s="601">
        <v>892</v>
      </c>
      <c r="I1095" s="510">
        <f t="shared" si="401"/>
        <v>1153</v>
      </c>
      <c r="J1095" s="53" t="str" cm="1">
        <f t="array" aca="1" ref="J1095" ca="1">INDIRECT("B" &amp; I1095)</f>
        <v>NIVEL 974 M4 6N RP T.PM 892 20-04-2026</v>
      </c>
      <c r="K1095" s="511">
        <f t="shared" ca="1" si="402"/>
        <v>3.2</v>
      </c>
      <c r="L1095" s="508">
        <f t="shared" ca="1" si="403"/>
        <v>1.494E-2</v>
      </c>
      <c r="M1095" s="508">
        <f t="shared" ca="1" si="404"/>
        <v>0</v>
      </c>
      <c r="N1095" s="512">
        <f t="shared" ca="1" si="405"/>
        <v>0</v>
      </c>
      <c r="O1095" s="512">
        <f t="shared" ca="1" si="408"/>
        <v>1.3446E-2</v>
      </c>
      <c r="P1095" s="513">
        <f t="shared" ca="1" si="409"/>
        <v>0</v>
      </c>
      <c r="Q1095" s="514" t="str">
        <f t="shared" ca="1" si="406"/>
        <v>Dump</v>
      </c>
      <c r="R1095" s="515">
        <f t="shared" ca="1" si="407"/>
        <v>0.71111111111111114</v>
      </c>
    </row>
    <row r="1096" spans="2:18">
      <c r="B1096" s="772" t="s">
        <v>1021</v>
      </c>
      <c r="C1096" s="376">
        <v>1</v>
      </c>
      <c r="D1096" s="771">
        <v>3.2</v>
      </c>
      <c r="E1096" s="104">
        <v>1.9199999999999998E-2</v>
      </c>
      <c r="F1096" s="104"/>
      <c r="H1096" s="601">
        <v>893</v>
      </c>
      <c r="I1096" s="510">
        <f t="shared" si="401"/>
        <v>1154</v>
      </c>
      <c r="J1096" s="53" t="str" cm="1">
        <f t="array" aca="1" ref="J1096" ca="1">INDIRECT("B" &amp; I1096)</f>
        <v>NIVEL 974 M4 6N RP T.PM 893 20-04-2026</v>
      </c>
      <c r="K1096" s="511">
        <f t="shared" ca="1" si="402"/>
        <v>3.2</v>
      </c>
      <c r="L1096" s="508">
        <f t="shared" ca="1" si="403"/>
        <v>1.017E-2</v>
      </c>
      <c r="M1096" s="508">
        <f t="shared" ca="1" si="404"/>
        <v>0</v>
      </c>
      <c r="N1096" s="512">
        <f t="shared" ca="1" si="405"/>
        <v>0</v>
      </c>
      <c r="O1096" s="512">
        <f t="shared" ref="O1096:O1101" ca="1" si="410">+IF(L1096=0,N1096*0.9,L1096*0.9)</f>
        <v>9.1529999999999997E-3</v>
      </c>
      <c r="P1096" s="513">
        <f t="shared" ref="P1096:P1101" ca="1" si="411">+M1096*0.9</f>
        <v>0</v>
      </c>
      <c r="Q1096" s="514" t="str">
        <f t="shared" ref="Q1096:Q1101" ca="1" si="412">+IF(L1096=0,"-","Dump")</f>
        <v>Dump</v>
      </c>
      <c r="R1096" s="515">
        <f t="shared" ref="R1096:R1101" ca="1" si="413">+K1096/4.5</f>
        <v>0.71111111111111114</v>
      </c>
    </row>
    <row r="1097" spans="2:18">
      <c r="B1097" s="772" t="s">
        <v>1022</v>
      </c>
      <c r="C1097" s="376">
        <v>1</v>
      </c>
      <c r="D1097" s="771">
        <v>3.2</v>
      </c>
      <c r="E1097" s="104">
        <v>2.0500000000000001E-2</v>
      </c>
      <c r="F1097" s="104"/>
      <c r="H1097" s="601">
        <v>894</v>
      </c>
      <c r="I1097" s="510">
        <f t="shared" si="401"/>
        <v>1155</v>
      </c>
      <c r="J1097" s="53" t="str" cm="1">
        <f t="array" aca="1" ref="J1097" ca="1">INDIRECT("B" &amp; I1097)</f>
        <v>NIVEL 974 M4 7S L31 T.PM 894 20-04-2026</v>
      </c>
      <c r="K1097" s="511">
        <f t="shared" ca="1" si="402"/>
        <v>3.2</v>
      </c>
      <c r="L1097" s="508">
        <f t="shared" ca="1" si="403"/>
        <v>1.1429999999999999E-2</v>
      </c>
      <c r="M1097" s="508">
        <f t="shared" ca="1" si="404"/>
        <v>0</v>
      </c>
      <c r="N1097" s="512">
        <f t="shared" ca="1" si="405"/>
        <v>0</v>
      </c>
      <c r="O1097" s="512">
        <f t="shared" ca="1" si="410"/>
        <v>1.0286999999999999E-2</v>
      </c>
      <c r="P1097" s="513">
        <f t="shared" ca="1" si="411"/>
        <v>0</v>
      </c>
      <c r="Q1097" s="514" t="str">
        <f t="shared" ca="1" si="412"/>
        <v>Dump</v>
      </c>
      <c r="R1097" s="515">
        <f t="shared" ca="1" si="413"/>
        <v>0.71111111111111114</v>
      </c>
    </row>
    <row r="1098" spans="2:18">
      <c r="B1098" s="772" t="s">
        <v>1023</v>
      </c>
      <c r="C1098" s="376">
        <v>1</v>
      </c>
      <c r="D1098" s="771">
        <v>3.2</v>
      </c>
      <c r="E1098" s="104">
        <v>1.72E-2</v>
      </c>
      <c r="F1098" s="104"/>
      <c r="H1098" s="601">
        <v>895</v>
      </c>
      <c r="I1098" s="510">
        <f t="shared" si="401"/>
        <v>1156</v>
      </c>
      <c r="J1098" s="53" t="str" cm="1">
        <f t="array" aca="1" ref="J1098" ca="1">INDIRECT("B" &amp; I1098)</f>
        <v>NIVEL 974 M4 7S L31 T.PM 895 20-04-2026</v>
      </c>
      <c r="K1098" s="511">
        <f t="shared" ca="1" si="402"/>
        <v>3.2</v>
      </c>
      <c r="L1098" s="508">
        <f t="shared" ca="1" si="403"/>
        <v>1.017E-2</v>
      </c>
      <c r="M1098" s="508">
        <f t="shared" ca="1" si="404"/>
        <v>0</v>
      </c>
      <c r="N1098" s="512">
        <f t="shared" ca="1" si="405"/>
        <v>0</v>
      </c>
      <c r="O1098" s="512">
        <f t="shared" ca="1" si="410"/>
        <v>9.1529999999999997E-3</v>
      </c>
      <c r="P1098" s="513">
        <f t="shared" ca="1" si="411"/>
        <v>0</v>
      </c>
      <c r="Q1098" s="514" t="str">
        <f t="shared" ca="1" si="412"/>
        <v>Dump</v>
      </c>
      <c r="R1098" s="515">
        <f t="shared" ca="1" si="413"/>
        <v>0.71111111111111114</v>
      </c>
    </row>
    <row r="1099" spans="2:18">
      <c r="B1099" s="772" t="s">
        <v>1024</v>
      </c>
      <c r="C1099" s="376">
        <v>1</v>
      </c>
      <c r="D1099" s="771">
        <v>3.2</v>
      </c>
      <c r="E1099" s="104">
        <v>1.2800000000000001E-2</v>
      </c>
      <c r="F1099" s="104"/>
      <c r="H1099" s="601">
        <v>896</v>
      </c>
      <c r="I1099" s="510">
        <f t="shared" si="401"/>
        <v>1157</v>
      </c>
      <c r="J1099" s="53" t="str" cm="1">
        <f t="array" aca="1" ref="J1099" ca="1">INDIRECT("B" &amp; I1099)</f>
        <v>NIVEL 974 M4 7S L31 T.PM 896 20-04-2026</v>
      </c>
      <c r="K1099" s="511">
        <f t="shared" ca="1" si="402"/>
        <v>3.2</v>
      </c>
      <c r="L1099" s="508">
        <f t="shared" ca="1" si="403"/>
        <v>1.5480000000000001E-2</v>
      </c>
      <c r="M1099" s="508">
        <f t="shared" ca="1" si="404"/>
        <v>0</v>
      </c>
      <c r="N1099" s="512">
        <f t="shared" ca="1" si="405"/>
        <v>0</v>
      </c>
      <c r="O1099" s="512">
        <f t="shared" ca="1" si="410"/>
        <v>1.3932000000000002E-2</v>
      </c>
      <c r="P1099" s="513">
        <f t="shared" ca="1" si="411"/>
        <v>0</v>
      </c>
      <c r="Q1099" s="514" t="str">
        <f t="shared" ca="1" si="412"/>
        <v>Dump</v>
      </c>
      <c r="R1099" s="515">
        <f t="shared" ca="1" si="413"/>
        <v>0.71111111111111114</v>
      </c>
    </row>
    <row r="1100" spans="2:18">
      <c r="B1100" s="772" t="s">
        <v>1025</v>
      </c>
      <c r="C1100" s="376">
        <v>1</v>
      </c>
      <c r="D1100" s="771">
        <v>3.2</v>
      </c>
      <c r="E1100" s="104">
        <v>1.1900000000000001E-2</v>
      </c>
      <c r="F1100" s="104"/>
      <c r="H1100" s="601">
        <v>897</v>
      </c>
      <c r="I1100" s="510">
        <f t="shared" si="401"/>
        <v>1158</v>
      </c>
      <c r="J1100" s="53" t="str" cm="1">
        <f t="array" aca="1" ref="J1100" ca="1">INDIRECT("B" &amp; I1100)</f>
        <v>NIVEL 974 M4 7S L31 T.PM 897 20-04-2026</v>
      </c>
      <c r="K1100" s="511">
        <f t="shared" ca="1" si="402"/>
        <v>3.2</v>
      </c>
      <c r="L1100" s="508">
        <f t="shared" ca="1" si="403"/>
        <v>1.17E-2</v>
      </c>
      <c r="M1100" s="508">
        <f t="shared" ca="1" si="404"/>
        <v>0</v>
      </c>
      <c r="N1100" s="512">
        <f t="shared" ca="1" si="405"/>
        <v>0</v>
      </c>
      <c r="O1100" s="512">
        <f t="shared" ca="1" si="410"/>
        <v>1.0530000000000001E-2</v>
      </c>
      <c r="P1100" s="513">
        <f t="shared" ca="1" si="411"/>
        <v>0</v>
      </c>
      <c r="Q1100" s="514" t="str">
        <f t="shared" ca="1" si="412"/>
        <v>Dump</v>
      </c>
      <c r="R1100" s="515">
        <f t="shared" ca="1" si="413"/>
        <v>0.71111111111111114</v>
      </c>
    </row>
    <row r="1101" spans="2:18">
      <c r="B1101" s="772" t="s">
        <v>1026</v>
      </c>
      <c r="C1101" s="376">
        <v>1</v>
      </c>
      <c r="D1101" s="771">
        <v>3.2</v>
      </c>
      <c r="E1101" s="104">
        <v>1.2E-2</v>
      </c>
      <c r="F1101" s="104"/>
      <c r="H1101" s="601">
        <v>898</v>
      </c>
      <c r="I1101" s="510">
        <f t="shared" si="401"/>
        <v>1159</v>
      </c>
      <c r="J1101" s="53" t="str" cm="1">
        <f t="array" aca="1" ref="J1101" ca="1">INDIRECT("B" &amp; I1101)</f>
        <v>NIVEL 974 M4 7S L31 T.PM 898 20-04-2026</v>
      </c>
      <c r="K1101" s="511">
        <f t="shared" ca="1" si="402"/>
        <v>3.2</v>
      </c>
      <c r="L1101" s="508">
        <f t="shared" ca="1" si="403"/>
        <v>1.4400000000000001E-2</v>
      </c>
      <c r="M1101" s="508">
        <f t="shared" ca="1" si="404"/>
        <v>0</v>
      </c>
      <c r="N1101" s="512">
        <f t="shared" ca="1" si="405"/>
        <v>0</v>
      </c>
      <c r="O1101" s="512">
        <f t="shared" ca="1" si="410"/>
        <v>1.2960000000000001E-2</v>
      </c>
      <c r="P1101" s="513">
        <f t="shared" ca="1" si="411"/>
        <v>0</v>
      </c>
      <c r="Q1101" s="514" t="str">
        <f t="shared" ca="1" si="412"/>
        <v>Dump</v>
      </c>
      <c r="R1101" s="515">
        <f t="shared" ca="1" si="413"/>
        <v>0.71111111111111114</v>
      </c>
    </row>
    <row r="1102" spans="2:18">
      <c r="B1102" s="772" t="s">
        <v>1027</v>
      </c>
      <c r="C1102" s="376">
        <v>1</v>
      </c>
      <c r="D1102" s="771">
        <v>3.2</v>
      </c>
      <c r="E1102" s="104">
        <v>1.3299999999999999E-2</v>
      </c>
      <c r="F1102" s="104"/>
      <c r="H1102" s="601">
        <v>899</v>
      </c>
      <c r="I1102" s="510">
        <f t="shared" si="401"/>
        <v>1160</v>
      </c>
      <c r="J1102" s="53" t="str" cm="1">
        <f t="array" aca="1" ref="J1102" ca="1">INDIRECT("B" &amp; I1102)</f>
        <v>NIVEL 974 M4 7S L31 T.PM 899 20-04-2026</v>
      </c>
      <c r="K1102" s="511">
        <f t="shared" ca="1" si="402"/>
        <v>3.2</v>
      </c>
      <c r="L1102" s="508">
        <f t="shared" ca="1" si="403"/>
        <v>1.4310000000000002E-2</v>
      </c>
      <c r="M1102" s="508">
        <f t="shared" ca="1" si="404"/>
        <v>0</v>
      </c>
      <c r="N1102" s="512">
        <f t="shared" ca="1" si="405"/>
        <v>0</v>
      </c>
      <c r="O1102" s="512">
        <f t="shared" ca="1" si="408"/>
        <v>1.2879000000000002E-2</v>
      </c>
      <c r="P1102" s="513">
        <f t="shared" ca="1" si="409"/>
        <v>0</v>
      </c>
      <c r="Q1102" s="514" t="str">
        <f t="shared" ca="1" si="406"/>
        <v>Dump</v>
      </c>
      <c r="R1102" s="515">
        <f t="shared" ca="1" si="407"/>
        <v>0.71111111111111114</v>
      </c>
    </row>
    <row r="1103" spans="2:18">
      <c r="B1103" s="772" t="s">
        <v>1028</v>
      </c>
      <c r="C1103" s="376">
        <v>1</v>
      </c>
      <c r="D1103" s="771">
        <v>3.2</v>
      </c>
      <c r="E1103" s="104">
        <v>1.4200000000000001E-2</v>
      </c>
      <c r="F1103" s="104"/>
      <c r="H1103" s="601">
        <v>900</v>
      </c>
      <c r="I1103" s="510">
        <f t="shared" si="401"/>
        <v>1161</v>
      </c>
      <c r="J1103" s="53" t="str" cm="1">
        <f t="array" aca="1" ref="J1103" ca="1">INDIRECT("B" &amp; I1103)</f>
        <v>NIVEL 974 M4 7S L31 T.PM 900 20-04-2026</v>
      </c>
      <c r="K1103" s="511">
        <f t="shared" ca="1" si="402"/>
        <v>3.2</v>
      </c>
      <c r="L1103" s="508">
        <f t="shared" ca="1" si="403"/>
        <v>2.2769999999999999E-2</v>
      </c>
      <c r="M1103" s="508">
        <f t="shared" ca="1" si="404"/>
        <v>0</v>
      </c>
      <c r="N1103" s="512">
        <f t="shared" ca="1" si="405"/>
        <v>0</v>
      </c>
      <c r="O1103" s="512">
        <f t="shared" ca="1" si="408"/>
        <v>2.0493000000000001E-2</v>
      </c>
      <c r="P1103" s="513">
        <f t="shared" ca="1" si="409"/>
        <v>0</v>
      </c>
      <c r="Q1103" s="514" t="str">
        <f t="shared" ca="1" si="406"/>
        <v>Dump</v>
      </c>
      <c r="R1103" s="515">
        <f t="shared" ca="1" si="407"/>
        <v>0.71111111111111114</v>
      </c>
    </row>
    <row r="1104" spans="2:18">
      <c r="B1104" s="772" t="s">
        <v>1029</v>
      </c>
      <c r="C1104" s="376">
        <v>1</v>
      </c>
      <c r="D1104" s="771">
        <v>3.2</v>
      </c>
      <c r="E1104" s="104">
        <v>1.66E-2</v>
      </c>
      <c r="F1104" s="104"/>
      <c r="H1104" s="601">
        <v>901</v>
      </c>
      <c r="I1104" s="510">
        <f t="shared" si="401"/>
        <v>1162</v>
      </c>
      <c r="J1104" s="53" t="str" cm="1">
        <f t="array" aca="1" ref="J1104" ca="1">INDIRECT("B" &amp; I1104)</f>
        <v>NIVEL 974 M4 7S L31 T.PM 901 20-04-2026</v>
      </c>
      <c r="K1104" s="511">
        <f t="shared" ca="1" si="402"/>
        <v>3.2</v>
      </c>
      <c r="L1104" s="508">
        <f t="shared" ca="1" si="403"/>
        <v>1.1340000000000001E-2</v>
      </c>
      <c r="M1104" s="508">
        <f t="shared" ca="1" si="404"/>
        <v>0</v>
      </c>
      <c r="N1104" s="512">
        <f t="shared" ca="1" si="405"/>
        <v>0</v>
      </c>
      <c r="O1104" s="512">
        <f t="shared" ca="1" si="408"/>
        <v>1.0206000000000002E-2</v>
      </c>
      <c r="P1104" s="513">
        <f t="shared" ca="1" si="409"/>
        <v>0</v>
      </c>
      <c r="Q1104" s="514" t="str">
        <f t="shared" ca="1" si="406"/>
        <v>Dump</v>
      </c>
      <c r="R1104" s="515">
        <f t="shared" ca="1" si="407"/>
        <v>0.71111111111111114</v>
      </c>
    </row>
    <row r="1105" spans="2:38">
      <c r="B1105" s="772" t="s">
        <v>1030</v>
      </c>
      <c r="C1105" s="376">
        <v>1</v>
      </c>
      <c r="D1105" s="771">
        <v>3.2</v>
      </c>
      <c r="E1105" s="104">
        <v>1.72E-2</v>
      </c>
      <c r="F1105" s="104"/>
      <c r="H1105" s="601">
        <v>902</v>
      </c>
      <c r="I1105" s="510">
        <f t="shared" si="401"/>
        <v>1163</v>
      </c>
      <c r="J1105" s="53" t="str" cm="1">
        <f t="array" aca="1" ref="J1105" ca="1">INDIRECT("B" &amp; I1105)</f>
        <v>NIVEL 974 M4 7S T.PM 902 20-04-2026</v>
      </c>
      <c r="K1105" s="511">
        <f t="shared" ca="1" si="402"/>
        <v>3.2</v>
      </c>
      <c r="L1105" s="508">
        <f t="shared" ca="1" si="403"/>
        <v>1.6830000000000001E-2</v>
      </c>
      <c r="M1105" s="508">
        <f t="shared" ca="1" si="404"/>
        <v>0</v>
      </c>
      <c r="N1105" s="512">
        <f t="shared" ca="1" si="405"/>
        <v>0</v>
      </c>
      <c r="O1105" s="512">
        <f t="shared" ca="1" si="408"/>
        <v>1.5147000000000001E-2</v>
      </c>
      <c r="P1105" s="513">
        <f t="shared" ca="1" si="409"/>
        <v>0</v>
      </c>
      <c r="Q1105" s="514" t="str">
        <f t="shared" ca="1" si="406"/>
        <v>Dump</v>
      </c>
      <c r="R1105" s="515">
        <f t="shared" ca="1" si="407"/>
        <v>0.71111111111111114</v>
      </c>
    </row>
    <row r="1106" spans="2:38">
      <c r="B1106" s="772" t="s">
        <v>1031</v>
      </c>
      <c r="C1106" s="376">
        <v>1</v>
      </c>
      <c r="D1106" s="771">
        <v>3.2</v>
      </c>
      <c r="E1106" s="104">
        <v>9.4999999999999998E-3</v>
      </c>
      <c r="F1106" s="104"/>
      <c r="H1106" s="601">
        <v>903</v>
      </c>
      <c r="I1106" s="510">
        <f t="shared" si="401"/>
        <v>1164</v>
      </c>
      <c r="J1106" s="53" t="str" cm="1">
        <f t="array" aca="1" ref="J1106" ca="1">INDIRECT("B" &amp; I1106)</f>
        <v>NIVEL 974 M4 7S T.PM 903 20-04-2026</v>
      </c>
      <c r="K1106" s="511">
        <f t="shared" ca="1" si="402"/>
        <v>3.2</v>
      </c>
      <c r="L1106" s="508">
        <f t="shared" ca="1" si="403"/>
        <v>9.4500000000000001E-3</v>
      </c>
      <c r="M1106" s="508">
        <f t="shared" ca="1" si="404"/>
        <v>0</v>
      </c>
      <c r="N1106" s="512">
        <f t="shared" ca="1" si="405"/>
        <v>0</v>
      </c>
      <c r="O1106" s="512">
        <f t="shared" ref="O1106" ca="1" si="414">+IF(L1106=0,N1106*0.9,L1106*0.9)</f>
        <v>8.5050000000000004E-3</v>
      </c>
      <c r="P1106" s="513">
        <f t="shared" ref="P1106" ca="1" si="415">+M1106*0.9</f>
        <v>0</v>
      </c>
      <c r="Q1106" s="514" t="str">
        <f t="shared" ref="Q1106" ca="1" si="416">+IF(L1106=0,"-","Dump")</f>
        <v>Dump</v>
      </c>
      <c r="R1106" s="515">
        <f t="shared" ref="R1106" ca="1" si="417">+K1106/4.5</f>
        <v>0.71111111111111114</v>
      </c>
    </row>
    <row r="1107" spans="2:38">
      <c r="B1107" s="772" t="s">
        <v>1032</v>
      </c>
      <c r="C1107" s="376">
        <v>1</v>
      </c>
      <c r="D1107" s="771">
        <v>3.2</v>
      </c>
      <c r="E1107" s="104">
        <v>1.2E-2</v>
      </c>
      <c r="F1107" s="104"/>
      <c r="H1107" s="601">
        <v>904</v>
      </c>
      <c r="I1107" s="510">
        <f t="shared" si="401"/>
        <v>1165</v>
      </c>
      <c r="J1107" s="53" t="str" cm="1">
        <f t="array" aca="1" ref="J1107" ca="1">INDIRECT("B" &amp; I1107)</f>
        <v>NIVEL 974 M4 7S T.PM 904 20-04-2026</v>
      </c>
      <c r="K1107" s="511">
        <f t="shared" ca="1" si="402"/>
        <v>3.2</v>
      </c>
      <c r="L1107" s="508">
        <f t="shared" ca="1" si="403"/>
        <v>1.1429999999999999E-2</v>
      </c>
      <c r="M1107" s="508">
        <f t="shared" ca="1" si="404"/>
        <v>0</v>
      </c>
      <c r="N1107" s="512">
        <f t="shared" ca="1" si="405"/>
        <v>0</v>
      </c>
      <c r="O1107" s="512">
        <f t="shared" ca="1" si="408"/>
        <v>1.0286999999999999E-2</v>
      </c>
      <c r="P1107" s="513">
        <f t="shared" ca="1" si="409"/>
        <v>0</v>
      </c>
      <c r="Q1107" s="514" t="str">
        <f t="shared" ca="1" si="406"/>
        <v>Dump</v>
      </c>
      <c r="R1107" s="515">
        <f t="shared" ca="1" si="407"/>
        <v>0.71111111111111114</v>
      </c>
    </row>
    <row r="1108" spans="2:38">
      <c r="B1108" s="772" t="s">
        <v>1033</v>
      </c>
      <c r="C1108" s="376">
        <v>1</v>
      </c>
      <c r="D1108" s="771">
        <v>3.2</v>
      </c>
      <c r="E1108" s="104">
        <v>1.1900000000000001E-2</v>
      </c>
      <c r="F1108" s="104"/>
      <c r="H1108" s="601">
        <v>905</v>
      </c>
      <c r="I1108" s="510">
        <f t="shared" si="401"/>
        <v>1166</v>
      </c>
      <c r="J1108" s="53" t="str" cm="1">
        <f t="array" aca="1" ref="J1108" ca="1">INDIRECT("B" &amp; I1108)</f>
        <v>NIVEL 974 M4 7S T.PM 905 20-04-2026</v>
      </c>
      <c r="K1108" s="511">
        <f t="shared" ca="1" si="402"/>
        <v>3.2</v>
      </c>
      <c r="L1108" s="508">
        <f t="shared" ca="1" si="403"/>
        <v>1.026E-2</v>
      </c>
      <c r="M1108" s="508">
        <f t="shared" ca="1" si="404"/>
        <v>0</v>
      </c>
      <c r="N1108" s="512">
        <f t="shared" ca="1" si="405"/>
        <v>0</v>
      </c>
      <c r="O1108" s="512">
        <f t="shared" ca="1" si="408"/>
        <v>9.2340000000000009E-3</v>
      </c>
      <c r="P1108" s="513">
        <f t="shared" ca="1" si="409"/>
        <v>0</v>
      </c>
      <c r="Q1108" s="514" t="str">
        <f t="shared" ca="1" si="406"/>
        <v>Dump</v>
      </c>
      <c r="R1108" s="515">
        <f t="shared" ca="1" si="407"/>
        <v>0.71111111111111114</v>
      </c>
    </row>
    <row r="1109" spans="2:38">
      <c r="B1109" s="772" t="s">
        <v>1034</v>
      </c>
      <c r="C1109" s="376">
        <v>1</v>
      </c>
      <c r="D1109" s="771">
        <v>3.2</v>
      </c>
      <c r="E1109" s="104">
        <v>1.09E-2</v>
      </c>
      <c r="F1109" s="104"/>
      <c r="H1109" s="601">
        <v>906</v>
      </c>
      <c r="I1109" s="510">
        <f t="shared" si="401"/>
        <v>1167</v>
      </c>
      <c r="J1109" s="53" t="str" cm="1">
        <f t="array" aca="1" ref="J1109" ca="1">INDIRECT("B" &amp; I1109)</f>
        <v>NIVEL 974 M4 7S T.PM 906 20-04-2026</v>
      </c>
      <c r="K1109" s="511">
        <f t="shared" ca="1" si="402"/>
        <v>3.2</v>
      </c>
      <c r="L1109" s="508">
        <f t="shared" ca="1" si="403"/>
        <v>1.1520000000000001E-2</v>
      </c>
      <c r="M1109" s="508">
        <f t="shared" ca="1" si="404"/>
        <v>0</v>
      </c>
      <c r="N1109" s="512">
        <f t="shared" ca="1" si="405"/>
        <v>0</v>
      </c>
      <c r="O1109" s="512">
        <f t="shared" ca="1" si="408"/>
        <v>1.0368E-2</v>
      </c>
      <c r="P1109" s="513">
        <f t="shared" ca="1" si="409"/>
        <v>0</v>
      </c>
      <c r="Q1109" s="514" t="str">
        <f t="shared" ca="1" si="406"/>
        <v>Dump</v>
      </c>
      <c r="R1109" s="515">
        <f t="shared" ca="1" si="407"/>
        <v>0.71111111111111114</v>
      </c>
    </row>
    <row r="1110" spans="2:38">
      <c r="B1110" s="772" t="s">
        <v>1035</v>
      </c>
      <c r="C1110" s="376">
        <v>1</v>
      </c>
      <c r="D1110" s="771">
        <v>3.2</v>
      </c>
      <c r="E1110" s="104">
        <v>7.6E-3</v>
      </c>
      <c r="F1110" s="104"/>
      <c r="H1110" s="579"/>
      <c r="I1110"/>
      <c r="J1110"/>
      <c r="K1110" s="519">
        <f ca="1">SUM(K1082:K1109)</f>
        <v>89.600000000000037</v>
      </c>
      <c r="L1110" s="516">
        <f ca="1">+SUMPRODUCT(L1082:L1109,K1082:K1109)/K1110</f>
        <v>1.3139999999999997E-2</v>
      </c>
      <c r="M1110" s="516">
        <f ca="1">+SUMPRODUCT(M1082:M1109,K1082:K1109)/K1110</f>
        <v>0</v>
      </c>
      <c r="N1110" s="69">
        <f ca="1">+SUMPRODUCT(N1082:N1109,K1082:K1109)/K1110</f>
        <v>0</v>
      </c>
      <c r="O1110" s="552">
        <f ca="1">+SUMPRODUCT(O1082:O1109,K1082:K1109)/K1110</f>
        <v>1.1825999999999996E-2</v>
      </c>
      <c r="P1110" s="69">
        <f ca="1">+SUMPRODUCT(P1082:P1109,K1082:K1109)/K1110</f>
        <v>0</v>
      </c>
      <c r="Q1110"/>
      <c r="R1110"/>
    </row>
    <row r="1111" spans="2:38">
      <c r="B1111" s="772" t="s">
        <v>1036</v>
      </c>
      <c r="C1111" s="376">
        <v>1</v>
      </c>
      <c r="D1111" s="771">
        <v>3.2</v>
      </c>
      <c r="E1111" s="104">
        <v>1.32E-2</v>
      </c>
      <c r="F1111" s="104"/>
      <c r="H1111" s="579"/>
      <c r="I1111"/>
      <c r="J1111"/>
      <c r="K1111" s="551" t="s">
        <v>59</v>
      </c>
      <c r="L1111" s="550">
        <f ca="1">+L1110/0.9</f>
        <v>1.4599999999999997E-2</v>
      </c>
      <c r="M1111" s="518">
        <f ca="1">+M1110/0.9</f>
        <v>0</v>
      </c>
      <c r="N1111"/>
      <c r="O1111"/>
      <c r="P1111"/>
      <c r="Q1111"/>
      <c r="R1111"/>
    </row>
    <row r="1112" spans="2:38" ht="15" thickBot="1">
      <c r="B1112" s="772" t="s">
        <v>1037</v>
      </c>
      <c r="C1112" s="376">
        <v>1</v>
      </c>
      <c r="D1112" s="771">
        <v>3.2</v>
      </c>
      <c r="E1112" s="104">
        <v>8.3000000000000001E-3</v>
      </c>
      <c r="F1112" s="104"/>
      <c r="I1112" s="578"/>
      <c r="R1112" s="578"/>
    </row>
    <row r="1113" spans="2:38" ht="28.8">
      <c r="B1113" s="772" t="s">
        <v>1038</v>
      </c>
      <c r="C1113" s="376">
        <v>1</v>
      </c>
      <c r="D1113" s="771">
        <v>3.2</v>
      </c>
      <c r="E1113" s="104">
        <v>1.38E-2</v>
      </c>
      <c r="F1113" s="104"/>
      <c r="I1113" s="547" t="s">
        <v>462</v>
      </c>
      <c r="J1113" s="77" t="s">
        <v>63</v>
      </c>
      <c r="K1113" s="507" t="s">
        <v>44</v>
      </c>
      <c r="L1113" s="549" t="s">
        <v>297</v>
      </c>
      <c r="M1113" s="508" t="s">
        <v>292</v>
      </c>
      <c r="N1113" s="545" t="s">
        <v>46</v>
      </c>
      <c r="O1113" s="549" t="s">
        <v>293</v>
      </c>
      <c r="P1113" s="508" t="s">
        <v>294</v>
      </c>
      <c r="Q1113"/>
      <c r="R1113"/>
      <c r="AJ1113" s="95" t="str">
        <f>+I1113</f>
        <v>EN032</v>
      </c>
      <c r="AK1113" s="96" t="s">
        <v>62</v>
      </c>
    </row>
    <row r="1114" spans="2:38" ht="15" thickBot="1">
      <c r="B1114" s="772" t="s">
        <v>1039</v>
      </c>
      <c r="C1114" s="376">
        <v>1</v>
      </c>
      <c r="D1114" s="771">
        <v>3.2</v>
      </c>
      <c r="E1114" s="104">
        <v>7.6E-3</v>
      </c>
      <c r="F1114" s="104"/>
      <c r="H1114" s="601">
        <v>907</v>
      </c>
      <c r="I1114" s="510">
        <f t="shared" ref="I1114:I1132" si="418">IF(H1114="",
   IFERROR(MATCH("**", B:B, 0), ""),
   IFERROR(MATCH("* "&amp;H1114&amp;" *", B:B, 0), "")
)</f>
        <v>1168</v>
      </c>
      <c r="J1114" s="53" t="str" cm="1">
        <f t="array" aca="1" ref="J1114" ca="1">INDIRECT("B" &amp; I1114)</f>
        <v>NIVEL 974 M4 6N RP T.PM 907 21-04-2026</v>
      </c>
      <c r="K1114" s="511">
        <f t="shared" ref="K1114:K1132" ca="1" si="419">INDEX(D:D, MATCH(J1114, $B:$B, 0))</f>
        <v>3.2</v>
      </c>
      <c r="L1114" s="508">
        <f t="shared" ref="L1114:L1132" ca="1" si="420">INDEX(E:E, MATCH($J1114, $B:$B, 0))*0.9</f>
        <v>1.107E-2</v>
      </c>
      <c r="M1114" s="508">
        <f t="shared" ref="M1114:M1132" ca="1" si="421">INDEX(F:F, MATCH($J1114, $B:$B, 0))*0.9</f>
        <v>0</v>
      </c>
      <c r="N1114" s="512">
        <f t="shared" ref="N1114:N1132" ca="1" si="422">INDEX(G:G, MATCH($J$578, $B:$B, 0))</f>
        <v>0</v>
      </c>
      <c r="O1114" s="512">
        <f ca="1">+IF(L1114=0,N1114*0.9,L1114*0.9)</f>
        <v>9.9629999999999996E-3</v>
      </c>
      <c r="P1114" s="513">
        <f ca="1">+M1114*0.9</f>
        <v>0</v>
      </c>
      <c r="Q1114" s="514" t="str">
        <f t="shared" ref="Q1114:Q1132" ca="1" si="423">+IF(L1114=0,"-","Dump")</f>
        <v>Dump</v>
      </c>
      <c r="R1114" s="515">
        <f t="shared" ref="R1114:R1132" ca="1" si="424">+K1114/4.5</f>
        <v>0.71111111111111114</v>
      </c>
      <c r="AJ1114" s="520">
        <f ca="1">+K1133-SUMIF(AE:AE, AJ1113, AA:AA)</f>
        <v>-0.3499999999999801</v>
      </c>
      <c r="AK1114" s="521">
        <f ca="1">O1133</f>
        <v>1.2149999999999998E-2</v>
      </c>
      <c r="AL1114" s="102">
        <f ca="1">COUNTIF(AE:AE, AJ1113)</f>
        <v>2</v>
      </c>
    </row>
    <row r="1115" spans="2:38" ht="15" thickBot="1">
      <c r="B1115" s="772" t="s">
        <v>1040</v>
      </c>
      <c r="C1115" s="376">
        <v>1</v>
      </c>
      <c r="D1115" s="771">
        <v>3.2</v>
      </c>
      <c r="E1115" s="104">
        <v>1.03E-2</v>
      </c>
      <c r="F1115" s="104"/>
      <c r="H1115" s="601">
        <v>908</v>
      </c>
      <c r="I1115" s="510">
        <f t="shared" si="418"/>
        <v>1169</v>
      </c>
      <c r="J1115" s="53" t="str" cm="1">
        <f t="array" aca="1" ref="J1115" ca="1">INDIRECT("B" &amp; I1115)</f>
        <v>NIVEL 974 M4 6N RP T.PM 908 21-04-2026</v>
      </c>
      <c r="K1115" s="511">
        <f t="shared" ca="1" si="419"/>
        <v>3.2</v>
      </c>
      <c r="L1115" s="508">
        <f t="shared" ca="1" si="420"/>
        <v>1.044E-2</v>
      </c>
      <c r="M1115" s="508">
        <f t="shared" ca="1" si="421"/>
        <v>0</v>
      </c>
      <c r="N1115" s="512">
        <f t="shared" ca="1" si="422"/>
        <v>0</v>
      </c>
      <c r="O1115" s="512">
        <f t="shared" ref="O1115:O1132" ca="1" si="425">+IF(L1115=0,N1115*0.9,L1115*0.9)</f>
        <v>9.3959999999999998E-3</v>
      </c>
      <c r="P1115" s="513">
        <f t="shared" ref="P1115:P1132" ca="1" si="426">+M1115*0.9</f>
        <v>0</v>
      </c>
      <c r="Q1115" s="514" t="str">
        <f t="shared" ca="1" si="423"/>
        <v>Dump</v>
      </c>
      <c r="R1115" s="515">
        <f t="shared" ca="1" si="424"/>
        <v>0.71111111111111114</v>
      </c>
      <c r="AJ1115" s="105" t="s">
        <v>83</v>
      </c>
      <c r="AK1115" s="101"/>
    </row>
    <row r="1116" spans="2:38">
      <c r="B1116" s="772" t="s">
        <v>1041</v>
      </c>
      <c r="C1116" s="376">
        <v>1</v>
      </c>
      <c r="D1116" s="771">
        <v>3.2</v>
      </c>
      <c r="E1116" s="104">
        <v>9.7000000000000003E-3</v>
      </c>
      <c r="F1116" s="104"/>
      <c r="H1116" s="601">
        <v>909</v>
      </c>
      <c r="I1116" s="510">
        <f t="shared" si="418"/>
        <v>1170</v>
      </c>
      <c r="J1116" s="53" t="str" cm="1">
        <f t="array" aca="1" ref="J1116" ca="1">INDIRECT("B" &amp; I1116)</f>
        <v>NIVEL 974 M4 6N RP T.PM 909 21-04-2026</v>
      </c>
      <c r="K1116" s="511">
        <f t="shared" ca="1" si="419"/>
        <v>3.2</v>
      </c>
      <c r="L1116" s="508">
        <f t="shared" ca="1" si="420"/>
        <v>9.0000000000000011E-3</v>
      </c>
      <c r="M1116" s="508">
        <f t="shared" ca="1" si="421"/>
        <v>0</v>
      </c>
      <c r="N1116" s="512">
        <f t="shared" ca="1" si="422"/>
        <v>0</v>
      </c>
      <c r="O1116" s="512">
        <f t="shared" ca="1" si="425"/>
        <v>8.1000000000000013E-3</v>
      </c>
      <c r="P1116" s="513">
        <f t="shared" ca="1" si="426"/>
        <v>0</v>
      </c>
      <c r="Q1116" s="514" t="str">
        <f t="shared" ca="1" si="423"/>
        <v>Dump</v>
      </c>
      <c r="R1116" s="515">
        <f t="shared" ca="1" si="424"/>
        <v>0.71111111111111114</v>
      </c>
    </row>
    <row r="1117" spans="2:38">
      <c r="B1117" s="772" t="s">
        <v>1042</v>
      </c>
      <c r="C1117" s="376">
        <v>1</v>
      </c>
      <c r="D1117" s="771">
        <v>3.2</v>
      </c>
      <c r="E1117" s="104">
        <v>9.4000000000000004E-3</v>
      </c>
      <c r="F1117" s="104"/>
      <c r="H1117" s="601">
        <v>910</v>
      </c>
      <c r="I1117" s="510">
        <f t="shared" si="418"/>
        <v>1171</v>
      </c>
      <c r="J1117" s="53" t="str" cm="1">
        <f t="array" aca="1" ref="J1117" ca="1">INDIRECT("B" &amp; I1117)</f>
        <v>NIVEL 974 M4 6N RP T.PM 910 21-04-2026</v>
      </c>
      <c r="K1117" s="511">
        <f t="shared" ca="1" si="419"/>
        <v>3.2</v>
      </c>
      <c r="L1117" s="508">
        <f t="shared" ca="1" si="420"/>
        <v>1.089E-2</v>
      </c>
      <c r="M1117" s="508">
        <f t="shared" ca="1" si="421"/>
        <v>0</v>
      </c>
      <c r="N1117" s="512">
        <f t="shared" ca="1" si="422"/>
        <v>0</v>
      </c>
      <c r="O1117" s="512">
        <f t="shared" ca="1" si="425"/>
        <v>9.8010000000000007E-3</v>
      </c>
      <c r="P1117" s="513">
        <f t="shared" ca="1" si="426"/>
        <v>0</v>
      </c>
      <c r="Q1117" s="514" t="str">
        <f t="shared" ca="1" si="423"/>
        <v>Dump</v>
      </c>
      <c r="R1117" s="515">
        <f t="shared" ca="1" si="424"/>
        <v>0.71111111111111114</v>
      </c>
    </row>
    <row r="1118" spans="2:38">
      <c r="B1118" s="772" t="s">
        <v>1043</v>
      </c>
      <c r="C1118" s="376">
        <v>1</v>
      </c>
      <c r="D1118" s="771">
        <v>3.2</v>
      </c>
      <c r="E1118" s="104">
        <v>1.04E-2</v>
      </c>
      <c r="F1118" s="104"/>
      <c r="H1118" s="601">
        <v>911</v>
      </c>
      <c r="I1118" s="510">
        <f t="shared" si="418"/>
        <v>1172</v>
      </c>
      <c r="J1118" s="53" t="str" cm="1">
        <f t="array" aca="1" ref="J1118" ca="1">INDIRECT("B" &amp; I1118)</f>
        <v>NIVEL 974 M4 6N RP T.PM 911 21-04-2026</v>
      </c>
      <c r="K1118" s="511">
        <f t="shared" ca="1" si="419"/>
        <v>3.2</v>
      </c>
      <c r="L1118" s="508">
        <f t="shared" ca="1" si="420"/>
        <v>1.008E-2</v>
      </c>
      <c r="M1118" s="508">
        <f t="shared" ca="1" si="421"/>
        <v>0</v>
      </c>
      <c r="N1118" s="512">
        <f t="shared" ca="1" si="422"/>
        <v>0</v>
      </c>
      <c r="O1118" s="512">
        <f t="shared" ca="1" si="425"/>
        <v>9.0720000000000002E-3</v>
      </c>
      <c r="P1118" s="513">
        <f t="shared" ca="1" si="426"/>
        <v>0</v>
      </c>
      <c r="Q1118" s="514" t="str">
        <f t="shared" ca="1" si="423"/>
        <v>Dump</v>
      </c>
      <c r="R1118" s="515">
        <f t="shared" ca="1" si="424"/>
        <v>0.71111111111111114</v>
      </c>
    </row>
    <row r="1119" spans="2:38">
      <c r="B1119" s="772" t="s">
        <v>1044</v>
      </c>
      <c r="C1119" s="376">
        <v>1</v>
      </c>
      <c r="D1119" s="771">
        <v>3.2</v>
      </c>
      <c r="E1119" s="104">
        <v>9.5999999999999992E-3</v>
      </c>
      <c r="F1119" s="104"/>
      <c r="H1119" s="601">
        <v>912</v>
      </c>
      <c r="I1119" s="510">
        <f t="shared" si="418"/>
        <v>1173</v>
      </c>
      <c r="J1119" s="53" t="str" cm="1">
        <f t="array" aca="1" ref="J1119" ca="1">INDIRECT("B" &amp; I1119)</f>
        <v>NIVEL 974 M4 6N RP T.PM 912 21-04-2026</v>
      </c>
      <c r="K1119" s="511">
        <f t="shared" ca="1" si="419"/>
        <v>3.2</v>
      </c>
      <c r="L1119" s="508">
        <f t="shared" ca="1" si="420"/>
        <v>8.8199999999999997E-3</v>
      </c>
      <c r="M1119" s="508">
        <f t="shared" ca="1" si="421"/>
        <v>0</v>
      </c>
      <c r="N1119" s="512">
        <f t="shared" ca="1" si="422"/>
        <v>0</v>
      </c>
      <c r="O1119" s="512">
        <f t="shared" ca="1" si="425"/>
        <v>7.9380000000000006E-3</v>
      </c>
      <c r="P1119" s="513">
        <f t="shared" ca="1" si="426"/>
        <v>0</v>
      </c>
      <c r="Q1119" s="514" t="str">
        <f t="shared" ca="1" si="423"/>
        <v>Dump</v>
      </c>
      <c r="R1119" s="515">
        <f t="shared" ca="1" si="424"/>
        <v>0.71111111111111114</v>
      </c>
    </row>
    <row r="1120" spans="2:38">
      <c r="B1120" s="772" t="s">
        <v>1045</v>
      </c>
      <c r="C1120" s="376">
        <v>1</v>
      </c>
      <c r="D1120" s="771">
        <v>3.2</v>
      </c>
      <c r="E1120" s="104">
        <v>4.0000000000000001E-3</v>
      </c>
      <c r="F1120" s="104"/>
      <c r="H1120" s="601">
        <v>913</v>
      </c>
      <c r="I1120" s="510">
        <f t="shared" si="418"/>
        <v>1174</v>
      </c>
      <c r="J1120" s="53" t="str" cm="1">
        <f t="array" aca="1" ref="J1120" ca="1">INDIRECT("B" &amp; I1120)</f>
        <v>NIVEL 974 M4 6N RP T.PM 913 21-04-2026</v>
      </c>
      <c r="K1120" s="511">
        <f t="shared" ca="1" si="419"/>
        <v>3.2</v>
      </c>
      <c r="L1120" s="508">
        <f t="shared" ca="1" si="420"/>
        <v>9.9900000000000006E-3</v>
      </c>
      <c r="M1120" s="508">
        <f t="shared" ca="1" si="421"/>
        <v>0</v>
      </c>
      <c r="N1120" s="512">
        <f t="shared" ca="1" si="422"/>
        <v>0</v>
      </c>
      <c r="O1120" s="512">
        <f t="shared" ca="1" si="425"/>
        <v>8.9910000000000007E-3</v>
      </c>
      <c r="P1120" s="513">
        <f t="shared" ca="1" si="426"/>
        <v>0</v>
      </c>
      <c r="Q1120" s="514" t="str">
        <f t="shared" ca="1" si="423"/>
        <v>Dump</v>
      </c>
      <c r="R1120" s="515">
        <f t="shared" ca="1" si="424"/>
        <v>0.71111111111111114</v>
      </c>
    </row>
    <row r="1121" spans="2:37">
      <c r="B1121" s="772" t="s">
        <v>1046</v>
      </c>
      <c r="C1121" s="376">
        <v>1</v>
      </c>
      <c r="D1121" s="771">
        <v>3.2</v>
      </c>
      <c r="E1121" s="104">
        <v>9.7999999999999997E-3</v>
      </c>
      <c r="F1121" s="104"/>
      <c r="H1121" s="601">
        <v>914</v>
      </c>
      <c r="I1121" s="510">
        <f t="shared" si="418"/>
        <v>1175</v>
      </c>
      <c r="J1121" s="53" t="str" cm="1">
        <f t="array" aca="1" ref="J1121" ca="1">INDIRECT("B" &amp; I1121)</f>
        <v>NIVEL 974 M4 6N RP T.PM 914 21-04-2026</v>
      </c>
      <c r="K1121" s="511">
        <f t="shared" ca="1" si="419"/>
        <v>3.2</v>
      </c>
      <c r="L1121" s="508">
        <f t="shared" ca="1" si="420"/>
        <v>9.5399999999999999E-3</v>
      </c>
      <c r="M1121" s="508">
        <f t="shared" ca="1" si="421"/>
        <v>0</v>
      </c>
      <c r="N1121" s="512">
        <f t="shared" ca="1" si="422"/>
        <v>0</v>
      </c>
      <c r="O1121" s="512">
        <f t="shared" ca="1" si="425"/>
        <v>8.5859999999999999E-3</v>
      </c>
      <c r="P1121" s="513">
        <f t="shared" ca="1" si="426"/>
        <v>0</v>
      </c>
      <c r="Q1121" s="514" t="str">
        <f t="shared" ca="1" si="423"/>
        <v>Dump</v>
      </c>
      <c r="R1121" s="515">
        <f t="shared" ca="1" si="424"/>
        <v>0.71111111111111114</v>
      </c>
    </row>
    <row r="1122" spans="2:37">
      <c r="B1122" s="772" t="s">
        <v>1047</v>
      </c>
      <c r="C1122" s="376">
        <v>1</v>
      </c>
      <c r="D1122" s="771">
        <v>3.2</v>
      </c>
      <c r="E1122" s="104">
        <v>1.2800000000000001E-2</v>
      </c>
      <c r="F1122" s="104"/>
      <c r="H1122" s="601">
        <v>915</v>
      </c>
      <c r="I1122" s="510">
        <f t="shared" si="418"/>
        <v>1176</v>
      </c>
      <c r="J1122" s="53" t="str" cm="1">
        <f t="array" aca="1" ref="J1122" ca="1">INDIRECT("B" &amp; I1122)</f>
        <v>NIVEL 974 M4 6N RP T.PM 915 21-04-2026</v>
      </c>
      <c r="K1122" s="511">
        <f t="shared" ca="1" si="419"/>
        <v>3.2</v>
      </c>
      <c r="L1122" s="508">
        <f t="shared" ca="1" si="420"/>
        <v>1.251E-2</v>
      </c>
      <c r="M1122" s="508">
        <f t="shared" ca="1" si="421"/>
        <v>0</v>
      </c>
      <c r="N1122" s="512">
        <f t="shared" ca="1" si="422"/>
        <v>0</v>
      </c>
      <c r="O1122" s="512">
        <f t="shared" ca="1" si="425"/>
        <v>1.1259E-2</v>
      </c>
      <c r="P1122" s="513">
        <f t="shared" ca="1" si="426"/>
        <v>0</v>
      </c>
      <c r="Q1122" s="514" t="str">
        <f t="shared" ca="1" si="423"/>
        <v>Dump</v>
      </c>
      <c r="R1122" s="515">
        <f t="shared" ca="1" si="424"/>
        <v>0.71111111111111114</v>
      </c>
    </row>
    <row r="1123" spans="2:37">
      <c r="B1123" s="772" t="s">
        <v>1048</v>
      </c>
      <c r="C1123" s="376">
        <v>1</v>
      </c>
      <c r="D1123" s="771">
        <v>3.2</v>
      </c>
      <c r="E1123" s="104">
        <v>8.9999999999999993E-3</v>
      </c>
      <c r="F1123" s="104"/>
      <c r="H1123" s="601">
        <v>916</v>
      </c>
      <c r="I1123" s="510">
        <f t="shared" si="418"/>
        <v>1177</v>
      </c>
      <c r="J1123" s="53" t="str" cm="1">
        <f t="array" aca="1" ref="J1123" ca="1">INDIRECT("B" &amp; I1123)</f>
        <v>NIVEL 974 M4 6N RP T.PM 916 21-04-2026</v>
      </c>
      <c r="K1123" s="511">
        <f t="shared" ca="1" si="419"/>
        <v>3.2</v>
      </c>
      <c r="L1123" s="508">
        <f t="shared" ca="1" si="420"/>
        <v>1.323E-2</v>
      </c>
      <c r="M1123" s="508">
        <f t="shared" ca="1" si="421"/>
        <v>0</v>
      </c>
      <c r="N1123" s="512">
        <f t="shared" ca="1" si="422"/>
        <v>0</v>
      </c>
      <c r="O1123" s="512">
        <f t="shared" ca="1" si="425"/>
        <v>1.1907000000000001E-2</v>
      </c>
      <c r="P1123" s="513">
        <f t="shared" ca="1" si="426"/>
        <v>0</v>
      </c>
      <c r="Q1123" s="514" t="str">
        <f t="shared" ca="1" si="423"/>
        <v>Dump</v>
      </c>
      <c r="R1123" s="515">
        <f t="shared" ca="1" si="424"/>
        <v>0.71111111111111114</v>
      </c>
    </row>
    <row r="1124" spans="2:37">
      <c r="B1124" s="772" t="s">
        <v>1049</v>
      </c>
      <c r="C1124" s="376">
        <v>1</v>
      </c>
      <c r="D1124" s="771">
        <v>3.2</v>
      </c>
      <c r="E1124" s="104">
        <v>1.18E-2</v>
      </c>
      <c r="F1124" s="104"/>
      <c r="H1124" s="601">
        <v>917</v>
      </c>
      <c r="I1124" s="510">
        <f t="shared" si="418"/>
        <v>1178</v>
      </c>
      <c r="J1124" s="53" t="str" cm="1">
        <f t="array" aca="1" ref="J1124" ca="1">INDIRECT("B" &amp; I1124)</f>
        <v>NIVEL 974 M4 7S L32 T.PM 917 21-04-2026</v>
      </c>
      <c r="K1124" s="511">
        <f t="shared" ca="1" si="419"/>
        <v>3.2</v>
      </c>
      <c r="L1124" s="508">
        <f t="shared" ca="1" si="420"/>
        <v>1.6290000000000002E-2</v>
      </c>
      <c r="M1124" s="508">
        <f t="shared" ca="1" si="421"/>
        <v>0</v>
      </c>
      <c r="N1124" s="512">
        <f t="shared" ca="1" si="422"/>
        <v>0</v>
      </c>
      <c r="O1124" s="512">
        <f t="shared" ref="O1124:O1128" ca="1" si="427">+IF(L1124=0,N1124*0.9,L1124*0.9)</f>
        <v>1.4661000000000002E-2</v>
      </c>
      <c r="P1124" s="513">
        <f t="shared" ref="P1124:P1128" ca="1" si="428">+M1124*0.9</f>
        <v>0</v>
      </c>
      <c r="Q1124" s="514" t="str">
        <f t="shared" ref="Q1124:Q1128" ca="1" si="429">+IF(L1124=0,"-","Dump")</f>
        <v>Dump</v>
      </c>
      <c r="R1124" s="515">
        <f t="shared" ref="R1124:R1128" ca="1" si="430">+K1124/4.5</f>
        <v>0.71111111111111114</v>
      </c>
    </row>
    <row r="1125" spans="2:37">
      <c r="B1125" s="772" t="s">
        <v>1050</v>
      </c>
      <c r="C1125" s="376">
        <v>1</v>
      </c>
      <c r="D1125" s="771">
        <v>3.2</v>
      </c>
      <c r="E1125" s="104">
        <v>1.5699999999999999E-2</v>
      </c>
      <c r="F1125" s="104"/>
      <c r="H1125" s="601">
        <v>918</v>
      </c>
      <c r="I1125" s="510">
        <f t="shared" si="418"/>
        <v>1179</v>
      </c>
      <c r="J1125" s="53" t="str" cm="1">
        <f t="array" aca="1" ref="J1125" ca="1">INDIRECT("B" &amp; I1125)</f>
        <v>NIVEL 974 M4 7S L32 T.PM 918 21-04-2026</v>
      </c>
      <c r="K1125" s="511">
        <f t="shared" ca="1" si="419"/>
        <v>3.2</v>
      </c>
      <c r="L1125" s="508">
        <f t="shared" ca="1" si="420"/>
        <v>1.4579999999999999E-2</v>
      </c>
      <c r="M1125" s="508">
        <f t="shared" ca="1" si="421"/>
        <v>0</v>
      </c>
      <c r="N1125" s="512">
        <f t="shared" ca="1" si="422"/>
        <v>0</v>
      </c>
      <c r="O1125" s="512">
        <f t="shared" ca="1" si="427"/>
        <v>1.3122E-2</v>
      </c>
      <c r="P1125" s="513">
        <f t="shared" ca="1" si="428"/>
        <v>0</v>
      </c>
      <c r="Q1125" s="514" t="str">
        <f t="shared" ca="1" si="429"/>
        <v>Dump</v>
      </c>
      <c r="R1125" s="515">
        <f t="shared" ca="1" si="430"/>
        <v>0.71111111111111114</v>
      </c>
    </row>
    <row r="1126" spans="2:37">
      <c r="B1126" s="772" t="s">
        <v>1051</v>
      </c>
      <c r="C1126" s="376">
        <v>1</v>
      </c>
      <c r="D1126" s="771">
        <v>3.2</v>
      </c>
      <c r="E1126" s="104">
        <v>1.14E-2</v>
      </c>
      <c r="F1126" s="104"/>
      <c r="H1126" s="601">
        <v>919</v>
      </c>
      <c r="I1126" s="510">
        <f t="shared" si="418"/>
        <v>1180</v>
      </c>
      <c r="J1126" s="53" t="str" cm="1">
        <f t="array" aca="1" ref="J1126" ca="1">INDIRECT("B" &amp; I1126)</f>
        <v>NIVEL 974 M4 7S L32 T.PM 919 21-04-2026</v>
      </c>
      <c r="K1126" s="511">
        <f t="shared" ca="1" si="419"/>
        <v>3.2</v>
      </c>
      <c r="L1126" s="508">
        <f t="shared" ca="1" si="420"/>
        <v>2.061E-2</v>
      </c>
      <c r="M1126" s="508">
        <f t="shared" ca="1" si="421"/>
        <v>0</v>
      </c>
      <c r="N1126" s="512">
        <f t="shared" ca="1" si="422"/>
        <v>0</v>
      </c>
      <c r="O1126" s="512">
        <f t="shared" ca="1" si="427"/>
        <v>1.8549E-2</v>
      </c>
      <c r="P1126" s="513">
        <f t="shared" ca="1" si="428"/>
        <v>0</v>
      </c>
      <c r="Q1126" s="514" t="str">
        <f t="shared" ca="1" si="429"/>
        <v>Dump</v>
      </c>
      <c r="R1126" s="515">
        <f t="shared" ca="1" si="430"/>
        <v>0.71111111111111114</v>
      </c>
    </row>
    <row r="1127" spans="2:37">
      <c r="B1127" s="772" t="s">
        <v>1052</v>
      </c>
      <c r="C1127" s="376">
        <v>1</v>
      </c>
      <c r="D1127" s="771">
        <v>3.2</v>
      </c>
      <c r="E1127" s="104">
        <v>1.4E-2</v>
      </c>
      <c r="F1127" s="104"/>
      <c r="H1127" s="601">
        <v>920</v>
      </c>
      <c r="I1127" s="510">
        <f t="shared" si="418"/>
        <v>1181</v>
      </c>
      <c r="J1127" s="53" t="str" cm="1">
        <f t="array" aca="1" ref="J1127" ca="1">INDIRECT("B" &amp; I1127)</f>
        <v>NIVEL 974 M4 7S L32 T.PM 920 21-04-2026</v>
      </c>
      <c r="K1127" s="511">
        <f t="shared" ca="1" si="419"/>
        <v>3.2</v>
      </c>
      <c r="L1127" s="508">
        <f t="shared" ca="1" si="420"/>
        <v>1.3679999999999999E-2</v>
      </c>
      <c r="M1127" s="508">
        <f t="shared" ca="1" si="421"/>
        <v>0</v>
      </c>
      <c r="N1127" s="512">
        <f t="shared" ca="1" si="422"/>
        <v>0</v>
      </c>
      <c r="O1127" s="512">
        <f t="shared" ca="1" si="427"/>
        <v>1.2312E-2</v>
      </c>
      <c r="P1127" s="513">
        <f t="shared" ca="1" si="428"/>
        <v>0</v>
      </c>
      <c r="Q1127" s="514" t="str">
        <f t="shared" ca="1" si="429"/>
        <v>Dump</v>
      </c>
      <c r="R1127" s="515">
        <f t="shared" ca="1" si="430"/>
        <v>0.71111111111111114</v>
      </c>
    </row>
    <row r="1128" spans="2:37">
      <c r="B1128" s="772" t="s">
        <v>1053</v>
      </c>
      <c r="C1128" s="376">
        <v>1</v>
      </c>
      <c r="D1128" s="771">
        <v>3.2</v>
      </c>
      <c r="E1128" s="104">
        <v>1.11E-2</v>
      </c>
      <c r="F1128" s="104"/>
      <c r="H1128" s="601">
        <v>921</v>
      </c>
      <c r="I1128" s="510">
        <f t="shared" si="418"/>
        <v>1182</v>
      </c>
      <c r="J1128" s="53" t="str" cm="1">
        <f t="array" aca="1" ref="J1128" ca="1">INDIRECT("B" &amp; I1128)</f>
        <v>NIVEL 974 M4 7S L32 T.PM 921 21-04-2026</v>
      </c>
      <c r="K1128" s="511">
        <f t="shared" ca="1" si="419"/>
        <v>3.2</v>
      </c>
      <c r="L1128" s="508">
        <f t="shared" ca="1" si="420"/>
        <v>1.9799999999999998E-2</v>
      </c>
      <c r="M1128" s="508">
        <f t="shared" ca="1" si="421"/>
        <v>0</v>
      </c>
      <c r="N1128" s="512">
        <f t="shared" ca="1" si="422"/>
        <v>0</v>
      </c>
      <c r="O1128" s="512">
        <f t="shared" ca="1" si="427"/>
        <v>1.7819999999999999E-2</v>
      </c>
      <c r="P1128" s="513">
        <f t="shared" ca="1" si="428"/>
        <v>0</v>
      </c>
      <c r="Q1128" s="514" t="str">
        <f t="shared" ca="1" si="429"/>
        <v>Dump</v>
      </c>
      <c r="R1128" s="515">
        <f t="shared" ca="1" si="430"/>
        <v>0.71111111111111114</v>
      </c>
    </row>
    <row r="1129" spans="2:37">
      <c r="B1129" s="772" t="s">
        <v>1054</v>
      </c>
      <c r="C1129" s="376">
        <v>1</v>
      </c>
      <c r="D1129" s="771">
        <v>3.2</v>
      </c>
      <c r="E1129" s="104">
        <v>7.4999999999999997E-3</v>
      </c>
      <c r="F1129" s="104"/>
      <c r="H1129" s="601">
        <v>922</v>
      </c>
      <c r="I1129" s="510">
        <f t="shared" si="418"/>
        <v>1183</v>
      </c>
      <c r="J1129" s="53" t="str" cm="1">
        <f t="array" aca="1" ref="J1129" ca="1">INDIRECT("B" &amp; I1129)</f>
        <v>NIVEL 974 M4 7S L32 T.PM 922 21-04-2026</v>
      </c>
      <c r="K1129" s="511">
        <f t="shared" ca="1" si="419"/>
        <v>3.2</v>
      </c>
      <c r="L1129" s="508">
        <f t="shared" ca="1" si="420"/>
        <v>1.8269999999999998E-2</v>
      </c>
      <c r="M1129" s="508">
        <f t="shared" ca="1" si="421"/>
        <v>0</v>
      </c>
      <c r="N1129" s="512">
        <f t="shared" ca="1" si="422"/>
        <v>0</v>
      </c>
      <c r="O1129" s="512">
        <f t="shared" ca="1" si="425"/>
        <v>1.6442999999999999E-2</v>
      </c>
      <c r="P1129" s="513">
        <f t="shared" ca="1" si="426"/>
        <v>0</v>
      </c>
      <c r="Q1129" s="514" t="str">
        <f t="shared" ca="1" si="423"/>
        <v>Dump</v>
      </c>
      <c r="R1129" s="515">
        <f t="shared" ca="1" si="424"/>
        <v>0.71111111111111114</v>
      </c>
    </row>
    <row r="1130" spans="2:37">
      <c r="B1130" s="772" t="s">
        <v>1055</v>
      </c>
      <c r="C1130" s="376">
        <v>1</v>
      </c>
      <c r="D1130" s="771">
        <v>3.2</v>
      </c>
      <c r="E1130" s="104">
        <v>9.4999999999999998E-3</v>
      </c>
      <c r="F1130" s="104"/>
      <c r="H1130" s="601">
        <v>923</v>
      </c>
      <c r="I1130" s="510">
        <f t="shared" si="418"/>
        <v>1184</v>
      </c>
      <c r="J1130" s="53" t="str" cm="1">
        <f t="array" aca="1" ref="J1130" ca="1">INDIRECT("B" &amp; I1130)</f>
        <v>NIVEL 974 M4 7S L32 T.PM 923 21-04-2026</v>
      </c>
      <c r="K1130" s="511">
        <f t="shared" ca="1" si="419"/>
        <v>3.2</v>
      </c>
      <c r="L1130" s="508">
        <f t="shared" ca="1" si="420"/>
        <v>1.5480000000000001E-2</v>
      </c>
      <c r="M1130" s="508">
        <f t="shared" ca="1" si="421"/>
        <v>0</v>
      </c>
      <c r="N1130" s="512">
        <f t="shared" ca="1" si="422"/>
        <v>0</v>
      </c>
      <c r="O1130" s="512">
        <f t="shared" ca="1" si="425"/>
        <v>1.3932000000000002E-2</v>
      </c>
      <c r="P1130" s="513">
        <f t="shared" ca="1" si="426"/>
        <v>0</v>
      </c>
      <c r="Q1130" s="514" t="str">
        <f t="shared" ca="1" si="423"/>
        <v>Dump</v>
      </c>
      <c r="R1130" s="515">
        <f t="shared" ca="1" si="424"/>
        <v>0.71111111111111114</v>
      </c>
    </row>
    <row r="1131" spans="2:37">
      <c r="B1131" s="772" t="s">
        <v>1056</v>
      </c>
      <c r="C1131" s="376">
        <v>1</v>
      </c>
      <c r="D1131" s="771">
        <v>3.2</v>
      </c>
      <c r="E1131" s="104">
        <v>9.7000000000000003E-3</v>
      </c>
      <c r="F1131" s="104"/>
      <c r="H1131" s="601">
        <v>924</v>
      </c>
      <c r="I1131" s="510">
        <f t="shared" si="418"/>
        <v>1185</v>
      </c>
      <c r="J1131" s="53" t="str" cm="1">
        <f t="array" aca="1" ref="J1131" ca="1">INDIRECT("B" &amp; I1131)</f>
        <v>NIVEL 974 M4 7S L32 T.PM 924 21-04-2026</v>
      </c>
      <c r="K1131" s="511">
        <f t="shared" ca="1" si="419"/>
        <v>3.2</v>
      </c>
      <c r="L1131" s="508">
        <f t="shared" ca="1" si="420"/>
        <v>1.719E-2</v>
      </c>
      <c r="M1131" s="508">
        <f t="shared" ca="1" si="421"/>
        <v>0</v>
      </c>
      <c r="N1131" s="512">
        <f t="shared" ca="1" si="422"/>
        <v>0</v>
      </c>
      <c r="O1131" s="512">
        <f t="shared" ca="1" si="425"/>
        <v>1.5471E-2</v>
      </c>
      <c r="P1131" s="513">
        <f t="shared" ca="1" si="426"/>
        <v>0</v>
      </c>
      <c r="Q1131" s="514" t="str">
        <f t="shared" ca="1" si="423"/>
        <v>Dump</v>
      </c>
      <c r="R1131" s="515">
        <f t="shared" ca="1" si="424"/>
        <v>0.71111111111111114</v>
      </c>
    </row>
    <row r="1132" spans="2:37">
      <c r="B1132" s="772" t="s">
        <v>1057</v>
      </c>
      <c r="C1132" s="376">
        <v>1</v>
      </c>
      <c r="D1132" s="771">
        <v>3.2</v>
      </c>
      <c r="E1132" s="104">
        <v>1.0200000000000001E-2</v>
      </c>
      <c r="F1132" s="104"/>
      <c r="H1132" s="601">
        <v>925</v>
      </c>
      <c r="I1132" s="510">
        <f t="shared" si="418"/>
        <v>1186</v>
      </c>
      <c r="J1132" s="53" t="str" cm="1">
        <f t="array" aca="1" ref="J1132" ca="1">INDIRECT("B" &amp; I1132)</f>
        <v>NIVEL 974 M4 7S L32 T.PM 925 21-04-2026</v>
      </c>
      <c r="K1132" s="511">
        <f t="shared" ca="1" si="419"/>
        <v>3.2</v>
      </c>
      <c r="L1132" s="508">
        <f t="shared" ca="1" si="420"/>
        <v>1.503E-2</v>
      </c>
      <c r="M1132" s="508">
        <f t="shared" ca="1" si="421"/>
        <v>0</v>
      </c>
      <c r="N1132" s="512">
        <f t="shared" ca="1" si="422"/>
        <v>0</v>
      </c>
      <c r="O1132" s="512">
        <f t="shared" ca="1" si="425"/>
        <v>1.3527000000000001E-2</v>
      </c>
      <c r="P1132" s="513">
        <f t="shared" ca="1" si="426"/>
        <v>0</v>
      </c>
      <c r="Q1132" s="514" t="str">
        <f t="shared" ca="1" si="423"/>
        <v>Dump</v>
      </c>
      <c r="R1132" s="515">
        <f t="shared" ca="1" si="424"/>
        <v>0.71111111111111114</v>
      </c>
    </row>
    <row r="1133" spans="2:37">
      <c r="B1133" s="772" t="s">
        <v>1058</v>
      </c>
      <c r="C1133" s="376">
        <v>1</v>
      </c>
      <c r="D1133" s="771">
        <v>3.2</v>
      </c>
      <c r="E1133" s="104">
        <v>4.7999999999999996E-3</v>
      </c>
      <c r="F1133" s="104"/>
      <c r="H1133" s="601"/>
      <c r="I1133"/>
      <c r="J1133"/>
      <c r="K1133" s="519">
        <f ca="1">SUM(K1114:K1132)</f>
        <v>60.800000000000018</v>
      </c>
      <c r="L1133" s="516">
        <f ca="1">+SUMPRODUCT(L1114:L1132,K1114:K1132)/K1133</f>
        <v>1.3499999999999998E-2</v>
      </c>
      <c r="M1133" s="516">
        <f ca="1">+SUMPRODUCT(M1114:M1132,K1114:K1132)/K1133</f>
        <v>0</v>
      </c>
      <c r="N1133" s="69">
        <f ca="1">+SUMPRODUCT(N1114:N1132,K1114:K1132)/K1133</f>
        <v>0</v>
      </c>
      <c r="O1133" s="552">
        <f ca="1">+SUMPRODUCT(O1114:O1132,K1114:K1132)/K1133</f>
        <v>1.2149999999999998E-2</v>
      </c>
      <c r="P1133" s="69">
        <f ca="1">+SUMPRODUCT(P1114:P1132,K1114:K1132)/K1133</f>
        <v>0</v>
      </c>
      <c r="Q1133"/>
      <c r="R1133"/>
    </row>
    <row r="1134" spans="2:37">
      <c r="B1134" s="772" t="s">
        <v>1059</v>
      </c>
      <c r="C1134" s="376">
        <v>1</v>
      </c>
      <c r="D1134" s="771">
        <v>3.2</v>
      </c>
      <c r="E1134" s="104">
        <v>8.6999999999999994E-3</v>
      </c>
      <c r="F1134" s="104"/>
      <c r="H1134" s="601"/>
      <c r="I1134"/>
      <c r="J1134"/>
      <c r="K1134" s="551" t="s">
        <v>59</v>
      </c>
      <c r="L1134" s="550">
        <f ca="1">+L1133/0.9</f>
        <v>1.4999999999999998E-2</v>
      </c>
      <c r="M1134" s="518">
        <f ca="1">+M1133/0.9</f>
        <v>0</v>
      </c>
      <c r="N1134"/>
      <c r="O1134"/>
      <c r="P1134"/>
      <c r="Q1134"/>
      <c r="R1134"/>
    </row>
    <row r="1135" spans="2:37" ht="15" thickBot="1">
      <c r="B1135" s="772" t="s">
        <v>1060</v>
      </c>
      <c r="C1135" s="376">
        <v>1</v>
      </c>
      <c r="D1135" s="771">
        <v>3.2</v>
      </c>
      <c r="E1135" s="104">
        <v>7.1000000000000004E-3</v>
      </c>
      <c r="F1135" s="104"/>
      <c r="I1135" s="524"/>
      <c r="R1135" s="524"/>
    </row>
    <row r="1136" spans="2:37" ht="28.8">
      <c r="B1136" s="772" t="s">
        <v>1061</v>
      </c>
      <c r="C1136" s="376">
        <v>1</v>
      </c>
      <c r="D1136" s="771">
        <v>3.2</v>
      </c>
      <c r="E1136" s="104">
        <v>1.49E-2</v>
      </c>
      <c r="F1136" s="104"/>
      <c r="I1136" s="547" t="s">
        <v>464</v>
      </c>
      <c r="J1136" s="77" t="s">
        <v>63</v>
      </c>
      <c r="K1136" s="507" t="s">
        <v>44</v>
      </c>
      <c r="L1136" s="549" t="s">
        <v>297</v>
      </c>
      <c r="M1136" s="508" t="s">
        <v>292</v>
      </c>
      <c r="N1136" s="545" t="s">
        <v>46</v>
      </c>
      <c r="O1136" s="549" t="s">
        <v>293</v>
      </c>
      <c r="P1136" s="508" t="s">
        <v>294</v>
      </c>
      <c r="Q1136"/>
      <c r="R1136"/>
      <c r="AJ1136" s="95" t="str">
        <f>+I1136</f>
        <v>CN033</v>
      </c>
      <c r="AK1136" s="96" t="s">
        <v>62</v>
      </c>
    </row>
    <row r="1137" spans="2:38" ht="15" thickBot="1">
      <c r="B1137" s="772" t="s">
        <v>1062</v>
      </c>
      <c r="C1137" s="376">
        <v>1</v>
      </c>
      <c r="D1137" s="771">
        <v>3.2</v>
      </c>
      <c r="E1137" s="104">
        <v>1.3899999999999999E-2</v>
      </c>
      <c r="F1137" s="104"/>
      <c r="H1137" s="560"/>
      <c r="I1137" s="559">
        <v>4</v>
      </c>
      <c r="J1137" s="77" t="s">
        <v>354</v>
      </c>
      <c r="K1137" s="561">
        <f>+I1137*1.7</f>
        <v>6.8</v>
      </c>
      <c r="L1137" s="562">
        <f ca="1">+AK957</f>
        <v>1.0630439999999996E-2</v>
      </c>
      <c r="M1137" s="562" t="e">
        <f>INDEX(F:F, MATCH($J1137, $B:$B, 0))*0.9</f>
        <v>#N/A</v>
      </c>
      <c r="N1137" s="563" cm="1">
        <f t="array" aca="1" ref="N1137" ca="1">IFERROR(
INDEX(N:N,
MATCH(""&amp;TRIM(J1137)&amp;"",I:I,0) +
MATCH(TRUE,OFFSET(O217,MATCH(""&amp;TRIM(J1137)&amp;"",I:I,0)-1,0,50,1)="",0)
-2
),
"")</f>
        <v>0</v>
      </c>
      <c r="O1137" s="566">
        <f ca="1">+L1137</f>
        <v>1.0630439999999996E-2</v>
      </c>
      <c r="P1137" s="513" t="e">
        <f t="shared" ref="P1137" si="431">+M1137*0.9</f>
        <v>#N/A</v>
      </c>
      <c r="Q1137" s="564" t="s">
        <v>338</v>
      </c>
      <c r="R1137" s="565">
        <f t="shared" ref="R1137" si="432">+K1137/4.5</f>
        <v>1.5111111111111111</v>
      </c>
      <c r="AJ1137" s="520">
        <f ca="1">+K1154-SUMIF(AE:AE, AJ1136, AA:AA)</f>
        <v>5.8499999999999943</v>
      </c>
      <c r="AK1137" s="521">
        <f ca="1">O1154</f>
        <v>1.2332204081632653E-2</v>
      </c>
      <c r="AL1137" s="102">
        <f ca="1">COUNTIF(AE:AE, AJ1136)</f>
        <v>1</v>
      </c>
    </row>
    <row r="1138" spans="2:38" ht="15" thickBot="1">
      <c r="B1138" s="772" t="s">
        <v>1063</v>
      </c>
      <c r="C1138" s="376">
        <v>1</v>
      </c>
      <c r="D1138" s="771">
        <v>3.2</v>
      </c>
      <c r="E1138" s="104">
        <v>1.4800000000000001E-2</v>
      </c>
      <c r="F1138" s="104"/>
      <c r="H1138" s="560"/>
      <c r="I1138" s="559">
        <v>10</v>
      </c>
      <c r="J1138" s="77" t="s">
        <v>385</v>
      </c>
      <c r="K1138" s="561">
        <f>+I1138*1.7</f>
        <v>17</v>
      </c>
      <c r="L1138" s="562">
        <f ca="1">+AK1027</f>
        <v>1.0380461538461535E-2</v>
      </c>
      <c r="M1138" s="562" t="e">
        <f>INDEX(F:F, MATCH($J1138, $B:$B, 0))*0.9</f>
        <v>#N/A</v>
      </c>
      <c r="N1138" s="563" cm="1">
        <f t="array" aca="1" ref="N1138" ca="1">IFERROR(
INDEX(N:N,
MATCH(""&amp;TRIM(J1138)&amp;"",I:I,0) +
MATCH(TRUE,OFFSET(O218,MATCH(""&amp;TRIM(J1138)&amp;"",I:I,0)-1,0,50,1)="",0)
-2
),
"")</f>
        <v>0</v>
      </c>
      <c r="O1138" s="566">
        <f ca="1">+L1138</f>
        <v>1.0380461538461535E-2</v>
      </c>
      <c r="P1138" s="513" t="e">
        <f t="shared" ref="P1138" si="433">+M1138*0.9</f>
        <v>#N/A</v>
      </c>
      <c r="Q1138" s="564" t="s">
        <v>338</v>
      </c>
      <c r="R1138" s="565">
        <f t="shared" ref="R1138" si="434">+K1138/4.5</f>
        <v>3.7777777777777777</v>
      </c>
      <c r="AJ1138" s="105" t="s">
        <v>83</v>
      </c>
      <c r="AK1138" s="101"/>
    </row>
    <row r="1139" spans="2:38">
      <c r="B1139" s="772" t="s">
        <v>1064</v>
      </c>
      <c r="C1139" s="376">
        <v>1</v>
      </c>
      <c r="D1139" s="771">
        <v>3.2</v>
      </c>
      <c r="E1139" s="104">
        <v>1.9599999999999999E-2</v>
      </c>
      <c r="F1139" s="104"/>
      <c r="H1139" s="560"/>
      <c r="I1139" s="559">
        <v>10</v>
      </c>
      <c r="J1139" s="77" t="s">
        <v>416</v>
      </c>
      <c r="K1139" s="561">
        <f>+I1139*1.7</f>
        <v>17</v>
      </c>
      <c r="L1139" s="562">
        <f ca="1">+AK1082</f>
        <v>1.1825999999999996E-2</v>
      </c>
      <c r="M1139" s="562" t="e">
        <f>INDEX(F:F, MATCH($J1139, $B:$B, 0))*0.9</f>
        <v>#N/A</v>
      </c>
      <c r="N1139" s="563" cm="1">
        <f t="array" aca="1" ref="N1139" ca="1">IFERROR(
INDEX(N:N,
MATCH(""&amp;TRIM(J1139)&amp;"",I:I,0) +
MATCH(TRUE,OFFSET(O219,MATCH(""&amp;TRIM(J1139)&amp;"",I:I,0)-1,0,50,1)="",0)
-2
),
"")</f>
        <v>0</v>
      </c>
      <c r="O1139" s="566">
        <f ca="1">+L1139</f>
        <v>1.1825999999999996E-2</v>
      </c>
      <c r="P1139" s="513" t="e">
        <f t="shared" ref="P1139" si="435">+M1139*0.9</f>
        <v>#N/A</v>
      </c>
      <c r="Q1139" s="564" t="s">
        <v>338</v>
      </c>
      <c r="R1139" s="565">
        <f t="shared" ref="R1139" si="436">+K1139/4.5</f>
        <v>3.7777777777777777</v>
      </c>
    </row>
    <row r="1140" spans="2:38">
      <c r="B1140" s="772" t="s">
        <v>1065</v>
      </c>
      <c r="C1140" s="376">
        <v>1</v>
      </c>
      <c r="D1140" s="771">
        <v>3.2</v>
      </c>
      <c r="E1140" s="104">
        <v>1.2500000000000001E-2</v>
      </c>
      <c r="F1140" s="104"/>
      <c r="H1140" s="601"/>
      <c r="I1140"/>
      <c r="J1140" t="s">
        <v>83</v>
      </c>
      <c r="K1140" s="519">
        <f>SUM(K1137:K1139)</f>
        <v>40.799999999999997</v>
      </c>
      <c r="L1140" s="516">
        <f ca="1">+SUMPRODUCT(L1137:L1139,K1137:K1139)/K1140</f>
        <v>1.1024432307692305E-2</v>
      </c>
      <c r="M1140" s="516" t="e">
        <f>+SUMPRODUCT(M1138:M1139,K1138:K1139)/K1140</f>
        <v>#N/A</v>
      </c>
      <c r="N1140" s="69">
        <f ca="1">+SUMPRODUCT(N1137:N1139,K1137:K1139)/K1140</f>
        <v>0</v>
      </c>
      <c r="O1140" s="552">
        <f ca="1">+SUMPRODUCT(O1137:O1139,K1137:K1139)/K1140</f>
        <v>1.1024432307692305E-2</v>
      </c>
      <c r="P1140" s="69" t="e">
        <f>+SUMPRODUCT(P1138:P1139,K1138:K1139)/K1140</f>
        <v>#N/A</v>
      </c>
      <c r="Q1140"/>
      <c r="R1140"/>
    </row>
    <row r="1141" spans="2:38">
      <c r="B1141" s="772" t="s">
        <v>1066</v>
      </c>
      <c r="C1141" s="376">
        <v>1</v>
      </c>
      <c r="D1141" s="771">
        <v>3.2</v>
      </c>
      <c r="E1141" s="104">
        <v>1.41E-2</v>
      </c>
      <c r="F1141" s="104"/>
      <c r="H1141" s="601"/>
      <c r="I1141"/>
      <c r="J1141"/>
      <c r="K1141" s="551" t="s">
        <v>59</v>
      </c>
      <c r="L1141" s="550">
        <f ca="1">+L1140/0.9</f>
        <v>1.2249369230769226E-2</v>
      </c>
      <c r="M1141" s="518" t="e">
        <f>+M1140/0.9</f>
        <v>#N/A</v>
      </c>
      <c r="N1141"/>
      <c r="O1141"/>
      <c r="P1141"/>
      <c r="Q1141"/>
      <c r="R1141"/>
    </row>
    <row r="1142" spans="2:38">
      <c r="B1142" s="772" t="s">
        <v>1067</v>
      </c>
      <c r="C1142" s="376">
        <v>1</v>
      </c>
      <c r="D1142" s="771">
        <v>3.2</v>
      </c>
      <c r="E1142" s="104">
        <v>1.3100000000000001E-2</v>
      </c>
      <c r="F1142" s="104"/>
      <c r="I1142" s="524"/>
      <c r="R1142" s="524"/>
    </row>
    <row r="1143" spans="2:38" ht="28.8">
      <c r="B1143" s="772" t="s">
        <v>1068</v>
      </c>
      <c r="C1143" s="376">
        <v>1</v>
      </c>
      <c r="D1143" s="771">
        <v>3.2</v>
      </c>
      <c r="E1143" s="104">
        <v>1.52E-2</v>
      </c>
      <c r="F1143" s="104"/>
      <c r="I1143" s="547" t="s">
        <v>465</v>
      </c>
      <c r="J1143" s="77" t="s">
        <v>63</v>
      </c>
      <c r="K1143" s="507" t="s">
        <v>44</v>
      </c>
      <c r="L1143" s="549" t="s">
        <v>297</v>
      </c>
      <c r="M1143" s="508" t="s">
        <v>292</v>
      </c>
      <c r="N1143" s="545" t="s">
        <v>46</v>
      </c>
      <c r="O1143" s="549" t="s">
        <v>293</v>
      </c>
      <c r="P1143" s="508" t="s">
        <v>294</v>
      </c>
      <c r="Q1143"/>
      <c r="R1143"/>
    </row>
    <row r="1144" spans="2:38">
      <c r="B1144" s="772" t="s">
        <v>1069</v>
      </c>
      <c r="C1144" s="376">
        <v>1</v>
      </c>
      <c r="D1144" s="771">
        <v>3.2</v>
      </c>
      <c r="E1144" s="104">
        <v>1.72E-2</v>
      </c>
      <c r="F1144" s="104"/>
      <c r="H1144" s="601">
        <v>926</v>
      </c>
      <c r="I1144" s="510">
        <f t="shared" ref="I1144:I1152" si="437">IF(H1144="",
   IFERROR(MATCH("**", B:B, 0), ""),
   IFERROR(MATCH("* "&amp;H1144&amp;" *", B:B, 0), "")
)</f>
        <v>1187</v>
      </c>
      <c r="J1144" s="53" t="str" cm="1">
        <f t="array" aca="1" ref="J1144" ca="1">INDIRECT("B" &amp; I1144)</f>
        <v>NIVEL 974 M4 7S L31 T.PM 926 21-04-2026</v>
      </c>
      <c r="K1144" s="511">
        <f t="shared" ref="K1144:K1152" ca="1" si="438">INDEX(D:D, MATCH(J1144, $B:$B, 0))</f>
        <v>3.2</v>
      </c>
      <c r="L1144" s="508">
        <f t="shared" ref="L1144:L1152" ca="1" si="439">INDEX(E:E, MATCH($J1144, $B:$B, 0))*0.9</f>
        <v>1.3140000000000001E-2</v>
      </c>
      <c r="M1144" s="508">
        <f t="shared" ref="M1144:M1152" ca="1" si="440">INDEX(F:F, MATCH($J1144, $B:$B, 0))*0.9</f>
        <v>0</v>
      </c>
      <c r="N1144" s="512">
        <f t="shared" ref="N1144:N1152" ca="1" si="441">INDEX(G:G, MATCH($J$578, $B:$B, 0))</f>
        <v>0</v>
      </c>
      <c r="O1144" s="512">
        <f ca="1">+IF(L1144=0,N1144*0.9,L1144*0.9)</f>
        <v>1.1826000000000001E-2</v>
      </c>
      <c r="P1144" s="513">
        <f ca="1">+M1144*0.9</f>
        <v>0</v>
      </c>
      <c r="Q1144" s="514" t="str">
        <f t="shared" ref="Q1144:Q1152" ca="1" si="442">+IF(L1144=0,"-","Dump")</f>
        <v>Dump</v>
      </c>
      <c r="R1144" s="515">
        <f t="shared" ref="R1144:R1153" ca="1" si="443">+K1144/4.5</f>
        <v>0.71111111111111114</v>
      </c>
    </row>
    <row r="1145" spans="2:38">
      <c r="B1145" s="772" t="s">
        <v>1070</v>
      </c>
      <c r="C1145" s="376">
        <v>1</v>
      </c>
      <c r="D1145" s="771">
        <v>3.2</v>
      </c>
      <c r="E1145" s="104">
        <v>1.34E-2</v>
      </c>
      <c r="F1145" s="104"/>
      <c r="H1145" s="601">
        <v>927</v>
      </c>
      <c r="I1145" s="510">
        <f t="shared" si="437"/>
        <v>1188</v>
      </c>
      <c r="J1145" s="53" t="str" cm="1">
        <f t="array" aca="1" ref="J1145" ca="1">INDIRECT("B" &amp; I1145)</f>
        <v>NIVEL 974 M4 7S L31 T.PM 927 21-04-2026</v>
      </c>
      <c r="K1145" s="511">
        <f t="shared" ca="1" si="438"/>
        <v>3.2</v>
      </c>
      <c r="L1145" s="508">
        <f t="shared" ca="1" si="439"/>
        <v>1.4400000000000001E-2</v>
      </c>
      <c r="M1145" s="508">
        <f t="shared" ca="1" si="440"/>
        <v>0</v>
      </c>
      <c r="N1145" s="512">
        <f t="shared" ca="1" si="441"/>
        <v>0</v>
      </c>
      <c r="O1145" s="512">
        <f t="shared" ref="O1145:O1152" ca="1" si="444">+IF(L1145=0,N1145*0.9,L1145*0.9)</f>
        <v>1.2960000000000001E-2</v>
      </c>
      <c r="P1145" s="513">
        <f t="shared" ref="P1145:P1153" ca="1" si="445">+M1145*0.9</f>
        <v>0</v>
      </c>
      <c r="Q1145" s="514" t="str">
        <f t="shared" ca="1" si="442"/>
        <v>Dump</v>
      </c>
      <c r="R1145" s="515">
        <f t="shared" ca="1" si="443"/>
        <v>0.71111111111111114</v>
      </c>
    </row>
    <row r="1146" spans="2:38">
      <c r="B1146" s="772" t="s">
        <v>1071</v>
      </c>
      <c r="C1146" s="376">
        <v>1</v>
      </c>
      <c r="D1146" s="771">
        <v>3.2</v>
      </c>
      <c r="E1146" s="104">
        <v>9.2999999999999992E-3</v>
      </c>
      <c r="F1146" s="104"/>
      <c r="H1146" s="601">
        <v>928</v>
      </c>
      <c r="I1146" s="510">
        <f t="shared" si="437"/>
        <v>1189</v>
      </c>
      <c r="J1146" s="53" t="str" cm="1">
        <f t="array" aca="1" ref="J1146" ca="1">INDIRECT("B" &amp; I1146)</f>
        <v>NIVEL 974 M4 7S T.PM 928 21-04-2026</v>
      </c>
      <c r="K1146" s="511">
        <f t="shared" ca="1" si="438"/>
        <v>3.2</v>
      </c>
      <c r="L1146" s="508">
        <f t="shared" ca="1" si="439"/>
        <v>1.179E-2</v>
      </c>
      <c r="M1146" s="508">
        <f t="shared" ca="1" si="440"/>
        <v>0</v>
      </c>
      <c r="N1146" s="512">
        <f t="shared" ca="1" si="441"/>
        <v>0</v>
      </c>
      <c r="O1146" s="512">
        <f t="shared" ca="1" si="444"/>
        <v>1.0611000000000001E-2</v>
      </c>
      <c r="P1146" s="513">
        <f t="shared" ca="1" si="445"/>
        <v>0</v>
      </c>
      <c r="Q1146" s="514" t="str">
        <f t="shared" ca="1" si="442"/>
        <v>Dump</v>
      </c>
      <c r="R1146" s="515">
        <f t="shared" ca="1" si="443"/>
        <v>0.71111111111111114</v>
      </c>
    </row>
    <row r="1147" spans="2:38">
      <c r="B1147" s="772" t="s">
        <v>1072</v>
      </c>
      <c r="C1147" s="376">
        <v>1</v>
      </c>
      <c r="D1147" s="771">
        <v>3.2</v>
      </c>
      <c r="E1147" s="104">
        <v>1.9400000000000001E-2</v>
      </c>
      <c r="F1147" s="104"/>
      <c r="H1147" s="601">
        <v>929</v>
      </c>
      <c r="I1147" s="510">
        <f t="shared" si="437"/>
        <v>1190</v>
      </c>
      <c r="J1147" s="53" t="str" cm="1">
        <f t="array" aca="1" ref="J1147" ca="1">INDIRECT("B" &amp; I1147)</f>
        <v>NIVEL 974 M4 7S T.PM 929 21-04-2026</v>
      </c>
      <c r="K1147" s="511">
        <f t="shared" ca="1" si="438"/>
        <v>3.2</v>
      </c>
      <c r="L1147" s="508">
        <f t="shared" ca="1" si="439"/>
        <v>1.0710000000000001E-2</v>
      </c>
      <c r="M1147" s="508">
        <f t="shared" ca="1" si="440"/>
        <v>0</v>
      </c>
      <c r="N1147" s="512">
        <f t="shared" ca="1" si="441"/>
        <v>0</v>
      </c>
      <c r="O1147" s="512">
        <f t="shared" ca="1" si="444"/>
        <v>9.6390000000000017E-3</v>
      </c>
      <c r="P1147" s="513">
        <f t="shared" ca="1" si="445"/>
        <v>0</v>
      </c>
      <c r="Q1147" s="514" t="str">
        <f t="shared" ca="1" si="442"/>
        <v>Dump</v>
      </c>
      <c r="R1147" s="515">
        <f t="shared" ca="1" si="443"/>
        <v>0.71111111111111114</v>
      </c>
    </row>
    <row r="1148" spans="2:38">
      <c r="B1148" s="772" t="s">
        <v>1073</v>
      </c>
      <c r="C1148" s="376">
        <v>1</v>
      </c>
      <c r="D1148" s="771">
        <v>3.2</v>
      </c>
      <c r="E1148" s="104">
        <v>1.41E-2</v>
      </c>
      <c r="F1148" s="104"/>
      <c r="H1148" s="601">
        <v>930</v>
      </c>
      <c r="I1148" s="510">
        <f t="shared" si="437"/>
        <v>1191</v>
      </c>
      <c r="J1148" s="53" t="str" cm="1">
        <f t="array" aca="1" ref="J1148" ca="1">INDIRECT("B" &amp; I1148)</f>
        <v>NIVEL 974 M4 7S T.PM 930 21-04-2026</v>
      </c>
      <c r="K1148" s="511">
        <f t="shared" ca="1" si="438"/>
        <v>3.2</v>
      </c>
      <c r="L1148" s="508">
        <f t="shared" ca="1" si="439"/>
        <v>1.0619999999999999E-2</v>
      </c>
      <c r="M1148" s="508">
        <f t="shared" ca="1" si="440"/>
        <v>0</v>
      </c>
      <c r="N1148" s="512">
        <f t="shared" ca="1" si="441"/>
        <v>0</v>
      </c>
      <c r="O1148" s="512">
        <f t="shared" ca="1" si="444"/>
        <v>9.5579999999999988E-3</v>
      </c>
      <c r="P1148" s="513">
        <f t="shared" ca="1" si="445"/>
        <v>0</v>
      </c>
      <c r="Q1148" s="514" t="str">
        <f t="shared" ca="1" si="442"/>
        <v>Dump</v>
      </c>
      <c r="R1148" s="515">
        <f t="shared" ca="1" si="443"/>
        <v>0.71111111111111114</v>
      </c>
    </row>
    <row r="1149" spans="2:38">
      <c r="B1149" s="772" t="s">
        <v>1074</v>
      </c>
      <c r="C1149" s="376">
        <v>1</v>
      </c>
      <c r="D1149" s="771">
        <v>3.2</v>
      </c>
      <c r="E1149" s="104">
        <v>1.4500000000000001E-2</v>
      </c>
      <c r="F1149" s="104"/>
      <c r="H1149" s="601">
        <v>931</v>
      </c>
      <c r="I1149" s="510">
        <f t="shared" si="437"/>
        <v>1192</v>
      </c>
      <c r="J1149" s="53" t="str" cm="1">
        <f t="array" aca="1" ref="J1149" ca="1">INDIRECT("B" &amp; I1149)</f>
        <v>NIVEL 974 M4 7S T.PM 931 21-04-2026</v>
      </c>
      <c r="K1149" s="511">
        <f t="shared" ca="1" si="438"/>
        <v>3.2</v>
      </c>
      <c r="L1149" s="508">
        <f t="shared" ca="1" si="439"/>
        <v>1.251E-2</v>
      </c>
      <c r="M1149" s="508">
        <f t="shared" ca="1" si="440"/>
        <v>0</v>
      </c>
      <c r="N1149" s="512">
        <f t="shared" ca="1" si="441"/>
        <v>0</v>
      </c>
      <c r="O1149" s="512">
        <f t="shared" ca="1" si="444"/>
        <v>1.1259E-2</v>
      </c>
      <c r="P1149" s="513">
        <f t="shared" ca="1" si="445"/>
        <v>0</v>
      </c>
      <c r="Q1149" s="514" t="str">
        <f t="shared" ca="1" si="442"/>
        <v>Dump</v>
      </c>
      <c r="R1149" s="515">
        <f t="shared" ca="1" si="443"/>
        <v>0.71111111111111114</v>
      </c>
    </row>
    <row r="1150" spans="2:38">
      <c r="B1150" s="772" t="s">
        <v>1075</v>
      </c>
      <c r="C1150" s="376">
        <v>1</v>
      </c>
      <c r="D1150" s="771">
        <v>3.2</v>
      </c>
      <c r="E1150" s="104">
        <v>1.26E-2</v>
      </c>
      <c r="F1150" s="104"/>
      <c r="H1150" s="601">
        <v>932</v>
      </c>
      <c r="I1150" s="510">
        <f t="shared" si="437"/>
        <v>1193</v>
      </c>
      <c r="J1150" s="53" t="str" cm="1">
        <f t="array" aca="1" ref="J1150" ca="1">INDIRECT("B" &amp; I1150)</f>
        <v>NIVEL 974 M4 7S L31 T.PM 932 21-04-2026</v>
      </c>
      <c r="K1150" s="511">
        <f t="shared" ca="1" si="438"/>
        <v>3.2</v>
      </c>
      <c r="L1150" s="508">
        <f t="shared" ca="1" si="439"/>
        <v>1.8720000000000001E-2</v>
      </c>
      <c r="M1150" s="508">
        <f t="shared" ca="1" si="440"/>
        <v>0</v>
      </c>
      <c r="N1150" s="512">
        <f t="shared" ca="1" si="441"/>
        <v>0</v>
      </c>
      <c r="O1150" s="512">
        <f t="shared" ca="1" si="444"/>
        <v>1.6848000000000002E-2</v>
      </c>
      <c r="P1150" s="513">
        <f t="shared" ca="1" si="445"/>
        <v>0</v>
      </c>
      <c r="Q1150" s="514" t="str">
        <f t="shared" ca="1" si="442"/>
        <v>Dump</v>
      </c>
      <c r="R1150" s="515">
        <f t="shared" ca="1" si="443"/>
        <v>0.71111111111111114</v>
      </c>
    </row>
    <row r="1151" spans="2:38">
      <c r="B1151" s="772" t="s">
        <v>1076</v>
      </c>
      <c r="C1151" s="376">
        <v>1</v>
      </c>
      <c r="D1151" s="771">
        <v>3.2</v>
      </c>
      <c r="E1151" s="104">
        <v>1.61E-2</v>
      </c>
      <c r="F1151" s="104"/>
      <c r="H1151" s="601">
        <v>933</v>
      </c>
      <c r="I1151" s="510">
        <f t="shared" si="437"/>
        <v>1194</v>
      </c>
      <c r="J1151" s="53" t="str" cm="1">
        <f t="array" aca="1" ref="J1151" ca="1">INDIRECT("B" &amp; I1151)</f>
        <v>NIVEL 974 M4 7S L31 T.PM 933 21-04-2026</v>
      </c>
      <c r="K1151" s="511">
        <f t="shared" ca="1" si="438"/>
        <v>3.2</v>
      </c>
      <c r="L1151" s="508">
        <f t="shared" ca="1" si="439"/>
        <v>1.593E-2</v>
      </c>
      <c r="M1151" s="508">
        <f t="shared" ca="1" si="440"/>
        <v>0</v>
      </c>
      <c r="N1151" s="512">
        <f t="shared" ca="1" si="441"/>
        <v>0</v>
      </c>
      <c r="O1151" s="512">
        <f t="shared" ca="1" si="444"/>
        <v>1.4337000000000001E-2</v>
      </c>
      <c r="P1151" s="513">
        <f t="shared" ca="1" si="445"/>
        <v>0</v>
      </c>
      <c r="Q1151" s="514" t="str">
        <f t="shared" ca="1" si="442"/>
        <v>Dump</v>
      </c>
      <c r="R1151" s="515">
        <f t="shared" ca="1" si="443"/>
        <v>0.71111111111111114</v>
      </c>
    </row>
    <row r="1152" spans="2:38">
      <c r="B1152" s="772" t="s">
        <v>1077</v>
      </c>
      <c r="C1152" s="376">
        <v>1</v>
      </c>
      <c r="D1152" s="771">
        <v>3.2</v>
      </c>
      <c r="E1152" s="104">
        <v>1.9300000000000001E-2</v>
      </c>
      <c r="F1152" s="104"/>
      <c r="H1152" s="601">
        <v>934</v>
      </c>
      <c r="I1152" s="510">
        <f t="shared" si="437"/>
        <v>1195</v>
      </c>
      <c r="J1152" s="53" t="str" cm="1">
        <f t="array" aca="1" ref="J1152" ca="1">INDIRECT("B" &amp; I1152)</f>
        <v>NIVEL 974 M4 7S L31 T.PM 934 21-04-2026</v>
      </c>
      <c r="K1152" s="511">
        <f t="shared" ca="1" si="438"/>
        <v>3.2</v>
      </c>
      <c r="L1152" s="508">
        <f t="shared" ca="1" si="439"/>
        <v>1.6470000000000002E-2</v>
      </c>
      <c r="M1152" s="508">
        <f t="shared" ca="1" si="440"/>
        <v>0</v>
      </c>
      <c r="N1152" s="512">
        <f t="shared" ca="1" si="441"/>
        <v>0</v>
      </c>
      <c r="O1152" s="512">
        <f t="shared" ca="1" si="444"/>
        <v>1.4823000000000003E-2</v>
      </c>
      <c r="P1152" s="513">
        <f t="shared" ca="1" si="445"/>
        <v>0</v>
      </c>
      <c r="Q1152" s="514" t="str">
        <f t="shared" ca="1" si="442"/>
        <v>Dump</v>
      </c>
      <c r="R1152" s="515">
        <f t="shared" ca="1" si="443"/>
        <v>0.71111111111111114</v>
      </c>
    </row>
    <row r="1153" spans="2:38">
      <c r="B1153" s="772" t="s">
        <v>1078</v>
      </c>
      <c r="C1153" s="376">
        <v>1</v>
      </c>
      <c r="D1153" s="771">
        <v>3.2</v>
      </c>
      <c r="E1153" s="104">
        <v>1.66E-2</v>
      </c>
      <c r="F1153" s="104"/>
      <c r="H1153" s="560"/>
      <c r="I1153" s="559">
        <v>9</v>
      </c>
      <c r="J1153" s="77" t="s">
        <v>462</v>
      </c>
      <c r="K1153" s="561">
        <f>+I1153*1.7</f>
        <v>15.299999999999999</v>
      </c>
      <c r="L1153" s="562">
        <f ca="1">+O1133</f>
        <v>1.2149999999999998E-2</v>
      </c>
      <c r="M1153" s="562" t="e">
        <f>INDEX(F:F, MATCH($J1153, $B:$B, 0))*0.9</f>
        <v>#N/A</v>
      </c>
      <c r="N1153" s="563" cm="1">
        <f t="array" aca="1" ref="N1153" ca="1">IFERROR(
INDEX(N:N,
MATCH(""&amp;TRIM(J1153)&amp;"",I:I,0) +
MATCH(TRUE,OFFSET(O233,MATCH(""&amp;TRIM(J1153)&amp;"",I:I,0)-1,0,50,1)="",0)
-2
),
"")</f>
        <v>0</v>
      </c>
      <c r="O1153" s="566">
        <f ca="1">+L1153</f>
        <v>1.2149999999999998E-2</v>
      </c>
      <c r="P1153" s="513" t="e">
        <f t="shared" si="445"/>
        <v>#N/A</v>
      </c>
      <c r="Q1153" s="564" t="s">
        <v>338</v>
      </c>
      <c r="R1153" s="565">
        <f t="shared" si="443"/>
        <v>3.4</v>
      </c>
    </row>
    <row r="1154" spans="2:38">
      <c r="B1154" s="772" t="s">
        <v>1079</v>
      </c>
      <c r="C1154" s="376">
        <v>1</v>
      </c>
      <c r="D1154" s="771">
        <v>3.2</v>
      </c>
      <c r="E1154" s="104">
        <v>1.1299999999999999E-2</v>
      </c>
      <c r="F1154" s="104"/>
      <c r="H1154" s="601"/>
      <c r="I1154"/>
      <c r="J1154"/>
      <c r="K1154" s="519">
        <f ca="1">SUM(K1144:K1153)</f>
        <v>44.099999999999994</v>
      </c>
      <c r="L1154" s="516">
        <f ca="1">+SUMPRODUCT(L1144:L1153,K1144:K1153)/K1154</f>
        <v>1.3234081632653064E-2</v>
      </c>
      <c r="M1154" s="516" t="e">
        <f ca="1">+SUMPRODUCT(M1144:M1153,K1144:K1153)/K1154</f>
        <v>#N/A</v>
      </c>
      <c r="N1154" s="69">
        <f ca="1">+SUMPRODUCT(N1144:N1153,K1144:K1153)/K1154</f>
        <v>0</v>
      </c>
      <c r="O1154" s="552">
        <f ca="1">+SUMPRODUCT(O1144:O1153,K1144:K1153)/K1154</f>
        <v>1.2332204081632653E-2</v>
      </c>
      <c r="P1154" s="69" t="e">
        <f ca="1">+SUMPRODUCT(P1144:P1153,K1144:K1153)/K1154</f>
        <v>#N/A</v>
      </c>
      <c r="Q1154"/>
      <c r="R1154"/>
    </row>
    <row r="1155" spans="2:38">
      <c r="B1155" s="772" t="s">
        <v>1080</v>
      </c>
      <c r="C1155" s="376">
        <v>1</v>
      </c>
      <c r="D1155" s="771">
        <v>3.2</v>
      </c>
      <c r="E1155" s="104">
        <v>1.2699999999999999E-2</v>
      </c>
      <c r="F1155" s="104"/>
      <c r="H1155" s="601"/>
      <c r="I1155"/>
      <c r="J1155"/>
      <c r="K1155" s="551" t="s">
        <v>59</v>
      </c>
      <c r="L1155" s="550">
        <f ca="1">+L1154/0.9</f>
        <v>1.4704535147392292E-2</v>
      </c>
      <c r="M1155" s="518" t="e">
        <f ca="1">+M1154/0.9</f>
        <v>#N/A</v>
      </c>
      <c r="N1155"/>
      <c r="O1155"/>
      <c r="P1155"/>
      <c r="Q1155"/>
      <c r="R1155"/>
    </row>
    <row r="1156" spans="2:38" ht="15" thickBot="1">
      <c r="B1156" s="772" t="s">
        <v>1081</v>
      </c>
      <c r="C1156" s="376">
        <v>1</v>
      </c>
      <c r="D1156" s="771">
        <v>3.2</v>
      </c>
      <c r="E1156" s="104">
        <v>1.1299999999999999E-2</v>
      </c>
      <c r="F1156" s="104"/>
      <c r="I1156" s="524"/>
      <c r="R1156" s="524"/>
    </row>
    <row r="1157" spans="2:38" ht="28.8">
      <c r="B1157" s="772" t="s">
        <v>1082</v>
      </c>
      <c r="C1157" s="376">
        <v>1</v>
      </c>
      <c r="D1157" s="771">
        <v>3.2</v>
      </c>
      <c r="E1157" s="104">
        <v>1.72E-2</v>
      </c>
      <c r="F1157" s="104"/>
      <c r="I1157" s="547" t="s">
        <v>500</v>
      </c>
      <c r="J1157" s="77" t="s">
        <v>63</v>
      </c>
      <c r="K1157" s="507" t="s">
        <v>44</v>
      </c>
      <c r="L1157" s="549" t="s">
        <v>297</v>
      </c>
      <c r="M1157" s="508" t="s">
        <v>292</v>
      </c>
      <c r="N1157" s="545" t="s">
        <v>46</v>
      </c>
      <c r="O1157" s="549" t="s">
        <v>293</v>
      </c>
      <c r="P1157" s="508" t="s">
        <v>294</v>
      </c>
      <c r="Q1157"/>
      <c r="R1157"/>
      <c r="AJ1157" s="95" t="str">
        <f>+I1157</f>
        <v>EN035</v>
      </c>
      <c r="AK1157" s="96" t="s">
        <v>62</v>
      </c>
    </row>
    <row r="1158" spans="2:38" ht="15" thickBot="1">
      <c r="B1158" s="772" t="s">
        <v>1083</v>
      </c>
      <c r="C1158" s="376">
        <v>1</v>
      </c>
      <c r="D1158" s="771">
        <v>3.2</v>
      </c>
      <c r="E1158" s="104">
        <v>1.2999999999999999E-2</v>
      </c>
      <c r="F1158" s="104"/>
      <c r="H1158" s="601">
        <v>935</v>
      </c>
      <c r="I1158" s="510">
        <f t="shared" ref="I1158:I1191" si="446">IF(H1158="",
   IFERROR(MATCH("**", B:B, 0), ""),
   IFERROR(MATCH("* "&amp;H1158&amp;" *", B:B, 0), "")
)</f>
        <v>1196</v>
      </c>
      <c r="J1158" s="53" t="str" cm="1">
        <f t="array" aca="1" ref="J1158" ca="1">INDIRECT("B" &amp; I1158)</f>
        <v>NIVEL 974 M4 6N RP T.PM 935 22-04-2026</v>
      </c>
      <c r="K1158" s="511">
        <f t="shared" ref="K1158:K1191" ca="1" si="447">INDEX(D:D, MATCH(J1158, $B:$B, 0))</f>
        <v>3.2</v>
      </c>
      <c r="L1158" s="508">
        <f t="shared" ref="L1158:L1191" ca="1" si="448">INDEX(E:E, MATCH($J1158, $B:$B, 0))*0.9</f>
        <v>2.232E-2</v>
      </c>
      <c r="M1158" s="508">
        <f t="shared" ref="M1158:M1191" ca="1" si="449">INDEX(F:F, MATCH($J1158, $B:$B, 0))*0.9</f>
        <v>0</v>
      </c>
      <c r="N1158" s="512">
        <f t="shared" ref="N1158:N1191" ca="1" si="450">INDEX(G:G, MATCH($J$578, $B:$B, 0))</f>
        <v>0</v>
      </c>
      <c r="O1158" s="512">
        <f ca="1">+IF(L1158=0,N1158*0.9,L1158*0.9)</f>
        <v>2.0088000000000002E-2</v>
      </c>
      <c r="P1158" s="513">
        <f ca="1">+M1158*0.9</f>
        <v>0</v>
      </c>
      <c r="Q1158" s="514" t="str">
        <f t="shared" ref="Q1158:Q1190" ca="1" si="451">+IF(L1158=0,"-","Dump")</f>
        <v>Dump</v>
      </c>
      <c r="R1158" s="515">
        <f t="shared" ref="R1158:R1190" ca="1" si="452">+K1158/4.5</f>
        <v>0.71111111111111114</v>
      </c>
      <c r="AJ1158" s="520">
        <f ca="1">+K1192-SUMIF(AE:AE, AJ1157, AA:AA)-K1207</f>
        <v>-4.1399999999999455</v>
      </c>
      <c r="AK1158" s="521">
        <f ca="1">O1192</f>
        <v>1.3164882352941174E-2</v>
      </c>
      <c r="AL1158" s="102">
        <f ca="1">COUNTIF(AE:AE, AJ1157)</f>
        <v>3</v>
      </c>
    </row>
    <row r="1159" spans="2:38" ht="15" thickBot="1">
      <c r="B1159" s="772" t="s">
        <v>1084</v>
      </c>
      <c r="C1159" s="376">
        <v>1</v>
      </c>
      <c r="D1159" s="771">
        <v>3.2</v>
      </c>
      <c r="E1159" s="104">
        <v>1.6E-2</v>
      </c>
      <c r="F1159" s="104"/>
      <c r="H1159" s="601">
        <v>936</v>
      </c>
      <c r="I1159" s="510">
        <f t="shared" si="446"/>
        <v>1197</v>
      </c>
      <c r="J1159" s="53" t="str" cm="1">
        <f t="array" aca="1" ref="J1159" ca="1">INDIRECT("B" &amp; I1159)</f>
        <v>NIVEL 974 M4 6N RP T.PM 936 22-04-2026</v>
      </c>
      <c r="K1159" s="511">
        <f t="shared" ca="1" si="447"/>
        <v>3.2</v>
      </c>
      <c r="L1159" s="508">
        <f t="shared" ca="1" si="448"/>
        <v>1.251E-2</v>
      </c>
      <c r="M1159" s="508">
        <f t="shared" ca="1" si="449"/>
        <v>0</v>
      </c>
      <c r="N1159" s="512">
        <f t="shared" ca="1" si="450"/>
        <v>0</v>
      </c>
      <c r="O1159" s="512">
        <f t="shared" ref="O1159:O1190" ca="1" si="453">+IF(L1159=0,N1159*0.9,L1159*0.9)</f>
        <v>1.1259E-2</v>
      </c>
      <c r="P1159" s="513">
        <f t="shared" ref="P1159:P1190" ca="1" si="454">+M1159*0.9</f>
        <v>0</v>
      </c>
      <c r="Q1159" s="514" t="str">
        <f t="shared" ca="1" si="451"/>
        <v>Dump</v>
      </c>
      <c r="R1159" s="515">
        <f t="shared" ca="1" si="452"/>
        <v>0.71111111111111114</v>
      </c>
      <c r="AJ1159" s="105" t="s">
        <v>83</v>
      </c>
      <c r="AK1159" s="101"/>
    </row>
    <row r="1160" spans="2:38">
      <c r="B1160" s="772" t="s">
        <v>1085</v>
      </c>
      <c r="C1160" s="376">
        <v>1</v>
      </c>
      <c r="D1160" s="771">
        <v>3.2</v>
      </c>
      <c r="E1160" s="104">
        <v>1.5900000000000001E-2</v>
      </c>
      <c r="F1160" s="104"/>
      <c r="H1160" s="601">
        <v>937</v>
      </c>
      <c r="I1160" s="510">
        <f t="shared" si="446"/>
        <v>1198</v>
      </c>
      <c r="J1160" s="53" t="str" cm="1">
        <f t="array" aca="1" ref="J1160" ca="1">INDIRECT("B" &amp; I1160)</f>
        <v>NIVEL 974 M4 6N RP T.PM 937 22-04-2026</v>
      </c>
      <c r="K1160" s="511">
        <f t="shared" ca="1" si="447"/>
        <v>3.2</v>
      </c>
      <c r="L1160" s="508">
        <f t="shared" ca="1" si="448"/>
        <v>1.242E-2</v>
      </c>
      <c r="M1160" s="508">
        <f t="shared" ca="1" si="449"/>
        <v>0</v>
      </c>
      <c r="N1160" s="512">
        <f t="shared" ca="1" si="450"/>
        <v>0</v>
      </c>
      <c r="O1160" s="512">
        <f t="shared" ca="1" si="453"/>
        <v>1.1178E-2</v>
      </c>
      <c r="P1160" s="513">
        <f t="shared" ca="1" si="454"/>
        <v>0</v>
      </c>
      <c r="Q1160" s="514" t="str">
        <f t="shared" ca="1" si="451"/>
        <v>Dump</v>
      </c>
      <c r="R1160" s="515">
        <f t="shared" ca="1" si="452"/>
        <v>0.71111111111111114</v>
      </c>
    </row>
    <row r="1161" spans="2:38">
      <c r="B1161" s="772" t="s">
        <v>1086</v>
      </c>
      <c r="C1161" s="376">
        <v>1</v>
      </c>
      <c r="D1161" s="771">
        <v>3.2</v>
      </c>
      <c r="E1161" s="104">
        <v>2.53E-2</v>
      </c>
      <c r="F1161" s="104"/>
      <c r="H1161" s="601">
        <v>938</v>
      </c>
      <c r="I1161" s="510">
        <f t="shared" si="446"/>
        <v>1199</v>
      </c>
      <c r="J1161" s="53" t="str" cm="1">
        <f t="array" aca="1" ref="J1161" ca="1">INDIRECT("B" &amp; I1161)</f>
        <v>NIVEL 974 M4 6N RP T.PM 938 22-04-2026</v>
      </c>
      <c r="K1161" s="511">
        <f t="shared" ca="1" si="447"/>
        <v>3.2</v>
      </c>
      <c r="L1161" s="508">
        <f t="shared" ca="1" si="448"/>
        <v>1.512E-2</v>
      </c>
      <c r="M1161" s="508">
        <f t="shared" ca="1" si="449"/>
        <v>0</v>
      </c>
      <c r="N1161" s="512">
        <f t="shared" ca="1" si="450"/>
        <v>0</v>
      </c>
      <c r="O1161" s="512">
        <f t="shared" ca="1" si="453"/>
        <v>1.3608E-2</v>
      </c>
      <c r="P1161" s="513">
        <f t="shared" ca="1" si="454"/>
        <v>0</v>
      </c>
      <c r="Q1161" s="514" t="str">
        <f t="shared" ca="1" si="451"/>
        <v>Dump</v>
      </c>
      <c r="R1161" s="515">
        <f t="shared" ca="1" si="452"/>
        <v>0.71111111111111114</v>
      </c>
    </row>
    <row r="1162" spans="2:38">
      <c r="B1162" s="772" t="s">
        <v>1087</v>
      </c>
      <c r="C1162" s="376">
        <v>1</v>
      </c>
      <c r="D1162" s="771">
        <v>3.2</v>
      </c>
      <c r="E1162" s="104">
        <v>1.26E-2</v>
      </c>
      <c r="F1162" s="104"/>
      <c r="H1162" s="601">
        <v>939</v>
      </c>
      <c r="I1162" s="510">
        <f t="shared" si="446"/>
        <v>1200</v>
      </c>
      <c r="J1162" s="53" t="str" cm="1">
        <f t="array" aca="1" ref="J1162" ca="1">INDIRECT("B" &amp; I1162)</f>
        <v>NIVEL 974 M4 6N RP T.PM 939 22-04-2026</v>
      </c>
      <c r="K1162" s="511">
        <f t="shared" ca="1" si="447"/>
        <v>3.2</v>
      </c>
      <c r="L1162" s="508">
        <f t="shared" ca="1" si="448"/>
        <v>1.4220000000000002E-2</v>
      </c>
      <c r="M1162" s="508">
        <f t="shared" ca="1" si="449"/>
        <v>0</v>
      </c>
      <c r="N1162" s="512">
        <f t="shared" ca="1" si="450"/>
        <v>0</v>
      </c>
      <c r="O1162" s="512">
        <f t="shared" ca="1" si="453"/>
        <v>1.2798000000000002E-2</v>
      </c>
      <c r="P1162" s="513">
        <f t="shared" ca="1" si="454"/>
        <v>0</v>
      </c>
      <c r="Q1162" s="514" t="str">
        <f t="shared" ca="1" si="451"/>
        <v>Dump</v>
      </c>
      <c r="R1162" s="515">
        <f t="shared" ca="1" si="452"/>
        <v>0.71111111111111114</v>
      </c>
    </row>
    <row r="1163" spans="2:38">
      <c r="B1163" s="772" t="s">
        <v>1088</v>
      </c>
      <c r="C1163" s="376">
        <v>1</v>
      </c>
      <c r="D1163" s="771">
        <v>3.2</v>
      </c>
      <c r="E1163" s="104">
        <v>1.8700000000000001E-2</v>
      </c>
      <c r="F1163" s="104"/>
      <c r="H1163" s="601">
        <v>940</v>
      </c>
      <c r="I1163" s="510">
        <f t="shared" si="446"/>
        <v>1201</v>
      </c>
      <c r="J1163" s="53" t="str" cm="1">
        <f t="array" aca="1" ref="J1163" ca="1">INDIRECT("B" &amp; I1163)</f>
        <v>NIVEL 974 M4 6N RP T.PM 940 22-04-2026</v>
      </c>
      <c r="K1163" s="511">
        <f t="shared" ca="1" si="447"/>
        <v>3.2</v>
      </c>
      <c r="L1163" s="508">
        <f t="shared" ca="1" si="448"/>
        <v>9.8999999999999991E-3</v>
      </c>
      <c r="M1163" s="508">
        <f t="shared" ca="1" si="449"/>
        <v>0</v>
      </c>
      <c r="N1163" s="512">
        <f t="shared" ca="1" si="450"/>
        <v>0</v>
      </c>
      <c r="O1163" s="512">
        <f t="shared" ca="1" si="453"/>
        <v>8.9099999999999995E-3</v>
      </c>
      <c r="P1163" s="513">
        <f t="shared" ca="1" si="454"/>
        <v>0</v>
      </c>
      <c r="Q1163" s="514" t="str">
        <f t="shared" ca="1" si="451"/>
        <v>Dump</v>
      </c>
      <c r="R1163" s="515">
        <f t="shared" ca="1" si="452"/>
        <v>0.71111111111111114</v>
      </c>
    </row>
    <row r="1164" spans="2:38">
      <c r="B1164" s="772" t="s">
        <v>1089</v>
      </c>
      <c r="C1164" s="376">
        <v>1</v>
      </c>
      <c r="D1164" s="771">
        <v>3.2</v>
      </c>
      <c r="E1164" s="104">
        <v>1.0500000000000001E-2</v>
      </c>
      <c r="F1164" s="104"/>
      <c r="H1164" s="601">
        <v>941</v>
      </c>
      <c r="I1164" s="510">
        <f t="shared" si="446"/>
        <v>1202</v>
      </c>
      <c r="J1164" s="53" t="str" cm="1">
        <f t="array" aca="1" ref="J1164" ca="1">INDIRECT("B" &amp; I1164)</f>
        <v>NIVEL 974 M4 6N RP T.PM 941 22-04-2026</v>
      </c>
      <c r="K1164" s="511">
        <f t="shared" ca="1" si="447"/>
        <v>3.2</v>
      </c>
      <c r="L1164" s="508">
        <f t="shared" ca="1" si="448"/>
        <v>1.3679999999999999E-2</v>
      </c>
      <c r="M1164" s="508">
        <f t="shared" ca="1" si="449"/>
        <v>0</v>
      </c>
      <c r="N1164" s="512">
        <f t="shared" ca="1" si="450"/>
        <v>0</v>
      </c>
      <c r="O1164" s="512">
        <f t="shared" ca="1" si="453"/>
        <v>1.2312E-2</v>
      </c>
      <c r="P1164" s="513">
        <f t="shared" ca="1" si="454"/>
        <v>0</v>
      </c>
      <c r="Q1164" s="514" t="str">
        <f t="shared" ca="1" si="451"/>
        <v>Dump</v>
      </c>
      <c r="R1164" s="515">
        <f t="shared" ca="1" si="452"/>
        <v>0.71111111111111114</v>
      </c>
    </row>
    <row r="1165" spans="2:38">
      <c r="B1165" s="772" t="s">
        <v>1090</v>
      </c>
      <c r="C1165" s="376">
        <v>1</v>
      </c>
      <c r="D1165" s="771">
        <v>3.2</v>
      </c>
      <c r="E1165" s="104">
        <v>1.2699999999999999E-2</v>
      </c>
      <c r="F1165" s="104"/>
      <c r="H1165" s="601">
        <v>942</v>
      </c>
      <c r="I1165" s="510">
        <f t="shared" si="446"/>
        <v>1203</v>
      </c>
      <c r="J1165" s="53" t="str" cm="1">
        <f t="array" aca="1" ref="J1165" ca="1">INDIRECT("B" &amp; I1165)</f>
        <v>NIVEL 974 M4 6N RP T.PM 942 22-04-2026</v>
      </c>
      <c r="K1165" s="511">
        <f t="shared" ca="1" si="447"/>
        <v>3.2</v>
      </c>
      <c r="L1165" s="508">
        <f t="shared" ca="1" si="448"/>
        <v>1.566E-2</v>
      </c>
      <c r="M1165" s="508">
        <f t="shared" ca="1" si="449"/>
        <v>0</v>
      </c>
      <c r="N1165" s="512">
        <f t="shared" ca="1" si="450"/>
        <v>0</v>
      </c>
      <c r="O1165" s="512">
        <f t="shared" ca="1" si="453"/>
        <v>1.4094000000000001E-2</v>
      </c>
      <c r="P1165" s="513">
        <f t="shared" ca="1" si="454"/>
        <v>0</v>
      </c>
      <c r="Q1165" s="514" t="str">
        <f t="shared" ca="1" si="451"/>
        <v>Dump</v>
      </c>
      <c r="R1165" s="515">
        <f t="shared" ca="1" si="452"/>
        <v>0.71111111111111114</v>
      </c>
    </row>
    <row r="1166" spans="2:38">
      <c r="B1166" s="772" t="s">
        <v>1091</v>
      </c>
      <c r="C1166" s="376">
        <v>1</v>
      </c>
      <c r="D1166" s="771">
        <v>3.2</v>
      </c>
      <c r="E1166" s="104">
        <v>1.14E-2</v>
      </c>
      <c r="F1166" s="104"/>
      <c r="H1166" s="601">
        <v>943</v>
      </c>
      <c r="I1166" s="510">
        <f t="shared" si="446"/>
        <v>1204</v>
      </c>
      <c r="J1166" s="53" t="str" cm="1">
        <f t="array" aca="1" ref="J1166" ca="1">INDIRECT("B" &amp; I1166)</f>
        <v>NIVEL 974 M4 6N RP T.PM 943 22-04-2026</v>
      </c>
      <c r="K1166" s="511">
        <f t="shared" ca="1" si="447"/>
        <v>3.2</v>
      </c>
      <c r="L1166" s="508">
        <f t="shared" ca="1" si="448"/>
        <v>1.2149999999999999E-2</v>
      </c>
      <c r="M1166" s="508">
        <f t="shared" ca="1" si="449"/>
        <v>0</v>
      </c>
      <c r="N1166" s="512">
        <f t="shared" ca="1" si="450"/>
        <v>0</v>
      </c>
      <c r="O1166" s="512">
        <f t="shared" ref="O1166:O1171" ca="1" si="455">+IF(L1166=0,N1166*0.9,L1166*0.9)</f>
        <v>1.0935E-2</v>
      </c>
      <c r="P1166" s="513">
        <f t="shared" ref="P1166:P1171" ca="1" si="456">+M1166*0.9</f>
        <v>0</v>
      </c>
      <c r="Q1166" s="514" t="str">
        <f t="shared" ref="Q1166:Q1171" ca="1" si="457">+IF(L1166=0,"-","Dump")</f>
        <v>Dump</v>
      </c>
      <c r="R1166" s="515">
        <f t="shared" ref="R1166:R1171" ca="1" si="458">+K1166/4.5</f>
        <v>0.71111111111111114</v>
      </c>
    </row>
    <row r="1167" spans="2:38">
      <c r="B1167" s="772" t="s">
        <v>1092</v>
      </c>
      <c r="C1167" s="376">
        <v>1</v>
      </c>
      <c r="D1167" s="771">
        <v>3.2</v>
      </c>
      <c r="E1167" s="104">
        <v>1.2800000000000001E-2</v>
      </c>
      <c r="F1167" s="104"/>
      <c r="H1167" s="601">
        <v>944</v>
      </c>
      <c r="I1167" s="510">
        <f t="shared" si="446"/>
        <v>1205</v>
      </c>
      <c r="J1167" s="53" t="str" cm="1">
        <f t="array" aca="1" ref="J1167" ca="1">INDIRECT("B" &amp; I1167)</f>
        <v>NIVEL 974 M4 6N RP T.PM 944 22-04-2026</v>
      </c>
      <c r="K1167" s="511">
        <f t="shared" ca="1" si="447"/>
        <v>3.2</v>
      </c>
      <c r="L1167" s="508">
        <f t="shared" ca="1" si="448"/>
        <v>1.251E-2</v>
      </c>
      <c r="M1167" s="508">
        <f t="shared" ca="1" si="449"/>
        <v>0</v>
      </c>
      <c r="N1167" s="512">
        <f t="shared" ca="1" si="450"/>
        <v>0</v>
      </c>
      <c r="O1167" s="512">
        <f t="shared" ca="1" si="455"/>
        <v>1.1259E-2</v>
      </c>
      <c r="P1167" s="513">
        <f t="shared" ca="1" si="456"/>
        <v>0</v>
      </c>
      <c r="Q1167" s="514" t="str">
        <f t="shared" ca="1" si="457"/>
        <v>Dump</v>
      </c>
      <c r="R1167" s="515">
        <f t="shared" ca="1" si="458"/>
        <v>0.71111111111111114</v>
      </c>
    </row>
    <row r="1168" spans="2:38">
      <c r="B1168" s="772" t="s">
        <v>1093</v>
      </c>
      <c r="C1168" s="376">
        <v>1</v>
      </c>
      <c r="D1168" s="771">
        <v>3.2</v>
      </c>
      <c r="E1168" s="104">
        <v>1.23E-2</v>
      </c>
      <c r="F1168" s="104"/>
      <c r="H1168" s="601">
        <v>945</v>
      </c>
      <c r="I1168" s="510">
        <f t="shared" si="446"/>
        <v>1206</v>
      </c>
      <c r="J1168" s="53" t="str" cm="1">
        <f t="array" aca="1" ref="J1168" ca="1">INDIRECT("B" &amp; I1168)</f>
        <v>NIVEL 974 M4 6N RP T.PM 945 22-04-2026</v>
      </c>
      <c r="K1168" s="511">
        <f t="shared" ca="1" si="447"/>
        <v>3.2</v>
      </c>
      <c r="L1168" s="508">
        <f t="shared" ca="1" si="448"/>
        <v>1.3140000000000001E-2</v>
      </c>
      <c r="M1168" s="508">
        <f t="shared" ca="1" si="449"/>
        <v>0</v>
      </c>
      <c r="N1168" s="512">
        <f t="shared" ca="1" si="450"/>
        <v>0</v>
      </c>
      <c r="O1168" s="512">
        <f t="shared" ca="1" si="455"/>
        <v>1.1826000000000001E-2</v>
      </c>
      <c r="P1168" s="513">
        <f t="shared" ca="1" si="456"/>
        <v>0</v>
      </c>
      <c r="Q1168" s="514" t="str">
        <f t="shared" ca="1" si="457"/>
        <v>Dump</v>
      </c>
      <c r="R1168" s="515">
        <f t="shared" ca="1" si="458"/>
        <v>0.71111111111111114</v>
      </c>
    </row>
    <row r="1169" spans="2:18">
      <c r="B1169" s="772" t="s">
        <v>1094</v>
      </c>
      <c r="C1169" s="376">
        <v>1</v>
      </c>
      <c r="D1169" s="771">
        <v>3.2</v>
      </c>
      <c r="E1169" s="104">
        <v>1.1599999999999999E-2</v>
      </c>
      <c r="F1169" s="104"/>
      <c r="H1169" s="601">
        <v>946</v>
      </c>
      <c r="I1169" s="510">
        <f t="shared" si="446"/>
        <v>1207</v>
      </c>
      <c r="J1169" s="53" t="str" cm="1">
        <f t="array" aca="1" ref="J1169" ca="1">INDIRECT("B" &amp; I1169)</f>
        <v>NIVEL 974 M4 6N RP T.PM 946 22-04-2026</v>
      </c>
      <c r="K1169" s="511">
        <f t="shared" ca="1" si="447"/>
        <v>3.2</v>
      </c>
      <c r="L1169" s="508">
        <f t="shared" ca="1" si="448"/>
        <v>1.107E-2</v>
      </c>
      <c r="M1169" s="508">
        <f t="shared" ca="1" si="449"/>
        <v>0</v>
      </c>
      <c r="N1169" s="512">
        <f t="shared" ca="1" si="450"/>
        <v>0</v>
      </c>
      <c r="O1169" s="512">
        <f t="shared" ca="1" si="455"/>
        <v>9.9629999999999996E-3</v>
      </c>
      <c r="P1169" s="513">
        <f t="shared" ca="1" si="456"/>
        <v>0</v>
      </c>
      <c r="Q1169" s="514" t="str">
        <f t="shared" ca="1" si="457"/>
        <v>Dump</v>
      </c>
      <c r="R1169" s="515">
        <f t="shared" ca="1" si="458"/>
        <v>0.71111111111111114</v>
      </c>
    </row>
    <row r="1170" spans="2:18">
      <c r="B1170" s="772" t="s">
        <v>1095</v>
      </c>
      <c r="C1170" s="376">
        <v>1</v>
      </c>
      <c r="D1170" s="771">
        <v>3.2</v>
      </c>
      <c r="E1170" s="104">
        <v>0.01</v>
      </c>
      <c r="F1170" s="104"/>
      <c r="H1170" s="601">
        <v>947</v>
      </c>
      <c r="I1170" s="510">
        <f t="shared" si="446"/>
        <v>1208</v>
      </c>
      <c r="J1170" s="53" t="str" cm="1">
        <f t="array" aca="1" ref="J1170" ca="1">INDIRECT("B" &amp; I1170)</f>
        <v>NIVEL 974 M4 6N RP T.PM 947 22-04-2026</v>
      </c>
      <c r="K1170" s="511">
        <f t="shared" ca="1" si="447"/>
        <v>3.2</v>
      </c>
      <c r="L1170" s="508">
        <f t="shared" ca="1" si="448"/>
        <v>1.4310000000000002E-2</v>
      </c>
      <c r="M1170" s="508">
        <f t="shared" ca="1" si="449"/>
        <v>0</v>
      </c>
      <c r="N1170" s="512">
        <f t="shared" ca="1" si="450"/>
        <v>0</v>
      </c>
      <c r="O1170" s="512">
        <f t="shared" ca="1" si="455"/>
        <v>1.2879000000000002E-2</v>
      </c>
      <c r="P1170" s="513">
        <f t="shared" ca="1" si="456"/>
        <v>0</v>
      </c>
      <c r="Q1170" s="514" t="str">
        <f t="shared" ca="1" si="457"/>
        <v>Dump</v>
      </c>
      <c r="R1170" s="515">
        <f t="shared" ca="1" si="458"/>
        <v>0.71111111111111114</v>
      </c>
    </row>
    <row r="1171" spans="2:18">
      <c r="B1171" s="772" t="s">
        <v>1096</v>
      </c>
      <c r="C1171" s="376">
        <v>1</v>
      </c>
      <c r="D1171" s="771">
        <v>3.2</v>
      </c>
      <c r="E1171" s="104">
        <v>1.21E-2</v>
      </c>
      <c r="F1171" s="104"/>
      <c r="H1171" s="601">
        <v>948</v>
      </c>
      <c r="I1171" s="510">
        <f t="shared" si="446"/>
        <v>1209</v>
      </c>
      <c r="J1171" s="53" t="str" cm="1">
        <f t="array" aca="1" ref="J1171" ca="1">INDIRECT("B" &amp; I1171)</f>
        <v>NIVEL 974 M4 7S L32 T.PM 948 22-04-2026</v>
      </c>
      <c r="K1171" s="511">
        <f t="shared" ca="1" si="447"/>
        <v>3.2</v>
      </c>
      <c r="L1171" s="508">
        <f t="shared" ca="1" si="448"/>
        <v>1.755E-2</v>
      </c>
      <c r="M1171" s="508">
        <f t="shared" ca="1" si="449"/>
        <v>0</v>
      </c>
      <c r="N1171" s="512">
        <f t="shared" ca="1" si="450"/>
        <v>0</v>
      </c>
      <c r="O1171" s="512">
        <f t="shared" ca="1" si="455"/>
        <v>1.5795E-2</v>
      </c>
      <c r="P1171" s="513">
        <f t="shared" ca="1" si="456"/>
        <v>0</v>
      </c>
      <c r="Q1171" s="514" t="str">
        <f t="shared" ca="1" si="457"/>
        <v>Dump</v>
      </c>
      <c r="R1171" s="515">
        <f t="shared" ca="1" si="458"/>
        <v>0.71111111111111114</v>
      </c>
    </row>
    <row r="1172" spans="2:18">
      <c r="B1172" s="772" t="s">
        <v>1097</v>
      </c>
      <c r="C1172" s="376">
        <v>1</v>
      </c>
      <c r="D1172" s="771">
        <v>3.2</v>
      </c>
      <c r="E1172" s="104">
        <v>1.12E-2</v>
      </c>
      <c r="F1172" s="104"/>
      <c r="H1172" s="601">
        <v>949</v>
      </c>
      <c r="I1172" s="510">
        <f t="shared" si="446"/>
        <v>1210</v>
      </c>
      <c r="J1172" s="53" t="str" cm="1">
        <f t="array" aca="1" ref="J1172" ca="1">INDIRECT("B" &amp; I1172)</f>
        <v>NIVEL 974 M4 7S L32 T.PM 949 22-04-2026</v>
      </c>
      <c r="K1172" s="511">
        <f t="shared" ca="1" si="447"/>
        <v>3.2</v>
      </c>
      <c r="L1172" s="508">
        <f t="shared" ca="1" si="448"/>
        <v>2.1060000000000002E-2</v>
      </c>
      <c r="M1172" s="508">
        <f t="shared" ca="1" si="449"/>
        <v>0</v>
      </c>
      <c r="N1172" s="512">
        <f t="shared" ca="1" si="450"/>
        <v>0</v>
      </c>
      <c r="O1172" s="512">
        <f t="shared" ca="1" si="453"/>
        <v>1.8954000000000002E-2</v>
      </c>
      <c r="P1172" s="513">
        <f t="shared" ca="1" si="454"/>
        <v>0</v>
      </c>
      <c r="Q1172" s="514" t="str">
        <f t="shared" ca="1" si="451"/>
        <v>Dump</v>
      </c>
      <c r="R1172" s="515">
        <f t="shared" ca="1" si="452"/>
        <v>0.71111111111111114</v>
      </c>
    </row>
    <row r="1173" spans="2:18">
      <c r="B1173" s="772" t="s">
        <v>1098</v>
      </c>
      <c r="C1173" s="376">
        <v>1</v>
      </c>
      <c r="D1173" s="771">
        <v>3.2</v>
      </c>
      <c r="E1173" s="104">
        <v>9.7999999999999997E-3</v>
      </c>
      <c r="F1173" s="104"/>
      <c r="H1173" s="601">
        <v>950</v>
      </c>
      <c r="I1173" s="510">
        <f t="shared" si="446"/>
        <v>1211</v>
      </c>
      <c r="J1173" s="53" t="str" cm="1">
        <f t="array" aca="1" ref="J1173" ca="1">INDIRECT("B" &amp; I1173)</f>
        <v>NIVEL 974 M4 7S L32 T.PM 950 22-04-2026</v>
      </c>
      <c r="K1173" s="511">
        <f t="shared" ca="1" si="447"/>
        <v>3.2</v>
      </c>
      <c r="L1173" s="508">
        <f t="shared" ca="1" si="448"/>
        <v>1.5390000000000001E-2</v>
      </c>
      <c r="M1173" s="508">
        <f t="shared" ca="1" si="449"/>
        <v>0</v>
      </c>
      <c r="N1173" s="512">
        <f t="shared" ca="1" si="450"/>
        <v>0</v>
      </c>
      <c r="O1173" s="512">
        <f t="shared" ca="1" si="453"/>
        <v>1.3851E-2</v>
      </c>
      <c r="P1173" s="513">
        <f t="shared" ca="1" si="454"/>
        <v>0</v>
      </c>
      <c r="Q1173" s="514" t="str">
        <f t="shared" ca="1" si="451"/>
        <v>Dump</v>
      </c>
      <c r="R1173" s="515">
        <f t="shared" ca="1" si="452"/>
        <v>0.71111111111111114</v>
      </c>
    </row>
    <row r="1174" spans="2:18">
      <c r="B1174" s="772" t="s">
        <v>1099</v>
      </c>
      <c r="C1174" s="376">
        <v>1</v>
      </c>
      <c r="D1174" s="771">
        <v>3.2</v>
      </c>
      <c r="E1174" s="104">
        <v>1.11E-2</v>
      </c>
      <c r="F1174" s="104"/>
      <c r="H1174" s="601">
        <v>951</v>
      </c>
      <c r="I1174" s="510">
        <f t="shared" si="446"/>
        <v>1212</v>
      </c>
      <c r="J1174" s="53" t="str" cm="1">
        <f t="array" aca="1" ref="J1174" ca="1">INDIRECT("B" &amp; I1174)</f>
        <v>NIVEL 974 M4 7S L32 T.PM 951 22-04-2026</v>
      </c>
      <c r="K1174" s="511">
        <f t="shared" ca="1" si="447"/>
        <v>3.2</v>
      </c>
      <c r="L1174" s="508">
        <f t="shared" ca="1" si="448"/>
        <v>2.2680000000000002E-2</v>
      </c>
      <c r="M1174" s="508">
        <f t="shared" ca="1" si="449"/>
        <v>0</v>
      </c>
      <c r="N1174" s="512">
        <f t="shared" ca="1" si="450"/>
        <v>0</v>
      </c>
      <c r="O1174" s="512">
        <f t="shared" ca="1" si="453"/>
        <v>2.0412000000000003E-2</v>
      </c>
      <c r="P1174" s="513">
        <f t="shared" ca="1" si="454"/>
        <v>0</v>
      </c>
      <c r="Q1174" s="514" t="str">
        <f t="shared" ca="1" si="451"/>
        <v>Dump</v>
      </c>
      <c r="R1174" s="515">
        <f t="shared" ca="1" si="452"/>
        <v>0.71111111111111114</v>
      </c>
    </row>
    <row r="1175" spans="2:18">
      <c r="B1175" s="772" t="s">
        <v>1100</v>
      </c>
      <c r="C1175" s="376">
        <v>1</v>
      </c>
      <c r="D1175" s="771">
        <v>3.2</v>
      </c>
      <c r="E1175" s="104">
        <v>1.06E-2</v>
      </c>
      <c r="F1175" s="104"/>
      <c r="H1175" s="601">
        <v>952</v>
      </c>
      <c r="I1175" s="510">
        <f t="shared" si="446"/>
        <v>1213</v>
      </c>
      <c r="J1175" s="53" t="str" cm="1">
        <f t="array" aca="1" ref="J1175" ca="1">INDIRECT("B" &amp; I1175)</f>
        <v>NIVEL 974 M4 7S L32 T.PM 952 22-04-2026</v>
      </c>
      <c r="K1175" s="511">
        <f t="shared" ca="1" si="447"/>
        <v>3.2</v>
      </c>
      <c r="L1175" s="508">
        <f t="shared" ca="1" si="448"/>
        <v>1.9799999999999998E-2</v>
      </c>
      <c r="M1175" s="508">
        <f t="shared" ca="1" si="449"/>
        <v>0</v>
      </c>
      <c r="N1175" s="512">
        <f t="shared" ca="1" si="450"/>
        <v>0</v>
      </c>
      <c r="O1175" s="512">
        <f t="shared" ca="1" si="453"/>
        <v>1.7819999999999999E-2</v>
      </c>
      <c r="P1175" s="513">
        <f t="shared" ca="1" si="454"/>
        <v>0</v>
      </c>
      <c r="Q1175" s="514" t="str">
        <f t="shared" ca="1" si="451"/>
        <v>Dump</v>
      </c>
      <c r="R1175" s="515">
        <f t="shared" ca="1" si="452"/>
        <v>0.71111111111111114</v>
      </c>
    </row>
    <row r="1176" spans="2:18">
      <c r="B1176" s="772" t="s">
        <v>1101</v>
      </c>
      <c r="C1176" s="376">
        <v>1</v>
      </c>
      <c r="D1176" s="771">
        <v>3.2</v>
      </c>
      <c r="E1176" s="104">
        <v>1.3899999999999999E-2</v>
      </c>
      <c r="F1176" s="104"/>
      <c r="H1176" s="601">
        <v>953</v>
      </c>
      <c r="I1176" s="510">
        <f t="shared" si="446"/>
        <v>1214</v>
      </c>
      <c r="J1176" s="53" t="str" cm="1">
        <f t="array" aca="1" ref="J1176" ca="1">INDIRECT("B" &amp; I1176)</f>
        <v>NIVEL 974 M4 7S L32 T.PM 953 22-04-2026</v>
      </c>
      <c r="K1176" s="511">
        <f t="shared" ca="1" si="447"/>
        <v>3.2</v>
      </c>
      <c r="L1176" s="508">
        <f t="shared" ca="1" si="448"/>
        <v>1.6920000000000001E-2</v>
      </c>
      <c r="M1176" s="508">
        <f t="shared" ca="1" si="449"/>
        <v>0</v>
      </c>
      <c r="N1176" s="512">
        <f t="shared" ca="1" si="450"/>
        <v>0</v>
      </c>
      <c r="O1176" s="512">
        <f t="shared" ca="1" si="453"/>
        <v>1.5228000000000002E-2</v>
      </c>
      <c r="P1176" s="513">
        <f t="shared" ca="1" si="454"/>
        <v>0</v>
      </c>
      <c r="Q1176" s="514" t="str">
        <f t="shared" ca="1" si="451"/>
        <v>Dump</v>
      </c>
      <c r="R1176" s="515">
        <f t="shared" ca="1" si="452"/>
        <v>0.71111111111111114</v>
      </c>
    </row>
    <row r="1177" spans="2:18">
      <c r="B1177" s="772" t="s">
        <v>1102</v>
      </c>
      <c r="C1177" s="376">
        <v>1</v>
      </c>
      <c r="D1177" s="771">
        <v>3.2</v>
      </c>
      <c r="E1177" s="104">
        <v>1.47E-2</v>
      </c>
      <c r="F1177" s="104"/>
      <c r="H1177" s="601">
        <v>954</v>
      </c>
      <c r="I1177" s="510">
        <f t="shared" si="446"/>
        <v>1215</v>
      </c>
      <c r="J1177" s="53" t="str" cm="1">
        <f t="array" aca="1" ref="J1177" ca="1">INDIRECT("B" &amp; I1177)</f>
        <v>NIVEL 974 M4 7S L32 T.PM 954 22-04-2026</v>
      </c>
      <c r="K1177" s="511">
        <f t="shared" ca="1" si="447"/>
        <v>3.2</v>
      </c>
      <c r="L1177" s="508">
        <f t="shared" ca="1" si="448"/>
        <v>1.332E-2</v>
      </c>
      <c r="M1177" s="508">
        <f t="shared" ca="1" si="449"/>
        <v>0</v>
      </c>
      <c r="N1177" s="512">
        <f t="shared" ca="1" si="450"/>
        <v>0</v>
      </c>
      <c r="O1177" s="512">
        <f t="shared" ca="1" si="453"/>
        <v>1.1988E-2</v>
      </c>
      <c r="P1177" s="513">
        <f t="shared" ca="1" si="454"/>
        <v>0</v>
      </c>
      <c r="Q1177" s="514" t="str">
        <f t="shared" ca="1" si="451"/>
        <v>Dump</v>
      </c>
      <c r="R1177" s="515">
        <f t="shared" ca="1" si="452"/>
        <v>0.71111111111111114</v>
      </c>
    </row>
    <row r="1178" spans="2:18">
      <c r="B1178" s="772" t="s">
        <v>1103</v>
      </c>
      <c r="C1178" s="376">
        <v>1</v>
      </c>
      <c r="D1178" s="771">
        <v>3.2</v>
      </c>
      <c r="E1178" s="104">
        <v>1.8100000000000002E-2</v>
      </c>
      <c r="F1178" s="104"/>
      <c r="H1178" s="601">
        <v>955</v>
      </c>
      <c r="I1178" s="510">
        <f t="shared" si="446"/>
        <v>1216</v>
      </c>
      <c r="J1178" s="53" t="str" cm="1">
        <f t="array" aca="1" ref="J1178" ca="1">INDIRECT("B" &amp; I1178)</f>
        <v>NIVEL 974 M4 7S T.PM 955 22-04-2026</v>
      </c>
      <c r="K1178" s="511">
        <f t="shared" ca="1" si="447"/>
        <v>3.2</v>
      </c>
      <c r="L1178" s="508">
        <f t="shared" ca="1" si="448"/>
        <v>1.17E-2</v>
      </c>
      <c r="M1178" s="508">
        <f t="shared" ca="1" si="449"/>
        <v>0</v>
      </c>
      <c r="N1178" s="512">
        <f t="shared" ca="1" si="450"/>
        <v>0</v>
      </c>
      <c r="O1178" s="512">
        <f t="shared" ca="1" si="453"/>
        <v>1.0530000000000001E-2</v>
      </c>
      <c r="P1178" s="513">
        <f t="shared" ca="1" si="454"/>
        <v>0</v>
      </c>
      <c r="Q1178" s="514" t="str">
        <f t="shared" ca="1" si="451"/>
        <v>Dump</v>
      </c>
      <c r="R1178" s="515">
        <f t="shared" ca="1" si="452"/>
        <v>0.71111111111111114</v>
      </c>
    </row>
    <row r="1179" spans="2:18">
      <c r="B1179" s="772" t="s">
        <v>1104</v>
      </c>
      <c r="C1179" s="376">
        <v>1</v>
      </c>
      <c r="D1179" s="771">
        <v>3.2</v>
      </c>
      <c r="E1179" s="104">
        <v>1.6199999999999999E-2</v>
      </c>
      <c r="F1179" s="104"/>
      <c r="H1179" s="601">
        <v>956</v>
      </c>
      <c r="I1179" s="510">
        <f t="shared" si="446"/>
        <v>1217</v>
      </c>
      <c r="J1179" s="53" t="str" cm="1">
        <f t="array" aca="1" ref="J1179" ca="1">INDIRECT("B" &amp; I1179)</f>
        <v>NIVEL 974 M4 7S T.PM 956 22-04-2026</v>
      </c>
      <c r="K1179" s="511">
        <f t="shared" ca="1" si="447"/>
        <v>3.2</v>
      </c>
      <c r="L1179" s="508">
        <f t="shared" ca="1" si="448"/>
        <v>1.1610000000000001E-2</v>
      </c>
      <c r="M1179" s="508">
        <f t="shared" ca="1" si="449"/>
        <v>0</v>
      </c>
      <c r="N1179" s="512">
        <f t="shared" ca="1" si="450"/>
        <v>0</v>
      </c>
      <c r="O1179" s="512">
        <f t="shared" ca="1" si="453"/>
        <v>1.0449E-2</v>
      </c>
      <c r="P1179" s="513">
        <f t="shared" ca="1" si="454"/>
        <v>0</v>
      </c>
      <c r="Q1179" s="514" t="str">
        <f t="shared" ca="1" si="451"/>
        <v>Dump</v>
      </c>
      <c r="R1179" s="515">
        <f t="shared" ca="1" si="452"/>
        <v>0.71111111111111114</v>
      </c>
    </row>
    <row r="1180" spans="2:18">
      <c r="B1180" s="772" t="s">
        <v>1105</v>
      </c>
      <c r="C1180" s="376">
        <v>1</v>
      </c>
      <c r="D1180" s="771">
        <v>3.2</v>
      </c>
      <c r="E1180" s="104">
        <v>2.29E-2</v>
      </c>
      <c r="F1180" s="104"/>
      <c r="H1180" s="601">
        <v>957</v>
      </c>
      <c r="I1180" s="510">
        <f t="shared" si="446"/>
        <v>1218</v>
      </c>
      <c r="J1180" s="53" t="str" cm="1">
        <f t="array" aca="1" ref="J1180" ca="1">INDIRECT("B" &amp; I1180)</f>
        <v>NIVEL 974 M4 7S T.PM 957 22-04-2026</v>
      </c>
      <c r="K1180" s="511">
        <f t="shared" ca="1" si="447"/>
        <v>3.2</v>
      </c>
      <c r="L1180" s="508">
        <f t="shared" ca="1" si="448"/>
        <v>8.0999999999999996E-3</v>
      </c>
      <c r="M1180" s="508">
        <f t="shared" ca="1" si="449"/>
        <v>0</v>
      </c>
      <c r="N1180" s="512">
        <f t="shared" ca="1" si="450"/>
        <v>0</v>
      </c>
      <c r="O1180" s="512">
        <f t="shared" ref="O1180:O1188" ca="1" si="459">+IF(L1180=0,N1180*0.9,L1180*0.9)</f>
        <v>7.2899999999999996E-3</v>
      </c>
      <c r="P1180" s="513">
        <f t="shared" ref="P1180:P1188" ca="1" si="460">+M1180*0.9</f>
        <v>0</v>
      </c>
      <c r="Q1180" s="514" t="str">
        <f t="shared" ref="Q1180:Q1188" ca="1" si="461">+IF(L1180=0,"-","Dump")</f>
        <v>Dump</v>
      </c>
      <c r="R1180" s="515">
        <f t="shared" ref="R1180:R1188" ca="1" si="462">+K1180/4.5</f>
        <v>0.71111111111111114</v>
      </c>
    </row>
    <row r="1181" spans="2:18">
      <c r="B1181" s="772" t="s">
        <v>1106</v>
      </c>
      <c r="C1181" s="376">
        <v>1</v>
      </c>
      <c r="D1181" s="771">
        <v>3.2</v>
      </c>
      <c r="E1181" s="104">
        <v>1.52E-2</v>
      </c>
      <c r="F1181" s="104"/>
      <c r="H1181" s="601">
        <v>958</v>
      </c>
      <c r="I1181" s="510">
        <f t="shared" si="446"/>
        <v>1219</v>
      </c>
      <c r="J1181" s="53" t="str" cm="1">
        <f t="array" aca="1" ref="J1181" ca="1">INDIRECT("B" &amp; I1181)</f>
        <v>NIVEL 974 M4 7S T.PM 958 22-04-2026</v>
      </c>
      <c r="K1181" s="511">
        <f t="shared" ca="1" si="447"/>
        <v>3.2</v>
      </c>
      <c r="L1181" s="508">
        <f t="shared" ca="1" si="448"/>
        <v>1.089E-2</v>
      </c>
      <c r="M1181" s="508">
        <f t="shared" ca="1" si="449"/>
        <v>0</v>
      </c>
      <c r="N1181" s="512">
        <f t="shared" ca="1" si="450"/>
        <v>0</v>
      </c>
      <c r="O1181" s="512">
        <f t="shared" ca="1" si="459"/>
        <v>9.8010000000000007E-3</v>
      </c>
      <c r="P1181" s="513">
        <f t="shared" ca="1" si="460"/>
        <v>0</v>
      </c>
      <c r="Q1181" s="514" t="str">
        <f t="shared" ca="1" si="461"/>
        <v>Dump</v>
      </c>
      <c r="R1181" s="515">
        <f t="shared" ca="1" si="462"/>
        <v>0.71111111111111114</v>
      </c>
    </row>
    <row r="1182" spans="2:18">
      <c r="B1182" s="772" t="s">
        <v>1107</v>
      </c>
      <c r="C1182" s="376">
        <v>1</v>
      </c>
      <c r="D1182" s="771">
        <v>3.2</v>
      </c>
      <c r="E1182" s="104">
        <v>2.1999999999999999E-2</v>
      </c>
      <c r="F1182" s="104"/>
      <c r="H1182" s="601">
        <v>959</v>
      </c>
      <c r="I1182" s="510">
        <f t="shared" si="446"/>
        <v>1220</v>
      </c>
      <c r="J1182" s="53" t="str" cm="1">
        <f t="array" aca="1" ref="J1182" ca="1">INDIRECT("B" &amp; I1182)</f>
        <v>NIVEL 974 M4 7S T.PM 959 22-04-2026</v>
      </c>
      <c r="K1182" s="511">
        <f t="shared" ca="1" si="447"/>
        <v>3.2</v>
      </c>
      <c r="L1182" s="508">
        <f t="shared" ca="1" si="448"/>
        <v>8.1900000000000011E-3</v>
      </c>
      <c r="M1182" s="508">
        <f t="shared" ca="1" si="449"/>
        <v>0</v>
      </c>
      <c r="N1182" s="512">
        <f t="shared" ca="1" si="450"/>
        <v>0</v>
      </c>
      <c r="O1182" s="512">
        <f t="shared" ca="1" si="459"/>
        <v>7.3710000000000008E-3</v>
      </c>
      <c r="P1182" s="513">
        <f t="shared" ca="1" si="460"/>
        <v>0</v>
      </c>
      <c r="Q1182" s="514" t="str">
        <f t="shared" ca="1" si="461"/>
        <v>Dump</v>
      </c>
      <c r="R1182" s="515">
        <f t="shared" ca="1" si="462"/>
        <v>0.71111111111111114</v>
      </c>
    </row>
    <row r="1183" spans="2:18">
      <c r="B1183" s="772" t="s">
        <v>1108</v>
      </c>
      <c r="C1183" s="376">
        <v>1</v>
      </c>
      <c r="D1183" s="771">
        <v>3.2</v>
      </c>
      <c r="E1183" s="104">
        <v>2.0299999999999999E-2</v>
      </c>
      <c r="F1183" s="104"/>
      <c r="H1183" s="601">
        <v>960</v>
      </c>
      <c r="I1183" s="510">
        <f t="shared" si="446"/>
        <v>1221</v>
      </c>
      <c r="J1183" s="53" t="str" cm="1">
        <f t="array" aca="1" ref="J1183" ca="1">INDIRECT("B" &amp; I1183)</f>
        <v>NIVEL 974 M4 7S L32 PM 960 23-04-2026</v>
      </c>
      <c r="K1183" s="511">
        <f t="shared" ca="1" si="447"/>
        <v>3.2</v>
      </c>
      <c r="L1183" s="508">
        <f t="shared" ca="1" si="448"/>
        <v>1.485E-2</v>
      </c>
      <c r="M1183" s="508">
        <f t="shared" ca="1" si="449"/>
        <v>0</v>
      </c>
      <c r="N1183" s="512">
        <f t="shared" ca="1" si="450"/>
        <v>0</v>
      </c>
      <c r="O1183" s="512">
        <f t="shared" ca="1" si="459"/>
        <v>1.3365E-2</v>
      </c>
      <c r="P1183" s="513">
        <f t="shared" ca="1" si="460"/>
        <v>0</v>
      </c>
      <c r="Q1183" s="514" t="str">
        <f t="shared" ca="1" si="461"/>
        <v>Dump</v>
      </c>
      <c r="R1183" s="515">
        <f t="shared" ca="1" si="462"/>
        <v>0.71111111111111114</v>
      </c>
    </row>
    <row r="1184" spans="2:18">
      <c r="B1184" s="772" t="s">
        <v>1109</v>
      </c>
      <c r="C1184" s="376">
        <v>1</v>
      </c>
      <c r="D1184" s="771">
        <v>3.2</v>
      </c>
      <c r="E1184" s="104">
        <v>1.72E-2</v>
      </c>
      <c r="F1184" s="104"/>
      <c r="H1184" s="601">
        <v>961</v>
      </c>
      <c r="I1184" s="510">
        <f t="shared" si="446"/>
        <v>1222</v>
      </c>
      <c r="J1184" s="53" t="str" cm="1">
        <f t="array" aca="1" ref="J1184" ca="1">INDIRECT("B" &amp; I1184)</f>
        <v>NIVEL 974 M4 7S L32 PM 961 23-04-2026</v>
      </c>
      <c r="K1184" s="511">
        <f t="shared" ca="1" si="447"/>
        <v>3.2</v>
      </c>
      <c r="L1184" s="508">
        <f t="shared" ca="1" si="448"/>
        <v>1.8540000000000001E-2</v>
      </c>
      <c r="M1184" s="508">
        <f t="shared" ca="1" si="449"/>
        <v>0</v>
      </c>
      <c r="N1184" s="512">
        <f t="shared" ca="1" si="450"/>
        <v>0</v>
      </c>
      <c r="O1184" s="512">
        <f t="shared" ca="1" si="459"/>
        <v>1.6686000000000003E-2</v>
      </c>
      <c r="P1184" s="513">
        <f t="shared" ca="1" si="460"/>
        <v>0</v>
      </c>
      <c r="Q1184" s="514" t="str">
        <f t="shared" ca="1" si="461"/>
        <v>Dump</v>
      </c>
      <c r="R1184" s="515">
        <f t="shared" ca="1" si="462"/>
        <v>0.71111111111111114</v>
      </c>
    </row>
    <row r="1185" spans="2:38">
      <c r="B1185" s="772" t="s">
        <v>1110</v>
      </c>
      <c r="C1185" s="376">
        <v>1</v>
      </c>
      <c r="D1185" s="771">
        <v>3.2</v>
      </c>
      <c r="E1185" s="104">
        <v>1.9099999999999999E-2</v>
      </c>
      <c r="F1185" s="104"/>
      <c r="H1185" s="601">
        <v>962</v>
      </c>
      <c r="I1185" s="510">
        <f t="shared" si="446"/>
        <v>1223</v>
      </c>
      <c r="J1185" s="53" t="str" cm="1">
        <f t="array" aca="1" ref="J1185" ca="1">INDIRECT("B" &amp; I1185)</f>
        <v>NIVEL 974 M4 7S L32 PM 962 23-04-2026</v>
      </c>
      <c r="K1185" s="511">
        <f t="shared" ca="1" si="447"/>
        <v>3.2</v>
      </c>
      <c r="L1185" s="508">
        <f t="shared" ca="1" si="448"/>
        <v>1.5390000000000001E-2</v>
      </c>
      <c r="M1185" s="508">
        <f t="shared" ca="1" si="449"/>
        <v>0</v>
      </c>
      <c r="N1185" s="512">
        <f t="shared" ca="1" si="450"/>
        <v>0</v>
      </c>
      <c r="O1185" s="512">
        <f t="shared" ca="1" si="459"/>
        <v>1.3851E-2</v>
      </c>
      <c r="P1185" s="513">
        <f t="shared" ca="1" si="460"/>
        <v>0</v>
      </c>
      <c r="Q1185" s="514" t="str">
        <f t="shared" ca="1" si="461"/>
        <v>Dump</v>
      </c>
      <c r="R1185" s="515">
        <f t="shared" ca="1" si="462"/>
        <v>0.71111111111111114</v>
      </c>
    </row>
    <row r="1186" spans="2:38">
      <c r="B1186" s="772" t="s">
        <v>1111</v>
      </c>
      <c r="C1186" s="376">
        <v>1</v>
      </c>
      <c r="D1186" s="771">
        <v>3.2</v>
      </c>
      <c r="E1186" s="104">
        <v>1.67E-2</v>
      </c>
      <c r="F1186" s="104"/>
      <c r="H1186" s="601">
        <v>963</v>
      </c>
      <c r="I1186" s="510">
        <f t="shared" si="446"/>
        <v>1224</v>
      </c>
      <c r="J1186" s="53" t="str" cm="1">
        <f t="array" aca="1" ref="J1186" ca="1">INDIRECT("B" &amp; I1186)</f>
        <v>NIVEL 974 M4 7S L32 PM 963 23-04-2026</v>
      </c>
      <c r="K1186" s="511">
        <f t="shared" ca="1" si="447"/>
        <v>3.2</v>
      </c>
      <c r="L1186" s="508">
        <f t="shared" ca="1" si="448"/>
        <v>1.7820000000000003E-2</v>
      </c>
      <c r="M1186" s="508">
        <f t="shared" ca="1" si="449"/>
        <v>0</v>
      </c>
      <c r="N1186" s="512">
        <f t="shared" ca="1" si="450"/>
        <v>0</v>
      </c>
      <c r="O1186" s="512">
        <f t="shared" ca="1" si="459"/>
        <v>1.6038000000000004E-2</v>
      </c>
      <c r="P1186" s="513">
        <f t="shared" ca="1" si="460"/>
        <v>0</v>
      </c>
      <c r="Q1186" s="514" t="str">
        <f t="shared" ca="1" si="461"/>
        <v>Dump</v>
      </c>
      <c r="R1186" s="515">
        <f t="shared" ca="1" si="462"/>
        <v>0.71111111111111114</v>
      </c>
    </row>
    <row r="1187" spans="2:38">
      <c r="B1187" s="772" t="s">
        <v>1112</v>
      </c>
      <c r="C1187" s="376">
        <v>1</v>
      </c>
      <c r="D1187" s="771">
        <v>3.2</v>
      </c>
      <c r="E1187" s="104">
        <v>1.46E-2</v>
      </c>
      <c r="F1187" s="104"/>
      <c r="H1187" s="601">
        <v>964</v>
      </c>
      <c r="I1187" s="510">
        <f t="shared" si="446"/>
        <v>1225</v>
      </c>
      <c r="J1187" s="53" t="str" cm="1">
        <f t="array" aca="1" ref="J1187" ca="1">INDIRECT("B" &amp; I1187)</f>
        <v>NIVEL 974 M4 7S L32 PM 964 23-04-2026</v>
      </c>
      <c r="K1187" s="511">
        <f t="shared" ca="1" si="447"/>
        <v>3.2</v>
      </c>
      <c r="L1187" s="508">
        <f t="shared" ca="1" si="448"/>
        <v>1.4760000000000002E-2</v>
      </c>
      <c r="M1187" s="508">
        <f t="shared" ca="1" si="449"/>
        <v>0</v>
      </c>
      <c r="N1187" s="512">
        <f t="shared" ca="1" si="450"/>
        <v>0</v>
      </c>
      <c r="O1187" s="512">
        <f t="shared" ca="1" si="459"/>
        <v>1.3284000000000002E-2</v>
      </c>
      <c r="P1187" s="513">
        <f t="shared" ca="1" si="460"/>
        <v>0</v>
      </c>
      <c r="Q1187" s="514" t="str">
        <f t="shared" ca="1" si="461"/>
        <v>Dump</v>
      </c>
      <c r="R1187" s="515">
        <f t="shared" ca="1" si="462"/>
        <v>0.71111111111111114</v>
      </c>
    </row>
    <row r="1188" spans="2:38">
      <c r="B1188" s="772" t="s">
        <v>1113</v>
      </c>
      <c r="C1188" s="376">
        <v>1</v>
      </c>
      <c r="D1188" s="771">
        <v>3.2</v>
      </c>
      <c r="E1188" s="104">
        <v>1.6E-2</v>
      </c>
      <c r="F1188" s="104"/>
      <c r="H1188" s="601">
        <v>965</v>
      </c>
      <c r="I1188" s="510">
        <f t="shared" si="446"/>
        <v>1226</v>
      </c>
      <c r="J1188" s="53" t="str" cm="1">
        <f t="array" aca="1" ref="J1188" ca="1">INDIRECT("B" &amp; I1188)</f>
        <v>NIVEL 974 M4 7S L32 PM 965 23-04-2026</v>
      </c>
      <c r="K1188" s="511">
        <f t="shared" ca="1" si="447"/>
        <v>3.2</v>
      </c>
      <c r="L1188" s="508">
        <f t="shared" ca="1" si="448"/>
        <v>1.2959999999999999E-2</v>
      </c>
      <c r="M1188" s="508">
        <f t="shared" ca="1" si="449"/>
        <v>0</v>
      </c>
      <c r="N1188" s="512">
        <f t="shared" ca="1" si="450"/>
        <v>0</v>
      </c>
      <c r="O1188" s="512">
        <f t="shared" ca="1" si="459"/>
        <v>1.1663999999999999E-2</v>
      </c>
      <c r="P1188" s="513">
        <f t="shared" ca="1" si="460"/>
        <v>0</v>
      </c>
      <c r="Q1188" s="514" t="str">
        <f t="shared" ca="1" si="461"/>
        <v>Dump</v>
      </c>
      <c r="R1188" s="515">
        <f t="shared" ca="1" si="462"/>
        <v>0.71111111111111114</v>
      </c>
    </row>
    <row r="1189" spans="2:38">
      <c r="B1189" s="772" t="s">
        <v>1114</v>
      </c>
      <c r="C1189" s="376">
        <v>1</v>
      </c>
      <c r="D1189" s="771">
        <v>3.2</v>
      </c>
      <c r="E1189" s="104">
        <v>1.3100000000000001E-2</v>
      </c>
      <c r="F1189" s="104"/>
      <c r="H1189" s="601">
        <v>966</v>
      </c>
      <c r="I1189" s="510">
        <f t="shared" si="446"/>
        <v>1227</v>
      </c>
      <c r="J1189" s="53" t="str" cm="1">
        <f t="array" aca="1" ref="J1189" ca="1">INDIRECT("B" &amp; I1189)</f>
        <v>NIVEL 974 M4 7S L32 PM 966 23-04-2026</v>
      </c>
      <c r="K1189" s="511">
        <f t="shared" ca="1" si="447"/>
        <v>3.2</v>
      </c>
      <c r="L1189" s="508">
        <f t="shared" ca="1" si="448"/>
        <v>1.593E-2</v>
      </c>
      <c r="M1189" s="508">
        <f t="shared" ca="1" si="449"/>
        <v>0</v>
      </c>
      <c r="N1189" s="512">
        <f t="shared" ca="1" si="450"/>
        <v>0</v>
      </c>
      <c r="O1189" s="512">
        <f t="shared" ca="1" si="453"/>
        <v>1.4337000000000001E-2</v>
      </c>
      <c r="P1189" s="513">
        <f t="shared" ca="1" si="454"/>
        <v>0</v>
      </c>
      <c r="Q1189" s="514" t="str">
        <f t="shared" ca="1" si="451"/>
        <v>Dump</v>
      </c>
      <c r="R1189" s="515">
        <f t="shared" ca="1" si="452"/>
        <v>0.71111111111111114</v>
      </c>
    </row>
    <row r="1190" spans="2:38">
      <c r="B1190" s="772" t="s">
        <v>1115</v>
      </c>
      <c r="C1190" s="376">
        <v>1</v>
      </c>
      <c r="D1190" s="771">
        <v>3.2</v>
      </c>
      <c r="E1190" s="104">
        <v>1.1900000000000001E-2</v>
      </c>
      <c r="F1190" s="104"/>
      <c r="H1190" s="601">
        <v>967</v>
      </c>
      <c r="I1190" s="510">
        <f t="shared" si="446"/>
        <v>1228</v>
      </c>
      <c r="J1190" s="53" t="str" cm="1">
        <f t="array" aca="1" ref="J1190" ca="1">INDIRECT("B" &amp; I1190)</f>
        <v>NIVEL 974 M4 7S L32 PM 967 23-04-2026</v>
      </c>
      <c r="K1190" s="511">
        <f t="shared" ca="1" si="447"/>
        <v>3.2</v>
      </c>
      <c r="L1190" s="508">
        <f t="shared" ca="1" si="448"/>
        <v>1.8000000000000002E-2</v>
      </c>
      <c r="M1190" s="508">
        <f t="shared" ca="1" si="449"/>
        <v>0</v>
      </c>
      <c r="N1190" s="512">
        <f t="shared" ca="1" si="450"/>
        <v>0</v>
      </c>
      <c r="O1190" s="512">
        <f t="shared" ca="1" si="453"/>
        <v>1.6200000000000003E-2</v>
      </c>
      <c r="P1190" s="513">
        <f t="shared" ca="1" si="454"/>
        <v>0</v>
      </c>
      <c r="Q1190" s="514" t="str">
        <f t="shared" ca="1" si="451"/>
        <v>Dump</v>
      </c>
      <c r="R1190" s="515">
        <f t="shared" ca="1" si="452"/>
        <v>0.71111111111111114</v>
      </c>
    </row>
    <row r="1191" spans="2:38">
      <c r="B1191" s="772" t="s">
        <v>1116</v>
      </c>
      <c r="C1191" s="376">
        <v>1</v>
      </c>
      <c r="D1191" s="771">
        <v>3.2</v>
      </c>
      <c r="E1191" s="104">
        <v>1.18E-2</v>
      </c>
      <c r="F1191" s="104"/>
      <c r="H1191" s="601">
        <v>969</v>
      </c>
      <c r="I1191" s="510">
        <f t="shared" si="446"/>
        <v>1229</v>
      </c>
      <c r="J1191" s="53" t="str" cm="1">
        <f t="array" aca="1" ref="J1191" ca="1">INDIRECT("B" &amp; I1191)</f>
        <v>NIVEL 974 M4 7S PM 969 23-04-2026</v>
      </c>
      <c r="K1191" s="511">
        <f t="shared" ca="1" si="447"/>
        <v>3.2</v>
      </c>
      <c r="L1191" s="508">
        <f t="shared" ca="1" si="448"/>
        <v>1.2870000000000001E-2</v>
      </c>
      <c r="M1191" s="508">
        <f t="shared" ca="1" si="449"/>
        <v>0</v>
      </c>
      <c r="N1191" s="512">
        <f t="shared" ca="1" si="450"/>
        <v>0</v>
      </c>
      <c r="O1191" s="512">
        <f t="shared" ref="O1191" ca="1" si="463">+IF(L1191=0,N1191*0.9,L1191*0.9)</f>
        <v>1.1583000000000001E-2</v>
      </c>
      <c r="P1191" s="513">
        <f t="shared" ref="P1191" ca="1" si="464">+M1191*0.9</f>
        <v>0</v>
      </c>
      <c r="Q1191" s="514" t="str">
        <f t="shared" ref="Q1191" ca="1" si="465">+IF(L1191=0,"-","Dump")</f>
        <v>Dump</v>
      </c>
      <c r="R1191" s="515">
        <f t="shared" ref="R1191" ca="1" si="466">+K1191/4.5</f>
        <v>0.71111111111111114</v>
      </c>
    </row>
    <row r="1192" spans="2:38">
      <c r="B1192" s="772" t="s">
        <v>1117</v>
      </c>
      <c r="C1192" s="376">
        <v>1</v>
      </c>
      <c r="D1192" s="771">
        <v>3.2</v>
      </c>
      <c r="E1192" s="104">
        <v>1.3899999999999999E-2</v>
      </c>
      <c r="F1192" s="104"/>
      <c r="H1192" s="601"/>
      <c r="I1192"/>
      <c r="J1192"/>
      <c r="K1192" s="519">
        <f ca="1">SUM(K1158:K1191)</f>
        <v>108.80000000000005</v>
      </c>
      <c r="L1192" s="516">
        <f ca="1">+SUMPRODUCT(L1158:L1191,K1158:K1191)/K1192</f>
        <v>1.4627647058823523E-2</v>
      </c>
      <c r="M1192" s="516">
        <f ca="1">+SUMPRODUCT(M1158:M1191,K1158:K1191)/K1192</f>
        <v>0</v>
      </c>
      <c r="N1192" s="69">
        <f ca="1">+SUMPRODUCT(N1158:N1191,K1158:K1191)/K1192</f>
        <v>0</v>
      </c>
      <c r="O1192" s="552">
        <f ca="1">+SUMPRODUCT(O1158:O1191,K1158:K1191)/K1192</f>
        <v>1.3164882352941174E-2</v>
      </c>
      <c r="P1192" s="69">
        <f ca="1">+SUMPRODUCT(P1158:P1191,K1158:K1191)/K1192</f>
        <v>0</v>
      </c>
      <c r="Q1192"/>
      <c r="R1192"/>
    </row>
    <row r="1193" spans="2:38">
      <c r="B1193" s="772" t="s">
        <v>1118</v>
      </c>
      <c r="C1193" s="376">
        <v>1</v>
      </c>
      <c r="D1193" s="771">
        <v>3.2</v>
      </c>
      <c r="E1193" s="104">
        <v>2.0799999999999999E-2</v>
      </c>
      <c r="F1193" s="104"/>
      <c r="H1193" s="601"/>
      <c r="I1193"/>
      <c r="J1193"/>
      <c r="K1193" s="551" t="s">
        <v>59</v>
      </c>
      <c r="L1193" s="550">
        <f ca="1">+L1192/0.9</f>
        <v>1.6252941176470581E-2</v>
      </c>
      <c r="M1193" s="518">
        <f ca="1">+M1192/0.9</f>
        <v>0</v>
      </c>
      <c r="N1193"/>
      <c r="O1193"/>
      <c r="P1193"/>
      <c r="Q1193"/>
      <c r="R1193"/>
    </row>
    <row r="1194" spans="2:38" ht="15" thickBot="1">
      <c r="B1194" s="772" t="s">
        <v>1119</v>
      </c>
      <c r="C1194" s="376">
        <v>1</v>
      </c>
      <c r="D1194" s="771">
        <v>3.2</v>
      </c>
      <c r="E1194" s="104">
        <v>1.77E-2</v>
      </c>
      <c r="F1194" s="104"/>
      <c r="I1194" s="600"/>
      <c r="R1194" s="600"/>
    </row>
    <row r="1195" spans="2:38" ht="28.8">
      <c r="B1195" s="772" t="s">
        <v>1120</v>
      </c>
      <c r="C1195" s="376">
        <v>1</v>
      </c>
      <c r="D1195" s="771">
        <v>3.2</v>
      </c>
      <c r="E1195" s="104">
        <v>1.83E-2</v>
      </c>
      <c r="F1195" s="104"/>
      <c r="I1195" s="547" t="s">
        <v>516</v>
      </c>
      <c r="J1195" s="77" t="s">
        <v>63</v>
      </c>
      <c r="K1195" s="507" t="s">
        <v>44</v>
      </c>
      <c r="L1195" s="549" t="s">
        <v>297</v>
      </c>
      <c r="M1195" s="508" t="s">
        <v>292</v>
      </c>
      <c r="N1195" s="545" t="s">
        <v>46</v>
      </c>
      <c r="O1195" s="549" t="s">
        <v>293</v>
      </c>
      <c r="P1195" s="508" t="s">
        <v>294</v>
      </c>
      <c r="Q1195"/>
      <c r="R1195"/>
      <c r="AJ1195" s="95" t="str">
        <f>+I1195</f>
        <v>CN036</v>
      </c>
      <c r="AK1195" s="96" t="s">
        <v>62</v>
      </c>
    </row>
    <row r="1196" spans="2:38" ht="15" thickBot="1">
      <c r="B1196" s="772" t="s">
        <v>1121</v>
      </c>
      <c r="C1196" s="376">
        <v>1</v>
      </c>
      <c r="D1196" s="771">
        <v>3.2</v>
      </c>
      <c r="E1196" s="104">
        <v>2.4799999999999999E-2</v>
      </c>
      <c r="F1196" s="104"/>
      <c r="H1196" s="601">
        <v>971</v>
      </c>
      <c r="I1196" s="510">
        <f t="shared" ref="I1196:I1206" si="467">IF(H1196="",
   IFERROR(MATCH("**", B:B, 0), ""),
   IFERROR(MATCH("* "&amp;H1196&amp;" *", B:B, 0), "")
)</f>
        <v>1230</v>
      </c>
      <c r="J1196" s="53" t="str" cm="1">
        <f t="array" aca="1" ref="J1196" ca="1">INDIRECT("B" &amp; I1196)</f>
        <v>NIVEL 974 M4 6N RP T.PM 971 23-04-2026</v>
      </c>
      <c r="K1196" s="511">
        <f t="shared" ref="K1196:K1206" ca="1" si="468">INDEX(D:D, MATCH(J1196, $B:$B, 0))</f>
        <v>3.2</v>
      </c>
      <c r="L1196" s="508">
        <f t="shared" ref="L1196:L1206" ca="1" si="469">INDEX(E:E, MATCH($J1196, $B:$B, 0))*0.9</f>
        <v>1.6470000000000002E-2</v>
      </c>
      <c r="M1196" s="508">
        <f t="shared" ref="M1196:M1206" ca="1" si="470">INDEX(F:F, MATCH($J1196, $B:$B, 0))*0.9</f>
        <v>0</v>
      </c>
      <c r="N1196" s="512">
        <f t="shared" ref="N1196:N1206" ca="1" si="471">INDEX(G:G, MATCH($J$578, $B:$B, 0))</f>
        <v>0</v>
      </c>
      <c r="O1196" s="512">
        <f ca="1">+IF(L1196=0,N1196*0.9,L1196*0.9)</f>
        <v>1.4823000000000003E-2</v>
      </c>
      <c r="P1196" s="513">
        <f ca="1">+M1196*0.9</f>
        <v>0</v>
      </c>
      <c r="Q1196" s="514" t="str">
        <f t="shared" ref="Q1196:Q1206" ca="1" si="472">+IF(L1196=0,"-","Dump")</f>
        <v>Dump</v>
      </c>
      <c r="R1196" s="515">
        <f t="shared" ref="R1196:R1207" ca="1" si="473">+K1196/4.5</f>
        <v>0.71111111111111114</v>
      </c>
      <c r="AJ1196" s="520">
        <f ca="1">+K1208-SUMIF(AE:AE, AJ1195, AA:AA)</f>
        <v>-14.980000000000011</v>
      </c>
      <c r="AK1196" s="521">
        <f ca="1">O1208</f>
        <v>1.3386493069306931E-2</v>
      </c>
      <c r="AL1196" s="102">
        <f ca="1">COUNTIF(AE:AE, AJ1195)</f>
        <v>2</v>
      </c>
    </row>
    <row r="1197" spans="2:38" ht="15" thickBot="1">
      <c r="B1197" s="772" t="s">
        <v>1122</v>
      </c>
      <c r="C1197" s="376">
        <v>1</v>
      </c>
      <c r="D1197" s="771">
        <v>3.2</v>
      </c>
      <c r="E1197" s="104">
        <v>1.3899999999999999E-2</v>
      </c>
      <c r="F1197" s="104"/>
      <c r="H1197" s="601">
        <v>972</v>
      </c>
      <c r="I1197" s="510">
        <f t="shared" si="467"/>
        <v>1231</v>
      </c>
      <c r="J1197" s="53" t="str" cm="1">
        <f t="array" aca="1" ref="J1197" ca="1">INDIRECT("B" &amp; I1197)</f>
        <v>NIVEL 974 M4 6N RP T.PM 972 23-04-2026</v>
      </c>
      <c r="K1197" s="511">
        <f t="shared" ca="1" si="468"/>
        <v>3.2</v>
      </c>
      <c r="L1197" s="508">
        <f t="shared" ca="1" si="469"/>
        <v>1.6199999999999999E-2</v>
      </c>
      <c r="M1197" s="508">
        <f t="shared" ca="1" si="470"/>
        <v>0</v>
      </c>
      <c r="N1197" s="512">
        <f t="shared" ca="1" si="471"/>
        <v>0</v>
      </c>
      <c r="O1197" s="512">
        <f t="shared" ref="O1197:O1206" ca="1" si="474">+IF(L1197=0,N1197*0.9,L1197*0.9)</f>
        <v>1.4579999999999999E-2</v>
      </c>
      <c r="P1197" s="513">
        <f t="shared" ref="P1197:P1207" ca="1" si="475">+M1197*0.9</f>
        <v>0</v>
      </c>
      <c r="Q1197" s="514" t="str">
        <f t="shared" ca="1" si="472"/>
        <v>Dump</v>
      </c>
      <c r="R1197" s="515">
        <f t="shared" ca="1" si="473"/>
        <v>0.71111111111111114</v>
      </c>
      <c r="AJ1197" s="105" t="s">
        <v>83</v>
      </c>
      <c r="AK1197" s="101"/>
    </row>
    <row r="1198" spans="2:38">
      <c r="B1198" s="772" t="s">
        <v>1123</v>
      </c>
      <c r="C1198" s="376">
        <v>1</v>
      </c>
      <c r="D1198" s="771">
        <v>3.2</v>
      </c>
      <c r="E1198" s="104">
        <v>1.38E-2</v>
      </c>
      <c r="F1198" s="104"/>
      <c r="H1198" s="601">
        <v>973</v>
      </c>
      <c r="I1198" s="510">
        <f t="shared" si="467"/>
        <v>1232</v>
      </c>
      <c r="J1198" s="53" t="str" cm="1">
        <f t="array" aca="1" ref="J1198" ca="1">INDIRECT("B" &amp; I1198)</f>
        <v>NIVEL 974 M4 6N RP T.PM 973 23-04-2026</v>
      </c>
      <c r="K1198" s="511">
        <f t="shared" ca="1" si="468"/>
        <v>3.2</v>
      </c>
      <c r="L1198" s="508">
        <f t="shared" ca="1" si="469"/>
        <v>1.0619999999999999E-2</v>
      </c>
      <c r="M1198" s="508">
        <f t="shared" ca="1" si="470"/>
        <v>0</v>
      </c>
      <c r="N1198" s="512">
        <f t="shared" ca="1" si="471"/>
        <v>0</v>
      </c>
      <c r="O1198" s="512">
        <f t="shared" ca="1" si="474"/>
        <v>9.5579999999999988E-3</v>
      </c>
      <c r="P1198" s="513">
        <f t="shared" ca="1" si="475"/>
        <v>0</v>
      </c>
      <c r="Q1198" s="514" t="str">
        <f t="shared" ca="1" si="472"/>
        <v>Dump</v>
      </c>
      <c r="R1198" s="515">
        <f t="shared" ca="1" si="473"/>
        <v>0.71111111111111114</v>
      </c>
    </row>
    <row r="1199" spans="2:38">
      <c r="B1199" s="772" t="s">
        <v>1124</v>
      </c>
      <c r="C1199" s="376">
        <v>1</v>
      </c>
      <c r="D1199" s="771">
        <v>3.2</v>
      </c>
      <c r="E1199" s="104">
        <v>1.6799999999999999E-2</v>
      </c>
      <c r="F1199" s="104"/>
      <c r="H1199" s="601">
        <v>976</v>
      </c>
      <c r="I1199" s="510">
        <f t="shared" si="467"/>
        <v>1233</v>
      </c>
      <c r="J1199" s="53" t="str" cm="1">
        <f t="array" aca="1" ref="J1199" ca="1">INDIRECT("B" &amp; I1199)</f>
        <v>NIVEL 974 M4 6N RP T.PM 976 23-04-2026</v>
      </c>
      <c r="K1199" s="511">
        <f t="shared" ca="1" si="468"/>
        <v>3.2</v>
      </c>
      <c r="L1199" s="508">
        <f t="shared" ca="1" si="469"/>
        <v>1.4760000000000002E-2</v>
      </c>
      <c r="M1199" s="508">
        <f t="shared" ca="1" si="470"/>
        <v>0</v>
      </c>
      <c r="N1199" s="512">
        <f t="shared" ca="1" si="471"/>
        <v>0</v>
      </c>
      <c r="O1199" s="512">
        <f t="shared" ca="1" si="474"/>
        <v>1.3284000000000002E-2</v>
      </c>
      <c r="P1199" s="513">
        <f t="shared" ca="1" si="475"/>
        <v>0</v>
      </c>
      <c r="Q1199" s="514" t="str">
        <f t="shared" ca="1" si="472"/>
        <v>Dump</v>
      </c>
      <c r="R1199" s="515">
        <f t="shared" ca="1" si="473"/>
        <v>0.71111111111111114</v>
      </c>
    </row>
    <row r="1200" spans="2:38">
      <c r="B1200" s="772" t="s">
        <v>1125</v>
      </c>
      <c r="C1200" s="376">
        <v>1</v>
      </c>
      <c r="D1200" s="771">
        <v>3.2</v>
      </c>
      <c r="E1200" s="104">
        <v>1.5800000000000002E-2</v>
      </c>
      <c r="F1200" s="104"/>
      <c r="H1200" s="601">
        <v>977</v>
      </c>
      <c r="I1200" s="510">
        <f t="shared" si="467"/>
        <v>1234</v>
      </c>
      <c r="J1200" s="53" t="str" cm="1">
        <f t="array" aca="1" ref="J1200" ca="1">INDIRECT("B" &amp; I1200)</f>
        <v>NIVEL 974 M4 6N RP T.PM 977 23-04-2026</v>
      </c>
      <c r="K1200" s="511">
        <f t="shared" ca="1" si="468"/>
        <v>3.2</v>
      </c>
      <c r="L1200" s="508">
        <f t="shared" ca="1" si="469"/>
        <v>2.2769999999999999E-2</v>
      </c>
      <c r="M1200" s="508">
        <f t="shared" ca="1" si="470"/>
        <v>0</v>
      </c>
      <c r="N1200" s="512">
        <f t="shared" ca="1" si="471"/>
        <v>0</v>
      </c>
      <c r="O1200" s="512">
        <f t="shared" ca="1" si="474"/>
        <v>2.0493000000000001E-2</v>
      </c>
      <c r="P1200" s="513">
        <f t="shared" ca="1" si="475"/>
        <v>0</v>
      </c>
      <c r="Q1200" s="514" t="str">
        <f t="shared" ca="1" si="472"/>
        <v>Dump</v>
      </c>
      <c r="R1200" s="515">
        <f t="shared" ca="1" si="473"/>
        <v>0.71111111111111114</v>
      </c>
    </row>
    <row r="1201" spans="2:38">
      <c r="B1201" s="772" t="s">
        <v>1126</v>
      </c>
      <c r="C1201" s="376">
        <v>1</v>
      </c>
      <c r="D1201" s="771">
        <v>3.2</v>
      </c>
      <c r="E1201" s="104">
        <v>1.0999999999999999E-2</v>
      </c>
      <c r="F1201" s="104"/>
      <c r="H1201" s="601">
        <v>978</v>
      </c>
      <c r="I1201" s="510">
        <f t="shared" si="467"/>
        <v>1235</v>
      </c>
      <c r="J1201" s="53" t="str" cm="1">
        <f t="array" aca="1" ref="J1201" ca="1">INDIRECT("B" &amp; I1201)</f>
        <v>NIVEL 974 M4 6N RP T.PM 978 23-04-2026</v>
      </c>
      <c r="K1201" s="511">
        <f t="shared" ca="1" si="468"/>
        <v>3.2</v>
      </c>
      <c r="L1201" s="508">
        <f t="shared" ca="1" si="469"/>
        <v>1.4760000000000002E-2</v>
      </c>
      <c r="M1201" s="508">
        <f t="shared" ca="1" si="470"/>
        <v>0</v>
      </c>
      <c r="N1201" s="512">
        <f t="shared" ca="1" si="471"/>
        <v>0</v>
      </c>
      <c r="O1201" s="512">
        <f t="shared" ca="1" si="474"/>
        <v>1.3284000000000002E-2</v>
      </c>
      <c r="P1201" s="513">
        <f t="shared" ca="1" si="475"/>
        <v>0</v>
      </c>
      <c r="Q1201" s="514" t="str">
        <f t="shared" ca="1" si="472"/>
        <v>Dump</v>
      </c>
      <c r="R1201" s="515">
        <f t="shared" ca="1" si="473"/>
        <v>0.71111111111111114</v>
      </c>
    </row>
    <row r="1202" spans="2:38">
      <c r="B1202" s="772" t="s">
        <v>1127</v>
      </c>
      <c r="C1202" s="376">
        <v>1</v>
      </c>
      <c r="D1202" s="771">
        <v>3.2</v>
      </c>
      <c r="E1202" s="104">
        <v>1.52E-2</v>
      </c>
      <c r="F1202" s="104"/>
      <c r="H1202" s="601">
        <v>979</v>
      </c>
      <c r="I1202" s="510">
        <f t="shared" si="467"/>
        <v>1236</v>
      </c>
      <c r="J1202" s="53" t="str" cm="1">
        <f t="array" aca="1" ref="J1202" ca="1">INDIRECT("B" &amp; I1202)</f>
        <v>NIVEL 974 M4 6N RP T.PM 979 23-04-2026</v>
      </c>
      <c r="K1202" s="511">
        <f t="shared" ca="1" si="468"/>
        <v>3.2</v>
      </c>
      <c r="L1202" s="508">
        <f t="shared" ca="1" si="469"/>
        <v>1.3769999999999999E-2</v>
      </c>
      <c r="M1202" s="508">
        <f t="shared" ca="1" si="470"/>
        <v>0</v>
      </c>
      <c r="N1202" s="512">
        <f t="shared" ca="1" si="471"/>
        <v>0</v>
      </c>
      <c r="O1202" s="512">
        <f t="shared" ca="1" si="474"/>
        <v>1.2393E-2</v>
      </c>
      <c r="P1202" s="513">
        <f t="shared" ca="1" si="475"/>
        <v>0</v>
      </c>
      <c r="Q1202" s="514" t="str">
        <f t="shared" ca="1" si="472"/>
        <v>Dump</v>
      </c>
      <c r="R1202" s="515">
        <f t="shared" ca="1" si="473"/>
        <v>0.71111111111111114</v>
      </c>
    </row>
    <row r="1203" spans="2:38">
      <c r="B1203" s="772" t="s">
        <v>1128</v>
      </c>
      <c r="C1203" s="376">
        <v>1</v>
      </c>
      <c r="D1203" s="771">
        <v>3.2</v>
      </c>
      <c r="E1203" s="104">
        <v>1.7399999999999999E-2</v>
      </c>
      <c r="F1203" s="104"/>
      <c r="H1203" s="601">
        <v>980</v>
      </c>
      <c r="I1203" s="510">
        <f t="shared" si="467"/>
        <v>1237</v>
      </c>
      <c r="J1203" s="53" t="str" cm="1">
        <f t="array" aca="1" ref="J1203" ca="1">INDIRECT("B" &amp; I1203)</f>
        <v>NIVEL 974 M4 6N RP T.PM 980 23-04-2026</v>
      </c>
      <c r="K1203" s="511">
        <f t="shared" ca="1" si="468"/>
        <v>3.2</v>
      </c>
      <c r="L1203" s="508">
        <f t="shared" ca="1" si="469"/>
        <v>1.35E-2</v>
      </c>
      <c r="M1203" s="508">
        <f t="shared" ca="1" si="470"/>
        <v>0</v>
      </c>
      <c r="N1203" s="512">
        <f t="shared" ca="1" si="471"/>
        <v>0</v>
      </c>
      <c r="O1203" s="512">
        <f t="shared" ca="1" si="474"/>
        <v>1.2149999999999999E-2</v>
      </c>
      <c r="P1203" s="513">
        <f t="shared" ca="1" si="475"/>
        <v>0</v>
      </c>
      <c r="Q1203" s="514" t="str">
        <f t="shared" ca="1" si="472"/>
        <v>Dump</v>
      </c>
      <c r="R1203" s="515">
        <f t="shared" ca="1" si="473"/>
        <v>0.71111111111111114</v>
      </c>
    </row>
    <row r="1204" spans="2:38">
      <c r="B1204" s="772" t="s">
        <v>1129</v>
      </c>
      <c r="C1204" s="376">
        <v>1</v>
      </c>
      <c r="D1204" s="771">
        <v>3.2</v>
      </c>
      <c r="E1204" s="104">
        <v>1.35E-2</v>
      </c>
      <c r="F1204" s="104"/>
      <c r="H1204" s="601">
        <v>981</v>
      </c>
      <c r="I1204" s="510">
        <f t="shared" si="467"/>
        <v>1238</v>
      </c>
      <c r="J1204" s="53" t="str" cm="1">
        <f t="array" aca="1" ref="J1204" ca="1">INDIRECT("B" &amp; I1204)</f>
        <v>NIVEL 974 M4 6N RP T.PM 981 23-04-2026</v>
      </c>
      <c r="K1204" s="511">
        <f t="shared" ca="1" si="468"/>
        <v>3.2</v>
      </c>
      <c r="L1204" s="508">
        <f t="shared" ca="1" si="469"/>
        <v>1.26E-2</v>
      </c>
      <c r="M1204" s="508">
        <f t="shared" ca="1" si="470"/>
        <v>0</v>
      </c>
      <c r="N1204" s="512">
        <f t="shared" ca="1" si="471"/>
        <v>0</v>
      </c>
      <c r="O1204" s="512">
        <f t="shared" ca="1" si="474"/>
        <v>1.1340000000000001E-2</v>
      </c>
      <c r="P1204" s="513">
        <f t="shared" ca="1" si="475"/>
        <v>0</v>
      </c>
      <c r="Q1204" s="514" t="str">
        <f t="shared" ca="1" si="472"/>
        <v>Dump</v>
      </c>
      <c r="R1204" s="515">
        <f t="shared" ca="1" si="473"/>
        <v>0.71111111111111114</v>
      </c>
    </row>
    <row r="1205" spans="2:38">
      <c r="B1205" s="772" t="s">
        <v>1130</v>
      </c>
      <c r="C1205" s="376">
        <v>1</v>
      </c>
      <c r="D1205" s="771">
        <v>3.2</v>
      </c>
      <c r="E1205" s="104">
        <v>1.3899999999999999E-2</v>
      </c>
      <c r="F1205" s="104"/>
      <c r="H1205" s="601">
        <v>982</v>
      </c>
      <c r="I1205" s="510">
        <f t="shared" si="467"/>
        <v>1239</v>
      </c>
      <c r="J1205" s="53" t="str" cm="1">
        <f t="array" aca="1" ref="J1205" ca="1">INDIRECT("B" &amp; I1205)</f>
        <v>NIVEL 974 M4 6N RP T.PM 982 23-04-2026</v>
      </c>
      <c r="K1205" s="511">
        <f t="shared" ca="1" si="468"/>
        <v>3.2</v>
      </c>
      <c r="L1205" s="508">
        <f t="shared" ca="1" si="469"/>
        <v>1.2959999999999999E-2</v>
      </c>
      <c r="M1205" s="508">
        <f t="shared" ca="1" si="470"/>
        <v>0</v>
      </c>
      <c r="N1205" s="512">
        <f t="shared" ca="1" si="471"/>
        <v>0</v>
      </c>
      <c r="O1205" s="512">
        <f t="shared" ca="1" si="474"/>
        <v>1.1663999999999999E-2</v>
      </c>
      <c r="P1205" s="513">
        <f t="shared" ca="1" si="475"/>
        <v>0</v>
      </c>
      <c r="Q1205" s="514" t="str">
        <f t="shared" ca="1" si="472"/>
        <v>Dump</v>
      </c>
      <c r="R1205" s="515">
        <f t="shared" ca="1" si="473"/>
        <v>0.71111111111111114</v>
      </c>
    </row>
    <row r="1206" spans="2:38">
      <c r="B1206" s="772" t="s">
        <v>1131</v>
      </c>
      <c r="C1206" s="376">
        <v>1</v>
      </c>
      <c r="D1206" s="771">
        <v>3.2</v>
      </c>
      <c r="E1206" s="104">
        <v>1.46E-2</v>
      </c>
      <c r="F1206" s="104"/>
      <c r="H1206" s="601">
        <v>983</v>
      </c>
      <c r="I1206" s="510">
        <f t="shared" si="467"/>
        <v>1240</v>
      </c>
      <c r="J1206" s="53" t="str" cm="1">
        <f t="array" aca="1" ref="J1206" ca="1">INDIRECT("B" &amp; I1206)</f>
        <v>NIVEL 974 M4 6N RP T.PM 983 23-04-2026</v>
      </c>
      <c r="K1206" s="511">
        <f t="shared" ca="1" si="468"/>
        <v>3.2</v>
      </c>
      <c r="L1206" s="508">
        <f t="shared" ca="1" si="469"/>
        <v>1.6380000000000002E-2</v>
      </c>
      <c r="M1206" s="508">
        <f t="shared" ca="1" si="470"/>
        <v>0</v>
      </c>
      <c r="N1206" s="512">
        <f t="shared" ca="1" si="471"/>
        <v>0</v>
      </c>
      <c r="O1206" s="512">
        <f t="shared" ca="1" si="474"/>
        <v>1.4742000000000002E-2</v>
      </c>
      <c r="P1206" s="513">
        <f t="shared" ca="1" si="475"/>
        <v>0</v>
      </c>
      <c r="Q1206" s="514" t="str">
        <f t="shared" ca="1" si="472"/>
        <v>Dump</v>
      </c>
      <c r="R1206" s="515">
        <f t="shared" ca="1" si="473"/>
        <v>0.71111111111111114</v>
      </c>
    </row>
    <row r="1207" spans="2:38">
      <c r="B1207" s="772" t="s">
        <v>1132</v>
      </c>
      <c r="C1207" s="376">
        <v>1</v>
      </c>
      <c r="D1207" s="771">
        <v>3.2</v>
      </c>
      <c r="E1207" s="104">
        <v>1.23E-2</v>
      </c>
      <c r="F1207" s="104"/>
      <c r="H1207" s="560"/>
      <c r="I1207" s="559">
        <v>9</v>
      </c>
      <c r="J1207" s="77" t="s">
        <v>462</v>
      </c>
      <c r="K1207" s="561">
        <f>+I1207*1.7</f>
        <v>15.299999999999999</v>
      </c>
      <c r="L1207" s="562">
        <f ca="1">+O1192</f>
        <v>1.3164882352941174E-2</v>
      </c>
      <c r="M1207" s="562" t="e">
        <f>INDEX(F:F, MATCH($J1207, $B:$B, 0))*0.9</f>
        <v>#N/A</v>
      </c>
      <c r="N1207" s="563" cm="1">
        <f t="array" aca="1" ref="N1207" ca="1">IFERROR(
INDEX(N:N,
MATCH(""&amp;TRIM(J1207)&amp;"",I:I,0) +
MATCH(TRUE,OFFSET(O287,MATCH(""&amp;TRIM(J1207)&amp;"",I:I,0)-1,0,50,1)="",0)
-2
),
"")</f>
        <v>0</v>
      </c>
      <c r="O1207" s="566">
        <f ca="1">+O1192</f>
        <v>1.3164882352941174E-2</v>
      </c>
      <c r="P1207" s="513" t="e">
        <f t="shared" si="475"/>
        <v>#N/A</v>
      </c>
      <c r="Q1207" s="564" t="s">
        <v>338</v>
      </c>
      <c r="R1207" s="565">
        <f t="shared" si="473"/>
        <v>3.4</v>
      </c>
    </row>
    <row r="1208" spans="2:38">
      <c r="B1208" s="772" t="s">
        <v>1133</v>
      </c>
      <c r="C1208" s="376">
        <v>1</v>
      </c>
      <c r="D1208" s="771">
        <v>3.2</v>
      </c>
      <c r="E1208" s="104">
        <v>1.5900000000000001E-2</v>
      </c>
      <c r="F1208" s="104"/>
      <c r="H1208" s="601"/>
      <c r="I1208"/>
      <c r="J1208"/>
      <c r="K1208" s="519">
        <f ca="1">SUM(K1196:K1207)</f>
        <v>50.499999999999993</v>
      </c>
      <c r="L1208" s="516">
        <f ca="1">+SUMPRODUCT(L1196:L1207,K1196:K1207)/K1208</f>
        <v>1.4430706930693071E-2</v>
      </c>
      <c r="M1208" s="516" t="e">
        <f ca="1">+SUMPRODUCT(M1196:M1207,K1196:K1207)/K1208</f>
        <v>#N/A</v>
      </c>
      <c r="N1208" s="69">
        <f ca="1">+SUMPRODUCT(N1196:N1207,K1196:K1207)/K1208</f>
        <v>0</v>
      </c>
      <c r="O1208" s="552">
        <f ca="1">+SUMPRODUCT(O1196:O1207,K1196:K1207)/K1208</f>
        <v>1.3386493069306931E-2</v>
      </c>
      <c r="P1208" s="69" t="e">
        <f ca="1">+SUMPRODUCT(P1196:P1207,K1196:K1207)/K1208</f>
        <v>#N/A</v>
      </c>
      <c r="Q1208"/>
      <c r="R1208"/>
    </row>
    <row r="1209" spans="2:38">
      <c r="B1209" s="772" t="s">
        <v>1134</v>
      </c>
      <c r="C1209" s="376">
        <v>1</v>
      </c>
      <c r="D1209" s="771">
        <v>3.2</v>
      </c>
      <c r="E1209" s="104">
        <v>1.95E-2</v>
      </c>
      <c r="F1209" s="104"/>
      <c r="H1209" s="601"/>
      <c r="I1209"/>
      <c r="J1209"/>
      <c r="K1209" s="551" t="s">
        <v>59</v>
      </c>
      <c r="L1209" s="550">
        <f ca="1">+L1208/0.9</f>
        <v>1.6034118811881191E-2</v>
      </c>
      <c r="M1209" s="518" t="e">
        <f ca="1">+M1208/0.9</f>
        <v>#N/A</v>
      </c>
      <c r="N1209"/>
      <c r="O1209"/>
      <c r="P1209"/>
      <c r="Q1209"/>
      <c r="R1209"/>
    </row>
    <row r="1210" spans="2:38" ht="15" thickBot="1">
      <c r="B1210" s="772" t="s">
        <v>1135</v>
      </c>
      <c r="C1210" s="376">
        <v>1</v>
      </c>
      <c r="D1210" s="771">
        <v>3.2</v>
      </c>
      <c r="E1210" s="104">
        <v>2.3400000000000001E-2</v>
      </c>
      <c r="F1210" s="104"/>
      <c r="I1210" s="600"/>
      <c r="R1210" s="600"/>
    </row>
    <row r="1211" spans="2:38" ht="28.8">
      <c r="B1211" s="772" t="s">
        <v>1136</v>
      </c>
      <c r="C1211" s="376">
        <v>1</v>
      </c>
      <c r="D1211" s="771">
        <v>3.2</v>
      </c>
      <c r="E1211" s="104">
        <v>1.7100000000000001E-2</v>
      </c>
      <c r="F1211" s="104"/>
      <c r="I1211" s="547" t="s">
        <v>517</v>
      </c>
      <c r="J1211" s="77" t="s">
        <v>63</v>
      </c>
      <c r="K1211" s="507" t="s">
        <v>44</v>
      </c>
      <c r="L1211" s="549" t="s">
        <v>297</v>
      </c>
      <c r="M1211" s="508" t="s">
        <v>292</v>
      </c>
      <c r="N1211" s="545" t="s">
        <v>46</v>
      </c>
      <c r="O1211" s="549" t="s">
        <v>293</v>
      </c>
      <c r="P1211" s="508" t="s">
        <v>294</v>
      </c>
      <c r="Q1211"/>
      <c r="R1211"/>
      <c r="AJ1211" s="95" t="str">
        <f>+I1211</f>
        <v>EN037</v>
      </c>
      <c r="AK1211" s="96" t="s">
        <v>62</v>
      </c>
    </row>
    <row r="1212" spans="2:38" ht="15" thickBot="1">
      <c r="B1212" s="772" t="s">
        <v>1137</v>
      </c>
      <c r="C1212" s="376">
        <v>1</v>
      </c>
      <c r="D1212" s="771">
        <v>3.2</v>
      </c>
      <c r="E1212" s="104">
        <v>2.52E-2</v>
      </c>
      <c r="F1212" s="104"/>
      <c r="H1212" s="601">
        <v>984</v>
      </c>
      <c r="I1212" s="510">
        <f t="shared" ref="I1212:I1224" si="476">IF(H1212="",
   IFERROR(MATCH("**", B:B, 0), ""),
   IFERROR(MATCH("* "&amp;H1212&amp;" *", B:B, 0), "")
)</f>
        <v>1241</v>
      </c>
      <c r="J1212" s="53" t="str" cm="1">
        <f t="array" aca="1" ref="J1212" ca="1">INDIRECT("B" &amp; I1212)</f>
        <v>NIVEL 974 M4 7S L32 T.PM 984 23-04-2026</v>
      </c>
      <c r="K1212" s="511">
        <f t="shared" ref="K1212:K1224" ca="1" si="477">INDEX(D:D, MATCH(J1212, $B:$B, 0))</f>
        <v>3.2</v>
      </c>
      <c r="L1212" s="508">
        <f t="shared" ref="L1212:L1224" ca="1" si="478">INDEX(E:E, MATCH($J1212, $B:$B, 0))*0.9</f>
        <v>2.052E-2</v>
      </c>
      <c r="M1212" s="508">
        <f t="shared" ref="M1212:M1224" ca="1" si="479">INDEX(F:F, MATCH($J1212, $B:$B, 0))*0.9</f>
        <v>0</v>
      </c>
      <c r="N1212" s="512">
        <f t="shared" ref="N1212:N1224" ca="1" si="480">INDEX(G:G, MATCH($J$578, $B:$B, 0))</f>
        <v>0</v>
      </c>
      <c r="O1212" s="512">
        <f ca="1">+IF(L1212=0,N1212*0.9,L1212*0.9)</f>
        <v>1.8468000000000002E-2</v>
      </c>
      <c r="P1212" s="513">
        <f ca="1">+M1212*0.9</f>
        <v>0</v>
      </c>
      <c r="Q1212" s="514" t="str">
        <f t="shared" ref="Q1212:Q1224" ca="1" si="481">+IF(L1212=0,"-","Dump")</f>
        <v>Dump</v>
      </c>
      <c r="R1212" s="515">
        <f t="shared" ref="R1212:R1224" ca="1" si="482">+K1212/4.5</f>
        <v>0.71111111111111114</v>
      </c>
      <c r="AJ1212" s="520">
        <f ca="1">+K1225-SUMIF(AE:AE, AJ1211, AA:AA)-K1241</f>
        <v>0.66000000000000369</v>
      </c>
      <c r="AK1212" s="521">
        <f ca="1">O1225</f>
        <v>1.5732692307692309E-2</v>
      </c>
      <c r="AL1212" s="102">
        <f ca="1">COUNTIF(AE:AE, AJ1211)</f>
        <v>1</v>
      </c>
    </row>
    <row r="1213" spans="2:38" ht="15" thickBot="1">
      <c r="B1213" s="772" t="s">
        <v>1138</v>
      </c>
      <c r="C1213" s="376">
        <v>1</v>
      </c>
      <c r="D1213" s="771">
        <v>3.2</v>
      </c>
      <c r="E1213" s="104">
        <v>2.1999999999999999E-2</v>
      </c>
      <c r="F1213" s="104"/>
      <c r="H1213" s="601">
        <v>985</v>
      </c>
      <c r="I1213" s="510">
        <f t="shared" si="476"/>
        <v>1242</v>
      </c>
      <c r="J1213" s="53" t="str" cm="1">
        <f t="array" aca="1" ref="J1213" ca="1">INDIRECT("B" &amp; I1213)</f>
        <v>NIVEL 974 M4 7S L32 T.PM 985 23-04-2026</v>
      </c>
      <c r="K1213" s="511">
        <f t="shared" ca="1" si="477"/>
        <v>3.2</v>
      </c>
      <c r="L1213" s="508">
        <f t="shared" ca="1" si="478"/>
        <v>1.4579999999999999E-2</v>
      </c>
      <c r="M1213" s="508">
        <f t="shared" ca="1" si="479"/>
        <v>0</v>
      </c>
      <c r="N1213" s="512">
        <f t="shared" ca="1" si="480"/>
        <v>0</v>
      </c>
      <c r="O1213" s="512">
        <f t="shared" ref="O1213:O1224" ca="1" si="483">+IF(L1213=0,N1213*0.9,L1213*0.9)</f>
        <v>1.3122E-2</v>
      </c>
      <c r="P1213" s="513">
        <f t="shared" ref="P1213:P1224" ca="1" si="484">+M1213*0.9</f>
        <v>0</v>
      </c>
      <c r="Q1213" s="514" t="str">
        <f t="shared" ca="1" si="481"/>
        <v>Dump</v>
      </c>
      <c r="R1213" s="515">
        <f t="shared" ca="1" si="482"/>
        <v>0.71111111111111114</v>
      </c>
      <c r="AJ1213" s="105" t="s">
        <v>83</v>
      </c>
      <c r="AK1213" s="101"/>
    </row>
    <row r="1214" spans="2:38">
      <c r="B1214" s="772" t="s">
        <v>1139</v>
      </c>
      <c r="C1214" s="376">
        <v>1</v>
      </c>
      <c r="D1214" s="771">
        <v>3.2</v>
      </c>
      <c r="E1214" s="104">
        <v>1.8800000000000001E-2</v>
      </c>
      <c r="F1214" s="104"/>
      <c r="H1214" s="601">
        <v>986</v>
      </c>
      <c r="I1214" s="510">
        <f t="shared" si="476"/>
        <v>1243</v>
      </c>
      <c r="J1214" s="53" t="str" cm="1">
        <f t="array" aca="1" ref="J1214" ca="1">INDIRECT("B" &amp; I1214)</f>
        <v>NIVEL 974 M4 7S L32 T.PM 986 23-04-2026</v>
      </c>
      <c r="K1214" s="511">
        <f t="shared" ca="1" si="477"/>
        <v>3.2</v>
      </c>
      <c r="L1214" s="508">
        <f t="shared" ca="1" si="478"/>
        <v>1.7729999999999999E-2</v>
      </c>
      <c r="M1214" s="508">
        <f t="shared" ca="1" si="479"/>
        <v>0</v>
      </c>
      <c r="N1214" s="512">
        <f t="shared" ca="1" si="480"/>
        <v>0</v>
      </c>
      <c r="O1214" s="512">
        <f t="shared" ca="1" si="483"/>
        <v>1.5956999999999999E-2</v>
      </c>
      <c r="P1214" s="513">
        <f t="shared" ca="1" si="484"/>
        <v>0</v>
      </c>
      <c r="Q1214" s="514" t="str">
        <f t="shared" ca="1" si="481"/>
        <v>Dump</v>
      </c>
      <c r="R1214" s="515">
        <f t="shared" ca="1" si="482"/>
        <v>0.71111111111111114</v>
      </c>
    </row>
    <row r="1215" spans="2:38">
      <c r="B1215" s="772" t="s">
        <v>1140</v>
      </c>
      <c r="C1215" s="376">
        <v>1</v>
      </c>
      <c r="D1215" s="771">
        <v>3.2</v>
      </c>
      <c r="E1215" s="104">
        <v>1.4800000000000001E-2</v>
      </c>
      <c r="F1215" s="104"/>
      <c r="H1215" s="601">
        <v>987</v>
      </c>
      <c r="I1215" s="510">
        <f t="shared" si="476"/>
        <v>1244</v>
      </c>
      <c r="J1215" s="53" t="str" cm="1">
        <f t="array" aca="1" ref="J1215" ca="1">INDIRECT("B" &amp; I1215)</f>
        <v>NIVEL 974 M4 7S L32 T.PM 987 23-04-2026</v>
      </c>
      <c r="K1215" s="511">
        <f t="shared" ca="1" si="477"/>
        <v>3.2</v>
      </c>
      <c r="L1215" s="508">
        <f t="shared" ca="1" si="478"/>
        <v>1.8540000000000001E-2</v>
      </c>
      <c r="M1215" s="508">
        <f t="shared" ca="1" si="479"/>
        <v>0</v>
      </c>
      <c r="N1215" s="512">
        <f t="shared" ca="1" si="480"/>
        <v>0</v>
      </c>
      <c r="O1215" s="512">
        <f t="shared" ca="1" si="483"/>
        <v>1.6686000000000003E-2</v>
      </c>
      <c r="P1215" s="513">
        <f t="shared" ca="1" si="484"/>
        <v>0</v>
      </c>
      <c r="Q1215" s="514" t="str">
        <f t="shared" ca="1" si="481"/>
        <v>Dump</v>
      </c>
      <c r="R1215" s="515">
        <f t="shared" ca="1" si="482"/>
        <v>0.71111111111111114</v>
      </c>
    </row>
    <row r="1216" spans="2:38">
      <c r="B1216" s="772" t="s">
        <v>1141</v>
      </c>
      <c r="C1216" s="376">
        <v>1</v>
      </c>
      <c r="D1216" s="771">
        <v>3.2</v>
      </c>
      <c r="E1216" s="104">
        <v>1.2999999999999999E-2</v>
      </c>
      <c r="F1216" s="104"/>
      <c r="H1216" s="601">
        <v>988</v>
      </c>
      <c r="I1216" s="510">
        <f t="shared" si="476"/>
        <v>1245</v>
      </c>
      <c r="J1216" s="53" t="str" cm="1">
        <f t="array" aca="1" ref="J1216" ca="1">INDIRECT("B" &amp; I1216)</f>
        <v>NIVEL 974 M4 7S L32 T.PM 988 23-04-2026</v>
      </c>
      <c r="K1216" s="511">
        <f t="shared" ca="1" si="477"/>
        <v>3.2</v>
      </c>
      <c r="L1216" s="508">
        <f t="shared" ca="1" si="478"/>
        <v>1.9980000000000001E-2</v>
      </c>
      <c r="M1216" s="508">
        <f t="shared" ca="1" si="479"/>
        <v>0</v>
      </c>
      <c r="N1216" s="512">
        <f t="shared" ca="1" si="480"/>
        <v>0</v>
      </c>
      <c r="O1216" s="512">
        <f t="shared" ca="1" si="483"/>
        <v>1.7982000000000001E-2</v>
      </c>
      <c r="P1216" s="513">
        <f t="shared" ca="1" si="484"/>
        <v>0</v>
      </c>
      <c r="Q1216" s="514" t="str">
        <f t="shared" ca="1" si="481"/>
        <v>Dump</v>
      </c>
      <c r="R1216" s="515">
        <f t="shared" ca="1" si="482"/>
        <v>0.71111111111111114</v>
      </c>
    </row>
    <row r="1217" spans="2:53">
      <c r="B1217" s="772" t="s">
        <v>1142</v>
      </c>
      <c r="C1217" s="376">
        <v>1</v>
      </c>
      <c r="D1217" s="771">
        <v>3.2</v>
      </c>
      <c r="E1217" s="104">
        <v>1.29E-2</v>
      </c>
      <c r="F1217" s="104"/>
      <c r="H1217" s="601">
        <v>989</v>
      </c>
      <c r="I1217" s="510">
        <f t="shared" si="476"/>
        <v>1246</v>
      </c>
      <c r="J1217" s="53" t="str" cm="1">
        <f t="array" aca="1" ref="J1217" ca="1">INDIRECT("B" &amp; I1217)</f>
        <v>NIVEL 974 M4 7S L32 T.PM 989 23-04-2026</v>
      </c>
      <c r="K1217" s="511">
        <f t="shared" ca="1" si="477"/>
        <v>3.2</v>
      </c>
      <c r="L1217" s="508">
        <f t="shared" ca="1" si="478"/>
        <v>1.7639999999999999E-2</v>
      </c>
      <c r="M1217" s="508">
        <f t="shared" ca="1" si="479"/>
        <v>0</v>
      </c>
      <c r="N1217" s="512">
        <f t="shared" ca="1" si="480"/>
        <v>0</v>
      </c>
      <c r="O1217" s="512">
        <f t="shared" ca="1" si="483"/>
        <v>1.5876000000000001E-2</v>
      </c>
      <c r="P1217" s="513">
        <f t="shared" ca="1" si="484"/>
        <v>0</v>
      </c>
      <c r="Q1217" s="514" t="str">
        <f t="shared" ca="1" si="481"/>
        <v>Dump</v>
      </c>
      <c r="R1217" s="515">
        <f t="shared" ca="1" si="482"/>
        <v>0.71111111111111114</v>
      </c>
    </row>
    <row r="1218" spans="2:53">
      <c r="B1218" s="772" t="s">
        <v>1143</v>
      </c>
      <c r="C1218" s="376">
        <v>1</v>
      </c>
      <c r="D1218" s="771">
        <v>3.2</v>
      </c>
      <c r="E1218" s="104">
        <v>8.9999999999999993E-3</v>
      </c>
      <c r="F1218" s="104"/>
      <c r="H1218" s="601">
        <v>990</v>
      </c>
      <c r="I1218" s="510">
        <f t="shared" si="476"/>
        <v>1247</v>
      </c>
      <c r="J1218" s="53" t="str" cm="1">
        <f t="array" aca="1" ref="J1218" ca="1">INDIRECT("B" &amp; I1218)</f>
        <v>NIVEL 974 M4 7S L32 T.PM 990 23-04-2026</v>
      </c>
      <c r="K1218" s="511">
        <f t="shared" ca="1" si="477"/>
        <v>3.2</v>
      </c>
      <c r="L1218" s="508">
        <f t="shared" ca="1" si="478"/>
        <v>1.485E-2</v>
      </c>
      <c r="M1218" s="508">
        <f t="shared" ca="1" si="479"/>
        <v>0</v>
      </c>
      <c r="N1218" s="512">
        <f t="shared" ca="1" si="480"/>
        <v>0</v>
      </c>
      <c r="O1218" s="512">
        <f t="shared" ca="1" si="483"/>
        <v>1.3365E-2</v>
      </c>
      <c r="P1218" s="513">
        <f t="shared" ca="1" si="484"/>
        <v>0</v>
      </c>
      <c r="Q1218" s="514" t="str">
        <f t="shared" ca="1" si="481"/>
        <v>Dump</v>
      </c>
      <c r="R1218" s="515">
        <f t="shared" ca="1" si="482"/>
        <v>0.71111111111111114</v>
      </c>
    </row>
    <row r="1219" spans="2:53">
      <c r="B1219" s="772" t="s">
        <v>1144</v>
      </c>
      <c r="C1219" s="376">
        <v>1</v>
      </c>
      <c r="D1219" s="771">
        <v>3.2</v>
      </c>
      <c r="E1219" s="104">
        <v>1.21E-2</v>
      </c>
      <c r="F1219" s="104"/>
      <c r="H1219" s="601">
        <v>991</v>
      </c>
      <c r="I1219" s="510">
        <f t="shared" si="476"/>
        <v>1248</v>
      </c>
      <c r="J1219" s="53" t="str" cm="1">
        <f t="array" aca="1" ref="J1219" ca="1">INDIRECT("B" &amp; I1219)</f>
        <v>NIVEL 974 M4 7S L32 T.PM 991 23-04-2026</v>
      </c>
      <c r="K1219" s="511">
        <f t="shared" ca="1" si="477"/>
        <v>3.2</v>
      </c>
      <c r="L1219" s="508">
        <f t="shared" ca="1" si="478"/>
        <v>1.503E-2</v>
      </c>
      <c r="M1219" s="508">
        <f t="shared" ca="1" si="479"/>
        <v>0</v>
      </c>
      <c r="N1219" s="512">
        <f t="shared" ca="1" si="480"/>
        <v>0</v>
      </c>
      <c r="O1219" s="512">
        <f t="shared" ca="1" si="483"/>
        <v>1.3527000000000001E-2</v>
      </c>
      <c r="P1219" s="513">
        <f t="shared" ca="1" si="484"/>
        <v>0</v>
      </c>
      <c r="Q1219" s="514" t="str">
        <f t="shared" ca="1" si="481"/>
        <v>Dump</v>
      </c>
      <c r="R1219" s="515">
        <f t="shared" ca="1" si="482"/>
        <v>0.71111111111111114</v>
      </c>
    </row>
    <row r="1220" spans="2:53">
      <c r="B1220" s="772" t="s">
        <v>1145</v>
      </c>
      <c r="C1220" s="376">
        <v>1</v>
      </c>
      <c r="D1220" s="771">
        <v>3.2</v>
      </c>
      <c r="E1220" s="104">
        <v>9.1000000000000004E-3</v>
      </c>
      <c r="F1220" s="104"/>
      <c r="H1220" s="601">
        <v>992</v>
      </c>
      <c r="I1220" s="510">
        <f t="shared" si="476"/>
        <v>1249</v>
      </c>
      <c r="J1220" s="53" t="str" cm="1">
        <f t="array" aca="1" ref="J1220" ca="1">INDIRECT("B" &amp; I1220)</f>
        <v>NIVEL 974 M4 7S L32 T.PM 992 23-04-2026</v>
      </c>
      <c r="K1220" s="511">
        <f t="shared" ca="1" si="477"/>
        <v>3.2</v>
      </c>
      <c r="L1220" s="508">
        <f t="shared" ca="1" si="478"/>
        <v>1.9440000000000002E-2</v>
      </c>
      <c r="M1220" s="508">
        <f t="shared" ca="1" si="479"/>
        <v>0</v>
      </c>
      <c r="N1220" s="512">
        <f t="shared" ca="1" si="480"/>
        <v>0</v>
      </c>
      <c r="O1220" s="512">
        <f t="shared" ref="O1220:O1221" ca="1" si="485">+IF(L1220=0,N1220*0.9,L1220*0.9)</f>
        <v>1.7496000000000001E-2</v>
      </c>
      <c r="P1220" s="513">
        <f t="shared" ref="P1220:P1221" ca="1" si="486">+M1220*0.9</f>
        <v>0</v>
      </c>
      <c r="Q1220" s="514" t="str">
        <f t="shared" ref="Q1220:Q1221" ca="1" si="487">+IF(L1220=0,"-","Dump")</f>
        <v>Dump</v>
      </c>
      <c r="R1220" s="515">
        <f t="shared" ref="R1220:R1221" ca="1" si="488">+K1220/4.5</f>
        <v>0.71111111111111114</v>
      </c>
    </row>
    <row r="1221" spans="2:53">
      <c r="B1221" s="772" t="s">
        <v>1146</v>
      </c>
      <c r="C1221" s="376">
        <v>1</v>
      </c>
      <c r="D1221" s="771">
        <v>3.2</v>
      </c>
      <c r="E1221" s="104">
        <v>1.6500000000000001E-2</v>
      </c>
      <c r="F1221" s="104"/>
      <c r="H1221" s="601">
        <v>993</v>
      </c>
      <c r="I1221" s="510">
        <f t="shared" si="476"/>
        <v>1250</v>
      </c>
      <c r="J1221" s="53" t="str" cm="1">
        <f t="array" aca="1" ref="J1221" ca="1">INDIRECT("B" &amp; I1221)</f>
        <v>NIVEL 974 M4 7S L32 T.PM 993 23-04-2026</v>
      </c>
      <c r="K1221" s="511">
        <f t="shared" ca="1" si="477"/>
        <v>3.2</v>
      </c>
      <c r="L1221" s="508">
        <f t="shared" ca="1" si="478"/>
        <v>1.881E-2</v>
      </c>
      <c r="M1221" s="508">
        <f t="shared" ca="1" si="479"/>
        <v>0</v>
      </c>
      <c r="N1221" s="512">
        <f t="shared" ca="1" si="480"/>
        <v>0</v>
      </c>
      <c r="O1221" s="512">
        <f t="shared" ca="1" si="485"/>
        <v>1.6929E-2</v>
      </c>
      <c r="P1221" s="513">
        <f t="shared" ca="1" si="486"/>
        <v>0</v>
      </c>
      <c r="Q1221" s="514" t="str">
        <f t="shared" ca="1" si="487"/>
        <v>Dump</v>
      </c>
      <c r="R1221" s="515">
        <f t="shared" ca="1" si="488"/>
        <v>0.71111111111111114</v>
      </c>
    </row>
    <row r="1222" spans="2:53">
      <c r="B1222" s="772" t="s">
        <v>1147</v>
      </c>
      <c r="C1222" s="376">
        <v>1</v>
      </c>
      <c r="D1222" s="771">
        <v>3.2</v>
      </c>
      <c r="E1222" s="104">
        <v>2.06E-2</v>
      </c>
      <c r="F1222" s="104"/>
      <c r="H1222" s="601">
        <v>994</v>
      </c>
      <c r="I1222" s="510">
        <f t="shared" si="476"/>
        <v>1251</v>
      </c>
      <c r="J1222" s="53" t="str" cm="1">
        <f t="array" aca="1" ref="J1222" ca="1">INDIRECT("B" &amp; I1222)</f>
        <v>NIVEL 974 M4 7S T.PM 994 23-04-2026</v>
      </c>
      <c r="K1222" s="511">
        <f t="shared" ca="1" si="477"/>
        <v>3.2</v>
      </c>
      <c r="L1222" s="508">
        <f t="shared" ca="1" si="478"/>
        <v>1.881E-2</v>
      </c>
      <c r="M1222" s="508">
        <f t="shared" ca="1" si="479"/>
        <v>0</v>
      </c>
      <c r="N1222" s="512">
        <f t="shared" ca="1" si="480"/>
        <v>0</v>
      </c>
      <c r="O1222" s="512">
        <f t="shared" ca="1" si="483"/>
        <v>1.6929E-2</v>
      </c>
      <c r="P1222" s="513">
        <f t="shared" ca="1" si="484"/>
        <v>0</v>
      </c>
      <c r="Q1222" s="514" t="str">
        <f t="shared" ca="1" si="481"/>
        <v>Dump</v>
      </c>
      <c r="R1222" s="515">
        <f t="shared" ca="1" si="482"/>
        <v>0.71111111111111114</v>
      </c>
    </row>
    <row r="1223" spans="2:53">
      <c r="B1223" s="772" t="s">
        <v>1148</v>
      </c>
      <c r="C1223" s="376">
        <v>1</v>
      </c>
      <c r="D1223" s="771">
        <v>3.2</v>
      </c>
      <c r="E1223" s="104">
        <v>1.7100000000000001E-2</v>
      </c>
      <c r="F1223" s="104"/>
      <c r="H1223" s="601">
        <v>995</v>
      </c>
      <c r="I1223" s="510">
        <f t="shared" si="476"/>
        <v>1252</v>
      </c>
      <c r="J1223" s="53" t="str" cm="1">
        <f t="array" aca="1" ref="J1223" ca="1">INDIRECT("B" &amp; I1223)</f>
        <v>NIVEL 974 M4 7S T.PM 995 23-04-2026</v>
      </c>
      <c r="K1223" s="511">
        <f t="shared" ca="1" si="477"/>
        <v>3.2</v>
      </c>
      <c r="L1223" s="508">
        <f t="shared" ca="1" si="478"/>
        <v>1.4669999999999999E-2</v>
      </c>
      <c r="M1223" s="508">
        <f t="shared" ca="1" si="479"/>
        <v>0</v>
      </c>
      <c r="N1223" s="512">
        <f t="shared" ca="1" si="480"/>
        <v>0</v>
      </c>
      <c r="O1223" s="512">
        <f t="shared" ca="1" si="483"/>
        <v>1.3202999999999999E-2</v>
      </c>
      <c r="P1223" s="513">
        <f t="shared" ca="1" si="484"/>
        <v>0</v>
      </c>
      <c r="Q1223" s="514" t="str">
        <f t="shared" ca="1" si="481"/>
        <v>Dump</v>
      </c>
      <c r="R1223" s="515">
        <f t="shared" ca="1" si="482"/>
        <v>0.71111111111111114</v>
      </c>
    </row>
    <row r="1224" spans="2:53">
      <c r="B1224" s="772" t="s">
        <v>1149</v>
      </c>
      <c r="C1224" s="376">
        <v>1</v>
      </c>
      <c r="D1224" s="771">
        <v>3.2</v>
      </c>
      <c r="E1224" s="104">
        <v>1.9800000000000002E-2</v>
      </c>
      <c r="F1224" s="104"/>
      <c r="H1224" s="601">
        <v>996</v>
      </c>
      <c r="I1224" s="510">
        <f t="shared" si="476"/>
        <v>1253</v>
      </c>
      <c r="J1224" s="53" t="str" cm="1">
        <f t="array" aca="1" ref="J1224" ca="1">INDIRECT("B" &amp; I1224)</f>
        <v>NIVEL 974 M4 7S T.PM 996 23-04-2026</v>
      </c>
      <c r="K1224" s="511">
        <f t="shared" ca="1" si="477"/>
        <v>3.2</v>
      </c>
      <c r="L1224" s="508">
        <f t="shared" ca="1" si="478"/>
        <v>1.6649999999999998E-2</v>
      </c>
      <c r="M1224" s="508">
        <f t="shared" ca="1" si="479"/>
        <v>0</v>
      </c>
      <c r="N1224" s="512">
        <f t="shared" ca="1" si="480"/>
        <v>0</v>
      </c>
      <c r="O1224" s="512">
        <f t="shared" ca="1" si="483"/>
        <v>1.4984999999999998E-2</v>
      </c>
      <c r="P1224" s="513">
        <f t="shared" ca="1" si="484"/>
        <v>0</v>
      </c>
      <c r="Q1224" s="514" t="str">
        <f t="shared" ca="1" si="481"/>
        <v>Dump</v>
      </c>
      <c r="R1224" s="515">
        <f t="shared" ca="1" si="482"/>
        <v>0.71111111111111114</v>
      </c>
    </row>
    <row r="1225" spans="2:53">
      <c r="B1225" s="772" t="s">
        <v>1150</v>
      </c>
      <c r="C1225" s="376">
        <v>1</v>
      </c>
      <c r="D1225" s="771">
        <v>3.2</v>
      </c>
      <c r="E1225" s="104">
        <v>1.6400000000000001E-2</v>
      </c>
      <c r="F1225" s="104"/>
      <c r="H1225" s="601"/>
      <c r="I1225"/>
      <c r="J1225"/>
      <c r="K1225" s="519">
        <f ca="1">SUM(K1212:K1224)</f>
        <v>41.6</v>
      </c>
      <c r="L1225" s="516">
        <f ca="1">+SUMPRODUCT(L1212:L1224,K1212:K1224)/K1225</f>
        <v>1.748076923076923E-2</v>
      </c>
      <c r="M1225" s="516">
        <f ca="1">+SUMPRODUCT(M1212:M1224,K1212:K1224)/K1225</f>
        <v>0</v>
      </c>
      <c r="N1225" s="69">
        <f ca="1">+SUMPRODUCT(N1212:N1224,K1212:K1224)/K1225</f>
        <v>0</v>
      </c>
      <c r="O1225" s="552">
        <f ca="1">+SUMPRODUCT(O1212:O1224,K1212:K1224)/K1225</f>
        <v>1.5732692307692309E-2</v>
      </c>
      <c r="P1225" s="69">
        <f ca="1">+SUMPRODUCT(P1212:P1224,K1212:K1224)/K1225</f>
        <v>0</v>
      </c>
      <c r="Q1225"/>
      <c r="R1225"/>
    </row>
    <row r="1226" spans="2:53">
      <c r="B1226" s="772" t="s">
        <v>1151</v>
      </c>
      <c r="C1226" s="376">
        <v>1</v>
      </c>
      <c r="D1226" s="771">
        <v>3.2</v>
      </c>
      <c r="E1226" s="104">
        <v>1.44E-2</v>
      </c>
      <c r="F1226" s="104"/>
      <c r="H1226" s="601"/>
      <c r="I1226"/>
      <c r="J1226"/>
      <c r="K1226" s="551" t="s">
        <v>59</v>
      </c>
      <c r="L1226" s="550">
        <f ca="1">+L1225/0.9</f>
        <v>1.9423076923076921E-2</v>
      </c>
      <c r="M1226" s="518">
        <f ca="1">+M1225/0.9</f>
        <v>0</v>
      </c>
      <c r="N1226"/>
      <c r="O1226"/>
      <c r="P1226"/>
      <c r="Q1226"/>
      <c r="R1226"/>
    </row>
    <row r="1227" spans="2:53" ht="15" thickBot="1">
      <c r="B1227" s="772" t="s">
        <v>1152</v>
      </c>
      <c r="C1227" s="376">
        <v>1</v>
      </c>
      <c r="D1227" s="771">
        <v>3.2</v>
      </c>
      <c r="E1227" s="104">
        <v>1.77E-2</v>
      </c>
      <c r="F1227" s="104"/>
      <c r="I1227" s="600"/>
      <c r="R1227" s="600"/>
      <c r="AN1227" s="141" t="s">
        <v>19</v>
      </c>
      <c r="AO1227" s="141" t="s">
        <v>19</v>
      </c>
      <c r="AP1227" s="141" t="s">
        <v>19</v>
      </c>
      <c r="AQ1227" s="141" t="s">
        <v>19</v>
      </c>
      <c r="AR1227" s="141" t="s">
        <v>19</v>
      </c>
      <c r="AS1227" s="141" t="s">
        <v>19</v>
      </c>
      <c r="AT1227" s="141" t="s">
        <v>19</v>
      </c>
      <c r="AU1227" s="141"/>
      <c r="AV1227" s="141"/>
      <c r="AW1227" s="141"/>
      <c r="AX1227" s="141"/>
      <c r="AY1227" s="141"/>
      <c r="AZ1227" s="141"/>
      <c r="BA1227" s="141"/>
    </row>
    <row r="1228" spans="2:53" ht="28.8">
      <c r="B1228" s="772" t="s">
        <v>1153</v>
      </c>
      <c r="C1228" s="376">
        <v>1</v>
      </c>
      <c r="D1228" s="771">
        <v>3.2</v>
      </c>
      <c r="E1228" s="104">
        <v>0.02</v>
      </c>
      <c r="F1228" s="104"/>
      <c r="I1228" s="547" t="s">
        <v>518</v>
      </c>
      <c r="J1228" s="77" t="s">
        <v>63</v>
      </c>
      <c r="K1228" s="507" t="s">
        <v>44</v>
      </c>
      <c r="L1228" s="549" t="s">
        <v>297</v>
      </c>
      <c r="M1228" s="508" t="s">
        <v>292</v>
      </c>
      <c r="N1228" s="545" t="s">
        <v>46</v>
      </c>
      <c r="O1228" s="549" t="s">
        <v>293</v>
      </c>
      <c r="P1228" s="508" t="s">
        <v>294</v>
      </c>
      <c r="Q1228"/>
      <c r="R1228"/>
      <c r="AJ1228" s="95" t="str">
        <f>+I1228</f>
        <v>CN038</v>
      </c>
      <c r="AK1228" s="96" t="s">
        <v>62</v>
      </c>
    </row>
    <row r="1229" spans="2:53" ht="15" thickBot="1">
      <c r="B1229" s="772" t="s">
        <v>1154</v>
      </c>
      <c r="C1229" s="376">
        <v>1</v>
      </c>
      <c r="D1229" s="771">
        <v>3.2</v>
      </c>
      <c r="E1229" s="104">
        <v>1.43E-2</v>
      </c>
      <c r="F1229" s="104"/>
      <c r="H1229" s="601">
        <v>997</v>
      </c>
      <c r="I1229" s="510">
        <f t="shared" ref="I1229:I1240" si="489">IF(H1229="",
   IFERROR(MATCH("**", B:B, 0), ""),
   IFERROR(MATCH("* "&amp;H1229&amp;" *", B:B, 0), "")
)</f>
        <v>1254</v>
      </c>
      <c r="J1229" s="53" t="str" cm="1">
        <f t="array" aca="1" ref="J1229" ca="1">INDIRECT("B" &amp; I1229)</f>
        <v>NIVEL 974 M4 7S T.PM 997 23-04-2026</v>
      </c>
      <c r="K1229" s="511">
        <f t="shared" ref="K1229:K1240" ca="1" si="490">INDEX(D:D, MATCH(J1229, $B:$B, 0))</f>
        <v>3.2</v>
      </c>
      <c r="L1229" s="508">
        <f t="shared" ref="L1229:L1240" ca="1" si="491">INDEX(E:E, MATCH($J1229, $B:$B, 0))*0.9</f>
        <v>1.1340000000000001E-2</v>
      </c>
      <c r="M1229" s="508">
        <f t="shared" ref="M1229:M1240" ca="1" si="492">INDEX(F:F, MATCH($J1229, $B:$B, 0))*0.9</f>
        <v>0</v>
      </c>
      <c r="N1229" s="512">
        <f t="shared" ref="N1229:N1240" ca="1" si="493">INDEX(G:G, MATCH($J$578, $B:$B, 0))</f>
        <v>0</v>
      </c>
      <c r="O1229" s="512">
        <f ca="1">+IF(L1229=0,N1229*0.9,L1229*0.9)</f>
        <v>1.0206000000000002E-2</v>
      </c>
      <c r="P1229" s="513">
        <f ca="1">+M1229*0.9</f>
        <v>0</v>
      </c>
      <c r="Q1229" s="514" t="str">
        <f t="shared" ref="Q1229:Q1240" ca="1" si="494">+IF(L1229=0,"-","Dump")</f>
        <v>Dump</v>
      </c>
      <c r="R1229" s="515">
        <f t="shared" ref="R1229:R1241" ca="1" si="495">+K1229/4.5</f>
        <v>0.71111111111111114</v>
      </c>
      <c r="AJ1229" s="520">
        <f ca="1">+K1242-SUMIF(AE:AE, AJ1228, AA:AA)-K1269</f>
        <v>0.25999999999999446</v>
      </c>
      <c r="AK1229" s="521">
        <f ca="1">O1242</f>
        <v>1.1035256410256412E-2</v>
      </c>
      <c r="AL1229" s="102">
        <f ca="1">COUNTIF(AE:AE, AJ1228)</f>
        <v>1</v>
      </c>
    </row>
    <row r="1230" spans="2:53" ht="15" thickBot="1">
      <c r="B1230" s="772" t="s">
        <v>1155</v>
      </c>
      <c r="C1230" s="376">
        <v>1</v>
      </c>
      <c r="D1230" s="771">
        <v>3.2</v>
      </c>
      <c r="E1230" s="104">
        <v>1.83E-2</v>
      </c>
      <c r="F1230" s="104"/>
      <c r="H1230" s="601">
        <v>1001</v>
      </c>
      <c r="I1230" s="510">
        <f t="shared" si="489"/>
        <v>1258</v>
      </c>
      <c r="J1230" s="53" t="str" cm="1">
        <f t="array" aca="1" ref="J1230" ca="1">INDIRECT("B" &amp; I1230)</f>
        <v>NIVEL 974 M4 7S PM 1001 24-04-2026</v>
      </c>
      <c r="K1230" s="511">
        <f t="shared" ca="1" si="490"/>
        <v>3.2</v>
      </c>
      <c r="L1230" s="508">
        <f t="shared" ca="1" si="491"/>
        <v>7.3800000000000011E-3</v>
      </c>
      <c r="M1230" s="508">
        <f t="shared" ca="1" si="492"/>
        <v>0</v>
      </c>
      <c r="N1230" s="512">
        <f t="shared" ca="1" si="493"/>
        <v>0</v>
      </c>
      <c r="O1230" s="512">
        <f t="shared" ref="O1230:O1240" ca="1" si="496">+IF(L1230=0,N1230*0.9,L1230*0.9)</f>
        <v>6.6420000000000012E-3</v>
      </c>
      <c r="P1230" s="513">
        <f t="shared" ref="P1230:P1241" ca="1" si="497">+M1230*0.9</f>
        <v>0</v>
      </c>
      <c r="Q1230" s="514" t="str">
        <f t="shared" ca="1" si="494"/>
        <v>Dump</v>
      </c>
      <c r="R1230" s="515">
        <f t="shared" ca="1" si="495"/>
        <v>0.71111111111111114</v>
      </c>
      <c r="AJ1230" s="105" t="s">
        <v>83</v>
      </c>
      <c r="AK1230" s="101"/>
    </row>
    <row r="1231" spans="2:53">
      <c r="B1231" s="772" t="s">
        <v>1156</v>
      </c>
      <c r="C1231" s="376">
        <v>1</v>
      </c>
      <c r="D1231" s="771">
        <v>3.2</v>
      </c>
      <c r="E1231" s="104">
        <v>1.7999999999999999E-2</v>
      </c>
      <c r="F1231" s="104"/>
      <c r="H1231" s="601">
        <v>1002</v>
      </c>
      <c r="I1231" s="510">
        <f t="shared" si="489"/>
        <v>1259</v>
      </c>
      <c r="J1231" s="53" t="str" cm="1">
        <f t="array" aca="1" ref="J1231" ca="1">INDIRECT("B" &amp; I1231)</f>
        <v>NIVEL 974 M4 7S PM 1002 24-04-2026</v>
      </c>
      <c r="K1231" s="511">
        <f t="shared" ca="1" si="490"/>
        <v>3.2</v>
      </c>
      <c r="L1231" s="508">
        <f t="shared" ca="1" si="491"/>
        <v>1.188E-2</v>
      </c>
      <c r="M1231" s="508">
        <f t="shared" ca="1" si="492"/>
        <v>0</v>
      </c>
      <c r="N1231" s="512">
        <f t="shared" ca="1" si="493"/>
        <v>0</v>
      </c>
      <c r="O1231" s="512">
        <f t="shared" ca="1" si="496"/>
        <v>1.0692E-2</v>
      </c>
      <c r="P1231" s="513">
        <f t="shared" ca="1" si="497"/>
        <v>0</v>
      </c>
      <c r="Q1231" s="514" t="str">
        <f t="shared" ca="1" si="494"/>
        <v>Dump</v>
      </c>
      <c r="R1231" s="515">
        <f t="shared" ca="1" si="495"/>
        <v>0.71111111111111114</v>
      </c>
    </row>
    <row r="1232" spans="2:53">
      <c r="B1232" s="772" t="s">
        <v>1157</v>
      </c>
      <c r="C1232" s="376">
        <v>1</v>
      </c>
      <c r="D1232" s="771">
        <v>3.2</v>
      </c>
      <c r="E1232" s="104">
        <v>1.18E-2</v>
      </c>
      <c r="F1232" s="104"/>
      <c r="H1232" s="601">
        <v>1003</v>
      </c>
      <c r="I1232" s="510">
        <f t="shared" si="489"/>
        <v>1260</v>
      </c>
      <c r="J1232" s="53" t="str" cm="1">
        <f t="array" aca="1" ref="J1232" ca="1">INDIRECT("B" &amp; I1232)</f>
        <v>NIVEL 974 M4 7S PM 1003 24-04-2026</v>
      </c>
      <c r="K1232" s="511">
        <f t="shared" ca="1" si="490"/>
        <v>3.2</v>
      </c>
      <c r="L1232" s="508">
        <f t="shared" ca="1" si="491"/>
        <v>1.4400000000000001E-2</v>
      </c>
      <c r="M1232" s="508">
        <f t="shared" ca="1" si="492"/>
        <v>0</v>
      </c>
      <c r="N1232" s="512">
        <f t="shared" ca="1" si="493"/>
        <v>0</v>
      </c>
      <c r="O1232" s="512">
        <f t="shared" ca="1" si="496"/>
        <v>1.2960000000000001E-2</v>
      </c>
      <c r="P1232" s="513">
        <f t="shared" ca="1" si="497"/>
        <v>0</v>
      </c>
      <c r="Q1232" s="514" t="str">
        <f t="shared" ca="1" si="494"/>
        <v>Dump</v>
      </c>
      <c r="R1232" s="515">
        <f t="shared" ca="1" si="495"/>
        <v>0.71111111111111114</v>
      </c>
    </row>
    <row r="1233" spans="2:16384">
      <c r="B1233" s="772" t="s">
        <v>1158</v>
      </c>
      <c r="C1233" s="376">
        <v>1</v>
      </c>
      <c r="D1233" s="771">
        <v>3.2</v>
      </c>
      <c r="E1233" s="104">
        <v>1.6400000000000001E-2</v>
      </c>
      <c r="F1233" s="104"/>
      <c r="H1233" s="601">
        <v>1004</v>
      </c>
      <c r="I1233" s="510">
        <f t="shared" si="489"/>
        <v>1261</v>
      </c>
      <c r="J1233" s="53" t="str" cm="1">
        <f t="array" aca="1" ref="J1233" ca="1">INDIRECT("B" &amp; I1233)</f>
        <v>NIVEL 974 M4 7S PM 1004 24-04-2026</v>
      </c>
      <c r="K1233" s="511">
        <f t="shared" ca="1" si="490"/>
        <v>3.2</v>
      </c>
      <c r="L1233" s="508">
        <f t="shared" ca="1" si="491"/>
        <v>1.26E-2</v>
      </c>
      <c r="M1233" s="508">
        <f t="shared" ca="1" si="492"/>
        <v>0</v>
      </c>
      <c r="N1233" s="512">
        <f t="shared" ca="1" si="493"/>
        <v>0</v>
      </c>
      <c r="O1233" s="512">
        <f t="shared" ca="1" si="496"/>
        <v>1.1340000000000001E-2</v>
      </c>
      <c r="P1233" s="513">
        <f t="shared" ca="1" si="497"/>
        <v>0</v>
      </c>
      <c r="Q1233" s="514" t="str">
        <f t="shared" ca="1" si="494"/>
        <v>Dump</v>
      </c>
      <c r="R1233" s="515">
        <f t="shared" ca="1" si="495"/>
        <v>0.71111111111111114</v>
      </c>
    </row>
    <row r="1234" spans="2:16384">
      <c r="B1234" s="772" t="s">
        <v>1159</v>
      </c>
      <c r="C1234" s="376">
        <v>1</v>
      </c>
      <c r="D1234" s="771">
        <v>3.2</v>
      </c>
      <c r="E1234" s="104">
        <v>2.53E-2</v>
      </c>
      <c r="F1234" s="104"/>
      <c r="H1234" s="601">
        <v>998</v>
      </c>
      <c r="I1234" s="510">
        <f t="shared" si="489"/>
        <v>1255</v>
      </c>
      <c r="J1234" s="53" t="str" cm="1">
        <f t="array" aca="1" ref="J1234" ca="1">INDIRECT("B" &amp; I1234)</f>
        <v>NIVEL 974 M4 7S T.PM 998 23-04-2026</v>
      </c>
      <c r="K1234" s="511">
        <f t="shared" ca="1" si="490"/>
        <v>3.2</v>
      </c>
      <c r="L1234" s="508">
        <f t="shared" ca="1" si="491"/>
        <v>1.179E-2</v>
      </c>
      <c r="M1234" s="508">
        <f t="shared" ca="1" si="492"/>
        <v>0</v>
      </c>
      <c r="N1234" s="512">
        <f t="shared" ca="1" si="493"/>
        <v>0</v>
      </c>
      <c r="O1234" s="512">
        <f t="shared" ca="1" si="496"/>
        <v>1.0611000000000001E-2</v>
      </c>
      <c r="P1234" s="513">
        <f t="shared" ca="1" si="497"/>
        <v>0</v>
      </c>
      <c r="Q1234" s="514" t="str">
        <f t="shared" ca="1" si="494"/>
        <v>Dump</v>
      </c>
      <c r="R1234" s="515">
        <f t="shared" ca="1" si="495"/>
        <v>0.71111111111111114</v>
      </c>
    </row>
    <row r="1235" spans="2:16384">
      <c r="B1235" s="772" t="s">
        <v>1160</v>
      </c>
      <c r="C1235" s="376">
        <v>1</v>
      </c>
      <c r="D1235" s="771">
        <v>3.2</v>
      </c>
      <c r="E1235" s="104">
        <v>1.6400000000000001E-2</v>
      </c>
      <c r="F1235" s="104"/>
      <c r="H1235" s="601">
        <v>999</v>
      </c>
      <c r="I1235" s="510">
        <f t="shared" si="489"/>
        <v>1256</v>
      </c>
      <c r="J1235" s="53" t="str" cm="1">
        <f t="array" aca="1" ref="J1235" ca="1">INDIRECT("B" &amp; I1235)</f>
        <v>NIVEL 974 M4 7S T.PM 999 23-04-2026</v>
      </c>
      <c r="K1235" s="511">
        <f t="shared" ca="1" si="490"/>
        <v>3.2</v>
      </c>
      <c r="L1235" s="508">
        <f t="shared" ca="1" si="491"/>
        <v>9.6299999999999997E-3</v>
      </c>
      <c r="M1235" s="508">
        <f t="shared" ca="1" si="492"/>
        <v>0</v>
      </c>
      <c r="N1235" s="512">
        <f t="shared" ca="1" si="493"/>
        <v>0</v>
      </c>
      <c r="O1235" s="512">
        <f t="shared" ca="1" si="496"/>
        <v>8.6669999999999994E-3</v>
      </c>
      <c r="P1235" s="513">
        <f t="shared" ca="1" si="497"/>
        <v>0</v>
      </c>
      <c r="Q1235" s="514" t="str">
        <f t="shared" ca="1" si="494"/>
        <v>Dump</v>
      </c>
      <c r="R1235" s="515">
        <f t="shared" ca="1" si="495"/>
        <v>0.71111111111111114</v>
      </c>
    </row>
    <row r="1236" spans="2:16384">
      <c r="B1236" s="772" t="s">
        <v>1161</v>
      </c>
      <c r="C1236" s="376">
        <v>1</v>
      </c>
      <c r="D1236" s="771">
        <v>3.2</v>
      </c>
      <c r="E1236" s="104">
        <v>1.5299999999999999E-2</v>
      </c>
      <c r="F1236" s="104"/>
      <c r="H1236" s="601">
        <v>1000</v>
      </c>
      <c r="I1236" s="510">
        <f t="shared" si="489"/>
        <v>1257</v>
      </c>
      <c r="J1236" s="53" t="str" cm="1">
        <f t="array" aca="1" ref="J1236" ca="1">INDIRECT("B" &amp; I1236)</f>
        <v>NIVEL 974 M4 7S T.PM 1000 23-04-2026</v>
      </c>
      <c r="K1236" s="511">
        <f t="shared" ca="1" si="490"/>
        <v>3.2</v>
      </c>
      <c r="L1236" s="508">
        <f t="shared" ca="1" si="491"/>
        <v>8.2800000000000009E-3</v>
      </c>
      <c r="M1236" s="508">
        <f t="shared" ca="1" si="492"/>
        <v>0</v>
      </c>
      <c r="N1236" s="512">
        <f t="shared" ca="1" si="493"/>
        <v>0</v>
      </c>
      <c r="O1236" s="512">
        <f t="shared" ca="1" si="496"/>
        <v>7.4520000000000012E-3</v>
      </c>
      <c r="P1236" s="513">
        <f t="shared" ca="1" si="497"/>
        <v>0</v>
      </c>
      <c r="Q1236" s="514" t="str">
        <f t="shared" ca="1" si="494"/>
        <v>Dump</v>
      </c>
      <c r="R1236" s="515">
        <f t="shared" ca="1" si="495"/>
        <v>0.71111111111111114</v>
      </c>
    </row>
    <row r="1237" spans="2:16384">
      <c r="B1237" s="772" t="s">
        <v>1162</v>
      </c>
      <c r="C1237" s="376">
        <v>1</v>
      </c>
      <c r="D1237" s="771">
        <v>3.2</v>
      </c>
      <c r="E1237" s="104">
        <v>1.4999999999999999E-2</v>
      </c>
      <c r="F1237" s="104"/>
      <c r="H1237" s="601">
        <v>1006</v>
      </c>
      <c r="I1237" s="510">
        <f t="shared" si="489"/>
        <v>1262</v>
      </c>
      <c r="J1237" s="53" t="str" cm="1">
        <f t="array" aca="1" ref="J1237" ca="1">INDIRECT("B" &amp; I1237)</f>
        <v>NIVEL 974 M4 7S PM 1006 24-04-2026</v>
      </c>
      <c r="K1237" s="511">
        <f t="shared" ca="1" si="490"/>
        <v>3.2</v>
      </c>
      <c r="L1237" s="508">
        <f t="shared" ca="1" si="491"/>
        <v>1.4669999999999999E-2</v>
      </c>
      <c r="M1237" s="508">
        <f t="shared" ca="1" si="492"/>
        <v>0</v>
      </c>
      <c r="N1237" s="512">
        <f t="shared" ca="1" si="493"/>
        <v>0</v>
      </c>
      <c r="O1237" s="512">
        <f t="shared" ca="1" si="496"/>
        <v>1.3202999999999999E-2</v>
      </c>
      <c r="P1237" s="513">
        <f t="shared" ca="1" si="497"/>
        <v>0</v>
      </c>
      <c r="Q1237" s="514" t="str">
        <f t="shared" ca="1" si="494"/>
        <v>Dump</v>
      </c>
      <c r="R1237" s="515">
        <f t="shared" ca="1" si="495"/>
        <v>0.71111111111111114</v>
      </c>
    </row>
    <row r="1238" spans="2:16384">
      <c r="B1238" s="772" t="s">
        <v>1163</v>
      </c>
      <c r="C1238" s="376">
        <v>1</v>
      </c>
      <c r="D1238" s="771">
        <v>3.2</v>
      </c>
      <c r="E1238" s="104">
        <v>1.4E-2</v>
      </c>
      <c r="F1238" s="104"/>
      <c r="H1238" s="601">
        <v>1007</v>
      </c>
      <c r="I1238" s="510">
        <f t="shared" si="489"/>
        <v>1263</v>
      </c>
      <c r="J1238" s="53" t="str" cm="1">
        <f t="array" aca="1" ref="J1238" ca="1">INDIRECT("B" &amp; I1238)</f>
        <v>NIVEL 974 M4 7S PM 1007 24-04-2026</v>
      </c>
      <c r="K1238" s="511">
        <f t="shared" ca="1" si="490"/>
        <v>3.2</v>
      </c>
      <c r="L1238" s="508">
        <f t="shared" ca="1" si="491"/>
        <v>9.2700000000000005E-3</v>
      </c>
      <c r="M1238" s="508">
        <f t="shared" ca="1" si="492"/>
        <v>0</v>
      </c>
      <c r="N1238" s="512">
        <f t="shared" ca="1" si="493"/>
        <v>0</v>
      </c>
      <c r="O1238" s="512">
        <f t="shared" ca="1" si="496"/>
        <v>8.3430000000000015E-3</v>
      </c>
      <c r="P1238" s="513">
        <f t="shared" ca="1" si="497"/>
        <v>0</v>
      </c>
      <c r="Q1238" s="514" t="str">
        <f t="shared" ca="1" si="494"/>
        <v>Dump</v>
      </c>
      <c r="R1238" s="515">
        <f t="shared" ca="1" si="495"/>
        <v>0.71111111111111114</v>
      </c>
    </row>
    <row r="1239" spans="2:16384">
      <c r="B1239" s="772" t="s">
        <v>1164</v>
      </c>
      <c r="C1239" s="376">
        <v>1</v>
      </c>
      <c r="D1239" s="771">
        <v>3.2</v>
      </c>
      <c r="E1239" s="104">
        <v>1.44E-2</v>
      </c>
      <c r="F1239" s="104"/>
      <c r="H1239" s="601">
        <v>1009</v>
      </c>
      <c r="I1239" s="510">
        <f t="shared" si="489"/>
        <v>1264</v>
      </c>
      <c r="J1239" s="53" t="str" cm="1">
        <f t="array" aca="1" ref="J1239" ca="1">INDIRECT("B" &amp; I1239)</f>
        <v>NIVEL 974 M4 7S PM 1009 24-04-2026</v>
      </c>
      <c r="K1239" s="511">
        <f t="shared" ca="1" si="490"/>
        <v>3.2</v>
      </c>
      <c r="L1239" s="508">
        <f t="shared" ca="1" si="491"/>
        <v>1.008E-2</v>
      </c>
      <c r="M1239" s="508">
        <f t="shared" ca="1" si="492"/>
        <v>0</v>
      </c>
      <c r="N1239" s="512">
        <f t="shared" ca="1" si="493"/>
        <v>0</v>
      </c>
      <c r="O1239" s="512">
        <f t="shared" ca="1" si="496"/>
        <v>9.0720000000000002E-3</v>
      </c>
      <c r="P1239" s="513">
        <f t="shared" ca="1" si="497"/>
        <v>0</v>
      </c>
      <c r="Q1239" s="514" t="str">
        <f t="shared" ca="1" si="494"/>
        <v>Dump</v>
      </c>
      <c r="R1239" s="515">
        <f t="shared" ca="1" si="495"/>
        <v>0.71111111111111114</v>
      </c>
    </row>
    <row r="1240" spans="2:16384">
      <c r="B1240" s="772" t="s">
        <v>1165</v>
      </c>
      <c r="C1240" s="376">
        <v>1</v>
      </c>
      <c r="D1240" s="771">
        <v>3.2</v>
      </c>
      <c r="E1240" s="104">
        <v>1.8200000000000001E-2</v>
      </c>
      <c r="F1240" s="104"/>
      <c r="H1240" s="601">
        <v>1010</v>
      </c>
      <c r="I1240" s="510">
        <f t="shared" si="489"/>
        <v>1265</v>
      </c>
      <c r="J1240" s="53" t="str" cm="1">
        <f t="array" aca="1" ref="J1240" ca="1">INDIRECT("B" &amp; I1240)</f>
        <v>NIVEL 974 M4 7S PM 1010 24-04-2026</v>
      </c>
      <c r="K1240" s="511">
        <f t="shared" ca="1" si="490"/>
        <v>3.2</v>
      </c>
      <c r="L1240" s="508">
        <f t="shared" ca="1" si="491"/>
        <v>9.1800000000000007E-3</v>
      </c>
      <c r="M1240" s="508">
        <f t="shared" ca="1" si="492"/>
        <v>0</v>
      </c>
      <c r="N1240" s="512">
        <f t="shared" ca="1" si="493"/>
        <v>0</v>
      </c>
      <c r="O1240" s="512">
        <f t="shared" ca="1" si="496"/>
        <v>8.2620000000000002E-3</v>
      </c>
      <c r="P1240" s="513">
        <f t="shared" ca="1" si="497"/>
        <v>0</v>
      </c>
      <c r="Q1240" s="514" t="str">
        <f t="shared" ca="1" si="494"/>
        <v>Dump</v>
      </c>
      <c r="R1240" s="515">
        <f t="shared" ca="1" si="495"/>
        <v>0.71111111111111114</v>
      </c>
    </row>
    <row r="1241" spans="2:16384">
      <c r="B1241" s="772" t="s">
        <v>1166</v>
      </c>
      <c r="C1241" s="376">
        <v>1</v>
      </c>
      <c r="D1241" s="771">
        <v>3.2</v>
      </c>
      <c r="E1241" s="104">
        <v>2.2800000000000001E-2</v>
      </c>
      <c r="F1241" s="104"/>
      <c r="H1241" s="560"/>
      <c r="I1241" s="559">
        <v>6</v>
      </c>
      <c r="J1241" s="77" t="s">
        <v>517</v>
      </c>
      <c r="K1241" s="561">
        <f>+I1241*1.7</f>
        <v>10.199999999999999</v>
      </c>
      <c r="L1241" s="562">
        <f ca="1">+O1225</f>
        <v>1.5732692307692309E-2</v>
      </c>
      <c r="M1241" s="562" t="e">
        <f>INDEX(F:F, MATCH($J1241, $B:$B, 0))*0.9</f>
        <v>#N/A</v>
      </c>
      <c r="N1241" s="563" cm="1">
        <f t="array" aca="1" ref="N1241" ca="1">IFERROR(
INDEX(N:N,
MATCH(""&amp;TRIM(J1241)&amp;"",I:I,0) +
MATCH(TRUE,OFFSET(O321,MATCH(""&amp;TRIM(J1241)&amp;"",I:I,0)-1,0,50,1)="",0)
-2
),
"")</f>
        <v>0</v>
      </c>
      <c r="O1241" s="566">
        <f ca="1">+O1225</f>
        <v>1.5732692307692309E-2</v>
      </c>
      <c r="P1241" s="513" t="e">
        <f t="shared" si="497"/>
        <v>#N/A</v>
      </c>
      <c r="Q1241" s="564" t="s">
        <v>338</v>
      </c>
      <c r="R1241" s="565">
        <f t="shared" si="495"/>
        <v>2.2666666666666666</v>
      </c>
      <c r="BB1241" s="141"/>
      <c r="BC1241" s="141"/>
      <c r="BD1241" s="141"/>
      <c r="BE1241" s="141"/>
      <c r="BF1241" s="141"/>
      <c r="BG1241" s="141"/>
      <c r="BH1241" s="141"/>
      <c r="BI1241" s="141"/>
      <c r="BJ1241" s="141"/>
      <c r="BK1241" s="141"/>
      <c r="BL1241" s="141"/>
      <c r="BM1241" s="141"/>
      <c r="BN1241" s="141"/>
      <c r="BO1241" s="141"/>
      <c r="BP1241" s="141"/>
      <c r="BQ1241" s="141"/>
      <c r="BR1241" s="141"/>
      <c r="BS1241" s="141"/>
      <c r="BT1241" s="141"/>
      <c r="BU1241" s="141"/>
      <c r="BV1241" s="141"/>
      <c r="BW1241" s="141"/>
      <c r="BX1241" s="141"/>
      <c r="BY1241" s="141"/>
      <c r="BZ1241" s="141"/>
      <c r="CA1241" s="141"/>
      <c r="CB1241" s="141"/>
      <c r="CC1241" s="141"/>
      <c r="CD1241" s="141"/>
      <c r="CE1241" s="141"/>
      <c r="CF1241" s="141"/>
      <c r="CG1241" s="141"/>
      <c r="CH1241" s="141"/>
      <c r="CI1241" s="141"/>
      <c r="CJ1241" s="141"/>
      <c r="CK1241" s="141"/>
      <c r="CL1241" s="141"/>
      <c r="CM1241" s="141"/>
      <c r="CN1241" s="141"/>
      <c r="CO1241" s="141"/>
      <c r="CP1241" s="141"/>
      <c r="CQ1241" s="141"/>
      <c r="CR1241" s="141"/>
      <c r="CS1241" s="141"/>
      <c r="CT1241" s="141"/>
      <c r="CU1241" s="141"/>
      <c r="CV1241" s="141"/>
      <c r="CW1241" s="141"/>
      <c r="CX1241" s="141"/>
      <c r="CY1241" s="141"/>
      <c r="CZ1241" s="141"/>
      <c r="DA1241" s="141"/>
      <c r="DB1241" s="141"/>
      <c r="DC1241" s="141"/>
      <c r="DD1241" s="141"/>
      <c r="DE1241" s="141"/>
      <c r="DF1241" s="141"/>
      <c r="DG1241" s="141"/>
      <c r="DH1241" s="141"/>
      <c r="DI1241" s="141"/>
      <c r="DJ1241" s="141"/>
      <c r="DK1241" s="141"/>
      <c r="DL1241" s="141"/>
      <c r="DM1241" s="141"/>
      <c r="DN1241" s="141"/>
      <c r="DO1241" s="141"/>
      <c r="DP1241" s="141"/>
      <c r="DQ1241" s="141"/>
      <c r="DR1241" s="141"/>
      <c r="DS1241" s="141"/>
      <c r="DT1241" s="141"/>
      <c r="DU1241" s="141"/>
      <c r="DV1241" s="141"/>
      <c r="DW1241" s="141"/>
      <c r="DX1241" s="141"/>
      <c r="DY1241" s="141"/>
      <c r="DZ1241" s="141"/>
      <c r="EA1241" s="141"/>
      <c r="EB1241" s="141"/>
      <c r="EC1241" s="141"/>
      <c r="ED1241" s="141"/>
      <c r="EE1241" s="141"/>
      <c r="EF1241" s="141"/>
      <c r="EG1241" s="141"/>
      <c r="EH1241" s="141"/>
      <c r="EI1241" s="141"/>
      <c r="EJ1241" s="141"/>
      <c r="EK1241" s="141"/>
      <c r="EL1241" s="141"/>
      <c r="EM1241" s="141"/>
      <c r="EN1241" s="141"/>
      <c r="EO1241" s="141"/>
      <c r="EP1241" s="141"/>
      <c r="EQ1241" s="141"/>
      <c r="ER1241" s="141"/>
      <c r="ES1241" s="141"/>
      <c r="ET1241" s="141"/>
      <c r="EU1241" s="141"/>
      <c r="EV1241" s="141"/>
      <c r="EW1241" s="141"/>
      <c r="EX1241" s="141"/>
      <c r="EY1241" s="141"/>
      <c r="EZ1241" s="141"/>
      <c r="FA1241" s="141"/>
      <c r="FB1241" s="141"/>
      <c r="FC1241" s="141"/>
      <c r="FD1241" s="141"/>
      <c r="FE1241" s="141"/>
      <c r="FF1241" s="141"/>
      <c r="FG1241" s="141"/>
      <c r="FH1241" s="141"/>
      <c r="FI1241" s="141"/>
      <c r="FJ1241" s="141"/>
      <c r="FK1241" s="141"/>
      <c r="FL1241" s="141"/>
      <c r="FM1241" s="141"/>
      <c r="FN1241" s="141"/>
      <c r="FO1241" s="141"/>
      <c r="FP1241" s="141"/>
      <c r="FQ1241" s="141"/>
      <c r="FR1241" s="141"/>
      <c r="FS1241" s="141"/>
      <c r="FT1241" s="141"/>
      <c r="FU1241" s="141"/>
      <c r="FV1241" s="141"/>
      <c r="FW1241" s="141"/>
      <c r="FX1241" s="141"/>
      <c r="FY1241" s="141"/>
      <c r="FZ1241" s="141"/>
      <c r="GA1241" s="141"/>
      <c r="GB1241" s="141"/>
      <c r="GC1241" s="141"/>
      <c r="GD1241" s="141"/>
      <c r="GE1241" s="141"/>
      <c r="GF1241" s="141"/>
      <c r="GG1241" s="141"/>
      <c r="GH1241" s="141"/>
      <c r="GI1241" s="141"/>
      <c r="GJ1241" s="141"/>
      <c r="GK1241" s="141"/>
      <c r="GL1241" s="141"/>
      <c r="GM1241" s="141"/>
      <c r="GN1241" s="141"/>
      <c r="GO1241" s="141"/>
      <c r="GP1241" s="141"/>
      <c r="GQ1241" s="141"/>
      <c r="GR1241" s="141"/>
      <c r="GS1241" s="141"/>
      <c r="GT1241" s="141"/>
      <c r="GU1241" s="141"/>
      <c r="GV1241" s="141"/>
      <c r="GW1241" s="141"/>
      <c r="GX1241" s="141"/>
      <c r="GY1241" s="141"/>
      <c r="GZ1241" s="141"/>
      <c r="HA1241" s="141"/>
      <c r="HB1241" s="141"/>
      <c r="HC1241" s="141"/>
      <c r="HD1241" s="141"/>
      <c r="HE1241" s="141"/>
      <c r="HF1241" s="141"/>
      <c r="HG1241" s="141"/>
      <c r="HH1241" s="141"/>
      <c r="HI1241" s="141"/>
      <c r="HJ1241" s="141"/>
      <c r="HK1241" s="141"/>
      <c r="HL1241" s="141"/>
      <c r="HM1241" s="141"/>
      <c r="HN1241" s="141"/>
      <c r="HO1241" s="141"/>
      <c r="HP1241" s="141"/>
      <c r="HQ1241" s="141"/>
      <c r="HR1241" s="141"/>
      <c r="HS1241" s="141"/>
      <c r="HT1241" s="141"/>
      <c r="HU1241" s="141"/>
      <c r="HV1241" s="141"/>
      <c r="HW1241" s="141"/>
      <c r="HX1241" s="141"/>
      <c r="HY1241" s="141"/>
      <c r="HZ1241" s="141"/>
      <c r="IA1241" s="141"/>
      <c r="IB1241" s="141"/>
      <c r="IC1241" s="141"/>
      <c r="ID1241" s="141"/>
      <c r="IE1241" s="141"/>
      <c r="IF1241" s="141"/>
      <c r="IG1241" s="141"/>
      <c r="IH1241" s="141"/>
      <c r="II1241" s="141"/>
      <c r="IJ1241" s="141"/>
      <c r="IK1241" s="141"/>
      <c r="IL1241" s="141"/>
      <c r="IM1241" s="141"/>
      <c r="IN1241" s="141"/>
      <c r="IO1241" s="141"/>
      <c r="IP1241" s="141"/>
      <c r="IQ1241" s="141"/>
      <c r="IR1241" s="141"/>
      <c r="IS1241" s="141"/>
      <c r="IT1241" s="141"/>
      <c r="IU1241" s="141"/>
      <c r="IV1241" s="141"/>
      <c r="IW1241" s="141"/>
      <c r="IX1241" s="141"/>
      <c r="IY1241" s="141"/>
      <c r="IZ1241" s="141"/>
      <c r="JA1241" s="141"/>
      <c r="JB1241" s="141"/>
      <c r="JC1241" s="141"/>
      <c r="JD1241" s="141"/>
      <c r="JE1241" s="141"/>
      <c r="JF1241" s="141"/>
      <c r="JG1241" s="141"/>
      <c r="JH1241" s="141"/>
      <c r="JI1241" s="141"/>
      <c r="JJ1241" s="141"/>
      <c r="JK1241" s="141"/>
      <c r="JL1241" s="141"/>
      <c r="JM1241" s="141"/>
      <c r="JN1241" s="141"/>
      <c r="JO1241" s="141"/>
      <c r="JP1241" s="141"/>
      <c r="JQ1241" s="141"/>
      <c r="JR1241" s="141"/>
      <c r="JS1241" s="141"/>
      <c r="JT1241" s="141"/>
      <c r="JU1241" s="141"/>
      <c r="JV1241" s="141"/>
      <c r="JW1241" s="141"/>
      <c r="JX1241" s="141"/>
      <c r="JY1241" s="141"/>
      <c r="JZ1241" s="141"/>
      <c r="KA1241" s="141"/>
      <c r="KB1241" s="141"/>
      <c r="KC1241" s="141"/>
      <c r="KD1241" s="141"/>
      <c r="KE1241" s="141"/>
      <c r="KF1241" s="141"/>
      <c r="KG1241" s="141"/>
      <c r="KH1241" s="141"/>
      <c r="KI1241" s="141"/>
      <c r="KJ1241" s="141"/>
      <c r="KK1241" s="141"/>
      <c r="KL1241" s="141"/>
      <c r="KM1241" s="141"/>
      <c r="KN1241" s="141"/>
      <c r="KO1241" s="141"/>
      <c r="KP1241" s="141"/>
      <c r="KQ1241" s="141"/>
      <c r="KR1241" s="141"/>
      <c r="KS1241" s="141"/>
      <c r="KT1241" s="141"/>
      <c r="KU1241" s="141"/>
      <c r="KV1241" s="141"/>
      <c r="KW1241" s="141"/>
      <c r="KX1241" s="141"/>
      <c r="KY1241" s="141"/>
      <c r="KZ1241" s="141"/>
      <c r="LA1241" s="141"/>
      <c r="LB1241" s="141"/>
      <c r="LC1241" s="141"/>
      <c r="LD1241" s="141"/>
      <c r="LE1241" s="141"/>
      <c r="LF1241" s="141"/>
      <c r="LG1241" s="141"/>
      <c r="LH1241" s="141"/>
      <c r="LI1241" s="141"/>
      <c r="LJ1241" s="141"/>
      <c r="LK1241" s="141"/>
      <c r="LL1241" s="141"/>
      <c r="LM1241" s="141"/>
      <c r="LN1241" s="141"/>
      <c r="LO1241" s="141"/>
      <c r="LP1241" s="141"/>
      <c r="LQ1241" s="141"/>
      <c r="LR1241" s="141"/>
      <c r="LS1241" s="141"/>
      <c r="LT1241" s="141"/>
      <c r="LU1241" s="141"/>
      <c r="LV1241" s="141"/>
      <c r="LW1241" s="141"/>
      <c r="LX1241" s="141"/>
      <c r="LY1241" s="141"/>
      <c r="LZ1241" s="141"/>
      <c r="MA1241" s="141"/>
      <c r="MB1241" s="141"/>
      <c r="MC1241" s="141"/>
      <c r="MD1241" s="141"/>
      <c r="ME1241" s="141"/>
      <c r="MF1241" s="141"/>
      <c r="MG1241" s="141"/>
      <c r="MH1241" s="141"/>
      <c r="MI1241" s="141"/>
      <c r="MJ1241" s="141"/>
      <c r="MK1241" s="141"/>
      <c r="ML1241" s="141"/>
      <c r="MM1241" s="141"/>
      <c r="MN1241" s="141"/>
      <c r="MO1241" s="141"/>
      <c r="MP1241" s="141"/>
      <c r="MQ1241" s="141"/>
      <c r="MR1241" s="141"/>
      <c r="MS1241" s="141"/>
      <c r="MT1241" s="141"/>
      <c r="MU1241" s="141"/>
      <c r="MV1241" s="141"/>
      <c r="MW1241" s="141"/>
      <c r="MX1241" s="141"/>
      <c r="MY1241" s="141"/>
      <c r="MZ1241" s="141"/>
      <c r="NA1241" s="141"/>
      <c r="NB1241" s="141"/>
      <c r="NC1241" s="141"/>
      <c r="ND1241" s="141"/>
      <c r="NE1241" s="141"/>
      <c r="NF1241" s="141"/>
      <c r="NG1241" s="141"/>
      <c r="NH1241" s="141"/>
      <c r="NI1241" s="141"/>
      <c r="NJ1241" s="141"/>
      <c r="NK1241" s="141"/>
      <c r="NL1241" s="141"/>
      <c r="NM1241" s="141"/>
      <c r="NN1241" s="141"/>
      <c r="NO1241" s="141"/>
      <c r="NP1241" s="141"/>
      <c r="NQ1241" s="141"/>
      <c r="NR1241" s="141"/>
      <c r="NS1241" s="141"/>
      <c r="NT1241" s="141"/>
      <c r="NU1241" s="141"/>
      <c r="NV1241" s="141"/>
      <c r="NW1241" s="141"/>
      <c r="NX1241" s="141"/>
      <c r="NY1241" s="141"/>
      <c r="NZ1241" s="141"/>
      <c r="OA1241" s="141"/>
      <c r="OB1241" s="141"/>
      <c r="OC1241" s="141"/>
      <c r="OD1241" s="141"/>
      <c r="OE1241" s="141"/>
      <c r="OF1241" s="141"/>
      <c r="OG1241" s="141"/>
      <c r="OH1241" s="141"/>
      <c r="OI1241" s="141"/>
      <c r="OJ1241" s="141"/>
      <c r="OK1241" s="141"/>
      <c r="OL1241" s="141"/>
      <c r="OM1241" s="141"/>
      <c r="ON1241" s="141"/>
      <c r="OO1241" s="141"/>
      <c r="OP1241" s="141"/>
      <c r="OQ1241" s="141"/>
      <c r="OR1241" s="141"/>
      <c r="OS1241" s="141"/>
      <c r="OT1241" s="141"/>
      <c r="OU1241" s="141"/>
      <c r="OV1241" s="141"/>
      <c r="OW1241" s="141"/>
      <c r="OX1241" s="141"/>
      <c r="OY1241" s="141"/>
      <c r="OZ1241" s="141"/>
      <c r="PA1241" s="141"/>
      <c r="PB1241" s="141"/>
      <c r="PC1241" s="141"/>
      <c r="PD1241" s="141"/>
      <c r="PE1241" s="141"/>
      <c r="PF1241" s="141"/>
      <c r="PG1241" s="141"/>
      <c r="PH1241" s="141"/>
      <c r="PI1241" s="141"/>
      <c r="PJ1241" s="141"/>
      <c r="PK1241" s="141"/>
      <c r="PL1241" s="141"/>
      <c r="PM1241" s="141"/>
      <c r="PN1241" s="141"/>
      <c r="PO1241" s="141"/>
      <c r="PP1241" s="141"/>
      <c r="PQ1241" s="141"/>
      <c r="PR1241" s="141"/>
      <c r="PS1241" s="141"/>
      <c r="PT1241" s="141"/>
      <c r="PU1241" s="141"/>
      <c r="PV1241" s="141"/>
      <c r="PW1241" s="141"/>
      <c r="PX1241" s="141"/>
      <c r="PY1241" s="141"/>
      <c r="PZ1241" s="141"/>
      <c r="QA1241" s="141"/>
      <c r="QB1241" s="141"/>
      <c r="QC1241" s="141"/>
      <c r="QD1241" s="141"/>
      <c r="QE1241" s="141"/>
      <c r="QF1241" s="141"/>
      <c r="QG1241" s="141"/>
      <c r="QH1241" s="141"/>
      <c r="QI1241" s="141"/>
      <c r="QJ1241" s="141"/>
      <c r="QK1241" s="141"/>
      <c r="QL1241" s="141"/>
      <c r="QM1241" s="141"/>
      <c r="QN1241" s="141"/>
      <c r="QO1241" s="141"/>
      <c r="QP1241" s="141"/>
      <c r="QQ1241" s="141"/>
      <c r="QR1241" s="141"/>
      <c r="QS1241" s="141"/>
      <c r="QT1241" s="141"/>
      <c r="QU1241" s="141"/>
      <c r="QV1241" s="141"/>
      <c r="QW1241" s="141"/>
      <c r="QX1241" s="141"/>
      <c r="QY1241" s="141"/>
      <c r="QZ1241" s="141"/>
      <c r="RA1241" s="141"/>
      <c r="RB1241" s="141"/>
      <c r="RC1241" s="141"/>
      <c r="RD1241" s="141"/>
      <c r="RE1241" s="141"/>
      <c r="RF1241" s="141"/>
      <c r="RG1241" s="141"/>
      <c r="RH1241" s="141"/>
      <c r="RI1241" s="141"/>
      <c r="RJ1241" s="141"/>
      <c r="RK1241" s="141"/>
      <c r="RL1241" s="141"/>
      <c r="RM1241" s="141"/>
      <c r="RN1241" s="141"/>
      <c r="RO1241" s="141"/>
      <c r="RP1241" s="141"/>
      <c r="RQ1241" s="141"/>
      <c r="RR1241" s="141"/>
      <c r="RS1241" s="141"/>
      <c r="RT1241" s="141"/>
      <c r="RU1241" s="141"/>
      <c r="RV1241" s="141"/>
      <c r="RW1241" s="141"/>
      <c r="RX1241" s="141"/>
      <c r="RY1241" s="141"/>
      <c r="RZ1241" s="141"/>
      <c r="SA1241" s="141"/>
      <c r="SB1241" s="141"/>
      <c r="SC1241" s="141"/>
      <c r="SD1241" s="141"/>
      <c r="SE1241" s="141"/>
      <c r="SF1241" s="141"/>
      <c r="SG1241" s="141"/>
      <c r="SH1241" s="141"/>
      <c r="SI1241" s="141"/>
      <c r="SJ1241" s="141"/>
      <c r="SK1241" s="141"/>
      <c r="SL1241" s="141"/>
      <c r="SM1241" s="141"/>
      <c r="SN1241" s="141"/>
      <c r="SO1241" s="141"/>
      <c r="SP1241" s="141"/>
      <c r="SQ1241" s="141"/>
      <c r="SR1241" s="141"/>
      <c r="SS1241" s="141"/>
      <c r="ST1241" s="141"/>
      <c r="SU1241" s="141"/>
      <c r="SV1241" s="141"/>
      <c r="SW1241" s="141"/>
      <c r="SX1241" s="141"/>
      <c r="SY1241" s="141"/>
      <c r="SZ1241" s="141"/>
      <c r="TA1241" s="141"/>
      <c r="TB1241" s="141"/>
      <c r="TC1241" s="141"/>
      <c r="TD1241" s="141"/>
      <c r="TE1241" s="141"/>
      <c r="TF1241" s="141"/>
      <c r="TG1241" s="141"/>
      <c r="TH1241" s="141"/>
      <c r="TI1241" s="141"/>
      <c r="TJ1241" s="141"/>
      <c r="TK1241" s="141"/>
      <c r="TL1241" s="141"/>
      <c r="TM1241" s="141"/>
      <c r="TN1241" s="141"/>
      <c r="TO1241" s="141"/>
      <c r="TP1241" s="141"/>
      <c r="TQ1241" s="141"/>
      <c r="TR1241" s="141"/>
      <c r="TS1241" s="141"/>
      <c r="TT1241" s="141"/>
      <c r="TU1241" s="141"/>
      <c r="TV1241" s="141"/>
      <c r="TW1241" s="141"/>
      <c r="TX1241" s="141"/>
      <c r="TY1241" s="141"/>
      <c r="TZ1241" s="141"/>
      <c r="UA1241" s="141"/>
      <c r="UB1241" s="141"/>
      <c r="UC1241" s="141"/>
      <c r="UD1241" s="141"/>
      <c r="UE1241" s="141"/>
      <c r="UF1241" s="141"/>
      <c r="UG1241" s="141"/>
      <c r="UH1241" s="141"/>
      <c r="UI1241" s="141"/>
      <c r="UJ1241" s="141"/>
      <c r="UK1241" s="141"/>
      <c r="UL1241" s="141"/>
      <c r="UM1241" s="141"/>
      <c r="UN1241" s="141"/>
      <c r="UO1241" s="141"/>
      <c r="UP1241" s="141"/>
      <c r="UQ1241" s="141"/>
      <c r="UR1241" s="141"/>
      <c r="US1241" s="141"/>
      <c r="UT1241" s="141"/>
      <c r="UU1241" s="141"/>
      <c r="UV1241" s="141"/>
      <c r="UW1241" s="141"/>
      <c r="UX1241" s="141"/>
      <c r="UY1241" s="141"/>
      <c r="UZ1241" s="141"/>
      <c r="VA1241" s="141"/>
      <c r="VB1241" s="141"/>
      <c r="VC1241" s="141"/>
      <c r="VD1241" s="141"/>
      <c r="VE1241" s="141"/>
      <c r="VF1241" s="141"/>
      <c r="VG1241" s="141"/>
      <c r="VH1241" s="141"/>
      <c r="VI1241" s="141"/>
      <c r="VJ1241" s="141"/>
      <c r="VK1241" s="141"/>
      <c r="VL1241" s="141"/>
      <c r="VM1241" s="141"/>
      <c r="VN1241" s="141"/>
      <c r="VO1241" s="141"/>
      <c r="VP1241" s="141"/>
      <c r="VQ1241" s="141"/>
      <c r="VR1241" s="141"/>
      <c r="VS1241" s="141"/>
      <c r="VT1241" s="141"/>
      <c r="VU1241" s="141"/>
      <c r="VV1241" s="141"/>
      <c r="VW1241" s="141"/>
      <c r="VX1241" s="141"/>
      <c r="VY1241" s="141"/>
      <c r="VZ1241" s="141"/>
      <c r="WA1241" s="141"/>
      <c r="WB1241" s="141"/>
      <c r="WC1241" s="141"/>
      <c r="WD1241" s="141"/>
      <c r="WE1241" s="141"/>
      <c r="WF1241" s="141"/>
      <c r="WG1241" s="141"/>
      <c r="WH1241" s="141"/>
      <c r="WI1241" s="141"/>
      <c r="WJ1241" s="141"/>
      <c r="WK1241" s="141"/>
      <c r="WL1241" s="141"/>
      <c r="WM1241" s="141"/>
      <c r="WN1241" s="141"/>
      <c r="WO1241" s="141"/>
      <c r="WP1241" s="141"/>
      <c r="WQ1241" s="141"/>
      <c r="WR1241" s="141"/>
      <c r="WS1241" s="141"/>
      <c r="WT1241" s="141"/>
      <c r="WU1241" s="141"/>
      <c r="WV1241" s="141"/>
      <c r="WW1241" s="141"/>
      <c r="WX1241" s="141"/>
      <c r="WY1241" s="141"/>
      <c r="WZ1241" s="141"/>
      <c r="XA1241" s="141"/>
      <c r="XB1241" s="141"/>
      <c r="XC1241" s="141"/>
      <c r="XD1241" s="141"/>
      <c r="XE1241" s="141"/>
      <c r="XF1241" s="141"/>
      <c r="XG1241" s="141"/>
      <c r="XH1241" s="141"/>
      <c r="XI1241" s="141"/>
      <c r="XJ1241" s="141"/>
      <c r="XK1241" s="141"/>
      <c r="XL1241" s="141"/>
      <c r="XM1241" s="141"/>
      <c r="XN1241" s="141"/>
      <c r="XO1241" s="141"/>
      <c r="XP1241" s="141"/>
      <c r="XQ1241" s="141"/>
      <c r="XR1241" s="141"/>
      <c r="XS1241" s="141"/>
      <c r="XT1241" s="141"/>
      <c r="XU1241" s="141"/>
      <c r="XV1241" s="141"/>
      <c r="XW1241" s="141"/>
      <c r="XX1241" s="141"/>
      <c r="XY1241" s="141"/>
      <c r="XZ1241" s="141"/>
      <c r="YA1241" s="141"/>
      <c r="YB1241" s="141"/>
      <c r="YC1241" s="141"/>
      <c r="YD1241" s="141"/>
      <c r="YE1241" s="141"/>
      <c r="YF1241" s="141"/>
      <c r="YG1241" s="141"/>
      <c r="YH1241" s="141"/>
      <c r="YI1241" s="141"/>
      <c r="YJ1241" s="141"/>
      <c r="YK1241" s="141"/>
      <c r="YL1241" s="141"/>
      <c r="YM1241" s="141"/>
      <c r="YN1241" s="141"/>
      <c r="YO1241" s="141"/>
      <c r="YP1241" s="141"/>
      <c r="YQ1241" s="141"/>
      <c r="YR1241" s="141"/>
      <c r="YS1241" s="141"/>
      <c r="YT1241" s="141"/>
      <c r="YU1241" s="141"/>
      <c r="YV1241" s="141"/>
      <c r="YW1241" s="141"/>
      <c r="YX1241" s="141"/>
      <c r="YY1241" s="141"/>
      <c r="YZ1241" s="141"/>
      <c r="ZA1241" s="141"/>
      <c r="ZB1241" s="141"/>
      <c r="ZC1241" s="141"/>
      <c r="ZD1241" s="141"/>
      <c r="ZE1241" s="141"/>
      <c r="ZF1241" s="141"/>
      <c r="ZG1241" s="141"/>
      <c r="ZH1241" s="141"/>
      <c r="ZI1241" s="141"/>
      <c r="ZJ1241" s="141"/>
      <c r="ZK1241" s="141"/>
      <c r="ZL1241" s="141"/>
      <c r="ZM1241" s="141"/>
      <c r="ZN1241" s="141"/>
      <c r="ZO1241" s="141"/>
      <c r="ZP1241" s="141"/>
      <c r="ZQ1241" s="141"/>
      <c r="ZR1241" s="141"/>
      <c r="ZS1241" s="141"/>
      <c r="ZT1241" s="141"/>
      <c r="ZU1241" s="141"/>
      <c r="ZV1241" s="141"/>
      <c r="ZW1241" s="141"/>
      <c r="ZX1241" s="141"/>
      <c r="ZY1241" s="141"/>
      <c r="ZZ1241" s="141"/>
      <c r="AAA1241" s="141"/>
      <c r="AAB1241" s="141"/>
      <c r="AAC1241" s="141"/>
      <c r="AAD1241" s="141"/>
      <c r="AAE1241" s="141"/>
      <c r="AAF1241" s="141"/>
      <c r="AAG1241" s="141"/>
      <c r="AAH1241" s="141"/>
      <c r="AAI1241" s="141"/>
      <c r="AAJ1241" s="141"/>
      <c r="AAK1241" s="141"/>
      <c r="AAL1241" s="141"/>
      <c r="AAM1241" s="141"/>
      <c r="AAN1241" s="141"/>
      <c r="AAO1241" s="141"/>
      <c r="AAP1241" s="141"/>
      <c r="AAQ1241" s="141"/>
      <c r="AAR1241" s="141"/>
      <c r="AAS1241" s="141"/>
      <c r="AAT1241" s="141"/>
      <c r="AAU1241" s="141"/>
      <c r="AAV1241" s="141"/>
      <c r="AAW1241" s="141"/>
      <c r="AAX1241" s="141"/>
      <c r="AAY1241" s="141"/>
      <c r="AAZ1241" s="141"/>
      <c r="ABA1241" s="141"/>
      <c r="ABB1241" s="141"/>
      <c r="ABC1241" s="141"/>
      <c r="ABD1241" s="141"/>
      <c r="ABE1241" s="141"/>
      <c r="ABF1241" s="141"/>
      <c r="ABG1241" s="141"/>
      <c r="ABH1241" s="141"/>
      <c r="ABI1241" s="141"/>
      <c r="ABJ1241" s="141"/>
      <c r="ABK1241" s="141"/>
      <c r="ABL1241" s="141"/>
      <c r="ABM1241" s="141"/>
      <c r="ABN1241" s="141"/>
      <c r="ABO1241" s="141"/>
      <c r="ABP1241" s="141"/>
      <c r="ABQ1241" s="141"/>
      <c r="ABR1241" s="141"/>
      <c r="ABS1241" s="141"/>
      <c r="ABT1241" s="141"/>
      <c r="ABU1241" s="141"/>
      <c r="ABV1241" s="141"/>
      <c r="ABW1241" s="141"/>
      <c r="ABX1241" s="141"/>
      <c r="ABY1241" s="141"/>
      <c r="ABZ1241" s="141"/>
      <c r="ACA1241" s="141"/>
      <c r="ACB1241" s="141"/>
      <c r="ACC1241" s="141"/>
      <c r="ACD1241" s="141"/>
      <c r="ACE1241" s="141"/>
      <c r="ACF1241" s="141"/>
      <c r="ACG1241" s="141"/>
      <c r="ACH1241" s="141"/>
      <c r="ACI1241" s="141"/>
      <c r="ACJ1241" s="141"/>
      <c r="ACK1241" s="141"/>
      <c r="ACL1241" s="141"/>
      <c r="ACM1241" s="141"/>
      <c r="ACN1241" s="141"/>
      <c r="ACO1241" s="141"/>
      <c r="ACP1241" s="141"/>
      <c r="ACQ1241" s="141"/>
      <c r="ACR1241" s="141"/>
      <c r="ACS1241" s="141"/>
      <c r="ACT1241" s="141"/>
      <c r="ACU1241" s="141"/>
      <c r="ACV1241" s="141"/>
      <c r="ACW1241" s="141"/>
      <c r="ACX1241" s="141"/>
      <c r="ACY1241" s="141"/>
      <c r="ACZ1241" s="141"/>
      <c r="ADA1241" s="141"/>
      <c r="ADB1241" s="141"/>
      <c r="ADC1241" s="141"/>
      <c r="ADD1241" s="141"/>
      <c r="ADE1241" s="141"/>
      <c r="ADF1241" s="141"/>
      <c r="ADG1241" s="141"/>
      <c r="ADH1241" s="141"/>
      <c r="ADI1241" s="141"/>
      <c r="ADJ1241" s="141"/>
      <c r="ADK1241" s="141"/>
      <c r="ADL1241" s="141"/>
      <c r="ADM1241" s="141"/>
      <c r="ADN1241" s="141"/>
      <c r="ADO1241" s="141"/>
      <c r="ADP1241" s="141"/>
      <c r="ADQ1241" s="141"/>
      <c r="ADR1241" s="141"/>
      <c r="ADS1241" s="141"/>
      <c r="ADT1241" s="141"/>
      <c r="ADU1241" s="141"/>
      <c r="ADV1241" s="141"/>
      <c r="ADW1241" s="141"/>
      <c r="ADX1241" s="141"/>
      <c r="ADY1241" s="141"/>
      <c r="ADZ1241" s="141"/>
      <c r="AEA1241" s="141"/>
      <c r="AEB1241" s="141"/>
      <c r="AEC1241" s="141"/>
      <c r="AED1241" s="141"/>
      <c r="AEE1241" s="141"/>
      <c r="AEF1241" s="141"/>
      <c r="AEG1241" s="141"/>
      <c r="AEH1241" s="141"/>
      <c r="AEI1241" s="141"/>
      <c r="AEJ1241" s="141"/>
      <c r="AEK1241" s="141"/>
      <c r="AEL1241" s="141"/>
      <c r="AEM1241" s="141"/>
      <c r="AEN1241" s="141"/>
      <c r="AEO1241" s="141"/>
      <c r="AEP1241" s="141"/>
      <c r="AEQ1241" s="141"/>
      <c r="AER1241" s="141"/>
      <c r="AES1241" s="141"/>
      <c r="AET1241" s="141"/>
      <c r="AEU1241" s="141"/>
      <c r="AEV1241" s="141"/>
      <c r="AEW1241" s="141"/>
      <c r="AEX1241" s="141"/>
      <c r="AEY1241" s="141"/>
      <c r="AEZ1241" s="141"/>
      <c r="AFA1241" s="141"/>
      <c r="AFB1241" s="141"/>
      <c r="AFC1241" s="141"/>
      <c r="AFD1241" s="141"/>
      <c r="AFE1241" s="141"/>
      <c r="AFF1241" s="141"/>
      <c r="AFG1241" s="141"/>
      <c r="AFH1241" s="141"/>
      <c r="AFI1241" s="141"/>
      <c r="AFJ1241" s="141"/>
      <c r="AFK1241" s="141"/>
      <c r="AFL1241" s="141"/>
      <c r="AFM1241" s="141"/>
      <c r="AFN1241" s="141"/>
      <c r="AFO1241" s="141"/>
      <c r="AFP1241" s="141"/>
      <c r="AFQ1241" s="141"/>
      <c r="AFR1241" s="141"/>
      <c r="AFS1241" s="141"/>
      <c r="AFT1241" s="141"/>
      <c r="AFU1241" s="141"/>
      <c r="AFV1241" s="141"/>
      <c r="AFW1241" s="141"/>
      <c r="AFX1241" s="141"/>
      <c r="AFY1241" s="141"/>
      <c r="AFZ1241" s="141"/>
      <c r="AGA1241" s="141"/>
      <c r="AGB1241" s="141"/>
      <c r="AGC1241" s="141"/>
      <c r="AGD1241" s="141"/>
      <c r="AGE1241" s="141"/>
      <c r="AGF1241" s="141"/>
      <c r="AGG1241" s="141"/>
      <c r="AGH1241" s="141"/>
      <c r="AGI1241" s="141"/>
      <c r="AGJ1241" s="141"/>
      <c r="AGK1241" s="141"/>
      <c r="AGL1241" s="141"/>
      <c r="AGM1241" s="141"/>
      <c r="AGN1241" s="141"/>
      <c r="AGO1241" s="141"/>
      <c r="AGP1241" s="141"/>
      <c r="AGQ1241" s="141"/>
      <c r="AGR1241" s="141"/>
      <c r="AGS1241" s="141"/>
      <c r="AGT1241" s="141"/>
      <c r="AGU1241" s="141"/>
      <c r="AGV1241" s="141"/>
      <c r="AGW1241" s="141"/>
      <c r="AGX1241" s="141"/>
      <c r="AGY1241" s="141"/>
      <c r="AGZ1241" s="141"/>
      <c r="AHA1241" s="141"/>
      <c r="AHB1241" s="141"/>
      <c r="AHC1241" s="141"/>
      <c r="AHD1241" s="141"/>
      <c r="AHE1241" s="141"/>
      <c r="AHF1241" s="141"/>
      <c r="AHG1241" s="141"/>
      <c r="AHH1241" s="141"/>
      <c r="AHI1241" s="141"/>
      <c r="AHJ1241" s="141"/>
      <c r="AHK1241" s="141"/>
      <c r="AHL1241" s="141"/>
      <c r="AHM1241" s="141"/>
      <c r="AHN1241" s="141"/>
      <c r="AHO1241" s="141"/>
      <c r="AHP1241" s="141"/>
      <c r="AHQ1241" s="141"/>
      <c r="AHR1241" s="141"/>
      <c r="AHS1241" s="141"/>
      <c r="AHT1241" s="141"/>
      <c r="AHU1241" s="141"/>
      <c r="AHV1241" s="141"/>
      <c r="AHW1241" s="141"/>
      <c r="AHX1241" s="141"/>
      <c r="AHY1241" s="141"/>
      <c r="AHZ1241" s="141"/>
      <c r="AIA1241" s="141"/>
      <c r="AIB1241" s="141"/>
      <c r="AIC1241" s="141"/>
      <c r="AID1241" s="141"/>
      <c r="AIE1241" s="141"/>
      <c r="AIF1241" s="141"/>
      <c r="AIG1241" s="141"/>
      <c r="AIH1241" s="141"/>
      <c r="AII1241" s="141"/>
      <c r="AIJ1241" s="141"/>
      <c r="AIK1241" s="141"/>
      <c r="AIL1241" s="141"/>
      <c r="AIM1241" s="141"/>
      <c r="AIN1241" s="141"/>
      <c r="AIO1241" s="141"/>
      <c r="AIP1241" s="141"/>
      <c r="AIQ1241" s="141"/>
      <c r="AIR1241" s="141"/>
      <c r="AIS1241" s="141"/>
      <c r="AIT1241" s="141"/>
      <c r="AIU1241" s="141"/>
      <c r="AIV1241" s="141"/>
      <c r="AIW1241" s="141"/>
      <c r="AIX1241" s="141"/>
      <c r="AIY1241" s="141"/>
      <c r="AIZ1241" s="141"/>
      <c r="AJA1241" s="141"/>
      <c r="AJB1241" s="141"/>
      <c r="AJC1241" s="141"/>
      <c r="AJD1241" s="141"/>
      <c r="AJE1241" s="141"/>
      <c r="AJF1241" s="141"/>
      <c r="AJG1241" s="141"/>
      <c r="AJH1241" s="141"/>
      <c r="AJI1241" s="141"/>
      <c r="AJJ1241" s="141"/>
      <c r="AJK1241" s="141"/>
      <c r="AJL1241" s="141"/>
      <c r="AJM1241" s="141"/>
      <c r="AJN1241" s="141"/>
      <c r="AJO1241" s="141"/>
      <c r="AJP1241" s="141"/>
      <c r="AJQ1241" s="141"/>
      <c r="AJR1241" s="141"/>
      <c r="AJS1241" s="141"/>
      <c r="AJT1241" s="141"/>
      <c r="AJU1241" s="141"/>
      <c r="AJV1241" s="141"/>
      <c r="AJW1241" s="141"/>
      <c r="AJX1241" s="141"/>
      <c r="AJY1241" s="141"/>
      <c r="AJZ1241" s="141"/>
      <c r="AKA1241" s="141"/>
      <c r="AKB1241" s="141"/>
      <c r="AKC1241" s="141"/>
      <c r="AKD1241" s="141"/>
      <c r="AKE1241" s="141"/>
      <c r="AKF1241" s="141"/>
      <c r="AKG1241" s="141"/>
      <c r="AKH1241" s="141"/>
      <c r="AKI1241" s="141"/>
      <c r="AKJ1241" s="141"/>
      <c r="AKK1241" s="141"/>
      <c r="AKL1241" s="141"/>
      <c r="AKM1241" s="141"/>
      <c r="AKN1241" s="141"/>
      <c r="AKO1241" s="141"/>
      <c r="AKP1241" s="141"/>
      <c r="AKQ1241" s="141"/>
      <c r="AKR1241" s="141"/>
      <c r="AKS1241" s="141"/>
      <c r="AKT1241" s="141"/>
      <c r="AKU1241" s="141"/>
      <c r="AKV1241" s="141"/>
      <c r="AKW1241" s="141"/>
      <c r="AKX1241" s="141"/>
      <c r="AKY1241" s="141"/>
      <c r="AKZ1241" s="141"/>
      <c r="ALA1241" s="141"/>
      <c r="ALB1241" s="141"/>
      <c r="ALC1241" s="141"/>
      <c r="ALD1241" s="141"/>
      <c r="ALE1241" s="141"/>
      <c r="ALF1241" s="141"/>
      <c r="ALG1241" s="141"/>
      <c r="ALH1241" s="141"/>
      <c r="ALI1241" s="141"/>
      <c r="ALJ1241" s="141"/>
      <c r="ALK1241" s="141"/>
      <c r="ALL1241" s="141"/>
      <c r="ALM1241" s="141"/>
      <c r="ALN1241" s="141"/>
      <c r="ALO1241" s="141"/>
      <c r="ALP1241" s="141"/>
      <c r="ALQ1241" s="141"/>
      <c r="ALR1241" s="141"/>
      <c r="ALS1241" s="141"/>
      <c r="ALT1241" s="141"/>
      <c r="ALU1241" s="141"/>
      <c r="ALV1241" s="141"/>
      <c r="ALW1241" s="141"/>
      <c r="ALX1241" s="141"/>
      <c r="ALY1241" s="141"/>
      <c r="ALZ1241" s="141"/>
      <c r="AMA1241" s="141"/>
      <c r="AMB1241" s="141"/>
      <c r="AMC1241" s="141"/>
      <c r="AMD1241" s="141"/>
      <c r="AME1241" s="141"/>
      <c r="AMF1241" s="141"/>
      <c r="AMG1241" s="141"/>
      <c r="AMH1241" s="141"/>
      <c r="AMI1241" s="141"/>
      <c r="AMJ1241" s="141"/>
      <c r="AMK1241" s="141"/>
      <c r="AML1241" s="141"/>
      <c r="AMM1241" s="141"/>
      <c r="AMN1241" s="141"/>
      <c r="AMO1241" s="141"/>
      <c r="AMP1241" s="141"/>
      <c r="AMQ1241" s="141"/>
      <c r="AMR1241" s="141"/>
      <c r="AMS1241" s="141"/>
      <c r="AMT1241" s="141"/>
      <c r="AMU1241" s="141"/>
      <c r="AMV1241" s="141"/>
      <c r="AMW1241" s="141"/>
      <c r="AMX1241" s="141"/>
      <c r="AMY1241" s="141"/>
      <c r="AMZ1241" s="141"/>
      <c r="ANA1241" s="141"/>
      <c r="ANB1241" s="141"/>
      <c r="ANC1241" s="141"/>
      <c r="AND1241" s="141"/>
      <c r="ANE1241" s="141"/>
      <c r="ANF1241" s="141"/>
      <c r="ANG1241" s="141"/>
      <c r="ANH1241" s="141"/>
      <c r="ANI1241" s="141"/>
      <c r="ANJ1241" s="141"/>
      <c r="ANK1241" s="141"/>
      <c r="ANL1241" s="141"/>
      <c r="ANM1241" s="141"/>
      <c r="ANN1241" s="141"/>
      <c r="ANO1241" s="141"/>
      <c r="ANP1241" s="141"/>
      <c r="ANQ1241" s="141"/>
      <c r="ANR1241" s="141"/>
      <c r="ANS1241" s="141"/>
      <c r="ANT1241" s="141"/>
      <c r="ANU1241" s="141"/>
      <c r="ANV1241" s="141"/>
      <c r="ANW1241" s="141"/>
      <c r="ANX1241" s="141"/>
      <c r="ANY1241" s="141"/>
      <c r="ANZ1241" s="141"/>
      <c r="AOA1241" s="141"/>
      <c r="AOB1241" s="141"/>
      <c r="AOC1241" s="141"/>
      <c r="AOD1241" s="141"/>
      <c r="AOE1241" s="141"/>
      <c r="AOF1241" s="141"/>
      <c r="AOG1241" s="141"/>
      <c r="AOH1241" s="141"/>
      <c r="AOI1241" s="141"/>
      <c r="AOJ1241" s="141"/>
      <c r="AOK1241" s="141"/>
      <c r="AOL1241" s="141"/>
      <c r="AOM1241" s="141"/>
      <c r="AON1241" s="141"/>
      <c r="AOO1241" s="141"/>
      <c r="AOP1241" s="141"/>
      <c r="AOQ1241" s="141"/>
      <c r="AOR1241" s="141"/>
      <c r="AOS1241" s="141"/>
      <c r="AOT1241" s="141"/>
      <c r="AOU1241" s="141"/>
      <c r="AOV1241" s="141"/>
      <c r="AOW1241" s="141"/>
      <c r="AOX1241" s="141"/>
      <c r="AOY1241" s="141"/>
      <c r="AOZ1241" s="141"/>
      <c r="APA1241" s="141"/>
      <c r="APB1241" s="141"/>
      <c r="APC1241" s="141"/>
      <c r="APD1241" s="141"/>
      <c r="APE1241" s="141"/>
      <c r="APF1241" s="141"/>
      <c r="APG1241" s="141"/>
      <c r="APH1241" s="141"/>
      <c r="API1241" s="141"/>
      <c r="APJ1241" s="141"/>
      <c r="APK1241" s="141"/>
      <c r="APL1241" s="141"/>
      <c r="APM1241" s="141"/>
      <c r="APN1241" s="141"/>
      <c r="APO1241" s="141"/>
      <c r="APP1241" s="141"/>
      <c r="APQ1241" s="141"/>
      <c r="APR1241" s="141"/>
      <c r="APS1241" s="141"/>
      <c r="APT1241" s="141"/>
      <c r="APU1241" s="141"/>
      <c r="APV1241" s="141"/>
      <c r="APW1241" s="141"/>
      <c r="APX1241" s="141"/>
      <c r="APY1241" s="141"/>
      <c r="APZ1241" s="141"/>
      <c r="AQA1241" s="141"/>
      <c r="AQB1241" s="141"/>
      <c r="AQC1241" s="141"/>
      <c r="AQD1241" s="141"/>
      <c r="AQE1241" s="141"/>
      <c r="AQF1241" s="141"/>
      <c r="AQG1241" s="141"/>
      <c r="AQH1241" s="141"/>
      <c r="AQI1241" s="141"/>
      <c r="AQJ1241" s="141"/>
      <c r="AQK1241" s="141"/>
      <c r="AQL1241" s="141"/>
      <c r="AQM1241" s="141"/>
      <c r="AQN1241" s="141"/>
      <c r="AQO1241" s="141"/>
      <c r="AQP1241" s="141"/>
      <c r="AQQ1241" s="141"/>
      <c r="AQR1241" s="141"/>
      <c r="AQS1241" s="141"/>
      <c r="AQT1241" s="141"/>
      <c r="AQU1241" s="141"/>
      <c r="AQV1241" s="141"/>
      <c r="AQW1241" s="141"/>
      <c r="AQX1241" s="141"/>
      <c r="AQY1241" s="141"/>
      <c r="AQZ1241" s="141"/>
      <c r="ARA1241" s="141"/>
      <c r="ARB1241" s="141"/>
      <c r="ARC1241" s="141"/>
      <c r="ARD1241" s="141"/>
      <c r="ARE1241" s="141"/>
      <c r="ARF1241" s="141"/>
      <c r="ARG1241" s="141"/>
      <c r="ARH1241" s="141"/>
      <c r="ARI1241" s="141"/>
      <c r="ARJ1241" s="141"/>
      <c r="ARK1241" s="141"/>
      <c r="ARL1241" s="141"/>
      <c r="ARM1241" s="141"/>
      <c r="ARN1241" s="141"/>
      <c r="ARO1241" s="141"/>
      <c r="ARP1241" s="141"/>
      <c r="ARQ1241" s="141"/>
      <c r="ARR1241" s="141"/>
      <c r="ARS1241" s="141"/>
      <c r="ART1241" s="141"/>
      <c r="ARU1241" s="141"/>
      <c r="ARV1241" s="141"/>
      <c r="ARW1241" s="141"/>
      <c r="ARX1241" s="141"/>
      <c r="ARY1241" s="141"/>
      <c r="ARZ1241" s="141"/>
      <c r="ASA1241" s="141"/>
      <c r="ASB1241" s="141"/>
      <c r="ASC1241" s="141"/>
      <c r="ASD1241" s="141"/>
      <c r="ASE1241" s="141"/>
      <c r="ASF1241" s="141"/>
      <c r="ASG1241" s="141"/>
      <c r="ASH1241" s="141"/>
      <c r="ASI1241" s="141"/>
      <c r="ASJ1241" s="141"/>
      <c r="ASK1241" s="141"/>
      <c r="ASL1241" s="141"/>
      <c r="ASM1241" s="141"/>
      <c r="ASN1241" s="141"/>
      <c r="ASO1241" s="141"/>
      <c r="ASP1241" s="141"/>
      <c r="ASQ1241" s="141"/>
      <c r="ASR1241" s="141"/>
      <c r="ASS1241" s="141"/>
      <c r="AST1241" s="141"/>
      <c r="ASU1241" s="141"/>
      <c r="ASV1241" s="141"/>
      <c r="ASW1241" s="141"/>
      <c r="ASX1241" s="141"/>
      <c r="ASY1241" s="141"/>
      <c r="ASZ1241" s="141"/>
      <c r="ATA1241" s="141"/>
      <c r="ATB1241" s="141"/>
      <c r="ATC1241" s="141"/>
      <c r="ATD1241" s="141"/>
      <c r="ATE1241" s="141"/>
      <c r="ATF1241" s="141"/>
      <c r="ATG1241" s="141"/>
      <c r="ATH1241" s="141"/>
      <c r="ATI1241" s="141"/>
      <c r="ATJ1241" s="141"/>
      <c r="ATK1241" s="141"/>
      <c r="ATL1241" s="141"/>
      <c r="ATM1241" s="141"/>
      <c r="ATN1241" s="141"/>
      <c r="ATO1241" s="141"/>
      <c r="ATP1241" s="141"/>
      <c r="ATQ1241" s="141"/>
      <c r="ATR1241" s="141"/>
      <c r="ATS1241" s="141"/>
      <c r="ATT1241" s="141"/>
      <c r="ATU1241" s="141"/>
      <c r="ATV1241" s="141"/>
      <c r="ATW1241" s="141"/>
      <c r="ATX1241" s="141"/>
      <c r="ATY1241" s="141"/>
      <c r="ATZ1241" s="141"/>
      <c r="AUA1241" s="141"/>
      <c r="AUB1241" s="141"/>
      <c r="AUC1241" s="141"/>
      <c r="AUD1241" s="141"/>
      <c r="AUE1241" s="141"/>
      <c r="AUF1241" s="141"/>
      <c r="AUG1241" s="141"/>
      <c r="AUH1241" s="141"/>
      <c r="AUI1241" s="141"/>
      <c r="AUJ1241" s="141"/>
      <c r="AUK1241" s="141"/>
      <c r="AUL1241" s="141"/>
      <c r="AUM1241" s="141"/>
      <c r="AUN1241" s="141"/>
      <c r="AUO1241" s="141"/>
      <c r="AUP1241" s="141"/>
      <c r="AUQ1241" s="141"/>
      <c r="AUR1241" s="141"/>
      <c r="AUS1241" s="141"/>
      <c r="AUT1241" s="141"/>
      <c r="AUU1241" s="141"/>
      <c r="AUV1241" s="141"/>
      <c r="AUW1241" s="141"/>
      <c r="AUX1241" s="141"/>
      <c r="AUY1241" s="141"/>
      <c r="AUZ1241" s="141"/>
      <c r="AVA1241" s="141"/>
      <c r="AVB1241" s="141"/>
      <c r="AVC1241" s="141"/>
      <c r="AVD1241" s="141"/>
      <c r="AVE1241" s="141"/>
      <c r="AVF1241" s="141"/>
      <c r="AVG1241" s="141"/>
      <c r="AVH1241" s="141"/>
      <c r="AVI1241" s="141"/>
      <c r="AVJ1241" s="141"/>
      <c r="AVK1241" s="141"/>
      <c r="AVL1241" s="141"/>
      <c r="AVM1241" s="141"/>
      <c r="AVN1241" s="141"/>
      <c r="AVO1241" s="141"/>
      <c r="AVP1241" s="141"/>
      <c r="AVQ1241" s="141"/>
      <c r="AVR1241" s="141"/>
      <c r="AVS1241" s="141"/>
      <c r="AVT1241" s="141"/>
      <c r="AVU1241" s="141"/>
      <c r="AVV1241" s="141"/>
      <c r="AVW1241" s="141"/>
      <c r="AVX1241" s="141"/>
      <c r="AVY1241" s="141"/>
      <c r="AVZ1241" s="141"/>
      <c r="AWA1241" s="141"/>
      <c r="AWB1241" s="141"/>
      <c r="AWC1241" s="141"/>
      <c r="AWD1241" s="141"/>
      <c r="AWE1241" s="141"/>
      <c r="AWF1241" s="141"/>
      <c r="AWG1241" s="141"/>
      <c r="AWH1241" s="141"/>
      <c r="AWI1241" s="141"/>
      <c r="AWJ1241" s="141"/>
      <c r="AWK1241" s="141"/>
      <c r="AWL1241" s="141"/>
      <c r="AWM1241" s="141"/>
      <c r="AWN1241" s="141"/>
      <c r="AWO1241" s="141"/>
      <c r="AWP1241" s="141"/>
      <c r="AWQ1241" s="141"/>
      <c r="AWR1241" s="141"/>
      <c r="AWS1241" s="141"/>
      <c r="AWT1241" s="141"/>
      <c r="AWU1241" s="141"/>
      <c r="AWV1241" s="141"/>
      <c r="AWW1241" s="141"/>
      <c r="AWX1241" s="141"/>
      <c r="AWY1241" s="141"/>
      <c r="AWZ1241" s="141"/>
      <c r="AXA1241" s="141"/>
      <c r="AXB1241" s="141"/>
      <c r="AXC1241" s="141"/>
      <c r="AXD1241" s="141"/>
      <c r="AXE1241" s="141"/>
      <c r="AXF1241" s="141"/>
      <c r="AXG1241" s="141"/>
      <c r="AXH1241" s="141"/>
      <c r="AXI1241" s="141"/>
      <c r="AXJ1241" s="141"/>
      <c r="AXK1241" s="141"/>
      <c r="AXL1241" s="141"/>
      <c r="AXM1241" s="141"/>
      <c r="AXN1241" s="141"/>
      <c r="AXO1241" s="141"/>
      <c r="AXP1241" s="141"/>
      <c r="AXQ1241" s="141"/>
      <c r="AXR1241" s="141"/>
      <c r="AXS1241" s="141"/>
      <c r="AXT1241" s="141"/>
      <c r="AXU1241" s="141"/>
      <c r="AXV1241" s="141"/>
      <c r="AXW1241" s="141"/>
      <c r="AXX1241" s="141"/>
      <c r="AXY1241" s="141"/>
      <c r="AXZ1241" s="141"/>
      <c r="AYA1241" s="141"/>
      <c r="AYB1241" s="141"/>
      <c r="AYC1241" s="141"/>
      <c r="AYD1241" s="141"/>
      <c r="AYE1241" s="141"/>
      <c r="AYF1241" s="141"/>
      <c r="AYG1241" s="141"/>
      <c r="AYH1241" s="141"/>
      <c r="AYI1241" s="141"/>
      <c r="AYJ1241" s="141"/>
      <c r="AYK1241" s="141"/>
      <c r="AYL1241" s="141"/>
      <c r="AYM1241" s="141"/>
      <c r="AYN1241" s="141"/>
      <c r="AYO1241" s="141"/>
      <c r="AYP1241" s="141"/>
      <c r="AYQ1241" s="141"/>
      <c r="AYR1241" s="141"/>
      <c r="AYS1241" s="141"/>
      <c r="AYT1241" s="141"/>
      <c r="AYU1241" s="141"/>
      <c r="AYV1241" s="141"/>
      <c r="AYW1241" s="141"/>
      <c r="AYX1241" s="141"/>
      <c r="AYY1241" s="141"/>
      <c r="AYZ1241" s="141"/>
      <c r="AZA1241" s="141"/>
      <c r="AZB1241" s="141"/>
      <c r="AZC1241" s="141"/>
      <c r="AZD1241" s="141"/>
      <c r="AZE1241" s="141"/>
      <c r="AZF1241" s="141"/>
      <c r="AZG1241" s="141"/>
      <c r="AZH1241" s="141"/>
      <c r="AZI1241" s="141"/>
      <c r="AZJ1241" s="141"/>
      <c r="AZK1241" s="141"/>
      <c r="AZL1241" s="141"/>
      <c r="AZM1241" s="141"/>
      <c r="AZN1241" s="141"/>
      <c r="AZO1241" s="141"/>
      <c r="AZP1241" s="141"/>
      <c r="AZQ1241" s="141"/>
      <c r="AZR1241" s="141"/>
      <c r="AZS1241" s="141"/>
      <c r="AZT1241" s="141"/>
      <c r="AZU1241" s="141"/>
      <c r="AZV1241" s="141"/>
      <c r="AZW1241" s="141"/>
      <c r="AZX1241" s="141"/>
      <c r="AZY1241" s="141"/>
      <c r="AZZ1241" s="141"/>
      <c r="BAA1241" s="141"/>
      <c r="BAB1241" s="141"/>
      <c r="BAC1241" s="141"/>
      <c r="BAD1241" s="141"/>
      <c r="BAE1241" s="141"/>
      <c r="BAF1241" s="141"/>
      <c r="BAG1241" s="141"/>
      <c r="BAH1241" s="141"/>
      <c r="BAI1241" s="141"/>
      <c r="BAJ1241" s="141"/>
      <c r="BAK1241" s="141"/>
      <c r="BAL1241" s="141"/>
      <c r="BAM1241" s="141"/>
      <c r="BAN1241" s="141"/>
      <c r="BAO1241" s="141"/>
      <c r="BAP1241" s="141"/>
      <c r="BAQ1241" s="141"/>
      <c r="BAR1241" s="141"/>
      <c r="BAS1241" s="141"/>
      <c r="BAT1241" s="141"/>
      <c r="BAU1241" s="141"/>
      <c r="BAV1241" s="141"/>
      <c r="BAW1241" s="141"/>
      <c r="BAX1241" s="141"/>
      <c r="BAY1241" s="141"/>
      <c r="BAZ1241" s="141"/>
      <c r="BBA1241" s="141"/>
      <c r="BBB1241" s="141"/>
      <c r="BBC1241" s="141"/>
      <c r="BBD1241" s="141"/>
      <c r="BBE1241" s="141"/>
      <c r="BBF1241" s="141"/>
      <c r="BBG1241" s="141"/>
      <c r="BBH1241" s="141"/>
      <c r="BBI1241" s="141"/>
      <c r="BBJ1241" s="141"/>
      <c r="BBK1241" s="141"/>
      <c r="BBL1241" s="141"/>
      <c r="BBM1241" s="141"/>
      <c r="BBN1241" s="141"/>
      <c r="BBO1241" s="141"/>
      <c r="BBP1241" s="141"/>
      <c r="BBQ1241" s="141"/>
      <c r="BBR1241" s="141"/>
      <c r="BBS1241" s="141"/>
      <c r="BBT1241" s="141"/>
      <c r="BBU1241" s="141"/>
      <c r="BBV1241" s="141"/>
      <c r="BBW1241" s="141"/>
      <c r="BBX1241" s="141"/>
      <c r="BBY1241" s="141"/>
      <c r="BBZ1241" s="141"/>
      <c r="BCA1241" s="141"/>
      <c r="BCB1241" s="141"/>
      <c r="BCC1241" s="141"/>
      <c r="BCD1241" s="141"/>
      <c r="BCE1241" s="141"/>
      <c r="BCF1241" s="141"/>
      <c r="BCG1241" s="141"/>
      <c r="BCH1241" s="141"/>
      <c r="BCI1241" s="141"/>
      <c r="BCJ1241" s="141"/>
      <c r="BCK1241" s="141"/>
      <c r="BCL1241" s="141"/>
      <c r="BCM1241" s="141"/>
      <c r="BCN1241" s="141"/>
      <c r="BCO1241" s="141"/>
      <c r="BCP1241" s="141"/>
      <c r="BCQ1241" s="141"/>
      <c r="BCR1241" s="141"/>
      <c r="BCS1241" s="141"/>
      <c r="BCT1241" s="141"/>
      <c r="BCU1241" s="141"/>
      <c r="BCV1241" s="141"/>
      <c r="BCW1241" s="141"/>
      <c r="BCX1241" s="141"/>
      <c r="BCY1241" s="141"/>
      <c r="BCZ1241" s="141"/>
      <c r="BDA1241" s="141"/>
      <c r="BDB1241" s="141"/>
      <c r="BDC1241" s="141"/>
      <c r="BDD1241" s="141"/>
      <c r="BDE1241" s="141"/>
      <c r="BDF1241" s="141"/>
      <c r="BDG1241" s="141"/>
      <c r="BDH1241" s="141"/>
      <c r="BDI1241" s="141"/>
      <c r="BDJ1241" s="141"/>
      <c r="BDK1241" s="141"/>
      <c r="BDL1241" s="141"/>
      <c r="BDM1241" s="141"/>
      <c r="BDN1241" s="141"/>
      <c r="BDO1241" s="141"/>
      <c r="BDP1241" s="141"/>
      <c r="BDQ1241" s="141"/>
      <c r="BDR1241" s="141"/>
      <c r="BDS1241" s="141"/>
      <c r="BDT1241" s="141"/>
      <c r="BDU1241" s="141"/>
      <c r="BDV1241" s="141"/>
      <c r="BDW1241" s="141"/>
      <c r="BDX1241" s="141"/>
      <c r="BDY1241" s="141"/>
      <c r="BDZ1241" s="141"/>
      <c r="BEA1241" s="141"/>
      <c r="BEB1241" s="141"/>
      <c r="BEC1241" s="141"/>
      <c r="BED1241" s="141"/>
      <c r="BEE1241" s="141"/>
      <c r="BEF1241" s="141"/>
      <c r="BEG1241" s="141"/>
      <c r="BEH1241" s="141"/>
      <c r="BEI1241" s="141"/>
      <c r="BEJ1241" s="141"/>
      <c r="BEK1241" s="141"/>
      <c r="BEL1241" s="141"/>
      <c r="BEM1241" s="141"/>
      <c r="BEN1241" s="141"/>
      <c r="BEO1241" s="141"/>
      <c r="BEP1241" s="141"/>
      <c r="BEQ1241" s="141"/>
      <c r="BER1241" s="141"/>
      <c r="BES1241" s="141"/>
      <c r="BET1241" s="141"/>
      <c r="BEU1241" s="141"/>
      <c r="BEV1241" s="141"/>
      <c r="BEW1241" s="141"/>
      <c r="BEX1241" s="141"/>
      <c r="BEY1241" s="141"/>
      <c r="BEZ1241" s="141"/>
      <c r="BFA1241" s="141"/>
      <c r="BFB1241" s="141"/>
      <c r="BFC1241" s="141"/>
      <c r="BFD1241" s="141"/>
      <c r="BFE1241" s="141"/>
      <c r="BFF1241" s="141"/>
      <c r="BFG1241" s="141"/>
      <c r="BFH1241" s="141"/>
      <c r="BFI1241" s="141"/>
      <c r="BFJ1241" s="141"/>
      <c r="BFK1241" s="141"/>
      <c r="BFL1241" s="141"/>
      <c r="BFM1241" s="141"/>
      <c r="BFN1241" s="141"/>
      <c r="BFO1241" s="141"/>
      <c r="BFP1241" s="141"/>
      <c r="BFQ1241" s="141"/>
      <c r="BFR1241" s="141"/>
      <c r="BFS1241" s="141"/>
      <c r="BFT1241" s="141"/>
      <c r="BFU1241" s="141"/>
      <c r="BFV1241" s="141"/>
      <c r="BFW1241" s="141"/>
      <c r="BFX1241" s="141"/>
      <c r="BFY1241" s="141"/>
      <c r="BFZ1241" s="141"/>
      <c r="BGA1241" s="141"/>
      <c r="BGB1241" s="141"/>
      <c r="BGC1241" s="141"/>
      <c r="BGD1241" s="141"/>
      <c r="BGE1241" s="141"/>
      <c r="BGF1241" s="141"/>
      <c r="BGG1241" s="141"/>
      <c r="BGH1241" s="141"/>
      <c r="BGI1241" s="141"/>
      <c r="BGJ1241" s="141"/>
      <c r="BGK1241" s="141"/>
      <c r="BGL1241" s="141"/>
      <c r="BGM1241" s="141"/>
      <c r="BGN1241" s="141"/>
      <c r="BGO1241" s="141"/>
      <c r="BGP1241" s="141"/>
      <c r="BGQ1241" s="141"/>
      <c r="BGR1241" s="141"/>
      <c r="BGS1241" s="141"/>
      <c r="BGT1241" s="141"/>
      <c r="BGU1241" s="141"/>
      <c r="BGV1241" s="141"/>
      <c r="BGW1241" s="141"/>
      <c r="BGX1241" s="141"/>
      <c r="BGY1241" s="141"/>
      <c r="BGZ1241" s="141"/>
      <c r="BHA1241" s="141"/>
      <c r="BHB1241" s="141"/>
      <c r="BHC1241" s="141"/>
      <c r="BHD1241" s="141"/>
      <c r="BHE1241" s="141"/>
      <c r="BHF1241" s="141"/>
      <c r="BHG1241" s="141"/>
      <c r="BHH1241" s="141"/>
      <c r="BHI1241" s="141"/>
      <c r="BHJ1241" s="141"/>
      <c r="BHK1241" s="141"/>
      <c r="BHL1241" s="141"/>
      <c r="BHM1241" s="141"/>
      <c r="BHN1241" s="141"/>
      <c r="BHO1241" s="141"/>
      <c r="BHP1241" s="141"/>
      <c r="BHQ1241" s="141"/>
      <c r="BHR1241" s="141"/>
      <c r="BHS1241" s="141"/>
      <c r="BHT1241" s="141"/>
      <c r="BHU1241" s="141"/>
      <c r="BHV1241" s="141"/>
      <c r="BHW1241" s="141"/>
      <c r="BHX1241" s="141"/>
      <c r="BHY1241" s="141"/>
      <c r="BHZ1241" s="141"/>
      <c r="BIA1241" s="141"/>
      <c r="BIB1241" s="141"/>
      <c r="BIC1241" s="141"/>
      <c r="BID1241" s="141"/>
      <c r="BIE1241" s="141"/>
      <c r="BIF1241" s="141"/>
      <c r="BIG1241" s="141"/>
      <c r="BIH1241" s="141"/>
      <c r="BII1241" s="141"/>
      <c r="BIJ1241" s="141"/>
      <c r="BIK1241" s="141"/>
      <c r="BIL1241" s="141"/>
      <c r="BIM1241" s="141"/>
      <c r="BIN1241" s="141"/>
      <c r="BIO1241" s="141"/>
      <c r="BIP1241" s="141"/>
      <c r="BIQ1241" s="141"/>
      <c r="BIR1241" s="141"/>
      <c r="BIS1241" s="141"/>
      <c r="BIT1241" s="141"/>
      <c r="BIU1241" s="141"/>
      <c r="BIV1241" s="141"/>
      <c r="BIW1241" s="141"/>
      <c r="BIX1241" s="141"/>
      <c r="BIY1241" s="141"/>
      <c r="BIZ1241" s="141"/>
      <c r="BJA1241" s="141"/>
      <c r="BJB1241" s="141"/>
      <c r="BJC1241" s="141"/>
      <c r="BJD1241" s="141"/>
      <c r="BJE1241" s="141"/>
      <c r="BJF1241" s="141"/>
      <c r="BJG1241" s="141"/>
      <c r="BJH1241" s="141"/>
      <c r="BJI1241" s="141"/>
      <c r="BJJ1241" s="141"/>
      <c r="BJK1241" s="141"/>
      <c r="BJL1241" s="141"/>
      <c r="BJM1241" s="141"/>
      <c r="BJN1241" s="141"/>
      <c r="BJO1241" s="141"/>
      <c r="BJP1241" s="141"/>
      <c r="BJQ1241" s="141"/>
      <c r="BJR1241" s="141"/>
      <c r="BJS1241" s="141"/>
      <c r="BJT1241" s="141"/>
      <c r="BJU1241" s="141"/>
      <c r="BJV1241" s="141"/>
      <c r="BJW1241" s="141"/>
      <c r="BJX1241" s="141"/>
      <c r="BJY1241" s="141"/>
      <c r="BJZ1241" s="141"/>
      <c r="BKA1241" s="141"/>
      <c r="BKB1241" s="141"/>
      <c r="BKC1241" s="141"/>
      <c r="BKD1241" s="141"/>
      <c r="BKE1241" s="141"/>
      <c r="BKF1241" s="141"/>
      <c r="BKG1241" s="141"/>
      <c r="BKH1241" s="141"/>
      <c r="BKI1241" s="141"/>
      <c r="BKJ1241" s="141"/>
      <c r="BKK1241" s="141"/>
      <c r="BKL1241" s="141"/>
      <c r="BKM1241" s="141"/>
      <c r="BKN1241" s="141"/>
      <c r="BKO1241" s="141"/>
      <c r="BKP1241" s="141"/>
      <c r="BKQ1241" s="141"/>
      <c r="BKR1241" s="141"/>
      <c r="BKS1241" s="141"/>
      <c r="BKT1241" s="141"/>
      <c r="BKU1241" s="141"/>
      <c r="BKV1241" s="141"/>
      <c r="BKW1241" s="141"/>
      <c r="BKX1241" s="141"/>
      <c r="BKY1241" s="141"/>
      <c r="BKZ1241" s="141"/>
      <c r="BLA1241" s="141"/>
      <c r="BLB1241" s="141"/>
      <c r="BLC1241" s="141"/>
      <c r="BLD1241" s="141"/>
      <c r="BLE1241" s="141"/>
      <c r="BLF1241" s="141"/>
      <c r="BLG1241" s="141"/>
      <c r="BLH1241" s="141"/>
      <c r="BLI1241" s="141"/>
      <c r="BLJ1241" s="141"/>
      <c r="BLK1241" s="141"/>
      <c r="BLL1241" s="141"/>
      <c r="BLM1241" s="141"/>
      <c r="BLN1241" s="141"/>
      <c r="BLO1241" s="141"/>
      <c r="BLP1241" s="141"/>
      <c r="BLQ1241" s="141"/>
      <c r="BLR1241" s="141"/>
      <c r="BLS1241" s="141"/>
      <c r="BLT1241" s="141"/>
      <c r="BLU1241" s="141"/>
      <c r="BLV1241" s="141"/>
      <c r="BLW1241" s="141"/>
      <c r="BLX1241" s="141"/>
      <c r="BLY1241" s="141"/>
      <c r="BLZ1241" s="141"/>
      <c r="BMA1241" s="141"/>
      <c r="BMB1241" s="141"/>
      <c r="BMC1241" s="141"/>
      <c r="BMD1241" s="141"/>
      <c r="BME1241" s="141"/>
      <c r="BMF1241" s="141"/>
      <c r="BMG1241" s="141"/>
      <c r="BMH1241" s="141"/>
      <c r="BMI1241" s="141"/>
      <c r="BMJ1241" s="141"/>
      <c r="BMK1241" s="141"/>
      <c r="BML1241" s="141"/>
      <c r="BMM1241" s="141"/>
      <c r="BMN1241" s="141"/>
      <c r="BMO1241" s="141"/>
      <c r="BMP1241" s="141"/>
      <c r="BMQ1241" s="141"/>
      <c r="BMR1241" s="141"/>
      <c r="BMS1241" s="141"/>
      <c r="BMT1241" s="141"/>
      <c r="BMU1241" s="141"/>
      <c r="BMV1241" s="141"/>
      <c r="BMW1241" s="141"/>
      <c r="BMX1241" s="141"/>
      <c r="BMY1241" s="141"/>
      <c r="BMZ1241" s="141"/>
      <c r="BNA1241" s="141"/>
      <c r="BNB1241" s="141"/>
      <c r="BNC1241" s="141"/>
      <c r="BND1241" s="141"/>
      <c r="BNE1241" s="141"/>
      <c r="BNF1241" s="141"/>
      <c r="BNG1241" s="141"/>
      <c r="BNH1241" s="141"/>
      <c r="BNI1241" s="141"/>
      <c r="BNJ1241" s="141"/>
      <c r="BNK1241" s="141"/>
      <c r="BNL1241" s="141"/>
      <c r="BNM1241" s="141"/>
      <c r="BNN1241" s="141"/>
      <c r="BNO1241" s="141"/>
      <c r="BNP1241" s="141"/>
      <c r="BNQ1241" s="141"/>
      <c r="BNR1241" s="141"/>
      <c r="BNS1241" s="141"/>
      <c r="BNT1241" s="141"/>
      <c r="BNU1241" s="141"/>
      <c r="BNV1241" s="141"/>
      <c r="BNW1241" s="141"/>
      <c r="BNX1241" s="141"/>
      <c r="BNY1241" s="141"/>
      <c r="BNZ1241" s="141"/>
      <c r="BOA1241" s="141"/>
      <c r="BOB1241" s="141"/>
      <c r="BOC1241" s="141"/>
      <c r="BOD1241" s="141"/>
      <c r="BOE1241" s="141"/>
      <c r="BOF1241" s="141"/>
      <c r="BOG1241" s="141"/>
      <c r="BOH1241" s="141"/>
      <c r="BOI1241" s="141"/>
      <c r="BOJ1241" s="141"/>
      <c r="BOK1241" s="141"/>
      <c r="BOL1241" s="141"/>
      <c r="BOM1241" s="141"/>
      <c r="BON1241" s="141"/>
      <c r="BOO1241" s="141"/>
      <c r="BOP1241" s="141"/>
      <c r="BOQ1241" s="141"/>
      <c r="BOR1241" s="141"/>
      <c r="BOS1241" s="141"/>
      <c r="BOT1241" s="141"/>
      <c r="BOU1241" s="141"/>
      <c r="BOV1241" s="141"/>
      <c r="BOW1241" s="141"/>
      <c r="BOX1241" s="141"/>
      <c r="BOY1241" s="141"/>
      <c r="BOZ1241" s="141"/>
      <c r="BPA1241" s="141"/>
      <c r="BPB1241" s="141"/>
      <c r="BPC1241" s="141"/>
      <c r="BPD1241" s="141"/>
      <c r="BPE1241" s="141"/>
      <c r="BPF1241" s="141"/>
      <c r="BPG1241" s="141"/>
      <c r="BPH1241" s="141"/>
      <c r="BPI1241" s="141"/>
      <c r="BPJ1241" s="141"/>
      <c r="BPK1241" s="141"/>
      <c r="BPL1241" s="141"/>
      <c r="BPM1241" s="141"/>
      <c r="BPN1241" s="141"/>
      <c r="BPO1241" s="141"/>
      <c r="BPP1241" s="141"/>
      <c r="BPQ1241" s="141"/>
      <c r="BPR1241" s="141"/>
      <c r="BPS1241" s="141"/>
      <c r="BPT1241" s="141"/>
      <c r="BPU1241" s="141"/>
      <c r="BPV1241" s="141"/>
      <c r="BPW1241" s="141"/>
      <c r="BPX1241" s="141"/>
      <c r="BPY1241" s="141"/>
      <c r="BPZ1241" s="141"/>
      <c r="BQA1241" s="141"/>
      <c r="BQB1241" s="141"/>
      <c r="BQC1241" s="141"/>
      <c r="BQD1241" s="141"/>
      <c r="BQE1241" s="141"/>
      <c r="BQF1241" s="141"/>
      <c r="BQG1241" s="141"/>
      <c r="BQH1241" s="141"/>
      <c r="BQI1241" s="141"/>
      <c r="BQJ1241" s="141"/>
      <c r="BQK1241" s="141"/>
      <c r="BQL1241" s="141"/>
      <c r="BQM1241" s="141"/>
      <c r="BQN1241" s="141"/>
      <c r="BQO1241" s="141"/>
      <c r="BQP1241" s="141"/>
      <c r="BQQ1241" s="141"/>
      <c r="BQR1241" s="141"/>
      <c r="BQS1241" s="141"/>
      <c r="BQT1241" s="141"/>
      <c r="BQU1241" s="141"/>
      <c r="BQV1241" s="141"/>
      <c r="BQW1241" s="141"/>
      <c r="BQX1241" s="141"/>
      <c r="BQY1241" s="141"/>
      <c r="BQZ1241" s="141"/>
      <c r="BRA1241" s="141"/>
      <c r="BRB1241" s="141"/>
      <c r="BRC1241" s="141"/>
      <c r="BRD1241" s="141"/>
      <c r="BRE1241" s="141"/>
      <c r="BRF1241" s="141"/>
      <c r="BRG1241" s="141"/>
      <c r="BRH1241" s="141"/>
      <c r="BRI1241" s="141"/>
      <c r="BRJ1241" s="141"/>
      <c r="BRK1241" s="141"/>
      <c r="BRL1241" s="141"/>
      <c r="BRM1241" s="141"/>
      <c r="BRN1241" s="141"/>
      <c r="BRO1241" s="141"/>
      <c r="BRP1241" s="141"/>
      <c r="BRQ1241" s="141"/>
      <c r="BRR1241" s="141"/>
      <c r="BRS1241" s="141"/>
      <c r="BRT1241" s="141"/>
      <c r="BRU1241" s="141"/>
      <c r="BRV1241" s="141"/>
      <c r="BRW1241" s="141"/>
      <c r="BRX1241" s="141"/>
      <c r="BRY1241" s="141"/>
      <c r="BRZ1241" s="141"/>
      <c r="BSA1241" s="141"/>
      <c r="BSB1241" s="141"/>
      <c r="BSC1241" s="141"/>
      <c r="BSD1241" s="141"/>
      <c r="BSE1241" s="141"/>
      <c r="BSF1241" s="141"/>
      <c r="BSG1241" s="141"/>
      <c r="BSH1241" s="141"/>
      <c r="BSI1241" s="141"/>
      <c r="BSJ1241" s="141"/>
      <c r="BSK1241" s="141"/>
      <c r="BSL1241" s="141"/>
      <c r="BSM1241" s="141"/>
      <c r="BSN1241" s="141"/>
      <c r="BSO1241" s="141"/>
      <c r="BSP1241" s="141"/>
      <c r="BSQ1241" s="141"/>
      <c r="BSR1241" s="141"/>
      <c r="BSS1241" s="141"/>
      <c r="BST1241" s="141"/>
      <c r="BSU1241" s="141"/>
      <c r="BSV1241" s="141"/>
      <c r="BSW1241" s="141"/>
      <c r="BSX1241" s="141"/>
      <c r="BSY1241" s="141"/>
      <c r="BSZ1241" s="141"/>
      <c r="BTA1241" s="141"/>
      <c r="BTB1241" s="141"/>
      <c r="BTC1241" s="141"/>
      <c r="BTD1241" s="141"/>
      <c r="BTE1241" s="141"/>
      <c r="BTF1241" s="141"/>
      <c r="BTG1241" s="141"/>
      <c r="BTH1241" s="141"/>
      <c r="BTI1241" s="141"/>
      <c r="BTJ1241" s="141"/>
      <c r="BTK1241" s="141"/>
      <c r="BTL1241" s="141"/>
      <c r="BTM1241" s="141"/>
      <c r="BTN1241" s="141"/>
      <c r="BTO1241" s="141"/>
      <c r="BTP1241" s="141"/>
      <c r="BTQ1241" s="141"/>
      <c r="BTR1241" s="141"/>
      <c r="BTS1241" s="141"/>
      <c r="BTT1241" s="141"/>
      <c r="BTU1241" s="141"/>
      <c r="BTV1241" s="141"/>
      <c r="BTW1241" s="141"/>
      <c r="BTX1241" s="141"/>
      <c r="BTY1241" s="141"/>
      <c r="BTZ1241" s="141"/>
      <c r="BUA1241" s="141"/>
      <c r="BUB1241" s="141"/>
      <c r="BUC1241" s="141"/>
      <c r="BUD1241" s="141"/>
      <c r="BUE1241" s="141"/>
      <c r="BUF1241" s="141"/>
      <c r="BUG1241" s="141"/>
      <c r="BUH1241" s="141"/>
      <c r="BUI1241" s="141"/>
      <c r="BUJ1241" s="141"/>
      <c r="BUK1241" s="141"/>
      <c r="BUL1241" s="141"/>
      <c r="BUM1241" s="141"/>
      <c r="BUN1241" s="141"/>
      <c r="BUO1241" s="141"/>
      <c r="BUP1241" s="141"/>
      <c r="BUQ1241" s="141"/>
      <c r="BUR1241" s="141"/>
      <c r="BUS1241" s="141"/>
      <c r="BUT1241" s="141"/>
      <c r="BUU1241" s="141"/>
      <c r="BUV1241" s="141"/>
      <c r="BUW1241" s="141"/>
      <c r="BUX1241" s="141"/>
      <c r="BUY1241" s="141"/>
      <c r="BUZ1241" s="141"/>
      <c r="BVA1241" s="141"/>
      <c r="BVB1241" s="141"/>
      <c r="BVC1241" s="141"/>
      <c r="BVD1241" s="141"/>
      <c r="BVE1241" s="141"/>
      <c r="BVF1241" s="141"/>
      <c r="BVG1241" s="141"/>
      <c r="BVH1241" s="141"/>
      <c r="BVI1241" s="141"/>
      <c r="BVJ1241" s="141"/>
      <c r="BVK1241" s="141"/>
      <c r="BVL1241" s="141"/>
      <c r="BVM1241" s="141"/>
      <c r="BVN1241" s="141"/>
      <c r="BVO1241" s="141"/>
      <c r="BVP1241" s="141"/>
      <c r="BVQ1241" s="141"/>
      <c r="BVR1241" s="141"/>
      <c r="BVS1241" s="141"/>
      <c r="BVT1241" s="141"/>
      <c r="BVU1241" s="141"/>
      <c r="BVV1241" s="141"/>
      <c r="BVW1241" s="141"/>
      <c r="BVX1241" s="141"/>
      <c r="BVY1241" s="141"/>
      <c r="BVZ1241" s="141"/>
      <c r="BWA1241" s="141"/>
      <c r="BWB1241" s="141"/>
      <c r="BWC1241" s="141"/>
      <c r="BWD1241" s="141"/>
      <c r="BWE1241" s="141"/>
      <c r="BWF1241" s="141"/>
      <c r="BWG1241" s="141"/>
      <c r="BWH1241" s="141"/>
      <c r="BWI1241" s="141"/>
      <c r="BWJ1241" s="141"/>
      <c r="BWK1241" s="141"/>
      <c r="BWL1241" s="141"/>
      <c r="BWM1241" s="141"/>
      <c r="BWN1241" s="141"/>
      <c r="BWO1241" s="141"/>
      <c r="BWP1241" s="141"/>
      <c r="BWQ1241" s="141"/>
      <c r="BWR1241" s="141"/>
      <c r="BWS1241" s="141"/>
      <c r="BWT1241" s="141"/>
      <c r="BWU1241" s="141"/>
      <c r="BWV1241" s="141"/>
      <c r="BWW1241" s="141"/>
      <c r="BWX1241" s="141"/>
      <c r="BWY1241" s="141"/>
      <c r="BWZ1241" s="141"/>
      <c r="BXA1241" s="141"/>
      <c r="BXB1241" s="141"/>
      <c r="BXC1241" s="141"/>
      <c r="BXD1241" s="141"/>
      <c r="BXE1241" s="141"/>
      <c r="BXF1241" s="141"/>
      <c r="BXG1241" s="141"/>
      <c r="BXH1241" s="141"/>
      <c r="BXI1241" s="141"/>
      <c r="BXJ1241" s="141"/>
      <c r="BXK1241" s="141"/>
      <c r="BXL1241" s="141"/>
      <c r="BXM1241" s="141"/>
      <c r="BXN1241" s="141"/>
      <c r="BXO1241" s="141"/>
      <c r="BXP1241" s="141"/>
      <c r="BXQ1241" s="141"/>
      <c r="BXR1241" s="141"/>
      <c r="BXS1241" s="141"/>
      <c r="BXT1241" s="141"/>
      <c r="BXU1241" s="141"/>
      <c r="BXV1241" s="141"/>
      <c r="BXW1241" s="141"/>
      <c r="BXX1241" s="141"/>
      <c r="BXY1241" s="141"/>
      <c r="BXZ1241" s="141"/>
      <c r="BYA1241" s="141"/>
      <c r="BYB1241" s="141"/>
      <c r="BYC1241" s="141"/>
      <c r="BYD1241" s="141"/>
      <c r="BYE1241" s="141"/>
      <c r="BYF1241" s="141"/>
      <c r="BYG1241" s="141"/>
      <c r="BYH1241" s="141"/>
      <c r="BYI1241" s="141"/>
      <c r="BYJ1241" s="141"/>
      <c r="BYK1241" s="141"/>
      <c r="BYL1241" s="141"/>
      <c r="BYM1241" s="141"/>
      <c r="BYN1241" s="141"/>
      <c r="BYO1241" s="141"/>
      <c r="BYP1241" s="141"/>
      <c r="BYQ1241" s="141"/>
      <c r="BYR1241" s="141"/>
      <c r="BYS1241" s="141"/>
      <c r="BYT1241" s="141"/>
      <c r="BYU1241" s="141"/>
      <c r="BYV1241" s="141"/>
      <c r="BYW1241" s="141"/>
      <c r="BYX1241" s="141"/>
      <c r="BYY1241" s="141"/>
      <c r="BYZ1241" s="141"/>
      <c r="BZA1241" s="141"/>
      <c r="BZB1241" s="141"/>
      <c r="BZC1241" s="141"/>
      <c r="BZD1241" s="141"/>
      <c r="BZE1241" s="141"/>
      <c r="BZF1241" s="141"/>
      <c r="BZG1241" s="141"/>
      <c r="BZH1241" s="141"/>
      <c r="BZI1241" s="141"/>
      <c r="BZJ1241" s="141"/>
      <c r="BZK1241" s="141"/>
      <c r="BZL1241" s="141"/>
      <c r="BZM1241" s="141"/>
      <c r="BZN1241" s="141"/>
      <c r="BZO1241" s="141"/>
      <c r="BZP1241" s="141"/>
      <c r="BZQ1241" s="141"/>
      <c r="BZR1241" s="141"/>
      <c r="BZS1241" s="141"/>
      <c r="BZT1241" s="141"/>
      <c r="BZU1241" s="141"/>
      <c r="BZV1241" s="141"/>
      <c r="BZW1241" s="141"/>
      <c r="BZX1241" s="141"/>
      <c r="BZY1241" s="141"/>
      <c r="BZZ1241" s="141"/>
      <c r="CAA1241" s="141"/>
      <c r="CAB1241" s="141"/>
      <c r="CAC1241" s="141"/>
      <c r="CAD1241" s="141"/>
      <c r="CAE1241" s="141"/>
      <c r="CAF1241" s="141"/>
      <c r="CAG1241" s="141"/>
      <c r="CAH1241" s="141"/>
      <c r="CAI1241" s="141"/>
      <c r="CAJ1241" s="141"/>
      <c r="CAK1241" s="141"/>
      <c r="CAL1241" s="141"/>
      <c r="CAM1241" s="141"/>
      <c r="CAN1241" s="141"/>
      <c r="CAO1241" s="141"/>
      <c r="CAP1241" s="141"/>
      <c r="CAQ1241" s="141"/>
      <c r="CAR1241" s="141"/>
      <c r="CAS1241" s="141"/>
      <c r="CAT1241" s="141"/>
      <c r="CAU1241" s="141"/>
      <c r="CAV1241" s="141"/>
      <c r="CAW1241" s="141"/>
      <c r="CAX1241" s="141"/>
      <c r="CAY1241" s="141"/>
      <c r="CAZ1241" s="141"/>
      <c r="CBA1241" s="141"/>
      <c r="CBB1241" s="141"/>
      <c r="CBC1241" s="141"/>
      <c r="CBD1241" s="141"/>
      <c r="CBE1241" s="141"/>
      <c r="CBF1241" s="141"/>
      <c r="CBG1241" s="141"/>
      <c r="CBH1241" s="141"/>
      <c r="CBI1241" s="141"/>
      <c r="CBJ1241" s="141"/>
      <c r="CBK1241" s="141"/>
      <c r="CBL1241" s="141"/>
      <c r="CBM1241" s="141"/>
      <c r="CBN1241" s="141"/>
      <c r="CBO1241" s="141"/>
      <c r="CBP1241" s="141"/>
      <c r="CBQ1241" s="141"/>
      <c r="CBR1241" s="141"/>
      <c r="CBS1241" s="141"/>
      <c r="CBT1241" s="141"/>
      <c r="CBU1241" s="141"/>
      <c r="CBV1241" s="141"/>
      <c r="CBW1241" s="141"/>
      <c r="CBX1241" s="141"/>
      <c r="CBY1241" s="141"/>
      <c r="CBZ1241" s="141"/>
      <c r="CCA1241" s="141"/>
      <c r="CCB1241" s="141"/>
      <c r="CCC1241" s="141"/>
      <c r="CCD1241" s="141"/>
      <c r="CCE1241" s="141"/>
      <c r="CCF1241" s="141"/>
      <c r="CCG1241" s="141"/>
      <c r="CCH1241" s="141"/>
      <c r="CCI1241" s="141"/>
      <c r="CCJ1241" s="141"/>
      <c r="CCK1241" s="141"/>
      <c r="CCL1241" s="141"/>
      <c r="CCM1241" s="141"/>
      <c r="CCN1241" s="141"/>
      <c r="CCO1241" s="141"/>
      <c r="CCP1241" s="141"/>
      <c r="CCQ1241" s="141"/>
      <c r="CCR1241" s="141"/>
      <c r="CCS1241" s="141"/>
      <c r="CCT1241" s="141"/>
      <c r="CCU1241" s="141"/>
      <c r="CCV1241" s="141"/>
      <c r="CCW1241" s="141"/>
      <c r="CCX1241" s="141"/>
      <c r="CCY1241" s="141"/>
      <c r="CCZ1241" s="141"/>
      <c r="CDA1241" s="141"/>
      <c r="CDB1241" s="141"/>
      <c r="CDC1241" s="141"/>
      <c r="CDD1241" s="141"/>
      <c r="CDE1241" s="141"/>
      <c r="CDF1241" s="141"/>
      <c r="CDG1241" s="141"/>
      <c r="CDH1241" s="141"/>
      <c r="CDI1241" s="141"/>
      <c r="CDJ1241" s="141"/>
      <c r="CDK1241" s="141"/>
      <c r="CDL1241" s="141"/>
      <c r="CDM1241" s="141"/>
      <c r="CDN1241" s="141"/>
      <c r="CDO1241" s="141"/>
      <c r="CDP1241" s="141"/>
      <c r="CDQ1241" s="141"/>
      <c r="CDR1241" s="141"/>
      <c r="CDS1241" s="141"/>
      <c r="CDT1241" s="141"/>
      <c r="CDU1241" s="141"/>
      <c r="CDV1241" s="141"/>
      <c r="CDW1241" s="141"/>
      <c r="CDX1241" s="141"/>
      <c r="CDY1241" s="141"/>
      <c r="CDZ1241" s="141"/>
      <c r="CEA1241" s="141"/>
      <c r="CEB1241" s="141"/>
      <c r="CEC1241" s="141"/>
      <c r="CED1241" s="141"/>
      <c r="CEE1241" s="141"/>
      <c r="CEF1241" s="141"/>
      <c r="CEG1241" s="141"/>
      <c r="CEH1241" s="141"/>
      <c r="CEI1241" s="141"/>
      <c r="CEJ1241" s="141"/>
      <c r="CEK1241" s="141"/>
      <c r="CEL1241" s="141"/>
      <c r="CEM1241" s="141"/>
      <c r="CEN1241" s="141"/>
      <c r="CEO1241" s="141"/>
      <c r="CEP1241" s="141"/>
      <c r="CEQ1241" s="141"/>
      <c r="CER1241" s="141"/>
      <c r="CES1241" s="141"/>
      <c r="CET1241" s="141"/>
      <c r="CEU1241" s="141"/>
      <c r="CEV1241" s="141"/>
      <c r="CEW1241" s="141"/>
      <c r="CEX1241" s="141"/>
      <c r="CEY1241" s="141"/>
      <c r="CEZ1241" s="141"/>
      <c r="CFA1241" s="141"/>
      <c r="CFB1241" s="141"/>
      <c r="CFC1241" s="141"/>
      <c r="CFD1241" s="141"/>
      <c r="CFE1241" s="141"/>
      <c r="CFF1241" s="141"/>
      <c r="CFG1241" s="141"/>
      <c r="CFH1241" s="141"/>
      <c r="CFI1241" s="141"/>
      <c r="CFJ1241" s="141"/>
      <c r="CFK1241" s="141"/>
      <c r="CFL1241" s="141"/>
      <c r="CFM1241" s="141"/>
      <c r="CFN1241" s="141"/>
      <c r="CFO1241" s="141"/>
      <c r="CFP1241" s="141"/>
      <c r="CFQ1241" s="141"/>
      <c r="CFR1241" s="141"/>
      <c r="CFS1241" s="141"/>
      <c r="CFT1241" s="141"/>
      <c r="CFU1241" s="141"/>
      <c r="CFV1241" s="141"/>
      <c r="CFW1241" s="141"/>
      <c r="CFX1241" s="141"/>
      <c r="CFY1241" s="141"/>
      <c r="CFZ1241" s="141"/>
      <c r="CGA1241" s="141"/>
      <c r="CGB1241" s="141"/>
      <c r="CGC1241" s="141"/>
      <c r="CGD1241" s="141"/>
      <c r="CGE1241" s="141"/>
      <c r="CGF1241" s="141"/>
      <c r="CGG1241" s="141"/>
      <c r="CGH1241" s="141"/>
      <c r="CGI1241" s="141"/>
      <c r="CGJ1241" s="141"/>
      <c r="CGK1241" s="141"/>
      <c r="CGL1241" s="141"/>
      <c r="CGM1241" s="141"/>
      <c r="CGN1241" s="141"/>
      <c r="CGO1241" s="141"/>
      <c r="CGP1241" s="141"/>
      <c r="CGQ1241" s="141"/>
      <c r="CGR1241" s="141"/>
      <c r="CGS1241" s="141"/>
      <c r="CGT1241" s="141"/>
      <c r="CGU1241" s="141"/>
      <c r="CGV1241" s="141"/>
      <c r="CGW1241" s="141"/>
      <c r="CGX1241" s="141"/>
      <c r="CGY1241" s="141"/>
      <c r="CGZ1241" s="141"/>
      <c r="CHA1241" s="141"/>
      <c r="CHB1241" s="141"/>
      <c r="CHC1241" s="141"/>
      <c r="CHD1241" s="141"/>
      <c r="CHE1241" s="141"/>
      <c r="CHF1241" s="141"/>
      <c r="CHG1241" s="141"/>
      <c r="CHH1241" s="141"/>
      <c r="CHI1241" s="141"/>
      <c r="CHJ1241" s="141"/>
      <c r="CHK1241" s="141"/>
      <c r="CHL1241" s="141"/>
      <c r="CHM1241" s="141"/>
      <c r="CHN1241" s="141"/>
      <c r="CHO1241" s="141"/>
      <c r="CHP1241" s="141"/>
      <c r="CHQ1241" s="141"/>
      <c r="CHR1241" s="141"/>
      <c r="CHS1241" s="141"/>
      <c r="CHT1241" s="141"/>
      <c r="CHU1241" s="141"/>
      <c r="CHV1241" s="141"/>
      <c r="CHW1241" s="141"/>
      <c r="CHX1241" s="141"/>
      <c r="CHY1241" s="141"/>
      <c r="CHZ1241" s="141"/>
      <c r="CIA1241" s="141"/>
      <c r="CIB1241" s="141"/>
      <c r="CIC1241" s="141"/>
      <c r="CID1241" s="141"/>
      <c r="CIE1241" s="141"/>
      <c r="CIF1241" s="141"/>
      <c r="CIG1241" s="141"/>
      <c r="CIH1241" s="141"/>
      <c r="CII1241" s="141"/>
      <c r="CIJ1241" s="141"/>
      <c r="CIK1241" s="141"/>
      <c r="CIL1241" s="141"/>
      <c r="CIM1241" s="141"/>
      <c r="CIN1241" s="141"/>
      <c r="CIO1241" s="141"/>
      <c r="CIP1241" s="141"/>
      <c r="CIQ1241" s="141"/>
      <c r="CIR1241" s="141"/>
      <c r="CIS1241" s="141"/>
      <c r="CIT1241" s="141"/>
      <c r="CIU1241" s="141"/>
      <c r="CIV1241" s="141"/>
      <c r="CIW1241" s="141"/>
      <c r="CIX1241" s="141"/>
      <c r="CIY1241" s="141"/>
      <c r="CIZ1241" s="141"/>
      <c r="CJA1241" s="141"/>
      <c r="CJB1241" s="141"/>
      <c r="CJC1241" s="141"/>
      <c r="CJD1241" s="141"/>
      <c r="CJE1241" s="141"/>
      <c r="CJF1241" s="141"/>
      <c r="CJG1241" s="141"/>
      <c r="CJH1241" s="141"/>
      <c r="CJI1241" s="141"/>
      <c r="CJJ1241" s="141"/>
      <c r="CJK1241" s="141"/>
      <c r="CJL1241" s="141"/>
      <c r="CJM1241" s="141"/>
      <c r="CJN1241" s="141"/>
      <c r="CJO1241" s="141"/>
      <c r="CJP1241" s="141"/>
      <c r="CJQ1241" s="141"/>
      <c r="CJR1241" s="141"/>
      <c r="CJS1241" s="141"/>
      <c r="CJT1241" s="141"/>
      <c r="CJU1241" s="141"/>
      <c r="CJV1241" s="141"/>
      <c r="CJW1241" s="141"/>
      <c r="CJX1241" s="141"/>
      <c r="CJY1241" s="141"/>
      <c r="CJZ1241" s="141"/>
      <c r="CKA1241" s="141"/>
      <c r="CKB1241" s="141"/>
      <c r="CKC1241" s="141"/>
      <c r="CKD1241" s="141"/>
      <c r="CKE1241" s="141"/>
      <c r="CKF1241" s="141"/>
      <c r="CKG1241" s="141"/>
      <c r="CKH1241" s="141"/>
      <c r="CKI1241" s="141"/>
      <c r="CKJ1241" s="141"/>
      <c r="CKK1241" s="141"/>
      <c r="CKL1241" s="141"/>
      <c r="CKM1241" s="141"/>
      <c r="CKN1241" s="141"/>
      <c r="CKO1241" s="141"/>
      <c r="CKP1241" s="141"/>
      <c r="CKQ1241" s="141"/>
      <c r="CKR1241" s="141"/>
      <c r="CKS1241" s="141"/>
      <c r="CKT1241" s="141"/>
      <c r="CKU1241" s="141"/>
      <c r="CKV1241" s="141"/>
      <c r="CKW1241" s="141"/>
      <c r="CKX1241" s="141"/>
      <c r="CKY1241" s="141"/>
      <c r="CKZ1241" s="141"/>
      <c r="CLA1241" s="141"/>
      <c r="CLB1241" s="141"/>
      <c r="CLC1241" s="141"/>
      <c r="CLD1241" s="141"/>
      <c r="CLE1241" s="141"/>
      <c r="CLF1241" s="141"/>
      <c r="CLG1241" s="141"/>
      <c r="CLH1241" s="141"/>
      <c r="CLI1241" s="141"/>
      <c r="CLJ1241" s="141"/>
      <c r="CLK1241" s="141"/>
      <c r="CLL1241" s="141"/>
      <c r="CLM1241" s="141"/>
      <c r="CLN1241" s="141"/>
      <c r="CLO1241" s="141"/>
      <c r="CLP1241" s="141"/>
      <c r="CLQ1241" s="141"/>
      <c r="CLR1241" s="141"/>
      <c r="CLS1241" s="141"/>
      <c r="CLT1241" s="141"/>
      <c r="CLU1241" s="141"/>
      <c r="CLV1241" s="141"/>
      <c r="CLW1241" s="141"/>
      <c r="CLX1241" s="141"/>
      <c r="CLY1241" s="141"/>
      <c r="CLZ1241" s="141"/>
      <c r="CMA1241" s="141"/>
      <c r="CMB1241" s="141"/>
      <c r="CMC1241" s="141"/>
      <c r="CMD1241" s="141"/>
      <c r="CME1241" s="141"/>
      <c r="CMF1241" s="141"/>
      <c r="CMG1241" s="141"/>
      <c r="CMH1241" s="141"/>
      <c r="CMI1241" s="141"/>
      <c r="CMJ1241" s="141"/>
      <c r="CMK1241" s="141"/>
      <c r="CML1241" s="141"/>
      <c r="CMM1241" s="141"/>
      <c r="CMN1241" s="141"/>
      <c r="CMO1241" s="141"/>
      <c r="CMP1241" s="141"/>
      <c r="CMQ1241" s="141"/>
      <c r="CMR1241" s="141"/>
      <c r="CMS1241" s="141"/>
      <c r="CMT1241" s="141"/>
      <c r="CMU1241" s="141"/>
      <c r="CMV1241" s="141"/>
      <c r="CMW1241" s="141"/>
      <c r="CMX1241" s="141"/>
      <c r="CMY1241" s="141"/>
      <c r="CMZ1241" s="141"/>
      <c r="CNA1241" s="141"/>
      <c r="CNB1241" s="141"/>
      <c r="CNC1241" s="141"/>
      <c r="CND1241" s="141"/>
      <c r="CNE1241" s="141"/>
      <c r="CNF1241" s="141"/>
      <c r="CNG1241" s="141"/>
      <c r="CNH1241" s="141"/>
      <c r="CNI1241" s="141"/>
      <c r="CNJ1241" s="141"/>
      <c r="CNK1241" s="141"/>
      <c r="CNL1241" s="141"/>
      <c r="CNM1241" s="141"/>
      <c r="CNN1241" s="141"/>
      <c r="CNO1241" s="141"/>
      <c r="CNP1241" s="141"/>
      <c r="CNQ1241" s="141"/>
      <c r="CNR1241" s="141"/>
      <c r="CNS1241" s="141"/>
      <c r="CNT1241" s="141"/>
      <c r="CNU1241" s="141"/>
      <c r="CNV1241" s="141"/>
      <c r="CNW1241" s="141"/>
      <c r="CNX1241" s="141"/>
      <c r="CNY1241" s="141"/>
      <c r="CNZ1241" s="141"/>
      <c r="COA1241" s="141"/>
      <c r="COB1241" s="141"/>
      <c r="COC1241" s="141"/>
      <c r="COD1241" s="141"/>
      <c r="COE1241" s="141"/>
      <c r="COF1241" s="141"/>
      <c r="COG1241" s="141"/>
      <c r="COH1241" s="141"/>
      <c r="COI1241" s="141"/>
      <c r="COJ1241" s="141"/>
      <c r="COK1241" s="141"/>
      <c r="COL1241" s="141"/>
      <c r="COM1241" s="141"/>
      <c r="CON1241" s="141"/>
      <c r="COO1241" s="141"/>
      <c r="COP1241" s="141"/>
      <c r="COQ1241" s="141"/>
      <c r="COR1241" s="141"/>
      <c r="COS1241" s="141"/>
      <c r="COT1241" s="141"/>
      <c r="COU1241" s="141"/>
      <c r="COV1241" s="141"/>
      <c r="COW1241" s="141"/>
      <c r="COX1241" s="141"/>
      <c r="COY1241" s="141"/>
      <c r="COZ1241" s="141"/>
      <c r="CPA1241" s="141"/>
      <c r="CPB1241" s="141"/>
      <c r="CPC1241" s="141"/>
      <c r="CPD1241" s="141"/>
      <c r="CPE1241" s="141"/>
      <c r="CPF1241" s="141"/>
      <c r="CPG1241" s="141"/>
      <c r="CPH1241" s="141"/>
      <c r="CPI1241" s="141"/>
      <c r="CPJ1241" s="141"/>
      <c r="CPK1241" s="141"/>
      <c r="CPL1241" s="141"/>
      <c r="CPM1241" s="141"/>
      <c r="CPN1241" s="141"/>
      <c r="CPO1241" s="141"/>
      <c r="CPP1241" s="141"/>
      <c r="CPQ1241" s="141"/>
      <c r="CPR1241" s="141"/>
      <c r="CPS1241" s="141"/>
      <c r="CPT1241" s="141"/>
      <c r="CPU1241" s="141"/>
      <c r="CPV1241" s="141"/>
      <c r="CPW1241" s="141"/>
      <c r="CPX1241" s="141"/>
      <c r="CPY1241" s="141"/>
      <c r="CPZ1241" s="141"/>
      <c r="CQA1241" s="141"/>
      <c r="CQB1241" s="141"/>
      <c r="CQC1241" s="141"/>
      <c r="CQD1241" s="141"/>
      <c r="CQE1241" s="141"/>
      <c r="CQF1241" s="141"/>
      <c r="CQG1241" s="141"/>
      <c r="CQH1241" s="141"/>
      <c r="CQI1241" s="141"/>
      <c r="CQJ1241" s="141"/>
      <c r="CQK1241" s="141"/>
      <c r="CQL1241" s="141"/>
      <c r="CQM1241" s="141"/>
      <c r="CQN1241" s="141"/>
      <c r="CQO1241" s="141"/>
      <c r="CQP1241" s="141"/>
      <c r="CQQ1241" s="141"/>
      <c r="CQR1241" s="141"/>
      <c r="CQS1241" s="141"/>
      <c r="CQT1241" s="141"/>
      <c r="CQU1241" s="141"/>
      <c r="CQV1241" s="141"/>
      <c r="CQW1241" s="141"/>
      <c r="CQX1241" s="141"/>
      <c r="CQY1241" s="141"/>
      <c r="CQZ1241" s="141"/>
      <c r="CRA1241" s="141"/>
      <c r="CRB1241" s="141"/>
      <c r="CRC1241" s="141"/>
      <c r="CRD1241" s="141"/>
      <c r="CRE1241" s="141"/>
      <c r="CRF1241" s="141"/>
      <c r="CRG1241" s="141"/>
      <c r="CRH1241" s="141"/>
      <c r="CRI1241" s="141"/>
      <c r="CRJ1241" s="141"/>
      <c r="CRK1241" s="141"/>
      <c r="CRL1241" s="141"/>
      <c r="CRM1241" s="141"/>
      <c r="CRN1241" s="141"/>
      <c r="CRO1241" s="141"/>
      <c r="CRP1241" s="141"/>
      <c r="CRQ1241" s="141"/>
      <c r="CRR1241" s="141"/>
      <c r="CRS1241" s="141"/>
      <c r="CRT1241" s="141"/>
      <c r="CRU1241" s="141"/>
      <c r="CRV1241" s="141"/>
      <c r="CRW1241" s="141"/>
      <c r="CRX1241" s="141"/>
      <c r="CRY1241" s="141"/>
      <c r="CRZ1241" s="141"/>
      <c r="CSA1241" s="141"/>
      <c r="CSB1241" s="141"/>
      <c r="CSC1241" s="141"/>
      <c r="CSD1241" s="141"/>
      <c r="CSE1241" s="141"/>
      <c r="CSF1241" s="141"/>
      <c r="CSG1241" s="141"/>
      <c r="CSH1241" s="141"/>
      <c r="CSI1241" s="141"/>
      <c r="CSJ1241" s="141"/>
      <c r="CSK1241" s="141"/>
      <c r="CSL1241" s="141"/>
      <c r="CSM1241" s="141"/>
      <c r="CSN1241" s="141"/>
      <c r="CSO1241" s="141"/>
      <c r="CSP1241" s="141"/>
      <c r="CSQ1241" s="141"/>
      <c r="CSR1241" s="141"/>
      <c r="CSS1241" s="141"/>
      <c r="CST1241" s="141"/>
      <c r="CSU1241" s="141"/>
      <c r="CSV1241" s="141"/>
      <c r="CSW1241" s="141"/>
      <c r="CSX1241" s="141"/>
      <c r="CSY1241" s="141"/>
      <c r="CSZ1241" s="141"/>
      <c r="CTA1241" s="141"/>
      <c r="CTB1241" s="141"/>
      <c r="CTC1241" s="141"/>
      <c r="CTD1241" s="141"/>
      <c r="CTE1241" s="141"/>
      <c r="CTF1241" s="141"/>
      <c r="CTG1241" s="141"/>
      <c r="CTH1241" s="141"/>
      <c r="CTI1241" s="141"/>
      <c r="CTJ1241" s="141"/>
      <c r="CTK1241" s="141"/>
      <c r="CTL1241" s="141"/>
      <c r="CTM1241" s="141"/>
      <c r="CTN1241" s="141"/>
      <c r="CTO1241" s="141"/>
      <c r="CTP1241" s="141"/>
      <c r="CTQ1241" s="141"/>
      <c r="CTR1241" s="141"/>
      <c r="CTS1241" s="141"/>
      <c r="CTT1241" s="141"/>
      <c r="CTU1241" s="141"/>
      <c r="CTV1241" s="141"/>
      <c r="CTW1241" s="141"/>
      <c r="CTX1241" s="141"/>
      <c r="CTY1241" s="141"/>
      <c r="CTZ1241" s="141"/>
      <c r="CUA1241" s="141"/>
      <c r="CUB1241" s="141"/>
      <c r="CUC1241" s="141"/>
      <c r="CUD1241" s="141"/>
      <c r="CUE1241" s="141"/>
      <c r="CUF1241" s="141"/>
      <c r="CUG1241" s="141"/>
      <c r="CUH1241" s="141"/>
      <c r="CUI1241" s="141"/>
      <c r="CUJ1241" s="141"/>
      <c r="CUK1241" s="141"/>
      <c r="CUL1241" s="141"/>
      <c r="CUM1241" s="141"/>
      <c r="CUN1241" s="141"/>
      <c r="CUO1241" s="141"/>
      <c r="CUP1241" s="141"/>
      <c r="CUQ1241" s="141"/>
      <c r="CUR1241" s="141"/>
      <c r="CUS1241" s="141"/>
      <c r="CUT1241" s="141"/>
      <c r="CUU1241" s="141"/>
      <c r="CUV1241" s="141"/>
      <c r="CUW1241" s="141"/>
      <c r="CUX1241" s="141"/>
      <c r="CUY1241" s="141"/>
      <c r="CUZ1241" s="141"/>
      <c r="CVA1241" s="141"/>
      <c r="CVB1241" s="141"/>
      <c r="CVC1241" s="141"/>
      <c r="CVD1241" s="141"/>
      <c r="CVE1241" s="141"/>
      <c r="CVF1241" s="141"/>
      <c r="CVG1241" s="141"/>
      <c r="CVH1241" s="141"/>
      <c r="CVI1241" s="141"/>
      <c r="CVJ1241" s="141"/>
      <c r="CVK1241" s="141"/>
      <c r="CVL1241" s="141"/>
      <c r="CVM1241" s="141"/>
      <c r="CVN1241" s="141"/>
      <c r="CVO1241" s="141"/>
      <c r="CVP1241" s="141"/>
      <c r="CVQ1241" s="141"/>
      <c r="CVR1241" s="141"/>
      <c r="CVS1241" s="141"/>
      <c r="CVT1241" s="141"/>
      <c r="CVU1241" s="141"/>
      <c r="CVV1241" s="141"/>
      <c r="CVW1241" s="141"/>
      <c r="CVX1241" s="141"/>
      <c r="CVY1241" s="141"/>
      <c r="CVZ1241" s="141"/>
      <c r="CWA1241" s="141"/>
      <c r="CWB1241" s="141"/>
      <c r="CWC1241" s="141"/>
      <c r="CWD1241" s="141"/>
      <c r="CWE1241" s="141"/>
      <c r="CWF1241" s="141"/>
      <c r="CWG1241" s="141"/>
      <c r="CWH1241" s="141"/>
      <c r="CWI1241" s="141"/>
      <c r="CWJ1241" s="141"/>
      <c r="CWK1241" s="141"/>
      <c r="CWL1241" s="141"/>
      <c r="CWM1241" s="141"/>
      <c r="CWN1241" s="141"/>
      <c r="CWO1241" s="141"/>
      <c r="CWP1241" s="141"/>
      <c r="CWQ1241" s="141"/>
      <c r="CWR1241" s="141"/>
      <c r="CWS1241" s="141"/>
      <c r="CWT1241" s="141"/>
      <c r="CWU1241" s="141"/>
      <c r="CWV1241" s="141"/>
      <c r="CWW1241" s="141"/>
      <c r="CWX1241" s="141"/>
      <c r="CWY1241" s="141"/>
      <c r="CWZ1241" s="141"/>
      <c r="CXA1241" s="141"/>
      <c r="CXB1241" s="141"/>
      <c r="CXC1241" s="141"/>
      <c r="CXD1241" s="141"/>
      <c r="CXE1241" s="141"/>
      <c r="CXF1241" s="141"/>
      <c r="CXG1241" s="141"/>
      <c r="CXH1241" s="141"/>
      <c r="CXI1241" s="141"/>
      <c r="CXJ1241" s="141"/>
      <c r="CXK1241" s="141"/>
      <c r="CXL1241" s="141"/>
      <c r="CXM1241" s="141"/>
      <c r="CXN1241" s="141"/>
      <c r="CXO1241" s="141"/>
      <c r="CXP1241" s="141"/>
      <c r="CXQ1241" s="141"/>
      <c r="CXR1241" s="141"/>
      <c r="CXS1241" s="141"/>
      <c r="CXT1241" s="141"/>
      <c r="CXU1241" s="141"/>
      <c r="CXV1241" s="141"/>
      <c r="CXW1241" s="141"/>
      <c r="CXX1241" s="141"/>
      <c r="CXY1241" s="141"/>
      <c r="CXZ1241" s="141"/>
      <c r="CYA1241" s="141"/>
      <c r="CYB1241" s="141"/>
      <c r="CYC1241" s="141"/>
      <c r="CYD1241" s="141"/>
      <c r="CYE1241" s="141"/>
      <c r="CYF1241" s="141"/>
      <c r="CYG1241" s="141"/>
      <c r="CYH1241" s="141"/>
      <c r="CYI1241" s="141"/>
      <c r="CYJ1241" s="141"/>
      <c r="CYK1241" s="141"/>
      <c r="CYL1241" s="141"/>
      <c r="CYM1241" s="141"/>
      <c r="CYN1241" s="141"/>
      <c r="CYO1241" s="141"/>
      <c r="CYP1241" s="141"/>
      <c r="CYQ1241" s="141"/>
      <c r="CYR1241" s="141"/>
      <c r="CYS1241" s="141"/>
      <c r="CYT1241" s="141"/>
      <c r="CYU1241" s="141"/>
      <c r="CYV1241" s="141"/>
      <c r="CYW1241" s="141"/>
      <c r="CYX1241" s="141"/>
      <c r="CYY1241" s="141"/>
      <c r="CYZ1241" s="141"/>
      <c r="CZA1241" s="141"/>
      <c r="CZB1241" s="141"/>
      <c r="CZC1241" s="141"/>
      <c r="CZD1241" s="141"/>
      <c r="CZE1241" s="141"/>
      <c r="CZF1241" s="141"/>
      <c r="CZG1241" s="141"/>
      <c r="CZH1241" s="141"/>
      <c r="CZI1241" s="141"/>
      <c r="CZJ1241" s="141"/>
      <c r="CZK1241" s="141"/>
      <c r="CZL1241" s="141"/>
      <c r="CZM1241" s="141"/>
      <c r="CZN1241" s="141"/>
      <c r="CZO1241" s="141"/>
      <c r="CZP1241" s="141"/>
      <c r="CZQ1241" s="141"/>
      <c r="CZR1241" s="141"/>
      <c r="CZS1241" s="141"/>
      <c r="CZT1241" s="141"/>
      <c r="CZU1241" s="141"/>
      <c r="CZV1241" s="141"/>
      <c r="CZW1241" s="141"/>
      <c r="CZX1241" s="141"/>
      <c r="CZY1241" s="141"/>
      <c r="CZZ1241" s="141"/>
      <c r="DAA1241" s="141"/>
      <c r="DAB1241" s="141"/>
      <c r="DAC1241" s="141"/>
      <c r="DAD1241" s="141"/>
      <c r="DAE1241" s="141"/>
      <c r="DAF1241" s="141"/>
      <c r="DAG1241" s="141"/>
      <c r="DAH1241" s="141"/>
      <c r="DAI1241" s="141"/>
      <c r="DAJ1241" s="141"/>
      <c r="DAK1241" s="141"/>
      <c r="DAL1241" s="141"/>
      <c r="DAM1241" s="141"/>
      <c r="DAN1241" s="141"/>
      <c r="DAO1241" s="141"/>
      <c r="DAP1241" s="141"/>
      <c r="DAQ1241" s="141"/>
      <c r="DAR1241" s="141"/>
      <c r="DAS1241" s="141"/>
      <c r="DAT1241" s="141"/>
      <c r="DAU1241" s="141"/>
      <c r="DAV1241" s="141"/>
      <c r="DAW1241" s="141"/>
      <c r="DAX1241" s="141"/>
      <c r="DAY1241" s="141"/>
      <c r="DAZ1241" s="141"/>
      <c r="DBA1241" s="141"/>
      <c r="DBB1241" s="141"/>
      <c r="DBC1241" s="141"/>
      <c r="DBD1241" s="141"/>
      <c r="DBE1241" s="141"/>
      <c r="DBF1241" s="141"/>
      <c r="DBG1241" s="141"/>
      <c r="DBH1241" s="141"/>
      <c r="DBI1241" s="141"/>
      <c r="DBJ1241" s="141"/>
      <c r="DBK1241" s="141"/>
      <c r="DBL1241" s="141"/>
      <c r="DBM1241" s="141"/>
      <c r="DBN1241" s="141"/>
      <c r="DBO1241" s="141"/>
      <c r="DBP1241" s="141"/>
      <c r="DBQ1241" s="141"/>
      <c r="DBR1241" s="141"/>
      <c r="DBS1241" s="141"/>
      <c r="DBT1241" s="141"/>
      <c r="DBU1241" s="141"/>
      <c r="DBV1241" s="141"/>
      <c r="DBW1241" s="141"/>
      <c r="DBX1241" s="141"/>
      <c r="DBY1241" s="141"/>
      <c r="DBZ1241" s="141"/>
      <c r="DCA1241" s="141"/>
      <c r="DCB1241" s="141"/>
      <c r="DCC1241" s="141"/>
      <c r="DCD1241" s="141"/>
      <c r="DCE1241" s="141"/>
      <c r="DCF1241" s="141"/>
      <c r="DCG1241" s="141"/>
      <c r="DCH1241" s="141"/>
      <c r="DCI1241" s="141"/>
      <c r="DCJ1241" s="141"/>
      <c r="DCK1241" s="141"/>
      <c r="DCL1241" s="141"/>
      <c r="DCM1241" s="141"/>
      <c r="DCN1241" s="141"/>
      <c r="DCO1241" s="141"/>
      <c r="DCP1241" s="141"/>
      <c r="DCQ1241" s="141"/>
      <c r="DCR1241" s="141"/>
      <c r="DCS1241" s="141"/>
      <c r="DCT1241" s="141"/>
      <c r="DCU1241" s="141"/>
      <c r="DCV1241" s="141"/>
      <c r="DCW1241" s="141"/>
      <c r="DCX1241" s="141"/>
      <c r="DCY1241" s="141"/>
      <c r="DCZ1241" s="141"/>
      <c r="DDA1241" s="141"/>
      <c r="DDB1241" s="141"/>
      <c r="DDC1241" s="141"/>
      <c r="DDD1241" s="141"/>
      <c r="DDE1241" s="141"/>
      <c r="DDF1241" s="141"/>
      <c r="DDG1241" s="141"/>
      <c r="DDH1241" s="141"/>
      <c r="DDI1241" s="141"/>
      <c r="DDJ1241" s="141"/>
      <c r="DDK1241" s="141"/>
      <c r="DDL1241" s="141"/>
      <c r="DDM1241" s="141"/>
      <c r="DDN1241" s="141"/>
      <c r="DDO1241" s="141"/>
      <c r="DDP1241" s="141"/>
      <c r="DDQ1241" s="141"/>
      <c r="DDR1241" s="141"/>
      <c r="DDS1241" s="141"/>
      <c r="DDT1241" s="141"/>
      <c r="DDU1241" s="141"/>
      <c r="DDV1241" s="141"/>
      <c r="DDW1241" s="141"/>
      <c r="DDX1241" s="141"/>
      <c r="DDY1241" s="141"/>
      <c r="DDZ1241" s="141"/>
      <c r="DEA1241" s="141"/>
      <c r="DEB1241" s="141"/>
      <c r="DEC1241" s="141"/>
      <c r="DED1241" s="141"/>
      <c r="DEE1241" s="141"/>
      <c r="DEF1241" s="141"/>
      <c r="DEG1241" s="141"/>
      <c r="DEH1241" s="141"/>
      <c r="DEI1241" s="141"/>
      <c r="DEJ1241" s="141"/>
      <c r="DEK1241" s="141"/>
      <c r="DEL1241" s="141"/>
      <c r="DEM1241" s="141"/>
      <c r="DEN1241" s="141"/>
      <c r="DEO1241" s="141"/>
      <c r="DEP1241" s="141"/>
      <c r="DEQ1241" s="141"/>
      <c r="DER1241" s="141"/>
      <c r="DES1241" s="141"/>
      <c r="DET1241" s="141"/>
      <c r="DEU1241" s="141"/>
      <c r="DEV1241" s="141"/>
      <c r="DEW1241" s="141"/>
      <c r="DEX1241" s="141"/>
      <c r="DEY1241" s="141"/>
      <c r="DEZ1241" s="141"/>
      <c r="DFA1241" s="141"/>
      <c r="DFB1241" s="141"/>
      <c r="DFC1241" s="141"/>
      <c r="DFD1241" s="141"/>
      <c r="DFE1241" s="141"/>
      <c r="DFF1241" s="141"/>
      <c r="DFG1241" s="141"/>
      <c r="DFH1241" s="141"/>
      <c r="DFI1241" s="141"/>
      <c r="DFJ1241" s="141"/>
      <c r="DFK1241" s="141"/>
      <c r="DFL1241" s="141"/>
      <c r="DFM1241" s="141"/>
      <c r="DFN1241" s="141"/>
      <c r="DFO1241" s="141"/>
      <c r="DFP1241" s="141"/>
      <c r="DFQ1241" s="141"/>
      <c r="DFR1241" s="141"/>
      <c r="DFS1241" s="141"/>
      <c r="DFT1241" s="141"/>
      <c r="DFU1241" s="141"/>
      <c r="DFV1241" s="141"/>
      <c r="DFW1241" s="141"/>
      <c r="DFX1241" s="141"/>
      <c r="DFY1241" s="141"/>
      <c r="DFZ1241" s="141"/>
      <c r="DGA1241" s="141"/>
      <c r="DGB1241" s="141"/>
      <c r="DGC1241" s="141"/>
      <c r="DGD1241" s="141"/>
      <c r="DGE1241" s="141"/>
      <c r="DGF1241" s="141"/>
      <c r="DGG1241" s="141"/>
      <c r="DGH1241" s="141"/>
      <c r="DGI1241" s="141"/>
      <c r="DGJ1241" s="141"/>
      <c r="DGK1241" s="141"/>
      <c r="DGL1241" s="141"/>
      <c r="DGM1241" s="141"/>
      <c r="DGN1241" s="141"/>
      <c r="DGO1241" s="141"/>
      <c r="DGP1241" s="141"/>
      <c r="DGQ1241" s="141"/>
      <c r="DGR1241" s="141"/>
      <c r="DGS1241" s="141"/>
      <c r="DGT1241" s="141"/>
      <c r="DGU1241" s="141"/>
      <c r="DGV1241" s="141"/>
      <c r="DGW1241" s="141"/>
      <c r="DGX1241" s="141"/>
      <c r="DGY1241" s="141"/>
      <c r="DGZ1241" s="141"/>
      <c r="DHA1241" s="141"/>
      <c r="DHB1241" s="141"/>
      <c r="DHC1241" s="141"/>
      <c r="DHD1241" s="141"/>
      <c r="DHE1241" s="141"/>
      <c r="DHF1241" s="141"/>
      <c r="DHG1241" s="141"/>
      <c r="DHH1241" s="141"/>
      <c r="DHI1241" s="141"/>
      <c r="DHJ1241" s="141"/>
      <c r="DHK1241" s="141"/>
      <c r="DHL1241" s="141"/>
      <c r="DHM1241" s="141"/>
      <c r="DHN1241" s="141"/>
      <c r="DHO1241" s="141"/>
      <c r="DHP1241" s="141"/>
      <c r="DHQ1241" s="141"/>
      <c r="DHR1241" s="141"/>
      <c r="DHS1241" s="141"/>
      <c r="DHT1241" s="141"/>
      <c r="DHU1241" s="141"/>
      <c r="DHV1241" s="141"/>
      <c r="DHW1241" s="141"/>
      <c r="DHX1241" s="141"/>
      <c r="DHY1241" s="141"/>
      <c r="DHZ1241" s="141"/>
      <c r="DIA1241" s="141"/>
      <c r="DIB1241" s="141"/>
      <c r="DIC1241" s="141"/>
      <c r="DID1241" s="141"/>
      <c r="DIE1241" s="141"/>
      <c r="DIF1241" s="141"/>
      <c r="DIG1241" s="141"/>
      <c r="DIH1241" s="141"/>
      <c r="DII1241" s="141"/>
      <c r="DIJ1241" s="141"/>
      <c r="DIK1241" s="141"/>
      <c r="DIL1241" s="141"/>
      <c r="DIM1241" s="141"/>
      <c r="DIN1241" s="141"/>
      <c r="DIO1241" s="141"/>
      <c r="DIP1241" s="141"/>
      <c r="DIQ1241" s="141"/>
      <c r="DIR1241" s="141"/>
      <c r="DIS1241" s="141"/>
      <c r="DIT1241" s="141"/>
      <c r="DIU1241" s="141"/>
      <c r="DIV1241" s="141"/>
      <c r="DIW1241" s="141"/>
      <c r="DIX1241" s="141"/>
      <c r="DIY1241" s="141"/>
      <c r="DIZ1241" s="141"/>
      <c r="DJA1241" s="141"/>
      <c r="DJB1241" s="141"/>
      <c r="DJC1241" s="141"/>
      <c r="DJD1241" s="141"/>
      <c r="DJE1241" s="141"/>
      <c r="DJF1241" s="141"/>
      <c r="DJG1241" s="141"/>
      <c r="DJH1241" s="141"/>
      <c r="DJI1241" s="141"/>
      <c r="DJJ1241" s="141"/>
      <c r="DJK1241" s="141"/>
      <c r="DJL1241" s="141"/>
      <c r="DJM1241" s="141"/>
      <c r="DJN1241" s="141"/>
      <c r="DJO1241" s="141"/>
      <c r="DJP1241" s="141"/>
      <c r="DJQ1241" s="141"/>
      <c r="DJR1241" s="141"/>
      <c r="DJS1241" s="141"/>
      <c r="DJT1241" s="141"/>
      <c r="DJU1241" s="141"/>
      <c r="DJV1241" s="141"/>
      <c r="DJW1241" s="141"/>
      <c r="DJX1241" s="141"/>
      <c r="DJY1241" s="141"/>
      <c r="DJZ1241" s="141"/>
      <c r="DKA1241" s="141"/>
      <c r="DKB1241" s="141"/>
      <c r="DKC1241" s="141"/>
      <c r="DKD1241" s="141"/>
      <c r="DKE1241" s="141"/>
      <c r="DKF1241" s="141"/>
      <c r="DKG1241" s="141"/>
      <c r="DKH1241" s="141"/>
      <c r="DKI1241" s="141"/>
      <c r="DKJ1241" s="141"/>
      <c r="DKK1241" s="141"/>
      <c r="DKL1241" s="141"/>
      <c r="DKM1241" s="141"/>
      <c r="DKN1241" s="141"/>
      <c r="DKO1241" s="141"/>
      <c r="DKP1241" s="141"/>
      <c r="DKQ1241" s="141"/>
      <c r="DKR1241" s="141"/>
      <c r="DKS1241" s="141"/>
      <c r="DKT1241" s="141"/>
      <c r="DKU1241" s="141"/>
      <c r="DKV1241" s="141"/>
      <c r="DKW1241" s="141"/>
      <c r="DKX1241" s="141"/>
      <c r="DKY1241" s="141"/>
      <c r="DKZ1241" s="141"/>
      <c r="DLA1241" s="141"/>
      <c r="DLB1241" s="141"/>
      <c r="DLC1241" s="141"/>
      <c r="DLD1241" s="141"/>
      <c r="DLE1241" s="141"/>
      <c r="DLF1241" s="141"/>
      <c r="DLG1241" s="141"/>
      <c r="DLH1241" s="141"/>
      <c r="DLI1241" s="141"/>
      <c r="DLJ1241" s="141"/>
      <c r="DLK1241" s="141"/>
      <c r="DLL1241" s="141"/>
      <c r="DLM1241" s="141"/>
      <c r="DLN1241" s="141"/>
      <c r="DLO1241" s="141"/>
      <c r="DLP1241" s="141"/>
      <c r="DLQ1241" s="141"/>
      <c r="DLR1241" s="141"/>
      <c r="DLS1241" s="141"/>
      <c r="DLT1241" s="141"/>
      <c r="DLU1241" s="141"/>
      <c r="DLV1241" s="141"/>
      <c r="DLW1241" s="141"/>
      <c r="DLX1241" s="141"/>
      <c r="DLY1241" s="141"/>
      <c r="DLZ1241" s="141"/>
      <c r="DMA1241" s="141"/>
      <c r="DMB1241" s="141"/>
      <c r="DMC1241" s="141"/>
      <c r="DMD1241" s="141"/>
      <c r="DME1241" s="141"/>
      <c r="DMF1241" s="141"/>
      <c r="DMG1241" s="141"/>
      <c r="DMH1241" s="141"/>
      <c r="DMI1241" s="141"/>
      <c r="DMJ1241" s="141"/>
      <c r="DMK1241" s="141"/>
      <c r="DML1241" s="141"/>
      <c r="DMM1241" s="141"/>
      <c r="DMN1241" s="141"/>
      <c r="DMO1241" s="141"/>
      <c r="DMP1241" s="141"/>
      <c r="DMQ1241" s="141"/>
      <c r="DMR1241" s="141"/>
      <c r="DMS1241" s="141"/>
      <c r="DMT1241" s="141"/>
      <c r="DMU1241" s="141"/>
      <c r="DMV1241" s="141"/>
      <c r="DMW1241" s="141"/>
      <c r="DMX1241" s="141"/>
      <c r="DMY1241" s="141"/>
      <c r="DMZ1241" s="141"/>
      <c r="DNA1241" s="141"/>
      <c r="DNB1241" s="141"/>
      <c r="DNC1241" s="141"/>
      <c r="DND1241" s="141"/>
      <c r="DNE1241" s="141"/>
      <c r="DNF1241" s="141"/>
      <c r="DNG1241" s="141"/>
      <c r="DNH1241" s="141"/>
      <c r="DNI1241" s="141"/>
      <c r="DNJ1241" s="141"/>
      <c r="DNK1241" s="141"/>
      <c r="DNL1241" s="141"/>
      <c r="DNM1241" s="141"/>
      <c r="DNN1241" s="141"/>
      <c r="DNO1241" s="141"/>
      <c r="DNP1241" s="141"/>
      <c r="DNQ1241" s="141"/>
      <c r="DNR1241" s="141"/>
      <c r="DNS1241" s="141"/>
      <c r="DNT1241" s="141"/>
      <c r="DNU1241" s="141"/>
      <c r="DNV1241" s="141"/>
      <c r="DNW1241" s="141"/>
      <c r="DNX1241" s="141"/>
      <c r="DNY1241" s="141"/>
      <c r="DNZ1241" s="141"/>
      <c r="DOA1241" s="141"/>
      <c r="DOB1241" s="141"/>
      <c r="DOC1241" s="141"/>
      <c r="DOD1241" s="141"/>
      <c r="DOE1241" s="141"/>
      <c r="DOF1241" s="141"/>
      <c r="DOG1241" s="141"/>
      <c r="DOH1241" s="141"/>
      <c r="DOI1241" s="141"/>
      <c r="DOJ1241" s="141"/>
      <c r="DOK1241" s="141"/>
      <c r="DOL1241" s="141"/>
      <c r="DOM1241" s="141"/>
      <c r="DON1241" s="141"/>
      <c r="DOO1241" s="141"/>
      <c r="DOP1241" s="141"/>
      <c r="DOQ1241" s="141"/>
      <c r="DOR1241" s="141"/>
      <c r="DOS1241" s="141"/>
      <c r="DOT1241" s="141"/>
      <c r="DOU1241" s="141"/>
      <c r="DOV1241" s="141"/>
      <c r="DOW1241" s="141"/>
      <c r="DOX1241" s="141"/>
      <c r="DOY1241" s="141"/>
      <c r="DOZ1241" s="141"/>
      <c r="DPA1241" s="141"/>
      <c r="DPB1241" s="141"/>
      <c r="DPC1241" s="141"/>
      <c r="DPD1241" s="141"/>
      <c r="DPE1241" s="141"/>
      <c r="DPF1241" s="141"/>
      <c r="DPG1241" s="141"/>
      <c r="DPH1241" s="141"/>
      <c r="DPI1241" s="141"/>
      <c r="DPJ1241" s="141"/>
      <c r="DPK1241" s="141"/>
      <c r="DPL1241" s="141"/>
      <c r="DPM1241" s="141"/>
      <c r="DPN1241" s="141"/>
      <c r="DPO1241" s="141"/>
      <c r="DPP1241" s="141"/>
      <c r="DPQ1241" s="141"/>
      <c r="DPR1241" s="141"/>
      <c r="DPS1241" s="141"/>
      <c r="DPT1241" s="141"/>
      <c r="DPU1241" s="141"/>
      <c r="DPV1241" s="141"/>
      <c r="DPW1241" s="141"/>
      <c r="DPX1241" s="141"/>
      <c r="DPY1241" s="141"/>
      <c r="DPZ1241" s="141"/>
      <c r="DQA1241" s="141"/>
      <c r="DQB1241" s="141"/>
      <c r="DQC1241" s="141"/>
      <c r="DQD1241" s="141"/>
      <c r="DQE1241" s="141"/>
      <c r="DQF1241" s="141"/>
      <c r="DQG1241" s="141"/>
      <c r="DQH1241" s="141"/>
      <c r="DQI1241" s="141"/>
      <c r="DQJ1241" s="141"/>
      <c r="DQK1241" s="141"/>
      <c r="DQL1241" s="141"/>
      <c r="DQM1241" s="141"/>
      <c r="DQN1241" s="141"/>
      <c r="DQO1241" s="141"/>
      <c r="DQP1241" s="141"/>
      <c r="DQQ1241" s="141"/>
      <c r="DQR1241" s="141"/>
      <c r="DQS1241" s="141"/>
      <c r="DQT1241" s="141"/>
      <c r="DQU1241" s="141"/>
      <c r="DQV1241" s="141"/>
      <c r="DQW1241" s="141"/>
      <c r="DQX1241" s="141"/>
      <c r="DQY1241" s="141"/>
      <c r="DQZ1241" s="141"/>
      <c r="DRA1241" s="141"/>
      <c r="DRB1241" s="141"/>
      <c r="DRC1241" s="141"/>
      <c r="DRD1241" s="141"/>
      <c r="DRE1241" s="141"/>
      <c r="DRF1241" s="141"/>
      <c r="DRG1241" s="141"/>
      <c r="DRH1241" s="141"/>
      <c r="DRI1241" s="141"/>
      <c r="DRJ1241" s="141"/>
      <c r="DRK1241" s="141"/>
      <c r="DRL1241" s="141"/>
      <c r="DRM1241" s="141"/>
      <c r="DRN1241" s="141"/>
      <c r="DRO1241" s="141"/>
      <c r="DRP1241" s="141"/>
      <c r="DRQ1241" s="141"/>
      <c r="DRR1241" s="141"/>
      <c r="DRS1241" s="141"/>
      <c r="DRT1241" s="141"/>
      <c r="DRU1241" s="141"/>
      <c r="DRV1241" s="141"/>
      <c r="DRW1241" s="141"/>
      <c r="DRX1241" s="141"/>
      <c r="DRY1241" s="141"/>
      <c r="DRZ1241" s="141"/>
      <c r="DSA1241" s="141"/>
      <c r="DSB1241" s="141"/>
      <c r="DSC1241" s="141"/>
      <c r="DSD1241" s="141"/>
      <c r="DSE1241" s="141"/>
      <c r="DSF1241" s="141"/>
      <c r="DSG1241" s="141"/>
      <c r="DSH1241" s="141"/>
      <c r="DSI1241" s="141"/>
      <c r="DSJ1241" s="141"/>
      <c r="DSK1241" s="141"/>
      <c r="DSL1241" s="141"/>
      <c r="DSM1241" s="141"/>
      <c r="DSN1241" s="141"/>
      <c r="DSO1241" s="141"/>
      <c r="DSP1241" s="141"/>
      <c r="DSQ1241" s="141"/>
      <c r="DSR1241" s="141"/>
      <c r="DSS1241" s="141"/>
      <c r="DST1241" s="141"/>
      <c r="DSU1241" s="141"/>
      <c r="DSV1241" s="141"/>
      <c r="DSW1241" s="141"/>
      <c r="DSX1241" s="141"/>
      <c r="DSY1241" s="141"/>
      <c r="DSZ1241" s="141"/>
      <c r="DTA1241" s="141"/>
      <c r="DTB1241" s="141"/>
      <c r="DTC1241" s="141"/>
      <c r="DTD1241" s="141"/>
      <c r="DTE1241" s="141"/>
      <c r="DTF1241" s="141"/>
      <c r="DTG1241" s="141"/>
      <c r="DTH1241" s="141"/>
      <c r="DTI1241" s="141"/>
      <c r="DTJ1241" s="141"/>
      <c r="DTK1241" s="141"/>
      <c r="DTL1241" s="141"/>
      <c r="DTM1241" s="141"/>
      <c r="DTN1241" s="141"/>
      <c r="DTO1241" s="141"/>
      <c r="DTP1241" s="141"/>
      <c r="DTQ1241" s="141"/>
      <c r="DTR1241" s="141"/>
      <c r="DTS1241" s="141"/>
      <c r="DTT1241" s="141"/>
      <c r="DTU1241" s="141"/>
      <c r="DTV1241" s="141"/>
      <c r="DTW1241" s="141"/>
      <c r="DTX1241" s="141"/>
      <c r="DTY1241" s="141"/>
      <c r="DTZ1241" s="141"/>
      <c r="DUA1241" s="141"/>
      <c r="DUB1241" s="141"/>
      <c r="DUC1241" s="141"/>
      <c r="DUD1241" s="141"/>
      <c r="DUE1241" s="141"/>
      <c r="DUF1241" s="141"/>
      <c r="DUG1241" s="141"/>
      <c r="DUH1241" s="141"/>
      <c r="DUI1241" s="141"/>
      <c r="DUJ1241" s="141"/>
      <c r="DUK1241" s="141"/>
      <c r="DUL1241" s="141"/>
      <c r="DUM1241" s="141"/>
      <c r="DUN1241" s="141"/>
      <c r="DUO1241" s="141"/>
      <c r="DUP1241" s="141"/>
      <c r="DUQ1241" s="141"/>
      <c r="DUR1241" s="141"/>
      <c r="DUS1241" s="141"/>
      <c r="DUT1241" s="141"/>
      <c r="DUU1241" s="141"/>
      <c r="DUV1241" s="141"/>
      <c r="DUW1241" s="141"/>
      <c r="DUX1241" s="141"/>
      <c r="DUY1241" s="141"/>
      <c r="DUZ1241" s="141"/>
      <c r="DVA1241" s="141"/>
      <c r="DVB1241" s="141"/>
      <c r="DVC1241" s="141"/>
      <c r="DVD1241" s="141"/>
      <c r="DVE1241" s="141"/>
      <c r="DVF1241" s="141"/>
      <c r="DVG1241" s="141"/>
      <c r="DVH1241" s="141"/>
      <c r="DVI1241" s="141"/>
      <c r="DVJ1241" s="141"/>
      <c r="DVK1241" s="141"/>
      <c r="DVL1241" s="141"/>
      <c r="DVM1241" s="141"/>
      <c r="DVN1241" s="141"/>
      <c r="DVO1241" s="141"/>
      <c r="DVP1241" s="141"/>
      <c r="DVQ1241" s="141"/>
      <c r="DVR1241" s="141"/>
      <c r="DVS1241" s="141"/>
      <c r="DVT1241" s="141"/>
      <c r="DVU1241" s="141"/>
      <c r="DVV1241" s="141"/>
      <c r="DVW1241" s="141"/>
      <c r="DVX1241" s="141"/>
      <c r="DVY1241" s="141"/>
      <c r="DVZ1241" s="141"/>
      <c r="DWA1241" s="141"/>
      <c r="DWB1241" s="141"/>
      <c r="DWC1241" s="141"/>
      <c r="DWD1241" s="141"/>
      <c r="DWE1241" s="141"/>
      <c r="DWF1241" s="141"/>
      <c r="DWG1241" s="141"/>
      <c r="DWH1241" s="141"/>
      <c r="DWI1241" s="141"/>
      <c r="DWJ1241" s="141"/>
      <c r="DWK1241" s="141"/>
      <c r="DWL1241" s="141"/>
      <c r="DWM1241" s="141"/>
      <c r="DWN1241" s="141"/>
      <c r="DWO1241" s="141"/>
      <c r="DWP1241" s="141"/>
      <c r="DWQ1241" s="141"/>
      <c r="DWR1241" s="141"/>
      <c r="DWS1241" s="141"/>
      <c r="DWT1241" s="141"/>
      <c r="DWU1241" s="141"/>
      <c r="DWV1241" s="141"/>
      <c r="DWW1241" s="141"/>
      <c r="DWX1241" s="141"/>
      <c r="DWY1241" s="141"/>
      <c r="DWZ1241" s="141"/>
      <c r="DXA1241" s="141"/>
      <c r="DXB1241" s="141"/>
      <c r="DXC1241" s="141"/>
      <c r="DXD1241" s="141"/>
      <c r="DXE1241" s="141"/>
      <c r="DXF1241" s="141"/>
      <c r="DXG1241" s="141"/>
      <c r="DXH1241" s="141"/>
      <c r="DXI1241" s="141"/>
      <c r="DXJ1241" s="141"/>
      <c r="DXK1241" s="141"/>
      <c r="DXL1241" s="141"/>
      <c r="DXM1241" s="141"/>
      <c r="DXN1241" s="141"/>
      <c r="DXO1241" s="141"/>
      <c r="DXP1241" s="141"/>
      <c r="DXQ1241" s="141"/>
      <c r="DXR1241" s="141"/>
      <c r="DXS1241" s="141"/>
      <c r="DXT1241" s="141"/>
      <c r="DXU1241" s="141"/>
      <c r="DXV1241" s="141"/>
      <c r="DXW1241" s="141"/>
      <c r="DXX1241" s="141"/>
      <c r="DXY1241" s="141"/>
      <c r="DXZ1241" s="141"/>
      <c r="DYA1241" s="141"/>
      <c r="DYB1241" s="141"/>
      <c r="DYC1241" s="141"/>
      <c r="DYD1241" s="141"/>
      <c r="DYE1241" s="141"/>
      <c r="DYF1241" s="141"/>
      <c r="DYG1241" s="141"/>
      <c r="DYH1241" s="141"/>
      <c r="DYI1241" s="141"/>
      <c r="DYJ1241" s="141"/>
      <c r="DYK1241" s="141"/>
      <c r="DYL1241" s="141"/>
      <c r="DYM1241" s="141"/>
      <c r="DYN1241" s="141"/>
      <c r="DYO1241" s="141"/>
      <c r="DYP1241" s="141"/>
      <c r="DYQ1241" s="141"/>
      <c r="DYR1241" s="141"/>
      <c r="DYS1241" s="141"/>
      <c r="DYT1241" s="141"/>
      <c r="DYU1241" s="141"/>
      <c r="DYV1241" s="141"/>
      <c r="DYW1241" s="141"/>
      <c r="DYX1241" s="141"/>
      <c r="DYY1241" s="141"/>
      <c r="DYZ1241" s="141"/>
      <c r="DZA1241" s="141"/>
      <c r="DZB1241" s="141"/>
      <c r="DZC1241" s="141"/>
      <c r="DZD1241" s="141"/>
      <c r="DZE1241" s="141"/>
      <c r="DZF1241" s="141"/>
      <c r="DZG1241" s="141"/>
      <c r="DZH1241" s="141"/>
      <c r="DZI1241" s="141"/>
      <c r="DZJ1241" s="141"/>
      <c r="DZK1241" s="141"/>
      <c r="DZL1241" s="141"/>
      <c r="DZM1241" s="141"/>
      <c r="DZN1241" s="141"/>
      <c r="DZO1241" s="141"/>
      <c r="DZP1241" s="141"/>
      <c r="DZQ1241" s="141"/>
      <c r="DZR1241" s="141"/>
      <c r="DZS1241" s="141"/>
      <c r="DZT1241" s="141"/>
      <c r="DZU1241" s="141"/>
      <c r="DZV1241" s="141"/>
      <c r="DZW1241" s="141"/>
      <c r="DZX1241" s="141"/>
      <c r="DZY1241" s="141"/>
      <c r="DZZ1241" s="141"/>
      <c r="EAA1241" s="141"/>
      <c r="EAB1241" s="141"/>
      <c r="EAC1241" s="141"/>
      <c r="EAD1241" s="141"/>
      <c r="EAE1241" s="141"/>
      <c r="EAF1241" s="141"/>
      <c r="EAG1241" s="141"/>
      <c r="EAH1241" s="141"/>
      <c r="EAI1241" s="141"/>
      <c r="EAJ1241" s="141"/>
      <c r="EAK1241" s="141"/>
      <c r="EAL1241" s="141"/>
      <c r="EAM1241" s="141"/>
      <c r="EAN1241" s="141"/>
      <c r="EAO1241" s="141"/>
      <c r="EAP1241" s="141"/>
      <c r="EAQ1241" s="141"/>
      <c r="EAR1241" s="141"/>
      <c r="EAS1241" s="141"/>
      <c r="EAT1241" s="141"/>
      <c r="EAU1241" s="141"/>
      <c r="EAV1241" s="141"/>
      <c r="EAW1241" s="141"/>
      <c r="EAX1241" s="141"/>
      <c r="EAY1241" s="141"/>
      <c r="EAZ1241" s="141"/>
      <c r="EBA1241" s="141"/>
      <c r="EBB1241" s="141"/>
      <c r="EBC1241" s="141"/>
      <c r="EBD1241" s="141"/>
      <c r="EBE1241" s="141"/>
      <c r="EBF1241" s="141"/>
      <c r="EBG1241" s="141"/>
      <c r="EBH1241" s="141"/>
      <c r="EBI1241" s="141"/>
      <c r="EBJ1241" s="141"/>
      <c r="EBK1241" s="141"/>
      <c r="EBL1241" s="141"/>
      <c r="EBM1241" s="141"/>
      <c r="EBN1241" s="141"/>
      <c r="EBO1241" s="141"/>
      <c r="EBP1241" s="141"/>
      <c r="EBQ1241" s="141"/>
      <c r="EBR1241" s="141"/>
      <c r="EBS1241" s="141"/>
      <c r="EBT1241" s="141"/>
      <c r="EBU1241" s="141"/>
      <c r="EBV1241" s="141"/>
      <c r="EBW1241" s="141"/>
      <c r="EBX1241" s="141"/>
      <c r="EBY1241" s="141"/>
      <c r="EBZ1241" s="141"/>
      <c r="ECA1241" s="141"/>
      <c r="ECB1241" s="141"/>
      <c r="ECC1241" s="141"/>
      <c r="ECD1241" s="141"/>
      <c r="ECE1241" s="141"/>
      <c r="ECF1241" s="141"/>
      <c r="ECG1241" s="141"/>
      <c r="ECH1241" s="141"/>
      <c r="ECI1241" s="141"/>
      <c r="ECJ1241" s="141"/>
      <c r="ECK1241" s="141"/>
      <c r="ECL1241" s="141"/>
      <c r="ECM1241" s="141"/>
      <c r="ECN1241" s="141"/>
      <c r="ECO1241" s="141"/>
      <c r="ECP1241" s="141"/>
      <c r="ECQ1241" s="141"/>
      <c r="ECR1241" s="141"/>
      <c r="ECS1241" s="141"/>
      <c r="ECT1241" s="141"/>
      <c r="ECU1241" s="141"/>
      <c r="ECV1241" s="141"/>
      <c r="ECW1241" s="141"/>
      <c r="ECX1241" s="141"/>
      <c r="ECY1241" s="141"/>
      <c r="ECZ1241" s="141"/>
      <c r="EDA1241" s="141"/>
      <c r="EDB1241" s="141"/>
      <c r="EDC1241" s="141"/>
      <c r="EDD1241" s="141"/>
      <c r="EDE1241" s="141"/>
      <c r="EDF1241" s="141"/>
      <c r="EDG1241" s="141"/>
      <c r="EDH1241" s="141"/>
      <c r="EDI1241" s="141"/>
      <c r="EDJ1241" s="141"/>
      <c r="EDK1241" s="141"/>
      <c r="EDL1241" s="141"/>
      <c r="EDM1241" s="141"/>
      <c r="EDN1241" s="141"/>
      <c r="EDO1241" s="141"/>
      <c r="EDP1241" s="141"/>
      <c r="EDQ1241" s="141"/>
      <c r="EDR1241" s="141"/>
      <c r="EDS1241" s="141"/>
      <c r="EDT1241" s="141"/>
      <c r="EDU1241" s="141"/>
      <c r="EDV1241" s="141"/>
      <c r="EDW1241" s="141"/>
      <c r="EDX1241" s="141"/>
      <c r="EDY1241" s="141"/>
      <c r="EDZ1241" s="141"/>
      <c r="EEA1241" s="141"/>
      <c r="EEB1241" s="141"/>
      <c r="EEC1241" s="141"/>
      <c r="EED1241" s="141"/>
      <c r="EEE1241" s="141"/>
      <c r="EEF1241" s="141"/>
      <c r="EEG1241" s="141"/>
      <c r="EEH1241" s="141"/>
      <c r="EEI1241" s="141"/>
      <c r="EEJ1241" s="141"/>
      <c r="EEK1241" s="141"/>
      <c r="EEL1241" s="141"/>
      <c r="EEM1241" s="141"/>
      <c r="EEN1241" s="141"/>
      <c r="EEO1241" s="141"/>
      <c r="EEP1241" s="141"/>
      <c r="EEQ1241" s="141"/>
      <c r="EER1241" s="141"/>
      <c r="EES1241" s="141"/>
      <c r="EET1241" s="141"/>
      <c r="EEU1241" s="141"/>
      <c r="EEV1241" s="141"/>
      <c r="EEW1241" s="141"/>
      <c r="EEX1241" s="141"/>
      <c r="EEY1241" s="141"/>
      <c r="EEZ1241" s="141"/>
      <c r="EFA1241" s="141"/>
      <c r="EFB1241" s="141"/>
      <c r="EFC1241" s="141"/>
      <c r="EFD1241" s="141"/>
      <c r="EFE1241" s="141"/>
      <c r="EFF1241" s="141"/>
      <c r="EFG1241" s="141"/>
      <c r="EFH1241" s="141"/>
      <c r="EFI1241" s="141"/>
      <c r="EFJ1241" s="141"/>
      <c r="EFK1241" s="141"/>
      <c r="EFL1241" s="141"/>
      <c r="EFM1241" s="141"/>
      <c r="EFN1241" s="141"/>
      <c r="EFO1241" s="141"/>
      <c r="EFP1241" s="141"/>
      <c r="EFQ1241" s="141"/>
      <c r="EFR1241" s="141"/>
      <c r="EFS1241" s="141"/>
      <c r="EFT1241" s="141"/>
      <c r="EFU1241" s="141"/>
      <c r="EFV1241" s="141"/>
      <c r="EFW1241" s="141"/>
      <c r="EFX1241" s="141"/>
      <c r="EFY1241" s="141"/>
      <c r="EFZ1241" s="141"/>
      <c r="EGA1241" s="141"/>
      <c r="EGB1241" s="141"/>
      <c r="EGC1241" s="141"/>
      <c r="EGD1241" s="141"/>
      <c r="EGE1241" s="141"/>
      <c r="EGF1241" s="141"/>
      <c r="EGG1241" s="141"/>
      <c r="EGH1241" s="141"/>
      <c r="EGI1241" s="141"/>
      <c r="EGJ1241" s="141"/>
      <c r="EGK1241" s="141"/>
      <c r="EGL1241" s="141"/>
      <c r="EGM1241" s="141"/>
      <c r="EGN1241" s="141"/>
      <c r="EGO1241" s="141"/>
      <c r="EGP1241" s="141"/>
      <c r="EGQ1241" s="141"/>
      <c r="EGR1241" s="141"/>
      <c r="EGS1241" s="141"/>
      <c r="EGT1241" s="141"/>
      <c r="EGU1241" s="141"/>
      <c r="EGV1241" s="141"/>
      <c r="EGW1241" s="141"/>
      <c r="EGX1241" s="141"/>
      <c r="EGY1241" s="141"/>
      <c r="EGZ1241" s="141"/>
      <c r="EHA1241" s="141"/>
      <c r="EHB1241" s="141"/>
      <c r="EHC1241" s="141"/>
      <c r="EHD1241" s="141"/>
      <c r="EHE1241" s="141"/>
      <c r="EHF1241" s="141"/>
      <c r="EHG1241" s="141"/>
      <c r="EHH1241" s="141"/>
      <c r="EHI1241" s="141"/>
      <c r="EHJ1241" s="141"/>
      <c r="EHK1241" s="141"/>
      <c r="EHL1241" s="141"/>
      <c r="EHM1241" s="141"/>
      <c r="EHN1241" s="141"/>
      <c r="EHO1241" s="141"/>
      <c r="EHP1241" s="141"/>
      <c r="EHQ1241" s="141"/>
      <c r="EHR1241" s="141"/>
      <c r="EHS1241" s="141"/>
      <c r="EHT1241" s="141"/>
      <c r="EHU1241" s="141"/>
      <c r="EHV1241" s="141"/>
      <c r="EHW1241" s="141"/>
      <c r="EHX1241" s="141"/>
      <c r="EHY1241" s="141"/>
      <c r="EHZ1241" s="141"/>
      <c r="EIA1241" s="141"/>
      <c r="EIB1241" s="141"/>
      <c r="EIC1241" s="141"/>
      <c r="EID1241" s="141"/>
      <c r="EIE1241" s="141"/>
      <c r="EIF1241" s="141"/>
      <c r="EIG1241" s="141"/>
      <c r="EIH1241" s="141"/>
      <c r="EII1241" s="141"/>
      <c r="EIJ1241" s="141"/>
      <c r="EIK1241" s="141"/>
      <c r="EIL1241" s="141"/>
      <c r="EIM1241" s="141"/>
      <c r="EIN1241" s="141"/>
      <c r="EIO1241" s="141"/>
      <c r="EIP1241" s="141"/>
      <c r="EIQ1241" s="141"/>
      <c r="EIR1241" s="141"/>
      <c r="EIS1241" s="141"/>
      <c r="EIT1241" s="141"/>
      <c r="EIU1241" s="141"/>
      <c r="EIV1241" s="141"/>
      <c r="EIW1241" s="141"/>
      <c r="EIX1241" s="141"/>
      <c r="EIY1241" s="141"/>
      <c r="EIZ1241" s="141"/>
      <c r="EJA1241" s="141"/>
      <c r="EJB1241" s="141"/>
      <c r="EJC1241" s="141"/>
      <c r="EJD1241" s="141"/>
      <c r="EJE1241" s="141"/>
      <c r="EJF1241" s="141"/>
      <c r="EJG1241" s="141"/>
      <c r="EJH1241" s="141"/>
      <c r="EJI1241" s="141"/>
      <c r="EJJ1241" s="141"/>
      <c r="EJK1241" s="141"/>
      <c r="EJL1241" s="141"/>
      <c r="EJM1241" s="141"/>
      <c r="EJN1241" s="141"/>
      <c r="EJO1241" s="141"/>
      <c r="EJP1241" s="141"/>
      <c r="EJQ1241" s="141"/>
      <c r="EJR1241" s="141"/>
      <c r="EJS1241" s="141"/>
      <c r="EJT1241" s="141"/>
      <c r="EJU1241" s="141"/>
      <c r="EJV1241" s="141"/>
      <c r="EJW1241" s="141"/>
      <c r="EJX1241" s="141"/>
      <c r="EJY1241" s="141"/>
      <c r="EJZ1241" s="141"/>
      <c r="EKA1241" s="141"/>
      <c r="EKB1241" s="141"/>
      <c r="EKC1241" s="141"/>
      <c r="EKD1241" s="141"/>
      <c r="EKE1241" s="141"/>
      <c r="EKF1241" s="141"/>
      <c r="EKG1241" s="141"/>
      <c r="EKH1241" s="141"/>
      <c r="EKI1241" s="141"/>
      <c r="EKJ1241" s="141"/>
      <c r="EKK1241" s="141"/>
      <c r="EKL1241" s="141"/>
      <c r="EKM1241" s="141"/>
      <c r="EKN1241" s="141"/>
      <c r="EKO1241" s="141"/>
      <c r="EKP1241" s="141"/>
      <c r="EKQ1241" s="141"/>
      <c r="EKR1241" s="141"/>
      <c r="EKS1241" s="141"/>
      <c r="EKT1241" s="141"/>
      <c r="EKU1241" s="141"/>
      <c r="EKV1241" s="141"/>
      <c r="EKW1241" s="141"/>
      <c r="EKX1241" s="141"/>
      <c r="EKY1241" s="141"/>
      <c r="EKZ1241" s="141"/>
      <c r="ELA1241" s="141"/>
      <c r="ELB1241" s="141"/>
      <c r="ELC1241" s="141"/>
      <c r="ELD1241" s="141"/>
      <c r="ELE1241" s="141"/>
      <c r="ELF1241" s="141"/>
      <c r="ELG1241" s="141"/>
      <c r="ELH1241" s="141"/>
      <c r="ELI1241" s="141"/>
      <c r="ELJ1241" s="141"/>
      <c r="ELK1241" s="141"/>
      <c r="ELL1241" s="141"/>
      <c r="ELM1241" s="141"/>
      <c r="ELN1241" s="141"/>
      <c r="ELO1241" s="141"/>
      <c r="ELP1241" s="141"/>
      <c r="ELQ1241" s="141"/>
      <c r="ELR1241" s="141"/>
      <c r="ELS1241" s="141"/>
      <c r="ELT1241" s="141"/>
      <c r="ELU1241" s="141"/>
      <c r="ELV1241" s="141"/>
      <c r="ELW1241" s="141"/>
      <c r="ELX1241" s="141"/>
      <c r="ELY1241" s="141"/>
      <c r="ELZ1241" s="141"/>
      <c r="EMA1241" s="141"/>
      <c r="EMB1241" s="141"/>
      <c r="EMC1241" s="141"/>
      <c r="EMD1241" s="141"/>
      <c r="EME1241" s="141"/>
      <c r="EMF1241" s="141"/>
      <c r="EMG1241" s="141"/>
      <c r="EMH1241" s="141"/>
      <c r="EMI1241" s="141"/>
      <c r="EMJ1241" s="141"/>
      <c r="EMK1241" s="141"/>
      <c r="EML1241" s="141"/>
      <c r="EMM1241" s="141"/>
      <c r="EMN1241" s="141"/>
      <c r="EMO1241" s="141"/>
      <c r="EMP1241" s="141"/>
      <c r="EMQ1241" s="141"/>
      <c r="EMR1241" s="141"/>
      <c r="EMS1241" s="141"/>
      <c r="EMT1241" s="141"/>
      <c r="EMU1241" s="141"/>
      <c r="EMV1241" s="141"/>
      <c r="EMW1241" s="141"/>
      <c r="EMX1241" s="141"/>
      <c r="EMY1241" s="141"/>
      <c r="EMZ1241" s="141"/>
      <c r="ENA1241" s="141"/>
      <c r="ENB1241" s="141"/>
      <c r="ENC1241" s="141"/>
      <c r="END1241" s="141"/>
      <c r="ENE1241" s="141"/>
      <c r="ENF1241" s="141"/>
      <c r="ENG1241" s="141"/>
      <c r="ENH1241" s="141"/>
      <c r="ENI1241" s="141"/>
      <c r="ENJ1241" s="141"/>
      <c r="ENK1241" s="141"/>
      <c r="ENL1241" s="141"/>
      <c r="ENM1241" s="141"/>
      <c r="ENN1241" s="141"/>
      <c r="ENO1241" s="141"/>
      <c r="ENP1241" s="141"/>
      <c r="ENQ1241" s="141"/>
      <c r="ENR1241" s="141"/>
      <c r="ENS1241" s="141"/>
      <c r="ENT1241" s="141"/>
      <c r="ENU1241" s="141"/>
      <c r="ENV1241" s="141"/>
      <c r="ENW1241" s="141"/>
      <c r="ENX1241" s="141"/>
      <c r="ENY1241" s="141"/>
      <c r="ENZ1241" s="141"/>
      <c r="EOA1241" s="141"/>
      <c r="EOB1241" s="141"/>
      <c r="EOC1241" s="141"/>
      <c r="EOD1241" s="141"/>
      <c r="EOE1241" s="141"/>
      <c r="EOF1241" s="141"/>
      <c r="EOG1241" s="141"/>
      <c r="EOH1241" s="141"/>
      <c r="EOI1241" s="141"/>
      <c r="EOJ1241" s="141"/>
      <c r="EOK1241" s="141"/>
      <c r="EOL1241" s="141"/>
      <c r="EOM1241" s="141"/>
      <c r="EON1241" s="141"/>
      <c r="EOO1241" s="141"/>
      <c r="EOP1241" s="141"/>
      <c r="EOQ1241" s="141"/>
      <c r="EOR1241" s="141"/>
      <c r="EOS1241" s="141"/>
      <c r="EOT1241" s="141"/>
      <c r="EOU1241" s="141"/>
      <c r="EOV1241" s="141"/>
      <c r="EOW1241" s="141"/>
      <c r="EOX1241" s="141"/>
      <c r="EOY1241" s="141"/>
      <c r="EOZ1241" s="141"/>
      <c r="EPA1241" s="141"/>
      <c r="EPB1241" s="141"/>
      <c r="EPC1241" s="141"/>
      <c r="EPD1241" s="141"/>
      <c r="EPE1241" s="141"/>
      <c r="EPF1241" s="141"/>
      <c r="EPG1241" s="141"/>
      <c r="EPH1241" s="141"/>
      <c r="EPI1241" s="141"/>
      <c r="EPJ1241" s="141"/>
      <c r="EPK1241" s="141"/>
      <c r="EPL1241" s="141"/>
      <c r="EPM1241" s="141"/>
      <c r="EPN1241" s="141"/>
      <c r="EPO1241" s="141"/>
      <c r="EPP1241" s="141"/>
      <c r="EPQ1241" s="141"/>
      <c r="EPR1241" s="141"/>
      <c r="EPS1241" s="141"/>
      <c r="EPT1241" s="141"/>
      <c r="EPU1241" s="141"/>
      <c r="EPV1241" s="141"/>
      <c r="EPW1241" s="141"/>
      <c r="EPX1241" s="141"/>
      <c r="EPY1241" s="141"/>
      <c r="EPZ1241" s="141"/>
      <c r="EQA1241" s="141"/>
      <c r="EQB1241" s="141"/>
      <c r="EQC1241" s="141"/>
      <c r="EQD1241" s="141"/>
      <c r="EQE1241" s="141"/>
      <c r="EQF1241" s="141"/>
      <c r="EQG1241" s="141"/>
      <c r="EQH1241" s="141"/>
      <c r="EQI1241" s="141"/>
      <c r="EQJ1241" s="141"/>
      <c r="EQK1241" s="141"/>
      <c r="EQL1241" s="141"/>
      <c r="EQM1241" s="141"/>
      <c r="EQN1241" s="141"/>
      <c r="EQO1241" s="141"/>
      <c r="EQP1241" s="141"/>
      <c r="EQQ1241" s="141"/>
      <c r="EQR1241" s="141"/>
      <c r="EQS1241" s="141"/>
      <c r="EQT1241" s="141"/>
      <c r="EQU1241" s="141"/>
      <c r="EQV1241" s="141"/>
      <c r="EQW1241" s="141"/>
      <c r="EQX1241" s="141"/>
      <c r="EQY1241" s="141"/>
      <c r="EQZ1241" s="141"/>
      <c r="ERA1241" s="141"/>
      <c r="ERB1241" s="141"/>
      <c r="ERC1241" s="141"/>
      <c r="ERD1241" s="141"/>
      <c r="ERE1241" s="141"/>
      <c r="ERF1241" s="141"/>
      <c r="ERG1241" s="141"/>
      <c r="ERH1241" s="141"/>
      <c r="ERI1241" s="141"/>
      <c r="ERJ1241" s="141"/>
      <c r="ERK1241" s="141"/>
      <c r="ERL1241" s="141"/>
      <c r="ERM1241" s="141"/>
      <c r="ERN1241" s="141"/>
      <c r="ERO1241" s="141"/>
      <c r="ERP1241" s="141"/>
      <c r="ERQ1241" s="141"/>
      <c r="ERR1241" s="141"/>
      <c r="ERS1241" s="141"/>
      <c r="ERT1241" s="141"/>
      <c r="ERU1241" s="141"/>
      <c r="ERV1241" s="141"/>
      <c r="ERW1241" s="141"/>
      <c r="ERX1241" s="141"/>
      <c r="ERY1241" s="141"/>
      <c r="ERZ1241" s="141"/>
      <c r="ESA1241" s="141"/>
      <c r="ESB1241" s="141"/>
      <c r="ESC1241" s="141"/>
      <c r="ESD1241" s="141"/>
      <c r="ESE1241" s="141"/>
      <c r="ESF1241" s="141"/>
      <c r="ESG1241" s="141"/>
      <c r="ESH1241" s="141"/>
      <c r="ESI1241" s="141"/>
      <c r="ESJ1241" s="141"/>
      <c r="ESK1241" s="141"/>
      <c r="ESL1241" s="141"/>
      <c r="ESM1241" s="141"/>
      <c r="ESN1241" s="141"/>
      <c r="ESO1241" s="141"/>
      <c r="ESP1241" s="141"/>
      <c r="ESQ1241" s="141"/>
      <c r="ESR1241" s="141"/>
      <c r="ESS1241" s="141"/>
      <c r="EST1241" s="141"/>
      <c r="ESU1241" s="141"/>
      <c r="ESV1241" s="141"/>
      <c r="ESW1241" s="141"/>
      <c r="ESX1241" s="141"/>
      <c r="ESY1241" s="141"/>
      <c r="ESZ1241" s="141"/>
      <c r="ETA1241" s="141"/>
      <c r="ETB1241" s="141"/>
      <c r="ETC1241" s="141"/>
      <c r="ETD1241" s="141"/>
      <c r="ETE1241" s="141"/>
      <c r="ETF1241" s="141"/>
      <c r="ETG1241" s="141"/>
      <c r="ETH1241" s="141"/>
      <c r="ETI1241" s="141"/>
      <c r="ETJ1241" s="141"/>
      <c r="ETK1241" s="141"/>
      <c r="ETL1241" s="141"/>
      <c r="ETM1241" s="141"/>
      <c r="ETN1241" s="141"/>
      <c r="ETO1241" s="141"/>
      <c r="ETP1241" s="141"/>
      <c r="ETQ1241" s="141"/>
      <c r="ETR1241" s="141"/>
      <c r="ETS1241" s="141"/>
      <c r="ETT1241" s="141"/>
      <c r="ETU1241" s="141"/>
      <c r="ETV1241" s="141"/>
      <c r="ETW1241" s="141"/>
      <c r="ETX1241" s="141"/>
      <c r="ETY1241" s="141"/>
      <c r="ETZ1241" s="141"/>
      <c r="EUA1241" s="141"/>
      <c r="EUB1241" s="141"/>
      <c r="EUC1241" s="141"/>
      <c r="EUD1241" s="141"/>
      <c r="EUE1241" s="141"/>
      <c r="EUF1241" s="141"/>
      <c r="EUG1241" s="141"/>
      <c r="EUH1241" s="141"/>
      <c r="EUI1241" s="141"/>
      <c r="EUJ1241" s="141"/>
      <c r="EUK1241" s="141"/>
      <c r="EUL1241" s="141"/>
      <c r="EUM1241" s="141"/>
      <c r="EUN1241" s="141"/>
      <c r="EUO1241" s="141"/>
      <c r="EUP1241" s="141"/>
      <c r="EUQ1241" s="141"/>
      <c r="EUR1241" s="141"/>
      <c r="EUS1241" s="141"/>
      <c r="EUT1241" s="141"/>
      <c r="EUU1241" s="141"/>
      <c r="EUV1241" s="141"/>
      <c r="EUW1241" s="141"/>
      <c r="EUX1241" s="141"/>
      <c r="EUY1241" s="141"/>
      <c r="EUZ1241" s="141"/>
      <c r="EVA1241" s="141"/>
      <c r="EVB1241" s="141"/>
      <c r="EVC1241" s="141"/>
      <c r="EVD1241" s="141"/>
      <c r="EVE1241" s="141"/>
      <c r="EVF1241" s="141"/>
      <c r="EVG1241" s="141"/>
      <c r="EVH1241" s="141"/>
      <c r="EVI1241" s="141"/>
      <c r="EVJ1241" s="141"/>
      <c r="EVK1241" s="141"/>
      <c r="EVL1241" s="141"/>
      <c r="EVM1241" s="141"/>
      <c r="EVN1241" s="141"/>
      <c r="EVO1241" s="141"/>
      <c r="EVP1241" s="141"/>
      <c r="EVQ1241" s="141"/>
      <c r="EVR1241" s="141"/>
      <c r="EVS1241" s="141"/>
      <c r="EVT1241" s="141"/>
      <c r="EVU1241" s="141"/>
      <c r="EVV1241" s="141"/>
      <c r="EVW1241" s="141"/>
      <c r="EVX1241" s="141"/>
      <c r="EVY1241" s="141"/>
      <c r="EVZ1241" s="141"/>
      <c r="EWA1241" s="141"/>
      <c r="EWB1241" s="141"/>
      <c r="EWC1241" s="141"/>
      <c r="EWD1241" s="141"/>
      <c r="EWE1241" s="141"/>
      <c r="EWF1241" s="141"/>
      <c r="EWG1241" s="141"/>
      <c r="EWH1241" s="141"/>
      <c r="EWI1241" s="141"/>
      <c r="EWJ1241" s="141"/>
      <c r="EWK1241" s="141"/>
      <c r="EWL1241" s="141"/>
      <c r="EWM1241" s="141"/>
      <c r="EWN1241" s="141"/>
      <c r="EWO1241" s="141"/>
      <c r="EWP1241" s="141"/>
      <c r="EWQ1241" s="141"/>
      <c r="EWR1241" s="141"/>
      <c r="EWS1241" s="141"/>
      <c r="EWT1241" s="141"/>
      <c r="EWU1241" s="141"/>
      <c r="EWV1241" s="141"/>
      <c r="EWW1241" s="141"/>
      <c r="EWX1241" s="141"/>
      <c r="EWY1241" s="141"/>
      <c r="EWZ1241" s="141"/>
      <c r="EXA1241" s="141"/>
      <c r="EXB1241" s="141"/>
      <c r="EXC1241" s="141"/>
      <c r="EXD1241" s="141"/>
      <c r="EXE1241" s="141"/>
      <c r="EXF1241" s="141"/>
      <c r="EXG1241" s="141"/>
      <c r="EXH1241" s="141"/>
      <c r="EXI1241" s="141"/>
      <c r="EXJ1241" s="141"/>
      <c r="EXK1241" s="141"/>
      <c r="EXL1241" s="141"/>
      <c r="EXM1241" s="141"/>
      <c r="EXN1241" s="141"/>
      <c r="EXO1241" s="141"/>
      <c r="EXP1241" s="141"/>
      <c r="EXQ1241" s="141"/>
      <c r="EXR1241" s="141"/>
      <c r="EXS1241" s="141"/>
      <c r="EXT1241" s="141"/>
      <c r="EXU1241" s="141"/>
      <c r="EXV1241" s="141"/>
      <c r="EXW1241" s="141"/>
      <c r="EXX1241" s="141"/>
      <c r="EXY1241" s="141"/>
      <c r="EXZ1241" s="141"/>
      <c r="EYA1241" s="141"/>
      <c r="EYB1241" s="141"/>
      <c r="EYC1241" s="141"/>
      <c r="EYD1241" s="141"/>
      <c r="EYE1241" s="141"/>
      <c r="EYF1241" s="141"/>
      <c r="EYG1241" s="141"/>
      <c r="EYH1241" s="141"/>
      <c r="EYI1241" s="141"/>
      <c r="EYJ1241" s="141"/>
      <c r="EYK1241" s="141"/>
      <c r="EYL1241" s="141"/>
      <c r="EYM1241" s="141"/>
      <c r="EYN1241" s="141"/>
      <c r="EYO1241" s="141"/>
      <c r="EYP1241" s="141"/>
      <c r="EYQ1241" s="141"/>
      <c r="EYR1241" s="141"/>
      <c r="EYS1241" s="141"/>
      <c r="EYT1241" s="141"/>
      <c r="EYU1241" s="141"/>
      <c r="EYV1241" s="141"/>
      <c r="EYW1241" s="141"/>
      <c r="EYX1241" s="141"/>
      <c r="EYY1241" s="141"/>
      <c r="EYZ1241" s="141"/>
      <c r="EZA1241" s="141"/>
      <c r="EZB1241" s="141"/>
      <c r="EZC1241" s="141"/>
      <c r="EZD1241" s="141"/>
      <c r="EZE1241" s="141"/>
      <c r="EZF1241" s="141"/>
      <c r="EZG1241" s="141"/>
      <c r="EZH1241" s="141"/>
      <c r="EZI1241" s="141"/>
      <c r="EZJ1241" s="141"/>
      <c r="EZK1241" s="141"/>
      <c r="EZL1241" s="141"/>
      <c r="EZM1241" s="141"/>
      <c r="EZN1241" s="141"/>
      <c r="EZO1241" s="141"/>
      <c r="EZP1241" s="141"/>
      <c r="EZQ1241" s="141"/>
      <c r="EZR1241" s="141"/>
      <c r="EZS1241" s="141"/>
      <c r="EZT1241" s="141"/>
      <c r="EZU1241" s="141"/>
      <c r="EZV1241" s="141"/>
      <c r="EZW1241" s="141"/>
      <c r="EZX1241" s="141"/>
      <c r="EZY1241" s="141"/>
      <c r="EZZ1241" s="141"/>
      <c r="FAA1241" s="141"/>
      <c r="FAB1241" s="141"/>
      <c r="FAC1241" s="141"/>
      <c r="FAD1241" s="141"/>
      <c r="FAE1241" s="141"/>
      <c r="FAF1241" s="141"/>
      <c r="FAG1241" s="141"/>
      <c r="FAH1241" s="141"/>
      <c r="FAI1241" s="141"/>
      <c r="FAJ1241" s="141"/>
      <c r="FAK1241" s="141"/>
      <c r="FAL1241" s="141"/>
      <c r="FAM1241" s="141"/>
      <c r="FAN1241" s="141"/>
      <c r="FAO1241" s="141"/>
      <c r="FAP1241" s="141"/>
      <c r="FAQ1241" s="141"/>
      <c r="FAR1241" s="141"/>
      <c r="FAS1241" s="141"/>
      <c r="FAT1241" s="141"/>
      <c r="FAU1241" s="141"/>
      <c r="FAV1241" s="141"/>
      <c r="FAW1241" s="141"/>
      <c r="FAX1241" s="141"/>
      <c r="FAY1241" s="141"/>
      <c r="FAZ1241" s="141"/>
      <c r="FBA1241" s="141"/>
      <c r="FBB1241" s="141"/>
      <c r="FBC1241" s="141"/>
      <c r="FBD1241" s="141"/>
      <c r="FBE1241" s="141"/>
      <c r="FBF1241" s="141"/>
      <c r="FBG1241" s="141"/>
      <c r="FBH1241" s="141"/>
      <c r="FBI1241" s="141"/>
      <c r="FBJ1241" s="141"/>
      <c r="FBK1241" s="141"/>
      <c r="FBL1241" s="141"/>
      <c r="FBM1241" s="141"/>
      <c r="FBN1241" s="141"/>
      <c r="FBO1241" s="141"/>
      <c r="FBP1241" s="141"/>
      <c r="FBQ1241" s="141"/>
      <c r="FBR1241" s="141"/>
      <c r="FBS1241" s="141"/>
      <c r="FBT1241" s="141"/>
      <c r="FBU1241" s="141"/>
      <c r="FBV1241" s="141"/>
      <c r="FBW1241" s="141"/>
      <c r="FBX1241" s="141"/>
      <c r="FBY1241" s="141"/>
      <c r="FBZ1241" s="141"/>
      <c r="FCA1241" s="141"/>
      <c r="FCB1241" s="141"/>
      <c r="FCC1241" s="141"/>
      <c r="FCD1241" s="141"/>
      <c r="FCE1241" s="141"/>
      <c r="FCF1241" s="141"/>
      <c r="FCG1241" s="141"/>
      <c r="FCH1241" s="141"/>
      <c r="FCI1241" s="141"/>
      <c r="FCJ1241" s="141"/>
      <c r="FCK1241" s="141"/>
      <c r="FCL1241" s="141"/>
      <c r="FCM1241" s="141"/>
      <c r="FCN1241" s="141"/>
      <c r="FCO1241" s="141"/>
      <c r="FCP1241" s="141"/>
      <c r="FCQ1241" s="141"/>
      <c r="FCR1241" s="141"/>
      <c r="FCS1241" s="141"/>
      <c r="FCT1241" s="141"/>
      <c r="FCU1241" s="141"/>
      <c r="FCV1241" s="141"/>
      <c r="FCW1241" s="141"/>
      <c r="FCX1241" s="141"/>
      <c r="FCY1241" s="141"/>
      <c r="FCZ1241" s="141"/>
      <c r="FDA1241" s="141"/>
      <c r="FDB1241" s="141"/>
      <c r="FDC1241" s="141"/>
      <c r="FDD1241" s="141"/>
      <c r="FDE1241" s="141"/>
      <c r="FDF1241" s="141"/>
      <c r="FDG1241" s="141"/>
      <c r="FDH1241" s="141"/>
      <c r="FDI1241" s="141"/>
      <c r="FDJ1241" s="141"/>
      <c r="FDK1241" s="141"/>
      <c r="FDL1241" s="141"/>
      <c r="FDM1241" s="141"/>
      <c r="FDN1241" s="141"/>
      <c r="FDO1241" s="141"/>
      <c r="FDP1241" s="141"/>
      <c r="FDQ1241" s="141"/>
      <c r="FDR1241" s="141"/>
      <c r="FDS1241" s="141"/>
      <c r="FDT1241" s="141"/>
      <c r="FDU1241" s="141"/>
      <c r="FDV1241" s="141"/>
      <c r="FDW1241" s="141"/>
      <c r="FDX1241" s="141"/>
      <c r="FDY1241" s="141"/>
      <c r="FDZ1241" s="141"/>
      <c r="FEA1241" s="141"/>
      <c r="FEB1241" s="141"/>
      <c r="FEC1241" s="141"/>
      <c r="FED1241" s="141"/>
      <c r="FEE1241" s="141"/>
      <c r="FEF1241" s="141"/>
      <c r="FEG1241" s="141"/>
      <c r="FEH1241" s="141"/>
      <c r="FEI1241" s="141"/>
      <c r="FEJ1241" s="141"/>
      <c r="FEK1241" s="141"/>
      <c r="FEL1241" s="141"/>
      <c r="FEM1241" s="141"/>
      <c r="FEN1241" s="141"/>
      <c r="FEO1241" s="141"/>
      <c r="FEP1241" s="141"/>
      <c r="FEQ1241" s="141"/>
      <c r="FER1241" s="141"/>
      <c r="FES1241" s="141"/>
      <c r="FET1241" s="141"/>
      <c r="FEU1241" s="141"/>
      <c r="FEV1241" s="141"/>
      <c r="FEW1241" s="141"/>
      <c r="FEX1241" s="141"/>
      <c r="FEY1241" s="141"/>
      <c r="FEZ1241" s="141"/>
      <c r="FFA1241" s="141"/>
      <c r="FFB1241" s="141"/>
      <c r="FFC1241" s="141"/>
      <c r="FFD1241" s="141"/>
      <c r="FFE1241" s="141"/>
      <c r="FFF1241" s="141"/>
      <c r="FFG1241" s="141"/>
      <c r="FFH1241" s="141"/>
      <c r="FFI1241" s="141"/>
      <c r="FFJ1241" s="141"/>
      <c r="FFK1241" s="141"/>
      <c r="FFL1241" s="141"/>
      <c r="FFM1241" s="141"/>
      <c r="FFN1241" s="141"/>
      <c r="FFO1241" s="141"/>
      <c r="FFP1241" s="141"/>
      <c r="FFQ1241" s="141"/>
      <c r="FFR1241" s="141"/>
      <c r="FFS1241" s="141"/>
      <c r="FFT1241" s="141"/>
      <c r="FFU1241" s="141"/>
      <c r="FFV1241" s="141"/>
      <c r="FFW1241" s="141"/>
      <c r="FFX1241" s="141"/>
      <c r="FFY1241" s="141"/>
      <c r="FFZ1241" s="141"/>
      <c r="FGA1241" s="141"/>
      <c r="FGB1241" s="141"/>
      <c r="FGC1241" s="141"/>
      <c r="FGD1241" s="141"/>
      <c r="FGE1241" s="141"/>
      <c r="FGF1241" s="141"/>
      <c r="FGG1241" s="141"/>
      <c r="FGH1241" s="141"/>
      <c r="FGI1241" s="141"/>
      <c r="FGJ1241" s="141"/>
      <c r="FGK1241" s="141"/>
      <c r="FGL1241" s="141"/>
      <c r="FGM1241" s="141"/>
      <c r="FGN1241" s="141"/>
      <c r="FGO1241" s="141"/>
      <c r="FGP1241" s="141"/>
      <c r="FGQ1241" s="141"/>
      <c r="FGR1241" s="141"/>
      <c r="FGS1241" s="141"/>
      <c r="FGT1241" s="141"/>
      <c r="FGU1241" s="141"/>
      <c r="FGV1241" s="141"/>
      <c r="FGW1241" s="141"/>
      <c r="FGX1241" s="141"/>
      <c r="FGY1241" s="141"/>
      <c r="FGZ1241" s="141"/>
      <c r="FHA1241" s="141"/>
      <c r="FHB1241" s="141"/>
      <c r="FHC1241" s="141"/>
      <c r="FHD1241" s="141"/>
      <c r="FHE1241" s="141"/>
      <c r="FHF1241" s="141"/>
      <c r="FHG1241" s="141"/>
      <c r="FHH1241" s="141"/>
      <c r="FHI1241" s="141"/>
      <c r="FHJ1241" s="141"/>
      <c r="FHK1241" s="141"/>
      <c r="FHL1241" s="141"/>
      <c r="FHM1241" s="141"/>
      <c r="FHN1241" s="141"/>
      <c r="FHO1241" s="141"/>
      <c r="FHP1241" s="141"/>
      <c r="FHQ1241" s="141"/>
      <c r="FHR1241" s="141"/>
      <c r="FHS1241" s="141"/>
      <c r="FHT1241" s="141"/>
      <c r="FHU1241" s="141"/>
      <c r="FHV1241" s="141"/>
      <c r="FHW1241" s="141"/>
      <c r="FHX1241" s="141"/>
      <c r="FHY1241" s="141"/>
      <c r="FHZ1241" s="141"/>
      <c r="FIA1241" s="141"/>
      <c r="FIB1241" s="141"/>
      <c r="FIC1241" s="141"/>
      <c r="FID1241" s="141"/>
      <c r="FIE1241" s="141"/>
      <c r="FIF1241" s="141"/>
      <c r="FIG1241" s="141"/>
      <c r="FIH1241" s="141"/>
      <c r="FII1241" s="141"/>
      <c r="FIJ1241" s="141"/>
      <c r="FIK1241" s="141"/>
      <c r="FIL1241" s="141"/>
      <c r="FIM1241" s="141"/>
      <c r="FIN1241" s="141"/>
      <c r="FIO1241" s="141"/>
      <c r="FIP1241" s="141"/>
      <c r="FIQ1241" s="141"/>
      <c r="FIR1241" s="141"/>
      <c r="FIS1241" s="141"/>
      <c r="FIT1241" s="141"/>
      <c r="FIU1241" s="141"/>
      <c r="FIV1241" s="141"/>
      <c r="FIW1241" s="141"/>
      <c r="FIX1241" s="141"/>
      <c r="FIY1241" s="141"/>
      <c r="FIZ1241" s="141"/>
      <c r="FJA1241" s="141"/>
      <c r="FJB1241" s="141"/>
      <c r="FJC1241" s="141"/>
      <c r="FJD1241" s="141"/>
      <c r="FJE1241" s="141"/>
      <c r="FJF1241" s="141"/>
      <c r="FJG1241" s="141"/>
      <c r="FJH1241" s="141"/>
      <c r="FJI1241" s="141"/>
      <c r="FJJ1241" s="141"/>
      <c r="FJK1241" s="141"/>
      <c r="FJL1241" s="141"/>
      <c r="FJM1241" s="141"/>
      <c r="FJN1241" s="141"/>
      <c r="FJO1241" s="141"/>
      <c r="FJP1241" s="141"/>
      <c r="FJQ1241" s="141"/>
      <c r="FJR1241" s="141"/>
      <c r="FJS1241" s="141"/>
      <c r="FJT1241" s="141"/>
      <c r="FJU1241" s="141"/>
      <c r="FJV1241" s="141"/>
      <c r="FJW1241" s="141"/>
      <c r="FJX1241" s="141"/>
      <c r="FJY1241" s="141"/>
      <c r="FJZ1241" s="141"/>
      <c r="FKA1241" s="141"/>
      <c r="FKB1241" s="141"/>
      <c r="FKC1241" s="141"/>
      <c r="FKD1241" s="141"/>
      <c r="FKE1241" s="141"/>
      <c r="FKF1241" s="141"/>
      <c r="FKG1241" s="141"/>
      <c r="FKH1241" s="141"/>
      <c r="FKI1241" s="141"/>
      <c r="FKJ1241" s="141"/>
      <c r="FKK1241" s="141"/>
      <c r="FKL1241" s="141"/>
      <c r="FKM1241" s="141"/>
      <c r="FKN1241" s="141"/>
      <c r="FKO1241" s="141"/>
      <c r="FKP1241" s="141"/>
      <c r="FKQ1241" s="141"/>
      <c r="FKR1241" s="141"/>
      <c r="FKS1241" s="141"/>
      <c r="FKT1241" s="141"/>
      <c r="FKU1241" s="141"/>
      <c r="FKV1241" s="141"/>
      <c r="FKW1241" s="141"/>
      <c r="FKX1241" s="141"/>
      <c r="FKY1241" s="141"/>
      <c r="FKZ1241" s="141"/>
      <c r="FLA1241" s="141"/>
      <c r="FLB1241" s="141"/>
      <c r="FLC1241" s="141"/>
      <c r="FLD1241" s="141"/>
      <c r="FLE1241" s="141"/>
      <c r="FLF1241" s="141"/>
      <c r="FLG1241" s="141"/>
      <c r="FLH1241" s="141"/>
      <c r="FLI1241" s="141"/>
      <c r="FLJ1241" s="141"/>
      <c r="FLK1241" s="141"/>
      <c r="FLL1241" s="141"/>
      <c r="FLM1241" s="141"/>
      <c r="FLN1241" s="141"/>
      <c r="FLO1241" s="141"/>
      <c r="FLP1241" s="141"/>
      <c r="FLQ1241" s="141"/>
      <c r="FLR1241" s="141"/>
      <c r="FLS1241" s="141"/>
      <c r="FLT1241" s="141"/>
      <c r="FLU1241" s="141"/>
      <c r="FLV1241" s="141"/>
      <c r="FLW1241" s="141"/>
      <c r="FLX1241" s="141"/>
      <c r="FLY1241" s="141"/>
      <c r="FLZ1241" s="141"/>
      <c r="FMA1241" s="141"/>
      <c r="FMB1241" s="141"/>
      <c r="FMC1241" s="141"/>
      <c r="FMD1241" s="141"/>
      <c r="FME1241" s="141"/>
      <c r="FMF1241" s="141"/>
      <c r="FMG1241" s="141"/>
      <c r="FMH1241" s="141"/>
      <c r="FMI1241" s="141"/>
      <c r="FMJ1241" s="141"/>
      <c r="FMK1241" s="141"/>
      <c r="FML1241" s="141"/>
      <c r="FMM1241" s="141"/>
      <c r="FMN1241" s="141"/>
      <c r="FMO1241" s="141"/>
      <c r="FMP1241" s="141"/>
      <c r="FMQ1241" s="141"/>
      <c r="FMR1241" s="141"/>
      <c r="FMS1241" s="141"/>
      <c r="FMT1241" s="141"/>
      <c r="FMU1241" s="141"/>
      <c r="FMV1241" s="141"/>
      <c r="FMW1241" s="141"/>
      <c r="FMX1241" s="141"/>
      <c r="FMY1241" s="141"/>
      <c r="FMZ1241" s="141"/>
      <c r="FNA1241" s="141"/>
      <c r="FNB1241" s="141"/>
      <c r="FNC1241" s="141"/>
      <c r="FND1241" s="141"/>
      <c r="FNE1241" s="141"/>
      <c r="FNF1241" s="141"/>
      <c r="FNG1241" s="141"/>
      <c r="FNH1241" s="141"/>
      <c r="FNI1241" s="141"/>
      <c r="FNJ1241" s="141"/>
      <c r="FNK1241" s="141"/>
      <c r="FNL1241" s="141"/>
      <c r="FNM1241" s="141"/>
      <c r="FNN1241" s="141"/>
      <c r="FNO1241" s="141"/>
      <c r="FNP1241" s="141"/>
      <c r="FNQ1241" s="141"/>
      <c r="FNR1241" s="141"/>
      <c r="FNS1241" s="141"/>
      <c r="FNT1241" s="141"/>
      <c r="FNU1241" s="141"/>
      <c r="FNV1241" s="141"/>
      <c r="FNW1241" s="141"/>
      <c r="FNX1241" s="141"/>
      <c r="FNY1241" s="141"/>
      <c r="FNZ1241" s="141"/>
      <c r="FOA1241" s="141"/>
      <c r="FOB1241" s="141"/>
      <c r="FOC1241" s="141"/>
      <c r="FOD1241" s="141"/>
      <c r="FOE1241" s="141"/>
      <c r="FOF1241" s="141"/>
      <c r="FOG1241" s="141"/>
      <c r="FOH1241" s="141"/>
      <c r="FOI1241" s="141"/>
      <c r="FOJ1241" s="141"/>
      <c r="FOK1241" s="141"/>
      <c r="FOL1241" s="141"/>
      <c r="FOM1241" s="141"/>
      <c r="FON1241" s="141"/>
      <c r="FOO1241" s="141"/>
      <c r="FOP1241" s="141"/>
      <c r="FOQ1241" s="141"/>
      <c r="FOR1241" s="141"/>
      <c r="FOS1241" s="141"/>
      <c r="FOT1241" s="141"/>
      <c r="FOU1241" s="141"/>
      <c r="FOV1241" s="141"/>
      <c r="FOW1241" s="141"/>
      <c r="FOX1241" s="141"/>
      <c r="FOY1241" s="141"/>
      <c r="FOZ1241" s="141"/>
      <c r="FPA1241" s="141"/>
      <c r="FPB1241" s="141"/>
      <c r="FPC1241" s="141"/>
      <c r="FPD1241" s="141"/>
      <c r="FPE1241" s="141"/>
      <c r="FPF1241" s="141"/>
      <c r="FPG1241" s="141"/>
      <c r="FPH1241" s="141"/>
      <c r="FPI1241" s="141"/>
      <c r="FPJ1241" s="141"/>
      <c r="FPK1241" s="141"/>
      <c r="FPL1241" s="141"/>
      <c r="FPM1241" s="141"/>
      <c r="FPN1241" s="141"/>
      <c r="FPO1241" s="141"/>
      <c r="FPP1241" s="141"/>
      <c r="FPQ1241" s="141"/>
      <c r="FPR1241" s="141"/>
      <c r="FPS1241" s="141"/>
      <c r="FPT1241" s="141"/>
      <c r="FPU1241" s="141"/>
      <c r="FPV1241" s="141"/>
      <c r="FPW1241" s="141"/>
      <c r="FPX1241" s="141"/>
      <c r="FPY1241" s="141"/>
      <c r="FPZ1241" s="141"/>
      <c r="FQA1241" s="141"/>
      <c r="FQB1241" s="141"/>
      <c r="FQC1241" s="141"/>
      <c r="FQD1241" s="141"/>
      <c r="FQE1241" s="141"/>
      <c r="FQF1241" s="141"/>
      <c r="FQG1241" s="141"/>
      <c r="FQH1241" s="141"/>
      <c r="FQI1241" s="141"/>
      <c r="FQJ1241" s="141"/>
      <c r="FQK1241" s="141"/>
      <c r="FQL1241" s="141"/>
      <c r="FQM1241" s="141"/>
      <c r="FQN1241" s="141"/>
      <c r="FQO1241" s="141"/>
      <c r="FQP1241" s="141"/>
      <c r="FQQ1241" s="141"/>
      <c r="FQR1241" s="141"/>
      <c r="FQS1241" s="141"/>
      <c r="FQT1241" s="141"/>
      <c r="FQU1241" s="141"/>
      <c r="FQV1241" s="141"/>
      <c r="FQW1241" s="141"/>
      <c r="FQX1241" s="141"/>
      <c r="FQY1241" s="141"/>
      <c r="FQZ1241" s="141"/>
      <c r="FRA1241" s="141"/>
      <c r="FRB1241" s="141"/>
      <c r="FRC1241" s="141"/>
      <c r="FRD1241" s="141"/>
      <c r="FRE1241" s="141"/>
      <c r="FRF1241" s="141"/>
      <c r="FRG1241" s="141"/>
      <c r="FRH1241" s="141"/>
      <c r="FRI1241" s="141"/>
      <c r="FRJ1241" s="141"/>
      <c r="FRK1241" s="141"/>
      <c r="FRL1241" s="141"/>
      <c r="FRM1241" s="141"/>
      <c r="FRN1241" s="141"/>
      <c r="FRO1241" s="141"/>
      <c r="FRP1241" s="141"/>
      <c r="FRQ1241" s="141"/>
      <c r="FRR1241" s="141"/>
      <c r="FRS1241" s="141"/>
      <c r="FRT1241" s="141"/>
      <c r="FRU1241" s="141"/>
      <c r="FRV1241" s="141"/>
      <c r="FRW1241" s="141"/>
      <c r="FRX1241" s="141"/>
      <c r="FRY1241" s="141"/>
      <c r="FRZ1241" s="141"/>
      <c r="FSA1241" s="141"/>
      <c r="FSB1241" s="141"/>
      <c r="FSC1241" s="141"/>
      <c r="FSD1241" s="141"/>
      <c r="FSE1241" s="141"/>
      <c r="FSF1241" s="141"/>
      <c r="FSG1241" s="141"/>
      <c r="FSH1241" s="141"/>
      <c r="FSI1241" s="141"/>
      <c r="FSJ1241" s="141"/>
      <c r="FSK1241" s="141"/>
      <c r="FSL1241" s="141"/>
      <c r="FSM1241" s="141"/>
      <c r="FSN1241" s="141"/>
      <c r="FSO1241" s="141"/>
      <c r="FSP1241" s="141"/>
      <c r="FSQ1241" s="141"/>
      <c r="FSR1241" s="141"/>
      <c r="FSS1241" s="141"/>
      <c r="FST1241" s="141"/>
      <c r="FSU1241" s="141"/>
      <c r="FSV1241" s="141"/>
      <c r="FSW1241" s="141"/>
      <c r="FSX1241" s="141"/>
      <c r="FSY1241" s="141"/>
      <c r="FSZ1241" s="141"/>
      <c r="FTA1241" s="141"/>
      <c r="FTB1241" s="141"/>
      <c r="FTC1241" s="141"/>
      <c r="FTD1241" s="141"/>
      <c r="FTE1241" s="141"/>
      <c r="FTF1241" s="141"/>
      <c r="FTG1241" s="141"/>
      <c r="FTH1241" s="141"/>
      <c r="FTI1241" s="141"/>
      <c r="FTJ1241" s="141"/>
      <c r="FTK1241" s="141"/>
      <c r="FTL1241" s="141"/>
      <c r="FTM1241" s="141"/>
      <c r="FTN1241" s="141"/>
      <c r="FTO1241" s="141"/>
      <c r="FTP1241" s="141"/>
      <c r="FTQ1241" s="141"/>
      <c r="FTR1241" s="141"/>
      <c r="FTS1241" s="141"/>
      <c r="FTT1241" s="141"/>
      <c r="FTU1241" s="141"/>
      <c r="FTV1241" s="141"/>
      <c r="FTW1241" s="141"/>
      <c r="FTX1241" s="141"/>
      <c r="FTY1241" s="141"/>
      <c r="FTZ1241" s="141"/>
      <c r="FUA1241" s="141"/>
      <c r="FUB1241" s="141"/>
      <c r="FUC1241" s="141"/>
      <c r="FUD1241" s="141"/>
      <c r="FUE1241" s="141"/>
      <c r="FUF1241" s="141"/>
      <c r="FUG1241" s="141"/>
      <c r="FUH1241" s="141"/>
      <c r="FUI1241" s="141"/>
      <c r="FUJ1241" s="141"/>
      <c r="FUK1241" s="141"/>
      <c r="FUL1241" s="141"/>
      <c r="FUM1241" s="141"/>
      <c r="FUN1241" s="141"/>
      <c r="FUO1241" s="141"/>
      <c r="FUP1241" s="141"/>
      <c r="FUQ1241" s="141"/>
      <c r="FUR1241" s="141"/>
      <c r="FUS1241" s="141"/>
      <c r="FUT1241" s="141"/>
      <c r="FUU1241" s="141"/>
      <c r="FUV1241" s="141"/>
      <c r="FUW1241" s="141"/>
      <c r="FUX1241" s="141"/>
      <c r="FUY1241" s="141"/>
      <c r="FUZ1241" s="141"/>
      <c r="FVA1241" s="141"/>
      <c r="FVB1241" s="141"/>
      <c r="FVC1241" s="141"/>
      <c r="FVD1241" s="141"/>
      <c r="FVE1241" s="141"/>
      <c r="FVF1241" s="141"/>
      <c r="FVG1241" s="141"/>
      <c r="FVH1241" s="141"/>
      <c r="FVI1241" s="141"/>
      <c r="FVJ1241" s="141"/>
      <c r="FVK1241" s="141"/>
      <c r="FVL1241" s="141"/>
      <c r="FVM1241" s="141"/>
      <c r="FVN1241" s="141"/>
      <c r="FVO1241" s="141"/>
      <c r="FVP1241" s="141"/>
      <c r="FVQ1241" s="141"/>
      <c r="FVR1241" s="141"/>
      <c r="FVS1241" s="141"/>
      <c r="FVT1241" s="141"/>
      <c r="FVU1241" s="141"/>
      <c r="FVV1241" s="141"/>
      <c r="FVW1241" s="141"/>
      <c r="FVX1241" s="141"/>
      <c r="FVY1241" s="141"/>
      <c r="FVZ1241" s="141"/>
      <c r="FWA1241" s="141"/>
      <c r="FWB1241" s="141"/>
      <c r="FWC1241" s="141"/>
      <c r="FWD1241" s="141"/>
      <c r="FWE1241" s="141"/>
      <c r="FWF1241" s="141"/>
      <c r="FWG1241" s="141"/>
      <c r="FWH1241" s="141"/>
      <c r="FWI1241" s="141"/>
      <c r="FWJ1241" s="141"/>
      <c r="FWK1241" s="141"/>
      <c r="FWL1241" s="141"/>
      <c r="FWM1241" s="141"/>
      <c r="FWN1241" s="141"/>
      <c r="FWO1241" s="141"/>
      <c r="FWP1241" s="141"/>
      <c r="FWQ1241" s="141"/>
      <c r="FWR1241" s="141"/>
      <c r="FWS1241" s="141"/>
      <c r="FWT1241" s="141"/>
      <c r="FWU1241" s="141"/>
      <c r="FWV1241" s="141"/>
      <c r="FWW1241" s="141"/>
      <c r="FWX1241" s="141"/>
      <c r="FWY1241" s="141"/>
      <c r="FWZ1241" s="141"/>
      <c r="FXA1241" s="141"/>
      <c r="FXB1241" s="141"/>
      <c r="FXC1241" s="141"/>
      <c r="FXD1241" s="141"/>
      <c r="FXE1241" s="141"/>
      <c r="FXF1241" s="141"/>
      <c r="FXG1241" s="141"/>
      <c r="FXH1241" s="141"/>
      <c r="FXI1241" s="141"/>
      <c r="FXJ1241" s="141"/>
      <c r="FXK1241" s="141"/>
      <c r="FXL1241" s="141"/>
      <c r="FXM1241" s="141"/>
      <c r="FXN1241" s="141"/>
      <c r="FXO1241" s="141"/>
      <c r="FXP1241" s="141"/>
      <c r="FXQ1241" s="141"/>
      <c r="FXR1241" s="141"/>
      <c r="FXS1241" s="141"/>
      <c r="FXT1241" s="141"/>
      <c r="FXU1241" s="141"/>
      <c r="FXV1241" s="141"/>
      <c r="FXW1241" s="141"/>
      <c r="FXX1241" s="141"/>
      <c r="FXY1241" s="141"/>
      <c r="FXZ1241" s="141"/>
      <c r="FYA1241" s="141"/>
      <c r="FYB1241" s="141"/>
      <c r="FYC1241" s="141"/>
      <c r="FYD1241" s="141"/>
      <c r="FYE1241" s="141"/>
      <c r="FYF1241" s="141"/>
      <c r="FYG1241" s="141"/>
      <c r="FYH1241" s="141"/>
      <c r="FYI1241" s="141"/>
      <c r="FYJ1241" s="141"/>
      <c r="FYK1241" s="141"/>
      <c r="FYL1241" s="141"/>
      <c r="FYM1241" s="141"/>
      <c r="FYN1241" s="141"/>
      <c r="FYO1241" s="141"/>
      <c r="FYP1241" s="141"/>
      <c r="FYQ1241" s="141"/>
      <c r="FYR1241" s="141"/>
      <c r="FYS1241" s="141"/>
      <c r="FYT1241" s="141"/>
      <c r="FYU1241" s="141"/>
      <c r="FYV1241" s="141"/>
      <c r="FYW1241" s="141"/>
      <c r="FYX1241" s="141"/>
      <c r="FYY1241" s="141"/>
      <c r="FYZ1241" s="141"/>
      <c r="FZA1241" s="141"/>
      <c r="FZB1241" s="141"/>
      <c r="FZC1241" s="141"/>
      <c r="FZD1241" s="141"/>
      <c r="FZE1241" s="141"/>
      <c r="FZF1241" s="141"/>
      <c r="FZG1241" s="141"/>
      <c r="FZH1241" s="141"/>
      <c r="FZI1241" s="141"/>
      <c r="FZJ1241" s="141"/>
      <c r="FZK1241" s="141"/>
      <c r="FZL1241" s="141"/>
      <c r="FZM1241" s="141"/>
      <c r="FZN1241" s="141"/>
      <c r="FZO1241" s="141"/>
      <c r="FZP1241" s="141"/>
      <c r="FZQ1241" s="141"/>
      <c r="FZR1241" s="141"/>
      <c r="FZS1241" s="141"/>
      <c r="FZT1241" s="141"/>
      <c r="FZU1241" s="141"/>
      <c r="FZV1241" s="141"/>
      <c r="FZW1241" s="141"/>
      <c r="FZX1241" s="141"/>
      <c r="FZY1241" s="141"/>
      <c r="FZZ1241" s="141"/>
      <c r="GAA1241" s="141"/>
      <c r="GAB1241" s="141"/>
      <c r="GAC1241" s="141"/>
      <c r="GAD1241" s="141"/>
      <c r="GAE1241" s="141"/>
      <c r="GAF1241" s="141"/>
      <c r="GAG1241" s="141"/>
      <c r="GAH1241" s="141"/>
      <c r="GAI1241" s="141"/>
      <c r="GAJ1241" s="141"/>
      <c r="GAK1241" s="141"/>
      <c r="GAL1241" s="141"/>
      <c r="GAM1241" s="141"/>
      <c r="GAN1241" s="141"/>
      <c r="GAO1241" s="141"/>
      <c r="GAP1241" s="141"/>
      <c r="GAQ1241" s="141"/>
      <c r="GAR1241" s="141"/>
      <c r="GAS1241" s="141"/>
      <c r="GAT1241" s="141"/>
      <c r="GAU1241" s="141"/>
      <c r="GAV1241" s="141"/>
      <c r="GAW1241" s="141"/>
      <c r="GAX1241" s="141"/>
      <c r="GAY1241" s="141"/>
      <c r="GAZ1241" s="141"/>
      <c r="GBA1241" s="141"/>
      <c r="GBB1241" s="141"/>
      <c r="GBC1241" s="141"/>
      <c r="GBD1241" s="141"/>
      <c r="GBE1241" s="141"/>
      <c r="GBF1241" s="141"/>
      <c r="GBG1241" s="141"/>
      <c r="GBH1241" s="141"/>
      <c r="GBI1241" s="141"/>
      <c r="GBJ1241" s="141"/>
      <c r="GBK1241" s="141"/>
      <c r="GBL1241" s="141"/>
      <c r="GBM1241" s="141"/>
      <c r="GBN1241" s="141"/>
      <c r="GBO1241" s="141"/>
      <c r="GBP1241" s="141"/>
      <c r="GBQ1241" s="141"/>
      <c r="GBR1241" s="141"/>
      <c r="GBS1241" s="141"/>
      <c r="GBT1241" s="141"/>
      <c r="GBU1241" s="141"/>
      <c r="GBV1241" s="141"/>
      <c r="GBW1241" s="141"/>
      <c r="GBX1241" s="141"/>
      <c r="GBY1241" s="141"/>
      <c r="GBZ1241" s="141"/>
      <c r="GCA1241" s="141"/>
      <c r="GCB1241" s="141"/>
      <c r="GCC1241" s="141"/>
      <c r="GCD1241" s="141"/>
      <c r="GCE1241" s="141"/>
      <c r="GCF1241" s="141"/>
      <c r="GCG1241" s="141"/>
      <c r="GCH1241" s="141"/>
      <c r="GCI1241" s="141"/>
      <c r="GCJ1241" s="141"/>
      <c r="GCK1241" s="141"/>
      <c r="GCL1241" s="141"/>
      <c r="GCM1241" s="141"/>
      <c r="GCN1241" s="141"/>
      <c r="GCO1241" s="141"/>
      <c r="GCP1241" s="141"/>
      <c r="GCQ1241" s="141"/>
      <c r="GCR1241" s="141"/>
      <c r="GCS1241" s="141"/>
      <c r="GCT1241" s="141"/>
      <c r="GCU1241" s="141"/>
      <c r="GCV1241" s="141"/>
      <c r="GCW1241" s="141"/>
      <c r="GCX1241" s="141"/>
      <c r="GCY1241" s="141"/>
      <c r="GCZ1241" s="141"/>
      <c r="GDA1241" s="141"/>
      <c r="GDB1241" s="141"/>
      <c r="GDC1241" s="141"/>
      <c r="GDD1241" s="141"/>
      <c r="GDE1241" s="141"/>
      <c r="GDF1241" s="141"/>
      <c r="GDG1241" s="141"/>
      <c r="GDH1241" s="141"/>
      <c r="GDI1241" s="141"/>
      <c r="GDJ1241" s="141"/>
      <c r="GDK1241" s="141"/>
      <c r="GDL1241" s="141"/>
      <c r="GDM1241" s="141"/>
      <c r="GDN1241" s="141"/>
      <c r="GDO1241" s="141"/>
      <c r="GDP1241" s="141"/>
      <c r="GDQ1241" s="141"/>
      <c r="GDR1241" s="141"/>
      <c r="GDS1241" s="141"/>
      <c r="GDT1241" s="141"/>
      <c r="GDU1241" s="141"/>
      <c r="GDV1241" s="141"/>
      <c r="GDW1241" s="141"/>
      <c r="GDX1241" s="141"/>
      <c r="GDY1241" s="141"/>
      <c r="GDZ1241" s="141"/>
      <c r="GEA1241" s="141"/>
      <c r="GEB1241" s="141"/>
      <c r="GEC1241" s="141"/>
      <c r="GED1241" s="141"/>
      <c r="GEE1241" s="141"/>
      <c r="GEF1241" s="141"/>
      <c r="GEG1241" s="141"/>
      <c r="GEH1241" s="141"/>
      <c r="GEI1241" s="141"/>
      <c r="GEJ1241" s="141"/>
      <c r="GEK1241" s="141"/>
      <c r="GEL1241" s="141"/>
      <c r="GEM1241" s="141"/>
      <c r="GEN1241" s="141"/>
      <c r="GEO1241" s="141"/>
      <c r="GEP1241" s="141"/>
      <c r="GEQ1241" s="141"/>
      <c r="GER1241" s="141"/>
      <c r="GES1241" s="141"/>
      <c r="GET1241" s="141"/>
      <c r="GEU1241" s="141"/>
      <c r="GEV1241" s="141"/>
      <c r="GEW1241" s="141"/>
      <c r="GEX1241" s="141"/>
      <c r="GEY1241" s="141"/>
      <c r="GEZ1241" s="141"/>
      <c r="GFA1241" s="141"/>
      <c r="GFB1241" s="141"/>
      <c r="GFC1241" s="141"/>
      <c r="GFD1241" s="141"/>
      <c r="GFE1241" s="141"/>
      <c r="GFF1241" s="141"/>
      <c r="GFG1241" s="141"/>
      <c r="GFH1241" s="141"/>
      <c r="GFI1241" s="141"/>
      <c r="GFJ1241" s="141"/>
      <c r="GFK1241" s="141"/>
      <c r="GFL1241" s="141"/>
      <c r="GFM1241" s="141"/>
      <c r="GFN1241" s="141"/>
      <c r="GFO1241" s="141"/>
      <c r="GFP1241" s="141"/>
      <c r="GFQ1241" s="141"/>
      <c r="GFR1241" s="141"/>
      <c r="GFS1241" s="141"/>
      <c r="GFT1241" s="141"/>
      <c r="GFU1241" s="141"/>
      <c r="GFV1241" s="141"/>
      <c r="GFW1241" s="141"/>
      <c r="GFX1241" s="141"/>
      <c r="GFY1241" s="141"/>
      <c r="GFZ1241" s="141"/>
      <c r="GGA1241" s="141"/>
      <c r="GGB1241" s="141"/>
      <c r="GGC1241" s="141"/>
      <c r="GGD1241" s="141"/>
      <c r="GGE1241" s="141"/>
      <c r="GGF1241" s="141"/>
      <c r="GGG1241" s="141"/>
      <c r="GGH1241" s="141"/>
      <c r="GGI1241" s="141"/>
      <c r="GGJ1241" s="141"/>
      <c r="GGK1241" s="141"/>
      <c r="GGL1241" s="141"/>
      <c r="GGM1241" s="141"/>
      <c r="GGN1241" s="141"/>
      <c r="GGO1241" s="141"/>
      <c r="GGP1241" s="141"/>
      <c r="GGQ1241" s="141"/>
      <c r="GGR1241" s="141"/>
      <c r="GGS1241" s="141"/>
      <c r="GGT1241" s="141"/>
      <c r="GGU1241" s="141"/>
      <c r="GGV1241" s="141"/>
      <c r="GGW1241" s="141"/>
      <c r="GGX1241" s="141"/>
      <c r="GGY1241" s="141"/>
      <c r="GGZ1241" s="141"/>
      <c r="GHA1241" s="141"/>
      <c r="GHB1241" s="141"/>
      <c r="GHC1241" s="141"/>
      <c r="GHD1241" s="141"/>
      <c r="GHE1241" s="141"/>
      <c r="GHF1241" s="141"/>
      <c r="GHG1241" s="141"/>
      <c r="GHH1241" s="141"/>
      <c r="GHI1241" s="141"/>
      <c r="GHJ1241" s="141"/>
      <c r="GHK1241" s="141"/>
      <c r="GHL1241" s="141"/>
      <c r="GHM1241" s="141"/>
      <c r="GHN1241" s="141"/>
      <c r="GHO1241" s="141"/>
      <c r="GHP1241" s="141"/>
      <c r="GHQ1241" s="141"/>
      <c r="GHR1241" s="141"/>
      <c r="GHS1241" s="141"/>
      <c r="GHT1241" s="141"/>
      <c r="GHU1241" s="141"/>
      <c r="GHV1241" s="141"/>
      <c r="GHW1241" s="141"/>
      <c r="GHX1241" s="141"/>
      <c r="GHY1241" s="141"/>
      <c r="GHZ1241" s="141"/>
      <c r="GIA1241" s="141"/>
      <c r="GIB1241" s="141"/>
      <c r="GIC1241" s="141"/>
      <c r="GID1241" s="141"/>
      <c r="GIE1241" s="141"/>
      <c r="GIF1241" s="141"/>
      <c r="GIG1241" s="141"/>
      <c r="GIH1241" s="141"/>
      <c r="GII1241" s="141"/>
      <c r="GIJ1241" s="141"/>
      <c r="GIK1241" s="141"/>
      <c r="GIL1241" s="141"/>
      <c r="GIM1241" s="141"/>
      <c r="GIN1241" s="141"/>
      <c r="GIO1241" s="141"/>
      <c r="GIP1241" s="141"/>
      <c r="GIQ1241" s="141"/>
      <c r="GIR1241" s="141"/>
      <c r="GIS1241" s="141"/>
      <c r="GIT1241" s="141"/>
      <c r="GIU1241" s="141"/>
      <c r="GIV1241" s="141"/>
      <c r="GIW1241" s="141"/>
      <c r="GIX1241" s="141"/>
      <c r="GIY1241" s="141"/>
      <c r="GIZ1241" s="141"/>
      <c r="GJA1241" s="141"/>
      <c r="GJB1241" s="141"/>
      <c r="GJC1241" s="141"/>
      <c r="GJD1241" s="141"/>
      <c r="GJE1241" s="141"/>
      <c r="GJF1241" s="141"/>
      <c r="GJG1241" s="141"/>
      <c r="GJH1241" s="141"/>
      <c r="GJI1241" s="141"/>
      <c r="GJJ1241" s="141"/>
      <c r="GJK1241" s="141"/>
      <c r="GJL1241" s="141"/>
      <c r="GJM1241" s="141"/>
      <c r="GJN1241" s="141"/>
      <c r="GJO1241" s="141"/>
      <c r="GJP1241" s="141"/>
      <c r="GJQ1241" s="141"/>
      <c r="GJR1241" s="141"/>
      <c r="GJS1241" s="141"/>
      <c r="GJT1241" s="141"/>
      <c r="GJU1241" s="141"/>
      <c r="GJV1241" s="141"/>
      <c r="GJW1241" s="141"/>
      <c r="GJX1241" s="141"/>
      <c r="GJY1241" s="141"/>
      <c r="GJZ1241" s="141"/>
      <c r="GKA1241" s="141"/>
      <c r="GKB1241" s="141"/>
      <c r="GKC1241" s="141"/>
      <c r="GKD1241" s="141"/>
      <c r="GKE1241" s="141"/>
      <c r="GKF1241" s="141"/>
      <c r="GKG1241" s="141"/>
      <c r="GKH1241" s="141"/>
      <c r="GKI1241" s="141"/>
      <c r="GKJ1241" s="141"/>
      <c r="GKK1241" s="141"/>
      <c r="GKL1241" s="141"/>
      <c r="GKM1241" s="141"/>
      <c r="GKN1241" s="141"/>
      <c r="GKO1241" s="141"/>
      <c r="GKP1241" s="141"/>
      <c r="GKQ1241" s="141"/>
      <c r="GKR1241" s="141"/>
      <c r="GKS1241" s="141"/>
      <c r="GKT1241" s="141"/>
      <c r="GKU1241" s="141"/>
      <c r="GKV1241" s="141"/>
      <c r="GKW1241" s="141"/>
      <c r="GKX1241" s="141"/>
      <c r="GKY1241" s="141"/>
      <c r="GKZ1241" s="141"/>
      <c r="GLA1241" s="141"/>
      <c r="GLB1241" s="141"/>
      <c r="GLC1241" s="141"/>
      <c r="GLD1241" s="141"/>
      <c r="GLE1241" s="141"/>
      <c r="GLF1241" s="141"/>
      <c r="GLG1241" s="141"/>
      <c r="GLH1241" s="141"/>
      <c r="GLI1241" s="141"/>
      <c r="GLJ1241" s="141"/>
      <c r="GLK1241" s="141"/>
      <c r="GLL1241" s="141"/>
      <c r="GLM1241" s="141"/>
      <c r="GLN1241" s="141"/>
      <c r="GLO1241" s="141"/>
      <c r="GLP1241" s="141"/>
      <c r="GLQ1241" s="141"/>
      <c r="GLR1241" s="141"/>
      <c r="GLS1241" s="141"/>
      <c r="GLT1241" s="141"/>
      <c r="GLU1241" s="141"/>
      <c r="GLV1241" s="141"/>
      <c r="GLW1241" s="141"/>
      <c r="GLX1241" s="141"/>
      <c r="GLY1241" s="141"/>
      <c r="GLZ1241" s="141"/>
      <c r="GMA1241" s="141"/>
      <c r="GMB1241" s="141"/>
      <c r="GMC1241" s="141"/>
      <c r="GMD1241" s="141"/>
      <c r="GME1241" s="141"/>
      <c r="GMF1241" s="141"/>
      <c r="GMG1241" s="141"/>
      <c r="GMH1241" s="141"/>
      <c r="GMI1241" s="141"/>
      <c r="GMJ1241" s="141"/>
      <c r="GMK1241" s="141"/>
      <c r="GML1241" s="141"/>
      <c r="GMM1241" s="141"/>
      <c r="GMN1241" s="141"/>
      <c r="GMO1241" s="141"/>
      <c r="GMP1241" s="141"/>
      <c r="GMQ1241" s="141"/>
      <c r="GMR1241" s="141"/>
      <c r="GMS1241" s="141"/>
      <c r="GMT1241" s="141"/>
      <c r="GMU1241" s="141"/>
      <c r="GMV1241" s="141"/>
      <c r="GMW1241" s="141"/>
      <c r="GMX1241" s="141"/>
      <c r="GMY1241" s="141"/>
      <c r="GMZ1241" s="141"/>
      <c r="GNA1241" s="141"/>
      <c r="GNB1241" s="141"/>
      <c r="GNC1241" s="141"/>
      <c r="GND1241" s="141"/>
      <c r="GNE1241" s="141"/>
      <c r="GNF1241" s="141"/>
      <c r="GNG1241" s="141"/>
      <c r="GNH1241" s="141"/>
      <c r="GNI1241" s="141"/>
      <c r="GNJ1241" s="141"/>
      <c r="GNK1241" s="141"/>
      <c r="GNL1241" s="141"/>
      <c r="GNM1241" s="141"/>
      <c r="GNN1241" s="141"/>
      <c r="GNO1241" s="141"/>
      <c r="GNP1241" s="141"/>
      <c r="GNQ1241" s="141"/>
      <c r="GNR1241" s="141"/>
      <c r="GNS1241" s="141"/>
      <c r="GNT1241" s="141"/>
      <c r="GNU1241" s="141"/>
      <c r="GNV1241" s="141"/>
      <c r="GNW1241" s="141"/>
      <c r="GNX1241" s="141"/>
      <c r="GNY1241" s="141"/>
      <c r="GNZ1241" s="141"/>
      <c r="GOA1241" s="141"/>
      <c r="GOB1241" s="141"/>
      <c r="GOC1241" s="141"/>
      <c r="GOD1241" s="141"/>
      <c r="GOE1241" s="141"/>
      <c r="GOF1241" s="141"/>
      <c r="GOG1241" s="141"/>
      <c r="GOH1241" s="141"/>
      <c r="GOI1241" s="141"/>
      <c r="GOJ1241" s="141"/>
      <c r="GOK1241" s="141"/>
      <c r="GOL1241" s="141"/>
      <c r="GOM1241" s="141"/>
      <c r="GON1241" s="141"/>
      <c r="GOO1241" s="141"/>
      <c r="GOP1241" s="141"/>
      <c r="GOQ1241" s="141"/>
      <c r="GOR1241" s="141"/>
      <c r="GOS1241" s="141"/>
      <c r="GOT1241" s="141"/>
      <c r="GOU1241" s="141"/>
      <c r="GOV1241" s="141"/>
      <c r="GOW1241" s="141"/>
      <c r="GOX1241" s="141"/>
      <c r="GOY1241" s="141"/>
      <c r="GOZ1241" s="141"/>
      <c r="GPA1241" s="141"/>
      <c r="GPB1241" s="141"/>
      <c r="GPC1241" s="141"/>
      <c r="GPD1241" s="141"/>
      <c r="GPE1241" s="141"/>
      <c r="GPF1241" s="141"/>
      <c r="GPG1241" s="141"/>
      <c r="GPH1241" s="141"/>
      <c r="GPI1241" s="141"/>
      <c r="GPJ1241" s="141"/>
      <c r="GPK1241" s="141"/>
      <c r="GPL1241" s="141"/>
      <c r="GPM1241" s="141"/>
      <c r="GPN1241" s="141"/>
      <c r="GPO1241" s="141"/>
      <c r="GPP1241" s="141"/>
      <c r="GPQ1241" s="141"/>
      <c r="GPR1241" s="141"/>
      <c r="GPS1241" s="141"/>
      <c r="GPT1241" s="141"/>
      <c r="GPU1241" s="141"/>
      <c r="GPV1241" s="141"/>
      <c r="GPW1241" s="141"/>
      <c r="GPX1241" s="141"/>
      <c r="GPY1241" s="141"/>
      <c r="GPZ1241" s="141"/>
      <c r="GQA1241" s="141"/>
      <c r="GQB1241" s="141"/>
      <c r="GQC1241" s="141"/>
      <c r="GQD1241" s="141"/>
      <c r="GQE1241" s="141"/>
      <c r="GQF1241" s="141"/>
      <c r="GQG1241" s="141"/>
      <c r="GQH1241" s="141"/>
      <c r="GQI1241" s="141"/>
      <c r="GQJ1241" s="141"/>
      <c r="GQK1241" s="141"/>
      <c r="GQL1241" s="141"/>
      <c r="GQM1241" s="141"/>
      <c r="GQN1241" s="141"/>
      <c r="GQO1241" s="141"/>
      <c r="GQP1241" s="141"/>
      <c r="GQQ1241" s="141"/>
      <c r="GQR1241" s="141"/>
      <c r="GQS1241" s="141"/>
      <c r="GQT1241" s="141"/>
      <c r="GQU1241" s="141"/>
      <c r="GQV1241" s="141"/>
      <c r="GQW1241" s="141"/>
      <c r="GQX1241" s="141"/>
      <c r="GQY1241" s="141"/>
      <c r="GQZ1241" s="141"/>
      <c r="GRA1241" s="141"/>
      <c r="GRB1241" s="141"/>
      <c r="GRC1241" s="141"/>
      <c r="GRD1241" s="141"/>
      <c r="GRE1241" s="141"/>
      <c r="GRF1241" s="141"/>
      <c r="GRG1241" s="141"/>
      <c r="GRH1241" s="141"/>
      <c r="GRI1241" s="141"/>
      <c r="GRJ1241" s="141"/>
      <c r="GRK1241" s="141"/>
      <c r="GRL1241" s="141"/>
      <c r="GRM1241" s="141"/>
      <c r="GRN1241" s="141"/>
      <c r="GRO1241" s="141"/>
      <c r="GRP1241" s="141"/>
      <c r="GRQ1241" s="141"/>
      <c r="GRR1241" s="141"/>
      <c r="GRS1241" s="141"/>
      <c r="GRT1241" s="141"/>
      <c r="GRU1241" s="141"/>
      <c r="GRV1241" s="141"/>
      <c r="GRW1241" s="141"/>
      <c r="GRX1241" s="141"/>
      <c r="GRY1241" s="141"/>
      <c r="GRZ1241" s="141"/>
      <c r="GSA1241" s="141"/>
      <c r="GSB1241" s="141"/>
      <c r="GSC1241" s="141"/>
      <c r="GSD1241" s="141"/>
      <c r="GSE1241" s="141"/>
      <c r="GSF1241" s="141"/>
      <c r="GSG1241" s="141"/>
      <c r="GSH1241" s="141"/>
      <c r="GSI1241" s="141"/>
      <c r="GSJ1241" s="141"/>
      <c r="GSK1241" s="141"/>
      <c r="GSL1241" s="141"/>
      <c r="GSM1241" s="141"/>
      <c r="GSN1241" s="141"/>
      <c r="GSO1241" s="141"/>
      <c r="GSP1241" s="141"/>
      <c r="GSQ1241" s="141"/>
      <c r="GSR1241" s="141"/>
      <c r="GSS1241" s="141"/>
      <c r="GST1241" s="141"/>
      <c r="GSU1241" s="141"/>
      <c r="GSV1241" s="141"/>
      <c r="GSW1241" s="141"/>
      <c r="GSX1241" s="141"/>
      <c r="GSY1241" s="141"/>
      <c r="GSZ1241" s="141"/>
      <c r="GTA1241" s="141"/>
      <c r="GTB1241" s="141"/>
      <c r="GTC1241" s="141"/>
      <c r="GTD1241" s="141"/>
      <c r="GTE1241" s="141"/>
      <c r="GTF1241" s="141"/>
      <c r="GTG1241" s="141"/>
      <c r="GTH1241" s="141"/>
      <c r="GTI1241" s="141"/>
      <c r="GTJ1241" s="141"/>
      <c r="GTK1241" s="141"/>
      <c r="GTL1241" s="141"/>
      <c r="GTM1241" s="141"/>
      <c r="GTN1241" s="141"/>
      <c r="GTO1241" s="141"/>
      <c r="GTP1241" s="141"/>
      <c r="GTQ1241" s="141"/>
      <c r="GTR1241" s="141"/>
      <c r="GTS1241" s="141"/>
      <c r="GTT1241" s="141"/>
      <c r="GTU1241" s="141"/>
      <c r="GTV1241" s="141"/>
      <c r="GTW1241" s="141"/>
      <c r="GTX1241" s="141"/>
      <c r="GTY1241" s="141"/>
      <c r="GTZ1241" s="141"/>
      <c r="GUA1241" s="141"/>
      <c r="GUB1241" s="141"/>
      <c r="GUC1241" s="141"/>
      <c r="GUD1241" s="141"/>
      <c r="GUE1241" s="141"/>
      <c r="GUF1241" s="141"/>
      <c r="GUG1241" s="141"/>
      <c r="GUH1241" s="141"/>
      <c r="GUI1241" s="141"/>
      <c r="GUJ1241" s="141"/>
      <c r="GUK1241" s="141"/>
      <c r="GUL1241" s="141"/>
      <c r="GUM1241" s="141"/>
      <c r="GUN1241" s="141"/>
      <c r="GUO1241" s="141"/>
      <c r="GUP1241" s="141"/>
      <c r="GUQ1241" s="141"/>
      <c r="GUR1241" s="141"/>
      <c r="GUS1241" s="141"/>
      <c r="GUT1241" s="141"/>
      <c r="GUU1241" s="141"/>
      <c r="GUV1241" s="141"/>
      <c r="GUW1241" s="141"/>
      <c r="GUX1241" s="141"/>
      <c r="GUY1241" s="141"/>
      <c r="GUZ1241" s="141"/>
      <c r="GVA1241" s="141"/>
      <c r="GVB1241" s="141"/>
      <c r="GVC1241" s="141"/>
      <c r="GVD1241" s="141"/>
      <c r="GVE1241" s="141"/>
      <c r="GVF1241" s="141"/>
      <c r="GVG1241" s="141"/>
      <c r="GVH1241" s="141"/>
      <c r="GVI1241" s="141"/>
      <c r="GVJ1241" s="141"/>
      <c r="GVK1241" s="141"/>
      <c r="GVL1241" s="141"/>
      <c r="GVM1241" s="141"/>
      <c r="GVN1241" s="141"/>
      <c r="GVO1241" s="141"/>
      <c r="GVP1241" s="141"/>
      <c r="GVQ1241" s="141"/>
      <c r="GVR1241" s="141"/>
      <c r="GVS1241" s="141"/>
      <c r="GVT1241" s="141"/>
      <c r="GVU1241" s="141"/>
      <c r="GVV1241" s="141"/>
      <c r="GVW1241" s="141"/>
      <c r="GVX1241" s="141"/>
      <c r="GVY1241" s="141"/>
      <c r="GVZ1241" s="141"/>
      <c r="GWA1241" s="141"/>
      <c r="GWB1241" s="141"/>
      <c r="GWC1241" s="141"/>
      <c r="GWD1241" s="141"/>
      <c r="GWE1241" s="141"/>
      <c r="GWF1241" s="141"/>
      <c r="GWG1241" s="141"/>
      <c r="GWH1241" s="141"/>
      <c r="GWI1241" s="141"/>
      <c r="GWJ1241" s="141"/>
      <c r="GWK1241" s="141"/>
      <c r="GWL1241" s="141"/>
      <c r="GWM1241" s="141"/>
      <c r="GWN1241" s="141"/>
      <c r="GWO1241" s="141"/>
      <c r="GWP1241" s="141"/>
      <c r="GWQ1241" s="141"/>
      <c r="GWR1241" s="141"/>
      <c r="GWS1241" s="141"/>
      <c r="GWT1241" s="141"/>
      <c r="GWU1241" s="141"/>
      <c r="GWV1241" s="141"/>
      <c r="GWW1241" s="141"/>
      <c r="GWX1241" s="141"/>
      <c r="GWY1241" s="141"/>
      <c r="GWZ1241" s="141"/>
      <c r="GXA1241" s="141"/>
      <c r="GXB1241" s="141"/>
      <c r="GXC1241" s="141"/>
      <c r="GXD1241" s="141"/>
      <c r="GXE1241" s="141"/>
      <c r="GXF1241" s="141"/>
      <c r="GXG1241" s="141"/>
      <c r="GXH1241" s="141"/>
      <c r="GXI1241" s="141"/>
      <c r="GXJ1241" s="141"/>
      <c r="GXK1241" s="141"/>
      <c r="GXL1241" s="141"/>
      <c r="GXM1241" s="141"/>
      <c r="GXN1241" s="141"/>
      <c r="GXO1241" s="141"/>
      <c r="GXP1241" s="141"/>
      <c r="GXQ1241" s="141"/>
      <c r="GXR1241" s="141"/>
      <c r="GXS1241" s="141"/>
      <c r="GXT1241" s="141"/>
      <c r="GXU1241" s="141"/>
      <c r="GXV1241" s="141"/>
      <c r="GXW1241" s="141"/>
      <c r="GXX1241" s="141"/>
      <c r="GXY1241" s="141"/>
      <c r="GXZ1241" s="141"/>
      <c r="GYA1241" s="141"/>
      <c r="GYB1241" s="141"/>
      <c r="GYC1241" s="141"/>
      <c r="GYD1241" s="141"/>
      <c r="GYE1241" s="141"/>
      <c r="GYF1241" s="141"/>
      <c r="GYG1241" s="141"/>
      <c r="GYH1241" s="141"/>
      <c r="GYI1241" s="141"/>
      <c r="GYJ1241" s="141"/>
      <c r="GYK1241" s="141"/>
      <c r="GYL1241" s="141"/>
      <c r="GYM1241" s="141"/>
      <c r="GYN1241" s="141"/>
      <c r="GYO1241" s="141"/>
      <c r="GYP1241" s="141"/>
      <c r="GYQ1241" s="141"/>
      <c r="GYR1241" s="141"/>
      <c r="GYS1241" s="141"/>
      <c r="GYT1241" s="141"/>
      <c r="GYU1241" s="141"/>
      <c r="GYV1241" s="141"/>
      <c r="GYW1241" s="141"/>
      <c r="GYX1241" s="141"/>
      <c r="GYY1241" s="141"/>
      <c r="GYZ1241" s="141"/>
      <c r="GZA1241" s="141"/>
      <c r="GZB1241" s="141"/>
      <c r="GZC1241" s="141"/>
      <c r="GZD1241" s="141"/>
      <c r="GZE1241" s="141"/>
      <c r="GZF1241" s="141"/>
      <c r="GZG1241" s="141"/>
      <c r="GZH1241" s="141"/>
      <c r="GZI1241" s="141"/>
      <c r="GZJ1241" s="141"/>
      <c r="GZK1241" s="141"/>
      <c r="GZL1241" s="141"/>
      <c r="GZM1241" s="141"/>
      <c r="GZN1241" s="141"/>
      <c r="GZO1241" s="141"/>
      <c r="GZP1241" s="141"/>
      <c r="GZQ1241" s="141"/>
      <c r="GZR1241" s="141"/>
      <c r="GZS1241" s="141"/>
      <c r="GZT1241" s="141"/>
      <c r="GZU1241" s="141"/>
      <c r="GZV1241" s="141"/>
      <c r="GZW1241" s="141"/>
      <c r="GZX1241" s="141"/>
      <c r="GZY1241" s="141"/>
      <c r="GZZ1241" s="141"/>
      <c r="HAA1241" s="141"/>
      <c r="HAB1241" s="141"/>
      <c r="HAC1241" s="141"/>
      <c r="HAD1241" s="141"/>
      <c r="HAE1241" s="141"/>
      <c r="HAF1241" s="141"/>
      <c r="HAG1241" s="141"/>
      <c r="HAH1241" s="141"/>
      <c r="HAI1241" s="141"/>
      <c r="HAJ1241" s="141"/>
      <c r="HAK1241" s="141"/>
      <c r="HAL1241" s="141"/>
      <c r="HAM1241" s="141"/>
      <c r="HAN1241" s="141"/>
      <c r="HAO1241" s="141"/>
      <c r="HAP1241" s="141"/>
      <c r="HAQ1241" s="141"/>
      <c r="HAR1241" s="141"/>
      <c r="HAS1241" s="141"/>
      <c r="HAT1241" s="141"/>
      <c r="HAU1241" s="141"/>
      <c r="HAV1241" s="141"/>
      <c r="HAW1241" s="141"/>
      <c r="HAX1241" s="141"/>
      <c r="HAY1241" s="141"/>
      <c r="HAZ1241" s="141"/>
      <c r="HBA1241" s="141"/>
      <c r="HBB1241" s="141"/>
      <c r="HBC1241" s="141"/>
      <c r="HBD1241" s="141"/>
      <c r="HBE1241" s="141"/>
      <c r="HBF1241" s="141"/>
      <c r="HBG1241" s="141"/>
      <c r="HBH1241" s="141"/>
      <c r="HBI1241" s="141"/>
      <c r="HBJ1241" s="141"/>
      <c r="HBK1241" s="141"/>
      <c r="HBL1241" s="141"/>
      <c r="HBM1241" s="141"/>
      <c r="HBN1241" s="141"/>
      <c r="HBO1241" s="141"/>
      <c r="HBP1241" s="141"/>
      <c r="HBQ1241" s="141"/>
      <c r="HBR1241" s="141"/>
      <c r="HBS1241" s="141"/>
      <c r="HBT1241" s="141"/>
      <c r="HBU1241" s="141"/>
      <c r="HBV1241" s="141"/>
      <c r="HBW1241" s="141"/>
      <c r="HBX1241" s="141"/>
      <c r="HBY1241" s="141"/>
      <c r="HBZ1241" s="141"/>
      <c r="HCA1241" s="141"/>
      <c r="HCB1241" s="141"/>
      <c r="HCC1241" s="141"/>
      <c r="HCD1241" s="141"/>
      <c r="HCE1241" s="141"/>
      <c r="HCF1241" s="141"/>
      <c r="HCG1241" s="141"/>
      <c r="HCH1241" s="141"/>
      <c r="HCI1241" s="141"/>
      <c r="HCJ1241" s="141"/>
      <c r="HCK1241" s="141"/>
      <c r="HCL1241" s="141"/>
      <c r="HCM1241" s="141"/>
      <c r="HCN1241" s="141"/>
      <c r="HCO1241" s="141"/>
      <c r="HCP1241" s="141"/>
      <c r="HCQ1241" s="141"/>
      <c r="HCR1241" s="141"/>
      <c r="HCS1241" s="141"/>
      <c r="HCT1241" s="141"/>
      <c r="HCU1241" s="141"/>
      <c r="HCV1241" s="141"/>
      <c r="HCW1241" s="141"/>
      <c r="HCX1241" s="141"/>
      <c r="HCY1241" s="141"/>
      <c r="HCZ1241" s="141"/>
      <c r="HDA1241" s="141"/>
      <c r="HDB1241" s="141"/>
      <c r="HDC1241" s="141"/>
      <c r="HDD1241" s="141"/>
      <c r="HDE1241" s="141"/>
      <c r="HDF1241" s="141"/>
      <c r="HDG1241" s="141"/>
      <c r="HDH1241" s="141"/>
      <c r="HDI1241" s="141"/>
      <c r="HDJ1241" s="141"/>
      <c r="HDK1241" s="141"/>
      <c r="HDL1241" s="141"/>
      <c r="HDM1241" s="141"/>
      <c r="HDN1241" s="141"/>
      <c r="HDO1241" s="141"/>
      <c r="HDP1241" s="141"/>
      <c r="HDQ1241" s="141"/>
      <c r="HDR1241" s="141"/>
      <c r="HDS1241" s="141"/>
      <c r="HDT1241" s="141"/>
      <c r="HDU1241" s="141"/>
      <c r="HDV1241" s="141"/>
      <c r="HDW1241" s="141"/>
      <c r="HDX1241" s="141"/>
      <c r="HDY1241" s="141"/>
      <c r="HDZ1241" s="141"/>
      <c r="HEA1241" s="141"/>
      <c r="HEB1241" s="141"/>
      <c r="HEC1241" s="141"/>
      <c r="HED1241" s="141"/>
      <c r="HEE1241" s="141"/>
      <c r="HEF1241" s="141"/>
      <c r="HEG1241" s="141"/>
      <c r="HEH1241" s="141"/>
      <c r="HEI1241" s="141"/>
      <c r="HEJ1241" s="141"/>
      <c r="HEK1241" s="141"/>
      <c r="HEL1241" s="141"/>
      <c r="HEM1241" s="141"/>
      <c r="HEN1241" s="141"/>
      <c r="HEO1241" s="141"/>
      <c r="HEP1241" s="141"/>
      <c r="HEQ1241" s="141"/>
      <c r="HER1241" s="141"/>
      <c r="HES1241" s="141"/>
      <c r="HET1241" s="141"/>
      <c r="HEU1241" s="141"/>
      <c r="HEV1241" s="141"/>
      <c r="HEW1241" s="141"/>
      <c r="HEX1241" s="141"/>
      <c r="HEY1241" s="141"/>
      <c r="HEZ1241" s="141"/>
      <c r="HFA1241" s="141"/>
      <c r="HFB1241" s="141"/>
      <c r="HFC1241" s="141"/>
      <c r="HFD1241" s="141"/>
      <c r="HFE1241" s="141"/>
      <c r="HFF1241" s="141"/>
      <c r="HFG1241" s="141"/>
      <c r="HFH1241" s="141"/>
      <c r="HFI1241" s="141"/>
      <c r="HFJ1241" s="141"/>
      <c r="HFK1241" s="141"/>
      <c r="HFL1241" s="141"/>
      <c r="HFM1241" s="141"/>
      <c r="HFN1241" s="141"/>
      <c r="HFO1241" s="141"/>
      <c r="HFP1241" s="141"/>
      <c r="HFQ1241" s="141"/>
      <c r="HFR1241" s="141"/>
      <c r="HFS1241" s="141"/>
      <c r="HFT1241" s="141"/>
      <c r="HFU1241" s="141"/>
      <c r="HFV1241" s="141"/>
      <c r="HFW1241" s="141"/>
      <c r="HFX1241" s="141"/>
      <c r="HFY1241" s="141"/>
      <c r="HFZ1241" s="141"/>
      <c r="HGA1241" s="141"/>
      <c r="HGB1241" s="141"/>
      <c r="HGC1241" s="141"/>
      <c r="HGD1241" s="141"/>
      <c r="HGE1241" s="141"/>
      <c r="HGF1241" s="141"/>
      <c r="HGG1241" s="141"/>
      <c r="HGH1241" s="141"/>
      <c r="HGI1241" s="141"/>
      <c r="HGJ1241" s="141"/>
      <c r="HGK1241" s="141"/>
      <c r="HGL1241" s="141"/>
      <c r="HGM1241" s="141"/>
      <c r="HGN1241" s="141"/>
      <c r="HGO1241" s="141"/>
      <c r="HGP1241" s="141"/>
      <c r="HGQ1241" s="141"/>
      <c r="HGR1241" s="141"/>
      <c r="HGS1241" s="141"/>
      <c r="HGT1241" s="141"/>
      <c r="HGU1241" s="141"/>
      <c r="HGV1241" s="141"/>
      <c r="HGW1241" s="141"/>
      <c r="HGX1241" s="141"/>
      <c r="HGY1241" s="141"/>
      <c r="HGZ1241" s="141"/>
      <c r="HHA1241" s="141"/>
      <c r="HHB1241" s="141"/>
      <c r="HHC1241" s="141"/>
      <c r="HHD1241" s="141"/>
      <c r="HHE1241" s="141"/>
      <c r="HHF1241" s="141"/>
      <c r="HHG1241" s="141"/>
      <c r="HHH1241" s="141"/>
      <c r="HHI1241" s="141"/>
      <c r="HHJ1241" s="141"/>
      <c r="HHK1241" s="141"/>
      <c r="HHL1241" s="141"/>
      <c r="HHM1241" s="141"/>
      <c r="HHN1241" s="141"/>
      <c r="HHO1241" s="141"/>
      <c r="HHP1241" s="141"/>
      <c r="HHQ1241" s="141"/>
      <c r="HHR1241" s="141"/>
      <c r="HHS1241" s="141"/>
      <c r="HHT1241" s="141"/>
      <c r="HHU1241" s="141"/>
      <c r="HHV1241" s="141"/>
      <c r="HHW1241" s="141"/>
      <c r="HHX1241" s="141"/>
      <c r="HHY1241" s="141"/>
      <c r="HHZ1241" s="141"/>
      <c r="HIA1241" s="141"/>
      <c r="HIB1241" s="141"/>
      <c r="HIC1241" s="141"/>
      <c r="HID1241" s="141"/>
      <c r="HIE1241" s="141"/>
      <c r="HIF1241" s="141"/>
      <c r="HIG1241" s="141"/>
      <c r="HIH1241" s="141"/>
      <c r="HII1241" s="141"/>
      <c r="HIJ1241" s="141"/>
      <c r="HIK1241" s="141"/>
      <c r="HIL1241" s="141"/>
      <c r="HIM1241" s="141"/>
      <c r="HIN1241" s="141"/>
      <c r="HIO1241" s="141"/>
      <c r="HIP1241" s="141"/>
      <c r="HIQ1241" s="141"/>
      <c r="HIR1241" s="141"/>
      <c r="HIS1241" s="141"/>
      <c r="HIT1241" s="141"/>
      <c r="HIU1241" s="141"/>
      <c r="HIV1241" s="141"/>
      <c r="HIW1241" s="141"/>
      <c r="HIX1241" s="141"/>
      <c r="HIY1241" s="141"/>
      <c r="HIZ1241" s="141"/>
      <c r="HJA1241" s="141"/>
      <c r="HJB1241" s="141"/>
      <c r="HJC1241" s="141"/>
      <c r="HJD1241" s="141"/>
      <c r="HJE1241" s="141"/>
      <c r="HJF1241" s="141"/>
      <c r="HJG1241" s="141"/>
      <c r="HJH1241" s="141"/>
      <c r="HJI1241" s="141"/>
      <c r="HJJ1241" s="141"/>
      <c r="HJK1241" s="141"/>
      <c r="HJL1241" s="141"/>
      <c r="HJM1241" s="141"/>
      <c r="HJN1241" s="141"/>
      <c r="HJO1241" s="141"/>
      <c r="HJP1241" s="141"/>
      <c r="HJQ1241" s="141"/>
      <c r="HJR1241" s="141"/>
      <c r="HJS1241" s="141"/>
      <c r="HJT1241" s="141"/>
      <c r="HJU1241" s="141"/>
      <c r="HJV1241" s="141"/>
      <c r="HJW1241" s="141"/>
      <c r="HJX1241" s="141"/>
      <c r="HJY1241" s="141"/>
      <c r="HJZ1241" s="141"/>
      <c r="HKA1241" s="141"/>
      <c r="HKB1241" s="141"/>
      <c r="HKC1241" s="141"/>
      <c r="HKD1241" s="141"/>
      <c r="HKE1241" s="141"/>
      <c r="HKF1241" s="141"/>
      <c r="HKG1241" s="141"/>
      <c r="HKH1241" s="141"/>
      <c r="HKI1241" s="141"/>
      <c r="HKJ1241" s="141"/>
      <c r="HKK1241" s="141"/>
      <c r="HKL1241" s="141"/>
      <c r="HKM1241" s="141"/>
      <c r="HKN1241" s="141"/>
      <c r="HKO1241" s="141"/>
      <c r="HKP1241" s="141"/>
      <c r="HKQ1241" s="141"/>
      <c r="HKR1241" s="141"/>
      <c r="HKS1241" s="141"/>
      <c r="HKT1241" s="141"/>
      <c r="HKU1241" s="141"/>
      <c r="HKV1241" s="141"/>
      <c r="HKW1241" s="141"/>
      <c r="HKX1241" s="141"/>
      <c r="HKY1241" s="141"/>
      <c r="HKZ1241" s="141"/>
      <c r="HLA1241" s="141"/>
      <c r="HLB1241" s="141"/>
      <c r="HLC1241" s="141"/>
      <c r="HLD1241" s="141"/>
      <c r="HLE1241" s="141"/>
      <c r="HLF1241" s="141"/>
      <c r="HLG1241" s="141"/>
      <c r="HLH1241" s="141"/>
      <c r="HLI1241" s="141"/>
      <c r="HLJ1241" s="141"/>
      <c r="HLK1241" s="141"/>
      <c r="HLL1241" s="141"/>
      <c r="HLM1241" s="141"/>
      <c r="HLN1241" s="141"/>
      <c r="HLO1241" s="141"/>
      <c r="HLP1241" s="141"/>
      <c r="HLQ1241" s="141"/>
      <c r="HLR1241" s="141"/>
      <c r="HLS1241" s="141"/>
      <c r="HLT1241" s="141"/>
      <c r="HLU1241" s="141"/>
      <c r="HLV1241" s="141"/>
      <c r="HLW1241" s="141"/>
      <c r="HLX1241" s="141"/>
      <c r="HLY1241" s="141"/>
      <c r="HLZ1241" s="141"/>
      <c r="HMA1241" s="141"/>
      <c r="HMB1241" s="141"/>
      <c r="HMC1241" s="141"/>
      <c r="HMD1241" s="141"/>
      <c r="HME1241" s="141"/>
      <c r="HMF1241" s="141"/>
      <c r="HMG1241" s="141"/>
      <c r="HMH1241" s="141"/>
      <c r="HMI1241" s="141"/>
      <c r="HMJ1241" s="141"/>
      <c r="HMK1241" s="141"/>
      <c r="HML1241" s="141"/>
      <c r="HMM1241" s="141"/>
      <c r="HMN1241" s="141"/>
      <c r="HMO1241" s="141"/>
      <c r="HMP1241" s="141"/>
      <c r="HMQ1241" s="141"/>
      <c r="HMR1241" s="141"/>
      <c r="HMS1241" s="141"/>
      <c r="HMT1241" s="141"/>
      <c r="HMU1241" s="141"/>
      <c r="HMV1241" s="141"/>
      <c r="HMW1241" s="141"/>
      <c r="HMX1241" s="141"/>
      <c r="HMY1241" s="141"/>
      <c r="HMZ1241" s="141"/>
      <c r="HNA1241" s="141"/>
      <c r="HNB1241" s="141"/>
      <c r="HNC1241" s="141"/>
      <c r="HND1241" s="141"/>
      <c r="HNE1241" s="141"/>
      <c r="HNF1241" s="141"/>
      <c r="HNG1241" s="141"/>
      <c r="HNH1241" s="141"/>
      <c r="HNI1241" s="141"/>
      <c r="HNJ1241" s="141"/>
      <c r="HNK1241" s="141"/>
      <c r="HNL1241" s="141"/>
      <c r="HNM1241" s="141"/>
      <c r="HNN1241" s="141"/>
      <c r="HNO1241" s="141"/>
      <c r="HNP1241" s="141"/>
      <c r="HNQ1241" s="141"/>
      <c r="HNR1241" s="141"/>
      <c r="HNS1241" s="141"/>
      <c r="HNT1241" s="141"/>
      <c r="HNU1241" s="141"/>
      <c r="HNV1241" s="141"/>
      <c r="HNW1241" s="141"/>
      <c r="HNX1241" s="141"/>
      <c r="HNY1241" s="141"/>
      <c r="HNZ1241" s="141"/>
      <c r="HOA1241" s="141"/>
      <c r="HOB1241" s="141"/>
      <c r="HOC1241" s="141"/>
      <c r="HOD1241" s="141"/>
      <c r="HOE1241" s="141"/>
      <c r="HOF1241" s="141"/>
      <c r="HOG1241" s="141"/>
      <c r="HOH1241" s="141"/>
      <c r="HOI1241" s="141"/>
      <c r="HOJ1241" s="141"/>
      <c r="HOK1241" s="141"/>
      <c r="HOL1241" s="141"/>
      <c r="HOM1241" s="141"/>
      <c r="HON1241" s="141"/>
      <c r="HOO1241" s="141"/>
      <c r="HOP1241" s="141"/>
      <c r="HOQ1241" s="141"/>
      <c r="HOR1241" s="141"/>
      <c r="HOS1241" s="141"/>
      <c r="HOT1241" s="141"/>
      <c r="HOU1241" s="141"/>
      <c r="HOV1241" s="141"/>
      <c r="HOW1241" s="141"/>
      <c r="HOX1241" s="141"/>
      <c r="HOY1241" s="141"/>
      <c r="HOZ1241" s="141"/>
      <c r="HPA1241" s="141"/>
      <c r="HPB1241" s="141"/>
      <c r="HPC1241" s="141"/>
      <c r="HPD1241" s="141"/>
      <c r="HPE1241" s="141"/>
      <c r="HPF1241" s="141"/>
      <c r="HPG1241" s="141"/>
      <c r="HPH1241" s="141"/>
      <c r="HPI1241" s="141"/>
      <c r="HPJ1241" s="141"/>
      <c r="HPK1241" s="141"/>
      <c r="HPL1241" s="141"/>
      <c r="HPM1241" s="141"/>
      <c r="HPN1241" s="141"/>
      <c r="HPO1241" s="141"/>
      <c r="HPP1241" s="141"/>
      <c r="HPQ1241" s="141"/>
      <c r="HPR1241" s="141"/>
      <c r="HPS1241" s="141"/>
      <c r="HPT1241" s="141"/>
      <c r="HPU1241" s="141"/>
      <c r="HPV1241" s="141"/>
      <c r="HPW1241" s="141"/>
      <c r="HPX1241" s="141"/>
      <c r="HPY1241" s="141"/>
      <c r="HPZ1241" s="141"/>
      <c r="HQA1241" s="141"/>
      <c r="HQB1241" s="141"/>
      <c r="HQC1241" s="141"/>
      <c r="HQD1241" s="141"/>
      <c r="HQE1241" s="141"/>
      <c r="HQF1241" s="141"/>
      <c r="HQG1241" s="141"/>
      <c r="HQH1241" s="141"/>
      <c r="HQI1241" s="141"/>
      <c r="HQJ1241" s="141"/>
      <c r="HQK1241" s="141"/>
      <c r="HQL1241" s="141"/>
      <c r="HQM1241" s="141"/>
      <c r="HQN1241" s="141"/>
      <c r="HQO1241" s="141"/>
      <c r="HQP1241" s="141"/>
      <c r="HQQ1241" s="141"/>
      <c r="HQR1241" s="141"/>
      <c r="HQS1241" s="141"/>
      <c r="HQT1241" s="141"/>
      <c r="HQU1241" s="141"/>
      <c r="HQV1241" s="141"/>
      <c r="HQW1241" s="141"/>
      <c r="HQX1241" s="141"/>
      <c r="HQY1241" s="141"/>
      <c r="HQZ1241" s="141"/>
      <c r="HRA1241" s="141"/>
      <c r="HRB1241" s="141"/>
      <c r="HRC1241" s="141"/>
      <c r="HRD1241" s="141"/>
      <c r="HRE1241" s="141"/>
      <c r="HRF1241" s="141"/>
      <c r="HRG1241" s="141"/>
      <c r="HRH1241" s="141"/>
      <c r="HRI1241" s="141"/>
      <c r="HRJ1241" s="141"/>
      <c r="HRK1241" s="141"/>
      <c r="HRL1241" s="141"/>
      <c r="HRM1241" s="141"/>
      <c r="HRN1241" s="141"/>
      <c r="HRO1241" s="141"/>
      <c r="HRP1241" s="141"/>
      <c r="HRQ1241" s="141"/>
      <c r="HRR1241" s="141"/>
      <c r="HRS1241" s="141"/>
      <c r="HRT1241" s="141"/>
      <c r="HRU1241" s="141"/>
      <c r="HRV1241" s="141"/>
      <c r="HRW1241" s="141"/>
      <c r="HRX1241" s="141"/>
      <c r="HRY1241" s="141"/>
      <c r="HRZ1241" s="141"/>
      <c r="HSA1241" s="141"/>
      <c r="HSB1241" s="141"/>
      <c r="HSC1241" s="141"/>
      <c r="HSD1241" s="141"/>
      <c r="HSE1241" s="141"/>
      <c r="HSF1241" s="141"/>
      <c r="HSG1241" s="141"/>
      <c r="HSH1241" s="141"/>
      <c r="HSI1241" s="141"/>
      <c r="HSJ1241" s="141"/>
      <c r="HSK1241" s="141"/>
      <c r="HSL1241" s="141"/>
      <c r="HSM1241" s="141"/>
      <c r="HSN1241" s="141"/>
      <c r="HSO1241" s="141"/>
      <c r="HSP1241" s="141"/>
      <c r="HSQ1241" s="141"/>
      <c r="HSR1241" s="141"/>
      <c r="HSS1241" s="141"/>
      <c r="HST1241" s="141"/>
      <c r="HSU1241" s="141"/>
      <c r="HSV1241" s="141"/>
      <c r="HSW1241" s="141"/>
      <c r="HSX1241" s="141"/>
      <c r="HSY1241" s="141"/>
      <c r="HSZ1241" s="141"/>
      <c r="HTA1241" s="141"/>
      <c r="HTB1241" s="141"/>
      <c r="HTC1241" s="141"/>
      <c r="HTD1241" s="141"/>
      <c r="HTE1241" s="141"/>
      <c r="HTF1241" s="141"/>
      <c r="HTG1241" s="141"/>
      <c r="HTH1241" s="141"/>
      <c r="HTI1241" s="141"/>
      <c r="HTJ1241" s="141"/>
      <c r="HTK1241" s="141"/>
      <c r="HTL1241" s="141"/>
      <c r="HTM1241" s="141"/>
      <c r="HTN1241" s="141"/>
      <c r="HTO1241" s="141"/>
      <c r="HTP1241" s="141"/>
      <c r="HTQ1241" s="141"/>
      <c r="HTR1241" s="141"/>
      <c r="HTS1241" s="141"/>
      <c r="HTT1241" s="141"/>
      <c r="HTU1241" s="141"/>
      <c r="HTV1241" s="141"/>
      <c r="HTW1241" s="141"/>
      <c r="HTX1241" s="141"/>
      <c r="HTY1241" s="141"/>
      <c r="HTZ1241" s="141"/>
      <c r="HUA1241" s="141"/>
      <c r="HUB1241" s="141"/>
      <c r="HUC1241" s="141"/>
      <c r="HUD1241" s="141"/>
      <c r="HUE1241" s="141"/>
      <c r="HUF1241" s="141"/>
      <c r="HUG1241" s="141"/>
      <c r="HUH1241" s="141"/>
      <c r="HUI1241" s="141"/>
      <c r="HUJ1241" s="141"/>
      <c r="HUK1241" s="141"/>
      <c r="HUL1241" s="141"/>
      <c r="HUM1241" s="141"/>
      <c r="HUN1241" s="141"/>
      <c r="HUO1241" s="141"/>
      <c r="HUP1241" s="141"/>
      <c r="HUQ1241" s="141"/>
      <c r="HUR1241" s="141"/>
      <c r="HUS1241" s="141"/>
      <c r="HUT1241" s="141"/>
      <c r="HUU1241" s="141"/>
      <c r="HUV1241" s="141"/>
      <c r="HUW1241" s="141"/>
      <c r="HUX1241" s="141"/>
      <c r="HUY1241" s="141"/>
      <c r="HUZ1241" s="141"/>
      <c r="HVA1241" s="141"/>
      <c r="HVB1241" s="141"/>
      <c r="HVC1241" s="141"/>
      <c r="HVD1241" s="141"/>
      <c r="HVE1241" s="141"/>
      <c r="HVF1241" s="141"/>
      <c r="HVG1241" s="141"/>
      <c r="HVH1241" s="141"/>
      <c r="HVI1241" s="141"/>
      <c r="HVJ1241" s="141"/>
      <c r="HVK1241" s="141"/>
      <c r="HVL1241" s="141"/>
      <c r="HVM1241" s="141"/>
      <c r="HVN1241" s="141"/>
      <c r="HVO1241" s="141"/>
      <c r="HVP1241" s="141"/>
      <c r="HVQ1241" s="141"/>
      <c r="HVR1241" s="141"/>
      <c r="HVS1241" s="141"/>
      <c r="HVT1241" s="141"/>
      <c r="HVU1241" s="141"/>
      <c r="HVV1241" s="141"/>
      <c r="HVW1241" s="141"/>
      <c r="HVX1241" s="141"/>
      <c r="HVY1241" s="141"/>
      <c r="HVZ1241" s="141"/>
      <c r="HWA1241" s="141"/>
      <c r="HWB1241" s="141"/>
      <c r="HWC1241" s="141"/>
      <c r="HWD1241" s="141"/>
      <c r="HWE1241" s="141"/>
      <c r="HWF1241" s="141"/>
      <c r="HWG1241" s="141"/>
      <c r="HWH1241" s="141"/>
      <c r="HWI1241" s="141"/>
      <c r="HWJ1241" s="141"/>
      <c r="HWK1241" s="141"/>
      <c r="HWL1241" s="141"/>
      <c r="HWM1241" s="141"/>
      <c r="HWN1241" s="141"/>
      <c r="HWO1241" s="141"/>
      <c r="HWP1241" s="141"/>
      <c r="HWQ1241" s="141"/>
      <c r="HWR1241" s="141"/>
      <c r="HWS1241" s="141"/>
      <c r="HWT1241" s="141"/>
      <c r="HWU1241" s="141"/>
      <c r="HWV1241" s="141"/>
      <c r="HWW1241" s="141"/>
      <c r="HWX1241" s="141"/>
      <c r="HWY1241" s="141"/>
      <c r="HWZ1241" s="141"/>
      <c r="HXA1241" s="141"/>
      <c r="HXB1241" s="141"/>
      <c r="HXC1241" s="141"/>
      <c r="HXD1241" s="141"/>
      <c r="HXE1241" s="141"/>
      <c r="HXF1241" s="141"/>
      <c r="HXG1241" s="141"/>
      <c r="HXH1241" s="141"/>
      <c r="HXI1241" s="141"/>
      <c r="HXJ1241" s="141"/>
      <c r="HXK1241" s="141"/>
      <c r="HXL1241" s="141"/>
      <c r="HXM1241" s="141"/>
      <c r="HXN1241" s="141"/>
      <c r="HXO1241" s="141"/>
      <c r="HXP1241" s="141"/>
      <c r="HXQ1241" s="141"/>
      <c r="HXR1241" s="141"/>
      <c r="HXS1241" s="141"/>
      <c r="HXT1241" s="141"/>
      <c r="HXU1241" s="141"/>
      <c r="HXV1241" s="141"/>
      <c r="HXW1241" s="141"/>
      <c r="HXX1241" s="141"/>
      <c r="HXY1241" s="141"/>
      <c r="HXZ1241" s="141"/>
      <c r="HYA1241" s="141"/>
      <c r="HYB1241" s="141"/>
      <c r="HYC1241" s="141"/>
      <c r="HYD1241" s="141"/>
      <c r="HYE1241" s="141"/>
      <c r="HYF1241" s="141"/>
      <c r="HYG1241" s="141"/>
      <c r="HYH1241" s="141"/>
      <c r="HYI1241" s="141"/>
      <c r="HYJ1241" s="141"/>
      <c r="HYK1241" s="141"/>
      <c r="HYL1241" s="141"/>
      <c r="HYM1241" s="141"/>
      <c r="HYN1241" s="141"/>
      <c r="HYO1241" s="141"/>
      <c r="HYP1241" s="141"/>
      <c r="HYQ1241" s="141"/>
      <c r="HYR1241" s="141"/>
      <c r="HYS1241" s="141"/>
      <c r="HYT1241" s="141"/>
      <c r="HYU1241" s="141"/>
      <c r="HYV1241" s="141"/>
      <c r="HYW1241" s="141"/>
      <c r="HYX1241" s="141"/>
      <c r="HYY1241" s="141"/>
      <c r="HYZ1241" s="141"/>
      <c r="HZA1241" s="141"/>
      <c r="HZB1241" s="141"/>
      <c r="HZC1241" s="141"/>
      <c r="HZD1241" s="141"/>
      <c r="HZE1241" s="141"/>
      <c r="HZF1241" s="141"/>
      <c r="HZG1241" s="141"/>
      <c r="HZH1241" s="141"/>
      <c r="HZI1241" s="141"/>
      <c r="HZJ1241" s="141"/>
      <c r="HZK1241" s="141"/>
      <c r="HZL1241" s="141"/>
      <c r="HZM1241" s="141"/>
      <c r="HZN1241" s="141"/>
      <c r="HZO1241" s="141"/>
      <c r="HZP1241" s="141"/>
      <c r="HZQ1241" s="141"/>
      <c r="HZR1241" s="141"/>
      <c r="HZS1241" s="141"/>
      <c r="HZT1241" s="141"/>
      <c r="HZU1241" s="141"/>
      <c r="HZV1241" s="141"/>
      <c r="HZW1241" s="141"/>
      <c r="HZX1241" s="141"/>
      <c r="HZY1241" s="141"/>
      <c r="HZZ1241" s="141"/>
      <c r="IAA1241" s="141"/>
      <c r="IAB1241" s="141"/>
      <c r="IAC1241" s="141"/>
      <c r="IAD1241" s="141"/>
      <c r="IAE1241" s="141"/>
      <c r="IAF1241" s="141"/>
      <c r="IAG1241" s="141"/>
      <c r="IAH1241" s="141"/>
      <c r="IAI1241" s="141"/>
      <c r="IAJ1241" s="141"/>
      <c r="IAK1241" s="141"/>
      <c r="IAL1241" s="141"/>
      <c r="IAM1241" s="141"/>
      <c r="IAN1241" s="141"/>
      <c r="IAO1241" s="141"/>
      <c r="IAP1241" s="141"/>
      <c r="IAQ1241" s="141"/>
      <c r="IAR1241" s="141"/>
      <c r="IAS1241" s="141"/>
      <c r="IAT1241" s="141"/>
      <c r="IAU1241" s="141"/>
      <c r="IAV1241" s="141"/>
      <c r="IAW1241" s="141"/>
      <c r="IAX1241" s="141"/>
      <c r="IAY1241" s="141"/>
      <c r="IAZ1241" s="141"/>
      <c r="IBA1241" s="141"/>
      <c r="IBB1241" s="141"/>
      <c r="IBC1241" s="141"/>
      <c r="IBD1241" s="141"/>
      <c r="IBE1241" s="141"/>
      <c r="IBF1241" s="141"/>
      <c r="IBG1241" s="141"/>
      <c r="IBH1241" s="141"/>
      <c r="IBI1241" s="141"/>
      <c r="IBJ1241" s="141"/>
      <c r="IBK1241" s="141"/>
      <c r="IBL1241" s="141"/>
      <c r="IBM1241" s="141"/>
      <c r="IBN1241" s="141"/>
      <c r="IBO1241" s="141"/>
      <c r="IBP1241" s="141"/>
      <c r="IBQ1241" s="141"/>
      <c r="IBR1241" s="141"/>
      <c r="IBS1241" s="141"/>
      <c r="IBT1241" s="141"/>
      <c r="IBU1241" s="141"/>
      <c r="IBV1241" s="141"/>
      <c r="IBW1241" s="141"/>
      <c r="IBX1241" s="141"/>
      <c r="IBY1241" s="141"/>
      <c r="IBZ1241" s="141"/>
      <c r="ICA1241" s="141"/>
      <c r="ICB1241" s="141"/>
      <c r="ICC1241" s="141"/>
      <c r="ICD1241" s="141"/>
      <c r="ICE1241" s="141"/>
      <c r="ICF1241" s="141"/>
      <c r="ICG1241" s="141"/>
      <c r="ICH1241" s="141"/>
      <c r="ICI1241" s="141"/>
      <c r="ICJ1241" s="141"/>
      <c r="ICK1241" s="141"/>
      <c r="ICL1241" s="141"/>
      <c r="ICM1241" s="141"/>
      <c r="ICN1241" s="141"/>
      <c r="ICO1241" s="141"/>
      <c r="ICP1241" s="141"/>
      <c r="ICQ1241" s="141"/>
      <c r="ICR1241" s="141"/>
      <c r="ICS1241" s="141"/>
      <c r="ICT1241" s="141"/>
      <c r="ICU1241" s="141"/>
      <c r="ICV1241" s="141"/>
      <c r="ICW1241" s="141"/>
      <c r="ICX1241" s="141"/>
      <c r="ICY1241" s="141"/>
      <c r="ICZ1241" s="141"/>
      <c r="IDA1241" s="141"/>
      <c r="IDB1241" s="141"/>
      <c r="IDC1241" s="141"/>
      <c r="IDD1241" s="141"/>
      <c r="IDE1241" s="141"/>
      <c r="IDF1241" s="141"/>
      <c r="IDG1241" s="141"/>
      <c r="IDH1241" s="141"/>
      <c r="IDI1241" s="141"/>
      <c r="IDJ1241" s="141"/>
      <c r="IDK1241" s="141"/>
      <c r="IDL1241" s="141"/>
      <c r="IDM1241" s="141"/>
      <c r="IDN1241" s="141"/>
      <c r="IDO1241" s="141"/>
      <c r="IDP1241" s="141"/>
      <c r="IDQ1241" s="141"/>
      <c r="IDR1241" s="141"/>
      <c r="IDS1241" s="141"/>
      <c r="IDT1241" s="141"/>
      <c r="IDU1241" s="141"/>
      <c r="IDV1241" s="141"/>
      <c r="IDW1241" s="141"/>
      <c r="IDX1241" s="141"/>
      <c r="IDY1241" s="141"/>
      <c r="IDZ1241" s="141"/>
      <c r="IEA1241" s="141"/>
      <c r="IEB1241" s="141"/>
      <c r="IEC1241" s="141"/>
      <c r="IED1241" s="141"/>
      <c r="IEE1241" s="141"/>
      <c r="IEF1241" s="141"/>
      <c r="IEG1241" s="141"/>
      <c r="IEH1241" s="141"/>
      <c r="IEI1241" s="141"/>
      <c r="IEJ1241" s="141"/>
      <c r="IEK1241" s="141"/>
      <c r="IEL1241" s="141"/>
      <c r="IEM1241" s="141"/>
      <c r="IEN1241" s="141"/>
      <c r="IEO1241" s="141"/>
      <c r="IEP1241" s="141"/>
      <c r="IEQ1241" s="141"/>
      <c r="IER1241" s="141"/>
      <c r="IES1241" s="141"/>
      <c r="IET1241" s="141"/>
      <c r="IEU1241" s="141"/>
      <c r="IEV1241" s="141"/>
      <c r="IEW1241" s="141"/>
      <c r="IEX1241" s="141"/>
      <c r="IEY1241" s="141"/>
      <c r="IEZ1241" s="141"/>
      <c r="IFA1241" s="141"/>
      <c r="IFB1241" s="141"/>
      <c r="IFC1241" s="141"/>
      <c r="IFD1241" s="141"/>
      <c r="IFE1241" s="141"/>
      <c r="IFF1241" s="141"/>
      <c r="IFG1241" s="141"/>
      <c r="IFH1241" s="141"/>
      <c r="IFI1241" s="141"/>
      <c r="IFJ1241" s="141"/>
      <c r="IFK1241" s="141"/>
      <c r="IFL1241" s="141"/>
      <c r="IFM1241" s="141"/>
      <c r="IFN1241" s="141"/>
      <c r="IFO1241" s="141"/>
      <c r="IFP1241" s="141"/>
      <c r="IFQ1241" s="141"/>
      <c r="IFR1241" s="141"/>
      <c r="IFS1241" s="141"/>
      <c r="IFT1241" s="141"/>
      <c r="IFU1241" s="141"/>
      <c r="IFV1241" s="141"/>
      <c r="IFW1241" s="141"/>
      <c r="IFX1241" s="141"/>
      <c r="IFY1241" s="141"/>
      <c r="IFZ1241" s="141"/>
      <c r="IGA1241" s="141"/>
      <c r="IGB1241" s="141"/>
      <c r="IGC1241" s="141"/>
      <c r="IGD1241" s="141"/>
      <c r="IGE1241" s="141"/>
      <c r="IGF1241" s="141"/>
      <c r="IGG1241" s="141"/>
      <c r="IGH1241" s="141"/>
      <c r="IGI1241" s="141"/>
      <c r="IGJ1241" s="141"/>
      <c r="IGK1241" s="141"/>
      <c r="IGL1241" s="141"/>
      <c r="IGM1241" s="141"/>
      <c r="IGN1241" s="141"/>
      <c r="IGO1241" s="141"/>
      <c r="IGP1241" s="141"/>
      <c r="IGQ1241" s="141"/>
      <c r="IGR1241" s="141"/>
      <c r="IGS1241" s="141"/>
      <c r="IGT1241" s="141"/>
      <c r="IGU1241" s="141"/>
      <c r="IGV1241" s="141"/>
      <c r="IGW1241" s="141"/>
      <c r="IGX1241" s="141"/>
      <c r="IGY1241" s="141"/>
      <c r="IGZ1241" s="141"/>
      <c r="IHA1241" s="141"/>
      <c r="IHB1241" s="141"/>
      <c r="IHC1241" s="141"/>
      <c r="IHD1241" s="141"/>
      <c r="IHE1241" s="141"/>
      <c r="IHF1241" s="141"/>
      <c r="IHG1241" s="141"/>
      <c r="IHH1241" s="141"/>
      <c r="IHI1241" s="141"/>
      <c r="IHJ1241" s="141"/>
      <c r="IHK1241" s="141"/>
      <c r="IHL1241" s="141"/>
      <c r="IHM1241" s="141"/>
      <c r="IHN1241" s="141"/>
      <c r="IHO1241" s="141"/>
      <c r="IHP1241" s="141"/>
      <c r="IHQ1241" s="141"/>
      <c r="IHR1241" s="141"/>
      <c r="IHS1241" s="141"/>
      <c r="IHT1241" s="141"/>
      <c r="IHU1241" s="141"/>
      <c r="IHV1241" s="141"/>
      <c r="IHW1241" s="141"/>
      <c r="IHX1241" s="141"/>
      <c r="IHY1241" s="141"/>
      <c r="IHZ1241" s="141"/>
      <c r="IIA1241" s="141"/>
      <c r="IIB1241" s="141"/>
      <c r="IIC1241" s="141"/>
      <c r="IID1241" s="141"/>
      <c r="IIE1241" s="141"/>
      <c r="IIF1241" s="141"/>
      <c r="IIG1241" s="141"/>
      <c r="IIH1241" s="141"/>
      <c r="III1241" s="141"/>
      <c r="IIJ1241" s="141"/>
      <c r="IIK1241" s="141"/>
      <c r="IIL1241" s="141"/>
      <c r="IIM1241" s="141"/>
      <c r="IIN1241" s="141"/>
      <c r="IIO1241" s="141"/>
      <c r="IIP1241" s="141"/>
      <c r="IIQ1241" s="141"/>
      <c r="IIR1241" s="141"/>
      <c r="IIS1241" s="141"/>
      <c r="IIT1241" s="141"/>
      <c r="IIU1241" s="141"/>
      <c r="IIV1241" s="141"/>
      <c r="IIW1241" s="141"/>
      <c r="IIX1241" s="141"/>
      <c r="IIY1241" s="141"/>
      <c r="IIZ1241" s="141"/>
      <c r="IJA1241" s="141"/>
      <c r="IJB1241" s="141"/>
      <c r="IJC1241" s="141"/>
      <c r="IJD1241" s="141"/>
      <c r="IJE1241" s="141"/>
      <c r="IJF1241" s="141"/>
      <c r="IJG1241" s="141"/>
      <c r="IJH1241" s="141"/>
      <c r="IJI1241" s="141"/>
      <c r="IJJ1241" s="141"/>
      <c r="IJK1241" s="141"/>
      <c r="IJL1241" s="141"/>
      <c r="IJM1241" s="141"/>
      <c r="IJN1241" s="141"/>
      <c r="IJO1241" s="141"/>
      <c r="IJP1241" s="141"/>
      <c r="IJQ1241" s="141"/>
      <c r="IJR1241" s="141"/>
      <c r="IJS1241" s="141"/>
      <c r="IJT1241" s="141"/>
      <c r="IJU1241" s="141"/>
      <c r="IJV1241" s="141"/>
      <c r="IJW1241" s="141"/>
      <c r="IJX1241" s="141"/>
      <c r="IJY1241" s="141"/>
      <c r="IJZ1241" s="141"/>
      <c r="IKA1241" s="141"/>
      <c r="IKB1241" s="141"/>
      <c r="IKC1241" s="141"/>
      <c r="IKD1241" s="141"/>
      <c r="IKE1241" s="141"/>
      <c r="IKF1241" s="141"/>
      <c r="IKG1241" s="141"/>
      <c r="IKH1241" s="141"/>
      <c r="IKI1241" s="141"/>
      <c r="IKJ1241" s="141"/>
      <c r="IKK1241" s="141"/>
      <c r="IKL1241" s="141"/>
      <c r="IKM1241" s="141"/>
      <c r="IKN1241" s="141"/>
      <c r="IKO1241" s="141"/>
      <c r="IKP1241" s="141"/>
      <c r="IKQ1241" s="141"/>
      <c r="IKR1241" s="141"/>
      <c r="IKS1241" s="141"/>
      <c r="IKT1241" s="141"/>
      <c r="IKU1241" s="141"/>
      <c r="IKV1241" s="141"/>
      <c r="IKW1241" s="141"/>
      <c r="IKX1241" s="141"/>
      <c r="IKY1241" s="141"/>
      <c r="IKZ1241" s="141"/>
      <c r="ILA1241" s="141"/>
      <c r="ILB1241" s="141"/>
      <c r="ILC1241" s="141"/>
      <c r="ILD1241" s="141"/>
      <c r="ILE1241" s="141"/>
      <c r="ILF1241" s="141"/>
      <c r="ILG1241" s="141"/>
      <c r="ILH1241" s="141"/>
      <c r="ILI1241" s="141"/>
      <c r="ILJ1241" s="141"/>
      <c r="ILK1241" s="141"/>
      <c r="ILL1241" s="141"/>
      <c r="ILM1241" s="141"/>
      <c r="ILN1241" s="141"/>
      <c r="ILO1241" s="141"/>
      <c r="ILP1241" s="141"/>
      <c r="ILQ1241" s="141"/>
      <c r="ILR1241" s="141"/>
      <c r="ILS1241" s="141"/>
      <c r="ILT1241" s="141"/>
      <c r="ILU1241" s="141"/>
      <c r="ILV1241" s="141"/>
      <c r="ILW1241" s="141"/>
      <c r="ILX1241" s="141"/>
      <c r="ILY1241" s="141"/>
      <c r="ILZ1241" s="141"/>
      <c r="IMA1241" s="141"/>
      <c r="IMB1241" s="141"/>
      <c r="IMC1241" s="141"/>
      <c r="IMD1241" s="141"/>
      <c r="IME1241" s="141"/>
      <c r="IMF1241" s="141"/>
      <c r="IMG1241" s="141"/>
      <c r="IMH1241" s="141"/>
      <c r="IMI1241" s="141"/>
      <c r="IMJ1241" s="141"/>
      <c r="IMK1241" s="141"/>
      <c r="IML1241" s="141"/>
      <c r="IMM1241" s="141"/>
      <c r="IMN1241" s="141"/>
      <c r="IMO1241" s="141"/>
      <c r="IMP1241" s="141"/>
      <c r="IMQ1241" s="141"/>
      <c r="IMR1241" s="141"/>
      <c r="IMS1241" s="141"/>
      <c r="IMT1241" s="141"/>
      <c r="IMU1241" s="141"/>
      <c r="IMV1241" s="141"/>
      <c r="IMW1241" s="141"/>
      <c r="IMX1241" s="141"/>
      <c r="IMY1241" s="141"/>
      <c r="IMZ1241" s="141"/>
      <c r="INA1241" s="141"/>
      <c r="INB1241" s="141"/>
      <c r="INC1241" s="141"/>
      <c r="IND1241" s="141"/>
      <c r="INE1241" s="141"/>
      <c r="INF1241" s="141"/>
      <c r="ING1241" s="141"/>
      <c r="INH1241" s="141"/>
      <c r="INI1241" s="141"/>
      <c r="INJ1241" s="141"/>
      <c r="INK1241" s="141"/>
      <c r="INL1241" s="141"/>
      <c r="INM1241" s="141"/>
      <c r="INN1241" s="141"/>
      <c r="INO1241" s="141"/>
      <c r="INP1241" s="141"/>
      <c r="INQ1241" s="141"/>
      <c r="INR1241" s="141"/>
      <c r="INS1241" s="141"/>
      <c r="INT1241" s="141"/>
      <c r="INU1241" s="141"/>
      <c r="INV1241" s="141"/>
      <c r="INW1241" s="141"/>
      <c r="INX1241" s="141"/>
      <c r="INY1241" s="141"/>
      <c r="INZ1241" s="141"/>
      <c r="IOA1241" s="141"/>
      <c r="IOB1241" s="141"/>
      <c r="IOC1241" s="141"/>
      <c r="IOD1241" s="141"/>
      <c r="IOE1241" s="141"/>
      <c r="IOF1241" s="141"/>
      <c r="IOG1241" s="141"/>
      <c r="IOH1241" s="141"/>
      <c r="IOI1241" s="141"/>
      <c r="IOJ1241" s="141"/>
      <c r="IOK1241" s="141"/>
      <c r="IOL1241" s="141"/>
      <c r="IOM1241" s="141"/>
      <c r="ION1241" s="141"/>
      <c r="IOO1241" s="141"/>
      <c r="IOP1241" s="141"/>
      <c r="IOQ1241" s="141"/>
      <c r="IOR1241" s="141"/>
      <c r="IOS1241" s="141"/>
      <c r="IOT1241" s="141"/>
      <c r="IOU1241" s="141"/>
      <c r="IOV1241" s="141"/>
      <c r="IOW1241" s="141"/>
      <c r="IOX1241" s="141"/>
      <c r="IOY1241" s="141"/>
      <c r="IOZ1241" s="141"/>
      <c r="IPA1241" s="141"/>
      <c r="IPB1241" s="141"/>
      <c r="IPC1241" s="141"/>
      <c r="IPD1241" s="141"/>
      <c r="IPE1241" s="141"/>
      <c r="IPF1241" s="141"/>
      <c r="IPG1241" s="141"/>
      <c r="IPH1241" s="141"/>
      <c r="IPI1241" s="141"/>
      <c r="IPJ1241" s="141"/>
      <c r="IPK1241" s="141"/>
      <c r="IPL1241" s="141"/>
      <c r="IPM1241" s="141"/>
      <c r="IPN1241" s="141"/>
      <c r="IPO1241" s="141"/>
      <c r="IPP1241" s="141"/>
      <c r="IPQ1241" s="141"/>
      <c r="IPR1241" s="141"/>
      <c r="IPS1241" s="141"/>
      <c r="IPT1241" s="141"/>
      <c r="IPU1241" s="141"/>
      <c r="IPV1241" s="141"/>
      <c r="IPW1241" s="141"/>
      <c r="IPX1241" s="141"/>
      <c r="IPY1241" s="141"/>
      <c r="IPZ1241" s="141"/>
      <c r="IQA1241" s="141"/>
      <c r="IQB1241" s="141"/>
      <c r="IQC1241" s="141"/>
      <c r="IQD1241" s="141"/>
      <c r="IQE1241" s="141"/>
      <c r="IQF1241" s="141"/>
      <c r="IQG1241" s="141"/>
      <c r="IQH1241" s="141"/>
      <c r="IQI1241" s="141"/>
      <c r="IQJ1241" s="141"/>
      <c r="IQK1241" s="141"/>
      <c r="IQL1241" s="141"/>
      <c r="IQM1241" s="141"/>
      <c r="IQN1241" s="141"/>
      <c r="IQO1241" s="141"/>
      <c r="IQP1241" s="141"/>
      <c r="IQQ1241" s="141"/>
      <c r="IQR1241" s="141"/>
      <c r="IQS1241" s="141"/>
      <c r="IQT1241" s="141"/>
      <c r="IQU1241" s="141"/>
      <c r="IQV1241" s="141"/>
      <c r="IQW1241" s="141"/>
      <c r="IQX1241" s="141"/>
      <c r="IQY1241" s="141"/>
      <c r="IQZ1241" s="141"/>
      <c r="IRA1241" s="141"/>
      <c r="IRB1241" s="141"/>
      <c r="IRC1241" s="141"/>
      <c r="IRD1241" s="141"/>
      <c r="IRE1241" s="141"/>
      <c r="IRF1241" s="141"/>
      <c r="IRG1241" s="141"/>
      <c r="IRH1241" s="141"/>
      <c r="IRI1241" s="141"/>
      <c r="IRJ1241" s="141"/>
      <c r="IRK1241" s="141"/>
      <c r="IRL1241" s="141"/>
      <c r="IRM1241" s="141"/>
      <c r="IRN1241" s="141"/>
      <c r="IRO1241" s="141"/>
      <c r="IRP1241" s="141"/>
      <c r="IRQ1241" s="141"/>
      <c r="IRR1241" s="141"/>
      <c r="IRS1241" s="141"/>
      <c r="IRT1241" s="141"/>
      <c r="IRU1241" s="141"/>
      <c r="IRV1241" s="141"/>
      <c r="IRW1241" s="141"/>
      <c r="IRX1241" s="141"/>
      <c r="IRY1241" s="141"/>
      <c r="IRZ1241" s="141"/>
      <c r="ISA1241" s="141"/>
      <c r="ISB1241" s="141"/>
      <c r="ISC1241" s="141"/>
      <c r="ISD1241" s="141"/>
      <c r="ISE1241" s="141"/>
      <c r="ISF1241" s="141"/>
      <c r="ISG1241" s="141"/>
      <c r="ISH1241" s="141"/>
      <c r="ISI1241" s="141"/>
      <c r="ISJ1241" s="141"/>
      <c r="ISK1241" s="141"/>
      <c r="ISL1241" s="141"/>
      <c r="ISM1241" s="141"/>
      <c r="ISN1241" s="141"/>
      <c r="ISO1241" s="141"/>
      <c r="ISP1241" s="141"/>
      <c r="ISQ1241" s="141"/>
      <c r="ISR1241" s="141"/>
      <c r="ISS1241" s="141"/>
      <c r="IST1241" s="141"/>
      <c r="ISU1241" s="141"/>
      <c r="ISV1241" s="141"/>
      <c r="ISW1241" s="141"/>
      <c r="ISX1241" s="141"/>
      <c r="ISY1241" s="141"/>
      <c r="ISZ1241" s="141"/>
      <c r="ITA1241" s="141"/>
      <c r="ITB1241" s="141"/>
      <c r="ITC1241" s="141"/>
      <c r="ITD1241" s="141"/>
      <c r="ITE1241" s="141"/>
      <c r="ITF1241" s="141"/>
      <c r="ITG1241" s="141"/>
      <c r="ITH1241" s="141"/>
      <c r="ITI1241" s="141"/>
      <c r="ITJ1241" s="141"/>
      <c r="ITK1241" s="141"/>
      <c r="ITL1241" s="141"/>
      <c r="ITM1241" s="141"/>
      <c r="ITN1241" s="141"/>
      <c r="ITO1241" s="141"/>
      <c r="ITP1241" s="141"/>
      <c r="ITQ1241" s="141"/>
      <c r="ITR1241" s="141"/>
      <c r="ITS1241" s="141"/>
      <c r="ITT1241" s="141"/>
      <c r="ITU1241" s="141"/>
      <c r="ITV1241" s="141"/>
      <c r="ITW1241" s="141"/>
      <c r="ITX1241" s="141"/>
      <c r="ITY1241" s="141"/>
      <c r="ITZ1241" s="141"/>
      <c r="IUA1241" s="141"/>
      <c r="IUB1241" s="141"/>
      <c r="IUC1241" s="141"/>
      <c r="IUD1241" s="141"/>
      <c r="IUE1241" s="141"/>
      <c r="IUF1241" s="141"/>
      <c r="IUG1241" s="141"/>
      <c r="IUH1241" s="141"/>
      <c r="IUI1241" s="141"/>
      <c r="IUJ1241" s="141"/>
      <c r="IUK1241" s="141"/>
      <c r="IUL1241" s="141"/>
      <c r="IUM1241" s="141"/>
      <c r="IUN1241" s="141"/>
      <c r="IUO1241" s="141"/>
      <c r="IUP1241" s="141"/>
      <c r="IUQ1241" s="141"/>
      <c r="IUR1241" s="141"/>
      <c r="IUS1241" s="141"/>
      <c r="IUT1241" s="141"/>
      <c r="IUU1241" s="141"/>
      <c r="IUV1241" s="141"/>
      <c r="IUW1241" s="141"/>
      <c r="IUX1241" s="141"/>
      <c r="IUY1241" s="141"/>
      <c r="IUZ1241" s="141"/>
      <c r="IVA1241" s="141"/>
      <c r="IVB1241" s="141"/>
      <c r="IVC1241" s="141"/>
      <c r="IVD1241" s="141"/>
      <c r="IVE1241" s="141"/>
      <c r="IVF1241" s="141"/>
      <c r="IVG1241" s="141"/>
      <c r="IVH1241" s="141"/>
      <c r="IVI1241" s="141"/>
      <c r="IVJ1241" s="141"/>
      <c r="IVK1241" s="141"/>
      <c r="IVL1241" s="141"/>
      <c r="IVM1241" s="141"/>
      <c r="IVN1241" s="141"/>
      <c r="IVO1241" s="141"/>
      <c r="IVP1241" s="141"/>
      <c r="IVQ1241" s="141"/>
      <c r="IVR1241" s="141"/>
      <c r="IVS1241" s="141"/>
      <c r="IVT1241" s="141"/>
      <c r="IVU1241" s="141"/>
      <c r="IVV1241" s="141"/>
      <c r="IVW1241" s="141"/>
      <c r="IVX1241" s="141"/>
      <c r="IVY1241" s="141"/>
      <c r="IVZ1241" s="141"/>
      <c r="IWA1241" s="141"/>
      <c r="IWB1241" s="141"/>
      <c r="IWC1241" s="141"/>
      <c r="IWD1241" s="141"/>
      <c r="IWE1241" s="141"/>
      <c r="IWF1241" s="141"/>
      <c r="IWG1241" s="141"/>
      <c r="IWH1241" s="141"/>
      <c r="IWI1241" s="141"/>
      <c r="IWJ1241" s="141"/>
      <c r="IWK1241" s="141"/>
      <c r="IWL1241" s="141"/>
      <c r="IWM1241" s="141"/>
      <c r="IWN1241" s="141"/>
      <c r="IWO1241" s="141"/>
      <c r="IWP1241" s="141"/>
      <c r="IWQ1241" s="141"/>
      <c r="IWR1241" s="141"/>
      <c r="IWS1241" s="141"/>
      <c r="IWT1241" s="141"/>
      <c r="IWU1241" s="141"/>
      <c r="IWV1241" s="141"/>
      <c r="IWW1241" s="141"/>
      <c r="IWX1241" s="141"/>
      <c r="IWY1241" s="141"/>
      <c r="IWZ1241" s="141"/>
      <c r="IXA1241" s="141"/>
      <c r="IXB1241" s="141"/>
      <c r="IXC1241" s="141"/>
      <c r="IXD1241" s="141"/>
      <c r="IXE1241" s="141"/>
      <c r="IXF1241" s="141"/>
      <c r="IXG1241" s="141"/>
      <c r="IXH1241" s="141"/>
      <c r="IXI1241" s="141"/>
      <c r="IXJ1241" s="141"/>
      <c r="IXK1241" s="141"/>
      <c r="IXL1241" s="141"/>
      <c r="IXM1241" s="141"/>
      <c r="IXN1241" s="141"/>
      <c r="IXO1241" s="141"/>
      <c r="IXP1241" s="141"/>
      <c r="IXQ1241" s="141"/>
      <c r="IXR1241" s="141"/>
      <c r="IXS1241" s="141"/>
      <c r="IXT1241" s="141"/>
      <c r="IXU1241" s="141"/>
      <c r="IXV1241" s="141"/>
      <c r="IXW1241" s="141"/>
      <c r="IXX1241" s="141"/>
      <c r="IXY1241" s="141"/>
      <c r="IXZ1241" s="141"/>
      <c r="IYA1241" s="141"/>
      <c r="IYB1241" s="141"/>
      <c r="IYC1241" s="141"/>
      <c r="IYD1241" s="141"/>
      <c r="IYE1241" s="141"/>
      <c r="IYF1241" s="141"/>
      <c r="IYG1241" s="141"/>
      <c r="IYH1241" s="141"/>
      <c r="IYI1241" s="141"/>
      <c r="IYJ1241" s="141"/>
      <c r="IYK1241" s="141"/>
      <c r="IYL1241" s="141"/>
      <c r="IYM1241" s="141"/>
      <c r="IYN1241" s="141"/>
      <c r="IYO1241" s="141"/>
      <c r="IYP1241" s="141"/>
      <c r="IYQ1241" s="141"/>
      <c r="IYR1241" s="141"/>
      <c r="IYS1241" s="141"/>
      <c r="IYT1241" s="141"/>
      <c r="IYU1241" s="141"/>
      <c r="IYV1241" s="141"/>
      <c r="IYW1241" s="141"/>
      <c r="IYX1241" s="141"/>
      <c r="IYY1241" s="141"/>
      <c r="IYZ1241" s="141"/>
      <c r="IZA1241" s="141"/>
      <c r="IZB1241" s="141"/>
      <c r="IZC1241" s="141"/>
      <c r="IZD1241" s="141"/>
      <c r="IZE1241" s="141"/>
      <c r="IZF1241" s="141"/>
      <c r="IZG1241" s="141"/>
      <c r="IZH1241" s="141"/>
      <c r="IZI1241" s="141"/>
      <c r="IZJ1241" s="141"/>
      <c r="IZK1241" s="141"/>
      <c r="IZL1241" s="141"/>
      <c r="IZM1241" s="141"/>
      <c r="IZN1241" s="141"/>
      <c r="IZO1241" s="141"/>
      <c r="IZP1241" s="141"/>
      <c r="IZQ1241" s="141"/>
      <c r="IZR1241" s="141"/>
      <c r="IZS1241" s="141"/>
      <c r="IZT1241" s="141"/>
      <c r="IZU1241" s="141"/>
      <c r="IZV1241" s="141"/>
      <c r="IZW1241" s="141"/>
      <c r="IZX1241" s="141"/>
      <c r="IZY1241" s="141"/>
      <c r="IZZ1241" s="141"/>
      <c r="JAA1241" s="141"/>
      <c r="JAB1241" s="141"/>
      <c r="JAC1241" s="141"/>
      <c r="JAD1241" s="141"/>
      <c r="JAE1241" s="141"/>
      <c r="JAF1241" s="141"/>
      <c r="JAG1241" s="141"/>
      <c r="JAH1241" s="141"/>
      <c r="JAI1241" s="141"/>
      <c r="JAJ1241" s="141"/>
      <c r="JAK1241" s="141"/>
      <c r="JAL1241" s="141"/>
      <c r="JAM1241" s="141"/>
      <c r="JAN1241" s="141"/>
      <c r="JAO1241" s="141"/>
      <c r="JAP1241" s="141"/>
      <c r="JAQ1241" s="141"/>
      <c r="JAR1241" s="141"/>
      <c r="JAS1241" s="141"/>
      <c r="JAT1241" s="141"/>
      <c r="JAU1241" s="141"/>
      <c r="JAV1241" s="141"/>
      <c r="JAW1241" s="141"/>
      <c r="JAX1241" s="141"/>
      <c r="JAY1241" s="141"/>
      <c r="JAZ1241" s="141"/>
      <c r="JBA1241" s="141"/>
      <c r="JBB1241" s="141"/>
      <c r="JBC1241" s="141"/>
      <c r="JBD1241" s="141"/>
      <c r="JBE1241" s="141"/>
      <c r="JBF1241" s="141"/>
      <c r="JBG1241" s="141"/>
      <c r="JBH1241" s="141"/>
      <c r="JBI1241" s="141"/>
      <c r="JBJ1241" s="141"/>
      <c r="JBK1241" s="141"/>
      <c r="JBL1241" s="141"/>
      <c r="JBM1241" s="141"/>
      <c r="JBN1241" s="141"/>
      <c r="JBO1241" s="141"/>
      <c r="JBP1241" s="141"/>
      <c r="JBQ1241" s="141"/>
      <c r="JBR1241" s="141"/>
      <c r="JBS1241" s="141"/>
      <c r="JBT1241" s="141"/>
      <c r="JBU1241" s="141"/>
      <c r="JBV1241" s="141"/>
      <c r="JBW1241" s="141"/>
      <c r="JBX1241" s="141"/>
      <c r="JBY1241" s="141"/>
      <c r="JBZ1241" s="141"/>
      <c r="JCA1241" s="141"/>
      <c r="JCB1241" s="141"/>
      <c r="JCC1241" s="141"/>
      <c r="JCD1241" s="141"/>
      <c r="JCE1241" s="141"/>
      <c r="JCF1241" s="141"/>
      <c r="JCG1241" s="141"/>
      <c r="JCH1241" s="141"/>
      <c r="JCI1241" s="141"/>
      <c r="JCJ1241" s="141"/>
      <c r="JCK1241" s="141"/>
      <c r="JCL1241" s="141"/>
      <c r="JCM1241" s="141"/>
      <c r="JCN1241" s="141"/>
      <c r="JCO1241" s="141"/>
      <c r="JCP1241" s="141"/>
      <c r="JCQ1241" s="141"/>
      <c r="JCR1241" s="141"/>
      <c r="JCS1241" s="141"/>
      <c r="JCT1241" s="141"/>
      <c r="JCU1241" s="141"/>
      <c r="JCV1241" s="141"/>
      <c r="JCW1241" s="141"/>
      <c r="JCX1241" s="141"/>
      <c r="JCY1241" s="141"/>
      <c r="JCZ1241" s="141"/>
      <c r="JDA1241" s="141"/>
      <c r="JDB1241" s="141"/>
      <c r="JDC1241" s="141"/>
      <c r="JDD1241" s="141"/>
      <c r="JDE1241" s="141"/>
      <c r="JDF1241" s="141"/>
      <c r="JDG1241" s="141"/>
      <c r="JDH1241" s="141"/>
      <c r="JDI1241" s="141"/>
      <c r="JDJ1241" s="141"/>
      <c r="JDK1241" s="141"/>
      <c r="JDL1241" s="141"/>
      <c r="JDM1241" s="141"/>
      <c r="JDN1241" s="141"/>
      <c r="JDO1241" s="141"/>
      <c r="JDP1241" s="141"/>
      <c r="JDQ1241" s="141"/>
      <c r="JDR1241" s="141"/>
      <c r="JDS1241" s="141"/>
      <c r="JDT1241" s="141"/>
      <c r="JDU1241" s="141"/>
      <c r="JDV1241" s="141"/>
      <c r="JDW1241" s="141"/>
      <c r="JDX1241" s="141"/>
      <c r="JDY1241" s="141"/>
      <c r="JDZ1241" s="141"/>
      <c r="JEA1241" s="141"/>
      <c r="JEB1241" s="141"/>
      <c r="JEC1241" s="141"/>
      <c r="JED1241" s="141"/>
      <c r="JEE1241" s="141"/>
      <c r="JEF1241" s="141"/>
      <c r="JEG1241" s="141"/>
      <c r="JEH1241" s="141"/>
      <c r="JEI1241" s="141"/>
      <c r="JEJ1241" s="141"/>
      <c r="JEK1241" s="141"/>
      <c r="JEL1241" s="141"/>
      <c r="JEM1241" s="141"/>
      <c r="JEN1241" s="141"/>
      <c r="JEO1241" s="141"/>
      <c r="JEP1241" s="141"/>
      <c r="JEQ1241" s="141"/>
      <c r="JER1241" s="141"/>
      <c r="JES1241" s="141"/>
      <c r="JET1241" s="141"/>
      <c r="JEU1241" s="141"/>
      <c r="JEV1241" s="141"/>
      <c r="JEW1241" s="141"/>
      <c r="JEX1241" s="141"/>
      <c r="JEY1241" s="141"/>
      <c r="JEZ1241" s="141"/>
      <c r="JFA1241" s="141"/>
      <c r="JFB1241" s="141"/>
      <c r="JFC1241" s="141"/>
      <c r="JFD1241" s="141"/>
      <c r="JFE1241" s="141"/>
      <c r="JFF1241" s="141"/>
      <c r="JFG1241" s="141"/>
      <c r="JFH1241" s="141"/>
      <c r="JFI1241" s="141"/>
      <c r="JFJ1241" s="141"/>
      <c r="JFK1241" s="141"/>
      <c r="JFL1241" s="141"/>
      <c r="JFM1241" s="141"/>
      <c r="JFN1241" s="141"/>
      <c r="JFO1241" s="141"/>
      <c r="JFP1241" s="141"/>
      <c r="JFQ1241" s="141"/>
      <c r="JFR1241" s="141"/>
      <c r="JFS1241" s="141"/>
      <c r="JFT1241" s="141"/>
      <c r="JFU1241" s="141"/>
      <c r="JFV1241" s="141"/>
      <c r="JFW1241" s="141"/>
      <c r="JFX1241" s="141"/>
      <c r="JFY1241" s="141"/>
      <c r="JFZ1241" s="141"/>
      <c r="JGA1241" s="141"/>
      <c r="JGB1241" s="141"/>
      <c r="JGC1241" s="141"/>
      <c r="JGD1241" s="141"/>
      <c r="JGE1241" s="141"/>
      <c r="JGF1241" s="141"/>
      <c r="JGG1241" s="141"/>
      <c r="JGH1241" s="141"/>
      <c r="JGI1241" s="141"/>
      <c r="JGJ1241" s="141"/>
      <c r="JGK1241" s="141"/>
      <c r="JGL1241" s="141"/>
      <c r="JGM1241" s="141"/>
      <c r="JGN1241" s="141"/>
      <c r="JGO1241" s="141"/>
      <c r="JGP1241" s="141"/>
      <c r="JGQ1241" s="141"/>
      <c r="JGR1241" s="141"/>
      <c r="JGS1241" s="141"/>
      <c r="JGT1241" s="141"/>
      <c r="JGU1241" s="141"/>
      <c r="JGV1241" s="141"/>
      <c r="JGW1241" s="141"/>
      <c r="JGX1241" s="141"/>
      <c r="JGY1241" s="141"/>
      <c r="JGZ1241" s="141"/>
      <c r="JHA1241" s="141"/>
      <c r="JHB1241" s="141"/>
      <c r="JHC1241" s="141"/>
      <c r="JHD1241" s="141"/>
      <c r="JHE1241" s="141"/>
      <c r="JHF1241" s="141"/>
      <c r="JHG1241" s="141"/>
      <c r="JHH1241" s="141"/>
      <c r="JHI1241" s="141"/>
      <c r="JHJ1241" s="141"/>
      <c r="JHK1241" s="141"/>
      <c r="JHL1241" s="141"/>
      <c r="JHM1241" s="141"/>
      <c r="JHN1241" s="141"/>
      <c r="JHO1241" s="141"/>
      <c r="JHP1241" s="141"/>
      <c r="JHQ1241" s="141"/>
      <c r="JHR1241" s="141"/>
      <c r="JHS1241" s="141"/>
      <c r="JHT1241" s="141"/>
      <c r="JHU1241" s="141"/>
      <c r="JHV1241" s="141"/>
      <c r="JHW1241" s="141"/>
      <c r="JHX1241" s="141"/>
      <c r="JHY1241" s="141"/>
      <c r="JHZ1241" s="141"/>
      <c r="JIA1241" s="141"/>
      <c r="JIB1241" s="141"/>
      <c r="JIC1241" s="141"/>
      <c r="JID1241" s="141"/>
      <c r="JIE1241" s="141"/>
      <c r="JIF1241" s="141"/>
      <c r="JIG1241" s="141"/>
      <c r="JIH1241" s="141"/>
      <c r="JII1241" s="141"/>
      <c r="JIJ1241" s="141"/>
      <c r="JIK1241" s="141"/>
      <c r="JIL1241" s="141"/>
      <c r="JIM1241" s="141"/>
      <c r="JIN1241" s="141"/>
      <c r="JIO1241" s="141"/>
      <c r="JIP1241" s="141"/>
      <c r="JIQ1241" s="141"/>
      <c r="JIR1241" s="141"/>
      <c r="JIS1241" s="141"/>
      <c r="JIT1241" s="141"/>
      <c r="JIU1241" s="141"/>
      <c r="JIV1241" s="141"/>
      <c r="JIW1241" s="141"/>
      <c r="JIX1241" s="141"/>
      <c r="JIY1241" s="141"/>
      <c r="JIZ1241" s="141"/>
      <c r="JJA1241" s="141"/>
      <c r="JJB1241" s="141"/>
      <c r="JJC1241" s="141"/>
      <c r="JJD1241" s="141"/>
      <c r="JJE1241" s="141"/>
      <c r="JJF1241" s="141"/>
      <c r="JJG1241" s="141"/>
      <c r="JJH1241" s="141"/>
      <c r="JJI1241" s="141"/>
      <c r="JJJ1241" s="141"/>
      <c r="JJK1241" s="141"/>
      <c r="JJL1241" s="141"/>
      <c r="JJM1241" s="141"/>
      <c r="JJN1241" s="141"/>
      <c r="JJO1241" s="141"/>
      <c r="JJP1241" s="141"/>
      <c r="JJQ1241" s="141"/>
      <c r="JJR1241" s="141"/>
      <c r="JJS1241" s="141"/>
      <c r="JJT1241" s="141"/>
      <c r="JJU1241" s="141"/>
      <c r="JJV1241" s="141"/>
      <c r="JJW1241" s="141"/>
      <c r="JJX1241" s="141"/>
      <c r="JJY1241" s="141"/>
      <c r="JJZ1241" s="141"/>
      <c r="JKA1241" s="141"/>
      <c r="JKB1241" s="141"/>
      <c r="JKC1241" s="141"/>
      <c r="JKD1241" s="141"/>
      <c r="JKE1241" s="141"/>
      <c r="JKF1241" s="141"/>
      <c r="JKG1241" s="141"/>
      <c r="JKH1241" s="141"/>
      <c r="JKI1241" s="141"/>
      <c r="JKJ1241" s="141"/>
      <c r="JKK1241" s="141"/>
      <c r="JKL1241" s="141"/>
      <c r="JKM1241" s="141"/>
      <c r="JKN1241" s="141"/>
      <c r="JKO1241" s="141"/>
      <c r="JKP1241" s="141"/>
      <c r="JKQ1241" s="141"/>
      <c r="JKR1241" s="141"/>
      <c r="JKS1241" s="141"/>
      <c r="JKT1241" s="141"/>
      <c r="JKU1241" s="141"/>
      <c r="JKV1241" s="141"/>
      <c r="JKW1241" s="141"/>
      <c r="JKX1241" s="141"/>
      <c r="JKY1241" s="141"/>
      <c r="JKZ1241" s="141"/>
      <c r="JLA1241" s="141"/>
      <c r="JLB1241" s="141"/>
      <c r="JLC1241" s="141"/>
      <c r="JLD1241" s="141"/>
      <c r="JLE1241" s="141"/>
      <c r="JLF1241" s="141"/>
      <c r="JLG1241" s="141"/>
      <c r="JLH1241" s="141"/>
      <c r="JLI1241" s="141"/>
      <c r="JLJ1241" s="141"/>
      <c r="JLK1241" s="141"/>
      <c r="JLL1241" s="141"/>
      <c r="JLM1241" s="141"/>
      <c r="JLN1241" s="141"/>
      <c r="JLO1241" s="141"/>
      <c r="JLP1241" s="141"/>
      <c r="JLQ1241" s="141"/>
      <c r="JLR1241" s="141"/>
      <c r="JLS1241" s="141"/>
      <c r="JLT1241" s="141"/>
      <c r="JLU1241" s="141"/>
      <c r="JLV1241" s="141"/>
      <c r="JLW1241" s="141"/>
      <c r="JLX1241" s="141"/>
      <c r="JLY1241" s="141"/>
      <c r="JLZ1241" s="141"/>
      <c r="JMA1241" s="141"/>
      <c r="JMB1241" s="141"/>
      <c r="JMC1241" s="141"/>
      <c r="JMD1241" s="141"/>
      <c r="JME1241" s="141"/>
      <c r="JMF1241" s="141"/>
      <c r="JMG1241" s="141"/>
      <c r="JMH1241" s="141"/>
      <c r="JMI1241" s="141"/>
      <c r="JMJ1241" s="141"/>
      <c r="JMK1241" s="141"/>
      <c r="JML1241" s="141"/>
      <c r="JMM1241" s="141"/>
      <c r="JMN1241" s="141"/>
      <c r="JMO1241" s="141"/>
      <c r="JMP1241" s="141"/>
      <c r="JMQ1241" s="141"/>
      <c r="JMR1241" s="141"/>
      <c r="JMS1241" s="141"/>
      <c r="JMT1241" s="141"/>
      <c r="JMU1241" s="141"/>
      <c r="JMV1241" s="141"/>
      <c r="JMW1241" s="141"/>
      <c r="JMX1241" s="141"/>
      <c r="JMY1241" s="141"/>
      <c r="JMZ1241" s="141"/>
      <c r="JNA1241" s="141"/>
      <c r="JNB1241" s="141"/>
      <c r="JNC1241" s="141"/>
      <c r="JND1241" s="141"/>
      <c r="JNE1241" s="141"/>
      <c r="JNF1241" s="141"/>
      <c r="JNG1241" s="141"/>
      <c r="JNH1241" s="141"/>
      <c r="JNI1241" s="141"/>
      <c r="JNJ1241" s="141"/>
      <c r="JNK1241" s="141"/>
      <c r="JNL1241" s="141"/>
      <c r="JNM1241" s="141"/>
      <c r="JNN1241" s="141"/>
      <c r="JNO1241" s="141"/>
      <c r="JNP1241" s="141"/>
      <c r="JNQ1241" s="141"/>
      <c r="JNR1241" s="141"/>
      <c r="JNS1241" s="141"/>
      <c r="JNT1241" s="141"/>
      <c r="JNU1241" s="141"/>
      <c r="JNV1241" s="141"/>
      <c r="JNW1241" s="141"/>
      <c r="JNX1241" s="141"/>
      <c r="JNY1241" s="141"/>
      <c r="JNZ1241" s="141"/>
      <c r="JOA1241" s="141"/>
      <c r="JOB1241" s="141"/>
      <c r="JOC1241" s="141"/>
      <c r="JOD1241" s="141"/>
      <c r="JOE1241" s="141"/>
      <c r="JOF1241" s="141"/>
      <c r="JOG1241" s="141"/>
      <c r="JOH1241" s="141"/>
      <c r="JOI1241" s="141"/>
      <c r="JOJ1241" s="141"/>
      <c r="JOK1241" s="141"/>
      <c r="JOL1241" s="141"/>
      <c r="JOM1241" s="141"/>
      <c r="JON1241" s="141"/>
      <c r="JOO1241" s="141"/>
      <c r="JOP1241" s="141"/>
      <c r="JOQ1241" s="141"/>
      <c r="JOR1241" s="141"/>
      <c r="JOS1241" s="141"/>
      <c r="JOT1241" s="141"/>
      <c r="JOU1241" s="141"/>
      <c r="JOV1241" s="141"/>
      <c r="JOW1241" s="141"/>
      <c r="JOX1241" s="141"/>
      <c r="JOY1241" s="141"/>
      <c r="JOZ1241" s="141"/>
      <c r="JPA1241" s="141"/>
      <c r="JPB1241" s="141"/>
      <c r="JPC1241" s="141"/>
      <c r="JPD1241" s="141"/>
      <c r="JPE1241" s="141"/>
      <c r="JPF1241" s="141"/>
      <c r="JPG1241" s="141"/>
      <c r="JPH1241" s="141"/>
      <c r="JPI1241" s="141"/>
      <c r="JPJ1241" s="141"/>
      <c r="JPK1241" s="141"/>
      <c r="JPL1241" s="141"/>
      <c r="JPM1241" s="141"/>
      <c r="JPN1241" s="141"/>
      <c r="JPO1241" s="141"/>
      <c r="JPP1241" s="141"/>
      <c r="JPQ1241" s="141"/>
      <c r="JPR1241" s="141"/>
      <c r="JPS1241" s="141"/>
      <c r="JPT1241" s="141"/>
      <c r="JPU1241" s="141"/>
      <c r="JPV1241" s="141"/>
      <c r="JPW1241" s="141"/>
      <c r="JPX1241" s="141"/>
      <c r="JPY1241" s="141"/>
      <c r="JPZ1241" s="141"/>
      <c r="JQA1241" s="141"/>
      <c r="JQB1241" s="141"/>
      <c r="JQC1241" s="141"/>
      <c r="JQD1241" s="141"/>
      <c r="JQE1241" s="141"/>
      <c r="JQF1241" s="141"/>
      <c r="JQG1241" s="141"/>
      <c r="JQH1241" s="141"/>
      <c r="JQI1241" s="141"/>
      <c r="JQJ1241" s="141"/>
      <c r="JQK1241" s="141"/>
      <c r="JQL1241" s="141"/>
      <c r="JQM1241" s="141"/>
      <c r="JQN1241" s="141"/>
      <c r="JQO1241" s="141"/>
      <c r="JQP1241" s="141"/>
      <c r="JQQ1241" s="141"/>
      <c r="JQR1241" s="141"/>
      <c r="JQS1241" s="141"/>
      <c r="JQT1241" s="141"/>
      <c r="JQU1241" s="141"/>
      <c r="JQV1241" s="141"/>
      <c r="JQW1241" s="141"/>
      <c r="JQX1241" s="141"/>
      <c r="JQY1241" s="141"/>
      <c r="JQZ1241" s="141"/>
      <c r="JRA1241" s="141"/>
      <c r="JRB1241" s="141"/>
      <c r="JRC1241" s="141"/>
      <c r="JRD1241" s="141"/>
      <c r="JRE1241" s="141"/>
      <c r="JRF1241" s="141"/>
      <c r="JRG1241" s="141"/>
      <c r="JRH1241" s="141"/>
      <c r="JRI1241" s="141"/>
      <c r="JRJ1241" s="141"/>
      <c r="JRK1241" s="141"/>
      <c r="JRL1241" s="141"/>
      <c r="JRM1241" s="141"/>
      <c r="JRN1241" s="141"/>
      <c r="JRO1241" s="141"/>
      <c r="JRP1241" s="141"/>
      <c r="JRQ1241" s="141"/>
      <c r="JRR1241" s="141"/>
      <c r="JRS1241" s="141"/>
      <c r="JRT1241" s="141"/>
      <c r="JRU1241" s="141"/>
      <c r="JRV1241" s="141"/>
      <c r="JRW1241" s="141"/>
      <c r="JRX1241" s="141"/>
      <c r="JRY1241" s="141"/>
      <c r="JRZ1241" s="141"/>
      <c r="JSA1241" s="141"/>
      <c r="JSB1241" s="141"/>
      <c r="JSC1241" s="141"/>
      <c r="JSD1241" s="141"/>
      <c r="JSE1241" s="141"/>
      <c r="JSF1241" s="141"/>
      <c r="JSG1241" s="141"/>
      <c r="JSH1241" s="141"/>
      <c r="JSI1241" s="141"/>
      <c r="JSJ1241" s="141"/>
      <c r="JSK1241" s="141"/>
      <c r="JSL1241" s="141"/>
      <c r="JSM1241" s="141"/>
      <c r="JSN1241" s="141"/>
      <c r="JSO1241" s="141"/>
      <c r="JSP1241" s="141"/>
      <c r="JSQ1241" s="141"/>
      <c r="JSR1241" s="141"/>
      <c r="JSS1241" s="141"/>
      <c r="JST1241" s="141"/>
      <c r="JSU1241" s="141"/>
      <c r="JSV1241" s="141"/>
      <c r="JSW1241" s="141"/>
      <c r="JSX1241" s="141"/>
      <c r="JSY1241" s="141"/>
      <c r="JSZ1241" s="141"/>
      <c r="JTA1241" s="141"/>
      <c r="JTB1241" s="141"/>
      <c r="JTC1241" s="141"/>
      <c r="JTD1241" s="141"/>
      <c r="JTE1241" s="141"/>
      <c r="JTF1241" s="141"/>
      <c r="JTG1241" s="141"/>
      <c r="JTH1241" s="141"/>
      <c r="JTI1241" s="141"/>
      <c r="JTJ1241" s="141"/>
      <c r="JTK1241" s="141"/>
      <c r="JTL1241" s="141"/>
      <c r="JTM1241" s="141"/>
      <c r="JTN1241" s="141"/>
      <c r="JTO1241" s="141"/>
      <c r="JTP1241" s="141"/>
      <c r="JTQ1241" s="141"/>
      <c r="JTR1241" s="141"/>
      <c r="JTS1241" s="141"/>
      <c r="JTT1241" s="141"/>
      <c r="JTU1241" s="141"/>
      <c r="JTV1241" s="141"/>
      <c r="JTW1241" s="141"/>
      <c r="JTX1241" s="141"/>
      <c r="JTY1241" s="141"/>
      <c r="JTZ1241" s="141"/>
      <c r="JUA1241" s="141"/>
      <c r="JUB1241" s="141"/>
      <c r="JUC1241" s="141"/>
      <c r="JUD1241" s="141"/>
      <c r="JUE1241" s="141"/>
      <c r="JUF1241" s="141"/>
      <c r="JUG1241" s="141"/>
      <c r="JUH1241" s="141"/>
      <c r="JUI1241" s="141"/>
      <c r="JUJ1241" s="141"/>
      <c r="JUK1241" s="141"/>
      <c r="JUL1241" s="141"/>
      <c r="JUM1241" s="141"/>
      <c r="JUN1241" s="141"/>
      <c r="JUO1241" s="141"/>
      <c r="JUP1241" s="141"/>
      <c r="JUQ1241" s="141"/>
      <c r="JUR1241" s="141"/>
      <c r="JUS1241" s="141"/>
      <c r="JUT1241" s="141"/>
      <c r="JUU1241" s="141"/>
      <c r="JUV1241" s="141"/>
      <c r="JUW1241" s="141"/>
      <c r="JUX1241" s="141"/>
      <c r="JUY1241" s="141"/>
      <c r="JUZ1241" s="141"/>
      <c r="JVA1241" s="141"/>
      <c r="JVB1241" s="141"/>
      <c r="JVC1241" s="141"/>
      <c r="JVD1241" s="141"/>
      <c r="JVE1241" s="141"/>
      <c r="JVF1241" s="141"/>
      <c r="JVG1241" s="141"/>
      <c r="JVH1241" s="141"/>
      <c r="JVI1241" s="141"/>
      <c r="JVJ1241" s="141"/>
      <c r="JVK1241" s="141"/>
      <c r="JVL1241" s="141"/>
      <c r="JVM1241" s="141"/>
      <c r="JVN1241" s="141"/>
      <c r="JVO1241" s="141"/>
      <c r="JVP1241" s="141"/>
      <c r="JVQ1241" s="141"/>
      <c r="JVR1241" s="141"/>
      <c r="JVS1241" s="141"/>
      <c r="JVT1241" s="141"/>
      <c r="JVU1241" s="141"/>
      <c r="JVV1241" s="141"/>
      <c r="JVW1241" s="141"/>
      <c r="JVX1241" s="141"/>
      <c r="JVY1241" s="141"/>
      <c r="JVZ1241" s="141"/>
      <c r="JWA1241" s="141"/>
      <c r="JWB1241" s="141"/>
      <c r="JWC1241" s="141"/>
      <c r="JWD1241" s="141"/>
      <c r="JWE1241" s="141"/>
      <c r="JWF1241" s="141"/>
      <c r="JWG1241" s="141"/>
      <c r="JWH1241" s="141"/>
      <c r="JWI1241" s="141"/>
      <c r="JWJ1241" s="141"/>
      <c r="JWK1241" s="141"/>
      <c r="JWL1241" s="141"/>
      <c r="JWM1241" s="141"/>
      <c r="JWN1241" s="141"/>
      <c r="JWO1241" s="141"/>
      <c r="JWP1241" s="141"/>
      <c r="JWQ1241" s="141"/>
      <c r="JWR1241" s="141"/>
      <c r="JWS1241" s="141"/>
      <c r="JWT1241" s="141"/>
      <c r="JWU1241" s="141"/>
      <c r="JWV1241" s="141"/>
      <c r="JWW1241" s="141"/>
      <c r="JWX1241" s="141"/>
      <c r="JWY1241" s="141"/>
      <c r="JWZ1241" s="141"/>
      <c r="JXA1241" s="141"/>
      <c r="JXB1241" s="141"/>
      <c r="JXC1241" s="141"/>
      <c r="JXD1241" s="141"/>
      <c r="JXE1241" s="141"/>
      <c r="JXF1241" s="141"/>
      <c r="JXG1241" s="141"/>
      <c r="JXH1241" s="141"/>
      <c r="JXI1241" s="141"/>
      <c r="JXJ1241" s="141"/>
      <c r="JXK1241" s="141"/>
      <c r="JXL1241" s="141"/>
      <c r="JXM1241" s="141"/>
      <c r="JXN1241" s="141"/>
      <c r="JXO1241" s="141"/>
      <c r="JXP1241" s="141"/>
      <c r="JXQ1241" s="141"/>
      <c r="JXR1241" s="141"/>
      <c r="JXS1241" s="141"/>
      <c r="JXT1241" s="141"/>
      <c r="JXU1241" s="141"/>
      <c r="JXV1241" s="141"/>
      <c r="JXW1241" s="141"/>
      <c r="JXX1241" s="141"/>
      <c r="JXY1241" s="141"/>
      <c r="JXZ1241" s="141"/>
      <c r="JYA1241" s="141"/>
      <c r="JYB1241" s="141"/>
      <c r="JYC1241" s="141"/>
      <c r="JYD1241" s="141"/>
      <c r="JYE1241" s="141"/>
      <c r="JYF1241" s="141"/>
      <c r="JYG1241" s="141"/>
      <c r="JYH1241" s="141"/>
      <c r="JYI1241" s="141"/>
      <c r="JYJ1241" s="141"/>
      <c r="JYK1241" s="141"/>
      <c r="JYL1241" s="141"/>
      <c r="JYM1241" s="141"/>
      <c r="JYN1241" s="141"/>
      <c r="JYO1241" s="141"/>
      <c r="JYP1241" s="141"/>
      <c r="JYQ1241" s="141"/>
      <c r="JYR1241" s="141"/>
      <c r="JYS1241" s="141"/>
      <c r="JYT1241" s="141"/>
      <c r="JYU1241" s="141"/>
      <c r="JYV1241" s="141"/>
      <c r="JYW1241" s="141"/>
      <c r="JYX1241" s="141"/>
      <c r="JYY1241" s="141"/>
      <c r="JYZ1241" s="141"/>
      <c r="JZA1241" s="141"/>
      <c r="JZB1241" s="141"/>
      <c r="JZC1241" s="141"/>
      <c r="JZD1241" s="141"/>
      <c r="JZE1241" s="141"/>
      <c r="JZF1241" s="141"/>
      <c r="JZG1241" s="141"/>
      <c r="JZH1241" s="141"/>
      <c r="JZI1241" s="141"/>
      <c r="JZJ1241" s="141"/>
      <c r="JZK1241" s="141"/>
      <c r="JZL1241" s="141"/>
      <c r="JZM1241" s="141"/>
      <c r="JZN1241" s="141"/>
      <c r="JZO1241" s="141"/>
      <c r="JZP1241" s="141"/>
      <c r="JZQ1241" s="141"/>
      <c r="JZR1241" s="141"/>
      <c r="JZS1241" s="141"/>
      <c r="JZT1241" s="141"/>
      <c r="JZU1241" s="141"/>
      <c r="JZV1241" s="141"/>
      <c r="JZW1241" s="141"/>
      <c r="JZX1241" s="141"/>
      <c r="JZY1241" s="141"/>
      <c r="JZZ1241" s="141"/>
      <c r="KAA1241" s="141"/>
      <c r="KAB1241" s="141"/>
      <c r="KAC1241" s="141"/>
      <c r="KAD1241" s="141"/>
      <c r="KAE1241" s="141"/>
      <c r="KAF1241" s="141"/>
      <c r="KAG1241" s="141"/>
      <c r="KAH1241" s="141"/>
      <c r="KAI1241" s="141"/>
      <c r="KAJ1241" s="141"/>
      <c r="KAK1241" s="141"/>
      <c r="KAL1241" s="141"/>
      <c r="KAM1241" s="141"/>
      <c r="KAN1241" s="141"/>
      <c r="KAO1241" s="141"/>
      <c r="KAP1241" s="141"/>
      <c r="KAQ1241" s="141"/>
      <c r="KAR1241" s="141"/>
      <c r="KAS1241" s="141"/>
      <c r="KAT1241" s="141"/>
      <c r="KAU1241" s="141"/>
      <c r="KAV1241" s="141"/>
      <c r="KAW1241" s="141"/>
      <c r="KAX1241" s="141"/>
      <c r="KAY1241" s="141"/>
      <c r="KAZ1241" s="141"/>
      <c r="KBA1241" s="141"/>
      <c r="KBB1241" s="141"/>
      <c r="KBC1241" s="141"/>
      <c r="KBD1241" s="141"/>
      <c r="KBE1241" s="141"/>
      <c r="KBF1241" s="141"/>
      <c r="KBG1241" s="141"/>
      <c r="KBH1241" s="141"/>
      <c r="KBI1241" s="141"/>
      <c r="KBJ1241" s="141"/>
      <c r="KBK1241" s="141"/>
      <c r="KBL1241" s="141"/>
      <c r="KBM1241" s="141"/>
      <c r="KBN1241" s="141"/>
      <c r="KBO1241" s="141"/>
      <c r="KBP1241" s="141"/>
      <c r="KBQ1241" s="141"/>
      <c r="KBR1241" s="141"/>
      <c r="KBS1241" s="141"/>
      <c r="KBT1241" s="141"/>
      <c r="KBU1241" s="141"/>
      <c r="KBV1241" s="141"/>
      <c r="KBW1241" s="141"/>
      <c r="KBX1241" s="141"/>
      <c r="KBY1241" s="141"/>
      <c r="KBZ1241" s="141"/>
      <c r="KCA1241" s="141"/>
      <c r="KCB1241" s="141"/>
      <c r="KCC1241" s="141"/>
      <c r="KCD1241" s="141"/>
      <c r="KCE1241" s="141"/>
      <c r="KCF1241" s="141"/>
      <c r="KCG1241" s="141"/>
      <c r="KCH1241" s="141"/>
      <c r="KCI1241" s="141"/>
      <c r="KCJ1241" s="141"/>
      <c r="KCK1241" s="141"/>
      <c r="KCL1241" s="141"/>
      <c r="KCM1241" s="141"/>
      <c r="KCN1241" s="141"/>
      <c r="KCO1241" s="141"/>
      <c r="KCP1241" s="141"/>
      <c r="KCQ1241" s="141"/>
      <c r="KCR1241" s="141"/>
      <c r="KCS1241" s="141"/>
      <c r="KCT1241" s="141"/>
      <c r="KCU1241" s="141"/>
      <c r="KCV1241" s="141"/>
      <c r="KCW1241" s="141"/>
      <c r="KCX1241" s="141"/>
      <c r="KCY1241" s="141"/>
      <c r="KCZ1241" s="141"/>
      <c r="KDA1241" s="141"/>
      <c r="KDB1241" s="141"/>
      <c r="KDC1241" s="141"/>
      <c r="KDD1241" s="141"/>
      <c r="KDE1241" s="141"/>
      <c r="KDF1241" s="141"/>
      <c r="KDG1241" s="141"/>
      <c r="KDH1241" s="141"/>
      <c r="KDI1241" s="141"/>
      <c r="KDJ1241" s="141"/>
      <c r="KDK1241" s="141"/>
      <c r="KDL1241" s="141"/>
      <c r="KDM1241" s="141"/>
      <c r="KDN1241" s="141"/>
      <c r="KDO1241" s="141"/>
      <c r="KDP1241" s="141"/>
      <c r="KDQ1241" s="141"/>
      <c r="KDR1241" s="141"/>
      <c r="KDS1241" s="141"/>
      <c r="KDT1241" s="141"/>
      <c r="KDU1241" s="141"/>
      <c r="KDV1241" s="141"/>
      <c r="KDW1241" s="141"/>
      <c r="KDX1241" s="141"/>
      <c r="KDY1241" s="141"/>
      <c r="KDZ1241" s="141"/>
      <c r="KEA1241" s="141"/>
      <c r="KEB1241" s="141"/>
      <c r="KEC1241" s="141"/>
      <c r="KED1241" s="141"/>
      <c r="KEE1241" s="141"/>
      <c r="KEF1241" s="141"/>
      <c r="KEG1241" s="141"/>
      <c r="KEH1241" s="141"/>
      <c r="KEI1241" s="141"/>
      <c r="KEJ1241" s="141"/>
      <c r="KEK1241" s="141"/>
      <c r="KEL1241" s="141"/>
      <c r="KEM1241" s="141"/>
      <c r="KEN1241" s="141"/>
      <c r="KEO1241" s="141"/>
      <c r="KEP1241" s="141"/>
      <c r="KEQ1241" s="141"/>
      <c r="KER1241" s="141"/>
      <c r="KES1241" s="141"/>
      <c r="KET1241" s="141"/>
      <c r="KEU1241" s="141"/>
      <c r="KEV1241" s="141"/>
      <c r="KEW1241" s="141"/>
      <c r="KEX1241" s="141"/>
      <c r="KEY1241" s="141"/>
      <c r="KEZ1241" s="141"/>
      <c r="KFA1241" s="141"/>
      <c r="KFB1241" s="141"/>
      <c r="KFC1241" s="141"/>
      <c r="KFD1241" s="141"/>
      <c r="KFE1241" s="141"/>
      <c r="KFF1241" s="141"/>
      <c r="KFG1241" s="141"/>
      <c r="KFH1241" s="141"/>
      <c r="KFI1241" s="141"/>
      <c r="KFJ1241" s="141"/>
      <c r="KFK1241" s="141"/>
      <c r="KFL1241" s="141"/>
      <c r="KFM1241" s="141"/>
      <c r="KFN1241" s="141"/>
      <c r="KFO1241" s="141"/>
      <c r="KFP1241" s="141"/>
      <c r="KFQ1241" s="141"/>
      <c r="KFR1241" s="141"/>
      <c r="KFS1241" s="141"/>
      <c r="KFT1241" s="141"/>
      <c r="KFU1241" s="141"/>
      <c r="KFV1241" s="141"/>
      <c r="KFW1241" s="141"/>
      <c r="KFX1241" s="141"/>
      <c r="KFY1241" s="141"/>
      <c r="KFZ1241" s="141"/>
      <c r="KGA1241" s="141"/>
      <c r="KGB1241" s="141"/>
      <c r="KGC1241" s="141"/>
      <c r="KGD1241" s="141"/>
      <c r="KGE1241" s="141"/>
      <c r="KGF1241" s="141"/>
      <c r="KGG1241" s="141"/>
      <c r="KGH1241" s="141"/>
      <c r="KGI1241" s="141"/>
      <c r="KGJ1241" s="141"/>
      <c r="KGK1241" s="141"/>
      <c r="KGL1241" s="141"/>
      <c r="KGM1241" s="141"/>
      <c r="KGN1241" s="141"/>
      <c r="KGO1241" s="141"/>
      <c r="KGP1241" s="141"/>
      <c r="KGQ1241" s="141"/>
      <c r="KGR1241" s="141"/>
      <c r="KGS1241" s="141"/>
      <c r="KGT1241" s="141"/>
      <c r="KGU1241" s="141"/>
      <c r="KGV1241" s="141"/>
      <c r="KGW1241" s="141"/>
      <c r="KGX1241" s="141"/>
      <c r="KGY1241" s="141"/>
      <c r="KGZ1241" s="141"/>
      <c r="KHA1241" s="141"/>
      <c r="KHB1241" s="141"/>
      <c r="KHC1241" s="141"/>
      <c r="KHD1241" s="141"/>
      <c r="KHE1241" s="141"/>
      <c r="KHF1241" s="141"/>
      <c r="KHG1241" s="141"/>
      <c r="KHH1241" s="141"/>
      <c r="KHI1241" s="141"/>
      <c r="KHJ1241" s="141"/>
      <c r="KHK1241" s="141"/>
      <c r="KHL1241" s="141"/>
      <c r="KHM1241" s="141"/>
      <c r="KHN1241" s="141"/>
      <c r="KHO1241" s="141"/>
      <c r="KHP1241" s="141"/>
      <c r="KHQ1241" s="141"/>
      <c r="KHR1241" s="141"/>
      <c r="KHS1241" s="141"/>
      <c r="KHT1241" s="141"/>
      <c r="KHU1241" s="141"/>
      <c r="KHV1241" s="141"/>
      <c r="KHW1241" s="141"/>
      <c r="KHX1241" s="141"/>
      <c r="KHY1241" s="141"/>
      <c r="KHZ1241" s="141"/>
      <c r="KIA1241" s="141"/>
      <c r="KIB1241" s="141"/>
      <c r="KIC1241" s="141"/>
      <c r="KID1241" s="141"/>
      <c r="KIE1241" s="141"/>
      <c r="KIF1241" s="141"/>
      <c r="KIG1241" s="141"/>
      <c r="KIH1241" s="141"/>
      <c r="KII1241" s="141"/>
      <c r="KIJ1241" s="141"/>
      <c r="KIK1241" s="141"/>
      <c r="KIL1241" s="141"/>
      <c r="KIM1241" s="141"/>
      <c r="KIN1241" s="141"/>
      <c r="KIO1241" s="141"/>
      <c r="KIP1241" s="141"/>
      <c r="KIQ1241" s="141"/>
      <c r="KIR1241" s="141"/>
      <c r="KIS1241" s="141"/>
      <c r="KIT1241" s="141"/>
      <c r="KIU1241" s="141"/>
      <c r="KIV1241" s="141"/>
      <c r="KIW1241" s="141"/>
      <c r="KIX1241" s="141"/>
      <c r="KIY1241" s="141"/>
      <c r="KIZ1241" s="141"/>
      <c r="KJA1241" s="141"/>
      <c r="KJB1241" s="141"/>
      <c r="KJC1241" s="141"/>
      <c r="KJD1241" s="141"/>
      <c r="KJE1241" s="141"/>
      <c r="KJF1241" s="141"/>
      <c r="KJG1241" s="141"/>
      <c r="KJH1241" s="141"/>
      <c r="KJI1241" s="141"/>
      <c r="KJJ1241" s="141"/>
      <c r="KJK1241" s="141"/>
      <c r="KJL1241" s="141"/>
      <c r="KJM1241" s="141"/>
      <c r="KJN1241" s="141"/>
      <c r="KJO1241" s="141"/>
      <c r="KJP1241" s="141"/>
      <c r="KJQ1241" s="141"/>
      <c r="KJR1241" s="141"/>
      <c r="KJS1241" s="141"/>
      <c r="KJT1241" s="141"/>
      <c r="KJU1241" s="141"/>
      <c r="KJV1241" s="141"/>
      <c r="KJW1241" s="141"/>
      <c r="KJX1241" s="141"/>
      <c r="KJY1241" s="141"/>
      <c r="KJZ1241" s="141"/>
      <c r="KKA1241" s="141"/>
      <c r="KKB1241" s="141"/>
      <c r="KKC1241" s="141"/>
      <c r="KKD1241" s="141"/>
      <c r="KKE1241" s="141"/>
      <c r="KKF1241" s="141"/>
      <c r="KKG1241" s="141"/>
      <c r="KKH1241" s="141"/>
      <c r="KKI1241" s="141"/>
      <c r="KKJ1241" s="141"/>
      <c r="KKK1241" s="141"/>
      <c r="KKL1241" s="141"/>
      <c r="KKM1241" s="141"/>
      <c r="KKN1241" s="141"/>
      <c r="KKO1241" s="141"/>
      <c r="KKP1241" s="141"/>
      <c r="KKQ1241" s="141"/>
      <c r="KKR1241" s="141"/>
      <c r="KKS1241" s="141"/>
      <c r="KKT1241" s="141"/>
      <c r="KKU1241" s="141"/>
      <c r="KKV1241" s="141"/>
      <c r="KKW1241" s="141"/>
      <c r="KKX1241" s="141"/>
      <c r="KKY1241" s="141"/>
      <c r="KKZ1241" s="141"/>
      <c r="KLA1241" s="141"/>
      <c r="KLB1241" s="141"/>
      <c r="KLC1241" s="141"/>
      <c r="KLD1241" s="141"/>
      <c r="KLE1241" s="141"/>
      <c r="KLF1241" s="141"/>
      <c r="KLG1241" s="141"/>
      <c r="KLH1241" s="141"/>
      <c r="KLI1241" s="141"/>
      <c r="KLJ1241" s="141"/>
      <c r="KLK1241" s="141"/>
      <c r="KLL1241" s="141"/>
      <c r="KLM1241" s="141"/>
      <c r="KLN1241" s="141"/>
      <c r="KLO1241" s="141"/>
      <c r="KLP1241" s="141"/>
      <c r="KLQ1241" s="141"/>
      <c r="KLR1241" s="141"/>
      <c r="KLS1241" s="141"/>
      <c r="KLT1241" s="141"/>
      <c r="KLU1241" s="141"/>
      <c r="KLV1241" s="141"/>
      <c r="KLW1241" s="141"/>
      <c r="KLX1241" s="141"/>
      <c r="KLY1241" s="141"/>
      <c r="KLZ1241" s="141"/>
      <c r="KMA1241" s="141"/>
      <c r="KMB1241" s="141"/>
      <c r="KMC1241" s="141"/>
      <c r="KMD1241" s="141"/>
      <c r="KME1241" s="141"/>
      <c r="KMF1241" s="141"/>
      <c r="KMG1241" s="141"/>
      <c r="KMH1241" s="141"/>
      <c r="KMI1241" s="141"/>
      <c r="KMJ1241" s="141"/>
      <c r="KMK1241" s="141"/>
      <c r="KML1241" s="141"/>
      <c r="KMM1241" s="141"/>
      <c r="KMN1241" s="141"/>
      <c r="KMO1241" s="141"/>
      <c r="KMP1241" s="141"/>
      <c r="KMQ1241" s="141"/>
      <c r="KMR1241" s="141"/>
      <c r="KMS1241" s="141"/>
      <c r="KMT1241" s="141"/>
      <c r="KMU1241" s="141"/>
      <c r="KMV1241" s="141"/>
      <c r="KMW1241" s="141"/>
      <c r="KMX1241" s="141"/>
      <c r="KMY1241" s="141"/>
      <c r="KMZ1241" s="141"/>
      <c r="KNA1241" s="141"/>
      <c r="KNB1241" s="141"/>
      <c r="KNC1241" s="141"/>
      <c r="KND1241" s="141"/>
      <c r="KNE1241" s="141"/>
      <c r="KNF1241" s="141"/>
      <c r="KNG1241" s="141"/>
      <c r="KNH1241" s="141"/>
      <c r="KNI1241" s="141"/>
      <c r="KNJ1241" s="141"/>
      <c r="KNK1241" s="141"/>
      <c r="KNL1241" s="141"/>
      <c r="KNM1241" s="141"/>
      <c r="KNN1241" s="141"/>
      <c r="KNO1241" s="141"/>
      <c r="KNP1241" s="141"/>
      <c r="KNQ1241" s="141"/>
      <c r="KNR1241" s="141"/>
      <c r="KNS1241" s="141"/>
      <c r="KNT1241" s="141"/>
      <c r="KNU1241" s="141"/>
      <c r="KNV1241" s="141"/>
      <c r="KNW1241" s="141"/>
      <c r="KNX1241" s="141"/>
      <c r="KNY1241" s="141"/>
      <c r="KNZ1241" s="141"/>
      <c r="KOA1241" s="141"/>
      <c r="KOB1241" s="141"/>
      <c r="KOC1241" s="141"/>
      <c r="KOD1241" s="141"/>
      <c r="KOE1241" s="141"/>
      <c r="KOF1241" s="141"/>
      <c r="KOG1241" s="141"/>
      <c r="KOH1241" s="141"/>
      <c r="KOI1241" s="141"/>
      <c r="KOJ1241" s="141"/>
      <c r="KOK1241" s="141"/>
      <c r="KOL1241" s="141"/>
      <c r="KOM1241" s="141"/>
      <c r="KON1241" s="141"/>
      <c r="KOO1241" s="141"/>
      <c r="KOP1241" s="141"/>
      <c r="KOQ1241" s="141"/>
      <c r="KOR1241" s="141"/>
      <c r="KOS1241" s="141"/>
      <c r="KOT1241" s="141"/>
      <c r="KOU1241" s="141"/>
      <c r="KOV1241" s="141"/>
      <c r="KOW1241" s="141"/>
      <c r="KOX1241" s="141"/>
      <c r="KOY1241" s="141"/>
      <c r="KOZ1241" s="141"/>
      <c r="KPA1241" s="141"/>
      <c r="KPB1241" s="141"/>
      <c r="KPC1241" s="141"/>
      <c r="KPD1241" s="141"/>
      <c r="KPE1241" s="141"/>
      <c r="KPF1241" s="141"/>
      <c r="KPG1241" s="141"/>
      <c r="KPH1241" s="141"/>
      <c r="KPI1241" s="141"/>
      <c r="KPJ1241" s="141"/>
      <c r="KPK1241" s="141"/>
      <c r="KPL1241" s="141"/>
      <c r="KPM1241" s="141"/>
      <c r="KPN1241" s="141"/>
      <c r="KPO1241" s="141"/>
      <c r="KPP1241" s="141"/>
      <c r="KPQ1241" s="141"/>
      <c r="KPR1241" s="141"/>
      <c r="KPS1241" s="141"/>
      <c r="KPT1241" s="141"/>
      <c r="KPU1241" s="141"/>
      <c r="KPV1241" s="141"/>
      <c r="KPW1241" s="141"/>
      <c r="KPX1241" s="141"/>
      <c r="KPY1241" s="141"/>
      <c r="KPZ1241" s="141"/>
      <c r="KQA1241" s="141"/>
      <c r="KQB1241" s="141"/>
      <c r="KQC1241" s="141"/>
      <c r="KQD1241" s="141"/>
      <c r="KQE1241" s="141"/>
      <c r="KQF1241" s="141"/>
      <c r="KQG1241" s="141"/>
      <c r="KQH1241" s="141"/>
      <c r="KQI1241" s="141"/>
      <c r="KQJ1241" s="141"/>
      <c r="KQK1241" s="141"/>
      <c r="KQL1241" s="141"/>
      <c r="KQM1241" s="141"/>
      <c r="KQN1241" s="141"/>
      <c r="KQO1241" s="141"/>
      <c r="KQP1241" s="141"/>
      <c r="KQQ1241" s="141"/>
      <c r="KQR1241" s="141"/>
      <c r="KQS1241" s="141"/>
      <c r="KQT1241" s="141"/>
      <c r="KQU1241" s="141"/>
      <c r="KQV1241" s="141"/>
      <c r="KQW1241" s="141"/>
      <c r="KQX1241" s="141"/>
      <c r="KQY1241" s="141"/>
      <c r="KQZ1241" s="141"/>
      <c r="KRA1241" s="141"/>
      <c r="KRB1241" s="141"/>
      <c r="KRC1241" s="141"/>
      <c r="KRD1241" s="141"/>
      <c r="KRE1241" s="141"/>
      <c r="KRF1241" s="141"/>
      <c r="KRG1241" s="141"/>
      <c r="KRH1241" s="141"/>
      <c r="KRI1241" s="141"/>
      <c r="KRJ1241" s="141"/>
      <c r="KRK1241" s="141"/>
      <c r="KRL1241" s="141"/>
      <c r="KRM1241" s="141"/>
      <c r="KRN1241" s="141"/>
      <c r="KRO1241" s="141"/>
      <c r="KRP1241" s="141"/>
      <c r="KRQ1241" s="141"/>
      <c r="KRR1241" s="141"/>
      <c r="KRS1241" s="141"/>
      <c r="KRT1241" s="141"/>
      <c r="KRU1241" s="141"/>
      <c r="KRV1241" s="141"/>
      <c r="KRW1241" s="141"/>
      <c r="KRX1241" s="141"/>
      <c r="KRY1241" s="141"/>
      <c r="KRZ1241" s="141"/>
      <c r="KSA1241" s="141"/>
      <c r="KSB1241" s="141"/>
      <c r="KSC1241" s="141"/>
      <c r="KSD1241" s="141"/>
      <c r="KSE1241" s="141"/>
      <c r="KSF1241" s="141"/>
      <c r="KSG1241" s="141"/>
      <c r="KSH1241" s="141"/>
      <c r="KSI1241" s="141"/>
      <c r="KSJ1241" s="141"/>
      <c r="KSK1241" s="141"/>
      <c r="KSL1241" s="141"/>
      <c r="KSM1241" s="141"/>
      <c r="KSN1241" s="141"/>
      <c r="KSO1241" s="141"/>
      <c r="KSP1241" s="141"/>
      <c r="KSQ1241" s="141"/>
      <c r="KSR1241" s="141"/>
      <c r="KSS1241" s="141"/>
      <c r="KST1241" s="141"/>
      <c r="KSU1241" s="141"/>
      <c r="KSV1241" s="141"/>
      <c r="KSW1241" s="141"/>
      <c r="KSX1241" s="141"/>
      <c r="KSY1241" s="141"/>
      <c r="KSZ1241" s="141"/>
      <c r="KTA1241" s="141"/>
      <c r="KTB1241" s="141"/>
      <c r="KTC1241" s="141"/>
      <c r="KTD1241" s="141"/>
      <c r="KTE1241" s="141"/>
      <c r="KTF1241" s="141"/>
      <c r="KTG1241" s="141"/>
      <c r="KTH1241" s="141"/>
      <c r="KTI1241" s="141"/>
      <c r="KTJ1241" s="141"/>
      <c r="KTK1241" s="141"/>
      <c r="KTL1241" s="141"/>
      <c r="KTM1241" s="141"/>
      <c r="KTN1241" s="141"/>
      <c r="KTO1241" s="141"/>
      <c r="KTP1241" s="141"/>
      <c r="KTQ1241" s="141"/>
      <c r="KTR1241" s="141"/>
      <c r="KTS1241" s="141"/>
      <c r="KTT1241" s="141"/>
      <c r="KTU1241" s="141"/>
      <c r="KTV1241" s="141"/>
      <c r="KTW1241" s="141"/>
      <c r="KTX1241" s="141"/>
      <c r="KTY1241" s="141"/>
      <c r="KTZ1241" s="141"/>
      <c r="KUA1241" s="141"/>
      <c r="KUB1241" s="141"/>
      <c r="KUC1241" s="141"/>
      <c r="KUD1241" s="141"/>
      <c r="KUE1241" s="141"/>
      <c r="KUF1241" s="141"/>
      <c r="KUG1241" s="141"/>
      <c r="KUH1241" s="141"/>
      <c r="KUI1241" s="141"/>
      <c r="KUJ1241" s="141"/>
      <c r="KUK1241" s="141"/>
      <c r="KUL1241" s="141"/>
      <c r="KUM1241" s="141"/>
      <c r="KUN1241" s="141"/>
      <c r="KUO1241" s="141"/>
      <c r="KUP1241" s="141"/>
      <c r="KUQ1241" s="141"/>
      <c r="KUR1241" s="141"/>
      <c r="KUS1241" s="141"/>
      <c r="KUT1241" s="141"/>
      <c r="KUU1241" s="141"/>
      <c r="KUV1241" s="141"/>
      <c r="KUW1241" s="141"/>
      <c r="KUX1241" s="141"/>
      <c r="KUY1241" s="141"/>
      <c r="KUZ1241" s="141"/>
      <c r="KVA1241" s="141"/>
      <c r="KVB1241" s="141"/>
      <c r="KVC1241" s="141"/>
      <c r="KVD1241" s="141"/>
      <c r="KVE1241" s="141"/>
      <c r="KVF1241" s="141"/>
      <c r="KVG1241" s="141"/>
      <c r="KVH1241" s="141"/>
      <c r="KVI1241" s="141"/>
      <c r="KVJ1241" s="141"/>
      <c r="KVK1241" s="141"/>
      <c r="KVL1241" s="141"/>
      <c r="KVM1241" s="141"/>
      <c r="KVN1241" s="141"/>
      <c r="KVO1241" s="141"/>
      <c r="KVP1241" s="141"/>
      <c r="KVQ1241" s="141"/>
      <c r="KVR1241" s="141"/>
      <c r="KVS1241" s="141"/>
      <c r="KVT1241" s="141"/>
      <c r="KVU1241" s="141"/>
      <c r="KVV1241" s="141"/>
      <c r="KVW1241" s="141"/>
      <c r="KVX1241" s="141"/>
      <c r="KVY1241" s="141"/>
      <c r="KVZ1241" s="141"/>
      <c r="KWA1241" s="141"/>
      <c r="KWB1241" s="141"/>
      <c r="KWC1241" s="141"/>
      <c r="KWD1241" s="141"/>
      <c r="KWE1241" s="141"/>
      <c r="KWF1241" s="141"/>
      <c r="KWG1241" s="141"/>
      <c r="KWH1241" s="141"/>
      <c r="KWI1241" s="141"/>
      <c r="KWJ1241" s="141"/>
      <c r="KWK1241" s="141"/>
      <c r="KWL1241" s="141"/>
      <c r="KWM1241" s="141"/>
      <c r="KWN1241" s="141"/>
      <c r="KWO1241" s="141"/>
      <c r="KWP1241" s="141"/>
      <c r="KWQ1241" s="141"/>
      <c r="KWR1241" s="141"/>
      <c r="KWS1241" s="141"/>
      <c r="KWT1241" s="141"/>
      <c r="KWU1241" s="141"/>
      <c r="KWV1241" s="141"/>
      <c r="KWW1241" s="141"/>
      <c r="KWX1241" s="141"/>
      <c r="KWY1241" s="141"/>
      <c r="KWZ1241" s="141"/>
      <c r="KXA1241" s="141"/>
      <c r="KXB1241" s="141"/>
      <c r="KXC1241" s="141"/>
      <c r="KXD1241" s="141"/>
      <c r="KXE1241" s="141"/>
      <c r="KXF1241" s="141"/>
      <c r="KXG1241" s="141"/>
      <c r="KXH1241" s="141"/>
      <c r="KXI1241" s="141"/>
      <c r="KXJ1241" s="141"/>
      <c r="KXK1241" s="141"/>
      <c r="KXL1241" s="141"/>
      <c r="KXM1241" s="141"/>
      <c r="KXN1241" s="141"/>
      <c r="KXO1241" s="141"/>
      <c r="KXP1241" s="141"/>
      <c r="KXQ1241" s="141"/>
      <c r="KXR1241" s="141"/>
      <c r="KXS1241" s="141"/>
      <c r="KXT1241" s="141"/>
      <c r="KXU1241" s="141"/>
      <c r="KXV1241" s="141"/>
      <c r="KXW1241" s="141"/>
      <c r="KXX1241" s="141"/>
      <c r="KXY1241" s="141"/>
      <c r="KXZ1241" s="141"/>
      <c r="KYA1241" s="141"/>
      <c r="KYB1241" s="141"/>
      <c r="KYC1241" s="141"/>
      <c r="KYD1241" s="141"/>
      <c r="KYE1241" s="141"/>
      <c r="KYF1241" s="141"/>
      <c r="KYG1241" s="141"/>
      <c r="KYH1241" s="141"/>
      <c r="KYI1241" s="141"/>
      <c r="KYJ1241" s="141"/>
      <c r="KYK1241" s="141"/>
      <c r="KYL1241" s="141"/>
      <c r="KYM1241" s="141"/>
      <c r="KYN1241" s="141"/>
      <c r="KYO1241" s="141"/>
      <c r="KYP1241" s="141"/>
      <c r="KYQ1241" s="141"/>
      <c r="KYR1241" s="141"/>
      <c r="KYS1241" s="141"/>
      <c r="KYT1241" s="141"/>
      <c r="KYU1241" s="141"/>
      <c r="KYV1241" s="141"/>
      <c r="KYW1241" s="141"/>
      <c r="KYX1241" s="141"/>
      <c r="KYY1241" s="141"/>
      <c r="KYZ1241" s="141"/>
      <c r="KZA1241" s="141"/>
      <c r="KZB1241" s="141"/>
      <c r="KZC1241" s="141"/>
      <c r="KZD1241" s="141"/>
      <c r="KZE1241" s="141"/>
      <c r="KZF1241" s="141"/>
      <c r="KZG1241" s="141"/>
      <c r="KZH1241" s="141"/>
      <c r="KZI1241" s="141"/>
      <c r="KZJ1241" s="141"/>
      <c r="KZK1241" s="141"/>
      <c r="KZL1241" s="141"/>
      <c r="KZM1241" s="141"/>
      <c r="KZN1241" s="141"/>
      <c r="KZO1241" s="141"/>
      <c r="KZP1241" s="141"/>
      <c r="KZQ1241" s="141"/>
      <c r="KZR1241" s="141"/>
      <c r="KZS1241" s="141"/>
      <c r="KZT1241" s="141"/>
      <c r="KZU1241" s="141"/>
      <c r="KZV1241" s="141"/>
      <c r="KZW1241" s="141"/>
      <c r="KZX1241" s="141"/>
      <c r="KZY1241" s="141"/>
      <c r="KZZ1241" s="141"/>
      <c r="LAA1241" s="141"/>
      <c r="LAB1241" s="141"/>
      <c r="LAC1241" s="141"/>
      <c r="LAD1241" s="141"/>
      <c r="LAE1241" s="141"/>
      <c r="LAF1241" s="141"/>
      <c r="LAG1241" s="141"/>
      <c r="LAH1241" s="141"/>
      <c r="LAI1241" s="141"/>
      <c r="LAJ1241" s="141"/>
      <c r="LAK1241" s="141"/>
      <c r="LAL1241" s="141"/>
      <c r="LAM1241" s="141"/>
      <c r="LAN1241" s="141"/>
      <c r="LAO1241" s="141"/>
      <c r="LAP1241" s="141"/>
      <c r="LAQ1241" s="141"/>
      <c r="LAR1241" s="141"/>
      <c r="LAS1241" s="141"/>
      <c r="LAT1241" s="141"/>
      <c r="LAU1241" s="141"/>
      <c r="LAV1241" s="141"/>
      <c r="LAW1241" s="141"/>
      <c r="LAX1241" s="141"/>
      <c r="LAY1241" s="141"/>
      <c r="LAZ1241" s="141"/>
      <c r="LBA1241" s="141"/>
      <c r="LBB1241" s="141"/>
      <c r="LBC1241" s="141"/>
      <c r="LBD1241" s="141"/>
      <c r="LBE1241" s="141"/>
      <c r="LBF1241" s="141"/>
      <c r="LBG1241" s="141"/>
      <c r="LBH1241" s="141"/>
      <c r="LBI1241" s="141"/>
      <c r="LBJ1241" s="141"/>
      <c r="LBK1241" s="141"/>
      <c r="LBL1241" s="141"/>
      <c r="LBM1241" s="141"/>
      <c r="LBN1241" s="141"/>
      <c r="LBO1241" s="141"/>
      <c r="LBP1241" s="141"/>
      <c r="LBQ1241" s="141"/>
      <c r="LBR1241" s="141"/>
      <c r="LBS1241" s="141"/>
      <c r="LBT1241" s="141"/>
      <c r="LBU1241" s="141"/>
      <c r="LBV1241" s="141"/>
      <c r="LBW1241" s="141"/>
      <c r="LBX1241" s="141"/>
      <c r="LBY1241" s="141"/>
      <c r="LBZ1241" s="141"/>
      <c r="LCA1241" s="141"/>
      <c r="LCB1241" s="141"/>
      <c r="LCC1241" s="141"/>
      <c r="LCD1241" s="141"/>
      <c r="LCE1241" s="141"/>
      <c r="LCF1241" s="141"/>
      <c r="LCG1241" s="141"/>
      <c r="LCH1241" s="141"/>
      <c r="LCI1241" s="141"/>
      <c r="LCJ1241" s="141"/>
      <c r="LCK1241" s="141"/>
      <c r="LCL1241" s="141"/>
      <c r="LCM1241" s="141"/>
      <c r="LCN1241" s="141"/>
      <c r="LCO1241" s="141"/>
      <c r="LCP1241" s="141"/>
      <c r="LCQ1241" s="141"/>
      <c r="LCR1241" s="141"/>
      <c r="LCS1241" s="141"/>
      <c r="LCT1241" s="141"/>
      <c r="LCU1241" s="141"/>
      <c r="LCV1241" s="141"/>
      <c r="LCW1241" s="141"/>
      <c r="LCX1241" s="141"/>
      <c r="LCY1241" s="141"/>
      <c r="LCZ1241" s="141"/>
      <c r="LDA1241" s="141"/>
      <c r="LDB1241" s="141"/>
      <c r="LDC1241" s="141"/>
      <c r="LDD1241" s="141"/>
      <c r="LDE1241" s="141"/>
      <c r="LDF1241" s="141"/>
      <c r="LDG1241" s="141"/>
      <c r="LDH1241" s="141"/>
      <c r="LDI1241" s="141"/>
      <c r="LDJ1241" s="141"/>
      <c r="LDK1241" s="141"/>
      <c r="LDL1241" s="141"/>
      <c r="LDM1241" s="141"/>
      <c r="LDN1241" s="141"/>
      <c r="LDO1241" s="141"/>
      <c r="LDP1241" s="141"/>
      <c r="LDQ1241" s="141"/>
      <c r="LDR1241" s="141"/>
      <c r="LDS1241" s="141"/>
      <c r="LDT1241" s="141"/>
      <c r="LDU1241" s="141"/>
      <c r="LDV1241" s="141"/>
      <c r="LDW1241" s="141"/>
      <c r="LDX1241" s="141"/>
      <c r="LDY1241" s="141"/>
      <c r="LDZ1241" s="141"/>
      <c r="LEA1241" s="141"/>
      <c r="LEB1241" s="141"/>
      <c r="LEC1241" s="141"/>
      <c r="LED1241" s="141"/>
      <c r="LEE1241" s="141"/>
      <c r="LEF1241" s="141"/>
      <c r="LEG1241" s="141"/>
      <c r="LEH1241" s="141"/>
      <c r="LEI1241" s="141"/>
      <c r="LEJ1241" s="141"/>
      <c r="LEK1241" s="141"/>
      <c r="LEL1241" s="141"/>
      <c r="LEM1241" s="141"/>
      <c r="LEN1241" s="141"/>
      <c r="LEO1241" s="141"/>
      <c r="LEP1241" s="141"/>
      <c r="LEQ1241" s="141"/>
      <c r="LER1241" s="141"/>
      <c r="LES1241" s="141"/>
      <c r="LET1241" s="141"/>
      <c r="LEU1241" s="141"/>
      <c r="LEV1241" s="141"/>
      <c r="LEW1241" s="141"/>
      <c r="LEX1241" s="141"/>
      <c r="LEY1241" s="141"/>
      <c r="LEZ1241" s="141"/>
      <c r="LFA1241" s="141"/>
      <c r="LFB1241" s="141"/>
      <c r="LFC1241" s="141"/>
      <c r="LFD1241" s="141"/>
      <c r="LFE1241" s="141"/>
      <c r="LFF1241" s="141"/>
      <c r="LFG1241" s="141"/>
      <c r="LFH1241" s="141"/>
      <c r="LFI1241" s="141"/>
      <c r="LFJ1241" s="141"/>
      <c r="LFK1241" s="141"/>
      <c r="LFL1241" s="141"/>
      <c r="LFM1241" s="141"/>
      <c r="LFN1241" s="141"/>
      <c r="LFO1241" s="141"/>
      <c r="LFP1241" s="141"/>
      <c r="LFQ1241" s="141"/>
      <c r="LFR1241" s="141"/>
      <c r="LFS1241" s="141"/>
      <c r="LFT1241" s="141"/>
      <c r="LFU1241" s="141"/>
      <c r="LFV1241" s="141"/>
      <c r="LFW1241" s="141"/>
      <c r="LFX1241" s="141"/>
      <c r="LFY1241" s="141"/>
      <c r="LFZ1241" s="141"/>
      <c r="LGA1241" s="141"/>
      <c r="LGB1241" s="141"/>
      <c r="LGC1241" s="141"/>
      <c r="LGD1241" s="141"/>
      <c r="LGE1241" s="141"/>
      <c r="LGF1241" s="141"/>
      <c r="LGG1241" s="141"/>
      <c r="LGH1241" s="141"/>
      <c r="LGI1241" s="141"/>
      <c r="LGJ1241" s="141"/>
      <c r="LGK1241" s="141"/>
      <c r="LGL1241" s="141"/>
      <c r="LGM1241" s="141"/>
      <c r="LGN1241" s="141"/>
      <c r="LGO1241" s="141"/>
      <c r="LGP1241" s="141"/>
      <c r="LGQ1241" s="141"/>
      <c r="LGR1241" s="141"/>
      <c r="LGS1241" s="141"/>
      <c r="LGT1241" s="141"/>
      <c r="LGU1241" s="141"/>
      <c r="LGV1241" s="141"/>
      <c r="LGW1241" s="141"/>
      <c r="LGX1241" s="141"/>
      <c r="LGY1241" s="141"/>
      <c r="LGZ1241" s="141"/>
      <c r="LHA1241" s="141"/>
      <c r="LHB1241" s="141"/>
      <c r="LHC1241" s="141"/>
      <c r="LHD1241" s="141"/>
      <c r="LHE1241" s="141"/>
      <c r="LHF1241" s="141"/>
      <c r="LHG1241" s="141"/>
      <c r="LHH1241" s="141"/>
      <c r="LHI1241" s="141"/>
      <c r="LHJ1241" s="141"/>
      <c r="LHK1241" s="141"/>
      <c r="LHL1241" s="141"/>
      <c r="LHM1241" s="141"/>
      <c r="LHN1241" s="141"/>
      <c r="LHO1241" s="141"/>
      <c r="LHP1241" s="141"/>
      <c r="LHQ1241" s="141"/>
      <c r="LHR1241" s="141"/>
      <c r="LHS1241" s="141"/>
      <c r="LHT1241" s="141"/>
      <c r="LHU1241" s="141"/>
      <c r="LHV1241" s="141"/>
      <c r="LHW1241" s="141"/>
      <c r="LHX1241" s="141"/>
      <c r="LHY1241" s="141"/>
      <c r="LHZ1241" s="141"/>
      <c r="LIA1241" s="141"/>
      <c r="LIB1241" s="141"/>
      <c r="LIC1241" s="141"/>
      <c r="LID1241" s="141"/>
      <c r="LIE1241" s="141"/>
      <c r="LIF1241" s="141"/>
      <c r="LIG1241" s="141"/>
      <c r="LIH1241" s="141"/>
      <c r="LII1241" s="141"/>
      <c r="LIJ1241" s="141"/>
      <c r="LIK1241" s="141"/>
      <c r="LIL1241" s="141"/>
      <c r="LIM1241" s="141"/>
      <c r="LIN1241" s="141"/>
      <c r="LIO1241" s="141"/>
      <c r="LIP1241" s="141"/>
      <c r="LIQ1241" s="141"/>
      <c r="LIR1241" s="141"/>
      <c r="LIS1241" s="141"/>
      <c r="LIT1241" s="141"/>
      <c r="LIU1241" s="141"/>
      <c r="LIV1241" s="141"/>
      <c r="LIW1241" s="141"/>
      <c r="LIX1241" s="141"/>
      <c r="LIY1241" s="141"/>
      <c r="LIZ1241" s="141"/>
      <c r="LJA1241" s="141"/>
      <c r="LJB1241" s="141"/>
      <c r="LJC1241" s="141"/>
      <c r="LJD1241" s="141"/>
      <c r="LJE1241" s="141"/>
      <c r="LJF1241" s="141"/>
      <c r="LJG1241" s="141"/>
      <c r="LJH1241" s="141"/>
      <c r="LJI1241" s="141"/>
      <c r="LJJ1241" s="141"/>
      <c r="LJK1241" s="141"/>
      <c r="LJL1241" s="141"/>
      <c r="LJM1241" s="141"/>
      <c r="LJN1241" s="141"/>
      <c r="LJO1241" s="141"/>
      <c r="LJP1241" s="141"/>
      <c r="LJQ1241" s="141"/>
      <c r="LJR1241" s="141"/>
      <c r="LJS1241" s="141"/>
      <c r="LJT1241" s="141"/>
      <c r="LJU1241" s="141"/>
      <c r="LJV1241" s="141"/>
      <c r="LJW1241" s="141"/>
      <c r="LJX1241" s="141"/>
      <c r="LJY1241" s="141"/>
      <c r="LJZ1241" s="141"/>
      <c r="LKA1241" s="141"/>
      <c r="LKB1241" s="141"/>
      <c r="LKC1241" s="141"/>
      <c r="LKD1241" s="141"/>
      <c r="LKE1241" s="141"/>
      <c r="LKF1241" s="141"/>
      <c r="LKG1241" s="141"/>
      <c r="LKH1241" s="141"/>
      <c r="LKI1241" s="141"/>
      <c r="LKJ1241" s="141"/>
      <c r="LKK1241" s="141"/>
      <c r="LKL1241" s="141"/>
      <c r="LKM1241" s="141"/>
      <c r="LKN1241" s="141"/>
      <c r="LKO1241" s="141"/>
      <c r="LKP1241" s="141"/>
      <c r="LKQ1241" s="141"/>
      <c r="LKR1241" s="141"/>
      <c r="LKS1241" s="141"/>
      <c r="LKT1241" s="141"/>
      <c r="LKU1241" s="141"/>
      <c r="LKV1241" s="141"/>
      <c r="LKW1241" s="141"/>
      <c r="LKX1241" s="141"/>
      <c r="LKY1241" s="141"/>
      <c r="LKZ1241" s="141"/>
      <c r="LLA1241" s="141"/>
      <c r="LLB1241" s="141"/>
      <c r="LLC1241" s="141"/>
      <c r="LLD1241" s="141"/>
      <c r="LLE1241" s="141"/>
      <c r="LLF1241" s="141"/>
      <c r="LLG1241" s="141"/>
      <c r="LLH1241" s="141"/>
      <c r="LLI1241" s="141"/>
      <c r="LLJ1241" s="141"/>
      <c r="LLK1241" s="141"/>
      <c r="LLL1241" s="141"/>
      <c r="LLM1241" s="141"/>
      <c r="LLN1241" s="141"/>
      <c r="LLO1241" s="141"/>
      <c r="LLP1241" s="141"/>
      <c r="LLQ1241" s="141"/>
      <c r="LLR1241" s="141"/>
      <c r="LLS1241" s="141"/>
      <c r="LLT1241" s="141"/>
      <c r="LLU1241" s="141"/>
      <c r="LLV1241" s="141"/>
      <c r="LLW1241" s="141"/>
      <c r="LLX1241" s="141"/>
      <c r="LLY1241" s="141"/>
      <c r="LLZ1241" s="141"/>
      <c r="LMA1241" s="141"/>
      <c r="LMB1241" s="141"/>
      <c r="LMC1241" s="141"/>
      <c r="LMD1241" s="141"/>
      <c r="LME1241" s="141"/>
      <c r="LMF1241" s="141"/>
      <c r="LMG1241" s="141"/>
      <c r="LMH1241" s="141"/>
      <c r="LMI1241" s="141"/>
      <c r="LMJ1241" s="141"/>
      <c r="LMK1241" s="141"/>
      <c r="LML1241" s="141"/>
      <c r="LMM1241" s="141"/>
      <c r="LMN1241" s="141"/>
      <c r="LMO1241" s="141"/>
      <c r="LMP1241" s="141"/>
      <c r="LMQ1241" s="141"/>
      <c r="LMR1241" s="141"/>
      <c r="LMS1241" s="141"/>
      <c r="LMT1241" s="141"/>
      <c r="LMU1241" s="141"/>
      <c r="LMV1241" s="141"/>
      <c r="LMW1241" s="141"/>
      <c r="LMX1241" s="141"/>
      <c r="LMY1241" s="141"/>
      <c r="LMZ1241" s="141"/>
      <c r="LNA1241" s="141"/>
      <c r="LNB1241" s="141"/>
      <c r="LNC1241" s="141"/>
      <c r="LND1241" s="141"/>
      <c r="LNE1241" s="141"/>
      <c r="LNF1241" s="141"/>
      <c r="LNG1241" s="141"/>
      <c r="LNH1241" s="141"/>
      <c r="LNI1241" s="141"/>
      <c r="LNJ1241" s="141"/>
      <c r="LNK1241" s="141"/>
      <c r="LNL1241" s="141"/>
      <c r="LNM1241" s="141"/>
      <c r="LNN1241" s="141"/>
      <c r="LNO1241" s="141"/>
      <c r="LNP1241" s="141"/>
      <c r="LNQ1241" s="141"/>
      <c r="LNR1241" s="141"/>
      <c r="LNS1241" s="141"/>
      <c r="LNT1241" s="141"/>
      <c r="LNU1241" s="141"/>
      <c r="LNV1241" s="141"/>
      <c r="LNW1241" s="141"/>
      <c r="LNX1241" s="141"/>
      <c r="LNY1241" s="141"/>
      <c r="LNZ1241" s="141"/>
      <c r="LOA1241" s="141"/>
      <c r="LOB1241" s="141"/>
      <c r="LOC1241" s="141"/>
      <c r="LOD1241" s="141"/>
      <c r="LOE1241" s="141"/>
      <c r="LOF1241" s="141"/>
      <c r="LOG1241" s="141"/>
      <c r="LOH1241" s="141"/>
      <c r="LOI1241" s="141"/>
      <c r="LOJ1241" s="141"/>
      <c r="LOK1241" s="141"/>
      <c r="LOL1241" s="141"/>
      <c r="LOM1241" s="141"/>
      <c r="LON1241" s="141"/>
      <c r="LOO1241" s="141"/>
      <c r="LOP1241" s="141"/>
      <c r="LOQ1241" s="141"/>
      <c r="LOR1241" s="141"/>
      <c r="LOS1241" s="141"/>
      <c r="LOT1241" s="141"/>
      <c r="LOU1241" s="141"/>
      <c r="LOV1241" s="141"/>
      <c r="LOW1241" s="141"/>
      <c r="LOX1241" s="141"/>
      <c r="LOY1241" s="141"/>
      <c r="LOZ1241" s="141"/>
      <c r="LPA1241" s="141"/>
      <c r="LPB1241" s="141"/>
      <c r="LPC1241" s="141"/>
      <c r="LPD1241" s="141"/>
      <c r="LPE1241" s="141"/>
      <c r="LPF1241" s="141"/>
      <c r="LPG1241" s="141"/>
      <c r="LPH1241" s="141"/>
      <c r="LPI1241" s="141"/>
      <c r="LPJ1241" s="141"/>
      <c r="LPK1241" s="141"/>
      <c r="LPL1241" s="141"/>
      <c r="LPM1241" s="141"/>
      <c r="LPN1241" s="141"/>
      <c r="LPO1241" s="141"/>
      <c r="LPP1241" s="141"/>
      <c r="LPQ1241" s="141"/>
      <c r="LPR1241" s="141"/>
      <c r="LPS1241" s="141"/>
      <c r="LPT1241" s="141"/>
      <c r="LPU1241" s="141"/>
      <c r="LPV1241" s="141"/>
      <c r="LPW1241" s="141"/>
      <c r="LPX1241" s="141"/>
      <c r="LPY1241" s="141"/>
      <c r="LPZ1241" s="141"/>
      <c r="LQA1241" s="141"/>
      <c r="LQB1241" s="141"/>
      <c r="LQC1241" s="141"/>
      <c r="LQD1241" s="141"/>
      <c r="LQE1241" s="141"/>
      <c r="LQF1241" s="141"/>
      <c r="LQG1241" s="141"/>
      <c r="LQH1241" s="141"/>
      <c r="LQI1241" s="141"/>
      <c r="LQJ1241" s="141"/>
      <c r="LQK1241" s="141"/>
      <c r="LQL1241" s="141"/>
      <c r="LQM1241" s="141"/>
      <c r="LQN1241" s="141"/>
      <c r="LQO1241" s="141"/>
      <c r="LQP1241" s="141"/>
      <c r="LQQ1241" s="141"/>
      <c r="LQR1241" s="141"/>
      <c r="LQS1241" s="141"/>
      <c r="LQT1241" s="141"/>
      <c r="LQU1241" s="141"/>
      <c r="LQV1241" s="141"/>
      <c r="LQW1241" s="141"/>
      <c r="LQX1241" s="141"/>
      <c r="LQY1241" s="141"/>
      <c r="LQZ1241" s="141"/>
      <c r="LRA1241" s="141"/>
      <c r="LRB1241" s="141"/>
      <c r="LRC1241" s="141"/>
      <c r="LRD1241" s="141"/>
      <c r="LRE1241" s="141"/>
      <c r="LRF1241" s="141"/>
      <c r="LRG1241" s="141"/>
      <c r="LRH1241" s="141"/>
      <c r="LRI1241" s="141"/>
      <c r="LRJ1241" s="141"/>
      <c r="LRK1241" s="141"/>
      <c r="LRL1241" s="141"/>
      <c r="LRM1241" s="141"/>
      <c r="LRN1241" s="141"/>
      <c r="LRO1241" s="141"/>
      <c r="LRP1241" s="141"/>
      <c r="LRQ1241" s="141"/>
      <c r="LRR1241" s="141"/>
      <c r="LRS1241" s="141"/>
      <c r="LRT1241" s="141"/>
      <c r="LRU1241" s="141"/>
      <c r="LRV1241" s="141"/>
      <c r="LRW1241" s="141"/>
      <c r="LRX1241" s="141"/>
      <c r="LRY1241" s="141"/>
      <c r="LRZ1241" s="141"/>
      <c r="LSA1241" s="141"/>
      <c r="LSB1241" s="141"/>
      <c r="LSC1241" s="141"/>
      <c r="LSD1241" s="141"/>
      <c r="LSE1241" s="141"/>
      <c r="LSF1241" s="141"/>
      <c r="LSG1241" s="141"/>
      <c r="LSH1241" s="141"/>
      <c r="LSI1241" s="141"/>
      <c r="LSJ1241" s="141"/>
      <c r="LSK1241" s="141"/>
      <c r="LSL1241" s="141"/>
      <c r="LSM1241" s="141"/>
      <c r="LSN1241" s="141"/>
      <c r="LSO1241" s="141"/>
      <c r="LSP1241" s="141"/>
      <c r="LSQ1241" s="141"/>
      <c r="LSR1241" s="141"/>
      <c r="LSS1241" s="141"/>
      <c r="LST1241" s="141"/>
      <c r="LSU1241" s="141"/>
      <c r="LSV1241" s="141"/>
      <c r="LSW1241" s="141"/>
      <c r="LSX1241" s="141"/>
      <c r="LSY1241" s="141"/>
      <c r="LSZ1241" s="141"/>
      <c r="LTA1241" s="141"/>
      <c r="LTB1241" s="141"/>
      <c r="LTC1241" s="141"/>
      <c r="LTD1241" s="141"/>
      <c r="LTE1241" s="141"/>
      <c r="LTF1241" s="141"/>
      <c r="LTG1241" s="141"/>
      <c r="LTH1241" s="141"/>
      <c r="LTI1241" s="141"/>
      <c r="LTJ1241" s="141"/>
      <c r="LTK1241" s="141"/>
      <c r="LTL1241" s="141"/>
      <c r="LTM1241" s="141"/>
      <c r="LTN1241" s="141"/>
      <c r="LTO1241" s="141"/>
      <c r="LTP1241" s="141"/>
      <c r="LTQ1241" s="141"/>
      <c r="LTR1241" s="141"/>
      <c r="LTS1241" s="141"/>
      <c r="LTT1241" s="141"/>
      <c r="LTU1241" s="141"/>
      <c r="LTV1241" s="141"/>
      <c r="LTW1241" s="141"/>
      <c r="LTX1241" s="141"/>
      <c r="LTY1241" s="141"/>
      <c r="LTZ1241" s="141"/>
      <c r="LUA1241" s="141"/>
      <c r="LUB1241" s="141"/>
      <c r="LUC1241" s="141"/>
      <c r="LUD1241" s="141"/>
      <c r="LUE1241" s="141"/>
      <c r="LUF1241" s="141"/>
      <c r="LUG1241" s="141"/>
      <c r="LUH1241" s="141"/>
      <c r="LUI1241" s="141"/>
      <c r="LUJ1241" s="141"/>
      <c r="LUK1241" s="141"/>
      <c r="LUL1241" s="141"/>
      <c r="LUM1241" s="141"/>
      <c r="LUN1241" s="141"/>
      <c r="LUO1241" s="141"/>
      <c r="LUP1241" s="141"/>
      <c r="LUQ1241" s="141"/>
      <c r="LUR1241" s="141"/>
      <c r="LUS1241" s="141"/>
      <c r="LUT1241" s="141"/>
      <c r="LUU1241" s="141"/>
      <c r="LUV1241" s="141"/>
      <c r="LUW1241" s="141"/>
      <c r="LUX1241" s="141"/>
      <c r="LUY1241" s="141"/>
      <c r="LUZ1241" s="141"/>
      <c r="LVA1241" s="141"/>
      <c r="LVB1241" s="141"/>
      <c r="LVC1241" s="141"/>
      <c r="LVD1241" s="141"/>
      <c r="LVE1241" s="141"/>
      <c r="LVF1241" s="141"/>
      <c r="LVG1241" s="141"/>
      <c r="LVH1241" s="141"/>
      <c r="LVI1241" s="141"/>
      <c r="LVJ1241" s="141"/>
      <c r="LVK1241" s="141"/>
      <c r="LVL1241" s="141"/>
      <c r="LVM1241" s="141"/>
      <c r="LVN1241" s="141"/>
      <c r="LVO1241" s="141"/>
      <c r="LVP1241" s="141"/>
      <c r="LVQ1241" s="141"/>
      <c r="LVR1241" s="141"/>
      <c r="LVS1241" s="141"/>
      <c r="LVT1241" s="141"/>
      <c r="LVU1241" s="141"/>
      <c r="LVV1241" s="141"/>
      <c r="LVW1241" s="141"/>
      <c r="LVX1241" s="141"/>
      <c r="LVY1241" s="141"/>
      <c r="LVZ1241" s="141"/>
      <c r="LWA1241" s="141"/>
      <c r="LWB1241" s="141"/>
      <c r="LWC1241" s="141"/>
      <c r="LWD1241" s="141"/>
      <c r="LWE1241" s="141"/>
      <c r="LWF1241" s="141"/>
      <c r="LWG1241" s="141"/>
      <c r="LWH1241" s="141"/>
      <c r="LWI1241" s="141"/>
      <c r="LWJ1241" s="141"/>
      <c r="LWK1241" s="141"/>
      <c r="LWL1241" s="141"/>
      <c r="LWM1241" s="141"/>
      <c r="LWN1241" s="141"/>
      <c r="LWO1241" s="141"/>
      <c r="LWP1241" s="141"/>
      <c r="LWQ1241" s="141"/>
      <c r="LWR1241" s="141"/>
      <c r="LWS1241" s="141"/>
      <c r="LWT1241" s="141"/>
      <c r="LWU1241" s="141"/>
      <c r="LWV1241" s="141"/>
      <c r="LWW1241" s="141"/>
      <c r="LWX1241" s="141"/>
      <c r="LWY1241" s="141"/>
      <c r="LWZ1241" s="141"/>
      <c r="LXA1241" s="141"/>
      <c r="LXB1241" s="141"/>
      <c r="LXC1241" s="141"/>
      <c r="LXD1241" s="141"/>
      <c r="LXE1241" s="141"/>
      <c r="LXF1241" s="141"/>
      <c r="LXG1241" s="141"/>
      <c r="LXH1241" s="141"/>
      <c r="LXI1241" s="141"/>
      <c r="LXJ1241" s="141"/>
      <c r="LXK1241" s="141"/>
      <c r="LXL1241" s="141"/>
      <c r="LXM1241" s="141"/>
      <c r="LXN1241" s="141"/>
      <c r="LXO1241" s="141"/>
      <c r="LXP1241" s="141"/>
      <c r="LXQ1241" s="141"/>
      <c r="LXR1241" s="141"/>
      <c r="LXS1241" s="141"/>
      <c r="LXT1241" s="141"/>
      <c r="LXU1241" s="141"/>
      <c r="LXV1241" s="141"/>
      <c r="LXW1241" s="141"/>
      <c r="LXX1241" s="141"/>
      <c r="LXY1241" s="141"/>
      <c r="LXZ1241" s="141"/>
      <c r="LYA1241" s="141"/>
      <c r="LYB1241" s="141"/>
      <c r="LYC1241" s="141"/>
      <c r="LYD1241" s="141"/>
      <c r="LYE1241" s="141"/>
      <c r="LYF1241" s="141"/>
      <c r="LYG1241" s="141"/>
      <c r="LYH1241" s="141"/>
      <c r="LYI1241" s="141"/>
      <c r="LYJ1241" s="141"/>
      <c r="LYK1241" s="141"/>
      <c r="LYL1241" s="141"/>
      <c r="LYM1241" s="141"/>
      <c r="LYN1241" s="141"/>
      <c r="LYO1241" s="141"/>
      <c r="LYP1241" s="141"/>
      <c r="LYQ1241" s="141"/>
      <c r="LYR1241" s="141"/>
      <c r="LYS1241" s="141"/>
      <c r="LYT1241" s="141"/>
      <c r="LYU1241" s="141"/>
      <c r="LYV1241" s="141"/>
      <c r="LYW1241" s="141"/>
      <c r="LYX1241" s="141"/>
      <c r="LYY1241" s="141"/>
      <c r="LYZ1241" s="141"/>
      <c r="LZA1241" s="141"/>
      <c r="LZB1241" s="141"/>
      <c r="LZC1241" s="141"/>
      <c r="LZD1241" s="141"/>
      <c r="LZE1241" s="141"/>
      <c r="LZF1241" s="141"/>
      <c r="LZG1241" s="141"/>
      <c r="LZH1241" s="141"/>
      <c r="LZI1241" s="141"/>
      <c r="LZJ1241" s="141"/>
      <c r="LZK1241" s="141"/>
      <c r="LZL1241" s="141"/>
      <c r="LZM1241" s="141"/>
      <c r="LZN1241" s="141"/>
      <c r="LZO1241" s="141"/>
      <c r="LZP1241" s="141"/>
      <c r="LZQ1241" s="141"/>
      <c r="LZR1241" s="141"/>
      <c r="LZS1241" s="141"/>
      <c r="LZT1241" s="141"/>
      <c r="LZU1241" s="141"/>
      <c r="LZV1241" s="141"/>
      <c r="LZW1241" s="141"/>
      <c r="LZX1241" s="141"/>
      <c r="LZY1241" s="141"/>
      <c r="LZZ1241" s="141"/>
      <c r="MAA1241" s="141"/>
      <c r="MAB1241" s="141"/>
      <c r="MAC1241" s="141"/>
      <c r="MAD1241" s="141"/>
      <c r="MAE1241" s="141"/>
      <c r="MAF1241" s="141"/>
      <c r="MAG1241" s="141"/>
      <c r="MAH1241" s="141"/>
      <c r="MAI1241" s="141"/>
      <c r="MAJ1241" s="141"/>
      <c r="MAK1241" s="141"/>
      <c r="MAL1241" s="141"/>
      <c r="MAM1241" s="141"/>
      <c r="MAN1241" s="141"/>
      <c r="MAO1241" s="141"/>
      <c r="MAP1241" s="141"/>
      <c r="MAQ1241" s="141"/>
      <c r="MAR1241" s="141"/>
      <c r="MAS1241" s="141"/>
      <c r="MAT1241" s="141"/>
      <c r="MAU1241" s="141"/>
      <c r="MAV1241" s="141"/>
      <c r="MAW1241" s="141"/>
      <c r="MAX1241" s="141"/>
      <c r="MAY1241" s="141"/>
      <c r="MAZ1241" s="141"/>
      <c r="MBA1241" s="141"/>
      <c r="MBB1241" s="141"/>
      <c r="MBC1241" s="141"/>
      <c r="MBD1241" s="141"/>
      <c r="MBE1241" s="141"/>
      <c r="MBF1241" s="141"/>
      <c r="MBG1241" s="141"/>
      <c r="MBH1241" s="141"/>
      <c r="MBI1241" s="141"/>
      <c r="MBJ1241" s="141"/>
      <c r="MBK1241" s="141"/>
      <c r="MBL1241" s="141"/>
      <c r="MBM1241" s="141"/>
      <c r="MBN1241" s="141"/>
      <c r="MBO1241" s="141"/>
      <c r="MBP1241" s="141"/>
      <c r="MBQ1241" s="141"/>
      <c r="MBR1241" s="141"/>
      <c r="MBS1241" s="141"/>
      <c r="MBT1241" s="141"/>
      <c r="MBU1241" s="141"/>
      <c r="MBV1241" s="141"/>
      <c r="MBW1241" s="141"/>
      <c r="MBX1241" s="141"/>
      <c r="MBY1241" s="141"/>
      <c r="MBZ1241" s="141"/>
      <c r="MCA1241" s="141"/>
      <c r="MCB1241" s="141"/>
      <c r="MCC1241" s="141"/>
      <c r="MCD1241" s="141"/>
      <c r="MCE1241" s="141"/>
      <c r="MCF1241" s="141"/>
      <c r="MCG1241" s="141"/>
      <c r="MCH1241" s="141"/>
      <c r="MCI1241" s="141"/>
      <c r="MCJ1241" s="141"/>
      <c r="MCK1241" s="141"/>
      <c r="MCL1241" s="141"/>
      <c r="MCM1241" s="141"/>
      <c r="MCN1241" s="141"/>
      <c r="MCO1241" s="141"/>
      <c r="MCP1241" s="141"/>
      <c r="MCQ1241" s="141"/>
      <c r="MCR1241" s="141"/>
      <c r="MCS1241" s="141"/>
      <c r="MCT1241" s="141"/>
      <c r="MCU1241" s="141"/>
      <c r="MCV1241" s="141"/>
      <c r="MCW1241" s="141"/>
      <c r="MCX1241" s="141"/>
      <c r="MCY1241" s="141"/>
      <c r="MCZ1241" s="141"/>
      <c r="MDA1241" s="141"/>
      <c r="MDB1241" s="141"/>
      <c r="MDC1241" s="141"/>
      <c r="MDD1241" s="141"/>
      <c r="MDE1241" s="141"/>
      <c r="MDF1241" s="141"/>
      <c r="MDG1241" s="141"/>
      <c r="MDH1241" s="141"/>
      <c r="MDI1241" s="141"/>
      <c r="MDJ1241" s="141"/>
      <c r="MDK1241" s="141"/>
      <c r="MDL1241" s="141"/>
      <c r="MDM1241" s="141"/>
      <c r="MDN1241" s="141"/>
      <c r="MDO1241" s="141"/>
      <c r="MDP1241" s="141"/>
      <c r="MDQ1241" s="141"/>
      <c r="MDR1241" s="141"/>
      <c r="MDS1241" s="141"/>
      <c r="MDT1241" s="141"/>
      <c r="MDU1241" s="141"/>
      <c r="MDV1241" s="141"/>
      <c r="MDW1241" s="141"/>
      <c r="MDX1241" s="141"/>
      <c r="MDY1241" s="141"/>
      <c r="MDZ1241" s="141"/>
      <c r="MEA1241" s="141"/>
      <c r="MEB1241" s="141"/>
      <c r="MEC1241" s="141"/>
      <c r="MED1241" s="141"/>
      <c r="MEE1241" s="141"/>
      <c r="MEF1241" s="141"/>
      <c r="MEG1241" s="141"/>
      <c r="MEH1241" s="141"/>
      <c r="MEI1241" s="141"/>
      <c r="MEJ1241" s="141"/>
      <c r="MEK1241" s="141"/>
      <c r="MEL1241" s="141"/>
      <c r="MEM1241" s="141"/>
      <c r="MEN1241" s="141"/>
      <c r="MEO1241" s="141"/>
      <c r="MEP1241" s="141"/>
      <c r="MEQ1241" s="141"/>
      <c r="MER1241" s="141"/>
      <c r="MES1241" s="141"/>
      <c r="MET1241" s="141"/>
      <c r="MEU1241" s="141"/>
      <c r="MEV1241" s="141"/>
      <c r="MEW1241" s="141"/>
      <c r="MEX1241" s="141"/>
      <c r="MEY1241" s="141"/>
      <c r="MEZ1241" s="141"/>
      <c r="MFA1241" s="141"/>
      <c r="MFB1241" s="141"/>
      <c r="MFC1241" s="141"/>
      <c r="MFD1241" s="141"/>
      <c r="MFE1241" s="141"/>
      <c r="MFF1241" s="141"/>
      <c r="MFG1241" s="141"/>
      <c r="MFH1241" s="141"/>
      <c r="MFI1241" s="141"/>
      <c r="MFJ1241" s="141"/>
      <c r="MFK1241" s="141"/>
      <c r="MFL1241" s="141"/>
      <c r="MFM1241" s="141"/>
      <c r="MFN1241" s="141"/>
      <c r="MFO1241" s="141"/>
      <c r="MFP1241" s="141"/>
      <c r="MFQ1241" s="141"/>
      <c r="MFR1241" s="141"/>
      <c r="MFS1241" s="141"/>
      <c r="MFT1241" s="141"/>
      <c r="MFU1241" s="141"/>
      <c r="MFV1241" s="141"/>
      <c r="MFW1241" s="141"/>
      <c r="MFX1241" s="141"/>
      <c r="MFY1241" s="141"/>
      <c r="MFZ1241" s="141"/>
      <c r="MGA1241" s="141"/>
      <c r="MGB1241" s="141"/>
      <c r="MGC1241" s="141"/>
      <c r="MGD1241" s="141"/>
      <c r="MGE1241" s="141"/>
      <c r="MGF1241" s="141"/>
      <c r="MGG1241" s="141"/>
      <c r="MGH1241" s="141"/>
      <c r="MGI1241" s="141"/>
      <c r="MGJ1241" s="141"/>
      <c r="MGK1241" s="141"/>
      <c r="MGL1241" s="141"/>
      <c r="MGM1241" s="141"/>
      <c r="MGN1241" s="141"/>
      <c r="MGO1241" s="141"/>
      <c r="MGP1241" s="141"/>
      <c r="MGQ1241" s="141"/>
      <c r="MGR1241" s="141"/>
      <c r="MGS1241" s="141"/>
      <c r="MGT1241" s="141"/>
      <c r="MGU1241" s="141"/>
      <c r="MGV1241" s="141"/>
      <c r="MGW1241" s="141"/>
      <c r="MGX1241" s="141"/>
      <c r="MGY1241" s="141"/>
      <c r="MGZ1241" s="141"/>
      <c r="MHA1241" s="141"/>
      <c r="MHB1241" s="141"/>
      <c r="MHC1241" s="141"/>
      <c r="MHD1241" s="141"/>
      <c r="MHE1241" s="141"/>
      <c r="MHF1241" s="141"/>
      <c r="MHG1241" s="141"/>
      <c r="MHH1241" s="141"/>
      <c r="MHI1241" s="141"/>
      <c r="MHJ1241" s="141"/>
      <c r="MHK1241" s="141"/>
      <c r="MHL1241" s="141"/>
      <c r="MHM1241" s="141"/>
      <c r="MHN1241" s="141"/>
      <c r="MHO1241" s="141"/>
      <c r="MHP1241" s="141"/>
      <c r="MHQ1241" s="141"/>
      <c r="MHR1241" s="141"/>
      <c r="MHS1241" s="141"/>
      <c r="MHT1241" s="141"/>
      <c r="MHU1241" s="141"/>
      <c r="MHV1241" s="141"/>
      <c r="MHW1241" s="141"/>
      <c r="MHX1241" s="141"/>
      <c r="MHY1241" s="141"/>
      <c r="MHZ1241" s="141"/>
      <c r="MIA1241" s="141"/>
      <c r="MIB1241" s="141"/>
      <c r="MIC1241" s="141"/>
      <c r="MID1241" s="141"/>
      <c r="MIE1241" s="141"/>
      <c r="MIF1241" s="141"/>
      <c r="MIG1241" s="141"/>
      <c r="MIH1241" s="141"/>
      <c r="MII1241" s="141"/>
      <c r="MIJ1241" s="141"/>
      <c r="MIK1241" s="141"/>
      <c r="MIL1241" s="141"/>
      <c r="MIM1241" s="141"/>
      <c r="MIN1241" s="141"/>
      <c r="MIO1241" s="141"/>
      <c r="MIP1241" s="141"/>
      <c r="MIQ1241" s="141"/>
      <c r="MIR1241" s="141"/>
      <c r="MIS1241" s="141"/>
      <c r="MIT1241" s="141"/>
      <c r="MIU1241" s="141"/>
      <c r="MIV1241" s="141"/>
      <c r="MIW1241" s="141"/>
      <c r="MIX1241" s="141"/>
      <c r="MIY1241" s="141"/>
      <c r="MIZ1241" s="141"/>
      <c r="MJA1241" s="141"/>
      <c r="MJB1241" s="141"/>
      <c r="MJC1241" s="141"/>
      <c r="MJD1241" s="141"/>
      <c r="MJE1241" s="141"/>
      <c r="MJF1241" s="141"/>
      <c r="MJG1241" s="141"/>
      <c r="MJH1241" s="141"/>
      <c r="MJI1241" s="141"/>
      <c r="MJJ1241" s="141"/>
      <c r="MJK1241" s="141"/>
      <c r="MJL1241" s="141"/>
      <c r="MJM1241" s="141"/>
      <c r="MJN1241" s="141"/>
      <c r="MJO1241" s="141"/>
      <c r="MJP1241" s="141"/>
      <c r="MJQ1241" s="141"/>
      <c r="MJR1241" s="141"/>
      <c r="MJS1241" s="141"/>
      <c r="MJT1241" s="141"/>
      <c r="MJU1241" s="141"/>
      <c r="MJV1241" s="141"/>
      <c r="MJW1241" s="141"/>
      <c r="MJX1241" s="141"/>
      <c r="MJY1241" s="141"/>
      <c r="MJZ1241" s="141"/>
      <c r="MKA1241" s="141"/>
      <c r="MKB1241" s="141"/>
      <c r="MKC1241" s="141"/>
      <c r="MKD1241" s="141"/>
      <c r="MKE1241" s="141"/>
      <c r="MKF1241" s="141"/>
      <c r="MKG1241" s="141"/>
      <c r="MKH1241" s="141"/>
      <c r="MKI1241" s="141"/>
      <c r="MKJ1241" s="141"/>
      <c r="MKK1241" s="141"/>
      <c r="MKL1241" s="141"/>
      <c r="MKM1241" s="141"/>
      <c r="MKN1241" s="141"/>
      <c r="MKO1241" s="141"/>
      <c r="MKP1241" s="141"/>
      <c r="MKQ1241" s="141"/>
      <c r="MKR1241" s="141"/>
      <c r="MKS1241" s="141"/>
      <c r="MKT1241" s="141"/>
      <c r="MKU1241" s="141"/>
      <c r="MKV1241" s="141"/>
      <c r="MKW1241" s="141"/>
      <c r="MKX1241" s="141"/>
      <c r="MKY1241" s="141"/>
      <c r="MKZ1241" s="141"/>
      <c r="MLA1241" s="141"/>
      <c r="MLB1241" s="141"/>
      <c r="MLC1241" s="141"/>
      <c r="MLD1241" s="141"/>
      <c r="MLE1241" s="141"/>
      <c r="MLF1241" s="141"/>
      <c r="MLG1241" s="141"/>
      <c r="MLH1241" s="141"/>
      <c r="MLI1241" s="141"/>
      <c r="MLJ1241" s="141"/>
      <c r="MLK1241" s="141"/>
      <c r="MLL1241" s="141"/>
      <c r="MLM1241" s="141"/>
      <c r="MLN1241" s="141"/>
      <c r="MLO1241" s="141"/>
      <c r="MLP1241" s="141"/>
      <c r="MLQ1241" s="141"/>
      <c r="MLR1241" s="141"/>
      <c r="MLS1241" s="141"/>
      <c r="MLT1241" s="141"/>
      <c r="MLU1241" s="141"/>
      <c r="MLV1241" s="141"/>
      <c r="MLW1241" s="141"/>
      <c r="MLX1241" s="141"/>
      <c r="MLY1241" s="141"/>
      <c r="MLZ1241" s="141"/>
      <c r="MMA1241" s="141"/>
      <c r="MMB1241" s="141"/>
      <c r="MMC1241" s="141"/>
      <c r="MMD1241" s="141"/>
      <c r="MME1241" s="141"/>
      <c r="MMF1241" s="141"/>
      <c r="MMG1241" s="141"/>
      <c r="MMH1241" s="141"/>
      <c r="MMI1241" s="141"/>
      <c r="MMJ1241" s="141"/>
      <c r="MMK1241" s="141"/>
      <c r="MML1241" s="141"/>
      <c r="MMM1241" s="141"/>
      <c r="MMN1241" s="141"/>
      <c r="MMO1241" s="141"/>
      <c r="MMP1241" s="141"/>
      <c r="MMQ1241" s="141"/>
      <c r="MMR1241" s="141"/>
      <c r="MMS1241" s="141"/>
      <c r="MMT1241" s="141"/>
      <c r="MMU1241" s="141"/>
      <c r="MMV1241" s="141"/>
      <c r="MMW1241" s="141"/>
      <c r="MMX1241" s="141"/>
      <c r="MMY1241" s="141"/>
      <c r="MMZ1241" s="141"/>
      <c r="MNA1241" s="141"/>
      <c r="MNB1241" s="141"/>
      <c r="MNC1241" s="141"/>
      <c r="MND1241" s="141"/>
      <c r="MNE1241" s="141"/>
      <c r="MNF1241" s="141"/>
      <c r="MNG1241" s="141"/>
      <c r="MNH1241" s="141"/>
      <c r="MNI1241" s="141"/>
      <c r="MNJ1241" s="141"/>
      <c r="MNK1241" s="141"/>
      <c r="MNL1241" s="141"/>
      <c r="MNM1241" s="141"/>
      <c r="MNN1241" s="141"/>
      <c r="MNO1241" s="141"/>
      <c r="MNP1241" s="141"/>
      <c r="MNQ1241" s="141"/>
      <c r="MNR1241" s="141"/>
      <c r="MNS1241" s="141"/>
      <c r="MNT1241" s="141"/>
      <c r="MNU1241" s="141"/>
      <c r="MNV1241" s="141"/>
      <c r="MNW1241" s="141"/>
      <c r="MNX1241" s="141"/>
      <c r="MNY1241" s="141"/>
      <c r="MNZ1241" s="141"/>
      <c r="MOA1241" s="141"/>
      <c r="MOB1241" s="141"/>
      <c r="MOC1241" s="141"/>
      <c r="MOD1241" s="141"/>
      <c r="MOE1241" s="141"/>
      <c r="MOF1241" s="141"/>
      <c r="MOG1241" s="141"/>
      <c r="MOH1241" s="141"/>
      <c r="MOI1241" s="141"/>
      <c r="MOJ1241" s="141"/>
      <c r="MOK1241" s="141"/>
      <c r="MOL1241" s="141"/>
      <c r="MOM1241" s="141"/>
      <c r="MON1241" s="141"/>
      <c r="MOO1241" s="141"/>
      <c r="MOP1241" s="141"/>
      <c r="MOQ1241" s="141"/>
      <c r="MOR1241" s="141"/>
      <c r="MOS1241" s="141"/>
      <c r="MOT1241" s="141"/>
      <c r="MOU1241" s="141"/>
      <c r="MOV1241" s="141"/>
      <c r="MOW1241" s="141"/>
      <c r="MOX1241" s="141"/>
      <c r="MOY1241" s="141"/>
      <c r="MOZ1241" s="141"/>
      <c r="MPA1241" s="141"/>
      <c r="MPB1241" s="141"/>
      <c r="MPC1241" s="141"/>
      <c r="MPD1241" s="141"/>
      <c r="MPE1241" s="141"/>
      <c r="MPF1241" s="141"/>
      <c r="MPG1241" s="141"/>
      <c r="MPH1241" s="141"/>
      <c r="MPI1241" s="141"/>
      <c r="MPJ1241" s="141"/>
      <c r="MPK1241" s="141"/>
      <c r="MPL1241" s="141"/>
      <c r="MPM1241" s="141"/>
      <c r="MPN1241" s="141"/>
      <c r="MPO1241" s="141"/>
      <c r="MPP1241" s="141"/>
      <c r="MPQ1241" s="141"/>
      <c r="MPR1241" s="141"/>
      <c r="MPS1241" s="141"/>
      <c r="MPT1241" s="141"/>
      <c r="MPU1241" s="141"/>
      <c r="MPV1241" s="141"/>
      <c r="MPW1241" s="141"/>
      <c r="MPX1241" s="141"/>
      <c r="MPY1241" s="141"/>
      <c r="MPZ1241" s="141"/>
      <c r="MQA1241" s="141"/>
      <c r="MQB1241" s="141"/>
      <c r="MQC1241" s="141"/>
      <c r="MQD1241" s="141"/>
      <c r="MQE1241" s="141"/>
      <c r="MQF1241" s="141"/>
      <c r="MQG1241" s="141"/>
      <c r="MQH1241" s="141"/>
      <c r="MQI1241" s="141"/>
      <c r="MQJ1241" s="141"/>
      <c r="MQK1241" s="141"/>
      <c r="MQL1241" s="141"/>
      <c r="MQM1241" s="141"/>
      <c r="MQN1241" s="141"/>
      <c r="MQO1241" s="141"/>
      <c r="MQP1241" s="141"/>
      <c r="MQQ1241" s="141"/>
      <c r="MQR1241" s="141"/>
      <c r="MQS1241" s="141"/>
      <c r="MQT1241" s="141"/>
      <c r="MQU1241" s="141"/>
      <c r="MQV1241" s="141"/>
      <c r="MQW1241" s="141"/>
      <c r="MQX1241" s="141"/>
      <c r="MQY1241" s="141"/>
      <c r="MQZ1241" s="141"/>
      <c r="MRA1241" s="141"/>
      <c r="MRB1241" s="141"/>
      <c r="MRC1241" s="141"/>
      <c r="MRD1241" s="141"/>
      <c r="MRE1241" s="141"/>
      <c r="MRF1241" s="141"/>
      <c r="MRG1241" s="141"/>
      <c r="MRH1241" s="141"/>
      <c r="MRI1241" s="141"/>
      <c r="MRJ1241" s="141"/>
      <c r="MRK1241" s="141"/>
      <c r="MRL1241" s="141"/>
      <c r="MRM1241" s="141"/>
      <c r="MRN1241" s="141"/>
      <c r="MRO1241" s="141"/>
      <c r="MRP1241" s="141"/>
      <c r="MRQ1241" s="141"/>
      <c r="MRR1241" s="141"/>
      <c r="MRS1241" s="141"/>
      <c r="MRT1241" s="141"/>
      <c r="MRU1241" s="141"/>
      <c r="MRV1241" s="141"/>
      <c r="MRW1241" s="141"/>
      <c r="MRX1241" s="141"/>
      <c r="MRY1241" s="141"/>
      <c r="MRZ1241" s="141"/>
      <c r="MSA1241" s="141"/>
      <c r="MSB1241" s="141"/>
      <c r="MSC1241" s="141"/>
      <c r="MSD1241" s="141"/>
      <c r="MSE1241" s="141"/>
      <c r="MSF1241" s="141"/>
      <c r="MSG1241" s="141"/>
      <c r="MSH1241" s="141"/>
      <c r="MSI1241" s="141"/>
      <c r="MSJ1241" s="141"/>
      <c r="MSK1241" s="141"/>
      <c r="MSL1241" s="141"/>
      <c r="MSM1241" s="141"/>
      <c r="MSN1241" s="141"/>
      <c r="MSO1241" s="141"/>
      <c r="MSP1241" s="141"/>
      <c r="MSQ1241" s="141"/>
      <c r="MSR1241" s="141"/>
      <c r="MSS1241" s="141"/>
      <c r="MST1241" s="141"/>
      <c r="MSU1241" s="141"/>
      <c r="MSV1241" s="141"/>
      <c r="MSW1241" s="141"/>
      <c r="MSX1241" s="141"/>
      <c r="MSY1241" s="141"/>
      <c r="MSZ1241" s="141"/>
      <c r="MTA1241" s="141"/>
      <c r="MTB1241" s="141"/>
      <c r="MTC1241" s="141"/>
      <c r="MTD1241" s="141"/>
      <c r="MTE1241" s="141"/>
      <c r="MTF1241" s="141"/>
      <c r="MTG1241" s="141"/>
      <c r="MTH1241" s="141"/>
      <c r="MTI1241" s="141"/>
      <c r="MTJ1241" s="141"/>
      <c r="MTK1241" s="141"/>
      <c r="MTL1241" s="141"/>
      <c r="MTM1241" s="141"/>
      <c r="MTN1241" s="141"/>
      <c r="MTO1241" s="141"/>
      <c r="MTP1241" s="141"/>
      <c r="MTQ1241" s="141"/>
      <c r="MTR1241" s="141"/>
      <c r="MTS1241" s="141"/>
      <c r="MTT1241" s="141"/>
      <c r="MTU1241" s="141"/>
      <c r="MTV1241" s="141"/>
      <c r="MTW1241" s="141"/>
      <c r="MTX1241" s="141"/>
      <c r="MTY1241" s="141"/>
      <c r="MTZ1241" s="141"/>
      <c r="MUA1241" s="141"/>
      <c r="MUB1241" s="141"/>
      <c r="MUC1241" s="141"/>
      <c r="MUD1241" s="141"/>
      <c r="MUE1241" s="141"/>
      <c r="MUF1241" s="141"/>
      <c r="MUG1241" s="141"/>
      <c r="MUH1241" s="141"/>
      <c r="MUI1241" s="141"/>
      <c r="MUJ1241" s="141"/>
      <c r="MUK1241" s="141"/>
      <c r="MUL1241" s="141"/>
      <c r="MUM1241" s="141"/>
      <c r="MUN1241" s="141"/>
      <c r="MUO1241" s="141"/>
      <c r="MUP1241" s="141"/>
      <c r="MUQ1241" s="141"/>
      <c r="MUR1241" s="141"/>
      <c r="MUS1241" s="141"/>
      <c r="MUT1241" s="141"/>
      <c r="MUU1241" s="141"/>
      <c r="MUV1241" s="141"/>
      <c r="MUW1241" s="141"/>
      <c r="MUX1241" s="141"/>
      <c r="MUY1241" s="141"/>
      <c r="MUZ1241" s="141"/>
      <c r="MVA1241" s="141"/>
      <c r="MVB1241" s="141"/>
      <c r="MVC1241" s="141"/>
      <c r="MVD1241" s="141"/>
      <c r="MVE1241" s="141"/>
      <c r="MVF1241" s="141"/>
      <c r="MVG1241" s="141"/>
      <c r="MVH1241" s="141"/>
      <c r="MVI1241" s="141"/>
      <c r="MVJ1241" s="141"/>
      <c r="MVK1241" s="141"/>
      <c r="MVL1241" s="141"/>
      <c r="MVM1241" s="141"/>
      <c r="MVN1241" s="141"/>
      <c r="MVO1241" s="141"/>
      <c r="MVP1241" s="141"/>
      <c r="MVQ1241" s="141"/>
      <c r="MVR1241" s="141"/>
      <c r="MVS1241" s="141"/>
      <c r="MVT1241" s="141"/>
      <c r="MVU1241" s="141"/>
      <c r="MVV1241" s="141"/>
      <c r="MVW1241" s="141"/>
      <c r="MVX1241" s="141"/>
      <c r="MVY1241" s="141"/>
      <c r="MVZ1241" s="141"/>
      <c r="MWA1241" s="141"/>
      <c r="MWB1241" s="141"/>
      <c r="MWC1241" s="141"/>
      <c r="MWD1241" s="141"/>
      <c r="MWE1241" s="141"/>
      <c r="MWF1241" s="141"/>
      <c r="MWG1241" s="141"/>
      <c r="MWH1241" s="141"/>
      <c r="MWI1241" s="141"/>
      <c r="MWJ1241" s="141"/>
      <c r="MWK1241" s="141"/>
      <c r="MWL1241" s="141"/>
      <c r="MWM1241" s="141"/>
      <c r="MWN1241" s="141"/>
      <c r="MWO1241" s="141"/>
      <c r="MWP1241" s="141"/>
      <c r="MWQ1241" s="141"/>
      <c r="MWR1241" s="141"/>
      <c r="MWS1241" s="141"/>
      <c r="MWT1241" s="141"/>
      <c r="MWU1241" s="141"/>
      <c r="MWV1241" s="141"/>
      <c r="MWW1241" s="141"/>
      <c r="MWX1241" s="141"/>
      <c r="MWY1241" s="141"/>
      <c r="MWZ1241" s="141"/>
      <c r="MXA1241" s="141"/>
      <c r="MXB1241" s="141"/>
      <c r="MXC1241" s="141"/>
      <c r="MXD1241" s="141"/>
      <c r="MXE1241" s="141"/>
      <c r="MXF1241" s="141"/>
      <c r="MXG1241" s="141"/>
      <c r="MXH1241" s="141"/>
      <c r="MXI1241" s="141"/>
      <c r="MXJ1241" s="141"/>
      <c r="MXK1241" s="141"/>
      <c r="MXL1241" s="141"/>
      <c r="MXM1241" s="141"/>
      <c r="MXN1241" s="141"/>
      <c r="MXO1241" s="141"/>
      <c r="MXP1241" s="141"/>
      <c r="MXQ1241" s="141"/>
      <c r="MXR1241" s="141"/>
      <c r="MXS1241" s="141"/>
      <c r="MXT1241" s="141"/>
      <c r="MXU1241" s="141"/>
      <c r="MXV1241" s="141"/>
      <c r="MXW1241" s="141"/>
      <c r="MXX1241" s="141"/>
      <c r="MXY1241" s="141"/>
      <c r="MXZ1241" s="141"/>
      <c r="MYA1241" s="141"/>
      <c r="MYB1241" s="141"/>
      <c r="MYC1241" s="141"/>
      <c r="MYD1241" s="141"/>
      <c r="MYE1241" s="141"/>
      <c r="MYF1241" s="141"/>
      <c r="MYG1241" s="141"/>
      <c r="MYH1241" s="141"/>
      <c r="MYI1241" s="141"/>
      <c r="MYJ1241" s="141"/>
      <c r="MYK1241" s="141"/>
      <c r="MYL1241" s="141"/>
      <c r="MYM1241" s="141"/>
      <c r="MYN1241" s="141"/>
      <c r="MYO1241" s="141"/>
      <c r="MYP1241" s="141"/>
      <c r="MYQ1241" s="141"/>
      <c r="MYR1241" s="141"/>
      <c r="MYS1241" s="141"/>
      <c r="MYT1241" s="141"/>
      <c r="MYU1241" s="141"/>
      <c r="MYV1241" s="141"/>
      <c r="MYW1241" s="141"/>
      <c r="MYX1241" s="141"/>
      <c r="MYY1241" s="141"/>
      <c r="MYZ1241" s="141"/>
      <c r="MZA1241" s="141"/>
      <c r="MZB1241" s="141"/>
      <c r="MZC1241" s="141"/>
      <c r="MZD1241" s="141"/>
      <c r="MZE1241" s="141"/>
      <c r="MZF1241" s="141"/>
      <c r="MZG1241" s="141"/>
      <c r="MZH1241" s="141"/>
      <c r="MZI1241" s="141"/>
      <c r="MZJ1241" s="141"/>
      <c r="MZK1241" s="141"/>
      <c r="MZL1241" s="141"/>
      <c r="MZM1241" s="141"/>
      <c r="MZN1241" s="141"/>
      <c r="MZO1241" s="141"/>
      <c r="MZP1241" s="141"/>
      <c r="MZQ1241" s="141"/>
      <c r="MZR1241" s="141"/>
      <c r="MZS1241" s="141"/>
      <c r="MZT1241" s="141"/>
      <c r="MZU1241" s="141"/>
      <c r="MZV1241" s="141"/>
      <c r="MZW1241" s="141"/>
      <c r="MZX1241" s="141"/>
      <c r="MZY1241" s="141"/>
      <c r="MZZ1241" s="141"/>
      <c r="NAA1241" s="141"/>
      <c r="NAB1241" s="141"/>
      <c r="NAC1241" s="141"/>
      <c r="NAD1241" s="141"/>
      <c r="NAE1241" s="141"/>
      <c r="NAF1241" s="141"/>
      <c r="NAG1241" s="141"/>
      <c r="NAH1241" s="141"/>
      <c r="NAI1241" s="141"/>
      <c r="NAJ1241" s="141"/>
      <c r="NAK1241" s="141"/>
      <c r="NAL1241" s="141"/>
      <c r="NAM1241" s="141"/>
      <c r="NAN1241" s="141"/>
      <c r="NAO1241" s="141"/>
      <c r="NAP1241" s="141"/>
      <c r="NAQ1241" s="141"/>
      <c r="NAR1241" s="141"/>
      <c r="NAS1241" s="141"/>
      <c r="NAT1241" s="141"/>
      <c r="NAU1241" s="141"/>
      <c r="NAV1241" s="141"/>
      <c r="NAW1241" s="141"/>
      <c r="NAX1241" s="141"/>
      <c r="NAY1241" s="141"/>
      <c r="NAZ1241" s="141"/>
      <c r="NBA1241" s="141"/>
      <c r="NBB1241" s="141"/>
      <c r="NBC1241" s="141"/>
      <c r="NBD1241" s="141"/>
      <c r="NBE1241" s="141"/>
      <c r="NBF1241" s="141"/>
      <c r="NBG1241" s="141"/>
      <c r="NBH1241" s="141"/>
      <c r="NBI1241" s="141"/>
      <c r="NBJ1241" s="141"/>
      <c r="NBK1241" s="141"/>
      <c r="NBL1241" s="141"/>
      <c r="NBM1241" s="141"/>
      <c r="NBN1241" s="141"/>
      <c r="NBO1241" s="141"/>
      <c r="NBP1241" s="141"/>
      <c r="NBQ1241" s="141"/>
      <c r="NBR1241" s="141"/>
      <c r="NBS1241" s="141"/>
      <c r="NBT1241" s="141"/>
      <c r="NBU1241" s="141"/>
      <c r="NBV1241" s="141"/>
      <c r="NBW1241" s="141"/>
      <c r="NBX1241" s="141"/>
      <c r="NBY1241" s="141"/>
      <c r="NBZ1241" s="141"/>
      <c r="NCA1241" s="141"/>
      <c r="NCB1241" s="141"/>
      <c r="NCC1241" s="141"/>
      <c r="NCD1241" s="141"/>
      <c r="NCE1241" s="141"/>
      <c r="NCF1241" s="141"/>
      <c r="NCG1241" s="141"/>
      <c r="NCH1241" s="141"/>
      <c r="NCI1241" s="141"/>
      <c r="NCJ1241" s="141"/>
      <c r="NCK1241" s="141"/>
      <c r="NCL1241" s="141"/>
      <c r="NCM1241" s="141"/>
      <c r="NCN1241" s="141"/>
      <c r="NCO1241" s="141"/>
      <c r="NCP1241" s="141"/>
      <c r="NCQ1241" s="141"/>
      <c r="NCR1241" s="141"/>
      <c r="NCS1241" s="141"/>
      <c r="NCT1241" s="141"/>
      <c r="NCU1241" s="141"/>
      <c r="NCV1241" s="141"/>
      <c r="NCW1241" s="141"/>
      <c r="NCX1241" s="141"/>
      <c r="NCY1241" s="141"/>
      <c r="NCZ1241" s="141"/>
      <c r="NDA1241" s="141"/>
      <c r="NDB1241" s="141"/>
      <c r="NDC1241" s="141"/>
      <c r="NDD1241" s="141"/>
      <c r="NDE1241" s="141"/>
      <c r="NDF1241" s="141"/>
      <c r="NDG1241" s="141"/>
      <c r="NDH1241" s="141"/>
      <c r="NDI1241" s="141"/>
      <c r="NDJ1241" s="141"/>
      <c r="NDK1241" s="141"/>
      <c r="NDL1241" s="141"/>
      <c r="NDM1241" s="141"/>
      <c r="NDN1241" s="141"/>
      <c r="NDO1241" s="141"/>
      <c r="NDP1241" s="141"/>
      <c r="NDQ1241" s="141"/>
      <c r="NDR1241" s="141"/>
      <c r="NDS1241" s="141"/>
      <c r="NDT1241" s="141"/>
      <c r="NDU1241" s="141"/>
      <c r="NDV1241" s="141"/>
      <c r="NDW1241" s="141"/>
      <c r="NDX1241" s="141"/>
      <c r="NDY1241" s="141"/>
      <c r="NDZ1241" s="141"/>
      <c r="NEA1241" s="141"/>
      <c r="NEB1241" s="141"/>
      <c r="NEC1241" s="141"/>
      <c r="NED1241" s="141"/>
      <c r="NEE1241" s="141"/>
      <c r="NEF1241" s="141"/>
      <c r="NEG1241" s="141"/>
      <c r="NEH1241" s="141"/>
      <c r="NEI1241" s="141"/>
      <c r="NEJ1241" s="141"/>
      <c r="NEK1241" s="141"/>
      <c r="NEL1241" s="141"/>
      <c r="NEM1241" s="141"/>
      <c r="NEN1241" s="141"/>
      <c r="NEO1241" s="141"/>
      <c r="NEP1241" s="141"/>
      <c r="NEQ1241" s="141"/>
      <c r="NER1241" s="141"/>
      <c r="NES1241" s="141"/>
      <c r="NET1241" s="141"/>
      <c r="NEU1241" s="141"/>
      <c r="NEV1241" s="141"/>
      <c r="NEW1241" s="141"/>
      <c r="NEX1241" s="141"/>
      <c r="NEY1241" s="141"/>
      <c r="NEZ1241" s="141"/>
      <c r="NFA1241" s="141"/>
      <c r="NFB1241" s="141"/>
      <c r="NFC1241" s="141"/>
      <c r="NFD1241" s="141"/>
      <c r="NFE1241" s="141"/>
      <c r="NFF1241" s="141"/>
      <c r="NFG1241" s="141"/>
      <c r="NFH1241" s="141"/>
      <c r="NFI1241" s="141"/>
      <c r="NFJ1241" s="141"/>
      <c r="NFK1241" s="141"/>
      <c r="NFL1241" s="141"/>
      <c r="NFM1241" s="141"/>
      <c r="NFN1241" s="141"/>
      <c r="NFO1241" s="141"/>
      <c r="NFP1241" s="141"/>
      <c r="NFQ1241" s="141"/>
      <c r="NFR1241" s="141"/>
      <c r="NFS1241" s="141"/>
      <c r="NFT1241" s="141"/>
      <c r="NFU1241" s="141"/>
      <c r="NFV1241" s="141"/>
      <c r="NFW1241" s="141"/>
      <c r="NFX1241" s="141"/>
      <c r="NFY1241" s="141"/>
      <c r="NFZ1241" s="141"/>
      <c r="NGA1241" s="141"/>
      <c r="NGB1241" s="141"/>
      <c r="NGC1241" s="141"/>
      <c r="NGD1241" s="141"/>
      <c r="NGE1241" s="141"/>
      <c r="NGF1241" s="141"/>
      <c r="NGG1241" s="141"/>
      <c r="NGH1241" s="141"/>
      <c r="NGI1241" s="141"/>
      <c r="NGJ1241" s="141"/>
      <c r="NGK1241" s="141"/>
      <c r="NGL1241" s="141"/>
      <c r="NGM1241" s="141"/>
      <c r="NGN1241" s="141"/>
      <c r="NGO1241" s="141"/>
      <c r="NGP1241" s="141"/>
      <c r="NGQ1241" s="141"/>
      <c r="NGR1241" s="141"/>
      <c r="NGS1241" s="141"/>
      <c r="NGT1241" s="141"/>
      <c r="NGU1241" s="141"/>
      <c r="NGV1241" s="141"/>
      <c r="NGW1241" s="141"/>
      <c r="NGX1241" s="141"/>
      <c r="NGY1241" s="141"/>
      <c r="NGZ1241" s="141"/>
      <c r="NHA1241" s="141"/>
      <c r="NHB1241" s="141"/>
      <c r="NHC1241" s="141"/>
      <c r="NHD1241" s="141"/>
      <c r="NHE1241" s="141"/>
      <c r="NHF1241" s="141"/>
      <c r="NHG1241" s="141"/>
      <c r="NHH1241" s="141"/>
      <c r="NHI1241" s="141"/>
      <c r="NHJ1241" s="141"/>
      <c r="NHK1241" s="141"/>
      <c r="NHL1241" s="141"/>
      <c r="NHM1241" s="141"/>
      <c r="NHN1241" s="141"/>
      <c r="NHO1241" s="141"/>
      <c r="NHP1241" s="141"/>
      <c r="NHQ1241" s="141"/>
      <c r="NHR1241" s="141"/>
      <c r="NHS1241" s="141"/>
      <c r="NHT1241" s="141"/>
      <c r="NHU1241" s="141"/>
      <c r="NHV1241" s="141"/>
      <c r="NHW1241" s="141"/>
      <c r="NHX1241" s="141"/>
      <c r="NHY1241" s="141"/>
      <c r="NHZ1241" s="141"/>
      <c r="NIA1241" s="141"/>
      <c r="NIB1241" s="141"/>
      <c r="NIC1241" s="141"/>
      <c r="NID1241" s="141"/>
      <c r="NIE1241" s="141"/>
      <c r="NIF1241" s="141"/>
      <c r="NIG1241" s="141"/>
      <c r="NIH1241" s="141"/>
      <c r="NII1241" s="141"/>
      <c r="NIJ1241" s="141"/>
      <c r="NIK1241" s="141"/>
      <c r="NIL1241" s="141"/>
      <c r="NIM1241" s="141"/>
      <c r="NIN1241" s="141"/>
      <c r="NIO1241" s="141"/>
      <c r="NIP1241" s="141"/>
      <c r="NIQ1241" s="141"/>
      <c r="NIR1241" s="141"/>
      <c r="NIS1241" s="141"/>
      <c r="NIT1241" s="141"/>
      <c r="NIU1241" s="141"/>
      <c r="NIV1241" s="141"/>
      <c r="NIW1241" s="141"/>
      <c r="NIX1241" s="141"/>
      <c r="NIY1241" s="141"/>
      <c r="NIZ1241" s="141"/>
      <c r="NJA1241" s="141"/>
      <c r="NJB1241" s="141"/>
      <c r="NJC1241" s="141"/>
      <c r="NJD1241" s="141"/>
      <c r="NJE1241" s="141"/>
      <c r="NJF1241" s="141"/>
      <c r="NJG1241" s="141"/>
      <c r="NJH1241" s="141"/>
      <c r="NJI1241" s="141"/>
      <c r="NJJ1241" s="141"/>
      <c r="NJK1241" s="141"/>
      <c r="NJL1241" s="141"/>
      <c r="NJM1241" s="141"/>
      <c r="NJN1241" s="141"/>
      <c r="NJO1241" s="141"/>
      <c r="NJP1241" s="141"/>
      <c r="NJQ1241" s="141"/>
      <c r="NJR1241" s="141"/>
      <c r="NJS1241" s="141"/>
      <c r="NJT1241" s="141"/>
      <c r="NJU1241" s="141"/>
      <c r="NJV1241" s="141"/>
      <c r="NJW1241" s="141"/>
      <c r="NJX1241" s="141"/>
      <c r="NJY1241" s="141"/>
      <c r="NJZ1241" s="141"/>
      <c r="NKA1241" s="141"/>
      <c r="NKB1241" s="141"/>
      <c r="NKC1241" s="141"/>
      <c r="NKD1241" s="141"/>
      <c r="NKE1241" s="141"/>
      <c r="NKF1241" s="141"/>
      <c r="NKG1241" s="141"/>
      <c r="NKH1241" s="141"/>
      <c r="NKI1241" s="141"/>
      <c r="NKJ1241" s="141"/>
      <c r="NKK1241" s="141"/>
      <c r="NKL1241" s="141"/>
      <c r="NKM1241" s="141"/>
      <c r="NKN1241" s="141"/>
      <c r="NKO1241" s="141"/>
      <c r="NKP1241" s="141"/>
      <c r="NKQ1241" s="141"/>
      <c r="NKR1241" s="141"/>
      <c r="NKS1241" s="141"/>
      <c r="NKT1241" s="141"/>
      <c r="NKU1241" s="141"/>
      <c r="NKV1241" s="141"/>
      <c r="NKW1241" s="141"/>
      <c r="NKX1241" s="141"/>
      <c r="NKY1241" s="141"/>
      <c r="NKZ1241" s="141"/>
      <c r="NLA1241" s="141"/>
      <c r="NLB1241" s="141"/>
      <c r="NLC1241" s="141"/>
      <c r="NLD1241" s="141"/>
      <c r="NLE1241" s="141"/>
      <c r="NLF1241" s="141"/>
      <c r="NLG1241" s="141"/>
      <c r="NLH1241" s="141"/>
      <c r="NLI1241" s="141"/>
      <c r="NLJ1241" s="141"/>
      <c r="NLK1241" s="141"/>
      <c r="NLL1241" s="141"/>
      <c r="NLM1241" s="141"/>
      <c r="NLN1241" s="141"/>
      <c r="NLO1241" s="141"/>
      <c r="NLP1241" s="141"/>
      <c r="NLQ1241" s="141"/>
      <c r="NLR1241" s="141"/>
      <c r="NLS1241" s="141"/>
      <c r="NLT1241" s="141"/>
      <c r="NLU1241" s="141"/>
      <c r="NLV1241" s="141"/>
      <c r="NLW1241" s="141"/>
      <c r="NLX1241" s="141"/>
      <c r="NLY1241" s="141"/>
      <c r="NLZ1241" s="141"/>
      <c r="NMA1241" s="141"/>
      <c r="NMB1241" s="141"/>
      <c r="NMC1241" s="141"/>
      <c r="NMD1241" s="141"/>
      <c r="NME1241" s="141"/>
      <c r="NMF1241" s="141"/>
      <c r="NMG1241" s="141"/>
      <c r="NMH1241" s="141"/>
      <c r="NMI1241" s="141"/>
      <c r="NMJ1241" s="141"/>
      <c r="NMK1241" s="141"/>
      <c r="NML1241" s="141"/>
      <c r="NMM1241" s="141"/>
      <c r="NMN1241" s="141"/>
      <c r="NMO1241" s="141"/>
      <c r="NMP1241" s="141"/>
      <c r="NMQ1241" s="141"/>
      <c r="NMR1241" s="141"/>
      <c r="NMS1241" s="141"/>
      <c r="NMT1241" s="141"/>
      <c r="NMU1241" s="141"/>
      <c r="NMV1241" s="141"/>
      <c r="NMW1241" s="141"/>
      <c r="NMX1241" s="141"/>
      <c r="NMY1241" s="141"/>
      <c r="NMZ1241" s="141"/>
      <c r="NNA1241" s="141"/>
      <c r="NNB1241" s="141"/>
      <c r="NNC1241" s="141"/>
      <c r="NND1241" s="141"/>
      <c r="NNE1241" s="141"/>
      <c r="NNF1241" s="141"/>
      <c r="NNG1241" s="141"/>
      <c r="NNH1241" s="141"/>
      <c r="NNI1241" s="141"/>
      <c r="NNJ1241" s="141"/>
      <c r="NNK1241" s="141"/>
      <c r="NNL1241" s="141"/>
      <c r="NNM1241" s="141"/>
      <c r="NNN1241" s="141"/>
      <c r="NNO1241" s="141"/>
      <c r="NNP1241" s="141"/>
      <c r="NNQ1241" s="141"/>
      <c r="NNR1241" s="141"/>
      <c r="NNS1241" s="141"/>
      <c r="NNT1241" s="141"/>
      <c r="NNU1241" s="141"/>
      <c r="NNV1241" s="141"/>
      <c r="NNW1241" s="141"/>
      <c r="NNX1241" s="141"/>
      <c r="NNY1241" s="141"/>
      <c r="NNZ1241" s="141"/>
      <c r="NOA1241" s="141"/>
      <c r="NOB1241" s="141"/>
      <c r="NOC1241" s="141"/>
      <c r="NOD1241" s="141"/>
      <c r="NOE1241" s="141"/>
      <c r="NOF1241" s="141"/>
      <c r="NOG1241" s="141"/>
      <c r="NOH1241" s="141"/>
      <c r="NOI1241" s="141"/>
      <c r="NOJ1241" s="141"/>
      <c r="NOK1241" s="141"/>
      <c r="NOL1241" s="141"/>
      <c r="NOM1241" s="141"/>
      <c r="NON1241" s="141"/>
      <c r="NOO1241" s="141"/>
      <c r="NOP1241" s="141"/>
      <c r="NOQ1241" s="141"/>
      <c r="NOR1241" s="141"/>
      <c r="NOS1241" s="141"/>
      <c r="NOT1241" s="141"/>
      <c r="NOU1241" s="141"/>
      <c r="NOV1241" s="141"/>
      <c r="NOW1241" s="141"/>
      <c r="NOX1241" s="141"/>
      <c r="NOY1241" s="141"/>
      <c r="NOZ1241" s="141"/>
      <c r="NPA1241" s="141"/>
      <c r="NPB1241" s="141"/>
      <c r="NPC1241" s="141"/>
      <c r="NPD1241" s="141"/>
      <c r="NPE1241" s="141"/>
      <c r="NPF1241" s="141"/>
      <c r="NPG1241" s="141"/>
      <c r="NPH1241" s="141"/>
      <c r="NPI1241" s="141"/>
      <c r="NPJ1241" s="141"/>
      <c r="NPK1241" s="141"/>
      <c r="NPL1241" s="141"/>
      <c r="NPM1241" s="141"/>
      <c r="NPN1241" s="141"/>
      <c r="NPO1241" s="141"/>
      <c r="NPP1241" s="141"/>
      <c r="NPQ1241" s="141"/>
      <c r="NPR1241" s="141"/>
      <c r="NPS1241" s="141"/>
      <c r="NPT1241" s="141"/>
      <c r="NPU1241" s="141"/>
      <c r="NPV1241" s="141"/>
      <c r="NPW1241" s="141"/>
      <c r="NPX1241" s="141"/>
      <c r="NPY1241" s="141"/>
      <c r="NPZ1241" s="141"/>
      <c r="NQA1241" s="141"/>
      <c r="NQB1241" s="141"/>
      <c r="NQC1241" s="141"/>
      <c r="NQD1241" s="141"/>
      <c r="NQE1241" s="141"/>
      <c r="NQF1241" s="141"/>
      <c r="NQG1241" s="141"/>
      <c r="NQH1241" s="141"/>
      <c r="NQI1241" s="141"/>
      <c r="NQJ1241" s="141"/>
      <c r="NQK1241" s="141"/>
      <c r="NQL1241" s="141"/>
      <c r="NQM1241" s="141"/>
      <c r="NQN1241" s="141"/>
      <c r="NQO1241" s="141"/>
      <c r="NQP1241" s="141"/>
      <c r="NQQ1241" s="141"/>
      <c r="NQR1241" s="141"/>
      <c r="NQS1241" s="141"/>
      <c r="NQT1241" s="141"/>
      <c r="NQU1241" s="141"/>
      <c r="NQV1241" s="141"/>
      <c r="NQW1241" s="141"/>
      <c r="NQX1241" s="141"/>
      <c r="NQY1241" s="141"/>
      <c r="NQZ1241" s="141"/>
      <c r="NRA1241" s="141"/>
      <c r="NRB1241" s="141"/>
      <c r="NRC1241" s="141"/>
      <c r="NRD1241" s="141"/>
      <c r="NRE1241" s="141"/>
      <c r="NRF1241" s="141"/>
      <c r="NRG1241" s="141"/>
      <c r="NRH1241" s="141"/>
      <c r="NRI1241" s="141"/>
      <c r="NRJ1241" s="141"/>
      <c r="NRK1241" s="141"/>
      <c r="NRL1241" s="141"/>
      <c r="NRM1241" s="141"/>
      <c r="NRN1241" s="141"/>
      <c r="NRO1241" s="141"/>
      <c r="NRP1241" s="141"/>
      <c r="NRQ1241" s="141"/>
      <c r="NRR1241" s="141"/>
      <c r="NRS1241" s="141"/>
      <c r="NRT1241" s="141"/>
      <c r="NRU1241" s="141"/>
      <c r="NRV1241" s="141"/>
      <c r="NRW1241" s="141"/>
      <c r="NRX1241" s="141"/>
      <c r="NRY1241" s="141"/>
      <c r="NRZ1241" s="141"/>
      <c r="NSA1241" s="141"/>
      <c r="NSB1241" s="141"/>
      <c r="NSC1241" s="141"/>
      <c r="NSD1241" s="141"/>
      <c r="NSE1241" s="141"/>
      <c r="NSF1241" s="141"/>
      <c r="NSG1241" s="141"/>
      <c r="NSH1241" s="141"/>
      <c r="NSI1241" s="141"/>
      <c r="NSJ1241" s="141"/>
      <c r="NSK1241" s="141"/>
      <c r="NSL1241" s="141"/>
      <c r="NSM1241" s="141"/>
      <c r="NSN1241" s="141"/>
      <c r="NSO1241" s="141"/>
      <c r="NSP1241" s="141"/>
      <c r="NSQ1241" s="141"/>
      <c r="NSR1241" s="141"/>
      <c r="NSS1241" s="141"/>
      <c r="NST1241" s="141"/>
      <c r="NSU1241" s="141"/>
      <c r="NSV1241" s="141"/>
      <c r="NSW1241" s="141"/>
      <c r="NSX1241" s="141"/>
      <c r="NSY1241" s="141"/>
      <c r="NSZ1241" s="141"/>
      <c r="NTA1241" s="141"/>
      <c r="NTB1241" s="141"/>
      <c r="NTC1241" s="141"/>
      <c r="NTD1241" s="141"/>
      <c r="NTE1241" s="141"/>
      <c r="NTF1241" s="141"/>
      <c r="NTG1241" s="141"/>
      <c r="NTH1241" s="141"/>
      <c r="NTI1241" s="141"/>
      <c r="NTJ1241" s="141"/>
      <c r="NTK1241" s="141"/>
      <c r="NTL1241" s="141"/>
      <c r="NTM1241" s="141"/>
      <c r="NTN1241" s="141"/>
      <c r="NTO1241" s="141"/>
      <c r="NTP1241" s="141"/>
      <c r="NTQ1241" s="141"/>
      <c r="NTR1241" s="141"/>
      <c r="NTS1241" s="141"/>
      <c r="NTT1241" s="141"/>
      <c r="NTU1241" s="141"/>
      <c r="NTV1241" s="141"/>
      <c r="NTW1241" s="141"/>
      <c r="NTX1241" s="141"/>
      <c r="NTY1241" s="141"/>
      <c r="NTZ1241" s="141"/>
      <c r="NUA1241" s="141"/>
      <c r="NUB1241" s="141"/>
      <c r="NUC1241" s="141"/>
      <c r="NUD1241" s="141"/>
      <c r="NUE1241" s="141"/>
      <c r="NUF1241" s="141"/>
      <c r="NUG1241" s="141"/>
      <c r="NUH1241" s="141"/>
      <c r="NUI1241" s="141"/>
      <c r="NUJ1241" s="141"/>
      <c r="NUK1241" s="141"/>
      <c r="NUL1241" s="141"/>
      <c r="NUM1241" s="141"/>
      <c r="NUN1241" s="141"/>
      <c r="NUO1241" s="141"/>
      <c r="NUP1241" s="141"/>
      <c r="NUQ1241" s="141"/>
      <c r="NUR1241" s="141"/>
      <c r="NUS1241" s="141"/>
      <c r="NUT1241" s="141"/>
      <c r="NUU1241" s="141"/>
      <c r="NUV1241" s="141"/>
      <c r="NUW1241" s="141"/>
      <c r="NUX1241" s="141"/>
      <c r="NUY1241" s="141"/>
      <c r="NUZ1241" s="141"/>
      <c r="NVA1241" s="141"/>
      <c r="NVB1241" s="141"/>
      <c r="NVC1241" s="141"/>
      <c r="NVD1241" s="141"/>
      <c r="NVE1241" s="141"/>
      <c r="NVF1241" s="141"/>
      <c r="NVG1241" s="141"/>
      <c r="NVH1241" s="141"/>
      <c r="NVI1241" s="141"/>
      <c r="NVJ1241" s="141"/>
      <c r="NVK1241" s="141"/>
      <c r="NVL1241" s="141"/>
      <c r="NVM1241" s="141"/>
      <c r="NVN1241" s="141"/>
      <c r="NVO1241" s="141"/>
      <c r="NVP1241" s="141"/>
      <c r="NVQ1241" s="141"/>
      <c r="NVR1241" s="141"/>
      <c r="NVS1241" s="141"/>
      <c r="NVT1241" s="141"/>
      <c r="NVU1241" s="141"/>
      <c r="NVV1241" s="141"/>
      <c r="NVW1241" s="141"/>
      <c r="NVX1241" s="141"/>
      <c r="NVY1241" s="141"/>
      <c r="NVZ1241" s="141"/>
      <c r="NWA1241" s="141"/>
      <c r="NWB1241" s="141"/>
      <c r="NWC1241" s="141"/>
      <c r="NWD1241" s="141"/>
      <c r="NWE1241" s="141"/>
      <c r="NWF1241" s="141"/>
      <c r="NWG1241" s="141"/>
      <c r="NWH1241" s="141"/>
      <c r="NWI1241" s="141"/>
      <c r="NWJ1241" s="141"/>
      <c r="NWK1241" s="141"/>
      <c r="NWL1241" s="141"/>
      <c r="NWM1241" s="141"/>
      <c r="NWN1241" s="141"/>
      <c r="NWO1241" s="141"/>
      <c r="NWP1241" s="141"/>
      <c r="NWQ1241" s="141"/>
      <c r="NWR1241" s="141"/>
      <c r="NWS1241" s="141"/>
      <c r="NWT1241" s="141"/>
      <c r="NWU1241" s="141"/>
      <c r="NWV1241" s="141"/>
      <c r="NWW1241" s="141"/>
      <c r="NWX1241" s="141"/>
      <c r="NWY1241" s="141"/>
      <c r="NWZ1241" s="141"/>
      <c r="NXA1241" s="141"/>
      <c r="NXB1241" s="141"/>
      <c r="NXC1241" s="141"/>
      <c r="NXD1241" s="141"/>
      <c r="NXE1241" s="141"/>
      <c r="NXF1241" s="141"/>
      <c r="NXG1241" s="141"/>
      <c r="NXH1241" s="141"/>
      <c r="NXI1241" s="141"/>
      <c r="NXJ1241" s="141"/>
      <c r="NXK1241" s="141"/>
      <c r="NXL1241" s="141"/>
      <c r="NXM1241" s="141"/>
      <c r="NXN1241" s="141"/>
      <c r="NXO1241" s="141"/>
      <c r="NXP1241" s="141"/>
      <c r="NXQ1241" s="141"/>
      <c r="NXR1241" s="141"/>
      <c r="NXS1241" s="141"/>
      <c r="NXT1241" s="141"/>
      <c r="NXU1241" s="141"/>
      <c r="NXV1241" s="141"/>
      <c r="NXW1241" s="141"/>
      <c r="NXX1241" s="141"/>
      <c r="NXY1241" s="141"/>
      <c r="NXZ1241" s="141"/>
      <c r="NYA1241" s="141"/>
      <c r="NYB1241" s="141"/>
      <c r="NYC1241" s="141"/>
      <c r="NYD1241" s="141"/>
      <c r="NYE1241" s="141"/>
      <c r="NYF1241" s="141"/>
      <c r="NYG1241" s="141"/>
      <c r="NYH1241" s="141"/>
      <c r="NYI1241" s="141"/>
      <c r="NYJ1241" s="141"/>
      <c r="NYK1241" s="141"/>
      <c r="NYL1241" s="141"/>
      <c r="NYM1241" s="141"/>
      <c r="NYN1241" s="141"/>
      <c r="NYO1241" s="141"/>
      <c r="NYP1241" s="141"/>
      <c r="NYQ1241" s="141"/>
      <c r="NYR1241" s="141"/>
      <c r="NYS1241" s="141"/>
      <c r="NYT1241" s="141"/>
      <c r="NYU1241" s="141"/>
      <c r="NYV1241" s="141"/>
      <c r="NYW1241" s="141"/>
      <c r="NYX1241" s="141"/>
      <c r="NYY1241" s="141"/>
      <c r="NYZ1241" s="141"/>
      <c r="NZA1241" s="141"/>
      <c r="NZB1241" s="141"/>
      <c r="NZC1241" s="141"/>
      <c r="NZD1241" s="141"/>
      <c r="NZE1241" s="141"/>
      <c r="NZF1241" s="141"/>
      <c r="NZG1241" s="141"/>
      <c r="NZH1241" s="141"/>
      <c r="NZI1241" s="141"/>
      <c r="NZJ1241" s="141"/>
      <c r="NZK1241" s="141"/>
      <c r="NZL1241" s="141"/>
      <c r="NZM1241" s="141"/>
      <c r="NZN1241" s="141"/>
      <c r="NZO1241" s="141"/>
      <c r="NZP1241" s="141"/>
      <c r="NZQ1241" s="141"/>
      <c r="NZR1241" s="141"/>
      <c r="NZS1241" s="141"/>
      <c r="NZT1241" s="141"/>
      <c r="NZU1241" s="141"/>
      <c r="NZV1241" s="141"/>
      <c r="NZW1241" s="141"/>
      <c r="NZX1241" s="141"/>
      <c r="NZY1241" s="141"/>
      <c r="NZZ1241" s="141"/>
      <c r="OAA1241" s="141"/>
      <c r="OAB1241" s="141"/>
      <c r="OAC1241" s="141"/>
      <c r="OAD1241" s="141"/>
      <c r="OAE1241" s="141"/>
      <c r="OAF1241" s="141"/>
      <c r="OAG1241" s="141"/>
      <c r="OAH1241" s="141"/>
      <c r="OAI1241" s="141"/>
      <c r="OAJ1241" s="141"/>
      <c r="OAK1241" s="141"/>
      <c r="OAL1241" s="141"/>
      <c r="OAM1241" s="141"/>
      <c r="OAN1241" s="141"/>
      <c r="OAO1241" s="141"/>
      <c r="OAP1241" s="141"/>
      <c r="OAQ1241" s="141"/>
      <c r="OAR1241" s="141"/>
      <c r="OAS1241" s="141"/>
      <c r="OAT1241" s="141"/>
      <c r="OAU1241" s="141"/>
      <c r="OAV1241" s="141"/>
      <c r="OAW1241" s="141"/>
      <c r="OAX1241" s="141"/>
      <c r="OAY1241" s="141"/>
      <c r="OAZ1241" s="141"/>
      <c r="OBA1241" s="141"/>
      <c r="OBB1241" s="141"/>
      <c r="OBC1241" s="141"/>
      <c r="OBD1241" s="141"/>
      <c r="OBE1241" s="141"/>
      <c r="OBF1241" s="141"/>
      <c r="OBG1241" s="141"/>
      <c r="OBH1241" s="141"/>
      <c r="OBI1241" s="141"/>
      <c r="OBJ1241" s="141"/>
      <c r="OBK1241" s="141"/>
      <c r="OBL1241" s="141"/>
      <c r="OBM1241" s="141"/>
      <c r="OBN1241" s="141"/>
      <c r="OBO1241" s="141"/>
      <c r="OBP1241" s="141"/>
      <c r="OBQ1241" s="141"/>
      <c r="OBR1241" s="141"/>
      <c r="OBS1241" s="141"/>
      <c r="OBT1241" s="141"/>
      <c r="OBU1241" s="141"/>
      <c r="OBV1241" s="141"/>
      <c r="OBW1241" s="141"/>
      <c r="OBX1241" s="141"/>
      <c r="OBY1241" s="141"/>
      <c r="OBZ1241" s="141"/>
      <c r="OCA1241" s="141"/>
      <c r="OCB1241" s="141"/>
      <c r="OCC1241" s="141"/>
      <c r="OCD1241" s="141"/>
      <c r="OCE1241" s="141"/>
      <c r="OCF1241" s="141"/>
      <c r="OCG1241" s="141"/>
      <c r="OCH1241" s="141"/>
      <c r="OCI1241" s="141"/>
      <c r="OCJ1241" s="141"/>
      <c r="OCK1241" s="141"/>
      <c r="OCL1241" s="141"/>
      <c r="OCM1241" s="141"/>
      <c r="OCN1241" s="141"/>
      <c r="OCO1241" s="141"/>
      <c r="OCP1241" s="141"/>
      <c r="OCQ1241" s="141"/>
      <c r="OCR1241" s="141"/>
      <c r="OCS1241" s="141"/>
      <c r="OCT1241" s="141"/>
      <c r="OCU1241" s="141"/>
      <c r="OCV1241" s="141"/>
      <c r="OCW1241" s="141"/>
      <c r="OCX1241" s="141"/>
      <c r="OCY1241" s="141"/>
      <c r="OCZ1241" s="141"/>
      <c r="ODA1241" s="141"/>
      <c r="ODB1241" s="141"/>
      <c r="ODC1241" s="141"/>
      <c r="ODD1241" s="141"/>
      <c r="ODE1241" s="141"/>
      <c r="ODF1241" s="141"/>
      <c r="ODG1241" s="141"/>
      <c r="ODH1241" s="141"/>
      <c r="ODI1241" s="141"/>
      <c r="ODJ1241" s="141"/>
      <c r="ODK1241" s="141"/>
      <c r="ODL1241" s="141"/>
      <c r="ODM1241" s="141"/>
      <c r="ODN1241" s="141"/>
      <c r="ODO1241" s="141"/>
      <c r="ODP1241" s="141"/>
      <c r="ODQ1241" s="141"/>
      <c r="ODR1241" s="141"/>
      <c r="ODS1241" s="141"/>
      <c r="ODT1241" s="141"/>
      <c r="ODU1241" s="141"/>
      <c r="ODV1241" s="141"/>
      <c r="ODW1241" s="141"/>
      <c r="ODX1241" s="141"/>
      <c r="ODY1241" s="141"/>
      <c r="ODZ1241" s="141"/>
      <c r="OEA1241" s="141"/>
      <c r="OEB1241" s="141"/>
      <c r="OEC1241" s="141"/>
      <c r="OED1241" s="141"/>
      <c r="OEE1241" s="141"/>
      <c r="OEF1241" s="141"/>
      <c r="OEG1241" s="141"/>
      <c r="OEH1241" s="141"/>
      <c r="OEI1241" s="141"/>
      <c r="OEJ1241" s="141"/>
      <c r="OEK1241" s="141"/>
      <c r="OEL1241" s="141"/>
      <c r="OEM1241" s="141"/>
      <c r="OEN1241" s="141"/>
      <c r="OEO1241" s="141"/>
      <c r="OEP1241" s="141"/>
      <c r="OEQ1241" s="141"/>
      <c r="OER1241" s="141"/>
      <c r="OES1241" s="141"/>
      <c r="OET1241" s="141"/>
      <c r="OEU1241" s="141"/>
      <c r="OEV1241" s="141"/>
      <c r="OEW1241" s="141"/>
      <c r="OEX1241" s="141"/>
      <c r="OEY1241" s="141"/>
      <c r="OEZ1241" s="141"/>
      <c r="OFA1241" s="141"/>
      <c r="OFB1241" s="141"/>
      <c r="OFC1241" s="141"/>
      <c r="OFD1241" s="141"/>
      <c r="OFE1241" s="141"/>
      <c r="OFF1241" s="141"/>
      <c r="OFG1241" s="141"/>
      <c r="OFH1241" s="141"/>
      <c r="OFI1241" s="141"/>
      <c r="OFJ1241" s="141"/>
      <c r="OFK1241" s="141"/>
      <c r="OFL1241" s="141"/>
      <c r="OFM1241" s="141"/>
      <c r="OFN1241" s="141"/>
      <c r="OFO1241" s="141"/>
      <c r="OFP1241" s="141"/>
      <c r="OFQ1241" s="141"/>
      <c r="OFR1241" s="141"/>
      <c r="OFS1241" s="141"/>
      <c r="OFT1241" s="141"/>
      <c r="OFU1241" s="141"/>
      <c r="OFV1241" s="141"/>
      <c r="OFW1241" s="141"/>
      <c r="OFX1241" s="141"/>
      <c r="OFY1241" s="141"/>
      <c r="OFZ1241" s="141"/>
      <c r="OGA1241" s="141"/>
      <c r="OGB1241" s="141"/>
      <c r="OGC1241" s="141"/>
      <c r="OGD1241" s="141"/>
      <c r="OGE1241" s="141"/>
      <c r="OGF1241" s="141"/>
      <c r="OGG1241" s="141"/>
      <c r="OGH1241" s="141"/>
      <c r="OGI1241" s="141"/>
      <c r="OGJ1241" s="141"/>
      <c r="OGK1241" s="141"/>
      <c r="OGL1241" s="141"/>
      <c r="OGM1241" s="141"/>
      <c r="OGN1241" s="141"/>
      <c r="OGO1241" s="141"/>
      <c r="OGP1241" s="141"/>
      <c r="OGQ1241" s="141"/>
      <c r="OGR1241" s="141"/>
      <c r="OGS1241" s="141"/>
      <c r="OGT1241" s="141"/>
      <c r="OGU1241" s="141"/>
      <c r="OGV1241" s="141"/>
      <c r="OGW1241" s="141"/>
      <c r="OGX1241" s="141"/>
      <c r="OGY1241" s="141"/>
      <c r="OGZ1241" s="141"/>
      <c r="OHA1241" s="141"/>
      <c r="OHB1241" s="141"/>
      <c r="OHC1241" s="141"/>
      <c r="OHD1241" s="141"/>
      <c r="OHE1241" s="141"/>
      <c r="OHF1241" s="141"/>
      <c r="OHG1241" s="141"/>
      <c r="OHH1241" s="141"/>
      <c r="OHI1241" s="141"/>
      <c r="OHJ1241" s="141"/>
      <c r="OHK1241" s="141"/>
      <c r="OHL1241" s="141"/>
      <c r="OHM1241" s="141"/>
      <c r="OHN1241" s="141"/>
      <c r="OHO1241" s="141"/>
      <c r="OHP1241" s="141"/>
      <c r="OHQ1241" s="141"/>
      <c r="OHR1241" s="141"/>
      <c r="OHS1241" s="141"/>
      <c r="OHT1241" s="141"/>
      <c r="OHU1241" s="141"/>
      <c r="OHV1241" s="141"/>
      <c r="OHW1241" s="141"/>
      <c r="OHX1241" s="141"/>
      <c r="OHY1241" s="141"/>
      <c r="OHZ1241" s="141"/>
      <c r="OIA1241" s="141"/>
      <c r="OIB1241" s="141"/>
      <c r="OIC1241" s="141"/>
      <c r="OID1241" s="141"/>
      <c r="OIE1241" s="141"/>
      <c r="OIF1241" s="141"/>
      <c r="OIG1241" s="141"/>
      <c r="OIH1241" s="141"/>
      <c r="OII1241" s="141"/>
      <c r="OIJ1241" s="141"/>
      <c r="OIK1241" s="141"/>
      <c r="OIL1241" s="141"/>
      <c r="OIM1241" s="141"/>
      <c r="OIN1241" s="141"/>
      <c r="OIO1241" s="141"/>
      <c r="OIP1241" s="141"/>
      <c r="OIQ1241" s="141"/>
      <c r="OIR1241" s="141"/>
      <c r="OIS1241" s="141"/>
      <c r="OIT1241" s="141"/>
      <c r="OIU1241" s="141"/>
      <c r="OIV1241" s="141"/>
      <c r="OIW1241" s="141"/>
      <c r="OIX1241" s="141"/>
      <c r="OIY1241" s="141"/>
      <c r="OIZ1241" s="141"/>
      <c r="OJA1241" s="141"/>
      <c r="OJB1241" s="141"/>
      <c r="OJC1241" s="141"/>
      <c r="OJD1241" s="141"/>
      <c r="OJE1241" s="141"/>
      <c r="OJF1241" s="141"/>
      <c r="OJG1241" s="141"/>
      <c r="OJH1241" s="141"/>
      <c r="OJI1241" s="141"/>
      <c r="OJJ1241" s="141"/>
      <c r="OJK1241" s="141"/>
      <c r="OJL1241" s="141"/>
      <c r="OJM1241" s="141"/>
      <c r="OJN1241" s="141"/>
      <c r="OJO1241" s="141"/>
      <c r="OJP1241" s="141"/>
      <c r="OJQ1241" s="141"/>
      <c r="OJR1241" s="141"/>
      <c r="OJS1241" s="141"/>
      <c r="OJT1241" s="141"/>
      <c r="OJU1241" s="141"/>
      <c r="OJV1241" s="141"/>
      <c r="OJW1241" s="141"/>
      <c r="OJX1241" s="141"/>
      <c r="OJY1241" s="141"/>
      <c r="OJZ1241" s="141"/>
      <c r="OKA1241" s="141"/>
      <c r="OKB1241" s="141"/>
      <c r="OKC1241" s="141"/>
      <c r="OKD1241" s="141"/>
      <c r="OKE1241" s="141"/>
      <c r="OKF1241" s="141"/>
      <c r="OKG1241" s="141"/>
      <c r="OKH1241" s="141"/>
      <c r="OKI1241" s="141"/>
      <c r="OKJ1241" s="141"/>
      <c r="OKK1241" s="141"/>
      <c r="OKL1241" s="141"/>
      <c r="OKM1241" s="141"/>
      <c r="OKN1241" s="141"/>
      <c r="OKO1241" s="141"/>
      <c r="OKP1241" s="141"/>
      <c r="OKQ1241" s="141"/>
      <c r="OKR1241" s="141"/>
      <c r="OKS1241" s="141"/>
      <c r="OKT1241" s="141"/>
      <c r="OKU1241" s="141"/>
      <c r="OKV1241" s="141"/>
      <c r="OKW1241" s="141"/>
      <c r="OKX1241" s="141"/>
      <c r="OKY1241" s="141"/>
      <c r="OKZ1241" s="141"/>
      <c r="OLA1241" s="141"/>
      <c r="OLB1241" s="141"/>
      <c r="OLC1241" s="141"/>
      <c r="OLD1241" s="141"/>
      <c r="OLE1241" s="141"/>
      <c r="OLF1241" s="141"/>
      <c r="OLG1241" s="141"/>
      <c r="OLH1241" s="141"/>
      <c r="OLI1241" s="141"/>
      <c r="OLJ1241" s="141"/>
      <c r="OLK1241" s="141"/>
      <c r="OLL1241" s="141"/>
      <c r="OLM1241" s="141"/>
      <c r="OLN1241" s="141"/>
      <c r="OLO1241" s="141"/>
      <c r="OLP1241" s="141"/>
      <c r="OLQ1241" s="141"/>
      <c r="OLR1241" s="141"/>
      <c r="OLS1241" s="141"/>
      <c r="OLT1241" s="141"/>
      <c r="OLU1241" s="141"/>
      <c r="OLV1241" s="141"/>
      <c r="OLW1241" s="141"/>
      <c r="OLX1241" s="141"/>
      <c r="OLY1241" s="141"/>
      <c r="OLZ1241" s="141"/>
      <c r="OMA1241" s="141"/>
      <c r="OMB1241" s="141"/>
      <c r="OMC1241" s="141"/>
      <c r="OMD1241" s="141"/>
      <c r="OME1241" s="141"/>
      <c r="OMF1241" s="141"/>
      <c r="OMG1241" s="141"/>
      <c r="OMH1241" s="141"/>
      <c r="OMI1241" s="141"/>
      <c r="OMJ1241" s="141"/>
      <c r="OMK1241" s="141"/>
      <c r="OML1241" s="141"/>
      <c r="OMM1241" s="141"/>
      <c r="OMN1241" s="141"/>
      <c r="OMO1241" s="141"/>
      <c r="OMP1241" s="141"/>
      <c r="OMQ1241" s="141"/>
      <c r="OMR1241" s="141"/>
      <c r="OMS1241" s="141"/>
      <c r="OMT1241" s="141"/>
      <c r="OMU1241" s="141"/>
      <c r="OMV1241" s="141"/>
      <c r="OMW1241" s="141"/>
      <c r="OMX1241" s="141"/>
      <c r="OMY1241" s="141"/>
      <c r="OMZ1241" s="141"/>
      <c r="ONA1241" s="141"/>
      <c r="ONB1241" s="141"/>
      <c r="ONC1241" s="141"/>
      <c r="OND1241" s="141"/>
      <c r="ONE1241" s="141"/>
      <c r="ONF1241" s="141"/>
      <c r="ONG1241" s="141"/>
      <c r="ONH1241" s="141"/>
      <c r="ONI1241" s="141"/>
      <c r="ONJ1241" s="141"/>
      <c r="ONK1241" s="141"/>
      <c r="ONL1241" s="141"/>
      <c r="ONM1241" s="141"/>
      <c r="ONN1241" s="141"/>
      <c r="ONO1241" s="141"/>
      <c r="ONP1241" s="141"/>
      <c r="ONQ1241" s="141"/>
      <c r="ONR1241" s="141"/>
      <c r="ONS1241" s="141"/>
      <c r="ONT1241" s="141"/>
      <c r="ONU1241" s="141"/>
      <c r="ONV1241" s="141"/>
      <c r="ONW1241" s="141"/>
      <c r="ONX1241" s="141"/>
      <c r="ONY1241" s="141"/>
      <c r="ONZ1241" s="141"/>
      <c r="OOA1241" s="141"/>
      <c r="OOB1241" s="141"/>
      <c r="OOC1241" s="141"/>
      <c r="OOD1241" s="141"/>
      <c r="OOE1241" s="141"/>
      <c r="OOF1241" s="141"/>
      <c r="OOG1241" s="141"/>
      <c r="OOH1241" s="141"/>
      <c r="OOI1241" s="141"/>
      <c r="OOJ1241" s="141"/>
      <c r="OOK1241" s="141"/>
      <c r="OOL1241" s="141"/>
      <c r="OOM1241" s="141"/>
      <c r="OON1241" s="141"/>
      <c r="OOO1241" s="141"/>
      <c r="OOP1241" s="141"/>
      <c r="OOQ1241" s="141"/>
      <c r="OOR1241" s="141"/>
      <c r="OOS1241" s="141"/>
      <c r="OOT1241" s="141"/>
      <c r="OOU1241" s="141"/>
      <c r="OOV1241" s="141"/>
      <c r="OOW1241" s="141"/>
      <c r="OOX1241" s="141"/>
      <c r="OOY1241" s="141"/>
      <c r="OOZ1241" s="141"/>
      <c r="OPA1241" s="141"/>
      <c r="OPB1241" s="141"/>
      <c r="OPC1241" s="141"/>
      <c r="OPD1241" s="141"/>
      <c r="OPE1241" s="141"/>
      <c r="OPF1241" s="141"/>
      <c r="OPG1241" s="141"/>
      <c r="OPH1241" s="141"/>
      <c r="OPI1241" s="141"/>
      <c r="OPJ1241" s="141"/>
      <c r="OPK1241" s="141"/>
      <c r="OPL1241" s="141"/>
      <c r="OPM1241" s="141"/>
      <c r="OPN1241" s="141"/>
      <c r="OPO1241" s="141"/>
      <c r="OPP1241" s="141"/>
      <c r="OPQ1241" s="141"/>
      <c r="OPR1241" s="141"/>
      <c r="OPS1241" s="141"/>
      <c r="OPT1241" s="141"/>
      <c r="OPU1241" s="141"/>
      <c r="OPV1241" s="141"/>
      <c r="OPW1241" s="141"/>
      <c r="OPX1241" s="141"/>
      <c r="OPY1241" s="141"/>
      <c r="OPZ1241" s="141"/>
      <c r="OQA1241" s="141"/>
      <c r="OQB1241" s="141"/>
      <c r="OQC1241" s="141"/>
      <c r="OQD1241" s="141"/>
      <c r="OQE1241" s="141"/>
      <c r="OQF1241" s="141"/>
      <c r="OQG1241" s="141"/>
      <c r="OQH1241" s="141"/>
      <c r="OQI1241" s="141"/>
      <c r="OQJ1241" s="141"/>
      <c r="OQK1241" s="141"/>
      <c r="OQL1241" s="141"/>
      <c r="OQM1241" s="141"/>
      <c r="OQN1241" s="141"/>
      <c r="OQO1241" s="141"/>
      <c r="OQP1241" s="141"/>
      <c r="OQQ1241" s="141"/>
      <c r="OQR1241" s="141"/>
      <c r="OQS1241" s="141"/>
      <c r="OQT1241" s="141"/>
      <c r="OQU1241" s="141"/>
      <c r="OQV1241" s="141"/>
      <c r="OQW1241" s="141"/>
      <c r="OQX1241" s="141"/>
      <c r="OQY1241" s="141"/>
      <c r="OQZ1241" s="141"/>
      <c r="ORA1241" s="141"/>
      <c r="ORB1241" s="141"/>
      <c r="ORC1241" s="141"/>
      <c r="ORD1241" s="141"/>
      <c r="ORE1241" s="141"/>
      <c r="ORF1241" s="141"/>
      <c r="ORG1241" s="141"/>
      <c r="ORH1241" s="141"/>
      <c r="ORI1241" s="141"/>
      <c r="ORJ1241" s="141"/>
      <c r="ORK1241" s="141"/>
      <c r="ORL1241" s="141"/>
      <c r="ORM1241" s="141"/>
      <c r="ORN1241" s="141"/>
      <c r="ORO1241" s="141"/>
      <c r="ORP1241" s="141"/>
      <c r="ORQ1241" s="141"/>
      <c r="ORR1241" s="141"/>
      <c r="ORS1241" s="141"/>
      <c r="ORT1241" s="141"/>
      <c r="ORU1241" s="141"/>
      <c r="ORV1241" s="141"/>
      <c r="ORW1241" s="141"/>
      <c r="ORX1241" s="141"/>
      <c r="ORY1241" s="141"/>
      <c r="ORZ1241" s="141"/>
      <c r="OSA1241" s="141"/>
      <c r="OSB1241" s="141"/>
      <c r="OSC1241" s="141"/>
      <c r="OSD1241" s="141"/>
      <c r="OSE1241" s="141"/>
      <c r="OSF1241" s="141"/>
      <c r="OSG1241" s="141"/>
      <c r="OSH1241" s="141"/>
      <c r="OSI1241" s="141"/>
      <c r="OSJ1241" s="141"/>
      <c r="OSK1241" s="141"/>
      <c r="OSL1241" s="141"/>
      <c r="OSM1241" s="141"/>
      <c r="OSN1241" s="141"/>
      <c r="OSO1241" s="141"/>
      <c r="OSP1241" s="141"/>
      <c r="OSQ1241" s="141"/>
      <c r="OSR1241" s="141"/>
      <c r="OSS1241" s="141"/>
      <c r="OST1241" s="141"/>
      <c r="OSU1241" s="141"/>
      <c r="OSV1241" s="141"/>
      <c r="OSW1241" s="141"/>
      <c r="OSX1241" s="141"/>
      <c r="OSY1241" s="141"/>
      <c r="OSZ1241" s="141"/>
      <c r="OTA1241" s="141"/>
      <c r="OTB1241" s="141"/>
      <c r="OTC1241" s="141"/>
      <c r="OTD1241" s="141"/>
      <c r="OTE1241" s="141"/>
      <c r="OTF1241" s="141"/>
      <c r="OTG1241" s="141"/>
      <c r="OTH1241" s="141"/>
      <c r="OTI1241" s="141"/>
      <c r="OTJ1241" s="141"/>
      <c r="OTK1241" s="141"/>
      <c r="OTL1241" s="141"/>
      <c r="OTM1241" s="141"/>
      <c r="OTN1241" s="141"/>
      <c r="OTO1241" s="141"/>
      <c r="OTP1241" s="141"/>
      <c r="OTQ1241" s="141"/>
      <c r="OTR1241" s="141"/>
      <c r="OTS1241" s="141"/>
      <c r="OTT1241" s="141"/>
      <c r="OTU1241" s="141"/>
      <c r="OTV1241" s="141"/>
      <c r="OTW1241" s="141"/>
      <c r="OTX1241" s="141"/>
      <c r="OTY1241" s="141"/>
      <c r="OTZ1241" s="141"/>
      <c r="OUA1241" s="141"/>
      <c r="OUB1241" s="141"/>
      <c r="OUC1241" s="141"/>
      <c r="OUD1241" s="141"/>
      <c r="OUE1241" s="141"/>
      <c r="OUF1241" s="141"/>
      <c r="OUG1241" s="141"/>
      <c r="OUH1241" s="141"/>
      <c r="OUI1241" s="141"/>
      <c r="OUJ1241" s="141"/>
      <c r="OUK1241" s="141"/>
      <c r="OUL1241" s="141"/>
      <c r="OUM1241" s="141"/>
      <c r="OUN1241" s="141"/>
      <c r="OUO1241" s="141"/>
      <c r="OUP1241" s="141"/>
      <c r="OUQ1241" s="141"/>
      <c r="OUR1241" s="141"/>
      <c r="OUS1241" s="141"/>
      <c r="OUT1241" s="141"/>
      <c r="OUU1241" s="141"/>
      <c r="OUV1241" s="141"/>
      <c r="OUW1241" s="141"/>
      <c r="OUX1241" s="141"/>
      <c r="OUY1241" s="141"/>
      <c r="OUZ1241" s="141"/>
      <c r="OVA1241" s="141"/>
      <c r="OVB1241" s="141"/>
      <c r="OVC1241" s="141"/>
      <c r="OVD1241" s="141"/>
      <c r="OVE1241" s="141"/>
      <c r="OVF1241" s="141"/>
      <c r="OVG1241" s="141"/>
      <c r="OVH1241" s="141"/>
      <c r="OVI1241" s="141"/>
      <c r="OVJ1241" s="141"/>
      <c r="OVK1241" s="141"/>
      <c r="OVL1241" s="141"/>
      <c r="OVM1241" s="141"/>
      <c r="OVN1241" s="141"/>
      <c r="OVO1241" s="141"/>
      <c r="OVP1241" s="141"/>
      <c r="OVQ1241" s="141"/>
      <c r="OVR1241" s="141"/>
      <c r="OVS1241" s="141"/>
      <c r="OVT1241" s="141"/>
      <c r="OVU1241" s="141"/>
      <c r="OVV1241" s="141"/>
      <c r="OVW1241" s="141"/>
      <c r="OVX1241" s="141"/>
      <c r="OVY1241" s="141"/>
      <c r="OVZ1241" s="141"/>
      <c r="OWA1241" s="141"/>
      <c r="OWB1241" s="141"/>
      <c r="OWC1241" s="141"/>
      <c r="OWD1241" s="141"/>
      <c r="OWE1241" s="141"/>
      <c r="OWF1241" s="141"/>
      <c r="OWG1241" s="141"/>
      <c r="OWH1241" s="141"/>
      <c r="OWI1241" s="141"/>
      <c r="OWJ1241" s="141"/>
      <c r="OWK1241" s="141"/>
      <c r="OWL1241" s="141"/>
      <c r="OWM1241" s="141"/>
      <c r="OWN1241" s="141"/>
      <c r="OWO1241" s="141"/>
      <c r="OWP1241" s="141"/>
      <c r="OWQ1241" s="141"/>
      <c r="OWR1241" s="141"/>
      <c r="OWS1241" s="141"/>
      <c r="OWT1241" s="141"/>
      <c r="OWU1241" s="141"/>
      <c r="OWV1241" s="141"/>
      <c r="OWW1241" s="141"/>
      <c r="OWX1241" s="141"/>
      <c r="OWY1241" s="141"/>
      <c r="OWZ1241" s="141"/>
      <c r="OXA1241" s="141"/>
      <c r="OXB1241" s="141"/>
      <c r="OXC1241" s="141"/>
      <c r="OXD1241" s="141"/>
      <c r="OXE1241" s="141"/>
      <c r="OXF1241" s="141"/>
      <c r="OXG1241" s="141"/>
      <c r="OXH1241" s="141"/>
      <c r="OXI1241" s="141"/>
      <c r="OXJ1241" s="141"/>
      <c r="OXK1241" s="141"/>
      <c r="OXL1241" s="141"/>
      <c r="OXM1241" s="141"/>
      <c r="OXN1241" s="141"/>
      <c r="OXO1241" s="141"/>
      <c r="OXP1241" s="141"/>
      <c r="OXQ1241" s="141"/>
      <c r="OXR1241" s="141"/>
      <c r="OXS1241" s="141"/>
      <c r="OXT1241" s="141"/>
      <c r="OXU1241" s="141"/>
      <c r="OXV1241" s="141"/>
      <c r="OXW1241" s="141"/>
      <c r="OXX1241" s="141"/>
      <c r="OXY1241" s="141"/>
      <c r="OXZ1241" s="141"/>
      <c r="OYA1241" s="141"/>
      <c r="OYB1241" s="141"/>
      <c r="OYC1241" s="141"/>
      <c r="OYD1241" s="141"/>
      <c r="OYE1241" s="141"/>
      <c r="OYF1241" s="141"/>
      <c r="OYG1241" s="141"/>
      <c r="OYH1241" s="141"/>
      <c r="OYI1241" s="141"/>
      <c r="OYJ1241" s="141"/>
      <c r="OYK1241" s="141"/>
      <c r="OYL1241" s="141"/>
      <c r="OYM1241" s="141"/>
      <c r="OYN1241" s="141"/>
      <c r="OYO1241" s="141"/>
      <c r="OYP1241" s="141"/>
      <c r="OYQ1241" s="141"/>
      <c r="OYR1241" s="141"/>
      <c r="OYS1241" s="141"/>
      <c r="OYT1241" s="141"/>
      <c r="OYU1241" s="141"/>
      <c r="OYV1241" s="141"/>
      <c r="OYW1241" s="141"/>
      <c r="OYX1241" s="141"/>
      <c r="OYY1241" s="141"/>
      <c r="OYZ1241" s="141"/>
      <c r="OZA1241" s="141"/>
      <c r="OZB1241" s="141"/>
      <c r="OZC1241" s="141"/>
      <c r="OZD1241" s="141"/>
      <c r="OZE1241" s="141"/>
      <c r="OZF1241" s="141"/>
      <c r="OZG1241" s="141"/>
      <c r="OZH1241" s="141"/>
      <c r="OZI1241" s="141"/>
      <c r="OZJ1241" s="141"/>
      <c r="OZK1241" s="141"/>
      <c r="OZL1241" s="141"/>
      <c r="OZM1241" s="141"/>
      <c r="OZN1241" s="141"/>
      <c r="OZO1241" s="141"/>
      <c r="OZP1241" s="141"/>
      <c r="OZQ1241" s="141"/>
      <c r="OZR1241" s="141"/>
      <c r="OZS1241" s="141"/>
      <c r="OZT1241" s="141"/>
      <c r="OZU1241" s="141"/>
      <c r="OZV1241" s="141"/>
      <c r="OZW1241" s="141"/>
      <c r="OZX1241" s="141"/>
      <c r="OZY1241" s="141"/>
      <c r="OZZ1241" s="141"/>
      <c r="PAA1241" s="141"/>
      <c r="PAB1241" s="141"/>
      <c r="PAC1241" s="141"/>
      <c r="PAD1241" s="141"/>
      <c r="PAE1241" s="141"/>
      <c r="PAF1241" s="141"/>
      <c r="PAG1241" s="141"/>
      <c r="PAH1241" s="141"/>
      <c r="PAI1241" s="141"/>
      <c r="PAJ1241" s="141"/>
      <c r="PAK1241" s="141"/>
      <c r="PAL1241" s="141"/>
      <c r="PAM1241" s="141"/>
      <c r="PAN1241" s="141"/>
      <c r="PAO1241" s="141"/>
      <c r="PAP1241" s="141"/>
      <c r="PAQ1241" s="141"/>
      <c r="PAR1241" s="141"/>
      <c r="PAS1241" s="141"/>
      <c r="PAT1241" s="141"/>
      <c r="PAU1241" s="141"/>
      <c r="PAV1241" s="141"/>
      <c r="PAW1241" s="141"/>
      <c r="PAX1241" s="141"/>
      <c r="PAY1241" s="141"/>
      <c r="PAZ1241" s="141"/>
      <c r="PBA1241" s="141"/>
      <c r="PBB1241" s="141"/>
      <c r="PBC1241" s="141"/>
      <c r="PBD1241" s="141"/>
      <c r="PBE1241" s="141"/>
      <c r="PBF1241" s="141"/>
      <c r="PBG1241" s="141"/>
      <c r="PBH1241" s="141"/>
      <c r="PBI1241" s="141"/>
      <c r="PBJ1241" s="141"/>
      <c r="PBK1241" s="141"/>
      <c r="PBL1241" s="141"/>
      <c r="PBM1241" s="141"/>
      <c r="PBN1241" s="141"/>
      <c r="PBO1241" s="141"/>
      <c r="PBP1241" s="141"/>
      <c r="PBQ1241" s="141"/>
      <c r="PBR1241" s="141"/>
      <c r="PBS1241" s="141"/>
      <c r="PBT1241" s="141"/>
      <c r="PBU1241" s="141"/>
      <c r="PBV1241" s="141"/>
      <c r="PBW1241" s="141"/>
      <c r="PBX1241" s="141"/>
      <c r="PBY1241" s="141"/>
      <c r="PBZ1241" s="141"/>
      <c r="PCA1241" s="141"/>
      <c r="PCB1241" s="141"/>
      <c r="PCC1241" s="141"/>
      <c r="PCD1241" s="141"/>
      <c r="PCE1241" s="141"/>
      <c r="PCF1241" s="141"/>
      <c r="PCG1241" s="141"/>
      <c r="PCH1241" s="141"/>
      <c r="PCI1241" s="141"/>
      <c r="PCJ1241" s="141"/>
      <c r="PCK1241" s="141"/>
      <c r="PCL1241" s="141"/>
      <c r="PCM1241" s="141"/>
      <c r="PCN1241" s="141"/>
      <c r="PCO1241" s="141"/>
      <c r="PCP1241" s="141"/>
      <c r="PCQ1241" s="141"/>
      <c r="PCR1241" s="141"/>
      <c r="PCS1241" s="141"/>
      <c r="PCT1241" s="141"/>
      <c r="PCU1241" s="141"/>
      <c r="PCV1241" s="141"/>
      <c r="PCW1241" s="141"/>
      <c r="PCX1241" s="141"/>
      <c r="PCY1241" s="141"/>
      <c r="PCZ1241" s="141"/>
      <c r="PDA1241" s="141"/>
      <c r="PDB1241" s="141"/>
      <c r="PDC1241" s="141"/>
      <c r="PDD1241" s="141"/>
      <c r="PDE1241" s="141"/>
      <c r="PDF1241" s="141"/>
      <c r="PDG1241" s="141"/>
      <c r="PDH1241" s="141"/>
      <c r="PDI1241" s="141"/>
      <c r="PDJ1241" s="141"/>
      <c r="PDK1241" s="141"/>
      <c r="PDL1241" s="141"/>
      <c r="PDM1241" s="141"/>
      <c r="PDN1241" s="141"/>
      <c r="PDO1241" s="141"/>
      <c r="PDP1241" s="141"/>
      <c r="PDQ1241" s="141"/>
      <c r="PDR1241" s="141"/>
      <c r="PDS1241" s="141"/>
      <c r="PDT1241" s="141"/>
      <c r="PDU1241" s="141"/>
      <c r="PDV1241" s="141"/>
      <c r="PDW1241" s="141"/>
      <c r="PDX1241" s="141"/>
      <c r="PDY1241" s="141"/>
      <c r="PDZ1241" s="141"/>
      <c r="PEA1241" s="141"/>
      <c r="PEB1241" s="141"/>
      <c r="PEC1241" s="141"/>
      <c r="PED1241" s="141"/>
      <c r="PEE1241" s="141"/>
      <c r="PEF1241" s="141"/>
      <c r="PEG1241" s="141"/>
      <c r="PEH1241" s="141"/>
      <c r="PEI1241" s="141"/>
      <c r="PEJ1241" s="141"/>
      <c r="PEK1241" s="141"/>
      <c r="PEL1241" s="141"/>
      <c r="PEM1241" s="141"/>
      <c r="PEN1241" s="141"/>
      <c r="PEO1241" s="141"/>
      <c r="PEP1241" s="141"/>
      <c r="PEQ1241" s="141"/>
      <c r="PER1241" s="141"/>
      <c r="PES1241" s="141"/>
      <c r="PET1241" s="141"/>
      <c r="PEU1241" s="141"/>
      <c r="PEV1241" s="141"/>
      <c r="PEW1241" s="141"/>
      <c r="PEX1241" s="141"/>
      <c r="PEY1241" s="141"/>
      <c r="PEZ1241" s="141"/>
      <c r="PFA1241" s="141"/>
      <c r="PFB1241" s="141"/>
      <c r="PFC1241" s="141"/>
      <c r="PFD1241" s="141"/>
      <c r="PFE1241" s="141"/>
      <c r="PFF1241" s="141"/>
      <c r="PFG1241" s="141"/>
      <c r="PFH1241" s="141"/>
      <c r="PFI1241" s="141"/>
      <c r="PFJ1241" s="141"/>
      <c r="PFK1241" s="141"/>
      <c r="PFL1241" s="141"/>
      <c r="PFM1241" s="141"/>
      <c r="PFN1241" s="141"/>
      <c r="PFO1241" s="141"/>
      <c r="PFP1241" s="141"/>
      <c r="PFQ1241" s="141"/>
      <c r="PFR1241" s="141"/>
      <c r="PFS1241" s="141"/>
      <c r="PFT1241" s="141"/>
      <c r="PFU1241" s="141"/>
      <c r="PFV1241" s="141"/>
      <c r="PFW1241" s="141"/>
      <c r="PFX1241" s="141"/>
      <c r="PFY1241" s="141"/>
      <c r="PFZ1241" s="141"/>
      <c r="PGA1241" s="141"/>
      <c r="PGB1241" s="141"/>
      <c r="PGC1241" s="141"/>
      <c r="PGD1241" s="141"/>
      <c r="PGE1241" s="141"/>
      <c r="PGF1241" s="141"/>
      <c r="PGG1241" s="141"/>
      <c r="PGH1241" s="141"/>
      <c r="PGI1241" s="141"/>
      <c r="PGJ1241" s="141"/>
      <c r="PGK1241" s="141"/>
      <c r="PGL1241" s="141"/>
      <c r="PGM1241" s="141"/>
      <c r="PGN1241" s="141"/>
      <c r="PGO1241" s="141"/>
      <c r="PGP1241" s="141"/>
      <c r="PGQ1241" s="141"/>
      <c r="PGR1241" s="141"/>
      <c r="PGS1241" s="141"/>
      <c r="PGT1241" s="141"/>
      <c r="PGU1241" s="141"/>
      <c r="PGV1241" s="141"/>
      <c r="PGW1241" s="141"/>
      <c r="PGX1241" s="141"/>
      <c r="PGY1241" s="141"/>
      <c r="PGZ1241" s="141"/>
      <c r="PHA1241" s="141"/>
      <c r="PHB1241" s="141"/>
      <c r="PHC1241" s="141"/>
      <c r="PHD1241" s="141"/>
      <c r="PHE1241" s="141"/>
      <c r="PHF1241" s="141"/>
      <c r="PHG1241" s="141"/>
      <c r="PHH1241" s="141"/>
      <c r="PHI1241" s="141"/>
      <c r="PHJ1241" s="141"/>
      <c r="PHK1241" s="141"/>
      <c r="PHL1241" s="141"/>
      <c r="PHM1241" s="141"/>
      <c r="PHN1241" s="141"/>
      <c r="PHO1241" s="141"/>
      <c r="PHP1241" s="141"/>
      <c r="PHQ1241" s="141"/>
      <c r="PHR1241" s="141"/>
      <c r="PHS1241" s="141"/>
      <c r="PHT1241" s="141"/>
      <c r="PHU1241" s="141"/>
      <c r="PHV1241" s="141"/>
      <c r="PHW1241" s="141"/>
      <c r="PHX1241" s="141"/>
      <c r="PHY1241" s="141"/>
      <c r="PHZ1241" s="141"/>
      <c r="PIA1241" s="141"/>
      <c r="PIB1241" s="141"/>
      <c r="PIC1241" s="141"/>
      <c r="PID1241" s="141"/>
      <c r="PIE1241" s="141"/>
      <c r="PIF1241" s="141"/>
      <c r="PIG1241" s="141"/>
      <c r="PIH1241" s="141"/>
      <c r="PII1241" s="141"/>
      <c r="PIJ1241" s="141"/>
      <c r="PIK1241" s="141"/>
      <c r="PIL1241" s="141"/>
      <c r="PIM1241" s="141"/>
      <c r="PIN1241" s="141"/>
      <c r="PIO1241" s="141"/>
      <c r="PIP1241" s="141"/>
      <c r="PIQ1241" s="141"/>
      <c r="PIR1241" s="141"/>
      <c r="PIS1241" s="141"/>
      <c r="PIT1241" s="141"/>
      <c r="PIU1241" s="141"/>
      <c r="PIV1241" s="141"/>
      <c r="PIW1241" s="141"/>
      <c r="PIX1241" s="141"/>
      <c r="PIY1241" s="141"/>
      <c r="PIZ1241" s="141"/>
      <c r="PJA1241" s="141"/>
      <c r="PJB1241" s="141"/>
      <c r="PJC1241" s="141"/>
      <c r="PJD1241" s="141"/>
      <c r="PJE1241" s="141"/>
      <c r="PJF1241" s="141"/>
      <c r="PJG1241" s="141"/>
      <c r="PJH1241" s="141"/>
      <c r="PJI1241" s="141"/>
      <c r="PJJ1241" s="141"/>
      <c r="PJK1241" s="141"/>
      <c r="PJL1241" s="141"/>
      <c r="PJM1241" s="141"/>
      <c r="PJN1241" s="141"/>
      <c r="PJO1241" s="141"/>
      <c r="PJP1241" s="141"/>
      <c r="PJQ1241" s="141"/>
      <c r="PJR1241" s="141"/>
      <c r="PJS1241" s="141"/>
      <c r="PJT1241" s="141"/>
      <c r="PJU1241" s="141"/>
      <c r="PJV1241" s="141"/>
      <c r="PJW1241" s="141"/>
      <c r="PJX1241" s="141"/>
      <c r="PJY1241" s="141"/>
      <c r="PJZ1241" s="141"/>
      <c r="PKA1241" s="141"/>
      <c r="PKB1241" s="141"/>
      <c r="PKC1241" s="141"/>
      <c r="PKD1241" s="141"/>
      <c r="PKE1241" s="141"/>
      <c r="PKF1241" s="141"/>
      <c r="PKG1241" s="141"/>
      <c r="PKH1241" s="141"/>
      <c r="PKI1241" s="141"/>
      <c r="PKJ1241" s="141"/>
      <c r="PKK1241" s="141"/>
      <c r="PKL1241" s="141"/>
      <c r="PKM1241" s="141"/>
      <c r="PKN1241" s="141"/>
      <c r="PKO1241" s="141"/>
      <c r="PKP1241" s="141"/>
      <c r="PKQ1241" s="141"/>
      <c r="PKR1241" s="141"/>
      <c r="PKS1241" s="141"/>
      <c r="PKT1241" s="141"/>
      <c r="PKU1241" s="141"/>
      <c r="PKV1241" s="141"/>
      <c r="PKW1241" s="141"/>
      <c r="PKX1241" s="141"/>
      <c r="PKY1241" s="141"/>
      <c r="PKZ1241" s="141"/>
      <c r="PLA1241" s="141"/>
      <c r="PLB1241" s="141"/>
      <c r="PLC1241" s="141"/>
      <c r="PLD1241" s="141"/>
      <c r="PLE1241" s="141"/>
      <c r="PLF1241" s="141"/>
      <c r="PLG1241" s="141"/>
      <c r="PLH1241" s="141"/>
      <c r="PLI1241" s="141"/>
      <c r="PLJ1241" s="141"/>
      <c r="PLK1241" s="141"/>
      <c r="PLL1241" s="141"/>
      <c r="PLM1241" s="141"/>
      <c r="PLN1241" s="141"/>
      <c r="PLO1241" s="141"/>
      <c r="PLP1241" s="141"/>
      <c r="PLQ1241" s="141"/>
      <c r="PLR1241" s="141"/>
      <c r="PLS1241" s="141"/>
      <c r="PLT1241" s="141"/>
      <c r="PLU1241" s="141"/>
      <c r="PLV1241" s="141"/>
      <c r="PLW1241" s="141"/>
      <c r="PLX1241" s="141"/>
      <c r="PLY1241" s="141"/>
      <c r="PLZ1241" s="141"/>
      <c r="PMA1241" s="141"/>
      <c r="PMB1241" s="141"/>
      <c r="PMC1241" s="141"/>
      <c r="PMD1241" s="141"/>
      <c r="PME1241" s="141"/>
      <c r="PMF1241" s="141"/>
      <c r="PMG1241" s="141"/>
      <c r="PMH1241" s="141"/>
      <c r="PMI1241" s="141"/>
      <c r="PMJ1241" s="141"/>
      <c r="PMK1241" s="141"/>
      <c r="PML1241" s="141"/>
      <c r="PMM1241" s="141"/>
      <c r="PMN1241" s="141"/>
      <c r="PMO1241" s="141"/>
      <c r="PMP1241" s="141"/>
      <c r="PMQ1241" s="141"/>
      <c r="PMR1241" s="141"/>
      <c r="PMS1241" s="141"/>
      <c r="PMT1241" s="141"/>
      <c r="PMU1241" s="141"/>
      <c r="PMV1241" s="141"/>
      <c r="PMW1241" s="141"/>
      <c r="PMX1241" s="141"/>
      <c r="PMY1241" s="141"/>
      <c r="PMZ1241" s="141"/>
      <c r="PNA1241" s="141"/>
      <c r="PNB1241" s="141"/>
      <c r="PNC1241" s="141"/>
      <c r="PND1241" s="141"/>
      <c r="PNE1241" s="141"/>
      <c r="PNF1241" s="141"/>
      <c r="PNG1241" s="141"/>
      <c r="PNH1241" s="141"/>
      <c r="PNI1241" s="141"/>
      <c r="PNJ1241" s="141"/>
      <c r="PNK1241" s="141"/>
      <c r="PNL1241" s="141"/>
      <c r="PNM1241" s="141"/>
      <c r="PNN1241" s="141"/>
      <c r="PNO1241" s="141"/>
      <c r="PNP1241" s="141"/>
      <c r="PNQ1241" s="141"/>
      <c r="PNR1241" s="141"/>
      <c r="PNS1241" s="141"/>
      <c r="PNT1241" s="141"/>
      <c r="PNU1241" s="141"/>
      <c r="PNV1241" s="141"/>
      <c r="PNW1241" s="141"/>
      <c r="PNX1241" s="141"/>
      <c r="PNY1241" s="141"/>
      <c r="PNZ1241" s="141"/>
      <c r="POA1241" s="141"/>
      <c r="POB1241" s="141"/>
      <c r="POC1241" s="141"/>
      <c r="POD1241" s="141"/>
      <c r="POE1241" s="141"/>
      <c r="POF1241" s="141"/>
      <c r="POG1241" s="141"/>
      <c r="POH1241" s="141"/>
      <c r="POI1241" s="141"/>
      <c r="POJ1241" s="141"/>
      <c r="POK1241" s="141"/>
      <c r="POL1241" s="141"/>
      <c r="POM1241" s="141"/>
      <c r="PON1241" s="141"/>
      <c r="POO1241" s="141"/>
      <c r="POP1241" s="141"/>
      <c r="POQ1241" s="141"/>
      <c r="POR1241" s="141"/>
      <c r="POS1241" s="141"/>
      <c r="POT1241" s="141"/>
      <c r="POU1241" s="141"/>
      <c r="POV1241" s="141"/>
      <c r="POW1241" s="141"/>
      <c r="POX1241" s="141"/>
      <c r="POY1241" s="141"/>
      <c r="POZ1241" s="141"/>
      <c r="PPA1241" s="141"/>
      <c r="PPB1241" s="141"/>
      <c r="PPC1241" s="141"/>
      <c r="PPD1241" s="141"/>
      <c r="PPE1241" s="141"/>
      <c r="PPF1241" s="141"/>
      <c r="PPG1241" s="141"/>
      <c r="PPH1241" s="141"/>
      <c r="PPI1241" s="141"/>
      <c r="PPJ1241" s="141"/>
      <c r="PPK1241" s="141"/>
      <c r="PPL1241" s="141"/>
      <c r="PPM1241" s="141"/>
      <c r="PPN1241" s="141"/>
      <c r="PPO1241" s="141"/>
      <c r="PPP1241" s="141"/>
      <c r="PPQ1241" s="141"/>
      <c r="PPR1241" s="141"/>
      <c r="PPS1241" s="141"/>
      <c r="PPT1241" s="141"/>
      <c r="PPU1241" s="141"/>
      <c r="PPV1241" s="141"/>
      <c r="PPW1241" s="141"/>
      <c r="PPX1241" s="141"/>
      <c r="PPY1241" s="141"/>
      <c r="PPZ1241" s="141"/>
      <c r="PQA1241" s="141"/>
      <c r="PQB1241" s="141"/>
      <c r="PQC1241" s="141"/>
      <c r="PQD1241" s="141"/>
      <c r="PQE1241" s="141"/>
      <c r="PQF1241" s="141"/>
      <c r="PQG1241" s="141"/>
      <c r="PQH1241" s="141"/>
      <c r="PQI1241" s="141"/>
      <c r="PQJ1241" s="141"/>
      <c r="PQK1241" s="141"/>
      <c r="PQL1241" s="141"/>
      <c r="PQM1241" s="141"/>
      <c r="PQN1241" s="141"/>
      <c r="PQO1241" s="141"/>
      <c r="PQP1241" s="141"/>
      <c r="PQQ1241" s="141"/>
      <c r="PQR1241" s="141"/>
      <c r="PQS1241" s="141"/>
      <c r="PQT1241" s="141"/>
      <c r="PQU1241" s="141"/>
      <c r="PQV1241" s="141"/>
      <c r="PQW1241" s="141"/>
      <c r="PQX1241" s="141"/>
      <c r="PQY1241" s="141"/>
      <c r="PQZ1241" s="141"/>
      <c r="PRA1241" s="141"/>
      <c r="PRB1241" s="141"/>
      <c r="PRC1241" s="141"/>
      <c r="PRD1241" s="141"/>
      <c r="PRE1241" s="141"/>
      <c r="PRF1241" s="141"/>
      <c r="PRG1241" s="141"/>
      <c r="PRH1241" s="141"/>
      <c r="PRI1241" s="141"/>
      <c r="PRJ1241" s="141"/>
      <c r="PRK1241" s="141"/>
      <c r="PRL1241" s="141"/>
      <c r="PRM1241" s="141"/>
      <c r="PRN1241" s="141"/>
      <c r="PRO1241" s="141"/>
      <c r="PRP1241" s="141"/>
      <c r="PRQ1241" s="141"/>
      <c r="PRR1241" s="141"/>
      <c r="PRS1241" s="141"/>
      <c r="PRT1241" s="141"/>
      <c r="PRU1241" s="141"/>
      <c r="PRV1241" s="141"/>
      <c r="PRW1241" s="141"/>
      <c r="PRX1241" s="141"/>
      <c r="PRY1241" s="141"/>
      <c r="PRZ1241" s="141"/>
      <c r="PSA1241" s="141"/>
      <c r="PSB1241" s="141"/>
      <c r="PSC1241" s="141"/>
      <c r="PSD1241" s="141"/>
      <c r="PSE1241" s="141"/>
      <c r="PSF1241" s="141"/>
      <c r="PSG1241" s="141"/>
      <c r="PSH1241" s="141"/>
      <c r="PSI1241" s="141"/>
      <c r="PSJ1241" s="141"/>
      <c r="PSK1241" s="141"/>
      <c r="PSL1241" s="141"/>
      <c r="PSM1241" s="141"/>
      <c r="PSN1241" s="141"/>
      <c r="PSO1241" s="141"/>
      <c r="PSP1241" s="141"/>
      <c r="PSQ1241" s="141"/>
      <c r="PSR1241" s="141"/>
      <c r="PSS1241" s="141"/>
      <c r="PST1241" s="141"/>
      <c r="PSU1241" s="141"/>
      <c r="PSV1241" s="141"/>
      <c r="PSW1241" s="141"/>
      <c r="PSX1241" s="141"/>
      <c r="PSY1241" s="141"/>
      <c r="PSZ1241" s="141"/>
      <c r="PTA1241" s="141"/>
      <c r="PTB1241" s="141"/>
      <c r="PTC1241" s="141"/>
      <c r="PTD1241" s="141"/>
      <c r="PTE1241" s="141"/>
      <c r="PTF1241" s="141"/>
      <c r="PTG1241" s="141"/>
      <c r="PTH1241" s="141"/>
      <c r="PTI1241" s="141"/>
      <c r="PTJ1241" s="141"/>
      <c r="PTK1241" s="141"/>
      <c r="PTL1241" s="141"/>
      <c r="PTM1241" s="141"/>
      <c r="PTN1241" s="141"/>
      <c r="PTO1241" s="141"/>
      <c r="PTP1241" s="141"/>
      <c r="PTQ1241" s="141"/>
      <c r="PTR1241" s="141"/>
      <c r="PTS1241" s="141"/>
      <c r="PTT1241" s="141"/>
      <c r="PTU1241" s="141"/>
      <c r="PTV1241" s="141"/>
      <c r="PTW1241" s="141"/>
      <c r="PTX1241" s="141"/>
      <c r="PTY1241" s="141"/>
      <c r="PTZ1241" s="141"/>
      <c r="PUA1241" s="141"/>
      <c r="PUB1241" s="141"/>
      <c r="PUC1241" s="141"/>
      <c r="PUD1241" s="141"/>
      <c r="PUE1241" s="141"/>
      <c r="PUF1241" s="141"/>
      <c r="PUG1241" s="141"/>
      <c r="PUH1241" s="141"/>
      <c r="PUI1241" s="141"/>
      <c r="PUJ1241" s="141"/>
      <c r="PUK1241" s="141"/>
      <c r="PUL1241" s="141"/>
      <c r="PUM1241" s="141"/>
      <c r="PUN1241" s="141"/>
      <c r="PUO1241" s="141"/>
      <c r="PUP1241" s="141"/>
      <c r="PUQ1241" s="141"/>
      <c r="PUR1241" s="141"/>
      <c r="PUS1241" s="141"/>
      <c r="PUT1241" s="141"/>
      <c r="PUU1241" s="141"/>
      <c r="PUV1241" s="141"/>
      <c r="PUW1241" s="141"/>
      <c r="PUX1241" s="141"/>
      <c r="PUY1241" s="141"/>
      <c r="PUZ1241" s="141"/>
      <c r="PVA1241" s="141"/>
      <c r="PVB1241" s="141"/>
      <c r="PVC1241" s="141"/>
      <c r="PVD1241" s="141"/>
      <c r="PVE1241" s="141"/>
      <c r="PVF1241" s="141"/>
      <c r="PVG1241" s="141"/>
      <c r="PVH1241" s="141"/>
      <c r="PVI1241" s="141"/>
      <c r="PVJ1241" s="141"/>
      <c r="PVK1241" s="141"/>
      <c r="PVL1241" s="141"/>
      <c r="PVM1241" s="141"/>
      <c r="PVN1241" s="141"/>
      <c r="PVO1241" s="141"/>
      <c r="PVP1241" s="141"/>
      <c r="PVQ1241" s="141"/>
      <c r="PVR1241" s="141"/>
      <c r="PVS1241" s="141"/>
      <c r="PVT1241" s="141"/>
      <c r="PVU1241" s="141"/>
      <c r="PVV1241" s="141"/>
      <c r="PVW1241" s="141"/>
      <c r="PVX1241" s="141"/>
      <c r="PVY1241" s="141"/>
      <c r="PVZ1241" s="141"/>
      <c r="PWA1241" s="141"/>
      <c r="PWB1241" s="141"/>
      <c r="PWC1241" s="141"/>
      <c r="PWD1241" s="141"/>
      <c r="PWE1241" s="141"/>
      <c r="PWF1241" s="141"/>
      <c r="PWG1241" s="141"/>
      <c r="PWH1241" s="141"/>
      <c r="PWI1241" s="141"/>
      <c r="PWJ1241" s="141"/>
      <c r="PWK1241" s="141"/>
      <c r="PWL1241" s="141"/>
      <c r="PWM1241" s="141"/>
      <c r="PWN1241" s="141"/>
      <c r="PWO1241" s="141"/>
      <c r="PWP1241" s="141"/>
      <c r="PWQ1241" s="141"/>
      <c r="PWR1241" s="141"/>
      <c r="PWS1241" s="141"/>
      <c r="PWT1241" s="141"/>
      <c r="PWU1241" s="141"/>
      <c r="PWV1241" s="141"/>
      <c r="PWW1241" s="141"/>
      <c r="PWX1241" s="141"/>
      <c r="PWY1241" s="141"/>
      <c r="PWZ1241" s="141"/>
      <c r="PXA1241" s="141"/>
      <c r="PXB1241" s="141"/>
      <c r="PXC1241" s="141"/>
      <c r="PXD1241" s="141"/>
      <c r="PXE1241" s="141"/>
      <c r="PXF1241" s="141"/>
      <c r="PXG1241" s="141"/>
      <c r="PXH1241" s="141"/>
      <c r="PXI1241" s="141"/>
      <c r="PXJ1241" s="141"/>
      <c r="PXK1241" s="141"/>
      <c r="PXL1241" s="141"/>
      <c r="PXM1241" s="141"/>
      <c r="PXN1241" s="141"/>
      <c r="PXO1241" s="141"/>
      <c r="PXP1241" s="141"/>
      <c r="PXQ1241" s="141"/>
      <c r="PXR1241" s="141"/>
      <c r="PXS1241" s="141"/>
      <c r="PXT1241" s="141"/>
      <c r="PXU1241" s="141"/>
      <c r="PXV1241" s="141"/>
      <c r="PXW1241" s="141"/>
      <c r="PXX1241" s="141"/>
      <c r="PXY1241" s="141"/>
      <c r="PXZ1241" s="141"/>
      <c r="PYA1241" s="141"/>
      <c r="PYB1241" s="141"/>
      <c r="PYC1241" s="141"/>
      <c r="PYD1241" s="141"/>
      <c r="PYE1241" s="141"/>
      <c r="PYF1241" s="141"/>
      <c r="PYG1241" s="141"/>
      <c r="PYH1241" s="141"/>
      <c r="PYI1241" s="141"/>
      <c r="PYJ1241" s="141"/>
      <c r="PYK1241" s="141"/>
      <c r="PYL1241" s="141"/>
      <c r="PYM1241" s="141"/>
      <c r="PYN1241" s="141"/>
      <c r="PYO1241" s="141"/>
      <c r="PYP1241" s="141"/>
      <c r="PYQ1241" s="141"/>
      <c r="PYR1241" s="141"/>
      <c r="PYS1241" s="141"/>
      <c r="PYT1241" s="141"/>
      <c r="PYU1241" s="141"/>
      <c r="PYV1241" s="141"/>
      <c r="PYW1241" s="141"/>
      <c r="PYX1241" s="141"/>
      <c r="PYY1241" s="141"/>
      <c r="PYZ1241" s="141"/>
      <c r="PZA1241" s="141"/>
      <c r="PZB1241" s="141"/>
      <c r="PZC1241" s="141"/>
      <c r="PZD1241" s="141"/>
      <c r="PZE1241" s="141"/>
      <c r="PZF1241" s="141"/>
      <c r="PZG1241" s="141"/>
      <c r="PZH1241" s="141"/>
      <c r="PZI1241" s="141"/>
      <c r="PZJ1241" s="141"/>
      <c r="PZK1241" s="141"/>
      <c r="PZL1241" s="141"/>
      <c r="PZM1241" s="141"/>
      <c r="PZN1241" s="141"/>
      <c r="PZO1241" s="141"/>
      <c r="PZP1241" s="141"/>
      <c r="PZQ1241" s="141"/>
      <c r="PZR1241" s="141"/>
      <c r="PZS1241" s="141"/>
      <c r="PZT1241" s="141"/>
      <c r="PZU1241" s="141"/>
      <c r="PZV1241" s="141"/>
      <c r="PZW1241" s="141"/>
      <c r="PZX1241" s="141"/>
      <c r="PZY1241" s="141"/>
      <c r="PZZ1241" s="141"/>
      <c r="QAA1241" s="141"/>
      <c r="QAB1241" s="141"/>
      <c r="QAC1241" s="141"/>
      <c r="QAD1241" s="141"/>
      <c r="QAE1241" s="141"/>
      <c r="QAF1241" s="141"/>
      <c r="QAG1241" s="141"/>
      <c r="QAH1241" s="141"/>
      <c r="QAI1241" s="141"/>
      <c r="QAJ1241" s="141"/>
      <c r="QAK1241" s="141"/>
      <c r="QAL1241" s="141"/>
      <c r="QAM1241" s="141"/>
      <c r="QAN1241" s="141"/>
      <c r="QAO1241" s="141"/>
      <c r="QAP1241" s="141"/>
      <c r="QAQ1241" s="141"/>
      <c r="QAR1241" s="141"/>
      <c r="QAS1241" s="141"/>
      <c r="QAT1241" s="141"/>
      <c r="QAU1241" s="141"/>
      <c r="QAV1241" s="141"/>
      <c r="QAW1241" s="141"/>
      <c r="QAX1241" s="141"/>
      <c r="QAY1241" s="141"/>
      <c r="QAZ1241" s="141"/>
      <c r="QBA1241" s="141"/>
      <c r="QBB1241" s="141"/>
      <c r="QBC1241" s="141"/>
      <c r="QBD1241" s="141"/>
      <c r="QBE1241" s="141"/>
      <c r="QBF1241" s="141"/>
      <c r="QBG1241" s="141"/>
      <c r="QBH1241" s="141"/>
      <c r="QBI1241" s="141"/>
      <c r="QBJ1241" s="141"/>
      <c r="QBK1241" s="141"/>
      <c r="QBL1241" s="141"/>
      <c r="QBM1241" s="141"/>
      <c r="QBN1241" s="141"/>
      <c r="QBO1241" s="141"/>
      <c r="QBP1241" s="141"/>
      <c r="QBQ1241" s="141"/>
      <c r="QBR1241" s="141"/>
      <c r="QBS1241" s="141"/>
      <c r="QBT1241" s="141"/>
      <c r="QBU1241" s="141"/>
      <c r="QBV1241" s="141"/>
      <c r="QBW1241" s="141"/>
      <c r="QBX1241" s="141"/>
      <c r="QBY1241" s="141"/>
      <c r="QBZ1241" s="141"/>
      <c r="QCA1241" s="141"/>
      <c r="QCB1241" s="141"/>
      <c r="QCC1241" s="141"/>
      <c r="QCD1241" s="141"/>
      <c r="QCE1241" s="141"/>
      <c r="QCF1241" s="141"/>
      <c r="QCG1241" s="141"/>
      <c r="QCH1241" s="141"/>
      <c r="QCI1241" s="141"/>
      <c r="QCJ1241" s="141"/>
      <c r="QCK1241" s="141"/>
      <c r="QCL1241" s="141"/>
      <c r="QCM1241" s="141"/>
      <c r="QCN1241" s="141"/>
      <c r="QCO1241" s="141"/>
      <c r="QCP1241" s="141"/>
      <c r="QCQ1241" s="141"/>
      <c r="QCR1241" s="141"/>
      <c r="QCS1241" s="141"/>
      <c r="QCT1241" s="141"/>
      <c r="QCU1241" s="141"/>
      <c r="QCV1241" s="141"/>
      <c r="QCW1241" s="141"/>
      <c r="QCX1241" s="141"/>
      <c r="QCY1241" s="141"/>
      <c r="QCZ1241" s="141"/>
      <c r="QDA1241" s="141"/>
      <c r="QDB1241" s="141"/>
      <c r="QDC1241" s="141"/>
      <c r="QDD1241" s="141"/>
      <c r="QDE1241" s="141"/>
      <c r="QDF1241" s="141"/>
      <c r="QDG1241" s="141"/>
      <c r="QDH1241" s="141"/>
      <c r="QDI1241" s="141"/>
      <c r="QDJ1241" s="141"/>
      <c r="QDK1241" s="141"/>
      <c r="QDL1241" s="141"/>
      <c r="QDM1241" s="141"/>
      <c r="QDN1241" s="141"/>
      <c r="QDO1241" s="141"/>
      <c r="QDP1241" s="141"/>
      <c r="QDQ1241" s="141"/>
      <c r="QDR1241" s="141"/>
      <c r="QDS1241" s="141"/>
      <c r="QDT1241" s="141"/>
      <c r="QDU1241" s="141"/>
      <c r="QDV1241" s="141"/>
      <c r="QDW1241" s="141"/>
      <c r="QDX1241" s="141"/>
      <c r="QDY1241" s="141"/>
      <c r="QDZ1241" s="141"/>
      <c r="QEA1241" s="141"/>
      <c r="QEB1241" s="141"/>
      <c r="QEC1241" s="141"/>
      <c r="QED1241" s="141"/>
      <c r="QEE1241" s="141"/>
      <c r="QEF1241" s="141"/>
      <c r="QEG1241" s="141"/>
      <c r="QEH1241" s="141"/>
      <c r="QEI1241" s="141"/>
      <c r="QEJ1241" s="141"/>
      <c r="QEK1241" s="141"/>
      <c r="QEL1241" s="141"/>
      <c r="QEM1241" s="141"/>
      <c r="QEN1241" s="141"/>
      <c r="QEO1241" s="141"/>
      <c r="QEP1241" s="141"/>
      <c r="QEQ1241" s="141"/>
      <c r="QER1241" s="141"/>
      <c r="QES1241" s="141"/>
      <c r="QET1241" s="141"/>
      <c r="QEU1241" s="141"/>
      <c r="QEV1241" s="141"/>
      <c r="QEW1241" s="141"/>
      <c r="QEX1241" s="141"/>
      <c r="QEY1241" s="141"/>
      <c r="QEZ1241" s="141"/>
      <c r="QFA1241" s="141"/>
      <c r="QFB1241" s="141"/>
      <c r="QFC1241" s="141"/>
      <c r="QFD1241" s="141"/>
      <c r="QFE1241" s="141"/>
      <c r="QFF1241" s="141"/>
      <c r="QFG1241" s="141"/>
      <c r="QFH1241" s="141"/>
      <c r="QFI1241" s="141"/>
      <c r="QFJ1241" s="141"/>
      <c r="QFK1241" s="141"/>
      <c r="QFL1241" s="141"/>
      <c r="QFM1241" s="141"/>
      <c r="QFN1241" s="141"/>
      <c r="QFO1241" s="141"/>
      <c r="QFP1241" s="141"/>
      <c r="QFQ1241" s="141"/>
      <c r="QFR1241" s="141"/>
      <c r="QFS1241" s="141"/>
      <c r="QFT1241" s="141"/>
      <c r="QFU1241" s="141"/>
      <c r="QFV1241" s="141"/>
      <c r="QFW1241" s="141"/>
      <c r="QFX1241" s="141"/>
      <c r="QFY1241" s="141"/>
      <c r="QFZ1241" s="141"/>
      <c r="QGA1241" s="141"/>
      <c r="QGB1241" s="141"/>
      <c r="QGC1241" s="141"/>
      <c r="QGD1241" s="141"/>
      <c r="QGE1241" s="141"/>
      <c r="QGF1241" s="141"/>
      <c r="QGG1241" s="141"/>
      <c r="QGH1241" s="141"/>
      <c r="QGI1241" s="141"/>
      <c r="QGJ1241" s="141"/>
      <c r="QGK1241" s="141"/>
      <c r="QGL1241" s="141"/>
      <c r="QGM1241" s="141"/>
      <c r="QGN1241" s="141"/>
      <c r="QGO1241" s="141"/>
      <c r="QGP1241" s="141"/>
      <c r="QGQ1241" s="141"/>
      <c r="QGR1241" s="141"/>
      <c r="QGS1241" s="141"/>
      <c r="QGT1241" s="141"/>
      <c r="QGU1241" s="141"/>
      <c r="QGV1241" s="141"/>
      <c r="QGW1241" s="141"/>
      <c r="QGX1241" s="141"/>
      <c r="QGY1241" s="141"/>
      <c r="QGZ1241" s="141"/>
      <c r="QHA1241" s="141"/>
      <c r="QHB1241" s="141"/>
      <c r="QHC1241" s="141"/>
      <c r="QHD1241" s="141"/>
      <c r="QHE1241" s="141"/>
      <c r="QHF1241" s="141"/>
      <c r="QHG1241" s="141"/>
      <c r="QHH1241" s="141"/>
      <c r="QHI1241" s="141"/>
      <c r="QHJ1241" s="141"/>
      <c r="QHK1241" s="141"/>
      <c r="QHL1241" s="141"/>
      <c r="QHM1241" s="141"/>
      <c r="QHN1241" s="141"/>
      <c r="QHO1241" s="141"/>
      <c r="QHP1241" s="141"/>
      <c r="QHQ1241" s="141"/>
      <c r="QHR1241" s="141"/>
      <c r="QHS1241" s="141"/>
      <c r="QHT1241" s="141"/>
      <c r="QHU1241" s="141"/>
      <c r="QHV1241" s="141"/>
      <c r="QHW1241" s="141"/>
      <c r="QHX1241" s="141"/>
      <c r="QHY1241" s="141"/>
      <c r="QHZ1241" s="141"/>
      <c r="QIA1241" s="141"/>
      <c r="QIB1241" s="141"/>
      <c r="QIC1241" s="141"/>
      <c r="QID1241" s="141"/>
      <c r="QIE1241" s="141"/>
      <c r="QIF1241" s="141"/>
      <c r="QIG1241" s="141"/>
      <c r="QIH1241" s="141"/>
      <c r="QII1241" s="141"/>
      <c r="QIJ1241" s="141"/>
      <c r="QIK1241" s="141"/>
      <c r="QIL1241" s="141"/>
      <c r="QIM1241" s="141"/>
      <c r="QIN1241" s="141"/>
      <c r="QIO1241" s="141"/>
      <c r="QIP1241" s="141"/>
      <c r="QIQ1241" s="141"/>
      <c r="QIR1241" s="141"/>
      <c r="QIS1241" s="141"/>
      <c r="QIT1241" s="141"/>
      <c r="QIU1241" s="141"/>
      <c r="QIV1241" s="141"/>
      <c r="QIW1241" s="141"/>
      <c r="QIX1241" s="141"/>
      <c r="QIY1241" s="141"/>
      <c r="QIZ1241" s="141"/>
      <c r="QJA1241" s="141"/>
      <c r="QJB1241" s="141"/>
      <c r="QJC1241" s="141"/>
      <c r="QJD1241" s="141"/>
      <c r="QJE1241" s="141"/>
      <c r="QJF1241" s="141"/>
      <c r="QJG1241" s="141"/>
      <c r="QJH1241" s="141"/>
      <c r="QJI1241" s="141"/>
      <c r="QJJ1241" s="141"/>
      <c r="QJK1241" s="141"/>
      <c r="QJL1241" s="141"/>
      <c r="QJM1241" s="141"/>
      <c r="QJN1241" s="141"/>
      <c r="QJO1241" s="141"/>
      <c r="QJP1241" s="141"/>
      <c r="QJQ1241" s="141"/>
      <c r="QJR1241" s="141"/>
      <c r="QJS1241" s="141"/>
      <c r="QJT1241" s="141"/>
      <c r="QJU1241" s="141"/>
      <c r="QJV1241" s="141"/>
      <c r="QJW1241" s="141"/>
      <c r="QJX1241" s="141"/>
      <c r="QJY1241" s="141"/>
      <c r="QJZ1241" s="141"/>
      <c r="QKA1241" s="141"/>
      <c r="QKB1241" s="141"/>
      <c r="QKC1241" s="141"/>
      <c r="QKD1241" s="141"/>
      <c r="QKE1241" s="141"/>
      <c r="QKF1241" s="141"/>
      <c r="QKG1241" s="141"/>
      <c r="QKH1241" s="141"/>
      <c r="QKI1241" s="141"/>
      <c r="QKJ1241" s="141"/>
      <c r="QKK1241" s="141"/>
      <c r="QKL1241" s="141"/>
      <c r="QKM1241" s="141"/>
      <c r="QKN1241" s="141"/>
      <c r="QKO1241" s="141"/>
      <c r="QKP1241" s="141"/>
      <c r="QKQ1241" s="141"/>
      <c r="QKR1241" s="141"/>
      <c r="QKS1241" s="141"/>
      <c r="QKT1241" s="141"/>
      <c r="QKU1241" s="141"/>
      <c r="QKV1241" s="141"/>
      <c r="QKW1241" s="141"/>
      <c r="QKX1241" s="141"/>
      <c r="QKY1241" s="141"/>
      <c r="QKZ1241" s="141"/>
      <c r="QLA1241" s="141"/>
      <c r="QLB1241" s="141"/>
      <c r="QLC1241" s="141"/>
      <c r="QLD1241" s="141"/>
      <c r="QLE1241" s="141"/>
      <c r="QLF1241" s="141"/>
      <c r="QLG1241" s="141"/>
      <c r="QLH1241" s="141"/>
      <c r="QLI1241" s="141"/>
      <c r="QLJ1241" s="141"/>
      <c r="QLK1241" s="141"/>
      <c r="QLL1241" s="141"/>
      <c r="QLM1241" s="141"/>
      <c r="QLN1241" s="141"/>
      <c r="QLO1241" s="141"/>
      <c r="QLP1241" s="141"/>
      <c r="QLQ1241" s="141"/>
      <c r="QLR1241" s="141"/>
      <c r="QLS1241" s="141"/>
      <c r="QLT1241" s="141"/>
      <c r="QLU1241" s="141"/>
      <c r="QLV1241" s="141"/>
      <c r="QLW1241" s="141"/>
      <c r="QLX1241" s="141"/>
      <c r="QLY1241" s="141"/>
      <c r="QLZ1241" s="141"/>
      <c r="QMA1241" s="141"/>
      <c r="QMB1241" s="141"/>
      <c r="QMC1241" s="141"/>
      <c r="QMD1241" s="141"/>
      <c r="QME1241" s="141"/>
      <c r="QMF1241" s="141"/>
      <c r="QMG1241" s="141"/>
      <c r="QMH1241" s="141"/>
      <c r="QMI1241" s="141"/>
      <c r="QMJ1241" s="141"/>
      <c r="QMK1241" s="141"/>
      <c r="QML1241" s="141"/>
      <c r="QMM1241" s="141"/>
      <c r="QMN1241" s="141"/>
      <c r="QMO1241" s="141"/>
      <c r="QMP1241" s="141"/>
      <c r="QMQ1241" s="141"/>
      <c r="QMR1241" s="141"/>
      <c r="QMS1241" s="141"/>
      <c r="QMT1241" s="141"/>
      <c r="QMU1241" s="141"/>
      <c r="QMV1241" s="141"/>
      <c r="QMW1241" s="141"/>
      <c r="QMX1241" s="141"/>
      <c r="QMY1241" s="141"/>
      <c r="QMZ1241" s="141"/>
      <c r="QNA1241" s="141"/>
      <c r="QNB1241" s="141"/>
      <c r="QNC1241" s="141"/>
      <c r="QND1241" s="141"/>
      <c r="QNE1241" s="141"/>
      <c r="QNF1241" s="141"/>
      <c r="QNG1241" s="141"/>
      <c r="QNH1241" s="141"/>
      <c r="QNI1241" s="141"/>
      <c r="QNJ1241" s="141"/>
      <c r="QNK1241" s="141"/>
      <c r="QNL1241" s="141"/>
      <c r="QNM1241" s="141"/>
      <c r="QNN1241" s="141"/>
      <c r="QNO1241" s="141"/>
      <c r="QNP1241" s="141"/>
      <c r="QNQ1241" s="141"/>
      <c r="QNR1241" s="141"/>
      <c r="QNS1241" s="141"/>
      <c r="QNT1241" s="141"/>
      <c r="QNU1241" s="141"/>
      <c r="QNV1241" s="141"/>
      <c r="QNW1241" s="141"/>
      <c r="QNX1241" s="141"/>
      <c r="QNY1241" s="141"/>
      <c r="QNZ1241" s="141"/>
      <c r="QOA1241" s="141"/>
      <c r="QOB1241" s="141"/>
      <c r="QOC1241" s="141"/>
      <c r="QOD1241" s="141"/>
      <c r="QOE1241" s="141"/>
      <c r="QOF1241" s="141"/>
      <c r="QOG1241" s="141"/>
      <c r="QOH1241" s="141"/>
      <c r="QOI1241" s="141"/>
      <c r="QOJ1241" s="141"/>
      <c r="QOK1241" s="141"/>
      <c r="QOL1241" s="141"/>
      <c r="QOM1241" s="141"/>
      <c r="QON1241" s="141"/>
      <c r="QOO1241" s="141"/>
      <c r="QOP1241" s="141"/>
      <c r="QOQ1241" s="141"/>
      <c r="QOR1241" s="141"/>
      <c r="QOS1241" s="141"/>
      <c r="QOT1241" s="141"/>
      <c r="QOU1241" s="141"/>
      <c r="QOV1241" s="141"/>
      <c r="QOW1241" s="141"/>
      <c r="QOX1241" s="141"/>
      <c r="QOY1241" s="141"/>
      <c r="QOZ1241" s="141"/>
      <c r="QPA1241" s="141"/>
      <c r="QPB1241" s="141"/>
      <c r="QPC1241" s="141"/>
      <c r="QPD1241" s="141"/>
      <c r="QPE1241" s="141"/>
      <c r="QPF1241" s="141"/>
      <c r="QPG1241" s="141"/>
      <c r="QPH1241" s="141"/>
      <c r="QPI1241" s="141"/>
      <c r="QPJ1241" s="141"/>
      <c r="QPK1241" s="141"/>
      <c r="QPL1241" s="141"/>
      <c r="QPM1241" s="141"/>
      <c r="QPN1241" s="141"/>
      <c r="QPO1241" s="141"/>
      <c r="QPP1241" s="141"/>
      <c r="QPQ1241" s="141"/>
      <c r="QPR1241" s="141"/>
      <c r="QPS1241" s="141"/>
      <c r="QPT1241" s="141"/>
      <c r="QPU1241" s="141"/>
      <c r="QPV1241" s="141"/>
      <c r="QPW1241" s="141"/>
      <c r="QPX1241" s="141"/>
      <c r="QPY1241" s="141"/>
      <c r="QPZ1241" s="141"/>
      <c r="QQA1241" s="141"/>
      <c r="QQB1241" s="141"/>
      <c r="QQC1241" s="141"/>
      <c r="QQD1241" s="141"/>
      <c r="QQE1241" s="141"/>
      <c r="QQF1241" s="141"/>
      <c r="QQG1241" s="141"/>
      <c r="QQH1241" s="141"/>
      <c r="QQI1241" s="141"/>
      <c r="QQJ1241" s="141"/>
      <c r="QQK1241" s="141"/>
      <c r="QQL1241" s="141"/>
      <c r="QQM1241" s="141"/>
      <c r="QQN1241" s="141"/>
      <c r="QQO1241" s="141"/>
      <c r="QQP1241" s="141"/>
      <c r="QQQ1241" s="141"/>
      <c r="QQR1241" s="141"/>
      <c r="QQS1241" s="141"/>
      <c r="QQT1241" s="141"/>
      <c r="QQU1241" s="141"/>
      <c r="QQV1241" s="141"/>
      <c r="QQW1241" s="141"/>
      <c r="QQX1241" s="141"/>
      <c r="QQY1241" s="141"/>
      <c r="QQZ1241" s="141"/>
      <c r="QRA1241" s="141"/>
      <c r="QRB1241" s="141"/>
      <c r="QRC1241" s="141"/>
      <c r="QRD1241" s="141"/>
      <c r="QRE1241" s="141"/>
      <c r="QRF1241" s="141"/>
      <c r="QRG1241" s="141"/>
      <c r="QRH1241" s="141"/>
      <c r="QRI1241" s="141"/>
      <c r="QRJ1241" s="141"/>
      <c r="QRK1241" s="141"/>
      <c r="QRL1241" s="141"/>
      <c r="QRM1241" s="141"/>
      <c r="QRN1241" s="141"/>
      <c r="QRO1241" s="141"/>
      <c r="QRP1241" s="141"/>
      <c r="QRQ1241" s="141"/>
      <c r="QRR1241" s="141"/>
      <c r="QRS1241" s="141"/>
      <c r="QRT1241" s="141"/>
      <c r="QRU1241" s="141"/>
      <c r="QRV1241" s="141"/>
      <c r="QRW1241" s="141"/>
      <c r="QRX1241" s="141"/>
      <c r="QRY1241" s="141"/>
      <c r="QRZ1241" s="141"/>
      <c r="QSA1241" s="141"/>
      <c r="QSB1241" s="141"/>
      <c r="QSC1241" s="141"/>
      <c r="QSD1241" s="141"/>
      <c r="QSE1241" s="141"/>
      <c r="QSF1241" s="141"/>
      <c r="QSG1241" s="141"/>
      <c r="QSH1241" s="141"/>
      <c r="QSI1241" s="141"/>
      <c r="QSJ1241" s="141"/>
      <c r="QSK1241" s="141"/>
      <c r="QSL1241" s="141"/>
      <c r="QSM1241" s="141"/>
      <c r="QSN1241" s="141"/>
      <c r="QSO1241" s="141"/>
      <c r="QSP1241" s="141"/>
      <c r="QSQ1241" s="141"/>
      <c r="QSR1241" s="141"/>
      <c r="QSS1241" s="141"/>
      <c r="QST1241" s="141"/>
      <c r="QSU1241" s="141"/>
      <c r="QSV1241" s="141"/>
      <c r="QSW1241" s="141"/>
      <c r="QSX1241" s="141"/>
      <c r="QSY1241" s="141"/>
      <c r="QSZ1241" s="141"/>
      <c r="QTA1241" s="141"/>
      <c r="QTB1241" s="141"/>
      <c r="QTC1241" s="141"/>
      <c r="QTD1241" s="141"/>
      <c r="QTE1241" s="141"/>
      <c r="QTF1241" s="141"/>
      <c r="QTG1241" s="141"/>
      <c r="QTH1241" s="141"/>
      <c r="QTI1241" s="141"/>
      <c r="QTJ1241" s="141"/>
      <c r="QTK1241" s="141"/>
      <c r="QTL1241" s="141"/>
      <c r="QTM1241" s="141"/>
      <c r="QTN1241" s="141"/>
      <c r="QTO1241" s="141"/>
      <c r="QTP1241" s="141"/>
      <c r="QTQ1241" s="141"/>
      <c r="QTR1241" s="141"/>
      <c r="QTS1241" s="141"/>
      <c r="QTT1241" s="141"/>
      <c r="QTU1241" s="141"/>
      <c r="QTV1241" s="141"/>
      <c r="QTW1241" s="141"/>
      <c r="QTX1241" s="141"/>
      <c r="QTY1241" s="141"/>
      <c r="QTZ1241" s="141"/>
      <c r="QUA1241" s="141"/>
      <c r="QUB1241" s="141"/>
      <c r="QUC1241" s="141"/>
      <c r="QUD1241" s="141"/>
      <c r="QUE1241" s="141"/>
      <c r="QUF1241" s="141"/>
      <c r="QUG1241" s="141"/>
      <c r="QUH1241" s="141"/>
      <c r="QUI1241" s="141"/>
      <c r="QUJ1241" s="141"/>
      <c r="QUK1241" s="141"/>
      <c r="QUL1241" s="141"/>
      <c r="QUM1241" s="141"/>
      <c r="QUN1241" s="141"/>
      <c r="QUO1241" s="141"/>
      <c r="QUP1241" s="141"/>
      <c r="QUQ1241" s="141"/>
      <c r="QUR1241" s="141"/>
      <c r="QUS1241" s="141"/>
      <c r="QUT1241" s="141"/>
      <c r="QUU1241" s="141"/>
      <c r="QUV1241" s="141"/>
      <c r="QUW1241" s="141"/>
      <c r="QUX1241" s="141"/>
      <c r="QUY1241" s="141"/>
      <c r="QUZ1241" s="141"/>
      <c r="QVA1241" s="141"/>
      <c r="QVB1241" s="141"/>
      <c r="QVC1241" s="141"/>
      <c r="QVD1241" s="141"/>
      <c r="QVE1241" s="141"/>
      <c r="QVF1241" s="141"/>
      <c r="QVG1241" s="141"/>
      <c r="QVH1241" s="141"/>
      <c r="QVI1241" s="141"/>
      <c r="QVJ1241" s="141"/>
      <c r="QVK1241" s="141"/>
      <c r="QVL1241" s="141"/>
      <c r="QVM1241" s="141"/>
      <c r="QVN1241" s="141"/>
      <c r="QVO1241" s="141"/>
      <c r="QVP1241" s="141"/>
      <c r="QVQ1241" s="141"/>
      <c r="QVR1241" s="141"/>
      <c r="QVS1241" s="141"/>
      <c r="QVT1241" s="141"/>
      <c r="QVU1241" s="141"/>
      <c r="QVV1241" s="141"/>
      <c r="QVW1241" s="141"/>
      <c r="QVX1241" s="141"/>
      <c r="QVY1241" s="141"/>
      <c r="QVZ1241" s="141"/>
      <c r="QWA1241" s="141"/>
      <c r="QWB1241" s="141"/>
      <c r="QWC1241" s="141"/>
      <c r="QWD1241" s="141"/>
      <c r="QWE1241" s="141"/>
      <c r="QWF1241" s="141"/>
      <c r="QWG1241" s="141"/>
      <c r="QWH1241" s="141"/>
      <c r="QWI1241" s="141"/>
      <c r="QWJ1241" s="141"/>
      <c r="QWK1241" s="141"/>
      <c r="QWL1241" s="141"/>
      <c r="QWM1241" s="141"/>
      <c r="QWN1241" s="141"/>
      <c r="QWO1241" s="141"/>
      <c r="QWP1241" s="141"/>
      <c r="QWQ1241" s="141"/>
      <c r="QWR1241" s="141"/>
      <c r="QWS1241" s="141"/>
      <c r="QWT1241" s="141"/>
      <c r="QWU1241" s="141"/>
      <c r="QWV1241" s="141"/>
      <c r="QWW1241" s="141"/>
      <c r="QWX1241" s="141"/>
      <c r="QWY1241" s="141"/>
      <c r="QWZ1241" s="141"/>
      <c r="QXA1241" s="141"/>
      <c r="QXB1241" s="141"/>
      <c r="QXC1241" s="141"/>
      <c r="QXD1241" s="141"/>
      <c r="QXE1241" s="141"/>
      <c r="QXF1241" s="141"/>
      <c r="QXG1241" s="141"/>
      <c r="QXH1241" s="141"/>
      <c r="QXI1241" s="141"/>
      <c r="QXJ1241" s="141"/>
      <c r="QXK1241" s="141"/>
      <c r="QXL1241" s="141"/>
      <c r="QXM1241" s="141"/>
      <c r="QXN1241" s="141"/>
      <c r="QXO1241" s="141"/>
      <c r="QXP1241" s="141"/>
      <c r="QXQ1241" s="141"/>
      <c r="QXR1241" s="141"/>
      <c r="QXS1241" s="141"/>
      <c r="QXT1241" s="141"/>
      <c r="QXU1241" s="141"/>
      <c r="QXV1241" s="141"/>
      <c r="QXW1241" s="141"/>
      <c r="QXX1241" s="141"/>
      <c r="QXY1241" s="141"/>
      <c r="QXZ1241" s="141"/>
      <c r="QYA1241" s="141"/>
      <c r="QYB1241" s="141"/>
      <c r="QYC1241" s="141"/>
      <c r="QYD1241" s="141"/>
      <c r="QYE1241" s="141"/>
      <c r="QYF1241" s="141"/>
      <c r="QYG1241" s="141"/>
      <c r="QYH1241" s="141"/>
      <c r="QYI1241" s="141"/>
      <c r="QYJ1241" s="141"/>
      <c r="QYK1241" s="141"/>
      <c r="QYL1241" s="141"/>
      <c r="QYM1241" s="141"/>
      <c r="QYN1241" s="141"/>
      <c r="QYO1241" s="141"/>
      <c r="QYP1241" s="141"/>
      <c r="QYQ1241" s="141"/>
      <c r="QYR1241" s="141"/>
      <c r="QYS1241" s="141"/>
      <c r="QYT1241" s="141"/>
      <c r="QYU1241" s="141"/>
      <c r="QYV1241" s="141"/>
      <c r="QYW1241" s="141"/>
      <c r="QYX1241" s="141"/>
      <c r="QYY1241" s="141"/>
      <c r="QYZ1241" s="141"/>
      <c r="QZA1241" s="141"/>
      <c r="QZB1241" s="141"/>
      <c r="QZC1241" s="141"/>
      <c r="QZD1241" s="141"/>
      <c r="QZE1241" s="141"/>
      <c r="QZF1241" s="141"/>
      <c r="QZG1241" s="141"/>
      <c r="QZH1241" s="141"/>
      <c r="QZI1241" s="141"/>
      <c r="QZJ1241" s="141"/>
      <c r="QZK1241" s="141"/>
      <c r="QZL1241" s="141"/>
      <c r="QZM1241" s="141"/>
      <c r="QZN1241" s="141"/>
      <c r="QZO1241" s="141"/>
      <c r="QZP1241" s="141"/>
      <c r="QZQ1241" s="141"/>
      <c r="QZR1241" s="141"/>
      <c r="QZS1241" s="141"/>
      <c r="QZT1241" s="141"/>
      <c r="QZU1241" s="141"/>
      <c r="QZV1241" s="141"/>
      <c r="QZW1241" s="141"/>
      <c r="QZX1241" s="141"/>
      <c r="QZY1241" s="141"/>
      <c r="QZZ1241" s="141"/>
      <c r="RAA1241" s="141"/>
      <c r="RAB1241" s="141"/>
      <c r="RAC1241" s="141"/>
      <c r="RAD1241" s="141"/>
      <c r="RAE1241" s="141"/>
      <c r="RAF1241" s="141"/>
      <c r="RAG1241" s="141"/>
      <c r="RAH1241" s="141"/>
      <c r="RAI1241" s="141"/>
      <c r="RAJ1241" s="141"/>
      <c r="RAK1241" s="141"/>
      <c r="RAL1241" s="141"/>
      <c r="RAM1241" s="141"/>
      <c r="RAN1241" s="141"/>
      <c r="RAO1241" s="141"/>
      <c r="RAP1241" s="141"/>
      <c r="RAQ1241" s="141"/>
      <c r="RAR1241" s="141"/>
      <c r="RAS1241" s="141"/>
      <c r="RAT1241" s="141"/>
      <c r="RAU1241" s="141"/>
      <c r="RAV1241" s="141"/>
      <c r="RAW1241" s="141"/>
      <c r="RAX1241" s="141"/>
      <c r="RAY1241" s="141"/>
      <c r="RAZ1241" s="141"/>
      <c r="RBA1241" s="141"/>
      <c r="RBB1241" s="141"/>
      <c r="RBC1241" s="141"/>
      <c r="RBD1241" s="141"/>
      <c r="RBE1241" s="141"/>
      <c r="RBF1241" s="141"/>
      <c r="RBG1241" s="141"/>
      <c r="RBH1241" s="141"/>
      <c r="RBI1241" s="141"/>
      <c r="RBJ1241" s="141"/>
      <c r="RBK1241" s="141"/>
      <c r="RBL1241" s="141"/>
      <c r="RBM1241" s="141"/>
      <c r="RBN1241" s="141"/>
      <c r="RBO1241" s="141"/>
      <c r="RBP1241" s="141"/>
      <c r="RBQ1241" s="141"/>
      <c r="RBR1241" s="141"/>
      <c r="RBS1241" s="141"/>
      <c r="RBT1241" s="141"/>
      <c r="RBU1241" s="141"/>
      <c r="RBV1241" s="141"/>
      <c r="RBW1241" s="141"/>
      <c r="RBX1241" s="141"/>
      <c r="RBY1241" s="141"/>
      <c r="RBZ1241" s="141"/>
      <c r="RCA1241" s="141"/>
      <c r="RCB1241" s="141"/>
      <c r="RCC1241" s="141"/>
      <c r="RCD1241" s="141"/>
      <c r="RCE1241" s="141"/>
      <c r="RCF1241" s="141"/>
      <c r="RCG1241" s="141"/>
      <c r="RCH1241" s="141"/>
      <c r="RCI1241" s="141"/>
      <c r="RCJ1241" s="141"/>
      <c r="RCK1241" s="141"/>
      <c r="RCL1241" s="141"/>
      <c r="RCM1241" s="141"/>
      <c r="RCN1241" s="141"/>
      <c r="RCO1241" s="141"/>
      <c r="RCP1241" s="141"/>
      <c r="RCQ1241" s="141"/>
      <c r="RCR1241" s="141"/>
      <c r="RCS1241" s="141"/>
      <c r="RCT1241" s="141"/>
      <c r="RCU1241" s="141"/>
      <c r="RCV1241" s="141"/>
      <c r="RCW1241" s="141"/>
      <c r="RCX1241" s="141"/>
      <c r="RCY1241" s="141"/>
      <c r="RCZ1241" s="141"/>
      <c r="RDA1241" s="141"/>
      <c r="RDB1241" s="141"/>
      <c r="RDC1241" s="141"/>
      <c r="RDD1241" s="141"/>
      <c r="RDE1241" s="141"/>
      <c r="RDF1241" s="141"/>
      <c r="RDG1241" s="141"/>
      <c r="RDH1241" s="141"/>
      <c r="RDI1241" s="141"/>
      <c r="RDJ1241" s="141"/>
      <c r="RDK1241" s="141"/>
      <c r="RDL1241" s="141"/>
      <c r="RDM1241" s="141"/>
      <c r="RDN1241" s="141"/>
      <c r="RDO1241" s="141"/>
      <c r="RDP1241" s="141"/>
      <c r="RDQ1241" s="141"/>
      <c r="RDR1241" s="141"/>
      <c r="RDS1241" s="141"/>
      <c r="RDT1241" s="141"/>
      <c r="RDU1241" s="141"/>
      <c r="RDV1241" s="141"/>
      <c r="RDW1241" s="141"/>
      <c r="RDX1241" s="141"/>
      <c r="RDY1241" s="141"/>
      <c r="RDZ1241" s="141"/>
      <c r="REA1241" s="141"/>
      <c r="REB1241" s="141"/>
      <c r="REC1241" s="141"/>
      <c r="RED1241" s="141"/>
      <c r="REE1241" s="141"/>
      <c r="REF1241" s="141"/>
      <c r="REG1241" s="141"/>
      <c r="REH1241" s="141"/>
      <c r="REI1241" s="141"/>
      <c r="REJ1241" s="141"/>
      <c r="REK1241" s="141"/>
      <c r="REL1241" s="141"/>
      <c r="REM1241" s="141"/>
      <c r="REN1241" s="141"/>
      <c r="REO1241" s="141"/>
      <c r="REP1241" s="141"/>
      <c r="REQ1241" s="141"/>
      <c r="RER1241" s="141"/>
      <c r="RES1241" s="141"/>
      <c r="RET1241" s="141"/>
      <c r="REU1241" s="141"/>
      <c r="REV1241" s="141"/>
      <c r="REW1241" s="141"/>
      <c r="REX1241" s="141"/>
      <c r="REY1241" s="141"/>
      <c r="REZ1241" s="141"/>
      <c r="RFA1241" s="141"/>
      <c r="RFB1241" s="141"/>
      <c r="RFC1241" s="141"/>
      <c r="RFD1241" s="141"/>
      <c r="RFE1241" s="141"/>
      <c r="RFF1241" s="141"/>
      <c r="RFG1241" s="141"/>
      <c r="RFH1241" s="141"/>
      <c r="RFI1241" s="141"/>
      <c r="RFJ1241" s="141"/>
      <c r="RFK1241" s="141"/>
      <c r="RFL1241" s="141"/>
      <c r="RFM1241" s="141"/>
      <c r="RFN1241" s="141"/>
      <c r="RFO1241" s="141"/>
      <c r="RFP1241" s="141"/>
      <c r="RFQ1241" s="141"/>
      <c r="RFR1241" s="141"/>
      <c r="RFS1241" s="141"/>
      <c r="RFT1241" s="141"/>
      <c r="RFU1241" s="141"/>
      <c r="RFV1241" s="141"/>
      <c r="RFW1241" s="141"/>
      <c r="RFX1241" s="141"/>
      <c r="RFY1241" s="141"/>
      <c r="RFZ1241" s="141"/>
      <c r="RGA1241" s="141"/>
      <c r="RGB1241" s="141"/>
      <c r="RGC1241" s="141"/>
      <c r="RGD1241" s="141"/>
      <c r="RGE1241" s="141"/>
      <c r="RGF1241" s="141"/>
      <c r="RGG1241" s="141"/>
      <c r="RGH1241" s="141"/>
      <c r="RGI1241" s="141"/>
      <c r="RGJ1241" s="141"/>
      <c r="RGK1241" s="141"/>
      <c r="RGL1241" s="141"/>
      <c r="RGM1241" s="141"/>
      <c r="RGN1241" s="141"/>
      <c r="RGO1241" s="141"/>
      <c r="RGP1241" s="141"/>
      <c r="RGQ1241" s="141"/>
      <c r="RGR1241" s="141"/>
      <c r="RGS1241" s="141"/>
      <c r="RGT1241" s="141"/>
      <c r="RGU1241" s="141"/>
      <c r="RGV1241" s="141"/>
      <c r="RGW1241" s="141"/>
      <c r="RGX1241" s="141"/>
      <c r="RGY1241" s="141"/>
      <c r="RGZ1241" s="141"/>
      <c r="RHA1241" s="141"/>
      <c r="RHB1241" s="141"/>
      <c r="RHC1241" s="141"/>
      <c r="RHD1241" s="141"/>
      <c r="RHE1241" s="141"/>
      <c r="RHF1241" s="141"/>
      <c r="RHG1241" s="141"/>
      <c r="RHH1241" s="141"/>
      <c r="RHI1241" s="141"/>
      <c r="RHJ1241" s="141"/>
      <c r="RHK1241" s="141"/>
      <c r="RHL1241" s="141"/>
      <c r="RHM1241" s="141"/>
      <c r="RHN1241" s="141"/>
      <c r="RHO1241" s="141"/>
      <c r="RHP1241" s="141"/>
      <c r="RHQ1241" s="141"/>
      <c r="RHR1241" s="141"/>
      <c r="RHS1241" s="141"/>
      <c r="RHT1241" s="141"/>
      <c r="RHU1241" s="141"/>
      <c r="RHV1241" s="141"/>
      <c r="RHW1241" s="141"/>
      <c r="RHX1241" s="141"/>
      <c r="RHY1241" s="141"/>
      <c r="RHZ1241" s="141"/>
      <c r="RIA1241" s="141"/>
      <c r="RIB1241" s="141"/>
      <c r="RIC1241" s="141"/>
      <c r="RID1241" s="141"/>
      <c r="RIE1241" s="141"/>
      <c r="RIF1241" s="141"/>
      <c r="RIG1241" s="141"/>
      <c r="RIH1241" s="141"/>
      <c r="RII1241" s="141"/>
      <c r="RIJ1241" s="141"/>
      <c r="RIK1241" s="141"/>
      <c r="RIL1241" s="141"/>
      <c r="RIM1241" s="141"/>
      <c r="RIN1241" s="141"/>
      <c r="RIO1241" s="141"/>
      <c r="RIP1241" s="141"/>
      <c r="RIQ1241" s="141"/>
      <c r="RIR1241" s="141"/>
      <c r="RIS1241" s="141"/>
      <c r="RIT1241" s="141"/>
      <c r="RIU1241" s="141"/>
      <c r="RIV1241" s="141"/>
      <c r="RIW1241" s="141"/>
      <c r="RIX1241" s="141"/>
      <c r="RIY1241" s="141"/>
      <c r="RIZ1241" s="141"/>
      <c r="RJA1241" s="141"/>
      <c r="RJB1241" s="141"/>
      <c r="RJC1241" s="141"/>
      <c r="RJD1241" s="141"/>
      <c r="RJE1241" s="141"/>
      <c r="RJF1241" s="141"/>
      <c r="RJG1241" s="141"/>
      <c r="RJH1241" s="141"/>
      <c r="RJI1241" s="141"/>
      <c r="RJJ1241" s="141"/>
      <c r="RJK1241" s="141"/>
      <c r="RJL1241" s="141"/>
      <c r="RJM1241" s="141"/>
      <c r="RJN1241" s="141"/>
      <c r="RJO1241" s="141"/>
      <c r="RJP1241" s="141"/>
      <c r="RJQ1241" s="141"/>
      <c r="RJR1241" s="141"/>
      <c r="RJS1241" s="141"/>
      <c r="RJT1241" s="141"/>
      <c r="RJU1241" s="141"/>
      <c r="RJV1241" s="141"/>
      <c r="RJW1241" s="141"/>
      <c r="RJX1241" s="141"/>
      <c r="RJY1241" s="141"/>
      <c r="RJZ1241" s="141"/>
      <c r="RKA1241" s="141"/>
      <c r="RKB1241" s="141"/>
      <c r="RKC1241" s="141"/>
      <c r="RKD1241" s="141"/>
      <c r="RKE1241" s="141"/>
      <c r="RKF1241" s="141"/>
      <c r="RKG1241" s="141"/>
      <c r="RKH1241" s="141"/>
      <c r="RKI1241" s="141"/>
      <c r="RKJ1241" s="141"/>
      <c r="RKK1241" s="141"/>
      <c r="RKL1241" s="141"/>
      <c r="RKM1241" s="141"/>
      <c r="RKN1241" s="141"/>
      <c r="RKO1241" s="141"/>
      <c r="RKP1241" s="141"/>
      <c r="RKQ1241" s="141"/>
      <c r="RKR1241" s="141"/>
      <c r="RKS1241" s="141"/>
      <c r="RKT1241" s="141"/>
      <c r="RKU1241" s="141"/>
      <c r="RKV1241" s="141"/>
      <c r="RKW1241" s="141"/>
      <c r="RKX1241" s="141"/>
      <c r="RKY1241" s="141"/>
      <c r="RKZ1241" s="141"/>
      <c r="RLA1241" s="141"/>
      <c r="RLB1241" s="141"/>
      <c r="RLC1241" s="141"/>
      <c r="RLD1241" s="141"/>
      <c r="RLE1241" s="141"/>
      <c r="RLF1241" s="141"/>
      <c r="RLG1241" s="141"/>
      <c r="RLH1241" s="141"/>
      <c r="RLI1241" s="141"/>
      <c r="RLJ1241" s="141"/>
      <c r="RLK1241" s="141"/>
      <c r="RLL1241" s="141"/>
      <c r="RLM1241" s="141"/>
      <c r="RLN1241" s="141"/>
      <c r="RLO1241" s="141"/>
      <c r="RLP1241" s="141"/>
      <c r="RLQ1241" s="141"/>
      <c r="RLR1241" s="141"/>
      <c r="RLS1241" s="141"/>
      <c r="RLT1241" s="141"/>
      <c r="RLU1241" s="141"/>
      <c r="RLV1241" s="141"/>
      <c r="RLW1241" s="141"/>
      <c r="RLX1241" s="141"/>
      <c r="RLY1241" s="141"/>
      <c r="RLZ1241" s="141"/>
      <c r="RMA1241" s="141"/>
      <c r="RMB1241" s="141"/>
      <c r="RMC1241" s="141"/>
      <c r="RMD1241" s="141"/>
      <c r="RME1241" s="141"/>
      <c r="RMF1241" s="141"/>
      <c r="RMG1241" s="141"/>
      <c r="RMH1241" s="141"/>
      <c r="RMI1241" s="141"/>
      <c r="RMJ1241" s="141"/>
      <c r="RMK1241" s="141"/>
      <c r="RML1241" s="141"/>
      <c r="RMM1241" s="141"/>
      <c r="RMN1241" s="141"/>
      <c r="RMO1241" s="141"/>
      <c r="RMP1241" s="141"/>
      <c r="RMQ1241" s="141"/>
      <c r="RMR1241" s="141"/>
      <c r="RMS1241" s="141"/>
      <c r="RMT1241" s="141"/>
      <c r="RMU1241" s="141"/>
      <c r="RMV1241" s="141"/>
      <c r="RMW1241" s="141"/>
      <c r="RMX1241" s="141"/>
      <c r="RMY1241" s="141"/>
      <c r="RMZ1241" s="141"/>
      <c r="RNA1241" s="141"/>
      <c r="RNB1241" s="141"/>
      <c r="RNC1241" s="141"/>
      <c r="RND1241" s="141"/>
      <c r="RNE1241" s="141"/>
      <c r="RNF1241" s="141"/>
      <c r="RNG1241" s="141"/>
      <c r="RNH1241" s="141"/>
      <c r="RNI1241" s="141"/>
      <c r="RNJ1241" s="141"/>
      <c r="RNK1241" s="141"/>
      <c r="RNL1241" s="141"/>
      <c r="RNM1241" s="141"/>
      <c r="RNN1241" s="141"/>
      <c r="RNO1241" s="141"/>
      <c r="RNP1241" s="141"/>
      <c r="RNQ1241" s="141"/>
      <c r="RNR1241" s="141"/>
      <c r="RNS1241" s="141"/>
      <c r="RNT1241" s="141"/>
      <c r="RNU1241" s="141"/>
      <c r="RNV1241" s="141"/>
      <c r="RNW1241" s="141"/>
      <c r="RNX1241" s="141"/>
      <c r="RNY1241" s="141"/>
      <c r="RNZ1241" s="141"/>
      <c r="ROA1241" s="141"/>
      <c r="ROB1241" s="141"/>
      <c r="ROC1241" s="141"/>
      <c r="ROD1241" s="141"/>
      <c r="ROE1241" s="141"/>
      <c r="ROF1241" s="141"/>
      <c r="ROG1241" s="141"/>
      <c r="ROH1241" s="141"/>
      <c r="ROI1241" s="141"/>
      <c r="ROJ1241" s="141"/>
      <c r="ROK1241" s="141"/>
      <c r="ROL1241" s="141"/>
      <c r="ROM1241" s="141"/>
      <c r="RON1241" s="141"/>
      <c r="ROO1241" s="141"/>
      <c r="ROP1241" s="141"/>
      <c r="ROQ1241" s="141"/>
      <c r="ROR1241" s="141"/>
      <c r="ROS1241" s="141"/>
      <c r="ROT1241" s="141"/>
      <c r="ROU1241" s="141"/>
      <c r="ROV1241" s="141"/>
      <c r="ROW1241" s="141"/>
      <c r="ROX1241" s="141"/>
      <c r="ROY1241" s="141"/>
      <c r="ROZ1241" s="141"/>
      <c r="RPA1241" s="141"/>
      <c r="RPB1241" s="141"/>
      <c r="RPC1241" s="141"/>
      <c r="RPD1241" s="141"/>
      <c r="RPE1241" s="141"/>
      <c r="RPF1241" s="141"/>
      <c r="RPG1241" s="141"/>
      <c r="RPH1241" s="141"/>
      <c r="RPI1241" s="141"/>
      <c r="RPJ1241" s="141"/>
      <c r="RPK1241" s="141"/>
      <c r="RPL1241" s="141"/>
      <c r="RPM1241" s="141"/>
      <c r="RPN1241" s="141"/>
      <c r="RPO1241" s="141"/>
      <c r="RPP1241" s="141"/>
      <c r="RPQ1241" s="141"/>
      <c r="RPR1241" s="141"/>
      <c r="RPS1241" s="141"/>
      <c r="RPT1241" s="141"/>
      <c r="RPU1241" s="141"/>
      <c r="RPV1241" s="141"/>
      <c r="RPW1241" s="141"/>
      <c r="RPX1241" s="141"/>
      <c r="RPY1241" s="141"/>
      <c r="RPZ1241" s="141"/>
      <c r="RQA1241" s="141"/>
      <c r="RQB1241" s="141"/>
      <c r="RQC1241" s="141"/>
      <c r="RQD1241" s="141"/>
      <c r="RQE1241" s="141"/>
      <c r="RQF1241" s="141"/>
      <c r="RQG1241" s="141"/>
      <c r="RQH1241" s="141"/>
      <c r="RQI1241" s="141"/>
      <c r="RQJ1241" s="141"/>
      <c r="RQK1241" s="141"/>
      <c r="RQL1241" s="141"/>
      <c r="RQM1241" s="141"/>
      <c r="RQN1241" s="141"/>
      <c r="RQO1241" s="141"/>
      <c r="RQP1241" s="141"/>
      <c r="RQQ1241" s="141"/>
      <c r="RQR1241" s="141"/>
      <c r="RQS1241" s="141"/>
      <c r="RQT1241" s="141"/>
      <c r="RQU1241" s="141"/>
      <c r="RQV1241" s="141"/>
      <c r="RQW1241" s="141"/>
      <c r="RQX1241" s="141"/>
      <c r="RQY1241" s="141"/>
      <c r="RQZ1241" s="141"/>
      <c r="RRA1241" s="141"/>
      <c r="RRB1241" s="141"/>
      <c r="RRC1241" s="141"/>
      <c r="RRD1241" s="141"/>
      <c r="RRE1241" s="141"/>
      <c r="RRF1241" s="141"/>
      <c r="RRG1241" s="141"/>
      <c r="RRH1241" s="141"/>
      <c r="RRI1241" s="141"/>
      <c r="RRJ1241" s="141"/>
      <c r="RRK1241" s="141"/>
      <c r="RRL1241" s="141"/>
      <c r="RRM1241" s="141"/>
      <c r="RRN1241" s="141"/>
      <c r="RRO1241" s="141"/>
      <c r="RRP1241" s="141"/>
      <c r="RRQ1241" s="141"/>
      <c r="RRR1241" s="141"/>
      <c r="RRS1241" s="141"/>
      <c r="RRT1241" s="141"/>
      <c r="RRU1241" s="141"/>
      <c r="RRV1241" s="141"/>
      <c r="RRW1241" s="141"/>
      <c r="RRX1241" s="141"/>
      <c r="RRY1241" s="141"/>
      <c r="RRZ1241" s="141"/>
      <c r="RSA1241" s="141"/>
      <c r="RSB1241" s="141"/>
      <c r="RSC1241" s="141"/>
      <c r="RSD1241" s="141"/>
      <c r="RSE1241" s="141"/>
      <c r="RSF1241" s="141"/>
      <c r="RSG1241" s="141"/>
      <c r="RSH1241" s="141"/>
      <c r="RSI1241" s="141"/>
      <c r="RSJ1241" s="141"/>
      <c r="RSK1241" s="141"/>
      <c r="RSL1241" s="141"/>
      <c r="RSM1241" s="141"/>
      <c r="RSN1241" s="141"/>
      <c r="RSO1241" s="141"/>
      <c r="RSP1241" s="141"/>
      <c r="RSQ1241" s="141"/>
      <c r="RSR1241" s="141"/>
      <c r="RSS1241" s="141"/>
      <c r="RST1241" s="141"/>
      <c r="RSU1241" s="141"/>
      <c r="RSV1241" s="141"/>
      <c r="RSW1241" s="141"/>
      <c r="RSX1241" s="141"/>
      <c r="RSY1241" s="141"/>
      <c r="RSZ1241" s="141"/>
      <c r="RTA1241" s="141"/>
      <c r="RTB1241" s="141"/>
      <c r="RTC1241" s="141"/>
      <c r="RTD1241" s="141"/>
      <c r="RTE1241" s="141"/>
      <c r="RTF1241" s="141"/>
      <c r="RTG1241" s="141"/>
      <c r="RTH1241" s="141"/>
      <c r="RTI1241" s="141"/>
      <c r="RTJ1241" s="141"/>
      <c r="RTK1241" s="141"/>
      <c r="RTL1241" s="141"/>
      <c r="RTM1241" s="141"/>
      <c r="RTN1241" s="141"/>
      <c r="RTO1241" s="141"/>
      <c r="RTP1241" s="141"/>
      <c r="RTQ1241" s="141"/>
      <c r="RTR1241" s="141"/>
      <c r="RTS1241" s="141"/>
      <c r="RTT1241" s="141"/>
      <c r="RTU1241" s="141"/>
      <c r="RTV1241" s="141"/>
      <c r="RTW1241" s="141"/>
      <c r="RTX1241" s="141"/>
      <c r="RTY1241" s="141"/>
      <c r="RTZ1241" s="141"/>
      <c r="RUA1241" s="141"/>
      <c r="RUB1241" s="141"/>
      <c r="RUC1241" s="141"/>
      <c r="RUD1241" s="141"/>
      <c r="RUE1241" s="141"/>
      <c r="RUF1241" s="141"/>
      <c r="RUG1241" s="141"/>
      <c r="RUH1241" s="141"/>
      <c r="RUI1241" s="141"/>
      <c r="RUJ1241" s="141"/>
      <c r="RUK1241" s="141"/>
      <c r="RUL1241" s="141"/>
      <c r="RUM1241" s="141"/>
      <c r="RUN1241" s="141"/>
      <c r="RUO1241" s="141"/>
      <c r="RUP1241" s="141"/>
      <c r="RUQ1241" s="141"/>
      <c r="RUR1241" s="141"/>
      <c r="RUS1241" s="141"/>
      <c r="RUT1241" s="141"/>
      <c r="RUU1241" s="141"/>
      <c r="RUV1241" s="141"/>
      <c r="RUW1241" s="141"/>
      <c r="RUX1241" s="141"/>
      <c r="RUY1241" s="141"/>
      <c r="RUZ1241" s="141"/>
      <c r="RVA1241" s="141"/>
      <c r="RVB1241" s="141"/>
      <c r="RVC1241" s="141"/>
      <c r="RVD1241" s="141"/>
      <c r="RVE1241" s="141"/>
      <c r="RVF1241" s="141"/>
      <c r="RVG1241" s="141"/>
      <c r="RVH1241" s="141"/>
      <c r="RVI1241" s="141"/>
      <c r="RVJ1241" s="141"/>
      <c r="RVK1241" s="141"/>
      <c r="RVL1241" s="141"/>
      <c r="RVM1241" s="141"/>
      <c r="RVN1241" s="141"/>
      <c r="RVO1241" s="141"/>
      <c r="RVP1241" s="141"/>
      <c r="RVQ1241" s="141"/>
      <c r="RVR1241" s="141"/>
      <c r="RVS1241" s="141"/>
      <c r="RVT1241" s="141"/>
      <c r="RVU1241" s="141"/>
      <c r="RVV1241" s="141"/>
      <c r="RVW1241" s="141"/>
      <c r="RVX1241" s="141"/>
      <c r="RVY1241" s="141"/>
      <c r="RVZ1241" s="141"/>
      <c r="RWA1241" s="141"/>
      <c r="RWB1241" s="141"/>
      <c r="RWC1241" s="141"/>
      <c r="RWD1241" s="141"/>
      <c r="RWE1241" s="141"/>
      <c r="RWF1241" s="141"/>
      <c r="RWG1241" s="141"/>
      <c r="RWH1241" s="141"/>
      <c r="RWI1241" s="141"/>
      <c r="RWJ1241" s="141"/>
      <c r="RWK1241" s="141"/>
      <c r="RWL1241" s="141"/>
      <c r="RWM1241" s="141"/>
      <c r="RWN1241" s="141"/>
      <c r="RWO1241" s="141"/>
      <c r="RWP1241" s="141"/>
      <c r="RWQ1241" s="141"/>
      <c r="RWR1241" s="141"/>
      <c r="RWS1241" s="141"/>
      <c r="RWT1241" s="141"/>
      <c r="RWU1241" s="141"/>
      <c r="RWV1241" s="141"/>
      <c r="RWW1241" s="141"/>
      <c r="RWX1241" s="141"/>
      <c r="RWY1241" s="141"/>
      <c r="RWZ1241" s="141"/>
      <c r="RXA1241" s="141"/>
      <c r="RXB1241" s="141"/>
      <c r="RXC1241" s="141"/>
      <c r="RXD1241" s="141"/>
      <c r="RXE1241" s="141"/>
      <c r="RXF1241" s="141"/>
      <c r="RXG1241" s="141"/>
      <c r="RXH1241" s="141"/>
      <c r="RXI1241" s="141"/>
      <c r="RXJ1241" s="141"/>
      <c r="RXK1241" s="141"/>
      <c r="RXL1241" s="141"/>
      <c r="RXM1241" s="141"/>
      <c r="RXN1241" s="141"/>
      <c r="RXO1241" s="141"/>
      <c r="RXP1241" s="141"/>
      <c r="RXQ1241" s="141"/>
      <c r="RXR1241" s="141"/>
      <c r="RXS1241" s="141"/>
      <c r="RXT1241" s="141"/>
      <c r="RXU1241" s="141"/>
      <c r="RXV1241" s="141"/>
      <c r="RXW1241" s="141"/>
      <c r="RXX1241" s="141"/>
      <c r="RXY1241" s="141"/>
      <c r="RXZ1241" s="141"/>
      <c r="RYA1241" s="141"/>
      <c r="RYB1241" s="141"/>
      <c r="RYC1241" s="141"/>
      <c r="RYD1241" s="141"/>
      <c r="RYE1241" s="141"/>
      <c r="RYF1241" s="141"/>
      <c r="RYG1241" s="141"/>
      <c r="RYH1241" s="141"/>
      <c r="RYI1241" s="141"/>
      <c r="RYJ1241" s="141"/>
      <c r="RYK1241" s="141"/>
      <c r="RYL1241" s="141"/>
      <c r="RYM1241" s="141"/>
      <c r="RYN1241" s="141"/>
      <c r="RYO1241" s="141"/>
      <c r="RYP1241" s="141"/>
      <c r="RYQ1241" s="141"/>
      <c r="RYR1241" s="141"/>
      <c r="RYS1241" s="141"/>
      <c r="RYT1241" s="141"/>
      <c r="RYU1241" s="141"/>
      <c r="RYV1241" s="141"/>
      <c r="RYW1241" s="141"/>
      <c r="RYX1241" s="141"/>
      <c r="RYY1241" s="141"/>
      <c r="RYZ1241" s="141"/>
      <c r="RZA1241" s="141"/>
      <c r="RZB1241" s="141"/>
      <c r="RZC1241" s="141"/>
      <c r="RZD1241" s="141"/>
      <c r="RZE1241" s="141"/>
      <c r="RZF1241" s="141"/>
      <c r="RZG1241" s="141"/>
      <c r="RZH1241" s="141"/>
      <c r="RZI1241" s="141"/>
      <c r="RZJ1241" s="141"/>
      <c r="RZK1241" s="141"/>
      <c r="RZL1241" s="141"/>
      <c r="RZM1241" s="141"/>
      <c r="RZN1241" s="141"/>
      <c r="RZO1241" s="141"/>
      <c r="RZP1241" s="141"/>
      <c r="RZQ1241" s="141"/>
      <c r="RZR1241" s="141"/>
      <c r="RZS1241" s="141"/>
      <c r="RZT1241" s="141"/>
      <c r="RZU1241" s="141"/>
      <c r="RZV1241" s="141"/>
      <c r="RZW1241" s="141"/>
      <c r="RZX1241" s="141"/>
      <c r="RZY1241" s="141"/>
      <c r="RZZ1241" s="141"/>
      <c r="SAA1241" s="141"/>
      <c r="SAB1241" s="141"/>
      <c r="SAC1241" s="141"/>
      <c r="SAD1241" s="141"/>
      <c r="SAE1241" s="141"/>
      <c r="SAF1241" s="141"/>
      <c r="SAG1241" s="141"/>
      <c r="SAH1241" s="141"/>
      <c r="SAI1241" s="141"/>
      <c r="SAJ1241" s="141"/>
      <c r="SAK1241" s="141"/>
      <c r="SAL1241" s="141"/>
      <c r="SAM1241" s="141"/>
      <c r="SAN1241" s="141"/>
      <c r="SAO1241" s="141"/>
      <c r="SAP1241" s="141"/>
      <c r="SAQ1241" s="141"/>
      <c r="SAR1241" s="141"/>
      <c r="SAS1241" s="141"/>
      <c r="SAT1241" s="141"/>
      <c r="SAU1241" s="141"/>
      <c r="SAV1241" s="141"/>
      <c r="SAW1241" s="141"/>
      <c r="SAX1241" s="141"/>
      <c r="SAY1241" s="141"/>
      <c r="SAZ1241" s="141"/>
      <c r="SBA1241" s="141"/>
      <c r="SBB1241" s="141"/>
      <c r="SBC1241" s="141"/>
      <c r="SBD1241" s="141"/>
      <c r="SBE1241" s="141"/>
      <c r="SBF1241" s="141"/>
      <c r="SBG1241" s="141"/>
      <c r="SBH1241" s="141"/>
      <c r="SBI1241" s="141"/>
      <c r="SBJ1241" s="141"/>
      <c r="SBK1241" s="141"/>
      <c r="SBL1241" s="141"/>
      <c r="SBM1241" s="141"/>
      <c r="SBN1241" s="141"/>
      <c r="SBO1241" s="141"/>
      <c r="SBP1241" s="141"/>
      <c r="SBQ1241" s="141"/>
      <c r="SBR1241" s="141"/>
      <c r="SBS1241" s="141"/>
      <c r="SBT1241" s="141"/>
      <c r="SBU1241" s="141"/>
      <c r="SBV1241" s="141"/>
      <c r="SBW1241" s="141"/>
      <c r="SBX1241" s="141"/>
      <c r="SBY1241" s="141"/>
      <c r="SBZ1241" s="141"/>
      <c r="SCA1241" s="141"/>
      <c r="SCB1241" s="141"/>
      <c r="SCC1241" s="141"/>
      <c r="SCD1241" s="141"/>
      <c r="SCE1241" s="141"/>
      <c r="SCF1241" s="141"/>
      <c r="SCG1241" s="141"/>
      <c r="SCH1241" s="141"/>
      <c r="SCI1241" s="141"/>
      <c r="SCJ1241" s="141"/>
      <c r="SCK1241" s="141"/>
      <c r="SCL1241" s="141"/>
      <c r="SCM1241" s="141"/>
      <c r="SCN1241" s="141"/>
      <c r="SCO1241" s="141"/>
      <c r="SCP1241" s="141"/>
      <c r="SCQ1241" s="141"/>
      <c r="SCR1241" s="141"/>
      <c r="SCS1241" s="141"/>
      <c r="SCT1241" s="141"/>
      <c r="SCU1241" s="141"/>
      <c r="SCV1241" s="141"/>
      <c r="SCW1241" s="141"/>
      <c r="SCX1241" s="141"/>
      <c r="SCY1241" s="141"/>
      <c r="SCZ1241" s="141"/>
      <c r="SDA1241" s="141"/>
      <c r="SDB1241" s="141"/>
      <c r="SDC1241" s="141"/>
      <c r="SDD1241" s="141"/>
      <c r="SDE1241" s="141"/>
      <c r="SDF1241" s="141"/>
      <c r="SDG1241" s="141"/>
      <c r="SDH1241" s="141"/>
      <c r="SDI1241" s="141"/>
      <c r="SDJ1241" s="141"/>
      <c r="SDK1241" s="141"/>
      <c r="SDL1241" s="141"/>
      <c r="SDM1241" s="141"/>
      <c r="SDN1241" s="141"/>
      <c r="SDO1241" s="141"/>
      <c r="SDP1241" s="141"/>
      <c r="SDQ1241" s="141"/>
      <c r="SDR1241" s="141"/>
      <c r="SDS1241" s="141"/>
      <c r="SDT1241" s="141"/>
      <c r="SDU1241" s="141"/>
      <c r="SDV1241" s="141"/>
      <c r="SDW1241" s="141"/>
      <c r="SDX1241" s="141"/>
      <c r="SDY1241" s="141"/>
      <c r="SDZ1241" s="141"/>
      <c r="SEA1241" s="141"/>
      <c r="SEB1241" s="141"/>
      <c r="SEC1241" s="141"/>
      <c r="SED1241" s="141"/>
      <c r="SEE1241" s="141"/>
      <c r="SEF1241" s="141"/>
      <c r="SEG1241" s="141"/>
      <c r="SEH1241" s="141"/>
      <c r="SEI1241" s="141"/>
      <c r="SEJ1241" s="141"/>
      <c r="SEK1241" s="141"/>
      <c r="SEL1241" s="141"/>
      <c r="SEM1241" s="141"/>
      <c r="SEN1241" s="141"/>
      <c r="SEO1241" s="141"/>
      <c r="SEP1241" s="141"/>
      <c r="SEQ1241" s="141"/>
      <c r="SER1241" s="141"/>
      <c r="SES1241" s="141"/>
      <c r="SET1241" s="141"/>
      <c r="SEU1241" s="141"/>
      <c r="SEV1241" s="141"/>
      <c r="SEW1241" s="141"/>
      <c r="SEX1241" s="141"/>
      <c r="SEY1241" s="141"/>
      <c r="SEZ1241" s="141"/>
      <c r="SFA1241" s="141"/>
      <c r="SFB1241" s="141"/>
      <c r="SFC1241" s="141"/>
      <c r="SFD1241" s="141"/>
      <c r="SFE1241" s="141"/>
      <c r="SFF1241" s="141"/>
      <c r="SFG1241" s="141"/>
      <c r="SFH1241" s="141"/>
      <c r="SFI1241" s="141"/>
      <c r="SFJ1241" s="141"/>
      <c r="SFK1241" s="141"/>
      <c r="SFL1241" s="141"/>
      <c r="SFM1241" s="141"/>
      <c r="SFN1241" s="141"/>
      <c r="SFO1241" s="141"/>
      <c r="SFP1241" s="141"/>
      <c r="SFQ1241" s="141"/>
      <c r="SFR1241" s="141"/>
      <c r="SFS1241" s="141"/>
      <c r="SFT1241" s="141"/>
      <c r="SFU1241" s="141"/>
      <c r="SFV1241" s="141"/>
      <c r="SFW1241" s="141"/>
      <c r="SFX1241" s="141"/>
      <c r="SFY1241" s="141"/>
      <c r="SFZ1241" s="141"/>
      <c r="SGA1241" s="141"/>
      <c r="SGB1241" s="141"/>
      <c r="SGC1241" s="141"/>
      <c r="SGD1241" s="141"/>
      <c r="SGE1241" s="141"/>
      <c r="SGF1241" s="141"/>
      <c r="SGG1241" s="141"/>
      <c r="SGH1241" s="141"/>
      <c r="SGI1241" s="141"/>
      <c r="SGJ1241" s="141"/>
      <c r="SGK1241" s="141"/>
      <c r="SGL1241" s="141"/>
      <c r="SGM1241" s="141"/>
      <c r="SGN1241" s="141"/>
      <c r="SGO1241" s="141"/>
      <c r="SGP1241" s="141"/>
      <c r="SGQ1241" s="141"/>
      <c r="SGR1241" s="141"/>
      <c r="SGS1241" s="141"/>
      <c r="SGT1241" s="141"/>
      <c r="SGU1241" s="141"/>
      <c r="SGV1241" s="141"/>
      <c r="SGW1241" s="141"/>
      <c r="SGX1241" s="141"/>
      <c r="SGY1241" s="141"/>
      <c r="SGZ1241" s="141"/>
      <c r="SHA1241" s="141"/>
      <c r="SHB1241" s="141"/>
      <c r="SHC1241" s="141"/>
      <c r="SHD1241" s="141"/>
      <c r="SHE1241" s="141"/>
      <c r="SHF1241" s="141"/>
      <c r="SHG1241" s="141"/>
      <c r="SHH1241" s="141"/>
      <c r="SHI1241" s="141"/>
      <c r="SHJ1241" s="141"/>
      <c r="SHK1241" s="141"/>
      <c r="SHL1241" s="141"/>
      <c r="SHM1241" s="141"/>
      <c r="SHN1241" s="141"/>
      <c r="SHO1241" s="141"/>
      <c r="SHP1241" s="141"/>
      <c r="SHQ1241" s="141"/>
      <c r="SHR1241" s="141"/>
      <c r="SHS1241" s="141"/>
      <c r="SHT1241" s="141"/>
      <c r="SHU1241" s="141"/>
      <c r="SHV1241" s="141"/>
      <c r="SHW1241" s="141"/>
      <c r="SHX1241" s="141"/>
      <c r="SHY1241" s="141"/>
      <c r="SHZ1241" s="141"/>
      <c r="SIA1241" s="141"/>
      <c r="SIB1241" s="141"/>
      <c r="SIC1241" s="141"/>
      <c r="SID1241" s="141"/>
      <c r="SIE1241" s="141"/>
      <c r="SIF1241" s="141"/>
      <c r="SIG1241" s="141"/>
      <c r="SIH1241" s="141"/>
      <c r="SII1241" s="141"/>
      <c r="SIJ1241" s="141"/>
      <c r="SIK1241" s="141"/>
      <c r="SIL1241" s="141"/>
      <c r="SIM1241" s="141"/>
      <c r="SIN1241" s="141"/>
      <c r="SIO1241" s="141"/>
      <c r="SIP1241" s="141"/>
      <c r="SIQ1241" s="141"/>
      <c r="SIR1241" s="141"/>
      <c r="SIS1241" s="141"/>
      <c r="SIT1241" s="141"/>
      <c r="SIU1241" s="141"/>
      <c r="SIV1241" s="141"/>
      <c r="SIW1241" s="141"/>
      <c r="SIX1241" s="141"/>
      <c r="SIY1241" s="141"/>
      <c r="SIZ1241" s="141"/>
      <c r="SJA1241" s="141"/>
      <c r="SJB1241" s="141"/>
      <c r="SJC1241" s="141"/>
      <c r="SJD1241" s="141"/>
      <c r="SJE1241" s="141"/>
      <c r="SJF1241" s="141"/>
      <c r="SJG1241" s="141"/>
      <c r="SJH1241" s="141"/>
      <c r="SJI1241" s="141"/>
      <c r="SJJ1241" s="141"/>
      <c r="SJK1241" s="141"/>
      <c r="SJL1241" s="141"/>
      <c r="SJM1241" s="141"/>
      <c r="SJN1241" s="141"/>
      <c r="SJO1241" s="141"/>
      <c r="SJP1241" s="141"/>
      <c r="SJQ1241" s="141"/>
      <c r="SJR1241" s="141"/>
      <c r="SJS1241" s="141"/>
      <c r="SJT1241" s="141"/>
      <c r="SJU1241" s="141"/>
      <c r="SJV1241" s="141"/>
      <c r="SJW1241" s="141"/>
      <c r="SJX1241" s="141"/>
      <c r="SJY1241" s="141"/>
      <c r="SJZ1241" s="141"/>
      <c r="SKA1241" s="141"/>
      <c r="SKB1241" s="141"/>
      <c r="SKC1241" s="141"/>
      <c r="SKD1241" s="141"/>
      <c r="SKE1241" s="141"/>
      <c r="SKF1241" s="141"/>
      <c r="SKG1241" s="141"/>
      <c r="SKH1241" s="141"/>
      <c r="SKI1241" s="141"/>
      <c r="SKJ1241" s="141"/>
      <c r="SKK1241" s="141"/>
      <c r="SKL1241" s="141"/>
      <c r="SKM1241" s="141"/>
      <c r="SKN1241" s="141"/>
      <c r="SKO1241" s="141"/>
      <c r="SKP1241" s="141"/>
      <c r="SKQ1241" s="141"/>
      <c r="SKR1241" s="141"/>
      <c r="SKS1241" s="141"/>
      <c r="SKT1241" s="141"/>
      <c r="SKU1241" s="141"/>
      <c r="SKV1241" s="141"/>
      <c r="SKW1241" s="141"/>
      <c r="SKX1241" s="141"/>
      <c r="SKY1241" s="141"/>
      <c r="SKZ1241" s="141"/>
      <c r="SLA1241" s="141"/>
      <c r="SLB1241" s="141"/>
      <c r="SLC1241" s="141"/>
      <c r="SLD1241" s="141"/>
      <c r="SLE1241" s="141"/>
      <c r="SLF1241" s="141"/>
      <c r="SLG1241" s="141"/>
      <c r="SLH1241" s="141"/>
      <c r="SLI1241" s="141"/>
      <c r="SLJ1241" s="141"/>
      <c r="SLK1241" s="141"/>
      <c r="SLL1241" s="141"/>
      <c r="SLM1241" s="141"/>
      <c r="SLN1241" s="141"/>
      <c r="SLO1241" s="141"/>
      <c r="SLP1241" s="141"/>
      <c r="SLQ1241" s="141"/>
      <c r="SLR1241" s="141"/>
      <c r="SLS1241" s="141"/>
      <c r="SLT1241" s="141"/>
      <c r="SLU1241" s="141"/>
      <c r="SLV1241" s="141"/>
      <c r="SLW1241" s="141"/>
      <c r="SLX1241" s="141"/>
      <c r="SLY1241" s="141"/>
      <c r="SLZ1241" s="141"/>
      <c r="SMA1241" s="141"/>
      <c r="SMB1241" s="141"/>
      <c r="SMC1241" s="141"/>
      <c r="SMD1241" s="141"/>
      <c r="SME1241" s="141"/>
      <c r="SMF1241" s="141"/>
      <c r="SMG1241" s="141"/>
      <c r="SMH1241" s="141"/>
      <c r="SMI1241" s="141"/>
      <c r="SMJ1241" s="141"/>
      <c r="SMK1241" s="141"/>
      <c r="SML1241" s="141"/>
      <c r="SMM1241" s="141"/>
      <c r="SMN1241" s="141"/>
      <c r="SMO1241" s="141"/>
      <c r="SMP1241" s="141"/>
      <c r="SMQ1241" s="141"/>
      <c r="SMR1241" s="141"/>
      <c r="SMS1241" s="141"/>
      <c r="SMT1241" s="141"/>
      <c r="SMU1241" s="141"/>
      <c r="SMV1241" s="141"/>
      <c r="SMW1241" s="141"/>
      <c r="SMX1241" s="141"/>
      <c r="SMY1241" s="141"/>
      <c r="SMZ1241" s="141"/>
      <c r="SNA1241" s="141"/>
      <c r="SNB1241" s="141"/>
      <c r="SNC1241" s="141"/>
      <c r="SND1241" s="141"/>
      <c r="SNE1241" s="141"/>
      <c r="SNF1241" s="141"/>
      <c r="SNG1241" s="141"/>
      <c r="SNH1241" s="141"/>
      <c r="SNI1241" s="141"/>
      <c r="SNJ1241" s="141"/>
      <c r="SNK1241" s="141"/>
      <c r="SNL1241" s="141"/>
      <c r="SNM1241" s="141"/>
      <c r="SNN1241" s="141"/>
      <c r="SNO1241" s="141"/>
      <c r="SNP1241" s="141"/>
      <c r="SNQ1241" s="141"/>
      <c r="SNR1241" s="141"/>
      <c r="SNS1241" s="141"/>
      <c r="SNT1241" s="141"/>
      <c r="SNU1241" s="141"/>
      <c r="SNV1241" s="141"/>
      <c r="SNW1241" s="141"/>
      <c r="SNX1241" s="141"/>
      <c r="SNY1241" s="141"/>
      <c r="SNZ1241" s="141"/>
      <c r="SOA1241" s="141"/>
      <c r="SOB1241" s="141"/>
      <c r="SOC1241" s="141"/>
      <c r="SOD1241" s="141"/>
      <c r="SOE1241" s="141"/>
      <c r="SOF1241" s="141"/>
      <c r="SOG1241" s="141"/>
      <c r="SOH1241" s="141"/>
      <c r="SOI1241" s="141"/>
      <c r="SOJ1241" s="141"/>
      <c r="SOK1241" s="141"/>
      <c r="SOL1241" s="141"/>
      <c r="SOM1241" s="141"/>
      <c r="SON1241" s="141"/>
      <c r="SOO1241" s="141"/>
      <c r="SOP1241" s="141"/>
      <c r="SOQ1241" s="141"/>
      <c r="SOR1241" s="141"/>
      <c r="SOS1241" s="141"/>
      <c r="SOT1241" s="141"/>
      <c r="SOU1241" s="141"/>
      <c r="SOV1241" s="141"/>
      <c r="SOW1241" s="141"/>
      <c r="SOX1241" s="141"/>
      <c r="SOY1241" s="141"/>
      <c r="SOZ1241" s="141"/>
      <c r="SPA1241" s="141"/>
      <c r="SPB1241" s="141"/>
      <c r="SPC1241" s="141"/>
      <c r="SPD1241" s="141"/>
      <c r="SPE1241" s="141"/>
      <c r="SPF1241" s="141"/>
      <c r="SPG1241" s="141"/>
      <c r="SPH1241" s="141"/>
      <c r="SPI1241" s="141"/>
      <c r="SPJ1241" s="141"/>
      <c r="SPK1241" s="141"/>
      <c r="SPL1241" s="141"/>
      <c r="SPM1241" s="141"/>
      <c r="SPN1241" s="141"/>
      <c r="SPO1241" s="141"/>
      <c r="SPP1241" s="141"/>
      <c r="SPQ1241" s="141"/>
      <c r="SPR1241" s="141"/>
      <c r="SPS1241" s="141"/>
      <c r="SPT1241" s="141"/>
      <c r="SPU1241" s="141"/>
      <c r="SPV1241" s="141"/>
      <c r="SPW1241" s="141"/>
      <c r="SPX1241" s="141"/>
      <c r="SPY1241" s="141"/>
      <c r="SPZ1241" s="141"/>
      <c r="SQA1241" s="141"/>
      <c r="SQB1241" s="141"/>
      <c r="SQC1241" s="141"/>
      <c r="SQD1241" s="141"/>
      <c r="SQE1241" s="141"/>
      <c r="SQF1241" s="141"/>
      <c r="SQG1241" s="141"/>
      <c r="SQH1241" s="141"/>
      <c r="SQI1241" s="141"/>
      <c r="SQJ1241" s="141"/>
      <c r="SQK1241" s="141"/>
      <c r="SQL1241" s="141"/>
      <c r="SQM1241" s="141"/>
      <c r="SQN1241" s="141"/>
      <c r="SQO1241" s="141"/>
      <c r="SQP1241" s="141"/>
      <c r="SQQ1241" s="141"/>
      <c r="SQR1241" s="141"/>
      <c r="SQS1241" s="141"/>
      <c r="SQT1241" s="141"/>
      <c r="SQU1241" s="141"/>
      <c r="SQV1241" s="141"/>
      <c r="SQW1241" s="141"/>
      <c r="SQX1241" s="141"/>
      <c r="SQY1241" s="141"/>
      <c r="SQZ1241" s="141"/>
      <c r="SRA1241" s="141"/>
      <c r="SRB1241" s="141"/>
      <c r="SRC1241" s="141"/>
      <c r="SRD1241" s="141"/>
      <c r="SRE1241" s="141"/>
      <c r="SRF1241" s="141"/>
      <c r="SRG1241" s="141"/>
      <c r="SRH1241" s="141"/>
      <c r="SRI1241" s="141"/>
      <c r="SRJ1241" s="141"/>
      <c r="SRK1241" s="141"/>
      <c r="SRL1241" s="141"/>
      <c r="SRM1241" s="141"/>
      <c r="SRN1241" s="141"/>
      <c r="SRO1241" s="141"/>
      <c r="SRP1241" s="141"/>
      <c r="SRQ1241" s="141"/>
      <c r="SRR1241" s="141"/>
      <c r="SRS1241" s="141"/>
      <c r="SRT1241" s="141"/>
      <c r="SRU1241" s="141"/>
      <c r="SRV1241" s="141"/>
      <c r="SRW1241" s="141"/>
      <c r="SRX1241" s="141"/>
      <c r="SRY1241" s="141"/>
      <c r="SRZ1241" s="141"/>
      <c r="SSA1241" s="141"/>
      <c r="SSB1241" s="141"/>
      <c r="SSC1241" s="141"/>
      <c r="SSD1241" s="141"/>
      <c r="SSE1241" s="141"/>
      <c r="SSF1241" s="141"/>
      <c r="SSG1241" s="141"/>
      <c r="SSH1241" s="141"/>
      <c r="SSI1241" s="141"/>
      <c r="SSJ1241" s="141"/>
      <c r="SSK1241" s="141"/>
      <c r="SSL1241" s="141"/>
      <c r="SSM1241" s="141"/>
      <c r="SSN1241" s="141"/>
      <c r="SSO1241" s="141"/>
      <c r="SSP1241" s="141"/>
      <c r="SSQ1241" s="141"/>
      <c r="SSR1241" s="141"/>
      <c r="SSS1241" s="141"/>
      <c r="SST1241" s="141"/>
      <c r="SSU1241" s="141"/>
      <c r="SSV1241" s="141"/>
      <c r="SSW1241" s="141"/>
      <c r="SSX1241" s="141"/>
      <c r="SSY1241" s="141"/>
      <c r="SSZ1241" s="141"/>
      <c r="STA1241" s="141"/>
      <c r="STB1241" s="141"/>
      <c r="STC1241" s="141"/>
      <c r="STD1241" s="141"/>
      <c r="STE1241" s="141"/>
      <c r="STF1241" s="141"/>
      <c r="STG1241" s="141"/>
      <c r="STH1241" s="141"/>
      <c r="STI1241" s="141"/>
      <c r="STJ1241" s="141"/>
      <c r="STK1241" s="141"/>
      <c r="STL1241" s="141"/>
      <c r="STM1241" s="141"/>
      <c r="STN1241" s="141"/>
      <c r="STO1241" s="141"/>
      <c r="STP1241" s="141"/>
      <c r="STQ1241" s="141"/>
      <c r="STR1241" s="141"/>
      <c r="STS1241" s="141"/>
      <c r="STT1241" s="141"/>
      <c r="STU1241" s="141"/>
      <c r="STV1241" s="141"/>
      <c r="STW1241" s="141"/>
      <c r="STX1241" s="141"/>
      <c r="STY1241" s="141"/>
      <c r="STZ1241" s="141"/>
      <c r="SUA1241" s="141"/>
      <c r="SUB1241" s="141"/>
      <c r="SUC1241" s="141"/>
      <c r="SUD1241" s="141"/>
      <c r="SUE1241" s="141"/>
      <c r="SUF1241" s="141"/>
      <c r="SUG1241" s="141"/>
      <c r="SUH1241" s="141"/>
      <c r="SUI1241" s="141"/>
      <c r="SUJ1241" s="141"/>
      <c r="SUK1241" s="141"/>
      <c r="SUL1241" s="141"/>
      <c r="SUM1241" s="141"/>
      <c r="SUN1241" s="141"/>
      <c r="SUO1241" s="141"/>
      <c r="SUP1241" s="141"/>
      <c r="SUQ1241" s="141"/>
      <c r="SUR1241" s="141"/>
      <c r="SUS1241" s="141"/>
      <c r="SUT1241" s="141"/>
      <c r="SUU1241" s="141"/>
      <c r="SUV1241" s="141"/>
      <c r="SUW1241" s="141"/>
      <c r="SUX1241" s="141"/>
      <c r="SUY1241" s="141"/>
      <c r="SUZ1241" s="141"/>
      <c r="SVA1241" s="141"/>
      <c r="SVB1241" s="141"/>
      <c r="SVC1241" s="141"/>
      <c r="SVD1241" s="141"/>
      <c r="SVE1241" s="141"/>
      <c r="SVF1241" s="141"/>
      <c r="SVG1241" s="141"/>
      <c r="SVH1241" s="141"/>
      <c r="SVI1241" s="141"/>
      <c r="SVJ1241" s="141"/>
      <c r="SVK1241" s="141"/>
      <c r="SVL1241" s="141"/>
      <c r="SVM1241" s="141"/>
      <c r="SVN1241" s="141"/>
      <c r="SVO1241" s="141"/>
      <c r="SVP1241" s="141"/>
      <c r="SVQ1241" s="141"/>
      <c r="SVR1241" s="141"/>
      <c r="SVS1241" s="141"/>
      <c r="SVT1241" s="141"/>
      <c r="SVU1241" s="141"/>
      <c r="SVV1241" s="141"/>
      <c r="SVW1241" s="141"/>
      <c r="SVX1241" s="141"/>
      <c r="SVY1241" s="141"/>
      <c r="SVZ1241" s="141"/>
      <c r="SWA1241" s="141"/>
      <c r="SWB1241" s="141"/>
      <c r="SWC1241" s="141"/>
      <c r="SWD1241" s="141"/>
      <c r="SWE1241" s="141"/>
      <c r="SWF1241" s="141"/>
      <c r="SWG1241" s="141"/>
      <c r="SWH1241" s="141"/>
      <c r="SWI1241" s="141"/>
      <c r="SWJ1241" s="141"/>
      <c r="SWK1241" s="141"/>
      <c r="SWL1241" s="141"/>
      <c r="SWM1241" s="141"/>
      <c r="SWN1241" s="141"/>
      <c r="SWO1241" s="141"/>
      <c r="SWP1241" s="141"/>
      <c r="SWQ1241" s="141"/>
      <c r="SWR1241" s="141"/>
      <c r="SWS1241" s="141"/>
      <c r="SWT1241" s="141"/>
      <c r="SWU1241" s="141"/>
      <c r="SWV1241" s="141"/>
      <c r="SWW1241" s="141"/>
      <c r="SWX1241" s="141"/>
      <c r="SWY1241" s="141"/>
      <c r="SWZ1241" s="141"/>
      <c r="SXA1241" s="141"/>
      <c r="SXB1241" s="141"/>
      <c r="SXC1241" s="141"/>
      <c r="SXD1241" s="141"/>
      <c r="SXE1241" s="141"/>
      <c r="SXF1241" s="141"/>
      <c r="SXG1241" s="141"/>
      <c r="SXH1241" s="141"/>
      <c r="SXI1241" s="141"/>
      <c r="SXJ1241" s="141"/>
      <c r="SXK1241" s="141"/>
      <c r="SXL1241" s="141"/>
      <c r="SXM1241" s="141"/>
      <c r="SXN1241" s="141"/>
      <c r="SXO1241" s="141"/>
      <c r="SXP1241" s="141"/>
      <c r="SXQ1241" s="141"/>
      <c r="SXR1241" s="141"/>
      <c r="SXS1241" s="141"/>
      <c r="SXT1241" s="141"/>
      <c r="SXU1241" s="141"/>
      <c r="SXV1241" s="141"/>
      <c r="SXW1241" s="141"/>
      <c r="SXX1241" s="141"/>
      <c r="SXY1241" s="141"/>
      <c r="SXZ1241" s="141"/>
      <c r="SYA1241" s="141"/>
      <c r="SYB1241" s="141"/>
      <c r="SYC1241" s="141"/>
      <c r="SYD1241" s="141"/>
      <c r="SYE1241" s="141"/>
      <c r="SYF1241" s="141"/>
      <c r="SYG1241" s="141"/>
      <c r="SYH1241" s="141"/>
      <c r="SYI1241" s="141"/>
      <c r="SYJ1241" s="141"/>
      <c r="SYK1241" s="141"/>
      <c r="SYL1241" s="141"/>
      <c r="SYM1241" s="141"/>
      <c r="SYN1241" s="141"/>
      <c r="SYO1241" s="141"/>
      <c r="SYP1241" s="141"/>
      <c r="SYQ1241" s="141"/>
      <c r="SYR1241" s="141"/>
      <c r="SYS1241" s="141"/>
      <c r="SYT1241" s="141"/>
      <c r="SYU1241" s="141"/>
      <c r="SYV1241" s="141"/>
      <c r="SYW1241" s="141"/>
      <c r="SYX1241" s="141"/>
      <c r="SYY1241" s="141"/>
      <c r="SYZ1241" s="141"/>
      <c r="SZA1241" s="141"/>
      <c r="SZB1241" s="141"/>
      <c r="SZC1241" s="141"/>
      <c r="SZD1241" s="141"/>
      <c r="SZE1241" s="141"/>
      <c r="SZF1241" s="141"/>
      <c r="SZG1241" s="141"/>
      <c r="SZH1241" s="141"/>
      <c r="SZI1241" s="141"/>
      <c r="SZJ1241" s="141"/>
      <c r="SZK1241" s="141"/>
      <c r="SZL1241" s="141"/>
      <c r="SZM1241" s="141"/>
      <c r="SZN1241" s="141"/>
      <c r="SZO1241" s="141"/>
      <c r="SZP1241" s="141"/>
      <c r="SZQ1241" s="141"/>
      <c r="SZR1241" s="141"/>
      <c r="SZS1241" s="141"/>
      <c r="SZT1241" s="141"/>
      <c r="SZU1241" s="141"/>
      <c r="SZV1241" s="141"/>
      <c r="SZW1241" s="141"/>
      <c r="SZX1241" s="141"/>
      <c r="SZY1241" s="141"/>
      <c r="SZZ1241" s="141"/>
      <c r="TAA1241" s="141"/>
      <c r="TAB1241" s="141"/>
      <c r="TAC1241" s="141"/>
      <c r="TAD1241" s="141"/>
      <c r="TAE1241" s="141"/>
      <c r="TAF1241" s="141"/>
      <c r="TAG1241" s="141"/>
      <c r="TAH1241" s="141"/>
      <c r="TAI1241" s="141"/>
      <c r="TAJ1241" s="141"/>
      <c r="TAK1241" s="141"/>
      <c r="TAL1241" s="141"/>
      <c r="TAM1241" s="141"/>
      <c r="TAN1241" s="141"/>
      <c r="TAO1241" s="141"/>
      <c r="TAP1241" s="141"/>
      <c r="TAQ1241" s="141"/>
      <c r="TAR1241" s="141"/>
      <c r="TAS1241" s="141"/>
      <c r="TAT1241" s="141"/>
      <c r="TAU1241" s="141"/>
      <c r="TAV1241" s="141"/>
      <c r="TAW1241" s="141"/>
      <c r="TAX1241" s="141"/>
      <c r="TAY1241" s="141"/>
      <c r="TAZ1241" s="141"/>
      <c r="TBA1241" s="141"/>
      <c r="TBB1241" s="141"/>
      <c r="TBC1241" s="141"/>
      <c r="TBD1241" s="141"/>
      <c r="TBE1241" s="141"/>
      <c r="TBF1241" s="141"/>
      <c r="TBG1241" s="141"/>
      <c r="TBH1241" s="141"/>
      <c r="TBI1241" s="141"/>
      <c r="TBJ1241" s="141"/>
      <c r="TBK1241" s="141"/>
      <c r="TBL1241" s="141"/>
      <c r="TBM1241" s="141"/>
      <c r="TBN1241" s="141"/>
      <c r="TBO1241" s="141"/>
      <c r="TBP1241" s="141"/>
      <c r="TBQ1241" s="141"/>
      <c r="TBR1241" s="141"/>
      <c r="TBS1241" s="141"/>
      <c r="TBT1241" s="141"/>
      <c r="TBU1241" s="141"/>
      <c r="TBV1241" s="141"/>
      <c r="TBW1241" s="141"/>
      <c r="TBX1241" s="141"/>
      <c r="TBY1241" s="141"/>
      <c r="TBZ1241" s="141"/>
      <c r="TCA1241" s="141"/>
      <c r="TCB1241" s="141"/>
      <c r="TCC1241" s="141"/>
      <c r="TCD1241" s="141"/>
      <c r="TCE1241" s="141"/>
      <c r="TCF1241" s="141"/>
      <c r="TCG1241" s="141"/>
      <c r="TCH1241" s="141"/>
      <c r="TCI1241" s="141"/>
      <c r="TCJ1241" s="141"/>
      <c r="TCK1241" s="141"/>
      <c r="TCL1241" s="141"/>
      <c r="TCM1241" s="141"/>
      <c r="TCN1241" s="141"/>
      <c r="TCO1241" s="141"/>
      <c r="TCP1241" s="141"/>
      <c r="TCQ1241" s="141"/>
      <c r="TCR1241" s="141"/>
      <c r="TCS1241" s="141"/>
      <c r="TCT1241" s="141"/>
      <c r="TCU1241" s="141"/>
      <c r="TCV1241" s="141"/>
      <c r="TCW1241" s="141"/>
      <c r="TCX1241" s="141"/>
      <c r="TCY1241" s="141"/>
      <c r="TCZ1241" s="141"/>
      <c r="TDA1241" s="141"/>
      <c r="TDB1241" s="141"/>
      <c r="TDC1241" s="141"/>
      <c r="TDD1241" s="141"/>
      <c r="TDE1241" s="141"/>
      <c r="TDF1241" s="141"/>
      <c r="TDG1241" s="141"/>
      <c r="TDH1241" s="141"/>
      <c r="TDI1241" s="141"/>
      <c r="TDJ1241" s="141"/>
      <c r="TDK1241" s="141"/>
      <c r="TDL1241" s="141"/>
      <c r="TDM1241" s="141"/>
      <c r="TDN1241" s="141"/>
      <c r="TDO1241" s="141"/>
      <c r="TDP1241" s="141"/>
      <c r="TDQ1241" s="141"/>
      <c r="TDR1241" s="141"/>
      <c r="TDS1241" s="141"/>
      <c r="TDT1241" s="141"/>
      <c r="TDU1241" s="141"/>
      <c r="TDV1241" s="141"/>
      <c r="TDW1241" s="141"/>
      <c r="TDX1241" s="141"/>
      <c r="TDY1241" s="141"/>
      <c r="TDZ1241" s="141"/>
      <c r="TEA1241" s="141"/>
      <c r="TEB1241" s="141"/>
      <c r="TEC1241" s="141"/>
      <c r="TED1241" s="141"/>
      <c r="TEE1241" s="141"/>
      <c r="TEF1241" s="141"/>
      <c r="TEG1241" s="141"/>
      <c r="TEH1241" s="141"/>
      <c r="TEI1241" s="141"/>
      <c r="TEJ1241" s="141"/>
      <c r="TEK1241" s="141"/>
      <c r="TEL1241" s="141"/>
      <c r="TEM1241" s="141"/>
      <c r="TEN1241" s="141"/>
      <c r="TEO1241" s="141"/>
      <c r="TEP1241" s="141"/>
      <c r="TEQ1241" s="141"/>
      <c r="TER1241" s="141"/>
      <c r="TES1241" s="141"/>
      <c r="TET1241" s="141"/>
      <c r="TEU1241" s="141"/>
      <c r="TEV1241" s="141"/>
      <c r="TEW1241" s="141"/>
      <c r="TEX1241" s="141"/>
      <c r="TEY1241" s="141"/>
      <c r="TEZ1241" s="141"/>
      <c r="TFA1241" s="141"/>
      <c r="TFB1241" s="141"/>
      <c r="TFC1241" s="141"/>
      <c r="TFD1241" s="141"/>
      <c r="TFE1241" s="141"/>
      <c r="TFF1241" s="141"/>
      <c r="TFG1241" s="141"/>
      <c r="TFH1241" s="141"/>
      <c r="TFI1241" s="141"/>
      <c r="TFJ1241" s="141"/>
      <c r="TFK1241" s="141"/>
      <c r="TFL1241" s="141"/>
      <c r="TFM1241" s="141"/>
      <c r="TFN1241" s="141"/>
      <c r="TFO1241" s="141"/>
      <c r="TFP1241" s="141"/>
      <c r="TFQ1241" s="141"/>
      <c r="TFR1241" s="141"/>
      <c r="TFS1241" s="141"/>
      <c r="TFT1241" s="141"/>
      <c r="TFU1241" s="141"/>
      <c r="TFV1241" s="141"/>
      <c r="TFW1241" s="141"/>
      <c r="TFX1241" s="141"/>
      <c r="TFY1241" s="141"/>
      <c r="TFZ1241" s="141"/>
      <c r="TGA1241" s="141"/>
      <c r="TGB1241" s="141"/>
      <c r="TGC1241" s="141"/>
      <c r="TGD1241" s="141"/>
      <c r="TGE1241" s="141"/>
      <c r="TGF1241" s="141"/>
      <c r="TGG1241" s="141"/>
      <c r="TGH1241" s="141"/>
      <c r="TGI1241" s="141"/>
      <c r="TGJ1241" s="141"/>
      <c r="TGK1241" s="141"/>
      <c r="TGL1241" s="141"/>
      <c r="TGM1241" s="141"/>
      <c r="TGN1241" s="141"/>
      <c r="TGO1241" s="141"/>
      <c r="TGP1241" s="141"/>
      <c r="TGQ1241" s="141"/>
      <c r="TGR1241" s="141"/>
      <c r="TGS1241" s="141"/>
      <c r="TGT1241" s="141"/>
      <c r="TGU1241" s="141"/>
      <c r="TGV1241" s="141"/>
      <c r="TGW1241" s="141"/>
      <c r="TGX1241" s="141"/>
      <c r="TGY1241" s="141"/>
      <c r="TGZ1241" s="141"/>
      <c r="THA1241" s="141"/>
      <c r="THB1241" s="141"/>
      <c r="THC1241" s="141"/>
      <c r="THD1241" s="141"/>
      <c r="THE1241" s="141"/>
      <c r="THF1241" s="141"/>
      <c r="THG1241" s="141"/>
      <c r="THH1241" s="141"/>
      <c r="THI1241" s="141"/>
      <c r="THJ1241" s="141"/>
      <c r="THK1241" s="141"/>
      <c r="THL1241" s="141"/>
      <c r="THM1241" s="141"/>
      <c r="THN1241" s="141"/>
      <c r="THO1241" s="141"/>
      <c r="THP1241" s="141"/>
      <c r="THQ1241" s="141"/>
      <c r="THR1241" s="141"/>
      <c r="THS1241" s="141"/>
      <c r="THT1241" s="141"/>
      <c r="THU1241" s="141"/>
      <c r="THV1241" s="141"/>
      <c r="THW1241" s="141"/>
      <c r="THX1241" s="141"/>
      <c r="THY1241" s="141"/>
      <c r="THZ1241" s="141"/>
      <c r="TIA1241" s="141"/>
      <c r="TIB1241" s="141"/>
      <c r="TIC1241" s="141"/>
      <c r="TID1241" s="141"/>
      <c r="TIE1241" s="141"/>
      <c r="TIF1241" s="141"/>
      <c r="TIG1241" s="141"/>
      <c r="TIH1241" s="141"/>
      <c r="TII1241" s="141"/>
      <c r="TIJ1241" s="141"/>
      <c r="TIK1241" s="141"/>
      <c r="TIL1241" s="141"/>
      <c r="TIM1241" s="141"/>
      <c r="TIN1241" s="141"/>
      <c r="TIO1241" s="141"/>
      <c r="TIP1241" s="141"/>
      <c r="TIQ1241" s="141"/>
      <c r="TIR1241" s="141"/>
      <c r="TIS1241" s="141"/>
      <c r="TIT1241" s="141"/>
      <c r="TIU1241" s="141"/>
      <c r="TIV1241" s="141"/>
      <c r="TIW1241" s="141"/>
      <c r="TIX1241" s="141"/>
      <c r="TIY1241" s="141"/>
      <c r="TIZ1241" s="141"/>
      <c r="TJA1241" s="141"/>
      <c r="TJB1241" s="141"/>
      <c r="TJC1241" s="141"/>
      <c r="TJD1241" s="141"/>
      <c r="TJE1241" s="141"/>
      <c r="TJF1241" s="141"/>
      <c r="TJG1241" s="141"/>
      <c r="TJH1241" s="141"/>
      <c r="TJI1241" s="141"/>
      <c r="TJJ1241" s="141"/>
      <c r="TJK1241" s="141"/>
      <c r="TJL1241" s="141"/>
      <c r="TJM1241" s="141"/>
      <c r="TJN1241" s="141"/>
      <c r="TJO1241" s="141"/>
      <c r="TJP1241" s="141"/>
      <c r="TJQ1241" s="141"/>
      <c r="TJR1241" s="141"/>
      <c r="TJS1241" s="141"/>
      <c r="TJT1241" s="141"/>
      <c r="TJU1241" s="141"/>
      <c r="TJV1241" s="141"/>
      <c r="TJW1241" s="141"/>
      <c r="TJX1241" s="141"/>
      <c r="TJY1241" s="141"/>
      <c r="TJZ1241" s="141"/>
      <c r="TKA1241" s="141"/>
      <c r="TKB1241" s="141"/>
      <c r="TKC1241" s="141"/>
      <c r="TKD1241" s="141"/>
      <c r="TKE1241" s="141"/>
      <c r="TKF1241" s="141"/>
      <c r="TKG1241" s="141"/>
      <c r="TKH1241" s="141"/>
      <c r="TKI1241" s="141"/>
      <c r="TKJ1241" s="141"/>
      <c r="TKK1241" s="141"/>
      <c r="TKL1241" s="141"/>
      <c r="TKM1241" s="141"/>
      <c r="TKN1241" s="141"/>
      <c r="TKO1241" s="141"/>
      <c r="TKP1241" s="141"/>
      <c r="TKQ1241" s="141"/>
      <c r="TKR1241" s="141"/>
      <c r="TKS1241" s="141"/>
      <c r="TKT1241" s="141"/>
      <c r="TKU1241" s="141"/>
      <c r="TKV1241" s="141"/>
      <c r="TKW1241" s="141"/>
      <c r="TKX1241" s="141"/>
      <c r="TKY1241" s="141"/>
      <c r="TKZ1241" s="141"/>
      <c r="TLA1241" s="141"/>
      <c r="TLB1241" s="141"/>
      <c r="TLC1241" s="141"/>
      <c r="TLD1241" s="141"/>
      <c r="TLE1241" s="141"/>
      <c r="TLF1241" s="141"/>
      <c r="TLG1241" s="141"/>
      <c r="TLH1241" s="141"/>
      <c r="TLI1241" s="141"/>
      <c r="TLJ1241" s="141"/>
      <c r="TLK1241" s="141"/>
      <c r="TLL1241" s="141"/>
      <c r="TLM1241" s="141"/>
      <c r="TLN1241" s="141"/>
      <c r="TLO1241" s="141"/>
      <c r="TLP1241" s="141"/>
      <c r="TLQ1241" s="141"/>
      <c r="TLR1241" s="141"/>
      <c r="TLS1241" s="141"/>
      <c r="TLT1241" s="141"/>
      <c r="TLU1241" s="141"/>
      <c r="TLV1241" s="141"/>
      <c r="TLW1241" s="141"/>
      <c r="TLX1241" s="141"/>
      <c r="TLY1241" s="141"/>
      <c r="TLZ1241" s="141"/>
      <c r="TMA1241" s="141"/>
      <c r="TMB1241" s="141"/>
      <c r="TMC1241" s="141"/>
      <c r="TMD1241" s="141"/>
      <c r="TME1241" s="141"/>
      <c r="TMF1241" s="141"/>
      <c r="TMG1241" s="141"/>
      <c r="TMH1241" s="141"/>
      <c r="TMI1241" s="141"/>
      <c r="TMJ1241" s="141"/>
      <c r="TMK1241" s="141"/>
      <c r="TML1241" s="141"/>
      <c r="TMM1241" s="141"/>
      <c r="TMN1241" s="141"/>
      <c r="TMO1241" s="141"/>
      <c r="TMP1241" s="141"/>
      <c r="TMQ1241" s="141"/>
      <c r="TMR1241" s="141"/>
      <c r="TMS1241" s="141"/>
      <c r="TMT1241" s="141"/>
      <c r="TMU1241" s="141"/>
      <c r="TMV1241" s="141"/>
      <c r="TMW1241" s="141"/>
      <c r="TMX1241" s="141"/>
      <c r="TMY1241" s="141"/>
      <c r="TMZ1241" s="141"/>
      <c r="TNA1241" s="141"/>
      <c r="TNB1241" s="141"/>
      <c r="TNC1241" s="141"/>
      <c r="TND1241" s="141"/>
      <c r="TNE1241" s="141"/>
      <c r="TNF1241" s="141"/>
      <c r="TNG1241" s="141"/>
      <c r="TNH1241" s="141"/>
      <c r="TNI1241" s="141"/>
      <c r="TNJ1241" s="141"/>
      <c r="TNK1241" s="141"/>
      <c r="TNL1241" s="141"/>
      <c r="TNM1241" s="141"/>
      <c r="TNN1241" s="141"/>
      <c r="TNO1241" s="141"/>
      <c r="TNP1241" s="141"/>
      <c r="TNQ1241" s="141"/>
      <c r="TNR1241" s="141"/>
      <c r="TNS1241" s="141"/>
      <c r="TNT1241" s="141"/>
      <c r="TNU1241" s="141"/>
      <c r="TNV1241" s="141"/>
      <c r="TNW1241" s="141"/>
      <c r="TNX1241" s="141"/>
      <c r="TNY1241" s="141"/>
      <c r="TNZ1241" s="141"/>
      <c r="TOA1241" s="141"/>
      <c r="TOB1241" s="141"/>
      <c r="TOC1241" s="141"/>
      <c r="TOD1241" s="141"/>
      <c r="TOE1241" s="141"/>
      <c r="TOF1241" s="141"/>
      <c r="TOG1241" s="141"/>
      <c r="TOH1241" s="141"/>
      <c r="TOI1241" s="141"/>
      <c r="TOJ1241" s="141"/>
      <c r="TOK1241" s="141"/>
      <c r="TOL1241" s="141"/>
      <c r="TOM1241" s="141"/>
      <c r="TON1241" s="141"/>
      <c r="TOO1241" s="141"/>
      <c r="TOP1241" s="141"/>
      <c r="TOQ1241" s="141"/>
      <c r="TOR1241" s="141"/>
      <c r="TOS1241" s="141"/>
      <c r="TOT1241" s="141"/>
      <c r="TOU1241" s="141"/>
      <c r="TOV1241" s="141"/>
      <c r="TOW1241" s="141"/>
      <c r="TOX1241" s="141"/>
      <c r="TOY1241" s="141"/>
      <c r="TOZ1241" s="141"/>
      <c r="TPA1241" s="141"/>
      <c r="TPB1241" s="141"/>
      <c r="TPC1241" s="141"/>
      <c r="TPD1241" s="141"/>
      <c r="TPE1241" s="141"/>
      <c r="TPF1241" s="141"/>
      <c r="TPG1241" s="141"/>
      <c r="TPH1241" s="141"/>
      <c r="TPI1241" s="141"/>
      <c r="TPJ1241" s="141"/>
      <c r="TPK1241" s="141"/>
      <c r="TPL1241" s="141"/>
      <c r="TPM1241" s="141"/>
      <c r="TPN1241" s="141"/>
      <c r="TPO1241" s="141"/>
      <c r="TPP1241" s="141"/>
      <c r="TPQ1241" s="141"/>
      <c r="TPR1241" s="141"/>
      <c r="TPS1241" s="141"/>
      <c r="TPT1241" s="141"/>
      <c r="TPU1241" s="141"/>
      <c r="TPV1241" s="141"/>
      <c r="TPW1241" s="141"/>
      <c r="TPX1241" s="141"/>
      <c r="TPY1241" s="141"/>
      <c r="TPZ1241" s="141"/>
      <c r="TQA1241" s="141"/>
      <c r="TQB1241" s="141"/>
      <c r="TQC1241" s="141"/>
      <c r="TQD1241" s="141"/>
      <c r="TQE1241" s="141"/>
      <c r="TQF1241" s="141"/>
      <c r="TQG1241" s="141"/>
      <c r="TQH1241" s="141"/>
      <c r="TQI1241" s="141"/>
      <c r="TQJ1241" s="141"/>
      <c r="TQK1241" s="141"/>
      <c r="TQL1241" s="141"/>
      <c r="TQM1241" s="141"/>
      <c r="TQN1241" s="141"/>
      <c r="TQO1241" s="141"/>
      <c r="TQP1241" s="141"/>
      <c r="TQQ1241" s="141"/>
      <c r="TQR1241" s="141"/>
      <c r="TQS1241" s="141"/>
      <c r="TQT1241" s="141"/>
      <c r="TQU1241" s="141"/>
      <c r="TQV1241" s="141"/>
      <c r="TQW1241" s="141"/>
      <c r="TQX1241" s="141"/>
      <c r="TQY1241" s="141"/>
      <c r="TQZ1241" s="141"/>
      <c r="TRA1241" s="141"/>
      <c r="TRB1241" s="141"/>
      <c r="TRC1241" s="141"/>
      <c r="TRD1241" s="141"/>
      <c r="TRE1241" s="141"/>
      <c r="TRF1241" s="141"/>
      <c r="TRG1241" s="141"/>
      <c r="TRH1241" s="141"/>
      <c r="TRI1241" s="141"/>
      <c r="TRJ1241" s="141"/>
      <c r="TRK1241" s="141"/>
      <c r="TRL1241" s="141"/>
      <c r="TRM1241" s="141"/>
      <c r="TRN1241" s="141"/>
      <c r="TRO1241" s="141"/>
      <c r="TRP1241" s="141"/>
      <c r="TRQ1241" s="141"/>
      <c r="TRR1241" s="141"/>
      <c r="TRS1241" s="141"/>
      <c r="TRT1241" s="141"/>
      <c r="TRU1241" s="141"/>
      <c r="TRV1241" s="141"/>
      <c r="TRW1241" s="141"/>
      <c r="TRX1241" s="141"/>
      <c r="TRY1241" s="141"/>
      <c r="TRZ1241" s="141"/>
      <c r="TSA1241" s="141"/>
      <c r="TSB1241" s="141"/>
      <c r="TSC1241" s="141"/>
      <c r="TSD1241" s="141"/>
      <c r="TSE1241" s="141"/>
      <c r="TSF1241" s="141"/>
      <c r="TSG1241" s="141"/>
      <c r="TSH1241" s="141"/>
      <c r="TSI1241" s="141"/>
      <c r="TSJ1241" s="141"/>
      <c r="TSK1241" s="141"/>
      <c r="TSL1241" s="141"/>
      <c r="TSM1241" s="141"/>
      <c r="TSN1241" s="141"/>
      <c r="TSO1241" s="141"/>
      <c r="TSP1241" s="141"/>
      <c r="TSQ1241" s="141"/>
      <c r="TSR1241" s="141"/>
      <c r="TSS1241" s="141"/>
      <c r="TST1241" s="141"/>
      <c r="TSU1241" s="141"/>
      <c r="TSV1241" s="141"/>
      <c r="TSW1241" s="141"/>
      <c r="TSX1241" s="141"/>
      <c r="TSY1241" s="141"/>
      <c r="TSZ1241" s="141"/>
      <c r="TTA1241" s="141"/>
      <c r="TTB1241" s="141"/>
      <c r="TTC1241" s="141"/>
      <c r="TTD1241" s="141"/>
      <c r="TTE1241" s="141"/>
      <c r="TTF1241" s="141"/>
      <c r="TTG1241" s="141"/>
      <c r="TTH1241" s="141"/>
      <c r="TTI1241" s="141"/>
      <c r="TTJ1241" s="141"/>
      <c r="TTK1241" s="141"/>
      <c r="TTL1241" s="141"/>
      <c r="TTM1241" s="141"/>
      <c r="TTN1241" s="141"/>
      <c r="TTO1241" s="141"/>
      <c r="TTP1241" s="141"/>
      <c r="TTQ1241" s="141"/>
      <c r="TTR1241" s="141"/>
      <c r="TTS1241" s="141"/>
      <c r="TTT1241" s="141"/>
      <c r="TTU1241" s="141"/>
      <c r="TTV1241" s="141"/>
      <c r="TTW1241" s="141"/>
      <c r="TTX1241" s="141"/>
      <c r="TTY1241" s="141"/>
      <c r="TTZ1241" s="141"/>
      <c r="TUA1241" s="141"/>
      <c r="TUB1241" s="141"/>
      <c r="TUC1241" s="141"/>
      <c r="TUD1241" s="141"/>
      <c r="TUE1241" s="141"/>
      <c r="TUF1241" s="141"/>
      <c r="TUG1241" s="141"/>
      <c r="TUH1241" s="141"/>
      <c r="TUI1241" s="141"/>
      <c r="TUJ1241" s="141"/>
      <c r="TUK1241" s="141"/>
      <c r="TUL1241" s="141"/>
      <c r="TUM1241" s="141"/>
      <c r="TUN1241" s="141"/>
      <c r="TUO1241" s="141"/>
      <c r="TUP1241" s="141"/>
      <c r="TUQ1241" s="141"/>
      <c r="TUR1241" s="141"/>
      <c r="TUS1241" s="141"/>
      <c r="TUT1241" s="141"/>
      <c r="TUU1241" s="141"/>
      <c r="TUV1241" s="141"/>
      <c r="TUW1241" s="141"/>
      <c r="TUX1241" s="141"/>
      <c r="TUY1241" s="141"/>
      <c r="TUZ1241" s="141"/>
      <c r="TVA1241" s="141"/>
      <c r="TVB1241" s="141"/>
      <c r="TVC1241" s="141"/>
      <c r="TVD1241" s="141"/>
      <c r="TVE1241" s="141"/>
      <c r="TVF1241" s="141"/>
      <c r="TVG1241" s="141"/>
      <c r="TVH1241" s="141"/>
      <c r="TVI1241" s="141"/>
      <c r="TVJ1241" s="141"/>
      <c r="TVK1241" s="141"/>
      <c r="TVL1241" s="141"/>
      <c r="TVM1241" s="141"/>
      <c r="TVN1241" s="141"/>
      <c r="TVO1241" s="141"/>
      <c r="TVP1241" s="141"/>
      <c r="TVQ1241" s="141"/>
      <c r="TVR1241" s="141"/>
      <c r="TVS1241" s="141"/>
      <c r="TVT1241" s="141"/>
      <c r="TVU1241" s="141"/>
      <c r="TVV1241" s="141"/>
      <c r="TVW1241" s="141"/>
      <c r="TVX1241" s="141"/>
      <c r="TVY1241" s="141"/>
      <c r="TVZ1241" s="141"/>
      <c r="TWA1241" s="141"/>
      <c r="TWB1241" s="141"/>
      <c r="TWC1241" s="141"/>
      <c r="TWD1241" s="141"/>
      <c r="TWE1241" s="141"/>
      <c r="TWF1241" s="141"/>
      <c r="TWG1241" s="141"/>
      <c r="TWH1241" s="141"/>
      <c r="TWI1241" s="141"/>
      <c r="TWJ1241" s="141"/>
      <c r="TWK1241" s="141"/>
      <c r="TWL1241" s="141"/>
      <c r="TWM1241" s="141"/>
      <c r="TWN1241" s="141"/>
      <c r="TWO1241" s="141"/>
      <c r="TWP1241" s="141"/>
      <c r="TWQ1241" s="141"/>
      <c r="TWR1241" s="141"/>
      <c r="TWS1241" s="141"/>
      <c r="TWT1241" s="141"/>
      <c r="TWU1241" s="141"/>
      <c r="TWV1241" s="141"/>
      <c r="TWW1241" s="141"/>
      <c r="TWX1241" s="141"/>
      <c r="TWY1241" s="141"/>
      <c r="TWZ1241" s="141"/>
      <c r="TXA1241" s="141"/>
      <c r="TXB1241" s="141"/>
      <c r="TXC1241" s="141"/>
      <c r="TXD1241" s="141"/>
      <c r="TXE1241" s="141"/>
      <c r="TXF1241" s="141"/>
      <c r="TXG1241" s="141"/>
      <c r="TXH1241" s="141"/>
      <c r="TXI1241" s="141"/>
      <c r="TXJ1241" s="141"/>
      <c r="TXK1241" s="141"/>
      <c r="TXL1241" s="141"/>
      <c r="TXM1241" s="141"/>
      <c r="TXN1241" s="141"/>
      <c r="TXO1241" s="141"/>
      <c r="TXP1241" s="141"/>
      <c r="TXQ1241" s="141"/>
      <c r="TXR1241" s="141"/>
      <c r="TXS1241" s="141"/>
      <c r="TXT1241" s="141"/>
      <c r="TXU1241" s="141"/>
      <c r="TXV1241" s="141"/>
      <c r="TXW1241" s="141"/>
      <c r="TXX1241" s="141"/>
      <c r="TXY1241" s="141"/>
      <c r="TXZ1241" s="141"/>
      <c r="TYA1241" s="141"/>
      <c r="TYB1241" s="141"/>
      <c r="TYC1241" s="141"/>
      <c r="TYD1241" s="141"/>
      <c r="TYE1241" s="141"/>
      <c r="TYF1241" s="141"/>
      <c r="TYG1241" s="141"/>
      <c r="TYH1241" s="141"/>
      <c r="TYI1241" s="141"/>
      <c r="TYJ1241" s="141"/>
      <c r="TYK1241" s="141"/>
      <c r="TYL1241" s="141"/>
      <c r="TYM1241" s="141"/>
      <c r="TYN1241" s="141"/>
      <c r="TYO1241" s="141"/>
      <c r="TYP1241" s="141"/>
      <c r="TYQ1241" s="141"/>
      <c r="TYR1241" s="141"/>
      <c r="TYS1241" s="141"/>
      <c r="TYT1241" s="141"/>
      <c r="TYU1241" s="141"/>
      <c r="TYV1241" s="141"/>
      <c r="TYW1241" s="141"/>
      <c r="TYX1241" s="141"/>
      <c r="TYY1241" s="141"/>
      <c r="TYZ1241" s="141"/>
      <c r="TZA1241" s="141"/>
      <c r="TZB1241" s="141"/>
      <c r="TZC1241" s="141"/>
      <c r="TZD1241" s="141"/>
      <c r="TZE1241" s="141"/>
      <c r="TZF1241" s="141"/>
      <c r="TZG1241" s="141"/>
      <c r="TZH1241" s="141"/>
      <c r="TZI1241" s="141"/>
      <c r="TZJ1241" s="141"/>
      <c r="TZK1241" s="141"/>
      <c r="TZL1241" s="141"/>
      <c r="TZM1241" s="141"/>
      <c r="TZN1241" s="141"/>
      <c r="TZO1241" s="141"/>
      <c r="TZP1241" s="141"/>
      <c r="TZQ1241" s="141"/>
      <c r="TZR1241" s="141"/>
      <c r="TZS1241" s="141"/>
      <c r="TZT1241" s="141"/>
      <c r="TZU1241" s="141"/>
      <c r="TZV1241" s="141"/>
      <c r="TZW1241" s="141"/>
      <c r="TZX1241" s="141"/>
      <c r="TZY1241" s="141"/>
      <c r="TZZ1241" s="141"/>
      <c r="UAA1241" s="141"/>
      <c r="UAB1241" s="141"/>
      <c r="UAC1241" s="141"/>
      <c r="UAD1241" s="141"/>
      <c r="UAE1241" s="141"/>
      <c r="UAF1241" s="141"/>
      <c r="UAG1241" s="141"/>
      <c r="UAH1241" s="141"/>
      <c r="UAI1241" s="141"/>
      <c r="UAJ1241" s="141"/>
      <c r="UAK1241" s="141"/>
      <c r="UAL1241" s="141"/>
      <c r="UAM1241" s="141"/>
      <c r="UAN1241" s="141"/>
      <c r="UAO1241" s="141"/>
      <c r="UAP1241" s="141"/>
      <c r="UAQ1241" s="141"/>
      <c r="UAR1241" s="141"/>
      <c r="UAS1241" s="141"/>
      <c r="UAT1241" s="141"/>
      <c r="UAU1241" s="141"/>
      <c r="UAV1241" s="141"/>
      <c r="UAW1241" s="141"/>
      <c r="UAX1241" s="141"/>
      <c r="UAY1241" s="141"/>
      <c r="UAZ1241" s="141"/>
      <c r="UBA1241" s="141"/>
      <c r="UBB1241" s="141"/>
      <c r="UBC1241" s="141"/>
      <c r="UBD1241" s="141"/>
      <c r="UBE1241" s="141"/>
      <c r="UBF1241" s="141"/>
      <c r="UBG1241" s="141"/>
      <c r="UBH1241" s="141"/>
      <c r="UBI1241" s="141"/>
      <c r="UBJ1241" s="141"/>
      <c r="UBK1241" s="141"/>
      <c r="UBL1241" s="141"/>
      <c r="UBM1241" s="141"/>
      <c r="UBN1241" s="141"/>
      <c r="UBO1241" s="141"/>
      <c r="UBP1241" s="141"/>
      <c r="UBQ1241" s="141"/>
      <c r="UBR1241" s="141"/>
      <c r="UBS1241" s="141"/>
      <c r="UBT1241" s="141"/>
      <c r="UBU1241" s="141"/>
      <c r="UBV1241" s="141"/>
      <c r="UBW1241" s="141"/>
      <c r="UBX1241" s="141"/>
      <c r="UBY1241" s="141"/>
      <c r="UBZ1241" s="141"/>
      <c r="UCA1241" s="141"/>
      <c r="UCB1241" s="141"/>
      <c r="UCC1241" s="141"/>
      <c r="UCD1241" s="141"/>
      <c r="UCE1241" s="141"/>
      <c r="UCF1241" s="141"/>
      <c r="UCG1241" s="141"/>
      <c r="UCH1241" s="141"/>
      <c r="UCI1241" s="141"/>
      <c r="UCJ1241" s="141"/>
      <c r="UCK1241" s="141"/>
      <c r="UCL1241" s="141"/>
      <c r="UCM1241" s="141"/>
      <c r="UCN1241" s="141"/>
      <c r="UCO1241" s="141"/>
      <c r="UCP1241" s="141"/>
      <c r="UCQ1241" s="141"/>
      <c r="UCR1241" s="141"/>
      <c r="UCS1241" s="141"/>
      <c r="UCT1241" s="141"/>
      <c r="UCU1241" s="141"/>
      <c r="UCV1241" s="141"/>
      <c r="UCW1241" s="141"/>
      <c r="UCX1241" s="141"/>
      <c r="UCY1241" s="141"/>
      <c r="UCZ1241" s="141"/>
      <c r="UDA1241" s="141"/>
      <c r="UDB1241" s="141"/>
      <c r="UDC1241" s="141"/>
      <c r="UDD1241" s="141"/>
      <c r="UDE1241" s="141"/>
      <c r="UDF1241" s="141"/>
      <c r="UDG1241" s="141"/>
      <c r="UDH1241" s="141"/>
      <c r="UDI1241" s="141"/>
      <c r="UDJ1241" s="141"/>
      <c r="UDK1241" s="141"/>
      <c r="UDL1241" s="141"/>
      <c r="UDM1241" s="141"/>
      <c r="UDN1241" s="141"/>
      <c r="UDO1241" s="141"/>
      <c r="UDP1241" s="141"/>
      <c r="UDQ1241" s="141"/>
      <c r="UDR1241" s="141"/>
      <c r="UDS1241" s="141"/>
      <c r="UDT1241" s="141"/>
      <c r="UDU1241" s="141"/>
      <c r="UDV1241" s="141"/>
      <c r="UDW1241" s="141"/>
      <c r="UDX1241" s="141"/>
      <c r="UDY1241" s="141"/>
      <c r="UDZ1241" s="141"/>
      <c r="UEA1241" s="141"/>
      <c r="UEB1241" s="141"/>
      <c r="UEC1241" s="141"/>
      <c r="UED1241" s="141"/>
      <c r="UEE1241" s="141"/>
      <c r="UEF1241" s="141"/>
      <c r="UEG1241" s="141"/>
      <c r="UEH1241" s="141"/>
      <c r="UEI1241" s="141"/>
      <c r="UEJ1241" s="141"/>
      <c r="UEK1241" s="141"/>
      <c r="UEL1241" s="141"/>
      <c r="UEM1241" s="141"/>
      <c r="UEN1241" s="141"/>
      <c r="UEO1241" s="141"/>
      <c r="UEP1241" s="141"/>
      <c r="UEQ1241" s="141"/>
      <c r="UER1241" s="141"/>
      <c r="UES1241" s="141"/>
      <c r="UET1241" s="141"/>
      <c r="UEU1241" s="141"/>
      <c r="UEV1241" s="141"/>
      <c r="UEW1241" s="141"/>
      <c r="UEX1241" s="141"/>
      <c r="UEY1241" s="141"/>
      <c r="UEZ1241" s="141"/>
      <c r="UFA1241" s="141"/>
      <c r="UFB1241" s="141"/>
      <c r="UFC1241" s="141"/>
      <c r="UFD1241" s="141"/>
      <c r="UFE1241" s="141"/>
      <c r="UFF1241" s="141"/>
      <c r="UFG1241" s="141"/>
      <c r="UFH1241" s="141"/>
      <c r="UFI1241" s="141"/>
      <c r="UFJ1241" s="141"/>
      <c r="UFK1241" s="141"/>
      <c r="UFL1241" s="141"/>
      <c r="UFM1241" s="141"/>
      <c r="UFN1241" s="141"/>
      <c r="UFO1241" s="141"/>
      <c r="UFP1241" s="141"/>
      <c r="UFQ1241" s="141"/>
      <c r="UFR1241" s="141"/>
      <c r="UFS1241" s="141"/>
      <c r="UFT1241" s="141"/>
      <c r="UFU1241" s="141"/>
      <c r="UFV1241" s="141"/>
      <c r="UFW1241" s="141"/>
      <c r="UFX1241" s="141"/>
      <c r="UFY1241" s="141"/>
      <c r="UFZ1241" s="141"/>
      <c r="UGA1241" s="141"/>
      <c r="UGB1241" s="141"/>
      <c r="UGC1241" s="141"/>
      <c r="UGD1241" s="141"/>
      <c r="UGE1241" s="141"/>
      <c r="UGF1241" s="141"/>
      <c r="UGG1241" s="141"/>
      <c r="UGH1241" s="141"/>
      <c r="UGI1241" s="141"/>
      <c r="UGJ1241" s="141"/>
      <c r="UGK1241" s="141"/>
      <c r="UGL1241" s="141"/>
      <c r="UGM1241" s="141"/>
      <c r="UGN1241" s="141"/>
      <c r="UGO1241" s="141"/>
      <c r="UGP1241" s="141"/>
      <c r="UGQ1241" s="141"/>
      <c r="UGR1241" s="141"/>
      <c r="UGS1241" s="141"/>
      <c r="UGT1241" s="141"/>
      <c r="UGU1241" s="141"/>
      <c r="UGV1241" s="141"/>
      <c r="UGW1241" s="141"/>
      <c r="UGX1241" s="141"/>
      <c r="UGY1241" s="141"/>
      <c r="UGZ1241" s="141"/>
      <c r="UHA1241" s="141"/>
      <c r="UHB1241" s="141"/>
      <c r="UHC1241" s="141"/>
      <c r="UHD1241" s="141"/>
      <c r="UHE1241" s="141"/>
      <c r="UHF1241" s="141"/>
      <c r="UHG1241" s="141"/>
      <c r="UHH1241" s="141"/>
      <c r="UHI1241" s="141"/>
      <c r="UHJ1241" s="141"/>
      <c r="UHK1241" s="141"/>
      <c r="UHL1241" s="141"/>
      <c r="UHM1241" s="141"/>
      <c r="UHN1241" s="141"/>
      <c r="UHO1241" s="141"/>
      <c r="UHP1241" s="141"/>
      <c r="UHQ1241" s="141"/>
      <c r="UHR1241" s="141"/>
      <c r="UHS1241" s="141"/>
      <c r="UHT1241" s="141"/>
      <c r="UHU1241" s="141"/>
      <c r="UHV1241" s="141"/>
      <c r="UHW1241" s="141"/>
      <c r="UHX1241" s="141"/>
      <c r="UHY1241" s="141"/>
      <c r="UHZ1241" s="141"/>
      <c r="UIA1241" s="141"/>
      <c r="UIB1241" s="141"/>
      <c r="UIC1241" s="141"/>
      <c r="UID1241" s="141"/>
      <c r="UIE1241" s="141"/>
      <c r="UIF1241" s="141"/>
      <c r="UIG1241" s="141"/>
      <c r="UIH1241" s="141"/>
      <c r="UII1241" s="141"/>
      <c r="UIJ1241" s="141"/>
      <c r="UIK1241" s="141"/>
      <c r="UIL1241" s="141"/>
      <c r="UIM1241" s="141"/>
      <c r="UIN1241" s="141"/>
      <c r="UIO1241" s="141"/>
      <c r="UIP1241" s="141"/>
      <c r="UIQ1241" s="141"/>
      <c r="UIR1241" s="141"/>
      <c r="UIS1241" s="141"/>
      <c r="UIT1241" s="141"/>
      <c r="UIU1241" s="141"/>
      <c r="UIV1241" s="141"/>
      <c r="UIW1241" s="141"/>
      <c r="UIX1241" s="141"/>
      <c r="UIY1241" s="141"/>
      <c r="UIZ1241" s="141"/>
      <c r="UJA1241" s="141"/>
      <c r="UJB1241" s="141"/>
      <c r="UJC1241" s="141"/>
      <c r="UJD1241" s="141"/>
      <c r="UJE1241" s="141"/>
      <c r="UJF1241" s="141"/>
      <c r="UJG1241" s="141"/>
      <c r="UJH1241" s="141"/>
      <c r="UJI1241" s="141"/>
      <c r="UJJ1241" s="141"/>
      <c r="UJK1241" s="141"/>
      <c r="UJL1241" s="141"/>
      <c r="UJM1241" s="141"/>
      <c r="UJN1241" s="141"/>
      <c r="UJO1241" s="141"/>
      <c r="UJP1241" s="141"/>
      <c r="UJQ1241" s="141"/>
      <c r="UJR1241" s="141"/>
      <c r="UJS1241" s="141"/>
      <c r="UJT1241" s="141"/>
      <c r="UJU1241" s="141"/>
      <c r="UJV1241" s="141"/>
      <c r="UJW1241" s="141"/>
      <c r="UJX1241" s="141"/>
      <c r="UJY1241" s="141"/>
      <c r="UJZ1241" s="141"/>
      <c r="UKA1241" s="141"/>
      <c r="UKB1241" s="141"/>
      <c r="UKC1241" s="141"/>
      <c r="UKD1241" s="141"/>
      <c r="UKE1241" s="141"/>
      <c r="UKF1241" s="141"/>
      <c r="UKG1241" s="141"/>
      <c r="UKH1241" s="141"/>
      <c r="UKI1241" s="141"/>
      <c r="UKJ1241" s="141"/>
      <c r="UKK1241" s="141"/>
      <c r="UKL1241" s="141"/>
      <c r="UKM1241" s="141"/>
      <c r="UKN1241" s="141"/>
      <c r="UKO1241" s="141"/>
      <c r="UKP1241" s="141"/>
      <c r="UKQ1241" s="141"/>
      <c r="UKR1241" s="141"/>
      <c r="UKS1241" s="141"/>
      <c r="UKT1241" s="141"/>
      <c r="UKU1241" s="141"/>
      <c r="UKV1241" s="141"/>
      <c r="UKW1241" s="141"/>
      <c r="UKX1241" s="141"/>
      <c r="UKY1241" s="141"/>
      <c r="UKZ1241" s="141"/>
      <c r="ULA1241" s="141"/>
      <c r="ULB1241" s="141"/>
      <c r="ULC1241" s="141"/>
      <c r="ULD1241" s="141"/>
      <c r="ULE1241" s="141"/>
      <c r="ULF1241" s="141"/>
      <c r="ULG1241" s="141"/>
      <c r="ULH1241" s="141"/>
      <c r="ULI1241" s="141"/>
      <c r="ULJ1241" s="141"/>
      <c r="ULK1241" s="141"/>
      <c r="ULL1241" s="141"/>
      <c r="ULM1241" s="141"/>
      <c r="ULN1241" s="141"/>
      <c r="ULO1241" s="141"/>
      <c r="ULP1241" s="141"/>
      <c r="ULQ1241" s="141"/>
      <c r="ULR1241" s="141"/>
      <c r="ULS1241" s="141"/>
      <c r="ULT1241" s="141"/>
      <c r="ULU1241" s="141"/>
      <c r="ULV1241" s="141"/>
      <c r="ULW1241" s="141"/>
      <c r="ULX1241" s="141"/>
      <c r="ULY1241" s="141"/>
      <c r="ULZ1241" s="141"/>
      <c r="UMA1241" s="141"/>
      <c r="UMB1241" s="141"/>
      <c r="UMC1241" s="141"/>
      <c r="UMD1241" s="141"/>
      <c r="UME1241" s="141"/>
      <c r="UMF1241" s="141"/>
      <c r="UMG1241" s="141"/>
      <c r="UMH1241" s="141"/>
      <c r="UMI1241" s="141"/>
      <c r="UMJ1241" s="141"/>
      <c r="UMK1241" s="141"/>
      <c r="UML1241" s="141"/>
      <c r="UMM1241" s="141"/>
      <c r="UMN1241" s="141"/>
      <c r="UMO1241" s="141"/>
      <c r="UMP1241" s="141"/>
      <c r="UMQ1241" s="141"/>
      <c r="UMR1241" s="141"/>
      <c r="UMS1241" s="141"/>
      <c r="UMT1241" s="141"/>
      <c r="UMU1241" s="141"/>
      <c r="UMV1241" s="141"/>
      <c r="UMW1241" s="141"/>
      <c r="UMX1241" s="141"/>
      <c r="UMY1241" s="141"/>
      <c r="UMZ1241" s="141"/>
      <c r="UNA1241" s="141"/>
      <c r="UNB1241" s="141"/>
      <c r="UNC1241" s="141"/>
      <c r="UND1241" s="141"/>
      <c r="UNE1241" s="141"/>
      <c r="UNF1241" s="141"/>
      <c r="UNG1241" s="141"/>
      <c r="UNH1241" s="141"/>
      <c r="UNI1241" s="141"/>
      <c r="UNJ1241" s="141"/>
      <c r="UNK1241" s="141"/>
      <c r="UNL1241" s="141"/>
      <c r="UNM1241" s="141"/>
      <c r="UNN1241" s="141"/>
      <c r="UNO1241" s="141"/>
      <c r="UNP1241" s="141"/>
      <c r="UNQ1241" s="141"/>
      <c r="UNR1241" s="141"/>
      <c r="UNS1241" s="141"/>
      <c r="UNT1241" s="141"/>
      <c r="UNU1241" s="141"/>
      <c r="UNV1241" s="141"/>
      <c r="UNW1241" s="141"/>
      <c r="UNX1241" s="141"/>
      <c r="UNY1241" s="141"/>
      <c r="UNZ1241" s="141"/>
      <c r="UOA1241" s="141"/>
      <c r="UOB1241" s="141"/>
      <c r="UOC1241" s="141"/>
      <c r="UOD1241" s="141"/>
      <c r="UOE1241" s="141"/>
      <c r="UOF1241" s="141"/>
      <c r="UOG1241" s="141"/>
      <c r="UOH1241" s="141"/>
      <c r="UOI1241" s="141"/>
      <c r="UOJ1241" s="141"/>
      <c r="UOK1241" s="141"/>
      <c r="UOL1241" s="141"/>
      <c r="UOM1241" s="141"/>
      <c r="UON1241" s="141"/>
      <c r="UOO1241" s="141"/>
      <c r="UOP1241" s="141"/>
      <c r="UOQ1241" s="141"/>
      <c r="UOR1241" s="141"/>
      <c r="UOS1241" s="141"/>
      <c r="UOT1241" s="141"/>
      <c r="UOU1241" s="141"/>
      <c r="UOV1241" s="141"/>
      <c r="UOW1241" s="141"/>
      <c r="UOX1241" s="141"/>
      <c r="UOY1241" s="141"/>
      <c r="UOZ1241" s="141"/>
      <c r="UPA1241" s="141"/>
      <c r="UPB1241" s="141"/>
      <c r="UPC1241" s="141"/>
      <c r="UPD1241" s="141"/>
      <c r="UPE1241" s="141"/>
      <c r="UPF1241" s="141"/>
      <c r="UPG1241" s="141"/>
      <c r="UPH1241" s="141"/>
      <c r="UPI1241" s="141"/>
      <c r="UPJ1241" s="141"/>
      <c r="UPK1241" s="141"/>
      <c r="UPL1241" s="141"/>
      <c r="UPM1241" s="141"/>
      <c r="UPN1241" s="141"/>
      <c r="UPO1241" s="141"/>
      <c r="UPP1241" s="141"/>
      <c r="UPQ1241" s="141"/>
      <c r="UPR1241" s="141"/>
      <c r="UPS1241" s="141"/>
      <c r="UPT1241" s="141"/>
      <c r="UPU1241" s="141"/>
      <c r="UPV1241" s="141"/>
      <c r="UPW1241" s="141"/>
      <c r="UPX1241" s="141"/>
      <c r="UPY1241" s="141"/>
      <c r="UPZ1241" s="141"/>
      <c r="UQA1241" s="141"/>
      <c r="UQB1241" s="141"/>
      <c r="UQC1241" s="141"/>
      <c r="UQD1241" s="141"/>
      <c r="UQE1241" s="141"/>
      <c r="UQF1241" s="141"/>
      <c r="UQG1241" s="141"/>
      <c r="UQH1241" s="141"/>
      <c r="UQI1241" s="141"/>
      <c r="UQJ1241" s="141"/>
      <c r="UQK1241" s="141"/>
      <c r="UQL1241" s="141"/>
      <c r="UQM1241" s="141"/>
      <c r="UQN1241" s="141"/>
      <c r="UQO1241" s="141"/>
      <c r="UQP1241" s="141"/>
      <c r="UQQ1241" s="141"/>
      <c r="UQR1241" s="141"/>
      <c r="UQS1241" s="141"/>
      <c r="UQT1241" s="141"/>
      <c r="UQU1241" s="141"/>
      <c r="UQV1241" s="141"/>
      <c r="UQW1241" s="141"/>
      <c r="UQX1241" s="141"/>
      <c r="UQY1241" s="141"/>
      <c r="UQZ1241" s="141"/>
      <c r="URA1241" s="141"/>
      <c r="URB1241" s="141"/>
      <c r="URC1241" s="141"/>
      <c r="URD1241" s="141"/>
      <c r="URE1241" s="141"/>
      <c r="URF1241" s="141"/>
      <c r="URG1241" s="141"/>
      <c r="URH1241" s="141"/>
      <c r="URI1241" s="141"/>
      <c r="URJ1241" s="141"/>
      <c r="URK1241" s="141"/>
      <c r="URL1241" s="141"/>
      <c r="URM1241" s="141"/>
      <c r="URN1241" s="141"/>
      <c r="URO1241" s="141"/>
      <c r="URP1241" s="141"/>
      <c r="URQ1241" s="141"/>
      <c r="URR1241" s="141"/>
      <c r="URS1241" s="141"/>
      <c r="URT1241" s="141"/>
      <c r="URU1241" s="141"/>
      <c r="URV1241" s="141"/>
      <c r="URW1241" s="141"/>
      <c r="URX1241" s="141"/>
      <c r="URY1241" s="141"/>
      <c r="URZ1241" s="141"/>
      <c r="USA1241" s="141"/>
      <c r="USB1241" s="141"/>
      <c r="USC1241" s="141"/>
      <c r="USD1241" s="141"/>
      <c r="USE1241" s="141"/>
      <c r="USF1241" s="141"/>
      <c r="USG1241" s="141"/>
      <c r="USH1241" s="141"/>
      <c r="USI1241" s="141"/>
      <c r="USJ1241" s="141"/>
      <c r="USK1241" s="141"/>
      <c r="USL1241" s="141"/>
      <c r="USM1241" s="141"/>
      <c r="USN1241" s="141"/>
      <c r="USO1241" s="141"/>
      <c r="USP1241" s="141"/>
      <c r="USQ1241" s="141"/>
      <c r="USR1241" s="141"/>
      <c r="USS1241" s="141"/>
      <c r="UST1241" s="141"/>
      <c r="USU1241" s="141"/>
      <c r="USV1241" s="141"/>
      <c r="USW1241" s="141"/>
      <c r="USX1241" s="141"/>
      <c r="USY1241" s="141"/>
      <c r="USZ1241" s="141"/>
      <c r="UTA1241" s="141"/>
      <c r="UTB1241" s="141"/>
      <c r="UTC1241" s="141"/>
      <c r="UTD1241" s="141"/>
      <c r="UTE1241" s="141"/>
      <c r="UTF1241" s="141"/>
      <c r="UTG1241" s="141"/>
      <c r="UTH1241" s="141"/>
      <c r="UTI1241" s="141"/>
      <c r="UTJ1241" s="141"/>
      <c r="UTK1241" s="141"/>
      <c r="UTL1241" s="141"/>
      <c r="UTM1241" s="141"/>
      <c r="UTN1241" s="141"/>
      <c r="UTO1241" s="141"/>
      <c r="UTP1241" s="141"/>
      <c r="UTQ1241" s="141"/>
      <c r="UTR1241" s="141"/>
      <c r="UTS1241" s="141"/>
      <c r="UTT1241" s="141"/>
      <c r="UTU1241" s="141"/>
      <c r="UTV1241" s="141"/>
      <c r="UTW1241" s="141"/>
      <c r="UTX1241" s="141"/>
      <c r="UTY1241" s="141"/>
      <c r="UTZ1241" s="141"/>
      <c r="UUA1241" s="141"/>
      <c r="UUB1241" s="141"/>
      <c r="UUC1241" s="141"/>
      <c r="UUD1241" s="141"/>
      <c r="UUE1241" s="141"/>
      <c r="UUF1241" s="141"/>
      <c r="UUG1241" s="141"/>
      <c r="UUH1241" s="141"/>
      <c r="UUI1241" s="141"/>
      <c r="UUJ1241" s="141"/>
      <c r="UUK1241" s="141"/>
      <c r="UUL1241" s="141"/>
      <c r="UUM1241" s="141"/>
      <c r="UUN1241" s="141"/>
      <c r="UUO1241" s="141"/>
      <c r="UUP1241" s="141"/>
      <c r="UUQ1241" s="141"/>
      <c r="UUR1241" s="141"/>
      <c r="UUS1241" s="141"/>
      <c r="UUT1241" s="141"/>
      <c r="UUU1241" s="141"/>
      <c r="UUV1241" s="141"/>
      <c r="UUW1241" s="141"/>
      <c r="UUX1241" s="141"/>
      <c r="UUY1241" s="141"/>
      <c r="UUZ1241" s="141"/>
      <c r="UVA1241" s="141"/>
      <c r="UVB1241" s="141"/>
      <c r="UVC1241" s="141"/>
      <c r="UVD1241" s="141"/>
      <c r="UVE1241" s="141"/>
      <c r="UVF1241" s="141"/>
      <c r="UVG1241" s="141"/>
      <c r="UVH1241" s="141"/>
      <c r="UVI1241" s="141"/>
      <c r="UVJ1241" s="141"/>
      <c r="UVK1241" s="141"/>
      <c r="UVL1241" s="141"/>
      <c r="UVM1241" s="141"/>
      <c r="UVN1241" s="141"/>
      <c r="UVO1241" s="141"/>
      <c r="UVP1241" s="141"/>
      <c r="UVQ1241" s="141"/>
      <c r="UVR1241" s="141"/>
      <c r="UVS1241" s="141"/>
      <c r="UVT1241" s="141"/>
      <c r="UVU1241" s="141"/>
      <c r="UVV1241" s="141"/>
      <c r="UVW1241" s="141"/>
      <c r="UVX1241" s="141"/>
      <c r="UVY1241" s="141"/>
      <c r="UVZ1241" s="141"/>
      <c r="UWA1241" s="141"/>
      <c r="UWB1241" s="141"/>
      <c r="UWC1241" s="141"/>
      <c r="UWD1241" s="141"/>
      <c r="UWE1241" s="141"/>
      <c r="UWF1241" s="141"/>
      <c r="UWG1241" s="141"/>
      <c r="UWH1241" s="141"/>
      <c r="UWI1241" s="141"/>
      <c r="UWJ1241" s="141"/>
      <c r="UWK1241" s="141"/>
      <c r="UWL1241" s="141"/>
      <c r="UWM1241" s="141"/>
      <c r="UWN1241" s="141"/>
      <c r="UWO1241" s="141"/>
      <c r="UWP1241" s="141"/>
      <c r="UWQ1241" s="141"/>
      <c r="UWR1241" s="141"/>
      <c r="UWS1241" s="141"/>
      <c r="UWT1241" s="141"/>
      <c r="UWU1241" s="141"/>
      <c r="UWV1241" s="141"/>
      <c r="UWW1241" s="141"/>
      <c r="UWX1241" s="141"/>
      <c r="UWY1241" s="141"/>
      <c r="UWZ1241" s="141"/>
      <c r="UXA1241" s="141"/>
      <c r="UXB1241" s="141"/>
      <c r="UXC1241" s="141"/>
      <c r="UXD1241" s="141"/>
      <c r="UXE1241" s="141"/>
      <c r="UXF1241" s="141"/>
      <c r="UXG1241" s="141"/>
      <c r="UXH1241" s="141"/>
      <c r="UXI1241" s="141"/>
      <c r="UXJ1241" s="141"/>
      <c r="UXK1241" s="141"/>
      <c r="UXL1241" s="141"/>
      <c r="UXM1241" s="141"/>
      <c r="UXN1241" s="141"/>
      <c r="UXO1241" s="141"/>
      <c r="UXP1241" s="141"/>
      <c r="UXQ1241" s="141"/>
      <c r="UXR1241" s="141"/>
      <c r="UXS1241" s="141"/>
      <c r="UXT1241" s="141"/>
      <c r="UXU1241" s="141"/>
      <c r="UXV1241" s="141"/>
      <c r="UXW1241" s="141"/>
      <c r="UXX1241" s="141"/>
      <c r="UXY1241" s="141"/>
      <c r="UXZ1241" s="141"/>
      <c r="UYA1241" s="141"/>
      <c r="UYB1241" s="141"/>
      <c r="UYC1241" s="141"/>
      <c r="UYD1241" s="141"/>
      <c r="UYE1241" s="141"/>
      <c r="UYF1241" s="141"/>
      <c r="UYG1241" s="141"/>
      <c r="UYH1241" s="141"/>
      <c r="UYI1241" s="141"/>
      <c r="UYJ1241" s="141"/>
      <c r="UYK1241" s="141"/>
      <c r="UYL1241" s="141"/>
      <c r="UYM1241" s="141"/>
      <c r="UYN1241" s="141"/>
      <c r="UYO1241" s="141"/>
      <c r="UYP1241" s="141"/>
      <c r="UYQ1241" s="141"/>
      <c r="UYR1241" s="141"/>
      <c r="UYS1241" s="141"/>
      <c r="UYT1241" s="141"/>
      <c r="UYU1241" s="141"/>
      <c r="UYV1241" s="141"/>
      <c r="UYW1241" s="141"/>
      <c r="UYX1241" s="141"/>
      <c r="UYY1241" s="141"/>
      <c r="UYZ1241" s="141"/>
      <c r="UZA1241" s="141"/>
      <c r="UZB1241" s="141"/>
      <c r="UZC1241" s="141"/>
      <c r="UZD1241" s="141"/>
      <c r="UZE1241" s="141"/>
      <c r="UZF1241" s="141"/>
      <c r="UZG1241" s="141"/>
      <c r="UZH1241" s="141"/>
      <c r="UZI1241" s="141"/>
      <c r="UZJ1241" s="141"/>
      <c r="UZK1241" s="141"/>
      <c r="UZL1241" s="141"/>
      <c r="UZM1241" s="141"/>
      <c r="UZN1241" s="141"/>
      <c r="UZO1241" s="141"/>
      <c r="UZP1241" s="141"/>
      <c r="UZQ1241" s="141"/>
      <c r="UZR1241" s="141"/>
      <c r="UZS1241" s="141"/>
      <c r="UZT1241" s="141"/>
      <c r="UZU1241" s="141"/>
      <c r="UZV1241" s="141"/>
      <c r="UZW1241" s="141"/>
      <c r="UZX1241" s="141"/>
      <c r="UZY1241" s="141"/>
      <c r="UZZ1241" s="141"/>
      <c r="VAA1241" s="141"/>
      <c r="VAB1241" s="141"/>
      <c r="VAC1241" s="141"/>
      <c r="VAD1241" s="141"/>
      <c r="VAE1241" s="141"/>
      <c r="VAF1241" s="141"/>
      <c r="VAG1241" s="141"/>
      <c r="VAH1241" s="141"/>
      <c r="VAI1241" s="141"/>
      <c r="VAJ1241" s="141"/>
      <c r="VAK1241" s="141"/>
      <c r="VAL1241" s="141"/>
      <c r="VAM1241" s="141"/>
      <c r="VAN1241" s="141"/>
      <c r="VAO1241" s="141"/>
      <c r="VAP1241" s="141"/>
      <c r="VAQ1241" s="141"/>
      <c r="VAR1241" s="141"/>
      <c r="VAS1241" s="141"/>
      <c r="VAT1241" s="141"/>
      <c r="VAU1241" s="141"/>
      <c r="VAV1241" s="141"/>
      <c r="VAW1241" s="141"/>
      <c r="VAX1241" s="141"/>
      <c r="VAY1241" s="141"/>
      <c r="VAZ1241" s="141"/>
      <c r="VBA1241" s="141"/>
      <c r="VBB1241" s="141"/>
      <c r="VBC1241" s="141"/>
      <c r="VBD1241" s="141"/>
      <c r="VBE1241" s="141"/>
      <c r="VBF1241" s="141"/>
      <c r="VBG1241" s="141"/>
      <c r="VBH1241" s="141"/>
      <c r="VBI1241" s="141"/>
      <c r="VBJ1241" s="141"/>
      <c r="VBK1241" s="141"/>
      <c r="VBL1241" s="141"/>
      <c r="VBM1241" s="141"/>
      <c r="VBN1241" s="141"/>
      <c r="VBO1241" s="141"/>
      <c r="VBP1241" s="141"/>
      <c r="VBQ1241" s="141"/>
      <c r="VBR1241" s="141"/>
      <c r="VBS1241" s="141"/>
      <c r="VBT1241" s="141"/>
      <c r="VBU1241" s="141"/>
      <c r="VBV1241" s="141"/>
      <c r="VBW1241" s="141"/>
      <c r="VBX1241" s="141"/>
      <c r="VBY1241" s="141"/>
      <c r="VBZ1241" s="141"/>
      <c r="VCA1241" s="141"/>
      <c r="VCB1241" s="141"/>
      <c r="VCC1241" s="141"/>
      <c r="VCD1241" s="141"/>
      <c r="VCE1241" s="141"/>
      <c r="VCF1241" s="141"/>
      <c r="VCG1241" s="141"/>
      <c r="VCH1241" s="141"/>
      <c r="VCI1241" s="141"/>
      <c r="VCJ1241" s="141"/>
      <c r="VCK1241" s="141"/>
      <c r="VCL1241" s="141"/>
      <c r="VCM1241" s="141"/>
      <c r="VCN1241" s="141"/>
      <c r="VCO1241" s="141"/>
      <c r="VCP1241" s="141"/>
      <c r="VCQ1241" s="141"/>
      <c r="VCR1241" s="141"/>
      <c r="VCS1241" s="141"/>
      <c r="VCT1241" s="141"/>
      <c r="VCU1241" s="141"/>
      <c r="VCV1241" s="141"/>
      <c r="VCW1241" s="141"/>
      <c r="VCX1241" s="141"/>
      <c r="VCY1241" s="141"/>
      <c r="VCZ1241" s="141"/>
      <c r="VDA1241" s="141"/>
      <c r="VDB1241" s="141"/>
      <c r="VDC1241" s="141"/>
      <c r="VDD1241" s="141"/>
      <c r="VDE1241" s="141"/>
      <c r="VDF1241" s="141"/>
      <c r="VDG1241" s="141"/>
      <c r="VDH1241" s="141"/>
      <c r="VDI1241" s="141"/>
      <c r="VDJ1241" s="141"/>
      <c r="VDK1241" s="141"/>
      <c r="VDL1241" s="141"/>
      <c r="VDM1241" s="141"/>
      <c r="VDN1241" s="141"/>
      <c r="VDO1241" s="141"/>
      <c r="VDP1241" s="141"/>
      <c r="VDQ1241" s="141"/>
      <c r="VDR1241" s="141"/>
      <c r="VDS1241" s="141"/>
      <c r="VDT1241" s="141"/>
      <c r="VDU1241" s="141"/>
      <c r="VDV1241" s="141"/>
      <c r="VDW1241" s="141"/>
      <c r="VDX1241" s="141"/>
      <c r="VDY1241" s="141"/>
      <c r="VDZ1241" s="141"/>
      <c r="VEA1241" s="141"/>
      <c r="VEB1241" s="141"/>
      <c r="VEC1241" s="141"/>
      <c r="VED1241" s="141"/>
      <c r="VEE1241" s="141"/>
      <c r="VEF1241" s="141"/>
      <c r="VEG1241" s="141"/>
      <c r="VEH1241" s="141"/>
      <c r="VEI1241" s="141"/>
      <c r="VEJ1241" s="141"/>
      <c r="VEK1241" s="141"/>
      <c r="VEL1241" s="141"/>
      <c r="VEM1241" s="141"/>
      <c r="VEN1241" s="141"/>
      <c r="VEO1241" s="141"/>
      <c r="VEP1241" s="141"/>
      <c r="VEQ1241" s="141"/>
      <c r="VER1241" s="141"/>
      <c r="VES1241" s="141"/>
      <c r="VET1241" s="141"/>
      <c r="VEU1241" s="141"/>
      <c r="VEV1241" s="141"/>
      <c r="VEW1241" s="141"/>
      <c r="VEX1241" s="141"/>
      <c r="VEY1241" s="141"/>
      <c r="VEZ1241" s="141"/>
      <c r="VFA1241" s="141"/>
      <c r="VFB1241" s="141"/>
      <c r="VFC1241" s="141"/>
      <c r="VFD1241" s="141"/>
      <c r="VFE1241" s="141"/>
      <c r="VFF1241" s="141"/>
      <c r="VFG1241" s="141"/>
      <c r="VFH1241" s="141"/>
      <c r="VFI1241" s="141"/>
      <c r="VFJ1241" s="141"/>
      <c r="VFK1241" s="141"/>
      <c r="VFL1241" s="141"/>
      <c r="VFM1241" s="141"/>
      <c r="VFN1241" s="141"/>
      <c r="VFO1241" s="141"/>
      <c r="VFP1241" s="141"/>
      <c r="VFQ1241" s="141"/>
      <c r="VFR1241" s="141"/>
      <c r="VFS1241" s="141"/>
      <c r="VFT1241" s="141"/>
      <c r="VFU1241" s="141"/>
      <c r="VFV1241" s="141"/>
      <c r="VFW1241" s="141"/>
      <c r="VFX1241" s="141"/>
      <c r="VFY1241" s="141"/>
      <c r="VFZ1241" s="141"/>
      <c r="VGA1241" s="141"/>
      <c r="VGB1241" s="141"/>
      <c r="VGC1241" s="141"/>
      <c r="VGD1241" s="141"/>
      <c r="VGE1241" s="141"/>
      <c r="VGF1241" s="141"/>
      <c r="VGG1241" s="141"/>
      <c r="VGH1241" s="141"/>
      <c r="VGI1241" s="141"/>
      <c r="VGJ1241" s="141"/>
      <c r="VGK1241" s="141"/>
      <c r="VGL1241" s="141"/>
      <c r="VGM1241" s="141"/>
      <c r="VGN1241" s="141"/>
      <c r="VGO1241" s="141"/>
      <c r="VGP1241" s="141"/>
      <c r="VGQ1241" s="141"/>
      <c r="VGR1241" s="141"/>
      <c r="VGS1241" s="141"/>
      <c r="VGT1241" s="141"/>
      <c r="VGU1241" s="141"/>
      <c r="VGV1241" s="141"/>
      <c r="VGW1241" s="141"/>
      <c r="VGX1241" s="141"/>
      <c r="VGY1241" s="141"/>
      <c r="VGZ1241" s="141"/>
      <c r="VHA1241" s="141"/>
      <c r="VHB1241" s="141"/>
      <c r="VHC1241" s="141"/>
      <c r="VHD1241" s="141"/>
      <c r="VHE1241" s="141"/>
      <c r="VHF1241" s="141"/>
      <c r="VHG1241" s="141"/>
      <c r="VHH1241" s="141"/>
      <c r="VHI1241" s="141"/>
      <c r="VHJ1241" s="141"/>
      <c r="VHK1241" s="141"/>
      <c r="VHL1241" s="141"/>
      <c r="VHM1241" s="141"/>
      <c r="VHN1241" s="141"/>
      <c r="VHO1241" s="141"/>
      <c r="VHP1241" s="141"/>
      <c r="VHQ1241" s="141"/>
      <c r="VHR1241" s="141"/>
      <c r="VHS1241" s="141"/>
      <c r="VHT1241" s="141"/>
      <c r="VHU1241" s="141"/>
      <c r="VHV1241" s="141"/>
      <c r="VHW1241" s="141"/>
      <c r="VHX1241" s="141"/>
      <c r="VHY1241" s="141"/>
      <c r="VHZ1241" s="141"/>
      <c r="VIA1241" s="141"/>
      <c r="VIB1241" s="141"/>
      <c r="VIC1241" s="141"/>
      <c r="VID1241" s="141"/>
      <c r="VIE1241" s="141"/>
      <c r="VIF1241" s="141"/>
      <c r="VIG1241" s="141"/>
      <c r="VIH1241" s="141"/>
      <c r="VII1241" s="141"/>
      <c r="VIJ1241" s="141"/>
      <c r="VIK1241" s="141"/>
      <c r="VIL1241" s="141"/>
      <c r="VIM1241" s="141"/>
      <c r="VIN1241" s="141"/>
      <c r="VIO1241" s="141"/>
      <c r="VIP1241" s="141"/>
      <c r="VIQ1241" s="141"/>
      <c r="VIR1241" s="141"/>
      <c r="VIS1241" s="141"/>
      <c r="VIT1241" s="141"/>
      <c r="VIU1241" s="141"/>
      <c r="VIV1241" s="141"/>
      <c r="VIW1241" s="141"/>
      <c r="VIX1241" s="141"/>
      <c r="VIY1241" s="141"/>
      <c r="VIZ1241" s="141"/>
      <c r="VJA1241" s="141"/>
      <c r="VJB1241" s="141"/>
      <c r="VJC1241" s="141"/>
      <c r="VJD1241" s="141"/>
      <c r="VJE1241" s="141"/>
      <c r="VJF1241" s="141"/>
      <c r="VJG1241" s="141"/>
      <c r="VJH1241" s="141"/>
      <c r="VJI1241" s="141"/>
      <c r="VJJ1241" s="141"/>
      <c r="VJK1241" s="141"/>
      <c r="VJL1241" s="141"/>
      <c r="VJM1241" s="141"/>
      <c r="VJN1241" s="141"/>
      <c r="VJO1241" s="141"/>
      <c r="VJP1241" s="141"/>
      <c r="VJQ1241" s="141"/>
      <c r="VJR1241" s="141"/>
      <c r="VJS1241" s="141"/>
      <c r="VJT1241" s="141"/>
      <c r="VJU1241" s="141"/>
      <c r="VJV1241" s="141"/>
      <c r="VJW1241" s="141"/>
      <c r="VJX1241" s="141"/>
      <c r="VJY1241" s="141"/>
      <c r="VJZ1241" s="141"/>
      <c r="VKA1241" s="141"/>
      <c r="VKB1241" s="141"/>
      <c r="VKC1241" s="141"/>
      <c r="VKD1241" s="141"/>
      <c r="VKE1241" s="141"/>
      <c r="VKF1241" s="141"/>
      <c r="VKG1241" s="141"/>
      <c r="VKH1241" s="141"/>
      <c r="VKI1241" s="141"/>
      <c r="VKJ1241" s="141"/>
      <c r="VKK1241" s="141"/>
      <c r="VKL1241" s="141"/>
      <c r="VKM1241" s="141"/>
      <c r="VKN1241" s="141"/>
      <c r="VKO1241" s="141"/>
      <c r="VKP1241" s="141"/>
      <c r="VKQ1241" s="141"/>
      <c r="VKR1241" s="141"/>
      <c r="VKS1241" s="141"/>
      <c r="VKT1241" s="141"/>
      <c r="VKU1241" s="141"/>
      <c r="VKV1241" s="141"/>
      <c r="VKW1241" s="141"/>
      <c r="VKX1241" s="141"/>
      <c r="VKY1241" s="141"/>
      <c r="VKZ1241" s="141"/>
      <c r="VLA1241" s="141"/>
      <c r="VLB1241" s="141"/>
      <c r="VLC1241" s="141"/>
      <c r="VLD1241" s="141"/>
      <c r="VLE1241" s="141"/>
      <c r="VLF1241" s="141"/>
      <c r="VLG1241" s="141"/>
      <c r="VLH1241" s="141"/>
      <c r="VLI1241" s="141"/>
      <c r="VLJ1241" s="141"/>
      <c r="VLK1241" s="141"/>
      <c r="VLL1241" s="141"/>
      <c r="VLM1241" s="141"/>
      <c r="VLN1241" s="141"/>
      <c r="VLO1241" s="141"/>
      <c r="VLP1241" s="141"/>
      <c r="VLQ1241" s="141"/>
      <c r="VLR1241" s="141"/>
      <c r="VLS1241" s="141"/>
      <c r="VLT1241" s="141"/>
      <c r="VLU1241" s="141"/>
      <c r="VLV1241" s="141"/>
      <c r="VLW1241" s="141"/>
      <c r="VLX1241" s="141"/>
      <c r="VLY1241" s="141"/>
      <c r="VLZ1241" s="141"/>
      <c r="VMA1241" s="141"/>
      <c r="VMB1241" s="141"/>
      <c r="VMC1241" s="141"/>
      <c r="VMD1241" s="141"/>
      <c r="VME1241" s="141"/>
      <c r="VMF1241" s="141"/>
      <c r="VMG1241" s="141"/>
      <c r="VMH1241" s="141"/>
      <c r="VMI1241" s="141"/>
      <c r="VMJ1241" s="141"/>
      <c r="VMK1241" s="141"/>
      <c r="VML1241" s="141"/>
      <c r="VMM1241" s="141"/>
      <c r="VMN1241" s="141"/>
      <c r="VMO1241" s="141"/>
      <c r="VMP1241" s="141"/>
      <c r="VMQ1241" s="141"/>
      <c r="VMR1241" s="141"/>
      <c r="VMS1241" s="141"/>
      <c r="VMT1241" s="141"/>
      <c r="VMU1241" s="141"/>
      <c r="VMV1241" s="141"/>
      <c r="VMW1241" s="141"/>
      <c r="VMX1241" s="141"/>
      <c r="VMY1241" s="141"/>
      <c r="VMZ1241" s="141"/>
      <c r="VNA1241" s="141"/>
      <c r="VNB1241" s="141"/>
      <c r="VNC1241" s="141"/>
      <c r="VND1241" s="141"/>
      <c r="VNE1241" s="141"/>
      <c r="VNF1241" s="141"/>
      <c r="VNG1241" s="141"/>
      <c r="VNH1241" s="141"/>
      <c r="VNI1241" s="141"/>
      <c r="VNJ1241" s="141"/>
      <c r="VNK1241" s="141"/>
      <c r="VNL1241" s="141"/>
      <c r="VNM1241" s="141"/>
      <c r="VNN1241" s="141"/>
      <c r="VNO1241" s="141"/>
      <c r="VNP1241" s="141"/>
      <c r="VNQ1241" s="141"/>
      <c r="VNR1241" s="141"/>
      <c r="VNS1241" s="141"/>
      <c r="VNT1241" s="141"/>
      <c r="VNU1241" s="141"/>
      <c r="VNV1241" s="141"/>
      <c r="VNW1241" s="141"/>
      <c r="VNX1241" s="141"/>
      <c r="VNY1241" s="141"/>
      <c r="VNZ1241" s="141"/>
      <c r="VOA1241" s="141"/>
      <c r="VOB1241" s="141"/>
      <c r="VOC1241" s="141"/>
      <c r="VOD1241" s="141"/>
      <c r="VOE1241" s="141"/>
      <c r="VOF1241" s="141"/>
      <c r="VOG1241" s="141"/>
      <c r="VOH1241" s="141"/>
      <c r="VOI1241" s="141"/>
      <c r="VOJ1241" s="141"/>
      <c r="VOK1241" s="141"/>
      <c r="VOL1241" s="141"/>
      <c r="VOM1241" s="141"/>
      <c r="VON1241" s="141"/>
      <c r="VOO1241" s="141"/>
      <c r="VOP1241" s="141"/>
      <c r="VOQ1241" s="141"/>
      <c r="VOR1241" s="141"/>
      <c r="VOS1241" s="141"/>
      <c r="VOT1241" s="141"/>
      <c r="VOU1241" s="141"/>
      <c r="VOV1241" s="141"/>
      <c r="VOW1241" s="141"/>
      <c r="VOX1241" s="141"/>
      <c r="VOY1241" s="141"/>
      <c r="VOZ1241" s="141"/>
      <c r="VPA1241" s="141"/>
      <c r="VPB1241" s="141"/>
      <c r="VPC1241" s="141"/>
      <c r="VPD1241" s="141"/>
      <c r="VPE1241" s="141"/>
      <c r="VPF1241" s="141"/>
      <c r="VPG1241" s="141"/>
      <c r="VPH1241" s="141"/>
      <c r="VPI1241" s="141"/>
      <c r="VPJ1241" s="141"/>
      <c r="VPK1241" s="141"/>
      <c r="VPL1241" s="141"/>
      <c r="VPM1241" s="141"/>
      <c r="VPN1241" s="141"/>
      <c r="VPO1241" s="141"/>
      <c r="VPP1241" s="141"/>
      <c r="VPQ1241" s="141"/>
      <c r="VPR1241" s="141"/>
      <c r="VPS1241" s="141"/>
      <c r="VPT1241" s="141"/>
      <c r="VPU1241" s="141"/>
      <c r="VPV1241" s="141"/>
      <c r="VPW1241" s="141"/>
      <c r="VPX1241" s="141"/>
      <c r="VPY1241" s="141"/>
      <c r="VPZ1241" s="141"/>
      <c r="VQA1241" s="141"/>
      <c r="VQB1241" s="141"/>
      <c r="VQC1241" s="141"/>
      <c r="VQD1241" s="141"/>
      <c r="VQE1241" s="141"/>
      <c r="VQF1241" s="141"/>
      <c r="VQG1241" s="141"/>
      <c r="VQH1241" s="141"/>
      <c r="VQI1241" s="141"/>
      <c r="VQJ1241" s="141"/>
      <c r="VQK1241" s="141"/>
      <c r="VQL1241" s="141"/>
      <c r="VQM1241" s="141"/>
      <c r="VQN1241" s="141"/>
      <c r="VQO1241" s="141"/>
      <c r="VQP1241" s="141"/>
      <c r="VQQ1241" s="141"/>
      <c r="VQR1241" s="141"/>
      <c r="VQS1241" s="141"/>
      <c r="VQT1241" s="141"/>
      <c r="VQU1241" s="141"/>
      <c r="VQV1241" s="141"/>
      <c r="VQW1241" s="141"/>
      <c r="VQX1241" s="141"/>
      <c r="VQY1241" s="141"/>
      <c r="VQZ1241" s="141"/>
      <c r="VRA1241" s="141"/>
      <c r="VRB1241" s="141"/>
      <c r="VRC1241" s="141"/>
      <c r="VRD1241" s="141"/>
      <c r="VRE1241" s="141"/>
      <c r="VRF1241" s="141"/>
      <c r="VRG1241" s="141"/>
      <c r="VRH1241" s="141"/>
      <c r="VRI1241" s="141"/>
      <c r="VRJ1241" s="141"/>
      <c r="VRK1241" s="141"/>
      <c r="VRL1241" s="141"/>
      <c r="VRM1241" s="141"/>
      <c r="VRN1241" s="141"/>
      <c r="VRO1241" s="141"/>
      <c r="VRP1241" s="141"/>
      <c r="VRQ1241" s="141"/>
      <c r="VRR1241" s="141"/>
      <c r="VRS1241" s="141"/>
      <c r="VRT1241" s="141"/>
      <c r="VRU1241" s="141"/>
      <c r="VRV1241" s="141"/>
      <c r="VRW1241" s="141"/>
      <c r="VRX1241" s="141"/>
      <c r="VRY1241" s="141"/>
      <c r="VRZ1241" s="141"/>
      <c r="VSA1241" s="141"/>
      <c r="VSB1241" s="141"/>
      <c r="VSC1241" s="141"/>
      <c r="VSD1241" s="141"/>
      <c r="VSE1241" s="141"/>
      <c r="VSF1241" s="141"/>
      <c r="VSG1241" s="141"/>
      <c r="VSH1241" s="141"/>
      <c r="VSI1241" s="141"/>
      <c r="VSJ1241" s="141"/>
      <c r="VSK1241" s="141"/>
      <c r="VSL1241" s="141"/>
      <c r="VSM1241" s="141"/>
      <c r="VSN1241" s="141"/>
      <c r="VSO1241" s="141"/>
      <c r="VSP1241" s="141"/>
      <c r="VSQ1241" s="141"/>
      <c r="VSR1241" s="141"/>
      <c r="VSS1241" s="141"/>
      <c r="VST1241" s="141"/>
      <c r="VSU1241" s="141"/>
      <c r="VSV1241" s="141"/>
      <c r="VSW1241" s="141"/>
      <c r="VSX1241" s="141"/>
      <c r="VSY1241" s="141"/>
      <c r="VSZ1241" s="141"/>
      <c r="VTA1241" s="141"/>
      <c r="VTB1241" s="141"/>
      <c r="VTC1241" s="141"/>
      <c r="VTD1241" s="141"/>
      <c r="VTE1241" s="141"/>
      <c r="VTF1241" s="141"/>
      <c r="VTG1241" s="141"/>
      <c r="VTH1241" s="141"/>
      <c r="VTI1241" s="141"/>
      <c r="VTJ1241" s="141"/>
      <c r="VTK1241" s="141"/>
      <c r="VTL1241" s="141"/>
      <c r="VTM1241" s="141"/>
      <c r="VTN1241" s="141"/>
      <c r="VTO1241" s="141"/>
      <c r="VTP1241" s="141"/>
      <c r="VTQ1241" s="141"/>
      <c r="VTR1241" s="141"/>
      <c r="VTS1241" s="141"/>
      <c r="VTT1241" s="141"/>
      <c r="VTU1241" s="141"/>
      <c r="VTV1241" s="141"/>
      <c r="VTW1241" s="141"/>
      <c r="VTX1241" s="141"/>
      <c r="VTY1241" s="141"/>
      <c r="VTZ1241" s="141"/>
      <c r="VUA1241" s="141"/>
      <c r="VUB1241" s="141"/>
      <c r="VUC1241" s="141"/>
      <c r="VUD1241" s="141"/>
      <c r="VUE1241" s="141"/>
      <c r="VUF1241" s="141"/>
      <c r="VUG1241" s="141"/>
      <c r="VUH1241" s="141"/>
      <c r="VUI1241" s="141"/>
      <c r="VUJ1241" s="141"/>
      <c r="VUK1241" s="141"/>
      <c r="VUL1241" s="141"/>
      <c r="VUM1241" s="141"/>
      <c r="VUN1241" s="141"/>
      <c r="VUO1241" s="141"/>
      <c r="VUP1241" s="141"/>
      <c r="VUQ1241" s="141"/>
      <c r="VUR1241" s="141"/>
      <c r="VUS1241" s="141"/>
      <c r="VUT1241" s="141"/>
      <c r="VUU1241" s="141"/>
      <c r="VUV1241" s="141"/>
      <c r="VUW1241" s="141"/>
      <c r="VUX1241" s="141"/>
      <c r="VUY1241" s="141"/>
      <c r="VUZ1241" s="141"/>
      <c r="VVA1241" s="141"/>
      <c r="VVB1241" s="141"/>
      <c r="VVC1241" s="141"/>
      <c r="VVD1241" s="141"/>
      <c r="VVE1241" s="141"/>
      <c r="VVF1241" s="141"/>
      <c r="VVG1241" s="141"/>
      <c r="VVH1241" s="141"/>
      <c r="VVI1241" s="141"/>
      <c r="VVJ1241" s="141"/>
      <c r="VVK1241" s="141"/>
      <c r="VVL1241" s="141"/>
      <c r="VVM1241" s="141"/>
      <c r="VVN1241" s="141"/>
      <c r="VVO1241" s="141"/>
      <c r="VVP1241" s="141"/>
      <c r="VVQ1241" s="141"/>
      <c r="VVR1241" s="141"/>
      <c r="VVS1241" s="141"/>
      <c r="VVT1241" s="141"/>
      <c r="VVU1241" s="141"/>
      <c r="VVV1241" s="141"/>
      <c r="VVW1241" s="141"/>
      <c r="VVX1241" s="141"/>
      <c r="VVY1241" s="141"/>
      <c r="VVZ1241" s="141"/>
      <c r="VWA1241" s="141"/>
      <c r="VWB1241" s="141"/>
      <c r="VWC1241" s="141"/>
      <c r="VWD1241" s="141"/>
      <c r="VWE1241" s="141"/>
      <c r="VWF1241" s="141"/>
      <c r="VWG1241" s="141"/>
      <c r="VWH1241" s="141"/>
      <c r="VWI1241" s="141"/>
      <c r="VWJ1241" s="141"/>
      <c r="VWK1241" s="141"/>
      <c r="VWL1241" s="141"/>
      <c r="VWM1241" s="141"/>
      <c r="VWN1241" s="141"/>
      <c r="VWO1241" s="141"/>
      <c r="VWP1241" s="141"/>
      <c r="VWQ1241" s="141"/>
      <c r="VWR1241" s="141"/>
      <c r="VWS1241" s="141"/>
      <c r="VWT1241" s="141"/>
      <c r="VWU1241" s="141"/>
      <c r="VWV1241" s="141"/>
      <c r="VWW1241" s="141"/>
      <c r="VWX1241" s="141"/>
      <c r="VWY1241" s="141"/>
      <c r="VWZ1241" s="141"/>
      <c r="VXA1241" s="141"/>
      <c r="VXB1241" s="141"/>
      <c r="VXC1241" s="141"/>
      <c r="VXD1241" s="141"/>
      <c r="VXE1241" s="141"/>
      <c r="VXF1241" s="141"/>
      <c r="VXG1241" s="141"/>
      <c r="VXH1241" s="141"/>
      <c r="VXI1241" s="141"/>
      <c r="VXJ1241" s="141"/>
      <c r="VXK1241" s="141"/>
      <c r="VXL1241" s="141"/>
      <c r="VXM1241" s="141"/>
      <c r="VXN1241" s="141"/>
      <c r="VXO1241" s="141"/>
      <c r="VXP1241" s="141"/>
      <c r="VXQ1241" s="141"/>
      <c r="VXR1241" s="141"/>
      <c r="VXS1241" s="141"/>
      <c r="VXT1241" s="141"/>
      <c r="VXU1241" s="141"/>
      <c r="VXV1241" s="141"/>
      <c r="VXW1241" s="141"/>
      <c r="VXX1241" s="141"/>
      <c r="VXY1241" s="141"/>
      <c r="VXZ1241" s="141"/>
      <c r="VYA1241" s="141"/>
      <c r="VYB1241" s="141"/>
      <c r="VYC1241" s="141"/>
      <c r="VYD1241" s="141"/>
      <c r="VYE1241" s="141"/>
      <c r="VYF1241" s="141"/>
      <c r="VYG1241" s="141"/>
      <c r="VYH1241" s="141"/>
      <c r="VYI1241" s="141"/>
      <c r="VYJ1241" s="141"/>
      <c r="VYK1241" s="141"/>
      <c r="VYL1241" s="141"/>
      <c r="VYM1241" s="141"/>
      <c r="VYN1241" s="141"/>
      <c r="VYO1241" s="141"/>
      <c r="VYP1241" s="141"/>
      <c r="VYQ1241" s="141"/>
      <c r="VYR1241" s="141"/>
      <c r="VYS1241" s="141"/>
      <c r="VYT1241" s="141"/>
      <c r="VYU1241" s="141"/>
      <c r="VYV1241" s="141"/>
      <c r="VYW1241" s="141"/>
      <c r="VYX1241" s="141"/>
      <c r="VYY1241" s="141"/>
      <c r="VYZ1241" s="141"/>
      <c r="VZA1241" s="141"/>
      <c r="VZB1241" s="141"/>
      <c r="VZC1241" s="141"/>
      <c r="VZD1241" s="141"/>
      <c r="VZE1241" s="141"/>
      <c r="VZF1241" s="141"/>
      <c r="VZG1241" s="141"/>
      <c r="VZH1241" s="141"/>
      <c r="VZI1241" s="141"/>
      <c r="VZJ1241" s="141"/>
      <c r="VZK1241" s="141"/>
      <c r="VZL1241" s="141"/>
      <c r="VZM1241" s="141"/>
      <c r="VZN1241" s="141"/>
      <c r="VZO1241" s="141"/>
      <c r="VZP1241" s="141"/>
      <c r="VZQ1241" s="141"/>
      <c r="VZR1241" s="141"/>
      <c r="VZS1241" s="141"/>
      <c r="VZT1241" s="141"/>
      <c r="VZU1241" s="141"/>
      <c r="VZV1241" s="141"/>
      <c r="VZW1241" s="141"/>
      <c r="VZX1241" s="141"/>
      <c r="VZY1241" s="141"/>
      <c r="VZZ1241" s="141"/>
      <c r="WAA1241" s="141"/>
      <c r="WAB1241" s="141"/>
      <c r="WAC1241" s="141"/>
      <c r="WAD1241" s="141"/>
      <c r="WAE1241" s="141"/>
      <c r="WAF1241" s="141"/>
      <c r="WAG1241" s="141"/>
      <c r="WAH1241" s="141"/>
      <c r="WAI1241" s="141"/>
      <c r="WAJ1241" s="141"/>
      <c r="WAK1241" s="141"/>
      <c r="WAL1241" s="141"/>
      <c r="WAM1241" s="141"/>
      <c r="WAN1241" s="141"/>
      <c r="WAO1241" s="141"/>
      <c r="WAP1241" s="141"/>
      <c r="WAQ1241" s="141"/>
      <c r="WAR1241" s="141"/>
      <c r="WAS1241" s="141"/>
      <c r="WAT1241" s="141"/>
      <c r="WAU1241" s="141"/>
      <c r="WAV1241" s="141"/>
      <c r="WAW1241" s="141"/>
      <c r="WAX1241" s="141"/>
      <c r="WAY1241" s="141"/>
      <c r="WAZ1241" s="141"/>
      <c r="WBA1241" s="141"/>
      <c r="WBB1241" s="141"/>
      <c r="WBC1241" s="141"/>
      <c r="WBD1241" s="141"/>
      <c r="WBE1241" s="141"/>
      <c r="WBF1241" s="141"/>
      <c r="WBG1241" s="141"/>
      <c r="WBH1241" s="141"/>
      <c r="WBI1241" s="141"/>
      <c r="WBJ1241" s="141"/>
      <c r="WBK1241" s="141"/>
      <c r="WBL1241" s="141"/>
      <c r="WBM1241" s="141"/>
      <c r="WBN1241" s="141"/>
      <c r="WBO1241" s="141"/>
      <c r="WBP1241" s="141"/>
      <c r="WBQ1241" s="141"/>
      <c r="WBR1241" s="141"/>
      <c r="WBS1241" s="141"/>
      <c r="WBT1241" s="141"/>
      <c r="WBU1241" s="141"/>
      <c r="WBV1241" s="141"/>
      <c r="WBW1241" s="141"/>
      <c r="WBX1241" s="141"/>
      <c r="WBY1241" s="141"/>
      <c r="WBZ1241" s="141"/>
      <c r="WCA1241" s="141"/>
      <c r="WCB1241" s="141"/>
      <c r="WCC1241" s="141"/>
      <c r="WCD1241" s="141"/>
      <c r="WCE1241" s="141"/>
      <c r="WCF1241" s="141"/>
      <c r="WCG1241" s="141"/>
      <c r="WCH1241" s="141"/>
      <c r="WCI1241" s="141"/>
      <c r="WCJ1241" s="141"/>
      <c r="WCK1241" s="141"/>
      <c r="WCL1241" s="141"/>
      <c r="WCM1241" s="141"/>
      <c r="WCN1241" s="141"/>
      <c r="WCO1241" s="141"/>
      <c r="WCP1241" s="141"/>
      <c r="WCQ1241" s="141"/>
      <c r="WCR1241" s="141"/>
      <c r="WCS1241" s="141"/>
      <c r="WCT1241" s="141"/>
      <c r="WCU1241" s="141"/>
      <c r="WCV1241" s="141"/>
      <c r="WCW1241" s="141"/>
      <c r="WCX1241" s="141"/>
      <c r="WCY1241" s="141"/>
      <c r="WCZ1241" s="141"/>
      <c r="WDA1241" s="141"/>
      <c r="WDB1241" s="141"/>
      <c r="WDC1241" s="141"/>
      <c r="WDD1241" s="141"/>
      <c r="WDE1241" s="141"/>
      <c r="WDF1241" s="141"/>
      <c r="WDG1241" s="141"/>
      <c r="WDH1241" s="141"/>
      <c r="WDI1241" s="141"/>
      <c r="WDJ1241" s="141"/>
      <c r="WDK1241" s="141"/>
      <c r="WDL1241" s="141"/>
      <c r="WDM1241" s="141"/>
      <c r="WDN1241" s="141"/>
      <c r="WDO1241" s="141"/>
      <c r="WDP1241" s="141"/>
      <c r="WDQ1241" s="141"/>
      <c r="WDR1241" s="141"/>
      <c r="WDS1241" s="141"/>
      <c r="WDT1241" s="141"/>
      <c r="WDU1241" s="141"/>
      <c r="WDV1241" s="141"/>
      <c r="WDW1241" s="141"/>
      <c r="WDX1241" s="141"/>
      <c r="WDY1241" s="141"/>
      <c r="WDZ1241" s="141"/>
      <c r="WEA1241" s="141"/>
      <c r="WEB1241" s="141"/>
      <c r="WEC1241" s="141"/>
      <c r="WED1241" s="141"/>
      <c r="WEE1241" s="141"/>
      <c r="WEF1241" s="141"/>
      <c r="WEG1241" s="141"/>
      <c r="WEH1241" s="141"/>
      <c r="WEI1241" s="141"/>
      <c r="WEJ1241" s="141"/>
      <c r="WEK1241" s="141"/>
      <c r="WEL1241" s="141"/>
      <c r="WEM1241" s="141"/>
      <c r="WEN1241" s="141"/>
      <c r="WEO1241" s="141"/>
      <c r="WEP1241" s="141"/>
      <c r="WEQ1241" s="141"/>
      <c r="WER1241" s="141"/>
      <c r="WES1241" s="141"/>
      <c r="WET1241" s="141"/>
      <c r="WEU1241" s="141"/>
      <c r="WEV1241" s="141"/>
      <c r="WEW1241" s="141"/>
      <c r="WEX1241" s="141"/>
      <c r="WEY1241" s="141"/>
      <c r="WEZ1241" s="141"/>
      <c r="WFA1241" s="141"/>
      <c r="WFB1241" s="141"/>
      <c r="WFC1241" s="141"/>
      <c r="WFD1241" s="141"/>
      <c r="WFE1241" s="141"/>
      <c r="WFF1241" s="141"/>
      <c r="WFG1241" s="141"/>
      <c r="WFH1241" s="141"/>
      <c r="WFI1241" s="141"/>
      <c r="WFJ1241" s="141"/>
      <c r="WFK1241" s="141"/>
      <c r="WFL1241" s="141"/>
      <c r="WFM1241" s="141"/>
      <c r="WFN1241" s="141"/>
      <c r="WFO1241" s="141"/>
      <c r="WFP1241" s="141"/>
      <c r="WFQ1241" s="141"/>
      <c r="WFR1241" s="141"/>
      <c r="WFS1241" s="141"/>
      <c r="WFT1241" s="141"/>
      <c r="WFU1241" s="141"/>
      <c r="WFV1241" s="141"/>
      <c r="WFW1241" s="141"/>
      <c r="WFX1241" s="141"/>
      <c r="WFY1241" s="141"/>
      <c r="WFZ1241" s="141"/>
      <c r="WGA1241" s="141"/>
      <c r="WGB1241" s="141"/>
      <c r="WGC1241" s="141"/>
      <c r="WGD1241" s="141"/>
      <c r="WGE1241" s="141"/>
      <c r="WGF1241" s="141"/>
      <c r="WGG1241" s="141"/>
      <c r="WGH1241" s="141"/>
      <c r="WGI1241" s="141"/>
      <c r="WGJ1241" s="141"/>
      <c r="WGK1241" s="141"/>
      <c r="WGL1241" s="141"/>
      <c r="WGM1241" s="141"/>
      <c r="WGN1241" s="141"/>
      <c r="WGO1241" s="141"/>
      <c r="WGP1241" s="141"/>
      <c r="WGQ1241" s="141"/>
      <c r="WGR1241" s="141"/>
      <c r="WGS1241" s="141"/>
      <c r="WGT1241" s="141"/>
      <c r="WGU1241" s="141"/>
      <c r="WGV1241" s="141"/>
      <c r="WGW1241" s="141"/>
      <c r="WGX1241" s="141"/>
      <c r="WGY1241" s="141"/>
      <c r="WGZ1241" s="141"/>
      <c r="WHA1241" s="141"/>
      <c r="WHB1241" s="141"/>
      <c r="WHC1241" s="141"/>
      <c r="WHD1241" s="141"/>
      <c r="WHE1241" s="141"/>
      <c r="WHF1241" s="141"/>
      <c r="WHG1241" s="141"/>
      <c r="WHH1241" s="141"/>
      <c r="WHI1241" s="141"/>
      <c r="WHJ1241" s="141"/>
      <c r="WHK1241" s="141"/>
      <c r="WHL1241" s="141"/>
      <c r="WHM1241" s="141"/>
      <c r="WHN1241" s="141"/>
      <c r="WHO1241" s="141"/>
      <c r="WHP1241" s="141"/>
      <c r="WHQ1241" s="141"/>
      <c r="WHR1241" s="141"/>
      <c r="WHS1241" s="141"/>
      <c r="WHT1241" s="141"/>
      <c r="WHU1241" s="141"/>
      <c r="WHV1241" s="141"/>
      <c r="WHW1241" s="141"/>
      <c r="WHX1241" s="141"/>
      <c r="WHY1241" s="141"/>
      <c r="WHZ1241" s="141"/>
      <c r="WIA1241" s="141"/>
      <c r="WIB1241" s="141"/>
      <c r="WIC1241" s="141"/>
      <c r="WID1241" s="141"/>
      <c r="WIE1241" s="141"/>
      <c r="WIF1241" s="141"/>
      <c r="WIG1241" s="141"/>
      <c r="WIH1241" s="141"/>
      <c r="WII1241" s="141"/>
      <c r="WIJ1241" s="141"/>
      <c r="WIK1241" s="141"/>
      <c r="WIL1241" s="141"/>
      <c r="WIM1241" s="141"/>
      <c r="WIN1241" s="141"/>
      <c r="WIO1241" s="141"/>
      <c r="WIP1241" s="141"/>
      <c r="WIQ1241" s="141"/>
      <c r="WIR1241" s="141"/>
      <c r="WIS1241" s="141"/>
      <c r="WIT1241" s="141"/>
      <c r="WIU1241" s="141"/>
      <c r="WIV1241" s="141"/>
      <c r="WIW1241" s="141"/>
      <c r="WIX1241" s="141"/>
      <c r="WIY1241" s="141"/>
      <c r="WIZ1241" s="141"/>
      <c r="WJA1241" s="141"/>
      <c r="WJB1241" s="141"/>
      <c r="WJC1241" s="141"/>
      <c r="WJD1241" s="141"/>
      <c r="WJE1241" s="141"/>
      <c r="WJF1241" s="141"/>
      <c r="WJG1241" s="141"/>
      <c r="WJH1241" s="141"/>
      <c r="WJI1241" s="141"/>
      <c r="WJJ1241" s="141"/>
      <c r="WJK1241" s="141"/>
      <c r="WJL1241" s="141"/>
      <c r="WJM1241" s="141"/>
      <c r="WJN1241" s="141"/>
      <c r="WJO1241" s="141"/>
      <c r="WJP1241" s="141"/>
      <c r="WJQ1241" s="141"/>
      <c r="WJR1241" s="141"/>
      <c r="WJS1241" s="141"/>
      <c r="WJT1241" s="141"/>
      <c r="WJU1241" s="141"/>
      <c r="WJV1241" s="141"/>
      <c r="WJW1241" s="141"/>
      <c r="WJX1241" s="141"/>
      <c r="WJY1241" s="141"/>
      <c r="WJZ1241" s="141"/>
      <c r="WKA1241" s="141"/>
      <c r="WKB1241" s="141"/>
      <c r="WKC1241" s="141"/>
      <c r="WKD1241" s="141"/>
      <c r="WKE1241" s="141"/>
      <c r="WKF1241" s="141"/>
      <c r="WKG1241" s="141"/>
      <c r="WKH1241" s="141"/>
      <c r="WKI1241" s="141"/>
      <c r="WKJ1241" s="141"/>
      <c r="WKK1241" s="141"/>
      <c r="WKL1241" s="141"/>
      <c r="WKM1241" s="141"/>
      <c r="WKN1241" s="141"/>
      <c r="WKO1241" s="141"/>
      <c r="WKP1241" s="141"/>
      <c r="WKQ1241" s="141"/>
      <c r="WKR1241" s="141"/>
      <c r="WKS1241" s="141"/>
      <c r="WKT1241" s="141"/>
      <c r="WKU1241" s="141"/>
      <c r="WKV1241" s="141"/>
      <c r="WKW1241" s="141"/>
      <c r="WKX1241" s="141"/>
      <c r="WKY1241" s="141"/>
      <c r="WKZ1241" s="141"/>
      <c r="WLA1241" s="141"/>
      <c r="WLB1241" s="141"/>
      <c r="WLC1241" s="141"/>
      <c r="WLD1241" s="141"/>
      <c r="WLE1241" s="141"/>
      <c r="WLF1241" s="141"/>
      <c r="WLG1241" s="141"/>
      <c r="WLH1241" s="141"/>
      <c r="WLI1241" s="141"/>
      <c r="WLJ1241" s="141"/>
      <c r="WLK1241" s="141"/>
      <c r="WLL1241" s="141"/>
      <c r="WLM1241" s="141"/>
      <c r="WLN1241" s="141"/>
      <c r="WLO1241" s="141"/>
      <c r="WLP1241" s="141"/>
      <c r="WLQ1241" s="141"/>
      <c r="WLR1241" s="141"/>
      <c r="WLS1241" s="141"/>
      <c r="WLT1241" s="141"/>
      <c r="WLU1241" s="141"/>
      <c r="WLV1241" s="141"/>
      <c r="WLW1241" s="141"/>
      <c r="WLX1241" s="141"/>
      <c r="WLY1241" s="141"/>
      <c r="WLZ1241" s="141"/>
      <c r="WMA1241" s="141"/>
      <c r="WMB1241" s="141"/>
      <c r="WMC1241" s="141"/>
      <c r="WMD1241" s="141"/>
      <c r="WME1241" s="141"/>
      <c r="WMF1241" s="141"/>
      <c r="WMG1241" s="141"/>
      <c r="WMH1241" s="141"/>
      <c r="WMI1241" s="141"/>
      <c r="WMJ1241" s="141"/>
      <c r="WMK1241" s="141"/>
      <c r="WML1241" s="141"/>
      <c r="WMM1241" s="141"/>
      <c r="WMN1241" s="141"/>
      <c r="WMO1241" s="141"/>
      <c r="WMP1241" s="141"/>
      <c r="WMQ1241" s="141"/>
      <c r="WMR1241" s="141"/>
      <c r="WMS1241" s="141"/>
      <c r="WMT1241" s="141"/>
      <c r="WMU1241" s="141"/>
      <c r="WMV1241" s="141"/>
      <c r="WMW1241" s="141"/>
      <c r="WMX1241" s="141"/>
      <c r="WMY1241" s="141"/>
      <c r="WMZ1241" s="141"/>
      <c r="WNA1241" s="141"/>
      <c r="WNB1241" s="141"/>
      <c r="WNC1241" s="141"/>
      <c r="WND1241" s="141"/>
      <c r="WNE1241" s="141"/>
      <c r="WNF1241" s="141"/>
      <c r="WNG1241" s="141"/>
      <c r="WNH1241" s="141"/>
      <c r="WNI1241" s="141"/>
      <c r="WNJ1241" s="141"/>
      <c r="WNK1241" s="141"/>
      <c r="WNL1241" s="141"/>
      <c r="WNM1241" s="141"/>
      <c r="WNN1241" s="141"/>
      <c r="WNO1241" s="141"/>
      <c r="WNP1241" s="141"/>
      <c r="WNQ1241" s="141"/>
      <c r="WNR1241" s="141"/>
      <c r="WNS1241" s="141"/>
      <c r="WNT1241" s="141"/>
      <c r="WNU1241" s="141"/>
      <c r="WNV1241" s="141"/>
      <c r="WNW1241" s="141"/>
      <c r="WNX1241" s="141"/>
      <c r="WNY1241" s="141"/>
      <c r="WNZ1241" s="141"/>
      <c r="WOA1241" s="141"/>
      <c r="WOB1241" s="141"/>
      <c r="WOC1241" s="141"/>
      <c r="WOD1241" s="141"/>
      <c r="WOE1241" s="141"/>
      <c r="WOF1241" s="141"/>
      <c r="WOG1241" s="141"/>
      <c r="WOH1241" s="141"/>
      <c r="WOI1241" s="141"/>
      <c r="WOJ1241" s="141"/>
      <c r="WOK1241" s="141"/>
      <c r="WOL1241" s="141"/>
      <c r="WOM1241" s="141"/>
      <c r="WON1241" s="141"/>
      <c r="WOO1241" s="141"/>
      <c r="WOP1241" s="141"/>
      <c r="WOQ1241" s="141"/>
      <c r="WOR1241" s="141"/>
      <c r="WOS1241" s="141"/>
      <c r="WOT1241" s="141"/>
      <c r="WOU1241" s="141"/>
      <c r="WOV1241" s="141"/>
      <c r="WOW1241" s="141"/>
      <c r="WOX1241" s="141"/>
      <c r="WOY1241" s="141"/>
      <c r="WOZ1241" s="141"/>
      <c r="WPA1241" s="141"/>
      <c r="WPB1241" s="141"/>
      <c r="WPC1241" s="141"/>
      <c r="WPD1241" s="141"/>
      <c r="WPE1241" s="141"/>
      <c r="WPF1241" s="141"/>
      <c r="WPG1241" s="141"/>
      <c r="WPH1241" s="141"/>
      <c r="WPI1241" s="141"/>
      <c r="WPJ1241" s="141"/>
      <c r="WPK1241" s="141"/>
      <c r="WPL1241" s="141"/>
      <c r="WPM1241" s="141"/>
      <c r="WPN1241" s="141"/>
      <c r="WPO1241" s="141"/>
      <c r="WPP1241" s="141"/>
      <c r="WPQ1241" s="141"/>
      <c r="WPR1241" s="141"/>
      <c r="WPS1241" s="141"/>
      <c r="WPT1241" s="141"/>
      <c r="WPU1241" s="141"/>
      <c r="WPV1241" s="141"/>
      <c r="WPW1241" s="141"/>
      <c r="WPX1241" s="141"/>
      <c r="WPY1241" s="141"/>
      <c r="WPZ1241" s="141"/>
      <c r="WQA1241" s="141"/>
      <c r="WQB1241" s="141"/>
      <c r="WQC1241" s="141"/>
      <c r="WQD1241" s="141"/>
      <c r="WQE1241" s="141"/>
      <c r="WQF1241" s="141"/>
      <c r="WQG1241" s="141"/>
      <c r="WQH1241" s="141"/>
      <c r="WQI1241" s="141"/>
      <c r="WQJ1241" s="141"/>
      <c r="WQK1241" s="141"/>
      <c r="WQL1241" s="141"/>
      <c r="WQM1241" s="141"/>
      <c r="WQN1241" s="141"/>
      <c r="WQO1241" s="141"/>
      <c r="WQP1241" s="141"/>
      <c r="WQQ1241" s="141"/>
      <c r="WQR1241" s="141"/>
      <c r="WQS1241" s="141"/>
      <c r="WQT1241" s="141"/>
      <c r="WQU1241" s="141"/>
      <c r="WQV1241" s="141"/>
      <c r="WQW1241" s="141"/>
      <c r="WQX1241" s="141"/>
      <c r="WQY1241" s="141"/>
      <c r="WQZ1241" s="141"/>
      <c r="WRA1241" s="141"/>
      <c r="WRB1241" s="141"/>
      <c r="WRC1241" s="141"/>
      <c r="WRD1241" s="141"/>
      <c r="WRE1241" s="141"/>
      <c r="WRF1241" s="141"/>
      <c r="WRG1241" s="141"/>
      <c r="WRH1241" s="141"/>
      <c r="WRI1241" s="141"/>
      <c r="WRJ1241" s="141"/>
      <c r="WRK1241" s="141"/>
      <c r="WRL1241" s="141"/>
      <c r="WRM1241" s="141"/>
      <c r="WRN1241" s="141"/>
      <c r="WRO1241" s="141"/>
      <c r="WRP1241" s="141"/>
      <c r="WRQ1241" s="141"/>
      <c r="WRR1241" s="141"/>
      <c r="WRS1241" s="141"/>
      <c r="WRT1241" s="141"/>
      <c r="WRU1241" s="141"/>
      <c r="WRV1241" s="141"/>
      <c r="WRW1241" s="141"/>
      <c r="WRX1241" s="141"/>
      <c r="WRY1241" s="141"/>
      <c r="WRZ1241" s="141"/>
      <c r="WSA1241" s="141"/>
      <c r="WSB1241" s="141"/>
      <c r="WSC1241" s="141"/>
      <c r="WSD1241" s="141"/>
      <c r="WSE1241" s="141"/>
      <c r="WSF1241" s="141"/>
      <c r="WSG1241" s="141"/>
      <c r="WSH1241" s="141"/>
      <c r="WSI1241" s="141"/>
      <c r="WSJ1241" s="141"/>
      <c r="WSK1241" s="141"/>
      <c r="WSL1241" s="141"/>
      <c r="WSM1241" s="141"/>
      <c r="WSN1241" s="141"/>
      <c r="WSO1241" s="141"/>
      <c r="WSP1241" s="141"/>
      <c r="WSQ1241" s="141"/>
      <c r="WSR1241" s="141"/>
      <c r="WSS1241" s="141"/>
      <c r="WST1241" s="141"/>
      <c r="WSU1241" s="141"/>
      <c r="WSV1241" s="141"/>
      <c r="WSW1241" s="141"/>
      <c r="WSX1241" s="141"/>
      <c r="WSY1241" s="141"/>
      <c r="WSZ1241" s="141"/>
      <c r="WTA1241" s="141"/>
      <c r="WTB1241" s="141"/>
      <c r="WTC1241" s="141"/>
      <c r="WTD1241" s="141"/>
      <c r="WTE1241" s="141"/>
      <c r="WTF1241" s="141"/>
      <c r="WTG1241" s="141"/>
      <c r="WTH1241" s="141"/>
      <c r="WTI1241" s="141"/>
      <c r="WTJ1241" s="141"/>
      <c r="WTK1241" s="141"/>
      <c r="WTL1241" s="141"/>
      <c r="WTM1241" s="141"/>
      <c r="WTN1241" s="141"/>
      <c r="WTO1241" s="141"/>
      <c r="WTP1241" s="141"/>
      <c r="WTQ1241" s="141"/>
      <c r="WTR1241" s="141"/>
      <c r="WTS1241" s="141"/>
      <c r="WTT1241" s="141"/>
      <c r="WTU1241" s="141"/>
      <c r="WTV1241" s="141"/>
      <c r="WTW1241" s="141"/>
      <c r="WTX1241" s="141"/>
      <c r="WTY1241" s="141"/>
      <c r="WTZ1241" s="141"/>
      <c r="WUA1241" s="141"/>
      <c r="WUB1241" s="141"/>
      <c r="WUC1241" s="141"/>
      <c r="WUD1241" s="141"/>
      <c r="WUE1241" s="141"/>
      <c r="WUF1241" s="141"/>
      <c r="WUG1241" s="141"/>
      <c r="WUH1241" s="141"/>
      <c r="WUI1241" s="141"/>
      <c r="WUJ1241" s="141"/>
      <c r="WUK1241" s="141"/>
      <c r="WUL1241" s="141"/>
      <c r="WUM1241" s="141"/>
      <c r="WUN1241" s="141"/>
      <c r="WUO1241" s="141"/>
      <c r="WUP1241" s="141"/>
      <c r="WUQ1241" s="141"/>
      <c r="WUR1241" s="141"/>
      <c r="WUS1241" s="141"/>
      <c r="WUT1241" s="141"/>
      <c r="WUU1241" s="141"/>
      <c r="WUV1241" s="141"/>
      <c r="WUW1241" s="141"/>
      <c r="WUX1241" s="141"/>
      <c r="WUY1241" s="141"/>
      <c r="WUZ1241" s="141"/>
      <c r="WVA1241" s="141"/>
      <c r="WVB1241" s="141"/>
      <c r="WVC1241" s="141"/>
      <c r="WVD1241" s="141"/>
      <c r="WVE1241" s="141"/>
      <c r="WVF1241" s="141"/>
      <c r="WVG1241" s="141"/>
      <c r="WVH1241" s="141"/>
      <c r="WVI1241" s="141"/>
      <c r="WVJ1241" s="141"/>
      <c r="WVK1241" s="141"/>
      <c r="WVL1241" s="141"/>
      <c r="WVM1241" s="141"/>
      <c r="WVN1241" s="141"/>
      <c r="WVO1241" s="141"/>
      <c r="WVP1241" s="141"/>
      <c r="WVQ1241" s="141"/>
      <c r="WVR1241" s="141"/>
      <c r="WVS1241" s="141"/>
      <c r="WVT1241" s="141"/>
      <c r="WVU1241" s="141"/>
      <c r="WVV1241" s="141"/>
      <c r="WVW1241" s="141"/>
      <c r="WVX1241" s="141"/>
      <c r="WVY1241" s="141"/>
      <c r="WVZ1241" s="141"/>
      <c r="WWA1241" s="141"/>
      <c r="WWB1241" s="141"/>
      <c r="WWC1241" s="141"/>
      <c r="WWD1241" s="141"/>
      <c r="WWE1241" s="141"/>
      <c r="WWF1241" s="141"/>
      <c r="WWG1241" s="141"/>
      <c r="WWH1241" s="141"/>
      <c r="WWI1241" s="141"/>
      <c r="WWJ1241" s="141"/>
      <c r="WWK1241" s="141"/>
      <c r="WWL1241" s="141"/>
      <c r="WWM1241" s="141"/>
      <c r="WWN1241" s="141"/>
      <c r="WWO1241" s="141"/>
      <c r="WWP1241" s="141"/>
      <c r="WWQ1241" s="141"/>
      <c r="WWR1241" s="141"/>
      <c r="WWS1241" s="141"/>
      <c r="WWT1241" s="141"/>
      <c r="WWU1241" s="141"/>
      <c r="WWV1241" s="141"/>
      <c r="WWW1241" s="141"/>
      <c r="WWX1241" s="141"/>
      <c r="WWY1241" s="141"/>
      <c r="WWZ1241" s="141"/>
      <c r="WXA1241" s="141"/>
      <c r="WXB1241" s="141"/>
      <c r="WXC1241" s="141"/>
      <c r="WXD1241" s="141"/>
      <c r="WXE1241" s="141"/>
      <c r="WXF1241" s="141"/>
      <c r="WXG1241" s="141"/>
      <c r="WXH1241" s="141"/>
      <c r="WXI1241" s="141"/>
      <c r="WXJ1241" s="141"/>
      <c r="WXK1241" s="141"/>
      <c r="WXL1241" s="141"/>
      <c r="WXM1241" s="141"/>
      <c r="WXN1241" s="141"/>
      <c r="WXO1241" s="141"/>
      <c r="WXP1241" s="141"/>
      <c r="WXQ1241" s="141"/>
      <c r="WXR1241" s="141"/>
      <c r="WXS1241" s="141"/>
      <c r="WXT1241" s="141"/>
      <c r="WXU1241" s="141"/>
      <c r="WXV1241" s="141"/>
      <c r="WXW1241" s="141"/>
      <c r="WXX1241" s="141"/>
      <c r="WXY1241" s="141"/>
      <c r="WXZ1241" s="141"/>
      <c r="WYA1241" s="141"/>
      <c r="WYB1241" s="141"/>
      <c r="WYC1241" s="141"/>
      <c r="WYD1241" s="141"/>
      <c r="WYE1241" s="141"/>
      <c r="WYF1241" s="141"/>
      <c r="WYG1241" s="141"/>
      <c r="WYH1241" s="141"/>
      <c r="WYI1241" s="141"/>
      <c r="WYJ1241" s="141"/>
      <c r="WYK1241" s="141"/>
      <c r="WYL1241" s="141"/>
      <c r="WYM1241" s="141"/>
      <c r="WYN1241" s="141"/>
      <c r="WYO1241" s="141"/>
      <c r="WYP1241" s="141"/>
      <c r="WYQ1241" s="141"/>
      <c r="WYR1241" s="141"/>
      <c r="WYS1241" s="141"/>
      <c r="WYT1241" s="141"/>
      <c r="WYU1241" s="141"/>
      <c r="WYV1241" s="141"/>
      <c r="WYW1241" s="141"/>
      <c r="WYX1241" s="141"/>
      <c r="WYY1241" s="141"/>
      <c r="WYZ1241" s="141"/>
      <c r="WZA1241" s="141"/>
      <c r="WZB1241" s="141"/>
      <c r="WZC1241" s="141"/>
      <c r="WZD1241" s="141"/>
      <c r="WZE1241" s="141"/>
      <c r="WZF1241" s="141"/>
      <c r="WZG1241" s="141"/>
      <c r="WZH1241" s="141"/>
      <c r="WZI1241" s="141"/>
      <c r="WZJ1241" s="141"/>
      <c r="WZK1241" s="141"/>
      <c r="WZL1241" s="141"/>
      <c r="WZM1241" s="141"/>
      <c r="WZN1241" s="141"/>
      <c r="WZO1241" s="141"/>
      <c r="WZP1241" s="141"/>
      <c r="WZQ1241" s="141"/>
      <c r="WZR1241" s="141"/>
      <c r="WZS1241" s="141"/>
      <c r="WZT1241" s="141"/>
      <c r="WZU1241" s="141"/>
      <c r="WZV1241" s="141"/>
      <c r="WZW1241" s="141"/>
      <c r="WZX1241" s="141"/>
      <c r="WZY1241" s="141"/>
      <c r="WZZ1241" s="141"/>
      <c r="XAA1241" s="141"/>
      <c r="XAB1241" s="141"/>
      <c r="XAC1241" s="141"/>
      <c r="XAD1241" s="141"/>
      <c r="XAE1241" s="141"/>
      <c r="XAF1241" s="141"/>
      <c r="XAG1241" s="141"/>
      <c r="XAH1241" s="141"/>
      <c r="XAI1241" s="141"/>
      <c r="XAJ1241" s="141"/>
      <c r="XAK1241" s="141"/>
      <c r="XAL1241" s="141"/>
      <c r="XAM1241" s="141"/>
      <c r="XAN1241" s="141"/>
      <c r="XAO1241" s="141"/>
      <c r="XAP1241" s="141"/>
      <c r="XAQ1241" s="141"/>
      <c r="XAR1241" s="141"/>
      <c r="XAS1241" s="141"/>
      <c r="XAT1241" s="141"/>
      <c r="XAU1241" s="141"/>
      <c r="XAV1241" s="141"/>
      <c r="XAW1241" s="141"/>
      <c r="XAX1241" s="141"/>
      <c r="XAY1241" s="141"/>
      <c r="XAZ1241" s="141"/>
      <c r="XBA1241" s="141"/>
      <c r="XBB1241" s="141"/>
      <c r="XBC1241" s="141"/>
      <c r="XBD1241" s="141"/>
      <c r="XBE1241" s="141"/>
      <c r="XBF1241" s="141"/>
      <c r="XBG1241" s="141"/>
      <c r="XBH1241" s="141"/>
      <c r="XBI1241" s="141"/>
      <c r="XBJ1241" s="141"/>
      <c r="XBK1241" s="141"/>
      <c r="XBL1241" s="141"/>
      <c r="XBM1241" s="141"/>
      <c r="XBN1241" s="141"/>
      <c r="XBO1241" s="141"/>
      <c r="XBP1241" s="141"/>
      <c r="XBQ1241" s="141"/>
      <c r="XBR1241" s="141"/>
      <c r="XBS1241" s="141"/>
      <c r="XBT1241" s="141"/>
      <c r="XBU1241" s="141"/>
      <c r="XBV1241" s="141"/>
      <c r="XBW1241" s="141"/>
      <c r="XBX1241" s="141"/>
      <c r="XBY1241" s="141"/>
      <c r="XBZ1241" s="141"/>
      <c r="XCA1241" s="141"/>
      <c r="XCB1241" s="141"/>
      <c r="XCC1241" s="141"/>
      <c r="XCD1241" s="141"/>
      <c r="XCE1241" s="141"/>
      <c r="XCF1241" s="141"/>
      <c r="XCG1241" s="141"/>
      <c r="XCH1241" s="141"/>
      <c r="XCI1241" s="141"/>
      <c r="XCJ1241" s="141"/>
      <c r="XCK1241" s="141"/>
      <c r="XCL1241" s="141"/>
      <c r="XCM1241" s="141"/>
      <c r="XCN1241" s="141"/>
      <c r="XCO1241" s="141"/>
      <c r="XCP1241" s="141"/>
      <c r="XCQ1241" s="141"/>
      <c r="XCR1241" s="141"/>
      <c r="XCS1241" s="141"/>
      <c r="XCT1241" s="141"/>
      <c r="XCU1241" s="141"/>
      <c r="XCV1241" s="141"/>
      <c r="XCW1241" s="141"/>
      <c r="XCX1241" s="141"/>
      <c r="XCY1241" s="141"/>
      <c r="XCZ1241" s="141"/>
      <c r="XDA1241" s="141"/>
      <c r="XDB1241" s="141"/>
      <c r="XDC1241" s="141"/>
      <c r="XDD1241" s="141"/>
      <c r="XDE1241" s="141"/>
      <c r="XDF1241" s="141"/>
      <c r="XDG1241" s="141"/>
      <c r="XDH1241" s="141"/>
      <c r="XDI1241" s="141"/>
      <c r="XDJ1241" s="141"/>
      <c r="XDK1241" s="141"/>
      <c r="XDL1241" s="141"/>
      <c r="XDM1241" s="141"/>
      <c r="XDN1241" s="141"/>
      <c r="XDO1241" s="141"/>
      <c r="XDP1241" s="141"/>
      <c r="XDQ1241" s="141"/>
      <c r="XDR1241" s="141"/>
      <c r="XDS1241" s="141"/>
      <c r="XDT1241" s="141"/>
      <c r="XDU1241" s="141"/>
      <c r="XDV1241" s="141"/>
      <c r="XDW1241" s="141"/>
      <c r="XDX1241" s="141"/>
      <c r="XDY1241" s="141"/>
      <c r="XDZ1241" s="141"/>
      <c r="XEA1241" s="141"/>
      <c r="XEB1241" s="141"/>
      <c r="XEC1241" s="141"/>
      <c r="XED1241" s="141"/>
      <c r="XEE1241" s="141"/>
      <c r="XEF1241" s="141"/>
      <c r="XEG1241" s="141"/>
      <c r="XEH1241" s="141"/>
      <c r="XEI1241" s="141"/>
      <c r="XEJ1241" s="141"/>
      <c r="XEK1241" s="141"/>
      <c r="XEL1241" s="141"/>
      <c r="XEM1241" s="141"/>
      <c r="XEN1241" s="141"/>
      <c r="XEO1241" s="141"/>
      <c r="XEP1241" s="141"/>
      <c r="XEQ1241" s="141"/>
      <c r="XER1241" s="141"/>
      <c r="XES1241" s="141"/>
      <c r="XET1241" s="141"/>
      <c r="XEU1241" s="141"/>
      <c r="XEV1241" s="141"/>
      <c r="XEW1241" s="141"/>
      <c r="XEX1241" s="141"/>
      <c r="XEY1241" s="141"/>
      <c r="XEZ1241" s="141"/>
      <c r="XFA1241" s="141"/>
      <c r="XFB1241" s="141"/>
      <c r="XFC1241" s="141"/>
      <c r="XFD1241" s="141"/>
    </row>
    <row r="1242" spans="2:16384">
      <c r="B1242" s="772" t="s">
        <v>1167</v>
      </c>
      <c r="C1242" s="376">
        <v>1</v>
      </c>
      <c r="D1242" s="771">
        <v>3.2</v>
      </c>
      <c r="E1242" s="104">
        <v>1.6199999999999999E-2</v>
      </c>
      <c r="F1242" s="104"/>
      <c r="H1242" s="601"/>
      <c r="I1242"/>
      <c r="J1242"/>
      <c r="K1242" s="519">
        <f ca="1">SUM(K1229:K1241)</f>
        <v>48.599999999999994</v>
      </c>
      <c r="L1242" s="516">
        <f ca="1">+SUMPRODUCT(L1229:L1241,K1229:K1241)/K1242</f>
        <v>1.1894515669515673E-2</v>
      </c>
      <c r="M1242" s="516" t="e">
        <f ca="1">+SUMPRODUCT(M1229:M1241,K1229:K1241)/K1242</f>
        <v>#N/A</v>
      </c>
      <c r="N1242" s="69">
        <f ca="1">+SUMPRODUCT(N1229:N1241,K1229:K1241)/K1242</f>
        <v>0</v>
      </c>
      <c r="O1242" s="552">
        <f ca="1">+SUMPRODUCT(O1229:O1241,K1229:K1241)/K1242</f>
        <v>1.1035256410256412E-2</v>
      </c>
      <c r="P1242" s="69" t="e">
        <f ca="1">+SUMPRODUCT(P1229:P1241,K1229:K1241)/K1242</f>
        <v>#N/A</v>
      </c>
      <c r="Q1242"/>
      <c r="R1242"/>
    </row>
    <row r="1243" spans="2:16384">
      <c r="B1243" s="772" t="s">
        <v>1168</v>
      </c>
      <c r="C1243" s="376">
        <v>1</v>
      </c>
      <c r="D1243" s="771">
        <v>3.2</v>
      </c>
      <c r="E1243" s="104">
        <v>1.9699999999999999E-2</v>
      </c>
      <c r="F1243" s="104"/>
      <c r="H1243" s="601"/>
      <c r="I1243"/>
      <c r="J1243"/>
      <c r="K1243" s="551" t="s">
        <v>59</v>
      </c>
      <c r="L1243" s="550">
        <f ca="1">+L1242/0.9</f>
        <v>1.3216128521684082E-2</v>
      </c>
      <c r="M1243" s="518" t="e">
        <f ca="1">+M1242/0.9</f>
        <v>#N/A</v>
      </c>
      <c r="N1243"/>
      <c r="O1243"/>
      <c r="P1243"/>
      <c r="Q1243"/>
      <c r="R1243"/>
    </row>
    <row r="1244" spans="2:16384" ht="15" thickBot="1">
      <c r="B1244" s="772" t="s">
        <v>1169</v>
      </c>
      <c r="C1244" s="376">
        <v>1</v>
      </c>
      <c r="D1244" s="771">
        <v>3.2</v>
      </c>
      <c r="E1244" s="104">
        <v>2.06E-2</v>
      </c>
      <c r="F1244" s="104"/>
      <c r="I1244" s="600"/>
      <c r="R1244" s="600"/>
    </row>
    <row r="1245" spans="2:16384" ht="28.8">
      <c r="B1245" s="772" t="s">
        <v>1170</v>
      </c>
      <c r="C1245" s="376">
        <v>1</v>
      </c>
      <c r="D1245" s="771">
        <v>3.2</v>
      </c>
      <c r="E1245" s="104">
        <v>2.2200000000000001E-2</v>
      </c>
      <c r="F1245" s="104"/>
      <c r="I1245" s="547" t="s">
        <v>544</v>
      </c>
      <c r="J1245" s="77" t="s">
        <v>63</v>
      </c>
      <c r="K1245" s="507" t="s">
        <v>44</v>
      </c>
      <c r="L1245" s="549" t="s">
        <v>297</v>
      </c>
      <c r="M1245" s="508" t="s">
        <v>292</v>
      </c>
      <c r="N1245" s="545" t="s">
        <v>46</v>
      </c>
      <c r="O1245" s="549" t="s">
        <v>293</v>
      </c>
      <c r="P1245" s="508" t="s">
        <v>294</v>
      </c>
      <c r="Q1245"/>
      <c r="R1245"/>
      <c r="AJ1245" s="95" t="str">
        <f>+I1245</f>
        <v>EN039</v>
      </c>
      <c r="AK1245" s="96" t="s">
        <v>62</v>
      </c>
    </row>
    <row r="1246" spans="2:16384" ht="15" thickBot="1">
      <c r="B1246" s="772" t="s">
        <v>1171</v>
      </c>
      <c r="C1246" s="376">
        <v>1</v>
      </c>
      <c r="D1246" s="771">
        <v>3.2</v>
      </c>
      <c r="E1246" s="104">
        <v>1.9599999999999999E-2</v>
      </c>
      <c r="F1246" s="104"/>
      <c r="H1246" s="601">
        <v>1011</v>
      </c>
      <c r="I1246" s="510">
        <f t="shared" ref="I1246:I1268" si="498">IF(H1246="",
   IFERROR(MATCH("**", B:B, 0), ""),
   IFERROR(MATCH("* "&amp;H1246&amp;" *", B:B, 0), "")
)</f>
        <v>1266</v>
      </c>
      <c r="J1246" s="53" t="str" cm="1">
        <f t="array" aca="1" ref="J1246" ca="1">INDIRECT("B" &amp; I1246)</f>
        <v>NIVEL 974 M4 7S L32 T.PM 1011 24-04-2026</v>
      </c>
      <c r="K1246" s="511">
        <f t="shared" ref="K1246:K1268" ca="1" si="499">INDEX(D:D, MATCH(J1246, $B:$B, 0))</f>
        <v>3.2</v>
      </c>
      <c r="L1246" s="508">
        <f t="shared" ref="L1246:L1268" ca="1" si="500">INDEX(E:E, MATCH($J1246, $B:$B, 0))*0.9</f>
        <v>1.8450000000000001E-2</v>
      </c>
      <c r="M1246" s="508">
        <f t="shared" ref="M1246:M1268" ca="1" si="501">INDEX(F:F, MATCH($J1246, $B:$B, 0))*0.9</f>
        <v>0</v>
      </c>
      <c r="N1246" s="512">
        <f t="shared" ref="N1246:N1268" ca="1" si="502">INDEX(G:G, MATCH($J$578, $B:$B, 0))</f>
        <v>0</v>
      </c>
      <c r="O1246" s="512">
        <f ca="1">+IF(L1246=0,N1246*0.9,L1246*0.9)</f>
        <v>1.6605000000000002E-2</v>
      </c>
      <c r="P1246" s="513">
        <f ca="1">+M1246*0.9</f>
        <v>0</v>
      </c>
      <c r="Q1246" s="514" t="str">
        <f t="shared" ref="Q1246:Q1268" ca="1" si="503">+IF(L1246=0,"-","Dump")</f>
        <v>Dump</v>
      </c>
      <c r="R1246" s="515">
        <f t="shared" ref="R1246:R1269" ca="1" si="504">+K1246/4.5</f>
        <v>0.71111111111111114</v>
      </c>
      <c r="AJ1246" s="520">
        <f ca="1">+K1270-SUMIF(AE:AE, AJ1245, AA:AA)</f>
        <v>-11.399999999999977</v>
      </c>
      <c r="AK1246" s="521">
        <f ca="1">O1270</f>
        <v>1.483430159146173E-2</v>
      </c>
      <c r="AL1246" s="102">
        <f ca="1">COUNTIF(AE:AE, AJ1245)</f>
        <v>3</v>
      </c>
    </row>
    <row r="1247" spans="2:16384" ht="15" thickBot="1">
      <c r="B1247" s="772" t="s">
        <v>1172</v>
      </c>
      <c r="C1247" s="376">
        <v>1</v>
      </c>
      <c r="D1247" s="771">
        <v>3.2</v>
      </c>
      <c r="E1247" s="104">
        <v>1.6500000000000001E-2</v>
      </c>
      <c r="F1247" s="104"/>
      <c r="H1247" s="601">
        <v>1012</v>
      </c>
      <c r="I1247" s="510">
        <f t="shared" si="498"/>
        <v>1267</v>
      </c>
      <c r="J1247" s="53" t="str" cm="1">
        <f t="array" aca="1" ref="J1247" ca="1">INDIRECT("B" &amp; I1247)</f>
        <v>NIVEL 974 M4 7S L32 T.PM 1012 24-04-2026</v>
      </c>
      <c r="K1247" s="511">
        <f t="shared" ca="1" si="499"/>
        <v>3.2</v>
      </c>
      <c r="L1247" s="508">
        <f t="shared" ca="1" si="500"/>
        <v>1.7910000000000002E-2</v>
      </c>
      <c r="M1247" s="508">
        <f t="shared" ca="1" si="501"/>
        <v>0</v>
      </c>
      <c r="N1247" s="512">
        <f t="shared" ca="1" si="502"/>
        <v>0</v>
      </c>
      <c r="O1247" s="512">
        <f t="shared" ref="O1247:O1257" ca="1" si="505">+IF(L1247=0,N1247*0.9,L1247*0.9)</f>
        <v>1.6119000000000001E-2</v>
      </c>
      <c r="P1247" s="513">
        <f t="shared" ref="P1247:P1257" ca="1" si="506">+M1247*0.9</f>
        <v>0</v>
      </c>
      <c r="Q1247" s="514" t="str">
        <f t="shared" ref="Q1247:Q1257" ca="1" si="507">+IF(L1247=0,"-","Dump")</f>
        <v>Dump</v>
      </c>
      <c r="R1247" s="515">
        <f t="shared" ref="R1247:R1257" ca="1" si="508">+K1247/4.5</f>
        <v>0.71111111111111114</v>
      </c>
      <c r="AJ1247" s="105" t="s">
        <v>83</v>
      </c>
      <c r="AK1247" s="101"/>
    </row>
    <row r="1248" spans="2:16384">
      <c r="B1248" s="772" t="s">
        <v>1173</v>
      </c>
      <c r="C1248" s="376">
        <v>1</v>
      </c>
      <c r="D1248" s="771">
        <v>3.2</v>
      </c>
      <c r="E1248" s="104">
        <v>1.67E-2</v>
      </c>
      <c r="F1248" s="104"/>
      <c r="H1248" s="601">
        <v>1013</v>
      </c>
      <c r="I1248" s="510">
        <f t="shared" si="498"/>
        <v>1268</v>
      </c>
      <c r="J1248" s="53" t="str" cm="1">
        <f t="array" aca="1" ref="J1248" ca="1">INDIRECT("B" &amp; I1248)</f>
        <v>NIVEL 974 M4 7S L32 T.PM 1013 24-04-2026</v>
      </c>
      <c r="K1248" s="511">
        <f t="shared" ca="1" si="499"/>
        <v>3.2</v>
      </c>
      <c r="L1248" s="508">
        <f t="shared" ca="1" si="500"/>
        <v>1.6470000000000002E-2</v>
      </c>
      <c r="M1248" s="508">
        <f t="shared" ca="1" si="501"/>
        <v>0</v>
      </c>
      <c r="N1248" s="512">
        <f t="shared" ca="1" si="502"/>
        <v>0</v>
      </c>
      <c r="O1248" s="512">
        <f t="shared" ca="1" si="505"/>
        <v>1.4823000000000003E-2</v>
      </c>
      <c r="P1248" s="513">
        <f t="shared" ca="1" si="506"/>
        <v>0</v>
      </c>
      <c r="Q1248" s="514" t="str">
        <f t="shared" ca="1" si="507"/>
        <v>Dump</v>
      </c>
      <c r="R1248" s="515">
        <f t="shared" ca="1" si="508"/>
        <v>0.71111111111111114</v>
      </c>
    </row>
    <row r="1249" spans="2:18">
      <c r="B1249" s="772" t="s">
        <v>1174</v>
      </c>
      <c r="C1249" s="376">
        <v>1</v>
      </c>
      <c r="D1249" s="771">
        <v>3.2</v>
      </c>
      <c r="E1249" s="104">
        <v>2.1600000000000001E-2</v>
      </c>
      <c r="F1249" s="104"/>
      <c r="H1249" s="601">
        <v>1014</v>
      </c>
      <c r="I1249" s="510">
        <f t="shared" si="498"/>
        <v>1269</v>
      </c>
      <c r="J1249" s="53" t="str" cm="1">
        <f t="array" aca="1" ref="J1249" ca="1">INDIRECT("B" &amp; I1249)</f>
        <v>NIVEL 974 M4 7S L32 T.PM 1014 24-04-2026</v>
      </c>
      <c r="K1249" s="511">
        <f t="shared" ca="1" si="499"/>
        <v>3.2</v>
      </c>
      <c r="L1249" s="508">
        <f t="shared" ca="1" si="500"/>
        <v>2.1239999999999998E-2</v>
      </c>
      <c r="M1249" s="508">
        <f t="shared" ca="1" si="501"/>
        <v>0</v>
      </c>
      <c r="N1249" s="512">
        <f t="shared" ca="1" si="502"/>
        <v>0</v>
      </c>
      <c r="O1249" s="512">
        <f t="shared" ca="1" si="505"/>
        <v>1.9115999999999998E-2</v>
      </c>
      <c r="P1249" s="513">
        <f t="shared" ca="1" si="506"/>
        <v>0</v>
      </c>
      <c r="Q1249" s="514" t="str">
        <f t="shared" ca="1" si="507"/>
        <v>Dump</v>
      </c>
      <c r="R1249" s="515">
        <f t="shared" ca="1" si="508"/>
        <v>0.71111111111111114</v>
      </c>
    </row>
    <row r="1250" spans="2:18">
      <c r="B1250" s="772" t="s">
        <v>1175</v>
      </c>
      <c r="C1250" s="376">
        <v>1</v>
      </c>
      <c r="D1250" s="771">
        <v>3.2</v>
      </c>
      <c r="E1250" s="104">
        <v>2.0899999999999998E-2</v>
      </c>
      <c r="F1250" s="104"/>
      <c r="H1250" s="601">
        <v>1015</v>
      </c>
      <c r="I1250" s="510">
        <f t="shared" si="498"/>
        <v>1270</v>
      </c>
      <c r="J1250" s="53" t="str" cm="1">
        <f t="array" aca="1" ref="J1250" ca="1">INDIRECT("B" &amp; I1250)</f>
        <v>NIVEL 974 M4 7S L32 T.PM 1015 24-04-2026</v>
      </c>
      <c r="K1250" s="511">
        <f t="shared" ca="1" si="499"/>
        <v>3.2</v>
      </c>
      <c r="L1250" s="508">
        <f t="shared" ca="1" si="500"/>
        <v>1.6470000000000002E-2</v>
      </c>
      <c r="M1250" s="508">
        <f t="shared" ca="1" si="501"/>
        <v>0</v>
      </c>
      <c r="N1250" s="512">
        <f t="shared" ca="1" si="502"/>
        <v>0</v>
      </c>
      <c r="O1250" s="512">
        <f t="shared" ca="1" si="505"/>
        <v>1.4823000000000003E-2</v>
      </c>
      <c r="P1250" s="513">
        <f t="shared" ca="1" si="506"/>
        <v>0</v>
      </c>
      <c r="Q1250" s="514" t="str">
        <f t="shared" ca="1" si="507"/>
        <v>Dump</v>
      </c>
      <c r="R1250" s="515">
        <f t="shared" ca="1" si="508"/>
        <v>0.71111111111111114</v>
      </c>
    </row>
    <row r="1251" spans="2:18">
      <c r="B1251" s="772" t="s">
        <v>1176</v>
      </c>
      <c r="C1251" s="376">
        <v>1</v>
      </c>
      <c r="D1251" s="771">
        <v>3.2</v>
      </c>
      <c r="E1251" s="104">
        <v>2.0899999999999998E-2</v>
      </c>
      <c r="F1251" s="104"/>
      <c r="H1251" s="601">
        <v>1016</v>
      </c>
      <c r="I1251" s="510">
        <f t="shared" si="498"/>
        <v>1271</v>
      </c>
      <c r="J1251" s="53" t="str" cm="1">
        <f t="array" aca="1" ref="J1251" ca="1">INDIRECT("B" &amp; I1251)</f>
        <v>NIVEL 974 M4 7S L32 T.PM 1016 24-04-2026</v>
      </c>
      <c r="K1251" s="511">
        <f t="shared" ca="1" si="499"/>
        <v>3.2</v>
      </c>
      <c r="L1251" s="508">
        <f t="shared" ca="1" si="500"/>
        <v>1.7820000000000003E-2</v>
      </c>
      <c r="M1251" s="508">
        <f t="shared" ca="1" si="501"/>
        <v>0</v>
      </c>
      <c r="N1251" s="512">
        <f t="shared" ca="1" si="502"/>
        <v>0</v>
      </c>
      <c r="O1251" s="512">
        <f t="shared" ca="1" si="505"/>
        <v>1.6038000000000004E-2</v>
      </c>
      <c r="P1251" s="513">
        <f t="shared" ca="1" si="506"/>
        <v>0</v>
      </c>
      <c r="Q1251" s="514" t="str">
        <f t="shared" ca="1" si="507"/>
        <v>Dump</v>
      </c>
      <c r="R1251" s="515">
        <f t="shared" ca="1" si="508"/>
        <v>0.71111111111111114</v>
      </c>
    </row>
    <row r="1252" spans="2:18">
      <c r="B1252" s="772" t="s">
        <v>1177</v>
      </c>
      <c r="C1252" s="376">
        <v>1</v>
      </c>
      <c r="D1252" s="771">
        <v>3.2</v>
      </c>
      <c r="E1252" s="104">
        <v>1.6299999999999999E-2</v>
      </c>
      <c r="F1252" s="104"/>
      <c r="H1252" s="601">
        <v>1017</v>
      </c>
      <c r="I1252" s="510">
        <f t="shared" si="498"/>
        <v>1272</v>
      </c>
      <c r="J1252" s="53" t="str" cm="1">
        <f t="array" aca="1" ref="J1252" ca="1">INDIRECT("B" &amp; I1252)</f>
        <v>NIVEL 974 M4 7S L32 T.PM 1017 24-04-2026</v>
      </c>
      <c r="K1252" s="511">
        <f t="shared" ca="1" si="499"/>
        <v>3.2</v>
      </c>
      <c r="L1252" s="508">
        <f t="shared" ca="1" si="500"/>
        <v>2.0070000000000001E-2</v>
      </c>
      <c r="M1252" s="508">
        <f t="shared" ca="1" si="501"/>
        <v>0</v>
      </c>
      <c r="N1252" s="512">
        <f t="shared" ca="1" si="502"/>
        <v>0</v>
      </c>
      <c r="O1252" s="512">
        <f t="shared" ca="1" si="505"/>
        <v>1.8063000000000003E-2</v>
      </c>
      <c r="P1252" s="513">
        <f t="shared" ca="1" si="506"/>
        <v>0</v>
      </c>
      <c r="Q1252" s="514" t="str">
        <f t="shared" ca="1" si="507"/>
        <v>Dump</v>
      </c>
      <c r="R1252" s="515">
        <f t="shared" ca="1" si="508"/>
        <v>0.71111111111111114</v>
      </c>
    </row>
    <row r="1253" spans="2:18">
      <c r="B1253" s="772" t="s">
        <v>1178</v>
      </c>
      <c r="C1253" s="376">
        <v>1</v>
      </c>
      <c r="D1253" s="771">
        <v>3.2</v>
      </c>
      <c r="E1253" s="104">
        <v>1.8499999999999999E-2</v>
      </c>
      <c r="F1253" s="104"/>
      <c r="H1253" s="601">
        <v>1019</v>
      </c>
      <c r="I1253" s="510">
        <f t="shared" si="498"/>
        <v>1273</v>
      </c>
      <c r="J1253" s="53" t="str" cm="1">
        <f t="array" aca="1" ref="J1253" ca="1">INDIRECT("B" &amp; I1253)</f>
        <v>NIVEL 974 M4 7S L32 T.PM 1019 24-04-2026</v>
      </c>
      <c r="K1253" s="511">
        <f t="shared" ca="1" si="499"/>
        <v>3.2</v>
      </c>
      <c r="L1253" s="508">
        <f t="shared" ca="1" si="500"/>
        <v>1.9530000000000002E-2</v>
      </c>
      <c r="M1253" s="508">
        <f t="shared" ca="1" si="501"/>
        <v>0</v>
      </c>
      <c r="N1253" s="512">
        <f t="shared" ca="1" si="502"/>
        <v>0</v>
      </c>
      <c r="O1253" s="512">
        <f t="shared" ca="1" si="505"/>
        <v>1.7577000000000002E-2</v>
      </c>
      <c r="P1253" s="513">
        <f t="shared" ca="1" si="506"/>
        <v>0</v>
      </c>
      <c r="Q1253" s="514" t="str">
        <f t="shared" ca="1" si="507"/>
        <v>Dump</v>
      </c>
      <c r="R1253" s="515">
        <f t="shared" ca="1" si="508"/>
        <v>0.71111111111111114</v>
      </c>
    </row>
    <row r="1254" spans="2:18">
      <c r="B1254" s="772" t="s">
        <v>1179</v>
      </c>
      <c r="C1254" s="376">
        <v>1</v>
      </c>
      <c r="D1254" s="771">
        <v>3.2</v>
      </c>
      <c r="E1254" s="104">
        <v>1.26E-2</v>
      </c>
      <c r="F1254" s="104"/>
      <c r="H1254" s="601">
        <v>1020</v>
      </c>
      <c r="I1254" s="510">
        <f t="shared" si="498"/>
        <v>1274</v>
      </c>
      <c r="J1254" s="53" t="str" cm="1">
        <f t="array" aca="1" ref="J1254" ca="1">INDIRECT("B" &amp; I1254)</f>
        <v>NIVEL 974 M4 7S L32 T.PM 1020 24-04-2026</v>
      </c>
      <c r="K1254" s="511">
        <f t="shared" ca="1" si="499"/>
        <v>3.2</v>
      </c>
      <c r="L1254" s="508">
        <f t="shared" ca="1" si="500"/>
        <v>2.7E-2</v>
      </c>
      <c r="M1254" s="508">
        <f t="shared" ca="1" si="501"/>
        <v>0</v>
      </c>
      <c r="N1254" s="512">
        <f t="shared" ca="1" si="502"/>
        <v>0</v>
      </c>
      <c r="O1254" s="512">
        <f t="shared" ca="1" si="505"/>
        <v>2.4299999999999999E-2</v>
      </c>
      <c r="P1254" s="513">
        <f t="shared" ca="1" si="506"/>
        <v>0</v>
      </c>
      <c r="Q1254" s="514" t="str">
        <f t="shared" ca="1" si="507"/>
        <v>Dump</v>
      </c>
      <c r="R1254" s="515">
        <f t="shared" ca="1" si="508"/>
        <v>0.71111111111111114</v>
      </c>
    </row>
    <row r="1255" spans="2:18">
      <c r="B1255" s="772" t="s">
        <v>1180</v>
      </c>
      <c r="C1255" s="376">
        <v>1</v>
      </c>
      <c r="D1255" s="771">
        <v>3.2</v>
      </c>
      <c r="E1255" s="104">
        <v>1.3100000000000001E-2</v>
      </c>
      <c r="F1255" s="104"/>
      <c r="H1255" s="601">
        <v>1021</v>
      </c>
      <c r="I1255" s="510">
        <f t="shared" si="498"/>
        <v>1275</v>
      </c>
      <c r="J1255" s="53" t="str" cm="1">
        <f t="array" aca="1" ref="J1255" ca="1">INDIRECT("B" &amp; I1255)</f>
        <v>NIVEL 974 M4 6N T.PM 1021 24-04-2026</v>
      </c>
      <c r="K1255" s="511">
        <f t="shared" ca="1" si="499"/>
        <v>3.2</v>
      </c>
      <c r="L1255" s="508">
        <f t="shared" ca="1" si="500"/>
        <v>1.5300000000000001E-2</v>
      </c>
      <c r="M1255" s="508">
        <f t="shared" ca="1" si="501"/>
        <v>0</v>
      </c>
      <c r="N1255" s="512">
        <f t="shared" ca="1" si="502"/>
        <v>0</v>
      </c>
      <c r="O1255" s="512">
        <f t="shared" ca="1" si="505"/>
        <v>1.3770000000000001E-2</v>
      </c>
      <c r="P1255" s="513">
        <f t="shared" ca="1" si="506"/>
        <v>0</v>
      </c>
      <c r="Q1255" s="514" t="str">
        <f t="shared" ca="1" si="507"/>
        <v>Dump</v>
      </c>
      <c r="R1255" s="515">
        <f t="shared" ca="1" si="508"/>
        <v>0.71111111111111114</v>
      </c>
    </row>
    <row r="1256" spans="2:18">
      <c r="B1256" s="772" t="s">
        <v>1181</v>
      </c>
      <c r="C1256" s="376">
        <v>1</v>
      </c>
      <c r="D1256" s="771">
        <v>3.2</v>
      </c>
      <c r="E1256" s="104">
        <v>1.0699999999999999E-2</v>
      </c>
      <c r="F1256" s="104"/>
      <c r="H1256" s="601">
        <v>1022</v>
      </c>
      <c r="I1256" s="510">
        <f t="shared" si="498"/>
        <v>1276</v>
      </c>
      <c r="J1256" s="53" t="str" cm="1">
        <f t="array" aca="1" ref="J1256" ca="1">INDIRECT("B" &amp; I1256)</f>
        <v>NIVEL 974 M4 6N T.PM 1022 24-04-2026</v>
      </c>
      <c r="K1256" s="511">
        <f t="shared" ca="1" si="499"/>
        <v>3.2</v>
      </c>
      <c r="L1256" s="508">
        <f t="shared" ca="1" si="500"/>
        <v>2.7E-2</v>
      </c>
      <c r="M1256" s="508">
        <f t="shared" ca="1" si="501"/>
        <v>0</v>
      </c>
      <c r="N1256" s="512">
        <f t="shared" ca="1" si="502"/>
        <v>0</v>
      </c>
      <c r="O1256" s="512">
        <f t="shared" ca="1" si="505"/>
        <v>2.4299999999999999E-2</v>
      </c>
      <c r="P1256" s="513">
        <f t="shared" ca="1" si="506"/>
        <v>0</v>
      </c>
      <c r="Q1256" s="514" t="str">
        <f t="shared" ca="1" si="507"/>
        <v>Dump</v>
      </c>
      <c r="R1256" s="515">
        <f t="shared" ca="1" si="508"/>
        <v>0.71111111111111114</v>
      </c>
    </row>
    <row r="1257" spans="2:18">
      <c r="B1257" s="772" t="s">
        <v>1182</v>
      </c>
      <c r="C1257" s="376">
        <v>1</v>
      </c>
      <c r="D1257" s="771">
        <v>3.2</v>
      </c>
      <c r="E1257" s="104">
        <v>9.1999999999999998E-3</v>
      </c>
      <c r="F1257" s="104"/>
      <c r="H1257" s="601">
        <v>1023</v>
      </c>
      <c r="I1257" s="510">
        <f t="shared" si="498"/>
        <v>1277</v>
      </c>
      <c r="J1257" s="53" t="str" cm="1">
        <f t="array" aca="1" ref="J1257" ca="1">INDIRECT("B" &amp; I1257)</f>
        <v>NIVEL 974 M4 6N T.PM 1023 24-04-2026</v>
      </c>
      <c r="K1257" s="511">
        <f t="shared" ca="1" si="499"/>
        <v>3.2</v>
      </c>
      <c r="L1257" s="508">
        <f t="shared" ca="1" si="500"/>
        <v>2.214E-2</v>
      </c>
      <c r="M1257" s="508">
        <f t="shared" ca="1" si="501"/>
        <v>0</v>
      </c>
      <c r="N1257" s="512">
        <f t="shared" ca="1" si="502"/>
        <v>0</v>
      </c>
      <c r="O1257" s="512">
        <f t="shared" ca="1" si="505"/>
        <v>1.9925999999999999E-2</v>
      </c>
      <c r="P1257" s="513">
        <f t="shared" ca="1" si="506"/>
        <v>0</v>
      </c>
      <c r="Q1257" s="514" t="str">
        <f t="shared" ca="1" si="507"/>
        <v>Dump</v>
      </c>
      <c r="R1257" s="515">
        <f t="shared" ca="1" si="508"/>
        <v>0.71111111111111114</v>
      </c>
    </row>
    <row r="1258" spans="2:18">
      <c r="B1258" s="772" t="s">
        <v>1183</v>
      </c>
      <c r="C1258" s="376">
        <v>1</v>
      </c>
      <c r="D1258" s="771">
        <v>3.2</v>
      </c>
      <c r="E1258" s="104">
        <v>8.2000000000000007E-3</v>
      </c>
      <c r="F1258" s="104"/>
      <c r="H1258" s="601">
        <v>1024</v>
      </c>
      <c r="I1258" s="510">
        <f t="shared" si="498"/>
        <v>1278</v>
      </c>
      <c r="J1258" s="53" t="str" cm="1">
        <f t="array" aca="1" ref="J1258" ca="1">INDIRECT("B" &amp; I1258)</f>
        <v>NIVEL 974 M4 6N T.PM 1024 24-04-2026</v>
      </c>
      <c r="K1258" s="511">
        <f t="shared" ca="1" si="499"/>
        <v>3.2</v>
      </c>
      <c r="L1258" s="508">
        <f t="shared" ca="1" si="500"/>
        <v>1.4400000000000001E-2</v>
      </c>
      <c r="M1258" s="508">
        <f t="shared" ca="1" si="501"/>
        <v>0</v>
      </c>
      <c r="N1258" s="512">
        <f t="shared" ca="1" si="502"/>
        <v>0</v>
      </c>
      <c r="O1258" s="512">
        <f t="shared" ref="O1258:O1268" ca="1" si="509">+IF(L1258=0,N1258*0.9,L1258*0.9)</f>
        <v>1.2960000000000001E-2</v>
      </c>
      <c r="P1258" s="513">
        <f t="shared" ref="P1258:P1269" ca="1" si="510">+M1258*0.9</f>
        <v>0</v>
      </c>
      <c r="Q1258" s="514" t="str">
        <f t="shared" ca="1" si="503"/>
        <v>Dump</v>
      </c>
      <c r="R1258" s="515">
        <f t="shared" ca="1" si="504"/>
        <v>0.71111111111111114</v>
      </c>
    </row>
    <row r="1259" spans="2:18">
      <c r="B1259" s="772" t="s">
        <v>1184</v>
      </c>
      <c r="C1259" s="376">
        <v>1</v>
      </c>
      <c r="D1259" s="771">
        <v>3.2</v>
      </c>
      <c r="E1259" s="104">
        <v>1.32E-2</v>
      </c>
      <c r="F1259" s="104"/>
      <c r="H1259" s="601">
        <v>1025</v>
      </c>
      <c r="I1259" s="510">
        <f t="shared" si="498"/>
        <v>1279</v>
      </c>
      <c r="J1259" s="53" t="str" cm="1">
        <f t="array" aca="1" ref="J1259" ca="1">INDIRECT("B" &amp; I1259)</f>
        <v>NIVEL 974 M4 6N T.PM 1025 24-04-2026</v>
      </c>
      <c r="K1259" s="511">
        <f t="shared" ca="1" si="499"/>
        <v>3.2</v>
      </c>
      <c r="L1259" s="508">
        <f t="shared" ca="1" si="500"/>
        <v>1.6199999999999999E-2</v>
      </c>
      <c r="M1259" s="508">
        <f t="shared" ca="1" si="501"/>
        <v>0</v>
      </c>
      <c r="N1259" s="512">
        <f t="shared" ca="1" si="502"/>
        <v>0</v>
      </c>
      <c r="O1259" s="512">
        <f t="shared" ca="1" si="509"/>
        <v>1.4579999999999999E-2</v>
      </c>
      <c r="P1259" s="513">
        <f t="shared" ca="1" si="510"/>
        <v>0</v>
      </c>
      <c r="Q1259" s="514" t="str">
        <f t="shared" ca="1" si="503"/>
        <v>Dump</v>
      </c>
      <c r="R1259" s="515">
        <f t="shared" ca="1" si="504"/>
        <v>0.71111111111111114</v>
      </c>
    </row>
    <row r="1260" spans="2:18">
      <c r="B1260" s="772" t="s">
        <v>1185</v>
      </c>
      <c r="C1260" s="376">
        <v>1</v>
      </c>
      <c r="D1260" s="771">
        <v>3.2</v>
      </c>
      <c r="E1260" s="104">
        <v>1.6E-2</v>
      </c>
      <c r="F1260" s="104"/>
      <c r="H1260" s="601">
        <v>1026</v>
      </c>
      <c r="I1260" s="510">
        <f t="shared" si="498"/>
        <v>1280</v>
      </c>
      <c r="J1260" s="53" t="str" cm="1">
        <f t="array" aca="1" ref="J1260" ca="1">INDIRECT("B" &amp; I1260)</f>
        <v>NIVEL 974 M4 6N T.PM 1026 24-04-2026</v>
      </c>
      <c r="K1260" s="511">
        <f t="shared" ca="1" si="499"/>
        <v>3.2</v>
      </c>
      <c r="L1260" s="508">
        <f t="shared" ca="1" si="500"/>
        <v>1.7639999999999999E-2</v>
      </c>
      <c r="M1260" s="508">
        <f t="shared" ca="1" si="501"/>
        <v>0</v>
      </c>
      <c r="N1260" s="512">
        <f t="shared" ca="1" si="502"/>
        <v>0</v>
      </c>
      <c r="O1260" s="512">
        <f t="shared" ca="1" si="509"/>
        <v>1.5876000000000001E-2</v>
      </c>
      <c r="P1260" s="513">
        <f t="shared" ca="1" si="510"/>
        <v>0</v>
      </c>
      <c r="Q1260" s="514" t="str">
        <f t="shared" ca="1" si="503"/>
        <v>Dump</v>
      </c>
      <c r="R1260" s="515">
        <f t="shared" ca="1" si="504"/>
        <v>0.71111111111111114</v>
      </c>
    </row>
    <row r="1261" spans="2:18">
      <c r="B1261" s="772" t="s">
        <v>1186</v>
      </c>
      <c r="C1261" s="376">
        <v>1</v>
      </c>
      <c r="D1261" s="771">
        <v>3.2</v>
      </c>
      <c r="E1261" s="104">
        <v>1.4E-2</v>
      </c>
      <c r="F1261" s="104"/>
      <c r="H1261" s="601">
        <v>1027</v>
      </c>
      <c r="I1261" s="510">
        <f t="shared" si="498"/>
        <v>1281</v>
      </c>
      <c r="J1261" s="53" t="str" cm="1">
        <f t="array" aca="1" ref="J1261" ca="1">INDIRECT("B" &amp; I1261)</f>
        <v>NIVEL 974 M4 6N T.PM 1027 24-04-2026</v>
      </c>
      <c r="K1261" s="511">
        <f t="shared" ca="1" si="499"/>
        <v>3.2</v>
      </c>
      <c r="L1261" s="508">
        <f t="shared" ca="1" si="500"/>
        <v>1.3679999999999999E-2</v>
      </c>
      <c r="M1261" s="508">
        <f t="shared" ca="1" si="501"/>
        <v>0</v>
      </c>
      <c r="N1261" s="512">
        <f t="shared" ca="1" si="502"/>
        <v>0</v>
      </c>
      <c r="O1261" s="512">
        <f t="shared" ca="1" si="509"/>
        <v>1.2312E-2</v>
      </c>
      <c r="P1261" s="513">
        <f t="shared" ca="1" si="510"/>
        <v>0</v>
      </c>
      <c r="Q1261" s="514" t="str">
        <f t="shared" ca="1" si="503"/>
        <v>Dump</v>
      </c>
      <c r="R1261" s="515">
        <f t="shared" ca="1" si="504"/>
        <v>0.71111111111111114</v>
      </c>
    </row>
    <row r="1262" spans="2:18">
      <c r="B1262" s="772" t="s">
        <v>1187</v>
      </c>
      <c r="C1262" s="376">
        <v>1</v>
      </c>
      <c r="D1262" s="771">
        <v>3.2</v>
      </c>
      <c r="E1262" s="104">
        <v>1.6299999999999999E-2</v>
      </c>
      <c r="F1262" s="104"/>
      <c r="H1262" s="601">
        <v>1028</v>
      </c>
      <c r="I1262" s="510">
        <f t="shared" si="498"/>
        <v>1282</v>
      </c>
      <c r="J1262" s="53" t="str" cm="1">
        <f t="array" aca="1" ref="J1262" ca="1">INDIRECT("B" &amp; I1262)</f>
        <v>NIVEL 974 M4 6N T.PM 1028 24-04-2026</v>
      </c>
      <c r="K1262" s="511">
        <f t="shared" ca="1" si="499"/>
        <v>3.2</v>
      </c>
      <c r="L1262" s="508">
        <f t="shared" ca="1" si="500"/>
        <v>1.6830000000000001E-2</v>
      </c>
      <c r="M1262" s="508">
        <f t="shared" ca="1" si="501"/>
        <v>0</v>
      </c>
      <c r="N1262" s="512">
        <f t="shared" ca="1" si="502"/>
        <v>0</v>
      </c>
      <c r="O1262" s="512">
        <f t="shared" ca="1" si="509"/>
        <v>1.5147000000000001E-2</v>
      </c>
      <c r="P1262" s="513">
        <f t="shared" ca="1" si="510"/>
        <v>0</v>
      </c>
      <c r="Q1262" s="514" t="str">
        <f t="shared" ca="1" si="503"/>
        <v>Dump</v>
      </c>
      <c r="R1262" s="515">
        <f t="shared" ca="1" si="504"/>
        <v>0.71111111111111114</v>
      </c>
    </row>
    <row r="1263" spans="2:18">
      <c r="B1263" s="772" t="s">
        <v>1188</v>
      </c>
      <c r="C1263" s="376">
        <v>1</v>
      </c>
      <c r="D1263" s="771">
        <v>3.2</v>
      </c>
      <c r="E1263" s="104">
        <v>1.03E-2</v>
      </c>
      <c r="F1263" s="104"/>
      <c r="H1263" s="601">
        <v>1029</v>
      </c>
      <c r="I1263" s="510">
        <f t="shared" si="498"/>
        <v>1283</v>
      </c>
      <c r="J1263" s="53" t="str" cm="1">
        <f t="array" aca="1" ref="J1263" ca="1">INDIRECT("B" &amp; I1263)</f>
        <v>NIVEL 974 M4 6N T.PM 1029 24-04-2026</v>
      </c>
      <c r="K1263" s="511">
        <f t="shared" ca="1" si="499"/>
        <v>3.2</v>
      </c>
      <c r="L1263" s="508">
        <f t="shared" ca="1" si="500"/>
        <v>1.332E-2</v>
      </c>
      <c r="M1263" s="508">
        <f t="shared" ca="1" si="501"/>
        <v>0</v>
      </c>
      <c r="N1263" s="512">
        <f t="shared" ca="1" si="502"/>
        <v>0</v>
      </c>
      <c r="O1263" s="512">
        <f t="shared" ca="1" si="509"/>
        <v>1.1988E-2</v>
      </c>
      <c r="P1263" s="513">
        <f t="shared" ca="1" si="510"/>
        <v>0</v>
      </c>
      <c r="Q1263" s="514" t="str">
        <f t="shared" ca="1" si="503"/>
        <v>Dump</v>
      </c>
      <c r="R1263" s="515">
        <f t="shared" ca="1" si="504"/>
        <v>0.71111111111111114</v>
      </c>
    </row>
    <row r="1264" spans="2:18">
      <c r="B1264" s="772" t="s">
        <v>1189</v>
      </c>
      <c r="C1264" s="376">
        <v>1</v>
      </c>
      <c r="D1264" s="771">
        <v>3.2</v>
      </c>
      <c r="E1264" s="104">
        <v>1.12E-2</v>
      </c>
      <c r="F1264" s="104"/>
      <c r="H1264" s="601">
        <v>1030</v>
      </c>
      <c r="I1264" s="510">
        <f t="shared" si="498"/>
        <v>1284</v>
      </c>
      <c r="J1264" s="53" t="str" cm="1">
        <f t="array" aca="1" ref="J1264" ca="1">INDIRECT("B" &amp; I1264)</f>
        <v>NIVEL 974 M4 6N T.PM 1030 24-04-2026</v>
      </c>
      <c r="K1264" s="511">
        <f t="shared" ca="1" si="499"/>
        <v>3.2</v>
      </c>
      <c r="L1264" s="508">
        <f t="shared" ca="1" si="500"/>
        <v>1.593E-2</v>
      </c>
      <c r="M1264" s="508">
        <f t="shared" ca="1" si="501"/>
        <v>0</v>
      </c>
      <c r="N1264" s="512">
        <f t="shared" ca="1" si="502"/>
        <v>0</v>
      </c>
      <c r="O1264" s="512">
        <f t="shared" ca="1" si="509"/>
        <v>1.4337000000000001E-2</v>
      </c>
      <c r="P1264" s="513">
        <f t="shared" ca="1" si="510"/>
        <v>0</v>
      </c>
      <c r="Q1264" s="514" t="str">
        <f t="shared" ca="1" si="503"/>
        <v>Dump</v>
      </c>
      <c r="R1264" s="515">
        <f t="shared" ca="1" si="504"/>
        <v>0.71111111111111114</v>
      </c>
    </row>
    <row r="1265" spans="2:38">
      <c r="B1265" s="772" t="s">
        <v>1190</v>
      </c>
      <c r="C1265" s="376">
        <v>1</v>
      </c>
      <c r="D1265" s="771">
        <v>3.2</v>
      </c>
      <c r="E1265" s="104">
        <v>1.0200000000000001E-2</v>
      </c>
      <c r="F1265" s="104"/>
      <c r="H1265" s="601">
        <v>1031</v>
      </c>
      <c r="I1265" s="510">
        <f t="shared" si="498"/>
        <v>1285</v>
      </c>
      <c r="J1265" s="53" t="str" cm="1">
        <f t="array" aca="1" ref="J1265" ca="1">INDIRECT("B" &amp; I1265)</f>
        <v>NIVEL 974 M4 7S T.PM 1031 24-04-2026</v>
      </c>
      <c r="K1265" s="511">
        <f t="shared" ca="1" si="499"/>
        <v>3.2</v>
      </c>
      <c r="L1265" s="508">
        <f t="shared" ca="1" si="500"/>
        <v>1.6290000000000002E-2</v>
      </c>
      <c r="M1265" s="508">
        <f t="shared" ca="1" si="501"/>
        <v>0</v>
      </c>
      <c r="N1265" s="512">
        <f t="shared" ca="1" si="502"/>
        <v>0</v>
      </c>
      <c r="O1265" s="512">
        <f t="shared" ca="1" si="509"/>
        <v>1.4661000000000002E-2</v>
      </c>
      <c r="P1265" s="513">
        <f t="shared" ca="1" si="510"/>
        <v>0</v>
      </c>
      <c r="Q1265" s="514" t="str">
        <f t="shared" ca="1" si="503"/>
        <v>Dump</v>
      </c>
      <c r="R1265" s="515">
        <f t="shared" ca="1" si="504"/>
        <v>0.71111111111111114</v>
      </c>
    </row>
    <row r="1266" spans="2:38">
      <c r="B1266" s="772" t="s">
        <v>1191</v>
      </c>
      <c r="C1266" s="376">
        <v>1</v>
      </c>
      <c r="D1266" s="771">
        <v>3.2</v>
      </c>
      <c r="E1266" s="104">
        <v>2.0500000000000001E-2</v>
      </c>
      <c r="F1266" s="104"/>
      <c r="H1266" s="601">
        <v>1032</v>
      </c>
      <c r="I1266" s="510">
        <f t="shared" si="498"/>
        <v>1286</v>
      </c>
      <c r="J1266" s="53" t="str" cm="1">
        <f t="array" aca="1" ref="J1266" ca="1">INDIRECT("B" &amp; I1266)</f>
        <v>NIVEL 974 M4 7S T.PM 1032 24-04-2026</v>
      </c>
      <c r="K1266" s="511">
        <f t="shared" ca="1" si="499"/>
        <v>3.2</v>
      </c>
      <c r="L1266" s="508">
        <f t="shared" ca="1" si="500"/>
        <v>1.17E-2</v>
      </c>
      <c r="M1266" s="508">
        <f t="shared" ca="1" si="501"/>
        <v>0</v>
      </c>
      <c r="N1266" s="512">
        <f t="shared" ca="1" si="502"/>
        <v>0</v>
      </c>
      <c r="O1266" s="512">
        <f t="shared" ca="1" si="509"/>
        <v>1.0530000000000001E-2</v>
      </c>
      <c r="P1266" s="513">
        <f t="shared" ca="1" si="510"/>
        <v>0</v>
      </c>
      <c r="Q1266" s="514" t="str">
        <f t="shared" ca="1" si="503"/>
        <v>Dump</v>
      </c>
      <c r="R1266" s="515">
        <f t="shared" ca="1" si="504"/>
        <v>0.71111111111111114</v>
      </c>
    </row>
    <row r="1267" spans="2:38">
      <c r="B1267" s="772" t="s">
        <v>1192</v>
      </c>
      <c r="C1267" s="376">
        <v>1</v>
      </c>
      <c r="D1267" s="771">
        <v>3.2</v>
      </c>
      <c r="E1267" s="104">
        <v>1.9900000000000001E-2</v>
      </c>
      <c r="F1267" s="104"/>
      <c r="H1267" s="601">
        <v>1033</v>
      </c>
      <c r="I1267" s="510">
        <f t="shared" si="498"/>
        <v>1287</v>
      </c>
      <c r="J1267" s="53" t="str" cm="1">
        <f t="array" aca="1" ref="J1267" ca="1">INDIRECT("B" &amp; I1267)</f>
        <v>NIVEL 974 M4 7S T.PM 1033 24-04-2026</v>
      </c>
      <c r="K1267" s="511">
        <f t="shared" ca="1" si="499"/>
        <v>3.2</v>
      </c>
      <c r="L1267" s="508">
        <f t="shared" ca="1" si="500"/>
        <v>1.035E-2</v>
      </c>
      <c r="M1267" s="508">
        <f t="shared" ca="1" si="501"/>
        <v>0</v>
      </c>
      <c r="N1267" s="512">
        <f t="shared" ca="1" si="502"/>
        <v>0</v>
      </c>
      <c r="O1267" s="512">
        <f t="shared" ca="1" si="509"/>
        <v>9.3150000000000004E-3</v>
      </c>
      <c r="P1267" s="513">
        <f t="shared" ca="1" si="510"/>
        <v>0</v>
      </c>
      <c r="Q1267" s="514" t="str">
        <f t="shared" ca="1" si="503"/>
        <v>Dump</v>
      </c>
      <c r="R1267" s="515">
        <f t="shared" ca="1" si="504"/>
        <v>0.71111111111111114</v>
      </c>
    </row>
    <row r="1268" spans="2:38">
      <c r="B1268" s="772" t="s">
        <v>1193</v>
      </c>
      <c r="C1268" s="376">
        <v>1</v>
      </c>
      <c r="D1268" s="771">
        <v>3.2</v>
      </c>
      <c r="E1268" s="104">
        <v>1.83E-2</v>
      </c>
      <c r="F1268" s="104"/>
      <c r="H1268" s="601">
        <v>1034</v>
      </c>
      <c r="I1268" s="510">
        <f t="shared" si="498"/>
        <v>1288</v>
      </c>
      <c r="J1268" s="53" t="str" cm="1">
        <f t="array" aca="1" ref="J1268" ca="1">INDIRECT("B" &amp; I1268)</f>
        <v>NIVEL 974 M4 7S T.PM 1034 24-04-2026</v>
      </c>
      <c r="K1268" s="511">
        <f t="shared" ca="1" si="499"/>
        <v>3.2</v>
      </c>
      <c r="L1268" s="508">
        <f t="shared" ca="1" si="500"/>
        <v>1.242E-2</v>
      </c>
      <c r="M1268" s="508">
        <f t="shared" ca="1" si="501"/>
        <v>0</v>
      </c>
      <c r="N1268" s="512">
        <f t="shared" ca="1" si="502"/>
        <v>0</v>
      </c>
      <c r="O1268" s="512">
        <f t="shared" ca="1" si="509"/>
        <v>1.1178E-2</v>
      </c>
      <c r="P1268" s="513">
        <f t="shared" ca="1" si="510"/>
        <v>0</v>
      </c>
      <c r="Q1268" s="514" t="str">
        <f t="shared" ca="1" si="503"/>
        <v>Dump</v>
      </c>
      <c r="R1268" s="515">
        <f t="shared" ca="1" si="504"/>
        <v>0.71111111111111114</v>
      </c>
    </row>
    <row r="1269" spans="2:38">
      <c r="B1269" s="772" t="s">
        <v>1194</v>
      </c>
      <c r="C1269" s="376">
        <v>1</v>
      </c>
      <c r="D1269" s="771">
        <v>3.2</v>
      </c>
      <c r="E1269" s="104">
        <v>2.3599999999999999E-2</v>
      </c>
      <c r="F1269" s="104"/>
      <c r="H1269" s="560"/>
      <c r="I1269" s="559">
        <v>8.5</v>
      </c>
      <c r="J1269" s="77" t="s">
        <v>518</v>
      </c>
      <c r="K1269" s="561">
        <f>+I1269*1.7</f>
        <v>14.45</v>
      </c>
      <c r="L1269" s="562">
        <f ca="1">+L1242</f>
        <v>1.1894515669515673E-2</v>
      </c>
      <c r="M1269" s="562" t="e">
        <f>INDEX(F:F, MATCH($J1269, $B:$B, 0))*0.9</f>
        <v>#N/A</v>
      </c>
      <c r="N1269" s="563" cm="1">
        <f t="array" aca="1" ref="N1269" ca="1">IFERROR(
INDEX(N:N,
MATCH(""&amp;TRIM(J1269)&amp;"",I:I,0) +
MATCH(TRUE,OFFSET(O349,MATCH(""&amp;TRIM(J1269)&amp;"",I:I,0)-1,0,50,1)="",0)
-2
),
"")</f>
        <v>0</v>
      </c>
      <c r="O1269" s="566">
        <f ca="1">+O1242</f>
        <v>1.1035256410256412E-2</v>
      </c>
      <c r="P1269" s="513" t="e">
        <f t="shared" si="510"/>
        <v>#N/A</v>
      </c>
      <c r="Q1269" s="564" t="s">
        <v>338</v>
      </c>
      <c r="R1269" s="565">
        <f t="shared" si="504"/>
        <v>3.2111111111111108</v>
      </c>
    </row>
    <row r="1270" spans="2:38">
      <c r="B1270" s="772" t="s">
        <v>1195</v>
      </c>
      <c r="C1270" s="376">
        <v>1</v>
      </c>
      <c r="D1270" s="771">
        <v>3.2</v>
      </c>
      <c r="E1270" s="104">
        <v>1.83E-2</v>
      </c>
      <c r="F1270" s="104"/>
      <c r="H1270" s="601"/>
      <c r="I1270"/>
      <c r="J1270"/>
      <c r="K1270" s="519">
        <f ca="1">SUM(K1246:K1269)</f>
        <v>88.050000000000026</v>
      </c>
      <c r="L1270" s="516">
        <f ca="1">+SUMPRODUCT(L1246:L1269,K1246:K1269)/K1270</f>
        <v>1.6422348113850096E-2</v>
      </c>
      <c r="M1270" s="516" t="e">
        <f ca="1">+SUMPRODUCT(M1246:M1269,K1246:K1269)/K1270</f>
        <v>#N/A</v>
      </c>
      <c r="N1270" s="69">
        <f ca="1">+SUMPRODUCT(N1246:N1269,K1246:K1269)/K1270</f>
        <v>0</v>
      </c>
      <c r="O1270" s="552">
        <f ca="1">+SUMPRODUCT(O1246:O1269,K1246:K1269)/K1270</f>
        <v>1.483430159146173E-2</v>
      </c>
      <c r="P1270" s="69" t="e">
        <f ca="1">+SUMPRODUCT(P1246:P1269,K1246:K1269)/K1270</f>
        <v>#N/A</v>
      </c>
      <c r="Q1270"/>
      <c r="R1270"/>
    </row>
    <row r="1271" spans="2:38">
      <c r="B1271" s="772" t="s">
        <v>1196</v>
      </c>
      <c r="C1271" s="376">
        <v>1</v>
      </c>
      <c r="D1271" s="771">
        <v>3.2</v>
      </c>
      <c r="E1271" s="104">
        <v>1.9800000000000002E-2</v>
      </c>
      <c r="F1271" s="104"/>
      <c r="H1271" s="601"/>
      <c r="I1271"/>
      <c r="J1271"/>
      <c r="K1271" s="551" t="s">
        <v>59</v>
      </c>
      <c r="L1271" s="550">
        <f ca="1">+L1270/0.9</f>
        <v>1.8247053459833438E-2</v>
      </c>
      <c r="M1271" s="518" t="e">
        <f ca="1">+M1270/0.9</f>
        <v>#N/A</v>
      </c>
      <c r="N1271"/>
      <c r="O1271"/>
      <c r="P1271"/>
      <c r="Q1271"/>
      <c r="R1271"/>
    </row>
    <row r="1272" spans="2:38" ht="15" thickBot="1">
      <c r="B1272" s="772" t="s">
        <v>1197</v>
      </c>
      <c r="C1272" s="376">
        <v>1</v>
      </c>
      <c r="D1272" s="771">
        <v>3.2</v>
      </c>
      <c r="E1272" s="104">
        <v>2.23E-2</v>
      </c>
      <c r="F1272" s="104"/>
      <c r="I1272" s="600"/>
      <c r="R1272" s="600"/>
    </row>
    <row r="1273" spans="2:38" ht="28.8">
      <c r="B1273" s="772" t="s">
        <v>1198</v>
      </c>
      <c r="C1273" s="376">
        <v>1</v>
      </c>
      <c r="D1273" s="771">
        <v>3.2</v>
      </c>
      <c r="E1273" s="104">
        <v>2.1700000000000001E-2</v>
      </c>
      <c r="F1273" s="104"/>
      <c r="I1273" s="547" t="s">
        <v>558</v>
      </c>
      <c r="J1273" s="77" t="s">
        <v>63</v>
      </c>
      <c r="K1273" s="507" t="s">
        <v>44</v>
      </c>
      <c r="L1273" s="549" t="s">
        <v>297</v>
      </c>
      <c r="M1273" s="508" t="s">
        <v>292</v>
      </c>
      <c r="N1273" s="545" t="s">
        <v>46</v>
      </c>
      <c r="O1273" s="549" t="s">
        <v>293</v>
      </c>
      <c r="P1273" s="508" t="s">
        <v>294</v>
      </c>
      <c r="Q1273"/>
      <c r="R1273"/>
      <c r="AJ1273" s="95" t="str">
        <f>+I1273</f>
        <v>EN040</v>
      </c>
      <c r="AK1273" s="96" t="s">
        <v>62</v>
      </c>
    </row>
    <row r="1274" spans="2:38" ht="15" thickBot="1">
      <c r="B1274" s="772" t="s">
        <v>1199</v>
      </c>
      <c r="C1274" s="376">
        <v>1</v>
      </c>
      <c r="D1274" s="771">
        <v>3.2</v>
      </c>
      <c r="E1274" s="104">
        <v>0.03</v>
      </c>
      <c r="F1274" s="104"/>
      <c r="H1274" s="607">
        <v>1035</v>
      </c>
      <c r="I1274" s="510">
        <f t="shared" ref="I1274:I1313" si="511">IF(H1274="",
   IFERROR(MATCH("**", B:B, 0), ""),
   IFERROR(MATCH("* "&amp;H1274&amp;" *", B:B, 0), "")
)</f>
        <v>1289</v>
      </c>
      <c r="J1274" s="53" t="str" cm="1">
        <f t="array" aca="1" ref="J1274" ca="1">INDIRECT("B" &amp; I1274)</f>
        <v>NIVEL 974 M4 7S T.PM 1035 24-04-2026</v>
      </c>
      <c r="K1274" s="511">
        <f t="shared" ref="K1274:K1313" ca="1" si="512">INDEX(D:D, MATCH(J1274, $B:$B, 0))</f>
        <v>3.2</v>
      </c>
      <c r="L1274" s="508">
        <f t="shared" ref="L1274:L1313" ca="1" si="513">INDEX(E:E, MATCH($J1274, $B:$B, 0))*0.9</f>
        <v>9.810000000000001E-3</v>
      </c>
      <c r="M1274" s="508">
        <f t="shared" ref="M1274:M1313" ca="1" si="514">INDEX(F:F, MATCH($J1274, $B:$B, 0))*0.9</f>
        <v>0</v>
      </c>
      <c r="N1274" s="512">
        <f t="shared" ref="N1274:N1313" ca="1" si="515">INDEX(G:G, MATCH($J$578, $B:$B, 0))</f>
        <v>0</v>
      </c>
      <c r="O1274" s="512">
        <f ca="1">+IF(L1274=0,N1274*0.9,L1274*0.9)</f>
        <v>8.8290000000000018E-3</v>
      </c>
      <c r="P1274" s="513">
        <f ca="1">+M1274*0.9</f>
        <v>0</v>
      </c>
      <c r="Q1274" s="514" t="str">
        <f t="shared" ref="Q1274:Q1289" ca="1" si="516">+IF(L1274=0,"-","Dump")</f>
        <v>Dump</v>
      </c>
      <c r="R1274" s="515">
        <f t="shared" ref="R1274:R1289" ca="1" si="517">+K1274/4.5</f>
        <v>0.71111111111111114</v>
      </c>
      <c r="AJ1274" s="520">
        <f ca="1">+K1314-SUMIF(AE:AE, AJ1273, AA:AA)</f>
        <v>-35.309999999999945</v>
      </c>
      <c r="AK1274" s="521">
        <f ca="1">O1314</f>
        <v>1.2901274999999993E-2</v>
      </c>
      <c r="AL1274" s="102">
        <f ca="1">COUNTIF(AE:AE, AJ1273)</f>
        <v>5</v>
      </c>
    </row>
    <row r="1275" spans="2:38" ht="15" thickBot="1">
      <c r="B1275" s="772" t="s">
        <v>1200</v>
      </c>
      <c r="C1275" s="376">
        <v>1</v>
      </c>
      <c r="D1275" s="771">
        <v>3.2</v>
      </c>
      <c r="E1275" s="104">
        <v>1.7000000000000001E-2</v>
      </c>
      <c r="F1275" s="104"/>
      <c r="H1275" s="607">
        <v>1036</v>
      </c>
      <c r="I1275" s="510">
        <f t="shared" si="511"/>
        <v>1290</v>
      </c>
      <c r="J1275" s="53" t="str" cm="1">
        <f t="array" aca="1" ref="J1275" ca="1">INDIRECT("B" &amp; I1275)</f>
        <v>NIVEL 974 M4 7S T.PM 1036 24-04-2026</v>
      </c>
      <c r="K1275" s="511">
        <f t="shared" ca="1" si="512"/>
        <v>3.2</v>
      </c>
      <c r="L1275" s="508">
        <f t="shared" ca="1" si="513"/>
        <v>1.197E-2</v>
      </c>
      <c r="M1275" s="508">
        <f t="shared" ca="1" si="514"/>
        <v>0</v>
      </c>
      <c r="N1275" s="512">
        <f t="shared" ca="1" si="515"/>
        <v>0</v>
      </c>
      <c r="O1275" s="512">
        <f t="shared" ref="O1275:O1289" ca="1" si="518">+IF(L1275=0,N1275*0.9,L1275*0.9)</f>
        <v>1.0773E-2</v>
      </c>
      <c r="P1275" s="513">
        <f t="shared" ref="P1275:P1289" ca="1" si="519">+M1275*0.9</f>
        <v>0</v>
      </c>
      <c r="Q1275" s="514" t="str">
        <f t="shared" ca="1" si="516"/>
        <v>Dump</v>
      </c>
      <c r="R1275" s="515">
        <f t="shared" ca="1" si="517"/>
        <v>0.71111111111111114</v>
      </c>
      <c r="AJ1275" s="105" t="s">
        <v>83</v>
      </c>
      <c r="AK1275" s="101"/>
    </row>
    <row r="1276" spans="2:38">
      <c r="B1276" s="772" t="s">
        <v>1201</v>
      </c>
      <c r="C1276" s="376">
        <v>1</v>
      </c>
      <c r="D1276" s="771">
        <v>3.2</v>
      </c>
      <c r="E1276" s="104">
        <v>0.03</v>
      </c>
      <c r="F1276" s="104"/>
      <c r="H1276" s="607">
        <v>1037</v>
      </c>
      <c r="I1276" s="510">
        <f t="shared" si="511"/>
        <v>1291</v>
      </c>
      <c r="J1276" s="53" t="str" cm="1">
        <f t="array" aca="1" ref="J1276" ca="1">INDIRECT("B" &amp; I1276)</f>
        <v>NIVEL 974 M4 7S T.PM 1037 24-04-2026</v>
      </c>
      <c r="K1276" s="511">
        <f t="shared" ca="1" si="512"/>
        <v>3.2</v>
      </c>
      <c r="L1276" s="508">
        <f t="shared" ca="1" si="513"/>
        <v>1.593E-2</v>
      </c>
      <c r="M1276" s="508">
        <f t="shared" ca="1" si="514"/>
        <v>0</v>
      </c>
      <c r="N1276" s="512">
        <f t="shared" ca="1" si="515"/>
        <v>0</v>
      </c>
      <c r="O1276" s="512">
        <f t="shared" ca="1" si="518"/>
        <v>1.4337000000000001E-2</v>
      </c>
      <c r="P1276" s="513">
        <f t="shared" ca="1" si="519"/>
        <v>0</v>
      </c>
      <c r="Q1276" s="514" t="str">
        <f t="shared" ca="1" si="516"/>
        <v>Dump</v>
      </c>
      <c r="R1276" s="515">
        <f t="shared" ca="1" si="517"/>
        <v>0.71111111111111114</v>
      </c>
    </row>
    <row r="1277" spans="2:38">
      <c r="B1277" s="772" t="s">
        <v>1202</v>
      </c>
      <c r="C1277" s="376">
        <v>1</v>
      </c>
      <c r="D1277" s="771">
        <v>3.2</v>
      </c>
      <c r="E1277" s="104">
        <v>2.46E-2</v>
      </c>
      <c r="F1277" s="104"/>
      <c r="H1277" s="607">
        <v>1038</v>
      </c>
      <c r="I1277" s="510">
        <f t="shared" si="511"/>
        <v>1292</v>
      </c>
      <c r="J1277" s="53" t="str" cm="1">
        <f t="array" aca="1" ref="J1277" ca="1">INDIRECT("B" &amp; I1277)</f>
        <v>NIVEL 974 M4 7S T.PM 1038 24-04-2026</v>
      </c>
      <c r="K1277" s="511">
        <f t="shared" ca="1" si="512"/>
        <v>3.2</v>
      </c>
      <c r="L1277" s="508">
        <f t="shared" ca="1" si="513"/>
        <v>1.251E-2</v>
      </c>
      <c r="M1277" s="508">
        <f t="shared" ca="1" si="514"/>
        <v>0</v>
      </c>
      <c r="N1277" s="512">
        <f t="shared" ca="1" si="515"/>
        <v>0</v>
      </c>
      <c r="O1277" s="512">
        <f t="shared" ca="1" si="518"/>
        <v>1.1259E-2</v>
      </c>
      <c r="P1277" s="513">
        <f t="shared" ca="1" si="519"/>
        <v>0</v>
      </c>
      <c r="Q1277" s="514" t="str">
        <f t="shared" ca="1" si="516"/>
        <v>Dump</v>
      </c>
      <c r="R1277" s="515">
        <f t="shared" ca="1" si="517"/>
        <v>0.71111111111111114</v>
      </c>
    </row>
    <row r="1278" spans="2:38">
      <c r="B1278" s="772" t="s">
        <v>1203</v>
      </c>
      <c r="C1278" s="376">
        <v>1</v>
      </c>
      <c r="D1278" s="771">
        <v>3.2</v>
      </c>
      <c r="E1278" s="104">
        <v>1.6E-2</v>
      </c>
      <c r="F1278" s="104"/>
      <c r="H1278" s="607">
        <v>1039</v>
      </c>
      <c r="I1278" s="510">
        <f t="shared" si="511"/>
        <v>1293</v>
      </c>
      <c r="J1278" s="53" t="str" cm="1">
        <f t="array" aca="1" ref="J1278" ca="1">INDIRECT("B" &amp; I1278)</f>
        <v>NIVEL 974 M4 7S T.PM 1039 24-04-2026</v>
      </c>
      <c r="K1278" s="511">
        <f t="shared" ca="1" si="512"/>
        <v>3.2</v>
      </c>
      <c r="L1278" s="508">
        <f t="shared" ca="1" si="513"/>
        <v>1.503E-2</v>
      </c>
      <c r="M1278" s="508">
        <f t="shared" ca="1" si="514"/>
        <v>0</v>
      </c>
      <c r="N1278" s="512">
        <f t="shared" ca="1" si="515"/>
        <v>0</v>
      </c>
      <c r="O1278" s="512">
        <f t="shared" ca="1" si="518"/>
        <v>1.3527000000000001E-2</v>
      </c>
      <c r="P1278" s="513">
        <f t="shared" ca="1" si="519"/>
        <v>0</v>
      </c>
      <c r="Q1278" s="514" t="str">
        <f t="shared" ca="1" si="516"/>
        <v>Dump</v>
      </c>
      <c r="R1278" s="515">
        <f t="shared" ca="1" si="517"/>
        <v>0.71111111111111114</v>
      </c>
    </row>
    <row r="1279" spans="2:38">
      <c r="B1279" s="772" t="s">
        <v>1204</v>
      </c>
      <c r="C1279" s="376">
        <v>1</v>
      </c>
      <c r="D1279" s="771">
        <v>3.2</v>
      </c>
      <c r="E1279" s="104">
        <v>1.7999999999999999E-2</v>
      </c>
      <c r="F1279" s="104"/>
      <c r="H1279" s="607">
        <v>1040</v>
      </c>
      <c r="I1279" s="510">
        <f t="shared" si="511"/>
        <v>1294</v>
      </c>
      <c r="J1279" s="53" t="str" cm="1">
        <f t="array" aca="1" ref="J1279" ca="1">INDIRECT("B" &amp; I1279)</f>
        <v>NIVEL 974 M4 7S T.PM 1040 24-04-2026</v>
      </c>
      <c r="K1279" s="511">
        <f t="shared" ca="1" si="512"/>
        <v>3.2</v>
      </c>
      <c r="L1279" s="508">
        <f t="shared" ca="1" si="513"/>
        <v>1.4489999999999999E-2</v>
      </c>
      <c r="M1279" s="508">
        <f t="shared" ca="1" si="514"/>
        <v>0</v>
      </c>
      <c r="N1279" s="512">
        <f t="shared" ca="1" si="515"/>
        <v>0</v>
      </c>
      <c r="O1279" s="512">
        <f t="shared" ca="1" si="518"/>
        <v>1.3041000000000001E-2</v>
      </c>
      <c r="P1279" s="513">
        <f t="shared" ca="1" si="519"/>
        <v>0</v>
      </c>
      <c r="Q1279" s="514" t="str">
        <f t="shared" ca="1" si="516"/>
        <v>Dump</v>
      </c>
      <c r="R1279" s="515">
        <f t="shared" ca="1" si="517"/>
        <v>0.71111111111111114</v>
      </c>
    </row>
    <row r="1280" spans="2:38">
      <c r="B1280" s="772" t="s">
        <v>1205</v>
      </c>
      <c r="C1280" s="376">
        <v>1</v>
      </c>
      <c r="D1280" s="771">
        <v>3.2</v>
      </c>
      <c r="E1280" s="104">
        <v>1.9599999999999999E-2</v>
      </c>
      <c r="F1280" s="104"/>
      <c r="H1280" s="607">
        <v>1041</v>
      </c>
      <c r="I1280" s="510">
        <f t="shared" si="511"/>
        <v>1295</v>
      </c>
      <c r="J1280" s="53" t="str" cm="1">
        <f t="array" aca="1" ref="J1280" ca="1">INDIRECT("B" &amp; I1280)</f>
        <v>NIVEL 974 M4 7S T.PM 1041 24-04-2026</v>
      </c>
      <c r="K1280" s="511">
        <f t="shared" ca="1" si="512"/>
        <v>3.2</v>
      </c>
      <c r="L1280" s="508">
        <f t="shared" ca="1" si="513"/>
        <v>1.6470000000000002E-2</v>
      </c>
      <c r="M1280" s="508">
        <f t="shared" ca="1" si="514"/>
        <v>0</v>
      </c>
      <c r="N1280" s="512">
        <f t="shared" ca="1" si="515"/>
        <v>0</v>
      </c>
      <c r="O1280" s="512">
        <f t="shared" ca="1" si="518"/>
        <v>1.4823000000000003E-2</v>
      </c>
      <c r="P1280" s="513">
        <f t="shared" ca="1" si="519"/>
        <v>0</v>
      </c>
      <c r="Q1280" s="514" t="str">
        <f t="shared" ca="1" si="516"/>
        <v>Dump</v>
      </c>
      <c r="R1280" s="515">
        <f t="shared" ca="1" si="517"/>
        <v>0.71111111111111114</v>
      </c>
    </row>
    <row r="1281" spans="2:18">
      <c r="B1281" s="772" t="s">
        <v>1206</v>
      </c>
      <c r="C1281" s="376">
        <v>1</v>
      </c>
      <c r="D1281" s="771">
        <v>3.2</v>
      </c>
      <c r="E1281" s="104">
        <v>1.52E-2</v>
      </c>
      <c r="F1281" s="104"/>
      <c r="H1281" s="607">
        <v>1042</v>
      </c>
      <c r="I1281" s="510">
        <f t="shared" si="511"/>
        <v>1296</v>
      </c>
      <c r="J1281" s="53" t="str" cm="1">
        <f t="array" aca="1" ref="J1281" ca="1">INDIRECT("B" &amp; I1281)</f>
        <v>NIVEL 974 M4 7S T.PM 1042 24-04-2026</v>
      </c>
      <c r="K1281" s="511">
        <f t="shared" ca="1" si="512"/>
        <v>3.2</v>
      </c>
      <c r="L1281" s="508">
        <f t="shared" ca="1" si="513"/>
        <v>1.5480000000000001E-2</v>
      </c>
      <c r="M1281" s="508">
        <f t="shared" ca="1" si="514"/>
        <v>0</v>
      </c>
      <c r="N1281" s="512">
        <f t="shared" ca="1" si="515"/>
        <v>0</v>
      </c>
      <c r="O1281" s="512">
        <f t="shared" ca="1" si="518"/>
        <v>1.3932000000000002E-2</v>
      </c>
      <c r="P1281" s="513">
        <f t="shared" ca="1" si="519"/>
        <v>0</v>
      </c>
      <c r="Q1281" s="514" t="str">
        <f t="shared" ca="1" si="516"/>
        <v>Dump</v>
      </c>
      <c r="R1281" s="515">
        <f t="shared" ca="1" si="517"/>
        <v>0.71111111111111114</v>
      </c>
    </row>
    <row r="1282" spans="2:18">
      <c r="B1282" s="772" t="s">
        <v>1207</v>
      </c>
      <c r="C1282" s="376">
        <v>1</v>
      </c>
      <c r="D1282" s="771">
        <v>3.2</v>
      </c>
      <c r="E1282" s="104">
        <v>1.8700000000000001E-2</v>
      </c>
      <c r="F1282" s="104"/>
      <c r="H1282" s="607">
        <v>1043</v>
      </c>
      <c r="I1282" s="510">
        <f t="shared" si="511"/>
        <v>1297</v>
      </c>
      <c r="J1282" s="53" t="str" cm="1">
        <f t="array" aca="1" ref="J1282" ca="1">INDIRECT("B" &amp; I1282)</f>
        <v>NIVEL 974 M4 7S T.PM 1043 24-04-2026</v>
      </c>
      <c r="K1282" s="511">
        <f t="shared" ca="1" si="512"/>
        <v>3.2</v>
      </c>
      <c r="L1282" s="508">
        <f t="shared" ca="1" si="513"/>
        <v>1.242E-2</v>
      </c>
      <c r="M1282" s="508">
        <f t="shared" ca="1" si="514"/>
        <v>0</v>
      </c>
      <c r="N1282" s="512">
        <f t="shared" ca="1" si="515"/>
        <v>0</v>
      </c>
      <c r="O1282" s="512">
        <f t="shared" ca="1" si="518"/>
        <v>1.1178E-2</v>
      </c>
      <c r="P1282" s="513">
        <f t="shared" ca="1" si="519"/>
        <v>0</v>
      </c>
      <c r="Q1282" s="514" t="str">
        <f t="shared" ca="1" si="516"/>
        <v>Dump</v>
      </c>
      <c r="R1282" s="515">
        <f t="shared" ca="1" si="517"/>
        <v>0.71111111111111114</v>
      </c>
    </row>
    <row r="1283" spans="2:18">
      <c r="B1283" s="772" t="s">
        <v>1208</v>
      </c>
      <c r="C1283" s="376">
        <v>1</v>
      </c>
      <c r="D1283" s="771">
        <v>3.2</v>
      </c>
      <c r="E1283" s="104">
        <v>1.4800000000000001E-2</v>
      </c>
      <c r="F1283" s="104"/>
      <c r="H1283" s="607">
        <v>1044</v>
      </c>
      <c r="I1283" s="510">
        <f t="shared" si="511"/>
        <v>1298</v>
      </c>
      <c r="J1283" s="53" t="str" cm="1">
        <f t="array" aca="1" ref="J1283" ca="1">INDIRECT("B" &amp; I1283)</f>
        <v>NIVEL 974 M4 7S T.PM 1044 24-04-2026</v>
      </c>
      <c r="K1283" s="511">
        <f t="shared" ca="1" si="512"/>
        <v>3.2</v>
      </c>
      <c r="L1283" s="508">
        <f t="shared" ca="1" si="513"/>
        <v>1.737E-2</v>
      </c>
      <c r="M1283" s="508">
        <f t="shared" ca="1" si="514"/>
        <v>0</v>
      </c>
      <c r="N1283" s="512">
        <f t="shared" ca="1" si="515"/>
        <v>0</v>
      </c>
      <c r="O1283" s="512">
        <f t="shared" ca="1" si="518"/>
        <v>1.5633000000000001E-2</v>
      </c>
      <c r="P1283" s="513">
        <f t="shared" ca="1" si="519"/>
        <v>0</v>
      </c>
      <c r="Q1283" s="514" t="str">
        <f t="shared" ca="1" si="516"/>
        <v>Dump</v>
      </c>
      <c r="R1283" s="515">
        <f t="shared" ca="1" si="517"/>
        <v>0.71111111111111114</v>
      </c>
    </row>
    <row r="1284" spans="2:18">
      <c r="B1284" s="772" t="s">
        <v>1209</v>
      </c>
      <c r="C1284" s="376">
        <v>1</v>
      </c>
      <c r="D1284" s="771">
        <v>3.2</v>
      </c>
      <c r="E1284" s="104">
        <v>1.77E-2</v>
      </c>
      <c r="F1284" s="104"/>
      <c r="H1284" s="621">
        <v>1055</v>
      </c>
      <c r="I1284" s="510">
        <f t="shared" si="511"/>
        <v>1309</v>
      </c>
      <c r="J1284" s="53" t="str" cm="1">
        <f t="array" aca="1" ref="J1284" ca="1">INDIRECT("B" &amp; I1284)</f>
        <v>NIVEL 974 M4 6N T.PM 1055 27-04-2026</v>
      </c>
      <c r="K1284" s="511">
        <f t="shared" ca="1" si="512"/>
        <v>3.2</v>
      </c>
      <c r="L1284" s="508">
        <f t="shared" ca="1" si="513"/>
        <v>1.3679999999999999E-2</v>
      </c>
      <c r="M1284" s="508">
        <f t="shared" ca="1" si="514"/>
        <v>0</v>
      </c>
      <c r="N1284" s="512">
        <f t="shared" ca="1" si="515"/>
        <v>0</v>
      </c>
      <c r="O1284" s="512">
        <f t="shared" ca="1" si="518"/>
        <v>1.2312E-2</v>
      </c>
      <c r="P1284" s="513">
        <f t="shared" ca="1" si="519"/>
        <v>0</v>
      </c>
      <c r="Q1284" s="514" t="str">
        <f t="shared" ca="1" si="516"/>
        <v>Dump</v>
      </c>
      <c r="R1284" s="515">
        <f t="shared" ca="1" si="517"/>
        <v>0.71111111111111114</v>
      </c>
    </row>
    <row r="1285" spans="2:18">
      <c r="B1285" s="772" t="s">
        <v>1210</v>
      </c>
      <c r="C1285" s="376">
        <v>1</v>
      </c>
      <c r="D1285" s="771">
        <v>3.2</v>
      </c>
      <c r="E1285" s="104">
        <v>1.8100000000000002E-2</v>
      </c>
      <c r="F1285" s="104"/>
      <c r="H1285" s="621">
        <v>1056</v>
      </c>
      <c r="I1285" s="510">
        <f t="shared" si="511"/>
        <v>1310</v>
      </c>
      <c r="J1285" s="53" t="str" cm="1">
        <f t="array" aca="1" ref="J1285" ca="1">INDIRECT("B" &amp; I1285)</f>
        <v>NIVEL 974 M4 6N T.PM 1056 27-04-2026</v>
      </c>
      <c r="K1285" s="511">
        <f t="shared" ca="1" si="512"/>
        <v>3.2</v>
      </c>
      <c r="L1285" s="508">
        <f t="shared" ca="1" si="513"/>
        <v>2.0160000000000001E-2</v>
      </c>
      <c r="M1285" s="508">
        <f t="shared" ca="1" si="514"/>
        <v>0</v>
      </c>
      <c r="N1285" s="512">
        <f t="shared" ca="1" si="515"/>
        <v>0</v>
      </c>
      <c r="O1285" s="512">
        <f t="shared" ca="1" si="518"/>
        <v>1.8144E-2</v>
      </c>
      <c r="P1285" s="513">
        <f t="shared" ca="1" si="519"/>
        <v>0</v>
      </c>
      <c r="Q1285" s="514" t="str">
        <f t="shared" ca="1" si="516"/>
        <v>Dump</v>
      </c>
      <c r="R1285" s="515">
        <f t="shared" ca="1" si="517"/>
        <v>0.71111111111111114</v>
      </c>
    </row>
    <row r="1286" spans="2:18">
      <c r="B1286" s="772" t="s">
        <v>1211</v>
      </c>
      <c r="C1286" s="376">
        <v>1</v>
      </c>
      <c r="D1286" s="771">
        <v>3.2</v>
      </c>
      <c r="E1286" s="104">
        <v>1.2999999999999999E-2</v>
      </c>
      <c r="F1286" s="104"/>
      <c r="H1286" s="621">
        <v>1057</v>
      </c>
      <c r="I1286" s="510">
        <f t="shared" si="511"/>
        <v>1311</v>
      </c>
      <c r="J1286" s="53" t="str" cm="1">
        <f t="array" aca="1" ref="J1286" ca="1">INDIRECT("B" &amp; I1286)</f>
        <v>NIVEL 974 M4 6N T.PM 1057 27-04-2026</v>
      </c>
      <c r="K1286" s="511">
        <f t="shared" ca="1" si="512"/>
        <v>3.2</v>
      </c>
      <c r="L1286" s="508">
        <f t="shared" ca="1" si="513"/>
        <v>1.908E-2</v>
      </c>
      <c r="M1286" s="508">
        <f t="shared" ca="1" si="514"/>
        <v>0</v>
      </c>
      <c r="N1286" s="512">
        <f t="shared" ca="1" si="515"/>
        <v>0</v>
      </c>
      <c r="O1286" s="512">
        <f t="shared" ca="1" si="518"/>
        <v>1.7172E-2</v>
      </c>
      <c r="P1286" s="513">
        <f t="shared" ca="1" si="519"/>
        <v>0</v>
      </c>
      <c r="Q1286" s="514" t="str">
        <f t="shared" ca="1" si="516"/>
        <v>Dump</v>
      </c>
      <c r="R1286" s="515">
        <f t="shared" ca="1" si="517"/>
        <v>0.71111111111111114</v>
      </c>
    </row>
    <row r="1287" spans="2:18">
      <c r="B1287" s="772" t="s">
        <v>1212</v>
      </c>
      <c r="C1287" s="376">
        <v>1</v>
      </c>
      <c r="D1287" s="771">
        <v>3.2</v>
      </c>
      <c r="E1287" s="104">
        <v>1.15E-2</v>
      </c>
      <c r="F1287" s="104"/>
      <c r="H1287" s="621">
        <v>1058</v>
      </c>
      <c r="I1287" s="510">
        <f t="shared" si="511"/>
        <v>1312</v>
      </c>
      <c r="J1287" s="53" t="str" cm="1">
        <f t="array" aca="1" ref="J1287" ca="1">INDIRECT("B" &amp; I1287)</f>
        <v>NIVEL 974 M4 6N T.PM 1058 27-04-2026</v>
      </c>
      <c r="K1287" s="511">
        <f t="shared" ca="1" si="512"/>
        <v>3.2</v>
      </c>
      <c r="L1287" s="508">
        <f t="shared" ca="1" si="513"/>
        <v>1.6920000000000001E-2</v>
      </c>
      <c r="M1287" s="508">
        <f t="shared" ca="1" si="514"/>
        <v>0</v>
      </c>
      <c r="N1287" s="512">
        <f t="shared" ca="1" si="515"/>
        <v>0</v>
      </c>
      <c r="O1287" s="512">
        <f t="shared" ca="1" si="518"/>
        <v>1.5228000000000002E-2</v>
      </c>
      <c r="P1287" s="513">
        <f t="shared" ca="1" si="519"/>
        <v>0</v>
      </c>
      <c r="Q1287" s="514" t="str">
        <f t="shared" ca="1" si="516"/>
        <v>Dump</v>
      </c>
      <c r="R1287" s="515">
        <f t="shared" ca="1" si="517"/>
        <v>0.71111111111111114</v>
      </c>
    </row>
    <row r="1288" spans="2:18">
      <c r="B1288" s="772" t="s">
        <v>1213</v>
      </c>
      <c r="C1288" s="376">
        <v>1</v>
      </c>
      <c r="D1288" s="771">
        <v>3.2</v>
      </c>
      <c r="E1288" s="104">
        <v>1.38E-2</v>
      </c>
      <c r="F1288" s="104"/>
      <c r="H1288" s="621">
        <v>1059</v>
      </c>
      <c r="I1288" s="510">
        <f t="shared" si="511"/>
        <v>1313</v>
      </c>
      <c r="J1288" s="53" t="str" cm="1">
        <f t="array" aca="1" ref="J1288" ca="1">INDIRECT("B" &amp; I1288)</f>
        <v>NIVEL 974 M4 6N T.PM 1059 27-04-2026</v>
      </c>
      <c r="K1288" s="511">
        <f t="shared" ca="1" si="512"/>
        <v>3.2</v>
      </c>
      <c r="L1288" s="508">
        <f t="shared" ca="1" si="513"/>
        <v>1.7820000000000003E-2</v>
      </c>
      <c r="M1288" s="508">
        <f t="shared" ca="1" si="514"/>
        <v>0</v>
      </c>
      <c r="N1288" s="512">
        <f t="shared" ca="1" si="515"/>
        <v>0</v>
      </c>
      <c r="O1288" s="512">
        <f t="shared" ca="1" si="518"/>
        <v>1.6038000000000004E-2</v>
      </c>
      <c r="P1288" s="513">
        <f t="shared" ca="1" si="519"/>
        <v>0</v>
      </c>
      <c r="Q1288" s="514" t="str">
        <f t="shared" ca="1" si="516"/>
        <v>Dump</v>
      </c>
      <c r="R1288" s="515">
        <f t="shared" ca="1" si="517"/>
        <v>0.71111111111111114</v>
      </c>
    </row>
    <row r="1289" spans="2:18">
      <c r="B1289" s="772" t="s">
        <v>1214</v>
      </c>
      <c r="C1289" s="376">
        <v>1</v>
      </c>
      <c r="D1289" s="771">
        <v>3.2</v>
      </c>
      <c r="E1289" s="104">
        <v>1.09E-2</v>
      </c>
      <c r="F1289" s="104"/>
      <c r="H1289" s="621">
        <v>1060</v>
      </c>
      <c r="I1289" s="510">
        <f t="shared" si="511"/>
        <v>1314</v>
      </c>
      <c r="J1289" s="53" t="str" cm="1">
        <f t="array" aca="1" ref="J1289" ca="1">INDIRECT("B" &amp; I1289)</f>
        <v>NIVEL 974 M4 6N T.PM 1060 27-04-2026</v>
      </c>
      <c r="K1289" s="511">
        <f t="shared" ca="1" si="512"/>
        <v>3.2</v>
      </c>
      <c r="L1289" s="508">
        <f t="shared" ca="1" si="513"/>
        <v>1.188E-2</v>
      </c>
      <c r="M1289" s="508">
        <f t="shared" ca="1" si="514"/>
        <v>0</v>
      </c>
      <c r="N1289" s="512">
        <f t="shared" ca="1" si="515"/>
        <v>0</v>
      </c>
      <c r="O1289" s="512">
        <f t="shared" ca="1" si="518"/>
        <v>1.0692E-2</v>
      </c>
      <c r="P1289" s="513">
        <f t="shared" ca="1" si="519"/>
        <v>0</v>
      </c>
      <c r="Q1289" s="514" t="str">
        <f t="shared" ca="1" si="516"/>
        <v>Dump</v>
      </c>
      <c r="R1289" s="515">
        <f t="shared" ca="1" si="517"/>
        <v>0.71111111111111114</v>
      </c>
    </row>
    <row r="1290" spans="2:18">
      <c r="B1290" s="772" t="s">
        <v>1215</v>
      </c>
      <c r="C1290" s="376">
        <v>1</v>
      </c>
      <c r="D1290" s="771">
        <v>3.2</v>
      </c>
      <c r="E1290" s="104">
        <v>1.3299999999999999E-2</v>
      </c>
      <c r="F1290" s="104"/>
      <c r="H1290" s="621">
        <v>1061</v>
      </c>
      <c r="I1290" s="510">
        <f t="shared" si="511"/>
        <v>1315</v>
      </c>
      <c r="J1290" s="53" t="str" cm="1">
        <f t="array" aca="1" ref="J1290" ca="1">INDIRECT("B" &amp; I1290)</f>
        <v>NIVEL 974 M4 6N T.PM 1061 27-04-2026</v>
      </c>
      <c r="K1290" s="511">
        <f t="shared" ca="1" si="512"/>
        <v>3.2</v>
      </c>
      <c r="L1290" s="508">
        <f t="shared" ca="1" si="513"/>
        <v>1.341E-2</v>
      </c>
      <c r="M1290" s="508">
        <f t="shared" ca="1" si="514"/>
        <v>0</v>
      </c>
      <c r="N1290" s="512">
        <f t="shared" ca="1" si="515"/>
        <v>0</v>
      </c>
      <c r="O1290" s="512">
        <f t="shared" ref="O1290:O1291" ca="1" si="520">+IF(L1290=0,N1290*0.9,L1290*0.9)</f>
        <v>1.2069E-2</v>
      </c>
      <c r="P1290" s="513">
        <f t="shared" ref="P1290:P1291" ca="1" si="521">+M1290*0.9</f>
        <v>0</v>
      </c>
      <c r="Q1290" s="514" t="str">
        <f t="shared" ref="Q1290:Q1291" ca="1" si="522">+IF(L1290=0,"-","Dump")</f>
        <v>Dump</v>
      </c>
      <c r="R1290" s="515">
        <f t="shared" ref="R1290:R1291" ca="1" si="523">+K1290/4.5</f>
        <v>0.71111111111111114</v>
      </c>
    </row>
    <row r="1291" spans="2:18">
      <c r="B1291" s="772" t="s">
        <v>1216</v>
      </c>
      <c r="C1291" s="376">
        <v>1</v>
      </c>
      <c r="D1291" s="771">
        <v>3.2</v>
      </c>
      <c r="E1291" s="104">
        <v>1.77E-2</v>
      </c>
      <c r="F1291" s="104"/>
      <c r="H1291" s="621">
        <v>1062</v>
      </c>
      <c r="I1291" s="510">
        <f t="shared" si="511"/>
        <v>1316</v>
      </c>
      <c r="J1291" s="53" t="str" cm="1">
        <f t="array" aca="1" ref="J1291" ca="1">INDIRECT("B" &amp; I1291)</f>
        <v>NIVEL 974 M4 6N T.PM 1062 27-04-2026</v>
      </c>
      <c r="K1291" s="511">
        <f t="shared" ca="1" si="512"/>
        <v>3.2</v>
      </c>
      <c r="L1291" s="508">
        <f t="shared" ca="1" si="513"/>
        <v>1.9980000000000001E-2</v>
      </c>
      <c r="M1291" s="508">
        <f t="shared" ca="1" si="514"/>
        <v>0</v>
      </c>
      <c r="N1291" s="512">
        <f t="shared" ca="1" si="515"/>
        <v>0</v>
      </c>
      <c r="O1291" s="512">
        <f t="shared" ca="1" si="520"/>
        <v>1.7982000000000001E-2</v>
      </c>
      <c r="P1291" s="513">
        <f t="shared" ca="1" si="521"/>
        <v>0</v>
      </c>
      <c r="Q1291" s="514" t="str">
        <f t="shared" ca="1" si="522"/>
        <v>Dump</v>
      </c>
      <c r="R1291" s="515">
        <f t="shared" ca="1" si="523"/>
        <v>0.71111111111111114</v>
      </c>
    </row>
    <row r="1292" spans="2:18">
      <c r="B1292" s="772" t="s">
        <v>1217</v>
      </c>
      <c r="C1292" s="376">
        <v>1</v>
      </c>
      <c r="D1292" s="771">
        <v>3.2</v>
      </c>
      <c r="E1292" s="104">
        <v>1.3899999999999999E-2</v>
      </c>
      <c r="F1292" s="104"/>
      <c r="H1292" s="621">
        <v>1063</v>
      </c>
      <c r="I1292" s="510">
        <f t="shared" si="511"/>
        <v>1317</v>
      </c>
      <c r="J1292" s="53" t="str" cm="1">
        <f t="array" aca="1" ref="J1292" ca="1">INDIRECT("B" &amp; I1292)</f>
        <v>NIVEL 974 M4 6N T.PM 1063 27-04-2026</v>
      </c>
      <c r="K1292" s="511">
        <f t="shared" ca="1" si="512"/>
        <v>3.2</v>
      </c>
      <c r="L1292" s="508">
        <f t="shared" ca="1" si="513"/>
        <v>1.3590000000000001E-2</v>
      </c>
      <c r="M1292" s="508">
        <f t="shared" ca="1" si="514"/>
        <v>0</v>
      </c>
      <c r="N1292" s="512">
        <f t="shared" ca="1" si="515"/>
        <v>0</v>
      </c>
      <c r="O1292" s="512">
        <f t="shared" ref="O1292:O1313" ca="1" si="524">+IF(L1292=0,N1292*0.9,L1292*0.9)</f>
        <v>1.2231000000000002E-2</v>
      </c>
      <c r="P1292" s="513">
        <f t="shared" ref="P1292:P1313" ca="1" si="525">+M1292*0.9</f>
        <v>0</v>
      </c>
      <c r="Q1292" s="514" t="str">
        <f t="shared" ref="Q1292:Q1313" ca="1" si="526">+IF(L1292=0,"-","Dump")</f>
        <v>Dump</v>
      </c>
      <c r="R1292" s="515">
        <f t="shared" ref="R1292:R1313" ca="1" si="527">+K1292/4.5</f>
        <v>0.71111111111111114</v>
      </c>
    </row>
    <row r="1293" spans="2:18">
      <c r="B1293" s="772" t="s">
        <v>1218</v>
      </c>
      <c r="C1293" s="376">
        <v>1</v>
      </c>
      <c r="D1293" s="771">
        <v>3.2</v>
      </c>
      <c r="E1293" s="104">
        <v>1.67E-2</v>
      </c>
      <c r="F1293" s="104"/>
      <c r="H1293" s="621">
        <v>1064</v>
      </c>
      <c r="I1293" s="510">
        <f t="shared" si="511"/>
        <v>1318</v>
      </c>
      <c r="J1293" s="53" t="str" cm="1">
        <f t="array" aca="1" ref="J1293" ca="1">INDIRECT("B" &amp; I1293)</f>
        <v>NIVEL 974 M4 6N T.PM 1064 27-04-2026</v>
      </c>
      <c r="K1293" s="511">
        <f t="shared" ca="1" si="512"/>
        <v>3.2</v>
      </c>
      <c r="L1293" s="508">
        <f t="shared" ca="1" si="513"/>
        <v>1.3950000000000001E-2</v>
      </c>
      <c r="M1293" s="508">
        <f t="shared" ca="1" si="514"/>
        <v>0</v>
      </c>
      <c r="N1293" s="512">
        <f t="shared" ca="1" si="515"/>
        <v>0</v>
      </c>
      <c r="O1293" s="512">
        <f t="shared" ca="1" si="524"/>
        <v>1.2555E-2</v>
      </c>
      <c r="P1293" s="513">
        <f t="shared" ca="1" si="525"/>
        <v>0</v>
      </c>
      <c r="Q1293" s="514" t="str">
        <f t="shared" ca="1" si="526"/>
        <v>Dump</v>
      </c>
      <c r="R1293" s="515">
        <f t="shared" ca="1" si="527"/>
        <v>0.71111111111111114</v>
      </c>
    </row>
    <row r="1294" spans="2:18">
      <c r="B1294" s="772" t="s">
        <v>1219</v>
      </c>
      <c r="C1294" s="376">
        <v>1</v>
      </c>
      <c r="D1294" s="771">
        <v>3.2</v>
      </c>
      <c r="E1294" s="104">
        <v>1.61E-2</v>
      </c>
      <c r="F1294" s="104"/>
      <c r="H1294" s="621">
        <v>1065</v>
      </c>
      <c r="I1294" s="510">
        <f t="shared" si="511"/>
        <v>1319</v>
      </c>
      <c r="J1294" s="53" t="str" cm="1">
        <f t="array" aca="1" ref="J1294" ca="1">INDIRECT("B" &amp; I1294)</f>
        <v>NIVEL 974 M4 6N T.PM 1065 27-04-2026</v>
      </c>
      <c r="K1294" s="511">
        <f t="shared" ca="1" si="512"/>
        <v>3.2</v>
      </c>
      <c r="L1294" s="508">
        <f t="shared" ca="1" si="513"/>
        <v>1.044E-2</v>
      </c>
      <c r="M1294" s="508">
        <f t="shared" ca="1" si="514"/>
        <v>0</v>
      </c>
      <c r="N1294" s="512">
        <f t="shared" ca="1" si="515"/>
        <v>0</v>
      </c>
      <c r="O1294" s="512">
        <f t="shared" ref="O1294:O1299" ca="1" si="528">+IF(L1294=0,N1294*0.9,L1294*0.9)</f>
        <v>9.3959999999999998E-3</v>
      </c>
      <c r="P1294" s="513">
        <f t="shared" ref="P1294:P1299" ca="1" si="529">+M1294*0.9</f>
        <v>0</v>
      </c>
      <c r="Q1294" s="514" t="str">
        <f t="shared" ref="Q1294:Q1299" ca="1" si="530">+IF(L1294=0,"-","Dump")</f>
        <v>Dump</v>
      </c>
      <c r="R1294" s="515">
        <f t="shared" ref="R1294:R1299" ca="1" si="531">+K1294/4.5</f>
        <v>0.71111111111111114</v>
      </c>
    </row>
    <row r="1295" spans="2:18">
      <c r="B1295" s="772" t="s">
        <v>1220</v>
      </c>
      <c r="C1295" s="376">
        <v>1</v>
      </c>
      <c r="D1295" s="771">
        <v>3.2</v>
      </c>
      <c r="E1295" s="104">
        <v>1.83E-2</v>
      </c>
      <c r="F1295" s="104"/>
      <c r="H1295" s="621">
        <v>1066</v>
      </c>
      <c r="I1295" s="510">
        <f t="shared" si="511"/>
        <v>1320</v>
      </c>
      <c r="J1295" s="53" t="str" cm="1">
        <f t="array" aca="1" ref="J1295" ca="1">INDIRECT("B" &amp; I1295)</f>
        <v>NIVEL 974 M4 6N T.PM 1066 27-04-2026</v>
      </c>
      <c r="K1295" s="511">
        <f t="shared" ca="1" si="512"/>
        <v>3.2</v>
      </c>
      <c r="L1295" s="508">
        <f t="shared" ca="1" si="513"/>
        <v>1.6739999999999998E-2</v>
      </c>
      <c r="M1295" s="508">
        <f t="shared" ca="1" si="514"/>
        <v>0</v>
      </c>
      <c r="N1295" s="512">
        <f t="shared" ca="1" si="515"/>
        <v>0</v>
      </c>
      <c r="O1295" s="512">
        <f t="shared" ca="1" si="528"/>
        <v>1.5065999999999998E-2</v>
      </c>
      <c r="P1295" s="513">
        <f t="shared" ca="1" si="529"/>
        <v>0</v>
      </c>
      <c r="Q1295" s="514" t="str">
        <f t="shared" ca="1" si="530"/>
        <v>Dump</v>
      </c>
      <c r="R1295" s="515">
        <f t="shared" ca="1" si="531"/>
        <v>0.71111111111111114</v>
      </c>
    </row>
    <row r="1296" spans="2:18">
      <c r="B1296" s="772" t="s">
        <v>1221</v>
      </c>
      <c r="C1296" s="376">
        <v>1</v>
      </c>
      <c r="D1296" s="771">
        <v>3.2</v>
      </c>
      <c r="E1296" s="104">
        <v>1.72E-2</v>
      </c>
      <c r="F1296" s="104"/>
      <c r="H1296" s="621">
        <v>1067</v>
      </c>
      <c r="I1296" s="510">
        <f t="shared" si="511"/>
        <v>1321</v>
      </c>
      <c r="J1296" s="53" t="str" cm="1">
        <f t="array" aca="1" ref="J1296" ca="1">INDIRECT("B" &amp; I1296)</f>
        <v>NIVEL 974 M4 6N T.PM 1067 27-04-2026</v>
      </c>
      <c r="K1296" s="511">
        <f t="shared" ca="1" si="512"/>
        <v>3.2</v>
      </c>
      <c r="L1296" s="508">
        <f t="shared" ca="1" si="513"/>
        <v>1.179E-2</v>
      </c>
      <c r="M1296" s="508">
        <f t="shared" ca="1" si="514"/>
        <v>0</v>
      </c>
      <c r="N1296" s="512">
        <f t="shared" ca="1" si="515"/>
        <v>0</v>
      </c>
      <c r="O1296" s="512">
        <f t="shared" ca="1" si="528"/>
        <v>1.0611000000000001E-2</v>
      </c>
      <c r="P1296" s="513">
        <f t="shared" ca="1" si="529"/>
        <v>0</v>
      </c>
      <c r="Q1296" s="514" t="str">
        <f t="shared" ca="1" si="530"/>
        <v>Dump</v>
      </c>
      <c r="R1296" s="515">
        <f t="shared" ca="1" si="531"/>
        <v>0.71111111111111114</v>
      </c>
    </row>
    <row r="1297" spans="2:18">
      <c r="B1297" s="772" t="s">
        <v>1222</v>
      </c>
      <c r="C1297" s="376">
        <v>1</v>
      </c>
      <c r="D1297" s="771">
        <v>3.2</v>
      </c>
      <c r="E1297" s="104">
        <v>1.38E-2</v>
      </c>
      <c r="F1297" s="104"/>
      <c r="H1297" s="621">
        <v>1068</v>
      </c>
      <c r="I1297" s="510">
        <f t="shared" si="511"/>
        <v>1322</v>
      </c>
      <c r="J1297" s="53" t="str" cm="1">
        <f t="array" aca="1" ref="J1297" ca="1">INDIRECT("B" &amp; I1297)</f>
        <v>NIVEL 974 M4 7S L32 T.PM 1068 27-04-2026</v>
      </c>
      <c r="K1297" s="511">
        <f t="shared" ca="1" si="512"/>
        <v>3.2</v>
      </c>
      <c r="L1297" s="508">
        <f t="shared" ca="1" si="513"/>
        <v>1.8000000000000002E-2</v>
      </c>
      <c r="M1297" s="508">
        <f t="shared" ca="1" si="514"/>
        <v>0</v>
      </c>
      <c r="N1297" s="512">
        <f t="shared" ca="1" si="515"/>
        <v>0</v>
      </c>
      <c r="O1297" s="512">
        <f t="shared" ca="1" si="528"/>
        <v>1.6200000000000003E-2</v>
      </c>
      <c r="P1297" s="513">
        <f t="shared" ca="1" si="529"/>
        <v>0</v>
      </c>
      <c r="Q1297" s="514" t="str">
        <f t="shared" ca="1" si="530"/>
        <v>Dump</v>
      </c>
      <c r="R1297" s="515">
        <f t="shared" ca="1" si="531"/>
        <v>0.71111111111111114</v>
      </c>
    </row>
    <row r="1298" spans="2:18">
      <c r="B1298" s="772" t="s">
        <v>1223</v>
      </c>
      <c r="C1298" s="376">
        <v>1</v>
      </c>
      <c r="D1298" s="771">
        <v>3.2</v>
      </c>
      <c r="E1298" s="104">
        <v>1.9300000000000001E-2</v>
      </c>
      <c r="F1298" s="104"/>
      <c r="H1298" s="621">
        <v>1069</v>
      </c>
      <c r="I1298" s="510">
        <f t="shared" si="511"/>
        <v>1323</v>
      </c>
      <c r="J1298" s="53" t="str" cm="1">
        <f t="array" aca="1" ref="J1298" ca="1">INDIRECT("B" &amp; I1298)</f>
        <v>NIVEL 974 M4 7S L32 T.PM 1069 27-04-2026</v>
      </c>
      <c r="K1298" s="511">
        <f t="shared" ca="1" si="512"/>
        <v>3.2</v>
      </c>
      <c r="L1298" s="508">
        <f t="shared" ca="1" si="513"/>
        <v>1.3140000000000001E-2</v>
      </c>
      <c r="M1298" s="508">
        <f t="shared" ca="1" si="514"/>
        <v>0</v>
      </c>
      <c r="N1298" s="512">
        <f t="shared" ca="1" si="515"/>
        <v>0</v>
      </c>
      <c r="O1298" s="512">
        <f t="shared" ca="1" si="528"/>
        <v>1.1826000000000001E-2</v>
      </c>
      <c r="P1298" s="513">
        <f t="shared" ca="1" si="529"/>
        <v>0</v>
      </c>
      <c r="Q1298" s="514" t="str">
        <f t="shared" ca="1" si="530"/>
        <v>Dump</v>
      </c>
      <c r="R1298" s="515">
        <f t="shared" ca="1" si="531"/>
        <v>0.71111111111111114</v>
      </c>
    </row>
    <row r="1299" spans="2:18">
      <c r="B1299" s="772" t="s">
        <v>1224</v>
      </c>
      <c r="C1299" s="376">
        <v>1</v>
      </c>
      <c r="D1299" s="771">
        <v>3.2</v>
      </c>
      <c r="E1299" s="104">
        <v>5.7000000000000002E-3</v>
      </c>
      <c r="F1299" s="104"/>
      <c r="H1299" s="621">
        <v>1070</v>
      </c>
      <c r="I1299" s="510">
        <f t="shared" si="511"/>
        <v>1324</v>
      </c>
      <c r="J1299" s="53" t="str" cm="1">
        <f t="array" aca="1" ref="J1299" ca="1">INDIRECT("B" &amp; I1299)</f>
        <v>NIVEL 974 M4 7S L32 T.PM 1070 27-04-2026</v>
      </c>
      <c r="K1299" s="511">
        <f t="shared" ca="1" si="512"/>
        <v>3.2</v>
      </c>
      <c r="L1299" s="508">
        <f t="shared" ca="1" si="513"/>
        <v>1.2330000000000001E-2</v>
      </c>
      <c r="M1299" s="508">
        <f t="shared" ca="1" si="514"/>
        <v>0</v>
      </c>
      <c r="N1299" s="512">
        <f t="shared" ca="1" si="515"/>
        <v>0</v>
      </c>
      <c r="O1299" s="512">
        <f t="shared" ca="1" si="528"/>
        <v>1.1097000000000001E-2</v>
      </c>
      <c r="P1299" s="513">
        <f t="shared" ca="1" si="529"/>
        <v>0</v>
      </c>
      <c r="Q1299" s="514" t="str">
        <f t="shared" ca="1" si="530"/>
        <v>Dump</v>
      </c>
      <c r="R1299" s="515">
        <f t="shared" ca="1" si="531"/>
        <v>0.71111111111111114</v>
      </c>
    </row>
    <row r="1300" spans="2:18">
      <c r="B1300" s="772" t="s">
        <v>1225</v>
      </c>
      <c r="C1300" s="376">
        <v>1</v>
      </c>
      <c r="D1300" s="771">
        <v>3.2</v>
      </c>
      <c r="E1300" s="104">
        <v>8.5000000000000006E-3</v>
      </c>
      <c r="F1300" s="104"/>
      <c r="H1300" s="621">
        <v>1071</v>
      </c>
      <c r="I1300" s="510">
        <f t="shared" si="511"/>
        <v>1325</v>
      </c>
      <c r="J1300" s="53" t="str" cm="1">
        <f t="array" aca="1" ref="J1300" ca="1">INDIRECT("B" &amp; I1300)</f>
        <v>NIVEL 974 M4 7S L32 T.PM 1071 27-04-2026</v>
      </c>
      <c r="K1300" s="511">
        <f t="shared" ca="1" si="512"/>
        <v>3.2</v>
      </c>
      <c r="L1300" s="508">
        <f t="shared" ca="1" si="513"/>
        <v>1.593E-2</v>
      </c>
      <c r="M1300" s="508">
        <f t="shared" ca="1" si="514"/>
        <v>0</v>
      </c>
      <c r="N1300" s="512">
        <f t="shared" ca="1" si="515"/>
        <v>0</v>
      </c>
      <c r="O1300" s="512">
        <f t="shared" ca="1" si="524"/>
        <v>1.4337000000000001E-2</v>
      </c>
      <c r="P1300" s="513">
        <f t="shared" ca="1" si="525"/>
        <v>0</v>
      </c>
      <c r="Q1300" s="514" t="str">
        <f t="shared" ca="1" si="526"/>
        <v>Dump</v>
      </c>
      <c r="R1300" s="515">
        <f t="shared" ca="1" si="527"/>
        <v>0.71111111111111114</v>
      </c>
    </row>
    <row r="1301" spans="2:18">
      <c r="B1301" s="772" t="s">
        <v>1226</v>
      </c>
      <c r="C1301" s="376">
        <v>1</v>
      </c>
      <c r="D1301" s="771">
        <v>3.2</v>
      </c>
      <c r="E1301" s="104">
        <v>8.8999999999999999E-3</v>
      </c>
      <c r="F1301" s="104"/>
      <c r="H1301" s="621">
        <v>1072</v>
      </c>
      <c r="I1301" s="510">
        <f t="shared" si="511"/>
        <v>1326</v>
      </c>
      <c r="J1301" s="53" t="str" cm="1">
        <f t="array" aca="1" ref="J1301" ca="1">INDIRECT("B" &amp; I1301)</f>
        <v>NIVEL 974 M4 7S L32 T.PM 1072 27-04-2026</v>
      </c>
      <c r="K1301" s="511">
        <f t="shared" ca="1" si="512"/>
        <v>3.2</v>
      </c>
      <c r="L1301" s="508">
        <f t="shared" ca="1" si="513"/>
        <v>1.6920000000000001E-2</v>
      </c>
      <c r="M1301" s="508">
        <f t="shared" ca="1" si="514"/>
        <v>0</v>
      </c>
      <c r="N1301" s="512">
        <f t="shared" ca="1" si="515"/>
        <v>0</v>
      </c>
      <c r="O1301" s="512">
        <f t="shared" ca="1" si="524"/>
        <v>1.5228000000000002E-2</v>
      </c>
      <c r="P1301" s="513">
        <f t="shared" ca="1" si="525"/>
        <v>0</v>
      </c>
      <c r="Q1301" s="514" t="str">
        <f t="shared" ca="1" si="526"/>
        <v>Dump</v>
      </c>
      <c r="R1301" s="515">
        <f t="shared" ca="1" si="527"/>
        <v>0.71111111111111114</v>
      </c>
    </row>
    <row r="1302" spans="2:18">
      <c r="B1302" s="772" t="s">
        <v>1227</v>
      </c>
      <c r="C1302" s="376">
        <v>1</v>
      </c>
      <c r="D1302" s="771">
        <v>3.2</v>
      </c>
      <c r="E1302" s="104">
        <v>8.0999999999999996E-3</v>
      </c>
      <c r="F1302" s="104"/>
      <c r="H1302" s="621">
        <v>1073</v>
      </c>
      <c r="I1302" s="510">
        <f t="shared" si="511"/>
        <v>1327</v>
      </c>
      <c r="J1302" s="53" t="str" cm="1">
        <f t="array" aca="1" ref="J1302" ca="1">INDIRECT("B" &amp; I1302)</f>
        <v>NIVEL 974 M4 7S L32 T.PM 1073 27-04-2026</v>
      </c>
      <c r="K1302" s="511">
        <f t="shared" ca="1" si="512"/>
        <v>3.2</v>
      </c>
      <c r="L1302" s="508">
        <f t="shared" ca="1" si="513"/>
        <v>1.6470000000000002E-2</v>
      </c>
      <c r="M1302" s="508">
        <f t="shared" ca="1" si="514"/>
        <v>0</v>
      </c>
      <c r="N1302" s="512">
        <f t="shared" ca="1" si="515"/>
        <v>0</v>
      </c>
      <c r="O1302" s="512">
        <f t="shared" ref="O1302:O1311" ca="1" si="532">+IF(L1302=0,N1302*0.9,L1302*0.9)</f>
        <v>1.4823000000000003E-2</v>
      </c>
      <c r="P1302" s="513">
        <f t="shared" ref="P1302:P1311" ca="1" si="533">+M1302*0.9</f>
        <v>0</v>
      </c>
      <c r="Q1302" s="514" t="str">
        <f t="shared" ref="Q1302:Q1311" ca="1" si="534">+IF(L1302=0,"-","Dump")</f>
        <v>Dump</v>
      </c>
      <c r="R1302" s="515">
        <f t="shared" ref="R1302:R1311" ca="1" si="535">+K1302/4.5</f>
        <v>0.71111111111111114</v>
      </c>
    </row>
    <row r="1303" spans="2:18">
      <c r="B1303" s="772" t="s">
        <v>1228</v>
      </c>
      <c r="C1303" s="376">
        <v>1</v>
      </c>
      <c r="D1303" s="771">
        <v>3.2</v>
      </c>
      <c r="E1303" s="104">
        <v>1.1900000000000001E-2</v>
      </c>
      <c r="F1303" s="104"/>
      <c r="H1303" s="621">
        <v>1074</v>
      </c>
      <c r="I1303" s="510">
        <f t="shared" si="511"/>
        <v>1328</v>
      </c>
      <c r="J1303" s="53" t="str" cm="1">
        <f t="array" aca="1" ref="J1303" ca="1">INDIRECT("B" &amp; I1303)</f>
        <v>NIVEL 974 M4 7S L32 T.PM 1074 27-04-2026</v>
      </c>
      <c r="K1303" s="511">
        <f t="shared" ca="1" si="512"/>
        <v>3.2</v>
      </c>
      <c r="L1303" s="508">
        <f t="shared" ca="1" si="513"/>
        <v>1.566E-2</v>
      </c>
      <c r="M1303" s="508">
        <f t="shared" ca="1" si="514"/>
        <v>0</v>
      </c>
      <c r="N1303" s="512">
        <f t="shared" ca="1" si="515"/>
        <v>0</v>
      </c>
      <c r="O1303" s="512">
        <f t="shared" ca="1" si="532"/>
        <v>1.4094000000000001E-2</v>
      </c>
      <c r="P1303" s="513">
        <f t="shared" ca="1" si="533"/>
        <v>0</v>
      </c>
      <c r="Q1303" s="514" t="str">
        <f t="shared" ca="1" si="534"/>
        <v>Dump</v>
      </c>
      <c r="R1303" s="515">
        <f t="shared" ca="1" si="535"/>
        <v>0.71111111111111114</v>
      </c>
    </row>
    <row r="1304" spans="2:18">
      <c r="B1304" s="772" t="s">
        <v>1229</v>
      </c>
      <c r="C1304" s="376">
        <v>1</v>
      </c>
      <c r="D1304" s="771">
        <v>3.2</v>
      </c>
      <c r="E1304" s="104">
        <v>9.5999999999999992E-3</v>
      </c>
      <c r="F1304" s="104"/>
      <c r="H1304" s="621">
        <v>1075</v>
      </c>
      <c r="I1304" s="510">
        <f t="shared" si="511"/>
        <v>1329</v>
      </c>
      <c r="J1304" s="53" t="str" cm="1">
        <f t="array" aca="1" ref="J1304" ca="1">INDIRECT("B" &amp; I1304)</f>
        <v>NIVEL 974 M4 7S L32 T.PM 1075 27-04-2026</v>
      </c>
      <c r="K1304" s="511">
        <f t="shared" ca="1" si="512"/>
        <v>3.2</v>
      </c>
      <c r="L1304" s="508">
        <f t="shared" ca="1" si="513"/>
        <v>1.3860000000000001E-2</v>
      </c>
      <c r="M1304" s="508">
        <f t="shared" ca="1" si="514"/>
        <v>0</v>
      </c>
      <c r="N1304" s="512">
        <f t="shared" ca="1" si="515"/>
        <v>0</v>
      </c>
      <c r="O1304" s="512">
        <f t="shared" ref="O1304:O1309" ca="1" si="536">+IF(L1304=0,N1304*0.9,L1304*0.9)</f>
        <v>1.2474000000000001E-2</v>
      </c>
      <c r="P1304" s="513">
        <f t="shared" ref="P1304:P1309" ca="1" si="537">+M1304*0.9</f>
        <v>0</v>
      </c>
      <c r="Q1304" s="514" t="str">
        <f t="shared" ref="Q1304:Q1309" ca="1" si="538">+IF(L1304=0,"-","Dump")</f>
        <v>Dump</v>
      </c>
      <c r="R1304" s="515">
        <f t="shared" ref="R1304:R1309" ca="1" si="539">+K1304/4.5</f>
        <v>0.71111111111111114</v>
      </c>
    </row>
    <row r="1305" spans="2:18">
      <c r="B1305" s="772" t="s">
        <v>1230</v>
      </c>
      <c r="C1305" s="376">
        <v>1</v>
      </c>
      <c r="D1305" s="771">
        <v>3.2</v>
      </c>
      <c r="E1305" s="104">
        <v>1.2800000000000001E-2</v>
      </c>
      <c r="F1305" s="104"/>
      <c r="H1305" s="621">
        <v>1076</v>
      </c>
      <c r="I1305" s="510">
        <f t="shared" si="511"/>
        <v>1330</v>
      </c>
      <c r="J1305" s="53" t="str" cm="1">
        <f t="array" aca="1" ref="J1305" ca="1">INDIRECT("B" &amp; I1305)</f>
        <v>NIVEL 974 M4 7S T.PM 1076 27-04-2026</v>
      </c>
      <c r="K1305" s="511">
        <f t="shared" ca="1" si="512"/>
        <v>3.2</v>
      </c>
      <c r="L1305" s="508">
        <f t="shared" ca="1" si="513"/>
        <v>1.4579999999999999E-2</v>
      </c>
      <c r="M1305" s="508">
        <f t="shared" ca="1" si="514"/>
        <v>0</v>
      </c>
      <c r="N1305" s="512">
        <f t="shared" ca="1" si="515"/>
        <v>0</v>
      </c>
      <c r="O1305" s="512">
        <f t="shared" ca="1" si="536"/>
        <v>1.3122E-2</v>
      </c>
      <c r="P1305" s="513">
        <f t="shared" ca="1" si="537"/>
        <v>0</v>
      </c>
      <c r="Q1305" s="514" t="str">
        <f t="shared" ca="1" si="538"/>
        <v>Dump</v>
      </c>
      <c r="R1305" s="515">
        <f t="shared" ca="1" si="539"/>
        <v>0.71111111111111114</v>
      </c>
    </row>
    <row r="1306" spans="2:18">
      <c r="B1306" s="772" t="s">
        <v>1231</v>
      </c>
      <c r="C1306" s="376">
        <v>1</v>
      </c>
      <c r="D1306" s="771">
        <v>3.2</v>
      </c>
      <c r="E1306" s="104">
        <v>7.7000000000000002E-3</v>
      </c>
      <c r="F1306" s="104"/>
      <c r="H1306" s="621">
        <v>1077</v>
      </c>
      <c r="I1306" s="510">
        <f t="shared" si="511"/>
        <v>1331</v>
      </c>
      <c r="J1306" s="53" t="str" cm="1">
        <f t="array" aca="1" ref="J1306" ca="1">INDIRECT("B" &amp; I1306)</f>
        <v>NIVEL 974 M4 7S T.PM 1077 27-04-2026</v>
      </c>
      <c r="K1306" s="511">
        <f t="shared" ca="1" si="512"/>
        <v>3.2</v>
      </c>
      <c r="L1306" s="508">
        <f t="shared" ca="1" si="513"/>
        <v>1.9620000000000002E-2</v>
      </c>
      <c r="M1306" s="508">
        <f t="shared" ca="1" si="514"/>
        <v>0</v>
      </c>
      <c r="N1306" s="512">
        <f t="shared" ca="1" si="515"/>
        <v>0</v>
      </c>
      <c r="O1306" s="512">
        <f t="shared" ca="1" si="536"/>
        <v>1.7658000000000004E-2</v>
      </c>
      <c r="P1306" s="513">
        <f t="shared" ca="1" si="537"/>
        <v>0</v>
      </c>
      <c r="Q1306" s="514" t="str">
        <f t="shared" ca="1" si="538"/>
        <v>Dump</v>
      </c>
      <c r="R1306" s="515">
        <f t="shared" ca="1" si="539"/>
        <v>0.71111111111111114</v>
      </c>
    </row>
    <row r="1307" spans="2:18">
      <c r="B1307" s="772" t="s">
        <v>1232</v>
      </c>
      <c r="C1307" s="376">
        <v>1</v>
      </c>
      <c r="D1307" s="771">
        <v>3.2</v>
      </c>
      <c r="E1307" s="104">
        <v>7.1999999999999998E-3</v>
      </c>
      <c r="F1307" s="104"/>
      <c r="H1307" s="621">
        <v>1078</v>
      </c>
      <c r="I1307" s="510">
        <f t="shared" si="511"/>
        <v>1332</v>
      </c>
      <c r="J1307" s="53" t="str" cm="1">
        <f t="array" aca="1" ref="J1307" ca="1">INDIRECT("B" &amp; I1307)</f>
        <v>NIVEL 974 M4 7S T.PM 1078 27-04-2026</v>
      </c>
      <c r="K1307" s="511">
        <f t="shared" ca="1" si="512"/>
        <v>3.2</v>
      </c>
      <c r="L1307" s="508">
        <f t="shared" ca="1" si="513"/>
        <v>1.1610000000000001E-2</v>
      </c>
      <c r="M1307" s="508">
        <f t="shared" ca="1" si="514"/>
        <v>0</v>
      </c>
      <c r="N1307" s="512">
        <f t="shared" ca="1" si="515"/>
        <v>0</v>
      </c>
      <c r="O1307" s="512">
        <f t="shared" ca="1" si="536"/>
        <v>1.0449E-2</v>
      </c>
      <c r="P1307" s="513">
        <f t="shared" ca="1" si="537"/>
        <v>0</v>
      </c>
      <c r="Q1307" s="514" t="str">
        <f t="shared" ca="1" si="538"/>
        <v>Dump</v>
      </c>
      <c r="R1307" s="515">
        <f t="shared" ca="1" si="539"/>
        <v>0.71111111111111114</v>
      </c>
    </row>
    <row r="1308" spans="2:18">
      <c r="B1308" s="772" t="s">
        <v>1233</v>
      </c>
      <c r="C1308" s="376">
        <v>1</v>
      </c>
      <c r="D1308" s="771">
        <v>3.2</v>
      </c>
      <c r="E1308" s="104">
        <v>1.35E-2</v>
      </c>
      <c r="F1308" s="104"/>
      <c r="H1308" s="621">
        <v>1079</v>
      </c>
      <c r="I1308" s="510">
        <f t="shared" si="511"/>
        <v>1333</v>
      </c>
      <c r="J1308" s="53" t="str" cm="1">
        <f t="array" aca="1" ref="J1308" ca="1">INDIRECT("B" &amp; I1308)</f>
        <v>NIVEL 974 M4 7S T.PM 1079 27-04-2026</v>
      </c>
      <c r="K1308" s="511">
        <f t="shared" ca="1" si="512"/>
        <v>3.2</v>
      </c>
      <c r="L1308" s="508">
        <f t="shared" ca="1" si="513"/>
        <v>1.026E-2</v>
      </c>
      <c r="M1308" s="508">
        <f t="shared" ca="1" si="514"/>
        <v>0</v>
      </c>
      <c r="N1308" s="512">
        <f t="shared" ca="1" si="515"/>
        <v>0</v>
      </c>
      <c r="O1308" s="512">
        <f t="shared" ca="1" si="536"/>
        <v>9.2340000000000009E-3</v>
      </c>
      <c r="P1308" s="513">
        <f t="shared" ca="1" si="537"/>
        <v>0</v>
      </c>
      <c r="Q1308" s="514" t="str">
        <f t="shared" ca="1" si="538"/>
        <v>Dump</v>
      </c>
      <c r="R1308" s="515">
        <f t="shared" ca="1" si="539"/>
        <v>0.71111111111111114</v>
      </c>
    </row>
    <row r="1309" spans="2:18">
      <c r="B1309" s="772" t="s">
        <v>1234</v>
      </c>
      <c r="C1309" s="376">
        <v>1</v>
      </c>
      <c r="D1309" s="771">
        <v>3.2</v>
      </c>
      <c r="E1309" s="104">
        <v>1.52E-2</v>
      </c>
      <c r="F1309" s="104"/>
      <c r="H1309" s="621">
        <v>1080</v>
      </c>
      <c r="I1309" s="510">
        <f t="shared" si="511"/>
        <v>1334</v>
      </c>
      <c r="J1309" s="53" t="str" cm="1">
        <f t="array" aca="1" ref="J1309" ca="1">INDIRECT("B" &amp; I1309)</f>
        <v>NIVEL 974 M4 7S T.PM 1080 27-04-2026</v>
      </c>
      <c r="K1309" s="511">
        <f t="shared" ca="1" si="512"/>
        <v>3.2</v>
      </c>
      <c r="L1309" s="508">
        <f t="shared" ca="1" si="513"/>
        <v>9.7200000000000012E-3</v>
      </c>
      <c r="M1309" s="508">
        <f t="shared" ca="1" si="514"/>
        <v>0</v>
      </c>
      <c r="N1309" s="512">
        <f t="shared" ca="1" si="515"/>
        <v>0</v>
      </c>
      <c r="O1309" s="512">
        <f t="shared" ca="1" si="536"/>
        <v>8.7480000000000006E-3</v>
      </c>
      <c r="P1309" s="513">
        <f t="shared" ca="1" si="537"/>
        <v>0</v>
      </c>
      <c r="Q1309" s="514" t="str">
        <f t="shared" ca="1" si="538"/>
        <v>Dump</v>
      </c>
      <c r="R1309" s="515">
        <f t="shared" ca="1" si="539"/>
        <v>0.71111111111111114</v>
      </c>
    </row>
    <row r="1310" spans="2:18">
      <c r="B1310" s="772" t="s">
        <v>1235</v>
      </c>
      <c r="C1310" s="376">
        <v>1</v>
      </c>
      <c r="D1310" s="771">
        <v>3.2</v>
      </c>
      <c r="E1310" s="104">
        <v>2.24E-2</v>
      </c>
      <c r="F1310" s="104"/>
      <c r="H1310" s="621">
        <v>1081</v>
      </c>
      <c r="I1310" s="510">
        <f t="shared" si="511"/>
        <v>1335</v>
      </c>
      <c r="J1310" s="53" t="str" cm="1">
        <f t="array" aca="1" ref="J1310" ca="1">INDIRECT("B" &amp; I1310)</f>
        <v>NIVEL 974 M4 7S T.PM 1081 27-04-2026</v>
      </c>
      <c r="K1310" s="511">
        <f t="shared" ca="1" si="512"/>
        <v>3.2</v>
      </c>
      <c r="L1310" s="508">
        <f t="shared" ca="1" si="513"/>
        <v>9.6299999999999997E-3</v>
      </c>
      <c r="M1310" s="508">
        <f t="shared" ca="1" si="514"/>
        <v>0</v>
      </c>
      <c r="N1310" s="512">
        <f t="shared" ca="1" si="515"/>
        <v>0</v>
      </c>
      <c r="O1310" s="512">
        <f t="shared" ca="1" si="532"/>
        <v>8.6669999999999994E-3</v>
      </c>
      <c r="P1310" s="513">
        <f t="shared" ca="1" si="533"/>
        <v>0</v>
      </c>
      <c r="Q1310" s="514" t="str">
        <f t="shared" ca="1" si="534"/>
        <v>Dump</v>
      </c>
      <c r="R1310" s="515">
        <f t="shared" ca="1" si="535"/>
        <v>0.71111111111111114</v>
      </c>
    </row>
    <row r="1311" spans="2:18">
      <c r="B1311" s="772" t="s">
        <v>1236</v>
      </c>
      <c r="C1311" s="376">
        <v>1</v>
      </c>
      <c r="D1311" s="771">
        <v>3.2</v>
      </c>
      <c r="E1311" s="104">
        <v>2.12E-2</v>
      </c>
      <c r="F1311" s="104"/>
      <c r="H1311" s="621">
        <v>1082</v>
      </c>
      <c r="I1311" s="510">
        <f t="shared" si="511"/>
        <v>1336</v>
      </c>
      <c r="J1311" s="53" t="str" cm="1">
        <f t="array" aca="1" ref="J1311" ca="1">INDIRECT("B" &amp; I1311)</f>
        <v>NIVEL 974 M4 7S T.PM 1082 27-04-2026</v>
      </c>
      <c r="K1311" s="511">
        <f t="shared" ca="1" si="512"/>
        <v>3.2</v>
      </c>
      <c r="L1311" s="508">
        <f t="shared" ca="1" si="513"/>
        <v>1.1340000000000001E-2</v>
      </c>
      <c r="M1311" s="508">
        <f t="shared" ca="1" si="514"/>
        <v>0</v>
      </c>
      <c r="N1311" s="512">
        <f t="shared" ca="1" si="515"/>
        <v>0</v>
      </c>
      <c r="O1311" s="512">
        <f t="shared" ca="1" si="532"/>
        <v>1.0206000000000002E-2</v>
      </c>
      <c r="P1311" s="513">
        <f t="shared" ca="1" si="533"/>
        <v>0</v>
      </c>
      <c r="Q1311" s="514" t="str">
        <f t="shared" ca="1" si="534"/>
        <v>Dump</v>
      </c>
      <c r="R1311" s="515">
        <f t="shared" ca="1" si="535"/>
        <v>0.71111111111111114</v>
      </c>
    </row>
    <row r="1312" spans="2:18">
      <c r="B1312" s="772" t="s">
        <v>1237</v>
      </c>
      <c r="C1312" s="376">
        <v>1</v>
      </c>
      <c r="D1312" s="771">
        <v>3.2</v>
      </c>
      <c r="E1312" s="104">
        <v>1.8800000000000001E-2</v>
      </c>
      <c r="F1312" s="104"/>
      <c r="H1312" s="621">
        <v>1083</v>
      </c>
      <c r="I1312" s="510">
        <f t="shared" si="511"/>
        <v>1337</v>
      </c>
      <c r="J1312" s="53" t="str" cm="1">
        <f t="array" aca="1" ref="J1312" ca="1">INDIRECT("B" &amp; I1312)</f>
        <v>NIVEL 974 M4 7S T.PM 1083 27-04-2026</v>
      </c>
      <c r="K1312" s="511">
        <f t="shared" ca="1" si="512"/>
        <v>3.2</v>
      </c>
      <c r="L1312" s="508">
        <f t="shared" ca="1" si="513"/>
        <v>1.044E-2</v>
      </c>
      <c r="M1312" s="508">
        <f t="shared" ca="1" si="514"/>
        <v>0</v>
      </c>
      <c r="N1312" s="512">
        <f t="shared" ca="1" si="515"/>
        <v>0</v>
      </c>
      <c r="O1312" s="512">
        <f t="shared" ca="1" si="524"/>
        <v>9.3959999999999998E-3</v>
      </c>
      <c r="P1312" s="513">
        <f t="shared" ca="1" si="525"/>
        <v>0</v>
      </c>
      <c r="Q1312" s="514" t="str">
        <f t="shared" ca="1" si="526"/>
        <v>Dump</v>
      </c>
      <c r="R1312" s="515">
        <f t="shared" ca="1" si="527"/>
        <v>0.71111111111111114</v>
      </c>
    </row>
    <row r="1313" spans="2:38">
      <c r="B1313" s="772" t="s">
        <v>1238</v>
      </c>
      <c r="C1313" s="376">
        <v>1</v>
      </c>
      <c r="D1313" s="771">
        <v>3.2</v>
      </c>
      <c r="E1313" s="104">
        <v>1.9800000000000002E-2</v>
      </c>
      <c r="F1313" s="104"/>
      <c r="H1313" s="621">
        <v>1084</v>
      </c>
      <c r="I1313" s="510">
        <f t="shared" si="511"/>
        <v>1338</v>
      </c>
      <c r="J1313" s="53" t="str" cm="1">
        <f t="array" aca="1" ref="J1313" ca="1">INDIRECT("B" &amp; I1313)</f>
        <v>NIVEL 974 M4 7S T.PM 1084 27-04-2026</v>
      </c>
      <c r="K1313" s="511">
        <f t="shared" ca="1" si="512"/>
        <v>3.2</v>
      </c>
      <c r="L1313" s="508">
        <f t="shared" ca="1" si="513"/>
        <v>1.2959999999999999E-2</v>
      </c>
      <c r="M1313" s="508">
        <f t="shared" ca="1" si="514"/>
        <v>0</v>
      </c>
      <c r="N1313" s="512">
        <f t="shared" ca="1" si="515"/>
        <v>0</v>
      </c>
      <c r="O1313" s="512">
        <f t="shared" ca="1" si="524"/>
        <v>1.1663999999999999E-2</v>
      </c>
      <c r="P1313" s="513">
        <f t="shared" ca="1" si="525"/>
        <v>0</v>
      </c>
      <c r="Q1313" s="514" t="str">
        <f t="shared" ca="1" si="526"/>
        <v>Dump</v>
      </c>
      <c r="R1313" s="515">
        <f t="shared" ca="1" si="527"/>
        <v>0.71111111111111114</v>
      </c>
    </row>
    <row r="1314" spans="2:38">
      <c r="B1314" s="772" t="s">
        <v>1239</v>
      </c>
      <c r="C1314" s="376">
        <v>1</v>
      </c>
      <c r="D1314" s="771">
        <v>3.2</v>
      </c>
      <c r="E1314" s="104">
        <v>1.32E-2</v>
      </c>
      <c r="F1314" s="104"/>
      <c r="H1314" s="607"/>
      <c r="I1314"/>
      <c r="J1314"/>
      <c r="K1314" s="519">
        <f ca="1">SUM(K1274:K1313)</f>
        <v>128.00000000000006</v>
      </c>
      <c r="L1314" s="516">
        <f ca="1">+SUMPRODUCT(L1274:L1313,K1274:K1313)/K1314</f>
        <v>1.4334749999999993E-2</v>
      </c>
      <c r="M1314" s="516">
        <f ca="1">+SUMPRODUCT(M1274:M1313,K1274:K1313)/K1314</f>
        <v>0</v>
      </c>
      <c r="N1314" s="69">
        <f ca="1">+SUMPRODUCT(N1274:N1313,K1274:K1313)/K1314</f>
        <v>0</v>
      </c>
      <c r="O1314" s="552">
        <f ca="1">+SUMPRODUCT(O1274:O1313,K1274:K1313)/K1314</f>
        <v>1.2901274999999993E-2</v>
      </c>
      <c r="P1314" s="69">
        <f ca="1">+SUMPRODUCT(P1274:P1313,K1274:K1313)/K1314</f>
        <v>0</v>
      </c>
      <c r="Q1314"/>
      <c r="R1314"/>
    </row>
    <row r="1315" spans="2:38">
      <c r="B1315" s="772" t="s">
        <v>1240</v>
      </c>
      <c r="C1315" s="376">
        <v>1</v>
      </c>
      <c r="D1315" s="771">
        <v>3.2</v>
      </c>
      <c r="E1315" s="104">
        <v>1.49E-2</v>
      </c>
      <c r="F1315" s="104"/>
      <c r="H1315" s="607"/>
      <c r="I1315"/>
      <c r="J1315"/>
      <c r="K1315" s="551" t="s">
        <v>59</v>
      </c>
      <c r="L1315" s="550">
        <f ca="1">+L1314/0.9</f>
        <v>1.5927499999999994E-2</v>
      </c>
      <c r="M1315" s="518">
        <f ca="1">+M1314/0.9</f>
        <v>0</v>
      </c>
      <c r="N1315"/>
      <c r="O1315"/>
      <c r="P1315"/>
      <c r="Q1315"/>
      <c r="R1315"/>
    </row>
    <row r="1316" spans="2:38" ht="15" thickBot="1">
      <c r="B1316" s="772" t="s">
        <v>1241</v>
      </c>
      <c r="C1316" s="376">
        <v>1</v>
      </c>
      <c r="D1316" s="771">
        <v>3.2</v>
      </c>
      <c r="E1316" s="104">
        <v>2.2200000000000001E-2</v>
      </c>
      <c r="F1316" s="104"/>
      <c r="I1316" s="524"/>
      <c r="R1316" s="524"/>
    </row>
    <row r="1317" spans="2:38" ht="28.8">
      <c r="B1317" s="772" t="s">
        <v>1242</v>
      </c>
      <c r="C1317" s="376">
        <v>1</v>
      </c>
      <c r="D1317" s="771">
        <v>3.2</v>
      </c>
      <c r="E1317" s="104">
        <v>1.5100000000000001E-2</v>
      </c>
      <c r="F1317" s="104"/>
      <c r="H1317" s="385"/>
      <c r="I1317" s="547" t="s">
        <v>591</v>
      </c>
      <c r="J1317" s="77" t="s">
        <v>63</v>
      </c>
      <c r="K1317" s="507" t="s">
        <v>44</v>
      </c>
      <c r="L1317" s="549" t="s">
        <v>297</v>
      </c>
      <c r="M1317" s="508" t="s">
        <v>292</v>
      </c>
      <c r="N1317" s="545" t="s">
        <v>46</v>
      </c>
      <c r="O1317" s="549" t="s">
        <v>293</v>
      </c>
      <c r="P1317" s="508" t="s">
        <v>294</v>
      </c>
      <c r="Q1317"/>
      <c r="R1317"/>
      <c r="AJ1317" s="95" t="str">
        <f>+I1317</f>
        <v>EN041</v>
      </c>
      <c r="AK1317" s="96" t="s">
        <v>62</v>
      </c>
    </row>
    <row r="1318" spans="2:38" ht="15" thickBot="1">
      <c r="B1318" s="772" t="s">
        <v>1243</v>
      </c>
      <c r="C1318" s="376">
        <v>1</v>
      </c>
      <c r="D1318" s="771">
        <v>3.2</v>
      </c>
      <c r="E1318" s="104">
        <v>1.55E-2</v>
      </c>
      <c r="F1318" s="104"/>
      <c r="H1318" s="386">
        <v>1095</v>
      </c>
      <c r="I1318" s="510">
        <f t="shared" ref="I1318:I1340" si="540">IF(H1318="",
   IFERROR(MATCH("**", B:B, 0), ""),
   IFERROR(MATCH("* "&amp;H1318&amp;" *", B:B, 0), "")
)</f>
        <v>1349</v>
      </c>
      <c r="J1318" s="53" t="str" cm="1">
        <f t="array" aca="1" ref="J1318" ca="1">INDIRECT("B" &amp; I1318)</f>
        <v>NIVEL 974 M4 6N T.PM 1095 28-04-2026</v>
      </c>
      <c r="K1318" s="511">
        <f t="shared" ref="K1318:K1340" ca="1" si="541">INDEX(D:D, MATCH(J1318, $B:$B, 0))</f>
        <v>3.2</v>
      </c>
      <c r="L1318" s="508">
        <f t="shared" ref="L1318:L1340" ca="1" si="542">INDEX(E:E, MATCH($J1318, $B:$B, 0))*0.9</f>
        <v>1.512E-2</v>
      </c>
      <c r="M1318" s="508">
        <f t="shared" ref="M1318:M1340" ca="1" si="543">INDEX(F:F, MATCH($J1318, $B:$B, 0))*0.9</f>
        <v>0</v>
      </c>
      <c r="N1318" s="512">
        <f t="shared" ref="N1318:N1340" ca="1" si="544">INDEX(G:G, MATCH($J$578, $B:$B, 0))</f>
        <v>0</v>
      </c>
      <c r="O1318" s="512">
        <f ca="1">+IF(L1318=0,N1318*0.9,L1318*0.9)</f>
        <v>1.3608E-2</v>
      </c>
      <c r="P1318" s="513">
        <f ca="1">+M1318*0.9</f>
        <v>0</v>
      </c>
      <c r="Q1318" s="514" t="str">
        <f t="shared" ref="Q1318:Q1340" ca="1" si="545">+IF(L1318=0,"-","Dump")</f>
        <v>Dump</v>
      </c>
      <c r="R1318" s="515">
        <f t="shared" ref="R1318:R1340" ca="1" si="546">+K1318/4.5</f>
        <v>0.71111111111111114</v>
      </c>
      <c r="AJ1318" s="520">
        <f ca="1">+K1341-SUMIF(AE:AE, AJ1317, AA:AA)</f>
        <v>4.5400000000000205</v>
      </c>
      <c r="AK1318" s="521">
        <f ca="1">O1341</f>
        <v>1.4407434782608695E-2</v>
      </c>
      <c r="AL1318" s="102">
        <f ca="1">COUNTIF(AE:AE, AJ1317)</f>
        <v>2</v>
      </c>
    </row>
    <row r="1319" spans="2:38" ht="15" thickBot="1">
      <c r="B1319" s="772" t="s">
        <v>1244</v>
      </c>
      <c r="C1319" s="376">
        <v>1</v>
      </c>
      <c r="D1319" s="771">
        <v>3.2</v>
      </c>
      <c r="E1319" s="104">
        <v>1.1599999999999999E-2</v>
      </c>
      <c r="F1319" s="104"/>
      <c r="H1319" s="386">
        <v>1096</v>
      </c>
      <c r="I1319" s="510">
        <f t="shared" si="540"/>
        <v>1350</v>
      </c>
      <c r="J1319" s="53" t="str" cm="1">
        <f t="array" aca="1" ref="J1319" ca="1">INDIRECT("B" &amp; I1319)</f>
        <v>NIVEL 974 M4 6N T.PM 1096 28-04-2026</v>
      </c>
      <c r="K1319" s="511">
        <f t="shared" ca="1" si="541"/>
        <v>3.2</v>
      </c>
      <c r="L1319" s="508">
        <f t="shared" ca="1" si="542"/>
        <v>1.7820000000000003E-2</v>
      </c>
      <c r="M1319" s="508">
        <f t="shared" ca="1" si="543"/>
        <v>0</v>
      </c>
      <c r="N1319" s="512">
        <f t="shared" ca="1" si="544"/>
        <v>0</v>
      </c>
      <c r="O1319" s="512">
        <f t="shared" ref="O1319:O1340" ca="1" si="547">+IF(L1319=0,N1319*0.9,L1319*0.9)</f>
        <v>1.6038000000000004E-2</v>
      </c>
      <c r="P1319" s="513">
        <f t="shared" ref="P1319:P1340" ca="1" si="548">+M1319*0.9</f>
        <v>0</v>
      </c>
      <c r="Q1319" s="514" t="str">
        <f t="shared" ca="1" si="545"/>
        <v>Dump</v>
      </c>
      <c r="R1319" s="515">
        <f t="shared" ca="1" si="546"/>
        <v>0.71111111111111114</v>
      </c>
      <c r="AJ1319" s="105" t="s">
        <v>83</v>
      </c>
      <c r="AK1319" s="101"/>
    </row>
    <row r="1320" spans="2:38">
      <c r="B1320" s="772" t="s">
        <v>1245</v>
      </c>
      <c r="C1320" s="376">
        <v>1</v>
      </c>
      <c r="D1320" s="771">
        <v>3.2</v>
      </c>
      <c r="E1320" s="104">
        <v>1.8599999999999998E-2</v>
      </c>
      <c r="F1320" s="104"/>
      <c r="H1320" s="386">
        <v>1097</v>
      </c>
      <c r="I1320" s="510">
        <f t="shared" si="540"/>
        <v>1351</v>
      </c>
      <c r="J1320" s="53" t="str" cm="1">
        <f t="array" aca="1" ref="J1320" ca="1">INDIRECT("B" &amp; I1320)</f>
        <v>NIVEL 974 M4 6N T.PM 1097 28-04-2026</v>
      </c>
      <c r="K1320" s="511">
        <f t="shared" ca="1" si="541"/>
        <v>3.2</v>
      </c>
      <c r="L1320" s="508">
        <f t="shared" ca="1" si="542"/>
        <v>1.2149999999999999E-2</v>
      </c>
      <c r="M1320" s="508">
        <f t="shared" ca="1" si="543"/>
        <v>0</v>
      </c>
      <c r="N1320" s="512">
        <f t="shared" ca="1" si="544"/>
        <v>0</v>
      </c>
      <c r="O1320" s="512">
        <f t="shared" ca="1" si="547"/>
        <v>1.0935E-2</v>
      </c>
      <c r="P1320" s="513">
        <f t="shared" ca="1" si="548"/>
        <v>0</v>
      </c>
      <c r="Q1320" s="514" t="str">
        <f t="shared" ca="1" si="545"/>
        <v>Dump</v>
      </c>
      <c r="R1320" s="515">
        <f t="shared" ca="1" si="546"/>
        <v>0.71111111111111114</v>
      </c>
    </row>
    <row r="1321" spans="2:38">
      <c r="B1321" s="772" t="s">
        <v>1246</v>
      </c>
      <c r="C1321" s="376">
        <v>1</v>
      </c>
      <c r="D1321" s="771">
        <v>3.2</v>
      </c>
      <c r="E1321" s="104">
        <v>1.3100000000000001E-2</v>
      </c>
      <c r="F1321" s="104"/>
      <c r="H1321" s="386">
        <v>1098</v>
      </c>
      <c r="I1321" s="510">
        <f t="shared" si="540"/>
        <v>1352</v>
      </c>
      <c r="J1321" s="53" t="str" cm="1">
        <f t="array" aca="1" ref="J1321" ca="1">INDIRECT("B" &amp; I1321)</f>
        <v>NIVEL 974 M4 6N T.PM 1098 28-04-2026</v>
      </c>
      <c r="K1321" s="511">
        <f t="shared" ca="1" si="541"/>
        <v>3.2</v>
      </c>
      <c r="L1321" s="508">
        <f t="shared" ca="1" si="542"/>
        <v>1.485E-2</v>
      </c>
      <c r="M1321" s="508">
        <f t="shared" ca="1" si="543"/>
        <v>0</v>
      </c>
      <c r="N1321" s="512">
        <f t="shared" ca="1" si="544"/>
        <v>0</v>
      </c>
      <c r="O1321" s="512">
        <f t="shared" ca="1" si="547"/>
        <v>1.3365E-2</v>
      </c>
      <c r="P1321" s="513">
        <f t="shared" ca="1" si="548"/>
        <v>0</v>
      </c>
      <c r="Q1321" s="514" t="str">
        <f t="shared" ca="1" si="545"/>
        <v>Dump</v>
      </c>
      <c r="R1321" s="515">
        <f t="shared" ca="1" si="546"/>
        <v>0.71111111111111114</v>
      </c>
    </row>
    <row r="1322" spans="2:38">
      <c r="B1322" s="772" t="s">
        <v>1247</v>
      </c>
      <c r="C1322" s="376">
        <v>1</v>
      </c>
      <c r="D1322" s="771">
        <v>3.2</v>
      </c>
      <c r="E1322" s="104">
        <v>0.02</v>
      </c>
      <c r="F1322" s="104"/>
      <c r="H1322" s="386">
        <v>1099</v>
      </c>
      <c r="I1322" s="510">
        <f t="shared" si="540"/>
        <v>1353</v>
      </c>
      <c r="J1322" s="53" t="str" cm="1">
        <f t="array" aca="1" ref="J1322" ca="1">INDIRECT("B" &amp; I1322)</f>
        <v>NIVEL 974 M4 6N T.PM 1099 28-04-2026</v>
      </c>
      <c r="K1322" s="511">
        <f t="shared" ca="1" si="541"/>
        <v>3.2</v>
      </c>
      <c r="L1322" s="508">
        <f t="shared" ca="1" si="542"/>
        <v>1.7729999999999999E-2</v>
      </c>
      <c r="M1322" s="508">
        <f t="shared" ca="1" si="543"/>
        <v>0</v>
      </c>
      <c r="N1322" s="512">
        <f t="shared" ca="1" si="544"/>
        <v>0</v>
      </c>
      <c r="O1322" s="512">
        <f t="shared" ca="1" si="547"/>
        <v>1.5956999999999999E-2</v>
      </c>
      <c r="P1322" s="513">
        <f t="shared" ca="1" si="548"/>
        <v>0</v>
      </c>
      <c r="Q1322" s="514" t="str">
        <f t="shared" ca="1" si="545"/>
        <v>Dump</v>
      </c>
      <c r="R1322" s="515">
        <f t="shared" ca="1" si="546"/>
        <v>0.71111111111111114</v>
      </c>
    </row>
    <row r="1323" spans="2:38">
      <c r="B1323" s="772" t="s">
        <v>1248</v>
      </c>
      <c r="C1323" s="376">
        <v>1</v>
      </c>
      <c r="D1323" s="771">
        <v>3.2</v>
      </c>
      <c r="E1323" s="104">
        <v>1.46E-2</v>
      </c>
      <c r="F1323" s="104"/>
      <c r="H1323" s="386">
        <v>1100</v>
      </c>
      <c r="I1323" s="510">
        <f t="shared" si="540"/>
        <v>1354</v>
      </c>
      <c r="J1323" s="53" t="str" cm="1">
        <f t="array" aca="1" ref="J1323" ca="1">INDIRECT("B" &amp; I1323)</f>
        <v>NIVEL 974 M4 6N T.PM 1100 28-04-2026</v>
      </c>
      <c r="K1323" s="511">
        <f t="shared" ca="1" si="541"/>
        <v>3.2</v>
      </c>
      <c r="L1323" s="508">
        <f t="shared" ca="1" si="542"/>
        <v>1.5570000000000001E-2</v>
      </c>
      <c r="M1323" s="508">
        <f t="shared" ca="1" si="543"/>
        <v>0</v>
      </c>
      <c r="N1323" s="512">
        <f t="shared" ca="1" si="544"/>
        <v>0</v>
      </c>
      <c r="O1323" s="512">
        <f t="shared" ca="1" si="547"/>
        <v>1.4013000000000001E-2</v>
      </c>
      <c r="P1323" s="513">
        <f t="shared" ca="1" si="548"/>
        <v>0</v>
      </c>
      <c r="Q1323" s="514" t="str">
        <f t="shared" ca="1" si="545"/>
        <v>Dump</v>
      </c>
      <c r="R1323" s="515">
        <f t="shared" ca="1" si="546"/>
        <v>0.71111111111111114</v>
      </c>
    </row>
    <row r="1324" spans="2:38">
      <c r="B1324" s="772" t="s">
        <v>1249</v>
      </c>
      <c r="C1324" s="376">
        <v>1</v>
      </c>
      <c r="D1324" s="771">
        <v>3.2</v>
      </c>
      <c r="E1324" s="104">
        <v>1.37E-2</v>
      </c>
      <c r="F1324" s="104"/>
      <c r="H1324" s="386">
        <v>1101</v>
      </c>
      <c r="I1324" s="510">
        <f t="shared" si="540"/>
        <v>1355</v>
      </c>
      <c r="J1324" s="53" t="str" cm="1">
        <f t="array" aca="1" ref="J1324" ca="1">INDIRECT("B" &amp; I1324)</f>
        <v>NIVEL 974 M4 6N T.PM 1101 28-04-2026</v>
      </c>
      <c r="K1324" s="511">
        <f t="shared" ca="1" si="541"/>
        <v>3.2</v>
      </c>
      <c r="L1324" s="508">
        <f t="shared" ca="1" si="542"/>
        <v>1.4400000000000001E-2</v>
      </c>
      <c r="M1324" s="508">
        <f t="shared" ca="1" si="543"/>
        <v>0</v>
      </c>
      <c r="N1324" s="512">
        <f t="shared" ca="1" si="544"/>
        <v>0</v>
      </c>
      <c r="O1324" s="512">
        <f t="shared" ca="1" si="547"/>
        <v>1.2960000000000001E-2</v>
      </c>
      <c r="P1324" s="513">
        <f t="shared" ca="1" si="548"/>
        <v>0</v>
      </c>
      <c r="Q1324" s="514" t="str">
        <f t="shared" ca="1" si="545"/>
        <v>Dump</v>
      </c>
      <c r="R1324" s="515">
        <f t="shared" ca="1" si="546"/>
        <v>0.71111111111111114</v>
      </c>
    </row>
    <row r="1325" spans="2:38">
      <c r="B1325" s="772" t="s">
        <v>1250</v>
      </c>
      <c r="C1325" s="376">
        <v>1</v>
      </c>
      <c r="D1325" s="771">
        <v>3.2</v>
      </c>
      <c r="E1325" s="104">
        <v>1.77E-2</v>
      </c>
      <c r="F1325" s="104"/>
      <c r="H1325" s="386">
        <v>1102</v>
      </c>
      <c r="I1325" s="510">
        <f t="shared" si="540"/>
        <v>1356</v>
      </c>
      <c r="J1325" s="53" t="str" cm="1">
        <f t="array" aca="1" ref="J1325" ca="1">INDIRECT("B" &amp; I1325)</f>
        <v>NIVEL 974 M4 6N T.PM 1102 28-04-2026</v>
      </c>
      <c r="K1325" s="511">
        <f t="shared" ca="1" si="541"/>
        <v>3.2</v>
      </c>
      <c r="L1325" s="508">
        <f t="shared" ca="1" si="542"/>
        <v>1.6199999999999999E-2</v>
      </c>
      <c r="M1325" s="508">
        <f t="shared" ca="1" si="543"/>
        <v>0</v>
      </c>
      <c r="N1325" s="512">
        <f t="shared" ca="1" si="544"/>
        <v>0</v>
      </c>
      <c r="O1325" s="512">
        <f t="shared" ca="1" si="547"/>
        <v>1.4579999999999999E-2</v>
      </c>
      <c r="P1325" s="513">
        <f t="shared" ca="1" si="548"/>
        <v>0</v>
      </c>
      <c r="Q1325" s="514" t="str">
        <f t="shared" ca="1" si="545"/>
        <v>Dump</v>
      </c>
      <c r="R1325" s="515">
        <f t="shared" ca="1" si="546"/>
        <v>0.71111111111111114</v>
      </c>
    </row>
    <row r="1326" spans="2:38">
      <c r="B1326" s="772" t="s">
        <v>1251</v>
      </c>
      <c r="C1326" s="376">
        <v>1</v>
      </c>
      <c r="D1326" s="771">
        <v>3.2</v>
      </c>
      <c r="E1326" s="104">
        <v>1.8800000000000001E-2</v>
      </c>
      <c r="F1326" s="104"/>
      <c r="H1326" s="386">
        <v>1103</v>
      </c>
      <c r="I1326" s="510">
        <f t="shared" si="540"/>
        <v>1357</v>
      </c>
      <c r="J1326" s="53" t="str" cm="1">
        <f t="array" aca="1" ref="J1326" ca="1">INDIRECT("B" &amp; I1326)</f>
        <v>NIVEL 974 M4 6N T.PM 1103 28-04-2026</v>
      </c>
      <c r="K1326" s="511">
        <f t="shared" ca="1" si="541"/>
        <v>3.2</v>
      </c>
      <c r="L1326" s="508">
        <f t="shared" ca="1" si="542"/>
        <v>1.8720000000000001E-2</v>
      </c>
      <c r="M1326" s="508">
        <f t="shared" ca="1" si="543"/>
        <v>0</v>
      </c>
      <c r="N1326" s="512">
        <f t="shared" ca="1" si="544"/>
        <v>0</v>
      </c>
      <c r="O1326" s="512">
        <f t="shared" ca="1" si="547"/>
        <v>1.6848000000000002E-2</v>
      </c>
      <c r="P1326" s="513">
        <f t="shared" ca="1" si="548"/>
        <v>0</v>
      </c>
      <c r="Q1326" s="514" t="str">
        <f t="shared" ca="1" si="545"/>
        <v>Dump</v>
      </c>
      <c r="R1326" s="515">
        <f t="shared" ca="1" si="546"/>
        <v>0.71111111111111114</v>
      </c>
    </row>
    <row r="1327" spans="2:38">
      <c r="B1327" s="772" t="s">
        <v>1252</v>
      </c>
      <c r="C1327" s="376">
        <v>1</v>
      </c>
      <c r="D1327" s="771">
        <v>3.2</v>
      </c>
      <c r="E1327" s="104">
        <v>1.83E-2</v>
      </c>
      <c r="F1327" s="104"/>
      <c r="H1327" s="386">
        <v>1104</v>
      </c>
      <c r="I1327" s="510">
        <f t="shared" si="540"/>
        <v>1358</v>
      </c>
      <c r="J1327" s="53" t="str" cm="1">
        <f t="array" aca="1" ref="J1327" ca="1">INDIRECT("B" &amp; I1327)</f>
        <v>NIVEL 974 M4 6N T.PM 1104 28-04-2026</v>
      </c>
      <c r="K1327" s="511">
        <f t="shared" ca="1" si="541"/>
        <v>3.2</v>
      </c>
      <c r="L1327" s="508">
        <f t="shared" ca="1" si="542"/>
        <v>1.341E-2</v>
      </c>
      <c r="M1327" s="508">
        <f t="shared" ca="1" si="543"/>
        <v>0</v>
      </c>
      <c r="N1327" s="512">
        <f t="shared" ca="1" si="544"/>
        <v>0</v>
      </c>
      <c r="O1327" s="512">
        <f t="shared" ca="1" si="547"/>
        <v>1.2069E-2</v>
      </c>
      <c r="P1327" s="513">
        <f t="shared" ca="1" si="548"/>
        <v>0</v>
      </c>
      <c r="Q1327" s="514" t="str">
        <f t="shared" ca="1" si="545"/>
        <v>Dump</v>
      </c>
      <c r="R1327" s="515">
        <f t="shared" ca="1" si="546"/>
        <v>0.71111111111111114</v>
      </c>
    </row>
    <row r="1328" spans="2:38">
      <c r="B1328" s="772" t="s">
        <v>1253</v>
      </c>
      <c r="C1328" s="376">
        <v>1</v>
      </c>
      <c r="D1328" s="771">
        <v>3.2</v>
      </c>
      <c r="E1328" s="104">
        <v>1.7399999999999999E-2</v>
      </c>
      <c r="F1328" s="104"/>
      <c r="H1328" s="386">
        <v>1105</v>
      </c>
      <c r="I1328" s="510">
        <f t="shared" si="540"/>
        <v>1359</v>
      </c>
      <c r="J1328" s="53" t="str" cm="1">
        <f t="array" aca="1" ref="J1328" ca="1">INDIRECT("B" &amp; I1328)</f>
        <v>NIVEL 974 M4 6N T.PM 1105 28-04-2026</v>
      </c>
      <c r="K1328" s="511">
        <f t="shared" ca="1" si="541"/>
        <v>3.2</v>
      </c>
      <c r="L1328" s="508">
        <f t="shared" ca="1" si="542"/>
        <v>1.5300000000000001E-2</v>
      </c>
      <c r="M1328" s="508">
        <f t="shared" ca="1" si="543"/>
        <v>0</v>
      </c>
      <c r="N1328" s="512">
        <f t="shared" ca="1" si="544"/>
        <v>0</v>
      </c>
      <c r="O1328" s="512">
        <f t="shared" ca="1" si="547"/>
        <v>1.3770000000000001E-2</v>
      </c>
      <c r="P1328" s="513">
        <f t="shared" ca="1" si="548"/>
        <v>0</v>
      </c>
      <c r="Q1328" s="514" t="str">
        <f t="shared" ca="1" si="545"/>
        <v>Dump</v>
      </c>
      <c r="R1328" s="515">
        <f t="shared" ca="1" si="546"/>
        <v>0.71111111111111114</v>
      </c>
    </row>
    <row r="1329" spans="2:37">
      <c r="B1329" s="772" t="s">
        <v>1254</v>
      </c>
      <c r="C1329" s="376">
        <v>1</v>
      </c>
      <c r="D1329" s="771">
        <v>3.2</v>
      </c>
      <c r="E1329" s="104">
        <v>1.54E-2</v>
      </c>
      <c r="F1329" s="104"/>
      <c r="H1329" s="386">
        <v>1106</v>
      </c>
      <c r="I1329" s="510">
        <f t="shared" si="540"/>
        <v>1360</v>
      </c>
      <c r="J1329" s="53" t="str" cm="1">
        <f t="array" aca="1" ref="J1329" ca="1">INDIRECT("B" &amp; I1329)</f>
        <v>NIVEL 974 M4 6N T.PM 1106 28-04-2026</v>
      </c>
      <c r="K1329" s="511">
        <f t="shared" ca="1" si="541"/>
        <v>3.2</v>
      </c>
      <c r="L1329" s="508">
        <f t="shared" ca="1" si="542"/>
        <v>1.5480000000000001E-2</v>
      </c>
      <c r="M1329" s="508">
        <f t="shared" ca="1" si="543"/>
        <v>0</v>
      </c>
      <c r="N1329" s="512">
        <f t="shared" ca="1" si="544"/>
        <v>0</v>
      </c>
      <c r="O1329" s="512">
        <f t="shared" ca="1" si="547"/>
        <v>1.3932000000000002E-2</v>
      </c>
      <c r="P1329" s="513">
        <f t="shared" ca="1" si="548"/>
        <v>0</v>
      </c>
      <c r="Q1329" s="514" t="str">
        <f t="shared" ca="1" si="545"/>
        <v>Dump</v>
      </c>
      <c r="R1329" s="515">
        <f t="shared" ca="1" si="546"/>
        <v>0.71111111111111114</v>
      </c>
    </row>
    <row r="1330" spans="2:37">
      <c r="B1330" s="772" t="s">
        <v>1255</v>
      </c>
      <c r="C1330" s="376">
        <v>1</v>
      </c>
      <c r="D1330" s="771">
        <v>3.2</v>
      </c>
      <c r="E1330" s="104">
        <v>1.6199999999999999E-2</v>
      </c>
      <c r="F1330" s="104"/>
      <c r="H1330" s="386">
        <v>1107</v>
      </c>
      <c r="I1330" s="510">
        <f t="shared" si="540"/>
        <v>1361</v>
      </c>
      <c r="J1330" s="53" t="str" cm="1">
        <f t="array" aca="1" ref="J1330" ca="1">INDIRECT("B" &amp; I1330)</f>
        <v>NIVEL 974 M4 6N T.PM 1107 28-04-2026</v>
      </c>
      <c r="K1330" s="511">
        <f t="shared" ca="1" si="541"/>
        <v>3.2</v>
      </c>
      <c r="L1330" s="508">
        <f t="shared" ca="1" si="542"/>
        <v>1.584E-2</v>
      </c>
      <c r="M1330" s="508">
        <f t="shared" ca="1" si="543"/>
        <v>0</v>
      </c>
      <c r="N1330" s="512">
        <f t="shared" ca="1" si="544"/>
        <v>0</v>
      </c>
      <c r="O1330" s="512">
        <f t="shared" ca="1" si="547"/>
        <v>1.4256E-2</v>
      </c>
      <c r="P1330" s="513">
        <f t="shared" ca="1" si="548"/>
        <v>0</v>
      </c>
      <c r="Q1330" s="514" t="str">
        <f t="shared" ca="1" si="545"/>
        <v>Dump</v>
      </c>
      <c r="R1330" s="515">
        <f t="shared" ca="1" si="546"/>
        <v>0.71111111111111114</v>
      </c>
    </row>
    <row r="1331" spans="2:37">
      <c r="B1331" s="772" t="s">
        <v>1256</v>
      </c>
      <c r="C1331" s="376">
        <v>1</v>
      </c>
      <c r="D1331" s="771">
        <v>3.2</v>
      </c>
      <c r="E1331" s="104">
        <v>2.18E-2</v>
      </c>
      <c r="F1331" s="104"/>
      <c r="H1331" s="386">
        <v>1108</v>
      </c>
      <c r="I1331" s="510">
        <f t="shared" si="540"/>
        <v>1362</v>
      </c>
      <c r="J1331" s="53" t="str" cm="1">
        <f t="array" aca="1" ref="J1331" ca="1">INDIRECT("B" &amp; I1331)</f>
        <v>NIVEL 974 M4 6N T.PM 1108 28-04-2026</v>
      </c>
      <c r="K1331" s="511">
        <f t="shared" ca="1" si="541"/>
        <v>3.2</v>
      </c>
      <c r="L1331" s="508">
        <f t="shared" ca="1" si="542"/>
        <v>1.4220000000000002E-2</v>
      </c>
      <c r="M1331" s="508">
        <f t="shared" ca="1" si="543"/>
        <v>0</v>
      </c>
      <c r="N1331" s="512">
        <f t="shared" ca="1" si="544"/>
        <v>0</v>
      </c>
      <c r="O1331" s="512">
        <f t="shared" ca="1" si="547"/>
        <v>1.2798000000000002E-2</v>
      </c>
      <c r="P1331" s="513">
        <f t="shared" ca="1" si="548"/>
        <v>0</v>
      </c>
      <c r="Q1331" s="514" t="str">
        <f t="shared" ca="1" si="545"/>
        <v>Dump</v>
      </c>
      <c r="R1331" s="515">
        <f t="shared" ca="1" si="546"/>
        <v>0.71111111111111114</v>
      </c>
    </row>
    <row r="1332" spans="2:37">
      <c r="B1332" s="772" t="s">
        <v>1257</v>
      </c>
      <c r="C1332" s="376">
        <v>1</v>
      </c>
      <c r="D1332" s="771">
        <v>3.2</v>
      </c>
      <c r="E1332" s="104">
        <v>1.29E-2</v>
      </c>
      <c r="F1332" s="104"/>
      <c r="H1332" s="386">
        <v>1109</v>
      </c>
      <c r="I1332" s="510">
        <f t="shared" si="540"/>
        <v>1363</v>
      </c>
      <c r="J1332" s="53" t="str" cm="1">
        <f t="array" aca="1" ref="J1332" ca="1">INDIRECT("B" &amp; I1332)</f>
        <v>NIVEL 974 M4 7S L32 T.PM 1109 28-04-2026</v>
      </c>
      <c r="K1332" s="511">
        <f t="shared" ca="1" si="541"/>
        <v>3.2</v>
      </c>
      <c r="L1332" s="508">
        <f t="shared" ca="1" si="542"/>
        <v>1.737E-2</v>
      </c>
      <c r="M1332" s="508">
        <f t="shared" ca="1" si="543"/>
        <v>0</v>
      </c>
      <c r="N1332" s="512">
        <f t="shared" ca="1" si="544"/>
        <v>0</v>
      </c>
      <c r="O1332" s="512">
        <f t="shared" ca="1" si="547"/>
        <v>1.5633000000000001E-2</v>
      </c>
      <c r="P1332" s="513">
        <f t="shared" ca="1" si="548"/>
        <v>0</v>
      </c>
      <c r="Q1332" s="514" t="str">
        <f t="shared" ca="1" si="545"/>
        <v>Dump</v>
      </c>
      <c r="R1332" s="515">
        <f t="shared" ca="1" si="546"/>
        <v>0.71111111111111114</v>
      </c>
    </row>
    <row r="1333" spans="2:37">
      <c r="B1333" s="772" t="s">
        <v>1258</v>
      </c>
      <c r="C1333" s="376">
        <v>1</v>
      </c>
      <c r="D1333" s="771">
        <v>3.2</v>
      </c>
      <c r="E1333" s="104">
        <v>1.14E-2</v>
      </c>
      <c r="F1333" s="104"/>
      <c r="H1333" s="386">
        <v>1110</v>
      </c>
      <c r="I1333" s="510">
        <f t="shared" si="540"/>
        <v>1364</v>
      </c>
      <c r="J1333" s="53" t="str" cm="1">
        <f t="array" aca="1" ref="J1333" ca="1">INDIRECT("B" &amp; I1333)</f>
        <v>NIVEL 974 M4 7S L32 T.PM 1110 28-04-2026</v>
      </c>
      <c r="K1333" s="511">
        <f t="shared" ca="1" si="541"/>
        <v>3.2</v>
      </c>
      <c r="L1333" s="508">
        <f t="shared" ca="1" si="542"/>
        <v>1.4760000000000002E-2</v>
      </c>
      <c r="M1333" s="508">
        <f t="shared" ca="1" si="543"/>
        <v>0</v>
      </c>
      <c r="N1333" s="512">
        <f t="shared" ca="1" si="544"/>
        <v>0</v>
      </c>
      <c r="O1333" s="512">
        <f t="shared" ca="1" si="547"/>
        <v>1.3284000000000002E-2</v>
      </c>
      <c r="P1333" s="513">
        <f t="shared" ca="1" si="548"/>
        <v>0</v>
      </c>
      <c r="Q1333" s="514" t="str">
        <f t="shared" ca="1" si="545"/>
        <v>Dump</v>
      </c>
      <c r="R1333" s="515">
        <f t="shared" ca="1" si="546"/>
        <v>0.71111111111111114</v>
      </c>
    </row>
    <row r="1334" spans="2:37">
      <c r="B1334" s="772" t="s">
        <v>1259</v>
      </c>
      <c r="C1334" s="376">
        <v>1</v>
      </c>
      <c r="D1334" s="771">
        <v>3.2</v>
      </c>
      <c r="E1334" s="104">
        <v>1.0800000000000001E-2</v>
      </c>
      <c r="F1334" s="104"/>
      <c r="H1334" s="386">
        <v>1111</v>
      </c>
      <c r="I1334" s="510">
        <f t="shared" si="540"/>
        <v>1365</v>
      </c>
      <c r="J1334" s="53" t="str" cm="1">
        <f t="array" aca="1" ref="J1334" ca="1">INDIRECT("B" &amp; I1334)</f>
        <v>NIVEL 974 M4 7S L32 T.PM 1111 28-04-2026</v>
      </c>
      <c r="K1334" s="511">
        <f t="shared" ca="1" si="541"/>
        <v>3.2</v>
      </c>
      <c r="L1334" s="508">
        <f t="shared" ca="1" si="542"/>
        <v>1.881E-2</v>
      </c>
      <c r="M1334" s="508">
        <f t="shared" ca="1" si="543"/>
        <v>0</v>
      </c>
      <c r="N1334" s="512">
        <f t="shared" ca="1" si="544"/>
        <v>0</v>
      </c>
      <c r="O1334" s="512">
        <f t="shared" ca="1" si="547"/>
        <v>1.6929E-2</v>
      </c>
      <c r="P1334" s="513">
        <f t="shared" ca="1" si="548"/>
        <v>0</v>
      </c>
      <c r="Q1334" s="514" t="str">
        <f t="shared" ca="1" si="545"/>
        <v>Dump</v>
      </c>
      <c r="R1334" s="515">
        <f t="shared" ca="1" si="546"/>
        <v>0.71111111111111114</v>
      </c>
    </row>
    <row r="1335" spans="2:37">
      <c r="B1335" s="772" t="s">
        <v>1260</v>
      </c>
      <c r="C1335" s="376">
        <v>1</v>
      </c>
      <c r="D1335" s="771">
        <v>3.2</v>
      </c>
      <c r="E1335" s="104">
        <v>1.0699999999999999E-2</v>
      </c>
      <c r="F1335" s="104"/>
      <c r="H1335" s="386">
        <v>1112</v>
      </c>
      <c r="I1335" s="510">
        <f t="shared" si="540"/>
        <v>1366</v>
      </c>
      <c r="J1335" s="53" t="str" cm="1">
        <f t="array" aca="1" ref="J1335" ca="1">INDIRECT("B" &amp; I1335)</f>
        <v>NIVEL 974 M4 7S L32 T.PM 1112 28-04-2026</v>
      </c>
      <c r="K1335" s="511">
        <f t="shared" ca="1" si="541"/>
        <v>3.2</v>
      </c>
      <c r="L1335" s="508">
        <f t="shared" ca="1" si="542"/>
        <v>1.7639999999999999E-2</v>
      </c>
      <c r="M1335" s="508">
        <f t="shared" ca="1" si="543"/>
        <v>0</v>
      </c>
      <c r="N1335" s="512">
        <f t="shared" ca="1" si="544"/>
        <v>0</v>
      </c>
      <c r="O1335" s="512">
        <f t="shared" ca="1" si="547"/>
        <v>1.5876000000000001E-2</v>
      </c>
      <c r="P1335" s="513">
        <f t="shared" ca="1" si="548"/>
        <v>0</v>
      </c>
      <c r="Q1335" s="514" t="str">
        <f t="shared" ca="1" si="545"/>
        <v>Dump</v>
      </c>
      <c r="R1335" s="515">
        <f t="shared" ca="1" si="546"/>
        <v>0.71111111111111114</v>
      </c>
    </row>
    <row r="1336" spans="2:37">
      <c r="B1336" s="772" t="s">
        <v>1261</v>
      </c>
      <c r="C1336" s="376">
        <v>1</v>
      </c>
      <c r="D1336" s="771">
        <v>3.2</v>
      </c>
      <c r="E1336" s="104">
        <v>1.26E-2</v>
      </c>
      <c r="F1336" s="104"/>
      <c r="H1336" s="386">
        <v>1113</v>
      </c>
      <c r="I1336" s="510">
        <f t="shared" si="540"/>
        <v>1367</v>
      </c>
      <c r="J1336" s="53" t="str" cm="1">
        <f t="array" aca="1" ref="J1336" ca="1">INDIRECT("B" &amp; I1336)</f>
        <v>NIVEL 974 M4 7S L32 T.PM 1113 28-04-2026</v>
      </c>
      <c r="K1336" s="511">
        <f t="shared" ca="1" si="541"/>
        <v>3.2</v>
      </c>
      <c r="L1336" s="508">
        <f t="shared" ca="1" si="542"/>
        <v>1.4220000000000002E-2</v>
      </c>
      <c r="M1336" s="508">
        <f t="shared" ca="1" si="543"/>
        <v>0</v>
      </c>
      <c r="N1336" s="512">
        <f t="shared" ca="1" si="544"/>
        <v>0</v>
      </c>
      <c r="O1336" s="512">
        <f t="shared" ca="1" si="547"/>
        <v>1.2798000000000002E-2</v>
      </c>
      <c r="P1336" s="513">
        <f t="shared" ca="1" si="548"/>
        <v>0</v>
      </c>
      <c r="Q1336" s="514" t="str">
        <f t="shared" ca="1" si="545"/>
        <v>Dump</v>
      </c>
      <c r="R1336" s="515">
        <f t="shared" ca="1" si="546"/>
        <v>0.71111111111111114</v>
      </c>
    </row>
    <row r="1337" spans="2:37">
      <c r="B1337" s="772" t="s">
        <v>1262</v>
      </c>
      <c r="C1337" s="376">
        <v>1</v>
      </c>
      <c r="D1337" s="771">
        <v>3.2</v>
      </c>
      <c r="E1337" s="104">
        <v>1.1599999999999999E-2</v>
      </c>
      <c r="F1337" s="104"/>
      <c r="H1337" s="386">
        <v>1114</v>
      </c>
      <c r="I1337" s="510">
        <f t="shared" si="540"/>
        <v>1368</v>
      </c>
      <c r="J1337" s="53" t="str" cm="1">
        <f t="array" aca="1" ref="J1337" ca="1">INDIRECT("B" &amp; I1337)</f>
        <v>NIVEL 974 M4 7S L32 T.PM 1114 28-04-2026</v>
      </c>
      <c r="K1337" s="511">
        <f t="shared" ca="1" si="541"/>
        <v>3.2</v>
      </c>
      <c r="L1337" s="508">
        <f t="shared" ca="1" si="542"/>
        <v>1.602E-2</v>
      </c>
      <c r="M1337" s="508">
        <f t="shared" ca="1" si="543"/>
        <v>0</v>
      </c>
      <c r="N1337" s="512">
        <f t="shared" ca="1" si="544"/>
        <v>0</v>
      </c>
      <c r="O1337" s="512">
        <f t="shared" ca="1" si="547"/>
        <v>1.4418E-2</v>
      </c>
      <c r="P1337" s="513">
        <f t="shared" ca="1" si="548"/>
        <v>0</v>
      </c>
      <c r="Q1337" s="514" t="str">
        <f t="shared" ca="1" si="545"/>
        <v>Dump</v>
      </c>
      <c r="R1337" s="515">
        <f t="shared" ca="1" si="546"/>
        <v>0.71111111111111114</v>
      </c>
    </row>
    <row r="1338" spans="2:37">
      <c r="B1338" s="772" t="s">
        <v>1263</v>
      </c>
      <c r="C1338" s="376">
        <v>1</v>
      </c>
      <c r="D1338" s="771">
        <v>3.2</v>
      </c>
      <c r="E1338" s="104">
        <v>1.44E-2</v>
      </c>
      <c r="F1338" s="104"/>
      <c r="H1338" s="386">
        <v>1115</v>
      </c>
      <c r="I1338" s="510">
        <f t="shared" si="540"/>
        <v>1369</v>
      </c>
      <c r="J1338" s="53" t="str" cm="1">
        <f t="array" aca="1" ref="J1338" ca="1">INDIRECT("B" &amp; I1338)</f>
        <v>NIVEL 974 M4 7S L32 T.PM 1115 28-04-2026</v>
      </c>
      <c r="K1338" s="511">
        <f t="shared" ca="1" si="541"/>
        <v>3.2</v>
      </c>
      <c r="L1338" s="508">
        <f t="shared" ca="1" si="542"/>
        <v>1.4310000000000002E-2</v>
      </c>
      <c r="M1338" s="508">
        <f t="shared" ca="1" si="543"/>
        <v>0</v>
      </c>
      <c r="N1338" s="512">
        <f t="shared" ca="1" si="544"/>
        <v>0</v>
      </c>
      <c r="O1338" s="512">
        <f t="shared" ca="1" si="547"/>
        <v>1.2879000000000002E-2</v>
      </c>
      <c r="P1338" s="513">
        <f t="shared" ca="1" si="548"/>
        <v>0</v>
      </c>
      <c r="Q1338" s="514" t="str">
        <f t="shared" ca="1" si="545"/>
        <v>Dump</v>
      </c>
      <c r="R1338" s="515">
        <f t="shared" ca="1" si="546"/>
        <v>0.71111111111111114</v>
      </c>
    </row>
    <row r="1339" spans="2:37">
      <c r="B1339" s="772" t="s">
        <v>1264</v>
      </c>
      <c r="C1339" s="376">
        <v>1</v>
      </c>
      <c r="D1339" s="771">
        <v>3.2</v>
      </c>
      <c r="E1339" s="104">
        <v>1.37E-2</v>
      </c>
      <c r="F1339" s="104"/>
      <c r="H1339" s="386">
        <v>1116</v>
      </c>
      <c r="I1339" s="510">
        <f t="shared" si="540"/>
        <v>1370</v>
      </c>
      <c r="J1339" s="53" t="str" cm="1">
        <f t="array" aca="1" ref="J1339" ca="1">INDIRECT("B" &amp; I1339)</f>
        <v>NIVEL 974 M4 7S L32 T.PM 1116 28-04-2026</v>
      </c>
      <c r="K1339" s="511">
        <f t="shared" ca="1" si="541"/>
        <v>3.2</v>
      </c>
      <c r="L1339" s="508">
        <f t="shared" ca="1" si="542"/>
        <v>1.9620000000000002E-2</v>
      </c>
      <c r="M1339" s="508">
        <f t="shared" ca="1" si="543"/>
        <v>0</v>
      </c>
      <c r="N1339" s="512">
        <f t="shared" ca="1" si="544"/>
        <v>0</v>
      </c>
      <c r="O1339" s="512">
        <f t="shared" ca="1" si="547"/>
        <v>1.7658000000000004E-2</v>
      </c>
      <c r="P1339" s="513">
        <f t="shared" ca="1" si="548"/>
        <v>0</v>
      </c>
      <c r="Q1339" s="514" t="str">
        <f t="shared" ca="1" si="545"/>
        <v>Dump</v>
      </c>
      <c r="R1339" s="515">
        <f t="shared" ca="1" si="546"/>
        <v>0.71111111111111114</v>
      </c>
    </row>
    <row r="1340" spans="2:37">
      <c r="B1340" s="772" t="s">
        <v>1265</v>
      </c>
      <c r="C1340" s="376">
        <v>1</v>
      </c>
      <c r="D1340" s="771">
        <v>3.2</v>
      </c>
      <c r="E1340" s="104">
        <v>1.61E-2</v>
      </c>
      <c r="F1340" s="104"/>
      <c r="H1340" s="386">
        <v>1117</v>
      </c>
      <c r="I1340" s="510">
        <f t="shared" si="540"/>
        <v>1371</v>
      </c>
      <c r="J1340" s="53" t="str" cm="1">
        <f t="array" aca="1" ref="J1340" ca="1">INDIRECT("B" &amp; I1340)</f>
        <v>NIVEL 974 M4 7S L32 T.PM 1117 28-04-2026</v>
      </c>
      <c r="K1340" s="511">
        <f t="shared" ca="1" si="541"/>
        <v>3.2</v>
      </c>
      <c r="L1340" s="508">
        <f t="shared" ca="1" si="542"/>
        <v>1.8630000000000001E-2</v>
      </c>
      <c r="M1340" s="508">
        <f t="shared" ca="1" si="543"/>
        <v>0</v>
      </c>
      <c r="N1340" s="512">
        <f t="shared" ca="1" si="544"/>
        <v>0</v>
      </c>
      <c r="O1340" s="512">
        <f t="shared" ca="1" si="547"/>
        <v>1.6767000000000001E-2</v>
      </c>
      <c r="P1340" s="513">
        <f t="shared" ca="1" si="548"/>
        <v>0</v>
      </c>
      <c r="Q1340" s="514" t="str">
        <f t="shared" ca="1" si="545"/>
        <v>Dump</v>
      </c>
      <c r="R1340" s="515">
        <f t="shared" ca="1" si="546"/>
        <v>0.71111111111111114</v>
      </c>
    </row>
    <row r="1341" spans="2:37">
      <c r="B1341" s="772" t="s">
        <v>1266</v>
      </c>
      <c r="C1341" s="376">
        <v>1</v>
      </c>
      <c r="D1341" s="771">
        <v>3.2</v>
      </c>
      <c r="E1341" s="104">
        <v>1.43E-2</v>
      </c>
      <c r="F1341" s="104"/>
      <c r="H1341" s="386"/>
      <c r="I1341"/>
      <c r="J1341"/>
      <c r="K1341" s="519">
        <f ca="1">SUM(K1318:K1340)</f>
        <v>73.600000000000023</v>
      </c>
      <c r="L1341" s="516">
        <f ca="1">+SUMPRODUCT(L1318:L1340,K1318:K1340)/K1341</f>
        <v>1.6008260869565215E-2</v>
      </c>
      <c r="M1341" s="516">
        <f ca="1">+SUMPRODUCT(M1318:M1340,K1318:K1340)/K1341</f>
        <v>0</v>
      </c>
      <c r="N1341" s="69">
        <f ca="1">+SUMPRODUCT(N1318:N1340,K1318:K1340)/K1341</f>
        <v>0</v>
      </c>
      <c r="O1341" s="552">
        <f ca="1">+SUMPRODUCT(O1318:O1340,K1318:K1340)/K1341</f>
        <v>1.4407434782608695E-2</v>
      </c>
      <c r="P1341" s="69">
        <f ca="1">+SUMPRODUCT(P1318:P1340,K1318:K1340)/K1341</f>
        <v>0</v>
      </c>
      <c r="Q1341"/>
      <c r="R1341"/>
    </row>
    <row r="1342" spans="2:37">
      <c r="B1342" s="772" t="s">
        <v>1267</v>
      </c>
      <c r="C1342" s="376">
        <v>1</v>
      </c>
      <c r="D1342" s="771">
        <v>3.2</v>
      </c>
      <c r="E1342" s="104">
        <v>1.03E-2</v>
      </c>
      <c r="F1342" s="104"/>
      <c r="H1342" s="623"/>
      <c r="I1342"/>
      <c r="J1342"/>
      <c r="K1342" s="551" t="s">
        <v>59</v>
      </c>
      <c r="L1342" s="550">
        <f ca="1">+L1341/0.9</f>
        <v>1.7786956521739127E-2</v>
      </c>
      <c r="M1342" s="518">
        <f ca="1">+M1341/0.9</f>
        <v>0</v>
      </c>
      <c r="N1342"/>
      <c r="O1342"/>
      <c r="P1342"/>
      <c r="Q1342"/>
      <c r="R1342"/>
    </row>
    <row r="1343" spans="2:37" ht="15" thickBot="1">
      <c r="B1343" s="772" t="s">
        <v>1268</v>
      </c>
      <c r="C1343" s="376">
        <v>1</v>
      </c>
      <c r="D1343" s="771">
        <v>3.2</v>
      </c>
      <c r="E1343" s="104">
        <v>1.09E-2</v>
      </c>
      <c r="F1343" s="104"/>
      <c r="I1343" s="524"/>
      <c r="R1343" s="524"/>
    </row>
    <row r="1344" spans="2:37" ht="28.8">
      <c r="B1344" s="772" t="s">
        <v>1269</v>
      </c>
      <c r="C1344" s="376">
        <v>1</v>
      </c>
      <c r="D1344" s="771">
        <v>3.2</v>
      </c>
      <c r="E1344" s="104">
        <v>8.0000000000000002E-3</v>
      </c>
      <c r="F1344" s="104"/>
      <c r="H1344" s="385"/>
      <c r="I1344" s="547" t="s">
        <v>593</v>
      </c>
      <c r="J1344" s="77" t="s">
        <v>63</v>
      </c>
      <c r="K1344" s="507" t="s">
        <v>44</v>
      </c>
      <c r="L1344" s="549" t="s">
        <v>297</v>
      </c>
      <c r="M1344" s="508" t="s">
        <v>292</v>
      </c>
      <c r="N1344" s="545" t="s">
        <v>46</v>
      </c>
      <c r="O1344" s="549" t="s">
        <v>293</v>
      </c>
      <c r="P1344" s="508" t="s">
        <v>294</v>
      </c>
      <c r="Q1344"/>
      <c r="R1344"/>
      <c r="AJ1344" s="95" t="str">
        <f>+I1344</f>
        <v>EN042</v>
      </c>
      <c r="AK1344" s="96" t="s">
        <v>62</v>
      </c>
    </row>
    <row r="1345" spans="2:38" ht="15" thickBot="1">
      <c r="B1345" s="772" t="s">
        <v>1270</v>
      </c>
      <c r="C1345" s="376">
        <v>1</v>
      </c>
      <c r="D1345" s="771">
        <v>3.2</v>
      </c>
      <c r="E1345" s="104">
        <v>1.03E-2</v>
      </c>
      <c r="F1345" s="104"/>
      <c r="H1345" s="386">
        <v>1132</v>
      </c>
      <c r="I1345" s="510">
        <f t="shared" ref="I1345:I1364" si="549">IF(H1345="",
   IFERROR(MATCH("**", B:B, 0), ""),
   IFERROR(MATCH("* "&amp;H1345&amp;" *", B:B, 0), "")
)</f>
        <v>1386</v>
      </c>
      <c r="J1345" s="53" t="str" cm="1">
        <f t="array" aca="1" ref="J1345" ca="1">INDIRECT("B" &amp; I1345)</f>
        <v>NIVEL 974 M4 6N T.PM 1132 29-04-2026</v>
      </c>
      <c r="K1345" s="511">
        <f t="shared" ref="K1345:K1364" ca="1" si="550">INDEX(D:D, MATCH(J1345, $B:$B, 0))</f>
        <v>3.2</v>
      </c>
      <c r="L1345" s="508">
        <f t="shared" ref="L1345:L1364" ca="1" si="551">INDEX(E:E, MATCH($J1345, $B:$B, 0))*0.9</f>
        <v>1.2060000000000001E-2</v>
      </c>
      <c r="M1345" s="508">
        <f t="shared" ref="M1345:M1364" ca="1" si="552">INDEX(F:F, MATCH($J1345, $B:$B, 0))*0.9</f>
        <v>0</v>
      </c>
      <c r="N1345" s="512">
        <f t="shared" ref="N1345:N1364" ca="1" si="553">INDEX(G:G, MATCH($J$578, $B:$B, 0))</f>
        <v>0</v>
      </c>
      <c r="O1345" s="512">
        <f ca="1">+IF(L1345=0,N1345*0.9,L1345*0.9)</f>
        <v>1.0854000000000001E-2</v>
      </c>
      <c r="P1345" s="513">
        <f ca="1">+M1345*0.9</f>
        <v>0</v>
      </c>
      <c r="Q1345" s="514" t="str">
        <f t="shared" ref="Q1345:Q1364" ca="1" si="554">+IF(L1345=0,"-","Dump")</f>
        <v>Dump</v>
      </c>
      <c r="R1345" s="515">
        <f t="shared" ref="R1345:R1364" ca="1" si="555">+K1345/4.5</f>
        <v>0.71111111111111114</v>
      </c>
      <c r="AJ1345" s="520">
        <f ca="1">+K1365-SUMIF(AE:AE, AJ1344, AA:AA)</f>
        <v>2.8500000000000156</v>
      </c>
      <c r="AK1345" s="521">
        <f ca="1">O1365</f>
        <v>1.4600249999999999E-2</v>
      </c>
      <c r="AL1345" s="102">
        <f ca="1">COUNTIF(AE:AE, AJ1344)</f>
        <v>2</v>
      </c>
    </row>
    <row r="1346" spans="2:38" ht="15" thickBot="1">
      <c r="B1346" s="772" t="s">
        <v>1271</v>
      </c>
      <c r="C1346" s="376">
        <v>1</v>
      </c>
      <c r="D1346" s="771">
        <v>3.2</v>
      </c>
      <c r="E1346" s="104">
        <v>1.0500000000000001E-2</v>
      </c>
      <c r="F1346" s="104"/>
      <c r="H1346" s="386">
        <v>1133</v>
      </c>
      <c r="I1346" s="510">
        <f t="shared" si="549"/>
        <v>1387</v>
      </c>
      <c r="J1346" s="53" t="str" cm="1">
        <f t="array" aca="1" ref="J1346" ca="1">INDIRECT("B" &amp; I1346)</f>
        <v>NIVEL 974 M4 6N T.PM 1133 29-04-2026</v>
      </c>
      <c r="K1346" s="511">
        <f t="shared" ca="1" si="550"/>
        <v>3.2</v>
      </c>
      <c r="L1346" s="508">
        <f t="shared" ca="1" si="551"/>
        <v>1.566E-2</v>
      </c>
      <c r="M1346" s="508">
        <f t="shared" ca="1" si="552"/>
        <v>0</v>
      </c>
      <c r="N1346" s="512">
        <f t="shared" ca="1" si="553"/>
        <v>0</v>
      </c>
      <c r="O1346" s="512">
        <f t="shared" ref="O1346:O1364" ca="1" si="556">+IF(L1346=0,N1346*0.9,L1346*0.9)</f>
        <v>1.4094000000000001E-2</v>
      </c>
      <c r="P1346" s="513">
        <f t="shared" ref="P1346:P1364" ca="1" si="557">+M1346*0.9</f>
        <v>0</v>
      </c>
      <c r="Q1346" s="514" t="str">
        <f t="shared" ca="1" si="554"/>
        <v>Dump</v>
      </c>
      <c r="R1346" s="515">
        <f t="shared" ca="1" si="555"/>
        <v>0.71111111111111114</v>
      </c>
      <c r="AJ1346" s="105" t="s">
        <v>83</v>
      </c>
      <c r="AK1346" s="101"/>
    </row>
    <row r="1347" spans="2:38">
      <c r="B1347" s="772" t="s">
        <v>1272</v>
      </c>
      <c r="C1347" s="376">
        <v>1</v>
      </c>
      <c r="D1347" s="771">
        <v>3.2</v>
      </c>
      <c r="E1347" s="104">
        <v>1.2800000000000001E-2</v>
      </c>
      <c r="F1347" s="104"/>
      <c r="H1347" s="386">
        <v>1134</v>
      </c>
      <c r="I1347" s="510">
        <f t="shared" si="549"/>
        <v>1388</v>
      </c>
      <c r="J1347" s="53" t="str" cm="1">
        <f t="array" aca="1" ref="J1347" ca="1">INDIRECT("B" &amp; I1347)</f>
        <v>NIVEL 974 M4 6N T.PM 1134 29-04-2026</v>
      </c>
      <c r="K1347" s="511">
        <f t="shared" ca="1" si="550"/>
        <v>3.2</v>
      </c>
      <c r="L1347" s="508">
        <f t="shared" ca="1" si="551"/>
        <v>1.341E-2</v>
      </c>
      <c r="M1347" s="508">
        <f t="shared" ca="1" si="552"/>
        <v>0</v>
      </c>
      <c r="N1347" s="512">
        <f t="shared" ca="1" si="553"/>
        <v>0</v>
      </c>
      <c r="O1347" s="512">
        <f t="shared" ca="1" si="556"/>
        <v>1.2069E-2</v>
      </c>
      <c r="P1347" s="513">
        <f t="shared" ca="1" si="557"/>
        <v>0</v>
      </c>
      <c r="Q1347" s="514" t="str">
        <f t="shared" ca="1" si="554"/>
        <v>Dump</v>
      </c>
      <c r="R1347" s="515">
        <f t="shared" ca="1" si="555"/>
        <v>0.71111111111111114</v>
      </c>
    </row>
    <row r="1348" spans="2:38">
      <c r="B1348" s="772" t="s">
        <v>1273</v>
      </c>
      <c r="C1348" s="376">
        <v>1</v>
      </c>
      <c r="D1348" s="771">
        <v>3.2</v>
      </c>
      <c r="E1348" s="104">
        <v>1.0500000000000001E-2</v>
      </c>
      <c r="F1348" s="104"/>
      <c r="H1348" s="386">
        <v>1135</v>
      </c>
      <c r="I1348" s="510">
        <f t="shared" si="549"/>
        <v>1389</v>
      </c>
      <c r="J1348" s="53" t="str" cm="1">
        <f t="array" aca="1" ref="J1348" ca="1">INDIRECT("B" &amp; I1348)</f>
        <v>NIVEL 974 M4 6N T.PM 1135 29-04-2026</v>
      </c>
      <c r="K1348" s="511">
        <f t="shared" ca="1" si="550"/>
        <v>3.2</v>
      </c>
      <c r="L1348" s="508">
        <f t="shared" ca="1" si="551"/>
        <v>1.4310000000000002E-2</v>
      </c>
      <c r="M1348" s="508">
        <f t="shared" ca="1" si="552"/>
        <v>0</v>
      </c>
      <c r="N1348" s="512">
        <f t="shared" ca="1" si="553"/>
        <v>0</v>
      </c>
      <c r="O1348" s="512">
        <f t="shared" ca="1" si="556"/>
        <v>1.2879000000000002E-2</v>
      </c>
      <c r="P1348" s="513">
        <f t="shared" ca="1" si="557"/>
        <v>0</v>
      </c>
      <c r="Q1348" s="514" t="str">
        <f t="shared" ca="1" si="554"/>
        <v>Dump</v>
      </c>
      <c r="R1348" s="515">
        <f t="shared" ca="1" si="555"/>
        <v>0.71111111111111114</v>
      </c>
    </row>
    <row r="1349" spans="2:38">
      <c r="B1349" s="772" t="s">
        <v>1274</v>
      </c>
      <c r="C1349" s="376">
        <v>1</v>
      </c>
      <c r="D1349" s="771">
        <v>3.2</v>
      </c>
      <c r="E1349" s="104">
        <v>1.6799999999999999E-2</v>
      </c>
      <c r="F1349" s="104"/>
      <c r="H1349" s="386">
        <v>1136</v>
      </c>
      <c r="I1349" s="510">
        <f t="shared" si="549"/>
        <v>1390</v>
      </c>
      <c r="J1349" s="53" t="str" cm="1">
        <f t="array" aca="1" ref="J1349" ca="1">INDIRECT("B" &amp; I1349)</f>
        <v>NIVEL 974 M4 6N T.PM 1136 29-04-2026</v>
      </c>
      <c r="K1349" s="511">
        <f t="shared" ca="1" si="550"/>
        <v>3.2</v>
      </c>
      <c r="L1349" s="508">
        <f t="shared" ca="1" si="551"/>
        <v>1.7639999999999999E-2</v>
      </c>
      <c r="M1349" s="508">
        <f t="shared" ca="1" si="552"/>
        <v>0</v>
      </c>
      <c r="N1349" s="512">
        <f t="shared" ca="1" si="553"/>
        <v>0</v>
      </c>
      <c r="O1349" s="512">
        <f t="shared" ca="1" si="556"/>
        <v>1.5876000000000001E-2</v>
      </c>
      <c r="P1349" s="513">
        <f t="shared" ca="1" si="557"/>
        <v>0</v>
      </c>
      <c r="Q1349" s="514" t="str">
        <f t="shared" ca="1" si="554"/>
        <v>Dump</v>
      </c>
      <c r="R1349" s="515">
        <f t="shared" ca="1" si="555"/>
        <v>0.71111111111111114</v>
      </c>
    </row>
    <row r="1350" spans="2:38">
      <c r="B1350" s="772" t="s">
        <v>1275</v>
      </c>
      <c r="C1350" s="376">
        <v>1</v>
      </c>
      <c r="D1350" s="771">
        <v>3.2</v>
      </c>
      <c r="E1350" s="104">
        <v>1.9800000000000002E-2</v>
      </c>
      <c r="F1350" s="104"/>
      <c r="H1350" s="386">
        <v>1137</v>
      </c>
      <c r="I1350" s="510">
        <f t="shared" si="549"/>
        <v>1391</v>
      </c>
      <c r="J1350" s="53" t="str" cm="1">
        <f t="array" aca="1" ref="J1350" ca="1">INDIRECT("B" &amp; I1350)</f>
        <v>NIVEL 974 M4 6N T.PM 1137 29-04-2026</v>
      </c>
      <c r="K1350" s="511">
        <f t="shared" ca="1" si="550"/>
        <v>3.2</v>
      </c>
      <c r="L1350" s="508">
        <f t="shared" ca="1" si="551"/>
        <v>1.521E-2</v>
      </c>
      <c r="M1350" s="508">
        <f t="shared" ca="1" si="552"/>
        <v>0</v>
      </c>
      <c r="N1350" s="512">
        <f t="shared" ca="1" si="553"/>
        <v>0</v>
      </c>
      <c r="O1350" s="512">
        <f t="shared" ca="1" si="556"/>
        <v>1.3689E-2</v>
      </c>
      <c r="P1350" s="513">
        <f t="shared" ca="1" si="557"/>
        <v>0</v>
      </c>
      <c r="Q1350" s="514" t="str">
        <f t="shared" ca="1" si="554"/>
        <v>Dump</v>
      </c>
      <c r="R1350" s="515">
        <f t="shared" ca="1" si="555"/>
        <v>0.71111111111111114</v>
      </c>
    </row>
    <row r="1351" spans="2:38">
      <c r="B1351" s="772" t="s">
        <v>1276</v>
      </c>
      <c r="C1351" s="376">
        <v>1</v>
      </c>
      <c r="D1351" s="771">
        <v>3.2</v>
      </c>
      <c r="E1351" s="104">
        <v>1.35E-2</v>
      </c>
      <c r="F1351" s="104"/>
      <c r="H1351" s="386">
        <v>1138</v>
      </c>
      <c r="I1351" s="510">
        <f t="shared" si="549"/>
        <v>1392</v>
      </c>
      <c r="J1351" s="53" t="str" cm="1">
        <f t="array" aca="1" ref="J1351" ca="1">INDIRECT("B" &amp; I1351)</f>
        <v>NIVEL 974 M4 6N T.PM 1138 29-04-2026</v>
      </c>
      <c r="K1351" s="511">
        <f t="shared" ca="1" si="550"/>
        <v>3.2</v>
      </c>
      <c r="L1351" s="508">
        <f t="shared" ca="1" si="551"/>
        <v>1.3050000000000001E-2</v>
      </c>
      <c r="M1351" s="508">
        <f t="shared" ca="1" si="552"/>
        <v>0</v>
      </c>
      <c r="N1351" s="512">
        <f t="shared" ca="1" si="553"/>
        <v>0</v>
      </c>
      <c r="O1351" s="512">
        <f t="shared" ca="1" si="556"/>
        <v>1.1745E-2</v>
      </c>
      <c r="P1351" s="513">
        <f t="shared" ca="1" si="557"/>
        <v>0</v>
      </c>
      <c r="Q1351" s="514" t="str">
        <f t="shared" ca="1" si="554"/>
        <v>Dump</v>
      </c>
      <c r="R1351" s="515">
        <f t="shared" ca="1" si="555"/>
        <v>0.71111111111111114</v>
      </c>
    </row>
    <row r="1352" spans="2:38">
      <c r="B1352" s="772" t="s">
        <v>1277</v>
      </c>
      <c r="C1352" s="376">
        <v>1</v>
      </c>
      <c r="D1352" s="771">
        <v>3.2</v>
      </c>
      <c r="E1352" s="104">
        <v>1.6500000000000001E-2</v>
      </c>
      <c r="F1352" s="104"/>
      <c r="H1352" s="386">
        <v>1139</v>
      </c>
      <c r="I1352" s="510">
        <f t="shared" si="549"/>
        <v>1393</v>
      </c>
      <c r="J1352" s="53" t="str" cm="1">
        <f t="array" aca="1" ref="J1352" ca="1">INDIRECT("B" &amp; I1352)</f>
        <v>NIVEL 974 M4 6N T.PM 1139 29-04-2026</v>
      </c>
      <c r="K1352" s="511">
        <f t="shared" ca="1" si="550"/>
        <v>3.2</v>
      </c>
      <c r="L1352" s="508">
        <f t="shared" ca="1" si="551"/>
        <v>1.5570000000000001E-2</v>
      </c>
      <c r="M1352" s="508">
        <f t="shared" ca="1" si="552"/>
        <v>0</v>
      </c>
      <c r="N1352" s="512">
        <f t="shared" ca="1" si="553"/>
        <v>0</v>
      </c>
      <c r="O1352" s="512">
        <f t="shared" ca="1" si="556"/>
        <v>1.4013000000000001E-2</v>
      </c>
      <c r="P1352" s="513">
        <f t="shared" ca="1" si="557"/>
        <v>0</v>
      </c>
      <c r="Q1352" s="514" t="str">
        <f t="shared" ca="1" si="554"/>
        <v>Dump</v>
      </c>
      <c r="R1352" s="515">
        <f t="shared" ca="1" si="555"/>
        <v>0.71111111111111114</v>
      </c>
    </row>
    <row r="1353" spans="2:38">
      <c r="B1353" s="772" t="s">
        <v>1278</v>
      </c>
      <c r="C1353" s="376">
        <v>1</v>
      </c>
      <c r="D1353" s="771">
        <v>3.2</v>
      </c>
      <c r="E1353" s="104">
        <v>1.9699999999999999E-2</v>
      </c>
      <c r="F1353" s="104"/>
      <c r="H1353" s="386">
        <v>1140</v>
      </c>
      <c r="I1353" s="510">
        <f t="shared" si="549"/>
        <v>1394</v>
      </c>
      <c r="J1353" s="53" t="str" cm="1">
        <f t="array" aca="1" ref="J1353" ca="1">INDIRECT("B" &amp; I1353)</f>
        <v>NIVEL 974 M4 6N T.PM 1140 29-04-2026</v>
      </c>
      <c r="K1353" s="511">
        <f t="shared" ca="1" si="550"/>
        <v>3.2</v>
      </c>
      <c r="L1353" s="508">
        <f t="shared" ca="1" si="551"/>
        <v>1.4669999999999999E-2</v>
      </c>
      <c r="M1353" s="508">
        <f t="shared" ca="1" si="552"/>
        <v>0</v>
      </c>
      <c r="N1353" s="512">
        <f t="shared" ca="1" si="553"/>
        <v>0</v>
      </c>
      <c r="O1353" s="512">
        <f t="shared" ca="1" si="556"/>
        <v>1.3202999999999999E-2</v>
      </c>
      <c r="P1353" s="513">
        <f t="shared" ca="1" si="557"/>
        <v>0</v>
      </c>
      <c r="Q1353" s="514" t="str">
        <f t="shared" ca="1" si="554"/>
        <v>Dump</v>
      </c>
      <c r="R1353" s="515">
        <f t="shared" ca="1" si="555"/>
        <v>0.71111111111111114</v>
      </c>
    </row>
    <row r="1354" spans="2:38">
      <c r="B1354" s="772" t="s">
        <v>1279</v>
      </c>
      <c r="C1354" s="376">
        <v>1</v>
      </c>
      <c r="D1354" s="771">
        <v>3.2</v>
      </c>
      <c r="E1354" s="104">
        <v>1.7299999999999999E-2</v>
      </c>
      <c r="F1354" s="104"/>
      <c r="H1354" s="386">
        <v>1141</v>
      </c>
      <c r="I1354" s="510">
        <f t="shared" si="549"/>
        <v>1395</v>
      </c>
      <c r="J1354" s="53" t="str" cm="1">
        <f t="array" aca="1" ref="J1354" ca="1">INDIRECT("B" &amp; I1354)</f>
        <v>NIVEL 974 M4 6N T.PM 1141 29-04-2026</v>
      </c>
      <c r="K1354" s="511">
        <f t="shared" ca="1" si="550"/>
        <v>3.2</v>
      </c>
      <c r="L1354" s="508">
        <f t="shared" ca="1" si="551"/>
        <v>1.323E-2</v>
      </c>
      <c r="M1354" s="508">
        <f t="shared" ca="1" si="552"/>
        <v>0</v>
      </c>
      <c r="N1354" s="512">
        <f t="shared" ca="1" si="553"/>
        <v>0</v>
      </c>
      <c r="O1354" s="512">
        <f t="shared" ca="1" si="556"/>
        <v>1.1907000000000001E-2</v>
      </c>
      <c r="P1354" s="513">
        <f t="shared" ca="1" si="557"/>
        <v>0</v>
      </c>
      <c r="Q1354" s="514" t="str">
        <f t="shared" ca="1" si="554"/>
        <v>Dump</v>
      </c>
      <c r="R1354" s="515">
        <f t="shared" ca="1" si="555"/>
        <v>0.71111111111111114</v>
      </c>
    </row>
    <row r="1355" spans="2:38">
      <c r="B1355" s="772" t="s">
        <v>1280</v>
      </c>
      <c r="C1355" s="376">
        <v>1</v>
      </c>
      <c r="D1355" s="771">
        <v>3.2</v>
      </c>
      <c r="E1355" s="104">
        <v>1.6E-2</v>
      </c>
      <c r="F1355" s="104"/>
      <c r="H1355" s="386">
        <v>1142</v>
      </c>
      <c r="I1355" s="510">
        <f t="shared" si="549"/>
        <v>1396</v>
      </c>
      <c r="J1355" s="53" t="str" cm="1">
        <f t="array" aca="1" ref="J1355" ca="1">INDIRECT("B" &amp; I1355)</f>
        <v>NIVEL 974 M4 6N T.PM 1142 29-04-2026</v>
      </c>
      <c r="K1355" s="511">
        <f t="shared" ca="1" si="550"/>
        <v>3.2</v>
      </c>
      <c r="L1355" s="508">
        <f t="shared" ca="1" si="551"/>
        <v>1.6199999999999999E-2</v>
      </c>
      <c r="M1355" s="508">
        <f t="shared" ca="1" si="552"/>
        <v>0</v>
      </c>
      <c r="N1355" s="512">
        <f t="shared" ca="1" si="553"/>
        <v>0</v>
      </c>
      <c r="O1355" s="512">
        <f t="shared" ca="1" si="556"/>
        <v>1.4579999999999999E-2</v>
      </c>
      <c r="P1355" s="513">
        <f t="shared" ca="1" si="557"/>
        <v>0</v>
      </c>
      <c r="Q1355" s="514" t="str">
        <f t="shared" ca="1" si="554"/>
        <v>Dump</v>
      </c>
      <c r="R1355" s="515">
        <f t="shared" ca="1" si="555"/>
        <v>0.71111111111111114</v>
      </c>
    </row>
    <row r="1356" spans="2:38">
      <c r="B1356" s="772" t="s">
        <v>1281</v>
      </c>
      <c r="C1356" s="376">
        <v>1</v>
      </c>
      <c r="D1356" s="771">
        <v>3.2</v>
      </c>
      <c r="E1356" s="104">
        <v>1.7999999999999999E-2</v>
      </c>
      <c r="F1356" s="104"/>
      <c r="H1356" s="386">
        <v>1143</v>
      </c>
      <c r="I1356" s="510">
        <f t="shared" si="549"/>
        <v>1397</v>
      </c>
      <c r="J1356" s="53" t="str" cm="1">
        <f t="array" aca="1" ref="J1356" ca="1">INDIRECT("B" &amp; I1356)</f>
        <v>NIVEL 974 M4 6N T.PM 1143 29-04-2026</v>
      </c>
      <c r="K1356" s="511">
        <f t="shared" ca="1" si="550"/>
        <v>3.2</v>
      </c>
      <c r="L1356" s="508">
        <f t="shared" ca="1" si="551"/>
        <v>1.3679999999999999E-2</v>
      </c>
      <c r="M1356" s="508">
        <f t="shared" ca="1" si="552"/>
        <v>0</v>
      </c>
      <c r="N1356" s="512">
        <f t="shared" ca="1" si="553"/>
        <v>0</v>
      </c>
      <c r="O1356" s="512">
        <f t="shared" ca="1" si="556"/>
        <v>1.2312E-2</v>
      </c>
      <c r="P1356" s="513">
        <f t="shared" ca="1" si="557"/>
        <v>0</v>
      </c>
      <c r="Q1356" s="514" t="str">
        <f t="shared" ca="1" si="554"/>
        <v>Dump</v>
      </c>
      <c r="R1356" s="515">
        <f t="shared" ca="1" si="555"/>
        <v>0.71111111111111114</v>
      </c>
    </row>
    <row r="1357" spans="2:38">
      <c r="B1357" s="772" t="s">
        <v>1282</v>
      </c>
      <c r="C1357" s="376">
        <v>1</v>
      </c>
      <c r="D1357" s="771">
        <v>3.2</v>
      </c>
      <c r="E1357" s="104">
        <v>2.0799999999999999E-2</v>
      </c>
      <c r="F1357" s="104"/>
      <c r="H1357" s="386">
        <v>1144</v>
      </c>
      <c r="I1357" s="510">
        <f t="shared" si="549"/>
        <v>1398</v>
      </c>
      <c r="J1357" s="53" t="str" cm="1">
        <f t="array" aca="1" ref="J1357" ca="1">INDIRECT("B" &amp; I1357)</f>
        <v>NIVEL 974 M4 7S L32 T.PM 1144 29-04-2026</v>
      </c>
      <c r="K1357" s="511">
        <f t="shared" ca="1" si="550"/>
        <v>3.2</v>
      </c>
      <c r="L1357" s="508">
        <f t="shared" ca="1" si="551"/>
        <v>2.6009999999999998E-2</v>
      </c>
      <c r="M1357" s="508">
        <f t="shared" ca="1" si="552"/>
        <v>0</v>
      </c>
      <c r="N1357" s="512">
        <f t="shared" ca="1" si="553"/>
        <v>0</v>
      </c>
      <c r="O1357" s="512">
        <f t="shared" ca="1" si="556"/>
        <v>2.3408999999999999E-2</v>
      </c>
      <c r="P1357" s="513">
        <f t="shared" ca="1" si="557"/>
        <v>0</v>
      </c>
      <c r="Q1357" s="514" t="str">
        <f t="shared" ca="1" si="554"/>
        <v>Dump</v>
      </c>
      <c r="R1357" s="515">
        <f t="shared" ca="1" si="555"/>
        <v>0.71111111111111114</v>
      </c>
    </row>
    <row r="1358" spans="2:38">
      <c r="B1358" s="772" t="s">
        <v>1283</v>
      </c>
      <c r="C1358" s="376">
        <v>1</v>
      </c>
      <c r="D1358" s="771">
        <v>3.2</v>
      </c>
      <c r="E1358" s="104">
        <v>1.49E-2</v>
      </c>
      <c r="F1358" s="104"/>
      <c r="H1358" s="386">
        <v>1145</v>
      </c>
      <c r="I1358" s="510">
        <f t="shared" si="549"/>
        <v>1399</v>
      </c>
      <c r="J1358" s="53" t="str" cm="1">
        <f t="array" aca="1" ref="J1358" ca="1">INDIRECT("B" &amp; I1358)</f>
        <v>NIVEL 974 M4 7S L32 T.PM 1145 29-04-2026</v>
      </c>
      <c r="K1358" s="511">
        <f t="shared" ca="1" si="550"/>
        <v>3.2</v>
      </c>
      <c r="L1358" s="508">
        <f t="shared" ca="1" si="551"/>
        <v>1.4400000000000001E-2</v>
      </c>
      <c r="M1358" s="508">
        <f t="shared" ca="1" si="552"/>
        <v>0</v>
      </c>
      <c r="N1358" s="512">
        <f t="shared" ca="1" si="553"/>
        <v>0</v>
      </c>
      <c r="O1358" s="512">
        <f t="shared" ca="1" si="556"/>
        <v>1.2960000000000001E-2</v>
      </c>
      <c r="P1358" s="513">
        <f t="shared" ca="1" si="557"/>
        <v>0</v>
      </c>
      <c r="Q1358" s="514" t="str">
        <f t="shared" ca="1" si="554"/>
        <v>Dump</v>
      </c>
      <c r="R1358" s="515">
        <f t="shared" ca="1" si="555"/>
        <v>0.71111111111111114</v>
      </c>
    </row>
    <row r="1359" spans="2:38">
      <c r="B1359" s="772" t="s">
        <v>1284</v>
      </c>
      <c r="C1359" s="376">
        <v>1</v>
      </c>
      <c r="D1359" s="771">
        <v>3.2</v>
      </c>
      <c r="E1359" s="104">
        <v>1.7000000000000001E-2</v>
      </c>
      <c r="F1359" s="104"/>
      <c r="H1359" s="386">
        <v>1146</v>
      </c>
      <c r="I1359" s="510">
        <f t="shared" si="549"/>
        <v>1400</v>
      </c>
      <c r="J1359" s="53" t="str" cm="1">
        <f t="array" aca="1" ref="J1359" ca="1">INDIRECT("B" &amp; I1359)</f>
        <v>NIVEL 974 M4 7S L32 T.PM 1146 29-04-2026</v>
      </c>
      <c r="K1359" s="511">
        <f t="shared" ca="1" si="550"/>
        <v>3.2</v>
      </c>
      <c r="L1359" s="508">
        <f t="shared" ca="1" si="551"/>
        <v>1.728E-2</v>
      </c>
      <c r="M1359" s="508">
        <f t="shared" ca="1" si="552"/>
        <v>0</v>
      </c>
      <c r="N1359" s="512">
        <f t="shared" ca="1" si="553"/>
        <v>0</v>
      </c>
      <c r="O1359" s="512">
        <f t="shared" ca="1" si="556"/>
        <v>1.5552E-2</v>
      </c>
      <c r="P1359" s="513">
        <f t="shared" ca="1" si="557"/>
        <v>0</v>
      </c>
      <c r="Q1359" s="514" t="str">
        <f t="shared" ca="1" si="554"/>
        <v>Dump</v>
      </c>
      <c r="R1359" s="515">
        <f t="shared" ca="1" si="555"/>
        <v>0.71111111111111114</v>
      </c>
    </row>
    <row r="1360" spans="2:38">
      <c r="B1360" s="772" t="s">
        <v>1285</v>
      </c>
      <c r="C1360" s="376">
        <v>1</v>
      </c>
      <c r="D1360" s="771">
        <v>3.2</v>
      </c>
      <c r="E1360" s="104">
        <v>1.72E-2</v>
      </c>
      <c r="F1360" s="104"/>
      <c r="H1360" s="386">
        <v>1147</v>
      </c>
      <c r="I1360" s="510">
        <f t="shared" si="549"/>
        <v>1401</v>
      </c>
      <c r="J1360" s="53" t="str" cm="1">
        <f t="array" aca="1" ref="J1360" ca="1">INDIRECT("B" &amp; I1360)</f>
        <v>NIVEL 974 M4 7S L32 T.PM 1147 29-04-2026</v>
      </c>
      <c r="K1360" s="511">
        <f t="shared" ca="1" si="550"/>
        <v>3.2</v>
      </c>
      <c r="L1360" s="508">
        <f t="shared" ca="1" si="551"/>
        <v>1.8360000000000001E-2</v>
      </c>
      <c r="M1360" s="508">
        <f t="shared" ca="1" si="552"/>
        <v>0</v>
      </c>
      <c r="N1360" s="512">
        <f t="shared" ca="1" si="553"/>
        <v>0</v>
      </c>
      <c r="O1360" s="512">
        <f t="shared" ca="1" si="556"/>
        <v>1.6524E-2</v>
      </c>
      <c r="P1360" s="513">
        <f t="shared" ca="1" si="557"/>
        <v>0</v>
      </c>
      <c r="Q1360" s="514" t="str">
        <f t="shared" ca="1" si="554"/>
        <v>Dump</v>
      </c>
      <c r="R1360" s="515">
        <f t="shared" ca="1" si="555"/>
        <v>0.71111111111111114</v>
      </c>
    </row>
    <row r="1361" spans="2:18">
      <c r="B1361" s="772" t="s">
        <v>1286</v>
      </c>
      <c r="C1361" s="376">
        <v>1</v>
      </c>
      <c r="D1361" s="771">
        <v>3.2</v>
      </c>
      <c r="E1361" s="104">
        <v>1.7600000000000001E-2</v>
      </c>
      <c r="F1361" s="104"/>
      <c r="H1361" s="386">
        <v>1148</v>
      </c>
      <c r="I1361" s="510">
        <f t="shared" si="549"/>
        <v>1402</v>
      </c>
      <c r="J1361" s="53" t="str" cm="1">
        <f t="array" aca="1" ref="J1361" ca="1">INDIRECT("B" &amp; I1361)</f>
        <v>NIVEL 974 M4 7S L32 T.PM 1148 29-04-2026</v>
      </c>
      <c r="K1361" s="511">
        <f t="shared" ca="1" si="550"/>
        <v>3.2</v>
      </c>
      <c r="L1361" s="508">
        <f t="shared" ca="1" si="551"/>
        <v>1.5750000000000004E-2</v>
      </c>
      <c r="M1361" s="508">
        <f t="shared" ca="1" si="552"/>
        <v>0</v>
      </c>
      <c r="N1361" s="512">
        <f t="shared" ca="1" si="553"/>
        <v>0</v>
      </c>
      <c r="O1361" s="512">
        <f t="shared" ca="1" si="556"/>
        <v>1.4175000000000004E-2</v>
      </c>
      <c r="P1361" s="513">
        <f t="shared" ca="1" si="557"/>
        <v>0</v>
      </c>
      <c r="Q1361" s="514" t="str">
        <f t="shared" ca="1" si="554"/>
        <v>Dump</v>
      </c>
      <c r="R1361" s="515">
        <f t="shared" ca="1" si="555"/>
        <v>0.71111111111111114</v>
      </c>
    </row>
    <row r="1362" spans="2:18">
      <c r="B1362" s="772" t="s">
        <v>1287</v>
      </c>
      <c r="C1362" s="376">
        <v>1</v>
      </c>
      <c r="D1362" s="771">
        <v>3.2</v>
      </c>
      <c r="E1362" s="104">
        <v>1.5800000000000002E-2</v>
      </c>
      <c r="F1362" s="104"/>
      <c r="H1362" s="386">
        <v>1149</v>
      </c>
      <c r="I1362" s="510">
        <f t="shared" si="549"/>
        <v>1403</v>
      </c>
      <c r="J1362" s="53" t="str" cm="1">
        <f t="array" aca="1" ref="J1362" ca="1">INDIRECT("B" &amp; I1362)</f>
        <v>NIVEL 974 M4 7S L32 T.PM 1149 29-04-2026</v>
      </c>
      <c r="K1362" s="511">
        <f t="shared" ca="1" si="550"/>
        <v>3.2</v>
      </c>
      <c r="L1362" s="508">
        <f t="shared" ca="1" si="551"/>
        <v>1.566E-2</v>
      </c>
      <c r="M1362" s="508">
        <f t="shared" ca="1" si="552"/>
        <v>0</v>
      </c>
      <c r="N1362" s="512">
        <f t="shared" ca="1" si="553"/>
        <v>0</v>
      </c>
      <c r="O1362" s="512">
        <f t="shared" ca="1" si="556"/>
        <v>1.4094000000000001E-2</v>
      </c>
      <c r="P1362" s="513">
        <f t="shared" ca="1" si="557"/>
        <v>0</v>
      </c>
      <c r="Q1362" s="514" t="str">
        <f t="shared" ca="1" si="554"/>
        <v>Dump</v>
      </c>
      <c r="R1362" s="515">
        <f t="shared" ca="1" si="555"/>
        <v>0.71111111111111114</v>
      </c>
    </row>
    <row r="1363" spans="2:18">
      <c r="B1363" s="772" t="s">
        <v>1288</v>
      </c>
      <c r="C1363" s="376">
        <v>1</v>
      </c>
      <c r="D1363" s="771">
        <v>3.2</v>
      </c>
      <c r="E1363" s="104">
        <v>1.9300000000000001E-2</v>
      </c>
      <c r="F1363" s="104"/>
      <c r="H1363" s="386">
        <v>1150</v>
      </c>
      <c r="I1363" s="510">
        <f t="shared" si="549"/>
        <v>1404</v>
      </c>
      <c r="J1363" s="53" t="str" cm="1">
        <f t="array" aca="1" ref="J1363" ca="1">INDIRECT("B" &amp; I1363)</f>
        <v>NIVEL 974 M4 7S L32 T.PM 1150 29-04-2026</v>
      </c>
      <c r="K1363" s="511">
        <f t="shared" ca="1" si="550"/>
        <v>3.2</v>
      </c>
      <c r="L1363" s="508">
        <f t="shared" ca="1" si="551"/>
        <v>1.5300000000000001E-2</v>
      </c>
      <c r="M1363" s="508">
        <f t="shared" ca="1" si="552"/>
        <v>0</v>
      </c>
      <c r="N1363" s="512">
        <f t="shared" ca="1" si="553"/>
        <v>0</v>
      </c>
      <c r="O1363" s="512">
        <f t="shared" ca="1" si="556"/>
        <v>1.3770000000000001E-2</v>
      </c>
      <c r="P1363" s="513">
        <f t="shared" ca="1" si="557"/>
        <v>0</v>
      </c>
      <c r="Q1363" s="514" t="str">
        <f t="shared" ca="1" si="554"/>
        <v>Dump</v>
      </c>
      <c r="R1363" s="515">
        <f t="shared" ca="1" si="555"/>
        <v>0.71111111111111114</v>
      </c>
    </row>
    <row r="1364" spans="2:18">
      <c r="B1364" s="772" t="s">
        <v>1289</v>
      </c>
      <c r="C1364" s="376">
        <v>1</v>
      </c>
      <c r="D1364" s="771">
        <v>3.2</v>
      </c>
      <c r="E1364" s="104">
        <v>1.6400000000000001E-2</v>
      </c>
      <c r="F1364" s="104"/>
      <c r="H1364" s="386">
        <v>1151</v>
      </c>
      <c r="I1364" s="510">
        <f t="shared" si="549"/>
        <v>1405</v>
      </c>
      <c r="J1364" s="53" t="str" cm="1">
        <f t="array" aca="1" ref="J1364" ca="1">INDIRECT("B" &amp; I1364)</f>
        <v>NIVEL 974 M4 7S L32 T.PM 1151 29-04-2026</v>
      </c>
      <c r="K1364" s="511">
        <f t="shared" ca="1" si="550"/>
        <v>3.2</v>
      </c>
      <c r="L1364" s="508">
        <f t="shared" ca="1" si="551"/>
        <v>2.7E-2</v>
      </c>
      <c r="M1364" s="508">
        <f t="shared" ca="1" si="552"/>
        <v>0</v>
      </c>
      <c r="N1364" s="512">
        <f t="shared" ca="1" si="553"/>
        <v>0</v>
      </c>
      <c r="O1364" s="512">
        <f t="shared" ca="1" si="556"/>
        <v>2.4299999999999999E-2</v>
      </c>
      <c r="P1364" s="513">
        <f t="shared" ca="1" si="557"/>
        <v>0</v>
      </c>
      <c r="Q1364" s="514" t="str">
        <f t="shared" ca="1" si="554"/>
        <v>Dump</v>
      </c>
      <c r="R1364" s="515">
        <f t="shared" ca="1" si="555"/>
        <v>0.71111111111111114</v>
      </c>
    </row>
    <row r="1365" spans="2:18">
      <c r="B1365" s="772" t="s">
        <v>1290</v>
      </c>
      <c r="C1365" s="376">
        <v>1</v>
      </c>
      <c r="D1365" s="771">
        <v>3.2</v>
      </c>
      <c r="E1365" s="104">
        <v>2.0899999999999998E-2</v>
      </c>
      <c r="F1365" s="104"/>
      <c r="H1365" s="386"/>
      <c r="I1365"/>
      <c r="J1365"/>
      <c r="K1365" s="519">
        <f ca="1">SUM(K1345:K1364)</f>
        <v>64.000000000000014</v>
      </c>
      <c r="L1365" s="516">
        <f ca="1">+SUMPRODUCT(L1345:L1364,K1345:K1364)/K1365</f>
        <v>1.6222499999999997E-2</v>
      </c>
      <c r="M1365" s="516">
        <f ca="1">+SUMPRODUCT(M1345:M1364,K1345:K1364)/K1365</f>
        <v>0</v>
      </c>
      <c r="N1365" s="69">
        <f ca="1">+SUMPRODUCT(N1345:N1364,K1345:K1364)/K1365</f>
        <v>0</v>
      </c>
      <c r="O1365" s="552">
        <f ca="1">+SUMPRODUCT(O1345:O1364,K1345:K1364)/K1365</f>
        <v>1.4600249999999999E-2</v>
      </c>
      <c r="P1365" s="69">
        <f ca="1">+SUMPRODUCT(P1345:P1364,K1345:K1364)/K1365</f>
        <v>0</v>
      </c>
      <c r="Q1365"/>
      <c r="R1365"/>
    </row>
    <row r="1366" spans="2:18">
      <c r="B1366" s="772" t="s">
        <v>1291</v>
      </c>
      <c r="C1366" s="376">
        <v>1</v>
      </c>
      <c r="D1366" s="771">
        <v>3.2</v>
      </c>
      <c r="E1366" s="104">
        <v>1.9599999999999999E-2</v>
      </c>
      <c r="F1366" s="104"/>
      <c r="H1366" s="634"/>
      <c r="I1366"/>
      <c r="J1366"/>
      <c r="K1366" s="551" t="s">
        <v>59</v>
      </c>
      <c r="L1366" s="550">
        <f ca="1">+L1365/0.9</f>
        <v>1.8024999999999996E-2</v>
      </c>
      <c r="M1366" s="518">
        <f ca="1">+M1365/0.9</f>
        <v>0</v>
      </c>
      <c r="N1366"/>
      <c r="O1366"/>
      <c r="P1366"/>
      <c r="Q1366"/>
      <c r="R1366"/>
    </row>
    <row r="1367" spans="2:18">
      <c r="B1367" s="772" t="s">
        <v>1292</v>
      </c>
      <c r="C1367" s="376">
        <v>1</v>
      </c>
      <c r="D1367" s="771">
        <v>3.2</v>
      </c>
      <c r="E1367" s="104">
        <v>1.5800000000000002E-2</v>
      </c>
      <c r="F1367" s="104"/>
      <c r="I1367" s="524"/>
      <c r="R1367" s="524"/>
    </row>
    <row r="1368" spans="2:18">
      <c r="B1368" s="772" t="s">
        <v>1293</v>
      </c>
      <c r="C1368" s="376">
        <v>1</v>
      </c>
      <c r="D1368" s="771">
        <v>3.2</v>
      </c>
      <c r="E1368" s="104">
        <v>1.78E-2</v>
      </c>
      <c r="F1368" s="104"/>
      <c r="I1368" s="524"/>
      <c r="R1368" s="524"/>
    </row>
    <row r="1369" spans="2:18">
      <c r="B1369" s="772" t="s">
        <v>1294</v>
      </c>
      <c r="C1369" s="376">
        <v>1</v>
      </c>
      <c r="D1369" s="771">
        <v>3.2</v>
      </c>
      <c r="E1369" s="104">
        <v>1.5900000000000001E-2</v>
      </c>
      <c r="F1369" s="104"/>
      <c r="I1369" s="524"/>
      <c r="R1369" s="524"/>
    </row>
    <row r="1370" spans="2:18">
      <c r="B1370" s="772" t="s">
        <v>1295</v>
      </c>
      <c r="C1370" s="376">
        <v>1</v>
      </c>
      <c r="D1370" s="771">
        <v>3.2</v>
      </c>
      <c r="E1370" s="104">
        <v>2.18E-2</v>
      </c>
      <c r="F1370" s="104"/>
      <c r="I1370" s="524"/>
      <c r="R1370" s="524"/>
    </row>
    <row r="1371" spans="2:18">
      <c r="B1371" s="772" t="s">
        <v>1296</v>
      </c>
      <c r="C1371" s="376">
        <v>1</v>
      </c>
      <c r="D1371" s="771">
        <v>3.2</v>
      </c>
      <c r="E1371" s="104">
        <v>2.07E-2</v>
      </c>
      <c r="F1371" s="104"/>
      <c r="I1371" s="524"/>
      <c r="R1371" s="524"/>
    </row>
    <row r="1372" spans="2:18">
      <c r="B1372" s="772" t="s">
        <v>1297</v>
      </c>
      <c r="C1372" s="376">
        <v>1</v>
      </c>
      <c r="D1372" s="771">
        <v>3.2</v>
      </c>
      <c r="E1372" s="104">
        <v>1.21E-2</v>
      </c>
      <c r="F1372" s="104"/>
      <c r="I1372" s="524"/>
      <c r="R1372" s="524"/>
    </row>
    <row r="1373" spans="2:18">
      <c r="B1373" s="772" t="s">
        <v>1298</v>
      </c>
      <c r="C1373" s="376">
        <v>1</v>
      </c>
      <c r="D1373" s="771">
        <v>3.2</v>
      </c>
      <c r="E1373" s="104">
        <v>9.4000000000000004E-3</v>
      </c>
      <c r="F1373" s="104"/>
      <c r="I1373" s="524"/>
      <c r="R1373" s="524"/>
    </row>
    <row r="1374" spans="2:18">
      <c r="B1374" s="772" t="s">
        <v>1299</v>
      </c>
      <c r="C1374" s="376">
        <v>1</v>
      </c>
      <c r="D1374" s="771">
        <v>3.2</v>
      </c>
      <c r="E1374" s="104">
        <v>1.3299999999999999E-2</v>
      </c>
      <c r="F1374" s="104"/>
      <c r="I1374" s="524"/>
      <c r="R1374" s="524"/>
    </row>
    <row r="1375" spans="2:18">
      <c r="B1375" s="772" t="s">
        <v>1300</v>
      </c>
      <c r="C1375" s="376">
        <v>1</v>
      </c>
      <c r="D1375" s="771">
        <v>3.2</v>
      </c>
      <c r="E1375" s="104">
        <v>1.4E-2</v>
      </c>
      <c r="F1375" s="104"/>
      <c r="I1375" s="524"/>
      <c r="R1375" s="524"/>
    </row>
    <row r="1376" spans="2:18">
      <c r="B1376" s="772" t="s">
        <v>1301</v>
      </c>
      <c r="C1376" s="376">
        <v>1</v>
      </c>
      <c r="D1376" s="771">
        <v>3.2</v>
      </c>
      <c r="E1376" s="104">
        <v>1.3899999999999999E-2</v>
      </c>
      <c r="F1376" s="104"/>
      <c r="I1376" s="524"/>
      <c r="R1376" s="524"/>
    </row>
    <row r="1377" spans="2:18">
      <c r="B1377" s="772" t="s">
        <v>1302</v>
      </c>
      <c r="C1377" s="376">
        <v>1</v>
      </c>
      <c r="D1377" s="771">
        <v>3.2</v>
      </c>
      <c r="E1377" s="104">
        <v>1.03E-2</v>
      </c>
      <c r="F1377" s="104"/>
      <c r="I1377" s="524"/>
      <c r="R1377" s="524"/>
    </row>
    <row r="1378" spans="2:18">
      <c r="B1378" s="772" t="s">
        <v>1303</v>
      </c>
      <c r="C1378" s="376">
        <v>1</v>
      </c>
      <c r="D1378" s="771">
        <v>3.2</v>
      </c>
      <c r="E1378" s="104">
        <v>1.3899999999999999E-2</v>
      </c>
      <c r="F1378" s="104"/>
      <c r="I1378" s="524"/>
      <c r="R1378" s="524"/>
    </row>
    <row r="1379" spans="2:18">
      <c r="B1379" s="772" t="s">
        <v>1304</v>
      </c>
      <c r="C1379" s="376">
        <v>1</v>
      </c>
      <c r="D1379" s="771">
        <v>3.2</v>
      </c>
      <c r="E1379" s="104">
        <v>1.44E-2</v>
      </c>
      <c r="F1379" s="104"/>
      <c r="I1379" s="524"/>
      <c r="R1379" s="524"/>
    </row>
    <row r="1380" spans="2:18">
      <c r="B1380" s="772" t="s">
        <v>1305</v>
      </c>
      <c r="C1380" s="376">
        <v>1</v>
      </c>
      <c r="D1380" s="771">
        <v>3.2</v>
      </c>
      <c r="E1380" s="104">
        <v>1.41E-2</v>
      </c>
      <c r="F1380" s="104"/>
      <c r="I1380" s="524"/>
      <c r="R1380" s="524"/>
    </row>
    <row r="1381" spans="2:18">
      <c r="B1381" s="772" t="s">
        <v>1306</v>
      </c>
      <c r="C1381" s="376">
        <v>1</v>
      </c>
      <c r="D1381" s="771">
        <v>3.2</v>
      </c>
      <c r="E1381" s="104">
        <v>8.2000000000000007E-3</v>
      </c>
      <c r="F1381" s="104"/>
      <c r="I1381" s="524"/>
      <c r="R1381" s="524"/>
    </row>
    <row r="1382" spans="2:18">
      <c r="B1382" s="772" t="s">
        <v>1307</v>
      </c>
      <c r="C1382" s="376">
        <v>1</v>
      </c>
      <c r="D1382" s="771">
        <v>3.2</v>
      </c>
      <c r="E1382" s="104">
        <v>8.8999999999999999E-3</v>
      </c>
      <c r="F1382" s="104"/>
      <c r="I1382" s="524"/>
      <c r="R1382" s="524"/>
    </row>
    <row r="1383" spans="2:18">
      <c r="B1383" s="772" t="s">
        <v>1308</v>
      </c>
      <c r="C1383" s="376">
        <v>1</v>
      </c>
      <c r="D1383" s="771">
        <v>3.2</v>
      </c>
      <c r="E1383" s="104">
        <v>1.18E-2</v>
      </c>
      <c r="F1383" s="104"/>
      <c r="I1383" s="524"/>
      <c r="R1383" s="524"/>
    </row>
    <row r="1384" spans="2:18">
      <c r="B1384" s="772" t="s">
        <v>1309</v>
      </c>
      <c r="C1384" s="376">
        <v>1</v>
      </c>
      <c r="D1384" s="771">
        <v>3.2</v>
      </c>
      <c r="E1384" s="104">
        <v>8.8000000000000005E-3</v>
      </c>
      <c r="F1384" s="104"/>
      <c r="I1384" s="524"/>
      <c r="R1384" s="524"/>
    </row>
    <row r="1385" spans="2:18">
      <c r="B1385" s="772" t="s">
        <v>1310</v>
      </c>
      <c r="C1385" s="376">
        <v>1</v>
      </c>
      <c r="D1385" s="771">
        <v>3.2</v>
      </c>
      <c r="E1385" s="104">
        <v>9.7999999999999997E-3</v>
      </c>
      <c r="F1385" s="104"/>
      <c r="I1385" s="524"/>
      <c r="R1385" s="524"/>
    </row>
    <row r="1386" spans="2:18">
      <c r="B1386" s="772" t="s">
        <v>1311</v>
      </c>
      <c r="C1386" s="376">
        <v>1</v>
      </c>
      <c r="D1386" s="771">
        <v>3.2</v>
      </c>
      <c r="E1386" s="104">
        <v>1.34E-2</v>
      </c>
      <c r="F1386" s="104"/>
      <c r="I1386" s="524"/>
      <c r="R1386" s="524"/>
    </row>
    <row r="1387" spans="2:18">
      <c r="B1387" s="772" t="s">
        <v>1312</v>
      </c>
      <c r="C1387" s="376">
        <v>1</v>
      </c>
      <c r="D1387" s="771">
        <v>3.2</v>
      </c>
      <c r="E1387" s="104">
        <v>1.7399999999999999E-2</v>
      </c>
      <c r="F1387" s="104"/>
      <c r="I1387" s="524"/>
      <c r="R1387" s="524"/>
    </row>
    <row r="1388" spans="2:18">
      <c r="B1388" s="772" t="s">
        <v>1313</v>
      </c>
      <c r="C1388" s="376">
        <v>1</v>
      </c>
      <c r="D1388" s="771">
        <v>3.2</v>
      </c>
      <c r="E1388" s="104">
        <v>1.49E-2</v>
      </c>
      <c r="F1388" s="104"/>
      <c r="I1388" s="524"/>
      <c r="R1388" s="524"/>
    </row>
    <row r="1389" spans="2:18">
      <c r="B1389" s="772" t="s">
        <v>1314</v>
      </c>
      <c r="C1389" s="376">
        <v>1</v>
      </c>
      <c r="D1389" s="771">
        <v>3.2</v>
      </c>
      <c r="E1389" s="104">
        <v>1.5900000000000001E-2</v>
      </c>
      <c r="F1389" s="104"/>
      <c r="I1389" s="524"/>
      <c r="R1389" s="524"/>
    </row>
    <row r="1390" spans="2:18">
      <c r="B1390" s="772" t="s">
        <v>1315</v>
      </c>
      <c r="C1390" s="376">
        <v>1</v>
      </c>
      <c r="D1390" s="771">
        <v>3.2</v>
      </c>
      <c r="E1390" s="104">
        <v>1.9599999999999999E-2</v>
      </c>
      <c r="F1390" s="104"/>
      <c r="I1390" s="524"/>
      <c r="R1390" s="524"/>
    </row>
    <row r="1391" spans="2:18">
      <c r="B1391" s="772" t="s">
        <v>1316</v>
      </c>
      <c r="C1391" s="376">
        <v>1</v>
      </c>
      <c r="D1391" s="771">
        <v>3.2</v>
      </c>
      <c r="E1391" s="104">
        <v>1.6899999999999998E-2</v>
      </c>
      <c r="F1391" s="104"/>
      <c r="I1391" s="524"/>
      <c r="R1391" s="524"/>
    </row>
    <row r="1392" spans="2:18">
      <c r="B1392" s="772" t="s">
        <v>1317</v>
      </c>
      <c r="C1392" s="376">
        <v>1</v>
      </c>
      <c r="D1392" s="771">
        <v>3.2</v>
      </c>
      <c r="E1392" s="104">
        <v>1.4500000000000001E-2</v>
      </c>
      <c r="F1392" s="104"/>
      <c r="I1392" s="524"/>
      <c r="R1392" s="524"/>
    </row>
    <row r="1393" spans="1:31">
      <c r="B1393" s="772" t="s">
        <v>1318</v>
      </c>
      <c r="C1393" s="376">
        <v>1</v>
      </c>
      <c r="D1393" s="771">
        <v>3.2</v>
      </c>
      <c r="E1393" s="104">
        <v>1.7299999999999999E-2</v>
      </c>
      <c r="F1393" s="104"/>
      <c r="I1393" s="524"/>
      <c r="R1393" s="524"/>
    </row>
    <row r="1394" spans="1:31">
      <c r="B1394" s="772" t="s">
        <v>1319</v>
      </c>
      <c r="C1394" s="376">
        <v>1</v>
      </c>
      <c r="D1394" s="771">
        <v>3.2</v>
      </c>
      <c r="E1394" s="104">
        <v>1.6299999999999999E-2</v>
      </c>
      <c r="F1394" s="104"/>
      <c r="I1394" s="524"/>
      <c r="R1394" s="524"/>
    </row>
    <row r="1395" spans="1:31">
      <c r="B1395" s="772" t="s">
        <v>1320</v>
      </c>
      <c r="C1395" s="376">
        <v>1</v>
      </c>
      <c r="D1395" s="771">
        <v>3.2</v>
      </c>
      <c r="E1395" s="104">
        <v>1.47E-2</v>
      </c>
      <c r="F1395" s="104"/>
      <c r="I1395" s="524"/>
      <c r="R1395" s="524"/>
    </row>
    <row r="1396" spans="1:31">
      <c r="B1396" s="772" t="s">
        <v>1321</v>
      </c>
      <c r="C1396" s="376">
        <v>1</v>
      </c>
      <c r="D1396" s="771">
        <v>3.2</v>
      </c>
      <c r="E1396" s="104">
        <v>1.7999999999999999E-2</v>
      </c>
      <c r="F1396" s="104"/>
      <c r="I1396" s="524"/>
      <c r="R1396" s="524"/>
    </row>
    <row r="1397" spans="1:31">
      <c r="B1397" s="772" t="s">
        <v>1322</v>
      </c>
      <c r="C1397" s="376">
        <v>1</v>
      </c>
      <c r="D1397" s="771">
        <v>3.2</v>
      </c>
      <c r="E1397" s="104">
        <v>1.52E-2</v>
      </c>
      <c r="F1397" s="104"/>
      <c r="I1397" s="524"/>
      <c r="R1397" s="524"/>
    </row>
    <row r="1398" spans="1:31">
      <c r="B1398" s="772" t="s">
        <v>1323</v>
      </c>
      <c r="C1398" s="376">
        <v>1</v>
      </c>
      <c r="D1398" s="771">
        <v>3.2</v>
      </c>
      <c r="E1398" s="104">
        <v>2.8899999999999999E-2</v>
      </c>
      <c r="F1398" s="104"/>
      <c r="I1398" s="524"/>
      <c r="R1398" s="524"/>
    </row>
    <row r="1399" spans="1:31">
      <c r="B1399" s="772" t="s">
        <v>1324</v>
      </c>
      <c r="C1399" s="376">
        <v>1</v>
      </c>
      <c r="D1399" s="771">
        <v>3.2</v>
      </c>
      <c r="E1399" s="104">
        <v>1.6E-2</v>
      </c>
      <c r="F1399" s="104"/>
      <c r="I1399" s="524"/>
      <c r="R1399" s="524"/>
    </row>
    <row r="1400" spans="1:31">
      <c r="B1400" s="772" t="s">
        <v>1325</v>
      </c>
      <c r="C1400" s="376">
        <v>1</v>
      </c>
      <c r="D1400" s="771">
        <v>3.2</v>
      </c>
      <c r="E1400" s="104">
        <v>1.9199999999999998E-2</v>
      </c>
      <c r="F1400" s="104"/>
      <c r="I1400" s="524"/>
      <c r="R1400" s="524"/>
    </row>
    <row r="1401" spans="1:31">
      <c r="B1401" s="772" t="s">
        <v>1326</v>
      </c>
      <c r="C1401" s="376">
        <v>1</v>
      </c>
      <c r="D1401" s="771">
        <v>3.2</v>
      </c>
      <c r="E1401" s="104">
        <v>2.0400000000000001E-2</v>
      </c>
      <c r="F1401" s="104"/>
      <c r="I1401" s="524"/>
      <c r="R1401" s="524"/>
    </row>
    <row r="1402" spans="1:31">
      <c r="B1402" s="772" t="s">
        <v>1327</v>
      </c>
      <c r="C1402" s="376">
        <v>1</v>
      </c>
      <c r="D1402" s="771">
        <v>3.2</v>
      </c>
      <c r="E1402" s="104">
        <v>1.7500000000000002E-2</v>
      </c>
      <c r="F1402" s="104"/>
      <c r="I1402" s="524"/>
      <c r="R1402" s="524"/>
    </row>
    <row r="1403" spans="1:31">
      <c r="B1403" s="772" t="s">
        <v>1328</v>
      </c>
      <c r="C1403" s="376">
        <v>1</v>
      </c>
      <c r="D1403" s="771">
        <v>3.2</v>
      </c>
      <c r="E1403" s="104">
        <v>1.7399999999999999E-2</v>
      </c>
      <c r="F1403" s="104"/>
      <c r="I1403" s="524"/>
      <c r="R1403" s="524"/>
    </row>
    <row r="1404" spans="1:31">
      <c r="B1404" s="772" t="s">
        <v>1329</v>
      </c>
      <c r="C1404" s="376">
        <v>1</v>
      </c>
      <c r="D1404" s="771">
        <v>3.2</v>
      </c>
      <c r="E1404" s="104">
        <v>1.7000000000000001E-2</v>
      </c>
      <c r="F1404" s="104"/>
      <c r="I1404" s="524"/>
      <c r="R1404" s="524"/>
    </row>
    <row r="1405" spans="1:31">
      <c r="B1405" s="772" t="s">
        <v>1330</v>
      </c>
      <c r="C1405" s="376">
        <v>1</v>
      </c>
      <c r="D1405" s="771">
        <v>3.2</v>
      </c>
      <c r="E1405" s="104">
        <v>0.03</v>
      </c>
      <c r="F1405" s="104"/>
      <c r="I1405" s="524"/>
      <c r="R1405" s="524"/>
    </row>
    <row r="1406" spans="1:31">
      <c r="B1406" s="772" t="s">
        <v>1331</v>
      </c>
      <c r="C1406" s="376">
        <v>1</v>
      </c>
      <c r="D1406" s="771">
        <v>3.2</v>
      </c>
      <c r="E1406" s="104">
        <v>1.9300000000000001E-2</v>
      </c>
      <c r="F1406" s="104"/>
      <c r="I1406" s="524"/>
      <c r="R1406" s="524"/>
    </row>
    <row r="1407" spans="1:31">
      <c r="A1407" s="645"/>
      <c r="B1407" s="772" t="s">
        <v>1332</v>
      </c>
      <c r="C1407" s="376">
        <v>1</v>
      </c>
      <c r="D1407" s="771">
        <v>3.2</v>
      </c>
      <c r="E1407" s="104">
        <v>2.7099999999999999E-2</v>
      </c>
      <c r="F1407" s="104"/>
      <c r="I1407" s="645"/>
      <c r="R1407" s="645"/>
      <c r="S1407" s="645"/>
      <c r="T1407" s="645"/>
      <c r="U1407" s="645"/>
      <c r="V1407" s="645"/>
      <c r="W1407" s="645"/>
      <c r="X1407" s="645"/>
      <c r="Y1407" s="645"/>
      <c r="Z1407" s="645"/>
      <c r="AA1407" s="645"/>
      <c r="AB1407" s="645"/>
      <c r="AC1407" s="645"/>
      <c r="AD1407" s="645"/>
      <c r="AE1407" s="645"/>
    </row>
    <row r="1408" spans="1:31">
      <c r="A1408" s="645"/>
      <c r="B1408" s="772" t="s">
        <v>1333</v>
      </c>
      <c r="C1408" s="376">
        <v>1</v>
      </c>
      <c r="D1408" s="771">
        <v>3.2</v>
      </c>
      <c r="E1408" s="104">
        <v>1.9400000000000001E-2</v>
      </c>
      <c r="F1408" s="104"/>
      <c r="I1408" s="645"/>
      <c r="R1408" s="645"/>
      <c r="S1408" s="645"/>
      <c r="T1408" s="645"/>
      <c r="U1408" s="645"/>
      <c r="V1408" s="645"/>
      <c r="W1408" s="645"/>
      <c r="X1408" s="645"/>
      <c r="Y1408" s="645"/>
      <c r="Z1408" s="645"/>
      <c r="AA1408" s="645"/>
      <c r="AB1408" s="645"/>
      <c r="AC1408" s="645"/>
      <c r="AD1408" s="645"/>
      <c r="AE1408" s="645"/>
    </row>
    <row r="1409" spans="1:31">
      <c r="A1409" s="645"/>
      <c r="B1409" s="772" t="s">
        <v>1334</v>
      </c>
      <c r="C1409" s="376">
        <v>1</v>
      </c>
      <c r="D1409" s="771">
        <v>3.2</v>
      </c>
      <c r="E1409" s="104">
        <v>2.0299999999999999E-2</v>
      </c>
      <c r="F1409" s="104"/>
      <c r="I1409" s="645"/>
      <c r="R1409" s="645"/>
      <c r="S1409" s="645"/>
      <c r="T1409" s="645"/>
      <c r="U1409" s="645"/>
      <c r="V1409" s="645"/>
      <c r="W1409" s="645"/>
      <c r="X1409" s="645"/>
      <c r="Y1409" s="645"/>
      <c r="Z1409" s="645"/>
      <c r="AA1409" s="645"/>
      <c r="AB1409" s="645"/>
      <c r="AC1409" s="645"/>
      <c r="AD1409" s="645"/>
      <c r="AE1409" s="645"/>
    </row>
    <row r="1410" spans="1:31">
      <c r="A1410" s="645"/>
      <c r="B1410" s="772" t="s">
        <v>1335</v>
      </c>
      <c r="C1410" s="376">
        <v>1</v>
      </c>
      <c r="D1410" s="771">
        <v>3.2</v>
      </c>
      <c r="E1410" s="104">
        <v>2.2100000000000002E-2</v>
      </c>
      <c r="F1410" s="104"/>
      <c r="I1410" s="645"/>
      <c r="R1410" s="645"/>
      <c r="S1410" s="645"/>
      <c r="T1410" s="645"/>
      <c r="U1410" s="645"/>
      <c r="V1410" s="645"/>
      <c r="W1410" s="645"/>
      <c r="X1410" s="645"/>
      <c r="Y1410" s="645"/>
      <c r="Z1410" s="645"/>
      <c r="AA1410" s="645"/>
      <c r="AB1410" s="645"/>
      <c r="AC1410" s="645"/>
      <c r="AD1410" s="645"/>
      <c r="AE1410" s="645"/>
    </row>
    <row r="1411" spans="1:31">
      <c r="A1411" s="645"/>
      <c r="B1411" s="772" t="s">
        <v>1336</v>
      </c>
      <c r="C1411" s="376">
        <v>1</v>
      </c>
      <c r="D1411" s="771">
        <v>3.2</v>
      </c>
      <c r="E1411" s="104">
        <v>0.02</v>
      </c>
      <c r="F1411" s="104"/>
      <c r="I1411" s="645"/>
      <c r="R1411" s="645"/>
      <c r="S1411" s="645"/>
      <c r="T1411" s="645"/>
      <c r="U1411" s="645"/>
      <c r="V1411" s="645"/>
      <c r="W1411" s="645"/>
      <c r="X1411" s="645"/>
      <c r="Y1411" s="645"/>
      <c r="Z1411" s="645"/>
      <c r="AA1411" s="645"/>
      <c r="AB1411" s="645"/>
      <c r="AC1411" s="645"/>
      <c r="AD1411" s="645"/>
      <c r="AE1411" s="645"/>
    </row>
    <row r="1412" spans="1:31">
      <c r="A1412" s="645"/>
      <c r="B1412" s="772" t="s">
        <v>1337</v>
      </c>
      <c r="C1412" s="376">
        <v>1</v>
      </c>
      <c r="D1412" s="771">
        <v>3.2</v>
      </c>
      <c r="E1412" s="104">
        <v>1.55E-2</v>
      </c>
      <c r="F1412" s="104"/>
      <c r="I1412" s="645"/>
      <c r="R1412" s="645"/>
      <c r="S1412" s="645"/>
      <c r="T1412" s="645"/>
      <c r="U1412" s="645"/>
      <c r="V1412" s="645"/>
      <c r="W1412" s="645"/>
      <c r="X1412" s="645"/>
      <c r="Y1412" s="645"/>
      <c r="Z1412" s="645"/>
      <c r="AA1412" s="645"/>
      <c r="AB1412" s="645"/>
      <c r="AC1412" s="645"/>
      <c r="AD1412" s="645"/>
      <c r="AE1412" s="645"/>
    </row>
    <row r="1413" spans="1:31">
      <c r="A1413" s="645"/>
      <c r="B1413" s="772" t="s">
        <v>1338</v>
      </c>
      <c r="C1413" s="376">
        <v>1</v>
      </c>
      <c r="D1413" s="771">
        <v>3.2</v>
      </c>
      <c r="E1413" s="104">
        <v>1.7000000000000001E-2</v>
      </c>
      <c r="F1413" s="104"/>
      <c r="I1413" s="645"/>
      <c r="R1413" s="645"/>
      <c r="S1413" s="645"/>
      <c r="T1413" s="645"/>
      <c r="U1413" s="645"/>
      <c r="V1413" s="645"/>
      <c r="W1413" s="645"/>
      <c r="X1413" s="645"/>
      <c r="Y1413" s="645"/>
      <c r="Z1413" s="645"/>
      <c r="AA1413" s="645"/>
      <c r="AB1413" s="645"/>
      <c r="AC1413" s="645"/>
      <c r="AD1413" s="645"/>
      <c r="AE1413" s="645"/>
    </row>
    <row r="1414" spans="1:31">
      <c r="A1414" s="645"/>
      <c r="B1414" s="772" t="s">
        <v>1339</v>
      </c>
      <c r="C1414" s="376">
        <v>1</v>
      </c>
      <c r="D1414" s="771">
        <v>3.2</v>
      </c>
      <c r="E1414" s="104">
        <v>1.2999999999999999E-2</v>
      </c>
      <c r="F1414" s="104"/>
      <c r="I1414" s="645"/>
      <c r="R1414" s="645"/>
      <c r="S1414" s="645"/>
      <c r="T1414" s="645"/>
      <c r="U1414" s="645"/>
      <c r="V1414" s="645"/>
      <c r="W1414" s="645"/>
      <c r="X1414" s="645"/>
      <c r="Y1414" s="645"/>
      <c r="Z1414" s="645"/>
      <c r="AA1414" s="645"/>
      <c r="AB1414" s="645"/>
      <c r="AC1414" s="645"/>
      <c r="AD1414" s="645"/>
      <c r="AE1414" s="645"/>
    </row>
    <row r="1415" spans="1:31">
      <c r="A1415" s="645"/>
      <c r="B1415" s="772" t="s">
        <v>1340</v>
      </c>
      <c r="C1415" s="376">
        <v>1</v>
      </c>
      <c r="D1415" s="771">
        <v>3.2</v>
      </c>
      <c r="E1415" s="104">
        <v>1.35E-2</v>
      </c>
      <c r="F1415" s="104"/>
      <c r="I1415" s="645"/>
      <c r="R1415" s="645"/>
      <c r="S1415" s="645"/>
      <c r="T1415" s="645"/>
      <c r="U1415" s="645"/>
      <c r="V1415" s="645"/>
      <c r="W1415" s="645"/>
      <c r="X1415" s="645"/>
      <c r="Y1415" s="645"/>
      <c r="Z1415" s="645"/>
      <c r="AA1415" s="645"/>
      <c r="AB1415" s="645"/>
      <c r="AC1415" s="645"/>
      <c r="AD1415" s="645"/>
      <c r="AE1415" s="645"/>
    </row>
    <row r="1416" spans="1:31">
      <c r="A1416" s="645"/>
      <c r="B1416" s="772" t="s">
        <v>1341</v>
      </c>
      <c r="C1416" s="376">
        <v>1</v>
      </c>
      <c r="D1416" s="771">
        <v>3.2</v>
      </c>
      <c r="E1416" s="104">
        <v>2.0500000000000001E-2</v>
      </c>
      <c r="F1416" s="104"/>
      <c r="I1416" s="645"/>
      <c r="R1416" s="645"/>
      <c r="S1416" s="645"/>
      <c r="T1416" s="645"/>
      <c r="U1416" s="645"/>
      <c r="V1416" s="645"/>
      <c r="W1416" s="645"/>
      <c r="X1416" s="645"/>
      <c r="Y1416" s="645"/>
      <c r="Z1416" s="645"/>
      <c r="AA1416" s="645"/>
      <c r="AB1416" s="645"/>
      <c r="AC1416" s="645"/>
      <c r="AD1416" s="645"/>
      <c r="AE1416" s="645"/>
    </row>
    <row r="1417" spans="1:31">
      <c r="A1417" s="645"/>
      <c r="B1417" s="772" t="s">
        <v>1342</v>
      </c>
      <c r="C1417" s="376">
        <v>1</v>
      </c>
      <c r="D1417" s="771">
        <v>3.2</v>
      </c>
      <c r="E1417" s="104">
        <v>2.7300000000000001E-2</v>
      </c>
      <c r="F1417" s="104"/>
      <c r="I1417" s="645"/>
      <c r="R1417" s="645"/>
      <c r="S1417" s="645"/>
      <c r="T1417" s="645"/>
      <c r="U1417" s="645"/>
      <c r="V1417" s="645"/>
      <c r="W1417" s="645"/>
      <c r="X1417" s="645"/>
      <c r="Y1417" s="645"/>
      <c r="Z1417" s="645"/>
      <c r="AA1417" s="645"/>
      <c r="AB1417" s="645"/>
      <c r="AC1417" s="645"/>
      <c r="AD1417" s="645"/>
      <c r="AE1417" s="645"/>
    </row>
    <row r="1418" spans="1:31">
      <c r="A1418" s="645"/>
      <c r="B1418" s="772" t="s">
        <v>1343</v>
      </c>
      <c r="C1418" s="376">
        <v>1</v>
      </c>
      <c r="D1418" s="771">
        <v>3.2</v>
      </c>
      <c r="E1418" s="104">
        <v>1.7000000000000001E-2</v>
      </c>
      <c r="F1418" s="104"/>
      <c r="I1418" s="645"/>
      <c r="R1418" s="645"/>
      <c r="S1418" s="645"/>
      <c r="T1418" s="645"/>
      <c r="U1418" s="645"/>
      <c r="V1418" s="645"/>
      <c r="W1418" s="645"/>
      <c r="X1418" s="645"/>
      <c r="Y1418" s="645"/>
      <c r="Z1418" s="645"/>
      <c r="AA1418" s="645"/>
      <c r="AB1418" s="645"/>
      <c r="AC1418" s="645"/>
      <c r="AD1418" s="645"/>
      <c r="AE1418" s="645"/>
    </row>
    <row r="1419" spans="1:31">
      <c r="A1419" s="645"/>
      <c r="B1419" s="772" t="s">
        <v>1344</v>
      </c>
      <c r="C1419" s="376">
        <v>1</v>
      </c>
      <c r="D1419" s="771">
        <v>3.2</v>
      </c>
      <c r="E1419" s="104">
        <v>1.6899999999999998E-2</v>
      </c>
      <c r="F1419" s="104"/>
      <c r="I1419" s="645"/>
      <c r="R1419" s="645"/>
      <c r="S1419" s="645"/>
      <c r="T1419" s="645"/>
      <c r="U1419" s="645"/>
      <c r="V1419" s="645"/>
      <c r="W1419" s="645"/>
      <c r="X1419" s="645"/>
      <c r="Y1419" s="645"/>
      <c r="Z1419" s="645"/>
      <c r="AA1419" s="645"/>
      <c r="AB1419" s="645"/>
      <c r="AC1419" s="645"/>
      <c r="AD1419" s="645"/>
      <c r="AE1419" s="645"/>
    </row>
    <row r="1420" spans="1:31">
      <c r="A1420" s="645"/>
      <c r="B1420" s="772" t="s">
        <v>1345</v>
      </c>
      <c r="C1420" s="376">
        <v>1</v>
      </c>
      <c r="D1420" s="771">
        <v>3.2</v>
      </c>
      <c r="E1420" s="104">
        <v>1.7999999999999999E-2</v>
      </c>
      <c r="F1420" s="104"/>
      <c r="I1420" s="645"/>
      <c r="R1420" s="645"/>
      <c r="S1420" s="645"/>
      <c r="T1420" s="645"/>
      <c r="U1420" s="645"/>
      <c r="V1420" s="645"/>
      <c r="W1420" s="645"/>
      <c r="X1420" s="645"/>
      <c r="Y1420" s="645"/>
      <c r="Z1420" s="645"/>
      <c r="AA1420" s="645"/>
      <c r="AB1420" s="645"/>
      <c r="AC1420" s="645"/>
      <c r="AD1420" s="645"/>
      <c r="AE1420" s="645"/>
    </row>
    <row r="1421" spans="1:31">
      <c r="A1421" s="645"/>
      <c r="B1421" s="772" t="s">
        <v>1346</v>
      </c>
      <c r="C1421" s="376">
        <v>1</v>
      </c>
      <c r="D1421" s="771">
        <v>3.2</v>
      </c>
      <c r="E1421" s="104">
        <v>2.0500000000000001E-2</v>
      </c>
      <c r="F1421" s="104"/>
      <c r="I1421" s="645"/>
      <c r="R1421" s="645"/>
      <c r="S1421" s="645"/>
      <c r="T1421" s="645"/>
      <c r="U1421" s="645"/>
      <c r="V1421" s="645"/>
      <c r="W1421" s="645"/>
      <c r="X1421" s="645"/>
      <c r="Y1421" s="645"/>
      <c r="Z1421" s="645"/>
      <c r="AA1421" s="645"/>
      <c r="AB1421" s="645"/>
      <c r="AC1421" s="645"/>
      <c r="AD1421" s="645"/>
      <c r="AE1421" s="645"/>
    </row>
    <row r="1422" spans="1:31">
      <c r="A1422" s="645"/>
      <c r="B1422" s="772" t="s">
        <v>1347</v>
      </c>
      <c r="C1422" s="376">
        <v>1</v>
      </c>
      <c r="D1422" s="771">
        <v>3.2</v>
      </c>
      <c r="E1422" s="104">
        <v>1.52E-2</v>
      </c>
      <c r="F1422" s="104"/>
      <c r="I1422" s="645"/>
      <c r="R1422" s="645"/>
      <c r="S1422" s="645"/>
      <c r="T1422" s="645"/>
      <c r="U1422" s="645"/>
      <c r="V1422" s="645"/>
      <c r="W1422" s="645"/>
      <c r="X1422" s="645"/>
      <c r="Y1422" s="645"/>
      <c r="Z1422" s="645"/>
      <c r="AA1422" s="645"/>
      <c r="AB1422" s="645"/>
      <c r="AC1422" s="645"/>
      <c r="AD1422" s="645"/>
      <c r="AE1422" s="645"/>
    </row>
    <row r="1423" spans="1:31">
      <c r="A1423" s="645"/>
      <c r="B1423" s="772" t="s">
        <v>1348</v>
      </c>
      <c r="C1423" s="376">
        <v>1</v>
      </c>
      <c r="D1423" s="771">
        <v>3.2</v>
      </c>
      <c r="E1423" s="104">
        <v>1.06E-2</v>
      </c>
      <c r="F1423" s="104"/>
      <c r="I1423" s="645"/>
      <c r="R1423" s="645"/>
      <c r="S1423" s="645"/>
      <c r="T1423" s="645"/>
      <c r="U1423" s="645"/>
      <c r="V1423" s="645"/>
      <c r="W1423" s="645"/>
      <c r="X1423" s="645"/>
      <c r="Y1423" s="645"/>
      <c r="Z1423" s="645"/>
      <c r="AA1423" s="645"/>
      <c r="AB1423" s="645"/>
      <c r="AC1423" s="645"/>
      <c r="AD1423" s="645"/>
      <c r="AE1423" s="645"/>
    </row>
    <row r="1424" spans="1:31">
      <c r="A1424" s="645"/>
      <c r="B1424" s="772" t="s">
        <v>1349</v>
      </c>
      <c r="C1424" s="376">
        <v>1</v>
      </c>
      <c r="D1424" s="771">
        <v>3.2</v>
      </c>
      <c r="E1424" s="104">
        <v>1.12E-2</v>
      </c>
      <c r="F1424" s="104"/>
      <c r="I1424" s="645"/>
      <c r="R1424" s="645"/>
      <c r="S1424" s="645"/>
      <c r="T1424" s="645"/>
      <c r="U1424" s="645"/>
      <c r="V1424" s="645"/>
      <c r="W1424" s="645"/>
      <c r="X1424" s="645"/>
      <c r="Y1424" s="645"/>
      <c r="Z1424" s="645"/>
      <c r="AA1424" s="645"/>
      <c r="AB1424" s="645"/>
      <c r="AC1424" s="645"/>
      <c r="AD1424" s="645"/>
      <c r="AE1424" s="645"/>
    </row>
    <row r="1425" spans="1:31">
      <c r="A1425" s="645"/>
      <c r="B1425" s="772" t="s">
        <v>1350</v>
      </c>
      <c r="C1425" s="376">
        <v>1</v>
      </c>
      <c r="D1425" s="771">
        <v>3.2</v>
      </c>
      <c r="E1425" s="104">
        <v>1.26E-2</v>
      </c>
      <c r="F1425" s="104"/>
      <c r="I1425" s="645"/>
      <c r="R1425" s="645"/>
      <c r="S1425" s="645"/>
      <c r="T1425" s="645"/>
      <c r="U1425" s="645"/>
      <c r="V1425" s="645"/>
      <c r="W1425" s="645"/>
      <c r="X1425" s="645"/>
      <c r="Y1425" s="645"/>
      <c r="Z1425" s="645"/>
      <c r="AA1425" s="645"/>
      <c r="AB1425" s="645"/>
      <c r="AC1425" s="645"/>
      <c r="AD1425" s="645"/>
      <c r="AE1425" s="645"/>
    </row>
    <row r="1426" spans="1:31">
      <c r="A1426" s="645"/>
      <c r="B1426" s="772" t="s">
        <v>1351</v>
      </c>
      <c r="C1426" s="376">
        <v>1</v>
      </c>
      <c r="D1426" s="771">
        <v>3.2</v>
      </c>
      <c r="E1426" s="104">
        <v>1.21E-2</v>
      </c>
      <c r="F1426" s="104"/>
      <c r="I1426" s="645"/>
      <c r="R1426" s="645"/>
      <c r="S1426" s="645"/>
      <c r="T1426" s="645"/>
      <c r="U1426" s="645"/>
      <c r="V1426" s="645"/>
      <c r="W1426" s="645"/>
      <c r="X1426" s="645"/>
      <c r="Y1426" s="645"/>
      <c r="Z1426" s="645"/>
      <c r="AA1426" s="645"/>
      <c r="AB1426" s="645"/>
      <c r="AC1426" s="645"/>
      <c r="AD1426" s="645"/>
      <c r="AE1426" s="645"/>
    </row>
    <row r="1427" spans="1:31">
      <c r="A1427" s="645"/>
      <c r="B1427" s="772" t="s">
        <v>1352</v>
      </c>
      <c r="C1427" s="376">
        <v>1</v>
      </c>
      <c r="D1427" s="771">
        <v>3.2</v>
      </c>
      <c r="E1427" s="104">
        <v>1.0500000000000001E-2</v>
      </c>
      <c r="F1427" s="104"/>
      <c r="I1427" s="645"/>
      <c r="R1427" s="645"/>
      <c r="S1427" s="645"/>
      <c r="T1427" s="645"/>
      <c r="U1427" s="645"/>
      <c r="V1427" s="645"/>
      <c r="W1427" s="645"/>
      <c r="X1427" s="645"/>
      <c r="Y1427" s="645"/>
      <c r="Z1427" s="645"/>
      <c r="AA1427" s="645"/>
      <c r="AB1427" s="645"/>
      <c r="AC1427" s="645"/>
      <c r="AD1427" s="645"/>
      <c r="AE1427" s="645"/>
    </row>
    <row r="1428" spans="1:31">
      <c r="A1428" s="645"/>
      <c r="B1428" s="772" t="s">
        <v>1353</v>
      </c>
      <c r="C1428" s="376">
        <v>1</v>
      </c>
      <c r="D1428" s="771">
        <v>3.2</v>
      </c>
      <c r="E1428" s="104">
        <v>1.11E-2</v>
      </c>
      <c r="F1428" s="104"/>
      <c r="I1428" s="645"/>
      <c r="R1428" s="645"/>
      <c r="S1428" s="645"/>
      <c r="T1428" s="645"/>
      <c r="U1428" s="645"/>
      <c r="V1428" s="645"/>
      <c r="W1428" s="645"/>
      <c r="X1428" s="645"/>
      <c r="Y1428" s="645"/>
      <c r="Z1428" s="645"/>
      <c r="AA1428" s="645"/>
      <c r="AB1428" s="645"/>
      <c r="AC1428" s="645"/>
      <c r="AD1428" s="645"/>
      <c r="AE1428" s="645"/>
    </row>
    <row r="1429" spans="1:31">
      <c r="A1429" s="645"/>
      <c r="B1429" s="772" t="s">
        <v>1354</v>
      </c>
      <c r="C1429" s="376">
        <v>1</v>
      </c>
      <c r="D1429" s="771">
        <v>3.2</v>
      </c>
      <c r="E1429" s="104">
        <v>1.2200000000000001E-2</v>
      </c>
      <c r="F1429" s="104"/>
      <c r="I1429" s="645"/>
      <c r="R1429" s="645"/>
      <c r="S1429" s="645"/>
      <c r="T1429" s="645"/>
      <c r="U1429" s="645"/>
      <c r="V1429" s="645"/>
      <c r="W1429" s="645"/>
      <c r="X1429" s="645"/>
      <c r="Y1429" s="645"/>
      <c r="Z1429" s="645"/>
      <c r="AA1429" s="645"/>
      <c r="AB1429" s="645"/>
      <c r="AC1429" s="645"/>
      <c r="AD1429" s="645"/>
      <c r="AE1429" s="645"/>
    </row>
    <row r="1430" spans="1:31">
      <c r="A1430" s="645"/>
      <c r="B1430" s="772" t="s">
        <v>1355</v>
      </c>
      <c r="C1430" s="376">
        <v>1</v>
      </c>
      <c r="D1430" s="771">
        <v>3.2</v>
      </c>
      <c r="E1430" s="104">
        <v>1.7999999999999999E-2</v>
      </c>
      <c r="F1430" s="104"/>
      <c r="I1430" s="645"/>
      <c r="R1430" s="645"/>
      <c r="S1430" s="645"/>
      <c r="T1430" s="645"/>
      <c r="U1430" s="645"/>
      <c r="V1430" s="645"/>
      <c r="W1430" s="645"/>
      <c r="X1430" s="645"/>
      <c r="Y1430" s="645"/>
      <c r="Z1430" s="645"/>
      <c r="AA1430" s="645"/>
      <c r="AB1430" s="645"/>
      <c r="AC1430" s="645"/>
      <c r="AD1430" s="645"/>
      <c r="AE1430" s="645"/>
    </row>
    <row r="1431" spans="1:31">
      <c r="A1431" s="645"/>
      <c r="B1431" s="772" t="s">
        <v>1356</v>
      </c>
      <c r="C1431" s="376">
        <v>1</v>
      </c>
      <c r="D1431" s="771">
        <v>3.2</v>
      </c>
      <c r="E1431" s="104">
        <v>1.7000000000000001E-2</v>
      </c>
      <c r="F1431" s="104"/>
      <c r="I1431" s="645"/>
      <c r="R1431" s="645"/>
      <c r="S1431" s="645"/>
      <c r="T1431" s="645"/>
      <c r="U1431" s="645"/>
      <c r="V1431" s="645"/>
      <c r="W1431" s="645"/>
      <c r="X1431" s="645"/>
      <c r="Y1431" s="645"/>
      <c r="Z1431" s="645"/>
      <c r="AA1431" s="645"/>
      <c r="AB1431" s="645"/>
      <c r="AC1431" s="645"/>
      <c r="AD1431" s="645"/>
      <c r="AE1431" s="645"/>
    </row>
    <row r="1432" spans="1:31">
      <c r="A1432" s="645"/>
      <c r="B1432" s="772" t="s">
        <v>1357</v>
      </c>
      <c r="C1432" s="376">
        <v>1</v>
      </c>
      <c r="D1432" s="771">
        <v>3.2</v>
      </c>
      <c r="E1432" s="104">
        <v>1.9099999999999999E-2</v>
      </c>
      <c r="F1432" s="104"/>
      <c r="I1432" s="645"/>
      <c r="R1432" s="645"/>
      <c r="S1432" s="645"/>
      <c r="T1432" s="645"/>
      <c r="U1432" s="645"/>
      <c r="V1432" s="645"/>
      <c r="W1432" s="645"/>
      <c r="X1432" s="645"/>
      <c r="Y1432" s="645"/>
      <c r="Z1432" s="645"/>
      <c r="AA1432" s="645"/>
      <c r="AB1432" s="645"/>
      <c r="AC1432" s="645"/>
      <c r="AD1432" s="645"/>
      <c r="AE1432" s="645"/>
    </row>
    <row r="1433" spans="1:31">
      <c r="A1433" s="645"/>
      <c r="B1433" s="772" t="s">
        <v>1358</v>
      </c>
      <c r="C1433" s="376">
        <v>1</v>
      </c>
      <c r="D1433" s="771">
        <v>3.2</v>
      </c>
      <c r="E1433" s="104">
        <v>7.4999999999999997E-3</v>
      </c>
      <c r="F1433" s="104"/>
      <c r="I1433" s="645"/>
      <c r="R1433" s="645"/>
      <c r="S1433" s="645"/>
      <c r="T1433" s="645"/>
      <c r="U1433" s="645"/>
      <c r="V1433" s="645"/>
      <c r="W1433" s="645"/>
      <c r="X1433" s="645"/>
      <c r="Y1433" s="645"/>
      <c r="Z1433" s="645"/>
      <c r="AA1433" s="645"/>
      <c r="AB1433" s="645"/>
      <c r="AC1433" s="645"/>
      <c r="AD1433" s="645"/>
      <c r="AE1433" s="645"/>
    </row>
    <row r="1434" spans="1:31">
      <c r="A1434" s="645"/>
      <c r="B1434" s="772" t="s">
        <v>1359</v>
      </c>
      <c r="C1434" s="376">
        <v>1</v>
      </c>
      <c r="D1434" s="771">
        <v>3.2</v>
      </c>
      <c r="E1434" s="104">
        <v>1.17E-2</v>
      </c>
      <c r="F1434" s="104"/>
      <c r="I1434" s="645"/>
      <c r="R1434" s="645"/>
      <c r="S1434" s="645"/>
      <c r="T1434" s="645"/>
      <c r="U1434" s="645"/>
      <c r="V1434" s="645"/>
      <c r="W1434" s="645"/>
      <c r="X1434" s="645"/>
      <c r="Y1434" s="645"/>
      <c r="Z1434" s="645"/>
      <c r="AA1434" s="645"/>
      <c r="AB1434" s="645"/>
      <c r="AC1434" s="645"/>
      <c r="AD1434" s="645"/>
      <c r="AE1434" s="645"/>
    </row>
    <row r="1435" spans="1:31">
      <c r="A1435" s="645"/>
      <c r="B1435" s="772" t="s">
        <v>1360</v>
      </c>
      <c r="C1435" s="376">
        <v>1</v>
      </c>
      <c r="D1435" s="771">
        <v>3.2</v>
      </c>
      <c r="E1435" s="104">
        <v>1.2999999999999999E-2</v>
      </c>
      <c r="F1435" s="104"/>
      <c r="I1435" s="645"/>
      <c r="R1435" s="645"/>
      <c r="S1435" s="645"/>
      <c r="T1435" s="645"/>
      <c r="U1435" s="645"/>
      <c r="V1435" s="645"/>
      <c r="W1435" s="645"/>
      <c r="X1435" s="645"/>
      <c r="Y1435" s="645"/>
      <c r="Z1435" s="645"/>
      <c r="AA1435" s="645"/>
      <c r="AB1435" s="645"/>
      <c r="AC1435" s="645"/>
      <c r="AD1435" s="645"/>
      <c r="AE1435" s="645"/>
    </row>
    <row r="1436" spans="1:31">
      <c r="A1436" s="645"/>
      <c r="B1436" s="772" t="s">
        <v>1361</v>
      </c>
      <c r="C1436" s="376">
        <v>1</v>
      </c>
      <c r="D1436" s="771">
        <v>3.2</v>
      </c>
      <c r="E1436" s="104">
        <v>1.3100000000000001E-2</v>
      </c>
      <c r="F1436" s="104"/>
      <c r="I1436" s="645"/>
      <c r="R1436" s="645"/>
      <c r="S1436" s="645"/>
      <c r="T1436" s="645"/>
      <c r="U1436" s="645"/>
      <c r="V1436" s="645"/>
      <c r="W1436" s="645"/>
      <c r="X1436" s="645"/>
      <c r="Y1436" s="645"/>
      <c r="Z1436" s="645"/>
      <c r="AA1436" s="645"/>
      <c r="AB1436" s="645"/>
      <c r="AC1436" s="645"/>
      <c r="AD1436" s="645"/>
      <c r="AE1436" s="645"/>
    </row>
    <row r="1437" spans="1:31">
      <c r="A1437" s="645"/>
      <c r="B1437" s="772" t="s">
        <v>1362</v>
      </c>
      <c r="C1437" s="376">
        <v>1</v>
      </c>
      <c r="D1437" s="771">
        <v>3.2</v>
      </c>
      <c r="E1437" s="104">
        <v>1.77E-2</v>
      </c>
      <c r="F1437" s="104"/>
      <c r="I1437" s="645"/>
      <c r="R1437" s="645"/>
      <c r="S1437" s="645"/>
      <c r="T1437" s="645"/>
      <c r="U1437" s="645"/>
      <c r="V1437" s="645"/>
      <c r="W1437" s="645"/>
      <c r="X1437" s="645"/>
      <c r="Y1437" s="645"/>
      <c r="Z1437" s="645"/>
      <c r="AA1437" s="645"/>
      <c r="AB1437" s="645"/>
      <c r="AC1437" s="645"/>
      <c r="AD1437" s="645"/>
      <c r="AE1437" s="645"/>
    </row>
    <row r="1438" spans="1:31">
      <c r="A1438" s="645"/>
      <c r="B1438" s="772" t="s">
        <v>1363</v>
      </c>
      <c r="C1438" s="376">
        <v>1</v>
      </c>
      <c r="D1438" s="771">
        <v>3.2</v>
      </c>
      <c r="E1438" s="104">
        <v>1.7399999999999999E-2</v>
      </c>
      <c r="F1438" s="104"/>
      <c r="I1438" s="645"/>
      <c r="R1438" s="645"/>
      <c r="S1438" s="645"/>
      <c r="T1438" s="645"/>
      <c r="U1438" s="645"/>
      <c r="V1438" s="645"/>
      <c r="W1438" s="645"/>
      <c r="X1438" s="645"/>
      <c r="Y1438" s="645"/>
      <c r="Z1438" s="645"/>
      <c r="AA1438" s="645"/>
      <c r="AB1438" s="645"/>
      <c r="AC1438" s="645"/>
      <c r="AD1438" s="645"/>
      <c r="AE1438" s="645"/>
    </row>
    <row r="1439" spans="1:31">
      <c r="A1439" s="645"/>
      <c r="B1439" s="772" t="s">
        <v>1364</v>
      </c>
      <c r="C1439" s="376">
        <v>1</v>
      </c>
      <c r="D1439" s="771">
        <v>3.2</v>
      </c>
      <c r="E1439" s="104">
        <v>9.7999999999999997E-3</v>
      </c>
      <c r="F1439" s="104"/>
      <c r="I1439" s="645"/>
      <c r="R1439" s="645"/>
      <c r="S1439" s="645"/>
      <c r="T1439" s="645"/>
      <c r="U1439" s="645"/>
      <c r="V1439" s="645"/>
      <c r="W1439" s="645"/>
      <c r="X1439" s="645"/>
      <c r="Y1439" s="645"/>
      <c r="Z1439" s="645"/>
      <c r="AA1439" s="645"/>
      <c r="AB1439" s="645"/>
      <c r="AC1439" s="645"/>
      <c r="AD1439" s="645"/>
      <c r="AE1439" s="645"/>
    </row>
    <row r="1440" spans="1:31">
      <c r="A1440" s="645"/>
      <c r="B1440" s="772" t="s">
        <v>1365</v>
      </c>
      <c r="C1440" s="376">
        <v>1</v>
      </c>
      <c r="D1440" s="771">
        <v>3.2</v>
      </c>
      <c r="E1440" s="104">
        <v>1.8800000000000001E-2</v>
      </c>
      <c r="F1440" s="104"/>
      <c r="I1440" s="645"/>
      <c r="R1440" s="645"/>
      <c r="S1440" s="645"/>
      <c r="T1440" s="645"/>
      <c r="U1440" s="645"/>
      <c r="V1440" s="645"/>
      <c r="W1440" s="645"/>
      <c r="X1440" s="645"/>
      <c r="Y1440" s="645"/>
      <c r="Z1440" s="645"/>
      <c r="AA1440" s="645"/>
      <c r="AB1440" s="645"/>
      <c r="AC1440" s="645"/>
      <c r="AD1440" s="645"/>
      <c r="AE1440" s="645"/>
    </row>
    <row r="1441" spans="1:31">
      <c r="A1441" s="645"/>
      <c r="B1441" s="772" t="s">
        <v>1366</v>
      </c>
      <c r="C1441" s="376">
        <v>1</v>
      </c>
      <c r="D1441" s="771">
        <v>3.2</v>
      </c>
      <c r="E1441" s="104">
        <v>1.7999999999999999E-2</v>
      </c>
      <c r="F1441" s="104"/>
      <c r="I1441" s="645"/>
      <c r="R1441" s="645"/>
      <c r="S1441" s="645"/>
      <c r="T1441" s="645"/>
      <c r="U1441" s="645"/>
      <c r="V1441" s="645"/>
      <c r="W1441" s="645"/>
      <c r="X1441" s="645"/>
      <c r="Y1441" s="645"/>
      <c r="Z1441" s="645"/>
      <c r="AA1441" s="645"/>
      <c r="AB1441" s="645"/>
      <c r="AC1441" s="645"/>
      <c r="AD1441" s="645"/>
      <c r="AE1441" s="645"/>
    </row>
    <row r="1442" spans="1:31">
      <c r="A1442" s="645"/>
      <c r="B1442" s="772" t="s">
        <v>1367</v>
      </c>
      <c r="C1442" s="376">
        <v>1</v>
      </c>
      <c r="D1442" s="771">
        <v>3.2</v>
      </c>
      <c r="E1442" s="104">
        <v>8.6E-3</v>
      </c>
      <c r="F1442" s="104"/>
      <c r="I1442" s="645"/>
      <c r="R1442" s="645"/>
      <c r="S1442" s="645"/>
      <c r="T1442" s="645"/>
      <c r="U1442" s="645"/>
      <c r="V1442" s="645"/>
      <c r="W1442" s="645"/>
      <c r="X1442" s="645"/>
      <c r="Y1442" s="645"/>
      <c r="Z1442" s="645"/>
      <c r="AA1442" s="645"/>
      <c r="AB1442" s="645"/>
      <c r="AC1442" s="645"/>
      <c r="AD1442" s="645"/>
      <c r="AE1442" s="645"/>
    </row>
    <row r="1443" spans="1:31">
      <c r="A1443" s="645"/>
      <c r="B1443" s="772" t="s">
        <v>1368</v>
      </c>
      <c r="C1443" s="376">
        <v>1</v>
      </c>
      <c r="D1443" s="771">
        <v>3.2</v>
      </c>
      <c r="E1443" s="104">
        <v>1.03E-2</v>
      </c>
      <c r="F1443" s="104"/>
      <c r="I1443" s="645"/>
      <c r="R1443" s="645"/>
      <c r="S1443" s="645"/>
      <c r="T1443" s="645"/>
      <c r="U1443" s="645"/>
      <c r="V1443" s="645"/>
      <c r="W1443" s="645"/>
      <c r="X1443" s="645"/>
      <c r="Y1443" s="645"/>
      <c r="Z1443" s="645"/>
      <c r="AA1443" s="645"/>
      <c r="AB1443" s="645"/>
      <c r="AC1443" s="645"/>
      <c r="AD1443" s="645"/>
      <c r="AE1443" s="645"/>
    </row>
    <row r="1444" spans="1:31">
      <c r="A1444" s="645"/>
      <c r="B1444" s="772" t="s">
        <v>1369</v>
      </c>
      <c r="C1444" s="376">
        <v>1</v>
      </c>
      <c r="D1444" s="771">
        <v>3.2</v>
      </c>
      <c r="E1444" s="104">
        <v>1.04E-2</v>
      </c>
      <c r="F1444" s="104"/>
      <c r="I1444" s="645"/>
      <c r="R1444" s="645"/>
      <c r="S1444" s="645"/>
      <c r="T1444" s="645"/>
      <c r="U1444" s="645"/>
      <c r="V1444" s="645"/>
      <c r="W1444" s="645"/>
      <c r="X1444" s="645"/>
      <c r="Y1444" s="645"/>
      <c r="Z1444" s="645"/>
      <c r="AA1444" s="645"/>
      <c r="AB1444" s="645"/>
      <c r="AC1444" s="645"/>
      <c r="AD1444" s="645"/>
      <c r="AE1444" s="645"/>
    </row>
    <row r="1445" spans="1:31">
      <c r="A1445" s="645"/>
      <c r="B1445" s="772" t="s">
        <v>1370</v>
      </c>
      <c r="C1445" s="376">
        <v>1</v>
      </c>
      <c r="D1445" s="771">
        <v>3.2</v>
      </c>
      <c r="E1445" s="104">
        <v>1.1599999999999999E-2</v>
      </c>
      <c r="F1445" s="104"/>
      <c r="I1445" s="645"/>
      <c r="R1445" s="645"/>
      <c r="S1445" s="645"/>
      <c r="T1445" s="645"/>
      <c r="U1445" s="645"/>
      <c r="V1445" s="645"/>
      <c r="W1445" s="645"/>
      <c r="X1445" s="645"/>
      <c r="Y1445" s="645"/>
      <c r="Z1445" s="645"/>
      <c r="AA1445" s="645"/>
      <c r="AB1445" s="645"/>
      <c r="AC1445" s="645"/>
      <c r="AD1445" s="645"/>
      <c r="AE1445" s="645"/>
    </row>
    <row r="1446" spans="1:31">
      <c r="A1446" s="645"/>
      <c r="B1446" s="772" t="s">
        <v>1371</v>
      </c>
      <c r="C1446" s="376">
        <v>1</v>
      </c>
      <c r="D1446" s="771">
        <v>3.2</v>
      </c>
      <c r="E1446" s="104">
        <v>1.14E-2</v>
      </c>
      <c r="F1446" s="104"/>
      <c r="I1446" s="645"/>
      <c r="R1446" s="645"/>
      <c r="S1446" s="645"/>
      <c r="T1446" s="645"/>
      <c r="U1446" s="645"/>
      <c r="V1446" s="645"/>
      <c r="W1446" s="645"/>
      <c r="X1446" s="645"/>
      <c r="Y1446" s="645"/>
      <c r="Z1446" s="645"/>
      <c r="AA1446" s="645"/>
      <c r="AB1446" s="645"/>
      <c r="AC1446" s="645"/>
      <c r="AD1446" s="645"/>
      <c r="AE1446" s="645"/>
    </row>
    <row r="1447" spans="1:31">
      <c r="A1447" s="645" t="s">
        <v>271</v>
      </c>
      <c r="B1447" s="772" t="s">
        <v>1372</v>
      </c>
      <c r="C1447" s="376">
        <v>1</v>
      </c>
      <c r="D1447" s="771">
        <v>3.2</v>
      </c>
      <c r="E1447" s="104">
        <v>1.01E-2</v>
      </c>
      <c r="F1447" s="104"/>
      <c r="I1447" s="645"/>
      <c r="R1447" s="645"/>
      <c r="S1447" s="645"/>
      <c r="T1447" s="645"/>
      <c r="U1447" s="645"/>
      <c r="V1447" s="645"/>
      <c r="W1447" s="645"/>
      <c r="X1447" s="645"/>
      <c r="Y1447" s="645"/>
      <c r="Z1447" s="645"/>
      <c r="AA1447" s="645"/>
      <c r="AB1447" s="645"/>
      <c r="AC1447" s="645"/>
      <c r="AD1447" s="645"/>
      <c r="AE1447" s="645"/>
    </row>
    <row r="1448" spans="1:31">
      <c r="A1448" s="674" t="s">
        <v>271</v>
      </c>
      <c r="B1448" s="772" t="s">
        <v>1373</v>
      </c>
      <c r="C1448" s="376">
        <v>1</v>
      </c>
      <c r="D1448" s="771">
        <v>3.2</v>
      </c>
      <c r="E1448" s="104">
        <v>8.6999999999999994E-3</v>
      </c>
      <c r="F1448" s="104"/>
      <c r="I1448" s="645"/>
      <c r="R1448" s="645"/>
      <c r="S1448" s="645"/>
      <c r="T1448" s="645"/>
      <c r="U1448" s="645"/>
      <c r="V1448" s="645"/>
      <c r="W1448" s="645"/>
      <c r="X1448" s="645"/>
      <c r="Y1448" s="645"/>
      <c r="Z1448" s="645"/>
      <c r="AA1448" s="645"/>
      <c r="AB1448" s="645"/>
      <c r="AC1448" s="645"/>
      <c r="AD1448" s="645"/>
      <c r="AE1448" s="645"/>
    </row>
    <row r="1449" spans="1:31">
      <c r="A1449" s="674" t="s">
        <v>271</v>
      </c>
      <c r="B1449" s="772" t="s">
        <v>1374</v>
      </c>
      <c r="C1449" s="376">
        <v>1</v>
      </c>
      <c r="D1449" s="771">
        <v>3.2</v>
      </c>
      <c r="E1449" s="104">
        <v>1.12E-2</v>
      </c>
      <c r="F1449" s="104"/>
      <c r="I1449" s="645"/>
      <c r="R1449" s="645"/>
      <c r="S1449" s="645"/>
      <c r="T1449" s="645"/>
      <c r="U1449" s="645"/>
      <c r="V1449" s="645"/>
      <c r="W1449" s="645"/>
      <c r="X1449" s="645"/>
      <c r="Y1449" s="645"/>
      <c r="Z1449" s="645"/>
      <c r="AA1449" s="645"/>
      <c r="AB1449" s="645"/>
      <c r="AC1449" s="645"/>
      <c r="AD1449" s="645"/>
      <c r="AE1449" s="645"/>
    </row>
    <row r="1450" spans="1:31">
      <c r="A1450" s="674" t="s">
        <v>271</v>
      </c>
      <c r="B1450" s="772" t="s">
        <v>1375</v>
      </c>
      <c r="C1450" s="376">
        <v>1</v>
      </c>
      <c r="D1450" s="771">
        <v>3.2</v>
      </c>
      <c r="E1450" s="104">
        <v>5.4999999999999997E-3</v>
      </c>
      <c r="F1450" s="104"/>
      <c r="I1450" s="645"/>
      <c r="R1450" s="645"/>
      <c r="S1450" s="645"/>
      <c r="T1450" s="645"/>
      <c r="U1450" s="645"/>
      <c r="V1450" s="645"/>
      <c r="W1450" s="645"/>
      <c r="X1450" s="645"/>
      <c r="Y1450" s="645"/>
      <c r="Z1450" s="645"/>
      <c r="AA1450" s="645"/>
      <c r="AB1450" s="645"/>
      <c r="AC1450" s="645"/>
      <c r="AD1450" s="645"/>
      <c r="AE1450" s="645"/>
    </row>
    <row r="1451" spans="1:31">
      <c r="A1451" s="674" t="s">
        <v>271</v>
      </c>
      <c r="B1451" s="772" t="s">
        <v>1376</v>
      </c>
      <c r="C1451" s="376">
        <v>1</v>
      </c>
      <c r="D1451" s="771">
        <v>3.2</v>
      </c>
      <c r="E1451" s="104">
        <v>1.2800000000000001E-2</v>
      </c>
      <c r="F1451" s="104"/>
      <c r="I1451" s="645"/>
      <c r="R1451" s="645"/>
      <c r="S1451" s="645"/>
      <c r="T1451" s="645"/>
      <c r="U1451" s="645"/>
      <c r="V1451" s="645"/>
      <c r="W1451" s="645"/>
      <c r="X1451" s="645"/>
      <c r="Y1451" s="645"/>
      <c r="Z1451" s="645"/>
      <c r="AA1451" s="645"/>
      <c r="AB1451" s="645"/>
      <c r="AC1451" s="645"/>
      <c r="AD1451" s="645"/>
      <c r="AE1451" s="645"/>
    </row>
    <row r="1452" spans="1:31">
      <c r="A1452" s="674" t="s">
        <v>271</v>
      </c>
      <c r="B1452" s="772" t="s">
        <v>1377</v>
      </c>
      <c r="C1452" s="376">
        <v>1</v>
      </c>
      <c r="D1452" s="771">
        <v>3.2</v>
      </c>
      <c r="E1452" s="104">
        <v>6.1000000000000004E-3</v>
      </c>
      <c r="F1452" s="104"/>
      <c r="I1452" s="645"/>
      <c r="R1452" s="645"/>
      <c r="S1452" s="645"/>
      <c r="T1452" s="645"/>
      <c r="U1452" s="645"/>
      <c r="V1452" s="645"/>
      <c r="W1452" s="645"/>
      <c r="X1452" s="645"/>
      <c r="Y1452" s="645"/>
      <c r="Z1452" s="645"/>
      <c r="AA1452" s="645"/>
      <c r="AB1452" s="645"/>
      <c r="AC1452" s="645"/>
      <c r="AD1452" s="645"/>
      <c r="AE1452" s="645"/>
    </row>
    <row r="1453" spans="1:31">
      <c r="A1453" s="674" t="s">
        <v>271</v>
      </c>
      <c r="B1453" s="772" t="s">
        <v>1378</v>
      </c>
      <c r="C1453" s="376">
        <v>1</v>
      </c>
      <c r="D1453" s="771">
        <v>3.2</v>
      </c>
      <c r="E1453" s="104">
        <v>1.1900000000000001E-2</v>
      </c>
      <c r="F1453" s="104"/>
      <c r="I1453" s="645"/>
      <c r="R1453" s="645"/>
      <c r="S1453" s="645"/>
      <c r="T1453" s="645"/>
      <c r="U1453" s="645"/>
      <c r="V1453" s="645"/>
      <c r="W1453" s="645"/>
      <c r="X1453" s="645"/>
      <c r="Y1453" s="645"/>
      <c r="Z1453" s="645"/>
      <c r="AA1453" s="645"/>
      <c r="AB1453" s="645"/>
      <c r="AC1453" s="645"/>
      <c r="AD1453" s="645"/>
      <c r="AE1453" s="645"/>
    </row>
    <row r="1454" spans="1:31">
      <c r="A1454" s="674" t="s">
        <v>271</v>
      </c>
      <c r="B1454" s="772" t="s">
        <v>1379</v>
      </c>
      <c r="C1454" s="376">
        <v>1</v>
      </c>
      <c r="D1454" s="771">
        <v>3.2</v>
      </c>
      <c r="E1454" s="104">
        <v>8.5000000000000006E-3</v>
      </c>
      <c r="F1454" s="104"/>
      <c r="I1454" s="645"/>
      <c r="R1454" s="645"/>
      <c r="S1454" s="645"/>
      <c r="T1454" s="645"/>
      <c r="U1454" s="645"/>
      <c r="V1454" s="645"/>
      <c r="W1454" s="645"/>
      <c r="X1454" s="645"/>
      <c r="Y1454" s="645"/>
      <c r="Z1454" s="645"/>
      <c r="AA1454" s="645"/>
      <c r="AB1454" s="645"/>
      <c r="AC1454" s="645"/>
      <c r="AD1454" s="645"/>
      <c r="AE1454" s="645"/>
    </row>
    <row r="1455" spans="1:31">
      <c r="A1455" s="674" t="s">
        <v>271</v>
      </c>
      <c r="B1455" s="772" t="s">
        <v>1380</v>
      </c>
      <c r="C1455" s="376">
        <v>1</v>
      </c>
      <c r="D1455" s="771">
        <v>3.2</v>
      </c>
      <c r="E1455" s="104">
        <v>8.8000000000000005E-3</v>
      </c>
      <c r="F1455" s="104"/>
      <c r="I1455" s="645"/>
      <c r="R1455" s="645"/>
      <c r="S1455" s="645"/>
      <c r="T1455" s="645"/>
      <c r="U1455" s="645"/>
      <c r="V1455" s="645"/>
      <c r="W1455" s="645"/>
      <c r="X1455" s="645"/>
      <c r="Y1455" s="645"/>
      <c r="Z1455" s="645"/>
      <c r="AA1455" s="645"/>
      <c r="AB1455" s="645"/>
      <c r="AC1455" s="645"/>
      <c r="AD1455" s="645"/>
      <c r="AE1455" s="645"/>
    </row>
    <row r="1456" spans="1:31">
      <c r="A1456" s="674" t="s">
        <v>271</v>
      </c>
      <c r="B1456" s="772" t="s">
        <v>1381</v>
      </c>
      <c r="C1456" s="376">
        <v>1</v>
      </c>
      <c r="D1456" s="771">
        <v>3.2</v>
      </c>
      <c r="E1456" s="104">
        <v>9.9000000000000008E-3</v>
      </c>
      <c r="F1456" s="104"/>
      <c r="I1456" s="645"/>
      <c r="R1456" s="645"/>
      <c r="S1456" s="645"/>
      <c r="T1456" s="645"/>
      <c r="U1456" s="645"/>
      <c r="V1456" s="645"/>
      <c r="W1456" s="645"/>
      <c r="X1456" s="645"/>
      <c r="Y1456" s="645"/>
      <c r="Z1456" s="645"/>
      <c r="AA1456" s="645"/>
      <c r="AB1456" s="645"/>
      <c r="AC1456" s="645"/>
      <c r="AD1456" s="645"/>
      <c r="AE1456" s="645"/>
    </row>
    <row r="1457" spans="1:31">
      <c r="A1457" s="645"/>
      <c r="B1457" s="645"/>
      <c r="I1457" s="645"/>
      <c r="R1457" s="645"/>
      <c r="S1457" s="645"/>
      <c r="T1457" s="645"/>
      <c r="U1457" s="645"/>
      <c r="V1457" s="645"/>
      <c r="W1457" s="645"/>
      <c r="X1457" s="645"/>
      <c r="Y1457" s="645"/>
      <c r="Z1457" s="645"/>
      <c r="AA1457" s="645"/>
      <c r="AB1457" s="645"/>
      <c r="AC1457" s="645"/>
      <c r="AD1457" s="645"/>
      <c r="AE1457" s="645"/>
    </row>
    <row r="1458" spans="1:31">
      <c r="A1458" s="645"/>
      <c r="B1458" s="645"/>
      <c r="I1458" s="645"/>
      <c r="R1458" s="645"/>
      <c r="S1458" s="645"/>
      <c r="T1458" s="645"/>
      <c r="U1458" s="645"/>
      <c r="V1458" s="645"/>
      <c r="W1458" s="645"/>
      <c r="X1458" s="645"/>
      <c r="Y1458" s="645"/>
      <c r="Z1458" s="645"/>
      <c r="AA1458" s="645"/>
      <c r="AB1458" s="645"/>
      <c r="AC1458" s="645"/>
      <c r="AD1458" s="645"/>
      <c r="AE1458" s="645"/>
    </row>
    <row r="1459" spans="1:31">
      <c r="A1459" s="645"/>
      <c r="B1459" s="645"/>
      <c r="I1459" s="645"/>
      <c r="R1459" s="645"/>
      <c r="S1459" s="645"/>
      <c r="T1459" s="645"/>
      <c r="U1459" s="645"/>
      <c r="V1459" s="645"/>
      <c r="W1459" s="645"/>
      <c r="X1459" s="645"/>
      <c r="Y1459" s="645"/>
      <c r="Z1459" s="645"/>
      <c r="AA1459" s="645"/>
      <c r="AB1459" s="645"/>
      <c r="AC1459" s="645"/>
      <c r="AD1459" s="645"/>
      <c r="AE1459" s="645"/>
    </row>
    <row r="1460" spans="1:31">
      <c r="A1460" s="645"/>
      <c r="B1460" s="645"/>
      <c r="I1460" s="645"/>
      <c r="R1460" s="645"/>
      <c r="S1460" s="645"/>
      <c r="T1460" s="645"/>
      <c r="U1460" s="645"/>
      <c r="V1460" s="645"/>
      <c r="W1460" s="645"/>
      <c r="X1460" s="645"/>
      <c r="Y1460" s="645"/>
      <c r="Z1460" s="645"/>
      <c r="AA1460" s="645"/>
      <c r="AB1460" s="645"/>
      <c r="AC1460" s="645"/>
      <c r="AD1460" s="645"/>
      <c r="AE1460" s="645"/>
    </row>
    <row r="1461" spans="1:31">
      <c r="A1461" s="645"/>
      <c r="B1461" s="645"/>
      <c r="I1461" s="645"/>
      <c r="R1461" s="645"/>
      <c r="S1461" s="645"/>
      <c r="T1461" s="645"/>
      <c r="U1461" s="645"/>
      <c r="V1461" s="645"/>
      <c r="W1461" s="645"/>
      <c r="X1461" s="645"/>
      <c r="Y1461" s="645"/>
      <c r="Z1461" s="645"/>
      <c r="AA1461" s="645"/>
      <c r="AB1461" s="645"/>
      <c r="AC1461" s="645"/>
      <c r="AD1461" s="645"/>
      <c r="AE1461" s="645"/>
    </row>
    <row r="1462" spans="1:31">
      <c r="A1462" s="645"/>
      <c r="B1462" s="645"/>
      <c r="I1462" s="645"/>
      <c r="R1462" s="645"/>
      <c r="S1462" s="645"/>
      <c r="T1462" s="645"/>
      <c r="U1462" s="645"/>
      <c r="V1462" s="645"/>
      <c r="W1462" s="645"/>
      <c r="X1462" s="645"/>
      <c r="Y1462" s="645"/>
      <c r="Z1462" s="645"/>
      <c r="AA1462" s="645"/>
      <c r="AB1462" s="645"/>
      <c r="AC1462" s="645"/>
      <c r="AD1462" s="645"/>
      <c r="AE1462" s="645"/>
    </row>
    <row r="1463" spans="1:31">
      <c r="A1463" s="645"/>
      <c r="B1463" s="645"/>
      <c r="I1463" s="645"/>
      <c r="R1463" s="645"/>
      <c r="S1463" s="645"/>
      <c r="T1463" s="645"/>
      <c r="U1463" s="645"/>
      <c r="V1463" s="645"/>
      <c r="W1463" s="645"/>
      <c r="X1463" s="645"/>
      <c r="Y1463" s="645"/>
      <c r="Z1463" s="645"/>
      <c r="AA1463" s="645"/>
      <c r="AB1463" s="645"/>
      <c r="AC1463" s="645"/>
      <c r="AD1463" s="645"/>
      <c r="AE1463" s="645"/>
    </row>
    <row r="1464" spans="1:31">
      <c r="A1464" s="645"/>
      <c r="B1464" s="645"/>
      <c r="I1464" s="645"/>
      <c r="R1464" s="645"/>
      <c r="S1464" s="645"/>
      <c r="T1464" s="645"/>
      <c r="U1464" s="645"/>
      <c r="V1464" s="645"/>
      <c r="W1464" s="645"/>
      <c r="X1464" s="645"/>
      <c r="Y1464" s="645"/>
      <c r="Z1464" s="645"/>
      <c r="AA1464" s="645"/>
      <c r="AB1464" s="645"/>
      <c r="AC1464" s="645"/>
      <c r="AD1464" s="645"/>
      <c r="AE1464" s="645"/>
    </row>
    <row r="1465" spans="1:31">
      <c r="A1465" s="645"/>
      <c r="B1465" s="645"/>
      <c r="I1465" s="645"/>
      <c r="R1465" s="645"/>
      <c r="S1465" s="645"/>
      <c r="T1465" s="645"/>
      <c r="U1465" s="645"/>
      <c r="V1465" s="645"/>
      <c r="W1465" s="645"/>
      <c r="X1465" s="645"/>
      <c r="Y1465" s="645"/>
      <c r="Z1465" s="645"/>
      <c r="AA1465" s="645"/>
      <c r="AB1465" s="645"/>
      <c r="AC1465" s="645"/>
      <c r="AD1465" s="645"/>
      <c r="AE1465" s="645"/>
    </row>
    <row r="1466" spans="1:31">
      <c r="A1466" s="645"/>
      <c r="B1466" s="645"/>
      <c r="I1466" s="645"/>
      <c r="R1466" s="645"/>
      <c r="S1466" s="645"/>
      <c r="T1466" s="645"/>
      <c r="U1466" s="645"/>
      <c r="V1466" s="645"/>
      <c r="W1466" s="645"/>
      <c r="X1466" s="645"/>
      <c r="Y1466" s="645"/>
      <c r="Z1466" s="645"/>
      <c r="AA1466" s="645"/>
      <c r="AB1466" s="645"/>
      <c r="AC1466" s="645"/>
      <c r="AD1466" s="645"/>
      <c r="AE1466" s="645"/>
    </row>
    <row r="1467" spans="1:31">
      <c r="A1467" s="645"/>
      <c r="B1467" s="645"/>
      <c r="I1467" s="645"/>
      <c r="R1467" s="645"/>
      <c r="S1467" s="645"/>
      <c r="T1467" s="645"/>
      <c r="U1467" s="645"/>
      <c r="V1467" s="645"/>
      <c r="W1467" s="645"/>
      <c r="X1467" s="645"/>
      <c r="Y1467" s="645"/>
      <c r="Z1467" s="645"/>
      <c r="AA1467" s="645"/>
      <c r="AB1467" s="645"/>
      <c r="AC1467" s="645"/>
      <c r="AD1467" s="645"/>
      <c r="AE1467" s="645"/>
    </row>
    <row r="1468" spans="1:31">
      <c r="A1468" s="645"/>
      <c r="B1468" s="645"/>
      <c r="I1468" s="645"/>
      <c r="R1468" s="645"/>
      <c r="S1468" s="645"/>
      <c r="T1468" s="645"/>
      <c r="U1468" s="645"/>
      <c r="V1468" s="645"/>
      <c r="W1468" s="645"/>
      <c r="X1468" s="645"/>
      <c r="Y1468" s="645"/>
      <c r="Z1468" s="645"/>
      <c r="AA1468" s="645"/>
      <c r="AB1468" s="645"/>
      <c r="AC1468" s="645"/>
      <c r="AD1468" s="645"/>
      <c r="AE1468" s="645"/>
    </row>
    <row r="1469" spans="1:31">
      <c r="A1469" s="645"/>
      <c r="B1469" s="645"/>
      <c r="I1469" s="645"/>
      <c r="R1469" s="645"/>
      <c r="S1469" s="645"/>
      <c r="T1469" s="645"/>
      <c r="U1469" s="645"/>
      <c r="V1469" s="645"/>
      <c r="W1469" s="645"/>
      <c r="X1469" s="645"/>
      <c r="Y1469" s="645"/>
      <c r="Z1469" s="645"/>
      <c r="AA1469" s="645"/>
      <c r="AB1469" s="645"/>
      <c r="AC1469" s="645"/>
      <c r="AD1469" s="645"/>
      <c r="AE1469" s="645"/>
    </row>
    <row r="1470" spans="1:31">
      <c r="A1470" s="645"/>
      <c r="B1470" s="645"/>
      <c r="I1470" s="645"/>
      <c r="R1470" s="645"/>
      <c r="S1470" s="645"/>
      <c r="T1470" s="645"/>
      <c r="U1470" s="645"/>
      <c r="V1470" s="645"/>
      <c r="W1470" s="645"/>
      <c r="X1470" s="645"/>
      <c r="Y1470" s="645"/>
      <c r="Z1470" s="645"/>
      <c r="AA1470" s="645"/>
      <c r="AB1470" s="645"/>
      <c r="AC1470" s="645"/>
      <c r="AD1470" s="645"/>
      <c r="AE1470" s="645"/>
    </row>
    <row r="1471" spans="1:31">
      <c r="A1471" s="645"/>
      <c r="B1471" s="645"/>
      <c r="I1471" s="645"/>
      <c r="R1471" s="645"/>
      <c r="S1471" s="645"/>
      <c r="T1471" s="645"/>
      <c r="U1471" s="645"/>
      <c r="V1471" s="645"/>
      <c r="W1471" s="645"/>
      <c r="X1471" s="645"/>
      <c r="Y1471" s="645"/>
      <c r="Z1471" s="645"/>
      <c r="AA1471" s="645"/>
      <c r="AB1471" s="645"/>
      <c r="AC1471" s="645"/>
      <c r="AD1471" s="645"/>
      <c r="AE1471" s="645"/>
    </row>
    <row r="1472" spans="1:31">
      <c r="A1472" s="645"/>
      <c r="B1472" s="645"/>
      <c r="I1472" s="645"/>
      <c r="R1472" s="645"/>
      <c r="S1472" s="645"/>
      <c r="T1472" s="645"/>
      <c r="U1472" s="645"/>
      <c r="V1472" s="645"/>
      <c r="W1472" s="645"/>
      <c r="X1472" s="645"/>
      <c r="Y1472" s="645"/>
      <c r="Z1472" s="645"/>
      <c r="AA1472" s="645"/>
      <c r="AB1472" s="645"/>
      <c r="AC1472" s="645"/>
      <c r="AD1472" s="645"/>
      <c r="AE1472" s="645"/>
    </row>
    <row r="1473" spans="1:54">
      <c r="I1473" s="524"/>
      <c r="R1473" s="524"/>
    </row>
    <row r="1474" spans="1:54">
      <c r="I1474" s="524"/>
      <c r="R1474" s="524"/>
    </row>
    <row r="1475" spans="1:54">
      <c r="I1475" s="524"/>
      <c r="R1475" s="524"/>
    </row>
    <row r="1476" spans="1:54">
      <c r="I1476" s="524"/>
      <c r="R1476" s="524"/>
    </row>
    <row r="1477" spans="1:54" ht="31.2">
      <c r="A1477" s="352" t="s">
        <v>594</v>
      </c>
      <c r="B1477" s="352">
        <v>2026</v>
      </c>
      <c r="C1477" s="85"/>
      <c r="D1477" s="85"/>
      <c r="E1477" s="85"/>
      <c r="F1477" s="85"/>
      <c r="G1477" s="85"/>
      <c r="H1477" s="85"/>
      <c r="I1477" s="85"/>
      <c r="J1477" s="85"/>
      <c r="K1477" s="85"/>
      <c r="L1477" s="85"/>
      <c r="M1477" s="85"/>
      <c r="N1477" s="85"/>
      <c r="O1477" s="85"/>
      <c r="P1477" s="85"/>
      <c r="Q1477" s="85"/>
      <c r="R1477" s="85"/>
      <c r="S1477" s="85"/>
      <c r="T1477" s="85"/>
      <c r="U1477" s="85"/>
      <c r="V1477" s="85"/>
      <c r="W1477" s="85"/>
      <c r="X1477" s="85"/>
      <c r="Y1477" s="85"/>
      <c r="Z1477" s="85"/>
      <c r="AA1477" s="85"/>
      <c r="AB1477" s="85"/>
      <c r="AC1477" s="85"/>
      <c r="AD1477" s="85"/>
      <c r="AE1477" s="85"/>
      <c r="AF1477" s="85"/>
      <c r="AG1477" s="85"/>
      <c r="AH1477" s="85"/>
      <c r="AI1477" s="85"/>
      <c r="AJ1477" s="85"/>
      <c r="AK1477" s="85"/>
      <c r="AL1477" s="85"/>
      <c r="AM1477" s="85"/>
      <c r="AN1477" s="85"/>
      <c r="AO1477" s="85"/>
      <c r="AP1477" s="85"/>
      <c r="AQ1477" s="85"/>
      <c r="AR1477" s="85"/>
      <c r="AS1477" s="85"/>
      <c r="AT1477" s="85"/>
      <c r="AU1477" s="85"/>
      <c r="AV1477" s="85"/>
      <c r="AW1477" s="85"/>
      <c r="AX1477" s="85"/>
      <c r="AY1477" s="85"/>
      <c r="AZ1477" s="85"/>
      <c r="BA1477" s="85"/>
      <c r="BB1477" s="85"/>
    </row>
    <row r="1478" spans="1:54" ht="15" thickBot="1">
      <c r="I1478" s="524"/>
      <c r="R1478" s="524"/>
      <c r="T1478" s="635"/>
      <c r="U1478" s="635"/>
      <c r="V1478" s="635"/>
      <c r="W1478" s="635"/>
      <c r="X1478" s="635"/>
      <c r="Y1478" s="635"/>
      <c r="Z1478" s="635"/>
      <c r="AA1478" s="635"/>
      <c r="AB1478" s="635"/>
      <c r="AC1478" s="635"/>
      <c r="AD1478" s="635"/>
      <c r="AE1478" s="635"/>
    </row>
    <row r="1479" spans="1:54" ht="29.4" thickBot="1">
      <c r="H1479" s="385"/>
      <c r="I1479" s="547" t="s">
        <v>600</v>
      </c>
      <c r="J1479" s="77" t="s">
        <v>63</v>
      </c>
      <c r="K1479" s="507" t="s">
        <v>44</v>
      </c>
      <c r="L1479" s="549" t="s">
        <v>297</v>
      </c>
      <c r="M1479" s="508" t="s">
        <v>292</v>
      </c>
      <c r="N1479" s="545" t="s">
        <v>46</v>
      </c>
      <c r="O1479" s="549" t="s">
        <v>293</v>
      </c>
      <c r="P1479" s="508" t="s">
        <v>294</v>
      </c>
      <c r="Q1479"/>
      <c r="R1479"/>
      <c r="T1479" s="92" t="s">
        <v>234</v>
      </c>
      <c r="U1479" s="93"/>
      <c r="V1479" s="93"/>
      <c r="W1479" s="93"/>
      <c r="X1479" s="93"/>
      <c r="Y1479" s="93"/>
      <c r="Z1479" s="93"/>
      <c r="AA1479" s="93"/>
      <c r="AB1479" s="93"/>
      <c r="AC1479" s="93"/>
      <c r="AD1479" s="93"/>
      <c r="AE1479" s="93"/>
      <c r="AF1479" s="93"/>
      <c r="AG1479" s="94"/>
      <c r="AJ1479" s="95" t="str">
        <f>+I1479</f>
        <v>EN043</v>
      </c>
      <c r="AK1479" s="96" t="s">
        <v>62</v>
      </c>
    </row>
    <row r="1480" spans="1:54" ht="15" thickBot="1">
      <c r="B1480" s="350" t="s">
        <v>244</v>
      </c>
      <c r="C1480" s="183" t="s">
        <v>595</v>
      </c>
      <c r="H1480" s="386">
        <v>1152</v>
      </c>
      <c r="I1480" s="510">
        <f t="shared" ref="I1480:I1489" si="558">IF(H1480="",
   IFERROR(MATCH("**", B:B, 0), ""),
   IFERROR(MATCH("* "&amp;H1480&amp;" *", B:B, 0), "")
)</f>
        <v>1406</v>
      </c>
      <c r="J1480" s="53" t="str" cm="1">
        <f t="array" aca="1" ref="J1480" ca="1">INDIRECT("B" &amp; I1480)</f>
        <v>NIVEL 974 M4 6N T.PM 1152 30-04-2026</v>
      </c>
      <c r="K1480" s="511">
        <f t="shared" ref="K1480:K1489" ca="1" si="559">INDEX(D:D, MATCH(J1480, $B:$B, 0))</f>
        <v>3.2</v>
      </c>
      <c r="L1480" s="508">
        <f t="shared" ref="L1480:L1489" ca="1" si="560">INDEX(E:E, MATCH($J1480, $B:$B, 0))*0.9</f>
        <v>1.737E-2</v>
      </c>
      <c r="M1480" s="508">
        <f t="shared" ref="M1480:M1489" ca="1" si="561">INDEX(F:F, MATCH($J1480, $B:$B, 0))*0.9</f>
        <v>0</v>
      </c>
      <c r="N1480" s="512">
        <f t="shared" ref="N1480:N1489" ca="1" si="562">INDEX(G:G, MATCH($J$578, $B:$B, 0))</f>
        <v>0</v>
      </c>
      <c r="O1480" s="512">
        <f ca="1">+IF(L1480=0,N1480*0.9,L1480*0.9)</f>
        <v>1.5633000000000001E-2</v>
      </c>
      <c r="P1480" s="513">
        <f ca="1">+M1480*0.9</f>
        <v>0</v>
      </c>
      <c r="Q1480" s="514" t="str">
        <f t="shared" ref="Q1480:Q1489" ca="1" si="563">+IF(L1480=0,"-","Dump")</f>
        <v>Dump</v>
      </c>
      <c r="R1480" s="515">
        <f t="shared" ref="R1480:R1489" ca="1" si="564">+K1480/4.5</f>
        <v>0.71111111111111114</v>
      </c>
      <c r="T1480" s="635"/>
      <c r="U1480" s="635"/>
      <c r="V1480" s="635"/>
      <c r="W1480" s="635"/>
      <c r="X1480" s="635"/>
      <c r="Y1480" s="635"/>
      <c r="Z1480" s="635"/>
      <c r="AA1480" s="635"/>
      <c r="AB1480" s="635"/>
      <c r="AC1480" s="635"/>
      <c r="AD1480" s="635"/>
      <c r="AE1480" s="635"/>
      <c r="AF1480" s="635"/>
      <c r="AG1480" s="635"/>
      <c r="AJ1480" s="520">
        <f ca="1">+K1490-SUMIF(AE:AE, AJ1479, AA:AA)</f>
        <v>2.5499999999999972</v>
      </c>
      <c r="AK1480" s="521">
        <f ca="1">O1490</f>
        <v>1.5163200000000002E-2</v>
      </c>
      <c r="AL1480" s="102">
        <f ca="1">COUNTIF(AE:AE, AJ1479)</f>
        <v>1</v>
      </c>
    </row>
    <row r="1481" spans="1:54" ht="29.4" thickBot="1">
      <c r="B1481" s="635"/>
      <c r="H1481" s="386">
        <v>1153</v>
      </c>
      <c r="I1481" s="510">
        <f t="shared" si="558"/>
        <v>1407</v>
      </c>
      <c r="J1481" s="53" t="str" cm="1">
        <f t="array" aca="1" ref="J1481" ca="1">INDIRECT("B" &amp; I1481)</f>
        <v>NIVEL 974 M4 6N T.PM 1153 30-04-2026</v>
      </c>
      <c r="K1481" s="511">
        <f t="shared" ca="1" si="559"/>
        <v>3.2</v>
      </c>
      <c r="L1481" s="508">
        <f t="shared" ca="1" si="560"/>
        <v>2.4389999999999998E-2</v>
      </c>
      <c r="M1481" s="508">
        <f t="shared" ca="1" si="561"/>
        <v>0</v>
      </c>
      <c r="N1481" s="512">
        <f t="shared" ca="1" si="562"/>
        <v>0</v>
      </c>
      <c r="O1481" s="512">
        <f t="shared" ref="O1481:O1489" ca="1" si="565">+IF(L1481=0,N1481*0.9,L1481*0.9)</f>
        <v>2.1950999999999998E-2</v>
      </c>
      <c r="P1481" s="513">
        <f t="shared" ref="P1481:P1489" ca="1" si="566">+M1481*0.9</f>
        <v>0</v>
      </c>
      <c r="Q1481" s="514" t="str">
        <f t="shared" ca="1" si="563"/>
        <v>Dump</v>
      </c>
      <c r="R1481" s="515">
        <f t="shared" ca="1" si="564"/>
        <v>0.71111111111111114</v>
      </c>
      <c r="T1481" s="47" t="s">
        <v>48</v>
      </c>
      <c r="U1481" s="48" t="s">
        <v>49</v>
      </c>
      <c r="V1481" s="48" t="s">
        <v>50</v>
      </c>
      <c r="W1481" s="48" t="s">
        <v>51</v>
      </c>
      <c r="X1481" s="49" t="s">
        <v>52</v>
      </c>
      <c r="Y1481" s="49" t="s">
        <v>53</v>
      </c>
      <c r="Z1481" s="48" t="s">
        <v>54</v>
      </c>
      <c r="AA1481" s="50" t="s">
        <v>55</v>
      </c>
      <c r="AB1481" s="48" t="s">
        <v>56</v>
      </c>
      <c r="AC1481" s="51" t="s">
        <v>12</v>
      </c>
      <c r="AD1481" s="51" t="s">
        <v>295</v>
      </c>
      <c r="AE1481" s="48" t="s">
        <v>57</v>
      </c>
      <c r="AF1481" s="48" t="s">
        <v>66</v>
      </c>
      <c r="AG1481" s="48" t="s">
        <v>67</v>
      </c>
      <c r="AH1481" s="48" t="s">
        <v>68</v>
      </c>
      <c r="AJ1481" s="105" t="s">
        <v>83</v>
      </c>
      <c r="AK1481" s="101"/>
    </row>
    <row r="1482" spans="1:54">
      <c r="B1482" s="350" t="s">
        <v>63</v>
      </c>
      <c r="C1482" s="772" t="s">
        <v>22</v>
      </c>
      <c r="D1482" s="97" t="s">
        <v>23</v>
      </c>
      <c r="E1482" s="772" t="s">
        <v>64</v>
      </c>
      <c r="F1482" s="772" t="s">
        <v>65</v>
      </c>
      <c r="H1482" s="386">
        <v>1154</v>
      </c>
      <c r="I1482" s="510">
        <f t="shared" si="558"/>
        <v>1408</v>
      </c>
      <c r="J1482" s="53" t="str" cm="1">
        <f t="array" aca="1" ref="J1482" ca="1">INDIRECT("B" &amp; I1482)</f>
        <v>NIVEL 974 M4 6N T.PM 1154 30-04-2026</v>
      </c>
      <c r="K1482" s="511">
        <f t="shared" ca="1" si="559"/>
        <v>3.2</v>
      </c>
      <c r="L1482" s="508">
        <f t="shared" ca="1" si="560"/>
        <v>1.746E-2</v>
      </c>
      <c r="M1482" s="508">
        <f t="shared" ca="1" si="561"/>
        <v>0</v>
      </c>
      <c r="N1482" s="512">
        <f t="shared" ca="1" si="562"/>
        <v>0</v>
      </c>
      <c r="O1482" s="512">
        <f t="shared" ca="1" si="565"/>
        <v>1.5713999999999999E-2</v>
      </c>
      <c r="P1482" s="513">
        <f t="shared" ca="1" si="566"/>
        <v>0</v>
      </c>
      <c r="Q1482" s="514" t="str">
        <f t="shared" ca="1" si="563"/>
        <v>Dump</v>
      </c>
      <c r="R1482" s="515">
        <f t="shared" ca="1" si="564"/>
        <v>0.71111111111111114</v>
      </c>
      <c r="T1482" s="648" t="s">
        <v>597</v>
      </c>
      <c r="U1482" s="56">
        <v>1</v>
      </c>
      <c r="V1482" s="56">
        <v>231666</v>
      </c>
      <c r="W1482" s="56" t="s">
        <v>60</v>
      </c>
      <c r="X1482" s="57">
        <v>46146</v>
      </c>
      <c r="Y1482" s="57">
        <v>46146</v>
      </c>
      <c r="Z1482" s="58">
        <v>0.54166666666666663</v>
      </c>
      <c r="AA1482" s="59">
        <v>38.82</v>
      </c>
      <c r="AB1482" s="60">
        <f ca="1">+O1341</f>
        <v>1.4407434782608695E-2</v>
      </c>
      <c r="AC1482" s="60">
        <f ca="1">+N1341</f>
        <v>0</v>
      </c>
      <c r="AD1482" s="60" t="s">
        <v>319</v>
      </c>
      <c r="AE1482" s="60" t="str">
        <f>+I1317</f>
        <v>EN041</v>
      </c>
      <c r="AF1482" s="106"/>
      <c r="AG1482" s="107">
        <f ca="1">+AF1493-AB1493</f>
        <v>-1.3231199694682031E-2</v>
      </c>
      <c r="AH1482" s="104">
        <f ca="1">+(AF1493-AB1493)/AB1493</f>
        <v>-1</v>
      </c>
    </row>
    <row r="1483" spans="1:54" ht="21.6">
      <c r="B1483" s="772" t="s">
        <v>1535</v>
      </c>
      <c r="C1483" s="376">
        <v>1</v>
      </c>
      <c r="D1483" s="771">
        <v>3.2</v>
      </c>
      <c r="E1483" s="104">
        <v>2.29E-2</v>
      </c>
      <c r="F1483" s="104"/>
      <c r="H1483" s="386">
        <v>1155</v>
      </c>
      <c r="I1483" s="510">
        <f t="shared" si="558"/>
        <v>1409</v>
      </c>
      <c r="J1483" s="53" t="str" cm="1">
        <f t="array" aca="1" ref="J1483" ca="1">INDIRECT("B" &amp; I1483)</f>
        <v>NIVEL 974 M4 6N T.PM 1155 30-04-2026</v>
      </c>
      <c r="K1483" s="511">
        <f t="shared" ca="1" si="559"/>
        <v>3.2</v>
      </c>
      <c r="L1483" s="508">
        <f t="shared" ca="1" si="560"/>
        <v>1.8269999999999998E-2</v>
      </c>
      <c r="M1483" s="508">
        <f t="shared" ca="1" si="561"/>
        <v>0</v>
      </c>
      <c r="N1483" s="512">
        <f t="shared" ca="1" si="562"/>
        <v>0</v>
      </c>
      <c r="O1483" s="512">
        <f t="shared" ca="1" si="565"/>
        <v>1.6442999999999999E-2</v>
      </c>
      <c r="P1483" s="513">
        <f t="shared" ca="1" si="566"/>
        <v>0</v>
      </c>
      <c r="Q1483" s="514" t="str">
        <f t="shared" ca="1" si="563"/>
        <v>Dump</v>
      </c>
      <c r="R1483" s="515">
        <f t="shared" ca="1" si="564"/>
        <v>0.71111111111111114</v>
      </c>
      <c r="T1483" s="413" t="s">
        <v>263</v>
      </c>
      <c r="U1483" s="56">
        <v>2</v>
      </c>
      <c r="V1483" s="56">
        <v>231673</v>
      </c>
      <c r="W1483" s="56" t="s">
        <v>247</v>
      </c>
      <c r="X1483" s="57">
        <v>46146</v>
      </c>
      <c r="Y1483" s="57">
        <v>46146</v>
      </c>
      <c r="Z1483" s="58">
        <v>0.6020833333333333</v>
      </c>
      <c r="AA1483" s="59">
        <v>31.9</v>
      </c>
      <c r="AB1483" s="60">
        <f ca="1">+O1314</f>
        <v>1.2901274999999993E-2</v>
      </c>
      <c r="AC1483" s="60">
        <f ca="1">+N1314</f>
        <v>0</v>
      </c>
      <c r="AD1483" s="60" t="s">
        <v>319</v>
      </c>
      <c r="AE1483" s="60" t="str">
        <f>+I1273</f>
        <v>EN040</v>
      </c>
      <c r="AF1483" s="106"/>
      <c r="AG1483" s="107"/>
      <c r="AH1483" s="104"/>
    </row>
    <row r="1484" spans="1:54">
      <c r="B1484" s="772" t="s">
        <v>1536</v>
      </c>
      <c r="C1484" s="376">
        <v>1</v>
      </c>
      <c r="D1484" s="771">
        <v>3.2</v>
      </c>
      <c r="E1484" s="104">
        <v>2.3900000000000001E-2</v>
      </c>
      <c r="F1484" s="104"/>
      <c r="H1484" s="386">
        <v>1156</v>
      </c>
      <c r="I1484" s="510">
        <f t="shared" si="558"/>
        <v>1410</v>
      </c>
      <c r="J1484" s="53" t="str" cm="1">
        <f t="array" aca="1" ref="J1484" ca="1">INDIRECT("B" &amp; I1484)</f>
        <v>NIVEL 974 M4 6N T.PM 1156 30-04-2026</v>
      </c>
      <c r="K1484" s="511">
        <f t="shared" ca="1" si="559"/>
        <v>3.2</v>
      </c>
      <c r="L1484" s="508">
        <f t="shared" ca="1" si="560"/>
        <v>1.9890000000000001E-2</v>
      </c>
      <c r="M1484" s="508">
        <f t="shared" ca="1" si="561"/>
        <v>0</v>
      </c>
      <c r="N1484" s="512">
        <f t="shared" ca="1" si="562"/>
        <v>0</v>
      </c>
      <c r="O1484" s="512">
        <f t="shared" ca="1" si="565"/>
        <v>1.7901E-2</v>
      </c>
      <c r="P1484" s="513">
        <f t="shared" ca="1" si="566"/>
        <v>0</v>
      </c>
      <c r="Q1484" s="514" t="str">
        <f t="shared" ca="1" si="563"/>
        <v>Dump</v>
      </c>
      <c r="R1484" s="515">
        <f t="shared" ca="1" si="564"/>
        <v>0.71111111111111114</v>
      </c>
      <c r="T1484" s="643"/>
      <c r="U1484" s="56">
        <v>3</v>
      </c>
      <c r="V1484" s="56">
        <v>231771</v>
      </c>
      <c r="W1484" s="56" t="s">
        <v>60</v>
      </c>
      <c r="X1484" s="57">
        <v>46147</v>
      </c>
      <c r="Y1484" s="57">
        <v>46147</v>
      </c>
      <c r="Z1484" s="58">
        <v>0.71458333333333335</v>
      </c>
      <c r="AA1484" s="59">
        <v>35.130000000000003</v>
      </c>
      <c r="AB1484" s="60">
        <f ca="1">+O1516</f>
        <v>1.1493000000000001E-2</v>
      </c>
      <c r="AC1484" s="60">
        <f ca="1">+N1516</f>
        <v>0</v>
      </c>
      <c r="AD1484" s="60" t="s">
        <v>319</v>
      </c>
      <c r="AE1484" s="60" t="str">
        <f>+I1506</f>
        <v>CN045</v>
      </c>
      <c r="AF1484" s="106"/>
      <c r="AG1484" s="107"/>
      <c r="AH1484" s="104"/>
    </row>
    <row r="1485" spans="1:54">
      <c r="B1485" s="772" t="s">
        <v>1537</v>
      </c>
      <c r="C1485" s="376">
        <v>1</v>
      </c>
      <c r="D1485" s="771">
        <v>3.2</v>
      </c>
      <c r="E1485" s="104">
        <v>2.1000000000000001E-2</v>
      </c>
      <c r="F1485" s="104"/>
      <c r="H1485" s="386">
        <v>1157</v>
      </c>
      <c r="I1485" s="510">
        <f t="shared" si="558"/>
        <v>1411</v>
      </c>
      <c r="J1485" s="53" t="str" cm="1">
        <f t="array" aca="1" ref="J1485" ca="1">INDIRECT("B" &amp; I1485)</f>
        <v>NIVEL 974 M4 6N T.PM 1157 30-04-2026</v>
      </c>
      <c r="K1485" s="511">
        <f t="shared" ca="1" si="559"/>
        <v>3.2</v>
      </c>
      <c r="L1485" s="508">
        <f t="shared" ca="1" si="560"/>
        <v>1.8000000000000002E-2</v>
      </c>
      <c r="M1485" s="508">
        <f t="shared" ca="1" si="561"/>
        <v>0</v>
      </c>
      <c r="N1485" s="512">
        <f t="shared" ca="1" si="562"/>
        <v>0</v>
      </c>
      <c r="O1485" s="512">
        <f t="shared" ca="1" si="565"/>
        <v>1.6200000000000003E-2</v>
      </c>
      <c r="P1485" s="513">
        <f t="shared" ca="1" si="566"/>
        <v>0</v>
      </c>
      <c r="Q1485" s="514" t="str">
        <f t="shared" ca="1" si="563"/>
        <v>Dump</v>
      </c>
      <c r="R1485" s="515">
        <f t="shared" ca="1" si="564"/>
        <v>0.71111111111111114</v>
      </c>
      <c r="T1485" s="643"/>
      <c r="U1485" s="56">
        <v>4</v>
      </c>
      <c r="V1485" s="56">
        <v>231881</v>
      </c>
      <c r="W1485" s="56" t="s">
        <v>60</v>
      </c>
      <c r="X1485" s="57">
        <v>46148</v>
      </c>
      <c r="Y1485" s="57">
        <v>46148</v>
      </c>
      <c r="Z1485" s="58">
        <v>0.74375000000000002</v>
      </c>
      <c r="AA1485" s="59">
        <v>35.770000000000003</v>
      </c>
      <c r="AB1485" s="60">
        <f ca="1">+O1547</f>
        <v>1.3955999999999996E-2</v>
      </c>
      <c r="AC1485" s="60">
        <f ca="1">+N1547</f>
        <v>0</v>
      </c>
      <c r="AD1485" s="60" t="s">
        <v>319</v>
      </c>
      <c r="AE1485" s="60" t="str">
        <f>+I1519</f>
        <v>EN046</v>
      </c>
      <c r="AF1485" s="106"/>
      <c r="AG1485" s="107"/>
      <c r="AH1485" s="104"/>
    </row>
    <row r="1486" spans="1:54">
      <c r="B1486" s="772" t="s">
        <v>1538</v>
      </c>
      <c r="C1486" s="376">
        <v>1</v>
      </c>
      <c r="D1486" s="771">
        <v>3.2</v>
      </c>
      <c r="E1486" s="104">
        <v>1.54E-2</v>
      </c>
      <c r="F1486" s="104"/>
      <c r="H1486" s="386">
        <v>1158</v>
      </c>
      <c r="I1486" s="510">
        <f t="shared" si="558"/>
        <v>1412</v>
      </c>
      <c r="J1486" s="53" t="str" cm="1">
        <f t="array" aca="1" ref="J1486" ca="1">INDIRECT("B" &amp; I1486)</f>
        <v>NIVEL 974 M4 6N T.PM 1158 30-04-2026</v>
      </c>
      <c r="K1486" s="511">
        <f t="shared" ca="1" si="559"/>
        <v>3.2</v>
      </c>
      <c r="L1486" s="508">
        <f t="shared" ca="1" si="560"/>
        <v>1.3950000000000001E-2</v>
      </c>
      <c r="M1486" s="508">
        <f t="shared" ca="1" si="561"/>
        <v>0</v>
      </c>
      <c r="N1486" s="512">
        <f t="shared" ca="1" si="562"/>
        <v>0</v>
      </c>
      <c r="O1486" s="512">
        <f t="shared" ca="1" si="565"/>
        <v>1.2555E-2</v>
      </c>
      <c r="P1486" s="513">
        <f t="shared" ca="1" si="566"/>
        <v>0</v>
      </c>
      <c r="Q1486" s="514" t="str">
        <f t="shared" ca="1" si="563"/>
        <v>Dump</v>
      </c>
      <c r="R1486" s="515">
        <f t="shared" ca="1" si="564"/>
        <v>0.71111111111111114</v>
      </c>
      <c r="T1486" s="643"/>
      <c r="U1486" s="643">
        <v>5</v>
      </c>
      <c r="V1486" s="56"/>
      <c r="W1486" s="56"/>
      <c r="X1486" s="57"/>
      <c r="Y1486" s="57"/>
      <c r="Z1486" s="58"/>
      <c r="AA1486" s="59"/>
      <c r="AB1486" s="60"/>
      <c r="AC1486" s="60"/>
      <c r="AD1486" s="60"/>
      <c r="AE1486" s="60"/>
      <c r="AF1486" s="106"/>
      <c r="AG1486" s="107"/>
      <c r="AH1486" s="104"/>
    </row>
    <row r="1487" spans="1:54">
      <c r="B1487" s="772" t="s">
        <v>1539</v>
      </c>
      <c r="C1487" s="376">
        <v>1</v>
      </c>
      <c r="D1487" s="771">
        <v>3.2</v>
      </c>
      <c r="E1487" s="104">
        <v>1.55E-2</v>
      </c>
      <c r="F1487" s="104"/>
      <c r="H1487" s="386">
        <v>1159</v>
      </c>
      <c r="I1487" s="510">
        <f t="shared" si="558"/>
        <v>1413</v>
      </c>
      <c r="J1487" s="53" t="str" cm="1">
        <f t="array" aca="1" ref="J1487" ca="1">INDIRECT("B" &amp; I1487)</f>
        <v>NIVEL 974 M4 6N T.PM 1159 30-04-2026</v>
      </c>
      <c r="K1487" s="511">
        <f t="shared" ca="1" si="559"/>
        <v>3.2</v>
      </c>
      <c r="L1487" s="508">
        <f t="shared" ca="1" si="560"/>
        <v>1.5300000000000001E-2</v>
      </c>
      <c r="M1487" s="508">
        <f t="shared" ca="1" si="561"/>
        <v>0</v>
      </c>
      <c r="N1487" s="512">
        <f t="shared" ca="1" si="562"/>
        <v>0</v>
      </c>
      <c r="O1487" s="512">
        <f t="shared" ca="1" si="565"/>
        <v>1.3770000000000001E-2</v>
      </c>
      <c r="P1487" s="513">
        <f t="shared" ca="1" si="566"/>
        <v>0</v>
      </c>
      <c r="Q1487" s="514" t="str">
        <f t="shared" ca="1" si="563"/>
        <v>Dump</v>
      </c>
      <c r="R1487" s="515">
        <f t="shared" ca="1" si="564"/>
        <v>0.71111111111111114</v>
      </c>
      <c r="T1487" s="643"/>
      <c r="U1487" s="643">
        <v>6</v>
      </c>
      <c r="V1487" s="643"/>
      <c r="W1487" s="56"/>
      <c r="X1487" s="57"/>
      <c r="Y1487" s="57"/>
      <c r="Z1487" s="58"/>
      <c r="AA1487" s="59"/>
      <c r="AB1487" s="60"/>
      <c r="AC1487" s="60"/>
      <c r="AD1487" s="60"/>
      <c r="AE1487" s="60"/>
      <c r="AF1487" s="106"/>
      <c r="AG1487" s="107"/>
      <c r="AH1487" s="104"/>
    </row>
    <row r="1488" spans="1:54">
      <c r="B1488" s="772" t="s">
        <v>1540</v>
      </c>
      <c r="C1488" s="376">
        <v>1</v>
      </c>
      <c r="D1488" s="771">
        <v>3.2</v>
      </c>
      <c r="E1488" s="104">
        <v>1.67E-2</v>
      </c>
      <c r="F1488" s="104"/>
      <c r="H1488" s="386">
        <v>1160</v>
      </c>
      <c r="I1488" s="510">
        <f t="shared" si="558"/>
        <v>1414</v>
      </c>
      <c r="J1488" s="53" t="str" cm="1">
        <f t="array" aca="1" ref="J1488" ca="1">INDIRECT("B" &amp; I1488)</f>
        <v>NIVEL 974 M4 6N T.PM 1160 30-04-2026</v>
      </c>
      <c r="K1488" s="511">
        <f t="shared" ca="1" si="559"/>
        <v>3.2</v>
      </c>
      <c r="L1488" s="508">
        <f t="shared" ca="1" si="560"/>
        <v>1.17E-2</v>
      </c>
      <c r="M1488" s="508">
        <f t="shared" ca="1" si="561"/>
        <v>0</v>
      </c>
      <c r="N1488" s="512">
        <f t="shared" ca="1" si="562"/>
        <v>0</v>
      </c>
      <c r="O1488" s="512">
        <f t="shared" ca="1" si="565"/>
        <v>1.0530000000000001E-2</v>
      </c>
      <c r="P1488" s="513">
        <f t="shared" ca="1" si="566"/>
        <v>0</v>
      </c>
      <c r="Q1488" s="514" t="str">
        <f t="shared" ca="1" si="563"/>
        <v>Dump</v>
      </c>
      <c r="R1488" s="515">
        <f t="shared" ca="1" si="564"/>
        <v>0.71111111111111114</v>
      </c>
      <c r="T1488" s="643"/>
      <c r="U1488" s="643">
        <v>7</v>
      </c>
      <c r="V1488" s="643"/>
      <c r="W1488" s="56"/>
      <c r="X1488" s="57"/>
      <c r="Y1488" s="57"/>
      <c r="Z1488" s="58"/>
      <c r="AA1488" s="109"/>
      <c r="AB1488" s="60"/>
      <c r="AC1488" s="60"/>
      <c r="AD1488" s="60"/>
      <c r="AE1488" s="60"/>
      <c r="AF1488" s="106"/>
      <c r="AG1488" s="107"/>
      <c r="AH1488" s="104"/>
    </row>
    <row r="1489" spans="2:38">
      <c r="B1489" s="772" t="s">
        <v>1541</v>
      </c>
      <c r="C1489" s="376">
        <v>1</v>
      </c>
      <c r="D1489" s="771">
        <v>3.2</v>
      </c>
      <c r="E1489" s="104">
        <v>2.06E-2</v>
      </c>
      <c r="F1489" s="104"/>
      <c r="H1489" s="386">
        <v>1161</v>
      </c>
      <c r="I1489" s="510">
        <f t="shared" si="558"/>
        <v>1415</v>
      </c>
      <c r="J1489" s="53" t="str" cm="1">
        <f t="array" aca="1" ref="J1489" ca="1">INDIRECT("B" &amp; I1489)</f>
        <v>NIVEL 974 M4 6N T.PM 1161 30-04-2026</v>
      </c>
      <c r="K1489" s="511">
        <f t="shared" ca="1" si="559"/>
        <v>3.2</v>
      </c>
      <c r="L1489" s="508">
        <f t="shared" ca="1" si="560"/>
        <v>1.2149999999999999E-2</v>
      </c>
      <c r="M1489" s="508">
        <f t="shared" ca="1" si="561"/>
        <v>0</v>
      </c>
      <c r="N1489" s="512">
        <f t="shared" ca="1" si="562"/>
        <v>0</v>
      </c>
      <c r="O1489" s="512">
        <f t="shared" ca="1" si="565"/>
        <v>1.0935E-2</v>
      </c>
      <c r="P1489" s="513">
        <f t="shared" ca="1" si="566"/>
        <v>0</v>
      </c>
      <c r="Q1489" s="514" t="str">
        <f t="shared" ca="1" si="563"/>
        <v>Dump</v>
      </c>
      <c r="R1489" s="515">
        <f t="shared" ca="1" si="564"/>
        <v>0.71111111111111114</v>
      </c>
      <c r="T1489" s="643"/>
      <c r="U1489" s="643">
        <v>8</v>
      </c>
      <c r="V1489" s="643"/>
      <c r="W1489" s="56"/>
      <c r="X1489" s="57"/>
      <c r="Y1489" s="57"/>
      <c r="Z1489" s="62"/>
      <c r="AA1489" s="109"/>
      <c r="AB1489" s="60"/>
      <c r="AC1489" s="60"/>
      <c r="AD1489" s="60"/>
      <c r="AE1489" s="60"/>
      <c r="AF1489" s="106"/>
      <c r="AG1489" s="107"/>
      <c r="AH1489" s="104"/>
    </row>
    <row r="1490" spans="2:38">
      <c r="B1490" s="772" t="s">
        <v>1542</v>
      </c>
      <c r="C1490" s="376">
        <v>1</v>
      </c>
      <c r="D1490" s="771">
        <v>3.2</v>
      </c>
      <c r="E1490" s="104">
        <v>1.8200000000000001E-2</v>
      </c>
      <c r="F1490" s="104"/>
      <c r="H1490" s="386"/>
      <c r="I1490"/>
      <c r="J1490"/>
      <c r="K1490" s="519">
        <f ca="1">SUM(K1480:K1489)</f>
        <v>31.999999999999996</v>
      </c>
      <c r="L1490" s="516">
        <f ca="1">+SUMPRODUCT(L1480:L1489,K1480:K1489)/K1490</f>
        <v>1.6848000000000005E-2</v>
      </c>
      <c r="M1490" s="516">
        <f ca="1">+SUMPRODUCT(M1480:M1489,K1480:K1489)/K1490</f>
        <v>0</v>
      </c>
      <c r="N1490" s="69">
        <f ca="1">+SUMPRODUCT(N1480:N1489,K1480:K1489)/K1490</f>
        <v>0</v>
      </c>
      <c r="O1490" s="552">
        <f ca="1">+SUMPRODUCT(O1480:O1489,K1480:K1489)/K1490</f>
        <v>1.5163200000000002E-2</v>
      </c>
      <c r="P1490" s="69">
        <f ca="1">+SUMPRODUCT(P1480:P1489,K1480:K1489)/K1490</f>
        <v>0</v>
      </c>
      <c r="Q1490"/>
      <c r="R1490"/>
      <c r="T1490" s="635"/>
      <c r="U1490" s="643">
        <v>9</v>
      </c>
      <c r="V1490" s="643"/>
      <c r="W1490" s="643"/>
      <c r="X1490" s="57"/>
      <c r="Y1490" s="57"/>
      <c r="Z1490" s="62"/>
      <c r="AA1490" s="59"/>
      <c r="AB1490" s="60"/>
      <c r="AC1490" s="60"/>
      <c r="AD1490" s="60"/>
      <c r="AE1490" s="60"/>
      <c r="AF1490" s="106"/>
      <c r="AG1490" s="107"/>
      <c r="AH1490" s="104"/>
    </row>
    <row r="1491" spans="2:38">
      <c r="B1491" s="772" t="s">
        <v>1543</v>
      </c>
      <c r="C1491" s="376">
        <v>1</v>
      </c>
      <c r="D1491" s="771">
        <v>3.2</v>
      </c>
      <c r="E1491" s="104">
        <v>1.9900000000000001E-2</v>
      </c>
      <c r="F1491" s="104"/>
      <c r="H1491" s="641"/>
      <c r="I1491"/>
      <c r="J1491"/>
      <c r="K1491" s="551" t="s">
        <v>59</v>
      </c>
      <c r="L1491" s="550">
        <f ca="1">+L1490/0.9</f>
        <v>1.8720000000000004E-2</v>
      </c>
      <c r="M1491" s="518">
        <f ca="1">+M1490/0.9</f>
        <v>0</v>
      </c>
      <c r="N1491"/>
      <c r="O1491"/>
      <c r="P1491"/>
      <c r="Q1491"/>
      <c r="R1491"/>
      <c r="T1491" s="635"/>
      <c r="U1491" s="643">
        <v>10</v>
      </c>
      <c r="V1491" s="643"/>
      <c r="W1491" s="643"/>
      <c r="X1491" s="57"/>
      <c r="Y1491" s="57"/>
      <c r="Z1491" s="62"/>
      <c r="AA1491" s="63"/>
      <c r="AB1491" s="60"/>
      <c r="AC1491" s="60"/>
      <c r="AD1491" s="60"/>
      <c r="AE1491" s="60"/>
      <c r="AF1491" s="106"/>
      <c r="AG1491" s="107"/>
      <c r="AH1491" s="104"/>
    </row>
    <row r="1492" spans="2:38" ht="15" thickBot="1">
      <c r="B1492" s="772" t="s">
        <v>1544</v>
      </c>
      <c r="C1492" s="376">
        <v>1</v>
      </c>
      <c r="D1492" s="771">
        <v>3.2</v>
      </c>
      <c r="E1492" s="104">
        <v>1.5800000000000002E-2</v>
      </c>
      <c r="F1492" s="104"/>
      <c r="I1492" s="524"/>
      <c r="R1492" s="524"/>
      <c r="T1492" s="635"/>
      <c r="U1492" s="643">
        <v>11</v>
      </c>
      <c r="V1492" s="643"/>
      <c r="W1492" s="643"/>
      <c r="X1492" s="57"/>
      <c r="Y1492" s="57"/>
      <c r="Z1492" s="62"/>
      <c r="AA1492" s="63"/>
      <c r="AB1492" s="60"/>
      <c r="AC1492" s="60"/>
      <c r="AD1492" s="60"/>
      <c r="AE1492" s="60"/>
      <c r="AF1492" s="106"/>
      <c r="AG1492" s="635"/>
      <c r="AH1492" s="635"/>
    </row>
    <row r="1493" spans="2:38" ht="29.4" thickBot="1">
      <c r="B1493" s="772" t="s">
        <v>1545</v>
      </c>
      <c r="C1493" s="376">
        <v>1</v>
      </c>
      <c r="D1493" s="771">
        <v>3.2</v>
      </c>
      <c r="E1493" s="104">
        <v>1.9599999999999999E-2</v>
      </c>
      <c r="F1493" s="104"/>
      <c r="H1493" s="385"/>
      <c r="I1493" s="547" t="s">
        <v>601</v>
      </c>
      <c r="J1493" s="77" t="s">
        <v>63</v>
      </c>
      <c r="K1493" s="507" t="s">
        <v>44</v>
      </c>
      <c r="L1493" s="549" t="s">
        <v>297</v>
      </c>
      <c r="M1493" s="508" t="s">
        <v>292</v>
      </c>
      <c r="N1493" s="545" t="s">
        <v>46</v>
      </c>
      <c r="O1493" s="549" t="s">
        <v>293</v>
      </c>
      <c r="P1493" s="508" t="s">
        <v>294</v>
      </c>
      <c r="Q1493"/>
      <c r="R1493"/>
      <c r="T1493" s="635"/>
      <c r="U1493" s="635"/>
      <c r="V1493" s="635"/>
      <c r="W1493" s="635"/>
      <c r="X1493" s="635"/>
      <c r="Y1493" s="635"/>
      <c r="Z1493" s="635"/>
      <c r="AA1493" s="64">
        <f>SUM(AA1482:AA1492)</f>
        <v>141.62</v>
      </c>
      <c r="AB1493" s="624">
        <f ca="1">+SUMPRODUCT(AA1482:AA1492,AB1482:AB1492)/AA1493</f>
        <v>1.3231199694682031E-2</v>
      </c>
      <c r="AC1493" s="66">
        <f ca="1">+SUMPRODUCT(Z1482:Z1492,AC1482:AC1492)/AA1493</f>
        <v>0</v>
      </c>
      <c r="AD1493" s="66">
        <f>+SUMPRODUCT(AA1482:AA1492,AD1482:AD1492)/AA1493</f>
        <v>0</v>
      </c>
      <c r="AE1493" s="67"/>
      <c r="AF1493" s="110">
        <v>0</v>
      </c>
      <c r="AG1493" s="635"/>
      <c r="AH1493" s="635"/>
      <c r="AJ1493" s="95" t="str">
        <f>+I1493</f>
        <v>EN044</v>
      </c>
      <c r="AK1493" s="96" t="s">
        <v>62</v>
      </c>
    </row>
    <row r="1494" spans="2:38" ht="15" thickBot="1">
      <c r="B1494" s="772" t="s">
        <v>1546</v>
      </c>
      <c r="C1494" s="376">
        <v>1</v>
      </c>
      <c r="D1494" s="771">
        <v>3.2</v>
      </c>
      <c r="E1494" s="104">
        <v>1.8599999999999998E-2</v>
      </c>
      <c r="F1494" s="104"/>
      <c r="H1494" s="386">
        <v>1162</v>
      </c>
      <c r="I1494" s="510">
        <f t="shared" ref="I1494:I1500" si="567">IF(H1494="",
   IFERROR(MATCH("**", B:B, 0), ""),
   IFERROR(MATCH("* "&amp;H1494&amp;" *", B:B, 0), "")
)</f>
        <v>1416</v>
      </c>
      <c r="J1494" s="53" t="str" cm="1">
        <f t="array" aca="1" ref="J1494" ca="1">INDIRECT("B" &amp; I1494)</f>
        <v>NIVEL 974 M4 7S L32 T.PM 1162 30-04-2026</v>
      </c>
      <c r="K1494" s="511">
        <f t="shared" ref="K1494:K1500" ca="1" si="568">INDEX(D:D, MATCH(J1494, $B:$B, 0))</f>
        <v>3.2</v>
      </c>
      <c r="L1494" s="508">
        <f t="shared" ref="L1494:M1500" ca="1" si="569">INDEX(E:E, MATCH($J1494, $B:$B, 0))*0.9</f>
        <v>1.8450000000000001E-2</v>
      </c>
      <c r="M1494" s="508">
        <f t="shared" ca="1" si="569"/>
        <v>0</v>
      </c>
      <c r="N1494" s="512">
        <f t="shared" ref="N1494:N1500" ca="1" si="570">INDEX(G:G, MATCH($J$578, $B:$B, 0))</f>
        <v>0</v>
      </c>
      <c r="O1494" s="512">
        <f ca="1">+IF(L1494=0,N1494*0.9,L1494*0.9)</f>
        <v>1.6605000000000002E-2</v>
      </c>
      <c r="P1494" s="513">
        <f ca="1">+M1494*0.9</f>
        <v>0</v>
      </c>
      <c r="Q1494" s="514" t="str">
        <f t="shared" ref="Q1494:Q1500" ca="1" si="571">+IF(L1494=0,"-","Dump")</f>
        <v>Dump</v>
      </c>
      <c r="R1494" s="515">
        <f t="shared" ref="R1494:R1500" ca="1" si="572">+K1494/4.5</f>
        <v>0.71111111111111114</v>
      </c>
      <c r="T1494" s="635"/>
      <c r="U1494" s="635"/>
      <c r="V1494" s="635"/>
      <c r="W1494" s="635"/>
      <c r="X1494" s="635"/>
      <c r="Y1494" s="635"/>
      <c r="Z1494" s="635"/>
      <c r="AA1494" s="111"/>
      <c r="AB1494" s="112"/>
      <c r="AC1494" s="112"/>
      <c r="AD1494" s="113"/>
      <c r="AE1494" s="114"/>
      <c r="AF1494" s="635"/>
      <c r="AG1494" s="635"/>
      <c r="AJ1494" s="520">
        <f ca="1">+K1503-SUMIF(AE:AE, AJ1493, AA:AA)</f>
        <v>-1.8800000000000026</v>
      </c>
      <c r="AK1494" s="521">
        <f ca="1">O1503</f>
        <v>1.4409000000000003E-2</v>
      </c>
      <c r="AL1494" s="102">
        <f ca="1">COUNTIF(AE:AE, AJ1493)</f>
        <v>1</v>
      </c>
    </row>
    <row r="1495" spans="2:38" ht="29.4" thickBot="1">
      <c r="B1495" s="772" t="s">
        <v>1547</v>
      </c>
      <c r="C1495" s="376">
        <v>1</v>
      </c>
      <c r="D1495" s="771">
        <v>3.2</v>
      </c>
      <c r="E1495" s="104">
        <v>1.89E-2</v>
      </c>
      <c r="F1495" s="104"/>
      <c r="H1495" s="386">
        <v>1163</v>
      </c>
      <c r="I1495" s="510">
        <f t="shared" si="567"/>
        <v>1417</v>
      </c>
      <c r="J1495" s="53" t="str" cm="1">
        <f t="array" aca="1" ref="J1495" ca="1">INDIRECT("B" &amp; I1495)</f>
        <v>NIVEL 974 M4 7S L32 T.PM 1163 30-04-2026</v>
      </c>
      <c r="K1495" s="511">
        <f t="shared" ca="1" si="568"/>
        <v>3.2</v>
      </c>
      <c r="L1495" s="508">
        <f t="shared" ca="1" si="569"/>
        <v>2.4570000000000002E-2</v>
      </c>
      <c r="M1495" s="508">
        <f t="shared" ca="1" si="569"/>
        <v>0</v>
      </c>
      <c r="N1495" s="512">
        <f t="shared" ca="1" si="570"/>
        <v>0</v>
      </c>
      <c r="O1495" s="512">
        <f t="shared" ref="O1495:O1500" ca="1" si="573">+IF(L1495=0,N1495*0.9,L1495*0.9)</f>
        <v>2.2113000000000001E-2</v>
      </c>
      <c r="P1495" s="513">
        <f t="shared" ref="P1495:P1500" ca="1" si="574">+M1495*0.9</f>
        <v>0</v>
      </c>
      <c r="Q1495" s="514" t="str">
        <f t="shared" ca="1" si="571"/>
        <v>Dump</v>
      </c>
      <c r="R1495" s="515">
        <f t="shared" ca="1" si="572"/>
        <v>0.71111111111111114</v>
      </c>
      <c r="T1495" s="47" t="s">
        <v>48</v>
      </c>
      <c r="U1495" s="48" t="s">
        <v>49</v>
      </c>
      <c r="V1495" s="48" t="s">
        <v>50</v>
      </c>
      <c r="W1495" s="48" t="s">
        <v>51</v>
      </c>
      <c r="X1495" s="49" t="s">
        <v>52</v>
      </c>
      <c r="Y1495" s="49" t="s">
        <v>53</v>
      </c>
      <c r="Z1495" s="48" t="s">
        <v>54</v>
      </c>
      <c r="AA1495" s="50" t="s">
        <v>55</v>
      </c>
      <c r="AB1495" s="48" t="s">
        <v>56</v>
      </c>
      <c r="AC1495" s="51" t="s">
        <v>12</v>
      </c>
      <c r="AD1495" s="51" t="s">
        <v>295</v>
      </c>
      <c r="AE1495" s="48" t="s">
        <v>57</v>
      </c>
      <c r="AF1495" s="48" t="s">
        <v>66</v>
      </c>
      <c r="AG1495" s="48" t="s">
        <v>67</v>
      </c>
      <c r="AH1495" s="48" t="s">
        <v>68</v>
      </c>
      <c r="AJ1495" s="105" t="s">
        <v>83</v>
      </c>
      <c r="AK1495" s="101"/>
    </row>
    <row r="1496" spans="2:38">
      <c r="B1496" s="772" t="s">
        <v>1548</v>
      </c>
      <c r="C1496" s="376">
        <v>1</v>
      </c>
      <c r="D1496" s="771">
        <v>3.2</v>
      </c>
      <c r="E1496" s="104">
        <v>2.52E-2</v>
      </c>
      <c r="F1496" s="104"/>
      <c r="H1496" s="386">
        <v>1164</v>
      </c>
      <c r="I1496" s="510">
        <f t="shared" si="567"/>
        <v>1418</v>
      </c>
      <c r="J1496" s="53" t="str" cm="1">
        <f t="array" aca="1" ref="J1496" ca="1">INDIRECT("B" &amp; I1496)</f>
        <v>NIVEL 974 M4 7S L32 T.PM 1164 30-04-2026</v>
      </c>
      <c r="K1496" s="511">
        <f t="shared" ca="1" si="568"/>
        <v>3.2</v>
      </c>
      <c r="L1496" s="508">
        <f t="shared" ca="1" si="569"/>
        <v>1.5300000000000001E-2</v>
      </c>
      <c r="M1496" s="508">
        <f t="shared" ca="1" si="569"/>
        <v>0</v>
      </c>
      <c r="N1496" s="512">
        <f t="shared" ca="1" si="570"/>
        <v>0</v>
      </c>
      <c r="O1496" s="512">
        <f t="shared" ca="1" si="573"/>
        <v>1.3770000000000001E-2</v>
      </c>
      <c r="P1496" s="513">
        <f t="shared" ca="1" si="574"/>
        <v>0</v>
      </c>
      <c r="Q1496" s="514" t="str">
        <f t="shared" ca="1" si="571"/>
        <v>Dump</v>
      </c>
      <c r="R1496" s="515">
        <f t="shared" ca="1" si="572"/>
        <v>0.71111111111111114</v>
      </c>
      <c r="T1496" s="648" t="s">
        <v>607</v>
      </c>
      <c r="U1496" s="56">
        <v>1</v>
      </c>
      <c r="V1496" s="56">
        <v>231876</v>
      </c>
      <c r="W1496" s="56" t="s">
        <v>247</v>
      </c>
      <c r="X1496" s="57">
        <v>46148</v>
      </c>
      <c r="Y1496" s="57">
        <v>46148</v>
      </c>
      <c r="Z1496" s="58">
        <v>0.73333333333333328</v>
      </c>
      <c r="AA1496" s="59">
        <v>30.68</v>
      </c>
      <c r="AB1496" s="60">
        <f ca="1">+O1503</f>
        <v>1.4409000000000003E-2</v>
      </c>
      <c r="AC1496" s="60">
        <f ca="1">+N1503</f>
        <v>0</v>
      </c>
      <c r="AD1496" s="60" t="s">
        <v>319</v>
      </c>
      <c r="AE1496" s="60" t="str">
        <f>+I1493</f>
        <v>EN044</v>
      </c>
      <c r="AF1496" s="106"/>
      <c r="AG1496" s="107">
        <f ca="1">+AF1507-AB1507</f>
        <v>-1.42514885193615E-2</v>
      </c>
      <c r="AH1496" s="104">
        <f ca="1">+(AF1507-AB1507)/AB1507</f>
        <v>-1</v>
      </c>
    </row>
    <row r="1497" spans="2:38" ht="21.6">
      <c r="B1497" s="772" t="s">
        <v>1549</v>
      </c>
      <c r="C1497" s="376">
        <v>1</v>
      </c>
      <c r="D1497" s="771">
        <v>3.2</v>
      </c>
      <c r="E1497" s="104">
        <v>1.9599999999999999E-2</v>
      </c>
      <c r="F1497" s="104"/>
      <c r="H1497" s="386">
        <v>1165</v>
      </c>
      <c r="I1497" s="510">
        <f t="shared" si="567"/>
        <v>1419</v>
      </c>
      <c r="J1497" s="53" t="str" cm="1">
        <f t="array" aca="1" ref="J1497" ca="1">INDIRECT("B" &amp; I1497)</f>
        <v>NIVEL 974 M4 7S L32 T.PM 1165 30-04-2026</v>
      </c>
      <c r="K1497" s="511">
        <f t="shared" ca="1" si="568"/>
        <v>3.2</v>
      </c>
      <c r="L1497" s="508">
        <f t="shared" ca="1" si="569"/>
        <v>1.521E-2</v>
      </c>
      <c r="M1497" s="508">
        <f t="shared" ca="1" si="569"/>
        <v>0</v>
      </c>
      <c r="N1497" s="512">
        <f t="shared" ca="1" si="570"/>
        <v>0</v>
      </c>
      <c r="O1497" s="512">
        <f t="shared" ca="1" si="573"/>
        <v>1.3689E-2</v>
      </c>
      <c r="P1497" s="513">
        <f t="shared" ca="1" si="574"/>
        <v>0</v>
      </c>
      <c r="Q1497" s="514" t="str">
        <f t="shared" ca="1" si="571"/>
        <v>Dump</v>
      </c>
      <c r="R1497" s="515">
        <f t="shared" ca="1" si="572"/>
        <v>0.71111111111111114</v>
      </c>
      <c r="T1497" s="413" t="s">
        <v>263</v>
      </c>
      <c r="U1497" s="56">
        <v>2</v>
      </c>
      <c r="V1497" s="56">
        <v>231938</v>
      </c>
      <c r="W1497" s="56" t="s">
        <v>247</v>
      </c>
      <c r="X1497" s="57">
        <v>46149</v>
      </c>
      <c r="Y1497" s="57">
        <v>45784</v>
      </c>
      <c r="Z1497" s="58">
        <v>0.8041666666666667</v>
      </c>
      <c r="AA1497" s="59">
        <v>28.99</v>
      </c>
      <c r="AB1497" s="60">
        <f ca="1">+O1598</f>
        <v>1.3821545454545454E-2</v>
      </c>
      <c r="AC1497" s="60">
        <f ca="1">+N1598</f>
        <v>0</v>
      </c>
      <c r="AD1497" s="60" t="s">
        <v>319</v>
      </c>
      <c r="AE1497" s="60" t="str">
        <f>+I1564</f>
        <v>EN048</v>
      </c>
      <c r="AF1497" s="106"/>
      <c r="AG1497" s="107"/>
      <c r="AH1497" s="104"/>
    </row>
    <row r="1498" spans="2:38">
      <c r="B1498" s="772" t="s">
        <v>1550</v>
      </c>
      <c r="C1498" s="376">
        <v>1</v>
      </c>
      <c r="D1498" s="771">
        <v>3.2</v>
      </c>
      <c r="E1498" s="104">
        <v>2.0799999999999999E-2</v>
      </c>
      <c r="F1498" s="104"/>
      <c r="H1498" s="386">
        <v>1166</v>
      </c>
      <c r="I1498" s="510">
        <f t="shared" si="567"/>
        <v>1420</v>
      </c>
      <c r="J1498" s="53" t="str" cm="1">
        <f t="array" aca="1" ref="J1498" ca="1">INDIRECT("B" &amp; I1498)</f>
        <v>NIVEL 974 M4 7S L32 T.PM 1166 30-04-2026</v>
      </c>
      <c r="K1498" s="511">
        <f t="shared" ca="1" si="568"/>
        <v>3.2</v>
      </c>
      <c r="L1498" s="508">
        <f t="shared" ca="1" si="569"/>
        <v>1.6199999999999999E-2</v>
      </c>
      <c r="M1498" s="508">
        <f t="shared" ca="1" si="569"/>
        <v>0</v>
      </c>
      <c r="N1498" s="512">
        <f t="shared" ca="1" si="570"/>
        <v>0</v>
      </c>
      <c r="O1498" s="512">
        <f t="shared" ca="1" si="573"/>
        <v>1.4579999999999999E-2</v>
      </c>
      <c r="P1498" s="513">
        <f t="shared" ca="1" si="574"/>
        <v>0</v>
      </c>
      <c r="Q1498" s="514" t="str">
        <f t="shared" ca="1" si="571"/>
        <v>Dump</v>
      </c>
      <c r="R1498" s="515">
        <f t="shared" ca="1" si="572"/>
        <v>0.71111111111111114</v>
      </c>
      <c r="T1498" s="647"/>
      <c r="U1498" s="56">
        <v>3</v>
      </c>
      <c r="V1498" s="56">
        <v>232021</v>
      </c>
      <c r="W1498" s="56" t="s">
        <v>247</v>
      </c>
      <c r="X1498" s="57">
        <v>46150</v>
      </c>
      <c r="Y1498" s="57">
        <v>46150</v>
      </c>
      <c r="Z1498" s="58">
        <v>0.5708333333333333</v>
      </c>
      <c r="AA1498" s="59">
        <v>30.76</v>
      </c>
      <c r="AB1498" s="60">
        <f ca="1">+O1598</f>
        <v>1.3821545454545454E-2</v>
      </c>
      <c r="AC1498" s="60">
        <f ca="1">+N1598</f>
        <v>0</v>
      </c>
      <c r="AD1498" s="60" t="s">
        <v>319</v>
      </c>
      <c r="AE1498" s="60" t="str">
        <f>+I1564</f>
        <v>EN048</v>
      </c>
      <c r="AF1498" s="106"/>
      <c r="AG1498" s="107"/>
      <c r="AH1498" s="104"/>
    </row>
    <row r="1499" spans="2:38">
      <c r="B1499" s="772" t="s">
        <v>1551</v>
      </c>
      <c r="C1499" s="376">
        <v>1</v>
      </c>
      <c r="D1499" s="771">
        <v>3.2</v>
      </c>
      <c r="E1499" s="104">
        <v>2.9899999999999999E-2</v>
      </c>
      <c r="F1499" s="104"/>
      <c r="H1499" s="386">
        <v>1167</v>
      </c>
      <c r="I1499" s="510">
        <f t="shared" si="567"/>
        <v>1421</v>
      </c>
      <c r="J1499" s="53" t="str" cm="1">
        <f t="array" aca="1" ref="J1499" ca="1">INDIRECT("B" &amp; I1499)</f>
        <v>NIVEL 974 M4 7S L31 T.PM 1167 30-04-2026</v>
      </c>
      <c r="K1499" s="511">
        <f t="shared" ca="1" si="568"/>
        <v>3.2</v>
      </c>
      <c r="L1499" s="508">
        <f t="shared" ca="1" si="569"/>
        <v>1.8450000000000001E-2</v>
      </c>
      <c r="M1499" s="508">
        <f t="shared" ca="1" si="569"/>
        <v>0</v>
      </c>
      <c r="N1499" s="512">
        <f t="shared" ca="1" si="570"/>
        <v>0</v>
      </c>
      <c r="O1499" s="512">
        <f t="shared" ca="1" si="573"/>
        <v>1.6605000000000002E-2</v>
      </c>
      <c r="P1499" s="513">
        <f t="shared" ca="1" si="574"/>
        <v>0</v>
      </c>
      <c r="Q1499" s="514" t="str">
        <f t="shared" ca="1" si="571"/>
        <v>Dump</v>
      </c>
      <c r="R1499" s="515">
        <f t="shared" ca="1" si="572"/>
        <v>0.71111111111111114</v>
      </c>
      <c r="T1499" s="647"/>
      <c r="U1499" s="56">
        <v>4</v>
      </c>
      <c r="V1499" s="56">
        <v>232041</v>
      </c>
      <c r="W1499" s="739" t="s">
        <v>60</v>
      </c>
      <c r="X1499" s="57">
        <v>46150</v>
      </c>
      <c r="Y1499" s="57">
        <v>46150</v>
      </c>
      <c r="Z1499" s="58">
        <v>0.6875</v>
      </c>
      <c r="AA1499" s="59">
        <v>37.43</v>
      </c>
      <c r="AB1499" s="60">
        <f ca="1">+O1638</f>
        <v>1.4808705882352943E-2</v>
      </c>
      <c r="AC1499" s="60">
        <f ca="1">+N1638</f>
        <v>0</v>
      </c>
      <c r="AD1499" s="60" t="s">
        <v>319</v>
      </c>
      <c r="AE1499" s="60" t="str">
        <f>+I1620</f>
        <v>CN050</v>
      </c>
      <c r="AF1499" s="106"/>
      <c r="AG1499" s="107"/>
      <c r="AH1499" s="104"/>
    </row>
    <row r="1500" spans="2:38">
      <c r="B1500" s="772" t="s">
        <v>1552</v>
      </c>
      <c r="C1500" s="376">
        <v>1</v>
      </c>
      <c r="D1500" s="771">
        <v>3.2</v>
      </c>
      <c r="E1500" s="104">
        <v>1.7399999999999999E-2</v>
      </c>
      <c r="F1500" s="104"/>
      <c r="H1500" s="386">
        <v>1168</v>
      </c>
      <c r="I1500" s="510">
        <f t="shared" si="567"/>
        <v>1422</v>
      </c>
      <c r="J1500" s="53" t="str" cm="1">
        <f t="array" aca="1" ref="J1500" ca="1">INDIRECT("B" &amp; I1500)</f>
        <v>NIVEL 974 M4 7S L31 T.PM 1168 30-04-2026</v>
      </c>
      <c r="K1500" s="511">
        <f t="shared" ca="1" si="568"/>
        <v>3.2</v>
      </c>
      <c r="L1500" s="508">
        <f t="shared" ca="1" si="569"/>
        <v>1.3679999999999999E-2</v>
      </c>
      <c r="M1500" s="508">
        <f t="shared" ca="1" si="569"/>
        <v>0</v>
      </c>
      <c r="N1500" s="512">
        <f t="shared" ca="1" si="570"/>
        <v>0</v>
      </c>
      <c r="O1500" s="512">
        <f t="shared" ca="1" si="573"/>
        <v>1.2312E-2</v>
      </c>
      <c r="P1500" s="513">
        <f t="shared" ca="1" si="574"/>
        <v>0</v>
      </c>
      <c r="Q1500" s="514" t="str">
        <f t="shared" ca="1" si="571"/>
        <v>Dump</v>
      </c>
      <c r="R1500" s="515">
        <f t="shared" ca="1" si="572"/>
        <v>0.71111111111111114</v>
      </c>
      <c r="T1500" s="647"/>
      <c r="U1500" s="647">
        <v>5</v>
      </c>
      <c r="V1500" s="56"/>
      <c r="W1500" s="56"/>
      <c r="X1500" s="57"/>
      <c r="Y1500" s="57"/>
      <c r="Z1500" s="58"/>
      <c r="AA1500" s="59"/>
      <c r="AB1500" s="60"/>
      <c r="AC1500" s="60"/>
      <c r="AD1500" s="60"/>
      <c r="AE1500" s="60"/>
      <c r="AF1500" s="106"/>
      <c r="AG1500" s="107"/>
      <c r="AH1500" s="104"/>
    </row>
    <row r="1501" spans="2:38">
      <c r="B1501" s="772" t="s">
        <v>1553</v>
      </c>
      <c r="C1501" s="376">
        <v>1</v>
      </c>
      <c r="D1501" s="771">
        <v>3.2</v>
      </c>
      <c r="E1501" s="104">
        <v>1.0699999999999999E-2</v>
      </c>
      <c r="F1501" s="104"/>
      <c r="H1501" s="386">
        <v>1171</v>
      </c>
      <c r="I1501" s="510">
        <f t="shared" ref="I1501:I1502" si="575">IF(H1501="",
   IFERROR(MATCH("**", B:B, 0), ""),
   IFERROR(MATCH("* "&amp;H1501&amp;" *", B:B, 0), "")
)</f>
        <v>1425</v>
      </c>
      <c r="J1501" s="53" t="str" cm="1">
        <f t="array" aca="1" ref="J1501" ca="1">INDIRECT("B" &amp; I1501)</f>
        <v>NIVEL 974 M4 7S L31 T.PM 1171 30-04-2026</v>
      </c>
      <c r="K1501" s="511">
        <f t="shared" ref="K1501:K1502" ca="1" si="576">INDEX(D:D, MATCH(J1501, $B:$B, 0))</f>
        <v>3.2</v>
      </c>
      <c r="L1501" s="508">
        <f t="shared" ref="L1501:L1502" ca="1" si="577">INDEX(E:E, MATCH($J1501, $B:$B, 0))*0.9</f>
        <v>1.1340000000000001E-2</v>
      </c>
      <c r="M1501" s="508">
        <f t="shared" ref="M1501:M1502" ca="1" si="578">INDEX(F:F, MATCH($J1501, $B:$B, 0))*0.9</f>
        <v>0</v>
      </c>
      <c r="N1501" s="512">
        <f t="shared" ref="N1501:N1502" ca="1" si="579">INDEX(G:G, MATCH($J$578, $B:$B, 0))</f>
        <v>0</v>
      </c>
      <c r="O1501" s="512">
        <f t="shared" ref="O1501:O1502" ca="1" si="580">+IF(L1501=0,N1501*0.9,L1501*0.9)</f>
        <v>1.0206000000000002E-2</v>
      </c>
      <c r="P1501" s="513">
        <f t="shared" ref="P1501:P1502" ca="1" si="581">+M1501*0.9</f>
        <v>0</v>
      </c>
      <c r="Q1501" s="514" t="str">
        <f t="shared" ref="Q1501:Q1502" ca="1" si="582">+IF(L1501=0,"-","Dump")</f>
        <v>Dump</v>
      </c>
      <c r="R1501" s="515">
        <f t="shared" ref="R1501:R1502" ca="1" si="583">+K1501/4.5</f>
        <v>0.71111111111111114</v>
      </c>
      <c r="T1501" s="647"/>
      <c r="U1501" s="647">
        <v>6</v>
      </c>
      <c r="V1501" s="647"/>
      <c r="W1501" s="56"/>
      <c r="X1501" s="57"/>
      <c r="Y1501" s="57"/>
      <c r="Z1501" s="58"/>
      <c r="AA1501" s="59"/>
      <c r="AB1501" s="60"/>
      <c r="AC1501" s="60"/>
      <c r="AD1501" s="60"/>
      <c r="AE1501" s="60"/>
      <c r="AF1501" s="106"/>
      <c r="AG1501" s="107"/>
      <c r="AH1501" s="104"/>
    </row>
    <row r="1502" spans="2:38">
      <c r="B1502" s="772" t="s">
        <v>1554</v>
      </c>
      <c r="C1502" s="376">
        <v>1</v>
      </c>
      <c r="D1502" s="771">
        <v>3.2</v>
      </c>
      <c r="E1502" s="104">
        <v>1.2999999999999999E-2</v>
      </c>
      <c r="F1502" s="104"/>
      <c r="H1502" s="386">
        <v>1172</v>
      </c>
      <c r="I1502" s="510">
        <f t="shared" si="575"/>
        <v>1426</v>
      </c>
      <c r="J1502" s="53" t="str" cm="1">
        <f t="array" aca="1" ref="J1502" ca="1">INDIRECT("B" &amp; I1502)</f>
        <v>NIVEL 974 M4 7S L31 T.PM 1172 30-04-2026</v>
      </c>
      <c r="K1502" s="511">
        <f t="shared" ca="1" si="576"/>
        <v>3.2</v>
      </c>
      <c r="L1502" s="508">
        <f t="shared" ca="1" si="577"/>
        <v>1.089E-2</v>
      </c>
      <c r="M1502" s="508">
        <f t="shared" ca="1" si="578"/>
        <v>0</v>
      </c>
      <c r="N1502" s="512">
        <f t="shared" ca="1" si="579"/>
        <v>0</v>
      </c>
      <c r="O1502" s="512">
        <f t="shared" ca="1" si="580"/>
        <v>9.8010000000000007E-3</v>
      </c>
      <c r="P1502" s="513">
        <f t="shared" ca="1" si="581"/>
        <v>0</v>
      </c>
      <c r="Q1502" s="514" t="str">
        <f t="shared" ca="1" si="582"/>
        <v>Dump</v>
      </c>
      <c r="R1502" s="515">
        <f t="shared" ca="1" si="583"/>
        <v>0.71111111111111114</v>
      </c>
      <c r="T1502" s="647"/>
      <c r="U1502" s="647">
        <v>7</v>
      </c>
      <c r="V1502" s="647"/>
      <c r="W1502" s="56"/>
      <c r="X1502" s="57"/>
      <c r="Y1502" s="57"/>
      <c r="Z1502" s="58"/>
      <c r="AA1502" s="109"/>
      <c r="AB1502" s="60"/>
      <c r="AC1502" s="60"/>
      <c r="AD1502" s="60"/>
      <c r="AE1502" s="60"/>
      <c r="AF1502" s="106"/>
      <c r="AG1502" s="107"/>
      <c r="AH1502" s="104"/>
    </row>
    <row r="1503" spans="2:38">
      <c r="B1503" s="772" t="s">
        <v>1555</v>
      </c>
      <c r="C1503" s="376">
        <v>1</v>
      </c>
      <c r="D1503" s="771">
        <v>3.2</v>
      </c>
      <c r="E1503" s="104">
        <v>1.4200000000000001E-2</v>
      </c>
      <c r="F1503" s="104"/>
      <c r="H1503" s="386"/>
      <c r="I1503"/>
      <c r="J1503"/>
      <c r="K1503" s="519">
        <f ca="1">SUM(K1494:K1502)</f>
        <v>28.799999999999997</v>
      </c>
      <c r="L1503" s="516">
        <f ca="1">+SUMPRODUCT(L1494:L1502,K1494:K1502)/K1503</f>
        <v>1.601E-2</v>
      </c>
      <c r="M1503" s="516">
        <f ca="1">+SUMPRODUCT(M1494:M1502,K1494:K1502)/K1503</f>
        <v>0</v>
      </c>
      <c r="N1503" s="69">
        <f ca="1">+SUMPRODUCT(N1494:N1502,K1494:K1502)/K1503</f>
        <v>0</v>
      </c>
      <c r="O1503" s="552">
        <f ca="1">+SUMPRODUCT(O1494:O1502,K1494:K1502)/K1503</f>
        <v>1.4409000000000003E-2</v>
      </c>
      <c r="P1503" s="69">
        <f ca="1">+SUMPRODUCT(P1494:P1502,K1494:K1502)/K1503</f>
        <v>0</v>
      </c>
      <c r="Q1503"/>
      <c r="R1503"/>
      <c r="T1503" s="647"/>
      <c r="U1503" s="647">
        <v>8</v>
      </c>
      <c r="V1503" s="647"/>
      <c r="W1503" s="56"/>
      <c r="X1503" s="57"/>
      <c r="Y1503" s="57"/>
      <c r="Z1503" s="62"/>
      <c r="AA1503" s="109"/>
      <c r="AB1503" s="60"/>
      <c r="AC1503" s="60"/>
      <c r="AD1503" s="60"/>
      <c r="AE1503" s="60"/>
      <c r="AF1503" s="106"/>
      <c r="AG1503" s="107"/>
      <c r="AH1503" s="104"/>
    </row>
    <row r="1504" spans="2:38">
      <c r="B1504" s="772" t="s">
        <v>1556</v>
      </c>
      <c r="C1504" s="376">
        <v>1</v>
      </c>
      <c r="D1504" s="771">
        <v>3.2</v>
      </c>
      <c r="E1504" s="104">
        <v>9.2999999999999992E-3</v>
      </c>
      <c r="F1504" s="104"/>
      <c r="H1504" s="646"/>
      <c r="I1504"/>
      <c r="J1504"/>
      <c r="K1504" s="551" t="s">
        <v>59</v>
      </c>
      <c r="L1504" s="550">
        <f ca="1">+L1503/0.9</f>
        <v>1.7788888888888889E-2</v>
      </c>
      <c r="M1504" s="518">
        <f ca="1">+M1503/0.9</f>
        <v>0</v>
      </c>
      <c r="N1504"/>
      <c r="O1504"/>
      <c r="P1504"/>
      <c r="Q1504"/>
      <c r="R1504"/>
      <c r="T1504" s="645"/>
      <c r="U1504" s="647">
        <v>9</v>
      </c>
      <c r="V1504" s="647"/>
      <c r="W1504" s="647"/>
      <c r="X1504" s="57"/>
      <c r="Y1504" s="57"/>
      <c r="Z1504" s="62"/>
      <c r="AA1504" s="59"/>
      <c r="AB1504" s="60"/>
      <c r="AC1504" s="60"/>
      <c r="AD1504" s="60"/>
      <c r="AE1504" s="60"/>
      <c r="AF1504" s="106"/>
      <c r="AG1504" s="107"/>
      <c r="AH1504" s="104"/>
    </row>
    <row r="1505" spans="2:38" ht="15" thickBot="1">
      <c r="B1505" s="772" t="s">
        <v>1557</v>
      </c>
      <c r="C1505" s="376">
        <v>1</v>
      </c>
      <c r="D1505" s="771">
        <v>3.2</v>
      </c>
      <c r="E1505" s="104">
        <v>1.12E-2</v>
      </c>
      <c r="F1505" s="104"/>
      <c r="I1505" s="645"/>
      <c r="R1505" s="645"/>
      <c r="T1505" s="645"/>
      <c r="U1505" s="647">
        <v>10</v>
      </c>
      <c r="V1505" s="647"/>
      <c r="W1505" s="647"/>
      <c r="X1505" s="57"/>
      <c r="Y1505" s="57"/>
      <c r="Z1505" s="62"/>
      <c r="AA1505" s="63"/>
      <c r="AB1505" s="60"/>
      <c r="AC1505" s="60"/>
      <c r="AD1505" s="60"/>
      <c r="AE1505" s="60"/>
      <c r="AF1505" s="106"/>
      <c r="AG1505" s="107"/>
      <c r="AH1505" s="104"/>
    </row>
    <row r="1506" spans="2:38" ht="29.4" thickBot="1">
      <c r="B1506" s="772" t="s">
        <v>1558</v>
      </c>
      <c r="C1506" s="376">
        <v>1</v>
      </c>
      <c r="D1506" s="771">
        <v>3.2</v>
      </c>
      <c r="E1506" s="104">
        <v>1.2800000000000001E-2</v>
      </c>
      <c r="F1506" s="104"/>
      <c r="H1506" s="385"/>
      <c r="I1506" s="547" t="s">
        <v>603</v>
      </c>
      <c r="J1506" s="77" t="s">
        <v>63</v>
      </c>
      <c r="K1506" s="507" t="s">
        <v>44</v>
      </c>
      <c r="L1506" s="549" t="s">
        <v>297</v>
      </c>
      <c r="M1506" s="508" t="s">
        <v>292</v>
      </c>
      <c r="N1506" s="545" t="s">
        <v>46</v>
      </c>
      <c r="O1506" s="549" t="s">
        <v>293</v>
      </c>
      <c r="P1506" s="508" t="s">
        <v>294</v>
      </c>
      <c r="Q1506"/>
      <c r="R1506"/>
      <c r="T1506" s="645"/>
      <c r="U1506" s="647">
        <v>11</v>
      </c>
      <c r="V1506" s="647"/>
      <c r="W1506" s="647"/>
      <c r="X1506" s="57"/>
      <c r="Y1506" s="57"/>
      <c r="Z1506" s="62"/>
      <c r="AA1506" s="63"/>
      <c r="AB1506" s="60"/>
      <c r="AC1506" s="60"/>
      <c r="AD1506" s="60"/>
      <c r="AE1506" s="60"/>
      <c r="AF1506" s="106"/>
      <c r="AG1506" s="645"/>
      <c r="AH1506" s="645"/>
      <c r="AJ1506" s="95" t="str">
        <f>+I1506</f>
        <v>CN045</v>
      </c>
      <c r="AK1506" s="96" t="s">
        <v>62</v>
      </c>
    </row>
    <row r="1507" spans="2:38" ht="15" thickBot="1">
      <c r="B1507" s="772" t="s">
        <v>1559</v>
      </c>
      <c r="C1507" s="376">
        <v>1</v>
      </c>
      <c r="D1507" s="771">
        <v>3.2</v>
      </c>
      <c r="E1507" s="104">
        <v>9.4999999999999998E-3</v>
      </c>
      <c r="F1507" s="104"/>
      <c r="H1507" s="386">
        <v>1085</v>
      </c>
      <c r="I1507" s="510">
        <f>IF(H1507="",
   IFERROR(MATCH("**", B:B, 0), ""),
   IFERROR(MATCH("* "&amp;H1507&amp;" *", B:B, 0), "")
)</f>
        <v>1339</v>
      </c>
      <c r="J1507" s="53" t="str" cm="1">
        <f t="array" aca="1" ref="J1507" ca="1">INDIRECT("B" &amp; I1507)</f>
        <v>NIVEL 974 M4 7S T.PM 1085 27-04-2026</v>
      </c>
      <c r="K1507" s="511">
        <f ca="1">INDEX(D:D, MATCH(J1507, $B:$B, 0))</f>
        <v>3.2</v>
      </c>
      <c r="L1507" s="508">
        <f ca="1">INDEX(E:E, MATCH($J1507, $B:$B, 0))*0.9</f>
        <v>1.2330000000000001E-2</v>
      </c>
      <c r="M1507" s="508">
        <f ca="1">INDEX(F:F, MATCH($J1507, $B:$B, 0))*0.9</f>
        <v>0</v>
      </c>
      <c r="N1507" s="512">
        <f ca="1">INDEX(G:G, MATCH($J$578, $B:$B, 0))</f>
        <v>0</v>
      </c>
      <c r="O1507" s="512">
        <f ca="1">+IF(L1507=0,N1507*0.9,L1507*0.9)</f>
        <v>1.1097000000000001E-2</v>
      </c>
      <c r="P1507" s="513">
        <f ca="1">+M1507*0.9</f>
        <v>0</v>
      </c>
      <c r="Q1507" s="514" t="str">
        <f t="shared" ref="Q1507:Q1508" ca="1" si="584">+IF(L1507=0,"-","Dump")</f>
        <v>Dump</v>
      </c>
      <c r="R1507" s="515">
        <f t="shared" ref="R1507:R1508" ca="1" si="585">+K1507/4.5</f>
        <v>0.71111111111111114</v>
      </c>
      <c r="T1507" s="645"/>
      <c r="U1507" s="645"/>
      <c r="V1507" s="645"/>
      <c r="W1507" s="645"/>
      <c r="X1507" s="645"/>
      <c r="Y1507" s="645"/>
      <c r="Z1507" s="645"/>
      <c r="AA1507" s="64">
        <f>SUM(AA1496:AA1506)</f>
        <v>127.86000000000001</v>
      </c>
      <c r="AB1507" s="624">
        <f ca="1">+SUMPRODUCT(AA1496:AA1506,AB1496:AB1506)/AA1507</f>
        <v>1.42514885193615E-2</v>
      </c>
      <c r="AC1507" s="66">
        <f ca="1">+SUMPRODUCT(Z1496:Z1506,AC1496:AC1506)/AA1507</f>
        <v>0</v>
      </c>
      <c r="AD1507" s="66">
        <f>+SUMPRODUCT(AA1496:AA1506,AD1496:AD1506)/AA1507</f>
        <v>0</v>
      </c>
      <c r="AE1507" s="67"/>
      <c r="AF1507" s="110">
        <v>0</v>
      </c>
      <c r="AG1507" s="645"/>
      <c r="AH1507" s="645"/>
      <c r="AJ1507" s="520">
        <f ca="1">+K1516-SUMIF(AE:AE, AJ1506, AA:AA)</f>
        <v>-6.3300000000000054</v>
      </c>
      <c r="AK1507" s="521">
        <f ca="1">O1516</f>
        <v>1.1493000000000001E-2</v>
      </c>
      <c r="AL1507" s="102">
        <f ca="1">COUNTIF(AE:AE, AJ1506)</f>
        <v>1</v>
      </c>
    </row>
    <row r="1508" spans="2:38" ht="15" thickBot="1">
      <c r="B1508" s="772" t="s">
        <v>1560</v>
      </c>
      <c r="C1508" s="376">
        <v>1</v>
      </c>
      <c r="D1508" s="771">
        <v>3.2</v>
      </c>
      <c r="E1508" s="104">
        <v>1.1900000000000001E-2</v>
      </c>
      <c r="F1508" s="104"/>
      <c r="H1508" s="386">
        <v>1086</v>
      </c>
      <c r="I1508" s="510">
        <f>IF(H1508="",
   IFERROR(MATCH("**", B:B, 0), ""),
   IFERROR(MATCH("* "&amp;H1508&amp;" *", B:B, 0), "")
)</f>
        <v>1340</v>
      </c>
      <c r="J1508" s="53" t="str" cm="1">
        <f t="array" aca="1" ref="J1508" ca="1">INDIRECT("B" &amp; I1508)</f>
        <v>NIVEL 974 M4 7S T.PM 1086 27-04-2026</v>
      </c>
      <c r="K1508" s="511">
        <f ca="1">INDEX(D:D, MATCH(J1508, $B:$B, 0))</f>
        <v>3.2</v>
      </c>
      <c r="L1508" s="508">
        <f ca="1">INDEX(E:E, MATCH($J1508, $B:$B, 0))*0.9</f>
        <v>1.4489999999999999E-2</v>
      </c>
      <c r="M1508" s="508">
        <f ca="1">INDEX(F:F, MATCH($J1508, $B:$B, 0))*0.9</f>
        <v>0</v>
      </c>
      <c r="N1508" s="512">
        <f ca="1">INDEX(G:G, MATCH($J$578, $B:$B, 0))</f>
        <v>0</v>
      </c>
      <c r="O1508" s="512">
        <f t="shared" ref="O1508" ca="1" si="586">+IF(L1508=0,N1508*0.9,L1508*0.9)</f>
        <v>1.3041000000000001E-2</v>
      </c>
      <c r="P1508" s="513">
        <f t="shared" ref="P1508" ca="1" si="587">+M1508*0.9</f>
        <v>0</v>
      </c>
      <c r="Q1508" s="514" t="str">
        <f t="shared" ca="1" si="584"/>
        <v>Dump</v>
      </c>
      <c r="R1508" s="515">
        <f t="shared" ca="1" si="585"/>
        <v>0.71111111111111114</v>
      </c>
      <c r="T1508" s="645"/>
      <c r="U1508" s="645"/>
      <c r="V1508" s="645"/>
      <c r="W1508" s="645"/>
      <c r="X1508" s="645"/>
      <c r="Y1508" s="645"/>
      <c r="Z1508" s="645"/>
      <c r="AA1508" s="111"/>
      <c r="AB1508" s="112"/>
      <c r="AC1508" s="112"/>
      <c r="AD1508" s="113"/>
      <c r="AE1508" s="114"/>
      <c r="AF1508" s="645"/>
      <c r="AG1508" s="645"/>
      <c r="AJ1508" s="105" t="s">
        <v>83</v>
      </c>
      <c r="AK1508" s="101"/>
    </row>
    <row r="1509" spans="2:38" ht="28.8">
      <c r="B1509" s="772" t="s">
        <v>1561</v>
      </c>
      <c r="C1509" s="376">
        <v>1</v>
      </c>
      <c r="D1509" s="771">
        <v>3.2</v>
      </c>
      <c r="E1509" s="104">
        <v>1.09E-2</v>
      </c>
      <c r="F1509" s="104"/>
      <c r="H1509" s="386">
        <v>1087</v>
      </c>
      <c r="I1509" s="510">
        <f t="shared" ref="I1509:I1515" si="588">IF(H1509="",
   IFERROR(MATCH("**", B:B, 0), ""),
   IFERROR(MATCH("* "&amp;H1509&amp;" *", B:B, 0), "")
)</f>
        <v>1341</v>
      </c>
      <c r="J1509" s="53" t="str" cm="1">
        <f t="array" aca="1" ref="J1509" ca="1">INDIRECT("B" &amp; I1509)</f>
        <v>NIVEL 974 M4 7S T.PM 1087 27-04-2026</v>
      </c>
      <c r="K1509" s="511">
        <f t="shared" ref="K1509:K1515" ca="1" si="589">INDEX(D:D, MATCH(J1509, $B:$B, 0))</f>
        <v>3.2</v>
      </c>
      <c r="L1509" s="508">
        <f t="shared" ref="L1509:L1515" ca="1" si="590">INDEX(E:E, MATCH($J1509, $B:$B, 0))*0.9</f>
        <v>1.2870000000000001E-2</v>
      </c>
      <c r="M1509" s="508">
        <f t="shared" ref="M1509:M1515" ca="1" si="591">INDEX(F:F, MATCH($J1509, $B:$B, 0))*0.9</f>
        <v>0</v>
      </c>
      <c r="N1509" s="512">
        <f t="shared" ref="N1509:N1515" ca="1" si="592">INDEX(G:G, MATCH($J$578, $B:$B, 0))</f>
        <v>0</v>
      </c>
      <c r="O1509" s="512">
        <f t="shared" ref="O1509:O1515" ca="1" si="593">+IF(L1509=0,N1509*0.9,L1509*0.9)</f>
        <v>1.1583000000000001E-2</v>
      </c>
      <c r="P1509" s="513">
        <f t="shared" ref="P1509:P1515" ca="1" si="594">+M1509*0.9</f>
        <v>0</v>
      </c>
      <c r="Q1509" s="514" t="str">
        <f t="shared" ref="Q1509:Q1515" ca="1" si="595">+IF(L1509=0,"-","Dump")</f>
        <v>Dump</v>
      </c>
      <c r="R1509" s="515">
        <f t="shared" ref="R1509:R1515" ca="1" si="596">+K1509/4.5</f>
        <v>0.71111111111111114</v>
      </c>
      <c r="T1509" s="47" t="s">
        <v>48</v>
      </c>
      <c r="U1509" s="48" t="s">
        <v>49</v>
      </c>
      <c r="V1509" s="48" t="s">
        <v>50</v>
      </c>
      <c r="W1509" s="48" t="s">
        <v>51</v>
      </c>
      <c r="X1509" s="49" t="s">
        <v>52</v>
      </c>
      <c r="Y1509" s="49" t="s">
        <v>53</v>
      </c>
      <c r="Z1509" s="48" t="s">
        <v>54</v>
      </c>
      <c r="AA1509" s="50" t="s">
        <v>55</v>
      </c>
      <c r="AB1509" s="48" t="s">
        <v>56</v>
      </c>
      <c r="AC1509" s="51" t="s">
        <v>12</v>
      </c>
      <c r="AD1509" s="51" t="s">
        <v>295</v>
      </c>
      <c r="AE1509" s="48" t="s">
        <v>57</v>
      </c>
      <c r="AF1509" s="48" t="s">
        <v>66</v>
      </c>
      <c r="AG1509" s="48" t="s">
        <v>67</v>
      </c>
      <c r="AH1509" s="48" t="s">
        <v>68</v>
      </c>
    </row>
    <row r="1510" spans="2:38">
      <c r="B1510" s="772" t="s">
        <v>1562</v>
      </c>
      <c r="C1510" s="376">
        <v>1</v>
      </c>
      <c r="D1510" s="771">
        <v>3.2</v>
      </c>
      <c r="E1510" s="104">
        <v>1.2699999999999999E-2</v>
      </c>
      <c r="F1510" s="104"/>
      <c r="H1510" s="386">
        <v>1120</v>
      </c>
      <c r="I1510" s="510">
        <f t="shared" si="588"/>
        <v>1374</v>
      </c>
      <c r="J1510" s="53" t="str" cm="1">
        <f t="array" aca="1" ref="J1510" ca="1">INDIRECT("B" &amp; I1510)</f>
        <v>NIVEL 974 M4 7S L31 T.PM 1120 28-04-2026</v>
      </c>
      <c r="K1510" s="511">
        <f t="shared" ca="1" si="589"/>
        <v>3.2</v>
      </c>
      <c r="L1510" s="508">
        <f t="shared" ca="1" si="590"/>
        <v>1.197E-2</v>
      </c>
      <c r="M1510" s="508">
        <f t="shared" ca="1" si="591"/>
        <v>0</v>
      </c>
      <c r="N1510" s="512">
        <f t="shared" ca="1" si="592"/>
        <v>0</v>
      </c>
      <c r="O1510" s="512">
        <f t="shared" ca="1" si="593"/>
        <v>1.0773E-2</v>
      </c>
      <c r="P1510" s="513">
        <f t="shared" ca="1" si="594"/>
        <v>0</v>
      </c>
      <c r="Q1510" s="514" t="str">
        <f t="shared" ca="1" si="595"/>
        <v>Dump</v>
      </c>
      <c r="R1510" s="515">
        <f t="shared" ca="1" si="596"/>
        <v>0.71111111111111114</v>
      </c>
      <c r="T1510" s="648" t="s">
        <v>598</v>
      </c>
      <c r="U1510" s="56">
        <v>1</v>
      </c>
      <c r="V1510" s="56">
        <v>232077</v>
      </c>
      <c r="W1510" s="56" t="s">
        <v>247</v>
      </c>
      <c r="X1510" s="57">
        <v>46151</v>
      </c>
      <c r="Y1510" s="57">
        <v>46151</v>
      </c>
      <c r="Z1510" s="58">
        <v>0.39444444444444443</v>
      </c>
      <c r="AA1510" s="59">
        <v>31.42</v>
      </c>
      <c r="AB1510" s="60">
        <f ca="1">+O1638</f>
        <v>1.4808705882352943E-2</v>
      </c>
      <c r="AC1510" s="60">
        <f ca="1">+N1638</f>
        <v>0</v>
      </c>
      <c r="AD1510" s="60" t="s">
        <v>319</v>
      </c>
      <c r="AE1510" s="60" t="str">
        <f>+I1620</f>
        <v>CN050</v>
      </c>
      <c r="AF1510" s="106"/>
      <c r="AG1510" s="107"/>
      <c r="AH1510" s="104"/>
    </row>
    <row r="1511" spans="2:38" ht="21.6">
      <c r="B1511" s="772" t="s">
        <v>1563</v>
      </c>
      <c r="C1511" s="376">
        <v>1</v>
      </c>
      <c r="D1511" s="771">
        <v>3.2</v>
      </c>
      <c r="E1511" s="104">
        <v>1.0500000000000001E-2</v>
      </c>
      <c r="F1511" s="104"/>
      <c r="H1511" s="386">
        <v>1121</v>
      </c>
      <c r="I1511" s="510">
        <f t="shared" si="588"/>
        <v>1375</v>
      </c>
      <c r="J1511" s="53" t="str" cm="1">
        <f t="array" aca="1" ref="J1511" ca="1">INDIRECT("B" &amp; I1511)</f>
        <v>NIVEL 974 M4 7S L31 T.PM 1121 28-04-2026</v>
      </c>
      <c r="K1511" s="511">
        <f t="shared" ca="1" si="589"/>
        <v>3.2</v>
      </c>
      <c r="L1511" s="508">
        <f t="shared" ca="1" si="590"/>
        <v>1.26E-2</v>
      </c>
      <c r="M1511" s="508">
        <f t="shared" ca="1" si="591"/>
        <v>0</v>
      </c>
      <c r="N1511" s="512">
        <f t="shared" ca="1" si="592"/>
        <v>0</v>
      </c>
      <c r="O1511" s="512">
        <f t="shared" ca="1" si="593"/>
        <v>1.1340000000000001E-2</v>
      </c>
      <c r="P1511" s="513">
        <f t="shared" ca="1" si="594"/>
        <v>0</v>
      </c>
      <c r="Q1511" s="514" t="str">
        <f t="shared" ca="1" si="595"/>
        <v>Dump</v>
      </c>
      <c r="R1511" s="515">
        <f t="shared" ca="1" si="596"/>
        <v>0.71111111111111114</v>
      </c>
      <c r="T1511" s="413" t="s">
        <v>263</v>
      </c>
      <c r="U1511" s="56">
        <v>2</v>
      </c>
      <c r="V1511" s="56">
        <v>232078</v>
      </c>
      <c r="W1511" s="56" t="s">
        <v>60</v>
      </c>
      <c r="X1511" s="57">
        <v>46151</v>
      </c>
      <c r="Y1511" s="57">
        <v>46151</v>
      </c>
      <c r="Z1511" s="58">
        <v>0.48194444444444445</v>
      </c>
      <c r="AA1511" s="59">
        <v>35.19</v>
      </c>
      <c r="AB1511" s="60">
        <f ca="1">+O1638</f>
        <v>1.4808705882352943E-2</v>
      </c>
      <c r="AC1511" s="60">
        <f ca="1">+N1638</f>
        <v>0</v>
      </c>
      <c r="AD1511" s="60" t="s">
        <v>319</v>
      </c>
      <c r="AE1511" s="60" t="str">
        <f>+I1620</f>
        <v>CN050</v>
      </c>
      <c r="AF1511" s="106"/>
      <c r="AG1511" s="107"/>
      <c r="AH1511" s="104"/>
    </row>
    <row r="1512" spans="2:38">
      <c r="B1512" s="772" t="s">
        <v>1564</v>
      </c>
      <c r="C1512" s="376">
        <v>1</v>
      </c>
      <c r="D1512" s="771">
        <v>3.2</v>
      </c>
      <c r="E1512" s="104">
        <v>1.03E-2</v>
      </c>
      <c r="F1512" s="104"/>
      <c r="H1512" s="386">
        <v>1122</v>
      </c>
      <c r="I1512" s="510">
        <f t="shared" si="588"/>
        <v>1376</v>
      </c>
      <c r="J1512" s="53" t="str" cm="1">
        <f t="array" aca="1" ref="J1512" ca="1">INDIRECT("B" &amp; I1512)</f>
        <v>NIVEL 974 M4 7S L31 T.PM 1122 28-04-2026</v>
      </c>
      <c r="K1512" s="511">
        <f t="shared" ca="1" si="589"/>
        <v>3.2</v>
      </c>
      <c r="L1512" s="508">
        <f t="shared" ca="1" si="590"/>
        <v>1.251E-2</v>
      </c>
      <c r="M1512" s="508">
        <f t="shared" ca="1" si="591"/>
        <v>0</v>
      </c>
      <c r="N1512" s="512">
        <f t="shared" ca="1" si="592"/>
        <v>0</v>
      </c>
      <c r="O1512" s="512">
        <f t="shared" ca="1" si="593"/>
        <v>1.1259E-2</v>
      </c>
      <c r="P1512" s="513">
        <f t="shared" ca="1" si="594"/>
        <v>0</v>
      </c>
      <c r="Q1512" s="514" t="str">
        <f t="shared" ca="1" si="595"/>
        <v>Dump</v>
      </c>
      <c r="R1512" s="515">
        <f t="shared" ca="1" si="596"/>
        <v>0.71111111111111114</v>
      </c>
      <c r="T1512" s="647"/>
      <c r="U1512" s="56">
        <v>3</v>
      </c>
      <c r="V1512" s="56" t="s">
        <v>616</v>
      </c>
      <c r="W1512" s="56" t="s">
        <v>79</v>
      </c>
      <c r="X1512" s="57">
        <v>46151</v>
      </c>
      <c r="Y1512" s="57">
        <v>46151</v>
      </c>
      <c r="Z1512" s="58">
        <v>0.50347222222222221</v>
      </c>
      <c r="AA1512" s="59">
        <v>31.99</v>
      </c>
      <c r="AB1512" s="60">
        <f ca="1">+O1661</f>
        <v>1.2418578947368416E-2</v>
      </c>
      <c r="AC1512" s="60">
        <f ca="1">+N1661</f>
        <v>0</v>
      </c>
      <c r="AD1512" s="60" t="s">
        <v>319</v>
      </c>
      <c r="AE1512" s="60" t="str">
        <f>+I1641</f>
        <v>CN051</v>
      </c>
      <c r="AF1512" s="106"/>
      <c r="AG1512" s="107"/>
      <c r="AH1512" s="104"/>
    </row>
    <row r="1513" spans="2:38">
      <c r="B1513" s="772" t="s">
        <v>1565</v>
      </c>
      <c r="C1513" s="376">
        <v>1</v>
      </c>
      <c r="D1513" s="771">
        <v>3.2</v>
      </c>
      <c r="E1513" s="104">
        <v>8.3999999999999995E-3</v>
      </c>
      <c r="F1513" s="104"/>
      <c r="H1513" s="386">
        <v>1124</v>
      </c>
      <c r="I1513" s="510">
        <f t="shared" si="588"/>
        <v>1378</v>
      </c>
      <c r="J1513" s="53" t="str" cm="1">
        <f t="array" aca="1" ref="J1513" ca="1">INDIRECT("B" &amp; I1513)</f>
        <v>NIVEL 974 M4 7S T.PM 1124 28-04-2026</v>
      </c>
      <c r="K1513" s="511">
        <f t="shared" ca="1" si="589"/>
        <v>3.2</v>
      </c>
      <c r="L1513" s="508">
        <f t="shared" ca="1" si="590"/>
        <v>1.251E-2</v>
      </c>
      <c r="M1513" s="508">
        <f t="shared" ca="1" si="591"/>
        <v>0</v>
      </c>
      <c r="N1513" s="512">
        <f t="shared" ca="1" si="592"/>
        <v>0</v>
      </c>
      <c r="O1513" s="512">
        <f t="shared" ca="1" si="593"/>
        <v>1.1259E-2</v>
      </c>
      <c r="P1513" s="513">
        <f t="shared" ca="1" si="594"/>
        <v>0</v>
      </c>
      <c r="Q1513" s="514" t="str">
        <f t="shared" ca="1" si="595"/>
        <v>Dump</v>
      </c>
      <c r="R1513" s="515">
        <f t="shared" ca="1" si="596"/>
        <v>0.71111111111111114</v>
      </c>
      <c r="T1513" s="647"/>
      <c r="U1513" s="56">
        <v>4</v>
      </c>
      <c r="V1513" s="56">
        <v>232199</v>
      </c>
      <c r="W1513" s="56" t="s">
        <v>247</v>
      </c>
      <c r="X1513" s="57">
        <v>46151</v>
      </c>
      <c r="Y1513" s="57">
        <v>46153</v>
      </c>
      <c r="Z1513" s="58">
        <v>0.3659722222222222</v>
      </c>
      <c r="AA1513" s="59">
        <v>31.84</v>
      </c>
      <c r="AB1513" s="60">
        <f ca="1">+O1680</f>
        <v>1.3300199999999998E-2</v>
      </c>
      <c r="AC1513" s="60">
        <f ca="1">+N1680</f>
        <v>0</v>
      </c>
      <c r="AD1513" s="60" t="s">
        <v>319</v>
      </c>
      <c r="AE1513" s="60" t="str">
        <f>+I1664</f>
        <v>CN052</v>
      </c>
      <c r="AF1513" s="106"/>
      <c r="AG1513" s="107"/>
      <c r="AH1513" s="104"/>
    </row>
    <row r="1514" spans="2:38">
      <c r="B1514" s="772" t="s">
        <v>1566</v>
      </c>
      <c r="C1514" s="376">
        <v>1</v>
      </c>
      <c r="D1514" s="771">
        <v>3.2</v>
      </c>
      <c r="E1514" s="104">
        <v>9.7000000000000003E-3</v>
      </c>
      <c r="F1514" s="104"/>
      <c r="H1514" s="386">
        <v>1125</v>
      </c>
      <c r="I1514" s="510">
        <f t="shared" si="588"/>
        <v>1379</v>
      </c>
      <c r="J1514" s="53" t="str" cm="1">
        <f t="array" aca="1" ref="J1514" ca="1">INDIRECT("B" &amp; I1514)</f>
        <v>NIVEL 974 M4 7S T.PM 1125 28-04-2026</v>
      </c>
      <c r="K1514" s="511">
        <f t="shared" ca="1" si="589"/>
        <v>3.2</v>
      </c>
      <c r="L1514" s="508">
        <f t="shared" ca="1" si="590"/>
        <v>1.2959999999999999E-2</v>
      </c>
      <c r="M1514" s="508">
        <f t="shared" ca="1" si="591"/>
        <v>0</v>
      </c>
      <c r="N1514" s="512">
        <f t="shared" ca="1" si="592"/>
        <v>0</v>
      </c>
      <c r="O1514" s="512">
        <f t="shared" ca="1" si="593"/>
        <v>1.1663999999999999E-2</v>
      </c>
      <c r="P1514" s="513">
        <f t="shared" ca="1" si="594"/>
        <v>0</v>
      </c>
      <c r="Q1514" s="514" t="str">
        <f t="shared" ca="1" si="595"/>
        <v>Dump</v>
      </c>
      <c r="R1514" s="515">
        <f t="shared" ca="1" si="596"/>
        <v>0.71111111111111114</v>
      </c>
      <c r="T1514" s="647"/>
      <c r="U1514" s="647">
        <v>5</v>
      </c>
      <c r="V1514" s="56"/>
      <c r="W1514" s="56"/>
      <c r="X1514" s="57"/>
      <c r="Y1514" s="57"/>
      <c r="Z1514" s="58"/>
      <c r="AA1514" s="59"/>
      <c r="AB1514" s="60"/>
      <c r="AC1514" s="60"/>
      <c r="AD1514" s="60"/>
      <c r="AE1514" s="60"/>
      <c r="AF1514" s="106"/>
      <c r="AG1514" s="107"/>
      <c r="AH1514" s="104"/>
    </row>
    <row r="1515" spans="2:38">
      <c r="B1515" s="772" t="s">
        <v>1567</v>
      </c>
      <c r="C1515" s="376">
        <v>1</v>
      </c>
      <c r="D1515" s="771">
        <v>3.2</v>
      </c>
      <c r="E1515" s="104">
        <v>1.0500000000000001E-2</v>
      </c>
      <c r="F1515" s="104"/>
      <c r="H1515" s="386">
        <v>1126</v>
      </c>
      <c r="I1515" s="510">
        <f t="shared" si="588"/>
        <v>1380</v>
      </c>
      <c r="J1515" s="53" t="str" cm="1">
        <f t="array" aca="1" ref="J1515" ca="1">INDIRECT("B" &amp; I1515)</f>
        <v>NIVEL 974 M4 7S T.PM 1126 28-04-2026</v>
      </c>
      <c r="K1515" s="511">
        <f t="shared" ca="1" si="589"/>
        <v>3.2</v>
      </c>
      <c r="L1515" s="508">
        <f t="shared" ca="1" si="590"/>
        <v>1.269E-2</v>
      </c>
      <c r="M1515" s="508">
        <f t="shared" ca="1" si="591"/>
        <v>0</v>
      </c>
      <c r="N1515" s="512">
        <f t="shared" ca="1" si="592"/>
        <v>0</v>
      </c>
      <c r="O1515" s="512">
        <f t="shared" ca="1" si="593"/>
        <v>1.1421000000000001E-2</v>
      </c>
      <c r="P1515" s="513">
        <f t="shared" ca="1" si="594"/>
        <v>0</v>
      </c>
      <c r="Q1515" s="514" t="str">
        <f t="shared" ca="1" si="595"/>
        <v>Dump</v>
      </c>
      <c r="R1515" s="515">
        <f t="shared" ca="1" si="596"/>
        <v>0.71111111111111114</v>
      </c>
      <c r="T1515" s="647"/>
      <c r="U1515" s="647">
        <v>6</v>
      </c>
      <c r="V1515" s="647"/>
      <c r="W1515" s="56"/>
      <c r="X1515" s="57"/>
      <c r="Y1515" s="57"/>
      <c r="Z1515" s="58"/>
      <c r="AA1515" s="59"/>
      <c r="AB1515" s="60"/>
      <c r="AC1515" s="60"/>
      <c r="AD1515" s="60"/>
      <c r="AE1515" s="60"/>
      <c r="AF1515" s="106"/>
      <c r="AG1515" s="107"/>
      <c r="AH1515" s="104"/>
    </row>
    <row r="1516" spans="2:38">
      <c r="B1516" s="772" t="s">
        <v>1568</v>
      </c>
      <c r="C1516" s="376">
        <v>1</v>
      </c>
      <c r="D1516" s="771">
        <v>3.2</v>
      </c>
      <c r="E1516" s="104">
        <v>6.4000000000000003E-3</v>
      </c>
      <c r="F1516" s="104"/>
      <c r="H1516" s="386"/>
      <c r="I1516"/>
      <c r="J1516"/>
      <c r="K1516" s="519">
        <f ca="1">SUM(K1507:K1515)</f>
        <v>28.799999999999997</v>
      </c>
      <c r="L1516" s="516">
        <f ca="1">+SUMPRODUCT(L1507:L1515,K1507:K1515)/K1516</f>
        <v>1.2770000000000002E-2</v>
      </c>
      <c r="M1516" s="516">
        <f ca="1">+SUMPRODUCT(M1507:M1515,K1507:K1515)/K1516</f>
        <v>0</v>
      </c>
      <c r="N1516" s="69">
        <f ca="1">+SUMPRODUCT(N1507:N1515,K1507:K1515)/K1516</f>
        <v>0</v>
      </c>
      <c r="O1516" s="552">
        <f ca="1">+SUMPRODUCT(O1507:O1515,K1507:K1515)/K1516</f>
        <v>1.1493000000000001E-2</v>
      </c>
      <c r="P1516" s="69">
        <f ca="1">+SUMPRODUCT(P1507:P1515,K1507:K1515)/K1516</f>
        <v>0</v>
      </c>
      <c r="Q1516"/>
      <c r="R1516"/>
      <c r="T1516" s="647"/>
      <c r="U1516" s="647">
        <v>7</v>
      </c>
      <c r="V1516" s="647"/>
      <c r="W1516" s="56"/>
      <c r="X1516" s="57"/>
      <c r="Y1516" s="57"/>
      <c r="Z1516" s="58"/>
      <c r="AA1516" s="109"/>
      <c r="AB1516" s="60"/>
      <c r="AC1516" s="60"/>
      <c r="AD1516" s="60"/>
      <c r="AE1516" s="60"/>
      <c r="AF1516" s="106"/>
      <c r="AG1516" s="107"/>
      <c r="AH1516" s="104"/>
    </row>
    <row r="1517" spans="2:38">
      <c r="B1517" s="772" t="s">
        <v>1569</v>
      </c>
      <c r="C1517" s="376">
        <v>1</v>
      </c>
      <c r="D1517" s="771">
        <v>3.2</v>
      </c>
      <c r="E1517" s="104">
        <v>1.6799999999999999E-2</v>
      </c>
      <c r="F1517" s="104"/>
      <c r="H1517" s="646"/>
      <c r="I1517"/>
      <c r="J1517"/>
      <c r="K1517" s="551" t="s">
        <v>59</v>
      </c>
      <c r="L1517" s="550">
        <f ca="1">+L1516/0.9</f>
        <v>1.418888888888889E-2</v>
      </c>
      <c r="M1517" s="518">
        <f ca="1">+M1516/0.9</f>
        <v>0</v>
      </c>
      <c r="N1517"/>
      <c r="O1517"/>
      <c r="P1517"/>
      <c r="Q1517"/>
      <c r="R1517"/>
      <c r="T1517" s="647"/>
      <c r="U1517" s="647">
        <v>8</v>
      </c>
      <c r="V1517" s="647"/>
      <c r="W1517" s="56"/>
      <c r="X1517" s="57"/>
      <c r="Y1517" s="57"/>
      <c r="Z1517" s="62"/>
      <c r="AA1517" s="109"/>
      <c r="AB1517" s="60"/>
      <c r="AC1517" s="60"/>
      <c r="AD1517" s="60"/>
      <c r="AE1517" s="60"/>
      <c r="AF1517" s="106"/>
      <c r="AG1517" s="107"/>
      <c r="AH1517" s="104"/>
    </row>
    <row r="1518" spans="2:38" ht="15" thickBot="1">
      <c r="B1518" s="772" t="s">
        <v>1570</v>
      </c>
      <c r="C1518" s="376">
        <v>1</v>
      </c>
      <c r="D1518" s="771">
        <v>3.2</v>
      </c>
      <c r="E1518" s="104">
        <v>1.32E-2</v>
      </c>
      <c r="F1518" s="104"/>
      <c r="I1518" s="524"/>
      <c r="R1518" s="524"/>
      <c r="T1518" s="645"/>
      <c r="U1518" s="647">
        <v>9</v>
      </c>
      <c r="V1518" s="647"/>
      <c r="W1518" s="647"/>
      <c r="X1518" s="57"/>
      <c r="Y1518" s="57"/>
      <c r="Z1518" s="62"/>
      <c r="AA1518" s="59"/>
      <c r="AB1518" s="60"/>
      <c r="AC1518" s="60"/>
      <c r="AD1518" s="60"/>
      <c r="AE1518" s="60"/>
      <c r="AF1518" s="106"/>
      <c r="AG1518" s="107"/>
      <c r="AH1518" s="104"/>
    </row>
    <row r="1519" spans="2:38" ht="28.8">
      <c r="B1519" s="772" t="s">
        <v>1571</v>
      </c>
      <c r="C1519" s="376">
        <v>1</v>
      </c>
      <c r="D1519" s="771">
        <v>3.2</v>
      </c>
      <c r="E1519" s="104">
        <v>1.2800000000000001E-2</v>
      </c>
      <c r="F1519" s="104"/>
      <c r="H1519" s="385"/>
      <c r="I1519" s="547" t="s">
        <v>604</v>
      </c>
      <c r="J1519" s="77" t="s">
        <v>63</v>
      </c>
      <c r="K1519" s="507" t="s">
        <v>44</v>
      </c>
      <c r="L1519" s="549" t="s">
        <v>297</v>
      </c>
      <c r="M1519" s="508" t="s">
        <v>292</v>
      </c>
      <c r="N1519" s="545" t="s">
        <v>46</v>
      </c>
      <c r="O1519" s="549" t="s">
        <v>293</v>
      </c>
      <c r="P1519" s="508" t="s">
        <v>294</v>
      </c>
      <c r="Q1519"/>
      <c r="R1519"/>
      <c r="T1519" s="645"/>
      <c r="U1519" s="647">
        <v>10</v>
      </c>
      <c r="V1519" s="647"/>
      <c r="W1519" s="647"/>
      <c r="X1519" s="57"/>
      <c r="Y1519" s="57"/>
      <c r="Z1519" s="62"/>
      <c r="AA1519" s="63"/>
      <c r="AB1519" s="60"/>
      <c r="AC1519" s="60"/>
      <c r="AD1519" s="60"/>
      <c r="AE1519" s="60"/>
      <c r="AF1519" s="106"/>
      <c r="AG1519" s="107"/>
      <c r="AH1519" s="104"/>
      <c r="AJ1519" s="95" t="str">
        <f>+I1519</f>
        <v>EN046</v>
      </c>
      <c r="AK1519" s="96" t="s">
        <v>62</v>
      </c>
    </row>
    <row r="1520" spans="2:38" ht="15" thickBot="1">
      <c r="B1520" s="772" t="s">
        <v>1572</v>
      </c>
      <c r="C1520" s="376">
        <v>1</v>
      </c>
      <c r="D1520" s="771">
        <v>3.2</v>
      </c>
      <c r="E1520" s="104">
        <v>1.6E-2</v>
      </c>
      <c r="F1520" s="104"/>
      <c r="H1520" s="386">
        <v>1176</v>
      </c>
      <c r="I1520" s="510">
        <f>IF(H1520="",
   IFERROR(MATCH("**", B:B, 0), ""),
   IFERROR(MATCH("* "&amp;H1520&amp;" *", B:B, 0), "")
)</f>
        <v>1483</v>
      </c>
      <c r="J1520" s="53" t="str" cm="1">
        <f t="array" aca="1" ref="J1520" ca="1">INDIRECT("B" &amp; I1520)</f>
        <v>NIVEL 974 M4 6N PM 1176 04-05-2026</v>
      </c>
      <c r="K1520" s="511">
        <f ca="1">INDEX(D:D, MATCH(J1520, $B:$B, 0))</f>
        <v>3.2</v>
      </c>
      <c r="L1520" s="508">
        <f ca="1">INDEX(E:E, MATCH($J1520, $B:$B, 0))*0.9</f>
        <v>2.061E-2</v>
      </c>
      <c r="M1520" s="508">
        <f ca="1">INDEX(F:F, MATCH($J1520, $B:$B, 0))*0.9</f>
        <v>0</v>
      </c>
      <c r="N1520" s="512">
        <f ca="1">INDEX(G:G, MATCH($J$578, $B:$B, 0))</f>
        <v>0</v>
      </c>
      <c r="O1520" s="512">
        <f ca="1">+IF(L1520=0,N1520*0.9,L1520*0.9)</f>
        <v>1.8549E-2</v>
      </c>
      <c r="P1520" s="513">
        <f ca="1">+M1520*0.9</f>
        <v>0</v>
      </c>
      <c r="Q1520" s="514" t="str">
        <f t="shared" ref="Q1520:Q1546" ca="1" si="597">+IF(L1520=0,"-","Dump")</f>
        <v>Dump</v>
      </c>
      <c r="R1520" s="515">
        <f t="shared" ref="R1520:R1546" ca="1" si="598">+K1520/4.5</f>
        <v>0.71111111111111114</v>
      </c>
      <c r="T1520" s="645"/>
      <c r="U1520" s="647">
        <v>11</v>
      </c>
      <c r="V1520" s="647"/>
      <c r="W1520" s="647"/>
      <c r="X1520" s="57"/>
      <c r="Y1520" s="57"/>
      <c r="Z1520" s="62"/>
      <c r="AA1520" s="63"/>
      <c r="AB1520" s="60"/>
      <c r="AC1520" s="60"/>
      <c r="AD1520" s="60"/>
      <c r="AE1520" s="60"/>
      <c r="AF1520" s="106"/>
      <c r="AG1520" s="645"/>
      <c r="AH1520" s="645"/>
      <c r="AJ1520" s="520">
        <f ca="1">+K1547-SUMIF(AE:AE, AJ1519, AA:AA)</f>
        <v>-10.519999999999953</v>
      </c>
      <c r="AK1520" s="521">
        <f ca="1">O1547</f>
        <v>1.3955999999999996E-2</v>
      </c>
      <c r="AL1520" s="102">
        <f ca="1">COUNTIF(AE:AE, AJ1519)</f>
        <v>3</v>
      </c>
    </row>
    <row r="1521" spans="2:37" ht="15" thickBot="1">
      <c r="B1521" s="772" t="s">
        <v>1573</v>
      </c>
      <c r="C1521" s="376">
        <v>1</v>
      </c>
      <c r="D1521" s="771">
        <v>3.2</v>
      </c>
      <c r="E1521" s="104">
        <v>1.5100000000000001E-2</v>
      </c>
      <c r="F1521" s="104"/>
      <c r="H1521" s="386">
        <v>1177</v>
      </c>
      <c r="I1521" s="510">
        <f t="shared" ref="I1521:I1541" si="599">IF(H1521="",
   IFERROR(MATCH("**", B:B, 0), ""),
   IFERROR(MATCH("* "&amp;H1521&amp;" *", B:B, 0), "")
)</f>
        <v>1484</v>
      </c>
      <c r="J1521" s="53" t="str" cm="1">
        <f t="array" aca="1" ref="J1521" ca="1">INDIRECT("B" &amp; I1521)</f>
        <v>NIVEL 974 M4 6N PM 1177 04-05-2026</v>
      </c>
      <c r="K1521" s="511">
        <f t="shared" ref="K1521:K1541" ca="1" si="600">INDEX(D:D, MATCH(J1521, $B:$B, 0))</f>
        <v>3.2</v>
      </c>
      <c r="L1521" s="508">
        <f t="shared" ref="L1521:L1541" ca="1" si="601">INDEX(E:E, MATCH($J1521, $B:$B, 0))*0.9</f>
        <v>2.1510000000000001E-2</v>
      </c>
      <c r="M1521" s="508">
        <f t="shared" ref="M1521:M1541" ca="1" si="602">INDEX(F:F, MATCH($J1521, $B:$B, 0))*0.9</f>
        <v>0</v>
      </c>
      <c r="N1521" s="512">
        <f t="shared" ref="N1521:N1541" ca="1" si="603">INDEX(G:G, MATCH($J$578, $B:$B, 0))</f>
        <v>0</v>
      </c>
      <c r="O1521" s="512">
        <f t="shared" ref="O1521:O1541" ca="1" si="604">+IF(L1521=0,N1521*0.9,L1521*0.9)</f>
        <v>1.9359000000000001E-2</v>
      </c>
      <c r="P1521" s="513">
        <f t="shared" ref="P1521:P1541" ca="1" si="605">+M1521*0.9</f>
        <v>0</v>
      </c>
      <c r="Q1521" s="514" t="str">
        <f t="shared" ref="Q1521:Q1541" ca="1" si="606">+IF(L1521=0,"-","Dump")</f>
        <v>Dump</v>
      </c>
      <c r="R1521" s="515">
        <f t="shared" ref="R1521:R1541" ca="1" si="607">+K1521/4.5</f>
        <v>0.71111111111111114</v>
      </c>
      <c r="T1521" s="645"/>
      <c r="U1521" s="645"/>
      <c r="V1521" s="645"/>
      <c r="W1521" s="645"/>
      <c r="X1521" s="645"/>
      <c r="Y1521" s="645"/>
      <c r="Z1521" s="645"/>
      <c r="AA1521" s="64">
        <f>SUM(AA1510:AA1520)</f>
        <v>130.44</v>
      </c>
      <c r="AB1521" s="624">
        <f ca="1">+SUMPRODUCT(AA1510:AA1520,AB1510:AB1520)/AA1521</f>
        <v>1.3854313150489459E-2</v>
      </c>
      <c r="AC1521" s="66">
        <f ca="1">+SUMPRODUCT(Z1510:Z1520,AC1510:AC1520)/AA1521</f>
        <v>0</v>
      </c>
      <c r="AD1521" s="66">
        <f>+SUMPRODUCT(AA1510:AA1520,AD1510:AD1520)/AA1521</f>
        <v>0</v>
      </c>
      <c r="AE1521" s="67"/>
      <c r="AF1521" s="110">
        <v>0</v>
      </c>
      <c r="AG1521" s="645"/>
      <c r="AH1521" s="645"/>
      <c r="AJ1521" s="105" t="s">
        <v>83</v>
      </c>
      <c r="AK1521" s="101"/>
    </row>
    <row r="1522" spans="2:37">
      <c r="B1522" s="772" t="s">
        <v>1574</v>
      </c>
      <c r="C1522" s="376">
        <v>1</v>
      </c>
      <c r="D1522" s="771">
        <v>3.2</v>
      </c>
      <c r="E1522" s="104">
        <v>1.4500000000000001E-2</v>
      </c>
      <c r="F1522" s="104"/>
      <c r="H1522" s="386">
        <v>1178</v>
      </c>
      <c r="I1522" s="510">
        <f t="shared" si="599"/>
        <v>1485</v>
      </c>
      <c r="J1522" s="53" t="str" cm="1">
        <f t="array" aca="1" ref="J1522" ca="1">INDIRECT("B" &amp; I1522)</f>
        <v>NIVEL 974 M4 6N PM 1178 04-05-2026</v>
      </c>
      <c r="K1522" s="511">
        <f t="shared" ca="1" si="600"/>
        <v>3.2</v>
      </c>
      <c r="L1522" s="508">
        <f t="shared" ca="1" si="601"/>
        <v>1.89E-2</v>
      </c>
      <c r="M1522" s="508">
        <f t="shared" ca="1" si="602"/>
        <v>0</v>
      </c>
      <c r="N1522" s="512">
        <f t="shared" ca="1" si="603"/>
        <v>0</v>
      </c>
      <c r="O1522" s="512">
        <f t="shared" ca="1" si="604"/>
        <v>1.7010000000000001E-2</v>
      </c>
      <c r="P1522" s="513">
        <f t="shared" ca="1" si="605"/>
        <v>0</v>
      </c>
      <c r="Q1522" s="514" t="str">
        <f t="shared" ca="1" si="606"/>
        <v>Dump</v>
      </c>
      <c r="R1522" s="515">
        <f t="shared" ca="1" si="607"/>
        <v>0.71111111111111114</v>
      </c>
      <c r="T1522" s="645"/>
      <c r="U1522" s="645"/>
      <c r="V1522" s="645"/>
      <c r="W1522" s="645"/>
      <c r="X1522" s="645"/>
      <c r="Y1522" s="645"/>
      <c r="Z1522" s="645"/>
      <c r="AA1522" s="111"/>
      <c r="AB1522" s="112"/>
      <c r="AC1522" s="112"/>
      <c r="AD1522" s="113"/>
      <c r="AE1522" s="114"/>
      <c r="AF1522" s="645"/>
      <c r="AG1522" s="645"/>
    </row>
    <row r="1523" spans="2:37" ht="28.8">
      <c r="B1523" s="772" t="s">
        <v>1575</v>
      </c>
      <c r="C1523" s="376">
        <v>1</v>
      </c>
      <c r="D1523" s="771">
        <v>3.2</v>
      </c>
      <c r="E1523" s="104">
        <v>1.55E-2</v>
      </c>
      <c r="F1523" s="104"/>
      <c r="H1523" s="386">
        <v>1179</v>
      </c>
      <c r="I1523" s="510">
        <f t="shared" si="599"/>
        <v>1486</v>
      </c>
      <c r="J1523" s="53" t="str" cm="1">
        <f t="array" aca="1" ref="J1523" ca="1">INDIRECT("B" &amp; I1523)</f>
        <v>NIVEL 974 M4 6N PM 1179 04-05-2026</v>
      </c>
      <c r="K1523" s="511">
        <f t="shared" ca="1" si="600"/>
        <v>3.2</v>
      </c>
      <c r="L1523" s="508">
        <f t="shared" ca="1" si="601"/>
        <v>1.3860000000000001E-2</v>
      </c>
      <c r="M1523" s="508">
        <f t="shared" ca="1" si="602"/>
        <v>0</v>
      </c>
      <c r="N1523" s="512">
        <f t="shared" ca="1" si="603"/>
        <v>0</v>
      </c>
      <c r="O1523" s="512">
        <f t="shared" ca="1" si="604"/>
        <v>1.2474000000000001E-2</v>
      </c>
      <c r="P1523" s="513">
        <f t="shared" ca="1" si="605"/>
        <v>0</v>
      </c>
      <c r="Q1523" s="514" t="str">
        <f t="shared" ca="1" si="606"/>
        <v>Dump</v>
      </c>
      <c r="R1523" s="515">
        <f t="shared" ca="1" si="607"/>
        <v>0.71111111111111114</v>
      </c>
      <c r="T1523" s="47" t="s">
        <v>48</v>
      </c>
      <c r="U1523" s="48" t="s">
        <v>49</v>
      </c>
      <c r="V1523" s="48" t="s">
        <v>50</v>
      </c>
      <c r="W1523" s="48" t="s">
        <v>51</v>
      </c>
      <c r="X1523" s="49" t="s">
        <v>52</v>
      </c>
      <c r="Y1523" s="49" t="s">
        <v>53</v>
      </c>
      <c r="Z1523" s="48" t="s">
        <v>54</v>
      </c>
      <c r="AA1523" s="50" t="s">
        <v>55</v>
      </c>
      <c r="AB1523" s="48" t="s">
        <v>56</v>
      </c>
      <c r="AC1523" s="51" t="s">
        <v>12</v>
      </c>
      <c r="AD1523" s="51" t="s">
        <v>295</v>
      </c>
      <c r="AE1523" s="48" t="s">
        <v>57</v>
      </c>
      <c r="AF1523" s="48" t="s">
        <v>66</v>
      </c>
      <c r="AG1523" s="48" t="s">
        <v>67</v>
      </c>
      <c r="AH1523" s="48" t="s">
        <v>68</v>
      </c>
    </row>
    <row r="1524" spans="2:37">
      <c r="B1524" s="772" t="s">
        <v>1576</v>
      </c>
      <c r="C1524" s="376">
        <v>1</v>
      </c>
      <c r="D1524" s="771">
        <v>3.2</v>
      </c>
      <c r="E1524" s="104">
        <v>1.9400000000000001E-2</v>
      </c>
      <c r="F1524" s="104"/>
      <c r="H1524" s="386">
        <v>1180</v>
      </c>
      <c r="I1524" s="510">
        <f t="shared" si="599"/>
        <v>1487</v>
      </c>
      <c r="J1524" s="53" t="str" cm="1">
        <f t="array" aca="1" ref="J1524" ca="1">INDIRECT("B" &amp; I1524)</f>
        <v>NIVEL 974 M4 6N PM 1180 04-05-2026</v>
      </c>
      <c r="K1524" s="511">
        <f t="shared" ca="1" si="600"/>
        <v>3.2</v>
      </c>
      <c r="L1524" s="508">
        <f t="shared" ca="1" si="601"/>
        <v>1.3950000000000001E-2</v>
      </c>
      <c r="M1524" s="508">
        <f t="shared" ca="1" si="602"/>
        <v>0</v>
      </c>
      <c r="N1524" s="512">
        <f t="shared" ca="1" si="603"/>
        <v>0</v>
      </c>
      <c r="O1524" s="512">
        <f t="shared" ca="1" si="604"/>
        <v>1.2555E-2</v>
      </c>
      <c r="P1524" s="513">
        <f t="shared" ca="1" si="605"/>
        <v>0</v>
      </c>
      <c r="Q1524" s="514" t="str">
        <f t="shared" ca="1" si="606"/>
        <v>Dump</v>
      </c>
      <c r="R1524" s="515">
        <f t="shared" ca="1" si="607"/>
        <v>0.71111111111111114</v>
      </c>
      <c r="T1524" s="648" t="s">
        <v>619</v>
      </c>
      <c r="U1524" s="56">
        <v>1</v>
      </c>
      <c r="V1524" s="56">
        <v>232244</v>
      </c>
      <c r="W1524" s="56" t="s">
        <v>60</v>
      </c>
      <c r="X1524" s="57">
        <v>46153</v>
      </c>
      <c r="Y1524" s="57">
        <v>46153</v>
      </c>
      <c r="Z1524" s="58">
        <v>0.73541666666666672</v>
      </c>
      <c r="AA1524" s="59">
        <v>38.89</v>
      </c>
      <c r="AB1524" s="60">
        <f ca="1">+O1723</f>
        <v>1.3838538461538454E-2</v>
      </c>
      <c r="AC1524" s="60">
        <f ca="1">+N1723</f>
        <v>0</v>
      </c>
      <c r="AD1524" s="60" t="s">
        <v>319</v>
      </c>
      <c r="AE1524" s="60" t="str">
        <f>+I1683</f>
        <v>CN053</v>
      </c>
      <c r="AF1524" s="106"/>
      <c r="AG1524" s="107"/>
      <c r="AH1524" s="104"/>
    </row>
    <row r="1525" spans="2:37" ht="21.6">
      <c r="B1525" s="772" t="s">
        <v>1577</v>
      </c>
      <c r="C1525" s="376">
        <v>1</v>
      </c>
      <c r="D1525" s="771">
        <v>3.2</v>
      </c>
      <c r="E1525" s="104">
        <v>1.9199999999999998E-2</v>
      </c>
      <c r="F1525" s="104"/>
      <c r="H1525" s="386">
        <v>1181</v>
      </c>
      <c r="I1525" s="510">
        <f t="shared" si="599"/>
        <v>1488</v>
      </c>
      <c r="J1525" s="53" t="str" cm="1">
        <f t="array" aca="1" ref="J1525" ca="1">INDIRECT("B" &amp; I1525)</f>
        <v>NIVEL 974 M4 6N PM 1181 04-05-2026</v>
      </c>
      <c r="K1525" s="511">
        <f t="shared" ca="1" si="600"/>
        <v>3.2</v>
      </c>
      <c r="L1525" s="508">
        <f t="shared" ca="1" si="601"/>
        <v>1.503E-2</v>
      </c>
      <c r="M1525" s="508">
        <f t="shared" ca="1" si="602"/>
        <v>0</v>
      </c>
      <c r="N1525" s="512">
        <f t="shared" ca="1" si="603"/>
        <v>0</v>
      </c>
      <c r="O1525" s="512">
        <f t="shared" ca="1" si="604"/>
        <v>1.3527000000000001E-2</v>
      </c>
      <c r="P1525" s="513">
        <f t="shared" ca="1" si="605"/>
        <v>0</v>
      </c>
      <c r="Q1525" s="514" t="str">
        <f t="shared" ca="1" si="606"/>
        <v>Dump</v>
      </c>
      <c r="R1525" s="515">
        <f t="shared" ca="1" si="607"/>
        <v>0.71111111111111114</v>
      </c>
      <c r="T1525" s="413" t="s">
        <v>263</v>
      </c>
      <c r="U1525" s="56">
        <v>2</v>
      </c>
      <c r="V1525" s="56">
        <v>232261</v>
      </c>
      <c r="W1525" s="56" t="s">
        <v>78</v>
      </c>
      <c r="X1525" s="57">
        <v>46153</v>
      </c>
      <c r="Y1525" s="57">
        <v>46153</v>
      </c>
      <c r="Z1525" s="58">
        <v>0.77708333333333335</v>
      </c>
      <c r="AA1525" s="59">
        <v>30.23</v>
      </c>
      <c r="AB1525" s="60">
        <f ca="1">+O1723</f>
        <v>1.3838538461538454E-2</v>
      </c>
      <c r="AC1525" s="60">
        <f ca="1">+N1723</f>
        <v>0</v>
      </c>
      <c r="AD1525" s="60" t="s">
        <v>319</v>
      </c>
      <c r="AE1525" s="60" t="str">
        <f>+I1683</f>
        <v>CN053</v>
      </c>
      <c r="AF1525" s="106"/>
      <c r="AG1525" s="107"/>
      <c r="AH1525" s="104"/>
    </row>
    <row r="1526" spans="2:37">
      <c r="B1526" s="772" t="s">
        <v>1578</v>
      </c>
      <c r="C1526" s="376">
        <v>1</v>
      </c>
      <c r="D1526" s="771">
        <v>3.2</v>
      </c>
      <c r="E1526" s="104">
        <v>1.49E-2</v>
      </c>
      <c r="F1526" s="104"/>
      <c r="H1526" s="386">
        <v>1182</v>
      </c>
      <c r="I1526" s="510">
        <f t="shared" si="599"/>
        <v>1489</v>
      </c>
      <c r="J1526" s="53" t="str" cm="1">
        <f t="array" aca="1" ref="J1526" ca="1">INDIRECT("B" &amp; I1526)</f>
        <v>NIVEL 974 M4 6N PM 1182 04-05-2026</v>
      </c>
      <c r="K1526" s="511">
        <f t="shared" ca="1" si="600"/>
        <v>3.2</v>
      </c>
      <c r="L1526" s="508">
        <f t="shared" ca="1" si="601"/>
        <v>1.8540000000000001E-2</v>
      </c>
      <c r="M1526" s="508">
        <f t="shared" ca="1" si="602"/>
        <v>0</v>
      </c>
      <c r="N1526" s="512">
        <f t="shared" ca="1" si="603"/>
        <v>0</v>
      </c>
      <c r="O1526" s="512">
        <f t="shared" ca="1" si="604"/>
        <v>1.6686000000000003E-2</v>
      </c>
      <c r="P1526" s="513">
        <f t="shared" ca="1" si="605"/>
        <v>0</v>
      </c>
      <c r="Q1526" s="514" t="str">
        <f t="shared" ca="1" si="606"/>
        <v>Dump</v>
      </c>
      <c r="R1526" s="515">
        <f t="shared" ca="1" si="607"/>
        <v>0.71111111111111114</v>
      </c>
      <c r="T1526" s="657"/>
      <c r="U1526" s="56">
        <v>3</v>
      </c>
      <c r="V1526" s="56">
        <v>233047</v>
      </c>
      <c r="W1526" s="56" t="s">
        <v>60</v>
      </c>
      <c r="X1526" s="57">
        <v>46161</v>
      </c>
      <c r="Y1526" s="57">
        <v>46161</v>
      </c>
      <c r="Z1526" s="58">
        <v>0.55000000000000004</v>
      </c>
      <c r="AA1526" s="59">
        <v>34.26</v>
      </c>
      <c r="AB1526" s="60">
        <f ca="1">+O1959</f>
        <v>1.1546550000000001E-2</v>
      </c>
      <c r="AC1526" s="60">
        <f ca="1">+N1959</f>
        <v>0</v>
      </c>
      <c r="AD1526" s="60" t="s">
        <v>319</v>
      </c>
      <c r="AE1526" s="60" t="str">
        <f>+I1938</f>
        <v>EN064</v>
      </c>
      <c r="AF1526" s="106"/>
      <c r="AG1526" s="107"/>
      <c r="AH1526" s="104"/>
    </row>
    <row r="1527" spans="2:37">
      <c r="B1527" s="772" t="s">
        <v>1579</v>
      </c>
      <c r="C1527" s="376">
        <v>1</v>
      </c>
      <c r="D1527" s="771">
        <v>3.2</v>
      </c>
      <c r="E1527" s="104">
        <v>1.8700000000000001E-2</v>
      </c>
      <c r="F1527" s="104"/>
      <c r="H1527" s="386">
        <v>1183</v>
      </c>
      <c r="I1527" s="510">
        <f t="shared" si="599"/>
        <v>1490</v>
      </c>
      <c r="J1527" s="53" t="str" cm="1">
        <f t="array" aca="1" ref="J1527" ca="1">INDIRECT("B" &amp; I1527)</f>
        <v>NIVEL 974 M4 6N PM 1183 04-05-2026</v>
      </c>
      <c r="K1527" s="511">
        <f t="shared" ca="1" si="600"/>
        <v>3.2</v>
      </c>
      <c r="L1527" s="508">
        <f t="shared" ca="1" si="601"/>
        <v>1.6380000000000002E-2</v>
      </c>
      <c r="M1527" s="508">
        <f t="shared" ca="1" si="602"/>
        <v>0</v>
      </c>
      <c r="N1527" s="512">
        <f t="shared" ca="1" si="603"/>
        <v>0</v>
      </c>
      <c r="O1527" s="512">
        <f t="shared" ca="1" si="604"/>
        <v>1.4742000000000002E-2</v>
      </c>
      <c r="P1527" s="513">
        <f t="shared" ca="1" si="605"/>
        <v>0</v>
      </c>
      <c r="Q1527" s="514" t="str">
        <f t="shared" ca="1" si="606"/>
        <v>Dump</v>
      </c>
      <c r="R1527" s="515">
        <f t="shared" ca="1" si="607"/>
        <v>0.71111111111111114</v>
      </c>
      <c r="T1527" s="657"/>
      <c r="U1527" s="56">
        <v>4</v>
      </c>
      <c r="V1527" s="56">
        <v>233059</v>
      </c>
      <c r="W1527" s="56" t="s">
        <v>79</v>
      </c>
      <c r="X1527" s="57">
        <v>46161</v>
      </c>
      <c r="Y1527" s="57">
        <v>46161</v>
      </c>
      <c r="Z1527" s="58">
        <v>0.67847222222222225</v>
      </c>
      <c r="AA1527" s="59">
        <v>30</v>
      </c>
      <c r="AB1527" s="60">
        <f ca="1">+O2029</f>
        <v>1.1706882352941175E-2</v>
      </c>
      <c r="AC1527" s="60">
        <f ca="1">+N2029</f>
        <v>0</v>
      </c>
      <c r="AD1527" s="60" t="s">
        <v>319</v>
      </c>
      <c r="AE1527" s="60" t="str">
        <f>+I2011</f>
        <v>EN068</v>
      </c>
      <c r="AF1527" s="106"/>
      <c r="AG1527" s="107"/>
      <c r="AH1527" s="104"/>
    </row>
    <row r="1528" spans="2:37">
      <c r="B1528" s="772" t="s">
        <v>1580</v>
      </c>
      <c r="C1528" s="376">
        <v>1</v>
      </c>
      <c r="D1528" s="771">
        <v>3.2</v>
      </c>
      <c r="E1528" s="104">
        <v>0.02</v>
      </c>
      <c r="F1528" s="104"/>
      <c r="H1528" s="386">
        <v>1184</v>
      </c>
      <c r="I1528" s="510">
        <f t="shared" si="599"/>
        <v>1491</v>
      </c>
      <c r="J1528" s="53" t="str" cm="1">
        <f t="array" aca="1" ref="J1528" ca="1">INDIRECT("B" &amp; I1528)</f>
        <v>NIVEL 974 M4 6N PM 1184 04-05-2026</v>
      </c>
      <c r="K1528" s="511">
        <f t="shared" ca="1" si="600"/>
        <v>3.2</v>
      </c>
      <c r="L1528" s="508">
        <f t="shared" ca="1" si="601"/>
        <v>1.7910000000000002E-2</v>
      </c>
      <c r="M1528" s="508">
        <f t="shared" ca="1" si="602"/>
        <v>0</v>
      </c>
      <c r="N1528" s="512">
        <f t="shared" ca="1" si="603"/>
        <v>0</v>
      </c>
      <c r="O1528" s="512">
        <f t="shared" ca="1" si="604"/>
        <v>1.6119000000000001E-2</v>
      </c>
      <c r="P1528" s="513">
        <f t="shared" ca="1" si="605"/>
        <v>0</v>
      </c>
      <c r="Q1528" s="514" t="str">
        <f t="shared" ca="1" si="606"/>
        <v>Dump</v>
      </c>
      <c r="R1528" s="515">
        <f t="shared" ca="1" si="607"/>
        <v>0.71111111111111114</v>
      </c>
      <c r="T1528" s="657"/>
      <c r="U1528" s="657">
        <v>5</v>
      </c>
      <c r="V1528" s="56"/>
      <c r="W1528" s="56"/>
      <c r="X1528" s="57"/>
      <c r="Y1528" s="57"/>
      <c r="Z1528" s="58"/>
      <c r="AA1528" s="59"/>
      <c r="AB1528" s="60"/>
      <c r="AC1528" s="60"/>
      <c r="AD1528" s="60"/>
      <c r="AE1528" s="60"/>
      <c r="AF1528" s="106"/>
      <c r="AG1528" s="107"/>
      <c r="AH1528" s="104"/>
    </row>
    <row r="1529" spans="2:37">
      <c r="B1529" s="772" t="s">
        <v>1581</v>
      </c>
      <c r="C1529" s="376">
        <v>1</v>
      </c>
      <c r="D1529" s="771">
        <v>3.2</v>
      </c>
      <c r="E1529" s="104">
        <v>1.3299999999999999E-2</v>
      </c>
      <c r="F1529" s="104"/>
      <c r="H1529" s="386">
        <v>1185</v>
      </c>
      <c r="I1529" s="510">
        <f t="shared" si="599"/>
        <v>1492</v>
      </c>
      <c r="J1529" s="53" t="str" cm="1">
        <f t="array" aca="1" ref="J1529" ca="1">INDIRECT("B" &amp; I1529)</f>
        <v>NIVEL 974 M4 6N PM 1185 04-05-2026</v>
      </c>
      <c r="K1529" s="511">
        <f t="shared" ca="1" si="600"/>
        <v>3.2</v>
      </c>
      <c r="L1529" s="508">
        <f t="shared" ca="1" si="601"/>
        <v>1.4220000000000002E-2</v>
      </c>
      <c r="M1529" s="508">
        <f t="shared" ca="1" si="602"/>
        <v>0</v>
      </c>
      <c r="N1529" s="512">
        <f t="shared" ca="1" si="603"/>
        <v>0</v>
      </c>
      <c r="O1529" s="512">
        <f t="shared" ca="1" si="604"/>
        <v>1.2798000000000002E-2</v>
      </c>
      <c r="P1529" s="513">
        <f t="shared" ca="1" si="605"/>
        <v>0</v>
      </c>
      <c r="Q1529" s="514" t="str">
        <f t="shared" ca="1" si="606"/>
        <v>Dump</v>
      </c>
      <c r="R1529" s="515">
        <f t="shared" ca="1" si="607"/>
        <v>0.71111111111111114</v>
      </c>
      <c r="T1529" s="657"/>
      <c r="U1529" s="657">
        <v>6</v>
      </c>
      <c r="V1529" s="657"/>
      <c r="W1529" s="56"/>
      <c r="X1529" s="57"/>
      <c r="Y1529" s="57"/>
      <c r="Z1529" s="58"/>
      <c r="AA1529" s="59"/>
      <c r="AB1529" s="60"/>
      <c r="AC1529" s="60"/>
      <c r="AD1529" s="60"/>
      <c r="AE1529" s="60"/>
      <c r="AF1529" s="106"/>
      <c r="AG1529" s="107"/>
      <c r="AH1529" s="104"/>
    </row>
    <row r="1530" spans="2:37">
      <c r="B1530" s="772" t="s">
        <v>1582</v>
      </c>
      <c r="C1530" s="376">
        <v>1</v>
      </c>
      <c r="D1530" s="771">
        <v>3.2</v>
      </c>
      <c r="E1530" s="104">
        <v>1.4500000000000001E-2</v>
      </c>
      <c r="F1530" s="104"/>
      <c r="H1530" s="386">
        <v>1186</v>
      </c>
      <c r="I1530" s="510">
        <f t="shared" si="599"/>
        <v>1493</v>
      </c>
      <c r="J1530" s="53" t="str" cm="1">
        <f t="array" aca="1" ref="J1530" ca="1">INDIRECT("B" &amp; I1530)</f>
        <v>NIVEL 974 M4 6N PM 1186 04-05-2026</v>
      </c>
      <c r="K1530" s="511">
        <f t="shared" ca="1" si="600"/>
        <v>3.2</v>
      </c>
      <c r="L1530" s="508">
        <f t="shared" ca="1" si="601"/>
        <v>1.7639999999999999E-2</v>
      </c>
      <c r="M1530" s="508">
        <f t="shared" ca="1" si="602"/>
        <v>0</v>
      </c>
      <c r="N1530" s="512">
        <f t="shared" ca="1" si="603"/>
        <v>0</v>
      </c>
      <c r="O1530" s="512">
        <f t="shared" ca="1" si="604"/>
        <v>1.5876000000000001E-2</v>
      </c>
      <c r="P1530" s="513">
        <f t="shared" ca="1" si="605"/>
        <v>0</v>
      </c>
      <c r="Q1530" s="514" t="str">
        <f t="shared" ca="1" si="606"/>
        <v>Dump</v>
      </c>
      <c r="R1530" s="515">
        <f t="shared" ca="1" si="607"/>
        <v>0.71111111111111114</v>
      </c>
      <c r="T1530" s="657"/>
      <c r="U1530" s="657">
        <v>7</v>
      </c>
      <c r="V1530" s="657"/>
      <c r="W1530" s="56"/>
      <c r="X1530" s="57"/>
      <c r="Y1530" s="57"/>
      <c r="Z1530" s="58"/>
      <c r="AA1530" s="109"/>
      <c r="AB1530" s="60"/>
      <c r="AC1530" s="60"/>
      <c r="AD1530" s="60"/>
      <c r="AE1530" s="60"/>
      <c r="AF1530" s="106"/>
      <c r="AG1530" s="107"/>
      <c r="AH1530" s="104"/>
    </row>
    <row r="1531" spans="2:37">
      <c r="B1531" s="772" t="s">
        <v>1583</v>
      </c>
      <c r="C1531" s="376">
        <v>1</v>
      </c>
      <c r="D1531" s="771">
        <v>3.2</v>
      </c>
      <c r="E1531" s="104">
        <v>1.95E-2</v>
      </c>
      <c r="F1531" s="104"/>
      <c r="H1531" s="386">
        <v>1187</v>
      </c>
      <c r="I1531" s="510">
        <f t="shared" si="599"/>
        <v>1494</v>
      </c>
      <c r="J1531" s="53" t="str" cm="1">
        <f t="array" aca="1" ref="J1531" ca="1">INDIRECT("B" &amp; I1531)</f>
        <v>NIVEL 974 M4 6N PM 1187 04-05-2026</v>
      </c>
      <c r="K1531" s="511">
        <f t="shared" ca="1" si="600"/>
        <v>3.2</v>
      </c>
      <c r="L1531" s="508">
        <f t="shared" ca="1" si="601"/>
        <v>1.6739999999999998E-2</v>
      </c>
      <c r="M1531" s="508">
        <f t="shared" ca="1" si="602"/>
        <v>0</v>
      </c>
      <c r="N1531" s="512">
        <f t="shared" ca="1" si="603"/>
        <v>0</v>
      </c>
      <c r="O1531" s="512">
        <f t="shared" ca="1" si="604"/>
        <v>1.5065999999999998E-2</v>
      </c>
      <c r="P1531" s="513">
        <f t="shared" ca="1" si="605"/>
        <v>0</v>
      </c>
      <c r="Q1531" s="514" t="str">
        <f t="shared" ca="1" si="606"/>
        <v>Dump</v>
      </c>
      <c r="R1531" s="515">
        <f t="shared" ca="1" si="607"/>
        <v>0.71111111111111114</v>
      </c>
      <c r="T1531" s="657"/>
      <c r="U1531" s="657">
        <v>8</v>
      </c>
      <c r="V1531" s="657"/>
      <c r="W1531" s="56"/>
      <c r="X1531" s="57"/>
      <c r="Y1531" s="57"/>
      <c r="Z1531" s="62"/>
      <c r="AA1531" s="109"/>
      <c r="AB1531" s="60"/>
      <c r="AC1531" s="60"/>
      <c r="AD1531" s="60"/>
      <c r="AE1531" s="60"/>
      <c r="AF1531" s="106"/>
      <c r="AG1531" s="107"/>
      <c r="AH1531" s="104"/>
    </row>
    <row r="1532" spans="2:37">
      <c r="B1532" s="772" t="s">
        <v>1584</v>
      </c>
      <c r="C1532" s="376">
        <v>1</v>
      </c>
      <c r="D1532" s="771">
        <v>3.2</v>
      </c>
      <c r="E1532" s="104">
        <v>2.0899999999999998E-2</v>
      </c>
      <c r="F1532" s="104"/>
      <c r="H1532" s="386">
        <v>1188</v>
      </c>
      <c r="I1532" s="510">
        <f t="shared" si="599"/>
        <v>1495</v>
      </c>
      <c r="J1532" s="53" t="str" cm="1">
        <f t="array" aca="1" ref="J1532" ca="1">INDIRECT("B" &amp; I1532)</f>
        <v>NIVEL 974 M4 6N PM 1188 04-05-2026</v>
      </c>
      <c r="K1532" s="511">
        <f t="shared" ca="1" si="600"/>
        <v>3.2</v>
      </c>
      <c r="L1532" s="508">
        <f t="shared" ca="1" si="601"/>
        <v>1.7010000000000001E-2</v>
      </c>
      <c r="M1532" s="508">
        <f t="shared" ca="1" si="602"/>
        <v>0</v>
      </c>
      <c r="N1532" s="512">
        <f t="shared" ca="1" si="603"/>
        <v>0</v>
      </c>
      <c r="O1532" s="512">
        <f t="shared" ca="1" si="604"/>
        <v>1.5309000000000001E-2</v>
      </c>
      <c r="P1532" s="513">
        <f t="shared" ca="1" si="605"/>
        <v>0</v>
      </c>
      <c r="Q1532" s="514" t="str">
        <f t="shared" ca="1" si="606"/>
        <v>Dump</v>
      </c>
      <c r="R1532" s="515">
        <f t="shared" ca="1" si="607"/>
        <v>0.71111111111111114</v>
      </c>
      <c r="T1532" s="655"/>
      <c r="U1532" s="657">
        <v>9</v>
      </c>
      <c r="V1532" s="657"/>
      <c r="W1532" s="657"/>
      <c r="X1532" s="57"/>
      <c r="Y1532" s="57"/>
      <c r="Z1532" s="62"/>
      <c r="AA1532" s="59"/>
      <c r="AB1532" s="60"/>
      <c r="AC1532" s="60"/>
      <c r="AD1532" s="60"/>
      <c r="AE1532" s="60"/>
      <c r="AF1532" s="106"/>
      <c r="AG1532" s="107"/>
      <c r="AH1532" s="104"/>
    </row>
    <row r="1533" spans="2:37">
      <c r="B1533" s="772" t="s">
        <v>1585</v>
      </c>
      <c r="C1533" s="376">
        <v>1</v>
      </c>
      <c r="D1533" s="771">
        <v>3.2</v>
      </c>
      <c r="E1533" s="104">
        <v>1.9800000000000002E-2</v>
      </c>
      <c r="F1533" s="104"/>
      <c r="H1533" s="386">
        <v>1189</v>
      </c>
      <c r="I1533" s="510">
        <f t="shared" si="599"/>
        <v>1496</v>
      </c>
      <c r="J1533" s="53" t="str" cm="1">
        <f t="array" aca="1" ref="J1533" ca="1">INDIRECT("B" &amp; I1533)</f>
        <v>NIVEL 974 M4 6N PM 1189 04-05-2026</v>
      </c>
      <c r="K1533" s="511">
        <f t="shared" ca="1" si="600"/>
        <v>3.2</v>
      </c>
      <c r="L1533" s="508">
        <f t="shared" ca="1" si="601"/>
        <v>2.2680000000000002E-2</v>
      </c>
      <c r="M1533" s="508">
        <f t="shared" ca="1" si="602"/>
        <v>0</v>
      </c>
      <c r="N1533" s="512">
        <f t="shared" ca="1" si="603"/>
        <v>0</v>
      </c>
      <c r="O1533" s="512">
        <f t="shared" ca="1" si="604"/>
        <v>2.0412000000000003E-2</v>
      </c>
      <c r="P1533" s="513">
        <f t="shared" ca="1" si="605"/>
        <v>0</v>
      </c>
      <c r="Q1533" s="514" t="str">
        <f t="shared" ca="1" si="606"/>
        <v>Dump</v>
      </c>
      <c r="R1533" s="515">
        <f t="shared" ca="1" si="607"/>
        <v>0.71111111111111114</v>
      </c>
      <c r="T1533" s="655"/>
      <c r="U1533" s="657">
        <v>10</v>
      </c>
      <c r="V1533" s="657"/>
      <c r="W1533" s="657"/>
      <c r="X1533" s="57"/>
      <c r="Y1533" s="57"/>
      <c r="Z1533" s="62"/>
      <c r="AA1533" s="63"/>
      <c r="AB1533" s="60"/>
      <c r="AC1533" s="60"/>
      <c r="AD1533" s="60"/>
      <c r="AE1533" s="60"/>
      <c r="AF1533" s="106"/>
      <c r="AG1533" s="107"/>
      <c r="AH1533" s="104"/>
    </row>
    <row r="1534" spans="2:37" ht="15" thickBot="1">
      <c r="B1534" s="772" t="s">
        <v>1586</v>
      </c>
      <c r="C1534" s="376">
        <v>1</v>
      </c>
      <c r="D1534" s="771">
        <v>3.2</v>
      </c>
      <c r="E1534" s="104">
        <v>1.3599999999999999E-2</v>
      </c>
      <c r="F1534" s="104"/>
      <c r="H1534" s="386">
        <v>1190</v>
      </c>
      <c r="I1534" s="510">
        <f t="shared" si="599"/>
        <v>1497</v>
      </c>
      <c r="J1534" s="53" t="str" cm="1">
        <f t="array" aca="1" ref="J1534" ca="1">INDIRECT("B" &amp; I1534)</f>
        <v>NIVEL 974 M4 6N PM 1190 04-05-2026</v>
      </c>
      <c r="K1534" s="511">
        <f t="shared" ca="1" si="600"/>
        <v>3.2</v>
      </c>
      <c r="L1534" s="508">
        <f t="shared" ca="1" si="601"/>
        <v>1.7639999999999999E-2</v>
      </c>
      <c r="M1534" s="508">
        <f t="shared" ca="1" si="602"/>
        <v>0</v>
      </c>
      <c r="N1534" s="512">
        <f t="shared" ca="1" si="603"/>
        <v>0</v>
      </c>
      <c r="O1534" s="512">
        <f t="shared" ca="1" si="604"/>
        <v>1.5876000000000001E-2</v>
      </c>
      <c r="P1534" s="513">
        <f t="shared" ca="1" si="605"/>
        <v>0</v>
      </c>
      <c r="Q1534" s="514" t="str">
        <f t="shared" ca="1" si="606"/>
        <v>Dump</v>
      </c>
      <c r="R1534" s="515">
        <f t="shared" ca="1" si="607"/>
        <v>0.71111111111111114</v>
      </c>
      <c r="T1534" s="655"/>
      <c r="U1534" s="657">
        <v>11</v>
      </c>
      <c r="V1534" s="657"/>
      <c r="W1534" s="657"/>
      <c r="X1534" s="57"/>
      <c r="Y1534" s="57"/>
      <c r="Z1534" s="62"/>
      <c r="AA1534" s="63"/>
      <c r="AB1534" s="60"/>
      <c r="AC1534" s="60"/>
      <c r="AD1534" s="60"/>
      <c r="AE1534" s="60"/>
      <c r="AF1534" s="106"/>
      <c r="AG1534" s="655"/>
      <c r="AH1534" s="655"/>
    </row>
    <row r="1535" spans="2:37" ht="15" thickBot="1">
      <c r="B1535" s="772" t="s">
        <v>1587</v>
      </c>
      <c r="C1535" s="376">
        <v>1</v>
      </c>
      <c r="D1535" s="771">
        <v>3.2</v>
      </c>
      <c r="E1535" s="104">
        <v>1.5900000000000001E-2</v>
      </c>
      <c r="F1535" s="104"/>
      <c r="H1535" s="386">
        <v>1191</v>
      </c>
      <c r="I1535" s="510">
        <f t="shared" si="599"/>
        <v>1498</v>
      </c>
      <c r="J1535" s="53" t="str" cm="1">
        <f t="array" aca="1" ref="J1535" ca="1">INDIRECT("B" &amp; I1535)</f>
        <v>NIVEL 974 M4 6N PM 1191 04-05-2026</v>
      </c>
      <c r="K1535" s="511">
        <f t="shared" ca="1" si="600"/>
        <v>3.2</v>
      </c>
      <c r="L1535" s="508">
        <f t="shared" ca="1" si="601"/>
        <v>1.8720000000000001E-2</v>
      </c>
      <c r="M1535" s="508">
        <f t="shared" ca="1" si="602"/>
        <v>0</v>
      </c>
      <c r="N1535" s="512">
        <f t="shared" ca="1" si="603"/>
        <v>0</v>
      </c>
      <c r="O1535" s="512">
        <f t="shared" ca="1" si="604"/>
        <v>1.6848000000000002E-2</v>
      </c>
      <c r="P1535" s="513">
        <f t="shared" ca="1" si="605"/>
        <v>0</v>
      </c>
      <c r="Q1535" s="514" t="str">
        <f t="shared" ca="1" si="606"/>
        <v>Dump</v>
      </c>
      <c r="R1535" s="515">
        <f t="shared" ca="1" si="607"/>
        <v>0.71111111111111114</v>
      </c>
      <c r="T1535" s="655"/>
      <c r="U1535" s="655"/>
      <c r="V1535" s="655"/>
      <c r="W1535" s="655"/>
      <c r="X1535" s="655"/>
      <c r="Y1535" s="655"/>
      <c r="Z1535" s="655"/>
      <c r="AA1535" s="64">
        <f>SUM(AA1524:AA1534)</f>
        <v>133.38</v>
      </c>
      <c r="AB1535" s="624">
        <f ca="1">+SUMPRODUCT(AA1524:AA1534,AB1524:AB1534)/AA1535</f>
        <v>1.2770363263231168E-2</v>
      </c>
      <c r="AC1535" s="66">
        <f ca="1">+SUMPRODUCT(Z1524:Z1534,AC1524:AC1534)/AA1535</f>
        <v>0</v>
      </c>
      <c r="AD1535" s="66">
        <f>+SUMPRODUCT(AA1524:AA1534,AD1524:AD1534)/AA1535</f>
        <v>0</v>
      </c>
      <c r="AE1535" s="67"/>
      <c r="AF1535" s="110">
        <v>0</v>
      </c>
      <c r="AG1535" s="655"/>
      <c r="AH1535" s="655"/>
    </row>
    <row r="1536" spans="2:37">
      <c r="B1536" s="772" t="s">
        <v>1588</v>
      </c>
      <c r="C1536" s="376">
        <v>1</v>
      </c>
      <c r="D1536" s="771">
        <v>3.2</v>
      </c>
      <c r="E1536" s="104">
        <v>1.24E-2</v>
      </c>
      <c r="F1536" s="104"/>
      <c r="H1536" s="386">
        <v>1192</v>
      </c>
      <c r="I1536" s="510">
        <f t="shared" si="599"/>
        <v>1499</v>
      </c>
      <c r="J1536" s="53" t="str" cm="1">
        <f t="array" aca="1" ref="J1536" ca="1">INDIRECT("B" &amp; I1536)</f>
        <v>NIVEL 974 M4 6N PM 1192 04-05-2026</v>
      </c>
      <c r="K1536" s="511">
        <f t="shared" ca="1" si="600"/>
        <v>3.2</v>
      </c>
      <c r="L1536" s="508">
        <f t="shared" ca="1" si="601"/>
        <v>2.691E-2</v>
      </c>
      <c r="M1536" s="508">
        <f t="shared" ca="1" si="602"/>
        <v>0</v>
      </c>
      <c r="N1536" s="512">
        <f t="shared" ca="1" si="603"/>
        <v>0</v>
      </c>
      <c r="O1536" s="512">
        <f t="shared" ca="1" si="604"/>
        <v>2.4219000000000001E-2</v>
      </c>
      <c r="P1536" s="513">
        <f t="shared" ca="1" si="605"/>
        <v>0</v>
      </c>
      <c r="Q1536" s="514" t="str">
        <f t="shared" ca="1" si="606"/>
        <v>Dump</v>
      </c>
      <c r="R1536" s="515">
        <f t="shared" ca="1" si="607"/>
        <v>0.71111111111111114</v>
      </c>
      <c r="T1536" s="655"/>
      <c r="U1536" s="655"/>
      <c r="V1536" s="655"/>
      <c r="W1536" s="655"/>
      <c r="X1536" s="655"/>
      <c r="Y1536" s="655"/>
      <c r="Z1536" s="655"/>
      <c r="AA1536" s="111"/>
      <c r="AB1536" s="112"/>
      <c r="AC1536" s="112"/>
      <c r="AD1536" s="113"/>
      <c r="AE1536" s="114"/>
      <c r="AF1536" s="655"/>
      <c r="AG1536" s="655"/>
    </row>
    <row r="1537" spans="2:38">
      <c r="B1537" s="772" t="s">
        <v>1589</v>
      </c>
      <c r="C1537" s="376">
        <v>1</v>
      </c>
      <c r="D1537" s="771">
        <v>3.2</v>
      </c>
      <c r="E1537" s="104">
        <v>1.5599999999999999E-2</v>
      </c>
      <c r="F1537" s="104"/>
      <c r="H1537" s="386">
        <v>1193</v>
      </c>
      <c r="I1537" s="510">
        <f t="shared" si="599"/>
        <v>1500</v>
      </c>
      <c r="J1537" s="53" t="str" cm="1">
        <f t="array" aca="1" ref="J1537" ca="1">INDIRECT("B" &amp; I1537)</f>
        <v>NIVEL 974 M4 7S L32 PM 1193 04-05-2026</v>
      </c>
      <c r="K1537" s="511">
        <f t="shared" ca="1" si="600"/>
        <v>3.2</v>
      </c>
      <c r="L1537" s="508">
        <f t="shared" ca="1" si="601"/>
        <v>1.566E-2</v>
      </c>
      <c r="M1537" s="508">
        <f t="shared" ca="1" si="602"/>
        <v>0</v>
      </c>
      <c r="N1537" s="512">
        <f t="shared" ca="1" si="603"/>
        <v>0</v>
      </c>
      <c r="O1537" s="512">
        <f t="shared" ca="1" si="604"/>
        <v>1.4094000000000001E-2</v>
      </c>
      <c r="P1537" s="513">
        <f t="shared" ca="1" si="605"/>
        <v>0</v>
      </c>
      <c r="Q1537" s="514" t="str">
        <f t="shared" ca="1" si="606"/>
        <v>Dump</v>
      </c>
      <c r="R1537" s="515">
        <f t="shared" ca="1" si="607"/>
        <v>0.71111111111111114</v>
      </c>
      <c r="T1537" s="635"/>
      <c r="U1537" s="635"/>
      <c r="V1537" s="635"/>
      <c r="W1537" s="635"/>
      <c r="X1537" s="635"/>
      <c r="Y1537" s="635"/>
      <c r="Z1537" s="635"/>
      <c r="AA1537" s="111"/>
      <c r="AB1537" s="112"/>
      <c r="AC1537" s="112"/>
      <c r="AD1537" s="113"/>
      <c r="AE1537" s="114"/>
      <c r="AF1537" s="635"/>
      <c r="AG1537" s="635"/>
    </row>
    <row r="1538" spans="2:38">
      <c r="B1538" s="772" t="s">
        <v>1590</v>
      </c>
      <c r="C1538" s="376">
        <v>1</v>
      </c>
      <c r="D1538" s="771">
        <v>3.2</v>
      </c>
      <c r="E1538" s="104">
        <v>2.3199999999999998E-2</v>
      </c>
      <c r="F1538" s="104"/>
      <c r="H1538" s="386">
        <v>1194</v>
      </c>
      <c r="I1538" s="510">
        <f t="shared" si="599"/>
        <v>1501</v>
      </c>
      <c r="J1538" s="53" t="str" cm="1">
        <f t="array" aca="1" ref="J1538" ca="1">INDIRECT("B" &amp; I1538)</f>
        <v>NIVEL 974 M4 7S L32 PM 1194 04-05-2026</v>
      </c>
      <c r="K1538" s="511">
        <f t="shared" ca="1" si="600"/>
        <v>3.2</v>
      </c>
      <c r="L1538" s="508">
        <f t="shared" ca="1" si="601"/>
        <v>9.6299999999999997E-3</v>
      </c>
      <c r="M1538" s="508">
        <f t="shared" ca="1" si="602"/>
        <v>0</v>
      </c>
      <c r="N1538" s="512">
        <f t="shared" ca="1" si="603"/>
        <v>0</v>
      </c>
      <c r="O1538" s="512">
        <f t="shared" ca="1" si="604"/>
        <v>8.6669999999999994E-3</v>
      </c>
      <c r="P1538" s="513">
        <f t="shared" ca="1" si="605"/>
        <v>0</v>
      </c>
      <c r="Q1538" s="514" t="str">
        <f t="shared" ca="1" si="606"/>
        <v>Dump</v>
      </c>
      <c r="R1538" s="515">
        <f t="shared" ca="1" si="607"/>
        <v>0.71111111111111114</v>
      </c>
      <c r="T1538" s="635"/>
      <c r="U1538" s="635"/>
      <c r="V1538" s="635"/>
      <c r="W1538" s="635"/>
      <c r="X1538" s="635"/>
      <c r="Y1538" s="635"/>
      <c r="Z1538" s="635"/>
      <c r="AA1538" s="111"/>
      <c r="AB1538" s="112"/>
      <c r="AC1538" s="112"/>
      <c r="AD1538" s="113"/>
      <c r="AE1538" s="114"/>
      <c r="AF1538" s="635"/>
      <c r="AG1538" s="635"/>
    </row>
    <row r="1539" spans="2:38" ht="15" thickBot="1">
      <c r="B1539" s="772" t="s">
        <v>1591</v>
      </c>
      <c r="C1539" s="376">
        <v>1</v>
      </c>
      <c r="D1539" s="771">
        <v>3.2</v>
      </c>
      <c r="E1539" s="104">
        <v>1.5699999999999999E-2</v>
      </c>
      <c r="F1539" s="104"/>
      <c r="H1539" s="386">
        <v>1195</v>
      </c>
      <c r="I1539" s="510">
        <f t="shared" si="599"/>
        <v>1502</v>
      </c>
      <c r="J1539" s="53" t="str" cm="1">
        <f t="array" aca="1" ref="J1539" ca="1">INDIRECT("B" &amp; I1539)</f>
        <v>NIVEL 974 M4 7S L32 PM 1195 04-05-2026</v>
      </c>
      <c r="K1539" s="511">
        <f t="shared" ca="1" si="600"/>
        <v>3.2</v>
      </c>
      <c r="L1539" s="508">
        <f t="shared" ca="1" si="601"/>
        <v>1.17E-2</v>
      </c>
      <c r="M1539" s="508">
        <f t="shared" ca="1" si="602"/>
        <v>0</v>
      </c>
      <c r="N1539" s="512">
        <f t="shared" ca="1" si="603"/>
        <v>0</v>
      </c>
      <c r="O1539" s="512">
        <f t="shared" ca="1" si="604"/>
        <v>1.0530000000000001E-2</v>
      </c>
      <c r="P1539" s="513">
        <f t="shared" ca="1" si="605"/>
        <v>0</v>
      </c>
      <c r="Q1539" s="514" t="str">
        <f t="shared" ca="1" si="606"/>
        <v>Dump</v>
      </c>
      <c r="R1539" s="515">
        <f t="shared" ca="1" si="607"/>
        <v>0.71111111111111114</v>
      </c>
      <c r="T1539" s="635"/>
      <c r="U1539" s="635"/>
      <c r="V1539" s="635"/>
      <c r="W1539" s="635"/>
      <c r="X1539" s="635"/>
      <c r="Y1539" s="635"/>
      <c r="Z1539" s="635"/>
      <c r="AA1539" s="111"/>
      <c r="AB1539" s="112"/>
      <c r="AC1539" s="112"/>
      <c r="AD1539" s="112"/>
      <c r="AE1539" s="114"/>
      <c r="AF1539" s="635"/>
      <c r="AG1539" s="635"/>
    </row>
    <row r="1540" spans="2:38" ht="21" thickBot="1">
      <c r="B1540" s="772" t="s">
        <v>1592</v>
      </c>
      <c r="C1540" s="376">
        <v>1</v>
      </c>
      <c r="D1540" s="771">
        <v>3.2</v>
      </c>
      <c r="E1540" s="104">
        <v>2.12E-2</v>
      </c>
      <c r="F1540" s="104"/>
      <c r="H1540" s="386">
        <v>1196</v>
      </c>
      <c r="I1540" s="510">
        <f t="shared" si="599"/>
        <v>1503</v>
      </c>
      <c r="J1540" s="53" t="str" cm="1">
        <f t="array" aca="1" ref="J1540" ca="1">INDIRECT("B" &amp; I1540)</f>
        <v>NIVEL 974 M4 7S L32 PM 1196 04-05-2026</v>
      </c>
      <c r="K1540" s="511">
        <f t="shared" ca="1" si="600"/>
        <v>3.2</v>
      </c>
      <c r="L1540" s="508">
        <f t="shared" ca="1" si="601"/>
        <v>1.2780000000000001E-2</v>
      </c>
      <c r="M1540" s="508">
        <f t="shared" ca="1" si="602"/>
        <v>0</v>
      </c>
      <c r="N1540" s="512">
        <f t="shared" ca="1" si="603"/>
        <v>0</v>
      </c>
      <c r="O1540" s="512">
        <f t="shared" ca="1" si="604"/>
        <v>1.1502000000000002E-2</v>
      </c>
      <c r="P1540" s="513">
        <f t="shared" ca="1" si="605"/>
        <v>0</v>
      </c>
      <c r="Q1540" s="514" t="str">
        <f t="shared" ca="1" si="606"/>
        <v>Dump</v>
      </c>
      <c r="R1540" s="515">
        <f t="shared" ca="1" si="607"/>
        <v>0.71111111111111114</v>
      </c>
      <c r="T1540" s="635"/>
      <c r="U1540" s="635"/>
      <c r="V1540" s="635"/>
      <c r="W1540" s="346" t="str">
        <f>+T1483</f>
        <v>3H COPPER 
EL SAUCE 1 AL 5</v>
      </c>
      <c r="X1540" s="115">
        <f>AA1493+AA1507+AA1521+AA1535</f>
        <v>533.29999999999995</v>
      </c>
      <c r="Y1540" s="116">
        <f ca="1">+(AA1493*AB1493+AA1507*AB1507+AA1521*AB1521+AA1535*AB1535)/X1540</f>
        <v>1.3512967339670072E-2</v>
      </c>
      <c r="Z1540" s="117">
        <f>+COUNTA(AE1482:AE1492,AE1496:AE1504,AE1510:AE1518,AE1524:AE1533)</f>
        <v>16</v>
      </c>
      <c r="AA1540" s="111"/>
      <c r="AB1540" s="112"/>
      <c r="AC1540" s="112"/>
      <c r="AD1540" s="112"/>
      <c r="AE1540" s="114"/>
      <c r="AF1540" s="635"/>
      <c r="AG1540" s="635"/>
    </row>
    <row r="1541" spans="2:38">
      <c r="B1541" s="772" t="s">
        <v>1593</v>
      </c>
      <c r="C1541" s="376">
        <v>1</v>
      </c>
      <c r="D1541" s="771">
        <v>3.2</v>
      </c>
      <c r="E1541" s="104">
        <v>2.1000000000000001E-2</v>
      </c>
      <c r="F1541" s="104"/>
      <c r="H1541" s="386">
        <v>1197</v>
      </c>
      <c r="I1541" s="510">
        <f t="shared" si="599"/>
        <v>1504</v>
      </c>
      <c r="J1541" s="53" t="str" cm="1">
        <f t="array" aca="1" ref="J1541" ca="1">INDIRECT("B" &amp; I1541)</f>
        <v>NIVEL 974 M4 7S L32 PM 1197 04-05-2026</v>
      </c>
      <c r="K1541" s="511">
        <f t="shared" ca="1" si="600"/>
        <v>3.2</v>
      </c>
      <c r="L1541" s="508">
        <f t="shared" ca="1" si="601"/>
        <v>8.369999999999999E-3</v>
      </c>
      <c r="M1541" s="508">
        <f t="shared" ca="1" si="602"/>
        <v>0</v>
      </c>
      <c r="N1541" s="512">
        <f t="shared" ca="1" si="603"/>
        <v>0</v>
      </c>
      <c r="O1541" s="512">
        <f t="shared" ca="1" si="604"/>
        <v>7.5329999999999989E-3</v>
      </c>
      <c r="P1541" s="513">
        <f t="shared" ca="1" si="605"/>
        <v>0</v>
      </c>
      <c r="Q1541" s="514" t="str">
        <f t="shared" ca="1" si="606"/>
        <v>Dump</v>
      </c>
      <c r="R1541" s="515">
        <f t="shared" ca="1" si="607"/>
        <v>0.71111111111111114</v>
      </c>
      <c r="T1541" s="635"/>
      <c r="U1541" s="635"/>
      <c r="V1541" s="635"/>
      <c r="W1541" s="635"/>
      <c r="X1541" s="635"/>
      <c r="Y1541" s="635"/>
      <c r="Z1541" s="635"/>
      <c r="AA1541" s="635"/>
      <c r="AB1541" s="635"/>
      <c r="AC1541" s="635"/>
      <c r="AD1541" s="635"/>
      <c r="AE1541" s="635"/>
      <c r="AF1541" s="635"/>
      <c r="AG1541" s="635"/>
    </row>
    <row r="1542" spans="2:38">
      <c r="B1542" s="772" t="s">
        <v>1594</v>
      </c>
      <c r="C1542" s="376">
        <v>1</v>
      </c>
      <c r="D1542" s="771">
        <v>3.2</v>
      </c>
      <c r="E1542" s="104">
        <v>1.8200000000000001E-2</v>
      </c>
      <c r="F1542" s="104"/>
      <c r="H1542" s="386">
        <v>1198</v>
      </c>
      <c r="I1542" s="510">
        <f>IF(H1542="",
   IFERROR(MATCH("**", B:B, 0), ""),
   IFERROR(MATCH("* "&amp;H1542&amp;" *", B:B, 0), "")
)</f>
        <v>1505</v>
      </c>
      <c r="J1542" s="53" t="str" cm="1">
        <f t="array" aca="1" ref="J1542" ca="1">INDIRECT("B" &amp; I1542)</f>
        <v>NIVEL 974 M4 7S L32 PM 1198 04-05-2026</v>
      </c>
      <c r="K1542" s="511">
        <f ca="1">INDEX(D:D, MATCH(J1542, $B:$B, 0))</f>
        <v>3.2</v>
      </c>
      <c r="L1542" s="508">
        <f ca="1">INDEX(E:E, MATCH($J1542, $B:$B, 0))*0.9</f>
        <v>1.008E-2</v>
      </c>
      <c r="M1542" s="508">
        <f ca="1">INDEX(F:F, MATCH($J1542, $B:$B, 0))*0.9</f>
        <v>0</v>
      </c>
      <c r="N1542" s="512">
        <f ca="1">INDEX(G:G, MATCH($J$578, $B:$B, 0))</f>
        <v>0</v>
      </c>
      <c r="O1542" s="512">
        <f t="shared" ref="O1542:O1546" ca="1" si="608">+IF(L1542=0,N1542*0.9,L1542*0.9)</f>
        <v>9.0720000000000002E-3</v>
      </c>
      <c r="P1542" s="513">
        <f t="shared" ref="P1542:P1546" ca="1" si="609">+M1542*0.9</f>
        <v>0</v>
      </c>
      <c r="Q1542" s="514" t="str">
        <f t="shared" ca="1" si="597"/>
        <v>Dump</v>
      </c>
      <c r="R1542" s="515">
        <f t="shared" ca="1" si="598"/>
        <v>0.71111111111111114</v>
      </c>
      <c r="T1542" s="635"/>
      <c r="U1542" s="635"/>
      <c r="V1542" s="635"/>
      <c r="W1542" s="635"/>
      <c r="X1542" s="635"/>
      <c r="Y1542" s="635"/>
      <c r="Z1542" s="635"/>
      <c r="AA1542" s="635"/>
      <c r="AB1542" s="635"/>
      <c r="AC1542" s="635"/>
      <c r="AD1542" s="635"/>
      <c r="AE1542" s="635"/>
      <c r="AF1542" s="635"/>
      <c r="AG1542" s="635"/>
    </row>
    <row r="1543" spans="2:38">
      <c r="B1543" s="772" t="s">
        <v>1595</v>
      </c>
      <c r="C1543" s="376">
        <v>1</v>
      </c>
      <c r="D1543" s="771">
        <v>3.2</v>
      </c>
      <c r="E1543" s="104">
        <v>1.7000000000000001E-2</v>
      </c>
      <c r="F1543" s="104"/>
      <c r="H1543" s="386">
        <v>1199</v>
      </c>
      <c r="I1543" s="510">
        <f t="shared" ref="I1543:I1546" si="610">IF(H1543="",
   IFERROR(MATCH("**", B:B, 0), ""),
   IFERROR(MATCH("* "&amp;H1543&amp;" *", B:B, 0), "")
)</f>
        <v>1506</v>
      </c>
      <c r="J1543" s="53" t="str" cm="1">
        <f t="array" aca="1" ref="J1543" ca="1">INDIRECT("B" &amp; I1543)</f>
        <v>NIVEL 974 M4 7S L31 PM 1199 04-05-2026</v>
      </c>
      <c r="K1543" s="511">
        <f t="shared" ref="K1543:K1546" ca="1" si="611">INDEX(D:D, MATCH(J1543, $B:$B, 0))</f>
        <v>3.2</v>
      </c>
      <c r="L1543" s="508">
        <f t="shared" ref="L1543:L1546" ca="1" si="612">INDEX(E:E, MATCH($J1543, $B:$B, 0))*0.9</f>
        <v>1.1520000000000001E-2</v>
      </c>
      <c r="M1543" s="508">
        <f t="shared" ref="M1543:M1546" ca="1" si="613">INDEX(F:F, MATCH($J1543, $B:$B, 0))*0.9</f>
        <v>0</v>
      </c>
      <c r="N1543" s="512">
        <f t="shared" ref="N1543:N1546" ca="1" si="614">INDEX(G:G, MATCH($J$578, $B:$B, 0))</f>
        <v>0</v>
      </c>
      <c r="O1543" s="512">
        <f t="shared" ca="1" si="608"/>
        <v>1.0368E-2</v>
      </c>
      <c r="P1543" s="513">
        <f t="shared" ca="1" si="609"/>
        <v>0</v>
      </c>
      <c r="Q1543" s="514" t="str">
        <f t="shared" ca="1" si="597"/>
        <v>Dump</v>
      </c>
      <c r="R1543" s="515">
        <f t="shared" ca="1" si="598"/>
        <v>0.71111111111111114</v>
      </c>
      <c r="T1543" s="635"/>
      <c r="U1543" s="635"/>
      <c r="V1543" s="635"/>
      <c r="W1543" s="635"/>
      <c r="X1543" s="635"/>
      <c r="Y1543" s="635"/>
      <c r="Z1543" s="635"/>
      <c r="AA1543" s="635"/>
      <c r="AB1543" s="635"/>
      <c r="AC1543" s="635"/>
      <c r="AD1543" s="635"/>
      <c r="AE1543" s="635"/>
      <c r="AF1543" s="635"/>
      <c r="AG1543" s="635"/>
    </row>
    <row r="1544" spans="2:38">
      <c r="B1544" s="772" t="s">
        <v>1596</v>
      </c>
      <c r="C1544" s="376">
        <v>1</v>
      </c>
      <c r="D1544" s="771">
        <v>3.2</v>
      </c>
      <c r="E1544" s="104">
        <v>1.15E-2</v>
      </c>
      <c r="F1544" s="104"/>
      <c r="H1544" s="386">
        <v>1200</v>
      </c>
      <c r="I1544" s="510">
        <f t="shared" si="610"/>
        <v>1507</v>
      </c>
      <c r="J1544" s="53" t="str" cm="1">
        <f t="array" aca="1" ref="J1544" ca="1">INDIRECT("B" &amp; I1544)</f>
        <v>NIVEL 974 M4 7S L31 PM 1200 04-05-2026</v>
      </c>
      <c r="K1544" s="511">
        <f t="shared" ca="1" si="611"/>
        <v>3.2</v>
      </c>
      <c r="L1544" s="508">
        <f t="shared" ca="1" si="612"/>
        <v>8.5500000000000003E-3</v>
      </c>
      <c r="M1544" s="508">
        <f t="shared" ca="1" si="613"/>
        <v>0</v>
      </c>
      <c r="N1544" s="512">
        <f t="shared" ca="1" si="614"/>
        <v>0</v>
      </c>
      <c r="O1544" s="512">
        <f t="shared" ca="1" si="608"/>
        <v>7.6950000000000005E-3</v>
      </c>
      <c r="P1544" s="513">
        <f t="shared" ca="1" si="609"/>
        <v>0</v>
      </c>
      <c r="Q1544" s="514" t="str">
        <f t="shared" ca="1" si="597"/>
        <v>Dump</v>
      </c>
      <c r="R1544" s="515">
        <f t="shared" ca="1" si="598"/>
        <v>0.71111111111111114</v>
      </c>
      <c r="T1544" s="635"/>
      <c r="U1544" s="635"/>
      <c r="V1544" s="635"/>
      <c r="W1544" s="635"/>
      <c r="X1544" s="635"/>
      <c r="Y1544" s="635"/>
      <c r="Z1544" s="635"/>
      <c r="AA1544" s="635"/>
      <c r="AB1544" s="635"/>
      <c r="AC1544" s="635"/>
      <c r="AD1544" s="635"/>
      <c r="AE1544" s="635"/>
      <c r="AF1544" s="635"/>
      <c r="AG1544" s="635"/>
    </row>
    <row r="1545" spans="2:38" ht="28.8">
      <c r="B1545" s="772" t="s">
        <v>1597</v>
      </c>
      <c r="C1545" s="376">
        <v>1</v>
      </c>
      <c r="D1545" s="771">
        <v>3.2</v>
      </c>
      <c r="E1545" s="104">
        <v>1.41E-2</v>
      </c>
      <c r="F1545" s="104"/>
      <c r="H1545" s="386">
        <v>1201</v>
      </c>
      <c r="I1545" s="510">
        <f t="shared" si="610"/>
        <v>1508</v>
      </c>
      <c r="J1545" s="53" t="str" cm="1">
        <f t="array" aca="1" ref="J1545" ca="1">INDIRECT("B" &amp; I1545)</f>
        <v>NIVEL 974 M4 7S L31 PM 1201 04-05-2026</v>
      </c>
      <c r="K1545" s="511">
        <f t="shared" ca="1" si="611"/>
        <v>3.2</v>
      </c>
      <c r="L1545" s="508">
        <f t="shared" ca="1" si="612"/>
        <v>1.0710000000000001E-2</v>
      </c>
      <c r="M1545" s="508">
        <f t="shared" ca="1" si="613"/>
        <v>0</v>
      </c>
      <c r="N1545" s="512">
        <f t="shared" ca="1" si="614"/>
        <v>0</v>
      </c>
      <c r="O1545" s="512">
        <f t="shared" ca="1" si="608"/>
        <v>9.6390000000000017E-3</v>
      </c>
      <c r="P1545" s="513">
        <f t="shared" ca="1" si="609"/>
        <v>0</v>
      </c>
      <c r="Q1545" s="514" t="str">
        <f t="shared" ca="1" si="597"/>
        <v>Dump</v>
      </c>
      <c r="R1545" s="515">
        <f t="shared" ca="1" si="598"/>
        <v>0.71111111111111114</v>
      </c>
      <c r="T1545" s="47" t="s">
        <v>48</v>
      </c>
      <c r="U1545" s="48" t="s">
        <v>49</v>
      </c>
      <c r="V1545" s="48" t="s">
        <v>50</v>
      </c>
      <c r="W1545" s="48" t="s">
        <v>51</v>
      </c>
      <c r="X1545" s="49" t="s">
        <v>52</v>
      </c>
      <c r="Y1545" s="49" t="s">
        <v>53</v>
      </c>
      <c r="Z1545" s="48" t="s">
        <v>54</v>
      </c>
      <c r="AA1545" s="50" t="s">
        <v>55</v>
      </c>
      <c r="AB1545" s="48" t="s">
        <v>56</v>
      </c>
      <c r="AC1545" s="51" t="s">
        <v>12</v>
      </c>
      <c r="AD1545" s="51" t="s">
        <v>295</v>
      </c>
      <c r="AE1545" s="48" t="s">
        <v>57</v>
      </c>
      <c r="AF1545" s="48" t="s">
        <v>66</v>
      </c>
      <c r="AG1545" s="48" t="s">
        <v>67</v>
      </c>
      <c r="AH1545" s="48" t="s">
        <v>68</v>
      </c>
    </row>
    <row r="1546" spans="2:38">
      <c r="B1546" s="772" t="s">
        <v>1598</v>
      </c>
      <c r="C1546" s="376">
        <v>1</v>
      </c>
      <c r="D1546" s="771">
        <v>3.2</v>
      </c>
      <c r="E1546" s="104">
        <v>1.84E-2</v>
      </c>
      <c r="F1546" s="104"/>
      <c r="H1546" s="386">
        <v>1203</v>
      </c>
      <c r="I1546" s="510">
        <f t="shared" si="610"/>
        <v>1510</v>
      </c>
      <c r="J1546" s="53" t="str" cm="1">
        <f t="array" aca="1" ref="J1546" ca="1">INDIRECT("B" &amp; I1546)</f>
        <v>NIVEL 974 M4 7S L31 PM 1203 04-05-2026</v>
      </c>
      <c r="K1546" s="511">
        <f t="shared" ca="1" si="611"/>
        <v>3.2</v>
      </c>
      <c r="L1546" s="508">
        <f t="shared" ca="1" si="612"/>
        <v>1.1429999999999999E-2</v>
      </c>
      <c r="M1546" s="508">
        <f t="shared" ca="1" si="613"/>
        <v>0</v>
      </c>
      <c r="N1546" s="512">
        <f t="shared" ca="1" si="614"/>
        <v>0</v>
      </c>
      <c r="O1546" s="512">
        <f t="shared" ca="1" si="608"/>
        <v>1.0286999999999999E-2</v>
      </c>
      <c r="P1546" s="513">
        <f t="shared" ca="1" si="609"/>
        <v>0</v>
      </c>
      <c r="Q1546" s="514" t="str">
        <f t="shared" ca="1" si="597"/>
        <v>Dump</v>
      </c>
      <c r="R1546" s="515">
        <f t="shared" ca="1" si="598"/>
        <v>0.71111111111111114</v>
      </c>
      <c r="T1546" s="56" t="s">
        <v>617</v>
      </c>
      <c r="U1546" s="56">
        <v>1</v>
      </c>
      <c r="V1546" s="56">
        <v>232231</v>
      </c>
      <c r="W1546" s="56" t="s">
        <v>247</v>
      </c>
      <c r="X1546" s="57">
        <v>46153</v>
      </c>
      <c r="Y1546" s="57">
        <v>46153</v>
      </c>
      <c r="Z1546" s="58">
        <v>0.72847222222222219</v>
      </c>
      <c r="AA1546" s="59">
        <v>35.130000000000003</v>
      </c>
      <c r="AB1546" s="60">
        <f ca="1">+O1723</f>
        <v>1.3838538461538454E-2</v>
      </c>
      <c r="AC1546" s="60">
        <f ca="1">+N1723</f>
        <v>0</v>
      </c>
      <c r="AD1546" s="60" t="s">
        <v>319</v>
      </c>
      <c r="AE1546" s="60" t="str">
        <f>+I1683</f>
        <v>CN053</v>
      </c>
      <c r="AF1546" s="106"/>
      <c r="AG1546" s="107">
        <f ca="1">+AF1557-AB1557</f>
        <v>-1.314188575757911E-2</v>
      </c>
      <c r="AH1546" s="104">
        <f ca="1">+(AF1557-AB1557)/AB1557</f>
        <v>-1</v>
      </c>
    </row>
    <row r="1547" spans="2:38">
      <c r="B1547" s="772" t="s">
        <v>1599</v>
      </c>
      <c r="C1547" s="376">
        <v>1</v>
      </c>
      <c r="D1547" s="771">
        <v>3.2</v>
      </c>
      <c r="E1547" s="104">
        <v>1.6199999999999999E-2</v>
      </c>
      <c r="F1547" s="104"/>
      <c r="H1547" s="386"/>
      <c r="I1547"/>
      <c r="J1547"/>
      <c r="K1547" s="519">
        <f ca="1">SUM(K1520:K1546)</f>
        <v>86.400000000000034</v>
      </c>
      <c r="L1547" s="516">
        <f ca="1">+SUMPRODUCT(L1520:L1546,K1520:K1546)/K1547</f>
        <v>1.5506666666666656E-2</v>
      </c>
      <c r="M1547" s="516">
        <f ca="1">+SUMPRODUCT(M1520:M1546,K1520:K1546)/K1547</f>
        <v>0</v>
      </c>
      <c r="N1547" s="69">
        <f ca="1">+SUMPRODUCT(N1520:N1546,K1520:K1546)/K1547</f>
        <v>0</v>
      </c>
      <c r="O1547" s="552">
        <f ca="1">+SUMPRODUCT(O1520:O1546,K1520:K1546)/K1547</f>
        <v>1.3955999999999996E-2</v>
      </c>
      <c r="P1547" s="69">
        <f ca="1">+SUMPRODUCT(P1520:P1546,K1520:K1546)/K1547</f>
        <v>0</v>
      </c>
      <c r="Q1547"/>
      <c r="R1547"/>
      <c r="T1547" s="413" t="s">
        <v>239</v>
      </c>
      <c r="U1547" s="56">
        <v>2</v>
      </c>
      <c r="V1547" s="56">
        <v>232250</v>
      </c>
      <c r="W1547" s="56" t="s">
        <v>79</v>
      </c>
      <c r="X1547" s="57">
        <v>46153</v>
      </c>
      <c r="Y1547" s="57">
        <v>46153</v>
      </c>
      <c r="Z1547" s="58">
        <v>0.72986111111111107</v>
      </c>
      <c r="AA1547" s="59">
        <v>32.97</v>
      </c>
      <c r="AB1547" s="60">
        <f ca="1">+O1723</f>
        <v>1.3838538461538454E-2</v>
      </c>
      <c r="AC1547" s="60">
        <f ca="1">+N1723</f>
        <v>0</v>
      </c>
      <c r="AD1547" s="60" t="s">
        <v>319</v>
      </c>
      <c r="AE1547" s="60" t="str">
        <f>+I1683</f>
        <v>CN053</v>
      </c>
      <c r="AF1547" s="106"/>
      <c r="AG1547" s="107"/>
      <c r="AH1547" s="104"/>
    </row>
    <row r="1548" spans="2:38">
      <c r="B1548" s="772" t="s">
        <v>1600</v>
      </c>
      <c r="C1548" s="376">
        <v>1</v>
      </c>
      <c r="D1548" s="771">
        <v>3.2</v>
      </c>
      <c r="E1548" s="104">
        <v>8.0999999999999996E-3</v>
      </c>
      <c r="F1548" s="104"/>
      <c r="H1548" s="646"/>
      <c r="I1548"/>
      <c r="J1548"/>
      <c r="K1548" s="551" t="s">
        <v>59</v>
      </c>
      <c r="L1548" s="550">
        <f ca="1">+L1547/0.9</f>
        <v>1.7229629629629619E-2</v>
      </c>
      <c r="M1548" s="518">
        <f ca="1">+M1547/0.9</f>
        <v>0</v>
      </c>
      <c r="N1548"/>
      <c r="O1548"/>
      <c r="P1548"/>
      <c r="Q1548"/>
      <c r="R1548"/>
      <c r="T1548" s="643"/>
      <c r="U1548" s="56">
        <v>3</v>
      </c>
      <c r="V1548" s="56">
        <v>232584</v>
      </c>
      <c r="W1548" s="56" t="s">
        <v>60</v>
      </c>
      <c r="X1548" s="57">
        <v>46156</v>
      </c>
      <c r="Y1548" s="57">
        <v>46156</v>
      </c>
      <c r="Z1548" s="58">
        <v>0.65208333333333335</v>
      </c>
      <c r="AA1548" s="59">
        <v>35.729999999999997</v>
      </c>
      <c r="AB1548" s="60">
        <f ca="1">+O1774</f>
        <v>1.2737250000000002E-2</v>
      </c>
      <c r="AC1548" s="60">
        <f ca="1">+N1774</f>
        <v>0</v>
      </c>
      <c r="AD1548" s="60" t="s">
        <v>319</v>
      </c>
      <c r="AE1548" s="60" t="str">
        <f>+I1765</f>
        <v>EN055</v>
      </c>
      <c r="AF1548" s="106"/>
      <c r="AG1548" s="107"/>
      <c r="AH1548" s="104"/>
    </row>
    <row r="1549" spans="2:38">
      <c r="B1549" s="772" t="s">
        <v>1601</v>
      </c>
      <c r="C1549" s="376">
        <v>1</v>
      </c>
      <c r="D1549" s="771">
        <v>3.2</v>
      </c>
      <c r="E1549" s="104">
        <v>1.9199999999999998E-2</v>
      </c>
      <c r="F1549" s="104">
        <v>1.7000000000000001E-2</v>
      </c>
      <c r="I1549" s="524"/>
      <c r="R1549" s="524"/>
      <c r="T1549" s="643"/>
      <c r="U1549" s="56">
        <v>4</v>
      </c>
      <c r="V1549" s="56">
        <v>232736</v>
      </c>
      <c r="W1549" s="56" t="s">
        <v>60</v>
      </c>
      <c r="X1549" s="57">
        <v>46157</v>
      </c>
      <c r="Y1549" s="57">
        <v>46157</v>
      </c>
      <c r="Z1549" s="58">
        <v>0.62708333333333333</v>
      </c>
      <c r="AA1549" s="59">
        <v>35.14</v>
      </c>
      <c r="AB1549" s="60">
        <f ca="1">+O1762</f>
        <v>1.2203228571428566E-2</v>
      </c>
      <c r="AC1549" s="60">
        <f ca="1">+N1762</f>
        <v>0</v>
      </c>
      <c r="AD1549" s="60" t="s">
        <v>319</v>
      </c>
      <c r="AE1549" s="60" t="str">
        <f>+I1726</f>
        <v>EN054</v>
      </c>
      <c r="AF1549" s="106"/>
      <c r="AG1549" s="107"/>
      <c r="AH1549" s="104"/>
    </row>
    <row r="1550" spans="2:38" ht="29.4" thickBot="1">
      <c r="B1550" s="772" t="s">
        <v>1602</v>
      </c>
      <c r="C1550" s="376">
        <v>1</v>
      </c>
      <c r="D1550" s="771">
        <v>3.2</v>
      </c>
      <c r="E1550" s="104">
        <v>1.0999999999999999E-2</v>
      </c>
      <c r="F1550" s="104">
        <v>1.7000000000000001E-2</v>
      </c>
      <c r="H1550" s="385"/>
      <c r="I1550" s="547" t="s">
        <v>605</v>
      </c>
      <c r="J1550" s="77" t="s">
        <v>63</v>
      </c>
      <c r="K1550" s="507" t="s">
        <v>44</v>
      </c>
      <c r="L1550" s="549" t="s">
        <v>297</v>
      </c>
      <c r="M1550" s="508" t="s">
        <v>292</v>
      </c>
      <c r="N1550" s="545" t="s">
        <v>46</v>
      </c>
      <c r="O1550" s="549" t="s">
        <v>293</v>
      </c>
      <c r="P1550" s="508" t="s">
        <v>294</v>
      </c>
      <c r="Q1550"/>
      <c r="R1550"/>
      <c r="T1550" s="643"/>
      <c r="U1550" s="643">
        <v>5</v>
      </c>
      <c r="V1550" s="56"/>
      <c r="W1550" s="56"/>
      <c r="X1550" s="57"/>
      <c r="Y1550" s="57"/>
      <c r="Z1550" s="58"/>
      <c r="AA1550" s="59"/>
      <c r="AB1550" s="60"/>
      <c r="AC1550" s="60"/>
      <c r="AD1550" s="60"/>
      <c r="AE1550" s="60"/>
      <c r="AF1550" s="106"/>
      <c r="AG1550" s="107"/>
      <c r="AH1550" s="104"/>
    </row>
    <row r="1551" spans="2:38">
      <c r="B1551" s="772" t="s">
        <v>1603</v>
      </c>
      <c r="C1551" s="376">
        <v>1</v>
      </c>
      <c r="D1551" s="771">
        <v>3.2</v>
      </c>
      <c r="E1551" s="104">
        <v>1.7299999999999999E-2</v>
      </c>
      <c r="F1551" s="104">
        <v>1.7000000000000001E-2</v>
      </c>
      <c r="H1551" s="386">
        <v>1204</v>
      </c>
      <c r="I1551" s="510">
        <f t="shared" ref="I1551:I1560" si="615">IF(H1551="",
   IFERROR(MATCH("**", B:B, 0), ""),
   IFERROR(MATCH("* "&amp;H1551&amp;" *", B:B, 0), "")
)</f>
        <v>1511</v>
      </c>
      <c r="J1551" s="53" t="str" cm="1">
        <f t="array" aca="1" ref="J1551" ca="1">INDIRECT("B" &amp; I1551)</f>
        <v>NIVEL 974 M4 7S L31 PM 1204 04-05-2026</v>
      </c>
      <c r="K1551" s="511">
        <f t="shared" ref="K1551:K1560" ca="1" si="616">INDEX(D:D, MATCH(J1551, $B:$B, 0))</f>
        <v>3.2</v>
      </c>
      <c r="L1551" s="508">
        <f t="shared" ref="L1551:L1560" ca="1" si="617">INDEX(E:E, MATCH($J1551, $B:$B, 0))*0.9</f>
        <v>9.4500000000000001E-3</v>
      </c>
      <c r="M1551" s="508">
        <f t="shared" ref="M1551:M1560" ca="1" si="618">INDEX(F:F, MATCH($J1551, $B:$B, 0))*0.9</f>
        <v>0</v>
      </c>
      <c r="N1551" s="512">
        <f t="shared" ref="N1551:N1560" ca="1" si="619">INDEX(G:G, MATCH($J$578, $B:$B, 0))</f>
        <v>0</v>
      </c>
      <c r="O1551" s="512">
        <f ca="1">+IF(L1551=0,N1551*0.9,L1551*0.9)</f>
        <v>8.5050000000000004E-3</v>
      </c>
      <c r="P1551" s="513">
        <f ca="1">+M1551*0.9</f>
        <v>0</v>
      </c>
      <c r="Q1551" s="514" t="str">
        <f t="shared" ref="Q1551:Q1560" ca="1" si="620">+IF(L1551=0,"-","Dump")</f>
        <v>Dump</v>
      </c>
      <c r="R1551" s="515">
        <f t="shared" ref="R1551:R1560" ca="1" si="621">+K1551/4.5</f>
        <v>0.71111111111111114</v>
      </c>
      <c r="T1551" s="643"/>
      <c r="U1551" s="643">
        <v>6</v>
      </c>
      <c r="V1551" s="643"/>
      <c r="W1551" s="56"/>
      <c r="X1551" s="57"/>
      <c r="Y1551" s="57"/>
      <c r="Z1551" s="58"/>
      <c r="AA1551" s="59"/>
      <c r="AB1551" s="60"/>
      <c r="AC1551" s="60"/>
      <c r="AD1551" s="60"/>
      <c r="AE1551" s="60"/>
      <c r="AF1551" s="106"/>
      <c r="AG1551" s="107"/>
      <c r="AH1551" s="104"/>
      <c r="AJ1551" s="95" t="str">
        <f>+I1550</f>
        <v>CN047</v>
      </c>
      <c r="AK1551" s="96" t="s">
        <v>62</v>
      </c>
    </row>
    <row r="1552" spans="2:38" ht="15" thickBot="1">
      <c r="B1552" s="772" t="s">
        <v>1604</v>
      </c>
      <c r="C1552" s="376">
        <v>1</v>
      </c>
      <c r="D1552" s="771">
        <v>3.2</v>
      </c>
      <c r="E1552" s="104">
        <v>1.1599999999999999E-2</v>
      </c>
      <c r="F1552" s="104">
        <v>1.7000000000000001E-2</v>
      </c>
      <c r="H1552" s="386">
        <v>1205</v>
      </c>
      <c r="I1552" s="510">
        <f t="shared" si="615"/>
        <v>1512</v>
      </c>
      <c r="J1552" s="53" t="str" cm="1">
        <f t="array" aca="1" ref="J1552" ca="1">INDIRECT("B" &amp; I1552)</f>
        <v>NIVEL 974 M4 7S L31 PM 1205 04-05-2026</v>
      </c>
      <c r="K1552" s="511">
        <f t="shared" ca="1" si="616"/>
        <v>3.2</v>
      </c>
      <c r="L1552" s="508">
        <f t="shared" ca="1" si="617"/>
        <v>9.2700000000000005E-3</v>
      </c>
      <c r="M1552" s="508">
        <f t="shared" ca="1" si="618"/>
        <v>0</v>
      </c>
      <c r="N1552" s="512">
        <f t="shared" ca="1" si="619"/>
        <v>0</v>
      </c>
      <c r="O1552" s="512">
        <f t="shared" ref="O1552:O1560" ca="1" si="622">+IF(L1552=0,N1552*0.9,L1552*0.9)</f>
        <v>8.3430000000000015E-3</v>
      </c>
      <c r="P1552" s="513">
        <f t="shared" ref="P1552:P1560" ca="1" si="623">+M1552*0.9</f>
        <v>0</v>
      </c>
      <c r="Q1552" s="514" t="str">
        <f t="shared" ca="1" si="620"/>
        <v>Dump</v>
      </c>
      <c r="R1552" s="515">
        <f t="shared" ca="1" si="621"/>
        <v>0.71111111111111114</v>
      </c>
      <c r="T1552" s="643"/>
      <c r="U1552" s="643">
        <v>7</v>
      </c>
      <c r="V1552" s="643"/>
      <c r="W1552" s="56"/>
      <c r="X1552" s="57"/>
      <c r="Y1552" s="57"/>
      <c r="Z1552" s="58"/>
      <c r="AA1552" s="109"/>
      <c r="AB1552" s="60"/>
      <c r="AC1552" s="60"/>
      <c r="AD1552" s="60"/>
      <c r="AE1552" s="60"/>
      <c r="AF1552" s="106"/>
      <c r="AG1552" s="107"/>
      <c r="AH1552" s="104"/>
      <c r="AJ1552" s="520">
        <f ca="1">+K1561-SUMIF(AE:AE, AJ1551, AA:AA)</f>
        <v>31.999999999999996</v>
      </c>
      <c r="AK1552" s="521">
        <f ca="1">O1561</f>
        <v>9.2826000000000037E-3</v>
      </c>
      <c r="AL1552" s="102">
        <f ca="1">COUNTIF(AE:AE, AJ1551)</f>
        <v>0</v>
      </c>
    </row>
    <row r="1553" spans="2:38" ht="15" thickBot="1">
      <c r="B1553" s="772" t="s">
        <v>1605</v>
      </c>
      <c r="C1553" s="376">
        <v>1</v>
      </c>
      <c r="D1553" s="771">
        <v>3.2</v>
      </c>
      <c r="E1553" s="104">
        <v>1.6199999999999999E-2</v>
      </c>
      <c r="F1553" s="104">
        <v>1.7000000000000001E-2</v>
      </c>
      <c r="H1553" s="386">
        <v>1206</v>
      </c>
      <c r="I1553" s="510">
        <f t="shared" si="615"/>
        <v>1513</v>
      </c>
      <c r="J1553" s="53" t="str" cm="1">
        <f t="array" aca="1" ref="J1553" ca="1">INDIRECT("B" &amp; I1553)</f>
        <v>NIVEL 974 M4 7S L31 PM 1206 04-05-2026</v>
      </c>
      <c r="K1553" s="511">
        <f t="shared" ca="1" si="616"/>
        <v>3.2</v>
      </c>
      <c r="L1553" s="508">
        <f t="shared" ca="1" si="617"/>
        <v>7.5599999999999999E-3</v>
      </c>
      <c r="M1553" s="508">
        <f t="shared" ca="1" si="618"/>
        <v>0</v>
      </c>
      <c r="N1553" s="512">
        <f t="shared" ca="1" si="619"/>
        <v>0</v>
      </c>
      <c r="O1553" s="512">
        <f t="shared" ca="1" si="622"/>
        <v>6.8040000000000002E-3</v>
      </c>
      <c r="P1553" s="513">
        <f t="shared" ca="1" si="623"/>
        <v>0</v>
      </c>
      <c r="Q1553" s="514" t="str">
        <f t="shared" ca="1" si="620"/>
        <v>Dump</v>
      </c>
      <c r="R1553" s="515">
        <f t="shared" ca="1" si="621"/>
        <v>0.71111111111111114</v>
      </c>
      <c r="T1553" s="643"/>
      <c r="U1553" s="643">
        <v>8</v>
      </c>
      <c r="V1553" s="643"/>
      <c r="W1553" s="56"/>
      <c r="X1553" s="57"/>
      <c r="Y1553" s="57"/>
      <c r="Z1553" s="62"/>
      <c r="AA1553" s="109"/>
      <c r="AB1553" s="60"/>
      <c r="AC1553" s="60"/>
      <c r="AD1553" s="60"/>
      <c r="AE1553" s="60"/>
      <c r="AF1553" s="106"/>
      <c r="AG1553" s="107"/>
      <c r="AH1553" s="104"/>
      <c r="AJ1553" s="105" t="s">
        <v>83</v>
      </c>
      <c r="AK1553" s="101"/>
    </row>
    <row r="1554" spans="2:38">
      <c r="B1554" s="772" t="s">
        <v>1606</v>
      </c>
      <c r="C1554" s="376">
        <v>1</v>
      </c>
      <c r="D1554" s="771">
        <v>3.2</v>
      </c>
      <c r="E1554" s="104">
        <v>1.7600000000000001E-2</v>
      </c>
      <c r="F1554" s="104">
        <v>1.7000000000000001E-2</v>
      </c>
      <c r="H1554" s="386">
        <v>1207</v>
      </c>
      <c r="I1554" s="510">
        <f t="shared" si="615"/>
        <v>1514</v>
      </c>
      <c r="J1554" s="53" t="str" cm="1">
        <f t="array" aca="1" ref="J1554" ca="1">INDIRECT("B" &amp; I1554)</f>
        <v>NIVEL 974 M4 7S L31 PM 1207 04-05-2026</v>
      </c>
      <c r="K1554" s="511">
        <f t="shared" ca="1" si="616"/>
        <v>3.2</v>
      </c>
      <c r="L1554" s="508">
        <f t="shared" ca="1" si="617"/>
        <v>8.7299999999999999E-3</v>
      </c>
      <c r="M1554" s="508">
        <f t="shared" ca="1" si="618"/>
        <v>0</v>
      </c>
      <c r="N1554" s="512">
        <f t="shared" ca="1" si="619"/>
        <v>0</v>
      </c>
      <c r="O1554" s="512">
        <f t="shared" ca="1" si="622"/>
        <v>7.8569999999999994E-3</v>
      </c>
      <c r="P1554" s="513">
        <f t="shared" ca="1" si="623"/>
        <v>0</v>
      </c>
      <c r="Q1554" s="514" t="str">
        <f t="shared" ca="1" si="620"/>
        <v>Dump</v>
      </c>
      <c r="R1554" s="515">
        <f t="shared" ca="1" si="621"/>
        <v>0.71111111111111114</v>
      </c>
      <c r="T1554" s="635"/>
      <c r="U1554" s="643">
        <v>9</v>
      </c>
      <c r="V1554" s="643"/>
      <c r="W1554" s="643"/>
      <c r="X1554" s="57"/>
      <c r="Y1554" s="57"/>
      <c r="Z1554" s="62"/>
      <c r="AA1554" s="59"/>
      <c r="AB1554" s="60"/>
      <c r="AC1554" s="60"/>
      <c r="AD1554" s="60"/>
      <c r="AE1554" s="60"/>
      <c r="AF1554" s="106"/>
      <c r="AG1554" s="107"/>
      <c r="AH1554" s="104"/>
    </row>
    <row r="1555" spans="2:38">
      <c r="B1555" s="772" t="s">
        <v>1607</v>
      </c>
      <c r="C1555" s="376">
        <v>1</v>
      </c>
      <c r="D1555" s="771">
        <v>3.2</v>
      </c>
      <c r="E1555" s="104">
        <v>1.5900000000000001E-2</v>
      </c>
      <c r="F1555" s="104">
        <v>1.7000000000000001E-2</v>
      </c>
      <c r="H1555" s="386">
        <v>1208</v>
      </c>
      <c r="I1555" s="510">
        <f t="shared" si="615"/>
        <v>1515</v>
      </c>
      <c r="J1555" s="53" t="str" cm="1">
        <f t="array" aca="1" ref="J1555" ca="1">INDIRECT("B" &amp; I1555)</f>
        <v>NIVEL 974 M4 7S L31 PM 1208 04-05-2026</v>
      </c>
      <c r="K1555" s="511">
        <f t="shared" ca="1" si="616"/>
        <v>3.2</v>
      </c>
      <c r="L1555" s="508">
        <f t="shared" ca="1" si="617"/>
        <v>9.4500000000000001E-3</v>
      </c>
      <c r="M1555" s="508">
        <f t="shared" ca="1" si="618"/>
        <v>0</v>
      </c>
      <c r="N1555" s="512">
        <f t="shared" ca="1" si="619"/>
        <v>0</v>
      </c>
      <c r="O1555" s="512">
        <f t="shared" ca="1" si="622"/>
        <v>8.5050000000000004E-3</v>
      </c>
      <c r="P1555" s="513">
        <f t="shared" ca="1" si="623"/>
        <v>0</v>
      </c>
      <c r="Q1555" s="514" t="str">
        <f t="shared" ca="1" si="620"/>
        <v>Dump</v>
      </c>
      <c r="R1555" s="515">
        <f t="shared" ca="1" si="621"/>
        <v>0.71111111111111114</v>
      </c>
      <c r="T1555" s="635"/>
      <c r="U1555" s="643">
        <v>10</v>
      </c>
      <c r="V1555" s="643"/>
      <c r="W1555" s="643"/>
      <c r="X1555" s="57"/>
      <c r="Y1555" s="57"/>
      <c r="Z1555" s="62"/>
      <c r="AA1555" s="63"/>
      <c r="AB1555" s="60"/>
      <c r="AC1555" s="60"/>
      <c r="AD1555" s="60"/>
      <c r="AE1555" s="60"/>
      <c r="AF1555" s="106"/>
      <c r="AG1555" s="107"/>
      <c r="AH1555" s="104"/>
    </row>
    <row r="1556" spans="2:38" ht="15" thickBot="1">
      <c r="B1556" s="772" t="s">
        <v>1608</v>
      </c>
      <c r="C1556" s="376">
        <v>1</v>
      </c>
      <c r="D1556" s="771">
        <v>3.2</v>
      </c>
      <c r="E1556" s="104">
        <v>1.2699999999999999E-2</v>
      </c>
      <c r="F1556" s="104">
        <v>1.7000000000000001E-2</v>
      </c>
      <c r="H1556" s="386">
        <v>1209</v>
      </c>
      <c r="I1556" s="510">
        <f t="shared" si="615"/>
        <v>1516</v>
      </c>
      <c r="J1556" s="53" t="str" cm="1">
        <f t="array" aca="1" ref="J1556" ca="1">INDIRECT("B" &amp; I1556)</f>
        <v>NIVEL 974 M4 7S L31 PM 1209 04-05-2026</v>
      </c>
      <c r="K1556" s="511">
        <f t="shared" ca="1" si="616"/>
        <v>3.2</v>
      </c>
      <c r="L1556" s="508">
        <f t="shared" ca="1" si="617"/>
        <v>5.7600000000000004E-3</v>
      </c>
      <c r="M1556" s="508">
        <f t="shared" ca="1" si="618"/>
        <v>0</v>
      </c>
      <c r="N1556" s="512">
        <f t="shared" ca="1" si="619"/>
        <v>0</v>
      </c>
      <c r="O1556" s="512">
        <f t="shared" ca="1" si="622"/>
        <v>5.1840000000000002E-3</v>
      </c>
      <c r="P1556" s="513">
        <f t="shared" ca="1" si="623"/>
        <v>0</v>
      </c>
      <c r="Q1556" s="514" t="str">
        <f t="shared" ca="1" si="620"/>
        <v>Dump</v>
      </c>
      <c r="R1556" s="515">
        <f t="shared" ca="1" si="621"/>
        <v>0.71111111111111114</v>
      </c>
      <c r="T1556" s="635"/>
      <c r="U1556" s="643">
        <v>11</v>
      </c>
      <c r="V1556" s="643"/>
      <c r="W1556" s="643"/>
      <c r="X1556" s="57"/>
      <c r="Y1556" s="57"/>
      <c r="Z1556" s="62"/>
      <c r="AA1556" s="63"/>
      <c r="AB1556" s="60"/>
      <c r="AC1556" s="60"/>
      <c r="AD1556" s="60"/>
      <c r="AE1556" s="60"/>
      <c r="AF1556" s="106"/>
      <c r="AG1556" s="635"/>
      <c r="AH1556" s="635"/>
    </row>
    <row r="1557" spans="2:38" ht="15" thickBot="1">
      <c r="B1557" s="772" t="s">
        <v>1609</v>
      </c>
      <c r="C1557" s="376">
        <v>1</v>
      </c>
      <c r="D1557" s="771">
        <v>3.2</v>
      </c>
      <c r="E1557" s="104">
        <v>1.6899999999999998E-2</v>
      </c>
      <c r="F1557" s="104">
        <v>1.7000000000000001E-2</v>
      </c>
      <c r="H1557" s="386">
        <v>1210</v>
      </c>
      <c r="I1557" s="510">
        <f t="shared" si="615"/>
        <v>1517</v>
      </c>
      <c r="J1557" s="53" t="str" cm="1">
        <f t="array" aca="1" ref="J1557" ca="1">INDIRECT("B" &amp; I1557)</f>
        <v>NIVEL 974 M4 7S L31 PM 1210 04-05-2026</v>
      </c>
      <c r="K1557" s="511">
        <f t="shared" ca="1" si="616"/>
        <v>3.2</v>
      </c>
      <c r="L1557" s="508">
        <f t="shared" ca="1" si="617"/>
        <v>1.512E-2</v>
      </c>
      <c r="M1557" s="508">
        <f t="shared" ca="1" si="618"/>
        <v>0</v>
      </c>
      <c r="N1557" s="512">
        <f t="shared" ca="1" si="619"/>
        <v>0</v>
      </c>
      <c r="O1557" s="512">
        <f t="shared" ca="1" si="622"/>
        <v>1.3608E-2</v>
      </c>
      <c r="P1557" s="513">
        <f t="shared" ca="1" si="623"/>
        <v>0</v>
      </c>
      <c r="Q1557" s="514" t="str">
        <f t="shared" ca="1" si="620"/>
        <v>Dump</v>
      </c>
      <c r="R1557" s="515">
        <f t="shared" ca="1" si="621"/>
        <v>0.71111111111111114</v>
      </c>
      <c r="T1557" s="635"/>
      <c r="U1557" s="635"/>
      <c r="V1557" s="635"/>
      <c r="W1557" s="635"/>
      <c r="X1557" s="635"/>
      <c r="Y1557" s="635"/>
      <c r="Z1557" s="635"/>
      <c r="AA1557" s="64">
        <f>SUM(AA1546:AA1556)</f>
        <v>138.96999999999997</v>
      </c>
      <c r="AB1557" s="624">
        <f ca="1">+SUMPRODUCT(AA1546:AA1556,AB1546:AB1556)/AA1557</f>
        <v>1.314188575757911E-2</v>
      </c>
      <c r="AC1557" s="66" t="e">
        <f ca="1">+SUMPRODUCT(Z1546:Z1556,AC1546:AC1556)/Z1557</f>
        <v>#DIV/0!</v>
      </c>
      <c r="AD1557" s="66">
        <f>+SUMPRODUCT(AA1546:AA1556,AD1546:AD1556)/AA1557</f>
        <v>0</v>
      </c>
      <c r="AE1557" s="67"/>
      <c r="AF1557" s="110">
        <v>0</v>
      </c>
      <c r="AG1557" s="635"/>
      <c r="AH1557" s="635"/>
    </row>
    <row r="1558" spans="2:38">
      <c r="B1558" s="772" t="s">
        <v>1610</v>
      </c>
      <c r="C1558" s="376">
        <v>1</v>
      </c>
      <c r="D1558" s="771">
        <v>3.2</v>
      </c>
      <c r="E1558" s="104">
        <v>1.2E-2</v>
      </c>
      <c r="F1558" s="104">
        <v>1.7000000000000001E-2</v>
      </c>
      <c r="H1558" s="386">
        <v>1211</v>
      </c>
      <c r="I1558" s="510">
        <f t="shared" si="615"/>
        <v>1518</v>
      </c>
      <c r="J1558" s="53" t="str" cm="1">
        <f t="array" aca="1" ref="J1558" ca="1">INDIRECT("B" &amp; I1558)</f>
        <v>NIVEL 974 M4 7S L31 PM 1211 04-05-2026</v>
      </c>
      <c r="K1558" s="511">
        <f t="shared" ca="1" si="616"/>
        <v>3.2</v>
      </c>
      <c r="L1558" s="508">
        <f t="shared" ca="1" si="617"/>
        <v>1.188E-2</v>
      </c>
      <c r="M1558" s="508">
        <f t="shared" ca="1" si="618"/>
        <v>0</v>
      </c>
      <c r="N1558" s="512">
        <f t="shared" ca="1" si="619"/>
        <v>0</v>
      </c>
      <c r="O1558" s="512">
        <f t="shared" ca="1" si="622"/>
        <v>1.0692E-2</v>
      </c>
      <c r="P1558" s="513">
        <f t="shared" ca="1" si="623"/>
        <v>0</v>
      </c>
      <c r="Q1558" s="514" t="str">
        <f t="shared" ca="1" si="620"/>
        <v>Dump</v>
      </c>
      <c r="R1558" s="515">
        <f t="shared" ca="1" si="621"/>
        <v>0.71111111111111114</v>
      </c>
      <c r="T1558" s="635"/>
      <c r="U1558" s="635"/>
      <c r="V1558" s="635"/>
      <c r="W1558" s="635"/>
      <c r="X1558" s="635"/>
      <c r="Y1558" s="635"/>
      <c r="Z1558" s="635"/>
      <c r="AA1558" s="635"/>
      <c r="AB1558" s="635"/>
      <c r="AC1558" s="635"/>
      <c r="AD1558" s="635"/>
      <c r="AE1558" s="635"/>
      <c r="AF1558" s="635"/>
      <c r="AG1558" s="635"/>
    </row>
    <row r="1559" spans="2:38" ht="28.8">
      <c r="B1559" s="772" t="s">
        <v>1611</v>
      </c>
      <c r="C1559" s="376">
        <v>1</v>
      </c>
      <c r="D1559" s="771">
        <v>3.2</v>
      </c>
      <c r="E1559" s="104">
        <v>2.1000000000000001E-2</v>
      </c>
      <c r="F1559" s="104">
        <v>1.7000000000000001E-2</v>
      </c>
      <c r="H1559" s="386">
        <v>1212</v>
      </c>
      <c r="I1559" s="510">
        <f t="shared" si="615"/>
        <v>1519</v>
      </c>
      <c r="J1559" s="53" t="str" cm="1">
        <f t="array" aca="1" ref="J1559" ca="1">INDIRECT("B" &amp; I1559)</f>
        <v>NIVEL 974 M4 7S L31 PM 1212 04-05-2026</v>
      </c>
      <c r="K1559" s="511">
        <f t="shared" ca="1" si="616"/>
        <v>3.2</v>
      </c>
      <c r="L1559" s="508">
        <f t="shared" ca="1" si="617"/>
        <v>1.1520000000000001E-2</v>
      </c>
      <c r="M1559" s="508">
        <f t="shared" ca="1" si="618"/>
        <v>0</v>
      </c>
      <c r="N1559" s="512">
        <f t="shared" ca="1" si="619"/>
        <v>0</v>
      </c>
      <c r="O1559" s="512">
        <f t="shared" ca="1" si="622"/>
        <v>1.0368E-2</v>
      </c>
      <c r="P1559" s="513">
        <f t="shared" ca="1" si="623"/>
        <v>0</v>
      </c>
      <c r="Q1559" s="514" t="str">
        <f t="shared" ca="1" si="620"/>
        <v>Dump</v>
      </c>
      <c r="R1559" s="515">
        <f t="shared" ca="1" si="621"/>
        <v>0.71111111111111114</v>
      </c>
      <c r="T1559" s="47" t="s">
        <v>48</v>
      </c>
      <c r="U1559" s="48" t="s">
        <v>49</v>
      </c>
      <c r="V1559" s="48" t="s">
        <v>50</v>
      </c>
      <c r="W1559" s="48" t="s">
        <v>51</v>
      </c>
      <c r="X1559" s="49" t="s">
        <v>52</v>
      </c>
      <c r="Y1559" s="49" t="s">
        <v>53</v>
      </c>
      <c r="Z1559" s="48" t="s">
        <v>54</v>
      </c>
      <c r="AA1559" s="50" t="s">
        <v>55</v>
      </c>
      <c r="AB1559" s="48" t="s">
        <v>56</v>
      </c>
      <c r="AC1559" s="51" t="s">
        <v>12</v>
      </c>
      <c r="AD1559" s="51" t="s">
        <v>295</v>
      </c>
      <c r="AE1559" s="48" t="s">
        <v>57</v>
      </c>
      <c r="AF1559" s="48" t="s">
        <v>66</v>
      </c>
      <c r="AG1559" s="48" t="s">
        <v>67</v>
      </c>
      <c r="AH1559" s="48" t="s">
        <v>68</v>
      </c>
    </row>
    <row r="1560" spans="2:38">
      <c r="B1560" s="772" t="s">
        <v>1612</v>
      </c>
      <c r="C1560" s="376">
        <v>1</v>
      </c>
      <c r="D1560" s="771">
        <v>3.2</v>
      </c>
      <c r="E1560" s="104">
        <v>1.4500000000000001E-2</v>
      </c>
      <c r="F1560" s="104">
        <v>1.7000000000000001E-2</v>
      </c>
      <c r="H1560" s="386">
        <v>1213</v>
      </c>
      <c r="I1560" s="510">
        <f t="shared" si="615"/>
        <v>1520</v>
      </c>
      <c r="J1560" s="53" t="str" cm="1">
        <f t="array" aca="1" ref="J1560" ca="1">INDIRECT("B" &amp; I1560)</f>
        <v>NIVEL 974 M4 7S L31 PM 1213 04-05-2026</v>
      </c>
      <c r="K1560" s="511">
        <f t="shared" ca="1" si="616"/>
        <v>3.2</v>
      </c>
      <c r="L1560" s="508">
        <f t="shared" ca="1" si="617"/>
        <v>1.4400000000000001E-2</v>
      </c>
      <c r="M1560" s="508">
        <f t="shared" ca="1" si="618"/>
        <v>0</v>
      </c>
      <c r="N1560" s="512">
        <f t="shared" ca="1" si="619"/>
        <v>0</v>
      </c>
      <c r="O1560" s="512">
        <f t="shared" ca="1" si="622"/>
        <v>1.2960000000000001E-2</v>
      </c>
      <c r="P1560" s="513">
        <f t="shared" ca="1" si="623"/>
        <v>0</v>
      </c>
      <c r="Q1560" s="514" t="str">
        <f t="shared" ca="1" si="620"/>
        <v>Dump</v>
      </c>
      <c r="R1560" s="515">
        <f t="shared" ca="1" si="621"/>
        <v>0.71111111111111114</v>
      </c>
      <c r="T1560" s="56" t="s">
        <v>650</v>
      </c>
      <c r="U1560" s="56">
        <v>1</v>
      </c>
      <c r="V1560" s="12">
        <v>233289</v>
      </c>
      <c r="W1560" s="56" t="s">
        <v>60</v>
      </c>
      <c r="X1560" s="57">
        <v>46163</v>
      </c>
      <c r="Y1560" s="57">
        <v>46163</v>
      </c>
      <c r="Z1560" s="58">
        <v>0.53819444444444442</v>
      </c>
      <c r="AA1560" s="59">
        <v>35.81</v>
      </c>
      <c r="AB1560" s="60">
        <f ca="1">+O2065</f>
        <v>1.3297698630136988E-2</v>
      </c>
      <c r="AC1560" s="60">
        <f ca="1">+N2065</f>
        <v>0</v>
      </c>
      <c r="AD1560" s="60" t="s">
        <v>319</v>
      </c>
      <c r="AE1560" s="60" t="str">
        <f>+I2049</f>
        <v>EN070</v>
      </c>
      <c r="AF1560" s="106"/>
      <c r="AG1560" s="107">
        <f ca="1">+AF1571-AB1571</f>
        <v>-1.1895073959860737E-2</v>
      </c>
      <c r="AH1560" s="104">
        <f ca="1">+(AF1571-AB1571)/AB1571</f>
        <v>-1</v>
      </c>
    </row>
    <row r="1561" spans="2:38">
      <c r="B1561" s="772" t="s">
        <v>1613</v>
      </c>
      <c r="C1561" s="376">
        <v>1</v>
      </c>
      <c r="D1561" s="771">
        <v>3.2</v>
      </c>
      <c r="E1561" s="104">
        <v>1.4200000000000001E-2</v>
      </c>
      <c r="F1561" s="104">
        <v>1.7000000000000001E-2</v>
      </c>
      <c r="H1561" s="386"/>
      <c r="I1561"/>
      <c r="J1561"/>
      <c r="K1561" s="519">
        <f ca="1">SUM(K1551:K1560)</f>
        <v>31.999999999999996</v>
      </c>
      <c r="L1561" s="516">
        <f ca="1">+SUMPRODUCT(L1551:L1560,K1551:K1560)/K1561</f>
        <v>1.0314000000000002E-2</v>
      </c>
      <c r="M1561" s="516">
        <f ca="1">+SUMPRODUCT(M1551:M1560,K1551:K1560)/K1561</f>
        <v>0</v>
      </c>
      <c r="N1561" s="69">
        <f ca="1">+SUMPRODUCT(N1551:N1560,K1551:K1560)/K1561</f>
        <v>0</v>
      </c>
      <c r="O1561" s="552">
        <f ca="1">+SUMPRODUCT(O1551:O1560,K1551:K1560)/K1561</f>
        <v>9.2826000000000037E-3</v>
      </c>
      <c r="P1561" s="69">
        <f ca="1">+SUMPRODUCT(P1551:P1560,K1551:K1560)/K1561</f>
        <v>0</v>
      </c>
      <c r="Q1561"/>
      <c r="R1561"/>
      <c r="T1561" s="413" t="s">
        <v>239</v>
      </c>
      <c r="U1561" s="56">
        <v>2</v>
      </c>
      <c r="V1561" s="56">
        <v>233286</v>
      </c>
      <c r="W1561" s="56" t="s">
        <v>78</v>
      </c>
      <c r="X1561" s="57">
        <v>46163</v>
      </c>
      <c r="Y1561" s="57">
        <v>46163</v>
      </c>
      <c r="Z1561" s="58">
        <v>0.53749999999999998</v>
      </c>
      <c r="AA1561" s="59">
        <v>27.4</v>
      </c>
      <c r="AB1561" s="60">
        <f ca="1">+O2108</f>
        <v>1.0343076923076918E-2</v>
      </c>
      <c r="AC1561" s="60">
        <f ca="1">+N2108</f>
        <v>0</v>
      </c>
      <c r="AD1561" s="60" t="s">
        <v>319</v>
      </c>
      <c r="AE1561" s="60" t="str">
        <f>+I2081</f>
        <v>EN072</v>
      </c>
      <c r="AF1561" s="106"/>
      <c r="AG1561" s="107"/>
      <c r="AH1561" s="104"/>
    </row>
    <row r="1562" spans="2:38">
      <c r="B1562" s="772" t="s">
        <v>1614</v>
      </c>
      <c r="C1562" s="376">
        <v>1</v>
      </c>
      <c r="D1562" s="771">
        <v>3.2</v>
      </c>
      <c r="E1562" s="104">
        <v>2.2200000000000001E-2</v>
      </c>
      <c r="F1562" s="104">
        <v>1.7000000000000001E-2</v>
      </c>
      <c r="H1562" s="646"/>
      <c r="I1562"/>
      <c r="J1562"/>
      <c r="K1562" s="551" t="s">
        <v>59</v>
      </c>
      <c r="L1562" s="550">
        <f ca="1">+L1561/0.9</f>
        <v>1.1460000000000001E-2</v>
      </c>
      <c r="M1562" s="518">
        <f ca="1">+M1561/0.9</f>
        <v>0</v>
      </c>
      <c r="N1562"/>
      <c r="O1562"/>
      <c r="P1562"/>
      <c r="Q1562"/>
      <c r="R1562"/>
      <c r="T1562" s="676"/>
      <c r="U1562" s="56">
        <v>3</v>
      </c>
      <c r="V1562" s="56">
        <v>233597</v>
      </c>
      <c r="W1562" s="56" t="s">
        <v>247</v>
      </c>
      <c r="X1562" s="57">
        <v>46167</v>
      </c>
      <c r="Y1562" s="57">
        <v>46167</v>
      </c>
      <c r="Z1562" s="58">
        <v>0.89930555555555558</v>
      </c>
      <c r="AA1562" s="118">
        <v>27.26</v>
      </c>
      <c r="AB1562" s="60">
        <f ca="1">+O2158</f>
        <v>1.1768624999999998E-2</v>
      </c>
      <c r="AC1562" s="60">
        <f ca="1">+N2158</f>
        <v>0</v>
      </c>
      <c r="AD1562" s="60" t="s">
        <v>319</v>
      </c>
      <c r="AE1562" s="60" t="str">
        <f>+I2133</f>
        <v>EN074</v>
      </c>
      <c r="AF1562" s="106"/>
      <c r="AG1562" s="107"/>
      <c r="AH1562" s="104"/>
    </row>
    <row r="1563" spans="2:38" ht="15" thickBot="1">
      <c r="B1563" s="772" t="s">
        <v>1615</v>
      </c>
      <c r="C1563" s="376">
        <v>1</v>
      </c>
      <c r="D1563" s="771">
        <v>3.2</v>
      </c>
      <c r="E1563" s="104">
        <v>1.7100000000000001E-2</v>
      </c>
      <c r="F1563" s="104">
        <v>1.7000000000000001E-2</v>
      </c>
      <c r="I1563" s="524"/>
      <c r="R1563" s="524"/>
      <c r="T1563" s="676"/>
      <c r="U1563" s="56">
        <v>4</v>
      </c>
      <c r="V1563" s="56">
        <v>233654</v>
      </c>
      <c r="W1563" s="56" t="s">
        <v>60</v>
      </c>
      <c r="X1563" s="57">
        <v>46168</v>
      </c>
      <c r="Y1563" s="57">
        <v>46168</v>
      </c>
      <c r="Z1563" s="58">
        <v>0.5180555555555556</v>
      </c>
      <c r="AA1563" s="59">
        <v>33.659999999999997</v>
      </c>
      <c r="AB1563" s="60">
        <f ca="1">+O2158</f>
        <v>1.1768624999999998E-2</v>
      </c>
      <c r="AC1563" s="60">
        <f ca="1">+N2158</f>
        <v>0</v>
      </c>
      <c r="AD1563" s="60" t="s">
        <v>319</v>
      </c>
      <c r="AE1563" s="60" t="str">
        <f>+I2133</f>
        <v>EN074</v>
      </c>
      <c r="AF1563" s="106"/>
      <c r="AG1563" s="107"/>
      <c r="AH1563" s="104"/>
    </row>
    <row r="1564" spans="2:38" ht="28.8">
      <c r="B1564" s="772" t="s">
        <v>1616</v>
      </c>
      <c r="C1564" s="376">
        <v>1</v>
      </c>
      <c r="D1564" s="771">
        <v>3.2</v>
      </c>
      <c r="E1564" s="104">
        <v>1.84E-2</v>
      </c>
      <c r="F1564" s="104">
        <v>1.7000000000000001E-2</v>
      </c>
      <c r="H1564" s="385"/>
      <c r="I1564" s="547" t="s">
        <v>606</v>
      </c>
      <c r="J1564" s="77" t="s">
        <v>63</v>
      </c>
      <c r="K1564" s="507" t="s">
        <v>44</v>
      </c>
      <c r="L1564" s="549" t="s">
        <v>297</v>
      </c>
      <c r="M1564" s="508" t="s">
        <v>292</v>
      </c>
      <c r="N1564" s="545" t="s">
        <v>46</v>
      </c>
      <c r="O1564" s="549" t="s">
        <v>293</v>
      </c>
      <c r="P1564" s="508" t="s">
        <v>294</v>
      </c>
      <c r="Q1564"/>
      <c r="R1564"/>
      <c r="T1564" s="676"/>
      <c r="U1564" s="676">
        <v>5</v>
      </c>
      <c r="V1564" s="56"/>
      <c r="W1564" s="56"/>
      <c r="X1564" s="57"/>
      <c r="Y1564" s="57"/>
      <c r="Z1564" s="58"/>
      <c r="AA1564" s="59"/>
      <c r="AB1564" s="60"/>
      <c r="AC1564" s="60"/>
      <c r="AD1564" s="60"/>
      <c r="AE1564" s="60"/>
      <c r="AF1564" s="106"/>
      <c r="AG1564" s="107"/>
      <c r="AH1564" s="104"/>
      <c r="AJ1564" s="95" t="str">
        <f>+I1564</f>
        <v>EN048</v>
      </c>
      <c r="AK1564" s="96" t="s">
        <v>62</v>
      </c>
    </row>
    <row r="1565" spans="2:38" ht="15" thickBot="1">
      <c r="B1565" s="772" t="s">
        <v>1617</v>
      </c>
      <c r="C1565" s="376">
        <v>1</v>
      </c>
      <c r="D1565" s="771">
        <v>3.2</v>
      </c>
      <c r="E1565" s="104">
        <v>1.5800000000000002E-2</v>
      </c>
      <c r="F1565" s="104">
        <v>1.7000000000000001E-2</v>
      </c>
      <c r="H1565" s="386">
        <v>1214</v>
      </c>
      <c r="I1565" s="510">
        <f>IF(H1565="",
   IFERROR(MATCH("**", B:B, 0), ""),
   IFERROR(MATCH("* "&amp;H1565&amp;" *", B:B, 0), "")
)</f>
        <v>1521</v>
      </c>
      <c r="J1565" s="53" t="str" cm="1">
        <f t="array" aca="1" ref="J1565" ca="1">INDIRECT("B" &amp; I1565)</f>
        <v>NIVEL 974 M4 6N PM 1214 05-05-2026</v>
      </c>
      <c r="K1565" s="511">
        <f ca="1">INDEX(D:D, MATCH(J1565, $B:$B, 0))</f>
        <v>3.2</v>
      </c>
      <c r="L1565" s="508">
        <f ca="1">INDEX(E:E, MATCH($J1565, $B:$B, 0))*0.9</f>
        <v>1.3590000000000001E-2</v>
      </c>
      <c r="M1565" s="508">
        <f ca="1">INDEX(F:F, MATCH($J1565, $B:$B, 0))*0.9</f>
        <v>0</v>
      </c>
      <c r="N1565" s="512">
        <f ca="1">INDEX(G:G, MATCH($J$578, $B:$B, 0))</f>
        <v>0</v>
      </c>
      <c r="O1565" s="512">
        <f ca="1">+IF(L1565=0,N1565*0.9,L1565*0.9)</f>
        <v>1.2231000000000002E-2</v>
      </c>
      <c r="P1565" s="513">
        <f ca="1">+M1565*0.9</f>
        <v>0</v>
      </c>
      <c r="Q1565" s="514" t="str">
        <f t="shared" ref="Q1565:Q1597" ca="1" si="624">+IF(L1565=0,"-","Dump")</f>
        <v>Dump</v>
      </c>
      <c r="R1565" s="515">
        <f t="shared" ref="R1565:R1597" ca="1" si="625">+K1565/4.5</f>
        <v>0.71111111111111114</v>
      </c>
      <c r="T1565" s="676"/>
      <c r="U1565" s="676">
        <v>6</v>
      </c>
      <c r="V1565" s="676"/>
      <c r="W1565" s="56"/>
      <c r="X1565" s="57"/>
      <c r="Y1565" s="57"/>
      <c r="Z1565" s="58"/>
      <c r="AA1565" s="59"/>
      <c r="AB1565" s="60"/>
      <c r="AC1565" s="60"/>
      <c r="AD1565" s="60"/>
      <c r="AE1565" s="60"/>
      <c r="AF1565" s="106"/>
      <c r="AG1565" s="107"/>
      <c r="AH1565" s="104"/>
      <c r="AJ1565" s="520">
        <f ca="1">+K1598-SUMIF(AE:AE, AJ1564, AA:AA)</f>
        <v>-8.9599999999999511</v>
      </c>
      <c r="AK1565" s="521">
        <f ca="1">O1598</f>
        <v>1.3821545454545454E-2</v>
      </c>
      <c r="AL1565" s="102">
        <f ca="1">COUNTIF(AE:AE, AJ1564)</f>
        <v>4</v>
      </c>
    </row>
    <row r="1566" spans="2:38" ht="15" thickBot="1">
      <c r="B1566" s="772" t="s">
        <v>1618</v>
      </c>
      <c r="C1566" s="376">
        <v>1</v>
      </c>
      <c r="D1566" s="771">
        <v>3.2</v>
      </c>
      <c r="E1566" s="104">
        <v>1.6199999999999999E-2</v>
      </c>
      <c r="F1566" s="104">
        <v>1.7000000000000001E-2</v>
      </c>
      <c r="H1566" s="386">
        <v>1215</v>
      </c>
      <c r="I1566" s="510">
        <f t="shared" ref="I1566:I1594" si="626">IF(H1566="",
   IFERROR(MATCH("**", B:B, 0), ""),
   IFERROR(MATCH("* "&amp;H1566&amp;" *", B:B, 0), "")
)</f>
        <v>1522</v>
      </c>
      <c r="J1566" s="53" t="str" cm="1">
        <f t="array" aca="1" ref="J1566" ca="1">INDIRECT("B" &amp; I1566)</f>
        <v>NIVEL 974 M4 6N PM 1215 05-05-2026</v>
      </c>
      <c r="K1566" s="511">
        <f t="shared" ref="K1566:K1594" ca="1" si="627">INDEX(D:D, MATCH(J1566, $B:$B, 0))</f>
        <v>3.2</v>
      </c>
      <c r="L1566" s="508">
        <f t="shared" ref="L1566:L1594" ca="1" si="628">INDEX(E:E, MATCH($J1566, $B:$B, 0))*0.9</f>
        <v>1.3050000000000001E-2</v>
      </c>
      <c r="M1566" s="508">
        <f t="shared" ref="M1566:M1594" ca="1" si="629">INDEX(F:F, MATCH($J1566, $B:$B, 0))*0.9</f>
        <v>0</v>
      </c>
      <c r="N1566" s="512">
        <f t="shared" ref="N1566:N1594" ca="1" si="630">INDEX(G:G, MATCH($J$578, $B:$B, 0))</f>
        <v>0</v>
      </c>
      <c r="O1566" s="512">
        <f t="shared" ref="O1566:O1597" ca="1" si="631">+IF(L1566=0,N1566*0.9,L1566*0.9)</f>
        <v>1.1745E-2</v>
      </c>
      <c r="P1566" s="513">
        <f t="shared" ref="P1566:P1597" ca="1" si="632">+M1566*0.9</f>
        <v>0</v>
      </c>
      <c r="Q1566" s="514" t="str">
        <f t="shared" ca="1" si="624"/>
        <v>Dump</v>
      </c>
      <c r="R1566" s="515">
        <f t="shared" ca="1" si="625"/>
        <v>0.71111111111111114</v>
      </c>
      <c r="T1566" s="676"/>
      <c r="U1566" s="676">
        <v>7</v>
      </c>
      <c r="V1566" s="676"/>
      <c r="W1566" s="56"/>
      <c r="X1566" s="57"/>
      <c r="Y1566" s="57"/>
      <c r="Z1566" s="58"/>
      <c r="AA1566" s="109"/>
      <c r="AB1566" s="60"/>
      <c r="AC1566" s="60"/>
      <c r="AD1566" s="60"/>
      <c r="AE1566" s="60"/>
      <c r="AF1566" s="106"/>
      <c r="AG1566" s="107"/>
      <c r="AH1566" s="104"/>
      <c r="AJ1566" s="105" t="s">
        <v>83</v>
      </c>
      <c r="AK1566" s="101"/>
    </row>
    <row r="1567" spans="2:38">
      <c r="B1567" s="772" t="s">
        <v>1619</v>
      </c>
      <c r="C1567" s="376">
        <v>1</v>
      </c>
      <c r="D1567" s="771">
        <v>3.2</v>
      </c>
      <c r="E1567" s="104">
        <v>2.1299999999999999E-2</v>
      </c>
      <c r="F1567" s="104"/>
      <c r="H1567" s="386">
        <v>1216</v>
      </c>
      <c r="I1567" s="510">
        <f t="shared" ref="I1567:I1577" si="633">IF(H1567="",
   IFERROR(MATCH("**", B:B, 0), ""),
   IFERROR(MATCH("* "&amp;H1567&amp;" *", B:B, 0), "")
)</f>
        <v>1523</v>
      </c>
      <c r="J1567" s="53" t="str" cm="1">
        <f t="array" aca="1" ref="J1567" ca="1">INDIRECT("B" &amp; I1567)</f>
        <v>NIVEL 974 M4 6N PM 1216 05-05-2026</v>
      </c>
      <c r="K1567" s="511">
        <f t="shared" ref="K1567:K1577" ca="1" si="634">INDEX(D:D, MATCH(J1567, $B:$B, 0))</f>
        <v>3.2</v>
      </c>
      <c r="L1567" s="508">
        <f t="shared" ref="L1567:L1577" ca="1" si="635">INDEX(E:E, MATCH($J1567, $B:$B, 0))*0.9</f>
        <v>1.3950000000000001E-2</v>
      </c>
      <c r="M1567" s="508">
        <f t="shared" ref="M1567:M1577" ca="1" si="636">INDEX(F:F, MATCH($J1567, $B:$B, 0))*0.9</f>
        <v>0</v>
      </c>
      <c r="N1567" s="512">
        <f t="shared" ref="N1567:N1577" ca="1" si="637">INDEX(G:G, MATCH($J$578, $B:$B, 0))</f>
        <v>0</v>
      </c>
      <c r="O1567" s="512">
        <f t="shared" ref="O1567:O1577" ca="1" si="638">+IF(L1567=0,N1567*0.9,L1567*0.9)</f>
        <v>1.2555E-2</v>
      </c>
      <c r="P1567" s="513">
        <f t="shared" ref="P1567:P1577" ca="1" si="639">+M1567*0.9</f>
        <v>0</v>
      </c>
      <c r="Q1567" s="514" t="str">
        <f t="shared" ref="Q1567:Q1577" ca="1" si="640">+IF(L1567=0,"-","Dump")</f>
        <v>Dump</v>
      </c>
      <c r="R1567" s="515">
        <f t="shared" ref="R1567:R1577" ca="1" si="641">+K1567/4.5</f>
        <v>0.71111111111111114</v>
      </c>
      <c r="T1567" s="676"/>
      <c r="U1567" s="676">
        <v>8</v>
      </c>
      <c r="V1567" s="676"/>
      <c r="W1567" s="56"/>
      <c r="X1567" s="57"/>
      <c r="Y1567" s="57"/>
      <c r="Z1567" s="62"/>
      <c r="AA1567" s="109"/>
      <c r="AB1567" s="60"/>
      <c r="AC1567" s="60"/>
      <c r="AD1567" s="60"/>
      <c r="AE1567" s="60"/>
      <c r="AF1567" s="106"/>
      <c r="AG1567" s="107"/>
      <c r="AH1567" s="104"/>
    </row>
    <row r="1568" spans="2:38">
      <c r="B1568" s="772" t="s">
        <v>1620</v>
      </c>
      <c r="C1568" s="376">
        <v>1</v>
      </c>
      <c r="D1568" s="771">
        <v>3.2</v>
      </c>
      <c r="E1568" s="104">
        <v>1.14E-2</v>
      </c>
      <c r="F1568" s="104"/>
      <c r="H1568" s="386">
        <v>1217</v>
      </c>
      <c r="I1568" s="510">
        <f t="shared" si="633"/>
        <v>1524</v>
      </c>
      <c r="J1568" s="53" t="str" cm="1">
        <f t="array" aca="1" ref="J1568" ca="1">INDIRECT("B" &amp; I1568)</f>
        <v>NIVEL 974 M4 6N PM 1217 05-05-2026</v>
      </c>
      <c r="K1568" s="511">
        <f t="shared" ca="1" si="634"/>
        <v>3.2</v>
      </c>
      <c r="L1568" s="508">
        <f t="shared" ca="1" si="635"/>
        <v>1.746E-2</v>
      </c>
      <c r="M1568" s="508">
        <f t="shared" ca="1" si="636"/>
        <v>0</v>
      </c>
      <c r="N1568" s="512">
        <f t="shared" ca="1" si="637"/>
        <v>0</v>
      </c>
      <c r="O1568" s="512">
        <f t="shared" ca="1" si="638"/>
        <v>1.5713999999999999E-2</v>
      </c>
      <c r="P1568" s="513">
        <f t="shared" ca="1" si="639"/>
        <v>0</v>
      </c>
      <c r="Q1568" s="514" t="str">
        <f t="shared" ca="1" si="640"/>
        <v>Dump</v>
      </c>
      <c r="R1568" s="515">
        <f t="shared" ca="1" si="641"/>
        <v>0.71111111111111114</v>
      </c>
      <c r="T1568" s="674"/>
      <c r="U1568" s="676">
        <v>9</v>
      </c>
      <c r="V1568" s="676"/>
      <c r="W1568" s="676"/>
      <c r="X1568" s="57"/>
      <c r="Y1568" s="57"/>
      <c r="Z1568" s="62"/>
      <c r="AA1568" s="59"/>
      <c r="AB1568" s="60"/>
      <c r="AC1568" s="60"/>
      <c r="AD1568" s="60"/>
      <c r="AE1568" s="60"/>
      <c r="AF1568" s="106"/>
      <c r="AG1568" s="107"/>
      <c r="AH1568" s="104"/>
    </row>
    <row r="1569" spans="2:34">
      <c r="B1569" s="772" t="s">
        <v>1621</v>
      </c>
      <c r="C1569" s="376">
        <v>1</v>
      </c>
      <c r="D1569" s="771">
        <v>3.2</v>
      </c>
      <c r="E1569" s="104">
        <v>1.6799999999999999E-2</v>
      </c>
      <c r="F1569" s="104"/>
      <c r="H1569" s="386">
        <v>1218</v>
      </c>
      <c r="I1569" s="510">
        <f t="shared" si="633"/>
        <v>1525</v>
      </c>
      <c r="J1569" s="53" t="str" cm="1">
        <f t="array" aca="1" ref="J1569" ca="1">INDIRECT("B" &amp; I1569)</f>
        <v>NIVEL 974 M4 6N PM 1218 05-05-2026</v>
      </c>
      <c r="K1569" s="511">
        <f t="shared" ca="1" si="634"/>
        <v>3.2</v>
      </c>
      <c r="L1569" s="508">
        <f t="shared" ca="1" si="635"/>
        <v>1.728E-2</v>
      </c>
      <c r="M1569" s="508">
        <f t="shared" ca="1" si="636"/>
        <v>0</v>
      </c>
      <c r="N1569" s="512">
        <f t="shared" ca="1" si="637"/>
        <v>0</v>
      </c>
      <c r="O1569" s="512">
        <f t="shared" ca="1" si="638"/>
        <v>1.5552E-2</v>
      </c>
      <c r="P1569" s="513">
        <f t="shared" ca="1" si="639"/>
        <v>0</v>
      </c>
      <c r="Q1569" s="514" t="str">
        <f t="shared" ca="1" si="640"/>
        <v>Dump</v>
      </c>
      <c r="R1569" s="515">
        <f t="shared" ca="1" si="641"/>
        <v>0.71111111111111114</v>
      </c>
      <c r="T1569" s="674"/>
      <c r="U1569" s="676">
        <v>10</v>
      </c>
      <c r="V1569" s="676"/>
      <c r="W1569" s="676"/>
      <c r="X1569" s="57"/>
      <c r="Y1569" s="57"/>
      <c r="Z1569" s="62"/>
      <c r="AA1569" s="63"/>
      <c r="AB1569" s="60"/>
      <c r="AC1569" s="60"/>
      <c r="AD1569" s="60"/>
      <c r="AE1569" s="60"/>
      <c r="AF1569" s="106"/>
      <c r="AG1569" s="107"/>
      <c r="AH1569" s="104"/>
    </row>
    <row r="1570" spans="2:34" ht="15" thickBot="1">
      <c r="B1570" s="772" t="s">
        <v>1622</v>
      </c>
      <c r="C1570" s="376">
        <v>1</v>
      </c>
      <c r="D1570" s="771">
        <v>3.2</v>
      </c>
      <c r="E1570" s="104">
        <v>1.2999999999999999E-2</v>
      </c>
      <c r="F1570" s="104"/>
      <c r="H1570" s="386">
        <v>1219</v>
      </c>
      <c r="I1570" s="510">
        <f t="shared" si="633"/>
        <v>1526</v>
      </c>
      <c r="J1570" s="53" t="str" cm="1">
        <f t="array" aca="1" ref="J1570" ca="1">INDIRECT("B" &amp; I1570)</f>
        <v>NIVEL 974 M4 6N PM 1219 05-05-2026</v>
      </c>
      <c r="K1570" s="511">
        <f t="shared" ca="1" si="634"/>
        <v>3.2</v>
      </c>
      <c r="L1570" s="508">
        <f t="shared" ca="1" si="635"/>
        <v>1.341E-2</v>
      </c>
      <c r="M1570" s="508">
        <f t="shared" ca="1" si="636"/>
        <v>0</v>
      </c>
      <c r="N1570" s="512">
        <f t="shared" ca="1" si="637"/>
        <v>0</v>
      </c>
      <c r="O1570" s="512">
        <f t="shared" ca="1" si="638"/>
        <v>1.2069E-2</v>
      </c>
      <c r="P1570" s="513">
        <f t="shared" ca="1" si="639"/>
        <v>0</v>
      </c>
      <c r="Q1570" s="514" t="str">
        <f t="shared" ca="1" si="640"/>
        <v>Dump</v>
      </c>
      <c r="R1570" s="515">
        <f t="shared" ca="1" si="641"/>
        <v>0.71111111111111114</v>
      </c>
      <c r="T1570" s="674"/>
      <c r="U1570" s="676">
        <v>11</v>
      </c>
      <c r="V1570" s="676"/>
      <c r="W1570" s="676"/>
      <c r="X1570" s="57"/>
      <c r="Y1570" s="57"/>
      <c r="Z1570" s="62"/>
      <c r="AA1570" s="63"/>
      <c r="AB1570" s="60"/>
      <c r="AC1570" s="60"/>
      <c r="AD1570" s="60"/>
      <c r="AE1570" s="60"/>
      <c r="AF1570" s="106"/>
      <c r="AG1570" s="674"/>
      <c r="AH1570" s="674"/>
    </row>
    <row r="1571" spans="2:34" ht="15" thickBot="1">
      <c r="B1571" s="772" t="s">
        <v>1623</v>
      </c>
      <c r="C1571" s="376">
        <v>1</v>
      </c>
      <c r="D1571" s="771">
        <v>3.2</v>
      </c>
      <c r="E1571" s="104">
        <v>1.77E-2</v>
      </c>
      <c r="F1571" s="104"/>
      <c r="H1571" s="386">
        <v>1220</v>
      </c>
      <c r="I1571" s="510">
        <f t="shared" si="633"/>
        <v>1527</v>
      </c>
      <c r="J1571" s="53" t="str" cm="1">
        <f t="array" aca="1" ref="J1571" ca="1">INDIRECT("B" &amp; I1571)</f>
        <v>NIVEL 974 M4 6N PM 1220 05-05-2026</v>
      </c>
      <c r="K1571" s="511">
        <f t="shared" ca="1" si="634"/>
        <v>3.2</v>
      </c>
      <c r="L1571" s="508">
        <f t="shared" ca="1" si="635"/>
        <v>1.6830000000000001E-2</v>
      </c>
      <c r="M1571" s="508">
        <f t="shared" ca="1" si="636"/>
        <v>0</v>
      </c>
      <c r="N1571" s="512">
        <f t="shared" ca="1" si="637"/>
        <v>0</v>
      </c>
      <c r="O1571" s="512">
        <f t="shared" ca="1" si="638"/>
        <v>1.5147000000000001E-2</v>
      </c>
      <c r="P1571" s="513">
        <f t="shared" ca="1" si="639"/>
        <v>0</v>
      </c>
      <c r="Q1571" s="514" t="str">
        <f t="shared" ca="1" si="640"/>
        <v>Dump</v>
      </c>
      <c r="R1571" s="515">
        <f t="shared" ca="1" si="641"/>
        <v>0.71111111111111114</v>
      </c>
      <c r="T1571" s="674"/>
      <c r="U1571" s="674"/>
      <c r="V1571" s="674"/>
      <c r="W1571" s="674"/>
      <c r="X1571" s="674"/>
      <c r="Y1571" s="674"/>
      <c r="Z1571" s="674"/>
      <c r="AA1571" s="64">
        <f>SUM(AA1560:AA1570)</f>
        <v>124.13</v>
      </c>
      <c r="AB1571" s="624">
        <f ca="1">+SUMPRODUCT(AA1560:AA1570,AB1560:AB1570)/AA1571</f>
        <v>1.1895073959860737E-2</v>
      </c>
      <c r="AC1571" s="66" t="e">
        <f ca="1">+SUMPRODUCT(Z1560:Z1570,AC1560:AC1570)/Z1571</f>
        <v>#DIV/0!</v>
      </c>
      <c r="AD1571" s="66">
        <f>+SUMPRODUCT(AA1560:AA1570,AD1560:AD1570)/AA1571</f>
        <v>0</v>
      </c>
      <c r="AE1571" s="67"/>
      <c r="AF1571" s="110">
        <v>0</v>
      </c>
      <c r="AG1571" s="674"/>
      <c r="AH1571" s="674"/>
    </row>
    <row r="1572" spans="2:34">
      <c r="B1572" s="772" t="s">
        <v>1624</v>
      </c>
      <c r="C1572" s="376">
        <v>1</v>
      </c>
      <c r="D1572" s="771">
        <v>3.2</v>
      </c>
      <c r="E1572" s="104">
        <v>1.78E-2</v>
      </c>
      <c r="F1572" s="104"/>
      <c r="H1572" s="386">
        <v>1221</v>
      </c>
      <c r="I1572" s="510">
        <f t="shared" si="633"/>
        <v>1528</v>
      </c>
      <c r="J1572" s="53" t="str" cm="1">
        <f t="array" aca="1" ref="J1572" ca="1">INDIRECT("B" &amp; I1572)</f>
        <v>NIVEL 974 M4 6N PM 1221 05-05-2026</v>
      </c>
      <c r="K1572" s="511">
        <f t="shared" ca="1" si="634"/>
        <v>3.2</v>
      </c>
      <c r="L1572" s="508">
        <f t="shared" ca="1" si="635"/>
        <v>1.8000000000000002E-2</v>
      </c>
      <c r="M1572" s="508">
        <f t="shared" ca="1" si="636"/>
        <v>0</v>
      </c>
      <c r="N1572" s="512">
        <f t="shared" ca="1" si="637"/>
        <v>0</v>
      </c>
      <c r="O1572" s="512">
        <f t="shared" ca="1" si="638"/>
        <v>1.6200000000000003E-2</v>
      </c>
      <c r="P1572" s="513">
        <f t="shared" ca="1" si="639"/>
        <v>0</v>
      </c>
      <c r="Q1572" s="514" t="str">
        <f t="shared" ca="1" si="640"/>
        <v>Dump</v>
      </c>
      <c r="R1572" s="515">
        <f t="shared" ca="1" si="641"/>
        <v>0.71111111111111114</v>
      </c>
      <c r="T1572" s="674"/>
      <c r="U1572" s="674"/>
      <c r="V1572" s="674"/>
      <c r="W1572" s="674"/>
      <c r="X1572" s="674"/>
      <c r="Y1572" s="674"/>
      <c r="Z1572" s="674"/>
      <c r="AA1572" s="674"/>
      <c r="AB1572" s="674"/>
      <c r="AC1572" s="674"/>
      <c r="AD1572" s="674"/>
      <c r="AE1572" s="674"/>
      <c r="AF1572" s="674"/>
      <c r="AG1572" s="674"/>
    </row>
    <row r="1573" spans="2:34">
      <c r="B1573" s="772" t="s">
        <v>1625</v>
      </c>
      <c r="C1573" s="376">
        <v>1</v>
      </c>
      <c r="D1573" s="771">
        <v>3.2</v>
      </c>
      <c r="E1573" s="104">
        <v>1.7899999999999999E-2</v>
      </c>
      <c r="F1573" s="104"/>
      <c r="H1573" s="386">
        <v>1222</v>
      </c>
      <c r="I1573" s="510">
        <f t="shared" si="633"/>
        <v>1529</v>
      </c>
      <c r="J1573" s="53" t="str" cm="1">
        <f t="array" aca="1" ref="J1573" ca="1">INDIRECT("B" &amp; I1573)</f>
        <v>NIVEL 974 M4 6N PM 1222 05-05-2026</v>
      </c>
      <c r="K1573" s="511">
        <f t="shared" ca="1" si="634"/>
        <v>3.2</v>
      </c>
      <c r="L1573" s="508">
        <f t="shared" ca="1" si="635"/>
        <v>1.197E-2</v>
      </c>
      <c r="M1573" s="508">
        <f t="shared" ca="1" si="636"/>
        <v>0</v>
      </c>
      <c r="N1573" s="512">
        <f t="shared" ca="1" si="637"/>
        <v>0</v>
      </c>
      <c r="O1573" s="512">
        <f t="shared" ca="1" si="638"/>
        <v>1.0773E-2</v>
      </c>
      <c r="P1573" s="513">
        <f t="shared" ca="1" si="639"/>
        <v>0</v>
      </c>
      <c r="Q1573" s="514" t="str">
        <f t="shared" ca="1" si="640"/>
        <v>Dump</v>
      </c>
      <c r="R1573" s="515">
        <f t="shared" ca="1" si="641"/>
        <v>0.71111111111111114</v>
      </c>
      <c r="T1573" s="635"/>
      <c r="U1573" s="635"/>
      <c r="V1573" s="635"/>
      <c r="W1573" s="635"/>
      <c r="X1573" s="635"/>
      <c r="Y1573" s="635"/>
      <c r="Z1573" s="635"/>
      <c r="AA1573" s="635"/>
      <c r="AB1573" s="635"/>
      <c r="AC1573" s="635"/>
      <c r="AD1573" s="635"/>
      <c r="AE1573" s="635"/>
      <c r="AF1573" s="635"/>
      <c r="AG1573" s="635"/>
    </row>
    <row r="1574" spans="2:34" ht="15" thickBot="1">
      <c r="B1574" s="772" t="s">
        <v>1626</v>
      </c>
      <c r="C1574" s="376">
        <v>1</v>
      </c>
      <c r="D1574" s="771">
        <v>3.2</v>
      </c>
      <c r="E1574" s="104">
        <v>1.5699999999999999E-2</v>
      </c>
      <c r="F1574" s="104"/>
      <c r="H1574" s="386">
        <v>1223</v>
      </c>
      <c r="I1574" s="510">
        <f t="shared" si="633"/>
        <v>1530</v>
      </c>
      <c r="J1574" s="53" t="str" cm="1">
        <f t="array" aca="1" ref="J1574" ca="1">INDIRECT("B" &amp; I1574)</f>
        <v>NIVEL 974 M4 6N PM 1223 05-05-2026</v>
      </c>
      <c r="K1574" s="511">
        <f t="shared" ca="1" si="634"/>
        <v>3.2</v>
      </c>
      <c r="L1574" s="508">
        <f t="shared" ca="1" si="635"/>
        <v>1.3050000000000001E-2</v>
      </c>
      <c r="M1574" s="508">
        <f t="shared" ca="1" si="636"/>
        <v>0</v>
      </c>
      <c r="N1574" s="512">
        <f t="shared" ca="1" si="637"/>
        <v>0</v>
      </c>
      <c r="O1574" s="512">
        <f t="shared" ca="1" si="638"/>
        <v>1.1745E-2</v>
      </c>
      <c r="P1574" s="513">
        <f t="shared" ca="1" si="639"/>
        <v>0</v>
      </c>
      <c r="Q1574" s="514" t="str">
        <f t="shared" ca="1" si="640"/>
        <v>Dump</v>
      </c>
      <c r="R1574" s="515">
        <f t="shared" ca="1" si="641"/>
        <v>0.71111111111111114</v>
      </c>
      <c r="T1574" s="635"/>
      <c r="U1574" s="635"/>
      <c r="V1574" s="635"/>
      <c r="W1574" s="635"/>
      <c r="X1574" s="635"/>
      <c r="Y1574" s="635"/>
      <c r="Z1574" s="635"/>
      <c r="AA1574" s="635"/>
      <c r="AB1574" s="635"/>
      <c r="AC1574" s="635"/>
      <c r="AD1574" s="635"/>
      <c r="AE1574" s="635"/>
      <c r="AF1574" s="635"/>
      <c r="AG1574" s="635"/>
    </row>
    <row r="1575" spans="2:34" ht="15" thickBot="1">
      <c r="B1575" s="772" t="s">
        <v>1627</v>
      </c>
      <c r="C1575" s="376">
        <v>1</v>
      </c>
      <c r="D1575" s="771">
        <v>3.2</v>
      </c>
      <c r="E1575" s="104">
        <v>1.95E-2</v>
      </c>
      <c r="F1575" s="104"/>
      <c r="H1575" s="386">
        <v>1224</v>
      </c>
      <c r="I1575" s="510">
        <f t="shared" si="633"/>
        <v>1531</v>
      </c>
      <c r="J1575" s="53" t="str" cm="1">
        <f t="array" aca="1" ref="J1575" ca="1">INDIRECT("B" &amp; I1575)</f>
        <v>NIVEL 974 M4 6N PM 1224 05-05-2026</v>
      </c>
      <c r="K1575" s="511">
        <f t="shared" ca="1" si="634"/>
        <v>3.2</v>
      </c>
      <c r="L1575" s="508">
        <f t="shared" ca="1" si="635"/>
        <v>1.755E-2</v>
      </c>
      <c r="M1575" s="508">
        <f t="shared" ca="1" si="636"/>
        <v>0</v>
      </c>
      <c r="N1575" s="512">
        <f t="shared" ca="1" si="637"/>
        <v>0</v>
      </c>
      <c r="O1575" s="512">
        <f t="shared" ca="1" si="638"/>
        <v>1.5795E-2</v>
      </c>
      <c r="P1575" s="513">
        <f t="shared" ca="1" si="639"/>
        <v>0</v>
      </c>
      <c r="Q1575" s="514" t="str">
        <f t="shared" ca="1" si="640"/>
        <v>Dump</v>
      </c>
      <c r="R1575" s="515">
        <f t="shared" ca="1" si="641"/>
        <v>0.71111111111111114</v>
      </c>
      <c r="T1575" s="643"/>
      <c r="U1575" s="635"/>
      <c r="V1575" s="635"/>
      <c r="W1575" s="119" t="str">
        <f>+T1547</f>
        <v>Minera la Cruz  Vicente2 1 al 26</v>
      </c>
      <c r="X1575" s="115">
        <f>AA1557+AA1571</f>
        <v>263.09999999999997</v>
      </c>
      <c r="Y1575" s="116">
        <f ca="1">+(AA1557*AB1557+AA1571*AB1571)/X1575</f>
        <v>1.255364269999347E-2</v>
      </c>
      <c r="Z1575" s="117">
        <f>+COUNTA(AE1546:AE1556,AE1560:AE1569)</f>
        <v>8</v>
      </c>
      <c r="AA1575" s="635"/>
      <c r="AB1575" s="635"/>
      <c r="AC1575" s="635"/>
      <c r="AD1575" s="635"/>
      <c r="AE1575" s="635"/>
      <c r="AF1575" s="635"/>
      <c r="AG1575" s="635"/>
    </row>
    <row r="1576" spans="2:34">
      <c r="B1576" s="772" t="s">
        <v>1628</v>
      </c>
      <c r="C1576" s="376">
        <v>1</v>
      </c>
      <c r="D1576" s="771">
        <v>3.2</v>
      </c>
      <c r="E1576" s="104">
        <v>1.49E-2</v>
      </c>
      <c r="F1576" s="104"/>
      <c r="H1576" s="386">
        <v>1225</v>
      </c>
      <c r="I1576" s="510">
        <f t="shared" si="633"/>
        <v>1532</v>
      </c>
      <c r="J1576" s="53" t="str" cm="1">
        <f t="array" aca="1" ref="J1576" ca="1">INDIRECT("B" &amp; I1576)</f>
        <v>NIVEL 974 M4 6N PM 1225 05-05-2026</v>
      </c>
      <c r="K1576" s="511">
        <f t="shared" ca="1" si="634"/>
        <v>3.2</v>
      </c>
      <c r="L1576" s="508">
        <f t="shared" ca="1" si="635"/>
        <v>1.881E-2</v>
      </c>
      <c r="M1576" s="508">
        <f t="shared" ca="1" si="636"/>
        <v>0</v>
      </c>
      <c r="N1576" s="512">
        <f t="shared" ca="1" si="637"/>
        <v>0</v>
      </c>
      <c r="O1576" s="512">
        <f t="shared" ca="1" si="638"/>
        <v>1.6929E-2</v>
      </c>
      <c r="P1576" s="513">
        <f t="shared" ca="1" si="639"/>
        <v>0</v>
      </c>
      <c r="Q1576" s="514" t="str">
        <f t="shared" ca="1" si="640"/>
        <v>Dump</v>
      </c>
      <c r="R1576" s="515">
        <f t="shared" ca="1" si="641"/>
        <v>0.71111111111111114</v>
      </c>
      <c r="T1576" s="635"/>
      <c r="U1576" s="635"/>
      <c r="V1576" s="635"/>
      <c r="W1576" s="635"/>
      <c r="X1576" s="635"/>
      <c r="Y1576" s="635"/>
      <c r="Z1576" s="635"/>
      <c r="AA1576" s="635"/>
      <c r="AB1576" s="635"/>
      <c r="AC1576" s="635"/>
      <c r="AD1576" s="635"/>
      <c r="AE1576" s="635"/>
      <c r="AF1576" s="635"/>
      <c r="AG1576" s="635"/>
    </row>
    <row r="1577" spans="2:34">
      <c r="B1577" s="772" t="s">
        <v>1629</v>
      </c>
      <c r="C1577" s="376">
        <v>1</v>
      </c>
      <c r="D1577" s="771">
        <v>3.2</v>
      </c>
      <c r="E1577" s="104">
        <v>1.8100000000000002E-2</v>
      </c>
      <c r="F1577" s="104"/>
      <c r="H1577" s="386">
        <v>1226</v>
      </c>
      <c r="I1577" s="510">
        <f t="shared" si="633"/>
        <v>1533</v>
      </c>
      <c r="J1577" s="53" t="str" cm="1">
        <f t="array" aca="1" ref="J1577" ca="1">INDIRECT("B" &amp; I1577)</f>
        <v>NIVEL 974 M4 6N PM 1226 05-05-2026</v>
      </c>
      <c r="K1577" s="511">
        <f t="shared" ca="1" si="634"/>
        <v>3.2</v>
      </c>
      <c r="L1577" s="508">
        <f t="shared" ca="1" si="635"/>
        <v>1.7820000000000003E-2</v>
      </c>
      <c r="M1577" s="508">
        <f t="shared" ca="1" si="636"/>
        <v>0</v>
      </c>
      <c r="N1577" s="512">
        <f t="shared" ca="1" si="637"/>
        <v>0</v>
      </c>
      <c r="O1577" s="512">
        <f t="shared" ca="1" si="638"/>
        <v>1.6038000000000004E-2</v>
      </c>
      <c r="P1577" s="513">
        <f t="shared" ca="1" si="639"/>
        <v>0</v>
      </c>
      <c r="Q1577" s="514" t="str">
        <f t="shared" ca="1" si="640"/>
        <v>Dump</v>
      </c>
      <c r="R1577" s="515">
        <f t="shared" ca="1" si="641"/>
        <v>0.71111111111111114</v>
      </c>
      <c r="T1577" s="635"/>
      <c r="U1577" s="635"/>
      <c r="V1577" s="635"/>
      <c r="W1577" s="635"/>
      <c r="X1577" s="635"/>
      <c r="Y1577" s="635"/>
      <c r="Z1577" s="635"/>
      <c r="AA1577" s="635"/>
      <c r="AB1577" s="635"/>
      <c r="AC1577" s="635"/>
      <c r="AD1577" s="635"/>
      <c r="AE1577" s="635"/>
      <c r="AF1577" s="635"/>
      <c r="AG1577" s="635"/>
    </row>
    <row r="1578" spans="2:34">
      <c r="B1578" s="772" t="s">
        <v>1630</v>
      </c>
      <c r="C1578" s="376">
        <v>1</v>
      </c>
      <c r="D1578" s="771">
        <v>3.2</v>
      </c>
      <c r="E1578" s="104">
        <v>1.66E-2</v>
      </c>
      <c r="F1578" s="104"/>
      <c r="H1578" s="386">
        <v>1227</v>
      </c>
      <c r="I1578" s="510">
        <f t="shared" si="626"/>
        <v>1534</v>
      </c>
      <c r="J1578" s="53" t="str" cm="1">
        <f t="array" aca="1" ref="J1578" ca="1">INDIRECT("B" &amp; I1578)</f>
        <v>NIVEL 974 M4 6N PM 1227 05-05-2026</v>
      </c>
      <c r="K1578" s="511">
        <f t="shared" ca="1" si="627"/>
        <v>3.2</v>
      </c>
      <c r="L1578" s="508">
        <f t="shared" ca="1" si="628"/>
        <v>1.2239999999999999E-2</v>
      </c>
      <c r="M1578" s="508">
        <f t="shared" ca="1" si="629"/>
        <v>0</v>
      </c>
      <c r="N1578" s="512">
        <f t="shared" ca="1" si="630"/>
        <v>0</v>
      </c>
      <c r="O1578" s="512">
        <f t="shared" ca="1" si="631"/>
        <v>1.1016E-2</v>
      </c>
      <c r="P1578" s="513">
        <f t="shared" ca="1" si="632"/>
        <v>0</v>
      </c>
      <c r="Q1578" s="514" t="str">
        <f t="shared" ca="1" si="624"/>
        <v>Dump</v>
      </c>
      <c r="R1578" s="515">
        <f t="shared" ca="1" si="625"/>
        <v>0.71111111111111114</v>
      </c>
      <c r="T1578" s="635"/>
      <c r="U1578" s="635"/>
      <c r="V1578" s="635"/>
      <c r="W1578" s="635"/>
      <c r="X1578" s="635"/>
      <c r="Y1578" s="635"/>
      <c r="Z1578" s="635"/>
      <c r="AA1578" s="635"/>
      <c r="AB1578" s="635"/>
      <c r="AC1578" s="635"/>
      <c r="AD1578" s="635"/>
      <c r="AE1578" s="635"/>
      <c r="AF1578" s="635"/>
      <c r="AG1578" s="635"/>
    </row>
    <row r="1579" spans="2:34" ht="28.8">
      <c r="B1579" s="772" t="s">
        <v>1631</v>
      </c>
      <c r="C1579" s="376">
        <v>1</v>
      </c>
      <c r="D1579" s="771">
        <v>3.2</v>
      </c>
      <c r="E1579" s="104">
        <v>1.5599999999999999E-2</v>
      </c>
      <c r="F1579" s="104"/>
      <c r="H1579" s="386">
        <v>1228</v>
      </c>
      <c r="I1579" s="510">
        <f t="shared" si="626"/>
        <v>1535</v>
      </c>
      <c r="J1579" s="53" t="str" cm="1">
        <f t="array" aca="1" ref="J1579" ca="1">INDIRECT("B" &amp; I1579)</f>
        <v>NIVEL 974 M4 6N PM 1228 05-05-2026</v>
      </c>
      <c r="K1579" s="511">
        <f t="shared" ca="1" si="627"/>
        <v>3.2</v>
      </c>
      <c r="L1579" s="508">
        <f t="shared" ca="1" si="628"/>
        <v>1.4310000000000002E-2</v>
      </c>
      <c r="M1579" s="508">
        <f t="shared" ca="1" si="629"/>
        <v>0</v>
      </c>
      <c r="N1579" s="512">
        <f t="shared" ca="1" si="630"/>
        <v>0</v>
      </c>
      <c r="O1579" s="512">
        <f t="shared" ca="1" si="631"/>
        <v>1.2879000000000002E-2</v>
      </c>
      <c r="P1579" s="513">
        <f t="shared" ca="1" si="632"/>
        <v>0</v>
      </c>
      <c r="Q1579" s="514" t="str">
        <f t="shared" ca="1" si="624"/>
        <v>Dump</v>
      </c>
      <c r="R1579" s="515">
        <f t="shared" ca="1" si="625"/>
        <v>0.71111111111111114</v>
      </c>
      <c r="T1579" s="47" t="s">
        <v>48</v>
      </c>
      <c r="U1579" s="48" t="s">
        <v>49</v>
      </c>
      <c r="V1579" s="48" t="s">
        <v>50</v>
      </c>
      <c r="W1579" s="48" t="s">
        <v>51</v>
      </c>
      <c r="X1579" s="49" t="s">
        <v>52</v>
      </c>
      <c r="Y1579" s="49" t="s">
        <v>53</v>
      </c>
      <c r="Z1579" s="48" t="s">
        <v>54</v>
      </c>
      <c r="AA1579" s="50" t="s">
        <v>55</v>
      </c>
      <c r="AB1579" s="48" t="s">
        <v>56</v>
      </c>
      <c r="AC1579" s="51" t="s">
        <v>12</v>
      </c>
      <c r="AD1579" s="51" t="s">
        <v>295</v>
      </c>
      <c r="AE1579" s="48" t="s">
        <v>57</v>
      </c>
      <c r="AF1579" s="48" t="s">
        <v>66</v>
      </c>
      <c r="AG1579" s="48" t="s">
        <v>67</v>
      </c>
      <c r="AH1579" s="48" t="s">
        <v>68</v>
      </c>
    </row>
    <row r="1580" spans="2:34">
      <c r="B1580" s="772" t="s">
        <v>1632</v>
      </c>
      <c r="C1580" s="376">
        <v>1</v>
      </c>
      <c r="D1580" s="771">
        <v>3.2</v>
      </c>
      <c r="E1580" s="104">
        <v>1.9599999999999999E-2</v>
      </c>
      <c r="F1580" s="104"/>
      <c r="H1580" s="386">
        <v>1229</v>
      </c>
      <c r="I1580" s="510">
        <f t="shared" si="626"/>
        <v>1536</v>
      </c>
      <c r="J1580" s="53" t="str" cm="1">
        <f t="array" aca="1" ref="J1580" ca="1">INDIRECT("B" &amp; I1580)</f>
        <v>NIVEL 974 M4 6N PM 1229 05-05-2026</v>
      </c>
      <c r="K1580" s="511">
        <f t="shared" ca="1" si="627"/>
        <v>3.2</v>
      </c>
      <c r="L1580" s="508">
        <f t="shared" ca="1" si="628"/>
        <v>1.116E-2</v>
      </c>
      <c r="M1580" s="508">
        <f t="shared" ca="1" si="629"/>
        <v>0</v>
      </c>
      <c r="N1580" s="512">
        <f t="shared" ca="1" si="630"/>
        <v>0</v>
      </c>
      <c r="O1580" s="512">
        <f t="shared" ca="1" si="631"/>
        <v>1.0044000000000001E-2</v>
      </c>
      <c r="P1580" s="513">
        <f t="shared" ca="1" si="632"/>
        <v>0</v>
      </c>
      <c r="Q1580" s="514" t="str">
        <f t="shared" ca="1" si="624"/>
        <v>Dump</v>
      </c>
      <c r="R1580" s="515">
        <f t="shared" ca="1" si="625"/>
        <v>0.71111111111111114</v>
      </c>
      <c r="T1580" s="56"/>
      <c r="U1580" s="56">
        <v>1</v>
      </c>
      <c r="V1580" s="56"/>
      <c r="W1580" s="56"/>
      <c r="X1580" s="57"/>
      <c r="Y1580" s="57"/>
      <c r="Z1580" s="58"/>
      <c r="AA1580" s="59"/>
      <c r="AB1580" s="60"/>
      <c r="AC1580" s="60"/>
      <c r="AD1580" s="60"/>
      <c r="AE1580" s="60"/>
      <c r="AF1580" s="106"/>
      <c r="AG1580" s="107" t="e">
        <f>+AF1591-AB1591</f>
        <v>#DIV/0!</v>
      </c>
      <c r="AH1580" s="104" t="e">
        <f>+(AF1591-AB1591)/AB1591</f>
        <v>#DIV/0!</v>
      </c>
    </row>
    <row r="1581" spans="2:34">
      <c r="B1581" s="772" t="s">
        <v>1633</v>
      </c>
      <c r="C1581" s="376">
        <v>1</v>
      </c>
      <c r="D1581" s="771">
        <v>3.2</v>
      </c>
      <c r="E1581" s="104">
        <v>1.9599999999999999E-2</v>
      </c>
      <c r="F1581" s="104"/>
      <c r="H1581" s="386">
        <v>1230</v>
      </c>
      <c r="I1581" s="510">
        <f t="shared" si="626"/>
        <v>1537</v>
      </c>
      <c r="J1581" s="53" t="str" cm="1">
        <f t="array" aca="1" ref="J1581" ca="1">INDIRECT("B" &amp; I1581)</f>
        <v>NIVEL 974 M4 6N PM 1230 05-05-2026</v>
      </c>
      <c r="K1581" s="511">
        <f t="shared" ca="1" si="627"/>
        <v>3.2</v>
      </c>
      <c r="L1581" s="508">
        <f t="shared" ca="1" si="628"/>
        <v>1.404E-2</v>
      </c>
      <c r="M1581" s="508">
        <f t="shared" ca="1" si="629"/>
        <v>0</v>
      </c>
      <c r="N1581" s="512">
        <f t="shared" ca="1" si="630"/>
        <v>0</v>
      </c>
      <c r="O1581" s="512">
        <f t="shared" ca="1" si="631"/>
        <v>1.2636000000000001E-2</v>
      </c>
      <c r="P1581" s="513">
        <f t="shared" ca="1" si="632"/>
        <v>0</v>
      </c>
      <c r="Q1581" s="514" t="str">
        <f t="shared" ca="1" si="624"/>
        <v>Dump</v>
      </c>
      <c r="R1581" s="515">
        <f t="shared" ca="1" si="625"/>
        <v>0.71111111111111114</v>
      </c>
      <c r="T1581" s="413" t="s">
        <v>225</v>
      </c>
      <c r="U1581" s="56">
        <v>2</v>
      </c>
      <c r="V1581" s="56"/>
      <c r="W1581" s="56"/>
      <c r="X1581" s="57"/>
      <c r="Y1581" s="57"/>
      <c r="Z1581" s="58"/>
      <c r="AA1581" s="59"/>
      <c r="AB1581" s="60"/>
      <c r="AC1581" s="60"/>
      <c r="AD1581" s="60"/>
      <c r="AE1581" s="60"/>
      <c r="AF1581" s="106"/>
      <c r="AG1581" s="107"/>
      <c r="AH1581" s="104"/>
    </row>
    <row r="1582" spans="2:34">
      <c r="B1582" s="772" t="s">
        <v>1634</v>
      </c>
      <c r="C1582" s="376">
        <v>1</v>
      </c>
      <c r="D1582" s="771">
        <v>3.2</v>
      </c>
      <c r="E1582" s="104">
        <v>2.7E-2</v>
      </c>
      <c r="F1582" s="104"/>
      <c r="H1582" s="386">
        <v>1231</v>
      </c>
      <c r="I1582" s="510">
        <f t="shared" si="626"/>
        <v>1538</v>
      </c>
      <c r="J1582" s="53" t="str" cm="1">
        <f t="array" aca="1" ref="J1582" ca="1">INDIRECT("B" &amp; I1582)</f>
        <v>NIVEL 974 M4 6N PM 1231 05-05-2026</v>
      </c>
      <c r="K1582" s="511">
        <f t="shared" ca="1" si="627"/>
        <v>3.2</v>
      </c>
      <c r="L1582" s="508">
        <f t="shared" ca="1" si="628"/>
        <v>2.0879999999999999E-2</v>
      </c>
      <c r="M1582" s="508">
        <f t="shared" ca="1" si="629"/>
        <v>0</v>
      </c>
      <c r="N1582" s="512">
        <f t="shared" ca="1" si="630"/>
        <v>0</v>
      </c>
      <c r="O1582" s="512">
        <f t="shared" ca="1" si="631"/>
        <v>1.8792E-2</v>
      </c>
      <c r="P1582" s="513">
        <f t="shared" ca="1" si="632"/>
        <v>0</v>
      </c>
      <c r="Q1582" s="514" t="str">
        <f t="shared" ca="1" si="624"/>
        <v>Dump</v>
      </c>
      <c r="R1582" s="515">
        <f t="shared" ca="1" si="625"/>
        <v>0.71111111111111114</v>
      </c>
      <c r="T1582" s="643"/>
      <c r="U1582" s="56">
        <v>3</v>
      </c>
      <c r="V1582" s="56"/>
      <c r="W1582" s="56"/>
      <c r="X1582" s="57"/>
      <c r="Y1582" s="57"/>
      <c r="Z1582" s="58"/>
      <c r="AA1582" s="59"/>
      <c r="AB1582" s="60"/>
      <c r="AC1582" s="60"/>
      <c r="AD1582" s="60"/>
      <c r="AE1582" s="60"/>
      <c r="AF1582" s="106"/>
      <c r="AG1582" s="107"/>
      <c r="AH1582" s="104"/>
    </row>
    <row r="1583" spans="2:34">
      <c r="B1583" s="772" t="s">
        <v>1635</v>
      </c>
      <c r="C1583" s="376">
        <v>1</v>
      </c>
      <c r="D1583" s="771">
        <v>3.2</v>
      </c>
      <c r="E1583" s="104">
        <v>2.8299999999999999E-2</v>
      </c>
      <c r="F1583" s="104"/>
      <c r="H1583" s="386">
        <v>1232</v>
      </c>
      <c r="I1583" s="510">
        <f t="shared" si="626"/>
        <v>1539</v>
      </c>
      <c r="J1583" s="53" t="str" cm="1">
        <f t="array" aca="1" ref="J1583" ca="1">INDIRECT("B" &amp; I1583)</f>
        <v>NIVEL 974 M4 6N PM 1232 05-05-2026</v>
      </c>
      <c r="K1583" s="511">
        <f t="shared" ca="1" si="627"/>
        <v>3.2</v>
      </c>
      <c r="L1583" s="508">
        <f t="shared" ca="1" si="628"/>
        <v>1.4129999999999998E-2</v>
      </c>
      <c r="M1583" s="508">
        <f t="shared" ca="1" si="629"/>
        <v>0</v>
      </c>
      <c r="N1583" s="512">
        <f t="shared" ca="1" si="630"/>
        <v>0</v>
      </c>
      <c r="O1583" s="512">
        <f t="shared" ca="1" si="631"/>
        <v>1.2716999999999999E-2</v>
      </c>
      <c r="P1583" s="513">
        <f t="shared" ca="1" si="632"/>
        <v>0</v>
      </c>
      <c r="Q1583" s="514" t="str">
        <f t="shared" ca="1" si="624"/>
        <v>Dump</v>
      </c>
      <c r="R1583" s="515">
        <f t="shared" ca="1" si="625"/>
        <v>0.71111111111111114</v>
      </c>
      <c r="T1583" s="643"/>
      <c r="U1583" s="56">
        <v>4</v>
      </c>
      <c r="V1583" s="56"/>
      <c r="W1583" s="56"/>
      <c r="X1583" s="57"/>
      <c r="Y1583" s="57"/>
      <c r="Z1583" s="58"/>
      <c r="AA1583" s="59"/>
      <c r="AB1583" s="60"/>
      <c r="AC1583" s="60"/>
      <c r="AD1583" s="60"/>
      <c r="AE1583" s="60"/>
      <c r="AF1583" s="106"/>
      <c r="AG1583" s="107"/>
      <c r="AH1583" s="104"/>
    </row>
    <row r="1584" spans="2:34">
      <c r="B1584" s="772" t="s">
        <v>1636</v>
      </c>
      <c r="C1584" s="376">
        <v>1</v>
      </c>
      <c r="D1584" s="771">
        <v>3.2</v>
      </c>
      <c r="E1584" s="104">
        <v>1.67E-2</v>
      </c>
      <c r="F1584" s="104"/>
      <c r="H1584" s="386">
        <v>1233</v>
      </c>
      <c r="I1584" s="510">
        <f t="shared" si="626"/>
        <v>1540</v>
      </c>
      <c r="J1584" s="53" t="str" cm="1">
        <f t="array" aca="1" ref="J1584" ca="1">INDIRECT("B" &amp; I1584)</f>
        <v>NIVEL 974 M4 6N PM 1233 05-05-2026</v>
      </c>
      <c r="K1584" s="511">
        <f t="shared" ca="1" si="627"/>
        <v>3.2</v>
      </c>
      <c r="L1584" s="508">
        <f t="shared" ca="1" si="628"/>
        <v>1.908E-2</v>
      </c>
      <c r="M1584" s="508">
        <f t="shared" ca="1" si="629"/>
        <v>0</v>
      </c>
      <c r="N1584" s="512">
        <f t="shared" ca="1" si="630"/>
        <v>0</v>
      </c>
      <c r="O1584" s="512">
        <f t="shared" ca="1" si="631"/>
        <v>1.7172E-2</v>
      </c>
      <c r="P1584" s="513">
        <f t="shared" ca="1" si="632"/>
        <v>0</v>
      </c>
      <c r="Q1584" s="514" t="str">
        <f t="shared" ca="1" si="624"/>
        <v>Dump</v>
      </c>
      <c r="R1584" s="515">
        <f t="shared" ca="1" si="625"/>
        <v>0.71111111111111114</v>
      </c>
      <c r="T1584" s="643"/>
      <c r="U1584" s="643">
        <v>5</v>
      </c>
      <c r="V1584" s="56"/>
      <c r="W1584" s="56"/>
      <c r="X1584" s="57"/>
      <c r="Y1584" s="57"/>
      <c r="Z1584" s="58"/>
      <c r="AA1584" s="59"/>
      <c r="AB1584" s="60"/>
      <c r="AC1584" s="60"/>
      <c r="AD1584" s="60"/>
      <c r="AE1584" s="60"/>
      <c r="AF1584" s="106"/>
      <c r="AG1584" s="107"/>
      <c r="AH1584" s="104"/>
    </row>
    <row r="1585" spans="2:34">
      <c r="B1585" s="772" t="s">
        <v>1637</v>
      </c>
      <c r="C1585" s="376">
        <v>1</v>
      </c>
      <c r="D1585" s="771">
        <v>3.2</v>
      </c>
      <c r="E1585" s="104">
        <v>1.7000000000000001E-2</v>
      </c>
      <c r="F1585" s="104"/>
      <c r="H1585" s="386">
        <v>1234</v>
      </c>
      <c r="I1585" s="510">
        <f t="shared" si="626"/>
        <v>1541</v>
      </c>
      <c r="J1585" s="53" t="str" cm="1">
        <f t="array" aca="1" ref="J1585" ca="1">INDIRECT("B" &amp; I1585)</f>
        <v>NIVEL 974 M4 6N PM 1234 05-05-2026</v>
      </c>
      <c r="K1585" s="511">
        <f t="shared" ca="1" si="627"/>
        <v>3.2</v>
      </c>
      <c r="L1585" s="508">
        <f t="shared" ca="1" si="628"/>
        <v>1.89E-2</v>
      </c>
      <c r="M1585" s="508">
        <f t="shared" ca="1" si="629"/>
        <v>0</v>
      </c>
      <c r="N1585" s="512">
        <f t="shared" ca="1" si="630"/>
        <v>0</v>
      </c>
      <c r="O1585" s="512">
        <f t="shared" ca="1" si="631"/>
        <v>1.7010000000000001E-2</v>
      </c>
      <c r="P1585" s="513">
        <f t="shared" ca="1" si="632"/>
        <v>0</v>
      </c>
      <c r="Q1585" s="514" t="str">
        <f t="shared" ca="1" si="624"/>
        <v>Dump</v>
      </c>
      <c r="R1585" s="515">
        <f t="shared" ca="1" si="625"/>
        <v>0.71111111111111114</v>
      </c>
      <c r="T1585" s="643"/>
      <c r="U1585" s="643">
        <v>6</v>
      </c>
      <c r="V1585" s="643"/>
      <c r="W1585" s="56"/>
      <c r="X1585" s="57"/>
      <c r="Y1585" s="57"/>
      <c r="Z1585" s="58"/>
      <c r="AA1585" s="59"/>
      <c r="AB1585" s="60"/>
      <c r="AC1585" s="60"/>
      <c r="AD1585" s="60"/>
      <c r="AE1585" s="60"/>
      <c r="AF1585" s="106"/>
      <c r="AG1585" s="107"/>
      <c r="AH1585" s="104"/>
    </row>
    <row r="1586" spans="2:34">
      <c r="B1586" s="772" t="s">
        <v>1638</v>
      </c>
      <c r="C1586" s="376">
        <v>1</v>
      </c>
      <c r="D1586" s="771">
        <v>3.2</v>
      </c>
      <c r="E1586" s="104">
        <v>1.7500000000000002E-2</v>
      </c>
      <c r="F1586" s="104"/>
      <c r="H1586" s="386">
        <v>1235</v>
      </c>
      <c r="I1586" s="510">
        <f t="shared" si="626"/>
        <v>1542</v>
      </c>
      <c r="J1586" s="53" t="str" cm="1">
        <f t="array" aca="1" ref="J1586" ca="1">INDIRECT("B" &amp; I1586)</f>
        <v>NIVEL 974 M4 6N PM 1235 05-05-2026</v>
      </c>
      <c r="K1586" s="511">
        <f t="shared" ca="1" si="627"/>
        <v>3.2</v>
      </c>
      <c r="L1586" s="508">
        <f t="shared" ca="1" si="628"/>
        <v>1.6380000000000002E-2</v>
      </c>
      <c r="M1586" s="508">
        <f t="shared" ca="1" si="629"/>
        <v>0</v>
      </c>
      <c r="N1586" s="512">
        <f t="shared" ca="1" si="630"/>
        <v>0</v>
      </c>
      <c r="O1586" s="512">
        <f t="shared" ca="1" si="631"/>
        <v>1.4742000000000002E-2</v>
      </c>
      <c r="P1586" s="513">
        <f t="shared" ca="1" si="632"/>
        <v>0</v>
      </c>
      <c r="Q1586" s="514" t="str">
        <f t="shared" ca="1" si="624"/>
        <v>Dump</v>
      </c>
      <c r="R1586" s="515">
        <f t="shared" ca="1" si="625"/>
        <v>0.71111111111111114</v>
      </c>
      <c r="T1586" s="643"/>
      <c r="U1586" s="643">
        <v>7</v>
      </c>
      <c r="V1586" s="643"/>
      <c r="W1586" s="56"/>
      <c r="X1586" s="57"/>
      <c r="Y1586" s="57"/>
      <c r="Z1586" s="58"/>
      <c r="AA1586" s="109"/>
      <c r="AB1586" s="60"/>
      <c r="AC1586" s="60"/>
      <c r="AD1586" s="60"/>
      <c r="AE1586" s="60"/>
      <c r="AF1586" s="106"/>
      <c r="AG1586" s="107"/>
      <c r="AH1586" s="104"/>
    </row>
    <row r="1587" spans="2:34">
      <c r="B1587" s="772" t="s">
        <v>1639</v>
      </c>
      <c r="C1587" s="376">
        <v>1</v>
      </c>
      <c r="D1587" s="771">
        <v>3.2</v>
      </c>
      <c r="E1587" s="104">
        <v>1.6400000000000001E-2</v>
      </c>
      <c r="F1587" s="104"/>
      <c r="H1587" s="386">
        <v>1236</v>
      </c>
      <c r="I1587" s="510">
        <f t="shared" si="626"/>
        <v>1543</v>
      </c>
      <c r="J1587" s="53" t="str" cm="1">
        <f t="array" aca="1" ref="J1587" ca="1">INDIRECT("B" &amp; I1587)</f>
        <v>NIVEL 974 M4 6N PM 1236 05-05-2026</v>
      </c>
      <c r="K1587" s="511">
        <f t="shared" ca="1" si="627"/>
        <v>3.2</v>
      </c>
      <c r="L1587" s="508">
        <f t="shared" ca="1" si="628"/>
        <v>1.5300000000000001E-2</v>
      </c>
      <c r="M1587" s="508">
        <f t="shared" ca="1" si="629"/>
        <v>0</v>
      </c>
      <c r="N1587" s="512">
        <f t="shared" ca="1" si="630"/>
        <v>0</v>
      </c>
      <c r="O1587" s="512">
        <f t="shared" ca="1" si="631"/>
        <v>1.3770000000000001E-2</v>
      </c>
      <c r="P1587" s="513">
        <f t="shared" ca="1" si="632"/>
        <v>0</v>
      </c>
      <c r="Q1587" s="514" t="str">
        <f t="shared" ca="1" si="624"/>
        <v>Dump</v>
      </c>
      <c r="R1587" s="515">
        <f t="shared" ca="1" si="625"/>
        <v>0.71111111111111114</v>
      </c>
      <c r="T1587" s="643"/>
      <c r="U1587" s="643">
        <v>8</v>
      </c>
      <c r="V1587" s="643"/>
      <c r="W1587" s="56"/>
      <c r="X1587" s="57"/>
      <c r="Y1587" s="57"/>
      <c r="Z1587" s="62"/>
      <c r="AA1587" s="109"/>
      <c r="AB1587" s="60"/>
      <c r="AC1587" s="60"/>
      <c r="AD1587" s="60"/>
      <c r="AE1587" s="60"/>
      <c r="AF1587" s="106"/>
      <c r="AG1587" s="107"/>
      <c r="AH1587" s="104"/>
    </row>
    <row r="1588" spans="2:34">
      <c r="B1588" s="772" t="s">
        <v>1640</v>
      </c>
      <c r="C1588" s="376">
        <v>1</v>
      </c>
      <c r="D1588" s="771">
        <v>3.2</v>
      </c>
      <c r="E1588" s="104">
        <v>1.18E-2</v>
      </c>
      <c r="F1588" s="104"/>
      <c r="H1588" s="386">
        <v>1237</v>
      </c>
      <c r="I1588" s="510">
        <f t="shared" si="626"/>
        <v>1430</v>
      </c>
      <c r="J1588" s="53" t="str" cm="1">
        <f t="array" aca="1" ref="J1588" ca="1">INDIRECT("B" &amp; I1588)</f>
        <v>NIVEL 974 M4 7S T.PM 1237 30-04-2026</v>
      </c>
      <c r="K1588" s="511">
        <f t="shared" ca="1" si="627"/>
        <v>3.2</v>
      </c>
      <c r="L1588" s="508">
        <f t="shared" ca="1" si="628"/>
        <v>1.6199999999999999E-2</v>
      </c>
      <c r="M1588" s="508">
        <f t="shared" ca="1" si="629"/>
        <v>0</v>
      </c>
      <c r="N1588" s="512">
        <f t="shared" ca="1" si="630"/>
        <v>0</v>
      </c>
      <c r="O1588" s="512">
        <f t="shared" ca="1" si="631"/>
        <v>1.4579999999999999E-2</v>
      </c>
      <c r="P1588" s="513">
        <f t="shared" ca="1" si="632"/>
        <v>0</v>
      </c>
      <c r="Q1588" s="514" t="str">
        <f t="shared" ca="1" si="624"/>
        <v>Dump</v>
      </c>
      <c r="R1588" s="515">
        <f t="shared" ca="1" si="625"/>
        <v>0.71111111111111114</v>
      </c>
      <c r="T1588" s="635"/>
      <c r="U1588" s="643">
        <v>9</v>
      </c>
      <c r="V1588" s="643"/>
      <c r="W1588" s="643"/>
      <c r="X1588" s="57"/>
      <c r="Y1588" s="57"/>
      <c r="Z1588" s="62"/>
      <c r="AA1588" s="59"/>
      <c r="AB1588" s="60"/>
      <c r="AC1588" s="60"/>
      <c r="AD1588" s="60"/>
      <c r="AE1588" s="60"/>
      <c r="AF1588" s="106"/>
      <c r="AG1588" s="107"/>
      <c r="AH1588" s="104"/>
    </row>
    <row r="1589" spans="2:34">
      <c r="B1589" s="772" t="s">
        <v>1641</v>
      </c>
      <c r="C1589" s="376">
        <v>1</v>
      </c>
      <c r="D1589" s="771">
        <v>3.2</v>
      </c>
      <c r="E1589" s="104">
        <v>1.38E-2</v>
      </c>
      <c r="F1589" s="104"/>
      <c r="H1589" s="386">
        <v>1238</v>
      </c>
      <c r="I1589" s="510">
        <f t="shared" si="626"/>
        <v>1431</v>
      </c>
      <c r="J1589" s="53" t="str" cm="1">
        <f t="array" aca="1" ref="J1589" ca="1">INDIRECT("B" &amp; I1589)</f>
        <v>NIVEL 974 M4 7S T.PM 1238 30-04-2026</v>
      </c>
      <c r="K1589" s="511">
        <f t="shared" ca="1" si="627"/>
        <v>3.2</v>
      </c>
      <c r="L1589" s="508">
        <f t="shared" ca="1" si="628"/>
        <v>1.5300000000000001E-2</v>
      </c>
      <c r="M1589" s="508">
        <f t="shared" ca="1" si="629"/>
        <v>0</v>
      </c>
      <c r="N1589" s="512">
        <f t="shared" ca="1" si="630"/>
        <v>0</v>
      </c>
      <c r="O1589" s="512">
        <f t="shared" ca="1" si="631"/>
        <v>1.3770000000000001E-2</v>
      </c>
      <c r="P1589" s="513">
        <f t="shared" ca="1" si="632"/>
        <v>0</v>
      </c>
      <c r="Q1589" s="514" t="str">
        <f t="shared" ca="1" si="624"/>
        <v>Dump</v>
      </c>
      <c r="R1589" s="515">
        <f t="shared" ca="1" si="625"/>
        <v>0.71111111111111114</v>
      </c>
      <c r="T1589" s="635"/>
      <c r="U1589" s="643">
        <v>10</v>
      </c>
      <c r="V1589" s="643"/>
      <c r="W1589" s="643"/>
      <c r="X1589" s="57"/>
      <c r="Y1589" s="57"/>
      <c r="Z1589" s="62"/>
      <c r="AA1589" s="63"/>
      <c r="AB1589" s="60"/>
      <c r="AC1589" s="60"/>
      <c r="AD1589" s="60"/>
      <c r="AE1589" s="60"/>
      <c r="AF1589" s="106"/>
      <c r="AG1589" s="107"/>
      <c r="AH1589" s="104"/>
    </row>
    <row r="1590" spans="2:34" ht="15" thickBot="1">
      <c r="B1590" s="772" t="s">
        <v>1642</v>
      </c>
      <c r="C1590" s="376">
        <v>1</v>
      </c>
      <c r="D1590" s="771">
        <v>3.2</v>
      </c>
      <c r="E1590" s="104">
        <v>1.11E-2</v>
      </c>
      <c r="F1590" s="104"/>
      <c r="H1590" s="386">
        <v>1239</v>
      </c>
      <c r="I1590" s="510">
        <f t="shared" si="626"/>
        <v>1432</v>
      </c>
      <c r="J1590" s="53" t="str" cm="1">
        <f t="array" aca="1" ref="J1590" ca="1">INDIRECT("B" &amp; I1590)</f>
        <v>NIVEL 974 M4 7S T.PM 1239 30-04-2026</v>
      </c>
      <c r="K1590" s="511">
        <f t="shared" ca="1" si="627"/>
        <v>3.2</v>
      </c>
      <c r="L1590" s="508">
        <f t="shared" ca="1" si="628"/>
        <v>1.719E-2</v>
      </c>
      <c r="M1590" s="508">
        <f t="shared" ca="1" si="629"/>
        <v>0</v>
      </c>
      <c r="N1590" s="512">
        <f t="shared" ca="1" si="630"/>
        <v>0</v>
      </c>
      <c r="O1590" s="512">
        <f t="shared" ca="1" si="631"/>
        <v>1.5471E-2</v>
      </c>
      <c r="P1590" s="513">
        <f t="shared" ca="1" si="632"/>
        <v>0</v>
      </c>
      <c r="Q1590" s="514" t="str">
        <f t="shared" ca="1" si="624"/>
        <v>Dump</v>
      </c>
      <c r="R1590" s="515">
        <f t="shared" ca="1" si="625"/>
        <v>0.71111111111111114</v>
      </c>
      <c r="T1590" s="635"/>
      <c r="U1590" s="643">
        <v>11</v>
      </c>
      <c r="V1590" s="643"/>
      <c r="W1590" s="643"/>
      <c r="X1590" s="57"/>
      <c r="Y1590" s="57"/>
      <c r="Z1590" s="62"/>
      <c r="AA1590" s="63"/>
      <c r="AB1590" s="60"/>
      <c r="AC1590" s="60"/>
      <c r="AD1590" s="60"/>
      <c r="AE1590" s="60"/>
      <c r="AF1590" s="106"/>
      <c r="AG1590" s="635"/>
      <c r="AH1590" s="635"/>
    </row>
    <row r="1591" spans="2:34" ht="15" thickBot="1">
      <c r="B1591" s="772" t="s">
        <v>1643</v>
      </c>
      <c r="C1591" s="376">
        <v>1</v>
      </c>
      <c r="D1591" s="771">
        <v>3.2</v>
      </c>
      <c r="E1591" s="104">
        <v>1.0800000000000001E-2</v>
      </c>
      <c r="F1591" s="104"/>
      <c r="H1591" s="386">
        <v>1242</v>
      </c>
      <c r="I1591" s="510">
        <f t="shared" si="626"/>
        <v>1435</v>
      </c>
      <c r="J1591" s="53" t="str" cm="1">
        <f t="array" aca="1" ref="J1591" ca="1">INDIRECT("B" &amp; I1591)</f>
        <v>NIVEL 974 M4 7S T.PM 1242 30-04-2026</v>
      </c>
      <c r="K1591" s="511">
        <f t="shared" ca="1" si="627"/>
        <v>3.2</v>
      </c>
      <c r="L1591" s="508">
        <f t="shared" ca="1" si="628"/>
        <v>1.17E-2</v>
      </c>
      <c r="M1591" s="508">
        <f t="shared" ca="1" si="629"/>
        <v>0</v>
      </c>
      <c r="N1591" s="512">
        <f t="shared" ca="1" si="630"/>
        <v>0</v>
      </c>
      <c r="O1591" s="512">
        <f t="shared" ca="1" si="631"/>
        <v>1.0530000000000001E-2</v>
      </c>
      <c r="P1591" s="513">
        <f t="shared" ca="1" si="632"/>
        <v>0</v>
      </c>
      <c r="Q1591" s="514" t="str">
        <f t="shared" ca="1" si="624"/>
        <v>Dump</v>
      </c>
      <c r="R1591" s="515">
        <f t="shared" ca="1" si="625"/>
        <v>0.71111111111111114</v>
      </c>
      <c r="T1591" s="635"/>
      <c r="U1591" s="635"/>
      <c r="V1591" s="635"/>
      <c r="W1591" s="635"/>
      <c r="X1591" s="635"/>
      <c r="Y1591" s="635"/>
      <c r="Z1591" s="635"/>
      <c r="AA1591" s="64">
        <f>SUM(AA1580:AA1590)</f>
        <v>0</v>
      </c>
      <c r="AB1591" s="445" t="e">
        <f>+SUMPRODUCT(AA1580:AA1590,AB1580:AB1590)/AA1591</f>
        <v>#DIV/0!</v>
      </c>
      <c r="AC1591" s="66" t="e">
        <f>+SUMPRODUCT(Z1580:Z1590,AC1580:AC1590)/Z1591</f>
        <v>#DIV/0!</v>
      </c>
      <c r="AD1591" s="66" t="e">
        <f>+SUMPRODUCT(AA1580:AA1590,AD1580:AD1590)/AA1591</f>
        <v>#DIV/0!</v>
      </c>
      <c r="AE1591" s="67"/>
      <c r="AF1591" s="110">
        <v>0</v>
      </c>
      <c r="AG1591" s="635"/>
      <c r="AH1591" s="635"/>
    </row>
    <row r="1592" spans="2:34">
      <c r="B1592" s="772" t="s">
        <v>1644</v>
      </c>
      <c r="C1592" s="376">
        <v>1</v>
      </c>
      <c r="D1592" s="771">
        <v>3.2</v>
      </c>
      <c r="E1592" s="104">
        <v>1.5299999999999999E-2</v>
      </c>
      <c r="F1592" s="104"/>
      <c r="H1592" s="386">
        <v>1243</v>
      </c>
      <c r="I1592" s="510">
        <f t="shared" si="626"/>
        <v>1436</v>
      </c>
      <c r="J1592" s="53" t="str" cm="1">
        <f t="array" aca="1" ref="J1592" ca="1">INDIRECT("B" &amp; I1592)</f>
        <v>NIVEL 974 M4 7S T.PM 1243 30-04-2026</v>
      </c>
      <c r="K1592" s="511">
        <f t="shared" ca="1" si="627"/>
        <v>3.2</v>
      </c>
      <c r="L1592" s="508">
        <f t="shared" ca="1" si="628"/>
        <v>1.179E-2</v>
      </c>
      <c r="M1592" s="508">
        <f t="shared" ca="1" si="629"/>
        <v>0</v>
      </c>
      <c r="N1592" s="512">
        <f t="shared" ca="1" si="630"/>
        <v>0</v>
      </c>
      <c r="O1592" s="512">
        <f t="shared" ca="1" si="631"/>
        <v>1.0611000000000001E-2</v>
      </c>
      <c r="P1592" s="513">
        <f t="shared" ca="1" si="632"/>
        <v>0</v>
      </c>
      <c r="Q1592" s="514" t="str">
        <f t="shared" ca="1" si="624"/>
        <v>Dump</v>
      </c>
      <c r="R1592" s="515">
        <f t="shared" ca="1" si="625"/>
        <v>0.71111111111111114</v>
      </c>
      <c r="T1592" s="635"/>
      <c r="U1592" s="635"/>
      <c r="V1592" s="635"/>
      <c r="W1592" s="635"/>
      <c r="X1592" s="635"/>
      <c r="Y1592" s="635"/>
      <c r="Z1592" s="635"/>
      <c r="AA1592" s="635"/>
      <c r="AB1592" s="635"/>
      <c r="AC1592" s="635"/>
      <c r="AD1592" s="635"/>
      <c r="AE1592" s="635"/>
      <c r="AF1592" s="635"/>
      <c r="AG1592" s="635"/>
    </row>
    <row r="1593" spans="2:34">
      <c r="B1593" s="772" t="s">
        <v>1645</v>
      </c>
      <c r="C1593" s="376">
        <v>1</v>
      </c>
      <c r="D1593" s="771">
        <v>3.2</v>
      </c>
      <c r="E1593" s="104">
        <v>1.0800000000000001E-2</v>
      </c>
      <c r="F1593" s="104"/>
      <c r="H1593" s="386">
        <v>1244</v>
      </c>
      <c r="I1593" s="510">
        <f t="shared" si="626"/>
        <v>1437</v>
      </c>
      <c r="J1593" s="53" t="str" cm="1">
        <f t="array" aca="1" ref="J1593" ca="1">INDIRECT("B" &amp; I1593)</f>
        <v>NIVEL 974 M4 7S T.PM 1244 30-04-2026</v>
      </c>
      <c r="K1593" s="511">
        <f t="shared" ca="1" si="627"/>
        <v>3.2</v>
      </c>
      <c r="L1593" s="508">
        <f t="shared" ca="1" si="628"/>
        <v>1.593E-2</v>
      </c>
      <c r="M1593" s="508">
        <f t="shared" ca="1" si="629"/>
        <v>0</v>
      </c>
      <c r="N1593" s="512">
        <f t="shared" ca="1" si="630"/>
        <v>0</v>
      </c>
      <c r="O1593" s="512">
        <f t="shared" ca="1" si="631"/>
        <v>1.4337000000000001E-2</v>
      </c>
      <c r="P1593" s="513">
        <f t="shared" ca="1" si="632"/>
        <v>0</v>
      </c>
      <c r="Q1593" s="514" t="str">
        <f t="shared" ca="1" si="624"/>
        <v>Dump</v>
      </c>
      <c r="R1593" s="515">
        <f t="shared" ca="1" si="625"/>
        <v>0.71111111111111114</v>
      </c>
      <c r="T1593" s="635"/>
      <c r="U1593" s="635"/>
      <c r="V1593" s="635"/>
      <c r="W1593" s="635"/>
      <c r="X1593" s="635"/>
      <c r="Y1593" s="635"/>
      <c r="Z1593" s="635"/>
      <c r="AA1593" s="635"/>
      <c r="AB1593" s="635"/>
      <c r="AC1593" s="635"/>
      <c r="AD1593" s="635"/>
      <c r="AE1593" s="635"/>
      <c r="AF1593" s="635"/>
      <c r="AG1593" s="635"/>
    </row>
    <row r="1594" spans="2:34" ht="15" thickBot="1">
      <c r="B1594" s="772" t="s">
        <v>1646</v>
      </c>
      <c r="C1594" s="376">
        <v>1</v>
      </c>
      <c r="D1594" s="771">
        <v>3.2</v>
      </c>
      <c r="E1594" s="104">
        <v>1.9800000000000002E-2</v>
      </c>
      <c r="F1594" s="104"/>
      <c r="H1594" s="386">
        <v>1245</v>
      </c>
      <c r="I1594" s="510">
        <f t="shared" si="626"/>
        <v>1438</v>
      </c>
      <c r="J1594" s="53" t="str" cm="1">
        <f t="array" aca="1" ref="J1594" ca="1">INDIRECT("B" &amp; I1594)</f>
        <v>NIVEL 974 M4 7S T.PM 1245 30-04-2026</v>
      </c>
      <c r="K1594" s="511">
        <f t="shared" ca="1" si="627"/>
        <v>3.2</v>
      </c>
      <c r="L1594" s="508">
        <f t="shared" ca="1" si="628"/>
        <v>1.566E-2</v>
      </c>
      <c r="M1594" s="508">
        <f t="shared" ca="1" si="629"/>
        <v>0</v>
      </c>
      <c r="N1594" s="512">
        <f t="shared" ca="1" si="630"/>
        <v>0</v>
      </c>
      <c r="O1594" s="512">
        <f t="shared" ca="1" si="631"/>
        <v>1.4094000000000001E-2</v>
      </c>
      <c r="P1594" s="513">
        <f t="shared" ca="1" si="632"/>
        <v>0</v>
      </c>
      <c r="Q1594" s="514" t="str">
        <f t="shared" ca="1" si="624"/>
        <v>Dump</v>
      </c>
      <c r="R1594" s="515">
        <f t="shared" ca="1" si="625"/>
        <v>0.71111111111111114</v>
      </c>
      <c r="T1594" s="635"/>
      <c r="U1594" s="635"/>
      <c r="V1594" s="635"/>
      <c r="W1594" s="635"/>
      <c r="X1594" s="635"/>
      <c r="Y1594" s="635"/>
      <c r="Z1594" s="635"/>
      <c r="AA1594" s="635"/>
      <c r="AB1594" s="635"/>
      <c r="AC1594" s="635"/>
      <c r="AD1594" s="635"/>
      <c r="AE1594" s="635"/>
      <c r="AF1594" s="635"/>
      <c r="AG1594" s="635"/>
    </row>
    <row r="1595" spans="2:34" ht="15" thickBot="1">
      <c r="B1595" s="772" t="s">
        <v>1647</v>
      </c>
      <c r="C1595" s="376">
        <v>1</v>
      </c>
      <c r="D1595" s="771">
        <v>3.2</v>
      </c>
      <c r="E1595" s="104">
        <v>1.77E-2</v>
      </c>
      <c r="F1595" s="104"/>
      <c r="H1595" s="386">
        <v>1248</v>
      </c>
      <c r="I1595" s="510">
        <f t="shared" ref="I1595:I1597" si="642">IF(H1595="",
   IFERROR(MATCH("**", B:B, 0), ""),
   IFERROR(MATCH("* "&amp;H1595&amp;" *", B:B, 0), "")
)</f>
        <v>1545</v>
      </c>
      <c r="J1595" s="53" t="str" cm="1">
        <f t="array" aca="1" ref="J1595" ca="1">INDIRECT("B" &amp; I1595)</f>
        <v>NIVEL 974 M4 7S L31 T.PM 1248 05-05-2026</v>
      </c>
      <c r="K1595" s="511">
        <f t="shared" ref="K1595:K1597" ca="1" si="643">INDEX(D:D, MATCH(J1595, $B:$B, 0))</f>
        <v>3.2</v>
      </c>
      <c r="L1595" s="508">
        <f t="shared" ref="L1595:L1597" ca="1" si="644">INDEX(E:E, MATCH($J1595, $B:$B, 0))*0.9</f>
        <v>1.269E-2</v>
      </c>
      <c r="M1595" s="508">
        <f t="shared" ref="M1595:M1597" ca="1" si="645">INDEX(F:F, MATCH($J1595, $B:$B, 0))*0.9</f>
        <v>0</v>
      </c>
      <c r="N1595" s="512">
        <f t="shared" ref="N1595:N1597" ca="1" si="646">INDEX(G:G, MATCH($J$578, $B:$B, 0))</f>
        <v>0</v>
      </c>
      <c r="O1595" s="512">
        <f t="shared" ca="1" si="631"/>
        <v>1.1421000000000001E-2</v>
      </c>
      <c r="P1595" s="513">
        <f t="shared" ca="1" si="632"/>
        <v>0</v>
      </c>
      <c r="Q1595" s="514" t="str">
        <f t="shared" ca="1" si="624"/>
        <v>Dump</v>
      </c>
      <c r="R1595" s="515">
        <f t="shared" ca="1" si="625"/>
        <v>0.71111111111111114</v>
      </c>
      <c r="T1595" s="635"/>
      <c r="U1595" s="635"/>
      <c r="V1595" s="635"/>
      <c r="W1595" s="119" t="str">
        <f>+T1581</f>
        <v>Procesos Mineros</v>
      </c>
      <c r="X1595" s="115">
        <f>AA1591</f>
        <v>0</v>
      </c>
      <c r="Y1595" s="116" t="e">
        <f>+(AA1591*AB1591)/X1595</f>
        <v>#DIV/0!</v>
      </c>
      <c r="Z1595" s="117">
        <f>+COUNTA(AE1580:AE1590)</f>
        <v>0</v>
      </c>
      <c r="AA1595" s="635"/>
      <c r="AB1595" s="635"/>
      <c r="AC1595" s="635"/>
      <c r="AD1595" s="635"/>
      <c r="AE1595" s="635"/>
      <c r="AF1595" s="635"/>
      <c r="AG1595" s="635"/>
    </row>
    <row r="1596" spans="2:34">
      <c r="B1596" s="772" t="s">
        <v>1648</v>
      </c>
      <c r="C1596" s="376">
        <v>1</v>
      </c>
      <c r="D1596" s="771">
        <v>3.2</v>
      </c>
      <c r="E1596" s="104">
        <v>1.8200000000000001E-2</v>
      </c>
      <c r="F1596" s="104"/>
      <c r="H1596" s="386">
        <v>1249</v>
      </c>
      <c r="I1596" s="510">
        <f t="shared" si="642"/>
        <v>1546</v>
      </c>
      <c r="J1596" s="53" t="str" cm="1">
        <f t="array" aca="1" ref="J1596" ca="1">INDIRECT("B" &amp; I1596)</f>
        <v>NIVEL 974 M4 7S L31 T.PM 1249 05-05-2026</v>
      </c>
      <c r="K1596" s="511">
        <f t="shared" ca="1" si="643"/>
        <v>3.2</v>
      </c>
      <c r="L1596" s="508">
        <f t="shared" ca="1" si="644"/>
        <v>1.6560000000000002E-2</v>
      </c>
      <c r="M1596" s="508">
        <f t="shared" ca="1" si="645"/>
        <v>0</v>
      </c>
      <c r="N1596" s="512">
        <f t="shared" ca="1" si="646"/>
        <v>0</v>
      </c>
      <c r="O1596" s="512">
        <f t="shared" ca="1" si="631"/>
        <v>1.4904000000000002E-2</v>
      </c>
      <c r="P1596" s="513">
        <f t="shared" ca="1" si="632"/>
        <v>0</v>
      </c>
      <c r="Q1596" s="514" t="str">
        <f t="shared" ca="1" si="624"/>
        <v>Dump</v>
      </c>
      <c r="R1596" s="515">
        <f t="shared" ca="1" si="625"/>
        <v>0.71111111111111114</v>
      </c>
      <c r="T1596" s="635"/>
      <c r="U1596" s="635"/>
      <c r="V1596" s="635"/>
      <c r="W1596" s="635"/>
      <c r="X1596" s="635"/>
      <c r="Y1596" s="635"/>
      <c r="Z1596" s="635"/>
      <c r="AA1596" s="635"/>
      <c r="AB1596" s="635"/>
      <c r="AC1596" s="635"/>
      <c r="AD1596" s="635"/>
      <c r="AE1596" s="635"/>
      <c r="AF1596" s="635"/>
      <c r="AG1596" s="635"/>
    </row>
    <row r="1597" spans="2:34" ht="15" thickBot="1">
      <c r="B1597" s="772" t="s">
        <v>1649</v>
      </c>
      <c r="C1597" s="376">
        <v>1</v>
      </c>
      <c r="D1597" s="771">
        <v>3.2</v>
      </c>
      <c r="E1597" s="104">
        <v>1.7000000000000001E-2</v>
      </c>
      <c r="F1597" s="104"/>
      <c r="H1597" s="386">
        <v>1250</v>
      </c>
      <c r="I1597" s="510">
        <f t="shared" si="642"/>
        <v>1547</v>
      </c>
      <c r="J1597" s="53" t="str" cm="1">
        <f t="array" aca="1" ref="J1597" ca="1">INDIRECT("B" &amp; I1597)</f>
        <v>NIVEL 974 M4 7S L31 T.PM 1250 05-05-2026</v>
      </c>
      <c r="K1597" s="511">
        <f t="shared" ca="1" si="643"/>
        <v>3.2</v>
      </c>
      <c r="L1597" s="508">
        <f t="shared" ca="1" si="644"/>
        <v>1.4579999999999999E-2</v>
      </c>
      <c r="M1597" s="508">
        <f t="shared" ca="1" si="645"/>
        <v>0</v>
      </c>
      <c r="N1597" s="512">
        <f t="shared" ca="1" si="646"/>
        <v>0</v>
      </c>
      <c r="O1597" s="512">
        <f t="shared" ca="1" si="631"/>
        <v>1.3122E-2</v>
      </c>
      <c r="P1597" s="513">
        <f t="shared" ca="1" si="632"/>
        <v>0</v>
      </c>
      <c r="Q1597" s="514" t="str">
        <f t="shared" ca="1" si="624"/>
        <v>Dump</v>
      </c>
      <c r="R1597" s="515">
        <f t="shared" ca="1" si="625"/>
        <v>0.71111111111111114</v>
      </c>
      <c r="T1597" s="635"/>
      <c r="U1597" s="635"/>
      <c r="V1597" s="635"/>
      <c r="W1597" s="635"/>
      <c r="X1597" s="635"/>
      <c r="Y1597" s="635"/>
      <c r="Z1597" s="635"/>
      <c r="AA1597" s="635"/>
      <c r="AB1597" s="635"/>
      <c r="AC1597" s="635"/>
      <c r="AD1597" s="635"/>
      <c r="AE1597" s="635"/>
      <c r="AF1597" s="635"/>
      <c r="AG1597" s="635"/>
    </row>
    <row r="1598" spans="2:34" ht="29.4" thickBot="1">
      <c r="B1598" s="772" t="s">
        <v>1650</v>
      </c>
      <c r="C1598" s="376">
        <v>1</v>
      </c>
      <c r="D1598" s="771">
        <v>3.2</v>
      </c>
      <c r="E1598" s="104">
        <v>1.83E-2</v>
      </c>
      <c r="F1598" s="104"/>
      <c r="H1598" s="386"/>
      <c r="I1598"/>
      <c r="J1598"/>
      <c r="K1598" s="519">
        <f ca="1">SUM(K1565:K1597)</f>
        <v>105.60000000000005</v>
      </c>
      <c r="L1598" s="516">
        <f ca="1">+SUMPRODUCT(L1565:L1597,K1565:K1597)/K1598</f>
        <v>1.5357272727272718E-2</v>
      </c>
      <c r="M1598" s="516">
        <f ca="1">+SUMPRODUCT(M1565:M1597,K1565:K1597)/K1598</f>
        <v>0</v>
      </c>
      <c r="N1598" s="69">
        <f ca="1">+SUMPRODUCT(N1565:N1597,K1565:K1597)/K1598</f>
        <v>0</v>
      </c>
      <c r="O1598" s="552">
        <f ca="1">+SUMPRODUCT(O1565:O1597,K1565:K1597)/K1598</f>
        <v>1.3821545454545454E-2</v>
      </c>
      <c r="P1598" s="69">
        <f ca="1">+SUMPRODUCT(P1565:P1597,K1565:K1597)/K1598</f>
        <v>0</v>
      </c>
      <c r="Q1598"/>
      <c r="R1598"/>
      <c r="T1598" s="120" t="s">
        <v>238</v>
      </c>
      <c r="U1598" s="121"/>
      <c r="V1598" s="121"/>
      <c r="W1598" s="121"/>
      <c r="X1598" s="121"/>
      <c r="Y1598" s="121"/>
      <c r="Z1598" s="121"/>
      <c r="AA1598" s="121"/>
      <c r="AB1598" s="121"/>
      <c r="AC1598" s="121"/>
      <c r="AD1598" s="121"/>
      <c r="AE1598" s="121"/>
      <c r="AF1598" s="121"/>
      <c r="AG1598" s="122"/>
    </row>
    <row r="1599" spans="2:34">
      <c r="B1599" s="772" t="s">
        <v>1651</v>
      </c>
      <c r="C1599" s="376">
        <v>1</v>
      </c>
      <c r="D1599" s="771">
        <v>3.2</v>
      </c>
      <c r="E1599" s="104">
        <v>1.7500000000000002E-2</v>
      </c>
      <c r="F1599" s="104"/>
      <c r="H1599" s="646"/>
      <c r="I1599"/>
      <c r="J1599"/>
      <c r="K1599" s="551" t="s">
        <v>59</v>
      </c>
      <c r="L1599" s="550">
        <f ca="1">+L1598/0.9</f>
        <v>1.7063636363636354E-2</v>
      </c>
      <c r="M1599" s="518">
        <f ca="1">+M1598/0.9</f>
        <v>0</v>
      </c>
      <c r="N1599"/>
      <c r="O1599"/>
      <c r="P1599"/>
      <c r="Q1599"/>
      <c r="R1599"/>
      <c r="T1599" s="635"/>
      <c r="U1599" s="635"/>
      <c r="V1599" s="635"/>
      <c r="W1599" s="635"/>
      <c r="X1599" s="635"/>
      <c r="Y1599" s="635"/>
      <c r="Z1599" s="635"/>
      <c r="AA1599" s="635"/>
      <c r="AB1599" s="635"/>
      <c r="AC1599" s="635"/>
      <c r="AD1599" s="635"/>
      <c r="AE1599" s="635"/>
      <c r="AF1599" s="635"/>
      <c r="AG1599" s="635"/>
    </row>
    <row r="1600" spans="2:34" ht="15" thickBot="1">
      <c r="B1600" s="772" t="s">
        <v>1652</v>
      </c>
      <c r="C1600" s="376">
        <v>1</v>
      </c>
      <c r="D1600" s="771">
        <v>3.2</v>
      </c>
      <c r="E1600" s="104">
        <v>1.17E-2</v>
      </c>
      <c r="F1600" s="104"/>
      <c r="I1600" s="645"/>
      <c r="R1600" s="645"/>
      <c r="T1600" s="635"/>
      <c r="U1600" s="635"/>
      <c r="V1600" s="635"/>
      <c r="W1600" s="635"/>
      <c r="X1600" s="635"/>
      <c r="Y1600" s="635"/>
      <c r="Z1600" s="635"/>
      <c r="AA1600" s="111"/>
      <c r="AB1600" s="112"/>
      <c r="AC1600" s="112"/>
      <c r="AD1600" s="113"/>
      <c r="AE1600" s="114"/>
      <c r="AF1600" s="635"/>
      <c r="AG1600" s="635"/>
    </row>
    <row r="1601" spans="2:38" ht="28.8">
      <c r="B1601" s="772" t="s">
        <v>1653</v>
      </c>
      <c r="C1601" s="376">
        <v>1</v>
      </c>
      <c r="D1601" s="771">
        <v>3.2</v>
      </c>
      <c r="E1601" s="104">
        <v>1.23E-2</v>
      </c>
      <c r="F1601" s="104"/>
      <c r="H1601" s="385"/>
      <c r="I1601" s="547" t="s">
        <v>610</v>
      </c>
      <c r="J1601" s="77" t="s">
        <v>63</v>
      </c>
      <c r="K1601" s="507" t="s">
        <v>44</v>
      </c>
      <c r="L1601" s="549" t="s">
        <v>297</v>
      </c>
      <c r="M1601" s="508" t="s">
        <v>292</v>
      </c>
      <c r="N1601" s="545" t="s">
        <v>46</v>
      </c>
      <c r="O1601" s="549" t="s">
        <v>293</v>
      </c>
      <c r="P1601" s="508" t="s">
        <v>294</v>
      </c>
      <c r="Q1601"/>
      <c r="R1601"/>
      <c r="T1601" s="47" t="s">
        <v>48</v>
      </c>
      <c r="U1601" s="48" t="s">
        <v>49</v>
      </c>
      <c r="V1601" s="48" t="s">
        <v>50</v>
      </c>
      <c r="W1601" s="48" t="s">
        <v>51</v>
      </c>
      <c r="X1601" s="49" t="s">
        <v>52</v>
      </c>
      <c r="Y1601" s="49" t="s">
        <v>53</v>
      </c>
      <c r="Z1601" s="48" t="s">
        <v>54</v>
      </c>
      <c r="AA1601" s="50" t="s">
        <v>55</v>
      </c>
      <c r="AB1601" s="48" t="s">
        <v>56</v>
      </c>
      <c r="AC1601" s="51" t="s">
        <v>12</v>
      </c>
      <c r="AD1601" s="51" t="s">
        <v>295</v>
      </c>
      <c r="AE1601" s="48" t="s">
        <v>57</v>
      </c>
      <c r="AF1601" s="48" t="s">
        <v>66</v>
      </c>
      <c r="AG1601" s="48" t="s">
        <v>67</v>
      </c>
      <c r="AH1601" s="48" t="s">
        <v>68</v>
      </c>
      <c r="AJ1601" s="95" t="str">
        <f>+I1601</f>
        <v>EN049</v>
      </c>
      <c r="AK1601" s="96" t="s">
        <v>62</v>
      </c>
    </row>
    <row r="1602" spans="2:38" ht="15" thickBot="1">
      <c r="B1602" s="772" t="s">
        <v>1654</v>
      </c>
      <c r="C1602" s="376">
        <v>1</v>
      </c>
      <c r="D1602" s="771">
        <v>3.2</v>
      </c>
      <c r="E1602" s="104">
        <v>1.7600000000000001E-2</v>
      </c>
      <c r="F1602" s="104"/>
      <c r="H1602" s="386">
        <v>1252</v>
      </c>
      <c r="I1602" s="510">
        <f>IF(H1602="",
   IFERROR(MATCH("**", B:B, 0), ""),
   IFERROR(MATCH("* "&amp;H1602&amp;" *", B:B, 0), "")
)</f>
        <v>1549</v>
      </c>
      <c r="J1602" s="53" t="str" cm="1">
        <f t="array" aca="1" ref="J1602" ca="1">INDIRECT("B" &amp; I1602)</f>
        <v>NIVEL 974 M4 6N AM 1252 07-05-2026</v>
      </c>
      <c r="K1602" s="511">
        <f ca="1">INDEX(D:D, MATCH(J1602, $B:$B, 0))</f>
        <v>3.2</v>
      </c>
      <c r="L1602" s="508">
        <f ca="1">INDEX(E:E, MATCH($J1602, $B:$B, 0))*0.9</f>
        <v>1.728E-2</v>
      </c>
      <c r="M1602" s="508">
        <f ca="1">INDEX(F:F, MATCH($J1602, $B:$B, 0))*0.9</f>
        <v>1.5300000000000001E-2</v>
      </c>
      <c r="N1602" s="512">
        <f ca="1">INDEX(G:G, MATCH($J$578, $B:$B, 0))</f>
        <v>0</v>
      </c>
      <c r="O1602" s="512">
        <f ca="1">+IF(L1602=0,N1602*0.9,L1602*0.9)</f>
        <v>1.5552E-2</v>
      </c>
      <c r="P1602" s="513">
        <f ca="1">+M1602*0.9</f>
        <v>1.3770000000000001E-2</v>
      </c>
      <c r="Q1602" s="514" t="str">
        <f t="shared" ref="Q1602:Q1616" ca="1" si="647">+IF(L1602=0,"-","Dump")</f>
        <v>Dump</v>
      </c>
      <c r="R1602" s="515">
        <f t="shared" ref="R1602:R1616" ca="1" si="648">+K1602/4.5</f>
        <v>0.71111111111111114</v>
      </c>
      <c r="T1602" s="648">
        <v>50009</v>
      </c>
      <c r="U1602" s="56">
        <v>1</v>
      </c>
      <c r="V1602" s="56">
        <v>324753</v>
      </c>
      <c r="W1602" s="56" t="s">
        <v>60</v>
      </c>
      <c r="X1602" s="57">
        <v>46146</v>
      </c>
      <c r="Y1602" s="57">
        <v>46147</v>
      </c>
      <c r="Z1602" s="58">
        <v>0.44513888888888886</v>
      </c>
      <c r="AA1602" s="59">
        <v>30.54</v>
      </c>
      <c r="AB1602" s="60">
        <f ca="1">+O1365</f>
        <v>1.4600249999999999E-2</v>
      </c>
      <c r="AC1602" s="60">
        <f ca="1">+N1365</f>
        <v>0</v>
      </c>
      <c r="AD1602" s="60" t="s">
        <v>319</v>
      </c>
      <c r="AE1602" s="60" t="str">
        <f>+I1344</f>
        <v>EN042</v>
      </c>
      <c r="AF1602" s="106"/>
      <c r="AG1602" s="107">
        <f ca="1">+AF1613-AB1613</f>
        <v>-1.438143451559637E-2</v>
      </c>
      <c r="AH1602" s="104">
        <f ca="1">+(AF1613-AB1613)/AB1613</f>
        <v>-1</v>
      </c>
      <c r="AJ1602" s="520">
        <f ca="1">+K1617-SUMIF(AE:AE, AJ1601, AA:AA)</f>
        <v>-7.2299999999999969</v>
      </c>
      <c r="AK1602" s="521">
        <f ca="1">O1617</f>
        <v>1.3780799999999998E-2</v>
      </c>
      <c r="AL1602" s="102">
        <f ca="1">COUNTIF(AE:AE, AJ1601)</f>
        <v>2</v>
      </c>
    </row>
    <row r="1603" spans="2:38" ht="15" thickBot="1">
      <c r="B1603" s="772" t="s">
        <v>1655</v>
      </c>
      <c r="C1603" s="376">
        <v>1</v>
      </c>
      <c r="D1603" s="771">
        <v>3.2</v>
      </c>
      <c r="E1603" s="104">
        <v>1.6E-2</v>
      </c>
      <c r="F1603" s="104">
        <v>1.2E-2</v>
      </c>
      <c r="H1603" s="386">
        <v>1254</v>
      </c>
      <c r="I1603" s="510">
        <f t="shared" ref="I1603:I1616" si="649">IF(H1603="",
   IFERROR(MATCH("**", B:B, 0), ""),
   IFERROR(MATCH("* "&amp;H1603&amp;" *", B:B, 0), "")
)</f>
        <v>1551</v>
      </c>
      <c r="J1603" s="53" t="str" cm="1">
        <f t="array" aca="1" ref="J1603" ca="1">INDIRECT("B" &amp; I1603)</f>
        <v>NIVEL 974 M4 6N AM 1254 07-05-2026</v>
      </c>
      <c r="K1603" s="511">
        <f t="shared" ref="K1603:K1616" ca="1" si="650">INDEX(D:D, MATCH(J1603, $B:$B, 0))</f>
        <v>3.2</v>
      </c>
      <c r="L1603" s="508">
        <f t="shared" ref="L1603:L1616" ca="1" si="651">INDEX(E:E, MATCH($J1603, $B:$B, 0))*0.9</f>
        <v>1.5570000000000001E-2</v>
      </c>
      <c r="M1603" s="508">
        <f t="shared" ref="M1603:M1616" ca="1" si="652">INDEX(F:F, MATCH($J1603, $B:$B, 0))*0.9</f>
        <v>1.5300000000000001E-2</v>
      </c>
      <c r="N1603" s="512">
        <f t="shared" ref="N1603:N1616" ca="1" si="653">INDEX(G:G, MATCH($J$578, $B:$B, 0))</f>
        <v>0</v>
      </c>
      <c r="O1603" s="512">
        <f t="shared" ref="O1603:O1616" ca="1" si="654">+IF(L1603=0,N1603*0.9,L1603*0.9)</f>
        <v>1.4013000000000001E-2</v>
      </c>
      <c r="P1603" s="513">
        <f t="shared" ref="P1603:P1616" ca="1" si="655">+M1603*0.9</f>
        <v>1.3770000000000001E-2</v>
      </c>
      <c r="Q1603" s="514" t="str">
        <f t="shared" ca="1" si="647"/>
        <v>Dump</v>
      </c>
      <c r="R1603" s="515">
        <f t="shared" ca="1" si="648"/>
        <v>0.71111111111111114</v>
      </c>
      <c r="T1603" s="413" t="s">
        <v>296</v>
      </c>
      <c r="U1603" s="56">
        <v>2</v>
      </c>
      <c r="V1603" s="56">
        <v>324773</v>
      </c>
      <c r="W1603" s="56" t="s">
        <v>79</v>
      </c>
      <c r="X1603" s="57">
        <v>46147</v>
      </c>
      <c r="Y1603" s="57">
        <v>46148</v>
      </c>
      <c r="Z1603" s="58">
        <v>0.39861111111111114</v>
      </c>
      <c r="AA1603" s="59">
        <v>29.45</v>
      </c>
      <c r="AB1603" s="60">
        <f ca="1">+O1490</f>
        <v>1.5163200000000002E-2</v>
      </c>
      <c r="AC1603" s="60">
        <f ca="1">+N1490</f>
        <v>0</v>
      </c>
      <c r="AD1603" s="60" t="s">
        <v>319</v>
      </c>
      <c r="AE1603" s="60" t="str">
        <f>+I1479</f>
        <v>EN043</v>
      </c>
      <c r="AF1603" s="106"/>
      <c r="AG1603" s="107"/>
      <c r="AH1603" s="104"/>
      <c r="AJ1603" s="105" t="s">
        <v>83</v>
      </c>
      <c r="AK1603" s="101"/>
    </row>
    <row r="1604" spans="2:38">
      <c r="B1604" s="772" t="s">
        <v>1656</v>
      </c>
      <c r="C1604" s="376">
        <v>1</v>
      </c>
      <c r="D1604" s="771">
        <v>3.2</v>
      </c>
      <c r="E1604" s="104">
        <v>1.6299999999999999E-2</v>
      </c>
      <c r="F1604" s="104">
        <v>1.2E-2</v>
      </c>
      <c r="H1604" s="386">
        <v>1256</v>
      </c>
      <c r="I1604" s="510">
        <f t="shared" si="649"/>
        <v>1553</v>
      </c>
      <c r="J1604" s="53" t="str" cm="1">
        <f t="array" aca="1" ref="J1604" ca="1">INDIRECT("B" &amp; I1604)</f>
        <v>NIVEL 974 M4 6N AM 1256 07-05-2026</v>
      </c>
      <c r="K1604" s="511">
        <f t="shared" ca="1" si="650"/>
        <v>3.2</v>
      </c>
      <c r="L1604" s="508">
        <f t="shared" ca="1" si="651"/>
        <v>1.4579999999999999E-2</v>
      </c>
      <c r="M1604" s="508">
        <f t="shared" ca="1" si="652"/>
        <v>1.5300000000000001E-2</v>
      </c>
      <c r="N1604" s="512">
        <f t="shared" ca="1" si="653"/>
        <v>0</v>
      </c>
      <c r="O1604" s="512">
        <f t="shared" ca="1" si="654"/>
        <v>1.3122E-2</v>
      </c>
      <c r="P1604" s="513">
        <f t="shared" ca="1" si="655"/>
        <v>1.3770000000000001E-2</v>
      </c>
      <c r="Q1604" s="514" t="str">
        <f t="shared" ca="1" si="647"/>
        <v>Dump</v>
      </c>
      <c r="R1604" s="515">
        <f t="shared" ca="1" si="648"/>
        <v>0.71111111111111114</v>
      </c>
      <c r="T1604" s="643"/>
      <c r="U1604" s="56">
        <v>3</v>
      </c>
      <c r="V1604" s="56">
        <v>324805</v>
      </c>
      <c r="W1604" s="56" t="s">
        <v>79</v>
      </c>
      <c r="X1604" s="57">
        <v>46148</v>
      </c>
      <c r="Y1604" s="57">
        <v>46149</v>
      </c>
      <c r="Z1604" s="58">
        <v>0.44374999999999998</v>
      </c>
      <c r="AA1604" s="59">
        <v>31.33</v>
      </c>
      <c r="AB1604" s="60">
        <f ca="1">+O1547</f>
        <v>1.3955999999999996E-2</v>
      </c>
      <c r="AC1604" s="60">
        <f ca="1">+N1547</f>
        <v>0</v>
      </c>
      <c r="AD1604" s="60" t="s">
        <v>319</v>
      </c>
      <c r="AE1604" s="60" t="str">
        <f>+I1519</f>
        <v>EN046</v>
      </c>
      <c r="AF1604" s="106"/>
      <c r="AG1604" s="107"/>
      <c r="AH1604" s="104"/>
    </row>
    <row r="1605" spans="2:38">
      <c r="B1605" s="772" t="s">
        <v>1657</v>
      </c>
      <c r="C1605" s="376">
        <v>1</v>
      </c>
      <c r="D1605" s="771">
        <v>3.2</v>
      </c>
      <c r="E1605" s="104">
        <v>1.29E-2</v>
      </c>
      <c r="F1605" s="104">
        <v>1.2E-2</v>
      </c>
      <c r="H1605" s="386">
        <v>1257</v>
      </c>
      <c r="I1605" s="510">
        <f t="shared" si="649"/>
        <v>1554</v>
      </c>
      <c r="J1605" s="53" t="str" cm="1">
        <f t="array" aca="1" ref="J1605" ca="1">INDIRECT("B" &amp; I1605)</f>
        <v>NIVEL 974 M4 6N AM 1257 07-05-2026</v>
      </c>
      <c r="K1605" s="511">
        <f t="shared" ca="1" si="650"/>
        <v>3.2</v>
      </c>
      <c r="L1605" s="508">
        <f t="shared" ca="1" si="651"/>
        <v>1.584E-2</v>
      </c>
      <c r="M1605" s="508">
        <f t="shared" ca="1" si="652"/>
        <v>1.5300000000000001E-2</v>
      </c>
      <c r="N1605" s="512">
        <f t="shared" ca="1" si="653"/>
        <v>0</v>
      </c>
      <c r="O1605" s="512">
        <f t="shared" ca="1" si="654"/>
        <v>1.4256E-2</v>
      </c>
      <c r="P1605" s="513">
        <f t="shared" ca="1" si="655"/>
        <v>1.3770000000000001E-2</v>
      </c>
      <c r="Q1605" s="514" t="str">
        <f t="shared" ca="1" si="647"/>
        <v>Dump</v>
      </c>
      <c r="R1605" s="515">
        <f t="shared" ca="1" si="648"/>
        <v>0.71111111111111114</v>
      </c>
      <c r="T1605" s="643"/>
      <c r="U1605" s="56">
        <v>4</v>
      </c>
      <c r="V1605" s="56">
        <v>324820</v>
      </c>
      <c r="W1605" s="56" t="s">
        <v>60</v>
      </c>
      <c r="X1605" s="57">
        <v>46149</v>
      </c>
      <c r="Y1605" s="57">
        <v>46150</v>
      </c>
      <c r="Z1605" s="58">
        <v>0.41041666666666665</v>
      </c>
      <c r="AA1605" s="59">
        <v>29.25</v>
      </c>
      <c r="AB1605" s="60">
        <f ca="1">+O1598</f>
        <v>1.3821545454545454E-2</v>
      </c>
      <c r="AC1605" s="60">
        <f ca="1">+N1598</f>
        <v>0</v>
      </c>
      <c r="AD1605" s="60" t="s">
        <v>319</v>
      </c>
      <c r="AE1605" s="60" t="str">
        <f>+I1564</f>
        <v>EN048</v>
      </c>
      <c r="AF1605" s="106"/>
      <c r="AG1605" s="107"/>
      <c r="AH1605" s="104"/>
    </row>
    <row r="1606" spans="2:38">
      <c r="B1606" s="772" t="s">
        <v>1658</v>
      </c>
      <c r="C1606" s="376">
        <v>1</v>
      </c>
      <c r="D1606" s="771">
        <v>3.2</v>
      </c>
      <c r="E1606" s="104">
        <v>1.9300000000000001E-2</v>
      </c>
      <c r="F1606" s="104">
        <v>1.2E-2</v>
      </c>
      <c r="H1606" s="386">
        <v>1258</v>
      </c>
      <c r="I1606" s="510">
        <f t="shared" si="649"/>
        <v>1555</v>
      </c>
      <c r="J1606" s="53" t="str" cm="1">
        <f t="array" aca="1" ref="J1606" ca="1">INDIRECT("B" &amp; I1606)</f>
        <v>NIVEL 974 M4 6N AM 1258 07-05-2026</v>
      </c>
      <c r="K1606" s="511">
        <f t="shared" ca="1" si="650"/>
        <v>3.2</v>
      </c>
      <c r="L1606" s="508">
        <f t="shared" ca="1" si="651"/>
        <v>1.4310000000000002E-2</v>
      </c>
      <c r="M1606" s="508">
        <f t="shared" ca="1" si="652"/>
        <v>1.5300000000000001E-2</v>
      </c>
      <c r="N1606" s="512">
        <f t="shared" ca="1" si="653"/>
        <v>0</v>
      </c>
      <c r="O1606" s="512">
        <f t="shared" ca="1" si="654"/>
        <v>1.2879000000000002E-2</v>
      </c>
      <c r="P1606" s="513">
        <f t="shared" ca="1" si="655"/>
        <v>1.3770000000000001E-2</v>
      </c>
      <c r="Q1606" s="514" t="str">
        <f t="shared" ca="1" si="647"/>
        <v>Dump</v>
      </c>
      <c r="R1606" s="515">
        <f t="shared" ca="1" si="648"/>
        <v>0.71111111111111114</v>
      </c>
      <c r="T1606" s="643"/>
      <c r="U1606" s="643">
        <v>5</v>
      </c>
      <c r="V1606" s="56"/>
      <c r="W1606" s="56"/>
      <c r="X1606" s="57"/>
      <c r="Y1606" s="57"/>
      <c r="Z1606" s="58"/>
      <c r="AA1606" s="59"/>
      <c r="AB1606" s="60"/>
      <c r="AC1606" s="60"/>
      <c r="AD1606" s="60"/>
      <c r="AE1606" s="60"/>
      <c r="AF1606" s="106"/>
      <c r="AG1606" s="107"/>
      <c r="AH1606" s="104"/>
    </row>
    <row r="1607" spans="2:38">
      <c r="B1607" s="772" t="s">
        <v>1659</v>
      </c>
      <c r="C1607" s="376">
        <v>1</v>
      </c>
      <c r="D1607" s="771">
        <v>3.2</v>
      </c>
      <c r="E1607" s="104">
        <v>1.54E-2</v>
      </c>
      <c r="F1607" s="104">
        <v>1.2E-2</v>
      </c>
      <c r="H1607" s="386">
        <v>1259</v>
      </c>
      <c r="I1607" s="510">
        <f t="shared" si="649"/>
        <v>1556</v>
      </c>
      <c r="J1607" s="53" t="str" cm="1">
        <f t="array" aca="1" ref="J1607" ca="1">INDIRECT("B" &amp; I1607)</f>
        <v>NIVEL 974 M4 6N AM 1259 07-05-2026</v>
      </c>
      <c r="K1607" s="511">
        <f t="shared" ca="1" si="650"/>
        <v>3.2</v>
      </c>
      <c r="L1607" s="508">
        <f t="shared" ca="1" si="651"/>
        <v>1.1429999999999999E-2</v>
      </c>
      <c r="M1607" s="508">
        <f t="shared" ca="1" si="652"/>
        <v>1.5300000000000001E-2</v>
      </c>
      <c r="N1607" s="512">
        <f t="shared" ca="1" si="653"/>
        <v>0</v>
      </c>
      <c r="O1607" s="512">
        <f t="shared" ca="1" si="654"/>
        <v>1.0286999999999999E-2</v>
      </c>
      <c r="P1607" s="513">
        <f t="shared" ca="1" si="655"/>
        <v>1.3770000000000001E-2</v>
      </c>
      <c r="Q1607" s="514" t="str">
        <f t="shared" ca="1" si="647"/>
        <v>Dump</v>
      </c>
      <c r="R1607" s="515">
        <f t="shared" ca="1" si="648"/>
        <v>0.71111111111111114</v>
      </c>
      <c r="T1607" s="643"/>
      <c r="U1607" s="643">
        <v>6</v>
      </c>
      <c r="V1607" s="643"/>
      <c r="W1607" s="56"/>
      <c r="X1607" s="57"/>
      <c r="Y1607" s="57"/>
      <c r="Z1607" s="58"/>
      <c r="AA1607" s="59"/>
      <c r="AB1607" s="60"/>
      <c r="AC1607" s="60"/>
      <c r="AD1607" s="60"/>
      <c r="AE1607" s="60"/>
      <c r="AF1607" s="106"/>
      <c r="AG1607" s="107"/>
      <c r="AH1607" s="104"/>
    </row>
    <row r="1608" spans="2:38">
      <c r="B1608" s="772" t="s">
        <v>1660</v>
      </c>
      <c r="C1608" s="376">
        <v>1</v>
      </c>
      <c r="D1608" s="771">
        <v>3.2</v>
      </c>
      <c r="E1608" s="104">
        <v>1.8499999999999999E-2</v>
      </c>
      <c r="F1608" s="104">
        <v>1.2E-2</v>
      </c>
      <c r="H1608" s="386">
        <v>1260</v>
      </c>
      <c r="I1608" s="510">
        <f t="shared" si="649"/>
        <v>1557</v>
      </c>
      <c r="J1608" s="53" t="str" cm="1">
        <f t="array" aca="1" ref="J1608" ca="1">INDIRECT("B" &amp; I1608)</f>
        <v>NIVEL 974 M4 6N AM 1260 07-05-2026</v>
      </c>
      <c r="K1608" s="511">
        <f t="shared" ca="1" si="650"/>
        <v>3.2</v>
      </c>
      <c r="L1608" s="508">
        <f t="shared" ca="1" si="651"/>
        <v>1.521E-2</v>
      </c>
      <c r="M1608" s="508">
        <f t="shared" ca="1" si="652"/>
        <v>1.5300000000000001E-2</v>
      </c>
      <c r="N1608" s="512">
        <f t="shared" ca="1" si="653"/>
        <v>0</v>
      </c>
      <c r="O1608" s="512">
        <f t="shared" ca="1" si="654"/>
        <v>1.3689E-2</v>
      </c>
      <c r="P1608" s="513">
        <f t="shared" ca="1" si="655"/>
        <v>1.3770000000000001E-2</v>
      </c>
      <c r="Q1608" s="514" t="str">
        <f t="shared" ca="1" si="647"/>
        <v>Dump</v>
      </c>
      <c r="R1608" s="515">
        <f t="shared" ca="1" si="648"/>
        <v>0.71111111111111114</v>
      </c>
      <c r="T1608" s="643"/>
      <c r="U1608" s="643">
        <v>7</v>
      </c>
      <c r="V1608" s="643"/>
      <c r="W1608" s="56"/>
      <c r="X1608" s="57"/>
      <c r="Y1608" s="57"/>
      <c r="Z1608" s="58"/>
      <c r="AA1608" s="109"/>
      <c r="AB1608" s="60"/>
      <c r="AC1608" s="60"/>
      <c r="AD1608" s="60"/>
      <c r="AE1608" s="60"/>
      <c r="AF1608" s="106"/>
      <c r="AG1608" s="107"/>
      <c r="AH1608" s="104"/>
    </row>
    <row r="1609" spans="2:38">
      <c r="B1609" s="772" t="s">
        <v>1661</v>
      </c>
      <c r="C1609" s="376">
        <v>1</v>
      </c>
      <c r="D1609" s="771">
        <v>3.2</v>
      </c>
      <c r="E1609" s="104">
        <v>1.34E-2</v>
      </c>
      <c r="F1609" s="104">
        <v>1.2E-2</v>
      </c>
      <c r="H1609" s="386">
        <v>1262</v>
      </c>
      <c r="I1609" s="510">
        <f t="shared" si="649"/>
        <v>1559</v>
      </c>
      <c r="J1609" s="53" t="str" cm="1">
        <f t="array" aca="1" ref="J1609" ca="1">INDIRECT("B" &amp; I1609)</f>
        <v>NIVEL 974 M4 6N AM 1262 07-05-2026</v>
      </c>
      <c r="K1609" s="511">
        <f t="shared" ca="1" si="650"/>
        <v>3.2</v>
      </c>
      <c r="L1609" s="508">
        <f t="shared" ca="1" si="651"/>
        <v>1.89E-2</v>
      </c>
      <c r="M1609" s="508">
        <f t="shared" ca="1" si="652"/>
        <v>1.5300000000000001E-2</v>
      </c>
      <c r="N1609" s="512">
        <f t="shared" ca="1" si="653"/>
        <v>0</v>
      </c>
      <c r="O1609" s="512">
        <f t="shared" ca="1" si="654"/>
        <v>1.7010000000000001E-2</v>
      </c>
      <c r="P1609" s="513">
        <f t="shared" ca="1" si="655"/>
        <v>1.3770000000000001E-2</v>
      </c>
      <c r="Q1609" s="514" t="str">
        <f t="shared" ca="1" si="647"/>
        <v>Dump</v>
      </c>
      <c r="R1609" s="515">
        <f t="shared" ca="1" si="648"/>
        <v>0.71111111111111114</v>
      </c>
      <c r="T1609" s="643"/>
      <c r="U1609" s="643">
        <v>8</v>
      </c>
      <c r="V1609" s="643"/>
      <c r="W1609" s="56"/>
      <c r="X1609" s="57"/>
      <c r="Y1609" s="57"/>
      <c r="Z1609" s="62"/>
      <c r="AA1609" s="109"/>
      <c r="AB1609" s="60"/>
      <c r="AC1609" s="60"/>
      <c r="AD1609" s="60"/>
      <c r="AE1609" s="60"/>
      <c r="AF1609" s="106"/>
      <c r="AG1609" s="107"/>
      <c r="AH1609" s="104"/>
    </row>
    <row r="1610" spans="2:38">
      <c r="B1610" s="772" t="s">
        <v>1662</v>
      </c>
      <c r="C1610" s="376">
        <v>1</v>
      </c>
      <c r="D1610" s="771">
        <v>3.2</v>
      </c>
      <c r="E1610" s="104">
        <v>1.24E-2</v>
      </c>
      <c r="F1610" s="104">
        <v>1.2E-2</v>
      </c>
      <c r="H1610" s="386">
        <v>1263</v>
      </c>
      <c r="I1610" s="510">
        <f t="shared" si="649"/>
        <v>1560</v>
      </c>
      <c r="J1610" s="53" t="str" cm="1">
        <f t="array" aca="1" ref="J1610" ca="1">INDIRECT("B" &amp; I1610)</f>
        <v>NIVEL 974 M4 6N AM 1263 07-05-2026</v>
      </c>
      <c r="K1610" s="511">
        <f t="shared" ca="1" si="650"/>
        <v>3.2</v>
      </c>
      <c r="L1610" s="508">
        <f t="shared" ca="1" si="651"/>
        <v>1.3050000000000001E-2</v>
      </c>
      <c r="M1610" s="508">
        <f t="shared" ca="1" si="652"/>
        <v>1.5300000000000001E-2</v>
      </c>
      <c r="N1610" s="512">
        <f t="shared" ca="1" si="653"/>
        <v>0</v>
      </c>
      <c r="O1610" s="512">
        <f t="shared" ca="1" si="654"/>
        <v>1.1745E-2</v>
      </c>
      <c r="P1610" s="513">
        <f t="shared" ca="1" si="655"/>
        <v>1.3770000000000001E-2</v>
      </c>
      <c r="Q1610" s="514" t="str">
        <f t="shared" ca="1" si="647"/>
        <v>Dump</v>
      </c>
      <c r="R1610" s="515">
        <f t="shared" ca="1" si="648"/>
        <v>0.71111111111111114</v>
      </c>
      <c r="T1610" s="635"/>
      <c r="U1610" s="643">
        <v>9</v>
      </c>
      <c r="V1610" s="643"/>
      <c r="W1610" s="643"/>
      <c r="X1610" s="57"/>
      <c r="Y1610" s="57"/>
      <c r="Z1610" s="62"/>
      <c r="AA1610" s="59"/>
      <c r="AB1610" s="60"/>
      <c r="AC1610" s="60"/>
      <c r="AD1610" s="60"/>
      <c r="AE1610" s="60"/>
      <c r="AF1610" s="106"/>
      <c r="AG1610" s="107"/>
      <c r="AH1610" s="104"/>
    </row>
    <row r="1611" spans="2:38">
      <c r="B1611" s="772" t="s">
        <v>1663</v>
      </c>
      <c r="C1611" s="376">
        <v>1</v>
      </c>
      <c r="D1611" s="771">
        <v>3.2</v>
      </c>
      <c r="E1611" s="104">
        <v>2.1000000000000001E-2</v>
      </c>
      <c r="F1611" s="104">
        <v>1.2E-2</v>
      </c>
      <c r="H1611" s="386">
        <v>1264</v>
      </c>
      <c r="I1611" s="510">
        <f t="shared" si="649"/>
        <v>1561</v>
      </c>
      <c r="J1611" s="53" t="str" cm="1">
        <f t="array" aca="1" ref="J1611" ca="1">INDIRECT("B" &amp; I1611)</f>
        <v>NIVEL 974 M4 6N AM 1264 07-05-2026</v>
      </c>
      <c r="K1611" s="511">
        <f t="shared" ca="1" si="650"/>
        <v>3.2</v>
      </c>
      <c r="L1611" s="508">
        <f t="shared" ca="1" si="651"/>
        <v>1.2780000000000001E-2</v>
      </c>
      <c r="M1611" s="508">
        <f t="shared" ca="1" si="652"/>
        <v>1.5300000000000001E-2</v>
      </c>
      <c r="N1611" s="512">
        <f t="shared" ca="1" si="653"/>
        <v>0</v>
      </c>
      <c r="O1611" s="512">
        <f t="shared" ca="1" si="654"/>
        <v>1.1502000000000002E-2</v>
      </c>
      <c r="P1611" s="513">
        <f t="shared" ca="1" si="655"/>
        <v>1.3770000000000001E-2</v>
      </c>
      <c r="Q1611" s="514" t="str">
        <f t="shared" ca="1" si="647"/>
        <v>Dump</v>
      </c>
      <c r="R1611" s="515">
        <f t="shared" ca="1" si="648"/>
        <v>0.71111111111111114</v>
      </c>
      <c r="T1611" s="635"/>
      <c r="U1611" s="643">
        <v>10</v>
      </c>
      <c r="V1611" s="643"/>
      <c r="W1611" s="643"/>
      <c r="X1611" s="57"/>
      <c r="Y1611" s="57"/>
      <c r="Z1611" s="62"/>
      <c r="AA1611" s="63"/>
      <c r="AB1611" s="60"/>
      <c r="AC1611" s="60"/>
      <c r="AD1611" s="60"/>
      <c r="AE1611" s="60"/>
      <c r="AF1611" s="106"/>
      <c r="AG1611" s="107"/>
      <c r="AH1611" s="104"/>
    </row>
    <row r="1612" spans="2:38" ht="15" thickBot="1">
      <c r="B1612" s="772" t="s">
        <v>1664</v>
      </c>
      <c r="C1612" s="376">
        <v>1</v>
      </c>
      <c r="D1612" s="771">
        <v>3.2</v>
      </c>
      <c r="E1612" s="104">
        <v>1.32E-2</v>
      </c>
      <c r="F1612" s="104">
        <v>1.2E-2</v>
      </c>
      <c r="H1612" s="386">
        <v>1265</v>
      </c>
      <c r="I1612" s="510">
        <f t="shared" si="649"/>
        <v>1562</v>
      </c>
      <c r="J1612" s="53" t="str" cm="1">
        <f t="array" aca="1" ref="J1612" ca="1">INDIRECT("B" &amp; I1612)</f>
        <v>NIVEL 974 M4 6N AM 1265 07-05-2026</v>
      </c>
      <c r="K1612" s="511">
        <f t="shared" ca="1" si="650"/>
        <v>3.2</v>
      </c>
      <c r="L1612" s="508">
        <f t="shared" ca="1" si="651"/>
        <v>1.9980000000000001E-2</v>
      </c>
      <c r="M1612" s="508">
        <f t="shared" ca="1" si="652"/>
        <v>1.5300000000000001E-2</v>
      </c>
      <c r="N1612" s="512">
        <f t="shared" ca="1" si="653"/>
        <v>0</v>
      </c>
      <c r="O1612" s="512">
        <f t="shared" ca="1" si="654"/>
        <v>1.7982000000000001E-2</v>
      </c>
      <c r="P1612" s="513">
        <f t="shared" ca="1" si="655"/>
        <v>1.3770000000000001E-2</v>
      </c>
      <c r="Q1612" s="514" t="str">
        <f t="shared" ca="1" si="647"/>
        <v>Dump</v>
      </c>
      <c r="R1612" s="515">
        <f t="shared" ca="1" si="648"/>
        <v>0.71111111111111114</v>
      </c>
      <c r="T1612" s="635"/>
      <c r="U1612" s="643">
        <v>11</v>
      </c>
      <c r="V1612" s="643"/>
      <c r="W1612" s="643"/>
      <c r="X1612" s="57"/>
      <c r="Y1612" s="57"/>
      <c r="Z1612" s="62"/>
      <c r="AA1612" s="63"/>
      <c r="AB1612" s="60"/>
      <c r="AC1612" s="60"/>
      <c r="AD1612" s="60"/>
      <c r="AE1612" s="60"/>
      <c r="AF1612" s="106"/>
      <c r="AG1612" s="635"/>
      <c r="AH1612" s="635"/>
    </row>
    <row r="1613" spans="2:38" ht="15" thickBot="1">
      <c r="B1613" s="772" t="s">
        <v>1665</v>
      </c>
      <c r="C1613" s="376">
        <v>1</v>
      </c>
      <c r="D1613" s="771">
        <v>3.2</v>
      </c>
      <c r="E1613" s="104">
        <v>1.7299999999999999E-2</v>
      </c>
      <c r="F1613" s="104">
        <v>1.2E-2</v>
      </c>
      <c r="H1613" s="386">
        <v>1266</v>
      </c>
      <c r="I1613" s="510">
        <f t="shared" si="649"/>
        <v>1563</v>
      </c>
      <c r="J1613" s="53" t="str" cm="1">
        <f t="array" aca="1" ref="J1613" ca="1">INDIRECT("B" &amp; I1613)</f>
        <v>NIVEL 974 M4 6N AM 1266 07-05-2026</v>
      </c>
      <c r="K1613" s="511">
        <f t="shared" ca="1" si="650"/>
        <v>3.2</v>
      </c>
      <c r="L1613" s="508">
        <f t="shared" ca="1" si="651"/>
        <v>1.5390000000000001E-2</v>
      </c>
      <c r="M1613" s="508">
        <f t="shared" ca="1" si="652"/>
        <v>1.5300000000000001E-2</v>
      </c>
      <c r="N1613" s="512">
        <f t="shared" ca="1" si="653"/>
        <v>0</v>
      </c>
      <c r="O1613" s="512">
        <f t="shared" ca="1" si="654"/>
        <v>1.3851E-2</v>
      </c>
      <c r="P1613" s="513">
        <f t="shared" ca="1" si="655"/>
        <v>1.3770000000000001E-2</v>
      </c>
      <c r="Q1613" s="514" t="str">
        <f t="shared" ca="1" si="647"/>
        <v>Dump</v>
      </c>
      <c r="R1613" s="515">
        <f t="shared" ca="1" si="648"/>
        <v>0.71111111111111114</v>
      </c>
      <c r="T1613" s="635"/>
      <c r="U1613" s="635"/>
      <c r="V1613" s="635"/>
      <c r="W1613" s="635"/>
      <c r="X1613" s="635"/>
      <c r="Y1613" s="635"/>
      <c r="Z1613" s="635"/>
      <c r="AA1613" s="64">
        <f>SUM(AA1602:AA1612)</f>
        <v>120.57</v>
      </c>
      <c r="AB1613" s="624">
        <f ca="1">+SUMPRODUCT(AA1602:AA1612,AB1602:AB1612)/AA1613</f>
        <v>1.438143451559637E-2</v>
      </c>
      <c r="AC1613" s="66" t="e">
        <f ca="1">+SUMPRODUCT(Z1602:Z1612,AC1602:AC1612)/Z1613</f>
        <v>#DIV/0!</v>
      </c>
      <c r="AD1613" s="66">
        <f>+SUMPRODUCT(AA1602:AA1612,AD1602:AD1612)/AA1613</f>
        <v>0</v>
      </c>
      <c r="AE1613" s="67"/>
      <c r="AF1613" s="110">
        <v>0</v>
      </c>
      <c r="AG1613" s="635"/>
      <c r="AH1613" s="635"/>
    </row>
    <row r="1614" spans="2:38">
      <c r="B1614" s="772" t="s">
        <v>1666</v>
      </c>
      <c r="C1614" s="376">
        <v>1</v>
      </c>
      <c r="D1614" s="771">
        <v>3.2</v>
      </c>
      <c r="E1614" s="104">
        <v>1.9099999999999999E-2</v>
      </c>
      <c r="F1614" s="104">
        <v>1.2E-2</v>
      </c>
      <c r="H1614" s="386">
        <v>1267</v>
      </c>
      <c r="I1614" s="510">
        <f t="shared" si="649"/>
        <v>1564</v>
      </c>
      <c r="J1614" s="53" t="str" cm="1">
        <f t="array" aca="1" ref="J1614" ca="1">INDIRECT("B" &amp; I1614)</f>
        <v>NIVEL 974 M4 6N AM 1267 07-05-2026</v>
      </c>
      <c r="K1614" s="511">
        <f t="shared" ca="1" si="650"/>
        <v>3.2</v>
      </c>
      <c r="L1614" s="508">
        <f t="shared" ca="1" si="651"/>
        <v>1.6560000000000002E-2</v>
      </c>
      <c r="M1614" s="508">
        <f t="shared" ca="1" si="652"/>
        <v>1.5300000000000001E-2</v>
      </c>
      <c r="N1614" s="512">
        <f t="shared" ca="1" si="653"/>
        <v>0</v>
      </c>
      <c r="O1614" s="512">
        <f t="shared" ca="1" si="654"/>
        <v>1.4904000000000002E-2</v>
      </c>
      <c r="P1614" s="513">
        <f t="shared" ca="1" si="655"/>
        <v>1.3770000000000001E-2</v>
      </c>
      <c r="Q1614" s="514" t="str">
        <f t="shared" ca="1" si="647"/>
        <v>Dump</v>
      </c>
      <c r="R1614" s="515">
        <f t="shared" ca="1" si="648"/>
        <v>0.71111111111111114</v>
      </c>
      <c r="T1614" s="635"/>
      <c r="U1614" s="635"/>
      <c r="V1614" s="635"/>
      <c r="W1614" s="635"/>
      <c r="X1614" s="635"/>
      <c r="Y1614" s="635"/>
      <c r="Z1614" s="635"/>
      <c r="AA1614" s="111"/>
      <c r="AB1614" s="112"/>
      <c r="AC1614" s="112"/>
      <c r="AD1614" s="113"/>
      <c r="AE1614" s="114"/>
      <c r="AF1614" s="635"/>
      <c r="AG1614" s="635"/>
    </row>
    <row r="1615" spans="2:38" ht="28.8">
      <c r="B1615" s="772" t="s">
        <v>1667</v>
      </c>
      <c r="C1615" s="376">
        <v>1</v>
      </c>
      <c r="D1615" s="771">
        <v>3.2</v>
      </c>
      <c r="E1615" s="104">
        <v>1.5900000000000001E-2</v>
      </c>
      <c r="F1615" s="104">
        <v>1.2E-2</v>
      </c>
      <c r="H1615" s="386">
        <v>1268</v>
      </c>
      <c r="I1615" s="510">
        <f t="shared" si="649"/>
        <v>1565</v>
      </c>
      <c r="J1615" s="53" t="str" cm="1">
        <f t="array" aca="1" ref="J1615" ca="1">INDIRECT("B" &amp; I1615)</f>
        <v>NIVEL 974 M4 6N AM 1268 07-05-2026</v>
      </c>
      <c r="K1615" s="511">
        <f t="shared" ca="1" si="650"/>
        <v>3.2</v>
      </c>
      <c r="L1615" s="508">
        <f t="shared" ca="1" si="651"/>
        <v>1.4220000000000002E-2</v>
      </c>
      <c r="M1615" s="508">
        <f t="shared" ca="1" si="652"/>
        <v>1.5300000000000001E-2</v>
      </c>
      <c r="N1615" s="512">
        <f t="shared" ca="1" si="653"/>
        <v>0</v>
      </c>
      <c r="O1615" s="512">
        <f t="shared" ca="1" si="654"/>
        <v>1.2798000000000002E-2</v>
      </c>
      <c r="P1615" s="513">
        <f t="shared" ca="1" si="655"/>
        <v>1.3770000000000001E-2</v>
      </c>
      <c r="Q1615" s="514" t="str">
        <f t="shared" ca="1" si="647"/>
        <v>Dump</v>
      </c>
      <c r="R1615" s="515">
        <f t="shared" ca="1" si="648"/>
        <v>0.71111111111111114</v>
      </c>
      <c r="T1615" s="47" t="s">
        <v>48</v>
      </c>
      <c r="U1615" s="48" t="s">
        <v>49</v>
      </c>
      <c r="V1615" s="48" t="s">
        <v>50</v>
      </c>
      <c r="W1615" s="48" t="s">
        <v>51</v>
      </c>
      <c r="X1615" s="49" t="s">
        <v>52</v>
      </c>
      <c r="Y1615" s="49" t="s">
        <v>53</v>
      </c>
      <c r="Z1615" s="48" t="s">
        <v>54</v>
      </c>
      <c r="AA1615" s="50" t="s">
        <v>55</v>
      </c>
      <c r="AB1615" s="48" t="s">
        <v>56</v>
      </c>
      <c r="AC1615" s="51" t="s">
        <v>12</v>
      </c>
      <c r="AD1615" s="51" t="s">
        <v>295</v>
      </c>
      <c r="AE1615" s="48" t="s">
        <v>57</v>
      </c>
      <c r="AF1615" s="48" t="s">
        <v>66</v>
      </c>
      <c r="AG1615" s="48" t="s">
        <v>67</v>
      </c>
      <c r="AH1615" s="48" t="s">
        <v>68</v>
      </c>
    </row>
    <row r="1616" spans="2:38">
      <c r="B1616" s="772" t="s">
        <v>1668</v>
      </c>
      <c r="C1616" s="376">
        <v>1</v>
      </c>
      <c r="D1616" s="771">
        <v>3.2</v>
      </c>
      <c r="E1616" s="104">
        <v>1.8499999999999999E-2</v>
      </c>
      <c r="F1616" s="104">
        <v>1.2E-2</v>
      </c>
      <c r="H1616" s="386">
        <v>1269</v>
      </c>
      <c r="I1616" s="510">
        <f t="shared" si="649"/>
        <v>1566</v>
      </c>
      <c r="J1616" s="53" t="str" cm="1">
        <f t="array" aca="1" ref="J1616" ca="1">INDIRECT("B" &amp; I1616)</f>
        <v>NIVEL 974 M4 6N AM 1269 07-05-2026</v>
      </c>
      <c r="K1616" s="511">
        <f t="shared" ca="1" si="650"/>
        <v>3.2</v>
      </c>
      <c r="L1616" s="508">
        <f t="shared" ca="1" si="651"/>
        <v>1.4579999999999999E-2</v>
      </c>
      <c r="M1616" s="508">
        <f t="shared" ca="1" si="652"/>
        <v>1.5300000000000001E-2</v>
      </c>
      <c r="N1616" s="512">
        <f t="shared" ca="1" si="653"/>
        <v>0</v>
      </c>
      <c r="O1616" s="512">
        <f t="shared" ca="1" si="654"/>
        <v>1.3122E-2</v>
      </c>
      <c r="P1616" s="513">
        <f t="shared" ca="1" si="655"/>
        <v>1.3770000000000001E-2</v>
      </c>
      <c r="Q1616" s="514" t="str">
        <f t="shared" ca="1" si="647"/>
        <v>Dump</v>
      </c>
      <c r="R1616" s="515">
        <f t="shared" ca="1" si="648"/>
        <v>0.71111111111111114</v>
      </c>
      <c r="T1616" s="648">
        <v>50022</v>
      </c>
      <c r="U1616" s="56">
        <v>1</v>
      </c>
      <c r="V1616" s="56">
        <v>324822</v>
      </c>
      <c r="W1616" s="56" t="s">
        <v>79</v>
      </c>
      <c r="X1616" s="57">
        <v>46149</v>
      </c>
      <c r="Y1616" s="57">
        <v>46150</v>
      </c>
      <c r="Z1616" s="58">
        <v>0.41388888888888886</v>
      </c>
      <c r="AA1616" s="59">
        <v>25.56</v>
      </c>
      <c r="AB1616" s="60">
        <f ca="1">+O1598</f>
        <v>1.3821545454545454E-2</v>
      </c>
      <c r="AC1616" s="60">
        <f ca="1">+N1598</f>
        <v>0</v>
      </c>
      <c r="AD1616" s="60" t="s">
        <v>319</v>
      </c>
      <c r="AE1616" s="60" t="str">
        <f>+I1564</f>
        <v>EN048</v>
      </c>
      <c r="AF1616" s="106"/>
      <c r="AG1616" s="107">
        <f ca="1">+AF1627-AB1627</f>
        <v>-1.2920344321876149E-2</v>
      </c>
      <c r="AH1616" s="104">
        <f ca="1">+(AF1627-AB1627)/AB1627</f>
        <v>-1</v>
      </c>
    </row>
    <row r="1617" spans="2:38">
      <c r="B1617" s="772" t="s">
        <v>1669</v>
      </c>
      <c r="C1617" s="376">
        <v>1</v>
      </c>
      <c r="D1617" s="771">
        <v>3.2</v>
      </c>
      <c r="E1617" s="104">
        <v>1.7100000000000001E-2</v>
      </c>
      <c r="F1617" s="104">
        <v>1.2E-2</v>
      </c>
      <c r="H1617" s="386"/>
      <c r="I1617"/>
      <c r="J1617"/>
      <c r="K1617" s="519">
        <f ca="1">SUM(K1602:K1616)</f>
        <v>48.000000000000007</v>
      </c>
      <c r="L1617" s="516">
        <f ca="1">+SUMPRODUCT(L1602:L1616,K1602:K1616)/K1617</f>
        <v>1.5311999999999999E-2</v>
      </c>
      <c r="M1617" s="516">
        <f ca="1">+SUMPRODUCT(M1602:M1616,K1602:K1616)/K1617</f>
        <v>1.5299999999999999E-2</v>
      </c>
      <c r="N1617" s="69">
        <f ca="1">+SUMPRODUCT(N1602:N1616,K1602:K1616)/K1617</f>
        <v>0</v>
      </c>
      <c r="O1617" s="552">
        <f ca="1">+SUMPRODUCT(O1602:O1616,K1602:K1616)/K1617</f>
        <v>1.3780799999999998E-2</v>
      </c>
      <c r="P1617" s="69">
        <f ca="1">+SUMPRODUCT(P1602:P1616,K1602:K1616)/K1617</f>
        <v>1.3769999999999998E-2</v>
      </c>
      <c r="Q1617"/>
      <c r="R1617"/>
      <c r="T1617" s="413" t="s">
        <v>296</v>
      </c>
      <c r="U1617" s="56">
        <v>2</v>
      </c>
      <c r="V1617" s="56">
        <v>324832</v>
      </c>
      <c r="W1617" s="56" t="s">
        <v>79</v>
      </c>
      <c r="X1617" s="57">
        <v>46151</v>
      </c>
      <c r="Y1617" s="57">
        <v>46151</v>
      </c>
      <c r="Z1617" s="58">
        <v>0.39861111111111114</v>
      </c>
      <c r="AA1617" s="59">
        <v>31.47</v>
      </c>
      <c r="AB1617" s="60">
        <f ca="1">+O1661</f>
        <v>1.2418578947368416E-2</v>
      </c>
      <c r="AC1617" s="60">
        <f ca="1">+N1661</f>
        <v>0</v>
      </c>
      <c r="AD1617" s="60" t="s">
        <v>319</v>
      </c>
      <c r="AE1617" s="60" t="str">
        <f>+I1641</f>
        <v>CN051</v>
      </c>
      <c r="AF1617" s="106"/>
      <c r="AG1617" s="107"/>
      <c r="AH1617" s="104"/>
    </row>
    <row r="1618" spans="2:38">
      <c r="B1618" s="772" t="s">
        <v>1670</v>
      </c>
      <c r="C1618" s="376">
        <v>1</v>
      </c>
      <c r="D1618" s="771">
        <v>3.2</v>
      </c>
      <c r="E1618" s="104">
        <v>1.32E-2</v>
      </c>
      <c r="F1618" s="104">
        <v>1.2E-2</v>
      </c>
      <c r="H1618" s="646"/>
      <c r="I1618"/>
      <c r="J1618"/>
      <c r="K1618" s="551" t="s">
        <v>59</v>
      </c>
      <c r="L1618" s="550">
        <f ca="1">+L1617/0.9</f>
        <v>1.7013333333333332E-2</v>
      </c>
      <c r="M1618" s="518">
        <f ca="1">+M1617/0.9</f>
        <v>1.6999999999999998E-2</v>
      </c>
      <c r="N1618"/>
      <c r="O1618"/>
      <c r="P1618"/>
      <c r="Q1618"/>
      <c r="R1618"/>
      <c r="T1618" s="647"/>
      <c r="U1618" s="56">
        <v>3</v>
      </c>
      <c r="V1618" s="56">
        <v>324872</v>
      </c>
      <c r="W1618" s="56" t="s">
        <v>79</v>
      </c>
      <c r="X1618" s="57">
        <v>46154</v>
      </c>
      <c r="Y1618" s="57">
        <v>46154</v>
      </c>
      <c r="Z1618" s="58">
        <v>0.63958333333333328</v>
      </c>
      <c r="AA1618" s="59">
        <v>31.17</v>
      </c>
      <c r="AB1618" s="60">
        <f ca="1">+O1762</f>
        <v>1.2203228571428566E-2</v>
      </c>
      <c r="AC1618" s="60">
        <f ca="1">+N1762</f>
        <v>0</v>
      </c>
      <c r="AD1618" s="60" t="s">
        <v>319</v>
      </c>
      <c r="AE1618" s="60" t="str">
        <f>+I1726</f>
        <v>EN054</v>
      </c>
      <c r="AF1618" s="106"/>
      <c r="AG1618" s="107"/>
      <c r="AH1618" s="104"/>
    </row>
    <row r="1619" spans="2:38" ht="15" thickBot="1">
      <c r="B1619" s="772" t="s">
        <v>1671</v>
      </c>
      <c r="C1619" s="376">
        <v>1</v>
      </c>
      <c r="D1619" s="771">
        <v>3.2</v>
      </c>
      <c r="E1619" s="104">
        <v>1.55E-2</v>
      </c>
      <c r="F1619" s="104">
        <v>1.2E-2</v>
      </c>
      <c r="I1619" s="524"/>
      <c r="R1619" s="524"/>
      <c r="T1619" s="647"/>
      <c r="U1619" s="56">
        <v>4</v>
      </c>
      <c r="V1619" s="56">
        <v>324884</v>
      </c>
      <c r="W1619" s="56" t="s">
        <v>79</v>
      </c>
      <c r="X1619" s="57">
        <v>46154</v>
      </c>
      <c r="Y1619" s="57">
        <v>46155</v>
      </c>
      <c r="Z1619" s="58">
        <v>0.38750000000000001</v>
      </c>
      <c r="AA1619" s="59">
        <v>31.67</v>
      </c>
      <c r="AB1619" s="60">
        <f ca="1">+O1803</f>
        <v>1.3397399999999997E-2</v>
      </c>
      <c r="AC1619" s="60">
        <f ca="1">+N1803</f>
        <v>0</v>
      </c>
      <c r="AD1619" s="60" t="s">
        <v>319</v>
      </c>
      <c r="AE1619" s="60" t="str">
        <f>+I1777</f>
        <v>EN056</v>
      </c>
      <c r="AF1619" s="106"/>
      <c r="AG1619" s="107"/>
      <c r="AH1619" s="104"/>
    </row>
    <row r="1620" spans="2:38" ht="28.8">
      <c r="B1620" s="772" t="s">
        <v>1672</v>
      </c>
      <c r="C1620" s="376">
        <v>1</v>
      </c>
      <c r="D1620" s="771">
        <v>3.2</v>
      </c>
      <c r="E1620" s="104">
        <v>1.49E-2</v>
      </c>
      <c r="F1620" s="104">
        <v>1.2E-2</v>
      </c>
      <c r="H1620" s="385"/>
      <c r="I1620" s="547" t="s">
        <v>611</v>
      </c>
      <c r="J1620" s="77" t="s">
        <v>63</v>
      </c>
      <c r="K1620" s="507" t="s">
        <v>44</v>
      </c>
      <c r="L1620" s="549" t="s">
        <v>297</v>
      </c>
      <c r="M1620" s="508" t="s">
        <v>292</v>
      </c>
      <c r="N1620" s="545" t="s">
        <v>46</v>
      </c>
      <c r="O1620" s="549" t="s">
        <v>293</v>
      </c>
      <c r="P1620" s="508" t="s">
        <v>294</v>
      </c>
      <c r="Q1620"/>
      <c r="R1620"/>
      <c r="T1620" s="647"/>
      <c r="U1620" s="647">
        <v>5</v>
      </c>
      <c r="V1620" s="56"/>
      <c r="W1620" s="56"/>
      <c r="X1620" s="57"/>
      <c r="Y1620" s="57"/>
      <c r="Z1620" s="58"/>
      <c r="AA1620" s="59"/>
      <c r="AB1620" s="60"/>
      <c r="AC1620" s="60"/>
      <c r="AD1620" s="60"/>
      <c r="AE1620" s="60"/>
      <c r="AF1620" s="106"/>
      <c r="AG1620" s="107"/>
      <c r="AH1620" s="104"/>
      <c r="AJ1620" s="95" t="str">
        <f>+I1620</f>
        <v>CN050</v>
      </c>
      <c r="AK1620" s="96" t="s">
        <v>62</v>
      </c>
    </row>
    <row r="1621" spans="2:38" ht="15" thickBot="1">
      <c r="B1621" s="772" t="s">
        <v>1673</v>
      </c>
      <c r="C1621" s="376">
        <v>1</v>
      </c>
      <c r="D1621" s="771">
        <v>3.2</v>
      </c>
      <c r="E1621" s="104">
        <v>1.6E-2</v>
      </c>
      <c r="F1621" s="104">
        <v>1.2E-2</v>
      </c>
      <c r="H1621" s="386">
        <v>1270</v>
      </c>
      <c r="I1621" s="510">
        <f>IF(H1621="",
   IFERROR(MATCH("**", B:B, 0), ""),
   IFERROR(MATCH("* "&amp;H1621&amp;" *", B:B, 0), "")
)</f>
        <v>1567</v>
      </c>
      <c r="J1621" s="53" t="str" cm="1">
        <f t="array" aca="1" ref="J1621" ca="1">INDIRECT("B" &amp; I1621)</f>
        <v>NIVEL 974 M4 6N AM 1270 07-05-2026</v>
      </c>
      <c r="K1621" s="511">
        <f ca="1">INDEX(D:D, MATCH(J1621, $B:$B, 0))</f>
        <v>3.2</v>
      </c>
      <c r="L1621" s="508">
        <f ca="1">INDEX(E:E, MATCH($J1621, $B:$B, 0))*0.9</f>
        <v>1.917E-2</v>
      </c>
      <c r="M1621" s="508">
        <f ca="1">INDEX(F:F, MATCH($J1621, $B:$B, 0))*0.9</f>
        <v>0</v>
      </c>
      <c r="N1621" s="512">
        <f ca="1">INDEX(G:G, MATCH($J$578, $B:$B, 0))</f>
        <v>0</v>
      </c>
      <c r="O1621" s="512">
        <f ca="1">+IF(L1621=0,N1621*0.9,L1621*0.9)</f>
        <v>1.7253000000000001E-2</v>
      </c>
      <c r="P1621" s="513">
        <f ca="1">+M1621*0.9</f>
        <v>0</v>
      </c>
      <c r="Q1621" s="514" t="str">
        <f t="shared" ref="Q1621:Q1637" ca="1" si="656">+IF(L1621=0,"-","Dump")</f>
        <v>Dump</v>
      </c>
      <c r="R1621" s="515">
        <f t="shared" ref="R1621:R1637" ca="1" si="657">+K1621/4.5</f>
        <v>0.71111111111111114</v>
      </c>
      <c r="T1621" s="647"/>
      <c r="U1621" s="647">
        <v>6</v>
      </c>
      <c r="V1621" s="647"/>
      <c r="W1621" s="56"/>
      <c r="X1621" s="57"/>
      <c r="Y1621" s="57"/>
      <c r="Z1621" s="58"/>
      <c r="AA1621" s="59"/>
      <c r="AB1621" s="60"/>
      <c r="AC1621" s="60"/>
      <c r="AD1621" s="60"/>
      <c r="AE1621" s="60"/>
      <c r="AF1621" s="106"/>
      <c r="AG1621" s="107"/>
      <c r="AH1621" s="104"/>
      <c r="AJ1621" s="520">
        <f ca="1">+K1638-SUMIF(AE:AE, AJ1620, AA:AA)</f>
        <v>-49.639999999999979</v>
      </c>
      <c r="AK1621" s="521">
        <f ca="1">O1638</f>
        <v>1.4808705882352943E-2</v>
      </c>
      <c r="AL1621" s="102">
        <f ca="1">COUNTIF(AE:AE, AJ1620)</f>
        <v>3</v>
      </c>
    </row>
    <row r="1622" spans="2:38" ht="15" thickBot="1">
      <c r="B1622" s="772" t="s">
        <v>1674</v>
      </c>
      <c r="C1622" s="376">
        <v>1</v>
      </c>
      <c r="D1622" s="771">
        <v>3.2</v>
      </c>
      <c r="E1622" s="104">
        <v>1.7299999999999999E-2</v>
      </c>
      <c r="F1622" s="104">
        <v>1.2E-2</v>
      </c>
      <c r="H1622" s="386">
        <v>1271</v>
      </c>
      <c r="I1622" s="510">
        <f t="shared" ref="I1622:I1623" si="658">IF(H1622="",
   IFERROR(MATCH("**", B:B, 0), ""),
   IFERROR(MATCH("* "&amp;H1622&amp;" *", B:B, 0), "")
)</f>
        <v>1568</v>
      </c>
      <c r="J1622" s="53" t="str" cm="1">
        <f t="array" aca="1" ref="J1622" ca="1">INDIRECT("B" &amp; I1622)</f>
        <v>NIVEL 974 M4 6N AM 1271 07-05-2026</v>
      </c>
      <c r="K1622" s="511">
        <f t="shared" ref="K1622:K1623" ca="1" si="659">INDEX(D:D, MATCH(J1622, $B:$B, 0))</f>
        <v>3.2</v>
      </c>
      <c r="L1622" s="508">
        <f t="shared" ref="L1622:L1623" ca="1" si="660">INDEX(E:E, MATCH($J1622, $B:$B, 0))*0.9</f>
        <v>1.026E-2</v>
      </c>
      <c r="M1622" s="508">
        <f t="shared" ref="M1622:M1623" ca="1" si="661">INDEX(F:F, MATCH($J1622, $B:$B, 0))*0.9</f>
        <v>0</v>
      </c>
      <c r="N1622" s="512">
        <f t="shared" ref="N1622:N1623" ca="1" si="662">INDEX(G:G, MATCH($J$578, $B:$B, 0))</f>
        <v>0</v>
      </c>
      <c r="O1622" s="512">
        <f t="shared" ref="O1622:O1623" ca="1" si="663">+IF(L1622=0,N1622*0.9,L1622*0.9)</f>
        <v>9.2340000000000009E-3</v>
      </c>
      <c r="P1622" s="513">
        <f t="shared" ref="P1622:P1623" ca="1" si="664">+M1622*0.9</f>
        <v>0</v>
      </c>
      <c r="Q1622" s="514" t="str">
        <f t="shared" ref="Q1622:Q1623" ca="1" si="665">+IF(L1622=0,"-","Dump")</f>
        <v>Dump</v>
      </c>
      <c r="R1622" s="515">
        <f t="shared" ref="R1622:R1623" ca="1" si="666">+K1622/4.5</f>
        <v>0.71111111111111114</v>
      </c>
      <c r="T1622" s="647"/>
      <c r="U1622" s="647">
        <v>7</v>
      </c>
      <c r="V1622" s="647"/>
      <c r="W1622" s="56"/>
      <c r="X1622" s="57"/>
      <c r="Y1622" s="57"/>
      <c r="Z1622" s="58"/>
      <c r="AA1622" s="109"/>
      <c r="AB1622" s="60"/>
      <c r="AC1622" s="60"/>
      <c r="AD1622" s="60"/>
      <c r="AE1622" s="60"/>
      <c r="AF1622" s="106"/>
      <c r="AG1622" s="107"/>
      <c r="AH1622" s="104"/>
      <c r="AJ1622" s="105" t="s">
        <v>83</v>
      </c>
      <c r="AK1622" s="101"/>
    </row>
    <row r="1623" spans="2:38">
      <c r="B1623" s="772" t="s">
        <v>1675</v>
      </c>
      <c r="C1623" s="376">
        <v>1</v>
      </c>
      <c r="D1623" s="771">
        <v>3.2</v>
      </c>
      <c r="E1623" s="104">
        <v>1.6299999999999999E-2</v>
      </c>
      <c r="F1623" s="104">
        <v>1.2E-2</v>
      </c>
      <c r="H1623" s="386">
        <v>1272</v>
      </c>
      <c r="I1623" s="510">
        <f t="shared" si="658"/>
        <v>1569</v>
      </c>
      <c r="J1623" s="53" t="str" cm="1">
        <f t="array" aca="1" ref="J1623" ca="1">INDIRECT("B" &amp; I1623)</f>
        <v>NIVEL 974 M4 6N AM 1272 07-05-2026</v>
      </c>
      <c r="K1623" s="511">
        <f t="shared" ca="1" si="659"/>
        <v>3.2</v>
      </c>
      <c r="L1623" s="508">
        <f t="shared" ca="1" si="660"/>
        <v>1.512E-2</v>
      </c>
      <c r="M1623" s="508">
        <f t="shared" ca="1" si="661"/>
        <v>0</v>
      </c>
      <c r="N1623" s="512">
        <f t="shared" ca="1" si="662"/>
        <v>0</v>
      </c>
      <c r="O1623" s="512">
        <f t="shared" ca="1" si="663"/>
        <v>1.3608E-2</v>
      </c>
      <c r="P1623" s="513">
        <f t="shared" ca="1" si="664"/>
        <v>0</v>
      </c>
      <c r="Q1623" s="514" t="str">
        <f t="shared" ca="1" si="665"/>
        <v>Dump</v>
      </c>
      <c r="R1623" s="515">
        <f t="shared" ca="1" si="666"/>
        <v>0.71111111111111114</v>
      </c>
      <c r="T1623" s="647"/>
      <c r="U1623" s="647">
        <v>8</v>
      </c>
      <c r="V1623" s="647"/>
      <c r="W1623" s="56"/>
      <c r="X1623" s="57"/>
      <c r="Y1623" s="57"/>
      <c r="Z1623" s="62"/>
      <c r="AA1623" s="109"/>
      <c r="AB1623" s="60"/>
      <c r="AC1623" s="60"/>
      <c r="AD1623" s="60"/>
      <c r="AE1623" s="60"/>
      <c r="AF1623" s="106"/>
      <c r="AG1623" s="107"/>
      <c r="AH1623" s="104"/>
    </row>
    <row r="1624" spans="2:38">
      <c r="B1624" s="772" t="s">
        <v>1676</v>
      </c>
      <c r="C1624" s="376">
        <v>1</v>
      </c>
      <c r="D1624" s="771">
        <v>3.2</v>
      </c>
      <c r="E1624" s="104">
        <v>2.1700000000000001E-2</v>
      </c>
      <c r="F1624" s="104">
        <v>1.2E-2</v>
      </c>
      <c r="H1624" s="386">
        <v>1273</v>
      </c>
      <c r="I1624" s="510">
        <f t="shared" ref="I1624:I1637" si="667">IF(H1624="",
   IFERROR(MATCH("**", B:B, 0), ""),
   IFERROR(MATCH("* "&amp;H1624&amp;" *", B:B, 0), "")
)</f>
        <v>1570</v>
      </c>
      <c r="J1624" s="53" t="str" cm="1">
        <f t="array" aca="1" ref="J1624" ca="1">INDIRECT("B" &amp; I1624)</f>
        <v>NIVEL 974 M4 6N AM 1273 07-05-2026</v>
      </c>
      <c r="K1624" s="511">
        <f t="shared" ref="K1624:K1637" ca="1" si="668">INDEX(D:D, MATCH(J1624, $B:$B, 0))</f>
        <v>3.2</v>
      </c>
      <c r="L1624" s="508">
        <f t="shared" ref="L1624:L1637" ca="1" si="669">INDEX(E:E, MATCH($J1624, $B:$B, 0))*0.9</f>
        <v>1.17E-2</v>
      </c>
      <c r="M1624" s="508">
        <f t="shared" ref="M1624:M1637" ca="1" si="670">INDEX(F:F, MATCH($J1624, $B:$B, 0))*0.9</f>
        <v>0</v>
      </c>
      <c r="N1624" s="512">
        <f t="shared" ref="N1624:N1637" ca="1" si="671">INDEX(G:G, MATCH($J$578, $B:$B, 0))</f>
        <v>0</v>
      </c>
      <c r="O1624" s="512">
        <f t="shared" ref="O1624:O1637" ca="1" si="672">+IF(L1624=0,N1624*0.9,L1624*0.9)</f>
        <v>1.0530000000000001E-2</v>
      </c>
      <c r="P1624" s="513">
        <f t="shared" ref="P1624:P1637" ca="1" si="673">+M1624*0.9</f>
        <v>0</v>
      </c>
      <c r="Q1624" s="514" t="str">
        <f t="shared" ca="1" si="656"/>
        <v>Dump</v>
      </c>
      <c r="R1624" s="515">
        <f t="shared" ca="1" si="657"/>
        <v>0.71111111111111114</v>
      </c>
      <c r="T1624" s="645"/>
      <c r="U1624" s="647">
        <v>9</v>
      </c>
      <c r="V1624" s="647"/>
      <c r="W1624" s="647"/>
      <c r="X1624" s="57"/>
      <c r="Y1624" s="57"/>
      <c r="Z1624" s="62"/>
      <c r="AA1624" s="59"/>
      <c r="AB1624" s="60"/>
      <c r="AC1624" s="60"/>
      <c r="AD1624" s="60"/>
      <c r="AE1624" s="60"/>
      <c r="AF1624" s="106"/>
      <c r="AG1624" s="107"/>
      <c r="AH1624" s="104"/>
    </row>
    <row r="1625" spans="2:38">
      <c r="B1625" s="772" t="s">
        <v>1677</v>
      </c>
      <c r="C1625" s="376">
        <v>1</v>
      </c>
      <c r="D1625" s="771">
        <v>3.2</v>
      </c>
      <c r="E1625" s="104">
        <v>1.9300000000000001E-2</v>
      </c>
      <c r="F1625" s="104">
        <v>1.2E-2</v>
      </c>
      <c r="H1625" s="386">
        <v>1274</v>
      </c>
      <c r="I1625" s="510">
        <f t="shared" si="667"/>
        <v>1571</v>
      </c>
      <c r="J1625" s="53" t="str" cm="1">
        <f t="array" aca="1" ref="J1625" ca="1">INDIRECT("B" &amp; I1625)</f>
        <v>NIVEL 974 M4 6N AM 1274 07-05-2026</v>
      </c>
      <c r="K1625" s="511">
        <f t="shared" ca="1" si="668"/>
        <v>3.2</v>
      </c>
      <c r="L1625" s="508">
        <f t="shared" ca="1" si="669"/>
        <v>1.593E-2</v>
      </c>
      <c r="M1625" s="508">
        <f t="shared" ca="1" si="670"/>
        <v>0</v>
      </c>
      <c r="N1625" s="512">
        <f t="shared" ca="1" si="671"/>
        <v>0</v>
      </c>
      <c r="O1625" s="512">
        <f t="shared" ca="1" si="672"/>
        <v>1.4337000000000001E-2</v>
      </c>
      <c r="P1625" s="513">
        <f t="shared" ca="1" si="673"/>
        <v>0</v>
      </c>
      <c r="Q1625" s="514" t="str">
        <f t="shared" ca="1" si="656"/>
        <v>Dump</v>
      </c>
      <c r="R1625" s="515">
        <f t="shared" ca="1" si="657"/>
        <v>0.71111111111111114</v>
      </c>
      <c r="T1625" s="645"/>
      <c r="U1625" s="647">
        <v>10</v>
      </c>
      <c r="V1625" s="647"/>
      <c r="W1625" s="647"/>
      <c r="X1625" s="57"/>
      <c r="Y1625" s="57"/>
      <c r="Z1625" s="62"/>
      <c r="AA1625" s="63"/>
      <c r="AB1625" s="60"/>
      <c r="AC1625" s="60"/>
      <c r="AD1625" s="60"/>
      <c r="AE1625" s="60"/>
      <c r="AF1625" s="106"/>
      <c r="AG1625" s="107"/>
      <c r="AH1625" s="104"/>
    </row>
    <row r="1626" spans="2:38" ht="15" thickBot="1">
      <c r="B1626" s="772" t="s">
        <v>1678</v>
      </c>
      <c r="C1626" s="376">
        <v>1</v>
      </c>
      <c r="D1626" s="771">
        <v>3.2</v>
      </c>
      <c r="E1626" s="104">
        <v>1.6400000000000001E-2</v>
      </c>
      <c r="F1626" s="104">
        <v>1.2E-2</v>
      </c>
      <c r="H1626" s="386">
        <v>1275</v>
      </c>
      <c r="I1626" s="510">
        <f t="shared" si="667"/>
        <v>1572</v>
      </c>
      <c r="J1626" s="53" t="str" cm="1">
        <f t="array" aca="1" ref="J1626" ca="1">INDIRECT("B" &amp; I1626)</f>
        <v>NIVEL 974 M4 6N AM 1275 07-05-2026</v>
      </c>
      <c r="K1626" s="511">
        <f t="shared" ca="1" si="668"/>
        <v>3.2</v>
      </c>
      <c r="L1626" s="508">
        <f t="shared" ca="1" si="669"/>
        <v>1.602E-2</v>
      </c>
      <c r="M1626" s="508">
        <f t="shared" ca="1" si="670"/>
        <v>0</v>
      </c>
      <c r="N1626" s="512">
        <f t="shared" ca="1" si="671"/>
        <v>0</v>
      </c>
      <c r="O1626" s="512">
        <f t="shared" ca="1" si="672"/>
        <v>1.4418E-2</v>
      </c>
      <c r="P1626" s="513">
        <f t="shared" ca="1" si="673"/>
        <v>0</v>
      </c>
      <c r="Q1626" s="514" t="str">
        <f t="shared" ca="1" si="656"/>
        <v>Dump</v>
      </c>
      <c r="R1626" s="515">
        <f t="shared" ca="1" si="657"/>
        <v>0.71111111111111114</v>
      </c>
      <c r="T1626" s="645"/>
      <c r="U1626" s="647">
        <v>11</v>
      </c>
      <c r="V1626" s="647"/>
      <c r="W1626" s="647"/>
      <c r="X1626" s="57"/>
      <c r="Y1626" s="57"/>
      <c r="Z1626" s="62"/>
      <c r="AA1626" s="63"/>
      <c r="AB1626" s="60"/>
      <c r="AC1626" s="60"/>
      <c r="AD1626" s="60"/>
      <c r="AE1626" s="60"/>
      <c r="AF1626" s="106"/>
      <c r="AG1626" s="645"/>
      <c r="AH1626" s="645"/>
    </row>
    <row r="1627" spans="2:38" ht="15" thickBot="1">
      <c r="B1627" s="772" t="s">
        <v>1679</v>
      </c>
      <c r="C1627" s="376">
        <v>1</v>
      </c>
      <c r="D1627" s="771">
        <v>3.2</v>
      </c>
      <c r="E1627" s="104">
        <v>1.44E-2</v>
      </c>
      <c r="F1627" s="104">
        <v>1.2E-2</v>
      </c>
      <c r="H1627" s="386">
        <v>1276</v>
      </c>
      <c r="I1627" s="510">
        <f t="shared" si="667"/>
        <v>1573</v>
      </c>
      <c r="J1627" s="53" t="str" cm="1">
        <f t="array" aca="1" ref="J1627" ca="1">INDIRECT("B" &amp; I1627)</f>
        <v>NIVEL 974 M4 6N AM 1276 07-05-2026</v>
      </c>
      <c r="K1627" s="511">
        <f t="shared" ca="1" si="668"/>
        <v>3.2</v>
      </c>
      <c r="L1627" s="508">
        <f t="shared" ca="1" si="669"/>
        <v>1.6109999999999999E-2</v>
      </c>
      <c r="M1627" s="508">
        <f t="shared" ca="1" si="670"/>
        <v>0</v>
      </c>
      <c r="N1627" s="512">
        <f t="shared" ca="1" si="671"/>
        <v>0</v>
      </c>
      <c r="O1627" s="512">
        <f t="shared" ca="1" si="672"/>
        <v>1.4499E-2</v>
      </c>
      <c r="P1627" s="513">
        <f t="shared" ca="1" si="673"/>
        <v>0</v>
      </c>
      <c r="Q1627" s="514" t="str">
        <f t="shared" ca="1" si="656"/>
        <v>Dump</v>
      </c>
      <c r="R1627" s="515">
        <f t="shared" ca="1" si="657"/>
        <v>0.71111111111111114</v>
      </c>
      <c r="T1627" s="645"/>
      <c r="U1627" s="645"/>
      <c r="V1627" s="645"/>
      <c r="W1627" s="645"/>
      <c r="X1627" s="645"/>
      <c r="Y1627" s="645"/>
      <c r="Z1627" s="645"/>
      <c r="AA1627" s="64">
        <f>SUM(AA1616:AA1626)</f>
        <v>119.87</v>
      </c>
      <c r="AB1627" s="624">
        <f ca="1">+SUMPRODUCT(AA1616:AA1626,AB1616:AB1626)/AA1627</f>
        <v>1.2920344321876149E-2</v>
      </c>
      <c r="AC1627" s="66" t="e">
        <f ca="1">+SUMPRODUCT(Z1616:Z1626,AC1616:AC1626)/Z1627</f>
        <v>#DIV/0!</v>
      </c>
      <c r="AD1627" s="66">
        <f>+SUMPRODUCT(AA1616:AA1626,AD1616:AD1626)/AA1627</f>
        <v>0</v>
      </c>
      <c r="AE1627" s="67"/>
      <c r="AF1627" s="110">
        <v>0</v>
      </c>
      <c r="AG1627" s="645"/>
      <c r="AH1627" s="645"/>
    </row>
    <row r="1628" spans="2:38">
      <c r="B1628" s="772" t="s">
        <v>1680</v>
      </c>
      <c r="C1628" s="376">
        <v>1</v>
      </c>
      <c r="D1628" s="771">
        <v>3.2</v>
      </c>
      <c r="E1628" s="104">
        <v>1.7000000000000001E-2</v>
      </c>
      <c r="F1628" s="104">
        <v>1.2E-2</v>
      </c>
      <c r="H1628" s="386">
        <v>1277</v>
      </c>
      <c r="I1628" s="510">
        <f t="shared" si="667"/>
        <v>1574</v>
      </c>
      <c r="J1628" s="53" t="str" cm="1">
        <f t="array" aca="1" ref="J1628" ca="1">INDIRECT("B" &amp; I1628)</f>
        <v>NIVEL 974 M4 6N AM 1277 07-05-2026</v>
      </c>
      <c r="K1628" s="511">
        <f t="shared" ca="1" si="668"/>
        <v>3.2</v>
      </c>
      <c r="L1628" s="508">
        <f t="shared" ca="1" si="669"/>
        <v>1.4129999999999998E-2</v>
      </c>
      <c r="M1628" s="508">
        <f t="shared" ca="1" si="670"/>
        <v>0</v>
      </c>
      <c r="N1628" s="512">
        <f t="shared" ca="1" si="671"/>
        <v>0</v>
      </c>
      <c r="O1628" s="512">
        <f t="shared" ca="1" si="672"/>
        <v>1.2716999999999999E-2</v>
      </c>
      <c r="P1628" s="513">
        <f t="shared" ca="1" si="673"/>
        <v>0</v>
      </c>
      <c r="Q1628" s="514" t="str">
        <f t="shared" ca="1" si="656"/>
        <v>Dump</v>
      </c>
      <c r="R1628" s="515">
        <f t="shared" ca="1" si="657"/>
        <v>0.71111111111111114</v>
      </c>
      <c r="T1628" s="645"/>
      <c r="U1628" s="645"/>
      <c r="V1628" s="645"/>
      <c r="W1628" s="645"/>
      <c r="X1628" s="645"/>
      <c r="Y1628" s="645"/>
      <c r="Z1628" s="645"/>
      <c r="AA1628" s="111"/>
      <c r="AB1628" s="112"/>
      <c r="AC1628" s="112"/>
      <c r="AD1628" s="113"/>
      <c r="AE1628" s="114"/>
      <c r="AF1628" s="645"/>
      <c r="AG1628" s="645"/>
    </row>
    <row r="1629" spans="2:38" ht="28.8">
      <c r="B1629" s="772" t="s">
        <v>1681</v>
      </c>
      <c r="C1629" s="376">
        <v>1</v>
      </c>
      <c r="D1629" s="771">
        <v>3.2</v>
      </c>
      <c r="E1629" s="104">
        <v>1.44E-2</v>
      </c>
      <c r="F1629" s="104">
        <v>1.2E-2</v>
      </c>
      <c r="H1629" s="386">
        <v>1278</v>
      </c>
      <c r="I1629" s="510">
        <f t="shared" si="667"/>
        <v>1575</v>
      </c>
      <c r="J1629" s="53" t="str" cm="1">
        <f t="array" aca="1" ref="J1629" ca="1">INDIRECT("B" &amp; I1629)</f>
        <v>NIVEL 974 M4 6N AM 1278 07-05-2026</v>
      </c>
      <c r="K1629" s="511">
        <f t="shared" ca="1" si="668"/>
        <v>3.2</v>
      </c>
      <c r="L1629" s="508">
        <f t="shared" ca="1" si="669"/>
        <v>1.755E-2</v>
      </c>
      <c r="M1629" s="508">
        <f t="shared" ca="1" si="670"/>
        <v>0</v>
      </c>
      <c r="N1629" s="512">
        <f t="shared" ca="1" si="671"/>
        <v>0</v>
      </c>
      <c r="O1629" s="512">
        <f t="shared" ca="1" si="672"/>
        <v>1.5795E-2</v>
      </c>
      <c r="P1629" s="513">
        <f t="shared" ca="1" si="673"/>
        <v>0</v>
      </c>
      <c r="Q1629" s="514" t="str">
        <f t="shared" ca="1" si="656"/>
        <v>Dump</v>
      </c>
      <c r="R1629" s="515">
        <f t="shared" ca="1" si="657"/>
        <v>0.71111111111111114</v>
      </c>
      <c r="T1629" s="47" t="s">
        <v>48</v>
      </c>
      <c r="U1629" s="48" t="s">
        <v>49</v>
      </c>
      <c r="V1629" s="48" t="s">
        <v>50</v>
      </c>
      <c r="W1629" s="48" t="s">
        <v>51</v>
      </c>
      <c r="X1629" s="49" t="s">
        <v>52</v>
      </c>
      <c r="Y1629" s="49" t="s">
        <v>53</v>
      </c>
      <c r="Z1629" s="48" t="s">
        <v>54</v>
      </c>
      <c r="AA1629" s="50" t="s">
        <v>55</v>
      </c>
      <c r="AB1629" s="48" t="s">
        <v>56</v>
      </c>
      <c r="AC1629" s="51" t="s">
        <v>12</v>
      </c>
      <c r="AD1629" s="51" t="s">
        <v>295</v>
      </c>
      <c r="AE1629" s="48" t="s">
        <v>57</v>
      </c>
      <c r="AF1629" s="48" t="s">
        <v>66</v>
      </c>
      <c r="AG1629" s="48" t="s">
        <v>67</v>
      </c>
      <c r="AH1629" s="48" t="s">
        <v>68</v>
      </c>
    </row>
    <row r="1630" spans="2:38">
      <c r="B1630" s="772" t="s">
        <v>1682</v>
      </c>
      <c r="C1630" s="376">
        <v>1</v>
      </c>
      <c r="D1630" s="771">
        <v>3.2</v>
      </c>
      <c r="E1630" s="104">
        <v>1.9900000000000001E-2</v>
      </c>
      <c r="F1630" s="104">
        <v>1.2E-2</v>
      </c>
      <c r="H1630" s="386">
        <v>1279</v>
      </c>
      <c r="I1630" s="510">
        <f t="shared" si="667"/>
        <v>1576</v>
      </c>
      <c r="J1630" s="53" t="str" cm="1">
        <f t="array" aca="1" ref="J1630" ca="1">INDIRECT("B" &amp; I1630)</f>
        <v>NIVEL 974 M4 6N AM 1279 07-05-2026</v>
      </c>
      <c r="K1630" s="511">
        <f t="shared" ca="1" si="668"/>
        <v>3.2</v>
      </c>
      <c r="L1630" s="508">
        <f t="shared" ca="1" si="669"/>
        <v>1.341E-2</v>
      </c>
      <c r="M1630" s="508">
        <f t="shared" ca="1" si="670"/>
        <v>0</v>
      </c>
      <c r="N1630" s="512">
        <f t="shared" ca="1" si="671"/>
        <v>0</v>
      </c>
      <c r="O1630" s="512">
        <f t="shared" ca="1" si="672"/>
        <v>1.2069E-2</v>
      </c>
      <c r="P1630" s="513">
        <f t="shared" ca="1" si="673"/>
        <v>0</v>
      </c>
      <c r="Q1630" s="514" t="str">
        <f t="shared" ca="1" si="656"/>
        <v>Dump</v>
      </c>
      <c r="R1630" s="515">
        <f t="shared" ca="1" si="657"/>
        <v>0.71111111111111114</v>
      </c>
      <c r="T1630" s="648">
        <v>50043</v>
      </c>
      <c r="U1630" s="56">
        <v>1</v>
      </c>
      <c r="V1630" s="56">
        <v>324914</v>
      </c>
      <c r="W1630" s="56" t="s">
        <v>247</v>
      </c>
      <c r="X1630" s="57">
        <v>46155</v>
      </c>
      <c r="Y1630" s="57">
        <v>46156</v>
      </c>
      <c r="Z1630" s="58">
        <v>0.60138888888888886</v>
      </c>
      <c r="AA1630" s="59">
        <v>33.64</v>
      </c>
      <c r="AB1630" s="60">
        <f ca="1">+O1855</f>
        <v>1.2474000000000002E-2</v>
      </c>
      <c r="AC1630" s="60">
        <f ca="1">+N1855</f>
        <v>0</v>
      </c>
      <c r="AD1630" s="60" t="s">
        <v>319</v>
      </c>
      <c r="AE1630" s="60" t="str">
        <f>+I1843</f>
        <v>EN059</v>
      </c>
      <c r="AF1630" s="106"/>
      <c r="AG1630" s="107">
        <f ca="1">+AF1641-AB1641</f>
        <v>-1.2124194223123863E-2</v>
      </c>
      <c r="AH1630" s="104">
        <f ca="1">+(AF1641-AB1641)/AB1641</f>
        <v>-1</v>
      </c>
    </row>
    <row r="1631" spans="2:38">
      <c r="B1631" s="772" t="s">
        <v>1683</v>
      </c>
      <c r="C1631" s="376">
        <v>1</v>
      </c>
      <c r="D1631" s="771">
        <v>3.2</v>
      </c>
      <c r="E1631" s="104">
        <v>1.0999999999999999E-2</v>
      </c>
      <c r="F1631" s="104">
        <v>1.2E-2</v>
      </c>
      <c r="H1631" s="386">
        <v>1280</v>
      </c>
      <c r="I1631" s="510">
        <f t="shared" si="667"/>
        <v>1577</v>
      </c>
      <c r="J1631" s="53" t="str" cm="1">
        <f t="array" aca="1" ref="J1631" ca="1">INDIRECT("B" &amp; I1631)</f>
        <v>NIVEL 974 M4 6N AM 1280 07-05-2026</v>
      </c>
      <c r="K1631" s="511">
        <f t="shared" ca="1" si="668"/>
        <v>3.2</v>
      </c>
      <c r="L1631" s="508">
        <f t="shared" ca="1" si="669"/>
        <v>1.6290000000000002E-2</v>
      </c>
      <c r="M1631" s="508">
        <f t="shared" ca="1" si="670"/>
        <v>0</v>
      </c>
      <c r="N1631" s="512">
        <f t="shared" ca="1" si="671"/>
        <v>0</v>
      </c>
      <c r="O1631" s="512">
        <f t="shared" ca="1" si="672"/>
        <v>1.4661000000000002E-2</v>
      </c>
      <c r="P1631" s="513">
        <f t="shared" ca="1" si="673"/>
        <v>0</v>
      </c>
      <c r="Q1631" s="514" t="str">
        <f t="shared" ca="1" si="656"/>
        <v>Dump</v>
      </c>
      <c r="R1631" s="515">
        <f t="shared" ca="1" si="657"/>
        <v>0.71111111111111114</v>
      </c>
      <c r="T1631" s="413" t="s">
        <v>296</v>
      </c>
      <c r="U1631" s="56">
        <v>2</v>
      </c>
      <c r="V1631" s="56">
        <v>324934</v>
      </c>
      <c r="W1631" s="56" t="s">
        <v>79</v>
      </c>
      <c r="X1631" s="57">
        <v>46156</v>
      </c>
      <c r="Y1631" s="57">
        <v>46157</v>
      </c>
      <c r="Z1631" s="58">
        <v>0.40625</v>
      </c>
      <c r="AA1631" s="59">
        <v>32.229999999999997</v>
      </c>
      <c r="AB1631" s="60">
        <f ca="1">+O1892</f>
        <v>1.2290684210526313E-2</v>
      </c>
      <c r="AC1631" s="60">
        <f ca="1">+N1892</f>
        <v>0</v>
      </c>
      <c r="AD1631" s="60" t="s">
        <v>319</v>
      </c>
      <c r="AE1631" s="60" t="str">
        <f>+I1872</f>
        <v>EN061</v>
      </c>
      <c r="AF1631" s="106"/>
      <c r="AG1631" s="107"/>
      <c r="AH1631" s="104"/>
    </row>
    <row r="1632" spans="2:38">
      <c r="B1632" s="772" t="s">
        <v>1684</v>
      </c>
      <c r="C1632" s="376">
        <v>1</v>
      </c>
      <c r="D1632" s="771">
        <v>3.2</v>
      </c>
      <c r="E1632" s="104">
        <v>1.3100000000000001E-2</v>
      </c>
      <c r="F1632" s="104">
        <v>1.2E-2</v>
      </c>
      <c r="H1632" s="386">
        <v>1281</v>
      </c>
      <c r="I1632" s="510">
        <f t="shared" si="667"/>
        <v>1578</v>
      </c>
      <c r="J1632" s="53" t="str" cm="1">
        <f t="array" aca="1" ref="J1632" ca="1">INDIRECT("B" &amp; I1632)</f>
        <v>NIVEL 974 M4 6N AM 1281 07-05-2026</v>
      </c>
      <c r="K1632" s="511">
        <f t="shared" ca="1" si="668"/>
        <v>3.2</v>
      </c>
      <c r="L1632" s="508">
        <f t="shared" ca="1" si="669"/>
        <v>1.494E-2</v>
      </c>
      <c r="M1632" s="508">
        <f t="shared" ca="1" si="670"/>
        <v>0</v>
      </c>
      <c r="N1632" s="512">
        <f t="shared" ca="1" si="671"/>
        <v>0</v>
      </c>
      <c r="O1632" s="512">
        <f t="shared" ca="1" si="672"/>
        <v>1.3446E-2</v>
      </c>
      <c r="P1632" s="513">
        <f t="shared" ca="1" si="673"/>
        <v>0</v>
      </c>
      <c r="Q1632" s="514" t="str">
        <f t="shared" ca="1" si="656"/>
        <v>Dump</v>
      </c>
      <c r="R1632" s="515">
        <f t="shared" ca="1" si="657"/>
        <v>0.71111111111111114</v>
      </c>
      <c r="T1632" s="673"/>
      <c r="U1632" s="56">
        <v>3</v>
      </c>
      <c r="V1632" s="56">
        <v>324935</v>
      </c>
      <c r="W1632" s="56" t="s">
        <v>75</v>
      </c>
      <c r="X1632" s="57">
        <v>46156</v>
      </c>
      <c r="Y1632" s="57">
        <v>46157</v>
      </c>
      <c r="Z1632" s="58">
        <v>0.40902777777777777</v>
      </c>
      <c r="AA1632" s="59">
        <v>31.57</v>
      </c>
      <c r="AB1632" s="60">
        <f ca="1">+O1892</f>
        <v>1.2290684210526313E-2</v>
      </c>
      <c r="AC1632" s="60">
        <f ca="1">+N1892</f>
        <v>0</v>
      </c>
      <c r="AD1632" s="60" t="s">
        <v>319</v>
      </c>
      <c r="AE1632" s="60" t="str">
        <f>+I1872</f>
        <v>EN061</v>
      </c>
      <c r="AF1632" s="106"/>
      <c r="AG1632" s="107"/>
      <c r="AH1632" s="104"/>
    </row>
    <row r="1633" spans="2:38">
      <c r="B1633" s="772" t="s">
        <v>1685</v>
      </c>
      <c r="C1633" s="376">
        <v>1</v>
      </c>
      <c r="D1633" s="771">
        <v>3.2</v>
      </c>
      <c r="E1633" s="104">
        <v>2.01E-2</v>
      </c>
      <c r="F1633" s="104">
        <v>1.2E-2</v>
      </c>
      <c r="H1633" s="386">
        <v>1282</v>
      </c>
      <c r="I1633" s="510">
        <f t="shared" si="667"/>
        <v>1579</v>
      </c>
      <c r="J1633" s="53" t="str" cm="1">
        <f t="array" aca="1" ref="J1633" ca="1">INDIRECT("B" &amp; I1633)</f>
        <v>NIVEL 974 M4 6N AM 1282 07-05-2026</v>
      </c>
      <c r="K1633" s="511">
        <f t="shared" ca="1" si="668"/>
        <v>3.2</v>
      </c>
      <c r="L1633" s="508">
        <f t="shared" ca="1" si="669"/>
        <v>1.404E-2</v>
      </c>
      <c r="M1633" s="508">
        <f t="shared" ca="1" si="670"/>
        <v>0</v>
      </c>
      <c r="N1633" s="512">
        <f t="shared" ca="1" si="671"/>
        <v>0</v>
      </c>
      <c r="O1633" s="512">
        <f t="shared" ca="1" si="672"/>
        <v>1.2636000000000001E-2</v>
      </c>
      <c r="P1633" s="513">
        <f t="shared" ca="1" si="673"/>
        <v>0</v>
      </c>
      <c r="Q1633" s="514" t="str">
        <f t="shared" ca="1" si="656"/>
        <v>Dump</v>
      </c>
      <c r="R1633" s="515">
        <f t="shared" ca="1" si="657"/>
        <v>0.71111111111111114</v>
      </c>
      <c r="T1633" s="673"/>
      <c r="U1633" s="56">
        <v>4</v>
      </c>
      <c r="V1633" s="56">
        <v>324938</v>
      </c>
      <c r="W1633" s="56" t="s">
        <v>247</v>
      </c>
      <c r="X1633" s="57">
        <v>46156</v>
      </c>
      <c r="Y1633" s="57">
        <v>46157</v>
      </c>
      <c r="Z1633" s="58">
        <v>0.41736111111111113</v>
      </c>
      <c r="AA1633" s="59">
        <v>31.24</v>
      </c>
      <c r="AB1633" s="60">
        <f ca="1">+O1908</f>
        <v>1.1407500000000003E-2</v>
      </c>
      <c r="AC1633" s="60">
        <f ca="1">+N1908</f>
        <v>0</v>
      </c>
      <c r="AD1633" s="60" t="s">
        <v>319</v>
      </c>
      <c r="AE1633" s="60" t="str">
        <f>+I1895</f>
        <v>EN062</v>
      </c>
      <c r="AF1633" s="106"/>
      <c r="AG1633" s="107"/>
      <c r="AH1633" s="104"/>
    </row>
    <row r="1634" spans="2:38">
      <c r="B1634" s="772" t="s">
        <v>1686</v>
      </c>
      <c r="C1634" s="376">
        <v>1</v>
      </c>
      <c r="D1634" s="771">
        <v>3.2</v>
      </c>
      <c r="E1634" s="104">
        <v>1.8700000000000001E-2</v>
      </c>
      <c r="F1634" s="104">
        <v>1.2E-2</v>
      </c>
      <c r="H1634" s="386">
        <v>1283</v>
      </c>
      <c r="I1634" s="510">
        <f t="shared" si="667"/>
        <v>1580</v>
      </c>
      <c r="J1634" s="53" t="str" cm="1">
        <f t="array" aca="1" ref="J1634" ca="1">INDIRECT("B" &amp; I1634)</f>
        <v>NIVEL 974 M4 6N AM 1283 07-05-2026</v>
      </c>
      <c r="K1634" s="511">
        <f t="shared" ca="1" si="668"/>
        <v>3.2</v>
      </c>
      <c r="L1634" s="508">
        <f t="shared" ca="1" si="669"/>
        <v>1.7639999999999999E-2</v>
      </c>
      <c r="M1634" s="508">
        <f t="shared" ca="1" si="670"/>
        <v>0</v>
      </c>
      <c r="N1634" s="512">
        <f t="shared" ca="1" si="671"/>
        <v>0</v>
      </c>
      <c r="O1634" s="512">
        <f t="shared" ca="1" si="672"/>
        <v>1.5876000000000001E-2</v>
      </c>
      <c r="P1634" s="513">
        <f t="shared" ca="1" si="673"/>
        <v>0</v>
      </c>
      <c r="Q1634" s="514" t="str">
        <f t="shared" ca="1" si="656"/>
        <v>Dump</v>
      </c>
      <c r="R1634" s="515">
        <f t="shared" ca="1" si="657"/>
        <v>0.71111111111111114</v>
      </c>
      <c r="T1634" s="673"/>
      <c r="U1634" s="673">
        <v>5</v>
      </c>
      <c r="V1634" s="56"/>
      <c r="W1634" s="56"/>
      <c r="X1634" s="57"/>
      <c r="Y1634" s="57"/>
      <c r="Z1634" s="58"/>
      <c r="AA1634" s="59"/>
      <c r="AB1634" s="60"/>
      <c r="AC1634" s="60"/>
      <c r="AD1634" s="60"/>
      <c r="AE1634" s="60"/>
      <c r="AF1634" s="106"/>
      <c r="AG1634" s="107"/>
      <c r="AH1634" s="104"/>
    </row>
    <row r="1635" spans="2:38">
      <c r="B1635" s="772" t="s">
        <v>1687</v>
      </c>
      <c r="C1635" s="376">
        <v>1</v>
      </c>
      <c r="D1635" s="771">
        <v>3.2</v>
      </c>
      <c r="E1635" s="104">
        <v>1.55E-2</v>
      </c>
      <c r="F1635" s="104">
        <v>1.2E-2</v>
      </c>
      <c r="H1635" s="386">
        <v>1284</v>
      </c>
      <c r="I1635" s="510">
        <f t="shared" si="667"/>
        <v>1581</v>
      </c>
      <c r="J1635" s="53" t="str" cm="1">
        <f t="array" aca="1" ref="J1635" ca="1">INDIRECT("B" &amp; I1635)</f>
        <v>NIVEL 974 M4 6N AM 1284 07-05-2026</v>
      </c>
      <c r="K1635" s="511">
        <f t="shared" ca="1" si="668"/>
        <v>3.2</v>
      </c>
      <c r="L1635" s="508">
        <f t="shared" ca="1" si="669"/>
        <v>1.7639999999999999E-2</v>
      </c>
      <c r="M1635" s="508">
        <f t="shared" ca="1" si="670"/>
        <v>0</v>
      </c>
      <c r="N1635" s="512">
        <f t="shared" ca="1" si="671"/>
        <v>0</v>
      </c>
      <c r="O1635" s="512">
        <f t="shared" ca="1" si="672"/>
        <v>1.5876000000000001E-2</v>
      </c>
      <c r="P1635" s="513">
        <f t="shared" ca="1" si="673"/>
        <v>0</v>
      </c>
      <c r="Q1635" s="514" t="str">
        <f t="shared" ca="1" si="656"/>
        <v>Dump</v>
      </c>
      <c r="R1635" s="515">
        <f t="shared" ca="1" si="657"/>
        <v>0.71111111111111114</v>
      </c>
      <c r="T1635" s="673"/>
      <c r="U1635" s="673">
        <v>6</v>
      </c>
      <c r="V1635" s="673"/>
      <c r="W1635" s="56"/>
      <c r="X1635" s="57"/>
      <c r="Y1635" s="57"/>
      <c r="Z1635" s="58"/>
      <c r="AA1635" s="59"/>
      <c r="AB1635" s="60"/>
      <c r="AC1635" s="60"/>
      <c r="AD1635" s="60"/>
      <c r="AE1635" s="60"/>
      <c r="AF1635" s="106"/>
      <c r="AG1635" s="107"/>
      <c r="AH1635" s="104"/>
    </row>
    <row r="1636" spans="2:38">
      <c r="B1636" s="772" t="s">
        <v>1688</v>
      </c>
      <c r="C1636" s="376">
        <v>1</v>
      </c>
      <c r="D1636" s="771">
        <v>3.2</v>
      </c>
      <c r="E1636" s="104">
        <v>1.95E-2</v>
      </c>
      <c r="F1636" s="104">
        <v>1.2E-2</v>
      </c>
      <c r="H1636" s="386">
        <v>1285</v>
      </c>
      <c r="I1636" s="510">
        <f t="shared" si="667"/>
        <v>1582</v>
      </c>
      <c r="J1636" s="53" t="str" cm="1">
        <f t="array" aca="1" ref="J1636" ca="1">INDIRECT("B" &amp; I1636)</f>
        <v>NIVEL 974 M4 6N AM 1285 07-05-2026</v>
      </c>
      <c r="K1636" s="511">
        <f t="shared" ca="1" si="668"/>
        <v>3.2</v>
      </c>
      <c r="L1636" s="508">
        <f t="shared" ca="1" si="669"/>
        <v>2.4299999999999999E-2</v>
      </c>
      <c r="M1636" s="508">
        <f t="shared" ca="1" si="670"/>
        <v>0</v>
      </c>
      <c r="N1636" s="512">
        <f t="shared" ca="1" si="671"/>
        <v>0</v>
      </c>
      <c r="O1636" s="512">
        <f t="shared" ca="1" si="672"/>
        <v>2.1870000000000001E-2</v>
      </c>
      <c r="P1636" s="513">
        <f t="shared" ca="1" si="673"/>
        <v>0</v>
      </c>
      <c r="Q1636" s="514" t="str">
        <f t="shared" ca="1" si="656"/>
        <v>Dump</v>
      </c>
      <c r="R1636" s="515">
        <f t="shared" ca="1" si="657"/>
        <v>0.71111111111111114</v>
      </c>
      <c r="T1636" s="673"/>
      <c r="U1636" s="673">
        <v>7</v>
      </c>
      <c r="V1636" s="673"/>
      <c r="W1636" s="56"/>
      <c r="X1636" s="57"/>
      <c r="Y1636" s="57"/>
      <c r="Z1636" s="58"/>
      <c r="AA1636" s="109"/>
      <c r="AB1636" s="60"/>
      <c r="AC1636" s="60"/>
      <c r="AD1636" s="60"/>
      <c r="AE1636" s="60"/>
      <c r="AF1636" s="106"/>
      <c r="AG1636" s="107"/>
      <c r="AH1636" s="104"/>
    </row>
    <row r="1637" spans="2:38">
      <c r="B1637" s="772" t="s">
        <v>1689</v>
      </c>
      <c r="C1637" s="376">
        <v>1</v>
      </c>
      <c r="D1637" s="771">
        <v>3.2</v>
      </c>
      <c r="E1637" s="104">
        <v>1.6299999999999999E-2</v>
      </c>
      <c r="F1637" s="104">
        <v>1.2E-2</v>
      </c>
      <c r="H1637" s="386">
        <v>1286</v>
      </c>
      <c r="I1637" s="510">
        <f t="shared" si="667"/>
        <v>1583</v>
      </c>
      <c r="J1637" s="53" t="str" cm="1">
        <f t="array" aca="1" ref="J1637" ca="1">INDIRECT("B" &amp; I1637)</f>
        <v>NIVEL 974 M4 6N AM 1286 07-05-2026</v>
      </c>
      <c r="K1637" s="511">
        <f t="shared" ca="1" si="668"/>
        <v>3.2</v>
      </c>
      <c r="L1637" s="508">
        <f t="shared" ca="1" si="669"/>
        <v>2.547E-2</v>
      </c>
      <c r="M1637" s="508">
        <f t="shared" ca="1" si="670"/>
        <v>0</v>
      </c>
      <c r="N1637" s="512">
        <f t="shared" ca="1" si="671"/>
        <v>0</v>
      </c>
      <c r="O1637" s="512">
        <f t="shared" ca="1" si="672"/>
        <v>2.2922999999999999E-2</v>
      </c>
      <c r="P1637" s="513">
        <f t="shared" ca="1" si="673"/>
        <v>0</v>
      </c>
      <c r="Q1637" s="514" t="str">
        <f t="shared" ca="1" si="656"/>
        <v>Dump</v>
      </c>
      <c r="R1637" s="515">
        <f t="shared" ca="1" si="657"/>
        <v>0.71111111111111114</v>
      </c>
      <c r="T1637" s="673"/>
      <c r="U1637" s="673">
        <v>8</v>
      </c>
      <c r="V1637" s="673"/>
      <c r="W1637" s="56"/>
      <c r="X1637" s="57"/>
      <c r="Y1637" s="57"/>
      <c r="Z1637" s="62"/>
      <c r="AA1637" s="109"/>
      <c r="AB1637" s="60"/>
      <c r="AC1637" s="60"/>
      <c r="AD1637" s="60"/>
      <c r="AE1637" s="60"/>
      <c r="AF1637" s="106"/>
      <c r="AG1637" s="107"/>
      <c r="AH1637" s="104"/>
    </row>
    <row r="1638" spans="2:38">
      <c r="B1638" s="772" t="s">
        <v>1690</v>
      </c>
      <c r="C1638" s="376">
        <v>1</v>
      </c>
      <c r="D1638" s="771">
        <v>3.2</v>
      </c>
      <c r="E1638" s="104">
        <v>1.9699999999999999E-2</v>
      </c>
      <c r="F1638" s="104">
        <v>1.2E-2</v>
      </c>
      <c r="H1638" s="386"/>
      <c r="I1638"/>
      <c r="J1638"/>
      <c r="K1638" s="519">
        <f ca="1">SUM(K1621:K1637)</f>
        <v>54.400000000000013</v>
      </c>
      <c r="L1638" s="516">
        <f ca="1">+SUMPRODUCT(L1621:L1637,K1621:K1637)/K1638</f>
        <v>1.645411764705882E-2</v>
      </c>
      <c r="M1638" s="516">
        <f ca="1">+SUMPRODUCT(M1621:M1637,K1621:K1637)/K1638</f>
        <v>0</v>
      </c>
      <c r="N1638" s="69">
        <f ca="1">+SUMPRODUCT(N1621:N1637,K1621:K1637)/K1638</f>
        <v>0</v>
      </c>
      <c r="O1638" s="552">
        <f ca="1">+SUMPRODUCT(O1621:O1637,K1621:K1637)/K1638</f>
        <v>1.4808705882352943E-2</v>
      </c>
      <c r="P1638" s="69">
        <f ca="1">+SUMPRODUCT(P1621:P1637,K1621:K1637)/K1638</f>
        <v>0</v>
      </c>
      <c r="Q1638"/>
      <c r="R1638"/>
      <c r="T1638" s="671"/>
      <c r="U1638" s="673">
        <v>9</v>
      </c>
      <c r="V1638" s="673"/>
      <c r="W1638" s="673"/>
      <c r="X1638" s="57"/>
      <c r="Y1638" s="57"/>
      <c r="Z1638" s="62"/>
      <c r="AA1638" s="59"/>
      <c r="AB1638" s="60"/>
      <c r="AC1638" s="60"/>
      <c r="AD1638" s="60"/>
      <c r="AE1638" s="60"/>
      <c r="AF1638" s="106"/>
      <c r="AG1638" s="107"/>
      <c r="AH1638" s="104"/>
    </row>
    <row r="1639" spans="2:38">
      <c r="B1639" s="772" t="s">
        <v>1691</v>
      </c>
      <c r="C1639" s="376">
        <v>1</v>
      </c>
      <c r="D1639" s="771">
        <v>3.2</v>
      </c>
      <c r="E1639" s="104">
        <v>1.49E-2</v>
      </c>
      <c r="F1639" s="104">
        <v>1.2E-2</v>
      </c>
      <c r="H1639" s="646"/>
      <c r="I1639"/>
      <c r="J1639"/>
      <c r="K1639" s="551" t="s">
        <v>59</v>
      </c>
      <c r="L1639" s="550">
        <f ca="1">+L1638/0.9</f>
        <v>1.8282352941176468E-2</v>
      </c>
      <c r="M1639" s="518">
        <f ca="1">+M1638/0.9</f>
        <v>0</v>
      </c>
      <c r="N1639"/>
      <c r="O1639"/>
      <c r="P1639"/>
      <c r="Q1639"/>
      <c r="R1639"/>
      <c r="T1639" s="671"/>
      <c r="U1639" s="673">
        <v>10</v>
      </c>
      <c r="V1639" s="673"/>
      <c r="W1639" s="673"/>
      <c r="X1639" s="57"/>
      <c r="Y1639" s="57"/>
      <c r="Z1639" s="62"/>
      <c r="AA1639" s="63"/>
      <c r="AB1639" s="60"/>
      <c r="AC1639" s="60"/>
      <c r="AD1639" s="60"/>
      <c r="AE1639" s="60"/>
      <c r="AF1639" s="106"/>
      <c r="AG1639" s="107"/>
      <c r="AH1639" s="104"/>
    </row>
    <row r="1640" spans="2:38" ht="15" thickBot="1">
      <c r="B1640" s="772" t="s">
        <v>1692</v>
      </c>
      <c r="C1640" s="376">
        <v>1</v>
      </c>
      <c r="D1640" s="771">
        <v>3.2</v>
      </c>
      <c r="E1640" s="104">
        <v>2.07E-2</v>
      </c>
      <c r="F1640" s="104">
        <v>1.2E-2</v>
      </c>
      <c r="I1640" s="524"/>
      <c r="R1640" s="524"/>
      <c r="T1640" s="671"/>
      <c r="U1640" s="673">
        <v>11</v>
      </c>
      <c r="V1640" s="673"/>
      <c r="W1640" s="673"/>
      <c r="X1640" s="57"/>
      <c r="Y1640" s="57"/>
      <c r="Z1640" s="62"/>
      <c r="AA1640" s="63"/>
      <c r="AB1640" s="60"/>
      <c r="AC1640" s="60"/>
      <c r="AD1640" s="60"/>
      <c r="AE1640" s="60"/>
      <c r="AF1640" s="106"/>
      <c r="AG1640" s="671"/>
      <c r="AH1640" s="671"/>
    </row>
    <row r="1641" spans="2:38" ht="29.4" thickBot="1">
      <c r="B1641" s="772" t="s">
        <v>1693</v>
      </c>
      <c r="C1641" s="376">
        <v>1</v>
      </c>
      <c r="D1641" s="771">
        <v>3.2</v>
      </c>
      <c r="E1641" s="104">
        <v>1.4200000000000001E-2</v>
      </c>
      <c r="F1641" s="104">
        <v>1.2E-2</v>
      </c>
      <c r="H1641" s="385"/>
      <c r="I1641" s="547" t="s">
        <v>612</v>
      </c>
      <c r="J1641" s="77" t="s">
        <v>63</v>
      </c>
      <c r="K1641" s="507" t="s">
        <v>44</v>
      </c>
      <c r="L1641" s="549" t="s">
        <v>297</v>
      </c>
      <c r="M1641" s="508" t="s">
        <v>292</v>
      </c>
      <c r="N1641" s="545" t="s">
        <v>46</v>
      </c>
      <c r="O1641" s="549" t="s">
        <v>293</v>
      </c>
      <c r="P1641" s="508" t="s">
        <v>294</v>
      </c>
      <c r="Q1641"/>
      <c r="R1641"/>
      <c r="T1641" s="671"/>
      <c r="U1641" s="671"/>
      <c r="V1641" s="671"/>
      <c r="W1641" s="671"/>
      <c r="X1641" s="671"/>
      <c r="Y1641" s="671"/>
      <c r="Z1641" s="671"/>
      <c r="AA1641" s="64">
        <f>SUM(AA1630:AA1640)</f>
        <v>128.68</v>
      </c>
      <c r="AB1641" s="624">
        <f ca="1">+SUMPRODUCT(AA1630:AA1640,AB1630:AB1640)/AA1641</f>
        <v>1.2124194223123863E-2</v>
      </c>
      <c r="AC1641" s="66" t="e">
        <f ca="1">+SUMPRODUCT(Z1630:Z1640,AC1630:AC1640)/Z1641</f>
        <v>#DIV/0!</v>
      </c>
      <c r="AD1641" s="66">
        <f>+SUMPRODUCT(AA1630:AA1640,AD1630:AD1640)/AA1641</f>
        <v>0</v>
      </c>
      <c r="AE1641" s="67"/>
      <c r="AF1641" s="110">
        <v>0</v>
      </c>
      <c r="AG1641" s="671"/>
      <c r="AH1641" s="671"/>
      <c r="AJ1641" s="95" t="str">
        <f>+I1641</f>
        <v>CN051</v>
      </c>
      <c r="AK1641" s="96" t="s">
        <v>62</v>
      </c>
    </row>
    <row r="1642" spans="2:38" ht="15" thickBot="1">
      <c r="B1642" s="772" t="s">
        <v>1694</v>
      </c>
      <c r="C1642" s="376">
        <v>1</v>
      </c>
      <c r="D1642" s="771">
        <v>3.2</v>
      </c>
      <c r="E1642" s="104">
        <v>1.9300000000000001E-2</v>
      </c>
      <c r="F1642" s="104">
        <v>1.2E-2</v>
      </c>
      <c r="H1642" s="386">
        <v>1287</v>
      </c>
      <c r="I1642" s="510">
        <f>IF(H1642="",
   IFERROR(MATCH("**", B:B, 0), ""),
   IFERROR(MATCH("* "&amp;H1642&amp;" *", B:B, 0), "")
)</f>
        <v>1584</v>
      </c>
      <c r="J1642" s="53" t="str" cm="1">
        <f t="array" aca="1" ref="J1642" ca="1">INDIRECT("B" &amp; I1642)</f>
        <v>NIVEL 974 M4 7S L32 AM 1287 07-05-2026</v>
      </c>
      <c r="K1642" s="511">
        <f ca="1">INDEX(D:D, MATCH(J1642, $B:$B, 0))</f>
        <v>3.2</v>
      </c>
      <c r="L1642" s="508">
        <f ca="1">INDEX(E:E, MATCH($J1642, $B:$B, 0))*0.9</f>
        <v>1.503E-2</v>
      </c>
      <c r="M1642" s="508">
        <f ca="1">INDEX(F:F, MATCH($J1642, $B:$B, 0))*0.9</f>
        <v>0</v>
      </c>
      <c r="N1642" s="512">
        <f ca="1">INDEX(G:G, MATCH($J$578, $B:$B, 0))</f>
        <v>0</v>
      </c>
      <c r="O1642" s="512">
        <f ca="1">+IF(L1642=0,N1642*0.9,L1642*0.9)</f>
        <v>1.3527000000000001E-2</v>
      </c>
      <c r="P1642" s="513">
        <f ca="1">+M1642*0.9</f>
        <v>0</v>
      </c>
      <c r="Q1642" s="514" t="str">
        <f t="shared" ref="Q1642:Q1660" ca="1" si="674">+IF(L1642=0,"-","Dump")</f>
        <v>Dump</v>
      </c>
      <c r="R1642" s="515">
        <f t="shared" ref="R1642:R1660" ca="1" si="675">+K1642/4.5</f>
        <v>0.71111111111111114</v>
      </c>
      <c r="T1642" s="671"/>
      <c r="U1642" s="671"/>
      <c r="V1642" s="671"/>
      <c r="W1642" s="671"/>
      <c r="X1642" s="671"/>
      <c r="Y1642" s="671"/>
      <c r="Z1642" s="671"/>
      <c r="AA1642" s="111"/>
      <c r="AB1642" s="112"/>
      <c r="AC1642" s="112"/>
      <c r="AD1642" s="113"/>
      <c r="AE1642" s="114"/>
      <c r="AF1642" s="671"/>
      <c r="AG1642" s="671"/>
      <c r="AJ1642" s="520">
        <f ca="1">+K1661-SUMIF(AE:AE, AJ1641, AA:AA)</f>
        <v>-33.109999999999978</v>
      </c>
      <c r="AK1642" s="521">
        <f ca="1">O1661</f>
        <v>1.2418578947368416E-2</v>
      </c>
      <c r="AL1642" s="102">
        <f ca="1">COUNTIF(AE:AE, AJ1641)</f>
        <v>3</v>
      </c>
    </row>
    <row r="1643" spans="2:38" ht="29.4" thickBot="1">
      <c r="B1643" s="772" t="s">
        <v>1695</v>
      </c>
      <c r="C1643" s="376">
        <v>1</v>
      </c>
      <c r="D1643" s="771">
        <v>3.2</v>
      </c>
      <c r="E1643" s="104">
        <v>2.0299999999999999E-2</v>
      </c>
      <c r="F1643" s="104">
        <v>1.2E-2</v>
      </c>
      <c r="H1643" s="386">
        <v>1288</v>
      </c>
      <c r="I1643" s="510">
        <f t="shared" ref="I1643:I1660" si="676">IF(H1643="",
   IFERROR(MATCH("**", B:B, 0), ""),
   IFERROR(MATCH("* "&amp;H1643&amp;" *", B:B, 0), "")
)</f>
        <v>1585</v>
      </c>
      <c r="J1643" s="53" t="str" cm="1">
        <f t="array" aca="1" ref="J1643" ca="1">INDIRECT("B" &amp; I1643)</f>
        <v>NIVEL 974 M4 7S L32 AM 1288 07-05-2026</v>
      </c>
      <c r="K1643" s="511">
        <f t="shared" ref="K1643:K1660" ca="1" si="677">INDEX(D:D, MATCH(J1643, $B:$B, 0))</f>
        <v>3.2</v>
      </c>
      <c r="L1643" s="508">
        <f t="shared" ref="L1643:L1660" ca="1" si="678">INDEX(E:E, MATCH($J1643, $B:$B, 0))*0.9</f>
        <v>1.5300000000000001E-2</v>
      </c>
      <c r="M1643" s="508">
        <f t="shared" ref="M1643:M1660" ca="1" si="679">INDEX(F:F, MATCH($J1643, $B:$B, 0))*0.9</f>
        <v>0</v>
      </c>
      <c r="N1643" s="512">
        <f t="shared" ref="N1643:N1660" ca="1" si="680">INDEX(G:G, MATCH($J$578, $B:$B, 0))</f>
        <v>0</v>
      </c>
      <c r="O1643" s="512">
        <f t="shared" ref="O1643:O1660" ca="1" si="681">+IF(L1643=0,N1643*0.9,L1643*0.9)</f>
        <v>1.3770000000000001E-2</v>
      </c>
      <c r="P1643" s="513">
        <f t="shared" ref="P1643:P1660" ca="1" si="682">+M1643*0.9</f>
        <v>0</v>
      </c>
      <c r="Q1643" s="514" t="str">
        <f t="shared" ca="1" si="674"/>
        <v>Dump</v>
      </c>
      <c r="R1643" s="515">
        <f t="shared" ca="1" si="675"/>
        <v>0.71111111111111114</v>
      </c>
      <c r="T1643" s="47" t="s">
        <v>48</v>
      </c>
      <c r="U1643" s="48" t="s">
        <v>49</v>
      </c>
      <c r="V1643" s="48" t="s">
        <v>50</v>
      </c>
      <c r="W1643" s="48" t="s">
        <v>51</v>
      </c>
      <c r="X1643" s="49" t="s">
        <v>52</v>
      </c>
      <c r="Y1643" s="49" t="s">
        <v>53</v>
      </c>
      <c r="Z1643" s="48" t="s">
        <v>54</v>
      </c>
      <c r="AA1643" s="50" t="s">
        <v>55</v>
      </c>
      <c r="AB1643" s="48" t="s">
        <v>56</v>
      </c>
      <c r="AC1643" s="51" t="s">
        <v>12</v>
      </c>
      <c r="AD1643" s="51" t="s">
        <v>295</v>
      </c>
      <c r="AE1643" s="48" t="s">
        <v>57</v>
      </c>
      <c r="AF1643" s="48" t="s">
        <v>66</v>
      </c>
      <c r="AG1643" s="48" t="s">
        <v>67</v>
      </c>
      <c r="AH1643" s="48" t="s">
        <v>68</v>
      </c>
      <c r="AJ1643" s="105" t="s">
        <v>83</v>
      </c>
      <c r="AK1643" s="101"/>
    </row>
    <row r="1644" spans="2:38">
      <c r="B1644" s="772" t="s">
        <v>1696</v>
      </c>
      <c r="C1644" s="376">
        <v>1</v>
      </c>
      <c r="D1644" s="771">
        <v>3.2</v>
      </c>
      <c r="E1644" s="104">
        <v>1.7100000000000001E-2</v>
      </c>
      <c r="F1644" s="104">
        <v>1.2E-2</v>
      </c>
      <c r="H1644" s="386">
        <v>1289</v>
      </c>
      <c r="I1644" s="510">
        <f t="shared" ref="I1644:I1645" si="683">IF(H1644="",
   IFERROR(MATCH("**", B:B, 0), ""),
   IFERROR(MATCH("* "&amp;H1644&amp;" *", B:B, 0), "")
)</f>
        <v>1586</v>
      </c>
      <c r="J1644" s="53" t="str" cm="1">
        <f t="array" aca="1" ref="J1644" ca="1">INDIRECT("B" &amp; I1644)</f>
        <v>NIVEL 974 M4 7S L32 AM 1289 07-05-2026</v>
      </c>
      <c r="K1644" s="511">
        <f t="shared" ref="K1644:K1645" ca="1" si="684">INDEX(D:D, MATCH(J1644, $B:$B, 0))</f>
        <v>3.2</v>
      </c>
      <c r="L1644" s="508">
        <f t="shared" ref="L1644:L1645" ca="1" si="685">INDEX(E:E, MATCH($J1644, $B:$B, 0))*0.9</f>
        <v>1.5750000000000004E-2</v>
      </c>
      <c r="M1644" s="508">
        <f t="shared" ref="M1644:M1645" ca="1" si="686">INDEX(F:F, MATCH($J1644, $B:$B, 0))*0.9</f>
        <v>0</v>
      </c>
      <c r="N1644" s="512">
        <f t="shared" ref="N1644:N1645" ca="1" si="687">INDEX(G:G, MATCH($J$578, $B:$B, 0))</f>
        <v>0</v>
      </c>
      <c r="O1644" s="512">
        <f t="shared" ref="O1644:O1645" ca="1" si="688">+IF(L1644=0,N1644*0.9,L1644*0.9)</f>
        <v>1.4175000000000004E-2</v>
      </c>
      <c r="P1644" s="513">
        <f t="shared" ref="P1644:P1645" ca="1" si="689">+M1644*0.9</f>
        <v>0</v>
      </c>
      <c r="Q1644" s="514" t="str">
        <f t="shared" ref="Q1644:Q1645" ca="1" si="690">+IF(L1644=0,"-","Dump")</f>
        <v>Dump</v>
      </c>
      <c r="R1644" s="515">
        <f t="shared" ref="R1644:R1645" ca="1" si="691">+K1644/4.5</f>
        <v>0.71111111111111114</v>
      </c>
      <c r="T1644" s="648">
        <v>50056</v>
      </c>
      <c r="U1644" s="56">
        <v>1</v>
      </c>
      <c r="V1644" s="56">
        <v>324977</v>
      </c>
      <c r="W1644" s="56" t="s">
        <v>60</v>
      </c>
      <c r="X1644" s="57">
        <v>46160</v>
      </c>
      <c r="Y1644" s="57">
        <v>46160</v>
      </c>
      <c r="Z1644" s="58">
        <v>0.69722222222222219</v>
      </c>
      <c r="AA1644" s="59">
        <v>30.83</v>
      </c>
      <c r="AB1644" s="60">
        <f ca="1">+O1987</f>
        <v>1.1934E-2</v>
      </c>
      <c r="AC1644" s="60">
        <f ca="1">+N1987</f>
        <v>0</v>
      </c>
      <c r="AD1644" s="60" t="s">
        <v>319</v>
      </c>
      <c r="AE1644" s="60" t="str">
        <f>+I1976</f>
        <v>EN066</v>
      </c>
      <c r="AF1644" s="106"/>
      <c r="AG1644" s="107">
        <f ca="1">+AF1655-AB1655</f>
        <v>-1.1934E-2</v>
      </c>
      <c r="AH1644" s="104">
        <f ca="1">+(AF1655-AB1655)/AB1655</f>
        <v>-1</v>
      </c>
    </row>
    <row r="1645" spans="2:38">
      <c r="B1645" s="772" t="s">
        <v>1697</v>
      </c>
      <c r="C1645" s="376">
        <v>1</v>
      </c>
      <c r="D1645" s="771">
        <v>3.2</v>
      </c>
      <c r="E1645" s="104">
        <v>1.7399999999999999E-2</v>
      </c>
      <c r="F1645" s="104">
        <v>1.2E-2</v>
      </c>
      <c r="H1645" s="386">
        <v>1290</v>
      </c>
      <c r="I1645" s="510">
        <f t="shared" si="683"/>
        <v>1587</v>
      </c>
      <c r="J1645" s="53" t="str" cm="1">
        <f t="array" aca="1" ref="J1645" ca="1">INDIRECT("B" &amp; I1645)</f>
        <v>NIVEL 974 M4 7S L32 AM 1290 07-05-2026</v>
      </c>
      <c r="K1645" s="511">
        <f t="shared" ca="1" si="684"/>
        <v>3.2</v>
      </c>
      <c r="L1645" s="508">
        <f t="shared" ca="1" si="685"/>
        <v>1.4760000000000002E-2</v>
      </c>
      <c r="M1645" s="508">
        <f t="shared" ca="1" si="686"/>
        <v>0</v>
      </c>
      <c r="N1645" s="512">
        <f t="shared" ca="1" si="687"/>
        <v>0</v>
      </c>
      <c r="O1645" s="512">
        <f t="shared" ca="1" si="688"/>
        <v>1.3284000000000002E-2</v>
      </c>
      <c r="P1645" s="513">
        <f t="shared" ca="1" si="689"/>
        <v>0</v>
      </c>
      <c r="Q1645" s="514" t="str">
        <f t="shared" ca="1" si="690"/>
        <v>Dump</v>
      </c>
      <c r="R1645" s="515">
        <f t="shared" ca="1" si="691"/>
        <v>0.71111111111111114</v>
      </c>
      <c r="T1645" s="413" t="s">
        <v>296</v>
      </c>
      <c r="U1645" s="56">
        <v>2</v>
      </c>
      <c r="V1645" s="56"/>
      <c r="W1645" s="56"/>
      <c r="X1645" s="57"/>
      <c r="Y1645" s="57"/>
      <c r="Z1645" s="58"/>
      <c r="AA1645" s="59"/>
      <c r="AB1645" s="60"/>
      <c r="AC1645" s="60"/>
      <c r="AD1645" s="60"/>
      <c r="AE1645" s="60"/>
      <c r="AF1645" s="106"/>
      <c r="AG1645" s="107"/>
      <c r="AH1645" s="104"/>
    </row>
    <row r="1646" spans="2:38">
      <c r="B1646" s="772" t="s">
        <v>1698</v>
      </c>
      <c r="C1646" s="376">
        <v>1</v>
      </c>
      <c r="D1646" s="771">
        <v>3.2</v>
      </c>
      <c r="E1646" s="104">
        <v>2.1499999999999998E-2</v>
      </c>
      <c r="F1646" s="104">
        <v>1.2E-2</v>
      </c>
      <c r="H1646" s="386">
        <v>1291</v>
      </c>
      <c r="I1646" s="510">
        <f t="shared" si="676"/>
        <v>1588</v>
      </c>
      <c r="J1646" s="53" t="str" cm="1">
        <f t="array" aca="1" ref="J1646" ca="1">INDIRECT("B" &amp; I1646)</f>
        <v>NIVEL 974 M4 7S L32 AM 1291 07-05-2026</v>
      </c>
      <c r="K1646" s="511">
        <f t="shared" ca="1" si="677"/>
        <v>3.2</v>
      </c>
      <c r="L1646" s="508">
        <f t="shared" ca="1" si="678"/>
        <v>1.0619999999999999E-2</v>
      </c>
      <c r="M1646" s="508">
        <f t="shared" ca="1" si="679"/>
        <v>0</v>
      </c>
      <c r="N1646" s="512">
        <f t="shared" ca="1" si="680"/>
        <v>0</v>
      </c>
      <c r="O1646" s="512">
        <f t="shared" ca="1" si="681"/>
        <v>9.5579999999999988E-3</v>
      </c>
      <c r="P1646" s="513">
        <f t="shared" ca="1" si="682"/>
        <v>0</v>
      </c>
      <c r="Q1646" s="514" t="str">
        <f t="shared" ca="1" si="674"/>
        <v>Dump</v>
      </c>
      <c r="R1646" s="515">
        <f t="shared" ca="1" si="675"/>
        <v>0.71111111111111114</v>
      </c>
      <c r="T1646" s="676"/>
      <c r="U1646" s="56">
        <v>3</v>
      </c>
      <c r="V1646" s="56"/>
      <c r="W1646" s="56"/>
      <c r="X1646" s="57"/>
      <c r="Y1646" s="57"/>
      <c r="Z1646" s="58"/>
      <c r="AA1646" s="59"/>
      <c r="AB1646" s="60"/>
      <c r="AC1646" s="60"/>
      <c r="AD1646" s="60"/>
      <c r="AE1646" s="60"/>
      <c r="AF1646" s="106"/>
      <c r="AG1646" s="107"/>
      <c r="AH1646" s="104"/>
    </row>
    <row r="1647" spans="2:38">
      <c r="B1647" s="772" t="s">
        <v>1699</v>
      </c>
      <c r="C1647" s="376">
        <v>1</v>
      </c>
      <c r="D1647" s="771">
        <v>3.2</v>
      </c>
      <c r="E1647" s="104">
        <v>1.5100000000000001E-2</v>
      </c>
      <c r="F1647" s="104">
        <v>1.2E-2</v>
      </c>
      <c r="H1647" s="386">
        <v>1292</v>
      </c>
      <c r="I1647" s="510">
        <f t="shared" si="676"/>
        <v>1589</v>
      </c>
      <c r="J1647" s="53" t="str" cm="1">
        <f t="array" aca="1" ref="J1647" ca="1">INDIRECT("B" &amp; I1647)</f>
        <v>NIVEL 974 M4 7S L32 AM 1292 07-05-2026</v>
      </c>
      <c r="K1647" s="511">
        <f t="shared" ca="1" si="677"/>
        <v>3.2</v>
      </c>
      <c r="L1647" s="508">
        <f t="shared" ca="1" si="678"/>
        <v>1.242E-2</v>
      </c>
      <c r="M1647" s="508">
        <f t="shared" ca="1" si="679"/>
        <v>0</v>
      </c>
      <c r="N1647" s="512">
        <f t="shared" ca="1" si="680"/>
        <v>0</v>
      </c>
      <c r="O1647" s="512">
        <f t="shared" ca="1" si="681"/>
        <v>1.1178E-2</v>
      </c>
      <c r="P1647" s="513">
        <f t="shared" ca="1" si="682"/>
        <v>0</v>
      </c>
      <c r="Q1647" s="514" t="str">
        <f t="shared" ca="1" si="674"/>
        <v>Dump</v>
      </c>
      <c r="R1647" s="515">
        <f t="shared" ca="1" si="675"/>
        <v>0.71111111111111114</v>
      </c>
      <c r="T1647" s="676"/>
      <c r="U1647" s="56">
        <v>4</v>
      </c>
      <c r="V1647" s="56"/>
      <c r="W1647" s="56"/>
      <c r="X1647" s="57"/>
      <c r="Y1647" s="57"/>
      <c r="Z1647" s="58"/>
      <c r="AA1647" s="59"/>
      <c r="AB1647" s="60"/>
      <c r="AC1647" s="60"/>
      <c r="AD1647" s="60"/>
      <c r="AE1647" s="60"/>
      <c r="AF1647" s="106"/>
      <c r="AG1647" s="107"/>
      <c r="AH1647" s="104"/>
    </row>
    <row r="1648" spans="2:38">
      <c r="B1648" s="772" t="s">
        <v>1700</v>
      </c>
      <c r="C1648" s="376">
        <v>1</v>
      </c>
      <c r="D1648" s="771">
        <v>3.2</v>
      </c>
      <c r="E1648" s="104">
        <v>1.7999999999999999E-2</v>
      </c>
      <c r="F1648" s="104">
        <v>1.2E-2</v>
      </c>
      <c r="H1648" s="386">
        <v>1293</v>
      </c>
      <c r="I1648" s="510">
        <f t="shared" si="676"/>
        <v>1590</v>
      </c>
      <c r="J1648" s="53" t="str" cm="1">
        <f t="array" aca="1" ref="J1648" ca="1">INDIRECT("B" &amp; I1648)</f>
        <v>NIVEL 974 M4 7S L32 AM 1293 07-05-2026</v>
      </c>
      <c r="K1648" s="511">
        <f t="shared" ca="1" si="677"/>
        <v>3.2</v>
      </c>
      <c r="L1648" s="508">
        <f t="shared" ca="1" si="678"/>
        <v>9.9900000000000006E-3</v>
      </c>
      <c r="M1648" s="508">
        <f t="shared" ca="1" si="679"/>
        <v>0</v>
      </c>
      <c r="N1648" s="512">
        <f t="shared" ca="1" si="680"/>
        <v>0</v>
      </c>
      <c r="O1648" s="512">
        <f t="shared" ca="1" si="681"/>
        <v>8.9910000000000007E-3</v>
      </c>
      <c r="P1648" s="513">
        <f t="shared" ca="1" si="682"/>
        <v>0</v>
      </c>
      <c r="Q1648" s="514" t="str">
        <f t="shared" ca="1" si="674"/>
        <v>Dump</v>
      </c>
      <c r="R1648" s="515">
        <f t="shared" ca="1" si="675"/>
        <v>0.71111111111111114</v>
      </c>
      <c r="T1648" s="676"/>
      <c r="U1648" s="676">
        <v>5</v>
      </c>
      <c r="V1648" s="56"/>
      <c r="W1648" s="56"/>
      <c r="X1648" s="57"/>
      <c r="Y1648" s="57"/>
      <c r="Z1648" s="58"/>
      <c r="AA1648" s="59"/>
      <c r="AB1648" s="60"/>
      <c r="AC1648" s="60"/>
      <c r="AD1648" s="60"/>
      <c r="AE1648" s="60"/>
      <c r="AF1648" s="106"/>
      <c r="AG1648" s="107"/>
      <c r="AH1648" s="104"/>
    </row>
    <row r="1649" spans="2:37">
      <c r="B1649" s="772" t="s">
        <v>1701</v>
      </c>
      <c r="C1649" s="376">
        <v>1</v>
      </c>
      <c r="D1649" s="771">
        <v>3.2</v>
      </c>
      <c r="E1649" s="104">
        <v>1.44E-2</v>
      </c>
      <c r="F1649" s="104">
        <v>1.2E-2</v>
      </c>
      <c r="H1649" s="386">
        <v>1294</v>
      </c>
      <c r="I1649" s="510">
        <f t="shared" si="676"/>
        <v>1591</v>
      </c>
      <c r="J1649" s="53" t="str" cm="1">
        <f t="array" aca="1" ref="J1649" ca="1">INDIRECT("B" &amp; I1649)</f>
        <v>NIVEL 974 M4 7S L32 AM 1294 07-05-2026</v>
      </c>
      <c r="K1649" s="511">
        <f t="shared" ca="1" si="677"/>
        <v>3.2</v>
      </c>
      <c r="L1649" s="508">
        <f t="shared" ca="1" si="678"/>
        <v>9.7200000000000012E-3</v>
      </c>
      <c r="M1649" s="508">
        <f t="shared" ca="1" si="679"/>
        <v>0</v>
      </c>
      <c r="N1649" s="512">
        <f t="shared" ca="1" si="680"/>
        <v>0</v>
      </c>
      <c r="O1649" s="512">
        <f t="shared" ca="1" si="681"/>
        <v>8.7480000000000006E-3</v>
      </c>
      <c r="P1649" s="513">
        <f t="shared" ca="1" si="682"/>
        <v>0</v>
      </c>
      <c r="Q1649" s="514" t="str">
        <f t="shared" ca="1" si="674"/>
        <v>Dump</v>
      </c>
      <c r="R1649" s="515">
        <f t="shared" ca="1" si="675"/>
        <v>0.71111111111111114</v>
      </c>
      <c r="T1649" s="676"/>
      <c r="U1649" s="676">
        <v>6</v>
      </c>
      <c r="V1649" s="676"/>
      <c r="W1649" s="56"/>
      <c r="X1649" s="57"/>
      <c r="Y1649" s="57"/>
      <c r="Z1649" s="58"/>
      <c r="AA1649" s="59"/>
      <c r="AB1649" s="60"/>
      <c r="AC1649" s="60"/>
      <c r="AD1649" s="60"/>
      <c r="AE1649" s="60"/>
      <c r="AF1649" s="106"/>
      <c r="AG1649" s="107"/>
      <c r="AH1649" s="104"/>
    </row>
    <row r="1650" spans="2:37">
      <c r="B1650" s="772" t="s">
        <v>1702</v>
      </c>
      <c r="C1650" s="376">
        <v>1</v>
      </c>
      <c r="D1650" s="771">
        <v>3.2</v>
      </c>
      <c r="E1650" s="104">
        <v>1.26E-2</v>
      </c>
      <c r="F1650" s="104">
        <v>1.2E-2</v>
      </c>
      <c r="H1650" s="386">
        <v>1295</v>
      </c>
      <c r="I1650" s="510">
        <f t="shared" si="676"/>
        <v>1592</v>
      </c>
      <c r="J1650" s="53" t="str" cm="1">
        <f t="array" aca="1" ref="J1650" ca="1">INDIRECT("B" &amp; I1650)</f>
        <v>NIVEL 974 M4 7S L32 AM 1295 07-05-2026</v>
      </c>
      <c r="K1650" s="511">
        <f t="shared" ca="1" si="677"/>
        <v>3.2</v>
      </c>
      <c r="L1650" s="508">
        <f t="shared" ca="1" si="678"/>
        <v>1.3769999999999999E-2</v>
      </c>
      <c r="M1650" s="508">
        <f t="shared" ca="1" si="679"/>
        <v>0</v>
      </c>
      <c r="N1650" s="512">
        <f t="shared" ca="1" si="680"/>
        <v>0</v>
      </c>
      <c r="O1650" s="512">
        <f t="shared" ca="1" si="681"/>
        <v>1.2393E-2</v>
      </c>
      <c r="P1650" s="513">
        <f t="shared" ca="1" si="682"/>
        <v>0</v>
      </c>
      <c r="Q1650" s="514" t="str">
        <f t="shared" ca="1" si="674"/>
        <v>Dump</v>
      </c>
      <c r="R1650" s="515">
        <f t="shared" ca="1" si="675"/>
        <v>0.71111111111111114</v>
      </c>
      <c r="T1650" s="676"/>
      <c r="U1650" s="676">
        <v>7</v>
      </c>
      <c r="V1650" s="676"/>
      <c r="W1650" s="56"/>
      <c r="X1650" s="57"/>
      <c r="Y1650" s="57"/>
      <c r="Z1650" s="58"/>
      <c r="AA1650" s="109"/>
      <c r="AB1650" s="60"/>
      <c r="AC1650" s="60"/>
      <c r="AD1650" s="60"/>
      <c r="AE1650" s="60"/>
      <c r="AF1650" s="106"/>
      <c r="AG1650" s="107"/>
      <c r="AH1650" s="104"/>
    </row>
    <row r="1651" spans="2:37">
      <c r="B1651" s="772" t="s">
        <v>1703</v>
      </c>
      <c r="C1651" s="376">
        <v>1</v>
      </c>
      <c r="D1651" s="771">
        <v>3.2</v>
      </c>
      <c r="E1651" s="104">
        <v>1.9199999999999998E-2</v>
      </c>
      <c r="F1651" s="104">
        <v>1.2E-2</v>
      </c>
      <c r="H1651" s="386">
        <v>1296</v>
      </c>
      <c r="I1651" s="510">
        <f t="shared" si="676"/>
        <v>1593</v>
      </c>
      <c r="J1651" s="53" t="str" cm="1">
        <f t="array" aca="1" ref="J1651" ca="1">INDIRECT("B" &amp; I1651)</f>
        <v>NIVEL 974 M4 7S L32 AM 1296 07-05-2026</v>
      </c>
      <c r="K1651" s="511">
        <f t="shared" ca="1" si="677"/>
        <v>3.2</v>
      </c>
      <c r="L1651" s="508">
        <f t="shared" ca="1" si="678"/>
        <v>9.7200000000000012E-3</v>
      </c>
      <c r="M1651" s="508">
        <f t="shared" ca="1" si="679"/>
        <v>0</v>
      </c>
      <c r="N1651" s="512">
        <f t="shared" ca="1" si="680"/>
        <v>0</v>
      </c>
      <c r="O1651" s="512">
        <f t="shared" ca="1" si="681"/>
        <v>8.7480000000000006E-3</v>
      </c>
      <c r="P1651" s="513">
        <f t="shared" ca="1" si="682"/>
        <v>0</v>
      </c>
      <c r="Q1651" s="514" t="str">
        <f t="shared" ca="1" si="674"/>
        <v>Dump</v>
      </c>
      <c r="R1651" s="515">
        <f t="shared" ca="1" si="675"/>
        <v>0.71111111111111114</v>
      </c>
      <c r="T1651" s="676"/>
      <c r="U1651" s="676">
        <v>8</v>
      </c>
      <c r="V1651" s="676"/>
      <c r="W1651" s="56"/>
      <c r="X1651" s="57"/>
      <c r="Y1651" s="57"/>
      <c r="Z1651" s="62"/>
      <c r="AA1651" s="109"/>
      <c r="AB1651" s="60"/>
      <c r="AC1651" s="60"/>
      <c r="AD1651" s="60"/>
      <c r="AE1651" s="60"/>
      <c r="AF1651" s="106"/>
      <c r="AG1651" s="107"/>
      <c r="AH1651" s="104"/>
    </row>
    <row r="1652" spans="2:37">
      <c r="B1652" s="772" t="s">
        <v>1704</v>
      </c>
      <c r="C1652" s="376">
        <v>1</v>
      </c>
      <c r="D1652" s="771">
        <v>3.2</v>
      </c>
      <c r="E1652" s="104">
        <v>2.18E-2</v>
      </c>
      <c r="F1652" s="104">
        <v>1.2E-2</v>
      </c>
      <c r="H1652" s="386">
        <v>1297</v>
      </c>
      <c r="I1652" s="510">
        <f t="shared" si="676"/>
        <v>1594</v>
      </c>
      <c r="J1652" s="53" t="str" cm="1">
        <f t="array" aca="1" ref="J1652" ca="1">INDIRECT("B" &amp; I1652)</f>
        <v>NIVEL 974 M4 7S L32 AM 1297 07-05-2026</v>
      </c>
      <c r="K1652" s="511">
        <f t="shared" ca="1" si="677"/>
        <v>3.2</v>
      </c>
      <c r="L1652" s="508">
        <f t="shared" ca="1" si="678"/>
        <v>1.7820000000000003E-2</v>
      </c>
      <c r="M1652" s="508">
        <f t="shared" ca="1" si="679"/>
        <v>0</v>
      </c>
      <c r="N1652" s="512">
        <f t="shared" ca="1" si="680"/>
        <v>0</v>
      </c>
      <c r="O1652" s="512">
        <f t="shared" ca="1" si="681"/>
        <v>1.6038000000000004E-2</v>
      </c>
      <c r="P1652" s="513">
        <f t="shared" ca="1" si="682"/>
        <v>0</v>
      </c>
      <c r="Q1652" s="514" t="str">
        <f t="shared" ca="1" si="674"/>
        <v>Dump</v>
      </c>
      <c r="R1652" s="515">
        <f t="shared" ca="1" si="675"/>
        <v>0.71111111111111114</v>
      </c>
      <c r="T1652" s="674"/>
      <c r="U1652" s="676">
        <v>9</v>
      </c>
      <c r="V1652" s="676"/>
      <c r="W1652" s="676"/>
      <c r="X1652" s="57"/>
      <c r="Y1652" s="57"/>
      <c r="Z1652" s="62"/>
      <c r="AA1652" s="59"/>
      <c r="AB1652" s="60"/>
      <c r="AC1652" s="60"/>
      <c r="AD1652" s="60"/>
      <c r="AE1652" s="60"/>
      <c r="AF1652" s="106"/>
      <c r="AG1652" s="107"/>
      <c r="AH1652" s="104"/>
    </row>
    <row r="1653" spans="2:37">
      <c r="B1653" s="772" t="s">
        <v>1705</v>
      </c>
      <c r="C1653" s="376">
        <v>1</v>
      </c>
      <c r="D1653" s="771">
        <v>3.2</v>
      </c>
      <c r="E1653" s="104">
        <v>1.8599999999999998E-2</v>
      </c>
      <c r="F1653" s="104">
        <v>1.2E-2</v>
      </c>
      <c r="H1653" s="386">
        <v>1298</v>
      </c>
      <c r="I1653" s="510">
        <f t="shared" si="676"/>
        <v>1595</v>
      </c>
      <c r="J1653" s="53" t="str" cm="1">
        <f t="array" aca="1" ref="J1653" ca="1">INDIRECT("B" &amp; I1653)</f>
        <v>NIVEL 974 M4 7S L32 AM 1298 07-05-2026</v>
      </c>
      <c r="K1653" s="511">
        <f t="shared" ca="1" si="677"/>
        <v>3.2</v>
      </c>
      <c r="L1653" s="508">
        <f t="shared" ca="1" si="678"/>
        <v>1.593E-2</v>
      </c>
      <c r="M1653" s="508">
        <f t="shared" ca="1" si="679"/>
        <v>0</v>
      </c>
      <c r="N1653" s="512">
        <f t="shared" ca="1" si="680"/>
        <v>0</v>
      </c>
      <c r="O1653" s="512">
        <f t="shared" ca="1" si="681"/>
        <v>1.4337000000000001E-2</v>
      </c>
      <c r="P1653" s="513">
        <f t="shared" ca="1" si="682"/>
        <v>0</v>
      </c>
      <c r="Q1653" s="514" t="str">
        <f t="shared" ca="1" si="674"/>
        <v>Dump</v>
      </c>
      <c r="R1653" s="515">
        <f t="shared" ca="1" si="675"/>
        <v>0.71111111111111114</v>
      </c>
      <c r="T1653" s="674"/>
      <c r="U1653" s="676">
        <v>10</v>
      </c>
      <c r="V1653" s="676"/>
      <c r="W1653" s="676"/>
      <c r="X1653" s="57"/>
      <c r="Y1653" s="57"/>
      <c r="Z1653" s="62"/>
      <c r="AA1653" s="63"/>
      <c r="AB1653" s="60"/>
      <c r="AC1653" s="60"/>
      <c r="AD1653" s="60"/>
      <c r="AE1653" s="60"/>
      <c r="AF1653" s="106"/>
      <c r="AG1653" s="107"/>
      <c r="AH1653" s="104"/>
    </row>
    <row r="1654" spans="2:37" ht="15" thickBot="1">
      <c r="B1654" s="772" t="s">
        <v>1706</v>
      </c>
      <c r="C1654" s="376">
        <v>1</v>
      </c>
      <c r="D1654" s="771">
        <v>3.2</v>
      </c>
      <c r="E1654" s="104">
        <v>2.2800000000000001E-2</v>
      </c>
      <c r="F1654" s="104">
        <v>1.4E-2</v>
      </c>
      <c r="H1654" s="386">
        <v>1299</v>
      </c>
      <c r="I1654" s="510">
        <f t="shared" si="676"/>
        <v>1596</v>
      </c>
      <c r="J1654" s="53" t="str" cm="1">
        <f t="array" aca="1" ref="J1654" ca="1">INDIRECT("B" &amp; I1654)</f>
        <v>NIVEL 974 M4 7S L32 AM 1299 07-05-2026</v>
      </c>
      <c r="K1654" s="511">
        <f t="shared" ca="1" si="677"/>
        <v>3.2</v>
      </c>
      <c r="L1654" s="508">
        <f t="shared" ca="1" si="678"/>
        <v>1.6380000000000002E-2</v>
      </c>
      <c r="M1654" s="508">
        <f t="shared" ca="1" si="679"/>
        <v>0</v>
      </c>
      <c r="N1654" s="512">
        <f t="shared" ca="1" si="680"/>
        <v>0</v>
      </c>
      <c r="O1654" s="512">
        <f t="shared" ca="1" si="681"/>
        <v>1.4742000000000002E-2</v>
      </c>
      <c r="P1654" s="513">
        <f t="shared" ca="1" si="682"/>
        <v>0</v>
      </c>
      <c r="Q1654" s="514" t="str">
        <f t="shared" ca="1" si="674"/>
        <v>Dump</v>
      </c>
      <c r="R1654" s="515">
        <f t="shared" ca="1" si="675"/>
        <v>0.71111111111111114</v>
      </c>
      <c r="T1654" s="674"/>
      <c r="U1654" s="676">
        <v>11</v>
      </c>
      <c r="V1654" s="676"/>
      <c r="W1654" s="676"/>
      <c r="X1654" s="57"/>
      <c r="Y1654" s="57"/>
      <c r="Z1654" s="62"/>
      <c r="AA1654" s="63"/>
      <c r="AB1654" s="60"/>
      <c r="AC1654" s="60"/>
      <c r="AD1654" s="60"/>
      <c r="AE1654" s="60"/>
      <c r="AF1654" s="106"/>
      <c r="AG1654" s="674"/>
      <c r="AH1654" s="674"/>
    </row>
    <row r="1655" spans="2:37" ht="15" thickBot="1">
      <c r="B1655" s="772" t="s">
        <v>1707</v>
      </c>
      <c r="C1655" s="376">
        <v>1</v>
      </c>
      <c r="D1655" s="771">
        <v>3.2</v>
      </c>
      <c r="E1655" s="104">
        <v>1.37E-2</v>
      </c>
      <c r="F1655" s="104">
        <v>1.4E-2</v>
      </c>
      <c r="H1655" s="386">
        <v>1300</v>
      </c>
      <c r="I1655" s="510">
        <f t="shared" si="676"/>
        <v>1597</v>
      </c>
      <c r="J1655" s="53" t="str" cm="1">
        <f t="array" aca="1" ref="J1655" ca="1">INDIRECT("B" &amp; I1655)</f>
        <v>NIVEL 974 M4 7S L32 PM 1300 07-05-2026</v>
      </c>
      <c r="K1655" s="511">
        <f t="shared" ca="1" si="677"/>
        <v>3.2</v>
      </c>
      <c r="L1655" s="508">
        <f t="shared" ca="1" si="678"/>
        <v>1.5300000000000001E-2</v>
      </c>
      <c r="M1655" s="508">
        <f t="shared" ca="1" si="679"/>
        <v>0</v>
      </c>
      <c r="N1655" s="512">
        <f t="shared" ca="1" si="680"/>
        <v>0</v>
      </c>
      <c r="O1655" s="512">
        <f t="shared" ca="1" si="681"/>
        <v>1.3770000000000001E-2</v>
      </c>
      <c r="P1655" s="513">
        <f t="shared" ca="1" si="682"/>
        <v>0</v>
      </c>
      <c r="Q1655" s="514" t="str">
        <f t="shared" ca="1" si="674"/>
        <v>Dump</v>
      </c>
      <c r="R1655" s="515">
        <f t="shared" ca="1" si="675"/>
        <v>0.71111111111111114</v>
      </c>
      <c r="T1655" s="674"/>
      <c r="U1655" s="674"/>
      <c r="V1655" s="674"/>
      <c r="W1655" s="674"/>
      <c r="X1655" s="674"/>
      <c r="Y1655" s="674"/>
      <c r="Z1655" s="674"/>
      <c r="AA1655" s="64">
        <f>SUM(AA1644:AA1654)</f>
        <v>30.83</v>
      </c>
      <c r="AB1655" s="624">
        <f ca="1">+SUMPRODUCT(AA1644:AA1654,AB1644:AB1654)/AA1655</f>
        <v>1.1934E-2</v>
      </c>
      <c r="AC1655" s="66" t="e">
        <f ca="1">+SUMPRODUCT(Z1644:Z1654,AC1644:AC1654)/Z1655</f>
        <v>#DIV/0!</v>
      </c>
      <c r="AD1655" s="66">
        <f>+SUMPRODUCT(AA1644:AA1654,AD1644:AD1654)/AA1655</f>
        <v>0</v>
      </c>
      <c r="AE1655" s="67"/>
      <c r="AF1655" s="110">
        <v>0</v>
      </c>
      <c r="AG1655" s="674"/>
      <c r="AH1655" s="674"/>
    </row>
    <row r="1656" spans="2:37">
      <c r="B1656" s="772" t="s">
        <v>1708</v>
      </c>
      <c r="C1656" s="376">
        <v>1</v>
      </c>
      <c r="D1656" s="771">
        <v>3.2</v>
      </c>
      <c r="E1656" s="104">
        <v>1.4500000000000001E-2</v>
      </c>
      <c r="F1656" s="104">
        <v>1.4E-2</v>
      </c>
      <c r="H1656" s="386">
        <v>1301</v>
      </c>
      <c r="I1656" s="510">
        <f t="shared" si="676"/>
        <v>1598</v>
      </c>
      <c r="J1656" s="53" t="str" cm="1">
        <f t="array" aca="1" ref="J1656" ca="1">INDIRECT("B" &amp; I1656)</f>
        <v>NIVEL 974 M4 7S L32 PM 1301 07-05-2026</v>
      </c>
      <c r="K1656" s="511">
        <f t="shared" ca="1" si="677"/>
        <v>3.2</v>
      </c>
      <c r="L1656" s="508">
        <f t="shared" ca="1" si="678"/>
        <v>1.6470000000000002E-2</v>
      </c>
      <c r="M1656" s="508">
        <f t="shared" ca="1" si="679"/>
        <v>0</v>
      </c>
      <c r="N1656" s="512">
        <f t="shared" ca="1" si="680"/>
        <v>0</v>
      </c>
      <c r="O1656" s="512">
        <f t="shared" ca="1" si="681"/>
        <v>1.4823000000000003E-2</v>
      </c>
      <c r="P1656" s="513">
        <f t="shared" ca="1" si="682"/>
        <v>0</v>
      </c>
      <c r="Q1656" s="514" t="str">
        <f t="shared" ca="1" si="674"/>
        <v>Dump</v>
      </c>
      <c r="R1656" s="515">
        <f t="shared" ca="1" si="675"/>
        <v>0.71111111111111114</v>
      </c>
      <c r="T1656" s="674"/>
      <c r="U1656" s="674"/>
      <c r="V1656" s="674"/>
      <c r="W1656" s="674"/>
      <c r="X1656" s="674"/>
      <c r="Y1656" s="674"/>
      <c r="Z1656" s="674"/>
      <c r="AA1656" s="111"/>
      <c r="AB1656" s="112"/>
      <c r="AC1656" s="112"/>
      <c r="AD1656" s="113"/>
      <c r="AE1656" s="114"/>
      <c r="AF1656" s="674"/>
      <c r="AG1656" s="674"/>
    </row>
    <row r="1657" spans="2:37">
      <c r="B1657" s="772" t="s">
        <v>1709</v>
      </c>
      <c r="C1657" s="376">
        <v>1</v>
      </c>
      <c r="D1657" s="771">
        <v>3.2</v>
      </c>
      <c r="E1657" s="104">
        <v>1.15E-2</v>
      </c>
      <c r="F1657" s="104"/>
      <c r="H1657" s="386">
        <v>1302</v>
      </c>
      <c r="I1657" s="510">
        <f t="shared" si="676"/>
        <v>1599</v>
      </c>
      <c r="J1657" s="53" t="str" cm="1">
        <f t="array" aca="1" ref="J1657" ca="1">INDIRECT("B" &amp; I1657)</f>
        <v>NIVEL 974 M4 7S L32 PM 1302 07-05-2026</v>
      </c>
      <c r="K1657" s="511">
        <f t="shared" ca="1" si="677"/>
        <v>3.2</v>
      </c>
      <c r="L1657" s="508">
        <f t="shared" ca="1" si="678"/>
        <v>1.5750000000000004E-2</v>
      </c>
      <c r="M1657" s="508">
        <f t="shared" ca="1" si="679"/>
        <v>0</v>
      </c>
      <c r="N1657" s="512">
        <f t="shared" ca="1" si="680"/>
        <v>0</v>
      </c>
      <c r="O1657" s="512">
        <f t="shared" ca="1" si="681"/>
        <v>1.4175000000000004E-2</v>
      </c>
      <c r="P1657" s="513">
        <f t="shared" ca="1" si="682"/>
        <v>0</v>
      </c>
      <c r="Q1657" s="514" t="str">
        <f t="shared" ca="1" si="674"/>
        <v>Dump</v>
      </c>
      <c r="R1657" s="515">
        <f t="shared" ca="1" si="675"/>
        <v>0.71111111111111114</v>
      </c>
      <c r="T1657" s="635"/>
      <c r="U1657" s="635"/>
      <c r="V1657" s="635"/>
      <c r="W1657" s="635"/>
      <c r="X1657" s="635"/>
      <c r="Y1657" s="635"/>
      <c r="Z1657" s="635"/>
      <c r="AA1657" s="111"/>
      <c r="AB1657" s="112"/>
      <c r="AC1657" s="112"/>
      <c r="AD1657" s="113"/>
      <c r="AE1657" s="114"/>
      <c r="AF1657" s="635"/>
      <c r="AG1657" s="635"/>
    </row>
    <row r="1658" spans="2:37">
      <c r="B1658" s="772" t="s">
        <v>1710</v>
      </c>
      <c r="C1658" s="376">
        <v>1</v>
      </c>
      <c r="D1658" s="771">
        <v>3.2</v>
      </c>
      <c r="E1658" s="104">
        <v>1.5800000000000002E-2</v>
      </c>
      <c r="F1658" s="104"/>
      <c r="H1658" s="386">
        <v>1303</v>
      </c>
      <c r="I1658" s="510">
        <f t="shared" si="676"/>
        <v>1600</v>
      </c>
      <c r="J1658" s="53" t="str" cm="1">
        <f t="array" aca="1" ref="J1658" ca="1">INDIRECT("B" &amp; I1658)</f>
        <v>NIVEL 974 M4 7S L32 PM 1303 07-05-2026</v>
      </c>
      <c r="K1658" s="511">
        <f t="shared" ca="1" si="677"/>
        <v>3.2</v>
      </c>
      <c r="L1658" s="508">
        <f t="shared" ca="1" si="678"/>
        <v>1.0530000000000001E-2</v>
      </c>
      <c r="M1658" s="508">
        <f t="shared" ca="1" si="679"/>
        <v>0</v>
      </c>
      <c r="N1658" s="512">
        <f t="shared" ca="1" si="680"/>
        <v>0</v>
      </c>
      <c r="O1658" s="512">
        <f t="shared" ca="1" si="681"/>
        <v>9.477000000000001E-3</v>
      </c>
      <c r="P1658" s="513">
        <f t="shared" ca="1" si="682"/>
        <v>0</v>
      </c>
      <c r="Q1658" s="514" t="str">
        <f t="shared" ca="1" si="674"/>
        <v>Dump</v>
      </c>
      <c r="R1658" s="515">
        <f t="shared" ca="1" si="675"/>
        <v>0.71111111111111114</v>
      </c>
      <c r="T1658" s="635"/>
      <c r="U1658" s="635"/>
      <c r="V1658" s="635"/>
      <c r="W1658" s="635"/>
      <c r="X1658" s="635"/>
      <c r="Y1658" s="635"/>
      <c r="Z1658" s="635"/>
      <c r="AA1658" s="111"/>
      <c r="AB1658" s="112"/>
      <c r="AC1658" s="112"/>
      <c r="AD1658" s="113"/>
      <c r="AE1658" s="114"/>
      <c r="AF1658" s="635"/>
      <c r="AG1658" s="635"/>
    </row>
    <row r="1659" spans="2:37" ht="15" thickBot="1">
      <c r="B1659" s="772" t="s">
        <v>1711</v>
      </c>
      <c r="C1659" s="376">
        <v>1</v>
      </c>
      <c r="D1659" s="771">
        <v>3.2</v>
      </c>
      <c r="E1659" s="104">
        <v>1.5299999999999999E-2</v>
      </c>
      <c r="F1659" s="104"/>
      <c r="H1659" s="386">
        <v>1304</v>
      </c>
      <c r="I1659" s="510">
        <f t="shared" si="676"/>
        <v>1601</v>
      </c>
      <c r="J1659" s="53" t="str" cm="1">
        <f t="array" aca="1" ref="J1659" ca="1">INDIRECT("B" &amp; I1659)</f>
        <v>NIVEL 974 M4 6N AM 1304 08-05-2026</v>
      </c>
      <c r="K1659" s="511">
        <f t="shared" ca="1" si="677"/>
        <v>3.2</v>
      </c>
      <c r="L1659" s="508">
        <f t="shared" ca="1" si="678"/>
        <v>1.107E-2</v>
      </c>
      <c r="M1659" s="508">
        <f t="shared" ca="1" si="679"/>
        <v>0</v>
      </c>
      <c r="N1659" s="512">
        <f t="shared" ca="1" si="680"/>
        <v>0</v>
      </c>
      <c r="O1659" s="512">
        <f t="shared" ca="1" si="681"/>
        <v>9.9629999999999996E-3</v>
      </c>
      <c r="P1659" s="513">
        <f t="shared" ca="1" si="682"/>
        <v>0</v>
      </c>
      <c r="Q1659" s="514" t="str">
        <f t="shared" ca="1" si="674"/>
        <v>Dump</v>
      </c>
      <c r="R1659" s="515">
        <f t="shared" ca="1" si="675"/>
        <v>0.71111111111111114</v>
      </c>
      <c r="T1659" s="635"/>
      <c r="U1659" s="635"/>
      <c r="V1659" s="635"/>
      <c r="W1659" s="635"/>
      <c r="X1659" s="635"/>
      <c r="Y1659" s="635"/>
      <c r="Z1659" s="635"/>
      <c r="AA1659" s="111"/>
      <c r="AB1659" s="112"/>
      <c r="AC1659" s="112"/>
      <c r="AD1659" s="112"/>
      <c r="AE1659" s="114"/>
      <c r="AF1659" s="635"/>
      <c r="AG1659" s="635"/>
    </row>
    <row r="1660" spans="2:37" ht="15" thickBot="1">
      <c r="B1660" s="772" t="s">
        <v>1712</v>
      </c>
      <c r="C1660" s="376">
        <v>1</v>
      </c>
      <c r="D1660" s="771">
        <v>3.2</v>
      </c>
      <c r="E1660" s="104">
        <v>1.5800000000000002E-2</v>
      </c>
      <c r="F1660" s="104"/>
      <c r="H1660" s="386">
        <v>1305</v>
      </c>
      <c r="I1660" s="510">
        <f t="shared" si="676"/>
        <v>1602</v>
      </c>
      <c r="J1660" s="53" t="str" cm="1">
        <f t="array" aca="1" ref="J1660" ca="1">INDIRECT("B" &amp; I1660)</f>
        <v>NIVEL 974 M4 6N AM 1305 08-05-2026</v>
      </c>
      <c r="K1660" s="511">
        <f t="shared" ca="1" si="677"/>
        <v>3.2</v>
      </c>
      <c r="L1660" s="508">
        <f t="shared" ca="1" si="678"/>
        <v>1.584E-2</v>
      </c>
      <c r="M1660" s="508">
        <f t="shared" ca="1" si="679"/>
        <v>0</v>
      </c>
      <c r="N1660" s="512">
        <f t="shared" ca="1" si="680"/>
        <v>0</v>
      </c>
      <c r="O1660" s="512">
        <f t="shared" ca="1" si="681"/>
        <v>1.4256E-2</v>
      </c>
      <c r="P1660" s="513">
        <f t="shared" ca="1" si="682"/>
        <v>0</v>
      </c>
      <c r="Q1660" s="514" t="str">
        <f t="shared" ca="1" si="674"/>
        <v>Dump</v>
      </c>
      <c r="R1660" s="515">
        <f t="shared" ca="1" si="675"/>
        <v>0.71111111111111114</v>
      </c>
      <c r="T1660" s="635"/>
      <c r="U1660" s="635"/>
      <c r="V1660" s="635"/>
      <c r="W1660" s="346" t="str">
        <f>+T1603</f>
        <v>3H COPPER El SAUCE</v>
      </c>
      <c r="X1660" s="115">
        <f>+AA1613+AA1627+AA1641+AA1655</f>
        <v>399.95</v>
      </c>
      <c r="Y1660" s="116">
        <f ca="1">+(AA1613*AB1613+AA1627*AB1627+AA1641*AB1641+AA1655*AB1655)/X1660</f>
        <v>1.302862299297494E-2</v>
      </c>
      <c r="Z1660" s="117">
        <f>+COUNTA(AE1602:AE1612,AE1616:AE1626,AE1630:AE1640,AE1644:AE1646)</f>
        <v>13</v>
      </c>
      <c r="AA1660" s="111"/>
      <c r="AB1660" s="112"/>
      <c r="AC1660" s="112"/>
      <c r="AD1660" s="112"/>
      <c r="AE1660" s="114"/>
      <c r="AF1660" s="635"/>
      <c r="AG1660" s="635"/>
    </row>
    <row r="1661" spans="2:37">
      <c r="B1661" s="772" t="s">
        <v>1713</v>
      </c>
      <c r="C1661" s="376">
        <v>1</v>
      </c>
      <c r="D1661" s="771">
        <v>3.2</v>
      </c>
      <c r="E1661" s="104">
        <v>1.83E-2</v>
      </c>
      <c r="F1661" s="104"/>
      <c r="H1661" s="386"/>
      <c r="I1661"/>
      <c r="J1661"/>
      <c r="K1661" s="519">
        <f ca="1">SUM(K1642:K1660)</f>
        <v>60.800000000000018</v>
      </c>
      <c r="L1661" s="516">
        <f ca="1">+SUMPRODUCT(L1642:L1660,K1642:K1660)/K1661</f>
        <v>1.3798421052631576E-2</v>
      </c>
      <c r="M1661" s="516">
        <f ca="1">+SUMPRODUCT(M1642:M1660,K1642:K1660)/K1661</f>
        <v>0</v>
      </c>
      <c r="N1661" s="69">
        <f ca="1">+SUMPRODUCT(N1642:N1660,K1642:K1660)/K1661</f>
        <v>0</v>
      </c>
      <c r="O1661" s="552">
        <f ca="1">+SUMPRODUCT(O1642:O1660,K1642:K1660)/K1661</f>
        <v>1.2418578947368416E-2</v>
      </c>
      <c r="P1661" s="69">
        <f ca="1">+SUMPRODUCT(P1642:P1660,K1642:K1660)/K1661</f>
        <v>0</v>
      </c>
      <c r="Q1661"/>
      <c r="R1661"/>
      <c r="T1661" s="635"/>
      <c r="U1661" s="635"/>
      <c r="V1661" s="635"/>
      <c r="W1661" s="635"/>
      <c r="X1661" s="635"/>
      <c r="Y1661" s="635"/>
      <c r="Z1661" s="635"/>
      <c r="AA1661" s="635"/>
      <c r="AB1661" s="635"/>
      <c r="AC1661" s="635"/>
      <c r="AD1661" s="635"/>
      <c r="AE1661" s="635"/>
      <c r="AF1661" s="635"/>
      <c r="AG1661" s="635"/>
    </row>
    <row r="1662" spans="2:37">
      <c r="B1662" s="772" t="s">
        <v>1714</v>
      </c>
      <c r="C1662" s="376">
        <v>1</v>
      </c>
      <c r="D1662" s="771">
        <v>3.2</v>
      </c>
      <c r="E1662" s="104">
        <v>1.7899999999999999E-2</v>
      </c>
      <c r="F1662" s="104"/>
      <c r="H1662" s="646"/>
      <c r="I1662"/>
      <c r="J1662"/>
      <c r="K1662" s="551" t="s">
        <v>59</v>
      </c>
      <c r="L1662" s="550">
        <f ca="1">+L1661/0.9</f>
        <v>1.5331578947368418E-2</v>
      </c>
      <c r="M1662" s="518">
        <f ca="1">+M1661/0.9</f>
        <v>0</v>
      </c>
      <c r="N1662"/>
      <c r="O1662"/>
      <c r="P1662"/>
      <c r="Q1662"/>
      <c r="R1662"/>
      <c r="T1662" s="635"/>
      <c r="U1662" s="635"/>
      <c r="V1662" s="635"/>
      <c r="W1662" s="635"/>
      <c r="X1662" s="635"/>
      <c r="Y1662" s="635"/>
      <c r="Z1662" s="635"/>
      <c r="AA1662" s="635"/>
      <c r="AB1662" s="635"/>
      <c r="AC1662" s="635"/>
      <c r="AD1662" s="635"/>
      <c r="AE1662" s="635"/>
      <c r="AF1662" s="635"/>
      <c r="AG1662" s="635"/>
    </row>
    <row r="1663" spans="2:37" ht="15" thickBot="1">
      <c r="B1663" s="772" t="s">
        <v>1715</v>
      </c>
      <c r="C1663" s="376">
        <v>1</v>
      </c>
      <c r="D1663" s="771">
        <v>3.2</v>
      </c>
      <c r="E1663" s="104">
        <v>1.4E-2</v>
      </c>
      <c r="F1663" s="104"/>
      <c r="I1663" s="524"/>
      <c r="R1663" s="524"/>
      <c r="T1663" s="635"/>
      <c r="U1663" s="635"/>
      <c r="V1663" s="635"/>
      <c r="W1663" s="635"/>
      <c r="X1663" s="635"/>
      <c r="Y1663" s="635"/>
      <c r="Z1663" s="635"/>
      <c r="AA1663" s="635"/>
      <c r="AB1663" s="635"/>
      <c r="AC1663" s="635"/>
      <c r="AD1663" s="635"/>
      <c r="AE1663" s="635"/>
      <c r="AF1663" s="635"/>
      <c r="AG1663" s="635"/>
    </row>
    <row r="1664" spans="2:37" ht="28.8">
      <c r="B1664" s="772" t="s">
        <v>1716</v>
      </c>
      <c r="C1664" s="376">
        <v>1</v>
      </c>
      <c r="D1664" s="771">
        <v>3.2</v>
      </c>
      <c r="E1664" s="104">
        <v>1.6799999999999999E-2</v>
      </c>
      <c r="F1664" s="104"/>
      <c r="H1664" s="385"/>
      <c r="I1664" s="547" t="s">
        <v>614</v>
      </c>
      <c r="J1664" s="77" t="s">
        <v>63</v>
      </c>
      <c r="K1664" s="507" t="s">
        <v>44</v>
      </c>
      <c r="L1664" s="549" t="s">
        <v>297</v>
      </c>
      <c r="M1664" s="508" t="s">
        <v>292</v>
      </c>
      <c r="N1664" s="545" t="s">
        <v>46</v>
      </c>
      <c r="O1664" s="549" t="s">
        <v>293</v>
      </c>
      <c r="P1664" s="508" t="s">
        <v>294</v>
      </c>
      <c r="Q1664"/>
      <c r="R1664"/>
      <c r="T1664" s="635"/>
      <c r="U1664" s="635"/>
      <c r="V1664" s="635"/>
      <c r="W1664" s="635"/>
      <c r="X1664" s="635"/>
      <c r="Y1664" s="635"/>
      <c r="Z1664" s="635"/>
      <c r="AA1664" s="635"/>
      <c r="AB1664" s="635"/>
      <c r="AC1664" s="635"/>
      <c r="AD1664" s="635"/>
      <c r="AE1664" s="635"/>
      <c r="AF1664" s="635"/>
      <c r="AG1664" s="635"/>
      <c r="AJ1664" s="95" t="str">
        <f>+I1664</f>
        <v>CN052</v>
      </c>
      <c r="AK1664" s="96" t="s">
        <v>62</v>
      </c>
    </row>
    <row r="1665" spans="2:38" ht="29.4" thickBot="1">
      <c r="B1665" s="772" t="s">
        <v>1717</v>
      </c>
      <c r="C1665" s="376">
        <v>1</v>
      </c>
      <c r="D1665" s="771">
        <v>3.2</v>
      </c>
      <c r="E1665" s="104">
        <v>1.14E-2</v>
      </c>
      <c r="F1665" s="104"/>
      <c r="H1665" s="386">
        <v>1306</v>
      </c>
      <c r="I1665" s="510">
        <f>IF(H1665="",
   IFERROR(MATCH("**", B:B, 0), ""),
   IFERROR(MATCH("* "&amp;H1665&amp;" *", B:B, 0), "")
)</f>
        <v>1603</v>
      </c>
      <c r="J1665" s="53" t="str" cm="1">
        <f t="array" aca="1" ref="J1665" ca="1">INDIRECT("B" &amp; I1665)</f>
        <v>NIVEL 974 M4 6N PM 1306 08-05-2026</v>
      </c>
      <c r="K1665" s="511">
        <f ca="1">INDEX(D:D, MATCH(J1665, $B:$B, 0))</f>
        <v>3.2</v>
      </c>
      <c r="L1665" s="508">
        <f ca="1">INDEX(E:E, MATCH($J1665, $B:$B, 0))*0.9</f>
        <v>1.4400000000000001E-2</v>
      </c>
      <c r="M1665" s="508">
        <f ca="1">INDEX(F:F, MATCH($J1665, $B:$B, 0))*0.9</f>
        <v>1.0800000000000001E-2</v>
      </c>
      <c r="N1665" s="512">
        <f ca="1">INDEX(G:G, MATCH($J$578, $B:$B, 0))</f>
        <v>0</v>
      </c>
      <c r="O1665" s="512">
        <f ca="1">+IF(L1665=0,N1665*0.9,L1665*0.9)</f>
        <v>1.2960000000000001E-2</v>
      </c>
      <c r="P1665" s="513">
        <f ca="1">+M1665*0.9</f>
        <v>9.7200000000000012E-3</v>
      </c>
      <c r="Q1665" s="514" t="str">
        <f t="shared" ref="Q1665:Q1679" ca="1" si="692">+IF(L1665=0,"-","Dump")</f>
        <v>Dump</v>
      </c>
      <c r="R1665" s="515">
        <f t="shared" ref="R1665:R1679" ca="1" si="693">+K1665/4.5</f>
        <v>0.71111111111111114</v>
      </c>
      <c r="T1665" s="47" t="s">
        <v>48</v>
      </c>
      <c r="U1665" s="48" t="s">
        <v>49</v>
      </c>
      <c r="V1665" s="48" t="s">
        <v>50</v>
      </c>
      <c r="W1665" s="48" t="s">
        <v>51</v>
      </c>
      <c r="X1665" s="49" t="s">
        <v>52</v>
      </c>
      <c r="Y1665" s="49" t="s">
        <v>53</v>
      </c>
      <c r="Z1665" s="48" t="s">
        <v>54</v>
      </c>
      <c r="AA1665" s="50" t="s">
        <v>55</v>
      </c>
      <c r="AB1665" s="48" t="s">
        <v>56</v>
      </c>
      <c r="AC1665" s="51" t="s">
        <v>12</v>
      </c>
      <c r="AD1665" s="51" t="s">
        <v>295</v>
      </c>
      <c r="AE1665" s="48" t="s">
        <v>57</v>
      </c>
      <c r="AF1665" s="48" t="s">
        <v>66</v>
      </c>
      <c r="AG1665" s="48" t="s">
        <v>67</v>
      </c>
      <c r="AH1665" s="48" t="s">
        <v>68</v>
      </c>
      <c r="AJ1665" s="520">
        <f ca="1">+K1680-SUMIF(AE:AE, AJ1664, AA:AA)</f>
        <v>16.160000000000007</v>
      </c>
      <c r="AK1665" s="521">
        <f ca="1">O1680</f>
        <v>1.3300199999999998E-2</v>
      </c>
      <c r="AL1665" s="102">
        <f ca="1">COUNTIF(AE:AE, AJ1664)</f>
        <v>1</v>
      </c>
    </row>
    <row r="1666" spans="2:38" ht="15" thickBot="1">
      <c r="B1666" s="772" t="s">
        <v>1718</v>
      </c>
      <c r="C1666" s="376">
        <v>1</v>
      </c>
      <c r="D1666" s="771">
        <v>3.2</v>
      </c>
      <c r="E1666" s="104">
        <v>1.49E-2</v>
      </c>
      <c r="F1666" s="104"/>
      <c r="H1666" s="386">
        <v>1307</v>
      </c>
      <c r="I1666" s="510">
        <f t="shared" ref="I1666:I1679" si="694">IF(H1666="",
   IFERROR(MATCH("**", B:B, 0), ""),
   IFERROR(MATCH("* "&amp;H1666&amp;" *", B:B, 0), "")
)</f>
        <v>1604</v>
      </c>
      <c r="J1666" s="53" t="str" cm="1">
        <f t="array" aca="1" ref="J1666" ca="1">INDIRECT("B" &amp; I1666)</f>
        <v>NIVEL 974 M4 6N PM 1307 08-05-2026</v>
      </c>
      <c r="K1666" s="511">
        <f t="shared" ref="K1666:K1679" ca="1" si="695">INDEX(D:D, MATCH(J1666, $B:$B, 0))</f>
        <v>3.2</v>
      </c>
      <c r="L1666" s="508">
        <f t="shared" ref="L1666:L1679" ca="1" si="696">INDEX(E:E, MATCH($J1666, $B:$B, 0))*0.9</f>
        <v>1.4669999999999999E-2</v>
      </c>
      <c r="M1666" s="508">
        <f t="shared" ref="M1666:M1679" ca="1" si="697">INDEX(F:F, MATCH($J1666, $B:$B, 0))*0.9</f>
        <v>1.0800000000000001E-2</v>
      </c>
      <c r="N1666" s="512">
        <f t="shared" ref="N1666:N1679" ca="1" si="698">INDEX(G:G, MATCH($J$578, $B:$B, 0))</f>
        <v>0</v>
      </c>
      <c r="O1666" s="512">
        <f t="shared" ref="O1666:O1679" ca="1" si="699">+IF(L1666=0,N1666*0.9,L1666*0.9)</f>
        <v>1.3202999999999999E-2</v>
      </c>
      <c r="P1666" s="513">
        <f t="shared" ref="P1666:P1679" ca="1" si="700">+M1666*0.9</f>
        <v>9.7200000000000012E-3</v>
      </c>
      <c r="Q1666" s="514" t="str">
        <f t="shared" ca="1" si="692"/>
        <v>Dump</v>
      </c>
      <c r="R1666" s="515">
        <f t="shared" ca="1" si="693"/>
        <v>0.71111111111111114</v>
      </c>
      <c r="T1666" s="648">
        <v>50013</v>
      </c>
      <c r="U1666" s="56">
        <v>1</v>
      </c>
      <c r="V1666" s="56">
        <v>324780</v>
      </c>
      <c r="W1666" s="56" t="s">
        <v>247</v>
      </c>
      <c r="X1666" s="57">
        <v>46146</v>
      </c>
      <c r="Y1666" s="57">
        <v>46148</v>
      </c>
      <c r="Z1666" s="58">
        <v>0.45555555555555555</v>
      </c>
      <c r="AA1666" s="59">
        <v>30.61</v>
      </c>
      <c r="AB1666" s="60">
        <f ca="1">+O1365</f>
        <v>1.4600249999999999E-2</v>
      </c>
      <c r="AC1666" s="60">
        <f ca="1">+N1365</f>
        <v>0</v>
      </c>
      <c r="AD1666" s="60" t="s">
        <v>319</v>
      </c>
      <c r="AE1666" s="60" t="str">
        <f>+I1344</f>
        <v>EN042</v>
      </c>
      <c r="AF1666" s="106"/>
      <c r="AG1666" s="107">
        <f ca="1">+AF1677-AB1677</f>
        <v>-1.4042842439045475E-2</v>
      </c>
      <c r="AH1666" s="104">
        <f ca="1">+(AF1677-AB1677)/AB1677</f>
        <v>-1</v>
      </c>
      <c r="AJ1666" s="105" t="s">
        <v>83</v>
      </c>
      <c r="AK1666" s="101"/>
    </row>
    <row r="1667" spans="2:38">
      <c r="B1667" s="772" t="s">
        <v>1719</v>
      </c>
      <c r="C1667" s="376">
        <v>1</v>
      </c>
      <c r="D1667" s="771">
        <v>3.2</v>
      </c>
      <c r="E1667" s="104">
        <v>1.3100000000000001E-2</v>
      </c>
      <c r="F1667" s="104"/>
      <c r="H1667" s="386">
        <v>1308</v>
      </c>
      <c r="I1667" s="510">
        <f t="shared" si="694"/>
        <v>1605</v>
      </c>
      <c r="J1667" s="53" t="str" cm="1">
        <f t="array" aca="1" ref="J1667" ca="1">INDIRECT("B" &amp; I1667)</f>
        <v>NIVEL 974 M4 6N PM 1308 08-05-2026</v>
      </c>
      <c r="K1667" s="511">
        <f t="shared" ca="1" si="695"/>
        <v>3.2</v>
      </c>
      <c r="L1667" s="508">
        <f t="shared" ca="1" si="696"/>
        <v>1.1610000000000001E-2</v>
      </c>
      <c r="M1667" s="508">
        <f t="shared" ca="1" si="697"/>
        <v>1.0800000000000001E-2</v>
      </c>
      <c r="N1667" s="512">
        <f t="shared" ca="1" si="698"/>
        <v>0</v>
      </c>
      <c r="O1667" s="512">
        <f t="shared" ca="1" si="699"/>
        <v>1.0449E-2</v>
      </c>
      <c r="P1667" s="513">
        <f t="shared" ca="1" si="700"/>
        <v>9.7200000000000012E-3</v>
      </c>
      <c r="Q1667" s="514" t="str">
        <f t="shared" ca="1" si="692"/>
        <v>Dump</v>
      </c>
      <c r="R1667" s="515">
        <f t="shared" ca="1" si="693"/>
        <v>0.71111111111111114</v>
      </c>
      <c r="T1667" s="413" t="s">
        <v>224</v>
      </c>
      <c r="U1667" s="56">
        <v>2</v>
      </c>
      <c r="V1667" s="56">
        <v>324802</v>
      </c>
      <c r="W1667" s="56" t="s">
        <v>75</v>
      </c>
      <c r="X1667" s="57">
        <v>46148</v>
      </c>
      <c r="Y1667" s="57">
        <v>46149</v>
      </c>
      <c r="Z1667" s="58">
        <v>0.39583333333333331</v>
      </c>
      <c r="AA1667" s="59">
        <v>29.82</v>
      </c>
      <c r="AB1667" s="60">
        <f ca="1">+O1547</f>
        <v>1.3955999999999996E-2</v>
      </c>
      <c r="AC1667" s="60">
        <f ca="1">+N1547</f>
        <v>0</v>
      </c>
      <c r="AD1667" s="60" t="s">
        <v>319</v>
      </c>
      <c r="AE1667" s="60" t="str">
        <f>+I1519</f>
        <v>EN046</v>
      </c>
      <c r="AF1667" s="106"/>
      <c r="AG1667" s="107"/>
      <c r="AH1667" s="104"/>
    </row>
    <row r="1668" spans="2:38">
      <c r="B1668" s="772" t="s">
        <v>1720</v>
      </c>
      <c r="C1668" s="376">
        <v>1</v>
      </c>
      <c r="D1668" s="771">
        <v>3.2</v>
      </c>
      <c r="E1668" s="104">
        <v>1.8599999999999998E-2</v>
      </c>
      <c r="F1668" s="104"/>
      <c r="H1668" s="386">
        <v>1309</v>
      </c>
      <c r="I1668" s="510">
        <f t="shared" si="694"/>
        <v>1606</v>
      </c>
      <c r="J1668" s="53" t="str" cm="1">
        <f t="array" aca="1" ref="J1668" ca="1">INDIRECT("B" &amp; I1668)</f>
        <v>NIVEL 974 M4 6N PM 1309 08-05-2026</v>
      </c>
      <c r="K1668" s="511">
        <f t="shared" ca="1" si="695"/>
        <v>3.2</v>
      </c>
      <c r="L1668" s="508">
        <f t="shared" ca="1" si="696"/>
        <v>1.737E-2</v>
      </c>
      <c r="M1668" s="508">
        <f t="shared" ca="1" si="697"/>
        <v>1.0800000000000001E-2</v>
      </c>
      <c r="N1668" s="512">
        <f t="shared" ca="1" si="698"/>
        <v>0</v>
      </c>
      <c r="O1668" s="512">
        <f t="shared" ca="1" si="699"/>
        <v>1.5633000000000001E-2</v>
      </c>
      <c r="P1668" s="513">
        <f t="shared" ca="1" si="700"/>
        <v>9.7200000000000012E-3</v>
      </c>
      <c r="Q1668" s="514" t="str">
        <f t="shared" ca="1" si="692"/>
        <v>Dump</v>
      </c>
      <c r="R1668" s="515">
        <f t="shared" ca="1" si="693"/>
        <v>0.71111111111111114</v>
      </c>
      <c r="T1668" s="643"/>
      <c r="U1668" s="56">
        <v>3</v>
      </c>
      <c r="V1668" s="56">
        <v>324829</v>
      </c>
      <c r="W1668" s="56" t="s">
        <v>75</v>
      </c>
      <c r="X1668" s="57">
        <v>46150</v>
      </c>
      <c r="Y1668" s="57">
        <v>46150</v>
      </c>
      <c r="Z1668" s="58">
        <v>0.51875000000000004</v>
      </c>
      <c r="AA1668" s="59">
        <v>29.62</v>
      </c>
      <c r="AB1668" s="60">
        <f ca="1">+O1617</f>
        <v>1.3780799999999998E-2</v>
      </c>
      <c r="AC1668" s="60">
        <f ca="1">+N1617</f>
        <v>0</v>
      </c>
      <c r="AD1668" s="60" t="s">
        <v>319</v>
      </c>
      <c r="AE1668" s="60" t="str">
        <f>+I1601</f>
        <v>EN049</v>
      </c>
      <c r="AF1668" s="106"/>
      <c r="AG1668" s="107"/>
      <c r="AH1668" s="104"/>
    </row>
    <row r="1669" spans="2:38">
      <c r="B1669" s="772" t="s">
        <v>1721</v>
      </c>
      <c r="C1669" s="376">
        <v>1</v>
      </c>
      <c r="D1669" s="771">
        <v>3.2</v>
      </c>
      <c r="E1669" s="104">
        <v>1.24E-2</v>
      </c>
      <c r="F1669" s="104"/>
      <c r="H1669" s="386">
        <v>1310</v>
      </c>
      <c r="I1669" s="510">
        <f t="shared" si="694"/>
        <v>1607</v>
      </c>
      <c r="J1669" s="53" t="str" cm="1">
        <f t="array" aca="1" ref="J1669" ca="1">INDIRECT("B" &amp; I1669)</f>
        <v>NIVEL 974 M4 6N PM 1310 08-05-2026</v>
      </c>
      <c r="K1669" s="511">
        <f t="shared" ca="1" si="695"/>
        <v>3.2</v>
      </c>
      <c r="L1669" s="508">
        <f t="shared" ca="1" si="696"/>
        <v>1.3860000000000001E-2</v>
      </c>
      <c r="M1669" s="508">
        <f t="shared" ca="1" si="697"/>
        <v>1.0800000000000001E-2</v>
      </c>
      <c r="N1669" s="512">
        <f t="shared" ca="1" si="698"/>
        <v>0</v>
      </c>
      <c r="O1669" s="512">
        <f t="shared" ca="1" si="699"/>
        <v>1.2474000000000001E-2</v>
      </c>
      <c r="P1669" s="513">
        <f t="shared" ca="1" si="700"/>
        <v>9.7200000000000012E-3</v>
      </c>
      <c r="Q1669" s="514" t="str">
        <f t="shared" ca="1" si="692"/>
        <v>Dump</v>
      </c>
      <c r="R1669" s="515">
        <f t="shared" ca="1" si="693"/>
        <v>0.71111111111111114</v>
      </c>
      <c r="T1669" s="643"/>
      <c r="U1669" s="56">
        <v>4</v>
      </c>
      <c r="V1669" s="56">
        <v>324830</v>
      </c>
      <c r="W1669" s="56" t="s">
        <v>77</v>
      </c>
      <c r="X1669" s="57">
        <v>46150</v>
      </c>
      <c r="Y1669" s="57">
        <v>46150</v>
      </c>
      <c r="Z1669" s="58">
        <v>0.52777777777777779</v>
      </c>
      <c r="AA1669" s="59">
        <v>25.61</v>
      </c>
      <c r="AB1669" s="60">
        <f ca="1">+O1617</f>
        <v>1.3780799999999998E-2</v>
      </c>
      <c r="AC1669" s="60">
        <f ca="1">+N1617</f>
        <v>0</v>
      </c>
      <c r="AD1669" s="60" t="s">
        <v>319</v>
      </c>
      <c r="AE1669" s="60" t="str">
        <f>+I1601</f>
        <v>EN049</v>
      </c>
      <c r="AF1669" s="106"/>
      <c r="AG1669" s="107"/>
      <c r="AH1669" s="104"/>
    </row>
    <row r="1670" spans="2:38">
      <c r="B1670" s="772" t="s">
        <v>1722</v>
      </c>
      <c r="C1670" s="376">
        <v>1</v>
      </c>
      <c r="D1670" s="771">
        <v>3.2</v>
      </c>
      <c r="E1670" s="104">
        <v>1.2699999999999999E-2</v>
      </c>
      <c r="F1670" s="104"/>
      <c r="H1670" s="386">
        <v>1311</v>
      </c>
      <c r="I1670" s="510">
        <f t="shared" si="694"/>
        <v>1608</v>
      </c>
      <c r="J1670" s="53" t="str" cm="1">
        <f t="array" aca="1" ref="J1670" ca="1">INDIRECT("B" &amp; I1670)</f>
        <v>NIVEL 974 M4 6N PM 1311 08-05-2026</v>
      </c>
      <c r="K1670" s="511">
        <f t="shared" ca="1" si="695"/>
        <v>3.2</v>
      </c>
      <c r="L1670" s="508">
        <f t="shared" ca="1" si="696"/>
        <v>1.6649999999999998E-2</v>
      </c>
      <c r="M1670" s="508">
        <f t="shared" ca="1" si="697"/>
        <v>1.0800000000000001E-2</v>
      </c>
      <c r="N1670" s="512">
        <f t="shared" ca="1" si="698"/>
        <v>0</v>
      </c>
      <c r="O1670" s="512">
        <f t="shared" ca="1" si="699"/>
        <v>1.4984999999999998E-2</v>
      </c>
      <c r="P1670" s="513">
        <f t="shared" ca="1" si="700"/>
        <v>9.7200000000000012E-3</v>
      </c>
      <c r="Q1670" s="514" t="str">
        <f t="shared" ca="1" si="692"/>
        <v>Dump</v>
      </c>
      <c r="R1670" s="515">
        <f t="shared" ca="1" si="693"/>
        <v>0.71111111111111114</v>
      </c>
      <c r="T1670" s="643"/>
      <c r="U1670" s="643">
        <v>5</v>
      </c>
      <c r="V1670" s="56"/>
      <c r="W1670" s="56"/>
      <c r="X1670" s="57"/>
      <c r="Y1670" s="57"/>
      <c r="Z1670" s="58"/>
      <c r="AA1670" s="59"/>
      <c r="AB1670" s="60"/>
      <c r="AC1670" s="60"/>
      <c r="AD1670" s="60"/>
      <c r="AE1670" s="60"/>
      <c r="AF1670" s="106"/>
      <c r="AG1670" s="107"/>
      <c r="AH1670" s="104"/>
    </row>
    <row r="1671" spans="2:38">
      <c r="B1671" s="772" t="s">
        <v>1723</v>
      </c>
      <c r="C1671" s="376">
        <v>1</v>
      </c>
      <c r="D1671" s="771">
        <v>3.2</v>
      </c>
      <c r="E1671" s="104">
        <v>1.32E-2</v>
      </c>
      <c r="F1671" s="104"/>
      <c r="H1671" s="386">
        <v>1312</v>
      </c>
      <c r="I1671" s="510">
        <f t="shared" si="694"/>
        <v>1609</v>
      </c>
      <c r="J1671" s="53" t="str" cm="1">
        <f t="array" aca="1" ref="J1671" ca="1">INDIRECT("B" &amp; I1671)</f>
        <v>NIVEL 974 M4 6N PM 1312 08-05-2026</v>
      </c>
      <c r="K1671" s="511">
        <f t="shared" ca="1" si="695"/>
        <v>3.2</v>
      </c>
      <c r="L1671" s="508">
        <f t="shared" ca="1" si="696"/>
        <v>1.2060000000000001E-2</v>
      </c>
      <c r="M1671" s="508">
        <f t="shared" ca="1" si="697"/>
        <v>1.0800000000000001E-2</v>
      </c>
      <c r="N1671" s="512">
        <f t="shared" ca="1" si="698"/>
        <v>0</v>
      </c>
      <c r="O1671" s="512">
        <f t="shared" ca="1" si="699"/>
        <v>1.0854000000000001E-2</v>
      </c>
      <c r="P1671" s="513">
        <f t="shared" ca="1" si="700"/>
        <v>9.7200000000000012E-3</v>
      </c>
      <c r="Q1671" s="514" t="str">
        <f t="shared" ca="1" si="692"/>
        <v>Dump</v>
      </c>
      <c r="R1671" s="515">
        <f t="shared" ca="1" si="693"/>
        <v>0.71111111111111114</v>
      </c>
      <c r="T1671" s="643"/>
      <c r="U1671" s="643">
        <v>6</v>
      </c>
      <c r="V1671" s="643"/>
      <c r="W1671" s="56"/>
      <c r="X1671" s="57"/>
      <c r="Y1671" s="57"/>
      <c r="Z1671" s="58"/>
      <c r="AA1671" s="59"/>
      <c r="AB1671" s="60"/>
      <c r="AC1671" s="60"/>
      <c r="AD1671" s="60"/>
      <c r="AE1671" s="60"/>
      <c r="AF1671" s="106"/>
      <c r="AG1671" s="107"/>
      <c r="AH1671" s="104"/>
    </row>
    <row r="1672" spans="2:38">
      <c r="B1672" s="772" t="s">
        <v>1724</v>
      </c>
      <c r="C1672" s="376">
        <v>1</v>
      </c>
      <c r="D1672" s="771">
        <v>3.2</v>
      </c>
      <c r="E1672" s="104">
        <v>1.26E-2</v>
      </c>
      <c r="F1672" s="104"/>
      <c r="H1672" s="386">
        <v>1313</v>
      </c>
      <c r="I1672" s="510">
        <f t="shared" si="694"/>
        <v>1610</v>
      </c>
      <c r="J1672" s="53" t="str" cm="1">
        <f t="array" aca="1" ref="J1672" ca="1">INDIRECT("B" &amp; I1672)</f>
        <v>NIVEL 974 M4 6N PM 1313 08-05-2026</v>
      </c>
      <c r="K1672" s="511">
        <f t="shared" ca="1" si="695"/>
        <v>3.2</v>
      </c>
      <c r="L1672" s="508">
        <f t="shared" ca="1" si="696"/>
        <v>1.116E-2</v>
      </c>
      <c r="M1672" s="508">
        <f t="shared" ca="1" si="697"/>
        <v>1.0800000000000001E-2</v>
      </c>
      <c r="N1672" s="512">
        <f t="shared" ca="1" si="698"/>
        <v>0</v>
      </c>
      <c r="O1672" s="512">
        <f t="shared" ca="1" si="699"/>
        <v>1.0044000000000001E-2</v>
      </c>
      <c r="P1672" s="513">
        <f t="shared" ca="1" si="700"/>
        <v>9.7200000000000012E-3</v>
      </c>
      <c r="Q1672" s="514" t="str">
        <f t="shared" ca="1" si="692"/>
        <v>Dump</v>
      </c>
      <c r="R1672" s="515">
        <f t="shared" ca="1" si="693"/>
        <v>0.71111111111111114</v>
      </c>
      <c r="T1672" s="643"/>
      <c r="U1672" s="643">
        <v>7</v>
      </c>
      <c r="V1672" s="643"/>
      <c r="W1672" s="56"/>
      <c r="X1672" s="57"/>
      <c r="Y1672" s="57"/>
      <c r="Z1672" s="58"/>
      <c r="AA1672" s="109"/>
      <c r="AB1672" s="60"/>
      <c r="AC1672" s="60"/>
      <c r="AD1672" s="60"/>
      <c r="AE1672" s="60"/>
      <c r="AF1672" s="106"/>
      <c r="AG1672" s="107"/>
      <c r="AH1672" s="104"/>
    </row>
    <row r="1673" spans="2:38">
      <c r="B1673" s="772" t="s">
        <v>1725</v>
      </c>
      <c r="C1673" s="376">
        <v>1</v>
      </c>
      <c r="D1673" s="771">
        <v>3.2</v>
      </c>
      <c r="E1673" s="104">
        <v>1.1599999999999999E-2</v>
      </c>
      <c r="F1673" s="104"/>
      <c r="H1673" s="386">
        <v>1314</v>
      </c>
      <c r="I1673" s="510">
        <f t="shared" si="694"/>
        <v>1611</v>
      </c>
      <c r="J1673" s="53" t="str" cm="1">
        <f t="array" aca="1" ref="J1673" ca="1">INDIRECT("B" &amp; I1673)</f>
        <v>NIVEL 974 M4 6N PM 1314 08-05-2026</v>
      </c>
      <c r="K1673" s="511">
        <f t="shared" ca="1" si="695"/>
        <v>3.2</v>
      </c>
      <c r="L1673" s="508">
        <f t="shared" ca="1" si="696"/>
        <v>1.89E-2</v>
      </c>
      <c r="M1673" s="508">
        <f t="shared" ca="1" si="697"/>
        <v>1.0800000000000001E-2</v>
      </c>
      <c r="N1673" s="512">
        <f t="shared" ca="1" si="698"/>
        <v>0</v>
      </c>
      <c r="O1673" s="512">
        <f t="shared" ca="1" si="699"/>
        <v>1.7010000000000001E-2</v>
      </c>
      <c r="P1673" s="513">
        <f t="shared" ca="1" si="700"/>
        <v>9.7200000000000012E-3</v>
      </c>
      <c r="Q1673" s="514" t="str">
        <f t="shared" ca="1" si="692"/>
        <v>Dump</v>
      </c>
      <c r="R1673" s="515">
        <f t="shared" ca="1" si="693"/>
        <v>0.71111111111111114</v>
      </c>
      <c r="T1673" s="643"/>
      <c r="U1673" s="643">
        <v>8</v>
      </c>
      <c r="V1673" s="643"/>
      <c r="W1673" s="56"/>
      <c r="X1673" s="57"/>
      <c r="Y1673" s="57"/>
      <c r="Z1673" s="62"/>
      <c r="AA1673" s="109"/>
      <c r="AB1673" s="60"/>
      <c r="AC1673" s="60"/>
      <c r="AD1673" s="60"/>
      <c r="AE1673" s="60"/>
      <c r="AF1673" s="106"/>
      <c r="AG1673" s="107"/>
      <c r="AH1673" s="104"/>
    </row>
    <row r="1674" spans="2:38">
      <c r="B1674" s="772" t="s">
        <v>1726</v>
      </c>
      <c r="C1674" s="376">
        <v>1</v>
      </c>
      <c r="D1674" s="771">
        <v>3.2</v>
      </c>
      <c r="E1674" s="104">
        <v>1.54E-2</v>
      </c>
      <c r="F1674" s="104"/>
      <c r="H1674" s="386">
        <v>1315</v>
      </c>
      <c r="I1674" s="510">
        <f t="shared" si="694"/>
        <v>1612</v>
      </c>
      <c r="J1674" s="53" t="str" cm="1">
        <f t="array" aca="1" ref="J1674" ca="1">INDIRECT("B" &amp; I1674)</f>
        <v>NIVEL 974 M4 6N PM 1315 08-05-2026</v>
      </c>
      <c r="K1674" s="511">
        <f t="shared" ca="1" si="695"/>
        <v>3.2</v>
      </c>
      <c r="L1674" s="508">
        <f t="shared" ca="1" si="696"/>
        <v>1.188E-2</v>
      </c>
      <c r="M1674" s="508">
        <f t="shared" ca="1" si="697"/>
        <v>1.0800000000000001E-2</v>
      </c>
      <c r="N1674" s="512">
        <f t="shared" ca="1" si="698"/>
        <v>0</v>
      </c>
      <c r="O1674" s="512">
        <f t="shared" ca="1" si="699"/>
        <v>1.0692E-2</v>
      </c>
      <c r="P1674" s="513">
        <f t="shared" ca="1" si="700"/>
        <v>9.7200000000000012E-3</v>
      </c>
      <c r="Q1674" s="514" t="str">
        <f t="shared" ca="1" si="692"/>
        <v>Dump</v>
      </c>
      <c r="R1674" s="515">
        <f t="shared" ca="1" si="693"/>
        <v>0.71111111111111114</v>
      </c>
      <c r="T1674" s="635"/>
      <c r="U1674" s="643">
        <v>9</v>
      </c>
      <c r="V1674" s="643"/>
      <c r="W1674" s="643"/>
      <c r="X1674" s="57"/>
      <c r="Y1674" s="57"/>
      <c r="Z1674" s="62"/>
      <c r="AA1674" s="59"/>
      <c r="AB1674" s="60"/>
      <c r="AC1674" s="60"/>
      <c r="AD1674" s="60"/>
      <c r="AE1674" s="60"/>
      <c r="AF1674" s="106"/>
      <c r="AG1674" s="107"/>
      <c r="AH1674" s="104"/>
      <c r="AL1674" s="143"/>
    </row>
    <row r="1675" spans="2:38">
      <c r="B1675" s="772" t="s">
        <v>1727</v>
      </c>
      <c r="C1675" s="376">
        <v>1</v>
      </c>
      <c r="D1675" s="771">
        <v>3.2</v>
      </c>
      <c r="E1675" s="104">
        <v>1.18E-2</v>
      </c>
      <c r="F1675" s="104"/>
      <c r="H1675" s="386">
        <v>1316</v>
      </c>
      <c r="I1675" s="510">
        <f t="shared" si="694"/>
        <v>1613</v>
      </c>
      <c r="J1675" s="53" t="str" cm="1">
        <f t="array" aca="1" ref="J1675" ca="1">INDIRECT("B" &amp; I1675)</f>
        <v>NIVEL 974 M4 6N PM 1316 08-05-2026</v>
      </c>
      <c r="K1675" s="511">
        <f t="shared" ca="1" si="695"/>
        <v>3.2</v>
      </c>
      <c r="L1675" s="508">
        <f t="shared" ca="1" si="696"/>
        <v>1.5570000000000001E-2</v>
      </c>
      <c r="M1675" s="508">
        <f t="shared" ca="1" si="697"/>
        <v>1.0800000000000001E-2</v>
      </c>
      <c r="N1675" s="512">
        <f t="shared" ca="1" si="698"/>
        <v>0</v>
      </c>
      <c r="O1675" s="512">
        <f t="shared" ca="1" si="699"/>
        <v>1.4013000000000001E-2</v>
      </c>
      <c r="P1675" s="513">
        <f t="shared" ca="1" si="700"/>
        <v>9.7200000000000012E-3</v>
      </c>
      <c r="Q1675" s="514" t="str">
        <f t="shared" ca="1" si="692"/>
        <v>Dump</v>
      </c>
      <c r="R1675" s="515">
        <f t="shared" ca="1" si="693"/>
        <v>0.71111111111111114</v>
      </c>
      <c r="T1675" s="635"/>
      <c r="U1675" s="643">
        <v>10</v>
      </c>
      <c r="V1675" s="643"/>
      <c r="W1675" s="643"/>
      <c r="X1675" s="57"/>
      <c r="Y1675" s="57"/>
      <c r="Z1675" s="62"/>
      <c r="AA1675" s="63"/>
      <c r="AB1675" s="60"/>
      <c r="AC1675" s="60"/>
      <c r="AD1675" s="60"/>
      <c r="AE1675" s="60"/>
      <c r="AF1675" s="106"/>
      <c r="AG1675" s="107"/>
      <c r="AH1675" s="104"/>
    </row>
    <row r="1676" spans="2:38" ht="15" thickBot="1">
      <c r="B1676" s="772" t="s">
        <v>1728</v>
      </c>
      <c r="C1676" s="376">
        <v>1</v>
      </c>
      <c r="D1676" s="771">
        <v>3.2</v>
      </c>
      <c r="E1676" s="104">
        <v>1.26E-2</v>
      </c>
      <c r="F1676" s="104"/>
      <c r="H1676" s="386">
        <v>1317</v>
      </c>
      <c r="I1676" s="510">
        <f t="shared" si="694"/>
        <v>1614</v>
      </c>
      <c r="J1676" s="53" t="str" cm="1">
        <f t="array" aca="1" ref="J1676" ca="1">INDIRECT("B" &amp; I1676)</f>
        <v>NIVEL 974 M4 6N PM 1317 08-05-2026</v>
      </c>
      <c r="K1676" s="511">
        <f t="shared" ca="1" si="695"/>
        <v>3.2</v>
      </c>
      <c r="L1676" s="508">
        <f t="shared" ca="1" si="696"/>
        <v>1.719E-2</v>
      </c>
      <c r="M1676" s="508">
        <f t="shared" ca="1" si="697"/>
        <v>1.0800000000000001E-2</v>
      </c>
      <c r="N1676" s="512">
        <f t="shared" ca="1" si="698"/>
        <v>0</v>
      </c>
      <c r="O1676" s="512">
        <f t="shared" ca="1" si="699"/>
        <v>1.5471E-2</v>
      </c>
      <c r="P1676" s="513">
        <f t="shared" ca="1" si="700"/>
        <v>9.7200000000000012E-3</v>
      </c>
      <c r="Q1676" s="514" t="str">
        <f t="shared" ca="1" si="692"/>
        <v>Dump</v>
      </c>
      <c r="R1676" s="515">
        <f t="shared" ca="1" si="693"/>
        <v>0.71111111111111114</v>
      </c>
      <c r="T1676" s="635"/>
      <c r="U1676" s="643">
        <v>11</v>
      </c>
      <c r="V1676" s="643"/>
      <c r="W1676" s="643"/>
      <c r="X1676" s="57"/>
      <c r="Y1676" s="57"/>
      <c r="Z1676" s="62"/>
      <c r="AA1676" s="63"/>
      <c r="AB1676" s="60"/>
      <c r="AC1676" s="60"/>
      <c r="AD1676" s="60"/>
      <c r="AE1676" s="60"/>
      <c r="AF1676" s="106"/>
      <c r="AG1676" s="635"/>
      <c r="AH1676" s="635"/>
    </row>
    <row r="1677" spans="2:38" ht="15" thickBot="1">
      <c r="B1677" s="772" t="s">
        <v>1729</v>
      </c>
      <c r="C1677" s="376">
        <v>1</v>
      </c>
      <c r="D1677" s="771">
        <v>3.2</v>
      </c>
      <c r="E1677" s="104">
        <v>1.2500000000000001E-2</v>
      </c>
      <c r="F1677" s="104"/>
      <c r="H1677" s="386">
        <v>1318</v>
      </c>
      <c r="I1677" s="510">
        <f t="shared" si="694"/>
        <v>1615</v>
      </c>
      <c r="J1677" s="53" t="str" cm="1">
        <f t="array" aca="1" ref="J1677" ca="1">INDIRECT("B" &amp; I1677)</f>
        <v>NIVEL 974 M4 6N PM 1318 08-05-2026</v>
      </c>
      <c r="K1677" s="511">
        <f t="shared" ca="1" si="695"/>
        <v>3.2</v>
      </c>
      <c r="L1677" s="508">
        <f t="shared" ca="1" si="696"/>
        <v>1.4310000000000002E-2</v>
      </c>
      <c r="M1677" s="508">
        <f t="shared" ca="1" si="697"/>
        <v>1.0800000000000001E-2</v>
      </c>
      <c r="N1677" s="512">
        <f t="shared" ca="1" si="698"/>
        <v>0</v>
      </c>
      <c r="O1677" s="512">
        <f t="shared" ca="1" si="699"/>
        <v>1.2879000000000002E-2</v>
      </c>
      <c r="P1677" s="513">
        <f t="shared" ca="1" si="700"/>
        <v>9.7200000000000012E-3</v>
      </c>
      <c r="Q1677" s="514" t="str">
        <f t="shared" ca="1" si="692"/>
        <v>Dump</v>
      </c>
      <c r="R1677" s="515">
        <f t="shared" ca="1" si="693"/>
        <v>0.71111111111111114</v>
      </c>
      <c r="T1677" s="635"/>
      <c r="U1677" s="635"/>
      <c r="V1677" s="635"/>
      <c r="W1677" s="635"/>
      <c r="X1677" s="635"/>
      <c r="Y1677" s="635"/>
      <c r="Z1677" s="635"/>
      <c r="AA1677" s="64">
        <f>SUM(AA1666:AA1676)</f>
        <v>115.66</v>
      </c>
      <c r="AB1677" s="624">
        <f ca="1">+SUMPRODUCT(AA1666:AA1676,AB1666:AB1676)/AA1677</f>
        <v>1.4042842439045475E-2</v>
      </c>
      <c r="AC1677" s="66" t="e">
        <f ca="1">+SUMPRODUCT(Z1666:Z1676,AC1666:AC1676)/Z1677</f>
        <v>#DIV/0!</v>
      </c>
      <c r="AD1677" s="66">
        <f>+SUMPRODUCT(AA1666:AA1676,AD1666:AD1676)/AA1677</f>
        <v>0</v>
      </c>
      <c r="AE1677" s="67"/>
      <c r="AF1677" s="110">
        <v>0</v>
      </c>
      <c r="AG1677" s="635"/>
      <c r="AH1677" s="635"/>
    </row>
    <row r="1678" spans="2:38">
      <c r="B1678" s="772" t="s">
        <v>1730</v>
      </c>
      <c r="C1678" s="376">
        <v>1</v>
      </c>
      <c r="D1678" s="771">
        <v>3.2</v>
      </c>
      <c r="E1678" s="104">
        <v>1.3299999999999999E-2</v>
      </c>
      <c r="F1678" s="104"/>
      <c r="H1678" s="386">
        <v>1319</v>
      </c>
      <c r="I1678" s="510">
        <f t="shared" si="694"/>
        <v>1616</v>
      </c>
      <c r="J1678" s="53" t="str" cm="1">
        <f t="array" aca="1" ref="J1678" ca="1">INDIRECT("B" &amp; I1678)</f>
        <v>NIVEL 974 M4 6N PM 1319 08-05-2026</v>
      </c>
      <c r="K1678" s="511">
        <f t="shared" ca="1" si="695"/>
        <v>3.2</v>
      </c>
      <c r="L1678" s="508">
        <f t="shared" ca="1" si="696"/>
        <v>1.6649999999999998E-2</v>
      </c>
      <c r="M1678" s="508">
        <f t="shared" ca="1" si="697"/>
        <v>1.0800000000000001E-2</v>
      </c>
      <c r="N1678" s="512">
        <f t="shared" ca="1" si="698"/>
        <v>0</v>
      </c>
      <c r="O1678" s="512">
        <f t="shared" ca="1" si="699"/>
        <v>1.4984999999999998E-2</v>
      </c>
      <c r="P1678" s="513">
        <f t="shared" ca="1" si="700"/>
        <v>9.7200000000000012E-3</v>
      </c>
      <c r="Q1678" s="514" t="str">
        <f t="shared" ca="1" si="692"/>
        <v>Dump</v>
      </c>
      <c r="R1678" s="515">
        <f t="shared" ca="1" si="693"/>
        <v>0.71111111111111114</v>
      </c>
      <c r="T1678" s="635"/>
      <c r="U1678" s="635"/>
      <c r="V1678" s="635"/>
      <c r="W1678" s="635"/>
      <c r="X1678" s="635"/>
      <c r="Y1678" s="635"/>
      <c r="Z1678" s="635"/>
      <c r="AA1678" s="635"/>
      <c r="AB1678" s="635"/>
      <c r="AC1678" s="635"/>
      <c r="AD1678" s="635"/>
      <c r="AE1678" s="635"/>
      <c r="AF1678" s="635"/>
      <c r="AG1678" s="635"/>
    </row>
    <row r="1679" spans="2:38" ht="28.8">
      <c r="B1679" s="772" t="s">
        <v>1731</v>
      </c>
      <c r="C1679" s="376">
        <v>1</v>
      </c>
      <c r="D1679" s="771">
        <v>3.2</v>
      </c>
      <c r="E1679" s="104">
        <v>1.34E-2</v>
      </c>
      <c r="F1679" s="104"/>
      <c r="H1679" s="386">
        <v>1320</v>
      </c>
      <c r="I1679" s="510">
        <f t="shared" si="694"/>
        <v>1617</v>
      </c>
      <c r="J1679" s="53" t="str" cm="1">
        <f t="array" aca="1" ref="J1679" ca="1">INDIRECT("B" &amp; I1679)</f>
        <v>NIVEL 974 M4 6N PM 1320 08-05-2026</v>
      </c>
      <c r="K1679" s="511">
        <f t="shared" ca="1" si="695"/>
        <v>3.2</v>
      </c>
      <c r="L1679" s="508">
        <f t="shared" ca="1" si="696"/>
        <v>1.5390000000000001E-2</v>
      </c>
      <c r="M1679" s="508">
        <f t="shared" ca="1" si="697"/>
        <v>1.0800000000000001E-2</v>
      </c>
      <c r="N1679" s="512">
        <f t="shared" ca="1" si="698"/>
        <v>0</v>
      </c>
      <c r="O1679" s="512">
        <f t="shared" ca="1" si="699"/>
        <v>1.3851E-2</v>
      </c>
      <c r="P1679" s="513">
        <f t="shared" ca="1" si="700"/>
        <v>9.7200000000000012E-3</v>
      </c>
      <c r="Q1679" s="514" t="str">
        <f t="shared" ca="1" si="692"/>
        <v>Dump</v>
      </c>
      <c r="R1679" s="515">
        <f t="shared" ca="1" si="693"/>
        <v>0.71111111111111114</v>
      </c>
      <c r="T1679" s="47" t="s">
        <v>48</v>
      </c>
      <c r="U1679" s="48" t="s">
        <v>49</v>
      </c>
      <c r="V1679" s="48" t="s">
        <v>50</v>
      </c>
      <c r="W1679" s="48" t="s">
        <v>51</v>
      </c>
      <c r="X1679" s="49" t="s">
        <v>52</v>
      </c>
      <c r="Y1679" s="49" t="s">
        <v>53</v>
      </c>
      <c r="Z1679" s="48" t="s">
        <v>54</v>
      </c>
      <c r="AA1679" s="50" t="s">
        <v>55</v>
      </c>
      <c r="AB1679" s="48" t="s">
        <v>56</v>
      </c>
      <c r="AC1679" s="51" t="s">
        <v>12</v>
      </c>
      <c r="AD1679" s="51" t="s">
        <v>295</v>
      </c>
      <c r="AE1679" s="48" t="s">
        <v>57</v>
      </c>
      <c r="AF1679" s="48" t="s">
        <v>66</v>
      </c>
      <c r="AG1679" s="48" t="s">
        <v>67</v>
      </c>
      <c r="AH1679" s="48" t="s">
        <v>68</v>
      </c>
    </row>
    <row r="1680" spans="2:38">
      <c r="B1680" s="772" t="s">
        <v>1732</v>
      </c>
      <c r="C1680" s="376">
        <v>1</v>
      </c>
      <c r="D1680" s="771">
        <v>3.2</v>
      </c>
      <c r="E1680" s="104">
        <v>2.5499999999999998E-2</v>
      </c>
      <c r="F1680" s="104"/>
      <c r="H1680" s="386"/>
      <c r="I1680"/>
      <c r="J1680"/>
      <c r="K1680" s="519">
        <f ca="1">SUM(K1665:K1679)</f>
        <v>48.000000000000007</v>
      </c>
      <c r="L1680" s="516">
        <f ca="1">+SUMPRODUCT(L1665:L1679,K1665:K1679)/K1680</f>
        <v>1.4777999999999998E-2</v>
      </c>
      <c r="M1680" s="516">
        <f ca="1">+SUMPRODUCT(M1665:M1679,K1665:K1679)/K1680</f>
        <v>1.0799999999999995E-2</v>
      </c>
      <c r="N1680" s="69">
        <f ca="1">+SUMPRODUCT(N1665:N1679,K1665:K1679)/K1680</f>
        <v>0</v>
      </c>
      <c r="O1680" s="552">
        <f ca="1">+SUMPRODUCT(O1665:O1679,K1665:K1679)/K1680</f>
        <v>1.3300199999999998E-2</v>
      </c>
      <c r="P1680" s="69">
        <f ca="1">+SUMPRODUCT(P1665:P1679,K1665:K1679)/K1680</f>
        <v>9.7200000000000047E-3</v>
      </c>
      <c r="Q1680"/>
      <c r="R1680"/>
      <c r="T1680" s="648">
        <v>50025</v>
      </c>
      <c r="U1680" s="56">
        <v>1</v>
      </c>
      <c r="V1680" s="56">
        <v>324840</v>
      </c>
      <c r="W1680" s="56" t="s">
        <v>60</v>
      </c>
      <c r="X1680" s="57">
        <v>46151</v>
      </c>
      <c r="Y1680" s="57">
        <v>46153</v>
      </c>
      <c r="Z1680" s="58">
        <v>0.45</v>
      </c>
      <c r="AA1680" s="59">
        <v>30.45</v>
      </c>
      <c r="AB1680" s="60">
        <f ca="1">+O1661</f>
        <v>1.2418578947368416E-2</v>
      </c>
      <c r="AC1680" s="60">
        <f ca="1">+N1661</f>
        <v>0</v>
      </c>
      <c r="AD1680" s="60" t="s">
        <v>319</v>
      </c>
      <c r="AE1680" s="60" t="str">
        <f>+I1641</f>
        <v>CN051</v>
      </c>
      <c r="AF1680" s="106"/>
      <c r="AG1680" s="107">
        <f ca="1">+AF1691-AB1691</f>
        <v>-1.2559649054768279E-2</v>
      </c>
      <c r="AH1680" s="104">
        <f ca="1">+(AF1691-AB1691)/AB1691</f>
        <v>-1</v>
      </c>
    </row>
    <row r="1681" spans="2:38">
      <c r="B1681" s="772" t="s">
        <v>1733</v>
      </c>
      <c r="C1681" s="376">
        <v>1</v>
      </c>
      <c r="D1681" s="771">
        <v>3.2</v>
      </c>
      <c r="E1681" s="104">
        <v>2.01E-2</v>
      </c>
      <c r="F1681" s="104"/>
      <c r="H1681" s="646"/>
      <c r="I1681"/>
      <c r="J1681"/>
      <c r="K1681" s="551" t="s">
        <v>59</v>
      </c>
      <c r="L1681" s="550">
        <f ca="1">+L1680/0.9</f>
        <v>1.6419999999999997E-2</v>
      </c>
      <c r="M1681" s="518">
        <f ca="1">+M1680/0.9</f>
        <v>1.1999999999999995E-2</v>
      </c>
      <c r="N1681"/>
      <c r="O1681"/>
      <c r="P1681"/>
      <c r="Q1681"/>
      <c r="R1681"/>
      <c r="T1681" s="413" t="s">
        <v>224</v>
      </c>
      <c r="U1681" s="56">
        <v>2</v>
      </c>
      <c r="V1681" s="56">
        <v>324870</v>
      </c>
      <c r="W1681" s="56" t="s">
        <v>60</v>
      </c>
      <c r="X1681" s="57">
        <v>46154</v>
      </c>
      <c r="Y1681" s="57">
        <v>46154</v>
      </c>
      <c r="Z1681" s="58">
        <v>0.63541666666666663</v>
      </c>
      <c r="AA1681" s="59">
        <v>30.83</v>
      </c>
      <c r="AB1681" s="60">
        <f ca="1">+O1762</f>
        <v>1.2203228571428566E-2</v>
      </c>
      <c r="AC1681" s="60">
        <f ca="1">+N1762</f>
        <v>0</v>
      </c>
      <c r="AD1681" s="60" t="s">
        <v>319</v>
      </c>
      <c r="AE1681" s="60" t="str">
        <f>+I1726</f>
        <v>EN054</v>
      </c>
      <c r="AF1681" s="106"/>
      <c r="AG1681" s="107"/>
      <c r="AH1681" s="104"/>
    </row>
    <row r="1682" spans="2:38" ht="15" thickBot="1">
      <c r="B1682" s="772" t="s">
        <v>1734</v>
      </c>
      <c r="C1682" s="376">
        <v>1</v>
      </c>
      <c r="D1682" s="771">
        <v>3.2</v>
      </c>
      <c r="E1682" s="104">
        <v>1.3599999999999999E-2</v>
      </c>
      <c r="F1682" s="104"/>
      <c r="I1682" s="524"/>
      <c r="R1682" s="524"/>
      <c r="T1682" s="647"/>
      <c r="U1682" s="56">
        <v>3</v>
      </c>
      <c r="V1682" s="56">
        <v>324874</v>
      </c>
      <c r="W1682" s="56" t="s">
        <v>78</v>
      </c>
      <c r="X1682" s="57">
        <v>46154</v>
      </c>
      <c r="Y1682" s="57">
        <v>46154</v>
      </c>
      <c r="Z1682" s="58">
        <v>0.64444444444444449</v>
      </c>
      <c r="AA1682" s="59">
        <v>29.23</v>
      </c>
      <c r="AB1682" s="60">
        <f ca="1">+O1762</f>
        <v>1.2203228571428566E-2</v>
      </c>
      <c r="AC1682" s="60">
        <f ca="1">+N1762</f>
        <v>0</v>
      </c>
      <c r="AD1682" s="60" t="s">
        <v>319</v>
      </c>
      <c r="AE1682" s="60" t="str">
        <f>+I1726</f>
        <v>EN054</v>
      </c>
      <c r="AF1682" s="106"/>
      <c r="AG1682" s="107"/>
      <c r="AH1682" s="104"/>
    </row>
    <row r="1683" spans="2:38" ht="28.8">
      <c r="B1683" s="772" t="s">
        <v>1735</v>
      </c>
      <c r="C1683" s="376">
        <v>1</v>
      </c>
      <c r="D1683" s="771">
        <v>3.2</v>
      </c>
      <c r="E1683" s="104">
        <v>1.77E-2</v>
      </c>
      <c r="F1683" s="104"/>
      <c r="H1683" s="385"/>
      <c r="I1683" s="547" t="s">
        <v>618</v>
      </c>
      <c r="J1683" s="77" t="s">
        <v>63</v>
      </c>
      <c r="K1683" s="507" t="s">
        <v>44</v>
      </c>
      <c r="L1683" s="549" t="s">
        <v>297</v>
      </c>
      <c r="M1683" s="508" t="s">
        <v>292</v>
      </c>
      <c r="N1683" s="545" t="s">
        <v>46</v>
      </c>
      <c r="O1683" s="549" t="s">
        <v>293</v>
      </c>
      <c r="P1683" s="508" t="s">
        <v>294</v>
      </c>
      <c r="Q1683"/>
      <c r="R1683"/>
      <c r="T1683" s="647"/>
      <c r="U1683" s="56">
        <v>4</v>
      </c>
      <c r="V1683" s="56">
        <v>324883</v>
      </c>
      <c r="W1683" s="56" t="s">
        <v>60</v>
      </c>
      <c r="X1683" s="57">
        <v>46154</v>
      </c>
      <c r="Y1683" s="57">
        <v>46155</v>
      </c>
      <c r="Z1683" s="58">
        <v>0.38680555555555557</v>
      </c>
      <c r="AA1683" s="59">
        <v>30.68</v>
      </c>
      <c r="AB1683" s="60">
        <f ca="1">+O1803</f>
        <v>1.3397399999999997E-2</v>
      </c>
      <c r="AC1683" s="60">
        <f ca="1">+N1803</f>
        <v>0</v>
      </c>
      <c r="AD1683" s="60" t="s">
        <v>319</v>
      </c>
      <c r="AE1683" s="60" t="str">
        <f>+I1777</f>
        <v>EN056</v>
      </c>
      <c r="AF1683" s="106"/>
      <c r="AG1683" s="107"/>
      <c r="AH1683" s="104"/>
      <c r="AJ1683" s="95" t="str">
        <f>+I1683</f>
        <v>CN053</v>
      </c>
      <c r="AK1683" s="96" t="s">
        <v>62</v>
      </c>
    </row>
    <row r="1684" spans="2:38" ht="15" thickBot="1">
      <c r="B1684" s="772" t="s">
        <v>1736</v>
      </c>
      <c r="C1684" s="376">
        <v>1</v>
      </c>
      <c r="D1684" s="771">
        <v>3.2</v>
      </c>
      <c r="E1684" s="104">
        <v>1.6E-2</v>
      </c>
      <c r="F1684" s="104"/>
      <c r="H1684" s="386">
        <v>1321</v>
      </c>
      <c r="I1684" s="510">
        <f>IF(H1684="",
   IFERROR(MATCH("**", B:B, 0), ""),
   IFERROR(MATCH("* "&amp;H1684&amp;" *", B:B, 0), "")
)</f>
        <v>1618</v>
      </c>
      <c r="J1684" s="53" t="str" cm="1">
        <f t="array" aca="1" ref="J1684" ca="1">INDIRECT("B" &amp; I1684)</f>
        <v>NIVEL 974 M4 6N PM 1321 08-05-2026</v>
      </c>
      <c r="K1684" s="511">
        <f ca="1">INDEX(D:D, MATCH(J1684, $B:$B, 0))</f>
        <v>3.2</v>
      </c>
      <c r="L1684" s="508">
        <f ca="1">INDEX(E:E, MATCH($J1684, $B:$B, 0))*0.9</f>
        <v>1.188E-2</v>
      </c>
      <c r="M1684" s="508">
        <f ca="1">INDEX(F:F, MATCH($J1684, $B:$B, 0))*0.9</f>
        <v>1.0800000000000001E-2</v>
      </c>
      <c r="N1684" s="512">
        <f ca="1">INDEX(G:G, MATCH($J$578, $B:$B, 0))</f>
        <v>0</v>
      </c>
      <c r="O1684" s="512">
        <f ca="1">+IF(L1684=0,N1684*0.9,L1684*0.9)</f>
        <v>1.0692E-2</v>
      </c>
      <c r="P1684" s="513">
        <f ca="1">+M1684*0.9</f>
        <v>9.7200000000000012E-3</v>
      </c>
      <c r="Q1684" s="514" t="str">
        <f t="shared" ref="Q1684:Q1722" ca="1" si="701">+IF(L1684=0,"-","Dump")</f>
        <v>Dump</v>
      </c>
      <c r="R1684" s="515">
        <f t="shared" ref="R1684:R1722" ca="1" si="702">+K1684/4.5</f>
        <v>0.71111111111111114</v>
      </c>
      <c r="T1684" s="647"/>
      <c r="U1684" s="647">
        <v>5</v>
      </c>
      <c r="V1684" s="56"/>
      <c r="W1684" s="56"/>
      <c r="X1684" s="57"/>
      <c r="Y1684" s="57"/>
      <c r="Z1684" s="58"/>
      <c r="AA1684" s="59"/>
      <c r="AB1684" s="60"/>
      <c r="AC1684" s="60"/>
      <c r="AD1684" s="60"/>
      <c r="AE1684" s="60"/>
      <c r="AF1684" s="106"/>
      <c r="AG1684" s="107"/>
      <c r="AH1684" s="104"/>
      <c r="AJ1684" s="520">
        <f ca="1">+K1723-SUMIF(AE:AE, AJ1683, AA:AA)</f>
        <v>-12.419999999999931</v>
      </c>
      <c r="AK1684" s="521">
        <f ca="1">O1723</f>
        <v>1.3838538461538454E-2</v>
      </c>
      <c r="AL1684" s="102">
        <f ca="1">COUNTIF(AE:AE, AJ1683)</f>
        <v>4</v>
      </c>
    </row>
    <row r="1685" spans="2:38" ht="15" thickBot="1">
      <c r="B1685" s="772" t="s">
        <v>1737</v>
      </c>
      <c r="C1685" s="376">
        <v>1</v>
      </c>
      <c r="D1685" s="771">
        <v>3.2</v>
      </c>
      <c r="E1685" s="104">
        <v>1.5900000000000001E-2</v>
      </c>
      <c r="F1685" s="104"/>
      <c r="H1685" s="386">
        <v>1322</v>
      </c>
      <c r="I1685" s="510">
        <f t="shared" ref="I1685:I1716" si="703">IF(H1685="",
   IFERROR(MATCH("**", B:B, 0), ""),
   IFERROR(MATCH("* "&amp;H1685&amp;" *", B:B, 0), "")
)</f>
        <v>1619</v>
      </c>
      <c r="J1685" s="53" t="str" cm="1">
        <f t="array" aca="1" ref="J1685" ca="1">INDIRECT("B" &amp; I1685)</f>
        <v>NIVEL 974 M4 6N PM 1322 08-05-2026</v>
      </c>
      <c r="K1685" s="511">
        <f t="shared" ref="K1685:K1716" ca="1" si="704">INDEX(D:D, MATCH(J1685, $B:$B, 0))</f>
        <v>3.2</v>
      </c>
      <c r="L1685" s="508">
        <f t="shared" ref="L1685:L1716" ca="1" si="705">INDEX(E:E, MATCH($J1685, $B:$B, 0))*0.9</f>
        <v>1.3950000000000001E-2</v>
      </c>
      <c r="M1685" s="508">
        <f t="shared" ref="M1685:M1716" ca="1" si="706">INDEX(F:F, MATCH($J1685, $B:$B, 0))*0.9</f>
        <v>1.0800000000000001E-2</v>
      </c>
      <c r="N1685" s="512">
        <f t="shared" ref="N1685:N1716" ca="1" si="707">INDEX(G:G, MATCH($J$578, $B:$B, 0))</f>
        <v>0</v>
      </c>
      <c r="O1685" s="512">
        <f t="shared" ref="O1685:O1716" ca="1" si="708">+IF(L1685=0,N1685*0.9,L1685*0.9)</f>
        <v>1.2555E-2</v>
      </c>
      <c r="P1685" s="513">
        <f t="shared" ref="P1685:P1716" ca="1" si="709">+M1685*0.9</f>
        <v>9.7200000000000012E-3</v>
      </c>
      <c r="Q1685" s="514" t="str">
        <f t="shared" ref="Q1685:Q1716" ca="1" si="710">+IF(L1685=0,"-","Dump")</f>
        <v>Dump</v>
      </c>
      <c r="R1685" s="515">
        <f t="shared" ref="R1685:R1716" ca="1" si="711">+K1685/4.5</f>
        <v>0.71111111111111114</v>
      </c>
      <c r="T1685" s="647"/>
      <c r="U1685" s="647">
        <v>6</v>
      </c>
      <c r="V1685" s="647"/>
      <c r="W1685" s="56"/>
      <c r="X1685" s="57"/>
      <c r="Y1685" s="57"/>
      <c r="Z1685" s="58"/>
      <c r="AA1685" s="59"/>
      <c r="AB1685" s="60"/>
      <c r="AC1685" s="60"/>
      <c r="AD1685" s="60"/>
      <c r="AE1685" s="60"/>
      <c r="AF1685" s="106"/>
      <c r="AG1685" s="107"/>
      <c r="AH1685" s="104"/>
      <c r="AJ1685" s="105" t="s">
        <v>83</v>
      </c>
      <c r="AK1685" s="101"/>
    </row>
    <row r="1686" spans="2:38">
      <c r="B1686" s="772" t="s">
        <v>1738</v>
      </c>
      <c r="C1686" s="376">
        <v>1</v>
      </c>
      <c r="D1686" s="771">
        <v>3.2</v>
      </c>
      <c r="E1686" s="104">
        <v>1.6199999999999999E-2</v>
      </c>
      <c r="F1686" s="104"/>
      <c r="H1686" s="386">
        <v>1323</v>
      </c>
      <c r="I1686" s="510">
        <f t="shared" si="703"/>
        <v>1620</v>
      </c>
      <c r="J1686" s="53" t="str" cm="1">
        <f t="array" aca="1" ref="J1686" ca="1">INDIRECT("B" &amp; I1686)</f>
        <v>NIVEL 974 M4 6N PM 1323 08-05-2026</v>
      </c>
      <c r="K1686" s="511">
        <f t="shared" ca="1" si="704"/>
        <v>3.2</v>
      </c>
      <c r="L1686" s="508">
        <f t="shared" ca="1" si="705"/>
        <v>1.341E-2</v>
      </c>
      <c r="M1686" s="508">
        <f t="shared" ca="1" si="706"/>
        <v>1.0800000000000001E-2</v>
      </c>
      <c r="N1686" s="512">
        <f t="shared" ca="1" si="707"/>
        <v>0</v>
      </c>
      <c r="O1686" s="512">
        <f t="shared" ca="1" si="708"/>
        <v>1.2069E-2</v>
      </c>
      <c r="P1686" s="513">
        <f t="shared" ca="1" si="709"/>
        <v>9.7200000000000012E-3</v>
      </c>
      <c r="Q1686" s="514" t="str">
        <f t="shared" ca="1" si="710"/>
        <v>Dump</v>
      </c>
      <c r="R1686" s="515">
        <f t="shared" ca="1" si="711"/>
        <v>0.71111111111111114</v>
      </c>
      <c r="T1686" s="647"/>
      <c r="U1686" s="647">
        <v>7</v>
      </c>
      <c r="V1686" s="647"/>
      <c r="W1686" s="56"/>
      <c r="X1686" s="57"/>
      <c r="Y1686" s="57"/>
      <c r="Z1686" s="58"/>
      <c r="AA1686" s="109"/>
      <c r="AB1686" s="60"/>
      <c r="AC1686" s="60"/>
      <c r="AD1686" s="60"/>
      <c r="AE1686" s="60"/>
      <c r="AF1686" s="106"/>
      <c r="AG1686" s="107"/>
      <c r="AH1686" s="104"/>
    </row>
    <row r="1687" spans="2:38">
      <c r="B1687" s="772" t="s">
        <v>1739</v>
      </c>
      <c r="C1687" s="376">
        <v>1</v>
      </c>
      <c r="D1687" s="771">
        <v>3.2</v>
      </c>
      <c r="E1687" s="104">
        <v>1.6E-2</v>
      </c>
      <c r="F1687" s="104"/>
      <c r="H1687" s="386">
        <v>1324</v>
      </c>
      <c r="I1687" s="510">
        <f t="shared" si="703"/>
        <v>1621</v>
      </c>
      <c r="J1687" s="53" t="str" cm="1">
        <f t="array" aca="1" ref="J1687" ca="1">INDIRECT("B" &amp; I1687)</f>
        <v>NIVEL 974 M4 6N PM 1324 08-05-2026</v>
      </c>
      <c r="K1687" s="511">
        <f t="shared" ca="1" si="704"/>
        <v>3.2</v>
      </c>
      <c r="L1687" s="508">
        <f t="shared" ca="1" si="705"/>
        <v>1.4400000000000001E-2</v>
      </c>
      <c r="M1687" s="508">
        <f t="shared" ca="1" si="706"/>
        <v>1.0800000000000001E-2</v>
      </c>
      <c r="N1687" s="512">
        <f t="shared" ca="1" si="707"/>
        <v>0</v>
      </c>
      <c r="O1687" s="512">
        <f t="shared" ca="1" si="708"/>
        <v>1.2960000000000001E-2</v>
      </c>
      <c r="P1687" s="513">
        <f t="shared" ca="1" si="709"/>
        <v>9.7200000000000012E-3</v>
      </c>
      <c r="Q1687" s="514" t="str">
        <f t="shared" ca="1" si="710"/>
        <v>Dump</v>
      </c>
      <c r="R1687" s="515">
        <f t="shared" ca="1" si="711"/>
        <v>0.71111111111111114</v>
      </c>
      <c r="T1687" s="647"/>
      <c r="U1687" s="647">
        <v>8</v>
      </c>
      <c r="V1687" s="647"/>
      <c r="W1687" s="56"/>
      <c r="X1687" s="57"/>
      <c r="Y1687" s="57"/>
      <c r="Z1687" s="62"/>
      <c r="AA1687" s="109"/>
      <c r="AB1687" s="60"/>
      <c r="AC1687" s="60"/>
      <c r="AD1687" s="60"/>
      <c r="AE1687" s="60"/>
      <c r="AF1687" s="106"/>
      <c r="AG1687" s="107"/>
      <c r="AH1687" s="104"/>
    </row>
    <row r="1688" spans="2:38">
      <c r="B1688" s="772" t="s">
        <v>1740</v>
      </c>
      <c r="C1688" s="376">
        <v>1</v>
      </c>
      <c r="D1688" s="771">
        <v>3.2</v>
      </c>
      <c r="E1688" s="104">
        <v>1.7600000000000001E-2</v>
      </c>
      <c r="F1688" s="104"/>
      <c r="H1688" s="386">
        <v>1325</v>
      </c>
      <c r="I1688" s="510">
        <f t="shared" si="703"/>
        <v>1622</v>
      </c>
      <c r="J1688" s="53" t="str" cm="1">
        <f t="array" aca="1" ref="J1688" ca="1">INDIRECT("B" &amp; I1688)</f>
        <v>NIVEL 974 M4 6N PM 1325 08-05-2026</v>
      </c>
      <c r="K1688" s="511">
        <f t="shared" ca="1" si="704"/>
        <v>3.2</v>
      </c>
      <c r="L1688" s="508">
        <f t="shared" ca="1" si="705"/>
        <v>1.5570000000000001E-2</v>
      </c>
      <c r="M1688" s="508">
        <f t="shared" ca="1" si="706"/>
        <v>1.0800000000000001E-2</v>
      </c>
      <c r="N1688" s="512">
        <f t="shared" ca="1" si="707"/>
        <v>0</v>
      </c>
      <c r="O1688" s="512">
        <f t="shared" ca="1" si="708"/>
        <v>1.4013000000000001E-2</v>
      </c>
      <c r="P1688" s="513">
        <f t="shared" ca="1" si="709"/>
        <v>9.7200000000000012E-3</v>
      </c>
      <c r="Q1688" s="514" t="str">
        <f t="shared" ca="1" si="710"/>
        <v>Dump</v>
      </c>
      <c r="R1688" s="515">
        <f t="shared" ca="1" si="711"/>
        <v>0.71111111111111114</v>
      </c>
      <c r="T1688" s="645"/>
      <c r="U1688" s="647">
        <v>9</v>
      </c>
      <c r="V1688" s="647"/>
      <c r="W1688" s="647"/>
      <c r="X1688" s="57"/>
      <c r="Y1688" s="57"/>
      <c r="Z1688" s="62"/>
      <c r="AA1688" s="59"/>
      <c r="AB1688" s="60"/>
      <c r="AC1688" s="60"/>
      <c r="AD1688" s="60"/>
      <c r="AE1688" s="60"/>
      <c r="AF1688" s="106"/>
      <c r="AG1688" s="107"/>
      <c r="AH1688" s="104"/>
    </row>
    <row r="1689" spans="2:38">
      <c r="B1689" s="772" t="s">
        <v>1741</v>
      </c>
      <c r="C1689" s="376">
        <v>1</v>
      </c>
      <c r="D1689" s="771">
        <v>3.2</v>
      </c>
      <c r="E1689" s="104">
        <v>1.46E-2</v>
      </c>
      <c r="F1689" s="104"/>
      <c r="H1689" s="386">
        <v>1326</v>
      </c>
      <c r="I1689" s="510">
        <f t="shared" ref="I1689:I1707" si="712">IF(H1689="",
   IFERROR(MATCH("**", B:B, 0), ""),
   IFERROR(MATCH("* "&amp;H1689&amp;" *", B:B, 0), "")
)</f>
        <v>1623</v>
      </c>
      <c r="J1689" s="53" t="str" cm="1">
        <f t="array" aca="1" ref="J1689" ca="1">INDIRECT("B" &amp; I1689)</f>
        <v>NIVEL 974 M4 6N PM 1326 08-05-2026</v>
      </c>
      <c r="K1689" s="511">
        <f t="shared" ref="K1689:K1707" ca="1" si="713">INDEX(D:D, MATCH(J1689, $B:$B, 0))</f>
        <v>3.2</v>
      </c>
      <c r="L1689" s="508">
        <f t="shared" ref="L1689:L1707" ca="1" si="714">INDEX(E:E, MATCH($J1689, $B:$B, 0))*0.9</f>
        <v>1.4669999999999999E-2</v>
      </c>
      <c r="M1689" s="508">
        <f t="shared" ref="M1689:M1707" ca="1" si="715">INDEX(F:F, MATCH($J1689, $B:$B, 0))*0.9</f>
        <v>1.0800000000000001E-2</v>
      </c>
      <c r="N1689" s="512">
        <f t="shared" ref="N1689:N1707" ca="1" si="716">INDEX(G:G, MATCH($J$578, $B:$B, 0))</f>
        <v>0</v>
      </c>
      <c r="O1689" s="512">
        <f t="shared" ref="O1689:O1707" ca="1" si="717">+IF(L1689=0,N1689*0.9,L1689*0.9)</f>
        <v>1.3202999999999999E-2</v>
      </c>
      <c r="P1689" s="513">
        <f t="shared" ref="P1689:P1707" ca="1" si="718">+M1689*0.9</f>
        <v>9.7200000000000012E-3</v>
      </c>
      <c r="Q1689" s="514" t="str">
        <f t="shared" ref="Q1689:Q1707" ca="1" si="719">+IF(L1689=0,"-","Dump")</f>
        <v>Dump</v>
      </c>
      <c r="R1689" s="515">
        <f t="shared" ref="R1689:R1707" ca="1" si="720">+K1689/4.5</f>
        <v>0.71111111111111114</v>
      </c>
      <c r="T1689" s="645"/>
      <c r="U1689" s="647">
        <v>10</v>
      </c>
      <c r="V1689" s="647"/>
      <c r="W1689" s="647"/>
      <c r="X1689" s="57"/>
      <c r="Y1689" s="57"/>
      <c r="Z1689" s="62"/>
      <c r="AA1689" s="63"/>
      <c r="AB1689" s="60"/>
      <c r="AC1689" s="60"/>
      <c r="AD1689" s="60"/>
      <c r="AE1689" s="60"/>
      <c r="AF1689" s="106"/>
      <c r="AG1689" s="107"/>
      <c r="AH1689" s="104"/>
    </row>
    <row r="1690" spans="2:38" ht="15" thickBot="1">
      <c r="B1690" s="772" t="s">
        <v>1742</v>
      </c>
      <c r="C1690" s="376">
        <v>1</v>
      </c>
      <c r="D1690" s="771">
        <v>3.2</v>
      </c>
      <c r="E1690" s="104">
        <v>1.7600000000000001E-2</v>
      </c>
      <c r="F1690" s="104"/>
      <c r="H1690" s="386">
        <v>1327</v>
      </c>
      <c r="I1690" s="510">
        <f t="shared" si="712"/>
        <v>1624</v>
      </c>
      <c r="J1690" s="53" t="str" cm="1">
        <f t="array" aca="1" ref="J1690" ca="1">INDIRECT("B" &amp; I1690)</f>
        <v>NIVEL 974 M4 6N PM 1327 08-05-2026</v>
      </c>
      <c r="K1690" s="511">
        <f t="shared" ca="1" si="713"/>
        <v>3.2</v>
      </c>
      <c r="L1690" s="508">
        <f t="shared" ca="1" si="714"/>
        <v>1.9530000000000002E-2</v>
      </c>
      <c r="M1690" s="508">
        <f t="shared" ca="1" si="715"/>
        <v>1.0800000000000001E-2</v>
      </c>
      <c r="N1690" s="512">
        <f t="shared" ca="1" si="716"/>
        <v>0</v>
      </c>
      <c r="O1690" s="512">
        <f t="shared" ca="1" si="717"/>
        <v>1.7577000000000002E-2</v>
      </c>
      <c r="P1690" s="513">
        <f t="shared" ca="1" si="718"/>
        <v>9.7200000000000012E-3</v>
      </c>
      <c r="Q1690" s="514" t="str">
        <f t="shared" ca="1" si="719"/>
        <v>Dump</v>
      </c>
      <c r="R1690" s="515">
        <f t="shared" ca="1" si="720"/>
        <v>0.71111111111111114</v>
      </c>
      <c r="T1690" s="645"/>
      <c r="U1690" s="647">
        <v>11</v>
      </c>
      <c r="V1690" s="647"/>
      <c r="W1690" s="647"/>
      <c r="X1690" s="57"/>
      <c r="Y1690" s="57"/>
      <c r="Z1690" s="62"/>
      <c r="AA1690" s="63"/>
      <c r="AB1690" s="60"/>
      <c r="AC1690" s="60"/>
      <c r="AD1690" s="60"/>
      <c r="AE1690" s="60"/>
      <c r="AF1690" s="106"/>
      <c r="AG1690" s="645"/>
      <c r="AH1690" s="645"/>
    </row>
    <row r="1691" spans="2:38" ht="15" thickBot="1">
      <c r="B1691" s="772" t="s">
        <v>1743</v>
      </c>
      <c r="C1691" s="376">
        <v>1</v>
      </c>
      <c r="D1691" s="771">
        <v>3.2</v>
      </c>
      <c r="E1691" s="104">
        <v>1.1599999999999999E-2</v>
      </c>
      <c r="F1691" s="104"/>
      <c r="H1691" s="386">
        <v>1328</v>
      </c>
      <c r="I1691" s="510">
        <f t="shared" si="712"/>
        <v>1625</v>
      </c>
      <c r="J1691" s="53" t="str" cm="1">
        <f t="array" aca="1" ref="J1691" ca="1">INDIRECT("B" &amp; I1691)</f>
        <v>NIVEL 974 M4 6N PM 1328 08-05-2026</v>
      </c>
      <c r="K1691" s="511">
        <f t="shared" ca="1" si="713"/>
        <v>3.2</v>
      </c>
      <c r="L1691" s="508">
        <f t="shared" ca="1" si="714"/>
        <v>1.737E-2</v>
      </c>
      <c r="M1691" s="508">
        <f t="shared" ca="1" si="715"/>
        <v>1.0800000000000001E-2</v>
      </c>
      <c r="N1691" s="512">
        <f t="shared" ca="1" si="716"/>
        <v>0</v>
      </c>
      <c r="O1691" s="512">
        <f t="shared" ca="1" si="717"/>
        <v>1.5633000000000001E-2</v>
      </c>
      <c r="P1691" s="513">
        <f t="shared" ca="1" si="718"/>
        <v>9.7200000000000012E-3</v>
      </c>
      <c r="Q1691" s="514" t="str">
        <f t="shared" ca="1" si="719"/>
        <v>Dump</v>
      </c>
      <c r="R1691" s="515">
        <f t="shared" ca="1" si="720"/>
        <v>0.71111111111111114</v>
      </c>
      <c r="T1691" s="645"/>
      <c r="U1691" s="645"/>
      <c r="V1691" s="645"/>
      <c r="W1691" s="645"/>
      <c r="X1691" s="645"/>
      <c r="Y1691" s="645"/>
      <c r="Z1691" s="645"/>
      <c r="AA1691" s="64">
        <f>SUM(AA1680:AA1690)</f>
        <v>121.19</v>
      </c>
      <c r="AB1691" s="624">
        <f ca="1">+SUMPRODUCT(AA1680:AA1690,AB1680:AB1690)/AA1691</f>
        <v>1.2559649054768279E-2</v>
      </c>
      <c r="AC1691" s="66" t="e">
        <f ca="1">+SUMPRODUCT(Z1680:Z1690,AC1680:AC1690)/Z1691</f>
        <v>#DIV/0!</v>
      </c>
      <c r="AD1691" s="66">
        <f>+SUMPRODUCT(AA1680:AA1690,AD1680:AD1690)/AA1691</f>
        <v>0</v>
      </c>
      <c r="AE1691" s="67"/>
      <c r="AF1691" s="110">
        <v>0</v>
      </c>
      <c r="AG1691" s="645"/>
      <c r="AH1691" s="645"/>
    </row>
    <row r="1692" spans="2:38">
      <c r="B1692" s="772" t="s">
        <v>1744</v>
      </c>
      <c r="C1692" s="376">
        <v>1</v>
      </c>
      <c r="D1692" s="771">
        <v>3.2</v>
      </c>
      <c r="E1692" s="104">
        <v>1.0999999999999999E-2</v>
      </c>
      <c r="F1692" s="104"/>
      <c r="H1692" s="386">
        <v>1329</v>
      </c>
      <c r="I1692" s="510">
        <f t="shared" si="712"/>
        <v>1626</v>
      </c>
      <c r="J1692" s="53" t="str" cm="1">
        <f t="array" aca="1" ref="J1692" ca="1">INDIRECT("B" &amp; I1692)</f>
        <v>NIVEL 974 M4 6N PM 1329 08-05-2026</v>
      </c>
      <c r="K1692" s="511">
        <f t="shared" ca="1" si="713"/>
        <v>3.2</v>
      </c>
      <c r="L1692" s="508">
        <f t="shared" ca="1" si="714"/>
        <v>1.4760000000000002E-2</v>
      </c>
      <c r="M1692" s="508">
        <f t="shared" ca="1" si="715"/>
        <v>1.0800000000000001E-2</v>
      </c>
      <c r="N1692" s="512">
        <f t="shared" ca="1" si="716"/>
        <v>0</v>
      </c>
      <c r="O1692" s="512">
        <f t="shared" ca="1" si="717"/>
        <v>1.3284000000000002E-2</v>
      </c>
      <c r="P1692" s="513">
        <f t="shared" ca="1" si="718"/>
        <v>9.7200000000000012E-3</v>
      </c>
      <c r="Q1692" s="514" t="str">
        <f t="shared" ca="1" si="719"/>
        <v>Dump</v>
      </c>
      <c r="R1692" s="515">
        <f t="shared" ca="1" si="720"/>
        <v>0.71111111111111114</v>
      </c>
      <c r="T1692" s="645"/>
      <c r="U1692" s="645"/>
      <c r="V1692" s="645"/>
      <c r="W1692" s="645"/>
      <c r="X1692" s="645"/>
      <c r="Y1692" s="645"/>
      <c r="Z1692" s="645"/>
      <c r="AA1692" s="645"/>
      <c r="AB1692" s="645"/>
      <c r="AC1692" s="645"/>
      <c r="AD1692" s="645"/>
      <c r="AE1692" s="645"/>
      <c r="AF1692" s="645"/>
      <c r="AG1692" s="645"/>
    </row>
    <row r="1693" spans="2:38" ht="28.8">
      <c r="B1693" s="772" t="s">
        <v>1745</v>
      </c>
      <c r="C1693" s="376">
        <v>1</v>
      </c>
      <c r="D1693" s="771">
        <v>3.2</v>
      </c>
      <c r="E1693" s="104">
        <v>1.0800000000000001E-2</v>
      </c>
      <c r="F1693" s="104"/>
      <c r="H1693" s="386">
        <v>1330</v>
      </c>
      <c r="I1693" s="510">
        <f t="shared" si="712"/>
        <v>1627</v>
      </c>
      <c r="J1693" s="53" t="str" cm="1">
        <f t="array" aca="1" ref="J1693" ca="1">INDIRECT("B" &amp; I1693)</f>
        <v>NIVEL 974 M4 6N PM 1330 08-05-2026</v>
      </c>
      <c r="K1693" s="511">
        <f t="shared" ca="1" si="713"/>
        <v>3.2</v>
      </c>
      <c r="L1693" s="508">
        <f t="shared" ca="1" si="714"/>
        <v>1.2959999999999999E-2</v>
      </c>
      <c r="M1693" s="508">
        <f t="shared" ca="1" si="715"/>
        <v>1.0800000000000001E-2</v>
      </c>
      <c r="N1693" s="512">
        <f t="shared" ca="1" si="716"/>
        <v>0</v>
      </c>
      <c r="O1693" s="512">
        <f t="shared" ca="1" si="717"/>
        <v>1.1663999999999999E-2</v>
      </c>
      <c r="P1693" s="513">
        <f t="shared" ca="1" si="718"/>
        <v>9.7200000000000012E-3</v>
      </c>
      <c r="Q1693" s="514" t="str">
        <f t="shared" ca="1" si="719"/>
        <v>Dump</v>
      </c>
      <c r="R1693" s="515">
        <f t="shared" ca="1" si="720"/>
        <v>0.71111111111111114</v>
      </c>
      <c r="T1693" s="47" t="s">
        <v>48</v>
      </c>
      <c r="U1693" s="48" t="s">
        <v>49</v>
      </c>
      <c r="V1693" s="48" t="s">
        <v>50</v>
      </c>
      <c r="W1693" s="48" t="s">
        <v>51</v>
      </c>
      <c r="X1693" s="49" t="s">
        <v>52</v>
      </c>
      <c r="Y1693" s="49" t="s">
        <v>53</v>
      </c>
      <c r="Z1693" s="48" t="s">
        <v>54</v>
      </c>
      <c r="AA1693" s="50" t="s">
        <v>55</v>
      </c>
      <c r="AB1693" s="48" t="s">
        <v>56</v>
      </c>
      <c r="AC1693" s="51" t="s">
        <v>12</v>
      </c>
      <c r="AD1693" s="51" t="s">
        <v>295</v>
      </c>
      <c r="AE1693" s="48" t="s">
        <v>57</v>
      </c>
      <c r="AF1693" s="48" t="s">
        <v>66</v>
      </c>
      <c r="AG1693" s="48" t="s">
        <v>67</v>
      </c>
      <c r="AH1693" s="48" t="s">
        <v>68</v>
      </c>
    </row>
    <row r="1694" spans="2:38">
      <c r="B1694" s="772" t="s">
        <v>1746</v>
      </c>
      <c r="C1694" s="376">
        <v>1</v>
      </c>
      <c r="D1694" s="771">
        <v>3.2</v>
      </c>
      <c r="E1694" s="104">
        <v>1.0500000000000001E-2</v>
      </c>
      <c r="F1694" s="104"/>
      <c r="H1694" s="386">
        <v>1331</v>
      </c>
      <c r="I1694" s="510">
        <f t="shared" si="712"/>
        <v>1628</v>
      </c>
      <c r="J1694" s="53" t="str" cm="1">
        <f t="array" aca="1" ref="J1694" ca="1">INDIRECT("B" &amp; I1694)</f>
        <v>NIVEL 974 M4 6N PM 1331 08-05-2026</v>
      </c>
      <c r="K1694" s="511">
        <f t="shared" ca="1" si="713"/>
        <v>3.2</v>
      </c>
      <c r="L1694" s="508">
        <f t="shared" ca="1" si="714"/>
        <v>1.5300000000000001E-2</v>
      </c>
      <c r="M1694" s="508">
        <f t="shared" ca="1" si="715"/>
        <v>1.0800000000000001E-2</v>
      </c>
      <c r="N1694" s="512">
        <f t="shared" ca="1" si="716"/>
        <v>0</v>
      </c>
      <c r="O1694" s="512">
        <f t="shared" ca="1" si="717"/>
        <v>1.3770000000000001E-2</v>
      </c>
      <c r="P1694" s="513">
        <f t="shared" ca="1" si="718"/>
        <v>9.7200000000000012E-3</v>
      </c>
      <c r="Q1694" s="514" t="str">
        <f t="shared" ca="1" si="719"/>
        <v>Dump</v>
      </c>
      <c r="R1694" s="515">
        <f t="shared" ca="1" si="720"/>
        <v>0.71111111111111114</v>
      </c>
      <c r="T1694" s="648">
        <v>50039</v>
      </c>
      <c r="U1694" s="56">
        <v>1</v>
      </c>
      <c r="V1694" s="56">
        <v>324896</v>
      </c>
      <c r="W1694" s="56" t="s">
        <v>626</v>
      </c>
      <c r="X1694" s="57">
        <v>46155</v>
      </c>
      <c r="Y1694" s="57">
        <v>46155</v>
      </c>
      <c r="Z1694" s="58">
        <v>0.69861111111111107</v>
      </c>
      <c r="AA1694" s="59">
        <v>30.32</v>
      </c>
      <c r="AB1694" s="60">
        <f ca="1">+O1820</f>
        <v>1.0854000000000003E-2</v>
      </c>
      <c r="AC1694" s="60">
        <f ca="1">+N1820</f>
        <v>0</v>
      </c>
      <c r="AD1694" s="60" t="s">
        <v>319</v>
      </c>
      <c r="AE1694" s="60" t="str">
        <f>+I1806</f>
        <v>EN057</v>
      </c>
      <c r="AF1694" s="106"/>
      <c r="AG1694" s="107">
        <f ca="1">+AF1705-AB1705</f>
        <v>-1.2720800961266994E-2</v>
      </c>
      <c r="AH1694" s="104">
        <f ca="1">+(AF1705-AB1705)/AB1705</f>
        <v>-1</v>
      </c>
    </row>
    <row r="1695" spans="2:38">
      <c r="B1695" s="772" t="s">
        <v>1747</v>
      </c>
      <c r="C1695" s="376">
        <v>1</v>
      </c>
      <c r="D1695" s="771">
        <v>3.2</v>
      </c>
      <c r="E1695" s="104">
        <v>1.35E-2</v>
      </c>
      <c r="F1695" s="104"/>
      <c r="H1695" s="386">
        <v>1332</v>
      </c>
      <c r="I1695" s="510">
        <f t="shared" si="712"/>
        <v>1629</v>
      </c>
      <c r="J1695" s="53" t="str" cm="1">
        <f t="array" aca="1" ref="J1695" ca="1">INDIRECT("B" &amp; I1695)</f>
        <v>NIVEL 974 M4 6N PM 1332 08-05-2026</v>
      </c>
      <c r="K1695" s="511">
        <f t="shared" ca="1" si="713"/>
        <v>3.2</v>
      </c>
      <c r="L1695" s="508">
        <f t="shared" ca="1" si="714"/>
        <v>1.2959999999999999E-2</v>
      </c>
      <c r="M1695" s="508">
        <f t="shared" ca="1" si="715"/>
        <v>1.0800000000000001E-2</v>
      </c>
      <c r="N1695" s="512">
        <f t="shared" ca="1" si="716"/>
        <v>0</v>
      </c>
      <c r="O1695" s="512">
        <f t="shared" ca="1" si="717"/>
        <v>1.1663999999999999E-2</v>
      </c>
      <c r="P1695" s="513">
        <f t="shared" ca="1" si="718"/>
        <v>9.7200000000000012E-3</v>
      </c>
      <c r="Q1695" s="514" t="str">
        <f t="shared" ca="1" si="719"/>
        <v>Dump</v>
      </c>
      <c r="R1695" s="515">
        <f t="shared" ca="1" si="720"/>
        <v>0.71111111111111114</v>
      </c>
      <c r="T1695" s="413" t="s">
        <v>224</v>
      </c>
      <c r="U1695" s="56">
        <v>2</v>
      </c>
      <c r="V1695" s="56">
        <v>324898</v>
      </c>
      <c r="W1695" s="56" t="s">
        <v>60</v>
      </c>
      <c r="X1695" s="57">
        <v>46155</v>
      </c>
      <c r="Y1695" s="57">
        <v>46155</v>
      </c>
      <c r="Z1695" s="58">
        <v>0.70277777777777772</v>
      </c>
      <c r="AA1695" s="59">
        <v>28.49</v>
      </c>
      <c r="AB1695" s="60">
        <f ca="1">+O1840</f>
        <v>1.3476374999999999E-2</v>
      </c>
      <c r="AC1695" s="60">
        <f ca="1">+N1840</f>
        <v>0</v>
      </c>
      <c r="AD1695" s="60" t="s">
        <v>319</v>
      </c>
      <c r="AE1695" s="60" t="str">
        <f>+I1823</f>
        <v>EN058</v>
      </c>
      <c r="AF1695" s="106"/>
      <c r="AG1695" s="107"/>
      <c r="AH1695" s="104"/>
    </row>
    <row r="1696" spans="2:38">
      <c r="B1696" s="772" t="s">
        <v>1748</v>
      </c>
      <c r="C1696" s="376">
        <v>1</v>
      </c>
      <c r="D1696" s="771">
        <v>3.2</v>
      </c>
      <c r="E1696" s="104">
        <v>1.2699999999999999E-2</v>
      </c>
      <c r="F1696" s="104"/>
      <c r="H1696" s="386">
        <v>1333</v>
      </c>
      <c r="I1696" s="510">
        <f t="shared" si="712"/>
        <v>1630</v>
      </c>
      <c r="J1696" s="53" t="str" cm="1">
        <f t="array" aca="1" ref="J1696" ca="1">INDIRECT("B" &amp; I1696)</f>
        <v>NIVEL 974 M4 6N PM 1333 08-05-2026</v>
      </c>
      <c r="K1696" s="511">
        <f t="shared" ca="1" si="713"/>
        <v>3.2</v>
      </c>
      <c r="L1696" s="508">
        <f t="shared" ca="1" si="714"/>
        <v>1.7910000000000002E-2</v>
      </c>
      <c r="M1696" s="508">
        <f t="shared" ca="1" si="715"/>
        <v>1.0800000000000001E-2</v>
      </c>
      <c r="N1696" s="512">
        <f t="shared" ca="1" si="716"/>
        <v>0</v>
      </c>
      <c r="O1696" s="512">
        <f t="shared" ca="1" si="717"/>
        <v>1.6119000000000001E-2</v>
      </c>
      <c r="P1696" s="513">
        <f t="shared" ca="1" si="718"/>
        <v>9.7200000000000012E-3</v>
      </c>
      <c r="Q1696" s="514" t="str">
        <f t="shared" ca="1" si="719"/>
        <v>Dump</v>
      </c>
      <c r="R1696" s="515">
        <f t="shared" ca="1" si="720"/>
        <v>0.71111111111111114</v>
      </c>
      <c r="T1696" s="673"/>
      <c r="U1696" s="56">
        <v>3</v>
      </c>
      <c r="V1696" s="56">
        <v>324899</v>
      </c>
      <c r="W1696" s="56" t="s">
        <v>79</v>
      </c>
      <c r="X1696" s="57">
        <v>46155</v>
      </c>
      <c r="Y1696" s="57">
        <v>46155</v>
      </c>
      <c r="Z1696" s="58">
        <v>0.70416666666666672</v>
      </c>
      <c r="AA1696" s="59">
        <v>30.78</v>
      </c>
      <c r="AB1696" s="60">
        <f ca="1">+O1840</f>
        <v>1.3476374999999999E-2</v>
      </c>
      <c r="AC1696" s="60">
        <f ca="1">+N1840</f>
        <v>0</v>
      </c>
      <c r="AD1696" s="60" t="s">
        <v>319</v>
      </c>
      <c r="AE1696" s="60" t="str">
        <f>+I1823</f>
        <v>EN058</v>
      </c>
      <c r="AF1696" s="106"/>
      <c r="AG1696" s="107"/>
      <c r="AH1696" s="104"/>
    </row>
    <row r="1697" spans="2:39">
      <c r="B1697" s="772" t="s">
        <v>1749</v>
      </c>
      <c r="C1697" s="376">
        <v>1</v>
      </c>
      <c r="D1697" s="771">
        <v>3.2</v>
      </c>
      <c r="E1697" s="104">
        <v>1.0500000000000001E-2</v>
      </c>
      <c r="F1697" s="104"/>
      <c r="H1697" s="386">
        <v>1334</v>
      </c>
      <c r="I1697" s="510">
        <f t="shared" si="712"/>
        <v>1631</v>
      </c>
      <c r="J1697" s="53" t="str" cm="1">
        <f t="array" aca="1" ref="J1697" ca="1">INDIRECT("B" &amp; I1697)</f>
        <v>NIVEL 974 M4 6N PM 1334 08-05-2026</v>
      </c>
      <c r="K1697" s="511">
        <f t="shared" ca="1" si="713"/>
        <v>3.2</v>
      </c>
      <c r="L1697" s="508">
        <f t="shared" ca="1" si="714"/>
        <v>9.8999999999999991E-3</v>
      </c>
      <c r="M1697" s="508">
        <f t="shared" ca="1" si="715"/>
        <v>1.0800000000000001E-2</v>
      </c>
      <c r="N1697" s="512">
        <f t="shared" ca="1" si="716"/>
        <v>0</v>
      </c>
      <c r="O1697" s="512">
        <f t="shared" ca="1" si="717"/>
        <v>8.9099999999999995E-3</v>
      </c>
      <c r="P1697" s="513">
        <f t="shared" ca="1" si="718"/>
        <v>9.7200000000000012E-3</v>
      </c>
      <c r="Q1697" s="514" t="str">
        <f t="shared" ca="1" si="719"/>
        <v>Dump</v>
      </c>
      <c r="R1697" s="515">
        <f t="shared" ca="1" si="720"/>
        <v>0.71111111111111114</v>
      </c>
      <c r="T1697" s="673"/>
      <c r="U1697" s="56">
        <v>4</v>
      </c>
      <c r="V1697" s="56">
        <v>324942</v>
      </c>
      <c r="W1697" s="56" t="s">
        <v>60</v>
      </c>
      <c r="X1697" s="57">
        <v>46158</v>
      </c>
      <c r="Y1697" s="57">
        <v>46160</v>
      </c>
      <c r="Z1697" s="58">
        <v>0.37638888888888888</v>
      </c>
      <c r="AA1697" s="59">
        <v>30.53</v>
      </c>
      <c r="AB1697" s="60">
        <f ca="1">+O1935</f>
        <v>1.310791304347826E-2</v>
      </c>
      <c r="AC1697" s="60">
        <f ca="1">+N1935</f>
        <v>0</v>
      </c>
      <c r="AD1697" s="60" t="s">
        <v>319</v>
      </c>
      <c r="AE1697" s="60" t="str">
        <f>+I1911</f>
        <v>EN063</v>
      </c>
      <c r="AF1697" s="106"/>
      <c r="AG1697" s="107"/>
      <c r="AH1697" s="104"/>
    </row>
    <row r="1698" spans="2:39">
      <c r="B1698" s="772" t="s">
        <v>1750</v>
      </c>
      <c r="C1698" s="376">
        <v>1</v>
      </c>
      <c r="D1698" s="771">
        <v>3.2</v>
      </c>
      <c r="E1698" s="104">
        <v>1.35E-2</v>
      </c>
      <c r="F1698" s="104"/>
      <c r="H1698" s="386">
        <v>1335</v>
      </c>
      <c r="I1698" s="510">
        <f t="shared" si="712"/>
        <v>1632</v>
      </c>
      <c r="J1698" s="53" t="str" cm="1">
        <f t="array" aca="1" ref="J1698" ca="1">INDIRECT("B" &amp; I1698)</f>
        <v>NIVEL 974 M4 6N PM 1335 08-05-2026</v>
      </c>
      <c r="K1698" s="511">
        <f t="shared" ca="1" si="713"/>
        <v>3.2</v>
      </c>
      <c r="L1698" s="508">
        <f t="shared" ca="1" si="714"/>
        <v>1.179E-2</v>
      </c>
      <c r="M1698" s="508">
        <f t="shared" ca="1" si="715"/>
        <v>1.0800000000000001E-2</v>
      </c>
      <c r="N1698" s="512">
        <f t="shared" ca="1" si="716"/>
        <v>0</v>
      </c>
      <c r="O1698" s="512">
        <f t="shared" ca="1" si="717"/>
        <v>1.0611000000000001E-2</v>
      </c>
      <c r="P1698" s="513">
        <f t="shared" ca="1" si="718"/>
        <v>9.7200000000000012E-3</v>
      </c>
      <c r="Q1698" s="514" t="str">
        <f t="shared" ca="1" si="719"/>
        <v>Dump</v>
      </c>
      <c r="R1698" s="515">
        <f t="shared" ca="1" si="720"/>
        <v>0.71111111111111114</v>
      </c>
      <c r="T1698" s="673"/>
      <c r="U1698" s="673">
        <v>5</v>
      </c>
      <c r="V1698" s="56"/>
      <c r="W1698" s="56"/>
      <c r="X1698" s="57"/>
      <c r="Y1698" s="57"/>
      <c r="Z1698" s="58"/>
      <c r="AA1698" s="59"/>
      <c r="AB1698" s="60"/>
      <c r="AC1698" s="60"/>
      <c r="AD1698" s="60"/>
      <c r="AE1698" s="60"/>
      <c r="AF1698" s="106"/>
      <c r="AG1698" s="107"/>
      <c r="AH1698" s="104"/>
    </row>
    <row r="1699" spans="2:39">
      <c r="B1699" s="772" t="s">
        <v>1751</v>
      </c>
      <c r="C1699" s="376">
        <v>1</v>
      </c>
      <c r="D1699" s="771">
        <v>3.2</v>
      </c>
      <c r="E1699" s="104">
        <v>1.2699999999999999E-2</v>
      </c>
      <c r="F1699" s="104"/>
      <c r="H1699" s="386">
        <v>1336</v>
      </c>
      <c r="I1699" s="510">
        <f t="shared" si="712"/>
        <v>1633</v>
      </c>
      <c r="J1699" s="53" t="str" cm="1">
        <f t="array" aca="1" ref="J1699" ca="1">INDIRECT("B" &amp; I1699)</f>
        <v>NIVEL 974 M4 6N AM 1336 08-05-2026</v>
      </c>
      <c r="K1699" s="511">
        <f t="shared" ca="1" si="713"/>
        <v>3.2</v>
      </c>
      <c r="L1699" s="508">
        <f t="shared" ca="1" si="714"/>
        <v>1.8090000000000002E-2</v>
      </c>
      <c r="M1699" s="508">
        <f t="shared" ca="1" si="715"/>
        <v>1.0800000000000001E-2</v>
      </c>
      <c r="N1699" s="512">
        <f t="shared" ca="1" si="716"/>
        <v>0</v>
      </c>
      <c r="O1699" s="512">
        <f t="shared" ca="1" si="717"/>
        <v>1.6281000000000004E-2</v>
      </c>
      <c r="P1699" s="513">
        <f t="shared" ca="1" si="718"/>
        <v>9.7200000000000012E-3</v>
      </c>
      <c r="Q1699" s="514" t="str">
        <f t="shared" ca="1" si="719"/>
        <v>Dump</v>
      </c>
      <c r="R1699" s="515">
        <f t="shared" ca="1" si="720"/>
        <v>0.71111111111111114</v>
      </c>
      <c r="T1699" s="673"/>
      <c r="U1699" s="673">
        <v>6</v>
      </c>
      <c r="V1699" s="673"/>
      <c r="W1699" s="56"/>
      <c r="X1699" s="57"/>
      <c r="Y1699" s="57"/>
      <c r="Z1699" s="58"/>
      <c r="AA1699" s="59"/>
      <c r="AB1699" s="60"/>
      <c r="AC1699" s="60"/>
      <c r="AD1699" s="60"/>
      <c r="AE1699" s="60"/>
      <c r="AF1699" s="106"/>
      <c r="AG1699" s="107"/>
      <c r="AH1699" s="104"/>
    </row>
    <row r="1700" spans="2:39">
      <c r="B1700" s="772" t="s">
        <v>1752</v>
      </c>
      <c r="C1700" s="376">
        <v>1</v>
      </c>
      <c r="D1700" s="771">
        <v>3.2</v>
      </c>
      <c r="E1700" s="104">
        <v>2.5399999999999999E-2</v>
      </c>
      <c r="F1700" s="104"/>
      <c r="H1700" s="386">
        <v>1337</v>
      </c>
      <c r="I1700" s="510">
        <f t="shared" si="712"/>
        <v>1634</v>
      </c>
      <c r="J1700" s="53" t="str" cm="1">
        <f t="array" aca="1" ref="J1700" ca="1">INDIRECT("B" &amp; I1700)</f>
        <v>NIVEL 974 M4 6N AM 1337 08-05-2026</v>
      </c>
      <c r="K1700" s="511">
        <f t="shared" ca="1" si="713"/>
        <v>3.2</v>
      </c>
      <c r="L1700" s="508">
        <f t="shared" ca="1" si="714"/>
        <v>1.6830000000000001E-2</v>
      </c>
      <c r="M1700" s="508">
        <f t="shared" ca="1" si="715"/>
        <v>1.0800000000000001E-2</v>
      </c>
      <c r="N1700" s="512">
        <f t="shared" ca="1" si="716"/>
        <v>0</v>
      </c>
      <c r="O1700" s="512">
        <f t="shared" ca="1" si="717"/>
        <v>1.5147000000000001E-2</v>
      </c>
      <c r="P1700" s="513">
        <f t="shared" ca="1" si="718"/>
        <v>9.7200000000000012E-3</v>
      </c>
      <c r="Q1700" s="514" t="str">
        <f t="shared" ca="1" si="719"/>
        <v>Dump</v>
      </c>
      <c r="R1700" s="515">
        <f t="shared" ca="1" si="720"/>
        <v>0.71111111111111114</v>
      </c>
      <c r="T1700" s="673"/>
      <c r="U1700" s="673">
        <v>7</v>
      </c>
      <c r="V1700" s="673"/>
      <c r="W1700" s="56"/>
      <c r="X1700" s="57"/>
      <c r="Y1700" s="57"/>
      <c r="Z1700" s="58"/>
      <c r="AA1700" s="109"/>
      <c r="AB1700" s="60"/>
      <c r="AC1700" s="60"/>
      <c r="AD1700" s="60"/>
      <c r="AE1700" s="60"/>
      <c r="AF1700" s="106"/>
      <c r="AG1700" s="107"/>
      <c r="AH1700" s="104"/>
    </row>
    <row r="1701" spans="2:39">
      <c r="B1701" s="772" t="s">
        <v>1753</v>
      </c>
      <c r="C1701" s="376">
        <v>1</v>
      </c>
      <c r="D1701" s="771">
        <v>3.2</v>
      </c>
      <c r="E1701" s="104">
        <v>1.6299999999999999E-2</v>
      </c>
      <c r="F1701" s="104"/>
      <c r="H1701" s="386">
        <v>1338</v>
      </c>
      <c r="I1701" s="510">
        <f t="shared" si="712"/>
        <v>1635</v>
      </c>
      <c r="J1701" s="53" t="str" cm="1">
        <f t="array" aca="1" ref="J1701" ca="1">INDIRECT("B" &amp; I1701)</f>
        <v>NIVEL 974 M4 6N AM 1338 08-05-2026</v>
      </c>
      <c r="K1701" s="511">
        <f t="shared" ca="1" si="713"/>
        <v>3.2</v>
      </c>
      <c r="L1701" s="508">
        <f t="shared" ca="1" si="714"/>
        <v>1.3950000000000001E-2</v>
      </c>
      <c r="M1701" s="508">
        <f t="shared" ca="1" si="715"/>
        <v>1.0800000000000001E-2</v>
      </c>
      <c r="N1701" s="512">
        <f t="shared" ca="1" si="716"/>
        <v>0</v>
      </c>
      <c r="O1701" s="512">
        <f t="shared" ca="1" si="717"/>
        <v>1.2555E-2</v>
      </c>
      <c r="P1701" s="513">
        <f t="shared" ca="1" si="718"/>
        <v>9.7200000000000012E-3</v>
      </c>
      <c r="Q1701" s="514" t="str">
        <f t="shared" ca="1" si="719"/>
        <v>Dump</v>
      </c>
      <c r="R1701" s="515">
        <f t="shared" ca="1" si="720"/>
        <v>0.71111111111111114</v>
      </c>
      <c r="T1701" s="673"/>
      <c r="U1701" s="673">
        <v>8</v>
      </c>
      <c r="V1701" s="673"/>
      <c r="W1701" s="56"/>
      <c r="X1701" s="57"/>
      <c r="Y1701" s="57"/>
      <c r="Z1701" s="62"/>
      <c r="AA1701" s="109"/>
      <c r="AB1701" s="60"/>
      <c r="AC1701" s="60"/>
      <c r="AD1701" s="60"/>
      <c r="AE1701" s="60"/>
      <c r="AF1701" s="106"/>
      <c r="AG1701" s="107"/>
      <c r="AH1701" s="104"/>
    </row>
    <row r="1702" spans="2:39">
      <c r="B1702" s="772" t="s">
        <v>1754</v>
      </c>
      <c r="C1702" s="376">
        <v>1</v>
      </c>
      <c r="D1702" s="771">
        <v>3.2</v>
      </c>
      <c r="E1702" s="104">
        <v>1.5299999999999999E-2</v>
      </c>
      <c r="F1702" s="104"/>
      <c r="H1702" s="386">
        <v>1339</v>
      </c>
      <c r="I1702" s="510">
        <f t="shared" si="712"/>
        <v>1636</v>
      </c>
      <c r="J1702" s="53" t="str" cm="1">
        <f t="array" aca="1" ref="J1702" ca="1">INDIRECT("B" &amp; I1702)</f>
        <v>NIVEL 974 M4 6N AM 1339 08-05-2026</v>
      </c>
      <c r="K1702" s="511">
        <f t="shared" ca="1" si="713"/>
        <v>3.2</v>
      </c>
      <c r="L1702" s="508">
        <f t="shared" ca="1" si="714"/>
        <v>1.755E-2</v>
      </c>
      <c r="M1702" s="508">
        <f t="shared" ca="1" si="715"/>
        <v>1.0800000000000001E-2</v>
      </c>
      <c r="N1702" s="512">
        <f t="shared" ca="1" si="716"/>
        <v>0</v>
      </c>
      <c r="O1702" s="512">
        <f t="shared" ca="1" si="717"/>
        <v>1.5795E-2</v>
      </c>
      <c r="P1702" s="513">
        <f t="shared" ca="1" si="718"/>
        <v>9.7200000000000012E-3</v>
      </c>
      <c r="Q1702" s="514" t="str">
        <f t="shared" ca="1" si="719"/>
        <v>Dump</v>
      </c>
      <c r="R1702" s="515">
        <f t="shared" ca="1" si="720"/>
        <v>0.71111111111111114</v>
      </c>
      <c r="T1702" s="671"/>
      <c r="U1702" s="673">
        <v>9</v>
      </c>
      <c r="V1702" s="673"/>
      <c r="W1702" s="673"/>
      <c r="X1702" s="57"/>
      <c r="Y1702" s="57"/>
      <c r="Z1702" s="62"/>
      <c r="AA1702" s="59"/>
      <c r="AB1702" s="60"/>
      <c r="AC1702" s="60"/>
      <c r="AD1702" s="60"/>
      <c r="AE1702" s="60"/>
      <c r="AF1702" s="106"/>
      <c r="AG1702" s="107"/>
      <c r="AH1702" s="104"/>
    </row>
    <row r="1703" spans="2:39">
      <c r="B1703" s="772" t="s">
        <v>1755</v>
      </c>
      <c r="C1703" s="376">
        <v>1</v>
      </c>
      <c r="D1703" s="771">
        <v>3.2</v>
      </c>
      <c r="E1703" s="104">
        <v>1.6400000000000001E-2</v>
      </c>
      <c r="F1703" s="104"/>
      <c r="H1703" s="386">
        <v>1340</v>
      </c>
      <c r="I1703" s="510">
        <f t="shared" si="712"/>
        <v>1637</v>
      </c>
      <c r="J1703" s="53" t="str" cm="1">
        <f t="array" aca="1" ref="J1703" ca="1">INDIRECT("B" &amp; I1703)</f>
        <v>NIVEL 974 M4 6N AM 1340 08-05-2026</v>
      </c>
      <c r="K1703" s="511">
        <f t="shared" ca="1" si="713"/>
        <v>3.2</v>
      </c>
      <c r="L1703" s="508">
        <f t="shared" ca="1" si="714"/>
        <v>1.4669999999999999E-2</v>
      </c>
      <c r="M1703" s="508">
        <f t="shared" ca="1" si="715"/>
        <v>1.0800000000000001E-2</v>
      </c>
      <c r="N1703" s="512">
        <f t="shared" ca="1" si="716"/>
        <v>0</v>
      </c>
      <c r="O1703" s="512">
        <f t="shared" ca="1" si="717"/>
        <v>1.3202999999999999E-2</v>
      </c>
      <c r="P1703" s="513">
        <f t="shared" ca="1" si="718"/>
        <v>9.7200000000000012E-3</v>
      </c>
      <c r="Q1703" s="514" t="str">
        <f t="shared" ca="1" si="719"/>
        <v>Dump</v>
      </c>
      <c r="R1703" s="515">
        <f t="shared" ca="1" si="720"/>
        <v>0.71111111111111114</v>
      </c>
      <c r="T1703" s="671"/>
      <c r="U1703" s="673">
        <v>10</v>
      </c>
      <c r="V1703" s="673"/>
      <c r="W1703" s="673"/>
      <c r="X1703" s="57"/>
      <c r="Y1703" s="57"/>
      <c r="Z1703" s="62"/>
      <c r="AA1703" s="63"/>
      <c r="AB1703" s="60"/>
      <c r="AC1703" s="60"/>
      <c r="AD1703" s="60"/>
      <c r="AE1703" s="60"/>
      <c r="AF1703" s="106"/>
      <c r="AG1703" s="107"/>
      <c r="AH1703" s="104"/>
    </row>
    <row r="1704" spans="2:39" ht="15" thickBot="1">
      <c r="B1704" s="772" t="s">
        <v>1756</v>
      </c>
      <c r="C1704" s="376">
        <v>1</v>
      </c>
      <c r="D1704" s="771">
        <v>3.2</v>
      </c>
      <c r="E1704" s="104">
        <v>9.7999999999999997E-3</v>
      </c>
      <c r="F1704" s="104"/>
      <c r="H1704" s="386">
        <v>1341</v>
      </c>
      <c r="I1704" s="510">
        <f t="shared" si="712"/>
        <v>1638</v>
      </c>
      <c r="J1704" s="53" t="str" cm="1">
        <f t="array" aca="1" ref="J1704" ca="1">INDIRECT("B" &amp; I1704)</f>
        <v>NIVEL 974 M4 6N AM 1341 08-05-2026</v>
      </c>
      <c r="K1704" s="511">
        <f t="shared" ca="1" si="713"/>
        <v>3.2</v>
      </c>
      <c r="L1704" s="508">
        <f t="shared" ca="1" si="714"/>
        <v>1.7729999999999999E-2</v>
      </c>
      <c r="M1704" s="508">
        <f t="shared" ca="1" si="715"/>
        <v>1.0800000000000001E-2</v>
      </c>
      <c r="N1704" s="512">
        <f t="shared" ca="1" si="716"/>
        <v>0</v>
      </c>
      <c r="O1704" s="512">
        <f t="shared" ca="1" si="717"/>
        <v>1.5956999999999999E-2</v>
      </c>
      <c r="P1704" s="513">
        <f t="shared" ca="1" si="718"/>
        <v>9.7200000000000012E-3</v>
      </c>
      <c r="Q1704" s="514" t="str">
        <f t="shared" ca="1" si="719"/>
        <v>Dump</v>
      </c>
      <c r="R1704" s="515">
        <f t="shared" ca="1" si="720"/>
        <v>0.71111111111111114</v>
      </c>
      <c r="T1704" s="671"/>
      <c r="U1704" s="673">
        <v>11</v>
      </c>
      <c r="V1704" s="673"/>
      <c r="W1704" s="673"/>
      <c r="X1704" s="57"/>
      <c r="Y1704" s="57"/>
      <c r="Z1704" s="62"/>
      <c r="AA1704" s="63"/>
      <c r="AB1704" s="60"/>
      <c r="AC1704" s="60"/>
      <c r="AD1704" s="60"/>
      <c r="AE1704" s="60"/>
      <c r="AF1704" s="106"/>
      <c r="AG1704" s="671"/>
      <c r="AH1704" s="671"/>
    </row>
    <row r="1705" spans="2:39" ht="15" thickBot="1">
      <c r="B1705" s="772" t="s">
        <v>1757</v>
      </c>
      <c r="C1705" s="376">
        <v>1</v>
      </c>
      <c r="D1705" s="771">
        <v>3.2</v>
      </c>
      <c r="E1705" s="104">
        <v>1.15E-2</v>
      </c>
      <c r="F1705" s="104"/>
      <c r="H1705" s="386">
        <v>1342</v>
      </c>
      <c r="I1705" s="510">
        <f t="shared" si="712"/>
        <v>1639</v>
      </c>
      <c r="J1705" s="53" t="str" cm="1">
        <f t="array" aca="1" ref="J1705" ca="1">INDIRECT("B" &amp; I1705)</f>
        <v>NIVEL 974 M4 6N AM 1342 08-05-2026</v>
      </c>
      <c r="K1705" s="511">
        <f t="shared" ca="1" si="713"/>
        <v>3.2</v>
      </c>
      <c r="L1705" s="508">
        <f t="shared" ca="1" si="714"/>
        <v>1.341E-2</v>
      </c>
      <c r="M1705" s="508">
        <f t="shared" ca="1" si="715"/>
        <v>1.0800000000000001E-2</v>
      </c>
      <c r="N1705" s="512">
        <f t="shared" ca="1" si="716"/>
        <v>0</v>
      </c>
      <c r="O1705" s="512">
        <f t="shared" ca="1" si="717"/>
        <v>1.2069E-2</v>
      </c>
      <c r="P1705" s="513">
        <f t="shared" ca="1" si="718"/>
        <v>9.7200000000000012E-3</v>
      </c>
      <c r="Q1705" s="514" t="str">
        <f t="shared" ca="1" si="719"/>
        <v>Dump</v>
      </c>
      <c r="R1705" s="515">
        <f t="shared" ca="1" si="720"/>
        <v>0.71111111111111114</v>
      </c>
      <c r="T1705" s="671"/>
      <c r="U1705" s="671"/>
      <c r="V1705" s="671"/>
      <c r="W1705" s="671"/>
      <c r="X1705" s="671"/>
      <c r="Y1705" s="671"/>
      <c r="Z1705" s="671"/>
      <c r="AA1705" s="64">
        <f>SUM(AA1694:AA1704)</f>
        <v>120.12</v>
      </c>
      <c r="AB1705" s="624">
        <f ca="1">+SUMPRODUCT(AA1694:AA1704,AB1694:AB1704)/AA1705</f>
        <v>1.2720800961266994E-2</v>
      </c>
      <c r="AC1705" s="66" t="e">
        <f ca="1">+SUMPRODUCT(Z1694:Z1704,AC1694:AC1704)/Z1705</f>
        <v>#DIV/0!</v>
      </c>
      <c r="AD1705" s="66">
        <f>+SUMPRODUCT(AA1694:AA1704,AD1694:AD1704)/AA1705</f>
        <v>0</v>
      </c>
      <c r="AE1705" s="67"/>
      <c r="AF1705" s="110">
        <v>0</v>
      </c>
      <c r="AG1705" s="671"/>
      <c r="AH1705" s="671"/>
    </row>
    <row r="1706" spans="2:39">
      <c r="B1706" s="772" t="s">
        <v>1758</v>
      </c>
      <c r="C1706" s="376">
        <v>1</v>
      </c>
      <c r="D1706" s="771">
        <v>3.2</v>
      </c>
      <c r="E1706" s="104">
        <v>1.2699999999999999E-2</v>
      </c>
      <c r="F1706" s="104"/>
      <c r="H1706" s="386">
        <v>1343</v>
      </c>
      <c r="I1706" s="510">
        <f t="shared" si="712"/>
        <v>1640</v>
      </c>
      <c r="J1706" s="53" t="str" cm="1">
        <f t="array" aca="1" ref="J1706" ca="1">INDIRECT("B" &amp; I1706)</f>
        <v>NIVEL 974 M4 6N AM 1343 08-05-2026</v>
      </c>
      <c r="K1706" s="511">
        <f t="shared" ca="1" si="713"/>
        <v>3.2</v>
      </c>
      <c r="L1706" s="508">
        <f t="shared" ca="1" si="714"/>
        <v>1.8630000000000001E-2</v>
      </c>
      <c r="M1706" s="508">
        <f t="shared" ca="1" si="715"/>
        <v>1.0800000000000001E-2</v>
      </c>
      <c r="N1706" s="512">
        <f t="shared" ca="1" si="716"/>
        <v>0</v>
      </c>
      <c r="O1706" s="512">
        <f t="shared" ca="1" si="717"/>
        <v>1.6767000000000001E-2</v>
      </c>
      <c r="P1706" s="513">
        <f t="shared" ca="1" si="718"/>
        <v>9.7200000000000012E-3</v>
      </c>
      <c r="Q1706" s="514" t="str">
        <f t="shared" ca="1" si="719"/>
        <v>Dump</v>
      </c>
      <c r="R1706" s="515">
        <f t="shared" ca="1" si="720"/>
        <v>0.71111111111111114</v>
      </c>
      <c r="T1706" s="671"/>
      <c r="U1706" s="671"/>
      <c r="V1706" s="671"/>
      <c r="W1706" s="671"/>
      <c r="X1706" s="671"/>
      <c r="Y1706" s="671"/>
      <c r="Z1706" s="671"/>
      <c r="AA1706" s="671"/>
      <c r="AB1706" s="671"/>
      <c r="AC1706" s="671"/>
      <c r="AD1706" s="671"/>
      <c r="AE1706" s="671"/>
      <c r="AF1706" s="671"/>
      <c r="AG1706" s="671"/>
    </row>
    <row r="1707" spans="2:39" ht="28.8">
      <c r="B1707" s="772" t="s">
        <v>1759</v>
      </c>
      <c r="C1707" s="376">
        <v>1</v>
      </c>
      <c r="D1707" s="771">
        <v>3.2</v>
      </c>
      <c r="E1707" s="104">
        <v>1.03E-2</v>
      </c>
      <c r="F1707" s="104"/>
      <c r="H1707" s="386">
        <v>1344</v>
      </c>
      <c r="I1707" s="510">
        <f t="shared" si="712"/>
        <v>1641</v>
      </c>
      <c r="J1707" s="53" t="str" cm="1">
        <f t="array" aca="1" ref="J1707" ca="1">INDIRECT("B" &amp; I1707)</f>
        <v>NIVEL 974 M4 6N AM 1344 08-05-2026</v>
      </c>
      <c r="K1707" s="511">
        <f t="shared" ca="1" si="713"/>
        <v>3.2</v>
      </c>
      <c r="L1707" s="508">
        <f t="shared" ca="1" si="714"/>
        <v>1.2780000000000001E-2</v>
      </c>
      <c r="M1707" s="508">
        <f t="shared" ca="1" si="715"/>
        <v>1.0800000000000001E-2</v>
      </c>
      <c r="N1707" s="512">
        <f t="shared" ca="1" si="716"/>
        <v>0</v>
      </c>
      <c r="O1707" s="512">
        <f t="shared" ca="1" si="717"/>
        <v>1.1502000000000002E-2</v>
      </c>
      <c r="P1707" s="513">
        <f t="shared" ca="1" si="718"/>
        <v>9.7200000000000012E-3</v>
      </c>
      <c r="Q1707" s="514" t="str">
        <f t="shared" ca="1" si="719"/>
        <v>Dump</v>
      </c>
      <c r="R1707" s="515">
        <f t="shared" ca="1" si="720"/>
        <v>0.71111111111111114</v>
      </c>
      <c r="T1707" s="47" t="s">
        <v>48</v>
      </c>
      <c r="U1707" s="48" t="s">
        <v>49</v>
      </c>
      <c r="V1707" s="48" t="s">
        <v>50</v>
      </c>
      <c r="W1707" s="48" t="s">
        <v>51</v>
      </c>
      <c r="X1707" s="49" t="s">
        <v>52</v>
      </c>
      <c r="Y1707" s="49" t="s">
        <v>53</v>
      </c>
      <c r="Z1707" s="48" t="s">
        <v>54</v>
      </c>
      <c r="AA1707" s="50" t="s">
        <v>55</v>
      </c>
      <c r="AB1707" s="48" t="s">
        <v>56</v>
      </c>
      <c r="AC1707" s="51" t="s">
        <v>12</v>
      </c>
      <c r="AD1707" s="51" t="s">
        <v>295</v>
      </c>
      <c r="AE1707" s="48" t="s">
        <v>57</v>
      </c>
      <c r="AF1707" s="48" t="s">
        <v>66</v>
      </c>
      <c r="AG1707" s="48" t="s">
        <v>67</v>
      </c>
      <c r="AH1707" s="48" t="s">
        <v>68</v>
      </c>
    </row>
    <row r="1708" spans="2:39">
      <c r="B1708" s="772" t="s">
        <v>1760</v>
      </c>
      <c r="C1708" s="376">
        <v>1</v>
      </c>
      <c r="D1708" s="771">
        <v>3.2</v>
      </c>
      <c r="E1708" s="104">
        <v>1.7500000000000002E-2</v>
      </c>
      <c r="F1708" s="104"/>
      <c r="H1708" s="386">
        <v>1345</v>
      </c>
      <c r="I1708" s="510">
        <f t="shared" si="703"/>
        <v>1642</v>
      </c>
      <c r="J1708" s="53" t="str" cm="1">
        <f t="array" aca="1" ref="J1708" ca="1">INDIRECT("B" &amp; I1708)</f>
        <v>NIVEL 974 M4 6N AM 1345 08-05-2026</v>
      </c>
      <c r="K1708" s="511">
        <f t="shared" ca="1" si="704"/>
        <v>3.2</v>
      </c>
      <c r="L1708" s="508">
        <f t="shared" ca="1" si="705"/>
        <v>1.737E-2</v>
      </c>
      <c r="M1708" s="508">
        <f t="shared" ca="1" si="706"/>
        <v>1.0800000000000001E-2</v>
      </c>
      <c r="N1708" s="512">
        <f t="shared" ca="1" si="707"/>
        <v>0</v>
      </c>
      <c r="O1708" s="512">
        <f t="shared" ca="1" si="708"/>
        <v>1.5633000000000001E-2</v>
      </c>
      <c r="P1708" s="513">
        <f t="shared" ca="1" si="709"/>
        <v>9.7200000000000012E-3</v>
      </c>
      <c r="Q1708" s="514" t="str">
        <f t="shared" ca="1" si="710"/>
        <v>Dump</v>
      </c>
      <c r="R1708" s="515">
        <f t="shared" ca="1" si="711"/>
        <v>0.71111111111111114</v>
      </c>
      <c r="T1708" s="648">
        <v>50049</v>
      </c>
      <c r="U1708" s="56">
        <v>1</v>
      </c>
      <c r="V1708" s="56">
        <v>324948</v>
      </c>
      <c r="W1708" s="56" t="s">
        <v>79</v>
      </c>
      <c r="X1708" s="57">
        <v>46158</v>
      </c>
      <c r="Y1708" s="57">
        <v>46160</v>
      </c>
      <c r="Z1708" s="58">
        <v>0.42430555555555555</v>
      </c>
      <c r="AA1708" s="59">
        <v>31.89</v>
      </c>
      <c r="AB1708" s="60">
        <f ca="1">+O1935</f>
        <v>1.310791304347826E-2</v>
      </c>
      <c r="AC1708" s="60">
        <f ca="1">+N1935</f>
        <v>0</v>
      </c>
      <c r="AD1708" s="60" t="s">
        <v>319</v>
      </c>
      <c r="AE1708" s="60" t="str">
        <f>+I1911</f>
        <v>EN063</v>
      </c>
      <c r="AF1708" s="106"/>
      <c r="AG1708" s="107">
        <f ca="1">+AF1719-AB1719</f>
        <v>-1.1507585914283115E-2</v>
      </c>
      <c r="AH1708" s="104">
        <f ca="1">+(AF1719-AB1719)/AB1719</f>
        <v>-1</v>
      </c>
      <c r="AM1708" s="143" t="s">
        <v>19</v>
      </c>
    </row>
    <row r="1709" spans="2:39">
      <c r="B1709" s="772" t="s">
        <v>1761</v>
      </c>
      <c r="C1709" s="376">
        <v>1</v>
      </c>
      <c r="D1709" s="771">
        <v>3.2</v>
      </c>
      <c r="E1709" s="104">
        <v>2.0299999999999999E-2</v>
      </c>
      <c r="F1709" s="104"/>
      <c r="H1709" s="386">
        <v>1346</v>
      </c>
      <c r="I1709" s="510">
        <f t="shared" si="703"/>
        <v>1643</v>
      </c>
      <c r="J1709" s="53" t="str" cm="1">
        <f t="array" aca="1" ref="J1709" ca="1">INDIRECT("B" &amp; I1709)</f>
        <v>NIVEL 974 M4 6N AM 1346 08-05-2026</v>
      </c>
      <c r="K1709" s="511">
        <f t="shared" ca="1" si="704"/>
        <v>3.2</v>
      </c>
      <c r="L1709" s="508">
        <f t="shared" ca="1" si="705"/>
        <v>1.8269999999999998E-2</v>
      </c>
      <c r="M1709" s="508">
        <f t="shared" ca="1" si="706"/>
        <v>1.0800000000000001E-2</v>
      </c>
      <c r="N1709" s="512">
        <f t="shared" ca="1" si="707"/>
        <v>0</v>
      </c>
      <c r="O1709" s="512">
        <f t="shared" ca="1" si="708"/>
        <v>1.6442999999999999E-2</v>
      </c>
      <c r="P1709" s="513">
        <f t="shared" ca="1" si="709"/>
        <v>9.7200000000000012E-3</v>
      </c>
      <c r="Q1709" s="514" t="str">
        <f t="shared" ca="1" si="710"/>
        <v>Dump</v>
      </c>
      <c r="R1709" s="515">
        <f t="shared" ca="1" si="711"/>
        <v>0.71111111111111114</v>
      </c>
      <c r="T1709" s="413" t="s">
        <v>224</v>
      </c>
      <c r="U1709" s="56">
        <v>2</v>
      </c>
      <c r="V1709" s="56">
        <v>324959</v>
      </c>
      <c r="W1709" s="56" t="s">
        <v>247</v>
      </c>
      <c r="X1709" s="57">
        <v>46158</v>
      </c>
      <c r="Y1709" s="57">
        <v>46160</v>
      </c>
      <c r="Z1709" s="58">
        <v>0.49236111111111114</v>
      </c>
      <c r="AA1709" s="59">
        <v>32.21</v>
      </c>
      <c r="AB1709" s="60">
        <f ca="1">+O1973</f>
        <v>7.9137000000000027E-3</v>
      </c>
      <c r="AC1709" s="60">
        <f ca="1">+N1973</f>
        <v>0</v>
      </c>
      <c r="AD1709" s="60" t="s">
        <v>319</v>
      </c>
      <c r="AE1709" s="60" t="str">
        <f>+I1962</f>
        <v>EN065</v>
      </c>
      <c r="AF1709" s="106"/>
      <c r="AG1709" s="107"/>
      <c r="AH1709" s="104"/>
    </row>
    <row r="1710" spans="2:39">
      <c r="B1710" s="772" t="s">
        <v>1762</v>
      </c>
      <c r="C1710" s="376">
        <v>1</v>
      </c>
      <c r="D1710" s="771">
        <v>3.2</v>
      </c>
      <c r="E1710" s="104">
        <v>1.49E-2</v>
      </c>
      <c r="F1710" s="104"/>
      <c r="H1710" s="386">
        <v>1347</v>
      </c>
      <c r="I1710" s="510">
        <f t="shared" si="703"/>
        <v>1644</v>
      </c>
      <c r="J1710" s="53" t="str" cm="1">
        <f t="array" aca="1" ref="J1710" ca="1">INDIRECT("B" &amp; I1710)</f>
        <v>NIVEL 974 M4 6N AM 1347 08-05-2026</v>
      </c>
      <c r="K1710" s="511">
        <f t="shared" ca="1" si="704"/>
        <v>3.2</v>
      </c>
      <c r="L1710" s="508">
        <f t="shared" ca="1" si="705"/>
        <v>1.5390000000000001E-2</v>
      </c>
      <c r="M1710" s="508">
        <f t="shared" ca="1" si="706"/>
        <v>1.0800000000000001E-2</v>
      </c>
      <c r="N1710" s="512">
        <f t="shared" ca="1" si="707"/>
        <v>0</v>
      </c>
      <c r="O1710" s="512">
        <f t="shared" ca="1" si="708"/>
        <v>1.3851E-2</v>
      </c>
      <c r="P1710" s="513">
        <f t="shared" ca="1" si="709"/>
        <v>9.7200000000000012E-3</v>
      </c>
      <c r="Q1710" s="514" t="str">
        <f t="shared" ca="1" si="710"/>
        <v>Dump</v>
      </c>
      <c r="R1710" s="515">
        <f t="shared" ca="1" si="711"/>
        <v>0.71111111111111114</v>
      </c>
      <c r="T1710" s="676"/>
      <c r="U1710" s="56">
        <v>3</v>
      </c>
      <c r="V1710" s="56">
        <v>324979</v>
      </c>
      <c r="W1710" s="56" t="s">
        <v>79</v>
      </c>
      <c r="X1710" s="57">
        <v>46160</v>
      </c>
      <c r="Y1710" s="57">
        <v>46160</v>
      </c>
      <c r="Z1710" s="58">
        <v>0.7006944444444444</v>
      </c>
      <c r="AA1710" s="59">
        <v>33.130000000000003</v>
      </c>
      <c r="AB1710" s="60">
        <f ca="1">+O2008</f>
        <v>1.3269705882352939E-2</v>
      </c>
      <c r="AC1710" s="60">
        <f ca="1">+N2008</f>
        <v>0</v>
      </c>
      <c r="AD1710" s="60" t="s">
        <v>319</v>
      </c>
      <c r="AE1710" s="60" t="str">
        <f>+I1990</f>
        <v>EN067</v>
      </c>
      <c r="AF1710" s="106"/>
      <c r="AG1710" s="107"/>
      <c r="AH1710" s="104"/>
    </row>
    <row r="1711" spans="2:39">
      <c r="B1711" s="772" t="s">
        <v>1763</v>
      </c>
      <c r="C1711" s="376">
        <v>1</v>
      </c>
      <c r="D1711" s="771">
        <v>3.2</v>
      </c>
      <c r="E1711" s="104">
        <v>1.61E-2</v>
      </c>
      <c r="F1711" s="104"/>
      <c r="H1711" s="386">
        <v>1348</v>
      </c>
      <c r="I1711" s="510">
        <f t="shared" si="703"/>
        <v>1645</v>
      </c>
      <c r="J1711" s="53" t="str" cm="1">
        <f t="array" aca="1" ref="J1711" ca="1">INDIRECT("B" &amp; I1711)</f>
        <v>NIVEL 974 M4 6N AM 1348 08-05-2026</v>
      </c>
      <c r="K1711" s="511">
        <f t="shared" ca="1" si="704"/>
        <v>3.2</v>
      </c>
      <c r="L1711" s="508">
        <f t="shared" ca="1" si="705"/>
        <v>1.566E-2</v>
      </c>
      <c r="M1711" s="508">
        <f t="shared" ca="1" si="706"/>
        <v>1.0800000000000001E-2</v>
      </c>
      <c r="N1711" s="512">
        <f t="shared" ca="1" si="707"/>
        <v>0</v>
      </c>
      <c r="O1711" s="512">
        <f t="shared" ca="1" si="708"/>
        <v>1.4094000000000001E-2</v>
      </c>
      <c r="P1711" s="513">
        <f t="shared" ca="1" si="709"/>
        <v>9.7200000000000012E-3</v>
      </c>
      <c r="Q1711" s="514" t="str">
        <f t="shared" ca="1" si="710"/>
        <v>Dump</v>
      </c>
      <c r="R1711" s="515">
        <f t="shared" ca="1" si="711"/>
        <v>0.71111111111111114</v>
      </c>
      <c r="T1711" s="676"/>
      <c r="U1711" s="56">
        <v>4</v>
      </c>
      <c r="V1711" s="56">
        <v>324989</v>
      </c>
      <c r="W1711" s="56" t="s">
        <v>247</v>
      </c>
      <c r="X1711" s="57">
        <v>46160</v>
      </c>
      <c r="Y1711" s="57">
        <v>46161</v>
      </c>
      <c r="Z1711" s="58">
        <v>0.41249999999999998</v>
      </c>
      <c r="AA1711" s="59">
        <v>31.84</v>
      </c>
      <c r="AB1711" s="60">
        <f ca="1">+O2029</f>
        <v>1.1706882352941175E-2</v>
      </c>
      <c r="AC1711" s="60">
        <f ca="1">+N2029</f>
        <v>0</v>
      </c>
      <c r="AD1711" s="60" t="s">
        <v>319</v>
      </c>
      <c r="AE1711" s="60" t="str">
        <f>+I2011</f>
        <v>EN068</v>
      </c>
      <c r="AF1711" s="106"/>
      <c r="AG1711" s="107"/>
      <c r="AH1711" s="104"/>
    </row>
    <row r="1712" spans="2:39">
      <c r="B1712" s="772" t="s">
        <v>1764</v>
      </c>
      <c r="C1712" s="376">
        <v>1</v>
      </c>
      <c r="D1712" s="771">
        <v>3.2</v>
      </c>
      <c r="E1712" s="104">
        <v>1.6500000000000001E-2</v>
      </c>
      <c r="F1712" s="104"/>
      <c r="H1712" s="386">
        <v>1349</v>
      </c>
      <c r="I1712" s="510">
        <f t="shared" si="703"/>
        <v>1646</v>
      </c>
      <c r="J1712" s="53" t="str" cm="1">
        <f t="array" aca="1" ref="J1712" ca="1">INDIRECT("B" &amp; I1712)</f>
        <v>NIVEL 974 M4 6N AM 1349 08-05-2026</v>
      </c>
      <c r="K1712" s="511">
        <f t="shared" ca="1" si="704"/>
        <v>3.2</v>
      </c>
      <c r="L1712" s="508">
        <f t="shared" ca="1" si="705"/>
        <v>1.9349999999999999E-2</v>
      </c>
      <c r="M1712" s="508">
        <f t="shared" ca="1" si="706"/>
        <v>1.0800000000000001E-2</v>
      </c>
      <c r="N1712" s="512">
        <f t="shared" ca="1" si="707"/>
        <v>0</v>
      </c>
      <c r="O1712" s="512">
        <f t="shared" ca="1" si="708"/>
        <v>1.7415E-2</v>
      </c>
      <c r="P1712" s="513">
        <f t="shared" ca="1" si="709"/>
        <v>9.7200000000000012E-3</v>
      </c>
      <c r="Q1712" s="514" t="str">
        <f t="shared" ca="1" si="710"/>
        <v>Dump</v>
      </c>
      <c r="R1712" s="515">
        <f t="shared" ca="1" si="711"/>
        <v>0.71111111111111114</v>
      </c>
      <c r="T1712" s="676"/>
      <c r="U1712" s="676">
        <v>5</v>
      </c>
      <c r="V1712" s="56"/>
      <c r="W1712" s="56"/>
      <c r="X1712" s="57"/>
      <c r="Y1712" s="57"/>
      <c r="Z1712" s="58"/>
      <c r="AA1712" s="59"/>
      <c r="AB1712" s="60"/>
      <c r="AC1712" s="60"/>
      <c r="AD1712" s="60"/>
      <c r="AE1712" s="60"/>
      <c r="AF1712" s="106"/>
      <c r="AG1712" s="107"/>
      <c r="AH1712" s="104"/>
    </row>
    <row r="1713" spans="2:38">
      <c r="B1713" s="772" t="s">
        <v>1765</v>
      </c>
      <c r="C1713" s="376">
        <v>1</v>
      </c>
      <c r="D1713" s="771">
        <v>3.2</v>
      </c>
      <c r="E1713" s="104">
        <v>1.7000000000000001E-2</v>
      </c>
      <c r="F1713" s="104"/>
      <c r="H1713" s="386">
        <v>1350</v>
      </c>
      <c r="I1713" s="510">
        <f t="shared" si="703"/>
        <v>1647</v>
      </c>
      <c r="J1713" s="53" t="str" cm="1">
        <f t="array" aca="1" ref="J1713" ca="1">INDIRECT("B" &amp; I1713)</f>
        <v>NIVEL 974 M4 6N AM 1350 08-05-2026</v>
      </c>
      <c r="K1713" s="511">
        <f t="shared" ca="1" si="704"/>
        <v>3.2</v>
      </c>
      <c r="L1713" s="508">
        <f t="shared" ca="1" si="705"/>
        <v>1.3590000000000001E-2</v>
      </c>
      <c r="M1713" s="508">
        <f t="shared" ca="1" si="706"/>
        <v>1.0800000000000001E-2</v>
      </c>
      <c r="N1713" s="512">
        <f t="shared" ca="1" si="707"/>
        <v>0</v>
      </c>
      <c r="O1713" s="512">
        <f t="shared" ca="1" si="708"/>
        <v>1.2231000000000002E-2</v>
      </c>
      <c r="P1713" s="513">
        <f t="shared" ca="1" si="709"/>
        <v>9.7200000000000012E-3</v>
      </c>
      <c r="Q1713" s="514" t="str">
        <f t="shared" ca="1" si="710"/>
        <v>Dump</v>
      </c>
      <c r="R1713" s="515">
        <f t="shared" ca="1" si="711"/>
        <v>0.71111111111111114</v>
      </c>
      <c r="T1713" s="676"/>
      <c r="U1713" s="676">
        <v>6</v>
      </c>
      <c r="V1713" s="676"/>
      <c r="W1713" s="56"/>
      <c r="X1713" s="57"/>
      <c r="Y1713" s="57"/>
      <c r="Z1713" s="58"/>
      <c r="AA1713" s="59"/>
      <c r="AB1713" s="60"/>
      <c r="AC1713" s="60"/>
      <c r="AD1713" s="60"/>
      <c r="AE1713" s="60"/>
      <c r="AF1713" s="106"/>
      <c r="AG1713" s="107"/>
      <c r="AH1713" s="104"/>
    </row>
    <row r="1714" spans="2:38">
      <c r="B1714" s="772" t="s">
        <v>1766</v>
      </c>
      <c r="C1714" s="376">
        <v>1</v>
      </c>
      <c r="D1714" s="771">
        <v>3.2</v>
      </c>
      <c r="E1714" s="104">
        <v>1.9099999999999999E-2</v>
      </c>
      <c r="F1714" s="104"/>
      <c r="H1714" s="386">
        <v>1351</v>
      </c>
      <c r="I1714" s="510">
        <f t="shared" si="703"/>
        <v>1648</v>
      </c>
      <c r="J1714" s="53" t="str" cm="1">
        <f t="array" aca="1" ref="J1714" ca="1">INDIRECT("B" &amp; I1714)</f>
        <v>NIVEL 974 M4 6N AM 1351 08-05-2026</v>
      </c>
      <c r="K1714" s="511">
        <f t="shared" ca="1" si="704"/>
        <v>3.2</v>
      </c>
      <c r="L1714" s="508">
        <f t="shared" ca="1" si="705"/>
        <v>1.6199999999999999E-2</v>
      </c>
      <c r="M1714" s="508">
        <f t="shared" ca="1" si="706"/>
        <v>1.0800000000000001E-2</v>
      </c>
      <c r="N1714" s="512">
        <f t="shared" ca="1" si="707"/>
        <v>0</v>
      </c>
      <c r="O1714" s="512">
        <f t="shared" ca="1" si="708"/>
        <v>1.4579999999999999E-2</v>
      </c>
      <c r="P1714" s="513">
        <f t="shared" ca="1" si="709"/>
        <v>9.7200000000000012E-3</v>
      </c>
      <c r="Q1714" s="514" t="str">
        <f t="shared" ca="1" si="710"/>
        <v>Dump</v>
      </c>
      <c r="R1714" s="515">
        <f t="shared" ca="1" si="711"/>
        <v>0.71111111111111114</v>
      </c>
      <c r="T1714" s="676"/>
      <c r="U1714" s="676">
        <v>7</v>
      </c>
      <c r="V1714" s="676"/>
      <c r="W1714" s="56"/>
      <c r="X1714" s="57"/>
      <c r="Y1714" s="57"/>
      <c r="Z1714" s="58"/>
      <c r="AA1714" s="109"/>
      <c r="AB1714" s="60"/>
      <c r="AC1714" s="60"/>
      <c r="AD1714" s="60"/>
      <c r="AE1714" s="60"/>
      <c r="AF1714" s="106"/>
      <c r="AG1714" s="107"/>
      <c r="AH1714" s="104"/>
    </row>
    <row r="1715" spans="2:38">
      <c r="B1715" s="772" t="s">
        <v>1767</v>
      </c>
      <c r="C1715" s="376">
        <v>1</v>
      </c>
      <c r="D1715" s="771">
        <v>3.2</v>
      </c>
      <c r="E1715" s="104">
        <v>1.4200000000000001E-2</v>
      </c>
      <c r="F1715" s="104"/>
      <c r="H1715" s="386">
        <v>1352</v>
      </c>
      <c r="I1715" s="510">
        <f t="shared" si="703"/>
        <v>1649</v>
      </c>
      <c r="J1715" s="53" t="str" cm="1">
        <f t="array" aca="1" ref="J1715" ca="1">INDIRECT("B" &amp; I1715)</f>
        <v>NIVEL 974 M4 6N AM 1352 08-05-2026</v>
      </c>
      <c r="K1715" s="511">
        <f t="shared" ca="1" si="704"/>
        <v>3.2</v>
      </c>
      <c r="L1715" s="508">
        <f t="shared" ca="1" si="705"/>
        <v>1.2959999999999999E-2</v>
      </c>
      <c r="M1715" s="508">
        <f t="shared" ca="1" si="706"/>
        <v>1.0800000000000001E-2</v>
      </c>
      <c r="N1715" s="512">
        <f t="shared" ca="1" si="707"/>
        <v>0</v>
      </c>
      <c r="O1715" s="512">
        <f t="shared" ca="1" si="708"/>
        <v>1.1663999999999999E-2</v>
      </c>
      <c r="P1715" s="513">
        <f t="shared" ca="1" si="709"/>
        <v>9.7200000000000012E-3</v>
      </c>
      <c r="Q1715" s="514" t="str">
        <f t="shared" ca="1" si="710"/>
        <v>Dump</v>
      </c>
      <c r="R1715" s="515">
        <f t="shared" ca="1" si="711"/>
        <v>0.71111111111111114</v>
      </c>
      <c r="T1715" s="676"/>
      <c r="U1715" s="676">
        <v>8</v>
      </c>
      <c r="V1715" s="676"/>
      <c r="W1715" s="56"/>
      <c r="X1715" s="57"/>
      <c r="Y1715" s="57"/>
      <c r="Z1715" s="62"/>
      <c r="AA1715" s="109"/>
      <c r="AB1715" s="60"/>
      <c r="AC1715" s="60"/>
      <c r="AD1715" s="60"/>
      <c r="AE1715" s="60"/>
      <c r="AF1715" s="106"/>
      <c r="AG1715" s="107"/>
      <c r="AH1715" s="104"/>
    </row>
    <row r="1716" spans="2:38">
      <c r="B1716" s="772" t="s">
        <v>1768</v>
      </c>
      <c r="C1716" s="376">
        <v>1</v>
      </c>
      <c r="D1716" s="771">
        <v>3.2</v>
      </c>
      <c r="E1716" s="104">
        <v>1.5100000000000001E-2</v>
      </c>
      <c r="F1716" s="104"/>
      <c r="H1716" s="386">
        <v>1353</v>
      </c>
      <c r="I1716" s="510">
        <f t="shared" si="703"/>
        <v>1650</v>
      </c>
      <c r="J1716" s="53" t="str" cm="1">
        <f t="array" aca="1" ref="J1716" ca="1">INDIRECT("B" &amp; I1716)</f>
        <v>NIVEL 974 M4 6N AM 1353 08-05-2026</v>
      </c>
      <c r="K1716" s="511">
        <f t="shared" ca="1" si="704"/>
        <v>3.2</v>
      </c>
      <c r="L1716" s="508">
        <f t="shared" ca="1" si="705"/>
        <v>1.1340000000000001E-2</v>
      </c>
      <c r="M1716" s="508">
        <f t="shared" ca="1" si="706"/>
        <v>1.0800000000000001E-2</v>
      </c>
      <c r="N1716" s="512">
        <f t="shared" ca="1" si="707"/>
        <v>0</v>
      </c>
      <c r="O1716" s="512">
        <f t="shared" ca="1" si="708"/>
        <v>1.0206000000000002E-2</v>
      </c>
      <c r="P1716" s="513">
        <f t="shared" ca="1" si="709"/>
        <v>9.7200000000000012E-3</v>
      </c>
      <c r="Q1716" s="514" t="str">
        <f t="shared" ca="1" si="710"/>
        <v>Dump</v>
      </c>
      <c r="R1716" s="515">
        <f t="shared" ca="1" si="711"/>
        <v>0.71111111111111114</v>
      </c>
      <c r="T1716" s="674"/>
      <c r="U1716" s="676">
        <v>9</v>
      </c>
      <c r="V1716" s="676"/>
      <c r="W1716" s="676"/>
      <c r="X1716" s="57"/>
      <c r="Y1716" s="57"/>
      <c r="Z1716" s="62"/>
      <c r="AA1716" s="59"/>
      <c r="AB1716" s="60"/>
      <c r="AC1716" s="60"/>
      <c r="AD1716" s="60"/>
      <c r="AE1716" s="60"/>
      <c r="AF1716" s="106"/>
      <c r="AG1716" s="107"/>
      <c r="AH1716" s="104"/>
    </row>
    <row r="1717" spans="2:38">
      <c r="B1717" s="772" t="s">
        <v>1769</v>
      </c>
      <c r="C1717" s="376">
        <v>1</v>
      </c>
      <c r="D1717" s="771">
        <v>3.2</v>
      </c>
      <c r="E1717" s="104">
        <v>1.54E-2</v>
      </c>
      <c r="F1717" s="104"/>
      <c r="H1717" s="386">
        <v>1354</v>
      </c>
      <c r="I1717" s="510">
        <f t="shared" ref="I1717:I1722" si="721">IF(H1717="",
   IFERROR(MATCH("**", B:B, 0), ""),
   IFERROR(MATCH("* "&amp;H1717&amp;" *", B:B, 0), "")
)</f>
        <v>1651</v>
      </c>
      <c r="J1717" s="53" t="str" cm="1">
        <f t="array" aca="1" ref="J1717" ca="1">INDIRECT("B" &amp; I1717)</f>
        <v>NIVEL 974 M4 6N AM 1354 08-05-2026</v>
      </c>
      <c r="K1717" s="511">
        <f t="shared" ref="K1717:K1722" ca="1" si="722">INDEX(D:D, MATCH(J1717, $B:$B, 0))</f>
        <v>3.2</v>
      </c>
      <c r="L1717" s="508">
        <f t="shared" ref="L1717:L1722" ca="1" si="723">INDEX(E:E, MATCH($J1717, $B:$B, 0))*0.9</f>
        <v>1.728E-2</v>
      </c>
      <c r="M1717" s="508">
        <f t="shared" ref="M1717:M1722" ca="1" si="724">INDEX(F:F, MATCH($J1717, $B:$B, 0))*0.9</f>
        <v>1.0800000000000001E-2</v>
      </c>
      <c r="N1717" s="512">
        <f t="shared" ref="N1717:N1722" ca="1" si="725">INDEX(G:G, MATCH($J$578, $B:$B, 0))</f>
        <v>0</v>
      </c>
      <c r="O1717" s="512">
        <f t="shared" ref="O1717:O1722" ca="1" si="726">+IF(L1717=0,N1717*0.9,L1717*0.9)</f>
        <v>1.5552E-2</v>
      </c>
      <c r="P1717" s="513">
        <f t="shared" ref="P1717:P1722" ca="1" si="727">+M1717*0.9</f>
        <v>9.7200000000000012E-3</v>
      </c>
      <c r="Q1717" s="514" t="str">
        <f t="shared" ca="1" si="701"/>
        <v>Dump</v>
      </c>
      <c r="R1717" s="515">
        <f t="shared" ca="1" si="702"/>
        <v>0.71111111111111114</v>
      </c>
      <c r="T1717" s="674"/>
      <c r="U1717" s="676">
        <v>10</v>
      </c>
      <c r="V1717" s="676"/>
      <c r="W1717" s="676"/>
      <c r="X1717" s="57"/>
      <c r="Y1717" s="57"/>
      <c r="Z1717" s="62"/>
      <c r="AA1717" s="63"/>
      <c r="AB1717" s="60"/>
      <c r="AC1717" s="60"/>
      <c r="AD1717" s="60"/>
      <c r="AE1717" s="60"/>
      <c r="AF1717" s="106"/>
      <c r="AG1717" s="107"/>
      <c r="AH1717" s="104"/>
    </row>
    <row r="1718" spans="2:38" ht="15" thickBot="1">
      <c r="B1718" s="772" t="s">
        <v>1770</v>
      </c>
      <c r="C1718" s="376">
        <v>1</v>
      </c>
      <c r="D1718" s="771">
        <v>3.2</v>
      </c>
      <c r="E1718" s="104">
        <v>1.44E-2</v>
      </c>
      <c r="F1718" s="104"/>
      <c r="H1718" s="386">
        <v>1355</v>
      </c>
      <c r="I1718" s="510">
        <f t="shared" si="721"/>
        <v>1652</v>
      </c>
      <c r="J1718" s="53" t="str" cm="1">
        <f t="array" aca="1" ref="J1718" ca="1">INDIRECT("B" &amp; I1718)</f>
        <v>NIVEL 974 M4 6N AM 1355 08-05-2026</v>
      </c>
      <c r="K1718" s="511">
        <f t="shared" ca="1" si="722"/>
        <v>3.2</v>
      </c>
      <c r="L1718" s="508">
        <f t="shared" ca="1" si="723"/>
        <v>1.9620000000000002E-2</v>
      </c>
      <c r="M1718" s="508">
        <f t="shared" ca="1" si="724"/>
        <v>1.0800000000000001E-2</v>
      </c>
      <c r="N1718" s="512">
        <f t="shared" ca="1" si="725"/>
        <v>0</v>
      </c>
      <c r="O1718" s="512">
        <f t="shared" ca="1" si="726"/>
        <v>1.7658000000000004E-2</v>
      </c>
      <c r="P1718" s="513">
        <f t="shared" ca="1" si="727"/>
        <v>9.7200000000000012E-3</v>
      </c>
      <c r="Q1718" s="514" t="str">
        <f t="shared" ca="1" si="701"/>
        <v>Dump</v>
      </c>
      <c r="R1718" s="515">
        <f t="shared" ca="1" si="702"/>
        <v>0.71111111111111114</v>
      </c>
      <c r="T1718" s="674"/>
      <c r="U1718" s="676">
        <v>11</v>
      </c>
      <c r="V1718" s="676"/>
      <c r="W1718" s="676"/>
      <c r="X1718" s="57"/>
      <c r="Y1718" s="57"/>
      <c r="Z1718" s="62"/>
      <c r="AA1718" s="63"/>
      <c r="AB1718" s="60"/>
      <c r="AC1718" s="60"/>
      <c r="AD1718" s="60"/>
      <c r="AE1718" s="60"/>
      <c r="AF1718" s="106"/>
      <c r="AG1718" s="674"/>
      <c r="AH1718" s="674"/>
    </row>
    <row r="1719" spans="2:38" ht="15" thickBot="1">
      <c r="B1719" s="772" t="s">
        <v>1771</v>
      </c>
      <c r="C1719" s="376">
        <v>1</v>
      </c>
      <c r="D1719" s="771">
        <v>3.2</v>
      </c>
      <c r="E1719" s="104">
        <v>1.6299999999999999E-2</v>
      </c>
      <c r="F1719" s="104"/>
      <c r="H1719" s="386">
        <v>1356</v>
      </c>
      <c r="I1719" s="510">
        <f t="shared" si="721"/>
        <v>1653</v>
      </c>
      <c r="J1719" s="53" t="str" cm="1">
        <f t="array" aca="1" ref="J1719" ca="1">INDIRECT("B" &amp; I1719)</f>
        <v>NIVEL 974 M4 6N AM 1356 08-05-2026</v>
      </c>
      <c r="K1719" s="511">
        <f t="shared" ca="1" si="722"/>
        <v>3.2</v>
      </c>
      <c r="L1719" s="508">
        <f t="shared" ca="1" si="723"/>
        <v>1.6739999999999998E-2</v>
      </c>
      <c r="M1719" s="508">
        <f t="shared" ca="1" si="724"/>
        <v>1.0800000000000001E-2</v>
      </c>
      <c r="N1719" s="512">
        <f t="shared" ca="1" si="725"/>
        <v>0</v>
      </c>
      <c r="O1719" s="512">
        <f t="shared" ca="1" si="726"/>
        <v>1.5065999999999998E-2</v>
      </c>
      <c r="P1719" s="513">
        <f t="shared" ca="1" si="727"/>
        <v>9.7200000000000012E-3</v>
      </c>
      <c r="Q1719" s="514" t="str">
        <f t="shared" ca="1" si="701"/>
        <v>Dump</v>
      </c>
      <c r="R1719" s="515">
        <f t="shared" ca="1" si="702"/>
        <v>0.71111111111111114</v>
      </c>
      <c r="T1719" s="674"/>
      <c r="U1719" s="674"/>
      <c r="V1719" s="674"/>
      <c r="W1719" s="674"/>
      <c r="X1719" s="674"/>
      <c r="Y1719" s="674"/>
      <c r="Z1719" s="674"/>
      <c r="AA1719" s="64">
        <f>SUM(AA1708:AA1718)</f>
        <v>129.07</v>
      </c>
      <c r="AB1719" s="624">
        <f ca="1">+SUMPRODUCT(AA1708:AA1718,AB1708:AB1718)/AA1719</f>
        <v>1.1507585914283115E-2</v>
      </c>
      <c r="AC1719" s="66" t="e">
        <f ca="1">+SUMPRODUCT(Z1708:Z1718,AC1708:AC1718)/Z1719</f>
        <v>#DIV/0!</v>
      </c>
      <c r="AD1719" s="66">
        <f>+SUMPRODUCT(AA1708:AA1718,AD1708:AD1718)/AA1719</f>
        <v>0</v>
      </c>
      <c r="AE1719" s="67"/>
      <c r="AF1719" s="110">
        <v>0</v>
      </c>
      <c r="AG1719" s="674"/>
      <c r="AH1719" s="674"/>
    </row>
    <row r="1720" spans="2:38">
      <c r="B1720" s="772" t="s">
        <v>1772</v>
      </c>
      <c r="C1720" s="376">
        <v>1</v>
      </c>
      <c r="D1720" s="771">
        <v>3.2</v>
      </c>
      <c r="E1720" s="104">
        <v>1.7299999999999999E-2</v>
      </c>
      <c r="F1720" s="104"/>
      <c r="H1720" s="386">
        <v>1357</v>
      </c>
      <c r="I1720" s="510">
        <f t="shared" si="721"/>
        <v>1654</v>
      </c>
      <c r="J1720" s="53" t="str" cm="1">
        <f t="array" aca="1" ref="J1720" ca="1">INDIRECT("B" &amp; I1720)</f>
        <v>NIVEL 974 M4 7S AM 1357 09-05-2026</v>
      </c>
      <c r="K1720" s="511">
        <f t="shared" ca="1" si="722"/>
        <v>3.2</v>
      </c>
      <c r="L1720" s="508">
        <f t="shared" ca="1" si="723"/>
        <v>2.052E-2</v>
      </c>
      <c r="M1720" s="508">
        <f t="shared" ca="1" si="724"/>
        <v>1.26E-2</v>
      </c>
      <c r="N1720" s="512">
        <f t="shared" ca="1" si="725"/>
        <v>0</v>
      </c>
      <c r="O1720" s="512">
        <f t="shared" ca="1" si="726"/>
        <v>1.8468000000000002E-2</v>
      </c>
      <c r="P1720" s="513">
        <f t="shared" ca="1" si="727"/>
        <v>1.1340000000000001E-2</v>
      </c>
      <c r="Q1720" s="514" t="str">
        <f t="shared" ca="1" si="701"/>
        <v>Dump</v>
      </c>
      <c r="R1720" s="515">
        <f t="shared" ca="1" si="702"/>
        <v>0.71111111111111114</v>
      </c>
      <c r="T1720" s="674"/>
      <c r="U1720" s="674"/>
      <c r="V1720" s="674"/>
      <c r="W1720" s="674"/>
      <c r="X1720" s="674"/>
      <c r="Y1720" s="674"/>
      <c r="Z1720" s="674"/>
      <c r="AA1720" s="674"/>
      <c r="AB1720" s="674"/>
      <c r="AC1720" s="674"/>
      <c r="AD1720" s="674"/>
      <c r="AE1720" s="674"/>
      <c r="AF1720" s="674"/>
      <c r="AG1720" s="674"/>
    </row>
    <row r="1721" spans="2:38" ht="28.8">
      <c r="B1721" s="772" t="s">
        <v>1773</v>
      </c>
      <c r="C1721" s="376">
        <v>1</v>
      </c>
      <c r="D1721" s="771">
        <v>3.2</v>
      </c>
      <c r="E1721" s="104">
        <v>1.23E-2</v>
      </c>
      <c r="F1721" s="104"/>
      <c r="H1721" s="386">
        <v>1358</v>
      </c>
      <c r="I1721" s="510">
        <f t="shared" si="721"/>
        <v>1655</v>
      </c>
      <c r="J1721" s="53" t="str" cm="1">
        <f t="array" aca="1" ref="J1721" ca="1">INDIRECT("B" &amp; I1721)</f>
        <v>NIVEL 974 M4 7S AM 1358 09-05-2026</v>
      </c>
      <c r="K1721" s="511">
        <f t="shared" ca="1" si="722"/>
        <v>3.2</v>
      </c>
      <c r="L1721" s="508">
        <f t="shared" ca="1" si="723"/>
        <v>1.2330000000000001E-2</v>
      </c>
      <c r="M1721" s="508">
        <f t="shared" ca="1" si="724"/>
        <v>1.26E-2</v>
      </c>
      <c r="N1721" s="512">
        <f t="shared" ca="1" si="725"/>
        <v>0</v>
      </c>
      <c r="O1721" s="512">
        <f t="shared" ca="1" si="726"/>
        <v>1.1097000000000001E-2</v>
      </c>
      <c r="P1721" s="513">
        <f t="shared" ca="1" si="727"/>
        <v>1.1340000000000001E-2</v>
      </c>
      <c r="Q1721" s="514" t="str">
        <f t="shared" ca="1" si="701"/>
        <v>Dump</v>
      </c>
      <c r="R1721" s="515">
        <f t="shared" ca="1" si="702"/>
        <v>0.71111111111111114</v>
      </c>
      <c r="T1721" s="47" t="s">
        <v>48</v>
      </c>
      <c r="U1721" s="48" t="s">
        <v>49</v>
      </c>
      <c r="V1721" s="48" t="s">
        <v>50</v>
      </c>
      <c r="W1721" s="48" t="s">
        <v>51</v>
      </c>
      <c r="X1721" s="49" t="s">
        <v>52</v>
      </c>
      <c r="Y1721" s="49" t="s">
        <v>53</v>
      </c>
      <c r="Z1721" s="48" t="s">
        <v>54</v>
      </c>
      <c r="AA1721" s="50" t="s">
        <v>55</v>
      </c>
      <c r="AB1721" s="48" t="s">
        <v>56</v>
      </c>
      <c r="AC1721" s="51" t="s">
        <v>12</v>
      </c>
      <c r="AD1721" s="51" t="s">
        <v>295</v>
      </c>
      <c r="AE1721" s="48" t="s">
        <v>57</v>
      </c>
      <c r="AF1721" s="48" t="s">
        <v>66</v>
      </c>
      <c r="AG1721" s="48" t="s">
        <v>67</v>
      </c>
      <c r="AH1721" s="48" t="s">
        <v>68</v>
      </c>
    </row>
    <row r="1722" spans="2:38">
      <c r="B1722" s="772" t="s">
        <v>1774</v>
      </c>
      <c r="C1722" s="376">
        <v>1</v>
      </c>
      <c r="D1722" s="771">
        <v>3.2</v>
      </c>
      <c r="E1722" s="104">
        <v>1.4999999999999999E-2</v>
      </c>
      <c r="F1722" s="104"/>
      <c r="H1722" s="386">
        <v>1359</v>
      </c>
      <c r="I1722" s="510">
        <f t="shared" si="721"/>
        <v>1656</v>
      </c>
      <c r="J1722" s="53" t="str" cm="1">
        <f t="array" aca="1" ref="J1722" ca="1">INDIRECT("B" &amp; I1722)</f>
        <v>NIVEL 974 M4 7S AM 1359 09-05-2026</v>
      </c>
      <c r="K1722" s="511">
        <f t="shared" ca="1" si="722"/>
        <v>3.2</v>
      </c>
      <c r="L1722" s="508">
        <f t="shared" ca="1" si="723"/>
        <v>1.3050000000000001E-2</v>
      </c>
      <c r="M1722" s="508">
        <f t="shared" ca="1" si="724"/>
        <v>1.26E-2</v>
      </c>
      <c r="N1722" s="512">
        <f t="shared" ca="1" si="725"/>
        <v>0</v>
      </c>
      <c r="O1722" s="512">
        <f t="shared" ca="1" si="726"/>
        <v>1.1745E-2</v>
      </c>
      <c r="P1722" s="513">
        <f t="shared" ca="1" si="727"/>
        <v>1.1340000000000001E-2</v>
      </c>
      <c r="Q1722" s="514" t="str">
        <f t="shared" ca="1" si="701"/>
        <v>Dump</v>
      </c>
      <c r="R1722" s="515">
        <f t="shared" ca="1" si="702"/>
        <v>0.71111111111111114</v>
      </c>
      <c r="T1722" s="648">
        <v>50067</v>
      </c>
      <c r="U1722" s="56">
        <v>1</v>
      </c>
      <c r="V1722" s="56">
        <v>298015</v>
      </c>
      <c r="W1722" s="56" t="s">
        <v>60</v>
      </c>
      <c r="X1722" s="57">
        <v>46161</v>
      </c>
      <c r="Y1722" s="57">
        <v>46162</v>
      </c>
      <c r="Z1722" s="58">
        <v>0.6381944444444444</v>
      </c>
      <c r="AA1722" s="59">
        <v>30.81</v>
      </c>
      <c r="AB1722" s="60">
        <f ca="1">+O2065</f>
        <v>1.3297698630136988E-2</v>
      </c>
      <c r="AC1722" s="60">
        <f ca="1">+N2065</f>
        <v>0</v>
      </c>
      <c r="AD1722" s="60" t="s">
        <v>319</v>
      </c>
      <c r="AE1722" s="60" t="str">
        <f>+I2049</f>
        <v>EN070</v>
      </c>
      <c r="AF1722" s="106"/>
      <c r="AG1722" s="107">
        <f ca="1">+AF1733-AB1733</f>
        <v>-1.1919536673912731E-2</v>
      </c>
      <c r="AH1722" s="104">
        <f ca="1">+(AF1733-AB1733)/AB1733</f>
        <v>-1</v>
      </c>
    </row>
    <row r="1723" spans="2:38">
      <c r="B1723" s="772" t="s">
        <v>1775</v>
      </c>
      <c r="C1723" s="376">
        <v>1</v>
      </c>
      <c r="D1723" s="771">
        <v>3.2</v>
      </c>
      <c r="E1723" s="104">
        <v>2.86E-2</v>
      </c>
      <c r="F1723" s="104"/>
      <c r="H1723" s="386"/>
      <c r="I1723"/>
      <c r="J1723"/>
      <c r="K1723" s="519">
        <f ca="1">SUM(K1684:K1722)</f>
        <v>124.80000000000007</v>
      </c>
      <c r="L1723" s="516">
        <f ca="1">+SUMPRODUCT(L1684:L1722,K1684:K1722)/K1723</f>
        <v>1.5376153846153838E-2</v>
      </c>
      <c r="M1723" s="516">
        <f ca="1">+SUMPRODUCT(M1684:M1722,K1684:K1722)/K1723</f>
        <v>1.0938461538461529E-2</v>
      </c>
      <c r="N1723" s="69">
        <f ca="1">+SUMPRODUCT(N1684:N1722,K1684:K1722)/K1723</f>
        <v>0</v>
      </c>
      <c r="O1723" s="552">
        <f ca="1">+SUMPRODUCT(O1684:O1722,K1684:K1722)/K1723</f>
        <v>1.3838538461538454E-2</v>
      </c>
      <c r="P1723" s="69">
        <f ca="1">+SUMPRODUCT(P1684:P1722,K1684:K1722)/K1723</f>
        <v>9.8446153846153857E-3</v>
      </c>
      <c r="Q1723"/>
      <c r="R1723"/>
      <c r="T1723" s="413" t="s">
        <v>224</v>
      </c>
      <c r="U1723" s="56">
        <v>2</v>
      </c>
      <c r="V1723" s="56">
        <v>298016</v>
      </c>
      <c r="W1723" s="56" t="s">
        <v>247</v>
      </c>
      <c r="X1723" s="57">
        <v>46161</v>
      </c>
      <c r="Y1723" s="57">
        <v>46162</v>
      </c>
      <c r="Z1723" s="58">
        <v>0.63958333333333328</v>
      </c>
      <c r="AA1723" s="59">
        <v>32.72</v>
      </c>
      <c r="AB1723" s="60">
        <f ca="1">+O2065</f>
        <v>1.3297698630136988E-2</v>
      </c>
      <c r="AC1723" s="60">
        <f ca="1">+N2065</f>
        <v>0</v>
      </c>
      <c r="AD1723" s="60" t="s">
        <v>319</v>
      </c>
      <c r="AE1723" s="60" t="str">
        <f>+I2049</f>
        <v>EN070</v>
      </c>
      <c r="AF1723" s="106"/>
      <c r="AG1723" s="107"/>
      <c r="AH1723" s="104"/>
    </row>
    <row r="1724" spans="2:38">
      <c r="B1724" s="772" t="s">
        <v>1776</v>
      </c>
      <c r="C1724" s="376">
        <v>1</v>
      </c>
      <c r="D1724" s="771">
        <v>3.2</v>
      </c>
      <c r="E1724" s="104">
        <v>1.5599999999999999E-2</v>
      </c>
      <c r="F1724" s="104"/>
      <c r="H1724" s="656"/>
      <c r="I1724"/>
      <c r="J1724"/>
      <c r="K1724" s="551" t="s">
        <v>59</v>
      </c>
      <c r="L1724" s="550">
        <f ca="1">+L1723/0.9</f>
        <v>1.7084615384615375E-2</v>
      </c>
      <c r="M1724" s="518">
        <f ca="1">+M1723/0.9</f>
        <v>1.2153846153846144E-2</v>
      </c>
      <c r="N1724"/>
      <c r="O1724"/>
      <c r="P1724"/>
      <c r="Q1724"/>
      <c r="R1724"/>
      <c r="T1724" s="676"/>
      <c r="U1724" s="56">
        <v>3</v>
      </c>
      <c r="V1724" s="56">
        <v>298023</v>
      </c>
      <c r="W1724" s="56" t="s">
        <v>77</v>
      </c>
      <c r="X1724" s="57">
        <v>46162</v>
      </c>
      <c r="Y1724" s="57">
        <v>46164</v>
      </c>
      <c r="Z1724" s="58">
        <v>0.4201388888888889</v>
      </c>
      <c r="AA1724" s="59">
        <v>31.24</v>
      </c>
      <c r="AB1724" s="60">
        <f ca="1">+O2108</f>
        <v>1.0343076923076918E-2</v>
      </c>
      <c r="AC1724" s="60">
        <f ca="1">+N2108</f>
        <v>0</v>
      </c>
      <c r="AD1724" s="60" t="s">
        <v>319</v>
      </c>
      <c r="AE1724" s="60" t="str">
        <f>+I2081</f>
        <v>EN072</v>
      </c>
      <c r="AF1724" s="106"/>
      <c r="AG1724" s="107"/>
      <c r="AH1724" s="104"/>
    </row>
    <row r="1725" spans="2:38" ht="15" thickBot="1">
      <c r="B1725" s="772" t="s">
        <v>1777</v>
      </c>
      <c r="C1725" s="376">
        <v>1</v>
      </c>
      <c r="D1725" s="771">
        <v>3.2</v>
      </c>
      <c r="E1725" s="104">
        <v>1.6199999999999999E-2</v>
      </c>
      <c r="F1725" s="104"/>
      <c r="I1725" s="524"/>
      <c r="R1725" s="524"/>
      <c r="T1725" s="676"/>
      <c r="U1725" s="56">
        <v>4</v>
      </c>
      <c r="V1725" s="56">
        <v>298030</v>
      </c>
      <c r="W1725" s="56" t="s">
        <v>75</v>
      </c>
      <c r="X1725" s="57">
        <v>46163</v>
      </c>
      <c r="Y1725" s="57">
        <v>46164</v>
      </c>
      <c r="Z1725" s="58">
        <v>0.46597222222222223</v>
      </c>
      <c r="AA1725" s="59">
        <v>31.67</v>
      </c>
      <c r="AB1725" s="60">
        <f ca="1">+O2130</f>
        <v>1.0709999999999999E-2</v>
      </c>
      <c r="AC1725" s="60">
        <f ca="1">+N2130</f>
        <v>0</v>
      </c>
      <c r="AD1725" s="60" t="s">
        <v>319</v>
      </c>
      <c r="AE1725" s="60" t="str">
        <f>+I2111</f>
        <v>EN073</v>
      </c>
      <c r="AF1725" s="106"/>
      <c r="AG1725" s="107"/>
      <c r="AH1725" s="104"/>
    </row>
    <row r="1726" spans="2:38" ht="28.8">
      <c r="B1726" s="772" t="s">
        <v>1778</v>
      </c>
      <c r="C1726" s="376">
        <v>1</v>
      </c>
      <c r="D1726" s="771">
        <v>3.2</v>
      </c>
      <c r="E1726" s="104">
        <v>1.6199999999999999E-2</v>
      </c>
      <c r="F1726" s="104"/>
      <c r="H1726" s="385"/>
      <c r="I1726" s="547" t="s">
        <v>620</v>
      </c>
      <c r="J1726" s="77" t="s">
        <v>63</v>
      </c>
      <c r="K1726" s="507" t="s">
        <v>44</v>
      </c>
      <c r="L1726" s="549" t="s">
        <v>297</v>
      </c>
      <c r="M1726" s="508" t="s">
        <v>292</v>
      </c>
      <c r="N1726" s="545" t="s">
        <v>46</v>
      </c>
      <c r="O1726" s="549" t="s">
        <v>293</v>
      </c>
      <c r="P1726" s="508" t="s">
        <v>294</v>
      </c>
      <c r="Q1726"/>
      <c r="R1726"/>
      <c r="T1726" s="676"/>
      <c r="U1726" s="676">
        <v>5</v>
      </c>
      <c r="V1726" s="56"/>
      <c r="W1726" s="56"/>
      <c r="X1726" s="57"/>
      <c r="Y1726" s="57"/>
      <c r="Z1726" s="58"/>
      <c r="AA1726" s="59"/>
      <c r="AB1726" s="60"/>
      <c r="AC1726" s="60"/>
      <c r="AD1726" s="60"/>
      <c r="AE1726" s="60"/>
      <c r="AF1726" s="106"/>
      <c r="AG1726" s="107"/>
      <c r="AH1726" s="104"/>
      <c r="AJ1726" s="95" t="str">
        <f>+I1726</f>
        <v>EN054</v>
      </c>
      <c r="AK1726" s="96" t="s">
        <v>62</v>
      </c>
    </row>
    <row r="1727" spans="2:38" ht="15" thickBot="1">
      <c r="B1727" s="772" t="s">
        <v>1779</v>
      </c>
      <c r="C1727" s="376">
        <v>1</v>
      </c>
      <c r="D1727" s="771">
        <v>3.2</v>
      </c>
      <c r="E1727" s="104">
        <v>1.6799999999999999E-2</v>
      </c>
      <c r="F1727" s="104"/>
      <c r="H1727" s="386">
        <v>1360</v>
      </c>
      <c r="I1727" s="510">
        <f>IF(H1727="",
   IFERROR(MATCH("**", B:B, 0), ""),
   IFERROR(MATCH("* "&amp;H1727&amp;" *", B:B, 0), "")
)</f>
        <v>1657</v>
      </c>
      <c r="J1727" s="53" t="str" cm="1">
        <f t="array" aca="1" ref="J1727" ca="1">INDIRECT("B" &amp; I1727)</f>
        <v>NIVEL 974 M4 7S AM 1360 09-05-2026</v>
      </c>
      <c r="K1727" s="511">
        <f ca="1">INDEX(D:D, MATCH(J1727, $B:$B, 0))</f>
        <v>3.2</v>
      </c>
      <c r="L1727" s="508">
        <f ca="1">INDEX(E:E, MATCH($J1727, $B:$B, 0))*0.9</f>
        <v>1.035E-2</v>
      </c>
      <c r="M1727" s="508">
        <f ca="1">INDEX(F:F, MATCH($J1727, $B:$B, 0))*0.9</f>
        <v>0</v>
      </c>
      <c r="N1727" s="512">
        <f ca="1">INDEX(G:G, MATCH($J$578, $B:$B, 0))</f>
        <v>0</v>
      </c>
      <c r="O1727" s="512">
        <f ca="1">+IF(L1727=0,N1727*0.9,L1727*0.9)</f>
        <v>9.3150000000000004E-3</v>
      </c>
      <c r="P1727" s="513">
        <f ca="1">+M1727*0.9</f>
        <v>0</v>
      </c>
      <c r="Q1727" s="514" t="str">
        <f t="shared" ref="Q1727:Q1761" ca="1" si="728">+IF(L1727=0,"-","Dump")</f>
        <v>Dump</v>
      </c>
      <c r="R1727" s="515">
        <f t="shared" ref="R1727:R1761" ca="1" si="729">+K1727/4.5</f>
        <v>0.71111111111111114</v>
      </c>
      <c r="T1727" s="676"/>
      <c r="U1727" s="676">
        <v>6</v>
      </c>
      <c r="V1727" s="676"/>
      <c r="W1727" s="56"/>
      <c r="X1727" s="57"/>
      <c r="Y1727" s="57"/>
      <c r="Z1727" s="58"/>
      <c r="AA1727" s="59"/>
      <c r="AB1727" s="60"/>
      <c r="AC1727" s="60"/>
      <c r="AD1727" s="60"/>
      <c r="AE1727" s="60"/>
      <c r="AF1727" s="106"/>
      <c r="AG1727" s="107"/>
      <c r="AH1727" s="104"/>
      <c r="AJ1727" s="520">
        <f ca="1">+K1762-SUMIF(AE:AE, AJ1726, AA:AA)</f>
        <v>-14.369999999999948</v>
      </c>
      <c r="AK1727" s="521">
        <f ca="1">O1762</f>
        <v>1.2203228571428566E-2</v>
      </c>
      <c r="AL1727" s="102">
        <f ca="1">COUNTIF(AE:AE, AJ1726)</f>
        <v>4</v>
      </c>
    </row>
    <row r="1728" spans="2:38" ht="15" thickBot="1">
      <c r="B1728" s="772" t="s">
        <v>1780</v>
      </c>
      <c r="C1728" s="376">
        <v>1</v>
      </c>
      <c r="D1728" s="771">
        <v>3.2</v>
      </c>
      <c r="E1728" s="104">
        <v>1.66E-2</v>
      </c>
      <c r="F1728" s="104"/>
      <c r="H1728" s="386">
        <v>1361</v>
      </c>
      <c r="I1728" s="510">
        <f t="shared" ref="I1728:I1761" si="730">IF(H1728="",
   IFERROR(MATCH("**", B:B, 0), ""),
   IFERROR(MATCH("* "&amp;H1728&amp;" *", B:B, 0), "")
)</f>
        <v>1658</v>
      </c>
      <c r="J1728" s="53" t="str" cm="1">
        <f t="array" aca="1" ref="J1728" ca="1">INDIRECT("B" &amp; I1728)</f>
        <v>NIVEL 974 M4 7S AM 1361 09-05-2026</v>
      </c>
      <c r="K1728" s="511">
        <f t="shared" ref="K1728:K1761" ca="1" si="731">INDEX(D:D, MATCH(J1728, $B:$B, 0))</f>
        <v>3.2</v>
      </c>
      <c r="L1728" s="508">
        <f t="shared" ref="L1728:L1761" ca="1" si="732">INDEX(E:E, MATCH($J1728, $B:$B, 0))*0.9</f>
        <v>1.4220000000000002E-2</v>
      </c>
      <c r="M1728" s="508">
        <f t="shared" ref="M1728:M1761" ca="1" si="733">INDEX(F:F, MATCH($J1728, $B:$B, 0))*0.9</f>
        <v>0</v>
      </c>
      <c r="N1728" s="512">
        <f t="shared" ref="N1728:N1761" ca="1" si="734">INDEX(G:G, MATCH($J$578, $B:$B, 0))</f>
        <v>0</v>
      </c>
      <c r="O1728" s="512">
        <f t="shared" ref="O1728:O1761" ca="1" si="735">+IF(L1728=0,N1728*0.9,L1728*0.9)</f>
        <v>1.2798000000000002E-2</v>
      </c>
      <c r="P1728" s="513">
        <f t="shared" ref="P1728:P1761" ca="1" si="736">+M1728*0.9</f>
        <v>0</v>
      </c>
      <c r="Q1728" s="514" t="str">
        <f t="shared" ca="1" si="728"/>
        <v>Dump</v>
      </c>
      <c r="R1728" s="515">
        <f t="shared" ca="1" si="729"/>
        <v>0.71111111111111114</v>
      </c>
      <c r="T1728" s="676"/>
      <c r="U1728" s="676">
        <v>7</v>
      </c>
      <c r="V1728" s="676"/>
      <c r="W1728" s="56"/>
      <c r="X1728" s="57"/>
      <c r="Y1728" s="57"/>
      <c r="Z1728" s="58"/>
      <c r="AA1728" s="109"/>
      <c r="AB1728" s="60"/>
      <c r="AC1728" s="60"/>
      <c r="AD1728" s="60"/>
      <c r="AE1728" s="60"/>
      <c r="AF1728" s="106"/>
      <c r="AG1728" s="107"/>
      <c r="AH1728" s="104"/>
      <c r="AJ1728" s="105" t="s">
        <v>83</v>
      </c>
      <c r="AK1728" s="101"/>
    </row>
    <row r="1729" spans="2:34">
      <c r="B1729" s="772" t="s">
        <v>1781</v>
      </c>
      <c r="C1729" s="376">
        <v>1</v>
      </c>
      <c r="D1729" s="771">
        <v>3.2</v>
      </c>
      <c r="E1729" s="104">
        <v>2.2599999999999999E-2</v>
      </c>
      <c r="F1729" s="104"/>
      <c r="H1729" s="386">
        <v>1362</v>
      </c>
      <c r="I1729" s="510">
        <f t="shared" si="730"/>
        <v>1659</v>
      </c>
      <c r="J1729" s="53" t="str" cm="1">
        <f t="array" aca="1" ref="J1729" ca="1">INDIRECT("B" &amp; I1729)</f>
        <v>NIVEL 974 M4 7S AM 1362 09-05-2026</v>
      </c>
      <c r="K1729" s="511">
        <f t="shared" ca="1" si="731"/>
        <v>3.2</v>
      </c>
      <c r="L1729" s="508">
        <f t="shared" ca="1" si="732"/>
        <v>1.3769999999999999E-2</v>
      </c>
      <c r="M1729" s="508">
        <f t="shared" ca="1" si="733"/>
        <v>0</v>
      </c>
      <c r="N1729" s="512">
        <f t="shared" ca="1" si="734"/>
        <v>0</v>
      </c>
      <c r="O1729" s="512">
        <f t="shared" ca="1" si="735"/>
        <v>1.2393E-2</v>
      </c>
      <c r="P1729" s="513">
        <f t="shared" ca="1" si="736"/>
        <v>0</v>
      </c>
      <c r="Q1729" s="514" t="str">
        <f t="shared" ca="1" si="728"/>
        <v>Dump</v>
      </c>
      <c r="R1729" s="515">
        <f t="shared" ca="1" si="729"/>
        <v>0.71111111111111114</v>
      </c>
      <c r="T1729" s="676"/>
      <c r="U1729" s="676">
        <v>8</v>
      </c>
      <c r="V1729" s="676"/>
      <c r="W1729" s="56"/>
      <c r="X1729" s="57"/>
      <c r="Y1729" s="57"/>
      <c r="Z1729" s="62"/>
      <c r="AA1729" s="109"/>
      <c r="AB1729" s="60"/>
      <c r="AC1729" s="60"/>
      <c r="AD1729" s="60"/>
      <c r="AE1729" s="60"/>
      <c r="AF1729" s="106"/>
      <c r="AG1729" s="107"/>
      <c r="AH1729" s="104"/>
    </row>
    <row r="1730" spans="2:34">
      <c r="B1730" s="772" t="s">
        <v>1782</v>
      </c>
      <c r="C1730" s="376">
        <v>1</v>
      </c>
      <c r="D1730" s="771">
        <v>3.2</v>
      </c>
      <c r="E1730" s="104">
        <v>1.6500000000000001E-2</v>
      </c>
      <c r="F1730" s="104"/>
      <c r="H1730" s="386">
        <v>1363</v>
      </c>
      <c r="I1730" s="510">
        <f t="shared" si="730"/>
        <v>1660</v>
      </c>
      <c r="J1730" s="53" t="str" cm="1">
        <f t="array" aca="1" ref="J1730" ca="1">INDIRECT("B" &amp; I1730)</f>
        <v>NIVEL 974 M4 7S AM 1363 09-05-2026</v>
      </c>
      <c r="K1730" s="511">
        <f t="shared" ca="1" si="731"/>
        <v>3.2</v>
      </c>
      <c r="L1730" s="508">
        <f t="shared" ca="1" si="732"/>
        <v>1.4220000000000002E-2</v>
      </c>
      <c r="M1730" s="508">
        <f t="shared" ca="1" si="733"/>
        <v>0</v>
      </c>
      <c r="N1730" s="512">
        <f t="shared" ca="1" si="734"/>
        <v>0</v>
      </c>
      <c r="O1730" s="512">
        <f t="shared" ca="1" si="735"/>
        <v>1.2798000000000002E-2</v>
      </c>
      <c r="P1730" s="513">
        <f t="shared" ca="1" si="736"/>
        <v>0</v>
      </c>
      <c r="Q1730" s="514" t="str">
        <f t="shared" ca="1" si="728"/>
        <v>Dump</v>
      </c>
      <c r="R1730" s="515">
        <f t="shared" ca="1" si="729"/>
        <v>0.71111111111111114</v>
      </c>
      <c r="T1730" s="674"/>
      <c r="U1730" s="676">
        <v>9</v>
      </c>
      <c r="V1730" s="676"/>
      <c r="W1730" s="676"/>
      <c r="X1730" s="57"/>
      <c r="Y1730" s="57"/>
      <c r="Z1730" s="62"/>
      <c r="AA1730" s="59"/>
      <c r="AB1730" s="60"/>
      <c r="AC1730" s="60"/>
      <c r="AD1730" s="60"/>
      <c r="AE1730" s="60"/>
      <c r="AF1730" s="106"/>
      <c r="AG1730" s="107"/>
      <c r="AH1730" s="104"/>
    </row>
    <row r="1731" spans="2:34">
      <c r="B1731" s="772" t="s">
        <v>1783</v>
      </c>
      <c r="C1731" s="376">
        <v>1</v>
      </c>
      <c r="D1731" s="771">
        <v>3.2</v>
      </c>
      <c r="E1731" s="104">
        <v>1.54E-2</v>
      </c>
      <c r="F1731" s="104"/>
      <c r="H1731" s="386">
        <v>1364</v>
      </c>
      <c r="I1731" s="510">
        <f t="shared" si="730"/>
        <v>1661</v>
      </c>
      <c r="J1731" s="53" t="str" cm="1">
        <f t="array" aca="1" ref="J1731" ca="1">INDIRECT("B" &amp; I1731)</f>
        <v>NIVEL 974 M4 7S AM 1364 09-05-2026</v>
      </c>
      <c r="K1731" s="511">
        <f t="shared" ca="1" si="731"/>
        <v>3.2</v>
      </c>
      <c r="L1731" s="508">
        <f t="shared" ca="1" si="732"/>
        <v>1.6470000000000002E-2</v>
      </c>
      <c r="M1731" s="508">
        <f t="shared" ca="1" si="733"/>
        <v>0</v>
      </c>
      <c r="N1731" s="512">
        <f t="shared" ca="1" si="734"/>
        <v>0</v>
      </c>
      <c r="O1731" s="512">
        <f t="shared" ca="1" si="735"/>
        <v>1.4823000000000003E-2</v>
      </c>
      <c r="P1731" s="513">
        <f t="shared" ca="1" si="736"/>
        <v>0</v>
      </c>
      <c r="Q1731" s="514" t="str">
        <f t="shared" ca="1" si="728"/>
        <v>Dump</v>
      </c>
      <c r="R1731" s="515">
        <f t="shared" ca="1" si="729"/>
        <v>0.71111111111111114</v>
      </c>
      <c r="T1731" s="674"/>
      <c r="U1731" s="676">
        <v>10</v>
      </c>
      <c r="V1731" s="676"/>
      <c r="W1731" s="676"/>
      <c r="X1731" s="57"/>
      <c r="Y1731" s="57"/>
      <c r="Z1731" s="62"/>
      <c r="AA1731" s="63"/>
      <c r="AB1731" s="60"/>
      <c r="AC1731" s="60"/>
      <c r="AD1731" s="60"/>
      <c r="AE1731" s="60"/>
      <c r="AF1731" s="106"/>
      <c r="AG1731" s="107"/>
      <c r="AH1731" s="104"/>
    </row>
    <row r="1732" spans="2:34" ht="15" thickBot="1">
      <c r="B1732" s="772" t="s">
        <v>1784</v>
      </c>
      <c r="C1732" s="376">
        <v>1</v>
      </c>
      <c r="D1732" s="771">
        <v>3.2</v>
      </c>
      <c r="E1732" s="104">
        <v>1.49E-2</v>
      </c>
      <c r="F1732" s="104"/>
      <c r="H1732" s="386">
        <v>1365</v>
      </c>
      <c r="I1732" s="510">
        <f t="shared" si="730"/>
        <v>1662</v>
      </c>
      <c r="J1732" s="53" t="str" cm="1">
        <f t="array" aca="1" ref="J1732" ca="1">INDIRECT("B" &amp; I1732)</f>
        <v>NIVEL 974 M4 7S AM 1365 09-05-2026</v>
      </c>
      <c r="K1732" s="511">
        <f t="shared" ca="1" si="731"/>
        <v>3.2</v>
      </c>
      <c r="L1732" s="508">
        <f t="shared" ca="1" si="732"/>
        <v>1.6109999999999999E-2</v>
      </c>
      <c r="M1732" s="508">
        <f t="shared" ca="1" si="733"/>
        <v>0</v>
      </c>
      <c r="N1732" s="512">
        <f t="shared" ca="1" si="734"/>
        <v>0</v>
      </c>
      <c r="O1732" s="512">
        <f t="shared" ca="1" si="735"/>
        <v>1.4499E-2</v>
      </c>
      <c r="P1732" s="513">
        <f t="shared" ca="1" si="736"/>
        <v>0</v>
      </c>
      <c r="Q1732" s="514" t="str">
        <f t="shared" ca="1" si="728"/>
        <v>Dump</v>
      </c>
      <c r="R1732" s="515">
        <f t="shared" ca="1" si="729"/>
        <v>0.71111111111111114</v>
      </c>
      <c r="T1732" s="674"/>
      <c r="U1732" s="676">
        <v>11</v>
      </c>
      <c r="V1732" s="676"/>
      <c r="W1732" s="676"/>
      <c r="X1732" s="57"/>
      <c r="Y1732" s="57"/>
      <c r="Z1732" s="62"/>
      <c r="AA1732" s="63"/>
      <c r="AB1732" s="60"/>
      <c r="AC1732" s="60"/>
      <c r="AD1732" s="60"/>
      <c r="AE1732" s="60"/>
      <c r="AF1732" s="106"/>
      <c r="AG1732" s="674"/>
      <c r="AH1732" s="674"/>
    </row>
    <row r="1733" spans="2:34" ht="15" thickBot="1">
      <c r="B1733" s="772" t="s">
        <v>1785</v>
      </c>
      <c r="C1733" s="376">
        <v>1</v>
      </c>
      <c r="D1733" s="771">
        <v>3.2</v>
      </c>
      <c r="E1733" s="104">
        <v>1.44E-2</v>
      </c>
      <c r="F1733" s="104"/>
      <c r="H1733" s="386">
        <v>1366</v>
      </c>
      <c r="I1733" s="510">
        <f t="shared" si="730"/>
        <v>1663</v>
      </c>
      <c r="J1733" s="53" t="str" cm="1">
        <f t="array" aca="1" ref="J1733" ca="1">INDIRECT("B" &amp; I1733)</f>
        <v>NIVEL 974 M4 7S AM 1366 09-05-2026</v>
      </c>
      <c r="K1733" s="511">
        <f t="shared" ca="1" si="731"/>
        <v>3.2</v>
      </c>
      <c r="L1733" s="508">
        <f t="shared" ca="1" si="732"/>
        <v>1.26E-2</v>
      </c>
      <c r="M1733" s="508">
        <f t="shared" ca="1" si="733"/>
        <v>0</v>
      </c>
      <c r="N1733" s="512">
        <f t="shared" ca="1" si="734"/>
        <v>0</v>
      </c>
      <c r="O1733" s="512">
        <f t="shared" ca="1" si="735"/>
        <v>1.1340000000000001E-2</v>
      </c>
      <c r="P1733" s="513">
        <f t="shared" ca="1" si="736"/>
        <v>0</v>
      </c>
      <c r="Q1733" s="514" t="str">
        <f t="shared" ca="1" si="728"/>
        <v>Dump</v>
      </c>
      <c r="R1733" s="515">
        <f t="shared" ca="1" si="729"/>
        <v>0.71111111111111114</v>
      </c>
      <c r="T1733" s="674"/>
      <c r="U1733" s="674"/>
      <c r="V1733" s="674"/>
      <c r="W1733" s="674"/>
      <c r="X1733" s="674"/>
      <c r="Y1733" s="674"/>
      <c r="Z1733" s="674"/>
      <c r="AA1733" s="64">
        <f>SUM(AA1722:AA1732)</f>
        <v>126.44</v>
      </c>
      <c r="AB1733" s="624">
        <f ca="1">+SUMPRODUCT(AA1722:AA1732,AB1722:AB1732)/AA1733</f>
        <v>1.1919536673912731E-2</v>
      </c>
      <c r="AC1733" s="66" t="e">
        <f ca="1">+SUMPRODUCT(Z1722:Z1732,AC1722:AC1732)/Z1733</f>
        <v>#DIV/0!</v>
      </c>
      <c r="AD1733" s="66">
        <f>+SUMPRODUCT(AA1722:AA1732,AD1722:AD1732)/AA1733</f>
        <v>0</v>
      </c>
      <c r="AE1733" s="67"/>
      <c r="AF1733" s="110">
        <v>0</v>
      </c>
      <c r="AG1733" s="674"/>
      <c r="AH1733" s="674"/>
    </row>
    <row r="1734" spans="2:34">
      <c r="B1734" s="772" t="s">
        <v>1786</v>
      </c>
      <c r="C1734" s="376">
        <v>1</v>
      </c>
      <c r="D1734" s="771">
        <v>3.2</v>
      </c>
      <c r="E1734" s="104">
        <v>1.17E-2</v>
      </c>
      <c r="F1734" s="104"/>
      <c r="H1734" s="386">
        <v>1367</v>
      </c>
      <c r="I1734" s="510">
        <f t="shared" si="730"/>
        <v>1664</v>
      </c>
      <c r="J1734" s="53" t="str" cm="1">
        <f t="array" aca="1" ref="J1734" ca="1">INDIRECT("B" &amp; I1734)</f>
        <v>NIVEL 974 M4 7S AM 1367 09-05-2026</v>
      </c>
      <c r="K1734" s="511">
        <f t="shared" ca="1" si="731"/>
        <v>3.2</v>
      </c>
      <c r="L1734" s="508">
        <f t="shared" ca="1" si="732"/>
        <v>1.512E-2</v>
      </c>
      <c r="M1734" s="508">
        <f t="shared" ca="1" si="733"/>
        <v>0</v>
      </c>
      <c r="N1734" s="512">
        <f t="shared" ca="1" si="734"/>
        <v>0</v>
      </c>
      <c r="O1734" s="512">
        <f t="shared" ca="1" si="735"/>
        <v>1.3608E-2</v>
      </c>
      <c r="P1734" s="513">
        <f t="shared" ca="1" si="736"/>
        <v>0</v>
      </c>
      <c r="Q1734" s="514" t="str">
        <f t="shared" ca="1" si="728"/>
        <v>Dump</v>
      </c>
      <c r="R1734" s="515">
        <f t="shared" ca="1" si="729"/>
        <v>0.71111111111111114</v>
      </c>
      <c r="T1734" s="674"/>
      <c r="U1734" s="674"/>
      <c r="V1734" s="674"/>
      <c r="W1734" s="674"/>
      <c r="X1734" s="674"/>
      <c r="Y1734" s="674"/>
      <c r="Z1734" s="674"/>
      <c r="AA1734" s="674"/>
      <c r="AB1734" s="674"/>
      <c r="AC1734" s="674"/>
      <c r="AD1734" s="674"/>
      <c r="AE1734" s="674"/>
      <c r="AF1734" s="674"/>
      <c r="AG1734" s="674"/>
    </row>
    <row r="1735" spans="2:34" ht="28.8">
      <c r="B1735" s="772" t="s">
        <v>1787</v>
      </c>
      <c r="C1735" s="376">
        <v>1</v>
      </c>
      <c r="D1735" s="771">
        <v>3.2</v>
      </c>
      <c r="E1735" s="104">
        <v>1.54E-2</v>
      </c>
      <c r="F1735" s="104"/>
      <c r="H1735" s="386">
        <v>1368</v>
      </c>
      <c r="I1735" s="510">
        <f t="shared" si="730"/>
        <v>1665</v>
      </c>
      <c r="J1735" s="53" t="str" cm="1">
        <f t="array" aca="1" ref="J1735" ca="1">INDIRECT("B" &amp; I1735)</f>
        <v>NIVEL 974 M4 7S AM 1368 09-05-2026</v>
      </c>
      <c r="K1735" s="511">
        <f t="shared" ca="1" si="731"/>
        <v>3.2</v>
      </c>
      <c r="L1735" s="508">
        <f t="shared" ca="1" si="732"/>
        <v>1.026E-2</v>
      </c>
      <c r="M1735" s="508">
        <f t="shared" ca="1" si="733"/>
        <v>0</v>
      </c>
      <c r="N1735" s="512">
        <f t="shared" ca="1" si="734"/>
        <v>0</v>
      </c>
      <c r="O1735" s="512">
        <f t="shared" ca="1" si="735"/>
        <v>9.2340000000000009E-3</v>
      </c>
      <c r="P1735" s="513">
        <f t="shared" ca="1" si="736"/>
        <v>0</v>
      </c>
      <c r="Q1735" s="514" t="str">
        <f t="shared" ca="1" si="728"/>
        <v>Dump</v>
      </c>
      <c r="R1735" s="515">
        <f t="shared" ca="1" si="729"/>
        <v>0.71111111111111114</v>
      </c>
      <c r="T1735" s="47" t="s">
        <v>48</v>
      </c>
      <c r="U1735" s="48" t="s">
        <v>49</v>
      </c>
      <c r="V1735" s="48" t="s">
        <v>50</v>
      </c>
      <c r="W1735" s="48" t="s">
        <v>51</v>
      </c>
      <c r="X1735" s="49" t="s">
        <v>52</v>
      </c>
      <c r="Y1735" s="49" t="s">
        <v>53</v>
      </c>
      <c r="Z1735" s="48" t="s">
        <v>54</v>
      </c>
      <c r="AA1735" s="50" t="s">
        <v>55</v>
      </c>
      <c r="AB1735" s="48" t="s">
        <v>56</v>
      </c>
      <c r="AC1735" s="51" t="s">
        <v>12</v>
      </c>
      <c r="AD1735" s="51" t="s">
        <v>295</v>
      </c>
      <c r="AE1735" s="48" t="s">
        <v>57</v>
      </c>
      <c r="AF1735" s="48" t="s">
        <v>66</v>
      </c>
      <c r="AG1735" s="48" t="s">
        <v>67</v>
      </c>
      <c r="AH1735" s="48" t="s">
        <v>68</v>
      </c>
    </row>
    <row r="1736" spans="2:34">
      <c r="B1736" s="772" t="s">
        <v>1788</v>
      </c>
      <c r="C1736" s="376">
        <v>1</v>
      </c>
      <c r="D1736" s="771">
        <v>3.2</v>
      </c>
      <c r="E1736" s="104">
        <v>1.0800000000000001E-2</v>
      </c>
      <c r="F1736" s="104"/>
      <c r="H1736" s="386">
        <v>1369</v>
      </c>
      <c r="I1736" s="510">
        <f t="shared" si="730"/>
        <v>1666</v>
      </c>
      <c r="J1736" s="53" t="str" cm="1">
        <f t="array" aca="1" ref="J1736" ca="1">INDIRECT("B" &amp; I1736)</f>
        <v>NIVEL 974 M4 7S AM 1369 09-05-2026</v>
      </c>
      <c r="K1736" s="511">
        <f t="shared" ca="1" si="731"/>
        <v>3.2</v>
      </c>
      <c r="L1736" s="508">
        <f t="shared" ca="1" si="732"/>
        <v>1.341E-2</v>
      </c>
      <c r="M1736" s="508">
        <f t="shared" ca="1" si="733"/>
        <v>0</v>
      </c>
      <c r="N1736" s="512">
        <f t="shared" ca="1" si="734"/>
        <v>0</v>
      </c>
      <c r="O1736" s="512">
        <f t="shared" ca="1" si="735"/>
        <v>1.2069E-2</v>
      </c>
      <c r="P1736" s="513">
        <f t="shared" ca="1" si="736"/>
        <v>0</v>
      </c>
      <c r="Q1736" s="514" t="str">
        <f t="shared" ca="1" si="728"/>
        <v>Dump</v>
      </c>
      <c r="R1736" s="515">
        <f t="shared" ca="1" si="729"/>
        <v>0.71111111111111114</v>
      </c>
      <c r="T1736" s="648">
        <v>50073</v>
      </c>
      <c r="U1736" s="56">
        <v>1</v>
      </c>
      <c r="V1736" s="56">
        <v>298058</v>
      </c>
      <c r="W1736" s="56" t="s">
        <v>60</v>
      </c>
      <c r="X1736" s="57">
        <v>46167</v>
      </c>
      <c r="Y1736" s="57">
        <v>46167</v>
      </c>
      <c r="Z1736" s="58">
        <v>0.68819444444444444</v>
      </c>
      <c r="AA1736" s="59">
        <v>30.85</v>
      </c>
      <c r="AB1736" s="60">
        <f ca="1">+O2158</f>
        <v>1.1768624999999998E-2</v>
      </c>
      <c r="AC1736" s="60">
        <f ca="1">+N2158</f>
        <v>0</v>
      </c>
      <c r="AD1736" s="60" t="s">
        <v>319</v>
      </c>
      <c r="AE1736" s="60" t="str">
        <f>+I2133</f>
        <v>EN074</v>
      </c>
      <c r="AF1736" s="106"/>
      <c r="AG1736" s="107">
        <f ca="1">+AF1747-AB1747</f>
        <v>-1.2687597084798307E-2</v>
      </c>
      <c r="AH1736" s="104">
        <f ca="1">+(AF1747-AB1747)/AB1747</f>
        <v>-1</v>
      </c>
    </row>
    <row r="1737" spans="2:34">
      <c r="B1737" s="772" t="s">
        <v>1789</v>
      </c>
      <c r="C1737" s="376">
        <v>1</v>
      </c>
      <c r="D1737" s="771">
        <v>3.2</v>
      </c>
      <c r="E1737" s="104">
        <v>1.38E-2</v>
      </c>
      <c r="F1737" s="104"/>
      <c r="H1737" s="386">
        <v>1370</v>
      </c>
      <c r="I1737" s="510">
        <f t="shared" si="730"/>
        <v>1667</v>
      </c>
      <c r="J1737" s="53" t="str" cm="1">
        <f t="array" aca="1" ref="J1737" ca="1">INDIRECT("B" &amp; I1737)</f>
        <v>NIVEL 974 M4 7S AM 1370 09-05-2026</v>
      </c>
      <c r="K1737" s="511">
        <f t="shared" ca="1" si="731"/>
        <v>3.2</v>
      </c>
      <c r="L1737" s="508">
        <f t="shared" ca="1" si="732"/>
        <v>1.179E-2</v>
      </c>
      <c r="M1737" s="508">
        <f t="shared" ca="1" si="733"/>
        <v>0</v>
      </c>
      <c r="N1737" s="512">
        <f t="shared" ca="1" si="734"/>
        <v>0</v>
      </c>
      <c r="O1737" s="512">
        <f t="shared" ca="1" si="735"/>
        <v>1.0611000000000001E-2</v>
      </c>
      <c r="P1737" s="513">
        <f t="shared" ca="1" si="736"/>
        <v>0</v>
      </c>
      <c r="Q1737" s="514" t="str">
        <f t="shared" ca="1" si="728"/>
        <v>Dump</v>
      </c>
      <c r="R1737" s="515">
        <f t="shared" ca="1" si="729"/>
        <v>0.71111111111111114</v>
      </c>
      <c r="T1737" s="413" t="s">
        <v>224</v>
      </c>
      <c r="U1737" s="56">
        <v>2</v>
      </c>
      <c r="V1737" s="56">
        <v>298068</v>
      </c>
      <c r="W1737" s="56" t="s">
        <v>78</v>
      </c>
      <c r="X1737" s="57">
        <v>46167</v>
      </c>
      <c r="Y1737" s="57">
        <v>46168</v>
      </c>
      <c r="Z1737" s="58">
        <v>0.44097222222222221</v>
      </c>
      <c r="AA1737" s="59">
        <v>32.36</v>
      </c>
      <c r="AB1737" s="60">
        <f ca="1">+O2184</f>
        <v>1.2267818181818178E-2</v>
      </c>
      <c r="AC1737" s="60">
        <f ca="1">+N2184</f>
        <v>0</v>
      </c>
      <c r="AD1737" s="60" t="s">
        <v>319</v>
      </c>
      <c r="AE1737" s="60" t="str">
        <f>+I2161</f>
        <v>EN075</v>
      </c>
      <c r="AF1737" s="106"/>
      <c r="AG1737" s="107"/>
      <c r="AH1737" s="104"/>
    </row>
    <row r="1738" spans="2:34">
      <c r="B1738" s="772" t="s">
        <v>1790</v>
      </c>
      <c r="C1738" s="376">
        <v>1</v>
      </c>
      <c r="D1738" s="771">
        <v>3.2</v>
      </c>
      <c r="E1738" s="104">
        <v>1.01E-2</v>
      </c>
      <c r="F1738" s="104"/>
      <c r="H1738" s="386">
        <v>1371</v>
      </c>
      <c r="I1738" s="510">
        <f t="shared" si="730"/>
        <v>1668</v>
      </c>
      <c r="J1738" s="53" t="str" cm="1">
        <f t="array" aca="1" ref="J1738" ca="1">INDIRECT("B" &amp; I1738)</f>
        <v>NIVEL 974 M4 7S AM 1371 09-05-2026</v>
      </c>
      <c r="K1738" s="511">
        <f t="shared" ca="1" si="731"/>
        <v>3.2</v>
      </c>
      <c r="L1738" s="508">
        <f t="shared" ca="1" si="732"/>
        <v>1.6739999999999998E-2</v>
      </c>
      <c r="M1738" s="508">
        <f t="shared" ca="1" si="733"/>
        <v>0</v>
      </c>
      <c r="N1738" s="512">
        <f t="shared" ca="1" si="734"/>
        <v>0</v>
      </c>
      <c r="O1738" s="512">
        <f t="shared" ca="1" si="735"/>
        <v>1.5065999999999998E-2</v>
      </c>
      <c r="P1738" s="513">
        <f t="shared" ca="1" si="736"/>
        <v>0</v>
      </c>
      <c r="Q1738" s="514" t="str">
        <f t="shared" ca="1" si="728"/>
        <v>Dump</v>
      </c>
      <c r="R1738" s="515">
        <f t="shared" ca="1" si="729"/>
        <v>0.71111111111111114</v>
      </c>
      <c r="T1738" s="676"/>
      <c r="U1738" s="56">
        <v>3</v>
      </c>
      <c r="V1738" s="56">
        <v>298084</v>
      </c>
      <c r="W1738" s="56" t="s">
        <v>247</v>
      </c>
      <c r="X1738" s="57">
        <v>46168</v>
      </c>
      <c r="Y1738" s="57">
        <v>46168</v>
      </c>
      <c r="Z1738" s="58">
        <v>0.67777777777777781</v>
      </c>
      <c r="AA1738" s="59">
        <v>33.32</v>
      </c>
      <c r="AB1738" s="60">
        <f ca="1">+O2202</f>
        <v>1.4117142857142859E-2</v>
      </c>
      <c r="AC1738" s="60">
        <f ca="1">+N2202</f>
        <v>0</v>
      </c>
      <c r="AD1738" s="60" t="s">
        <v>319</v>
      </c>
      <c r="AE1738" s="60" t="str">
        <f>+I2187</f>
        <v>EN076</v>
      </c>
      <c r="AF1738" s="106"/>
      <c r="AG1738" s="107"/>
      <c r="AH1738" s="104"/>
    </row>
    <row r="1739" spans="2:34">
      <c r="B1739" s="772" t="s">
        <v>1791</v>
      </c>
      <c r="C1739" s="376">
        <v>1</v>
      </c>
      <c r="D1739" s="771">
        <v>3.2</v>
      </c>
      <c r="E1739" s="104">
        <v>1.17E-2</v>
      </c>
      <c r="F1739" s="104"/>
      <c r="H1739" s="386">
        <v>1372</v>
      </c>
      <c r="I1739" s="510">
        <f t="shared" si="730"/>
        <v>1669</v>
      </c>
      <c r="J1739" s="53" t="str" cm="1">
        <f t="array" aca="1" ref="J1739" ca="1">INDIRECT("B" &amp; I1739)</f>
        <v>NIVEL 974 M4 7S L31 AM 1372 09-05-2026</v>
      </c>
      <c r="K1739" s="511">
        <f t="shared" ca="1" si="731"/>
        <v>3.2</v>
      </c>
      <c r="L1739" s="508">
        <f t="shared" ca="1" si="732"/>
        <v>1.116E-2</v>
      </c>
      <c r="M1739" s="508">
        <f t="shared" ca="1" si="733"/>
        <v>0</v>
      </c>
      <c r="N1739" s="512">
        <f t="shared" ca="1" si="734"/>
        <v>0</v>
      </c>
      <c r="O1739" s="512">
        <f t="shared" ca="1" si="735"/>
        <v>1.0044000000000001E-2</v>
      </c>
      <c r="P1739" s="513">
        <f t="shared" ca="1" si="736"/>
        <v>0</v>
      </c>
      <c r="Q1739" s="514" t="str">
        <f t="shared" ca="1" si="728"/>
        <v>Dump</v>
      </c>
      <c r="R1739" s="515">
        <f t="shared" ca="1" si="729"/>
        <v>0.71111111111111114</v>
      </c>
      <c r="T1739" s="676"/>
      <c r="U1739" s="56">
        <v>4</v>
      </c>
      <c r="V1739" s="56">
        <v>298092</v>
      </c>
      <c r="W1739" s="56" t="s">
        <v>75</v>
      </c>
      <c r="X1739" s="57">
        <v>46168</v>
      </c>
      <c r="Y1739" s="57">
        <v>46169</v>
      </c>
      <c r="Z1739" s="58">
        <v>0.46944444444444444</v>
      </c>
      <c r="AA1739" s="59">
        <v>33.159999999999997</v>
      </c>
      <c r="AB1739" s="60">
        <f ca="1">+O2222</f>
        <v>1.2515759599332221E-2</v>
      </c>
      <c r="AC1739" s="60">
        <f ca="1">+N2222</f>
        <v>0</v>
      </c>
      <c r="AD1739" s="60" t="s">
        <v>319</v>
      </c>
      <c r="AE1739" s="60" t="str">
        <f>+I2205</f>
        <v>EN077</v>
      </c>
      <c r="AF1739" s="106"/>
      <c r="AG1739" s="107"/>
      <c r="AH1739" s="104"/>
    </row>
    <row r="1740" spans="2:34">
      <c r="B1740" s="772" t="s">
        <v>1792</v>
      </c>
      <c r="C1740" s="376">
        <v>1</v>
      </c>
      <c r="D1740" s="771">
        <v>3.2</v>
      </c>
      <c r="E1740" s="104">
        <v>1.3100000000000001E-2</v>
      </c>
      <c r="F1740" s="104"/>
      <c r="H1740" s="386">
        <v>1373</v>
      </c>
      <c r="I1740" s="510">
        <f t="shared" si="730"/>
        <v>1670</v>
      </c>
      <c r="J1740" s="53" t="str" cm="1">
        <f t="array" aca="1" ref="J1740" ca="1">INDIRECT("B" &amp; I1740)</f>
        <v>NIVEL 974 M4 7S L31 AM 1373 09-05-2026</v>
      </c>
      <c r="K1740" s="511">
        <f t="shared" ca="1" si="731"/>
        <v>3.2</v>
      </c>
      <c r="L1740" s="508">
        <f t="shared" ca="1" si="732"/>
        <v>1.1429999999999999E-2</v>
      </c>
      <c r="M1740" s="508">
        <f t="shared" ca="1" si="733"/>
        <v>0</v>
      </c>
      <c r="N1740" s="512">
        <f t="shared" ca="1" si="734"/>
        <v>0</v>
      </c>
      <c r="O1740" s="512">
        <f t="shared" ca="1" si="735"/>
        <v>1.0286999999999999E-2</v>
      </c>
      <c r="P1740" s="513">
        <f t="shared" ca="1" si="736"/>
        <v>0</v>
      </c>
      <c r="Q1740" s="514" t="str">
        <f t="shared" ca="1" si="728"/>
        <v>Dump</v>
      </c>
      <c r="R1740" s="515">
        <f t="shared" ca="1" si="729"/>
        <v>0.71111111111111114</v>
      </c>
      <c r="T1740" s="676"/>
      <c r="U1740" s="676">
        <v>5</v>
      </c>
      <c r="V1740" s="56"/>
      <c r="W1740" s="56"/>
      <c r="X1740" s="57"/>
      <c r="Y1740" s="57"/>
      <c r="Z1740" s="58"/>
      <c r="AA1740" s="59"/>
      <c r="AB1740" s="60"/>
      <c r="AC1740" s="60"/>
      <c r="AD1740" s="60"/>
      <c r="AE1740" s="60"/>
      <c r="AF1740" s="106"/>
      <c r="AG1740" s="107"/>
      <c r="AH1740" s="104"/>
    </row>
    <row r="1741" spans="2:34">
      <c r="B1741" s="772" t="s">
        <v>1793</v>
      </c>
      <c r="C1741" s="376">
        <v>1</v>
      </c>
      <c r="D1741" s="771">
        <v>3.2</v>
      </c>
      <c r="E1741" s="104">
        <v>1.44E-2</v>
      </c>
      <c r="F1741" s="104"/>
      <c r="H1741" s="386">
        <v>1374</v>
      </c>
      <c r="I1741" s="510">
        <f t="shared" si="730"/>
        <v>1671</v>
      </c>
      <c r="J1741" s="53" t="str" cm="1">
        <f t="array" aca="1" ref="J1741" ca="1">INDIRECT("B" &amp; I1741)</f>
        <v>NIVEL 974 M4 7S L31 AM 1374 09-05-2026</v>
      </c>
      <c r="K1741" s="511">
        <f t="shared" ca="1" si="731"/>
        <v>3.2</v>
      </c>
      <c r="L1741" s="508">
        <f t="shared" ca="1" si="732"/>
        <v>1.188E-2</v>
      </c>
      <c r="M1741" s="508">
        <f t="shared" ca="1" si="733"/>
        <v>0</v>
      </c>
      <c r="N1741" s="512">
        <f t="shared" ca="1" si="734"/>
        <v>0</v>
      </c>
      <c r="O1741" s="512">
        <f t="shared" ca="1" si="735"/>
        <v>1.0692E-2</v>
      </c>
      <c r="P1741" s="513">
        <f t="shared" ca="1" si="736"/>
        <v>0</v>
      </c>
      <c r="Q1741" s="514" t="str">
        <f t="shared" ca="1" si="728"/>
        <v>Dump</v>
      </c>
      <c r="R1741" s="515">
        <f t="shared" ca="1" si="729"/>
        <v>0.71111111111111114</v>
      </c>
      <c r="T1741" s="676"/>
      <c r="U1741" s="676">
        <v>6</v>
      </c>
      <c r="V1741" s="676"/>
      <c r="W1741" s="56"/>
      <c r="X1741" s="57"/>
      <c r="Y1741" s="57"/>
      <c r="Z1741" s="58"/>
      <c r="AA1741" s="59"/>
      <c r="AB1741" s="60"/>
      <c r="AC1741" s="60"/>
      <c r="AD1741" s="60"/>
      <c r="AE1741" s="60"/>
      <c r="AF1741" s="106"/>
      <c r="AG1741" s="107"/>
      <c r="AH1741" s="104"/>
    </row>
    <row r="1742" spans="2:34">
      <c r="B1742" s="772" t="s">
        <v>1794</v>
      </c>
      <c r="C1742" s="376">
        <v>1</v>
      </c>
      <c r="D1742" s="771">
        <v>3.2</v>
      </c>
      <c r="E1742" s="104">
        <v>1.2699999999999999E-2</v>
      </c>
      <c r="F1742" s="104"/>
      <c r="H1742" s="386">
        <v>1375</v>
      </c>
      <c r="I1742" s="510">
        <f t="shared" si="730"/>
        <v>1672</v>
      </c>
      <c r="J1742" s="53" t="str" cm="1">
        <f t="array" aca="1" ref="J1742" ca="1">INDIRECT("B" &amp; I1742)</f>
        <v>NIVEL 974 M4 7S L31 AM 1375 09-05-2026</v>
      </c>
      <c r="K1742" s="511">
        <f t="shared" ca="1" si="731"/>
        <v>3.2</v>
      </c>
      <c r="L1742" s="508">
        <f t="shared" ca="1" si="732"/>
        <v>1.1340000000000001E-2</v>
      </c>
      <c r="M1742" s="508">
        <f t="shared" ca="1" si="733"/>
        <v>0</v>
      </c>
      <c r="N1742" s="512">
        <f t="shared" ca="1" si="734"/>
        <v>0</v>
      </c>
      <c r="O1742" s="512">
        <f t="shared" ca="1" si="735"/>
        <v>1.0206000000000002E-2</v>
      </c>
      <c r="P1742" s="513">
        <f t="shared" ca="1" si="736"/>
        <v>0</v>
      </c>
      <c r="Q1742" s="514" t="str">
        <f t="shared" ca="1" si="728"/>
        <v>Dump</v>
      </c>
      <c r="R1742" s="515">
        <f t="shared" ca="1" si="729"/>
        <v>0.71111111111111114</v>
      </c>
      <c r="T1742" s="676"/>
      <c r="U1742" s="676">
        <v>7</v>
      </c>
      <c r="V1742" s="676"/>
      <c r="W1742" s="56"/>
      <c r="X1742" s="57"/>
      <c r="Y1742" s="57"/>
      <c r="Z1742" s="58"/>
      <c r="AA1742" s="109"/>
      <c r="AB1742" s="60"/>
      <c r="AC1742" s="60"/>
      <c r="AD1742" s="60"/>
      <c r="AE1742" s="60"/>
      <c r="AF1742" s="106"/>
      <c r="AG1742" s="107"/>
      <c r="AH1742" s="104"/>
    </row>
    <row r="1743" spans="2:34">
      <c r="B1743" s="772" t="s">
        <v>1795</v>
      </c>
      <c r="C1743" s="376">
        <v>1</v>
      </c>
      <c r="D1743" s="771">
        <v>3.2</v>
      </c>
      <c r="E1743" s="104">
        <v>1.5800000000000002E-2</v>
      </c>
      <c r="F1743" s="104"/>
      <c r="H1743" s="386">
        <v>1376</v>
      </c>
      <c r="I1743" s="510">
        <f t="shared" si="730"/>
        <v>1673</v>
      </c>
      <c r="J1743" s="53" t="str" cm="1">
        <f t="array" aca="1" ref="J1743" ca="1">INDIRECT("B" &amp; I1743)</f>
        <v>NIVEL 974 M4 7S L31 AM 1376 09-05-2026</v>
      </c>
      <c r="K1743" s="511">
        <f t="shared" ca="1" si="731"/>
        <v>3.2</v>
      </c>
      <c r="L1743" s="508">
        <f t="shared" ca="1" si="732"/>
        <v>1.044E-2</v>
      </c>
      <c r="M1743" s="508">
        <f t="shared" ca="1" si="733"/>
        <v>0</v>
      </c>
      <c r="N1743" s="512">
        <f t="shared" ca="1" si="734"/>
        <v>0</v>
      </c>
      <c r="O1743" s="512">
        <f t="shared" ca="1" si="735"/>
        <v>9.3959999999999998E-3</v>
      </c>
      <c r="P1743" s="513">
        <f t="shared" ca="1" si="736"/>
        <v>0</v>
      </c>
      <c r="Q1743" s="514" t="str">
        <f t="shared" ca="1" si="728"/>
        <v>Dump</v>
      </c>
      <c r="R1743" s="515">
        <f t="shared" ca="1" si="729"/>
        <v>0.71111111111111114</v>
      </c>
      <c r="T1743" s="676"/>
      <c r="U1743" s="676">
        <v>8</v>
      </c>
      <c r="V1743" s="676"/>
      <c r="W1743" s="56"/>
      <c r="X1743" s="57"/>
      <c r="Y1743" s="57"/>
      <c r="Z1743" s="62"/>
      <c r="AA1743" s="109"/>
      <c r="AB1743" s="60"/>
      <c r="AC1743" s="60"/>
      <c r="AD1743" s="60"/>
      <c r="AE1743" s="60"/>
      <c r="AF1743" s="106"/>
      <c r="AG1743" s="107"/>
      <c r="AH1743" s="104"/>
    </row>
    <row r="1744" spans="2:34">
      <c r="B1744" s="772" t="s">
        <v>1796</v>
      </c>
      <c r="C1744" s="376">
        <v>1</v>
      </c>
      <c r="D1744" s="771">
        <v>3.2</v>
      </c>
      <c r="E1744" s="104">
        <v>1.6199999999999999E-2</v>
      </c>
      <c r="F1744" s="104">
        <v>1.55E-2</v>
      </c>
      <c r="H1744" s="386">
        <v>1377</v>
      </c>
      <c r="I1744" s="510">
        <f t="shared" si="730"/>
        <v>1674</v>
      </c>
      <c r="J1744" s="53" t="str" cm="1">
        <f t="array" aca="1" ref="J1744" ca="1">INDIRECT("B" &amp; I1744)</f>
        <v>NIVEL 974 M4 7S L31 AM 1377 09-05-2026</v>
      </c>
      <c r="K1744" s="511">
        <f t="shared" ca="1" si="731"/>
        <v>3.2</v>
      </c>
      <c r="L1744" s="508">
        <f t="shared" ca="1" si="732"/>
        <v>1.3860000000000001E-2</v>
      </c>
      <c r="M1744" s="508">
        <f t="shared" ca="1" si="733"/>
        <v>0</v>
      </c>
      <c r="N1744" s="512">
        <f t="shared" ca="1" si="734"/>
        <v>0</v>
      </c>
      <c r="O1744" s="512">
        <f t="shared" ca="1" si="735"/>
        <v>1.2474000000000001E-2</v>
      </c>
      <c r="P1744" s="513">
        <f t="shared" ca="1" si="736"/>
        <v>0</v>
      </c>
      <c r="Q1744" s="514" t="str">
        <f t="shared" ca="1" si="728"/>
        <v>Dump</v>
      </c>
      <c r="R1744" s="515">
        <f t="shared" ca="1" si="729"/>
        <v>0.71111111111111114</v>
      </c>
      <c r="T1744" s="674"/>
      <c r="U1744" s="676">
        <v>9</v>
      </c>
      <c r="V1744" s="676"/>
      <c r="W1744" s="676"/>
      <c r="X1744" s="57"/>
      <c r="Y1744" s="57"/>
      <c r="Z1744" s="62"/>
      <c r="AA1744" s="59"/>
      <c r="AB1744" s="60"/>
      <c r="AC1744" s="60"/>
      <c r="AD1744" s="60"/>
      <c r="AE1744" s="60"/>
      <c r="AF1744" s="106"/>
      <c r="AG1744" s="107"/>
      <c r="AH1744" s="104"/>
    </row>
    <row r="1745" spans="2:16384">
      <c r="B1745" s="772" t="s">
        <v>1797</v>
      </c>
      <c r="C1745" s="376">
        <v>1</v>
      </c>
      <c r="D1745" s="771">
        <v>3.2</v>
      </c>
      <c r="E1745" s="104">
        <v>2.0500000000000001E-2</v>
      </c>
      <c r="F1745" s="104">
        <v>1.55E-2</v>
      </c>
      <c r="H1745" s="386">
        <v>1378</v>
      </c>
      <c r="I1745" s="510">
        <f t="shared" si="730"/>
        <v>1675</v>
      </c>
      <c r="J1745" s="53" t="str" cm="1">
        <f t="array" aca="1" ref="J1745" ca="1">INDIRECT("B" &amp; I1745)</f>
        <v>NIVEL 974 M4 7S L31 AM 1378 09-05-2026</v>
      </c>
      <c r="K1745" s="511">
        <f t="shared" ca="1" si="731"/>
        <v>3.2</v>
      </c>
      <c r="L1745" s="508">
        <f t="shared" ca="1" si="732"/>
        <v>1.0619999999999999E-2</v>
      </c>
      <c r="M1745" s="508">
        <f t="shared" ca="1" si="733"/>
        <v>0</v>
      </c>
      <c r="N1745" s="512">
        <f t="shared" ca="1" si="734"/>
        <v>0</v>
      </c>
      <c r="O1745" s="512">
        <f t="shared" ca="1" si="735"/>
        <v>9.5579999999999988E-3</v>
      </c>
      <c r="P1745" s="513">
        <f t="shared" ca="1" si="736"/>
        <v>0</v>
      </c>
      <c r="Q1745" s="514" t="str">
        <f t="shared" ca="1" si="728"/>
        <v>Dump</v>
      </c>
      <c r="R1745" s="515">
        <f t="shared" ca="1" si="729"/>
        <v>0.71111111111111114</v>
      </c>
      <c r="T1745" s="674"/>
      <c r="U1745" s="676">
        <v>10</v>
      </c>
      <c r="V1745" s="676"/>
      <c r="W1745" s="676"/>
      <c r="X1745" s="57"/>
      <c r="Y1745" s="57"/>
      <c r="Z1745" s="62"/>
      <c r="AA1745" s="63"/>
      <c r="AB1745" s="60"/>
      <c r="AC1745" s="60"/>
      <c r="AD1745" s="60"/>
      <c r="AE1745" s="60"/>
      <c r="AF1745" s="106"/>
      <c r="AG1745" s="107"/>
      <c r="AH1745" s="104"/>
    </row>
    <row r="1746" spans="2:16384" ht="15" thickBot="1">
      <c r="B1746" s="772" t="s">
        <v>1798</v>
      </c>
      <c r="C1746" s="376">
        <v>1</v>
      </c>
      <c r="D1746" s="771">
        <v>3.2</v>
      </c>
      <c r="E1746" s="104">
        <v>1.7600000000000001E-2</v>
      </c>
      <c r="F1746" s="104">
        <v>1.55E-2</v>
      </c>
      <c r="H1746" s="386">
        <v>1379</v>
      </c>
      <c r="I1746" s="510">
        <f t="shared" si="730"/>
        <v>1676</v>
      </c>
      <c r="J1746" s="53" t="str" cm="1">
        <f t="array" aca="1" ref="J1746" ca="1">INDIRECT("B" &amp; I1746)</f>
        <v>NIVEL 974 M4 7S L31 AM 1379 09-05-2026</v>
      </c>
      <c r="K1746" s="511">
        <f t="shared" ca="1" si="731"/>
        <v>3.2</v>
      </c>
      <c r="L1746" s="508">
        <f t="shared" ca="1" si="732"/>
        <v>1.1340000000000001E-2</v>
      </c>
      <c r="M1746" s="508">
        <f t="shared" ca="1" si="733"/>
        <v>0</v>
      </c>
      <c r="N1746" s="512">
        <f t="shared" ca="1" si="734"/>
        <v>0</v>
      </c>
      <c r="O1746" s="512">
        <f t="shared" ca="1" si="735"/>
        <v>1.0206000000000002E-2</v>
      </c>
      <c r="P1746" s="513">
        <f t="shared" ca="1" si="736"/>
        <v>0</v>
      </c>
      <c r="Q1746" s="514" t="str">
        <f t="shared" ca="1" si="728"/>
        <v>Dump</v>
      </c>
      <c r="R1746" s="515">
        <f t="shared" ca="1" si="729"/>
        <v>0.71111111111111114</v>
      </c>
      <c r="T1746" s="674"/>
      <c r="U1746" s="676">
        <v>11</v>
      </c>
      <c r="V1746" s="676"/>
      <c r="W1746" s="676"/>
      <c r="X1746" s="57"/>
      <c r="Y1746" s="57"/>
      <c r="Z1746" s="62"/>
      <c r="AA1746" s="63"/>
      <c r="AB1746" s="60"/>
      <c r="AC1746" s="60"/>
      <c r="AD1746" s="60"/>
      <c r="AE1746" s="60"/>
      <c r="AF1746" s="106"/>
      <c r="AG1746" s="674"/>
      <c r="AH1746" s="674"/>
    </row>
    <row r="1747" spans="2:16384" ht="15" thickBot="1">
      <c r="B1747" s="772" t="s">
        <v>1799</v>
      </c>
      <c r="C1747" s="376">
        <v>1</v>
      </c>
      <c r="D1747" s="771">
        <v>3.2</v>
      </c>
      <c r="E1747" s="104">
        <v>1.1900000000000001E-2</v>
      </c>
      <c r="F1747" s="104">
        <v>1.55E-2</v>
      </c>
      <c r="H1747" s="386">
        <v>1380</v>
      </c>
      <c r="I1747" s="510">
        <f t="shared" si="730"/>
        <v>1677</v>
      </c>
      <c r="J1747" s="53" t="str" cm="1">
        <f t="array" aca="1" ref="J1747" ca="1">INDIRECT("B" &amp; I1747)</f>
        <v>NIVEL 974 M4 7S L31 AM 1380 09-05-2026</v>
      </c>
      <c r="K1747" s="511">
        <f t="shared" ca="1" si="731"/>
        <v>3.2</v>
      </c>
      <c r="L1747" s="508">
        <f t="shared" ca="1" si="732"/>
        <v>1.1250000000000001E-2</v>
      </c>
      <c r="M1747" s="508">
        <f t="shared" ca="1" si="733"/>
        <v>0</v>
      </c>
      <c r="N1747" s="512">
        <f t="shared" ca="1" si="734"/>
        <v>0</v>
      </c>
      <c r="O1747" s="512">
        <f t="shared" ca="1" si="735"/>
        <v>1.0125000000000002E-2</v>
      </c>
      <c r="P1747" s="513">
        <f t="shared" ca="1" si="736"/>
        <v>0</v>
      </c>
      <c r="Q1747" s="514" t="str">
        <f t="shared" ca="1" si="728"/>
        <v>Dump</v>
      </c>
      <c r="R1747" s="515">
        <f t="shared" ca="1" si="729"/>
        <v>0.71111111111111114</v>
      </c>
      <c r="T1747" s="674"/>
      <c r="U1747" s="674"/>
      <c r="V1747" s="674"/>
      <c r="W1747" s="674"/>
      <c r="X1747" s="674"/>
      <c r="Y1747" s="674"/>
      <c r="Z1747" s="674"/>
      <c r="AA1747" s="64">
        <f>SUM(AA1736:AA1746)</f>
        <v>129.69</v>
      </c>
      <c r="AB1747" s="624">
        <f ca="1">+SUMPRODUCT(AA1736:AA1746,AB1736:AB1746)/AA1747</f>
        <v>1.2687597084798307E-2</v>
      </c>
      <c r="AC1747" s="66" t="e">
        <f ca="1">+SUMPRODUCT(Z1736:Z1746,AC1736:AC1746)/Z1747</f>
        <v>#DIV/0!</v>
      </c>
      <c r="AD1747" s="66">
        <f>+SUMPRODUCT(AA1736:AA1746,AD1736:AD1746)/AA1747</f>
        <v>0</v>
      </c>
      <c r="AE1747" s="67"/>
      <c r="AF1747" s="110">
        <v>0</v>
      </c>
      <c r="AG1747" s="674"/>
      <c r="AH1747" s="674"/>
      <c r="BB1747" s="143"/>
      <c r="BC1747" s="143"/>
      <c r="BD1747" s="143"/>
      <c r="BE1747" s="143"/>
      <c r="BF1747" s="143"/>
      <c r="BG1747" s="143"/>
      <c r="BH1747" s="143"/>
      <c r="BI1747" s="143"/>
      <c r="BJ1747" s="143"/>
      <c r="BK1747" s="143"/>
      <c r="BL1747" s="143"/>
      <c r="BM1747" s="143"/>
      <c r="BN1747" s="143"/>
      <c r="BO1747" s="143"/>
      <c r="BP1747" s="143"/>
      <c r="BQ1747" s="143"/>
      <c r="BR1747" s="143"/>
      <c r="BS1747" s="143"/>
      <c r="BT1747" s="143"/>
      <c r="BU1747" s="143"/>
      <c r="BV1747" s="143"/>
      <c r="BW1747" s="143"/>
      <c r="BX1747" s="143"/>
      <c r="BY1747" s="143"/>
      <c r="BZ1747" s="143"/>
      <c r="CA1747" s="143"/>
      <c r="CB1747" s="143"/>
      <c r="CC1747" s="143"/>
      <c r="CD1747" s="143"/>
      <c r="CE1747" s="143"/>
      <c r="CF1747" s="143"/>
      <c r="CG1747" s="143"/>
      <c r="CH1747" s="143"/>
      <c r="CI1747" s="143"/>
      <c r="CJ1747" s="143"/>
      <c r="CK1747" s="143"/>
      <c r="CL1747" s="143"/>
      <c r="CM1747" s="143"/>
      <c r="CN1747" s="143"/>
      <c r="CO1747" s="143"/>
      <c r="CP1747" s="143"/>
      <c r="CQ1747" s="143"/>
      <c r="CR1747" s="143"/>
      <c r="CS1747" s="143"/>
      <c r="CT1747" s="143"/>
      <c r="CU1747" s="143"/>
      <c r="CV1747" s="143"/>
      <c r="CW1747" s="143"/>
      <c r="CX1747" s="143"/>
      <c r="CY1747" s="143"/>
      <c r="CZ1747" s="143"/>
      <c r="DA1747" s="143"/>
      <c r="DB1747" s="143"/>
      <c r="DC1747" s="143"/>
      <c r="DD1747" s="143"/>
      <c r="DE1747" s="143"/>
      <c r="DF1747" s="143"/>
      <c r="DG1747" s="143"/>
      <c r="DH1747" s="143"/>
      <c r="DI1747" s="143"/>
      <c r="DJ1747" s="143"/>
      <c r="DK1747" s="143"/>
      <c r="DL1747" s="143"/>
      <c r="DM1747" s="143"/>
      <c r="DN1747" s="143"/>
      <c r="DO1747" s="143"/>
      <c r="DP1747" s="143"/>
      <c r="DQ1747" s="143"/>
      <c r="DR1747" s="143"/>
      <c r="DS1747" s="143"/>
      <c r="DT1747" s="143"/>
      <c r="DU1747" s="143"/>
      <c r="DV1747" s="143"/>
      <c r="DW1747" s="143"/>
      <c r="DX1747" s="143"/>
      <c r="DY1747" s="143"/>
      <c r="DZ1747" s="143"/>
      <c r="EA1747" s="143"/>
      <c r="EB1747" s="143"/>
      <c r="EC1747" s="143"/>
      <c r="ED1747" s="143"/>
      <c r="EE1747" s="143"/>
      <c r="EF1747" s="143"/>
      <c r="EG1747" s="143"/>
      <c r="EH1747" s="143"/>
      <c r="EI1747" s="143"/>
      <c r="EJ1747" s="143"/>
      <c r="EK1747" s="143"/>
      <c r="EL1747" s="143"/>
      <c r="EM1747" s="143"/>
      <c r="EN1747" s="143"/>
      <c r="EO1747" s="143"/>
      <c r="EP1747" s="143"/>
      <c r="EQ1747" s="143"/>
      <c r="ER1747" s="143"/>
      <c r="ES1747" s="143"/>
      <c r="ET1747" s="143"/>
      <c r="EU1747" s="143"/>
      <c r="EV1747" s="143"/>
      <c r="EW1747" s="143"/>
      <c r="EX1747" s="143"/>
      <c r="EY1747" s="143"/>
      <c r="EZ1747" s="143"/>
      <c r="FA1747" s="143"/>
      <c r="FB1747" s="143"/>
      <c r="FC1747" s="143"/>
      <c r="FD1747" s="143"/>
      <c r="FE1747" s="143"/>
      <c r="FF1747" s="143"/>
      <c r="FG1747" s="143"/>
      <c r="FH1747" s="143"/>
      <c r="FI1747" s="143"/>
      <c r="FJ1747" s="143"/>
      <c r="FK1747" s="143"/>
      <c r="FL1747" s="143"/>
      <c r="FM1747" s="143"/>
      <c r="FN1747" s="143"/>
      <c r="FO1747" s="143"/>
      <c r="FP1747" s="143"/>
      <c r="FQ1747" s="143"/>
      <c r="FR1747" s="143"/>
      <c r="FS1747" s="143"/>
      <c r="FT1747" s="143"/>
      <c r="FU1747" s="143"/>
      <c r="FV1747" s="143"/>
      <c r="FW1747" s="143"/>
      <c r="FX1747" s="143"/>
      <c r="FY1747" s="143"/>
      <c r="FZ1747" s="143"/>
      <c r="GA1747" s="143"/>
      <c r="GB1747" s="143"/>
      <c r="GC1747" s="143"/>
      <c r="GD1747" s="143"/>
      <c r="GE1747" s="143"/>
      <c r="GF1747" s="143"/>
      <c r="GG1747" s="143"/>
      <c r="GH1747" s="143"/>
      <c r="GI1747" s="143"/>
      <c r="GJ1747" s="143"/>
      <c r="GK1747" s="143"/>
      <c r="GL1747" s="143"/>
      <c r="GM1747" s="143"/>
      <c r="GN1747" s="143"/>
      <c r="GO1747" s="143"/>
      <c r="GP1747" s="143"/>
      <c r="GQ1747" s="143"/>
      <c r="GR1747" s="143"/>
      <c r="GS1747" s="143"/>
      <c r="GT1747" s="143"/>
      <c r="GU1747" s="143"/>
      <c r="GV1747" s="143"/>
      <c r="GW1747" s="143"/>
      <c r="GX1747" s="143"/>
      <c r="GY1747" s="143"/>
      <c r="GZ1747" s="143"/>
      <c r="HA1747" s="143"/>
      <c r="HB1747" s="143"/>
      <c r="HC1747" s="143"/>
      <c r="HD1747" s="143"/>
      <c r="HE1747" s="143"/>
      <c r="HF1747" s="143"/>
      <c r="HG1747" s="143"/>
      <c r="HH1747" s="143"/>
      <c r="HI1747" s="143"/>
      <c r="HJ1747" s="143"/>
      <c r="HK1747" s="143"/>
      <c r="HL1747" s="143"/>
      <c r="HM1747" s="143"/>
      <c r="HN1747" s="143"/>
      <c r="HO1747" s="143"/>
      <c r="HP1747" s="143"/>
      <c r="HQ1747" s="143"/>
      <c r="HR1747" s="143"/>
      <c r="HS1747" s="143"/>
      <c r="HT1747" s="143"/>
      <c r="HU1747" s="143"/>
      <c r="HV1747" s="143"/>
      <c r="HW1747" s="143"/>
      <c r="HX1747" s="143"/>
      <c r="HY1747" s="143"/>
      <c r="HZ1747" s="143"/>
      <c r="IA1747" s="143"/>
      <c r="IB1747" s="143"/>
      <c r="IC1747" s="143"/>
      <c r="ID1747" s="143"/>
      <c r="IE1747" s="143"/>
      <c r="IF1747" s="143"/>
      <c r="IG1747" s="143"/>
      <c r="IH1747" s="143"/>
      <c r="II1747" s="143"/>
      <c r="IJ1747" s="143"/>
      <c r="IK1747" s="143"/>
      <c r="IL1747" s="143"/>
      <c r="IM1747" s="143"/>
      <c r="IN1747" s="143"/>
      <c r="IO1747" s="143"/>
      <c r="IP1747" s="143"/>
      <c r="IQ1747" s="143"/>
      <c r="IR1747" s="143"/>
      <c r="IS1747" s="143"/>
      <c r="IT1747" s="143"/>
      <c r="IU1747" s="143"/>
      <c r="IV1747" s="143"/>
      <c r="IW1747" s="143"/>
      <c r="IX1747" s="143"/>
      <c r="IY1747" s="143"/>
      <c r="IZ1747" s="143"/>
      <c r="JA1747" s="143"/>
      <c r="JB1747" s="143"/>
      <c r="JC1747" s="143"/>
      <c r="JD1747" s="143"/>
      <c r="JE1747" s="143"/>
      <c r="JF1747" s="143"/>
      <c r="JG1747" s="143"/>
      <c r="JH1747" s="143"/>
      <c r="JI1747" s="143"/>
      <c r="JJ1747" s="143"/>
      <c r="JK1747" s="143"/>
      <c r="JL1747" s="143"/>
      <c r="JM1747" s="143"/>
      <c r="JN1747" s="143"/>
      <c r="JO1747" s="143"/>
      <c r="JP1747" s="143"/>
      <c r="JQ1747" s="143"/>
      <c r="JR1747" s="143"/>
      <c r="JS1747" s="143"/>
      <c r="JT1747" s="143"/>
      <c r="JU1747" s="143"/>
      <c r="JV1747" s="143"/>
      <c r="JW1747" s="143"/>
      <c r="JX1747" s="143"/>
      <c r="JY1747" s="143"/>
      <c r="JZ1747" s="143"/>
      <c r="KA1747" s="143"/>
      <c r="KB1747" s="143"/>
      <c r="KC1747" s="143"/>
      <c r="KD1747" s="143"/>
      <c r="KE1747" s="143"/>
      <c r="KF1747" s="143"/>
      <c r="KG1747" s="143"/>
      <c r="KH1747" s="143"/>
      <c r="KI1747" s="143"/>
      <c r="KJ1747" s="143"/>
      <c r="KK1747" s="143"/>
      <c r="KL1747" s="143"/>
      <c r="KM1747" s="143"/>
      <c r="KN1747" s="143"/>
      <c r="KO1747" s="143"/>
      <c r="KP1747" s="143"/>
      <c r="KQ1747" s="143"/>
      <c r="KR1747" s="143"/>
      <c r="KS1747" s="143"/>
      <c r="KT1747" s="143"/>
      <c r="KU1747" s="143"/>
      <c r="KV1747" s="143"/>
      <c r="KW1747" s="143"/>
      <c r="KX1747" s="143"/>
      <c r="KY1747" s="143"/>
      <c r="KZ1747" s="143"/>
      <c r="LA1747" s="143"/>
      <c r="LB1747" s="143"/>
      <c r="LC1747" s="143"/>
      <c r="LD1747" s="143"/>
      <c r="LE1747" s="143"/>
      <c r="LF1747" s="143"/>
      <c r="LG1747" s="143"/>
      <c r="LH1747" s="143"/>
      <c r="LI1747" s="143"/>
      <c r="LJ1747" s="143"/>
      <c r="LK1747" s="143"/>
      <c r="LL1747" s="143"/>
      <c r="LM1747" s="143"/>
      <c r="LN1747" s="143"/>
      <c r="LO1747" s="143"/>
      <c r="LP1747" s="143"/>
      <c r="LQ1747" s="143"/>
      <c r="LR1747" s="143"/>
      <c r="LS1747" s="143"/>
      <c r="LT1747" s="143"/>
      <c r="LU1747" s="143"/>
      <c r="LV1747" s="143"/>
      <c r="LW1747" s="143"/>
      <c r="LX1747" s="143"/>
      <c r="LY1747" s="143"/>
      <c r="LZ1747" s="143"/>
      <c r="MA1747" s="143"/>
      <c r="MB1747" s="143"/>
      <c r="MC1747" s="143"/>
      <c r="MD1747" s="143"/>
      <c r="ME1747" s="143"/>
      <c r="MF1747" s="143"/>
      <c r="MG1747" s="143"/>
      <c r="MH1747" s="143"/>
      <c r="MI1747" s="143"/>
      <c r="MJ1747" s="143"/>
      <c r="MK1747" s="143"/>
      <c r="ML1747" s="143"/>
      <c r="MM1747" s="143"/>
      <c r="MN1747" s="143"/>
      <c r="MO1747" s="143"/>
      <c r="MP1747" s="143"/>
      <c r="MQ1747" s="143"/>
      <c r="MR1747" s="143"/>
      <c r="MS1747" s="143"/>
      <c r="MT1747" s="143"/>
      <c r="MU1747" s="143"/>
      <c r="MV1747" s="143"/>
      <c r="MW1747" s="143"/>
      <c r="MX1747" s="143"/>
      <c r="MY1747" s="143"/>
      <c r="MZ1747" s="143"/>
      <c r="NA1747" s="143"/>
      <c r="NB1747" s="143"/>
      <c r="NC1747" s="143"/>
      <c r="ND1747" s="143"/>
      <c r="NE1747" s="143"/>
      <c r="NF1747" s="143"/>
      <c r="NG1747" s="143"/>
      <c r="NH1747" s="143"/>
      <c r="NI1747" s="143"/>
      <c r="NJ1747" s="143"/>
      <c r="NK1747" s="143"/>
      <c r="NL1747" s="143"/>
      <c r="NM1747" s="143"/>
      <c r="NN1747" s="143"/>
      <c r="NO1747" s="143"/>
      <c r="NP1747" s="143"/>
      <c r="NQ1747" s="143"/>
      <c r="NR1747" s="143"/>
      <c r="NS1747" s="143"/>
      <c r="NT1747" s="143"/>
      <c r="NU1747" s="143"/>
      <c r="NV1747" s="143"/>
      <c r="NW1747" s="143"/>
      <c r="NX1747" s="143"/>
      <c r="NY1747" s="143"/>
      <c r="NZ1747" s="143"/>
      <c r="OA1747" s="143"/>
      <c r="OB1747" s="143"/>
      <c r="OC1747" s="143"/>
      <c r="OD1747" s="143"/>
      <c r="OE1747" s="143"/>
      <c r="OF1747" s="143"/>
      <c r="OG1747" s="143"/>
      <c r="OH1747" s="143"/>
      <c r="OI1747" s="143"/>
      <c r="OJ1747" s="143"/>
      <c r="OK1747" s="143"/>
      <c r="OL1747" s="143"/>
      <c r="OM1747" s="143"/>
      <c r="ON1747" s="143"/>
      <c r="OO1747" s="143"/>
      <c r="OP1747" s="143"/>
      <c r="OQ1747" s="143"/>
      <c r="OR1747" s="143"/>
      <c r="OS1747" s="143"/>
      <c r="OT1747" s="143"/>
      <c r="OU1747" s="143"/>
      <c r="OV1747" s="143"/>
      <c r="OW1747" s="143"/>
      <c r="OX1747" s="143"/>
      <c r="OY1747" s="143"/>
      <c r="OZ1747" s="143"/>
      <c r="PA1747" s="143"/>
      <c r="PB1747" s="143"/>
      <c r="PC1747" s="143"/>
      <c r="PD1747" s="143"/>
      <c r="PE1747" s="143"/>
      <c r="PF1747" s="143"/>
      <c r="PG1747" s="143"/>
      <c r="PH1747" s="143"/>
      <c r="PI1747" s="143"/>
      <c r="PJ1747" s="143"/>
      <c r="PK1747" s="143"/>
      <c r="PL1747" s="143"/>
      <c r="PM1747" s="143"/>
      <c r="PN1747" s="143"/>
      <c r="PO1747" s="143"/>
      <c r="PP1747" s="143"/>
      <c r="PQ1747" s="143"/>
      <c r="PR1747" s="143"/>
      <c r="PS1747" s="143"/>
      <c r="PT1747" s="143"/>
      <c r="PU1747" s="143"/>
      <c r="PV1747" s="143"/>
      <c r="PW1747" s="143"/>
      <c r="PX1747" s="143"/>
      <c r="PY1747" s="143"/>
      <c r="PZ1747" s="143"/>
      <c r="QA1747" s="143"/>
      <c r="QB1747" s="143"/>
      <c r="QC1747" s="143"/>
      <c r="QD1747" s="143"/>
      <c r="QE1747" s="143"/>
      <c r="QF1747" s="143"/>
      <c r="QG1747" s="143"/>
      <c r="QH1747" s="143"/>
      <c r="QI1747" s="143"/>
      <c r="QJ1747" s="143"/>
      <c r="QK1747" s="143"/>
      <c r="QL1747" s="143"/>
      <c r="QM1747" s="143"/>
      <c r="QN1747" s="143"/>
      <c r="QO1747" s="143"/>
      <c r="QP1747" s="143"/>
      <c r="QQ1747" s="143"/>
      <c r="QR1747" s="143"/>
      <c r="QS1747" s="143"/>
      <c r="QT1747" s="143"/>
      <c r="QU1747" s="143"/>
      <c r="QV1747" s="143"/>
      <c r="QW1747" s="143"/>
      <c r="QX1747" s="143"/>
      <c r="QY1747" s="143"/>
      <c r="QZ1747" s="143"/>
      <c r="RA1747" s="143"/>
      <c r="RB1747" s="143"/>
      <c r="RC1747" s="143"/>
      <c r="RD1747" s="143"/>
      <c r="RE1747" s="143"/>
      <c r="RF1747" s="143"/>
      <c r="RG1747" s="143"/>
      <c r="RH1747" s="143"/>
      <c r="RI1747" s="143"/>
      <c r="RJ1747" s="143"/>
      <c r="RK1747" s="143"/>
      <c r="RL1747" s="143"/>
      <c r="RM1747" s="143"/>
      <c r="RN1747" s="143"/>
      <c r="RO1747" s="143"/>
      <c r="RP1747" s="143"/>
      <c r="RQ1747" s="143"/>
      <c r="RR1747" s="143"/>
      <c r="RS1747" s="143"/>
      <c r="RT1747" s="143"/>
      <c r="RU1747" s="143"/>
      <c r="RV1747" s="143"/>
      <c r="RW1747" s="143"/>
      <c r="RX1747" s="143"/>
      <c r="RY1747" s="143"/>
      <c r="RZ1747" s="143"/>
      <c r="SA1747" s="143"/>
      <c r="SB1747" s="143"/>
      <c r="SC1747" s="143"/>
      <c r="SD1747" s="143"/>
      <c r="SE1747" s="143"/>
      <c r="SF1747" s="143"/>
      <c r="SG1747" s="143"/>
      <c r="SH1747" s="143"/>
      <c r="SI1747" s="143"/>
      <c r="SJ1747" s="143"/>
      <c r="SK1747" s="143"/>
      <c r="SL1747" s="143"/>
      <c r="SM1747" s="143"/>
      <c r="SN1747" s="143"/>
      <c r="SO1747" s="143"/>
      <c r="SP1747" s="143"/>
      <c r="SQ1747" s="143"/>
      <c r="SR1747" s="143"/>
      <c r="SS1747" s="143"/>
      <c r="ST1747" s="143"/>
      <c r="SU1747" s="143"/>
      <c r="SV1747" s="143"/>
      <c r="SW1747" s="143"/>
      <c r="SX1747" s="143"/>
      <c r="SY1747" s="143"/>
      <c r="SZ1747" s="143"/>
      <c r="TA1747" s="143"/>
      <c r="TB1747" s="143"/>
      <c r="TC1747" s="143"/>
      <c r="TD1747" s="143"/>
      <c r="TE1747" s="143"/>
      <c r="TF1747" s="143"/>
      <c r="TG1747" s="143"/>
      <c r="TH1747" s="143"/>
      <c r="TI1747" s="143"/>
      <c r="TJ1747" s="143"/>
      <c r="TK1747" s="143"/>
      <c r="TL1747" s="143"/>
      <c r="TM1747" s="143"/>
      <c r="TN1747" s="143"/>
      <c r="TO1747" s="143"/>
      <c r="TP1747" s="143"/>
      <c r="TQ1747" s="143"/>
      <c r="TR1747" s="143"/>
      <c r="TS1747" s="143"/>
      <c r="TT1747" s="143"/>
      <c r="TU1747" s="143"/>
      <c r="TV1747" s="143"/>
      <c r="TW1747" s="143"/>
      <c r="TX1747" s="143"/>
      <c r="TY1747" s="143"/>
      <c r="TZ1747" s="143"/>
      <c r="UA1747" s="143"/>
      <c r="UB1747" s="143"/>
      <c r="UC1747" s="143"/>
      <c r="UD1747" s="143"/>
      <c r="UE1747" s="143"/>
      <c r="UF1747" s="143"/>
      <c r="UG1747" s="143"/>
      <c r="UH1747" s="143"/>
      <c r="UI1747" s="143"/>
      <c r="UJ1747" s="143"/>
      <c r="UK1747" s="143"/>
      <c r="UL1747" s="143"/>
      <c r="UM1747" s="143"/>
      <c r="UN1747" s="143"/>
      <c r="UO1747" s="143"/>
      <c r="UP1747" s="143"/>
      <c r="UQ1747" s="143"/>
      <c r="UR1747" s="143"/>
      <c r="US1747" s="143"/>
      <c r="UT1747" s="143"/>
      <c r="UU1747" s="143"/>
      <c r="UV1747" s="143"/>
      <c r="UW1747" s="143"/>
      <c r="UX1747" s="143"/>
      <c r="UY1747" s="143"/>
      <c r="UZ1747" s="143"/>
      <c r="VA1747" s="143"/>
      <c r="VB1747" s="143"/>
      <c r="VC1747" s="143"/>
      <c r="VD1747" s="143"/>
      <c r="VE1747" s="143"/>
      <c r="VF1747" s="143"/>
      <c r="VG1747" s="143"/>
      <c r="VH1747" s="143"/>
      <c r="VI1747" s="143"/>
      <c r="VJ1747" s="143"/>
      <c r="VK1747" s="143"/>
      <c r="VL1747" s="143"/>
      <c r="VM1747" s="143"/>
      <c r="VN1747" s="143"/>
      <c r="VO1747" s="143"/>
      <c r="VP1747" s="143"/>
      <c r="VQ1747" s="143"/>
      <c r="VR1747" s="143"/>
      <c r="VS1747" s="143"/>
      <c r="VT1747" s="143"/>
      <c r="VU1747" s="143"/>
      <c r="VV1747" s="143"/>
      <c r="VW1747" s="143"/>
      <c r="VX1747" s="143"/>
      <c r="VY1747" s="143"/>
      <c r="VZ1747" s="143"/>
      <c r="WA1747" s="143"/>
      <c r="WB1747" s="143"/>
      <c r="WC1747" s="143"/>
      <c r="WD1747" s="143"/>
      <c r="WE1747" s="143"/>
      <c r="WF1747" s="143"/>
      <c r="WG1747" s="143"/>
      <c r="WH1747" s="143"/>
      <c r="WI1747" s="143"/>
      <c r="WJ1747" s="143"/>
      <c r="WK1747" s="143"/>
      <c r="WL1747" s="143"/>
      <c r="WM1747" s="143"/>
      <c r="WN1747" s="143"/>
      <c r="WO1747" s="143"/>
      <c r="WP1747" s="143"/>
      <c r="WQ1747" s="143"/>
      <c r="WR1747" s="143"/>
      <c r="WS1747" s="143"/>
      <c r="WT1747" s="143"/>
      <c r="WU1747" s="143"/>
      <c r="WV1747" s="143"/>
      <c r="WW1747" s="143"/>
      <c r="WX1747" s="143"/>
      <c r="WY1747" s="143"/>
      <c r="WZ1747" s="143"/>
      <c r="XA1747" s="143"/>
      <c r="XB1747" s="143"/>
      <c r="XC1747" s="143"/>
      <c r="XD1747" s="143"/>
      <c r="XE1747" s="143"/>
      <c r="XF1747" s="143"/>
      <c r="XG1747" s="143"/>
      <c r="XH1747" s="143"/>
      <c r="XI1747" s="143"/>
      <c r="XJ1747" s="143"/>
      <c r="XK1747" s="143"/>
      <c r="XL1747" s="143"/>
      <c r="XM1747" s="143"/>
      <c r="XN1747" s="143"/>
      <c r="XO1747" s="143"/>
      <c r="XP1747" s="143"/>
      <c r="XQ1747" s="143"/>
      <c r="XR1747" s="143"/>
      <c r="XS1747" s="143"/>
      <c r="XT1747" s="143"/>
      <c r="XU1747" s="143"/>
      <c r="XV1747" s="143"/>
      <c r="XW1747" s="143"/>
      <c r="XX1747" s="143"/>
      <c r="XY1747" s="143"/>
      <c r="XZ1747" s="143"/>
      <c r="YA1747" s="143"/>
      <c r="YB1747" s="143"/>
      <c r="YC1747" s="143"/>
      <c r="YD1747" s="143"/>
      <c r="YE1747" s="143"/>
      <c r="YF1747" s="143"/>
      <c r="YG1747" s="143"/>
      <c r="YH1747" s="143"/>
      <c r="YI1747" s="143"/>
      <c r="YJ1747" s="143"/>
      <c r="YK1747" s="143"/>
      <c r="YL1747" s="143"/>
      <c r="YM1747" s="143"/>
      <c r="YN1747" s="143"/>
      <c r="YO1747" s="143"/>
      <c r="YP1747" s="143"/>
      <c r="YQ1747" s="143"/>
      <c r="YR1747" s="143"/>
      <c r="YS1747" s="143"/>
      <c r="YT1747" s="143"/>
      <c r="YU1747" s="143"/>
      <c r="YV1747" s="143"/>
      <c r="YW1747" s="143"/>
      <c r="YX1747" s="143"/>
      <c r="YY1747" s="143"/>
      <c r="YZ1747" s="143"/>
      <c r="ZA1747" s="143"/>
      <c r="ZB1747" s="143"/>
      <c r="ZC1747" s="143"/>
      <c r="ZD1747" s="143"/>
      <c r="ZE1747" s="143"/>
      <c r="ZF1747" s="143"/>
      <c r="ZG1747" s="143"/>
      <c r="ZH1747" s="143"/>
      <c r="ZI1747" s="143"/>
      <c r="ZJ1747" s="143"/>
      <c r="ZK1747" s="143"/>
      <c r="ZL1747" s="143"/>
      <c r="ZM1747" s="143"/>
      <c r="ZN1747" s="143"/>
      <c r="ZO1747" s="143"/>
      <c r="ZP1747" s="143"/>
      <c r="ZQ1747" s="143"/>
      <c r="ZR1747" s="143"/>
      <c r="ZS1747" s="143"/>
      <c r="ZT1747" s="143"/>
      <c r="ZU1747" s="143"/>
      <c r="ZV1747" s="143"/>
      <c r="ZW1747" s="143"/>
      <c r="ZX1747" s="143"/>
      <c r="ZY1747" s="143"/>
      <c r="ZZ1747" s="143"/>
      <c r="AAA1747" s="143"/>
      <c r="AAB1747" s="143"/>
      <c r="AAC1747" s="143"/>
      <c r="AAD1747" s="143"/>
      <c r="AAE1747" s="143"/>
      <c r="AAF1747" s="143"/>
      <c r="AAG1747" s="143"/>
      <c r="AAH1747" s="143"/>
      <c r="AAI1747" s="143"/>
      <c r="AAJ1747" s="143"/>
      <c r="AAK1747" s="143"/>
      <c r="AAL1747" s="143"/>
      <c r="AAM1747" s="143"/>
      <c r="AAN1747" s="143"/>
      <c r="AAO1747" s="143"/>
      <c r="AAP1747" s="143"/>
      <c r="AAQ1747" s="143"/>
      <c r="AAR1747" s="143"/>
      <c r="AAS1747" s="143"/>
      <c r="AAT1747" s="143"/>
      <c r="AAU1747" s="143"/>
      <c r="AAV1747" s="143"/>
      <c r="AAW1747" s="143"/>
      <c r="AAX1747" s="143"/>
      <c r="AAY1747" s="143"/>
      <c r="AAZ1747" s="143"/>
      <c r="ABA1747" s="143"/>
      <c r="ABB1747" s="143"/>
      <c r="ABC1747" s="143"/>
      <c r="ABD1747" s="143"/>
      <c r="ABE1747" s="143"/>
      <c r="ABF1747" s="143"/>
      <c r="ABG1747" s="143"/>
      <c r="ABH1747" s="143"/>
      <c r="ABI1747" s="143"/>
      <c r="ABJ1747" s="143"/>
      <c r="ABK1747" s="143"/>
      <c r="ABL1747" s="143"/>
      <c r="ABM1747" s="143"/>
      <c r="ABN1747" s="143"/>
      <c r="ABO1747" s="143"/>
      <c r="ABP1747" s="143"/>
      <c r="ABQ1747" s="143"/>
      <c r="ABR1747" s="143"/>
      <c r="ABS1747" s="143"/>
      <c r="ABT1747" s="143"/>
      <c r="ABU1747" s="143"/>
      <c r="ABV1747" s="143"/>
      <c r="ABW1747" s="143"/>
      <c r="ABX1747" s="143"/>
      <c r="ABY1747" s="143"/>
      <c r="ABZ1747" s="143"/>
      <c r="ACA1747" s="143"/>
      <c r="ACB1747" s="143"/>
      <c r="ACC1747" s="143"/>
      <c r="ACD1747" s="143"/>
      <c r="ACE1747" s="143"/>
      <c r="ACF1747" s="143"/>
      <c r="ACG1747" s="143"/>
      <c r="ACH1747" s="143"/>
      <c r="ACI1747" s="143"/>
      <c r="ACJ1747" s="143"/>
      <c r="ACK1747" s="143"/>
      <c r="ACL1747" s="143"/>
      <c r="ACM1747" s="143"/>
      <c r="ACN1747" s="143"/>
      <c r="ACO1747" s="143"/>
      <c r="ACP1747" s="143"/>
      <c r="ACQ1747" s="143"/>
      <c r="ACR1747" s="143"/>
      <c r="ACS1747" s="143"/>
      <c r="ACT1747" s="143"/>
      <c r="ACU1747" s="143"/>
      <c r="ACV1747" s="143"/>
      <c r="ACW1747" s="143"/>
      <c r="ACX1747" s="143"/>
      <c r="ACY1747" s="143"/>
      <c r="ACZ1747" s="143"/>
      <c r="ADA1747" s="143"/>
      <c r="ADB1747" s="143"/>
      <c r="ADC1747" s="143"/>
      <c r="ADD1747" s="143"/>
      <c r="ADE1747" s="143"/>
      <c r="ADF1747" s="143"/>
      <c r="ADG1747" s="143"/>
      <c r="ADH1747" s="143"/>
      <c r="ADI1747" s="143"/>
      <c r="ADJ1747" s="143"/>
      <c r="ADK1747" s="143"/>
      <c r="ADL1747" s="143"/>
      <c r="ADM1747" s="143"/>
      <c r="ADN1747" s="143"/>
      <c r="ADO1747" s="143"/>
      <c r="ADP1747" s="143"/>
      <c r="ADQ1747" s="143"/>
      <c r="ADR1747" s="143"/>
      <c r="ADS1747" s="143"/>
      <c r="ADT1747" s="143"/>
      <c r="ADU1747" s="143"/>
      <c r="ADV1747" s="143"/>
      <c r="ADW1747" s="143"/>
      <c r="ADX1747" s="143"/>
      <c r="ADY1747" s="143"/>
      <c r="ADZ1747" s="143"/>
      <c r="AEA1747" s="143"/>
      <c r="AEB1747" s="143"/>
      <c r="AEC1747" s="143"/>
      <c r="AED1747" s="143"/>
      <c r="AEE1747" s="143"/>
      <c r="AEF1747" s="143"/>
      <c r="AEG1747" s="143"/>
      <c r="AEH1747" s="143"/>
      <c r="AEI1747" s="143"/>
      <c r="AEJ1747" s="143"/>
      <c r="AEK1747" s="143"/>
      <c r="AEL1747" s="143"/>
      <c r="AEM1747" s="143"/>
      <c r="AEN1747" s="143"/>
      <c r="AEO1747" s="143"/>
      <c r="AEP1747" s="143"/>
      <c r="AEQ1747" s="143"/>
      <c r="AER1747" s="143"/>
      <c r="AES1747" s="143"/>
      <c r="AET1747" s="143"/>
      <c r="AEU1747" s="143"/>
      <c r="AEV1747" s="143"/>
      <c r="AEW1747" s="143"/>
      <c r="AEX1747" s="143"/>
      <c r="AEY1747" s="143"/>
      <c r="AEZ1747" s="143"/>
      <c r="AFA1747" s="143"/>
      <c r="AFB1747" s="143"/>
      <c r="AFC1747" s="143"/>
      <c r="AFD1747" s="143"/>
      <c r="AFE1747" s="143"/>
      <c r="AFF1747" s="143"/>
      <c r="AFG1747" s="143"/>
      <c r="AFH1747" s="143"/>
      <c r="AFI1747" s="143"/>
      <c r="AFJ1747" s="143"/>
      <c r="AFK1747" s="143"/>
      <c r="AFL1747" s="143"/>
      <c r="AFM1747" s="143"/>
      <c r="AFN1747" s="143"/>
      <c r="AFO1747" s="143"/>
      <c r="AFP1747" s="143"/>
      <c r="AFQ1747" s="143"/>
      <c r="AFR1747" s="143"/>
      <c r="AFS1747" s="143"/>
      <c r="AFT1747" s="143"/>
      <c r="AFU1747" s="143"/>
      <c r="AFV1747" s="143"/>
      <c r="AFW1747" s="143"/>
      <c r="AFX1747" s="143"/>
      <c r="AFY1747" s="143"/>
      <c r="AFZ1747" s="143"/>
      <c r="AGA1747" s="143"/>
      <c r="AGB1747" s="143"/>
      <c r="AGC1747" s="143"/>
      <c r="AGD1747" s="143"/>
      <c r="AGE1747" s="143"/>
      <c r="AGF1747" s="143"/>
      <c r="AGG1747" s="143"/>
      <c r="AGH1747" s="143"/>
      <c r="AGI1747" s="143"/>
      <c r="AGJ1747" s="143"/>
      <c r="AGK1747" s="143"/>
      <c r="AGL1747" s="143"/>
      <c r="AGM1747" s="143"/>
      <c r="AGN1747" s="143"/>
      <c r="AGO1747" s="143"/>
      <c r="AGP1747" s="143"/>
      <c r="AGQ1747" s="143"/>
      <c r="AGR1747" s="143"/>
      <c r="AGS1747" s="143"/>
      <c r="AGT1747" s="143"/>
      <c r="AGU1747" s="143"/>
      <c r="AGV1747" s="143"/>
      <c r="AGW1747" s="143"/>
      <c r="AGX1747" s="143"/>
      <c r="AGY1747" s="143"/>
      <c r="AGZ1747" s="143"/>
      <c r="AHA1747" s="143"/>
      <c r="AHB1747" s="143"/>
      <c r="AHC1747" s="143"/>
      <c r="AHD1747" s="143"/>
      <c r="AHE1747" s="143"/>
      <c r="AHF1747" s="143"/>
      <c r="AHG1747" s="143"/>
      <c r="AHH1747" s="143"/>
      <c r="AHI1747" s="143"/>
      <c r="AHJ1747" s="143"/>
      <c r="AHK1747" s="143"/>
      <c r="AHL1747" s="143"/>
      <c r="AHM1747" s="143"/>
      <c r="AHN1747" s="143"/>
      <c r="AHO1747" s="143"/>
      <c r="AHP1747" s="143"/>
      <c r="AHQ1747" s="143"/>
      <c r="AHR1747" s="143"/>
      <c r="AHS1747" s="143"/>
      <c r="AHT1747" s="143"/>
      <c r="AHU1747" s="143"/>
      <c r="AHV1747" s="143"/>
      <c r="AHW1747" s="143"/>
      <c r="AHX1747" s="143"/>
      <c r="AHY1747" s="143"/>
      <c r="AHZ1747" s="143"/>
      <c r="AIA1747" s="143"/>
      <c r="AIB1747" s="143"/>
      <c r="AIC1747" s="143"/>
      <c r="AID1747" s="143"/>
      <c r="AIE1747" s="143"/>
      <c r="AIF1747" s="143"/>
      <c r="AIG1747" s="143"/>
      <c r="AIH1747" s="143"/>
      <c r="AII1747" s="143"/>
      <c r="AIJ1747" s="143"/>
      <c r="AIK1747" s="143"/>
      <c r="AIL1747" s="143"/>
      <c r="AIM1747" s="143"/>
      <c r="AIN1747" s="143"/>
      <c r="AIO1747" s="143"/>
      <c r="AIP1747" s="143"/>
      <c r="AIQ1747" s="143"/>
      <c r="AIR1747" s="143"/>
      <c r="AIS1747" s="143"/>
      <c r="AIT1747" s="143"/>
      <c r="AIU1747" s="143"/>
      <c r="AIV1747" s="143"/>
      <c r="AIW1747" s="143"/>
      <c r="AIX1747" s="143"/>
      <c r="AIY1747" s="143"/>
      <c r="AIZ1747" s="143"/>
      <c r="AJA1747" s="143"/>
      <c r="AJB1747" s="143"/>
      <c r="AJC1747" s="143"/>
      <c r="AJD1747" s="143"/>
      <c r="AJE1747" s="143"/>
      <c r="AJF1747" s="143"/>
      <c r="AJG1747" s="143"/>
      <c r="AJH1747" s="143"/>
      <c r="AJI1747" s="143"/>
      <c r="AJJ1747" s="143"/>
      <c r="AJK1747" s="143"/>
      <c r="AJL1747" s="143"/>
      <c r="AJM1747" s="143"/>
      <c r="AJN1747" s="143"/>
      <c r="AJO1747" s="143"/>
      <c r="AJP1747" s="143"/>
      <c r="AJQ1747" s="143"/>
      <c r="AJR1747" s="143"/>
      <c r="AJS1747" s="143"/>
      <c r="AJT1747" s="143"/>
      <c r="AJU1747" s="143"/>
      <c r="AJV1747" s="143"/>
      <c r="AJW1747" s="143"/>
      <c r="AJX1747" s="143"/>
      <c r="AJY1747" s="143"/>
      <c r="AJZ1747" s="143"/>
      <c r="AKA1747" s="143"/>
      <c r="AKB1747" s="143"/>
      <c r="AKC1747" s="143"/>
      <c r="AKD1747" s="143"/>
      <c r="AKE1747" s="143"/>
      <c r="AKF1747" s="143"/>
      <c r="AKG1747" s="143"/>
      <c r="AKH1747" s="143"/>
      <c r="AKI1747" s="143"/>
      <c r="AKJ1747" s="143"/>
      <c r="AKK1747" s="143"/>
      <c r="AKL1747" s="143"/>
      <c r="AKM1747" s="143"/>
      <c r="AKN1747" s="143"/>
      <c r="AKO1747" s="143"/>
      <c r="AKP1747" s="143"/>
      <c r="AKQ1747" s="143"/>
      <c r="AKR1747" s="143"/>
      <c r="AKS1747" s="143"/>
      <c r="AKT1747" s="143"/>
      <c r="AKU1747" s="143"/>
      <c r="AKV1747" s="143"/>
      <c r="AKW1747" s="143"/>
      <c r="AKX1747" s="143"/>
      <c r="AKY1747" s="143"/>
      <c r="AKZ1747" s="143"/>
      <c r="ALA1747" s="143"/>
      <c r="ALB1747" s="143"/>
      <c r="ALC1747" s="143"/>
      <c r="ALD1747" s="143"/>
      <c r="ALE1747" s="143"/>
      <c r="ALF1747" s="143"/>
      <c r="ALG1747" s="143"/>
      <c r="ALH1747" s="143"/>
      <c r="ALI1747" s="143"/>
      <c r="ALJ1747" s="143"/>
      <c r="ALK1747" s="143"/>
      <c r="ALL1747" s="143"/>
      <c r="ALM1747" s="143"/>
      <c r="ALN1747" s="143"/>
      <c r="ALO1747" s="143"/>
      <c r="ALP1747" s="143"/>
      <c r="ALQ1747" s="143"/>
      <c r="ALR1747" s="143"/>
      <c r="ALS1747" s="143"/>
      <c r="ALT1747" s="143"/>
      <c r="ALU1747" s="143"/>
      <c r="ALV1747" s="143"/>
      <c r="ALW1747" s="143"/>
      <c r="ALX1747" s="143"/>
      <c r="ALY1747" s="143"/>
      <c r="ALZ1747" s="143"/>
      <c r="AMA1747" s="143"/>
      <c r="AMB1747" s="143"/>
      <c r="AMC1747" s="143"/>
      <c r="AMD1747" s="143"/>
      <c r="AME1747" s="143"/>
      <c r="AMF1747" s="143"/>
      <c r="AMG1747" s="143"/>
      <c r="AMH1747" s="143"/>
      <c r="AMI1747" s="143"/>
      <c r="AMJ1747" s="143"/>
      <c r="AMK1747" s="143"/>
      <c r="AML1747" s="143"/>
      <c r="AMM1747" s="143"/>
      <c r="AMN1747" s="143"/>
      <c r="AMO1747" s="143"/>
      <c r="AMP1747" s="143"/>
      <c r="AMQ1747" s="143"/>
      <c r="AMR1747" s="143"/>
      <c r="AMS1747" s="143"/>
      <c r="AMT1747" s="143"/>
      <c r="AMU1747" s="143"/>
      <c r="AMV1747" s="143"/>
      <c r="AMW1747" s="143"/>
      <c r="AMX1747" s="143"/>
      <c r="AMY1747" s="143"/>
      <c r="AMZ1747" s="143"/>
      <c r="ANA1747" s="143"/>
      <c r="ANB1747" s="143"/>
      <c r="ANC1747" s="143"/>
      <c r="AND1747" s="143"/>
      <c r="ANE1747" s="143"/>
      <c r="ANF1747" s="143"/>
      <c r="ANG1747" s="143"/>
      <c r="ANH1747" s="143"/>
      <c r="ANI1747" s="143"/>
      <c r="ANJ1747" s="143"/>
      <c r="ANK1747" s="143"/>
      <c r="ANL1747" s="143"/>
      <c r="ANM1747" s="143"/>
      <c r="ANN1747" s="143"/>
      <c r="ANO1747" s="143"/>
      <c r="ANP1747" s="143"/>
      <c r="ANQ1747" s="143"/>
      <c r="ANR1747" s="143"/>
      <c r="ANS1747" s="143"/>
      <c r="ANT1747" s="143"/>
      <c r="ANU1747" s="143"/>
      <c r="ANV1747" s="143"/>
      <c r="ANW1747" s="143"/>
      <c r="ANX1747" s="143"/>
      <c r="ANY1747" s="143"/>
      <c r="ANZ1747" s="143"/>
      <c r="AOA1747" s="143"/>
      <c r="AOB1747" s="143"/>
      <c r="AOC1747" s="143"/>
      <c r="AOD1747" s="143"/>
      <c r="AOE1747" s="143"/>
      <c r="AOF1747" s="143"/>
      <c r="AOG1747" s="143"/>
      <c r="AOH1747" s="143"/>
      <c r="AOI1747" s="143"/>
      <c r="AOJ1747" s="143"/>
      <c r="AOK1747" s="143"/>
      <c r="AOL1747" s="143"/>
      <c r="AOM1747" s="143"/>
      <c r="AON1747" s="143"/>
      <c r="AOO1747" s="143"/>
      <c r="AOP1747" s="143"/>
      <c r="AOQ1747" s="143"/>
      <c r="AOR1747" s="143"/>
      <c r="AOS1747" s="143"/>
      <c r="AOT1747" s="143"/>
      <c r="AOU1747" s="143"/>
      <c r="AOV1747" s="143"/>
      <c r="AOW1747" s="143"/>
      <c r="AOX1747" s="143"/>
      <c r="AOY1747" s="143"/>
      <c r="AOZ1747" s="143"/>
      <c r="APA1747" s="143"/>
      <c r="APB1747" s="143"/>
      <c r="APC1747" s="143"/>
      <c r="APD1747" s="143"/>
      <c r="APE1747" s="143"/>
      <c r="APF1747" s="143"/>
      <c r="APG1747" s="143"/>
      <c r="APH1747" s="143"/>
      <c r="API1747" s="143"/>
      <c r="APJ1747" s="143"/>
      <c r="APK1747" s="143"/>
      <c r="APL1747" s="143"/>
      <c r="APM1747" s="143"/>
      <c r="APN1747" s="143"/>
      <c r="APO1747" s="143"/>
      <c r="APP1747" s="143"/>
      <c r="APQ1747" s="143"/>
      <c r="APR1747" s="143"/>
      <c r="APS1747" s="143"/>
      <c r="APT1747" s="143"/>
      <c r="APU1747" s="143"/>
      <c r="APV1747" s="143"/>
      <c r="APW1747" s="143"/>
      <c r="APX1747" s="143"/>
      <c r="APY1747" s="143"/>
      <c r="APZ1747" s="143"/>
      <c r="AQA1747" s="143"/>
      <c r="AQB1747" s="143"/>
      <c r="AQC1747" s="143"/>
      <c r="AQD1747" s="143"/>
      <c r="AQE1747" s="143"/>
      <c r="AQF1747" s="143"/>
      <c r="AQG1747" s="143"/>
      <c r="AQH1747" s="143"/>
      <c r="AQI1747" s="143"/>
      <c r="AQJ1747" s="143"/>
      <c r="AQK1747" s="143"/>
      <c r="AQL1747" s="143"/>
      <c r="AQM1747" s="143"/>
      <c r="AQN1747" s="143"/>
      <c r="AQO1747" s="143"/>
      <c r="AQP1747" s="143"/>
      <c r="AQQ1747" s="143"/>
      <c r="AQR1747" s="143"/>
      <c r="AQS1747" s="143"/>
      <c r="AQT1747" s="143"/>
      <c r="AQU1747" s="143"/>
      <c r="AQV1747" s="143"/>
      <c r="AQW1747" s="143"/>
      <c r="AQX1747" s="143"/>
      <c r="AQY1747" s="143"/>
      <c r="AQZ1747" s="143"/>
      <c r="ARA1747" s="143"/>
      <c r="ARB1747" s="143"/>
      <c r="ARC1747" s="143"/>
      <c r="ARD1747" s="143"/>
      <c r="ARE1747" s="143"/>
      <c r="ARF1747" s="143"/>
      <c r="ARG1747" s="143"/>
      <c r="ARH1747" s="143"/>
      <c r="ARI1747" s="143"/>
      <c r="ARJ1747" s="143"/>
      <c r="ARK1747" s="143"/>
      <c r="ARL1747" s="143"/>
      <c r="ARM1747" s="143"/>
      <c r="ARN1747" s="143"/>
      <c r="ARO1747" s="143"/>
      <c r="ARP1747" s="143"/>
      <c r="ARQ1747" s="143"/>
      <c r="ARR1747" s="143"/>
      <c r="ARS1747" s="143"/>
      <c r="ART1747" s="143"/>
      <c r="ARU1747" s="143"/>
      <c r="ARV1747" s="143"/>
      <c r="ARW1747" s="143"/>
      <c r="ARX1747" s="143"/>
      <c r="ARY1747" s="143"/>
      <c r="ARZ1747" s="143"/>
      <c r="ASA1747" s="143"/>
      <c r="ASB1747" s="143"/>
      <c r="ASC1747" s="143"/>
      <c r="ASD1747" s="143"/>
      <c r="ASE1747" s="143"/>
      <c r="ASF1747" s="143"/>
      <c r="ASG1747" s="143"/>
      <c r="ASH1747" s="143"/>
      <c r="ASI1747" s="143"/>
      <c r="ASJ1747" s="143"/>
      <c r="ASK1747" s="143"/>
      <c r="ASL1747" s="143"/>
      <c r="ASM1747" s="143"/>
      <c r="ASN1747" s="143"/>
      <c r="ASO1747" s="143"/>
      <c r="ASP1747" s="143"/>
      <c r="ASQ1747" s="143"/>
      <c r="ASR1747" s="143"/>
      <c r="ASS1747" s="143"/>
      <c r="AST1747" s="143"/>
      <c r="ASU1747" s="143"/>
      <c r="ASV1747" s="143"/>
      <c r="ASW1747" s="143"/>
      <c r="ASX1747" s="143"/>
      <c r="ASY1747" s="143"/>
      <c r="ASZ1747" s="143"/>
      <c r="ATA1747" s="143"/>
      <c r="ATB1747" s="143"/>
      <c r="ATC1747" s="143"/>
      <c r="ATD1747" s="143"/>
      <c r="ATE1747" s="143"/>
      <c r="ATF1747" s="143"/>
      <c r="ATG1747" s="143"/>
      <c r="ATH1747" s="143"/>
      <c r="ATI1747" s="143"/>
      <c r="ATJ1747" s="143"/>
      <c r="ATK1747" s="143"/>
      <c r="ATL1747" s="143"/>
      <c r="ATM1747" s="143"/>
      <c r="ATN1747" s="143"/>
      <c r="ATO1747" s="143"/>
      <c r="ATP1747" s="143"/>
      <c r="ATQ1747" s="143"/>
      <c r="ATR1747" s="143"/>
      <c r="ATS1747" s="143"/>
      <c r="ATT1747" s="143"/>
      <c r="ATU1747" s="143"/>
      <c r="ATV1747" s="143"/>
      <c r="ATW1747" s="143"/>
      <c r="ATX1747" s="143"/>
      <c r="ATY1747" s="143"/>
      <c r="ATZ1747" s="143"/>
      <c r="AUA1747" s="143"/>
      <c r="AUB1747" s="143"/>
      <c r="AUC1747" s="143"/>
      <c r="AUD1747" s="143"/>
      <c r="AUE1747" s="143"/>
      <c r="AUF1747" s="143"/>
      <c r="AUG1747" s="143"/>
      <c r="AUH1747" s="143"/>
      <c r="AUI1747" s="143"/>
      <c r="AUJ1747" s="143"/>
      <c r="AUK1747" s="143"/>
      <c r="AUL1747" s="143"/>
      <c r="AUM1747" s="143"/>
      <c r="AUN1747" s="143"/>
      <c r="AUO1747" s="143"/>
      <c r="AUP1747" s="143"/>
      <c r="AUQ1747" s="143"/>
      <c r="AUR1747" s="143"/>
      <c r="AUS1747" s="143"/>
      <c r="AUT1747" s="143"/>
      <c r="AUU1747" s="143"/>
      <c r="AUV1747" s="143"/>
      <c r="AUW1747" s="143"/>
      <c r="AUX1747" s="143"/>
      <c r="AUY1747" s="143"/>
      <c r="AUZ1747" s="143"/>
      <c r="AVA1747" s="143"/>
      <c r="AVB1747" s="143"/>
      <c r="AVC1747" s="143"/>
      <c r="AVD1747" s="143"/>
      <c r="AVE1747" s="143"/>
      <c r="AVF1747" s="143"/>
      <c r="AVG1747" s="143"/>
      <c r="AVH1747" s="143"/>
      <c r="AVI1747" s="143"/>
      <c r="AVJ1747" s="143"/>
      <c r="AVK1747" s="143"/>
      <c r="AVL1747" s="143"/>
      <c r="AVM1747" s="143"/>
      <c r="AVN1747" s="143"/>
      <c r="AVO1747" s="143"/>
      <c r="AVP1747" s="143"/>
      <c r="AVQ1747" s="143"/>
      <c r="AVR1747" s="143"/>
      <c r="AVS1747" s="143"/>
      <c r="AVT1747" s="143"/>
      <c r="AVU1747" s="143"/>
      <c r="AVV1747" s="143"/>
      <c r="AVW1747" s="143"/>
      <c r="AVX1747" s="143"/>
      <c r="AVY1747" s="143"/>
      <c r="AVZ1747" s="143"/>
      <c r="AWA1747" s="143"/>
      <c r="AWB1747" s="143"/>
      <c r="AWC1747" s="143"/>
      <c r="AWD1747" s="143"/>
      <c r="AWE1747" s="143"/>
      <c r="AWF1747" s="143"/>
      <c r="AWG1747" s="143"/>
      <c r="AWH1747" s="143"/>
      <c r="AWI1747" s="143"/>
      <c r="AWJ1747" s="143"/>
      <c r="AWK1747" s="143"/>
      <c r="AWL1747" s="143"/>
      <c r="AWM1747" s="143"/>
      <c r="AWN1747" s="143"/>
      <c r="AWO1747" s="143"/>
      <c r="AWP1747" s="143"/>
      <c r="AWQ1747" s="143"/>
      <c r="AWR1747" s="143"/>
      <c r="AWS1747" s="143"/>
      <c r="AWT1747" s="143"/>
      <c r="AWU1747" s="143"/>
      <c r="AWV1747" s="143"/>
      <c r="AWW1747" s="143"/>
      <c r="AWX1747" s="143"/>
      <c r="AWY1747" s="143"/>
      <c r="AWZ1747" s="143"/>
      <c r="AXA1747" s="143"/>
      <c r="AXB1747" s="143"/>
      <c r="AXC1747" s="143"/>
      <c r="AXD1747" s="143"/>
      <c r="AXE1747" s="143"/>
      <c r="AXF1747" s="143"/>
      <c r="AXG1747" s="143"/>
      <c r="AXH1747" s="143"/>
      <c r="AXI1747" s="143"/>
      <c r="AXJ1747" s="143"/>
      <c r="AXK1747" s="143"/>
      <c r="AXL1747" s="143"/>
      <c r="AXM1747" s="143"/>
      <c r="AXN1747" s="143"/>
      <c r="AXO1747" s="143"/>
      <c r="AXP1747" s="143"/>
      <c r="AXQ1747" s="143"/>
      <c r="AXR1747" s="143"/>
      <c r="AXS1747" s="143"/>
      <c r="AXT1747" s="143"/>
      <c r="AXU1747" s="143"/>
      <c r="AXV1747" s="143"/>
      <c r="AXW1747" s="143"/>
      <c r="AXX1747" s="143"/>
      <c r="AXY1747" s="143"/>
      <c r="AXZ1747" s="143"/>
      <c r="AYA1747" s="143"/>
      <c r="AYB1747" s="143"/>
      <c r="AYC1747" s="143"/>
      <c r="AYD1747" s="143"/>
      <c r="AYE1747" s="143"/>
      <c r="AYF1747" s="143"/>
      <c r="AYG1747" s="143"/>
      <c r="AYH1747" s="143"/>
      <c r="AYI1747" s="143"/>
      <c r="AYJ1747" s="143"/>
      <c r="AYK1747" s="143"/>
      <c r="AYL1747" s="143"/>
      <c r="AYM1747" s="143"/>
      <c r="AYN1747" s="143"/>
      <c r="AYO1747" s="143"/>
      <c r="AYP1747" s="143"/>
      <c r="AYQ1747" s="143"/>
      <c r="AYR1747" s="143"/>
      <c r="AYS1747" s="143"/>
      <c r="AYT1747" s="143"/>
      <c r="AYU1747" s="143"/>
      <c r="AYV1747" s="143"/>
      <c r="AYW1747" s="143"/>
      <c r="AYX1747" s="143"/>
      <c r="AYY1747" s="143"/>
      <c r="AYZ1747" s="143"/>
      <c r="AZA1747" s="143"/>
      <c r="AZB1747" s="143"/>
      <c r="AZC1747" s="143"/>
      <c r="AZD1747" s="143"/>
      <c r="AZE1747" s="143"/>
      <c r="AZF1747" s="143"/>
      <c r="AZG1747" s="143"/>
      <c r="AZH1747" s="143"/>
      <c r="AZI1747" s="143"/>
      <c r="AZJ1747" s="143"/>
      <c r="AZK1747" s="143"/>
      <c r="AZL1747" s="143"/>
      <c r="AZM1747" s="143"/>
      <c r="AZN1747" s="143"/>
      <c r="AZO1747" s="143"/>
      <c r="AZP1747" s="143"/>
      <c r="AZQ1747" s="143"/>
      <c r="AZR1747" s="143"/>
      <c r="AZS1747" s="143"/>
      <c r="AZT1747" s="143"/>
      <c r="AZU1747" s="143"/>
      <c r="AZV1747" s="143"/>
      <c r="AZW1747" s="143"/>
      <c r="AZX1747" s="143"/>
      <c r="AZY1747" s="143"/>
      <c r="AZZ1747" s="143"/>
      <c r="BAA1747" s="143"/>
      <c r="BAB1747" s="143"/>
      <c r="BAC1747" s="143"/>
      <c r="BAD1747" s="143"/>
      <c r="BAE1747" s="143"/>
      <c r="BAF1747" s="143"/>
      <c r="BAG1747" s="143"/>
      <c r="BAH1747" s="143"/>
      <c r="BAI1747" s="143"/>
      <c r="BAJ1747" s="143"/>
      <c r="BAK1747" s="143"/>
      <c r="BAL1747" s="143"/>
      <c r="BAM1747" s="143"/>
      <c r="BAN1747" s="143"/>
      <c r="BAO1747" s="143"/>
      <c r="BAP1747" s="143"/>
      <c r="BAQ1747" s="143"/>
      <c r="BAR1747" s="143"/>
      <c r="BAS1747" s="143"/>
      <c r="BAT1747" s="143"/>
      <c r="BAU1747" s="143"/>
      <c r="BAV1747" s="143"/>
      <c r="BAW1747" s="143"/>
      <c r="BAX1747" s="143"/>
      <c r="BAY1747" s="143"/>
      <c r="BAZ1747" s="143"/>
      <c r="BBA1747" s="143"/>
      <c r="BBB1747" s="143"/>
      <c r="BBC1747" s="143"/>
      <c r="BBD1747" s="143"/>
      <c r="BBE1747" s="143"/>
      <c r="BBF1747" s="143"/>
      <c r="BBG1747" s="143"/>
      <c r="BBH1747" s="143"/>
      <c r="BBI1747" s="143"/>
      <c r="BBJ1747" s="143"/>
      <c r="BBK1747" s="143"/>
      <c r="BBL1747" s="143"/>
      <c r="BBM1747" s="143"/>
      <c r="BBN1747" s="143"/>
      <c r="BBO1747" s="143"/>
      <c r="BBP1747" s="143"/>
      <c r="BBQ1747" s="143"/>
      <c r="BBR1747" s="143"/>
      <c r="BBS1747" s="143"/>
      <c r="BBT1747" s="143"/>
      <c r="BBU1747" s="143"/>
      <c r="BBV1747" s="143"/>
      <c r="BBW1747" s="143"/>
      <c r="BBX1747" s="143"/>
      <c r="BBY1747" s="143"/>
      <c r="BBZ1747" s="143"/>
      <c r="BCA1747" s="143"/>
      <c r="BCB1747" s="143"/>
      <c r="BCC1747" s="143"/>
      <c r="BCD1747" s="143"/>
      <c r="BCE1747" s="143"/>
      <c r="BCF1747" s="143"/>
      <c r="BCG1747" s="143"/>
      <c r="BCH1747" s="143"/>
      <c r="BCI1747" s="143"/>
      <c r="BCJ1747" s="143"/>
      <c r="BCK1747" s="143"/>
      <c r="BCL1747" s="143"/>
      <c r="BCM1747" s="143"/>
      <c r="BCN1747" s="143"/>
      <c r="BCO1747" s="143"/>
      <c r="BCP1747" s="143"/>
      <c r="BCQ1747" s="143"/>
      <c r="BCR1747" s="143"/>
      <c r="BCS1747" s="143"/>
      <c r="BCT1747" s="143"/>
      <c r="BCU1747" s="143"/>
      <c r="BCV1747" s="143"/>
      <c r="BCW1747" s="143"/>
      <c r="BCX1747" s="143"/>
      <c r="BCY1747" s="143"/>
      <c r="BCZ1747" s="143"/>
      <c r="BDA1747" s="143"/>
      <c r="BDB1747" s="143"/>
      <c r="BDC1747" s="143"/>
      <c r="BDD1747" s="143"/>
      <c r="BDE1747" s="143"/>
      <c r="BDF1747" s="143"/>
      <c r="BDG1747" s="143"/>
      <c r="BDH1747" s="143"/>
      <c r="BDI1747" s="143"/>
      <c r="BDJ1747" s="143"/>
      <c r="BDK1747" s="143"/>
      <c r="BDL1747" s="143"/>
      <c r="BDM1747" s="143"/>
      <c r="BDN1747" s="143"/>
      <c r="BDO1747" s="143"/>
      <c r="BDP1747" s="143"/>
      <c r="BDQ1747" s="143"/>
      <c r="BDR1747" s="143"/>
      <c r="BDS1747" s="143"/>
      <c r="BDT1747" s="143"/>
      <c r="BDU1747" s="143"/>
      <c r="BDV1747" s="143"/>
      <c r="BDW1747" s="143"/>
      <c r="BDX1747" s="143"/>
      <c r="BDY1747" s="143"/>
      <c r="BDZ1747" s="143"/>
      <c r="BEA1747" s="143"/>
      <c r="BEB1747" s="143"/>
      <c r="BEC1747" s="143"/>
      <c r="BED1747" s="143"/>
      <c r="BEE1747" s="143"/>
      <c r="BEF1747" s="143"/>
      <c r="BEG1747" s="143"/>
      <c r="BEH1747" s="143"/>
      <c r="BEI1747" s="143"/>
      <c r="BEJ1747" s="143"/>
      <c r="BEK1747" s="143"/>
      <c r="BEL1747" s="143"/>
      <c r="BEM1747" s="143"/>
      <c r="BEN1747" s="143"/>
      <c r="BEO1747" s="143"/>
      <c r="BEP1747" s="143"/>
      <c r="BEQ1747" s="143"/>
      <c r="BER1747" s="143"/>
      <c r="BES1747" s="143"/>
      <c r="BET1747" s="143"/>
      <c r="BEU1747" s="143"/>
      <c r="BEV1747" s="143"/>
      <c r="BEW1747" s="143"/>
      <c r="BEX1747" s="143"/>
      <c r="BEY1747" s="143"/>
      <c r="BEZ1747" s="143"/>
      <c r="BFA1747" s="143"/>
      <c r="BFB1747" s="143"/>
      <c r="BFC1747" s="143"/>
      <c r="BFD1747" s="143"/>
      <c r="BFE1747" s="143"/>
      <c r="BFF1747" s="143"/>
      <c r="BFG1747" s="143"/>
      <c r="BFH1747" s="143"/>
      <c r="BFI1747" s="143"/>
      <c r="BFJ1747" s="143"/>
      <c r="BFK1747" s="143"/>
      <c r="BFL1747" s="143"/>
      <c r="BFM1747" s="143"/>
      <c r="BFN1747" s="143"/>
      <c r="BFO1747" s="143"/>
      <c r="BFP1747" s="143"/>
      <c r="BFQ1747" s="143"/>
      <c r="BFR1747" s="143"/>
      <c r="BFS1747" s="143"/>
      <c r="BFT1747" s="143"/>
      <c r="BFU1747" s="143"/>
      <c r="BFV1747" s="143"/>
      <c r="BFW1747" s="143"/>
      <c r="BFX1747" s="143"/>
      <c r="BFY1747" s="143"/>
      <c r="BFZ1747" s="143"/>
      <c r="BGA1747" s="143"/>
      <c r="BGB1747" s="143"/>
      <c r="BGC1747" s="143"/>
      <c r="BGD1747" s="143"/>
      <c r="BGE1747" s="143"/>
      <c r="BGF1747" s="143"/>
      <c r="BGG1747" s="143"/>
      <c r="BGH1747" s="143"/>
      <c r="BGI1747" s="143"/>
      <c r="BGJ1747" s="143"/>
      <c r="BGK1747" s="143"/>
      <c r="BGL1747" s="143"/>
      <c r="BGM1747" s="143"/>
      <c r="BGN1747" s="143"/>
      <c r="BGO1747" s="143"/>
      <c r="BGP1747" s="143"/>
      <c r="BGQ1747" s="143"/>
      <c r="BGR1747" s="143"/>
      <c r="BGS1747" s="143"/>
      <c r="BGT1747" s="143"/>
      <c r="BGU1747" s="143"/>
      <c r="BGV1747" s="143"/>
      <c r="BGW1747" s="143"/>
      <c r="BGX1747" s="143"/>
      <c r="BGY1747" s="143"/>
      <c r="BGZ1747" s="143"/>
      <c r="BHA1747" s="143"/>
      <c r="BHB1747" s="143"/>
      <c r="BHC1747" s="143"/>
      <c r="BHD1747" s="143"/>
      <c r="BHE1747" s="143"/>
      <c r="BHF1747" s="143"/>
      <c r="BHG1747" s="143"/>
      <c r="BHH1747" s="143"/>
      <c r="BHI1747" s="143"/>
      <c r="BHJ1747" s="143"/>
      <c r="BHK1747" s="143"/>
      <c r="BHL1747" s="143"/>
      <c r="BHM1747" s="143"/>
      <c r="BHN1747" s="143"/>
      <c r="BHO1747" s="143"/>
      <c r="BHP1747" s="143"/>
      <c r="BHQ1747" s="143"/>
      <c r="BHR1747" s="143"/>
      <c r="BHS1747" s="143"/>
      <c r="BHT1747" s="143"/>
      <c r="BHU1747" s="143"/>
      <c r="BHV1747" s="143"/>
      <c r="BHW1747" s="143"/>
      <c r="BHX1747" s="143"/>
      <c r="BHY1747" s="143"/>
      <c r="BHZ1747" s="143"/>
      <c r="BIA1747" s="143"/>
      <c r="BIB1747" s="143"/>
      <c r="BIC1747" s="143"/>
      <c r="BID1747" s="143"/>
      <c r="BIE1747" s="143"/>
      <c r="BIF1747" s="143"/>
      <c r="BIG1747" s="143"/>
      <c r="BIH1747" s="143"/>
      <c r="BII1747" s="143"/>
      <c r="BIJ1747" s="143"/>
      <c r="BIK1747" s="143"/>
      <c r="BIL1747" s="143"/>
      <c r="BIM1747" s="143"/>
      <c r="BIN1747" s="143"/>
      <c r="BIO1747" s="143"/>
      <c r="BIP1747" s="143"/>
      <c r="BIQ1747" s="143"/>
      <c r="BIR1747" s="143"/>
      <c r="BIS1747" s="143"/>
      <c r="BIT1747" s="143"/>
      <c r="BIU1747" s="143"/>
      <c r="BIV1747" s="143"/>
      <c r="BIW1747" s="143"/>
      <c r="BIX1747" s="143"/>
      <c r="BIY1747" s="143"/>
      <c r="BIZ1747" s="143"/>
      <c r="BJA1747" s="143"/>
      <c r="BJB1747" s="143"/>
      <c r="BJC1747" s="143"/>
      <c r="BJD1747" s="143"/>
      <c r="BJE1747" s="143"/>
      <c r="BJF1747" s="143"/>
      <c r="BJG1747" s="143"/>
      <c r="BJH1747" s="143"/>
      <c r="BJI1747" s="143"/>
      <c r="BJJ1747" s="143"/>
      <c r="BJK1747" s="143"/>
      <c r="BJL1747" s="143"/>
      <c r="BJM1747" s="143"/>
      <c r="BJN1747" s="143"/>
      <c r="BJO1747" s="143"/>
      <c r="BJP1747" s="143"/>
      <c r="BJQ1747" s="143"/>
      <c r="BJR1747" s="143"/>
      <c r="BJS1747" s="143"/>
      <c r="BJT1747" s="143"/>
      <c r="BJU1747" s="143"/>
      <c r="BJV1747" s="143"/>
      <c r="BJW1747" s="143"/>
      <c r="BJX1747" s="143"/>
      <c r="BJY1747" s="143"/>
      <c r="BJZ1747" s="143"/>
      <c r="BKA1747" s="143"/>
      <c r="BKB1747" s="143"/>
      <c r="BKC1747" s="143"/>
      <c r="BKD1747" s="143"/>
      <c r="BKE1747" s="143"/>
      <c r="BKF1747" s="143"/>
      <c r="BKG1747" s="143"/>
      <c r="BKH1747" s="143"/>
      <c r="BKI1747" s="143"/>
      <c r="BKJ1747" s="143"/>
      <c r="BKK1747" s="143"/>
      <c r="BKL1747" s="143"/>
      <c r="BKM1747" s="143"/>
      <c r="BKN1747" s="143"/>
      <c r="BKO1747" s="143"/>
      <c r="BKP1747" s="143"/>
      <c r="BKQ1747" s="143"/>
      <c r="BKR1747" s="143"/>
      <c r="BKS1747" s="143"/>
      <c r="BKT1747" s="143"/>
      <c r="BKU1747" s="143"/>
      <c r="BKV1747" s="143"/>
      <c r="BKW1747" s="143"/>
      <c r="BKX1747" s="143"/>
      <c r="BKY1747" s="143"/>
      <c r="BKZ1747" s="143"/>
      <c r="BLA1747" s="143"/>
      <c r="BLB1747" s="143"/>
      <c r="BLC1747" s="143"/>
      <c r="BLD1747" s="143"/>
      <c r="BLE1747" s="143"/>
      <c r="BLF1747" s="143"/>
      <c r="BLG1747" s="143"/>
      <c r="BLH1747" s="143"/>
      <c r="BLI1747" s="143"/>
      <c r="BLJ1747" s="143"/>
      <c r="BLK1747" s="143"/>
      <c r="BLL1747" s="143"/>
      <c r="BLM1747" s="143"/>
      <c r="BLN1747" s="143"/>
      <c r="BLO1747" s="143"/>
      <c r="BLP1747" s="143"/>
      <c r="BLQ1747" s="143"/>
      <c r="BLR1747" s="143"/>
      <c r="BLS1747" s="143"/>
      <c r="BLT1747" s="143"/>
      <c r="BLU1747" s="143"/>
      <c r="BLV1747" s="143"/>
      <c r="BLW1747" s="143"/>
      <c r="BLX1747" s="143"/>
      <c r="BLY1747" s="143"/>
      <c r="BLZ1747" s="143"/>
      <c r="BMA1747" s="143"/>
      <c r="BMB1747" s="143"/>
      <c r="BMC1747" s="143"/>
      <c r="BMD1747" s="143"/>
      <c r="BME1747" s="143"/>
      <c r="BMF1747" s="143"/>
      <c r="BMG1747" s="143"/>
      <c r="BMH1747" s="143"/>
      <c r="BMI1747" s="143"/>
      <c r="BMJ1747" s="143"/>
      <c r="BMK1747" s="143"/>
      <c r="BML1747" s="143"/>
      <c r="BMM1747" s="143"/>
      <c r="BMN1747" s="143"/>
      <c r="BMO1747" s="143"/>
      <c r="BMP1747" s="143"/>
      <c r="BMQ1747" s="143"/>
      <c r="BMR1747" s="143"/>
      <c r="BMS1747" s="143"/>
      <c r="BMT1747" s="143"/>
      <c r="BMU1747" s="143"/>
      <c r="BMV1747" s="143"/>
      <c r="BMW1747" s="143"/>
      <c r="BMX1747" s="143"/>
      <c r="BMY1747" s="143"/>
      <c r="BMZ1747" s="143"/>
      <c r="BNA1747" s="143"/>
      <c r="BNB1747" s="143"/>
      <c r="BNC1747" s="143"/>
      <c r="BND1747" s="143"/>
      <c r="BNE1747" s="143"/>
      <c r="BNF1747" s="143"/>
      <c r="BNG1747" s="143"/>
      <c r="BNH1747" s="143"/>
      <c r="BNI1747" s="143"/>
      <c r="BNJ1747" s="143"/>
      <c r="BNK1747" s="143"/>
      <c r="BNL1747" s="143"/>
      <c r="BNM1747" s="143"/>
      <c r="BNN1747" s="143"/>
      <c r="BNO1747" s="143"/>
      <c r="BNP1747" s="143"/>
      <c r="BNQ1747" s="143"/>
      <c r="BNR1747" s="143"/>
      <c r="BNS1747" s="143"/>
      <c r="BNT1747" s="143"/>
      <c r="BNU1747" s="143"/>
      <c r="BNV1747" s="143"/>
      <c r="BNW1747" s="143"/>
      <c r="BNX1747" s="143"/>
      <c r="BNY1747" s="143"/>
      <c r="BNZ1747" s="143"/>
      <c r="BOA1747" s="143"/>
      <c r="BOB1747" s="143"/>
      <c r="BOC1747" s="143"/>
      <c r="BOD1747" s="143"/>
      <c r="BOE1747" s="143"/>
      <c r="BOF1747" s="143"/>
      <c r="BOG1747" s="143"/>
      <c r="BOH1747" s="143"/>
      <c r="BOI1747" s="143"/>
      <c r="BOJ1747" s="143"/>
      <c r="BOK1747" s="143"/>
      <c r="BOL1747" s="143"/>
      <c r="BOM1747" s="143"/>
      <c r="BON1747" s="143"/>
      <c r="BOO1747" s="143"/>
      <c r="BOP1747" s="143"/>
      <c r="BOQ1747" s="143"/>
      <c r="BOR1747" s="143"/>
      <c r="BOS1747" s="143"/>
      <c r="BOT1747" s="143"/>
      <c r="BOU1747" s="143"/>
      <c r="BOV1747" s="143"/>
      <c r="BOW1747" s="143"/>
      <c r="BOX1747" s="143"/>
      <c r="BOY1747" s="143"/>
      <c r="BOZ1747" s="143"/>
      <c r="BPA1747" s="143"/>
      <c r="BPB1747" s="143"/>
      <c r="BPC1747" s="143"/>
      <c r="BPD1747" s="143"/>
      <c r="BPE1747" s="143"/>
      <c r="BPF1747" s="143"/>
      <c r="BPG1747" s="143"/>
      <c r="BPH1747" s="143"/>
      <c r="BPI1747" s="143"/>
      <c r="BPJ1747" s="143"/>
      <c r="BPK1747" s="143"/>
      <c r="BPL1747" s="143"/>
      <c r="BPM1747" s="143"/>
      <c r="BPN1747" s="143"/>
      <c r="BPO1747" s="143"/>
      <c r="BPP1747" s="143"/>
      <c r="BPQ1747" s="143"/>
      <c r="BPR1747" s="143"/>
      <c r="BPS1747" s="143"/>
      <c r="BPT1747" s="143"/>
      <c r="BPU1747" s="143"/>
      <c r="BPV1747" s="143"/>
      <c r="BPW1747" s="143"/>
      <c r="BPX1747" s="143"/>
      <c r="BPY1747" s="143"/>
      <c r="BPZ1747" s="143"/>
      <c r="BQA1747" s="143"/>
      <c r="BQB1747" s="143"/>
      <c r="BQC1747" s="143"/>
      <c r="BQD1747" s="143"/>
      <c r="BQE1747" s="143"/>
      <c r="BQF1747" s="143"/>
      <c r="BQG1747" s="143"/>
      <c r="BQH1747" s="143"/>
      <c r="BQI1747" s="143"/>
      <c r="BQJ1747" s="143"/>
      <c r="BQK1747" s="143"/>
      <c r="BQL1747" s="143"/>
      <c r="BQM1747" s="143"/>
      <c r="BQN1747" s="143"/>
      <c r="BQO1747" s="143"/>
      <c r="BQP1747" s="143"/>
      <c r="BQQ1747" s="143"/>
      <c r="BQR1747" s="143"/>
      <c r="BQS1747" s="143"/>
      <c r="BQT1747" s="143"/>
      <c r="BQU1747" s="143"/>
      <c r="BQV1747" s="143"/>
      <c r="BQW1747" s="143"/>
      <c r="BQX1747" s="143"/>
      <c r="BQY1747" s="143"/>
      <c r="BQZ1747" s="143"/>
      <c r="BRA1747" s="143"/>
      <c r="BRB1747" s="143"/>
      <c r="BRC1747" s="143"/>
      <c r="BRD1747" s="143"/>
      <c r="BRE1747" s="143"/>
      <c r="BRF1747" s="143"/>
      <c r="BRG1747" s="143"/>
      <c r="BRH1747" s="143"/>
      <c r="BRI1747" s="143"/>
      <c r="BRJ1747" s="143"/>
      <c r="BRK1747" s="143"/>
      <c r="BRL1747" s="143"/>
      <c r="BRM1747" s="143"/>
      <c r="BRN1747" s="143"/>
      <c r="BRO1747" s="143"/>
      <c r="BRP1747" s="143"/>
      <c r="BRQ1747" s="143"/>
      <c r="BRR1747" s="143"/>
      <c r="BRS1747" s="143"/>
      <c r="BRT1747" s="143"/>
      <c r="BRU1747" s="143"/>
      <c r="BRV1747" s="143"/>
      <c r="BRW1747" s="143"/>
      <c r="BRX1747" s="143"/>
      <c r="BRY1747" s="143"/>
      <c r="BRZ1747" s="143"/>
      <c r="BSA1747" s="143"/>
      <c r="BSB1747" s="143"/>
      <c r="BSC1747" s="143"/>
      <c r="BSD1747" s="143"/>
      <c r="BSE1747" s="143"/>
      <c r="BSF1747" s="143"/>
      <c r="BSG1747" s="143"/>
      <c r="BSH1747" s="143"/>
      <c r="BSI1747" s="143"/>
      <c r="BSJ1747" s="143"/>
      <c r="BSK1747" s="143"/>
      <c r="BSL1747" s="143"/>
      <c r="BSM1747" s="143"/>
      <c r="BSN1747" s="143"/>
      <c r="BSO1747" s="143"/>
      <c r="BSP1747" s="143"/>
      <c r="BSQ1747" s="143"/>
      <c r="BSR1747" s="143"/>
      <c r="BSS1747" s="143"/>
      <c r="BST1747" s="143"/>
      <c r="BSU1747" s="143"/>
      <c r="BSV1747" s="143"/>
      <c r="BSW1747" s="143"/>
      <c r="BSX1747" s="143"/>
      <c r="BSY1747" s="143"/>
      <c r="BSZ1747" s="143"/>
      <c r="BTA1747" s="143"/>
      <c r="BTB1747" s="143"/>
      <c r="BTC1747" s="143"/>
      <c r="BTD1747" s="143"/>
      <c r="BTE1747" s="143"/>
      <c r="BTF1747" s="143"/>
      <c r="BTG1747" s="143"/>
      <c r="BTH1747" s="143"/>
      <c r="BTI1747" s="143"/>
      <c r="BTJ1747" s="143"/>
      <c r="BTK1747" s="143"/>
      <c r="BTL1747" s="143"/>
      <c r="BTM1747" s="143"/>
      <c r="BTN1747" s="143"/>
      <c r="BTO1747" s="143"/>
      <c r="BTP1747" s="143"/>
      <c r="BTQ1747" s="143"/>
      <c r="BTR1747" s="143"/>
      <c r="BTS1747" s="143"/>
      <c r="BTT1747" s="143"/>
      <c r="BTU1747" s="143"/>
      <c r="BTV1747" s="143"/>
      <c r="BTW1747" s="143"/>
      <c r="BTX1747" s="143"/>
      <c r="BTY1747" s="143"/>
      <c r="BTZ1747" s="143"/>
      <c r="BUA1747" s="143"/>
      <c r="BUB1747" s="143"/>
      <c r="BUC1747" s="143"/>
      <c r="BUD1747" s="143"/>
      <c r="BUE1747" s="143"/>
      <c r="BUF1747" s="143"/>
      <c r="BUG1747" s="143"/>
      <c r="BUH1747" s="143"/>
      <c r="BUI1747" s="143"/>
      <c r="BUJ1747" s="143"/>
      <c r="BUK1747" s="143"/>
      <c r="BUL1747" s="143"/>
      <c r="BUM1747" s="143"/>
      <c r="BUN1747" s="143"/>
      <c r="BUO1747" s="143"/>
      <c r="BUP1747" s="143"/>
      <c r="BUQ1747" s="143"/>
      <c r="BUR1747" s="143"/>
      <c r="BUS1747" s="143"/>
      <c r="BUT1747" s="143"/>
      <c r="BUU1747" s="143"/>
      <c r="BUV1747" s="143"/>
      <c r="BUW1747" s="143"/>
      <c r="BUX1747" s="143"/>
      <c r="BUY1747" s="143"/>
      <c r="BUZ1747" s="143"/>
      <c r="BVA1747" s="143"/>
      <c r="BVB1747" s="143"/>
      <c r="BVC1747" s="143"/>
      <c r="BVD1747" s="143"/>
      <c r="BVE1747" s="143"/>
      <c r="BVF1747" s="143"/>
      <c r="BVG1747" s="143"/>
      <c r="BVH1747" s="143"/>
      <c r="BVI1747" s="143"/>
      <c r="BVJ1747" s="143"/>
      <c r="BVK1747" s="143"/>
      <c r="BVL1747" s="143"/>
      <c r="BVM1747" s="143"/>
      <c r="BVN1747" s="143"/>
      <c r="BVO1747" s="143"/>
      <c r="BVP1747" s="143"/>
      <c r="BVQ1747" s="143"/>
      <c r="BVR1747" s="143"/>
      <c r="BVS1747" s="143"/>
      <c r="BVT1747" s="143"/>
      <c r="BVU1747" s="143"/>
      <c r="BVV1747" s="143"/>
      <c r="BVW1747" s="143"/>
      <c r="BVX1747" s="143"/>
      <c r="BVY1747" s="143"/>
      <c r="BVZ1747" s="143"/>
      <c r="BWA1747" s="143"/>
      <c r="BWB1747" s="143"/>
      <c r="BWC1747" s="143"/>
      <c r="BWD1747" s="143"/>
      <c r="BWE1747" s="143"/>
      <c r="BWF1747" s="143"/>
      <c r="BWG1747" s="143"/>
      <c r="BWH1747" s="143"/>
      <c r="BWI1747" s="143"/>
      <c r="BWJ1747" s="143"/>
      <c r="BWK1747" s="143"/>
      <c r="BWL1747" s="143"/>
      <c r="BWM1747" s="143"/>
      <c r="BWN1747" s="143"/>
      <c r="BWO1747" s="143"/>
      <c r="BWP1747" s="143"/>
      <c r="BWQ1747" s="143"/>
      <c r="BWR1747" s="143"/>
      <c r="BWS1747" s="143"/>
      <c r="BWT1747" s="143"/>
      <c r="BWU1747" s="143"/>
      <c r="BWV1747" s="143"/>
      <c r="BWW1747" s="143"/>
      <c r="BWX1747" s="143"/>
      <c r="BWY1747" s="143"/>
      <c r="BWZ1747" s="143"/>
      <c r="BXA1747" s="143"/>
      <c r="BXB1747" s="143"/>
      <c r="BXC1747" s="143"/>
      <c r="BXD1747" s="143"/>
      <c r="BXE1747" s="143"/>
      <c r="BXF1747" s="143"/>
      <c r="BXG1747" s="143"/>
      <c r="BXH1747" s="143"/>
      <c r="BXI1747" s="143"/>
      <c r="BXJ1747" s="143"/>
      <c r="BXK1747" s="143"/>
      <c r="BXL1747" s="143"/>
      <c r="BXM1747" s="143"/>
      <c r="BXN1747" s="143"/>
      <c r="BXO1747" s="143"/>
      <c r="BXP1747" s="143"/>
      <c r="BXQ1747" s="143"/>
      <c r="BXR1747" s="143"/>
      <c r="BXS1747" s="143"/>
      <c r="BXT1747" s="143"/>
      <c r="BXU1747" s="143"/>
      <c r="BXV1747" s="143"/>
      <c r="BXW1747" s="143"/>
      <c r="BXX1747" s="143"/>
      <c r="BXY1747" s="143"/>
      <c r="BXZ1747" s="143"/>
      <c r="BYA1747" s="143"/>
      <c r="BYB1747" s="143"/>
      <c r="BYC1747" s="143"/>
      <c r="BYD1747" s="143"/>
      <c r="BYE1747" s="143"/>
      <c r="BYF1747" s="143"/>
      <c r="BYG1747" s="143"/>
      <c r="BYH1747" s="143"/>
      <c r="BYI1747" s="143"/>
      <c r="BYJ1747" s="143"/>
      <c r="BYK1747" s="143"/>
      <c r="BYL1747" s="143"/>
      <c r="BYM1747" s="143"/>
      <c r="BYN1747" s="143"/>
      <c r="BYO1747" s="143"/>
      <c r="BYP1747" s="143"/>
      <c r="BYQ1747" s="143"/>
      <c r="BYR1747" s="143"/>
      <c r="BYS1747" s="143"/>
      <c r="BYT1747" s="143"/>
      <c r="BYU1747" s="143"/>
      <c r="BYV1747" s="143"/>
      <c r="BYW1747" s="143"/>
      <c r="BYX1747" s="143"/>
      <c r="BYY1747" s="143"/>
      <c r="BYZ1747" s="143"/>
      <c r="BZA1747" s="143"/>
      <c r="BZB1747" s="143"/>
      <c r="BZC1747" s="143"/>
      <c r="BZD1747" s="143"/>
      <c r="BZE1747" s="143"/>
      <c r="BZF1747" s="143"/>
      <c r="BZG1747" s="143"/>
      <c r="BZH1747" s="143"/>
      <c r="BZI1747" s="143"/>
      <c r="BZJ1747" s="143"/>
      <c r="BZK1747" s="143"/>
      <c r="BZL1747" s="143"/>
      <c r="BZM1747" s="143"/>
      <c r="BZN1747" s="143"/>
      <c r="BZO1747" s="143"/>
      <c r="BZP1747" s="143"/>
      <c r="BZQ1747" s="143"/>
      <c r="BZR1747" s="143"/>
      <c r="BZS1747" s="143"/>
      <c r="BZT1747" s="143"/>
      <c r="BZU1747" s="143"/>
      <c r="BZV1747" s="143"/>
      <c r="BZW1747" s="143"/>
      <c r="BZX1747" s="143"/>
      <c r="BZY1747" s="143"/>
      <c r="BZZ1747" s="143"/>
      <c r="CAA1747" s="143"/>
      <c r="CAB1747" s="143"/>
      <c r="CAC1747" s="143"/>
      <c r="CAD1747" s="143"/>
      <c r="CAE1747" s="143"/>
      <c r="CAF1747" s="143"/>
      <c r="CAG1747" s="143"/>
      <c r="CAH1747" s="143"/>
      <c r="CAI1747" s="143"/>
      <c r="CAJ1747" s="143"/>
      <c r="CAK1747" s="143"/>
      <c r="CAL1747" s="143"/>
      <c r="CAM1747" s="143"/>
      <c r="CAN1747" s="143"/>
      <c r="CAO1747" s="143"/>
      <c r="CAP1747" s="143"/>
      <c r="CAQ1747" s="143"/>
      <c r="CAR1747" s="143"/>
      <c r="CAS1747" s="143"/>
      <c r="CAT1747" s="143"/>
      <c r="CAU1747" s="143"/>
      <c r="CAV1747" s="143"/>
      <c r="CAW1747" s="143"/>
      <c r="CAX1747" s="143"/>
      <c r="CAY1747" s="143"/>
      <c r="CAZ1747" s="143"/>
      <c r="CBA1747" s="143"/>
      <c r="CBB1747" s="143"/>
      <c r="CBC1747" s="143"/>
      <c r="CBD1747" s="143"/>
      <c r="CBE1747" s="143"/>
      <c r="CBF1747" s="143"/>
      <c r="CBG1747" s="143"/>
      <c r="CBH1747" s="143"/>
      <c r="CBI1747" s="143"/>
      <c r="CBJ1747" s="143"/>
      <c r="CBK1747" s="143"/>
      <c r="CBL1747" s="143"/>
      <c r="CBM1747" s="143"/>
      <c r="CBN1747" s="143"/>
      <c r="CBO1747" s="143"/>
      <c r="CBP1747" s="143"/>
      <c r="CBQ1747" s="143"/>
      <c r="CBR1747" s="143"/>
      <c r="CBS1747" s="143"/>
      <c r="CBT1747" s="143"/>
      <c r="CBU1747" s="143"/>
      <c r="CBV1747" s="143"/>
      <c r="CBW1747" s="143"/>
      <c r="CBX1747" s="143"/>
      <c r="CBY1747" s="143"/>
      <c r="CBZ1747" s="143"/>
      <c r="CCA1747" s="143"/>
      <c r="CCB1747" s="143"/>
      <c r="CCC1747" s="143"/>
      <c r="CCD1747" s="143"/>
      <c r="CCE1747" s="143"/>
      <c r="CCF1747" s="143"/>
      <c r="CCG1747" s="143"/>
      <c r="CCH1747" s="143"/>
      <c r="CCI1747" s="143"/>
      <c r="CCJ1747" s="143"/>
      <c r="CCK1747" s="143"/>
      <c r="CCL1747" s="143"/>
      <c r="CCM1747" s="143"/>
      <c r="CCN1747" s="143"/>
      <c r="CCO1747" s="143"/>
      <c r="CCP1747" s="143"/>
      <c r="CCQ1747" s="143"/>
      <c r="CCR1747" s="143"/>
      <c r="CCS1747" s="143"/>
      <c r="CCT1747" s="143"/>
      <c r="CCU1747" s="143"/>
      <c r="CCV1747" s="143"/>
      <c r="CCW1747" s="143"/>
      <c r="CCX1747" s="143"/>
      <c r="CCY1747" s="143"/>
      <c r="CCZ1747" s="143"/>
      <c r="CDA1747" s="143"/>
      <c r="CDB1747" s="143"/>
      <c r="CDC1747" s="143"/>
      <c r="CDD1747" s="143"/>
      <c r="CDE1747" s="143"/>
      <c r="CDF1747" s="143"/>
      <c r="CDG1747" s="143"/>
      <c r="CDH1747" s="143"/>
      <c r="CDI1747" s="143"/>
      <c r="CDJ1747" s="143"/>
      <c r="CDK1747" s="143"/>
      <c r="CDL1747" s="143"/>
      <c r="CDM1747" s="143"/>
      <c r="CDN1747" s="143"/>
      <c r="CDO1747" s="143"/>
      <c r="CDP1747" s="143"/>
      <c r="CDQ1747" s="143"/>
      <c r="CDR1747" s="143"/>
      <c r="CDS1747" s="143"/>
      <c r="CDT1747" s="143"/>
      <c r="CDU1747" s="143"/>
      <c r="CDV1747" s="143"/>
      <c r="CDW1747" s="143"/>
      <c r="CDX1747" s="143"/>
      <c r="CDY1747" s="143"/>
      <c r="CDZ1747" s="143"/>
      <c r="CEA1747" s="143"/>
      <c r="CEB1747" s="143"/>
      <c r="CEC1747" s="143"/>
      <c r="CED1747" s="143"/>
      <c r="CEE1747" s="143"/>
      <c r="CEF1747" s="143"/>
      <c r="CEG1747" s="143"/>
      <c r="CEH1747" s="143"/>
      <c r="CEI1747" s="143"/>
      <c r="CEJ1747" s="143"/>
      <c r="CEK1747" s="143"/>
      <c r="CEL1747" s="143"/>
      <c r="CEM1747" s="143"/>
      <c r="CEN1747" s="143"/>
      <c r="CEO1747" s="143"/>
      <c r="CEP1747" s="143"/>
      <c r="CEQ1747" s="143"/>
      <c r="CER1747" s="143"/>
      <c r="CES1747" s="143"/>
      <c r="CET1747" s="143"/>
      <c r="CEU1747" s="143"/>
      <c r="CEV1747" s="143"/>
      <c r="CEW1747" s="143"/>
      <c r="CEX1747" s="143"/>
      <c r="CEY1747" s="143"/>
      <c r="CEZ1747" s="143"/>
      <c r="CFA1747" s="143"/>
      <c r="CFB1747" s="143"/>
      <c r="CFC1747" s="143"/>
      <c r="CFD1747" s="143"/>
      <c r="CFE1747" s="143"/>
      <c r="CFF1747" s="143"/>
      <c r="CFG1747" s="143"/>
      <c r="CFH1747" s="143"/>
      <c r="CFI1747" s="143"/>
      <c r="CFJ1747" s="143"/>
      <c r="CFK1747" s="143"/>
      <c r="CFL1747" s="143"/>
      <c r="CFM1747" s="143"/>
      <c r="CFN1747" s="143"/>
      <c r="CFO1747" s="143"/>
      <c r="CFP1747" s="143"/>
      <c r="CFQ1747" s="143"/>
      <c r="CFR1747" s="143"/>
      <c r="CFS1747" s="143"/>
      <c r="CFT1747" s="143"/>
      <c r="CFU1747" s="143"/>
      <c r="CFV1747" s="143"/>
      <c r="CFW1747" s="143"/>
      <c r="CFX1747" s="143"/>
      <c r="CFY1747" s="143"/>
      <c r="CFZ1747" s="143"/>
      <c r="CGA1747" s="143"/>
      <c r="CGB1747" s="143"/>
      <c r="CGC1747" s="143"/>
      <c r="CGD1747" s="143"/>
      <c r="CGE1747" s="143"/>
      <c r="CGF1747" s="143"/>
      <c r="CGG1747" s="143"/>
      <c r="CGH1747" s="143"/>
      <c r="CGI1747" s="143"/>
      <c r="CGJ1747" s="143"/>
      <c r="CGK1747" s="143"/>
      <c r="CGL1747" s="143"/>
      <c r="CGM1747" s="143"/>
      <c r="CGN1747" s="143"/>
      <c r="CGO1747" s="143"/>
      <c r="CGP1747" s="143"/>
      <c r="CGQ1747" s="143"/>
      <c r="CGR1747" s="143"/>
      <c r="CGS1747" s="143"/>
      <c r="CGT1747" s="143"/>
      <c r="CGU1747" s="143"/>
      <c r="CGV1747" s="143"/>
      <c r="CGW1747" s="143"/>
      <c r="CGX1747" s="143"/>
      <c r="CGY1747" s="143"/>
      <c r="CGZ1747" s="143"/>
      <c r="CHA1747" s="143"/>
      <c r="CHB1747" s="143"/>
      <c r="CHC1747" s="143"/>
      <c r="CHD1747" s="143"/>
      <c r="CHE1747" s="143"/>
      <c r="CHF1747" s="143"/>
      <c r="CHG1747" s="143"/>
      <c r="CHH1747" s="143"/>
      <c r="CHI1747" s="143"/>
      <c r="CHJ1747" s="143"/>
      <c r="CHK1747" s="143"/>
      <c r="CHL1747" s="143"/>
      <c r="CHM1747" s="143"/>
      <c r="CHN1747" s="143"/>
      <c r="CHO1747" s="143"/>
      <c r="CHP1747" s="143"/>
      <c r="CHQ1747" s="143"/>
      <c r="CHR1747" s="143"/>
      <c r="CHS1747" s="143"/>
      <c r="CHT1747" s="143"/>
      <c r="CHU1747" s="143"/>
      <c r="CHV1747" s="143"/>
      <c r="CHW1747" s="143"/>
      <c r="CHX1747" s="143"/>
      <c r="CHY1747" s="143"/>
      <c r="CHZ1747" s="143"/>
      <c r="CIA1747" s="143"/>
      <c r="CIB1747" s="143"/>
      <c r="CIC1747" s="143"/>
      <c r="CID1747" s="143"/>
      <c r="CIE1747" s="143"/>
      <c r="CIF1747" s="143"/>
      <c r="CIG1747" s="143"/>
      <c r="CIH1747" s="143"/>
      <c r="CII1747" s="143"/>
      <c r="CIJ1747" s="143"/>
      <c r="CIK1747" s="143"/>
      <c r="CIL1747" s="143"/>
      <c r="CIM1747" s="143"/>
      <c r="CIN1747" s="143"/>
      <c r="CIO1747" s="143"/>
      <c r="CIP1747" s="143"/>
      <c r="CIQ1747" s="143"/>
      <c r="CIR1747" s="143"/>
      <c r="CIS1747" s="143"/>
      <c r="CIT1747" s="143"/>
      <c r="CIU1747" s="143"/>
      <c r="CIV1747" s="143"/>
      <c r="CIW1747" s="143"/>
      <c r="CIX1747" s="143"/>
      <c r="CIY1747" s="143"/>
      <c r="CIZ1747" s="143"/>
      <c r="CJA1747" s="143"/>
      <c r="CJB1747" s="143"/>
      <c r="CJC1747" s="143"/>
      <c r="CJD1747" s="143"/>
      <c r="CJE1747" s="143"/>
      <c r="CJF1747" s="143"/>
      <c r="CJG1747" s="143"/>
      <c r="CJH1747" s="143"/>
      <c r="CJI1747" s="143"/>
      <c r="CJJ1747" s="143"/>
      <c r="CJK1747" s="143"/>
      <c r="CJL1747" s="143"/>
      <c r="CJM1747" s="143"/>
      <c r="CJN1747" s="143"/>
      <c r="CJO1747" s="143"/>
      <c r="CJP1747" s="143"/>
      <c r="CJQ1747" s="143"/>
      <c r="CJR1747" s="143"/>
      <c r="CJS1747" s="143"/>
      <c r="CJT1747" s="143"/>
      <c r="CJU1747" s="143"/>
      <c r="CJV1747" s="143"/>
      <c r="CJW1747" s="143"/>
      <c r="CJX1747" s="143"/>
      <c r="CJY1747" s="143"/>
      <c r="CJZ1747" s="143"/>
      <c r="CKA1747" s="143"/>
      <c r="CKB1747" s="143"/>
      <c r="CKC1747" s="143"/>
      <c r="CKD1747" s="143"/>
      <c r="CKE1747" s="143"/>
      <c r="CKF1747" s="143"/>
      <c r="CKG1747" s="143"/>
      <c r="CKH1747" s="143"/>
      <c r="CKI1747" s="143"/>
      <c r="CKJ1747" s="143"/>
      <c r="CKK1747" s="143"/>
      <c r="CKL1747" s="143"/>
      <c r="CKM1747" s="143"/>
      <c r="CKN1747" s="143"/>
      <c r="CKO1747" s="143"/>
      <c r="CKP1747" s="143"/>
      <c r="CKQ1747" s="143"/>
      <c r="CKR1747" s="143"/>
      <c r="CKS1747" s="143"/>
      <c r="CKT1747" s="143"/>
      <c r="CKU1747" s="143"/>
      <c r="CKV1747" s="143"/>
      <c r="CKW1747" s="143"/>
      <c r="CKX1747" s="143"/>
      <c r="CKY1747" s="143"/>
      <c r="CKZ1747" s="143"/>
      <c r="CLA1747" s="143"/>
      <c r="CLB1747" s="143"/>
      <c r="CLC1747" s="143"/>
      <c r="CLD1747" s="143"/>
      <c r="CLE1747" s="143"/>
      <c r="CLF1747" s="143"/>
      <c r="CLG1747" s="143"/>
      <c r="CLH1747" s="143"/>
      <c r="CLI1747" s="143"/>
      <c r="CLJ1747" s="143"/>
      <c r="CLK1747" s="143"/>
      <c r="CLL1747" s="143"/>
      <c r="CLM1747" s="143"/>
      <c r="CLN1747" s="143"/>
      <c r="CLO1747" s="143"/>
      <c r="CLP1747" s="143"/>
      <c r="CLQ1747" s="143"/>
      <c r="CLR1747" s="143"/>
      <c r="CLS1747" s="143"/>
      <c r="CLT1747" s="143"/>
      <c r="CLU1747" s="143"/>
      <c r="CLV1747" s="143"/>
      <c r="CLW1747" s="143"/>
      <c r="CLX1747" s="143"/>
      <c r="CLY1747" s="143"/>
      <c r="CLZ1747" s="143"/>
      <c r="CMA1747" s="143"/>
      <c r="CMB1747" s="143"/>
      <c r="CMC1747" s="143"/>
      <c r="CMD1747" s="143"/>
      <c r="CME1747" s="143"/>
      <c r="CMF1747" s="143"/>
      <c r="CMG1747" s="143"/>
      <c r="CMH1747" s="143"/>
      <c r="CMI1747" s="143"/>
      <c r="CMJ1747" s="143"/>
      <c r="CMK1747" s="143"/>
      <c r="CML1747" s="143"/>
      <c r="CMM1747" s="143"/>
      <c r="CMN1747" s="143"/>
      <c r="CMO1747" s="143"/>
      <c r="CMP1747" s="143"/>
      <c r="CMQ1747" s="143"/>
      <c r="CMR1747" s="143"/>
      <c r="CMS1747" s="143"/>
      <c r="CMT1747" s="143"/>
      <c r="CMU1747" s="143"/>
      <c r="CMV1747" s="143"/>
      <c r="CMW1747" s="143"/>
      <c r="CMX1747" s="143"/>
      <c r="CMY1747" s="143"/>
      <c r="CMZ1747" s="143"/>
      <c r="CNA1747" s="143"/>
      <c r="CNB1747" s="143"/>
      <c r="CNC1747" s="143"/>
      <c r="CND1747" s="143"/>
      <c r="CNE1747" s="143"/>
      <c r="CNF1747" s="143"/>
      <c r="CNG1747" s="143"/>
      <c r="CNH1747" s="143"/>
      <c r="CNI1747" s="143"/>
      <c r="CNJ1747" s="143"/>
      <c r="CNK1747" s="143"/>
      <c r="CNL1747" s="143"/>
      <c r="CNM1747" s="143"/>
      <c r="CNN1747" s="143"/>
      <c r="CNO1747" s="143"/>
      <c r="CNP1747" s="143"/>
      <c r="CNQ1747" s="143"/>
      <c r="CNR1747" s="143"/>
      <c r="CNS1747" s="143"/>
      <c r="CNT1747" s="143"/>
      <c r="CNU1747" s="143"/>
      <c r="CNV1747" s="143"/>
      <c r="CNW1747" s="143"/>
      <c r="CNX1747" s="143"/>
      <c r="CNY1747" s="143"/>
      <c r="CNZ1747" s="143"/>
      <c r="COA1747" s="143"/>
      <c r="COB1747" s="143"/>
      <c r="COC1747" s="143"/>
      <c r="COD1747" s="143"/>
      <c r="COE1747" s="143"/>
      <c r="COF1747" s="143"/>
      <c r="COG1747" s="143"/>
      <c r="COH1747" s="143"/>
      <c r="COI1747" s="143"/>
      <c r="COJ1747" s="143"/>
      <c r="COK1747" s="143"/>
      <c r="COL1747" s="143"/>
      <c r="COM1747" s="143"/>
      <c r="CON1747" s="143"/>
      <c r="COO1747" s="143"/>
      <c r="COP1747" s="143"/>
      <c r="COQ1747" s="143"/>
      <c r="COR1747" s="143"/>
      <c r="COS1747" s="143"/>
      <c r="COT1747" s="143"/>
      <c r="COU1747" s="143"/>
      <c r="COV1747" s="143"/>
      <c r="COW1747" s="143"/>
      <c r="COX1747" s="143"/>
      <c r="COY1747" s="143"/>
      <c r="COZ1747" s="143"/>
      <c r="CPA1747" s="143"/>
      <c r="CPB1747" s="143"/>
      <c r="CPC1747" s="143"/>
      <c r="CPD1747" s="143"/>
      <c r="CPE1747" s="143"/>
      <c r="CPF1747" s="143"/>
      <c r="CPG1747" s="143"/>
      <c r="CPH1747" s="143"/>
      <c r="CPI1747" s="143"/>
      <c r="CPJ1747" s="143"/>
      <c r="CPK1747" s="143"/>
      <c r="CPL1747" s="143"/>
      <c r="CPM1747" s="143"/>
      <c r="CPN1747" s="143"/>
      <c r="CPO1747" s="143"/>
      <c r="CPP1747" s="143"/>
      <c r="CPQ1747" s="143"/>
      <c r="CPR1747" s="143"/>
      <c r="CPS1747" s="143"/>
      <c r="CPT1747" s="143"/>
      <c r="CPU1747" s="143"/>
      <c r="CPV1747" s="143"/>
      <c r="CPW1747" s="143"/>
      <c r="CPX1747" s="143"/>
      <c r="CPY1747" s="143"/>
      <c r="CPZ1747" s="143"/>
      <c r="CQA1747" s="143"/>
      <c r="CQB1747" s="143"/>
      <c r="CQC1747" s="143"/>
      <c r="CQD1747" s="143"/>
      <c r="CQE1747" s="143"/>
      <c r="CQF1747" s="143"/>
      <c r="CQG1747" s="143"/>
      <c r="CQH1747" s="143"/>
      <c r="CQI1747" s="143"/>
      <c r="CQJ1747" s="143"/>
      <c r="CQK1747" s="143"/>
      <c r="CQL1747" s="143"/>
      <c r="CQM1747" s="143"/>
      <c r="CQN1747" s="143"/>
      <c r="CQO1747" s="143"/>
      <c r="CQP1747" s="143"/>
      <c r="CQQ1747" s="143"/>
      <c r="CQR1747" s="143"/>
      <c r="CQS1747" s="143"/>
      <c r="CQT1747" s="143"/>
      <c r="CQU1747" s="143"/>
      <c r="CQV1747" s="143"/>
      <c r="CQW1747" s="143"/>
      <c r="CQX1747" s="143"/>
      <c r="CQY1747" s="143"/>
      <c r="CQZ1747" s="143"/>
      <c r="CRA1747" s="143"/>
      <c r="CRB1747" s="143"/>
      <c r="CRC1747" s="143"/>
      <c r="CRD1747" s="143"/>
      <c r="CRE1747" s="143"/>
      <c r="CRF1747" s="143"/>
      <c r="CRG1747" s="143"/>
      <c r="CRH1747" s="143"/>
      <c r="CRI1747" s="143"/>
      <c r="CRJ1747" s="143"/>
      <c r="CRK1747" s="143"/>
      <c r="CRL1747" s="143"/>
      <c r="CRM1747" s="143"/>
      <c r="CRN1747" s="143"/>
      <c r="CRO1747" s="143"/>
      <c r="CRP1747" s="143"/>
      <c r="CRQ1747" s="143"/>
      <c r="CRR1747" s="143"/>
      <c r="CRS1747" s="143"/>
      <c r="CRT1747" s="143"/>
      <c r="CRU1747" s="143"/>
      <c r="CRV1747" s="143"/>
      <c r="CRW1747" s="143"/>
      <c r="CRX1747" s="143"/>
      <c r="CRY1747" s="143"/>
      <c r="CRZ1747" s="143"/>
      <c r="CSA1747" s="143"/>
      <c r="CSB1747" s="143"/>
      <c r="CSC1747" s="143"/>
      <c r="CSD1747" s="143"/>
      <c r="CSE1747" s="143"/>
      <c r="CSF1747" s="143"/>
      <c r="CSG1747" s="143"/>
      <c r="CSH1747" s="143"/>
      <c r="CSI1747" s="143"/>
      <c r="CSJ1747" s="143"/>
      <c r="CSK1747" s="143"/>
      <c r="CSL1747" s="143"/>
      <c r="CSM1747" s="143"/>
      <c r="CSN1747" s="143"/>
      <c r="CSO1747" s="143"/>
      <c r="CSP1747" s="143"/>
      <c r="CSQ1747" s="143"/>
      <c r="CSR1747" s="143"/>
      <c r="CSS1747" s="143"/>
      <c r="CST1747" s="143"/>
      <c r="CSU1747" s="143"/>
      <c r="CSV1747" s="143"/>
      <c r="CSW1747" s="143"/>
      <c r="CSX1747" s="143"/>
      <c r="CSY1747" s="143"/>
      <c r="CSZ1747" s="143"/>
      <c r="CTA1747" s="143"/>
      <c r="CTB1747" s="143"/>
      <c r="CTC1747" s="143"/>
      <c r="CTD1747" s="143"/>
      <c r="CTE1747" s="143"/>
      <c r="CTF1747" s="143"/>
      <c r="CTG1747" s="143"/>
      <c r="CTH1747" s="143"/>
      <c r="CTI1747" s="143"/>
      <c r="CTJ1747" s="143"/>
      <c r="CTK1747" s="143"/>
      <c r="CTL1747" s="143"/>
      <c r="CTM1747" s="143"/>
      <c r="CTN1747" s="143"/>
      <c r="CTO1747" s="143"/>
      <c r="CTP1747" s="143"/>
      <c r="CTQ1747" s="143"/>
      <c r="CTR1747" s="143"/>
      <c r="CTS1747" s="143"/>
      <c r="CTT1747" s="143"/>
      <c r="CTU1747" s="143"/>
      <c r="CTV1747" s="143"/>
      <c r="CTW1747" s="143"/>
      <c r="CTX1747" s="143"/>
      <c r="CTY1747" s="143"/>
      <c r="CTZ1747" s="143"/>
      <c r="CUA1747" s="143"/>
      <c r="CUB1747" s="143"/>
      <c r="CUC1747" s="143"/>
      <c r="CUD1747" s="143"/>
      <c r="CUE1747" s="143"/>
      <c r="CUF1747" s="143"/>
      <c r="CUG1747" s="143"/>
      <c r="CUH1747" s="143"/>
      <c r="CUI1747" s="143"/>
      <c r="CUJ1747" s="143"/>
      <c r="CUK1747" s="143"/>
      <c r="CUL1747" s="143"/>
      <c r="CUM1747" s="143"/>
      <c r="CUN1747" s="143"/>
      <c r="CUO1747" s="143"/>
      <c r="CUP1747" s="143"/>
      <c r="CUQ1747" s="143"/>
      <c r="CUR1747" s="143"/>
      <c r="CUS1747" s="143"/>
      <c r="CUT1747" s="143"/>
      <c r="CUU1747" s="143"/>
      <c r="CUV1747" s="143"/>
      <c r="CUW1747" s="143"/>
      <c r="CUX1747" s="143"/>
      <c r="CUY1747" s="143"/>
      <c r="CUZ1747" s="143"/>
      <c r="CVA1747" s="143"/>
      <c r="CVB1747" s="143"/>
      <c r="CVC1747" s="143"/>
      <c r="CVD1747" s="143"/>
      <c r="CVE1747" s="143"/>
      <c r="CVF1747" s="143"/>
      <c r="CVG1747" s="143"/>
      <c r="CVH1747" s="143"/>
      <c r="CVI1747" s="143"/>
      <c r="CVJ1747" s="143"/>
      <c r="CVK1747" s="143"/>
      <c r="CVL1747" s="143"/>
      <c r="CVM1747" s="143"/>
      <c r="CVN1747" s="143"/>
      <c r="CVO1747" s="143"/>
      <c r="CVP1747" s="143"/>
      <c r="CVQ1747" s="143"/>
      <c r="CVR1747" s="143"/>
      <c r="CVS1747" s="143"/>
      <c r="CVT1747" s="143"/>
      <c r="CVU1747" s="143"/>
      <c r="CVV1747" s="143"/>
      <c r="CVW1747" s="143"/>
      <c r="CVX1747" s="143"/>
      <c r="CVY1747" s="143"/>
      <c r="CVZ1747" s="143"/>
      <c r="CWA1747" s="143"/>
      <c r="CWB1747" s="143"/>
      <c r="CWC1747" s="143"/>
      <c r="CWD1747" s="143"/>
      <c r="CWE1747" s="143"/>
      <c r="CWF1747" s="143"/>
      <c r="CWG1747" s="143"/>
      <c r="CWH1747" s="143"/>
      <c r="CWI1747" s="143"/>
      <c r="CWJ1747" s="143"/>
      <c r="CWK1747" s="143"/>
      <c r="CWL1747" s="143"/>
      <c r="CWM1747" s="143"/>
      <c r="CWN1747" s="143"/>
      <c r="CWO1747" s="143"/>
      <c r="CWP1747" s="143"/>
      <c r="CWQ1747" s="143"/>
      <c r="CWR1747" s="143"/>
      <c r="CWS1747" s="143"/>
      <c r="CWT1747" s="143"/>
      <c r="CWU1747" s="143"/>
      <c r="CWV1747" s="143"/>
      <c r="CWW1747" s="143"/>
      <c r="CWX1747" s="143"/>
      <c r="CWY1747" s="143"/>
      <c r="CWZ1747" s="143"/>
      <c r="CXA1747" s="143"/>
      <c r="CXB1747" s="143"/>
      <c r="CXC1747" s="143"/>
      <c r="CXD1747" s="143"/>
      <c r="CXE1747" s="143"/>
      <c r="CXF1747" s="143"/>
      <c r="CXG1747" s="143"/>
      <c r="CXH1747" s="143"/>
      <c r="CXI1747" s="143"/>
      <c r="CXJ1747" s="143"/>
      <c r="CXK1747" s="143"/>
      <c r="CXL1747" s="143"/>
      <c r="CXM1747" s="143"/>
      <c r="CXN1747" s="143"/>
      <c r="CXO1747" s="143"/>
      <c r="CXP1747" s="143"/>
      <c r="CXQ1747" s="143"/>
      <c r="CXR1747" s="143"/>
      <c r="CXS1747" s="143"/>
      <c r="CXT1747" s="143"/>
      <c r="CXU1747" s="143"/>
      <c r="CXV1747" s="143"/>
      <c r="CXW1747" s="143"/>
      <c r="CXX1747" s="143"/>
      <c r="CXY1747" s="143"/>
      <c r="CXZ1747" s="143"/>
      <c r="CYA1747" s="143"/>
      <c r="CYB1747" s="143"/>
      <c r="CYC1747" s="143"/>
      <c r="CYD1747" s="143"/>
      <c r="CYE1747" s="143"/>
      <c r="CYF1747" s="143"/>
      <c r="CYG1747" s="143"/>
      <c r="CYH1747" s="143"/>
      <c r="CYI1747" s="143"/>
      <c r="CYJ1747" s="143"/>
      <c r="CYK1747" s="143"/>
      <c r="CYL1747" s="143"/>
      <c r="CYM1747" s="143"/>
      <c r="CYN1747" s="143"/>
      <c r="CYO1747" s="143"/>
      <c r="CYP1747" s="143"/>
      <c r="CYQ1747" s="143"/>
      <c r="CYR1747" s="143"/>
      <c r="CYS1747" s="143"/>
      <c r="CYT1747" s="143"/>
      <c r="CYU1747" s="143"/>
      <c r="CYV1747" s="143"/>
      <c r="CYW1747" s="143"/>
      <c r="CYX1747" s="143"/>
      <c r="CYY1747" s="143"/>
      <c r="CYZ1747" s="143"/>
      <c r="CZA1747" s="143"/>
      <c r="CZB1747" s="143"/>
      <c r="CZC1747" s="143"/>
      <c r="CZD1747" s="143"/>
      <c r="CZE1747" s="143"/>
      <c r="CZF1747" s="143"/>
      <c r="CZG1747" s="143"/>
      <c r="CZH1747" s="143"/>
      <c r="CZI1747" s="143"/>
      <c r="CZJ1747" s="143"/>
      <c r="CZK1747" s="143"/>
      <c r="CZL1747" s="143"/>
      <c r="CZM1747" s="143"/>
      <c r="CZN1747" s="143"/>
      <c r="CZO1747" s="143"/>
      <c r="CZP1747" s="143"/>
      <c r="CZQ1747" s="143"/>
      <c r="CZR1747" s="143"/>
      <c r="CZS1747" s="143"/>
      <c r="CZT1747" s="143"/>
      <c r="CZU1747" s="143"/>
      <c r="CZV1747" s="143"/>
      <c r="CZW1747" s="143"/>
      <c r="CZX1747" s="143"/>
      <c r="CZY1747" s="143"/>
      <c r="CZZ1747" s="143"/>
      <c r="DAA1747" s="143"/>
      <c r="DAB1747" s="143"/>
      <c r="DAC1747" s="143"/>
      <c r="DAD1747" s="143"/>
      <c r="DAE1747" s="143"/>
      <c r="DAF1747" s="143"/>
      <c r="DAG1747" s="143"/>
      <c r="DAH1747" s="143"/>
      <c r="DAI1747" s="143"/>
      <c r="DAJ1747" s="143"/>
      <c r="DAK1747" s="143"/>
      <c r="DAL1747" s="143"/>
      <c r="DAM1747" s="143"/>
      <c r="DAN1747" s="143"/>
      <c r="DAO1747" s="143"/>
      <c r="DAP1747" s="143"/>
      <c r="DAQ1747" s="143"/>
      <c r="DAR1747" s="143"/>
      <c r="DAS1747" s="143"/>
      <c r="DAT1747" s="143"/>
      <c r="DAU1747" s="143"/>
      <c r="DAV1747" s="143"/>
      <c r="DAW1747" s="143"/>
      <c r="DAX1747" s="143"/>
      <c r="DAY1747" s="143"/>
      <c r="DAZ1747" s="143"/>
      <c r="DBA1747" s="143"/>
      <c r="DBB1747" s="143"/>
      <c r="DBC1747" s="143"/>
      <c r="DBD1747" s="143"/>
      <c r="DBE1747" s="143"/>
      <c r="DBF1747" s="143"/>
      <c r="DBG1747" s="143"/>
      <c r="DBH1747" s="143"/>
      <c r="DBI1747" s="143"/>
      <c r="DBJ1747" s="143"/>
      <c r="DBK1747" s="143"/>
      <c r="DBL1747" s="143"/>
      <c r="DBM1747" s="143"/>
      <c r="DBN1747" s="143"/>
      <c r="DBO1747" s="143"/>
      <c r="DBP1747" s="143"/>
      <c r="DBQ1747" s="143"/>
      <c r="DBR1747" s="143"/>
      <c r="DBS1747" s="143"/>
      <c r="DBT1747" s="143"/>
      <c r="DBU1747" s="143"/>
      <c r="DBV1747" s="143"/>
      <c r="DBW1747" s="143"/>
      <c r="DBX1747" s="143"/>
      <c r="DBY1747" s="143"/>
      <c r="DBZ1747" s="143"/>
      <c r="DCA1747" s="143"/>
      <c r="DCB1747" s="143"/>
      <c r="DCC1747" s="143"/>
      <c r="DCD1747" s="143"/>
      <c r="DCE1747" s="143"/>
      <c r="DCF1747" s="143"/>
      <c r="DCG1747" s="143"/>
      <c r="DCH1747" s="143"/>
      <c r="DCI1747" s="143"/>
      <c r="DCJ1747" s="143"/>
      <c r="DCK1747" s="143"/>
      <c r="DCL1747" s="143"/>
      <c r="DCM1747" s="143"/>
      <c r="DCN1747" s="143"/>
      <c r="DCO1747" s="143"/>
      <c r="DCP1747" s="143"/>
      <c r="DCQ1747" s="143"/>
      <c r="DCR1747" s="143"/>
      <c r="DCS1747" s="143"/>
      <c r="DCT1747" s="143"/>
      <c r="DCU1747" s="143"/>
      <c r="DCV1747" s="143"/>
      <c r="DCW1747" s="143"/>
      <c r="DCX1747" s="143"/>
      <c r="DCY1747" s="143"/>
      <c r="DCZ1747" s="143"/>
      <c r="DDA1747" s="143"/>
      <c r="DDB1747" s="143"/>
      <c r="DDC1747" s="143"/>
      <c r="DDD1747" s="143"/>
      <c r="DDE1747" s="143"/>
      <c r="DDF1747" s="143"/>
      <c r="DDG1747" s="143"/>
      <c r="DDH1747" s="143"/>
      <c r="DDI1747" s="143"/>
      <c r="DDJ1747" s="143"/>
      <c r="DDK1747" s="143"/>
      <c r="DDL1747" s="143"/>
      <c r="DDM1747" s="143"/>
      <c r="DDN1747" s="143"/>
      <c r="DDO1747" s="143"/>
      <c r="DDP1747" s="143"/>
      <c r="DDQ1747" s="143"/>
      <c r="DDR1747" s="143"/>
      <c r="DDS1747" s="143"/>
      <c r="DDT1747" s="143"/>
      <c r="DDU1747" s="143"/>
      <c r="DDV1747" s="143"/>
      <c r="DDW1747" s="143"/>
      <c r="DDX1747" s="143"/>
      <c r="DDY1747" s="143"/>
      <c r="DDZ1747" s="143"/>
      <c r="DEA1747" s="143"/>
      <c r="DEB1747" s="143"/>
      <c r="DEC1747" s="143"/>
      <c r="DED1747" s="143"/>
      <c r="DEE1747" s="143"/>
      <c r="DEF1747" s="143"/>
      <c r="DEG1747" s="143"/>
      <c r="DEH1747" s="143"/>
      <c r="DEI1747" s="143"/>
      <c r="DEJ1747" s="143"/>
      <c r="DEK1747" s="143"/>
      <c r="DEL1747" s="143"/>
      <c r="DEM1747" s="143"/>
      <c r="DEN1747" s="143"/>
      <c r="DEO1747" s="143"/>
      <c r="DEP1747" s="143"/>
      <c r="DEQ1747" s="143"/>
      <c r="DER1747" s="143"/>
      <c r="DES1747" s="143"/>
      <c r="DET1747" s="143"/>
      <c r="DEU1747" s="143"/>
      <c r="DEV1747" s="143"/>
      <c r="DEW1747" s="143"/>
      <c r="DEX1747" s="143"/>
      <c r="DEY1747" s="143"/>
      <c r="DEZ1747" s="143"/>
      <c r="DFA1747" s="143"/>
      <c r="DFB1747" s="143"/>
      <c r="DFC1747" s="143"/>
      <c r="DFD1747" s="143"/>
      <c r="DFE1747" s="143"/>
      <c r="DFF1747" s="143"/>
      <c r="DFG1747" s="143"/>
      <c r="DFH1747" s="143"/>
      <c r="DFI1747" s="143"/>
      <c r="DFJ1747" s="143"/>
      <c r="DFK1747" s="143"/>
      <c r="DFL1747" s="143"/>
      <c r="DFM1747" s="143"/>
      <c r="DFN1747" s="143"/>
      <c r="DFO1747" s="143"/>
      <c r="DFP1747" s="143"/>
      <c r="DFQ1747" s="143"/>
      <c r="DFR1747" s="143"/>
      <c r="DFS1747" s="143"/>
      <c r="DFT1747" s="143"/>
      <c r="DFU1747" s="143"/>
      <c r="DFV1747" s="143"/>
      <c r="DFW1747" s="143"/>
      <c r="DFX1747" s="143"/>
      <c r="DFY1747" s="143"/>
      <c r="DFZ1747" s="143"/>
      <c r="DGA1747" s="143"/>
      <c r="DGB1747" s="143"/>
      <c r="DGC1747" s="143"/>
      <c r="DGD1747" s="143"/>
      <c r="DGE1747" s="143"/>
      <c r="DGF1747" s="143"/>
      <c r="DGG1747" s="143"/>
      <c r="DGH1747" s="143"/>
      <c r="DGI1747" s="143"/>
      <c r="DGJ1747" s="143"/>
      <c r="DGK1747" s="143"/>
      <c r="DGL1747" s="143"/>
      <c r="DGM1747" s="143"/>
      <c r="DGN1747" s="143"/>
      <c r="DGO1747" s="143"/>
      <c r="DGP1747" s="143"/>
      <c r="DGQ1747" s="143"/>
      <c r="DGR1747" s="143"/>
      <c r="DGS1747" s="143"/>
      <c r="DGT1747" s="143"/>
      <c r="DGU1747" s="143"/>
      <c r="DGV1747" s="143"/>
      <c r="DGW1747" s="143"/>
      <c r="DGX1747" s="143"/>
      <c r="DGY1747" s="143"/>
      <c r="DGZ1747" s="143"/>
      <c r="DHA1747" s="143"/>
      <c r="DHB1747" s="143"/>
      <c r="DHC1747" s="143"/>
      <c r="DHD1747" s="143"/>
      <c r="DHE1747" s="143"/>
      <c r="DHF1747" s="143"/>
      <c r="DHG1747" s="143"/>
      <c r="DHH1747" s="143"/>
      <c r="DHI1747" s="143"/>
      <c r="DHJ1747" s="143"/>
      <c r="DHK1747" s="143"/>
      <c r="DHL1747" s="143"/>
      <c r="DHM1747" s="143"/>
      <c r="DHN1747" s="143"/>
      <c r="DHO1747" s="143"/>
      <c r="DHP1747" s="143"/>
      <c r="DHQ1747" s="143"/>
      <c r="DHR1747" s="143"/>
      <c r="DHS1747" s="143"/>
      <c r="DHT1747" s="143"/>
      <c r="DHU1747" s="143"/>
      <c r="DHV1747" s="143"/>
      <c r="DHW1747" s="143"/>
      <c r="DHX1747" s="143"/>
      <c r="DHY1747" s="143"/>
      <c r="DHZ1747" s="143"/>
      <c r="DIA1747" s="143"/>
      <c r="DIB1747" s="143"/>
      <c r="DIC1747" s="143"/>
      <c r="DID1747" s="143"/>
      <c r="DIE1747" s="143"/>
      <c r="DIF1747" s="143"/>
      <c r="DIG1747" s="143"/>
      <c r="DIH1747" s="143"/>
      <c r="DII1747" s="143"/>
      <c r="DIJ1747" s="143"/>
      <c r="DIK1747" s="143"/>
      <c r="DIL1747" s="143"/>
      <c r="DIM1747" s="143"/>
      <c r="DIN1747" s="143"/>
      <c r="DIO1747" s="143"/>
      <c r="DIP1747" s="143"/>
      <c r="DIQ1747" s="143"/>
      <c r="DIR1747" s="143"/>
      <c r="DIS1747" s="143"/>
      <c r="DIT1747" s="143"/>
      <c r="DIU1747" s="143"/>
      <c r="DIV1747" s="143"/>
      <c r="DIW1747" s="143"/>
      <c r="DIX1747" s="143"/>
      <c r="DIY1747" s="143"/>
      <c r="DIZ1747" s="143"/>
      <c r="DJA1747" s="143"/>
      <c r="DJB1747" s="143"/>
      <c r="DJC1747" s="143"/>
      <c r="DJD1747" s="143"/>
      <c r="DJE1747" s="143"/>
      <c r="DJF1747" s="143"/>
      <c r="DJG1747" s="143"/>
      <c r="DJH1747" s="143"/>
      <c r="DJI1747" s="143"/>
      <c r="DJJ1747" s="143"/>
      <c r="DJK1747" s="143"/>
      <c r="DJL1747" s="143"/>
      <c r="DJM1747" s="143"/>
      <c r="DJN1747" s="143"/>
      <c r="DJO1747" s="143"/>
      <c r="DJP1747" s="143"/>
      <c r="DJQ1747" s="143"/>
      <c r="DJR1747" s="143"/>
      <c r="DJS1747" s="143"/>
      <c r="DJT1747" s="143"/>
      <c r="DJU1747" s="143"/>
      <c r="DJV1747" s="143"/>
      <c r="DJW1747" s="143"/>
      <c r="DJX1747" s="143"/>
      <c r="DJY1747" s="143"/>
      <c r="DJZ1747" s="143"/>
      <c r="DKA1747" s="143"/>
      <c r="DKB1747" s="143"/>
      <c r="DKC1747" s="143"/>
      <c r="DKD1747" s="143"/>
      <c r="DKE1747" s="143"/>
      <c r="DKF1747" s="143"/>
      <c r="DKG1747" s="143"/>
      <c r="DKH1747" s="143"/>
      <c r="DKI1747" s="143"/>
      <c r="DKJ1747" s="143"/>
      <c r="DKK1747" s="143"/>
      <c r="DKL1747" s="143"/>
      <c r="DKM1747" s="143"/>
      <c r="DKN1747" s="143"/>
      <c r="DKO1747" s="143"/>
      <c r="DKP1747" s="143"/>
      <c r="DKQ1747" s="143"/>
      <c r="DKR1747" s="143"/>
      <c r="DKS1747" s="143"/>
      <c r="DKT1747" s="143"/>
      <c r="DKU1747" s="143"/>
      <c r="DKV1747" s="143"/>
      <c r="DKW1747" s="143"/>
      <c r="DKX1747" s="143"/>
      <c r="DKY1747" s="143"/>
      <c r="DKZ1747" s="143"/>
      <c r="DLA1747" s="143"/>
      <c r="DLB1747" s="143"/>
      <c r="DLC1747" s="143"/>
      <c r="DLD1747" s="143"/>
      <c r="DLE1747" s="143"/>
      <c r="DLF1747" s="143"/>
      <c r="DLG1747" s="143"/>
      <c r="DLH1747" s="143"/>
      <c r="DLI1747" s="143"/>
      <c r="DLJ1747" s="143"/>
      <c r="DLK1747" s="143"/>
      <c r="DLL1747" s="143"/>
      <c r="DLM1747" s="143"/>
      <c r="DLN1747" s="143"/>
      <c r="DLO1747" s="143"/>
      <c r="DLP1747" s="143"/>
      <c r="DLQ1747" s="143"/>
      <c r="DLR1747" s="143"/>
      <c r="DLS1747" s="143"/>
      <c r="DLT1747" s="143"/>
      <c r="DLU1747" s="143"/>
      <c r="DLV1747" s="143"/>
      <c r="DLW1747" s="143"/>
      <c r="DLX1747" s="143"/>
      <c r="DLY1747" s="143"/>
      <c r="DLZ1747" s="143"/>
      <c r="DMA1747" s="143"/>
      <c r="DMB1747" s="143"/>
      <c r="DMC1747" s="143"/>
      <c r="DMD1747" s="143"/>
      <c r="DME1747" s="143"/>
      <c r="DMF1747" s="143"/>
      <c r="DMG1747" s="143"/>
      <c r="DMH1747" s="143"/>
      <c r="DMI1747" s="143"/>
      <c r="DMJ1747" s="143"/>
      <c r="DMK1747" s="143"/>
      <c r="DML1747" s="143"/>
      <c r="DMM1747" s="143"/>
      <c r="DMN1747" s="143"/>
      <c r="DMO1747" s="143"/>
      <c r="DMP1747" s="143"/>
      <c r="DMQ1747" s="143"/>
      <c r="DMR1747" s="143"/>
      <c r="DMS1747" s="143"/>
      <c r="DMT1747" s="143"/>
      <c r="DMU1747" s="143"/>
      <c r="DMV1747" s="143"/>
      <c r="DMW1747" s="143"/>
      <c r="DMX1747" s="143"/>
      <c r="DMY1747" s="143"/>
      <c r="DMZ1747" s="143"/>
      <c r="DNA1747" s="143"/>
      <c r="DNB1747" s="143"/>
      <c r="DNC1747" s="143"/>
      <c r="DND1747" s="143"/>
      <c r="DNE1747" s="143"/>
      <c r="DNF1747" s="143"/>
      <c r="DNG1747" s="143"/>
      <c r="DNH1747" s="143"/>
      <c r="DNI1747" s="143"/>
      <c r="DNJ1747" s="143"/>
      <c r="DNK1747" s="143"/>
      <c r="DNL1747" s="143"/>
      <c r="DNM1747" s="143"/>
      <c r="DNN1747" s="143"/>
      <c r="DNO1747" s="143"/>
      <c r="DNP1747" s="143"/>
      <c r="DNQ1747" s="143"/>
      <c r="DNR1747" s="143"/>
      <c r="DNS1747" s="143"/>
      <c r="DNT1747" s="143"/>
      <c r="DNU1747" s="143"/>
      <c r="DNV1747" s="143"/>
      <c r="DNW1747" s="143"/>
      <c r="DNX1747" s="143"/>
      <c r="DNY1747" s="143"/>
      <c r="DNZ1747" s="143"/>
      <c r="DOA1747" s="143"/>
      <c r="DOB1747" s="143"/>
      <c r="DOC1747" s="143"/>
      <c r="DOD1747" s="143"/>
      <c r="DOE1747" s="143"/>
      <c r="DOF1747" s="143"/>
      <c r="DOG1747" s="143"/>
      <c r="DOH1747" s="143"/>
      <c r="DOI1747" s="143"/>
      <c r="DOJ1747" s="143"/>
      <c r="DOK1747" s="143"/>
      <c r="DOL1747" s="143"/>
      <c r="DOM1747" s="143"/>
      <c r="DON1747" s="143"/>
      <c r="DOO1747" s="143"/>
      <c r="DOP1747" s="143"/>
      <c r="DOQ1747" s="143"/>
      <c r="DOR1747" s="143"/>
      <c r="DOS1747" s="143"/>
      <c r="DOT1747" s="143"/>
      <c r="DOU1747" s="143"/>
      <c r="DOV1747" s="143"/>
      <c r="DOW1747" s="143"/>
      <c r="DOX1747" s="143"/>
      <c r="DOY1747" s="143"/>
      <c r="DOZ1747" s="143"/>
      <c r="DPA1747" s="143"/>
      <c r="DPB1747" s="143"/>
      <c r="DPC1747" s="143"/>
      <c r="DPD1747" s="143"/>
      <c r="DPE1747" s="143"/>
      <c r="DPF1747" s="143"/>
      <c r="DPG1747" s="143"/>
      <c r="DPH1747" s="143"/>
      <c r="DPI1747" s="143"/>
      <c r="DPJ1747" s="143"/>
      <c r="DPK1747" s="143"/>
      <c r="DPL1747" s="143"/>
      <c r="DPM1747" s="143"/>
      <c r="DPN1747" s="143"/>
      <c r="DPO1747" s="143"/>
      <c r="DPP1747" s="143"/>
      <c r="DPQ1747" s="143"/>
      <c r="DPR1747" s="143"/>
      <c r="DPS1747" s="143"/>
      <c r="DPT1747" s="143"/>
      <c r="DPU1747" s="143"/>
      <c r="DPV1747" s="143"/>
      <c r="DPW1747" s="143"/>
      <c r="DPX1747" s="143"/>
      <c r="DPY1747" s="143"/>
      <c r="DPZ1747" s="143"/>
      <c r="DQA1747" s="143"/>
      <c r="DQB1747" s="143"/>
      <c r="DQC1747" s="143"/>
      <c r="DQD1747" s="143"/>
      <c r="DQE1747" s="143"/>
      <c r="DQF1747" s="143"/>
      <c r="DQG1747" s="143"/>
      <c r="DQH1747" s="143"/>
      <c r="DQI1747" s="143"/>
      <c r="DQJ1747" s="143"/>
      <c r="DQK1747" s="143"/>
      <c r="DQL1747" s="143"/>
      <c r="DQM1747" s="143"/>
      <c r="DQN1747" s="143"/>
      <c r="DQO1747" s="143"/>
      <c r="DQP1747" s="143"/>
      <c r="DQQ1747" s="143"/>
      <c r="DQR1747" s="143"/>
      <c r="DQS1747" s="143"/>
      <c r="DQT1747" s="143"/>
      <c r="DQU1747" s="143"/>
      <c r="DQV1747" s="143"/>
      <c r="DQW1747" s="143"/>
      <c r="DQX1747" s="143"/>
      <c r="DQY1747" s="143"/>
      <c r="DQZ1747" s="143"/>
      <c r="DRA1747" s="143"/>
      <c r="DRB1747" s="143"/>
      <c r="DRC1747" s="143"/>
      <c r="DRD1747" s="143"/>
      <c r="DRE1747" s="143"/>
      <c r="DRF1747" s="143"/>
      <c r="DRG1747" s="143"/>
      <c r="DRH1747" s="143"/>
      <c r="DRI1747" s="143"/>
      <c r="DRJ1747" s="143"/>
      <c r="DRK1747" s="143"/>
      <c r="DRL1747" s="143"/>
      <c r="DRM1747" s="143"/>
      <c r="DRN1747" s="143"/>
      <c r="DRO1747" s="143"/>
      <c r="DRP1747" s="143"/>
      <c r="DRQ1747" s="143"/>
      <c r="DRR1747" s="143"/>
      <c r="DRS1747" s="143"/>
      <c r="DRT1747" s="143"/>
      <c r="DRU1747" s="143"/>
      <c r="DRV1747" s="143"/>
      <c r="DRW1747" s="143"/>
      <c r="DRX1747" s="143"/>
      <c r="DRY1747" s="143"/>
      <c r="DRZ1747" s="143"/>
      <c r="DSA1747" s="143"/>
      <c r="DSB1747" s="143"/>
      <c r="DSC1747" s="143"/>
      <c r="DSD1747" s="143"/>
      <c r="DSE1747" s="143"/>
      <c r="DSF1747" s="143"/>
      <c r="DSG1747" s="143"/>
      <c r="DSH1747" s="143"/>
      <c r="DSI1747" s="143"/>
      <c r="DSJ1747" s="143"/>
      <c r="DSK1747" s="143"/>
      <c r="DSL1747" s="143"/>
      <c r="DSM1747" s="143"/>
      <c r="DSN1747" s="143"/>
      <c r="DSO1747" s="143"/>
      <c r="DSP1747" s="143"/>
      <c r="DSQ1747" s="143"/>
      <c r="DSR1747" s="143"/>
      <c r="DSS1747" s="143"/>
      <c r="DST1747" s="143"/>
      <c r="DSU1747" s="143"/>
      <c r="DSV1747" s="143"/>
      <c r="DSW1747" s="143"/>
      <c r="DSX1747" s="143"/>
      <c r="DSY1747" s="143"/>
      <c r="DSZ1747" s="143"/>
      <c r="DTA1747" s="143"/>
      <c r="DTB1747" s="143"/>
      <c r="DTC1747" s="143"/>
      <c r="DTD1747" s="143"/>
      <c r="DTE1747" s="143"/>
      <c r="DTF1747" s="143"/>
      <c r="DTG1747" s="143"/>
      <c r="DTH1747" s="143"/>
      <c r="DTI1747" s="143"/>
      <c r="DTJ1747" s="143"/>
      <c r="DTK1747" s="143"/>
      <c r="DTL1747" s="143"/>
      <c r="DTM1747" s="143"/>
      <c r="DTN1747" s="143"/>
      <c r="DTO1747" s="143"/>
      <c r="DTP1747" s="143"/>
      <c r="DTQ1747" s="143"/>
      <c r="DTR1747" s="143"/>
      <c r="DTS1747" s="143"/>
      <c r="DTT1747" s="143"/>
      <c r="DTU1747" s="143"/>
      <c r="DTV1747" s="143"/>
      <c r="DTW1747" s="143"/>
      <c r="DTX1747" s="143"/>
      <c r="DTY1747" s="143"/>
      <c r="DTZ1747" s="143"/>
      <c r="DUA1747" s="143"/>
      <c r="DUB1747" s="143"/>
      <c r="DUC1747" s="143"/>
      <c r="DUD1747" s="143"/>
      <c r="DUE1747" s="143"/>
      <c r="DUF1747" s="143"/>
      <c r="DUG1747" s="143"/>
      <c r="DUH1747" s="143"/>
      <c r="DUI1747" s="143"/>
      <c r="DUJ1747" s="143"/>
      <c r="DUK1747" s="143"/>
      <c r="DUL1747" s="143"/>
      <c r="DUM1747" s="143"/>
      <c r="DUN1747" s="143"/>
      <c r="DUO1747" s="143"/>
      <c r="DUP1747" s="143"/>
      <c r="DUQ1747" s="143"/>
      <c r="DUR1747" s="143"/>
      <c r="DUS1747" s="143"/>
      <c r="DUT1747" s="143"/>
      <c r="DUU1747" s="143"/>
      <c r="DUV1747" s="143"/>
      <c r="DUW1747" s="143"/>
      <c r="DUX1747" s="143"/>
      <c r="DUY1747" s="143"/>
      <c r="DUZ1747" s="143"/>
      <c r="DVA1747" s="143"/>
      <c r="DVB1747" s="143"/>
      <c r="DVC1747" s="143"/>
      <c r="DVD1747" s="143"/>
      <c r="DVE1747" s="143"/>
      <c r="DVF1747" s="143"/>
      <c r="DVG1747" s="143"/>
      <c r="DVH1747" s="143"/>
      <c r="DVI1747" s="143"/>
      <c r="DVJ1747" s="143"/>
      <c r="DVK1747" s="143"/>
      <c r="DVL1747" s="143"/>
      <c r="DVM1747" s="143"/>
      <c r="DVN1747" s="143"/>
      <c r="DVO1747" s="143"/>
      <c r="DVP1747" s="143"/>
      <c r="DVQ1747" s="143"/>
      <c r="DVR1747" s="143"/>
      <c r="DVS1747" s="143"/>
      <c r="DVT1747" s="143"/>
      <c r="DVU1747" s="143"/>
      <c r="DVV1747" s="143"/>
      <c r="DVW1747" s="143"/>
      <c r="DVX1747" s="143"/>
      <c r="DVY1747" s="143"/>
      <c r="DVZ1747" s="143"/>
      <c r="DWA1747" s="143"/>
      <c r="DWB1747" s="143"/>
      <c r="DWC1747" s="143"/>
      <c r="DWD1747" s="143"/>
      <c r="DWE1747" s="143"/>
      <c r="DWF1747" s="143"/>
      <c r="DWG1747" s="143"/>
      <c r="DWH1747" s="143"/>
      <c r="DWI1747" s="143"/>
      <c r="DWJ1747" s="143"/>
      <c r="DWK1747" s="143"/>
      <c r="DWL1747" s="143"/>
      <c r="DWM1747" s="143"/>
      <c r="DWN1747" s="143"/>
      <c r="DWO1747" s="143"/>
      <c r="DWP1747" s="143"/>
      <c r="DWQ1747" s="143"/>
      <c r="DWR1747" s="143"/>
      <c r="DWS1747" s="143"/>
      <c r="DWT1747" s="143"/>
      <c r="DWU1747" s="143"/>
      <c r="DWV1747" s="143"/>
      <c r="DWW1747" s="143"/>
      <c r="DWX1747" s="143"/>
      <c r="DWY1747" s="143"/>
      <c r="DWZ1747" s="143"/>
      <c r="DXA1747" s="143"/>
      <c r="DXB1747" s="143"/>
      <c r="DXC1747" s="143"/>
      <c r="DXD1747" s="143"/>
      <c r="DXE1747" s="143"/>
      <c r="DXF1747" s="143"/>
      <c r="DXG1747" s="143"/>
      <c r="DXH1747" s="143"/>
      <c r="DXI1747" s="143"/>
      <c r="DXJ1747" s="143"/>
      <c r="DXK1747" s="143"/>
      <c r="DXL1747" s="143"/>
      <c r="DXM1747" s="143"/>
      <c r="DXN1747" s="143"/>
      <c r="DXO1747" s="143"/>
      <c r="DXP1747" s="143"/>
      <c r="DXQ1747" s="143"/>
      <c r="DXR1747" s="143"/>
      <c r="DXS1747" s="143"/>
      <c r="DXT1747" s="143"/>
      <c r="DXU1747" s="143"/>
      <c r="DXV1747" s="143"/>
      <c r="DXW1747" s="143"/>
      <c r="DXX1747" s="143"/>
      <c r="DXY1747" s="143"/>
      <c r="DXZ1747" s="143"/>
      <c r="DYA1747" s="143"/>
      <c r="DYB1747" s="143"/>
      <c r="DYC1747" s="143"/>
      <c r="DYD1747" s="143"/>
      <c r="DYE1747" s="143"/>
      <c r="DYF1747" s="143"/>
      <c r="DYG1747" s="143"/>
      <c r="DYH1747" s="143"/>
      <c r="DYI1747" s="143"/>
      <c r="DYJ1747" s="143"/>
      <c r="DYK1747" s="143"/>
      <c r="DYL1747" s="143"/>
      <c r="DYM1747" s="143"/>
      <c r="DYN1747" s="143"/>
      <c r="DYO1747" s="143"/>
      <c r="DYP1747" s="143"/>
      <c r="DYQ1747" s="143"/>
      <c r="DYR1747" s="143"/>
      <c r="DYS1747" s="143"/>
      <c r="DYT1747" s="143"/>
      <c r="DYU1747" s="143"/>
      <c r="DYV1747" s="143"/>
      <c r="DYW1747" s="143"/>
      <c r="DYX1747" s="143"/>
      <c r="DYY1747" s="143"/>
      <c r="DYZ1747" s="143"/>
      <c r="DZA1747" s="143"/>
      <c r="DZB1747" s="143"/>
      <c r="DZC1747" s="143"/>
      <c r="DZD1747" s="143"/>
      <c r="DZE1747" s="143"/>
      <c r="DZF1747" s="143"/>
      <c r="DZG1747" s="143"/>
      <c r="DZH1747" s="143"/>
      <c r="DZI1747" s="143"/>
      <c r="DZJ1747" s="143"/>
      <c r="DZK1747" s="143"/>
      <c r="DZL1747" s="143"/>
      <c r="DZM1747" s="143"/>
      <c r="DZN1747" s="143"/>
      <c r="DZO1747" s="143"/>
      <c r="DZP1747" s="143"/>
      <c r="DZQ1747" s="143"/>
      <c r="DZR1747" s="143"/>
      <c r="DZS1747" s="143"/>
      <c r="DZT1747" s="143"/>
      <c r="DZU1747" s="143"/>
      <c r="DZV1747" s="143"/>
      <c r="DZW1747" s="143"/>
      <c r="DZX1747" s="143"/>
      <c r="DZY1747" s="143"/>
      <c r="DZZ1747" s="143"/>
      <c r="EAA1747" s="143"/>
      <c r="EAB1747" s="143"/>
      <c r="EAC1747" s="143"/>
      <c r="EAD1747" s="143"/>
      <c r="EAE1747" s="143"/>
      <c r="EAF1747" s="143"/>
      <c r="EAG1747" s="143"/>
      <c r="EAH1747" s="143"/>
      <c r="EAI1747" s="143"/>
      <c r="EAJ1747" s="143"/>
      <c r="EAK1747" s="143"/>
      <c r="EAL1747" s="143"/>
      <c r="EAM1747" s="143"/>
      <c r="EAN1747" s="143"/>
      <c r="EAO1747" s="143"/>
      <c r="EAP1747" s="143"/>
      <c r="EAQ1747" s="143"/>
      <c r="EAR1747" s="143"/>
      <c r="EAS1747" s="143"/>
      <c r="EAT1747" s="143"/>
      <c r="EAU1747" s="143"/>
      <c r="EAV1747" s="143"/>
      <c r="EAW1747" s="143"/>
      <c r="EAX1747" s="143"/>
      <c r="EAY1747" s="143"/>
      <c r="EAZ1747" s="143"/>
      <c r="EBA1747" s="143"/>
      <c r="EBB1747" s="143"/>
      <c r="EBC1747" s="143"/>
      <c r="EBD1747" s="143"/>
      <c r="EBE1747" s="143"/>
      <c r="EBF1747" s="143"/>
      <c r="EBG1747" s="143"/>
      <c r="EBH1747" s="143"/>
      <c r="EBI1747" s="143"/>
      <c r="EBJ1747" s="143"/>
      <c r="EBK1747" s="143"/>
      <c r="EBL1747" s="143"/>
      <c r="EBM1747" s="143"/>
      <c r="EBN1747" s="143"/>
      <c r="EBO1747" s="143"/>
      <c r="EBP1747" s="143"/>
      <c r="EBQ1747" s="143"/>
      <c r="EBR1747" s="143"/>
      <c r="EBS1747" s="143"/>
      <c r="EBT1747" s="143"/>
      <c r="EBU1747" s="143"/>
      <c r="EBV1747" s="143"/>
      <c r="EBW1747" s="143"/>
      <c r="EBX1747" s="143"/>
      <c r="EBY1747" s="143"/>
      <c r="EBZ1747" s="143"/>
      <c r="ECA1747" s="143"/>
      <c r="ECB1747" s="143"/>
      <c r="ECC1747" s="143"/>
      <c r="ECD1747" s="143"/>
      <c r="ECE1747" s="143"/>
      <c r="ECF1747" s="143"/>
      <c r="ECG1747" s="143"/>
      <c r="ECH1747" s="143"/>
      <c r="ECI1747" s="143"/>
      <c r="ECJ1747" s="143"/>
      <c r="ECK1747" s="143"/>
      <c r="ECL1747" s="143"/>
      <c r="ECM1747" s="143"/>
      <c r="ECN1747" s="143"/>
      <c r="ECO1747" s="143"/>
      <c r="ECP1747" s="143"/>
      <c r="ECQ1747" s="143"/>
      <c r="ECR1747" s="143"/>
      <c r="ECS1747" s="143"/>
      <c r="ECT1747" s="143"/>
      <c r="ECU1747" s="143"/>
      <c r="ECV1747" s="143"/>
      <c r="ECW1747" s="143"/>
      <c r="ECX1747" s="143"/>
      <c r="ECY1747" s="143"/>
      <c r="ECZ1747" s="143"/>
      <c r="EDA1747" s="143"/>
      <c r="EDB1747" s="143"/>
      <c r="EDC1747" s="143"/>
      <c r="EDD1747" s="143"/>
      <c r="EDE1747" s="143"/>
      <c r="EDF1747" s="143"/>
      <c r="EDG1747" s="143"/>
      <c r="EDH1747" s="143"/>
      <c r="EDI1747" s="143"/>
      <c r="EDJ1747" s="143"/>
      <c r="EDK1747" s="143"/>
      <c r="EDL1747" s="143"/>
      <c r="EDM1747" s="143"/>
      <c r="EDN1747" s="143"/>
      <c r="EDO1747" s="143"/>
      <c r="EDP1747" s="143"/>
      <c r="EDQ1747" s="143"/>
      <c r="EDR1747" s="143"/>
      <c r="EDS1747" s="143"/>
      <c r="EDT1747" s="143"/>
      <c r="EDU1747" s="143"/>
      <c r="EDV1747" s="143"/>
      <c r="EDW1747" s="143"/>
      <c r="EDX1747" s="143"/>
      <c r="EDY1747" s="143"/>
      <c r="EDZ1747" s="143"/>
      <c r="EEA1747" s="143"/>
      <c r="EEB1747" s="143"/>
      <c r="EEC1747" s="143"/>
      <c r="EED1747" s="143"/>
      <c r="EEE1747" s="143"/>
      <c r="EEF1747" s="143"/>
      <c r="EEG1747" s="143"/>
      <c r="EEH1747" s="143"/>
      <c r="EEI1747" s="143"/>
      <c r="EEJ1747" s="143"/>
      <c r="EEK1747" s="143"/>
      <c r="EEL1747" s="143"/>
      <c r="EEM1747" s="143"/>
      <c r="EEN1747" s="143"/>
      <c r="EEO1747" s="143"/>
      <c r="EEP1747" s="143"/>
      <c r="EEQ1747" s="143"/>
      <c r="EER1747" s="143"/>
      <c r="EES1747" s="143"/>
      <c r="EET1747" s="143"/>
      <c r="EEU1747" s="143"/>
      <c r="EEV1747" s="143"/>
      <c r="EEW1747" s="143"/>
      <c r="EEX1747" s="143"/>
      <c r="EEY1747" s="143"/>
      <c r="EEZ1747" s="143"/>
      <c r="EFA1747" s="143"/>
      <c r="EFB1747" s="143"/>
      <c r="EFC1747" s="143"/>
      <c r="EFD1747" s="143"/>
      <c r="EFE1747" s="143"/>
      <c r="EFF1747" s="143"/>
      <c r="EFG1747" s="143"/>
      <c r="EFH1747" s="143"/>
      <c r="EFI1747" s="143"/>
      <c r="EFJ1747" s="143"/>
      <c r="EFK1747" s="143"/>
      <c r="EFL1747" s="143"/>
      <c r="EFM1747" s="143"/>
      <c r="EFN1747" s="143"/>
      <c r="EFO1747" s="143"/>
      <c r="EFP1747" s="143"/>
      <c r="EFQ1747" s="143"/>
      <c r="EFR1747" s="143"/>
      <c r="EFS1747" s="143"/>
      <c r="EFT1747" s="143"/>
      <c r="EFU1747" s="143"/>
      <c r="EFV1747" s="143"/>
      <c r="EFW1747" s="143"/>
      <c r="EFX1747" s="143"/>
      <c r="EFY1747" s="143"/>
      <c r="EFZ1747" s="143"/>
      <c r="EGA1747" s="143"/>
      <c r="EGB1747" s="143"/>
      <c r="EGC1747" s="143"/>
      <c r="EGD1747" s="143"/>
      <c r="EGE1747" s="143"/>
      <c r="EGF1747" s="143"/>
      <c r="EGG1747" s="143"/>
      <c r="EGH1747" s="143"/>
      <c r="EGI1747" s="143"/>
      <c r="EGJ1747" s="143"/>
      <c r="EGK1747" s="143"/>
      <c r="EGL1747" s="143"/>
      <c r="EGM1747" s="143"/>
      <c r="EGN1747" s="143"/>
      <c r="EGO1747" s="143"/>
      <c r="EGP1747" s="143"/>
      <c r="EGQ1747" s="143"/>
      <c r="EGR1747" s="143"/>
      <c r="EGS1747" s="143"/>
      <c r="EGT1747" s="143"/>
      <c r="EGU1747" s="143"/>
      <c r="EGV1747" s="143"/>
      <c r="EGW1747" s="143"/>
      <c r="EGX1747" s="143"/>
      <c r="EGY1747" s="143"/>
      <c r="EGZ1747" s="143"/>
      <c r="EHA1747" s="143"/>
      <c r="EHB1747" s="143"/>
      <c r="EHC1747" s="143"/>
      <c r="EHD1747" s="143"/>
      <c r="EHE1747" s="143"/>
      <c r="EHF1747" s="143"/>
      <c r="EHG1747" s="143"/>
      <c r="EHH1747" s="143"/>
      <c r="EHI1747" s="143"/>
      <c r="EHJ1747" s="143"/>
      <c r="EHK1747" s="143"/>
      <c r="EHL1747" s="143"/>
      <c r="EHM1747" s="143"/>
      <c r="EHN1747" s="143"/>
      <c r="EHO1747" s="143"/>
      <c r="EHP1747" s="143"/>
      <c r="EHQ1747" s="143"/>
      <c r="EHR1747" s="143"/>
      <c r="EHS1747" s="143"/>
      <c r="EHT1747" s="143"/>
      <c r="EHU1747" s="143"/>
      <c r="EHV1747" s="143"/>
      <c r="EHW1747" s="143"/>
      <c r="EHX1747" s="143"/>
      <c r="EHY1747" s="143"/>
      <c r="EHZ1747" s="143"/>
      <c r="EIA1747" s="143"/>
      <c r="EIB1747" s="143"/>
      <c r="EIC1747" s="143"/>
      <c r="EID1747" s="143"/>
      <c r="EIE1747" s="143"/>
      <c r="EIF1747" s="143"/>
      <c r="EIG1747" s="143"/>
      <c r="EIH1747" s="143"/>
      <c r="EII1747" s="143"/>
      <c r="EIJ1747" s="143"/>
      <c r="EIK1747" s="143"/>
      <c r="EIL1747" s="143"/>
      <c r="EIM1747" s="143"/>
      <c r="EIN1747" s="143"/>
      <c r="EIO1747" s="143"/>
      <c r="EIP1747" s="143"/>
      <c r="EIQ1747" s="143"/>
      <c r="EIR1747" s="143"/>
      <c r="EIS1747" s="143"/>
      <c r="EIT1747" s="143"/>
      <c r="EIU1747" s="143"/>
      <c r="EIV1747" s="143"/>
      <c r="EIW1747" s="143"/>
      <c r="EIX1747" s="143"/>
      <c r="EIY1747" s="143"/>
      <c r="EIZ1747" s="143"/>
      <c r="EJA1747" s="143"/>
      <c r="EJB1747" s="143"/>
      <c r="EJC1747" s="143"/>
      <c r="EJD1747" s="143"/>
      <c r="EJE1747" s="143"/>
      <c r="EJF1747" s="143"/>
      <c r="EJG1747" s="143"/>
      <c r="EJH1747" s="143"/>
      <c r="EJI1747" s="143"/>
      <c r="EJJ1747" s="143"/>
      <c r="EJK1747" s="143"/>
      <c r="EJL1747" s="143"/>
      <c r="EJM1747" s="143"/>
      <c r="EJN1747" s="143"/>
      <c r="EJO1747" s="143"/>
      <c r="EJP1747" s="143"/>
      <c r="EJQ1747" s="143"/>
      <c r="EJR1747" s="143"/>
      <c r="EJS1747" s="143"/>
      <c r="EJT1747" s="143"/>
      <c r="EJU1747" s="143"/>
      <c r="EJV1747" s="143"/>
      <c r="EJW1747" s="143"/>
      <c r="EJX1747" s="143"/>
      <c r="EJY1747" s="143"/>
      <c r="EJZ1747" s="143"/>
      <c r="EKA1747" s="143"/>
      <c r="EKB1747" s="143"/>
      <c r="EKC1747" s="143"/>
      <c r="EKD1747" s="143"/>
      <c r="EKE1747" s="143"/>
      <c r="EKF1747" s="143"/>
      <c r="EKG1747" s="143"/>
      <c r="EKH1747" s="143"/>
      <c r="EKI1747" s="143"/>
      <c r="EKJ1747" s="143"/>
      <c r="EKK1747" s="143"/>
      <c r="EKL1747" s="143"/>
      <c r="EKM1747" s="143"/>
      <c r="EKN1747" s="143"/>
      <c r="EKO1747" s="143"/>
      <c r="EKP1747" s="143"/>
      <c r="EKQ1747" s="143"/>
      <c r="EKR1747" s="143"/>
      <c r="EKS1747" s="143"/>
      <c r="EKT1747" s="143"/>
      <c r="EKU1747" s="143"/>
      <c r="EKV1747" s="143"/>
      <c r="EKW1747" s="143"/>
      <c r="EKX1747" s="143"/>
      <c r="EKY1747" s="143"/>
      <c r="EKZ1747" s="143"/>
      <c r="ELA1747" s="143"/>
      <c r="ELB1747" s="143"/>
      <c r="ELC1747" s="143"/>
      <c r="ELD1747" s="143"/>
      <c r="ELE1747" s="143"/>
      <c r="ELF1747" s="143"/>
      <c r="ELG1747" s="143"/>
      <c r="ELH1747" s="143"/>
      <c r="ELI1747" s="143"/>
      <c r="ELJ1747" s="143"/>
      <c r="ELK1747" s="143"/>
      <c r="ELL1747" s="143"/>
      <c r="ELM1747" s="143"/>
      <c r="ELN1747" s="143"/>
      <c r="ELO1747" s="143"/>
      <c r="ELP1747" s="143"/>
      <c r="ELQ1747" s="143"/>
      <c r="ELR1747" s="143"/>
      <c r="ELS1747" s="143"/>
      <c r="ELT1747" s="143"/>
      <c r="ELU1747" s="143"/>
      <c r="ELV1747" s="143"/>
      <c r="ELW1747" s="143"/>
      <c r="ELX1747" s="143"/>
      <c r="ELY1747" s="143"/>
      <c r="ELZ1747" s="143"/>
      <c r="EMA1747" s="143"/>
      <c r="EMB1747" s="143"/>
      <c r="EMC1747" s="143"/>
      <c r="EMD1747" s="143"/>
      <c r="EME1747" s="143"/>
      <c r="EMF1747" s="143"/>
      <c r="EMG1747" s="143"/>
      <c r="EMH1747" s="143"/>
      <c r="EMI1747" s="143"/>
      <c r="EMJ1747" s="143"/>
      <c r="EMK1747" s="143"/>
      <c r="EML1747" s="143"/>
      <c r="EMM1747" s="143"/>
      <c r="EMN1747" s="143"/>
      <c r="EMO1747" s="143"/>
      <c r="EMP1747" s="143"/>
      <c r="EMQ1747" s="143"/>
      <c r="EMR1747" s="143"/>
      <c r="EMS1747" s="143"/>
      <c r="EMT1747" s="143"/>
      <c r="EMU1747" s="143"/>
      <c r="EMV1747" s="143"/>
      <c r="EMW1747" s="143"/>
      <c r="EMX1747" s="143"/>
      <c r="EMY1747" s="143"/>
      <c r="EMZ1747" s="143"/>
      <c r="ENA1747" s="143"/>
      <c r="ENB1747" s="143"/>
      <c r="ENC1747" s="143"/>
      <c r="END1747" s="143"/>
      <c r="ENE1747" s="143"/>
      <c r="ENF1747" s="143"/>
      <c r="ENG1747" s="143"/>
      <c r="ENH1747" s="143"/>
      <c r="ENI1747" s="143"/>
      <c r="ENJ1747" s="143"/>
      <c r="ENK1747" s="143"/>
      <c r="ENL1747" s="143"/>
      <c r="ENM1747" s="143"/>
      <c r="ENN1747" s="143"/>
      <c r="ENO1747" s="143"/>
      <c r="ENP1747" s="143"/>
      <c r="ENQ1747" s="143"/>
      <c r="ENR1747" s="143"/>
      <c r="ENS1747" s="143"/>
      <c r="ENT1747" s="143"/>
      <c r="ENU1747" s="143"/>
      <c r="ENV1747" s="143"/>
      <c r="ENW1747" s="143"/>
      <c r="ENX1747" s="143"/>
      <c r="ENY1747" s="143"/>
      <c r="ENZ1747" s="143"/>
      <c r="EOA1747" s="143"/>
      <c r="EOB1747" s="143"/>
      <c r="EOC1747" s="143"/>
      <c r="EOD1747" s="143"/>
      <c r="EOE1747" s="143"/>
      <c r="EOF1747" s="143"/>
      <c r="EOG1747" s="143"/>
      <c r="EOH1747" s="143"/>
      <c r="EOI1747" s="143"/>
      <c r="EOJ1747" s="143"/>
      <c r="EOK1747" s="143"/>
      <c r="EOL1747" s="143"/>
      <c r="EOM1747" s="143"/>
      <c r="EON1747" s="143"/>
      <c r="EOO1747" s="143"/>
      <c r="EOP1747" s="143"/>
      <c r="EOQ1747" s="143"/>
      <c r="EOR1747" s="143"/>
      <c r="EOS1747" s="143"/>
      <c r="EOT1747" s="143"/>
      <c r="EOU1747" s="143"/>
      <c r="EOV1747" s="143"/>
      <c r="EOW1747" s="143"/>
      <c r="EOX1747" s="143"/>
      <c r="EOY1747" s="143"/>
      <c r="EOZ1747" s="143"/>
      <c r="EPA1747" s="143"/>
      <c r="EPB1747" s="143"/>
      <c r="EPC1747" s="143"/>
      <c r="EPD1747" s="143"/>
      <c r="EPE1747" s="143"/>
      <c r="EPF1747" s="143"/>
      <c r="EPG1747" s="143"/>
      <c r="EPH1747" s="143"/>
      <c r="EPI1747" s="143"/>
      <c r="EPJ1747" s="143"/>
      <c r="EPK1747" s="143"/>
      <c r="EPL1747" s="143"/>
      <c r="EPM1747" s="143"/>
      <c r="EPN1747" s="143"/>
      <c r="EPO1747" s="143"/>
      <c r="EPP1747" s="143"/>
      <c r="EPQ1747" s="143"/>
      <c r="EPR1747" s="143"/>
      <c r="EPS1747" s="143"/>
      <c r="EPT1747" s="143"/>
      <c r="EPU1747" s="143"/>
      <c r="EPV1747" s="143"/>
      <c r="EPW1747" s="143"/>
      <c r="EPX1747" s="143"/>
      <c r="EPY1747" s="143"/>
      <c r="EPZ1747" s="143"/>
      <c r="EQA1747" s="143"/>
      <c r="EQB1747" s="143"/>
      <c r="EQC1747" s="143"/>
      <c r="EQD1747" s="143"/>
      <c r="EQE1747" s="143"/>
      <c r="EQF1747" s="143"/>
      <c r="EQG1747" s="143"/>
      <c r="EQH1747" s="143"/>
      <c r="EQI1747" s="143"/>
      <c r="EQJ1747" s="143"/>
      <c r="EQK1747" s="143"/>
      <c r="EQL1747" s="143"/>
      <c r="EQM1747" s="143"/>
      <c r="EQN1747" s="143"/>
      <c r="EQO1747" s="143"/>
      <c r="EQP1747" s="143"/>
      <c r="EQQ1747" s="143"/>
      <c r="EQR1747" s="143"/>
      <c r="EQS1747" s="143"/>
      <c r="EQT1747" s="143"/>
      <c r="EQU1747" s="143"/>
      <c r="EQV1747" s="143"/>
      <c r="EQW1747" s="143"/>
      <c r="EQX1747" s="143"/>
      <c r="EQY1747" s="143"/>
      <c r="EQZ1747" s="143"/>
      <c r="ERA1747" s="143"/>
      <c r="ERB1747" s="143"/>
      <c r="ERC1747" s="143"/>
      <c r="ERD1747" s="143"/>
      <c r="ERE1747" s="143"/>
      <c r="ERF1747" s="143"/>
      <c r="ERG1747" s="143"/>
      <c r="ERH1747" s="143"/>
      <c r="ERI1747" s="143"/>
      <c r="ERJ1747" s="143"/>
      <c r="ERK1747" s="143"/>
      <c r="ERL1747" s="143"/>
      <c r="ERM1747" s="143"/>
      <c r="ERN1747" s="143"/>
      <c r="ERO1747" s="143"/>
      <c r="ERP1747" s="143"/>
      <c r="ERQ1747" s="143"/>
      <c r="ERR1747" s="143"/>
      <c r="ERS1747" s="143"/>
      <c r="ERT1747" s="143"/>
      <c r="ERU1747" s="143"/>
      <c r="ERV1747" s="143"/>
      <c r="ERW1747" s="143"/>
      <c r="ERX1747" s="143"/>
      <c r="ERY1747" s="143"/>
      <c r="ERZ1747" s="143"/>
      <c r="ESA1747" s="143"/>
      <c r="ESB1747" s="143"/>
      <c r="ESC1747" s="143"/>
      <c r="ESD1747" s="143"/>
      <c r="ESE1747" s="143"/>
      <c r="ESF1747" s="143"/>
      <c r="ESG1747" s="143"/>
      <c r="ESH1747" s="143"/>
      <c r="ESI1747" s="143"/>
      <c r="ESJ1747" s="143"/>
      <c r="ESK1747" s="143"/>
      <c r="ESL1747" s="143"/>
      <c r="ESM1747" s="143"/>
      <c r="ESN1747" s="143"/>
      <c r="ESO1747" s="143"/>
      <c r="ESP1747" s="143"/>
      <c r="ESQ1747" s="143"/>
      <c r="ESR1747" s="143"/>
      <c r="ESS1747" s="143"/>
      <c r="EST1747" s="143"/>
      <c r="ESU1747" s="143"/>
      <c r="ESV1747" s="143"/>
      <c r="ESW1747" s="143"/>
      <c r="ESX1747" s="143"/>
      <c r="ESY1747" s="143"/>
      <c r="ESZ1747" s="143"/>
      <c r="ETA1747" s="143"/>
      <c r="ETB1747" s="143"/>
      <c r="ETC1747" s="143"/>
      <c r="ETD1747" s="143"/>
      <c r="ETE1747" s="143"/>
      <c r="ETF1747" s="143"/>
      <c r="ETG1747" s="143"/>
      <c r="ETH1747" s="143"/>
      <c r="ETI1747" s="143"/>
      <c r="ETJ1747" s="143"/>
      <c r="ETK1747" s="143"/>
      <c r="ETL1747" s="143"/>
      <c r="ETM1747" s="143"/>
      <c r="ETN1747" s="143"/>
      <c r="ETO1747" s="143"/>
      <c r="ETP1747" s="143"/>
      <c r="ETQ1747" s="143"/>
      <c r="ETR1747" s="143"/>
      <c r="ETS1747" s="143"/>
      <c r="ETT1747" s="143"/>
      <c r="ETU1747" s="143"/>
      <c r="ETV1747" s="143"/>
      <c r="ETW1747" s="143"/>
      <c r="ETX1747" s="143"/>
      <c r="ETY1747" s="143"/>
      <c r="ETZ1747" s="143"/>
      <c r="EUA1747" s="143"/>
      <c r="EUB1747" s="143"/>
      <c r="EUC1747" s="143"/>
      <c r="EUD1747" s="143"/>
      <c r="EUE1747" s="143"/>
      <c r="EUF1747" s="143"/>
      <c r="EUG1747" s="143"/>
      <c r="EUH1747" s="143"/>
      <c r="EUI1747" s="143"/>
      <c r="EUJ1747" s="143"/>
      <c r="EUK1747" s="143"/>
      <c r="EUL1747" s="143"/>
      <c r="EUM1747" s="143"/>
      <c r="EUN1747" s="143"/>
      <c r="EUO1747" s="143"/>
      <c r="EUP1747" s="143"/>
      <c r="EUQ1747" s="143"/>
      <c r="EUR1747" s="143"/>
      <c r="EUS1747" s="143"/>
      <c r="EUT1747" s="143"/>
      <c r="EUU1747" s="143"/>
      <c r="EUV1747" s="143"/>
      <c r="EUW1747" s="143"/>
      <c r="EUX1747" s="143"/>
      <c r="EUY1747" s="143"/>
      <c r="EUZ1747" s="143"/>
      <c r="EVA1747" s="143"/>
      <c r="EVB1747" s="143"/>
      <c r="EVC1747" s="143"/>
      <c r="EVD1747" s="143"/>
      <c r="EVE1747" s="143"/>
      <c r="EVF1747" s="143"/>
      <c r="EVG1747" s="143"/>
      <c r="EVH1747" s="143"/>
      <c r="EVI1747" s="143"/>
      <c r="EVJ1747" s="143"/>
      <c r="EVK1747" s="143"/>
      <c r="EVL1747" s="143"/>
      <c r="EVM1747" s="143"/>
      <c r="EVN1747" s="143"/>
      <c r="EVO1747" s="143"/>
      <c r="EVP1747" s="143"/>
      <c r="EVQ1747" s="143"/>
      <c r="EVR1747" s="143"/>
      <c r="EVS1747" s="143"/>
      <c r="EVT1747" s="143"/>
      <c r="EVU1747" s="143"/>
      <c r="EVV1747" s="143"/>
      <c r="EVW1747" s="143"/>
      <c r="EVX1747" s="143"/>
      <c r="EVY1747" s="143"/>
      <c r="EVZ1747" s="143"/>
      <c r="EWA1747" s="143"/>
      <c r="EWB1747" s="143"/>
      <c r="EWC1747" s="143"/>
      <c r="EWD1747" s="143"/>
      <c r="EWE1747" s="143"/>
      <c r="EWF1747" s="143"/>
      <c r="EWG1747" s="143"/>
      <c r="EWH1747" s="143"/>
      <c r="EWI1747" s="143"/>
      <c r="EWJ1747" s="143"/>
      <c r="EWK1747" s="143"/>
      <c r="EWL1747" s="143"/>
      <c r="EWM1747" s="143"/>
      <c r="EWN1747" s="143"/>
      <c r="EWO1747" s="143"/>
      <c r="EWP1747" s="143"/>
      <c r="EWQ1747" s="143"/>
      <c r="EWR1747" s="143"/>
      <c r="EWS1747" s="143"/>
      <c r="EWT1747" s="143"/>
      <c r="EWU1747" s="143"/>
      <c r="EWV1747" s="143"/>
      <c r="EWW1747" s="143"/>
      <c r="EWX1747" s="143"/>
      <c r="EWY1747" s="143"/>
      <c r="EWZ1747" s="143"/>
      <c r="EXA1747" s="143"/>
      <c r="EXB1747" s="143"/>
      <c r="EXC1747" s="143"/>
      <c r="EXD1747" s="143"/>
      <c r="EXE1747" s="143"/>
      <c r="EXF1747" s="143"/>
      <c r="EXG1747" s="143"/>
      <c r="EXH1747" s="143"/>
      <c r="EXI1747" s="143"/>
      <c r="EXJ1747" s="143"/>
      <c r="EXK1747" s="143"/>
      <c r="EXL1747" s="143"/>
      <c r="EXM1747" s="143"/>
      <c r="EXN1747" s="143"/>
      <c r="EXO1747" s="143"/>
      <c r="EXP1747" s="143"/>
      <c r="EXQ1747" s="143"/>
      <c r="EXR1747" s="143"/>
      <c r="EXS1747" s="143"/>
      <c r="EXT1747" s="143"/>
      <c r="EXU1747" s="143"/>
      <c r="EXV1747" s="143"/>
      <c r="EXW1747" s="143"/>
      <c r="EXX1747" s="143"/>
      <c r="EXY1747" s="143"/>
      <c r="EXZ1747" s="143"/>
      <c r="EYA1747" s="143"/>
      <c r="EYB1747" s="143"/>
      <c r="EYC1747" s="143"/>
      <c r="EYD1747" s="143"/>
      <c r="EYE1747" s="143"/>
      <c r="EYF1747" s="143"/>
      <c r="EYG1747" s="143"/>
      <c r="EYH1747" s="143"/>
      <c r="EYI1747" s="143"/>
      <c r="EYJ1747" s="143"/>
      <c r="EYK1747" s="143"/>
      <c r="EYL1747" s="143"/>
      <c r="EYM1747" s="143"/>
      <c r="EYN1747" s="143"/>
      <c r="EYO1747" s="143"/>
      <c r="EYP1747" s="143"/>
      <c r="EYQ1747" s="143"/>
      <c r="EYR1747" s="143"/>
      <c r="EYS1747" s="143"/>
      <c r="EYT1747" s="143"/>
      <c r="EYU1747" s="143"/>
      <c r="EYV1747" s="143"/>
      <c r="EYW1747" s="143"/>
      <c r="EYX1747" s="143"/>
      <c r="EYY1747" s="143"/>
      <c r="EYZ1747" s="143"/>
      <c r="EZA1747" s="143"/>
      <c r="EZB1747" s="143"/>
      <c r="EZC1747" s="143"/>
      <c r="EZD1747" s="143"/>
      <c r="EZE1747" s="143"/>
      <c r="EZF1747" s="143"/>
      <c r="EZG1747" s="143"/>
      <c r="EZH1747" s="143"/>
      <c r="EZI1747" s="143"/>
      <c r="EZJ1747" s="143"/>
      <c r="EZK1747" s="143"/>
      <c r="EZL1747" s="143"/>
      <c r="EZM1747" s="143"/>
      <c r="EZN1747" s="143"/>
      <c r="EZO1747" s="143"/>
      <c r="EZP1747" s="143"/>
      <c r="EZQ1747" s="143"/>
      <c r="EZR1747" s="143"/>
      <c r="EZS1747" s="143"/>
      <c r="EZT1747" s="143"/>
      <c r="EZU1747" s="143"/>
      <c r="EZV1747" s="143"/>
      <c r="EZW1747" s="143"/>
      <c r="EZX1747" s="143"/>
      <c r="EZY1747" s="143"/>
      <c r="EZZ1747" s="143"/>
      <c r="FAA1747" s="143"/>
      <c r="FAB1747" s="143"/>
      <c r="FAC1747" s="143"/>
      <c r="FAD1747" s="143"/>
      <c r="FAE1747" s="143"/>
      <c r="FAF1747" s="143"/>
      <c r="FAG1747" s="143"/>
      <c r="FAH1747" s="143"/>
      <c r="FAI1747" s="143"/>
      <c r="FAJ1747" s="143"/>
      <c r="FAK1747" s="143"/>
      <c r="FAL1747" s="143"/>
      <c r="FAM1747" s="143"/>
      <c r="FAN1747" s="143"/>
      <c r="FAO1747" s="143"/>
      <c r="FAP1747" s="143"/>
      <c r="FAQ1747" s="143"/>
      <c r="FAR1747" s="143"/>
      <c r="FAS1747" s="143"/>
      <c r="FAT1747" s="143"/>
      <c r="FAU1747" s="143"/>
      <c r="FAV1747" s="143"/>
      <c r="FAW1747" s="143"/>
      <c r="FAX1747" s="143"/>
      <c r="FAY1747" s="143"/>
      <c r="FAZ1747" s="143"/>
      <c r="FBA1747" s="143"/>
      <c r="FBB1747" s="143"/>
      <c r="FBC1747" s="143"/>
      <c r="FBD1747" s="143"/>
      <c r="FBE1747" s="143"/>
      <c r="FBF1747" s="143"/>
      <c r="FBG1747" s="143"/>
      <c r="FBH1747" s="143"/>
      <c r="FBI1747" s="143"/>
      <c r="FBJ1747" s="143"/>
      <c r="FBK1747" s="143"/>
      <c r="FBL1747" s="143"/>
      <c r="FBM1747" s="143"/>
      <c r="FBN1747" s="143"/>
      <c r="FBO1747" s="143"/>
      <c r="FBP1747" s="143"/>
      <c r="FBQ1747" s="143"/>
      <c r="FBR1747" s="143"/>
      <c r="FBS1747" s="143"/>
      <c r="FBT1747" s="143"/>
      <c r="FBU1747" s="143"/>
      <c r="FBV1747" s="143"/>
      <c r="FBW1747" s="143"/>
      <c r="FBX1747" s="143"/>
      <c r="FBY1747" s="143"/>
      <c r="FBZ1747" s="143"/>
      <c r="FCA1747" s="143"/>
      <c r="FCB1747" s="143"/>
      <c r="FCC1747" s="143"/>
      <c r="FCD1747" s="143"/>
      <c r="FCE1747" s="143"/>
      <c r="FCF1747" s="143"/>
      <c r="FCG1747" s="143"/>
      <c r="FCH1747" s="143"/>
      <c r="FCI1747" s="143"/>
      <c r="FCJ1747" s="143"/>
      <c r="FCK1747" s="143"/>
      <c r="FCL1747" s="143"/>
      <c r="FCM1747" s="143"/>
      <c r="FCN1747" s="143"/>
      <c r="FCO1747" s="143"/>
      <c r="FCP1747" s="143"/>
      <c r="FCQ1747" s="143"/>
      <c r="FCR1747" s="143"/>
      <c r="FCS1747" s="143"/>
      <c r="FCT1747" s="143"/>
      <c r="FCU1747" s="143"/>
      <c r="FCV1747" s="143"/>
      <c r="FCW1747" s="143"/>
      <c r="FCX1747" s="143"/>
      <c r="FCY1747" s="143"/>
      <c r="FCZ1747" s="143"/>
      <c r="FDA1747" s="143"/>
      <c r="FDB1747" s="143"/>
      <c r="FDC1747" s="143"/>
      <c r="FDD1747" s="143"/>
      <c r="FDE1747" s="143"/>
      <c r="FDF1747" s="143"/>
      <c r="FDG1747" s="143"/>
      <c r="FDH1747" s="143"/>
      <c r="FDI1747" s="143"/>
      <c r="FDJ1747" s="143"/>
      <c r="FDK1747" s="143"/>
      <c r="FDL1747" s="143"/>
      <c r="FDM1747" s="143"/>
      <c r="FDN1747" s="143"/>
      <c r="FDO1747" s="143"/>
      <c r="FDP1747" s="143"/>
      <c r="FDQ1747" s="143"/>
      <c r="FDR1747" s="143"/>
      <c r="FDS1747" s="143"/>
      <c r="FDT1747" s="143"/>
      <c r="FDU1747" s="143"/>
      <c r="FDV1747" s="143"/>
      <c r="FDW1747" s="143"/>
      <c r="FDX1747" s="143"/>
      <c r="FDY1747" s="143"/>
      <c r="FDZ1747" s="143"/>
      <c r="FEA1747" s="143"/>
      <c r="FEB1747" s="143"/>
      <c r="FEC1747" s="143"/>
      <c r="FED1747" s="143"/>
      <c r="FEE1747" s="143"/>
      <c r="FEF1747" s="143"/>
      <c r="FEG1747" s="143"/>
      <c r="FEH1747" s="143"/>
      <c r="FEI1747" s="143"/>
      <c r="FEJ1747" s="143"/>
      <c r="FEK1747" s="143"/>
      <c r="FEL1747" s="143"/>
      <c r="FEM1747" s="143"/>
      <c r="FEN1747" s="143"/>
      <c r="FEO1747" s="143"/>
      <c r="FEP1747" s="143"/>
      <c r="FEQ1747" s="143"/>
      <c r="FER1747" s="143"/>
      <c r="FES1747" s="143"/>
      <c r="FET1747" s="143"/>
      <c r="FEU1747" s="143"/>
      <c r="FEV1747" s="143"/>
      <c r="FEW1747" s="143"/>
      <c r="FEX1747" s="143"/>
      <c r="FEY1747" s="143"/>
      <c r="FEZ1747" s="143"/>
      <c r="FFA1747" s="143"/>
      <c r="FFB1747" s="143"/>
      <c r="FFC1747" s="143"/>
      <c r="FFD1747" s="143"/>
      <c r="FFE1747" s="143"/>
      <c r="FFF1747" s="143"/>
      <c r="FFG1747" s="143"/>
      <c r="FFH1747" s="143"/>
      <c r="FFI1747" s="143"/>
      <c r="FFJ1747" s="143"/>
      <c r="FFK1747" s="143"/>
      <c r="FFL1747" s="143"/>
      <c r="FFM1747" s="143"/>
      <c r="FFN1747" s="143"/>
      <c r="FFO1747" s="143"/>
      <c r="FFP1747" s="143"/>
      <c r="FFQ1747" s="143"/>
      <c r="FFR1747" s="143"/>
      <c r="FFS1747" s="143"/>
      <c r="FFT1747" s="143"/>
      <c r="FFU1747" s="143"/>
      <c r="FFV1747" s="143"/>
      <c r="FFW1747" s="143"/>
      <c r="FFX1747" s="143"/>
      <c r="FFY1747" s="143"/>
      <c r="FFZ1747" s="143"/>
      <c r="FGA1747" s="143"/>
      <c r="FGB1747" s="143"/>
      <c r="FGC1747" s="143"/>
      <c r="FGD1747" s="143"/>
      <c r="FGE1747" s="143"/>
      <c r="FGF1747" s="143"/>
      <c r="FGG1747" s="143"/>
      <c r="FGH1747" s="143"/>
      <c r="FGI1747" s="143"/>
      <c r="FGJ1747" s="143"/>
      <c r="FGK1747" s="143"/>
      <c r="FGL1747" s="143"/>
      <c r="FGM1747" s="143"/>
      <c r="FGN1747" s="143"/>
      <c r="FGO1747" s="143"/>
      <c r="FGP1747" s="143"/>
      <c r="FGQ1747" s="143"/>
      <c r="FGR1747" s="143"/>
      <c r="FGS1747" s="143"/>
      <c r="FGT1747" s="143"/>
      <c r="FGU1747" s="143"/>
      <c r="FGV1747" s="143"/>
      <c r="FGW1747" s="143"/>
      <c r="FGX1747" s="143"/>
      <c r="FGY1747" s="143"/>
      <c r="FGZ1747" s="143"/>
      <c r="FHA1747" s="143"/>
      <c r="FHB1747" s="143"/>
      <c r="FHC1747" s="143"/>
      <c r="FHD1747" s="143"/>
      <c r="FHE1747" s="143"/>
      <c r="FHF1747" s="143"/>
      <c r="FHG1747" s="143"/>
      <c r="FHH1747" s="143"/>
      <c r="FHI1747" s="143"/>
      <c r="FHJ1747" s="143"/>
      <c r="FHK1747" s="143"/>
      <c r="FHL1747" s="143"/>
      <c r="FHM1747" s="143"/>
      <c r="FHN1747" s="143"/>
      <c r="FHO1747" s="143"/>
      <c r="FHP1747" s="143"/>
      <c r="FHQ1747" s="143"/>
      <c r="FHR1747" s="143"/>
      <c r="FHS1747" s="143"/>
      <c r="FHT1747" s="143"/>
      <c r="FHU1747" s="143"/>
      <c r="FHV1747" s="143"/>
      <c r="FHW1747" s="143"/>
      <c r="FHX1747" s="143"/>
      <c r="FHY1747" s="143"/>
      <c r="FHZ1747" s="143"/>
      <c r="FIA1747" s="143"/>
      <c r="FIB1747" s="143"/>
      <c r="FIC1747" s="143"/>
      <c r="FID1747" s="143"/>
      <c r="FIE1747" s="143"/>
      <c r="FIF1747" s="143"/>
      <c r="FIG1747" s="143"/>
      <c r="FIH1747" s="143"/>
      <c r="FII1747" s="143"/>
      <c r="FIJ1747" s="143"/>
      <c r="FIK1747" s="143"/>
      <c r="FIL1747" s="143"/>
      <c r="FIM1747" s="143"/>
      <c r="FIN1747" s="143"/>
      <c r="FIO1747" s="143"/>
      <c r="FIP1747" s="143"/>
      <c r="FIQ1747" s="143"/>
      <c r="FIR1747" s="143"/>
      <c r="FIS1747" s="143"/>
      <c r="FIT1747" s="143"/>
      <c r="FIU1747" s="143"/>
      <c r="FIV1747" s="143"/>
      <c r="FIW1747" s="143"/>
      <c r="FIX1747" s="143"/>
      <c r="FIY1747" s="143"/>
      <c r="FIZ1747" s="143"/>
      <c r="FJA1747" s="143"/>
      <c r="FJB1747" s="143"/>
      <c r="FJC1747" s="143"/>
      <c r="FJD1747" s="143"/>
      <c r="FJE1747" s="143"/>
      <c r="FJF1747" s="143"/>
      <c r="FJG1747" s="143"/>
      <c r="FJH1747" s="143"/>
      <c r="FJI1747" s="143"/>
      <c r="FJJ1747" s="143"/>
      <c r="FJK1747" s="143"/>
      <c r="FJL1747" s="143"/>
      <c r="FJM1747" s="143"/>
      <c r="FJN1747" s="143"/>
      <c r="FJO1747" s="143"/>
      <c r="FJP1747" s="143"/>
      <c r="FJQ1747" s="143"/>
      <c r="FJR1747" s="143"/>
      <c r="FJS1747" s="143"/>
      <c r="FJT1747" s="143"/>
      <c r="FJU1747" s="143"/>
      <c r="FJV1747" s="143"/>
      <c r="FJW1747" s="143"/>
      <c r="FJX1747" s="143"/>
      <c r="FJY1747" s="143"/>
      <c r="FJZ1747" s="143"/>
      <c r="FKA1747" s="143"/>
      <c r="FKB1747" s="143"/>
      <c r="FKC1747" s="143"/>
      <c r="FKD1747" s="143"/>
      <c r="FKE1747" s="143"/>
      <c r="FKF1747" s="143"/>
      <c r="FKG1747" s="143"/>
      <c r="FKH1747" s="143"/>
      <c r="FKI1747" s="143"/>
      <c r="FKJ1747" s="143"/>
      <c r="FKK1747" s="143"/>
      <c r="FKL1747" s="143"/>
      <c r="FKM1747" s="143"/>
      <c r="FKN1747" s="143"/>
      <c r="FKO1747" s="143"/>
      <c r="FKP1747" s="143"/>
      <c r="FKQ1747" s="143"/>
      <c r="FKR1747" s="143"/>
      <c r="FKS1747" s="143"/>
      <c r="FKT1747" s="143"/>
      <c r="FKU1747" s="143"/>
      <c r="FKV1747" s="143"/>
      <c r="FKW1747" s="143"/>
      <c r="FKX1747" s="143"/>
      <c r="FKY1747" s="143"/>
      <c r="FKZ1747" s="143"/>
      <c r="FLA1747" s="143"/>
      <c r="FLB1747" s="143"/>
      <c r="FLC1747" s="143"/>
      <c r="FLD1747" s="143"/>
      <c r="FLE1747" s="143"/>
      <c r="FLF1747" s="143"/>
      <c r="FLG1747" s="143"/>
      <c r="FLH1747" s="143"/>
      <c r="FLI1747" s="143"/>
      <c r="FLJ1747" s="143"/>
      <c r="FLK1747" s="143"/>
      <c r="FLL1747" s="143"/>
      <c r="FLM1747" s="143"/>
      <c r="FLN1747" s="143"/>
      <c r="FLO1747" s="143"/>
      <c r="FLP1747" s="143"/>
      <c r="FLQ1747" s="143"/>
      <c r="FLR1747" s="143"/>
      <c r="FLS1747" s="143"/>
      <c r="FLT1747" s="143"/>
      <c r="FLU1747" s="143"/>
      <c r="FLV1747" s="143"/>
      <c r="FLW1747" s="143"/>
      <c r="FLX1747" s="143"/>
      <c r="FLY1747" s="143"/>
      <c r="FLZ1747" s="143"/>
      <c r="FMA1747" s="143"/>
      <c r="FMB1747" s="143"/>
      <c r="FMC1747" s="143"/>
      <c r="FMD1747" s="143"/>
      <c r="FME1747" s="143"/>
      <c r="FMF1747" s="143"/>
      <c r="FMG1747" s="143"/>
      <c r="FMH1747" s="143"/>
      <c r="FMI1747" s="143"/>
      <c r="FMJ1747" s="143"/>
      <c r="FMK1747" s="143"/>
      <c r="FML1747" s="143"/>
      <c r="FMM1747" s="143"/>
      <c r="FMN1747" s="143"/>
      <c r="FMO1747" s="143"/>
      <c r="FMP1747" s="143"/>
      <c r="FMQ1747" s="143"/>
      <c r="FMR1747" s="143"/>
      <c r="FMS1747" s="143"/>
      <c r="FMT1747" s="143"/>
      <c r="FMU1747" s="143"/>
      <c r="FMV1747" s="143"/>
      <c r="FMW1747" s="143"/>
      <c r="FMX1747" s="143"/>
      <c r="FMY1747" s="143"/>
      <c r="FMZ1747" s="143"/>
      <c r="FNA1747" s="143"/>
      <c r="FNB1747" s="143"/>
      <c r="FNC1747" s="143"/>
      <c r="FND1747" s="143"/>
      <c r="FNE1747" s="143"/>
      <c r="FNF1747" s="143"/>
      <c r="FNG1747" s="143"/>
      <c r="FNH1747" s="143"/>
      <c r="FNI1747" s="143"/>
      <c r="FNJ1747" s="143"/>
      <c r="FNK1747" s="143"/>
      <c r="FNL1747" s="143"/>
      <c r="FNM1747" s="143"/>
      <c r="FNN1747" s="143"/>
      <c r="FNO1747" s="143"/>
      <c r="FNP1747" s="143"/>
      <c r="FNQ1747" s="143"/>
      <c r="FNR1747" s="143"/>
      <c r="FNS1747" s="143"/>
      <c r="FNT1747" s="143"/>
      <c r="FNU1747" s="143"/>
      <c r="FNV1747" s="143"/>
      <c r="FNW1747" s="143"/>
      <c r="FNX1747" s="143"/>
      <c r="FNY1747" s="143"/>
      <c r="FNZ1747" s="143"/>
      <c r="FOA1747" s="143"/>
      <c r="FOB1747" s="143"/>
      <c r="FOC1747" s="143"/>
      <c r="FOD1747" s="143"/>
      <c r="FOE1747" s="143"/>
      <c r="FOF1747" s="143"/>
      <c r="FOG1747" s="143"/>
      <c r="FOH1747" s="143"/>
      <c r="FOI1747" s="143"/>
      <c r="FOJ1747" s="143"/>
      <c r="FOK1747" s="143"/>
      <c r="FOL1747" s="143"/>
      <c r="FOM1747" s="143"/>
      <c r="FON1747" s="143"/>
      <c r="FOO1747" s="143"/>
      <c r="FOP1747" s="143"/>
      <c r="FOQ1747" s="143"/>
      <c r="FOR1747" s="143"/>
      <c r="FOS1747" s="143"/>
      <c r="FOT1747" s="143"/>
      <c r="FOU1747" s="143"/>
      <c r="FOV1747" s="143"/>
      <c r="FOW1747" s="143"/>
      <c r="FOX1747" s="143"/>
      <c r="FOY1747" s="143"/>
      <c r="FOZ1747" s="143"/>
      <c r="FPA1747" s="143"/>
      <c r="FPB1747" s="143"/>
      <c r="FPC1747" s="143"/>
      <c r="FPD1747" s="143"/>
      <c r="FPE1747" s="143"/>
      <c r="FPF1747" s="143"/>
      <c r="FPG1747" s="143"/>
      <c r="FPH1747" s="143"/>
      <c r="FPI1747" s="143"/>
      <c r="FPJ1747" s="143"/>
      <c r="FPK1747" s="143"/>
      <c r="FPL1747" s="143"/>
      <c r="FPM1747" s="143"/>
      <c r="FPN1747" s="143"/>
      <c r="FPO1747" s="143"/>
      <c r="FPP1747" s="143"/>
      <c r="FPQ1747" s="143"/>
      <c r="FPR1747" s="143"/>
      <c r="FPS1747" s="143"/>
      <c r="FPT1747" s="143"/>
      <c r="FPU1747" s="143"/>
      <c r="FPV1747" s="143"/>
      <c r="FPW1747" s="143"/>
      <c r="FPX1747" s="143"/>
      <c r="FPY1747" s="143"/>
      <c r="FPZ1747" s="143"/>
      <c r="FQA1747" s="143"/>
      <c r="FQB1747" s="143"/>
      <c r="FQC1747" s="143"/>
      <c r="FQD1747" s="143"/>
      <c r="FQE1747" s="143"/>
      <c r="FQF1747" s="143"/>
      <c r="FQG1747" s="143"/>
      <c r="FQH1747" s="143"/>
      <c r="FQI1747" s="143"/>
      <c r="FQJ1747" s="143"/>
      <c r="FQK1747" s="143"/>
      <c r="FQL1747" s="143"/>
      <c r="FQM1747" s="143"/>
      <c r="FQN1747" s="143"/>
      <c r="FQO1747" s="143"/>
      <c r="FQP1747" s="143"/>
      <c r="FQQ1747" s="143"/>
      <c r="FQR1747" s="143"/>
      <c r="FQS1747" s="143"/>
      <c r="FQT1747" s="143"/>
      <c r="FQU1747" s="143"/>
      <c r="FQV1747" s="143"/>
      <c r="FQW1747" s="143"/>
      <c r="FQX1747" s="143"/>
      <c r="FQY1747" s="143"/>
      <c r="FQZ1747" s="143"/>
      <c r="FRA1747" s="143"/>
      <c r="FRB1747" s="143"/>
      <c r="FRC1747" s="143"/>
      <c r="FRD1747" s="143"/>
      <c r="FRE1747" s="143"/>
      <c r="FRF1747" s="143"/>
      <c r="FRG1747" s="143"/>
      <c r="FRH1747" s="143"/>
      <c r="FRI1747" s="143"/>
      <c r="FRJ1747" s="143"/>
      <c r="FRK1747" s="143"/>
      <c r="FRL1747" s="143"/>
      <c r="FRM1747" s="143"/>
      <c r="FRN1747" s="143"/>
      <c r="FRO1747" s="143"/>
      <c r="FRP1747" s="143"/>
      <c r="FRQ1747" s="143"/>
      <c r="FRR1747" s="143"/>
      <c r="FRS1747" s="143"/>
      <c r="FRT1747" s="143"/>
      <c r="FRU1747" s="143"/>
      <c r="FRV1747" s="143"/>
      <c r="FRW1747" s="143"/>
      <c r="FRX1747" s="143"/>
      <c r="FRY1747" s="143"/>
      <c r="FRZ1747" s="143"/>
      <c r="FSA1747" s="143"/>
      <c r="FSB1747" s="143"/>
      <c r="FSC1747" s="143"/>
      <c r="FSD1747" s="143"/>
      <c r="FSE1747" s="143"/>
      <c r="FSF1747" s="143"/>
      <c r="FSG1747" s="143"/>
      <c r="FSH1747" s="143"/>
      <c r="FSI1747" s="143"/>
      <c r="FSJ1747" s="143"/>
      <c r="FSK1747" s="143"/>
      <c r="FSL1747" s="143"/>
      <c r="FSM1747" s="143"/>
      <c r="FSN1747" s="143"/>
      <c r="FSO1747" s="143"/>
      <c r="FSP1747" s="143"/>
      <c r="FSQ1747" s="143"/>
      <c r="FSR1747" s="143"/>
      <c r="FSS1747" s="143"/>
      <c r="FST1747" s="143"/>
      <c r="FSU1747" s="143"/>
      <c r="FSV1747" s="143"/>
      <c r="FSW1747" s="143"/>
      <c r="FSX1747" s="143"/>
      <c r="FSY1747" s="143"/>
      <c r="FSZ1747" s="143"/>
      <c r="FTA1747" s="143"/>
      <c r="FTB1747" s="143"/>
      <c r="FTC1747" s="143"/>
      <c r="FTD1747" s="143"/>
      <c r="FTE1747" s="143"/>
      <c r="FTF1747" s="143"/>
      <c r="FTG1747" s="143"/>
      <c r="FTH1747" s="143"/>
      <c r="FTI1747" s="143"/>
      <c r="FTJ1747" s="143"/>
      <c r="FTK1747" s="143"/>
      <c r="FTL1747" s="143"/>
      <c r="FTM1747" s="143"/>
      <c r="FTN1747" s="143"/>
      <c r="FTO1747" s="143"/>
      <c r="FTP1747" s="143"/>
      <c r="FTQ1747" s="143"/>
      <c r="FTR1747" s="143"/>
      <c r="FTS1747" s="143"/>
      <c r="FTT1747" s="143"/>
      <c r="FTU1747" s="143"/>
      <c r="FTV1747" s="143"/>
      <c r="FTW1747" s="143"/>
      <c r="FTX1747" s="143"/>
      <c r="FTY1747" s="143"/>
      <c r="FTZ1747" s="143"/>
      <c r="FUA1747" s="143"/>
      <c r="FUB1747" s="143"/>
      <c r="FUC1747" s="143"/>
      <c r="FUD1747" s="143"/>
      <c r="FUE1747" s="143"/>
      <c r="FUF1747" s="143"/>
      <c r="FUG1747" s="143"/>
      <c r="FUH1747" s="143"/>
      <c r="FUI1747" s="143"/>
      <c r="FUJ1747" s="143"/>
      <c r="FUK1747" s="143"/>
      <c r="FUL1747" s="143"/>
      <c r="FUM1747" s="143"/>
      <c r="FUN1747" s="143"/>
      <c r="FUO1747" s="143"/>
      <c r="FUP1747" s="143"/>
      <c r="FUQ1747" s="143"/>
      <c r="FUR1747" s="143"/>
      <c r="FUS1747" s="143"/>
      <c r="FUT1747" s="143"/>
      <c r="FUU1747" s="143"/>
      <c r="FUV1747" s="143"/>
      <c r="FUW1747" s="143"/>
      <c r="FUX1747" s="143"/>
      <c r="FUY1747" s="143"/>
      <c r="FUZ1747" s="143"/>
      <c r="FVA1747" s="143"/>
      <c r="FVB1747" s="143"/>
      <c r="FVC1747" s="143"/>
      <c r="FVD1747" s="143"/>
      <c r="FVE1747" s="143"/>
      <c r="FVF1747" s="143"/>
      <c r="FVG1747" s="143"/>
      <c r="FVH1747" s="143"/>
      <c r="FVI1747" s="143"/>
      <c r="FVJ1747" s="143"/>
      <c r="FVK1747" s="143"/>
      <c r="FVL1747" s="143"/>
      <c r="FVM1747" s="143"/>
      <c r="FVN1747" s="143"/>
      <c r="FVO1747" s="143"/>
      <c r="FVP1747" s="143"/>
      <c r="FVQ1747" s="143"/>
      <c r="FVR1747" s="143"/>
      <c r="FVS1747" s="143"/>
      <c r="FVT1747" s="143"/>
      <c r="FVU1747" s="143"/>
      <c r="FVV1747" s="143"/>
      <c r="FVW1747" s="143"/>
      <c r="FVX1747" s="143"/>
      <c r="FVY1747" s="143"/>
      <c r="FVZ1747" s="143"/>
      <c r="FWA1747" s="143"/>
      <c r="FWB1747" s="143"/>
      <c r="FWC1747" s="143"/>
      <c r="FWD1747" s="143"/>
      <c r="FWE1747" s="143"/>
      <c r="FWF1747" s="143"/>
      <c r="FWG1747" s="143"/>
      <c r="FWH1747" s="143"/>
      <c r="FWI1747" s="143"/>
      <c r="FWJ1747" s="143"/>
      <c r="FWK1747" s="143"/>
      <c r="FWL1747" s="143"/>
      <c r="FWM1747" s="143"/>
      <c r="FWN1747" s="143"/>
      <c r="FWO1747" s="143"/>
      <c r="FWP1747" s="143"/>
      <c r="FWQ1747" s="143"/>
      <c r="FWR1747" s="143"/>
      <c r="FWS1747" s="143"/>
      <c r="FWT1747" s="143"/>
      <c r="FWU1747" s="143"/>
      <c r="FWV1747" s="143"/>
      <c r="FWW1747" s="143"/>
      <c r="FWX1747" s="143"/>
      <c r="FWY1747" s="143"/>
      <c r="FWZ1747" s="143"/>
      <c r="FXA1747" s="143"/>
      <c r="FXB1747" s="143"/>
      <c r="FXC1747" s="143"/>
      <c r="FXD1747" s="143"/>
      <c r="FXE1747" s="143"/>
      <c r="FXF1747" s="143"/>
      <c r="FXG1747" s="143"/>
      <c r="FXH1747" s="143"/>
      <c r="FXI1747" s="143"/>
      <c r="FXJ1747" s="143"/>
      <c r="FXK1747" s="143"/>
      <c r="FXL1747" s="143"/>
      <c r="FXM1747" s="143"/>
      <c r="FXN1747" s="143"/>
      <c r="FXO1747" s="143"/>
      <c r="FXP1747" s="143"/>
      <c r="FXQ1747" s="143"/>
      <c r="FXR1747" s="143"/>
      <c r="FXS1747" s="143"/>
      <c r="FXT1747" s="143"/>
      <c r="FXU1747" s="143"/>
      <c r="FXV1747" s="143"/>
      <c r="FXW1747" s="143"/>
      <c r="FXX1747" s="143"/>
      <c r="FXY1747" s="143"/>
      <c r="FXZ1747" s="143"/>
      <c r="FYA1747" s="143"/>
      <c r="FYB1747" s="143"/>
      <c r="FYC1747" s="143"/>
      <c r="FYD1747" s="143"/>
      <c r="FYE1747" s="143"/>
      <c r="FYF1747" s="143"/>
      <c r="FYG1747" s="143"/>
      <c r="FYH1747" s="143"/>
      <c r="FYI1747" s="143"/>
      <c r="FYJ1747" s="143"/>
      <c r="FYK1747" s="143"/>
      <c r="FYL1747" s="143"/>
      <c r="FYM1747" s="143"/>
      <c r="FYN1747" s="143"/>
      <c r="FYO1747" s="143"/>
      <c r="FYP1747" s="143"/>
      <c r="FYQ1747" s="143"/>
      <c r="FYR1747" s="143"/>
      <c r="FYS1747" s="143"/>
      <c r="FYT1747" s="143"/>
      <c r="FYU1747" s="143"/>
      <c r="FYV1747" s="143"/>
      <c r="FYW1747" s="143"/>
      <c r="FYX1747" s="143"/>
      <c r="FYY1747" s="143"/>
      <c r="FYZ1747" s="143"/>
      <c r="FZA1747" s="143"/>
      <c r="FZB1747" s="143"/>
      <c r="FZC1747" s="143"/>
      <c r="FZD1747" s="143"/>
      <c r="FZE1747" s="143"/>
      <c r="FZF1747" s="143"/>
      <c r="FZG1747" s="143"/>
      <c r="FZH1747" s="143"/>
      <c r="FZI1747" s="143"/>
      <c r="FZJ1747" s="143"/>
      <c r="FZK1747" s="143"/>
      <c r="FZL1747" s="143"/>
      <c r="FZM1747" s="143"/>
      <c r="FZN1747" s="143"/>
      <c r="FZO1747" s="143"/>
      <c r="FZP1747" s="143"/>
      <c r="FZQ1747" s="143"/>
      <c r="FZR1747" s="143"/>
      <c r="FZS1747" s="143"/>
      <c r="FZT1747" s="143"/>
      <c r="FZU1747" s="143"/>
      <c r="FZV1747" s="143"/>
      <c r="FZW1747" s="143"/>
      <c r="FZX1747" s="143"/>
      <c r="FZY1747" s="143"/>
      <c r="FZZ1747" s="143"/>
      <c r="GAA1747" s="143"/>
      <c r="GAB1747" s="143"/>
      <c r="GAC1747" s="143"/>
      <c r="GAD1747" s="143"/>
      <c r="GAE1747" s="143"/>
      <c r="GAF1747" s="143"/>
      <c r="GAG1747" s="143"/>
      <c r="GAH1747" s="143"/>
      <c r="GAI1747" s="143"/>
      <c r="GAJ1747" s="143"/>
      <c r="GAK1747" s="143"/>
      <c r="GAL1747" s="143"/>
      <c r="GAM1747" s="143"/>
      <c r="GAN1747" s="143"/>
      <c r="GAO1747" s="143"/>
      <c r="GAP1747" s="143"/>
      <c r="GAQ1747" s="143"/>
      <c r="GAR1747" s="143"/>
      <c r="GAS1747" s="143"/>
      <c r="GAT1747" s="143"/>
      <c r="GAU1747" s="143"/>
      <c r="GAV1747" s="143"/>
      <c r="GAW1747" s="143"/>
      <c r="GAX1747" s="143"/>
      <c r="GAY1747" s="143"/>
      <c r="GAZ1747" s="143"/>
      <c r="GBA1747" s="143"/>
      <c r="GBB1747" s="143"/>
      <c r="GBC1747" s="143"/>
      <c r="GBD1747" s="143"/>
      <c r="GBE1747" s="143"/>
      <c r="GBF1747" s="143"/>
      <c r="GBG1747" s="143"/>
      <c r="GBH1747" s="143"/>
      <c r="GBI1747" s="143"/>
      <c r="GBJ1747" s="143"/>
      <c r="GBK1747" s="143"/>
      <c r="GBL1747" s="143"/>
      <c r="GBM1747" s="143"/>
      <c r="GBN1747" s="143"/>
      <c r="GBO1747" s="143"/>
      <c r="GBP1747" s="143"/>
      <c r="GBQ1747" s="143"/>
      <c r="GBR1747" s="143"/>
      <c r="GBS1747" s="143"/>
      <c r="GBT1747" s="143"/>
      <c r="GBU1747" s="143"/>
      <c r="GBV1747" s="143"/>
      <c r="GBW1747" s="143"/>
      <c r="GBX1747" s="143"/>
      <c r="GBY1747" s="143"/>
      <c r="GBZ1747" s="143"/>
      <c r="GCA1747" s="143"/>
      <c r="GCB1747" s="143"/>
      <c r="GCC1747" s="143"/>
      <c r="GCD1747" s="143"/>
      <c r="GCE1747" s="143"/>
      <c r="GCF1747" s="143"/>
      <c r="GCG1747" s="143"/>
      <c r="GCH1747" s="143"/>
      <c r="GCI1747" s="143"/>
      <c r="GCJ1747" s="143"/>
      <c r="GCK1747" s="143"/>
      <c r="GCL1747" s="143"/>
      <c r="GCM1747" s="143"/>
      <c r="GCN1747" s="143"/>
      <c r="GCO1747" s="143"/>
      <c r="GCP1747" s="143"/>
      <c r="GCQ1747" s="143"/>
      <c r="GCR1747" s="143"/>
      <c r="GCS1747" s="143"/>
      <c r="GCT1747" s="143"/>
      <c r="GCU1747" s="143"/>
      <c r="GCV1747" s="143"/>
      <c r="GCW1747" s="143"/>
      <c r="GCX1747" s="143"/>
      <c r="GCY1747" s="143"/>
      <c r="GCZ1747" s="143"/>
      <c r="GDA1747" s="143"/>
      <c r="GDB1747" s="143"/>
      <c r="GDC1747" s="143"/>
      <c r="GDD1747" s="143"/>
      <c r="GDE1747" s="143"/>
      <c r="GDF1747" s="143"/>
      <c r="GDG1747" s="143"/>
      <c r="GDH1747" s="143"/>
      <c r="GDI1747" s="143"/>
      <c r="GDJ1747" s="143"/>
      <c r="GDK1747" s="143"/>
      <c r="GDL1747" s="143"/>
      <c r="GDM1747" s="143"/>
      <c r="GDN1747" s="143"/>
      <c r="GDO1747" s="143"/>
      <c r="GDP1747" s="143"/>
      <c r="GDQ1747" s="143"/>
      <c r="GDR1747" s="143"/>
      <c r="GDS1747" s="143"/>
      <c r="GDT1747" s="143"/>
      <c r="GDU1747" s="143"/>
      <c r="GDV1747" s="143"/>
      <c r="GDW1747" s="143"/>
      <c r="GDX1747" s="143"/>
      <c r="GDY1747" s="143"/>
      <c r="GDZ1747" s="143"/>
      <c r="GEA1747" s="143"/>
      <c r="GEB1747" s="143"/>
      <c r="GEC1747" s="143"/>
      <c r="GED1747" s="143"/>
      <c r="GEE1747" s="143"/>
      <c r="GEF1747" s="143"/>
      <c r="GEG1747" s="143"/>
      <c r="GEH1747" s="143"/>
      <c r="GEI1747" s="143"/>
      <c r="GEJ1747" s="143"/>
      <c r="GEK1747" s="143"/>
      <c r="GEL1747" s="143"/>
      <c r="GEM1747" s="143"/>
      <c r="GEN1747" s="143"/>
      <c r="GEO1747" s="143"/>
      <c r="GEP1747" s="143"/>
      <c r="GEQ1747" s="143"/>
      <c r="GER1747" s="143"/>
      <c r="GES1747" s="143"/>
      <c r="GET1747" s="143"/>
      <c r="GEU1747" s="143"/>
      <c r="GEV1747" s="143"/>
      <c r="GEW1747" s="143"/>
      <c r="GEX1747" s="143"/>
      <c r="GEY1747" s="143"/>
      <c r="GEZ1747" s="143"/>
      <c r="GFA1747" s="143"/>
      <c r="GFB1747" s="143"/>
      <c r="GFC1747" s="143"/>
      <c r="GFD1747" s="143"/>
      <c r="GFE1747" s="143"/>
      <c r="GFF1747" s="143"/>
      <c r="GFG1747" s="143"/>
      <c r="GFH1747" s="143"/>
      <c r="GFI1747" s="143"/>
      <c r="GFJ1747" s="143"/>
      <c r="GFK1747" s="143"/>
      <c r="GFL1747" s="143"/>
      <c r="GFM1747" s="143"/>
      <c r="GFN1747" s="143"/>
      <c r="GFO1747" s="143"/>
      <c r="GFP1747" s="143"/>
      <c r="GFQ1747" s="143"/>
      <c r="GFR1747" s="143"/>
      <c r="GFS1747" s="143"/>
      <c r="GFT1747" s="143"/>
      <c r="GFU1747" s="143"/>
      <c r="GFV1747" s="143"/>
      <c r="GFW1747" s="143"/>
      <c r="GFX1747" s="143"/>
      <c r="GFY1747" s="143"/>
      <c r="GFZ1747" s="143"/>
      <c r="GGA1747" s="143"/>
      <c r="GGB1747" s="143"/>
      <c r="GGC1747" s="143"/>
      <c r="GGD1747" s="143"/>
      <c r="GGE1747" s="143"/>
      <c r="GGF1747" s="143"/>
      <c r="GGG1747" s="143"/>
      <c r="GGH1747" s="143"/>
      <c r="GGI1747" s="143"/>
      <c r="GGJ1747" s="143"/>
      <c r="GGK1747" s="143"/>
      <c r="GGL1747" s="143"/>
      <c r="GGM1747" s="143"/>
      <c r="GGN1747" s="143"/>
      <c r="GGO1747" s="143"/>
      <c r="GGP1747" s="143"/>
      <c r="GGQ1747" s="143"/>
      <c r="GGR1747" s="143"/>
      <c r="GGS1747" s="143"/>
      <c r="GGT1747" s="143"/>
      <c r="GGU1747" s="143"/>
      <c r="GGV1747" s="143"/>
      <c r="GGW1747" s="143"/>
      <c r="GGX1747" s="143"/>
      <c r="GGY1747" s="143"/>
      <c r="GGZ1747" s="143"/>
      <c r="GHA1747" s="143"/>
      <c r="GHB1747" s="143"/>
      <c r="GHC1747" s="143"/>
      <c r="GHD1747" s="143"/>
      <c r="GHE1747" s="143"/>
      <c r="GHF1747" s="143"/>
      <c r="GHG1747" s="143"/>
      <c r="GHH1747" s="143"/>
      <c r="GHI1747" s="143"/>
      <c r="GHJ1747" s="143"/>
      <c r="GHK1747" s="143"/>
      <c r="GHL1747" s="143"/>
      <c r="GHM1747" s="143"/>
      <c r="GHN1747" s="143"/>
      <c r="GHO1747" s="143"/>
      <c r="GHP1747" s="143"/>
      <c r="GHQ1747" s="143"/>
      <c r="GHR1747" s="143"/>
      <c r="GHS1747" s="143"/>
      <c r="GHT1747" s="143"/>
      <c r="GHU1747" s="143"/>
      <c r="GHV1747" s="143"/>
      <c r="GHW1747" s="143"/>
      <c r="GHX1747" s="143"/>
      <c r="GHY1747" s="143"/>
      <c r="GHZ1747" s="143"/>
      <c r="GIA1747" s="143"/>
      <c r="GIB1747" s="143"/>
      <c r="GIC1747" s="143"/>
      <c r="GID1747" s="143"/>
      <c r="GIE1747" s="143"/>
      <c r="GIF1747" s="143"/>
      <c r="GIG1747" s="143"/>
      <c r="GIH1747" s="143"/>
      <c r="GII1747" s="143"/>
      <c r="GIJ1747" s="143"/>
      <c r="GIK1747" s="143"/>
      <c r="GIL1747" s="143"/>
      <c r="GIM1747" s="143"/>
      <c r="GIN1747" s="143"/>
      <c r="GIO1747" s="143"/>
      <c r="GIP1747" s="143"/>
      <c r="GIQ1747" s="143"/>
      <c r="GIR1747" s="143"/>
      <c r="GIS1747" s="143"/>
      <c r="GIT1747" s="143"/>
      <c r="GIU1747" s="143"/>
      <c r="GIV1747" s="143"/>
      <c r="GIW1747" s="143"/>
      <c r="GIX1747" s="143"/>
      <c r="GIY1747" s="143"/>
      <c r="GIZ1747" s="143"/>
      <c r="GJA1747" s="143"/>
      <c r="GJB1747" s="143"/>
      <c r="GJC1747" s="143"/>
      <c r="GJD1747" s="143"/>
      <c r="GJE1747" s="143"/>
      <c r="GJF1747" s="143"/>
      <c r="GJG1747" s="143"/>
      <c r="GJH1747" s="143"/>
      <c r="GJI1747" s="143"/>
      <c r="GJJ1747" s="143"/>
      <c r="GJK1747" s="143"/>
      <c r="GJL1747" s="143"/>
      <c r="GJM1747" s="143"/>
      <c r="GJN1747" s="143"/>
      <c r="GJO1747" s="143"/>
      <c r="GJP1747" s="143"/>
      <c r="GJQ1747" s="143"/>
      <c r="GJR1747" s="143"/>
      <c r="GJS1747" s="143"/>
      <c r="GJT1747" s="143"/>
      <c r="GJU1747" s="143"/>
      <c r="GJV1747" s="143"/>
      <c r="GJW1747" s="143"/>
      <c r="GJX1747" s="143"/>
      <c r="GJY1747" s="143"/>
      <c r="GJZ1747" s="143"/>
      <c r="GKA1747" s="143"/>
      <c r="GKB1747" s="143"/>
      <c r="GKC1747" s="143"/>
      <c r="GKD1747" s="143"/>
      <c r="GKE1747" s="143"/>
      <c r="GKF1747" s="143"/>
      <c r="GKG1747" s="143"/>
      <c r="GKH1747" s="143"/>
      <c r="GKI1747" s="143"/>
      <c r="GKJ1747" s="143"/>
      <c r="GKK1747" s="143"/>
      <c r="GKL1747" s="143"/>
      <c r="GKM1747" s="143"/>
      <c r="GKN1747" s="143"/>
      <c r="GKO1747" s="143"/>
      <c r="GKP1747" s="143"/>
      <c r="GKQ1747" s="143"/>
      <c r="GKR1747" s="143"/>
      <c r="GKS1747" s="143"/>
      <c r="GKT1747" s="143"/>
      <c r="GKU1747" s="143"/>
      <c r="GKV1747" s="143"/>
      <c r="GKW1747" s="143"/>
      <c r="GKX1747" s="143"/>
      <c r="GKY1747" s="143"/>
      <c r="GKZ1747" s="143"/>
      <c r="GLA1747" s="143"/>
      <c r="GLB1747" s="143"/>
      <c r="GLC1747" s="143"/>
      <c r="GLD1747" s="143"/>
      <c r="GLE1747" s="143"/>
      <c r="GLF1747" s="143"/>
      <c r="GLG1747" s="143"/>
      <c r="GLH1747" s="143"/>
      <c r="GLI1747" s="143"/>
      <c r="GLJ1747" s="143"/>
      <c r="GLK1747" s="143"/>
      <c r="GLL1747" s="143"/>
      <c r="GLM1747" s="143"/>
      <c r="GLN1747" s="143"/>
      <c r="GLO1747" s="143"/>
      <c r="GLP1747" s="143"/>
      <c r="GLQ1747" s="143"/>
      <c r="GLR1747" s="143"/>
      <c r="GLS1747" s="143"/>
      <c r="GLT1747" s="143"/>
      <c r="GLU1747" s="143"/>
      <c r="GLV1747" s="143"/>
      <c r="GLW1747" s="143"/>
      <c r="GLX1747" s="143"/>
      <c r="GLY1747" s="143"/>
      <c r="GLZ1747" s="143"/>
      <c r="GMA1747" s="143"/>
      <c r="GMB1747" s="143"/>
      <c r="GMC1747" s="143"/>
      <c r="GMD1747" s="143"/>
      <c r="GME1747" s="143"/>
      <c r="GMF1747" s="143"/>
      <c r="GMG1747" s="143"/>
      <c r="GMH1747" s="143"/>
      <c r="GMI1747" s="143"/>
      <c r="GMJ1747" s="143"/>
      <c r="GMK1747" s="143"/>
      <c r="GML1747" s="143"/>
      <c r="GMM1747" s="143"/>
      <c r="GMN1747" s="143"/>
      <c r="GMO1747" s="143"/>
      <c r="GMP1747" s="143"/>
      <c r="GMQ1747" s="143"/>
      <c r="GMR1747" s="143"/>
      <c r="GMS1747" s="143"/>
      <c r="GMT1747" s="143"/>
      <c r="GMU1747" s="143"/>
      <c r="GMV1747" s="143"/>
      <c r="GMW1747" s="143"/>
      <c r="GMX1747" s="143"/>
      <c r="GMY1747" s="143"/>
      <c r="GMZ1747" s="143"/>
      <c r="GNA1747" s="143"/>
      <c r="GNB1747" s="143"/>
      <c r="GNC1747" s="143"/>
      <c r="GND1747" s="143"/>
      <c r="GNE1747" s="143"/>
      <c r="GNF1747" s="143"/>
      <c r="GNG1747" s="143"/>
      <c r="GNH1747" s="143"/>
      <c r="GNI1747" s="143"/>
      <c r="GNJ1747" s="143"/>
      <c r="GNK1747" s="143"/>
      <c r="GNL1747" s="143"/>
      <c r="GNM1747" s="143"/>
      <c r="GNN1747" s="143"/>
      <c r="GNO1747" s="143"/>
      <c r="GNP1747" s="143"/>
      <c r="GNQ1747" s="143"/>
      <c r="GNR1747" s="143"/>
      <c r="GNS1747" s="143"/>
      <c r="GNT1747" s="143"/>
      <c r="GNU1747" s="143"/>
      <c r="GNV1747" s="143"/>
      <c r="GNW1747" s="143"/>
      <c r="GNX1747" s="143"/>
      <c r="GNY1747" s="143"/>
      <c r="GNZ1747" s="143"/>
      <c r="GOA1747" s="143"/>
      <c r="GOB1747" s="143"/>
      <c r="GOC1747" s="143"/>
      <c r="GOD1747" s="143"/>
      <c r="GOE1747" s="143"/>
      <c r="GOF1747" s="143"/>
      <c r="GOG1747" s="143"/>
      <c r="GOH1747" s="143"/>
      <c r="GOI1747" s="143"/>
      <c r="GOJ1747" s="143"/>
      <c r="GOK1747" s="143"/>
      <c r="GOL1747" s="143"/>
      <c r="GOM1747" s="143"/>
      <c r="GON1747" s="143"/>
      <c r="GOO1747" s="143"/>
      <c r="GOP1747" s="143"/>
      <c r="GOQ1747" s="143"/>
      <c r="GOR1747" s="143"/>
      <c r="GOS1747" s="143"/>
      <c r="GOT1747" s="143"/>
      <c r="GOU1747" s="143"/>
      <c r="GOV1747" s="143"/>
      <c r="GOW1747" s="143"/>
      <c r="GOX1747" s="143"/>
      <c r="GOY1747" s="143"/>
      <c r="GOZ1747" s="143"/>
      <c r="GPA1747" s="143"/>
      <c r="GPB1747" s="143"/>
      <c r="GPC1747" s="143"/>
      <c r="GPD1747" s="143"/>
      <c r="GPE1747" s="143"/>
      <c r="GPF1747" s="143"/>
      <c r="GPG1747" s="143"/>
      <c r="GPH1747" s="143"/>
      <c r="GPI1747" s="143"/>
      <c r="GPJ1747" s="143"/>
      <c r="GPK1747" s="143"/>
      <c r="GPL1747" s="143"/>
      <c r="GPM1747" s="143"/>
      <c r="GPN1747" s="143"/>
      <c r="GPO1747" s="143"/>
      <c r="GPP1747" s="143"/>
      <c r="GPQ1747" s="143"/>
      <c r="GPR1747" s="143"/>
      <c r="GPS1747" s="143"/>
      <c r="GPT1747" s="143"/>
      <c r="GPU1747" s="143"/>
      <c r="GPV1747" s="143"/>
      <c r="GPW1747" s="143"/>
      <c r="GPX1747" s="143"/>
      <c r="GPY1747" s="143"/>
      <c r="GPZ1747" s="143"/>
      <c r="GQA1747" s="143"/>
      <c r="GQB1747" s="143"/>
      <c r="GQC1747" s="143"/>
      <c r="GQD1747" s="143"/>
      <c r="GQE1747" s="143"/>
      <c r="GQF1747" s="143"/>
      <c r="GQG1747" s="143"/>
      <c r="GQH1747" s="143"/>
      <c r="GQI1747" s="143"/>
      <c r="GQJ1747" s="143"/>
      <c r="GQK1747" s="143"/>
      <c r="GQL1747" s="143"/>
      <c r="GQM1747" s="143"/>
      <c r="GQN1747" s="143"/>
      <c r="GQO1747" s="143"/>
      <c r="GQP1747" s="143"/>
      <c r="GQQ1747" s="143"/>
      <c r="GQR1747" s="143"/>
      <c r="GQS1747" s="143"/>
      <c r="GQT1747" s="143"/>
      <c r="GQU1747" s="143"/>
      <c r="GQV1747" s="143"/>
      <c r="GQW1747" s="143"/>
      <c r="GQX1747" s="143"/>
      <c r="GQY1747" s="143"/>
      <c r="GQZ1747" s="143"/>
      <c r="GRA1747" s="143"/>
      <c r="GRB1747" s="143"/>
      <c r="GRC1747" s="143"/>
      <c r="GRD1747" s="143"/>
      <c r="GRE1747" s="143"/>
      <c r="GRF1747" s="143"/>
      <c r="GRG1747" s="143"/>
      <c r="GRH1747" s="143"/>
      <c r="GRI1747" s="143"/>
      <c r="GRJ1747" s="143"/>
      <c r="GRK1747" s="143"/>
      <c r="GRL1747" s="143"/>
      <c r="GRM1747" s="143"/>
      <c r="GRN1747" s="143"/>
      <c r="GRO1747" s="143"/>
      <c r="GRP1747" s="143"/>
      <c r="GRQ1747" s="143"/>
      <c r="GRR1747" s="143"/>
      <c r="GRS1747" s="143"/>
      <c r="GRT1747" s="143"/>
      <c r="GRU1747" s="143"/>
      <c r="GRV1747" s="143"/>
      <c r="GRW1747" s="143"/>
      <c r="GRX1747" s="143"/>
      <c r="GRY1747" s="143"/>
      <c r="GRZ1747" s="143"/>
      <c r="GSA1747" s="143"/>
      <c r="GSB1747" s="143"/>
      <c r="GSC1747" s="143"/>
      <c r="GSD1747" s="143"/>
      <c r="GSE1747" s="143"/>
      <c r="GSF1747" s="143"/>
      <c r="GSG1747" s="143"/>
      <c r="GSH1747" s="143"/>
      <c r="GSI1747" s="143"/>
      <c r="GSJ1747" s="143"/>
      <c r="GSK1747" s="143"/>
      <c r="GSL1747" s="143"/>
      <c r="GSM1747" s="143"/>
      <c r="GSN1747" s="143"/>
      <c r="GSO1747" s="143"/>
      <c r="GSP1747" s="143"/>
      <c r="GSQ1747" s="143"/>
      <c r="GSR1747" s="143"/>
      <c r="GSS1747" s="143"/>
      <c r="GST1747" s="143"/>
      <c r="GSU1747" s="143"/>
      <c r="GSV1747" s="143"/>
      <c r="GSW1747" s="143"/>
      <c r="GSX1747" s="143"/>
      <c r="GSY1747" s="143"/>
      <c r="GSZ1747" s="143"/>
      <c r="GTA1747" s="143"/>
      <c r="GTB1747" s="143"/>
      <c r="GTC1747" s="143"/>
      <c r="GTD1747" s="143"/>
      <c r="GTE1747" s="143"/>
      <c r="GTF1747" s="143"/>
      <c r="GTG1747" s="143"/>
      <c r="GTH1747" s="143"/>
      <c r="GTI1747" s="143"/>
      <c r="GTJ1747" s="143"/>
      <c r="GTK1747" s="143"/>
      <c r="GTL1747" s="143"/>
      <c r="GTM1747" s="143"/>
      <c r="GTN1747" s="143"/>
      <c r="GTO1747" s="143"/>
      <c r="GTP1747" s="143"/>
      <c r="GTQ1747" s="143"/>
      <c r="GTR1747" s="143"/>
      <c r="GTS1747" s="143"/>
      <c r="GTT1747" s="143"/>
      <c r="GTU1747" s="143"/>
      <c r="GTV1747" s="143"/>
      <c r="GTW1747" s="143"/>
      <c r="GTX1747" s="143"/>
      <c r="GTY1747" s="143"/>
      <c r="GTZ1747" s="143"/>
      <c r="GUA1747" s="143"/>
      <c r="GUB1747" s="143"/>
      <c r="GUC1747" s="143"/>
      <c r="GUD1747" s="143"/>
      <c r="GUE1747" s="143"/>
      <c r="GUF1747" s="143"/>
      <c r="GUG1747" s="143"/>
      <c r="GUH1747" s="143"/>
      <c r="GUI1747" s="143"/>
      <c r="GUJ1747" s="143"/>
      <c r="GUK1747" s="143"/>
      <c r="GUL1747" s="143"/>
      <c r="GUM1747" s="143"/>
      <c r="GUN1747" s="143"/>
      <c r="GUO1747" s="143"/>
      <c r="GUP1747" s="143"/>
      <c r="GUQ1747" s="143"/>
      <c r="GUR1747" s="143"/>
      <c r="GUS1747" s="143"/>
      <c r="GUT1747" s="143"/>
      <c r="GUU1747" s="143"/>
      <c r="GUV1747" s="143"/>
      <c r="GUW1747" s="143"/>
      <c r="GUX1747" s="143"/>
      <c r="GUY1747" s="143"/>
      <c r="GUZ1747" s="143"/>
      <c r="GVA1747" s="143"/>
      <c r="GVB1747" s="143"/>
      <c r="GVC1747" s="143"/>
      <c r="GVD1747" s="143"/>
      <c r="GVE1747" s="143"/>
      <c r="GVF1747" s="143"/>
      <c r="GVG1747" s="143"/>
      <c r="GVH1747" s="143"/>
      <c r="GVI1747" s="143"/>
      <c r="GVJ1747" s="143"/>
      <c r="GVK1747" s="143"/>
      <c r="GVL1747" s="143"/>
      <c r="GVM1747" s="143"/>
      <c r="GVN1747" s="143"/>
      <c r="GVO1747" s="143"/>
      <c r="GVP1747" s="143"/>
      <c r="GVQ1747" s="143"/>
      <c r="GVR1747" s="143"/>
      <c r="GVS1747" s="143"/>
      <c r="GVT1747" s="143"/>
      <c r="GVU1747" s="143"/>
      <c r="GVV1747" s="143"/>
      <c r="GVW1747" s="143"/>
      <c r="GVX1747" s="143"/>
      <c r="GVY1747" s="143"/>
      <c r="GVZ1747" s="143"/>
      <c r="GWA1747" s="143"/>
      <c r="GWB1747" s="143"/>
      <c r="GWC1747" s="143"/>
      <c r="GWD1747" s="143"/>
      <c r="GWE1747" s="143"/>
      <c r="GWF1747" s="143"/>
      <c r="GWG1747" s="143"/>
      <c r="GWH1747" s="143"/>
      <c r="GWI1747" s="143"/>
      <c r="GWJ1747" s="143"/>
      <c r="GWK1747" s="143"/>
      <c r="GWL1747" s="143"/>
      <c r="GWM1747" s="143"/>
      <c r="GWN1747" s="143"/>
      <c r="GWO1747" s="143"/>
      <c r="GWP1747" s="143"/>
      <c r="GWQ1747" s="143"/>
      <c r="GWR1747" s="143"/>
      <c r="GWS1747" s="143"/>
      <c r="GWT1747" s="143"/>
      <c r="GWU1747" s="143"/>
      <c r="GWV1747" s="143"/>
      <c r="GWW1747" s="143"/>
      <c r="GWX1747" s="143"/>
      <c r="GWY1747" s="143"/>
      <c r="GWZ1747" s="143"/>
      <c r="GXA1747" s="143"/>
      <c r="GXB1747" s="143"/>
      <c r="GXC1747" s="143"/>
      <c r="GXD1747" s="143"/>
      <c r="GXE1747" s="143"/>
      <c r="GXF1747" s="143"/>
      <c r="GXG1747" s="143"/>
      <c r="GXH1747" s="143"/>
      <c r="GXI1747" s="143"/>
      <c r="GXJ1747" s="143"/>
      <c r="GXK1747" s="143"/>
      <c r="GXL1747" s="143"/>
      <c r="GXM1747" s="143"/>
      <c r="GXN1747" s="143"/>
      <c r="GXO1747" s="143"/>
      <c r="GXP1747" s="143"/>
      <c r="GXQ1747" s="143"/>
      <c r="GXR1747" s="143"/>
      <c r="GXS1747" s="143"/>
      <c r="GXT1747" s="143"/>
      <c r="GXU1747" s="143"/>
      <c r="GXV1747" s="143"/>
      <c r="GXW1747" s="143"/>
      <c r="GXX1747" s="143"/>
      <c r="GXY1747" s="143"/>
      <c r="GXZ1747" s="143"/>
      <c r="GYA1747" s="143"/>
      <c r="GYB1747" s="143"/>
      <c r="GYC1747" s="143"/>
      <c r="GYD1747" s="143"/>
      <c r="GYE1747" s="143"/>
      <c r="GYF1747" s="143"/>
      <c r="GYG1747" s="143"/>
      <c r="GYH1747" s="143"/>
      <c r="GYI1747" s="143"/>
      <c r="GYJ1747" s="143"/>
      <c r="GYK1747" s="143"/>
      <c r="GYL1747" s="143"/>
      <c r="GYM1747" s="143"/>
      <c r="GYN1747" s="143"/>
      <c r="GYO1747" s="143"/>
      <c r="GYP1747" s="143"/>
      <c r="GYQ1747" s="143"/>
      <c r="GYR1747" s="143"/>
      <c r="GYS1747" s="143"/>
      <c r="GYT1747" s="143"/>
      <c r="GYU1747" s="143"/>
      <c r="GYV1747" s="143"/>
      <c r="GYW1747" s="143"/>
      <c r="GYX1747" s="143"/>
      <c r="GYY1747" s="143"/>
      <c r="GYZ1747" s="143"/>
      <c r="GZA1747" s="143"/>
      <c r="GZB1747" s="143"/>
      <c r="GZC1747" s="143"/>
      <c r="GZD1747" s="143"/>
      <c r="GZE1747" s="143"/>
      <c r="GZF1747" s="143"/>
      <c r="GZG1747" s="143"/>
      <c r="GZH1747" s="143"/>
      <c r="GZI1747" s="143"/>
      <c r="GZJ1747" s="143"/>
      <c r="GZK1747" s="143"/>
      <c r="GZL1747" s="143"/>
      <c r="GZM1747" s="143"/>
      <c r="GZN1747" s="143"/>
      <c r="GZO1747" s="143"/>
      <c r="GZP1747" s="143"/>
      <c r="GZQ1747" s="143"/>
      <c r="GZR1747" s="143"/>
      <c r="GZS1747" s="143"/>
      <c r="GZT1747" s="143"/>
      <c r="GZU1747" s="143"/>
      <c r="GZV1747" s="143"/>
      <c r="GZW1747" s="143"/>
      <c r="GZX1747" s="143"/>
      <c r="GZY1747" s="143"/>
      <c r="GZZ1747" s="143"/>
      <c r="HAA1747" s="143"/>
      <c r="HAB1747" s="143"/>
      <c r="HAC1747" s="143"/>
      <c r="HAD1747" s="143"/>
      <c r="HAE1747" s="143"/>
      <c r="HAF1747" s="143"/>
      <c r="HAG1747" s="143"/>
      <c r="HAH1747" s="143"/>
      <c r="HAI1747" s="143"/>
      <c r="HAJ1747" s="143"/>
      <c r="HAK1747" s="143"/>
      <c r="HAL1747" s="143"/>
      <c r="HAM1747" s="143"/>
      <c r="HAN1747" s="143"/>
      <c r="HAO1747" s="143"/>
      <c r="HAP1747" s="143"/>
      <c r="HAQ1747" s="143"/>
      <c r="HAR1747" s="143"/>
      <c r="HAS1747" s="143"/>
      <c r="HAT1747" s="143"/>
      <c r="HAU1747" s="143"/>
      <c r="HAV1747" s="143"/>
      <c r="HAW1747" s="143"/>
      <c r="HAX1747" s="143"/>
      <c r="HAY1747" s="143"/>
      <c r="HAZ1747" s="143"/>
      <c r="HBA1747" s="143"/>
      <c r="HBB1747" s="143"/>
      <c r="HBC1747" s="143"/>
      <c r="HBD1747" s="143"/>
      <c r="HBE1747" s="143"/>
      <c r="HBF1747" s="143"/>
      <c r="HBG1747" s="143"/>
      <c r="HBH1747" s="143"/>
      <c r="HBI1747" s="143"/>
      <c r="HBJ1747" s="143"/>
      <c r="HBK1747" s="143"/>
      <c r="HBL1747" s="143"/>
      <c r="HBM1747" s="143"/>
      <c r="HBN1747" s="143"/>
      <c r="HBO1747" s="143"/>
      <c r="HBP1747" s="143"/>
      <c r="HBQ1747" s="143"/>
      <c r="HBR1747" s="143"/>
      <c r="HBS1747" s="143"/>
      <c r="HBT1747" s="143"/>
      <c r="HBU1747" s="143"/>
      <c r="HBV1747" s="143"/>
      <c r="HBW1747" s="143"/>
      <c r="HBX1747" s="143"/>
      <c r="HBY1747" s="143"/>
      <c r="HBZ1747" s="143"/>
      <c r="HCA1747" s="143"/>
      <c r="HCB1747" s="143"/>
      <c r="HCC1747" s="143"/>
      <c r="HCD1747" s="143"/>
      <c r="HCE1747" s="143"/>
      <c r="HCF1747" s="143"/>
      <c r="HCG1747" s="143"/>
      <c r="HCH1747" s="143"/>
      <c r="HCI1747" s="143"/>
      <c r="HCJ1747" s="143"/>
      <c r="HCK1747" s="143"/>
      <c r="HCL1747" s="143"/>
      <c r="HCM1747" s="143"/>
      <c r="HCN1747" s="143"/>
      <c r="HCO1747" s="143"/>
      <c r="HCP1747" s="143"/>
      <c r="HCQ1747" s="143"/>
      <c r="HCR1747" s="143"/>
      <c r="HCS1747" s="143"/>
      <c r="HCT1747" s="143"/>
      <c r="HCU1747" s="143"/>
      <c r="HCV1747" s="143"/>
      <c r="HCW1747" s="143"/>
      <c r="HCX1747" s="143"/>
      <c r="HCY1747" s="143"/>
      <c r="HCZ1747" s="143"/>
      <c r="HDA1747" s="143"/>
      <c r="HDB1747" s="143"/>
      <c r="HDC1747" s="143"/>
      <c r="HDD1747" s="143"/>
      <c r="HDE1747" s="143"/>
      <c r="HDF1747" s="143"/>
      <c r="HDG1747" s="143"/>
      <c r="HDH1747" s="143"/>
      <c r="HDI1747" s="143"/>
      <c r="HDJ1747" s="143"/>
      <c r="HDK1747" s="143"/>
      <c r="HDL1747" s="143"/>
      <c r="HDM1747" s="143"/>
      <c r="HDN1747" s="143"/>
      <c r="HDO1747" s="143"/>
      <c r="HDP1747" s="143"/>
      <c r="HDQ1747" s="143"/>
      <c r="HDR1747" s="143"/>
      <c r="HDS1747" s="143"/>
      <c r="HDT1747" s="143"/>
      <c r="HDU1747" s="143"/>
      <c r="HDV1747" s="143"/>
      <c r="HDW1747" s="143"/>
      <c r="HDX1747" s="143"/>
      <c r="HDY1747" s="143"/>
      <c r="HDZ1747" s="143"/>
      <c r="HEA1747" s="143"/>
      <c r="HEB1747" s="143"/>
      <c r="HEC1747" s="143"/>
      <c r="HED1747" s="143"/>
      <c r="HEE1747" s="143"/>
      <c r="HEF1747" s="143"/>
      <c r="HEG1747" s="143"/>
      <c r="HEH1747" s="143"/>
      <c r="HEI1747" s="143"/>
      <c r="HEJ1747" s="143"/>
      <c r="HEK1747" s="143"/>
      <c r="HEL1747" s="143"/>
      <c r="HEM1747" s="143"/>
      <c r="HEN1747" s="143"/>
      <c r="HEO1747" s="143"/>
      <c r="HEP1747" s="143"/>
      <c r="HEQ1747" s="143"/>
      <c r="HER1747" s="143"/>
      <c r="HES1747" s="143"/>
      <c r="HET1747" s="143"/>
      <c r="HEU1747" s="143"/>
      <c r="HEV1747" s="143"/>
      <c r="HEW1747" s="143"/>
      <c r="HEX1747" s="143"/>
      <c r="HEY1747" s="143"/>
      <c r="HEZ1747" s="143"/>
      <c r="HFA1747" s="143"/>
      <c r="HFB1747" s="143"/>
      <c r="HFC1747" s="143"/>
      <c r="HFD1747" s="143"/>
      <c r="HFE1747" s="143"/>
      <c r="HFF1747" s="143"/>
      <c r="HFG1747" s="143"/>
      <c r="HFH1747" s="143"/>
      <c r="HFI1747" s="143"/>
      <c r="HFJ1747" s="143"/>
      <c r="HFK1747" s="143"/>
      <c r="HFL1747" s="143"/>
      <c r="HFM1747" s="143"/>
      <c r="HFN1747" s="143"/>
      <c r="HFO1747" s="143"/>
      <c r="HFP1747" s="143"/>
      <c r="HFQ1747" s="143"/>
      <c r="HFR1747" s="143"/>
      <c r="HFS1747" s="143"/>
      <c r="HFT1747" s="143"/>
      <c r="HFU1747" s="143"/>
      <c r="HFV1747" s="143"/>
      <c r="HFW1747" s="143"/>
      <c r="HFX1747" s="143"/>
      <c r="HFY1747" s="143"/>
      <c r="HFZ1747" s="143"/>
      <c r="HGA1747" s="143"/>
      <c r="HGB1747" s="143"/>
      <c r="HGC1747" s="143"/>
      <c r="HGD1747" s="143"/>
      <c r="HGE1747" s="143"/>
      <c r="HGF1747" s="143"/>
      <c r="HGG1747" s="143"/>
      <c r="HGH1747" s="143"/>
      <c r="HGI1747" s="143"/>
      <c r="HGJ1747" s="143"/>
      <c r="HGK1747" s="143"/>
      <c r="HGL1747" s="143"/>
      <c r="HGM1747" s="143"/>
      <c r="HGN1747" s="143"/>
      <c r="HGO1747" s="143"/>
      <c r="HGP1747" s="143"/>
      <c r="HGQ1747" s="143"/>
      <c r="HGR1747" s="143"/>
      <c r="HGS1747" s="143"/>
      <c r="HGT1747" s="143"/>
      <c r="HGU1747" s="143"/>
      <c r="HGV1747" s="143"/>
      <c r="HGW1747" s="143"/>
      <c r="HGX1747" s="143"/>
      <c r="HGY1747" s="143"/>
      <c r="HGZ1747" s="143"/>
      <c r="HHA1747" s="143"/>
      <c r="HHB1747" s="143"/>
      <c r="HHC1747" s="143"/>
      <c r="HHD1747" s="143"/>
      <c r="HHE1747" s="143"/>
      <c r="HHF1747" s="143"/>
      <c r="HHG1747" s="143"/>
      <c r="HHH1747" s="143"/>
      <c r="HHI1747" s="143"/>
      <c r="HHJ1747" s="143"/>
      <c r="HHK1747" s="143"/>
      <c r="HHL1747" s="143"/>
      <c r="HHM1747" s="143"/>
      <c r="HHN1747" s="143"/>
      <c r="HHO1747" s="143"/>
      <c r="HHP1747" s="143"/>
      <c r="HHQ1747" s="143"/>
      <c r="HHR1747" s="143"/>
      <c r="HHS1747" s="143"/>
      <c r="HHT1747" s="143"/>
      <c r="HHU1747" s="143"/>
      <c r="HHV1747" s="143"/>
      <c r="HHW1747" s="143"/>
      <c r="HHX1747" s="143"/>
      <c r="HHY1747" s="143"/>
      <c r="HHZ1747" s="143"/>
      <c r="HIA1747" s="143"/>
      <c r="HIB1747" s="143"/>
      <c r="HIC1747" s="143"/>
      <c r="HID1747" s="143"/>
      <c r="HIE1747" s="143"/>
      <c r="HIF1747" s="143"/>
      <c r="HIG1747" s="143"/>
      <c r="HIH1747" s="143"/>
      <c r="HII1747" s="143"/>
      <c r="HIJ1747" s="143"/>
      <c r="HIK1747" s="143"/>
      <c r="HIL1747" s="143"/>
      <c r="HIM1747" s="143"/>
      <c r="HIN1747" s="143"/>
      <c r="HIO1747" s="143"/>
      <c r="HIP1747" s="143"/>
      <c r="HIQ1747" s="143"/>
      <c r="HIR1747" s="143"/>
      <c r="HIS1747" s="143"/>
      <c r="HIT1747" s="143"/>
      <c r="HIU1747" s="143"/>
      <c r="HIV1747" s="143"/>
      <c r="HIW1747" s="143"/>
      <c r="HIX1747" s="143"/>
      <c r="HIY1747" s="143"/>
      <c r="HIZ1747" s="143"/>
      <c r="HJA1747" s="143"/>
      <c r="HJB1747" s="143"/>
      <c r="HJC1747" s="143"/>
      <c r="HJD1747" s="143"/>
      <c r="HJE1747" s="143"/>
      <c r="HJF1747" s="143"/>
      <c r="HJG1747" s="143"/>
      <c r="HJH1747" s="143"/>
      <c r="HJI1747" s="143"/>
      <c r="HJJ1747" s="143"/>
      <c r="HJK1747" s="143"/>
      <c r="HJL1747" s="143"/>
      <c r="HJM1747" s="143"/>
      <c r="HJN1747" s="143"/>
      <c r="HJO1747" s="143"/>
      <c r="HJP1747" s="143"/>
      <c r="HJQ1747" s="143"/>
      <c r="HJR1747" s="143"/>
      <c r="HJS1747" s="143"/>
      <c r="HJT1747" s="143"/>
      <c r="HJU1747" s="143"/>
      <c r="HJV1747" s="143"/>
      <c r="HJW1747" s="143"/>
      <c r="HJX1747" s="143"/>
      <c r="HJY1747" s="143"/>
      <c r="HJZ1747" s="143"/>
      <c r="HKA1747" s="143"/>
      <c r="HKB1747" s="143"/>
      <c r="HKC1747" s="143"/>
      <c r="HKD1747" s="143"/>
      <c r="HKE1747" s="143"/>
      <c r="HKF1747" s="143"/>
      <c r="HKG1747" s="143"/>
      <c r="HKH1747" s="143"/>
      <c r="HKI1747" s="143"/>
      <c r="HKJ1747" s="143"/>
      <c r="HKK1747" s="143"/>
      <c r="HKL1747" s="143"/>
      <c r="HKM1747" s="143"/>
      <c r="HKN1747" s="143"/>
      <c r="HKO1747" s="143"/>
      <c r="HKP1747" s="143"/>
      <c r="HKQ1747" s="143"/>
      <c r="HKR1747" s="143"/>
      <c r="HKS1747" s="143"/>
      <c r="HKT1747" s="143"/>
      <c r="HKU1747" s="143"/>
      <c r="HKV1747" s="143"/>
      <c r="HKW1747" s="143"/>
      <c r="HKX1747" s="143"/>
      <c r="HKY1747" s="143"/>
      <c r="HKZ1747" s="143"/>
      <c r="HLA1747" s="143"/>
      <c r="HLB1747" s="143"/>
      <c r="HLC1747" s="143"/>
      <c r="HLD1747" s="143"/>
      <c r="HLE1747" s="143"/>
      <c r="HLF1747" s="143"/>
      <c r="HLG1747" s="143"/>
      <c r="HLH1747" s="143"/>
      <c r="HLI1747" s="143"/>
      <c r="HLJ1747" s="143"/>
      <c r="HLK1747" s="143"/>
      <c r="HLL1747" s="143"/>
      <c r="HLM1747" s="143"/>
      <c r="HLN1747" s="143"/>
      <c r="HLO1747" s="143"/>
      <c r="HLP1747" s="143"/>
      <c r="HLQ1747" s="143"/>
      <c r="HLR1747" s="143"/>
      <c r="HLS1747" s="143"/>
      <c r="HLT1747" s="143"/>
      <c r="HLU1747" s="143"/>
      <c r="HLV1747" s="143"/>
      <c r="HLW1747" s="143"/>
      <c r="HLX1747" s="143"/>
      <c r="HLY1747" s="143"/>
      <c r="HLZ1747" s="143"/>
      <c r="HMA1747" s="143"/>
      <c r="HMB1747" s="143"/>
      <c r="HMC1747" s="143"/>
      <c r="HMD1747" s="143"/>
      <c r="HME1747" s="143"/>
      <c r="HMF1747" s="143"/>
      <c r="HMG1747" s="143"/>
      <c r="HMH1747" s="143"/>
      <c r="HMI1747" s="143"/>
      <c r="HMJ1747" s="143"/>
      <c r="HMK1747" s="143"/>
      <c r="HML1747" s="143"/>
      <c r="HMM1747" s="143"/>
      <c r="HMN1747" s="143"/>
      <c r="HMO1747" s="143"/>
      <c r="HMP1747" s="143"/>
      <c r="HMQ1747" s="143"/>
      <c r="HMR1747" s="143"/>
      <c r="HMS1747" s="143"/>
      <c r="HMT1747" s="143"/>
      <c r="HMU1747" s="143"/>
      <c r="HMV1747" s="143"/>
      <c r="HMW1747" s="143"/>
      <c r="HMX1747" s="143"/>
      <c r="HMY1747" s="143"/>
      <c r="HMZ1747" s="143"/>
      <c r="HNA1747" s="143"/>
      <c r="HNB1747" s="143"/>
      <c r="HNC1747" s="143"/>
      <c r="HND1747" s="143"/>
      <c r="HNE1747" s="143"/>
      <c r="HNF1747" s="143"/>
      <c r="HNG1747" s="143"/>
      <c r="HNH1747" s="143"/>
      <c r="HNI1747" s="143"/>
      <c r="HNJ1747" s="143"/>
      <c r="HNK1747" s="143"/>
      <c r="HNL1747" s="143"/>
      <c r="HNM1747" s="143"/>
      <c r="HNN1747" s="143"/>
      <c r="HNO1747" s="143"/>
      <c r="HNP1747" s="143"/>
      <c r="HNQ1747" s="143"/>
      <c r="HNR1747" s="143"/>
      <c r="HNS1747" s="143"/>
      <c r="HNT1747" s="143"/>
      <c r="HNU1747" s="143"/>
      <c r="HNV1747" s="143"/>
      <c r="HNW1747" s="143"/>
      <c r="HNX1747" s="143"/>
      <c r="HNY1747" s="143"/>
      <c r="HNZ1747" s="143"/>
      <c r="HOA1747" s="143"/>
      <c r="HOB1747" s="143"/>
      <c r="HOC1747" s="143"/>
      <c r="HOD1747" s="143"/>
      <c r="HOE1747" s="143"/>
      <c r="HOF1747" s="143"/>
      <c r="HOG1747" s="143"/>
      <c r="HOH1747" s="143"/>
      <c r="HOI1747" s="143"/>
      <c r="HOJ1747" s="143"/>
      <c r="HOK1747" s="143"/>
      <c r="HOL1747" s="143"/>
      <c r="HOM1747" s="143"/>
      <c r="HON1747" s="143"/>
      <c r="HOO1747" s="143"/>
      <c r="HOP1747" s="143"/>
      <c r="HOQ1747" s="143"/>
      <c r="HOR1747" s="143"/>
      <c r="HOS1747" s="143"/>
      <c r="HOT1747" s="143"/>
      <c r="HOU1747" s="143"/>
      <c r="HOV1747" s="143"/>
      <c r="HOW1747" s="143"/>
      <c r="HOX1747" s="143"/>
      <c r="HOY1747" s="143"/>
      <c r="HOZ1747" s="143"/>
      <c r="HPA1747" s="143"/>
      <c r="HPB1747" s="143"/>
      <c r="HPC1747" s="143"/>
      <c r="HPD1747" s="143"/>
      <c r="HPE1747" s="143"/>
      <c r="HPF1747" s="143"/>
      <c r="HPG1747" s="143"/>
      <c r="HPH1747" s="143"/>
      <c r="HPI1747" s="143"/>
      <c r="HPJ1747" s="143"/>
      <c r="HPK1747" s="143"/>
      <c r="HPL1747" s="143"/>
      <c r="HPM1747" s="143"/>
      <c r="HPN1747" s="143"/>
      <c r="HPO1747" s="143"/>
      <c r="HPP1747" s="143"/>
      <c r="HPQ1747" s="143"/>
      <c r="HPR1747" s="143"/>
      <c r="HPS1747" s="143"/>
      <c r="HPT1747" s="143"/>
      <c r="HPU1747" s="143"/>
      <c r="HPV1747" s="143"/>
      <c r="HPW1747" s="143"/>
      <c r="HPX1747" s="143"/>
      <c r="HPY1747" s="143"/>
      <c r="HPZ1747" s="143"/>
      <c r="HQA1747" s="143"/>
      <c r="HQB1747" s="143"/>
      <c r="HQC1747" s="143"/>
      <c r="HQD1747" s="143"/>
      <c r="HQE1747" s="143"/>
      <c r="HQF1747" s="143"/>
      <c r="HQG1747" s="143"/>
      <c r="HQH1747" s="143"/>
      <c r="HQI1747" s="143"/>
      <c r="HQJ1747" s="143"/>
      <c r="HQK1747" s="143"/>
      <c r="HQL1747" s="143"/>
      <c r="HQM1747" s="143"/>
      <c r="HQN1747" s="143"/>
      <c r="HQO1747" s="143"/>
      <c r="HQP1747" s="143"/>
      <c r="HQQ1747" s="143"/>
      <c r="HQR1747" s="143"/>
      <c r="HQS1747" s="143"/>
      <c r="HQT1747" s="143"/>
      <c r="HQU1747" s="143"/>
      <c r="HQV1747" s="143"/>
      <c r="HQW1747" s="143"/>
      <c r="HQX1747" s="143"/>
      <c r="HQY1747" s="143"/>
      <c r="HQZ1747" s="143"/>
      <c r="HRA1747" s="143"/>
      <c r="HRB1747" s="143"/>
      <c r="HRC1747" s="143"/>
      <c r="HRD1747" s="143"/>
      <c r="HRE1747" s="143"/>
      <c r="HRF1747" s="143"/>
      <c r="HRG1747" s="143"/>
      <c r="HRH1747" s="143"/>
      <c r="HRI1747" s="143"/>
      <c r="HRJ1747" s="143"/>
      <c r="HRK1747" s="143"/>
      <c r="HRL1747" s="143"/>
      <c r="HRM1747" s="143"/>
      <c r="HRN1747" s="143"/>
      <c r="HRO1747" s="143"/>
      <c r="HRP1747" s="143"/>
      <c r="HRQ1747" s="143"/>
      <c r="HRR1747" s="143"/>
      <c r="HRS1747" s="143"/>
      <c r="HRT1747" s="143"/>
      <c r="HRU1747" s="143"/>
      <c r="HRV1747" s="143"/>
      <c r="HRW1747" s="143"/>
      <c r="HRX1747" s="143"/>
      <c r="HRY1747" s="143"/>
      <c r="HRZ1747" s="143"/>
      <c r="HSA1747" s="143"/>
      <c r="HSB1747" s="143"/>
      <c r="HSC1747" s="143"/>
      <c r="HSD1747" s="143"/>
      <c r="HSE1747" s="143"/>
      <c r="HSF1747" s="143"/>
      <c r="HSG1747" s="143"/>
      <c r="HSH1747" s="143"/>
      <c r="HSI1747" s="143"/>
      <c r="HSJ1747" s="143"/>
      <c r="HSK1747" s="143"/>
      <c r="HSL1747" s="143"/>
      <c r="HSM1747" s="143"/>
      <c r="HSN1747" s="143"/>
      <c r="HSO1747" s="143"/>
      <c r="HSP1747" s="143"/>
      <c r="HSQ1747" s="143"/>
      <c r="HSR1747" s="143"/>
      <c r="HSS1747" s="143"/>
      <c r="HST1747" s="143"/>
      <c r="HSU1747" s="143"/>
      <c r="HSV1747" s="143"/>
      <c r="HSW1747" s="143"/>
      <c r="HSX1747" s="143"/>
      <c r="HSY1747" s="143"/>
      <c r="HSZ1747" s="143"/>
      <c r="HTA1747" s="143"/>
      <c r="HTB1747" s="143"/>
      <c r="HTC1747" s="143"/>
      <c r="HTD1747" s="143"/>
      <c r="HTE1747" s="143"/>
      <c r="HTF1747" s="143"/>
      <c r="HTG1747" s="143"/>
      <c r="HTH1747" s="143"/>
      <c r="HTI1747" s="143"/>
      <c r="HTJ1747" s="143"/>
      <c r="HTK1747" s="143"/>
      <c r="HTL1747" s="143"/>
      <c r="HTM1747" s="143"/>
      <c r="HTN1747" s="143"/>
      <c r="HTO1747" s="143"/>
      <c r="HTP1747" s="143"/>
      <c r="HTQ1747" s="143"/>
      <c r="HTR1747" s="143"/>
      <c r="HTS1747" s="143"/>
      <c r="HTT1747" s="143"/>
      <c r="HTU1747" s="143"/>
      <c r="HTV1747" s="143"/>
      <c r="HTW1747" s="143"/>
      <c r="HTX1747" s="143"/>
      <c r="HTY1747" s="143"/>
      <c r="HTZ1747" s="143"/>
      <c r="HUA1747" s="143"/>
      <c r="HUB1747" s="143"/>
      <c r="HUC1747" s="143"/>
      <c r="HUD1747" s="143"/>
      <c r="HUE1747" s="143"/>
      <c r="HUF1747" s="143"/>
      <c r="HUG1747" s="143"/>
      <c r="HUH1747" s="143"/>
      <c r="HUI1747" s="143"/>
      <c r="HUJ1747" s="143"/>
      <c r="HUK1747" s="143"/>
      <c r="HUL1747" s="143"/>
      <c r="HUM1747" s="143"/>
      <c r="HUN1747" s="143"/>
      <c r="HUO1747" s="143"/>
      <c r="HUP1747" s="143"/>
      <c r="HUQ1747" s="143"/>
      <c r="HUR1747" s="143"/>
      <c r="HUS1747" s="143"/>
      <c r="HUT1747" s="143"/>
      <c r="HUU1747" s="143"/>
      <c r="HUV1747" s="143"/>
      <c r="HUW1747" s="143"/>
      <c r="HUX1747" s="143"/>
      <c r="HUY1747" s="143"/>
      <c r="HUZ1747" s="143"/>
      <c r="HVA1747" s="143"/>
      <c r="HVB1747" s="143"/>
      <c r="HVC1747" s="143"/>
      <c r="HVD1747" s="143"/>
      <c r="HVE1747" s="143"/>
      <c r="HVF1747" s="143"/>
      <c r="HVG1747" s="143"/>
      <c r="HVH1747" s="143"/>
      <c r="HVI1747" s="143"/>
      <c r="HVJ1747" s="143"/>
      <c r="HVK1747" s="143"/>
      <c r="HVL1747" s="143"/>
      <c r="HVM1747" s="143"/>
      <c r="HVN1747" s="143"/>
      <c r="HVO1747" s="143"/>
      <c r="HVP1747" s="143"/>
      <c r="HVQ1747" s="143"/>
      <c r="HVR1747" s="143"/>
      <c r="HVS1747" s="143"/>
      <c r="HVT1747" s="143"/>
      <c r="HVU1747" s="143"/>
      <c r="HVV1747" s="143"/>
      <c r="HVW1747" s="143"/>
      <c r="HVX1747" s="143"/>
      <c r="HVY1747" s="143"/>
      <c r="HVZ1747" s="143"/>
      <c r="HWA1747" s="143"/>
      <c r="HWB1747" s="143"/>
      <c r="HWC1747" s="143"/>
      <c r="HWD1747" s="143"/>
      <c r="HWE1747" s="143"/>
      <c r="HWF1747" s="143"/>
      <c r="HWG1747" s="143"/>
      <c r="HWH1747" s="143"/>
      <c r="HWI1747" s="143"/>
      <c r="HWJ1747" s="143"/>
      <c r="HWK1747" s="143"/>
      <c r="HWL1747" s="143"/>
      <c r="HWM1747" s="143"/>
      <c r="HWN1747" s="143"/>
      <c r="HWO1747" s="143"/>
      <c r="HWP1747" s="143"/>
      <c r="HWQ1747" s="143"/>
      <c r="HWR1747" s="143"/>
      <c r="HWS1747" s="143"/>
      <c r="HWT1747" s="143"/>
      <c r="HWU1747" s="143"/>
      <c r="HWV1747" s="143"/>
      <c r="HWW1747" s="143"/>
      <c r="HWX1747" s="143"/>
      <c r="HWY1747" s="143"/>
      <c r="HWZ1747" s="143"/>
      <c r="HXA1747" s="143"/>
      <c r="HXB1747" s="143"/>
      <c r="HXC1747" s="143"/>
      <c r="HXD1747" s="143"/>
      <c r="HXE1747" s="143"/>
      <c r="HXF1747" s="143"/>
      <c r="HXG1747" s="143"/>
      <c r="HXH1747" s="143"/>
      <c r="HXI1747" s="143"/>
      <c r="HXJ1747" s="143"/>
      <c r="HXK1747" s="143"/>
      <c r="HXL1747" s="143"/>
      <c r="HXM1747" s="143"/>
      <c r="HXN1747" s="143"/>
      <c r="HXO1747" s="143"/>
      <c r="HXP1747" s="143"/>
      <c r="HXQ1747" s="143"/>
      <c r="HXR1747" s="143"/>
      <c r="HXS1747" s="143"/>
      <c r="HXT1747" s="143"/>
      <c r="HXU1747" s="143"/>
      <c r="HXV1747" s="143"/>
      <c r="HXW1747" s="143"/>
      <c r="HXX1747" s="143"/>
      <c r="HXY1747" s="143"/>
      <c r="HXZ1747" s="143"/>
      <c r="HYA1747" s="143"/>
      <c r="HYB1747" s="143"/>
      <c r="HYC1747" s="143"/>
      <c r="HYD1747" s="143"/>
      <c r="HYE1747" s="143"/>
      <c r="HYF1747" s="143"/>
      <c r="HYG1747" s="143"/>
      <c r="HYH1747" s="143"/>
      <c r="HYI1747" s="143"/>
      <c r="HYJ1747" s="143"/>
      <c r="HYK1747" s="143"/>
      <c r="HYL1747" s="143"/>
      <c r="HYM1747" s="143"/>
      <c r="HYN1747" s="143"/>
      <c r="HYO1747" s="143"/>
      <c r="HYP1747" s="143"/>
      <c r="HYQ1747" s="143"/>
      <c r="HYR1747" s="143"/>
      <c r="HYS1747" s="143"/>
      <c r="HYT1747" s="143"/>
      <c r="HYU1747" s="143"/>
      <c r="HYV1747" s="143"/>
      <c r="HYW1747" s="143"/>
      <c r="HYX1747" s="143"/>
      <c r="HYY1747" s="143"/>
      <c r="HYZ1747" s="143"/>
      <c r="HZA1747" s="143"/>
      <c r="HZB1747" s="143"/>
      <c r="HZC1747" s="143"/>
      <c r="HZD1747" s="143"/>
      <c r="HZE1747" s="143"/>
      <c r="HZF1747" s="143"/>
      <c r="HZG1747" s="143"/>
      <c r="HZH1747" s="143"/>
      <c r="HZI1747" s="143"/>
      <c r="HZJ1747" s="143"/>
      <c r="HZK1747" s="143"/>
      <c r="HZL1747" s="143"/>
      <c r="HZM1747" s="143"/>
      <c r="HZN1747" s="143"/>
      <c r="HZO1747" s="143"/>
      <c r="HZP1747" s="143"/>
      <c r="HZQ1747" s="143"/>
      <c r="HZR1747" s="143"/>
      <c r="HZS1747" s="143"/>
      <c r="HZT1747" s="143"/>
      <c r="HZU1747" s="143"/>
      <c r="HZV1747" s="143"/>
      <c r="HZW1747" s="143"/>
      <c r="HZX1747" s="143"/>
      <c r="HZY1747" s="143"/>
      <c r="HZZ1747" s="143"/>
      <c r="IAA1747" s="143"/>
      <c r="IAB1747" s="143"/>
      <c r="IAC1747" s="143"/>
      <c r="IAD1747" s="143"/>
      <c r="IAE1747" s="143"/>
      <c r="IAF1747" s="143"/>
      <c r="IAG1747" s="143"/>
      <c r="IAH1747" s="143"/>
      <c r="IAI1747" s="143"/>
      <c r="IAJ1747" s="143"/>
      <c r="IAK1747" s="143"/>
      <c r="IAL1747" s="143"/>
      <c r="IAM1747" s="143"/>
      <c r="IAN1747" s="143"/>
      <c r="IAO1747" s="143"/>
      <c r="IAP1747" s="143"/>
      <c r="IAQ1747" s="143"/>
      <c r="IAR1747" s="143"/>
      <c r="IAS1747" s="143"/>
      <c r="IAT1747" s="143"/>
      <c r="IAU1747" s="143"/>
      <c r="IAV1747" s="143"/>
      <c r="IAW1747" s="143"/>
      <c r="IAX1747" s="143"/>
      <c r="IAY1747" s="143"/>
      <c r="IAZ1747" s="143"/>
      <c r="IBA1747" s="143"/>
      <c r="IBB1747" s="143"/>
      <c r="IBC1747" s="143"/>
      <c r="IBD1747" s="143"/>
      <c r="IBE1747" s="143"/>
      <c r="IBF1747" s="143"/>
      <c r="IBG1747" s="143"/>
      <c r="IBH1747" s="143"/>
      <c r="IBI1747" s="143"/>
      <c r="IBJ1747" s="143"/>
      <c r="IBK1747" s="143"/>
      <c r="IBL1747" s="143"/>
      <c r="IBM1747" s="143"/>
      <c r="IBN1747" s="143"/>
      <c r="IBO1747" s="143"/>
      <c r="IBP1747" s="143"/>
      <c r="IBQ1747" s="143"/>
      <c r="IBR1747" s="143"/>
      <c r="IBS1747" s="143"/>
      <c r="IBT1747" s="143"/>
      <c r="IBU1747" s="143"/>
      <c r="IBV1747" s="143"/>
      <c r="IBW1747" s="143"/>
      <c r="IBX1747" s="143"/>
      <c r="IBY1747" s="143"/>
      <c r="IBZ1747" s="143"/>
      <c r="ICA1747" s="143"/>
      <c r="ICB1747" s="143"/>
      <c r="ICC1747" s="143"/>
      <c r="ICD1747" s="143"/>
      <c r="ICE1747" s="143"/>
      <c r="ICF1747" s="143"/>
      <c r="ICG1747" s="143"/>
      <c r="ICH1747" s="143"/>
      <c r="ICI1747" s="143"/>
      <c r="ICJ1747" s="143"/>
      <c r="ICK1747" s="143"/>
      <c r="ICL1747" s="143"/>
      <c r="ICM1747" s="143"/>
      <c r="ICN1747" s="143"/>
      <c r="ICO1747" s="143"/>
      <c r="ICP1747" s="143"/>
      <c r="ICQ1747" s="143"/>
      <c r="ICR1747" s="143"/>
      <c r="ICS1747" s="143"/>
      <c r="ICT1747" s="143"/>
      <c r="ICU1747" s="143"/>
      <c r="ICV1747" s="143"/>
      <c r="ICW1747" s="143"/>
      <c r="ICX1747" s="143"/>
      <c r="ICY1747" s="143"/>
      <c r="ICZ1747" s="143"/>
      <c r="IDA1747" s="143"/>
      <c r="IDB1747" s="143"/>
      <c r="IDC1747" s="143"/>
      <c r="IDD1747" s="143"/>
      <c r="IDE1747" s="143"/>
      <c r="IDF1747" s="143"/>
      <c r="IDG1747" s="143"/>
      <c r="IDH1747" s="143"/>
      <c r="IDI1747" s="143"/>
      <c r="IDJ1747" s="143"/>
      <c r="IDK1747" s="143"/>
      <c r="IDL1747" s="143"/>
      <c r="IDM1747" s="143"/>
      <c r="IDN1747" s="143"/>
      <c r="IDO1747" s="143"/>
      <c r="IDP1747" s="143"/>
      <c r="IDQ1747" s="143"/>
      <c r="IDR1747" s="143"/>
      <c r="IDS1747" s="143"/>
      <c r="IDT1747" s="143"/>
      <c r="IDU1747" s="143"/>
      <c r="IDV1747" s="143"/>
      <c r="IDW1747" s="143"/>
      <c r="IDX1747" s="143"/>
      <c r="IDY1747" s="143"/>
      <c r="IDZ1747" s="143"/>
      <c r="IEA1747" s="143"/>
      <c r="IEB1747" s="143"/>
      <c r="IEC1747" s="143"/>
      <c r="IED1747" s="143"/>
      <c r="IEE1747" s="143"/>
      <c r="IEF1747" s="143"/>
      <c r="IEG1747" s="143"/>
      <c r="IEH1747" s="143"/>
      <c r="IEI1747" s="143"/>
      <c r="IEJ1747" s="143"/>
      <c r="IEK1747" s="143"/>
      <c r="IEL1747" s="143"/>
      <c r="IEM1747" s="143"/>
      <c r="IEN1747" s="143"/>
      <c r="IEO1747" s="143"/>
      <c r="IEP1747" s="143"/>
      <c r="IEQ1747" s="143"/>
      <c r="IER1747" s="143"/>
      <c r="IES1747" s="143"/>
      <c r="IET1747" s="143"/>
      <c r="IEU1747" s="143"/>
      <c r="IEV1747" s="143"/>
      <c r="IEW1747" s="143"/>
      <c r="IEX1747" s="143"/>
      <c r="IEY1747" s="143"/>
      <c r="IEZ1747" s="143"/>
      <c r="IFA1747" s="143"/>
      <c r="IFB1747" s="143"/>
      <c r="IFC1747" s="143"/>
      <c r="IFD1747" s="143"/>
      <c r="IFE1747" s="143"/>
      <c r="IFF1747" s="143"/>
      <c r="IFG1747" s="143"/>
      <c r="IFH1747" s="143"/>
      <c r="IFI1747" s="143"/>
      <c r="IFJ1747" s="143"/>
      <c r="IFK1747" s="143"/>
      <c r="IFL1747" s="143"/>
      <c r="IFM1747" s="143"/>
      <c r="IFN1747" s="143"/>
      <c r="IFO1747" s="143"/>
      <c r="IFP1747" s="143"/>
      <c r="IFQ1747" s="143"/>
      <c r="IFR1747" s="143"/>
      <c r="IFS1747" s="143"/>
      <c r="IFT1747" s="143"/>
      <c r="IFU1747" s="143"/>
      <c r="IFV1747" s="143"/>
      <c r="IFW1747" s="143"/>
      <c r="IFX1747" s="143"/>
      <c r="IFY1747" s="143"/>
      <c r="IFZ1747" s="143"/>
      <c r="IGA1747" s="143"/>
      <c r="IGB1747" s="143"/>
      <c r="IGC1747" s="143"/>
      <c r="IGD1747" s="143"/>
      <c r="IGE1747" s="143"/>
      <c r="IGF1747" s="143"/>
      <c r="IGG1747" s="143"/>
      <c r="IGH1747" s="143"/>
      <c r="IGI1747" s="143"/>
      <c r="IGJ1747" s="143"/>
      <c r="IGK1747" s="143"/>
      <c r="IGL1747" s="143"/>
      <c r="IGM1747" s="143"/>
      <c r="IGN1747" s="143"/>
      <c r="IGO1747" s="143"/>
      <c r="IGP1747" s="143"/>
      <c r="IGQ1747" s="143"/>
      <c r="IGR1747" s="143"/>
      <c r="IGS1747" s="143"/>
      <c r="IGT1747" s="143"/>
      <c r="IGU1747" s="143"/>
      <c r="IGV1747" s="143"/>
      <c r="IGW1747" s="143"/>
      <c r="IGX1747" s="143"/>
      <c r="IGY1747" s="143"/>
      <c r="IGZ1747" s="143"/>
      <c r="IHA1747" s="143"/>
      <c r="IHB1747" s="143"/>
      <c r="IHC1747" s="143"/>
      <c r="IHD1747" s="143"/>
      <c r="IHE1747" s="143"/>
      <c r="IHF1747" s="143"/>
      <c r="IHG1747" s="143"/>
      <c r="IHH1747" s="143"/>
      <c r="IHI1747" s="143"/>
      <c r="IHJ1747" s="143"/>
      <c r="IHK1747" s="143"/>
      <c r="IHL1747" s="143"/>
      <c r="IHM1747" s="143"/>
      <c r="IHN1747" s="143"/>
      <c r="IHO1747" s="143"/>
      <c r="IHP1747" s="143"/>
      <c r="IHQ1747" s="143"/>
      <c r="IHR1747" s="143"/>
      <c r="IHS1747" s="143"/>
      <c r="IHT1747" s="143"/>
      <c r="IHU1747" s="143"/>
      <c r="IHV1747" s="143"/>
      <c r="IHW1747" s="143"/>
      <c r="IHX1747" s="143"/>
      <c r="IHY1747" s="143"/>
      <c r="IHZ1747" s="143"/>
      <c r="IIA1747" s="143"/>
      <c r="IIB1747" s="143"/>
      <c r="IIC1747" s="143"/>
      <c r="IID1747" s="143"/>
      <c r="IIE1747" s="143"/>
      <c r="IIF1747" s="143"/>
      <c r="IIG1747" s="143"/>
      <c r="IIH1747" s="143"/>
      <c r="III1747" s="143"/>
      <c r="IIJ1747" s="143"/>
      <c r="IIK1747" s="143"/>
      <c r="IIL1747" s="143"/>
      <c r="IIM1747" s="143"/>
      <c r="IIN1747" s="143"/>
      <c r="IIO1747" s="143"/>
      <c r="IIP1747" s="143"/>
      <c r="IIQ1747" s="143"/>
      <c r="IIR1747" s="143"/>
      <c r="IIS1747" s="143"/>
      <c r="IIT1747" s="143"/>
      <c r="IIU1747" s="143"/>
      <c r="IIV1747" s="143"/>
      <c r="IIW1747" s="143"/>
      <c r="IIX1747" s="143"/>
      <c r="IIY1747" s="143"/>
      <c r="IIZ1747" s="143"/>
      <c r="IJA1747" s="143"/>
      <c r="IJB1747" s="143"/>
      <c r="IJC1747" s="143"/>
      <c r="IJD1747" s="143"/>
      <c r="IJE1747" s="143"/>
      <c r="IJF1747" s="143"/>
      <c r="IJG1747" s="143"/>
      <c r="IJH1747" s="143"/>
      <c r="IJI1747" s="143"/>
      <c r="IJJ1747" s="143"/>
      <c r="IJK1747" s="143"/>
      <c r="IJL1747" s="143"/>
      <c r="IJM1747" s="143"/>
      <c r="IJN1747" s="143"/>
      <c r="IJO1747" s="143"/>
      <c r="IJP1747" s="143"/>
      <c r="IJQ1747" s="143"/>
      <c r="IJR1747" s="143"/>
      <c r="IJS1747" s="143"/>
      <c r="IJT1747" s="143"/>
      <c r="IJU1747" s="143"/>
      <c r="IJV1747" s="143"/>
      <c r="IJW1747" s="143"/>
      <c r="IJX1747" s="143"/>
      <c r="IJY1747" s="143"/>
      <c r="IJZ1747" s="143"/>
      <c r="IKA1747" s="143"/>
      <c r="IKB1747" s="143"/>
      <c r="IKC1747" s="143"/>
      <c r="IKD1747" s="143"/>
      <c r="IKE1747" s="143"/>
      <c r="IKF1747" s="143"/>
      <c r="IKG1747" s="143"/>
      <c r="IKH1747" s="143"/>
      <c r="IKI1747" s="143"/>
      <c r="IKJ1747" s="143"/>
      <c r="IKK1747" s="143"/>
      <c r="IKL1747" s="143"/>
      <c r="IKM1747" s="143"/>
      <c r="IKN1747" s="143"/>
      <c r="IKO1747" s="143"/>
      <c r="IKP1747" s="143"/>
      <c r="IKQ1747" s="143"/>
      <c r="IKR1747" s="143"/>
      <c r="IKS1747" s="143"/>
      <c r="IKT1747" s="143"/>
      <c r="IKU1747" s="143"/>
      <c r="IKV1747" s="143"/>
      <c r="IKW1747" s="143"/>
      <c r="IKX1747" s="143"/>
      <c r="IKY1747" s="143"/>
      <c r="IKZ1747" s="143"/>
      <c r="ILA1747" s="143"/>
      <c r="ILB1747" s="143"/>
      <c r="ILC1747" s="143"/>
      <c r="ILD1747" s="143"/>
      <c r="ILE1747" s="143"/>
      <c r="ILF1747" s="143"/>
      <c r="ILG1747" s="143"/>
      <c r="ILH1747" s="143"/>
      <c r="ILI1747" s="143"/>
      <c r="ILJ1747" s="143"/>
      <c r="ILK1747" s="143"/>
      <c r="ILL1747" s="143"/>
      <c r="ILM1747" s="143"/>
      <c r="ILN1747" s="143"/>
      <c r="ILO1747" s="143"/>
      <c r="ILP1747" s="143"/>
      <c r="ILQ1747" s="143"/>
      <c r="ILR1747" s="143"/>
      <c r="ILS1747" s="143"/>
      <c r="ILT1747" s="143"/>
      <c r="ILU1747" s="143"/>
      <c r="ILV1747" s="143"/>
      <c r="ILW1747" s="143"/>
      <c r="ILX1747" s="143"/>
      <c r="ILY1747" s="143"/>
      <c r="ILZ1747" s="143"/>
      <c r="IMA1747" s="143"/>
      <c r="IMB1747" s="143"/>
      <c r="IMC1747" s="143"/>
      <c r="IMD1747" s="143"/>
      <c r="IME1747" s="143"/>
      <c r="IMF1747" s="143"/>
      <c r="IMG1747" s="143"/>
      <c r="IMH1747" s="143"/>
      <c r="IMI1747" s="143"/>
      <c r="IMJ1747" s="143"/>
      <c r="IMK1747" s="143"/>
      <c r="IML1747" s="143"/>
      <c r="IMM1747" s="143"/>
      <c r="IMN1747" s="143"/>
      <c r="IMO1747" s="143"/>
      <c r="IMP1747" s="143"/>
      <c r="IMQ1747" s="143"/>
      <c r="IMR1747" s="143"/>
      <c r="IMS1747" s="143"/>
      <c r="IMT1747" s="143"/>
      <c r="IMU1747" s="143"/>
      <c r="IMV1747" s="143"/>
      <c r="IMW1747" s="143"/>
      <c r="IMX1747" s="143"/>
      <c r="IMY1747" s="143"/>
      <c r="IMZ1747" s="143"/>
      <c r="INA1747" s="143"/>
      <c r="INB1747" s="143"/>
      <c r="INC1747" s="143"/>
      <c r="IND1747" s="143"/>
      <c r="INE1747" s="143"/>
      <c r="INF1747" s="143"/>
      <c r="ING1747" s="143"/>
      <c r="INH1747" s="143"/>
      <c r="INI1747" s="143"/>
      <c r="INJ1747" s="143"/>
      <c r="INK1747" s="143"/>
      <c r="INL1747" s="143"/>
      <c r="INM1747" s="143"/>
      <c r="INN1747" s="143"/>
      <c r="INO1747" s="143"/>
      <c r="INP1747" s="143"/>
      <c r="INQ1747" s="143"/>
      <c r="INR1747" s="143"/>
      <c r="INS1747" s="143"/>
      <c r="INT1747" s="143"/>
      <c r="INU1747" s="143"/>
      <c r="INV1747" s="143"/>
      <c r="INW1747" s="143"/>
      <c r="INX1747" s="143"/>
      <c r="INY1747" s="143"/>
      <c r="INZ1747" s="143"/>
      <c r="IOA1747" s="143"/>
      <c r="IOB1747" s="143"/>
      <c r="IOC1747" s="143"/>
      <c r="IOD1747" s="143"/>
      <c r="IOE1747" s="143"/>
      <c r="IOF1747" s="143"/>
      <c r="IOG1747" s="143"/>
      <c r="IOH1747" s="143"/>
      <c r="IOI1747" s="143"/>
      <c r="IOJ1747" s="143"/>
      <c r="IOK1747" s="143"/>
      <c r="IOL1747" s="143"/>
      <c r="IOM1747" s="143"/>
      <c r="ION1747" s="143"/>
      <c r="IOO1747" s="143"/>
      <c r="IOP1747" s="143"/>
      <c r="IOQ1747" s="143"/>
      <c r="IOR1747" s="143"/>
      <c r="IOS1747" s="143"/>
      <c r="IOT1747" s="143"/>
      <c r="IOU1747" s="143"/>
      <c r="IOV1747" s="143"/>
      <c r="IOW1747" s="143"/>
      <c r="IOX1747" s="143"/>
      <c r="IOY1747" s="143"/>
      <c r="IOZ1747" s="143"/>
      <c r="IPA1747" s="143"/>
      <c r="IPB1747" s="143"/>
      <c r="IPC1747" s="143"/>
      <c r="IPD1747" s="143"/>
      <c r="IPE1747" s="143"/>
      <c r="IPF1747" s="143"/>
      <c r="IPG1747" s="143"/>
      <c r="IPH1747" s="143"/>
      <c r="IPI1747" s="143"/>
      <c r="IPJ1747" s="143"/>
      <c r="IPK1747" s="143"/>
      <c r="IPL1747" s="143"/>
      <c r="IPM1747" s="143"/>
      <c r="IPN1747" s="143"/>
      <c r="IPO1747" s="143"/>
      <c r="IPP1747" s="143"/>
      <c r="IPQ1747" s="143"/>
      <c r="IPR1747" s="143"/>
      <c r="IPS1747" s="143"/>
      <c r="IPT1747" s="143"/>
      <c r="IPU1747" s="143"/>
      <c r="IPV1747" s="143"/>
      <c r="IPW1747" s="143"/>
      <c r="IPX1747" s="143"/>
      <c r="IPY1747" s="143"/>
      <c r="IPZ1747" s="143"/>
      <c r="IQA1747" s="143"/>
      <c r="IQB1747" s="143"/>
      <c r="IQC1747" s="143"/>
      <c r="IQD1747" s="143"/>
      <c r="IQE1747" s="143"/>
      <c r="IQF1747" s="143"/>
      <c r="IQG1747" s="143"/>
      <c r="IQH1747" s="143"/>
      <c r="IQI1747" s="143"/>
      <c r="IQJ1747" s="143"/>
      <c r="IQK1747" s="143"/>
      <c r="IQL1747" s="143"/>
      <c r="IQM1747" s="143"/>
      <c r="IQN1747" s="143"/>
      <c r="IQO1747" s="143"/>
      <c r="IQP1747" s="143"/>
      <c r="IQQ1747" s="143"/>
      <c r="IQR1747" s="143"/>
      <c r="IQS1747" s="143"/>
      <c r="IQT1747" s="143"/>
      <c r="IQU1747" s="143"/>
      <c r="IQV1747" s="143"/>
      <c r="IQW1747" s="143"/>
      <c r="IQX1747" s="143"/>
      <c r="IQY1747" s="143"/>
      <c r="IQZ1747" s="143"/>
      <c r="IRA1747" s="143"/>
      <c r="IRB1747" s="143"/>
      <c r="IRC1747" s="143"/>
      <c r="IRD1747" s="143"/>
      <c r="IRE1747" s="143"/>
      <c r="IRF1747" s="143"/>
      <c r="IRG1747" s="143"/>
      <c r="IRH1747" s="143"/>
      <c r="IRI1747" s="143"/>
      <c r="IRJ1747" s="143"/>
      <c r="IRK1747" s="143"/>
      <c r="IRL1747" s="143"/>
      <c r="IRM1747" s="143"/>
      <c r="IRN1747" s="143"/>
      <c r="IRO1747" s="143"/>
      <c r="IRP1747" s="143"/>
      <c r="IRQ1747" s="143"/>
      <c r="IRR1747" s="143"/>
      <c r="IRS1747" s="143"/>
      <c r="IRT1747" s="143"/>
      <c r="IRU1747" s="143"/>
      <c r="IRV1747" s="143"/>
      <c r="IRW1747" s="143"/>
      <c r="IRX1747" s="143"/>
      <c r="IRY1747" s="143"/>
      <c r="IRZ1747" s="143"/>
      <c r="ISA1747" s="143"/>
      <c r="ISB1747" s="143"/>
      <c r="ISC1747" s="143"/>
      <c r="ISD1747" s="143"/>
      <c r="ISE1747" s="143"/>
      <c r="ISF1747" s="143"/>
      <c r="ISG1747" s="143"/>
      <c r="ISH1747" s="143"/>
      <c r="ISI1747" s="143"/>
      <c r="ISJ1747" s="143"/>
      <c r="ISK1747" s="143"/>
      <c r="ISL1747" s="143"/>
      <c r="ISM1747" s="143"/>
      <c r="ISN1747" s="143"/>
      <c r="ISO1747" s="143"/>
      <c r="ISP1747" s="143"/>
      <c r="ISQ1747" s="143"/>
      <c r="ISR1747" s="143"/>
      <c r="ISS1747" s="143"/>
      <c r="IST1747" s="143"/>
      <c r="ISU1747" s="143"/>
      <c r="ISV1747" s="143"/>
      <c r="ISW1747" s="143"/>
      <c r="ISX1747" s="143"/>
      <c r="ISY1747" s="143"/>
      <c r="ISZ1747" s="143"/>
      <c r="ITA1747" s="143"/>
      <c r="ITB1747" s="143"/>
      <c r="ITC1747" s="143"/>
      <c r="ITD1747" s="143"/>
      <c r="ITE1747" s="143"/>
      <c r="ITF1747" s="143"/>
      <c r="ITG1747" s="143"/>
      <c r="ITH1747" s="143"/>
      <c r="ITI1747" s="143"/>
      <c r="ITJ1747" s="143"/>
      <c r="ITK1747" s="143"/>
      <c r="ITL1747" s="143"/>
      <c r="ITM1747" s="143"/>
      <c r="ITN1747" s="143"/>
      <c r="ITO1747" s="143"/>
      <c r="ITP1747" s="143"/>
      <c r="ITQ1747" s="143"/>
      <c r="ITR1747" s="143"/>
      <c r="ITS1747" s="143"/>
      <c r="ITT1747" s="143"/>
      <c r="ITU1747" s="143"/>
      <c r="ITV1747" s="143"/>
      <c r="ITW1747" s="143"/>
      <c r="ITX1747" s="143"/>
      <c r="ITY1747" s="143"/>
      <c r="ITZ1747" s="143"/>
      <c r="IUA1747" s="143"/>
      <c r="IUB1747" s="143"/>
      <c r="IUC1747" s="143"/>
      <c r="IUD1747" s="143"/>
      <c r="IUE1747" s="143"/>
      <c r="IUF1747" s="143"/>
      <c r="IUG1747" s="143"/>
      <c r="IUH1747" s="143"/>
      <c r="IUI1747" s="143"/>
      <c r="IUJ1747" s="143"/>
      <c r="IUK1747" s="143"/>
      <c r="IUL1747" s="143"/>
      <c r="IUM1747" s="143"/>
      <c r="IUN1747" s="143"/>
      <c r="IUO1747" s="143"/>
      <c r="IUP1747" s="143"/>
      <c r="IUQ1747" s="143"/>
      <c r="IUR1747" s="143"/>
      <c r="IUS1747" s="143"/>
      <c r="IUT1747" s="143"/>
      <c r="IUU1747" s="143"/>
      <c r="IUV1747" s="143"/>
      <c r="IUW1747" s="143"/>
      <c r="IUX1747" s="143"/>
      <c r="IUY1747" s="143"/>
      <c r="IUZ1747" s="143"/>
      <c r="IVA1747" s="143"/>
      <c r="IVB1747" s="143"/>
      <c r="IVC1747" s="143"/>
      <c r="IVD1747" s="143"/>
      <c r="IVE1747" s="143"/>
      <c r="IVF1747" s="143"/>
      <c r="IVG1747" s="143"/>
      <c r="IVH1747" s="143"/>
      <c r="IVI1747" s="143"/>
      <c r="IVJ1747" s="143"/>
      <c r="IVK1747" s="143"/>
      <c r="IVL1747" s="143"/>
      <c r="IVM1747" s="143"/>
      <c r="IVN1747" s="143"/>
      <c r="IVO1747" s="143"/>
      <c r="IVP1747" s="143"/>
      <c r="IVQ1747" s="143"/>
      <c r="IVR1747" s="143"/>
      <c r="IVS1747" s="143"/>
      <c r="IVT1747" s="143"/>
      <c r="IVU1747" s="143"/>
      <c r="IVV1747" s="143"/>
      <c r="IVW1747" s="143"/>
      <c r="IVX1747" s="143"/>
      <c r="IVY1747" s="143"/>
      <c r="IVZ1747" s="143"/>
      <c r="IWA1747" s="143"/>
      <c r="IWB1747" s="143"/>
      <c r="IWC1747" s="143"/>
      <c r="IWD1747" s="143"/>
      <c r="IWE1747" s="143"/>
      <c r="IWF1747" s="143"/>
      <c r="IWG1747" s="143"/>
      <c r="IWH1747" s="143"/>
      <c r="IWI1747" s="143"/>
      <c r="IWJ1747" s="143"/>
      <c r="IWK1747" s="143"/>
      <c r="IWL1747" s="143"/>
      <c r="IWM1747" s="143"/>
      <c r="IWN1747" s="143"/>
      <c r="IWO1747" s="143"/>
      <c r="IWP1747" s="143"/>
      <c r="IWQ1747" s="143"/>
      <c r="IWR1747" s="143"/>
      <c r="IWS1747" s="143"/>
      <c r="IWT1747" s="143"/>
      <c r="IWU1747" s="143"/>
      <c r="IWV1747" s="143"/>
      <c r="IWW1747" s="143"/>
      <c r="IWX1747" s="143"/>
      <c r="IWY1747" s="143"/>
      <c r="IWZ1747" s="143"/>
      <c r="IXA1747" s="143"/>
      <c r="IXB1747" s="143"/>
      <c r="IXC1747" s="143"/>
      <c r="IXD1747" s="143"/>
      <c r="IXE1747" s="143"/>
      <c r="IXF1747" s="143"/>
      <c r="IXG1747" s="143"/>
      <c r="IXH1747" s="143"/>
      <c r="IXI1747" s="143"/>
      <c r="IXJ1747" s="143"/>
      <c r="IXK1747" s="143"/>
      <c r="IXL1747" s="143"/>
      <c r="IXM1747" s="143"/>
      <c r="IXN1747" s="143"/>
      <c r="IXO1747" s="143"/>
      <c r="IXP1747" s="143"/>
      <c r="IXQ1747" s="143"/>
      <c r="IXR1747" s="143"/>
      <c r="IXS1747" s="143"/>
      <c r="IXT1747" s="143"/>
      <c r="IXU1747" s="143"/>
      <c r="IXV1747" s="143"/>
      <c r="IXW1747" s="143"/>
      <c r="IXX1747" s="143"/>
      <c r="IXY1747" s="143"/>
      <c r="IXZ1747" s="143"/>
      <c r="IYA1747" s="143"/>
      <c r="IYB1747" s="143"/>
      <c r="IYC1747" s="143"/>
      <c r="IYD1747" s="143"/>
      <c r="IYE1747" s="143"/>
      <c r="IYF1747" s="143"/>
      <c r="IYG1747" s="143"/>
      <c r="IYH1747" s="143"/>
      <c r="IYI1747" s="143"/>
      <c r="IYJ1747" s="143"/>
      <c r="IYK1747" s="143"/>
      <c r="IYL1747" s="143"/>
      <c r="IYM1747" s="143"/>
      <c r="IYN1747" s="143"/>
      <c r="IYO1747" s="143"/>
      <c r="IYP1747" s="143"/>
      <c r="IYQ1747" s="143"/>
      <c r="IYR1747" s="143"/>
      <c r="IYS1747" s="143"/>
      <c r="IYT1747" s="143"/>
      <c r="IYU1747" s="143"/>
      <c r="IYV1747" s="143"/>
      <c r="IYW1747" s="143"/>
      <c r="IYX1747" s="143"/>
      <c r="IYY1747" s="143"/>
      <c r="IYZ1747" s="143"/>
      <c r="IZA1747" s="143"/>
      <c r="IZB1747" s="143"/>
      <c r="IZC1747" s="143"/>
      <c r="IZD1747" s="143"/>
      <c r="IZE1747" s="143"/>
      <c r="IZF1747" s="143"/>
      <c r="IZG1747" s="143"/>
      <c r="IZH1747" s="143"/>
      <c r="IZI1747" s="143"/>
      <c r="IZJ1747" s="143"/>
      <c r="IZK1747" s="143"/>
      <c r="IZL1747" s="143"/>
      <c r="IZM1747" s="143"/>
      <c r="IZN1747" s="143"/>
      <c r="IZO1747" s="143"/>
      <c r="IZP1747" s="143"/>
      <c r="IZQ1747" s="143"/>
      <c r="IZR1747" s="143"/>
      <c r="IZS1747" s="143"/>
      <c r="IZT1747" s="143"/>
      <c r="IZU1747" s="143"/>
      <c r="IZV1747" s="143"/>
      <c r="IZW1747" s="143"/>
      <c r="IZX1747" s="143"/>
      <c r="IZY1747" s="143"/>
      <c r="IZZ1747" s="143"/>
      <c r="JAA1747" s="143"/>
      <c r="JAB1747" s="143"/>
      <c r="JAC1747" s="143"/>
      <c r="JAD1747" s="143"/>
      <c r="JAE1747" s="143"/>
      <c r="JAF1747" s="143"/>
      <c r="JAG1747" s="143"/>
      <c r="JAH1747" s="143"/>
      <c r="JAI1747" s="143"/>
      <c r="JAJ1747" s="143"/>
      <c r="JAK1747" s="143"/>
      <c r="JAL1747" s="143"/>
      <c r="JAM1747" s="143"/>
      <c r="JAN1747" s="143"/>
      <c r="JAO1747" s="143"/>
      <c r="JAP1747" s="143"/>
      <c r="JAQ1747" s="143"/>
      <c r="JAR1747" s="143"/>
      <c r="JAS1747" s="143"/>
      <c r="JAT1747" s="143"/>
      <c r="JAU1747" s="143"/>
      <c r="JAV1747" s="143"/>
      <c r="JAW1747" s="143"/>
      <c r="JAX1747" s="143"/>
      <c r="JAY1747" s="143"/>
      <c r="JAZ1747" s="143"/>
      <c r="JBA1747" s="143"/>
      <c r="JBB1747" s="143"/>
      <c r="JBC1747" s="143"/>
      <c r="JBD1747" s="143"/>
      <c r="JBE1747" s="143"/>
      <c r="JBF1747" s="143"/>
      <c r="JBG1747" s="143"/>
      <c r="JBH1747" s="143"/>
      <c r="JBI1747" s="143"/>
      <c r="JBJ1747" s="143"/>
      <c r="JBK1747" s="143"/>
      <c r="JBL1747" s="143"/>
      <c r="JBM1747" s="143"/>
      <c r="JBN1747" s="143"/>
      <c r="JBO1747" s="143"/>
      <c r="JBP1747" s="143"/>
      <c r="JBQ1747" s="143"/>
      <c r="JBR1747" s="143"/>
      <c r="JBS1747" s="143"/>
      <c r="JBT1747" s="143"/>
      <c r="JBU1747" s="143"/>
      <c r="JBV1747" s="143"/>
      <c r="JBW1747" s="143"/>
      <c r="JBX1747" s="143"/>
      <c r="JBY1747" s="143"/>
      <c r="JBZ1747" s="143"/>
      <c r="JCA1747" s="143"/>
      <c r="JCB1747" s="143"/>
      <c r="JCC1747" s="143"/>
      <c r="JCD1747" s="143"/>
      <c r="JCE1747" s="143"/>
      <c r="JCF1747" s="143"/>
      <c r="JCG1747" s="143"/>
      <c r="JCH1747" s="143"/>
      <c r="JCI1747" s="143"/>
      <c r="JCJ1747" s="143"/>
      <c r="JCK1747" s="143"/>
      <c r="JCL1747" s="143"/>
      <c r="JCM1747" s="143"/>
      <c r="JCN1747" s="143"/>
      <c r="JCO1747" s="143"/>
      <c r="JCP1747" s="143"/>
      <c r="JCQ1747" s="143"/>
      <c r="JCR1747" s="143"/>
      <c r="JCS1747" s="143"/>
      <c r="JCT1747" s="143"/>
      <c r="JCU1747" s="143"/>
      <c r="JCV1747" s="143"/>
      <c r="JCW1747" s="143"/>
      <c r="JCX1747" s="143"/>
      <c r="JCY1747" s="143"/>
      <c r="JCZ1747" s="143"/>
      <c r="JDA1747" s="143"/>
      <c r="JDB1747" s="143"/>
      <c r="JDC1747" s="143"/>
      <c r="JDD1747" s="143"/>
      <c r="JDE1747" s="143"/>
      <c r="JDF1747" s="143"/>
      <c r="JDG1747" s="143"/>
      <c r="JDH1747" s="143"/>
      <c r="JDI1747" s="143"/>
      <c r="JDJ1747" s="143"/>
      <c r="JDK1747" s="143"/>
      <c r="JDL1747" s="143"/>
      <c r="JDM1747" s="143"/>
      <c r="JDN1747" s="143"/>
      <c r="JDO1747" s="143"/>
      <c r="JDP1747" s="143"/>
      <c r="JDQ1747" s="143"/>
      <c r="JDR1747" s="143"/>
      <c r="JDS1747" s="143"/>
      <c r="JDT1747" s="143"/>
      <c r="JDU1747" s="143"/>
      <c r="JDV1747" s="143"/>
      <c r="JDW1747" s="143"/>
      <c r="JDX1747" s="143"/>
      <c r="JDY1747" s="143"/>
      <c r="JDZ1747" s="143"/>
      <c r="JEA1747" s="143"/>
      <c r="JEB1747" s="143"/>
      <c r="JEC1747" s="143"/>
      <c r="JED1747" s="143"/>
      <c r="JEE1747" s="143"/>
      <c r="JEF1747" s="143"/>
      <c r="JEG1747" s="143"/>
      <c r="JEH1747" s="143"/>
      <c r="JEI1747" s="143"/>
      <c r="JEJ1747" s="143"/>
      <c r="JEK1747" s="143"/>
      <c r="JEL1747" s="143"/>
      <c r="JEM1747" s="143"/>
      <c r="JEN1747" s="143"/>
      <c r="JEO1747" s="143"/>
      <c r="JEP1747" s="143"/>
      <c r="JEQ1747" s="143"/>
      <c r="JER1747" s="143"/>
      <c r="JES1747" s="143"/>
      <c r="JET1747" s="143"/>
      <c r="JEU1747" s="143"/>
      <c r="JEV1747" s="143"/>
      <c r="JEW1747" s="143"/>
      <c r="JEX1747" s="143"/>
      <c r="JEY1747" s="143"/>
      <c r="JEZ1747" s="143"/>
      <c r="JFA1747" s="143"/>
      <c r="JFB1747" s="143"/>
      <c r="JFC1747" s="143"/>
      <c r="JFD1747" s="143"/>
      <c r="JFE1747" s="143"/>
      <c r="JFF1747" s="143"/>
      <c r="JFG1747" s="143"/>
      <c r="JFH1747" s="143"/>
      <c r="JFI1747" s="143"/>
      <c r="JFJ1747" s="143"/>
      <c r="JFK1747" s="143"/>
      <c r="JFL1747" s="143"/>
      <c r="JFM1747" s="143"/>
      <c r="JFN1747" s="143"/>
      <c r="JFO1747" s="143"/>
      <c r="JFP1747" s="143"/>
      <c r="JFQ1747" s="143"/>
      <c r="JFR1747" s="143"/>
      <c r="JFS1747" s="143"/>
      <c r="JFT1747" s="143"/>
      <c r="JFU1747" s="143"/>
      <c r="JFV1747" s="143"/>
      <c r="JFW1747" s="143"/>
      <c r="JFX1747" s="143"/>
      <c r="JFY1747" s="143"/>
      <c r="JFZ1747" s="143"/>
      <c r="JGA1747" s="143"/>
      <c r="JGB1747" s="143"/>
      <c r="JGC1747" s="143"/>
      <c r="JGD1747" s="143"/>
      <c r="JGE1747" s="143"/>
      <c r="JGF1747" s="143"/>
      <c r="JGG1747" s="143"/>
      <c r="JGH1747" s="143"/>
      <c r="JGI1747" s="143"/>
      <c r="JGJ1747" s="143"/>
      <c r="JGK1747" s="143"/>
      <c r="JGL1747" s="143"/>
      <c r="JGM1747" s="143"/>
      <c r="JGN1747" s="143"/>
      <c r="JGO1747" s="143"/>
      <c r="JGP1747" s="143"/>
      <c r="JGQ1747" s="143"/>
      <c r="JGR1747" s="143"/>
      <c r="JGS1747" s="143"/>
      <c r="JGT1747" s="143"/>
      <c r="JGU1747" s="143"/>
      <c r="JGV1747" s="143"/>
      <c r="JGW1747" s="143"/>
      <c r="JGX1747" s="143"/>
      <c r="JGY1747" s="143"/>
      <c r="JGZ1747" s="143"/>
      <c r="JHA1747" s="143"/>
      <c r="JHB1747" s="143"/>
      <c r="JHC1747" s="143"/>
      <c r="JHD1747" s="143"/>
      <c r="JHE1747" s="143"/>
      <c r="JHF1747" s="143"/>
      <c r="JHG1747" s="143"/>
      <c r="JHH1747" s="143"/>
      <c r="JHI1747" s="143"/>
      <c r="JHJ1747" s="143"/>
      <c r="JHK1747" s="143"/>
      <c r="JHL1747" s="143"/>
      <c r="JHM1747" s="143"/>
      <c r="JHN1747" s="143"/>
      <c r="JHO1747" s="143"/>
      <c r="JHP1747" s="143"/>
      <c r="JHQ1747" s="143"/>
      <c r="JHR1747" s="143"/>
      <c r="JHS1747" s="143"/>
      <c r="JHT1747" s="143"/>
      <c r="JHU1747" s="143"/>
      <c r="JHV1747" s="143"/>
      <c r="JHW1747" s="143"/>
      <c r="JHX1747" s="143"/>
      <c r="JHY1747" s="143"/>
      <c r="JHZ1747" s="143"/>
      <c r="JIA1747" s="143"/>
      <c r="JIB1747" s="143"/>
      <c r="JIC1747" s="143"/>
      <c r="JID1747" s="143"/>
      <c r="JIE1747" s="143"/>
      <c r="JIF1747" s="143"/>
      <c r="JIG1747" s="143"/>
      <c r="JIH1747" s="143"/>
      <c r="JII1747" s="143"/>
      <c r="JIJ1747" s="143"/>
      <c r="JIK1747" s="143"/>
      <c r="JIL1747" s="143"/>
      <c r="JIM1747" s="143"/>
      <c r="JIN1747" s="143"/>
      <c r="JIO1747" s="143"/>
      <c r="JIP1747" s="143"/>
      <c r="JIQ1747" s="143"/>
      <c r="JIR1747" s="143"/>
      <c r="JIS1747" s="143"/>
      <c r="JIT1747" s="143"/>
      <c r="JIU1747" s="143"/>
      <c r="JIV1747" s="143"/>
      <c r="JIW1747" s="143"/>
      <c r="JIX1747" s="143"/>
      <c r="JIY1747" s="143"/>
      <c r="JIZ1747" s="143"/>
      <c r="JJA1747" s="143"/>
      <c r="JJB1747" s="143"/>
      <c r="JJC1747" s="143"/>
      <c r="JJD1747" s="143"/>
      <c r="JJE1747" s="143"/>
      <c r="JJF1747" s="143"/>
      <c r="JJG1747" s="143"/>
      <c r="JJH1747" s="143"/>
      <c r="JJI1747" s="143"/>
      <c r="JJJ1747" s="143"/>
      <c r="JJK1747" s="143"/>
      <c r="JJL1747" s="143"/>
      <c r="JJM1747" s="143"/>
      <c r="JJN1747" s="143"/>
      <c r="JJO1747" s="143"/>
      <c r="JJP1747" s="143"/>
      <c r="JJQ1747" s="143"/>
      <c r="JJR1747" s="143"/>
      <c r="JJS1747" s="143"/>
      <c r="JJT1747" s="143"/>
      <c r="JJU1747" s="143"/>
      <c r="JJV1747" s="143"/>
      <c r="JJW1747" s="143"/>
      <c r="JJX1747" s="143"/>
      <c r="JJY1747" s="143"/>
      <c r="JJZ1747" s="143"/>
      <c r="JKA1747" s="143"/>
      <c r="JKB1747" s="143"/>
      <c r="JKC1747" s="143"/>
      <c r="JKD1747" s="143"/>
      <c r="JKE1747" s="143"/>
      <c r="JKF1747" s="143"/>
      <c r="JKG1747" s="143"/>
      <c r="JKH1747" s="143"/>
      <c r="JKI1747" s="143"/>
      <c r="JKJ1747" s="143"/>
      <c r="JKK1747" s="143"/>
      <c r="JKL1747" s="143"/>
      <c r="JKM1747" s="143"/>
      <c r="JKN1747" s="143"/>
      <c r="JKO1747" s="143"/>
      <c r="JKP1747" s="143"/>
      <c r="JKQ1747" s="143"/>
      <c r="JKR1747" s="143"/>
      <c r="JKS1747" s="143"/>
      <c r="JKT1747" s="143"/>
      <c r="JKU1747" s="143"/>
      <c r="JKV1747" s="143"/>
      <c r="JKW1747" s="143"/>
      <c r="JKX1747" s="143"/>
      <c r="JKY1747" s="143"/>
      <c r="JKZ1747" s="143"/>
      <c r="JLA1747" s="143"/>
      <c r="JLB1747" s="143"/>
      <c r="JLC1747" s="143"/>
      <c r="JLD1747" s="143"/>
      <c r="JLE1747" s="143"/>
      <c r="JLF1747" s="143"/>
      <c r="JLG1747" s="143"/>
      <c r="JLH1747" s="143"/>
      <c r="JLI1747" s="143"/>
      <c r="JLJ1747" s="143"/>
      <c r="JLK1747" s="143"/>
      <c r="JLL1747" s="143"/>
      <c r="JLM1747" s="143"/>
      <c r="JLN1747" s="143"/>
      <c r="JLO1747" s="143"/>
      <c r="JLP1747" s="143"/>
      <c r="JLQ1747" s="143"/>
      <c r="JLR1747" s="143"/>
      <c r="JLS1747" s="143"/>
      <c r="JLT1747" s="143"/>
      <c r="JLU1747" s="143"/>
      <c r="JLV1747" s="143"/>
      <c r="JLW1747" s="143"/>
      <c r="JLX1747" s="143"/>
      <c r="JLY1747" s="143"/>
      <c r="JLZ1747" s="143"/>
      <c r="JMA1747" s="143"/>
      <c r="JMB1747" s="143"/>
      <c r="JMC1747" s="143"/>
      <c r="JMD1747" s="143"/>
      <c r="JME1747" s="143"/>
      <c r="JMF1747" s="143"/>
      <c r="JMG1747" s="143"/>
      <c r="JMH1747" s="143"/>
      <c r="JMI1747" s="143"/>
      <c r="JMJ1747" s="143"/>
      <c r="JMK1747" s="143"/>
      <c r="JML1747" s="143"/>
      <c r="JMM1747" s="143"/>
      <c r="JMN1747" s="143"/>
      <c r="JMO1747" s="143"/>
      <c r="JMP1747" s="143"/>
      <c r="JMQ1747" s="143"/>
      <c r="JMR1747" s="143"/>
      <c r="JMS1747" s="143"/>
      <c r="JMT1747" s="143"/>
      <c r="JMU1747" s="143"/>
      <c r="JMV1747" s="143"/>
      <c r="JMW1747" s="143"/>
      <c r="JMX1747" s="143"/>
      <c r="JMY1747" s="143"/>
      <c r="JMZ1747" s="143"/>
      <c r="JNA1747" s="143"/>
      <c r="JNB1747" s="143"/>
      <c r="JNC1747" s="143"/>
      <c r="JND1747" s="143"/>
      <c r="JNE1747" s="143"/>
      <c r="JNF1747" s="143"/>
      <c r="JNG1747" s="143"/>
      <c r="JNH1747" s="143"/>
      <c r="JNI1747" s="143"/>
      <c r="JNJ1747" s="143"/>
      <c r="JNK1747" s="143"/>
      <c r="JNL1747" s="143"/>
      <c r="JNM1747" s="143"/>
      <c r="JNN1747" s="143"/>
      <c r="JNO1747" s="143"/>
      <c r="JNP1747" s="143"/>
      <c r="JNQ1747" s="143"/>
      <c r="JNR1747" s="143"/>
      <c r="JNS1747" s="143"/>
      <c r="JNT1747" s="143"/>
      <c r="JNU1747" s="143"/>
      <c r="JNV1747" s="143"/>
      <c r="JNW1747" s="143"/>
      <c r="JNX1747" s="143"/>
      <c r="JNY1747" s="143"/>
      <c r="JNZ1747" s="143"/>
      <c r="JOA1747" s="143"/>
      <c r="JOB1747" s="143"/>
      <c r="JOC1747" s="143"/>
      <c r="JOD1747" s="143"/>
      <c r="JOE1747" s="143"/>
      <c r="JOF1747" s="143"/>
      <c r="JOG1747" s="143"/>
      <c r="JOH1747" s="143"/>
      <c r="JOI1747" s="143"/>
      <c r="JOJ1747" s="143"/>
      <c r="JOK1747" s="143"/>
      <c r="JOL1747" s="143"/>
      <c r="JOM1747" s="143"/>
      <c r="JON1747" s="143"/>
      <c r="JOO1747" s="143"/>
      <c r="JOP1747" s="143"/>
      <c r="JOQ1747" s="143"/>
      <c r="JOR1747" s="143"/>
      <c r="JOS1747" s="143"/>
      <c r="JOT1747" s="143"/>
      <c r="JOU1747" s="143"/>
      <c r="JOV1747" s="143"/>
      <c r="JOW1747" s="143"/>
      <c r="JOX1747" s="143"/>
      <c r="JOY1747" s="143"/>
      <c r="JOZ1747" s="143"/>
      <c r="JPA1747" s="143"/>
      <c r="JPB1747" s="143"/>
      <c r="JPC1747" s="143"/>
      <c r="JPD1747" s="143"/>
      <c r="JPE1747" s="143"/>
      <c r="JPF1747" s="143"/>
      <c r="JPG1747" s="143"/>
      <c r="JPH1747" s="143"/>
      <c r="JPI1747" s="143"/>
      <c r="JPJ1747" s="143"/>
      <c r="JPK1747" s="143"/>
      <c r="JPL1747" s="143"/>
      <c r="JPM1747" s="143"/>
      <c r="JPN1747" s="143"/>
      <c r="JPO1747" s="143"/>
      <c r="JPP1747" s="143"/>
      <c r="JPQ1747" s="143"/>
      <c r="JPR1747" s="143"/>
      <c r="JPS1747" s="143"/>
      <c r="JPT1747" s="143"/>
      <c r="JPU1747" s="143"/>
      <c r="JPV1747" s="143"/>
      <c r="JPW1747" s="143"/>
      <c r="JPX1747" s="143"/>
      <c r="JPY1747" s="143"/>
      <c r="JPZ1747" s="143"/>
      <c r="JQA1747" s="143"/>
      <c r="JQB1747" s="143"/>
      <c r="JQC1747" s="143"/>
      <c r="JQD1747" s="143"/>
      <c r="JQE1747" s="143"/>
      <c r="JQF1747" s="143"/>
      <c r="JQG1747" s="143"/>
      <c r="JQH1747" s="143"/>
      <c r="JQI1747" s="143"/>
      <c r="JQJ1747" s="143"/>
      <c r="JQK1747" s="143"/>
      <c r="JQL1747" s="143"/>
      <c r="JQM1747" s="143"/>
      <c r="JQN1747" s="143"/>
      <c r="JQO1747" s="143"/>
      <c r="JQP1747" s="143"/>
      <c r="JQQ1747" s="143"/>
      <c r="JQR1747" s="143"/>
      <c r="JQS1747" s="143"/>
      <c r="JQT1747" s="143"/>
      <c r="JQU1747" s="143"/>
      <c r="JQV1747" s="143"/>
      <c r="JQW1747" s="143"/>
      <c r="JQX1747" s="143"/>
      <c r="JQY1747" s="143"/>
      <c r="JQZ1747" s="143"/>
      <c r="JRA1747" s="143"/>
      <c r="JRB1747" s="143"/>
      <c r="JRC1747" s="143"/>
      <c r="JRD1747" s="143"/>
      <c r="JRE1747" s="143"/>
      <c r="JRF1747" s="143"/>
      <c r="JRG1747" s="143"/>
      <c r="JRH1747" s="143"/>
      <c r="JRI1747" s="143"/>
      <c r="JRJ1747" s="143"/>
      <c r="JRK1747" s="143"/>
      <c r="JRL1747" s="143"/>
      <c r="JRM1747" s="143"/>
      <c r="JRN1747" s="143"/>
      <c r="JRO1747" s="143"/>
      <c r="JRP1747" s="143"/>
      <c r="JRQ1747" s="143"/>
      <c r="JRR1747" s="143"/>
      <c r="JRS1747" s="143"/>
      <c r="JRT1747" s="143"/>
      <c r="JRU1747" s="143"/>
      <c r="JRV1747" s="143"/>
      <c r="JRW1747" s="143"/>
      <c r="JRX1747" s="143"/>
      <c r="JRY1747" s="143"/>
      <c r="JRZ1747" s="143"/>
      <c r="JSA1747" s="143"/>
      <c r="JSB1747" s="143"/>
      <c r="JSC1747" s="143"/>
      <c r="JSD1747" s="143"/>
      <c r="JSE1747" s="143"/>
      <c r="JSF1747" s="143"/>
      <c r="JSG1747" s="143"/>
      <c r="JSH1747" s="143"/>
      <c r="JSI1747" s="143"/>
      <c r="JSJ1747" s="143"/>
      <c r="JSK1747" s="143"/>
      <c r="JSL1747" s="143"/>
      <c r="JSM1747" s="143"/>
      <c r="JSN1747" s="143"/>
      <c r="JSO1747" s="143"/>
      <c r="JSP1747" s="143"/>
      <c r="JSQ1747" s="143"/>
      <c r="JSR1747" s="143"/>
      <c r="JSS1747" s="143"/>
      <c r="JST1747" s="143"/>
      <c r="JSU1747" s="143"/>
      <c r="JSV1747" s="143"/>
      <c r="JSW1747" s="143"/>
      <c r="JSX1747" s="143"/>
      <c r="JSY1747" s="143"/>
      <c r="JSZ1747" s="143"/>
      <c r="JTA1747" s="143"/>
      <c r="JTB1747" s="143"/>
      <c r="JTC1747" s="143"/>
      <c r="JTD1747" s="143"/>
      <c r="JTE1747" s="143"/>
      <c r="JTF1747" s="143"/>
      <c r="JTG1747" s="143"/>
      <c r="JTH1747" s="143"/>
      <c r="JTI1747" s="143"/>
      <c r="JTJ1747" s="143"/>
      <c r="JTK1747" s="143"/>
      <c r="JTL1747" s="143"/>
      <c r="JTM1747" s="143"/>
      <c r="JTN1747" s="143"/>
      <c r="JTO1747" s="143"/>
      <c r="JTP1747" s="143"/>
      <c r="JTQ1747" s="143"/>
      <c r="JTR1747" s="143"/>
      <c r="JTS1747" s="143"/>
      <c r="JTT1747" s="143"/>
      <c r="JTU1747" s="143"/>
      <c r="JTV1747" s="143"/>
      <c r="JTW1747" s="143"/>
      <c r="JTX1747" s="143"/>
      <c r="JTY1747" s="143"/>
      <c r="JTZ1747" s="143"/>
      <c r="JUA1747" s="143"/>
      <c r="JUB1747" s="143"/>
      <c r="JUC1747" s="143"/>
      <c r="JUD1747" s="143"/>
      <c r="JUE1747" s="143"/>
      <c r="JUF1747" s="143"/>
      <c r="JUG1747" s="143"/>
      <c r="JUH1747" s="143"/>
      <c r="JUI1747" s="143"/>
      <c r="JUJ1747" s="143"/>
      <c r="JUK1747" s="143"/>
      <c r="JUL1747" s="143"/>
      <c r="JUM1747" s="143"/>
      <c r="JUN1747" s="143"/>
      <c r="JUO1747" s="143"/>
      <c r="JUP1747" s="143"/>
      <c r="JUQ1747" s="143"/>
      <c r="JUR1747" s="143"/>
      <c r="JUS1747" s="143"/>
      <c r="JUT1747" s="143"/>
      <c r="JUU1747" s="143"/>
      <c r="JUV1747" s="143"/>
      <c r="JUW1747" s="143"/>
      <c r="JUX1747" s="143"/>
      <c r="JUY1747" s="143"/>
      <c r="JUZ1747" s="143"/>
      <c r="JVA1747" s="143"/>
      <c r="JVB1747" s="143"/>
      <c r="JVC1747" s="143"/>
      <c r="JVD1747" s="143"/>
      <c r="JVE1747" s="143"/>
      <c r="JVF1747" s="143"/>
      <c r="JVG1747" s="143"/>
      <c r="JVH1747" s="143"/>
      <c r="JVI1747" s="143"/>
      <c r="JVJ1747" s="143"/>
      <c r="JVK1747" s="143"/>
      <c r="JVL1747" s="143"/>
      <c r="JVM1747" s="143"/>
      <c r="JVN1747" s="143"/>
      <c r="JVO1747" s="143"/>
      <c r="JVP1747" s="143"/>
      <c r="JVQ1747" s="143"/>
      <c r="JVR1747" s="143"/>
      <c r="JVS1747" s="143"/>
      <c r="JVT1747" s="143"/>
      <c r="JVU1747" s="143"/>
      <c r="JVV1747" s="143"/>
      <c r="JVW1747" s="143"/>
      <c r="JVX1747" s="143"/>
      <c r="JVY1747" s="143"/>
      <c r="JVZ1747" s="143"/>
      <c r="JWA1747" s="143"/>
      <c r="JWB1747" s="143"/>
      <c r="JWC1747" s="143"/>
      <c r="JWD1747" s="143"/>
      <c r="JWE1747" s="143"/>
      <c r="JWF1747" s="143"/>
      <c r="JWG1747" s="143"/>
      <c r="JWH1747" s="143"/>
      <c r="JWI1747" s="143"/>
      <c r="JWJ1747" s="143"/>
      <c r="JWK1747" s="143"/>
      <c r="JWL1747" s="143"/>
      <c r="JWM1747" s="143"/>
      <c r="JWN1747" s="143"/>
      <c r="JWO1747" s="143"/>
      <c r="JWP1747" s="143"/>
      <c r="JWQ1747" s="143"/>
      <c r="JWR1747" s="143"/>
      <c r="JWS1747" s="143"/>
      <c r="JWT1747" s="143"/>
      <c r="JWU1747" s="143"/>
      <c r="JWV1747" s="143"/>
      <c r="JWW1747" s="143"/>
      <c r="JWX1747" s="143"/>
      <c r="JWY1747" s="143"/>
      <c r="JWZ1747" s="143"/>
      <c r="JXA1747" s="143"/>
      <c r="JXB1747" s="143"/>
      <c r="JXC1747" s="143"/>
      <c r="JXD1747" s="143"/>
      <c r="JXE1747" s="143"/>
      <c r="JXF1747" s="143"/>
      <c r="JXG1747" s="143"/>
      <c r="JXH1747" s="143"/>
      <c r="JXI1747" s="143"/>
      <c r="JXJ1747" s="143"/>
      <c r="JXK1747" s="143"/>
      <c r="JXL1747" s="143"/>
      <c r="JXM1747" s="143"/>
      <c r="JXN1747" s="143"/>
      <c r="JXO1747" s="143"/>
      <c r="JXP1747" s="143"/>
      <c r="JXQ1747" s="143"/>
      <c r="JXR1747" s="143"/>
      <c r="JXS1747" s="143"/>
      <c r="JXT1747" s="143"/>
      <c r="JXU1747" s="143"/>
      <c r="JXV1747" s="143"/>
      <c r="JXW1747" s="143"/>
      <c r="JXX1747" s="143"/>
      <c r="JXY1747" s="143"/>
      <c r="JXZ1747" s="143"/>
      <c r="JYA1747" s="143"/>
      <c r="JYB1747" s="143"/>
      <c r="JYC1747" s="143"/>
      <c r="JYD1747" s="143"/>
      <c r="JYE1747" s="143"/>
      <c r="JYF1747" s="143"/>
      <c r="JYG1747" s="143"/>
      <c r="JYH1747" s="143"/>
      <c r="JYI1747" s="143"/>
      <c r="JYJ1747" s="143"/>
      <c r="JYK1747" s="143"/>
      <c r="JYL1747" s="143"/>
      <c r="JYM1747" s="143"/>
      <c r="JYN1747" s="143"/>
      <c r="JYO1747" s="143"/>
      <c r="JYP1747" s="143"/>
      <c r="JYQ1747" s="143"/>
      <c r="JYR1747" s="143"/>
      <c r="JYS1747" s="143"/>
      <c r="JYT1747" s="143"/>
      <c r="JYU1747" s="143"/>
      <c r="JYV1747" s="143"/>
      <c r="JYW1747" s="143"/>
      <c r="JYX1747" s="143"/>
      <c r="JYY1747" s="143"/>
      <c r="JYZ1747" s="143"/>
      <c r="JZA1747" s="143"/>
      <c r="JZB1747" s="143"/>
      <c r="JZC1747" s="143"/>
      <c r="JZD1747" s="143"/>
      <c r="JZE1747" s="143"/>
      <c r="JZF1747" s="143"/>
      <c r="JZG1747" s="143"/>
      <c r="JZH1747" s="143"/>
      <c r="JZI1747" s="143"/>
      <c r="JZJ1747" s="143"/>
      <c r="JZK1747" s="143"/>
      <c r="JZL1747" s="143"/>
      <c r="JZM1747" s="143"/>
      <c r="JZN1747" s="143"/>
      <c r="JZO1747" s="143"/>
      <c r="JZP1747" s="143"/>
      <c r="JZQ1747" s="143"/>
      <c r="JZR1747" s="143"/>
      <c r="JZS1747" s="143"/>
      <c r="JZT1747" s="143"/>
      <c r="JZU1747" s="143"/>
      <c r="JZV1747" s="143"/>
      <c r="JZW1747" s="143"/>
      <c r="JZX1747" s="143"/>
      <c r="JZY1747" s="143"/>
      <c r="JZZ1747" s="143"/>
      <c r="KAA1747" s="143"/>
      <c r="KAB1747" s="143"/>
      <c r="KAC1747" s="143"/>
      <c r="KAD1747" s="143"/>
      <c r="KAE1747" s="143"/>
      <c r="KAF1747" s="143"/>
      <c r="KAG1747" s="143"/>
      <c r="KAH1747" s="143"/>
      <c r="KAI1747" s="143"/>
      <c r="KAJ1747" s="143"/>
      <c r="KAK1747" s="143"/>
      <c r="KAL1747" s="143"/>
      <c r="KAM1747" s="143"/>
      <c r="KAN1747" s="143"/>
      <c r="KAO1747" s="143"/>
      <c r="KAP1747" s="143"/>
      <c r="KAQ1747" s="143"/>
      <c r="KAR1747" s="143"/>
      <c r="KAS1747" s="143"/>
      <c r="KAT1747" s="143"/>
      <c r="KAU1747" s="143"/>
      <c r="KAV1747" s="143"/>
      <c r="KAW1747" s="143"/>
      <c r="KAX1747" s="143"/>
      <c r="KAY1747" s="143"/>
      <c r="KAZ1747" s="143"/>
      <c r="KBA1747" s="143"/>
      <c r="KBB1747" s="143"/>
      <c r="KBC1747" s="143"/>
      <c r="KBD1747" s="143"/>
      <c r="KBE1747" s="143"/>
      <c r="KBF1747" s="143"/>
      <c r="KBG1747" s="143"/>
      <c r="KBH1747" s="143"/>
      <c r="KBI1747" s="143"/>
      <c r="KBJ1747" s="143"/>
      <c r="KBK1747" s="143"/>
      <c r="KBL1747" s="143"/>
      <c r="KBM1747" s="143"/>
      <c r="KBN1747" s="143"/>
      <c r="KBO1747" s="143"/>
      <c r="KBP1747" s="143"/>
      <c r="KBQ1747" s="143"/>
      <c r="KBR1747" s="143"/>
      <c r="KBS1747" s="143"/>
      <c r="KBT1747" s="143"/>
      <c r="KBU1747" s="143"/>
      <c r="KBV1747" s="143"/>
      <c r="KBW1747" s="143"/>
      <c r="KBX1747" s="143"/>
      <c r="KBY1747" s="143"/>
      <c r="KBZ1747" s="143"/>
      <c r="KCA1747" s="143"/>
      <c r="KCB1747" s="143"/>
      <c r="KCC1747" s="143"/>
      <c r="KCD1747" s="143"/>
      <c r="KCE1747" s="143"/>
      <c r="KCF1747" s="143"/>
      <c r="KCG1747" s="143"/>
      <c r="KCH1747" s="143"/>
      <c r="KCI1747" s="143"/>
      <c r="KCJ1747" s="143"/>
      <c r="KCK1747" s="143"/>
      <c r="KCL1747" s="143"/>
      <c r="KCM1747" s="143"/>
      <c r="KCN1747" s="143"/>
      <c r="KCO1747" s="143"/>
      <c r="KCP1747" s="143"/>
      <c r="KCQ1747" s="143"/>
      <c r="KCR1747" s="143"/>
      <c r="KCS1747" s="143"/>
      <c r="KCT1747" s="143"/>
      <c r="KCU1747" s="143"/>
      <c r="KCV1747" s="143"/>
      <c r="KCW1747" s="143"/>
      <c r="KCX1747" s="143"/>
      <c r="KCY1747" s="143"/>
      <c r="KCZ1747" s="143"/>
      <c r="KDA1747" s="143"/>
      <c r="KDB1747" s="143"/>
      <c r="KDC1747" s="143"/>
      <c r="KDD1747" s="143"/>
      <c r="KDE1747" s="143"/>
      <c r="KDF1747" s="143"/>
      <c r="KDG1747" s="143"/>
      <c r="KDH1747" s="143"/>
      <c r="KDI1747" s="143"/>
      <c r="KDJ1747" s="143"/>
      <c r="KDK1747" s="143"/>
      <c r="KDL1747" s="143"/>
      <c r="KDM1747" s="143"/>
      <c r="KDN1747" s="143"/>
      <c r="KDO1747" s="143"/>
      <c r="KDP1747" s="143"/>
      <c r="KDQ1747" s="143"/>
      <c r="KDR1747" s="143"/>
      <c r="KDS1747" s="143"/>
      <c r="KDT1747" s="143"/>
      <c r="KDU1747" s="143"/>
      <c r="KDV1747" s="143"/>
      <c r="KDW1747" s="143"/>
      <c r="KDX1747" s="143"/>
      <c r="KDY1747" s="143"/>
      <c r="KDZ1747" s="143"/>
      <c r="KEA1747" s="143"/>
      <c r="KEB1747" s="143"/>
      <c r="KEC1747" s="143"/>
      <c r="KED1747" s="143"/>
      <c r="KEE1747" s="143"/>
      <c r="KEF1747" s="143"/>
      <c r="KEG1747" s="143"/>
      <c r="KEH1747" s="143"/>
      <c r="KEI1747" s="143"/>
      <c r="KEJ1747" s="143"/>
      <c r="KEK1747" s="143"/>
      <c r="KEL1747" s="143"/>
      <c r="KEM1747" s="143"/>
      <c r="KEN1747" s="143"/>
      <c r="KEO1747" s="143"/>
      <c r="KEP1747" s="143"/>
      <c r="KEQ1747" s="143"/>
      <c r="KER1747" s="143"/>
      <c r="KES1747" s="143"/>
      <c r="KET1747" s="143"/>
      <c r="KEU1747" s="143"/>
      <c r="KEV1747" s="143"/>
      <c r="KEW1747" s="143"/>
      <c r="KEX1747" s="143"/>
      <c r="KEY1747" s="143"/>
      <c r="KEZ1747" s="143"/>
      <c r="KFA1747" s="143"/>
      <c r="KFB1747" s="143"/>
      <c r="KFC1747" s="143"/>
      <c r="KFD1747" s="143"/>
      <c r="KFE1747" s="143"/>
      <c r="KFF1747" s="143"/>
      <c r="KFG1747" s="143"/>
      <c r="KFH1747" s="143"/>
      <c r="KFI1747" s="143"/>
      <c r="KFJ1747" s="143"/>
      <c r="KFK1747" s="143"/>
      <c r="KFL1747" s="143"/>
      <c r="KFM1747" s="143"/>
      <c r="KFN1747" s="143"/>
      <c r="KFO1747" s="143"/>
      <c r="KFP1747" s="143"/>
      <c r="KFQ1747" s="143"/>
      <c r="KFR1747" s="143"/>
      <c r="KFS1747" s="143"/>
      <c r="KFT1747" s="143"/>
      <c r="KFU1747" s="143"/>
      <c r="KFV1747" s="143"/>
      <c r="KFW1747" s="143"/>
      <c r="KFX1747" s="143"/>
      <c r="KFY1747" s="143"/>
      <c r="KFZ1747" s="143"/>
      <c r="KGA1747" s="143"/>
      <c r="KGB1747" s="143"/>
      <c r="KGC1747" s="143"/>
      <c r="KGD1747" s="143"/>
      <c r="KGE1747" s="143"/>
      <c r="KGF1747" s="143"/>
      <c r="KGG1747" s="143"/>
      <c r="KGH1747" s="143"/>
      <c r="KGI1747" s="143"/>
      <c r="KGJ1747" s="143"/>
      <c r="KGK1747" s="143"/>
      <c r="KGL1747" s="143"/>
      <c r="KGM1747" s="143"/>
      <c r="KGN1747" s="143"/>
      <c r="KGO1747" s="143"/>
      <c r="KGP1747" s="143"/>
      <c r="KGQ1747" s="143"/>
      <c r="KGR1747" s="143"/>
      <c r="KGS1747" s="143"/>
      <c r="KGT1747" s="143"/>
      <c r="KGU1747" s="143"/>
      <c r="KGV1747" s="143"/>
      <c r="KGW1747" s="143"/>
      <c r="KGX1747" s="143"/>
      <c r="KGY1747" s="143"/>
      <c r="KGZ1747" s="143"/>
      <c r="KHA1747" s="143"/>
      <c r="KHB1747" s="143"/>
      <c r="KHC1747" s="143"/>
      <c r="KHD1747" s="143"/>
      <c r="KHE1747" s="143"/>
      <c r="KHF1747" s="143"/>
      <c r="KHG1747" s="143"/>
      <c r="KHH1747" s="143"/>
      <c r="KHI1747" s="143"/>
      <c r="KHJ1747" s="143"/>
      <c r="KHK1747" s="143"/>
      <c r="KHL1747" s="143"/>
      <c r="KHM1747" s="143"/>
      <c r="KHN1747" s="143"/>
      <c r="KHO1747" s="143"/>
      <c r="KHP1747" s="143"/>
      <c r="KHQ1747" s="143"/>
      <c r="KHR1747" s="143"/>
      <c r="KHS1747" s="143"/>
      <c r="KHT1747" s="143"/>
      <c r="KHU1747" s="143"/>
      <c r="KHV1747" s="143"/>
      <c r="KHW1747" s="143"/>
      <c r="KHX1747" s="143"/>
      <c r="KHY1747" s="143"/>
      <c r="KHZ1747" s="143"/>
      <c r="KIA1747" s="143"/>
      <c r="KIB1747" s="143"/>
      <c r="KIC1747" s="143"/>
      <c r="KID1747" s="143"/>
      <c r="KIE1747" s="143"/>
      <c r="KIF1747" s="143"/>
      <c r="KIG1747" s="143"/>
      <c r="KIH1747" s="143"/>
      <c r="KII1747" s="143"/>
      <c r="KIJ1747" s="143"/>
      <c r="KIK1747" s="143"/>
      <c r="KIL1747" s="143"/>
      <c r="KIM1747" s="143"/>
      <c r="KIN1747" s="143"/>
      <c r="KIO1747" s="143"/>
      <c r="KIP1747" s="143"/>
      <c r="KIQ1747" s="143"/>
      <c r="KIR1747" s="143"/>
      <c r="KIS1747" s="143"/>
      <c r="KIT1747" s="143"/>
      <c r="KIU1747" s="143"/>
      <c r="KIV1747" s="143"/>
      <c r="KIW1747" s="143"/>
      <c r="KIX1747" s="143"/>
      <c r="KIY1747" s="143"/>
      <c r="KIZ1747" s="143"/>
      <c r="KJA1747" s="143"/>
      <c r="KJB1747" s="143"/>
      <c r="KJC1747" s="143"/>
      <c r="KJD1747" s="143"/>
      <c r="KJE1747" s="143"/>
      <c r="KJF1747" s="143"/>
      <c r="KJG1747" s="143"/>
      <c r="KJH1747" s="143"/>
      <c r="KJI1747" s="143"/>
      <c r="KJJ1747" s="143"/>
      <c r="KJK1747" s="143"/>
      <c r="KJL1747" s="143"/>
      <c r="KJM1747" s="143"/>
      <c r="KJN1747" s="143"/>
      <c r="KJO1747" s="143"/>
      <c r="KJP1747" s="143"/>
      <c r="KJQ1747" s="143"/>
      <c r="KJR1747" s="143"/>
      <c r="KJS1747" s="143"/>
      <c r="KJT1747" s="143"/>
      <c r="KJU1747" s="143"/>
      <c r="KJV1747" s="143"/>
      <c r="KJW1747" s="143"/>
      <c r="KJX1747" s="143"/>
      <c r="KJY1747" s="143"/>
      <c r="KJZ1747" s="143"/>
      <c r="KKA1747" s="143"/>
      <c r="KKB1747" s="143"/>
      <c r="KKC1747" s="143"/>
      <c r="KKD1747" s="143"/>
      <c r="KKE1747" s="143"/>
      <c r="KKF1747" s="143"/>
      <c r="KKG1747" s="143"/>
      <c r="KKH1747" s="143"/>
      <c r="KKI1747" s="143"/>
      <c r="KKJ1747" s="143"/>
      <c r="KKK1747" s="143"/>
      <c r="KKL1747" s="143"/>
      <c r="KKM1747" s="143"/>
      <c r="KKN1747" s="143"/>
      <c r="KKO1747" s="143"/>
      <c r="KKP1747" s="143"/>
      <c r="KKQ1747" s="143"/>
      <c r="KKR1747" s="143"/>
      <c r="KKS1747" s="143"/>
      <c r="KKT1747" s="143"/>
      <c r="KKU1747" s="143"/>
      <c r="KKV1747" s="143"/>
      <c r="KKW1747" s="143"/>
      <c r="KKX1747" s="143"/>
      <c r="KKY1747" s="143"/>
      <c r="KKZ1747" s="143"/>
      <c r="KLA1747" s="143"/>
      <c r="KLB1747" s="143"/>
      <c r="KLC1747" s="143"/>
      <c r="KLD1747" s="143"/>
      <c r="KLE1747" s="143"/>
      <c r="KLF1747" s="143"/>
      <c r="KLG1747" s="143"/>
      <c r="KLH1747" s="143"/>
      <c r="KLI1747" s="143"/>
      <c r="KLJ1747" s="143"/>
      <c r="KLK1747" s="143"/>
      <c r="KLL1747" s="143"/>
      <c r="KLM1747" s="143"/>
      <c r="KLN1747" s="143"/>
      <c r="KLO1747" s="143"/>
      <c r="KLP1747" s="143"/>
      <c r="KLQ1747" s="143"/>
      <c r="KLR1747" s="143"/>
      <c r="KLS1747" s="143"/>
      <c r="KLT1747" s="143"/>
      <c r="KLU1747" s="143"/>
      <c r="KLV1747" s="143"/>
      <c r="KLW1747" s="143"/>
      <c r="KLX1747" s="143"/>
      <c r="KLY1747" s="143"/>
      <c r="KLZ1747" s="143"/>
      <c r="KMA1747" s="143"/>
      <c r="KMB1747" s="143"/>
      <c r="KMC1747" s="143"/>
      <c r="KMD1747" s="143"/>
      <c r="KME1747" s="143"/>
      <c r="KMF1747" s="143"/>
      <c r="KMG1747" s="143"/>
      <c r="KMH1747" s="143"/>
      <c r="KMI1747" s="143"/>
      <c r="KMJ1747" s="143"/>
      <c r="KMK1747" s="143"/>
      <c r="KML1747" s="143"/>
      <c r="KMM1747" s="143"/>
      <c r="KMN1747" s="143"/>
      <c r="KMO1747" s="143"/>
      <c r="KMP1747" s="143"/>
      <c r="KMQ1747" s="143"/>
      <c r="KMR1747" s="143"/>
      <c r="KMS1747" s="143"/>
      <c r="KMT1747" s="143"/>
      <c r="KMU1747" s="143"/>
      <c r="KMV1747" s="143"/>
      <c r="KMW1747" s="143"/>
      <c r="KMX1747" s="143"/>
      <c r="KMY1747" s="143"/>
      <c r="KMZ1747" s="143"/>
      <c r="KNA1747" s="143"/>
      <c r="KNB1747" s="143"/>
      <c r="KNC1747" s="143"/>
      <c r="KND1747" s="143"/>
      <c r="KNE1747" s="143"/>
      <c r="KNF1747" s="143"/>
      <c r="KNG1747" s="143"/>
      <c r="KNH1747" s="143"/>
      <c r="KNI1747" s="143"/>
      <c r="KNJ1747" s="143"/>
      <c r="KNK1747" s="143"/>
      <c r="KNL1747" s="143"/>
      <c r="KNM1747" s="143"/>
      <c r="KNN1747" s="143"/>
      <c r="KNO1747" s="143"/>
      <c r="KNP1747" s="143"/>
      <c r="KNQ1747" s="143"/>
      <c r="KNR1747" s="143"/>
      <c r="KNS1747" s="143"/>
      <c r="KNT1747" s="143"/>
      <c r="KNU1747" s="143"/>
      <c r="KNV1747" s="143"/>
      <c r="KNW1747" s="143"/>
      <c r="KNX1747" s="143"/>
      <c r="KNY1747" s="143"/>
      <c r="KNZ1747" s="143"/>
      <c r="KOA1747" s="143"/>
      <c r="KOB1747" s="143"/>
      <c r="KOC1747" s="143"/>
      <c r="KOD1747" s="143"/>
      <c r="KOE1747" s="143"/>
      <c r="KOF1747" s="143"/>
      <c r="KOG1747" s="143"/>
      <c r="KOH1747" s="143"/>
      <c r="KOI1747" s="143"/>
      <c r="KOJ1747" s="143"/>
      <c r="KOK1747" s="143"/>
      <c r="KOL1747" s="143"/>
      <c r="KOM1747" s="143"/>
      <c r="KON1747" s="143"/>
      <c r="KOO1747" s="143"/>
      <c r="KOP1747" s="143"/>
      <c r="KOQ1747" s="143"/>
      <c r="KOR1747" s="143"/>
      <c r="KOS1747" s="143"/>
      <c r="KOT1747" s="143"/>
      <c r="KOU1747" s="143"/>
      <c r="KOV1747" s="143"/>
      <c r="KOW1747" s="143"/>
      <c r="KOX1747" s="143"/>
      <c r="KOY1747" s="143"/>
      <c r="KOZ1747" s="143"/>
      <c r="KPA1747" s="143"/>
      <c r="KPB1747" s="143"/>
      <c r="KPC1747" s="143"/>
      <c r="KPD1747" s="143"/>
      <c r="KPE1747" s="143"/>
      <c r="KPF1747" s="143"/>
      <c r="KPG1747" s="143"/>
      <c r="KPH1747" s="143"/>
      <c r="KPI1747" s="143"/>
      <c r="KPJ1747" s="143"/>
      <c r="KPK1747" s="143"/>
      <c r="KPL1747" s="143"/>
      <c r="KPM1747" s="143"/>
      <c r="KPN1747" s="143"/>
      <c r="KPO1747" s="143"/>
      <c r="KPP1747" s="143"/>
      <c r="KPQ1747" s="143"/>
      <c r="KPR1747" s="143"/>
      <c r="KPS1747" s="143"/>
      <c r="KPT1747" s="143"/>
      <c r="KPU1747" s="143"/>
      <c r="KPV1747" s="143"/>
      <c r="KPW1747" s="143"/>
      <c r="KPX1747" s="143"/>
      <c r="KPY1747" s="143"/>
      <c r="KPZ1747" s="143"/>
      <c r="KQA1747" s="143"/>
      <c r="KQB1747" s="143"/>
      <c r="KQC1747" s="143"/>
      <c r="KQD1747" s="143"/>
      <c r="KQE1747" s="143"/>
      <c r="KQF1747" s="143"/>
      <c r="KQG1747" s="143"/>
      <c r="KQH1747" s="143"/>
      <c r="KQI1747" s="143"/>
      <c r="KQJ1747" s="143"/>
      <c r="KQK1747" s="143"/>
      <c r="KQL1747" s="143"/>
      <c r="KQM1747" s="143"/>
      <c r="KQN1747" s="143"/>
      <c r="KQO1747" s="143"/>
      <c r="KQP1747" s="143"/>
      <c r="KQQ1747" s="143"/>
      <c r="KQR1747" s="143"/>
      <c r="KQS1747" s="143"/>
      <c r="KQT1747" s="143"/>
      <c r="KQU1747" s="143"/>
      <c r="KQV1747" s="143"/>
      <c r="KQW1747" s="143"/>
      <c r="KQX1747" s="143"/>
      <c r="KQY1747" s="143"/>
      <c r="KQZ1747" s="143"/>
      <c r="KRA1747" s="143"/>
      <c r="KRB1747" s="143"/>
      <c r="KRC1747" s="143"/>
      <c r="KRD1747" s="143"/>
      <c r="KRE1747" s="143"/>
      <c r="KRF1747" s="143"/>
      <c r="KRG1747" s="143"/>
      <c r="KRH1747" s="143"/>
      <c r="KRI1747" s="143"/>
      <c r="KRJ1747" s="143"/>
      <c r="KRK1747" s="143"/>
      <c r="KRL1747" s="143"/>
      <c r="KRM1747" s="143"/>
      <c r="KRN1747" s="143"/>
      <c r="KRO1747" s="143"/>
      <c r="KRP1747" s="143"/>
      <c r="KRQ1747" s="143"/>
      <c r="KRR1747" s="143"/>
      <c r="KRS1747" s="143"/>
      <c r="KRT1747" s="143"/>
      <c r="KRU1747" s="143"/>
      <c r="KRV1747" s="143"/>
      <c r="KRW1747" s="143"/>
      <c r="KRX1747" s="143"/>
      <c r="KRY1747" s="143"/>
      <c r="KRZ1747" s="143"/>
      <c r="KSA1747" s="143"/>
      <c r="KSB1747" s="143"/>
      <c r="KSC1747" s="143"/>
      <c r="KSD1747" s="143"/>
      <c r="KSE1747" s="143"/>
      <c r="KSF1747" s="143"/>
      <c r="KSG1747" s="143"/>
      <c r="KSH1747" s="143"/>
      <c r="KSI1747" s="143"/>
      <c r="KSJ1747" s="143"/>
      <c r="KSK1747" s="143"/>
      <c r="KSL1747" s="143"/>
      <c r="KSM1747" s="143"/>
      <c r="KSN1747" s="143"/>
      <c r="KSO1747" s="143"/>
      <c r="KSP1747" s="143"/>
      <c r="KSQ1747" s="143"/>
      <c r="KSR1747" s="143"/>
      <c r="KSS1747" s="143"/>
      <c r="KST1747" s="143"/>
      <c r="KSU1747" s="143"/>
      <c r="KSV1747" s="143"/>
      <c r="KSW1747" s="143"/>
      <c r="KSX1747" s="143"/>
      <c r="KSY1747" s="143"/>
      <c r="KSZ1747" s="143"/>
      <c r="KTA1747" s="143"/>
      <c r="KTB1747" s="143"/>
      <c r="KTC1747" s="143"/>
      <c r="KTD1747" s="143"/>
      <c r="KTE1747" s="143"/>
      <c r="KTF1747" s="143"/>
      <c r="KTG1747" s="143"/>
      <c r="KTH1747" s="143"/>
      <c r="KTI1747" s="143"/>
      <c r="KTJ1747" s="143"/>
      <c r="KTK1747" s="143"/>
      <c r="KTL1747" s="143"/>
      <c r="KTM1747" s="143"/>
      <c r="KTN1747" s="143"/>
      <c r="KTO1747" s="143"/>
      <c r="KTP1747" s="143"/>
      <c r="KTQ1747" s="143"/>
      <c r="KTR1747" s="143"/>
      <c r="KTS1747" s="143"/>
      <c r="KTT1747" s="143"/>
      <c r="KTU1747" s="143"/>
      <c r="KTV1747" s="143"/>
      <c r="KTW1747" s="143"/>
      <c r="KTX1747" s="143"/>
      <c r="KTY1747" s="143"/>
      <c r="KTZ1747" s="143"/>
      <c r="KUA1747" s="143"/>
      <c r="KUB1747" s="143"/>
      <c r="KUC1747" s="143"/>
      <c r="KUD1747" s="143"/>
      <c r="KUE1747" s="143"/>
      <c r="KUF1747" s="143"/>
      <c r="KUG1747" s="143"/>
      <c r="KUH1747" s="143"/>
      <c r="KUI1747" s="143"/>
      <c r="KUJ1747" s="143"/>
      <c r="KUK1747" s="143"/>
      <c r="KUL1747" s="143"/>
      <c r="KUM1747" s="143"/>
      <c r="KUN1747" s="143"/>
      <c r="KUO1747" s="143"/>
      <c r="KUP1747" s="143"/>
      <c r="KUQ1747" s="143"/>
      <c r="KUR1747" s="143"/>
      <c r="KUS1747" s="143"/>
      <c r="KUT1747" s="143"/>
      <c r="KUU1747" s="143"/>
      <c r="KUV1747" s="143"/>
      <c r="KUW1747" s="143"/>
      <c r="KUX1747" s="143"/>
      <c r="KUY1747" s="143"/>
      <c r="KUZ1747" s="143"/>
      <c r="KVA1747" s="143"/>
      <c r="KVB1747" s="143"/>
      <c r="KVC1747" s="143"/>
      <c r="KVD1747" s="143"/>
      <c r="KVE1747" s="143"/>
      <c r="KVF1747" s="143"/>
      <c r="KVG1747" s="143"/>
      <c r="KVH1747" s="143"/>
      <c r="KVI1747" s="143"/>
      <c r="KVJ1747" s="143"/>
      <c r="KVK1747" s="143"/>
      <c r="KVL1747" s="143"/>
      <c r="KVM1747" s="143"/>
      <c r="KVN1747" s="143"/>
      <c r="KVO1747" s="143"/>
      <c r="KVP1747" s="143"/>
      <c r="KVQ1747" s="143"/>
      <c r="KVR1747" s="143"/>
      <c r="KVS1747" s="143"/>
      <c r="KVT1747" s="143"/>
      <c r="KVU1747" s="143"/>
      <c r="KVV1747" s="143"/>
      <c r="KVW1747" s="143"/>
      <c r="KVX1747" s="143"/>
      <c r="KVY1747" s="143"/>
      <c r="KVZ1747" s="143"/>
      <c r="KWA1747" s="143"/>
      <c r="KWB1747" s="143"/>
      <c r="KWC1747" s="143"/>
      <c r="KWD1747" s="143"/>
      <c r="KWE1747" s="143"/>
      <c r="KWF1747" s="143"/>
      <c r="KWG1747" s="143"/>
      <c r="KWH1747" s="143"/>
      <c r="KWI1747" s="143"/>
      <c r="KWJ1747" s="143"/>
      <c r="KWK1747" s="143"/>
      <c r="KWL1747" s="143"/>
      <c r="KWM1747" s="143"/>
      <c r="KWN1747" s="143"/>
      <c r="KWO1747" s="143"/>
      <c r="KWP1747" s="143"/>
      <c r="KWQ1747" s="143"/>
      <c r="KWR1747" s="143"/>
      <c r="KWS1747" s="143"/>
      <c r="KWT1747" s="143"/>
      <c r="KWU1747" s="143"/>
      <c r="KWV1747" s="143"/>
      <c r="KWW1747" s="143"/>
      <c r="KWX1747" s="143"/>
      <c r="KWY1747" s="143"/>
      <c r="KWZ1747" s="143"/>
      <c r="KXA1747" s="143"/>
      <c r="KXB1747" s="143"/>
      <c r="KXC1747" s="143"/>
      <c r="KXD1747" s="143"/>
      <c r="KXE1747" s="143"/>
      <c r="KXF1747" s="143"/>
      <c r="KXG1747" s="143"/>
      <c r="KXH1747" s="143"/>
      <c r="KXI1747" s="143"/>
      <c r="KXJ1747" s="143"/>
      <c r="KXK1747" s="143"/>
      <c r="KXL1747" s="143"/>
      <c r="KXM1747" s="143"/>
      <c r="KXN1747" s="143"/>
      <c r="KXO1747" s="143"/>
      <c r="KXP1747" s="143"/>
      <c r="KXQ1747" s="143"/>
      <c r="KXR1747" s="143"/>
      <c r="KXS1747" s="143"/>
      <c r="KXT1747" s="143"/>
      <c r="KXU1747" s="143"/>
      <c r="KXV1747" s="143"/>
      <c r="KXW1747" s="143"/>
      <c r="KXX1747" s="143"/>
      <c r="KXY1747" s="143"/>
      <c r="KXZ1747" s="143"/>
      <c r="KYA1747" s="143"/>
      <c r="KYB1747" s="143"/>
      <c r="KYC1747" s="143"/>
      <c r="KYD1747" s="143"/>
      <c r="KYE1747" s="143"/>
      <c r="KYF1747" s="143"/>
      <c r="KYG1747" s="143"/>
      <c r="KYH1747" s="143"/>
      <c r="KYI1747" s="143"/>
      <c r="KYJ1747" s="143"/>
      <c r="KYK1747" s="143"/>
      <c r="KYL1747" s="143"/>
      <c r="KYM1747" s="143"/>
      <c r="KYN1747" s="143"/>
      <c r="KYO1747" s="143"/>
      <c r="KYP1747" s="143"/>
      <c r="KYQ1747" s="143"/>
      <c r="KYR1747" s="143"/>
      <c r="KYS1747" s="143"/>
      <c r="KYT1747" s="143"/>
      <c r="KYU1747" s="143"/>
      <c r="KYV1747" s="143"/>
      <c r="KYW1747" s="143"/>
      <c r="KYX1747" s="143"/>
      <c r="KYY1747" s="143"/>
      <c r="KYZ1747" s="143"/>
      <c r="KZA1747" s="143"/>
      <c r="KZB1747" s="143"/>
      <c r="KZC1747" s="143"/>
      <c r="KZD1747" s="143"/>
      <c r="KZE1747" s="143"/>
      <c r="KZF1747" s="143"/>
      <c r="KZG1747" s="143"/>
      <c r="KZH1747" s="143"/>
      <c r="KZI1747" s="143"/>
      <c r="KZJ1747" s="143"/>
      <c r="KZK1747" s="143"/>
      <c r="KZL1747" s="143"/>
      <c r="KZM1747" s="143"/>
      <c r="KZN1747" s="143"/>
      <c r="KZO1747" s="143"/>
      <c r="KZP1747" s="143"/>
      <c r="KZQ1747" s="143"/>
      <c r="KZR1747" s="143"/>
      <c r="KZS1747" s="143"/>
      <c r="KZT1747" s="143"/>
      <c r="KZU1747" s="143"/>
      <c r="KZV1747" s="143"/>
      <c r="KZW1747" s="143"/>
      <c r="KZX1747" s="143"/>
      <c r="KZY1747" s="143"/>
      <c r="KZZ1747" s="143"/>
      <c r="LAA1747" s="143"/>
      <c r="LAB1747" s="143"/>
      <c r="LAC1747" s="143"/>
      <c r="LAD1747" s="143"/>
      <c r="LAE1747" s="143"/>
      <c r="LAF1747" s="143"/>
      <c r="LAG1747" s="143"/>
      <c r="LAH1747" s="143"/>
      <c r="LAI1747" s="143"/>
      <c r="LAJ1747" s="143"/>
      <c r="LAK1747" s="143"/>
      <c r="LAL1747" s="143"/>
      <c r="LAM1747" s="143"/>
      <c r="LAN1747" s="143"/>
      <c r="LAO1747" s="143"/>
      <c r="LAP1747" s="143"/>
      <c r="LAQ1747" s="143"/>
      <c r="LAR1747" s="143"/>
      <c r="LAS1747" s="143"/>
      <c r="LAT1747" s="143"/>
      <c r="LAU1747" s="143"/>
      <c r="LAV1747" s="143"/>
      <c r="LAW1747" s="143"/>
      <c r="LAX1747" s="143"/>
      <c r="LAY1747" s="143"/>
      <c r="LAZ1747" s="143"/>
      <c r="LBA1747" s="143"/>
      <c r="LBB1747" s="143"/>
      <c r="LBC1747" s="143"/>
      <c r="LBD1747" s="143"/>
      <c r="LBE1747" s="143"/>
      <c r="LBF1747" s="143"/>
      <c r="LBG1747" s="143"/>
      <c r="LBH1747" s="143"/>
      <c r="LBI1747" s="143"/>
      <c r="LBJ1747" s="143"/>
      <c r="LBK1747" s="143"/>
      <c r="LBL1747" s="143"/>
      <c r="LBM1747" s="143"/>
      <c r="LBN1747" s="143"/>
      <c r="LBO1747" s="143"/>
      <c r="LBP1747" s="143"/>
      <c r="LBQ1747" s="143"/>
      <c r="LBR1747" s="143"/>
      <c r="LBS1747" s="143"/>
      <c r="LBT1747" s="143"/>
      <c r="LBU1747" s="143"/>
      <c r="LBV1747" s="143"/>
      <c r="LBW1747" s="143"/>
      <c r="LBX1747" s="143"/>
      <c r="LBY1747" s="143"/>
      <c r="LBZ1747" s="143"/>
      <c r="LCA1747" s="143"/>
      <c r="LCB1747" s="143"/>
      <c r="LCC1747" s="143"/>
      <c r="LCD1747" s="143"/>
      <c r="LCE1747" s="143"/>
      <c r="LCF1747" s="143"/>
      <c r="LCG1747" s="143"/>
      <c r="LCH1747" s="143"/>
      <c r="LCI1747" s="143"/>
      <c r="LCJ1747" s="143"/>
      <c r="LCK1747" s="143"/>
      <c r="LCL1747" s="143"/>
      <c r="LCM1747" s="143"/>
      <c r="LCN1747" s="143"/>
      <c r="LCO1747" s="143"/>
      <c r="LCP1747" s="143"/>
      <c r="LCQ1747" s="143"/>
      <c r="LCR1747" s="143"/>
      <c r="LCS1747" s="143"/>
      <c r="LCT1747" s="143"/>
      <c r="LCU1747" s="143"/>
      <c r="LCV1747" s="143"/>
      <c r="LCW1747" s="143"/>
      <c r="LCX1747" s="143"/>
      <c r="LCY1747" s="143"/>
      <c r="LCZ1747" s="143"/>
      <c r="LDA1747" s="143"/>
      <c r="LDB1747" s="143"/>
      <c r="LDC1747" s="143"/>
      <c r="LDD1747" s="143"/>
      <c r="LDE1747" s="143"/>
      <c r="LDF1747" s="143"/>
      <c r="LDG1747" s="143"/>
      <c r="LDH1747" s="143"/>
      <c r="LDI1747" s="143"/>
      <c r="LDJ1747" s="143"/>
      <c r="LDK1747" s="143"/>
      <c r="LDL1747" s="143"/>
      <c r="LDM1747" s="143"/>
      <c r="LDN1747" s="143"/>
      <c r="LDO1747" s="143"/>
      <c r="LDP1747" s="143"/>
      <c r="LDQ1747" s="143"/>
      <c r="LDR1747" s="143"/>
      <c r="LDS1747" s="143"/>
      <c r="LDT1747" s="143"/>
      <c r="LDU1747" s="143"/>
      <c r="LDV1747" s="143"/>
      <c r="LDW1747" s="143"/>
      <c r="LDX1747" s="143"/>
      <c r="LDY1747" s="143"/>
      <c r="LDZ1747" s="143"/>
      <c r="LEA1747" s="143"/>
      <c r="LEB1747" s="143"/>
      <c r="LEC1747" s="143"/>
      <c r="LED1747" s="143"/>
      <c r="LEE1747" s="143"/>
      <c r="LEF1747" s="143"/>
      <c r="LEG1747" s="143"/>
      <c r="LEH1747" s="143"/>
      <c r="LEI1747" s="143"/>
      <c r="LEJ1747" s="143"/>
      <c r="LEK1747" s="143"/>
      <c r="LEL1747" s="143"/>
      <c r="LEM1747" s="143"/>
      <c r="LEN1747" s="143"/>
      <c r="LEO1747" s="143"/>
      <c r="LEP1747" s="143"/>
      <c r="LEQ1747" s="143"/>
      <c r="LER1747" s="143"/>
      <c r="LES1747" s="143"/>
      <c r="LET1747" s="143"/>
      <c r="LEU1747" s="143"/>
      <c r="LEV1747" s="143"/>
      <c r="LEW1747" s="143"/>
      <c r="LEX1747" s="143"/>
      <c r="LEY1747" s="143"/>
      <c r="LEZ1747" s="143"/>
      <c r="LFA1747" s="143"/>
      <c r="LFB1747" s="143"/>
      <c r="LFC1747" s="143"/>
      <c r="LFD1747" s="143"/>
      <c r="LFE1747" s="143"/>
      <c r="LFF1747" s="143"/>
      <c r="LFG1747" s="143"/>
      <c r="LFH1747" s="143"/>
      <c r="LFI1747" s="143"/>
      <c r="LFJ1747" s="143"/>
      <c r="LFK1747" s="143"/>
      <c r="LFL1747" s="143"/>
      <c r="LFM1747" s="143"/>
      <c r="LFN1747" s="143"/>
      <c r="LFO1747" s="143"/>
      <c r="LFP1747" s="143"/>
      <c r="LFQ1747" s="143"/>
      <c r="LFR1747" s="143"/>
      <c r="LFS1747" s="143"/>
      <c r="LFT1747" s="143"/>
      <c r="LFU1747" s="143"/>
      <c r="LFV1747" s="143"/>
      <c r="LFW1747" s="143"/>
      <c r="LFX1747" s="143"/>
      <c r="LFY1747" s="143"/>
      <c r="LFZ1747" s="143"/>
      <c r="LGA1747" s="143"/>
      <c r="LGB1747" s="143"/>
      <c r="LGC1747" s="143"/>
      <c r="LGD1747" s="143"/>
      <c r="LGE1747" s="143"/>
      <c r="LGF1747" s="143"/>
      <c r="LGG1747" s="143"/>
      <c r="LGH1747" s="143"/>
      <c r="LGI1747" s="143"/>
      <c r="LGJ1747" s="143"/>
      <c r="LGK1747" s="143"/>
      <c r="LGL1747" s="143"/>
      <c r="LGM1747" s="143"/>
      <c r="LGN1747" s="143"/>
      <c r="LGO1747" s="143"/>
      <c r="LGP1747" s="143"/>
      <c r="LGQ1747" s="143"/>
      <c r="LGR1747" s="143"/>
      <c r="LGS1747" s="143"/>
      <c r="LGT1747" s="143"/>
      <c r="LGU1747" s="143"/>
      <c r="LGV1747" s="143"/>
      <c r="LGW1747" s="143"/>
      <c r="LGX1747" s="143"/>
      <c r="LGY1747" s="143"/>
      <c r="LGZ1747" s="143"/>
      <c r="LHA1747" s="143"/>
      <c r="LHB1747" s="143"/>
      <c r="LHC1747" s="143"/>
      <c r="LHD1747" s="143"/>
      <c r="LHE1747" s="143"/>
      <c r="LHF1747" s="143"/>
      <c r="LHG1747" s="143"/>
      <c r="LHH1747" s="143"/>
      <c r="LHI1747" s="143"/>
      <c r="LHJ1747" s="143"/>
      <c r="LHK1747" s="143"/>
      <c r="LHL1747" s="143"/>
      <c r="LHM1747" s="143"/>
      <c r="LHN1747" s="143"/>
      <c r="LHO1747" s="143"/>
      <c r="LHP1747" s="143"/>
      <c r="LHQ1747" s="143"/>
      <c r="LHR1747" s="143"/>
      <c r="LHS1747" s="143"/>
      <c r="LHT1747" s="143"/>
      <c r="LHU1747" s="143"/>
      <c r="LHV1747" s="143"/>
      <c r="LHW1747" s="143"/>
      <c r="LHX1747" s="143"/>
      <c r="LHY1747" s="143"/>
      <c r="LHZ1747" s="143"/>
      <c r="LIA1747" s="143"/>
      <c r="LIB1747" s="143"/>
      <c r="LIC1747" s="143"/>
      <c r="LID1747" s="143"/>
      <c r="LIE1747" s="143"/>
      <c r="LIF1747" s="143"/>
      <c r="LIG1747" s="143"/>
      <c r="LIH1747" s="143"/>
      <c r="LII1747" s="143"/>
      <c r="LIJ1747" s="143"/>
      <c r="LIK1747" s="143"/>
      <c r="LIL1747" s="143"/>
      <c r="LIM1747" s="143"/>
      <c r="LIN1747" s="143"/>
      <c r="LIO1747" s="143"/>
      <c r="LIP1747" s="143"/>
      <c r="LIQ1747" s="143"/>
      <c r="LIR1747" s="143"/>
      <c r="LIS1747" s="143"/>
      <c r="LIT1747" s="143"/>
      <c r="LIU1747" s="143"/>
      <c r="LIV1747" s="143"/>
      <c r="LIW1747" s="143"/>
      <c r="LIX1747" s="143"/>
      <c r="LIY1747" s="143"/>
      <c r="LIZ1747" s="143"/>
      <c r="LJA1747" s="143"/>
      <c r="LJB1747" s="143"/>
      <c r="LJC1747" s="143"/>
      <c r="LJD1747" s="143"/>
      <c r="LJE1747" s="143"/>
      <c r="LJF1747" s="143"/>
      <c r="LJG1747" s="143"/>
      <c r="LJH1747" s="143"/>
      <c r="LJI1747" s="143"/>
      <c r="LJJ1747" s="143"/>
      <c r="LJK1747" s="143"/>
      <c r="LJL1747" s="143"/>
      <c r="LJM1747" s="143"/>
      <c r="LJN1747" s="143"/>
      <c r="LJO1747" s="143"/>
      <c r="LJP1747" s="143"/>
      <c r="LJQ1747" s="143"/>
      <c r="LJR1747" s="143"/>
      <c r="LJS1747" s="143"/>
      <c r="LJT1747" s="143"/>
      <c r="LJU1747" s="143"/>
      <c r="LJV1747" s="143"/>
      <c r="LJW1747" s="143"/>
      <c r="LJX1747" s="143"/>
      <c r="LJY1747" s="143"/>
      <c r="LJZ1747" s="143"/>
      <c r="LKA1747" s="143"/>
      <c r="LKB1747" s="143"/>
      <c r="LKC1747" s="143"/>
      <c r="LKD1747" s="143"/>
      <c r="LKE1747" s="143"/>
      <c r="LKF1747" s="143"/>
      <c r="LKG1747" s="143"/>
      <c r="LKH1747" s="143"/>
      <c r="LKI1747" s="143"/>
      <c r="LKJ1747" s="143"/>
      <c r="LKK1747" s="143"/>
      <c r="LKL1747" s="143"/>
      <c r="LKM1747" s="143"/>
      <c r="LKN1747" s="143"/>
      <c r="LKO1747" s="143"/>
      <c r="LKP1747" s="143"/>
      <c r="LKQ1747" s="143"/>
      <c r="LKR1747" s="143"/>
      <c r="LKS1747" s="143"/>
      <c r="LKT1747" s="143"/>
      <c r="LKU1747" s="143"/>
      <c r="LKV1747" s="143"/>
      <c r="LKW1747" s="143"/>
      <c r="LKX1747" s="143"/>
      <c r="LKY1747" s="143"/>
      <c r="LKZ1747" s="143"/>
      <c r="LLA1747" s="143"/>
      <c r="LLB1747" s="143"/>
      <c r="LLC1747" s="143"/>
      <c r="LLD1747" s="143"/>
      <c r="LLE1747" s="143"/>
      <c r="LLF1747" s="143"/>
      <c r="LLG1747" s="143"/>
      <c r="LLH1747" s="143"/>
      <c r="LLI1747" s="143"/>
      <c r="LLJ1747" s="143"/>
      <c r="LLK1747" s="143"/>
      <c r="LLL1747" s="143"/>
      <c r="LLM1747" s="143"/>
      <c r="LLN1747" s="143"/>
      <c r="LLO1747" s="143"/>
      <c r="LLP1747" s="143"/>
      <c r="LLQ1747" s="143"/>
      <c r="LLR1747" s="143"/>
      <c r="LLS1747" s="143"/>
      <c r="LLT1747" s="143"/>
      <c r="LLU1747" s="143"/>
      <c r="LLV1747" s="143"/>
      <c r="LLW1747" s="143"/>
      <c r="LLX1747" s="143"/>
      <c r="LLY1747" s="143"/>
      <c r="LLZ1747" s="143"/>
      <c r="LMA1747" s="143"/>
      <c r="LMB1747" s="143"/>
      <c r="LMC1747" s="143"/>
      <c r="LMD1747" s="143"/>
      <c r="LME1747" s="143"/>
      <c r="LMF1747" s="143"/>
      <c r="LMG1747" s="143"/>
      <c r="LMH1747" s="143"/>
      <c r="LMI1747" s="143"/>
      <c r="LMJ1747" s="143"/>
      <c r="LMK1747" s="143"/>
      <c r="LML1747" s="143"/>
      <c r="LMM1747" s="143"/>
      <c r="LMN1747" s="143"/>
      <c r="LMO1747" s="143"/>
      <c r="LMP1747" s="143"/>
      <c r="LMQ1747" s="143"/>
      <c r="LMR1747" s="143"/>
      <c r="LMS1747" s="143"/>
      <c r="LMT1747" s="143"/>
      <c r="LMU1747" s="143"/>
      <c r="LMV1747" s="143"/>
      <c r="LMW1747" s="143"/>
      <c r="LMX1747" s="143"/>
      <c r="LMY1747" s="143"/>
      <c r="LMZ1747" s="143"/>
      <c r="LNA1747" s="143"/>
      <c r="LNB1747" s="143"/>
      <c r="LNC1747" s="143"/>
      <c r="LND1747" s="143"/>
      <c r="LNE1747" s="143"/>
      <c r="LNF1747" s="143"/>
      <c r="LNG1747" s="143"/>
      <c r="LNH1747" s="143"/>
      <c r="LNI1747" s="143"/>
      <c r="LNJ1747" s="143"/>
      <c r="LNK1747" s="143"/>
      <c r="LNL1747" s="143"/>
      <c r="LNM1747" s="143"/>
      <c r="LNN1747" s="143"/>
      <c r="LNO1747" s="143"/>
      <c r="LNP1747" s="143"/>
      <c r="LNQ1747" s="143"/>
      <c r="LNR1747" s="143"/>
      <c r="LNS1747" s="143"/>
      <c r="LNT1747" s="143"/>
      <c r="LNU1747" s="143"/>
      <c r="LNV1747" s="143"/>
      <c r="LNW1747" s="143"/>
      <c r="LNX1747" s="143"/>
      <c r="LNY1747" s="143"/>
      <c r="LNZ1747" s="143"/>
      <c r="LOA1747" s="143"/>
      <c r="LOB1747" s="143"/>
      <c r="LOC1747" s="143"/>
      <c r="LOD1747" s="143"/>
      <c r="LOE1747" s="143"/>
      <c r="LOF1747" s="143"/>
      <c r="LOG1747" s="143"/>
      <c r="LOH1747" s="143"/>
      <c r="LOI1747" s="143"/>
      <c r="LOJ1747" s="143"/>
      <c r="LOK1747" s="143"/>
      <c r="LOL1747" s="143"/>
      <c r="LOM1747" s="143"/>
      <c r="LON1747" s="143"/>
      <c r="LOO1747" s="143"/>
      <c r="LOP1747" s="143"/>
      <c r="LOQ1747" s="143"/>
      <c r="LOR1747" s="143"/>
      <c r="LOS1747" s="143"/>
      <c r="LOT1747" s="143"/>
      <c r="LOU1747" s="143"/>
      <c r="LOV1747" s="143"/>
      <c r="LOW1747" s="143"/>
      <c r="LOX1747" s="143"/>
      <c r="LOY1747" s="143"/>
      <c r="LOZ1747" s="143"/>
      <c r="LPA1747" s="143"/>
      <c r="LPB1747" s="143"/>
      <c r="LPC1747" s="143"/>
      <c r="LPD1747" s="143"/>
      <c r="LPE1747" s="143"/>
      <c r="LPF1747" s="143"/>
      <c r="LPG1747" s="143"/>
      <c r="LPH1747" s="143"/>
      <c r="LPI1747" s="143"/>
      <c r="LPJ1747" s="143"/>
      <c r="LPK1747" s="143"/>
      <c r="LPL1747" s="143"/>
      <c r="LPM1747" s="143"/>
      <c r="LPN1747" s="143"/>
      <c r="LPO1747" s="143"/>
      <c r="LPP1747" s="143"/>
      <c r="LPQ1747" s="143"/>
      <c r="LPR1747" s="143"/>
      <c r="LPS1747" s="143"/>
      <c r="LPT1747" s="143"/>
      <c r="LPU1747" s="143"/>
      <c r="LPV1747" s="143"/>
      <c r="LPW1747" s="143"/>
      <c r="LPX1747" s="143"/>
      <c r="LPY1747" s="143"/>
      <c r="LPZ1747" s="143"/>
      <c r="LQA1747" s="143"/>
      <c r="LQB1747" s="143"/>
      <c r="LQC1747" s="143"/>
      <c r="LQD1747" s="143"/>
      <c r="LQE1747" s="143"/>
      <c r="LQF1747" s="143"/>
      <c r="LQG1747" s="143"/>
      <c r="LQH1747" s="143"/>
      <c r="LQI1747" s="143"/>
      <c r="LQJ1747" s="143"/>
      <c r="LQK1747" s="143"/>
      <c r="LQL1747" s="143"/>
      <c r="LQM1747" s="143"/>
      <c r="LQN1747" s="143"/>
      <c r="LQO1747" s="143"/>
      <c r="LQP1747" s="143"/>
      <c r="LQQ1747" s="143"/>
      <c r="LQR1747" s="143"/>
      <c r="LQS1747" s="143"/>
      <c r="LQT1747" s="143"/>
      <c r="LQU1747" s="143"/>
      <c r="LQV1747" s="143"/>
      <c r="LQW1747" s="143"/>
      <c r="LQX1747" s="143"/>
      <c r="LQY1747" s="143"/>
      <c r="LQZ1747" s="143"/>
      <c r="LRA1747" s="143"/>
      <c r="LRB1747" s="143"/>
      <c r="LRC1747" s="143"/>
      <c r="LRD1747" s="143"/>
      <c r="LRE1747" s="143"/>
      <c r="LRF1747" s="143"/>
      <c r="LRG1747" s="143"/>
      <c r="LRH1747" s="143"/>
      <c r="LRI1747" s="143"/>
      <c r="LRJ1747" s="143"/>
      <c r="LRK1747" s="143"/>
      <c r="LRL1747" s="143"/>
      <c r="LRM1747" s="143"/>
      <c r="LRN1747" s="143"/>
      <c r="LRO1747" s="143"/>
      <c r="LRP1747" s="143"/>
      <c r="LRQ1747" s="143"/>
      <c r="LRR1747" s="143"/>
      <c r="LRS1747" s="143"/>
      <c r="LRT1747" s="143"/>
      <c r="LRU1747" s="143"/>
      <c r="LRV1747" s="143"/>
      <c r="LRW1747" s="143"/>
      <c r="LRX1747" s="143"/>
      <c r="LRY1747" s="143"/>
      <c r="LRZ1747" s="143"/>
      <c r="LSA1747" s="143"/>
      <c r="LSB1747" s="143"/>
      <c r="LSC1747" s="143"/>
      <c r="LSD1747" s="143"/>
      <c r="LSE1747" s="143"/>
      <c r="LSF1747" s="143"/>
      <c r="LSG1747" s="143"/>
      <c r="LSH1747" s="143"/>
      <c r="LSI1747" s="143"/>
      <c r="LSJ1747" s="143"/>
      <c r="LSK1747" s="143"/>
      <c r="LSL1747" s="143"/>
      <c r="LSM1747" s="143"/>
      <c r="LSN1747" s="143"/>
      <c r="LSO1747" s="143"/>
      <c r="LSP1747" s="143"/>
      <c r="LSQ1747" s="143"/>
      <c r="LSR1747" s="143"/>
      <c r="LSS1747" s="143"/>
      <c r="LST1747" s="143"/>
      <c r="LSU1747" s="143"/>
      <c r="LSV1747" s="143"/>
      <c r="LSW1747" s="143"/>
      <c r="LSX1747" s="143"/>
      <c r="LSY1747" s="143"/>
      <c r="LSZ1747" s="143"/>
      <c r="LTA1747" s="143"/>
      <c r="LTB1747" s="143"/>
      <c r="LTC1747" s="143"/>
      <c r="LTD1747" s="143"/>
      <c r="LTE1747" s="143"/>
      <c r="LTF1747" s="143"/>
      <c r="LTG1747" s="143"/>
      <c r="LTH1747" s="143"/>
      <c r="LTI1747" s="143"/>
      <c r="LTJ1747" s="143"/>
      <c r="LTK1747" s="143"/>
      <c r="LTL1747" s="143"/>
      <c r="LTM1747" s="143"/>
      <c r="LTN1747" s="143"/>
      <c r="LTO1747" s="143"/>
      <c r="LTP1747" s="143"/>
      <c r="LTQ1747" s="143"/>
      <c r="LTR1747" s="143"/>
      <c r="LTS1747" s="143"/>
      <c r="LTT1747" s="143"/>
      <c r="LTU1747" s="143"/>
      <c r="LTV1747" s="143"/>
      <c r="LTW1747" s="143"/>
      <c r="LTX1747" s="143"/>
      <c r="LTY1747" s="143"/>
      <c r="LTZ1747" s="143"/>
      <c r="LUA1747" s="143"/>
      <c r="LUB1747" s="143"/>
      <c r="LUC1747" s="143"/>
      <c r="LUD1747" s="143"/>
      <c r="LUE1747" s="143"/>
      <c r="LUF1747" s="143"/>
      <c r="LUG1747" s="143"/>
      <c r="LUH1747" s="143"/>
      <c r="LUI1747" s="143"/>
      <c r="LUJ1747" s="143"/>
      <c r="LUK1747" s="143"/>
      <c r="LUL1747" s="143"/>
      <c r="LUM1747" s="143"/>
      <c r="LUN1747" s="143"/>
      <c r="LUO1747" s="143"/>
      <c r="LUP1747" s="143"/>
      <c r="LUQ1747" s="143"/>
      <c r="LUR1747" s="143"/>
      <c r="LUS1747" s="143"/>
      <c r="LUT1747" s="143"/>
      <c r="LUU1747" s="143"/>
      <c r="LUV1747" s="143"/>
      <c r="LUW1747" s="143"/>
      <c r="LUX1747" s="143"/>
      <c r="LUY1747" s="143"/>
      <c r="LUZ1747" s="143"/>
      <c r="LVA1747" s="143"/>
      <c r="LVB1747" s="143"/>
      <c r="LVC1747" s="143"/>
      <c r="LVD1747" s="143"/>
      <c r="LVE1747" s="143"/>
      <c r="LVF1747" s="143"/>
      <c r="LVG1747" s="143"/>
      <c r="LVH1747" s="143"/>
      <c r="LVI1747" s="143"/>
      <c r="LVJ1747" s="143"/>
      <c r="LVK1747" s="143"/>
      <c r="LVL1747" s="143"/>
      <c r="LVM1747" s="143"/>
      <c r="LVN1747" s="143"/>
      <c r="LVO1747" s="143"/>
      <c r="LVP1747" s="143"/>
      <c r="LVQ1747" s="143"/>
      <c r="LVR1747" s="143"/>
      <c r="LVS1747" s="143"/>
      <c r="LVT1747" s="143"/>
      <c r="LVU1747" s="143"/>
      <c r="LVV1747" s="143"/>
      <c r="LVW1747" s="143"/>
      <c r="LVX1747" s="143"/>
      <c r="LVY1747" s="143"/>
      <c r="LVZ1747" s="143"/>
      <c r="LWA1747" s="143"/>
      <c r="LWB1747" s="143"/>
      <c r="LWC1747" s="143"/>
      <c r="LWD1747" s="143"/>
      <c r="LWE1747" s="143"/>
      <c r="LWF1747" s="143"/>
      <c r="LWG1747" s="143"/>
      <c r="LWH1747" s="143"/>
      <c r="LWI1747" s="143"/>
      <c r="LWJ1747" s="143"/>
      <c r="LWK1747" s="143"/>
      <c r="LWL1747" s="143"/>
      <c r="LWM1747" s="143"/>
      <c r="LWN1747" s="143"/>
      <c r="LWO1747" s="143"/>
      <c r="LWP1747" s="143"/>
      <c r="LWQ1747" s="143"/>
      <c r="LWR1747" s="143"/>
      <c r="LWS1747" s="143"/>
      <c r="LWT1747" s="143"/>
      <c r="LWU1747" s="143"/>
      <c r="LWV1747" s="143"/>
      <c r="LWW1747" s="143"/>
      <c r="LWX1747" s="143"/>
      <c r="LWY1747" s="143"/>
      <c r="LWZ1747" s="143"/>
      <c r="LXA1747" s="143"/>
      <c r="LXB1747" s="143"/>
      <c r="LXC1747" s="143"/>
      <c r="LXD1747" s="143"/>
      <c r="LXE1747" s="143"/>
      <c r="LXF1747" s="143"/>
      <c r="LXG1747" s="143"/>
      <c r="LXH1747" s="143"/>
      <c r="LXI1747" s="143"/>
      <c r="LXJ1747" s="143"/>
      <c r="LXK1747" s="143"/>
      <c r="LXL1747" s="143"/>
      <c r="LXM1747" s="143"/>
      <c r="LXN1747" s="143"/>
      <c r="LXO1747" s="143"/>
      <c r="LXP1747" s="143"/>
      <c r="LXQ1747" s="143"/>
      <c r="LXR1747" s="143"/>
      <c r="LXS1747" s="143"/>
      <c r="LXT1747" s="143"/>
      <c r="LXU1747" s="143"/>
      <c r="LXV1747" s="143"/>
      <c r="LXW1747" s="143"/>
      <c r="LXX1747" s="143"/>
      <c r="LXY1747" s="143"/>
      <c r="LXZ1747" s="143"/>
      <c r="LYA1747" s="143"/>
      <c r="LYB1747" s="143"/>
      <c r="LYC1747" s="143"/>
      <c r="LYD1747" s="143"/>
      <c r="LYE1747" s="143"/>
      <c r="LYF1747" s="143"/>
      <c r="LYG1747" s="143"/>
      <c r="LYH1747" s="143"/>
      <c r="LYI1747" s="143"/>
      <c r="LYJ1747" s="143"/>
      <c r="LYK1747" s="143"/>
      <c r="LYL1747" s="143"/>
      <c r="LYM1747" s="143"/>
      <c r="LYN1747" s="143"/>
      <c r="LYO1747" s="143"/>
      <c r="LYP1747" s="143"/>
      <c r="LYQ1747" s="143"/>
      <c r="LYR1747" s="143"/>
      <c r="LYS1747" s="143"/>
      <c r="LYT1747" s="143"/>
      <c r="LYU1747" s="143"/>
      <c r="LYV1747" s="143"/>
      <c r="LYW1747" s="143"/>
      <c r="LYX1747" s="143"/>
      <c r="LYY1747" s="143"/>
      <c r="LYZ1747" s="143"/>
      <c r="LZA1747" s="143"/>
      <c r="LZB1747" s="143"/>
      <c r="LZC1747" s="143"/>
      <c r="LZD1747" s="143"/>
      <c r="LZE1747" s="143"/>
      <c r="LZF1747" s="143"/>
      <c r="LZG1747" s="143"/>
      <c r="LZH1747" s="143"/>
      <c r="LZI1747" s="143"/>
      <c r="LZJ1747" s="143"/>
      <c r="LZK1747" s="143"/>
      <c r="LZL1747" s="143"/>
      <c r="LZM1747" s="143"/>
      <c r="LZN1747" s="143"/>
      <c r="LZO1747" s="143"/>
      <c r="LZP1747" s="143"/>
      <c r="LZQ1747" s="143"/>
      <c r="LZR1747" s="143"/>
      <c r="LZS1747" s="143"/>
      <c r="LZT1747" s="143"/>
      <c r="LZU1747" s="143"/>
      <c r="LZV1747" s="143"/>
      <c r="LZW1747" s="143"/>
      <c r="LZX1747" s="143"/>
      <c r="LZY1747" s="143"/>
      <c r="LZZ1747" s="143"/>
      <c r="MAA1747" s="143"/>
      <c r="MAB1747" s="143"/>
      <c r="MAC1747" s="143"/>
      <c r="MAD1747" s="143"/>
      <c r="MAE1747" s="143"/>
      <c r="MAF1747" s="143"/>
      <c r="MAG1747" s="143"/>
      <c r="MAH1747" s="143"/>
      <c r="MAI1747" s="143"/>
      <c r="MAJ1747" s="143"/>
      <c r="MAK1747" s="143"/>
      <c r="MAL1747" s="143"/>
      <c r="MAM1747" s="143"/>
      <c r="MAN1747" s="143"/>
      <c r="MAO1747" s="143"/>
      <c r="MAP1747" s="143"/>
      <c r="MAQ1747" s="143"/>
      <c r="MAR1747" s="143"/>
      <c r="MAS1747" s="143"/>
      <c r="MAT1747" s="143"/>
      <c r="MAU1747" s="143"/>
      <c r="MAV1747" s="143"/>
      <c r="MAW1747" s="143"/>
      <c r="MAX1747" s="143"/>
      <c r="MAY1747" s="143"/>
      <c r="MAZ1747" s="143"/>
      <c r="MBA1747" s="143"/>
      <c r="MBB1747" s="143"/>
      <c r="MBC1747" s="143"/>
      <c r="MBD1747" s="143"/>
      <c r="MBE1747" s="143"/>
      <c r="MBF1747" s="143"/>
      <c r="MBG1747" s="143"/>
      <c r="MBH1747" s="143"/>
      <c r="MBI1747" s="143"/>
      <c r="MBJ1747" s="143"/>
      <c r="MBK1747" s="143"/>
      <c r="MBL1747" s="143"/>
      <c r="MBM1747" s="143"/>
      <c r="MBN1747" s="143"/>
      <c r="MBO1747" s="143"/>
      <c r="MBP1747" s="143"/>
      <c r="MBQ1747" s="143"/>
      <c r="MBR1747" s="143"/>
      <c r="MBS1747" s="143"/>
      <c r="MBT1747" s="143"/>
      <c r="MBU1747" s="143"/>
      <c r="MBV1747" s="143"/>
      <c r="MBW1747" s="143"/>
      <c r="MBX1747" s="143"/>
      <c r="MBY1747" s="143"/>
      <c r="MBZ1747" s="143"/>
      <c r="MCA1747" s="143"/>
      <c r="MCB1747" s="143"/>
      <c r="MCC1747" s="143"/>
      <c r="MCD1747" s="143"/>
      <c r="MCE1747" s="143"/>
      <c r="MCF1747" s="143"/>
      <c r="MCG1747" s="143"/>
      <c r="MCH1747" s="143"/>
      <c r="MCI1747" s="143"/>
      <c r="MCJ1747" s="143"/>
      <c r="MCK1747" s="143"/>
      <c r="MCL1747" s="143"/>
      <c r="MCM1747" s="143"/>
      <c r="MCN1747" s="143"/>
      <c r="MCO1747" s="143"/>
      <c r="MCP1747" s="143"/>
      <c r="MCQ1747" s="143"/>
      <c r="MCR1747" s="143"/>
      <c r="MCS1747" s="143"/>
      <c r="MCT1747" s="143"/>
      <c r="MCU1747" s="143"/>
      <c r="MCV1747" s="143"/>
      <c r="MCW1747" s="143"/>
      <c r="MCX1747" s="143"/>
      <c r="MCY1747" s="143"/>
      <c r="MCZ1747" s="143"/>
      <c r="MDA1747" s="143"/>
      <c r="MDB1747" s="143"/>
      <c r="MDC1747" s="143"/>
      <c r="MDD1747" s="143"/>
      <c r="MDE1747" s="143"/>
      <c r="MDF1747" s="143"/>
      <c r="MDG1747" s="143"/>
      <c r="MDH1747" s="143"/>
      <c r="MDI1747" s="143"/>
      <c r="MDJ1747" s="143"/>
      <c r="MDK1747" s="143"/>
      <c r="MDL1747" s="143"/>
      <c r="MDM1747" s="143"/>
      <c r="MDN1747" s="143"/>
      <c r="MDO1747" s="143"/>
      <c r="MDP1747" s="143"/>
      <c r="MDQ1747" s="143"/>
      <c r="MDR1747" s="143"/>
      <c r="MDS1747" s="143"/>
      <c r="MDT1747" s="143"/>
      <c r="MDU1747" s="143"/>
      <c r="MDV1747" s="143"/>
      <c r="MDW1747" s="143"/>
      <c r="MDX1747" s="143"/>
      <c r="MDY1747" s="143"/>
      <c r="MDZ1747" s="143"/>
      <c r="MEA1747" s="143"/>
      <c r="MEB1747" s="143"/>
      <c r="MEC1747" s="143"/>
      <c r="MED1747" s="143"/>
      <c r="MEE1747" s="143"/>
      <c r="MEF1747" s="143"/>
      <c r="MEG1747" s="143"/>
      <c r="MEH1747" s="143"/>
      <c r="MEI1747" s="143"/>
      <c r="MEJ1747" s="143"/>
      <c r="MEK1747" s="143"/>
      <c r="MEL1747" s="143"/>
      <c r="MEM1747" s="143"/>
      <c r="MEN1747" s="143"/>
      <c r="MEO1747" s="143"/>
      <c r="MEP1747" s="143"/>
      <c r="MEQ1747" s="143"/>
      <c r="MER1747" s="143"/>
      <c r="MES1747" s="143"/>
      <c r="MET1747" s="143"/>
      <c r="MEU1747" s="143"/>
      <c r="MEV1747" s="143"/>
      <c r="MEW1747" s="143"/>
      <c r="MEX1747" s="143"/>
      <c r="MEY1747" s="143"/>
      <c r="MEZ1747" s="143"/>
      <c r="MFA1747" s="143"/>
      <c r="MFB1747" s="143"/>
      <c r="MFC1747" s="143"/>
      <c r="MFD1747" s="143"/>
      <c r="MFE1747" s="143"/>
      <c r="MFF1747" s="143"/>
      <c r="MFG1747" s="143"/>
      <c r="MFH1747" s="143"/>
      <c r="MFI1747" s="143"/>
      <c r="MFJ1747" s="143"/>
      <c r="MFK1747" s="143"/>
      <c r="MFL1747" s="143"/>
      <c r="MFM1747" s="143"/>
      <c r="MFN1747" s="143"/>
      <c r="MFO1747" s="143"/>
      <c r="MFP1747" s="143"/>
      <c r="MFQ1747" s="143"/>
      <c r="MFR1747" s="143"/>
      <c r="MFS1747" s="143"/>
      <c r="MFT1747" s="143"/>
      <c r="MFU1747" s="143"/>
      <c r="MFV1747" s="143"/>
      <c r="MFW1747" s="143"/>
      <c r="MFX1747" s="143"/>
      <c r="MFY1747" s="143"/>
      <c r="MFZ1747" s="143"/>
      <c r="MGA1747" s="143"/>
      <c r="MGB1747" s="143"/>
      <c r="MGC1747" s="143"/>
      <c r="MGD1747" s="143"/>
      <c r="MGE1747" s="143"/>
      <c r="MGF1747" s="143"/>
      <c r="MGG1747" s="143"/>
      <c r="MGH1747" s="143"/>
      <c r="MGI1747" s="143"/>
      <c r="MGJ1747" s="143"/>
      <c r="MGK1747" s="143"/>
      <c r="MGL1747" s="143"/>
      <c r="MGM1747" s="143"/>
      <c r="MGN1747" s="143"/>
      <c r="MGO1747" s="143"/>
      <c r="MGP1747" s="143"/>
      <c r="MGQ1747" s="143"/>
      <c r="MGR1747" s="143"/>
      <c r="MGS1747" s="143"/>
      <c r="MGT1747" s="143"/>
      <c r="MGU1747" s="143"/>
      <c r="MGV1747" s="143"/>
      <c r="MGW1747" s="143"/>
      <c r="MGX1747" s="143"/>
      <c r="MGY1747" s="143"/>
      <c r="MGZ1747" s="143"/>
      <c r="MHA1747" s="143"/>
      <c r="MHB1747" s="143"/>
      <c r="MHC1747" s="143"/>
      <c r="MHD1747" s="143"/>
      <c r="MHE1747" s="143"/>
      <c r="MHF1747" s="143"/>
      <c r="MHG1747" s="143"/>
      <c r="MHH1747" s="143"/>
      <c r="MHI1747" s="143"/>
      <c r="MHJ1747" s="143"/>
      <c r="MHK1747" s="143"/>
      <c r="MHL1747" s="143"/>
      <c r="MHM1747" s="143"/>
      <c r="MHN1747" s="143"/>
      <c r="MHO1747" s="143"/>
      <c r="MHP1747" s="143"/>
      <c r="MHQ1747" s="143"/>
      <c r="MHR1747" s="143"/>
      <c r="MHS1747" s="143"/>
      <c r="MHT1747" s="143"/>
      <c r="MHU1747" s="143"/>
      <c r="MHV1747" s="143"/>
      <c r="MHW1747" s="143"/>
      <c r="MHX1747" s="143"/>
      <c r="MHY1747" s="143"/>
      <c r="MHZ1747" s="143"/>
      <c r="MIA1747" s="143"/>
      <c r="MIB1747" s="143"/>
      <c r="MIC1747" s="143"/>
      <c r="MID1747" s="143"/>
      <c r="MIE1747" s="143"/>
      <c r="MIF1747" s="143"/>
      <c r="MIG1747" s="143"/>
      <c r="MIH1747" s="143"/>
      <c r="MII1747" s="143"/>
      <c r="MIJ1747" s="143"/>
      <c r="MIK1747" s="143"/>
      <c r="MIL1747" s="143"/>
      <c r="MIM1747" s="143"/>
      <c r="MIN1747" s="143"/>
      <c r="MIO1747" s="143"/>
      <c r="MIP1747" s="143"/>
      <c r="MIQ1747" s="143"/>
      <c r="MIR1747" s="143"/>
      <c r="MIS1747" s="143"/>
      <c r="MIT1747" s="143"/>
      <c r="MIU1747" s="143"/>
      <c r="MIV1747" s="143"/>
      <c r="MIW1747" s="143"/>
      <c r="MIX1747" s="143"/>
      <c r="MIY1747" s="143"/>
      <c r="MIZ1747" s="143"/>
      <c r="MJA1747" s="143"/>
      <c r="MJB1747" s="143"/>
      <c r="MJC1747" s="143"/>
      <c r="MJD1747" s="143"/>
      <c r="MJE1747" s="143"/>
      <c r="MJF1747" s="143"/>
      <c r="MJG1747" s="143"/>
      <c r="MJH1747" s="143"/>
      <c r="MJI1747" s="143"/>
      <c r="MJJ1747" s="143"/>
      <c r="MJK1747" s="143"/>
      <c r="MJL1747" s="143"/>
      <c r="MJM1747" s="143"/>
      <c r="MJN1747" s="143"/>
      <c r="MJO1747" s="143"/>
      <c r="MJP1747" s="143"/>
      <c r="MJQ1747" s="143"/>
      <c r="MJR1747" s="143"/>
      <c r="MJS1747" s="143"/>
      <c r="MJT1747" s="143"/>
      <c r="MJU1747" s="143"/>
      <c r="MJV1747" s="143"/>
      <c r="MJW1747" s="143"/>
      <c r="MJX1747" s="143"/>
      <c r="MJY1747" s="143"/>
      <c r="MJZ1747" s="143"/>
      <c r="MKA1747" s="143"/>
      <c r="MKB1747" s="143"/>
      <c r="MKC1747" s="143"/>
      <c r="MKD1747" s="143"/>
      <c r="MKE1747" s="143"/>
      <c r="MKF1747" s="143"/>
      <c r="MKG1747" s="143"/>
      <c r="MKH1747" s="143"/>
      <c r="MKI1747" s="143"/>
      <c r="MKJ1747" s="143"/>
      <c r="MKK1747" s="143"/>
      <c r="MKL1747" s="143"/>
      <c r="MKM1747" s="143"/>
      <c r="MKN1747" s="143"/>
      <c r="MKO1747" s="143"/>
      <c r="MKP1747" s="143"/>
      <c r="MKQ1747" s="143"/>
      <c r="MKR1747" s="143"/>
      <c r="MKS1747" s="143"/>
      <c r="MKT1747" s="143"/>
      <c r="MKU1747" s="143"/>
      <c r="MKV1747" s="143"/>
      <c r="MKW1747" s="143"/>
      <c r="MKX1747" s="143"/>
      <c r="MKY1747" s="143"/>
      <c r="MKZ1747" s="143"/>
      <c r="MLA1747" s="143"/>
      <c r="MLB1747" s="143"/>
      <c r="MLC1747" s="143"/>
      <c r="MLD1747" s="143"/>
      <c r="MLE1747" s="143"/>
      <c r="MLF1747" s="143"/>
      <c r="MLG1747" s="143"/>
      <c r="MLH1747" s="143"/>
      <c r="MLI1747" s="143"/>
      <c r="MLJ1747" s="143"/>
      <c r="MLK1747" s="143"/>
      <c r="MLL1747" s="143"/>
      <c r="MLM1747" s="143"/>
      <c r="MLN1747" s="143"/>
      <c r="MLO1747" s="143"/>
      <c r="MLP1747" s="143"/>
      <c r="MLQ1747" s="143"/>
      <c r="MLR1747" s="143"/>
      <c r="MLS1747" s="143"/>
      <c r="MLT1747" s="143"/>
      <c r="MLU1747" s="143"/>
      <c r="MLV1747" s="143"/>
      <c r="MLW1747" s="143"/>
      <c r="MLX1747" s="143"/>
      <c r="MLY1747" s="143"/>
      <c r="MLZ1747" s="143"/>
      <c r="MMA1747" s="143"/>
      <c r="MMB1747" s="143"/>
      <c r="MMC1747" s="143"/>
      <c r="MMD1747" s="143"/>
      <c r="MME1747" s="143"/>
      <c r="MMF1747" s="143"/>
      <c r="MMG1747" s="143"/>
      <c r="MMH1747" s="143"/>
      <c r="MMI1747" s="143"/>
      <c r="MMJ1747" s="143"/>
      <c r="MMK1747" s="143"/>
      <c r="MML1747" s="143"/>
      <c r="MMM1747" s="143"/>
      <c r="MMN1747" s="143"/>
      <c r="MMO1747" s="143"/>
      <c r="MMP1747" s="143"/>
      <c r="MMQ1747" s="143"/>
      <c r="MMR1747" s="143"/>
      <c r="MMS1747" s="143"/>
      <c r="MMT1747" s="143"/>
      <c r="MMU1747" s="143"/>
      <c r="MMV1747" s="143"/>
      <c r="MMW1747" s="143"/>
      <c r="MMX1747" s="143"/>
      <c r="MMY1747" s="143"/>
      <c r="MMZ1747" s="143"/>
      <c r="MNA1747" s="143"/>
      <c r="MNB1747" s="143"/>
      <c r="MNC1747" s="143"/>
      <c r="MND1747" s="143"/>
      <c r="MNE1747" s="143"/>
      <c r="MNF1747" s="143"/>
      <c r="MNG1747" s="143"/>
      <c r="MNH1747" s="143"/>
      <c r="MNI1747" s="143"/>
      <c r="MNJ1747" s="143"/>
      <c r="MNK1747" s="143"/>
      <c r="MNL1747" s="143"/>
      <c r="MNM1747" s="143"/>
      <c r="MNN1747" s="143"/>
      <c r="MNO1747" s="143"/>
      <c r="MNP1747" s="143"/>
      <c r="MNQ1747" s="143"/>
      <c r="MNR1747" s="143"/>
      <c r="MNS1747" s="143"/>
      <c r="MNT1747" s="143"/>
      <c r="MNU1747" s="143"/>
      <c r="MNV1747" s="143"/>
      <c r="MNW1747" s="143"/>
      <c r="MNX1747" s="143"/>
      <c r="MNY1747" s="143"/>
      <c r="MNZ1747" s="143"/>
      <c r="MOA1747" s="143"/>
      <c r="MOB1747" s="143"/>
      <c r="MOC1747" s="143"/>
      <c r="MOD1747" s="143"/>
      <c r="MOE1747" s="143"/>
      <c r="MOF1747" s="143"/>
      <c r="MOG1747" s="143"/>
      <c r="MOH1747" s="143"/>
      <c r="MOI1747" s="143"/>
      <c r="MOJ1747" s="143"/>
      <c r="MOK1747" s="143"/>
      <c r="MOL1747" s="143"/>
      <c r="MOM1747" s="143"/>
      <c r="MON1747" s="143"/>
      <c r="MOO1747" s="143"/>
      <c r="MOP1747" s="143"/>
      <c r="MOQ1747" s="143"/>
      <c r="MOR1747" s="143"/>
      <c r="MOS1747" s="143"/>
      <c r="MOT1747" s="143"/>
      <c r="MOU1747" s="143"/>
      <c r="MOV1747" s="143"/>
      <c r="MOW1747" s="143"/>
      <c r="MOX1747" s="143"/>
      <c r="MOY1747" s="143"/>
      <c r="MOZ1747" s="143"/>
      <c r="MPA1747" s="143"/>
      <c r="MPB1747" s="143"/>
      <c r="MPC1747" s="143"/>
      <c r="MPD1747" s="143"/>
      <c r="MPE1747" s="143"/>
      <c r="MPF1747" s="143"/>
      <c r="MPG1747" s="143"/>
      <c r="MPH1747" s="143"/>
      <c r="MPI1747" s="143"/>
      <c r="MPJ1747" s="143"/>
      <c r="MPK1747" s="143"/>
      <c r="MPL1747" s="143"/>
      <c r="MPM1747" s="143"/>
      <c r="MPN1747" s="143"/>
      <c r="MPO1747" s="143"/>
      <c r="MPP1747" s="143"/>
      <c r="MPQ1747" s="143"/>
      <c r="MPR1747" s="143"/>
      <c r="MPS1747" s="143"/>
      <c r="MPT1747" s="143"/>
      <c r="MPU1747" s="143"/>
      <c r="MPV1747" s="143"/>
      <c r="MPW1747" s="143"/>
      <c r="MPX1747" s="143"/>
      <c r="MPY1747" s="143"/>
      <c r="MPZ1747" s="143"/>
      <c r="MQA1747" s="143"/>
      <c r="MQB1747" s="143"/>
      <c r="MQC1747" s="143"/>
      <c r="MQD1747" s="143"/>
      <c r="MQE1747" s="143"/>
      <c r="MQF1747" s="143"/>
      <c r="MQG1747" s="143"/>
      <c r="MQH1747" s="143"/>
      <c r="MQI1747" s="143"/>
      <c r="MQJ1747" s="143"/>
      <c r="MQK1747" s="143"/>
      <c r="MQL1747" s="143"/>
      <c r="MQM1747" s="143"/>
      <c r="MQN1747" s="143"/>
      <c r="MQO1747" s="143"/>
      <c r="MQP1747" s="143"/>
      <c r="MQQ1747" s="143"/>
      <c r="MQR1747" s="143"/>
      <c r="MQS1747" s="143"/>
      <c r="MQT1747" s="143"/>
      <c r="MQU1747" s="143"/>
      <c r="MQV1747" s="143"/>
      <c r="MQW1747" s="143"/>
      <c r="MQX1747" s="143"/>
      <c r="MQY1747" s="143"/>
      <c r="MQZ1747" s="143"/>
      <c r="MRA1747" s="143"/>
      <c r="MRB1747" s="143"/>
      <c r="MRC1747" s="143"/>
      <c r="MRD1747" s="143"/>
      <c r="MRE1747" s="143"/>
      <c r="MRF1747" s="143"/>
      <c r="MRG1747" s="143"/>
      <c r="MRH1747" s="143"/>
      <c r="MRI1747" s="143"/>
      <c r="MRJ1747" s="143"/>
      <c r="MRK1747" s="143"/>
      <c r="MRL1747" s="143"/>
      <c r="MRM1747" s="143"/>
      <c r="MRN1747" s="143"/>
      <c r="MRO1747" s="143"/>
      <c r="MRP1747" s="143"/>
      <c r="MRQ1747" s="143"/>
      <c r="MRR1747" s="143"/>
      <c r="MRS1747" s="143"/>
      <c r="MRT1747" s="143"/>
      <c r="MRU1747" s="143"/>
      <c r="MRV1747" s="143"/>
      <c r="MRW1747" s="143"/>
      <c r="MRX1747" s="143"/>
      <c r="MRY1747" s="143"/>
      <c r="MRZ1747" s="143"/>
      <c r="MSA1747" s="143"/>
      <c r="MSB1747" s="143"/>
      <c r="MSC1747" s="143"/>
      <c r="MSD1747" s="143"/>
      <c r="MSE1747" s="143"/>
      <c r="MSF1747" s="143"/>
      <c r="MSG1747" s="143"/>
      <c r="MSH1747" s="143"/>
      <c r="MSI1747" s="143"/>
      <c r="MSJ1747" s="143"/>
      <c r="MSK1747" s="143"/>
      <c r="MSL1747" s="143"/>
      <c r="MSM1747" s="143"/>
      <c r="MSN1747" s="143"/>
      <c r="MSO1747" s="143"/>
      <c r="MSP1747" s="143"/>
      <c r="MSQ1747" s="143"/>
      <c r="MSR1747" s="143"/>
      <c r="MSS1747" s="143"/>
      <c r="MST1747" s="143"/>
      <c r="MSU1747" s="143"/>
      <c r="MSV1747" s="143"/>
      <c r="MSW1747" s="143"/>
      <c r="MSX1747" s="143"/>
      <c r="MSY1747" s="143"/>
      <c r="MSZ1747" s="143"/>
      <c r="MTA1747" s="143"/>
      <c r="MTB1747" s="143"/>
      <c r="MTC1747" s="143"/>
      <c r="MTD1747" s="143"/>
      <c r="MTE1747" s="143"/>
      <c r="MTF1747" s="143"/>
      <c r="MTG1747" s="143"/>
      <c r="MTH1747" s="143"/>
      <c r="MTI1747" s="143"/>
      <c r="MTJ1747" s="143"/>
      <c r="MTK1747" s="143"/>
      <c r="MTL1747" s="143"/>
      <c r="MTM1747" s="143"/>
      <c r="MTN1747" s="143"/>
      <c r="MTO1747" s="143"/>
      <c r="MTP1747" s="143"/>
      <c r="MTQ1747" s="143"/>
      <c r="MTR1747" s="143"/>
      <c r="MTS1747" s="143"/>
      <c r="MTT1747" s="143"/>
      <c r="MTU1747" s="143"/>
      <c r="MTV1747" s="143"/>
      <c r="MTW1747" s="143"/>
      <c r="MTX1747" s="143"/>
      <c r="MTY1747" s="143"/>
      <c r="MTZ1747" s="143"/>
      <c r="MUA1747" s="143"/>
      <c r="MUB1747" s="143"/>
      <c r="MUC1747" s="143"/>
      <c r="MUD1747" s="143"/>
      <c r="MUE1747" s="143"/>
      <c r="MUF1747" s="143"/>
      <c r="MUG1747" s="143"/>
      <c r="MUH1747" s="143"/>
      <c r="MUI1747" s="143"/>
      <c r="MUJ1747" s="143"/>
      <c r="MUK1747" s="143"/>
      <c r="MUL1747" s="143"/>
      <c r="MUM1747" s="143"/>
      <c r="MUN1747" s="143"/>
      <c r="MUO1747" s="143"/>
      <c r="MUP1747" s="143"/>
      <c r="MUQ1747" s="143"/>
      <c r="MUR1747" s="143"/>
      <c r="MUS1747" s="143"/>
      <c r="MUT1747" s="143"/>
      <c r="MUU1747" s="143"/>
      <c r="MUV1747" s="143"/>
      <c r="MUW1747" s="143"/>
      <c r="MUX1747" s="143"/>
      <c r="MUY1747" s="143"/>
      <c r="MUZ1747" s="143"/>
      <c r="MVA1747" s="143"/>
      <c r="MVB1747" s="143"/>
      <c r="MVC1747" s="143"/>
      <c r="MVD1747" s="143"/>
      <c r="MVE1747" s="143"/>
      <c r="MVF1747" s="143"/>
      <c r="MVG1747" s="143"/>
      <c r="MVH1747" s="143"/>
      <c r="MVI1747" s="143"/>
      <c r="MVJ1747" s="143"/>
      <c r="MVK1747" s="143"/>
      <c r="MVL1747" s="143"/>
      <c r="MVM1747" s="143"/>
      <c r="MVN1747" s="143"/>
      <c r="MVO1747" s="143"/>
      <c r="MVP1747" s="143"/>
      <c r="MVQ1747" s="143"/>
      <c r="MVR1747" s="143"/>
      <c r="MVS1747" s="143"/>
      <c r="MVT1747" s="143"/>
      <c r="MVU1747" s="143"/>
      <c r="MVV1747" s="143"/>
      <c r="MVW1747" s="143"/>
      <c r="MVX1747" s="143"/>
      <c r="MVY1747" s="143"/>
      <c r="MVZ1747" s="143"/>
      <c r="MWA1747" s="143"/>
      <c r="MWB1747" s="143"/>
      <c r="MWC1747" s="143"/>
      <c r="MWD1747" s="143"/>
      <c r="MWE1747" s="143"/>
      <c r="MWF1747" s="143"/>
      <c r="MWG1747" s="143"/>
      <c r="MWH1747" s="143"/>
      <c r="MWI1747" s="143"/>
      <c r="MWJ1747" s="143"/>
      <c r="MWK1747" s="143"/>
      <c r="MWL1747" s="143"/>
      <c r="MWM1747" s="143"/>
      <c r="MWN1747" s="143"/>
      <c r="MWO1747" s="143"/>
      <c r="MWP1747" s="143"/>
      <c r="MWQ1747" s="143"/>
      <c r="MWR1747" s="143"/>
      <c r="MWS1747" s="143"/>
      <c r="MWT1747" s="143"/>
      <c r="MWU1747" s="143"/>
      <c r="MWV1747" s="143"/>
      <c r="MWW1747" s="143"/>
      <c r="MWX1747" s="143"/>
      <c r="MWY1747" s="143"/>
      <c r="MWZ1747" s="143"/>
      <c r="MXA1747" s="143"/>
      <c r="MXB1747" s="143"/>
      <c r="MXC1747" s="143"/>
      <c r="MXD1747" s="143"/>
      <c r="MXE1747" s="143"/>
      <c r="MXF1747" s="143"/>
      <c r="MXG1747" s="143"/>
      <c r="MXH1747" s="143"/>
      <c r="MXI1747" s="143"/>
      <c r="MXJ1747" s="143"/>
      <c r="MXK1747" s="143"/>
      <c r="MXL1747" s="143"/>
      <c r="MXM1747" s="143"/>
      <c r="MXN1747" s="143"/>
      <c r="MXO1747" s="143"/>
      <c r="MXP1747" s="143"/>
      <c r="MXQ1747" s="143"/>
      <c r="MXR1747" s="143"/>
      <c r="MXS1747" s="143"/>
      <c r="MXT1747" s="143"/>
      <c r="MXU1747" s="143"/>
      <c r="MXV1747" s="143"/>
      <c r="MXW1747" s="143"/>
      <c r="MXX1747" s="143"/>
      <c r="MXY1747" s="143"/>
      <c r="MXZ1747" s="143"/>
      <c r="MYA1747" s="143"/>
      <c r="MYB1747" s="143"/>
      <c r="MYC1747" s="143"/>
      <c r="MYD1747" s="143"/>
      <c r="MYE1747" s="143"/>
      <c r="MYF1747" s="143"/>
      <c r="MYG1747" s="143"/>
      <c r="MYH1747" s="143"/>
      <c r="MYI1747" s="143"/>
      <c r="MYJ1747" s="143"/>
      <c r="MYK1747" s="143"/>
      <c r="MYL1747" s="143"/>
      <c r="MYM1747" s="143"/>
      <c r="MYN1747" s="143"/>
      <c r="MYO1747" s="143"/>
      <c r="MYP1747" s="143"/>
      <c r="MYQ1747" s="143"/>
      <c r="MYR1747" s="143"/>
      <c r="MYS1747" s="143"/>
      <c r="MYT1747" s="143"/>
      <c r="MYU1747" s="143"/>
      <c r="MYV1747" s="143"/>
      <c r="MYW1747" s="143"/>
      <c r="MYX1747" s="143"/>
      <c r="MYY1747" s="143"/>
      <c r="MYZ1747" s="143"/>
      <c r="MZA1747" s="143"/>
      <c r="MZB1747" s="143"/>
      <c r="MZC1747" s="143"/>
      <c r="MZD1747" s="143"/>
      <c r="MZE1747" s="143"/>
      <c r="MZF1747" s="143"/>
      <c r="MZG1747" s="143"/>
      <c r="MZH1747" s="143"/>
      <c r="MZI1747" s="143"/>
      <c r="MZJ1747" s="143"/>
      <c r="MZK1747" s="143"/>
      <c r="MZL1747" s="143"/>
      <c r="MZM1747" s="143"/>
      <c r="MZN1747" s="143"/>
      <c r="MZO1747" s="143"/>
      <c r="MZP1747" s="143"/>
      <c r="MZQ1747" s="143"/>
      <c r="MZR1747" s="143"/>
      <c r="MZS1747" s="143"/>
      <c r="MZT1747" s="143"/>
      <c r="MZU1747" s="143"/>
      <c r="MZV1747" s="143"/>
      <c r="MZW1747" s="143"/>
      <c r="MZX1747" s="143"/>
      <c r="MZY1747" s="143"/>
      <c r="MZZ1747" s="143"/>
      <c r="NAA1747" s="143"/>
      <c r="NAB1747" s="143"/>
      <c r="NAC1747" s="143"/>
      <c r="NAD1747" s="143"/>
      <c r="NAE1747" s="143"/>
      <c r="NAF1747" s="143"/>
      <c r="NAG1747" s="143"/>
      <c r="NAH1747" s="143"/>
      <c r="NAI1747" s="143"/>
      <c r="NAJ1747" s="143"/>
      <c r="NAK1747" s="143"/>
      <c r="NAL1747" s="143"/>
      <c r="NAM1747" s="143"/>
      <c r="NAN1747" s="143"/>
      <c r="NAO1747" s="143"/>
      <c r="NAP1747" s="143"/>
      <c r="NAQ1747" s="143"/>
      <c r="NAR1747" s="143"/>
      <c r="NAS1747" s="143"/>
      <c r="NAT1747" s="143"/>
      <c r="NAU1747" s="143"/>
      <c r="NAV1747" s="143"/>
      <c r="NAW1747" s="143"/>
      <c r="NAX1747" s="143"/>
      <c r="NAY1747" s="143"/>
      <c r="NAZ1747" s="143"/>
      <c r="NBA1747" s="143"/>
      <c r="NBB1747" s="143"/>
      <c r="NBC1747" s="143"/>
      <c r="NBD1747" s="143"/>
      <c r="NBE1747" s="143"/>
      <c r="NBF1747" s="143"/>
      <c r="NBG1747" s="143"/>
      <c r="NBH1747" s="143"/>
      <c r="NBI1747" s="143"/>
      <c r="NBJ1747" s="143"/>
      <c r="NBK1747" s="143"/>
      <c r="NBL1747" s="143"/>
      <c r="NBM1747" s="143"/>
      <c r="NBN1747" s="143"/>
      <c r="NBO1747" s="143"/>
      <c r="NBP1747" s="143"/>
      <c r="NBQ1747" s="143"/>
      <c r="NBR1747" s="143"/>
      <c r="NBS1747" s="143"/>
      <c r="NBT1747" s="143"/>
      <c r="NBU1747" s="143"/>
      <c r="NBV1747" s="143"/>
      <c r="NBW1747" s="143"/>
      <c r="NBX1747" s="143"/>
      <c r="NBY1747" s="143"/>
      <c r="NBZ1747" s="143"/>
      <c r="NCA1747" s="143"/>
      <c r="NCB1747" s="143"/>
      <c r="NCC1747" s="143"/>
      <c r="NCD1747" s="143"/>
      <c r="NCE1747" s="143"/>
      <c r="NCF1747" s="143"/>
      <c r="NCG1747" s="143"/>
      <c r="NCH1747" s="143"/>
      <c r="NCI1747" s="143"/>
      <c r="NCJ1747" s="143"/>
      <c r="NCK1747" s="143"/>
      <c r="NCL1747" s="143"/>
      <c r="NCM1747" s="143"/>
      <c r="NCN1747" s="143"/>
      <c r="NCO1747" s="143"/>
      <c r="NCP1747" s="143"/>
      <c r="NCQ1747" s="143"/>
      <c r="NCR1747" s="143"/>
      <c r="NCS1747" s="143"/>
      <c r="NCT1747" s="143"/>
      <c r="NCU1747" s="143"/>
      <c r="NCV1747" s="143"/>
      <c r="NCW1747" s="143"/>
      <c r="NCX1747" s="143"/>
      <c r="NCY1747" s="143"/>
      <c r="NCZ1747" s="143"/>
      <c r="NDA1747" s="143"/>
      <c r="NDB1747" s="143"/>
      <c r="NDC1747" s="143"/>
      <c r="NDD1747" s="143"/>
      <c r="NDE1747" s="143"/>
      <c r="NDF1747" s="143"/>
      <c r="NDG1747" s="143"/>
      <c r="NDH1747" s="143"/>
      <c r="NDI1747" s="143"/>
      <c r="NDJ1747" s="143"/>
      <c r="NDK1747" s="143"/>
      <c r="NDL1747" s="143"/>
      <c r="NDM1747" s="143"/>
      <c r="NDN1747" s="143"/>
      <c r="NDO1747" s="143"/>
      <c r="NDP1747" s="143"/>
      <c r="NDQ1747" s="143"/>
      <c r="NDR1747" s="143"/>
      <c r="NDS1747" s="143"/>
      <c r="NDT1747" s="143"/>
      <c r="NDU1747" s="143"/>
      <c r="NDV1747" s="143"/>
      <c r="NDW1747" s="143"/>
      <c r="NDX1747" s="143"/>
      <c r="NDY1747" s="143"/>
      <c r="NDZ1747" s="143"/>
      <c r="NEA1747" s="143"/>
      <c r="NEB1747" s="143"/>
      <c r="NEC1747" s="143"/>
      <c r="NED1747" s="143"/>
      <c r="NEE1747" s="143"/>
      <c r="NEF1747" s="143"/>
      <c r="NEG1747" s="143"/>
      <c r="NEH1747" s="143"/>
      <c r="NEI1747" s="143"/>
      <c r="NEJ1747" s="143"/>
      <c r="NEK1747" s="143"/>
      <c r="NEL1747" s="143"/>
      <c r="NEM1747" s="143"/>
      <c r="NEN1747" s="143"/>
      <c r="NEO1747" s="143"/>
      <c r="NEP1747" s="143"/>
      <c r="NEQ1747" s="143"/>
      <c r="NER1747" s="143"/>
      <c r="NES1747" s="143"/>
      <c r="NET1747" s="143"/>
      <c r="NEU1747" s="143"/>
      <c r="NEV1747" s="143"/>
      <c r="NEW1747" s="143"/>
      <c r="NEX1747" s="143"/>
      <c r="NEY1747" s="143"/>
      <c r="NEZ1747" s="143"/>
      <c r="NFA1747" s="143"/>
      <c r="NFB1747" s="143"/>
      <c r="NFC1747" s="143"/>
      <c r="NFD1747" s="143"/>
      <c r="NFE1747" s="143"/>
      <c r="NFF1747" s="143"/>
      <c r="NFG1747" s="143"/>
      <c r="NFH1747" s="143"/>
      <c r="NFI1747" s="143"/>
      <c r="NFJ1747" s="143"/>
      <c r="NFK1747" s="143"/>
      <c r="NFL1747" s="143"/>
      <c r="NFM1747" s="143"/>
      <c r="NFN1747" s="143"/>
      <c r="NFO1747" s="143"/>
      <c r="NFP1747" s="143"/>
      <c r="NFQ1747" s="143"/>
      <c r="NFR1747" s="143"/>
      <c r="NFS1747" s="143"/>
      <c r="NFT1747" s="143"/>
      <c r="NFU1747" s="143"/>
      <c r="NFV1747" s="143"/>
      <c r="NFW1747" s="143"/>
      <c r="NFX1747" s="143"/>
      <c r="NFY1747" s="143"/>
      <c r="NFZ1747" s="143"/>
      <c r="NGA1747" s="143"/>
      <c r="NGB1747" s="143"/>
      <c r="NGC1747" s="143"/>
      <c r="NGD1747" s="143"/>
      <c r="NGE1747" s="143"/>
      <c r="NGF1747" s="143"/>
      <c r="NGG1747" s="143"/>
      <c r="NGH1747" s="143"/>
      <c r="NGI1747" s="143"/>
      <c r="NGJ1747" s="143"/>
      <c r="NGK1747" s="143"/>
      <c r="NGL1747" s="143"/>
      <c r="NGM1747" s="143"/>
      <c r="NGN1747" s="143"/>
      <c r="NGO1747" s="143"/>
      <c r="NGP1747" s="143"/>
      <c r="NGQ1747" s="143"/>
      <c r="NGR1747" s="143"/>
      <c r="NGS1747" s="143"/>
      <c r="NGT1747" s="143"/>
      <c r="NGU1747" s="143"/>
      <c r="NGV1747" s="143"/>
      <c r="NGW1747" s="143"/>
      <c r="NGX1747" s="143"/>
      <c r="NGY1747" s="143"/>
      <c r="NGZ1747" s="143"/>
      <c r="NHA1747" s="143"/>
      <c r="NHB1747" s="143"/>
      <c r="NHC1747" s="143"/>
      <c r="NHD1747" s="143"/>
      <c r="NHE1747" s="143"/>
      <c r="NHF1747" s="143"/>
      <c r="NHG1747" s="143"/>
      <c r="NHH1747" s="143"/>
      <c r="NHI1747" s="143"/>
      <c r="NHJ1747" s="143"/>
      <c r="NHK1747" s="143"/>
      <c r="NHL1747" s="143"/>
      <c r="NHM1747" s="143"/>
      <c r="NHN1747" s="143"/>
      <c r="NHO1747" s="143"/>
      <c r="NHP1747" s="143"/>
      <c r="NHQ1747" s="143"/>
      <c r="NHR1747" s="143"/>
      <c r="NHS1747" s="143"/>
      <c r="NHT1747" s="143"/>
      <c r="NHU1747" s="143"/>
      <c r="NHV1747" s="143"/>
      <c r="NHW1747" s="143"/>
      <c r="NHX1747" s="143"/>
      <c r="NHY1747" s="143"/>
      <c r="NHZ1747" s="143"/>
      <c r="NIA1747" s="143"/>
      <c r="NIB1747" s="143"/>
      <c r="NIC1747" s="143"/>
      <c r="NID1747" s="143"/>
      <c r="NIE1747" s="143"/>
      <c r="NIF1747" s="143"/>
      <c r="NIG1747" s="143"/>
      <c r="NIH1747" s="143"/>
      <c r="NII1747" s="143"/>
      <c r="NIJ1747" s="143"/>
      <c r="NIK1747" s="143"/>
      <c r="NIL1747" s="143"/>
      <c r="NIM1747" s="143"/>
      <c r="NIN1747" s="143"/>
      <c r="NIO1747" s="143"/>
      <c r="NIP1747" s="143"/>
      <c r="NIQ1747" s="143"/>
      <c r="NIR1747" s="143"/>
      <c r="NIS1747" s="143"/>
      <c r="NIT1747" s="143"/>
      <c r="NIU1747" s="143"/>
      <c r="NIV1747" s="143"/>
      <c r="NIW1747" s="143"/>
      <c r="NIX1747" s="143"/>
      <c r="NIY1747" s="143"/>
      <c r="NIZ1747" s="143"/>
      <c r="NJA1747" s="143"/>
      <c r="NJB1747" s="143"/>
      <c r="NJC1747" s="143"/>
      <c r="NJD1747" s="143"/>
      <c r="NJE1747" s="143"/>
      <c r="NJF1747" s="143"/>
      <c r="NJG1747" s="143"/>
      <c r="NJH1747" s="143"/>
      <c r="NJI1747" s="143"/>
      <c r="NJJ1747" s="143"/>
      <c r="NJK1747" s="143"/>
      <c r="NJL1747" s="143"/>
      <c r="NJM1747" s="143"/>
      <c r="NJN1747" s="143"/>
      <c r="NJO1747" s="143"/>
      <c r="NJP1747" s="143"/>
      <c r="NJQ1747" s="143"/>
      <c r="NJR1747" s="143"/>
      <c r="NJS1747" s="143"/>
      <c r="NJT1747" s="143"/>
      <c r="NJU1747" s="143"/>
      <c r="NJV1747" s="143"/>
      <c r="NJW1747" s="143"/>
      <c r="NJX1747" s="143"/>
      <c r="NJY1747" s="143"/>
      <c r="NJZ1747" s="143"/>
      <c r="NKA1747" s="143"/>
      <c r="NKB1747" s="143"/>
      <c r="NKC1747" s="143"/>
      <c r="NKD1747" s="143"/>
      <c r="NKE1747" s="143"/>
      <c r="NKF1747" s="143"/>
      <c r="NKG1747" s="143"/>
      <c r="NKH1747" s="143"/>
      <c r="NKI1747" s="143"/>
      <c r="NKJ1747" s="143"/>
      <c r="NKK1747" s="143"/>
      <c r="NKL1747" s="143"/>
      <c r="NKM1747" s="143"/>
      <c r="NKN1747" s="143"/>
      <c r="NKO1747" s="143"/>
      <c r="NKP1747" s="143"/>
      <c r="NKQ1747" s="143"/>
      <c r="NKR1747" s="143"/>
      <c r="NKS1747" s="143"/>
      <c r="NKT1747" s="143"/>
      <c r="NKU1747" s="143"/>
      <c r="NKV1747" s="143"/>
      <c r="NKW1747" s="143"/>
      <c r="NKX1747" s="143"/>
      <c r="NKY1747" s="143"/>
      <c r="NKZ1747" s="143"/>
      <c r="NLA1747" s="143"/>
      <c r="NLB1747" s="143"/>
      <c r="NLC1747" s="143"/>
      <c r="NLD1747" s="143"/>
      <c r="NLE1747" s="143"/>
      <c r="NLF1747" s="143"/>
      <c r="NLG1747" s="143"/>
      <c r="NLH1747" s="143"/>
      <c r="NLI1747" s="143"/>
      <c r="NLJ1747" s="143"/>
      <c r="NLK1747" s="143"/>
      <c r="NLL1747" s="143"/>
      <c r="NLM1747" s="143"/>
      <c r="NLN1747" s="143"/>
      <c r="NLO1747" s="143"/>
      <c r="NLP1747" s="143"/>
      <c r="NLQ1747" s="143"/>
      <c r="NLR1747" s="143"/>
      <c r="NLS1747" s="143"/>
      <c r="NLT1747" s="143"/>
      <c r="NLU1747" s="143"/>
      <c r="NLV1747" s="143"/>
      <c r="NLW1747" s="143"/>
      <c r="NLX1747" s="143"/>
      <c r="NLY1747" s="143"/>
      <c r="NLZ1747" s="143"/>
      <c r="NMA1747" s="143"/>
      <c r="NMB1747" s="143"/>
      <c r="NMC1747" s="143"/>
      <c r="NMD1747" s="143"/>
      <c r="NME1747" s="143"/>
      <c r="NMF1747" s="143"/>
      <c r="NMG1747" s="143"/>
      <c r="NMH1747" s="143"/>
      <c r="NMI1747" s="143"/>
      <c r="NMJ1747" s="143"/>
      <c r="NMK1747" s="143"/>
      <c r="NML1747" s="143"/>
      <c r="NMM1747" s="143"/>
      <c r="NMN1747" s="143"/>
      <c r="NMO1747" s="143"/>
      <c r="NMP1747" s="143"/>
      <c r="NMQ1747" s="143"/>
      <c r="NMR1747" s="143"/>
      <c r="NMS1747" s="143"/>
      <c r="NMT1747" s="143"/>
      <c r="NMU1747" s="143"/>
      <c r="NMV1747" s="143"/>
      <c r="NMW1747" s="143"/>
      <c r="NMX1747" s="143"/>
      <c r="NMY1747" s="143"/>
      <c r="NMZ1747" s="143"/>
      <c r="NNA1747" s="143"/>
      <c r="NNB1747" s="143"/>
      <c r="NNC1747" s="143"/>
      <c r="NND1747" s="143"/>
      <c r="NNE1747" s="143"/>
      <c r="NNF1747" s="143"/>
      <c r="NNG1747" s="143"/>
      <c r="NNH1747" s="143"/>
      <c r="NNI1747" s="143"/>
      <c r="NNJ1747" s="143"/>
      <c r="NNK1747" s="143"/>
      <c r="NNL1747" s="143"/>
      <c r="NNM1747" s="143"/>
      <c r="NNN1747" s="143"/>
      <c r="NNO1747" s="143"/>
      <c r="NNP1747" s="143"/>
      <c r="NNQ1747" s="143"/>
      <c r="NNR1747" s="143"/>
      <c r="NNS1747" s="143"/>
      <c r="NNT1747" s="143"/>
      <c r="NNU1747" s="143"/>
      <c r="NNV1747" s="143"/>
      <c r="NNW1747" s="143"/>
      <c r="NNX1747" s="143"/>
      <c r="NNY1747" s="143"/>
      <c r="NNZ1747" s="143"/>
      <c r="NOA1747" s="143"/>
      <c r="NOB1747" s="143"/>
      <c r="NOC1747" s="143"/>
      <c r="NOD1747" s="143"/>
      <c r="NOE1747" s="143"/>
      <c r="NOF1747" s="143"/>
      <c r="NOG1747" s="143"/>
      <c r="NOH1747" s="143"/>
      <c r="NOI1747" s="143"/>
      <c r="NOJ1747" s="143"/>
      <c r="NOK1747" s="143"/>
      <c r="NOL1747" s="143"/>
      <c r="NOM1747" s="143"/>
      <c r="NON1747" s="143"/>
      <c r="NOO1747" s="143"/>
      <c r="NOP1747" s="143"/>
      <c r="NOQ1747" s="143"/>
      <c r="NOR1747" s="143"/>
      <c r="NOS1747" s="143"/>
      <c r="NOT1747" s="143"/>
      <c r="NOU1747" s="143"/>
      <c r="NOV1747" s="143"/>
      <c r="NOW1747" s="143"/>
      <c r="NOX1747" s="143"/>
      <c r="NOY1747" s="143"/>
      <c r="NOZ1747" s="143"/>
      <c r="NPA1747" s="143"/>
      <c r="NPB1747" s="143"/>
      <c r="NPC1747" s="143"/>
      <c r="NPD1747" s="143"/>
      <c r="NPE1747" s="143"/>
      <c r="NPF1747" s="143"/>
      <c r="NPG1747" s="143"/>
      <c r="NPH1747" s="143"/>
      <c r="NPI1747" s="143"/>
      <c r="NPJ1747" s="143"/>
      <c r="NPK1747" s="143"/>
      <c r="NPL1747" s="143"/>
      <c r="NPM1747" s="143"/>
      <c r="NPN1747" s="143"/>
      <c r="NPO1747" s="143"/>
      <c r="NPP1747" s="143"/>
      <c r="NPQ1747" s="143"/>
      <c r="NPR1747" s="143"/>
      <c r="NPS1747" s="143"/>
      <c r="NPT1747" s="143"/>
      <c r="NPU1747" s="143"/>
      <c r="NPV1747" s="143"/>
      <c r="NPW1747" s="143"/>
      <c r="NPX1747" s="143"/>
      <c r="NPY1747" s="143"/>
      <c r="NPZ1747" s="143"/>
      <c r="NQA1747" s="143"/>
      <c r="NQB1747" s="143"/>
      <c r="NQC1747" s="143"/>
      <c r="NQD1747" s="143"/>
      <c r="NQE1747" s="143"/>
      <c r="NQF1747" s="143"/>
      <c r="NQG1747" s="143"/>
      <c r="NQH1747" s="143"/>
      <c r="NQI1747" s="143"/>
      <c r="NQJ1747" s="143"/>
      <c r="NQK1747" s="143"/>
      <c r="NQL1747" s="143"/>
      <c r="NQM1747" s="143"/>
      <c r="NQN1747" s="143"/>
      <c r="NQO1747" s="143"/>
      <c r="NQP1747" s="143"/>
      <c r="NQQ1747" s="143"/>
      <c r="NQR1747" s="143"/>
      <c r="NQS1747" s="143"/>
      <c r="NQT1747" s="143"/>
      <c r="NQU1747" s="143"/>
      <c r="NQV1747" s="143"/>
      <c r="NQW1747" s="143"/>
      <c r="NQX1747" s="143"/>
      <c r="NQY1747" s="143"/>
      <c r="NQZ1747" s="143"/>
      <c r="NRA1747" s="143"/>
      <c r="NRB1747" s="143"/>
      <c r="NRC1747" s="143"/>
      <c r="NRD1747" s="143"/>
      <c r="NRE1747" s="143"/>
      <c r="NRF1747" s="143"/>
      <c r="NRG1747" s="143"/>
      <c r="NRH1747" s="143"/>
      <c r="NRI1747" s="143"/>
      <c r="NRJ1747" s="143"/>
      <c r="NRK1747" s="143"/>
      <c r="NRL1747" s="143"/>
      <c r="NRM1747" s="143"/>
      <c r="NRN1747" s="143"/>
      <c r="NRO1747" s="143"/>
      <c r="NRP1747" s="143"/>
      <c r="NRQ1747" s="143"/>
      <c r="NRR1747" s="143"/>
      <c r="NRS1747" s="143"/>
      <c r="NRT1747" s="143"/>
      <c r="NRU1747" s="143"/>
      <c r="NRV1747" s="143"/>
      <c r="NRW1747" s="143"/>
      <c r="NRX1747" s="143"/>
      <c r="NRY1747" s="143"/>
      <c r="NRZ1747" s="143"/>
      <c r="NSA1747" s="143"/>
      <c r="NSB1747" s="143"/>
      <c r="NSC1747" s="143"/>
      <c r="NSD1747" s="143"/>
      <c r="NSE1747" s="143"/>
      <c r="NSF1747" s="143"/>
      <c r="NSG1747" s="143"/>
      <c r="NSH1747" s="143"/>
      <c r="NSI1747" s="143"/>
      <c r="NSJ1747" s="143"/>
      <c r="NSK1747" s="143"/>
      <c r="NSL1747" s="143"/>
      <c r="NSM1747" s="143"/>
      <c r="NSN1747" s="143"/>
      <c r="NSO1747" s="143"/>
      <c r="NSP1747" s="143"/>
      <c r="NSQ1747" s="143"/>
      <c r="NSR1747" s="143"/>
      <c r="NSS1747" s="143"/>
      <c r="NST1747" s="143"/>
      <c r="NSU1747" s="143"/>
      <c r="NSV1747" s="143"/>
      <c r="NSW1747" s="143"/>
      <c r="NSX1747" s="143"/>
      <c r="NSY1747" s="143"/>
      <c r="NSZ1747" s="143"/>
      <c r="NTA1747" s="143"/>
      <c r="NTB1747" s="143"/>
      <c r="NTC1747" s="143"/>
      <c r="NTD1747" s="143"/>
      <c r="NTE1747" s="143"/>
      <c r="NTF1747" s="143"/>
      <c r="NTG1747" s="143"/>
      <c r="NTH1747" s="143"/>
      <c r="NTI1747" s="143"/>
      <c r="NTJ1747" s="143"/>
      <c r="NTK1747" s="143"/>
      <c r="NTL1747" s="143"/>
      <c r="NTM1747" s="143"/>
      <c r="NTN1747" s="143"/>
      <c r="NTO1747" s="143"/>
      <c r="NTP1747" s="143"/>
      <c r="NTQ1747" s="143"/>
      <c r="NTR1747" s="143"/>
      <c r="NTS1747" s="143"/>
      <c r="NTT1747" s="143"/>
      <c r="NTU1747" s="143"/>
      <c r="NTV1747" s="143"/>
      <c r="NTW1747" s="143"/>
      <c r="NTX1747" s="143"/>
      <c r="NTY1747" s="143"/>
      <c r="NTZ1747" s="143"/>
      <c r="NUA1747" s="143"/>
      <c r="NUB1747" s="143"/>
      <c r="NUC1747" s="143"/>
      <c r="NUD1747" s="143"/>
      <c r="NUE1747" s="143"/>
      <c r="NUF1747" s="143"/>
      <c r="NUG1747" s="143"/>
      <c r="NUH1747" s="143"/>
      <c r="NUI1747" s="143"/>
      <c r="NUJ1747" s="143"/>
      <c r="NUK1747" s="143"/>
      <c r="NUL1747" s="143"/>
      <c r="NUM1747" s="143"/>
      <c r="NUN1747" s="143"/>
      <c r="NUO1747" s="143"/>
      <c r="NUP1747" s="143"/>
      <c r="NUQ1747" s="143"/>
      <c r="NUR1747" s="143"/>
      <c r="NUS1747" s="143"/>
      <c r="NUT1747" s="143"/>
      <c r="NUU1747" s="143"/>
      <c r="NUV1747" s="143"/>
      <c r="NUW1747" s="143"/>
      <c r="NUX1747" s="143"/>
      <c r="NUY1747" s="143"/>
      <c r="NUZ1747" s="143"/>
      <c r="NVA1747" s="143"/>
      <c r="NVB1747" s="143"/>
      <c r="NVC1747" s="143"/>
      <c r="NVD1747" s="143"/>
      <c r="NVE1747" s="143"/>
      <c r="NVF1747" s="143"/>
      <c r="NVG1747" s="143"/>
      <c r="NVH1747" s="143"/>
      <c r="NVI1747" s="143"/>
      <c r="NVJ1747" s="143"/>
      <c r="NVK1747" s="143"/>
      <c r="NVL1747" s="143"/>
      <c r="NVM1747" s="143"/>
      <c r="NVN1747" s="143"/>
      <c r="NVO1747" s="143"/>
      <c r="NVP1747" s="143"/>
      <c r="NVQ1747" s="143"/>
      <c r="NVR1747" s="143"/>
      <c r="NVS1747" s="143"/>
      <c r="NVT1747" s="143"/>
      <c r="NVU1747" s="143"/>
      <c r="NVV1747" s="143"/>
      <c r="NVW1747" s="143"/>
      <c r="NVX1747" s="143"/>
      <c r="NVY1747" s="143"/>
      <c r="NVZ1747" s="143"/>
      <c r="NWA1747" s="143"/>
      <c r="NWB1747" s="143"/>
      <c r="NWC1747" s="143"/>
      <c r="NWD1747" s="143"/>
      <c r="NWE1747" s="143"/>
      <c r="NWF1747" s="143"/>
      <c r="NWG1747" s="143"/>
      <c r="NWH1747" s="143"/>
      <c r="NWI1747" s="143"/>
      <c r="NWJ1747" s="143"/>
      <c r="NWK1747" s="143"/>
      <c r="NWL1747" s="143"/>
      <c r="NWM1747" s="143"/>
      <c r="NWN1747" s="143"/>
      <c r="NWO1747" s="143"/>
      <c r="NWP1747" s="143"/>
      <c r="NWQ1747" s="143"/>
      <c r="NWR1747" s="143"/>
      <c r="NWS1747" s="143"/>
      <c r="NWT1747" s="143"/>
      <c r="NWU1747" s="143"/>
      <c r="NWV1747" s="143"/>
      <c r="NWW1747" s="143"/>
      <c r="NWX1747" s="143"/>
      <c r="NWY1747" s="143"/>
      <c r="NWZ1747" s="143"/>
      <c r="NXA1747" s="143"/>
      <c r="NXB1747" s="143"/>
      <c r="NXC1747" s="143"/>
      <c r="NXD1747" s="143"/>
      <c r="NXE1747" s="143"/>
      <c r="NXF1747" s="143"/>
      <c r="NXG1747" s="143"/>
      <c r="NXH1747" s="143"/>
      <c r="NXI1747" s="143"/>
      <c r="NXJ1747" s="143"/>
      <c r="NXK1747" s="143"/>
      <c r="NXL1747" s="143"/>
      <c r="NXM1747" s="143"/>
      <c r="NXN1747" s="143"/>
      <c r="NXO1747" s="143"/>
      <c r="NXP1747" s="143"/>
      <c r="NXQ1747" s="143"/>
      <c r="NXR1747" s="143"/>
      <c r="NXS1747" s="143"/>
      <c r="NXT1747" s="143"/>
      <c r="NXU1747" s="143"/>
      <c r="NXV1747" s="143"/>
      <c r="NXW1747" s="143"/>
      <c r="NXX1747" s="143"/>
      <c r="NXY1747" s="143"/>
      <c r="NXZ1747" s="143"/>
      <c r="NYA1747" s="143"/>
      <c r="NYB1747" s="143"/>
      <c r="NYC1747" s="143"/>
      <c r="NYD1747" s="143"/>
      <c r="NYE1747" s="143"/>
      <c r="NYF1747" s="143"/>
      <c r="NYG1747" s="143"/>
      <c r="NYH1747" s="143"/>
      <c r="NYI1747" s="143"/>
      <c r="NYJ1747" s="143"/>
      <c r="NYK1747" s="143"/>
      <c r="NYL1747" s="143"/>
      <c r="NYM1747" s="143"/>
      <c r="NYN1747" s="143"/>
      <c r="NYO1747" s="143"/>
      <c r="NYP1747" s="143"/>
      <c r="NYQ1747" s="143"/>
      <c r="NYR1747" s="143"/>
      <c r="NYS1747" s="143"/>
      <c r="NYT1747" s="143"/>
      <c r="NYU1747" s="143"/>
      <c r="NYV1747" s="143"/>
      <c r="NYW1747" s="143"/>
      <c r="NYX1747" s="143"/>
      <c r="NYY1747" s="143"/>
      <c r="NYZ1747" s="143"/>
      <c r="NZA1747" s="143"/>
      <c r="NZB1747" s="143"/>
      <c r="NZC1747" s="143"/>
      <c r="NZD1747" s="143"/>
      <c r="NZE1747" s="143"/>
      <c r="NZF1747" s="143"/>
      <c r="NZG1747" s="143"/>
      <c r="NZH1747" s="143"/>
      <c r="NZI1747" s="143"/>
      <c r="NZJ1747" s="143"/>
      <c r="NZK1747" s="143"/>
      <c r="NZL1747" s="143"/>
      <c r="NZM1747" s="143"/>
      <c r="NZN1747" s="143"/>
      <c r="NZO1747" s="143"/>
      <c r="NZP1747" s="143"/>
      <c r="NZQ1747" s="143"/>
      <c r="NZR1747" s="143"/>
      <c r="NZS1747" s="143"/>
      <c r="NZT1747" s="143"/>
      <c r="NZU1747" s="143"/>
      <c r="NZV1747" s="143"/>
      <c r="NZW1747" s="143"/>
      <c r="NZX1747" s="143"/>
      <c r="NZY1747" s="143"/>
      <c r="NZZ1747" s="143"/>
      <c r="OAA1747" s="143"/>
      <c r="OAB1747" s="143"/>
      <c r="OAC1747" s="143"/>
      <c r="OAD1747" s="143"/>
      <c r="OAE1747" s="143"/>
      <c r="OAF1747" s="143"/>
      <c r="OAG1747" s="143"/>
      <c r="OAH1747" s="143"/>
      <c r="OAI1747" s="143"/>
      <c r="OAJ1747" s="143"/>
      <c r="OAK1747" s="143"/>
      <c r="OAL1747" s="143"/>
      <c r="OAM1747" s="143"/>
      <c r="OAN1747" s="143"/>
      <c r="OAO1747" s="143"/>
      <c r="OAP1747" s="143"/>
      <c r="OAQ1747" s="143"/>
      <c r="OAR1747" s="143"/>
      <c r="OAS1747" s="143"/>
      <c r="OAT1747" s="143"/>
      <c r="OAU1747" s="143"/>
      <c r="OAV1747" s="143"/>
      <c r="OAW1747" s="143"/>
      <c r="OAX1747" s="143"/>
      <c r="OAY1747" s="143"/>
      <c r="OAZ1747" s="143"/>
      <c r="OBA1747" s="143"/>
      <c r="OBB1747" s="143"/>
      <c r="OBC1747" s="143"/>
      <c r="OBD1747" s="143"/>
      <c r="OBE1747" s="143"/>
      <c r="OBF1747" s="143"/>
      <c r="OBG1747" s="143"/>
      <c r="OBH1747" s="143"/>
      <c r="OBI1747" s="143"/>
      <c r="OBJ1747" s="143"/>
      <c r="OBK1747" s="143"/>
      <c r="OBL1747" s="143"/>
      <c r="OBM1747" s="143"/>
      <c r="OBN1747" s="143"/>
      <c r="OBO1747" s="143"/>
      <c r="OBP1747" s="143"/>
      <c r="OBQ1747" s="143"/>
      <c r="OBR1747" s="143"/>
      <c r="OBS1747" s="143"/>
      <c r="OBT1747" s="143"/>
      <c r="OBU1747" s="143"/>
      <c r="OBV1747" s="143"/>
      <c r="OBW1747" s="143"/>
      <c r="OBX1747" s="143"/>
      <c r="OBY1747" s="143"/>
      <c r="OBZ1747" s="143"/>
      <c r="OCA1747" s="143"/>
      <c r="OCB1747" s="143"/>
      <c r="OCC1747" s="143"/>
      <c r="OCD1747" s="143"/>
      <c r="OCE1747" s="143"/>
      <c r="OCF1747" s="143"/>
      <c r="OCG1747" s="143"/>
      <c r="OCH1747" s="143"/>
      <c r="OCI1747" s="143"/>
      <c r="OCJ1747" s="143"/>
      <c r="OCK1747" s="143"/>
      <c r="OCL1747" s="143"/>
      <c r="OCM1747" s="143"/>
      <c r="OCN1747" s="143"/>
      <c r="OCO1747" s="143"/>
      <c r="OCP1747" s="143"/>
      <c r="OCQ1747" s="143"/>
      <c r="OCR1747" s="143"/>
      <c r="OCS1747" s="143"/>
      <c r="OCT1747" s="143"/>
      <c r="OCU1747" s="143"/>
      <c r="OCV1747" s="143"/>
      <c r="OCW1747" s="143"/>
      <c r="OCX1747" s="143"/>
      <c r="OCY1747" s="143"/>
      <c r="OCZ1747" s="143"/>
      <c r="ODA1747" s="143"/>
      <c r="ODB1747" s="143"/>
      <c r="ODC1747" s="143"/>
      <c r="ODD1747" s="143"/>
      <c r="ODE1747" s="143"/>
      <c r="ODF1747" s="143"/>
      <c r="ODG1747" s="143"/>
      <c r="ODH1747" s="143"/>
      <c r="ODI1747" s="143"/>
      <c r="ODJ1747" s="143"/>
      <c r="ODK1747" s="143"/>
      <c r="ODL1747" s="143"/>
      <c r="ODM1747" s="143"/>
      <c r="ODN1747" s="143"/>
      <c r="ODO1747" s="143"/>
      <c r="ODP1747" s="143"/>
      <c r="ODQ1747" s="143"/>
      <c r="ODR1747" s="143"/>
      <c r="ODS1747" s="143"/>
      <c r="ODT1747" s="143"/>
      <c r="ODU1747" s="143"/>
      <c r="ODV1747" s="143"/>
      <c r="ODW1747" s="143"/>
      <c r="ODX1747" s="143"/>
      <c r="ODY1747" s="143"/>
      <c r="ODZ1747" s="143"/>
      <c r="OEA1747" s="143"/>
      <c r="OEB1747" s="143"/>
      <c r="OEC1747" s="143"/>
      <c r="OED1747" s="143"/>
      <c r="OEE1747" s="143"/>
      <c r="OEF1747" s="143"/>
      <c r="OEG1747" s="143"/>
      <c r="OEH1747" s="143"/>
      <c r="OEI1747" s="143"/>
      <c r="OEJ1747" s="143"/>
      <c r="OEK1747" s="143"/>
      <c r="OEL1747" s="143"/>
      <c r="OEM1747" s="143"/>
      <c r="OEN1747" s="143"/>
      <c r="OEO1747" s="143"/>
      <c r="OEP1747" s="143"/>
      <c r="OEQ1747" s="143"/>
      <c r="OER1747" s="143"/>
      <c r="OES1747" s="143"/>
      <c r="OET1747" s="143"/>
      <c r="OEU1747" s="143"/>
      <c r="OEV1747" s="143"/>
      <c r="OEW1747" s="143"/>
      <c r="OEX1747" s="143"/>
      <c r="OEY1747" s="143"/>
      <c r="OEZ1747" s="143"/>
      <c r="OFA1747" s="143"/>
      <c r="OFB1747" s="143"/>
      <c r="OFC1747" s="143"/>
      <c r="OFD1747" s="143"/>
      <c r="OFE1747" s="143"/>
      <c r="OFF1747" s="143"/>
      <c r="OFG1747" s="143"/>
      <c r="OFH1747" s="143"/>
      <c r="OFI1747" s="143"/>
      <c r="OFJ1747" s="143"/>
      <c r="OFK1747" s="143"/>
      <c r="OFL1747" s="143"/>
      <c r="OFM1747" s="143"/>
      <c r="OFN1747" s="143"/>
      <c r="OFO1747" s="143"/>
      <c r="OFP1747" s="143"/>
      <c r="OFQ1747" s="143"/>
      <c r="OFR1747" s="143"/>
      <c r="OFS1747" s="143"/>
      <c r="OFT1747" s="143"/>
      <c r="OFU1747" s="143"/>
      <c r="OFV1747" s="143"/>
      <c r="OFW1747" s="143"/>
      <c r="OFX1747" s="143"/>
      <c r="OFY1747" s="143"/>
      <c r="OFZ1747" s="143"/>
      <c r="OGA1747" s="143"/>
      <c r="OGB1747" s="143"/>
      <c r="OGC1747" s="143"/>
      <c r="OGD1747" s="143"/>
      <c r="OGE1747" s="143"/>
      <c r="OGF1747" s="143"/>
      <c r="OGG1747" s="143"/>
      <c r="OGH1747" s="143"/>
      <c r="OGI1747" s="143"/>
      <c r="OGJ1747" s="143"/>
      <c r="OGK1747" s="143"/>
      <c r="OGL1747" s="143"/>
      <c r="OGM1747" s="143"/>
      <c r="OGN1747" s="143"/>
      <c r="OGO1747" s="143"/>
      <c r="OGP1747" s="143"/>
      <c r="OGQ1747" s="143"/>
      <c r="OGR1747" s="143"/>
      <c r="OGS1747" s="143"/>
      <c r="OGT1747" s="143"/>
      <c r="OGU1747" s="143"/>
      <c r="OGV1747" s="143"/>
      <c r="OGW1747" s="143"/>
      <c r="OGX1747" s="143"/>
      <c r="OGY1747" s="143"/>
      <c r="OGZ1747" s="143"/>
      <c r="OHA1747" s="143"/>
      <c r="OHB1747" s="143"/>
      <c r="OHC1747" s="143"/>
      <c r="OHD1747" s="143"/>
      <c r="OHE1747" s="143"/>
      <c r="OHF1747" s="143"/>
      <c r="OHG1747" s="143"/>
      <c r="OHH1747" s="143"/>
      <c r="OHI1747" s="143"/>
      <c r="OHJ1747" s="143"/>
      <c r="OHK1747" s="143"/>
      <c r="OHL1747" s="143"/>
      <c r="OHM1747" s="143"/>
      <c r="OHN1747" s="143"/>
      <c r="OHO1747" s="143"/>
      <c r="OHP1747" s="143"/>
      <c r="OHQ1747" s="143"/>
      <c r="OHR1747" s="143"/>
      <c r="OHS1747" s="143"/>
      <c r="OHT1747" s="143"/>
      <c r="OHU1747" s="143"/>
      <c r="OHV1747" s="143"/>
      <c r="OHW1747" s="143"/>
      <c r="OHX1747" s="143"/>
      <c r="OHY1747" s="143"/>
      <c r="OHZ1747" s="143"/>
      <c r="OIA1747" s="143"/>
      <c r="OIB1747" s="143"/>
      <c r="OIC1747" s="143"/>
      <c r="OID1747" s="143"/>
      <c r="OIE1747" s="143"/>
      <c r="OIF1747" s="143"/>
      <c r="OIG1747" s="143"/>
      <c r="OIH1747" s="143"/>
      <c r="OII1747" s="143"/>
      <c r="OIJ1747" s="143"/>
      <c r="OIK1747" s="143"/>
      <c r="OIL1747" s="143"/>
      <c r="OIM1747" s="143"/>
      <c r="OIN1747" s="143"/>
      <c r="OIO1747" s="143"/>
      <c r="OIP1747" s="143"/>
      <c r="OIQ1747" s="143"/>
      <c r="OIR1747" s="143"/>
      <c r="OIS1747" s="143"/>
      <c r="OIT1747" s="143"/>
      <c r="OIU1747" s="143"/>
      <c r="OIV1747" s="143"/>
      <c r="OIW1747" s="143"/>
      <c r="OIX1747" s="143"/>
      <c r="OIY1747" s="143"/>
      <c r="OIZ1747" s="143"/>
      <c r="OJA1747" s="143"/>
      <c r="OJB1747" s="143"/>
      <c r="OJC1747" s="143"/>
      <c r="OJD1747" s="143"/>
      <c r="OJE1747" s="143"/>
      <c r="OJF1747" s="143"/>
      <c r="OJG1747" s="143"/>
      <c r="OJH1747" s="143"/>
      <c r="OJI1747" s="143"/>
      <c r="OJJ1747" s="143"/>
      <c r="OJK1747" s="143"/>
      <c r="OJL1747" s="143"/>
      <c r="OJM1747" s="143"/>
      <c r="OJN1747" s="143"/>
      <c r="OJO1747" s="143"/>
      <c r="OJP1747" s="143"/>
      <c r="OJQ1747" s="143"/>
      <c r="OJR1747" s="143"/>
      <c r="OJS1747" s="143"/>
      <c r="OJT1747" s="143"/>
      <c r="OJU1747" s="143"/>
      <c r="OJV1747" s="143"/>
      <c r="OJW1747" s="143"/>
      <c r="OJX1747" s="143"/>
      <c r="OJY1747" s="143"/>
      <c r="OJZ1747" s="143"/>
      <c r="OKA1747" s="143"/>
      <c r="OKB1747" s="143"/>
      <c r="OKC1747" s="143"/>
      <c r="OKD1747" s="143"/>
      <c r="OKE1747" s="143"/>
      <c r="OKF1747" s="143"/>
      <c r="OKG1747" s="143"/>
      <c r="OKH1747" s="143"/>
      <c r="OKI1747" s="143"/>
      <c r="OKJ1747" s="143"/>
      <c r="OKK1747" s="143"/>
      <c r="OKL1747" s="143"/>
      <c r="OKM1747" s="143"/>
      <c r="OKN1747" s="143"/>
      <c r="OKO1747" s="143"/>
      <c r="OKP1747" s="143"/>
      <c r="OKQ1747" s="143"/>
      <c r="OKR1747" s="143"/>
      <c r="OKS1747" s="143"/>
      <c r="OKT1747" s="143"/>
      <c r="OKU1747" s="143"/>
      <c r="OKV1747" s="143"/>
      <c r="OKW1747" s="143"/>
      <c r="OKX1747" s="143"/>
      <c r="OKY1747" s="143"/>
      <c r="OKZ1747" s="143"/>
      <c r="OLA1747" s="143"/>
      <c r="OLB1747" s="143"/>
      <c r="OLC1747" s="143"/>
      <c r="OLD1747" s="143"/>
      <c r="OLE1747" s="143"/>
      <c r="OLF1747" s="143"/>
      <c r="OLG1747" s="143"/>
      <c r="OLH1747" s="143"/>
      <c r="OLI1747" s="143"/>
      <c r="OLJ1747" s="143"/>
      <c r="OLK1747" s="143"/>
      <c r="OLL1747" s="143"/>
      <c r="OLM1747" s="143"/>
      <c r="OLN1747" s="143"/>
      <c r="OLO1747" s="143"/>
      <c r="OLP1747" s="143"/>
      <c r="OLQ1747" s="143"/>
      <c r="OLR1747" s="143"/>
      <c r="OLS1747" s="143"/>
      <c r="OLT1747" s="143"/>
      <c r="OLU1747" s="143"/>
      <c r="OLV1747" s="143"/>
      <c r="OLW1747" s="143"/>
      <c r="OLX1747" s="143"/>
      <c r="OLY1747" s="143"/>
      <c r="OLZ1747" s="143"/>
      <c r="OMA1747" s="143"/>
      <c r="OMB1747" s="143"/>
      <c r="OMC1747" s="143"/>
      <c r="OMD1747" s="143"/>
      <c r="OME1747" s="143"/>
      <c r="OMF1747" s="143"/>
      <c r="OMG1747" s="143"/>
      <c r="OMH1747" s="143"/>
      <c r="OMI1747" s="143"/>
      <c r="OMJ1747" s="143"/>
      <c r="OMK1747" s="143"/>
      <c r="OML1747" s="143"/>
      <c r="OMM1747" s="143"/>
      <c r="OMN1747" s="143"/>
      <c r="OMO1747" s="143"/>
      <c r="OMP1747" s="143"/>
      <c r="OMQ1747" s="143"/>
      <c r="OMR1747" s="143"/>
      <c r="OMS1747" s="143"/>
      <c r="OMT1747" s="143"/>
      <c r="OMU1747" s="143"/>
      <c r="OMV1747" s="143"/>
      <c r="OMW1747" s="143"/>
      <c r="OMX1747" s="143"/>
      <c r="OMY1747" s="143"/>
      <c r="OMZ1747" s="143"/>
      <c r="ONA1747" s="143"/>
      <c r="ONB1747" s="143"/>
      <c r="ONC1747" s="143"/>
      <c r="OND1747" s="143"/>
      <c r="ONE1747" s="143"/>
      <c r="ONF1747" s="143"/>
      <c r="ONG1747" s="143"/>
      <c r="ONH1747" s="143"/>
      <c r="ONI1747" s="143"/>
      <c r="ONJ1747" s="143"/>
      <c r="ONK1747" s="143"/>
      <c r="ONL1747" s="143"/>
      <c r="ONM1747" s="143"/>
      <c r="ONN1747" s="143"/>
      <c r="ONO1747" s="143"/>
      <c r="ONP1747" s="143"/>
      <c r="ONQ1747" s="143"/>
      <c r="ONR1747" s="143"/>
      <c r="ONS1747" s="143"/>
      <c r="ONT1747" s="143"/>
      <c r="ONU1747" s="143"/>
      <c r="ONV1747" s="143"/>
      <c r="ONW1747" s="143"/>
      <c r="ONX1747" s="143"/>
      <c r="ONY1747" s="143"/>
      <c r="ONZ1747" s="143"/>
      <c r="OOA1747" s="143"/>
      <c r="OOB1747" s="143"/>
      <c r="OOC1747" s="143"/>
      <c r="OOD1747" s="143"/>
      <c r="OOE1747" s="143"/>
      <c r="OOF1747" s="143"/>
      <c r="OOG1747" s="143"/>
      <c r="OOH1747" s="143"/>
      <c r="OOI1747" s="143"/>
      <c r="OOJ1747" s="143"/>
      <c r="OOK1747" s="143"/>
      <c r="OOL1747" s="143"/>
      <c r="OOM1747" s="143"/>
      <c r="OON1747" s="143"/>
      <c r="OOO1747" s="143"/>
      <c r="OOP1747" s="143"/>
      <c r="OOQ1747" s="143"/>
      <c r="OOR1747" s="143"/>
      <c r="OOS1747" s="143"/>
      <c r="OOT1747" s="143"/>
      <c r="OOU1747" s="143"/>
      <c r="OOV1747" s="143"/>
      <c r="OOW1747" s="143"/>
      <c r="OOX1747" s="143"/>
      <c r="OOY1747" s="143"/>
      <c r="OOZ1747" s="143"/>
      <c r="OPA1747" s="143"/>
      <c r="OPB1747" s="143"/>
      <c r="OPC1747" s="143"/>
      <c r="OPD1747" s="143"/>
      <c r="OPE1747" s="143"/>
      <c r="OPF1747" s="143"/>
      <c r="OPG1747" s="143"/>
      <c r="OPH1747" s="143"/>
      <c r="OPI1747" s="143"/>
      <c r="OPJ1747" s="143"/>
      <c r="OPK1747" s="143"/>
      <c r="OPL1747" s="143"/>
      <c r="OPM1747" s="143"/>
      <c r="OPN1747" s="143"/>
      <c r="OPO1747" s="143"/>
      <c r="OPP1747" s="143"/>
      <c r="OPQ1747" s="143"/>
      <c r="OPR1747" s="143"/>
      <c r="OPS1747" s="143"/>
      <c r="OPT1747" s="143"/>
      <c r="OPU1747" s="143"/>
      <c r="OPV1747" s="143"/>
      <c r="OPW1747" s="143"/>
      <c r="OPX1747" s="143"/>
      <c r="OPY1747" s="143"/>
      <c r="OPZ1747" s="143"/>
      <c r="OQA1747" s="143"/>
      <c r="OQB1747" s="143"/>
      <c r="OQC1747" s="143"/>
      <c r="OQD1747" s="143"/>
      <c r="OQE1747" s="143"/>
      <c r="OQF1747" s="143"/>
      <c r="OQG1747" s="143"/>
      <c r="OQH1747" s="143"/>
      <c r="OQI1747" s="143"/>
      <c r="OQJ1747" s="143"/>
      <c r="OQK1747" s="143"/>
      <c r="OQL1747" s="143"/>
      <c r="OQM1747" s="143"/>
      <c r="OQN1747" s="143"/>
      <c r="OQO1747" s="143"/>
      <c r="OQP1747" s="143"/>
      <c r="OQQ1747" s="143"/>
      <c r="OQR1747" s="143"/>
      <c r="OQS1747" s="143"/>
      <c r="OQT1747" s="143"/>
      <c r="OQU1747" s="143"/>
      <c r="OQV1747" s="143"/>
      <c r="OQW1747" s="143"/>
      <c r="OQX1747" s="143"/>
      <c r="OQY1747" s="143"/>
      <c r="OQZ1747" s="143"/>
      <c r="ORA1747" s="143"/>
      <c r="ORB1747" s="143"/>
      <c r="ORC1747" s="143"/>
      <c r="ORD1747" s="143"/>
      <c r="ORE1747" s="143"/>
      <c r="ORF1747" s="143"/>
      <c r="ORG1747" s="143"/>
      <c r="ORH1747" s="143"/>
      <c r="ORI1747" s="143"/>
      <c r="ORJ1747" s="143"/>
      <c r="ORK1747" s="143"/>
      <c r="ORL1747" s="143"/>
      <c r="ORM1747" s="143"/>
      <c r="ORN1747" s="143"/>
      <c r="ORO1747" s="143"/>
      <c r="ORP1747" s="143"/>
      <c r="ORQ1747" s="143"/>
      <c r="ORR1747" s="143"/>
      <c r="ORS1747" s="143"/>
      <c r="ORT1747" s="143"/>
      <c r="ORU1747" s="143"/>
      <c r="ORV1747" s="143"/>
      <c r="ORW1747" s="143"/>
      <c r="ORX1747" s="143"/>
      <c r="ORY1747" s="143"/>
      <c r="ORZ1747" s="143"/>
      <c r="OSA1747" s="143"/>
      <c r="OSB1747" s="143"/>
      <c r="OSC1747" s="143"/>
      <c r="OSD1747" s="143"/>
      <c r="OSE1747" s="143"/>
      <c r="OSF1747" s="143"/>
      <c r="OSG1747" s="143"/>
      <c r="OSH1747" s="143"/>
      <c r="OSI1747" s="143"/>
      <c r="OSJ1747" s="143"/>
      <c r="OSK1747" s="143"/>
      <c r="OSL1747" s="143"/>
      <c r="OSM1747" s="143"/>
      <c r="OSN1747" s="143"/>
      <c r="OSO1747" s="143"/>
      <c r="OSP1747" s="143"/>
      <c r="OSQ1747" s="143"/>
      <c r="OSR1747" s="143"/>
      <c r="OSS1747" s="143"/>
      <c r="OST1747" s="143"/>
      <c r="OSU1747" s="143"/>
      <c r="OSV1747" s="143"/>
      <c r="OSW1747" s="143"/>
      <c r="OSX1747" s="143"/>
      <c r="OSY1747" s="143"/>
      <c r="OSZ1747" s="143"/>
      <c r="OTA1747" s="143"/>
      <c r="OTB1747" s="143"/>
      <c r="OTC1747" s="143"/>
      <c r="OTD1747" s="143"/>
      <c r="OTE1747" s="143"/>
      <c r="OTF1747" s="143"/>
      <c r="OTG1747" s="143"/>
      <c r="OTH1747" s="143"/>
      <c r="OTI1747" s="143"/>
      <c r="OTJ1747" s="143"/>
      <c r="OTK1747" s="143"/>
      <c r="OTL1747" s="143"/>
      <c r="OTM1747" s="143"/>
      <c r="OTN1747" s="143"/>
      <c r="OTO1747" s="143"/>
      <c r="OTP1747" s="143"/>
      <c r="OTQ1747" s="143"/>
      <c r="OTR1747" s="143"/>
      <c r="OTS1747" s="143"/>
      <c r="OTT1747" s="143"/>
      <c r="OTU1747" s="143"/>
      <c r="OTV1747" s="143"/>
      <c r="OTW1747" s="143"/>
      <c r="OTX1747" s="143"/>
      <c r="OTY1747" s="143"/>
      <c r="OTZ1747" s="143"/>
      <c r="OUA1747" s="143"/>
      <c r="OUB1747" s="143"/>
      <c r="OUC1747" s="143"/>
      <c r="OUD1747" s="143"/>
      <c r="OUE1747" s="143"/>
      <c r="OUF1747" s="143"/>
      <c r="OUG1747" s="143"/>
      <c r="OUH1747" s="143"/>
      <c r="OUI1747" s="143"/>
      <c r="OUJ1747" s="143"/>
      <c r="OUK1747" s="143"/>
      <c r="OUL1747" s="143"/>
      <c r="OUM1747" s="143"/>
      <c r="OUN1747" s="143"/>
      <c r="OUO1747" s="143"/>
      <c r="OUP1747" s="143"/>
      <c r="OUQ1747" s="143"/>
      <c r="OUR1747" s="143"/>
      <c r="OUS1747" s="143"/>
      <c r="OUT1747" s="143"/>
      <c r="OUU1747" s="143"/>
      <c r="OUV1747" s="143"/>
      <c r="OUW1747" s="143"/>
      <c r="OUX1747" s="143"/>
      <c r="OUY1747" s="143"/>
      <c r="OUZ1747" s="143"/>
      <c r="OVA1747" s="143"/>
      <c r="OVB1747" s="143"/>
      <c r="OVC1747" s="143"/>
      <c r="OVD1747" s="143"/>
      <c r="OVE1747" s="143"/>
      <c r="OVF1747" s="143"/>
      <c r="OVG1747" s="143"/>
      <c r="OVH1747" s="143"/>
      <c r="OVI1747" s="143"/>
      <c r="OVJ1747" s="143"/>
      <c r="OVK1747" s="143"/>
      <c r="OVL1747" s="143"/>
      <c r="OVM1747" s="143"/>
      <c r="OVN1747" s="143"/>
      <c r="OVO1747" s="143"/>
      <c r="OVP1747" s="143"/>
      <c r="OVQ1747" s="143"/>
      <c r="OVR1747" s="143"/>
      <c r="OVS1747" s="143"/>
      <c r="OVT1747" s="143"/>
      <c r="OVU1747" s="143"/>
      <c r="OVV1747" s="143"/>
      <c r="OVW1747" s="143"/>
      <c r="OVX1747" s="143"/>
      <c r="OVY1747" s="143"/>
      <c r="OVZ1747" s="143"/>
      <c r="OWA1747" s="143"/>
      <c r="OWB1747" s="143"/>
      <c r="OWC1747" s="143"/>
      <c r="OWD1747" s="143"/>
      <c r="OWE1747" s="143"/>
      <c r="OWF1747" s="143"/>
      <c r="OWG1747" s="143"/>
      <c r="OWH1747" s="143"/>
      <c r="OWI1747" s="143"/>
      <c r="OWJ1747" s="143"/>
      <c r="OWK1747" s="143"/>
      <c r="OWL1747" s="143"/>
      <c r="OWM1747" s="143"/>
      <c r="OWN1747" s="143"/>
      <c r="OWO1747" s="143"/>
      <c r="OWP1747" s="143"/>
      <c r="OWQ1747" s="143"/>
      <c r="OWR1747" s="143"/>
      <c r="OWS1747" s="143"/>
      <c r="OWT1747" s="143"/>
      <c r="OWU1747" s="143"/>
      <c r="OWV1747" s="143"/>
      <c r="OWW1747" s="143"/>
      <c r="OWX1747" s="143"/>
      <c r="OWY1747" s="143"/>
      <c r="OWZ1747" s="143"/>
      <c r="OXA1747" s="143"/>
      <c r="OXB1747" s="143"/>
      <c r="OXC1747" s="143"/>
      <c r="OXD1747" s="143"/>
      <c r="OXE1747" s="143"/>
      <c r="OXF1747" s="143"/>
      <c r="OXG1747" s="143"/>
      <c r="OXH1747" s="143"/>
      <c r="OXI1747" s="143"/>
      <c r="OXJ1747" s="143"/>
      <c r="OXK1747" s="143"/>
      <c r="OXL1747" s="143"/>
      <c r="OXM1747" s="143"/>
      <c r="OXN1747" s="143"/>
      <c r="OXO1747" s="143"/>
      <c r="OXP1747" s="143"/>
      <c r="OXQ1747" s="143"/>
      <c r="OXR1747" s="143"/>
      <c r="OXS1747" s="143"/>
      <c r="OXT1747" s="143"/>
      <c r="OXU1747" s="143"/>
      <c r="OXV1747" s="143"/>
      <c r="OXW1747" s="143"/>
      <c r="OXX1747" s="143"/>
      <c r="OXY1747" s="143"/>
      <c r="OXZ1747" s="143"/>
      <c r="OYA1747" s="143"/>
      <c r="OYB1747" s="143"/>
      <c r="OYC1747" s="143"/>
      <c r="OYD1747" s="143"/>
      <c r="OYE1747" s="143"/>
      <c r="OYF1747" s="143"/>
      <c r="OYG1747" s="143"/>
      <c r="OYH1747" s="143"/>
      <c r="OYI1747" s="143"/>
      <c r="OYJ1747" s="143"/>
      <c r="OYK1747" s="143"/>
      <c r="OYL1747" s="143"/>
      <c r="OYM1747" s="143"/>
      <c r="OYN1747" s="143"/>
      <c r="OYO1747" s="143"/>
      <c r="OYP1747" s="143"/>
      <c r="OYQ1747" s="143"/>
      <c r="OYR1747" s="143"/>
      <c r="OYS1747" s="143"/>
      <c r="OYT1747" s="143"/>
      <c r="OYU1747" s="143"/>
      <c r="OYV1747" s="143"/>
      <c r="OYW1747" s="143"/>
      <c r="OYX1747" s="143"/>
      <c r="OYY1747" s="143"/>
      <c r="OYZ1747" s="143"/>
      <c r="OZA1747" s="143"/>
      <c r="OZB1747" s="143"/>
      <c r="OZC1747" s="143"/>
      <c r="OZD1747" s="143"/>
      <c r="OZE1747" s="143"/>
      <c r="OZF1747" s="143"/>
      <c r="OZG1747" s="143"/>
      <c r="OZH1747" s="143"/>
      <c r="OZI1747" s="143"/>
      <c r="OZJ1747" s="143"/>
      <c r="OZK1747" s="143"/>
      <c r="OZL1747" s="143"/>
      <c r="OZM1747" s="143"/>
      <c r="OZN1747" s="143"/>
      <c r="OZO1747" s="143"/>
      <c r="OZP1747" s="143"/>
      <c r="OZQ1747" s="143"/>
      <c r="OZR1747" s="143"/>
      <c r="OZS1747" s="143"/>
      <c r="OZT1747" s="143"/>
      <c r="OZU1747" s="143"/>
      <c r="OZV1747" s="143"/>
      <c r="OZW1747" s="143"/>
      <c r="OZX1747" s="143"/>
      <c r="OZY1747" s="143"/>
      <c r="OZZ1747" s="143"/>
      <c r="PAA1747" s="143"/>
      <c r="PAB1747" s="143"/>
      <c r="PAC1747" s="143"/>
      <c r="PAD1747" s="143"/>
      <c r="PAE1747" s="143"/>
      <c r="PAF1747" s="143"/>
      <c r="PAG1747" s="143"/>
      <c r="PAH1747" s="143"/>
      <c r="PAI1747" s="143"/>
      <c r="PAJ1747" s="143"/>
      <c r="PAK1747" s="143"/>
      <c r="PAL1747" s="143"/>
      <c r="PAM1747" s="143"/>
      <c r="PAN1747" s="143"/>
      <c r="PAO1747" s="143"/>
      <c r="PAP1747" s="143"/>
      <c r="PAQ1747" s="143"/>
      <c r="PAR1747" s="143"/>
      <c r="PAS1747" s="143"/>
      <c r="PAT1747" s="143"/>
      <c r="PAU1747" s="143"/>
      <c r="PAV1747" s="143"/>
      <c r="PAW1747" s="143"/>
      <c r="PAX1747" s="143"/>
      <c r="PAY1747" s="143"/>
      <c r="PAZ1747" s="143"/>
      <c r="PBA1747" s="143"/>
      <c r="PBB1747" s="143"/>
      <c r="PBC1747" s="143"/>
      <c r="PBD1747" s="143"/>
      <c r="PBE1747" s="143"/>
      <c r="PBF1747" s="143"/>
      <c r="PBG1747" s="143"/>
      <c r="PBH1747" s="143"/>
      <c r="PBI1747" s="143"/>
      <c r="PBJ1747" s="143"/>
      <c r="PBK1747" s="143"/>
      <c r="PBL1747" s="143"/>
      <c r="PBM1747" s="143"/>
      <c r="PBN1747" s="143"/>
      <c r="PBO1747" s="143"/>
      <c r="PBP1747" s="143"/>
      <c r="PBQ1747" s="143"/>
      <c r="PBR1747" s="143"/>
      <c r="PBS1747" s="143"/>
      <c r="PBT1747" s="143"/>
      <c r="PBU1747" s="143"/>
      <c r="PBV1747" s="143"/>
      <c r="PBW1747" s="143"/>
      <c r="PBX1747" s="143"/>
      <c r="PBY1747" s="143"/>
      <c r="PBZ1747" s="143"/>
      <c r="PCA1747" s="143"/>
      <c r="PCB1747" s="143"/>
      <c r="PCC1747" s="143"/>
      <c r="PCD1747" s="143"/>
      <c r="PCE1747" s="143"/>
      <c r="PCF1747" s="143"/>
      <c r="PCG1747" s="143"/>
      <c r="PCH1747" s="143"/>
      <c r="PCI1747" s="143"/>
      <c r="PCJ1747" s="143"/>
      <c r="PCK1747" s="143"/>
      <c r="PCL1747" s="143"/>
      <c r="PCM1747" s="143"/>
      <c r="PCN1747" s="143"/>
      <c r="PCO1747" s="143"/>
      <c r="PCP1747" s="143"/>
      <c r="PCQ1747" s="143"/>
      <c r="PCR1747" s="143"/>
      <c r="PCS1747" s="143"/>
      <c r="PCT1747" s="143"/>
      <c r="PCU1747" s="143"/>
      <c r="PCV1747" s="143"/>
      <c r="PCW1747" s="143"/>
      <c r="PCX1747" s="143"/>
      <c r="PCY1747" s="143"/>
      <c r="PCZ1747" s="143"/>
      <c r="PDA1747" s="143"/>
      <c r="PDB1747" s="143"/>
      <c r="PDC1747" s="143"/>
      <c r="PDD1747" s="143"/>
      <c r="PDE1747" s="143"/>
      <c r="PDF1747" s="143"/>
      <c r="PDG1747" s="143"/>
      <c r="PDH1747" s="143"/>
      <c r="PDI1747" s="143"/>
      <c r="PDJ1747" s="143"/>
      <c r="PDK1747" s="143"/>
      <c r="PDL1747" s="143"/>
      <c r="PDM1747" s="143"/>
      <c r="PDN1747" s="143"/>
      <c r="PDO1747" s="143"/>
      <c r="PDP1747" s="143"/>
      <c r="PDQ1747" s="143"/>
      <c r="PDR1747" s="143"/>
      <c r="PDS1747" s="143"/>
      <c r="PDT1747" s="143"/>
      <c r="PDU1747" s="143"/>
      <c r="PDV1747" s="143"/>
      <c r="PDW1747" s="143"/>
      <c r="PDX1747" s="143"/>
      <c r="PDY1747" s="143"/>
      <c r="PDZ1747" s="143"/>
      <c r="PEA1747" s="143"/>
      <c r="PEB1747" s="143"/>
      <c r="PEC1747" s="143"/>
      <c r="PED1747" s="143"/>
      <c r="PEE1747" s="143"/>
      <c r="PEF1747" s="143"/>
      <c r="PEG1747" s="143"/>
      <c r="PEH1747" s="143"/>
      <c r="PEI1747" s="143"/>
      <c r="PEJ1747" s="143"/>
      <c r="PEK1747" s="143"/>
      <c r="PEL1747" s="143"/>
      <c r="PEM1747" s="143"/>
      <c r="PEN1747" s="143"/>
      <c r="PEO1747" s="143"/>
      <c r="PEP1747" s="143"/>
      <c r="PEQ1747" s="143"/>
      <c r="PER1747" s="143"/>
      <c r="PES1747" s="143"/>
      <c r="PET1747" s="143"/>
      <c r="PEU1747" s="143"/>
      <c r="PEV1747" s="143"/>
      <c r="PEW1747" s="143"/>
      <c r="PEX1747" s="143"/>
      <c r="PEY1747" s="143"/>
      <c r="PEZ1747" s="143"/>
      <c r="PFA1747" s="143"/>
      <c r="PFB1747" s="143"/>
      <c r="PFC1747" s="143"/>
      <c r="PFD1747" s="143"/>
      <c r="PFE1747" s="143"/>
      <c r="PFF1747" s="143"/>
      <c r="PFG1747" s="143"/>
      <c r="PFH1747" s="143"/>
      <c r="PFI1747" s="143"/>
      <c r="PFJ1747" s="143"/>
      <c r="PFK1747" s="143"/>
      <c r="PFL1747" s="143"/>
      <c r="PFM1747" s="143"/>
      <c r="PFN1747" s="143"/>
      <c r="PFO1747" s="143"/>
      <c r="PFP1747" s="143"/>
      <c r="PFQ1747" s="143"/>
      <c r="PFR1747" s="143"/>
      <c r="PFS1747" s="143"/>
      <c r="PFT1747" s="143"/>
      <c r="PFU1747" s="143"/>
      <c r="PFV1747" s="143"/>
      <c r="PFW1747" s="143"/>
      <c r="PFX1747" s="143"/>
      <c r="PFY1747" s="143"/>
      <c r="PFZ1747" s="143"/>
      <c r="PGA1747" s="143"/>
      <c r="PGB1747" s="143"/>
      <c r="PGC1747" s="143"/>
      <c r="PGD1747" s="143"/>
      <c r="PGE1747" s="143"/>
      <c r="PGF1747" s="143"/>
      <c r="PGG1747" s="143"/>
      <c r="PGH1747" s="143"/>
      <c r="PGI1747" s="143"/>
      <c r="PGJ1747" s="143"/>
      <c r="PGK1747" s="143"/>
      <c r="PGL1747" s="143"/>
      <c r="PGM1747" s="143"/>
      <c r="PGN1747" s="143"/>
      <c r="PGO1747" s="143"/>
      <c r="PGP1747" s="143"/>
      <c r="PGQ1747" s="143"/>
      <c r="PGR1747" s="143"/>
      <c r="PGS1747" s="143"/>
      <c r="PGT1747" s="143"/>
      <c r="PGU1747" s="143"/>
      <c r="PGV1747" s="143"/>
      <c r="PGW1747" s="143"/>
      <c r="PGX1747" s="143"/>
      <c r="PGY1747" s="143"/>
      <c r="PGZ1747" s="143"/>
      <c r="PHA1747" s="143"/>
      <c r="PHB1747" s="143"/>
      <c r="PHC1747" s="143"/>
      <c r="PHD1747" s="143"/>
      <c r="PHE1747" s="143"/>
      <c r="PHF1747" s="143"/>
      <c r="PHG1747" s="143"/>
      <c r="PHH1747" s="143"/>
      <c r="PHI1747" s="143"/>
      <c r="PHJ1747" s="143"/>
      <c r="PHK1747" s="143"/>
      <c r="PHL1747" s="143"/>
      <c r="PHM1747" s="143"/>
      <c r="PHN1747" s="143"/>
      <c r="PHO1747" s="143"/>
      <c r="PHP1747" s="143"/>
      <c r="PHQ1747" s="143"/>
      <c r="PHR1747" s="143"/>
      <c r="PHS1747" s="143"/>
      <c r="PHT1747" s="143"/>
      <c r="PHU1747" s="143"/>
      <c r="PHV1747" s="143"/>
      <c r="PHW1747" s="143"/>
      <c r="PHX1747" s="143"/>
      <c r="PHY1747" s="143"/>
      <c r="PHZ1747" s="143"/>
      <c r="PIA1747" s="143"/>
      <c r="PIB1747" s="143"/>
      <c r="PIC1747" s="143"/>
      <c r="PID1747" s="143"/>
      <c r="PIE1747" s="143"/>
      <c r="PIF1747" s="143"/>
      <c r="PIG1747" s="143"/>
      <c r="PIH1747" s="143"/>
      <c r="PII1747" s="143"/>
      <c r="PIJ1747" s="143"/>
      <c r="PIK1747" s="143"/>
      <c r="PIL1747" s="143"/>
      <c r="PIM1747" s="143"/>
      <c r="PIN1747" s="143"/>
      <c r="PIO1747" s="143"/>
      <c r="PIP1747" s="143"/>
      <c r="PIQ1747" s="143"/>
      <c r="PIR1747" s="143"/>
      <c r="PIS1747" s="143"/>
      <c r="PIT1747" s="143"/>
      <c r="PIU1747" s="143"/>
      <c r="PIV1747" s="143"/>
      <c r="PIW1747" s="143"/>
      <c r="PIX1747" s="143"/>
      <c r="PIY1747" s="143"/>
      <c r="PIZ1747" s="143"/>
      <c r="PJA1747" s="143"/>
      <c r="PJB1747" s="143"/>
      <c r="PJC1747" s="143"/>
      <c r="PJD1747" s="143"/>
      <c r="PJE1747" s="143"/>
      <c r="PJF1747" s="143"/>
      <c r="PJG1747" s="143"/>
      <c r="PJH1747" s="143"/>
      <c r="PJI1747" s="143"/>
      <c r="PJJ1747" s="143"/>
      <c r="PJK1747" s="143"/>
      <c r="PJL1747" s="143"/>
      <c r="PJM1747" s="143"/>
      <c r="PJN1747" s="143"/>
      <c r="PJO1747" s="143"/>
      <c r="PJP1747" s="143"/>
      <c r="PJQ1747" s="143"/>
      <c r="PJR1747" s="143"/>
      <c r="PJS1747" s="143"/>
      <c r="PJT1747" s="143"/>
      <c r="PJU1747" s="143"/>
      <c r="PJV1747" s="143"/>
      <c r="PJW1747" s="143"/>
      <c r="PJX1747" s="143"/>
      <c r="PJY1747" s="143"/>
      <c r="PJZ1747" s="143"/>
      <c r="PKA1747" s="143"/>
      <c r="PKB1747" s="143"/>
      <c r="PKC1747" s="143"/>
      <c r="PKD1747" s="143"/>
      <c r="PKE1747" s="143"/>
      <c r="PKF1747" s="143"/>
      <c r="PKG1747" s="143"/>
      <c r="PKH1747" s="143"/>
      <c r="PKI1747" s="143"/>
      <c r="PKJ1747" s="143"/>
      <c r="PKK1747" s="143"/>
      <c r="PKL1747" s="143"/>
      <c r="PKM1747" s="143"/>
      <c r="PKN1747" s="143"/>
      <c r="PKO1747" s="143"/>
      <c r="PKP1747" s="143"/>
      <c r="PKQ1747" s="143"/>
      <c r="PKR1747" s="143"/>
      <c r="PKS1747" s="143"/>
      <c r="PKT1747" s="143"/>
      <c r="PKU1747" s="143"/>
      <c r="PKV1747" s="143"/>
      <c r="PKW1747" s="143"/>
      <c r="PKX1747" s="143"/>
      <c r="PKY1747" s="143"/>
      <c r="PKZ1747" s="143"/>
      <c r="PLA1747" s="143"/>
      <c r="PLB1747" s="143"/>
      <c r="PLC1747" s="143"/>
      <c r="PLD1747" s="143"/>
      <c r="PLE1747" s="143"/>
      <c r="PLF1747" s="143"/>
      <c r="PLG1747" s="143"/>
      <c r="PLH1747" s="143"/>
      <c r="PLI1747" s="143"/>
      <c r="PLJ1747" s="143"/>
      <c r="PLK1747" s="143"/>
      <c r="PLL1747" s="143"/>
      <c r="PLM1747" s="143"/>
      <c r="PLN1747" s="143"/>
      <c r="PLO1747" s="143"/>
      <c r="PLP1747" s="143"/>
      <c r="PLQ1747" s="143"/>
      <c r="PLR1747" s="143"/>
      <c r="PLS1747" s="143"/>
      <c r="PLT1747" s="143"/>
      <c r="PLU1747" s="143"/>
      <c r="PLV1747" s="143"/>
      <c r="PLW1747" s="143"/>
      <c r="PLX1747" s="143"/>
      <c r="PLY1747" s="143"/>
      <c r="PLZ1747" s="143"/>
      <c r="PMA1747" s="143"/>
      <c r="PMB1747" s="143"/>
      <c r="PMC1747" s="143"/>
      <c r="PMD1747" s="143"/>
      <c r="PME1747" s="143"/>
      <c r="PMF1747" s="143"/>
      <c r="PMG1747" s="143"/>
      <c r="PMH1747" s="143"/>
      <c r="PMI1747" s="143"/>
      <c r="PMJ1747" s="143"/>
      <c r="PMK1747" s="143"/>
      <c r="PML1747" s="143"/>
      <c r="PMM1747" s="143"/>
      <c r="PMN1747" s="143"/>
      <c r="PMO1747" s="143"/>
      <c r="PMP1747" s="143"/>
      <c r="PMQ1747" s="143"/>
      <c r="PMR1747" s="143"/>
      <c r="PMS1747" s="143"/>
      <c r="PMT1747" s="143"/>
      <c r="PMU1747" s="143"/>
      <c r="PMV1747" s="143"/>
      <c r="PMW1747" s="143"/>
      <c r="PMX1747" s="143"/>
      <c r="PMY1747" s="143"/>
      <c r="PMZ1747" s="143"/>
      <c r="PNA1747" s="143"/>
      <c r="PNB1747" s="143"/>
      <c r="PNC1747" s="143"/>
      <c r="PND1747" s="143"/>
      <c r="PNE1747" s="143"/>
      <c r="PNF1747" s="143"/>
      <c r="PNG1747" s="143"/>
      <c r="PNH1747" s="143"/>
      <c r="PNI1747" s="143"/>
      <c r="PNJ1747" s="143"/>
      <c r="PNK1747" s="143"/>
      <c r="PNL1747" s="143"/>
      <c r="PNM1747" s="143"/>
      <c r="PNN1747" s="143"/>
      <c r="PNO1747" s="143"/>
      <c r="PNP1747" s="143"/>
      <c r="PNQ1747" s="143"/>
      <c r="PNR1747" s="143"/>
      <c r="PNS1747" s="143"/>
      <c r="PNT1747" s="143"/>
      <c r="PNU1747" s="143"/>
      <c r="PNV1747" s="143"/>
      <c r="PNW1747" s="143"/>
      <c r="PNX1747" s="143"/>
      <c r="PNY1747" s="143"/>
      <c r="PNZ1747" s="143"/>
      <c r="POA1747" s="143"/>
      <c r="POB1747" s="143"/>
      <c r="POC1747" s="143"/>
      <c r="POD1747" s="143"/>
      <c r="POE1747" s="143"/>
      <c r="POF1747" s="143"/>
      <c r="POG1747" s="143"/>
      <c r="POH1747" s="143"/>
      <c r="POI1747" s="143"/>
      <c r="POJ1747" s="143"/>
      <c r="POK1747" s="143"/>
      <c r="POL1747" s="143"/>
      <c r="POM1747" s="143"/>
      <c r="PON1747" s="143"/>
      <c r="POO1747" s="143"/>
      <c r="POP1747" s="143"/>
      <c r="POQ1747" s="143"/>
      <c r="POR1747" s="143"/>
      <c r="POS1747" s="143"/>
      <c r="POT1747" s="143"/>
      <c r="POU1747" s="143"/>
      <c r="POV1747" s="143"/>
      <c r="POW1747" s="143"/>
      <c r="POX1747" s="143"/>
      <c r="POY1747" s="143"/>
      <c r="POZ1747" s="143"/>
      <c r="PPA1747" s="143"/>
      <c r="PPB1747" s="143"/>
      <c r="PPC1747" s="143"/>
      <c r="PPD1747" s="143"/>
      <c r="PPE1747" s="143"/>
      <c r="PPF1747" s="143"/>
      <c r="PPG1747" s="143"/>
      <c r="PPH1747" s="143"/>
      <c r="PPI1747" s="143"/>
      <c r="PPJ1747" s="143"/>
      <c r="PPK1747" s="143"/>
      <c r="PPL1747" s="143"/>
      <c r="PPM1747" s="143"/>
      <c r="PPN1747" s="143"/>
      <c r="PPO1747" s="143"/>
      <c r="PPP1747" s="143"/>
      <c r="PPQ1747" s="143"/>
      <c r="PPR1747" s="143"/>
      <c r="PPS1747" s="143"/>
      <c r="PPT1747" s="143"/>
      <c r="PPU1747" s="143"/>
      <c r="PPV1747" s="143"/>
      <c r="PPW1747" s="143"/>
      <c r="PPX1747" s="143"/>
      <c r="PPY1747" s="143"/>
      <c r="PPZ1747" s="143"/>
      <c r="PQA1747" s="143"/>
      <c r="PQB1747" s="143"/>
      <c r="PQC1747" s="143"/>
      <c r="PQD1747" s="143"/>
      <c r="PQE1747" s="143"/>
      <c r="PQF1747" s="143"/>
      <c r="PQG1747" s="143"/>
      <c r="PQH1747" s="143"/>
      <c r="PQI1747" s="143"/>
      <c r="PQJ1747" s="143"/>
      <c r="PQK1747" s="143"/>
      <c r="PQL1747" s="143"/>
      <c r="PQM1747" s="143"/>
      <c r="PQN1747" s="143"/>
      <c r="PQO1747" s="143"/>
      <c r="PQP1747" s="143"/>
      <c r="PQQ1747" s="143"/>
      <c r="PQR1747" s="143"/>
      <c r="PQS1747" s="143"/>
      <c r="PQT1747" s="143"/>
      <c r="PQU1747" s="143"/>
      <c r="PQV1747" s="143"/>
      <c r="PQW1747" s="143"/>
      <c r="PQX1747" s="143"/>
      <c r="PQY1747" s="143"/>
      <c r="PQZ1747" s="143"/>
      <c r="PRA1747" s="143"/>
      <c r="PRB1747" s="143"/>
      <c r="PRC1747" s="143"/>
      <c r="PRD1747" s="143"/>
      <c r="PRE1747" s="143"/>
      <c r="PRF1747" s="143"/>
      <c r="PRG1747" s="143"/>
      <c r="PRH1747" s="143"/>
      <c r="PRI1747" s="143"/>
      <c r="PRJ1747" s="143"/>
      <c r="PRK1747" s="143"/>
      <c r="PRL1747" s="143"/>
      <c r="PRM1747" s="143"/>
      <c r="PRN1747" s="143"/>
      <c r="PRO1747" s="143"/>
      <c r="PRP1747" s="143"/>
      <c r="PRQ1747" s="143"/>
      <c r="PRR1747" s="143"/>
      <c r="PRS1747" s="143"/>
      <c r="PRT1747" s="143"/>
      <c r="PRU1747" s="143"/>
      <c r="PRV1747" s="143"/>
      <c r="PRW1747" s="143"/>
      <c r="PRX1747" s="143"/>
      <c r="PRY1747" s="143"/>
      <c r="PRZ1747" s="143"/>
      <c r="PSA1747" s="143"/>
      <c r="PSB1747" s="143"/>
      <c r="PSC1747" s="143"/>
      <c r="PSD1747" s="143"/>
      <c r="PSE1747" s="143"/>
      <c r="PSF1747" s="143"/>
      <c r="PSG1747" s="143"/>
      <c r="PSH1747" s="143"/>
      <c r="PSI1747" s="143"/>
      <c r="PSJ1747" s="143"/>
      <c r="PSK1747" s="143"/>
      <c r="PSL1747" s="143"/>
      <c r="PSM1747" s="143"/>
      <c r="PSN1747" s="143"/>
      <c r="PSO1747" s="143"/>
      <c r="PSP1747" s="143"/>
      <c r="PSQ1747" s="143"/>
      <c r="PSR1747" s="143"/>
      <c r="PSS1747" s="143"/>
      <c r="PST1747" s="143"/>
      <c r="PSU1747" s="143"/>
      <c r="PSV1747" s="143"/>
      <c r="PSW1747" s="143"/>
      <c r="PSX1747" s="143"/>
      <c r="PSY1747" s="143"/>
      <c r="PSZ1747" s="143"/>
      <c r="PTA1747" s="143"/>
      <c r="PTB1747" s="143"/>
      <c r="PTC1747" s="143"/>
      <c r="PTD1747" s="143"/>
      <c r="PTE1747" s="143"/>
      <c r="PTF1747" s="143"/>
      <c r="PTG1747" s="143"/>
      <c r="PTH1747" s="143"/>
      <c r="PTI1747" s="143"/>
      <c r="PTJ1747" s="143"/>
      <c r="PTK1747" s="143"/>
      <c r="PTL1747" s="143"/>
      <c r="PTM1747" s="143"/>
      <c r="PTN1747" s="143"/>
      <c r="PTO1747" s="143"/>
      <c r="PTP1747" s="143"/>
      <c r="PTQ1747" s="143"/>
      <c r="PTR1747" s="143"/>
      <c r="PTS1747" s="143"/>
      <c r="PTT1747" s="143"/>
      <c r="PTU1747" s="143"/>
      <c r="PTV1747" s="143"/>
      <c r="PTW1747" s="143"/>
      <c r="PTX1747" s="143"/>
      <c r="PTY1747" s="143"/>
      <c r="PTZ1747" s="143"/>
      <c r="PUA1747" s="143"/>
      <c r="PUB1747" s="143"/>
      <c r="PUC1747" s="143"/>
      <c r="PUD1747" s="143"/>
      <c r="PUE1747" s="143"/>
      <c r="PUF1747" s="143"/>
      <c r="PUG1747" s="143"/>
      <c r="PUH1747" s="143"/>
      <c r="PUI1747" s="143"/>
      <c r="PUJ1747" s="143"/>
      <c r="PUK1747" s="143"/>
      <c r="PUL1747" s="143"/>
      <c r="PUM1747" s="143"/>
      <c r="PUN1747" s="143"/>
      <c r="PUO1747" s="143"/>
      <c r="PUP1747" s="143"/>
      <c r="PUQ1747" s="143"/>
      <c r="PUR1747" s="143"/>
      <c r="PUS1747" s="143"/>
      <c r="PUT1747" s="143"/>
      <c r="PUU1747" s="143"/>
      <c r="PUV1747" s="143"/>
      <c r="PUW1747" s="143"/>
      <c r="PUX1747" s="143"/>
      <c r="PUY1747" s="143"/>
      <c r="PUZ1747" s="143"/>
      <c r="PVA1747" s="143"/>
      <c r="PVB1747" s="143"/>
      <c r="PVC1747" s="143"/>
      <c r="PVD1747" s="143"/>
      <c r="PVE1747" s="143"/>
      <c r="PVF1747" s="143"/>
      <c r="PVG1747" s="143"/>
      <c r="PVH1747" s="143"/>
      <c r="PVI1747" s="143"/>
      <c r="PVJ1747" s="143"/>
      <c r="PVK1747" s="143"/>
      <c r="PVL1747" s="143"/>
      <c r="PVM1747" s="143"/>
      <c r="PVN1747" s="143"/>
      <c r="PVO1747" s="143"/>
      <c r="PVP1747" s="143"/>
      <c r="PVQ1747" s="143"/>
      <c r="PVR1747" s="143"/>
      <c r="PVS1747" s="143"/>
      <c r="PVT1747" s="143"/>
      <c r="PVU1747" s="143"/>
      <c r="PVV1747" s="143"/>
      <c r="PVW1747" s="143"/>
      <c r="PVX1747" s="143"/>
      <c r="PVY1747" s="143"/>
      <c r="PVZ1747" s="143"/>
      <c r="PWA1747" s="143"/>
      <c r="PWB1747" s="143"/>
      <c r="PWC1747" s="143"/>
      <c r="PWD1747" s="143"/>
      <c r="PWE1747" s="143"/>
      <c r="PWF1747" s="143"/>
      <c r="PWG1747" s="143"/>
      <c r="PWH1747" s="143"/>
      <c r="PWI1747" s="143"/>
      <c r="PWJ1747" s="143"/>
      <c r="PWK1747" s="143"/>
      <c r="PWL1747" s="143"/>
      <c r="PWM1747" s="143"/>
      <c r="PWN1747" s="143"/>
      <c r="PWO1747" s="143"/>
      <c r="PWP1747" s="143"/>
      <c r="PWQ1747" s="143"/>
      <c r="PWR1747" s="143"/>
      <c r="PWS1747" s="143"/>
      <c r="PWT1747" s="143"/>
      <c r="PWU1747" s="143"/>
      <c r="PWV1747" s="143"/>
      <c r="PWW1747" s="143"/>
      <c r="PWX1747" s="143"/>
      <c r="PWY1747" s="143"/>
      <c r="PWZ1747" s="143"/>
      <c r="PXA1747" s="143"/>
      <c r="PXB1747" s="143"/>
      <c r="PXC1747" s="143"/>
      <c r="PXD1747" s="143"/>
      <c r="PXE1747" s="143"/>
      <c r="PXF1747" s="143"/>
      <c r="PXG1747" s="143"/>
      <c r="PXH1747" s="143"/>
      <c r="PXI1747" s="143"/>
      <c r="PXJ1747" s="143"/>
      <c r="PXK1747" s="143"/>
      <c r="PXL1747" s="143"/>
      <c r="PXM1747" s="143"/>
      <c r="PXN1747" s="143"/>
      <c r="PXO1747" s="143"/>
      <c r="PXP1747" s="143"/>
      <c r="PXQ1747" s="143"/>
      <c r="PXR1747" s="143"/>
      <c r="PXS1747" s="143"/>
      <c r="PXT1747" s="143"/>
      <c r="PXU1747" s="143"/>
      <c r="PXV1747" s="143"/>
      <c r="PXW1747" s="143"/>
      <c r="PXX1747" s="143"/>
      <c r="PXY1747" s="143"/>
      <c r="PXZ1747" s="143"/>
      <c r="PYA1747" s="143"/>
      <c r="PYB1747" s="143"/>
      <c r="PYC1747" s="143"/>
      <c r="PYD1747" s="143"/>
      <c r="PYE1747" s="143"/>
      <c r="PYF1747" s="143"/>
      <c r="PYG1747" s="143"/>
      <c r="PYH1747" s="143"/>
      <c r="PYI1747" s="143"/>
      <c r="PYJ1747" s="143"/>
      <c r="PYK1747" s="143"/>
      <c r="PYL1747" s="143"/>
      <c r="PYM1747" s="143"/>
      <c r="PYN1747" s="143"/>
      <c r="PYO1747" s="143"/>
      <c r="PYP1747" s="143"/>
      <c r="PYQ1747" s="143"/>
      <c r="PYR1747" s="143"/>
      <c r="PYS1747" s="143"/>
      <c r="PYT1747" s="143"/>
      <c r="PYU1747" s="143"/>
      <c r="PYV1747" s="143"/>
      <c r="PYW1747" s="143"/>
      <c r="PYX1747" s="143"/>
      <c r="PYY1747" s="143"/>
      <c r="PYZ1747" s="143"/>
      <c r="PZA1747" s="143"/>
      <c r="PZB1747" s="143"/>
      <c r="PZC1747" s="143"/>
      <c r="PZD1747" s="143"/>
      <c r="PZE1747" s="143"/>
      <c r="PZF1747" s="143"/>
      <c r="PZG1747" s="143"/>
      <c r="PZH1747" s="143"/>
      <c r="PZI1747" s="143"/>
      <c r="PZJ1747" s="143"/>
      <c r="PZK1747" s="143"/>
      <c r="PZL1747" s="143"/>
      <c r="PZM1747" s="143"/>
      <c r="PZN1747" s="143"/>
      <c r="PZO1747" s="143"/>
      <c r="PZP1747" s="143"/>
      <c r="PZQ1747" s="143"/>
      <c r="PZR1747" s="143"/>
      <c r="PZS1747" s="143"/>
      <c r="PZT1747" s="143"/>
      <c r="PZU1747" s="143"/>
      <c r="PZV1747" s="143"/>
      <c r="PZW1747" s="143"/>
      <c r="PZX1747" s="143"/>
      <c r="PZY1747" s="143"/>
      <c r="PZZ1747" s="143"/>
      <c r="QAA1747" s="143"/>
      <c r="QAB1747" s="143"/>
      <c r="QAC1747" s="143"/>
      <c r="QAD1747" s="143"/>
      <c r="QAE1747" s="143"/>
      <c r="QAF1747" s="143"/>
      <c r="QAG1747" s="143"/>
      <c r="QAH1747" s="143"/>
      <c r="QAI1747" s="143"/>
      <c r="QAJ1747" s="143"/>
      <c r="QAK1747" s="143"/>
      <c r="QAL1747" s="143"/>
      <c r="QAM1747" s="143"/>
      <c r="QAN1747" s="143"/>
      <c r="QAO1747" s="143"/>
      <c r="QAP1747" s="143"/>
      <c r="QAQ1747" s="143"/>
      <c r="QAR1747" s="143"/>
      <c r="QAS1747" s="143"/>
      <c r="QAT1747" s="143"/>
      <c r="QAU1747" s="143"/>
      <c r="QAV1747" s="143"/>
      <c r="QAW1747" s="143"/>
      <c r="QAX1747" s="143"/>
      <c r="QAY1747" s="143"/>
      <c r="QAZ1747" s="143"/>
      <c r="QBA1747" s="143"/>
      <c r="QBB1747" s="143"/>
      <c r="QBC1747" s="143"/>
      <c r="QBD1747" s="143"/>
      <c r="QBE1747" s="143"/>
      <c r="QBF1747" s="143"/>
      <c r="QBG1747" s="143"/>
      <c r="QBH1747" s="143"/>
      <c r="QBI1747" s="143"/>
      <c r="QBJ1747" s="143"/>
      <c r="QBK1747" s="143"/>
      <c r="QBL1747" s="143"/>
      <c r="QBM1747" s="143"/>
      <c r="QBN1747" s="143"/>
      <c r="QBO1747" s="143"/>
      <c r="QBP1747" s="143"/>
      <c r="QBQ1747" s="143"/>
      <c r="QBR1747" s="143"/>
      <c r="QBS1747" s="143"/>
      <c r="QBT1747" s="143"/>
      <c r="QBU1747" s="143"/>
      <c r="QBV1747" s="143"/>
      <c r="QBW1747" s="143"/>
      <c r="QBX1747" s="143"/>
      <c r="QBY1747" s="143"/>
      <c r="QBZ1747" s="143"/>
      <c r="QCA1747" s="143"/>
      <c r="QCB1747" s="143"/>
      <c r="QCC1747" s="143"/>
      <c r="QCD1747" s="143"/>
      <c r="QCE1747" s="143"/>
      <c r="QCF1747" s="143"/>
      <c r="QCG1747" s="143"/>
      <c r="QCH1747" s="143"/>
      <c r="QCI1747" s="143"/>
      <c r="QCJ1747" s="143"/>
      <c r="QCK1747" s="143"/>
      <c r="QCL1747" s="143"/>
      <c r="QCM1747" s="143"/>
      <c r="QCN1747" s="143"/>
      <c r="QCO1747" s="143"/>
      <c r="QCP1747" s="143"/>
      <c r="QCQ1747" s="143"/>
      <c r="QCR1747" s="143"/>
      <c r="QCS1747" s="143"/>
      <c r="QCT1747" s="143"/>
      <c r="QCU1747" s="143"/>
      <c r="QCV1747" s="143"/>
      <c r="QCW1747" s="143"/>
      <c r="QCX1747" s="143"/>
      <c r="QCY1747" s="143"/>
      <c r="QCZ1747" s="143"/>
      <c r="QDA1747" s="143"/>
      <c r="QDB1747" s="143"/>
      <c r="QDC1747" s="143"/>
      <c r="QDD1747" s="143"/>
      <c r="QDE1747" s="143"/>
      <c r="QDF1747" s="143"/>
      <c r="QDG1747" s="143"/>
      <c r="QDH1747" s="143"/>
      <c r="QDI1747" s="143"/>
      <c r="QDJ1747" s="143"/>
      <c r="QDK1747" s="143"/>
      <c r="QDL1747" s="143"/>
      <c r="QDM1747" s="143"/>
      <c r="QDN1747" s="143"/>
      <c r="QDO1747" s="143"/>
      <c r="QDP1747" s="143"/>
      <c r="QDQ1747" s="143"/>
      <c r="QDR1747" s="143"/>
      <c r="QDS1747" s="143"/>
      <c r="QDT1747" s="143"/>
      <c r="QDU1747" s="143"/>
      <c r="QDV1747" s="143"/>
      <c r="QDW1747" s="143"/>
      <c r="QDX1747" s="143"/>
      <c r="QDY1747" s="143"/>
      <c r="QDZ1747" s="143"/>
      <c r="QEA1747" s="143"/>
      <c r="QEB1747" s="143"/>
      <c r="QEC1747" s="143"/>
      <c r="QED1747" s="143"/>
      <c r="QEE1747" s="143"/>
      <c r="QEF1747" s="143"/>
      <c r="QEG1747" s="143"/>
      <c r="QEH1747" s="143"/>
      <c r="QEI1747" s="143"/>
      <c r="QEJ1747" s="143"/>
      <c r="QEK1747" s="143"/>
      <c r="QEL1747" s="143"/>
      <c r="QEM1747" s="143"/>
      <c r="QEN1747" s="143"/>
      <c r="QEO1747" s="143"/>
      <c r="QEP1747" s="143"/>
      <c r="QEQ1747" s="143"/>
      <c r="QER1747" s="143"/>
      <c r="QES1747" s="143"/>
      <c r="QET1747" s="143"/>
      <c r="QEU1747" s="143"/>
      <c r="QEV1747" s="143"/>
      <c r="QEW1747" s="143"/>
      <c r="QEX1747" s="143"/>
      <c r="QEY1747" s="143"/>
      <c r="QEZ1747" s="143"/>
      <c r="QFA1747" s="143"/>
      <c r="QFB1747" s="143"/>
      <c r="QFC1747" s="143"/>
      <c r="QFD1747" s="143"/>
      <c r="QFE1747" s="143"/>
      <c r="QFF1747" s="143"/>
      <c r="QFG1747" s="143"/>
      <c r="QFH1747" s="143"/>
      <c r="QFI1747" s="143"/>
      <c r="QFJ1747" s="143"/>
      <c r="QFK1747" s="143"/>
      <c r="QFL1747" s="143"/>
      <c r="QFM1747" s="143"/>
      <c r="QFN1747" s="143"/>
      <c r="QFO1747" s="143"/>
      <c r="QFP1747" s="143"/>
      <c r="QFQ1747" s="143"/>
      <c r="QFR1747" s="143"/>
      <c r="QFS1747" s="143"/>
      <c r="QFT1747" s="143"/>
      <c r="QFU1747" s="143"/>
      <c r="QFV1747" s="143"/>
      <c r="QFW1747" s="143"/>
      <c r="QFX1747" s="143"/>
      <c r="QFY1747" s="143"/>
      <c r="QFZ1747" s="143"/>
      <c r="QGA1747" s="143"/>
      <c r="QGB1747" s="143"/>
      <c r="QGC1747" s="143"/>
      <c r="QGD1747" s="143"/>
      <c r="QGE1747" s="143"/>
      <c r="QGF1747" s="143"/>
      <c r="QGG1747" s="143"/>
      <c r="QGH1747" s="143"/>
      <c r="QGI1747" s="143"/>
      <c r="QGJ1747" s="143"/>
      <c r="QGK1747" s="143"/>
      <c r="QGL1747" s="143"/>
      <c r="QGM1747" s="143"/>
      <c r="QGN1747" s="143"/>
      <c r="QGO1747" s="143"/>
      <c r="QGP1747" s="143"/>
      <c r="QGQ1747" s="143"/>
      <c r="QGR1747" s="143"/>
      <c r="QGS1747" s="143"/>
      <c r="QGT1747" s="143"/>
      <c r="QGU1747" s="143"/>
      <c r="QGV1747" s="143"/>
      <c r="QGW1747" s="143"/>
      <c r="QGX1747" s="143"/>
      <c r="QGY1747" s="143"/>
      <c r="QGZ1747" s="143"/>
      <c r="QHA1747" s="143"/>
      <c r="QHB1747" s="143"/>
      <c r="QHC1747" s="143"/>
      <c r="QHD1747" s="143"/>
      <c r="QHE1747" s="143"/>
      <c r="QHF1747" s="143"/>
      <c r="QHG1747" s="143"/>
      <c r="QHH1747" s="143"/>
      <c r="QHI1747" s="143"/>
      <c r="QHJ1747" s="143"/>
      <c r="QHK1747" s="143"/>
      <c r="QHL1747" s="143"/>
      <c r="QHM1747" s="143"/>
      <c r="QHN1747" s="143"/>
      <c r="QHO1747" s="143"/>
      <c r="QHP1747" s="143"/>
      <c r="QHQ1747" s="143"/>
      <c r="QHR1747" s="143"/>
      <c r="QHS1747" s="143"/>
      <c r="QHT1747" s="143"/>
      <c r="QHU1747" s="143"/>
      <c r="QHV1747" s="143"/>
      <c r="QHW1747" s="143"/>
      <c r="QHX1747" s="143"/>
      <c r="QHY1747" s="143"/>
      <c r="QHZ1747" s="143"/>
      <c r="QIA1747" s="143"/>
      <c r="QIB1747" s="143"/>
      <c r="QIC1747" s="143"/>
      <c r="QID1747" s="143"/>
      <c r="QIE1747" s="143"/>
      <c r="QIF1747" s="143"/>
      <c r="QIG1747" s="143"/>
      <c r="QIH1747" s="143"/>
      <c r="QII1747" s="143"/>
      <c r="QIJ1747" s="143"/>
      <c r="QIK1747" s="143"/>
      <c r="QIL1747" s="143"/>
      <c r="QIM1747" s="143"/>
      <c r="QIN1747" s="143"/>
      <c r="QIO1747" s="143"/>
      <c r="QIP1747" s="143"/>
      <c r="QIQ1747" s="143"/>
      <c r="QIR1747" s="143"/>
      <c r="QIS1747" s="143"/>
      <c r="QIT1747" s="143"/>
      <c r="QIU1747" s="143"/>
      <c r="QIV1747" s="143"/>
      <c r="QIW1747" s="143"/>
      <c r="QIX1747" s="143"/>
      <c r="QIY1747" s="143"/>
      <c r="QIZ1747" s="143"/>
      <c r="QJA1747" s="143"/>
      <c r="QJB1747" s="143"/>
      <c r="QJC1747" s="143"/>
      <c r="QJD1747" s="143"/>
      <c r="QJE1747" s="143"/>
      <c r="QJF1747" s="143"/>
      <c r="QJG1747" s="143"/>
      <c r="QJH1747" s="143"/>
      <c r="QJI1747" s="143"/>
      <c r="QJJ1747" s="143"/>
      <c r="QJK1747" s="143"/>
      <c r="QJL1747" s="143"/>
      <c r="QJM1747" s="143"/>
      <c r="QJN1747" s="143"/>
      <c r="QJO1747" s="143"/>
      <c r="QJP1747" s="143"/>
      <c r="QJQ1747" s="143"/>
      <c r="QJR1747" s="143"/>
      <c r="QJS1747" s="143"/>
      <c r="QJT1747" s="143"/>
      <c r="QJU1747" s="143"/>
      <c r="QJV1747" s="143"/>
      <c r="QJW1747" s="143"/>
      <c r="QJX1747" s="143"/>
      <c r="QJY1747" s="143"/>
      <c r="QJZ1747" s="143"/>
      <c r="QKA1747" s="143"/>
      <c r="QKB1747" s="143"/>
      <c r="QKC1747" s="143"/>
      <c r="QKD1747" s="143"/>
      <c r="QKE1747" s="143"/>
      <c r="QKF1747" s="143"/>
      <c r="QKG1747" s="143"/>
      <c r="QKH1747" s="143"/>
      <c r="QKI1747" s="143"/>
      <c r="QKJ1747" s="143"/>
      <c r="QKK1747" s="143"/>
      <c r="QKL1747" s="143"/>
      <c r="QKM1747" s="143"/>
      <c r="QKN1747" s="143"/>
      <c r="QKO1747" s="143"/>
      <c r="QKP1747" s="143"/>
      <c r="QKQ1747" s="143"/>
      <c r="QKR1747" s="143"/>
      <c r="QKS1747" s="143"/>
      <c r="QKT1747" s="143"/>
      <c r="QKU1747" s="143"/>
      <c r="QKV1747" s="143"/>
      <c r="QKW1747" s="143"/>
      <c r="QKX1747" s="143"/>
      <c r="QKY1747" s="143"/>
      <c r="QKZ1747" s="143"/>
      <c r="QLA1747" s="143"/>
      <c r="QLB1747" s="143"/>
      <c r="QLC1747" s="143"/>
      <c r="QLD1747" s="143"/>
      <c r="QLE1747" s="143"/>
      <c r="QLF1747" s="143"/>
      <c r="QLG1747" s="143"/>
      <c r="QLH1747" s="143"/>
      <c r="QLI1747" s="143"/>
      <c r="QLJ1747" s="143"/>
      <c r="QLK1747" s="143"/>
      <c r="QLL1747" s="143"/>
      <c r="QLM1747" s="143"/>
      <c r="QLN1747" s="143"/>
      <c r="QLO1747" s="143"/>
      <c r="QLP1747" s="143"/>
      <c r="QLQ1747" s="143"/>
      <c r="QLR1747" s="143"/>
      <c r="QLS1747" s="143"/>
      <c r="QLT1747" s="143"/>
      <c r="QLU1747" s="143"/>
      <c r="QLV1747" s="143"/>
      <c r="QLW1747" s="143"/>
      <c r="QLX1747" s="143"/>
      <c r="QLY1747" s="143"/>
      <c r="QLZ1747" s="143"/>
      <c r="QMA1747" s="143"/>
      <c r="QMB1747" s="143"/>
      <c r="QMC1747" s="143"/>
      <c r="QMD1747" s="143"/>
      <c r="QME1747" s="143"/>
      <c r="QMF1747" s="143"/>
      <c r="QMG1747" s="143"/>
      <c r="QMH1747" s="143"/>
      <c r="QMI1747" s="143"/>
      <c r="QMJ1747" s="143"/>
      <c r="QMK1747" s="143"/>
      <c r="QML1747" s="143"/>
      <c r="QMM1747" s="143"/>
      <c r="QMN1747" s="143"/>
      <c r="QMO1747" s="143"/>
      <c r="QMP1747" s="143"/>
      <c r="QMQ1747" s="143"/>
      <c r="QMR1747" s="143"/>
      <c r="QMS1747" s="143"/>
      <c r="QMT1747" s="143"/>
      <c r="QMU1747" s="143"/>
      <c r="QMV1747" s="143"/>
      <c r="QMW1747" s="143"/>
      <c r="QMX1747" s="143"/>
      <c r="QMY1747" s="143"/>
      <c r="QMZ1747" s="143"/>
      <c r="QNA1747" s="143"/>
      <c r="QNB1747" s="143"/>
      <c r="QNC1747" s="143"/>
      <c r="QND1747" s="143"/>
      <c r="QNE1747" s="143"/>
      <c r="QNF1747" s="143"/>
      <c r="QNG1747" s="143"/>
      <c r="QNH1747" s="143"/>
      <c r="QNI1747" s="143"/>
      <c r="QNJ1747" s="143"/>
      <c r="QNK1747" s="143"/>
      <c r="QNL1747" s="143"/>
      <c r="QNM1747" s="143"/>
      <c r="QNN1747" s="143"/>
      <c r="QNO1747" s="143"/>
      <c r="QNP1747" s="143"/>
      <c r="QNQ1747" s="143"/>
      <c r="QNR1747" s="143"/>
      <c r="QNS1747" s="143"/>
      <c r="QNT1747" s="143"/>
      <c r="QNU1747" s="143"/>
      <c r="QNV1747" s="143"/>
      <c r="QNW1747" s="143"/>
      <c r="QNX1747" s="143"/>
      <c r="QNY1747" s="143"/>
      <c r="QNZ1747" s="143"/>
      <c r="QOA1747" s="143"/>
      <c r="QOB1747" s="143"/>
      <c r="QOC1747" s="143"/>
      <c r="QOD1747" s="143"/>
      <c r="QOE1747" s="143"/>
      <c r="QOF1747" s="143"/>
      <c r="QOG1747" s="143"/>
      <c r="QOH1747" s="143"/>
      <c r="QOI1747" s="143"/>
      <c r="QOJ1747" s="143"/>
      <c r="QOK1747" s="143"/>
      <c r="QOL1747" s="143"/>
      <c r="QOM1747" s="143"/>
      <c r="QON1747" s="143"/>
      <c r="QOO1747" s="143"/>
      <c r="QOP1747" s="143"/>
      <c r="QOQ1747" s="143"/>
      <c r="QOR1747" s="143"/>
      <c r="QOS1747" s="143"/>
      <c r="QOT1747" s="143"/>
      <c r="QOU1747" s="143"/>
      <c r="QOV1747" s="143"/>
      <c r="QOW1747" s="143"/>
      <c r="QOX1747" s="143"/>
      <c r="QOY1747" s="143"/>
      <c r="QOZ1747" s="143"/>
      <c r="QPA1747" s="143"/>
      <c r="QPB1747" s="143"/>
      <c r="QPC1747" s="143"/>
      <c r="QPD1747" s="143"/>
      <c r="QPE1747" s="143"/>
      <c r="QPF1747" s="143"/>
      <c r="QPG1747" s="143"/>
      <c r="QPH1747" s="143"/>
      <c r="QPI1747" s="143"/>
      <c r="QPJ1747" s="143"/>
      <c r="QPK1747" s="143"/>
      <c r="QPL1747" s="143"/>
      <c r="QPM1747" s="143"/>
      <c r="QPN1747" s="143"/>
      <c r="QPO1747" s="143"/>
      <c r="QPP1747" s="143"/>
      <c r="QPQ1747" s="143"/>
      <c r="QPR1747" s="143"/>
      <c r="QPS1747" s="143"/>
      <c r="QPT1747" s="143"/>
      <c r="QPU1747" s="143"/>
      <c r="QPV1747" s="143"/>
      <c r="QPW1747" s="143"/>
      <c r="QPX1747" s="143"/>
      <c r="QPY1747" s="143"/>
      <c r="QPZ1747" s="143"/>
      <c r="QQA1747" s="143"/>
      <c r="QQB1747" s="143"/>
      <c r="QQC1747" s="143"/>
      <c r="QQD1747" s="143"/>
      <c r="QQE1747" s="143"/>
      <c r="QQF1747" s="143"/>
      <c r="QQG1747" s="143"/>
      <c r="QQH1747" s="143"/>
      <c r="QQI1747" s="143"/>
      <c r="QQJ1747" s="143"/>
      <c r="QQK1747" s="143"/>
      <c r="QQL1747" s="143"/>
      <c r="QQM1747" s="143"/>
      <c r="QQN1747" s="143"/>
      <c r="QQO1747" s="143"/>
      <c r="QQP1747" s="143"/>
      <c r="QQQ1747" s="143"/>
      <c r="QQR1747" s="143"/>
      <c r="QQS1747" s="143"/>
      <c r="QQT1747" s="143"/>
      <c r="QQU1747" s="143"/>
      <c r="QQV1747" s="143"/>
      <c r="QQW1747" s="143"/>
      <c r="QQX1747" s="143"/>
      <c r="QQY1747" s="143"/>
      <c r="QQZ1747" s="143"/>
      <c r="QRA1747" s="143"/>
      <c r="QRB1747" s="143"/>
      <c r="QRC1747" s="143"/>
      <c r="QRD1747" s="143"/>
      <c r="QRE1747" s="143"/>
      <c r="QRF1747" s="143"/>
      <c r="QRG1747" s="143"/>
      <c r="QRH1747" s="143"/>
      <c r="QRI1747" s="143"/>
      <c r="QRJ1747" s="143"/>
      <c r="QRK1747" s="143"/>
      <c r="QRL1747" s="143"/>
      <c r="QRM1747" s="143"/>
      <c r="QRN1747" s="143"/>
      <c r="QRO1747" s="143"/>
      <c r="QRP1747" s="143"/>
      <c r="QRQ1747" s="143"/>
      <c r="QRR1747" s="143"/>
      <c r="QRS1747" s="143"/>
      <c r="QRT1747" s="143"/>
      <c r="QRU1747" s="143"/>
      <c r="QRV1747" s="143"/>
      <c r="QRW1747" s="143"/>
      <c r="QRX1747" s="143"/>
      <c r="QRY1747" s="143"/>
      <c r="QRZ1747" s="143"/>
      <c r="QSA1747" s="143"/>
      <c r="QSB1747" s="143"/>
      <c r="QSC1747" s="143"/>
      <c r="QSD1747" s="143"/>
      <c r="QSE1747" s="143"/>
      <c r="QSF1747" s="143"/>
      <c r="QSG1747" s="143"/>
      <c r="QSH1747" s="143"/>
      <c r="QSI1747" s="143"/>
      <c r="QSJ1747" s="143"/>
      <c r="QSK1747" s="143"/>
      <c r="QSL1747" s="143"/>
      <c r="QSM1747" s="143"/>
      <c r="QSN1747" s="143"/>
      <c r="QSO1747" s="143"/>
      <c r="QSP1747" s="143"/>
      <c r="QSQ1747" s="143"/>
      <c r="QSR1747" s="143"/>
      <c r="QSS1747" s="143"/>
      <c r="QST1747" s="143"/>
      <c r="QSU1747" s="143"/>
      <c r="QSV1747" s="143"/>
      <c r="QSW1747" s="143"/>
      <c r="QSX1747" s="143"/>
      <c r="QSY1747" s="143"/>
      <c r="QSZ1747" s="143"/>
      <c r="QTA1747" s="143"/>
      <c r="QTB1747" s="143"/>
      <c r="QTC1747" s="143"/>
      <c r="QTD1747" s="143"/>
      <c r="QTE1747" s="143"/>
      <c r="QTF1747" s="143"/>
      <c r="QTG1747" s="143"/>
      <c r="QTH1747" s="143"/>
      <c r="QTI1747" s="143"/>
      <c r="QTJ1747" s="143"/>
      <c r="QTK1747" s="143"/>
      <c r="QTL1747" s="143"/>
      <c r="QTM1747" s="143"/>
      <c r="QTN1747" s="143"/>
      <c r="QTO1747" s="143"/>
      <c r="QTP1747" s="143"/>
      <c r="QTQ1747" s="143"/>
      <c r="QTR1747" s="143"/>
      <c r="QTS1747" s="143"/>
      <c r="QTT1747" s="143"/>
      <c r="QTU1747" s="143"/>
      <c r="QTV1747" s="143"/>
      <c r="QTW1747" s="143"/>
      <c r="QTX1747" s="143"/>
      <c r="QTY1747" s="143"/>
      <c r="QTZ1747" s="143"/>
      <c r="QUA1747" s="143"/>
      <c r="QUB1747" s="143"/>
      <c r="QUC1747" s="143"/>
      <c r="QUD1747" s="143"/>
      <c r="QUE1747" s="143"/>
      <c r="QUF1747" s="143"/>
      <c r="QUG1747" s="143"/>
      <c r="QUH1747" s="143"/>
      <c r="QUI1747" s="143"/>
      <c r="QUJ1747" s="143"/>
      <c r="QUK1747" s="143"/>
      <c r="QUL1747" s="143"/>
      <c r="QUM1747" s="143"/>
      <c r="QUN1747" s="143"/>
      <c r="QUO1747" s="143"/>
      <c r="QUP1747" s="143"/>
      <c r="QUQ1747" s="143"/>
      <c r="QUR1747" s="143"/>
      <c r="QUS1747" s="143"/>
      <c r="QUT1747" s="143"/>
      <c r="QUU1747" s="143"/>
      <c r="QUV1747" s="143"/>
      <c r="QUW1747" s="143"/>
      <c r="QUX1747" s="143"/>
      <c r="QUY1747" s="143"/>
      <c r="QUZ1747" s="143"/>
      <c r="QVA1747" s="143"/>
      <c r="QVB1747" s="143"/>
      <c r="QVC1747" s="143"/>
      <c r="QVD1747" s="143"/>
      <c r="QVE1747" s="143"/>
      <c r="QVF1747" s="143"/>
      <c r="QVG1747" s="143"/>
      <c r="QVH1747" s="143"/>
      <c r="QVI1747" s="143"/>
      <c r="QVJ1747" s="143"/>
      <c r="QVK1747" s="143"/>
      <c r="QVL1747" s="143"/>
      <c r="QVM1747" s="143"/>
      <c r="QVN1747" s="143"/>
      <c r="QVO1747" s="143"/>
      <c r="QVP1747" s="143"/>
      <c r="QVQ1747" s="143"/>
      <c r="QVR1747" s="143"/>
      <c r="QVS1747" s="143"/>
      <c r="QVT1747" s="143"/>
      <c r="QVU1747" s="143"/>
      <c r="QVV1747" s="143"/>
      <c r="QVW1747" s="143"/>
      <c r="QVX1747" s="143"/>
      <c r="QVY1747" s="143"/>
      <c r="QVZ1747" s="143"/>
      <c r="QWA1747" s="143"/>
      <c r="QWB1747" s="143"/>
      <c r="QWC1747" s="143"/>
      <c r="QWD1747" s="143"/>
      <c r="QWE1747" s="143"/>
      <c r="QWF1747" s="143"/>
      <c r="QWG1747" s="143"/>
      <c r="QWH1747" s="143"/>
      <c r="QWI1747" s="143"/>
      <c r="QWJ1747" s="143"/>
      <c r="QWK1747" s="143"/>
      <c r="QWL1747" s="143"/>
      <c r="QWM1747" s="143"/>
      <c r="QWN1747" s="143"/>
      <c r="QWO1747" s="143"/>
      <c r="QWP1747" s="143"/>
      <c r="QWQ1747" s="143"/>
      <c r="QWR1747" s="143"/>
      <c r="QWS1747" s="143"/>
      <c r="QWT1747" s="143"/>
      <c r="QWU1747" s="143"/>
      <c r="QWV1747" s="143"/>
      <c r="QWW1747" s="143"/>
      <c r="QWX1747" s="143"/>
      <c r="QWY1747" s="143"/>
      <c r="QWZ1747" s="143"/>
      <c r="QXA1747" s="143"/>
      <c r="QXB1747" s="143"/>
      <c r="QXC1747" s="143"/>
      <c r="QXD1747" s="143"/>
      <c r="QXE1747" s="143"/>
      <c r="QXF1747" s="143"/>
      <c r="QXG1747" s="143"/>
      <c r="QXH1747" s="143"/>
      <c r="QXI1747" s="143"/>
      <c r="QXJ1747" s="143"/>
      <c r="QXK1747" s="143"/>
      <c r="QXL1747" s="143"/>
      <c r="QXM1747" s="143"/>
      <c r="QXN1747" s="143"/>
      <c r="QXO1747" s="143"/>
      <c r="QXP1747" s="143"/>
      <c r="QXQ1747" s="143"/>
      <c r="QXR1747" s="143"/>
      <c r="QXS1747" s="143"/>
      <c r="QXT1747" s="143"/>
      <c r="QXU1747" s="143"/>
      <c r="QXV1747" s="143"/>
      <c r="QXW1747" s="143"/>
      <c r="QXX1747" s="143"/>
      <c r="QXY1747" s="143"/>
      <c r="QXZ1747" s="143"/>
      <c r="QYA1747" s="143"/>
      <c r="QYB1747" s="143"/>
      <c r="QYC1747" s="143"/>
      <c r="QYD1747" s="143"/>
      <c r="QYE1747" s="143"/>
      <c r="QYF1747" s="143"/>
      <c r="QYG1747" s="143"/>
      <c r="QYH1747" s="143"/>
      <c r="QYI1747" s="143"/>
      <c r="QYJ1747" s="143"/>
      <c r="QYK1747" s="143"/>
      <c r="QYL1747" s="143"/>
      <c r="QYM1747" s="143"/>
      <c r="QYN1747" s="143"/>
      <c r="QYO1747" s="143"/>
      <c r="QYP1747" s="143"/>
      <c r="QYQ1747" s="143"/>
      <c r="QYR1747" s="143"/>
      <c r="QYS1747" s="143"/>
      <c r="QYT1747" s="143"/>
      <c r="QYU1747" s="143"/>
      <c r="QYV1747" s="143"/>
      <c r="QYW1747" s="143"/>
      <c r="QYX1747" s="143"/>
      <c r="QYY1747" s="143"/>
      <c r="QYZ1747" s="143"/>
      <c r="QZA1747" s="143"/>
      <c r="QZB1747" s="143"/>
      <c r="QZC1747" s="143"/>
      <c r="QZD1747" s="143"/>
      <c r="QZE1747" s="143"/>
      <c r="QZF1747" s="143"/>
      <c r="QZG1747" s="143"/>
      <c r="QZH1747" s="143"/>
      <c r="QZI1747" s="143"/>
      <c r="QZJ1747" s="143"/>
      <c r="QZK1747" s="143"/>
      <c r="QZL1747" s="143"/>
      <c r="QZM1747" s="143"/>
      <c r="QZN1747" s="143"/>
      <c r="QZO1747" s="143"/>
      <c r="QZP1747" s="143"/>
      <c r="QZQ1747" s="143"/>
      <c r="QZR1747" s="143"/>
      <c r="QZS1747" s="143"/>
      <c r="QZT1747" s="143"/>
      <c r="QZU1747" s="143"/>
      <c r="QZV1747" s="143"/>
      <c r="QZW1747" s="143"/>
      <c r="QZX1747" s="143"/>
      <c r="QZY1747" s="143"/>
      <c r="QZZ1747" s="143"/>
      <c r="RAA1747" s="143"/>
      <c r="RAB1747" s="143"/>
      <c r="RAC1747" s="143"/>
      <c r="RAD1747" s="143"/>
      <c r="RAE1747" s="143"/>
      <c r="RAF1747" s="143"/>
      <c r="RAG1747" s="143"/>
      <c r="RAH1747" s="143"/>
      <c r="RAI1747" s="143"/>
      <c r="RAJ1747" s="143"/>
      <c r="RAK1747" s="143"/>
      <c r="RAL1747" s="143"/>
      <c r="RAM1747" s="143"/>
      <c r="RAN1747" s="143"/>
      <c r="RAO1747" s="143"/>
      <c r="RAP1747" s="143"/>
      <c r="RAQ1747" s="143"/>
      <c r="RAR1747" s="143"/>
      <c r="RAS1747" s="143"/>
      <c r="RAT1747" s="143"/>
      <c r="RAU1747" s="143"/>
      <c r="RAV1747" s="143"/>
      <c r="RAW1747" s="143"/>
      <c r="RAX1747" s="143"/>
      <c r="RAY1747" s="143"/>
      <c r="RAZ1747" s="143"/>
      <c r="RBA1747" s="143"/>
      <c r="RBB1747" s="143"/>
      <c r="RBC1747" s="143"/>
      <c r="RBD1747" s="143"/>
      <c r="RBE1747" s="143"/>
      <c r="RBF1747" s="143"/>
      <c r="RBG1747" s="143"/>
      <c r="RBH1747" s="143"/>
      <c r="RBI1747" s="143"/>
      <c r="RBJ1747" s="143"/>
      <c r="RBK1747" s="143"/>
      <c r="RBL1747" s="143"/>
      <c r="RBM1747" s="143"/>
      <c r="RBN1747" s="143"/>
      <c r="RBO1747" s="143"/>
      <c r="RBP1747" s="143"/>
      <c r="RBQ1747" s="143"/>
      <c r="RBR1747" s="143"/>
      <c r="RBS1747" s="143"/>
      <c r="RBT1747" s="143"/>
      <c r="RBU1747" s="143"/>
      <c r="RBV1747" s="143"/>
      <c r="RBW1747" s="143"/>
      <c r="RBX1747" s="143"/>
      <c r="RBY1747" s="143"/>
      <c r="RBZ1747" s="143"/>
      <c r="RCA1747" s="143"/>
      <c r="RCB1747" s="143"/>
      <c r="RCC1747" s="143"/>
      <c r="RCD1747" s="143"/>
      <c r="RCE1747" s="143"/>
      <c r="RCF1747" s="143"/>
      <c r="RCG1747" s="143"/>
      <c r="RCH1747" s="143"/>
      <c r="RCI1747" s="143"/>
      <c r="RCJ1747" s="143"/>
      <c r="RCK1747" s="143"/>
      <c r="RCL1747" s="143"/>
      <c r="RCM1747" s="143"/>
      <c r="RCN1747" s="143"/>
      <c r="RCO1747" s="143"/>
      <c r="RCP1747" s="143"/>
      <c r="RCQ1747" s="143"/>
      <c r="RCR1747" s="143"/>
      <c r="RCS1747" s="143"/>
      <c r="RCT1747" s="143"/>
      <c r="RCU1747" s="143"/>
      <c r="RCV1747" s="143"/>
      <c r="RCW1747" s="143"/>
      <c r="RCX1747" s="143"/>
      <c r="RCY1747" s="143"/>
      <c r="RCZ1747" s="143"/>
      <c r="RDA1747" s="143"/>
      <c r="RDB1747" s="143"/>
      <c r="RDC1747" s="143"/>
      <c r="RDD1747" s="143"/>
      <c r="RDE1747" s="143"/>
      <c r="RDF1747" s="143"/>
      <c r="RDG1747" s="143"/>
      <c r="RDH1747" s="143"/>
      <c r="RDI1747" s="143"/>
      <c r="RDJ1747" s="143"/>
      <c r="RDK1747" s="143"/>
      <c r="RDL1747" s="143"/>
      <c r="RDM1747" s="143"/>
      <c r="RDN1747" s="143"/>
      <c r="RDO1747" s="143"/>
      <c r="RDP1747" s="143"/>
      <c r="RDQ1747" s="143"/>
      <c r="RDR1747" s="143"/>
      <c r="RDS1747" s="143"/>
      <c r="RDT1747" s="143"/>
      <c r="RDU1747" s="143"/>
      <c r="RDV1747" s="143"/>
      <c r="RDW1747" s="143"/>
      <c r="RDX1747" s="143"/>
      <c r="RDY1747" s="143"/>
      <c r="RDZ1747" s="143"/>
      <c r="REA1747" s="143"/>
      <c r="REB1747" s="143"/>
      <c r="REC1747" s="143"/>
      <c r="RED1747" s="143"/>
      <c r="REE1747" s="143"/>
      <c r="REF1747" s="143"/>
      <c r="REG1747" s="143"/>
      <c r="REH1747" s="143"/>
      <c r="REI1747" s="143"/>
      <c r="REJ1747" s="143"/>
      <c r="REK1747" s="143"/>
      <c r="REL1747" s="143"/>
      <c r="REM1747" s="143"/>
      <c r="REN1747" s="143"/>
      <c r="REO1747" s="143"/>
      <c r="REP1747" s="143"/>
      <c r="REQ1747" s="143"/>
      <c r="RER1747" s="143"/>
      <c r="RES1747" s="143"/>
      <c r="RET1747" s="143"/>
      <c r="REU1747" s="143"/>
      <c r="REV1747" s="143"/>
      <c r="REW1747" s="143"/>
      <c r="REX1747" s="143"/>
      <c r="REY1747" s="143"/>
      <c r="REZ1747" s="143"/>
      <c r="RFA1747" s="143"/>
      <c r="RFB1747" s="143"/>
      <c r="RFC1747" s="143"/>
      <c r="RFD1747" s="143"/>
      <c r="RFE1747" s="143"/>
      <c r="RFF1747" s="143"/>
      <c r="RFG1747" s="143"/>
      <c r="RFH1747" s="143"/>
      <c r="RFI1747" s="143"/>
      <c r="RFJ1747" s="143"/>
      <c r="RFK1747" s="143"/>
      <c r="RFL1747" s="143"/>
      <c r="RFM1747" s="143"/>
      <c r="RFN1747" s="143"/>
      <c r="RFO1747" s="143"/>
      <c r="RFP1747" s="143"/>
      <c r="RFQ1747" s="143"/>
      <c r="RFR1747" s="143"/>
      <c r="RFS1747" s="143"/>
      <c r="RFT1747" s="143"/>
      <c r="RFU1747" s="143"/>
      <c r="RFV1747" s="143"/>
      <c r="RFW1747" s="143"/>
      <c r="RFX1747" s="143"/>
      <c r="RFY1747" s="143"/>
      <c r="RFZ1747" s="143"/>
      <c r="RGA1747" s="143"/>
      <c r="RGB1747" s="143"/>
      <c r="RGC1747" s="143"/>
      <c r="RGD1747" s="143"/>
      <c r="RGE1747" s="143"/>
      <c r="RGF1747" s="143"/>
      <c r="RGG1747" s="143"/>
      <c r="RGH1747" s="143"/>
      <c r="RGI1747" s="143"/>
      <c r="RGJ1747" s="143"/>
      <c r="RGK1747" s="143"/>
      <c r="RGL1747" s="143"/>
      <c r="RGM1747" s="143"/>
      <c r="RGN1747" s="143"/>
      <c r="RGO1747" s="143"/>
      <c r="RGP1747" s="143"/>
      <c r="RGQ1747" s="143"/>
      <c r="RGR1747" s="143"/>
      <c r="RGS1747" s="143"/>
      <c r="RGT1747" s="143"/>
      <c r="RGU1747" s="143"/>
      <c r="RGV1747" s="143"/>
      <c r="RGW1747" s="143"/>
      <c r="RGX1747" s="143"/>
      <c r="RGY1747" s="143"/>
      <c r="RGZ1747" s="143"/>
      <c r="RHA1747" s="143"/>
      <c r="RHB1747" s="143"/>
      <c r="RHC1747" s="143"/>
      <c r="RHD1747" s="143"/>
      <c r="RHE1747" s="143"/>
      <c r="RHF1747" s="143"/>
      <c r="RHG1747" s="143"/>
      <c r="RHH1747" s="143"/>
      <c r="RHI1747" s="143"/>
      <c r="RHJ1747" s="143"/>
      <c r="RHK1747" s="143"/>
      <c r="RHL1747" s="143"/>
      <c r="RHM1747" s="143"/>
      <c r="RHN1747" s="143"/>
      <c r="RHO1747" s="143"/>
      <c r="RHP1747" s="143"/>
      <c r="RHQ1747" s="143"/>
      <c r="RHR1747" s="143"/>
      <c r="RHS1747" s="143"/>
      <c r="RHT1747" s="143"/>
      <c r="RHU1747" s="143"/>
      <c r="RHV1747" s="143"/>
      <c r="RHW1747" s="143"/>
      <c r="RHX1747" s="143"/>
      <c r="RHY1747" s="143"/>
      <c r="RHZ1747" s="143"/>
      <c r="RIA1747" s="143"/>
      <c r="RIB1747" s="143"/>
      <c r="RIC1747" s="143"/>
      <c r="RID1747" s="143"/>
      <c r="RIE1747" s="143"/>
      <c r="RIF1747" s="143"/>
      <c r="RIG1747" s="143"/>
      <c r="RIH1747" s="143"/>
      <c r="RII1747" s="143"/>
      <c r="RIJ1747" s="143"/>
      <c r="RIK1747" s="143"/>
      <c r="RIL1747" s="143"/>
      <c r="RIM1747" s="143"/>
      <c r="RIN1747" s="143"/>
      <c r="RIO1747" s="143"/>
      <c r="RIP1747" s="143"/>
      <c r="RIQ1747" s="143"/>
      <c r="RIR1747" s="143"/>
      <c r="RIS1747" s="143"/>
      <c r="RIT1747" s="143"/>
      <c r="RIU1747" s="143"/>
      <c r="RIV1747" s="143"/>
      <c r="RIW1747" s="143"/>
      <c r="RIX1747" s="143"/>
      <c r="RIY1747" s="143"/>
      <c r="RIZ1747" s="143"/>
      <c r="RJA1747" s="143"/>
      <c r="RJB1747" s="143"/>
      <c r="RJC1747" s="143"/>
      <c r="RJD1747" s="143"/>
      <c r="RJE1747" s="143"/>
      <c r="RJF1747" s="143"/>
      <c r="RJG1747" s="143"/>
      <c r="RJH1747" s="143"/>
      <c r="RJI1747" s="143"/>
      <c r="RJJ1747" s="143"/>
      <c r="RJK1747" s="143"/>
      <c r="RJL1747" s="143"/>
      <c r="RJM1747" s="143"/>
      <c r="RJN1747" s="143"/>
      <c r="RJO1747" s="143"/>
      <c r="RJP1747" s="143"/>
      <c r="RJQ1747" s="143"/>
      <c r="RJR1747" s="143"/>
      <c r="RJS1747" s="143"/>
      <c r="RJT1747" s="143"/>
      <c r="RJU1747" s="143"/>
      <c r="RJV1747" s="143"/>
      <c r="RJW1747" s="143"/>
      <c r="RJX1747" s="143"/>
      <c r="RJY1747" s="143"/>
      <c r="RJZ1747" s="143"/>
      <c r="RKA1747" s="143"/>
      <c r="RKB1747" s="143"/>
      <c r="RKC1747" s="143"/>
      <c r="RKD1747" s="143"/>
      <c r="RKE1747" s="143"/>
      <c r="RKF1747" s="143"/>
      <c r="RKG1747" s="143"/>
      <c r="RKH1747" s="143"/>
      <c r="RKI1747" s="143"/>
      <c r="RKJ1747" s="143"/>
      <c r="RKK1747" s="143"/>
      <c r="RKL1747" s="143"/>
      <c r="RKM1747" s="143"/>
      <c r="RKN1747" s="143"/>
      <c r="RKO1747" s="143"/>
      <c r="RKP1747" s="143"/>
      <c r="RKQ1747" s="143"/>
      <c r="RKR1747" s="143"/>
      <c r="RKS1747" s="143"/>
      <c r="RKT1747" s="143"/>
      <c r="RKU1747" s="143"/>
      <c r="RKV1747" s="143"/>
      <c r="RKW1747" s="143"/>
      <c r="RKX1747" s="143"/>
      <c r="RKY1747" s="143"/>
      <c r="RKZ1747" s="143"/>
      <c r="RLA1747" s="143"/>
      <c r="RLB1747" s="143"/>
      <c r="RLC1747" s="143"/>
      <c r="RLD1747" s="143"/>
      <c r="RLE1747" s="143"/>
      <c r="RLF1747" s="143"/>
      <c r="RLG1747" s="143"/>
      <c r="RLH1747" s="143"/>
      <c r="RLI1747" s="143"/>
      <c r="RLJ1747" s="143"/>
      <c r="RLK1747" s="143"/>
      <c r="RLL1747" s="143"/>
      <c r="RLM1747" s="143"/>
      <c r="RLN1747" s="143"/>
      <c r="RLO1747" s="143"/>
      <c r="RLP1747" s="143"/>
      <c r="RLQ1747" s="143"/>
      <c r="RLR1747" s="143"/>
      <c r="RLS1747" s="143"/>
      <c r="RLT1747" s="143"/>
      <c r="RLU1747" s="143"/>
      <c r="RLV1747" s="143"/>
      <c r="RLW1747" s="143"/>
      <c r="RLX1747" s="143"/>
      <c r="RLY1747" s="143"/>
      <c r="RLZ1747" s="143"/>
      <c r="RMA1747" s="143"/>
      <c r="RMB1747" s="143"/>
      <c r="RMC1747" s="143"/>
      <c r="RMD1747" s="143"/>
      <c r="RME1747" s="143"/>
      <c r="RMF1747" s="143"/>
      <c r="RMG1747" s="143"/>
      <c r="RMH1747" s="143"/>
      <c r="RMI1747" s="143"/>
      <c r="RMJ1747" s="143"/>
      <c r="RMK1747" s="143"/>
      <c r="RML1747" s="143"/>
      <c r="RMM1747" s="143"/>
      <c r="RMN1747" s="143"/>
      <c r="RMO1747" s="143"/>
      <c r="RMP1747" s="143"/>
      <c r="RMQ1747" s="143"/>
      <c r="RMR1747" s="143"/>
      <c r="RMS1747" s="143"/>
      <c r="RMT1747" s="143"/>
      <c r="RMU1747" s="143"/>
      <c r="RMV1747" s="143"/>
      <c r="RMW1747" s="143"/>
      <c r="RMX1747" s="143"/>
      <c r="RMY1747" s="143"/>
      <c r="RMZ1747" s="143"/>
      <c r="RNA1747" s="143"/>
      <c r="RNB1747" s="143"/>
      <c r="RNC1747" s="143"/>
      <c r="RND1747" s="143"/>
      <c r="RNE1747" s="143"/>
      <c r="RNF1747" s="143"/>
      <c r="RNG1747" s="143"/>
      <c r="RNH1747" s="143"/>
      <c r="RNI1747" s="143"/>
      <c r="RNJ1747" s="143"/>
      <c r="RNK1747" s="143"/>
      <c r="RNL1747" s="143"/>
      <c r="RNM1747" s="143"/>
      <c r="RNN1747" s="143"/>
      <c r="RNO1747" s="143"/>
      <c r="RNP1747" s="143"/>
      <c r="RNQ1747" s="143"/>
      <c r="RNR1747" s="143"/>
      <c r="RNS1747" s="143"/>
      <c r="RNT1747" s="143"/>
      <c r="RNU1747" s="143"/>
      <c r="RNV1747" s="143"/>
      <c r="RNW1747" s="143"/>
      <c r="RNX1747" s="143"/>
      <c r="RNY1747" s="143"/>
      <c r="RNZ1747" s="143"/>
      <c r="ROA1747" s="143"/>
      <c r="ROB1747" s="143"/>
      <c r="ROC1747" s="143"/>
      <c r="ROD1747" s="143"/>
      <c r="ROE1747" s="143"/>
      <c r="ROF1747" s="143"/>
      <c r="ROG1747" s="143"/>
      <c r="ROH1747" s="143"/>
      <c r="ROI1747" s="143"/>
      <c r="ROJ1747" s="143"/>
      <c r="ROK1747" s="143"/>
      <c r="ROL1747" s="143"/>
      <c r="ROM1747" s="143"/>
      <c r="RON1747" s="143"/>
      <c r="ROO1747" s="143"/>
      <c r="ROP1747" s="143"/>
      <c r="ROQ1747" s="143"/>
      <c r="ROR1747" s="143"/>
      <c r="ROS1747" s="143"/>
      <c r="ROT1747" s="143"/>
      <c r="ROU1747" s="143"/>
      <c r="ROV1747" s="143"/>
      <c r="ROW1747" s="143"/>
      <c r="ROX1747" s="143"/>
      <c r="ROY1747" s="143"/>
      <c r="ROZ1747" s="143"/>
      <c r="RPA1747" s="143"/>
      <c r="RPB1747" s="143"/>
      <c r="RPC1747" s="143"/>
      <c r="RPD1747" s="143"/>
      <c r="RPE1747" s="143"/>
      <c r="RPF1747" s="143"/>
      <c r="RPG1747" s="143"/>
      <c r="RPH1747" s="143"/>
      <c r="RPI1747" s="143"/>
      <c r="RPJ1747" s="143"/>
      <c r="RPK1747" s="143"/>
      <c r="RPL1747" s="143"/>
      <c r="RPM1747" s="143"/>
      <c r="RPN1747" s="143"/>
      <c r="RPO1747" s="143"/>
      <c r="RPP1747" s="143"/>
      <c r="RPQ1747" s="143"/>
      <c r="RPR1747" s="143"/>
      <c r="RPS1747" s="143"/>
      <c r="RPT1747" s="143"/>
      <c r="RPU1747" s="143"/>
      <c r="RPV1747" s="143"/>
      <c r="RPW1747" s="143"/>
      <c r="RPX1747" s="143"/>
      <c r="RPY1747" s="143"/>
      <c r="RPZ1747" s="143"/>
      <c r="RQA1747" s="143"/>
      <c r="RQB1747" s="143"/>
      <c r="RQC1747" s="143"/>
      <c r="RQD1747" s="143"/>
      <c r="RQE1747" s="143"/>
      <c r="RQF1747" s="143"/>
      <c r="RQG1747" s="143"/>
      <c r="RQH1747" s="143"/>
      <c r="RQI1747" s="143"/>
      <c r="RQJ1747" s="143"/>
      <c r="RQK1747" s="143"/>
      <c r="RQL1747" s="143"/>
      <c r="RQM1747" s="143"/>
      <c r="RQN1747" s="143"/>
      <c r="RQO1747" s="143"/>
      <c r="RQP1747" s="143"/>
      <c r="RQQ1747" s="143"/>
      <c r="RQR1747" s="143"/>
      <c r="RQS1747" s="143"/>
      <c r="RQT1747" s="143"/>
      <c r="RQU1747" s="143"/>
      <c r="RQV1747" s="143"/>
      <c r="RQW1747" s="143"/>
      <c r="RQX1747" s="143"/>
      <c r="RQY1747" s="143"/>
      <c r="RQZ1747" s="143"/>
      <c r="RRA1747" s="143"/>
      <c r="RRB1747" s="143"/>
      <c r="RRC1747" s="143"/>
      <c r="RRD1747" s="143"/>
      <c r="RRE1747" s="143"/>
      <c r="RRF1747" s="143"/>
      <c r="RRG1747" s="143"/>
      <c r="RRH1747" s="143"/>
      <c r="RRI1747" s="143"/>
      <c r="RRJ1747" s="143"/>
      <c r="RRK1747" s="143"/>
      <c r="RRL1747" s="143"/>
      <c r="RRM1747" s="143"/>
      <c r="RRN1747" s="143"/>
      <c r="RRO1747" s="143"/>
      <c r="RRP1747" s="143"/>
      <c r="RRQ1747" s="143"/>
      <c r="RRR1747" s="143"/>
      <c r="RRS1747" s="143"/>
      <c r="RRT1747" s="143"/>
      <c r="RRU1747" s="143"/>
      <c r="RRV1747" s="143"/>
      <c r="RRW1747" s="143"/>
      <c r="RRX1747" s="143"/>
      <c r="RRY1747" s="143"/>
      <c r="RRZ1747" s="143"/>
      <c r="RSA1747" s="143"/>
      <c r="RSB1747" s="143"/>
      <c r="RSC1747" s="143"/>
      <c r="RSD1747" s="143"/>
      <c r="RSE1747" s="143"/>
      <c r="RSF1747" s="143"/>
      <c r="RSG1747" s="143"/>
      <c r="RSH1747" s="143"/>
      <c r="RSI1747" s="143"/>
      <c r="RSJ1747" s="143"/>
      <c r="RSK1747" s="143"/>
      <c r="RSL1747" s="143"/>
      <c r="RSM1747" s="143"/>
      <c r="RSN1747" s="143"/>
      <c r="RSO1747" s="143"/>
      <c r="RSP1747" s="143"/>
      <c r="RSQ1747" s="143"/>
      <c r="RSR1747" s="143"/>
      <c r="RSS1747" s="143"/>
      <c r="RST1747" s="143"/>
      <c r="RSU1747" s="143"/>
      <c r="RSV1747" s="143"/>
      <c r="RSW1747" s="143"/>
      <c r="RSX1747" s="143"/>
      <c r="RSY1747" s="143"/>
      <c r="RSZ1747" s="143"/>
      <c r="RTA1747" s="143"/>
      <c r="RTB1747" s="143"/>
      <c r="RTC1747" s="143"/>
      <c r="RTD1747" s="143"/>
      <c r="RTE1747" s="143"/>
      <c r="RTF1747" s="143"/>
      <c r="RTG1747" s="143"/>
      <c r="RTH1747" s="143"/>
      <c r="RTI1747" s="143"/>
      <c r="RTJ1747" s="143"/>
      <c r="RTK1747" s="143"/>
      <c r="RTL1747" s="143"/>
      <c r="RTM1747" s="143"/>
      <c r="RTN1747" s="143"/>
      <c r="RTO1747" s="143"/>
      <c r="RTP1747" s="143"/>
      <c r="RTQ1747" s="143"/>
      <c r="RTR1747" s="143"/>
      <c r="RTS1747" s="143"/>
      <c r="RTT1747" s="143"/>
      <c r="RTU1747" s="143"/>
      <c r="RTV1747" s="143"/>
      <c r="RTW1747" s="143"/>
      <c r="RTX1747" s="143"/>
      <c r="RTY1747" s="143"/>
      <c r="RTZ1747" s="143"/>
      <c r="RUA1747" s="143"/>
      <c r="RUB1747" s="143"/>
      <c r="RUC1747" s="143"/>
      <c r="RUD1747" s="143"/>
      <c r="RUE1747" s="143"/>
      <c r="RUF1747" s="143"/>
      <c r="RUG1747" s="143"/>
      <c r="RUH1747" s="143"/>
      <c r="RUI1747" s="143"/>
      <c r="RUJ1747" s="143"/>
      <c r="RUK1747" s="143"/>
      <c r="RUL1747" s="143"/>
      <c r="RUM1747" s="143"/>
      <c r="RUN1747" s="143"/>
      <c r="RUO1747" s="143"/>
      <c r="RUP1747" s="143"/>
      <c r="RUQ1747" s="143"/>
      <c r="RUR1747" s="143"/>
      <c r="RUS1747" s="143"/>
      <c r="RUT1747" s="143"/>
      <c r="RUU1747" s="143"/>
      <c r="RUV1747" s="143"/>
      <c r="RUW1747" s="143"/>
      <c r="RUX1747" s="143"/>
      <c r="RUY1747" s="143"/>
      <c r="RUZ1747" s="143"/>
      <c r="RVA1747" s="143"/>
      <c r="RVB1747" s="143"/>
      <c r="RVC1747" s="143"/>
      <c r="RVD1747" s="143"/>
      <c r="RVE1747" s="143"/>
      <c r="RVF1747" s="143"/>
      <c r="RVG1747" s="143"/>
      <c r="RVH1747" s="143"/>
      <c r="RVI1747" s="143"/>
      <c r="RVJ1747" s="143"/>
      <c r="RVK1747" s="143"/>
      <c r="RVL1747" s="143"/>
      <c r="RVM1747" s="143"/>
      <c r="RVN1747" s="143"/>
      <c r="RVO1747" s="143"/>
      <c r="RVP1747" s="143"/>
      <c r="RVQ1747" s="143"/>
      <c r="RVR1747" s="143"/>
      <c r="RVS1747" s="143"/>
      <c r="RVT1747" s="143"/>
      <c r="RVU1747" s="143"/>
      <c r="RVV1747" s="143"/>
      <c r="RVW1747" s="143"/>
      <c r="RVX1747" s="143"/>
      <c r="RVY1747" s="143"/>
      <c r="RVZ1747" s="143"/>
      <c r="RWA1747" s="143"/>
      <c r="RWB1747" s="143"/>
      <c r="RWC1747" s="143"/>
      <c r="RWD1747" s="143"/>
      <c r="RWE1747" s="143"/>
      <c r="RWF1747" s="143"/>
      <c r="RWG1747" s="143"/>
      <c r="RWH1747" s="143"/>
      <c r="RWI1747" s="143"/>
      <c r="RWJ1747" s="143"/>
      <c r="RWK1747" s="143"/>
      <c r="RWL1747" s="143"/>
      <c r="RWM1747" s="143"/>
      <c r="RWN1747" s="143"/>
      <c r="RWO1747" s="143"/>
      <c r="RWP1747" s="143"/>
      <c r="RWQ1747" s="143"/>
      <c r="RWR1747" s="143"/>
      <c r="RWS1747" s="143"/>
      <c r="RWT1747" s="143"/>
      <c r="RWU1747" s="143"/>
      <c r="RWV1747" s="143"/>
      <c r="RWW1747" s="143"/>
      <c r="RWX1747" s="143"/>
      <c r="RWY1747" s="143"/>
      <c r="RWZ1747" s="143"/>
      <c r="RXA1747" s="143"/>
      <c r="RXB1747" s="143"/>
      <c r="RXC1747" s="143"/>
      <c r="RXD1747" s="143"/>
      <c r="RXE1747" s="143"/>
      <c r="RXF1747" s="143"/>
      <c r="RXG1747" s="143"/>
      <c r="RXH1747" s="143"/>
      <c r="RXI1747" s="143"/>
      <c r="RXJ1747" s="143"/>
      <c r="RXK1747" s="143"/>
      <c r="RXL1747" s="143"/>
      <c r="RXM1747" s="143"/>
      <c r="RXN1747" s="143"/>
      <c r="RXO1747" s="143"/>
      <c r="RXP1747" s="143"/>
      <c r="RXQ1747" s="143"/>
      <c r="RXR1747" s="143"/>
      <c r="RXS1747" s="143"/>
      <c r="RXT1747" s="143"/>
      <c r="RXU1747" s="143"/>
      <c r="RXV1747" s="143"/>
      <c r="RXW1747" s="143"/>
      <c r="RXX1747" s="143"/>
      <c r="RXY1747" s="143"/>
      <c r="RXZ1747" s="143"/>
      <c r="RYA1747" s="143"/>
      <c r="RYB1747" s="143"/>
      <c r="RYC1747" s="143"/>
      <c r="RYD1747" s="143"/>
      <c r="RYE1747" s="143"/>
      <c r="RYF1747" s="143"/>
      <c r="RYG1747" s="143"/>
      <c r="RYH1747" s="143"/>
      <c r="RYI1747" s="143"/>
      <c r="RYJ1747" s="143"/>
      <c r="RYK1747" s="143"/>
      <c r="RYL1747" s="143"/>
      <c r="RYM1747" s="143"/>
      <c r="RYN1747" s="143"/>
      <c r="RYO1747" s="143"/>
      <c r="RYP1747" s="143"/>
      <c r="RYQ1747" s="143"/>
      <c r="RYR1747" s="143"/>
      <c r="RYS1747" s="143"/>
      <c r="RYT1747" s="143"/>
      <c r="RYU1747" s="143"/>
      <c r="RYV1747" s="143"/>
      <c r="RYW1747" s="143"/>
      <c r="RYX1747" s="143"/>
      <c r="RYY1747" s="143"/>
      <c r="RYZ1747" s="143"/>
      <c r="RZA1747" s="143"/>
      <c r="RZB1747" s="143"/>
      <c r="RZC1747" s="143"/>
      <c r="RZD1747" s="143"/>
      <c r="RZE1747" s="143"/>
      <c r="RZF1747" s="143"/>
      <c r="RZG1747" s="143"/>
      <c r="RZH1747" s="143"/>
      <c r="RZI1747" s="143"/>
      <c r="RZJ1747" s="143"/>
      <c r="RZK1747" s="143"/>
      <c r="RZL1747" s="143"/>
      <c r="RZM1747" s="143"/>
      <c r="RZN1747" s="143"/>
      <c r="RZO1747" s="143"/>
      <c r="RZP1747" s="143"/>
      <c r="RZQ1747" s="143"/>
      <c r="RZR1747" s="143"/>
      <c r="RZS1747" s="143"/>
      <c r="RZT1747" s="143"/>
      <c r="RZU1747" s="143"/>
      <c r="RZV1747" s="143"/>
      <c r="RZW1747" s="143"/>
      <c r="RZX1747" s="143"/>
      <c r="RZY1747" s="143"/>
      <c r="RZZ1747" s="143"/>
      <c r="SAA1747" s="143"/>
      <c r="SAB1747" s="143"/>
      <c r="SAC1747" s="143"/>
      <c r="SAD1747" s="143"/>
      <c r="SAE1747" s="143"/>
      <c r="SAF1747" s="143"/>
      <c r="SAG1747" s="143"/>
      <c r="SAH1747" s="143"/>
      <c r="SAI1747" s="143"/>
      <c r="SAJ1747" s="143"/>
      <c r="SAK1747" s="143"/>
      <c r="SAL1747" s="143"/>
      <c r="SAM1747" s="143"/>
      <c r="SAN1747" s="143"/>
      <c r="SAO1747" s="143"/>
      <c r="SAP1747" s="143"/>
      <c r="SAQ1747" s="143"/>
      <c r="SAR1747" s="143"/>
      <c r="SAS1747" s="143"/>
      <c r="SAT1747" s="143"/>
      <c r="SAU1747" s="143"/>
      <c r="SAV1747" s="143"/>
      <c r="SAW1747" s="143"/>
      <c r="SAX1747" s="143"/>
      <c r="SAY1747" s="143"/>
      <c r="SAZ1747" s="143"/>
      <c r="SBA1747" s="143"/>
      <c r="SBB1747" s="143"/>
      <c r="SBC1747" s="143"/>
      <c r="SBD1747" s="143"/>
      <c r="SBE1747" s="143"/>
      <c r="SBF1747" s="143"/>
      <c r="SBG1747" s="143"/>
      <c r="SBH1747" s="143"/>
      <c r="SBI1747" s="143"/>
      <c r="SBJ1747" s="143"/>
      <c r="SBK1747" s="143"/>
      <c r="SBL1747" s="143"/>
      <c r="SBM1747" s="143"/>
      <c r="SBN1747" s="143"/>
      <c r="SBO1747" s="143"/>
      <c r="SBP1747" s="143"/>
      <c r="SBQ1747" s="143"/>
      <c r="SBR1747" s="143"/>
      <c r="SBS1747" s="143"/>
      <c r="SBT1747" s="143"/>
      <c r="SBU1747" s="143"/>
      <c r="SBV1747" s="143"/>
      <c r="SBW1747" s="143"/>
      <c r="SBX1747" s="143"/>
      <c r="SBY1747" s="143"/>
      <c r="SBZ1747" s="143"/>
      <c r="SCA1747" s="143"/>
      <c r="SCB1747" s="143"/>
      <c r="SCC1747" s="143"/>
      <c r="SCD1747" s="143"/>
      <c r="SCE1747" s="143"/>
      <c r="SCF1747" s="143"/>
      <c r="SCG1747" s="143"/>
      <c r="SCH1747" s="143"/>
      <c r="SCI1747" s="143"/>
      <c r="SCJ1747" s="143"/>
      <c r="SCK1747" s="143"/>
      <c r="SCL1747" s="143"/>
      <c r="SCM1747" s="143"/>
      <c r="SCN1747" s="143"/>
      <c r="SCO1747" s="143"/>
      <c r="SCP1747" s="143"/>
      <c r="SCQ1747" s="143"/>
      <c r="SCR1747" s="143"/>
      <c r="SCS1747" s="143"/>
      <c r="SCT1747" s="143"/>
      <c r="SCU1747" s="143"/>
      <c r="SCV1747" s="143"/>
      <c r="SCW1747" s="143"/>
      <c r="SCX1747" s="143"/>
      <c r="SCY1747" s="143"/>
      <c r="SCZ1747" s="143"/>
      <c r="SDA1747" s="143"/>
      <c r="SDB1747" s="143"/>
      <c r="SDC1747" s="143"/>
      <c r="SDD1747" s="143"/>
      <c r="SDE1747" s="143"/>
      <c r="SDF1747" s="143"/>
      <c r="SDG1747" s="143"/>
      <c r="SDH1747" s="143"/>
      <c r="SDI1747" s="143"/>
      <c r="SDJ1747" s="143"/>
      <c r="SDK1747" s="143"/>
      <c r="SDL1747" s="143"/>
      <c r="SDM1747" s="143"/>
      <c r="SDN1747" s="143"/>
      <c r="SDO1747" s="143"/>
      <c r="SDP1747" s="143"/>
      <c r="SDQ1747" s="143"/>
      <c r="SDR1747" s="143"/>
      <c r="SDS1747" s="143"/>
      <c r="SDT1747" s="143"/>
      <c r="SDU1747" s="143"/>
      <c r="SDV1747" s="143"/>
      <c r="SDW1747" s="143"/>
      <c r="SDX1747" s="143"/>
      <c r="SDY1747" s="143"/>
      <c r="SDZ1747" s="143"/>
      <c r="SEA1747" s="143"/>
      <c r="SEB1747" s="143"/>
      <c r="SEC1747" s="143"/>
      <c r="SED1747" s="143"/>
      <c r="SEE1747" s="143"/>
      <c r="SEF1747" s="143"/>
      <c r="SEG1747" s="143"/>
      <c r="SEH1747" s="143"/>
      <c r="SEI1747" s="143"/>
      <c r="SEJ1747" s="143"/>
      <c r="SEK1747" s="143"/>
      <c r="SEL1747" s="143"/>
      <c r="SEM1747" s="143"/>
      <c r="SEN1747" s="143"/>
      <c r="SEO1747" s="143"/>
      <c r="SEP1747" s="143"/>
      <c r="SEQ1747" s="143"/>
      <c r="SER1747" s="143"/>
      <c r="SES1747" s="143"/>
      <c r="SET1747" s="143"/>
      <c r="SEU1747" s="143"/>
      <c r="SEV1747" s="143"/>
      <c r="SEW1747" s="143"/>
      <c r="SEX1747" s="143"/>
      <c r="SEY1747" s="143"/>
      <c r="SEZ1747" s="143"/>
      <c r="SFA1747" s="143"/>
      <c r="SFB1747" s="143"/>
      <c r="SFC1747" s="143"/>
      <c r="SFD1747" s="143"/>
      <c r="SFE1747" s="143"/>
      <c r="SFF1747" s="143"/>
      <c r="SFG1747" s="143"/>
      <c r="SFH1747" s="143"/>
      <c r="SFI1747" s="143"/>
      <c r="SFJ1747" s="143"/>
      <c r="SFK1747" s="143"/>
      <c r="SFL1747" s="143"/>
      <c r="SFM1747" s="143"/>
      <c r="SFN1747" s="143"/>
      <c r="SFO1747" s="143"/>
      <c r="SFP1747" s="143"/>
      <c r="SFQ1747" s="143"/>
      <c r="SFR1747" s="143"/>
      <c r="SFS1747" s="143"/>
      <c r="SFT1747" s="143"/>
      <c r="SFU1747" s="143"/>
      <c r="SFV1747" s="143"/>
      <c r="SFW1747" s="143"/>
      <c r="SFX1747" s="143"/>
      <c r="SFY1747" s="143"/>
      <c r="SFZ1747" s="143"/>
      <c r="SGA1747" s="143"/>
      <c r="SGB1747" s="143"/>
      <c r="SGC1747" s="143"/>
      <c r="SGD1747" s="143"/>
      <c r="SGE1747" s="143"/>
      <c r="SGF1747" s="143"/>
      <c r="SGG1747" s="143"/>
      <c r="SGH1747" s="143"/>
      <c r="SGI1747" s="143"/>
      <c r="SGJ1747" s="143"/>
      <c r="SGK1747" s="143"/>
      <c r="SGL1747" s="143"/>
      <c r="SGM1747" s="143"/>
      <c r="SGN1747" s="143"/>
      <c r="SGO1747" s="143"/>
      <c r="SGP1747" s="143"/>
      <c r="SGQ1747" s="143"/>
      <c r="SGR1747" s="143"/>
      <c r="SGS1747" s="143"/>
      <c r="SGT1747" s="143"/>
      <c r="SGU1747" s="143"/>
      <c r="SGV1747" s="143"/>
      <c r="SGW1747" s="143"/>
      <c r="SGX1747" s="143"/>
      <c r="SGY1747" s="143"/>
      <c r="SGZ1747" s="143"/>
      <c r="SHA1747" s="143"/>
      <c r="SHB1747" s="143"/>
      <c r="SHC1747" s="143"/>
      <c r="SHD1747" s="143"/>
      <c r="SHE1747" s="143"/>
      <c r="SHF1747" s="143"/>
      <c r="SHG1747" s="143"/>
      <c r="SHH1747" s="143"/>
      <c r="SHI1747" s="143"/>
      <c r="SHJ1747" s="143"/>
      <c r="SHK1747" s="143"/>
      <c r="SHL1747" s="143"/>
      <c r="SHM1747" s="143"/>
      <c r="SHN1747" s="143"/>
      <c r="SHO1747" s="143"/>
      <c r="SHP1747" s="143"/>
      <c r="SHQ1747" s="143"/>
      <c r="SHR1747" s="143"/>
      <c r="SHS1747" s="143"/>
      <c r="SHT1747" s="143"/>
      <c r="SHU1747" s="143"/>
      <c r="SHV1747" s="143"/>
      <c r="SHW1747" s="143"/>
      <c r="SHX1747" s="143"/>
      <c r="SHY1747" s="143"/>
      <c r="SHZ1747" s="143"/>
      <c r="SIA1747" s="143"/>
      <c r="SIB1747" s="143"/>
      <c r="SIC1747" s="143"/>
      <c r="SID1747" s="143"/>
      <c r="SIE1747" s="143"/>
      <c r="SIF1747" s="143"/>
      <c r="SIG1747" s="143"/>
      <c r="SIH1747" s="143"/>
      <c r="SII1747" s="143"/>
      <c r="SIJ1747" s="143"/>
      <c r="SIK1747" s="143"/>
      <c r="SIL1747" s="143"/>
      <c r="SIM1747" s="143"/>
      <c r="SIN1747" s="143"/>
      <c r="SIO1747" s="143"/>
      <c r="SIP1747" s="143"/>
      <c r="SIQ1747" s="143"/>
      <c r="SIR1747" s="143"/>
      <c r="SIS1747" s="143"/>
      <c r="SIT1747" s="143"/>
      <c r="SIU1747" s="143"/>
      <c r="SIV1747" s="143"/>
      <c r="SIW1747" s="143"/>
      <c r="SIX1747" s="143"/>
      <c r="SIY1747" s="143"/>
      <c r="SIZ1747" s="143"/>
      <c r="SJA1747" s="143"/>
      <c r="SJB1747" s="143"/>
      <c r="SJC1747" s="143"/>
      <c r="SJD1747" s="143"/>
      <c r="SJE1747" s="143"/>
      <c r="SJF1747" s="143"/>
      <c r="SJG1747" s="143"/>
      <c r="SJH1747" s="143"/>
      <c r="SJI1747" s="143"/>
      <c r="SJJ1747" s="143"/>
      <c r="SJK1747" s="143"/>
      <c r="SJL1747" s="143"/>
      <c r="SJM1747" s="143"/>
      <c r="SJN1747" s="143"/>
      <c r="SJO1747" s="143"/>
      <c r="SJP1747" s="143"/>
      <c r="SJQ1747" s="143"/>
      <c r="SJR1747" s="143"/>
      <c r="SJS1747" s="143"/>
      <c r="SJT1747" s="143"/>
      <c r="SJU1747" s="143"/>
      <c r="SJV1747" s="143"/>
      <c r="SJW1747" s="143"/>
      <c r="SJX1747" s="143"/>
      <c r="SJY1747" s="143"/>
      <c r="SJZ1747" s="143"/>
      <c r="SKA1747" s="143"/>
      <c r="SKB1747" s="143"/>
      <c r="SKC1747" s="143"/>
      <c r="SKD1747" s="143"/>
      <c r="SKE1747" s="143"/>
      <c r="SKF1747" s="143"/>
      <c r="SKG1747" s="143"/>
      <c r="SKH1747" s="143"/>
      <c r="SKI1747" s="143"/>
      <c r="SKJ1747" s="143"/>
      <c r="SKK1747" s="143"/>
      <c r="SKL1747" s="143"/>
      <c r="SKM1747" s="143"/>
      <c r="SKN1747" s="143"/>
      <c r="SKO1747" s="143"/>
      <c r="SKP1747" s="143"/>
      <c r="SKQ1747" s="143"/>
      <c r="SKR1747" s="143"/>
      <c r="SKS1747" s="143"/>
      <c r="SKT1747" s="143"/>
      <c r="SKU1747" s="143"/>
      <c r="SKV1747" s="143"/>
      <c r="SKW1747" s="143"/>
      <c r="SKX1747" s="143"/>
      <c r="SKY1747" s="143"/>
      <c r="SKZ1747" s="143"/>
      <c r="SLA1747" s="143"/>
      <c r="SLB1747" s="143"/>
      <c r="SLC1747" s="143"/>
      <c r="SLD1747" s="143"/>
      <c r="SLE1747" s="143"/>
      <c r="SLF1747" s="143"/>
      <c r="SLG1747" s="143"/>
      <c r="SLH1747" s="143"/>
      <c r="SLI1747" s="143"/>
      <c r="SLJ1747" s="143"/>
      <c r="SLK1747" s="143"/>
      <c r="SLL1747" s="143"/>
      <c r="SLM1747" s="143"/>
      <c r="SLN1747" s="143"/>
      <c r="SLO1747" s="143"/>
      <c r="SLP1747" s="143"/>
      <c r="SLQ1747" s="143"/>
      <c r="SLR1747" s="143"/>
      <c r="SLS1747" s="143"/>
      <c r="SLT1747" s="143"/>
      <c r="SLU1747" s="143"/>
      <c r="SLV1747" s="143"/>
      <c r="SLW1747" s="143"/>
      <c r="SLX1747" s="143"/>
      <c r="SLY1747" s="143"/>
      <c r="SLZ1747" s="143"/>
      <c r="SMA1747" s="143"/>
      <c r="SMB1747" s="143"/>
      <c r="SMC1747" s="143"/>
      <c r="SMD1747" s="143"/>
      <c r="SME1747" s="143"/>
      <c r="SMF1747" s="143"/>
      <c r="SMG1747" s="143"/>
      <c r="SMH1747" s="143"/>
      <c r="SMI1747" s="143"/>
      <c r="SMJ1747" s="143"/>
      <c r="SMK1747" s="143"/>
      <c r="SML1747" s="143"/>
      <c r="SMM1747" s="143"/>
      <c r="SMN1747" s="143"/>
      <c r="SMO1747" s="143"/>
      <c r="SMP1747" s="143"/>
      <c r="SMQ1747" s="143"/>
      <c r="SMR1747" s="143"/>
      <c r="SMS1747" s="143"/>
      <c r="SMT1747" s="143"/>
      <c r="SMU1747" s="143"/>
      <c r="SMV1747" s="143"/>
      <c r="SMW1747" s="143"/>
      <c r="SMX1747" s="143"/>
      <c r="SMY1747" s="143"/>
      <c r="SMZ1747" s="143"/>
      <c r="SNA1747" s="143"/>
      <c r="SNB1747" s="143"/>
      <c r="SNC1747" s="143"/>
      <c r="SND1747" s="143"/>
      <c r="SNE1747" s="143"/>
      <c r="SNF1747" s="143"/>
      <c r="SNG1747" s="143"/>
      <c r="SNH1747" s="143"/>
      <c r="SNI1747" s="143"/>
      <c r="SNJ1747" s="143"/>
      <c r="SNK1747" s="143"/>
      <c r="SNL1747" s="143"/>
      <c r="SNM1747" s="143"/>
      <c r="SNN1747" s="143"/>
      <c r="SNO1747" s="143"/>
      <c r="SNP1747" s="143"/>
      <c r="SNQ1747" s="143"/>
      <c r="SNR1747" s="143"/>
      <c r="SNS1747" s="143"/>
      <c r="SNT1747" s="143"/>
      <c r="SNU1747" s="143"/>
      <c r="SNV1747" s="143"/>
      <c r="SNW1747" s="143"/>
      <c r="SNX1747" s="143"/>
      <c r="SNY1747" s="143"/>
      <c r="SNZ1747" s="143"/>
      <c r="SOA1747" s="143"/>
      <c r="SOB1747" s="143"/>
      <c r="SOC1747" s="143"/>
      <c r="SOD1747" s="143"/>
      <c r="SOE1747" s="143"/>
      <c r="SOF1747" s="143"/>
      <c r="SOG1747" s="143"/>
      <c r="SOH1747" s="143"/>
      <c r="SOI1747" s="143"/>
      <c r="SOJ1747" s="143"/>
      <c r="SOK1747" s="143"/>
      <c r="SOL1747" s="143"/>
      <c r="SOM1747" s="143"/>
      <c r="SON1747" s="143"/>
      <c r="SOO1747" s="143"/>
      <c r="SOP1747" s="143"/>
      <c r="SOQ1747" s="143"/>
      <c r="SOR1747" s="143"/>
      <c r="SOS1747" s="143"/>
      <c r="SOT1747" s="143"/>
      <c r="SOU1747" s="143"/>
      <c r="SOV1747" s="143"/>
      <c r="SOW1747" s="143"/>
      <c r="SOX1747" s="143"/>
      <c r="SOY1747" s="143"/>
      <c r="SOZ1747" s="143"/>
      <c r="SPA1747" s="143"/>
      <c r="SPB1747" s="143"/>
      <c r="SPC1747" s="143"/>
      <c r="SPD1747" s="143"/>
      <c r="SPE1747" s="143"/>
      <c r="SPF1747" s="143"/>
      <c r="SPG1747" s="143"/>
      <c r="SPH1747" s="143"/>
      <c r="SPI1747" s="143"/>
      <c r="SPJ1747" s="143"/>
      <c r="SPK1747" s="143"/>
      <c r="SPL1747" s="143"/>
      <c r="SPM1747" s="143"/>
      <c r="SPN1747" s="143"/>
      <c r="SPO1747" s="143"/>
      <c r="SPP1747" s="143"/>
      <c r="SPQ1747" s="143"/>
      <c r="SPR1747" s="143"/>
      <c r="SPS1747" s="143"/>
      <c r="SPT1747" s="143"/>
      <c r="SPU1747" s="143"/>
      <c r="SPV1747" s="143"/>
      <c r="SPW1747" s="143"/>
      <c r="SPX1747" s="143"/>
      <c r="SPY1747" s="143"/>
      <c r="SPZ1747" s="143"/>
      <c r="SQA1747" s="143"/>
      <c r="SQB1747" s="143"/>
      <c r="SQC1747" s="143"/>
      <c r="SQD1747" s="143"/>
      <c r="SQE1747" s="143"/>
      <c r="SQF1747" s="143"/>
      <c r="SQG1747" s="143"/>
      <c r="SQH1747" s="143"/>
      <c r="SQI1747" s="143"/>
      <c r="SQJ1747" s="143"/>
      <c r="SQK1747" s="143"/>
      <c r="SQL1747" s="143"/>
      <c r="SQM1747" s="143"/>
      <c r="SQN1747" s="143"/>
      <c r="SQO1747" s="143"/>
      <c r="SQP1747" s="143"/>
      <c r="SQQ1747" s="143"/>
      <c r="SQR1747" s="143"/>
      <c r="SQS1747" s="143"/>
      <c r="SQT1747" s="143"/>
      <c r="SQU1747" s="143"/>
      <c r="SQV1747" s="143"/>
      <c r="SQW1747" s="143"/>
      <c r="SQX1747" s="143"/>
      <c r="SQY1747" s="143"/>
      <c r="SQZ1747" s="143"/>
      <c r="SRA1747" s="143"/>
      <c r="SRB1747" s="143"/>
      <c r="SRC1747" s="143"/>
      <c r="SRD1747" s="143"/>
      <c r="SRE1747" s="143"/>
      <c r="SRF1747" s="143"/>
      <c r="SRG1747" s="143"/>
      <c r="SRH1747" s="143"/>
      <c r="SRI1747" s="143"/>
      <c r="SRJ1747" s="143"/>
      <c r="SRK1747" s="143"/>
      <c r="SRL1747" s="143"/>
      <c r="SRM1747" s="143"/>
      <c r="SRN1747" s="143"/>
      <c r="SRO1747" s="143"/>
      <c r="SRP1747" s="143"/>
      <c r="SRQ1747" s="143"/>
      <c r="SRR1747" s="143"/>
      <c r="SRS1747" s="143"/>
      <c r="SRT1747" s="143"/>
      <c r="SRU1747" s="143"/>
      <c r="SRV1747" s="143"/>
      <c r="SRW1747" s="143"/>
      <c r="SRX1747" s="143"/>
      <c r="SRY1747" s="143"/>
      <c r="SRZ1747" s="143"/>
      <c r="SSA1747" s="143"/>
      <c r="SSB1747" s="143"/>
      <c r="SSC1747" s="143"/>
      <c r="SSD1747" s="143"/>
      <c r="SSE1747" s="143"/>
      <c r="SSF1747" s="143"/>
      <c r="SSG1747" s="143"/>
      <c r="SSH1747" s="143"/>
      <c r="SSI1747" s="143"/>
      <c r="SSJ1747" s="143"/>
      <c r="SSK1747" s="143"/>
      <c r="SSL1747" s="143"/>
      <c r="SSM1747" s="143"/>
      <c r="SSN1747" s="143"/>
      <c r="SSO1747" s="143"/>
      <c r="SSP1747" s="143"/>
      <c r="SSQ1747" s="143"/>
      <c r="SSR1747" s="143"/>
      <c r="SSS1747" s="143"/>
      <c r="SST1747" s="143"/>
      <c r="SSU1747" s="143"/>
      <c r="SSV1747" s="143"/>
      <c r="SSW1747" s="143"/>
      <c r="SSX1747" s="143"/>
      <c r="SSY1747" s="143"/>
      <c r="SSZ1747" s="143"/>
      <c r="STA1747" s="143"/>
      <c r="STB1747" s="143"/>
      <c r="STC1747" s="143"/>
      <c r="STD1747" s="143"/>
      <c r="STE1747" s="143"/>
      <c r="STF1747" s="143"/>
      <c r="STG1747" s="143"/>
      <c r="STH1747" s="143"/>
      <c r="STI1747" s="143"/>
      <c r="STJ1747" s="143"/>
      <c r="STK1747" s="143"/>
      <c r="STL1747" s="143"/>
      <c r="STM1747" s="143"/>
      <c r="STN1747" s="143"/>
      <c r="STO1747" s="143"/>
      <c r="STP1747" s="143"/>
      <c r="STQ1747" s="143"/>
      <c r="STR1747" s="143"/>
      <c r="STS1747" s="143"/>
      <c r="STT1747" s="143"/>
      <c r="STU1747" s="143"/>
      <c r="STV1747" s="143"/>
      <c r="STW1747" s="143"/>
      <c r="STX1747" s="143"/>
      <c r="STY1747" s="143"/>
      <c r="STZ1747" s="143"/>
      <c r="SUA1747" s="143"/>
      <c r="SUB1747" s="143"/>
      <c r="SUC1747" s="143"/>
      <c r="SUD1747" s="143"/>
      <c r="SUE1747" s="143"/>
      <c r="SUF1747" s="143"/>
      <c r="SUG1747" s="143"/>
      <c r="SUH1747" s="143"/>
      <c r="SUI1747" s="143"/>
      <c r="SUJ1747" s="143"/>
      <c r="SUK1747" s="143"/>
      <c r="SUL1747" s="143"/>
      <c r="SUM1747" s="143"/>
      <c r="SUN1747" s="143"/>
      <c r="SUO1747" s="143"/>
      <c r="SUP1747" s="143"/>
      <c r="SUQ1747" s="143"/>
      <c r="SUR1747" s="143"/>
      <c r="SUS1747" s="143"/>
      <c r="SUT1747" s="143"/>
      <c r="SUU1747" s="143"/>
      <c r="SUV1747" s="143"/>
      <c r="SUW1747" s="143"/>
      <c r="SUX1747" s="143"/>
      <c r="SUY1747" s="143"/>
      <c r="SUZ1747" s="143"/>
      <c r="SVA1747" s="143"/>
      <c r="SVB1747" s="143"/>
      <c r="SVC1747" s="143"/>
      <c r="SVD1747" s="143"/>
      <c r="SVE1747" s="143"/>
      <c r="SVF1747" s="143"/>
      <c r="SVG1747" s="143"/>
      <c r="SVH1747" s="143"/>
      <c r="SVI1747" s="143"/>
      <c r="SVJ1747" s="143"/>
      <c r="SVK1747" s="143"/>
      <c r="SVL1747" s="143"/>
      <c r="SVM1747" s="143"/>
      <c r="SVN1747" s="143"/>
      <c r="SVO1747" s="143"/>
      <c r="SVP1747" s="143"/>
      <c r="SVQ1747" s="143"/>
      <c r="SVR1747" s="143"/>
      <c r="SVS1747" s="143"/>
      <c r="SVT1747" s="143"/>
      <c r="SVU1747" s="143"/>
      <c r="SVV1747" s="143"/>
      <c r="SVW1747" s="143"/>
      <c r="SVX1747" s="143"/>
      <c r="SVY1747" s="143"/>
      <c r="SVZ1747" s="143"/>
      <c r="SWA1747" s="143"/>
      <c r="SWB1747" s="143"/>
      <c r="SWC1747" s="143"/>
      <c r="SWD1747" s="143"/>
      <c r="SWE1747" s="143"/>
      <c r="SWF1747" s="143"/>
      <c r="SWG1747" s="143"/>
      <c r="SWH1747" s="143"/>
      <c r="SWI1747" s="143"/>
      <c r="SWJ1747" s="143"/>
      <c r="SWK1747" s="143"/>
      <c r="SWL1747" s="143"/>
      <c r="SWM1747" s="143"/>
      <c r="SWN1747" s="143"/>
      <c r="SWO1747" s="143"/>
      <c r="SWP1747" s="143"/>
      <c r="SWQ1747" s="143"/>
      <c r="SWR1747" s="143"/>
      <c r="SWS1747" s="143"/>
      <c r="SWT1747" s="143"/>
      <c r="SWU1747" s="143"/>
      <c r="SWV1747" s="143"/>
      <c r="SWW1747" s="143"/>
      <c r="SWX1747" s="143"/>
      <c r="SWY1747" s="143"/>
      <c r="SWZ1747" s="143"/>
      <c r="SXA1747" s="143"/>
      <c r="SXB1747" s="143"/>
      <c r="SXC1747" s="143"/>
      <c r="SXD1747" s="143"/>
      <c r="SXE1747" s="143"/>
      <c r="SXF1747" s="143"/>
      <c r="SXG1747" s="143"/>
      <c r="SXH1747" s="143"/>
      <c r="SXI1747" s="143"/>
      <c r="SXJ1747" s="143"/>
      <c r="SXK1747" s="143"/>
      <c r="SXL1747" s="143"/>
      <c r="SXM1747" s="143"/>
      <c r="SXN1747" s="143"/>
      <c r="SXO1747" s="143"/>
      <c r="SXP1747" s="143"/>
      <c r="SXQ1747" s="143"/>
      <c r="SXR1747" s="143"/>
      <c r="SXS1747" s="143"/>
      <c r="SXT1747" s="143"/>
      <c r="SXU1747" s="143"/>
      <c r="SXV1747" s="143"/>
      <c r="SXW1747" s="143"/>
      <c r="SXX1747" s="143"/>
      <c r="SXY1747" s="143"/>
      <c r="SXZ1747" s="143"/>
      <c r="SYA1747" s="143"/>
      <c r="SYB1747" s="143"/>
      <c r="SYC1747" s="143"/>
      <c r="SYD1747" s="143"/>
      <c r="SYE1747" s="143"/>
      <c r="SYF1747" s="143"/>
      <c r="SYG1747" s="143"/>
      <c r="SYH1747" s="143"/>
      <c r="SYI1747" s="143"/>
      <c r="SYJ1747" s="143"/>
      <c r="SYK1747" s="143"/>
      <c r="SYL1747" s="143"/>
      <c r="SYM1747" s="143"/>
      <c r="SYN1747" s="143"/>
      <c r="SYO1747" s="143"/>
      <c r="SYP1747" s="143"/>
      <c r="SYQ1747" s="143"/>
      <c r="SYR1747" s="143"/>
      <c r="SYS1747" s="143"/>
      <c r="SYT1747" s="143"/>
      <c r="SYU1747" s="143"/>
      <c r="SYV1747" s="143"/>
      <c r="SYW1747" s="143"/>
      <c r="SYX1747" s="143"/>
      <c r="SYY1747" s="143"/>
      <c r="SYZ1747" s="143"/>
      <c r="SZA1747" s="143"/>
      <c r="SZB1747" s="143"/>
      <c r="SZC1747" s="143"/>
      <c r="SZD1747" s="143"/>
      <c r="SZE1747" s="143"/>
      <c r="SZF1747" s="143"/>
      <c r="SZG1747" s="143"/>
      <c r="SZH1747" s="143"/>
      <c r="SZI1747" s="143"/>
      <c r="SZJ1747" s="143"/>
      <c r="SZK1747" s="143"/>
      <c r="SZL1747" s="143"/>
      <c r="SZM1747" s="143"/>
      <c r="SZN1747" s="143"/>
      <c r="SZO1747" s="143"/>
      <c r="SZP1747" s="143"/>
      <c r="SZQ1747" s="143"/>
      <c r="SZR1747" s="143"/>
      <c r="SZS1747" s="143"/>
      <c r="SZT1747" s="143"/>
      <c r="SZU1747" s="143"/>
      <c r="SZV1747" s="143"/>
      <c r="SZW1747" s="143"/>
      <c r="SZX1747" s="143"/>
      <c r="SZY1747" s="143"/>
      <c r="SZZ1747" s="143"/>
      <c r="TAA1747" s="143"/>
      <c r="TAB1747" s="143"/>
      <c r="TAC1747" s="143"/>
      <c r="TAD1747" s="143"/>
      <c r="TAE1747" s="143"/>
      <c r="TAF1747" s="143"/>
      <c r="TAG1747" s="143"/>
      <c r="TAH1747" s="143"/>
      <c r="TAI1747" s="143"/>
      <c r="TAJ1747" s="143"/>
      <c r="TAK1747" s="143"/>
      <c r="TAL1747" s="143"/>
      <c r="TAM1747" s="143"/>
      <c r="TAN1747" s="143"/>
      <c r="TAO1747" s="143"/>
      <c r="TAP1747" s="143"/>
      <c r="TAQ1747" s="143"/>
      <c r="TAR1747" s="143"/>
      <c r="TAS1747" s="143"/>
      <c r="TAT1747" s="143"/>
      <c r="TAU1747" s="143"/>
      <c r="TAV1747" s="143"/>
      <c r="TAW1747" s="143"/>
      <c r="TAX1747" s="143"/>
      <c r="TAY1747" s="143"/>
      <c r="TAZ1747" s="143"/>
      <c r="TBA1747" s="143"/>
      <c r="TBB1747" s="143"/>
      <c r="TBC1747" s="143"/>
      <c r="TBD1747" s="143"/>
      <c r="TBE1747" s="143"/>
      <c r="TBF1747" s="143"/>
      <c r="TBG1747" s="143"/>
      <c r="TBH1747" s="143"/>
      <c r="TBI1747" s="143"/>
      <c r="TBJ1747" s="143"/>
      <c r="TBK1747" s="143"/>
      <c r="TBL1747" s="143"/>
      <c r="TBM1747" s="143"/>
      <c r="TBN1747" s="143"/>
      <c r="TBO1747" s="143"/>
      <c r="TBP1747" s="143"/>
      <c r="TBQ1747" s="143"/>
      <c r="TBR1747" s="143"/>
      <c r="TBS1747" s="143"/>
      <c r="TBT1747" s="143"/>
      <c r="TBU1747" s="143"/>
      <c r="TBV1747" s="143"/>
      <c r="TBW1747" s="143"/>
      <c r="TBX1747" s="143"/>
      <c r="TBY1747" s="143"/>
      <c r="TBZ1747" s="143"/>
      <c r="TCA1747" s="143"/>
      <c r="TCB1747" s="143"/>
      <c r="TCC1747" s="143"/>
      <c r="TCD1747" s="143"/>
      <c r="TCE1747" s="143"/>
      <c r="TCF1747" s="143"/>
      <c r="TCG1747" s="143"/>
      <c r="TCH1747" s="143"/>
      <c r="TCI1747" s="143"/>
      <c r="TCJ1747" s="143"/>
      <c r="TCK1747" s="143"/>
      <c r="TCL1747" s="143"/>
      <c r="TCM1747" s="143"/>
      <c r="TCN1747" s="143"/>
      <c r="TCO1747" s="143"/>
      <c r="TCP1747" s="143"/>
      <c r="TCQ1747" s="143"/>
      <c r="TCR1747" s="143"/>
      <c r="TCS1747" s="143"/>
      <c r="TCT1747" s="143"/>
      <c r="TCU1747" s="143"/>
      <c r="TCV1747" s="143"/>
      <c r="TCW1747" s="143"/>
      <c r="TCX1747" s="143"/>
      <c r="TCY1747" s="143"/>
      <c r="TCZ1747" s="143"/>
      <c r="TDA1747" s="143"/>
      <c r="TDB1747" s="143"/>
      <c r="TDC1747" s="143"/>
      <c r="TDD1747" s="143"/>
      <c r="TDE1747" s="143"/>
      <c r="TDF1747" s="143"/>
      <c r="TDG1747" s="143"/>
      <c r="TDH1747" s="143"/>
      <c r="TDI1747" s="143"/>
      <c r="TDJ1747" s="143"/>
      <c r="TDK1747" s="143"/>
      <c r="TDL1747" s="143"/>
      <c r="TDM1747" s="143"/>
      <c r="TDN1747" s="143"/>
      <c r="TDO1747" s="143"/>
      <c r="TDP1747" s="143"/>
      <c r="TDQ1747" s="143"/>
      <c r="TDR1747" s="143"/>
      <c r="TDS1747" s="143"/>
      <c r="TDT1747" s="143"/>
      <c r="TDU1747" s="143"/>
      <c r="TDV1747" s="143"/>
      <c r="TDW1747" s="143"/>
      <c r="TDX1747" s="143"/>
      <c r="TDY1747" s="143"/>
      <c r="TDZ1747" s="143"/>
      <c r="TEA1747" s="143"/>
      <c r="TEB1747" s="143"/>
      <c r="TEC1747" s="143"/>
      <c r="TED1747" s="143"/>
      <c r="TEE1747" s="143"/>
      <c r="TEF1747" s="143"/>
      <c r="TEG1747" s="143"/>
      <c r="TEH1747" s="143"/>
      <c r="TEI1747" s="143"/>
      <c r="TEJ1747" s="143"/>
      <c r="TEK1747" s="143"/>
      <c r="TEL1747" s="143"/>
      <c r="TEM1747" s="143"/>
      <c r="TEN1747" s="143"/>
      <c r="TEO1747" s="143"/>
      <c r="TEP1747" s="143"/>
      <c r="TEQ1747" s="143"/>
      <c r="TER1747" s="143"/>
      <c r="TES1747" s="143"/>
      <c r="TET1747" s="143"/>
      <c r="TEU1747" s="143"/>
      <c r="TEV1747" s="143"/>
      <c r="TEW1747" s="143"/>
      <c r="TEX1747" s="143"/>
      <c r="TEY1747" s="143"/>
      <c r="TEZ1747" s="143"/>
      <c r="TFA1747" s="143"/>
      <c r="TFB1747" s="143"/>
      <c r="TFC1747" s="143"/>
      <c r="TFD1747" s="143"/>
      <c r="TFE1747" s="143"/>
      <c r="TFF1747" s="143"/>
      <c r="TFG1747" s="143"/>
      <c r="TFH1747" s="143"/>
      <c r="TFI1747" s="143"/>
      <c r="TFJ1747" s="143"/>
      <c r="TFK1747" s="143"/>
      <c r="TFL1747" s="143"/>
      <c r="TFM1747" s="143"/>
      <c r="TFN1747" s="143"/>
      <c r="TFO1747" s="143"/>
      <c r="TFP1747" s="143"/>
      <c r="TFQ1747" s="143"/>
      <c r="TFR1747" s="143"/>
      <c r="TFS1747" s="143"/>
      <c r="TFT1747" s="143"/>
      <c r="TFU1747" s="143"/>
      <c r="TFV1747" s="143"/>
      <c r="TFW1747" s="143"/>
      <c r="TFX1747" s="143"/>
      <c r="TFY1747" s="143"/>
      <c r="TFZ1747" s="143"/>
      <c r="TGA1747" s="143"/>
      <c r="TGB1747" s="143"/>
      <c r="TGC1747" s="143"/>
      <c r="TGD1747" s="143"/>
      <c r="TGE1747" s="143"/>
      <c r="TGF1747" s="143"/>
      <c r="TGG1747" s="143"/>
      <c r="TGH1747" s="143"/>
      <c r="TGI1747" s="143"/>
      <c r="TGJ1747" s="143"/>
      <c r="TGK1747" s="143"/>
      <c r="TGL1747" s="143"/>
      <c r="TGM1747" s="143"/>
      <c r="TGN1747" s="143"/>
      <c r="TGO1747" s="143"/>
      <c r="TGP1747" s="143"/>
      <c r="TGQ1747" s="143"/>
      <c r="TGR1747" s="143"/>
      <c r="TGS1747" s="143"/>
      <c r="TGT1747" s="143"/>
      <c r="TGU1747" s="143"/>
      <c r="TGV1747" s="143"/>
      <c r="TGW1747" s="143"/>
      <c r="TGX1747" s="143"/>
      <c r="TGY1747" s="143"/>
      <c r="TGZ1747" s="143"/>
      <c r="THA1747" s="143"/>
      <c r="THB1747" s="143"/>
      <c r="THC1747" s="143"/>
      <c r="THD1747" s="143"/>
      <c r="THE1747" s="143"/>
      <c r="THF1747" s="143"/>
      <c r="THG1747" s="143"/>
      <c r="THH1747" s="143"/>
      <c r="THI1747" s="143"/>
      <c r="THJ1747" s="143"/>
      <c r="THK1747" s="143"/>
      <c r="THL1747" s="143"/>
      <c r="THM1747" s="143"/>
      <c r="THN1747" s="143"/>
      <c r="THO1747" s="143"/>
      <c r="THP1747" s="143"/>
      <c r="THQ1747" s="143"/>
      <c r="THR1747" s="143"/>
      <c r="THS1747" s="143"/>
      <c r="THT1747" s="143"/>
      <c r="THU1747" s="143"/>
      <c r="THV1747" s="143"/>
      <c r="THW1747" s="143"/>
      <c r="THX1747" s="143"/>
      <c r="THY1747" s="143"/>
      <c r="THZ1747" s="143"/>
      <c r="TIA1747" s="143"/>
      <c r="TIB1747" s="143"/>
      <c r="TIC1747" s="143"/>
      <c r="TID1747" s="143"/>
      <c r="TIE1747" s="143"/>
      <c r="TIF1747" s="143"/>
      <c r="TIG1747" s="143"/>
      <c r="TIH1747" s="143"/>
      <c r="TII1747" s="143"/>
      <c r="TIJ1747" s="143"/>
      <c r="TIK1747" s="143"/>
      <c r="TIL1747" s="143"/>
      <c r="TIM1747" s="143"/>
      <c r="TIN1747" s="143"/>
      <c r="TIO1747" s="143"/>
      <c r="TIP1747" s="143"/>
      <c r="TIQ1747" s="143"/>
      <c r="TIR1747" s="143"/>
      <c r="TIS1747" s="143"/>
      <c r="TIT1747" s="143"/>
      <c r="TIU1747" s="143"/>
      <c r="TIV1747" s="143"/>
      <c r="TIW1747" s="143"/>
      <c r="TIX1747" s="143"/>
      <c r="TIY1747" s="143"/>
      <c r="TIZ1747" s="143"/>
      <c r="TJA1747" s="143"/>
      <c r="TJB1747" s="143"/>
      <c r="TJC1747" s="143"/>
      <c r="TJD1747" s="143"/>
      <c r="TJE1747" s="143"/>
      <c r="TJF1747" s="143"/>
      <c r="TJG1747" s="143"/>
      <c r="TJH1747" s="143"/>
      <c r="TJI1747" s="143"/>
      <c r="TJJ1747" s="143"/>
      <c r="TJK1747" s="143"/>
      <c r="TJL1747" s="143"/>
      <c r="TJM1747" s="143"/>
      <c r="TJN1747" s="143"/>
      <c r="TJO1747" s="143"/>
      <c r="TJP1747" s="143"/>
      <c r="TJQ1747" s="143"/>
      <c r="TJR1747" s="143"/>
      <c r="TJS1747" s="143"/>
      <c r="TJT1747" s="143"/>
      <c r="TJU1747" s="143"/>
      <c r="TJV1747" s="143"/>
      <c r="TJW1747" s="143"/>
      <c r="TJX1747" s="143"/>
      <c r="TJY1747" s="143"/>
      <c r="TJZ1747" s="143"/>
      <c r="TKA1747" s="143"/>
      <c r="TKB1747" s="143"/>
      <c r="TKC1747" s="143"/>
      <c r="TKD1747" s="143"/>
      <c r="TKE1747" s="143"/>
      <c r="TKF1747" s="143"/>
      <c r="TKG1747" s="143"/>
      <c r="TKH1747" s="143"/>
      <c r="TKI1747" s="143"/>
      <c r="TKJ1747" s="143"/>
      <c r="TKK1747" s="143"/>
      <c r="TKL1747" s="143"/>
      <c r="TKM1747" s="143"/>
      <c r="TKN1747" s="143"/>
      <c r="TKO1747" s="143"/>
      <c r="TKP1747" s="143"/>
      <c r="TKQ1747" s="143"/>
      <c r="TKR1747" s="143"/>
      <c r="TKS1747" s="143"/>
      <c r="TKT1747" s="143"/>
      <c r="TKU1747" s="143"/>
      <c r="TKV1747" s="143"/>
      <c r="TKW1747" s="143"/>
      <c r="TKX1747" s="143"/>
      <c r="TKY1747" s="143"/>
      <c r="TKZ1747" s="143"/>
      <c r="TLA1747" s="143"/>
      <c r="TLB1747" s="143"/>
      <c r="TLC1747" s="143"/>
      <c r="TLD1747" s="143"/>
      <c r="TLE1747" s="143"/>
      <c r="TLF1747" s="143"/>
      <c r="TLG1747" s="143"/>
      <c r="TLH1747" s="143"/>
      <c r="TLI1747" s="143"/>
      <c r="TLJ1747" s="143"/>
      <c r="TLK1747" s="143"/>
      <c r="TLL1747" s="143"/>
      <c r="TLM1747" s="143"/>
      <c r="TLN1747" s="143"/>
      <c r="TLO1747" s="143"/>
      <c r="TLP1747" s="143"/>
      <c r="TLQ1747" s="143"/>
      <c r="TLR1747" s="143"/>
      <c r="TLS1747" s="143"/>
      <c r="TLT1747" s="143"/>
      <c r="TLU1747" s="143"/>
      <c r="TLV1747" s="143"/>
      <c r="TLW1747" s="143"/>
      <c r="TLX1747" s="143"/>
      <c r="TLY1747" s="143"/>
      <c r="TLZ1747" s="143"/>
      <c r="TMA1747" s="143"/>
      <c r="TMB1747" s="143"/>
      <c r="TMC1747" s="143"/>
      <c r="TMD1747" s="143"/>
      <c r="TME1747" s="143"/>
      <c r="TMF1747" s="143"/>
      <c r="TMG1747" s="143"/>
      <c r="TMH1747" s="143"/>
      <c r="TMI1747" s="143"/>
      <c r="TMJ1747" s="143"/>
      <c r="TMK1747" s="143"/>
      <c r="TML1747" s="143"/>
      <c r="TMM1747" s="143"/>
      <c r="TMN1747" s="143"/>
      <c r="TMO1747" s="143"/>
      <c r="TMP1747" s="143"/>
      <c r="TMQ1747" s="143"/>
      <c r="TMR1747" s="143"/>
      <c r="TMS1747" s="143"/>
      <c r="TMT1747" s="143"/>
      <c r="TMU1747" s="143"/>
      <c r="TMV1747" s="143"/>
      <c r="TMW1747" s="143"/>
      <c r="TMX1747" s="143"/>
      <c r="TMY1747" s="143"/>
      <c r="TMZ1747" s="143"/>
      <c r="TNA1747" s="143"/>
      <c r="TNB1747" s="143"/>
      <c r="TNC1747" s="143"/>
      <c r="TND1747" s="143"/>
      <c r="TNE1747" s="143"/>
      <c r="TNF1747" s="143"/>
      <c r="TNG1747" s="143"/>
      <c r="TNH1747" s="143"/>
      <c r="TNI1747" s="143"/>
      <c r="TNJ1747" s="143"/>
      <c r="TNK1747" s="143"/>
      <c r="TNL1747" s="143"/>
      <c r="TNM1747" s="143"/>
      <c r="TNN1747" s="143"/>
      <c r="TNO1747" s="143"/>
      <c r="TNP1747" s="143"/>
      <c r="TNQ1747" s="143"/>
      <c r="TNR1747" s="143"/>
      <c r="TNS1747" s="143"/>
      <c r="TNT1747" s="143"/>
      <c r="TNU1747" s="143"/>
      <c r="TNV1747" s="143"/>
      <c r="TNW1747" s="143"/>
      <c r="TNX1747" s="143"/>
      <c r="TNY1747" s="143"/>
      <c r="TNZ1747" s="143"/>
      <c r="TOA1747" s="143"/>
      <c r="TOB1747" s="143"/>
      <c r="TOC1747" s="143"/>
      <c r="TOD1747" s="143"/>
      <c r="TOE1747" s="143"/>
      <c r="TOF1747" s="143"/>
      <c r="TOG1747" s="143"/>
      <c r="TOH1747" s="143"/>
      <c r="TOI1747" s="143"/>
      <c r="TOJ1747" s="143"/>
      <c r="TOK1747" s="143"/>
      <c r="TOL1747" s="143"/>
      <c r="TOM1747" s="143"/>
      <c r="TON1747" s="143"/>
      <c r="TOO1747" s="143"/>
      <c r="TOP1747" s="143"/>
      <c r="TOQ1747" s="143"/>
      <c r="TOR1747" s="143"/>
      <c r="TOS1747" s="143"/>
      <c r="TOT1747" s="143"/>
      <c r="TOU1747" s="143"/>
      <c r="TOV1747" s="143"/>
      <c r="TOW1747" s="143"/>
      <c r="TOX1747" s="143"/>
      <c r="TOY1747" s="143"/>
      <c r="TOZ1747" s="143"/>
      <c r="TPA1747" s="143"/>
      <c r="TPB1747" s="143"/>
      <c r="TPC1747" s="143"/>
      <c r="TPD1747" s="143"/>
      <c r="TPE1747" s="143"/>
      <c r="TPF1747" s="143"/>
      <c r="TPG1747" s="143"/>
      <c r="TPH1747" s="143"/>
      <c r="TPI1747" s="143"/>
      <c r="TPJ1747" s="143"/>
      <c r="TPK1747" s="143"/>
      <c r="TPL1747" s="143"/>
      <c r="TPM1747" s="143"/>
      <c r="TPN1747" s="143"/>
      <c r="TPO1747" s="143"/>
      <c r="TPP1747" s="143"/>
      <c r="TPQ1747" s="143"/>
      <c r="TPR1747" s="143"/>
      <c r="TPS1747" s="143"/>
      <c r="TPT1747" s="143"/>
      <c r="TPU1747" s="143"/>
      <c r="TPV1747" s="143"/>
      <c r="TPW1747" s="143"/>
      <c r="TPX1747" s="143"/>
      <c r="TPY1747" s="143"/>
      <c r="TPZ1747" s="143"/>
      <c r="TQA1747" s="143"/>
      <c r="TQB1747" s="143"/>
      <c r="TQC1747" s="143"/>
      <c r="TQD1747" s="143"/>
      <c r="TQE1747" s="143"/>
      <c r="TQF1747" s="143"/>
      <c r="TQG1747" s="143"/>
      <c r="TQH1747" s="143"/>
      <c r="TQI1747" s="143"/>
      <c r="TQJ1747" s="143"/>
      <c r="TQK1747" s="143"/>
      <c r="TQL1747" s="143"/>
      <c r="TQM1747" s="143"/>
      <c r="TQN1747" s="143"/>
      <c r="TQO1747" s="143"/>
      <c r="TQP1747" s="143"/>
      <c r="TQQ1747" s="143"/>
      <c r="TQR1747" s="143"/>
      <c r="TQS1747" s="143"/>
      <c r="TQT1747" s="143"/>
      <c r="TQU1747" s="143"/>
      <c r="TQV1747" s="143"/>
      <c r="TQW1747" s="143"/>
      <c r="TQX1747" s="143"/>
      <c r="TQY1747" s="143"/>
      <c r="TQZ1747" s="143"/>
      <c r="TRA1747" s="143"/>
      <c r="TRB1747" s="143"/>
      <c r="TRC1747" s="143"/>
      <c r="TRD1747" s="143"/>
      <c r="TRE1747" s="143"/>
      <c r="TRF1747" s="143"/>
      <c r="TRG1747" s="143"/>
      <c r="TRH1747" s="143"/>
      <c r="TRI1747" s="143"/>
      <c r="TRJ1747" s="143"/>
      <c r="TRK1747" s="143"/>
      <c r="TRL1747" s="143"/>
      <c r="TRM1747" s="143"/>
      <c r="TRN1747" s="143"/>
      <c r="TRO1747" s="143"/>
      <c r="TRP1747" s="143"/>
      <c r="TRQ1747" s="143"/>
      <c r="TRR1747" s="143"/>
      <c r="TRS1747" s="143"/>
      <c r="TRT1747" s="143"/>
      <c r="TRU1747" s="143"/>
      <c r="TRV1747" s="143"/>
      <c r="TRW1747" s="143"/>
      <c r="TRX1747" s="143"/>
      <c r="TRY1747" s="143"/>
      <c r="TRZ1747" s="143"/>
      <c r="TSA1747" s="143"/>
      <c r="TSB1747" s="143"/>
      <c r="TSC1747" s="143"/>
      <c r="TSD1747" s="143"/>
      <c r="TSE1747" s="143"/>
      <c r="TSF1747" s="143"/>
      <c r="TSG1747" s="143"/>
      <c r="TSH1747" s="143"/>
      <c r="TSI1747" s="143"/>
      <c r="TSJ1747" s="143"/>
      <c r="TSK1747" s="143"/>
      <c r="TSL1747" s="143"/>
      <c r="TSM1747" s="143"/>
      <c r="TSN1747" s="143"/>
      <c r="TSO1747" s="143"/>
      <c r="TSP1747" s="143"/>
      <c r="TSQ1747" s="143"/>
      <c r="TSR1747" s="143"/>
      <c r="TSS1747" s="143"/>
      <c r="TST1747" s="143"/>
      <c r="TSU1747" s="143"/>
      <c r="TSV1747" s="143"/>
      <c r="TSW1747" s="143"/>
      <c r="TSX1747" s="143"/>
      <c r="TSY1747" s="143"/>
      <c r="TSZ1747" s="143"/>
      <c r="TTA1747" s="143"/>
      <c r="TTB1747" s="143"/>
      <c r="TTC1747" s="143"/>
      <c r="TTD1747" s="143"/>
      <c r="TTE1747" s="143"/>
      <c r="TTF1747" s="143"/>
      <c r="TTG1747" s="143"/>
      <c r="TTH1747" s="143"/>
      <c r="TTI1747" s="143"/>
      <c r="TTJ1747" s="143"/>
      <c r="TTK1747" s="143"/>
      <c r="TTL1747" s="143"/>
      <c r="TTM1747" s="143"/>
      <c r="TTN1747" s="143"/>
      <c r="TTO1747" s="143"/>
      <c r="TTP1747" s="143"/>
      <c r="TTQ1747" s="143"/>
      <c r="TTR1747" s="143"/>
      <c r="TTS1747" s="143"/>
      <c r="TTT1747" s="143"/>
      <c r="TTU1747" s="143"/>
      <c r="TTV1747" s="143"/>
      <c r="TTW1747" s="143"/>
      <c r="TTX1747" s="143"/>
      <c r="TTY1747" s="143"/>
      <c r="TTZ1747" s="143"/>
      <c r="TUA1747" s="143"/>
      <c r="TUB1747" s="143"/>
      <c r="TUC1747" s="143"/>
      <c r="TUD1747" s="143"/>
      <c r="TUE1747" s="143"/>
      <c r="TUF1747" s="143"/>
      <c r="TUG1747" s="143"/>
      <c r="TUH1747" s="143"/>
      <c r="TUI1747" s="143"/>
      <c r="TUJ1747" s="143"/>
      <c r="TUK1747" s="143"/>
      <c r="TUL1747" s="143"/>
      <c r="TUM1747" s="143"/>
      <c r="TUN1747" s="143"/>
      <c r="TUO1747" s="143"/>
      <c r="TUP1747" s="143"/>
      <c r="TUQ1747" s="143"/>
      <c r="TUR1747" s="143"/>
      <c r="TUS1747" s="143"/>
      <c r="TUT1747" s="143"/>
      <c r="TUU1747" s="143"/>
      <c r="TUV1747" s="143"/>
      <c r="TUW1747" s="143"/>
      <c r="TUX1747" s="143"/>
      <c r="TUY1747" s="143"/>
      <c r="TUZ1747" s="143"/>
      <c r="TVA1747" s="143"/>
      <c r="TVB1747" s="143"/>
      <c r="TVC1747" s="143"/>
      <c r="TVD1747" s="143"/>
      <c r="TVE1747" s="143"/>
      <c r="TVF1747" s="143"/>
      <c r="TVG1747" s="143"/>
      <c r="TVH1747" s="143"/>
      <c r="TVI1747" s="143"/>
      <c r="TVJ1747" s="143"/>
      <c r="TVK1747" s="143"/>
      <c r="TVL1747" s="143"/>
      <c r="TVM1747" s="143"/>
      <c r="TVN1747" s="143"/>
      <c r="TVO1747" s="143"/>
      <c r="TVP1747" s="143"/>
      <c r="TVQ1747" s="143"/>
      <c r="TVR1747" s="143"/>
      <c r="TVS1747" s="143"/>
      <c r="TVT1747" s="143"/>
      <c r="TVU1747" s="143"/>
      <c r="TVV1747" s="143"/>
      <c r="TVW1747" s="143"/>
      <c r="TVX1747" s="143"/>
      <c r="TVY1747" s="143"/>
      <c r="TVZ1747" s="143"/>
      <c r="TWA1747" s="143"/>
      <c r="TWB1747" s="143"/>
      <c r="TWC1747" s="143"/>
      <c r="TWD1747" s="143"/>
      <c r="TWE1747" s="143"/>
      <c r="TWF1747" s="143"/>
      <c r="TWG1747" s="143"/>
      <c r="TWH1747" s="143"/>
      <c r="TWI1747" s="143"/>
      <c r="TWJ1747" s="143"/>
      <c r="TWK1747" s="143"/>
      <c r="TWL1747" s="143"/>
      <c r="TWM1747" s="143"/>
      <c r="TWN1747" s="143"/>
      <c r="TWO1747" s="143"/>
      <c r="TWP1747" s="143"/>
      <c r="TWQ1747" s="143"/>
      <c r="TWR1747" s="143"/>
      <c r="TWS1747" s="143"/>
      <c r="TWT1747" s="143"/>
      <c r="TWU1747" s="143"/>
      <c r="TWV1747" s="143"/>
      <c r="TWW1747" s="143"/>
      <c r="TWX1747" s="143"/>
      <c r="TWY1747" s="143"/>
      <c r="TWZ1747" s="143"/>
      <c r="TXA1747" s="143"/>
      <c r="TXB1747" s="143"/>
      <c r="TXC1747" s="143"/>
      <c r="TXD1747" s="143"/>
      <c r="TXE1747" s="143"/>
      <c r="TXF1747" s="143"/>
      <c r="TXG1747" s="143"/>
      <c r="TXH1747" s="143"/>
      <c r="TXI1747" s="143"/>
      <c r="TXJ1747" s="143"/>
      <c r="TXK1747" s="143"/>
      <c r="TXL1747" s="143"/>
      <c r="TXM1747" s="143"/>
      <c r="TXN1747" s="143"/>
      <c r="TXO1747" s="143"/>
      <c r="TXP1747" s="143"/>
      <c r="TXQ1747" s="143"/>
      <c r="TXR1747" s="143"/>
      <c r="TXS1747" s="143"/>
      <c r="TXT1747" s="143"/>
      <c r="TXU1747" s="143"/>
      <c r="TXV1747" s="143"/>
      <c r="TXW1747" s="143"/>
      <c r="TXX1747" s="143"/>
      <c r="TXY1747" s="143"/>
      <c r="TXZ1747" s="143"/>
      <c r="TYA1747" s="143"/>
      <c r="TYB1747" s="143"/>
      <c r="TYC1747" s="143"/>
      <c r="TYD1747" s="143"/>
      <c r="TYE1747" s="143"/>
      <c r="TYF1747" s="143"/>
      <c r="TYG1747" s="143"/>
      <c r="TYH1747" s="143"/>
      <c r="TYI1747" s="143"/>
      <c r="TYJ1747" s="143"/>
      <c r="TYK1747" s="143"/>
      <c r="TYL1747" s="143"/>
      <c r="TYM1747" s="143"/>
      <c r="TYN1747" s="143"/>
      <c r="TYO1747" s="143"/>
      <c r="TYP1747" s="143"/>
      <c r="TYQ1747" s="143"/>
      <c r="TYR1747" s="143"/>
      <c r="TYS1747" s="143"/>
      <c r="TYT1747" s="143"/>
      <c r="TYU1747" s="143"/>
      <c r="TYV1747" s="143"/>
      <c r="TYW1747" s="143"/>
      <c r="TYX1747" s="143"/>
      <c r="TYY1747" s="143"/>
      <c r="TYZ1747" s="143"/>
      <c r="TZA1747" s="143"/>
      <c r="TZB1747" s="143"/>
      <c r="TZC1747" s="143"/>
      <c r="TZD1747" s="143"/>
      <c r="TZE1747" s="143"/>
      <c r="TZF1747" s="143"/>
      <c r="TZG1747" s="143"/>
      <c r="TZH1747" s="143"/>
      <c r="TZI1747" s="143"/>
      <c r="TZJ1747" s="143"/>
      <c r="TZK1747" s="143"/>
      <c r="TZL1747" s="143"/>
      <c r="TZM1747" s="143"/>
      <c r="TZN1747" s="143"/>
      <c r="TZO1747" s="143"/>
      <c r="TZP1747" s="143"/>
      <c r="TZQ1747" s="143"/>
      <c r="TZR1747" s="143"/>
      <c r="TZS1747" s="143"/>
      <c r="TZT1747" s="143"/>
      <c r="TZU1747" s="143"/>
      <c r="TZV1747" s="143"/>
      <c r="TZW1747" s="143"/>
      <c r="TZX1747" s="143"/>
      <c r="TZY1747" s="143"/>
      <c r="TZZ1747" s="143"/>
      <c r="UAA1747" s="143"/>
      <c r="UAB1747" s="143"/>
      <c r="UAC1747" s="143"/>
      <c r="UAD1747" s="143"/>
      <c r="UAE1747" s="143"/>
      <c r="UAF1747" s="143"/>
      <c r="UAG1747" s="143"/>
      <c r="UAH1747" s="143"/>
      <c r="UAI1747" s="143"/>
      <c r="UAJ1747" s="143"/>
      <c r="UAK1747" s="143"/>
      <c r="UAL1747" s="143"/>
      <c r="UAM1747" s="143"/>
      <c r="UAN1747" s="143"/>
      <c r="UAO1747" s="143"/>
      <c r="UAP1747" s="143"/>
      <c r="UAQ1747" s="143"/>
      <c r="UAR1747" s="143"/>
      <c r="UAS1747" s="143"/>
      <c r="UAT1747" s="143"/>
      <c r="UAU1747" s="143"/>
      <c r="UAV1747" s="143"/>
      <c r="UAW1747" s="143"/>
      <c r="UAX1747" s="143"/>
      <c r="UAY1747" s="143"/>
      <c r="UAZ1747" s="143"/>
      <c r="UBA1747" s="143"/>
      <c r="UBB1747" s="143"/>
      <c r="UBC1747" s="143"/>
      <c r="UBD1747" s="143"/>
      <c r="UBE1747" s="143"/>
      <c r="UBF1747" s="143"/>
      <c r="UBG1747" s="143"/>
      <c r="UBH1747" s="143"/>
      <c r="UBI1747" s="143"/>
      <c r="UBJ1747" s="143"/>
      <c r="UBK1747" s="143"/>
      <c r="UBL1747" s="143"/>
      <c r="UBM1747" s="143"/>
      <c r="UBN1747" s="143"/>
      <c r="UBO1747" s="143"/>
      <c r="UBP1747" s="143"/>
      <c r="UBQ1747" s="143"/>
      <c r="UBR1747" s="143"/>
      <c r="UBS1747" s="143"/>
      <c r="UBT1747" s="143"/>
      <c r="UBU1747" s="143"/>
      <c r="UBV1747" s="143"/>
      <c r="UBW1747" s="143"/>
      <c r="UBX1747" s="143"/>
      <c r="UBY1747" s="143"/>
      <c r="UBZ1747" s="143"/>
      <c r="UCA1747" s="143"/>
      <c r="UCB1747" s="143"/>
      <c r="UCC1747" s="143"/>
      <c r="UCD1747" s="143"/>
      <c r="UCE1747" s="143"/>
      <c r="UCF1747" s="143"/>
      <c r="UCG1747" s="143"/>
      <c r="UCH1747" s="143"/>
      <c r="UCI1747" s="143"/>
      <c r="UCJ1747" s="143"/>
      <c r="UCK1747" s="143"/>
      <c r="UCL1747" s="143"/>
      <c r="UCM1747" s="143"/>
      <c r="UCN1747" s="143"/>
      <c r="UCO1747" s="143"/>
      <c r="UCP1747" s="143"/>
      <c r="UCQ1747" s="143"/>
      <c r="UCR1747" s="143"/>
      <c r="UCS1747" s="143"/>
      <c r="UCT1747" s="143"/>
      <c r="UCU1747" s="143"/>
      <c r="UCV1747" s="143"/>
      <c r="UCW1747" s="143"/>
      <c r="UCX1747" s="143"/>
      <c r="UCY1747" s="143"/>
      <c r="UCZ1747" s="143"/>
      <c r="UDA1747" s="143"/>
      <c r="UDB1747" s="143"/>
      <c r="UDC1747" s="143"/>
      <c r="UDD1747" s="143"/>
      <c r="UDE1747" s="143"/>
      <c r="UDF1747" s="143"/>
      <c r="UDG1747" s="143"/>
      <c r="UDH1747" s="143"/>
      <c r="UDI1747" s="143"/>
      <c r="UDJ1747" s="143"/>
      <c r="UDK1747" s="143"/>
      <c r="UDL1747" s="143"/>
      <c r="UDM1747" s="143"/>
      <c r="UDN1747" s="143"/>
      <c r="UDO1747" s="143"/>
      <c r="UDP1747" s="143"/>
      <c r="UDQ1747" s="143"/>
      <c r="UDR1747" s="143"/>
      <c r="UDS1747" s="143"/>
      <c r="UDT1747" s="143"/>
      <c r="UDU1747" s="143"/>
      <c r="UDV1747" s="143"/>
      <c r="UDW1747" s="143"/>
      <c r="UDX1747" s="143"/>
      <c r="UDY1747" s="143"/>
      <c r="UDZ1747" s="143"/>
      <c r="UEA1747" s="143"/>
      <c r="UEB1747" s="143"/>
      <c r="UEC1747" s="143"/>
      <c r="UED1747" s="143"/>
      <c r="UEE1747" s="143"/>
      <c r="UEF1747" s="143"/>
      <c r="UEG1747" s="143"/>
      <c r="UEH1747" s="143"/>
      <c r="UEI1747" s="143"/>
      <c r="UEJ1747" s="143"/>
      <c r="UEK1747" s="143"/>
      <c r="UEL1747" s="143"/>
      <c r="UEM1747" s="143"/>
      <c r="UEN1747" s="143"/>
      <c r="UEO1747" s="143"/>
      <c r="UEP1747" s="143"/>
      <c r="UEQ1747" s="143"/>
      <c r="UER1747" s="143"/>
      <c r="UES1747" s="143"/>
      <c r="UET1747" s="143"/>
      <c r="UEU1747" s="143"/>
      <c r="UEV1747" s="143"/>
      <c r="UEW1747" s="143"/>
      <c r="UEX1747" s="143"/>
      <c r="UEY1747" s="143"/>
      <c r="UEZ1747" s="143"/>
      <c r="UFA1747" s="143"/>
      <c r="UFB1747" s="143"/>
      <c r="UFC1747" s="143"/>
      <c r="UFD1747" s="143"/>
      <c r="UFE1747" s="143"/>
      <c r="UFF1747" s="143"/>
      <c r="UFG1747" s="143"/>
      <c r="UFH1747" s="143"/>
      <c r="UFI1747" s="143"/>
      <c r="UFJ1747" s="143"/>
      <c r="UFK1747" s="143"/>
      <c r="UFL1747" s="143"/>
      <c r="UFM1747" s="143"/>
      <c r="UFN1747" s="143"/>
      <c r="UFO1747" s="143"/>
      <c r="UFP1747" s="143"/>
      <c r="UFQ1747" s="143"/>
      <c r="UFR1747" s="143"/>
      <c r="UFS1747" s="143"/>
      <c r="UFT1747" s="143"/>
      <c r="UFU1747" s="143"/>
      <c r="UFV1747" s="143"/>
      <c r="UFW1747" s="143"/>
      <c r="UFX1747" s="143"/>
      <c r="UFY1747" s="143"/>
      <c r="UFZ1747" s="143"/>
      <c r="UGA1747" s="143"/>
      <c r="UGB1747" s="143"/>
      <c r="UGC1747" s="143"/>
      <c r="UGD1747" s="143"/>
      <c r="UGE1747" s="143"/>
      <c r="UGF1747" s="143"/>
      <c r="UGG1747" s="143"/>
      <c r="UGH1747" s="143"/>
      <c r="UGI1747" s="143"/>
      <c r="UGJ1747" s="143"/>
      <c r="UGK1747" s="143"/>
      <c r="UGL1747" s="143"/>
      <c r="UGM1747" s="143"/>
      <c r="UGN1747" s="143"/>
      <c r="UGO1747" s="143"/>
      <c r="UGP1747" s="143"/>
      <c r="UGQ1747" s="143"/>
      <c r="UGR1747" s="143"/>
      <c r="UGS1747" s="143"/>
      <c r="UGT1747" s="143"/>
      <c r="UGU1747" s="143"/>
      <c r="UGV1747" s="143"/>
      <c r="UGW1747" s="143"/>
      <c r="UGX1747" s="143"/>
      <c r="UGY1747" s="143"/>
      <c r="UGZ1747" s="143"/>
      <c r="UHA1747" s="143"/>
      <c r="UHB1747" s="143"/>
      <c r="UHC1747" s="143"/>
      <c r="UHD1747" s="143"/>
      <c r="UHE1747" s="143"/>
      <c r="UHF1747" s="143"/>
      <c r="UHG1747" s="143"/>
      <c r="UHH1747" s="143"/>
      <c r="UHI1747" s="143"/>
      <c r="UHJ1747" s="143"/>
      <c r="UHK1747" s="143"/>
      <c r="UHL1747" s="143"/>
      <c r="UHM1747" s="143"/>
      <c r="UHN1747" s="143"/>
      <c r="UHO1747" s="143"/>
      <c r="UHP1747" s="143"/>
      <c r="UHQ1747" s="143"/>
      <c r="UHR1747" s="143"/>
      <c r="UHS1747" s="143"/>
      <c r="UHT1747" s="143"/>
      <c r="UHU1747" s="143"/>
      <c r="UHV1747" s="143"/>
      <c r="UHW1747" s="143"/>
      <c r="UHX1747" s="143"/>
      <c r="UHY1747" s="143"/>
      <c r="UHZ1747" s="143"/>
      <c r="UIA1747" s="143"/>
      <c r="UIB1747" s="143"/>
      <c r="UIC1747" s="143"/>
      <c r="UID1747" s="143"/>
      <c r="UIE1747" s="143"/>
      <c r="UIF1747" s="143"/>
      <c r="UIG1747" s="143"/>
      <c r="UIH1747" s="143"/>
      <c r="UII1747" s="143"/>
      <c r="UIJ1747" s="143"/>
      <c r="UIK1747" s="143"/>
      <c r="UIL1747" s="143"/>
      <c r="UIM1747" s="143"/>
      <c r="UIN1747" s="143"/>
      <c r="UIO1747" s="143"/>
      <c r="UIP1747" s="143"/>
      <c r="UIQ1747" s="143"/>
      <c r="UIR1747" s="143"/>
      <c r="UIS1747" s="143"/>
      <c r="UIT1747" s="143"/>
      <c r="UIU1747" s="143"/>
      <c r="UIV1747" s="143"/>
      <c r="UIW1747" s="143"/>
      <c r="UIX1747" s="143"/>
      <c r="UIY1747" s="143"/>
      <c r="UIZ1747" s="143"/>
      <c r="UJA1747" s="143"/>
      <c r="UJB1747" s="143"/>
      <c r="UJC1747" s="143"/>
      <c r="UJD1747" s="143"/>
      <c r="UJE1747" s="143"/>
      <c r="UJF1747" s="143"/>
      <c r="UJG1747" s="143"/>
      <c r="UJH1747" s="143"/>
      <c r="UJI1747" s="143"/>
      <c r="UJJ1747" s="143"/>
      <c r="UJK1747" s="143"/>
      <c r="UJL1747" s="143"/>
      <c r="UJM1747" s="143"/>
      <c r="UJN1747" s="143"/>
      <c r="UJO1747" s="143"/>
      <c r="UJP1747" s="143"/>
      <c r="UJQ1747" s="143"/>
      <c r="UJR1747" s="143"/>
      <c r="UJS1747" s="143"/>
      <c r="UJT1747" s="143"/>
      <c r="UJU1747" s="143"/>
      <c r="UJV1747" s="143"/>
      <c r="UJW1747" s="143"/>
      <c r="UJX1747" s="143"/>
      <c r="UJY1747" s="143"/>
      <c r="UJZ1747" s="143"/>
      <c r="UKA1747" s="143"/>
      <c r="UKB1747" s="143"/>
      <c r="UKC1747" s="143"/>
      <c r="UKD1747" s="143"/>
      <c r="UKE1747" s="143"/>
      <c r="UKF1747" s="143"/>
      <c r="UKG1747" s="143"/>
      <c r="UKH1747" s="143"/>
      <c r="UKI1747" s="143"/>
      <c r="UKJ1747" s="143"/>
      <c r="UKK1747" s="143"/>
      <c r="UKL1747" s="143"/>
      <c r="UKM1747" s="143"/>
      <c r="UKN1747" s="143"/>
      <c r="UKO1747" s="143"/>
      <c r="UKP1747" s="143"/>
      <c r="UKQ1747" s="143"/>
      <c r="UKR1747" s="143"/>
      <c r="UKS1747" s="143"/>
      <c r="UKT1747" s="143"/>
      <c r="UKU1747" s="143"/>
      <c r="UKV1747" s="143"/>
      <c r="UKW1747" s="143"/>
      <c r="UKX1747" s="143"/>
      <c r="UKY1747" s="143"/>
      <c r="UKZ1747" s="143"/>
      <c r="ULA1747" s="143"/>
      <c r="ULB1747" s="143"/>
      <c r="ULC1747" s="143"/>
      <c r="ULD1747" s="143"/>
      <c r="ULE1747" s="143"/>
      <c r="ULF1747" s="143"/>
      <c r="ULG1747" s="143"/>
      <c r="ULH1747" s="143"/>
      <c r="ULI1747" s="143"/>
      <c r="ULJ1747" s="143"/>
      <c r="ULK1747" s="143"/>
      <c r="ULL1747" s="143"/>
      <c r="ULM1747" s="143"/>
      <c r="ULN1747" s="143"/>
      <c r="ULO1747" s="143"/>
      <c r="ULP1747" s="143"/>
      <c r="ULQ1747" s="143"/>
      <c r="ULR1747" s="143"/>
      <c r="ULS1747" s="143"/>
      <c r="ULT1747" s="143"/>
      <c r="ULU1747" s="143"/>
      <c r="ULV1747" s="143"/>
      <c r="ULW1747" s="143"/>
      <c r="ULX1747" s="143"/>
      <c r="ULY1747" s="143"/>
      <c r="ULZ1747" s="143"/>
      <c r="UMA1747" s="143"/>
      <c r="UMB1747" s="143"/>
      <c r="UMC1747" s="143"/>
      <c r="UMD1747" s="143"/>
      <c r="UME1747" s="143"/>
      <c r="UMF1747" s="143"/>
      <c r="UMG1747" s="143"/>
      <c r="UMH1747" s="143"/>
      <c r="UMI1747" s="143"/>
      <c r="UMJ1747" s="143"/>
      <c r="UMK1747" s="143"/>
      <c r="UML1747" s="143"/>
      <c r="UMM1747" s="143"/>
      <c r="UMN1747" s="143"/>
      <c r="UMO1747" s="143"/>
      <c r="UMP1747" s="143"/>
      <c r="UMQ1747" s="143"/>
      <c r="UMR1747" s="143"/>
      <c r="UMS1747" s="143"/>
      <c r="UMT1747" s="143"/>
      <c r="UMU1747" s="143"/>
      <c r="UMV1747" s="143"/>
      <c r="UMW1747" s="143"/>
      <c r="UMX1747" s="143"/>
      <c r="UMY1747" s="143"/>
      <c r="UMZ1747" s="143"/>
      <c r="UNA1747" s="143"/>
      <c r="UNB1747" s="143"/>
      <c r="UNC1747" s="143"/>
      <c r="UND1747" s="143"/>
      <c r="UNE1747" s="143"/>
      <c r="UNF1747" s="143"/>
      <c r="UNG1747" s="143"/>
      <c r="UNH1747" s="143"/>
      <c r="UNI1747" s="143"/>
      <c r="UNJ1747" s="143"/>
      <c r="UNK1747" s="143"/>
      <c r="UNL1747" s="143"/>
      <c r="UNM1747" s="143"/>
      <c r="UNN1747" s="143"/>
      <c r="UNO1747" s="143"/>
      <c r="UNP1747" s="143"/>
      <c r="UNQ1747" s="143"/>
      <c r="UNR1747" s="143"/>
      <c r="UNS1747" s="143"/>
      <c r="UNT1747" s="143"/>
      <c r="UNU1747" s="143"/>
      <c r="UNV1747" s="143"/>
      <c r="UNW1747" s="143"/>
      <c r="UNX1747" s="143"/>
      <c r="UNY1747" s="143"/>
      <c r="UNZ1747" s="143"/>
      <c r="UOA1747" s="143"/>
      <c r="UOB1747" s="143"/>
      <c r="UOC1747" s="143"/>
      <c r="UOD1747" s="143"/>
      <c r="UOE1747" s="143"/>
      <c r="UOF1747" s="143"/>
      <c r="UOG1747" s="143"/>
      <c r="UOH1747" s="143"/>
      <c r="UOI1747" s="143"/>
      <c r="UOJ1747" s="143"/>
      <c r="UOK1747" s="143"/>
      <c r="UOL1747" s="143"/>
      <c r="UOM1747" s="143"/>
      <c r="UON1747" s="143"/>
      <c r="UOO1747" s="143"/>
      <c r="UOP1747" s="143"/>
      <c r="UOQ1747" s="143"/>
      <c r="UOR1747" s="143"/>
      <c r="UOS1747" s="143"/>
      <c r="UOT1747" s="143"/>
      <c r="UOU1747" s="143"/>
      <c r="UOV1747" s="143"/>
      <c r="UOW1747" s="143"/>
      <c r="UOX1747" s="143"/>
      <c r="UOY1747" s="143"/>
      <c r="UOZ1747" s="143"/>
      <c r="UPA1747" s="143"/>
      <c r="UPB1747" s="143"/>
      <c r="UPC1747" s="143"/>
      <c r="UPD1747" s="143"/>
      <c r="UPE1747" s="143"/>
      <c r="UPF1747" s="143"/>
      <c r="UPG1747" s="143"/>
      <c r="UPH1747" s="143"/>
      <c r="UPI1747" s="143"/>
      <c r="UPJ1747" s="143"/>
      <c r="UPK1747" s="143"/>
      <c r="UPL1747" s="143"/>
      <c r="UPM1747" s="143"/>
      <c r="UPN1747" s="143"/>
      <c r="UPO1747" s="143"/>
      <c r="UPP1747" s="143"/>
      <c r="UPQ1747" s="143"/>
      <c r="UPR1747" s="143"/>
      <c r="UPS1747" s="143"/>
      <c r="UPT1747" s="143"/>
      <c r="UPU1747" s="143"/>
      <c r="UPV1747" s="143"/>
      <c r="UPW1747" s="143"/>
      <c r="UPX1747" s="143"/>
      <c r="UPY1747" s="143"/>
      <c r="UPZ1747" s="143"/>
      <c r="UQA1747" s="143"/>
      <c r="UQB1747" s="143"/>
      <c r="UQC1747" s="143"/>
      <c r="UQD1747" s="143"/>
      <c r="UQE1747" s="143"/>
      <c r="UQF1747" s="143"/>
      <c r="UQG1747" s="143"/>
      <c r="UQH1747" s="143"/>
      <c r="UQI1747" s="143"/>
      <c r="UQJ1747" s="143"/>
      <c r="UQK1747" s="143"/>
      <c r="UQL1747" s="143"/>
      <c r="UQM1747" s="143"/>
      <c r="UQN1747" s="143"/>
      <c r="UQO1747" s="143"/>
      <c r="UQP1747" s="143"/>
      <c r="UQQ1747" s="143"/>
      <c r="UQR1747" s="143"/>
      <c r="UQS1747" s="143"/>
      <c r="UQT1747" s="143"/>
      <c r="UQU1747" s="143"/>
      <c r="UQV1747" s="143"/>
      <c r="UQW1747" s="143"/>
      <c r="UQX1747" s="143"/>
      <c r="UQY1747" s="143"/>
      <c r="UQZ1747" s="143"/>
      <c r="URA1747" s="143"/>
      <c r="URB1747" s="143"/>
      <c r="URC1747" s="143"/>
      <c r="URD1747" s="143"/>
      <c r="URE1747" s="143"/>
      <c r="URF1747" s="143"/>
      <c r="URG1747" s="143"/>
      <c r="URH1747" s="143"/>
      <c r="URI1747" s="143"/>
      <c r="URJ1747" s="143"/>
      <c r="URK1747" s="143"/>
      <c r="URL1747" s="143"/>
      <c r="URM1747" s="143"/>
      <c r="URN1747" s="143"/>
      <c r="URO1747" s="143"/>
      <c r="URP1747" s="143"/>
      <c r="URQ1747" s="143"/>
      <c r="URR1747" s="143"/>
      <c r="URS1747" s="143"/>
      <c r="URT1747" s="143"/>
      <c r="URU1747" s="143"/>
      <c r="URV1747" s="143"/>
      <c r="URW1747" s="143"/>
      <c r="URX1747" s="143"/>
      <c r="URY1747" s="143"/>
      <c r="URZ1747" s="143"/>
      <c r="USA1747" s="143"/>
      <c r="USB1747" s="143"/>
      <c r="USC1747" s="143"/>
      <c r="USD1747" s="143"/>
      <c r="USE1747" s="143"/>
      <c r="USF1747" s="143"/>
      <c r="USG1747" s="143"/>
      <c r="USH1747" s="143"/>
      <c r="USI1747" s="143"/>
      <c r="USJ1747" s="143"/>
      <c r="USK1747" s="143"/>
      <c r="USL1747" s="143"/>
      <c r="USM1747" s="143"/>
      <c r="USN1747" s="143"/>
      <c r="USO1747" s="143"/>
      <c r="USP1747" s="143"/>
      <c r="USQ1747" s="143"/>
      <c r="USR1747" s="143"/>
      <c r="USS1747" s="143"/>
      <c r="UST1747" s="143"/>
      <c r="USU1747" s="143"/>
      <c r="USV1747" s="143"/>
      <c r="USW1747" s="143"/>
      <c r="USX1747" s="143"/>
      <c r="USY1747" s="143"/>
      <c r="USZ1747" s="143"/>
      <c r="UTA1747" s="143"/>
      <c r="UTB1747" s="143"/>
      <c r="UTC1747" s="143"/>
      <c r="UTD1747" s="143"/>
      <c r="UTE1747" s="143"/>
      <c r="UTF1747" s="143"/>
      <c r="UTG1747" s="143"/>
      <c r="UTH1747" s="143"/>
      <c r="UTI1747" s="143"/>
      <c r="UTJ1747" s="143"/>
      <c r="UTK1747" s="143"/>
      <c r="UTL1747" s="143"/>
      <c r="UTM1747" s="143"/>
      <c r="UTN1747" s="143"/>
      <c r="UTO1747" s="143"/>
      <c r="UTP1747" s="143"/>
      <c r="UTQ1747" s="143"/>
      <c r="UTR1747" s="143"/>
      <c r="UTS1747" s="143"/>
      <c r="UTT1747" s="143"/>
      <c r="UTU1747" s="143"/>
      <c r="UTV1747" s="143"/>
      <c r="UTW1747" s="143"/>
      <c r="UTX1747" s="143"/>
      <c r="UTY1747" s="143"/>
      <c r="UTZ1747" s="143"/>
      <c r="UUA1747" s="143"/>
      <c r="UUB1747" s="143"/>
      <c r="UUC1747" s="143"/>
      <c r="UUD1747" s="143"/>
      <c r="UUE1747" s="143"/>
      <c r="UUF1747" s="143"/>
      <c r="UUG1747" s="143"/>
      <c r="UUH1747" s="143"/>
      <c r="UUI1747" s="143"/>
      <c r="UUJ1747" s="143"/>
      <c r="UUK1747" s="143"/>
      <c r="UUL1747" s="143"/>
      <c r="UUM1747" s="143"/>
      <c r="UUN1747" s="143"/>
      <c r="UUO1747" s="143"/>
      <c r="UUP1747" s="143"/>
      <c r="UUQ1747" s="143"/>
      <c r="UUR1747" s="143"/>
      <c r="UUS1747" s="143"/>
      <c r="UUT1747" s="143"/>
      <c r="UUU1747" s="143"/>
      <c r="UUV1747" s="143"/>
      <c r="UUW1747" s="143"/>
      <c r="UUX1747" s="143"/>
      <c r="UUY1747" s="143"/>
      <c r="UUZ1747" s="143"/>
      <c r="UVA1747" s="143"/>
      <c r="UVB1747" s="143"/>
      <c r="UVC1747" s="143"/>
      <c r="UVD1747" s="143"/>
      <c r="UVE1747" s="143"/>
      <c r="UVF1747" s="143"/>
      <c r="UVG1747" s="143"/>
      <c r="UVH1747" s="143"/>
      <c r="UVI1747" s="143"/>
      <c r="UVJ1747" s="143"/>
      <c r="UVK1747" s="143"/>
      <c r="UVL1747" s="143"/>
      <c r="UVM1747" s="143"/>
      <c r="UVN1747" s="143"/>
      <c r="UVO1747" s="143"/>
      <c r="UVP1747" s="143"/>
      <c r="UVQ1747" s="143"/>
      <c r="UVR1747" s="143"/>
      <c r="UVS1747" s="143"/>
      <c r="UVT1747" s="143"/>
      <c r="UVU1747" s="143"/>
      <c r="UVV1747" s="143"/>
      <c r="UVW1747" s="143"/>
      <c r="UVX1747" s="143"/>
      <c r="UVY1747" s="143"/>
      <c r="UVZ1747" s="143"/>
      <c r="UWA1747" s="143"/>
      <c r="UWB1747" s="143"/>
      <c r="UWC1747" s="143"/>
      <c r="UWD1747" s="143"/>
      <c r="UWE1747" s="143"/>
      <c r="UWF1747" s="143"/>
      <c r="UWG1747" s="143"/>
      <c r="UWH1747" s="143"/>
      <c r="UWI1747" s="143"/>
      <c r="UWJ1747" s="143"/>
      <c r="UWK1747" s="143"/>
      <c r="UWL1747" s="143"/>
      <c r="UWM1747" s="143"/>
      <c r="UWN1747" s="143"/>
      <c r="UWO1747" s="143"/>
      <c r="UWP1747" s="143"/>
      <c r="UWQ1747" s="143"/>
      <c r="UWR1747" s="143"/>
      <c r="UWS1747" s="143"/>
      <c r="UWT1747" s="143"/>
      <c r="UWU1747" s="143"/>
      <c r="UWV1747" s="143"/>
      <c r="UWW1747" s="143"/>
      <c r="UWX1747" s="143"/>
      <c r="UWY1747" s="143"/>
      <c r="UWZ1747" s="143"/>
      <c r="UXA1747" s="143"/>
      <c r="UXB1747" s="143"/>
      <c r="UXC1747" s="143"/>
      <c r="UXD1747" s="143"/>
      <c r="UXE1747" s="143"/>
      <c r="UXF1747" s="143"/>
      <c r="UXG1747" s="143"/>
      <c r="UXH1747" s="143"/>
      <c r="UXI1747" s="143"/>
      <c r="UXJ1747" s="143"/>
      <c r="UXK1747" s="143"/>
      <c r="UXL1747" s="143"/>
      <c r="UXM1747" s="143"/>
      <c r="UXN1747" s="143"/>
      <c r="UXO1747" s="143"/>
      <c r="UXP1747" s="143"/>
      <c r="UXQ1747" s="143"/>
      <c r="UXR1747" s="143"/>
      <c r="UXS1747" s="143"/>
      <c r="UXT1747" s="143"/>
      <c r="UXU1747" s="143"/>
      <c r="UXV1747" s="143"/>
      <c r="UXW1747" s="143"/>
      <c r="UXX1747" s="143"/>
      <c r="UXY1747" s="143"/>
      <c r="UXZ1747" s="143"/>
      <c r="UYA1747" s="143"/>
      <c r="UYB1747" s="143"/>
      <c r="UYC1747" s="143"/>
      <c r="UYD1747" s="143"/>
      <c r="UYE1747" s="143"/>
      <c r="UYF1747" s="143"/>
      <c r="UYG1747" s="143"/>
      <c r="UYH1747" s="143"/>
      <c r="UYI1747" s="143"/>
      <c r="UYJ1747" s="143"/>
      <c r="UYK1747" s="143"/>
      <c r="UYL1747" s="143"/>
      <c r="UYM1747" s="143"/>
      <c r="UYN1747" s="143"/>
      <c r="UYO1747" s="143"/>
      <c r="UYP1747" s="143"/>
      <c r="UYQ1747" s="143"/>
      <c r="UYR1747" s="143"/>
      <c r="UYS1747" s="143"/>
      <c r="UYT1747" s="143"/>
      <c r="UYU1747" s="143"/>
      <c r="UYV1747" s="143"/>
      <c r="UYW1747" s="143"/>
      <c r="UYX1747" s="143"/>
      <c r="UYY1747" s="143"/>
      <c r="UYZ1747" s="143"/>
      <c r="UZA1747" s="143"/>
      <c r="UZB1747" s="143"/>
      <c r="UZC1747" s="143"/>
      <c r="UZD1747" s="143"/>
      <c r="UZE1747" s="143"/>
      <c r="UZF1747" s="143"/>
      <c r="UZG1747" s="143"/>
      <c r="UZH1747" s="143"/>
      <c r="UZI1747" s="143"/>
      <c r="UZJ1747" s="143"/>
      <c r="UZK1747" s="143"/>
      <c r="UZL1747" s="143"/>
      <c r="UZM1747" s="143"/>
      <c r="UZN1747" s="143"/>
      <c r="UZO1747" s="143"/>
      <c r="UZP1747" s="143"/>
      <c r="UZQ1747" s="143"/>
      <c r="UZR1747" s="143"/>
      <c r="UZS1747" s="143"/>
      <c r="UZT1747" s="143"/>
      <c r="UZU1747" s="143"/>
      <c r="UZV1747" s="143"/>
      <c r="UZW1747" s="143"/>
      <c r="UZX1747" s="143"/>
      <c r="UZY1747" s="143"/>
      <c r="UZZ1747" s="143"/>
      <c r="VAA1747" s="143"/>
      <c r="VAB1747" s="143"/>
      <c r="VAC1747" s="143"/>
      <c r="VAD1747" s="143"/>
      <c r="VAE1747" s="143"/>
      <c r="VAF1747" s="143"/>
      <c r="VAG1747" s="143"/>
      <c r="VAH1747" s="143"/>
      <c r="VAI1747" s="143"/>
      <c r="VAJ1747" s="143"/>
      <c r="VAK1747" s="143"/>
      <c r="VAL1747" s="143"/>
      <c r="VAM1747" s="143"/>
      <c r="VAN1747" s="143"/>
      <c r="VAO1747" s="143"/>
      <c r="VAP1747" s="143"/>
      <c r="VAQ1747" s="143"/>
      <c r="VAR1747" s="143"/>
      <c r="VAS1747" s="143"/>
      <c r="VAT1747" s="143"/>
      <c r="VAU1747" s="143"/>
      <c r="VAV1747" s="143"/>
      <c r="VAW1747" s="143"/>
      <c r="VAX1747" s="143"/>
      <c r="VAY1747" s="143"/>
      <c r="VAZ1747" s="143"/>
      <c r="VBA1747" s="143"/>
      <c r="VBB1747" s="143"/>
      <c r="VBC1747" s="143"/>
      <c r="VBD1747" s="143"/>
      <c r="VBE1747" s="143"/>
      <c r="VBF1747" s="143"/>
      <c r="VBG1747" s="143"/>
      <c r="VBH1747" s="143"/>
      <c r="VBI1747" s="143"/>
      <c r="VBJ1747" s="143"/>
      <c r="VBK1747" s="143"/>
      <c r="VBL1747" s="143"/>
      <c r="VBM1747" s="143"/>
      <c r="VBN1747" s="143"/>
      <c r="VBO1747" s="143"/>
      <c r="VBP1747" s="143"/>
      <c r="VBQ1747" s="143"/>
      <c r="VBR1747" s="143"/>
      <c r="VBS1747" s="143"/>
      <c r="VBT1747" s="143"/>
      <c r="VBU1747" s="143"/>
      <c r="VBV1747" s="143"/>
      <c r="VBW1747" s="143"/>
      <c r="VBX1747" s="143"/>
      <c r="VBY1747" s="143"/>
      <c r="VBZ1747" s="143"/>
      <c r="VCA1747" s="143"/>
      <c r="VCB1747" s="143"/>
      <c r="VCC1747" s="143"/>
      <c r="VCD1747" s="143"/>
      <c r="VCE1747" s="143"/>
      <c r="VCF1747" s="143"/>
      <c r="VCG1747" s="143"/>
      <c r="VCH1747" s="143"/>
      <c r="VCI1747" s="143"/>
      <c r="VCJ1747" s="143"/>
      <c r="VCK1747" s="143"/>
      <c r="VCL1747" s="143"/>
      <c r="VCM1747" s="143"/>
      <c r="VCN1747" s="143"/>
      <c r="VCO1747" s="143"/>
      <c r="VCP1747" s="143"/>
      <c r="VCQ1747" s="143"/>
      <c r="VCR1747" s="143"/>
      <c r="VCS1747" s="143"/>
      <c r="VCT1747" s="143"/>
      <c r="VCU1747" s="143"/>
      <c r="VCV1747" s="143"/>
      <c r="VCW1747" s="143"/>
      <c r="VCX1747" s="143"/>
      <c r="VCY1747" s="143"/>
      <c r="VCZ1747" s="143"/>
      <c r="VDA1747" s="143"/>
      <c r="VDB1747" s="143"/>
      <c r="VDC1747" s="143"/>
      <c r="VDD1747" s="143"/>
      <c r="VDE1747" s="143"/>
      <c r="VDF1747" s="143"/>
      <c r="VDG1747" s="143"/>
      <c r="VDH1747" s="143"/>
      <c r="VDI1747" s="143"/>
      <c r="VDJ1747" s="143"/>
      <c r="VDK1747" s="143"/>
      <c r="VDL1747" s="143"/>
      <c r="VDM1747" s="143"/>
      <c r="VDN1747" s="143"/>
      <c r="VDO1747" s="143"/>
      <c r="VDP1747" s="143"/>
      <c r="VDQ1747" s="143"/>
      <c r="VDR1747" s="143"/>
      <c r="VDS1747" s="143"/>
      <c r="VDT1747" s="143"/>
      <c r="VDU1747" s="143"/>
      <c r="VDV1747" s="143"/>
      <c r="VDW1747" s="143"/>
      <c r="VDX1747" s="143"/>
      <c r="VDY1747" s="143"/>
      <c r="VDZ1747" s="143"/>
      <c r="VEA1747" s="143"/>
      <c r="VEB1747" s="143"/>
      <c r="VEC1747" s="143"/>
      <c r="VED1747" s="143"/>
      <c r="VEE1747" s="143"/>
      <c r="VEF1747" s="143"/>
      <c r="VEG1747" s="143"/>
      <c r="VEH1747" s="143"/>
      <c r="VEI1747" s="143"/>
      <c r="VEJ1747" s="143"/>
      <c r="VEK1747" s="143"/>
      <c r="VEL1747" s="143"/>
      <c r="VEM1747" s="143"/>
      <c r="VEN1747" s="143"/>
      <c r="VEO1747" s="143"/>
      <c r="VEP1747" s="143"/>
      <c r="VEQ1747" s="143"/>
      <c r="VER1747" s="143"/>
      <c r="VES1747" s="143"/>
      <c r="VET1747" s="143"/>
      <c r="VEU1747" s="143"/>
      <c r="VEV1747" s="143"/>
      <c r="VEW1747" s="143"/>
      <c r="VEX1747" s="143"/>
      <c r="VEY1747" s="143"/>
      <c r="VEZ1747" s="143"/>
      <c r="VFA1747" s="143"/>
      <c r="VFB1747" s="143"/>
      <c r="VFC1747" s="143"/>
      <c r="VFD1747" s="143"/>
      <c r="VFE1747" s="143"/>
      <c r="VFF1747" s="143"/>
      <c r="VFG1747" s="143"/>
      <c r="VFH1747" s="143"/>
      <c r="VFI1747" s="143"/>
      <c r="VFJ1747" s="143"/>
      <c r="VFK1747" s="143"/>
      <c r="VFL1747" s="143"/>
      <c r="VFM1747" s="143"/>
      <c r="VFN1747" s="143"/>
      <c r="VFO1747" s="143"/>
      <c r="VFP1747" s="143"/>
      <c r="VFQ1747" s="143"/>
      <c r="VFR1747" s="143"/>
      <c r="VFS1747" s="143"/>
      <c r="VFT1747" s="143"/>
      <c r="VFU1747" s="143"/>
      <c r="VFV1747" s="143"/>
      <c r="VFW1747" s="143"/>
      <c r="VFX1747" s="143"/>
      <c r="VFY1747" s="143"/>
      <c r="VFZ1747" s="143"/>
      <c r="VGA1747" s="143"/>
      <c r="VGB1747" s="143"/>
      <c r="VGC1747" s="143"/>
      <c r="VGD1747" s="143"/>
      <c r="VGE1747" s="143"/>
      <c r="VGF1747" s="143"/>
      <c r="VGG1747" s="143"/>
      <c r="VGH1747" s="143"/>
      <c r="VGI1747" s="143"/>
      <c r="VGJ1747" s="143"/>
      <c r="VGK1747" s="143"/>
      <c r="VGL1747" s="143"/>
      <c r="VGM1747" s="143"/>
      <c r="VGN1747" s="143"/>
      <c r="VGO1747" s="143"/>
      <c r="VGP1747" s="143"/>
      <c r="VGQ1747" s="143"/>
      <c r="VGR1747" s="143"/>
      <c r="VGS1747" s="143"/>
      <c r="VGT1747" s="143"/>
      <c r="VGU1747" s="143"/>
      <c r="VGV1747" s="143"/>
      <c r="VGW1747" s="143"/>
      <c r="VGX1747" s="143"/>
      <c r="VGY1747" s="143"/>
      <c r="VGZ1747" s="143"/>
      <c r="VHA1747" s="143"/>
      <c r="VHB1747" s="143"/>
      <c r="VHC1747" s="143"/>
      <c r="VHD1747" s="143"/>
      <c r="VHE1747" s="143"/>
      <c r="VHF1747" s="143"/>
      <c r="VHG1747" s="143"/>
      <c r="VHH1747" s="143"/>
      <c r="VHI1747" s="143"/>
      <c r="VHJ1747" s="143"/>
      <c r="VHK1747" s="143"/>
      <c r="VHL1747" s="143"/>
      <c r="VHM1747" s="143"/>
      <c r="VHN1747" s="143"/>
      <c r="VHO1747" s="143"/>
      <c r="VHP1747" s="143"/>
      <c r="VHQ1747" s="143"/>
      <c r="VHR1747" s="143"/>
      <c r="VHS1747" s="143"/>
      <c r="VHT1747" s="143"/>
      <c r="VHU1747" s="143"/>
      <c r="VHV1747" s="143"/>
      <c r="VHW1747" s="143"/>
      <c r="VHX1747" s="143"/>
      <c r="VHY1747" s="143"/>
      <c r="VHZ1747" s="143"/>
      <c r="VIA1747" s="143"/>
      <c r="VIB1747" s="143"/>
      <c r="VIC1747" s="143"/>
      <c r="VID1747" s="143"/>
      <c r="VIE1747" s="143"/>
      <c r="VIF1747" s="143"/>
      <c r="VIG1747" s="143"/>
      <c r="VIH1747" s="143"/>
      <c r="VII1747" s="143"/>
      <c r="VIJ1747" s="143"/>
      <c r="VIK1747" s="143"/>
      <c r="VIL1747" s="143"/>
      <c r="VIM1747" s="143"/>
      <c r="VIN1747" s="143"/>
      <c r="VIO1747" s="143"/>
      <c r="VIP1747" s="143"/>
      <c r="VIQ1747" s="143"/>
      <c r="VIR1747" s="143"/>
      <c r="VIS1747" s="143"/>
      <c r="VIT1747" s="143"/>
      <c r="VIU1747" s="143"/>
      <c r="VIV1747" s="143"/>
      <c r="VIW1747" s="143"/>
      <c r="VIX1747" s="143"/>
      <c r="VIY1747" s="143"/>
      <c r="VIZ1747" s="143"/>
      <c r="VJA1747" s="143"/>
      <c r="VJB1747" s="143"/>
      <c r="VJC1747" s="143"/>
      <c r="VJD1747" s="143"/>
      <c r="VJE1747" s="143"/>
      <c r="VJF1747" s="143"/>
      <c r="VJG1747" s="143"/>
      <c r="VJH1747" s="143"/>
      <c r="VJI1747" s="143"/>
      <c r="VJJ1747" s="143"/>
      <c r="VJK1747" s="143"/>
      <c r="VJL1747" s="143"/>
      <c r="VJM1747" s="143"/>
      <c r="VJN1747" s="143"/>
      <c r="VJO1747" s="143"/>
      <c r="VJP1747" s="143"/>
      <c r="VJQ1747" s="143"/>
      <c r="VJR1747" s="143"/>
      <c r="VJS1747" s="143"/>
      <c r="VJT1747" s="143"/>
      <c r="VJU1747" s="143"/>
      <c r="VJV1747" s="143"/>
      <c r="VJW1747" s="143"/>
      <c r="VJX1747" s="143"/>
      <c r="VJY1747" s="143"/>
      <c r="VJZ1747" s="143"/>
      <c r="VKA1747" s="143"/>
      <c r="VKB1747" s="143"/>
      <c r="VKC1747" s="143"/>
      <c r="VKD1747" s="143"/>
      <c r="VKE1747" s="143"/>
      <c r="VKF1747" s="143"/>
      <c r="VKG1747" s="143"/>
      <c r="VKH1747" s="143"/>
      <c r="VKI1747" s="143"/>
      <c r="VKJ1747" s="143"/>
      <c r="VKK1747" s="143"/>
      <c r="VKL1747" s="143"/>
      <c r="VKM1747" s="143"/>
      <c r="VKN1747" s="143"/>
      <c r="VKO1747" s="143"/>
      <c r="VKP1747" s="143"/>
      <c r="VKQ1747" s="143"/>
      <c r="VKR1747" s="143"/>
      <c r="VKS1747" s="143"/>
      <c r="VKT1747" s="143"/>
      <c r="VKU1747" s="143"/>
      <c r="VKV1747" s="143"/>
      <c r="VKW1747" s="143"/>
      <c r="VKX1747" s="143"/>
      <c r="VKY1747" s="143"/>
      <c r="VKZ1747" s="143"/>
      <c r="VLA1747" s="143"/>
      <c r="VLB1747" s="143"/>
      <c r="VLC1747" s="143"/>
      <c r="VLD1747" s="143"/>
      <c r="VLE1747" s="143"/>
      <c r="VLF1747" s="143"/>
      <c r="VLG1747" s="143"/>
      <c r="VLH1747" s="143"/>
      <c r="VLI1747" s="143"/>
      <c r="VLJ1747" s="143"/>
      <c r="VLK1747" s="143"/>
      <c r="VLL1747" s="143"/>
      <c r="VLM1747" s="143"/>
      <c r="VLN1747" s="143"/>
      <c r="VLO1747" s="143"/>
      <c r="VLP1747" s="143"/>
      <c r="VLQ1747" s="143"/>
      <c r="VLR1747" s="143"/>
      <c r="VLS1747" s="143"/>
      <c r="VLT1747" s="143"/>
      <c r="VLU1747" s="143"/>
      <c r="VLV1747" s="143"/>
      <c r="VLW1747" s="143"/>
      <c r="VLX1747" s="143"/>
      <c r="VLY1747" s="143"/>
      <c r="VLZ1747" s="143"/>
      <c r="VMA1747" s="143"/>
      <c r="VMB1747" s="143"/>
      <c r="VMC1747" s="143"/>
      <c r="VMD1747" s="143"/>
      <c r="VME1747" s="143"/>
      <c r="VMF1747" s="143"/>
      <c r="VMG1747" s="143"/>
      <c r="VMH1747" s="143"/>
      <c r="VMI1747" s="143"/>
      <c r="VMJ1747" s="143"/>
      <c r="VMK1747" s="143"/>
      <c r="VML1747" s="143"/>
      <c r="VMM1747" s="143"/>
      <c r="VMN1747" s="143"/>
      <c r="VMO1747" s="143"/>
      <c r="VMP1747" s="143"/>
      <c r="VMQ1747" s="143"/>
      <c r="VMR1747" s="143"/>
      <c r="VMS1747" s="143"/>
      <c r="VMT1747" s="143"/>
      <c r="VMU1747" s="143"/>
      <c r="VMV1747" s="143"/>
      <c r="VMW1747" s="143"/>
      <c r="VMX1747" s="143"/>
      <c r="VMY1747" s="143"/>
      <c r="VMZ1747" s="143"/>
      <c r="VNA1747" s="143"/>
      <c r="VNB1747" s="143"/>
      <c r="VNC1747" s="143"/>
      <c r="VND1747" s="143"/>
      <c r="VNE1747" s="143"/>
      <c r="VNF1747" s="143"/>
      <c r="VNG1747" s="143"/>
      <c r="VNH1747" s="143"/>
      <c r="VNI1747" s="143"/>
      <c r="VNJ1747" s="143"/>
      <c r="VNK1747" s="143"/>
      <c r="VNL1747" s="143"/>
      <c r="VNM1747" s="143"/>
      <c r="VNN1747" s="143"/>
      <c r="VNO1747" s="143"/>
      <c r="VNP1747" s="143"/>
      <c r="VNQ1747" s="143"/>
      <c r="VNR1747" s="143"/>
      <c r="VNS1747" s="143"/>
      <c r="VNT1747" s="143"/>
      <c r="VNU1747" s="143"/>
      <c r="VNV1747" s="143"/>
      <c r="VNW1747" s="143"/>
      <c r="VNX1747" s="143"/>
      <c r="VNY1747" s="143"/>
      <c r="VNZ1747" s="143"/>
      <c r="VOA1747" s="143"/>
      <c r="VOB1747" s="143"/>
      <c r="VOC1747" s="143"/>
      <c r="VOD1747" s="143"/>
      <c r="VOE1747" s="143"/>
      <c r="VOF1747" s="143"/>
      <c r="VOG1747" s="143"/>
      <c r="VOH1747" s="143"/>
      <c r="VOI1747" s="143"/>
      <c r="VOJ1747" s="143"/>
      <c r="VOK1747" s="143"/>
      <c r="VOL1747" s="143"/>
      <c r="VOM1747" s="143"/>
      <c r="VON1747" s="143"/>
      <c r="VOO1747" s="143"/>
      <c r="VOP1747" s="143"/>
      <c r="VOQ1747" s="143"/>
      <c r="VOR1747" s="143"/>
      <c r="VOS1747" s="143"/>
      <c r="VOT1747" s="143"/>
      <c r="VOU1747" s="143"/>
      <c r="VOV1747" s="143"/>
      <c r="VOW1747" s="143"/>
      <c r="VOX1747" s="143"/>
      <c r="VOY1747" s="143"/>
      <c r="VOZ1747" s="143"/>
      <c r="VPA1747" s="143"/>
      <c r="VPB1747" s="143"/>
      <c r="VPC1747" s="143"/>
      <c r="VPD1747" s="143"/>
      <c r="VPE1747" s="143"/>
      <c r="VPF1747" s="143"/>
      <c r="VPG1747" s="143"/>
      <c r="VPH1747" s="143"/>
      <c r="VPI1747" s="143"/>
      <c r="VPJ1747" s="143"/>
      <c r="VPK1747" s="143"/>
      <c r="VPL1747" s="143"/>
      <c r="VPM1747" s="143"/>
      <c r="VPN1747" s="143"/>
      <c r="VPO1747" s="143"/>
      <c r="VPP1747" s="143"/>
      <c r="VPQ1747" s="143"/>
      <c r="VPR1747" s="143"/>
      <c r="VPS1747" s="143"/>
      <c r="VPT1747" s="143"/>
      <c r="VPU1747" s="143"/>
      <c r="VPV1747" s="143"/>
      <c r="VPW1747" s="143"/>
      <c r="VPX1747" s="143"/>
      <c r="VPY1747" s="143"/>
      <c r="VPZ1747" s="143"/>
      <c r="VQA1747" s="143"/>
      <c r="VQB1747" s="143"/>
      <c r="VQC1747" s="143"/>
      <c r="VQD1747" s="143"/>
      <c r="VQE1747" s="143"/>
      <c r="VQF1747" s="143"/>
      <c r="VQG1747" s="143"/>
      <c r="VQH1747" s="143"/>
      <c r="VQI1747" s="143"/>
      <c r="VQJ1747" s="143"/>
      <c r="VQK1747" s="143"/>
      <c r="VQL1747" s="143"/>
      <c r="VQM1747" s="143"/>
      <c r="VQN1747" s="143"/>
      <c r="VQO1747" s="143"/>
      <c r="VQP1747" s="143"/>
      <c r="VQQ1747" s="143"/>
      <c r="VQR1747" s="143"/>
      <c r="VQS1747" s="143"/>
      <c r="VQT1747" s="143"/>
      <c r="VQU1747" s="143"/>
      <c r="VQV1747" s="143"/>
      <c r="VQW1747" s="143"/>
      <c r="VQX1747" s="143"/>
      <c r="VQY1747" s="143"/>
      <c r="VQZ1747" s="143"/>
      <c r="VRA1747" s="143"/>
      <c r="VRB1747" s="143"/>
      <c r="VRC1747" s="143"/>
      <c r="VRD1747" s="143"/>
      <c r="VRE1747" s="143"/>
      <c r="VRF1747" s="143"/>
      <c r="VRG1747" s="143"/>
      <c r="VRH1747" s="143"/>
      <c r="VRI1747" s="143"/>
      <c r="VRJ1747" s="143"/>
      <c r="VRK1747" s="143"/>
      <c r="VRL1747" s="143"/>
      <c r="VRM1747" s="143"/>
      <c r="VRN1747" s="143"/>
      <c r="VRO1747" s="143"/>
      <c r="VRP1747" s="143"/>
      <c r="VRQ1747" s="143"/>
      <c r="VRR1747" s="143"/>
      <c r="VRS1747" s="143"/>
      <c r="VRT1747" s="143"/>
      <c r="VRU1747" s="143"/>
      <c r="VRV1747" s="143"/>
      <c r="VRW1747" s="143"/>
      <c r="VRX1747" s="143"/>
      <c r="VRY1747" s="143"/>
      <c r="VRZ1747" s="143"/>
      <c r="VSA1747" s="143"/>
      <c r="VSB1747" s="143"/>
      <c r="VSC1747" s="143"/>
      <c r="VSD1747" s="143"/>
      <c r="VSE1747" s="143"/>
      <c r="VSF1747" s="143"/>
      <c r="VSG1747" s="143"/>
      <c r="VSH1747" s="143"/>
      <c r="VSI1747" s="143"/>
      <c r="VSJ1747" s="143"/>
      <c r="VSK1747" s="143"/>
      <c r="VSL1747" s="143"/>
      <c r="VSM1747" s="143"/>
      <c r="VSN1747" s="143"/>
      <c r="VSO1747" s="143"/>
      <c r="VSP1747" s="143"/>
      <c r="VSQ1747" s="143"/>
      <c r="VSR1747" s="143"/>
      <c r="VSS1747" s="143"/>
      <c r="VST1747" s="143"/>
      <c r="VSU1747" s="143"/>
      <c r="VSV1747" s="143"/>
      <c r="VSW1747" s="143"/>
      <c r="VSX1747" s="143"/>
      <c r="VSY1747" s="143"/>
      <c r="VSZ1747" s="143"/>
      <c r="VTA1747" s="143"/>
      <c r="VTB1747" s="143"/>
      <c r="VTC1747" s="143"/>
      <c r="VTD1747" s="143"/>
      <c r="VTE1747" s="143"/>
      <c r="VTF1747" s="143"/>
      <c r="VTG1747" s="143"/>
      <c r="VTH1747" s="143"/>
      <c r="VTI1747" s="143"/>
      <c r="VTJ1747" s="143"/>
      <c r="VTK1747" s="143"/>
      <c r="VTL1747" s="143"/>
      <c r="VTM1747" s="143"/>
      <c r="VTN1747" s="143"/>
      <c r="VTO1747" s="143"/>
      <c r="VTP1747" s="143"/>
      <c r="VTQ1747" s="143"/>
      <c r="VTR1747" s="143"/>
      <c r="VTS1747" s="143"/>
      <c r="VTT1747" s="143"/>
      <c r="VTU1747" s="143"/>
      <c r="VTV1747" s="143"/>
      <c r="VTW1747" s="143"/>
      <c r="VTX1747" s="143"/>
      <c r="VTY1747" s="143"/>
      <c r="VTZ1747" s="143"/>
      <c r="VUA1747" s="143"/>
      <c r="VUB1747" s="143"/>
      <c r="VUC1747" s="143"/>
      <c r="VUD1747" s="143"/>
      <c r="VUE1747" s="143"/>
      <c r="VUF1747" s="143"/>
      <c r="VUG1747" s="143"/>
      <c r="VUH1747" s="143"/>
      <c r="VUI1747" s="143"/>
      <c r="VUJ1747" s="143"/>
      <c r="VUK1747" s="143"/>
      <c r="VUL1747" s="143"/>
      <c r="VUM1747" s="143"/>
      <c r="VUN1747" s="143"/>
      <c r="VUO1747" s="143"/>
      <c r="VUP1747" s="143"/>
      <c r="VUQ1747" s="143"/>
      <c r="VUR1747" s="143"/>
      <c r="VUS1747" s="143"/>
      <c r="VUT1747" s="143"/>
      <c r="VUU1747" s="143"/>
      <c r="VUV1747" s="143"/>
      <c r="VUW1747" s="143"/>
      <c r="VUX1747" s="143"/>
      <c r="VUY1747" s="143"/>
      <c r="VUZ1747" s="143"/>
      <c r="VVA1747" s="143"/>
      <c r="VVB1747" s="143"/>
      <c r="VVC1747" s="143"/>
      <c r="VVD1747" s="143"/>
      <c r="VVE1747" s="143"/>
      <c r="VVF1747" s="143"/>
      <c r="VVG1747" s="143"/>
      <c r="VVH1747" s="143"/>
      <c r="VVI1747" s="143"/>
      <c r="VVJ1747" s="143"/>
      <c r="VVK1747" s="143"/>
      <c r="VVL1747" s="143"/>
      <c r="VVM1747" s="143"/>
      <c r="VVN1747" s="143"/>
      <c r="VVO1747" s="143"/>
      <c r="VVP1747" s="143"/>
      <c r="VVQ1747" s="143"/>
      <c r="VVR1747" s="143"/>
      <c r="VVS1747" s="143"/>
      <c r="VVT1747" s="143"/>
      <c r="VVU1747" s="143"/>
      <c r="VVV1747" s="143"/>
      <c r="VVW1747" s="143"/>
      <c r="VVX1747" s="143"/>
      <c r="VVY1747" s="143"/>
      <c r="VVZ1747" s="143"/>
      <c r="VWA1747" s="143"/>
      <c r="VWB1747" s="143"/>
      <c r="VWC1747" s="143"/>
      <c r="VWD1747" s="143"/>
      <c r="VWE1747" s="143"/>
      <c r="VWF1747" s="143"/>
      <c r="VWG1747" s="143"/>
      <c r="VWH1747" s="143"/>
      <c r="VWI1747" s="143"/>
      <c r="VWJ1747" s="143"/>
      <c r="VWK1747" s="143"/>
      <c r="VWL1747" s="143"/>
      <c r="VWM1747" s="143"/>
      <c r="VWN1747" s="143"/>
      <c r="VWO1747" s="143"/>
      <c r="VWP1747" s="143"/>
      <c r="VWQ1747" s="143"/>
      <c r="VWR1747" s="143"/>
      <c r="VWS1747" s="143"/>
      <c r="VWT1747" s="143"/>
      <c r="VWU1747" s="143"/>
      <c r="VWV1747" s="143"/>
      <c r="VWW1747" s="143"/>
      <c r="VWX1747" s="143"/>
      <c r="VWY1747" s="143"/>
      <c r="VWZ1747" s="143"/>
      <c r="VXA1747" s="143"/>
      <c r="VXB1747" s="143"/>
      <c r="VXC1747" s="143"/>
      <c r="VXD1747" s="143"/>
      <c r="VXE1747" s="143"/>
      <c r="VXF1747" s="143"/>
      <c r="VXG1747" s="143"/>
      <c r="VXH1747" s="143"/>
      <c r="VXI1747" s="143"/>
      <c r="VXJ1747" s="143"/>
      <c r="VXK1747" s="143"/>
      <c r="VXL1747" s="143"/>
      <c r="VXM1747" s="143"/>
      <c r="VXN1747" s="143"/>
      <c r="VXO1747" s="143"/>
      <c r="VXP1747" s="143"/>
      <c r="VXQ1747" s="143"/>
      <c r="VXR1747" s="143"/>
      <c r="VXS1747" s="143"/>
      <c r="VXT1747" s="143"/>
      <c r="VXU1747" s="143"/>
      <c r="VXV1747" s="143"/>
      <c r="VXW1747" s="143"/>
      <c r="VXX1747" s="143"/>
      <c r="VXY1747" s="143"/>
      <c r="VXZ1747" s="143"/>
      <c r="VYA1747" s="143"/>
      <c r="VYB1747" s="143"/>
      <c r="VYC1747" s="143"/>
      <c r="VYD1747" s="143"/>
      <c r="VYE1747" s="143"/>
      <c r="VYF1747" s="143"/>
      <c r="VYG1747" s="143"/>
      <c r="VYH1747" s="143"/>
      <c r="VYI1747" s="143"/>
      <c r="VYJ1747" s="143"/>
      <c r="VYK1747" s="143"/>
      <c r="VYL1747" s="143"/>
      <c r="VYM1747" s="143"/>
      <c r="VYN1747" s="143"/>
      <c r="VYO1747" s="143"/>
      <c r="VYP1747" s="143"/>
      <c r="VYQ1747" s="143"/>
      <c r="VYR1747" s="143"/>
      <c r="VYS1747" s="143"/>
      <c r="VYT1747" s="143"/>
      <c r="VYU1747" s="143"/>
      <c r="VYV1747" s="143"/>
      <c r="VYW1747" s="143"/>
      <c r="VYX1747" s="143"/>
      <c r="VYY1747" s="143"/>
      <c r="VYZ1747" s="143"/>
      <c r="VZA1747" s="143"/>
      <c r="VZB1747" s="143"/>
      <c r="VZC1747" s="143"/>
      <c r="VZD1747" s="143"/>
      <c r="VZE1747" s="143"/>
      <c r="VZF1747" s="143"/>
      <c r="VZG1747" s="143"/>
      <c r="VZH1747" s="143"/>
      <c r="VZI1747" s="143"/>
      <c r="VZJ1747" s="143"/>
      <c r="VZK1747" s="143"/>
      <c r="VZL1747" s="143"/>
      <c r="VZM1747" s="143"/>
      <c r="VZN1747" s="143"/>
      <c r="VZO1747" s="143"/>
      <c r="VZP1747" s="143"/>
      <c r="VZQ1747" s="143"/>
      <c r="VZR1747" s="143"/>
      <c r="VZS1747" s="143"/>
      <c r="VZT1747" s="143"/>
      <c r="VZU1747" s="143"/>
      <c r="VZV1747" s="143"/>
      <c r="VZW1747" s="143"/>
      <c r="VZX1747" s="143"/>
      <c r="VZY1747" s="143"/>
      <c r="VZZ1747" s="143"/>
      <c r="WAA1747" s="143"/>
      <c r="WAB1747" s="143"/>
      <c r="WAC1747" s="143"/>
      <c r="WAD1747" s="143"/>
      <c r="WAE1747" s="143"/>
      <c r="WAF1747" s="143"/>
      <c r="WAG1747" s="143"/>
      <c r="WAH1747" s="143"/>
      <c r="WAI1747" s="143"/>
      <c r="WAJ1747" s="143"/>
      <c r="WAK1747" s="143"/>
      <c r="WAL1747" s="143"/>
      <c r="WAM1747" s="143"/>
      <c r="WAN1747" s="143"/>
      <c r="WAO1747" s="143"/>
      <c r="WAP1747" s="143"/>
      <c r="WAQ1747" s="143"/>
      <c r="WAR1747" s="143"/>
      <c r="WAS1747" s="143"/>
      <c r="WAT1747" s="143"/>
      <c r="WAU1747" s="143"/>
      <c r="WAV1747" s="143"/>
      <c r="WAW1747" s="143"/>
      <c r="WAX1747" s="143"/>
      <c r="WAY1747" s="143"/>
      <c r="WAZ1747" s="143"/>
      <c r="WBA1747" s="143"/>
      <c r="WBB1747" s="143"/>
      <c r="WBC1747" s="143"/>
      <c r="WBD1747" s="143"/>
      <c r="WBE1747" s="143"/>
      <c r="WBF1747" s="143"/>
      <c r="WBG1747" s="143"/>
      <c r="WBH1747" s="143"/>
      <c r="WBI1747" s="143"/>
      <c r="WBJ1747" s="143"/>
      <c r="WBK1747" s="143"/>
      <c r="WBL1747" s="143"/>
      <c r="WBM1747" s="143"/>
      <c r="WBN1747" s="143"/>
      <c r="WBO1747" s="143"/>
      <c r="WBP1747" s="143"/>
      <c r="WBQ1747" s="143"/>
      <c r="WBR1747" s="143"/>
      <c r="WBS1747" s="143"/>
      <c r="WBT1747" s="143"/>
      <c r="WBU1747" s="143"/>
      <c r="WBV1747" s="143"/>
      <c r="WBW1747" s="143"/>
      <c r="WBX1747" s="143"/>
      <c r="WBY1747" s="143"/>
      <c r="WBZ1747" s="143"/>
      <c r="WCA1747" s="143"/>
      <c r="WCB1747" s="143"/>
      <c r="WCC1747" s="143"/>
      <c r="WCD1747" s="143"/>
      <c r="WCE1747" s="143"/>
      <c r="WCF1747" s="143"/>
      <c r="WCG1747" s="143"/>
      <c r="WCH1747" s="143"/>
      <c r="WCI1747" s="143"/>
      <c r="WCJ1747" s="143"/>
      <c r="WCK1747" s="143"/>
      <c r="WCL1747" s="143"/>
      <c r="WCM1747" s="143"/>
      <c r="WCN1747" s="143"/>
      <c r="WCO1747" s="143"/>
      <c r="WCP1747" s="143"/>
      <c r="WCQ1747" s="143"/>
      <c r="WCR1747" s="143"/>
      <c r="WCS1747" s="143"/>
      <c r="WCT1747" s="143"/>
      <c r="WCU1747" s="143"/>
      <c r="WCV1747" s="143"/>
      <c r="WCW1747" s="143"/>
      <c r="WCX1747" s="143"/>
      <c r="WCY1747" s="143"/>
      <c r="WCZ1747" s="143"/>
      <c r="WDA1747" s="143"/>
      <c r="WDB1747" s="143"/>
      <c r="WDC1747" s="143"/>
      <c r="WDD1747" s="143"/>
      <c r="WDE1747" s="143"/>
      <c r="WDF1747" s="143"/>
      <c r="WDG1747" s="143"/>
      <c r="WDH1747" s="143"/>
      <c r="WDI1747" s="143"/>
      <c r="WDJ1747" s="143"/>
      <c r="WDK1747" s="143"/>
      <c r="WDL1747" s="143"/>
      <c r="WDM1747" s="143"/>
      <c r="WDN1747" s="143"/>
      <c r="WDO1747" s="143"/>
      <c r="WDP1747" s="143"/>
      <c r="WDQ1747" s="143"/>
      <c r="WDR1747" s="143"/>
      <c r="WDS1747" s="143"/>
      <c r="WDT1747" s="143"/>
      <c r="WDU1747" s="143"/>
      <c r="WDV1747" s="143"/>
      <c r="WDW1747" s="143"/>
      <c r="WDX1747" s="143"/>
      <c r="WDY1747" s="143"/>
      <c r="WDZ1747" s="143"/>
      <c r="WEA1747" s="143"/>
      <c r="WEB1747" s="143"/>
      <c r="WEC1747" s="143"/>
      <c r="WED1747" s="143"/>
      <c r="WEE1747" s="143"/>
      <c r="WEF1747" s="143"/>
      <c r="WEG1747" s="143"/>
      <c r="WEH1747" s="143"/>
      <c r="WEI1747" s="143"/>
      <c r="WEJ1747" s="143"/>
      <c r="WEK1747" s="143"/>
      <c r="WEL1747" s="143"/>
      <c r="WEM1747" s="143"/>
      <c r="WEN1747" s="143"/>
      <c r="WEO1747" s="143"/>
      <c r="WEP1747" s="143"/>
      <c r="WEQ1747" s="143"/>
      <c r="WER1747" s="143"/>
      <c r="WES1747" s="143"/>
      <c r="WET1747" s="143"/>
      <c r="WEU1747" s="143"/>
      <c r="WEV1747" s="143"/>
      <c r="WEW1747" s="143"/>
      <c r="WEX1747" s="143"/>
      <c r="WEY1747" s="143"/>
      <c r="WEZ1747" s="143"/>
      <c r="WFA1747" s="143"/>
      <c r="WFB1747" s="143"/>
      <c r="WFC1747" s="143"/>
      <c r="WFD1747" s="143"/>
      <c r="WFE1747" s="143"/>
      <c r="WFF1747" s="143"/>
      <c r="WFG1747" s="143"/>
      <c r="WFH1747" s="143"/>
      <c r="WFI1747" s="143"/>
      <c r="WFJ1747" s="143"/>
      <c r="WFK1747" s="143"/>
      <c r="WFL1747" s="143"/>
      <c r="WFM1747" s="143"/>
      <c r="WFN1747" s="143"/>
      <c r="WFO1747" s="143"/>
      <c r="WFP1747" s="143"/>
      <c r="WFQ1747" s="143"/>
      <c r="WFR1747" s="143"/>
      <c r="WFS1747" s="143"/>
      <c r="WFT1747" s="143"/>
      <c r="WFU1747" s="143"/>
      <c r="WFV1747" s="143"/>
      <c r="WFW1747" s="143"/>
      <c r="WFX1747" s="143"/>
      <c r="WFY1747" s="143"/>
      <c r="WFZ1747" s="143"/>
      <c r="WGA1747" s="143"/>
      <c r="WGB1747" s="143"/>
      <c r="WGC1747" s="143"/>
      <c r="WGD1747" s="143"/>
      <c r="WGE1747" s="143"/>
      <c r="WGF1747" s="143"/>
      <c r="WGG1747" s="143"/>
      <c r="WGH1747" s="143"/>
      <c r="WGI1747" s="143"/>
      <c r="WGJ1747" s="143"/>
      <c r="WGK1747" s="143"/>
      <c r="WGL1747" s="143"/>
      <c r="WGM1747" s="143"/>
      <c r="WGN1747" s="143"/>
      <c r="WGO1747" s="143"/>
      <c r="WGP1747" s="143"/>
      <c r="WGQ1747" s="143"/>
      <c r="WGR1747" s="143"/>
      <c r="WGS1747" s="143"/>
      <c r="WGT1747" s="143"/>
      <c r="WGU1747" s="143"/>
      <c r="WGV1747" s="143"/>
      <c r="WGW1747" s="143"/>
      <c r="WGX1747" s="143"/>
      <c r="WGY1747" s="143"/>
      <c r="WGZ1747" s="143"/>
      <c r="WHA1747" s="143"/>
      <c r="WHB1747" s="143"/>
      <c r="WHC1747" s="143"/>
      <c r="WHD1747" s="143"/>
      <c r="WHE1747" s="143"/>
      <c r="WHF1747" s="143"/>
      <c r="WHG1747" s="143"/>
      <c r="WHH1747" s="143"/>
      <c r="WHI1747" s="143"/>
      <c r="WHJ1747" s="143"/>
      <c r="WHK1747" s="143"/>
      <c r="WHL1747" s="143"/>
      <c r="WHM1747" s="143"/>
      <c r="WHN1747" s="143"/>
      <c r="WHO1747" s="143"/>
      <c r="WHP1747" s="143"/>
      <c r="WHQ1747" s="143"/>
      <c r="WHR1747" s="143"/>
      <c r="WHS1747" s="143"/>
      <c r="WHT1747" s="143"/>
      <c r="WHU1747" s="143"/>
      <c r="WHV1747" s="143"/>
      <c r="WHW1747" s="143"/>
      <c r="WHX1747" s="143"/>
      <c r="WHY1747" s="143"/>
      <c r="WHZ1747" s="143"/>
      <c r="WIA1747" s="143"/>
      <c r="WIB1747" s="143"/>
      <c r="WIC1747" s="143"/>
      <c r="WID1747" s="143"/>
      <c r="WIE1747" s="143"/>
      <c r="WIF1747" s="143"/>
      <c r="WIG1747" s="143"/>
      <c r="WIH1747" s="143"/>
      <c r="WII1747" s="143"/>
      <c r="WIJ1747" s="143"/>
      <c r="WIK1747" s="143"/>
      <c r="WIL1747" s="143"/>
      <c r="WIM1747" s="143"/>
      <c r="WIN1747" s="143"/>
      <c r="WIO1747" s="143"/>
      <c r="WIP1747" s="143"/>
      <c r="WIQ1747" s="143"/>
      <c r="WIR1747" s="143"/>
      <c r="WIS1747" s="143"/>
      <c r="WIT1747" s="143"/>
      <c r="WIU1747" s="143"/>
      <c r="WIV1747" s="143"/>
      <c r="WIW1747" s="143"/>
      <c r="WIX1747" s="143"/>
      <c r="WIY1747" s="143"/>
      <c r="WIZ1747" s="143"/>
      <c r="WJA1747" s="143"/>
      <c r="WJB1747" s="143"/>
      <c r="WJC1747" s="143"/>
      <c r="WJD1747" s="143"/>
      <c r="WJE1747" s="143"/>
      <c r="WJF1747" s="143"/>
      <c r="WJG1747" s="143"/>
      <c r="WJH1747" s="143"/>
      <c r="WJI1747" s="143"/>
      <c r="WJJ1747" s="143"/>
      <c r="WJK1747" s="143"/>
      <c r="WJL1747" s="143"/>
      <c r="WJM1747" s="143"/>
      <c r="WJN1747" s="143"/>
      <c r="WJO1747" s="143"/>
      <c r="WJP1747" s="143"/>
      <c r="WJQ1747" s="143"/>
      <c r="WJR1747" s="143"/>
      <c r="WJS1747" s="143"/>
      <c r="WJT1747" s="143"/>
      <c r="WJU1747" s="143"/>
      <c r="WJV1747" s="143"/>
      <c r="WJW1747" s="143"/>
      <c r="WJX1747" s="143"/>
      <c r="WJY1747" s="143"/>
      <c r="WJZ1747" s="143"/>
      <c r="WKA1747" s="143"/>
      <c r="WKB1747" s="143"/>
      <c r="WKC1747" s="143"/>
      <c r="WKD1747" s="143"/>
      <c r="WKE1747" s="143"/>
      <c r="WKF1747" s="143"/>
      <c r="WKG1747" s="143"/>
      <c r="WKH1747" s="143"/>
      <c r="WKI1747" s="143"/>
      <c r="WKJ1747" s="143"/>
      <c r="WKK1747" s="143"/>
      <c r="WKL1747" s="143"/>
      <c r="WKM1747" s="143"/>
      <c r="WKN1747" s="143"/>
      <c r="WKO1747" s="143"/>
      <c r="WKP1747" s="143"/>
      <c r="WKQ1747" s="143"/>
      <c r="WKR1747" s="143"/>
      <c r="WKS1747" s="143"/>
      <c r="WKT1747" s="143"/>
      <c r="WKU1747" s="143"/>
      <c r="WKV1747" s="143"/>
      <c r="WKW1747" s="143"/>
      <c r="WKX1747" s="143"/>
      <c r="WKY1747" s="143"/>
      <c r="WKZ1747" s="143"/>
      <c r="WLA1747" s="143"/>
      <c r="WLB1747" s="143"/>
      <c r="WLC1747" s="143"/>
      <c r="WLD1747" s="143"/>
      <c r="WLE1747" s="143"/>
      <c r="WLF1747" s="143"/>
      <c r="WLG1747" s="143"/>
      <c r="WLH1747" s="143"/>
      <c r="WLI1747" s="143"/>
      <c r="WLJ1747" s="143"/>
      <c r="WLK1747" s="143"/>
      <c r="WLL1747" s="143"/>
      <c r="WLM1747" s="143"/>
      <c r="WLN1747" s="143"/>
      <c r="WLO1747" s="143"/>
      <c r="WLP1747" s="143"/>
      <c r="WLQ1747" s="143"/>
      <c r="WLR1747" s="143"/>
      <c r="WLS1747" s="143"/>
      <c r="WLT1747" s="143"/>
      <c r="WLU1747" s="143"/>
      <c r="WLV1747" s="143"/>
      <c r="WLW1747" s="143"/>
      <c r="WLX1747" s="143"/>
      <c r="WLY1747" s="143"/>
      <c r="WLZ1747" s="143"/>
      <c r="WMA1747" s="143"/>
      <c r="WMB1747" s="143"/>
      <c r="WMC1747" s="143"/>
      <c r="WMD1747" s="143"/>
      <c r="WME1747" s="143"/>
      <c r="WMF1747" s="143"/>
      <c r="WMG1747" s="143"/>
      <c r="WMH1747" s="143"/>
      <c r="WMI1747" s="143"/>
      <c r="WMJ1747" s="143"/>
      <c r="WMK1747" s="143"/>
      <c r="WML1747" s="143"/>
      <c r="WMM1747" s="143"/>
      <c r="WMN1747" s="143"/>
      <c r="WMO1747" s="143"/>
      <c r="WMP1747" s="143"/>
      <c r="WMQ1747" s="143"/>
      <c r="WMR1747" s="143"/>
      <c r="WMS1747" s="143"/>
      <c r="WMT1747" s="143"/>
      <c r="WMU1747" s="143"/>
      <c r="WMV1747" s="143"/>
      <c r="WMW1747" s="143"/>
      <c r="WMX1747" s="143"/>
      <c r="WMY1747" s="143"/>
      <c r="WMZ1747" s="143"/>
      <c r="WNA1747" s="143"/>
      <c r="WNB1747" s="143"/>
      <c r="WNC1747" s="143"/>
      <c r="WND1747" s="143"/>
      <c r="WNE1747" s="143"/>
      <c r="WNF1747" s="143"/>
      <c r="WNG1747" s="143"/>
      <c r="WNH1747" s="143"/>
      <c r="WNI1747" s="143"/>
      <c r="WNJ1747" s="143"/>
      <c r="WNK1747" s="143"/>
      <c r="WNL1747" s="143"/>
      <c r="WNM1747" s="143"/>
      <c r="WNN1747" s="143"/>
      <c r="WNO1747" s="143"/>
      <c r="WNP1747" s="143"/>
      <c r="WNQ1747" s="143"/>
      <c r="WNR1747" s="143"/>
      <c r="WNS1747" s="143"/>
      <c r="WNT1747" s="143"/>
      <c r="WNU1747" s="143"/>
      <c r="WNV1747" s="143"/>
      <c r="WNW1747" s="143"/>
      <c r="WNX1747" s="143"/>
      <c r="WNY1747" s="143"/>
      <c r="WNZ1747" s="143"/>
      <c r="WOA1747" s="143"/>
      <c r="WOB1747" s="143"/>
      <c r="WOC1747" s="143"/>
      <c r="WOD1747" s="143"/>
      <c r="WOE1747" s="143"/>
      <c r="WOF1747" s="143"/>
      <c r="WOG1747" s="143"/>
      <c r="WOH1747" s="143"/>
      <c r="WOI1747" s="143"/>
      <c r="WOJ1747" s="143"/>
      <c r="WOK1747" s="143"/>
      <c r="WOL1747" s="143"/>
      <c r="WOM1747" s="143"/>
      <c r="WON1747" s="143"/>
      <c r="WOO1747" s="143"/>
      <c r="WOP1747" s="143"/>
      <c r="WOQ1747" s="143"/>
      <c r="WOR1747" s="143"/>
      <c r="WOS1747" s="143"/>
      <c r="WOT1747" s="143"/>
      <c r="WOU1747" s="143"/>
      <c r="WOV1747" s="143"/>
      <c r="WOW1747" s="143"/>
      <c r="WOX1747" s="143"/>
      <c r="WOY1747" s="143"/>
      <c r="WOZ1747" s="143"/>
      <c r="WPA1747" s="143"/>
      <c r="WPB1747" s="143"/>
      <c r="WPC1747" s="143"/>
      <c r="WPD1747" s="143"/>
      <c r="WPE1747" s="143"/>
      <c r="WPF1747" s="143"/>
      <c r="WPG1747" s="143"/>
      <c r="WPH1747" s="143"/>
      <c r="WPI1747" s="143"/>
      <c r="WPJ1747" s="143"/>
      <c r="WPK1747" s="143"/>
      <c r="WPL1747" s="143"/>
      <c r="WPM1747" s="143"/>
      <c r="WPN1747" s="143"/>
      <c r="WPO1747" s="143"/>
      <c r="WPP1747" s="143"/>
      <c r="WPQ1747" s="143"/>
      <c r="WPR1747" s="143"/>
      <c r="WPS1747" s="143"/>
      <c r="WPT1747" s="143"/>
      <c r="WPU1747" s="143"/>
      <c r="WPV1747" s="143"/>
      <c r="WPW1747" s="143"/>
      <c r="WPX1747" s="143"/>
      <c r="WPY1747" s="143"/>
      <c r="WPZ1747" s="143"/>
      <c r="WQA1747" s="143"/>
      <c r="WQB1747" s="143"/>
      <c r="WQC1747" s="143"/>
      <c r="WQD1747" s="143"/>
      <c r="WQE1747" s="143"/>
      <c r="WQF1747" s="143"/>
      <c r="WQG1747" s="143"/>
      <c r="WQH1747" s="143"/>
      <c r="WQI1747" s="143"/>
      <c r="WQJ1747" s="143"/>
      <c r="WQK1747" s="143"/>
      <c r="WQL1747" s="143"/>
      <c r="WQM1747" s="143"/>
      <c r="WQN1747" s="143"/>
      <c r="WQO1747" s="143"/>
      <c r="WQP1747" s="143"/>
      <c r="WQQ1747" s="143"/>
      <c r="WQR1747" s="143"/>
      <c r="WQS1747" s="143"/>
      <c r="WQT1747" s="143"/>
      <c r="WQU1747" s="143"/>
      <c r="WQV1747" s="143"/>
      <c r="WQW1747" s="143"/>
      <c r="WQX1747" s="143"/>
      <c r="WQY1747" s="143"/>
      <c r="WQZ1747" s="143"/>
      <c r="WRA1747" s="143"/>
      <c r="WRB1747" s="143"/>
      <c r="WRC1747" s="143"/>
      <c r="WRD1747" s="143"/>
      <c r="WRE1747" s="143"/>
      <c r="WRF1747" s="143"/>
      <c r="WRG1747" s="143"/>
      <c r="WRH1747" s="143"/>
      <c r="WRI1747" s="143"/>
      <c r="WRJ1747" s="143"/>
      <c r="WRK1747" s="143"/>
      <c r="WRL1747" s="143"/>
      <c r="WRM1747" s="143"/>
      <c r="WRN1747" s="143"/>
      <c r="WRO1747" s="143"/>
      <c r="WRP1747" s="143"/>
      <c r="WRQ1747" s="143"/>
      <c r="WRR1747" s="143"/>
      <c r="WRS1747" s="143"/>
      <c r="WRT1747" s="143"/>
      <c r="WRU1747" s="143"/>
      <c r="WRV1747" s="143"/>
      <c r="WRW1747" s="143"/>
      <c r="WRX1747" s="143"/>
      <c r="WRY1747" s="143"/>
      <c r="WRZ1747" s="143"/>
      <c r="WSA1747" s="143"/>
      <c r="WSB1747" s="143"/>
      <c r="WSC1747" s="143"/>
      <c r="WSD1747" s="143"/>
      <c r="WSE1747" s="143"/>
      <c r="WSF1747" s="143"/>
      <c r="WSG1747" s="143"/>
      <c r="WSH1747" s="143"/>
      <c r="WSI1747" s="143"/>
      <c r="WSJ1747" s="143"/>
      <c r="WSK1747" s="143"/>
      <c r="WSL1747" s="143"/>
      <c r="WSM1747" s="143"/>
      <c r="WSN1747" s="143"/>
      <c r="WSO1747" s="143"/>
      <c r="WSP1747" s="143"/>
      <c r="WSQ1747" s="143"/>
      <c r="WSR1747" s="143"/>
      <c r="WSS1747" s="143"/>
      <c r="WST1747" s="143"/>
      <c r="WSU1747" s="143"/>
      <c r="WSV1747" s="143"/>
      <c r="WSW1747" s="143"/>
      <c r="WSX1747" s="143"/>
      <c r="WSY1747" s="143"/>
      <c r="WSZ1747" s="143"/>
      <c r="WTA1747" s="143"/>
      <c r="WTB1747" s="143"/>
      <c r="WTC1747" s="143"/>
      <c r="WTD1747" s="143"/>
      <c r="WTE1747" s="143"/>
      <c r="WTF1747" s="143"/>
      <c r="WTG1747" s="143"/>
      <c r="WTH1747" s="143"/>
      <c r="WTI1747" s="143"/>
      <c r="WTJ1747" s="143"/>
      <c r="WTK1747" s="143"/>
      <c r="WTL1747" s="143"/>
      <c r="WTM1747" s="143"/>
      <c r="WTN1747" s="143"/>
      <c r="WTO1747" s="143"/>
      <c r="WTP1747" s="143"/>
      <c r="WTQ1747" s="143"/>
      <c r="WTR1747" s="143"/>
      <c r="WTS1747" s="143"/>
      <c r="WTT1747" s="143"/>
      <c r="WTU1747" s="143"/>
      <c r="WTV1747" s="143"/>
      <c r="WTW1747" s="143"/>
      <c r="WTX1747" s="143"/>
      <c r="WTY1747" s="143"/>
      <c r="WTZ1747" s="143"/>
      <c r="WUA1747" s="143"/>
      <c r="WUB1747" s="143"/>
      <c r="WUC1747" s="143"/>
      <c r="WUD1747" s="143"/>
      <c r="WUE1747" s="143"/>
      <c r="WUF1747" s="143"/>
      <c r="WUG1747" s="143"/>
      <c r="WUH1747" s="143"/>
      <c r="WUI1747" s="143"/>
      <c r="WUJ1747" s="143"/>
      <c r="WUK1747" s="143"/>
      <c r="WUL1747" s="143"/>
      <c r="WUM1747" s="143"/>
      <c r="WUN1747" s="143"/>
      <c r="WUO1747" s="143"/>
      <c r="WUP1747" s="143"/>
      <c r="WUQ1747" s="143"/>
      <c r="WUR1747" s="143"/>
      <c r="WUS1747" s="143"/>
      <c r="WUT1747" s="143"/>
      <c r="WUU1747" s="143"/>
      <c r="WUV1747" s="143"/>
      <c r="WUW1747" s="143"/>
      <c r="WUX1747" s="143"/>
      <c r="WUY1747" s="143"/>
      <c r="WUZ1747" s="143"/>
      <c r="WVA1747" s="143"/>
      <c r="WVB1747" s="143"/>
      <c r="WVC1747" s="143"/>
      <c r="WVD1747" s="143"/>
      <c r="WVE1747" s="143"/>
      <c r="WVF1747" s="143"/>
      <c r="WVG1747" s="143"/>
      <c r="WVH1747" s="143"/>
      <c r="WVI1747" s="143"/>
      <c r="WVJ1747" s="143"/>
      <c r="WVK1747" s="143"/>
      <c r="WVL1747" s="143"/>
      <c r="WVM1747" s="143"/>
      <c r="WVN1747" s="143"/>
      <c r="WVO1747" s="143"/>
      <c r="WVP1747" s="143"/>
      <c r="WVQ1747" s="143"/>
      <c r="WVR1747" s="143"/>
      <c r="WVS1747" s="143"/>
      <c r="WVT1747" s="143"/>
      <c r="WVU1747" s="143"/>
      <c r="WVV1747" s="143"/>
      <c r="WVW1747" s="143"/>
      <c r="WVX1747" s="143"/>
      <c r="WVY1747" s="143"/>
      <c r="WVZ1747" s="143"/>
      <c r="WWA1747" s="143"/>
      <c r="WWB1747" s="143"/>
      <c r="WWC1747" s="143"/>
      <c r="WWD1747" s="143"/>
      <c r="WWE1747" s="143"/>
      <c r="WWF1747" s="143"/>
      <c r="WWG1747" s="143"/>
      <c r="WWH1747" s="143"/>
      <c r="WWI1747" s="143"/>
      <c r="WWJ1747" s="143"/>
      <c r="WWK1747" s="143"/>
      <c r="WWL1747" s="143"/>
      <c r="WWM1747" s="143"/>
      <c r="WWN1747" s="143"/>
      <c r="WWO1747" s="143"/>
      <c r="WWP1747" s="143"/>
      <c r="WWQ1747" s="143"/>
      <c r="WWR1747" s="143"/>
      <c r="WWS1747" s="143"/>
      <c r="WWT1747" s="143"/>
      <c r="WWU1747" s="143"/>
      <c r="WWV1747" s="143"/>
      <c r="WWW1747" s="143"/>
      <c r="WWX1747" s="143"/>
      <c r="WWY1747" s="143"/>
      <c r="WWZ1747" s="143"/>
      <c r="WXA1747" s="143"/>
      <c r="WXB1747" s="143"/>
      <c r="WXC1747" s="143"/>
      <c r="WXD1747" s="143"/>
      <c r="WXE1747" s="143"/>
      <c r="WXF1747" s="143"/>
      <c r="WXG1747" s="143"/>
      <c r="WXH1747" s="143"/>
      <c r="WXI1747" s="143"/>
      <c r="WXJ1747" s="143"/>
      <c r="WXK1747" s="143"/>
      <c r="WXL1747" s="143"/>
      <c r="WXM1747" s="143"/>
      <c r="WXN1747" s="143"/>
      <c r="WXO1747" s="143"/>
      <c r="WXP1747" s="143"/>
      <c r="WXQ1747" s="143"/>
      <c r="WXR1747" s="143"/>
      <c r="WXS1747" s="143"/>
      <c r="WXT1747" s="143"/>
      <c r="WXU1747" s="143"/>
      <c r="WXV1747" s="143"/>
      <c r="WXW1747" s="143"/>
      <c r="WXX1747" s="143"/>
      <c r="WXY1747" s="143"/>
      <c r="WXZ1747" s="143"/>
      <c r="WYA1747" s="143"/>
      <c r="WYB1747" s="143"/>
      <c r="WYC1747" s="143"/>
      <c r="WYD1747" s="143"/>
      <c r="WYE1747" s="143"/>
      <c r="WYF1747" s="143"/>
      <c r="WYG1747" s="143"/>
      <c r="WYH1747" s="143"/>
      <c r="WYI1747" s="143"/>
      <c r="WYJ1747" s="143"/>
      <c r="WYK1747" s="143"/>
      <c r="WYL1747" s="143"/>
      <c r="WYM1747" s="143"/>
      <c r="WYN1747" s="143"/>
      <c r="WYO1747" s="143"/>
      <c r="WYP1747" s="143"/>
      <c r="WYQ1747" s="143"/>
      <c r="WYR1747" s="143"/>
      <c r="WYS1747" s="143"/>
      <c r="WYT1747" s="143"/>
      <c r="WYU1747" s="143"/>
      <c r="WYV1747" s="143"/>
      <c r="WYW1747" s="143"/>
      <c r="WYX1747" s="143"/>
      <c r="WYY1747" s="143"/>
      <c r="WYZ1747" s="143"/>
      <c r="WZA1747" s="143"/>
      <c r="WZB1747" s="143"/>
      <c r="WZC1747" s="143"/>
      <c r="WZD1747" s="143"/>
      <c r="WZE1747" s="143"/>
      <c r="WZF1747" s="143"/>
      <c r="WZG1747" s="143"/>
      <c r="WZH1747" s="143"/>
      <c r="WZI1747" s="143"/>
      <c r="WZJ1747" s="143"/>
      <c r="WZK1747" s="143"/>
      <c r="WZL1747" s="143"/>
      <c r="WZM1747" s="143"/>
      <c r="WZN1747" s="143"/>
      <c r="WZO1747" s="143"/>
      <c r="WZP1747" s="143"/>
      <c r="WZQ1747" s="143"/>
      <c r="WZR1747" s="143"/>
      <c r="WZS1747" s="143"/>
      <c r="WZT1747" s="143"/>
      <c r="WZU1747" s="143"/>
      <c r="WZV1747" s="143"/>
      <c r="WZW1747" s="143"/>
      <c r="WZX1747" s="143"/>
      <c r="WZY1747" s="143"/>
      <c r="WZZ1747" s="143"/>
      <c r="XAA1747" s="143"/>
      <c r="XAB1747" s="143"/>
      <c r="XAC1747" s="143"/>
      <c r="XAD1747" s="143"/>
      <c r="XAE1747" s="143"/>
      <c r="XAF1747" s="143"/>
      <c r="XAG1747" s="143"/>
      <c r="XAH1747" s="143"/>
      <c r="XAI1747" s="143"/>
      <c r="XAJ1747" s="143"/>
      <c r="XAK1747" s="143"/>
      <c r="XAL1747" s="143"/>
      <c r="XAM1747" s="143"/>
      <c r="XAN1747" s="143"/>
      <c r="XAO1747" s="143"/>
      <c r="XAP1747" s="143"/>
      <c r="XAQ1747" s="143"/>
      <c r="XAR1747" s="143"/>
      <c r="XAS1747" s="143"/>
      <c r="XAT1747" s="143"/>
      <c r="XAU1747" s="143"/>
      <c r="XAV1747" s="143"/>
      <c r="XAW1747" s="143"/>
      <c r="XAX1747" s="143"/>
      <c r="XAY1747" s="143"/>
      <c r="XAZ1747" s="143"/>
      <c r="XBA1747" s="143"/>
      <c r="XBB1747" s="143"/>
      <c r="XBC1747" s="143"/>
      <c r="XBD1747" s="143"/>
      <c r="XBE1747" s="143"/>
      <c r="XBF1747" s="143"/>
      <c r="XBG1747" s="143"/>
      <c r="XBH1747" s="143"/>
      <c r="XBI1747" s="143"/>
      <c r="XBJ1747" s="143"/>
      <c r="XBK1747" s="143"/>
      <c r="XBL1747" s="143"/>
      <c r="XBM1747" s="143"/>
      <c r="XBN1747" s="143"/>
      <c r="XBO1747" s="143"/>
      <c r="XBP1747" s="143"/>
      <c r="XBQ1747" s="143"/>
      <c r="XBR1747" s="143"/>
      <c r="XBS1747" s="143"/>
      <c r="XBT1747" s="143"/>
      <c r="XBU1747" s="143"/>
      <c r="XBV1747" s="143"/>
      <c r="XBW1747" s="143"/>
      <c r="XBX1747" s="143"/>
      <c r="XBY1747" s="143"/>
      <c r="XBZ1747" s="143"/>
      <c r="XCA1747" s="143"/>
      <c r="XCB1747" s="143"/>
      <c r="XCC1747" s="143"/>
      <c r="XCD1747" s="143"/>
      <c r="XCE1747" s="143"/>
      <c r="XCF1747" s="143"/>
      <c r="XCG1747" s="143"/>
      <c r="XCH1747" s="143"/>
      <c r="XCI1747" s="143"/>
      <c r="XCJ1747" s="143"/>
      <c r="XCK1747" s="143"/>
      <c r="XCL1747" s="143"/>
      <c r="XCM1747" s="143"/>
      <c r="XCN1747" s="143"/>
      <c r="XCO1747" s="143"/>
      <c r="XCP1747" s="143"/>
      <c r="XCQ1747" s="143"/>
      <c r="XCR1747" s="143"/>
      <c r="XCS1747" s="143"/>
      <c r="XCT1747" s="143"/>
      <c r="XCU1747" s="143"/>
      <c r="XCV1747" s="143"/>
      <c r="XCW1747" s="143"/>
      <c r="XCX1747" s="143"/>
      <c r="XCY1747" s="143"/>
      <c r="XCZ1747" s="143"/>
      <c r="XDA1747" s="143"/>
      <c r="XDB1747" s="143"/>
      <c r="XDC1747" s="143"/>
      <c r="XDD1747" s="143"/>
      <c r="XDE1747" s="143"/>
      <c r="XDF1747" s="143"/>
      <c r="XDG1747" s="143"/>
      <c r="XDH1747" s="143"/>
      <c r="XDI1747" s="143"/>
      <c r="XDJ1747" s="143"/>
      <c r="XDK1747" s="143"/>
      <c r="XDL1747" s="143"/>
      <c r="XDM1747" s="143"/>
      <c r="XDN1747" s="143"/>
      <c r="XDO1747" s="143"/>
      <c r="XDP1747" s="143"/>
      <c r="XDQ1747" s="143"/>
      <c r="XDR1747" s="143"/>
      <c r="XDS1747" s="143"/>
      <c r="XDT1747" s="143"/>
      <c r="XDU1747" s="143"/>
      <c r="XDV1747" s="143"/>
      <c r="XDW1747" s="143"/>
      <c r="XDX1747" s="143"/>
      <c r="XDY1747" s="143"/>
      <c r="XDZ1747" s="143"/>
      <c r="XEA1747" s="143"/>
      <c r="XEB1747" s="143"/>
      <c r="XEC1747" s="143"/>
      <c r="XED1747" s="143"/>
      <c r="XEE1747" s="143"/>
      <c r="XEF1747" s="143"/>
      <c r="XEG1747" s="143"/>
      <c r="XEH1747" s="143"/>
      <c r="XEI1747" s="143"/>
      <c r="XEJ1747" s="143"/>
      <c r="XEK1747" s="143"/>
      <c r="XEL1747" s="143"/>
      <c r="XEM1747" s="143"/>
      <c r="XEN1747" s="143"/>
      <c r="XEO1747" s="143"/>
      <c r="XEP1747" s="143"/>
      <c r="XEQ1747" s="143"/>
      <c r="XER1747" s="143"/>
      <c r="XES1747" s="143"/>
      <c r="XET1747" s="143"/>
      <c r="XEU1747" s="143"/>
      <c r="XEV1747" s="143"/>
      <c r="XEW1747" s="143"/>
      <c r="XEX1747" s="143"/>
      <c r="XEY1747" s="143"/>
      <c r="XEZ1747" s="143"/>
      <c r="XFA1747" s="143"/>
      <c r="XFB1747" s="143"/>
      <c r="XFC1747" s="143"/>
      <c r="XFD1747" s="143"/>
    </row>
    <row r="1748" spans="2:16384">
      <c r="B1748" s="772" t="s">
        <v>1800</v>
      </c>
      <c r="C1748" s="376">
        <v>1</v>
      </c>
      <c r="D1748" s="771">
        <v>3.2</v>
      </c>
      <c r="E1748" s="104">
        <v>1.7000000000000001E-2</v>
      </c>
      <c r="F1748" s="104">
        <v>1.55E-2</v>
      </c>
      <c r="H1748" s="386">
        <v>1381</v>
      </c>
      <c r="I1748" s="510">
        <f t="shared" si="730"/>
        <v>1678</v>
      </c>
      <c r="J1748" s="53" t="str" cm="1">
        <f t="array" aca="1" ref="J1748" ca="1">INDIRECT("B" &amp; I1748)</f>
        <v>NIVEL 974 M4 7S L31 AM 1381 09-05-2026</v>
      </c>
      <c r="K1748" s="511">
        <f t="shared" ca="1" si="731"/>
        <v>3.2</v>
      </c>
      <c r="L1748" s="508">
        <f t="shared" ca="1" si="732"/>
        <v>1.197E-2</v>
      </c>
      <c r="M1748" s="508">
        <f t="shared" ca="1" si="733"/>
        <v>0</v>
      </c>
      <c r="N1748" s="512">
        <f t="shared" ca="1" si="734"/>
        <v>0</v>
      </c>
      <c r="O1748" s="512">
        <f t="shared" ca="1" si="735"/>
        <v>1.0773E-2</v>
      </c>
      <c r="P1748" s="513">
        <f t="shared" ca="1" si="736"/>
        <v>0</v>
      </c>
      <c r="Q1748" s="514" t="str">
        <f t="shared" ca="1" si="728"/>
        <v>Dump</v>
      </c>
      <c r="R1748" s="515">
        <f t="shared" ca="1" si="729"/>
        <v>0.71111111111111114</v>
      </c>
      <c r="T1748" s="674"/>
      <c r="U1748" s="674"/>
      <c r="V1748" s="674"/>
      <c r="W1748" s="674"/>
      <c r="X1748" s="674"/>
      <c r="Y1748" s="674"/>
      <c r="Z1748" s="674"/>
      <c r="AA1748" s="674"/>
      <c r="AB1748" s="674"/>
      <c r="AC1748" s="674"/>
      <c r="AD1748" s="674"/>
      <c r="AE1748" s="674"/>
      <c r="AF1748" s="674"/>
      <c r="AG1748" s="674"/>
    </row>
    <row r="1749" spans="2:16384" ht="28.8">
      <c r="B1749" s="772" t="s">
        <v>1801</v>
      </c>
      <c r="C1749" s="376">
        <v>1</v>
      </c>
      <c r="D1749" s="771">
        <v>3.2</v>
      </c>
      <c r="E1749" s="104">
        <v>1.5100000000000001E-2</v>
      </c>
      <c r="F1749" s="104">
        <v>1.55E-2</v>
      </c>
      <c r="H1749" s="386">
        <v>1382</v>
      </c>
      <c r="I1749" s="510">
        <f t="shared" si="730"/>
        <v>1679</v>
      </c>
      <c r="J1749" s="53" t="str" cm="1">
        <f t="array" aca="1" ref="J1749" ca="1">INDIRECT("B" &amp; I1749)</f>
        <v>NIVEL 974 M4 7S L31 AM 1382 09-05-2026</v>
      </c>
      <c r="K1749" s="511">
        <f t="shared" ca="1" si="731"/>
        <v>3.2</v>
      </c>
      <c r="L1749" s="508">
        <f t="shared" ca="1" si="732"/>
        <v>1.2060000000000001E-2</v>
      </c>
      <c r="M1749" s="508">
        <f t="shared" ca="1" si="733"/>
        <v>0</v>
      </c>
      <c r="N1749" s="512">
        <f t="shared" ca="1" si="734"/>
        <v>0</v>
      </c>
      <c r="O1749" s="512">
        <f t="shared" ca="1" si="735"/>
        <v>1.0854000000000001E-2</v>
      </c>
      <c r="P1749" s="513">
        <f t="shared" ca="1" si="736"/>
        <v>0</v>
      </c>
      <c r="Q1749" s="514" t="str">
        <f t="shared" ca="1" si="728"/>
        <v>Dump</v>
      </c>
      <c r="R1749" s="515">
        <f t="shared" ca="1" si="729"/>
        <v>0.71111111111111114</v>
      </c>
      <c r="T1749" s="47" t="s">
        <v>48</v>
      </c>
      <c r="U1749" s="48" t="s">
        <v>49</v>
      </c>
      <c r="V1749" s="48" t="s">
        <v>50</v>
      </c>
      <c r="W1749" s="48" t="s">
        <v>51</v>
      </c>
      <c r="X1749" s="49" t="s">
        <v>52</v>
      </c>
      <c r="Y1749" s="49" t="s">
        <v>53</v>
      </c>
      <c r="Z1749" s="48" t="s">
        <v>54</v>
      </c>
      <c r="AA1749" s="50" t="s">
        <v>55</v>
      </c>
      <c r="AB1749" s="48" t="s">
        <v>56</v>
      </c>
      <c r="AC1749" s="51" t="s">
        <v>12</v>
      </c>
      <c r="AD1749" s="51" t="s">
        <v>295</v>
      </c>
      <c r="AE1749" s="48" t="s">
        <v>57</v>
      </c>
      <c r="AF1749" s="48" t="s">
        <v>66</v>
      </c>
      <c r="AG1749" s="48" t="s">
        <v>67</v>
      </c>
      <c r="AH1749" s="48" t="s">
        <v>68</v>
      </c>
    </row>
    <row r="1750" spans="2:16384">
      <c r="B1750" s="772" t="s">
        <v>1802</v>
      </c>
      <c r="C1750" s="376">
        <v>1</v>
      </c>
      <c r="D1750" s="771">
        <v>3.2</v>
      </c>
      <c r="E1750" s="104">
        <v>1.6299999999999999E-2</v>
      </c>
      <c r="F1750" s="104">
        <v>1.55E-2</v>
      </c>
      <c r="H1750" s="386">
        <v>1383</v>
      </c>
      <c r="I1750" s="510">
        <f t="shared" si="730"/>
        <v>1680</v>
      </c>
      <c r="J1750" s="53" t="str" cm="1">
        <f t="array" aca="1" ref="J1750" ca="1">INDIRECT("B" &amp; I1750)</f>
        <v>NIVEL 974 M4 7S L31 AM 1383 09-05-2026</v>
      </c>
      <c r="K1750" s="511">
        <f t="shared" ca="1" si="731"/>
        <v>3.2</v>
      </c>
      <c r="L1750" s="508">
        <f t="shared" ca="1" si="732"/>
        <v>2.2949999999999998E-2</v>
      </c>
      <c r="M1750" s="508">
        <f t="shared" ca="1" si="733"/>
        <v>0</v>
      </c>
      <c r="N1750" s="512">
        <f t="shared" ca="1" si="734"/>
        <v>0</v>
      </c>
      <c r="O1750" s="512">
        <f t="shared" ca="1" si="735"/>
        <v>2.0655E-2</v>
      </c>
      <c r="P1750" s="513">
        <f t="shared" ca="1" si="736"/>
        <v>0</v>
      </c>
      <c r="Q1750" s="514" t="str">
        <f t="shared" ca="1" si="728"/>
        <v>Dump</v>
      </c>
      <c r="R1750" s="515">
        <f t="shared" ca="1" si="729"/>
        <v>0.71111111111111114</v>
      </c>
      <c r="T1750" s="648">
        <v>50084</v>
      </c>
      <c r="U1750" s="56">
        <v>1</v>
      </c>
      <c r="V1750" s="56">
        <v>298111</v>
      </c>
      <c r="W1750" s="56" t="s">
        <v>79</v>
      </c>
      <c r="X1750" s="57">
        <v>46169</v>
      </c>
      <c r="Y1750" s="57">
        <v>46169</v>
      </c>
      <c r="Z1750" s="58">
        <v>0.69652777777777775</v>
      </c>
      <c r="AA1750" s="59">
        <v>31.76</v>
      </c>
      <c r="AB1750" s="60">
        <f ca="1">+O2275</f>
        <v>1.2196285714285712E-2</v>
      </c>
      <c r="AC1750" s="60">
        <f ca="1">+N2275</f>
        <v>0</v>
      </c>
      <c r="AD1750" s="60" t="s">
        <v>319</v>
      </c>
      <c r="AE1750" s="60" t="str">
        <f>+I2253</f>
        <v>EN080</v>
      </c>
      <c r="AF1750" s="106"/>
      <c r="AG1750" s="107">
        <f ca="1">+AF1761-AB1761</f>
        <v>-1.1617606168112683E-2</v>
      </c>
      <c r="AH1750" s="104">
        <f ca="1">+(AF1761-AB1761)/AB1761</f>
        <v>-1</v>
      </c>
    </row>
    <row r="1751" spans="2:16384">
      <c r="B1751" s="772" t="s">
        <v>1803</v>
      </c>
      <c r="C1751" s="376">
        <v>1</v>
      </c>
      <c r="D1751" s="771">
        <v>3.2</v>
      </c>
      <c r="E1751" s="104">
        <v>0.02</v>
      </c>
      <c r="F1751" s="104">
        <v>1.55E-2</v>
      </c>
      <c r="H1751" s="386">
        <v>1384</v>
      </c>
      <c r="I1751" s="510">
        <f t="shared" si="730"/>
        <v>1681</v>
      </c>
      <c r="J1751" s="53" t="str" cm="1">
        <f t="array" aca="1" ref="J1751" ca="1">INDIRECT("B" &amp; I1751)</f>
        <v>NIVEL 974 M4 7S L31 AM 1384 09-05-2026</v>
      </c>
      <c r="K1751" s="511">
        <f t="shared" ca="1" si="731"/>
        <v>3.2</v>
      </c>
      <c r="L1751" s="508">
        <f t="shared" ca="1" si="732"/>
        <v>1.8090000000000002E-2</v>
      </c>
      <c r="M1751" s="508">
        <f t="shared" ca="1" si="733"/>
        <v>0</v>
      </c>
      <c r="N1751" s="512">
        <f t="shared" ca="1" si="734"/>
        <v>0</v>
      </c>
      <c r="O1751" s="512">
        <f t="shared" ca="1" si="735"/>
        <v>1.6281000000000004E-2</v>
      </c>
      <c r="P1751" s="513">
        <f t="shared" ca="1" si="736"/>
        <v>0</v>
      </c>
      <c r="Q1751" s="514" t="str">
        <f t="shared" ca="1" si="728"/>
        <v>Dump</v>
      </c>
      <c r="R1751" s="515">
        <f t="shared" ca="1" si="729"/>
        <v>0.71111111111111114</v>
      </c>
      <c r="T1751" s="413" t="s">
        <v>224</v>
      </c>
      <c r="U1751" s="56">
        <v>2</v>
      </c>
      <c r="V1751" s="56">
        <v>298114</v>
      </c>
      <c r="W1751" s="56" t="s">
        <v>60</v>
      </c>
      <c r="X1751" s="57">
        <v>46169</v>
      </c>
      <c r="Y1751" s="57">
        <v>46170</v>
      </c>
      <c r="Z1751" s="58">
        <v>0.40069444444444446</v>
      </c>
      <c r="AA1751" s="59">
        <v>30.43</v>
      </c>
      <c r="AB1751" s="60">
        <f ca="1">+O2275</f>
        <v>1.2196285714285712E-2</v>
      </c>
      <c r="AC1751" s="60">
        <f ca="1">+N2275</f>
        <v>0</v>
      </c>
      <c r="AD1751" s="60" t="s">
        <v>319</v>
      </c>
      <c r="AE1751" s="60" t="str">
        <f>+I2253</f>
        <v>EN080</v>
      </c>
      <c r="AF1751" s="106"/>
      <c r="AG1751" s="107"/>
      <c r="AH1751" s="104"/>
    </row>
    <row r="1752" spans="2:16384">
      <c r="B1752" s="772" t="s">
        <v>1804</v>
      </c>
      <c r="C1752" s="376">
        <v>1</v>
      </c>
      <c r="D1752" s="771">
        <v>3.2</v>
      </c>
      <c r="E1752" s="104">
        <v>1.5800000000000002E-2</v>
      </c>
      <c r="F1752" s="104">
        <v>1.55E-2</v>
      </c>
      <c r="H1752" s="386">
        <v>1385</v>
      </c>
      <c r="I1752" s="510">
        <f t="shared" si="730"/>
        <v>1682</v>
      </c>
      <c r="J1752" s="53" t="str" cm="1">
        <f t="array" aca="1" ref="J1752" ca="1">INDIRECT("B" &amp; I1752)</f>
        <v>NIVEL 974 M4 7S L31 AM 1385 09-05-2026</v>
      </c>
      <c r="K1752" s="511">
        <f t="shared" ca="1" si="731"/>
        <v>3.2</v>
      </c>
      <c r="L1752" s="508">
        <f t="shared" ca="1" si="732"/>
        <v>1.2239999999999999E-2</v>
      </c>
      <c r="M1752" s="508">
        <f t="shared" ca="1" si="733"/>
        <v>0</v>
      </c>
      <c r="N1752" s="512">
        <f t="shared" ca="1" si="734"/>
        <v>0</v>
      </c>
      <c r="O1752" s="512">
        <f t="shared" ca="1" si="735"/>
        <v>1.1016E-2</v>
      </c>
      <c r="P1752" s="513">
        <f t="shared" ca="1" si="736"/>
        <v>0</v>
      </c>
      <c r="Q1752" s="514" t="str">
        <f t="shared" ca="1" si="728"/>
        <v>Dump</v>
      </c>
      <c r="R1752" s="515">
        <f t="shared" ca="1" si="729"/>
        <v>0.71111111111111114</v>
      </c>
      <c r="T1752" s="676"/>
      <c r="U1752" s="56">
        <v>3</v>
      </c>
      <c r="V1752" s="56">
        <v>298126</v>
      </c>
      <c r="W1752" s="56" t="s">
        <v>79</v>
      </c>
      <c r="X1752" s="57">
        <v>46170</v>
      </c>
      <c r="Y1752" s="57">
        <v>46170</v>
      </c>
      <c r="Z1752" s="58">
        <v>0.51388888888888884</v>
      </c>
      <c r="AA1752" s="59">
        <v>31.31</v>
      </c>
      <c r="AB1752" s="60">
        <f ca="1">+O2297</f>
        <v>1.1015999999999998E-2</v>
      </c>
      <c r="AC1752" s="60">
        <f ca="1">+N2297</f>
        <v>0</v>
      </c>
      <c r="AD1752" s="60" t="s">
        <v>319</v>
      </c>
      <c r="AE1752" s="60" t="str">
        <f>+I2278</f>
        <v>EN081</v>
      </c>
      <c r="AF1752" s="106"/>
      <c r="AG1752" s="107"/>
      <c r="AH1752" s="104"/>
    </row>
    <row r="1753" spans="2:16384">
      <c r="B1753" s="772" t="s">
        <v>1805</v>
      </c>
      <c r="C1753" s="376">
        <v>1</v>
      </c>
      <c r="D1753" s="771">
        <v>3.2</v>
      </c>
      <c r="E1753" s="104">
        <v>1.78E-2</v>
      </c>
      <c r="F1753" s="104">
        <v>1.55E-2</v>
      </c>
      <c r="H1753" s="386">
        <v>1386</v>
      </c>
      <c r="I1753" s="510">
        <f t="shared" si="730"/>
        <v>1683</v>
      </c>
      <c r="J1753" s="53" t="str" cm="1">
        <f t="array" aca="1" ref="J1753" ca="1">INDIRECT("B" &amp; I1753)</f>
        <v>NIVEL 974 M4 7S L31 AM 1386 09-05-2026</v>
      </c>
      <c r="K1753" s="511">
        <f t="shared" ca="1" si="731"/>
        <v>3.2</v>
      </c>
      <c r="L1753" s="508">
        <f t="shared" ca="1" si="732"/>
        <v>1.593E-2</v>
      </c>
      <c r="M1753" s="508">
        <f t="shared" ca="1" si="733"/>
        <v>0</v>
      </c>
      <c r="N1753" s="512">
        <f t="shared" ca="1" si="734"/>
        <v>0</v>
      </c>
      <c r="O1753" s="512">
        <f t="shared" ca="1" si="735"/>
        <v>1.4337000000000001E-2</v>
      </c>
      <c r="P1753" s="513">
        <f t="shared" ca="1" si="736"/>
        <v>0</v>
      </c>
      <c r="Q1753" s="514" t="str">
        <f t="shared" ca="1" si="728"/>
        <v>Dump</v>
      </c>
      <c r="R1753" s="515">
        <f t="shared" ca="1" si="729"/>
        <v>0.71111111111111114</v>
      </c>
      <c r="T1753" s="676"/>
      <c r="U1753" s="56">
        <v>4</v>
      </c>
      <c r="V1753" s="56" t="s">
        <v>666</v>
      </c>
      <c r="W1753" s="56" t="s">
        <v>78</v>
      </c>
      <c r="X1753" s="57">
        <v>46170</v>
      </c>
      <c r="Y1753" s="57">
        <v>46170</v>
      </c>
      <c r="Z1753" s="58">
        <v>0.51458333333333328</v>
      </c>
      <c r="AA1753" s="59">
        <v>28.51</v>
      </c>
      <c r="AB1753" s="60">
        <f ca="1">+O2297</f>
        <v>1.1015999999999998E-2</v>
      </c>
      <c r="AC1753" s="60">
        <f ca="1">+N2297</f>
        <v>0</v>
      </c>
      <c r="AD1753" s="60" t="s">
        <v>319</v>
      </c>
      <c r="AE1753" s="60" t="str">
        <f>+I2278</f>
        <v>EN081</v>
      </c>
      <c r="AF1753" s="106"/>
      <c r="AG1753" s="107"/>
      <c r="AH1753" s="104"/>
    </row>
    <row r="1754" spans="2:16384">
      <c r="B1754" s="772" t="s">
        <v>1806</v>
      </c>
      <c r="C1754" s="376">
        <v>1</v>
      </c>
      <c r="D1754" s="771">
        <v>3.2</v>
      </c>
      <c r="E1754" s="104">
        <v>1.8499999999999999E-2</v>
      </c>
      <c r="F1754" s="104">
        <v>1.55E-2</v>
      </c>
      <c r="H1754" s="386">
        <v>1387</v>
      </c>
      <c r="I1754" s="510">
        <f t="shared" si="730"/>
        <v>1684</v>
      </c>
      <c r="J1754" s="53" t="str" cm="1">
        <f t="array" aca="1" ref="J1754" ca="1">INDIRECT("B" &amp; I1754)</f>
        <v>NIVEL 974 M4 7S L31 AM 1387 08-05-2026</v>
      </c>
      <c r="K1754" s="511">
        <f t="shared" ca="1" si="731"/>
        <v>3.2</v>
      </c>
      <c r="L1754" s="508">
        <f t="shared" ca="1" si="732"/>
        <v>1.4400000000000001E-2</v>
      </c>
      <c r="M1754" s="508">
        <f t="shared" ca="1" si="733"/>
        <v>0</v>
      </c>
      <c r="N1754" s="512">
        <f t="shared" ca="1" si="734"/>
        <v>0</v>
      </c>
      <c r="O1754" s="512">
        <f t="shared" ca="1" si="735"/>
        <v>1.2960000000000001E-2</v>
      </c>
      <c r="P1754" s="513">
        <f t="shared" ca="1" si="736"/>
        <v>0</v>
      </c>
      <c r="Q1754" s="514" t="str">
        <f t="shared" ca="1" si="728"/>
        <v>Dump</v>
      </c>
      <c r="R1754" s="515">
        <f t="shared" ca="1" si="729"/>
        <v>0.71111111111111114</v>
      </c>
      <c r="T1754" s="676"/>
      <c r="U1754" s="676">
        <v>5</v>
      </c>
      <c r="V1754" s="56"/>
      <c r="W1754" s="56"/>
      <c r="X1754" s="57"/>
      <c r="Y1754" s="57"/>
      <c r="Z1754" s="58"/>
      <c r="AA1754" s="59"/>
      <c r="AB1754" s="60"/>
      <c r="AC1754" s="60"/>
      <c r="AD1754" s="60"/>
      <c r="AE1754" s="60"/>
      <c r="AF1754" s="106"/>
      <c r="AG1754" s="107"/>
      <c r="AH1754" s="104"/>
    </row>
    <row r="1755" spans="2:16384">
      <c r="B1755" s="772" t="s">
        <v>1807</v>
      </c>
      <c r="C1755" s="376">
        <v>1</v>
      </c>
      <c r="D1755" s="771">
        <v>3.2</v>
      </c>
      <c r="E1755" s="104">
        <v>1.5100000000000001E-2</v>
      </c>
      <c r="F1755" s="104">
        <v>1.55E-2</v>
      </c>
      <c r="H1755" s="386">
        <v>1388</v>
      </c>
      <c r="I1755" s="510">
        <f t="shared" si="730"/>
        <v>1685</v>
      </c>
      <c r="J1755" s="53" t="str" cm="1">
        <f t="array" aca="1" ref="J1755" ca="1">INDIRECT("B" &amp; I1755)</f>
        <v>NIVEL 974 M4 7S L31 AM 1388 08-05-2026</v>
      </c>
      <c r="K1755" s="511">
        <f t="shared" ca="1" si="731"/>
        <v>3.2</v>
      </c>
      <c r="L1755" s="508">
        <f t="shared" ca="1" si="732"/>
        <v>1.4310000000000002E-2</v>
      </c>
      <c r="M1755" s="508">
        <f t="shared" ca="1" si="733"/>
        <v>0</v>
      </c>
      <c r="N1755" s="512">
        <f t="shared" ca="1" si="734"/>
        <v>0</v>
      </c>
      <c r="O1755" s="512">
        <f t="shared" ca="1" si="735"/>
        <v>1.2879000000000002E-2</v>
      </c>
      <c r="P1755" s="513">
        <f t="shared" ca="1" si="736"/>
        <v>0</v>
      </c>
      <c r="Q1755" s="514" t="str">
        <f t="shared" ca="1" si="728"/>
        <v>Dump</v>
      </c>
      <c r="R1755" s="515">
        <f t="shared" ca="1" si="729"/>
        <v>0.71111111111111114</v>
      </c>
      <c r="T1755" s="676"/>
      <c r="U1755" s="676">
        <v>6</v>
      </c>
      <c r="V1755" s="676"/>
      <c r="W1755" s="56"/>
      <c r="X1755" s="57"/>
      <c r="Y1755" s="57"/>
      <c r="Z1755" s="58"/>
      <c r="AA1755" s="59"/>
      <c r="AB1755" s="60"/>
      <c r="AC1755" s="60"/>
      <c r="AD1755" s="60"/>
      <c r="AE1755" s="60"/>
      <c r="AF1755" s="106"/>
      <c r="AG1755" s="107"/>
      <c r="AH1755" s="104"/>
    </row>
    <row r="1756" spans="2:16384">
      <c r="B1756" s="772" t="s">
        <v>1808</v>
      </c>
      <c r="C1756" s="376">
        <v>1</v>
      </c>
      <c r="D1756" s="771">
        <v>3.2</v>
      </c>
      <c r="E1756" s="104">
        <v>1.83E-2</v>
      </c>
      <c r="F1756" s="104">
        <v>1.55E-2</v>
      </c>
      <c r="H1756" s="386">
        <v>1389</v>
      </c>
      <c r="I1756" s="510">
        <f t="shared" si="730"/>
        <v>1686</v>
      </c>
      <c r="J1756" s="53" t="str" cm="1">
        <f t="array" aca="1" ref="J1756" ca="1">INDIRECT("B" &amp; I1756)</f>
        <v>NIVEL 974 M4 7S L31 AM 1389 08-05-2026</v>
      </c>
      <c r="K1756" s="511">
        <f t="shared" ca="1" si="731"/>
        <v>3.2</v>
      </c>
      <c r="L1756" s="508">
        <f t="shared" ca="1" si="732"/>
        <v>1.4579999999999999E-2</v>
      </c>
      <c r="M1756" s="508">
        <f t="shared" ca="1" si="733"/>
        <v>0</v>
      </c>
      <c r="N1756" s="512">
        <f t="shared" ca="1" si="734"/>
        <v>0</v>
      </c>
      <c r="O1756" s="512">
        <f t="shared" ca="1" si="735"/>
        <v>1.3122E-2</v>
      </c>
      <c r="P1756" s="513">
        <f t="shared" ca="1" si="736"/>
        <v>0</v>
      </c>
      <c r="Q1756" s="514" t="str">
        <f t="shared" ca="1" si="728"/>
        <v>Dump</v>
      </c>
      <c r="R1756" s="515">
        <f t="shared" ca="1" si="729"/>
        <v>0.71111111111111114</v>
      </c>
      <c r="T1756" s="676"/>
      <c r="U1756" s="676">
        <v>7</v>
      </c>
      <c r="V1756" s="676"/>
      <c r="W1756" s="56"/>
      <c r="X1756" s="57"/>
      <c r="Y1756" s="57"/>
      <c r="Z1756" s="58"/>
      <c r="AA1756" s="109"/>
      <c r="AB1756" s="60"/>
      <c r="AC1756" s="60"/>
      <c r="AD1756" s="60"/>
      <c r="AE1756" s="60"/>
      <c r="AF1756" s="106"/>
      <c r="AG1756" s="107"/>
      <c r="AH1756" s="104"/>
    </row>
    <row r="1757" spans="2:16384">
      <c r="B1757" s="772" t="s">
        <v>1809</v>
      </c>
      <c r="C1757" s="376">
        <v>1</v>
      </c>
      <c r="D1757" s="771">
        <v>3.2</v>
      </c>
      <c r="E1757" s="104">
        <v>1.72E-2</v>
      </c>
      <c r="F1757" s="104">
        <v>1.55E-2</v>
      </c>
      <c r="H1757" s="386">
        <v>1390</v>
      </c>
      <c r="I1757" s="510">
        <f t="shared" si="730"/>
        <v>1687</v>
      </c>
      <c r="J1757" s="53" t="str" cm="1">
        <f t="array" aca="1" ref="J1757" ca="1">INDIRECT("B" &amp; I1757)</f>
        <v>NIVEL 974 M4 7S L31 AM 1390 08-05-2026</v>
      </c>
      <c r="K1757" s="511">
        <f t="shared" ca="1" si="731"/>
        <v>3.2</v>
      </c>
      <c r="L1757" s="508">
        <f t="shared" ca="1" si="732"/>
        <v>1.4400000000000001E-2</v>
      </c>
      <c r="M1757" s="508">
        <f t="shared" ca="1" si="733"/>
        <v>0</v>
      </c>
      <c r="N1757" s="512">
        <f t="shared" ca="1" si="734"/>
        <v>0</v>
      </c>
      <c r="O1757" s="512">
        <f t="shared" ca="1" si="735"/>
        <v>1.2960000000000001E-2</v>
      </c>
      <c r="P1757" s="513">
        <f t="shared" ca="1" si="736"/>
        <v>0</v>
      </c>
      <c r="Q1757" s="514" t="str">
        <f t="shared" ca="1" si="728"/>
        <v>Dump</v>
      </c>
      <c r="R1757" s="515">
        <f t="shared" ca="1" si="729"/>
        <v>0.71111111111111114</v>
      </c>
      <c r="T1757" s="676"/>
      <c r="U1757" s="676">
        <v>8</v>
      </c>
      <c r="V1757" s="676"/>
      <c r="W1757" s="56"/>
      <c r="X1757" s="57"/>
      <c r="Y1757" s="57"/>
      <c r="Z1757" s="62"/>
      <c r="AA1757" s="109"/>
      <c r="AB1757" s="60"/>
      <c r="AC1757" s="60"/>
      <c r="AD1757" s="60"/>
      <c r="AE1757" s="60"/>
      <c r="AF1757" s="106"/>
      <c r="AG1757" s="107"/>
      <c r="AH1757" s="104"/>
    </row>
    <row r="1758" spans="2:16384">
      <c r="B1758" s="772" t="s">
        <v>1810</v>
      </c>
      <c r="C1758" s="376">
        <v>1</v>
      </c>
      <c r="D1758" s="771">
        <v>3.2</v>
      </c>
      <c r="E1758" s="104">
        <v>1.6500000000000001E-2</v>
      </c>
      <c r="F1758" s="104">
        <v>1.55E-2</v>
      </c>
      <c r="H1758" s="386">
        <v>1391</v>
      </c>
      <c r="I1758" s="510">
        <f t="shared" si="730"/>
        <v>1688</v>
      </c>
      <c r="J1758" s="53" t="str" cm="1">
        <f t="array" aca="1" ref="J1758" ca="1">INDIRECT("B" &amp; I1758)</f>
        <v>NIVEL 974 M4 7S L31 AM 1391 08-05-2026</v>
      </c>
      <c r="K1758" s="511">
        <f t="shared" ca="1" si="731"/>
        <v>3.2</v>
      </c>
      <c r="L1758" s="508">
        <f t="shared" ca="1" si="732"/>
        <v>1.584E-2</v>
      </c>
      <c r="M1758" s="508">
        <f t="shared" ca="1" si="733"/>
        <v>0</v>
      </c>
      <c r="N1758" s="512">
        <f t="shared" ca="1" si="734"/>
        <v>0</v>
      </c>
      <c r="O1758" s="512">
        <f t="shared" ca="1" si="735"/>
        <v>1.4256E-2</v>
      </c>
      <c r="P1758" s="513">
        <f t="shared" ca="1" si="736"/>
        <v>0</v>
      </c>
      <c r="Q1758" s="514" t="str">
        <f t="shared" ca="1" si="728"/>
        <v>Dump</v>
      </c>
      <c r="R1758" s="515">
        <f t="shared" ca="1" si="729"/>
        <v>0.71111111111111114</v>
      </c>
      <c r="T1758" s="674"/>
      <c r="U1758" s="676">
        <v>9</v>
      </c>
      <c r="V1758" s="676"/>
      <c r="W1758" s="676"/>
      <c r="X1758" s="57"/>
      <c r="Y1758" s="57"/>
      <c r="Z1758" s="62"/>
      <c r="AA1758" s="59"/>
      <c r="AB1758" s="60"/>
      <c r="AC1758" s="60"/>
      <c r="AD1758" s="60"/>
      <c r="AE1758" s="60"/>
      <c r="AF1758" s="106"/>
      <c r="AG1758" s="107"/>
      <c r="AH1758" s="104"/>
    </row>
    <row r="1759" spans="2:16384">
      <c r="B1759" s="772" t="s">
        <v>1811</v>
      </c>
      <c r="C1759" s="376">
        <v>1</v>
      </c>
      <c r="D1759" s="771">
        <v>3.2</v>
      </c>
      <c r="E1759" s="104">
        <v>1.24E-2</v>
      </c>
      <c r="F1759" s="104">
        <v>1.55E-2</v>
      </c>
      <c r="H1759" s="386">
        <v>1392</v>
      </c>
      <c r="I1759" s="510">
        <f t="shared" si="730"/>
        <v>1689</v>
      </c>
      <c r="J1759" s="53" t="str" cm="1">
        <f t="array" aca="1" ref="J1759" ca="1">INDIRECT("B" &amp; I1759)</f>
        <v>NIVEL 974 M4 7S L31 AM 1392 08-05-2026</v>
      </c>
      <c r="K1759" s="511">
        <f t="shared" ca="1" si="731"/>
        <v>3.2</v>
      </c>
      <c r="L1759" s="508">
        <f t="shared" ca="1" si="732"/>
        <v>1.3140000000000001E-2</v>
      </c>
      <c r="M1759" s="508">
        <f t="shared" ca="1" si="733"/>
        <v>0</v>
      </c>
      <c r="N1759" s="512">
        <f t="shared" ca="1" si="734"/>
        <v>0</v>
      </c>
      <c r="O1759" s="512">
        <f t="shared" ca="1" si="735"/>
        <v>1.1826000000000001E-2</v>
      </c>
      <c r="P1759" s="513">
        <f t="shared" ca="1" si="736"/>
        <v>0</v>
      </c>
      <c r="Q1759" s="514" t="str">
        <f t="shared" ca="1" si="728"/>
        <v>Dump</v>
      </c>
      <c r="R1759" s="515">
        <f t="shared" ca="1" si="729"/>
        <v>0.71111111111111114</v>
      </c>
      <c r="T1759" s="674"/>
      <c r="U1759" s="676">
        <v>10</v>
      </c>
      <c r="V1759" s="676"/>
      <c r="W1759" s="676"/>
      <c r="X1759" s="57"/>
      <c r="Y1759" s="57"/>
      <c r="Z1759" s="62"/>
      <c r="AA1759" s="63"/>
      <c r="AB1759" s="60"/>
      <c r="AC1759" s="60"/>
      <c r="AD1759" s="60"/>
      <c r="AE1759" s="60"/>
      <c r="AF1759" s="106"/>
      <c r="AG1759" s="107"/>
      <c r="AH1759" s="104"/>
    </row>
    <row r="1760" spans="2:16384" ht="15" thickBot="1">
      <c r="B1760" s="772" t="s">
        <v>1812</v>
      </c>
      <c r="C1760" s="376">
        <v>1</v>
      </c>
      <c r="D1760" s="771">
        <v>3.2</v>
      </c>
      <c r="E1760" s="104">
        <v>1.4500000000000001E-2</v>
      </c>
      <c r="F1760" s="104">
        <v>1.55E-2</v>
      </c>
      <c r="H1760" s="386">
        <v>1393</v>
      </c>
      <c r="I1760" s="510">
        <f t="shared" si="730"/>
        <v>1690</v>
      </c>
      <c r="J1760" s="53" t="str" cm="1">
        <f t="array" aca="1" ref="J1760" ca="1">INDIRECT("B" &amp; I1760)</f>
        <v>NIVEL 974 M4 7S L31 AM 1393 08-05-2026</v>
      </c>
      <c r="K1760" s="511">
        <f t="shared" ca="1" si="731"/>
        <v>3.2</v>
      </c>
      <c r="L1760" s="508">
        <f t="shared" ca="1" si="732"/>
        <v>1.584E-2</v>
      </c>
      <c r="M1760" s="508">
        <f t="shared" ca="1" si="733"/>
        <v>0</v>
      </c>
      <c r="N1760" s="512">
        <f t="shared" ca="1" si="734"/>
        <v>0</v>
      </c>
      <c r="O1760" s="512">
        <f t="shared" ca="1" si="735"/>
        <v>1.4256E-2</v>
      </c>
      <c r="P1760" s="513">
        <f t="shared" ca="1" si="736"/>
        <v>0</v>
      </c>
      <c r="Q1760" s="514" t="str">
        <f t="shared" ca="1" si="728"/>
        <v>Dump</v>
      </c>
      <c r="R1760" s="515">
        <f t="shared" ca="1" si="729"/>
        <v>0.71111111111111114</v>
      </c>
      <c r="T1760" s="674"/>
      <c r="U1760" s="676">
        <v>11</v>
      </c>
      <c r="V1760" s="676"/>
      <c r="W1760" s="676"/>
      <c r="X1760" s="57"/>
      <c r="Y1760" s="57"/>
      <c r="Z1760" s="62"/>
      <c r="AA1760" s="63"/>
      <c r="AB1760" s="60"/>
      <c r="AC1760" s="60"/>
      <c r="AD1760" s="60"/>
      <c r="AE1760" s="60"/>
      <c r="AF1760" s="106"/>
      <c r="AG1760" s="674"/>
      <c r="AH1760" s="674"/>
    </row>
    <row r="1761" spans="2:38" ht="15" thickBot="1">
      <c r="B1761" s="772" t="s">
        <v>1813</v>
      </c>
      <c r="C1761" s="376">
        <v>1</v>
      </c>
      <c r="D1761" s="771">
        <v>3.2</v>
      </c>
      <c r="E1761" s="104">
        <v>1.7899999999999999E-2</v>
      </c>
      <c r="F1761" s="104">
        <v>1.55E-2</v>
      </c>
      <c r="H1761" s="386">
        <v>1394</v>
      </c>
      <c r="I1761" s="510">
        <f t="shared" si="730"/>
        <v>1691</v>
      </c>
      <c r="J1761" s="53" t="str" cm="1">
        <f t="array" aca="1" ref="J1761" ca="1">INDIRECT("B" &amp; I1761)</f>
        <v>NIVEL 974 M4 7S L31 AM 1394 08-05-2026</v>
      </c>
      <c r="K1761" s="511">
        <f t="shared" ca="1" si="731"/>
        <v>3.2</v>
      </c>
      <c r="L1761" s="508">
        <f t="shared" ca="1" si="732"/>
        <v>1.044E-2</v>
      </c>
      <c r="M1761" s="508">
        <f t="shared" ca="1" si="733"/>
        <v>0</v>
      </c>
      <c r="N1761" s="512">
        <f t="shared" ca="1" si="734"/>
        <v>0</v>
      </c>
      <c r="O1761" s="512">
        <f t="shared" ca="1" si="735"/>
        <v>9.3959999999999998E-3</v>
      </c>
      <c r="P1761" s="513">
        <f t="shared" ca="1" si="736"/>
        <v>0</v>
      </c>
      <c r="Q1761" s="514" t="str">
        <f t="shared" ca="1" si="728"/>
        <v>Dump</v>
      </c>
      <c r="R1761" s="515">
        <f t="shared" ca="1" si="729"/>
        <v>0.71111111111111114</v>
      </c>
      <c r="T1761" s="674"/>
      <c r="U1761" s="674"/>
      <c r="V1761" s="674"/>
      <c r="W1761" s="674"/>
      <c r="X1761" s="674"/>
      <c r="Y1761" s="674"/>
      <c r="Z1761" s="674"/>
      <c r="AA1761" s="64">
        <f>SUM(AA1750:AA1760)</f>
        <v>122.01</v>
      </c>
      <c r="AB1761" s="624">
        <f ca="1">+SUMPRODUCT(AA1750:AA1760,AB1750:AB1760)/AA1761</f>
        <v>1.1617606168112683E-2</v>
      </c>
      <c r="AC1761" s="66" t="e">
        <f ca="1">+SUMPRODUCT(Z1750:Z1760,AC1750:AC1760)/Z1761</f>
        <v>#DIV/0!</v>
      </c>
      <c r="AD1761" s="66">
        <f>+SUMPRODUCT(AA1750:AA1760,AD1750:AD1760)/AA1761</f>
        <v>0</v>
      </c>
      <c r="AE1761" s="67"/>
      <c r="AF1761" s="110">
        <v>0</v>
      </c>
      <c r="AG1761" s="674"/>
      <c r="AH1761" s="674"/>
    </row>
    <row r="1762" spans="2:38">
      <c r="B1762" s="772" t="s">
        <v>1814</v>
      </c>
      <c r="C1762" s="376">
        <v>1</v>
      </c>
      <c r="D1762" s="771">
        <v>3.2</v>
      </c>
      <c r="E1762" s="104">
        <v>1.3599999999999999E-2</v>
      </c>
      <c r="F1762" s="104">
        <v>1.55E-2</v>
      </c>
      <c r="H1762" s="386"/>
      <c r="I1762"/>
      <c r="J1762"/>
      <c r="K1762" s="519">
        <f ca="1">SUM(K1727:K1761)</f>
        <v>112.00000000000006</v>
      </c>
      <c r="L1762" s="516">
        <f ca="1">+SUMPRODUCT(L1727:L1761,K1727:K1761)/K1762</f>
        <v>1.3559142857142851E-2</v>
      </c>
      <c r="M1762" s="516">
        <f ca="1">+SUMPRODUCT(M1727:M1761,K1727:K1761)/K1762</f>
        <v>0</v>
      </c>
      <c r="N1762" s="69">
        <f ca="1">+SUMPRODUCT(N1727:N1761,K1727:K1761)/K1762</f>
        <v>0</v>
      </c>
      <c r="O1762" s="552">
        <f ca="1">+SUMPRODUCT(O1727:O1761,K1727:K1761)/K1762</f>
        <v>1.2203228571428566E-2</v>
      </c>
      <c r="P1762" s="69">
        <f ca="1">+SUMPRODUCT(P1727:P1761,K1727:K1761)/K1762</f>
        <v>0</v>
      </c>
      <c r="Q1762"/>
      <c r="R1762"/>
      <c r="T1762" s="635"/>
      <c r="U1762" s="635"/>
      <c r="V1762" s="635"/>
      <c r="W1762" s="635"/>
      <c r="X1762" s="635"/>
      <c r="Y1762" s="635"/>
      <c r="Z1762" s="635"/>
      <c r="AA1762" s="635"/>
      <c r="AB1762" s="635"/>
      <c r="AC1762" s="635"/>
      <c r="AD1762" s="635"/>
      <c r="AE1762" s="635"/>
      <c r="AF1762" s="635"/>
      <c r="AG1762" s="635"/>
    </row>
    <row r="1763" spans="2:38" ht="28.8">
      <c r="B1763" s="772" t="s">
        <v>1815</v>
      </c>
      <c r="C1763" s="376">
        <v>1</v>
      </c>
      <c r="D1763" s="771">
        <v>3.2</v>
      </c>
      <c r="E1763" s="104">
        <v>1.41E-2</v>
      </c>
      <c r="F1763" s="104">
        <v>1.55E-2</v>
      </c>
      <c r="H1763" s="656"/>
      <c r="I1763"/>
      <c r="J1763"/>
      <c r="K1763" s="551" t="s">
        <v>59</v>
      </c>
      <c r="L1763" s="550">
        <f ca="1">+L1762/0.9</f>
        <v>1.506571428571428E-2</v>
      </c>
      <c r="M1763" s="518">
        <f ca="1">+M1762/0.9</f>
        <v>0</v>
      </c>
      <c r="N1763"/>
      <c r="O1763"/>
      <c r="P1763"/>
      <c r="Q1763"/>
      <c r="R1763"/>
      <c r="T1763" s="47" t="s">
        <v>48</v>
      </c>
      <c r="U1763" s="48" t="s">
        <v>49</v>
      </c>
      <c r="V1763" s="48" t="s">
        <v>50</v>
      </c>
      <c r="W1763" s="48" t="s">
        <v>51</v>
      </c>
      <c r="X1763" s="49" t="s">
        <v>52</v>
      </c>
      <c r="Y1763" s="49" t="s">
        <v>53</v>
      </c>
      <c r="Z1763" s="48" t="s">
        <v>54</v>
      </c>
      <c r="AA1763" s="50" t="s">
        <v>55</v>
      </c>
      <c r="AB1763" s="48" t="s">
        <v>56</v>
      </c>
      <c r="AC1763" s="51" t="s">
        <v>12</v>
      </c>
      <c r="AD1763" s="51" t="s">
        <v>295</v>
      </c>
      <c r="AE1763" s="48" t="s">
        <v>57</v>
      </c>
      <c r="AF1763" s="48" t="s">
        <v>66</v>
      </c>
      <c r="AG1763" s="48" t="s">
        <v>67</v>
      </c>
      <c r="AH1763" s="48" t="s">
        <v>68</v>
      </c>
    </row>
    <row r="1764" spans="2:38" ht="15" thickBot="1">
      <c r="B1764" s="772" t="s">
        <v>1816</v>
      </c>
      <c r="C1764" s="376">
        <v>1</v>
      </c>
      <c r="D1764" s="771">
        <v>3.2</v>
      </c>
      <c r="E1764" s="104">
        <v>1.47E-2</v>
      </c>
      <c r="F1764" s="104">
        <v>1.55E-2</v>
      </c>
      <c r="I1764" s="524"/>
      <c r="R1764" s="524"/>
      <c r="T1764" s="648">
        <v>50094</v>
      </c>
      <c r="U1764" s="56">
        <v>1</v>
      </c>
      <c r="V1764" s="56">
        <v>298144</v>
      </c>
      <c r="W1764" s="56" t="s">
        <v>79</v>
      </c>
      <c r="X1764" s="57">
        <v>46170</v>
      </c>
      <c r="Y1764" s="57">
        <v>46171</v>
      </c>
      <c r="Z1764" s="58">
        <v>0.41944444444444445</v>
      </c>
      <c r="AA1764" s="59">
        <v>34.08</v>
      </c>
      <c r="AB1764" s="60">
        <f ca="1">+O2349</f>
        <v>1.0529999999999998E-2</v>
      </c>
      <c r="AC1764" s="60">
        <f ca="1">+N2349</f>
        <v>0</v>
      </c>
      <c r="AD1764" s="60" t="s">
        <v>319</v>
      </c>
      <c r="AE1764" s="60" t="str">
        <f>+I2329</f>
        <v>EN083</v>
      </c>
      <c r="AF1764" s="106"/>
      <c r="AG1764" s="107">
        <f ca="1">+AF1775-AB1775</f>
        <v>-1.177695570309977E-2</v>
      </c>
      <c r="AH1764" s="104">
        <f ca="1">+(AF1775-AB1775)/AB1775</f>
        <v>-1</v>
      </c>
    </row>
    <row r="1765" spans="2:38" ht="28.8">
      <c r="B1765" s="772" t="s">
        <v>1817</v>
      </c>
      <c r="C1765" s="376">
        <v>1</v>
      </c>
      <c r="D1765" s="771">
        <v>3.2</v>
      </c>
      <c r="E1765" s="104">
        <v>1.37E-2</v>
      </c>
      <c r="F1765" s="104"/>
      <c r="H1765" s="385"/>
      <c r="I1765" s="547" t="s">
        <v>621</v>
      </c>
      <c r="J1765" s="77" t="s">
        <v>63</v>
      </c>
      <c r="K1765" s="507" t="s">
        <v>44</v>
      </c>
      <c r="L1765" s="549" t="s">
        <v>297</v>
      </c>
      <c r="M1765" s="508" t="s">
        <v>292</v>
      </c>
      <c r="N1765" s="545" t="s">
        <v>46</v>
      </c>
      <c r="O1765" s="549" t="s">
        <v>293</v>
      </c>
      <c r="P1765" s="508" t="s">
        <v>294</v>
      </c>
      <c r="Q1765"/>
      <c r="R1765"/>
      <c r="T1765" s="413" t="s">
        <v>224</v>
      </c>
      <c r="U1765" s="56">
        <v>2</v>
      </c>
      <c r="V1765" s="56">
        <v>298153</v>
      </c>
      <c r="W1765" s="56" t="s">
        <v>75</v>
      </c>
      <c r="X1765" s="57">
        <v>46171</v>
      </c>
      <c r="Y1765" s="57">
        <v>46171</v>
      </c>
      <c r="Z1765" s="58">
        <v>0.51249999999999996</v>
      </c>
      <c r="AA1765" s="59">
        <v>29.49</v>
      </c>
      <c r="AB1765" s="60">
        <f ca="1">+O2385</f>
        <v>1.2499312499999998E-2</v>
      </c>
      <c r="AC1765" s="60">
        <f ca="1">+N2385</f>
        <v>0</v>
      </c>
      <c r="AD1765" s="60" t="s">
        <v>319</v>
      </c>
      <c r="AE1765" s="60" t="str">
        <f>+I2368</f>
        <v>EN085</v>
      </c>
      <c r="AF1765" s="106"/>
      <c r="AG1765" s="107"/>
      <c r="AH1765" s="104"/>
      <c r="AJ1765" s="95" t="str">
        <f>+I1765</f>
        <v>EN055</v>
      </c>
      <c r="AK1765" s="96" t="s">
        <v>62</v>
      </c>
    </row>
    <row r="1766" spans="2:38" ht="15" thickBot="1">
      <c r="B1766" s="772" t="s">
        <v>1818</v>
      </c>
      <c r="C1766" s="376">
        <v>1</v>
      </c>
      <c r="D1766" s="771">
        <v>3.2</v>
      </c>
      <c r="E1766" s="104">
        <v>1.41E-2</v>
      </c>
      <c r="F1766" s="104"/>
      <c r="H1766" s="386">
        <v>1398</v>
      </c>
      <c r="I1766" s="510">
        <f t="shared" ref="I1766:I1773" si="737">IF(H1766="",
   IFERROR(MATCH("**", B:B, 0), ""),
   IFERROR(MATCH("* "&amp;H1766&amp;" *", B:B, 0), "")
)</f>
        <v>1695</v>
      </c>
      <c r="J1766" s="53" t="str" cm="1">
        <f t="array" aca="1" ref="J1766" ca="1">INDIRECT("B" &amp; I1766)</f>
        <v>NIVEL 974 M4 7S L32 AM 1398 09-05-2026</v>
      </c>
      <c r="K1766" s="511">
        <f t="shared" ref="K1766:K1773" ca="1" si="738">INDEX(D:D, MATCH(J1766, $B:$B, 0))</f>
        <v>3.2</v>
      </c>
      <c r="L1766" s="508">
        <f t="shared" ref="L1766:L1773" ca="1" si="739">INDEX(E:E, MATCH($J1766, $B:$B, 0))*0.9</f>
        <v>1.2149999999999999E-2</v>
      </c>
      <c r="M1766" s="508">
        <f t="shared" ref="M1766:M1773" ca="1" si="740">INDEX(F:F, MATCH($J1766, $B:$B, 0))*0.9</f>
        <v>0</v>
      </c>
      <c r="N1766" s="512">
        <f t="shared" ref="N1766:N1773" ca="1" si="741">INDEX(G:G, MATCH($J$578, $B:$B, 0))</f>
        <v>0</v>
      </c>
      <c r="O1766" s="512">
        <f t="shared" ref="O1766:O1773" ca="1" si="742">+IF(L1766=0,N1766*0.9,L1766*0.9)</f>
        <v>1.0935E-2</v>
      </c>
      <c r="P1766" s="513">
        <f t="shared" ref="P1766:P1773" ca="1" si="743">+M1766*0.9</f>
        <v>0</v>
      </c>
      <c r="Q1766" s="514" t="str">
        <f t="shared" ref="Q1766:Q1773" ca="1" si="744">+IF(L1766=0,"-","Dump")</f>
        <v>Dump</v>
      </c>
      <c r="R1766" s="515">
        <f t="shared" ref="R1766:R1773" ca="1" si="745">+K1766/4.5</f>
        <v>0.71111111111111114</v>
      </c>
      <c r="T1766" s="676"/>
      <c r="U1766" s="56">
        <v>3</v>
      </c>
      <c r="V1766" s="56">
        <v>298154</v>
      </c>
      <c r="W1766" s="56" t="s">
        <v>247</v>
      </c>
      <c r="X1766" s="57">
        <v>46171</v>
      </c>
      <c r="Y1766" s="57">
        <v>46171</v>
      </c>
      <c r="Z1766" s="58">
        <v>0.51388888888888884</v>
      </c>
      <c r="AA1766" s="59">
        <v>29.34</v>
      </c>
      <c r="AB1766" s="60">
        <f ca="1">+O2385</f>
        <v>1.2499312499999998E-2</v>
      </c>
      <c r="AC1766" s="60">
        <f ca="1">+N2385</f>
        <v>0</v>
      </c>
      <c r="AD1766" s="60" t="s">
        <v>319</v>
      </c>
      <c r="AE1766" s="60" t="str">
        <f>+I2368</f>
        <v>EN085</v>
      </c>
      <c r="AF1766" s="106"/>
      <c r="AG1766" s="107"/>
      <c r="AH1766" s="104"/>
      <c r="AJ1766" s="520">
        <f ca="1">+K1774-SUMIF(AE:AE, AJ1765, AA:AA)</f>
        <v>-10.129999999999999</v>
      </c>
      <c r="AK1766" s="521">
        <f ca="1">O1774</f>
        <v>1.2737250000000002E-2</v>
      </c>
      <c r="AL1766" s="102">
        <f ca="1">COUNTIF(AE:AE, AJ1765)</f>
        <v>1</v>
      </c>
    </row>
    <row r="1767" spans="2:38" ht="15" thickBot="1">
      <c r="B1767" s="772" t="s">
        <v>1819</v>
      </c>
      <c r="C1767" s="376">
        <v>1</v>
      </c>
      <c r="D1767" s="771">
        <v>3.2</v>
      </c>
      <c r="E1767" s="104">
        <v>1.5599999999999999E-2</v>
      </c>
      <c r="F1767" s="104"/>
      <c r="H1767" s="386">
        <v>1399</v>
      </c>
      <c r="I1767" s="510">
        <f t="shared" si="737"/>
        <v>1696</v>
      </c>
      <c r="J1767" s="53" t="str" cm="1">
        <f t="array" aca="1" ref="J1767" ca="1">INDIRECT("B" &amp; I1767)</f>
        <v>NIVEL 974 M4 7S L32 AM 1399 09-05-2026</v>
      </c>
      <c r="K1767" s="511">
        <f t="shared" ca="1" si="738"/>
        <v>3.2</v>
      </c>
      <c r="L1767" s="508">
        <f t="shared" ca="1" si="739"/>
        <v>1.1429999999999999E-2</v>
      </c>
      <c r="M1767" s="508">
        <f t="shared" ca="1" si="740"/>
        <v>0</v>
      </c>
      <c r="N1767" s="512">
        <f t="shared" ca="1" si="741"/>
        <v>0</v>
      </c>
      <c r="O1767" s="512">
        <f t="shared" ca="1" si="742"/>
        <v>1.0286999999999999E-2</v>
      </c>
      <c r="P1767" s="513">
        <f t="shared" ca="1" si="743"/>
        <v>0</v>
      </c>
      <c r="Q1767" s="514" t="str">
        <f t="shared" ca="1" si="744"/>
        <v>Dump</v>
      </c>
      <c r="R1767" s="515">
        <f t="shared" ca="1" si="745"/>
        <v>0.71111111111111114</v>
      </c>
      <c r="T1767" s="676"/>
      <c r="U1767" s="56">
        <v>4</v>
      </c>
      <c r="V1767" s="56"/>
      <c r="W1767" s="56"/>
      <c r="X1767" s="57"/>
      <c r="Y1767" s="57"/>
      <c r="Z1767" s="58"/>
      <c r="AA1767" s="59"/>
      <c r="AB1767" s="60"/>
      <c r="AC1767" s="60"/>
      <c r="AD1767" s="60"/>
      <c r="AE1767" s="60"/>
      <c r="AF1767" s="106"/>
      <c r="AG1767" s="107"/>
      <c r="AH1767" s="104"/>
      <c r="AJ1767" s="105" t="s">
        <v>83</v>
      </c>
      <c r="AK1767" s="101"/>
    </row>
    <row r="1768" spans="2:38">
      <c r="B1768" s="772" t="s">
        <v>1820</v>
      </c>
      <c r="C1768" s="376">
        <v>1</v>
      </c>
      <c r="D1768" s="771">
        <v>3.2</v>
      </c>
      <c r="E1768" s="104">
        <v>1.9900000000000001E-2</v>
      </c>
      <c r="F1768" s="104"/>
      <c r="H1768" s="386">
        <v>1401</v>
      </c>
      <c r="I1768" s="510">
        <f t="shared" si="737"/>
        <v>1698</v>
      </c>
      <c r="J1768" s="53" t="str" cm="1">
        <f t="array" aca="1" ref="J1768" ca="1">INDIRECT("B" &amp; I1768)</f>
        <v>NIVEL 974 M4 7S L32 AM 1401 11-05-2026</v>
      </c>
      <c r="K1768" s="511">
        <f t="shared" ca="1" si="738"/>
        <v>3.2</v>
      </c>
      <c r="L1768" s="508">
        <f t="shared" ca="1" si="739"/>
        <v>1.2149999999999999E-2</v>
      </c>
      <c r="M1768" s="508">
        <f t="shared" ca="1" si="740"/>
        <v>0</v>
      </c>
      <c r="N1768" s="512">
        <f t="shared" ca="1" si="741"/>
        <v>0</v>
      </c>
      <c r="O1768" s="512">
        <f t="shared" ca="1" si="742"/>
        <v>1.0935E-2</v>
      </c>
      <c r="P1768" s="513">
        <f t="shared" ca="1" si="743"/>
        <v>0</v>
      </c>
      <c r="Q1768" s="514" t="str">
        <f t="shared" ca="1" si="744"/>
        <v>Dump</v>
      </c>
      <c r="R1768" s="515">
        <f t="shared" ca="1" si="745"/>
        <v>0.71111111111111114</v>
      </c>
      <c r="T1768" s="676"/>
      <c r="U1768" s="676">
        <v>5</v>
      </c>
      <c r="V1768" s="56"/>
      <c r="W1768" s="56"/>
      <c r="X1768" s="57"/>
      <c r="Y1768" s="57"/>
      <c r="Z1768" s="58"/>
      <c r="AA1768" s="59"/>
      <c r="AB1768" s="60"/>
      <c r="AC1768" s="60"/>
      <c r="AD1768" s="60"/>
      <c r="AE1768" s="60"/>
      <c r="AF1768" s="106"/>
      <c r="AG1768" s="107"/>
      <c r="AH1768" s="104"/>
    </row>
    <row r="1769" spans="2:38">
      <c r="B1769" s="772" t="s">
        <v>1821</v>
      </c>
      <c r="C1769" s="376">
        <v>1</v>
      </c>
      <c r="D1769" s="771">
        <v>3.2</v>
      </c>
      <c r="E1769" s="104">
        <v>1.8700000000000001E-2</v>
      </c>
      <c r="F1769" s="104"/>
      <c r="H1769" s="386">
        <v>1402</v>
      </c>
      <c r="I1769" s="510">
        <f t="shared" si="737"/>
        <v>1699</v>
      </c>
      <c r="J1769" s="53" t="str" cm="1">
        <f t="array" aca="1" ref="J1769" ca="1">INDIRECT("B" &amp; I1769)</f>
        <v>NIVEL 974 M4 7S L32 AM 1402 11-05-2026</v>
      </c>
      <c r="K1769" s="511">
        <f t="shared" ca="1" si="738"/>
        <v>3.2</v>
      </c>
      <c r="L1769" s="508">
        <f t="shared" ca="1" si="739"/>
        <v>1.1429999999999999E-2</v>
      </c>
      <c r="M1769" s="508">
        <f t="shared" ca="1" si="740"/>
        <v>0</v>
      </c>
      <c r="N1769" s="512">
        <f t="shared" ca="1" si="741"/>
        <v>0</v>
      </c>
      <c r="O1769" s="512">
        <f t="shared" ca="1" si="742"/>
        <v>1.0286999999999999E-2</v>
      </c>
      <c r="P1769" s="513">
        <f t="shared" ca="1" si="743"/>
        <v>0</v>
      </c>
      <c r="Q1769" s="514" t="str">
        <f t="shared" ca="1" si="744"/>
        <v>Dump</v>
      </c>
      <c r="R1769" s="515">
        <f t="shared" ca="1" si="745"/>
        <v>0.71111111111111114</v>
      </c>
      <c r="T1769" s="676"/>
      <c r="U1769" s="676">
        <v>6</v>
      </c>
      <c r="V1769" s="676"/>
      <c r="W1769" s="56"/>
      <c r="X1769" s="57"/>
      <c r="Y1769" s="57"/>
      <c r="Z1769" s="58"/>
      <c r="AA1769" s="59"/>
      <c r="AB1769" s="60"/>
      <c r="AC1769" s="60"/>
      <c r="AD1769" s="60"/>
      <c r="AE1769" s="60"/>
      <c r="AF1769" s="106"/>
      <c r="AG1769" s="107"/>
      <c r="AH1769" s="104"/>
    </row>
    <row r="1770" spans="2:38">
      <c r="B1770" s="772" t="s">
        <v>1822</v>
      </c>
      <c r="C1770" s="376">
        <v>1</v>
      </c>
      <c r="D1770" s="771">
        <v>3.2</v>
      </c>
      <c r="E1770" s="104">
        <v>1.26E-2</v>
      </c>
      <c r="F1770" s="104"/>
      <c r="H1770" s="386">
        <v>1403</v>
      </c>
      <c r="I1770" s="510">
        <f t="shared" si="737"/>
        <v>1700</v>
      </c>
      <c r="J1770" s="53" t="str" cm="1">
        <f t="array" aca="1" ref="J1770" ca="1">INDIRECT("B" &amp; I1770)</f>
        <v>NIVEL 974 M4 7S L32 AM 1403 11-05-2026</v>
      </c>
      <c r="K1770" s="511">
        <f t="shared" ca="1" si="738"/>
        <v>3.2</v>
      </c>
      <c r="L1770" s="508">
        <f t="shared" ca="1" si="739"/>
        <v>2.2859999999999998E-2</v>
      </c>
      <c r="M1770" s="508">
        <f t="shared" ca="1" si="740"/>
        <v>0</v>
      </c>
      <c r="N1770" s="512">
        <f t="shared" ca="1" si="741"/>
        <v>0</v>
      </c>
      <c r="O1770" s="512">
        <f t="shared" ca="1" si="742"/>
        <v>2.0573999999999999E-2</v>
      </c>
      <c r="P1770" s="513">
        <f t="shared" ca="1" si="743"/>
        <v>0</v>
      </c>
      <c r="Q1770" s="514" t="str">
        <f t="shared" ca="1" si="744"/>
        <v>Dump</v>
      </c>
      <c r="R1770" s="515">
        <f t="shared" ca="1" si="745"/>
        <v>0.71111111111111114</v>
      </c>
      <c r="T1770" s="676"/>
      <c r="U1770" s="676">
        <v>7</v>
      </c>
      <c r="V1770" s="676"/>
      <c r="W1770" s="56"/>
      <c r="X1770" s="57"/>
      <c r="Y1770" s="57"/>
      <c r="Z1770" s="58"/>
      <c r="AA1770" s="109"/>
      <c r="AB1770" s="60"/>
      <c r="AC1770" s="60"/>
      <c r="AD1770" s="60"/>
      <c r="AE1770" s="60"/>
      <c r="AF1770" s="106"/>
      <c r="AG1770" s="107"/>
      <c r="AH1770" s="104"/>
    </row>
    <row r="1771" spans="2:38">
      <c r="B1771" s="772" t="s">
        <v>1823</v>
      </c>
      <c r="C1771" s="376">
        <v>1</v>
      </c>
      <c r="D1771" s="771">
        <v>3.2</v>
      </c>
      <c r="E1771" s="104">
        <v>1.5100000000000001E-2</v>
      </c>
      <c r="F1771" s="104"/>
      <c r="H1771" s="386">
        <v>1404</v>
      </c>
      <c r="I1771" s="510">
        <f t="shared" si="737"/>
        <v>1701</v>
      </c>
      <c r="J1771" s="53" t="str" cm="1">
        <f t="array" aca="1" ref="J1771" ca="1">INDIRECT("B" &amp; I1771)</f>
        <v>NIVEL 974 M4 7S L32 AM 1404 11-05-2026</v>
      </c>
      <c r="K1771" s="511">
        <f t="shared" ca="1" si="738"/>
        <v>3.2</v>
      </c>
      <c r="L1771" s="508">
        <f t="shared" ca="1" si="739"/>
        <v>1.4669999999999999E-2</v>
      </c>
      <c r="M1771" s="508">
        <f t="shared" ca="1" si="740"/>
        <v>0</v>
      </c>
      <c r="N1771" s="512">
        <f t="shared" ca="1" si="741"/>
        <v>0</v>
      </c>
      <c r="O1771" s="512">
        <f t="shared" ca="1" si="742"/>
        <v>1.3202999999999999E-2</v>
      </c>
      <c r="P1771" s="513">
        <f t="shared" ca="1" si="743"/>
        <v>0</v>
      </c>
      <c r="Q1771" s="514" t="str">
        <f t="shared" ca="1" si="744"/>
        <v>Dump</v>
      </c>
      <c r="R1771" s="515">
        <f t="shared" ca="1" si="745"/>
        <v>0.71111111111111114</v>
      </c>
      <c r="T1771" s="676"/>
      <c r="U1771" s="676">
        <v>8</v>
      </c>
      <c r="V1771" s="676"/>
      <c r="W1771" s="56"/>
      <c r="X1771" s="57"/>
      <c r="Y1771" s="57"/>
      <c r="Z1771" s="62"/>
      <c r="AA1771" s="109"/>
      <c r="AB1771" s="60"/>
      <c r="AC1771" s="60"/>
      <c r="AD1771" s="60"/>
      <c r="AE1771" s="60"/>
      <c r="AF1771" s="106"/>
      <c r="AG1771" s="107"/>
      <c r="AH1771" s="104"/>
    </row>
    <row r="1772" spans="2:38">
      <c r="B1772" s="772" t="s">
        <v>1824</v>
      </c>
      <c r="C1772" s="376">
        <v>1</v>
      </c>
      <c r="D1772" s="771">
        <v>3.2</v>
      </c>
      <c r="E1772" s="104">
        <v>1.6199999999999999E-2</v>
      </c>
      <c r="F1772" s="104"/>
      <c r="H1772" s="386">
        <v>1405</v>
      </c>
      <c r="I1772" s="510">
        <f t="shared" si="737"/>
        <v>1702</v>
      </c>
      <c r="J1772" s="53" t="str" cm="1">
        <f t="array" aca="1" ref="J1772" ca="1">INDIRECT("B" &amp; I1772)</f>
        <v>NIVEL 974 M4 7S L32 AM 1405 11-05-2026</v>
      </c>
      <c r="K1772" s="511">
        <f t="shared" ca="1" si="738"/>
        <v>3.2</v>
      </c>
      <c r="L1772" s="508">
        <f t="shared" ca="1" si="739"/>
        <v>1.3769999999999999E-2</v>
      </c>
      <c r="M1772" s="508">
        <f t="shared" ca="1" si="740"/>
        <v>0</v>
      </c>
      <c r="N1772" s="512">
        <f t="shared" ca="1" si="741"/>
        <v>0</v>
      </c>
      <c r="O1772" s="512">
        <f t="shared" ca="1" si="742"/>
        <v>1.2393E-2</v>
      </c>
      <c r="P1772" s="513">
        <f t="shared" ca="1" si="743"/>
        <v>0</v>
      </c>
      <c r="Q1772" s="514" t="str">
        <f t="shared" ca="1" si="744"/>
        <v>Dump</v>
      </c>
      <c r="R1772" s="515">
        <f t="shared" ca="1" si="745"/>
        <v>0.71111111111111114</v>
      </c>
      <c r="T1772" s="674"/>
      <c r="U1772" s="676">
        <v>9</v>
      </c>
      <c r="V1772" s="676"/>
      <c r="W1772" s="676"/>
      <c r="X1772" s="57"/>
      <c r="Y1772" s="57"/>
      <c r="Z1772" s="62"/>
      <c r="AA1772" s="59"/>
      <c r="AB1772" s="60"/>
      <c r="AC1772" s="60"/>
      <c r="AD1772" s="60"/>
      <c r="AE1772" s="60"/>
      <c r="AF1772" s="106"/>
      <c r="AG1772" s="107"/>
      <c r="AH1772" s="104"/>
    </row>
    <row r="1773" spans="2:38">
      <c r="B1773" s="772" t="s">
        <v>1825</v>
      </c>
      <c r="C1773" s="376">
        <v>1</v>
      </c>
      <c r="D1773" s="771">
        <v>3.2</v>
      </c>
      <c r="E1773" s="104">
        <v>1.54E-2</v>
      </c>
      <c r="F1773" s="104"/>
      <c r="H1773" s="386">
        <v>1406</v>
      </c>
      <c r="I1773" s="510">
        <f t="shared" si="737"/>
        <v>1703</v>
      </c>
      <c r="J1773" s="53" t="str" cm="1">
        <f t="array" aca="1" ref="J1773" ca="1">INDIRECT("B" &amp; I1773)</f>
        <v>NIVEL 974 M4 7S REM AM 1406 11-05-2026</v>
      </c>
      <c r="K1773" s="511">
        <f t="shared" ca="1" si="738"/>
        <v>3.2</v>
      </c>
      <c r="L1773" s="508">
        <f t="shared" ca="1" si="739"/>
        <v>1.4760000000000002E-2</v>
      </c>
      <c r="M1773" s="508">
        <f t="shared" ca="1" si="740"/>
        <v>0</v>
      </c>
      <c r="N1773" s="512">
        <f t="shared" ca="1" si="741"/>
        <v>0</v>
      </c>
      <c r="O1773" s="512">
        <f t="shared" ca="1" si="742"/>
        <v>1.3284000000000002E-2</v>
      </c>
      <c r="P1773" s="513">
        <f t="shared" ca="1" si="743"/>
        <v>0</v>
      </c>
      <c r="Q1773" s="514" t="str">
        <f t="shared" ca="1" si="744"/>
        <v>Dump</v>
      </c>
      <c r="R1773" s="515">
        <f t="shared" ca="1" si="745"/>
        <v>0.71111111111111114</v>
      </c>
      <c r="T1773" s="674"/>
      <c r="U1773" s="676">
        <v>10</v>
      </c>
      <c r="V1773" s="676"/>
      <c r="W1773" s="676"/>
      <c r="X1773" s="57"/>
      <c r="Y1773" s="57"/>
      <c r="Z1773" s="62"/>
      <c r="AA1773" s="63"/>
      <c r="AB1773" s="60"/>
      <c r="AC1773" s="60"/>
      <c r="AD1773" s="60"/>
      <c r="AE1773" s="60"/>
      <c r="AF1773" s="106"/>
      <c r="AG1773" s="107"/>
      <c r="AH1773" s="104"/>
    </row>
    <row r="1774" spans="2:38" ht="15" thickBot="1">
      <c r="B1774" s="772" t="s">
        <v>1826</v>
      </c>
      <c r="C1774" s="376">
        <v>1</v>
      </c>
      <c r="D1774" s="771">
        <v>3.2</v>
      </c>
      <c r="E1774" s="104">
        <v>1.2200000000000001E-2</v>
      </c>
      <c r="F1774" s="104"/>
      <c r="H1774" s="386"/>
      <c r="I1774"/>
      <c r="J1774"/>
      <c r="K1774" s="519">
        <f ca="1">SUM(K1766:K1773)</f>
        <v>25.599999999999998</v>
      </c>
      <c r="L1774" s="516">
        <f ca="1">+SUMPRODUCT(L1766:L1773,K1766:K1773)/K1774</f>
        <v>1.41525E-2</v>
      </c>
      <c r="M1774" s="516">
        <f ca="1">+SUMPRODUCT(M1766:M1773,K1766:K1773)/K1774</f>
        <v>0</v>
      </c>
      <c r="N1774" s="69">
        <f ca="1">+SUMPRODUCT(N1766:N1773,K1766:K1773)/K1774</f>
        <v>0</v>
      </c>
      <c r="O1774" s="552">
        <f ca="1">+SUMPRODUCT(O1766:O1773,K1766:K1773)/K1774</f>
        <v>1.2737250000000002E-2</v>
      </c>
      <c r="P1774" s="69">
        <f ca="1">+SUMPRODUCT(P1766:P1773,K1766:K1773)/K1774</f>
        <v>0</v>
      </c>
      <c r="Q1774"/>
      <c r="R1774"/>
      <c r="T1774" s="674"/>
      <c r="U1774" s="676">
        <v>11</v>
      </c>
      <c r="V1774" s="676"/>
      <c r="W1774" s="676"/>
      <c r="X1774" s="57"/>
      <c r="Y1774" s="57"/>
      <c r="Z1774" s="62"/>
      <c r="AA1774" s="63"/>
      <c r="AB1774" s="60"/>
      <c r="AC1774" s="60"/>
      <c r="AD1774" s="60"/>
      <c r="AE1774" s="60"/>
      <c r="AF1774" s="106"/>
      <c r="AG1774" s="674"/>
      <c r="AH1774" s="674"/>
    </row>
    <row r="1775" spans="2:38" ht="15" thickBot="1">
      <c r="B1775" s="772" t="s">
        <v>1827</v>
      </c>
      <c r="C1775" s="376">
        <v>1</v>
      </c>
      <c r="D1775" s="771">
        <v>3.2</v>
      </c>
      <c r="E1775" s="104">
        <v>1.41E-2</v>
      </c>
      <c r="F1775" s="104"/>
      <c r="H1775" s="656"/>
      <c r="I1775"/>
      <c r="J1775"/>
      <c r="K1775" s="551" t="s">
        <v>59</v>
      </c>
      <c r="L1775" s="550">
        <f ca="1">+L1774/0.9</f>
        <v>1.5724999999999999E-2</v>
      </c>
      <c r="M1775" s="518">
        <f ca="1">+M1774/0.9</f>
        <v>0</v>
      </c>
      <c r="N1775"/>
      <c r="O1775"/>
      <c r="P1775"/>
      <c r="Q1775"/>
      <c r="R1775"/>
      <c r="T1775" s="674"/>
      <c r="U1775" s="674"/>
      <c r="V1775" s="674"/>
      <c r="W1775" s="674"/>
      <c r="X1775" s="674"/>
      <c r="Y1775" s="674"/>
      <c r="Z1775" s="674"/>
      <c r="AA1775" s="64">
        <f>SUM(AA1764:AA1774)</f>
        <v>92.91</v>
      </c>
      <c r="AB1775" s="624">
        <f ca="1">+SUMPRODUCT(AA1764:AA1774,AB1764:AB1774)/AA1775</f>
        <v>1.177695570309977E-2</v>
      </c>
      <c r="AC1775" s="66" t="e">
        <f ca="1">+SUMPRODUCT(Z1764:Z1774,AC1764:AC1774)/Z1775</f>
        <v>#DIV/0!</v>
      </c>
      <c r="AD1775" s="66">
        <f>+SUMPRODUCT(AA1764:AA1774,AD1764:AD1774)/AA1775</f>
        <v>0</v>
      </c>
      <c r="AE1775" s="67"/>
      <c r="AF1775" s="110">
        <v>0</v>
      </c>
      <c r="AG1775" s="674"/>
      <c r="AH1775" s="674"/>
    </row>
    <row r="1776" spans="2:38" ht="15" thickBot="1">
      <c r="B1776" s="772" t="s">
        <v>1828</v>
      </c>
      <c r="C1776" s="376">
        <v>1</v>
      </c>
      <c r="D1776" s="771">
        <v>3.2</v>
      </c>
      <c r="E1776" s="104">
        <v>1.49E-2</v>
      </c>
      <c r="F1776" s="104"/>
      <c r="I1776" s="524"/>
      <c r="R1776" s="524"/>
      <c r="T1776" s="674"/>
      <c r="U1776" s="674"/>
      <c r="V1776" s="674"/>
      <c r="W1776" s="674"/>
      <c r="X1776" s="674"/>
      <c r="Y1776" s="674"/>
      <c r="Z1776" s="674"/>
      <c r="AA1776" s="674"/>
      <c r="AB1776" s="674"/>
      <c r="AC1776" s="674"/>
      <c r="AD1776" s="674"/>
      <c r="AE1776" s="674"/>
      <c r="AF1776" s="674"/>
      <c r="AG1776" s="674"/>
    </row>
    <row r="1777" spans="2:38" ht="28.8">
      <c r="B1777" s="772" t="s">
        <v>1829</v>
      </c>
      <c r="C1777" s="376">
        <v>1</v>
      </c>
      <c r="D1777" s="771">
        <v>3.2</v>
      </c>
      <c r="E1777" s="104">
        <v>1.8100000000000002E-2</v>
      </c>
      <c r="F1777" s="104"/>
      <c r="H1777" s="385"/>
      <c r="I1777" s="547" t="s">
        <v>622</v>
      </c>
      <c r="J1777" s="77" t="s">
        <v>63</v>
      </c>
      <c r="K1777" s="507" t="s">
        <v>44</v>
      </c>
      <c r="L1777" s="549" t="s">
        <v>297</v>
      </c>
      <c r="M1777" s="508" t="s">
        <v>292</v>
      </c>
      <c r="N1777" s="545" t="s">
        <v>46</v>
      </c>
      <c r="O1777" s="549" t="s">
        <v>293</v>
      </c>
      <c r="P1777" s="508" t="s">
        <v>294</v>
      </c>
      <c r="Q1777"/>
      <c r="R1777"/>
      <c r="T1777" s="635"/>
      <c r="U1777" s="635"/>
      <c r="V1777" s="635"/>
      <c r="W1777" s="635"/>
      <c r="X1777" s="635"/>
      <c r="Y1777" s="635"/>
      <c r="Z1777" s="635"/>
      <c r="AA1777" s="635"/>
      <c r="AB1777" s="635"/>
      <c r="AC1777" s="635"/>
      <c r="AD1777" s="635"/>
      <c r="AE1777" s="635"/>
      <c r="AF1777" s="635"/>
      <c r="AG1777" s="635"/>
      <c r="AJ1777" s="95" t="str">
        <f>+I1777</f>
        <v>EN056</v>
      </c>
      <c r="AK1777" s="96" t="s">
        <v>62</v>
      </c>
    </row>
    <row r="1778" spans="2:38" ht="15" thickBot="1">
      <c r="B1778" s="772" t="s">
        <v>1830</v>
      </c>
      <c r="C1778" s="376">
        <v>1</v>
      </c>
      <c r="D1778" s="771">
        <v>3.2</v>
      </c>
      <c r="E1778" s="104">
        <v>1.7600000000000001E-2</v>
      </c>
      <c r="F1778" s="104"/>
      <c r="H1778" s="386">
        <v>1409</v>
      </c>
      <c r="I1778" s="510">
        <f t="shared" ref="I1778:I1802" si="746">IF(H1778="",
   IFERROR(MATCH("**", B:B, 0), ""),
   IFERROR(MATCH("* "&amp;H1778&amp;" *", B:B, 0), "")
)</f>
        <v>1706</v>
      </c>
      <c r="J1778" s="53" t="str" cm="1">
        <f t="array" aca="1" ref="J1778" ca="1">INDIRECT("B" &amp; I1778)</f>
        <v>NIVEL 974 M4 7S L32 AM 1409 12-05-2026</v>
      </c>
      <c r="K1778" s="511">
        <f t="shared" ref="K1778:K1802" ca="1" si="747">INDEX(D:D, MATCH(J1778, $B:$B, 0))</f>
        <v>3.2</v>
      </c>
      <c r="L1778" s="508">
        <f t="shared" ref="L1778:L1802" ca="1" si="748">INDEX(E:E, MATCH($J1778, $B:$B, 0))*0.9</f>
        <v>1.1429999999999999E-2</v>
      </c>
      <c r="M1778" s="508">
        <f t="shared" ref="M1778:M1802" ca="1" si="749">INDEX(F:F, MATCH($J1778, $B:$B, 0))*0.9</f>
        <v>0</v>
      </c>
      <c r="N1778" s="512">
        <f t="shared" ref="N1778:N1802" ca="1" si="750">INDEX(G:G, MATCH($J$578, $B:$B, 0))</f>
        <v>0</v>
      </c>
      <c r="O1778" s="512">
        <f t="shared" ref="O1778:O1802" ca="1" si="751">+IF(L1778=0,N1778*0.9,L1778*0.9)</f>
        <v>1.0286999999999999E-2</v>
      </c>
      <c r="P1778" s="513">
        <f t="shared" ref="P1778:P1802" ca="1" si="752">+M1778*0.9</f>
        <v>0</v>
      </c>
      <c r="Q1778" s="514" t="str">
        <f t="shared" ref="Q1778:Q1802" ca="1" si="753">+IF(L1778=0,"-","Dump")</f>
        <v>Dump</v>
      </c>
      <c r="R1778" s="515">
        <f t="shared" ref="R1778:R1802" ca="1" si="754">+K1778/4.5</f>
        <v>0.71111111111111114</v>
      </c>
      <c r="T1778" s="635"/>
      <c r="U1778" s="635"/>
      <c r="V1778" s="635"/>
      <c r="W1778" s="635"/>
      <c r="X1778" s="635"/>
      <c r="Y1778" s="635"/>
      <c r="Z1778" s="635"/>
      <c r="AA1778" s="635"/>
      <c r="AB1778" s="635"/>
      <c r="AC1778" s="635"/>
      <c r="AD1778" s="635"/>
      <c r="AE1778" s="635"/>
      <c r="AF1778" s="635"/>
      <c r="AG1778" s="635"/>
      <c r="AJ1778" s="520">
        <f ca="1">+K1803-SUMIF(AE:AE, AJ1777, AA:AA)</f>
        <v>-10.319999999999965</v>
      </c>
      <c r="AK1778" s="521">
        <f ca="1">O1803</f>
        <v>1.3397399999999997E-2</v>
      </c>
      <c r="AL1778" s="102">
        <f ca="1">COUNTIF(AE:AE, AJ1777)</f>
        <v>3</v>
      </c>
    </row>
    <row r="1779" spans="2:38" ht="15" thickBot="1">
      <c r="B1779" s="772" t="s">
        <v>1831</v>
      </c>
      <c r="C1779" s="376">
        <v>1</v>
      </c>
      <c r="D1779" s="771">
        <v>3.2</v>
      </c>
      <c r="E1779" s="104">
        <v>1.4800000000000001E-2</v>
      </c>
      <c r="F1779" s="104"/>
      <c r="H1779" s="386">
        <v>1410</v>
      </c>
      <c r="I1779" s="510">
        <f t="shared" si="746"/>
        <v>1707</v>
      </c>
      <c r="J1779" s="53" t="str" cm="1">
        <f t="array" aca="1" ref="J1779" ca="1">INDIRECT("B" &amp; I1779)</f>
        <v>NIVEL 974 M4 7S L32 AM 1410 12-05-2026</v>
      </c>
      <c r="K1779" s="511">
        <f t="shared" ca="1" si="747"/>
        <v>3.2</v>
      </c>
      <c r="L1779" s="508">
        <f t="shared" ca="1" si="748"/>
        <v>9.2700000000000005E-3</v>
      </c>
      <c r="M1779" s="508">
        <f t="shared" ca="1" si="749"/>
        <v>0</v>
      </c>
      <c r="N1779" s="512">
        <f t="shared" ca="1" si="750"/>
        <v>0</v>
      </c>
      <c r="O1779" s="512">
        <f t="shared" ca="1" si="751"/>
        <v>8.3430000000000015E-3</v>
      </c>
      <c r="P1779" s="513">
        <f t="shared" ca="1" si="752"/>
        <v>0</v>
      </c>
      <c r="Q1779" s="514" t="str">
        <f t="shared" ca="1" si="753"/>
        <v>Dump</v>
      </c>
      <c r="R1779" s="515">
        <f t="shared" ca="1" si="754"/>
        <v>0.71111111111111114</v>
      </c>
      <c r="T1779" s="635"/>
      <c r="U1779" s="635"/>
      <c r="V1779" s="635"/>
      <c r="W1779" s="119" t="str">
        <f>+T1667</f>
        <v>Minera la Cruz</v>
      </c>
      <c r="X1779" s="115">
        <f>AA1677+AA1691+AA1705+AA1719+AA1733+AA1747+AA1761+AA1775</f>
        <v>957.09</v>
      </c>
      <c r="Y1779" s="116">
        <f ca="1">+(AA1677*AB1677+AA1691*AB1691+AA1705*AB1705+AA1719*AB1719+AA1733*AB1733+AA1747*AB1747+AA1761*AB1761+AA1775*AB1775)/X1779</f>
        <v>1.2353934861710733E-2</v>
      </c>
      <c r="Z1779" s="117">
        <f>+COUNTA(AE1666:AE1676,AE1680:AE1690,AE1694:AE1704,AE1708:AE1718,AE1722:AE1730,AE1736:AE1745,AE1750:AE1759,AE1764:AE1771)</f>
        <v>31</v>
      </c>
      <c r="AA1779" s="635"/>
      <c r="AB1779" s="635"/>
      <c r="AC1779" s="635"/>
      <c r="AD1779" s="635"/>
      <c r="AE1779" s="635"/>
      <c r="AF1779" s="635"/>
      <c r="AG1779" s="635"/>
      <c r="AJ1779" s="105" t="s">
        <v>83</v>
      </c>
      <c r="AK1779" s="101"/>
    </row>
    <row r="1780" spans="2:38">
      <c r="B1780" s="772" t="s">
        <v>1832</v>
      </c>
      <c r="C1780" s="376">
        <v>1</v>
      </c>
      <c r="D1780" s="771">
        <v>3.2</v>
      </c>
      <c r="E1780" s="104">
        <v>1.55E-2</v>
      </c>
      <c r="F1780" s="104"/>
      <c r="H1780" s="386">
        <v>1411</v>
      </c>
      <c r="I1780" s="510">
        <f t="shared" si="746"/>
        <v>1708</v>
      </c>
      <c r="J1780" s="53" t="str" cm="1">
        <f t="array" aca="1" ref="J1780" ca="1">INDIRECT("B" &amp; I1780)</f>
        <v>NIVEL 974 M4 7S L32 AM 1411 12-05-2026</v>
      </c>
      <c r="K1780" s="511">
        <f t="shared" ca="1" si="747"/>
        <v>3.2</v>
      </c>
      <c r="L1780" s="508">
        <f t="shared" ca="1" si="748"/>
        <v>1.5750000000000004E-2</v>
      </c>
      <c r="M1780" s="508">
        <f t="shared" ca="1" si="749"/>
        <v>0</v>
      </c>
      <c r="N1780" s="512">
        <f t="shared" ca="1" si="750"/>
        <v>0</v>
      </c>
      <c r="O1780" s="512">
        <f t="shared" ca="1" si="751"/>
        <v>1.4175000000000004E-2</v>
      </c>
      <c r="P1780" s="513">
        <f t="shared" ca="1" si="752"/>
        <v>0</v>
      </c>
      <c r="Q1780" s="514" t="str">
        <f t="shared" ca="1" si="753"/>
        <v>Dump</v>
      </c>
      <c r="R1780" s="515">
        <f t="shared" ca="1" si="754"/>
        <v>0.71111111111111114</v>
      </c>
      <c r="T1780" s="658"/>
      <c r="U1780" s="658"/>
      <c r="V1780" s="658"/>
      <c r="W1780" s="669"/>
      <c r="X1780" s="666"/>
      <c r="Y1780" s="667"/>
      <c r="Z1780" s="668"/>
      <c r="AA1780" s="658"/>
      <c r="AB1780" s="658"/>
      <c r="AC1780" s="658"/>
      <c r="AD1780" s="658"/>
      <c r="AE1780" s="658"/>
      <c r="AF1780" s="658"/>
      <c r="AG1780" s="658"/>
    </row>
    <row r="1781" spans="2:38">
      <c r="B1781" s="772" t="s">
        <v>1833</v>
      </c>
      <c r="C1781" s="376">
        <v>1</v>
      </c>
      <c r="D1781" s="771">
        <v>3.2</v>
      </c>
      <c r="E1781" s="104">
        <v>1.89E-2</v>
      </c>
      <c r="F1781" s="104"/>
      <c r="H1781" s="386">
        <v>1412</v>
      </c>
      <c r="I1781" s="510">
        <f t="shared" si="746"/>
        <v>1709</v>
      </c>
      <c r="J1781" s="53" t="str" cm="1">
        <f t="array" aca="1" ref="J1781" ca="1">INDIRECT("B" &amp; I1781)</f>
        <v>NIVEL 974 M4 6N AM 1412 12-05-2026</v>
      </c>
      <c r="K1781" s="511">
        <f t="shared" ca="1" si="747"/>
        <v>3.2</v>
      </c>
      <c r="L1781" s="508">
        <f t="shared" ca="1" si="748"/>
        <v>1.8269999999999998E-2</v>
      </c>
      <c r="M1781" s="508">
        <f t="shared" ca="1" si="749"/>
        <v>0</v>
      </c>
      <c r="N1781" s="512">
        <f t="shared" ca="1" si="750"/>
        <v>0</v>
      </c>
      <c r="O1781" s="512">
        <f t="shared" ca="1" si="751"/>
        <v>1.6442999999999999E-2</v>
      </c>
      <c r="P1781" s="513">
        <f t="shared" ca="1" si="752"/>
        <v>0</v>
      </c>
      <c r="Q1781" s="514" t="str">
        <f t="shared" ca="1" si="753"/>
        <v>Dump</v>
      </c>
      <c r="R1781" s="515">
        <f t="shared" ca="1" si="754"/>
        <v>0.71111111111111114</v>
      </c>
      <c r="T1781" s="658"/>
      <c r="U1781" s="658"/>
      <c r="V1781" s="658"/>
      <c r="W1781" s="669"/>
      <c r="X1781" s="666"/>
      <c r="Y1781" s="667"/>
      <c r="Z1781" s="668"/>
      <c r="AA1781" s="658"/>
      <c r="AB1781" s="658"/>
      <c r="AC1781" s="658"/>
      <c r="AD1781" s="658"/>
      <c r="AE1781" s="658"/>
      <c r="AF1781" s="658"/>
      <c r="AG1781" s="658"/>
    </row>
    <row r="1782" spans="2:38">
      <c r="B1782" s="772" t="s">
        <v>1834</v>
      </c>
      <c r="C1782" s="376">
        <v>1</v>
      </c>
      <c r="D1782" s="771">
        <v>3.2</v>
      </c>
      <c r="E1782" s="104">
        <v>1.5800000000000002E-2</v>
      </c>
      <c r="F1782" s="104"/>
      <c r="H1782" s="386">
        <v>1413</v>
      </c>
      <c r="I1782" s="510">
        <f t="shared" si="746"/>
        <v>1710</v>
      </c>
      <c r="J1782" s="53" t="str" cm="1">
        <f t="array" aca="1" ref="J1782" ca="1">INDIRECT("B" &amp; I1782)</f>
        <v>NIVEL 974 M4 6N AM 1413 12-05-2026</v>
      </c>
      <c r="K1782" s="511">
        <f t="shared" ca="1" si="747"/>
        <v>3.2</v>
      </c>
      <c r="L1782" s="508">
        <f t="shared" ca="1" si="748"/>
        <v>1.341E-2</v>
      </c>
      <c r="M1782" s="508">
        <f t="shared" ca="1" si="749"/>
        <v>0</v>
      </c>
      <c r="N1782" s="512">
        <f t="shared" ca="1" si="750"/>
        <v>0</v>
      </c>
      <c r="O1782" s="512">
        <f t="shared" ca="1" si="751"/>
        <v>1.2069E-2</v>
      </c>
      <c r="P1782" s="513">
        <f t="shared" ca="1" si="752"/>
        <v>0</v>
      </c>
      <c r="Q1782" s="514" t="str">
        <f t="shared" ca="1" si="753"/>
        <v>Dump</v>
      </c>
      <c r="R1782" s="515">
        <f t="shared" ca="1" si="754"/>
        <v>0.71111111111111114</v>
      </c>
      <c r="T1782" s="658"/>
      <c r="U1782" s="658"/>
      <c r="V1782" s="658"/>
      <c r="W1782" s="669"/>
      <c r="X1782" s="666"/>
      <c r="Y1782" s="667"/>
      <c r="Z1782" s="668"/>
      <c r="AA1782" s="658"/>
      <c r="AB1782" s="658"/>
      <c r="AC1782" s="658"/>
      <c r="AD1782" s="658"/>
      <c r="AE1782" s="658"/>
      <c r="AF1782" s="658"/>
      <c r="AG1782" s="658"/>
    </row>
    <row r="1783" spans="2:38">
      <c r="B1783" s="772" t="s">
        <v>1835</v>
      </c>
      <c r="C1783" s="376">
        <v>1</v>
      </c>
      <c r="D1783" s="771">
        <v>3.2</v>
      </c>
      <c r="E1783" s="104">
        <v>9.7000000000000003E-3</v>
      </c>
      <c r="F1783" s="104"/>
      <c r="H1783" s="386">
        <v>1414</v>
      </c>
      <c r="I1783" s="510">
        <f t="shared" si="746"/>
        <v>1711</v>
      </c>
      <c r="J1783" s="53" t="str" cm="1">
        <f t="array" aca="1" ref="J1783" ca="1">INDIRECT("B" &amp; I1783)</f>
        <v>NIVEL 974 M4 6N AM 1414 12-05-2026</v>
      </c>
      <c r="K1783" s="511">
        <f t="shared" ca="1" si="747"/>
        <v>3.2</v>
      </c>
      <c r="L1783" s="508">
        <f t="shared" ca="1" si="748"/>
        <v>1.4489999999999999E-2</v>
      </c>
      <c r="M1783" s="508">
        <f t="shared" ca="1" si="749"/>
        <v>0</v>
      </c>
      <c r="N1783" s="512">
        <f t="shared" ca="1" si="750"/>
        <v>0</v>
      </c>
      <c r="O1783" s="512">
        <f t="shared" ca="1" si="751"/>
        <v>1.3041000000000001E-2</v>
      </c>
      <c r="P1783" s="513">
        <f t="shared" ca="1" si="752"/>
        <v>0</v>
      </c>
      <c r="Q1783" s="514" t="str">
        <f t="shared" ca="1" si="753"/>
        <v>Dump</v>
      </c>
      <c r="R1783" s="515">
        <f t="shared" ca="1" si="754"/>
        <v>0.71111111111111114</v>
      </c>
      <c r="T1783" s="658"/>
      <c r="U1783" s="658"/>
      <c r="V1783" s="658"/>
      <c r="W1783" s="669"/>
      <c r="X1783" s="666"/>
      <c r="Y1783" s="667"/>
      <c r="Z1783" s="668"/>
      <c r="AA1783" s="658"/>
      <c r="AB1783" s="658"/>
      <c r="AC1783" s="658"/>
      <c r="AD1783" s="658"/>
      <c r="AE1783" s="658"/>
      <c r="AF1783" s="658"/>
      <c r="AG1783" s="658"/>
    </row>
    <row r="1784" spans="2:38">
      <c r="B1784" s="772" t="s">
        <v>1836</v>
      </c>
      <c r="C1784" s="376">
        <v>1</v>
      </c>
      <c r="D1784" s="771">
        <v>3.2</v>
      </c>
      <c r="E1784" s="104">
        <v>1.4E-2</v>
      </c>
      <c r="F1784" s="104"/>
      <c r="H1784" s="386">
        <v>1415</v>
      </c>
      <c r="I1784" s="510">
        <f t="shared" si="746"/>
        <v>1712</v>
      </c>
      <c r="J1784" s="53" t="str" cm="1">
        <f t="array" aca="1" ref="J1784" ca="1">INDIRECT("B" &amp; I1784)</f>
        <v>NIVEL 974 M4 6N AM 1415 12-05-2026</v>
      </c>
      <c r="K1784" s="511">
        <f t="shared" ca="1" si="747"/>
        <v>3.2</v>
      </c>
      <c r="L1784" s="508">
        <f t="shared" ca="1" si="748"/>
        <v>1.485E-2</v>
      </c>
      <c r="M1784" s="508">
        <f t="shared" ca="1" si="749"/>
        <v>0</v>
      </c>
      <c r="N1784" s="512">
        <f t="shared" ca="1" si="750"/>
        <v>0</v>
      </c>
      <c r="O1784" s="512">
        <f t="shared" ca="1" si="751"/>
        <v>1.3365E-2</v>
      </c>
      <c r="P1784" s="513">
        <f t="shared" ca="1" si="752"/>
        <v>0</v>
      </c>
      <c r="Q1784" s="514" t="str">
        <f t="shared" ca="1" si="753"/>
        <v>Dump</v>
      </c>
      <c r="R1784" s="515">
        <f t="shared" ca="1" si="754"/>
        <v>0.71111111111111114</v>
      </c>
      <c r="T1784" s="658"/>
      <c r="U1784" s="658"/>
      <c r="V1784" s="658"/>
      <c r="W1784" s="669"/>
      <c r="X1784" s="666"/>
      <c r="Y1784" s="667"/>
      <c r="Z1784" s="668"/>
      <c r="AA1784" s="658"/>
      <c r="AB1784" s="658"/>
      <c r="AC1784" s="658"/>
      <c r="AD1784" s="658"/>
      <c r="AE1784" s="658"/>
      <c r="AF1784" s="658"/>
      <c r="AG1784" s="658"/>
    </row>
    <row r="1785" spans="2:38">
      <c r="B1785" s="772" t="s">
        <v>1837</v>
      </c>
      <c r="C1785" s="376">
        <v>1</v>
      </c>
      <c r="D1785" s="771">
        <v>3.2</v>
      </c>
      <c r="E1785" s="104">
        <v>1.78E-2</v>
      </c>
      <c r="F1785" s="104"/>
      <c r="H1785" s="386">
        <v>1416</v>
      </c>
      <c r="I1785" s="510">
        <f t="shared" si="746"/>
        <v>1713</v>
      </c>
      <c r="J1785" s="53" t="str" cm="1">
        <f t="array" aca="1" ref="J1785" ca="1">INDIRECT("B" &amp; I1785)</f>
        <v>NIVEL 974 M4 6N AM 1416 12-05-2026</v>
      </c>
      <c r="K1785" s="511">
        <f t="shared" ca="1" si="747"/>
        <v>3.2</v>
      </c>
      <c r="L1785" s="508">
        <f t="shared" ca="1" si="748"/>
        <v>1.5300000000000001E-2</v>
      </c>
      <c r="M1785" s="508">
        <f t="shared" ca="1" si="749"/>
        <v>0</v>
      </c>
      <c r="N1785" s="512">
        <f t="shared" ca="1" si="750"/>
        <v>0</v>
      </c>
      <c r="O1785" s="512">
        <f t="shared" ca="1" si="751"/>
        <v>1.3770000000000001E-2</v>
      </c>
      <c r="P1785" s="513">
        <f t="shared" ca="1" si="752"/>
        <v>0</v>
      </c>
      <c r="Q1785" s="514" t="str">
        <f t="shared" ca="1" si="753"/>
        <v>Dump</v>
      </c>
      <c r="R1785" s="515">
        <f t="shared" ca="1" si="754"/>
        <v>0.71111111111111114</v>
      </c>
      <c r="T1785" s="658"/>
      <c r="U1785" s="658"/>
      <c r="V1785" s="658"/>
      <c r="W1785" s="669"/>
      <c r="X1785" s="666"/>
      <c r="Y1785" s="667"/>
      <c r="Z1785" s="668"/>
      <c r="AA1785" s="658"/>
      <c r="AB1785" s="658"/>
      <c r="AC1785" s="658"/>
      <c r="AD1785" s="658"/>
      <c r="AE1785" s="658"/>
      <c r="AF1785" s="658"/>
      <c r="AG1785" s="658"/>
    </row>
    <row r="1786" spans="2:38" ht="28.8">
      <c r="B1786" s="772" t="s">
        <v>1838</v>
      </c>
      <c r="C1786" s="376">
        <v>1</v>
      </c>
      <c r="D1786" s="771">
        <v>3.2</v>
      </c>
      <c r="E1786" s="104">
        <v>2.1299999999999999E-2</v>
      </c>
      <c r="F1786" s="104"/>
      <c r="H1786" s="386">
        <v>1417</v>
      </c>
      <c r="I1786" s="510">
        <f t="shared" si="746"/>
        <v>1714</v>
      </c>
      <c r="J1786" s="53" t="str" cm="1">
        <f t="array" aca="1" ref="J1786" ca="1">INDIRECT("B" &amp; I1786)</f>
        <v>NIVEL 974 M4 6N AM 1417 12-05-2026</v>
      </c>
      <c r="K1786" s="511">
        <f t="shared" ca="1" si="747"/>
        <v>3.2</v>
      </c>
      <c r="L1786" s="508">
        <f t="shared" ca="1" si="748"/>
        <v>1.719E-2</v>
      </c>
      <c r="M1786" s="508">
        <f t="shared" ca="1" si="749"/>
        <v>0</v>
      </c>
      <c r="N1786" s="512">
        <f t="shared" ca="1" si="750"/>
        <v>0</v>
      </c>
      <c r="O1786" s="512">
        <f t="shared" ca="1" si="751"/>
        <v>1.5471E-2</v>
      </c>
      <c r="P1786" s="513">
        <f t="shared" ca="1" si="752"/>
        <v>0</v>
      </c>
      <c r="Q1786" s="514" t="str">
        <f t="shared" ca="1" si="753"/>
        <v>Dump</v>
      </c>
      <c r="R1786" s="515">
        <f t="shared" ca="1" si="754"/>
        <v>0.71111111111111114</v>
      </c>
      <c r="T1786" s="47" t="s">
        <v>48</v>
      </c>
      <c r="U1786" s="48" t="s">
        <v>49</v>
      </c>
      <c r="V1786" s="48" t="s">
        <v>50</v>
      </c>
      <c r="W1786" s="48" t="s">
        <v>51</v>
      </c>
      <c r="X1786" s="49" t="s">
        <v>52</v>
      </c>
      <c r="Y1786" s="49" t="s">
        <v>53</v>
      </c>
      <c r="Z1786" s="48" t="s">
        <v>54</v>
      </c>
      <c r="AA1786" s="50" t="s">
        <v>55</v>
      </c>
      <c r="AB1786" s="48" t="s">
        <v>56</v>
      </c>
      <c r="AC1786" s="51" t="s">
        <v>12</v>
      </c>
      <c r="AD1786" s="51" t="s">
        <v>295</v>
      </c>
      <c r="AE1786" s="48" t="s">
        <v>57</v>
      </c>
      <c r="AF1786" s="48" t="s">
        <v>66</v>
      </c>
      <c r="AG1786" s="48" t="s">
        <v>67</v>
      </c>
      <c r="AH1786" s="48" t="s">
        <v>68</v>
      </c>
    </row>
    <row r="1787" spans="2:38">
      <c r="B1787" s="772" t="s">
        <v>1839</v>
      </c>
      <c r="C1787" s="376">
        <v>1</v>
      </c>
      <c r="D1787" s="771">
        <v>3.2</v>
      </c>
      <c r="E1787" s="104">
        <v>1.6E-2</v>
      </c>
      <c r="F1787" s="104"/>
      <c r="H1787" s="386">
        <v>1418</v>
      </c>
      <c r="I1787" s="510">
        <f t="shared" si="746"/>
        <v>1715</v>
      </c>
      <c r="J1787" s="53" t="str" cm="1">
        <f t="array" aca="1" ref="J1787" ca="1">INDIRECT("B" &amp; I1787)</f>
        <v>NIVEL 974 M4 6N AM 1418 12-05-2026</v>
      </c>
      <c r="K1787" s="511">
        <f t="shared" ca="1" si="747"/>
        <v>3.2</v>
      </c>
      <c r="L1787" s="508">
        <f t="shared" ca="1" si="748"/>
        <v>1.2780000000000001E-2</v>
      </c>
      <c r="M1787" s="508">
        <f t="shared" ca="1" si="749"/>
        <v>0</v>
      </c>
      <c r="N1787" s="512">
        <f t="shared" ca="1" si="750"/>
        <v>0</v>
      </c>
      <c r="O1787" s="512">
        <f t="shared" ca="1" si="751"/>
        <v>1.1502000000000002E-2</v>
      </c>
      <c r="P1787" s="513">
        <f t="shared" ca="1" si="752"/>
        <v>0</v>
      </c>
      <c r="Q1787" s="514" t="str">
        <f t="shared" ca="1" si="753"/>
        <v>Dump</v>
      </c>
      <c r="R1787" s="515">
        <f t="shared" ca="1" si="754"/>
        <v>0.71111111111111114</v>
      </c>
      <c r="T1787" s="681">
        <v>50038</v>
      </c>
      <c r="U1787" s="56">
        <v>1</v>
      </c>
      <c r="V1787" s="56">
        <v>324894</v>
      </c>
      <c r="W1787" s="56" t="s">
        <v>78</v>
      </c>
      <c r="X1787" s="57">
        <v>46154</v>
      </c>
      <c r="Y1787" s="57">
        <v>46155</v>
      </c>
      <c r="Z1787" s="58">
        <v>0.6645833333333333</v>
      </c>
      <c r="AA1787" s="59">
        <v>27.97</v>
      </c>
      <c r="AB1787" s="60">
        <f ca="1">+O1803</f>
        <v>1.3397399999999997E-2</v>
      </c>
      <c r="AC1787" s="60">
        <f ca="1">+N1803</f>
        <v>0</v>
      </c>
      <c r="AD1787" s="60" t="s">
        <v>319</v>
      </c>
      <c r="AE1787" s="60" t="str">
        <f>+I1777</f>
        <v>EN056</v>
      </c>
      <c r="AF1787" s="106"/>
      <c r="AG1787" s="107">
        <f ca="1">+AF1798-AB1798</f>
        <v>-1.2657874833474834E-2</v>
      </c>
      <c r="AH1787" s="104">
        <f ca="1">+(AF1798-AB1798)/AB1798</f>
        <v>-1</v>
      </c>
    </row>
    <row r="1788" spans="2:38">
      <c r="B1788" s="772" t="s">
        <v>1840</v>
      </c>
      <c r="C1788" s="376">
        <v>1</v>
      </c>
      <c r="D1788" s="771">
        <v>3.2</v>
      </c>
      <c r="E1788" s="104">
        <v>1.6799999999999999E-2</v>
      </c>
      <c r="F1788" s="104"/>
      <c r="H1788" s="386">
        <v>1419</v>
      </c>
      <c r="I1788" s="510">
        <f t="shared" si="746"/>
        <v>1716</v>
      </c>
      <c r="J1788" s="53" t="str" cm="1">
        <f t="array" aca="1" ref="J1788" ca="1">INDIRECT("B" &amp; I1788)</f>
        <v>NIVEL 974 M4 6N AM 1419 12-05-2026</v>
      </c>
      <c r="K1788" s="511">
        <f t="shared" ca="1" si="747"/>
        <v>3.2</v>
      </c>
      <c r="L1788" s="508">
        <f t="shared" ca="1" si="748"/>
        <v>1.3590000000000001E-2</v>
      </c>
      <c r="M1788" s="508">
        <f t="shared" ca="1" si="749"/>
        <v>0</v>
      </c>
      <c r="N1788" s="512">
        <f t="shared" ca="1" si="750"/>
        <v>0</v>
      </c>
      <c r="O1788" s="512">
        <f t="shared" ca="1" si="751"/>
        <v>1.2231000000000002E-2</v>
      </c>
      <c r="P1788" s="513">
        <f t="shared" ca="1" si="752"/>
        <v>0</v>
      </c>
      <c r="Q1788" s="514" t="str">
        <f t="shared" ca="1" si="753"/>
        <v>Dump</v>
      </c>
      <c r="R1788" s="515">
        <f t="shared" ca="1" si="754"/>
        <v>0.71111111111111114</v>
      </c>
      <c r="T1788" s="413" t="s">
        <v>225</v>
      </c>
      <c r="U1788" s="56">
        <v>2</v>
      </c>
      <c r="V1788" s="56">
        <v>324913</v>
      </c>
      <c r="W1788" s="56" t="s">
        <v>78</v>
      </c>
      <c r="X1788" s="57">
        <v>46156</v>
      </c>
      <c r="Y1788" s="57">
        <v>46156</v>
      </c>
      <c r="Z1788" s="58">
        <v>0.50763888888888886</v>
      </c>
      <c r="AA1788" s="59">
        <v>29.7</v>
      </c>
      <c r="AB1788" s="60">
        <f ca="1">+O1869</f>
        <v>1.2465900000000004E-2</v>
      </c>
      <c r="AC1788" s="60">
        <f ca="1">+N1869</f>
        <v>0</v>
      </c>
      <c r="AD1788" s="60" t="s">
        <v>319</v>
      </c>
      <c r="AE1788" s="60" t="str">
        <f>+I1858</f>
        <v>EN060</v>
      </c>
      <c r="AF1788" s="106"/>
      <c r="AG1788" s="107"/>
      <c r="AH1788" s="104"/>
    </row>
    <row r="1789" spans="2:38">
      <c r="B1789" s="772" t="s">
        <v>1841</v>
      </c>
      <c r="C1789" s="376">
        <v>1</v>
      </c>
      <c r="D1789" s="771">
        <v>3.2</v>
      </c>
      <c r="E1789" s="104">
        <v>1.41E-2</v>
      </c>
      <c r="F1789" s="104"/>
      <c r="H1789" s="386">
        <v>1420</v>
      </c>
      <c r="I1789" s="510">
        <f t="shared" si="746"/>
        <v>1717</v>
      </c>
      <c r="J1789" s="53" t="str" cm="1">
        <f t="array" aca="1" ref="J1789" ca="1">INDIRECT("B" &amp; I1789)</f>
        <v>NIVEL 974 M4 6N AM 1420 12-05-2026</v>
      </c>
      <c r="K1789" s="511">
        <f t="shared" ca="1" si="747"/>
        <v>3.2</v>
      </c>
      <c r="L1789" s="508">
        <f t="shared" ca="1" si="748"/>
        <v>1.3860000000000001E-2</v>
      </c>
      <c r="M1789" s="508">
        <f t="shared" ca="1" si="749"/>
        <v>0</v>
      </c>
      <c r="N1789" s="512">
        <f t="shared" ca="1" si="750"/>
        <v>0</v>
      </c>
      <c r="O1789" s="512">
        <f t="shared" ca="1" si="751"/>
        <v>1.2474000000000001E-2</v>
      </c>
      <c r="P1789" s="513">
        <f t="shared" ca="1" si="752"/>
        <v>0</v>
      </c>
      <c r="Q1789" s="514" t="str">
        <f t="shared" ca="1" si="753"/>
        <v>Dump</v>
      </c>
      <c r="R1789" s="515">
        <f t="shared" ca="1" si="754"/>
        <v>0.71111111111111114</v>
      </c>
      <c r="T1789" s="659"/>
      <c r="U1789" s="56">
        <v>3</v>
      </c>
      <c r="V1789" s="56">
        <v>324944</v>
      </c>
      <c r="W1789" s="56" t="s">
        <v>78</v>
      </c>
      <c r="X1789" s="57">
        <v>46158</v>
      </c>
      <c r="Y1789" s="57">
        <v>46160</v>
      </c>
      <c r="Z1789" s="58">
        <v>0.3923611111111111</v>
      </c>
      <c r="AA1789" s="59">
        <v>31.27</v>
      </c>
      <c r="AB1789" s="60">
        <f ca="1">+O1959</f>
        <v>1.1546550000000001E-2</v>
      </c>
      <c r="AC1789" s="60">
        <f ca="1">+N1959</f>
        <v>0</v>
      </c>
      <c r="AD1789" s="60" t="s">
        <v>319</v>
      </c>
      <c r="AE1789" s="60" t="str">
        <f>+I1938</f>
        <v>EN064</v>
      </c>
      <c r="AF1789" s="106"/>
      <c r="AG1789" s="107"/>
      <c r="AH1789" s="104"/>
    </row>
    <row r="1790" spans="2:38">
      <c r="B1790" s="772" t="s">
        <v>1842</v>
      </c>
      <c r="C1790" s="376">
        <v>1</v>
      </c>
      <c r="D1790" s="771">
        <v>3.2</v>
      </c>
      <c r="E1790" s="104">
        <v>1.95E-2</v>
      </c>
      <c r="F1790" s="104"/>
      <c r="H1790" s="386">
        <v>1421</v>
      </c>
      <c r="I1790" s="510">
        <f t="shared" si="746"/>
        <v>1718</v>
      </c>
      <c r="J1790" s="53" t="str" cm="1">
        <f t="array" aca="1" ref="J1790" ca="1">INDIRECT("B" &amp; I1790)</f>
        <v>NIVEL 974 M4 6N AM 1421 12-05-2026</v>
      </c>
      <c r="K1790" s="511">
        <f t="shared" ca="1" si="747"/>
        <v>3.2</v>
      </c>
      <c r="L1790" s="508">
        <f t="shared" ca="1" si="748"/>
        <v>1.2959999999999999E-2</v>
      </c>
      <c r="M1790" s="508">
        <f t="shared" ca="1" si="749"/>
        <v>0</v>
      </c>
      <c r="N1790" s="512">
        <f t="shared" ca="1" si="750"/>
        <v>0</v>
      </c>
      <c r="O1790" s="512">
        <f t="shared" ca="1" si="751"/>
        <v>1.1663999999999999E-2</v>
      </c>
      <c r="P1790" s="513">
        <f t="shared" ca="1" si="752"/>
        <v>0</v>
      </c>
      <c r="Q1790" s="514" t="str">
        <f t="shared" ca="1" si="753"/>
        <v>Dump</v>
      </c>
      <c r="R1790" s="515">
        <f t="shared" ca="1" si="754"/>
        <v>0.71111111111111114</v>
      </c>
      <c r="T1790" s="659"/>
      <c r="U1790" s="56">
        <v>4</v>
      </c>
      <c r="V1790" s="56">
        <v>324975</v>
      </c>
      <c r="W1790" s="56" t="s">
        <v>78</v>
      </c>
      <c r="X1790" s="57">
        <v>46160</v>
      </c>
      <c r="Y1790" s="57">
        <v>46160</v>
      </c>
      <c r="Z1790" s="58">
        <v>0.69305555555555554</v>
      </c>
      <c r="AA1790" s="59">
        <v>32.31</v>
      </c>
      <c r="AB1790" s="60">
        <f ca="1">+O2008</f>
        <v>1.3269705882352939E-2</v>
      </c>
      <c r="AC1790" s="60">
        <f ca="1">+N2008</f>
        <v>0</v>
      </c>
      <c r="AD1790" s="60" t="s">
        <v>319</v>
      </c>
      <c r="AE1790" s="60" t="str">
        <f>+I1990</f>
        <v>EN067</v>
      </c>
      <c r="AF1790" s="106"/>
      <c r="AG1790" s="107"/>
      <c r="AH1790" s="104"/>
    </row>
    <row r="1791" spans="2:38">
      <c r="B1791" s="772" t="s">
        <v>1843</v>
      </c>
      <c r="C1791" s="376">
        <v>1</v>
      </c>
      <c r="D1791" s="771">
        <v>3.2</v>
      </c>
      <c r="E1791" s="104">
        <v>1.8800000000000001E-2</v>
      </c>
      <c r="F1791" s="104"/>
      <c r="H1791" s="386">
        <v>1422</v>
      </c>
      <c r="I1791" s="510">
        <f t="shared" si="746"/>
        <v>1719</v>
      </c>
      <c r="J1791" s="53" t="str" cm="1">
        <f t="array" aca="1" ref="J1791" ca="1">INDIRECT("B" &amp; I1791)</f>
        <v>NIVEL 974 M4 6N AM 1422 12-05-2026</v>
      </c>
      <c r="K1791" s="511">
        <f t="shared" ca="1" si="747"/>
        <v>3.2</v>
      </c>
      <c r="L1791" s="508">
        <f t="shared" ca="1" si="748"/>
        <v>1.4669999999999999E-2</v>
      </c>
      <c r="M1791" s="508">
        <f t="shared" ca="1" si="749"/>
        <v>0</v>
      </c>
      <c r="N1791" s="512">
        <f t="shared" ca="1" si="750"/>
        <v>0</v>
      </c>
      <c r="O1791" s="512">
        <f t="shared" ca="1" si="751"/>
        <v>1.3202999999999999E-2</v>
      </c>
      <c r="P1791" s="513">
        <f t="shared" ca="1" si="752"/>
        <v>0</v>
      </c>
      <c r="Q1791" s="514" t="str">
        <f t="shared" ca="1" si="753"/>
        <v>Dump</v>
      </c>
      <c r="R1791" s="515">
        <f t="shared" ca="1" si="754"/>
        <v>0.71111111111111114</v>
      </c>
      <c r="T1791" s="659"/>
      <c r="U1791" s="659">
        <v>5</v>
      </c>
      <c r="V1791" s="56"/>
      <c r="W1791" s="56"/>
      <c r="X1791" s="57"/>
      <c r="Y1791" s="57"/>
      <c r="Z1791" s="58"/>
      <c r="AA1791" s="59"/>
      <c r="AB1791" s="60"/>
      <c r="AC1791" s="60"/>
      <c r="AD1791" s="60"/>
      <c r="AE1791" s="60"/>
      <c r="AF1791" s="106"/>
      <c r="AG1791" s="107"/>
      <c r="AH1791" s="104"/>
    </row>
    <row r="1792" spans="2:38">
      <c r="B1792" s="772" t="s">
        <v>1844</v>
      </c>
      <c r="C1792" s="376">
        <v>1</v>
      </c>
      <c r="D1792" s="771">
        <v>3.2</v>
      </c>
      <c r="E1792" s="104">
        <v>1.38E-2</v>
      </c>
      <c r="F1792" s="104"/>
      <c r="H1792" s="386">
        <v>1423</v>
      </c>
      <c r="I1792" s="510">
        <f t="shared" si="746"/>
        <v>1720</v>
      </c>
      <c r="J1792" s="53" t="str" cm="1">
        <f t="array" aca="1" ref="J1792" ca="1">INDIRECT("B" &amp; I1792)</f>
        <v>NIVEL 974 M4 6N AM 1423 12-05-2026</v>
      </c>
      <c r="K1792" s="511">
        <f t="shared" ca="1" si="747"/>
        <v>3.2</v>
      </c>
      <c r="L1792" s="508">
        <f t="shared" ca="1" si="748"/>
        <v>1.5570000000000001E-2</v>
      </c>
      <c r="M1792" s="508">
        <f t="shared" ca="1" si="749"/>
        <v>0</v>
      </c>
      <c r="N1792" s="512">
        <f t="shared" ca="1" si="750"/>
        <v>0</v>
      </c>
      <c r="O1792" s="512">
        <f t="shared" ca="1" si="751"/>
        <v>1.4013000000000001E-2</v>
      </c>
      <c r="P1792" s="513">
        <f t="shared" ca="1" si="752"/>
        <v>0</v>
      </c>
      <c r="Q1792" s="514" t="str">
        <f t="shared" ca="1" si="753"/>
        <v>Dump</v>
      </c>
      <c r="R1792" s="515">
        <f t="shared" ca="1" si="754"/>
        <v>0.71111111111111114</v>
      </c>
      <c r="T1792" s="659"/>
      <c r="U1792" s="659">
        <v>6</v>
      </c>
      <c r="V1792" s="659"/>
      <c r="W1792" s="56"/>
      <c r="X1792" s="57"/>
      <c r="Y1792" s="57"/>
      <c r="Z1792" s="58"/>
      <c r="AA1792" s="59"/>
      <c r="AB1792" s="60"/>
      <c r="AC1792" s="60"/>
      <c r="AD1792" s="60"/>
      <c r="AE1792" s="60"/>
      <c r="AF1792" s="106"/>
      <c r="AG1792" s="107"/>
      <c r="AH1792" s="104"/>
    </row>
    <row r="1793" spans="2:37">
      <c r="B1793" s="772" t="s">
        <v>1845</v>
      </c>
      <c r="C1793" s="376">
        <v>1</v>
      </c>
      <c r="D1793" s="771">
        <v>3.2</v>
      </c>
      <c r="E1793" s="104">
        <v>1.5900000000000001E-2</v>
      </c>
      <c r="F1793" s="104"/>
      <c r="H1793" s="386">
        <v>1424</v>
      </c>
      <c r="I1793" s="510">
        <f t="shared" si="746"/>
        <v>1721</v>
      </c>
      <c r="J1793" s="53" t="str" cm="1">
        <f t="array" aca="1" ref="J1793" ca="1">INDIRECT("B" &amp; I1793)</f>
        <v>NIVEL 974 M4 6N AM 1424 12-05-2026</v>
      </c>
      <c r="K1793" s="511">
        <f t="shared" ca="1" si="747"/>
        <v>3.2</v>
      </c>
      <c r="L1793" s="508">
        <f t="shared" ca="1" si="748"/>
        <v>1.107E-2</v>
      </c>
      <c r="M1793" s="508">
        <f t="shared" ca="1" si="749"/>
        <v>0</v>
      </c>
      <c r="N1793" s="512">
        <f t="shared" ca="1" si="750"/>
        <v>0</v>
      </c>
      <c r="O1793" s="512">
        <f t="shared" ca="1" si="751"/>
        <v>9.9629999999999996E-3</v>
      </c>
      <c r="P1793" s="513">
        <f t="shared" ca="1" si="752"/>
        <v>0</v>
      </c>
      <c r="Q1793" s="514" t="str">
        <f t="shared" ca="1" si="753"/>
        <v>Dump</v>
      </c>
      <c r="R1793" s="515">
        <f t="shared" ca="1" si="754"/>
        <v>0.71111111111111114</v>
      </c>
      <c r="T1793" s="659"/>
      <c r="U1793" s="659">
        <v>7</v>
      </c>
      <c r="V1793" s="659"/>
      <c r="W1793" s="56"/>
      <c r="X1793" s="57"/>
      <c r="Y1793" s="57"/>
      <c r="Z1793" s="58"/>
      <c r="AA1793" s="109"/>
      <c r="AB1793" s="60"/>
      <c r="AC1793" s="60"/>
      <c r="AD1793" s="60"/>
      <c r="AE1793" s="60"/>
      <c r="AF1793" s="106"/>
      <c r="AG1793" s="107"/>
      <c r="AH1793" s="104"/>
    </row>
    <row r="1794" spans="2:37">
      <c r="B1794" s="772" t="s">
        <v>1846</v>
      </c>
      <c r="C1794" s="376">
        <v>1</v>
      </c>
      <c r="D1794" s="771">
        <v>3.2</v>
      </c>
      <c r="E1794" s="104">
        <v>1.72E-2</v>
      </c>
      <c r="F1794" s="104"/>
      <c r="H1794" s="386">
        <v>1425</v>
      </c>
      <c r="I1794" s="510">
        <f t="shared" si="746"/>
        <v>1722</v>
      </c>
      <c r="J1794" s="53" t="str" cm="1">
        <f t="array" aca="1" ref="J1794" ca="1">INDIRECT("B" &amp; I1794)</f>
        <v>NIVEL 974 M4 6N AM 1425 12-05-2026</v>
      </c>
      <c r="K1794" s="511">
        <f t="shared" ca="1" si="747"/>
        <v>3.2</v>
      </c>
      <c r="L1794" s="508">
        <f t="shared" ca="1" si="748"/>
        <v>1.35E-2</v>
      </c>
      <c r="M1794" s="508">
        <f t="shared" ca="1" si="749"/>
        <v>0</v>
      </c>
      <c r="N1794" s="512">
        <f t="shared" ca="1" si="750"/>
        <v>0</v>
      </c>
      <c r="O1794" s="512">
        <f t="shared" ca="1" si="751"/>
        <v>1.2149999999999999E-2</v>
      </c>
      <c r="P1794" s="513">
        <f t="shared" ca="1" si="752"/>
        <v>0</v>
      </c>
      <c r="Q1794" s="514" t="str">
        <f t="shared" ca="1" si="753"/>
        <v>Dump</v>
      </c>
      <c r="R1794" s="515">
        <f t="shared" ca="1" si="754"/>
        <v>0.71111111111111114</v>
      </c>
      <c r="T1794" s="659"/>
      <c r="U1794" s="659">
        <v>8</v>
      </c>
      <c r="V1794" s="659"/>
      <c r="W1794" s="56"/>
      <c r="X1794" s="57"/>
      <c r="Y1794" s="57"/>
      <c r="Z1794" s="62"/>
      <c r="AA1794" s="109"/>
      <c r="AB1794" s="60"/>
      <c r="AC1794" s="60"/>
      <c r="AD1794" s="60"/>
      <c r="AE1794" s="60"/>
      <c r="AF1794" s="106"/>
      <c r="AG1794" s="107"/>
      <c r="AH1794" s="104"/>
    </row>
    <row r="1795" spans="2:37">
      <c r="B1795" s="772" t="s">
        <v>1847</v>
      </c>
      <c r="C1795" s="376">
        <v>1</v>
      </c>
      <c r="D1795" s="771">
        <v>3.2</v>
      </c>
      <c r="E1795" s="104">
        <v>1.52E-2</v>
      </c>
      <c r="F1795" s="104"/>
      <c r="H1795" s="386">
        <v>1426</v>
      </c>
      <c r="I1795" s="510">
        <f t="shared" si="746"/>
        <v>1723</v>
      </c>
      <c r="J1795" s="53" t="str" cm="1">
        <f t="array" aca="1" ref="J1795" ca="1">INDIRECT("B" &amp; I1795)</f>
        <v>NIVEL 974 M4 6N AM 1426 12-05-2026</v>
      </c>
      <c r="K1795" s="511">
        <f t="shared" ca="1" si="747"/>
        <v>3.2</v>
      </c>
      <c r="L1795" s="508">
        <f t="shared" ca="1" si="748"/>
        <v>2.5740000000000002E-2</v>
      </c>
      <c r="M1795" s="508">
        <f t="shared" ca="1" si="749"/>
        <v>0</v>
      </c>
      <c r="N1795" s="512">
        <f t="shared" ca="1" si="750"/>
        <v>0</v>
      </c>
      <c r="O1795" s="512">
        <f t="shared" ca="1" si="751"/>
        <v>2.3166000000000003E-2</v>
      </c>
      <c r="P1795" s="513">
        <f t="shared" ca="1" si="752"/>
        <v>0</v>
      </c>
      <c r="Q1795" s="514" t="str">
        <f t="shared" ca="1" si="753"/>
        <v>Dump</v>
      </c>
      <c r="R1795" s="515">
        <f t="shared" ca="1" si="754"/>
        <v>0.71111111111111114</v>
      </c>
      <c r="T1795" s="658"/>
      <c r="U1795" s="659">
        <v>9</v>
      </c>
      <c r="V1795" s="659"/>
      <c r="W1795" s="659"/>
      <c r="X1795" s="57"/>
      <c r="Y1795" s="57"/>
      <c r="Z1795" s="62"/>
      <c r="AA1795" s="59"/>
      <c r="AB1795" s="60"/>
      <c r="AC1795" s="60"/>
      <c r="AD1795" s="60"/>
      <c r="AE1795" s="60"/>
      <c r="AF1795" s="106"/>
      <c r="AG1795" s="107"/>
      <c r="AH1795" s="104"/>
    </row>
    <row r="1796" spans="2:37">
      <c r="B1796" s="772" t="s">
        <v>1848</v>
      </c>
      <c r="C1796" s="376">
        <v>1</v>
      </c>
      <c r="D1796" s="771">
        <v>3.2</v>
      </c>
      <c r="E1796" s="104">
        <v>1.06E-2</v>
      </c>
      <c r="F1796" s="104"/>
      <c r="H1796" s="386">
        <v>1427</v>
      </c>
      <c r="I1796" s="510">
        <f t="shared" si="746"/>
        <v>1724</v>
      </c>
      <c r="J1796" s="53" t="str" cm="1">
        <f t="array" aca="1" ref="J1796" ca="1">INDIRECT("B" &amp; I1796)</f>
        <v>NIVEL 974 M4 6N AM 1427 12-05-2026</v>
      </c>
      <c r="K1796" s="511">
        <f t="shared" ca="1" si="747"/>
        <v>3.2</v>
      </c>
      <c r="L1796" s="508">
        <f t="shared" ca="1" si="748"/>
        <v>1.404E-2</v>
      </c>
      <c r="M1796" s="508">
        <f t="shared" ca="1" si="749"/>
        <v>0</v>
      </c>
      <c r="N1796" s="512">
        <f t="shared" ca="1" si="750"/>
        <v>0</v>
      </c>
      <c r="O1796" s="512">
        <f t="shared" ca="1" si="751"/>
        <v>1.2636000000000001E-2</v>
      </c>
      <c r="P1796" s="513">
        <f t="shared" ca="1" si="752"/>
        <v>0</v>
      </c>
      <c r="Q1796" s="514" t="str">
        <f t="shared" ca="1" si="753"/>
        <v>Dump</v>
      </c>
      <c r="R1796" s="515">
        <f t="shared" ca="1" si="754"/>
        <v>0.71111111111111114</v>
      </c>
      <c r="T1796" s="658"/>
      <c r="U1796" s="659">
        <v>10</v>
      </c>
      <c r="V1796" s="659"/>
      <c r="W1796" s="659"/>
      <c r="X1796" s="57"/>
      <c r="Y1796" s="57"/>
      <c r="Z1796" s="62"/>
      <c r="AA1796" s="63"/>
      <c r="AB1796" s="60"/>
      <c r="AC1796" s="60"/>
      <c r="AD1796" s="60"/>
      <c r="AE1796" s="60"/>
      <c r="AF1796" s="106"/>
      <c r="AG1796" s="107"/>
      <c r="AH1796" s="104"/>
    </row>
    <row r="1797" spans="2:37" ht="15" thickBot="1">
      <c r="B1797" s="772" t="s">
        <v>1849</v>
      </c>
      <c r="C1797" s="376">
        <v>1</v>
      </c>
      <c r="D1797" s="771">
        <v>3.2</v>
      </c>
      <c r="E1797" s="104">
        <v>1.2E-2</v>
      </c>
      <c r="F1797" s="104"/>
      <c r="H1797" s="386">
        <v>1428</v>
      </c>
      <c r="I1797" s="510">
        <f t="shared" si="746"/>
        <v>1725</v>
      </c>
      <c r="J1797" s="53" t="str" cm="1">
        <f t="array" aca="1" ref="J1797" ca="1">INDIRECT("B" &amp; I1797)</f>
        <v>NIVEL 974 M4 6N AM 1428 12-05-2026</v>
      </c>
      <c r="K1797" s="511">
        <f t="shared" ca="1" si="747"/>
        <v>3.2</v>
      </c>
      <c r="L1797" s="508">
        <f t="shared" ca="1" si="748"/>
        <v>1.4579999999999999E-2</v>
      </c>
      <c r="M1797" s="508">
        <f t="shared" ca="1" si="749"/>
        <v>0</v>
      </c>
      <c r="N1797" s="512">
        <f t="shared" ca="1" si="750"/>
        <v>0</v>
      </c>
      <c r="O1797" s="512">
        <f t="shared" ca="1" si="751"/>
        <v>1.3122E-2</v>
      </c>
      <c r="P1797" s="513">
        <f t="shared" ca="1" si="752"/>
        <v>0</v>
      </c>
      <c r="Q1797" s="514" t="str">
        <f t="shared" ca="1" si="753"/>
        <v>Dump</v>
      </c>
      <c r="R1797" s="515">
        <f t="shared" ca="1" si="754"/>
        <v>0.71111111111111114</v>
      </c>
      <c r="T1797" s="658"/>
      <c r="U1797" s="659">
        <v>11</v>
      </c>
      <c r="V1797" s="659"/>
      <c r="W1797" s="659"/>
      <c r="X1797" s="57"/>
      <c r="Y1797" s="57"/>
      <c r="Z1797" s="62"/>
      <c r="AA1797" s="63"/>
      <c r="AB1797" s="60"/>
      <c r="AC1797" s="60"/>
      <c r="AD1797" s="60"/>
      <c r="AE1797" s="60"/>
      <c r="AF1797" s="106"/>
      <c r="AG1797" s="658"/>
      <c r="AH1797" s="658"/>
    </row>
    <row r="1798" spans="2:37" ht="15" thickBot="1">
      <c r="B1798" s="772" t="s">
        <v>1850</v>
      </c>
      <c r="C1798" s="376">
        <v>1</v>
      </c>
      <c r="D1798" s="771">
        <v>3.2</v>
      </c>
      <c r="E1798" s="104">
        <v>1.1900000000000001E-2</v>
      </c>
      <c r="F1798" s="104"/>
      <c r="H1798" s="386">
        <v>1429</v>
      </c>
      <c r="I1798" s="510">
        <f t="shared" si="746"/>
        <v>1726</v>
      </c>
      <c r="J1798" s="53" t="str" cm="1">
        <f t="array" aca="1" ref="J1798" ca="1">INDIRECT("B" &amp; I1798)</f>
        <v>NIVEL 974 M4 6N AM 1429 12-05-2026</v>
      </c>
      <c r="K1798" s="511">
        <f t="shared" ca="1" si="747"/>
        <v>3.2</v>
      </c>
      <c r="L1798" s="508">
        <f t="shared" ca="1" si="748"/>
        <v>1.4579999999999999E-2</v>
      </c>
      <c r="M1798" s="508">
        <f t="shared" ca="1" si="749"/>
        <v>0</v>
      </c>
      <c r="N1798" s="512">
        <f t="shared" ca="1" si="750"/>
        <v>0</v>
      </c>
      <c r="O1798" s="512">
        <f t="shared" ca="1" si="751"/>
        <v>1.3122E-2</v>
      </c>
      <c r="P1798" s="513">
        <f t="shared" ca="1" si="752"/>
        <v>0</v>
      </c>
      <c r="Q1798" s="514" t="str">
        <f t="shared" ca="1" si="753"/>
        <v>Dump</v>
      </c>
      <c r="R1798" s="515">
        <f t="shared" ca="1" si="754"/>
        <v>0.71111111111111114</v>
      </c>
      <c r="T1798" s="658"/>
      <c r="U1798" s="658"/>
      <c r="V1798" s="658"/>
      <c r="W1798" s="658"/>
      <c r="X1798" s="658"/>
      <c r="Y1798" s="658"/>
      <c r="Z1798" s="658"/>
      <c r="AA1798" s="64">
        <f>SUM(AA1787:AA1797)</f>
        <v>121.25</v>
      </c>
      <c r="AB1798" s="680">
        <f ca="1">+SUMPRODUCT(AA1787:AA1797,AB1787:AB1797)/AA1798</f>
        <v>1.2657874833474834E-2</v>
      </c>
      <c r="AC1798" s="66" t="e">
        <f ca="1">+SUMPRODUCT(Z1787:Z1797,AC1787:AC1797)/Z1798</f>
        <v>#DIV/0!</v>
      </c>
      <c r="AD1798" s="66">
        <f>+SUMPRODUCT(AA1787:AA1797,AD1787:AD1797)/AA1798</f>
        <v>0</v>
      </c>
      <c r="AE1798" s="67"/>
      <c r="AF1798" s="110">
        <v>0</v>
      </c>
      <c r="AG1798" s="658"/>
      <c r="AH1798" s="658"/>
    </row>
    <row r="1799" spans="2:37">
      <c r="B1799" s="772" t="s">
        <v>1851</v>
      </c>
      <c r="C1799" s="376">
        <v>1</v>
      </c>
      <c r="D1799" s="771">
        <v>3.2</v>
      </c>
      <c r="E1799" s="104">
        <v>8.9999999999999993E-3</v>
      </c>
      <c r="F1799" s="104"/>
      <c r="H1799" s="386">
        <v>1430</v>
      </c>
      <c r="I1799" s="510">
        <f t="shared" si="746"/>
        <v>1727</v>
      </c>
      <c r="J1799" s="53" t="str" cm="1">
        <f t="array" aca="1" ref="J1799" ca="1">INDIRECT("B" &amp; I1799)</f>
        <v>NIVEL 974 M4 6N AM 1430 12-05-2026</v>
      </c>
      <c r="K1799" s="511">
        <f t="shared" ca="1" si="747"/>
        <v>3.2</v>
      </c>
      <c r="L1799" s="508">
        <f t="shared" ca="1" si="748"/>
        <v>1.512E-2</v>
      </c>
      <c r="M1799" s="508">
        <f t="shared" ca="1" si="749"/>
        <v>0</v>
      </c>
      <c r="N1799" s="512">
        <f t="shared" ca="1" si="750"/>
        <v>0</v>
      </c>
      <c r="O1799" s="512">
        <f t="shared" ca="1" si="751"/>
        <v>1.3608E-2</v>
      </c>
      <c r="P1799" s="513">
        <f t="shared" ca="1" si="752"/>
        <v>0</v>
      </c>
      <c r="Q1799" s="514" t="str">
        <f t="shared" ca="1" si="753"/>
        <v>Dump</v>
      </c>
      <c r="R1799" s="515">
        <f t="shared" ca="1" si="754"/>
        <v>0.71111111111111114</v>
      </c>
      <c r="T1799" s="658"/>
      <c r="U1799" s="658"/>
      <c r="V1799" s="658"/>
      <c r="W1799" s="658"/>
      <c r="X1799" s="658"/>
      <c r="Y1799" s="658"/>
      <c r="Z1799" s="658"/>
      <c r="AA1799" s="658"/>
      <c r="AB1799" s="658"/>
      <c r="AC1799" s="658"/>
      <c r="AD1799" s="658"/>
      <c r="AE1799" s="658"/>
      <c r="AF1799" s="658"/>
      <c r="AG1799" s="658"/>
    </row>
    <row r="1800" spans="2:37" ht="28.8">
      <c r="B1800" s="772" t="s">
        <v>1852</v>
      </c>
      <c r="C1800" s="376">
        <v>1</v>
      </c>
      <c r="D1800" s="771">
        <v>3.2</v>
      </c>
      <c r="E1800" s="104">
        <v>1.1599999999999999E-2</v>
      </c>
      <c r="F1800" s="104"/>
      <c r="H1800" s="386">
        <v>1431</v>
      </c>
      <c r="I1800" s="510">
        <f t="shared" si="746"/>
        <v>1728</v>
      </c>
      <c r="J1800" s="53" t="str" cm="1">
        <f t="array" aca="1" ref="J1800" ca="1">INDIRECT("B" &amp; I1800)</f>
        <v>NIVEL 974 M4 6N AM 1431 12-05-2026</v>
      </c>
      <c r="K1800" s="511">
        <f t="shared" ca="1" si="747"/>
        <v>3.2</v>
      </c>
      <c r="L1800" s="508">
        <f t="shared" ca="1" si="748"/>
        <v>1.494E-2</v>
      </c>
      <c r="M1800" s="508">
        <f t="shared" ca="1" si="749"/>
        <v>0</v>
      </c>
      <c r="N1800" s="512">
        <f t="shared" ca="1" si="750"/>
        <v>0</v>
      </c>
      <c r="O1800" s="512">
        <f t="shared" ca="1" si="751"/>
        <v>1.3446E-2</v>
      </c>
      <c r="P1800" s="513">
        <f t="shared" ca="1" si="752"/>
        <v>0</v>
      </c>
      <c r="Q1800" s="514" t="str">
        <f t="shared" ca="1" si="753"/>
        <v>Dump</v>
      </c>
      <c r="R1800" s="515">
        <f t="shared" ca="1" si="754"/>
        <v>0.71111111111111114</v>
      </c>
      <c r="T1800" s="47" t="s">
        <v>48</v>
      </c>
      <c r="U1800" s="48" t="s">
        <v>49</v>
      </c>
      <c r="V1800" s="48" t="s">
        <v>50</v>
      </c>
      <c r="W1800" s="48" t="s">
        <v>51</v>
      </c>
      <c r="X1800" s="49" t="s">
        <v>52</v>
      </c>
      <c r="Y1800" s="49" t="s">
        <v>53</v>
      </c>
      <c r="Z1800" s="48" t="s">
        <v>54</v>
      </c>
      <c r="AA1800" s="50" t="s">
        <v>55</v>
      </c>
      <c r="AB1800" s="48" t="s">
        <v>56</v>
      </c>
      <c r="AC1800" s="51" t="s">
        <v>12</v>
      </c>
      <c r="AD1800" s="51" t="s">
        <v>295</v>
      </c>
      <c r="AE1800" s="48" t="s">
        <v>57</v>
      </c>
      <c r="AF1800" s="48" t="s">
        <v>66</v>
      </c>
      <c r="AG1800" s="48" t="s">
        <v>67</v>
      </c>
      <c r="AH1800" s="48" t="s">
        <v>68</v>
      </c>
    </row>
    <row r="1801" spans="2:37">
      <c r="B1801" s="772" t="s">
        <v>1853</v>
      </c>
      <c r="C1801" s="376">
        <v>1</v>
      </c>
      <c r="D1801" s="771">
        <v>3.2</v>
      </c>
      <c r="E1801" s="104">
        <v>1.37E-2</v>
      </c>
      <c r="F1801" s="104"/>
      <c r="H1801" s="386">
        <v>1432</v>
      </c>
      <c r="I1801" s="510">
        <f t="shared" si="746"/>
        <v>1729</v>
      </c>
      <c r="J1801" s="53" t="str" cm="1">
        <f t="array" aca="1" ref="J1801" ca="1">INDIRECT("B" &amp; I1801)</f>
        <v>NIVEL 974 M4 6N AM 1432 12-05-2026</v>
      </c>
      <c r="K1801" s="511">
        <f t="shared" ca="1" si="747"/>
        <v>3.2</v>
      </c>
      <c r="L1801" s="508">
        <f t="shared" ca="1" si="748"/>
        <v>2.034E-2</v>
      </c>
      <c r="M1801" s="508">
        <f t="shared" ca="1" si="749"/>
        <v>0</v>
      </c>
      <c r="N1801" s="512">
        <f t="shared" ca="1" si="750"/>
        <v>0</v>
      </c>
      <c r="O1801" s="512">
        <f t="shared" ca="1" si="751"/>
        <v>1.8305999999999999E-2</v>
      </c>
      <c r="P1801" s="513">
        <f t="shared" ca="1" si="752"/>
        <v>0</v>
      </c>
      <c r="Q1801" s="514" t="str">
        <f t="shared" ca="1" si="753"/>
        <v>Dump</v>
      </c>
      <c r="R1801" s="515">
        <f t="shared" ca="1" si="754"/>
        <v>0.71111111111111114</v>
      </c>
      <c r="T1801" s="681">
        <v>50065</v>
      </c>
      <c r="U1801" s="56">
        <v>1</v>
      </c>
      <c r="V1801" s="56">
        <v>298013</v>
      </c>
      <c r="W1801" s="56" t="s">
        <v>78</v>
      </c>
      <c r="X1801" s="57">
        <v>46161</v>
      </c>
      <c r="Y1801" s="57">
        <v>46162</v>
      </c>
      <c r="Z1801" s="58">
        <v>0.61597222222222225</v>
      </c>
      <c r="AA1801" s="59">
        <v>31.32</v>
      </c>
      <c r="AB1801" s="60">
        <f ca="1">+O2046</f>
        <v>1.3377461538461539E-2</v>
      </c>
      <c r="AC1801" s="60">
        <f ca="1">+N2046</f>
        <v>0</v>
      </c>
      <c r="AD1801" s="60" t="s">
        <v>319</v>
      </c>
      <c r="AE1801" s="60" t="str">
        <f>+I2032</f>
        <v>EN069</v>
      </c>
      <c r="AF1801" s="106"/>
      <c r="AG1801" s="107">
        <f ca="1">+AF1812-AB1812</f>
        <v>-1.1911658278322006E-2</v>
      </c>
      <c r="AH1801" s="104">
        <f ca="1">+(AF1812-AB1812)/AB1812</f>
        <v>-1</v>
      </c>
    </row>
    <row r="1802" spans="2:37">
      <c r="B1802" s="772" t="s">
        <v>1854</v>
      </c>
      <c r="C1802" s="376">
        <v>1</v>
      </c>
      <c r="D1802" s="771">
        <v>3.2</v>
      </c>
      <c r="E1802" s="104">
        <v>1.3899999999999999E-2</v>
      </c>
      <c r="F1802" s="104"/>
      <c r="H1802" s="386">
        <v>1433</v>
      </c>
      <c r="I1802" s="510">
        <f t="shared" si="746"/>
        <v>1730</v>
      </c>
      <c r="J1802" s="53" t="str" cm="1">
        <f t="array" aca="1" ref="J1802" ca="1">INDIRECT("B" &amp; I1802)</f>
        <v>NIVEL 974 M4 6N AM 1433 12-05-2026</v>
      </c>
      <c r="K1802" s="511">
        <f t="shared" ca="1" si="747"/>
        <v>3.2</v>
      </c>
      <c r="L1802" s="508">
        <f t="shared" ca="1" si="748"/>
        <v>1.485E-2</v>
      </c>
      <c r="M1802" s="508">
        <f t="shared" ca="1" si="749"/>
        <v>0</v>
      </c>
      <c r="N1802" s="512">
        <f t="shared" ca="1" si="750"/>
        <v>0</v>
      </c>
      <c r="O1802" s="512">
        <f t="shared" ca="1" si="751"/>
        <v>1.3365E-2</v>
      </c>
      <c r="P1802" s="513">
        <f t="shared" ca="1" si="752"/>
        <v>0</v>
      </c>
      <c r="Q1802" s="514" t="str">
        <f t="shared" ca="1" si="753"/>
        <v>Dump</v>
      </c>
      <c r="R1802" s="515">
        <f t="shared" ca="1" si="754"/>
        <v>0.71111111111111114</v>
      </c>
      <c r="T1802" s="413" t="s">
        <v>225</v>
      </c>
      <c r="U1802" s="56">
        <v>2</v>
      </c>
      <c r="V1802" s="56">
        <v>298017</v>
      </c>
      <c r="W1802" s="56" t="s">
        <v>79</v>
      </c>
      <c r="X1802" s="57">
        <v>46162</v>
      </c>
      <c r="Y1802" s="57">
        <v>46162</v>
      </c>
      <c r="Z1802" s="58">
        <v>0.64166666666666672</v>
      </c>
      <c r="AA1802" s="59">
        <v>33.64</v>
      </c>
      <c r="AB1802" s="60">
        <f ca="1">+O2078</f>
        <v>1.3104000000000003E-2</v>
      </c>
      <c r="AC1802" s="60">
        <f ca="1">+N2078</f>
        <v>0</v>
      </c>
      <c r="AD1802" s="60" t="s">
        <v>319</v>
      </c>
      <c r="AE1802" s="60" t="str">
        <f>+I2068</f>
        <v>EN071</v>
      </c>
      <c r="AF1802" s="106"/>
      <c r="AG1802" s="107"/>
      <c r="AH1802" s="104"/>
    </row>
    <row r="1803" spans="2:37">
      <c r="B1803" s="772" t="s">
        <v>1855</v>
      </c>
      <c r="C1803" s="376">
        <v>1</v>
      </c>
      <c r="D1803" s="771">
        <v>3.2</v>
      </c>
      <c r="E1803" s="104">
        <v>2.0899999999999998E-2</v>
      </c>
      <c r="F1803" s="104"/>
      <c r="H1803" s="386"/>
      <c r="I1803"/>
      <c r="J1803"/>
      <c r="K1803" s="519">
        <f ca="1">SUM(K1778:K1802)</f>
        <v>80.000000000000028</v>
      </c>
      <c r="L1803" s="516">
        <f ca="1">+SUMPRODUCT(L1778:L1802,K1778:K1802)/K1803</f>
        <v>1.4885999999999996E-2</v>
      </c>
      <c r="M1803" s="516">
        <f ca="1">+SUMPRODUCT(M1778:M1802,K1778:K1802)/K1803</f>
        <v>0</v>
      </c>
      <c r="N1803" s="69">
        <f ca="1">+SUMPRODUCT(N1778:N1802,K1778:K1802)/K1803</f>
        <v>0</v>
      </c>
      <c r="O1803" s="552">
        <f ca="1">+SUMPRODUCT(O1778:O1802,K1778:K1802)/K1803</f>
        <v>1.3397399999999997E-2</v>
      </c>
      <c r="P1803" s="69">
        <f ca="1">+SUMPRODUCT(P1778:P1802,K1778:K1802)/K1803</f>
        <v>0</v>
      </c>
      <c r="Q1803"/>
      <c r="R1803"/>
      <c r="T1803" s="676"/>
      <c r="U1803" s="56">
        <v>3</v>
      </c>
      <c r="V1803" s="56">
        <v>298029</v>
      </c>
      <c r="W1803" s="56" t="s">
        <v>79</v>
      </c>
      <c r="X1803" s="57">
        <v>46163</v>
      </c>
      <c r="Y1803" s="57">
        <v>46164</v>
      </c>
      <c r="Z1803" s="58">
        <v>0.46250000000000002</v>
      </c>
      <c r="AA1803" s="59">
        <v>30.83</v>
      </c>
      <c r="AB1803" s="60">
        <f ca="1">+O2108</f>
        <v>1.0343076923076918E-2</v>
      </c>
      <c r="AC1803" s="60">
        <f ca="1">+N2108</f>
        <v>0</v>
      </c>
      <c r="AD1803" s="60" t="s">
        <v>319</v>
      </c>
      <c r="AE1803" s="60" t="str">
        <f>+I2081</f>
        <v>EN072</v>
      </c>
      <c r="AF1803" s="106"/>
      <c r="AG1803" s="107"/>
      <c r="AH1803" s="104"/>
    </row>
    <row r="1804" spans="2:37">
      <c r="B1804" s="772" t="s">
        <v>1856</v>
      </c>
      <c r="C1804" s="376">
        <v>1</v>
      </c>
      <c r="D1804" s="771">
        <v>3.2</v>
      </c>
      <c r="E1804" s="104">
        <v>1.5800000000000002E-2</v>
      </c>
      <c r="F1804" s="104"/>
      <c r="H1804" s="656"/>
      <c r="I1804"/>
      <c r="J1804"/>
      <c r="K1804" s="551" t="s">
        <v>59</v>
      </c>
      <c r="L1804" s="550">
        <f ca="1">+L1803/0.9</f>
        <v>1.6539999999999996E-2</v>
      </c>
      <c r="M1804" s="518">
        <f ca="1">+M1803/0.9</f>
        <v>0</v>
      </c>
      <c r="N1804"/>
      <c r="O1804"/>
      <c r="P1804"/>
      <c r="Q1804"/>
      <c r="R1804"/>
      <c r="T1804" s="676"/>
      <c r="U1804" s="56">
        <v>4</v>
      </c>
      <c r="V1804" s="56">
        <v>298035</v>
      </c>
      <c r="W1804" s="56" t="s">
        <v>247</v>
      </c>
      <c r="X1804" s="57">
        <v>46163</v>
      </c>
      <c r="Y1804" s="57">
        <v>46164</v>
      </c>
      <c r="Z1804" s="58">
        <v>0.51597222222222228</v>
      </c>
      <c r="AA1804" s="59">
        <v>31.34</v>
      </c>
      <c r="AB1804" s="60">
        <f ca="1">+O2130</f>
        <v>1.0709999999999999E-2</v>
      </c>
      <c r="AC1804" s="60">
        <f ca="1">+N2130</f>
        <v>0</v>
      </c>
      <c r="AD1804" s="60" t="s">
        <v>319</v>
      </c>
      <c r="AE1804" s="60" t="str">
        <f>+I2111</f>
        <v>EN073</v>
      </c>
      <c r="AF1804" s="106"/>
      <c r="AG1804" s="107"/>
      <c r="AH1804" s="104"/>
    </row>
    <row r="1805" spans="2:37">
      <c r="B1805" s="772" t="s">
        <v>1857</v>
      </c>
      <c r="C1805" s="376">
        <v>1</v>
      </c>
      <c r="D1805" s="771">
        <v>3.2</v>
      </c>
      <c r="E1805" s="104">
        <v>1.2500000000000001E-2</v>
      </c>
      <c r="F1805" s="104"/>
      <c r="I1805" s="524"/>
      <c r="R1805" s="524"/>
      <c r="T1805" s="676"/>
      <c r="U1805" s="676">
        <v>5</v>
      </c>
      <c r="V1805" s="56"/>
      <c r="W1805" s="56"/>
      <c r="X1805" s="57"/>
      <c r="Y1805" s="57"/>
      <c r="Z1805" s="58"/>
      <c r="AA1805" s="59"/>
      <c r="AB1805" s="60"/>
      <c r="AC1805" s="60"/>
      <c r="AD1805" s="60"/>
      <c r="AE1805" s="60"/>
      <c r="AF1805" s="106"/>
      <c r="AG1805" s="107"/>
      <c r="AH1805" s="104"/>
    </row>
    <row r="1806" spans="2:37" ht="28.8">
      <c r="B1806" s="772" t="s">
        <v>1858</v>
      </c>
      <c r="C1806" s="376">
        <v>1</v>
      </c>
      <c r="D1806" s="771">
        <v>3.2</v>
      </c>
      <c r="E1806" s="104">
        <v>1.7299999999999999E-2</v>
      </c>
      <c r="F1806" s="104"/>
      <c r="H1806" s="385"/>
      <c r="I1806" s="547" t="s">
        <v>623</v>
      </c>
      <c r="J1806" s="77" t="s">
        <v>63</v>
      </c>
      <c r="K1806" s="507" t="s">
        <v>44</v>
      </c>
      <c r="L1806" s="549" t="s">
        <v>297</v>
      </c>
      <c r="M1806" s="508" t="s">
        <v>292</v>
      </c>
      <c r="N1806" s="545" t="s">
        <v>46</v>
      </c>
      <c r="O1806" s="549" t="s">
        <v>293</v>
      </c>
      <c r="P1806" s="508" t="s">
        <v>294</v>
      </c>
      <c r="Q1806"/>
      <c r="R1806"/>
      <c r="T1806" s="676"/>
      <c r="U1806" s="676">
        <v>6</v>
      </c>
      <c r="V1806" s="676"/>
      <c r="W1806" s="56"/>
      <c r="X1806" s="57"/>
      <c r="Y1806" s="57"/>
      <c r="Z1806" s="58"/>
      <c r="AA1806" s="59"/>
      <c r="AB1806" s="60"/>
      <c r="AC1806" s="60"/>
      <c r="AD1806" s="60"/>
      <c r="AE1806" s="60"/>
      <c r="AF1806" s="106"/>
      <c r="AG1806" s="107"/>
      <c r="AH1806" s="104"/>
    </row>
    <row r="1807" spans="2:37" ht="15" thickBot="1">
      <c r="B1807" s="772" t="s">
        <v>1859</v>
      </c>
      <c r="C1807" s="376">
        <v>1</v>
      </c>
      <c r="D1807" s="771">
        <v>3.2</v>
      </c>
      <c r="E1807" s="104">
        <v>1.37E-2</v>
      </c>
      <c r="F1807" s="104"/>
      <c r="H1807" s="386">
        <v>1434</v>
      </c>
      <c r="I1807" s="510">
        <f>IF(H1807="",
   IFERROR(MATCH("**", B:B, 0), ""),
   IFERROR(MATCH("* "&amp;H1807&amp;" *", B:B, 0), "")
)</f>
        <v>1731</v>
      </c>
      <c r="J1807" s="53" t="str" cm="1">
        <f t="array" aca="1" ref="J1807" ca="1">INDIRECT("B" &amp; I1807)</f>
        <v>NIVEL 974 M4 7S AM 1434 12-05-2026</v>
      </c>
      <c r="K1807" s="511">
        <f ca="1">INDEX(D:D, MATCH(J1807, $B:$B, 0))</f>
        <v>3.2</v>
      </c>
      <c r="L1807" s="508">
        <f ca="1">INDEX(E:E, MATCH($J1807, $B:$B, 0))*0.9</f>
        <v>1.3860000000000001E-2</v>
      </c>
      <c r="M1807" s="508">
        <f ca="1">INDEX(F:F, MATCH($J1807, $B:$B, 0))*0.9</f>
        <v>0</v>
      </c>
      <c r="N1807" s="512">
        <f ca="1">INDEX(G:G, MATCH($J$578, $B:$B, 0))</f>
        <v>0</v>
      </c>
      <c r="O1807" s="512">
        <f ca="1">+IF(L1807=0,N1807*0.9,L1807*0.9)</f>
        <v>1.2474000000000001E-2</v>
      </c>
      <c r="P1807" s="513">
        <f ca="1">+M1807*0.9</f>
        <v>0</v>
      </c>
      <c r="Q1807" s="514" t="str">
        <f t="shared" ref="Q1807:Q1819" ca="1" si="755">+IF(L1807=0,"-","Dump")</f>
        <v>Dump</v>
      </c>
      <c r="R1807" s="515">
        <f t="shared" ref="R1807:R1819" ca="1" si="756">+K1807/4.5</f>
        <v>0.71111111111111114</v>
      </c>
      <c r="T1807" s="676"/>
      <c r="U1807" s="676">
        <v>7</v>
      </c>
      <c r="V1807" s="676"/>
      <c r="W1807" s="56"/>
      <c r="X1807" s="57"/>
      <c r="Y1807" s="57"/>
      <c r="Z1807" s="58"/>
      <c r="AA1807" s="109"/>
      <c r="AB1807" s="60"/>
      <c r="AC1807" s="60"/>
      <c r="AD1807" s="60"/>
      <c r="AE1807" s="60"/>
      <c r="AF1807" s="106"/>
      <c r="AG1807" s="107"/>
      <c r="AH1807" s="104"/>
    </row>
    <row r="1808" spans="2:37">
      <c r="B1808" s="772" t="s">
        <v>1860</v>
      </c>
      <c r="C1808" s="376">
        <v>1</v>
      </c>
      <c r="D1808" s="771">
        <v>3.2</v>
      </c>
      <c r="E1808" s="104">
        <v>1.2999999999999999E-2</v>
      </c>
      <c r="F1808" s="104"/>
      <c r="H1808" s="386">
        <v>1435</v>
      </c>
      <c r="I1808" s="510">
        <f t="shared" ref="I1808:I1819" si="757">IF(H1808="",
   IFERROR(MATCH("**", B:B, 0), ""),
   IFERROR(MATCH("* "&amp;H1808&amp;" *", B:B, 0), "")
)</f>
        <v>1732</v>
      </c>
      <c r="J1808" s="53" t="str" cm="1">
        <f t="array" aca="1" ref="J1808" ca="1">INDIRECT("B" &amp; I1808)</f>
        <v>NIVEL 974 M4 7S AM 1435 12-05-2026</v>
      </c>
      <c r="K1808" s="511">
        <f t="shared" ref="K1808:K1819" ca="1" si="758">INDEX(D:D, MATCH(J1808, $B:$B, 0))</f>
        <v>3.2</v>
      </c>
      <c r="L1808" s="508">
        <f t="shared" ref="L1808:L1819" ca="1" si="759">INDEX(E:E, MATCH($J1808, $B:$B, 0))*0.9</f>
        <v>1.341E-2</v>
      </c>
      <c r="M1808" s="508">
        <f t="shared" ref="M1808:M1819" ca="1" si="760">INDEX(F:F, MATCH($J1808, $B:$B, 0))*0.9</f>
        <v>0</v>
      </c>
      <c r="N1808" s="512">
        <f t="shared" ref="N1808:N1819" ca="1" si="761">INDEX(G:G, MATCH($J$578, $B:$B, 0))</f>
        <v>0</v>
      </c>
      <c r="O1808" s="512">
        <f t="shared" ref="O1808:O1819" ca="1" si="762">+IF(L1808=0,N1808*0.9,L1808*0.9)</f>
        <v>1.2069E-2</v>
      </c>
      <c r="P1808" s="513">
        <f t="shared" ref="P1808:P1819" ca="1" si="763">+M1808*0.9</f>
        <v>0</v>
      </c>
      <c r="Q1808" s="514" t="str">
        <f t="shared" ca="1" si="755"/>
        <v>Dump</v>
      </c>
      <c r="R1808" s="515">
        <f t="shared" ca="1" si="756"/>
        <v>0.71111111111111114</v>
      </c>
      <c r="T1808" s="676"/>
      <c r="U1808" s="676">
        <v>8</v>
      </c>
      <c r="V1808" s="676"/>
      <c r="W1808" s="56"/>
      <c r="X1808" s="57"/>
      <c r="Y1808" s="57"/>
      <c r="Z1808" s="62"/>
      <c r="AA1808" s="109"/>
      <c r="AB1808" s="60"/>
      <c r="AC1808" s="60"/>
      <c r="AD1808" s="60"/>
      <c r="AE1808" s="60"/>
      <c r="AF1808" s="106"/>
      <c r="AG1808" s="107"/>
      <c r="AH1808" s="104"/>
      <c r="AJ1808" s="95" t="str">
        <f>+I1806</f>
        <v>EN057</v>
      </c>
      <c r="AK1808" s="96" t="s">
        <v>62</v>
      </c>
    </row>
    <row r="1809" spans="2:38" ht="15" thickBot="1">
      <c r="B1809" s="772" t="s">
        <v>1861</v>
      </c>
      <c r="C1809" s="376">
        <v>1</v>
      </c>
      <c r="D1809" s="771">
        <v>3.2</v>
      </c>
      <c r="E1809" s="104">
        <v>1.35E-2</v>
      </c>
      <c r="F1809" s="104"/>
      <c r="H1809" s="386">
        <v>1436</v>
      </c>
      <c r="I1809" s="510">
        <f t="shared" si="757"/>
        <v>1733</v>
      </c>
      <c r="J1809" s="53" t="str" cm="1">
        <f t="array" aca="1" ref="J1809" ca="1">INDIRECT("B" &amp; I1809)</f>
        <v>NIVEL 974 M4 7S AM 1436 12-05-2026</v>
      </c>
      <c r="K1809" s="511">
        <f t="shared" ca="1" si="758"/>
        <v>3.2</v>
      </c>
      <c r="L1809" s="508">
        <f t="shared" ca="1" si="759"/>
        <v>1.2959999999999999E-2</v>
      </c>
      <c r="M1809" s="508">
        <f t="shared" ca="1" si="760"/>
        <v>0</v>
      </c>
      <c r="N1809" s="512">
        <f t="shared" ca="1" si="761"/>
        <v>0</v>
      </c>
      <c r="O1809" s="512">
        <f t="shared" ca="1" si="762"/>
        <v>1.1663999999999999E-2</v>
      </c>
      <c r="P1809" s="513">
        <f t="shared" ca="1" si="763"/>
        <v>0</v>
      </c>
      <c r="Q1809" s="514" t="str">
        <f t="shared" ca="1" si="755"/>
        <v>Dump</v>
      </c>
      <c r="R1809" s="515">
        <f t="shared" ca="1" si="756"/>
        <v>0.71111111111111114</v>
      </c>
      <c r="T1809" s="674"/>
      <c r="U1809" s="676">
        <v>9</v>
      </c>
      <c r="V1809" s="676"/>
      <c r="W1809" s="676"/>
      <c r="X1809" s="57"/>
      <c r="Y1809" s="57"/>
      <c r="Z1809" s="62"/>
      <c r="AA1809" s="59"/>
      <c r="AB1809" s="60"/>
      <c r="AC1809" s="60"/>
      <c r="AD1809" s="60"/>
      <c r="AE1809" s="60"/>
      <c r="AF1809" s="106"/>
      <c r="AG1809" s="107"/>
      <c r="AH1809" s="104"/>
      <c r="AJ1809" s="520">
        <f ca="1">+K1820-SUMIF(AE:AE, AJ1808, AA:AA)</f>
        <v>11.280000000000001</v>
      </c>
      <c r="AK1809" s="521">
        <f ca="1">O1820</f>
        <v>1.0854000000000003E-2</v>
      </c>
      <c r="AL1809" s="102">
        <f ca="1">COUNTIF(AE:AE, AJ1808)</f>
        <v>1</v>
      </c>
    </row>
    <row r="1810" spans="2:38" ht="15" thickBot="1">
      <c r="B1810" s="772" t="s">
        <v>1862</v>
      </c>
      <c r="C1810" s="376">
        <v>1</v>
      </c>
      <c r="D1810" s="771">
        <v>3.2</v>
      </c>
      <c r="E1810" s="104">
        <v>1.09E-2</v>
      </c>
      <c r="F1810" s="104"/>
      <c r="H1810" s="386">
        <v>1437</v>
      </c>
      <c r="I1810" s="510">
        <f t="shared" si="757"/>
        <v>1734</v>
      </c>
      <c r="J1810" s="53" t="str" cm="1">
        <f t="array" aca="1" ref="J1810" ca="1">INDIRECT("B" &amp; I1810)</f>
        <v>NIVEL 974 M4 7S AM 1437 12-05-2026</v>
      </c>
      <c r="K1810" s="511">
        <f t="shared" ca="1" si="758"/>
        <v>3.2</v>
      </c>
      <c r="L1810" s="508">
        <f t="shared" ca="1" si="759"/>
        <v>1.0530000000000001E-2</v>
      </c>
      <c r="M1810" s="508">
        <f t="shared" ca="1" si="760"/>
        <v>0</v>
      </c>
      <c r="N1810" s="512">
        <f t="shared" ca="1" si="761"/>
        <v>0</v>
      </c>
      <c r="O1810" s="512">
        <f t="shared" ca="1" si="762"/>
        <v>9.477000000000001E-3</v>
      </c>
      <c r="P1810" s="513">
        <f t="shared" ca="1" si="763"/>
        <v>0</v>
      </c>
      <c r="Q1810" s="514" t="str">
        <f t="shared" ca="1" si="755"/>
        <v>Dump</v>
      </c>
      <c r="R1810" s="515">
        <f t="shared" ca="1" si="756"/>
        <v>0.71111111111111114</v>
      </c>
      <c r="T1810" s="674"/>
      <c r="U1810" s="676">
        <v>10</v>
      </c>
      <c r="V1810" s="676"/>
      <c r="W1810" s="676"/>
      <c r="X1810" s="57"/>
      <c r="Y1810" s="57"/>
      <c r="Z1810" s="62"/>
      <c r="AA1810" s="63"/>
      <c r="AB1810" s="60"/>
      <c r="AC1810" s="60"/>
      <c r="AD1810" s="60"/>
      <c r="AE1810" s="60"/>
      <c r="AF1810" s="106"/>
      <c r="AG1810" s="107"/>
      <c r="AH1810" s="104"/>
      <c r="AJ1810" s="105" t="s">
        <v>83</v>
      </c>
      <c r="AK1810" s="101"/>
    </row>
    <row r="1811" spans="2:38" ht="15" thickBot="1">
      <c r="B1811" s="772" t="s">
        <v>1863</v>
      </c>
      <c r="C1811" s="376">
        <v>1</v>
      </c>
      <c r="D1811" s="771">
        <v>3.2</v>
      </c>
      <c r="E1811" s="104">
        <v>1.2200000000000001E-2</v>
      </c>
      <c r="F1811" s="104"/>
      <c r="H1811" s="386">
        <v>1438</v>
      </c>
      <c r="I1811" s="510">
        <f t="shared" si="757"/>
        <v>1735</v>
      </c>
      <c r="J1811" s="53" t="str" cm="1">
        <f t="array" aca="1" ref="J1811" ca="1">INDIRECT("B" &amp; I1811)</f>
        <v>NIVEL 974 M4 7S AM 1438 12-05-2026</v>
      </c>
      <c r="K1811" s="511">
        <f t="shared" ca="1" si="758"/>
        <v>3.2</v>
      </c>
      <c r="L1811" s="508">
        <f t="shared" ca="1" si="759"/>
        <v>1.3860000000000001E-2</v>
      </c>
      <c r="M1811" s="508">
        <f t="shared" ca="1" si="760"/>
        <v>0</v>
      </c>
      <c r="N1811" s="512">
        <f t="shared" ca="1" si="761"/>
        <v>0</v>
      </c>
      <c r="O1811" s="512">
        <f t="shared" ca="1" si="762"/>
        <v>1.2474000000000001E-2</v>
      </c>
      <c r="P1811" s="513">
        <f t="shared" ca="1" si="763"/>
        <v>0</v>
      </c>
      <c r="Q1811" s="514" t="str">
        <f t="shared" ca="1" si="755"/>
        <v>Dump</v>
      </c>
      <c r="R1811" s="515">
        <f t="shared" ca="1" si="756"/>
        <v>0.71111111111111114</v>
      </c>
      <c r="T1811" s="674"/>
      <c r="U1811" s="676">
        <v>11</v>
      </c>
      <c r="V1811" s="676"/>
      <c r="W1811" s="676"/>
      <c r="X1811" s="57"/>
      <c r="Y1811" s="57"/>
      <c r="Z1811" s="62"/>
      <c r="AA1811" s="63"/>
      <c r="AB1811" s="60"/>
      <c r="AC1811" s="60"/>
      <c r="AD1811" s="60"/>
      <c r="AE1811" s="60"/>
      <c r="AF1811" s="106"/>
      <c r="AG1811" s="674"/>
      <c r="AH1811" s="674"/>
    </row>
    <row r="1812" spans="2:38" ht="15" thickBot="1">
      <c r="B1812" s="772" t="s">
        <v>1864</v>
      </c>
      <c r="C1812" s="376">
        <v>1</v>
      </c>
      <c r="D1812" s="771">
        <v>3.2</v>
      </c>
      <c r="E1812" s="104">
        <v>1.7100000000000001E-2</v>
      </c>
      <c r="F1812" s="104"/>
      <c r="H1812" s="386">
        <v>1439</v>
      </c>
      <c r="I1812" s="510">
        <f t="shared" si="757"/>
        <v>1736</v>
      </c>
      <c r="J1812" s="53" t="str" cm="1">
        <f t="array" aca="1" ref="J1812" ca="1">INDIRECT("B" &amp; I1812)</f>
        <v>NIVEL 974 M4 7S AM 1439 12-05-2026</v>
      </c>
      <c r="K1812" s="511">
        <f t="shared" ca="1" si="758"/>
        <v>3.2</v>
      </c>
      <c r="L1812" s="508">
        <f t="shared" ca="1" si="759"/>
        <v>9.7200000000000012E-3</v>
      </c>
      <c r="M1812" s="508">
        <f t="shared" ca="1" si="760"/>
        <v>0</v>
      </c>
      <c r="N1812" s="512">
        <f t="shared" ca="1" si="761"/>
        <v>0</v>
      </c>
      <c r="O1812" s="512">
        <f t="shared" ca="1" si="762"/>
        <v>8.7480000000000006E-3</v>
      </c>
      <c r="P1812" s="513">
        <f t="shared" ca="1" si="763"/>
        <v>0</v>
      </c>
      <c r="Q1812" s="514" t="str">
        <f t="shared" ca="1" si="755"/>
        <v>Dump</v>
      </c>
      <c r="R1812" s="515">
        <f t="shared" ca="1" si="756"/>
        <v>0.71111111111111114</v>
      </c>
      <c r="T1812" s="674"/>
      <c r="U1812" s="674"/>
      <c r="V1812" s="674"/>
      <c r="W1812" s="674"/>
      <c r="X1812" s="674"/>
      <c r="Y1812" s="674"/>
      <c r="Z1812" s="674"/>
      <c r="AA1812" s="64">
        <f>SUM(AA1801:AA1811)</f>
        <v>127.13000000000001</v>
      </c>
      <c r="AB1812" s="680">
        <f ca="1">+SUMPRODUCT(AA1801:AA1811,AB1801:AB1811)/AA1812</f>
        <v>1.1911658278322006E-2</v>
      </c>
      <c r="AC1812" s="66" t="e">
        <f ca="1">+SUMPRODUCT(Z1801:Z1811,AC1801:AC1811)/Z1812</f>
        <v>#DIV/0!</v>
      </c>
      <c r="AD1812" s="66">
        <f>+SUMPRODUCT(AA1801:AA1811,AD1801:AD1811)/AA1812</f>
        <v>0</v>
      </c>
      <c r="AE1812" s="67"/>
      <c r="AF1812" s="110">
        <v>0</v>
      </c>
      <c r="AG1812" s="674"/>
      <c r="AH1812" s="674"/>
    </row>
    <row r="1813" spans="2:38">
      <c r="B1813" s="772" t="s">
        <v>1865</v>
      </c>
      <c r="C1813" s="376">
        <v>1</v>
      </c>
      <c r="D1813" s="771">
        <v>3.2</v>
      </c>
      <c r="E1813" s="104">
        <v>1.14E-2</v>
      </c>
      <c r="F1813" s="104"/>
      <c r="H1813" s="386">
        <v>1440</v>
      </c>
      <c r="I1813" s="510">
        <f t="shared" si="757"/>
        <v>1737</v>
      </c>
      <c r="J1813" s="53" t="str" cm="1">
        <f t="array" aca="1" ref="J1813" ca="1">INDIRECT("B" &amp; I1813)</f>
        <v>NIVEL 974 M4 7S AM 1440 12-05-2026</v>
      </c>
      <c r="K1813" s="511">
        <f t="shared" ca="1" si="758"/>
        <v>3.2</v>
      </c>
      <c r="L1813" s="508">
        <f t="shared" ca="1" si="759"/>
        <v>1.242E-2</v>
      </c>
      <c r="M1813" s="508">
        <f t="shared" ca="1" si="760"/>
        <v>0</v>
      </c>
      <c r="N1813" s="512">
        <f t="shared" ca="1" si="761"/>
        <v>0</v>
      </c>
      <c r="O1813" s="512">
        <f t="shared" ca="1" si="762"/>
        <v>1.1178E-2</v>
      </c>
      <c r="P1813" s="513">
        <f t="shared" ca="1" si="763"/>
        <v>0</v>
      </c>
      <c r="Q1813" s="514" t="str">
        <f t="shared" ca="1" si="755"/>
        <v>Dump</v>
      </c>
      <c r="R1813" s="515">
        <f t="shared" ca="1" si="756"/>
        <v>0.71111111111111114</v>
      </c>
      <c r="T1813" s="674"/>
      <c r="U1813" s="674"/>
      <c r="V1813" s="674"/>
      <c r="W1813" s="674"/>
      <c r="X1813" s="674"/>
      <c r="Y1813" s="674"/>
      <c r="Z1813" s="674"/>
      <c r="AA1813" s="674"/>
      <c r="AB1813" s="674"/>
      <c r="AC1813" s="674"/>
      <c r="AD1813" s="674"/>
      <c r="AE1813" s="674"/>
      <c r="AF1813" s="674"/>
      <c r="AG1813" s="674"/>
    </row>
    <row r="1814" spans="2:38" ht="28.8">
      <c r="B1814" s="772" t="s">
        <v>1866</v>
      </c>
      <c r="C1814" s="376">
        <v>1</v>
      </c>
      <c r="D1814" s="771">
        <v>3.2</v>
      </c>
      <c r="E1814" s="104">
        <v>1.0500000000000001E-2</v>
      </c>
      <c r="F1814" s="104"/>
      <c r="H1814" s="386">
        <v>1441</v>
      </c>
      <c r="I1814" s="510">
        <f t="shared" si="757"/>
        <v>1738</v>
      </c>
      <c r="J1814" s="53" t="str" cm="1">
        <f t="array" aca="1" ref="J1814" ca="1">INDIRECT("B" &amp; I1814)</f>
        <v>NIVEL 974 M4 7S AM 1441 12-05-2026</v>
      </c>
      <c r="K1814" s="511">
        <f t="shared" ca="1" si="758"/>
        <v>3.2</v>
      </c>
      <c r="L1814" s="508">
        <f t="shared" ca="1" si="759"/>
        <v>9.0899999999999991E-3</v>
      </c>
      <c r="M1814" s="508">
        <f t="shared" ca="1" si="760"/>
        <v>0</v>
      </c>
      <c r="N1814" s="512">
        <f t="shared" ca="1" si="761"/>
        <v>0</v>
      </c>
      <c r="O1814" s="512">
        <f t="shared" ca="1" si="762"/>
        <v>8.180999999999999E-3</v>
      </c>
      <c r="P1814" s="513">
        <f t="shared" ca="1" si="763"/>
        <v>0</v>
      </c>
      <c r="Q1814" s="514" t="str">
        <f t="shared" ca="1" si="755"/>
        <v>Dump</v>
      </c>
      <c r="R1814" s="515">
        <f t="shared" ca="1" si="756"/>
        <v>0.71111111111111114</v>
      </c>
      <c r="T1814" s="47" t="s">
        <v>48</v>
      </c>
      <c r="U1814" s="48" t="s">
        <v>49</v>
      </c>
      <c r="V1814" s="48" t="s">
        <v>50</v>
      </c>
      <c r="W1814" s="48" t="s">
        <v>51</v>
      </c>
      <c r="X1814" s="49" t="s">
        <v>52</v>
      </c>
      <c r="Y1814" s="49" t="s">
        <v>53</v>
      </c>
      <c r="Z1814" s="48" t="s">
        <v>54</v>
      </c>
      <c r="AA1814" s="50" t="s">
        <v>55</v>
      </c>
      <c r="AB1814" s="48" t="s">
        <v>56</v>
      </c>
      <c r="AC1814" s="51" t="s">
        <v>12</v>
      </c>
      <c r="AD1814" s="51" t="s">
        <v>295</v>
      </c>
      <c r="AE1814" s="48" t="s">
        <v>57</v>
      </c>
      <c r="AF1814" s="48" t="s">
        <v>66</v>
      </c>
      <c r="AG1814" s="48" t="s">
        <v>67</v>
      </c>
      <c r="AH1814" s="48" t="s">
        <v>68</v>
      </c>
    </row>
    <row r="1815" spans="2:38">
      <c r="B1815" s="772" t="s">
        <v>1867</v>
      </c>
      <c r="C1815" s="376">
        <v>1</v>
      </c>
      <c r="D1815" s="771">
        <v>3.2</v>
      </c>
      <c r="E1815" s="104">
        <v>1.32E-2</v>
      </c>
      <c r="F1815" s="104"/>
      <c r="H1815" s="386">
        <v>1442</v>
      </c>
      <c r="I1815" s="510">
        <f t="shared" si="757"/>
        <v>1739</v>
      </c>
      <c r="J1815" s="53" t="str" cm="1">
        <f t="array" aca="1" ref="J1815" ca="1">INDIRECT("B" &amp; I1815)</f>
        <v>NIVEL 974 M4 7S AM 1442 12-05-2026</v>
      </c>
      <c r="K1815" s="511">
        <f t="shared" ca="1" si="758"/>
        <v>3.2</v>
      </c>
      <c r="L1815" s="508">
        <f t="shared" ca="1" si="759"/>
        <v>1.0530000000000001E-2</v>
      </c>
      <c r="M1815" s="508">
        <f t="shared" ca="1" si="760"/>
        <v>0</v>
      </c>
      <c r="N1815" s="512">
        <f t="shared" ca="1" si="761"/>
        <v>0</v>
      </c>
      <c r="O1815" s="512">
        <f t="shared" ca="1" si="762"/>
        <v>9.477000000000001E-3</v>
      </c>
      <c r="P1815" s="513">
        <f t="shared" ca="1" si="763"/>
        <v>0</v>
      </c>
      <c r="Q1815" s="514" t="str">
        <f t="shared" ca="1" si="755"/>
        <v>Dump</v>
      </c>
      <c r="R1815" s="515">
        <f t="shared" ca="1" si="756"/>
        <v>0.71111111111111114</v>
      </c>
      <c r="T1815" s="681">
        <v>50077</v>
      </c>
      <c r="U1815" s="56">
        <v>1</v>
      </c>
      <c r="V1815" s="56">
        <v>298071</v>
      </c>
      <c r="W1815" s="56" t="s">
        <v>79</v>
      </c>
      <c r="X1815" s="57">
        <v>46167</v>
      </c>
      <c r="Y1815" s="57">
        <v>46168</v>
      </c>
      <c r="Z1815" s="58">
        <v>0.47499999999999998</v>
      </c>
      <c r="AA1815" s="59">
        <v>33.479999999999997</v>
      </c>
      <c r="AB1815" s="60">
        <f ca="1">+O2184</f>
        <v>1.2267818181818178E-2</v>
      </c>
      <c r="AC1815" s="60">
        <f ca="1">+N2184</f>
        <v>0</v>
      </c>
      <c r="AD1815" s="60" t="s">
        <v>319</v>
      </c>
      <c r="AE1815" s="60" t="str">
        <f>+I2161</f>
        <v>EN075</v>
      </c>
      <c r="AF1815" s="106"/>
      <c r="AG1815" s="107">
        <f ca="1">+AF1826-AB1826</f>
        <v>-1.2089331987616204E-2</v>
      </c>
      <c r="AH1815" s="104">
        <f ca="1">+(AF1826-AB1826)/AB1826</f>
        <v>-1</v>
      </c>
    </row>
    <row r="1816" spans="2:38">
      <c r="B1816" s="772" t="s">
        <v>1868</v>
      </c>
      <c r="C1816" s="376">
        <v>1</v>
      </c>
      <c r="D1816" s="771">
        <v>3.2</v>
      </c>
      <c r="E1816" s="104">
        <v>1.5100000000000001E-2</v>
      </c>
      <c r="F1816" s="104"/>
      <c r="H1816" s="386">
        <v>1443</v>
      </c>
      <c r="I1816" s="510">
        <f t="shared" si="757"/>
        <v>1740</v>
      </c>
      <c r="J1816" s="53" t="str" cm="1">
        <f t="array" aca="1" ref="J1816" ca="1">INDIRECT("B" &amp; I1816)</f>
        <v>NIVEL 974 M4 7S AM 1443 12-05-2026</v>
      </c>
      <c r="K1816" s="511">
        <f t="shared" ca="1" si="758"/>
        <v>3.2</v>
      </c>
      <c r="L1816" s="508">
        <f t="shared" ca="1" si="759"/>
        <v>1.179E-2</v>
      </c>
      <c r="M1816" s="508">
        <f t="shared" ca="1" si="760"/>
        <v>0</v>
      </c>
      <c r="N1816" s="512">
        <f t="shared" ca="1" si="761"/>
        <v>0</v>
      </c>
      <c r="O1816" s="512">
        <f t="shared" ca="1" si="762"/>
        <v>1.0611000000000001E-2</v>
      </c>
      <c r="P1816" s="513">
        <f t="shared" ca="1" si="763"/>
        <v>0</v>
      </c>
      <c r="Q1816" s="514" t="str">
        <f t="shared" ca="1" si="755"/>
        <v>Dump</v>
      </c>
      <c r="R1816" s="515">
        <f t="shared" ca="1" si="756"/>
        <v>0.71111111111111114</v>
      </c>
      <c r="T1816" s="413" t="s">
        <v>225</v>
      </c>
      <c r="U1816" s="56">
        <v>2</v>
      </c>
      <c r="V1816" s="56">
        <v>298089</v>
      </c>
      <c r="W1816" s="56" t="s">
        <v>79</v>
      </c>
      <c r="X1816" s="57">
        <v>46168</v>
      </c>
      <c r="Y1816" s="57">
        <v>46169</v>
      </c>
      <c r="Z1816" s="58">
        <v>0.41805555555555557</v>
      </c>
      <c r="AA1816" s="59">
        <v>32.68</v>
      </c>
      <c r="AB1816" s="60">
        <f ca="1">+O2222</f>
        <v>1.2515759599332221E-2</v>
      </c>
      <c r="AC1816" s="60">
        <f ca="1">+N2222</f>
        <v>0</v>
      </c>
      <c r="AD1816" s="60" t="s">
        <v>319</v>
      </c>
      <c r="AE1816" s="60" t="str">
        <f>+I2205</f>
        <v>EN077</v>
      </c>
      <c r="AF1816" s="106"/>
      <c r="AG1816" s="107"/>
      <c r="AH1816" s="104"/>
    </row>
    <row r="1817" spans="2:38">
      <c r="B1817" s="772" t="s">
        <v>1869</v>
      </c>
      <c r="C1817" s="376">
        <v>1</v>
      </c>
      <c r="D1817" s="771">
        <v>3.2</v>
      </c>
      <c r="E1817" s="104">
        <v>2.8199999999999999E-2</v>
      </c>
      <c r="F1817" s="104"/>
      <c r="H1817" s="386">
        <v>1444</v>
      </c>
      <c r="I1817" s="510">
        <f t="shared" si="757"/>
        <v>1741</v>
      </c>
      <c r="J1817" s="53" t="str" cm="1">
        <f t="array" aca="1" ref="J1817" ca="1">INDIRECT("B" &amp; I1817)</f>
        <v>NIVEL 974 M4 7S L30 AM 1444 12-05-2026</v>
      </c>
      <c r="K1817" s="511">
        <f t="shared" ca="1" si="758"/>
        <v>3.2</v>
      </c>
      <c r="L1817" s="508">
        <f t="shared" ca="1" si="759"/>
        <v>1.2959999999999999E-2</v>
      </c>
      <c r="M1817" s="508">
        <f t="shared" ca="1" si="760"/>
        <v>0</v>
      </c>
      <c r="N1817" s="512">
        <f t="shared" ca="1" si="761"/>
        <v>0</v>
      </c>
      <c r="O1817" s="512">
        <f t="shared" ca="1" si="762"/>
        <v>1.1663999999999999E-2</v>
      </c>
      <c r="P1817" s="513">
        <f t="shared" ca="1" si="763"/>
        <v>0</v>
      </c>
      <c r="Q1817" s="514" t="str">
        <f t="shared" ca="1" si="755"/>
        <v>Dump</v>
      </c>
      <c r="R1817" s="515">
        <f t="shared" ca="1" si="756"/>
        <v>0.71111111111111114</v>
      </c>
      <c r="T1817" s="676"/>
      <c r="U1817" s="56">
        <v>3</v>
      </c>
      <c r="V1817" s="56">
        <v>298095</v>
      </c>
      <c r="W1817" s="56" t="s">
        <v>60</v>
      </c>
      <c r="X1817" s="57">
        <v>46168</v>
      </c>
      <c r="Y1817" s="57">
        <v>46169</v>
      </c>
      <c r="Z1817" s="58">
        <v>0.47708333333333336</v>
      </c>
      <c r="AA1817" s="59">
        <v>30.8</v>
      </c>
      <c r="AB1817" s="60">
        <f ca="1">+O2236</f>
        <v>1.2368700000000005E-2</v>
      </c>
      <c r="AC1817" s="60">
        <f ca="1">+N2236</f>
        <v>0</v>
      </c>
      <c r="AD1817" s="60" t="s">
        <v>319</v>
      </c>
      <c r="AE1817" s="60" t="str">
        <f>+I2225</f>
        <v>EN078</v>
      </c>
      <c r="AF1817" s="106"/>
      <c r="AG1817" s="107"/>
      <c r="AH1817" s="104"/>
    </row>
    <row r="1818" spans="2:38">
      <c r="B1818" s="772" t="s">
        <v>1870</v>
      </c>
      <c r="C1818" s="376">
        <v>1</v>
      </c>
      <c r="D1818" s="771">
        <v>3.2</v>
      </c>
      <c r="E1818" s="104">
        <v>1.6199999999999999E-2</v>
      </c>
      <c r="F1818" s="104"/>
      <c r="H1818" s="386">
        <v>1445</v>
      </c>
      <c r="I1818" s="510">
        <f t="shared" si="757"/>
        <v>1742</v>
      </c>
      <c r="J1818" s="53" t="str" cm="1">
        <f t="array" aca="1" ref="J1818" ca="1">INDIRECT("B" &amp; I1818)</f>
        <v>NIVEL 974 M4 7S L30 AM 1445 12-05-2026</v>
      </c>
      <c r="K1818" s="511">
        <f t="shared" ca="1" si="758"/>
        <v>3.2</v>
      </c>
      <c r="L1818" s="508">
        <f t="shared" ca="1" si="759"/>
        <v>1.1429999999999999E-2</v>
      </c>
      <c r="M1818" s="508">
        <f t="shared" ca="1" si="760"/>
        <v>0</v>
      </c>
      <c r="N1818" s="512">
        <f t="shared" ca="1" si="761"/>
        <v>0</v>
      </c>
      <c r="O1818" s="512">
        <f t="shared" ca="1" si="762"/>
        <v>1.0286999999999999E-2</v>
      </c>
      <c r="P1818" s="513">
        <f t="shared" ca="1" si="763"/>
        <v>0</v>
      </c>
      <c r="Q1818" s="514" t="str">
        <f t="shared" ca="1" si="755"/>
        <v>Dump</v>
      </c>
      <c r="R1818" s="515">
        <f t="shared" ca="1" si="756"/>
        <v>0.71111111111111114</v>
      </c>
      <c r="T1818" s="676"/>
      <c r="U1818" s="56">
        <v>4</v>
      </c>
      <c r="V1818" s="56">
        <v>298108</v>
      </c>
      <c r="W1818" s="56" t="s">
        <v>78</v>
      </c>
      <c r="X1818" s="57">
        <v>46169</v>
      </c>
      <c r="Y1818" s="57">
        <v>46169</v>
      </c>
      <c r="Z1818" s="58">
        <v>0.69166666666666665</v>
      </c>
      <c r="AA1818" s="59">
        <v>29.54</v>
      </c>
      <c r="AB1818" s="60">
        <f ca="1">+O2250</f>
        <v>1.1124000000000002E-2</v>
      </c>
      <c r="AC1818" s="60">
        <f ca="1">+N2250</f>
        <v>0</v>
      </c>
      <c r="AD1818" s="60" t="s">
        <v>319</v>
      </c>
      <c r="AE1818" s="60" t="str">
        <f>+I2239</f>
        <v>EN079</v>
      </c>
      <c r="AF1818" s="106"/>
      <c r="AG1818" s="107"/>
      <c r="AH1818" s="104"/>
    </row>
    <row r="1819" spans="2:38">
      <c r="B1819" s="772" t="s">
        <v>1871</v>
      </c>
      <c r="C1819" s="376">
        <v>1</v>
      </c>
      <c r="D1819" s="771">
        <v>3.2</v>
      </c>
      <c r="E1819" s="104">
        <v>2.01E-2</v>
      </c>
      <c r="F1819" s="104"/>
      <c r="H1819" s="386">
        <v>1446</v>
      </c>
      <c r="I1819" s="510">
        <f t="shared" si="757"/>
        <v>1743</v>
      </c>
      <c r="J1819" s="53" t="str" cm="1">
        <f t="array" aca="1" ref="J1819" ca="1">INDIRECT("B" &amp; I1819)</f>
        <v>NIVEL 974 M4 7S L30 AM 1446 12-05-2026</v>
      </c>
      <c r="K1819" s="511">
        <f t="shared" ca="1" si="758"/>
        <v>3.2</v>
      </c>
      <c r="L1819" s="508">
        <f t="shared" ca="1" si="759"/>
        <v>1.4220000000000002E-2</v>
      </c>
      <c r="M1819" s="508">
        <f t="shared" ca="1" si="760"/>
        <v>0</v>
      </c>
      <c r="N1819" s="512">
        <f t="shared" ca="1" si="761"/>
        <v>0</v>
      </c>
      <c r="O1819" s="512">
        <f t="shared" ca="1" si="762"/>
        <v>1.2798000000000002E-2</v>
      </c>
      <c r="P1819" s="513">
        <f t="shared" ca="1" si="763"/>
        <v>0</v>
      </c>
      <c r="Q1819" s="514" t="str">
        <f t="shared" ca="1" si="755"/>
        <v>Dump</v>
      </c>
      <c r="R1819" s="515">
        <f t="shared" ca="1" si="756"/>
        <v>0.71111111111111114</v>
      </c>
      <c r="T1819" s="676"/>
      <c r="U1819" s="676">
        <v>5</v>
      </c>
      <c r="V1819" s="56"/>
      <c r="W1819" s="56"/>
      <c r="X1819" s="57"/>
      <c r="Y1819" s="57"/>
      <c r="Z1819" s="58"/>
      <c r="AA1819" s="59"/>
      <c r="AB1819" s="60"/>
      <c r="AC1819" s="60"/>
      <c r="AD1819" s="60"/>
      <c r="AE1819" s="60"/>
      <c r="AF1819" s="106"/>
      <c r="AG1819" s="107"/>
      <c r="AH1819" s="104"/>
    </row>
    <row r="1820" spans="2:38">
      <c r="B1820" s="772" t="s">
        <v>1872</v>
      </c>
      <c r="C1820" s="376">
        <v>1</v>
      </c>
      <c r="D1820" s="771">
        <v>3.2</v>
      </c>
      <c r="E1820" s="104">
        <v>1.6799999999999999E-2</v>
      </c>
      <c r="F1820" s="104"/>
      <c r="H1820" s="386"/>
      <c r="I1820"/>
      <c r="J1820"/>
      <c r="K1820" s="519">
        <f ca="1">SUM(K1807:K1819)</f>
        <v>41.6</v>
      </c>
      <c r="L1820" s="516">
        <f ca="1">+SUMPRODUCT(L1807:L1819,K1807:K1819)/K1820</f>
        <v>1.206E-2</v>
      </c>
      <c r="M1820" s="516">
        <f ca="1">+SUMPRODUCT(M1807:M1819,K1807:K1819)/K1820</f>
        <v>0</v>
      </c>
      <c r="N1820" s="69">
        <f ca="1">+SUMPRODUCT(N1807:N1819,K1807:K1819)/K1820</f>
        <v>0</v>
      </c>
      <c r="O1820" s="552">
        <f ca="1">+SUMPRODUCT(O1807:O1819,K1807:K1819)/K1820</f>
        <v>1.0854000000000003E-2</v>
      </c>
      <c r="P1820" s="69">
        <f ca="1">+SUMPRODUCT(P1807:P1819,K1807:K1819)/K1820</f>
        <v>0</v>
      </c>
      <c r="Q1820"/>
      <c r="R1820"/>
      <c r="T1820" s="676"/>
      <c r="U1820" s="676">
        <v>6</v>
      </c>
      <c r="V1820" s="676"/>
      <c r="W1820" s="56"/>
      <c r="X1820" s="57"/>
      <c r="Y1820" s="57"/>
      <c r="Z1820" s="58"/>
      <c r="AA1820" s="59"/>
      <c r="AB1820" s="60"/>
      <c r="AC1820" s="60"/>
      <c r="AD1820" s="60"/>
      <c r="AE1820" s="60"/>
      <c r="AF1820" s="106"/>
      <c r="AG1820" s="107"/>
      <c r="AH1820" s="104"/>
    </row>
    <row r="1821" spans="2:38">
      <c r="B1821" s="772" t="s">
        <v>1873</v>
      </c>
      <c r="C1821" s="376">
        <v>1</v>
      </c>
      <c r="D1821" s="771">
        <v>3.2</v>
      </c>
      <c r="E1821" s="104">
        <v>1.7100000000000001E-2</v>
      </c>
      <c r="F1821" s="104"/>
      <c r="H1821" s="656"/>
      <c r="I1821"/>
      <c r="J1821"/>
      <c r="K1821" s="551" t="s">
        <v>59</v>
      </c>
      <c r="L1821" s="550">
        <f ca="1">+L1820/0.9</f>
        <v>1.3399999999999999E-2</v>
      </c>
      <c r="M1821" s="518">
        <f ca="1">+M1820/0.9</f>
        <v>0</v>
      </c>
      <c r="N1821"/>
      <c r="O1821"/>
      <c r="P1821"/>
      <c r="Q1821"/>
      <c r="R1821"/>
      <c r="T1821" s="676"/>
      <c r="U1821" s="676">
        <v>7</v>
      </c>
      <c r="V1821" s="676"/>
      <c r="W1821" s="56"/>
      <c r="X1821" s="57"/>
      <c r="Y1821" s="57"/>
      <c r="Z1821" s="58"/>
      <c r="AA1821" s="109"/>
      <c r="AB1821" s="60"/>
      <c r="AC1821" s="60"/>
      <c r="AD1821" s="60"/>
      <c r="AE1821" s="60"/>
      <c r="AF1821" s="106"/>
      <c r="AG1821" s="107"/>
      <c r="AH1821" s="104"/>
    </row>
    <row r="1822" spans="2:38" ht="15" thickBot="1">
      <c r="B1822" s="772" t="s">
        <v>1874</v>
      </c>
      <c r="C1822" s="376">
        <v>1</v>
      </c>
      <c r="D1822" s="771">
        <v>3.2</v>
      </c>
      <c r="E1822" s="104">
        <v>1.5900000000000001E-2</v>
      </c>
      <c r="F1822" s="104"/>
      <c r="I1822" s="524"/>
      <c r="R1822" s="524"/>
      <c r="T1822" s="676"/>
      <c r="U1822" s="676">
        <v>8</v>
      </c>
      <c r="V1822" s="676"/>
      <c r="W1822" s="56"/>
      <c r="X1822" s="57"/>
      <c r="Y1822" s="57"/>
      <c r="Z1822" s="62"/>
      <c r="AA1822" s="109"/>
      <c r="AB1822" s="60"/>
      <c r="AC1822" s="60"/>
      <c r="AD1822" s="60"/>
      <c r="AE1822" s="60"/>
      <c r="AF1822" s="106"/>
      <c r="AG1822" s="107"/>
      <c r="AH1822" s="104"/>
    </row>
    <row r="1823" spans="2:38" ht="28.8">
      <c r="B1823" s="772" t="s">
        <v>1875</v>
      </c>
      <c r="C1823" s="376">
        <v>1</v>
      </c>
      <c r="D1823" s="771">
        <v>3.2</v>
      </c>
      <c r="E1823" s="104">
        <v>1.44E-2</v>
      </c>
      <c r="F1823" s="104"/>
      <c r="H1823" s="385"/>
      <c r="I1823" s="547" t="s">
        <v>627</v>
      </c>
      <c r="J1823" s="77" t="s">
        <v>63</v>
      </c>
      <c r="K1823" s="507" t="s">
        <v>44</v>
      </c>
      <c r="L1823" s="549" t="s">
        <v>297</v>
      </c>
      <c r="M1823" s="508" t="s">
        <v>292</v>
      </c>
      <c r="N1823" s="545" t="s">
        <v>46</v>
      </c>
      <c r="O1823" s="549" t="s">
        <v>293</v>
      </c>
      <c r="P1823" s="508" t="s">
        <v>294</v>
      </c>
      <c r="Q1823"/>
      <c r="R1823"/>
      <c r="T1823" s="674"/>
      <c r="U1823" s="676">
        <v>9</v>
      </c>
      <c r="V1823" s="676"/>
      <c r="W1823" s="676"/>
      <c r="X1823" s="57"/>
      <c r="Y1823" s="57"/>
      <c r="Z1823" s="62"/>
      <c r="AA1823" s="59"/>
      <c r="AB1823" s="60"/>
      <c r="AC1823" s="60"/>
      <c r="AD1823" s="60"/>
      <c r="AE1823" s="60"/>
      <c r="AF1823" s="106"/>
      <c r="AG1823" s="107"/>
      <c r="AH1823" s="104"/>
      <c r="AJ1823" s="95" t="str">
        <f>+I1823</f>
        <v>EN058</v>
      </c>
      <c r="AK1823" s="96" t="s">
        <v>62</v>
      </c>
    </row>
    <row r="1824" spans="2:38" ht="15" thickBot="1">
      <c r="B1824" s="772" t="s">
        <v>1876</v>
      </c>
      <c r="C1824" s="376">
        <v>1</v>
      </c>
      <c r="D1824" s="771">
        <v>3.2</v>
      </c>
      <c r="E1824" s="104">
        <v>1.55E-2</v>
      </c>
      <c r="F1824" s="104"/>
      <c r="H1824" s="677">
        <v>1447</v>
      </c>
      <c r="I1824" s="510">
        <f>IF(H1824="",
   IFERROR(MATCH("**", B:B, 0), ""),
   IFERROR(MATCH("* "&amp;H1824&amp;" *", B:B, 0), "")
)</f>
        <v>1744</v>
      </c>
      <c r="J1824" s="53" t="str" cm="1">
        <f t="array" aca="1" ref="J1824" ca="1">INDIRECT("B" &amp; I1824)</f>
        <v>NIVEL 974 M4 6N AM 1447 13-05-2026</v>
      </c>
      <c r="K1824" s="511">
        <f ca="1">INDEX(D:D, MATCH(J1824, $B:$B, 0))</f>
        <v>3.2</v>
      </c>
      <c r="L1824" s="508">
        <f ca="1">INDEX(E:E, MATCH($J1824, $B:$B, 0))*0.9</f>
        <v>1.4579999999999999E-2</v>
      </c>
      <c r="M1824" s="508">
        <f ca="1">INDEX(F:F, MATCH($J1824, $B:$B, 0))*0.9</f>
        <v>1.3950000000000001E-2</v>
      </c>
      <c r="N1824" s="512">
        <f ca="1">INDEX(G:G, MATCH($J$578, $B:$B, 0))</f>
        <v>0</v>
      </c>
      <c r="O1824" s="512">
        <f ca="1">+IF(L1824=0,N1824*0.9,L1824*0.9)</f>
        <v>1.3122E-2</v>
      </c>
      <c r="P1824" s="513">
        <f ca="1">+M1824*0.9</f>
        <v>1.2555E-2</v>
      </c>
      <c r="Q1824" s="514" t="str">
        <f t="shared" ref="Q1824:Q1839" ca="1" si="764">+IF(L1824=0,"-","Dump")</f>
        <v>Dump</v>
      </c>
      <c r="R1824" s="515">
        <f t="shared" ref="R1824:R1839" ca="1" si="765">+K1824/4.5</f>
        <v>0.71111111111111114</v>
      </c>
      <c r="T1824" s="674"/>
      <c r="U1824" s="676">
        <v>10</v>
      </c>
      <c r="V1824" s="676"/>
      <c r="W1824" s="676"/>
      <c r="X1824" s="57"/>
      <c r="Y1824" s="57"/>
      <c r="Z1824" s="62"/>
      <c r="AA1824" s="63"/>
      <c r="AB1824" s="60"/>
      <c r="AC1824" s="60"/>
      <c r="AD1824" s="60"/>
      <c r="AE1824" s="60"/>
      <c r="AF1824" s="106"/>
      <c r="AG1824" s="107"/>
      <c r="AH1824" s="104"/>
      <c r="AJ1824" s="520">
        <f ca="1">+K1840-SUMIF(AE:AE, AJ1823, AA:AA)</f>
        <v>-8.0699999999999861</v>
      </c>
      <c r="AK1824" s="521">
        <f ca="1">O1840</f>
        <v>1.3476374999999999E-2</v>
      </c>
      <c r="AL1824" s="102">
        <f ca="1">COUNTIF(AE:AE, AJ1823)</f>
        <v>2</v>
      </c>
    </row>
    <row r="1825" spans="2:37" ht="15" thickBot="1">
      <c r="B1825" s="772" t="s">
        <v>1877</v>
      </c>
      <c r="C1825" s="376">
        <v>1</v>
      </c>
      <c r="D1825" s="771">
        <v>3.2</v>
      </c>
      <c r="E1825" s="104">
        <v>1.9300000000000001E-2</v>
      </c>
      <c r="F1825" s="104"/>
      <c r="H1825" s="677">
        <v>1448</v>
      </c>
      <c r="I1825" s="510">
        <f t="shared" ref="I1825:I1839" si="766">IF(H1825="",
   IFERROR(MATCH("**", B:B, 0), ""),
   IFERROR(MATCH("* "&amp;H1825&amp;" *", B:B, 0), "")
)</f>
        <v>1745</v>
      </c>
      <c r="J1825" s="53" t="str" cm="1">
        <f t="array" aca="1" ref="J1825" ca="1">INDIRECT("B" &amp; I1825)</f>
        <v>NIVEL 974 M4 6N AM 1448 13-05-2026</v>
      </c>
      <c r="K1825" s="511">
        <f t="shared" ref="K1825:K1839" ca="1" si="767">INDEX(D:D, MATCH(J1825, $B:$B, 0))</f>
        <v>3.2</v>
      </c>
      <c r="L1825" s="508">
        <f t="shared" ref="L1825:L1839" ca="1" si="768">INDEX(E:E, MATCH($J1825, $B:$B, 0))*0.9</f>
        <v>1.8450000000000001E-2</v>
      </c>
      <c r="M1825" s="508">
        <f t="shared" ref="M1825:M1839" ca="1" si="769">INDEX(F:F, MATCH($J1825, $B:$B, 0))*0.9</f>
        <v>1.3950000000000001E-2</v>
      </c>
      <c r="N1825" s="512">
        <f t="shared" ref="N1825:N1839" ca="1" si="770">INDEX(G:G, MATCH($J$578, $B:$B, 0))</f>
        <v>0</v>
      </c>
      <c r="O1825" s="512">
        <f t="shared" ref="O1825:O1839" ca="1" si="771">+IF(L1825=0,N1825*0.9,L1825*0.9)</f>
        <v>1.6605000000000002E-2</v>
      </c>
      <c r="P1825" s="513">
        <f t="shared" ref="P1825:P1839" ca="1" si="772">+M1825*0.9</f>
        <v>1.2555E-2</v>
      </c>
      <c r="Q1825" s="514" t="str">
        <f t="shared" ca="1" si="764"/>
        <v>Dump</v>
      </c>
      <c r="R1825" s="515">
        <f t="shared" ca="1" si="765"/>
        <v>0.71111111111111114</v>
      </c>
      <c r="T1825" s="674"/>
      <c r="U1825" s="676">
        <v>11</v>
      </c>
      <c r="V1825" s="676"/>
      <c r="W1825" s="676"/>
      <c r="X1825" s="57"/>
      <c r="Y1825" s="57"/>
      <c r="Z1825" s="62"/>
      <c r="AA1825" s="63"/>
      <c r="AB1825" s="60"/>
      <c r="AC1825" s="60"/>
      <c r="AD1825" s="60"/>
      <c r="AE1825" s="60"/>
      <c r="AF1825" s="106"/>
      <c r="AG1825" s="674"/>
      <c r="AH1825" s="674"/>
      <c r="AJ1825" s="105" t="s">
        <v>83</v>
      </c>
      <c r="AK1825" s="101"/>
    </row>
    <row r="1826" spans="2:37" ht="15" thickBot="1">
      <c r="B1826" s="772" t="s">
        <v>1878</v>
      </c>
      <c r="C1826" s="376">
        <v>1</v>
      </c>
      <c r="D1826" s="771">
        <v>3.2</v>
      </c>
      <c r="E1826" s="104">
        <v>1.6400000000000001E-2</v>
      </c>
      <c r="F1826" s="104"/>
      <c r="H1826" s="677">
        <v>1449</v>
      </c>
      <c r="I1826" s="510">
        <f t="shared" ref="I1826:I1829" si="773">IF(H1826="",
   IFERROR(MATCH("**", B:B, 0), ""),
   IFERROR(MATCH("* "&amp;H1826&amp;" *", B:B, 0), "")
)</f>
        <v>1746</v>
      </c>
      <c r="J1826" s="53" t="str" cm="1">
        <f t="array" aca="1" ref="J1826" ca="1">INDIRECT("B" &amp; I1826)</f>
        <v>NIVEL 974 M4 6N AM 1449 13-05-2026</v>
      </c>
      <c r="K1826" s="511">
        <f t="shared" ref="K1826:K1829" ca="1" si="774">INDEX(D:D, MATCH(J1826, $B:$B, 0))</f>
        <v>3.2</v>
      </c>
      <c r="L1826" s="508">
        <f t="shared" ref="L1826:L1829" ca="1" si="775">INDEX(E:E, MATCH($J1826, $B:$B, 0))*0.9</f>
        <v>1.584E-2</v>
      </c>
      <c r="M1826" s="508">
        <f t="shared" ref="M1826:M1829" ca="1" si="776">INDEX(F:F, MATCH($J1826, $B:$B, 0))*0.9</f>
        <v>1.3950000000000001E-2</v>
      </c>
      <c r="N1826" s="512">
        <f t="shared" ref="N1826:N1829" ca="1" si="777">INDEX(G:G, MATCH($J$578, $B:$B, 0))</f>
        <v>0</v>
      </c>
      <c r="O1826" s="512">
        <f t="shared" ref="O1826:O1829" ca="1" si="778">+IF(L1826=0,N1826*0.9,L1826*0.9)</f>
        <v>1.4256E-2</v>
      </c>
      <c r="P1826" s="513">
        <f t="shared" ref="P1826:P1829" ca="1" si="779">+M1826*0.9</f>
        <v>1.2555E-2</v>
      </c>
      <c r="Q1826" s="514" t="str">
        <f t="shared" ref="Q1826:Q1829" ca="1" si="780">+IF(L1826=0,"-","Dump")</f>
        <v>Dump</v>
      </c>
      <c r="R1826" s="515">
        <f t="shared" ref="R1826:R1829" ca="1" si="781">+K1826/4.5</f>
        <v>0.71111111111111114</v>
      </c>
      <c r="T1826" s="674"/>
      <c r="U1826" s="674"/>
      <c r="V1826" s="674"/>
      <c r="W1826" s="674"/>
      <c r="X1826" s="674"/>
      <c r="Y1826" s="674"/>
      <c r="Z1826" s="674"/>
      <c r="AA1826" s="64">
        <f>SUM(AA1815:AA1825)</f>
        <v>126.5</v>
      </c>
      <c r="AB1826" s="680">
        <f ca="1">+SUMPRODUCT(AA1815:AA1825,AB1815:AB1825)/AA1826</f>
        <v>1.2089331987616204E-2</v>
      </c>
      <c r="AC1826" s="66" t="e">
        <f ca="1">+SUMPRODUCT(Z1815:Z1825,AC1815:AC1825)/Z1826</f>
        <v>#DIV/0!</v>
      </c>
      <c r="AD1826" s="66">
        <f>+SUMPRODUCT(AA1815:AA1825,AD1815:AD1825)/AA1826</f>
        <v>0</v>
      </c>
      <c r="AE1826" s="67"/>
      <c r="AF1826" s="110">
        <v>0</v>
      </c>
      <c r="AG1826" s="674"/>
      <c r="AH1826" s="674"/>
    </row>
    <row r="1827" spans="2:37">
      <c r="B1827" s="772" t="s">
        <v>1879</v>
      </c>
      <c r="C1827" s="376">
        <v>1</v>
      </c>
      <c r="D1827" s="771">
        <v>3.2</v>
      </c>
      <c r="E1827" s="104">
        <v>1.4200000000000001E-2</v>
      </c>
      <c r="F1827" s="104"/>
      <c r="H1827" s="677">
        <v>1450</v>
      </c>
      <c r="I1827" s="510">
        <f t="shared" si="773"/>
        <v>1747</v>
      </c>
      <c r="J1827" s="53" t="str" cm="1">
        <f t="array" aca="1" ref="J1827" ca="1">INDIRECT("B" &amp; I1827)</f>
        <v>NIVEL 974 M4 6N AM 1450 13-05-2026</v>
      </c>
      <c r="K1827" s="511">
        <f t="shared" ca="1" si="774"/>
        <v>3.2</v>
      </c>
      <c r="L1827" s="508">
        <f t="shared" ca="1" si="775"/>
        <v>1.0710000000000001E-2</v>
      </c>
      <c r="M1827" s="508">
        <f t="shared" ca="1" si="776"/>
        <v>1.3950000000000001E-2</v>
      </c>
      <c r="N1827" s="512">
        <f t="shared" ca="1" si="777"/>
        <v>0</v>
      </c>
      <c r="O1827" s="512">
        <f t="shared" ca="1" si="778"/>
        <v>9.6390000000000017E-3</v>
      </c>
      <c r="P1827" s="513">
        <f t="shared" ca="1" si="779"/>
        <v>1.2555E-2</v>
      </c>
      <c r="Q1827" s="514" t="str">
        <f t="shared" ca="1" si="780"/>
        <v>Dump</v>
      </c>
      <c r="R1827" s="515">
        <f t="shared" ca="1" si="781"/>
        <v>0.71111111111111114</v>
      </c>
      <c r="T1827" s="674"/>
      <c r="U1827" s="674"/>
      <c r="V1827" s="674"/>
      <c r="W1827" s="674"/>
      <c r="X1827" s="674"/>
      <c r="Y1827" s="674"/>
      <c r="Z1827" s="674"/>
      <c r="AA1827" s="674"/>
      <c r="AB1827" s="674"/>
      <c r="AC1827" s="674"/>
      <c r="AD1827" s="674"/>
      <c r="AE1827" s="674"/>
      <c r="AF1827" s="674"/>
      <c r="AG1827" s="674"/>
    </row>
    <row r="1828" spans="2:37" ht="28.8">
      <c r="B1828" s="772" t="s">
        <v>1880</v>
      </c>
      <c r="C1828" s="376">
        <v>1</v>
      </c>
      <c r="D1828" s="771">
        <v>3.2</v>
      </c>
      <c r="E1828" s="104">
        <v>1.7100000000000001E-2</v>
      </c>
      <c r="F1828" s="104"/>
      <c r="H1828" s="677">
        <v>1451</v>
      </c>
      <c r="I1828" s="510">
        <f t="shared" si="773"/>
        <v>1748</v>
      </c>
      <c r="J1828" s="53" t="str" cm="1">
        <f t="array" aca="1" ref="J1828" ca="1">INDIRECT("B" &amp; I1828)</f>
        <v>NIVEL 974 M4 6N AM 1451 13-05-2026</v>
      </c>
      <c r="K1828" s="511">
        <f t="shared" ca="1" si="774"/>
        <v>3.2</v>
      </c>
      <c r="L1828" s="508">
        <f t="shared" ca="1" si="775"/>
        <v>1.5300000000000001E-2</v>
      </c>
      <c r="M1828" s="508">
        <f t="shared" ca="1" si="776"/>
        <v>1.3950000000000001E-2</v>
      </c>
      <c r="N1828" s="512">
        <f t="shared" ca="1" si="777"/>
        <v>0</v>
      </c>
      <c r="O1828" s="512">
        <f t="shared" ca="1" si="778"/>
        <v>1.3770000000000001E-2</v>
      </c>
      <c r="P1828" s="513">
        <f t="shared" ca="1" si="779"/>
        <v>1.2555E-2</v>
      </c>
      <c r="Q1828" s="514" t="str">
        <f t="shared" ca="1" si="780"/>
        <v>Dump</v>
      </c>
      <c r="R1828" s="515">
        <f t="shared" ca="1" si="781"/>
        <v>0.71111111111111114</v>
      </c>
      <c r="T1828" s="47" t="s">
        <v>48</v>
      </c>
      <c r="U1828" s="48" t="s">
        <v>49</v>
      </c>
      <c r="V1828" s="48" t="s">
        <v>50</v>
      </c>
      <c r="W1828" s="48" t="s">
        <v>51</v>
      </c>
      <c r="X1828" s="49" t="s">
        <v>52</v>
      </c>
      <c r="Y1828" s="49" t="s">
        <v>53</v>
      </c>
      <c r="Z1828" s="48" t="s">
        <v>54</v>
      </c>
      <c r="AA1828" s="50" t="s">
        <v>55</v>
      </c>
      <c r="AB1828" s="48" t="s">
        <v>56</v>
      </c>
      <c r="AC1828" s="51" t="s">
        <v>12</v>
      </c>
      <c r="AD1828" s="51" t="s">
        <v>295</v>
      </c>
      <c r="AE1828" s="48" t="s">
        <v>57</v>
      </c>
      <c r="AF1828" s="48" t="s">
        <v>66</v>
      </c>
      <c r="AG1828" s="48" t="s">
        <v>67</v>
      </c>
      <c r="AH1828" s="48" t="s">
        <v>68</v>
      </c>
    </row>
    <row r="1829" spans="2:37">
      <c r="B1829" s="772" t="s">
        <v>1881</v>
      </c>
      <c r="C1829" s="376">
        <v>1</v>
      </c>
      <c r="D1829" s="771">
        <v>3.2</v>
      </c>
      <c r="E1829" s="104">
        <v>1.7999999999999999E-2</v>
      </c>
      <c r="F1829" s="104"/>
      <c r="H1829" s="677">
        <v>1452</v>
      </c>
      <c r="I1829" s="510">
        <f t="shared" si="773"/>
        <v>1749</v>
      </c>
      <c r="J1829" s="53" t="str" cm="1">
        <f t="array" aca="1" ref="J1829" ca="1">INDIRECT("B" &amp; I1829)</f>
        <v>NIVEL 974 M4 6N AM 1452 13-05-2026</v>
      </c>
      <c r="K1829" s="511">
        <f t="shared" ca="1" si="774"/>
        <v>3.2</v>
      </c>
      <c r="L1829" s="508">
        <f t="shared" ca="1" si="775"/>
        <v>1.3590000000000001E-2</v>
      </c>
      <c r="M1829" s="508">
        <f t="shared" ca="1" si="776"/>
        <v>1.3950000000000001E-2</v>
      </c>
      <c r="N1829" s="512">
        <f t="shared" ca="1" si="777"/>
        <v>0</v>
      </c>
      <c r="O1829" s="512">
        <f t="shared" ca="1" si="778"/>
        <v>1.2231000000000002E-2</v>
      </c>
      <c r="P1829" s="513">
        <f t="shared" ca="1" si="779"/>
        <v>1.2555E-2</v>
      </c>
      <c r="Q1829" s="514" t="str">
        <f t="shared" ca="1" si="780"/>
        <v>Dump</v>
      </c>
      <c r="R1829" s="515">
        <f t="shared" ca="1" si="781"/>
        <v>0.71111111111111114</v>
      </c>
      <c r="T1829" s="681">
        <v>50089</v>
      </c>
      <c r="U1829" s="56">
        <v>1</v>
      </c>
      <c r="V1829" s="56">
        <v>298132</v>
      </c>
      <c r="W1829" s="56" t="s">
        <v>247</v>
      </c>
      <c r="X1829" s="57">
        <v>46170</v>
      </c>
      <c r="Y1829" s="57">
        <v>46170</v>
      </c>
      <c r="Z1829" s="58">
        <v>0.64444444444444449</v>
      </c>
      <c r="AA1829" s="59">
        <v>31.33</v>
      </c>
      <c r="AB1829" s="60">
        <f ca="1">+O2326</f>
        <v>1.1061359999999998E-2</v>
      </c>
      <c r="AC1829" s="60">
        <f ca="1">+N2326</f>
        <v>0</v>
      </c>
      <c r="AD1829" s="60" t="s">
        <v>319</v>
      </c>
      <c r="AE1829" s="60" t="str">
        <f>+I2300</f>
        <v>EN082</v>
      </c>
      <c r="AF1829" s="106"/>
      <c r="AG1829" s="107">
        <f ca="1">+AF1840-AB1840</f>
        <v>-1.0556379015608224E-2</v>
      </c>
      <c r="AH1829" s="104">
        <f ca="1">+(AF1840-AB1840)/AB1840</f>
        <v>-1</v>
      </c>
    </row>
    <row r="1830" spans="2:37">
      <c r="B1830" s="772" t="s">
        <v>1882</v>
      </c>
      <c r="C1830" s="376">
        <v>1</v>
      </c>
      <c r="D1830" s="771">
        <v>3.2</v>
      </c>
      <c r="E1830" s="104">
        <v>1.8200000000000001E-2</v>
      </c>
      <c r="F1830" s="104"/>
      <c r="H1830" s="677">
        <v>1453</v>
      </c>
      <c r="I1830" s="510">
        <f t="shared" si="766"/>
        <v>1750</v>
      </c>
      <c r="J1830" s="53" t="str" cm="1">
        <f t="array" aca="1" ref="J1830" ca="1">INDIRECT("B" &amp; I1830)</f>
        <v>NIVEL 974 M4 6N AM 1453 13-05-2026</v>
      </c>
      <c r="K1830" s="511">
        <f t="shared" ca="1" si="767"/>
        <v>3.2</v>
      </c>
      <c r="L1830" s="508">
        <f t="shared" ca="1" si="768"/>
        <v>1.4669999999999999E-2</v>
      </c>
      <c r="M1830" s="508">
        <f t="shared" ca="1" si="769"/>
        <v>1.3950000000000001E-2</v>
      </c>
      <c r="N1830" s="512">
        <f t="shared" ca="1" si="770"/>
        <v>0</v>
      </c>
      <c r="O1830" s="512">
        <f t="shared" ca="1" si="771"/>
        <v>1.3202999999999999E-2</v>
      </c>
      <c r="P1830" s="513">
        <f t="shared" ca="1" si="772"/>
        <v>1.2555E-2</v>
      </c>
      <c r="Q1830" s="514" t="str">
        <f t="shared" ca="1" si="764"/>
        <v>Dump</v>
      </c>
      <c r="R1830" s="515">
        <f t="shared" ca="1" si="765"/>
        <v>0.71111111111111114</v>
      </c>
      <c r="T1830" s="413" t="s">
        <v>225</v>
      </c>
      <c r="U1830" s="56">
        <v>2</v>
      </c>
      <c r="V1830" s="56">
        <v>298133</v>
      </c>
      <c r="W1830" s="56" t="s">
        <v>60</v>
      </c>
      <c r="X1830" s="57">
        <v>46170</v>
      </c>
      <c r="Y1830" s="57">
        <v>46170</v>
      </c>
      <c r="Z1830" s="58">
        <v>0.64652777777777781</v>
      </c>
      <c r="AA1830" s="59">
        <v>30.67</v>
      </c>
      <c r="AB1830" s="60">
        <f ca="1">+O2326</f>
        <v>1.1061359999999998E-2</v>
      </c>
      <c r="AC1830" s="60">
        <f ca="1">+N2326</f>
        <v>0</v>
      </c>
      <c r="AD1830" s="60" t="s">
        <v>319</v>
      </c>
      <c r="AE1830" s="60" t="str">
        <f>+I2300</f>
        <v>EN082</v>
      </c>
      <c r="AF1830" s="106"/>
      <c r="AG1830" s="107"/>
      <c r="AH1830" s="104"/>
    </row>
    <row r="1831" spans="2:37">
      <c r="B1831" s="772" t="s">
        <v>1883</v>
      </c>
      <c r="C1831" s="376">
        <v>1</v>
      </c>
      <c r="D1831" s="771">
        <v>3.2</v>
      </c>
      <c r="E1831" s="104">
        <v>1.55E-2</v>
      </c>
      <c r="F1831" s="104"/>
      <c r="H1831" s="677">
        <v>1454</v>
      </c>
      <c r="I1831" s="510">
        <f t="shared" si="766"/>
        <v>1751</v>
      </c>
      <c r="J1831" s="53" t="str" cm="1">
        <f t="array" aca="1" ref="J1831" ca="1">INDIRECT("B" &amp; I1831)</f>
        <v>NIVEL 974 M4 6N AM 1454 13-05-2026</v>
      </c>
      <c r="K1831" s="511">
        <f t="shared" ca="1" si="767"/>
        <v>3.2</v>
      </c>
      <c r="L1831" s="508">
        <f t="shared" ca="1" si="768"/>
        <v>1.8000000000000002E-2</v>
      </c>
      <c r="M1831" s="508">
        <f t="shared" ca="1" si="769"/>
        <v>1.3950000000000001E-2</v>
      </c>
      <c r="N1831" s="512">
        <f t="shared" ca="1" si="770"/>
        <v>0</v>
      </c>
      <c r="O1831" s="512">
        <f t="shared" ca="1" si="771"/>
        <v>1.6200000000000003E-2</v>
      </c>
      <c r="P1831" s="513">
        <f t="shared" ca="1" si="772"/>
        <v>1.2555E-2</v>
      </c>
      <c r="Q1831" s="514" t="str">
        <f t="shared" ca="1" si="764"/>
        <v>Dump</v>
      </c>
      <c r="R1831" s="515">
        <f t="shared" ca="1" si="765"/>
        <v>0.71111111111111114</v>
      </c>
      <c r="T1831" s="676"/>
      <c r="U1831" s="56">
        <v>3</v>
      </c>
      <c r="V1831" s="56">
        <v>298143</v>
      </c>
      <c r="W1831" s="56" t="s">
        <v>78</v>
      </c>
      <c r="X1831" s="57">
        <v>46170</v>
      </c>
      <c r="Y1831" s="57">
        <v>46171</v>
      </c>
      <c r="Z1831" s="58">
        <v>0.40069444444444446</v>
      </c>
      <c r="AA1831" s="59">
        <v>29.51</v>
      </c>
      <c r="AB1831" s="60">
        <f ca="1">+O2349</f>
        <v>1.0529999999999998E-2</v>
      </c>
      <c r="AC1831" s="60">
        <f ca="1">+N2349</f>
        <v>0</v>
      </c>
      <c r="AD1831" s="60" t="s">
        <v>319</v>
      </c>
      <c r="AE1831" s="60" t="str">
        <f>+I2329</f>
        <v>EN083</v>
      </c>
      <c r="AF1831" s="106"/>
      <c r="AG1831" s="107"/>
      <c r="AH1831" s="104"/>
    </row>
    <row r="1832" spans="2:37">
      <c r="B1832" s="772" t="s">
        <v>1884</v>
      </c>
      <c r="C1832" s="376">
        <v>1</v>
      </c>
      <c r="D1832" s="771">
        <v>3.2</v>
      </c>
      <c r="E1832" s="104">
        <v>1.0699999999999999E-2</v>
      </c>
      <c r="F1832" s="104"/>
      <c r="H1832" s="677">
        <v>1455</v>
      </c>
      <c r="I1832" s="510">
        <f t="shared" si="766"/>
        <v>1752</v>
      </c>
      <c r="J1832" s="53" t="str" cm="1">
        <f t="array" aca="1" ref="J1832" ca="1">INDIRECT("B" &amp; I1832)</f>
        <v>NIVEL 974 M4 6N AM 1455 13-05-2026</v>
      </c>
      <c r="K1832" s="511">
        <f t="shared" ca="1" si="767"/>
        <v>3.2</v>
      </c>
      <c r="L1832" s="508">
        <f t="shared" ca="1" si="768"/>
        <v>1.4220000000000002E-2</v>
      </c>
      <c r="M1832" s="508">
        <f t="shared" ca="1" si="769"/>
        <v>1.3950000000000001E-2</v>
      </c>
      <c r="N1832" s="512">
        <f t="shared" ca="1" si="770"/>
        <v>0</v>
      </c>
      <c r="O1832" s="512">
        <f t="shared" ca="1" si="771"/>
        <v>1.2798000000000002E-2</v>
      </c>
      <c r="P1832" s="513">
        <f t="shared" ca="1" si="772"/>
        <v>1.2555E-2</v>
      </c>
      <c r="Q1832" s="514" t="str">
        <f t="shared" ca="1" si="764"/>
        <v>Dump</v>
      </c>
      <c r="R1832" s="515">
        <f t="shared" ca="1" si="765"/>
        <v>0.71111111111111114</v>
      </c>
      <c r="T1832" s="676"/>
      <c r="U1832" s="56">
        <v>4</v>
      </c>
      <c r="V1832" s="56">
        <v>298145</v>
      </c>
      <c r="W1832" s="56" t="s">
        <v>60</v>
      </c>
      <c r="X1832" s="57">
        <v>46170</v>
      </c>
      <c r="Y1832" s="57">
        <v>46171</v>
      </c>
      <c r="Z1832" s="58">
        <v>0.4201388888888889</v>
      </c>
      <c r="AA1832" s="59">
        <v>29.58</v>
      </c>
      <c r="AB1832" s="60">
        <f ca="1">+O2365</f>
        <v>9.5242500000000015E-3</v>
      </c>
      <c r="AC1832" s="60">
        <f ca="1">+N2365</f>
        <v>0</v>
      </c>
      <c r="AD1832" s="60" t="s">
        <v>319</v>
      </c>
      <c r="AE1832" s="60" t="str">
        <f>+I2352</f>
        <v>EN084</v>
      </c>
      <c r="AF1832" s="106"/>
      <c r="AG1832" s="107"/>
      <c r="AH1832" s="104"/>
    </row>
    <row r="1833" spans="2:37">
      <c r="B1833" s="772" t="s">
        <v>1885</v>
      </c>
      <c r="C1833" s="376">
        <v>1</v>
      </c>
      <c r="D1833" s="771">
        <v>3.2</v>
      </c>
      <c r="E1833" s="104">
        <v>1.38E-2</v>
      </c>
      <c r="F1833" s="104"/>
      <c r="H1833" s="677">
        <v>1456</v>
      </c>
      <c r="I1833" s="510">
        <f t="shared" si="766"/>
        <v>1753</v>
      </c>
      <c r="J1833" s="53" t="str" cm="1">
        <f t="array" aca="1" ref="J1833" ca="1">INDIRECT("B" &amp; I1833)</f>
        <v>NIVEL 974 M4 6N AM 1456 13-05-2026</v>
      </c>
      <c r="K1833" s="511">
        <f t="shared" ca="1" si="767"/>
        <v>3.2</v>
      </c>
      <c r="L1833" s="508">
        <f t="shared" ca="1" si="768"/>
        <v>1.602E-2</v>
      </c>
      <c r="M1833" s="508">
        <f t="shared" ca="1" si="769"/>
        <v>1.3950000000000001E-2</v>
      </c>
      <c r="N1833" s="512">
        <f t="shared" ca="1" si="770"/>
        <v>0</v>
      </c>
      <c r="O1833" s="512">
        <f t="shared" ca="1" si="771"/>
        <v>1.4418E-2</v>
      </c>
      <c r="P1833" s="513">
        <f t="shared" ca="1" si="772"/>
        <v>1.2555E-2</v>
      </c>
      <c r="Q1833" s="514" t="str">
        <f t="shared" ca="1" si="764"/>
        <v>Dump</v>
      </c>
      <c r="R1833" s="515">
        <f t="shared" ca="1" si="765"/>
        <v>0.71111111111111114</v>
      </c>
      <c r="T1833" s="676"/>
      <c r="U1833" s="676">
        <v>5</v>
      </c>
      <c r="V1833" s="56"/>
      <c r="W1833" s="56"/>
      <c r="X1833" s="57"/>
      <c r="Y1833" s="57"/>
      <c r="Z1833" s="58"/>
      <c r="AA1833" s="59"/>
      <c r="AB1833" s="60"/>
      <c r="AC1833" s="60"/>
      <c r="AD1833" s="60"/>
      <c r="AE1833" s="60"/>
      <c r="AF1833" s="106"/>
      <c r="AG1833" s="107"/>
      <c r="AH1833" s="104"/>
    </row>
    <row r="1834" spans="2:37">
      <c r="B1834" s="772" t="s">
        <v>1886</v>
      </c>
      <c r="C1834" s="376">
        <v>1</v>
      </c>
      <c r="D1834" s="771">
        <v>3.2</v>
      </c>
      <c r="E1834" s="104">
        <v>1.7500000000000002E-2</v>
      </c>
      <c r="F1834" s="104"/>
      <c r="H1834" s="677">
        <v>1457</v>
      </c>
      <c r="I1834" s="510">
        <f t="shared" si="766"/>
        <v>1754</v>
      </c>
      <c r="J1834" s="53" t="str" cm="1">
        <f t="array" aca="1" ref="J1834" ca="1">INDIRECT("B" &amp; I1834)</f>
        <v>NIVEL 974 M4 6N AM 1457 13-05-2026</v>
      </c>
      <c r="K1834" s="511">
        <f t="shared" ca="1" si="767"/>
        <v>3.2</v>
      </c>
      <c r="L1834" s="508">
        <f t="shared" ca="1" si="768"/>
        <v>1.6649999999999998E-2</v>
      </c>
      <c r="M1834" s="508">
        <f t="shared" ca="1" si="769"/>
        <v>1.3950000000000001E-2</v>
      </c>
      <c r="N1834" s="512">
        <f t="shared" ca="1" si="770"/>
        <v>0</v>
      </c>
      <c r="O1834" s="512">
        <f t="shared" ca="1" si="771"/>
        <v>1.4984999999999998E-2</v>
      </c>
      <c r="P1834" s="513">
        <f t="shared" ca="1" si="772"/>
        <v>1.2555E-2</v>
      </c>
      <c r="Q1834" s="514" t="str">
        <f t="shared" ca="1" si="764"/>
        <v>Dump</v>
      </c>
      <c r="R1834" s="515">
        <f t="shared" ca="1" si="765"/>
        <v>0.71111111111111114</v>
      </c>
      <c r="T1834" s="676"/>
      <c r="U1834" s="676">
        <v>6</v>
      </c>
      <c r="V1834" s="676"/>
      <c r="W1834" s="56"/>
      <c r="X1834" s="57"/>
      <c r="Y1834" s="57"/>
      <c r="Z1834" s="58"/>
      <c r="AA1834" s="59"/>
      <c r="AB1834" s="60"/>
      <c r="AC1834" s="60"/>
      <c r="AD1834" s="60"/>
      <c r="AE1834" s="60"/>
      <c r="AF1834" s="106"/>
      <c r="AG1834" s="107"/>
      <c r="AH1834" s="104"/>
    </row>
    <row r="1835" spans="2:37">
      <c r="B1835" s="772" t="s">
        <v>1887</v>
      </c>
      <c r="C1835" s="376">
        <v>1</v>
      </c>
      <c r="D1835" s="771">
        <v>3.2</v>
      </c>
      <c r="E1835" s="104">
        <v>1.3899999999999999E-2</v>
      </c>
      <c r="F1835" s="104"/>
      <c r="H1835" s="677">
        <v>1458</v>
      </c>
      <c r="I1835" s="510">
        <f t="shared" si="766"/>
        <v>1755</v>
      </c>
      <c r="J1835" s="53" t="str" cm="1">
        <f t="array" aca="1" ref="J1835" ca="1">INDIRECT("B" &amp; I1835)</f>
        <v>NIVEL 974 M4 6N AM 1458 13-05-2026</v>
      </c>
      <c r="K1835" s="511">
        <f t="shared" ca="1" si="767"/>
        <v>3.2</v>
      </c>
      <c r="L1835" s="508">
        <f t="shared" ca="1" si="768"/>
        <v>1.3590000000000001E-2</v>
      </c>
      <c r="M1835" s="508">
        <f t="shared" ca="1" si="769"/>
        <v>1.3950000000000001E-2</v>
      </c>
      <c r="N1835" s="512">
        <f t="shared" ca="1" si="770"/>
        <v>0</v>
      </c>
      <c r="O1835" s="512">
        <f t="shared" ca="1" si="771"/>
        <v>1.2231000000000002E-2</v>
      </c>
      <c r="P1835" s="513">
        <f t="shared" ca="1" si="772"/>
        <v>1.2555E-2</v>
      </c>
      <c r="Q1835" s="514" t="str">
        <f t="shared" ca="1" si="764"/>
        <v>Dump</v>
      </c>
      <c r="R1835" s="515">
        <f t="shared" ca="1" si="765"/>
        <v>0.71111111111111114</v>
      </c>
      <c r="T1835" s="676"/>
      <c r="U1835" s="676">
        <v>7</v>
      </c>
      <c r="V1835" s="676"/>
      <c r="W1835" s="56"/>
      <c r="X1835" s="57"/>
      <c r="Y1835" s="57"/>
      <c r="Z1835" s="58"/>
      <c r="AA1835" s="109"/>
      <c r="AB1835" s="60"/>
      <c r="AC1835" s="60"/>
      <c r="AD1835" s="60"/>
      <c r="AE1835" s="60"/>
      <c r="AF1835" s="106"/>
      <c r="AG1835" s="107"/>
      <c r="AH1835" s="104"/>
    </row>
    <row r="1836" spans="2:37">
      <c r="B1836" s="772" t="s">
        <v>1888</v>
      </c>
      <c r="C1836" s="376">
        <v>1</v>
      </c>
      <c r="D1836" s="771">
        <v>3.2</v>
      </c>
      <c r="E1836" s="104">
        <v>0.03</v>
      </c>
      <c r="F1836" s="104"/>
      <c r="H1836" s="677">
        <v>1459</v>
      </c>
      <c r="I1836" s="510">
        <f t="shared" si="766"/>
        <v>1756</v>
      </c>
      <c r="J1836" s="53" t="str" cm="1">
        <f t="array" aca="1" ref="J1836" ca="1">INDIRECT("B" &amp; I1836)</f>
        <v>NIVEL 974 M4 6N AM 1459 13-05-2026</v>
      </c>
      <c r="K1836" s="511">
        <f t="shared" ca="1" si="767"/>
        <v>3.2</v>
      </c>
      <c r="L1836" s="508">
        <f t="shared" ca="1" si="768"/>
        <v>1.6470000000000002E-2</v>
      </c>
      <c r="M1836" s="508">
        <f t="shared" ca="1" si="769"/>
        <v>1.3950000000000001E-2</v>
      </c>
      <c r="N1836" s="512">
        <f t="shared" ca="1" si="770"/>
        <v>0</v>
      </c>
      <c r="O1836" s="512">
        <f t="shared" ca="1" si="771"/>
        <v>1.4823000000000003E-2</v>
      </c>
      <c r="P1836" s="513">
        <f t="shared" ca="1" si="772"/>
        <v>1.2555E-2</v>
      </c>
      <c r="Q1836" s="514" t="str">
        <f t="shared" ca="1" si="764"/>
        <v>Dump</v>
      </c>
      <c r="R1836" s="515">
        <f t="shared" ca="1" si="765"/>
        <v>0.71111111111111114</v>
      </c>
      <c r="T1836" s="676"/>
      <c r="U1836" s="676">
        <v>8</v>
      </c>
      <c r="V1836" s="676"/>
      <c r="W1836" s="56"/>
      <c r="X1836" s="57"/>
      <c r="Y1836" s="57"/>
      <c r="Z1836" s="62"/>
      <c r="AA1836" s="109"/>
      <c r="AB1836" s="60"/>
      <c r="AC1836" s="60"/>
      <c r="AD1836" s="60"/>
      <c r="AE1836" s="60"/>
      <c r="AF1836" s="106"/>
      <c r="AG1836" s="107"/>
      <c r="AH1836" s="104"/>
    </row>
    <row r="1837" spans="2:37">
      <c r="B1837" s="772" t="s">
        <v>1889</v>
      </c>
      <c r="C1837" s="376">
        <v>1</v>
      </c>
      <c r="D1837" s="771">
        <v>3.2</v>
      </c>
      <c r="E1837" s="104">
        <v>1.1599999999999999E-2</v>
      </c>
      <c r="F1837" s="104"/>
      <c r="H1837" s="677">
        <v>1460</v>
      </c>
      <c r="I1837" s="510">
        <f t="shared" si="766"/>
        <v>1757</v>
      </c>
      <c r="J1837" s="53" t="str" cm="1">
        <f t="array" aca="1" ref="J1837" ca="1">INDIRECT("B" &amp; I1837)</f>
        <v>NIVEL 974 M4 6N AM 1460 13-05-2026</v>
      </c>
      <c r="K1837" s="511">
        <f t="shared" ca="1" si="767"/>
        <v>3.2</v>
      </c>
      <c r="L1837" s="508">
        <f t="shared" ca="1" si="768"/>
        <v>1.5480000000000001E-2</v>
      </c>
      <c r="M1837" s="508">
        <f t="shared" ca="1" si="769"/>
        <v>1.3950000000000001E-2</v>
      </c>
      <c r="N1837" s="512">
        <f t="shared" ca="1" si="770"/>
        <v>0</v>
      </c>
      <c r="O1837" s="512">
        <f t="shared" ca="1" si="771"/>
        <v>1.3932000000000002E-2</v>
      </c>
      <c r="P1837" s="513">
        <f t="shared" ca="1" si="772"/>
        <v>1.2555E-2</v>
      </c>
      <c r="Q1837" s="514" t="str">
        <f t="shared" ca="1" si="764"/>
        <v>Dump</v>
      </c>
      <c r="R1837" s="515">
        <f t="shared" ca="1" si="765"/>
        <v>0.71111111111111114</v>
      </c>
      <c r="T1837" s="674"/>
      <c r="U1837" s="676">
        <v>9</v>
      </c>
      <c r="V1837" s="676"/>
      <c r="W1837" s="676"/>
      <c r="X1837" s="57"/>
      <c r="Y1837" s="57"/>
      <c r="Z1837" s="62"/>
      <c r="AA1837" s="59"/>
      <c r="AB1837" s="60"/>
      <c r="AC1837" s="60"/>
      <c r="AD1837" s="60"/>
      <c r="AE1837" s="60"/>
      <c r="AF1837" s="106"/>
      <c r="AG1837" s="107"/>
      <c r="AH1837" s="104"/>
    </row>
    <row r="1838" spans="2:37">
      <c r="B1838" s="772" t="s">
        <v>1890</v>
      </c>
      <c r="C1838" s="376">
        <v>1</v>
      </c>
      <c r="D1838" s="771">
        <v>3.2</v>
      </c>
      <c r="E1838" s="104">
        <v>1.11E-2</v>
      </c>
      <c r="F1838" s="104"/>
      <c r="H1838" s="677">
        <v>1461</v>
      </c>
      <c r="I1838" s="510">
        <f t="shared" si="766"/>
        <v>1758</v>
      </c>
      <c r="J1838" s="53" t="str" cm="1">
        <f t="array" aca="1" ref="J1838" ca="1">INDIRECT("B" &amp; I1838)</f>
        <v>NIVEL 974 M4 6N AM 1461 13-05-2026</v>
      </c>
      <c r="K1838" s="511">
        <f t="shared" ca="1" si="767"/>
        <v>3.2</v>
      </c>
      <c r="L1838" s="508">
        <f t="shared" ca="1" si="768"/>
        <v>1.485E-2</v>
      </c>
      <c r="M1838" s="508">
        <f t="shared" ca="1" si="769"/>
        <v>1.3950000000000001E-2</v>
      </c>
      <c r="N1838" s="512">
        <f t="shared" ca="1" si="770"/>
        <v>0</v>
      </c>
      <c r="O1838" s="512">
        <f t="shared" ca="1" si="771"/>
        <v>1.3365E-2</v>
      </c>
      <c r="P1838" s="513">
        <f t="shared" ca="1" si="772"/>
        <v>1.2555E-2</v>
      </c>
      <c r="Q1838" s="514" t="str">
        <f t="shared" ca="1" si="764"/>
        <v>Dump</v>
      </c>
      <c r="R1838" s="515">
        <f t="shared" ca="1" si="765"/>
        <v>0.71111111111111114</v>
      </c>
      <c r="T1838" s="674"/>
      <c r="U1838" s="676">
        <v>10</v>
      </c>
      <c r="V1838" s="676"/>
      <c r="W1838" s="676"/>
      <c r="X1838" s="57"/>
      <c r="Y1838" s="57"/>
      <c r="Z1838" s="62"/>
      <c r="AA1838" s="63"/>
      <c r="AB1838" s="60"/>
      <c r="AC1838" s="60"/>
      <c r="AD1838" s="60"/>
      <c r="AE1838" s="60"/>
      <c r="AF1838" s="106"/>
      <c r="AG1838" s="107"/>
      <c r="AH1838" s="104"/>
    </row>
    <row r="1839" spans="2:37" ht="15" thickBot="1">
      <c r="B1839" s="772" t="s">
        <v>1891</v>
      </c>
      <c r="C1839" s="376">
        <v>1</v>
      </c>
      <c r="D1839" s="771">
        <v>3.2</v>
      </c>
      <c r="E1839" s="104">
        <v>2.1700000000000001E-2</v>
      </c>
      <c r="F1839" s="104"/>
      <c r="H1839" s="677">
        <v>1462</v>
      </c>
      <c r="I1839" s="510">
        <f t="shared" si="766"/>
        <v>1759</v>
      </c>
      <c r="J1839" s="53" t="str" cm="1">
        <f t="array" aca="1" ref="J1839" ca="1">INDIRECT("B" &amp; I1839)</f>
        <v>NIVEL 974 M4 6N AM 1462 13-05-2026</v>
      </c>
      <c r="K1839" s="511">
        <f t="shared" ca="1" si="767"/>
        <v>3.2</v>
      </c>
      <c r="L1839" s="508">
        <f t="shared" ca="1" si="768"/>
        <v>1.116E-2</v>
      </c>
      <c r="M1839" s="508">
        <f t="shared" ca="1" si="769"/>
        <v>1.3950000000000001E-2</v>
      </c>
      <c r="N1839" s="512">
        <f t="shared" ca="1" si="770"/>
        <v>0</v>
      </c>
      <c r="O1839" s="512">
        <f t="shared" ca="1" si="771"/>
        <v>1.0044000000000001E-2</v>
      </c>
      <c r="P1839" s="513">
        <f t="shared" ca="1" si="772"/>
        <v>1.2555E-2</v>
      </c>
      <c r="Q1839" s="514" t="str">
        <f t="shared" ca="1" si="764"/>
        <v>Dump</v>
      </c>
      <c r="R1839" s="515">
        <f t="shared" ca="1" si="765"/>
        <v>0.71111111111111114</v>
      </c>
      <c r="T1839" s="674"/>
      <c r="U1839" s="676">
        <v>11</v>
      </c>
      <c r="V1839" s="676"/>
      <c r="W1839" s="676"/>
      <c r="X1839" s="57"/>
      <c r="Y1839" s="57"/>
      <c r="Z1839" s="62"/>
      <c r="AA1839" s="63"/>
      <c r="AB1839" s="60"/>
      <c r="AC1839" s="60"/>
      <c r="AD1839" s="60"/>
      <c r="AE1839" s="60"/>
      <c r="AF1839" s="106"/>
      <c r="AG1839" s="674"/>
      <c r="AH1839" s="674"/>
    </row>
    <row r="1840" spans="2:37" ht="15" thickBot="1">
      <c r="B1840" s="772" t="s">
        <v>1892</v>
      </c>
      <c r="C1840" s="376">
        <v>1</v>
      </c>
      <c r="D1840" s="771">
        <v>3.2</v>
      </c>
      <c r="E1840" s="104">
        <v>1.61E-2</v>
      </c>
      <c r="F1840" s="104"/>
      <c r="H1840" s="386"/>
      <c r="I1840"/>
      <c r="J1840"/>
      <c r="K1840" s="519">
        <f ca="1">SUM(K1824:K1839)</f>
        <v>51.20000000000001</v>
      </c>
      <c r="L1840" s="516">
        <f ca="1">+SUMPRODUCT(L1824:L1839,K1824:K1839)/K1840</f>
        <v>1.4973749999999996E-2</v>
      </c>
      <c r="M1840" s="516">
        <f ca="1">+SUMPRODUCT(M1824:M1839,K1824:K1839)/K1840</f>
        <v>1.3949999999999999E-2</v>
      </c>
      <c r="N1840" s="69">
        <f ca="1">+SUMPRODUCT(N1824:N1839,K1824:K1839)/K1840</f>
        <v>0</v>
      </c>
      <c r="O1840" s="552">
        <f ca="1">+SUMPRODUCT(O1824:O1839,K1824:K1839)/K1840</f>
        <v>1.3476374999999999E-2</v>
      </c>
      <c r="P1840" s="69">
        <f ca="1">+SUMPRODUCT(P1824:P1839,K1824:K1839)/K1840</f>
        <v>1.2554999999999997E-2</v>
      </c>
      <c r="Q1840"/>
      <c r="R1840"/>
      <c r="T1840" s="674"/>
      <c r="U1840" s="674"/>
      <c r="V1840" s="674"/>
      <c r="W1840" s="674"/>
      <c r="X1840" s="674"/>
      <c r="Y1840" s="674"/>
      <c r="Z1840" s="674"/>
      <c r="AA1840" s="64">
        <f>SUM(AA1829:AA1839)</f>
        <v>121.09</v>
      </c>
      <c r="AB1840" s="680">
        <f ca="1">+SUMPRODUCT(AA1829:AA1839,AB1829:AB1839)/AA1840</f>
        <v>1.0556379015608224E-2</v>
      </c>
      <c r="AC1840" s="66" t="e">
        <f ca="1">+SUMPRODUCT(Z1829:Z1839,AC1829:AC1839)/Z1840</f>
        <v>#DIV/0!</v>
      </c>
      <c r="AD1840" s="66">
        <f>+SUMPRODUCT(AA1829:AA1839,AD1829:AD1839)/AA1840</f>
        <v>0</v>
      </c>
      <c r="AE1840" s="67"/>
      <c r="AF1840" s="110">
        <v>0</v>
      </c>
      <c r="AG1840" s="674"/>
      <c r="AH1840" s="674"/>
    </row>
    <row r="1841" spans="2:38">
      <c r="B1841" s="772" t="s">
        <v>1893</v>
      </c>
      <c r="C1841" s="376">
        <v>1</v>
      </c>
      <c r="D1841" s="771">
        <v>3.2</v>
      </c>
      <c r="E1841" s="104">
        <v>1.9300000000000001E-2</v>
      </c>
      <c r="F1841" s="104"/>
      <c r="H1841" s="672"/>
      <c r="I1841"/>
      <c r="J1841"/>
      <c r="K1841" s="551" t="s">
        <v>59</v>
      </c>
      <c r="L1841" s="550">
        <f ca="1">+L1840/0.9</f>
        <v>1.6637499999999996E-2</v>
      </c>
      <c r="M1841" s="518">
        <f ca="1">+M1840/0.9</f>
        <v>1.5499999999999998E-2</v>
      </c>
      <c r="N1841"/>
      <c r="O1841"/>
      <c r="P1841"/>
      <c r="Q1841"/>
      <c r="R1841"/>
      <c r="T1841" s="674"/>
      <c r="U1841" s="674"/>
      <c r="V1841" s="674"/>
      <c r="W1841" s="674"/>
      <c r="X1841" s="674"/>
      <c r="Y1841" s="674"/>
      <c r="Z1841" s="674"/>
      <c r="AA1841" s="674"/>
      <c r="AB1841" s="674"/>
      <c r="AC1841" s="674"/>
      <c r="AD1841" s="674"/>
      <c r="AE1841" s="674"/>
      <c r="AF1841" s="674"/>
      <c r="AG1841" s="674"/>
    </row>
    <row r="1842" spans="2:38" ht="15" thickBot="1">
      <c r="B1842" s="772" t="s">
        <v>1894</v>
      </c>
      <c r="C1842" s="376">
        <v>1</v>
      </c>
      <c r="D1842" s="771">
        <v>3.2</v>
      </c>
      <c r="E1842" s="104">
        <v>1.67E-2</v>
      </c>
      <c r="F1842" s="104"/>
      <c r="I1842" s="524"/>
      <c r="R1842" s="524"/>
      <c r="T1842" s="658"/>
      <c r="U1842" s="658"/>
      <c r="V1842" s="658"/>
      <c r="W1842" s="658"/>
      <c r="X1842" s="658"/>
      <c r="Y1842" s="658"/>
      <c r="Z1842" s="658"/>
      <c r="AA1842" s="658"/>
      <c r="AB1842" s="658"/>
      <c r="AC1842" s="658"/>
      <c r="AD1842" s="658"/>
      <c r="AE1842" s="658"/>
      <c r="AF1842" s="658"/>
      <c r="AG1842" s="658"/>
    </row>
    <row r="1843" spans="2:38" ht="29.4" thickBot="1">
      <c r="B1843" s="772" t="s">
        <v>1895</v>
      </c>
      <c r="C1843" s="376">
        <v>1</v>
      </c>
      <c r="D1843" s="771">
        <v>3.2</v>
      </c>
      <c r="E1843" s="104">
        <v>1.2699999999999999E-2</v>
      </c>
      <c r="F1843" s="104"/>
      <c r="H1843" s="385"/>
      <c r="I1843" s="547" t="s">
        <v>628</v>
      </c>
      <c r="J1843" s="77" t="s">
        <v>63</v>
      </c>
      <c r="K1843" s="507" t="s">
        <v>44</v>
      </c>
      <c r="L1843" s="549" t="s">
        <v>297</v>
      </c>
      <c r="M1843" s="508" t="s">
        <v>292</v>
      </c>
      <c r="N1843" s="545" t="s">
        <v>46</v>
      </c>
      <c r="O1843" s="549" t="s">
        <v>293</v>
      </c>
      <c r="P1843" s="508" t="s">
        <v>294</v>
      </c>
      <c r="Q1843"/>
      <c r="R1843"/>
      <c r="T1843" s="658"/>
      <c r="U1843" s="658"/>
      <c r="V1843" s="658"/>
      <c r="W1843" s="658"/>
      <c r="X1843" s="658"/>
      <c r="Y1843" s="658"/>
      <c r="Z1843" s="658"/>
      <c r="AA1843" s="658"/>
      <c r="AB1843" s="658"/>
      <c r="AC1843" s="658"/>
      <c r="AD1843" s="658"/>
      <c r="AE1843" s="658"/>
      <c r="AF1843" s="658"/>
      <c r="AG1843" s="658"/>
      <c r="AJ1843" s="95" t="str">
        <f>+I1843</f>
        <v>EN059</v>
      </c>
      <c r="AK1843" s="96" t="s">
        <v>62</v>
      </c>
    </row>
    <row r="1844" spans="2:38" ht="15" thickBot="1">
      <c r="B1844" s="772" t="s">
        <v>1896</v>
      </c>
      <c r="C1844" s="376">
        <v>1</v>
      </c>
      <c r="D1844" s="771">
        <v>3.2</v>
      </c>
      <c r="E1844" s="104">
        <v>1.4200000000000001E-2</v>
      </c>
      <c r="F1844" s="104"/>
      <c r="H1844" s="677">
        <v>1463</v>
      </c>
      <c r="I1844" s="510">
        <f>IF(H1844="",
   IFERROR(MATCH("**", B:B, 0), ""),
   IFERROR(MATCH("* "&amp;H1844&amp;" *", B:B, 0), "")
)</f>
        <v>1760</v>
      </c>
      <c r="J1844" s="53" t="str" cm="1">
        <f t="array" aca="1" ref="J1844" ca="1">INDIRECT("B" &amp; I1844)</f>
        <v>NIVEL 974 M4 6N AM 1463 13-05-2026</v>
      </c>
      <c r="K1844" s="511">
        <f ca="1">INDEX(D:D, MATCH(J1844, $B:$B, 0))</f>
        <v>3.2</v>
      </c>
      <c r="L1844" s="508">
        <f ca="1">INDEX(E:E, MATCH($J1844, $B:$B, 0))*0.9</f>
        <v>1.3050000000000001E-2</v>
      </c>
      <c r="M1844" s="508">
        <f ca="1">INDEX(F:F, MATCH($J1844, $B:$B, 0))*0.9</f>
        <v>1.3950000000000001E-2</v>
      </c>
      <c r="N1844" s="512">
        <f ca="1">INDEX(G:G, MATCH($J$578, $B:$B, 0))</f>
        <v>0</v>
      </c>
      <c r="O1844" s="512">
        <f ca="1">+IF(L1844=0,N1844*0.9,L1844*0.9)</f>
        <v>1.1745E-2</v>
      </c>
      <c r="P1844" s="513">
        <f ca="1">+M1844*0.9</f>
        <v>1.2555E-2</v>
      </c>
      <c r="Q1844" s="514" t="str">
        <f t="shared" ref="Q1844:Q1854" ca="1" si="782">+IF(L1844=0,"-","Dump")</f>
        <v>Dump</v>
      </c>
      <c r="R1844" s="515">
        <f t="shared" ref="R1844:R1854" ca="1" si="783">+K1844/4.5</f>
        <v>0.71111111111111114</v>
      </c>
      <c r="T1844" s="658"/>
      <c r="U1844" s="658"/>
      <c r="V1844" s="658"/>
      <c r="W1844" s="119" t="str">
        <f>+T1788</f>
        <v>Procesos Mineros</v>
      </c>
      <c r="X1844" s="115">
        <f>AA1798+AA1812+AA1826+AA1840</f>
        <v>495.97</v>
      </c>
      <c r="Y1844" s="116">
        <f ca="1">+(AA1798*AB1798+AA1812*AB1812+AA1826*AB1826+AA1840*AB1840)/X1844</f>
        <v>1.1808514369650079E-2</v>
      </c>
      <c r="Z1844" s="117">
        <f>+COUNTA(AE1787:AE1797,AE1801:AE1809,AE1815:AE1825,AE1829:AE1836)</f>
        <v>16</v>
      </c>
      <c r="AA1844" s="658"/>
      <c r="AB1844" s="658"/>
      <c r="AC1844" s="658"/>
      <c r="AD1844" s="658"/>
      <c r="AE1844" s="658"/>
      <c r="AF1844" s="658"/>
      <c r="AG1844" s="658"/>
      <c r="AJ1844" s="520">
        <f ca="1">+K1869-SUMIF(AE:AE, AJ1843, AA:AA)</f>
        <v>-1.6400000000000041</v>
      </c>
      <c r="AK1844" s="521">
        <f ca="1">O1869</f>
        <v>1.2465900000000004E-2</v>
      </c>
      <c r="AL1844" s="102">
        <f ca="1">COUNTIF(AE:AE, AJ1843)</f>
        <v>1</v>
      </c>
    </row>
    <row r="1845" spans="2:38" ht="15" thickBot="1">
      <c r="B1845" s="772" t="s">
        <v>1897</v>
      </c>
      <c r="C1845" s="376">
        <v>1</v>
      </c>
      <c r="D1845" s="771">
        <v>3.2</v>
      </c>
      <c r="E1845" s="104">
        <v>1.2699999999999999E-2</v>
      </c>
      <c r="F1845" s="104"/>
      <c r="H1845" s="677">
        <v>1464</v>
      </c>
      <c r="I1845" s="510">
        <f t="shared" ref="I1845:I1854" si="784">IF(H1845="",
   IFERROR(MATCH("**", B:B, 0), ""),
   IFERROR(MATCH("* "&amp;H1845&amp;" *", B:B, 0), "")
)</f>
        <v>1761</v>
      </c>
      <c r="J1845" s="53" t="str" cm="1">
        <f t="array" aca="1" ref="J1845" ca="1">INDIRECT("B" &amp; I1845)</f>
        <v>NIVEL 974 M4 6N AM 1464 13-05-2026</v>
      </c>
      <c r="K1845" s="511">
        <f t="shared" ref="K1845:K1854" ca="1" si="785">INDEX(D:D, MATCH(J1845, $B:$B, 0))</f>
        <v>3.2</v>
      </c>
      <c r="L1845" s="508">
        <f t="shared" ref="L1845:L1854" ca="1" si="786">INDEX(E:E, MATCH($J1845, $B:$B, 0))*0.9</f>
        <v>1.6109999999999999E-2</v>
      </c>
      <c r="M1845" s="508">
        <f t="shared" ref="M1845:M1854" ca="1" si="787">INDEX(F:F, MATCH($J1845, $B:$B, 0))*0.9</f>
        <v>1.3950000000000001E-2</v>
      </c>
      <c r="N1845" s="512">
        <f t="shared" ref="N1845:N1854" ca="1" si="788">INDEX(G:G, MATCH($J$578, $B:$B, 0))</f>
        <v>0</v>
      </c>
      <c r="O1845" s="512">
        <f t="shared" ref="O1845:O1854" ca="1" si="789">+IF(L1845=0,N1845*0.9,L1845*0.9)</f>
        <v>1.4499E-2</v>
      </c>
      <c r="P1845" s="513">
        <f t="shared" ref="P1845:P1854" ca="1" si="790">+M1845*0.9</f>
        <v>1.2555E-2</v>
      </c>
      <c r="Q1845" s="514" t="str">
        <f t="shared" ca="1" si="782"/>
        <v>Dump</v>
      </c>
      <c r="R1845" s="515">
        <f t="shared" ca="1" si="783"/>
        <v>0.71111111111111114</v>
      </c>
      <c r="T1845" s="658"/>
      <c r="U1845" s="658"/>
      <c r="V1845" s="658"/>
      <c r="W1845" s="669"/>
      <c r="X1845" s="666"/>
      <c r="Y1845" s="667"/>
      <c r="Z1845" s="668"/>
      <c r="AA1845" s="658"/>
      <c r="AB1845" s="658"/>
      <c r="AC1845" s="658"/>
      <c r="AD1845" s="658"/>
      <c r="AE1845" s="658"/>
      <c r="AF1845" s="658"/>
      <c r="AG1845" s="658"/>
      <c r="AJ1845" s="105" t="s">
        <v>83</v>
      </c>
      <c r="AK1845" s="101"/>
    </row>
    <row r="1846" spans="2:38">
      <c r="B1846" s="772" t="s">
        <v>1898</v>
      </c>
      <c r="C1846" s="376">
        <v>1</v>
      </c>
      <c r="D1846" s="771">
        <v>3.2</v>
      </c>
      <c r="E1846" s="104">
        <v>1.32E-2</v>
      </c>
      <c r="F1846" s="104"/>
      <c r="H1846" s="677">
        <v>1465</v>
      </c>
      <c r="I1846" s="510">
        <f t="shared" si="784"/>
        <v>1762</v>
      </c>
      <c r="J1846" s="53" t="str" cm="1">
        <f t="array" aca="1" ref="J1846" ca="1">INDIRECT("B" &amp; I1846)</f>
        <v>NIVEL 974 M4 6N AM 1465 13-05-2026</v>
      </c>
      <c r="K1846" s="511">
        <f t="shared" ca="1" si="785"/>
        <v>3.2</v>
      </c>
      <c r="L1846" s="508">
        <f t="shared" ca="1" si="786"/>
        <v>1.2239999999999999E-2</v>
      </c>
      <c r="M1846" s="508">
        <f t="shared" ca="1" si="787"/>
        <v>1.3950000000000001E-2</v>
      </c>
      <c r="N1846" s="512">
        <f t="shared" ca="1" si="788"/>
        <v>0</v>
      </c>
      <c r="O1846" s="512">
        <f t="shared" ca="1" si="789"/>
        <v>1.1016E-2</v>
      </c>
      <c r="P1846" s="513">
        <f t="shared" ca="1" si="790"/>
        <v>1.2555E-2</v>
      </c>
      <c r="Q1846" s="514" t="str">
        <f t="shared" ca="1" si="782"/>
        <v>Dump</v>
      </c>
      <c r="R1846" s="515">
        <f t="shared" ca="1" si="783"/>
        <v>0.71111111111111114</v>
      </c>
      <c r="T1846" s="658"/>
      <c r="U1846" s="658"/>
      <c r="V1846" s="658"/>
      <c r="W1846" s="669"/>
      <c r="X1846" s="666"/>
      <c r="Y1846" s="667"/>
      <c r="Z1846" s="668"/>
      <c r="AA1846" s="658"/>
      <c r="AB1846" s="658"/>
      <c r="AC1846" s="658"/>
      <c r="AD1846" s="658"/>
      <c r="AE1846" s="658"/>
      <c r="AF1846" s="658"/>
      <c r="AG1846" s="658"/>
    </row>
    <row r="1847" spans="2:38" ht="15" thickBot="1">
      <c r="B1847" s="772" t="s">
        <v>1899</v>
      </c>
      <c r="C1847" s="376">
        <v>1</v>
      </c>
      <c r="D1847" s="771">
        <v>3.2</v>
      </c>
      <c r="E1847" s="104">
        <v>1.8700000000000001E-2</v>
      </c>
      <c r="F1847" s="104"/>
      <c r="H1847" s="677">
        <v>1466</v>
      </c>
      <c r="I1847" s="510">
        <f t="shared" si="784"/>
        <v>1763</v>
      </c>
      <c r="J1847" s="53" t="str" cm="1">
        <f t="array" aca="1" ref="J1847" ca="1">INDIRECT("B" &amp; I1847)</f>
        <v>NIVEL 974 M4 6N AM 1466 13-05-2026</v>
      </c>
      <c r="K1847" s="511">
        <f t="shared" ca="1" si="785"/>
        <v>3.2</v>
      </c>
      <c r="L1847" s="508">
        <f t="shared" ca="1" si="786"/>
        <v>1.269E-2</v>
      </c>
      <c r="M1847" s="508">
        <f t="shared" ca="1" si="787"/>
        <v>1.3950000000000001E-2</v>
      </c>
      <c r="N1847" s="512">
        <f t="shared" ca="1" si="788"/>
        <v>0</v>
      </c>
      <c r="O1847" s="512">
        <f t="shared" ca="1" si="789"/>
        <v>1.1421000000000001E-2</v>
      </c>
      <c r="P1847" s="513">
        <f t="shared" ca="1" si="790"/>
        <v>1.2555E-2</v>
      </c>
      <c r="Q1847" s="514" t="str">
        <f t="shared" ca="1" si="782"/>
        <v>Dump</v>
      </c>
      <c r="R1847" s="515">
        <f t="shared" ca="1" si="783"/>
        <v>0.71111111111111114</v>
      </c>
      <c r="T1847" s="635"/>
      <c r="U1847" s="635"/>
      <c r="V1847" s="635"/>
      <c r="W1847" s="635"/>
      <c r="X1847" s="635"/>
      <c r="Y1847" s="635"/>
      <c r="Z1847" s="635"/>
      <c r="AA1847" s="635"/>
      <c r="AB1847" s="635"/>
      <c r="AC1847" s="635"/>
      <c r="AD1847" s="635"/>
      <c r="AE1847" s="635"/>
      <c r="AF1847" s="635"/>
      <c r="AG1847" s="635"/>
    </row>
    <row r="1848" spans="2:38" ht="29.4" thickBot="1">
      <c r="B1848" s="772" t="s">
        <v>1900</v>
      </c>
      <c r="C1848" s="376">
        <v>1</v>
      </c>
      <c r="D1848" s="771">
        <v>3.2</v>
      </c>
      <c r="E1848" s="104">
        <v>1.8499999999999999E-2</v>
      </c>
      <c r="F1848" s="104"/>
      <c r="H1848" s="677">
        <v>1467</v>
      </c>
      <c r="I1848" s="510">
        <f t="shared" si="784"/>
        <v>1764</v>
      </c>
      <c r="J1848" s="53" t="str" cm="1">
        <f t="array" aca="1" ref="J1848" ca="1">INDIRECT("B" &amp; I1848)</f>
        <v>NIVEL 974 M4 6N AM 1467 13-05-2026</v>
      </c>
      <c r="K1848" s="511">
        <f t="shared" ca="1" si="785"/>
        <v>3.2</v>
      </c>
      <c r="L1848" s="508">
        <f t="shared" ca="1" si="786"/>
        <v>1.323E-2</v>
      </c>
      <c r="M1848" s="508">
        <f t="shared" ca="1" si="787"/>
        <v>1.3950000000000001E-2</v>
      </c>
      <c r="N1848" s="512">
        <f t="shared" ca="1" si="788"/>
        <v>0</v>
      </c>
      <c r="O1848" s="512">
        <f t="shared" ca="1" si="789"/>
        <v>1.1907000000000001E-2</v>
      </c>
      <c r="P1848" s="513">
        <f t="shared" ca="1" si="790"/>
        <v>1.2555E-2</v>
      </c>
      <c r="Q1848" s="514" t="str">
        <f t="shared" ca="1" si="782"/>
        <v>Dump</v>
      </c>
      <c r="R1848" s="515">
        <f t="shared" ca="1" si="783"/>
        <v>0.71111111111111114</v>
      </c>
      <c r="T1848" s="120" t="s">
        <v>252</v>
      </c>
      <c r="U1848" s="121"/>
      <c r="V1848" s="121"/>
      <c r="W1848" s="121"/>
      <c r="X1848" s="121"/>
      <c r="Y1848" s="121"/>
      <c r="Z1848" s="121"/>
      <c r="AA1848" s="121"/>
      <c r="AB1848" s="121"/>
      <c r="AC1848" s="121"/>
      <c r="AD1848" s="121"/>
      <c r="AE1848" s="121"/>
      <c r="AF1848" s="121"/>
      <c r="AG1848" s="122"/>
    </row>
    <row r="1849" spans="2:38">
      <c r="B1849" s="772" t="s">
        <v>1901</v>
      </c>
      <c r="C1849" s="376">
        <v>1</v>
      </c>
      <c r="D1849" s="771">
        <v>3.2</v>
      </c>
      <c r="E1849" s="104">
        <v>7.0000000000000001E-3</v>
      </c>
      <c r="F1849" s="104"/>
      <c r="H1849" s="677">
        <v>1468</v>
      </c>
      <c r="I1849" s="510">
        <f t="shared" si="784"/>
        <v>1765</v>
      </c>
      <c r="J1849" s="53" t="str" cm="1">
        <f t="array" aca="1" ref="J1849" ca="1">INDIRECT("B" &amp; I1849)</f>
        <v>NIVEL 974 M4 7S L30 AM 1468 12-05-2026</v>
      </c>
      <c r="K1849" s="511">
        <f t="shared" ca="1" si="785"/>
        <v>3.2</v>
      </c>
      <c r="L1849" s="508">
        <f t="shared" ca="1" si="786"/>
        <v>1.2330000000000001E-2</v>
      </c>
      <c r="M1849" s="508">
        <f t="shared" ca="1" si="787"/>
        <v>0</v>
      </c>
      <c r="N1849" s="512">
        <f t="shared" ca="1" si="788"/>
        <v>0</v>
      </c>
      <c r="O1849" s="512">
        <f t="shared" ca="1" si="789"/>
        <v>1.1097000000000001E-2</v>
      </c>
      <c r="P1849" s="513">
        <f t="shared" ca="1" si="790"/>
        <v>0</v>
      </c>
      <c r="Q1849" s="514" t="str">
        <f t="shared" ca="1" si="782"/>
        <v>Dump</v>
      </c>
      <c r="R1849" s="515">
        <f t="shared" ca="1" si="783"/>
        <v>0.71111111111111114</v>
      </c>
      <c r="T1849" s="635"/>
      <c r="U1849" s="635"/>
      <c r="V1849" s="635"/>
      <c r="W1849" s="635"/>
      <c r="X1849" s="635"/>
      <c r="Y1849" s="635"/>
      <c r="Z1849" s="635"/>
      <c r="AA1849" s="635"/>
      <c r="AB1849" s="635"/>
      <c r="AC1849" s="635"/>
      <c r="AD1849" s="635"/>
      <c r="AE1849" s="635"/>
      <c r="AF1849" s="635"/>
      <c r="AG1849" s="635"/>
    </row>
    <row r="1850" spans="2:38" ht="28.8">
      <c r="B1850" s="772" t="s">
        <v>1902</v>
      </c>
      <c r="C1850" s="376">
        <v>1</v>
      </c>
      <c r="D1850" s="771">
        <v>3.2</v>
      </c>
      <c r="E1850" s="104">
        <v>9.7000000000000003E-3</v>
      </c>
      <c r="F1850" s="104"/>
      <c r="H1850" s="677">
        <v>1469</v>
      </c>
      <c r="I1850" s="510">
        <f t="shared" si="784"/>
        <v>1766</v>
      </c>
      <c r="J1850" s="53" t="str" cm="1">
        <f t="array" aca="1" ref="J1850" ca="1">INDIRECT("B" &amp; I1850)</f>
        <v>NIVEL 974 M4 7S L30 AM 1469 12-05-2026</v>
      </c>
      <c r="K1850" s="511">
        <f t="shared" ca="1" si="785"/>
        <v>3.2</v>
      </c>
      <c r="L1850" s="508">
        <f t="shared" ca="1" si="786"/>
        <v>1.269E-2</v>
      </c>
      <c r="M1850" s="508">
        <f t="shared" ca="1" si="787"/>
        <v>0</v>
      </c>
      <c r="N1850" s="512">
        <f t="shared" ca="1" si="788"/>
        <v>0</v>
      </c>
      <c r="O1850" s="512">
        <f t="shared" ca="1" si="789"/>
        <v>1.1421000000000001E-2</v>
      </c>
      <c r="P1850" s="513">
        <f t="shared" ca="1" si="790"/>
        <v>0</v>
      </c>
      <c r="Q1850" s="514" t="str">
        <f t="shared" ca="1" si="782"/>
        <v>Dump</v>
      </c>
      <c r="R1850" s="515">
        <f t="shared" ca="1" si="783"/>
        <v>0.71111111111111114</v>
      </c>
      <c r="T1850" s="47" t="s">
        <v>48</v>
      </c>
      <c r="U1850" s="48" t="s">
        <v>49</v>
      </c>
      <c r="V1850" s="48" t="s">
        <v>50</v>
      </c>
      <c r="W1850" s="48" t="s">
        <v>51</v>
      </c>
      <c r="X1850" s="49" t="s">
        <v>52</v>
      </c>
      <c r="Y1850" s="49" t="s">
        <v>53</v>
      </c>
      <c r="Z1850" s="48" t="s">
        <v>54</v>
      </c>
      <c r="AA1850" s="50" t="s">
        <v>55</v>
      </c>
      <c r="AB1850" s="48" t="s">
        <v>56</v>
      </c>
      <c r="AC1850" s="51" t="s">
        <v>12</v>
      </c>
      <c r="AD1850" s="51" t="s">
        <v>295</v>
      </c>
      <c r="AE1850" s="48" t="s">
        <v>57</v>
      </c>
      <c r="AF1850" s="48" t="s">
        <v>66</v>
      </c>
      <c r="AG1850" s="48" t="s">
        <v>67</v>
      </c>
      <c r="AH1850" s="48" t="s">
        <v>68</v>
      </c>
    </row>
    <row r="1851" spans="2:38">
      <c r="B1851" s="772" t="s">
        <v>1903</v>
      </c>
      <c r="C1851" s="376">
        <v>1</v>
      </c>
      <c r="D1851" s="771">
        <v>3.2</v>
      </c>
      <c r="E1851" s="104">
        <v>8.6E-3</v>
      </c>
      <c r="F1851" s="104"/>
      <c r="H1851" s="677">
        <v>1470</v>
      </c>
      <c r="I1851" s="510">
        <f t="shared" si="784"/>
        <v>1767</v>
      </c>
      <c r="J1851" s="53" t="str" cm="1">
        <f t="array" aca="1" ref="J1851" ca="1">INDIRECT("B" &amp; I1851)</f>
        <v>NIVEL 974 M4 7S L30 AM 1470 12-05-2026</v>
      </c>
      <c r="K1851" s="511">
        <f t="shared" ca="1" si="785"/>
        <v>3.2</v>
      </c>
      <c r="L1851" s="508">
        <f t="shared" ca="1" si="786"/>
        <v>1.404E-2</v>
      </c>
      <c r="M1851" s="508">
        <f t="shared" ca="1" si="787"/>
        <v>0</v>
      </c>
      <c r="N1851" s="512">
        <f t="shared" ca="1" si="788"/>
        <v>0</v>
      </c>
      <c r="O1851" s="512">
        <f t="shared" ca="1" si="789"/>
        <v>1.2636000000000001E-2</v>
      </c>
      <c r="P1851" s="513">
        <f t="shared" ca="1" si="790"/>
        <v>0</v>
      </c>
      <c r="Q1851" s="514" t="str">
        <f t="shared" ca="1" si="782"/>
        <v>Dump</v>
      </c>
      <c r="R1851" s="515">
        <f t="shared" ca="1" si="783"/>
        <v>0.71111111111111114</v>
      </c>
      <c r="T1851" s="56"/>
      <c r="U1851" s="56">
        <v>1</v>
      </c>
      <c r="V1851" s="56"/>
      <c r="W1851" s="56"/>
      <c r="X1851" s="57"/>
      <c r="Y1851" s="57"/>
      <c r="Z1851" s="58"/>
      <c r="AA1851" s="59"/>
      <c r="AB1851" s="60"/>
      <c r="AC1851" s="60"/>
      <c r="AD1851" s="60"/>
      <c r="AE1851" s="60"/>
      <c r="AF1851" s="106"/>
      <c r="AG1851" s="107" t="e">
        <f>+AF1862-AB1862</f>
        <v>#DIV/0!</v>
      </c>
      <c r="AH1851" s="104" t="e">
        <f>+(AF1862-AB1862)/AB1862</f>
        <v>#DIV/0!</v>
      </c>
    </row>
    <row r="1852" spans="2:38">
      <c r="B1852" s="772" t="s">
        <v>1904</v>
      </c>
      <c r="C1852" s="376">
        <v>1</v>
      </c>
      <c r="D1852" s="771">
        <v>3.2</v>
      </c>
      <c r="E1852" s="104">
        <v>1.04E-2</v>
      </c>
      <c r="F1852" s="104"/>
      <c r="H1852" s="677">
        <v>1471</v>
      </c>
      <c r="I1852" s="510">
        <f t="shared" si="784"/>
        <v>1768</v>
      </c>
      <c r="J1852" s="53" t="str" cm="1">
        <f t="array" aca="1" ref="J1852" ca="1">INDIRECT("B" &amp; I1852)</f>
        <v>NIVEL 974 M4 7S L30 AM 1471 12-05-2026</v>
      </c>
      <c r="K1852" s="511">
        <f t="shared" ca="1" si="785"/>
        <v>3.2</v>
      </c>
      <c r="L1852" s="508">
        <f t="shared" ca="1" si="786"/>
        <v>1.7910000000000002E-2</v>
      </c>
      <c r="M1852" s="508">
        <f t="shared" ca="1" si="787"/>
        <v>0</v>
      </c>
      <c r="N1852" s="512">
        <f t="shared" ca="1" si="788"/>
        <v>0</v>
      </c>
      <c r="O1852" s="512">
        <f t="shared" ca="1" si="789"/>
        <v>1.6119000000000001E-2</v>
      </c>
      <c r="P1852" s="513">
        <f t="shared" ca="1" si="790"/>
        <v>0</v>
      </c>
      <c r="Q1852" s="514" t="str">
        <f t="shared" ca="1" si="782"/>
        <v>Dump</v>
      </c>
      <c r="R1852" s="515">
        <f t="shared" ca="1" si="783"/>
        <v>0.71111111111111114</v>
      </c>
      <c r="T1852" s="413" t="s">
        <v>256</v>
      </c>
      <c r="U1852" s="56">
        <v>2</v>
      </c>
      <c r="V1852" s="56"/>
      <c r="W1852" s="56"/>
      <c r="X1852" s="57"/>
      <c r="Y1852" s="57"/>
      <c r="Z1852" s="58"/>
      <c r="AA1852" s="59"/>
      <c r="AB1852" s="60"/>
      <c r="AC1852" s="60"/>
      <c r="AD1852" s="60"/>
      <c r="AE1852" s="60"/>
      <c r="AF1852" s="106"/>
      <c r="AG1852" s="107"/>
      <c r="AH1852" s="104"/>
    </row>
    <row r="1853" spans="2:38">
      <c r="B1853" s="772" t="s">
        <v>1905</v>
      </c>
      <c r="C1853" s="376">
        <v>1</v>
      </c>
      <c r="D1853" s="771">
        <v>3.2</v>
      </c>
      <c r="E1853" s="104">
        <v>1.06E-2</v>
      </c>
      <c r="F1853" s="104"/>
      <c r="H1853" s="677">
        <v>1472</v>
      </c>
      <c r="I1853" s="510">
        <f t="shared" si="784"/>
        <v>1769</v>
      </c>
      <c r="J1853" s="53" t="str" cm="1">
        <f t="array" aca="1" ref="J1853" ca="1">INDIRECT("B" &amp; I1853)</f>
        <v>NIVEL 974 M4 7S L30 AM 1472 12-05-2026</v>
      </c>
      <c r="K1853" s="511">
        <f t="shared" ca="1" si="785"/>
        <v>3.2</v>
      </c>
      <c r="L1853" s="508">
        <f t="shared" ca="1" si="786"/>
        <v>1.6830000000000001E-2</v>
      </c>
      <c r="M1853" s="508">
        <f t="shared" ca="1" si="787"/>
        <v>0</v>
      </c>
      <c r="N1853" s="512">
        <f t="shared" ca="1" si="788"/>
        <v>0</v>
      </c>
      <c r="O1853" s="512">
        <f t="shared" ca="1" si="789"/>
        <v>1.5147000000000001E-2</v>
      </c>
      <c r="P1853" s="513">
        <f t="shared" ca="1" si="790"/>
        <v>0</v>
      </c>
      <c r="Q1853" s="514" t="str">
        <f t="shared" ca="1" si="782"/>
        <v>Dump</v>
      </c>
      <c r="R1853" s="515">
        <f t="shared" ca="1" si="783"/>
        <v>0.71111111111111114</v>
      </c>
      <c r="T1853" s="643"/>
      <c r="U1853" s="56">
        <v>3</v>
      </c>
      <c r="V1853" s="56"/>
      <c r="W1853" s="56"/>
      <c r="X1853" s="57"/>
      <c r="Y1853" s="57"/>
      <c r="Z1853" s="58"/>
      <c r="AA1853" s="59"/>
      <c r="AB1853" s="60"/>
      <c r="AC1853" s="60"/>
      <c r="AD1853" s="60"/>
      <c r="AE1853" s="60"/>
      <c r="AF1853" s="106"/>
      <c r="AG1853" s="107"/>
      <c r="AH1853" s="104"/>
    </row>
    <row r="1854" spans="2:38">
      <c r="B1854" s="772" t="s">
        <v>1906</v>
      </c>
      <c r="C1854" s="376">
        <v>1</v>
      </c>
      <c r="D1854" s="771">
        <v>3.2</v>
      </c>
      <c r="E1854" s="104">
        <v>8.3999999999999995E-3</v>
      </c>
      <c r="F1854" s="104"/>
      <c r="H1854" s="677">
        <v>1473</v>
      </c>
      <c r="I1854" s="510">
        <f t="shared" si="784"/>
        <v>1770</v>
      </c>
      <c r="J1854" s="53" t="str" cm="1">
        <f t="array" aca="1" ref="J1854" ca="1">INDIRECT("B" &amp; I1854)</f>
        <v>NIVEL 974 M4 7S L30 AM 1473 12-05-2026</v>
      </c>
      <c r="K1854" s="511">
        <f t="shared" ca="1" si="785"/>
        <v>3.2</v>
      </c>
      <c r="L1854" s="508">
        <f t="shared" ca="1" si="786"/>
        <v>1.1340000000000001E-2</v>
      </c>
      <c r="M1854" s="508">
        <f t="shared" ca="1" si="787"/>
        <v>0</v>
      </c>
      <c r="N1854" s="512">
        <f t="shared" ca="1" si="788"/>
        <v>0</v>
      </c>
      <c r="O1854" s="512">
        <f t="shared" ca="1" si="789"/>
        <v>1.0206000000000002E-2</v>
      </c>
      <c r="P1854" s="513">
        <f t="shared" ca="1" si="790"/>
        <v>0</v>
      </c>
      <c r="Q1854" s="514" t="str">
        <f t="shared" ca="1" si="782"/>
        <v>Dump</v>
      </c>
      <c r="R1854" s="515">
        <f t="shared" ca="1" si="783"/>
        <v>0.71111111111111114</v>
      </c>
      <c r="T1854" s="643"/>
      <c r="U1854" s="56">
        <v>4</v>
      </c>
      <c r="V1854" s="56"/>
      <c r="W1854" s="56"/>
      <c r="X1854" s="57"/>
      <c r="Y1854" s="57"/>
      <c r="Z1854" s="58"/>
      <c r="AA1854" s="59"/>
      <c r="AB1854" s="60"/>
      <c r="AC1854" s="60"/>
      <c r="AD1854" s="60"/>
      <c r="AE1854" s="60"/>
      <c r="AF1854" s="106"/>
      <c r="AG1854" s="107"/>
      <c r="AH1854" s="104"/>
    </row>
    <row r="1855" spans="2:38">
      <c r="B1855" s="772" t="s">
        <v>1907</v>
      </c>
      <c r="C1855" s="376">
        <v>1</v>
      </c>
      <c r="D1855" s="771">
        <v>3.2</v>
      </c>
      <c r="E1855" s="104">
        <v>1.04E-2</v>
      </c>
      <c r="F1855" s="104"/>
      <c r="H1855" s="386"/>
      <c r="I1855"/>
      <c r="J1855"/>
      <c r="K1855" s="519">
        <f ca="1">SUM(K1844:K1854)</f>
        <v>35.199999999999996</v>
      </c>
      <c r="L1855" s="516">
        <f ca="1">+SUMPRODUCT(L1844:L1854,K1844:K1854)/K1855</f>
        <v>1.3860000000000006E-2</v>
      </c>
      <c r="M1855" s="516">
        <f ca="1">+SUMPRODUCT(M1844:M1854,K1844:K1854)/K1855</f>
        <v>6.3409090909090924E-3</v>
      </c>
      <c r="N1855" s="69">
        <f ca="1">+SUMPRODUCT(N1844:N1854,K1844:K1854)/K1855</f>
        <v>0</v>
      </c>
      <c r="O1855" s="552">
        <f ca="1">+SUMPRODUCT(O1844:O1854,K1844:K1854)/K1855</f>
        <v>1.2474000000000002E-2</v>
      </c>
      <c r="P1855" s="69">
        <f ca="1">+SUMPRODUCT(P1844:P1854,K1844:K1854)/K1855</f>
        <v>5.7068181818181827E-3</v>
      </c>
      <c r="Q1855"/>
      <c r="R1855"/>
      <c r="T1855" s="643"/>
      <c r="U1855" s="643">
        <v>5</v>
      </c>
      <c r="V1855" s="56"/>
      <c r="W1855" s="56"/>
      <c r="X1855" s="57"/>
      <c r="Y1855" s="57"/>
      <c r="Z1855" s="58"/>
      <c r="AA1855" s="59"/>
      <c r="AB1855" s="60"/>
      <c r="AC1855" s="60"/>
      <c r="AD1855" s="60"/>
      <c r="AE1855" s="60"/>
      <c r="AF1855" s="106"/>
      <c r="AG1855" s="107"/>
      <c r="AH1855" s="104"/>
    </row>
    <row r="1856" spans="2:38">
      <c r="B1856" s="772" t="s">
        <v>1908</v>
      </c>
      <c r="C1856" s="376">
        <v>1</v>
      </c>
      <c r="D1856" s="771">
        <v>3.2</v>
      </c>
      <c r="E1856" s="104">
        <v>1.09E-2</v>
      </c>
      <c r="F1856" s="104"/>
      <c r="H1856" s="672"/>
      <c r="I1856"/>
      <c r="J1856"/>
      <c r="K1856" s="551" t="s">
        <v>59</v>
      </c>
      <c r="L1856" s="550">
        <f ca="1">+L1855/0.9</f>
        <v>1.5400000000000006E-2</v>
      </c>
      <c r="M1856" s="518">
        <f ca="1">+M1855/0.9</f>
        <v>7.0454545454545466E-3</v>
      </c>
      <c r="N1856"/>
      <c r="O1856"/>
      <c r="P1856"/>
      <c r="Q1856"/>
      <c r="R1856"/>
      <c r="T1856" s="643"/>
      <c r="U1856" s="643">
        <v>6</v>
      </c>
      <c r="V1856" s="643"/>
      <c r="W1856" s="56"/>
      <c r="X1856" s="57"/>
      <c r="Y1856" s="57"/>
      <c r="Z1856" s="58"/>
      <c r="AA1856" s="59"/>
      <c r="AB1856" s="60"/>
      <c r="AC1856" s="60"/>
      <c r="AD1856" s="60"/>
      <c r="AE1856" s="60"/>
      <c r="AF1856" s="106"/>
      <c r="AG1856" s="107"/>
      <c r="AH1856" s="104"/>
    </row>
    <row r="1857" spans="2:38" ht="15" thickBot="1">
      <c r="B1857" s="772" t="s">
        <v>1909</v>
      </c>
      <c r="C1857" s="376">
        <v>1</v>
      </c>
      <c r="D1857" s="771">
        <v>3.2</v>
      </c>
      <c r="E1857" s="104">
        <v>1.1299999999999999E-2</v>
      </c>
      <c r="F1857" s="104"/>
      <c r="I1857" s="524"/>
      <c r="R1857" s="524"/>
      <c r="T1857" s="643"/>
      <c r="U1857" s="643">
        <v>7</v>
      </c>
      <c r="V1857" s="643"/>
      <c r="W1857" s="56"/>
      <c r="X1857" s="57"/>
      <c r="Y1857" s="57"/>
      <c r="Z1857" s="58"/>
      <c r="AA1857" s="109"/>
      <c r="AB1857" s="60"/>
      <c r="AC1857" s="60"/>
      <c r="AD1857" s="60"/>
      <c r="AE1857" s="60"/>
      <c r="AF1857" s="106"/>
      <c r="AG1857" s="107"/>
      <c r="AH1857" s="104"/>
    </row>
    <row r="1858" spans="2:38" ht="28.8">
      <c r="B1858" s="772" t="s">
        <v>1910</v>
      </c>
      <c r="C1858" s="376">
        <v>1</v>
      </c>
      <c r="D1858" s="771">
        <v>3.2</v>
      </c>
      <c r="E1858" s="104">
        <v>9.7999999999999997E-3</v>
      </c>
      <c r="F1858" s="104"/>
      <c r="H1858" s="679"/>
      <c r="I1858" s="547" t="s">
        <v>629</v>
      </c>
      <c r="J1858" s="77" t="s">
        <v>63</v>
      </c>
      <c r="K1858" s="507" t="s">
        <v>44</v>
      </c>
      <c r="L1858" s="549" t="s">
        <v>297</v>
      </c>
      <c r="M1858" s="508" t="s">
        <v>292</v>
      </c>
      <c r="N1858" s="545" t="s">
        <v>46</v>
      </c>
      <c r="O1858" s="549" t="s">
        <v>293</v>
      </c>
      <c r="P1858" s="508" t="s">
        <v>294</v>
      </c>
      <c r="Q1858"/>
      <c r="R1858"/>
      <c r="T1858" s="643"/>
      <c r="U1858" s="643">
        <v>8</v>
      </c>
      <c r="V1858" s="643"/>
      <c r="W1858" s="56"/>
      <c r="X1858" s="57"/>
      <c r="Y1858" s="57"/>
      <c r="Z1858" s="62"/>
      <c r="AA1858" s="109"/>
      <c r="AB1858" s="60"/>
      <c r="AC1858" s="60"/>
      <c r="AD1858" s="60"/>
      <c r="AE1858" s="60"/>
      <c r="AF1858" s="106"/>
      <c r="AG1858" s="107"/>
      <c r="AH1858" s="104"/>
      <c r="AJ1858" s="95" t="str">
        <f>+I1858</f>
        <v>EN060</v>
      </c>
      <c r="AK1858" s="96" t="s">
        <v>62</v>
      </c>
    </row>
    <row r="1859" spans="2:38" ht="15" thickBot="1">
      <c r="B1859" s="772" t="s">
        <v>1911</v>
      </c>
      <c r="C1859" s="376">
        <v>1</v>
      </c>
      <c r="D1859" s="771">
        <v>3.2</v>
      </c>
      <c r="E1859" s="104">
        <v>8.8999999999999999E-3</v>
      </c>
      <c r="F1859" s="104"/>
      <c r="H1859" s="677">
        <v>1474</v>
      </c>
      <c r="I1859" s="510">
        <f>IF(H1859="",
   IFERROR(MATCH("**", B:B, 0), ""),
   IFERROR(MATCH("* "&amp;H1859&amp;" *", B:B, 0), "")
)</f>
        <v>1771</v>
      </c>
      <c r="J1859" s="53" t="str" cm="1">
        <f t="array" aca="1" ref="J1859" ca="1">INDIRECT("B" &amp; I1859)</f>
        <v>NIVEL 974 M4 7S L30 AM 1474 12-05-2026</v>
      </c>
      <c r="K1859" s="511">
        <f ca="1">INDEX(D:D, MATCH(J1859, $B:$B, 0))</f>
        <v>3.2</v>
      </c>
      <c r="L1859" s="508">
        <f ca="1">INDEX(E:E, MATCH($J1859, $B:$B, 0))*0.9</f>
        <v>1.3590000000000001E-2</v>
      </c>
      <c r="M1859" s="508">
        <f ca="1">INDEX(F:F, MATCH($J1859, $B:$B, 0))*0.9</f>
        <v>0</v>
      </c>
      <c r="N1859" s="512">
        <f ca="1">INDEX(G:G, MATCH($J$578, $B:$B, 0))</f>
        <v>0</v>
      </c>
      <c r="O1859" s="512">
        <f ca="1">+IF(L1859=0,N1859*0.9,L1859*0.9)</f>
        <v>1.2231000000000002E-2</v>
      </c>
      <c r="P1859" s="513">
        <f ca="1">+M1859*0.9</f>
        <v>0</v>
      </c>
      <c r="Q1859" s="514" t="str">
        <f t="shared" ref="Q1859:Q1868" ca="1" si="791">+IF(L1859=0,"-","Dump")</f>
        <v>Dump</v>
      </c>
      <c r="R1859" s="515">
        <f t="shared" ref="R1859:R1868" ca="1" si="792">+K1859/4.5</f>
        <v>0.71111111111111114</v>
      </c>
      <c r="T1859" s="635"/>
      <c r="U1859" s="643">
        <v>9</v>
      </c>
      <c r="V1859" s="643"/>
      <c r="W1859" s="643"/>
      <c r="X1859" s="57"/>
      <c r="Y1859" s="57"/>
      <c r="Z1859" s="62"/>
      <c r="AA1859" s="59"/>
      <c r="AB1859" s="60"/>
      <c r="AC1859" s="60"/>
      <c r="AD1859" s="60"/>
      <c r="AE1859" s="60"/>
      <c r="AF1859" s="106"/>
      <c r="AG1859" s="107"/>
      <c r="AH1859" s="104"/>
      <c r="AJ1859" s="520">
        <f ca="1">+K1869-SUMIF(AE:AE, AJ1858, AA:AA)</f>
        <v>2.2999999999999972</v>
      </c>
      <c r="AK1859" s="521">
        <f ca="1">O1869</f>
        <v>1.2465900000000004E-2</v>
      </c>
      <c r="AL1859" s="102">
        <f ca="1">COUNTIF(AE:AE, AJ1858)</f>
        <v>1</v>
      </c>
    </row>
    <row r="1860" spans="2:38" ht="15" thickBot="1">
      <c r="B1860" s="772" t="s">
        <v>1912</v>
      </c>
      <c r="C1860" s="376">
        <v>1</v>
      </c>
      <c r="D1860" s="771">
        <v>3.2</v>
      </c>
      <c r="E1860" s="104">
        <v>1.03E-2</v>
      </c>
      <c r="F1860" s="104"/>
      <c r="G1860" s="678"/>
      <c r="H1860" s="677">
        <v>1475</v>
      </c>
      <c r="I1860" s="510">
        <f t="shared" ref="I1860:I1868" si="793">IF(H1860="",
   IFERROR(MATCH("**", B:B, 0), ""),
   IFERROR(MATCH("* "&amp;H1860&amp;" *", B:B, 0), "")
)</f>
        <v>1772</v>
      </c>
      <c r="J1860" s="53" t="str" cm="1">
        <f t="array" aca="1" ref="J1860" ca="1">INDIRECT("B" &amp; I1860)</f>
        <v>NIVEL 974 M4 7S L30 AM 1475 12-05-2026</v>
      </c>
      <c r="K1860" s="511">
        <f t="shared" ref="K1860:K1868" ca="1" si="794">INDEX(D:D, MATCH(J1860, $B:$B, 0))</f>
        <v>3.2</v>
      </c>
      <c r="L1860" s="508">
        <f t="shared" ref="L1860:L1868" ca="1" si="795">INDEX(E:E, MATCH($J1860, $B:$B, 0))*0.9</f>
        <v>1.4579999999999999E-2</v>
      </c>
      <c r="M1860" s="508">
        <f t="shared" ref="M1860:M1868" ca="1" si="796">INDEX(F:F, MATCH($J1860, $B:$B, 0))*0.9</f>
        <v>0</v>
      </c>
      <c r="N1860" s="512">
        <f t="shared" ref="N1860:N1868" ca="1" si="797">INDEX(G:G, MATCH($J$578, $B:$B, 0))</f>
        <v>0</v>
      </c>
      <c r="O1860" s="512">
        <f t="shared" ref="O1860:O1868" ca="1" si="798">+IF(L1860=0,N1860*0.9,L1860*0.9)</f>
        <v>1.3122E-2</v>
      </c>
      <c r="P1860" s="513">
        <f t="shared" ref="P1860:P1868" ca="1" si="799">+M1860*0.9</f>
        <v>0</v>
      </c>
      <c r="Q1860" s="514" t="str">
        <f t="shared" ca="1" si="791"/>
        <v>Dump</v>
      </c>
      <c r="R1860" s="515">
        <f t="shared" ca="1" si="792"/>
        <v>0.71111111111111114</v>
      </c>
      <c r="T1860" s="635"/>
      <c r="U1860" s="643">
        <v>10</v>
      </c>
      <c r="V1860" s="643"/>
      <c r="W1860" s="643"/>
      <c r="X1860" s="57"/>
      <c r="Y1860" s="57"/>
      <c r="Z1860" s="62"/>
      <c r="AA1860" s="63"/>
      <c r="AB1860" s="60"/>
      <c r="AC1860" s="60"/>
      <c r="AD1860" s="60"/>
      <c r="AE1860" s="60"/>
      <c r="AF1860" s="106"/>
      <c r="AG1860" s="107"/>
      <c r="AH1860" s="104"/>
      <c r="AJ1860" s="105" t="s">
        <v>83</v>
      </c>
      <c r="AK1860" s="101"/>
    </row>
    <row r="1861" spans="2:38" ht="15" thickBot="1">
      <c r="B1861" s="772" t="s">
        <v>1913</v>
      </c>
      <c r="C1861" s="376">
        <v>1</v>
      </c>
      <c r="D1861" s="771">
        <v>3.2</v>
      </c>
      <c r="E1861" s="104">
        <v>1.04E-2</v>
      </c>
      <c r="F1861" s="104"/>
      <c r="G1861" s="678"/>
      <c r="H1861" s="677">
        <v>1476</v>
      </c>
      <c r="I1861" s="510">
        <f t="shared" si="793"/>
        <v>1773</v>
      </c>
      <c r="J1861" s="53" t="str" cm="1">
        <f t="array" aca="1" ref="J1861" ca="1">INDIRECT("B" &amp; I1861)</f>
        <v>NIVEL 974 M4 7S L32 AM 1476 13-05-2026</v>
      </c>
      <c r="K1861" s="511">
        <f t="shared" ca="1" si="794"/>
        <v>3.2</v>
      </c>
      <c r="L1861" s="508">
        <f t="shared" ca="1" si="795"/>
        <v>1.3860000000000001E-2</v>
      </c>
      <c r="M1861" s="508">
        <f t="shared" ca="1" si="796"/>
        <v>0</v>
      </c>
      <c r="N1861" s="512">
        <f t="shared" ca="1" si="797"/>
        <v>0</v>
      </c>
      <c r="O1861" s="512">
        <f t="shared" ca="1" si="798"/>
        <v>1.2474000000000001E-2</v>
      </c>
      <c r="P1861" s="513">
        <f t="shared" ca="1" si="799"/>
        <v>0</v>
      </c>
      <c r="Q1861" s="514" t="str">
        <f t="shared" ca="1" si="791"/>
        <v>Dump</v>
      </c>
      <c r="R1861" s="515">
        <f t="shared" ca="1" si="792"/>
        <v>0.71111111111111114</v>
      </c>
      <c r="T1861" s="635"/>
      <c r="U1861" s="643">
        <v>11</v>
      </c>
      <c r="V1861" s="643"/>
      <c r="W1861" s="643"/>
      <c r="X1861" s="57"/>
      <c r="Y1861" s="57"/>
      <c r="Z1861" s="62"/>
      <c r="AA1861" s="63"/>
      <c r="AB1861" s="60"/>
      <c r="AC1861" s="60"/>
      <c r="AD1861" s="60"/>
      <c r="AE1861" s="60"/>
      <c r="AF1861" s="106"/>
      <c r="AG1861" s="635"/>
      <c r="AH1861" s="635"/>
    </row>
    <row r="1862" spans="2:38" ht="15" thickBot="1">
      <c r="B1862" s="772" t="s">
        <v>1914</v>
      </c>
      <c r="C1862" s="376">
        <v>1</v>
      </c>
      <c r="D1862" s="771">
        <v>3.2</v>
      </c>
      <c r="E1862" s="104">
        <v>7.6E-3</v>
      </c>
      <c r="F1862" s="104"/>
      <c r="G1862" s="678"/>
      <c r="H1862" s="677">
        <v>1477</v>
      </c>
      <c r="I1862" s="510">
        <f t="shared" si="793"/>
        <v>1774</v>
      </c>
      <c r="J1862" s="53" t="str" cm="1">
        <f t="array" aca="1" ref="J1862" ca="1">INDIRECT("B" &amp; I1862)</f>
        <v>NIVEL 974 M4 7S L32 AM 1477 13-05-2026</v>
      </c>
      <c r="K1862" s="511">
        <f t="shared" ca="1" si="794"/>
        <v>3.2</v>
      </c>
      <c r="L1862" s="508">
        <f t="shared" ca="1" si="795"/>
        <v>1.098E-2</v>
      </c>
      <c r="M1862" s="508">
        <f t="shared" ca="1" si="796"/>
        <v>0</v>
      </c>
      <c r="N1862" s="512">
        <f t="shared" ca="1" si="797"/>
        <v>0</v>
      </c>
      <c r="O1862" s="512">
        <f t="shared" ca="1" si="798"/>
        <v>9.8820000000000002E-3</v>
      </c>
      <c r="P1862" s="513">
        <f t="shared" ca="1" si="799"/>
        <v>0</v>
      </c>
      <c r="Q1862" s="514" t="str">
        <f t="shared" ca="1" si="791"/>
        <v>Dump</v>
      </c>
      <c r="R1862" s="515">
        <f t="shared" ca="1" si="792"/>
        <v>0.71111111111111114</v>
      </c>
      <c r="T1862" s="635"/>
      <c r="U1862" s="635"/>
      <c r="V1862" s="635"/>
      <c r="W1862" s="635"/>
      <c r="X1862" s="635"/>
      <c r="Y1862" s="635"/>
      <c r="Z1862" s="635"/>
      <c r="AA1862" s="64">
        <f>SUM(AA1851:AA1861)</f>
        <v>0</v>
      </c>
      <c r="AB1862" s="445" t="e">
        <f>+SUMPRODUCT(AA1851:AA1861,AB1851:AB1861)/AA1862</f>
        <v>#DIV/0!</v>
      </c>
      <c r="AC1862" s="66" t="e">
        <f>+SUMPRODUCT(Z1851:Z1861,AC1851:AC1861)/Z1862</f>
        <v>#DIV/0!</v>
      </c>
      <c r="AD1862" s="66" t="e">
        <f>+SUMPRODUCT(AA1851:AA1861,AD1851:AD1861)/AA1862</f>
        <v>#DIV/0!</v>
      </c>
      <c r="AE1862" s="67"/>
      <c r="AF1862" s="110">
        <v>0</v>
      </c>
      <c r="AG1862" s="635"/>
      <c r="AH1862" s="635"/>
    </row>
    <row r="1863" spans="2:38">
      <c r="B1863" s="772" t="s">
        <v>1915</v>
      </c>
      <c r="C1863" s="376">
        <v>1</v>
      </c>
      <c r="D1863" s="771">
        <v>3.2</v>
      </c>
      <c r="E1863" s="104">
        <v>9.5999999999999992E-3</v>
      </c>
      <c r="F1863" s="104"/>
      <c r="G1863" s="678"/>
      <c r="H1863" s="677">
        <v>1478</v>
      </c>
      <c r="I1863" s="510">
        <f t="shared" si="793"/>
        <v>1775</v>
      </c>
      <c r="J1863" s="53" t="str" cm="1">
        <f t="array" aca="1" ref="J1863" ca="1">INDIRECT("B" &amp; I1863)</f>
        <v>NIVEL 974 M4 7S L32 AM 1478 13-05-2026</v>
      </c>
      <c r="K1863" s="511">
        <f t="shared" ca="1" si="794"/>
        <v>3.2</v>
      </c>
      <c r="L1863" s="508">
        <f t="shared" ca="1" si="795"/>
        <v>1.269E-2</v>
      </c>
      <c r="M1863" s="508">
        <f t="shared" ca="1" si="796"/>
        <v>0</v>
      </c>
      <c r="N1863" s="512">
        <f t="shared" ca="1" si="797"/>
        <v>0</v>
      </c>
      <c r="O1863" s="512">
        <f t="shared" ca="1" si="798"/>
        <v>1.1421000000000001E-2</v>
      </c>
      <c r="P1863" s="513">
        <f t="shared" ca="1" si="799"/>
        <v>0</v>
      </c>
      <c r="Q1863" s="514" t="str">
        <f t="shared" ca="1" si="791"/>
        <v>Dump</v>
      </c>
      <c r="R1863" s="515">
        <f t="shared" ca="1" si="792"/>
        <v>0.71111111111111114</v>
      </c>
      <c r="T1863" s="635"/>
      <c r="U1863" s="635"/>
      <c r="V1863" s="635"/>
      <c r="W1863" s="635"/>
      <c r="X1863" s="635"/>
      <c r="Y1863" s="635"/>
      <c r="Z1863" s="635"/>
      <c r="AA1863" s="635"/>
      <c r="AB1863" s="635"/>
      <c r="AC1863" s="635"/>
      <c r="AD1863" s="635"/>
      <c r="AE1863" s="635"/>
      <c r="AF1863" s="635"/>
      <c r="AG1863" s="635"/>
    </row>
    <row r="1864" spans="2:38">
      <c r="B1864" s="772" t="s">
        <v>1916</v>
      </c>
      <c r="C1864" s="376">
        <v>1</v>
      </c>
      <c r="D1864" s="771">
        <v>3.2</v>
      </c>
      <c r="E1864" s="104">
        <v>8.5000000000000006E-3</v>
      </c>
      <c r="F1864" s="104"/>
      <c r="G1864" s="678"/>
      <c r="H1864" s="677">
        <v>1479</v>
      </c>
      <c r="I1864" s="510">
        <f t="shared" si="793"/>
        <v>1776</v>
      </c>
      <c r="J1864" s="53" t="str" cm="1">
        <f t="array" aca="1" ref="J1864" ca="1">INDIRECT("B" &amp; I1864)</f>
        <v>NIVEL 974 M4 7S L32 AM 1479 13-05-2026</v>
      </c>
      <c r="K1864" s="511">
        <f t="shared" ca="1" si="794"/>
        <v>3.2</v>
      </c>
      <c r="L1864" s="508">
        <f t="shared" ca="1" si="795"/>
        <v>1.341E-2</v>
      </c>
      <c r="M1864" s="508">
        <f t="shared" ca="1" si="796"/>
        <v>0</v>
      </c>
      <c r="N1864" s="512">
        <f t="shared" ca="1" si="797"/>
        <v>0</v>
      </c>
      <c r="O1864" s="512">
        <f t="shared" ca="1" si="798"/>
        <v>1.2069E-2</v>
      </c>
      <c r="P1864" s="513">
        <f t="shared" ca="1" si="799"/>
        <v>0</v>
      </c>
      <c r="Q1864" s="514" t="str">
        <f t="shared" ca="1" si="791"/>
        <v>Dump</v>
      </c>
      <c r="R1864" s="515">
        <f t="shared" ca="1" si="792"/>
        <v>0.71111111111111114</v>
      </c>
      <c r="T1864" s="635"/>
      <c r="U1864" s="635"/>
      <c r="V1864" s="635"/>
      <c r="W1864" s="635"/>
      <c r="X1864" s="635"/>
      <c r="Y1864" s="635"/>
      <c r="Z1864" s="635"/>
      <c r="AA1864" s="635"/>
      <c r="AB1864" s="635"/>
      <c r="AC1864" s="635"/>
      <c r="AD1864" s="635"/>
      <c r="AE1864" s="635"/>
      <c r="AF1864" s="635"/>
      <c r="AG1864" s="635"/>
    </row>
    <row r="1865" spans="2:38" ht="15" thickBot="1">
      <c r="B1865" s="772" t="s">
        <v>1917</v>
      </c>
      <c r="C1865" s="376">
        <v>1</v>
      </c>
      <c r="D1865" s="771">
        <v>3.2</v>
      </c>
      <c r="E1865" s="104">
        <v>1.29E-2</v>
      </c>
      <c r="F1865" s="104"/>
      <c r="G1865" s="678"/>
      <c r="H1865" s="677">
        <v>1480</v>
      </c>
      <c r="I1865" s="510">
        <f t="shared" si="793"/>
        <v>1777</v>
      </c>
      <c r="J1865" s="53" t="str" cm="1">
        <f t="array" aca="1" ref="J1865" ca="1">INDIRECT("B" &amp; I1865)</f>
        <v>NIVEL 974 M4 7S L32 AM 1480 13-05-2026</v>
      </c>
      <c r="K1865" s="511">
        <f t="shared" ca="1" si="794"/>
        <v>3.2</v>
      </c>
      <c r="L1865" s="508">
        <f t="shared" ca="1" si="795"/>
        <v>1.6290000000000002E-2</v>
      </c>
      <c r="M1865" s="508">
        <f t="shared" ca="1" si="796"/>
        <v>0</v>
      </c>
      <c r="N1865" s="512">
        <f t="shared" ca="1" si="797"/>
        <v>0</v>
      </c>
      <c r="O1865" s="512">
        <f t="shared" ca="1" si="798"/>
        <v>1.4661000000000002E-2</v>
      </c>
      <c r="P1865" s="513">
        <f t="shared" ca="1" si="799"/>
        <v>0</v>
      </c>
      <c r="Q1865" s="514" t="str">
        <f t="shared" ca="1" si="791"/>
        <v>Dump</v>
      </c>
      <c r="R1865" s="515">
        <f t="shared" ca="1" si="792"/>
        <v>0.71111111111111114</v>
      </c>
      <c r="T1865" s="635"/>
      <c r="U1865" s="635"/>
      <c r="V1865" s="635"/>
      <c r="W1865" s="635"/>
      <c r="X1865" s="635"/>
      <c r="Y1865" s="635"/>
      <c r="Z1865" s="635"/>
      <c r="AA1865" s="635"/>
      <c r="AB1865" s="635"/>
      <c r="AC1865" s="635"/>
      <c r="AD1865" s="635"/>
      <c r="AE1865" s="635"/>
      <c r="AF1865" s="635"/>
      <c r="AG1865" s="635"/>
    </row>
    <row r="1866" spans="2:38" ht="15" thickBot="1">
      <c r="B1866" s="772" t="s">
        <v>1918</v>
      </c>
      <c r="C1866" s="376">
        <v>1</v>
      </c>
      <c r="D1866" s="771">
        <v>3.2</v>
      </c>
      <c r="E1866" s="104">
        <v>1.5100000000000001E-2</v>
      </c>
      <c r="F1866" s="104"/>
      <c r="G1866" s="678"/>
      <c r="H1866" s="677">
        <v>1481</v>
      </c>
      <c r="I1866" s="510">
        <f t="shared" si="793"/>
        <v>1778</v>
      </c>
      <c r="J1866" s="53" t="str" cm="1">
        <f t="array" aca="1" ref="J1866" ca="1">INDIRECT("B" &amp; I1866)</f>
        <v>NIVEL 974 M4 7S L32 AM 1481 13-05-2026</v>
      </c>
      <c r="K1866" s="511">
        <f t="shared" ca="1" si="794"/>
        <v>3.2</v>
      </c>
      <c r="L1866" s="508">
        <f t="shared" ca="1" si="795"/>
        <v>1.584E-2</v>
      </c>
      <c r="M1866" s="508">
        <f t="shared" ca="1" si="796"/>
        <v>0</v>
      </c>
      <c r="N1866" s="512">
        <f t="shared" ca="1" si="797"/>
        <v>0</v>
      </c>
      <c r="O1866" s="512">
        <f t="shared" ca="1" si="798"/>
        <v>1.4256E-2</v>
      </c>
      <c r="P1866" s="513">
        <f t="shared" ca="1" si="799"/>
        <v>0</v>
      </c>
      <c r="Q1866" s="514" t="str">
        <f t="shared" ca="1" si="791"/>
        <v>Dump</v>
      </c>
      <c r="R1866" s="515">
        <f t="shared" ca="1" si="792"/>
        <v>0.71111111111111114</v>
      </c>
      <c r="T1866" s="635"/>
      <c r="U1866" s="635"/>
      <c r="V1866" s="635"/>
      <c r="W1866" s="119" t="str">
        <f>+T1852</f>
        <v xml:space="preserve">Mra la cruz Vicente2 </v>
      </c>
      <c r="X1866" s="115">
        <f>AA1862</f>
        <v>0</v>
      </c>
      <c r="Y1866" s="116" t="e">
        <f>+(AA1862*AB1862)/X1866</f>
        <v>#DIV/0!</v>
      </c>
      <c r="Z1866" s="117">
        <f>+COUNTA(AD1851:AD1861)</f>
        <v>0</v>
      </c>
      <c r="AA1866" s="635"/>
      <c r="AB1866" s="635"/>
      <c r="AC1866" s="635"/>
      <c r="AD1866" s="635"/>
      <c r="AE1866" s="635"/>
      <c r="AF1866" s="635"/>
      <c r="AG1866" s="635"/>
    </row>
    <row r="1867" spans="2:38">
      <c r="B1867" s="772" t="s">
        <v>1919</v>
      </c>
      <c r="C1867" s="376">
        <v>1</v>
      </c>
      <c r="D1867" s="771">
        <v>3.2</v>
      </c>
      <c r="E1867" s="104">
        <v>1.06E-2</v>
      </c>
      <c r="F1867" s="104"/>
      <c r="G1867" s="678"/>
      <c r="H1867" s="677">
        <v>1482</v>
      </c>
      <c r="I1867" s="510">
        <f t="shared" si="793"/>
        <v>1779</v>
      </c>
      <c r="J1867" s="53" t="str" cm="1">
        <f t="array" aca="1" ref="J1867" ca="1">INDIRECT("B" &amp; I1867)</f>
        <v>NIVEL 974 M4 7S L32 AM 1482 13-05-2026</v>
      </c>
      <c r="K1867" s="511">
        <f t="shared" ca="1" si="794"/>
        <v>3.2</v>
      </c>
      <c r="L1867" s="508">
        <f t="shared" ca="1" si="795"/>
        <v>1.332E-2</v>
      </c>
      <c r="M1867" s="508">
        <f t="shared" ca="1" si="796"/>
        <v>0</v>
      </c>
      <c r="N1867" s="512">
        <f t="shared" ca="1" si="797"/>
        <v>0</v>
      </c>
      <c r="O1867" s="512">
        <f t="shared" ca="1" si="798"/>
        <v>1.1988E-2</v>
      </c>
      <c r="P1867" s="513">
        <f t="shared" ca="1" si="799"/>
        <v>0</v>
      </c>
      <c r="Q1867" s="514" t="str">
        <f t="shared" ca="1" si="791"/>
        <v>Dump</v>
      </c>
      <c r="R1867" s="515">
        <f t="shared" ca="1" si="792"/>
        <v>0.71111111111111114</v>
      </c>
      <c r="T1867" s="635"/>
      <c r="U1867" s="635"/>
      <c r="V1867" s="635"/>
      <c r="W1867" s="635"/>
      <c r="X1867" s="635"/>
      <c r="Y1867" s="635"/>
      <c r="Z1867" s="635"/>
      <c r="AA1867" s="635"/>
      <c r="AB1867" s="635"/>
      <c r="AC1867" s="635"/>
      <c r="AD1867" s="635"/>
      <c r="AE1867" s="635"/>
      <c r="AF1867" s="635"/>
      <c r="AG1867" s="635"/>
    </row>
    <row r="1868" spans="2:38">
      <c r="B1868" s="772" t="s">
        <v>1920</v>
      </c>
      <c r="C1868" s="376">
        <v>1</v>
      </c>
      <c r="D1868" s="771">
        <v>3.2</v>
      </c>
      <c r="E1868" s="104">
        <v>1.4500000000000001E-2</v>
      </c>
      <c r="F1868" s="104"/>
      <c r="G1868" s="678"/>
      <c r="H1868" s="677">
        <v>1483</v>
      </c>
      <c r="I1868" s="510">
        <f t="shared" si="793"/>
        <v>1780</v>
      </c>
      <c r="J1868" s="53" t="str" cm="1">
        <f t="array" aca="1" ref="J1868" ca="1">INDIRECT("B" &amp; I1868)</f>
        <v>NIVEL 974 M4 7S L32 AM 1483 13-05-2026</v>
      </c>
      <c r="K1868" s="511">
        <f t="shared" ca="1" si="794"/>
        <v>3.2</v>
      </c>
      <c r="L1868" s="508">
        <f t="shared" ca="1" si="795"/>
        <v>1.3950000000000001E-2</v>
      </c>
      <c r="M1868" s="508">
        <f t="shared" ca="1" si="796"/>
        <v>0</v>
      </c>
      <c r="N1868" s="512">
        <f t="shared" ca="1" si="797"/>
        <v>0</v>
      </c>
      <c r="O1868" s="512">
        <f t="shared" ca="1" si="798"/>
        <v>1.2555E-2</v>
      </c>
      <c r="P1868" s="513">
        <f t="shared" ca="1" si="799"/>
        <v>0</v>
      </c>
      <c r="Q1868" s="514" t="str">
        <f t="shared" ca="1" si="791"/>
        <v>Dump</v>
      </c>
      <c r="R1868" s="515">
        <f t="shared" ca="1" si="792"/>
        <v>0.71111111111111114</v>
      </c>
      <c r="T1868" s="635"/>
      <c r="U1868" s="635"/>
      <c r="V1868" s="635"/>
      <c r="W1868" s="635"/>
      <c r="X1868" s="635"/>
      <c r="Y1868" s="635"/>
      <c r="Z1868" s="635"/>
      <c r="AA1868" s="635"/>
      <c r="AB1868" s="635"/>
      <c r="AC1868" s="635"/>
      <c r="AD1868" s="635"/>
      <c r="AE1868" s="635"/>
      <c r="AF1868" s="635"/>
      <c r="AG1868" s="635"/>
    </row>
    <row r="1869" spans="2:38" ht="15" thickBot="1">
      <c r="B1869" s="772" t="s">
        <v>1921</v>
      </c>
      <c r="C1869" s="376">
        <v>1</v>
      </c>
      <c r="D1869" s="771">
        <v>3.2</v>
      </c>
      <c r="E1869" s="104">
        <v>1.26E-2</v>
      </c>
      <c r="F1869" s="104"/>
      <c r="G1869" s="678"/>
      <c r="H1869" s="386"/>
      <c r="I1869"/>
      <c r="J1869"/>
      <c r="K1869" s="519">
        <f ca="1">SUM(K1859:K1868)</f>
        <v>31.999999999999996</v>
      </c>
      <c r="L1869" s="516">
        <f ca="1">+SUMPRODUCT(L1859:L1868,K1859:K1868)/K1869</f>
        <v>1.3851000000000004E-2</v>
      </c>
      <c r="M1869" s="516">
        <f ca="1">+SUMPRODUCT(M1859:M1868,K1859:K1868)/K1869</f>
        <v>0</v>
      </c>
      <c r="N1869" s="69">
        <f ca="1">+SUMPRODUCT(N1859:N1868,K1859:K1868)/K1869</f>
        <v>0</v>
      </c>
      <c r="O1869" s="552">
        <f ca="1">+SUMPRODUCT(O1859:O1868,K1859:K1868)/K1869</f>
        <v>1.2465900000000004E-2</v>
      </c>
      <c r="P1869" s="69">
        <f ca="1">+SUMPRODUCT(P1859:P1868,K1859:K1868)/K1869</f>
        <v>0</v>
      </c>
      <c r="Q1869"/>
      <c r="R1869"/>
      <c r="T1869" s="635"/>
      <c r="U1869" s="635"/>
      <c r="V1869" s="635"/>
      <c r="W1869" s="635"/>
      <c r="X1869" s="635"/>
      <c r="Y1869" s="635"/>
      <c r="Z1869" s="635"/>
      <c r="AA1869" s="635"/>
      <c r="AB1869" s="635"/>
      <c r="AC1869" s="635"/>
      <c r="AD1869" s="635"/>
      <c r="AE1869" s="635"/>
      <c r="AF1869" s="635"/>
      <c r="AG1869" s="635"/>
    </row>
    <row r="1870" spans="2:38">
      <c r="B1870" s="772" t="s">
        <v>1922</v>
      </c>
      <c r="C1870" s="376">
        <v>1</v>
      </c>
      <c r="D1870" s="771">
        <v>3.2</v>
      </c>
      <c r="E1870" s="104">
        <v>1.23E-2</v>
      </c>
      <c r="F1870" s="104"/>
      <c r="G1870" s="678"/>
      <c r="H1870" s="672"/>
      <c r="I1870"/>
      <c r="J1870"/>
      <c r="K1870" s="551" t="s">
        <v>59</v>
      </c>
      <c r="L1870" s="550">
        <f ca="1">+L1869/0.9</f>
        <v>1.5390000000000004E-2</v>
      </c>
      <c r="M1870" s="518">
        <f ca="1">+M1869/0.9</f>
        <v>0</v>
      </c>
      <c r="N1870"/>
      <c r="O1870"/>
      <c r="P1870"/>
      <c r="Q1870"/>
      <c r="R1870"/>
      <c r="T1870" s="635"/>
      <c r="U1870" s="635"/>
      <c r="V1870" s="635"/>
      <c r="W1870" s="635"/>
      <c r="X1870" s="123" t="s">
        <v>70</v>
      </c>
      <c r="Y1870" s="635"/>
      <c r="Z1870" s="635"/>
      <c r="AA1870" s="635"/>
      <c r="AB1870" s="635"/>
      <c r="AC1870" s="635"/>
      <c r="AD1870" s="635"/>
      <c r="AE1870" s="635"/>
      <c r="AF1870" s="635"/>
      <c r="AG1870" s="635"/>
    </row>
    <row r="1871" spans="2:38" ht="15" thickBot="1">
      <c r="B1871" s="772" t="s">
        <v>1923</v>
      </c>
      <c r="C1871" s="376">
        <v>1</v>
      </c>
      <c r="D1871" s="771">
        <v>3.2</v>
      </c>
      <c r="E1871" s="104">
        <v>1.54E-2</v>
      </c>
      <c r="F1871" s="104"/>
      <c r="I1871" s="671"/>
      <c r="R1871" s="671"/>
      <c r="T1871" s="635"/>
      <c r="U1871" s="635"/>
      <c r="V1871"/>
      <c r="W1871" s="98">
        <f t="shared" ref="W1871:W1917" si="800">IFERROR(MATCH("*" &amp; V1871 &amp; "*", B:B, 0), "No encontrado")</f>
        <v>5</v>
      </c>
      <c r="X1871" s="53" t="str" cm="1">
        <f t="array" aca="1" ref="X1871" ca="1">INDIRECT("B" &amp; W1871)</f>
        <v>fecha</v>
      </c>
      <c r="Y1871" s="54">
        <f t="shared" ref="Y1871:Y1917" ca="1" si="801">INDEX(D:D, MATCH(X1871, $B:$B, 0))</f>
        <v>0</v>
      </c>
      <c r="Z1871" s="55">
        <f t="shared" ref="Z1871:Z1917" ca="1" si="802">INDEX(E:E, MATCH(X1871, $B:$B, 0))*0.9</f>
        <v>0</v>
      </c>
      <c r="AA1871" s="55">
        <f t="shared" ref="AA1871:AA1917" ca="1" si="803">INDEX(G:G, MATCH(X1871, $B:$B, 0))</f>
        <v>0</v>
      </c>
      <c r="AB1871" s="78">
        <f t="shared" ref="AB1871:AB1917" ca="1" si="804">+IF(Z1871=0,AA1871*0.9,Z1871*0.9)</f>
        <v>0</v>
      </c>
      <c r="AC1871" s="54" t="str">
        <f t="shared" ref="AC1871:AC1917" ca="1" si="805">+IF(Z1871=0,"-","Dump")</f>
        <v>-</v>
      </c>
      <c r="AD1871" s="99">
        <f t="shared" ref="AD1871:AD1917" ca="1" si="806">+Y1871/5.6</f>
        <v>0</v>
      </c>
      <c r="AE1871" s="635"/>
      <c r="AF1871" s="635"/>
      <c r="AG1871" s="635"/>
    </row>
    <row r="1872" spans="2:38" ht="28.8">
      <c r="B1872" s="772" t="s">
        <v>1924</v>
      </c>
      <c r="C1872" s="376">
        <v>1</v>
      </c>
      <c r="D1872" s="771">
        <v>3.2</v>
      </c>
      <c r="E1872" s="104">
        <v>1.41E-2</v>
      </c>
      <c r="F1872" s="104"/>
      <c r="H1872" s="385"/>
      <c r="I1872" s="547" t="s">
        <v>631</v>
      </c>
      <c r="J1872" s="77" t="s">
        <v>63</v>
      </c>
      <c r="K1872" s="507" t="s">
        <v>44</v>
      </c>
      <c r="L1872" s="549" t="s">
        <v>297</v>
      </c>
      <c r="M1872" s="508" t="s">
        <v>292</v>
      </c>
      <c r="N1872" s="545" t="s">
        <v>46</v>
      </c>
      <c r="O1872" s="549" t="s">
        <v>293</v>
      </c>
      <c r="P1872" s="508" t="s">
        <v>294</v>
      </c>
      <c r="Q1872"/>
      <c r="R1872"/>
      <c r="T1872" s="635"/>
      <c r="U1872" s="635"/>
      <c r="V1872"/>
      <c r="W1872" s="98">
        <f t="shared" si="800"/>
        <v>5</v>
      </c>
      <c r="X1872" s="53" t="str" cm="1">
        <f t="array" aca="1" ref="X1872" ca="1">INDIRECT("B" &amp; W1872)</f>
        <v>fecha</v>
      </c>
      <c r="Y1872" s="54">
        <f t="shared" ca="1" si="801"/>
        <v>0</v>
      </c>
      <c r="Z1872" s="55">
        <f t="shared" ca="1" si="802"/>
        <v>0</v>
      </c>
      <c r="AA1872" s="55">
        <f t="shared" ca="1" si="803"/>
        <v>0</v>
      </c>
      <c r="AB1872" s="78">
        <f t="shared" ca="1" si="804"/>
        <v>0</v>
      </c>
      <c r="AC1872" s="54" t="str">
        <f t="shared" ca="1" si="805"/>
        <v>-</v>
      </c>
      <c r="AD1872" s="99">
        <f t="shared" ca="1" si="806"/>
        <v>0</v>
      </c>
      <c r="AE1872" s="635"/>
      <c r="AF1872" s="635"/>
      <c r="AG1872" s="635"/>
      <c r="AJ1872" s="95" t="str">
        <f>+I1872</f>
        <v>EN061</v>
      </c>
      <c r="AK1872" s="96" t="s">
        <v>62</v>
      </c>
    </row>
    <row r="1873" spans="2:38" ht="15" thickBot="1">
      <c r="B1873" s="772" t="s">
        <v>1925</v>
      </c>
      <c r="C1873" s="376">
        <v>1</v>
      </c>
      <c r="D1873" s="771">
        <v>3.2</v>
      </c>
      <c r="E1873" s="104">
        <v>2.5100000000000001E-2</v>
      </c>
      <c r="F1873" s="104"/>
      <c r="H1873" s="677">
        <v>1484</v>
      </c>
      <c r="I1873" s="510">
        <f>IF(H1873="",
   IFERROR(MATCH("**", B:B, 0), ""),
   IFERROR(MATCH("* "&amp;H1873&amp;" *", B:B, 0), "")
)</f>
        <v>1781</v>
      </c>
      <c r="J1873" s="53" t="str" cm="1">
        <f t="array" aca="1" ref="J1873" ca="1">INDIRECT("B" &amp; I1873)</f>
        <v>NIVEL 974 M4 6N AM 1484 14-05-2026</v>
      </c>
      <c r="K1873" s="511">
        <f ca="1">INDEX(D:D, MATCH(J1873, $B:$B, 0))</f>
        <v>3.2</v>
      </c>
      <c r="L1873" s="508">
        <f ca="1">INDEX(E:E, MATCH($J1873, $B:$B, 0))*0.9</f>
        <v>1.7010000000000001E-2</v>
      </c>
      <c r="M1873" s="508">
        <f ca="1">INDEX(F:F, MATCH($J1873, $B:$B, 0))*0.9</f>
        <v>0</v>
      </c>
      <c r="N1873" s="512">
        <f ca="1">INDEX(G:G, MATCH($J$578, $B:$B, 0))</f>
        <v>0</v>
      </c>
      <c r="O1873" s="512">
        <f ca="1">+IF(L1873=0,N1873*0.9,L1873*0.9)</f>
        <v>1.5309000000000001E-2</v>
      </c>
      <c r="P1873" s="513">
        <f ca="1">+M1873*0.9</f>
        <v>0</v>
      </c>
      <c r="Q1873" s="514" t="str">
        <f t="shared" ref="Q1873:Q1891" ca="1" si="807">+IF(L1873=0,"-","Dump")</f>
        <v>Dump</v>
      </c>
      <c r="R1873" s="515">
        <f t="shared" ref="R1873:R1891" ca="1" si="808">+K1873/4.5</f>
        <v>0.71111111111111114</v>
      </c>
      <c r="T1873" s="635"/>
      <c r="U1873" s="635"/>
      <c r="V1873"/>
      <c r="W1873" s="98">
        <f t="shared" si="800"/>
        <v>5</v>
      </c>
      <c r="X1873" s="53" t="str" cm="1">
        <f t="array" aca="1" ref="X1873" ca="1">INDIRECT("B" &amp; W1873)</f>
        <v>fecha</v>
      </c>
      <c r="Y1873" s="54">
        <f t="shared" ca="1" si="801"/>
        <v>0</v>
      </c>
      <c r="Z1873" s="55">
        <f t="shared" ca="1" si="802"/>
        <v>0</v>
      </c>
      <c r="AA1873" s="55">
        <f t="shared" ca="1" si="803"/>
        <v>0</v>
      </c>
      <c r="AB1873" s="78">
        <f t="shared" ca="1" si="804"/>
        <v>0</v>
      </c>
      <c r="AC1873" s="54" t="str">
        <f t="shared" ca="1" si="805"/>
        <v>-</v>
      </c>
      <c r="AD1873" s="99">
        <f t="shared" ca="1" si="806"/>
        <v>0</v>
      </c>
      <c r="AE1873" s="635"/>
      <c r="AF1873" s="635"/>
      <c r="AG1873" s="635"/>
      <c r="AJ1873" s="520">
        <f ca="1">+K1892-SUMIF(AE:AE, AJ1872, AA:AA)</f>
        <v>-2.9999999999999787</v>
      </c>
      <c r="AK1873" s="521">
        <f ca="1">O1892</f>
        <v>1.2290684210526313E-2</v>
      </c>
      <c r="AL1873" s="102">
        <f ca="1">COUNTIF(AE:AE, AJ1872)</f>
        <v>2</v>
      </c>
    </row>
    <row r="1874" spans="2:38" ht="15" thickBot="1">
      <c r="B1874" s="772" t="s">
        <v>1926</v>
      </c>
      <c r="C1874" s="376">
        <v>1</v>
      </c>
      <c r="D1874" s="771">
        <v>3.2</v>
      </c>
      <c r="E1874" s="104">
        <v>1.7399999999999999E-2</v>
      </c>
      <c r="F1874" s="104"/>
      <c r="H1874" s="677">
        <v>1485</v>
      </c>
      <c r="I1874" s="510">
        <f t="shared" ref="I1874:I1891" si="809">IF(H1874="",
   IFERROR(MATCH("**", B:B, 0), ""),
   IFERROR(MATCH("* "&amp;H1874&amp;" *", B:B, 0), "")
)</f>
        <v>1782</v>
      </c>
      <c r="J1874" s="53" t="str" cm="1">
        <f t="array" aca="1" ref="J1874" ca="1">INDIRECT("B" &amp; I1874)</f>
        <v>NIVEL 974 M4 6N AM 1485 14-05-2026</v>
      </c>
      <c r="K1874" s="511">
        <f t="shared" ref="K1874:K1891" ca="1" si="810">INDEX(D:D, MATCH(J1874, $B:$B, 0))</f>
        <v>3.2</v>
      </c>
      <c r="L1874" s="508">
        <f t="shared" ref="L1874:L1891" ca="1" si="811">INDEX(E:E, MATCH($J1874, $B:$B, 0))*0.9</f>
        <v>1.4220000000000002E-2</v>
      </c>
      <c r="M1874" s="508">
        <f t="shared" ref="M1874:M1891" ca="1" si="812">INDEX(F:F, MATCH($J1874, $B:$B, 0))*0.9</f>
        <v>0</v>
      </c>
      <c r="N1874" s="512">
        <f t="shared" ref="N1874:N1891" ca="1" si="813">INDEX(G:G, MATCH($J$578, $B:$B, 0))</f>
        <v>0</v>
      </c>
      <c r="O1874" s="512">
        <f t="shared" ref="O1874:O1891" ca="1" si="814">+IF(L1874=0,N1874*0.9,L1874*0.9)</f>
        <v>1.2798000000000002E-2</v>
      </c>
      <c r="P1874" s="513">
        <f t="shared" ref="P1874:P1891" ca="1" si="815">+M1874*0.9</f>
        <v>0</v>
      </c>
      <c r="Q1874" s="514" t="str">
        <f t="shared" ca="1" si="807"/>
        <v>Dump</v>
      </c>
      <c r="R1874" s="515">
        <f t="shared" ca="1" si="808"/>
        <v>0.71111111111111114</v>
      </c>
      <c r="T1874" s="635"/>
      <c r="U1874" s="635"/>
      <c r="V1874"/>
      <c r="W1874" s="98">
        <f t="shared" si="800"/>
        <v>5</v>
      </c>
      <c r="X1874" s="53" t="str" cm="1">
        <f t="array" aca="1" ref="X1874" ca="1">INDIRECT("B" &amp; W1874)</f>
        <v>fecha</v>
      </c>
      <c r="Y1874" s="54">
        <f t="shared" ca="1" si="801"/>
        <v>0</v>
      </c>
      <c r="Z1874" s="55">
        <f t="shared" ca="1" si="802"/>
        <v>0</v>
      </c>
      <c r="AA1874" s="55">
        <f t="shared" ca="1" si="803"/>
        <v>0</v>
      </c>
      <c r="AB1874" s="78">
        <f t="shared" ca="1" si="804"/>
        <v>0</v>
      </c>
      <c r="AC1874" s="54" t="str">
        <f t="shared" ca="1" si="805"/>
        <v>-</v>
      </c>
      <c r="AD1874" s="99">
        <f t="shared" ca="1" si="806"/>
        <v>0</v>
      </c>
      <c r="AE1874" s="635"/>
      <c r="AF1874" s="635"/>
      <c r="AG1874" s="635"/>
      <c r="AJ1874" s="105" t="s">
        <v>83</v>
      </c>
      <c r="AK1874" s="101"/>
    </row>
    <row r="1875" spans="2:38">
      <c r="B1875" s="772" t="s">
        <v>1927</v>
      </c>
      <c r="C1875" s="376">
        <v>1</v>
      </c>
      <c r="D1875" s="771">
        <v>3.2</v>
      </c>
      <c r="E1875" s="104">
        <v>1.5299999999999999E-2</v>
      </c>
      <c r="F1875" s="104"/>
      <c r="H1875" s="677">
        <v>1486</v>
      </c>
      <c r="I1875" s="510">
        <f t="shared" si="809"/>
        <v>1783</v>
      </c>
      <c r="J1875" s="53" t="str" cm="1">
        <f t="array" aca="1" ref="J1875" ca="1">INDIRECT("B" &amp; I1875)</f>
        <v>NIVEL 974 M4 6N AM 1486 14-05-2026</v>
      </c>
      <c r="K1875" s="511">
        <f t="shared" ca="1" si="810"/>
        <v>3.2</v>
      </c>
      <c r="L1875" s="508">
        <f t="shared" ca="1" si="811"/>
        <v>8.7299999999999999E-3</v>
      </c>
      <c r="M1875" s="508">
        <f t="shared" ca="1" si="812"/>
        <v>0</v>
      </c>
      <c r="N1875" s="512">
        <f t="shared" ca="1" si="813"/>
        <v>0</v>
      </c>
      <c r="O1875" s="512">
        <f t="shared" ca="1" si="814"/>
        <v>7.8569999999999994E-3</v>
      </c>
      <c r="P1875" s="513">
        <f t="shared" ca="1" si="815"/>
        <v>0</v>
      </c>
      <c r="Q1875" s="514" t="str">
        <f t="shared" ca="1" si="807"/>
        <v>Dump</v>
      </c>
      <c r="R1875" s="515">
        <f t="shared" ca="1" si="808"/>
        <v>0.71111111111111114</v>
      </c>
      <c r="T1875" s="635"/>
      <c r="U1875" s="635"/>
      <c r="V1875"/>
      <c r="W1875" s="98">
        <f t="shared" si="800"/>
        <v>5</v>
      </c>
      <c r="X1875" s="53" t="str" cm="1">
        <f t="array" aca="1" ref="X1875" ca="1">INDIRECT("B" &amp; W1875)</f>
        <v>fecha</v>
      </c>
      <c r="Y1875" s="54">
        <f t="shared" ca="1" si="801"/>
        <v>0</v>
      </c>
      <c r="Z1875" s="55">
        <f t="shared" ca="1" si="802"/>
        <v>0</v>
      </c>
      <c r="AA1875" s="55">
        <f t="shared" ca="1" si="803"/>
        <v>0</v>
      </c>
      <c r="AB1875" s="78">
        <f t="shared" ca="1" si="804"/>
        <v>0</v>
      </c>
      <c r="AC1875" s="54" t="str">
        <f t="shared" ca="1" si="805"/>
        <v>-</v>
      </c>
      <c r="AD1875" s="99">
        <f t="shared" ca="1" si="806"/>
        <v>0</v>
      </c>
      <c r="AE1875" s="635"/>
      <c r="AF1875" s="635"/>
      <c r="AG1875" s="635"/>
    </row>
    <row r="1876" spans="2:38">
      <c r="B1876" s="772" t="s">
        <v>1928</v>
      </c>
      <c r="C1876" s="376">
        <v>1</v>
      </c>
      <c r="D1876" s="771">
        <v>3.2</v>
      </c>
      <c r="E1876" s="104">
        <v>1.8700000000000001E-2</v>
      </c>
      <c r="F1876" s="104"/>
      <c r="H1876" s="677">
        <v>1487</v>
      </c>
      <c r="I1876" s="510">
        <f t="shared" si="809"/>
        <v>1784</v>
      </c>
      <c r="J1876" s="53" t="str" cm="1">
        <f t="array" aca="1" ref="J1876" ca="1">INDIRECT("B" &amp; I1876)</f>
        <v>NIVEL 974 M4 6N AM 1487 14-05-2026</v>
      </c>
      <c r="K1876" s="511">
        <f t="shared" ca="1" si="810"/>
        <v>3.2</v>
      </c>
      <c r="L1876" s="508">
        <f t="shared" ca="1" si="811"/>
        <v>1.26E-2</v>
      </c>
      <c r="M1876" s="508">
        <f t="shared" ca="1" si="812"/>
        <v>0</v>
      </c>
      <c r="N1876" s="512">
        <f t="shared" ca="1" si="813"/>
        <v>0</v>
      </c>
      <c r="O1876" s="512">
        <f t="shared" ca="1" si="814"/>
        <v>1.1340000000000001E-2</v>
      </c>
      <c r="P1876" s="513">
        <f t="shared" ca="1" si="815"/>
        <v>0</v>
      </c>
      <c r="Q1876" s="514" t="str">
        <f t="shared" ca="1" si="807"/>
        <v>Dump</v>
      </c>
      <c r="R1876" s="515">
        <f t="shared" ca="1" si="808"/>
        <v>0.71111111111111114</v>
      </c>
      <c r="T1876" s="635"/>
      <c r="U1876" s="635"/>
      <c r="V1876"/>
      <c r="W1876" s="98">
        <f t="shared" si="800"/>
        <v>5</v>
      </c>
      <c r="X1876" s="53" t="str" cm="1">
        <f t="array" aca="1" ref="X1876" ca="1">INDIRECT("B" &amp; W1876)</f>
        <v>fecha</v>
      </c>
      <c r="Y1876" s="54">
        <f t="shared" ca="1" si="801"/>
        <v>0</v>
      </c>
      <c r="Z1876" s="55">
        <f t="shared" ca="1" si="802"/>
        <v>0</v>
      </c>
      <c r="AA1876" s="55">
        <f t="shared" ca="1" si="803"/>
        <v>0</v>
      </c>
      <c r="AB1876" s="78">
        <f t="shared" ca="1" si="804"/>
        <v>0</v>
      </c>
      <c r="AC1876" s="54" t="str">
        <f t="shared" ca="1" si="805"/>
        <v>-</v>
      </c>
      <c r="AD1876" s="99">
        <f t="shared" ca="1" si="806"/>
        <v>0</v>
      </c>
      <c r="AE1876" s="635"/>
      <c r="AF1876" s="635"/>
      <c r="AG1876" s="635"/>
    </row>
    <row r="1877" spans="2:38">
      <c r="B1877" s="772" t="s">
        <v>1929</v>
      </c>
      <c r="C1877" s="376">
        <v>1</v>
      </c>
      <c r="D1877" s="771">
        <v>3.2</v>
      </c>
      <c r="E1877" s="104">
        <v>1.6799999999999999E-2</v>
      </c>
      <c r="F1877" s="104"/>
      <c r="H1877" s="677">
        <v>1488</v>
      </c>
      <c r="I1877" s="510">
        <f t="shared" si="809"/>
        <v>1785</v>
      </c>
      <c r="J1877" s="53" t="str" cm="1">
        <f t="array" aca="1" ref="J1877" ca="1">INDIRECT("B" &amp; I1877)</f>
        <v>NIVEL 974 M4 6N AM 1488 14-05-2026</v>
      </c>
      <c r="K1877" s="511">
        <f t="shared" ca="1" si="810"/>
        <v>3.2</v>
      </c>
      <c r="L1877" s="508">
        <f t="shared" ca="1" si="811"/>
        <v>1.602E-2</v>
      </c>
      <c r="M1877" s="508">
        <f t="shared" ca="1" si="812"/>
        <v>0</v>
      </c>
      <c r="N1877" s="512">
        <f t="shared" ca="1" si="813"/>
        <v>0</v>
      </c>
      <c r="O1877" s="512">
        <f t="shared" ca="1" si="814"/>
        <v>1.4418E-2</v>
      </c>
      <c r="P1877" s="513">
        <f t="shared" ca="1" si="815"/>
        <v>0</v>
      </c>
      <c r="Q1877" s="514" t="str">
        <f t="shared" ca="1" si="807"/>
        <v>Dump</v>
      </c>
      <c r="R1877" s="515">
        <f t="shared" ca="1" si="808"/>
        <v>0.71111111111111114</v>
      </c>
      <c r="T1877" s="635"/>
      <c r="U1877" s="635"/>
      <c r="V1877"/>
      <c r="W1877" s="98">
        <f t="shared" si="800"/>
        <v>5</v>
      </c>
      <c r="X1877" s="53" t="str" cm="1">
        <f t="array" aca="1" ref="X1877" ca="1">INDIRECT("B" &amp; W1877)</f>
        <v>fecha</v>
      </c>
      <c r="Y1877" s="54">
        <f t="shared" ca="1" si="801"/>
        <v>0</v>
      </c>
      <c r="Z1877" s="55">
        <f t="shared" ca="1" si="802"/>
        <v>0</v>
      </c>
      <c r="AA1877" s="55">
        <f t="shared" ca="1" si="803"/>
        <v>0</v>
      </c>
      <c r="AB1877" s="78">
        <f t="shared" ca="1" si="804"/>
        <v>0</v>
      </c>
      <c r="AC1877" s="54" t="str">
        <f t="shared" ca="1" si="805"/>
        <v>-</v>
      </c>
      <c r="AD1877" s="99">
        <f t="shared" ca="1" si="806"/>
        <v>0</v>
      </c>
      <c r="AE1877" s="635"/>
      <c r="AF1877" s="635"/>
      <c r="AG1877" s="635"/>
    </row>
    <row r="1878" spans="2:38">
      <c r="B1878" s="772" t="s">
        <v>1930</v>
      </c>
      <c r="C1878" s="376">
        <v>1</v>
      </c>
      <c r="D1878" s="771">
        <v>3.2</v>
      </c>
      <c r="E1878" s="104">
        <v>1.8499999999999999E-2</v>
      </c>
      <c r="F1878" s="104"/>
      <c r="H1878" s="677">
        <v>1489</v>
      </c>
      <c r="I1878" s="510">
        <f t="shared" si="809"/>
        <v>1786</v>
      </c>
      <c r="J1878" s="53" t="str" cm="1">
        <f t="array" aca="1" ref="J1878" ca="1">INDIRECT("B" &amp; I1878)</f>
        <v>NIVEL 974 M4 6N AM 1489 14-05-2026</v>
      </c>
      <c r="K1878" s="511">
        <f t="shared" ca="1" si="810"/>
        <v>3.2</v>
      </c>
      <c r="L1878" s="508">
        <f t="shared" ca="1" si="811"/>
        <v>1.917E-2</v>
      </c>
      <c r="M1878" s="508">
        <f t="shared" ca="1" si="812"/>
        <v>0</v>
      </c>
      <c r="N1878" s="512">
        <f t="shared" ca="1" si="813"/>
        <v>0</v>
      </c>
      <c r="O1878" s="512">
        <f t="shared" ca="1" si="814"/>
        <v>1.7253000000000001E-2</v>
      </c>
      <c r="P1878" s="513">
        <f t="shared" ca="1" si="815"/>
        <v>0</v>
      </c>
      <c r="Q1878" s="514" t="str">
        <f t="shared" ca="1" si="807"/>
        <v>Dump</v>
      </c>
      <c r="R1878" s="515">
        <f t="shared" ca="1" si="808"/>
        <v>0.71111111111111114</v>
      </c>
      <c r="T1878" s="635"/>
      <c r="U1878" s="635"/>
      <c r="V1878"/>
      <c r="W1878" s="98">
        <f t="shared" si="800"/>
        <v>5</v>
      </c>
      <c r="X1878" s="53" t="str" cm="1">
        <f t="array" aca="1" ref="X1878" ca="1">INDIRECT("B" &amp; W1878)</f>
        <v>fecha</v>
      </c>
      <c r="Y1878" s="54">
        <f t="shared" ca="1" si="801"/>
        <v>0</v>
      </c>
      <c r="Z1878" s="55">
        <f t="shared" ca="1" si="802"/>
        <v>0</v>
      </c>
      <c r="AA1878" s="55">
        <f t="shared" ca="1" si="803"/>
        <v>0</v>
      </c>
      <c r="AB1878" s="78">
        <f t="shared" ca="1" si="804"/>
        <v>0</v>
      </c>
      <c r="AC1878" s="54" t="str">
        <f t="shared" ca="1" si="805"/>
        <v>-</v>
      </c>
      <c r="AD1878" s="99">
        <f t="shared" ca="1" si="806"/>
        <v>0</v>
      </c>
      <c r="AE1878" s="635"/>
      <c r="AF1878" s="635"/>
      <c r="AG1878" s="635"/>
    </row>
    <row r="1879" spans="2:38">
      <c r="B1879" s="772" t="s">
        <v>1931</v>
      </c>
      <c r="C1879" s="376">
        <v>1</v>
      </c>
      <c r="D1879" s="771">
        <v>3.2</v>
      </c>
      <c r="E1879" s="104">
        <v>1.7100000000000001E-2</v>
      </c>
      <c r="F1879" s="104"/>
      <c r="H1879" s="677">
        <v>1490</v>
      </c>
      <c r="I1879" s="510">
        <f t="shared" si="809"/>
        <v>1787</v>
      </c>
      <c r="J1879" s="53" t="str" cm="1">
        <f t="array" aca="1" ref="J1879" ca="1">INDIRECT("B" &amp; I1879)</f>
        <v>NIVEL 974 M4 6N AM 1490 14-05-2026</v>
      </c>
      <c r="K1879" s="511">
        <f t="shared" ca="1" si="810"/>
        <v>3.2</v>
      </c>
      <c r="L1879" s="508">
        <f t="shared" ca="1" si="811"/>
        <v>1.4400000000000001E-2</v>
      </c>
      <c r="M1879" s="508">
        <f t="shared" ca="1" si="812"/>
        <v>0</v>
      </c>
      <c r="N1879" s="512">
        <f t="shared" ca="1" si="813"/>
        <v>0</v>
      </c>
      <c r="O1879" s="512">
        <f t="shared" ca="1" si="814"/>
        <v>1.2960000000000001E-2</v>
      </c>
      <c r="P1879" s="513">
        <f t="shared" ca="1" si="815"/>
        <v>0</v>
      </c>
      <c r="Q1879" s="514" t="str">
        <f t="shared" ca="1" si="807"/>
        <v>Dump</v>
      </c>
      <c r="R1879" s="515">
        <f t="shared" ca="1" si="808"/>
        <v>0.71111111111111114</v>
      </c>
      <c r="T1879" s="635"/>
      <c r="U1879" s="635"/>
      <c r="V1879"/>
      <c r="W1879" s="98">
        <f t="shared" si="800"/>
        <v>5</v>
      </c>
      <c r="X1879" s="53" t="str" cm="1">
        <f t="array" aca="1" ref="X1879" ca="1">INDIRECT("B" &amp; W1879)</f>
        <v>fecha</v>
      </c>
      <c r="Y1879" s="54">
        <f t="shared" ca="1" si="801"/>
        <v>0</v>
      </c>
      <c r="Z1879" s="55">
        <f t="shared" ca="1" si="802"/>
        <v>0</v>
      </c>
      <c r="AA1879" s="55">
        <f t="shared" ca="1" si="803"/>
        <v>0</v>
      </c>
      <c r="AB1879" s="78">
        <f t="shared" ca="1" si="804"/>
        <v>0</v>
      </c>
      <c r="AC1879" s="54" t="str">
        <f t="shared" ca="1" si="805"/>
        <v>-</v>
      </c>
      <c r="AD1879" s="99">
        <f t="shared" ca="1" si="806"/>
        <v>0</v>
      </c>
      <c r="AE1879" s="635"/>
      <c r="AF1879" s="635"/>
      <c r="AG1879" s="635"/>
    </row>
    <row r="1880" spans="2:38">
      <c r="B1880" s="772" t="s">
        <v>1932</v>
      </c>
      <c r="C1880" s="376">
        <v>1</v>
      </c>
      <c r="D1880" s="771">
        <v>3.2</v>
      </c>
      <c r="E1880" s="104">
        <v>1.9099999999999999E-2</v>
      </c>
      <c r="F1880" s="104"/>
      <c r="H1880" s="677">
        <v>1491</v>
      </c>
      <c r="I1880" s="510">
        <f t="shared" si="809"/>
        <v>1788</v>
      </c>
      <c r="J1880" s="53" t="str" cm="1">
        <f t="array" aca="1" ref="J1880" ca="1">INDIRECT("B" &amp; I1880)</f>
        <v>NIVEL 974 M4 6N AM 1491 14-05-2026</v>
      </c>
      <c r="K1880" s="511">
        <f t="shared" ca="1" si="810"/>
        <v>3.2</v>
      </c>
      <c r="L1880" s="508">
        <f t="shared" ca="1" si="811"/>
        <v>1.512E-2</v>
      </c>
      <c r="M1880" s="508">
        <f t="shared" ca="1" si="812"/>
        <v>0</v>
      </c>
      <c r="N1880" s="512">
        <f t="shared" ca="1" si="813"/>
        <v>0</v>
      </c>
      <c r="O1880" s="512">
        <f t="shared" ca="1" si="814"/>
        <v>1.3608E-2</v>
      </c>
      <c r="P1880" s="513">
        <f t="shared" ca="1" si="815"/>
        <v>0</v>
      </c>
      <c r="Q1880" s="514" t="str">
        <f t="shared" ca="1" si="807"/>
        <v>Dump</v>
      </c>
      <c r="R1880" s="515">
        <f t="shared" ca="1" si="808"/>
        <v>0.71111111111111114</v>
      </c>
      <c r="T1880" s="635"/>
      <c r="U1880" s="635"/>
      <c r="V1880"/>
      <c r="W1880" s="98">
        <f t="shared" si="800"/>
        <v>5</v>
      </c>
      <c r="X1880" s="53" t="str" cm="1">
        <f t="array" aca="1" ref="X1880" ca="1">INDIRECT("B" &amp; W1880)</f>
        <v>fecha</v>
      </c>
      <c r="Y1880" s="54">
        <f t="shared" ca="1" si="801"/>
        <v>0</v>
      </c>
      <c r="Z1880" s="55">
        <f t="shared" ca="1" si="802"/>
        <v>0</v>
      </c>
      <c r="AA1880" s="55">
        <f t="shared" ca="1" si="803"/>
        <v>0</v>
      </c>
      <c r="AB1880" s="78">
        <f t="shared" ca="1" si="804"/>
        <v>0</v>
      </c>
      <c r="AC1880" s="54" t="str">
        <f t="shared" ca="1" si="805"/>
        <v>-</v>
      </c>
      <c r="AD1880" s="99">
        <f t="shared" ca="1" si="806"/>
        <v>0</v>
      </c>
      <c r="AE1880" s="635"/>
      <c r="AF1880" s="635"/>
      <c r="AG1880" s="635"/>
    </row>
    <row r="1881" spans="2:38">
      <c r="B1881" s="772" t="s">
        <v>1933</v>
      </c>
      <c r="C1881" s="376">
        <v>1</v>
      </c>
      <c r="D1881" s="771">
        <v>3.2</v>
      </c>
      <c r="E1881" s="104">
        <v>1.7999999999999999E-2</v>
      </c>
      <c r="F1881" s="104"/>
      <c r="H1881" s="677">
        <v>1492</v>
      </c>
      <c r="I1881" s="510">
        <f t="shared" ref="I1881:I1883" si="816">IF(H1881="",
   IFERROR(MATCH("**", B:B, 0), ""),
   IFERROR(MATCH("* "&amp;H1881&amp;" *", B:B, 0), "")
)</f>
        <v>1789</v>
      </c>
      <c r="J1881" s="53" t="str" cm="1">
        <f t="array" aca="1" ref="J1881" ca="1">INDIRECT("B" &amp; I1881)</f>
        <v>NIVEL 974 M4 6N AM 1492 14-05-2026</v>
      </c>
      <c r="K1881" s="511">
        <f t="shared" ref="K1881:K1883" ca="1" si="817">INDEX(D:D, MATCH(J1881, $B:$B, 0))</f>
        <v>3.2</v>
      </c>
      <c r="L1881" s="508">
        <f t="shared" ref="L1881:L1883" ca="1" si="818">INDEX(E:E, MATCH($J1881, $B:$B, 0))*0.9</f>
        <v>1.269E-2</v>
      </c>
      <c r="M1881" s="508">
        <f t="shared" ref="M1881:M1883" ca="1" si="819">INDEX(F:F, MATCH($J1881, $B:$B, 0))*0.9</f>
        <v>0</v>
      </c>
      <c r="N1881" s="512">
        <f t="shared" ref="N1881:N1883" ca="1" si="820">INDEX(G:G, MATCH($J$578, $B:$B, 0))</f>
        <v>0</v>
      </c>
      <c r="O1881" s="512">
        <f t="shared" ref="O1881:O1883" ca="1" si="821">+IF(L1881=0,N1881*0.9,L1881*0.9)</f>
        <v>1.1421000000000001E-2</v>
      </c>
      <c r="P1881" s="513">
        <f t="shared" ref="P1881:P1883" ca="1" si="822">+M1881*0.9</f>
        <v>0</v>
      </c>
      <c r="Q1881" s="514" t="str">
        <f t="shared" ref="Q1881:Q1883" ca="1" si="823">+IF(L1881=0,"-","Dump")</f>
        <v>Dump</v>
      </c>
      <c r="R1881" s="515">
        <f t="shared" ref="R1881:R1883" ca="1" si="824">+K1881/4.5</f>
        <v>0.71111111111111114</v>
      </c>
      <c r="T1881" s="635"/>
      <c r="U1881" s="635"/>
      <c r="V1881"/>
      <c r="W1881" s="98">
        <f t="shared" si="800"/>
        <v>5</v>
      </c>
      <c r="X1881" s="53" t="str" cm="1">
        <f t="array" aca="1" ref="X1881" ca="1">INDIRECT("B" &amp; W1881)</f>
        <v>fecha</v>
      </c>
      <c r="Y1881" s="54">
        <f t="shared" ca="1" si="801"/>
        <v>0</v>
      </c>
      <c r="Z1881" s="55">
        <f t="shared" ca="1" si="802"/>
        <v>0</v>
      </c>
      <c r="AA1881" s="55">
        <f t="shared" ca="1" si="803"/>
        <v>0</v>
      </c>
      <c r="AB1881" s="78">
        <f t="shared" ca="1" si="804"/>
        <v>0</v>
      </c>
      <c r="AC1881" s="54" t="str">
        <f t="shared" ca="1" si="805"/>
        <v>-</v>
      </c>
      <c r="AD1881" s="99">
        <f t="shared" ca="1" si="806"/>
        <v>0</v>
      </c>
      <c r="AE1881" s="635"/>
      <c r="AF1881" s="635"/>
      <c r="AG1881" s="635"/>
    </row>
    <row r="1882" spans="2:38">
      <c r="B1882" s="772" t="s">
        <v>1934</v>
      </c>
      <c r="C1882" s="376">
        <v>1</v>
      </c>
      <c r="D1882" s="771">
        <v>3.2</v>
      </c>
      <c r="E1882" s="104">
        <v>1.54E-2</v>
      </c>
      <c r="F1882" s="104"/>
      <c r="H1882" s="677">
        <v>1493</v>
      </c>
      <c r="I1882" s="510">
        <f t="shared" si="816"/>
        <v>1790</v>
      </c>
      <c r="J1882" s="53" t="str" cm="1">
        <f t="array" aca="1" ref="J1882" ca="1">INDIRECT("B" &amp; I1882)</f>
        <v>NIVEL 974 M4 6N AM 1493 14-05-2026</v>
      </c>
      <c r="K1882" s="511">
        <f t="shared" ca="1" si="817"/>
        <v>3.2</v>
      </c>
      <c r="L1882" s="508">
        <f t="shared" ca="1" si="818"/>
        <v>1.755E-2</v>
      </c>
      <c r="M1882" s="508">
        <f t="shared" ca="1" si="819"/>
        <v>0</v>
      </c>
      <c r="N1882" s="512">
        <f t="shared" ca="1" si="820"/>
        <v>0</v>
      </c>
      <c r="O1882" s="512">
        <f t="shared" ca="1" si="821"/>
        <v>1.5795E-2</v>
      </c>
      <c r="P1882" s="513">
        <f t="shared" ca="1" si="822"/>
        <v>0</v>
      </c>
      <c r="Q1882" s="514" t="str">
        <f t="shared" ca="1" si="823"/>
        <v>Dump</v>
      </c>
      <c r="R1882" s="515">
        <f t="shared" ca="1" si="824"/>
        <v>0.71111111111111114</v>
      </c>
      <c r="T1882" s="635"/>
      <c r="U1882" s="635"/>
      <c r="V1882"/>
      <c r="W1882" s="98">
        <f t="shared" si="800"/>
        <v>5</v>
      </c>
      <c r="X1882" s="53" t="str" cm="1">
        <f t="array" aca="1" ref="X1882" ca="1">INDIRECT("B" &amp; W1882)</f>
        <v>fecha</v>
      </c>
      <c r="Y1882" s="54">
        <f t="shared" ca="1" si="801"/>
        <v>0</v>
      </c>
      <c r="Z1882" s="55">
        <f t="shared" ca="1" si="802"/>
        <v>0</v>
      </c>
      <c r="AA1882" s="55">
        <f t="shared" ca="1" si="803"/>
        <v>0</v>
      </c>
      <c r="AB1882" s="78">
        <f t="shared" ca="1" si="804"/>
        <v>0</v>
      </c>
      <c r="AC1882" s="54" t="str">
        <f t="shared" ca="1" si="805"/>
        <v>-</v>
      </c>
      <c r="AD1882" s="99">
        <f t="shared" ca="1" si="806"/>
        <v>0</v>
      </c>
      <c r="AE1882" s="635"/>
      <c r="AF1882" s="635"/>
      <c r="AG1882" s="635"/>
    </row>
    <row r="1883" spans="2:38">
      <c r="B1883" s="772" t="s">
        <v>1935</v>
      </c>
      <c r="C1883" s="376">
        <v>1</v>
      </c>
      <c r="D1883" s="771">
        <v>3.2</v>
      </c>
      <c r="E1883" s="104">
        <v>1.5699999999999999E-2</v>
      </c>
      <c r="F1883" s="104"/>
      <c r="H1883" s="677">
        <v>1494</v>
      </c>
      <c r="I1883" s="510">
        <f t="shared" si="816"/>
        <v>1791</v>
      </c>
      <c r="J1883" s="53" t="str" cm="1">
        <f t="array" aca="1" ref="J1883" ca="1">INDIRECT("B" &amp; I1883)</f>
        <v>NIVEL 974 M4 6N AM 1494 14-05-2026</v>
      </c>
      <c r="K1883" s="511">
        <f t="shared" ca="1" si="817"/>
        <v>3.2</v>
      </c>
      <c r="L1883" s="508">
        <f t="shared" ca="1" si="818"/>
        <v>1.6920000000000001E-2</v>
      </c>
      <c r="M1883" s="508">
        <f t="shared" ca="1" si="819"/>
        <v>0</v>
      </c>
      <c r="N1883" s="512">
        <f t="shared" ca="1" si="820"/>
        <v>0</v>
      </c>
      <c r="O1883" s="512">
        <f t="shared" ca="1" si="821"/>
        <v>1.5228000000000002E-2</v>
      </c>
      <c r="P1883" s="513">
        <f t="shared" ca="1" si="822"/>
        <v>0</v>
      </c>
      <c r="Q1883" s="514" t="str">
        <f t="shared" ca="1" si="823"/>
        <v>Dump</v>
      </c>
      <c r="R1883" s="515">
        <f t="shared" ca="1" si="824"/>
        <v>0.71111111111111114</v>
      </c>
      <c r="T1883" s="635"/>
      <c r="U1883" s="635"/>
      <c r="V1883"/>
      <c r="W1883" s="98">
        <f t="shared" si="800"/>
        <v>5</v>
      </c>
      <c r="X1883" s="53" t="str" cm="1">
        <f t="array" aca="1" ref="X1883" ca="1">INDIRECT("B" &amp; W1883)</f>
        <v>fecha</v>
      </c>
      <c r="Y1883" s="54">
        <f t="shared" ca="1" si="801"/>
        <v>0</v>
      </c>
      <c r="Z1883" s="55">
        <f t="shared" ca="1" si="802"/>
        <v>0</v>
      </c>
      <c r="AA1883" s="55">
        <f t="shared" ca="1" si="803"/>
        <v>0</v>
      </c>
      <c r="AB1883" s="78">
        <f t="shared" ca="1" si="804"/>
        <v>0</v>
      </c>
      <c r="AC1883" s="54" t="str">
        <f t="shared" ca="1" si="805"/>
        <v>-</v>
      </c>
      <c r="AD1883" s="99">
        <f t="shared" ca="1" si="806"/>
        <v>0</v>
      </c>
      <c r="AE1883" s="635"/>
      <c r="AF1883" s="635"/>
      <c r="AG1883" s="635"/>
    </row>
    <row r="1884" spans="2:38">
      <c r="B1884" s="772" t="s">
        <v>1936</v>
      </c>
      <c r="C1884" s="376">
        <v>1</v>
      </c>
      <c r="D1884" s="771">
        <v>3.2</v>
      </c>
      <c r="E1884" s="104">
        <v>1.37E-2</v>
      </c>
      <c r="F1884" s="104"/>
      <c r="H1884" s="677">
        <v>1495</v>
      </c>
      <c r="I1884" s="510">
        <f t="shared" si="809"/>
        <v>1792</v>
      </c>
      <c r="J1884" s="53" t="str" cm="1">
        <f t="array" aca="1" ref="J1884" ca="1">INDIRECT("B" &amp; I1884)</f>
        <v>NIVEL 974 M4 6N AM 1495 14-05-2026</v>
      </c>
      <c r="K1884" s="511">
        <f t="shared" ca="1" si="810"/>
        <v>3.2</v>
      </c>
      <c r="L1884" s="508">
        <f t="shared" ca="1" si="811"/>
        <v>1.242E-2</v>
      </c>
      <c r="M1884" s="508">
        <f t="shared" ca="1" si="812"/>
        <v>0</v>
      </c>
      <c r="N1884" s="512">
        <f t="shared" ca="1" si="813"/>
        <v>0</v>
      </c>
      <c r="O1884" s="512">
        <f t="shared" ca="1" si="814"/>
        <v>1.1178E-2</v>
      </c>
      <c r="P1884" s="513">
        <f t="shared" ca="1" si="815"/>
        <v>0</v>
      </c>
      <c r="Q1884" s="514" t="str">
        <f t="shared" ca="1" si="807"/>
        <v>Dump</v>
      </c>
      <c r="R1884" s="515">
        <f t="shared" ca="1" si="808"/>
        <v>0.71111111111111114</v>
      </c>
      <c r="T1884" s="635"/>
      <c r="U1884" s="635"/>
      <c r="V1884"/>
      <c r="W1884" s="98">
        <f t="shared" si="800"/>
        <v>5</v>
      </c>
      <c r="X1884" s="53" t="str" cm="1">
        <f t="array" aca="1" ref="X1884" ca="1">INDIRECT("B" &amp; W1884)</f>
        <v>fecha</v>
      </c>
      <c r="Y1884" s="54">
        <f t="shared" ca="1" si="801"/>
        <v>0</v>
      </c>
      <c r="Z1884" s="55">
        <f t="shared" ca="1" si="802"/>
        <v>0</v>
      </c>
      <c r="AA1884" s="55">
        <f t="shared" ca="1" si="803"/>
        <v>0</v>
      </c>
      <c r="AB1884" s="78">
        <f t="shared" ca="1" si="804"/>
        <v>0</v>
      </c>
      <c r="AC1884" s="54" t="str">
        <f t="shared" ca="1" si="805"/>
        <v>-</v>
      </c>
      <c r="AD1884" s="99">
        <f t="shared" ca="1" si="806"/>
        <v>0</v>
      </c>
      <c r="AE1884" s="635"/>
      <c r="AF1884" s="635"/>
      <c r="AG1884" s="635"/>
    </row>
    <row r="1885" spans="2:38">
      <c r="B1885" s="772" t="s">
        <v>1937</v>
      </c>
      <c r="C1885" s="376">
        <v>1</v>
      </c>
      <c r="D1885" s="771">
        <v>3.2</v>
      </c>
      <c r="E1885" s="104">
        <v>1.4800000000000001E-2</v>
      </c>
      <c r="F1885" s="104"/>
      <c r="H1885" s="677">
        <v>1496</v>
      </c>
      <c r="I1885" s="510">
        <f t="shared" si="809"/>
        <v>1793</v>
      </c>
      <c r="J1885" s="53" t="str" cm="1">
        <f t="array" aca="1" ref="J1885" ca="1">INDIRECT("B" &amp; I1885)</f>
        <v>NIVEL 974 M4 6N AM 1496 14-05-2026</v>
      </c>
      <c r="K1885" s="511">
        <f t="shared" ca="1" si="810"/>
        <v>3.2</v>
      </c>
      <c r="L1885" s="508">
        <f t="shared" ca="1" si="811"/>
        <v>1.4310000000000002E-2</v>
      </c>
      <c r="M1885" s="508">
        <f t="shared" ca="1" si="812"/>
        <v>0</v>
      </c>
      <c r="N1885" s="512">
        <f t="shared" ca="1" si="813"/>
        <v>0</v>
      </c>
      <c r="O1885" s="512">
        <f t="shared" ca="1" si="814"/>
        <v>1.2879000000000002E-2</v>
      </c>
      <c r="P1885" s="513">
        <f t="shared" ca="1" si="815"/>
        <v>0</v>
      </c>
      <c r="Q1885" s="514" t="str">
        <f t="shared" ca="1" si="807"/>
        <v>Dump</v>
      </c>
      <c r="R1885" s="515">
        <f t="shared" ca="1" si="808"/>
        <v>0.71111111111111114</v>
      </c>
      <c r="T1885" s="635"/>
      <c r="U1885" s="635"/>
      <c r="V1885"/>
      <c r="W1885" s="98">
        <f t="shared" si="800"/>
        <v>5</v>
      </c>
      <c r="X1885" s="53" t="str" cm="1">
        <f t="array" aca="1" ref="X1885" ca="1">INDIRECT("B" &amp; W1885)</f>
        <v>fecha</v>
      </c>
      <c r="Y1885" s="54">
        <f t="shared" ca="1" si="801"/>
        <v>0</v>
      </c>
      <c r="Z1885" s="55">
        <f t="shared" ca="1" si="802"/>
        <v>0</v>
      </c>
      <c r="AA1885" s="55">
        <f t="shared" ca="1" si="803"/>
        <v>0</v>
      </c>
      <c r="AB1885" s="78">
        <f t="shared" ca="1" si="804"/>
        <v>0</v>
      </c>
      <c r="AC1885" s="54" t="str">
        <f t="shared" ca="1" si="805"/>
        <v>-</v>
      </c>
      <c r="AD1885" s="99">
        <f t="shared" ca="1" si="806"/>
        <v>0</v>
      </c>
      <c r="AE1885" s="635"/>
      <c r="AF1885" s="635"/>
      <c r="AG1885" s="635"/>
    </row>
    <row r="1886" spans="2:38">
      <c r="B1886" s="772" t="s">
        <v>1938</v>
      </c>
      <c r="C1886" s="376">
        <v>1</v>
      </c>
      <c r="D1886" s="771">
        <v>3.2</v>
      </c>
      <c r="E1886" s="104">
        <v>1.66E-2</v>
      </c>
      <c r="F1886" s="104"/>
      <c r="H1886" s="677">
        <v>1497</v>
      </c>
      <c r="I1886" s="510">
        <f t="shared" si="809"/>
        <v>1794</v>
      </c>
      <c r="J1886" s="53" t="str" cm="1">
        <f t="array" aca="1" ref="J1886" ca="1">INDIRECT("B" &amp; I1886)</f>
        <v>NIVEL 974 M4 6N AM 1497 14-05-2026</v>
      </c>
      <c r="K1886" s="511">
        <f t="shared" ca="1" si="810"/>
        <v>3.2</v>
      </c>
      <c r="L1886" s="508">
        <f t="shared" ca="1" si="811"/>
        <v>1.5480000000000001E-2</v>
      </c>
      <c r="M1886" s="508">
        <f t="shared" ca="1" si="812"/>
        <v>0</v>
      </c>
      <c r="N1886" s="512">
        <f t="shared" ca="1" si="813"/>
        <v>0</v>
      </c>
      <c r="O1886" s="512">
        <f t="shared" ca="1" si="814"/>
        <v>1.3932000000000002E-2</v>
      </c>
      <c r="P1886" s="513">
        <f t="shared" ca="1" si="815"/>
        <v>0</v>
      </c>
      <c r="Q1886" s="514" t="str">
        <f t="shared" ca="1" si="807"/>
        <v>Dump</v>
      </c>
      <c r="R1886" s="515">
        <f t="shared" ca="1" si="808"/>
        <v>0.71111111111111114</v>
      </c>
      <c r="T1886" s="635"/>
      <c r="U1886" s="635"/>
      <c r="V1886"/>
      <c r="W1886" s="98">
        <f t="shared" si="800"/>
        <v>5</v>
      </c>
      <c r="X1886" s="53" t="str" cm="1">
        <f t="array" aca="1" ref="X1886" ca="1">INDIRECT("B" &amp; W1886)</f>
        <v>fecha</v>
      </c>
      <c r="Y1886" s="54">
        <f t="shared" ca="1" si="801"/>
        <v>0</v>
      </c>
      <c r="Z1886" s="55">
        <f t="shared" ca="1" si="802"/>
        <v>0</v>
      </c>
      <c r="AA1886" s="55">
        <f t="shared" ca="1" si="803"/>
        <v>0</v>
      </c>
      <c r="AB1886" s="78">
        <f t="shared" ca="1" si="804"/>
        <v>0</v>
      </c>
      <c r="AC1886" s="54" t="str">
        <f t="shared" ca="1" si="805"/>
        <v>-</v>
      </c>
      <c r="AD1886" s="99">
        <f t="shared" ca="1" si="806"/>
        <v>0</v>
      </c>
      <c r="AE1886" s="635"/>
      <c r="AF1886" s="635"/>
      <c r="AG1886" s="635"/>
    </row>
    <row r="1887" spans="2:38">
      <c r="B1887" s="772" t="s">
        <v>1939</v>
      </c>
      <c r="C1887" s="376">
        <v>1</v>
      </c>
      <c r="D1887" s="771">
        <v>3.2</v>
      </c>
      <c r="E1887" s="104">
        <v>1.52E-2</v>
      </c>
      <c r="F1887" s="104"/>
      <c r="H1887" s="677">
        <v>1498</v>
      </c>
      <c r="I1887" s="510">
        <f t="shared" si="809"/>
        <v>1795</v>
      </c>
      <c r="J1887" s="53" t="str" cm="1">
        <f t="array" aca="1" ref="J1887" ca="1">INDIRECT("B" &amp; I1887)</f>
        <v>NIVEL 974 M4 6N AM 1498 14-05-2026</v>
      </c>
      <c r="K1887" s="511">
        <f t="shared" ca="1" si="810"/>
        <v>3.2</v>
      </c>
      <c r="L1887" s="508">
        <f t="shared" ca="1" si="811"/>
        <v>1.3679999999999999E-2</v>
      </c>
      <c r="M1887" s="508">
        <f t="shared" ca="1" si="812"/>
        <v>0</v>
      </c>
      <c r="N1887" s="512">
        <f t="shared" ca="1" si="813"/>
        <v>0</v>
      </c>
      <c r="O1887" s="512">
        <f t="shared" ca="1" si="814"/>
        <v>1.2312E-2</v>
      </c>
      <c r="P1887" s="513">
        <f t="shared" ca="1" si="815"/>
        <v>0</v>
      </c>
      <c r="Q1887" s="514" t="str">
        <f t="shared" ca="1" si="807"/>
        <v>Dump</v>
      </c>
      <c r="R1887" s="515">
        <f t="shared" ca="1" si="808"/>
        <v>0.71111111111111114</v>
      </c>
      <c r="T1887" s="635"/>
      <c r="U1887" s="635"/>
      <c r="V1887"/>
      <c r="W1887" s="98">
        <f t="shared" si="800"/>
        <v>5</v>
      </c>
      <c r="X1887" s="53" t="str" cm="1">
        <f t="array" aca="1" ref="X1887" ca="1">INDIRECT("B" &amp; W1887)</f>
        <v>fecha</v>
      </c>
      <c r="Y1887" s="54">
        <f t="shared" ca="1" si="801"/>
        <v>0</v>
      </c>
      <c r="Z1887" s="55">
        <f t="shared" ca="1" si="802"/>
        <v>0</v>
      </c>
      <c r="AA1887" s="55">
        <f t="shared" ca="1" si="803"/>
        <v>0</v>
      </c>
      <c r="AB1887" s="78">
        <f t="shared" ca="1" si="804"/>
        <v>0</v>
      </c>
      <c r="AC1887" s="54" t="str">
        <f t="shared" ca="1" si="805"/>
        <v>-</v>
      </c>
      <c r="AD1887" s="99">
        <f t="shared" ca="1" si="806"/>
        <v>0</v>
      </c>
      <c r="AE1887" s="635"/>
      <c r="AF1887" s="635"/>
      <c r="AG1887" s="635"/>
    </row>
    <row r="1888" spans="2:38">
      <c r="B1888" s="772" t="s">
        <v>1940</v>
      </c>
      <c r="C1888" s="376">
        <v>1</v>
      </c>
      <c r="D1888" s="771">
        <v>3.2</v>
      </c>
      <c r="E1888" s="104">
        <v>2.01E-2</v>
      </c>
      <c r="F1888" s="104"/>
      <c r="H1888" s="677">
        <v>1499</v>
      </c>
      <c r="I1888" s="510">
        <f t="shared" si="809"/>
        <v>1796</v>
      </c>
      <c r="J1888" s="53" t="str" cm="1">
        <f t="array" aca="1" ref="J1888" ca="1">INDIRECT("B" &amp; I1888)</f>
        <v>NIVEL 974 M4 6N AM 1499 14-05-2026</v>
      </c>
      <c r="K1888" s="511">
        <f t="shared" ca="1" si="810"/>
        <v>3.2</v>
      </c>
      <c r="L1888" s="508">
        <f t="shared" ca="1" si="811"/>
        <v>9.5399999999999999E-3</v>
      </c>
      <c r="M1888" s="508">
        <f t="shared" ca="1" si="812"/>
        <v>0</v>
      </c>
      <c r="N1888" s="512">
        <f t="shared" ca="1" si="813"/>
        <v>0</v>
      </c>
      <c r="O1888" s="512">
        <f t="shared" ca="1" si="814"/>
        <v>8.5859999999999999E-3</v>
      </c>
      <c r="P1888" s="513">
        <f t="shared" ca="1" si="815"/>
        <v>0</v>
      </c>
      <c r="Q1888" s="514" t="str">
        <f t="shared" ca="1" si="807"/>
        <v>Dump</v>
      </c>
      <c r="R1888" s="515">
        <f t="shared" ca="1" si="808"/>
        <v>0.71111111111111114</v>
      </c>
      <c r="T1888" s="635"/>
      <c r="U1888" s="635"/>
      <c r="V1888"/>
      <c r="W1888" s="98">
        <f t="shared" si="800"/>
        <v>5</v>
      </c>
      <c r="X1888" s="53" t="str" cm="1">
        <f t="array" aca="1" ref="X1888" ca="1">INDIRECT("B" &amp; W1888)</f>
        <v>fecha</v>
      </c>
      <c r="Y1888" s="54">
        <f t="shared" ca="1" si="801"/>
        <v>0</v>
      </c>
      <c r="Z1888" s="55">
        <f t="shared" ca="1" si="802"/>
        <v>0</v>
      </c>
      <c r="AA1888" s="55">
        <f t="shared" ca="1" si="803"/>
        <v>0</v>
      </c>
      <c r="AB1888" s="78">
        <f t="shared" ca="1" si="804"/>
        <v>0</v>
      </c>
      <c r="AC1888" s="54" t="str">
        <f t="shared" ca="1" si="805"/>
        <v>-</v>
      </c>
      <c r="AD1888" s="99">
        <f t="shared" ca="1" si="806"/>
        <v>0</v>
      </c>
      <c r="AE1888" s="635"/>
      <c r="AF1888" s="635"/>
      <c r="AG1888" s="635"/>
    </row>
    <row r="1889" spans="2:38">
      <c r="B1889" s="772" t="s">
        <v>1941</v>
      </c>
      <c r="C1889" s="376">
        <v>1</v>
      </c>
      <c r="D1889" s="771">
        <v>3.2</v>
      </c>
      <c r="E1889" s="104">
        <v>1.0699999999999999E-2</v>
      </c>
      <c r="F1889" s="104"/>
      <c r="H1889" s="677">
        <v>1500</v>
      </c>
      <c r="I1889" s="510">
        <f t="shared" si="809"/>
        <v>1797</v>
      </c>
      <c r="J1889" s="53" t="str" cm="1">
        <f t="array" aca="1" ref="J1889" ca="1">INDIRECT("B" &amp; I1889)</f>
        <v>NIVEL 974 M4 7S L31 AM 1500 14-05-2026</v>
      </c>
      <c r="K1889" s="511">
        <f t="shared" ca="1" si="810"/>
        <v>3.2</v>
      </c>
      <c r="L1889" s="508">
        <f t="shared" ca="1" si="811"/>
        <v>1.0800000000000001E-2</v>
      </c>
      <c r="M1889" s="508">
        <f t="shared" ca="1" si="812"/>
        <v>0</v>
      </c>
      <c r="N1889" s="512">
        <f t="shared" ca="1" si="813"/>
        <v>0</v>
      </c>
      <c r="O1889" s="512">
        <f t="shared" ca="1" si="814"/>
        <v>9.7200000000000012E-3</v>
      </c>
      <c r="P1889" s="513">
        <f t="shared" ca="1" si="815"/>
        <v>0</v>
      </c>
      <c r="Q1889" s="514" t="str">
        <f t="shared" ca="1" si="807"/>
        <v>Dump</v>
      </c>
      <c r="R1889" s="515">
        <f t="shared" ca="1" si="808"/>
        <v>0.71111111111111114</v>
      </c>
      <c r="T1889" s="635"/>
      <c r="U1889" s="635"/>
      <c r="V1889"/>
      <c r="W1889" s="98">
        <f t="shared" si="800"/>
        <v>5</v>
      </c>
      <c r="X1889" s="53" t="str" cm="1">
        <f t="array" aca="1" ref="X1889" ca="1">INDIRECT("B" &amp; W1889)</f>
        <v>fecha</v>
      </c>
      <c r="Y1889" s="54">
        <f t="shared" ca="1" si="801"/>
        <v>0</v>
      </c>
      <c r="Z1889" s="55">
        <f t="shared" ca="1" si="802"/>
        <v>0</v>
      </c>
      <c r="AA1889" s="55">
        <f t="shared" ca="1" si="803"/>
        <v>0</v>
      </c>
      <c r="AB1889" s="78">
        <f t="shared" ca="1" si="804"/>
        <v>0</v>
      </c>
      <c r="AC1889" s="54" t="str">
        <f t="shared" ca="1" si="805"/>
        <v>-</v>
      </c>
      <c r="AD1889" s="99">
        <f t="shared" ca="1" si="806"/>
        <v>0</v>
      </c>
      <c r="AE1889" s="635"/>
      <c r="AF1889" s="635"/>
      <c r="AG1889" s="635"/>
    </row>
    <row r="1890" spans="2:38">
      <c r="B1890" s="772" t="s">
        <v>1942</v>
      </c>
      <c r="C1890" s="376">
        <v>1</v>
      </c>
      <c r="D1890" s="771">
        <v>3.2</v>
      </c>
      <c r="E1890" s="104">
        <v>1.54E-2</v>
      </c>
      <c r="F1890" s="104"/>
      <c r="H1890" s="677">
        <v>1501</v>
      </c>
      <c r="I1890" s="510">
        <f t="shared" si="809"/>
        <v>1798</v>
      </c>
      <c r="J1890" s="53" t="str" cm="1">
        <f t="array" aca="1" ref="J1890" ca="1">INDIRECT("B" &amp; I1890)</f>
        <v>NIVEL 974 M4 7S L31 AM 1501 14-05-2026</v>
      </c>
      <c r="K1890" s="511">
        <f t="shared" ca="1" si="810"/>
        <v>3.2</v>
      </c>
      <c r="L1890" s="508">
        <f t="shared" ca="1" si="811"/>
        <v>1.0710000000000001E-2</v>
      </c>
      <c r="M1890" s="508">
        <f t="shared" ca="1" si="812"/>
        <v>0</v>
      </c>
      <c r="N1890" s="512">
        <f t="shared" ca="1" si="813"/>
        <v>0</v>
      </c>
      <c r="O1890" s="512">
        <f t="shared" ca="1" si="814"/>
        <v>9.6390000000000017E-3</v>
      </c>
      <c r="P1890" s="513">
        <f t="shared" ca="1" si="815"/>
        <v>0</v>
      </c>
      <c r="Q1890" s="514" t="str">
        <f t="shared" ca="1" si="807"/>
        <v>Dump</v>
      </c>
      <c r="R1890" s="515">
        <f t="shared" ca="1" si="808"/>
        <v>0.71111111111111114</v>
      </c>
      <c r="T1890" s="635"/>
      <c r="U1890" s="635"/>
      <c r="V1890"/>
      <c r="W1890" s="98">
        <f t="shared" si="800"/>
        <v>5</v>
      </c>
      <c r="X1890" s="53" t="str" cm="1">
        <f t="array" aca="1" ref="X1890" ca="1">INDIRECT("B" &amp; W1890)</f>
        <v>fecha</v>
      </c>
      <c r="Y1890" s="54">
        <f t="shared" ca="1" si="801"/>
        <v>0</v>
      </c>
      <c r="Z1890" s="55">
        <f t="shared" ca="1" si="802"/>
        <v>0</v>
      </c>
      <c r="AA1890" s="55">
        <f t="shared" ca="1" si="803"/>
        <v>0</v>
      </c>
      <c r="AB1890" s="78">
        <f t="shared" ca="1" si="804"/>
        <v>0</v>
      </c>
      <c r="AC1890" s="54" t="str">
        <f t="shared" ca="1" si="805"/>
        <v>-</v>
      </c>
      <c r="AD1890" s="99">
        <f t="shared" ca="1" si="806"/>
        <v>0</v>
      </c>
      <c r="AE1890" s="635"/>
      <c r="AF1890" s="635"/>
      <c r="AG1890" s="635"/>
    </row>
    <row r="1891" spans="2:38">
      <c r="B1891" s="772" t="s">
        <v>1943</v>
      </c>
      <c r="C1891" s="376">
        <v>1</v>
      </c>
      <c r="D1891" s="771">
        <v>3.2</v>
      </c>
      <c r="E1891" s="104">
        <v>1.5699999999999999E-2</v>
      </c>
      <c r="F1891" s="104"/>
      <c r="H1891" s="677">
        <v>1502</v>
      </c>
      <c r="I1891" s="510">
        <f t="shared" si="809"/>
        <v>1799</v>
      </c>
      <c r="J1891" s="53" t="str" cm="1">
        <f t="array" aca="1" ref="J1891" ca="1">INDIRECT("B" &amp; I1891)</f>
        <v>NIVEL 974 M4 7S L31 AM 1502 14-05-2026</v>
      </c>
      <c r="K1891" s="511">
        <f t="shared" ca="1" si="810"/>
        <v>3.2</v>
      </c>
      <c r="L1891" s="508">
        <f t="shared" ca="1" si="811"/>
        <v>8.0999999999999996E-3</v>
      </c>
      <c r="M1891" s="508">
        <f t="shared" ca="1" si="812"/>
        <v>0</v>
      </c>
      <c r="N1891" s="512">
        <f t="shared" ca="1" si="813"/>
        <v>0</v>
      </c>
      <c r="O1891" s="512">
        <f t="shared" ca="1" si="814"/>
        <v>7.2899999999999996E-3</v>
      </c>
      <c r="P1891" s="513">
        <f t="shared" ca="1" si="815"/>
        <v>0</v>
      </c>
      <c r="Q1891" s="514" t="str">
        <f t="shared" ca="1" si="807"/>
        <v>Dump</v>
      </c>
      <c r="R1891" s="515">
        <f t="shared" ca="1" si="808"/>
        <v>0.71111111111111114</v>
      </c>
      <c r="T1891" s="635"/>
      <c r="U1891" s="635"/>
      <c r="V1891"/>
      <c r="W1891" s="98">
        <f t="shared" si="800"/>
        <v>5</v>
      </c>
      <c r="X1891" s="53" t="str" cm="1">
        <f t="array" aca="1" ref="X1891" ca="1">INDIRECT("B" &amp; W1891)</f>
        <v>fecha</v>
      </c>
      <c r="Y1891" s="54">
        <f t="shared" ca="1" si="801"/>
        <v>0</v>
      </c>
      <c r="Z1891" s="55">
        <f t="shared" ca="1" si="802"/>
        <v>0</v>
      </c>
      <c r="AA1891" s="55">
        <f t="shared" ca="1" si="803"/>
        <v>0</v>
      </c>
      <c r="AB1891" s="78">
        <f t="shared" ca="1" si="804"/>
        <v>0</v>
      </c>
      <c r="AC1891" s="54" t="str">
        <f t="shared" ca="1" si="805"/>
        <v>-</v>
      </c>
      <c r="AD1891" s="99">
        <f t="shared" ca="1" si="806"/>
        <v>0</v>
      </c>
      <c r="AE1891" s="635"/>
      <c r="AF1891" s="635"/>
    </row>
    <row r="1892" spans="2:38">
      <c r="B1892" s="772" t="s">
        <v>1944</v>
      </c>
      <c r="C1892" s="376">
        <v>1</v>
      </c>
      <c r="D1892" s="771">
        <v>3.2</v>
      </c>
      <c r="E1892" s="104">
        <v>1.7500000000000002E-2</v>
      </c>
      <c r="F1892" s="104"/>
      <c r="H1892" s="386"/>
      <c r="I1892"/>
      <c r="J1892"/>
      <c r="K1892" s="519">
        <f ca="1">SUM(K1873:K1891)</f>
        <v>60.800000000000018</v>
      </c>
      <c r="L1892" s="516">
        <f ca="1">+SUMPRODUCT(L1873:L1891,K1873:K1891)/K1892</f>
        <v>1.3656315789473683E-2</v>
      </c>
      <c r="M1892" s="516">
        <f ca="1">+SUMPRODUCT(M1873:M1891,K1873:K1891)/K1892</f>
        <v>0</v>
      </c>
      <c r="N1892" s="69">
        <f ca="1">+SUMPRODUCT(N1873:N1891,K1873:K1891)/K1892</f>
        <v>0</v>
      </c>
      <c r="O1892" s="552">
        <f ca="1">+SUMPRODUCT(O1873:O1891,K1873:K1891)/K1892</f>
        <v>1.2290684210526313E-2</v>
      </c>
      <c r="P1892" s="69">
        <f ca="1">+SUMPRODUCT(P1873:P1891,K1873:K1891)/K1892</f>
        <v>0</v>
      </c>
      <c r="Q1892"/>
      <c r="R1892"/>
      <c r="T1892" s="635"/>
      <c r="U1892" s="635"/>
      <c r="V1892"/>
      <c r="W1892" s="98">
        <f t="shared" si="800"/>
        <v>5</v>
      </c>
      <c r="X1892" s="53" t="str" cm="1">
        <f t="array" aca="1" ref="X1892" ca="1">INDIRECT("B" &amp; W1892)</f>
        <v>fecha</v>
      </c>
      <c r="Y1892" s="54">
        <f t="shared" ca="1" si="801"/>
        <v>0</v>
      </c>
      <c r="Z1892" s="55">
        <f t="shared" ca="1" si="802"/>
        <v>0</v>
      </c>
      <c r="AA1892" s="55">
        <f t="shared" ca="1" si="803"/>
        <v>0</v>
      </c>
      <c r="AB1892" s="78">
        <f t="shared" ca="1" si="804"/>
        <v>0</v>
      </c>
      <c r="AC1892" s="54" t="str">
        <f t="shared" ca="1" si="805"/>
        <v>-</v>
      </c>
      <c r="AD1892" s="99">
        <f t="shared" ca="1" si="806"/>
        <v>0</v>
      </c>
      <c r="AE1892" s="635"/>
      <c r="AF1892" s="635"/>
    </row>
    <row r="1893" spans="2:38">
      <c r="B1893" s="772" t="s">
        <v>1945</v>
      </c>
      <c r="C1893" s="376">
        <v>1</v>
      </c>
      <c r="D1893" s="771">
        <v>3.2</v>
      </c>
      <c r="E1893" s="104">
        <v>1.9300000000000001E-2</v>
      </c>
      <c r="F1893" s="104"/>
      <c r="H1893" s="672"/>
      <c r="I1893"/>
      <c r="J1893"/>
      <c r="K1893" s="551" t="s">
        <v>59</v>
      </c>
      <c r="L1893" s="550">
        <f ca="1">+L1892/0.9</f>
        <v>1.5173684210526315E-2</v>
      </c>
      <c r="M1893" s="518">
        <f ca="1">+M1892/0.9</f>
        <v>0</v>
      </c>
      <c r="N1893"/>
      <c r="O1893"/>
      <c r="P1893"/>
      <c r="Q1893"/>
      <c r="R1893"/>
      <c r="T1893" s="635"/>
      <c r="U1893" s="635"/>
      <c r="V1893"/>
      <c r="W1893" s="98">
        <f t="shared" si="800"/>
        <v>5</v>
      </c>
      <c r="X1893" s="53" t="str" cm="1">
        <f t="array" aca="1" ref="X1893" ca="1">INDIRECT("B" &amp; W1893)</f>
        <v>fecha</v>
      </c>
      <c r="Y1893" s="54">
        <f t="shared" ca="1" si="801"/>
        <v>0</v>
      </c>
      <c r="Z1893" s="55">
        <f t="shared" ca="1" si="802"/>
        <v>0</v>
      </c>
      <c r="AA1893" s="55">
        <f t="shared" ca="1" si="803"/>
        <v>0</v>
      </c>
      <c r="AB1893" s="78">
        <f t="shared" ca="1" si="804"/>
        <v>0</v>
      </c>
      <c r="AC1893" s="54" t="str">
        <f t="shared" ca="1" si="805"/>
        <v>-</v>
      </c>
      <c r="AD1893" s="99">
        <f t="shared" ca="1" si="806"/>
        <v>0</v>
      </c>
      <c r="AE1893" s="635"/>
      <c r="AF1893" s="635"/>
    </row>
    <row r="1894" spans="2:38" ht="15" thickBot="1">
      <c r="B1894" s="772" t="s">
        <v>1946</v>
      </c>
      <c r="C1894" s="376">
        <v>1</v>
      </c>
      <c r="D1894" s="771">
        <v>3.2</v>
      </c>
      <c r="E1894" s="104">
        <v>1.3599999999999999E-2</v>
      </c>
      <c r="F1894" s="104"/>
      <c r="I1894" s="524"/>
      <c r="R1894" s="524"/>
      <c r="T1894" s="635"/>
      <c r="U1894" s="635"/>
      <c r="V1894"/>
      <c r="W1894" s="98">
        <f t="shared" si="800"/>
        <v>5</v>
      </c>
      <c r="X1894" s="53" t="str" cm="1">
        <f t="array" aca="1" ref="X1894" ca="1">INDIRECT("B" &amp; W1894)</f>
        <v>fecha</v>
      </c>
      <c r="Y1894" s="54">
        <f t="shared" ca="1" si="801"/>
        <v>0</v>
      </c>
      <c r="Z1894" s="55">
        <f t="shared" ca="1" si="802"/>
        <v>0</v>
      </c>
      <c r="AA1894" s="55">
        <f t="shared" ca="1" si="803"/>
        <v>0</v>
      </c>
      <c r="AB1894" s="78">
        <f t="shared" ca="1" si="804"/>
        <v>0</v>
      </c>
      <c r="AC1894" s="54" t="str">
        <f t="shared" ca="1" si="805"/>
        <v>-</v>
      </c>
      <c r="AD1894" s="99">
        <f t="shared" ca="1" si="806"/>
        <v>0</v>
      </c>
      <c r="AE1894" s="635"/>
      <c r="AF1894" s="635"/>
    </row>
    <row r="1895" spans="2:38" ht="28.8">
      <c r="B1895" s="772" t="s">
        <v>1947</v>
      </c>
      <c r="C1895" s="376">
        <v>1</v>
      </c>
      <c r="D1895" s="771">
        <v>3.2</v>
      </c>
      <c r="E1895" s="104">
        <v>1.8100000000000002E-2</v>
      </c>
      <c r="F1895" s="104"/>
      <c r="H1895" s="385"/>
      <c r="I1895" s="547" t="s">
        <v>632</v>
      </c>
      <c r="J1895" s="77" t="s">
        <v>63</v>
      </c>
      <c r="K1895" s="507" t="s">
        <v>44</v>
      </c>
      <c r="L1895" s="549" t="s">
        <v>297</v>
      </c>
      <c r="M1895" s="508" t="s">
        <v>292</v>
      </c>
      <c r="N1895" s="545" t="s">
        <v>46</v>
      </c>
      <c r="O1895" s="549" t="s">
        <v>293</v>
      </c>
      <c r="P1895" s="508" t="s">
        <v>294</v>
      </c>
      <c r="Q1895"/>
      <c r="R1895"/>
      <c r="T1895" s="635"/>
      <c r="U1895" s="635"/>
      <c r="V1895"/>
      <c r="W1895" s="98">
        <f t="shared" si="800"/>
        <v>5</v>
      </c>
      <c r="X1895" s="53" t="str" cm="1">
        <f t="array" aca="1" ref="X1895" ca="1">INDIRECT("B" &amp; W1895)</f>
        <v>fecha</v>
      </c>
      <c r="Y1895" s="54">
        <f t="shared" ca="1" si="801"/>
        <v>0</v>
      </c>
      <c r="Z1895" s="55">
        <f t="shared" ca="1" si="802"/>
        <v>0</v>
      </c>
      <c r="AA1895" s="55">
        <f t="shared" ca="1" si="803"/>
        <v>0</v>
      </c>
      <c r="AB1895" s="78">
        <f t="shared" ca="1" si="804"/>
        <v>0</v>
      </c>
      <c r="AC1895" s="54" t="str">
        <f t="shared" ca="1" si="805"/>
        <v>-</v>
      </c>
      <c r="AD1895" s="99">
        <f t="shared" ca="1" si="806"/>
        <v>0</v>
      </c>
      <c r="AE1895" s="635"/>
      <c r="AF1895" s="635"/>
      <c r="AJ1895" s="95" t="str">
        <f>+I1895</f>
        <v>EN062</v>
      </c>
      <c r="AK1895" s="96" t="s">
        <v>62</v>
      </c>
    </row>
    <row r="1896" spans="2:38" ht="15" thickBot="1">
      <c r="B1896" s="772" t="s">
        <v>1948</v>
      </c>
      <c r="C1896" s="376">
        <v>1</v>
      </c>
      <c r="D1896" s="771">
        <v>3.2</v>
      </c>
      <c r="E1896" s="104">
        <v>1.32E-2</v>
      </c>
      <c r="F1896" s="104"/>
      <c r="H1896" s="677">
        <v>1503</v>
      </c>
      <c r="I1896" s="510">
        <f>IF(H1896="",
   IFERROR(MATCH("**", B:B, 0), ""),
   IFERROR(MATCH("* "&amp;H1896&amp;" *", B:B, 0), "")
)</f>
        <v>1800</v>
      </c>
      <c r="J1896" s="53" t="str" cm="1">
        <f t="array" aca="1" ref="J1896" ca="1">INDIRECT("B" &amp; I1896)</f>
        <v>NIVEL 974 M4 7S L31 AM 1503 14-05-2026</v>
      </c>
      <c r="K1896" s="511">
        <f ca="1">INDEX(D:D, MATCH(J1896, $B:$B, 0))</f>
        <v>3.2</v>
      </c>
      <c r="L1896" s="508">
        <f ca="1">INDEX(E:E, MATCH($J1896, $B:$B, 0))*0.9</f>
        <v>1.044E-2</v>
      </c>
      <c r="M1896" s="508">
        <f ca="1">INDEX(F:F, MATCH($J1896, $B:$B, 0))*0.9</f>
        <v>0</v>
      </c>
      <c r="N1896" s="512">
        <f ca="1">INDEX(G:G, MATCH($J$578, $B:$B, 0))</f>
        <v>0</v>
      </c>
      <c r="O1896" s="512">
        <f ca="1">+IF(L1896=0,N1896*0.9,L1896*0.9)</f>
        <v>9.3959999999999998E-3</v>
      </c>
      <c r="P1896" s="513">
        <f ca="1">+M1896*0.9</f>
        <v>0</v>
      </c>
      <c r="Q1896" s="514" t="str">
        <f t="shared" ref="Q1896:Q1907" ca="1" si="825">+IF(L1896=0,"-","Dump")</f>
        <v>Dump</v>
      </c>
      <c r="R1896" s="515">
        <f t="shared" ref="R1896:R1907" ca="1" si="826">+K1896/4.5</f>
        <v>0.71111111111111114</v>
      </c>
      <c r="T1896" s="635"/>
      <c r="U1896" s="635"/>
      <c r="V1896"/>
      <c r="W1896" s="98">
        <f t="shared" si="800"/>
        <v>5</v>
      </c>
      <c r="X1896" s="53" t="str" cm="1">
        <f t="array" aca="1" ref="X1896" ca="1">INDIRECT("B" &amp; W1896)</f>
        <v>fecha</v>
      </c>
      <c r="Y1896" s="54">
        <f t="shared" ca="1" si="801"/>
        <v>0</v>
      </c>
      <c r="Z1896" s="55">
        <f t="shared" ca="1" si="802"/>
        <v>0</v>
      </c>
      <c r="AA1896" s="55">
        <f t="shared" ca="1" si="803"/>
        <v>0</v>
      </c>
      <c r="AB1896" s="78">
        <f t="shared" ca="1" si="804"/>
        <v>0</v>
      </c>
      <c r="AC1896" s="54" t="str">
        <f t="shared" ca="1" si="805"/>
        <v>-</v>
      </c>
      <c r="AD1896" s="99">
        <f t="shared" ca="1" si="806"/>
        <v>0</v>
      </c>
      <c r="AE1896" s="635"/>
      <c r="AF1896" s="635"/>
      <c r="AJ1896" s="520">
        <f ca="1">+K1908-SUMIF(AE:AE, AJ1895, AA:AA)</f>
        <v>7.16</v>
      </c>
      <c r="AK1896" s="521">
        <f ca="1">O1908</f>
        <v>1.1407500000000003E-2</v>
      </c>
      <c r="AL1896" s="102">
        <f ca="1">COUNTIF(AE:AE, AJ1895)</f>
        <v>1</v>
      </c>
    </row>
    <row r="1897" spans="2:38" ht="15" thickBot="1">
      <c r="B1897" s="772" t="s">
        <v>1949</v>
      </c>
      <c r="C1897" s="376">
        <v>1</v>
      </c>
      <c r="D1897" s="771">
        <v>3.2</v>
      </c>
      <c r="E1897" s="104">
        <v>1.6799999999999999E-2</v>
      </c>
      <c r="F1897" s="104"/>
      <c r="H1897" s="677">
        <v>1504</v>
      </c>
      <c r="I1897" s="510">
        <f t="shared" ref="I1897:I1907" si="827">IF(H1897="",
   IFERROR(MATCH("**", B:B, 0), ""),
   IFERROR(MATCH("* "&amp;H1897&amp;" *", B:B, 0), "")
)</f>
        <v>1801</v>
      </c>
      <c r="J1897" s="53" t="str" cm="1">
        <f t="array" aca="1" ref="J1897" ca="1">INDIRECT("B" &amp; I1897)</f>
        <v>NIVEL 974 M4 7S L31 AM 1504 14-05-2026</v>
      </c>
      <c r="K1897" s="511">
        <f t="shared" ref="K1897:K1907" ca="1" si="828">INDEX(D:D, MATCH(J1897, $B:$B, 0))</f>
        <v>3.2</v>
      </c>
      <c r="L1897" s="508">
        <f t="shared" ref="L1897:L1907" ca="1" si="829">INDEX(E:E, MATCH($J1897, $B:$B, 0))*0.9</f>
        <v>1.2330000000000001E-2</v>
      </c>
      <c r="M1897" s="508">
        <f t="shared" ref="M1897:M1907" ca="1" si="830">INDEX(F:F, MATCH($J1897, $B:$B, 0))*0.9</f>
        <v>0</v>
      </c>
      <c r="N1897" s="512">
        <f t="shared" ref="N1897:N1907" ca="1" si="831">INDEX(G:G, MATCH($J$578, $B:$B, 0))</f>
        <v>0</v>
      </c>
      <c r="O1897" s="512">
        <f t="shared" ref="O1897:O1907" ca="1" si="832">+IF(L1897=0,N1897*0.9,L1897*0.9)</f>
        <v>1.1097000000000001E-2</v>
      </c>
      <c r="P1897" s="513">
        <f t="shared" ref="P1897:P1907" ca="1" si="833">+M1897*0.9</f>
        <v>0</v>
      </c>
      <c r="Q1897" s="514" t="str">
        <f t="shared" ca="1" si="825"/>
        <v>Dump</v>
      </c>
      <c r="R1897" s="515">
        <f t="shared" ca="1" si="826"/>
        <v>0.71111111111111114</v>
      </c>
      <c r="T1897" s="635"/>
      <c r="U1897" s="635"/>
      <c r="V1897"/>
      <c r="W1897" s="98">
        <f t="shared" si="800"/>
        <v>5</v>
      </c>
      <c r="X1897" s="53" t="str" cm="1">
        <f t="array" aca="1" ref="X1897" ca="1">INDIRECT("B" &amp; W1897)</f>
        <v>fecha</v>
      </c>
      <c r="Y1897" s="54">
        <f t="shared" ca="1" si="801"/>
        <v>0</v>
      </c>
      <c r="Z1897" s="55">
        <f t="shared" ca="1" si="802"/>
        <v>0</v>
      </c>
      <c r="AA1897" s="55">
        <f t="shared" ca="1" si="803"/>
        <v>0</v>
      </c>
      <c r="AB1897" s="78">
        <f t="shared" ca="1" si="804"/>
        <v>0</v>
      </c>
      <c r="AC1897" s="54" t="str">
        <f t="shared" ca="1" si="805"/>
        <v>-</v>
      </c>
      <c r="AD1897" s="99">
        <f t="shared" ca="1" si="806"/>
        <v>0</v>
      </c>
      <c r="AE1897" s="635"/>
      <c r="AF1897" s="635"/>
      <c r="AJ1897" s="105" t="s">
        <v>83</v>
      </c>
      <c r="AK1897" s="101"/>
    </row>
    <row r="1898" spans="2:38">
      <c r="B1898" s="772" t="s">
        <v>1950</v>
      </c>
      <c r="C1898" s="376">
        <v>1</v>
      </c>
      <c r="D1898" s="771">
        <v>3.2</v>
      </c>
      <c r="E1898" s="104">
        <v>1.7600000000000001E-2</v>
      </c>
      <c r="F1898" s="104"/>
      <c r="H1898" s="677">
        <v>1505</v>
      </c>
      <c r="I1898" s="510">
        <f t="shared" si="827"/>
        <v>1802</v>
      </c>
      <c r="J1898" s="53" t="str" cm="1">
        <f t="array" aca="1" ref="J1898" ca="1">INDIRECT("B" &amp; I1898)</f>
        <v>NIVEL 974 M4 7S L31 AM 1505 13-05-2026</v>
      </c>
      <c r="K1898" s="511">
        <f t="shared" ca="1" si="828"/>
        <v>3.2</v>
      </c>
      <c r="L1898" s="508">
        <f t="shared" ca="1" si="829"/>
        <v>1.251E-2</v>
      </c>
      <c r="M1898" s="508">
        <f t="shared" ca="1" si="830"/>
        <v>0</v>
      </c>
      <c r="N1898" s="512">
        <f t="shared" ca="1" si="831"/>
        <v>0</v>
      </c>
      <c r="O1898" s="512">
        <f t="shared" ca="1" si="832"/>
        <v>1.1259E-2</v>
      </c>
      <c r="P1898" s="513">
        <f t="shared" ca="1" si="833"/>
        <v>0</v>
      </c>
      <c r="Q1898" s="514" t="str">
        <f t="shared" ca="1" si="825"/>
        <v>Dump</v>
      </c>
      <c r="R1898" s="515">
        <f t="shared" ca="1" si="826"/>
        <v>0.71111111111111114</v>
      </c>
      <c r="T1898" s="635"/>
      <c r="U1898" s="635"/>
      <c r="V1898"/>
      <c r="W1898" s="98">
        <f t="shared" si="800"/>
        <v>5</v>
      </c>
      <c r="X1898" s="53" t="str" cm="1">
        <f t="array" aca="1" ref="X1898" ca="1">INDIRECT("B" &amp; W1898)</f>
        <v>fecha</v>
      </c>
      <c r="Y1898" s="54">
        <f t="shared" ca="1" si="801"/>
        <v>0</v>
      </c>
      <c r="Z1898" s="55">
        <f t="shared" ca="1" si="802"/>
        <v>0</v>
      </c>
      <c r="AA1898" s="55">
        <f t="shared" ca="1" si="803"/>
        <v>0</v>
      </c>
      <c r="AB1898" s="78">
        <f t="shared" ca="1" si="804"/>
        <v>0</v>
      </c>
      <c r="AC1898" s="54" t="str">
        <f t="shared" ca="1" si="805"/>
        <v>-</v>
      </c>
      <c r="AD1898" s="99">
        <f t="shared" ca="1" si="806"/>
        <v>0</v>
      </c>
      <c r="AE1898" s="635"/>
      <c r="AF1898" s="635"/>
    </row>
    <row r="1899" spans="2:38">
      <c r="B1899" s="772" t="s">
        <v>1951</v>
      </c>
      <c r="C1899" s="376">
        <v>1</v>
      </c>
      <c r="D1899" s="771">
        <v>3.2</v>
      </c>
      <c r="E1899" s="104">
        <v>1.2699999999999999E-2</v>
      </c>
      <c r="F1899" s="104"/>
      <c r="H1899" s="677">
        <v>1506</v>
      </c>
      <c r="I1899" s="510">
        <f t="shared" si="827"/>
        <v>1803</v>
      </c>
      <c r="J1899" s="53" t="str" cm="1">
        <f t="array" aca="1" ref="J1899" ca="1">INDIRECT("B" &amp; I1899)</f>
        <v>NIVEL 974 M4 7S L31 AM 1506 13-05-2026</v>
      </c>
      <c r="K1899" s="511">
        <f t="shared" ca="1" si="828"/>
        <v>3.2</v>
      </c>
      <c r="L1899" s="508">
        <f t="shared" ca="1" si="829"/>
        <v>1.881E-2</v>
      </c>
      <c r="M1899" s="508">
        <f t="shared" ca="1" si="830"/>
        <v>0</v>
      </c>
      <c r="N1899" s="512">
        <f t="shared" ca="1" si="831"/>
        <v>0</v>
      </c>
      <c r="O1899" s="512">
        <f t="shared" ca="1" si="832"/>
        <v>1.6929E-2</v>
      </c>
      <c r="P1899" s="513">
        <f t="shared" ca="1" si="833"/>
        <v>0</v>
      </c>
      <c r="Q1899" s="514" t="str">
        <f t="shared" ca="1" si="825"/>
        <v>Dump</v>
      </c>
      <c r="R1899" s="515">
        <f t="shared" ca="1" si="826"/>
        <v>0.71111111111111114</v>
      </c>
      <c r="T1899" s="635"/>
      <c r="U1899" s="635"/>
      <c r="V1899"/>
      <c r="W1899" s="98">
        <f t="shared" si="800"/>
        <v>5</v>
      </c>
      <c r="X1899" s="53" t="str" cm="1">
        <f t="array" aca="1" ref="X1899" ca="1">INDIRECT("B" &amp; W1899)</f>
        <v>fecha</v>
      </c>
      <c r="Y1899" s="54">
        <f t="shared" ca="1" si="801"/>
        <v>0</v>
      </c>
      <c r="Z1899" s="55">
        <f t="shared" ca="1" si="802"/>
        <v>0</v>
      </c>
      <c r="AA1899" s="55">
        <f t="shared" ca="1" si="803"/>
        <v>0</v>
      </c>
      <c r="AB1899" s="78">
        <f t="shared" ca="1" si="804"/>
        <v>0</v>
      </c>
      <c r="AC1899" s="54" t="str">
        <f t="shared" ca="1" si="805"/>
        <v>-</v>
      </c>
      <c r="AD1899" s="99">
        <f t="shared" ca="1" si="806"/>
        <v>0</v>
      </c>
      <c r="AE1899" s="635"/>
      <c r="AF1899" s="635"/>
    </row>
    <row r="1900" spans="2:38">
      <c r="B1900" s="772" t="s">
        <v>1952</v>
      </c>
      <c r="C1900" s="376">
        <v>1</v>
      </c>
      <c r="D1900" s="771">
        <v>3.2</v>
      </c>
      <c r="E1900" s="104">
        <v>1.21E-2</v>
      </c>
      <c r="F1900" s="104"/>
      <c r="H1900" s="677">
        <v>1507</v>
      </c>
      <c r="I1900" s="510">
        <f t="shared" si="827"/>
        <v>1804</v>
      </c>
      <c r="J1900" s="53" t="str" cm="1">
        <f t="array" aca="1" ref="J1900" ca="1">INDIRECT("B" &amp; I1900)</f>
        <v>NIVEL 974 M4 7S L31 AM 1507 13-05-2026</v>
      </c>
      <c r="K1900" s="511">
        <f t="shared" ca="1" si="828"/>
        <v>3.2</v>
      </c>
      <c r="L1900" s="508">
        <f t="shared" ca="1" si="829"/>
        <v>1.4220000000000002E-2</v>
      </c>
      <c r="M1900" s="508">
        <f t="shared" ca="1" si="830"/>
        <v>0</v>
      </c>
      <c r="N1900" s="512">
        <f t="shared" ca="1" si="831"/>
        <v>0</v>
      </c>
      <c r="O1900" s="512">
        <f t="shared" ca="1" si="832"/>
        <v>1.2798000000000002E-2</v>
      </c>
      <c r="P1900" s="513">
        <f t="shared" ca="1" si="833"/>
        <v>0</v>
      </c>
      <c r="Q1900" s="514" t="str">
        <f t="shared" ca="1" si="825"/>
        <v>Dump</v>
      </c>
      <c r="R1900" s="515">
        <f t="shared" ca="1" si="826"/>
        <v>0.71111111111111114</v>
      </c>
      <c r="T1900" s="635"/>
      <c r="U1900" s="635"/>
      <c r="V1900"/>
      <c r="W1900" s="98">
        <f t="shared" si="800"/>
        <v>5</v>
      </c>
      <c r="X1900" s="53" t="str" cm="1">
        <f t="array" aca="1" ref="X1900" ca="1">INDIRECT("B" &amp; W1900)</f>
        <v>fecha</v>
      </c>
      <c r="Y1900" s="54">
        <f t="shared" ca="1" si="801"/>
        <v>0</v>
      </c>
      <c r="Z1900" s="55">
        <f t="shared" ca="1" si="802"/>
        <v>0</v>
      </c>
      <c r="AA1900" s="55">
        <f t="shared" ca="1" si="803"/>
        <v>0</v>
      </c>
      <c r="AB1900" s="78">
        <f t="shared" ca="1" si="804"/>
        <v>0</v>
      </c>
      <c r="AC1900" s="54" t="str">
        <f t="shared" ca="1" si="805"/>
        <v>-</v>
      </c>
      <c r="AD1900" s="99">
        <f t="shared" ca="1" si="806"/>
        <v>0</v>
      </c>
      <c r="AE1900" s="635"/>
      <c r="AF1900" s="635"/>
    </row>
    <row r="1901" spans="2:38">
      <c r="B1901" s="772" t="s">
        <v>1953</v>
      </c>
      <c r="C1901" s="376">
        <v>1</v>
      </c>
      <c r="D1901" s="771">
        <v>3.2</v>
      </c>
      <c r="E1901" s="104">
        <v>1.6E-2</v>
      </c>
      <c r="F1901" s="104"/>
      <c r="H1901" s="677">
        <v>1508</v>
      </c>
      <c r="I1901" s="510">
        <f t="shared" si="827"/>
        <v>1805</v>
      </c>
      <c r="J1901" s="53" t="str" cm="1">
        <f t="array" aca="1" ref="J1901" ca="1">INDIRECT("B" &amp; I1901)</f>
        <v>NIVEL 974 M4 7S L31 AM 1508 13-05-2026</v>
      </c>
      <c r="K1901" s="511">
        <f t="shared" ca="1" si="828"/>
        <v>3.2</v>
      </c>
      <c r="L1901" s="508">
        <f t="shared" ca="1" si="829"/>
        <v>1.1250000000000001E-2</v>
      </c>
      <c r="M1901" s="508">
        <f t="shared" ca="1" si="830"/>
        <v>0</v>
      </c>
      <c r="N1901" s="512">
        <f t="shared" ca="1" si="831"/>
        <v>0</v>
      </c>
      <c r="O1901" s="512">
        <f t="shared" ca="1" si="832"/>
        <v>1.0125000000000002E-2</v>
      </c>
      <c r="P1901" s="513">
        <f t="shared" ca="1" si="833"/>
        <v>0</v>
      </c>
      <c r="Q1901" s="514" t="str">
        <f t="shared" ca="1" si="825"/>
        <v>Dump</v>
      </c>
      <c r="R1901" s="515">
        <f t="shared" ca="1" si="826"/>
        <v>0.71111111111111114</v>
      </c>
      <c r="T1901" s="635"/>
      <c r="U1901" s="635"/>
      <c r="V1901"/>
      <c r="W1901" s="98">
        <f t="shared" si="800"/>
        <v>5</v>
      </c>
      <c r="X1901" s="53" t="str" cm="1">
        <f t="array" aca="1" ref="X1901" ca="1">INDIRECT("B" &amp; W1901)</f>
        <v>fecha</v>
      </c>
      <c r="Y1901" s="54">
        <f t="shared" ca="1" si="801"/>
        <v>0</v>
      </c>
      <c r="Z1901" s="55">
        <f t="shared" ca="1" si="802"/>
        <v>0</v>
      </c>
      <c r="AA1901" s="55">
        <f t="shared" ca="1" si="803"/>
        <v>0</v>
      </c>
      <c r="AB1901" s="78">
        <f t="shared" ca="1" si="804"/>
        <v>0</v>
      </c>
      <c r="AC1901" s="54" t="str">
        <f t="shared" ca="1" si="805"/>
        <v>-</v>
      </c>
      <c r="AD1901" s="99">
        <f t="shared" ca="1" si="806"/>
        <v>0</v>
      </c>
      <c r="AE1901" s="635"/>
      <c r="AF1901" s="635"/>
    </row>
    <row r="1902" spans="2:38">
      <c r="B1902" s="772" t="s">
        <v>1954</v>
      </c>
      <c r="C1902" s="376">
        <v>1</v>
      </c>
      <c r="D1902" s="771">
        <v>3.2</v>
      </c>
      <c r="E1902" s="104">
        <v>1.9199999999999998E-2</v>
      </c>
      <c r="F1902" s="104"/>
      <c r="H1902" s="677">
        <v>1509</v>
      </c>
      <c r="I1902" s="510">
        <f t="shared" si="827"/>
        <v>1806</v>
      </c>
      <c r="J1902" s="53" t="str" cm="1">
        <f t="array" aca="1" ref="J1902" ca="1">INDIRECT("B" &amp; I1902)</f>
        <v>NIVEL 974 M4 7S L31 AM 1509 13-05-2026</v>
      </c>
      <c r="K1902" s="511">
        <f t="shared" ca="1" si="828"/>
        <v>3.2</v>
      </c>
      <c r="L1902" s="508">
        <f t="shared" ca="1" si="829"/>
        <v>1.5570000000000001E-2</v>
      </c>
      <c r="M1902" s="508">
        <f t="shared" ca="1" si="830"/>
        <v>0</v>
      </c>
      <c r="N1902" s="512">
        <f t="shared" ca="1" si="831"/>
        <v>0</v>
      </c>
      <c r="O1902" s="512">
        <f t="shared" ca="1" si="832"/>
        <v>1.4013000000000001E-2</v>
      </c>
      <c r="P1902" s="513">
        <f t="shared" ca="1" si="833"/>
        <v>0</v>
      </c>
      <c r="Q1902" s="514" t="str">
        <f t="shared" ca="1" si="825"/>
        <v>Dump</v>
      </c>
      <c r="R1902" s="515">
        <f t="shared" ca="1" si="826"/>
        <v>0.71111111111111114</v>
      </c>
      <c r="T1902" s="635"/>
      <c r="U1902" s="635"/>
      <c r="V1902"/>
      <c r="W1902" s="98">
        <f t="shared" si="800"/>
        <v>5</v>
      </c>
      <c r="X1902" s="53" t="str" cm="1">
        <f t="array" aca="1" ref="X1902" ca="1">INDIRECT("B" &amp; W1902)</f>
        <v>fecha</v>
      </c>
      <c r="Y1902" s="54">
        <f t="shared" ca="1" si="801"/>
        <v>0</v>
      </c>
      <c r="Z1902" s="55">
        <f t="shared" ca="1" si="802"/>
        <v>0</v>
      </c>
      <c r="AA1902" s="55">
        <f t="shared" ca="1" si="803"/>
        <v>0</v>
      </c>
      <c r="AB1902" s="78">
        <f t="shared" ca="1" si="804"/>
        <v>0</v>
      </c>
      <c r="AC1902" s="54" t="str">
        <f t="shared" ca="1" si="805"/>
        <v>-</v>
      </c>
      <c r="AD1902" s="99">
        <f t="shared" ca="1" si="806"/>
        <v>0</v>
      </c>
      <c r="AE1902" s="635"/>
      <c r="AF1902" s="635"/>
    </row>
    <row r="1903" spans="2:38">
      <c r="B1903" s="772" t="s">
        <v>1955</v>
      </c>
      <c r="C1903" s="376">
        <v>1</v>
      </c>
      <c r="D1903" s="771">
        <v>3.2</v>
      </c>
      <c r="E1903" s="104">
        <v>1.4999999999999999E-2</v>
      </c>
      <c r="F1903" s="104"/>
      <c r="H1903" s="677">
        <v>1510</v>
      </c>
      <c r="I1903" s="510">
        <f t="shared" si="827"/>
        <v>1807</v>
      </c>
      <c r="J1903" s="53" t="str" cm="1">
        <f t="array" aca="1" ref="J1903" ca="1">INDIRECT("B" &amp; I1903)</f>
        <v>NIVEL 974 M4 7S L31 AM 1510 13-05-2026</v>
      </c>
      <c r="K1903" s="511">
        <f t="shared" ca="1" si="828"/>
        <v>3.2</v>
      </c>
      <c r="L1903" s="508">
        <f t="shared" ca="1" si="829"/>
        <v>1.2330000000000001E-2</v>
      </c>
      <c r="M1903" s="508">
        <f t="shared" ca="1" si="830"/>
        <v>0</v>
      </c>
      <c r="N1903" s="512">
        <f t="shared" ca="1" si="831"/>
        <v>0</v>
      </c>
      <c r="O1903" s="512">
        <f t="shared" ca="1" si="832"/>
        <v>1.1097000000000001E-2</v>
      </c>
      <c r="P1903" s="513">
        <f t="shared" ca="1" si="833"/>
        <v>0</v>
      </c>
      <c r="Q1903" s="514" t="str">
        <f t="shared" ca="1" si="825"/>
        <v>Dump</v>
      </c>
      <c r="R1903" s="515">
        <f t="shared" ca="1" si="826"/>
        <v>0.71111111111111114</v>
      </c>
      <c r="T1903" s="635"/>
      <c r="U1903" s="635"/>
      <c r="V1903"/>
      <c r="W1903" s="98">
        <f t="shared" si="800"/>
        <v>5</v>
      </c>
      <c r="X1903" s="53" t="str" cm="1">
        <f t="array" aca="1" ref="X1903" ca="1">INDIRECT("B" &amp; W1903)</f>
        <v>fecha</v>
      </c>
      <c r="Y1903" s="54">
        <f t="shared" ca="1" si="801"/>
        <v>0</v>
      </c>
      <c r="Z1903" s="55">
        <f t="shared" ca="1" si="802"/>
        <v>0</v>
      </c>
      <c r="AA1903" s="55">
        <f t="shared" ca="1" si="803"/>
        <v>0</v>
      </c>
      <c r="AB1903" s="78">
        <f t="shared" ca="1" si="804"/>
        <v>0</v>
      </c>
      <c r="AC1903" s="54" t="str">
        <f t="shared" ca="1" si="805"/>
        <v>-</v>
      </c>
      <c r="AD1903" s="99">
        <f t="shared" ca="1" si="806"/>
        <v>0</v>
      </c>
      <c r="AE1903" s="635"/>
      <c r="AF1903" s="635"/>
    </row>
    <row r="1904" spans="2:38">
      <c r="B1904" s="772" t="s">
        <v>1956</v>
      </c>
      <c r="C1904" s="376">
        <v>1</v>
      </c>
      <c r="D1904" s="771">
        <v>3.2</v>
      </c>
      <c r="E1904" s="104">
        <v>1.7299999999999999E-2</v>
      </c>
      <c r="F1904" s="104"/>
      <c r="H1904" s="677">
        <v>1511</v>
      </c>
      <c r="I1904" s="510">
        <f t="shared" si="827"/>
        <v>1808</v>
      </c>
      <c r="J1904" s="53" t="str" cm="1">
        <f t="array" aca="1" ref="J1904" ca="1">INDIRECT("B" &amp; I1904)</f>
        <v>NIVEL 974 M4 7S L31 AM 1511 13-05-2026</v>
      </c>
      <c r="K1904" s="511">
        <f t="shared" ca="1" si="828"/>
        <v>3.2</v>
      </c>
      <c r="L1904" s="508">
        <f t="shared" ca="1" si="829"/>
        <v>1.17E-2</v>
      </c>
      <c r="M1904" s="508">
        <f t="shared" ca="1" si="830"/>
        <v>0</v>
      </c>
      <c r="N1904" s="512">
        <f t="shared" ca="1" si="831"/>
        <v>0</v>
      </c>
      <c r="O1904" s="512">
        <f t="shared" ca="1" si="832"/>
        <v>1.0530000000000001E-2</v>
      </c>
      <c r="P1904" s="513">
        <f t="shared" ca="1" si="833"/>
        <v>0</v>
      </c>
      <c r="Q1904" s="514" t="str">
        <f t="shared" ca="1" si="825"/>
        <v>Dump</v>
      </c>
      <c r="R1904" s="515">
        <f t="shared" ca="1" si="826"/>
        <v>0.71111111111111114</v>
      </c>
      <c r="T1904" s="635"/>
      <c r="U1904" s="635"/>
      <c r="V1904"/>
      <c r="W1904" s="98">
        <f t="shared" si="800"/>
        <v>5</v>
      </c>
      <c r="X1904" s="53" t="str" cm="1">
        <f t="array" aca="1" ref="X1904" ca="1">INDIRECT("B" &amp; W1904)</f>
        <v>fecha</v>
      </c>
      <c r="Y1904" s="54">
        <f t="shared" ca="1" si="801"/>
        <v>0</v>
      </c>
      <c r="Z1904" s="55">
        <f t="shared" ca="1" si="802"/>
        <v>0</v>
      </c>
      <c r="AA1904" s="55">
        <f t="shared" ca="1" si="803"/>
        <v>0</v>
      </c>
      <c r="AB1904" s="78">
        <f t="shared" ca="1" si="804"/>
        <v>0</v>
      </c>
      <c r="AC1904" s="54" t="str">
        <f t="shared" ca="1" si="805"/>
        <v>-</v>
      </c>
      <c r="AD1904" s="99">
        <f t="shared" ca="1" si="806"/>
        <v>0</v>
      </c>
      <c r="AE1904" s="635"/>
      <c r="AF1904" s="635"/>
    </row>
    <row r="1905" spans="2:38">
      <c r="B1905" s="772" t="s">
        <v>1957</v>
      </c>
      <c r="C1905" s="376">
        <v>1</v>
      </c>
      <c r="D1905" s="771">
        <v>3.2</v>
      </c>
      <c r="E1905" s="104">
        <v>1.47E-2</v>
      </c>
      <c r="F1905" s="104"/>
      <c r="H1905" s="677">
        <v>1512</v>
      </c>
      <c r="I1905" s="510">
        <f t="shared" si="827"/>
        <v>1809</v>
      </c>
      <c r="J1905" s="53" t="str" cm="1">
        <f t="array" aca="1" ref="J1905" ca="1">INDIRECT("B" &amp; I1905)</f>
        <v>NIVEL 974 M4 7S L31 AM 1512 13-05-2026</v>
      </c>
      <c r="K1905" s="511">
        <f t="shared" ca="1" si="828"/>
        <v>3.2</v>
      </c>
      <c r="L1905" s="508">
        <f t="shared" ca="1" si="829"/>
        <v>1.2149999999999999E-2</v>
      </c>
      <c r="M1905" s="508">
        <f t="shared" ca="1" si="830"/>
        <v>0</v>
      </c>
      <c r="N1905" s="512">
        <f t="shared" ca="1" si="831"/>
        <v>0</v>
      </c>
      <c r="O1905" s="512">
        <f t="shared" ca="1" si="832"/>
        <v>1.0935E-2</v>
      </c>
      <c r="P1905" s="513">
        <f t="shared" ca="1" si="833"/>
        <v>0</v>
      </c>
      <c r="Q1905" s="514" t="str">
        <f t="shared" ca="1" si="825"/>
        <v>Dump</v>
      </c>
      <c r="R1905" s="515">
        <f t="shared" ca="1" si="826"/>
        <v>0.71111111111111114</v>
      </c>
      <c r="T1905" s="635"/>
      <c r="U1905" s="635"/>
      <c r="V1905"/>
      <c r="W1905" s="98">
        <f t="shared" si="800"/>
        <v>5</v>
      </c>
      <c r="X1905" s="53" t="str" cm="1">
        <f t="array" aca="1" ref="X1905" ca="1">INDIRECT("B" &amp; W1905)</f>
        <v>fecha</v>
      </c>
      <c r="Y1905" s="54">
        <f t="shared" ca="1" si="801"/>
        <v>0</v>
      </c>
      <c r="Z1905" s="55">
        <f t="shared" ca="1" si="802"/>
        <v>0</v>
      </c>
      <c r="AA1905" s="55">
        <f t="shared" ca="1" si="803"/>
        <v>0</v>
      </c>
      <c r="AB1905" s="78">
        <f t="shared" ca="1" si="804"/>
        <v>0</v>
      </c>
      <c r="AC1905" s="54" t="str">
        <f t="shared" ca="1" si="805"/>
        <v>-</v>
      </c>
      <c r="AD1905" s="99">
        <f t="shared" ca="1" si="806"/>
        <v>0</v>
      </c>
      <c r="AE1905" s="635"/>
      <c r="AF1905" s="635"/>
    </row>
    <row r="1906" spans="2:38">
      <c r="B1906" s="772" t="s">
        <v>1958</v>
      </c>
      <c r="C1906" s="376">
        <v>1</v>
      </c>
      <c r="D1906" s="771">
        <v>3.2</v>
      </c>
      <c r="E1906" s="104">
        <v>1.83E-2</v>
      </c>
      <c r="F1906" s="104"/>
      <c r="H1906" s="677">
        <v>1513</v>
      </c>
      <c r="I1906" s="510">
        <f t="shared" si="827"/>
        <v>1810</v>
      </c>
      <c r="J1906" s="53" t="str" cm="1">
        <f t="array" aca="1" ref="J1906" ca="1">INDIRECT("B" &amp; I1906)</f>
        <v>NIVEL 974 M4 7S L31 AM 1513 13-05-2026</v>
      </c>
      <c r="K1906" s="511">
        <f t="shared" ca="1" si="828"/>
        <v>3.2</v>
      </c>
      <c r="L1906" s="508">
        <f t="shared" ca="1" si="829"/>
        <v>9.810000000000001E-3</v>
      </c>
      <c r="M1906" s="508">
        <f t="shared" ca="1" si="830"/>
        <v>0</v>
      </c>
      <c r="N1906" s="512">
        <f t="shared" ca="1" si="831"/>
        <v>0</v>
      </c>
      <c r="O1906" s="512">
        <f t="shared" ca="1" si="832"/>
        <v>8.8290000000000018E-3</v>
      </c>
      <c r="P1906" s="513">
        <f t="shared" ca="1" si="833"/>
        <v>0</v>
      </c>
      <c r="Q1906" s="514" t="str">
        <f t="shared" ca="1" si="825"/>
        <v>Dump</v>
      </c>
      <c r="R1906" s="515">
        <f t="shared" ca="1" si="826"/>
        <v>0.71111111111111114</v>
      </c>
      <c r="T1906" s="635"/>
      <c r="U1906" s="635"/>
      <c r="V1906"/>
      <c r="W1906" s="98">
        <f t="shared" si="800"/>
        <v>5</v>
      </c>
      <c r="X1906" s="53" t="str" cm="1">
        <f t="array" aca="1" ref="X1906" ca="1">INDIRECT("B" &amp; W1906)</f>
        <v>fecha</v>
      </c>
      <c r="Y1906" s="54">
        <f t="shared" ca="1" si="801"/>
        <v>0</v>
      </c>
      <c r="Z1906" s="55">
        <f t="shared" ca="1" si="802"/>
        <v>0</v>
      </c>
      <c r="AA1906" s="55">
        <f t="shared" ca="1" si="803"/>
        <v>0</v>
      </c>
      <c r="AB1906" s="78">
        <f t="shared" ca="1" si="804"/>
        <v>0</v>
      </c>
      <c r="AC1906" s="54" t="str">
        <f t="shared" ca="1" si="805"/>
        <v>-</v>
      </c>
      <c r="AD1906" s="99">
        <f t="shared" ca="1" si="806"/>
        <v>0</v>
      </c>
      <c r="AE1906" s="635"/>
      <c r="AF1906" s="635"/>
    </row>
    <row r="1907" spans="2:38">
      <c r="B1907" s="772" t="s">
        <v>1959</v>
      </c>
      <c r="C1907" s="376">
        <v>1</v>
      </c>
      <c r="D1907" s="771">
        <v>3.2</v>
      </c>
      <c r="E1907" s="104">
        <v>1.4999999999999999E-2</v>
      </c>
      <c r="F1907" s="104"/>
      <c r="H1907" s="677">
        <v>1514</v>
      </c>
      <c r="I1907" s="510">
        <f t="shared" si="827"/>
        <v>1811</v>
      </c>
      <c r="J1907" s="53" t="str" cm="1">
        <f t="array" aca="1" ref="J1907" ca="1">INDIRECT("B" &amp; I1907)</f>
        <v>NIVEL 974 M4 7S L31 AM 1514 13-05-2026</v>
      </c>
      <c r="K1907" s="511">
        <f t="shared" ca="1" si="828"/>
        <v>3.2</v>
      </c>
      <c r="L1907" s="508">
        <f t="shared" ca="1" si="829"/>
        <v>1.098E-2</v>
      </c>
      <c r="M1907" s="508">
        <f t="shared" ca="1" si="830"/>
        <v>0</v>
      </c>
      <c r="N1907" s="512">
        <f t="shared" ca="1" si="831"/>
        <v>0</v>
      </c>
      <c r="O1907" s="512">
        <f t="shared" ca="1" si="832"/>
        <v>9.8820000000000002E-3</v>
      </c>
      <c r="P1907" s="513">
        <f t="shared" ca="1" si="833"/>
        <v>0</v>
      </c>
      <c r="Q1907" s="514" t="str">
        <f t="shared" ca="1" si="825"/>
        <v>Dump</v>
      </c>
      <c r="R1907" s="515">
        <f t="shared" ca="1" si="826"/>
        <v>0.71111111111111114</v>
      </c>
      <c r="T1907" s="635"/>
      <c r="U1907" s="635"/>
      <c r="V1907"/>
      <c r="W1907" s="98">
        <f t="shared" si="800"/>
        <v>5</v>
      </c>
      <c r="X1907" s="53" t="str" cm="1">
        <f t="array" aca="1" ref="X1907" ca="1">INDIRECT("B" &amp; W1907)</f>
        <v>fecha</v>
      </c>
      <c r="Y1907" s="54">
        <f t="shared" ca="1" si="801"/>
        <v>0</v>
      </c>
      <c r="Z1907" s="55">
        <f t="shared" ca="1" si="802"/>
        <v>0</v>
      </c>
      <c r="AA1907" s="55">
        <f t="shared" ca="1" si="803"/>
        <v>0</v>
      </c>
      <c r="AB1907" s="78">
        <f t="shared" ca="1" si="804"/>
        <v>0</v>
      </c>
      <c r="AC1907" s="54" t="str">
        <f t="shared" ca="1" si="805"/>
        <v>-</v>
      </c>
      <c r="AD1907" s="99">
        <f t="shared" ca="1" si="806"/>
        <v>0</v>
      </c>
      <c r="AE1907" s="635"/>
      <c r="AF1907" s="635"/>
    </row>
    <row r="1908" spans="2:38">
      <c r="B1908" s="772" t="s">
        <v>1960</v>
      </c>
      <c r="C1908" s="376">
        <v>1</v>
      </c>
      <c r="D1908" s="771">
        <v>3.2</v>
      </c>
      <c r="E1908" s="104">
        <v>1.5900000000000001E-2</v>
      </c>
      <c r="F1908" s="104"/>
      <c r="H1908" s="386"/>
      <c r="I1908"/>
      <c r="J1908"/>
      <c r="K1908" s="519">
        <f ca="1">SUM(K1896:K1907)</f>
        <v>38.4</v>
      </c>
      <c r="L1908" s="516">
        <f ca="1">+SUMPRODUCT(L1896:L1907,K1896:K1907)/K1908</f>
        <v>1.2675000000000001E-2</v>
      </c>
      <c r="M1908" s="516">
        <f ca="1">+SUMPRODUCT(M1896:M1907,K1896:K1907)/K1908</f>
        <v>0</v>
      </c>
      <c r="N1908" s="69">
        <f ca="1">+SUMPRODUCT(N1896:N1907,K1896:K1907)/K1908</f>
        <v>0</v>
      </c>
      <c r="O1908" s="552">
        <f ca="1">+SUMPRODUCT(O1896:O1907,K1896:K1907)/K1908</f>
        <v>1.1407500000000003E-2</v>
      </c>
      <c r="P1908" s="69">
        <f ca="1">+SUMPRODUCT(P1896:P1907,K1896:K1907)/K1908</f>
        <v>0</v>
      </c>
      <c r="Q1908"/>
      <c r="R1908"/>
      <c r="T1908" s="635"/>
      <c r="U1908" s="635"/>
      <c r="V1908"/>
      <c r="W1908" s="98">
        <f t="shared" si="800"/>
        <v>5</v>
      </c>
      <c r="X1908" s="53" t="str" cm="1">
        <f t="array" aca="1" ref="X1908" ca="1">INDIRECT("B" &amp; W1908)</f>
        <v>fecha</v>
      </c>
      <c r="Y1908" s="54">
        <f t="shared" ca="1" si="801"/>
        <v>0</v>
      </c>
      <c r="Z1908" s="55">
        <f t="shared" ca="1" si="802"/>
        <v>0</v>
      </c>
      <c r="AA1908" s="55">
        <f t="shared" ca="1" si="803"/>
        <v>0</v>
      </c>
      <c r="AB1908" s="78">
        <f t="shared" ca="1" si="804"/>
        <v>0</v>
      </c>
      <c r="AC1908" s="54" t="str">
        <f t="shared" ca="1" si="805"/>
        <v>-</v>
      </c>
      <c r="AD1908" s="99">
        <f t="shared" ca="1" si="806"/>
        <v>0</v>
      </c>
      <c r="AE1908" s="635"/>
      <c r="AF1908" s="635"/>
    </row>
    <row r="1909" spans="2:38">
      <c r="B1909" s="772" t="s">
        <v>1961</v>
      </c>
      <c r="C1909" s="376">
        <v>1</v>
      </c>
      <c r="D1909" s="771">
        <v>3.2</v>
      </c>
      <c r="E1909" s="104">
        <v>1.6500000000000001E-2</v>
      </c>
      <c r="F1909" s="104"/>
      <c r="H1909" s="672"/>
      <c r="I1909"/>
      <c r="J1909"/>
      <c r="K1909" s="551" t="s">
        <v>59</v>
      </c>
      <c r="L1909" s="550">
        <f ca="1">+L1908/0.9</f>
        <v>1.4083333333333333E-2</v>
      </c>
      <c r="M1909" s="518">
        <f ca="1">+M1908/0.9</f>
        <v>0</v>
      </c>
      <c r="N1909"/>
      <c r="O1909"/>
      <c r="P1909"/>
      <c r="Q1909"/>
      <c r="R1909"/>
      <c r="T1909" s="635"/>
      <c r="U1909" s="635"/>
      <c r="V1909"/>
      <c r="W1909" s="98">
        <f t="shared" si="800"/>
        <v>5</v>
      </c>
      <c r="X1909" s="53" t="str" cm="1">
        <f t="array" aca="1" ref="X1909" ca="1">INDIRECT("B" &amp; W1909)</f>
        <v>fecha</v>
      </c>
      <c r="Y1909" s="54">
        <f t="shared" ca="1" si="801"/>
        <v>0</v>
      </c>
      <c r="Z1909" s="55">
        <f t="shared" ca="1" si="802"/>
        <v>0</v>
      </c>
      <c r="AA1909" s="55">
        <f t="shared" ca="1" si="803"/>
        <v>0</v>
      </c>
      <c r="AB1909" s="78">
        <f t="shared" ca="1" si="804"/>
        <v>0</v>
      </c>
      <c r="AC1909" s="54" t="str">
        <f t="shared" ca="1" si="805"/>
        <v>-</v>
      </c>
      <c r="AD1909" s="99">
        <f t="shared" ca="1" si="806"/>
        <v>0</v>
      </c>
      <c r="AE1909" s="635"/>
      <c r="AF1909" s="635"/>
    </row>
    <row r="1910" spans="2:38" ht="15" thickBot="1">
      <c r="B1910" s="772" t="s">
        <v>1962</v>
      </c>
      <c r="C1910" s="376">
        <v>1</v>
      </c>
      <c r="D1910" s="771">
        <v>3.2</v>
      </c>
      <c r="E1910" s="104">
        <v>1.6400000000000001E-2</v>
      </c>
      <c r="F1910" s="104"/>
      <c r="T1910" s="635"/>
      <c r="U1910" s="635"/>
      <c r="V1910"/>
      <c r="W1910" s="98">
        <f t="shared" si="800"/>
        <v>5</v>
      </c>
      <c r="X1910" s="53" t="str" cm="1">
        <f t="array" aca="1" ref="X1910" ca="1">INDIRECT("B" &amp; W1910)</f>
        <v>fecha</v>
      </c>
      <c r="Y1910" s="54">
        <f t="shared" ca="1" si="801"/>
        <v>0</v>
      </c>
      <c r="Z1910" s="55">
        <f t="shared" ca="1" si="802"/>
        <v>0</v>
      </c>
      <c r="AA1910" s="55">
        <f t="shared" ca="1" si="803"/>
        <v>0</v>
      </c>
      <c r="AB1910" s="78">
        <f t="shared" ca="1" si="804"/>
        <v>0</v>
      </c>
      <c r="AC1910" s="54" t="str">
        <f t="shared" ca="1" si="805"/>
        <v>-</v>
      </c>
      <c r="AD1910" s="99">
        <f t="shared" ca="1" si="806"/>
        <v>0</v>
      </c>
      <c r="AE1910" s="635"/>
      <c r="AF1910" s="635"/>
    </row>
    <row r="1911" spans="2:38" ht="28.8">
      <c r="B1911" s="772" t="s">
        <v>1963</v>
      </c>
      <c r="C1911" s="376">
        <v>1</v>
      </c>
      <c r="D1911" s="771">
        <v>3.2</v>
      </c>
      <c r="E1911" s="104">
        <v>1.5299999999999999E-2</v>
      </c>
      <c r="F1911" s="104"/>
      <c r="H1911" s="385"/>
      <c r="I1911" s="547" t="s">
        <v>634</v>
      </c>
      <c r="J1911" s="77" t="s">
        <v>63</v>
      </c>
      <c r="K1911" s="507" t="s">
        <v>44</v>
      </c>
      <c r="L1911" s="549" t="s">
        <v>297</v>
      </c>
      <c r="M1911" s="508" t="s">
        <v>292</v>
      </c>
      <c r="N1911" s="545" t="s">
        <v>46</v>
      </c>
      <c r="O1911" s="549" t="s">
        <v>293</v>
      </c>
      <c r="P1911" s="508" t="s">
        <v>294</v>
      </c>
      <c r="Q1911"/>
      <c r="R1911"/>
      <c r="T1911" s="635"/>
      <c r="U1911" s="635"/>
      <c r="V1911"/>
      <c r="W1911" s="98">
        <f t="shared" si="800"/>
        <v>5</v>
      </c>
      <c r="X1911" s="53" t="str" cm="1">
        <f t="array" aca="1" ref="X1911" ca="1">INDIRECT("B" &amp; W1911)</f>
        <v>fecha</v>
      </c>
      <c r="Y1911" s="54">
        <f t="shared" ca="1" si="801"/>
        <v>0</v>
      </c>
      <c r="Z1911" s="55">
        <f t="shared" ca="1" si="802"/>
        <v>0</v>
      </c>
      <c r="AA1911" s="55">
        <f t="shared" ca="1" si="803"/>
        <v>0</v>
      </c>
      <c r="AB1911" s="78">
        <f t="shared" ca="1" si="804"/>
        <v>0</v>
      </c>
      <c r="AC1911" s="54" t="str">
        <f t="shared" ca="1" si="805"/>
        <v>-</v>
      </c>
      <c r="AD1911" s="99">
        <f t="shared" ca="1" si="806"/>
        <v>0</v>
      </c>
      <c r="AE1911" s="635"/>
      <c r="AF1911" s="635"/>
      <c r="AJ1911" s="95" t="str">
        <f>+I1911</f>
        <v>EN063</v>
      </c>
      <c r="AK1911" s="96" t="s">
        <v>62</v>
      </c>
    </row>
    <row r="1912" spans="2:38" ht="15" thickBot="1">
      <c r="B1912" s="772" t="s">
        <v>1964</v>
      </c>
      <c r="C1912" s="376">
        <v>1</v>
      </c>
      <c r="D1912" s="771">
        <v>3.2</v>
      </c>
      <c r="E1912" s="104">
        <v>1.83E-2</v>
      </c>
      <c r="F1912" s="104"/>
      <c r="H1912" s="677">
        <v>1515</v>
      </c>
      <c r="I1912" s="510">
        <f>IF(H1912="",
   IFERROR(MATCH("**", B:B, 0), ""),
   IFERROR(MATCH("* "&amp;H1912&amp;" *", B:B, 0), "")
)</f>
        <v>1812</v>
      </c>
      <c r="J1912" s="53" t="str" cm="1">
        <f t="array" aca="1" ref="J1912" ca="1">INDIRECT("B" &amp; I1912)</f>
        <v>NIVEL 974 M4 7S L32 AM 1515 14-05-2026</v>
      </c>
      <c r="K1912" s="511">
        <f ca="1">INDEX(D:D, MATCH(J1912, $B:$B, 0))</f>
        <v>3.2</v>
      </c>
      <c r="L1912" s="508">
        <f ca="1">INDEX(E:E, MATCH($J1912, $B:$B, 0))*0.9</f>
        <v>1.5390000000000001E-2</v>
      </c>
      <c r="M1912" s="508">
        <f ca="1">INDEX(F:F, MATCH($J1912, $B:$B, 0))*0.9</f>
        <v>0</v>
      </c>
      <c r="N1912" s="512">
        <f ca="1">INDEX(G:G, MATCH($J$578, $B:$B, 0))</f>
        <v>0</v>
      </c>
      <c r="O1912" s="512">
        <f ca="1">+IF(L1912=0,N1912*0.9,L1912*0.9)</f>
        <v>1.3851E-2</v>
      </c>
      <c r="P1912" s="513">
        <f ca="1">+M1912*0.9</f>
        <v>0</v>
      </c>
      <c r="Q1912" s="514" t="str">
        <f t="shared" ref="Q1912:Q1934" ca="1" si="834">+IF(L1912=0,"-","Dump")</f>
        <v>Dump</v>
      </c>
      <c r="R1912" s="515">
        <f t="shared" ref="R1912:R1934" ca="1" si="835">+K1912/4.5</f>
        <v>0.71111111111111114</v>
      </c>
      <c r="T1912" s="635"/>
      <c r="U1912" s="635"/>
      <c r="V1912"/>
      <c r="W1912" s="98">
        <f t="shared" si="800"/>
        <v>5</v>
      </c>
      <c r="X1912" s="53" t="str" cm="1">
        <f t="array" aca="1" ref="X1912" ca="1">INDIRECT("B" &amp; W1912)</f>
        <v>fecha</v>
      </c>
      <c r="Y1912" s="54">
        <f t="shared" ca="1" si="801"/>
        <v>0</v>
      </c>
      <c r="Z1912" s="55">
        <f t="shared" ca="1" si="802"/>
        <v>0</v>
      </c>
      <c r="AA1912" s="55">
        <f t="shared" ca="1" si="803"/>
        <v>0</v>
      </c>
      <c r="AB1912" s="78">
        <f t="shared" ca="1" si="804"/>
        <v>0</v>
      </c>
      <c r="AC1912" s="54" t="str">
        <f t="shared" ca="1" si="805"/>
        <v>-</v>
      </c>
      <c r="AD1912" s="99">
        <f t="shared" ca="1" si="806"/>
        <v>0</v>
      </c>
      <c r="AE1912" s="635"/>
      <c r="AF1912" s="635"/>
      <c r="AJ1912" s="520">
        <f ca="1">+K1935-SUMIF(AE:AE, AJ1911, AA:AA)</f>
        <v>11.180000000000021</v>
      </c>
      <c r="AK1912" s="521">
        <f ca="1">O1935</f>
        <v>1.310791304347826E-2</v>
      </c>
      <c r="AL1912" s="102">
        <f ca="1">COUNTIF(AE:AE, AJ1911)</f>
        <v>2</v>
      </c>
    </row>
    <row r="1913" spans="2:38" ht="15" thickBot="1">
      <c r="B1913" s="772" t="s">
        <v>1965</v>
      </c>
      <c r="C1913" s="376">
        <v>1</v>
      </c>
      <c r="D1913" s="771">
        <v>3.2</v>
      </c>
      <c r="E1913" s="104">
        <v>1.6799999999999999E-2</v>
      </c>
      <c r="F1913" s="104"/>
      <c r="H1913" s="677">
        <v>1516</v>
      </c>
      <c r="I1913" s="510">
        <f t="shared" ref="I1913:I1934" si="836">IF(H1913="",
   IFERROR(MATCH("**", B:B, 0), ""),
   IFERROR(MATCH("* "&amp;H1913&amp;" *", B:B, 0), "")
)</f>
        <v>1813</v>
      </c>
      <c r="J1913" s="53" t="str" cm="1">
        <f t="array" aca="1" ref="J1913" ca="1">INDIRECT("B" &amp; I1913)</f>
        <v>NIVEL 974 M4 7S L32 AM 1516 14-05-2026</v>
      </c>
      <c r="K1913" s="511">
        <f t="shared" ref="K1913:K1934" ca="1" si="837">INDEX(D:D, MATCH(J1913, $B:$B, 0))</f>
        <v>3.2</v>
      </c>
      <c r="L1913" s="508">
        <f t="shared" ref="L1913:L1934" ca="1" si="838">INDEX(E:E, MATCH($J1913, $B:$B, 0))*0.9</f>
        <v>1.026E-2</v>
      </c>
      <c r="M1913" s="508">
        <f t="shared" ref="M1913:M1934" ca="1" si="839">INDEX(F:F, MATCH($J1913, $B:$B, 0))*0.9</f>
        <v>0</v>
      </c>
      <c r="N1913" s="512">
        <f t="shared" ref="N1913:N1934" ca="1" si="840">INDEX(G:G, MATCH($J$578, $B:$B, 0))</f>
        <v>0</v>
      </c>
      <c r="O1913" s="512">
        <f t="shared" ref="O1913:O1934" ca="1" si="841">+IF(L1913=0,N1913*0.9,L1913*0.9)</f>
        <v>9.2340000000000009E-3</v>
      </c>
      <c r="P1913" s="513">
        <f t="shared" ref="P1913:P1934" ca="1" si="842">+M1913*0.9</f>
        <v>0</v>
      </c>
      <c r="Q1913" s="514" t="str">
        <f t="shared" ca="1" si="834"/>
        <v>Dump</v>
      </c>
      <c r="R1913" s="515">
        <f t="shared" ca="1" si="835"/>
        <v>0.71111111111111114</v>
      </c>
      <c r="T1913" s="635"/>
      <c r="U1913" s="635"/>
      <c r="V1913"/>
      <c r="W1913" s="98">
        <f t="shared" si="800"/>
        <v>5</v>
      </c>
      <c r="X1913" s="53" t="str" cm="1">
        <f t="array" aca="1" ref="X1913" ca="1">INDIRECT("B" &amp; W1913)</f>
        <v>fecha</v>
      </c>
      <c r="Y1913" s="54">
        <f t="shared" ca="1" si="801"/>
        <v>0</v>
      </c>
      <c r="Z1913" s="55">
        <f t="shared" ca="1" si="802"/>
        <v>0</v>
      </c>
      <c r="AA1913" s="55">
        <f t="shared" ca="1" si="803"/>
        <v>0</v>
      </c>
      <c r="AB1913" s="78">
        <f t="shared" ca="1" si="804"/>
        <v>0</v>
      </c>
      <c r="AC1913" s="54" t="str">
        <f t="shared" ca="1" si="805"/>
        <v>-</v>
      </c>
      <c r="AD1913" s="99">
        <f t="shared" ca="1" si="806"/>
        <v>0</v>
      </c>
      <c r="AE1913" s="635"/>
      <c r="AF1913" s="635"/>
      <c r="AJ1913" s="105" t="s">
        <v>83</v>
      </c>
      <c r="AK1913" s="101"/>
    </row>
    <row r="1914" spans="2:38">
      <c r="B1914" s="772" t="s">
        <v>1966</v>
      </c>
      <c r="C1914" s="376">
        <v>1</v>
      </c>
      <c r="D1914" s="771">
        <v>3.2</v>
      </c>
      <c r="E1914" s="104">
        <v>1.72E-2</v>
      </c>
      <c r="F1914" s="104"/>
      <c r="H1914" s="677">
        <v>1517</v>
      </c>
      <c r="I1914" s="510">
        <f t="shared" si="836"/>
        <v>1814</v>
      </c>
      <c r="J1914" s="53" t="str" cm="1">
        <f t="array" aca="1" ref="J1914" ca="1">INDIRECT("B" &amp; I1914)</f>
        <v>NIVEL 974 M4 7S L32 AM 1517 14-05-2026</v>
      </c>
      <c r="K1914" s="511">
        <f t="shared" ca="1" si="837"/>
        <v>3.2</v>
      </c>
      <c r="L1914" s="508">
        <f t="shared" ca="1" si="838"/>
        <v>9.4500000000000001E-3</v>
      </c>
      <c r="M1914" s="508">
        <f t="shared" ca="1" si="839"/>
        <v>0</v>
      </c>
      <c r="N1914" s="512">
        <f t="shared" ca="1" si="840"/>
        <v>0</v>
      </c>
      <c r="O1914" s="512">
        <f t="shared" ca="1" si="841"/>
        <v>8.5050000000000004E-3</v>
      </c>
      <c r="P1914" s="513">
        <f t="shared" ca="1" si="842"/>
        <v>0</v>
      </c>
      <c r="Q1914" s="514" t="str">
        <f t="shared" ca="1" si="834"/>
        <v>Dump</v>
      </c>
      <c r="R1914" s="515">
        <f t="shared" ca="1" si="835"/>
        <v>0.71111111111111114</v>
      </c>
      <c r="T1914" s="635"/>
      <c r="U1914" s="635"/>
      <c r="V1914"/>
      <c r="W1914" s="98">
        <f t="shared" si="800"/>
        <v>5</v>
      </c>
      <c r="X1914" s="53" t="str" cm="1">
        <f t="array" aca="1" ref="X1914" ca="1">INDIRECT("B" &amp; W1914)</f>
        <v>fecha</v>
      </c>
      <c r="Y1914" s="54">
        <f t="shared" ca="1" si="801"/>
        <v>0</v>
      </c>
      <c r="Z1914" s="55">
        <f t="shared" ca="1" si="802"/>
        <v>0</v>
      </c>
      <c r="AA1914" s="55">
        <f t="shared" ca="1" si="803"/>
        <v>0</v>
      </c>
      <c r="AB1914" s="78">
        <f t="shared" ca="1" si="804"/>
        <v>0</v>
      </c>
      <c r="AC1914" s="54" t="str">
        <f t="shared" ca="1" si="805"/>
        <v>-</v>
      </c>
      <c r="AD1914" s="99">
        <f t="shared" ca="1" si="806"/>
        <v>0</v>
      </c>
      <c r="AE1914" s="635"/>
      <c r="AF1914" s="635"/>
    </row>
    <row r="1915" spans="2:38">
      <c r="B1915" s="772" t="s">
        <v>1967</v>
      </c>
      <c r="C1915" s="376">
        <v>1</v>
      </c>
      <c r="D1915" s="771">
        <v>3.2</v>
      </c>
      <c r="E1915" s="104">
        <v>1.7299999999999999E-2</v>
      </c>
      <c r="F1915" s="104"/>
      <c r="H1915" s="677">
        <v>1518</v>
      </c>
      <c r="I1915" s="510">
        <f t="shared" si="836"/>
        <v>1815</v>
      </c>
      <c r="J1915" s="53" t="str" cm="1">
        <f t="array" aca="1" ref="J1915" ca="1">INDIRECT("B" &amp; I1915)</f>
        <v>NIVEL 974 M4 7S L32 AM 1518 14-05-2026</v>
      </c>
      <c r="K1915" s="511">
        <f t="shared" ca="1" si="837"/>
        <v>3.2</v>
      </c>
      <c r="L1915" s="508">
        <f t="shared" ca="1" si="838"/>
        <v>1.188E-2</v>
      </c>
      <c r="M1915" s="508">
        <f t="shared" ca="1" si="839"/>
        <v>0</v>
      </c>
      <c r="N1915" s="512">
        <f t="shared" ca="1" si="840"/>
        <v>0</v>
      </c>
      <c r="O1915" s="512">
        <f t="shared" ca="1" si="841"/>
        <v>1.0692E-2</v>
      </c>
      <c r="P1915" s="513">
        <f t="shared" ca="1" si="842"/>
        <v>0</v>
      </c>
      <c r="Q1915" s="514" t="str">
        <f t="shared" ca="1" si="834"/>
        <v>Dump</v>
      </c>
      <c r="R1915" s="515">
        <f t="shared" ca="1" si="835"/>
        <v>0.71111111111111114</v>
      </c>
      <c r="T1915" s="635"/>
      <c r="U1915" s="635"/>
      <c r="V1915"/>
      <c r="W1915" s="98">
        <f t="shared" si="800"/>
        <v>5</v>
      </c>
      <c r="X1915" s="53" t="str" cm="1">
        <f t="array" aca="1" ref="X1915" ca="1">INDIRECT("B" &amp; W1915)</f>
        <v>fecha</v>
      </c>
      <c r="Y1915" s="54">
        <f t="shared" ca="1" si="801"/>
        <v>0</v>
      </c>
      <c r="Z1915" s="55">
        <f t="shared" ca="1" si="802"/>
        <v>0</v>
      </c>
      <c r="AA1915" s="55">
        <f t="shared" ca="1" si="803"/>
        <v>0</v>
      </c>
      <c r="AB1915" s="78">
        <f t="shared" ca="1" si="804"/>
        <v>0</v>
      </c>
      <c r="AC1915" s="54" t="str">
        <f t="shared" ca="1" si="805"/>
        <v>-</v>
      </c>
      <c r="AD1915" s="99">
        <f t="shared" ca="1" si="806"/>
        <v>0</v>
      </c>
      <c r="AE1915" s="635"/>
      <c r="AF1915" s="635"/>
    </row>
    <row r="1916" spans="2:38">
      <c r="B1916" s="772" t="s">
        <v>1968</v>
      </c>
      <c r="C1916" s="376">
        <v>1</v>
      </c>
      <c r="D1916" s="771">
        <v>3.2</v>
      </c>
      <c r="E1916" s="104">
        <v>1.3899999999999999E-2</v>
      </c>
      <c r="F1916" s="104"/>
      <c r="H1916" s="677">
        <v>1519</v>
      </c>
      <c r="I1916" s="510">
        <f t="shared" si="836"/>
        <v>1816</v>
      </c>
      <c r="J1916" s="53" t="str" cm="1">
        <f t="array" aca="1" ref="J1916" ca="1">INDIRECT("B" &amp; I1916)</f>
        <v>NIVEL 974 M4 7S L32 AM 1519 14-05-2026</v>
      </c>
      <c r="K1916" s="511">
        <f t="shared" ca="1" si="837"/>
        <v>3.2</v>
      </c>
      <c r="L1916" s="508">
        <f t="shared" ca="1" si="838"/>
        <v>1.3590000000000001E-2</v>
      </c>
      <c r="M1916" s="508">
        <f t="shared" ca="1" si="839"/>
        <v>0</v>
      </c>
      <c r="N1916" s="512">
        <f t="shared" ca="1" si="840"/>
        <v>0</v>
      </c>
      <c r="O1916" s="512">
        <f t="shared" ca="1" si="841"/>
        <v>1.2231000000000002E-2</v>
      </c>
      <c r="P1916" s="513">
        <f t="shared" ca="1" si="842"/>
        <v>0</v>
      </c>
      <c r="Q1916" s="514" t="str">
        <f t="shared" ca="1" si="834"/>
        <v>Dump</v>
      </c>
      <c r="R1916" s="515">
        <f t="shared" ca="1" si="835"/>
        <v>0.71111111111111114</v>
      </c>
      <c r="T1916" s="635"/>
      <c r="U1916" s="635"/>
      <c r="V1916"/>
      <c r="W1916" s="98">
        <f t="shared" si="800"/>
        <v>5</v>
      </c>
      <c r="X1916" s="53" t="str" cm="1">
        <f t="array" aca="1" ref="X1916" ca="1">INDIRECT("B" &amp; W1916)</f>
        <v>fecha</v>
      </c>
      <c r="Y1916" s="54">
        <f t="shared" ca="1" si="801"/>
        <v>0</v>
      </c>
      <c r="Z1916" s="55">
        <f t="shared" ca="1" si="802"/>
        <v>0</v>
      </c>
      <c r="AA1916" s="55">
        <f t="shared" ca="1" si="803"/>
        <v>0</v>
      </c>
      <c r="AB1916" s="78">
        <f t="shared" ca="1" si="804"/>
        <v>0</v>
      </c>
      <c r="AC1916" s="54" t="str">
        <f t="shared" ca="1" si="805"/>
        <v>-</v>
      </c>
      <c r="AD1916" s="99">
        <f t="shared" ca="1" si="806"/>
        <v>0</v>
      </c>
      <c r="AE1916" s="635"/>
      <c r="AF1916" s="635"/>
    </row>
    <row r="1917" spans="2:38" ht="15" thickBot="1">
      <c r="B1917" s="772" t="s">
        <v>1969</v>
      </c>
      <c r="C1917" s="376">
        <v>1</v>
      </c>
      <c r="D1917" s="771">
        <v>3.2</v>
      </c>
      <c r="E1917" s="104">
        <v>1.47E-2</v>
      </c>
      <c r="F1917" s="104"/>
      <c r="H1917" s="677">
        <v>1520</v>
      </c>
      <c r="I1917" s="510">
        <f t="shared" si="836"/>
        <v>1817</v>
      </c>
      <c r="J1917" s="53" t="str" cm="1">
        <f t="array" aca="1" ref="J1917" ca="1">INDIRECT("B" &amp; I1917)</f>
        <v>NIVEL 974 M4 7S L32 AM 1520 14-05-2026</v>
      </c>
      <c r="K1917" s="511">
        <f t="shared" ca="1" si="837"/>
        <v>3.2</v>
      </c>
      <c r="L1917" s="508">
        <f t="shared" ca="1" si="838"/>
        <v>2.538E-2</v>
      </c>
      <c r="M1917" s="508">
        <f t="shared" ca="1" si="839"/>
        <v>0</v>
      </c>
      <c r="N1917" s="512">
        <f t="shared" ca="1" si="840"/>
        <v>0</v>
      </c>
      <c r="O1917" s="512">
        <f t="shared" ca="1" si="841"/>
        <v>2.2842000000000001E-2</v>
      </c>
      <c r="P1917" s="513">
        <f t="shared" ca="1" si="842"/>
        <v>0</v>
      </c>
      <c r="Q1917" s="514" t="str">
        <f t="shared" ca="1" si="834"/>
        <v>Dump</v>
      </c>
      <c r="R1917" s="515">
        <f t="shared" ca="1" si="835"/>
        <v>0.71111111111111114</v>
      </c>
      <c r="T1917" s="635"/>
      <c r="U1917" s="635"/>
      <c r="V1917"/>
      <c r="W1917" s="98">
        <f t="shared" si="800"/>
        <v>5</v>
      </c>
      <c r="X1917" s="53" t="str" cm="1">
        <f t="array" aca="1" ref="X1917" ca="1">INDIRECT("B" &amp; W1917)</f>
        <v>fecha</v>
      </c>
      <c r="Y1917" s="54">
        <f t="shared" ca="1" si="801"/>
        <v>0</v>
      </c>
      <c r="Z1917" s="55">
        <f t="shared" ca="1" si="802"/>
        <v>0</v>
      </c>
      <c r="AA1917" s="55">
        <f t="shared" ca="1" si="803"/>
        <v>0</v>
      </c>
      <c r="AB1917" s="78">
        <f t="shared" ca="1" si="804"/>
        <v>0</v>
      </c>
      <c r="AC1917" s="54" t="str">
        <f t="shared" ca="1" si="805"/>
        <v>-</v>
      </c>
      <c r="AD1917" s="99">
        <f t="shared" ca="1" si="806"/>
        <v>0</v>
      </c>
      <c r="AE1917" s="635"/>
      <c r="AF1917" s="635"/>
    </row>
    <row r="1918" spans="2:38" ht="15" thickBot="1">
      <c r="B1918" s="772" t="s">
        <v>1970</v>
      </c>
      <c r="C1918" s="376">
        <v>1</v>
      </c>
      <c r="D1918" s="771">
        <v>3.2</v>
      </c>
      <c r="E1918" s="104">
        <v>1.5900000000000001E-2</v>
      </c>
      <c r="F1918" s="104"/>
      <c r="H1918" s="677">
        <v>1521</v>
      </c>
      <c r="I1918" s="510">
        <f t="shared" ref="I1918:I1928" si="843">IF(H1918="",
   IFERROR(MATCH("**", B:B, 0), ""),
   IFERROR(MATCH("* "&amp;H1918&amp;" *", B:B, 0), "")
)</f>
        <v>1818</v>
      </c>
      <c r="J1918" s="53" t="str" cm="1">
        <f t="array" aca="1" ref="J1918" ca="1">INDIRECT("B" &amp; I1918)</f>
        <v>NIVEL 974 M4 6N AM 1521 15-05-2026</v>
      </c>
      <c r="K1918" s="511">
        <f t="shared" ref="K1918:K1928" ca="1" si="844">INDEX(D:D, MATCH(J1918, $B:$B, 0))</f>
        <v>3.2</v>
      </c>
      <c r="L1918" s="508">
        <f t="shared" ref="L1918:L1928" ca="1" si="845">INDEX(E:E, MATCH($J1918, $B:$B, 0))*0.9</f>
        <v>1.4579999999999999E-2</v>
      </c>
      <c r="M1918" s="508">
        <f t="shared" ref="M1918:M1928" ca="1" si="846">INDEX(F:F, MATCH($J1918, $B:$B, 0))*0.9</f>
        <v>0</v>
      </c>
      <c r="N1918" s="512">
        <f t="shared" ref="N1918:N1928" ca="1" si="847">INDEX(G:G, MATCH($J$578, $B:$B, 0))</f>
        <v>0</v>
      </c>
      <c r="O1918" s="512">
        <f t="shared" ref="O1918:O1928" ca="1" si="848">+IF(L1918=0,N1918*0.9,L1918*0.9)</f>
        <v>1.3122E-2</v>
      </c>
      <c r="P1918" s="513">
        <f t="shared" ref="P1918:P1928" ca="1" si="849">+M1918*0.9</f>
        <v>0</v>
      </c>
      <c r="Q1918" s="514" t="str">
        <f t="shared" ref="Q1918:Q1928" ca="1" si="850">+IF(L1918=0,"-","Dump")</f>
        <v>Dump</v>
      </c>
      <c r="R1918" s="515">
        <f t="shared" ref="R1918:R1928" ca="1" si="851">+K1918/4.5</f>
        <v>0.71111111111111114</v>
      </c>
      <c r="T1918" s="635"/>
      <c r="U1918" s="635"/>
      <c r="V1918" s="635"/>
      <c r="W1918" s="635"/>
      <c r="X1918" s="124" t="s">
        <v>71</v>
      </c>
      <c r="Y1918" s="125">
        <f ca="1">SUM(Y1871:Y1917)</f>
        <v>0</v>
      </c>
      <c r="Z1918" s="80"/>
      <c r="AA1918" s="80"/>
      <c r="AB1918" s="126" t="e">
        <f ca="1">(SUMPRODUCT(AB1871:AB1917,$W1871:$W1917)/$W1918)</f>
        <v>#DIV/0!</v>
      </c>
      <c r="AC1918" s="635"/>
      <c r="AD1918" s="635"/>
      <c r="AE1918" s="635"/>
      <c r="AF1918" s="635"/>
    </row>
    <row r="1919" spans="2:38">
      <c r="B1919" s="772" t="s">
        <v>1971</v>
      </c>
      <c r="C1919" s="376">
        <v>1</v>
      </c>
      <c r="D1919" s="771">
        <v>3.2</v>
      </c>
      <c r="E1919" s="104">
        <v>1.41E-2</v>
      </c>
      <c r="F1919" s="104"/>
      <c r="H1919" s="677">
        <v>1522</v>
      </c>
      <c r="I1919" s="510">
        <f t="shared" ref="I1919:I1924" si="852">IF(H1919="",
   IFERROR(MATCH("**", B:B, 0), ""),
   IFERROR(MATCH("* "&amp;H1919&amp;" *", B:B, 0), "")
)</f>
        <v>1819</v>
      </c>
      <c r="J1919" s="53" t="str" cm="1">
        <f t="array" aca="1" ref="J1919" ca="1">INDIRECT("B" &amp; I1919)</f>
        <v>NIVEL 974 M4 6N AM 1522 15-05-2026</v>
      </c>
      <c r="K1919" s="511">
        <f t="shared" ref="K1919:K1924" ca="1" si="853">INDEX(D:D, MATCH(J1919, $B:$B, 0))</f>
        <v>3.2</v>
      </c>
      <c r="L1919" s="508">
        <f t="shared" ref="L1919:L1924" ca="1" si="854">INDEX(E:E, MATCH($J1919, $B:$B, 0))*0.9</f>
        <v>1.8090000000000002E-2</v>
      </c>
      <c r="M1919" s="508">
        <f t="shared" ref="M1919:M1924" ca="1" si="855">INDEX(F:F, MATCH($J1919, $B:$B, 0))*0.9</f>
        <v>0</v>
      </c>
      <c r="N1919" s="512">
        <f t="shared" ref="N1919:N1924" ca="1" si="856">INDEX(G:G, MATCH($J$578, $B:$B, 0))</f>
        <v>0</v>
      </c>
      <c r="O1919" s="512">
        <f t="shared" ref="O1919:O1924" ca="1" si="857">+IF(L1919=0,N1919*0.9,L1919*0.9)</f>
        <v>1.6281000000000004E-2</v>
      </c>
      <c r="P1919" s="513">
        <f t="shared" ref="P1919:P1924" ca="1" si="858">+M1919*0.9</f>
        <v>0</v>
      </c>
      <c r="Q1919" s="514" t="str">
        <f t="shared" ref="Q1919:Q1924" ca="1" si="859">+IF(L1919=0,"-","Dump")</f>
        <v>Dump</v>
      </c>
      <c r="R1919" s="515">
        <f t="shared" ref="R1919:R1924" ca="1" si="860">+K1919/4.5</f>
        <v>0.71111111111111114</v>
      </c>
    </row>
    <row r="1920" spans="2:38">
      <c r="B1920" s="772" t="s">
        <v>1972</v>
      </c>
      <c r="C1920" s="376">
        <v>1</v>
      </c>
      <c r="D1920" s="771">
        <v>3.2</v>
      </c>
      <c r="E1920" s="104">
        <v>1.4500000000000001E-2</v>
      </c>
      <c r="F1920" s="104"/>
      <c r="H1920" s="677">
        <v>1523</v>
      </c>
      <c r="I1920" s="510">
        <f t="shared" si="852"/>
        <v>1820</v>
      </c>
      <c r="J1920" s="53" t="str" cm="1">
        <f t="array" aca="1" ref="J1920" ca="1">INDIRECT("B" &amp; I1920)</f>
        <v>NIVEL 974 M4 6N AM 1523 15-05-2026</v>
      </c>
      <c r="K1920" s="511">
        <f t="shared" ca="1" si="853"/>
        <v>3.2</v>
      </c>
      <c r="L1920" s="508">
        <f t="shared" ca="1" si="854"/>
        <v>1.512E-2</v>
      </c>
      <c r="M1920" s="508">
        <f t="shared" ca="1" si="855"/>
        <v>0</v>
      </c>
      <c r="N1920" s="512">
        <f t="shared" ca="1" si="856"/>
        <v>0</v>
      </c>
      <c r="O1920" s="512">
        <f t="shared" ca="1" si="857"/>
        <v>1.3608E-2</v>
      </c>
      <c r="P1920" s="513">
        <f t="shared" ca="1" si="858"/>
        <v>0</v>
      </c>
      <c r="Q1920" s="514" t="str">
        <f t="shared" ca="1" si="859"/>
        <v>Dump</v>
      </c>
      <c r="R1920" s="515">
        <f t="shared" ca="1" si="860"/>
        <v>0.71111111111111114</v>
      </c>
    </row>
    <row r="1921" spans="2:18">
      <c r="B1921" s="772" t="s">
        <v>1973</v>
      </c>
      <c r="C1921" s="376">
        <v>1</v>
      </c>
      <c r="D1921" s="771">
        <v>3.2</v>
      </c>
      <c r="E1921" s="104">
        <v>1.61E-2</v>
      </c>
      <c r="F1921" s="104"/>
      <c r="H1921" s="677">
        <v>1524</v>
      </c>
      <c r="I1921" s="510">
        <f t="shared" si="852"/>
        <v>1821</v>
      </c>
      <c r="J1921" s="53" t="str" cm="1">
        <f t="array" aca="1" ref="J1921" ca="1">INDIRECT("B" &amp; I1921)</f>
        <v>NIVEL 974 M4 6N AM 1524 15-05-2026</v>
      </c>
      <c r="K1921" s="511">
        <f t="shared" ca="1" si="853"/>
        <v>3.2</v>
      </c>
      <c r="L1921" s="508">
        <f t="shared" ca="1" si="854"/>
        <v>1.5390000000000001E-2</v>
      </c>
      <c r="M1921" s="508">
        <f t="shared" ca="1" si="855"/>
        <v>0</v>
      </c>
      <c r="N1921" s="512">
        <f t="shared" ca="1" si="856"/>
        <v>0</v>
      </c>
      <c r="O1921" s="512">
        <f t="shared" ca="1" si="857"/>
        <v>1.3851E-2</v>
      </c>
      <c r="P1921" s="513">
        <f t="shared" ca="1" si="858"/>
        <v>0</v>
      </c>
      <c r="Q1921" s="514" t="str">
        <f t="shared" ca="1" si="859"/>
        <v>Dump</v>
      </c>
      <c r="R1921" s="515">
        <f t="shared" ca="1" si="860"/>
        <v>0.71111111111111114</v>
      </c>
    </row>
    <row r="1922" spans="2:18">
      <c r="B1922" s="772" t="s">
        <v>1974</v>
      </c>
      <c r="C1922" s="376">
        <v>1</v>
      </c>
      <c r="D1922" s="771">
        <v>3.2</v>
      </c>
      <c r="E1922" s="104">
        <v>1.43E-2</v>
      </c>
      <c r="F1922" s="104"/>
      <c r="H1922" s="677">
        <v>1525</v>
      </c>
      <c r="I1922" s="510">
        <f t="shared" si="852"/>
        <v>1822</v>
      </c>
      <c r="J1922" s="53" t="str" cm="1">
        <f t="array" aca="1" ref="J1922" ca="1">INDIRECT("B" &amp; I1922)</f>
        <v>NIVEL 974 M4 6N AM 1525 15-05-2026</v>
      </c>
      <c r="K1922" s="511">
        <f t="shared" ca="1" si="853"/>
        <v>3.2</v>
      </c>
      <c r="L1922" s="508">
        <f t="shared" ca="1" si="854"/>
        <v>1.4310000000000002E-2</v>
      </c>
      <c r="M1922" s="508">
        <f t="shared" ca="1" si="855"/>
        <v>0</v>
      </c>
      <c r="N1922" s="512">
        <f t="shared" ca="1" si="856"/>
        <v>0</v>
      </c>
      <c r="O1922" s="512">
        <f t="shared" ca="1" si="857"/>
        <v>1.2879000000000002E-2</v>
      </c>
      <c r="P1922" s="513">
        <f t="shared" ca="1" si="858"/>
        <v>0</v>
      </c>
      <c r="Q1922" s="514" t="str">
        <f t="shared" ca="1" si="859"/>
        <v>Dump</v>
      </c>
      <c r="R1922" s="515">
        <f t="shared" ca="1" si="860"/>
        <v>0.71111111111111114</v>
      </c>
    </row>
    <row r="1923" spans="2:18">
      <c r="B1923" s="772" t="s">
        <v>1975</v>
      </c>
      <c r="C1923" s="376">
        <v>1</v>
      </c>
      <c r="D1923" s="771">
        <v>3.2</v>
      </c>
      <c r="E1923" s="104">
        <v>1.54E-2</v>
      </c>
      <c r="F1923" s="104"/>
      <c r="H1923" s="677">
        <v>1526</v>
      </c>
      <c r="I1923" s="510">
        <f t="shared" si="852"/>
        <v>1823</v>
      </c>
      <c r="J1923" s="53" t="str" cm="1">
        <f t="array" aca="1" ref="J1923" ca="1">INDIRECT("B" &amp; I1923)</f>
        <v>NIVEL 974 M4 6N AM 1526 15-05-2026</v>
      </c>
      <c r="K1923" s="511">
        <f t="shared" ca="1" si="853"/>
        <v>3.2</v>
      </c>
      <c r="L1923" s="508">
        <f t="shared" ca="1" si="854"/>
        <v>1.2959999999999999E-2</v>
      </c>
      <c r="M1923" s="508">
        <f t="shared" ca="1" si="855"/>
        <v>0</v>
      </c>
      <c r="N1923" s="512">
        <f t="shared" ca="1" si="856"/>
        <v>0</v>
      </c>
      <c r="O1923" s="512">
        <f t="shared" ca="1" si="857"/>
        <v>1.1663999999999999E-2</v>
      </c>
      <c r="P1923" s="513">
        <f t="shared" ca="1" si="858"/>
        <v>0</v>
      </c>
      <c r="Q1923" s="514" t="str">
        <f t="shared" ca="1" si="859"/>
        <v>Dump</v>
      </c>
      <c r="R1923" s="515">
        <f t="shared" ca="1" si="860"/>
        <v>0.71111111111111114</v>
      </c>
    </row>
    <row r="1924" spans="2:18">
      <c r="B1924" s="772" t="s">
        <v>1976</v>
      </c>
      <c r="C1924" s="376">
        <v>1</v>
      </c>
      <c r="D1924" s="771">
        <v>3.2</v>
      </c>
      <c r="E1924" s="104">
        <v>2.6200000000000001E-2</v>
      </c>
      <c r="F1924" s="104"/>
      <c r="H1924" s="677">
        <v>1527</v>
      </c>
      <c r="I1924" s="510">
        <f t="shared" si="852"/>
        <v>1824</v>
      </c>
      <c r="J1924" s="53" t="str" cm="1">
        <f t="array" aca="1" ref="J1924" ca="1">INDIRECT("B" &amp; I1924)</f>
        <v>NIVEL 974 M4 6N AM 1527 15-05-2026</v>
      </c>
      <c r="K1924" s="511">
        <f t="shared" ca="1" si="853"/>
        <v>3.2</v>
      </c>
      <c r="L1924" s="508">
        <f t="shared" ca="1" si="854"/>
        <v>1.3950000000000001E-2</v>
      </c>
      <c r="M1924" s="508">
        <f t="shared" ca="1" si="855"/>
        <v>0</v>
      </c>
      <c r="N1924" s="512">
        <f t="shared" ca="1" si="856"/>
        <v>0</v>
      </c>
      <c r="O1924" s="512">
        <f t="shared" ca="1" si="857"/>
        <v>1.2555E-2</v>
      </c>
      <c r="P1924" s="513">
        <f t="shared" ca="1" si="858"/>
        <v>0</v>
      </c>
      <c r="Q1924" s="514" t="str">
        <f t="shared" ca="1" si="859"/>
        <v>Dump</v>
      </c>
      <c r="R1924" s="515">
        <f t="shared" ca="1" si="860"/>
        <v>0.71111111111111114</v>
      </c>
    </row>
    <row r="1925" spans="2:18">
      <c r="B1925" s="772" t="s">
        <v>1977</v>
      </c>
      <c r="C1925" s="376">
        <v>1</v>
      </c>
      <c r="D1925" s="771">
        <v>3.2</v>
      </c>
      <c r="E1925" s="104">
        <v>1.7899999999999999E-2</v>
      </c>
      <c r="F1925" s="104"/>
      <c r="H1925" s="677">
        <v>1528</v>
      </c>
      <c r="I1925" s="510">
        <f t="shared" si="843"/>
        <v>1825</v>
      </c>
      <c r="J1925" s="53" t="str" cm="1">
        <f t="array" aca="1" ref="J1925" ca="1">INDIRECT("B" &amp; I1925)</f>
        <v>NIVEL 974 M4 6N AM 1528 15-05-2026</v>
      </c>
      <c r="K1925" s="511">
        <f t="shared" ca="1" si="844"/>
        <v>3.2</v>
      </c>
      <c r="L1925" s="508">
        <f t="shared" ca="1" si="845"/>
        <v>1.737E-2</v>
      </c>
      <c r="M1925" s="508">
        <f t="shared" ca="1" si="846"/>
        <v>0</v>
      </c>
      <c r="N1925" s="512">
        <f t="shared" ca="1" si="847"/>
        <v>0</v>
      </c>
      <c r="O1925" s="512">
        <f t="shared" ca="1" si="848"/>
        <v>1.5633000000000001E-2</v>
      </c>
      <c r="P1925" s="513">
        <f t="shared" ca="1" si="849"/>
        <v>0</v>
      </c>
      <c r="Q1925" s="514" t="str">
        <f t="shared" ca="1" si="850"/>
        <v>Dump</v>
      </c>
      <c r="R1925" s="515">
        <f t="shared" ca="1" si="851"/>
        <v>0.71111111111111114</v>
      </c>
    </row>
    <row r="1926" spans="2:18">
      <c r="B1926" s="772" t="s">
        <v>1978</v>
      </c>
      <c r="C1926" s="376">
        <v>1</v>
      </c>
      <c r="D1926" s="771">
        <v>3.2</v>
      </c>
      <c r="E1926" s="104">
        <v>1.3299999999999999E-2</v>
      </c>
      <c r="F1926" s="104"/>
      <c r="H1926" s="677">
        <v>1529</v>
      </c>
      <c r="I1926" s="510">
        <f t="shared" si="843"/>
        <v>1826</v>
      </c>
      <c r="J1926" s="53" t="str" cm="1">
        <f t="array" aca="1" ref="J1926" ca="1">INDIRECT("B" &amp; I1926)</f>
        <v>NIVEL 974 M4 6N AM 1529 15-05-2026</v>
      </c>
      <c r="K1926" s="511">
        <f t="shared" ca="1" si="844"/>
        <v>3.2</v>
      </c>
      <c r="L1926" s="508">
        <f t="shared" ca="1" si="845"/>
        <v>1.4760000000000002E-2</v>
      </c>
      <c r="M1926" s="508">
        <f t="shared" ca="1" si="846"/>
        <v>0</v>
      </c>
      <c r="N1926" s="512">
        <f t="shared" ca="1" si="847"/>
        <v>0</v>
      </c>
      <c r="O1926" s="512">
        <f t="shared" ca="1" si="848"/>
        <v>1.3284000000000002E-2</v>
      </c>
      <c r="P1926" s="513">
        <f t="shared" ca="1" si="849"/>
        <v>0</v>
      </c>
      <c r="Q1926" s="514" t="str">
        <f t="shared" ca="1" si="850"/>
        <v>Dump</v>
      </c>
      <c r="R1926" s="515">
        <f t="shared" ca="1" si="851"/>
        <v>0.71111111111111114</v>
      </c>
    </row>
    <row r="1927" spans="2:18">
      <c r="B1927" s="772" t="s">
        <v>1979</v>
      </c>
      <c r="C1927" s="376">
        <v>1</v>
      </c>
      <c r="D1927" s="771">
        <v>3.2</v>
      </c>
      <c r="E1927" s="104">
        <v>1.8499999999999999E-2</v>
      </c>
      <c r="F1927" s="104"/>
      <c r="H1927" s="677">
        <v>1530</v>
      </c>
      <c r="I1927" s="510">
        <f t="shared" si="843"/>
        <v>1827</v>
      </c>
      <c r="J1927" s="53" t="str" cm="1">
        <f t="array" aca="1" ref="J1927" ca="1">INDIRECT("B" &amp; I1927)</f>
        <v>NIVEL 974 M4 6N AM 1530 15-05-2026</v>
      </c>
      <c r="K1927" s="511">
        <f t="shared" ca="1" si="844"/>
        <v>3.2</v>
      </c>
      <c r="L1927" s="508">
        <f t="shared" ca="1" si="845"/>
        <v>1.2780000000000001E-2</v>
      </c>
      <c r="M1927" s="508">
        <f t="shared" ca="1" si="846"/>
        <v>0</v>
      </c>
      <c r="N1927" s="512">
        <f t="shared" ca="1" si="847"/>
        <v>0</v>
      </c>
      <c r="O1927" s="512">
        <f t="shared" ca="1" si="848"/>
        <v>1.1502000000000002E-2</v>
      </c>
      <c r="P1927" s="513">
        <f t="shared" ca="1" si="849"/>
        <v>0</v>
      </c>
      <c r="Q1927" s="514" t="str">
        <f t="shared" ca="1" si="850"/>
        <v>Dump</v>
      </c>
      <c r="R1927" s="515">
        <f t="shared" ca="1" si="851"/>
        <v>0.71111111111111114</v>
      </c>
    </row>
    <row r="1928" spans="2:18">
      <c r="B1928" s="772" t="s">
        <v>1980</v>
      </c>
      <c r="C1928" s="376">
        <v>1</v>
      </c>
      <c r="D1928" s="771">
        <v>3.2</v>
      </c>
      <c r="E1928" s="104">
        <v>1.6400000000000001E-2</v>
      </c>
      <c r="F1928" s="104"/>
      <c r="H1928" s="677">
        <v>1531</v>
      </c>
      <c r="I1928" s="510">
        <f t="shared" si="843"/>
        <v>1828</v>
      </c>
      <c r="J1928" s="53" t="str" cm="1">
        <f t="array" aca="1" ref="J1928" ca="1">INDIRECT("B" &amp; I1928)</f>
        <v>NIVEL 974 M4 6N AM 1531 15-05-2026</v>
      </c>
      <c r="K1928" s="511">
        <f t="shared" ca="1" si="844"/>
        <v>3.2</v>
      </c>
      <c r="L1928" s="508">
        <f t="shared" ca="1" si="845"/>
        <v>1.5390000000000001E-2</v>
      </c>
      <c r="M1928" s="508">
        <f t="shared" ca="1" si="846"/>
        <v>0</v>
      </c>
      <c r="N1928" s="512">
        <f t="shared" ca="1" si="847"/>
        <v>0</v>
      </c>
      <c r="O1928" s="512">
        <f t="shared" ca="1" si="848"/>
        <v>1.3851E-2</v>
      </c>
      <c r="P1928" s="513">
        <f t="shared" ca="1" si="849"/>
        <v>0</v>
      </c>
      <c r="Q1928" s="514" t="str">
        <f t="shared" ca="1" si="850"/>
        <v>Dump</v>
      </c>
      <c r="R1928" s="515">
        <f t="shared" ca="1" si="851"/>
        <v>0.71111111111111114</v>
      </c>
    </row>
    <row r="1929" spans="2:18">
      <c r="B1929" s="772" t="s">
        <v>1981</v>
      </c>
      <c r="C1929" s="376">
        <v>1</v>
      </c>
      <c r="D1929" s="771">
        <v>3.2</v>
      </c>
      <c r="E1929" s="104">
        <v>1.6400000000000001E-2</v>
      </c>
      <c r="F1929" s="104"/>
      <c r="H1929" s="677">
        <v>1532</v>
      </c>
      <c r="I1929" s="510">
        <f t="shared" si="836"/>
        <v>1829</v>
      </c>
      <c r="J1929" s="53" t="str" cm="1">
        <f t="array" aca="1" ref="J1929" ca="1">INDIRECT("B" &amp; I1929)</f>
        <v>NIVEL 974 M4 6N AM 1532 15-05-2026</v>
      </c>
      <c r="K1929" s="511">
        <f t="shared" ca="1" si="837"/>
        <v>3.2</v>
      </c>
      <c r="L1929" s="508">
        <f t="shared" ca="1" si="838"/>
        <v>1.6199999999999999E-2</v>
      </c>
      <c r="M1929" s="508">
        <f t="shared" ca="1" si="839"/>
        <v>0</v>
      </c>
      <c r="N1929" s="512">
        <f t="shared" ca="1" si="840"/>
        <v>0</v>
      </c>
      <c r="O1929" s="512">
        <f t="shared" ca="1" si="841"/>
        <v>1.4579999999999999E-2</v>
      </c>
      <c r="P1929" s="513">
        <f t="shared" ca="1" si="842"/>
        <v>0</v>
      </c>
      <c r="Q1929" s="514" t="str">
        <f t="shared" ca="1" si="834"/>
        <v>Dump</v>
      </c>
      <c r="R1929" s="515">
        <f t="shared" ca="1" si="835"/>
        <v>0.71111111111111114</v>
      </c>
    </row>
    <row r="1930" spans="2:18">
      <c r="B1930" s="772" t="s">
        <v>1982</v>
      </c>
      <c r="C1930" s="376">
        <v>1</v>
      </c>
      <c r="D1930" s="771">
        <v>3.2</v>
      </c>
      <c r="E1930" s="104">
        <v>1.7299999999999999E-2</v>
      </c>
      <c r="F1930" s="104"/>
      <c r="H1930" s="677">
        <v>1533</v>
      </c>
      <c r="I1930" s="510">
        <f t="shared" si="836"/>
        <v>1830</v>
      </c>
      <c r="J1930" s="53" t="str" cm="1">
        <f t="array" aca="1" ref="J1930" ca="1">INDIRECT("B" &amp; I1930)</f>
        <v>NIVEL 974 M4 6N AM 1533 15-05-2026</v>
      </c>
      <c r="K1930" s="511">
        <f t="shared" ca="1" si="837"/>
        <v>3.2</v>
      </c>
      <c r="L1930" s="508">
        <f t="shared" ca="1" si="838"/>
        <v>1.6380000000000002E-2</v>
      </c>
      <c r="M1930" s="508">
        <f t="shared" ca="1" si="839"/>
        <v>0</v>
      </c>
      <c r="N1930" s="512">
        <f t="shared" ca="1" si="840"/>
        <v>0</v>
      </c>
      <c r="O1930" s="512">
        <f t="shared" ca="1" si="841"/>
        <v>1.4742000000000002E-2</v>
      </c>
      <c r="P1930" s="513">
        <f t="shared" ca="1" si="842"/>
        <v>0</v>
      </c>
      <c r="Q1930" s="514" t="str">
        <f t="shared" ca="1" si="834"/>
        <v>Dump</v>
      </c>
      <c r="R1930" s="515">
        <f t="shared" ca="1" si="835"/>
        <v>0.71111111111111114</v>
      </c>
    </row>
    <row r="1931" spans="2:18">
      <c r="B1931" s="772" t="s">
        <v>1983</v>
      </c>
      <c r="C1931" s="376">
        <v>1</v>
      </c>
      <c r="D1931" s="771">
        <v>3.2</v>
      </c>
      <c r="E1931" s="104">
        <v>1.89E-2</v>
      </c>
      <c r="F1931" s="104"/>
      <c r="H1931" s="677">
        <v>1534</v>
      </c>
      <c r="I1931" s="510">
        <f t="shared" si="836"/>
        <v>1831</v>
      </c>
      <c r="J1931" s="53" t="str" cm="1">
        <f t="array" aca="1" ref="J1931" ca="1">INDIRECT("B" &amp; I1931)</f>
        <v>NIVEL 974 M4 6N AM 1534 15-05-2026</v>
      </c>
      <c r="K1931" s="511">
        <f t="shared" ca="1" si="837"/>
        <v>3.2</v>
      </c>
      <c r="L1931" s="508">
        <f t="shared" ca="1" si="838"/>
        <v>1.3950000000000001E-2</v>
      </c>
      <c r="M1931" s="508">
        <f t="shared" ca="1" si="839"/>
        <v>0</v>
      </c>
      <c r="N1931" s="512">
        <f t="shared" ca="1" si="840"/>
        <v>0</v>
      </c>
      <c r="O1931" s="512">
        <f t="shared" ca="1" si="841"/>
        <v>1.2555E-2</v>
      </c>
      <c r="P1931" s="513">
        <f t="shared" ca="1" si="842"/>
        <v>0</v>
      </c>
      <c r="Q1931" s="514" t="str">
        <f t="shared" ca="1" si="834"/>
        <v>Dump</v>
      </c>
      <c r="R1931" s="515">
        <f t="shared" ca="1" si="835"/>
        <v>0.71111111111111114</v>
      </c>
    </row>
    <row r="1932" spans="2:18">
      <c r="B1932" s="772" t="s">
        <v>1984</v>
      </c>
      <c r="C1932" s="376">
        <v>1</v>
      </c>
      <c r="D1932" s="771">
        <v>3.2</v>
      </c>
      <c r="E1932" s="104">
        <v>1.7399999999999999E-2</v>
      </c>
      <c r="F1932" s="104"/>
      <c r="H1932" s="677">
        <v>1535</v>
      </c>
      <c r="I1932" s="510">
        <f t="shared" si="836"/>
        <v>1832</v>
      </c>
      <c r="J1932" s="53" t="str" cm="1">
        <f t="array" aca="1" ref="J1932" ca="1">INDIRECT("B" &amp; I1932)</f>
        <v>NIVEL 974 M47S L31 AM 1535 14-05-2026</v>
      </c>
      <c r="K1932" s="511">
        <f t="shared" ca="1" si="837"/>
        <v>3.2</v>
      </c>
      <c r="L1932" s="508">
        <f t="shared" ca="1" si="838"/>
        <v>9.6299999999999997E-3</v>
      </c>
      <c r="M1932" s="508">
        <f t="shared" ca="1" si="839"/>
        <v>0</v>
      </c>
      <c r="N1932" s="512">
        <f t="shared" ca="1" si="840"/>
        <v>0</v>
      </c>
      <c r="O1932" s="512">
        <f t="shared" ca="1" si="841"/>
        <v>8.6669999999999994E-3</v>
      </c>
      <c r="P1932" s="513">
        <f t="shared" ca="1" si="842"/>
        <v>0</v>
      </c>
      <c r="Q1932" s="514" t="str">
        <f t="shared" ca="1" si="834"/>
        <v>Dump</v>
      </c>
      <c r="R1932" s="515">
        <f t="shared" ca="1" si="835"/>
        <v>0.71111111111111114</v>
      </c>
    </row>
    <row r="1933" spans="2:18">
      <c r="B1933" s="772" t="s">
        <v>1985</v>
      </c>
      <c r="C1933" s="376">
        <v>1</v>
      </c>
      <c r="D1933" s="771">
        <v>3.2</v>
      </c>
      <c r="E1933" s="104">
        <v>1.4200000000000001E-2</v>
      </c>
      <c r="F1933" s="104"/>
      <c r="H1933" s="677">
        <v>1536</v>
      </c>
      <c r="I1933" s="510">
        <f t="shared" si="836"/>
        <v>1833</v>
      </c>
      <c r="J1933" s="53" t="str" cm="1">
        <f t="array" aca="1" ref="J1933" ca="1">INDIRECT("B" &amp; I1933)</f>
        <v>NIVEL 974 M47S L31 AM 1536 14-05-2026</v>
      </c>
      <c r="K1933" s="511">
        <f t="shared" ca="1" si="837"/>
        <v>3.2</v>
      </c>
      <c r="L1933" s="508">
        <f t="shared" ca="1" si="838"/>
        <v>1.242E-2</v>
      </c>
      <c r="M1933" s="508">
        <f t="shared" ca="1" si="839"/>
        <v>0</v>
      </c>
      <c r="N1933" s="512">
        <f t="shared" ca="1" si="840"/>
        <v>0</v>
      </c>
      <c r="O1933" s="512">
        <f t="shared" ca="1" si="841"/>
        <v>1.1178E-2</v>
      </c>
      <c r="P1933" s="513">
        <f t="shared" ca="1" si="842"/>
        <v>0</v>
      </c>
      <c r="Q1933" s="514" t="str">
        <f t="shared" ca="1" si="834"/>
        <v>Dump</v>
      </c>
      <c r="R1933" s="515">
        <f t="shared" ca="1" si="835"/>
        <v>0.71111111111111114</v>
      </c>
    </row>
    <row r="1934" spans="2:18">
      <c r="B1934" s="772" t="s">
        <v>1986</v>
      </c>
      <c r="C1934" s="376">
        <v>1</v>
      </c>
      <c r="D1934" s="771">
        <v>3.2</v>
      </c>
      <c r="E1934" s="104">
        <v>1.24E-2</v>
      </c>
      <c r="F1934" s="104"/>
      <c r="H1934" s="677">
        <v>1537</v>
      </c>
      <c r="I1934" s="510">
        <f t="shared" si="836"/>
        <v>1834</v>
      </c>
      <c r="J1934" s="53" t="str" cm="1">
        <f t="array" aca="1" ref="J1934" ca="1">INDIRECT("B" &amp; I1934)</f>
        <v>NIVEL 974 M47S L31 AM 1537 14-05-2026</v>
      </c>
      <c r="K1934" s="511">
        <f t="shared" ca="1" si="837"/>
        <v>3.2</v>
      </c>
      <c r="L1934" s="508">
        <f t="shared" ca="1" si="838"/>
        <v>1.5750000000000004E-2</v>
      </c>
      <c r="M1934" s="508">
        <f t="shared" ca="1" si="839"/>
        <v>0</v>
      </c>
      <c r="N1934" s="512">
        <f t="shared" ca="1" si="840"/>
        <v>0</v>
      </c>
      <c r="O1934" s="512">
        <f t="shared" ca="1" si="841"/>
        <v>1.4175000000000004E-2</v>
      </c>
      <c r="P1934" s="513">
        <f t="shared" ca="1" si="842"/>
        <v>0</v>
      </c>
      <c r="Q1934" s="514" t="str">
        <f t="shared" ca="1" si="834"/>
        <v>Dump</v>
      </c>
      <c r="R1934" s="515">
        <f t="shared" ca="1" si="835"/>
        <v>0.71111111111111114</v>
      </c>
    </row>
    <row r="1935" spans="2:18">
      <c r="B1935" s="772" t="s">
        <v>1987</v>
      </c>
      <c r="C1935" s="376">
        <v>1</v>
      </c>
      <c r="D1935" s="771">
        <v>3.2</v>
      </c>
      <c r="E1935" s="104">
        <v>1.55E-2</v>
      </c>
      <c r="F1935" s="104"/>
      <c r="H1935" s="386"/>
      <c r="I1935"/>
      <c r="J1935"/>
      <c r="K1935" s="519">
        <f ca="1">SUM(K1912:K1934)</f>
        <v>73.600000000000023</v>
      </c>
      <c r="L1935" s="516">
        <f ca="1">+SUMPRODUCT(L1912:L1934,K1912:K1934)/K1935</f>
        <v>1.4564347826086956E-2</v>
      </c>
      <c r="M1935" s="516">
        <f ca="1">+SUMPRODUCT(M1912:M1934,K1912:K1934)/K1935</f>
        <v>0</v>
      </c>
      <c r="N1935" s="69">
        <f ca="1">+SUMPRODUCT(N1912:N1934,K1912:K1934)/K1935</f>
        <v>0</v>
      </c>
      <c r="O1935" s="552">
        <f ca="1">+SUMPRODUCT(O1912:O1934,K1912:K1934)/K1935</f>
        <v>1.310791304347826E-2</v>
      </c>
      <c r="P1935" s="69">
        <f ca="1">+SUMPRODUCT(P1912:P1934,K1912:K1934)/K1935</f>
        <v>0</v>
      </c>
      <c r="Q1935"/>
      <c r="R1935"/>
    </row>
    <row r="1936" spans="2:18">
      <c r="B1936" s="772" t="s">
        <v>1988</v>
      </c>
      <c r="C1936" s="376">
        <v>1</v>
      </c>
      <c r="D1936" s="771">
        <v>3.2</v>
      </c>
      <c r="E1936" s="104">
        <v>1.7100000000000001E-2</v>
      </c>
      <c r="F1936" s="104"/>
      <c r="H1936" s="672"/>
      <c r="I1936"/>
      <c r="J1936"/>
      <c r="K1936" s="551" t="s">
        <v>59</v>
      </c>
      <c r="L1936" s="550">
        <f ca="1">+L1935/0.9</f>
        <v>1.6182608695652172E-2</v>
      </c>
      <c r="M1936" s="518">
        <f ca="1">+M1935/0.9</f>
        <v>0</v>
      </c>
      <c r="N1936"/>
      <c r="O1936"/>
      <c r="P1936"/>
      <c r="Q1936"/>
      <c r="R1936"/>
    </row>
    <row r="1937" spans="2:38" ht="15" thickBot="1">
      <c r="B1937" s="772" t="s">
        <v>1989</v>
      </c>
      <c r="C1937" s="376">
        <v>1</v>
      </c>
      <c r="D1937" s="771">
        <v>3.2</v>
      </c>
      <c r="E1937" s="104">
        <v>1.44E-2</v>
      </c>
      <c r="F1937" s="104"/>
    </row>
    <row r="1938" spans="2:38" ht="28.8">
      <c r="B1938" s="772" t="s">
        <v>1990</v>
      </c>
      <c r="C1938" s="376">
        <v>1</v>
      </c>
      <c r="D1938" s="771">
        <v>3.2</v>
      </c>
      <c r="E1938" s="104">
        <v>1.2200000000000001E-2</v>
      </c>
      <c r="F1938" s="104"/>
      <c r="H1938" s="385"/>
      <c r="I1938" s="547" t="s">
        <v>635</v>
      </c>
      <c r="J1938" s="77" t="s">
        <v>63</v>
      </c>
      <c r="K1938" s="507" t="s">
        <v>44</v>
      </c>
      <c r="L1938" s="549" t="s">
        <v>297</v>
      </c>
      <c r="M1938" s="508" t="s">
        <v>292</v>
      </c>
      <c r="N1938" s="545" t="s">
        <v>46</v>
      </c>
      <c r="O1938" s="549" t="s">
        <v>293</v>
      </c>
      <c r="P1938" s="508" t="s">
        <v>294</v>
      </c>
      <c r="Q1938"/>
      <c r="R1938"/>
      <c r="AJ1938" s="95" t="str">
        <f>+I1938</f>
        <v>EN064</v>
      </c>
      <c r="AK1938" s="96" t="s">
        <v>62</v>
      </c>
    </row>
    <row r="1939" spans="2:38" ht="15" thickBot="1">
      <c r="B1939" s="772" t="s">
        <v>1991</v>
      </c>
      <c r="C1939" s="376">
        <v>1</v>
      </c>
      <c r="D1939" s="771">
        <v>3.2</v>
      </c>
      <c r="E1939" s="104">
        <v>1.18E-2</v>
      </c>
      <c r="F1939" s="104"/>
      <c r="H1939" s="677">
        <v>1538</v>
      </c>
      <c r="I1939" s="510">
        <f>IF(H1939="",
   IFERROR(MATCH("**", B:B, 0), ""),
   IFERROR(MATCH("* "&amp;H1939&amp;" *", B:B, 0), "")
)</f>
        <v>1835</v>
      </c>
      <c r="J1939" s="53" t="str" cm="1">
        <f t="array" aca="1" ref="J1939" ca="1">INDIRECT("B" &amp; I1939)</f>
        <v>NIVEL 974 M47S L31 AM 1538 14-05-2026</v>
      </c>
      <c r="K1939" s="511">
        <f ca="1">INDEX(D:D, MATCH(J1939, $B:$B, 0))</f>
        <v>3.2</v>
      </c>
      <c r="L1939" s="508">
        <f ca="1">INDEX(E:E, MATCH($J1939, $B:$B, 0))*0.9</f>
        <v>1.251E-2</v>
      </c>
      <c r="M1939" s="508">
        <f ca="1">INDEX(F:F, MATCH($J1939, $B:$B, 0))*0.9</f>
        <v>0</v>
      </c>
      <c r="N1939" s="512">
        <f ca="1">INDEX(G:G, MATCH($J$578, $B:$B, 0))</f>
        <v>0</v>
      </c>
      <c r="O1939" s="512">
        <f ca="1">+IF(L1939=0,N1939*0.9,L1939*0.9)</f>
        <v>1.1259E-2</v>
      </c>
      <c r="P1939" s="513">
        <f ca="1">+M1939*0.9</f>
        <v>0</v>
      </c>
      <c r="Q1939" s="514" t="str">
        <f t="shared" ref="Q1939:Q1958" ca="1" si="861">+IF(L1939=0,"-","Dump")</f>
        <v>Dump</v>
      </c>
      <c r="R1939" s="515">
        <f t="shared" ref="R1939:R1958" ca="1" si="862">+K1939/4.5</f>
        <v>0.71111111111111114</v>
      </c>
      <c r="AJ1939" s="520">
        <f ca="1">+K1959-SUMIF(AE:AE, AJ1938, AA:AA)</f>
        <v>-1.5299999999999869</v>
      </c>
      <c r="AK1939" s="521">
        <f ca="1">O1959</f>
        <v>1.1546550000000001E-2</v>
      </c>
      <c r="AL1939" s="102">
        <f ca="1">COUNTIF(AE:AE, AJ1938)</f>
        <v>2</v>
      </c>
    </row>
    <row r="1940" spans="2:38" ht="15" thickBot="1">
      <c r="B1940" s="772" t="s">
        <v>1992</v>
      </c>
      <c r="C1940" s="376">
        <v>1</v>
      </c>
      <c r="D1940" s="771">
        <v>3.2</v>
      </c>
      <c r="E1940" s="104">
        <v>9.9000000000000008E-3</v>
      </c>
      <c r="F1940" s="104"/>
      <c r="H1940" s="677">
        <v>1539</v>
      </c>
      <c r="I1940" s="510">
        <f t="shared" ref="I1940:I1958" si="863">IF(H1940="",
   IFERROR(MATCH("**", B:B, 0), ""),
   IFERROR(MATCH("* "&amp;H1940&amp;" *", B:B, 0), "")
)</f>
        <v>1836</v>
      </c>
      <c r="J1940" s="53" t="str" cm="1">
        <f t="array" aca="1" ref="J1940" ca="1">INDIRECT("B" &amp; I1940)</f>
        <v>NIVEL 974 M47S L31 AM 1539 14-05-2026</v>
      </c>
      <c r="K1940" s="511">
        <f t="shared" ref="K1940:K1958" ca="1" si="864">INDEX(D:D, MATCH(J1940, $B:$B, 0))</f>
        <v>3.2</v>
      </c>
      <c r="L1940" s="508">
        <f t="shared" ref="L1940:L1958" ca="1" si="865">INDEX(E:E, MATCH($J1940, $B:$B, 0))*0.9</f>
        <v>2.7E-2</v>
      </c>
      <c r="M1940" s="508">
        <f t="shared" ref="M1940:M1958" ca="1" si="866">INDEX(F:F, MATCH($J1940, $B:$B, 0))*0.9</f>
        <v>0</v>
      </c>
      <c r="N1940" s="512">
        <f t="shared" ref="N1940:N1958" ca="1" si="867">INDEX(G:G, MATCH($J$578, $B:$B, 0))</f>
        <v>0</v>
      </c>
      <c r="O1940" s="512">
        <f t="shared" ref="O1940:O1958" ca="1" si="868">+IF(L1940=0,N1940*0.9,L1940*0.9)</f>
        <v>2.4299999999999999E-2</v>
      </c>
      <c r="P1940" s="513">
        <f t="shared" ref="P1940:P1958" ca="1" si="869">+M1940*0.9</f>
        <v>0</v>
      </c>
      <c r="Q1940" s="514" t="str">
        <f t="shared" ca="1" si="861"/>
        <v>Dump</v>
      </c>
      <c r="R1940" s="515">
        <f t="shared" ca="1" si="862"/>
        <v>0.71111111111111114</v>
      </c>
      <c r="AJ1940" s="105" t="s">
        <v>83</v>
      </c>
      <c r="AK1940" s="101"/>
    </row>
    <row r="1941" spans="2:38">
      <c r="B1941" s="772" t="s">
        <v>1993</v>
      </c>
      <c r="C1941" s="376">
        <v>1</v>
      </c>
      <c r="D1941" s="771">
        <v>3.2</v>
      </c>
      <c r="E1941" s="104">
        <v>1.1900000000000001E-2</v>
      </c>
      <c r="F1941" s="104"/>
      <c r="H1941" s="677">
        <v>1540</v>
      </c>
      <c r="I1941" s="510">
        <f t="shared" si="863"/>
        <v>1837</v>
      </c>
      <c r="J1941" s="53" t="str" cm="1">
        <f t="array" aca="1" ref="J1941" ca="1">INDIRECT("B" &amp; I1941)</f>
        <v>NIVEL 974 M47S L31 AM 1540 14-05-2026</v>
      </c>
      <c r="K1941" s="511">
        <f t="shared" ca="1" si="864"/>
        <v>3.2</v>
      </c>
      <c r="L1941" s="508">
        <f t="shared" ca="1" si="865"/>
        <v>1.044E-2</v>
      </c>
      <c r="M1941" s="508">
        <f t="shared" ca="1" si="866"/>
        <v>0</v>
      </c>
      <c r="N1941" s="512">
        <f t="shared" ca="1" si="867"/>
        <v>0</v>
      </c>
      <c r="O1941" s="512">
        <f t="shared" ca="1" si="868"/>
        <v>9.3959999999999998E-3</v>
      </c>
      <c r="P1941" s="513">
        <f t="shared" ca="1" si="869"/>
        <v>0</v>
      </c>
      <c r="Q1941" s="514" t="str">
        <f t="shared" ca="1" si="861"/>
        <v>Dump</v>
      </c>
      <c r="R1941" s="515">
        <f t="shared" ca="1" si="862"/>
        <v>0.71111111111111114</v>
      </c>
    </row>
    <row r="1942" spans="2:38">
      <c r="B1942" s="772" t="s">
        <v>1994</v>
      </c>
      <c r="C1942" s="376">
        <v>1</v>
      </c>
      <c r="D1942" s="771">
        <v>3.2</v>
      </c>
      <c r="E1942" s="104">
        <v>8.9999999999999993E-3</v>
      </c>
      <c r="F1942" s="104"/>
      <c r="H1942" s="677">
        <v>1541</v>
      </c>
      <c r="I1942" s="510">
        <f t="shared" si="863"/>
        <v>1838</v>
      </c>
      <c r="J1942" s="53" t="str" cm="1">
        <f t="array" aca="1" ref="J1942" ca="1">INDIRECT("B" &amp; I1942)</f>
        <v>NIVEL 974 M47S L31 AM 1541 14-05-2026</v>
      </c>
      <c r="K1942" s="511">
        <f t="shared" ca="1" si="864"/>
        <v>3.2</v>
      </c>
      <c r="L1942" s="508">
        <f t="shared" ca="1" si="865"/>
        <v>9.9900000000000006E-3</v>
      </c>
      <c r="M1942" s="508">
        <f t="shared" ca="1" si="866"/>
        <v>0</v>
      </c>
      <c r="N1942" s="512">
        <f t="shared" ca="1" si="867"/>
        <v>0</v>
      </c>
      <c r="O1942" s="512">
        <f t="shared" ca="1" si="868"/>
        <v>8.9910000000000007E-3</v>
      </c>
      <c r="P1942" s="513">
        <f t="shared" ca="1" si="869"/>
        <v>0</v>
      </c>
      <c r="Q1942" s="514" t="str">
        <f t="shared" ca="1" si="861"/>
        <v>Dump</v>
      </c>
      <c r="R1942" s="515">
        <f t="shared" ca="1" si="862"/>
        <v>0.71111111111111114</v>
      </c>
    </row>
    <row r="1943" spans="2:38">
      <c r="B1943" s="772" t="s">
        <v>1995</v>
      </c>
      <c r="C1943" s="376">
        <v>1</v>
      </c>
      <c r="D1943" s="771">
        <v>3.2</v>
      </c>
      <c r="E1943" s="104">
        <v>1.21E-2</v>
      </c>
      <c r="F1943" s="104"/>
      <c r="H1943" s="677">
        <v>1542</v>
      </c>
      <c r="I1943" s="510">
        <f t="shared" si="863"/>
        <v>1839</v>
      </c>
      <c r="J1943" s="53" t="str" cm="1">
        <f t="array" aca="1" ref="J1943" ca="1">INDIRECT("B" &amp; I1943)</f>
        <v>NIVEL 974 M47S L32 AM 1542 15-05-2026</v>
      </c>
      <c r="K1943" s="511">
        <f t="shared" ca="1" si="864"/>
        <v>3.2</v>
      </c>
      <c r="L1943" s="508">
        <f t="shared" ca="1" si="865"/>
        <v>1.9530000000000002E-2</v>
      </c>
      <c r="M1943" s="508">
        <f t="shared" ca="1" si="866"/>
        <v>0</v>
      </c>
      <c r="N1943" s="512">
        <f t="shared" ca="1" si="867"/>
        <v>0</v>
      </c>
      <c r="O1943" s="512">
        <f t="shared" ca="1" si="868"/>
        <v>1.7577000000000002E-2</v>
      </c>
      <c r="P1943" s="513">
        <f t="shared" ca="1" si="869"/>
        <v>0</v>
      </c>
      <c r="Q1943" s="514" t="str">
        <f t="shared" ca="1" si="861"/>
        <v>Dump</v>
      </c>
      <c r="R1943" s="515">
        <f t="shared" ca="1" si="862"/>
        <v>0.71111111111111114</v>
      </c>
    </row>
    <row r="1944" spans="2:38">
      <c r="B1944" s="772" t="s">
        <v>1996</v>
      </c>
      <c r="C1944" s="376">
        <v>1</v>
      </c>
      <c r="D1944" s="771">
        <v>3.2</v>
      </c>
      <c r="E1944" s="104">
        <v>1.0699999999999999E-2</v>
      </c>
      <c r="F1944" s="104"/>
      <c r="H1944" s="677">
        <v>1543</v>
      </c>
      <c r="I1944" s="510">
        <f t="shared" si="863"/>
        <v>1840</v>
      </c>
      <c r="J1944" s="53" t="str" cm="1">
        <f t="array" aca="1" ref="J1944" ca="1">INDIRECT("B" &amp; I1944)</f>
        <v>NIVEL 974 M47S L32 AM 1543 15-05-2026</v>
      </c>
      <c r="K1944" s="511">
        <f t="shared" ca="1" si="864"/>
        <v>3.2</v>
      </c>
      <c r="L1944" s="508">
        <f t="shared" ca="1" si="865"/>
        <v>1.4489999999999999E-2</v>
      </c>
      <c r="M1944" s="508">
        <f t="shared" ca="1" si="866"/>
        <v>0</v>
      </c>
      <c r="N1944" s="512">
        <f t="shared" ca="1" si="867"/>
        <v>0</v>
      </c>
      <c r="O1944" s="512">
        <f t="shared" ca="1" si="868"/>
        <v>1.3041000000000001E-2</v>
      </c>
      <c r="P1944" s="513">
        <f t="shared" ca="1" si="869"/>
        <v>0</v>
      </c>
      <c r="Q1944" s="514" t="str">
        <f t="shared" ca="1" si="861"/>
        <v>Dump</v>
      </c>
      <c r="R1944" s="515">
        <f t="shared" ca="1" si="862"/>
        <v>0.71111111111111114</v>
      </c>
    </row>
    <row r="1945" spans="2:38">
      <c r="B1945" s="772" t="s">
        <v>1997</v>
      </c>
      <c r="C1945" s="376">
        <v>1</v>
      </c>
      <c r="D1945" s="771">
        <v>3.2</v>
      </c>
      <c r="E1945" s="104">
        <v>1.1299999999999999E-2</v>
      </c>
      <c r="F1945" s="104"/>
      <c r="H1945" s="677">
        <v>1544</v>
      </c>
      <c r="I1945" s="510">
        <f t="shared" si="863"/>
        <v>1841</v>
      </c>
      <c r="J1945" s="53" t="str" cm="1">
        <f t="array" aca="1" ref="J1945" ca="1">INDIRECT("B" &amp; I1945)</f>
        <v>NIVEL 974 M47S L32 AM 1544 15-05-2026</v>
      </c>
      <c r="K1945" s="511">
        <f t="shared" ca="1" si="864"/>
        <v>3.2</v>
      </c>
      <c r="L1945" s="508">
        <f t="shared" ca="1" si="865"/>
        <v>1.737E-2</v>
      </c>
      <c r="M1945" s="508">
        <f t="shared" ca="1" si="866"/>
        <v>0</v>
      </c>
      <c r="N1945" s="512">
        <f t="shared" ca="1" si="867"/>
        <v>0</v>
      </c>
      <c r="O1945" s="512">
        <f t="shared" ca="1" si="868"/>
        <v>1.5633000000000001E-2</v>
      </c>
      <c r="P1945" s="513">
        <f t="shared" ca="1" si="869"/>
        <v>0</v>
      </c>
      <c r="Q1945" s="514" t="str">
        <f t="shared" ca="1" si="861"/>
        <v>Dump</v>
      </c>
      <c r="R1945" s="515">
        <f t="shared" ca="1" si="862"/>
        <v>0.71111111111111114</v>
      </c>
    </row>
    <row r="1946" spans="2:38">
      <c r="B1946" s="772" t="s">
        <v>1998</v>
      </c>
      <c r="C1946" s="376">
        <v>1</v>
      </c>
      <c r="D1946" s="771">
        <v>3.2</v>
      </c>
      <c r="E1946" s="104">
        <v>8.8999999999999999E-3</v>
      </c>
      <c r="F1946" s="104"/>
      <c r="H1946" s="677">
        <v>1545</v>
      </c>
      <c r="I1946" s="510">
        <f t="shared" si="863"/>
        <v>1842</v>
      </c>
      <c r="J1946" s="53" t="str" cm="1">
        <f t="array" aca="1" ref="J1946" ca="1">INDIRECT("B" &amp; I1946)</f>
        <v>NIVEL 974 M47S L32 AM 1545 15-05-2026</v>
      </c>
      <c r="K1946" s="511">
        <f t="shared" ca="1" si="864"/>
        <v>3.2</v>
      </c>
      <c r="L1946" s="508">
        <f t="shared" ca="1" si="865"/>
        <v>1.503E-2</v>
      </c>
      <c r="M1946" s="508">
        <f t="shared" ca="1" si="866"/>
        <v>0</v>
      </c>
      <c r="N1946" s="512">
        <f t="shared" ca="1" si="867"/>
        <v>0</v>
      </c>
      <c r="O1946" s="512">
        <f t="shared" ca="1" si="868"/>
        <v>1.3527000000000001E-2</v>
      </c>
      <c r="P1946" s="513">
        <f t="shared" ca="1" si="869"/>
        <v>0</v>
      </c>
      <c r="Q1946" s="514" t="str">
        <f t="shared" ca="1" si="861"/>
        <v>Dump</v>
      </c>
      <c r="R1946" s="515">
        <f t="shared" ca="1" si="862"/>
        <v>0.71111111111111114</v>
      </c>
    </row>
    <row r="1947" spans="2:38">
      <c r="B1947" s="772" t="s">
        <v>1999</v>
      </c>
      <c r="C1947" s="376">
        <v>1</v>
      </c>
      <c r="D1947" s="771">
        <v>3.2</v>
      </c>
      <c r="E1947" s="104">
        <v>1.01E-2</v>
      </c>
      <c r="F1947" s="104"/>
      <c r="H1947" s="677">
        <v>1546</v>
      </c>
      <c r="I1947" s="510">
        <f t="shared" si="863"/>
        <v>1843</v>
      </c>
      <c r="J1947" s="53" t="str" cm="1">
        <f t="array" aca="1" ref="J1947" ca="1">INDIRECT("B" &amp; I1947)</f>
        <v>NIVEL 974 M4 7S AM 1546 11-05-2026</v>
      </c>
      <c r="K1947" s="511">
        <f t="shared" ca="1" si="864"/>
        <v>3.2</v>
      </c>
      <c r="L1947" s="508">
        <f t="shared" ca="1" si="865"/>
        <v>1.1429999999999999E-2</v>
      </c>
      <c r="M1947" s="508">
        <f t="shared" ca="1" si="866"/>
        <v>0</v>
      </c>
      <c r="N1947" s="512">
        <f t="shared" ca="1" si="867"/>
        <v>0</v>
      </c>
      <c r="O1947" s="512">
        <f t="shared" ca="1" si="868"/>
        <v>1.0286999999999999E-2</v>
      </c>
      <c r="P1947" s="513">
        <f t="shared" ca="1" si="869"/>
        <v>0</v>
      </c>
      <c r="Q1947" s="514" t="str">
        <f t="shared" ca="1" si="861"/>
        <v>Dump</v>
      </c>
      <c r="R1947" s="515">
        <f t="shared" ca="1" si="862"/>
        <v>0.71111111111111114</v>
      </c>
    </row>
    <row r="1948" spans="2:38">
      <c r="B1948" s="772" t="s">
        <v>2000</v>
      </c>
      <c r="C1948" s="376">
        <v>1</v>
      </c>
      <c r="D1948" s="771">
        <v>3.2</v>
      </c>
      <c r="E1948" s="104">
        <v>1.5800000000000002E-2</v>
      </c>
      <c r="F1948" s="104"/>
      <c r="H1948" s="677">
        <v>1547</v>
      </c>
      <c r="I1948" s="510">
        <f t="shared" si="863"/>
        <v>1844</v>
      </c>
      <c r="J1948" s="53" t="str" cm="1">
        <f t="array" aca="1" ref="J1948" ca="1">INDIRECT("B" &amp; I1948)</f>
        <v>NIVEL 974 M4 7S AM 1547 11-05-2026</v>
      </c>
      <c r="K1948" s="511">
        <f t="shared" ca="1" si="864"/>
        <v>3.2</v>
      </c>
      <c r="L1948" s="508">
        <f t="shared" ca="1" si="865"/>
        <v>1.2780000000000001E-2</v>
      </c>
      <c r="M1948" s="508">
        <f t="shared" ca="1" si="866"/>
        <v>0</v>
      </c>
      <c r="N1948" s="512">
        <f t="shared" ca="1" si="867"/>
        <v>0</v>
      </c>
      <c r="O1948" s="512">
        <f t="shared" ca="1" si="868"/>
        <v>1.1502000000000002E-2</v>
      </c>
      <c r="P1948" s="513">
        <f t="shared" ca="1" si="869"/>
        <v>0</v>
      </c>
      <c r="Q1948" s="514" t="str">
        <f t="shared" ca="1" si="861"/>
        <v>Dump</v>
      </c>
      <c r="R1948" s="515">
        <f t="shared" ca="1" si="862"/>
        <v>0.71111111111111114</v>
      </c>
    </row>
    <row r="1949" spans="2:38">
      <c r="B1949" s="772" t="s">
        <v>2001</v>
      </c>
      <c r="C1949" s="376">
        <v>1</v>
      </c>
      <c r="D1949" s="771">
        <v>3.2</v>
      </c>
      <c r="E1949" s="104">
        <v>1.3100000000000001E-2</v>
      </c>
      <c r="F1949" s="104"/>
      <c r="H1949" s="677">
        <v>1548</v>
      </c>
      <c r="I1949" s="510">
        <f t="shared" si="863"/>
        <v>1845</v>
      </c>
      <c r="J1949" s="53" t="str" cm="1">
        <f t="array" aca="1" ref="J1949" ca="1">INDIRECT("B" &amp; I1949)</f>
        <v>NIVEL 974 M4 7S AM 1548 11-05-2026</v>
      </c>
      <c r="K1949" s="511">
        <f t="shared" ca="1" si="864"/>
        <v>3.2</v>
      </c>
      <c r="L1949" s="508">
        <f t="shared" ca="1" si="865"/>
        <v>1.1429999999999999E-2</v>
      </c>
      <c r="M1949" s="508">
        <f t="shared" ca="1" si="866"/>
        <v>0</v>
      </c>
      <c r="N1949" s="512">
        <f t="shared" ca="1" si="867"/>
        <v>0</v>
      </c>
      <c r="O1949" s="512">
        <f t="shared" ca="1" si="868"/>
        <v>1.0286999999999999E-2</v>
      </c>
      <c r="P1949" s="513">
        <f t="shared" ca="1" si="869"/>
        <v>0</v>
      </c>
      <c r="Q1949" s="514" t="str">
        <f t="shared" ca="1" si="861"/>
        <v>Dump</v>
      </c>
      <c r="R1949" s="515">
        <f t="shared" ca="1" si="862"/>
        <v>0.71111111111111114</v>
      </c>
    </row>
    <row r="1950" spans="2:38">
      <c r="B1950" s="772" t="s">
        <v>2002</v>
      </c>
      <c r="C1950" s="376">
        <v>1</v>
      </c>
      <c r="D1950" s="771">
        <v>3.2</v>
      </c>
      <c r="E1950" s="104">
        <v>1.01E-2</v>
      </c>
      <c r="F1950" s="104"/>
      <c r="H1950" s="677">
        <v>1549</v>
      </c>
      <c r="I1950" s="510">
        <f t="shared" si="863"/>
        <v>1846</v>
      </c>
      <c r="J1950" s="53" t="str" cm="1">
        <f t="array" aca="1" ref="J1950" ca="1">INDIRECT("B" &amp; I1950)</f>
        <v>NIVEL 974 M4 7S AM 1549 11-05-2026</v>
      </c>
      <c r="K1950" s="511">
        <f t="shared" ca="1" si="864"/>
        <v>3.2</v>
      </c>
      <c r="L1950" s="508">
        <f t="shared" ca="1" si="865"/>
        <v>1.188E-2</v>
      </c>
      <c r="M1950" s="508">
        <f t="shared" ca="1" si="866"/>
        <v>0</v>
      </c>
      <c r="N1950" s="512">
        <f t="shared" ca="1" si="867"/>
        <v>0</v>
      </c>
      <c r="O1950" s="512">
        <f t="shared" ca="1" si="868"/>
        <v>1.0692E-2</v>
      </c>
      <c r="P1950" s="513">
        <f t="shared" ca="1" si="869"/>
        <v>0</v>
      </c>
      <c r="Q1950" s="514" t="str">
        <f t="shared" ca="1" si="861"/>
        <v>Dump</v>
      </c>
      <c r="R1950" s="515">
        <f t="shared" ca="1" si="862"/>
        <v>0.71111111111111114</v>
      </c>
    </row>
    <row r="1951" spans="2:38">
      <c r="B1951" s="772" t="s">
        <v>2003</v>
      </c>
      <c r="C1951" s="376">
        <v>1</v>
      </c>
      <c r="D1951" s="771">
        <v>3.2</v>
      </c>
      <c r="E1951" s="104">
        <v>1.46E-2</v>
      </c>
      <c r="F1951" s="104"/>
      <c r="H1951" s="677">
        <v>1550</v>
      </c>
      <c r="I1951" s="510">
        <f t="shared" si="863"/>
        <v>1847</v>
      </c>
      <c r="J1951" s="53" t="str" cm="1">
        <f t="array" aca="1" ref="J1951" ca="1">INDIRECT("B" &amp; I1951)</f>
        <v>NIVEL 974 M4 7S AM 1550 11-05-2026</v>
      </c>
      <c r="K1951" s="511">
        <f t="shared" ca="1" si="864"/>
        <v>3.2</v>
      </c>
      <c r="L1951" s="508">
        <f t="shared" ca="1" si="865"/>
        <v>1.6830000000000001E-2</v>
      </c>
      <c r="M1951" s="508">
        <f t="shared" ca="1" si="866"/>
        <v>0</v>
      </c>
      <c r="N1951" s="512">
        <f t="shared" ca="1" si="867"/>
        <v>0</v>
      </c>
      <c r="O1951" s="512">
        <f t="shared" ca="1" si="868"/>
        <v>1.5147000000000001E-2</v>
      </c>
      <c r="P1951" s="513">
        <f t="shared" ca="1" si="869"/>
        <v>0</v>
      </c>
      <c r="Q1951" s="514" t="str">
        <f t="shared" ca="1" si="861"/>
        <v>Dump</v>
      </c>
      <c r="R1951" s="515">
        <f t="shared" ca="1" si="862"/>
        <v>0.71111111111111114</v>
      </c>
    </row>
    <row r="1952" spans="2:38">
      <c r="B1952" s="772" t="s">
        <v>2004</v>
      </c>
      <c r="C1952" s="376">
        <v>1</v>
      </c>
      <c r="D1952" s="771">
        <v>3.2</v>
      </c>
      <c r="E1952" s="104">
        <v>1.7399999999999999E-2</v>
      </c>
      <c r="F1952" s="104"/>
      <c r="H1952" s="677">
        <v>1551</v>
      </c>
      <c r="I1952" s="510">
        <f t="shared" si="863"/>
        <v>1848</v>
      </c>
      <c r="J1952" s="53" t="str" cm="1">
        <f t="array" aca="1" ref="J1952" ca="1">INDIRECT("B" &amp; I1952)</f>
        <v>NIVEL 974 M4 7S AM 1551 11-05-2026</v>
      </c>
      <c r="K1952" s="511">
        <f t="shared" ca="1" si="864"/>
        <v>3.2</v>
      </c>
      <c r="L1952" s="508">
        <f t="shared" ca="1" si="865"/>
        <v>1.6649999999999998E-2</v>
      </c>
      <c r="M1952" s="508">
        <f t="shared" ca="1" si="866"/>
        <v>0</v>
      </c>
      <c r="N1952" s="512">
        <f t="shared" ca="1" si="867"/>
        <v>0</v>
      </c>
      <c r="O1952" s="512">
        <f t="shared" ca="1" si="868"/>
        <v>1.4984999999999998E-2</v>
      </c>
      <c r="P1952" s="513">
        <f t="shared" ca="1" si="869"/>
        <v>0</v>
      </c>
      <c r="Q1952" s="514" t="str">
        <f t="shared" ca="1" si="861"/>
        <v>Dump</v>
      </c>
      <c r="R1952" s="515">
        <f t="shared" ca="1" si="862"/>
        <v>0.71111111111111114</v>
      </c>
    </row>
    <row r="1953" spans="1:38">
      <c r="A1953" s="12" t="s">
        <v>271</v>
      </c>
      <c r="B1953" s="772" t="s">
        <v>2005</v>
      </c>
      <c r="C1953" s="376">
        <v>1</v>
      </c>
      <c r="D1953" s="771">
        <v>3.2</v>
      </c>
      <c r="E1953" s="104">
        <v>5.5999999999999999E-3</v>
      </c>
      <c r="F1953" s="104"/>
      <c r="H1953" s="677">
        <v>1552</v>
      </c>
      <c r="I1953" s="510">
        <f t="shared" si="863"/>
        <v>1849</v>
      </c>
      <c r="J1953" s="53" t="str" cm="1">
        <f t="array" aca="1" ref="J1953" ca="1">INDIRECT("B" &amp; I1953)</f>
        <v>NIVEL 974 M4 7S L31 AM 1552 16-05-2026</v>
      </c>
      <c r="K1953" s="511">
        <f t="shared" ca="1" si="864"/>
        <v>3.2</v>
      </c>
      <c r="L1953" s="508">
        <f t="shared" ca="1" si="865"/>
        <v>6.3E-3</v>
      </c>
      <c r="M1953" s="508">
        <f t="shared" ca="1" si="866"/>
        <v>0</v>
      </c>
      <c r="N1953" s="512">
        <f t="shared" ca="1" si="867"/>
        <v>0</v>
      </c>
      <c r="O1953" s="512">
        <f t="shared" ca="1" si="868"/>
        <v>5.6700000000000006E-3</v>
      </c>
      <c r="P1953" s="513">
        <f t="shared" ca="1" si="869"/>
        <v>0</v>
      </c>
      <c r="Q1953" s="514" t="str">
        <f t="shared" ca="1" si="861"/>
        <v>Dump</v>
      </c>
      <c r="R1953" s="515">
        <f t="shared" ca="1" si="862"/>
        <v>0.71111111111111114</v>
      </c>
    </row>
    <row r="1954" spans="1:38">
      <c r="B1954" s="772" t="s">
        <v>2006</v>
      </c>
      <c r="C1954" s="376">
        <v>1</v>
      </c>
      <c r="D1954" s="771">
        <v>3.2</v>
      </c>
      <c r="E1954" s="104">
        <v>1.3100000000000001E-2</v>
      </c>
      <c r="F1954" s="104"/>
      <c r="H1954" s="677">
        <v>1553</v>
      </c>
      <c r="I1954" s="510">
        <f t="shared" si="863"/>
        <v>1850</v>
      </c>
      <c r="J1954" s="53" t="str" cm="1">
        <f t="array" aca="1" ref="J1954" ca="1">INDIRECT("B" &amp; I1954)</f>
        <v>NIVEL 974 M4 7S L31 AM 1553 16-05-2026</v>
      </c>
      <c r="K1954" s="511">
        <f t="shared" ca="1" si="864"/>
        <v>3.2</v>
      </c>
      <c r="L1954" s="508">
        <f t="shared" ca="1" si="865"/>
        <v>8.7299999999999999E-3</v>
      </c>
      <c r="M1954" s="508">
        <f t="shared" ca="1" si="866"/>
        <v>0</v>
      </c>
      <c r="N1954" s="512">
        <f t="shared" ca="1" si="867"/>
        <v>0</v>
      </c>
      <c r="O1954" s="512">
        <f t="shared" ca="1" si="868"/>
        <v>7.8569999999999994E-3</v>
      </c>
      <c r="P1954" s="513">
        <f t="shared" ca="1" si="869"/>
        <v>0</v>
      </c>
      <c r="Q1954" s="514" t="str">
        <f t="shared" ca="1" si="861"/>
        <v>Dump</v>
      </c>
      <c r="R1954" s="515">
        <f t="shared" ca="1" si="862"/>
        <v>0.71111111111111114</v>
      </c>
    </row>
    <row r="1955" spans="1:38">
      <c r="A1955" s="12" t="s">
        <v>271</v>
      </c>
      <c r="B1955" s="772" t="s">
        <v>2007</v>
      </c>
      <c r="C1955" s="376">
        <v>1</v>
      </c>
      <c r="D1955" s="771">
        <v>3.2</v>
      </c>
      <c r="E1955" s="104">
        <v>8.3000000000000001E-3</v>
      </c>
      <c r="F1955" s="104"/>
      <c r="H1955" s="677">
        <v>1554</v>
      </c>
      <c r="I1955" s="510">
        <f t="shared" si="863"/>
        <v>1851</v>
      </c>
      <c r="J1955" s="53" t="str" cm="1">
        <f t="array" aca="1" ref="J1955" ca="1">INDIRECT("B" &amp; I1955)</f>
        <v>NIVEL 974 M4 7S L31 AM 1554 16-05-2026</v>
      </c>
      <c r="K1955" s="511">
        <f t="shared" ca="1" si="864"/>
        <v>3.2</v>
      </c>
      <c r="L1955" s="508">
        <f t="shared" ca="1" si="865"/>
        <v>7.7400000000000004E-3</v>
      </c>
      <c r="M1955" s="508">
        <f t="shared" ca="1" si="866"/>
        <v>0</v>
      </c>
      <c r="N1955" s="512">
        <f t="shared" ca="1" si="867"/>
        <v>0</v>
      </c>
      <c r="O1955" s="512">
        <f t="shared" ca="1" si="868"/>
        <v>6.9660000000000008E-3</v>
      </c>
      <c r="P1955" s="513">
        <f t="shared" ca="1" si="869"/>
        <v>0</v>
      </c>
      <c r="Q1955" s="514" t="str">
        <f t="shared" ca="1" si="861"/>
        <v>Dump</v>
      </c>
      <c r="R1955" s="515">
        <f t="shared" ca="1" si="862"/>
        <v>0.71111111111111114</v>
      </c>
    </row>
    <row r="1956" spans="1:38">
      <c r="B1956" s="772" t="s">
        <v>2008</v>
      </c>
      <c r="C1956" s="376">
        <v>1</v>
      </c>
      <c r="D1956" s="771">
        <v>3.2</v>
      </c>
      <c r="E1956" s="104">
        <v>1.3299999999999999E-2</v>
      </c>
      <c r="F1956" s="104"/>
      <c r="H1956" s="677">
        <v>1555</v>
      </c>
      <c r="I1956" s="510">
        <f t="shared" si="863"/>
        <v>1852</v>
      </c>
      <c r="J1956" s="53" t="str" cm="1">
        <f t="array" aca="1" ref="J1956" ca="1">INDIRECT("B" &amp; I1956)</f>
        <v>NIVEL 974 M4 7S L31 AM 1555 16-05-2026</v>
      </c>
      <c r="K1956" s="511">
        <f t="shared" ca="1" si="864"/>
        <v>3.2</v>
      </c>
      <c r="L1956" s="508">
        <f t="shared" ca="1" si="865"/>
        <v>9.3600000000000003E-3</v>
      </c>
      <c r="M1956" s="508">
        <f t="shared" ca="1" si="866"/>
        <v>0</v>
      </c>
      <c r="N1956" s="512">
        <f t="shared" ca="1" si="867"/>
        <v>0</v>
      </c>
      <c r="O1956" s="512">
        <f t="shared" ca="1" si="868"/>
        <v>8.4240000000000009E-3</v>
      </c>
      <c r="P1956" s="513">
        <f t="shared" ca="1" si="869"/>
        <v>0</v>
      </c>
      <c r="Q1956" s="514" t="str">
        <f t="shared" ca="1" si="861"/>
        <v>Dump</v>
      </c>
      <c r="R1956" s="515">
        <f t="shared" ca="1" si="862"/>
        <v>0.71111111111111114</v>
      </c>
    </row>
    <row r="1957" spans="1:38">
      <c r="B1957" s="772" t="s">
        <v>2009</v>
      </c>
      <c r="C1957" s="376">
        <v>1</v>
      </c>
      <c r="D1957" s="771">
        <v>3.2</v>
      </c>
      <c r="E1957" s="104">
        <v>1.0500000000000001E-2</v>
      </c>
      <c r="F1957" s="104"/>
      <c r="H1957" s="677">
        <v>1556</v>
      </c>
      <c r="I1957" s="510">
        <f t="shared" si="863"/>
        <v>1853</v>
      </c>
      <c r="J1957" s="53" t="str" cm="1">
        <f t="array" aca="1" ref="J1957" ca="1">INDIRECT("B" &amp; I1957)</f>
        <v>NIVEL 974 M4 7S L31 AM 1556 16-05-2026</v>
      </c>
      <c r="K1957" s="511">
        <f t="shared" ca="1" si="864"/>
        <v>3.2</v>
      </c>
      <c r="L1957" s="508">
        <f t="shared" ca="1" si="865"/>
        <v>9.5399999999999999E-3</v>
      </c>
      <c r="M1957" s="508">
        <f t="shared" ca="1" si="866"/>
        <v>0</v>
      </c>
      <c r="N1957" s="512">
        <f t="shared" ca="1" si="867"/>
        <v>0</v>
      </c>
      <c r="O1957" s="512">
        <f t="shared" ca="1" si="868"/>
        <v>8.5859999999999999E-3</v>
      </c>
      <c r="P1957" s="513">
        <f t="shared" ca="1" si="869"/>
        <v>0</v>
      </c>
      <c r="Q1957" s="514" t="str">
        <f t="shared" ca="1" si="861"/>
        <v>Dump</v>
      </c>
      <c r="R1957" s="515">
        <f t="shared" ca="1" si="862"/>
        <v>0.71111111111111114</v>
      </c>
    </row>
    <row r="1958" spans="1:38">
      <c r="B1958" s="772" t="s">
        <v>2010</v>
      </c>
      <c r="C1958" s="376">
        <v>1</v>
      </c>
      <c r="D1958" s="771">
        <v>3.2</v>
      </c>
      <c r="E1958" s="104">
        <v>1.32E-2</v>
      </c>
      <c r="F1958" s="104"/>
      <c r="H1958" s="677">
        <v>1557</v>
      </c>
      <c r="I1958" s="510">
        <f t="shared" si="863"/>
        <v>1854</v>
      </c>
      <c r="J1958" s="53" t="str" cm="1">
        <f t="array" aca="1" ref="J1958" ca="1">INDIRECT("B" &amp; I1958)</f>
        <v>NIVEL 974 M4 7S L31 AM 1557 16-05-2026</v>
      </c>
      <c r="K1958" s="511">
        <f t="shared" ca="1" si="864"/>
        <v>3.2</v>
      </c>
      <c r="L1958" s="508">
        <f t="shared" ca="1" si="865"/>
        <v>7.5599999999999999E-3</v>
      </c>
      <c r="M1958" s="508">
        <f t="shared" ca="1" si="866"/>
        <v>0</v>
      </c>
      <c r="N1958" s="512">
        <f t="shared" ca="1" si="867"/>
        <v>0</v>
      </c>
      <c r="O1958" s="512">
        <f t="shared" ca="1" si="868"/>
        <v>6.8040000000000002E-3</v>
      </c>
      <c r="P1958" s="513">
        <f t="shared" ca="1" si="869"/>
        <v>0</v>
      </c>
      <c r="Q1958" s="514" t="str">
        <f t="shared" ca="1" si="861"/>
        <v>Dump</v>
      </c>
      <c r="R1958" s="515">
        <f t="shared" ca="1" si="862"/>
        <v>0.71111111111111114</v>
      </c>
    </row>
    <row r="1959" spans="1:38">
      <c r="A1959" s="12" t="s">
        <v>271</v>
      </c>
      <c r="B1959" s="772" t="s">
        <v>2011</v>
      </c>
      <c r="C1959" s="376">
        <v>1</v>
      </c>
      <c r="D1959" s="771">
        <v>3.2</v>
      </c>
      <c r="E1959" s="104">
        <v>8.6E-3</v>
      </c>
      <c r="F1959" s="104"/>
      <c r="H1959" s="386"/>
      <c r="I1959"/>
      <c r="J1959"/>
      <c r="K1959" s="519">
        <f ca="1">SUM(K1939:K1958)</f>
        <v>64.000000000000014</v>
      </c>
      <c r="L1959" s="516">
        <f ca="1">+SUMPRODUCT(L1939:L1958,K1939:K1958)/K1959</f>
        <v>1.2829499999999995E-2</v>
      </c>
      <c r="M1959" s="516">
        <f ca="1">+SUMPRODUCT(M1939:M1958,K1939:K1958)/K1959</f>
        <v>0</v>
      </c>
      <c r="N1959" s="69">
        <f ca="1">+SUMPRODUCT(N1939:N1958,K1939:K1958)/K1959</f>
        <v>0</v>
      </c>
      <c r="O1959" s="552">
        <f ca="1">+SUMPRODUCT(O1939:O1958,K1939:K1958)/K1959</f>
        <v>1.1546550000000001E-2</v>
      </c>
      <c r="P1959" s="69">
        <f ca="1">+SUMPRODUCT(P1939:P1958,K1939:K1958)/K1959</f>
        <v>0</v>
      </c>
      <c r="Q1959"/>
      <c r="R1959"/>
    </row>
    <row r="1960" spans="1:38">
      <c r="B1960" s="772" t="s">
        <v>2012</v>
      </c>
      <c r="C1960" s="376">
        <v>1</v>
      </c>
      <c r="D1960" s="771">
        <v>3.2</v>
      </c>
      <c r="E1960" s="104">
        <v>1.4200000000000001E-2</v>
      </c>
      <c r="F1960" s="104"/>
      <c r="H1960" s="675"/>
      <c r="I1960"/>
      <c r="J1960"/>
      <c r="K1960" s="551" t="s">
        <v>59</v>
      </c>
      <c r="L1960" s="550">
        <f ca="1">+L1959/0.9</f>
        <v>1.4254999999999995E-2</v>
      </c>
      <c r="M1960" s="518">
        <f ca="1">+M1959/0.9</f>
        <v>0</v>
      </c>
      <c r="N1960"/>
      <c r="O1960"/>
      <c r="P1960"/>
      <c r="Q1960"/>
      <c r="R1960"/>
    </row>
    <row r="1961" spans="1:38" ht="15" thickBot="1">
      <c r="B1961" s="772" t="s">
        <v>2013</v>
      </c>
      <c r="C1961" s="376">
        <v>1</v>
      </c>
      <c r="D1961" s="771">
        <v>3.2</v>
      </c>
      <c r="E1961" s="104">
        <v>1.6500000000000001E-2</v>
      </c>
      <c r="F1961" s="104"/>
    </row>
    <row r="1962" spans="1:38" ht="28.8">
      <c r="B1962" s="772" t="s">
        <v>2014</v>
      </c>
      <c r="C1962" s="376">
        <v>1</v>
      </c>
      <c r="D1962" s="771">
        <v>3.2</v>
      </c>
      <c r="E1962" s="104">
        <v>1.29E-2</v>
      </c>
      <c r="F1962" s="104"/>
      <c r="H1962" s="385"/>
      <c r="I1962" s="547" t="s">
        <v>636</v>
      </c>
      <c r="J1962" s="77" t="s">
        <v>63</v>
      </c>
      <c r="K1962" s="507" t="s">
        <v>44</v>
      </c>
      <c r="L1962" s="549" t="s">
        <v>297</v>
      </c>
      <c r="M1962" s="508" t="s">
        <v>292</v>
      </c>
      <c r="N1962" s="545" t="s">
        <v>46</v>
      </c>
      <c r="O1962" s="549" t="s">
        <v>293</v>
      </c>
      <c r="P1962" s="508" t="s">
        <v>294</v>
      </c>
      <c r="Q1962"/>
      <c r="R1962"/>
      <c r="AJ1962" s="95" t="str">
        <f>+I1962</f>
        <v>EN065</v>
      </c>
      <c r="AK1962" s="96" t="s">
        <v>62</v>
      </c>
    </row>
    <row r="1963" spans="1:38" ht="15" thickBot="1">
      <c r="B1963" s="772" t="s">
        <v>2015</v>
      </c>
      <c r="C1963" s="376">
        <v>1</v>
      </c>
      <c r="D1963" s="771">
        <v>3.2</v>
      </c>
      <c r="E1963" s="104">
        <v>1.41E-2</v>
      </c>
      <c r="F1963" s="104"/>
      <c r="H1963" s="677">
        <v>1558</v>
      </c>
      <c r="I1963" s="510">
        <f>IF(H1963="",
   IFERROR(MATCH("**", B:B, 0), ""),
   IFERROR(MATCH("* "&amp;H1963&amp;" *", B:B, 0), "")
)</f>
        <v>1855</v>
      </c>
      <c r="J1963" s="53" t="str" cm="1">
        <f t="array" aca="1" ref="J1963" ca="1">INDIRECT("B" &amp; I1963)</f>
        <v>NIVEL 974 M4 7S L31 AM 1558 16-05-2026</v>
      </c>
      <c r="K1963" s="511">
        <f ca="1">INDEX(D:D, MATCH(J1963, $B:$B, 0))</f>
        <v>3.2</v>
      </c>
      <c r="L1963" s="508">
        <f ca="1">INDEX(E:E, MATCH($J1963, $B:$B, 0))*0.9</f>
        <v>9.3600000000000003E-3</v>
      </c>
      <c r="M1963" s="508">
        <f ca="1">INDEX(F:F, MATCH($J1963, $B:$B, 0))*0.9</f>
        <v>0</v>
      </c>
      <c r="N1963" s="512">
        <f ca="1">INDEX(G:G, MATCH($J$578, $B:$B, 0))</f>
        <v>0</v>
      </c>
      <c r="O1963" s="512">
        <f ca="1">+IF(L1963=0,N1963*0.9,L1963*0.9)</f>
        <v>8.4240000000000009E-3</v>
      </c>
      <c r="P1963" s="513">
        <f ca="1">+M1963*0.9</f>
        <v>0</v>
      </c>
      <c r="Q1963" s="514" t="str">
        <f t="shared" ref="Q1963:Q1972" ca="1" si="870">+IF(L1963=0,"-","Dump")</f>
        <v>Dump</v>
      </c>
      <c r="R1963" s="515">
        <f t="shared" ref="R1963:R1972" ca="1" si="871">+K1963/4.5</f>
        <v>0.71111111111111114</v>
      </c>
      <c r="AJ1963" s="520">
        <f ca="1">+K1973-SUMIF(AE:AE, AJ1962, AA:AA)</f>
        <v>-0.21000000000000441</v>
      </c>
      <c r="AK1963" s="521">
        <f ca="1">O1973</f>
        <v>7.9137000000000027E-3</v>
      </c>
      <c r="AL1963" s="102">
        <f ca="1">COUNTIF(AE:AE, AJ1962)</f>
        <v>1</v>
      </c>
    </row>
    <row r="1964" spans="1:38" ht="15" thickBot="1">
      <c r="B1964" s="772" t="s">
        <v>2016</v>
      </c>
      <c r="C1964" s="376">
        <v>1</v>
      </c>
      <c r="D1964" s="771">
        <v>3.2</v>
      </c>
      <c r="E1964" s="104">
        <v>1.1900000000000001E-2</v>
      </c>
      <c r="F1964" s="104"/>
      <c r="H1964" s="677">
        <v>1559</v>
      </c>
      <c r="I1964" s="510">
        <f t="shared" ref="I1964:I1972" si="872">IF(H1964="",
   IFERROR(MATCH("**", B:B, 0), ""),
   IFERROR(MATCH("* "&amp;H1964&amp;" *", B:B, 0), "")
)</f>
        <v>1856</v>
      </c>
      <c r="J1964" s="53" t="str" cm="1">
        <f t="array" aca="1" ref="J1964" ca="1">INDIRECT("B" &amp; I1964)</f>
        <v>NIVEL 974 M4 7S L31 AM 1559 16-05-2026</v>
      </c>
      <c r="K1964" s="511">
        <f t="shared" ref="K1964:K1972" ca="1" si="873">INDEX(D:D, MATCH(J1964, $B:$B, 0))</f>
        <v>3.2</v>
      </c>
      <c r="L1964" s="508">
        <f t="shared" ref="L1964:L1972" ca="1" si="874">INDEX(E:E, MATCH($J1964, $B:$B, 0))*0.9</f>
        <v>9.810000000000001E-3</v>
      </c>
      <c r="M1964" s="508">
        <f t="shared" ref="M1964:M1972" ca="1" si="875">INDEX(F:F, MATCH($J1964, $B:$B, 0))*0.9</f>
        <v>0</v>
      </c>
      <c r="N1964" s="512">
        <f t="shared" ref="N1964:N1972" ca="1" si="876">INDEX(G:G, MATCH($J$578, $B:$B, 0))</f>
        <v>0</v>
      </c>
      <c r="O1964" s="512">
        <f t="shared" ref="O1964:O1972" ca="1" si="877">+IF(L1964=0,N1964*0.9,L1964*0.9)</f>
        <v>8.8290000000000018E-3</v>
      </c>
      <c r="P1964" s="513">
        <f t="shared" ref="P1964:P1972" ca="1" si="878">+M1964*0.9</f>
        <v>0</v>
      </c>
      <c r="Q1964" s="514" t="str">
        <f t="shared" ca="1" si="870"/>
        <v>Dump</v>
      </c>
      <c r="R1964" s="515">
        <f t="shared" ca="1" si="871"/>
        <v>0.71111111111111114</v>
      </c>
      <c r="AJ1964" s="105" t="s">
        <v>83</v>
      </c>
      <c r="AK1964" s="101"/>
    </row>
    <row r="1965" spans="1:38">
      <c r="B1965" s="772" t="s">
        <v>2017</v>
      </c>
      <c r="C1965" s="376">
        <v>1</v>
      </c>
      <c r="D1965" s="771">
        <v>3.2</v>
      </c>
      <c r="E1965" s="104">
        <v>1.4200000000000001E-2</v>
      </c>
      <c r="F1965" s="104"/>
      <c r="H1965" s="677">
        <v>1560</v>
      </c>
      <c r="I1965" s="510">
        <f t="shared" si="872"/>
        <v>1857</v>
      </c>
      <c r="J1965" s="53" t="str" cm="1">
        <f t="array" aca="1" ref="J1965" ca="1">INDIRECT("B" &amp; I1965)</f>
        <v>NIVEL 974 M4 7S L31 AM 1560 16-05-2026</v>
      </c>
      <c r="K1965" s="511">
        <f t="shared" ca="1" si="873"/>
        <v>3.2</v>
      </c>
      <c r="L1965" s="508">
        <f t="shared" ca="1" si="874"/>
        <v>1.017E-2</v>
      </c>
      <c r="M1965" s="508">
        <f t="shared" ca="1" si="875"/>
        <v>0</v>
      </c>
      <c r="N1965" s="512">
        <f t="shared" ca="1" si="876"/>
        <v>0</v>
      </c>
      <c r="O1965" s="512">
        <f t="shared" ca="1" si="877"/>
        <v>9.1529999999999997E-3</v>
      </c>
      <c r="P1965" s="513">
        <f t="shared" ca="1" si="878"/>
        <v>0</v>
      </c>
      <c r="Q1965" s="514" t="str">
        <f t="shared" ca="1" si="870"/>
        <v>Dump</v>
      </c>
      <c r="R1965" s="515">
        <f t="shared" ca="1" si="871"/>
        <v>0.71111111111111114</v>
      </c>
    </row>
    <row r="1966" spans="1:38">
      <c r="B1966" s="772" t="s">
        <v>2018</v>
      </c>
      <c r="C1966" s="376">
        <v>1</v>
      </c>
      <c r="D1966" s="771">
        <v>3.2</v>
      </c>
      <c r="E1966" s="104">
        <v>1.35E-2</v>
      </c>
      <c r="F1966" s="104"/>
      <c r="H1966" s="677">
        <v>1561</v>
      </c>
      <c r="I1966" s="510">
        <f t="shared" si="872"/>
        <v>1858</v>
      </c>
      <c r="J1966" s="53" t="str" cm="1">
        <f t="array" aca="1" ref="J1966" ca="1">INDIRECT("B" &amp; I1966)</f>
        <v>NIVEL 974 M4 7S L31 AM 1561 16-05-2026</v>
      </c>
      <c r="K1966" s="511">
        <f t="shared" ca="1" si="873"/>
        <v>3.2</v>
      </c>
      <c r="L1966" s="508">
        <f t="shared" ca="1" si="874"/>
        <v>8.8199999999999997E-3</v>
      </c>
      <c r="M1966" s="508">
        <f t="shared" ca="1" si="875"/>
        <v>0</v>
      </c>
      <c r="N1966" s="512">
        <f t="shared" ca="1" si="876"/>
        <v>0</v>
      </c>
      <c r="O1966" s="512">
        <f t="shared" ca="1" si="877"/>
        <v>7.9380000000000006E-3</v>
      </c>
      <c r="P1966" s="513">
        <f t="shared" ca="1" si="878"/>
        <v>0</v>
      </c>
      <c r="Q1966" s="514" t="str">
        <f t="shared" ca="1" si="870"/>
        <v>Dump</v>
      </c>
      <c r="R1966" s="515">
        <f t="shared" ca="1" si="871"/>
        <v>0.71111111111111114</v>
      </c>
    </row>
    <row r="1967" spans="1:38">
      <c r="B1967" s="772" t="s">
        <v>2019</v>
      </c>
      <c r="C1967" s="376">
        <v>1</v>
      </c>
      <c r="D1967" s="771">
        <v>3.2</v>
      </c>
      <c r="E1967" s="104">
        <v>1.2E-2</v>
      </c>
      <c r="F1967" s="104"/>
      <c r="H1967" s="677">
        <v>1562</v>
      </c>
      <c r="I1967" s="510">
        <f t="shared" si="872"/>
        <v>1859</v>
      </c>
      <c r="J1967" s="53" t="str" cm="1">
        <f t="array" aca="1" ref="J1967" ca="1">INDIRECT("B" &amp; I1967)</f>
        <v>NIVEL 974 M4 7S L31 AM 1562 16-05-2026</v>
      </c>
      <c r="K1967" s="511">
        <f t="shared" ca="1" si="873"/>
        <v>3.2</v>
      </c>
      <c r="L1967" s="508">
        <f t="shared" ca="1" si="874"/>
        <v>8.0099999999999998E-3</v>
      </c>
      <c r="M1967" s="508">
        <f t="shared" ca="1" si="875"/>
        <v>0</v>
      </c>
      <c r="N1967" s="512">
        <f t="shared" ca="1" si="876"/>
        <v>0</v>
      </c>
      <c r="O1967" s="512">
        <f t="shared" ca="1" si="877"/>
        <v>7.2090000000000001E-3</v>
      </c>
      <c r="P1967" s="513">
        <f t="shared" ca="1" si="878"/>
        <v>0</v>
      </c>
      <c r="Q1967" s="514" t="str">
        <f t="shared" ca="1" si="870"/>
        <v>Dump</v>
      </c>
      <c r="R1967" s="515">
        <f t="shared" ca="1" si="871"/>
        <v>0.71111111111111114</v>
      </c>
    </row>
    <row r="1968" spans="1:38">
      <c r="B1968" s="772" t="s">
        <v>2020</v>
      </c>
      <c r="C1968" s="376">
        <v>1</v>
      </c>
      <c r="D1968" s="771">
        <v>3.2</v>
      </c>
      <c r="E1968" s="104">
        <v>1.09E-2</v>
      </c>
      <c r="F1968" s="104"/>
      <c r="H1968" s="677">
        <v>1563</v>
      </c>
      <c r="I1968" s="510">
        <f t="shared" si="872"/>
        <v>1860</v>
      </c>
      <c r="J1968" s="53" t="str" cm="1">
        <f t="array" aca="1" ref="J1968" ca="1">INDIRECT("B" &amp; I1968)</f>
        <v>NIVEL 974 M4 7S L31 AM 1563 16-05-2026</v>
      </c>
      <c r="K1968" s="511">
        <f t="shared" ca="1" si="873"/>
        <v>3.2</v>
      </c>
      <c r="L1968" s="508">
        <f t="shared" ca="1" si="874"/>
        <v>9.2700000000000005E-3</v>
      </c>
      <c r="M1968" s="508">
        <f t="shared" ca="1" si="875"/>
        <v>0</v>
      </c>
      <c r="N1968" s="512">
        <f t="shared" ca="1" si="876"/>
        <v>0</v>
      </c>
      <c r="O1968" s="512">
        <f t="shared" ca="1" si="877"/>
        <v>8.3430000000000015E-3</v>
      </c>
      <c r="P1968" s="513">
        <f t="shared" ca="1" si="878"/>
        <v>0</v>
      </c>
      <c r="Q1968" s="514" t="str">
        <f t="shared" ca="1" si="870"/>
        <v>Dump</v>
      </c>
      <c r="R1968" s="515">
        <f t="shared" ca="1" si="871"/>
        <v>0.71111111111111114</v>
      </c>
    </row>
    <row r="1969" spans="2:38">
      <c r="B1969" s="772" t="s">
        <v>2021</v>
      </c>
      <c r="C1969" s="376">
        <v>1</v>
      </c>
      <c r="D1969" s="771">
        <v>3.2</v>
      </c>
      <c r="E1969" s="104">
        <v>1.34E-2</v>
      </c>
      <c r="F1969" s="104"/>
      <c r="H1969" s="677">
        <v>1564</v>
      </c>
      <c r="I1969" s="510">
        <f t="shared" si="872"/>
        <v>1861</v>
      </c>
      <c r="J1969" s="53" t="str" cm="1">
        <f t="array" aca="1" ref="J1969" ca="1">INDIRECT("B" &amp; I1969)</f>
        <v>NIVEL 974 M4 7S L31 AM 1564 16-05-2026</v>
      </c>
      <c r="K1969" s="511">
        <f t="shared" ca="1" si="873"/>
        <v>3.2</v>
      </c>
      <c r="L1969" s="508">
        <f t="shared" ca="1" si="874"/>
        <v>9.3600000000000003E-3</v>
      </c>
      <c r="M1969" s="508">
        <f t="shared" ca="1" si="875"/>
        <v>0</v>
      </c>
      <c r="N1969" s="512">
        <f t="shared" ca="1" si="876"/>
        <v>0</v>
      </c>
      <c r="O1969" s="512">
        <f t="shared" ca="1" si="877"/>
        <v>8.4240000000000009E-3</v>
      </c>
      <c r="P1969" s="513">
        <f t="shared" ca="1" si="878"/>
        <v>0</v>
      </c>
      <c r="Q1969" s="514" t="str">
        <f t="shared" ca="1" si="870"/>
        <v>Dump</v>
      </c>
      <c r="R1969" s="515">
        <f t="shared" ca="1" si="871"/>
        <v>0.71111111111111114</v>
      </c>
    </row>
    <row r="1970" spans="2:38">
      <c r="B1970" s="772" t="s">
        <v>2022</v>
      </c>
      <c r="C1970" s="376">
        <v>1</v>
      </c>
      <c r="D1970" s="771">
        <v>3.2</v>
      </c>
      <c r="E1970" s="104">
        <v>9.7000000000000003E-3</v>
      </c>
      <c r="F1970" s="104"/>
      <c r="H1970" s="677">
        <v>1565</v>
      </c>
      <c r="I1970" s="510">
        <f t="shared" si="872"/>
        <v>1862</v>
      </c>
      <c r="J1970" s="53" t="str" cm="1">
        <f t="array" aca="1" ref="J1970" ca="1">INDIRECT("B" &amp; I1970)</f>
        <v>NIVEL 974 M4 7S L31 AM 1565 16-05-2026</v>
      </c>
      <c r="K1970" s="511">
        <f t="shared" ca="1" si="873"/>
        <v>3.2</v>
      </c>
      <c r="L1970" s="508">
        <f t="shared" ca="1" si="874"/>
        <v>6.8399999999999997E-3</v>
      </c>
      <c r="M1970" s="508">
        <f t="shared" ca="1" si="875"/>
        <v>0</v>
      </c>
      <c r="N1970" s="512">
        <f t="shared" ca="1" si="876"/>
        <v>0</v>
      </c>
      <c r="O1970" s="512">
        <f t="shared" ca="1" si="877"/>
        <v>6.156E-3</v>
      </c>
      <c r="P1970" s="513">
        <f t="shared" ca="1" si="878"/>
        <v>0</v>
      </c>
      <c r="Q1970" s="514" t="str">
        <f t="shared" ca="1" si="870"/>
        <v>Dump</v>
      </c>
      <c r="R1970" s="515">
        <f t="shared" ca="1" si="871"/>
        <v>0.71111111111111114</v>
      </c>
    </row>
    <row r="1971" spans="2:38">
      <c r="B1971" s="772" t="s">
        <v>2023</v>
      </c>
      <c r="C1971" s="376">
        <v>1</v>
      </c>
      <c r="D1971" s="771">
        <v>3.2</v>
      </c>
      <c r="E1971" s="104">
        <v>1.3299999999999999E-2</v>
      </c>
      <c r="F1971" s="104"/>
      <c r="H1971" s="677">
        <v>1566</v>
      </c>
      <c r="I1971" s="510">
        <f t="shared" si="872"/>
        <v>1863</v>
      </c>
      <c r="J1971" s="53" t="str" cm="1">
        <f t="array" aca="1" ref="J1971" ca="1">INDIRECT("B" &amp; I1971)</f>
        <v>NIVEL 974 M4 7S L31 AM 1566 16-05-2026</v>
      </c>
      <c r="K1971" s="511">
        <f t="shared" ca="1" si="873"/>
        <v>3.2</v>
      </c>
      <c r="L1971" s="508">
        <f t="shared" ca="1" si="874"/>
        <v>8.6400000000000001E-3</v>
      </c>
      <c r="M1971" s="508">
        <f t="shared" ca="1" si="875"/>
        <v>0</v>
      </c>
      <c r="N1971" s="512">
        <f t="shared" ca="1" si="876"/>
        <v>0</v>
      </c>
      <c r="O1971" s="512">
        <f t="shared" ca="1" si="877"/>
        <v>7.7759999999999999E-3</v>
      </c>
      <c r="P1971" s="513">
        <f t="shared" ca="1" si="878"/>
        <v>0</v>
      </c>
      <c r="Q1971" s="514" t="str">
        <f t="shared" ca="1" si="870"/>
        <v>Dump</v>
      </c>
      <c r="R1971" s="515">
        <f t="shared" ca="1" si="871"/>
        <v>0.71111111111111114</v>
      </c>
    </row>
    <row r="1972" spans="2:38">
      <c r="B1972" s="772" t="s">
        <v>2024</v>
      </c>
      <c r="C1972" s="376">
        <v>1</v>
      </c>
      <c r="D1972" s="771">
        <v>3.2</v>
      </c>
      <c r="E1972" s="104">
        <v>1.77E-2</v>
      </c>
      <c r="F1972" s="104"/>
      <c r="H1972" s="677">
        <v>1567</v>
      </c>
      <c r="I1972" s="510">
        <f t="shared" si="872"/>
        <v>1864</v>
      </c>
      <c r="J1972" s="53" t="str" cm="1">
        <f t="array" aca="1" ref="J1972" ca="1">INDIRECT("B" &amp; I1972)</f>
        <v>NIVEL 974 M4 7S L31 AM 1567 16-05-2026</v>
      </c>
      <c r="K1972" s="511">
        <f t="shared" ca="1" si="873"/>
        <v>3.2</v>
      </c>
      <c r="L1972" s="508">
        <f t="shared" ca="1" si="874"/>
        <v>7.6500000000000005E-3</v>
      </c>
      <c r="M1972" s="508">
        <f t="shared" ca="1" si="875"/>
        <v>0</v>
      </c>
      <c r="N1972" s="512">
        <f t="shared" ca="1" si="876"/>
        <v>0</v>
      </c>
      <c r="O1972" s="512">
        <f t="shared" ca="1" si="877"/>
        <v>6.8850000000000005E-3</v>
      </c>
      <c r="P1972" s="513">
        <f t="shared" ca="1" si="878"/>
        <v>0</v>
      </c>
      <c r="Q1972" s="514" t="str">
        <f t="shared" ca="1" si="870"/>
        <v>Dump</v>
      </c>
      <c r="R1972" s="515">
        <f t="shared" ca="1" si="871"/>
        <v>0.71111111111111114</v>
      </c>
    </row>
    <row r="1973" spans="2:38">
      <c r="B1973" s="772" t="s">
        <v>2025</v>
      </c>
      <c r="C1973" s="376">
        <v>1</v>
      </c>
      <c r="D1973" s="771">
        <v>3.2</v>
      </c>
      <c r="E1973" s="104">
        <v>1.4E-2</v>
      </c>
      <c r="F1973" s="104"/>
      <c r="H1973" s="386"/>
      <c r="I1973"/>
      <c r="J1973"/>
      <c r="K1973" s="519">
        <f ca="1">SUM(K1963:K1972)</f>
        <v>31.999999999999996</v>
      </c>
      <c r="L1973" s="516">
        <f ca="1">+SUMPRODUCT(L1963:L1972,K1963:K1972)/K1973</f>
        <v>8.7930000000000022E-3</v>
      </c>
      <c r="M1973" s="516">
        <f ca="1">+SUMPRODUCT(M1963:M1972,K1963:K1972)/K1973</f>
        <v>0</v>
      </c>
      <c r="N1973" s="69">
        <f ca="1">+SUMPRODUCT(N1963:N1972,K1963:K1972)/K1973</f>
        <v>0</v>
      </c>
      <c r="O1973" s="552">
        <f ca="1">+SUMPRODUCT(O1963:O1972,K1963:K1972)/K1973</f>
        <v>7.9137000000000027E-3</v>
      </c>
      <c r="P1973" s="69">
        <f ca="1">+SUMPRODUCT(P1963:P1972,K1963:K1972)/K1973</f>
        <v>0</v>
      </c>
      <c r="Q1973"/>
      <c r="R1973"/>
    </row>
    <row r="1974" spans="2:38">
      <c r="B1974" s="772" t="s">
        <v>2026</v>
      </c>
      <c r="C1974" s="376">
        <v>1</v>
      </c>
      <c r="D1974" s="771">
        <v>3.2</v>
      </c>
      <c r="E1974" s="104">
        <v>1.5800000000000002E-2</v>
      </c>
      <c r="F1974" s="104"/>
      <c r="H1974" s="675"/>
      <c r="I1974"/>
      <c r="J1974"/>
      <c r="K1974" s="551" t="s">
        <v>59</v>
      </c>
      <c r="L1974" s="550">
        <f ca="1">+L1973/0.9</f>
        <v>9.7700000000000026E-3</v>
      </c>
      <c r="M1974" s="518">
        <f ca="1">+M1973/0.9</f>
        <v>0</v>
      </c>
      <c r="N1974"/>
      <c r="O1974"/>
      <c r="P1974"/>
      <c r="Q1974"/>
      <c r="R1974"/>
    </row>
    <row r="1975" spans="2:38" ht="15" thickBot="1">
      <c r="B1975" s="772" t="s">
        <v>2027</v>
      </c>
      <c r="C1975" s="376">
        <v>1</v>
      </c>
      <c r="D1975" s="771">
        <v>3.2</v>
      </c>
      <c r="E1975" s="104">
        <v>1.37E-2</v>
      </c>
      <c r="F1975" s="104"/>
    </row>
    <row r="1976" spans="2:38" ht="28.8">
      <c r="B1976" s="772" t="s">
        <v>2028</v>
      </c>
      <c r="C1976" s="376">
        <v>1</v>
      </c>
      <c r="D1976" s="771">
        <v>3.2</v>
      </c>
      <c r="E1976" s="104">
        <v>1.4200000000000001E-2</v>
      </c>
      <c r="F1976" s="104"/>
      <c r="H1976" s="385"/>
      <c r="I1976" s="547" t="s">
        <v>637</v>
      </c>
      <c r="J1976" s="77" t="s">
        <v>63</v>
      </c>
      <c r="K1976" s="507" t="s">
        <v>44</v>
      </c>
      <c r="L1976" s="549" t="s">
        <v>297</v>
      </c>
      <c r="M1976" s="508" t="s">
        <v>292</v>
      </c>
      <c r="N1976" s="545" t="s">
        <v>46</v>
      </c>
      <c r="O1976" s="549" t="s">
        <v>293</v>
      </c>
      <c r="P1976" s="508" t="s">
        <v>294</v>
      </c>
      <c r="Q1976"/>
      <c r="R1976"/>
      <c r="AJ1976" s="95" t="str">
        <f>+I1976</f>
        <v>EN066</v>
      </c>
      <c r="AK1976" s="96" t="s">
        <v>62</v>
      </c>
    </row>
    <row r="1977" spans="2:38" ht="15" thickBot="1">
      <c r="B1977" s="772" t="s">
        <v>2029</v>
      </c>
      <c r="C1977" s="376">
        <v>1</v>
      </c>
      <c r="D1977" s="771">
        <v>3.2</v>
      </c>
      <c r="E1977" s="104">
        <v>1.1900000000000001E-2</v>
      </c>
      <c r="F1977" s="104"/>
      <c r="H1977" s="677">
        <v>1568</v>
      </c>
      <c r="I1977" s="510">
        <f>IF(H1977="",
   IFERROR(MATCH("**", B:B, 0), ""),
   IFERROR(MATCH("* "&amp;H1977&amp;" *", B:B, 0), "")
)</f>
        <v>1865</v>
      </c>
      <c r="J1977" s="53" t="str" cm="1">
        <f t="array" aca="1" ref="J1977" ca="1">INDIRECT("B" &amp; I1977)</f>
        <v>NIVEL 974 M4 7S AM 1568 16-05-2026</v>
      </c>
      <c r="K1977" s="511">
        <f ca="1">INDEX(D:D, MATCH(J1977, $B:$B, 0))</f>
        <v>3.2</v>
      </c>
      <c r="L1977" s="508">
        <f ca="1">INDEX(E:E, MATCH($J1977, $B:$B, 0))*0.9</f>
        <v>1.1610000000000001E-2</v>
      </c>
      <c r="M1977" s="508">
        <f ca="1">INDEX(F:F, MATCH($J1977, $B:$B, 0))*0.9</f>
        <v>0</v>
      </c>
      <c r="N1977" s="512">
        <f ca="1">INDEX(G:G, MATCH($J$578, $B:$B, 0))</f>
        <v>0</v>
      </c>
      <c r="O1977" s="512">
        <f ca="1">+IF(L1977=0,N1977*0.9,L1977*0.9)</f>
        <v>1.0449E-2</v>
      </c>
      <c r="P1977" s="513">
        <f ca="1">+M1977*0.9</f>
        <v>0</v>
      </c>
      <c r="Q1977" s="514" t="str">
        <f t="shared" ref="Q1977:Q1985" ca="1" si="879">+IF(L1977=0,"-","Dump")</f>
        <v>Dump</v>
      </c>
      <c r="R1977" s="515">
        <f t="shared" ref="R1977:R1985" ca="1" si="880">+K1977/4.5</f>
        <v>0.71111111111111114</v>
      </c>
      <c r="AJ1977" s="520">
        <f ca="1">+K1987-SUMIF(AE:AE, AJ1976, AA:AA)</f>
        <v>-2.0300000000000011</v>
      </c>
      <c r="AK1977" s="521">
        <f ca="1">O1987</f>
        <v>1.1934E-2</v>
      </c>
      <c r="AL1977" s="102">
        <f ca="1">COUNTIF(AE:AE, AJ1976)</f>
        <v>1</v>
      </c>
    </row>
    <row r="1978" spans="2:38" ht="15" thickBot="1">
      <c r="B1978" s="772" t="s">
        <v>2030</v>
      </c>
      <c r="C1978" s="376">
        <v>1</v>
      </c>
      <c r="D1978" s="771">
        <v>3.2</v>
      </c>
      <c r="E1978" s="104">
        <v>1.3299999999999999E-2</v>
      </c>
      <c r="F1978" s="104"/>
      <c r="H1978" s="677">
        <v>1569</v>
      </c>
      <c r="I1978" s="510">
        <f t="shared" ref="I1978:I1985" si="881">IF(H1978="",
   IFERROR(MATCH("**", B:B, 0), ""),
   IFERROR(MATCH("* "&amp;H1978&amp;" *", B:B, 0), "")
)</f>
        <v>1866</v>
      </c>
      <c r="J1978" s="53" t="str" cm="1">
        <f t="array" aca="1" ref="J1978" ca="1">INDIRECT("B" &amp; I1978)</f>
        <v>NIVEL 974 M4 7S AM 1569 16-05-2026</v>
      </c>
      <c r="K1978" s="511">
        <f t="shared" ref="K1978:K1985" ca="1" si="882">INDEX(D:D, MATCH(J1978, $B:$B, 0))</f>
        <v>3.2</v>
      </c>
      <c r="L1978" s="508">
        <f t="shared" ref="L1978:L1985" ca="1" si="883">INDEX(E:E, MATCH($J1978, $B:$B, 0))*0.9</f>
        <v>1.3590000000000001E-2</v>
      </c>
      <c r="M1978" s="508">
        <f t="shared" ref="M1978:M1985" ca="1" si="884">INDEX(F:F, MATCH($J1978, $B:$B, 0))*0.9</f>
        <v>0</v>
      </c>
      <c r="N1978" s="512">
        <f t="shared" ref="N1978:N1985" ca="1" si="885">INDEX(G:G, MATCH($J$578, $B:$B, 0))</f>
        <v>0</v>
      </c>
      <c r="O1978" s="512">
        <f t="shared" ref="O1978:O1985" ca="1" si="886">+IF(L1978=0,N1978*0.9,L1978*0.9)</f>
        <v>1.2231000000000002E-2</v>
      </c>
      <c r="P1978" s="513">
        <f t="shared" ref="P1978:P1985" ca="1" si="887">+M1978*0.9</f>
        <v>0</v>
      </c>
      <c r="Q1978" s="514" t="str">
        <f t="shared" ca="1" si="879"/>
        <v>Dump</v>
      </c>
      <c r="R1978" s="515">
        <f t="shared" ca="1" si="880"/>
        <v>0.71111111111111114</v>
      </c>
      <c r="AJ1978" s="105" t="s">
        <v>83</v>
      </c>
      <c r="AK1978" s="101"/>
    </row>
    <row r="1979" spans="2:38">
      <c r="B1979" s="772" t="s">
        <v>2031</v>
      </c>
      <c r="C1979" s="376">
        <v>1</v>
      </c>
      <c r="D1979" s="771">
        <v>3.2</v>
      </c>
      <c r="E1979" s="104">
        <v>1.29E-2</v>
      </c>
      <c r="F1979" s="104"/>
      <c r="H1979" s="677">
        <v>1570</v>
      </c>
      <c r="I1979" s="510">
        <f t="shared" si="881"/>
        <v>1867</v>
      </c>
      <c r="J1979" s="53" t="str" cm="1">
        <f t="array" aca="1" ref="J1979" ca="1">INDIRECT("B" &amp; I1979)</f>
        <v>NIVEL 974 M4 7S AM 1570 16-05-2026</v>
      </c>
      <c r="K1979" s="511">
        <f t="shared" ca="1" si="882"/>
        <v>3.2</v>
      </c>
      <c r="L1979" s="508">
        <f t="shared" ca="1" si="883"/>
        <v>9.5399999999999999E-3</v>
      </c>
      <c r="M1979" s="508">
        <f t="shared" ca="1" si="884"/>
        <v>0</v>
      </c>
      <c r="N1979" s="512">
        <f t="shared" ca="1" si="885"/>
        <v>0</v>
      </c>
      <c r="O1979" s="512">
        <f t="shared" ca="1" si="886"/>
        <v>8.5859999999999999E-3</v>
      </c>
      <c r="P1979" s="513">
        <f t="shared" ca="1" si="887"/>
        <v>0</v>
      </c>
      <c r="Q1979" s="514" t="str">
        <f t="shared" ca="1" si="879"/>
        <v>Dump</v>
      </c>
      <c r="R1979" s="515">
        <f t="shared" ca="1" si="880"/>
        <v>0.71111111111111114</v>
      </c>
    </row>
    <row r="1980" spans="2:38">
      <c r="B1980" s="772" t="s">
        <v>2032</v>
      </c>
      <c r="C1980" s="376">
        <v>1</v>
      </c>
      <c r="D1980" s="771">
        <v>3.2</v>
      </c>
      <c r="E1980" s="104">
        <v>1.15E-2</v>
      </c>
      <c r="F1980" s="104"/>
      <c r="H1980" s="677">
        <v>1571</v>
      </c>
      <c r="I1980" s="510">
        <f t="shared" si="881"/>
        <v>1868</v>
      </c>
      <c r="J1980" s="53" t="str" cm="1">
        <f t="array" aca="1" ref="J1980" ca="1">INDIRECT("B" &amp; I1980)</f>
        <v>NIVEL 974 M4 7S AM 1571 16-05-2026</v>
      </c>
      <c r="K1980" s="511">
        <f t="shared" ca="1" si="882"/>
        <v>3.2</v>
      </c>
      <c r="L1980" s="508">
        <f t="shared" ca="1" si="883"/>
        <v>1.3050000000000001E-2</v>
      </c>
      <c r="M1980" s="508">
        <f t="shared" ca="1" si="884"/>
        <v>0</v>
      </c>
      <c r="N1980" s="512">
        <f t="shared" ca="1" si="885"/>
        <v>0</v>
      </c>
      <c r="O1980" s="512">
        <f t="shared" ca="1" si="886"/>
        <v>1.1745E-2</v>
      </c>
      <c r="P1980" s="513">
        <f t="shared" ca="1" si="887"/>
        <v>0</v>
      </c>
      <c r="Q1980" s="514" t="str">
        <f t="shared" ca="1" si="879"/>
        <v>Dump</v>
      </c>
      <c r="R1980" s="515">
        <f t="shared" ca="1" si="880"/>
        <v>0.71111111111111114</v>
      </c>
    </row>
    <row r="1981" spans="2:38">
      <c r="B1981" s="772" t="s">
        <v>2033</v>
      </c>
      <c r="C1981" s="376">
        <v>1</v>
      </c>
      <c r="D1981" s="771">
        <v>3.2</v>
      </c>
      <c r="E1981" s="104">
        <v>1.2999999999999999E-2</v>
      </c>
      <c r="F1981" s="104"/>
      <c r="H1981" s="677">
        <v>1572</v>
      </c>
      <c r="I1981" s="510">
        <f t="shared" si="881"/>
        <v>1869</v>
      </c>
      <c r="J1981" s="53" t="str" cm="1">
        <f t="array" aca="1" ref="J1981" ca="1">INDIRECT("B" &amp; I1981)</f>
        <v>NIVEL 974 M4 7S AM 1572 16-05-2026</v>
      </c>
      <c r="K1981" s="511">
        <f t="shared" ca="1" si="882"/>
        <v>3.2</v>
      </c>
      <c r="L1981" s="508">
        <f t="shared" ca="1" si="883"/>
        <v>1.1340000000000001E-2</v>
      </c>
      <c r="M1981" s="508">
        <f t="shared" ca="1" si="884"/>
        <v>0</v>
      </c>
      <c r="N1981" s="512">
        <f t="shared" ca="1" si="885"/>
        <v>0</v>
      </c>
      <c r="O1981" s="512">
        <f t="shared" ca="1" si="886"/>
        <v>1.0206000000000002E-2</v>
      </c>
      <c r="P1981" s="513">
        <f t="shared" ca="1" si="887"/>
        <v>0</v>
      </c>
      <c r="Q1981" s="514" t="str">
        <f t="shared" ca="1" si="879"/>
        <v>Dump</v>
      </c>
      <c r="R1981" s="515">
        <f t="shared" ca="1" si="880"/>
        <v>0.71111111111111114</v>
      </c>
    </row>
    <row r="1982" spans="2:38">
      <c r="B1982" s="772" t="s">
        <v>2034</v>
      </c>
      <c r="C1982" s="376">
        <v>1</v>
      </c>
      <c r="D1982" s="771">
        <v>3.2</v>
      </c>
      <c r="E1982" s="104">
        <v>1.78E-2</v>
      </c>
      <c r="F1982" s="104"/>
      <c r="H1982" s="677">
        <v>1573</v>
      </c>
      <c r="I1982" s="510">
        <f t="shared" si="881"/>
        <v>1870</v>
      </c>
      <c r="J1982" s="53" t="str" cm="1">
        <f t="array" aca="1" ref="J1982" ca="1">INDIRECT("B" &amp; I1982)</f>
        <v>NIVEL 974 M4 7S AM 1573 16-05-2026</v>
      </c>
      <c r="K1982" s="511">
        <f t="shared" ca="1" si="882"/>
        <v>3.2</v>
      </c>
      <c r="L1982" s="508">
        <f t="shared" ca="1" si="883"/>
        <v>1.107E-2</v>
      </c>
      <c r="M1982" s="508">
        <f t="shared" ca="1" si="884"/>
        <v>0</v>
      </c>
      <c r="N1982" s="512">
        <f t="shared" ca="1" si="885"/>
        <v>0</v>
      </c>
      <c r="O1982" s="512">
        <f t="shared" ca="1" si="886"/>
        <v>9.9629999999999996E-3</v>
      </c>
      <c r="P1982" s="513">
        <f t="shared" ca="1" si="887"/>
        <v>0</v>
      </c>
      <c r="Q1982" s="514" t="str">
        <f t="shared" ca="1" si="879"/>
        <v>Dump</v>
      </c>
      <c r="R1982" s="515">
        <f t="shared" ca="1" si="880"/>
        <v>0.71111111111111114</v>
      </c>
    </row>
    <row r="1983" spans="2:38">
      <c r="B1983" s="772" t="s">
        <v>2035</v>
      </c>
      <c r="C1983" s="376">
        <v>1</v>
      </c>
      <c r="D1983" s="771">
        <v>3.2</v>
      </c>
      <c r="E1983" s="104">
        <v>1.12E-2</v>
      </c>
      <c r="F1983" s="104"/>
      <c r="H1983" s="677">
        <v>1574</v>
      </c>
      <c r="I1983" s="510">
        <f t="shared" si="881"/>
        <v>1871</v>
      </c>
      <c r="J1983" s="53" t="str" cm="1">
        <f t="array" aca="1" ref="J1983" ca="1">INDIRECT("B" &amp; I1983)</f>
        <v>NIVEL 974 M4 7S AM 1574 16-05-2026</v>
      </c>
      <c r="K1983" s="511">
        <f t="shared" ca="1" si="882"/>
        <v>3.2</v>
      </c>
      <c r="L1983" s="508">
        <f t="shared" ca="1" si="883"/>
        <v>1.3860000000000001E-2</v>
      </c>
      <c r="M1983" s="508">
        <f t="shared" ca="1" si="884"/>
        <v>0</v>
      </c>
      <c r="N1983" s="512">
        <f t="shared" ca="1" si="885"/>
        <v>0</v>
      </c>
      <c r="O1983" s="512">
        <f t="shared" ca="1" si="886"/>
        <v>1.2474000000000001E-2</v>
      </c>
      <c r="P1983" s="513">
        <f t="shared" ca="1" si="887"/>
        <v>0</v>
      </c>
      <c r="Q1983" s="514" t="str">
        <f t="shared" ca="1" si="879"/>
        <v>Dump</v>
      </c>
      <c r="R1983" s="515">
        <f t="shared" ca="1" si="880"/>
        <v>0.71111111111111114</v>
      </c>
    </row>
    <row r="1984" spans="2:38">
      <c r="B1984" s="772" t="s">
        <v>2036</v>
      </c>
      <c r="C1984" s="376">
        <v>1</v>
      </c>
      <c r="D1984" s="771">
        <v>3.2</v>
      </c>
      <c r="E1984" s="104">
        <v>1.17E-2</v>
      </c>
      <c r="F1984" s="104"/>
      <c r="H1984" s="677">
        <v>1575</v>
      </c>
      <c r="I1984" s="510">
        <f t="shared" si="881"/>
        <v>1872</v>
      </c>
      <c r="J1984" s="53" t="str" cm="1">
        <f t="array" aca="1" ref="J1984" ca="1">INDIRECT("B" &amp; I1984)</f>
        <v>NIVEL 974 M4 7S AM 1575 16-05-2026</v>
      </c>
      <c r="K1984" s="511">
        <f t="shared" ca="1" si="882"/>
        <v>3.2</v>
      </c>
      <c r="L1984" s="508">
        <f t="shared" ca="1" si="883"/>
        <v>1.269E-2</v>
      </c>
      <c r="M1984" s="508">
        <f t="shared" ca="1" si="884"/>
        <v>0</v>
      </c>
      <c r="N1984" s="512">
        <f t="shared" ca="1" si="885"/>
        <v>0</v>
      </c>
      <c r="O1984" s="512">
        <f t="shared" ca="1" si="886"/>
        <v>1.1421000000000001E-2</v>
      </c>
      <c r="P1984" s="513">
        <f t="shared" ca="1" si="887"/>
        <v>0</v>
      </c>
      <c r="Q1984" s="514" t="str">
        <f t="shared" ca="1" si="879"/>
        <v>Dump</v>
      </c>
      <c r="R1984" s="515">
        <f t="shared" ca="1" si="880"/>
        <v>0.71111111111111114</v>
      </c>
    </row>
    <row r="1985" spans="2:38">
      <c r="B1985" s="772" t="s">
        <v>2037</v>
      </c>
      <c r="C1985" s="376">
        <v>1</v>
      </c>
      <c r="D1985" s="771">
        <v>3.2</v>
      </c>
      <c r="E1985" s="104">
        <v>1.0699999999999999E-2</v>
      </c>
      <c r="F1985" s="104"/>
      <c r="H1985" s="677">
        <v>1576</v>
      </c>
      <c r="I1985" s="510">
        <f t="shared" si="881"/>
        <v>1873</v>
      </c>
      <c r="J1985" s="53" t="str" cm="1">
        <f t="array" aca="1" ref="J1985" ca="1">INDIRECT("B" &amp; I1985)</f>
        <v>NIVEL 974 M4 7S AM 1576 16-05-2026</v>
      </c>
      <c r="K1985" s="511">
        <f t="shared" ca="1" si="882"/>
        <v>3.2</v>
      </c>
      <c r="L1985" s="508">
        <f t="shared" ca="1" si="883"/>
        <v>2.2590000000000002E-2</v>
      </c>
      <c r="M1985" s="508">
        <f t="shared" ca="1" si="884"/>
        <v>0</v>
      </c>
      <c r="N1985" s="512">
        <f t="shared" ca="1" si="885"/>
        <v>0</v>
      </c>
      <c r="O1985" s="512">
        <f t="shared" ca="1" si="886"/>
        <v>2.0331000000000002E-2</v>
      </c>
      <c r="P1985" s="513">
        <f t="shared" ca="1" si="887"/>
        <v>0</v>
      </c>
      <c r="Q1985" s="514" t="str">
        <f t="shared" ca="1" si="879"/>
        <v>Dump</v>
      </c>
      <c r="R1985" s="515">
        <f t="shared" ca="1" si="880"/>
        <v>0.71111111111111114</v>
      </c>
    </row>
    <row r="1986" spans="2:38">
      <c r="B1986" s="772" t="s">
        <v>2038</v>
      </c>
      <c r="C1986" s="376">
        <v>1</v>
      </c>
      <c r="D1986" s="771">
        <v>3.2</v>
      </c>
      <c r="E1986" s="104">
        <v>1.6400000000000001E-2</v>
      </c>
      <c r="F1986" s="104"/>
      <c r="H1986" s="677"/>
      <c r="I1986" s="510"/>
      <c r="J1986" s="53"/>
      <c r="K1986" s="511"/>
      <c r="L1986" s="508"/>
      <c r="M1986" s="508"/>
      <c r="N1986" s="512"/>
      <c r="O1986" s="512"/>
      <c r="P1986" s="513"/>
      <c r="Q1986" s="514"/>
      <c r="R1986" s="515"/>
    </row>
    <row r="1987" spans="2:38">
      <c r="B1987" s="772" t="s">
        <v>2039</v>
      </c>
      <c r="C1987" s="376">
        <v>1</v>
      </c>
      <c r="D1987" s="771">
        <v>3.2</v>
      </c>
      <c r="E1987" s="104">
        <v>1.0999999999999999E-2</v>
      </c>
      <c r="F1987" s="104"/>
      <c r="H1987" s="386"/>
      <c r="I1987"/>
      <c r="J1987"/>
      <c r="K1987" s="519">
        <f ca="1">SUM(K1977:K1986)</f>
        <v>28.799999999999997</v>
      </c>
      <c r="L1987" s="516">
        <f ca="1">+SUMPRODUCT(L1977:L1986,K1977:K1986)/K1987</f>
        <v>1.3260000000000001E-2</v>
      </c>
      <c r="M1987" s="516">
        <f ca="1">+SUMPRODUCT(M1977:M1986,K1977:K1986)/K1987</f>
        <v>0</v>
      </c>
      <c r="N1987" s="69">
        <f ca="1">+SUMPRODUCT(N1977:N1986,K1977:K1986)/K1987</f>
        <v>0</v>
      </c>
      <c r="O1987" s="552">
        <f ca="1">+SUMPRODUCT(O1977:O1986,K1977:K1986)/K1987</f>
        <v>1.1934E-2</v>
      </c>
      <c r="P1987" s="69">
        <f ca="1">+SUMPRODUCT(P1977:P1986,K1977:K1986)/K1987</f>
        <v>0</v>
      </c>
      <c r="Q1987"/>
      <c r="R1987"/>
    </row>
    <row r="1988" spans="2:38">
      <c r="B1988" s="772" t="s">
        <v>2040</v>
      </c>
      <c r="C1988" s="376">
        <v>1</v>
      </c>
      <c r="D1988" s="771">
        <v>3.2</v>
      </c>
      <c r="E1988" s="104">
        <v>1.2699999999999999E-2</v>
      </c>
      <c r="F1988" s="104"/>
      <c r="H1988" s="675"/>
      <c r="I1988"/>
      <c r="J1988"/>
      <c r="K1988" s="551" t="s">
        <v>59</v>
      </c>
      <c r="L1988" s="550">
        <f ca="1">+L1987/0.9</f>
        <v>1.4733333333333334E-2</v>
      </c>
      <c r="M1988" s="518">
        <f ca="1">+M1987/0.9</f>
        <v>0</v>
      </c>
      <c r="N1988"/>
      <c r="O1988"/>
      <c r="P1988"/>
      <c r="Q1988"/>
      <c r="R1988"/>
    </row>
    <row r="1989" spans="2:38" ht="15" thickBot="1">
      <c r="B1989" s="772" t="s">
        <v>2041</v>
      </c>
      <c r="C1989" s="376">
        <v>1</v>
      </c>
      <c r="D1989" s="771">
        <v>3.2</v>
      </c>
      <c r="E1989" s="104">
        <v>1.41E-2</v>
      </c>
      <c r="F1989" s="104"/>
    </row>
    <row r="1990" spans="2:38" ht="28.8">
      <c r="B1990" s="772" t="s">
        <v>2042</v>
      </c>
      <c r="C1990" s="376">
        <v>1</v>
      </c>
      <c r="D1990" s="771">
        <v>3.2</v>
      </c>
      <c r="E1990" s="104">
        <v>1.23E-2</v>
      </c>
      <c r="F1990" s="104"/>
      <c r="H1990" s="385"/>
      <c r="I1990" s="547" t="s">
        <v>641</v>
      </c>
      <c r="J1990" s="77" t="s">
        <v>63</v>
      </c>
      <c r="K1990" s="507" t="s">
        <v>44</v>
      </c>
      <c r="L1990" s="549" t="s">
        <v>297</v>
      </c>
      <c r="M1990" s="508" t="s">
        <v>292</v>
      </c>
      <c r="N1990" s="545" t="s">
        <v>46</v>
      </c>
      <c r="O1990" s="549" t="s">
        <v>293</v>
      </c>
      <c r="P1990" s="508" t="s">
        <v>294</v>
      </c>
      <c r="Q1990"/>
      <c r="R1990"/>
      <c r="AJ1990" s="95" t="str">
        <f>+I1990</f>
        <v>EN067</v>
      </c>
      <c r="AK1990" s="96" t="s">
        <v>62</v>
      </c>
    </row>
    <row r="1991" spans="2:38" ht="15" thickBot="1">
      <c r="B1991" s="772" t="s">
        <v>2043</v>
      </c>
      <c r="C1991" s="376">
        <v>1</v>
      </c>
      <c r="D1991" s="771">
        <v>3.2</v>
      </c>
      <c r="E1991" s="104">
        <v>1.7100000000000001E-2</v>
      </c>
      <c r="F1991" s="104"/>
      <c r="H1991" s="677">
        <v>1577</v>
      </c>
      <c r="I1991" s="510">
        <f>IF(H1991="",
   IFERROR(MATCH("**", B:B, 0), ""),
   IFERROR(MATCH("* "&amp;H1991&amp;" *", B:B, 0), "")
)</f>
        <v>1874</v>
      </c>
      <c r="J1991" s="53" t="str" cm="1">
        <f t="array" aca="1" ref="J1991" ca="1">INDIRECT("B" &amp; I1991)</f>
        <v>NIVEL 974 M4 6N AM 1577 18-05-2026</v>
      </c>
      <c r="K1991" s="511">
        <f ca="1">INDEX(D:D, MATCH(J1991, $B:$B, 0))</f>
        <v>3.2</v>
      </c>
      <c r="L1991" s="508">
        <f ca="1">INDEX(E:E, MATCH($J1991, $B:$B, 0))*0.9</f>
        <v>1.566E-2</v>
      </c>
      <c r="M1991" s="508">
        <f ca="1">INDEX(F:F, MATCH($J1991, $B:$B, 0))*0.9</f>
        <v>0</v>
      </c>
      <c r="N1991" s="512">
        <f ca="1">INDEX(G:G, MATCH($J$578, $B:$B, 0))</f>
        <v>0</v>
      </c>
      <c r="O1991" s="512">
        <f ca="1">+IF(L1991=0,N1991*0.9,L1991*0.9)</f>
        <v>1.4094000000000001E-2</v>
      </c>
      <c r="P1991" s="513">
        <f ca="1">+M1991*0.9</f>
        <v>0</v>
      </c>
      <c r="Q1991" s="514" t="str">
        <f t="shared" ref="Q1991" ca="1" si="888">+IF(L1991=0,"-","Dump")</f>
        <v>Dump</v>
      </c>
      <c r="R1991" s="515">
        <f t="shared" ref="R1991" ca="1" si="889">+K1991/4.5</f>
        <v>0.71111111111111114</v>
      </c>
      <c r="AJ1991" s="520">
        <f ca="1">+K2008-SUMIF(AE:AE, AJ1990, AA:AA)</f>
        <v>-11.039999999999985</v>
      </c>
      <c r="AK1991" s="521">
        <f ca="1">O2008</f>
        <v>1.3269705882352939E-2</v>
      </c>
      <c r="AL1991" s="102">
        <f ca="1">COUNTIF(AE:AE, AJ1990)</f>
        <v>2</v>
      </c>
    </row>
    <row r="1992" spans="2:38" ht="15" thickBot="1">
      <c r="B1992" s="772" t="s">
        <v>2044</v>
      </c>
      <c r="C1992" s="376">
        <v>1</v>
      </c>
      <c r="D1992" s="771">
        <v>3.2</v>
      </c>
      <c r="E1992" s="104">
        <v>1.06E-2</v>
      </c>
      <c r="F1992" s="104"/>
      <c r="H1992" s="677">
        <v>1578</v>
      </c>
      <c r="I1992" s="510">
        <f t="shared" ref="I1992:I2007" si="890">IF(H1992="",
   IFERROR(MATCH("**", B:B, 0), ""),
   IFERROR(MATCH("* "&amp;H1992&amp;" *", B:B, 0), "")
)</f>
        <v>1875</v>
      </c>
      <c r="J1992" s="53" t="str" cm="1">
        <f t="array" aca="1" ref="J1992" ca="1">INDIRECT("B" &amp; I1992)</f>
        <v>NIVEL 974 M4 6N AM 1578 18-05-2026</v>
      </c>
      <c r="K1992" s="511">
        <f t="shared" ref="K1992:K2007" ca="1" si="891">INDEX(D:D, MATCH(J1992, $B:$B, 0))</f>
        <v>3.2</v>
      </c>
      <c r="L1992" s="508">
        <f t="shared" ref="L1992:L2007" ca="1" si="892">INDEX(E:E, MATCH($J1992, $B:$B, 0))*0.9</f>
        <v>1.3769999999999999E-2</v>
      </c>
      <c r="M1992" s="508">
        <f t="shared" ref="M1992:M2007" ca="1" si="893">INDEX(F:F, MATCH($J1992, $B:$B, 0))*0.9</f>
        <v>0</v>
      </c>
      <c r="N1992" s="512">
        <f t="shared" ref="N1992:N2007" ca="1" si="894">INDEX(G:G, MATCH($J$578, $B:$B, 0))</f>
        <v>0</v>
      </c>
      <c r="O1992" s="512">
        <f t="shared" ref="O1992:O2007" ca="1" si="895">+IF(L1992=0,N1992*0.9,L1992*0.9)</f>
        <v>1.2393E-2</v>
      </c>
      <c r="P1992" s="513">
        <f t="shared" ref="P1992:P2007" ca="1" si="896">+M1992*0.9</f>
        <v>0</v>
      </c>
      <c r="Q1992" s="514" t="str">
        <f t="shared" ref="Q1992:Q2007" ca="1" si="897">+IF(L1992=0,"-","Dump")</f>
        <v>Dump</v>
      </c>
      <c r="R1992" s="515">
        <f t="shared" ref="R1992:R2007" ca="1" si="898">+K1992/4.5</f>
        <v>0.71111111111111114</v>
      </c>
      <c r="AJ1992" s="105" t="s">
        <v>83</v>
      </c>
      <c r="AK1992" s="101"/>
    </row>
    <row r="1993" spans="2:38">
      <c r="B1993" s="772" t="s">
        <v>2045</v>
      </c>
      <c r="C1993" s="376">
        <v>1</v>
      </c>
      <c r="D1993" s="771">
        <v>3.2</v>
      </c>
      <c r="E1993" s="104">
        <v>1.6199999999999999E-2</v>
      </c>
      <c r="F1993" s="104"/>
      <c r="H1993" s="677">
        <v>1579</v>
      </c>
      <c r="I1993" s="510">
        <f t="shared" si="890"/>
        <v>1876</v>
      </c>
      <c r="J1993" s="53" t="str" cm="1">
        <f t="array" aca="1" ref="J1993" ca="1">INDIRECT("B" &amp; I1993)</f>
        <v>NIVEL 974 M4 6N AM 1579 18-05-2026</v>
      </c>
      <c r="K1993" s="511">
        <f t="shared" ca="1" si="891"/>
        <v>3.2</v>
      </c>
      <c r="L1993" s="508">
        <f t="shared" ca="1" si="892"/>
        <v>1.6830000000000001E-2</v>
      </c>
      <c r="M1993" s="508">
        <f t="shared" ca="1" si="893"/>
        <v>0</v>
      </c>
      <c r="N1993" s="512">
        <f t="shared" ca="1" si="894"/>
        <v>0</v>
      </c>
      <c r="O1993" s="512">
        <f t="shared" ca="1" si="895"/>
        <v>1.5147000000000001E-2</v>
      </c>
      <c r="P1993" s="513">
        <f t="shared" ca="1" si="896"/>
        <v>0</v>
      </c>
      <c r="Q1993" s="514" t="str">
        <f t="shared" ca="1" si="897"/>
        <v>Dump</v>
      </c>
      <c r="R1993" s="515">
        <f t="shared" ca="1" si="898"/>
        <v>0.71111111111111114</v>
      </c>
    </row>
    <row r="1994" spans="2:38">
      <c r="B1994" s="772" t="s">
        <v>2046</v>
      </c>
      <c r="C1994" s="376">
        <v>1</v>
      </c>
      <c r="D1994" s="771">
        <v>3.2</v>
      </c>
      <c r="E1994" s="104">
        <v>1.4999999999999999E-2</v>
      </c>
      <c r="F1994" s="104"/>
      <c r="H1994" s="677">
        <v>1580</v>
      </c>
      <c r="I1994" s="510">
        <f t="shared" si="890"/>
        <v>1877</v>
      </c>
      <c r="J1994" s="53" t="str" cm="1">
        <f t="array" aca="1" ref="J1994" ca="1">INDIRECT("B" &amp; I1994)</f>
        <v>NIVEL 974 M4 6N AM 1580 18-05-2026</v>
      </c>
      <c r="K1994" s="511">
        <f t="shared" ca="1" si="891"/>
        <v>3.2</v>
      </c>
      <c r="L1994" s="508">
        <f t="shared" ca="1" si="892"/>
        <v>1.512E-2</v>
      </c>
      <c r="M1994" s="508">
        <f t="shared" ca="1" si="893"/>
        <v>0</v>
      </c>
      <c r="N1994" s="512">
        <f t="shared" ca="1" si="894"/>
        <v>0</v>
      </c>
      <c r="O1994" s="512">
        <f t="shared" ca="1" si="895"/>
        <v>1.3608E-2</v>
      </c>
      <c r="P1994" s="513">
        <f t="shared" ca="1" si="896"/>
        <v>0</v>
      </c>
      <c r="Q1994" s="514" t="str">
        <f t="shared" ca="1" si="897"/>
        <v>Dump</v>
      </c>
      <c r="R1994" s="515">
        <f t="shared" ca="1" si="898"/>
        <v>0.71111111111111114</v>
      </c>
    </row>
    <row r="1995" spans="2:38">
      <c r="B1995" s="772" t="s">
        <v>2047</v>
      </c>
      <c r="C1995" s="376">
        <v>1</v>
      </c>
      <c r="D1995" s="771">
        <v>3.2</v>
      </c>
      <c r="E1995" s="104">
        <v>1.8200000000000001E-2</v>
      </c>
      <c r="F1995" s="104"/>
      <c r="H1995" s="677">
        <v>1581</v>
      </c>
      <c r="I1995" s="510">
        <f t="shared" si="890"/>
        <v>1878</v>
      </c>
      <c r="J1995" s="53" t="str" cm="1">
        <f t="array" aca="1" ref="J1995" ca="1">INDIRECT("B" &amp; I1995)</f>
        <v>NIVEL 974 M4 6N AM 1581 18-05-2026</v>
      </c>
      <c r="K1995" s="511">
        <f t="shared" ca="1" si="891"/>
        <v>3.2</v>
      </c>
      <c r="L1995" s="508">
        <f t="shared" ca="1" si="892"/>
        <v>1.6649999999999998E-2</v>
      </c>
      <c r="M1995" s="508">
        <f t="shared" ca="1" si="893"/>
        <v>0</v>
      </c>
      <c r="N1995" s="512">
        <f t="shared" ca="1" si="894"/>
        <v>0</v>
      </c>
      <c r="O1995" s="512">
        <f t="shared" ca="1" si="895"/>
        <v>1.4984999999999998E-2</v>
      </c>
      <c r="P1995" s="513">
        <f t="shared" ca="1" si="896"/>
        <v>0</v>
      </c>
      <c r="Q1995" s="514" t="str">
        <f t="shared" ca="1" si="897"/>
        <v>Dump</v>
      </c>
      <c r="R1995" s="515">
        <f t="shared" ca="1" si="898"/>
        <v>0.71111111111111114</v>
      </c>
    </row>
    <row r="1996" spans="2:38">
      <c r="B1996" s="772" t="s">
        <v>2048</v>
      </c>
      <c r="C1996" s="376">
        <v>1</v>
      </c>
      <c r="D1996" s="771">
        <v>3.2</v>
      </c>
      <c r="E1996" s="104">
        <v>1.41E-2</v>
      </c>
      <c r="F1996" s="104"/>
      <c r="H1996" s="677">
        <v>1582</v>
      </c>
      <c r="I1996" s="510">
        <f t="shared" si="890"/>
        <v>1879</v>
      </c>
      <c r="J1996" s="53" t="str" cm="1">
        <f t="array" aca="1" ref="J1996" ca="1">INDIRECT("B" &amp; I1996)</f>
        <v>NIVEL 974 M4 6N AM 1582 18-05-2026</v>
      </c>
      <c r="K1996" s="511">
        <f t="shared" ca="1" si="891"/>
        <v>3.2</v>
      </c>
      <c r="L1996" s="508">
        <f t="shared" ca="1" si="892"/>
        <v>1.5390000000000001E-2</v>
      </c>
      <c r="M1996" s="508">
        <f t="shared" ca="1" si="893"/>
        <v>0</v>
      </c>
      <c r="N1996" s="512">
        <f t="shared" ca="1" si="894"/>
        <v>0</v>
      </c>
      <c r="O1996" s="512">
        <f t="shared" ca="1" si="895"/>
        <v>1.3851E-2</v>
      </c>
      <c r="P1996" s="513">
        <f t="shared" ca="1" si="896"/>
        <v>0</v>
      </c>
      <c r="Q1996" s="514" t="str">
        <f t="shared" ca="1" si="897"/>
        <v>Dump</v>
      </c>
      <c r="R1996" s="515">
        <f t="shared" ca="1" si="898"/>
        <v>0.71111111111111114</v>
      </c>
    </row>
    <row r="1997" spans="2:38">
      <c r="B1997" s="772" t="s">
        <v>2049</v>
      </c>
      <c r="C1997" s="376">
        <v>1</v>
      </c>
      <c r="D1997" s="771">
        <v>3.2</v>
      </c>
      <c r="E1997" s="104">
        <v>1.24E-2</v>
      </c>
      <c r="F1997" s="104"/>
      <c r="H1997" s="677">
        <v>1583</v>
      </c>
      <c r="I1997" s="510">
        <f t="shared" si="890"/>
        <v>1880</v>
      </c>
      <c r="J1997" s="53" t="str" cm="1">
        <f t="array" aca="1" ref="J1997" ca="1">INDIRECT("B" &amp; I1997)</f>
        <v>NIVEL 974 M4 6N AM 1583 18-05-2026</v>
      </c>
      <c r="K1997" s="511">
        <f t="shared" ca="1" si="891"/>
        <v>3.2</v>
      </c>
      <c r="L1997" s="508">
        <f t="shared" ca="1" si="892"/>
        <v>1.719E-2</v>
      </c>
      <c r="M1997" s="508">
        <f t="shared" ca="1" si="893"/>
        <v>0</v>
      </c>
      <c r="N1997" s="512">
        <f t="shared" ca="1" si="894"/>
        <v>0</v>
      </c>
      <c r="O1997" s="512">
        <f t="shared" ca="1" si="895"/>
        <v>1.5471E-2</v>
      </c>
      <c r="P1997" s="513">
        <f t="shared" ca="1" si="896"/>
        <v>0</v>
      </c>
      <c r="Q1997" s="514" t="str">
        <f t="shared" ca="1" si="897"/>
        <v>Dump</v>
      </c>
      <c r="R1997" s="515">
        <f t="shared" ca="1" si="898"/>
        <v>0.71111111111111114</v>
      </c>
    </row>
    <row r="1998" spans="2:38">
      <c r="B1998" s="772" t="s">
        <v>2050</v>
      </c>
      <c r="C1998" s="376">
        <v>1</v>
      </c>
      <c r="D1998" s="771">
        <v>3.2</v>
      </c>
      <c r="E1998" s="104">
        <v>1.37E-2</v>
      </c>
      <c r="F1998" s="104"/>
      <c r="H1998" s="677">
        <v>1584</v>
      </c>
      <c r="I1998" s="510">
        <f t="shared" si="890"/>
        <v>1881</v>
      </c>
      <c r="J1998" s="53" t="str" cm="1">
        <f t="array" aca="1" ref="J1998" ca="1">INDIRECT("B" &amp; I1998)</f>
        <v>NIVEL 974 M4 6N AM 1584 18-05-2026</v>
      </c>
      <c r="K1998" s="511">
        <f t="shared" ca="1" si="891"/>
        <v>3.2</v>
      </c>
      <c r="L1998" s="508">
        <f t="shared" ca="1" si="892"/>
        <v>1.6199999999999999E-2</v>
      </c>
      <c r="M1998" s="508">
        <f t="shared" ca="1" si="893"/>
        <v>0</v>
      </c>
      <c r="N1998" s="512">
        <f t="shared" ca="1" si="894"/>
        <v>0</v>
      </c>
      <c r="O1998" s="512">
        <f t="shared" ca="1" si="895"/>
        <v>1.4579999999999999E-2</v>
      </c>
      <c r="P1998" s="513">
        <f t="shared" ca="1" si="896"/>
        <v>0</v>
      </c>
      <c r="Q1998" s="514" t="str">
        <f t="shared" ca="1" si="897"/>
        <v>Dump</v>
      </c>
      <c r="R1998" s="515">
        <f t="shared" ca="1" si="898"/>
        <v>0.71111111111111114</v>
      </c>
    </row>
    <row r="1999" spans="2:38">
      <c r="B1999" s="772" t="s">
        <v>2051</v>
      </c>
      <c r="C1999" s="376">
        <v>1</v>
      </c>
      <c r="D1999" s="771">
        <v>3.2</v>
      </c>
      <c r="E1999" s="104">
        <v>1.5800000000000002E-2</v>
      </c>
      <c r="F1999" s="104"/>
      <c r="H1999" s="677">
        <v>1585</v>
      </c>
      <c r="I1999" s="510">
        <f t="shared" si="890"/>
        <v>1882</v>
      </c>
      <c r="J1999" s="53" t="str" cm="1">
        <f t="array" aca="1" ref="J1999" ca="1">INDIRECT("B" &amp; I1999)</f>
        <v>NIVEL 974 M4 6N AM 1585 18-05-2026</v>
      </c>
      <c r="K1999" s="511">
        <f t="shared" ca="1" si="891"/>
        <v>3.2</v>
      </c>
      <c r="L1999" s="508">
        <f t="shared" ca="1" si="892"/>
        <v>1.3860000000000001E-2</v>
      </c>
      <c r="M1999" s="508">
        <f t="shared" ca="1" si="893"/>
        <v>0</v>
      </c>
      <c r="N1999" s="512">
        <f t="shared" ca="1" si="894"/>
        <v>0</v>
      </c>
      <c r="O1999" s="512">
        <f t="shared" ca="1" si="895"/>
        <v>1.2474000000000001E-2</v>
      </c>
      <c r="P1999" s="513">
        <f t="shared" ca="1" si="896"/>
        <v>0</v>
      </c>
      <c r="Q1999" s="514" t="str">
        <f t="shared" ca="1" si="897"/>
        <v>Dump</v>
      </c>
      <c r="R1999" s="515">
        <f t="shared" ca="1" si="898"/>
        <v>0.71111111111111114</v>
      </c>
    </row>
    <row r="2000" spans="2:38">
      <c r="B2000" s="772" t="s">
        <v>2052</v>
      </c>
      <c r="C2000" s="376">
        <v>1</v>
      </c>
      <c r="D2000" s="771">
        <v>3.2</v>
      </c>
      <c r="E2000" s="104">
        <v>2.4199999999999999E-2</v>
      </c>
      <c r="F2000" s="104"/>
      <c r="H2000" s="677">
        <v>1586</v>
      </c>
      <c r="I2000" s="510">
        <f t="shared" si="890"/>
        <v>1883</v>
      </c>
      <c r="J2000" s="53" t="str" cm="1">
        <f t="array" aca="1" ref="J2000" ca="1">INDIRECT("B" &amp; I2000)</f>
        <v>NIVEL 974 M4 6N AM 1586 18-05-2026</v>
      </c>
      <c r="K2000" s="511">
        <f t="shared" ca="1" si="891"/>
        <v>3.2</v>
      </c>
      <c r="L2000" s="508">
        <f t="shared" ca="1" si="892"/>
        <v>1.4129999999999998E-2</v>
      </c>
      <c r="M2000" s="508">
        <f t="shared" ca="1" si="893"/>
        <v>0</v>
      </c>
      <c r="N2000" s="512">
        <f t="shared" ca="1" si="894"/>
        <v>0</v>
      </c>
      <c r="O2000" s="512">
        <f t="shared" ca="1" si="895"/>
        <v>1.2716999999999999E-2</v>
      </c>
      <c r="P2000" s="513">
        <f t="shared" ca="1" si="896"/>
        <v>0</v>
      </c>
      <c r="Q2000" s="514" t="str">
        <f t="shared" ca="1" si="897"/>
        <v>Dump</v>
      </c>
      <c r="R2000" s="515">
        <f t="shared" ca="1" si="898"/>
        <v>0.71111111111111114</v>
      </c>
    </row>
    <row r="2001" spans="2:38">
      <c r="B2001" s="772" t="s">
        <v>2053</v>
      </c>
      <c r="C2001" s="376">
        <v>1</v>
      </c>
      <c r="D2001" s="771">
        <v>3.2</v>
      </c>
      <c r="E2001" s="104">
        <v>1.52E-2</v>
      </c>
      <c r="F2001" s="104"/>
      <c r="H2001" s="677">
        <v>1587</v>
      </c>
      <c r="I2001" s="510">
        <f t="shared" si="890"/>
        <v>1884</v>
      </c>
      <c r="J2001" s="53" t="str" cm="1">
        <f t="array" aca="1" ref="J2001" ca="1">INDIRECT("B" &amp; I2001)</f>
        <v>NIVEL 974 M4 6N AM 1587 18-05-2026</v>
      </c>
      <c r="K2001" s="511">
        <f t="shared" ca="1" si="891"/>
        <v>3.2</v>
      </c>
      <c r="L2001" s="508">
        <f t="shared" ca="1" si="892"/>
        <v>1.2330000000000001E-2</v>
      </c>
      <c r="M2001" s="508">
        <f t="shared" ca="1" si="893"/>
        <v>0</v>
      </c>
      <c r="N2001" s="512">
        <f t="shared" ca="1" si="894"/>
        <v>0</v>
      </c>
      <c r="O2001" s="512">
        <f t="shared" ca="1" si="895"/>
        <v>1.1097000000000001E-2</v>
      </c>
      <c r="P2001" s="513">
        <f t="shared" ca="1" si="896"/>
        <v>0</v>
      </c>
      <c r="Q2001" s="514" t="str">
        <f t="shared" ca="1" si="897"/>
        <v>Dump</v>
      </c>
      <c r="R2001" s="515">
        <f t="shared" ca="1" si="898"/>
        <v>0.71111111111111114</v>
      </c>
    </row>
    <row r="2002" spans="2:38">
      <c r="B2002" s="772" t="s">
        <v>2054</v>
      </c>
      <c r="C2002" s="376">
        <v>1</v>
      </c>
      <c r="D2002" s="771">
        <v>3.2</v>
      </c>
      <c r="E2002" s="104">
        <v>1.7999999999999999E-2</v>
      </c>
      <c r="F2002" s="104"/>
      <c r="H2002" s="677">
        <v>1588</v>
      </c>
      <c r="I2002" s="510">
        <f t="shared" si="890"/>
        <v>1885</v>
      </c>
      <c r="J2002" s="53" t="str" cm="1">
        <f t="array" aca="1" ref="J2002" ca="1">INDIRECT("B" &amp; I2002)</f>
        <v>NIVEL 974 M4 6N AM 1588 18-05-2026</v>
      </c>
      <c r="K2002" s="511">
        <f t="shared" ca="1" si="891"/>
        <v>3.2</v>
      </c>
      <c r="L2002" s="508">
        <f t="shared" ca="1" si="892"/>
        <v>1.332E-2</v>
      </c>
      <c r="M2002" s="508">
        <f t="shared" ca="1" si="893"/>
        <v>0</v>
      </c>
      <c r="N2002" s="512">
        <f t="shared" ca="1" si="894"/>
        <v>0</v>
      </c>
      <c r="O2002" s="512">
        <f t="shared" ca="1" si="895"/>
        <v>1.1988E-2</v>
      </c>
      <c r="P2002" s="513">
        <f t="shared" ca="1" si="896"/>
        <v>0</v>
      </c>
      <c r="Q2002" s="514" t="str">
        <f t="shared" ca="1" si="897"/>
        <v>Dump</v>
      </c>
      <c r="R2002" s="515">
        <f t="shared" ca="1" si="898"/>
        <v>0.71111111111111114</v>
      </c>
    </row>
    <row r="2003" spans="2:38">
      <c r="B2003" s="772" t="s">
        <v>2055</v>
      </c>
      <c r="C2003" s="376">
        <v>1</v>
      </c>
      <c r="D2003" s="771">
        <v>3.2</v>
      </c>
      <c r="E2003" s="104">
        <v>1.2999999999999999E-2</v>
      </c>
      <c r="F2003" s="104"/>
      <c r="H2003" s="677">
        <v>1589</v>
      </c>
      <c r="I2003" s="510">
        <f t="shared" si="890"/>
        <v>1886</v>
      </c>
      <c r="J2003" s="53" t="str" cm="1">
        <f t="array" aca="1" ref="J2003" ca="1">INDIRECT("B" &amp; I2003)</f>
        <v>NIVEL 974 M4 6N AM 1589 18-05-2026</v>
      </c>
      <c r="K2003" s="511">
        <f t="shared" ca="1" si="891"/>
        <v>3.2</v>
      </c>
      <c r="L2003" s="508">
        <f t="shared" ca="1" si="892"/>
        <v>1.494E-2</v>
      </c>
      <c r="M2003" s="508">
        <f t="shared" ca="1" si="893"/>
        <v>0</v>
      </c>
      <c r="N2003" s="512">
        <f t="shared" ca="1" si="894"/>
        <v>0</v>
      </c>
      <c r="O2003" s="512">
        <f t="shared" ca="1" si="895"/>
        <v>1.3446E-2</v>
      </c>
      <c r="P2003" s="513">
        <f t="shared" ca="1" si="896"/>
        <v>0</v>
      </c>
      <c r="Q2003" s="514" t="str">
        <f t="shared" ca="1" si="897"/>
        <v>Dump</v>
      </c>
      <c r="R2003" s="515">
        <f t="shared" ca="1" si="898"/>
        <v>0.71111111111111114</v>
      </c>
    </row>
    <row r="2004" spans="2:38">
      <c r="B2004" s="772" t="s">
        <v>2056</v>
      </c>
      <c r="C2004" s="376">
        <v>1</v>
      </c>
      <c r="D2004" s="771">
        <v>3.2</v>
      </c>
      <c r="E2004" s="104">
        <v>1.43E-2</v>
      </c>
      <c r="F2004" s="104"/>
      <c r="H2004" s="677">
        <v>1590</v>
      </c>
      <c r="I2004" s="510">
        <f t="shared" si="890"/>
        <v>1887</v>
      </c>
      <c r="J2004" s="53" t="str" cm="1">
        <f t="array" aca="1" ref="J2004" ca="1">INDIRECT("B" &amp; I2004)</f>
        <v>NIVEL 974 M4 6N AM 1590 18-05-2026</v>
      </c>
      <c r="K2004" s="511">
        <f t="shared" ca="1" si="891"/>
        <v>3.2</v>
      </c>
      <c r="L2004" s="508">
        <f t="shared" ca="1" si="892"/>
        <v>1.3679999999999999E-2</v>
      </c>
      <c r="M2004" s="508">
        <f t="shared" ca="1" si="893"/>
        <v>0</v>
      </c>
      <c r="N2004" s="512">
        <f t="shared" ca="1" si="894"/>
        <v>0</v>
      </c>
      <c r="O2004" s="512">
        <f t="shared" ca="1" si="895"/>
        <v>1.2312E-2</v>
      </c>
      <c r="P2004" s="513">
        <f t="shared" ca="1" si="896"/>
        <v>0</v>
      </c>
      <c r="Q2004" s="514" t="str">
        <f t="shared" ca="1" si="897"/>
        <v>Dump</v>
      </c>
      <c r="R2004" s="515">
        <f t="shared" ca="1" si="898"/>
        <v>0.71111111111111114</v>
      </c>
    </row>
    <row r="2005" spans="2:38">
      <c r="B2005" s="772" t="s">
        <v>2057</v>
      </c>
      <c r="C2005" s="376">
        <v>1</v>
      </c>
      <c r="D2005" s="771">
        <v>3.2</v>
      </c>
      <c r="E2005" s="104">
        <v>1.5599999999999999E-2</v>
      </c>
      <c r="F2005" s="104"/>
      <c r="H2005" s="677">
        <v>1591</v>
      </c>
      <c r="I2005" s="510">
        <f t="shared" si="890"/>
        <v>1888</v>
      </c>
      <c r="J2005" s="53" t="str" cm="1">
        <f t="array" aca="1" ref="J2005" ca="1">INDIRECT("B" &amp; I2005)</f>
        <v>NIVEL 974 M4 6N AM 1591 18-05-2026</v>
      </c>
      <c r="K2005" s="511">
        <f t="shared" ca="1" si="891"/>
        <v>3.2</v>
      </c>
      <c r="L2005" s="508">
        <f t="shared" ca="1" si="892"/>
        <v>1.8090000000000002E-2</v>
      </c>
      <c r="M2005" s="508">
        <f t="shared" ca="1" si="893"/>
        <v>0</v>
      </c>
      <c r="N2005" s="512">
        <f t="shared" ca="1" si="894"/>
        <v>0</v>
      </c>
      <c r="O2005" s="512">
        <f t="shared" ca="1" si="895"/>
        <v>1.6281000000000004E-2</v>
      </c>
      <c r="P2005" s="513">
        <f t="shared" ca="1" si="896"/>
        <v>0</v>
      </c>
      <c r="Q2005" s="514" t="str">
        <f t="shared" ca="1" si="897"/>
        <v>Dump</v>
      </c>
      <c r="R2005" s="515">
        <f t="shared" ca="1" si="898"/>
        <v>0.71111111111111114</v>
      </c>
    </row>
    <row r="2006" spans="2:38">
      <c r="B2006" s="772" t="s">
        <v>2058</v>
      </c>
      <c r="C2006" s="376">
        <v>1</v>
      </c>
      <c r="D2006" s="771">
        <v>3.2</v>
      </c>
      <c r="E2006" s="104">
        <v>1.4E-2</v>
      </c>
      <c r="F2006" s="104"/>
      <c r="H2006" s="677">
        <v>1592</v>
      </c>
      <c r="I2006" s="510">
        <f t="shared" si="890"/>
        <v>1889</v>
      </c>
      <c r="J2006" s="53" t="str" cm="1">
        <f t="array" aca="1" ref="J2006" ca="1">INDIRECT("B" &amp; I2006)</f>
        <v>NIVEL 974 M4 6N AM 1592 18-05-2026</v>
      </c>
      <c r="K2006" s="511">
        <f t="shared" ca="1" si="891"/>
        <v>3.2</v>
      </c>
      <c r="L2006" s="508">
        <f t="shared" ca="1" si="892"/>
        <v>9.6299999999999997E-3</v>
      </c>
      <c r="M2006" s="508">
        <f t="shared" ca="1" si="893"/>
        <v>0</v>
      </c>
      <c r="N2006" s="512">
        <f t="shared" ca="1" si="894"/>
        <v>0</v>
      </c>
      <c r="O2006" s="512">
        <f t="shared" ca="1" si="895"/>
        <v>8.6669999999999994E-3</v>
      </c>
      <c r="P2006" s="513">
        <f t="shared" ca="1" si="896"/>
        <v>0</v>
      </c>
      <c r="Q2006" s="514" t="str">
        <f t="shared" ca="1" si="897"/>
        <v>Dump</v>
      </c>
      <c r="R2006" s="515">
        <f t="shared" ca="1" si="898"/>
        <v>0.71111111111111114</v>
      </c>
    </row>
    <row r="2007" spans="2:38">
      <c r="B2007" s="772" t="s">
        <v>2059</v>
      </c>
      <c r="C2007" s="376">
        <v>1</v>
      </c>
      <c r="D2007" s="771">
        <v>3.2</v>
      </c>
      <c r="E2007" s="104">
        <v>1.5299999999999999E-2</v>
      </c>
      <c r="F2007" s="104"/>
      <c r="H2007" s="677">
        <v>1593</v>
      </c>
      <c r="I2007" s="510">
        <f t="shared" si="890"/>
        <v>1890</v>
      </c>
      <c r="J2007" s="53" t="str" cm="1">
        <f t="array" aca="1" ref="J2007" ca="1">INDIRECT("B" &amp; I2007)</f>
        <v>NIVEL 974 M4 6N AM 1593 18-05-2026</v>
      </c>
      <c r="K2007" s="511">
        <f t="shared" ca="1" si="891"/>
        <v>3.2</v>
      </c>
      <c r="L2007" s="508">
        <f t="shared" ca="1" si="892"/>
        <v>1.3860000000000001E-2</v>
      </c>
      <c r="M2007" s="508">
        <f t="shared" ca="1" si="893"/>
        <v>0</v>
      </c>
      <c r="N2007" s="512">
        <f t="shared" ca="1" si="894"/>
        <v>0</v>
      </c>
      <c r="O2007" s="512">
        <f t="shared" ca="1" si="895"/>
        <v>1.2474000000000001E-2</v>
      </c>
      <c r="P2007" s="513">
        <f t="shared" ca="1" si="896"/>
        <v>0</v>
      </c>
      <c r="Q2007" s="514" t="str">
        <f t="shared" ca="1" si="897"/>
        <v>Dump</v>
      </c>
      <c r="R2007" s="515">
        <f t="shared" ca="1" si="898"/>
        <v>0.71111111111111114</v>
      </c>
    </row>
    <row r="2008" spans="2:38">
      <c r="B2008" s="772" t="s">
        <v>2060</v>
      </c>
      <c r="C2008" s="376">
        <v>1</v>
      </c>
      <c r="D2008" s="771">
        <v>3.2</v>
      </c>
      <c r="E2008" s="104">
        <v>1.43E-2</v>
      </c>
      <c r="F2008" s="104"/>
      <c r="H2008" s="386"/>
      <c r="I2008"/>
      <c r="J2008"/>
      <c r="K2008" s="519">
        <f ca="1">SUM(K1991:K2007)</f>
        <v>54.400000000000013</v>
      </c>
      <c r="L2008" s="516">
        <f ca="1">+SUMPRODUCT(L1991:L2007,K1991:K2007)/K2008</f>
        <v>1.4744117647058822E-2</v>
      </c>
      <c r="M2008" s="516">
        <f ca="1">+SUMPRODUCT(M1991:M2007,K1991:K2007)/K2008</f>
        <v>0</v>
      </c>
      <c r="N2008" s="69">
        <f ca="1">+SUMPRODUCT(N1991:N2007,K1991:K2007)/K2008</f>
        <v>0</v>
      </c>
      <c r="O2008" s="552">
        <f ca="1">+SUMPRODUCT(O1991:O2007,K1991:K2007)/K2008</f>
        <v>1.3269705882352939E-2</v>
      </c>
      <c r="P2008" s="69">
        <f ca="1">+SUMPRODUCT(P1991:P2007,K1991:K2007)/K2008</f>
        <v>0</v>
      </c>
      <c r="Q2008"/>
      <c r="R2008"/>
    </row>
    <row r="2009" spans="2:38">
      <c r="B2009" s="772" t="s">
        <v>2061</v>
      </c>
      <c r="C2009" s="376">
        <v>1</v>
      </c>
      <c r="D2009" s="771">
        <v>3.2</v>
      </c>
      <c r="E2009" s="104">
        <v>1.46E-2</v>
      </c>
      <c r="F2009" s="104"/>
      <c r="H2009" s="675"/>
      <c r="I2009"/>
      <c r="J2009"/>
      <c r="K2009" s="551" t="s">
        <v>59</v>
      </c>
      <c r="L2009" s="550">
        <f ca="1">+L2008/0.9</f>
        <v>1.6382352941176469E-2</v>
      </c>
      <c r="M2009" s="518">
        <f ca="1">+M2008/0.9</f>
        <v>0</v>
      </c>
      <c r="N2009"/>
      <c r="O2009"/>
      <c r="P2009"/>
      <c r="Q2009"/>
      <c r="R2009"/>
    </row>
    <row r="2010" spans="2:38" ht="15" thickBot="1">
      <c r="B2010" s="772" t="s">
        <v>2062</v>
      </c>
      <c r="C2010" s="376">
        <v>1</v>
      </c>
      <c r="D2010" s="771">
        <v>3.2</v>
      </c>
      <c r="E2010" s="104">
        <v>1.4500000000000001E-2</v>
      </c>
      <c r="F2010" s="104"/>
    </row>
    <row r="2011" spans="2:38" ht="28.8">
      <c r="B2011" s="772" t="s">
        <v>2063</v>
      </c>
      <c r="C2011" s="376">
        <v>1</v>
      </c>
      <c r="D2011" s="771">
        <v>3.2</v>
      </c>
      <c r="E2011" s="104">
        <v>1.5900000000000001E-2</v>
      </c>
      <c r="F2011" s="104"/>
      <c r="H2011" s="385"/>
      <c r="I2011" s="547" t="s">
        <v>642</v>
      </c>
      <c r="J2011" s="77" t="s">
        <v>63</v>
      </c>
      <c r="K2011" s="507" t="s">
        <v>44</v>
      </c>
      <c r="L2011" s="549" t="s">
        <v>297</v>
      </c>
      <c r="M2011" s="508" t="s">
        <v>292</v>
      </c>
      <c r="N2011" s="545" t="s">
        <v>46</v>
      </c>
      <c r="O2011" s="549" t="s">
        <v>293</v>
      </c>
      <c r="P2011" s="508" t="s">
        <v>294</v>
      </c>
      <c r="Q2011"/>
      <c r="R2011"/>
      <c r="AJ2011" s="95" t="str">
        <f>+I2011</f>
        <v>EN068</v>
      </c>
      <c r="AK2011" s="96" t="s">
        <v>62</v>
      </c>
    </row>
    <row r="2012" spans="2:38" ht="15" thickBot="1">
      <c r="B2012" s="772" t="s">
        <v>2064</v>
      </c>
      <c r="C2012" s="376">
        <v>1</v>
      </c>
      <c r="D2012" s="771">
        <v>3.2</v>
      </c>
      <c r="E2012" s="104">
        <v>1.7600000000000001E-2</v>
      </c>
      <c r="F2012" s="104"/>
      <c r="H2012" s="677">
        <v>1594</v>
      </c>
      <c r="I2012" s="510">
        <f>IF(H2012="",
   IFERROR(MATCH("**", B:B, 0), ""),
   IFERROR(MATCH("* "&amp;H2012&amp;" *", B:B, 0), "")
)</f>
        <v>1891</v>
      </c>
      <c r="J2012" s="53" t="str" cm="1">
        <f t="array" aca="1" ref="J2012" ca="1">INDIRECT("B" &amp; I2012)</f>
        <v>NIVEL 974 M4 7S L32 AM 1594 18-05-2026</v>
      </c>
      <c r="K2012" s="511">
        <f ca="1">INDEX(D:D, MATCH(J2012, $B:$B, 0))</f>
        <v>3.2</v>
      </c>
      <c r="L2012" s="508">
        <f ca="1">INDEX(E:E, MATCH($J2012, $B:$B, 0))*0.9</f>
        <v>1.4129999999999998E-2</v>
      </c>
      <c r="M2012" s="508">
        <f ca="1">INDEX(F:F, MATCH($J2012, $B:$B, 0))*0.9</f>
        <v>0</v>
      </c>
      <c r="N2012" s="512">
        <f ca="1">INDEX(G:G, MATCH($J$578, $B:$B, 0))</f>
        <v>0</v>
      </c>
      <c r="O2012" s="512">
        <f ca="1">+IF(L2012=0,N2012*0.9,L2012*0.9)</f>
        <v>1.2716999999999999E-2</v>
      </c>
      <c r="P2012" s="513">
        <f ca="1">+M2012*0.9</f>
        <v>0</v>
      </c>
      <c r="Q2012" s="514" t="str">
        <f t="shared" ref="Q2012:Q2028" ca="1" si="899">+IF(L2012=0,"-","Dump")</f>
        <v>Dump</v>
      </c>
      <c r="R2012" s="515">
        <f t="shared" ref="R2012:R2028" ca="1" si="900">+K2012/4.5</f>
        <v>0.71111111111111114</v>
      </c>
      <c r="AJ2012" s="520">
        <f ca="1">+K2029-SUMIF(AE:AE, AJ2011, AA:AA)</f>
        <v>-7.4399999999999906</v>
      </c>
      <c r="AK2012" s="521">
        <f ca="1">O2029</f>
        <v>1.1706882352941175E-2</v>
      </c>
      <c r="AL2012" s="102">
        <f ca="1">COUNTIF(AE:AE, AJ2011)</f>
        <v>2</v>
      </c>
    </row>
    <row r="2013" spans="2:38" ht="15" thickBot="1">
      <c r="B2013" s="772" t="s">
        <v>2065</v>
      </c>
      <c r="C2013" s="376">
        <v>1</v>
      </c>
      <c r="D2013" s="771">
        <v>3.2</v>
      </c>
      <c r="E2013" s="104">
        <v>2.12E-2</v>
      </c>
      <c r="F2013" s="104"/>
      <c r="H2013" s="677">
        <v>1595</v>
      </c>
      <c r="I2013" s="510">
        <f t="shared" ref="I2013:I2028" si="901">IF(H2013="",
   IFERROR(MATCH("**", B:B, 0), ""),
   IFERROR(MATCH("* "&amp;H2013&amp;" *", B:B, 0), "")
)</f>
        <v>1892</v>
      </c>
      <c r="J2013" s="53" t="str" cm="1">
        <f t="array" aca="1" ref="J2013" ca="1">INDIRECT("B" &amp; I2013)</f>
        <v>NIVEL 974 M4 7S L32 AM 1595 18-05-2026</v>
      </c>
      <c r="K2013" s="511">
        <f t="shared" ref="K2013:K2028" ca="1" si="902">INDEX(D:D, MATCH(J2013, $B:$B, 0))</f>
        <v>3.2</v>
      </c>
      <c r="L2013" s="508">
        <f t="shared" ref="L2013:L2028" ca="1" si="903">INDEX(E:E, MATCH($J2013, $B:$B, 0))*0.9</f>
        <v>1.5750000000000004E-2</v>
      </c>
      <c r="M2013" s="508">
        <f t="shared" ref="M2013:M2028" ca="1" si="904">INDEX(F:F, MATCH($J2013, $B:$B, 0))*0.9</f>
        <v>0</v>
      </c>
      <c r="N2013" s="512">
        <f t="shared" ref="N2013:N2028" ca="1" si="905">INDEX(G:G, MATCH($J$578, $B:$B, 0))</f>
        <v>0</v>
      </c>
      <c r="O2013" s="512">
        <f t="shared" ref="O2013:O2028" ca="1" si="906">+IF(L2013=0,N2013*0.9,L2013*0.9)</f>
        <v>1.4175000000000004E-2</v>
      </c>
      <c r="P2013" s="513">
        <f t="shared" ref="P2013:P2028" ca="1" si="907">+M2013*0.9</f>
        <v>0</v>
      </c>
      <c r="Q2013" s="514" t="str">
        <f t="shared" ca="1" si="899"/>
        <v>Dump</v>
      </c>
      <c r="R2013" s="515">
        <f t="shared" ca="1" si="900"/>
        <v>0.71111111111111114</v>
      </c>
      <c r="AJ2013" s="105" t="s">
        <v>83</v>
      </c>
      <c r="AK2013" s="101"/>
    </row>
    <row r="2014" spans="2:38">
      <c r="B2014" s="772" t="s">
        <v>2066</v>
      </c>
      <c r="C2014" s="376">
        <v>1</v>
      </c>
      <c r="D2014" s="771">
        <v>3.2</v>
      </c>
      <c r="E2014" s="104">
        <v>1.7100000000000001E-2</v>
      </c>
      <c r="F2014" s="104"/>
      <c r="H2014" s="677">
        <v>1596</v>
      </c>
      <c r="I2014" s="510">
        <f t="shared" si="901"/>
        <v>1893</v>
      </c>
      <c r="J2014" s="53" t="str" cm="1">
        <f t="array" aca="1" ref="J2014" ca="1">INDIRECT("B" &amp; I2014)</f>
        <v>NIVEL 974 M4 7S L32 AM 1596 18-05-2026</v>
      </c>
      <c r="K2014" s="511">
        <f t="shared" ca="1" si="902"/>
        <v>3.2</v>
      </c>
      <c r="L2014" s="508">
        <f t="shared" ca="1" si="903"/>
        <v>1.737E-2</v>
      </c>
      <c r="M2014" s="508">
        <f t="shared" ca="1" si="904"/>
        <v>0</v>
      </c>
      <c r="N2014" s="512">
        <f t="shared" ca="1" si="905"/>
        <v>0</v>
      </c>
      <c r="O2014" s="512">
        <f t="shared" ca="1" si="906"/>
        <v>1.5633000000000001E-2</v>
      </c>
      <c r="P2014" s="513">
        <f t="shared" ca="1" si="907"/>
        <v>0</v>
      </c>
      <c r="Q2014" s="514" t="str">
        <f t="shared" ca="1" si="899"/>
        <v>Dump</v>
      </c>
      <c r="R2014" s="515">
        <f t="shared" ca="1" si="900"/>
        <v>0.71111111111111114</v>
      </c>
    </row>
    <row r="2015" spans="2:38">
      <c r="B2015" s="772" t="s">
        <v>2067</v>
      </c>
      <c r="C2015" s="376">
        <v>1</v>
      </c>
      <c r="D2015" s="771">
        <v>3.2</v>
      </c>
      <c r="E2015" s="104">
        <v>1.55E-2</v>
      </c>
      <c r="F2015" s="104"/>
      <c r="H2015" s="677">
        <v>1597</v>
      </c>
      <c r="I2015" s="510">
        <f t="shared" si="901"/>
        <v>1894</v>
      </c>
      <c r="J2015" s="53" t="str" cm="1">
        <f t="array" aca="1" ref="J2015" ca="1">INDIRECT("B" &amp; I2015)</f>
        <v>NIVEL 974 M4 7S L32 AM 1597 18-05-2026</v>
      </c>
      <c r="K2015" s="511">
        <f t="shared" ca="1" si="902"/>
        <v>3.2</v>
      </c>
      <c r="L2015" s="508">
        <f t="shared" ca="1" si="903"/>
        <v>1.2239999999999999E-2</v>
      </c>
      <c r="M2015" s="508">
        <f t="shared" ca="1" si="904"/>
        <v>0</v>
      </c>
      <c r="N2015" s="512">
        <f t="shared" ca="1" si="905"/>
        <v>0</v>
      </c>
      <c r="O2015" s="512">
        <f t="shared" ca="1" si="906"/>
        <v>1.1016E-2</v>
      </c>
      <c r="P2015" s="513">
        <f t="shared" ca="1" si="907"/>
        <v>0</v>
      </c>
      <c r="Q2015" s="514" t="str">
        <f t="shared" ca="1" si="899"/>
        <v>Dump</v>
      </c>
      <c r="R2015" s="515">
        <f t="shared" ca="1" si="900"/>
        <v>0.71111111111111114</v>
      </c>
    </row>
    <row r="2016" spans="2:38">
      <c r="B2016" s="772" t="s">
        <v>2068</v>
      </c>
      <c r="C2016" s="376">
        <v>1</v>
      </c>
      <c r="D2016" s="771">
        <v>3.2</v>
      </c>
      <c r="E2016" s="104">
        <v>1.23E-2</v>
      </c>
      <c r="F2016" s="104"/>
      <c r="H2016" s="677">
        <v>1598</v>
      </c>
      <c r="I2016" s="510">
        <f t="shared" si="901"/>
        <v>1895</v>
      </c>
      <c r="J2016" s="53" t="str" cm="1">
        <f t="array" aca="1" ref="J2016" ca="1">INDIRECT("B" &amp; I2016)</f>
        <v>NIVEL 974 M4 7S L32 AM 1598 18-05-2026</v>
      </c>
      <c r="K2016" s="511">
        <f t="shared" ca="1" si="902"/>
        <v>3.2</v>
      </c>
      <c r="L2016" s="508">
        <f t="shared" ca="1" si="903"/>
        <v>1.6290000000000002E-2</v>
      </c>
      <c r="M2016" s="508">
        <f t="shared" ca="1" si="904"/>
        <v>0</v>
      </c>
      <c r="N2016" s="512">
        <f t="shared" ca="1" si="905"/>
        <v>0</v>
      </c>
      <c r="O2016" s="512">
        <f t="shared" ca="1" si="906"/>
        <v>1.4661000000000002E-2</v>
      </c>
      <c r="P2016" s="513">
        <f t="shared" ca="1" si="907"/>
        <v>0</v>
      </c>
      <c r="Q2016" s="514" t="str">
        <f t="shared" ca="1" si="899"/>
        <v>Dump</v>
      </c>
      <c r="R2016" s="515">
        <f t="shared" ca="1" si="900"/>
        <v>0.71111111111111114</v>
      </c>
    </row>
    <row r="2017" spans="2:37">
      <c r="B2017" s="772" t="s">
        <v>2069</v>
      </c>
      <c r="C2017" s="376">
        <v>1</v>
      </c>
      <c r="D2017" s="771">
        <v>3.2</v>
      </c>
      <c r="E2017" s="104">
        <v>1.2800000000000001E-2</v>
      </c>
      <c r="F2017" s="104"/>
      <c r="H2017" s="677">
        <v>1599</v>
      </c>
      <c r="I2017" s="510">
        <f t="shared" si="901"/>
        <v>1896</v>
      </c>
      <c r="J2017" s="53" t="str" cm="1">
        <f t="array" aca="1" ref="J2017" ca="1">INDIRECT("B" &amp; I2017)</f>
        <v>NIVEL 974 M4 7S PM 1599 16-05-2026</v>
      </c>
      <c r="K2017" s="511">
        <f t="shared" ca="1" si="902"/>
        <v>3.2</v>
      </c>
      <c r="L2017" s="508">
        <f t="shared" ca="1" si="903"/>
        <v>1.188E-2</v>
      </c>
      <c r="M2017" s="508">
        <f t="shared" ca="1" si="904"/>
        <v>0</v>
      </c>
      <c r="N2017" s="512">
        <f t="shared" ca="1" si="905"/>
        <v>0</v>
      </c>
      <c r="O2017" s="512">
        <f t="shared" ca="1" si="906"/>
        <v>1.0692E-2</v>
      </c>
      <c r="P2017" s="513">
        <f t="shared" ca="1" si="907"/>
        <v>0</v>
      </c>
      <c r="Q2017" s="514" t="str">
        <f t="shared" ca="1" si="899"/>
        <v>Dump</v>
      </c>
      <c r="R2017" s="515">
        <f t="shared" ca="1" si="900"/>
        <v>0.71111111111111114</v>
      </c>
    </row>
    <row r="2018" spans="2:37">
      <c r="B2018" s="772" t="s">
        <v>2070</v>
      </c>
      <c r="C2018" s="376">
        <v>1</v>
      </c>
      <c r="D2018" s="771">
        <v>3.2</v>
      </c>
      <c r="E2018" s="104">
        <v>2.0400000000000001E-2</v>
      </c>
      <c r="F2018" s="104"/>
      <c r="H2018" s="677">
        <v>1600</v>
      </c>
      <c r="I2018" s="510">
        <f t="shared" si="901"/>
        <v>1897</v>
      </c>
      <c r="J2018" s="53" t="str" cm="1">
        <f t="array" aca="1" ref="J2018" ca="1">INDIRECT("B" &amp; I2018)</f>
        <v>NIVEL 974 M4 7S PM 1600 16-05-2026</v>
      </c>
      <c r="K2018" s="511">
        <f t="shared" ca="1" si="902"/>
        <v>3.2</v>
      </c>
      <c r="L2018" s="508">
        <f t="shared" ca="1" si="903"/>
        <v>1.512E-2</v>
      </c>
      <c r="M2018" s="508">
        <f t="shared" ca="1" si="904"/>
        <v>0</v>
      </c>
      <c r="N2018" s="512">
        <f t="shared" ca="1" si="905"/>
        <v>0</v>
      </c>
      <c r="O2018" s="512">
        <f t="shared" ca="1" si="906"/>
        <v>1.3608E-2</v>
      </c>
      <c r="P2018" s="513">
        <f t="shared" ca="1" si="907"/>
        <v>0</v>
      </c>
      <c r="Q2018" s="514" t="str">
        <f t="shared" ca="1" si="899"/>
        <v>Dump</v>
      </c>
      <c r="R2018" s="515">
        <f t="shared" ca="1" si="900"/>
        <v>0.71111111111111114</v>
      </c>
    </row>
    <row r="2019" spans="2:37">
      <c r="B2019" s="772" t="s">
        <v>2071</v>
      </c>
      <c r="C2019" s="376">
        <v>1</v>
      </c>
      <c r="D2019" s="771">
        <v>3.2</v>
      </c>
      <c r="E2019" s="104">
        <v>1.18E-2</v>
      </c>
      <c r="F2019" s="104"/>
      <c r="H2019" s="677">
        <v>1601</v>
      </c>
      <c r="I2019" s="510">
        <f t="shared" si="901"/>
        <v>1898</v>
      </c>
      <c r="J2019" s="53" t="str" cm="1">
        <f t="array" aca="1" ref="J2019" ca="1">INDIRECT("B" &amp; I2019)</f>
        <v>NIVEL 974 M4 7S PM 1601 16-05-2026</v>
      </c>
      <c r="K2019" s="511">
        <f t="shared" ca="1" si="902"/>
        <v>3.2</v>
      </c>
      <c r="L2019" s="508">
        <f t="shared" ca="1" si="903"/>
        <v>1.584E-2</v>
      </c>
      <c r="M2019" s="508">
        <f t="shared" ca="1" si="904"/>
        <v>0</v>
      </c>
      <c r="N2019" s="512">
        <f t="shared" ca="1" si="905"/>
        <v>0</v>
      </c>
      <c r="O2019" s="512">
        <f t="shared" ca="1" si="906"/>
        <v>1.4256E-2</v>
      </c>
      <c r="P2019" s="513">
        <f t="shared" ca="1" si="907"/>
        <v>0</v>
      </c>
      <c r="Q2019" s="514" t="str">
        <f t="shared" ca="1" si="899"/>
        <v>Dump</v>
      </c>
      <c r="R2019" s="515">
        <f t="shared" ca="1" si="900"/>
        <v>0.71111111111111114</v>
      </c>
    </row>
    <row r="2020" spans="2:37">
      <c r="B2020" s="772" t="s">
        <v>2072</v>
      </c>
      <c r="C2020" s="376">
        <v>1</v>
      </c>
      <c r="D2020" s="771">
        <v>3.2</v>
      </c>
      <c r="E2020" s="104">
        <v>1.23E-2</v>
      </c>
      <c r="F2020" s="104"/>
      <c r="H2020" s="677">
        <v>1602</v>
      </c>
      <c r="I2020" s="510">
        <f t="shared" si="901"/>
        <v>1899</v>
      </c>
      <c r="J2020" s="53" t="str" cm="1">
        <f t="array" aca="1" ref="J2020" ca="1">INDIRECT("B" &amp; I2020)</f>
        <v>NIVEL 974 M4 7S PM 1602 16-05-2026</v>
      </c>
      <c r="K2020" s="511">
        <f t="shared" ca="1" si="902"/>
        <v>3.2</v>
      </c>
      <c r="L2020" s="508">
        <f t="shared" ca="1" si="903"/>
        <v>1.1429999999999999E-2</v>
      </c>
      <c r="M2020" s="508">
        <f t="shared" ca="1" si="904"/>
        <v>0</v>
      </c>
      <c r="N2020" s="512">
        <f t="shared" ca="1" si="905"/>
        <v>0</v>
      </c>
      <c r="O2020" s="512">
        <f t="shared" ca="1" si="906"/>
        <v>1.0286999999999999E-2</v>
      </c>
      <c r="P2020" s="513">
        <f t="shared" ca="1" si="907"/>
        <v>0</v>
      </c>
      <c r="Q2020" s="514" t="str">
        <f t="shared" ca="1" si="899"/>
        <v>Dump</v>
      </c>
      <c r="R2020" s="515">
        <f t="shared" ca="1" si="900"/>
        <v>0.71111111111111114</v>
      </c>
    </row>
    <row r="2021" spans="2:37">
      <c r="B2021" s="772" t="s">
        <v>2073</v>
      </c>
      <c r="C2021" s="376">
        <v>1</v>
      </c>
      <c r="D2021" s="771">
        <v>3.2</v>
      </c>
      <c r="E2021" s="104">
        <v>1.49E-2</v>
      </c>
      <c r="F2021" s="104"/>
      <c r="H2021" s="677">
        <v>1603</v>
      </c>
      <c r="I2021" s="510">
        <f t="shared" si="901"/>
        <v>1900</v>
      </c>
      <c r="J2021" s="53" t="str" cm="1">
        <f t="array" aca="1" ref="J2021" ca="1">INDIRECT("B" &amp; I2021)</f>
        <v>NIVEL 974 M4 7S PM 1603 16-05-2026</v>
      </c>
      <c r="K2021" s="511">
        <f t="shared" ca="1" si="902"/>
        <v>3.2</v>
      </c>
      <c r="L2021" s="508">
        <f t="shared" ca="1" si="903"/>
        <v>1.089E-2</v>
      </c>
      <c r="M2021" s="508">
        <f t="shared" ca="1" si="904"/>
        <v>0</v>
      </c>
      <c r="N2021" s="512">
        <f t="shared" ca="1" si="905"/>
        <v>0</v>
      </c>
      <c r="O2021" s="512">
        <f t="shared" ca="1" si="906"/>
        <v>9.8010000000000007E-3</v>
      </c>
      <c r="P2021" s="513">
        <f t="shared" ca="1" si="907"/>
        <v>0</v>
      </c>
      <c r="Q2021" s="514" t="str">
        <f t="shared" ca="1" si="899"/>
        <v>Dump</v>
      </c>
      <c r="R2021" s="515">
        <f t="shared" ca="1" si="900"/>
        <v>0.71111111111111114</v>
      </c>
    </row>
    <row r="2022" spans="2:37">
      <c r="B2022" s="772" t="s">
        <v>2074</v>
      </c>
      <c r="C2022" s="376">
        <v>1</v>
      </c>
      <c r="D2022" s="771">
        <v>3.2</v>
      </c>
      <c r="E2022" s="104">
        <v>1.52E-2</v>
      </c>
      <c r="F2022" s="104"/>
      <c r="H2022" s="677">
        <v>1604</v>
      </c>
      <c r="I2022" s="510">
        <f t="shared" si="901"/>
        <v>1440</v>
      </c>
      <c r="J2022" s="53" t="str" cm="1">
        <f t="array" aca="1" ref="J2022" ca="1">INDIRECT("B" &amp; I2022)</f>
        <v>NIVEL 974 M4 7S L32 AM 1604 29-04-2026</v>
      </c>
      <c r="K2022" s="511">
        <f t="shared" ca="1" si="902"/>
        <v>3.2</v>
      </c>
      <c r="L2022" s="508">
        <f t="shared" ca="1" si="903"/>
        <v>1.6920000000000001E-2</v>
      </c>
      <c r="M2022" s="508">
        <f t="shared" ca="1" si="904"/>
        <v>0</v>
      </c>
      <c r="N2022" s="512">
        <f t="shared" ca="1" si="905"/>
        <v>0</v>
      </c>
      <c r="O2022" s="512">
        <f t="shared" ca="1" si="906"/>
        <v>1.5228000000000002E-2</v>
      </c>
      <c r="P2022" s="513">
        <f t="shared" ca="1" si="907"/>
        <v>0</v>
      </c>
      <c r="Q2022" s="514" t="str">
        <f t="shared" ca="1" si="899"/>
        <v>Dump</v>
      </c>
      <c r="R2022" s="515">
        <f t="shared" ca="1" si="900"/>
        <v>0.71111111111111114</v>
      </c>
    </row>
    <row r="2023" spans="2:37">
      <c r="B2023" s="772" t="s">
        <v>2075</v>
      </c>
      <c r="C2023" s="376">
        <v>1</v>
      </c>
      <c r="D2023" s="771">
        <v>3.2</v>
      </c>
      <c r="E2023" s="104">
        <v>1.5699999999999999E-2</v>
      </c>
      <c r="F2023" s="104"/>
      <c r="H2023" s="677">
        <v>1605</v>
      </c>
      <c r="I2023" s="510">
        <f t="shared" si="901"/>
        <v>1441</v>
      </c>
      <c r="J2023" s="53" t="str" cm="1">
        <f t="array" aca="1" ref="J2023" ca="1">INDIRECT("B" &amp; I2023)</f>
        <v>NIVEL 974 M4 7S L32 AM 1605 29-04-2026</v>
      </c>
      <c r="K2023" s="511">
        <f t="shared" ca="1" si="902"/>
        <v>3.2</v>
      </c>
      <c r="L2023" s="508">
        <f t="shared" ca="1" si="903"/>
        <v>1.6199999999999999E-2</v>
      </c>
      <c r="M2023" s="508">
        <f t="shared" ca="1" si="904"/>
        <v>0</v>
      </c>
      <c r="N2023" s="512">
        <f t="shared" ca="1" si="905"/>
        <v>0</v>
      </c>
      <c r="O2023" s="512">
        <f t="shared" ca="1" si="906"/>
        <v>1.4579999999999999E-2</v>
      </c>
      <c r="P2023" s="513">
        <f t="shared" ca="1" si="907"/>
        <v>0</v>
      </c>
      <c r="Q2023" s="514" t="str">
        <f t="shared" ca="1" si="899"/>
        <v>Dump</v>
      </c>
      <c r="R2023" s="515">
        <f t="shared" ca="1" si="900"/>
        <v>0.71111111111111114</v>
      </c>
    </row>
    <row r="2024" spans="2:37">
      <c r="B2024" s="772" t="s">
        <v>2076</v>
      </c>
      <c r="C2024" s="376">
        <v>1</v>
      </c>
      <c r="D2024" s="771">
        <v>3.2</v>
      </c>
      <c r="E2024" s="104">
        <v>1.5699999999999999E-2</v>
      </c>
      <c r="F2024" s="104"/>
      <c r="H2024" s="677">
        <v>1606</v>
      </c>
      <c r="I2024" s="510">
        <f t="shared" si="901"/>
        <v>1442</v>
      </c>
      <c r="J2024" s="53" t="str" cm="1">
        <f t="array" aca="1" ref="J2024" ca="1">INDIRECT("B" &amp; I2024)</f>
        <v>NIVEL 974 M4 7S L32 AM 1606 29-04-2026</v>
      </c>
      <c r="K2024" s="511">
        <f t="shared" ca="1" si="902"/>
        <v>3.2</v>
      </c>
      <c r="L2024" s="508">
        <f t="shared" ca="1" si="903"/>
        <v>7.7400000000000004E-3</v>
      </c>
      <c r="M2024" s="508">
        <f t="shared" ca="1" si="904"/>
        <v>0</v>
      </c>
      <c r="N2024" s="512">
        <f t="shared" ca="1" si="905"/>
        <v>0</v>
      </c>
      <c r="O2024" s="512">
        <f t="shared" ca="1" si="906"/>
        <v>6.9660000000000008E-3</v>
      </c>
      <c r="P2024" s="513">
        <f t="shared" ca="1" si="907"/>
        <v>0</v>
      </c>
      <c r="Q2024" s="514" t="str">
        <f t="shared" ca="1" si="899"/>
        <v>Dump</v>
      </c>
      <c r="R2024" s="515">
        <f t="shared" ca="1" si="900"/>
        <v>0.71111111111111114</v>
      </c>
    </row>
    <row r="2025" spans="2:37">
      <c r="B2025" s="772" t="s">
        <v>2077</v>
      </c>
      <c r="C2025" s="376">
        <v>1</v>
      </c>
      <c r="D2025" s="771">
        <v>3.2</v>
      </c>
      <c r="E2025" s="104">
        <v>1.55E-2</v>
      </c>
      <c r="F2025" s="104"/>
      <c r="H2025" s="677">
        <v>1607</v>
      </c>
      <c r="I2025" s="510">
        <f t="shared" si="901"/>
        <v>1443</v>
      </c>
      <c r="J2025" s="53" t="str" cm="1">
        <f t="array" aca="1" ref="J2025" ca="1">INDIRECT("B" &amp; I2025)</f>
        <v>NIVEL 974 M4 7S AM 1607 22-04-2026</v>
      </c>
      <c r="K2025" s="511">
        <f t="shared" ca="1" si="902"/>
        <v>3.2</v>
      </c>
      <c r="L2025" s="508">
        <f t="shared" ca="1" si="903"/>
        <v>9.2700000000000005E-3</v>
      </c>
      <c r="M2025" s="508">
        <f t="shared" ca="1" si="904"/>
        <v>0</v>
      </c>
      <c r="N2025" s="512">
        <f t="shared" ca="1" si="905"/>
        <v>0</v>
      </c>
      <c r="O2025" s="512">
        <f t="shared" ca="1" si="906"/>
        <v>8.3430000000000015E-3</v>
      </c>
      <c r="P2025" s="513">
        <f t="shared" ca="1" si="907"/>
        <v>0</v>
      </c>
      <c r="Q2025" s="514" t="str">
        <f t="shared" ca="1" si="899"/>
        <v>Dump</v>
      </c>
      <c r="R2025" s="515">
        <f t="shared" ca="1" si="900"/>
        <v>0.71111111111111114</v>
      </c>
    </row>
    <row r="2026" spans="2:37">
      <c r="B2026" s="772" t="s">
        <v>2078</v>
      </c>
      <c r="C2026" s="376">
        <v>1</v>
      </c>
      <c r="D2026" s="771">
        <v>3.2</v>
      </c>
      <c r="E2026" s="104">
        <v>1.0999999999999999E-2</v>
      </c>
      <c r="F2026" s="104"/>
      <c r="H2026" s="677">
        <v>1608</v>
      </c>
      <c r="I2026" s="510">
        <f t="shared" si="901"/>
        <v>1444</v>
      </c>
      <c r="J2026" s="53" t="str" cm="1">
        <f t="array" aca="1" ref="J2026" ca="1">INDIRECT("B" &amp; I2026)</f>
        <v>NIVEL 974 M4 7S AM 1608 22-04-2026</v>
      </c>
      <c r="K2026" s="511">
        <f t="shared" ca="1" si="902"/>
        <v>3.2</v>
      </c>
      <c r="L2026" s="508">
        <f t="shared" ca="1" si="903"/>
        <v>9.3600000000000003E-3</v>
      </c>
      <c r="M2026" s="508">
        <f t="shared" ca="1" si="904"/>
        <v>0</v>
      </c>
      <c r="N2026" s="512">
        <f t="shared" ca="1" si="905"/>
        <v>0</v>
      </c>
      <c r="O2026" s="512">
        <f t="shared" ca="1" si="906"/>
        <v>8.4240000000000009E-3</v>
      </c>
      <c r="P2026" s="513">
        <f t="shared" ca="1" si="907"/>
        <v>0</v>
      </c>
      <c r="Q2026" s="514" t="str">
        <f t="shared" ca="1" si="899"/>
        <v>Dump</v>
      </c>
      <c r="R2026" s="515">
        <f t="shared" ca="1" si="900"/>
        <v>0.71111111111111114</v>
      </c>
    </row>
    <row r="2027" spans="2:37">
      <c r="B2027" s="772" t="s">
        <v>2079</v>
      </c>
      <c r="C2027" s="376">
        <v>1</v>
      </c>
      <c r="D2027" s="771">
        <v>3.2</v>
      </c>
      <c r="E2027" s="104">
        <v>2.0199999999999999E-2</v>
      </c>
      <c r="F2027" s="104"/>
      <c r="H2027" s="677">
        <v>1609</v>
      </c>
      <c r="I2027" s="510">
        <f t="shared" si="901"/>
        <v>1445</v>
      </c>
      <c r="J2027" s="53" t="str" cm="1">
        <f t="array" aca="1" ref="J2027" ca="1">INDIRECT("B" &amp; I2027)</f>
        <v>NIVEL 974 M4 7S AM 1609 22-04-2026</v>
      </c>
      <c r="K2027" s="511">
        <f t="shared" ca="1" si="902"/>
        <v>3.2</v>
      </c>
      <c r="L2027" s="508">
        <f t="shared" ca="1" si="903"/>
        <v>1.044E-2</v>
      </c>
      <c r="M2027" s="508">
        <f t="shared" ca="1" si="904"/>
        <v>0</v>
      </c>
      <c r="N2027" s="512">
        <f t="shared" ca="1" si="905"/>
        <v>0</v>
      </c>
      <c r="O2027" s="512">
        <f t="shared" ca="1" si="906"/>
        <v>9.3959999999999998E-3</v>
      </c>
      <c r="P2027" s="513">
        <f t="shared" ca="1" si="907"/>
        <v>0</v>
      </c>
      <c r="Q2027" s="514" t="str">
        <f t="shared" ca="1" si="899"/>
        <v>Dump</v>
      </c>
      <c r="R2027" s="515">
        <f t="shared" ca="1" si="900"/>
        <v>0.71111111111111114</v>
      </c>
    </row>
    <row r="2028" spans="2:37">
      <c r="B2028" s="772" t="s">
        <v>2080</v>
      </c>
      <c r="C2028" s="376">
        <v>1</v>
      </c>
      <c r="D2028" s="771">
        <v>3.2</v>
      </c>
      <c r="E2028" s="104">
        <v>2.0299999999999999E-2</v>
      </c>
      <c r="F2028" s="104"/>
      <c r="H2028" s="677">
        <v>1610</v>
      </c>
      <c r="I2028" s="510">
        <f t="shared" si="901"/>
        <v>1446</v>
      </c>
      <c r="J2028" s="53" t="str" cm="1">
        <f t="array" aca="1" ref="J2028" ca="1">INDIRECT("B" &amp; I2028)</f>
        <v>NIVEL 974 M4 7S AM 1610 22-04-2026</v>
      </c>
      <c r="K2028" s="511">
        <f t="shared" ca="1" si="902"/>
        <v>3.2</v>
      </c>
      <c r="L2028" s="508">
        <f t="shared" ca="1" si="903"/>
        <v>1.026E-2</v>
      </c>
      <c r="M2028" s="508">
        <f t="shared" ca="1" si="904"/>
        <v>0</v>
      </c>
      <c r="N2028" s="512">
        <f t="shared" ca="1" si="905"/>
        <v>0</v>
      </c>
      <c r="O2028" s="512">
        <f t="shared" ca="1" si="906"/>
        <v>9.2340000000000009E-3</v>
      </c>
      <c r="P2028" s="513">
        <f t="shared" ca="1" si="907"/>
        <v>0</v>
      </c>
      <c r="Q2028" s="514" t="str">
        <f t="shared" ca="1" si="899"/>
        <v>Dump</v>
      </c>
      <c r="R2028" s="515">
        <f t="shared" ca="1" si="900"/>
        <v>0.71111111111111114</v>
      </c>
    </row>
    <row r="2029" spans="2:37">
      <c r="B2029" s="772" t="s">
        <v>2081</v>
      </c>
      <c r="C2029" s="376">
        <v>1</v>
      </c>
      <c r="D2029" s="771">
        <v>3.2</v>
      </c>
      <c r="E2029" s="104">
        <v>2.0799999999999999E-2</v>
      </c>
      <c r="F2029" s="104"/>
      <c r="H2029" s="386"/>
      <c r="I2029"/>
      <c r="J2029"/>
      <c r="K2029" s="519">
        <f ca="1">SUM(K2012:K2028)</f>
        <v>54.400000000000013</v>
      </c>
      <c r="L2029" s="516">
        <f ca="1">+SUMPRODUCT(L2012:L2028,K2012:K2028)/K2029</f>
        <v>1.3007647058823527E-2</v>
      </c>
      <c r="M2029" s="516">
        <f ca="1">+SUMPRODUCT(M2012:M2028,K2012:K2028)/K2029</f>
        <v>0</v>
      </c>
      <c r="N2029" s="69">
        <f ca="1">+SUMPRODUCT(N2012:N2028,K2012:K2028)/K2029</f>
        <v>0</v>
      </c>
      <c r="O2029" s="552">
        <f ca="1">+SUMPRODUCT(O2012:O2028,K2012:K2028)/K2029</f>
        <v>1.1706882352941175E-2</v>
      </c>
      <c r="P2029" s="69">
        <f ca="1">+SUMPRODUCT(P2012:P2028,K2012:K2028)/K2029</f>
        <v>0</v>
      </c>
      <c r="Q2029"/>
      <c r="R2029"/>
    </row>
    <row r="2030" spans="2:37">
      <c r="B2030" s="772" t="s">
        <v>2082</v>
      </c>
      <c r="C2030" s="376">
        <v>1</v>
      </c>
      <c r="D2030" s="771">
        <v>3.2</v>
      </c>
      <c r="E2030" s="104">
        <v>2.47E-2</v>
      </c>
      <c r="F2030" s="104"/>
      <c r="H2030" s="675"/>
      <c r="I2030"/>
      <c r="J2030"/>
      <c r="K2030" s="551" t="s">
        <v>59</v>
      </c>
      <c r="L2030" s="550">
        <f ca="1">+L2029/0.9</f>
        <v>1.4452941176470585E-2</v>
      </c>
      <c r="M2030" s="518">
        <f ca="1">+M2029/0.9</f>
        <v>0</v>
      </c>
      <c r="N2030"/>
      <c r="O2030"/>
      <c r="P2030"/>
      <c r="Q2030"/>
      <c r="R2030"/>
    </row>
    <row r="2031" spans="2:37" ht="15" thickBot="1">
      <c r="B2031" s="772" t="s">
        <v>2083</v>
      </c>
      <c r="C2031" s="376">
        <v>1</v>
      </c>
      <c r="D2031" s="771">
        <v>3.2</v>
      </c>
      <c r="E2031" s="104">
        <v>1.9199999999999998E-2</v>
      </c>
      <c r="F2031" s="104"/>
    </row>
    <row r="2032" spans="2:37" ht="28.8">
      <c r="B2032" s="772" t="s">
        <v>2084</v>
      </c>
      <c r="C2032" s="376">
        <v>1</v>
      </c>
      <c r="D2032" s="771">
        <v>3.2</v>
      </c>
      <c r="E2032" s="104">
        <v>1.37E-2</v>
      </c>
      <c r="F2032" s="104"/>
      <c r="H2032" s="385"/>
      <c r="I2032" s="547" t="s">
        <v>643</v>
      </c>
      <c r="J2032" s="77" t="s">
        <v>63</v>
      </c>
      <c r="K2032" s="507" t="s">
        <v>44</v>
      </c>
      <c r="L2032" s="549" t="s">
        <v>297</v>
      </c>
      <c r="M2032" s="508" t="s">
        <v>292</v>
      </c>
      <c r="N2032" s="545" t="s">
        <v>46</v>
      </c>
      <c r="O2032" s="549" t="s">
        <v>293</v>
      </c>
      <c r="P2032" s="508" t="s">
        <v>294</v>
      </c>
      <c r="Q2032"/>
      <c r="R2032"/>
      <c r="AJ2032" s="95" t="str">
        <f>+I2032</f>
        <v>EN069</v>
      </c>
      <c r="AK2032" s="96" t="s">
        <v>62</v>
      </c>
    </row>
    <row r="2033" spans="2:38" ht="15" thickBot="1">
      <c r="B2033" s="772" t="s">
        <v>2085</v>
      </c>
      <c r="C2033" s="376">
        <v>1</v>
      </c>
      <c r="D2033" s="771">
        <v>3.2</v>
      </c>
      <c r="E2033" s="104">
        <v>1.3299999999999999E-2</v>
      </c>
      <c r="F2033" s="104"/>
      <c r="H2033" s="711">
        <v>1621</v>
      </c>
      <c r="I2033" s="510">
        <f>IF(H2033="",
   IFERROR(MATCH("**", B:B, 0), ""),
   IFERROR(MATCH("* "&amp;H2033&amp;" *", B:B, 0), "")
)</f>
        <v>1901</v>
      </c>
      <c r="J2033" s="53" t="str" cm="1">
        <f t="array" aca="1" ref="J2033" ca="1">INDIRECT("B" &amp; I2033)</f>
        <v>NIVEL 974 M4 6N AM 1621 19-05-2026</v>
      </c>
      <c r="K2033" s="511">
        <f ca="1">INDEX(D:D, MATCH(J2033, $B:$B, 0))</f>
        <v>3.2</v>
      </c>
      <c r="L2033" s="508">
        <f ca="1">INDEX(E:E, MATCH($J2033, $B:$B, 0))*0.9</f>
        <v>1.4400000000000001E-2</v>
      </c>
      <c r="M2033" s="508">
        <f ca="1">INDEX(F:F, MATCH($J2033, $B:$B, 0))*0.9</f>
        <v>0</v>
      </c>
      <c r="N2033" s="512">
        <f ca="1">INDEX(G:G, MATCH($J$578, $B:$B, 0))</f>
        <v>0</v>
      </c>
      <c r="O2033" s="512">
        <f ca="1">+IF(L2033=0,N2033*0.9,L2033*0.9)</f>
        <v>1.2960000000000001E-2</v>
      </c>
      <c r="P2033" s="513">
        <f ca="1">+M2033*0.9</f>
        <v>0</v>
      </c>
      <c r="Q2033" s="514" t="str">
        <f t="shared" ref="Q2033:Q2045" ca="1" si="908">+IF(L2033=0,"-","Dump")</f>
        <v>Dump</v>
      </c>
      <c r="R2033" s="515">
        <f t="shared" ref="R2033:R2045" ca="1" si="909">+K2033/4.5</f>
        <v>0.71111111111111114</v>
      </c>
      <c r="AJ2033" s="520">
        <f ca="1">+K2046-SUMIF(AE:AE, AJ2032, AA:AA)-K2064</f>
        <v>-3.3199999999999985</v>
      </c>
      <c r="AK2033" s="521">
        <f ca="1">O2046</f>
        <v>1.3377461538461539E-2</v>
      </c>
      <c r="AL2033" s="102">
        <f ca="1">COUNTIF(AE:AE, AJ2032)</f>
        <v>1</v>
      </c>
    </row>
    <row r="2034" spans="2:38" ht="15" thickBot="1">
      <c r="B2034" s="772" t="s">
        <v>2086</v>
      </c>
      <c r="C2034" s="376">
        <v>1</v>
      </c>
      <c r="D2034" s="771">
        <v>3.2</v>
      </c>
      <c r="E2034" s="104">
        <v>2.1000000000000001E-2</v>
      </c>
      <c r="F2034" s="104"/>
      <c r="H2034" s="711">
        <v>1622</v>
      </c>
      <c r="I2034" s="510">
        <f t="shared" ref="I2034:I2036" si="910">IF(H2034="",
   IFERROR(MATCH("**", B:B, 0), ""),
   IFERROR(MATCH("* "&amp;H2034&amp;" *", B:B, 0), "")
)</f>
        <v>1902</v>
      </c>
      <c r="J2034" s="53" t="str" cm="1">
        <f t="array" aca="1" ref="J2034" ca="1">INDIRECT("B" &amp; I2034)</f>
        <v>NIVEL 974 M4 6N AM 1622 19-05-2026</v>
      </c>
      <c r="K2034" s="511">
        <f t="shared" ref="K2034:K2036" ca="1" si="911">INDEX(D:D, MATCH(J2034, $B:$B, 0))</f>
        <v>3.2</v>
      </c>
      <c r="L2034" s="508">
        <f t="shared" ref="L2034:L2036" ca="1" si="912">INDEX(E:E, MATCH($J2034, $B:$B, 0))*0.9</f>
        <v>1.728E-2</v>
      </c>
      <c r="M2034" s="508">
        <f t="shared" ref="M2034:M2036" ca="1" si="913">INDEX(F:F, MATCH($J2034, $B:$B, 0))*0.9</f>
        <v>0</v>
      </c>
      <c r="N2034" s="512">
        <f t="shared" ref="N2034:N2036" ca="1" si="914">INDEX(G:G, MATCH($J$578, $B:$B, 0))</f>
        <v>0</v>
      </c>
      <c r="O2034" s="512">
        <f t="shared" ref="O2034:O2036" ca="1" si="915">+IF(L2034=0,N2034*0.9,L2034*0.9)</f>
        <v>1.5552E-2</v>
      </c>
      <c r="P2034" s="513">
        <f t="shared" ref="P2034:P2036" ca="1" si="916">+M2034*0.9</f>
        <v>0</v>
      </c>
      <c r="Q2034" s="514" t="str">
        <f t="shared" ref="Q2034:Q2036" ca="1" si="917">+IF(L2034=0,"-","Dump")</f>
        <v>Dump</v>
      </c>
      <c r="R2034" s="515">
        <f t="shared" ref="R2034:R2036" ca="1" si="918">+K2034/4.5</f>
        <v>0.71111111111111114</v>
      </c>
      <c r="AJ2034" s="105" t="s">
        <v>83</v>
      </c>
      <c r="AK2034" s="101"/>
    </row>
    <row r="2035" spans="2:38">
      <c r="B2035" s="772" t="s">
        <v>2087</v>
      </c>
      <c r="C2035" s="376">
        <v>1</v>
      </c>
      <c r="D2035" s="771">
        <v>3.2</v>
      </c>
      <c r="E2035" s="104">
        <v>1.1299999999999999E-2</v>
      </c>
      <c r="F2035" s="104"/>
      <c r="H2035" s="711">
        <v>1623</v>
      </c>
      <c r="I2035" s="510">
        <f t="shared" si="910"/>
        <v>1903</v>
      </c>
      <c r="J2035" s="53" t="str" cm="1">
        <f t="array" aca="1" ref="J2035" ca="1">INDIRECT("B" &amp; I2035)</f>
        <v>NIVEL 974 M4 6N AM 1623 19-05-2026</v>
      </c>
      <c r="K2035" s="511">
        <f t="shared" ca="1" si="911"/>
        <v>3.2</v>
      </c>
      <c r="L2035" s="508">
        <f t="shared" ca="1" si="912"/>
        <v>1.35E-2</v>
      </c>
      <c r="M2035" s="508">
        <f t="shared" ca="1" si="913"/>
        <v>0</v>
      </c>
      <c r="N2035" s="512">
        <f t="shared" ca="1" si="914"/>
        <v>0</v>
      </c>
      <c r="O2035" s="512">
        <f t="shared" ca="1" si="915"/>
        <v>1.2149999999999999E-2</v>
      </c>
      <c r="P2035" s="513">
        <f t="shared" ca="1" si="916"/>
        <v>0</v>
      </c>
      <c r="Q2035" s="514" t="str">
        <f t="shared" ca="1" si="917"/>
        <v>Dump</v>
      </c>
      <c r="R2035" s="515">
        <f t="shared" ca="1" si="918"/>
        <v>0.71111111111111114</v>
      </c>
    </row>
    <row r="2036" spans="2:38">
      <c r="B2036" s="772" t="s">
        <v>2088</v>
      </c>
      <c r="C2036" s="376">
        <v>1</v>
      </c>
      <c r="D2036" s="771">
        <v>3.2</v>
      </c>
      <c r="E2036" s="104">
        <v>1.6899999999999998E-2</v>
      </c>
      <c r="F2036" s="104"/>
      <c r="H2036" s="711">
        <v>1624</v>
      </c>
      <c r="I2036" s="510">
        <f t="shared" si="910"/>
        <v>1904</v>
      </c>
      <c r="J2036" s="53" t="str" cm="1">
        <f t="array" aca="1" ref="J2036" ca="1">INDIRECT("B" &amp; I2036)</f>
        <v>NIVEL 974 M4 6N AM 1624 19-05-2026</v>
      </c>
      <c r="K2036" s="511">
        <f t="shared" ca="1" si="911"/>
        <v>3.2</v>
      </c>
      <c r="L2036" s="508">
        <f t="shared" ca="1" si="912"/>
        <v>1.5570000000000001E-2</v>
      </c>
      <c r="M2036" s="508">
        <f t="shared" ca="1" si="913"/>
        <v>0</v>
      </c>
      <c r="N2036" s="512">
        <f t="shared" ca="1" si="914"/>
        <v>0</v>
      </c>
      <c r="O2036" s="512">
        <f t="shared" ca="1" si="915"/>
        <v>1.4013000000000001E-2</v>
      </c>
      <c r="P2036" s="513">
        <f t="shared" ca="1" si="916"/>
        <v>0</v>
      </c>
      <c r="Q2036" s="514" t="str">
        <f t="shared" ca="1" si="917"/>
        <v>Dump</v>
      </c>
      <c r="R2036" s="515">
        <f t="shared" ca="1" si="918"/>
        <v>0.71111111111111114</v>
      </c>
    </row>
    <row r="2037" spans="2:38">
      <c r="B2037" s="772" t="s">
        <v>2089</v>
      </c>
      <c r="C2037" s="376">
        <v>1</v>
      </c>
      <c r="D2037" s="771">
        <v>3.2</v>
      </c>
      <c r="E2037" s="104">
        <v>1.44E-2</v>
      </c>
      <c r="F2037" s="104"/>
      <c r="H2037" s="711">
        <v>1625</v>
      </c>
      <c r="I2037" s="510">
        <f t="shared" ref="I2037:I2045" si="919">IF(H2037="",
   IFERROR(MATCH("**", B:B, 0), ""),
   IFERROR(MATCH("* "&amp;H2037&amp;" *", B:B, 0), "")
)</f>
        <v>1905</v>
      </c>
      <c r="J2037" s="53" t="str" cm="1">
        <f t="array" aca="1" ref="J2037" ca="1">INDIRECT("B" &amp; I2037)</f>
        <v>NIVEL 974 M4 6N AM 1625 19-05-2026</v>
      </c>
      <c r="K2037" s="511">
        <f t="shared" ref="K2037:K2045" ca="1" si="920">INDEX(D:D, MATCH(J2037, $B:$B, 0))</f>
        <v>3.2</v>
      </c>
      <c r="L2037" s="508">
        <f t="shared" ref="L2037:L2045" ca="1" si="921">INDEX(E:E, MATCH($J2037, $B:$B, 0))*0.9</f>
        <v>1.323E-2</v>
      </c>
      <c r="M2037" s="508">
        <f t="shared" ref="M2037:M2045" ca="1" si="922">INDEX(F:F, MATCH($J2037, $B:$B, 0))*0.9</f>
        <v>0</v>
      </c>
      <c r="N2037" s="512">
        <f t="shared" ref="N2037:N2045" ca="1" si="923">INDEX(G:G, MATCH($J$578, $B:$B, 0))</f>
        <v>0</v>
      </c>
      <c r="O2037" s="512">
        <f t="shared" ref="O2037:O2045" ca="1" si="924">+IF(L2037=0,N2037*0.9,L2037*0.9)</f>
        <v>1.1907000000000001E-2</v>
      </c>
      <c r="P2037" s="513">
        <f t="shared" ref="P2037:P2045" ca="1" si="925">+M2037*0.9</f>
        <v>0</v>
      </c>
      <c r="Q2037" s="514" t="str">
        <f t="shared" ca="1" si="908"/>
        <v>Dump</v>
      </c>
      <c r="R2037" s="515">
        <f t="shared" ca="1" si="909"/>
        <v>0.71111111111111114</v>
      </c>
    </row>
    <row r="2038" spans="2:38">
      <c r="B2038" s="772" t="s">
        <v>2090</v>
      </c>
      <c r="C2038" s="376">
        <v>1</v>
      </c>
      <c r="D2038" s="771">
        <v>3.2</v>
      </c>
      <c r="E2038" s="104">
        <v>1.8200000000000001E-2</v>
      </c>
      <c r="F2038" s="104"/>
      <c r="H2038" s="711">
        <v>1626</v>
      </c>
      <c r="I2038" s="510">
        <f t="shared" si="919"/>
        <v>1906</v>
      </c>
      <c r="J2038" s="53" t="str" cm="1">
        <f t="array" aca="1" ref="J2038" ca="1">INDIRECT("B" &amp; I2038)</f>
        <v>NIVEL 974 M4 6N AM 1626 19-05-2026</v>
      </c>
      <c r="K2038" s="511">
        <f t="shared" ca="1" si="920"/>
        <v>3.2</v>
      </c>
      <c r="L2038" s="508">
        <f t="shared" ca="1" si="921"/>
        <v>1.6470000000000002E-2</v>
      </c>
      <c r="M2038" s="508">
        <f t="shared" ca="1" si="922"/>
        <v>0</v>
      </c>
      <c r="N2038" s="512">
        <f t="shared" ca="1" si="923"/>
        <v>0</v>
      </c>
      <c r="O2038" s="512">
        <f t="shared" ca="1" si="924"/>
        <v>1.4823000000000003E-2</v>
      </c>
      <c r="P2038" s="513">
        <f t="shared" ca="1" si="925"/>
        <v>0</v>
      </c>
      <c r="Q2038" s="514" t="str">
        <f t="shared" ca="1" si="908"/>
        <v>Dump</v>
      </c>
      <c r="R2038" s="515">
        <f t="shared" ca="1" si="909"/>
        <v>0.71111111111111114</v>
      </c>
    </row>
    <row r="2039" spans="2:38">
      <c r="B2039" s="772" t="s">
        <v>2091</v>
      </c>
      <c r="C2039" s="376">
        <v>1</v>
      </c>
      <c r="D2039" s="771">
        <v>3.2</v>
      </c>
      <c r="E2039" s="104">
        <v>1.6299999999999999E-2</v>
      </c>
      <c r="F2039" s="104"/>
      <c r="H2039" s="711">
        <v>1627</v>
      </c>
      <c r="I2039" s="510">
        <f t="shared" si="919"/>
        <v>1907</v>
      </c>
      <c r="J2039" s="53" t="str" cm="1">
        <f t="array" aca="1" ref="J2039" ca="1">INDIRECT("B" &amp; I2039)</f>
        <v>NIVEL 974 M4 6N AM 1627 19-05-2026</v>
      </c>
      <c r="K2039" s="511">
        <f t="shared" ca="1" si="920"/>
        <v>3.2</v>
      </c>
      <c r="L2039" s="508">
        <f t="shared" ca="1" si="921"/>
        <v>1.35E-2</v>
      </c>
      <c r="M2039" s="508">
        <f t="shared" ca="1" si="922"/>
        <v>0</v>
      </c>
      <c r="N2039" s="512">
        <f t="shared" ca="1" si="923"/>
        <v>0</v>
      </c>
      <c r="O2039" s="512">
        <f t="shared" ca="1" si="924"/>
        <v>1.2149999999999999E-2</v>
      </c>
      <c r="P2039" s="513">
        <f t="shared" ca="1" si="925"/>
        <v>0</v>
      </c>
      <c r="Q2039" s="514" t="str">
        <f t="shared" ca="1" si="908"/>
        <v>Dump</v>
      </c>
      <c r="R2039" s="515">
        <f t="shared" ca="1" si="909"/>
        <v>0.71111111111111114</v>
      </c>
    </row>
    <row r="2040" spans="2:38">
      <c r="B2040" s="772" t="s">
        <v>2092</v>
      </c>
      <c r="C2040" s="376">
        <v>1</v>
      </c>
      <c r="D2040" s="771">
        <v>3.2</v>
      </c>
      <c r="E2040" s="104">
        <v>1.37E-2</v>
      </c>
      <c r="F2040" s="104"/>
      <c r="H2040" s="711">
        <v>1628</v>
      </c>
      <c r="I2040" s="510">
        <f t="shared" si="919"/>
        <v>1908</v>
      </c>
      <c r="J2040" s="53" t="str" cm="1">
        <f t="array" aca="1" ref="J2040" ca="1">INDIRECT("B" &amp; I2040)</f>
        <v>NIVEL 974 M4 6N AM 1628 19-05-2026</v>
      </c>
      <c r="K2040" s="511">
        <f t="shared" ca="1" si="920"/>
        <v>3.2</v>
      </c>
      <c r="L2040" s="508">
        <f t="shared" ca="1" si="921"/>
        <v>1.4310000000000002E-2</v>
      </c>
      <c r="M2040" s="508">
        <f t="shared" ca="1" si="922"/>
        <v>0</v>
      </c>
      <c r="N2040" s="512">
        <f t="shared" ca="1" si="923"/>
        <v>0</v>
      </c>
      <c r="O2040" s="512">
        <f t="shared" ca="1" si="924"/>
        <v>1.2879000000000002E-2</v>
      </c>
      <c r="P2040" s="513">
        <f t="shared" ca="1" si="925"/>
        <v>0</v>
      </c>
      <c r="Q2040" s="514" t="str">
        <f t="shared" ca="1" si="908"/>
        <v>Dump</v>
      </c>
      <c r="R2040" s="515">
        <f t="shared" ca="1" si="909"/>
        <v>0.71111111111111114</v>
      </c>
    </row>
    <row r="2041" spans="2:38">
      <c r="B2041" s="772" t="s">
        <v>2093</v>
      </c>
      <c r="C2041" s="376">
        <v>1</v>
      </c>
      <c r="D2041" s="771">
        <v>3.2</v>
      </c>
      <c r="E2041" s="104">
        <v>1.8200000000000001E-2</v>
      </c>
      <c r="F2041" s="104"/>
      <c r="H2041" s="711">
        <v>1629</v>
      </c>
      <c r="I2041" s="510">
        <f t="shared" si="919"/>
        <v>1909</v>
      </c>
      <c r="J2041" s="53" t="str" cm="1">
        <f t="array" aca="1" ref="J2041" ca="1">INDIRECT("B" &amp; I2041)</f>
        <v>NIVEL 974 M4 6N AM 1629 19-05-2026</v>
      </c>
      <c r="K2041" s="511">
        <f t="shared" ca="1" si="920"/>
        <v>3.2</v>
      </c>
      <c r="L2041" s="508">
        <f t="shared" ca="1" si="921"/>
        <v>1.485E-2</v>
      </c>
      <c r="M2041" s="508">
        <f t="shared" ca="1" si="922"/>
        <v>0</v>
      </c>
      <c r="N2041" s="512">
        <f t="shared" ca="1" si="923"/>
        <v>0</v>
      </c>
      <c r="O2041" s="512">
        <f t="shared" ca="1" si="924"/>
        <v>1.3365E-2</v>
      </c>
      <c r="P2041" s="513">
        <f t="shared" ca="1" si="925"/>
        <v>0</v>
      </c>
      <c r="Q2041" s="514" t="str">
        <f t="shared" ca="1" si="908"/>
        <v>Dump</v>
      </c>
      <c r="R2041" s="515">
        <f t="shared" ca="1" si="909"/>
        <v>0.71111111111111114</v>
      </c>
    </row>
    <row r="2042" spans="2:38">
      <c r="B2042" s="772" t="s">
        <v>2094</v>
      </c>
      <c r="C2042" s="376">
        <v>1</v>
      </c>
      <c r="D2042" s="771">
        <v>3.2</v>
      </c>
      <c r="E2042" s="104">
        <v>1.8599999999999998E-2</v>
      </c>
      <c r="F2042" s="104"/>
      <c r="H2042" s="711">
        <v>1630</v>
      </c>
      <c r="I2042" s="510">
        <f t="shared" si="919"/>
        <v>1910</v>
      </c>
      <c r="J2042" s="53" t="str" cm="1">
        <f t="array" aca="1" ref="J2042" ca="1">INDIRECT("B" &amp; I2042)</f>
        <v>NIVEL 974 M4 6N AM 1630 19-05-2026</v>
      </c>
      <c r="K2042" s="511">
        <f t="shared" ca="1" si="920"/>
        <v>3.2</v>
      </c>
      <c r="L2042" s="508">
        <f t="shared" ca="1" si="921"/>
        <v>1.4760000000000002E-2</v>
      </c>
      <c r="M2042" s="508">
        <f t="shared" ca="1" si="922"/>
        <v>0</v>
      </c>
      <c r="N2042" s="512">
        <f t="shared" ca="1" si="923"/>
        <v>0</v>
      </c>
      <c r="O2042" s="512">
        <f t="shared" ca="1" si="924"/>
        <v>1.3284000000000002E-2</v>
      </c>
      <c r="P2042" s="513">
        <f t="shared" ca="1" si="925"/>
        <v>0</v>
      </c>
      <c r="Q2042" s="514" t="str">
        <f t="shared" ca="1" si="908"/>
        <v>Dump</v>
      </c>
      <c r="R2042" s="515">
        <f t="shared" ca="1" si="909"/>
        <v>0.71111111111111114</v>
      </c>
    </row>
    <row r="2043" spans="2:38">
      <c r="B2043" s="772" t="s">
        <v>2095</v>
      </c>
      <c r="C2043" s="376">
        <v>1</v>
      </c>
      <c r="D2043" s="771">
        <v>3.2</v>
      </c>
      <c r="E2043" s="104">
        <v>1.9400000000000001E-2</v>
      </c>
      <c r="F2043" s="104"/>
      <c r="H2043" s="711">
        <v>1631</v>
      </c>
      <c r="I2043" s="510">
        <f t="shared" si="919"/>
        <v>1911</v>
      </c>
      <c r="J2043" s="53" t="str" cm="1">
        <f t="array" aca="1" ref="J2043" ca="1">INDIRECT("B" &amp; I2043)</f>
        <v>NIVEL 974 M4 6N AM 1631 19-05-2026</v>
      </c>
      <c r="K2043" s="511">
        <f t="shared" ca="1" si="920"/>
        <v>3.2</v>
      </c>
      <c r="L2043" s="508">
        <f t="shared" ca="1" si="921"/>
        <v>1.3769999999999999E-2</v>
      </c>
      <c r="M2043" s="508">
        <f t="shared" ca="1" si="922"/>
        <v>0</v>
      </c>
      <c r="N2043" s="512">
        <f t="shared" ca="1" si="923"/>
        <v>0</v>
      </c>
      <c r="O2043" s="512">
        <f t="shared" ca="1" si="924"/>
        <v>1.2393E-2</v>
      </c>
      <c r="P2043" s="513">
        <f t="shared" ca="1" si="925"/>
        <v>0</v>
      </c>
      <c r="Q2043" s="514" t="str">
        <f t="shared" ca="1" si="908"/>
        <v>Dump</v>
      </c>
      <c r="R2043" s="515">
        <f t="shared" ca="1" si="909"/>
        <v>0.71111111111111114</v>
      </c>
    </row>
    <row r="2044" spans="2:38">
      <c r="B2044" s="772" t="s">
        <v>2096</v>
      </c>
      <c r="C2044" s="376">
        <v>1</v>
      </c>
      <c r="D2044" s="771">
        <v>3.2</v>
      </c>
      <c r="E2044" s="104">
        <v>1.9400000000000001E-2</v>
      </c>
      <c r="F2044" s="104"/>
      <c r="H2044" s="711">
        <v>1632</v>
      </c>
      <c r="I2044" s="510">
        <f t="shared" si="919"/>
        <v>1912</v>
      </c>
      <c r="J2044" s="53" t="str" cm="1">
        <f t="array" aca="1" ref="J2044" ca="1">INDIRECT("B" &amp; I2044)</f>
        <v>NIVEL 974 M4 6N AM 1632 19-05-2026</v>
      </c>
      <c r="K2044" s="511">
        <f t="shared" ca="1" si="920"/>
        <v>3.2</v>
      </c>
      <c r="L2044" s="508">
        <f t="shared" ca="1" si="921"/>
        <v>1.6470000000000002E-2</v>
      </c>
      <c r="M2044" s="508">
        <f t="shared" ca="1" si="922"/>
        <v>0</v>
      </c>
      <c r="N2044" s="512">
        <f t="shared" ca="1" si="923"/>
        <v>0</v>
      </c>
      <c r="O2044" s="512">
        <f t="shared" ca="1" si="924"/>
        <v>1.4823000000000003E-2</v>
      </c>
      <c r="P2044" s="513">
        <f t="shared" ca="1" si="925"/>
        <v>0</v>
      </c>
      <c r="Q2044" s="514" t="str">
        <f t="shared" ca="1" si="908"/>
        <v>Dump</v>
      </c>
      <c r="R2044" s="515">
        <f t="shared" ca="1" si="909"/>
        <v>0.71111111111111114</v>
      </c>
    </row>
    <row r="2045" spans="2:38">
      <c r="B2045" s="772" t="s">
        <v>2097</v>
      </c>
      <c r="C2045" s="376">
        <v>1</v>
      </c>
      <c r="D2045" s="771">
        <v>3.2</v>
      </c>
      <c r="E2045" s="104">
        <v>1.4999999999999999E-2</v>
      </c>
      <c r="F2045" s="104"/>
      <c r="H2045" s="711">
        <v>1633</v>
      </c>
      <c r="I2045" s="510">
        <f t="shared" si="919"/>
        <v>1913</v>
      </c>
      <c r="J2045" s="53" t="str" cm="1">
        <f t="array" aca="1" ref="J2045" ca="1">INDIRECT("B" &amp; I2045)</f>
        <v>NIVEL 974 M4 6N AM 1633 19-05-2026</v>
      </c>
      <c r="K2045" s="511">
        <f t="shared" ca="1" si="920"/>
        <v>3.2</v>
      </c>
      <c r="L2045" s="508">
        <f t="shared" ca="1" si="921"/>
        <v>1.512E-2</v>
      </c>
      <c r="M2045" s="508">
        <f t="shared" ca="1" si="922"/>
        <v>0</v>
      </c>
      <c r="N2045" s="512">
        <f t="shared" ca="1" si="923"/>
        <v>0</v>
      </c>
      <c r="O2045" s="512">
        <f t="shared" ca="1" si="924"/>
        <v>1.3608E-2</v>
      </c>
      <c r="P2045" s="513">
        <f t="shared" ca="1" si="925"/>
        <v>0</v>
      </c>
      <c r="Q2045" s="514" t="str">
        <f t="shared" ca="1" si="908"/>
        <v>Dump</v>
      </c>
      <c r="R2045" s="515">
        <f t="shared" ca="1" si="909"/>
        <v>0.71111111111111114</v>
      </c>
    </row>
    <row r="2046" spans="2:38">
      <c r="B2046" s="772" t="s">
        <v>2098</v>
      </c>
      <c r="C2046" s="376">
        <v>1</v>
      </c>
      <c r="D2046" s="771">
        <v>3.2</v>
      </c>
      <c r="E2046" s="104">
        <v>1.2E-2</v>
      </c>
      <c r="F2046" s="104"/>
      <c r="H2046" s="386"/>
      <c r="I2046"/>
      <c r="J2046"/>
      <c r="K2046" s="519">
        <f ca="1">SUM(K2033:K2045)</f>
        <v>41.6</v>
      </c>
      <c r="L2046" s="516">
        <f ca="1">+SUMPRODUCT(L2033:L2045,K2033:K2045)/K2046</f>
        <v>1.4863846153846156E-2</v>
      </c>
      <c r="M2046" s="516">
        <f ca="1">+SUMPRODUCT(M2033:M2045,K2033:K2045)/K2046</f>
        <v>0</v>
      </c>
      <c r="N2046" s="69">
        <f ca="1">+SUMPRODUCT(N2033:N2045,K2033:K2045)/K2046</f>
        <v>0</v>
      </c>
      <c r="O2046" s="552">
        <f ca="1">+SUMPRODUCT(O2033:O2045,K2033:K2045)/K2046</f>
        <v>1.3377461538461539E-2</v>
      </c>
      <c r="P2046" s="69">
        <f ca="1">+SUMPRODUCT(P2033:P2045,K2033:K2045)/K2046</f>
        <v>0</v>
      </c>
      <c r="Q2046"/>
      <c r="R2046"/>
    </row>
    <row r="2047" spans="2:38">
      <c r="B2047" s="772" t="s">
        <v>2099</v>
      </c>
      <c r="C2047" s="376">
        <v>1</v>
      </c>
      <c r="D2047" s="771">
        <v>3.2</v>
      </c>
      <c r="E2047" s="104">
        <v>1.7100000000000001E-2</v>
      </c>
      <c r="F2047" s="104"/>
      <c r="H2047" s="675"/>
      <c r="I2047"/>
      <c r="J2047"/>
      <c r="K2047" s="551" t="s">
        <v>59</v>
      </c>
      <c r="L2047" s="550">
        <f ca="1">+L2046/0.9</f>
        <v>1.6515384615384619E-2</v>
      </c>
      <c r="M2047" s="518">
        <f ca="1">+M2046/0.9</f>
        <v>0</v>
      </c>
      <c r="N2047"/>
      <c r="O2047"/>
      <c r="P2047"/>
      <c r="Q2047"/>
      <c r="R2047"/>
    </row>
    <row r="2048" spans="2:38" ht="15" thickBot="1">
      <c r="B2048" s="772" t="s">
        <v>2100</v>
      </c>
      <c r="C2048" s="376">
        <v>1</v>
      </c>
      <c r="D2048" s="771">
        <v>3.2</v>
      </c>
      <c r="E2048" s="104">
        <v>1.7100000000000001E-2</v>
      </c>
      <c r="F2048" s="104"/>
    </row>
    <row r="2049" spans="2:38" ht="28.8">
      <c r="B2049" s="772" t="s">
        <v>2101</v>
      </c>
      <c r="C2049" s="376">
        <v>1</v>
      </c>
      <c r="D2049" s="771">
        <v>3.2</v>
      </c>
      <c r="E2049" s="104">
        <v>7.1000000000000004E-3</v>
      </c>
      <c r="F2049" s="104"/>
      <c r="H2049" s="385"/>
      <c r="I2049" s="547" t="s">
        <v>645</v>
      </c>
      <c r="J2049" s="77" t="s">
        <v>63</v>
      </c>
      <c r="K2049" s="507" t="s">
        <v>44</v>
      </c>
      <c r="L2049" s="549" t="s">
        <v>297</v>
      </c>
      <c r="M2049" s="508" t="s">
        <v>292</v>
      </c>
      <c r="N2049" s="545" t="s">
        <v>46</v>
      </c>
      <c r="O2049" s="549" t="s">
        <v>293</v>
      </c>
      <c r="P2049" s="508" t="s">
        <v>294</v>
      </c>
      <c r="Q2049"/>
      <c r="R2049"/>
      <c r="AJ2049" s="95" t="str">
        <f>+I2049</f>
        <v>EN070</v>
      </c>
      <c r="AK2049" s="96" t="s">
        <v>62</v>
      </c>
    </row>
    <row r="2050" spans="2:38" ht="15" thickBot="1">
      <c r="B2050" s="772" t="s">
        <v>2102</v>
      </c>
      <c r="C2050" s="376">
        <v>1</v>
      </c>
      <c r="D2050" s="771">
        <v>3.2</v>
      </c>
      <c r="E2050" s="104">
        <v>1.67E-2</v>
      </c>
      <c r="F2050" s="104"/>
      <c r="H2050" s="711">
        <v>1634</v>
      </c>
      <c r="I2050" s="510">
        <f>IF(H2050="",
   IFERROR(MATCH("**", B:B, 0), ""),
   IFERROR(MATCH("* "&amp;H2050&amp;" *", B:B, 0), "")
)</f>
        <v>1914</v>
      </c>
      <c r="J2050" s="53" t="str" cm="1">
        <f t="array" aca="1" ref="J2050" ca="1">INDIRECT("B" &amp; I2050)</f>
        <v>NIVEL 974 M4 6N AM 1634 19-05-2026</v>
      </c>
      <c r="K2050" s="511">
        <f ca="1">INDEX(D:D, MATCH(J2050, $B:$B, 0))</f>
        <v>3.2</v>
      </c>
      <c r="L2050" s="508">
        <f ca="1">INDEX(E:E, MATCH($J2050, $B:$B, 0))*0.9</f>
        <v>1.5480000000000001E-2</v>
      </c>
      <c r="M2050" s="508">
        <f ca="1">INDEX(F:F, MATCH($J2050, $B:$B, 0))*0.9</f>
        <v>0</v>
      </c>
      <c r="N2050" s="512">
        <f ca="1">INDEX(G:G, MATCH($J$578, $B:$B, 0))</f>
        <v>0</v>
      </c>
      <c r="O2050" s="512">
        <f ca="1">+IF(L2050=0,N2050*0.9,L2050*0.9)</f>
        <v>1.3932000000000002E-2</v>
      </c>
      <c r="P2050" s="513">
        <f ca="1">+M2050*0.9</f>
        <v>0</v>
      </c>
      <c r="Q2050" s="514" t="str">
        <f t="shared" ref="Q2050:Q2060" ca="1" si="926">+IF(L2050=0,"-","Dump")</f>
        <v>Dump</v>
      </c>
      <c r="R2050" s="515">
        <f t="shared" ref="R2050:R2060" ca="1" si="927">+K2050/4.5</f>
        <v>0.71111111111111114</v>
      </c>
      <c r="AJ2050" s="520">
        <f ca="1">+K2065-SUMIF(AE:AE, AJ2049, AA:AA)</f>
        <v>-40.94</v>
      </c>
      <c r="AK2050" s="521">
        <f ca="1">O2065</f>
        <v>1.3297698630136988E-2</v>
      </c>
      <c r="AL2050" s="102">
        <f ca="1">COUNTIF(AE:AE, AJ2049)</f>
        <v>3</v>
      </c>
    </row>
    <row r="2051" spans="2:38" ht="15" thickBot="1">
      <c r="B2051" s="772" t="s">
        <v>2103</v>
      </c>
      <c r="C2051" s="376">
        <v>1</v>
      </c>
      <c r="D2051" s="771">
        <v>3.2</v>
      </c>
      <c r="E2051" s="104">
        <v>1.3100000000000001E-2</v>
      </c>
      <c r="F2051" s="104"/>
      <c r="H2051" s="711">
        <v>1635</v>
      </c>
      <c r="I2051" s="510">
        <f t="shared" ref="I2051:I2060" si="928">IF(H2051="",
   IFERROR(MATCH("**", B:B, 0), ""),
   IFERROR(MATCH("* "&amp;H2051&amp;" *", B:B, 0), "")
)</f>
        <v>1915</v>
      </c>
      <c r="J2051" s="53" t="str" cm="1">
        <f t="array" aca="1" ref="J2051" ca="1">INDIRECT("B" &amp; I2051)</f>
        <v>NIVEL 974 M4 6N AM 1635 19-05-2026</v>
      </c>
      <c r="K2051" s="511">
        <f t="shared" ref="K2051:K2060" ca="1" si="929">INDEX(D:D, MATCH(J2051, $B:$B, 0))</f>
        <v>3.2</v>
      </c>
      <c r="L2051" s="508">
        <f t="shared" ref="L2051:L2060" ca="1" si="930">INDEX(E:E, MATCH($J2051, $B:$B, 0))*0.9</f>
        <v>1.5570000000000001E-2</v>
      </c>
      <c r="M2051" s="508">
        <f t="shared" ref="M2051:M2060" ca="1" si="931">INDEX(F:F, MATCH($J2051, $B:$B, 0))*0.9</f>
        <v>0</v>
      </c>
      <c r="N2051" s="512">
        <f t="shared" ref="N2051:N2060" ca="1" si="932">INDEX(G:G, MATCH($J$578, $B:$B, 0))</f>
        <v>0</v>
      </c>
      <c r="O2051" s="512">
        <f t="shared" ref="O2051:O2060" ca="1" si="933">+IF(L2051=0,N2051*0.9,L2051*0.9)</f>
        <v>1.4013000000000001E-2</v>
      </c>
      <c r="P2051" s="513">
        <f t="shared" ref="P2051:P2060" ca="1" si="934">+M2051*0.9</f>
        <v>0</v>
      </c>
      <c r="Q2051" s="514" t="str">
        <f t="shared" ca="1" si="926"/>
        <v>Dump</v>
      </c>
      <c r="R2051" s="515">
        <f t="shared" ca="1" si="927"/>
        <v>0.71111111111111114</v>
      </c>
      <c r="AJ2051" s="105" t="s">
        <v>83</v>
      </c>
      <c r="AK2051" s="101"/>
    </row>
    <row r="2052" spans="2:38">
      <c r="B2052" s="772" t="s">
        <v>2104</v>
      </c>
      <c r="C2052" s="376">
        <v>1</v>
      </c>
      <c r="D2052" s="771">
        <v>3.2</v>
      </c>
      <c r="E2052" s="104">
        <v>9.1000000000000004E-3</v>
      </c>
      <c r="F2052" s="104"/>
      <c r="H2052" s="711">
        <v>1636</v>
      </c>
      <c r="I2052" s="510">
        <f t="shared" si="928"/>
        <v>1916</v>
      </c>
      <c r="J2052" s="53" t="str" cm="1">
        <f t="array" aca="1" ref="J2052" ca="1">INDIRECT("B" &amp; I2052)</f>
        <v>NIVEL 974 M4 6N AM 1636 19-05-2026</v>
      </c>
      <c r="K2052" s="511">
        <f t="shared" ca="1" si="929"/>
        <v>3.2</v>
      </c>
      <c r="L2052" s="508">
        <f t="shared" ca="1" si="930"/>
        <v>1.251E-2</v>
      </c>
      <c r="M2052" s="508">
        <f t="shared" ca="1" si="931"/>
        <v>0</v>
      </c>
      <c r="N2052" s="512">
        <f t="shared" ca="1" si="932"/>
        <v>0</v>
      </c>
      <c r="O2052" s="512">
        <f t="shared" ca="1" si="933"/>
        <v>1.1259E-2</v>
      </c>
      <c r="P2052" s="513">
        <f t="shared" ca="1" si="934"/>
        <v>0</v>
      </c>
      <c r="Q2052" s="514" t="str">
        <f t="shared" ca="1" si="926"/>
        <v>Dump</v>
      </c>
      <c r="R2052" s="515">
        <f t="shared" ca="1" si="927"/>
        <v>0.71111111111111114</v>
      </c>
    </row>
    <row r="2053" spans="2:38">
      <c r="B2053" s="772" t="s">
        <v>2105</v>
      </c>
      <c r="C2053" s="376">
        <v>1</v>
      </c>
      <c r="D2053" s="771">
        <v>3.2</v>
      </c>
      <c r="E2053" s="104">
        <v>1.18E-2</v>
      </c>
      <c r="F2053" s="104"/>
      <c r="H2053" s="711">
        <v>1637</v>
      </c>
      <c r="I2053" s="510">
        <f t="shared" si="928"/>
        <v>1917</v>
      </c>
      <c r="J2053" s="53" t="str" cm="1">
        <f t="array" aca="1" ref="J2053" ca="1">INDIRECT("B" &amp; I2053)</f>
        <v>NIVEL 974 M4 6N AM 1637 19-05-2026</v>
      </c>
      <c r="K2053" s="511">
        <f t="shared" ca="1" si="929"/>
        <v>3.2</v>
      </c>
      <c r="L2053" s="508">
        <f t="shared" ca="1" si="930"/>
        <v>1.323E-2</v>
      </c>
      <c r="M2053" s="508">
        <f t="shared" ca="1" si="931"/>
        <v>0</v>
      </c>
      <c r="N2053" s="512">
        <f t="shared" ca="1" si="932"/>
        <v>0</v>
      </c>
      <c r="O2053" s="512">
        <f t="shared" ca="1" si="933"/>
        <v>1.1907000000000001E-2</v>
      </c>
      <c r="P2053" s="513">
        <f t="shared" ca="1" si="934"/>
        <v>0</v>
      </c>
      <c r="Q2053" s="514" t="str">
        <f t="shared" ca="1" si="926"/>
        <v>Dump</v>
      </c>
      <c r="R2053" s="515">
        <f t="shared" ca="1" si="927"/>
        <v>0.71111111111111114</v>
      </c>
    </row>
    <row r="2054" spans="2:38">
      <c r="B2054" s="772" t="s">
        <v>2106</v>
      </c>
      <c r="C2054" s="376">
        <v>1</v>
      </c>
      <c r="D2054" s="771">
        <v>3.2</v>
      </c>
      <c r="E2054" s="104">
        <v>1.6500000000000001E-2</v>
      </c>
      <c r="F2054" s="104"/>
      <c r="H2054" s="711">
        <v>1638</v>
      </c>
      <c r="I2054" s="510">
        <f t="shared" si="928"/>
        <v>1918</v>
      </c>
      <c r="J2054" s="53" t="str" cm="1">
        <f t="array" aca="1" ref="J2054" ca="1">INDIRECT("B" &amp; I2054)</f>
        <v>NIVEL 974 M4 6N AM 1638 19-05-2026</v>
      </c>
      <c r="K2054" s="511">
        <f t="shared" ca="1" si="929"/>
        <v>3.2</v>
      </c>
      <c r="L2054" s="508">
        <f t="shared" ca="1" si="930"/>
        <v>1.4310000000000002E-2</v>
      </c>
      <c r="M2054" s="508">
        <f t="shared" ca="1" si="931"/>
        <v>0</v>
      </c>
      <c r="N2054" s="512">
        <f t="shared" ca="1" si="932"/>
        <v>0</v>
      </c>
      <c r="O2054" s="512">
        <f t="shared" ca="1" si="933"/>
        <v>1.2879000000000002E-2</v>
      </c>
      <c r="P2054" s="513">
        <f t="shared" ca="1" si="934"/>
        <v>0</v>
      </c>
      <c r="Q2054" s="514" t="str">
        <f t="shared" ca="1" si="926"/>
        <v>Dump</v>
      </c>
      <c r="R2054" s="515">
        <f t="shared" ca="1" si="927"/>
        <v>0.71111111111111114</v>
      </c>
    </row>
    <row r="2055" spans="2:38">
      <c r="B2055" s="772" t="s">
        <v>2107</v>
      </c>
      <c r="C2055" s="376">
        <v>1</v>
      </c>
      <c r="D2055" s="771">
        <v>3.2</v>
      </c>
      <c r="E2055" s="104">
        <v>1.34E-2</v>
      </c>
      <c r="F2055" s="104"/>
      <c r="H2055" s="711">
        <v>1639</v>
      </c>
      <c r="I2055" s="510">
        <f t="shared" si="928"/>
        <v>1919</v>
      </c>
      <c r="J2055" s="53" t="str" cm="1">
        <f t="array" aca="1" ref="J2055" ca="1">INDIRECT("B" &amp; I2055)</f>
        <v>NIVEL 974 M4 6N AM 1639 19-05-2026</v>
      </c>
      <c r="K2055" s="511">
        <f t="shared" ca="1" si="929"/>
        <v>3.2</v>
      </c>
      <c r="L2055" s="508">
        <f t="shared" ca="1" si="930"/>
        <v>1.269E-2</v>
      </c>
      <c r="M2055" s="508">
        <f t="shared" ca="1" si="931"/>
        <v>0</v>
      </c>
      <c r="N2055" s="512">
        <f t="shared" ca="1" si="932"/>
        <v>0</v>
      </c>
      <c r="O2055" s="512">
        <f t="shared" ca="1" si="933"/>
        <v>1.1421000000000001E-2</v>
      </c>
      <c r="P2055" s="513">
        <f t="shared" ca="1" si="934"/>
        <v>0</v>
      </c>
      <c r="Q2055" s="514" t="str">
        <f t="shared" ca="1" si="926"/>
        <v>Dump</v>
      </c>
      <c r="R2055" s="515">
        <f t="shared" ca="1" si="927"/>
        <v>0.71111111111111114</v>
      </c>
    </row>
    <row r="2056" spans="2:38">
      <c r="B2056" s="772" t="s">
        <v>2108</v>
      </c>
      <c r="C2056" s="376">
        <v>1</v>
      </c>
      <c r="D2056" s="771">
        <v>3.2</v>
      </c>
      <c r="E2056" s="104">
        <v>1.17E-2</v>
      </c>
      <c r="F2056" s="104"/>
      <c r="H2056" s="711">
        <v>1640</v>
      </c>
      <c r="I2056" s="510">
        <f t="shared" si="928"/>
        <v>1920</v>
      </c>
      <c r="J2056" s="53" t="str" cm="1">
        <f t="array" aca="1" ref="J2056" ca="1">INDIRECT("B" &amp; I2056)</f>
        <v>NIVEL 974 M4 6N AM 1640 19-05-2026</v>
      </c>
      <c r="K2056" s="511">
        <f t="shared" ca="1" si="929"/>
        <v>3.2</v>
      </c>
      <c r="L2056" s="508">
        <f t="shared" ca="1" si="930"/>
        <v>1.3050000000000001E-2</v>
      </c>
      <c r="M2056" s="508">
        <f t="shared" ca="1" si="931"/>
        <v>0</v>
      </c>
      <c r="N2056" s="512">
        <f t="shared" ca="1" si="932"/>
        <v>0</v>
      </c>
      <c r="O2056" s="512">
        <f t="shared" ca="1" si="933"/>
        <v>1.1745E-2</v>
      </c>
      <c r="P2056" s="513">
        <f t="shared" ca="1" si="934"/>
        <v>0</v>
      </c>
      <c r="Q2056" s="514" t="str">
        <f t="shared" ca="1" si="926"/>
        <v>Dump</v>
      </c>
      <c r="R2056" s="515">
        <f t="shared" ca="1" si="927"/>
        <v>0.71111111111111114</v>
      </c>
    </row>
    <row r="2057" spans="2:38">
      <c r="B2057" s="772" t="s">
        <v>2109</v>
      </c>
      <c r="C2057" s="376">
        <v>1</v>
      </c>
      <c r="D2057" s="771">
        <v>3.2</v>
      </c>
      <c r="E2057" s="104">
        <v>2.18E-2</v>
      </c>
      <c r="F2057" s="104"/>
      <c r="H2057" s="711">
        <v>1641</v>
      </c>
      <c r="I2057" s="510">
        <f t="shared" si="928"/>
        <v>1921</v>
      </c>
      <c r="J2057" s="53" t="str" cm="1">
        <f t="array" aca="1" ref="J2057" ca="1">INDIRECT("B" &amp; I2057)</f>
        <v>NIVEL 974 M4 6N AM 1641 19-05-2026</v>
      </c>
      <c r="K2057" s="511">
        <f t="shared" ca="1" si="929"/>
        <v>3.2</v>
      </c>
      <c r="L2057" s="508">
        <f t="shared" ca="1" si="930"/>
        <v>1.4489999999999999E-2</v>
      </c>
      <c r="M2057" s="508">
        <f t="shared" ca="1" si="931"/>
        <v>0</v>
      </c>
      <c r="N2057" s="512">
        <f t="shared" ca="1" si="932"/>
        <v>0</v>
      </c>
      <c r="O2057" s="512">
        <f t="shared" ca="1" si="933"/>
        <v>1.3041000000000001E-2</v>
      </c>
      <c r="P2057" s="513">
        <f t="shared" ca="1" si="934"/>
        <v>0</v>
      </c>
      <c r="Q2057" s="514" t="str">
        <f t="shared" ca="1" si="926"/>
        <v>Dump</v>
      </c>
      <c r="R2057" s="515">
        <f t="shared" ca="1" si="927"/>
        <v>0.71111111111111114</v>
      </c>
    </row>
    <row r="2058" spans="2:38">
      <c r="B2058" s="772" t="s">
        <v>2110</v>
      </c>
      <c r="C2058" s="376">
        <v>1</v>
      </c>
      <c r="D2058" s="771">
        <v>3.2</v>
      </c>
      <c r="E2058" s="104">
        <v>1.6899999999999998E-2</v>
      </c>
      <c r="F2058" s="104"/>
      <c r="H2058" s="711">
        <v>1642</v>
      </c>
      <c r="I2058" s="510">
        <f t="shared" si="928"/>
        <v>1922</v>
      </c>
      <c r="J2058" s="53" t="str" cm="1">
        <f t="array" aca="1" ref="J2058" ca="1">INDIRECT("B" &amp; I2058)</f>
        <v>NIVEL 974 M4 6N AM 1642 19-05-2026</v>
      </c>
      <c r="K2058" s="511">
        <f t="shared" ca="1" si="929"/>
        <v>3.2</v>
      </c>
      <c r="L2058" s="508">
        <f t="shared" ca="1" si="930"/>
        <v>1.2870000000000001E-2</v>
      </c>
      <c r="M2058" s="508">
        <f t="shared" ca="1" si="931"/>
        <v>0</v>
      </c>
      <c r="N2058" s="512">
        <f t="shared" ca="1" si="932"/>
        <v>0</v>
      </c>
      <c r="O2058" s="512">
        <f t="shared" ca="1" si="933"/>
        <v>1.1583000000000001E-2</v>
      </c>
      <c r="P2058" s="513">
        <f t="shared" ca="1" si="934"/>
        <v>0</v>
      </c>
      <c r="Q2058" s="514" t="str">
        <f t="shared" ca="1" si="926"/>
        <v>Dump</v>
      </c>
      <c r="R2058" s="515">
        <f t="shared" ca="1" si="927"/>
        <v>0.71111111111111114</v>
      </c>
    </row>
    <row r="2059" spans="2:38">
      <c r="B2059" s="772" t="s">
        <v>2111</v>
      </c>
      <c r="C2059" s="376">
        <v>1</v>
      </c>
      <c r="D2059" s="771">
        <v>3.2</v>
      </c>
      <c r="E2059" s="104">
        <v>1.11E-2</v>
      </c>
      <c r="F2059" s="104"/>
      <c r="H2059" s="711">
        <v>1643</v>
      </c>
      <c r="I2059" s="510">
        <f t="shared" si="928"/>
        <v>1923</v>
      </c>
      <c r="J2059" s="53" t="str" cm="1">
        <f t="array" aca="1" ref="J2059" ca="1">INDIRECT("B" &amp; I2059)</f>
        <v>NIVEL 974 M4 6N AM 1643 19-05-2026</v>
      </c>
      <c r="K2059" s="511">
        <f t="shared" ca="1" si="929"/>
        <v>3.2</v>
      </c>
      <c r="L2059" s="508">
        <f t="shared" ca="1" si="930"/>
        <v>1.3860000000000001E-2</v>
      </c>
      <c r="M2059" s="508">
        <f t="shared" ca="1" si="931"/>
        <v>0</v>
      </c>
      <c r="N2059" s="512">
        <f t="shared" ca="1" si="932"/>
        <v>0</v>
      </c>
      <c r="O2059" s="512">
        <f t="shared" ca="1" si="933"/>
        <v>1.2474000000000001E-2</v>
      </c>
      <c r="P2059" s="513">
        <f t="shared" ca="1" si="934"/>
        <v>0</v>
      </c>
      <c r="Q2059" s="514" t="str">
        <f t="shared" ca="1" si="926"/>
        <v>Dump</v>
      </c>
      <c r="R2059" s="515">
        <f t="shared" ca="1" si="927"/>
        <v>0.71111111111111114</v>
      </c>
    </row>
    <row r="2060" spans="2:38">
      <c r="B2060" s="772" t="s">
        <v>2112</v>
      </c>
      <c r="C2060" s="376">
        <v>1</v>
      </c>
      <c r="D2060" s="771">
        <v>3.2</v>
      </c>
      <c r="E2060" s="104">
        <v>1.47E-2</v>
      </c>
      <c r="F2060" s="104"/>
      <c r="H2060" s="711">
        <v>1644</v>
      </c>
      <c r="I2060" s="510">
        <f t="shared" si="928"/>
        <v>1924</v>
      </c>
      <c r="J2060" s="53" t="str" cm="1">
        <f t="array" aca="1" ref="J2060" ca="1">INDIRECT("B" &amp; I2060)</f>
        <v>NIVEL 974 M4 7S L32 PM 1644 18-05-2026</v>
      </c>
      <c r="K2060" s="511">
        <f t="shared" ca="1" si="929"/>
        <v>3.2</v>
      </c>
      <c r="L2060" s="508">
        <f t="shared" ca="1" si="930"/>
        <v>2.358E-2</v>
      </c>
      <c r="M2060" s="508">
        <f t="shared" ca="1" si="931"/>
        <v>0</v>
      </c>
      <c r="N2060" s="512">
        <f t="shared" ca="1" si="932"/>
        <v>0</v>
      </c>
      <c r="O2060" s="512">
        <f t="shared" ca="1" si="933"/>
        <v>2.1222000000000001E-2</v>
      </c>
      <c r="P2060" s="513">
        <f t="shared" ca="1" si="934"/>
        <v>0</v>
      </c>
      <c r="Q2060" s="514" t="str">
        <f t="shared" ca="1" si="926"/>
        <v>Dump</v>
      </c>
      <c r="R2060" s="515">
        <f t="shared" ca="1" si="927"/>
        <v>0.71111111111111114</v>
      </c>
    </row>
    <row r="2061" spans="2:38">
      <c r="B2061" s="772" t="s">
        <v>2113</v>
      </c>
      <c r="C2061" s="376">
        <v>1</v>
      </c>
      <c r="D2061" s="771">
        <v>3.2</v>
      </c>
      <c r="E2061" s="104">
        <v>1.4999999999999999E-2</v>
      </c>
      <c r="F2061" s="104"/>
      <c r="H2061" s="711">
        <v>1645</v>
      </c>
      <c r="I2061" s="510">
        <f t="shared" ref="I2061:I2063" si="935">IF(H2061="",
   IFERROR(MATCH("**", B:B, 0), ""),
   IFERROR(MATCH("* "&amp;H2061&amp;" *", B:B, 0), "")
)</f>
        <v>1925</v>
      </c>
      <c r="J2061" s="53" t="str" cm="1">
        <f t="array" aca="1" ref="J2061" ca="1">INDIRECT("B" &amp; I2061)</f>
        <v>NIVEL 974 M4 7S L32 PM 1645 18-05-2026</v>
      </c>
      <c r="K2061" s="511">
        <f t="shared" ref="K2061:K2063" ca="1" si="936">INDEX(D:D, MATCH(J2061, $B:$B, 0))</f>
        <v>3.2</v>
      </c>
      <c r="L2061" s="508">
        <f t="shared" ref="L2061:L2063" ca="1" si="937">INDEX(E:E, MATCH($J2061, $B:$B, 0))*0.9</f>
        <v>1.6109999999999999E-2</v>
      </c>
      <c r="M2061" s="508">
        <f t="shared" ref="M2061:M2063" ca="1" si="938">INDEX(F:F, MATCH($J2061, $B:$B, 0))*0.9</f>
        <v>0</v>
      </c>
      <c r="N2061" s="512">
        <f t="shared" ref="N2061:N2063" ca="1" si="939">INDEX(G:G, MATCH($J$578, $B:$B, 0))</f>
        <v>0</v>
      </c>
      <c r="O2061" s="512">
        <f t="shared" ref="O2061:O2063" ca="1" si="940">+IF(L2061=0,N2061*0.9,L2061*0.9)</f>
        <v>1.4499E-2</v>
      </c>
      <c r="P2061" s="513">
        <f t="shared" ref="P2061:P2064" ca="1" si="941">+M2061*0.9</f>
        <v>0</v>
      </c>
      <c r="Q2061" s="514" t="str">
        <f t="shared" ref="Q2061:Q2063" ca="1" si="942">+IF(L2061=0,"-","Dump")</f>
        <v>Dump</v>
      </c>
      <c r="R2061" s="515">
        <f t="shared" ref="R2061:R2064" ca="1" si="943">+K2061/4.5</f>
        <v>0.71111111111111114</v>
      </c>
    </row>
    <row r="2062" spans="2:38">
      <c r="B2062" s="772" t="s">
        <v>2114</v>
      </c>
      <c r="C2062" s="376">
        <v>1</v>
      </c>
      <c r="D2062" s="771">
        <v>3.2</v>
      </c>
      <c r="E2062" s="104">
        <v>1.52E-2</v>
      </c>
      <c r="F2062" s="104"/>
      <c r="H2062" s="711">
        <v>1646</v>
      </c>
      <c r="I2062" s="510">
        <f t="shared" si="935"/>
        <v>1926</v>
      </c>
      <c r="J2062" s="53" t="str" cm="1">
        <f t="array" aca="1" ref="J2062" ca="1">INDIRECT("B" &amp; I2062)</f>
        <v>NIVEL 974 M4 7S L32 AM 1646 19-05-2026</v>
      </c>
      <c r="K2062" s="511">
        <f t="shared" ca="1" si="936"/>
        <v>3.2</v>
      </c>
      <c r="L2062" s="508">
        <f t="shared" ca="1" si="937"/>
        <v>1.197E-2</v>
      </c>
      <c r="M2062" s="508">
        <f t="shared" ca="1" si="938"/>
        <v>0</v>
      </c>
      <c r="N2062" s="512">
        <f t="shared" ca="1" si="939"/>
        <v>0</v>
      </c>
      <c r="O2062" s="512">
        <f t="shared" ca="1" si="940"/>
        <v>1.0773E-2</v>
      </c>
      <c r="P2062" s="513">
        <f t="shared" ca="1" si="941"/>
        <v>0</v>
      </c>
      <c r="Q2062" s="514" t="str">
        <f t="shared" ca="1" si="942"/>
        <v>Dump</v>
      </c>
      <c r="R2062" s="515">
        <f t="shared" ca="1" si="943"/>
        <v>0.71111111111111114</v>
      </c>
    </row>
    <row r="2063" spans="2:38">
      <c r="B2063" s="772" t="s">
        <v>2115</v>
      </c>
      <c r="C2063" s="376">
        <v>1</v>
      </c>
      <c r="D2063" s="771">
        <v>3.2</v>
      </c>
      <c r="E2063" s="104">
        <v>1.5900000000000001E-2</v>
      </c>
      <c r="F2063" s="104"/>
      <c r="H2063" s="711">
        <v>1647</v>
      </c>
      <c r="I2063" s="510">
        <f t="shared" si="935"/>
        <v>1927</v>
      </c>
      <c r="J2063" s="53" t="str" cm="1">
        <f t="array" aca="1" ref="J2063" ca="1">INDIRECT("B" &amp; I2063)</f>
        <v>NIVEL 974 M4 7S L32 AM 1647 19-05-2026</v>
      </c>
      <c r="K2063" s="511">
        <f t="shared" ca="1" si="936"/>
        <v>3.2</v>
      </c>
      <c r="L2063" s="508">
        <f t="shared" ca="1" si="937"/>
        <v>1.6649999999999998E-2</v>
      </c>
      <c r="M2063" s="508">
        <f t="shared" ca="1" si="938"/>
        <v>0</v>
      </c>
      <c r="N2063" s="512">
        <f t="shared" ca="1" si="939"/>
        <v>0</v>
      </c>
      <c r="O2063" s="512">
        <f t="shared" ca="1" si="940"/>
        <v>1.4984999999999998E-2</v>
      </c>
      <c r="P2063" s="513">
        <f t="shared" ca="1" si="941"/>
        <v>0</v>
      </c>
      <c r="Q2063" s="514" t="str">
        <f t="shared" ca="1" si="942"/>
        <v>Dump</v>
      </c>
      <c r="R2063" s="515">
        <f t="shared" ca="1" si="943"/>
        <v>0.71111111111111114</v>
      </c>
    </row>
    <row r="2064" spans="2:38">
      <c r="B2064" s="772" t="s">
        <v>2116</v>
      </c>
      <c r="C2064" s="376">
        <v>1</v>
      </c>
      <c r="D2064" s="771">
        <v>3.2</v>
      </c>
      <c r="E2064" s="104">
        <v>1.3100000000000001E-2</v>
      </c>
      <c r="F2064" s="104"/>
      <c r="H2064" s="560"/>
      <c r="I2064" s="559">
        <v>8</v>
      </c>
      <c r="J2064" s="77" t="s">
        <v>643</v>
      </c>
      <c r="K2064" s="561">
        <f>+I2064*1.7</f>
        <v>13.6</v>
      </c>
      <c r="L2064" s="562">
        <f ca="1">+L2046</f>
        <v>1.4863846153846156E-2</v>
      </c>
      <c r="M2064" s="562" t="e">
        <f>INDEX(F:F, MATCH($J2064, $B:$B, 0))*0.9</f>
        <v>#N/A</v>
      </c>
      <c r="N2064" s="563" cm="1">
        <f t="array" aca="1" ref="N2064" ca="1">IFERROR(
INDEX(N:N,
MATCH(""&amp;TRIM(J2064)&amp;"",I:I,0) +
MATCH(TRUE,OFFSET(O1144,MATCH(""&amp;TRIM(J2064)&amp;"",I:I,0)-1,0,50,1)="",0)
-2
),
"")</f>
        <v>0</v>
      </c>
      <c r="O2064" s="566">
        <v>1.34E-2</v>
      </c>
      <c r="P2064" s="513" t="e">
        <f t="shared" si="941"/>
        <v>#N/A</v>
      </c>
      <c r="Q2064" s="564" t="s">
        <v>338</v>
      </c>
      <c r="R2064" s="565">
        <f t="shared" si="943"/>
        <v>3.0222222222222221</v>
      </c>
    </row>
    <row r="2065" spans="2:38">
      <c r="B2065" s="772" t="s">
        <v>2117</v>
      </c>
      <c r="C2065" s="376">
        <v>1</v>
      </c>
      <c r="D2065" s="771">
        <v>3.2</v>
      </c>
      <c r="E2065" s="104">
        <v>1.7299999999999999E-2</v>
      </c>
      <c r="F2065" s="104"/>
      <c r="H2065" s="386"/>
      <c r="I2065"/>
      <c r="J2065"/>
      <c r="K2065" s="519">
        <f ca="1">SUM(K2050:K2064)</f>
        <v>58.400000000000006</v>
      </c>
      <c r="L2065" s="516">
        <f ca="1">+SUMPRODUCT(L2050:L2064,K2050:K2064)/K2065</f>
        <v>1.4769388830347735E-2</v>
      </c>
      <c r="M2065" s="516" t="e">
        <f ca="1">+SUMPRODUCT(M2050:M2064,K2050:K2064)/K2065</f>
        <v>#N/A</v>
      </c>
      <c r="N2065" s="69">
        <f ca="1">+SUMPRODUCT(N2050:N2064,K2050:K2064)/K2065</f>
        <v>0</v>
      </c>
      <c r="O2065" s="552">
        <f ca="1">+SUMPRODUCT(O2050:O2064,K2050:K2064)/K2065</f>
        <v>1.3297698630136988E-2</v>
      </c>
      <c r="P2065" s="69" t="e">
        <f ca="1">+SUMPRODUCT(P2050:P2064,K2050:K2064)/K2065</f>
        <v>#N/A</v>
      </c>
      <c r="Q2065"/>
      <c r="R2065"/>
    </row>
    <row r="2066" spans="2:38">
      <c r="B2066" s="772" t="s">
        <v>2118</v>
      </c>
      <c r="C2066" s="376">
        <v>1</v>
      </c>
      <c r="D2066" s="771">
        <v>3.2</v>
      </c>
      <c r="E2066" s="104">
        <v>1.32E-2</v>
      </c>
      <c r="F2066" s="104"/>
      <c r="H2066" s="675"/>
      <c r="I2066"/>
      <c r="J2066"/>
      <c r="K2066" s="551" t="s">
        <v>59</v>
      </c>
      <c r="L2066" s="550">
        <f ca="1">+L2065/0.9</f>
        <v>1.6410432033719703E-2</v>
      </c>
      <c r="M2066" s="518" t="e">
        <f ca="1">+M2065/0.9</f>
        <v>#N/A</v>
      </c>
      <c r="N2066"/>
      <c r="O2066"/>
      <c r="P2066"/>
      <c r="Q2066"/>
      <c r="R2066"/>
    </row>
    <row r="2067" spans="2:38" ht="15" thickBot="1">
      <c r="B2067" s="772" t="s">
        <v>2119</v>
      </c>
      <c r="C2067" s="376">
        <v>1</v>
      </c>
      <c r="D2067" s="771">
        <v>3.2</v>
      </c>
      <c r="E2067" s="104">
        <v>1.09E-2</v>
      </c>
      <c r="F2067" s="104"/>
      <c r="I2067" s="674"/>
      <c r="R2067" s="674"/>
    </row>
    <row r="2068" spans="2:38" ht="28.8">
      <c r="B2068" s="772" t="s">
        <v>2120</v>
      </c>
      <c r="C2068" s="376">
        <v>1</v>
      </c>
      <c r="D2068" s="771">
        <v>3.2</v>
      </c>
      <c r="E2068" s="104">
        <v>9.1999999999999998E-3</v>
      </c>
      <c r="F2068" s="104"/>
      <c r="H2068" s="385"/>
      <c r="I2068" s="547" t="s">
        <v>646</v>
      </c>
      <c r="J2068" s="77" t="s">
        <v>63</v>
      </c>
      <c r="K2068" s="507" t="s">
        <v>44</v>
      </c>
      <c r="L2068" s="549" t="s">
        <v>297</v>
      </c>
      <c r="M2068" s="508" t="s">
        <v>292</v>
      </c>
      <c r="N2068" s="545" t="s">
        <v>46</v>
      </c>
      <c r="O2068" s="549" t="s">
        <v>293</v>
      </c>
      <c r="P2068" s="508" t="s">
        <v>294</v>
      </c>
      <c r="Q2068"/>
      <c r="R2068"/>
      <c r="AJ2068" s="95" t="str">
        <f>+I2068</f>
        <v>EN071</v>
      </c>
      <c r="AK2068" s="96" t="s">
        <v>62</v>
      </c>
    </row>
    <row r="2069" spans="2:38" ht="15" thickBot="1">
      <c r="B2069" s="772" t="s">
        <v>2121</v>
      </c>
      <c r="C2069" s="376">
        <v>1</v>
      </c>
      <c r="D2069" s="771">
        <v>3.2</v>
      </c>
      <c r="E2069" s="104">
        <v>1.5699999999999999E-2</v>
      </c>
      <c r="F2069" s="104"/>
      <c r="H2069" s="677">
        <v>1648</v>
      </c>
      <c r="I2069" s="510">
        <f>IF(H2069="",
   IFERROR(MATCH("**", B:B, 0), ""),
   IFERROR(MATCH("* "&amp;H2069&amp;" *", B:B, 0), "")
)</f>
        <v>1928</v>
      </c>
      <c r="J2069" s="53" t="str" cm="1">
        <f t="array" aca="1" ref="J2069" ca="1">INDIRECT("B" &amp; I2069)</f>
        <v>NIVEL 974 M4 7S L32 AM 1648 19-05-2026</v>
      </c>
      <c r="K2069" s="511">
        <f ca="1">INDEX(D:D, MATCH(J2069, $B:$B, 0))</f>
        <v>3.2</v>
      </c>
      <c r="L2069" s="508">
        <f ca="1">INDEX(E:E, MATCH($J2069, $B:$B, 0))*0.9</f>
        <v>1.4760000000000002E-2</v>
      </c>
      <c r="M2069" s="508">
        <f ca="1">INDEX(F:F, MATCH($J2069, $B:$B, 0))*0.9</f>
        <v>0</v>
      </c>
      <c r="N2069" s="512">
        <f ca="1">INDEX(G:G, MATCH($J$578, $B:$B, 0))</f>
        <v>0</v>
      </c>
      <c r="O2069" s="512">
        <f ca="1">+IF(L2069=0,N2069*0.9,L2069*0.9)</f>
        <v>1.3284000000000002E-2</v>
      </c>
      <c r="P2069" s="513">
        <f ca="1">+M2069*0.9</f>
        <v>0</v>
      </c>
      <c r="Q2069" s="514" t="str">
        <f t="shared" ref="Q2069:Q2077" ca="1" si="944">+IF(L2069=0,"-","Dump")</f>
        <v>Dump</v>
      </c>
      <c r="R2069" s="515">
        <f t="shared" ref="R2069:R2077" ca="1" si="945">+K2069/4.5</f>
        <v>0.71111111111111114</v>
      </c>
      <c r="AJ2069" s="520">
        <f ca="1">+K2078-SUMIF(AE:AE, AJ2068, AA:AA)</f>
        <v>-4.8400000000000034</v>
      </c>
      <c r="AK2069" s="521">
        <f ca="1">O2078</f>
        <v>1.3104000000000003E-2</v>
      </c>
      <c r="AL2069" s="102">
        <f ca="1">COUNTIF(AE:AE, AJ2068)</f>
        <v>1</v>
      </c>
    </row>
    <row r="2070" spans="2:38" ht="15" thickBot="1">
      <c r="B2070" s="772" t="s">
        <v>2122</v>
      </c>
      <c r="C2070" s="376">
        <v>1</v>
      </c>
      <c r="D2070" s="771">
        <v>3.2</v>
      </c>
      <c r="E2070" s="104">
        <v>1.8800000000000001E-2</v>
      </c>
      <c r="F2070" s="104"/>
      <c r="H2070" s="677">
        <v>1649</v>
      </c>
      <c r="I2070" s="510">
        <f t="shared" ref="I2070:I2077" si="946">IF(H2070="",
   IFERROR(MATCH("**", B:B, 0), ""),
   IFERROR(MATCH("* "&amp;H2070&amp;" *", B:B, 0), "")
)</f>
        <v>1929</v>
      </c>
      <c r="J2070" s="53" t="str" cm="1">
        <f t="array" aca="1" ref="J2070" ca="1">INDIRECT("B" &amp; I2070)</f>
        <v>NIVEL 974 M4 7S L32 AM 1649 19-05-2026</v>
      </c>
      <c r="K2070" s="511">
        <f t="shared" ref="K2070:K2077" ca="1" si="947">INDEX(D:D, MATCH(J2070, $B:$B, 0))</f>
        <v>3.2</v>
      </c>
      <c r="L2070" s="508">
        <f t="shared" ref="L2070:L2077" ca="1" si="948">INDEX(E:E, MATCH($J2070, $B:$B, 0))*0.9</f>
        <v>1.4760000000000002E-2</v>
      </c>
      <c r="M2070" s="508">
        <f t="shared" ref="M2070:M2077" ca="1" si="949">INDEX(F:F, MATCH($J2070, $B:$B, 0))*0.9</f>
        <v>0</v>
      </c>
      <c r="N2070" s="512">
        <f t="shared" ref="N2070:N2077" ca="1" si="950">INDEX(G:G, MATCH($J$578, $B:$B, 0))</f>
        <v>0</v>
      </c>
      <c r="O2070" s="512">
        <f t="shared" ref="O2070:O2077" ca="1" si="951">+IF(L2070=0,N2070*0.9,L2070*0.9)</f>
        <v>1.3284000000000002E-2</v>
      </c>
      <c r="P2070" s="513">
        <f t="shared" ref="P2070:P2077" ca="1" si="952">+M2070*0.9</f>
        <v>0</v>
      </c>
      <c r="Q2070" s="514" t="str">
        <f t="shared" ca="1" si="944"/>
        <v>Dump</v>
      </c>
      <c r="R2070" s="515">
        <f t="shared" ca="1" si="945"/>
        <v>0.71111111111111114</v>
      </c>
      <c r="AJ2070" s="105" t="s">
        <v>83</v>
      </c>
      <c r="AK2070" s="101"/>
    </row>
    <row r="2071" spans="2:38">
      <c r="B2071" s="772" t="s">
        <v>2123</v>
      </c>
      <c r="C2071" s="376">
        <v>1</v>
      </c>
      <c r="D2071" s="771">
        <v>3.2</v>
      </c>
      <c r="E2071" s="104">
        <v>1.7999999999999999E-2</v>
      </c>
      <c r="F2071" s="104"/>
      <c r="H2071" s="677">
        <v>1650</v>
      </c>
      <c r="I2071" s="510">
        <f t="shared" si="946"/>
        <v>1930</v>
      </c>
      <c r="J2071" s="53" t="str" cm="1">
        <f t="array" aca="1" ref="J2071" ca="1">INDIRECT("B" &amp; I2071)</f>
        <v>NIVEL 974 M4 7S L32 AM 1650 19-05-2026</v>
      </c>
      <c r="K2071" s="511">
        <f t="shared" ca="1" si="947"/>
        <v>3.2</v>
      </c>
      <c r="L2071" s="508">
        <f t="shared" ca="1" si="948"/>
        <v>1.5570000000000001E-2</v>
      </c>
      <c r="M2071" s="508">
        <f t="shared" ca="1" si="949"/>
        <v>0</v>
      </c>
      <c r="N2071" s="512">
        <f t="shared" ca="1" si="950"/>
        <v>0</v>
      </c>
      <c r="O2071" s="512">
        <f t="shared" ca="1" si="951"/>
        <v>1.4013000000000001E-2</v>
      </c>
      <c r="P2071" s="513">
        <f t="shared" ca="1" si="952"/>
        <v>0</v>
      </c>
      <c r="Q2071" s="514" t="str">
        <f t="shared" ca="1" si="944"/>
        <v>Dump</v>
      </c>
      <c r="R2071" s="515">
        <f t="shared" ca="1" si="945"/>
        <v>0.71111111111111114</v>
      </c>
    </row>
    <row r="2072" spans="2:38">
      <c r="B2072" s="772" t="s">
        <v>2124</v>
      </c>
      <c r="C2072" s="376">
        <v>1</v>
      </c>
      <c r="D2072" s="771">
        <v>3.2</v>
      </c>
      <c r="E2072" s="104">
        <v>1.3100000000000001E-2</v>
      </c>
      <c r="F2072" s="104"/>
      <c r="H2072" s="677">
        <v>1651</v>
      </c>
      <c r="I2072" s="510">
        <f t="shared" si="946"/>
        <v>1931</v>
      </c>
      <c r="J2072" s="53" t="str" cm="1">
        <f t="array" aca="1" ref="J2072" ca="1">INDIRECT("B" &amp; I2072)</f>
        <v>NIVEL 974 M4 7S L32 AM 1651 19-05-2026</v>
      </c>
      <c r="K2072" s="511">
        <f t="shared" ca="1" si="947"/>
        <v>3.2</v>
      </c>
      <c r="L2072" s="508">
        <f t="shared" ca="1" si="948"/>
        <v>1.7010000000000001E-2</v>
      </c>
      <c r="M2072" s="508">
        <f t="shared" ca="1" si="949"/>
        <v>0</v>
      </c>
      <c r="N2072" s="512">
        <f t="shared" ca="1" si="950"/>
        <v>0</v>
      </c>
      <c r="O2072" s="512">
        <f t="shared" ca="1" si="951"/>
        <v>1.5309000000000001E-2</v>
      </c>
      <c r="P2072" s="513">
        <f t="shared" ca="1" si="952"/>
        <v>0</v>
      </c>
      <c r="Q2072" s="514" t="str">
        <f t="shared" ca="1" si="944"/>
        <v>Dump</v>
      </c>
      <c r="R2072" s="515">
        <f t="shared" ca="1" si="945"/>
        <v>0.71111111111111114</v>
      </c>
    </row>
    <row r="2073" spans="2:38">
      <c r="B2073" s="772" t="s">
        <v>2125</v>
      </c>
      <c r="C2073" s="376">
        <v>1</v>
      </c>
      <c r="D2073" s="771">
        <v>3.2</v>
      </c>
      <c r="E2073" s="104">
        <v>1.29E-2</v>
      </c>
      <c r="F2073" s="104"/>
      <c r="H2073" s="677">
        <v>1652</v>
      </c>
      <c r="I2073" s="510">
        <f t="shared" si="946"/>
        <v>1932</v>
      </c>
      <c r="J2073" s="53" t="str" cm="1">
        <f t="array" aca="1" ref="J2073" ca="1">INDIRECT("B" &amp; I2073)</f>
        <v>NIVEL 974 M4 7S L32 AM 1652 19-05-2026</v>
      </c>
      <c r="K2073" s="511">
        <f t="shared" ca="1" si="947"/>
        <v>3.2</v>
      </c>
      <c r="L2073" s="508">
        <f t="shared" ca="1" si="948"/>
        <v>1.566E-2</v>
      </c>
      <c r="M2073" s="508">
        <f t="shared" ca="1" si="949"/>
        <v>0</v>
      </c>
      <c r="N2073" s="512">
        <f t="shared" ca="1" si="950"/>
        <v>0</v>
      </c>
      <c r="O2073" s="512">
        <f t="shared" ca="1" si="951"/>
        <v>1.4094000000000001E-2</v>
      </c>
      <c r="P2073" s="513">
        <f t="shared" ca="1" si="952"/>
        <v>0</v>
      </c>
      <c r="Q2073" s="514" t="str">
        <f t="shared" ca="1" si="944"/>
        <v>Dump</v>
      </c>
      <c r="R2073" s="515">
        <f t="shared" ca="1" si="945"/>
        <v>0.71111111111111114</v>
      </c>
    </row>
    <row r="2074" spans="2:38">
      <c r="B2074" s="772" t="s">
        <v>2126</v>
      </c>
      <c r="C2074" s="376">
        <v>1</v>
      </c>
      <c r="D2074" s="771">
        <v>3.2</v>
      </c>
      <c r="E2074" s="104">
        <v>1.18E-2</v>
      </c>
      <c r="F2074" s="104"/>
      <c r="H2074" s="677">
        <v>1653</v>
      </c>
      <c r="I2074" s="510">
        <f t="shared" si="946"/>
        <v>1933</v>
      </c>
      <c r="J2074" s="53" t="str" cm="1">
        <f t="array" aca="1" ref="J2074" ca="1">INDIRECT("B" &amp; I2074)</f>
        <v>NIVEL 974 M4 7S L32 AM 1653 19-05-2026</v>
      </c>
      <c r="K2074" s="511">
        <f t="shared" ca="1" si="947"/>
        <v>3.2</v>
      </c>
      <c r="L2074" s="508">
        <f t="shared" ca="1" si="948"/>
        <v>1.2780000000000001E-2</v>
      </c>
      <c r="M2074" s="508">
        <f t="shared" ca="1" si="949"/>
        <v>0</v>
      </c>
      <c r="N2074" s="512">
        <f t="shared" ca="1" si="950"/>
        <v>0</v>
      </c>
      <c r="O2074" s="512">
        <f t="shared" ca="1" si="951"/>
        <v>1.1502000000000002E-2</v>
      </c>
      <c r="P2074" s="513">
        <f t="shared" ca="1" si="952"/>
        <v>0</v>
      </c>
      <c r="Q2074" s="514" t="str">
        <f t="shared" ca="1" si="944"/>
        <v>Dump</v>
      </c>
      <c r="R2074" s="515">
        <f t="shared" ca="1" si="945"/>
        <v>0.71111111111111114</v>
      </c>
    </row>
    <row r="2075" spans="2:38">
      <c r="B2075" s="772" t="s">
        <v>2127</v>
      </c>
      <c r="C2075" s="376">
        <v>1</v>
      </c>
      <c r="D2075" s="771">
        <v>3.2</v>
      </c>
      <c r="E2075" s="104">
        <v>2.1700000000000001E-2</v>
      </c>
      <c r="F2075" s="104"/>
      <c r="H2075" s="677">
        <v>1654</v>
      </c>
      <c r="I2075" s="510">
        <f t="shared" si="946"/>
        <v>1934</v>
      </c>
      <c r="J2075" s="53" t="str" cm="1">
        <f t="array" aca="1" ref="J2075" ca="1">INDIRECT("B" &amp; I2075)</f>
        <v>NIVEL 974 M4 7S L32 AM 1654 19-05-2026</v>
      </c>
      <c r="K2075" s="511">
        <f t="shared" ca="1" si="947"/>
        <v>3.2</v>
      </c>
      <c r="L2075" s="508">
        <f t="shared" ca="1" si="948"/>
        <v>1.116E-2</v>
      </c>
      <c r="M2075" s="508">
        <f t="shared" ca="1" si="949"/>
        <v>0</v>
      </c>
      <c r="N2075" s="512">
        <f t="shared" ca="1" si="950"/>
        <v>0</v>
      </c>
      <c r="O2075" s="512">
        <f t="shared" ca="1" si="951"/>
        <v>1.0044000000000001E-2</v>
      </c>
      <c r="P2075" s="513">
        <f t="shared" ca="1" si="952"/>
        <v>0</v>
      </c>
      <c r="Q2075" s="514" t="str">
        <f t="shared" ca="1" si="944"/>
        <v>Dump</v>
      </c>
      <c r="R2075" s="515">
        <f t="shared" ca="1" si="945"/>
        <v>0.71111111111111114</v>
      </c>
    </row>
    <row r="2076" spans="2:38">
      <c r="B2076" s="772" t="s">
        <v>2128</v>
      </c>
      <c r="C2076" s="376">
        <v>1</v>
      </c>
      <c r="D2076" s="771">
        <v>3.2</v>
      </c>
      <c r="E2076" s="104">
        <v>2.0199999999999999E-2</v>
      </c>
      <c r="F2076" s="104"/>
      <c r="H2076" s="677">
        <v>1655</v>
      </c>
      <c r="I2076" s="510">
        <f t="shared" si="946"/>
        <v>1935</v>
      </c>
      <c r="J2076" s="53" t="str" cm="1">
        <f t="array" aca="1" ref="J2076" ca="1">INDIRECT("B" &amp; I2076)</f>
        <v>NIVEL 974 M4 7S L32 AM 1655 19-05-2026</v>
      </c>
      <c r="K2076" s="511">
        <f t="shared" ca="1" si="947"/>
        <v>3.2</v>
      </c>
      <c r="L2076" s="508">
        <f t="shared" ca="1" si="948"/>
        <v>1.3950000000000001E-2</v>
      </c>
      <c r="M2076" s="508">
        <f t="shared" ca="1" si="949"/>
        <v>0</v>
      </c>
      <c r="N2076" s="512">
        <f t="shared" ca="1" si="950"/>
        <v>0</v>
      </c>
      <c r="O2076" s="512">
        <f t="shared" ca="1" si="951"/>
        <v>1.2555E-2</v>
      </c>
      <c r="P2076" s="513">
        <f t="shared" ca="1" si="952"/>
        <v>0</v>
      </c>
      <c r="Q2076" s="514" t="str">
        <f t="shared" ca="1" si="944"/>
        <v>Dump</v>
      </c>
      <c r="R2076" s="515">
        <f t="shared" ca="1" si="945"/>
        <v>0.71111111111111114</v>
      </c>
    </row>
    <row r="2077" spans="2:38">
      <c r="B2077" s="772" t="s">
        <v>2129</v>
      </c>
      <c r="C2077" s="376">
        <v>1</v>
      </c>
      <c r="D2077" s="771">
        <v>3.2</v>
      </c>
      <c r="E2077" s="104">
        <v>1.6500000000000001E-2</v>
      </c>
      <c r="F2077" s="104"/>
      <c r="H2077" s="677">
        <v>1656</v>
      </c>
      <c r="I2077" s="510">
        <f t="shared" si="946"/>
        <v>1936</v>
      </c>
      <c r="J2077" s="53" t="str" cm="1">
        <f t="array" aca="1" ref="J2077" ca="1">INDIRECT("B" &amp; I2077)</f>
        <v>NIVEL 974 M4 7S L32 AM 1656 19-05-2026</v>
      </c>
      <c r="K2077" s="511">
        <f t="shared" ca="1" si="947"/>
        <v>3.2</v>
      </c>
      <c r="L2077" s="508">
        <f t="shared" ca="1" si="948"/>
        <v>1.5390000000000001E-2</v>
      </c>
      <c r="M2077" s="508">
        <f t="shared" ca="1" si="949"/>
        <v>0</v>
      </c>
      <c r="N2077" s="512">
        <f t="shared" ca="1" si="950"/>
        <v>0</v>
      </c>
      <c r="O2077" s="512">
        <f t="shared" ca="1" si="951"/>
        <v>1.3851E-2</v>
      </c>
      <c r="P2077" s="513">
        <f t="shared" ca="1" si="952"/>
        <v>0</v>
      </c>
      <c r="Q2077" s="514" t="str">
        <f t="shared" ca="1" si="944"/>
        <v>Dump</v>
      </c>
      <c r="R2077" s="515">
        <f t="shared" ca="1" si="945"/>
        <v>0.71111111111111114</v>
      </c>
    </row>
    <row r="2078" spans="2:38">
      <c r="B2078" s="772" t="s">
        <v>2130</v>
      </c>
      <c r="C2078" s="376">
        <v>1</v>
      </c>
      <c r="D2078" s="771">
        <v>3.2</v>
      </c>
      <c r="E2078" s="104">
        <v>1.6199999999999999E-2</v>
      </c>
      <c r="F2078" s="104"/>
      <c r="H2078" s="386"/>
      <c r="I2078"/>
      <c r="J2078"/>
      <c r="K2078" s="519">
        <f ca="1">SUM(K2069:K2077)</f>
        <v>28.799999999999997</v>
      </c>
      <c r="L2078" s="516">
        <f ca="1">+SUMPRODUCT(L2069:L2077,K2069:K2077)/K2078</f>
        <v>1.4560000000000005E-2</v>
      </c>
      <c r="M2078" s="516">
        <f ca="1">+SUMPRODUCT(M2069:M2077,K2069:K2077)/K2078</f>
        <v>0</v>
      </c>
      <c r="N2078" s="69">
        <f ca="1">+SUMPRODUCT(N2069:N2077,K2069:K2077)/K2078</f>
        <v>0</v>
      </c>
      <c r="O2078" s="552">
        <f ca="1">+SUMPRODUCT(O2069:O2077,K2069:K2077)/K2078</f>
        <v>1.3104000000000003E-2</v>
      </c>
      <c r="P2078" s="69">
        <f ca="1">+SUMPRODUCT(P2069:P2077,K2069:K2077)/K2078</f>
        <v>0</v>
      </c>
      <c r="Q2078"/>
      <c r="R2078"/>
    </row>
    <row r="2079" spans="2:38">
      <c r="B2079" s="772" t="s">
        <v>2131</v>
      </c>
      <c r="C2079" s="376">
        <v>1</v>
      </c>
      <c r="D2079" s="771">
        <v>3.2</v>
      </c>
      <c r="E2079" s="104">
        <v>1.95E-2</v>
      </c>
      <c r="F2079" s="104"/>
      <c r="H2079" s="675"/>
      <c r="I2079"/>
      <c r="J2079"/>
      <c r="K2079" s="551" t="s">
        <v>59</v>
      </c>
      <c r="L2079" s="550">
        <f ca="1">+L2078/0.9</f>
        <v>1.6177777777777784E-2</v>
      </c>
      <c r="M2079" s="518">
        <f ca="1">+M2078/0.9</f>
        <v>0</v>
      </c>
      <c r="N2079"/>
      <c r="O2079"/>
      <c r="P2079"/>
      <c r="Q2079"/>
      <c r="R2079"/>
    </row>
    <row r="2080" spans="2:38" ht="15" thickBot="1">
      <c r="B2080" s="772" t="s">
        <v>2132</v>
      </c>
      <c r="C2080" s="376">
        <v>1</v>
      </c>
      <c r="D2080" s="771">
        <v>3.2</v>
      </c>
      <c r="E2080" s="104">
        <v>1.89E-2</v>
      </c>
      <c r="F2080" s="104"/>
    </row>
    <row r="2081" spans="2:38" ht="28.8">
      <c r="B2081" s="772" t="s">
        <v>2133</v>
      </c>
      <c r="C2081" s="376">
        <v>1</v>
      </c>
      <c r="D2081" s="771">
        <v>3.2</v>
      </c>
      <c r="E2081" s="104">
        <v>2.06E-2</v>
      </c>
      <c r="F2081" s="104"/>
      <c r="H2081" s="385"/>
      <c r="I2081" s="547" t="s">
        <v>647</v>
      </c>
      <c r="J2081" s="77" t="s">
        <v>63</v>
      </c>
      <c r="K2081" s="507" t="s">
        <v>44</v>
      </c>
      <c r="L2081" s="549" t="s">
        <v>297</v>
      </c>
      <c r="M2081" s="508" t="s">
        <v>292</v>
      </c>
      <c r="N2081" s="545" t="s">
        <v>46</v>
      </c>
      <c r="O2081" s="549" t="s">
        <v>293</v>
      </c>
      <c r="P2081" s="508" t="s">
        <v>294</v>
      </c>
      <c r="Q2081"/>
      <c r="R2081"/>
      <c r="AJ2081" s="95" t="str">
        <f>+I2081</f>
        <v>EN072</v>
      </c>
      <c r="AK2081" s="96" t="s">
        <v>62</v>
      </c>
    </row>
    <row r="2082" spans="2:38" ht="15" thickBot="1">
      <c r="B2082" s="772" t="s">
        <v>2134</v>
      </c>
      <c r="C2082" s="376">
        <v>1</v>
      </c>
      <c r="D2082" s="771">
        <v>3.2</v>
      </c>
      <c r="E2082" s="104">
        <v>1.6500000000000001E-2</v>
      </c>
      <c r="F2082" s="104"/>
      <c r="H2082" s="677">
        <v>1654</v>
      </c>
      <c r="I2082" s="510">
        <f>IF(H2082="",
   IFERROR(MATCH("**", B:B, 0), ""),
   IFERROR(MATCH("* "&amp;H2082&amp;" *", B:B, 0), "")
)</f>
        <v>1934</v>
      </c>
      <c r="J2082" s="53" t="str" cm="1">
        <f t="array" aca="1" ref="J2082" ca="1">INDIRECT("B" &amp; I2082)</f>
        <v>NIVEL 974 M4 7S L32 AM 1654 19-05-2026</v>
      </c>
      <c r="K2082" s="511">
        <f ca="1">INDEX(D:D, MATCH(J2082, $B:$B, 0))</f>
        <v>3.2</v>
      </c>
      <c r="L2082" s="508">
        <f ca="1">INDEX(E:E, MATCH($J2082, $B:$B, 0))*0.9</f>
        <v>1.116E-2</v>
      </c>
      <c r="M2082" s="508">
        <f ca="1">INDEX(F:F, MATCH($J2082, $B:$B, 0))*0.9</f>
        <v>0</v>
      </c>
      <c r="N2082" s="512">
        <f ca="1">INDEX(G:G, MATCH($J$578, $B:$B, 0))</f>
        <v>0</v>
      </c>
      <c r="O2082" s="512">
        <f ca="1">+IF(L2082=0,N2082*0.9,L2082*0.9)</f>
        <v>1.0044000000000001E-2</v>
      </c>
      <c r="P2082" s="513">
        <f ca="1">+M2082*0.9</f>
        <v>0</v>
      </c>
      <c r="Q2082" s="514" t="str">
        <f t="shared" ref="Q2082:Q2096" ca="1" si="953">+IF(L2082=0,"-","Dump")</f>
        <v>Dump</v>
      </c>
      <c r="R2082" s="515">
        <f t="shared" ref="R2082:R2096" ca="1" si="954">+K2082/4.5</f>
        <v>0.71111111111111114</v>
      </c>
      <c r="AJ2082" s="520">
        <f ca="1">+K2108-SUMIF(AE:AE, AJ2081, AA:AA)</f>
        <v>-6.2699999999999676</v>
      </c>
      <c r="AK2082" s="521">
        <f ca="1">O2108</f>
        <v>1.0343076923076918E-2</v>
      </c>
      <c r="AL2082" s="102">
        <f ca="1">COUNTIF(AE:AE, AJ2081)</f>
        <v>3</v>
      </c>
    </row>
    <row r="2083" spans="2:38" ht="15" thickBot="1">
      <c r="B2083" s="772" t="s">
        <v>2135</v>
      </c>
      <c r="C2083" s="376">
        <v>1</v>
      </c>
      <c r="D2083" s="771">
        <v>3.2</v>
      </c>
      <c r="E2083" s="104">
        <v>1.4200000000000001E-2</v>
      </c>
      <c r="F2083" s="104"/>
      <c r="H2083" s="677">
        <v>1655</v>
      </c>
      <c r="I2083" s="510">
        <f t="shared" ref="I2083:I2096" si="955">IF(H2083="",
   IFERROR(MATCH("**", B:B, 0), ""),
   IFERROR(MATCH("* "&amp;H2083&amp;" *", B:B, 0), "")
)</f>
        <v>1935</v>
      </c>
      <c r="J2083" s="53" t="str" cm="1">
        <f t="array" aca="1" ref="J2083" ca="1">INDIRECT("B" &amp; I2083)</f>
        <v>NIVEL 974 M4 7S L32 AM 1655 19-05-2026</v>
      </c>
      <c r="K2083" s="511">
        <f t="shared" ref="K2083:K2096" ca="1" si="956">INDEX(D:D, MATCH(J2083, $B:$B, 0))</f>
        <v>3.2</v>
      </c>
      <c r="L2083" s="508">
        <f t="shared" ref="L2083:L2096" ca="1" si="957">INDEX(E:E, MATCH($J2083, $B:$B, 0))*0.9</f>
        <v>1.3950000000000001E-2</v>
      </c>
      <c r="M2083" s="508">
        <f t="shared" ref="M2083:M2096" ca="1" si="958">INDEX(F:F, MATCH($J2083, $B:$B, 0))*0.9</f>
        <v>0</v>
      </c>
      <c r="N2083" s="512">
        <f t="shared" ref="N2083:N2096" ca="1" si="959">INDEX(G:G, MATCH($J$578, $B:$B, 0))</f>
        <v>0</v>
      </c>
      <c r="O2083" s="512">
        <f t="shared" ref="O2083:O2096" ca="1" si="960">+IF(L2083=0,N2083*0.9,L2083*0.9)</f>
        <v>1.2555E-2</v>
      </c>
      <c r="P2083" s="513">
        <f t="shared" ref="P2083:P2096" ca="1" si="961">+M2083*0.9</f>
        <v>0</v>
      </c>
      <c r="Q2083" s="514" t="str">
        <f t="shared" ca="1" si="953"/>
        <v>Dump</v>
      </c>
      <c r="R2083" s="515">
        <f t="shared" ca="1" si="954"/>
        <v>0.71111111111111114</v>
      </c>
      <c r="AJ2083" s="105" t="s">
        <v>83</v>
      </c>
      <c r="AK2083" s="101"/>
    </row>
    <row r="2084" spans="2:38">
      <c r="B2084" s="772" t="s">
        <v>2136</v>
      </c>
      <c r="C2084" s="376">
        <v>1</v>
      </c>
      <c r="D2084" s="771">
        <v>3.2</v>
      </c>
      <c r="E2084" s="104">
        <v>1.4800000000000001E-2</v>
      </c>
      <c r="F2084" s="104"/>
      <c r="H2084" s="677">
        <v>1656</v>
      </c>
      <c r="I2084" s="510">
        <f t="shared" si="955"/>
        <v>1936</v>
      </c>
      <c r="J2084" s="53" t="str" cm="1">
        <f t="array" aca="1" ref="J2084" ca="1">INDIRECT("B" &amp; I2084)</f>
        <v>NIVEL 974 M4 7S L32 AM 1656 19-05-2026</v>
      </c>
      <c r="K2084" s="511">
        <f t="shared" ca="1" si="956"/>
        <v>3.2</v>
      </c>
      <c r="L2084" s="508">
        <f t="shared" ca="1" si="957"/>
        <v>1.5390000000000001E-2</v>
      </c>
      <c r="M2084" s="508">
        <f t="shared" ca="1" si="958"/>
        <v>0</v>
      </c>
      <c r="N2084" s="512">
        <f t="shared" ca="1" si="959"/>
        <v>0</v>
      </c>
      <c r="O2084" s="512">
        <f t="shared" ca="1" si="960"/>
        <v>1.3851E-2</v>
      </c>
      <c r="P2084" s="513">
        <f t="shared" ca="1" si="961"/>
        <v>0</v>
      </c>
      <c r="Q2084" s="514" t="str">
        <f t="shared" ca="1" si="953"/>
        <v>Dump</v>
      </c>
      <c r="R2084" s="515">
        <f t="shared" ca="1" si="954"/>
        <v>0.71111111111111114</v>
      </c>
    </row>
    <row r="2085" spans="2:38">
      <c r="B2085" s="772" t="s">
        <v>2137</v>
      </c>
      <c r="C2085" s="376">
        <v>1</v>
      </c>
      <c r="D2085" s="771">
        <v>3.2</v>
      </c>
      <c r="E2085" s="104">
        <v>2.07E-2</v>
      </c>
      <c r="F2085" s="104"/>
      <c r="H2085" s="677">
        <v>1657</v>
      </c>
      <c r="I2085" s="510">
        <f t="shared" si="955"/>
        <v>1937</v>
      </c>
      <c r="J2085" s="53" t="str" cm="1">
        <f t="array" aca="1" ref="J2085" ca="1">INDIRECT("B" &amp; I2085)</f>
        <v>NIVEL 974 M4 7S L32 AM 1657 20-05-2026</v>
      </c>
      <c r="K2085" s="511">
        <f t="shared" ca="1" si="956"/>
        <v>3.2</v>
      </c>
      <c r="L2085" s="508">
        <f t="shared" ca="1" si="957"/>
        <v>1.2959999999999999E-2</v>
      </c>
      <c r="M2085" s="508">
        <f t="shared" ca="1" si="958"/>
        <v>0</v>
      </c>
      <c r="N2085" s="512">
        <f t="shared" ca="1" si="959"/>
        <v>0</v>
      </c>
      <c r="O2085" s="512">
        <f t="shared" ca="1" si="960"/>
        <v>1.1663999999999999E-2</v>
      </c>
      <c r="P2085" s="513">
        <f t="shared" ca="1" si="961"/>
        <v>0</v>
      </c>
      <c r="Q2085" s="514" t="str">
        <f t="shared" ca="1" si="953"/>
        <v>Dump</v>
      </c>
      <c r="R2085" s="515">
        <f t="shared" ca="1" si="954"/>
        <v>0.71111111111111114</v>
      </c>
    </row>
    <row r="2086" spans="2:38">
      <c r="B2086" s="772" t="s">
        <v>2138</v>
      </c>
      <c r="C2086" s="376">
        <v>1</v>
      </c>
      <c r="D2086" s="771">
        <v>3.2</v>
      </c>
      <c r="E2086" s="104">
        <v>1.21E-2</v>
      </c>
      <c r="F2086" s="104"/>
      <c r="H2086" s="677">
        <v>1658</v>
      </c>
      <c r="I2086" s="510">
        <f t="shared" si="955"/>
        <v>1938</v>
      </c>
      <c r="J2086" s="53" t="str" cm="1">
        <f t="array" aca="1" ref="J2086" ca="1">INDIRECT("B" &amp; I2086)</f>
        <v>NIVEL 974 M4 7S L32 AM 1658 20-05-2026</v>
      </c>
      <c r="K2086" s="511">
        <f t="shared" ca="1" si="956"/>
        <v>3.2</v>
      </c>
      <c r="L2086" s="508">
        <f t="shared" ca="1" si="957"/>
        <v>1.098E-2</v>
      </c>
      <c r="M2086" s="508">
        <f t="shared" ca="1" si="958"/>
        <v>0</v>
      </c>
      <c r="N2086" s="512">
        <f t="shared" ca="1" si="959"/>
        <v>0</v>
      </c>
      <c r="O2086" s="512">
        <f t="shared" ca="1" si="960"/>
        <v>9.8820000000000002E-3</v>
      </c>
      <c r="P2086" s="513">
        <f t="shared" ca="1" si="961"/>
        <v>0</v>
      </c>
      <c r="Q2086" s="514" t="str">
        <f t="shared" ca="1" si="953"/>
        <v>Dump</v>
      </c>
      <c r="R2086" s="515">
        <f t="shared" ca="1" si="954"/>
        <v>0.71111111111111114</v>
      </c>
    </row>
    <row r="2087" spans="2:38">
      <c r="B2087" s="772" t="s">
        <v>2139</v>
      </c>
      <c r="C2087" s="376">
        <v>1</v>
      </c>
      <c r="D2087" s="771">
        <v>3.2</v>
      </c>
      <c r="E2087" s="104">
        <v>1.55E-2</v>
      </c>
      <c r="F2087" s="104"/>
      <c r="H2087" s="677">
        <v>1659</v>
      </c>
      <c r="I2087" s="510">
        <f t="shared" si="955"/>
        <v>1939</v>
      </c>
      <c r="J2087" s="53" t="str" cm="1">
        <f t="array" aca="1" ref="J2087" ca="1">INDIRECT("B" &amp; I2087)</f>
        <v>NIVEL 974 M4 7S L32 AM 1659 20-05-2026</v>
      </c>
      <c r="K2087" s="511">
        <f t="shared" ca="1" si="956"/>
        <v>3.2</v>
      </c>
      <c r="L2087" s="508">
        <f t="shared" ca="1" si="957"/>
        <v>1.0619999999999999E-2</v>
      </c>
      <c r="M2087" s="508">
        <f t="shared" ca="1" si="958"/>
        <v>0</v>
      </c>
      <c r="N2087" s="512">
        <f t="shared" ca="1" si="959"/>
        <v>0</v>
      </c>
      <c r="O2087" s="512">
        <f t="shared" ca="1" si="960"/>
        <v>9.5579999999999988E-3</v>
      </c>
      <c r="P2087" s="513">
        <f t="shared" ca="1" si="961"/>
        <v>0</v>
      </c>
      <c r="Q2087" s="514" t="str">
        <f t="shared" ca="1" si="953"/>
        <v>Dump</v>
      </c>
      <c r="R2087" s="515">
        <f t="shared" ca="1" si="954"/>
        <v>0.71111111111111114</v>
      </c>
    </row>
    <row r="2088" spans="2:38">
      <c r="B2088" s="772" t="s">
        <v>2140</v>
      </c>
      <c r="C2088" s="376">
        <v>1</v>
      </c>
      <c r="D2088" s="771">
        <v>3.2</v>
      </c>
      <c r="E2088" s="104">
        <v>1.44E-2</v>
      </c>
      <c r="F2088" s="104"/>
      <c r="H2088" s="677">
        <v>1660</v>
      </c>
      <c r="I2088" s="510">
        <f t="shared" si="955"/>
        <v>1940</v>
      </c>
      <c r="J2088" s="53" t="str" cm="1">
        <f t="array" aca="1" ref="J2088" ca="1">INDIRECT("B" &amp; I2088)</f>
        <v>NIVEL 974 M4 6N AM 1660 20-05-2026</v>
      </c>
      <c r="K2088" s="511">
        <f t="shared" ca="1" si="956"/>
        <v>3.2</v>
      </c>
      <c r="L2088" s="508">
        <f t="shared" ca="1" si="957"/>
        <v>8.9100000000000013E-3</v>
      </c>
      <c r="M2088" s="508">
        <f t="shared" ca="1" si="958"/>
        <v>0</v>
      </c>
      <c r="N2088" s="512">
        <f t="shared" ca="1" si="959"/>
        <v>0</v>
      </c>
      <c r="O2088" s="512">
        <f t="shared" ca="1" si="960"/>
        <v>8.0190000000000018E-3</v>
      </c>
      <c r="P2088" s="513">
        <f t="shared" ca="1" si="961"/>
        <v>0</v>
      </c>
      <c r="Q2088" s="514" t="str">
        <f t="shared" ca="1" si="953"/>
        <v>Dump</v>
      </c>
      <c r="R2088" s="515">
        <f t="shared" ca="1" si="954"/>
        <v>0.71111111111111114</v>
      </c>
    </row>
    <row r="2089" spans="2:38">
      <c r="B2089" s="772" t="s">
        <v>2141</v>
      </c>
      <c r="C2089" s="376">
        <v>1</v>
      </c>
      <c r="D2089" s="771">
        <v>3.2</v>
      </c>
      <c r="E2089" s="104">
        <v>7.7000000000000002E-3</v>
      </c>
      <c r="F2089" s="104"/>
      <c r="H2089" s="677">
        <v>1661</v>
      </c>
      <c r="I2089" s="510">
        <f t="shared" si="955"/>
        <v>1941</v>
      </c>
      <c r="J2089" s="53" t="str" cm="1">
        <f t="array" aca="1" ref="J2089" ca="1">INDIRECT("B" &amp; I2089)</f>
        <v>NIVEL 974 M4 6N AM 1661 20-05-2026</v>
      </c>
      <c r="K2089" s="511">
        <f t="shared" ca="1" si="956"/>
        <v>3.2</v>
      </c>
      <c r="L2089" s="508">
        <f t="shared" ca="1" si="957"/>
        <v>1.0710000000000001E-2</v>
      </c>
      <c r="M2089" s="508">
        <f t="shared" ca="1" si="958"/>
        <v>0</v>
      </c>
      <c r="N2089" s="512">
        <f t="shared" ca="1" si="959"/>
        <v>0</v>
      </c>
      <c r="O2089" s="512">
        <f t="shared" ca="1" si="960"/>
        <v>9.6390000000000017E-3</v>
      </c>
      <c r="P2089" s="513">
        <f t="shared" ca="1" si="961"/>
        <v>0</v>
      </c>
      <c r="Q2089" s="514" t="str">
        <f t="shared" ca="1" si="953"/>
        <v>Dump</v>
      </c>
      <c r="R2089" s="515">
        <f t="shared" ca="1" si="954"/>
        <v>0.71111111111111114</v>
      </c>
    </row>
    <row r="2090" spans="2:38">
      <c r="B2090" s="772" t="s">
        <v>2142</v>
      </c>
      <c r="C2090" s="376">
        <v>1</v>
      </c>
      <c r="D2090" s="771">
        <v>3.2</v>
      </c>
      <c r="E2090" s="104">
        <v>1.54E-2</v>
      </c>
      <c r="F2090" s="104"/>
      <c r="H2090" s="677">
        <v>1662</v>
      </c>
      <c r="I2090" s="510">
        <f t="shared" si="955"/>
        <v>1942</v>
      </c>
      <c r="J2090" s="53" t="str" cm="1">
        <f t="array" aca="1" ref="J2090" ca="1">INDIRECT("B" &amp; I2090)</f>
        <v>NIVEL 974 M4 6N AM 1662 20-05-2026</v>
      </c>
      <c r="K2090" s="511">
        <f t="shared" ca="1" si="956"/>
        <v>3.2</v>
      </c>
      <c r="L2090" s="508">
        <f t="shared" ca="1" si="957"/>
        <v>8.0999999999999996E-3</v>
      </c>
      <c r="M2090" s="508">
        <f t="shared" ca="1" si="958"/>
        <v>0</v>
      </c>
      <c r="N2090" s="512">
        <f t="shared" ca="1" si="959"/>
        <v>0</v>
      </c>
      <c r="O2090" s="512">
        <f t="shared" ca="1" si="960"/>
        <v>7.2899999999999996E-3</v>
      </c>
      <c r="P2090" s="513">
        <f t="shared" ca="1" si="961"/>
        <v>0</v>
      </c>
      <c r="Q2090" s="514" t="str">
        <f t="shared" ca="1" si="953"/>
        <v>Dump</v>
      </c>
      <c r="R2090" s="515">
        <f t="shared" ca="1" si="954"/>
        <v>0.71111111111111114</v>
      </c>
    </row>
    <row r="2091" spans="2:38">
      <c r="B2091" s="772" t="s">
        <v>2143</v>
      </c>
      <c r="C2091" s="376">
        <v>1</v>
      </c>
      <c r="D2091" s="771">
        <v>3.2</v>
      </c>
      <c r="E2091" s="104">
        <v>8.0000000000000002E-3</v>
      </c>
      <c r="F2091" s="104"/>
      <c r="H2091" s="677">
        <v>1663</v>
      </c>
      <c r="I2091" s="510">
        <f t="shared" si="955"/>
        <v>1943</v>
      </c>
      <c r="J2091" s="53" t="str" cm="1">
        <f t="array" aca="1" ref="J2091" ca="1">INDIRECT("B" &amp; I2091)</f>
        <v>NIVEL 974 M4 6N AM 1663 20-05-2026</v>
      </c>
      <c r="K2091" s="511">
        <f t="shared" ca="1" si="956"/>
        <v>3.2</v>
      </c>
      <c r="L2091" s="508">
        <f t="shared" ca="1" si="957"/>
        <v>1.089E-2</v>
      </c>
      <c r="M2091" s="508">
        <f t="shared" ca="1" si="958"/>
        <v>0</v>
      </c>
      <c r="N2091" s="512">
        <f t="shared" ca="1" si="959"/>
        <v>0</v>
      </c>
      <c r="O2091" s="512">
        <f t="shared" ca="1" si="960"/>
        <v>9.8010000000000007E-3</v>
      </c>
      <c r="P2091" s="513">
        <f t="shared" ca="1" si="961"/>
        <v>0</v>
      </c>
      <c r="Q2091" s="514" t="str">
        <f t="shared" ca="1" si="953"/>
        <v>Dump</v>
      </c>
      <c r="R2091" s="515">
        <f t="shared" ca="1" si="954"/>
        <v>0.71111111111111114</v>
      </c>
    </row>
    <row r="2092" spans="2:38">
      <c r="B2092" s="772" t="s">
        <v>2144</v>
      </c>
      <c r="C2092" s="376">
        <v>1</v>
      </c>
      <c r="D2092" s="771">
        <v>3.2</v>
      </c>
      <c r="E2092" s="104">
        <v>1.17E-2</v>
      </c>
      <c r="F2092" s="104"/>
      <c r="H2092" s="677">
        <v>1664</v>
      </c>
      <c r="I2092" s="510">
        <f t="shared" si="955"/>
        <v>1944</v>
      </c>
      <c r="J2092" s="53" t="str" cm="1">
        <f t="array" aca="1" ref="J2092" ca="1">INDIRECT("B" &amp; I2092)</f>
        <v>NIVEL 974 M4 6N AM 1664 20-05-2026</v>
      </c>
      <c r="K2092" s="511">
        <f t="shared" ca="1" si="956"/>
        <v>3.2</v>
      </c>
      <c r="L2092" s="508">
        <f t="shared" ca="1" si="957"/>
        <v>9.6299999999999997E-3</v>
      </c>
      <c r="M2092" s="508">
        <f t="shared" ca="1" si="958"/>
        <v>0</v>
      </c>
      <c r="N2092" s="512">
        <f t="shared" ca="1" si="959"/>
        <v>0</v>
      </c>
      <c r="O2092" s="512">
        <f t="shared" ca="1" si="960"/>
        <v>8.6669999999999994E-3</v>
      </c>
      <c r="P2092" s="513">
        <f t="shared" ca="1" si="961"/>
        <v>0</v>
      </c>
      <c r="Q2092" s="514" t="str">
        <f t="shared" ca="1" si="953"/>
        <v>Dump</v>
      </c>
      <c r="R2092" s="515">
        <f t="shared" ca="1" si="954"/>
        <v>0.71111111111111114</v>
      </c>
    </row>
    <row r="2093" spans="2:38">
      <c r="B2093" s="772" t="s">
        <v>2145</v>
      </c>
      <c r="C2093" s="376">
        <v>1</v>
      </c>
      <c r="D2093" s="771">
        <v>3.2</v>
      </c>
      <c r="E2093" s="104">
        <v>8.3000000000000001E-3</v>
      </c>
      <c r="F2093" s="104"/>
      <c r="H2093" s="677">
        <v>1665</v>
      </c>
      <c r="I2093" s="510">
        <f t="shared" si="955"/>
        <v>1945</v>
      </c>
      <c r="J2093" s="53" t="str" cm="1">
        <f t="array" aca="1" ref="J2093" ca="1">INDIRECT("B" &amp; I2093)</f>
        <v>NIVEL 974 M4 6N AM 1665 20-05-2026</v>
      </c>
      <c r="K2093" s="511">
        <f t="shared" ca="1" si="956"/>
        <v>3.2</v>
      </c>
      <c r="L2093" s="508">
        <f t="shared" ca="1" si="957"/>
        <v>1.017E-2</v>
      </c>
      <c r="M2093" s="508">
        <f t="shared" ca="1" si="958"/>
        <v>0</v>
      </c>
      <c r="N2093" s="512">
        <f t="shared" ca="1" si="959"/>
        <v>0</v>
      </c>
      <c r="O2093" s="512">
        <f t="shared" ca="1" si="960"/>
        <v>9.1529999999999997E-3</v>
      </c>
      <c r="P2093" s="513">
        <f t="shared" ca="1" si="961"/>
        <v>0</v>
      </c>
      <c r="Q2093" s="514" t="str">
        <f t="shared" ca="1" si="953"/>
        <v>Dump</v>
      </c>
      <c r="R2093" s="515">
        <f t="shared" ca="1" si="954"/>
        <v>0.71111111111111114</v>
      </c>
    </row>
    <row r="2094" spans="2:38">
      <c r="B2094" s="772" t="s">
        <v>2146</v>
      </c>
      <c r="C2094" s="376">
        <v>1</v>
      </c>
      <c r="D2094" s="771">
        <v>3.2</v>
      </c>
      <c r="E2094" s="104">
        <v>1.3100000000000001E-2</v>
      </c>
      <c r="F2094" s="104"/>
      <c r="H2094" s="677">
        <v>1666</v>
      </c>
      <c r="I2094" s="510">
        <f t="shared" si="955"/>
        <v>1946</v>
      </c>
      <c r="J2094" s="53" t="str" cm="1">
        <f t="array" aca="1" ref="J2094" ca="1">INDIRECT("B" &amp; I2094)</f>
        <v>NIVEL 974 M4 6N AM 1666 20-05-2026</v>
      </c>
      <c r="K2094" s="511">
        <f t="shared" ca="1" si="956"/>
        <v>3.2</v>
      </c>
      <c r="L2094" s="508">
        <f t="shared" ca="1" si="957"/>
        <v>8.0099999999999998E-3</v>
      </c>
      <c r="M2094" s="508">
        <f t="shared" ca="1" si="958"/>
        <v>0</v>
      </c>
      <c r="N2094" s="512">
        <f t="shared" ca="1" si="959"/>
        <v>0</v>
      </c>
      <c r="O2094" s="512">
        <f t="shared" ca="1" si="960"/>
        <v>7.2090000000000001E-3</v>
      </c>
      <c r="P2094" s="513">
        <f t="shared" ca="1" si="961"/>
        <v>0</v>
      </c>
      <c r="Q2094" s="514" t="str">
        <f t="shared" ca="1" si="953"/>
        <v>Dump</v>
      </c>
      <c r="R2094" s="515">
        <f t="shared" ca="1" si="954"/>
        <v>0.71111111111111114</v>
      </c>
    </row>
    <row r="2095" spans="2:38">
      <c r="B2095" s="772" t="s">
        <v>2147</v>
      </c>
      <c r="C2095" s="376">
        <v>1</v>
      </c>
      <c r="D2095" s="771">
        <v>3.2</v>
      </c>
      <c r="E2095" s="104">
        <v>1.0200000000000001E-2</v>
      </c>
      <c r="F2095" s="104"/>
      <c r="H2095" s="677">
        <v>1667</v>
      </c>
      <c r="I2095" s="510">
        <f t="shared" si="955"/>
        <v>1947</v>
      </c>
      <c r="J2095" s="53" t="str" cm="1">
        <f t="array" aca="1" ref="J2095" ca="1">INDIRECT("B" &amp; I2095)</f>
        <v>NIVEL 974 M4 6N AM 1667 20-05-2026</v>
      </c>
      <c r="K2095" s="511">
        <f t="shared" ca="1" si="956"/>
        <v>3.2</v>
      </c>
      <c r="L2095" s="508">
        <f t="shared" ca="1" si="957"/>
        <v>9.0899999999999991E-3</v>
      </c>
      <c r="M2095" s="508">
        <f t="shared" ca="1" si="958"/>
        <v>0</v>
      </c>
      <c r="N2095" s="512">
        <f t="shared" ca="1" si="959"/>
        <v>0</v>
      </c>
      <c r="O2095" s="512">
        <f t="shared" ca="1" si="960"/>
        <v>8.180999999999999E-3</v>
      </c>
      <c r="P2095" s="513">
        <f t="shared" ca="1" si="961"/>
        <v>0</v>
      </c>
      <c r="Q2095" s="514" t="str">
        <f t="shared" ca="1" si="953"/>
        <v>Dump</v>
      </c>
      <c r="R2095" s="515">
        <f t="shared" ca="1" si="954"/>
        <v>0.71111111111111114</v>
      </c>
    </row>
    <row r="2096" spans="2:38">
      <c r="B2096" s="772" t="s">
        <v>2148</v>
      </c>
      <c r="C2096" s="376">
        <v>1</v>
      </c>
      <c r="D2096" s="771">
        <v>3.2</v>
      </c>
      <c r="E2096" s="104">
        <v>1.34E-2</v>
      </c>
      <c r="F2096" s="104"/>
      <c r="H2096" s="677">
        <v>1668</v>
      </c>
      <c r="I2096" s="510">
        <f t="shared" si="955"/>
        <v>1948</v>
      </c>
      <c r="J2096" s="53" t="str" cm="1">
        <f t="array" aca="1" ref="J2096" ca="1">INDIRECT("B" &amp; I2096)</f>
        <v>NIVEL 974 M4 6N AM 1668 20-05-2026</v>
      </c>
      <c r="K2096" s="511">
        <f t="shared" ca="1" si="956"/>
        <v>3.2</v>
      </c>
      <c r="L2096" s="508">
        <f t="shared" ca="1" si="957"/>
        <v>1.4220000000000002E-2</v>
      </c>
      <c r="M2096" s="508">
        <f t="shared" ca="1" si="958"/>
        <v>0</v>
      </c>
      <c r="N2096" s="512">
        <f t="shared" ca="1" si="959"/>
        <v>0</v>
      </c>
      <c r="O2096" s="512">
        <f t="shared" ca="1" si="960"/>
        <v>1.2798000000000002E-2</v>
      </c>
      <c r="P2096" s="513">
        <f t="shared" ca="1" si="961"/>
        <v>0</v>
      </c>
      <c r="Q2096" s="514" t="str">
        <f t="shared" ca="1" si="953"/>
        <v>Dump</v>
      </c>
      <c r="R2096" s="515">
        <f t="shared" ca="1" si="954"/>
        <v>0.71111111111111114</v>
      </c>
    </row>
    <row r="2097" spans="2:38">
      <c r="B2097" s="772" t="s">
        <v>2149</v>
      </c>
      <c r="C2097" s="376">
        <v>1</v>
      </c>
      <c r="D2097" s="771">
        <v>3.2</v>
      </c>
      <c r="E2097" s="104">
        <v>1.1299999999999999E-2</v>
      </c>
      <c r="F2097" s="104"/>
      <c r="H2097" s="677">
        <v>1669</v>
      </c>
      <c r="I2097" s="510">
        <f t="shared" ref="I2097:I2103" si="962">IF(H2097="",
   IFERROR(MATCH("**", B:B, 0), ""),
   IFERROR(MATCH("* "&amp;H2097&amp;" *", B:B, 0), "")
)</f>
        <v>1949</v>
      </c>
      <c r="J2097" s="53" t="str" cm="1">
        <f t="array" aca="1" ref="J2097" ca="1">INDIRECT("B" &amp; I2097)</f>
        <v>NIVEL 974 M4 6N AM 1669 20-05-2026</v>
      </c>
      <c r="K2097" s="511">
        <f t="shared" ref="K2097:K2103" ca="1" si="963">INDEX(D:D, MATCH(J2097, $B:$B, 0))</f>
        <v>3.2</v>
      </c>
      <c r="L2097" s="508">
        <f t="shared" ref="L2097:L2103" ca="1" si="964">INDEX(E:E, MATCH($J2097, $B:$B, 0))*0.9</f>
        <v>1.179E-2</v>
      </c>
      <c r="M2097" s="508">
        <f t="shared" ref="M2097:M2103" ca="1" si="965">INDEX(F:F, MATCH($J2097, $B:$B, 0))*0.9</f>
        <v>0</v>
      </c>
      <c r="N2097" s="512">
        <f t="shared" ref="N2097:N2103" ca="1" si="966">INDEX(G:G, MATCH($J$578, $B:$B, 0))</f>
        <v>0</v>
      </c>
      <c r="O2097" s="512">
        <f t="shared" ref="O2097:O2103" ca="1" si="967">+IF(L2097=0,N2097*0.9,L2097*0.9)</f>
        <v>1.0611000000000001E-2</v>
      </c>
      <c r="P2097" s="513">
        <f t="shared" ref="P2097:P2103" ca="1" si="968">+M2097*0.9</f>
        <v>0</v>
      </c>
      <c r="Q2097" s="514" t="str">
        <f t="shared" ref="Q2097:Q2103" ca="1" si="969">+IF(L2097=0,"-","Dump")</f>
        <v>Dump</v>
      </c>
      <c r="R2097" s="515">
        <f t="shared" ref="R2097:R2103" ca="1" si="970">+K2097/4.5</f>
        <v>0.71111111111111114</v>
      </c>
    </row>
    <row r="2098" spans="2:38">
      <c r="B2098" s="772" t="s">
        <v>2150</v>
      </c>
      <c r="C2098" s="376">
        <v>1</v>
      </c>
      <c r="D2098" s="771">
        <v>3.2</v>
      </c>
      <c r="E2098" s="104">
        <v>1.26E-2</v>
      </c>
      <c r="F2098" s="104"/>
      <c r="H2098" s="677">
        <v>1670</v>
      </c>
      <c r="I2098" s="510">
        <f t="shared" si="962"/>
        <v>1950</v>
      </c>
      <c r="J2098" s="53" t="str" cm="1">
        <f t="array" aca="1" ref="J2098" ca="1">INDIRECT("B" &amp; I2098)</f>
        <v>NIVEL 974 M4 6N AM 1670 20-05-2026</v>
      </c>
      <c r="K2098" s="511">
        <f t="shared" ca="1" si="963"/>
        <v>3.2</v>
      </c>
      <c r="L2098" s="508">
        <f t="shared" ca="1" si="964"/>
        <v>9.0899999999999991E-3</v>
      </c>
      <c r="M2098" s="508">
        <f t="shared" ca="1" si="965"/>
        <v>0</v>
      </c>
      <c r="N2098" s="512">
        <f t="shared" ca="1" si="966"/>
        <v>0</v>
      </c>
      <c r="O2098" s="512">
        <f t="shared" ca="1" si="967"/>
        <v>8.180999999999999E-3</v>
      </c>
      <c r="P2098" s="513">
        <f t="shared" ca="1" si="968"/>
        <v>0</v>
      </c>
      <c r="Q2098" s="514" t="str">
        <f t="shared" ca="1" si="969"/>
        <v>Dump</v>
      </c>
      <c r="R2098" s="515">
        <f t="shared" ca="1" si="970"/>
        <v>0.71111111111111114</v>
      </c>
    </row>
    <row r="2099" spans="2:38">
      <c r="B2099" s="772" t="s">
        <v>2151</v>
      </c>
      <c r="C2099" s="376">
        <v>1</v>
      </c>
      <c r="D2099" s="771">
        <v>3.2</v>
      </c>
      <c r="E2099" s="104">
        <v>1.09E-2</v>
      </c>
      <c r="F2099" s="104"/>
      <c r="H2099" s="677">
        <v>1671</v>
      </c>
      <c r="I2099" s="510">
        <f t="shared" si="962"/>
        <v>1951</v>
      </c>
      <c r="J2099" s="53" t="str" cm="1">
        <f t="array" aca="1" ref="J2099" ca="1">INDIRECT("B" &amp; I2099)</f>
        <v>NIVEL 974 M4 6N AM 1671 20-05-2026</v>
      </c>
      <c r="K2099" s="511">
        <f t="shared" ca="1" si="963"/>
        <v>3.2</v>
      </c>
      <c r="L2099" s="508">
        <f t="shared" ca="1" si="964"/>
        <v>1.3140000000000001E-2</v>
      </c>
      <c r="M2099" s="508">
        <f t="shared" ca="1" si="965"/>
        <v>0</v>
      </c>
      <c r="N2099" s="512">
        <f t="shared" ca="1" si="966"/>
        <v>0</v>
      </c>
      <c r="O2099" s="512">
        <f t="shared" ca="1" si="967"/>
        <v>1.1826000000000001E-2</v>
      </c>
      <c r="P2099" s="513">
        <f t="shared" ca="1" si="968"/>
        <v>0</v>
      </c>
      <c r="Q2099" s="514" t="str">
        <f t="shared" ca="1" si="969"/>
        <v>Dump</v>
      </c>
      <c r="R2099" s="515">
        <f t="shared" ca="1" si="970"/>
        <v>0.71111111111111114</v>
      </c>
    </row>
    <row r="2100" spans="2:38">
      <c r="B2100" s="772" t="s">
        <v>2152</v>
      </c>
      <c r="C2100" s="376">
        <v>1</v>
      </c>
      <c r="D2100" s="771">
        <v>3.2</v>
      </c>
      <c r="E2100" s="104">
        <v>1.3599999999999999E-2</v>
      </c>
      <c r="F2100" s="104"/>
      <c r="H2100" s="677">
        <v>1672</v>
      </c>
      <c r="I2100" s="510">
        <f t="shared" si="962"/>
        <v>1952</v>
      </c>
      <c r="J2100" s="53" t="str" cm="1">
        <f t="array" aca="1" ref="J2100" ca="1">INDIRECT("B" &amp; I2100)</f>
        <v>NIVEL 974 M4 6N AM 1672 20-05-2026</v>
      </c>
      <c r="K2100" s="511">
        <f t="shared" ca="1" si="963"/>
        <v>3.2</v>
      </c>
      <c r="L2100" s="508">
        <f t="shared" ca="1" si="964"/>
        <v>1.566E-2</v>
      </c>
      <c r="M2100" s="508">
        <f t="shared" ca="1" si="965"/>
        <v>0</v>
      </c>
      <c r="N2100" s="512">
        <f t="shared" ca="1" si="966"/>
        <v>0</v>
      </c>
      <c r="O2100" s="512">
        <f t="shared" ca="1" si="967"/>
        <v>1.4094000000000001E-2</v>
      </c>
      <c r="P2100" s="513">
        <f t="shared" ca="1" si="968"/>
        <v>0</v>
      </c>
      <c r="Q2100" s="514" t="str">
        <f t="shared" ca="1" si="969"/>
        <v>Dump</v>
      </c>
      <c r="R2100" s="515">
        <f t="shared" ca="1" si="970"/>
        <v>0.71111111111111114</v>
      </c>
    </row>
    <row r="2101" spans="2:38">
      <c r="B2101" s="772" t="s">
        <v>2153</v>
      </c>
      <c r="C2101" s="376">
        <v>1</v>
      </c>
      <c r="D2101" s="771">
        <v>3.2</v>
      </c>
      <c r="E2101" s="104">
        <v>1.1599999999999999E-2</v>
      </c>
      <c r="F2101" s="104"/>
      <c r="H2101" s="677">
        <v>1674</v>
      </c>
      <c r="I2101" s="510">
        <f t="shared" si="962"/>
        <v>1954</v>
      </c>
      <c r="J2101" s="53" t="str" cm="1">
        <f t="array" aca="1" ref="J2101" ca="1">INDIRECT("B" &amp; I2101)</f>
        <v>NIVEL 974 M4 7S AM 1674 19-05-2026</v>
      </c>
      <c r="K2101" s="511">
        <f t="shared" ca="1" si="963"/>
        <v>3.2</v>
      </c>
      <c r="L2101" s="508">
        <f t="shared" ca="1" si="964"/>
        <v>1.179E-2</v>
      </c>
      <c r="M2101" s="508">
        <f t="shared" ca="1" si="965"/>
        <v>0</v>
      </c>
      <c r="N2101" s="512">
        <f t="shared" ca="1" si="966"/>
        <v>0</v>
      </c>
      <c r="O2101" s="512">
        <f t="shared" ca="1" si="967"/>
        <v>1.0611000000000001E-2</v>
      </c>
      <c r="P2101" s="513">
        <f t="shared" ca="1" si="968"/>
        <v>0</v>
      </c>
      <c r="Q2101" s="514" t="str">
        <f t="shared" ca="1" si="969"/>
        <v>Dump</v>
      </c>
      <c r="R2101" s="515">
        <f t="shared" ca="1" si="970"/>
        <v>0.71111111111111114</v>
      </c>
    </row>
    <row r="2102" spans="2:38">
      <c r="B2102" s="772" t="s">
        <v>2154</v>
      </c>
      <c r="C2102" s="376">
        <v>1</v>
      </c>
      <c r="D2102" s="771">
        <v>3.2</v>
      </c>
      <c r="E2102" s="104">
        <v>1.1900000000000001E-2</v>
      </c>
      <c r="F2102" s="104"/>
      <c r="H2102" s="677">
        <v>1676</v>
      </c>
      <c r="I2102" s="510">
        <f t="shared" si="962"/>
        <v>1956</v>
      </c>
      <c r="J2102" s="53" t="str" cm="1">
        <f t="array" aca="1" ref="J2102" ca="1">INDIRECT("B" &amp; I2102)</f>
        <v>NIVEL 974 M4 7S AM 1676 20-05-2026</v>
      </c>
      <c r="K2102" s="511">
        <f t="shared" ca="1" si="963"/>
        <v>3.2</v>
      </c>
      <c r="L2102" s="508">
        <f t="shared" ca="1" si="964"/>
        <v>1.197E-2</v>
      </c>
      <c r="M2102" s="508">
        <f t="shared" ca="1" si="965"/>
        <v>0</v>
      </c>
      <c r="N2102" s="512">
        <f t="shared" ca="1" si="966"/>
        <v>0</v>
      </c>
      <c r="O2102" s="512">
        <f t="shared" ca="1" si="967"/>
        <v>1.0773E-2</v>
      </c>
      <c r="P2102" s="513">
        <f t="shared" ca="1" si="968"/>
        <v>0</v>
      </c>
      <c r="Q2102" s="514" t="str">
        <f t="shared" ca="1" si="969"/>
        <v>Dump</v>
      </c>
      <c r="R2102" s="515">
        <f t="shared" ca="1" si="970"/>
        <v>0.71111111111111114</v>
      </c>
    </row>
    <row r="2103" spans="2:38">
      <c r="B2103" s="772" t="s">
        <v>2155</v>
      </c>
      <c r="C2103" s="376">
        <v>1</v>
      </c>
      <c r="D2103" s="771">
        <v>3.2</v>
      </c>
      <c r="E2103" s="104">
        <v>1.3899999999999999E-2</v>
      </c>
      <c r="F2103" s="104"/>
      <c r="H2103" s="677">
        <v>1677</v>
      </c>
      <c r="I2103" s="510">
        <f t="shared" si="962"/>
        <v>1957</v>
      </c>
      <c r="J2103" s="53" t="str" cm="1">
        <f t="array" aca="1" ref="J2103" ca="1">INDIRECT("B" &amp; I2103)</f>
        <v>NIVEL 974 M4 7S L31 AM 1677 18-05-2026</v>
      </c>
      <c r="K2103" s="511">
        <f t="shared" ca="1" si="963"/>
        <v>3.2</v>
      </c>
      <c r="L2103" s="508">
        <f t="shared" ca="1" si="964"/>
        <v>9.4500000000000001E-3</v>
      </c>
      <c r="M2103" s="508">
        <f t="shared" ca="1" si="965"/>
        <v>0</v>
      </c>
      <c r="N2103" s="512">
        <f t="shared" ca="1" si="966"/>
        <v>0</v>
      </c>
      <c r="O2103" s="512">
        <f t="shared" ca="1" si="967"/>
        <v>8.5050000000000004E-3</v>
      </c>
      <c r="P2103" s="513">
        <f t="shared" ca="1" si="968"/>
        <v>0</v>
      </c>
      <c r="Q2103" s="514" t="str">
        <f t="shared" ca="1" si="969"/>
        <v>Dump</v>
      </c>
      <c r="R2103" s="515">
        <f t="shared" ca="1" si="970"/>
        <v>0.71111111111111114</v>
      </c>
    </row>
    <row r="2104" spans="2:38">
      <c r="B2104" s="772" t="s">
        <v>2156</v>
      </c>
      <c r="C2104" s="376">
        <v>1</v>
      </c>
      <c r="D2104" s="771">
        <v>3.2</v>
      </c>
      <c r="E2104" s="104">
        <v>1.2699999999999999E-2</v>
      </c>
      <c r="F2104" s="104"/>
      <c r="H2104" s="677">
        <v>1678</v>
      </c>
      <c r="I2104" s="510">
        <f t="shared" ref="I2104:I2107" si="971">IF(H2104="",
   IFERROR(MATCH("**", B:B, 0), ""),
   IFERROR(MATCH("* "&amp;H2104&amp;" *", B:B, 0), "")
)</f>
        <v>1958</v>
      </c>
      <c r="J2104" s="53" t="str" cm="1">
        <f t="array" aca="1" ref="J2104" ca="1">INDIRECT("B" &amp; I2104)</f>
        <v>NIVEL 974 M4 7S L31 AM 1678 18-05-2026</v>
      </c>
      <c r="K2104" s="511">
        <f t="shared" ref="K2104:K2107" ca="1" si="972">INDEX(D:D, MATCH(J2104, $B:$B, 0))</f>
        <v>3.2</v>
      </c>
      <c r="L2104" s="508">
        <f t="shared" ref="L2104:L2107" ca="1" si="973">INDEX(E:E, MATCH($J2104, $B:$B, 0))*0.9</f>
        <v>1.188E-2</v>
      </c>
      <c r="M2104" s="508">
        <f t="shared" ref="M2104:M2107" ca="1" si="974">INDEX(F:F, MATCH($J2104, $B:$B, 0))*0.9</f>
        <v>0</v>
      </c>
      <c r="N2104" s="512">
        <f t="shared" ref="N2104:N2107" ca="1" si="975">INDEX(G:G, MATCH($J$578, $B:$B, 0))</f>
        <v>0</v>
      </c>
      <c r="O2104" s="512">
        <f t="shared" ref="O2104:O2107" ca="1" si="976">+IF(L2104=0,N2104*0.9,L2104*0.9)</f>
        <v>1.0692E-2</v>
      </c>
      <c r="P2104" s="513">
        <f t="shared" ref="P2104:P2107" ca="1" si="977">+M2104*0.9</f>
        <v>0</v>
      </c>
      <c r="Q2104" s="514" t="str">
        <f t="shared" ref="Q2104:Q2107" ca="1" si="978">+IF(L2104=0,"-","Dump")</f>
        <v>Dump</v>
      </c>
      <c r="R2104" s="515">
        <f t="shared" ref="R2104:R2107" ca="1" si="979">+K2104/4.5</f>
        <v>0.71111111111111114</v>
      </c>
    </row>
    <row r="2105" spans="2:38">
      <c r="B2105" s="772" t="s">
        <v>2157</v>
      </c>
      <c r="C2105" s="376">
        <v>1</v>
      </c>
      <c r="D2105" s="771">
        <v>3.2</v>
      </c>
      <c r="E2105" s="104">
        <v>1.0200000000000001E-2</v>
      </c>
      <c r="F2105" s="104"/>
      <c r="H2105" s="677">
        <v>1680</v>
      </c>
      <c r="I2105" s="510">
        <f t="shared" si="971"/>
        <v>1960</v>
      </c>
      <c r="J2105" s="53" t="str" cm="1">
        <f t="array" aca="1" ref="J2105" ca="1">INDIRECT("B" &amp; I2105)</f>
        <v>NIVEL 974 M4 7S L31 AM 1680 19-05-2026</v>
      </c>
      <c r="K2105" s="511">
        <f t="shared" ca="1" si="972"/>
        <v>3.2</v>
      </c>
      <c r="L2105" s="508">
        <f t="shared" ca="1" si="973"/>
        <v>1.2780000000000001E-2</v>
      </c>
      <c r="M2105" s="508">
        <f t="shared" ca="1" si="974"/>
        <v>0</v>
      </c>
      <c r="N2105" s="512">
        <f t="shared" ca="1" si="975"/>
        <v>0</v>
      </c>
      <c r="O2105" s="512">
        <f t="shared" ca="1" si="976"/>
        <v>1.1502000000000002E-2</v>
      </c>
      <c r="P2105" s="513">
        <f t="shared" ca="1" si="977"/>
        <v>0</v>
      </c>
      <c r="Q2105" s="514" t="str">
        <f t="shared" ca="1" si="978"/>
        <v>Dump</v>
      </c>
      <c r="R2105" s="515">
        <f t="shared" ca="1" si="979"/>
        <v>0.71111111111111114</v>
      </c>
    </row>
    <row r="2106" spans="2:38">
      <c r="B2106" s="772" t="s">
        <v>2158</v>
      </c>
      <c r="C2106" s="376">
        <v>1</v>
      </c>
      <c r="D2106" s="771">
        <v>3.2</v>
      </c>
      <c r="E2106" s="104">
        <v>1.66E-2</v>
      </c>
      <c r="F2106" s="104"/>
      <c r="H2106" s="677">
        <v>1681</v>
      </c>
      <c r="I2106" s="510">
        <f t="shared" si="971"/>
        <v>1961</v>
      </c>
      <c r="J2106" s="53" t="str" cm="1">
        <f t="array" aca="1" ref="J2106" ca="1">INDIRECT("B" &amp; I2106)</f>
        <v>NIVEL 974 M4 7S L31 AM 1681 19-05-2026</v>
      </c>
      <c r="K2106" s="511">
        <f t="shared" ca="1" si="972"/>
        <v>3.2</v>
      </c>
      <c r="L2106" s="508">
        <f t="shared" ca="1" si="973"/>
        <v>1.485E-2</v>
      </c>
      <c r="M2106" s="508">
        <f t="shared" ca="1" si="974"/>
        <v>0</v>
      </c>
      <c r="N2106" s="512">
        <f t="shared" ca="1" si="975"/>
        <v>0</v>
      </c>
      <c r="O2106" s="512">
        <f t="shared" ca="1" si="976"/>
        <v>1.3365E-2</v>
      </c>
      <c r="P2106" s="513">
        <f t="shared" ca="1" si="977"/>
        <v>0</v>
      </c>
      <c r="Q2106" s="514" t="str">
        <f t="shared" ca="1" si="978"/>
        <v>Dump</v>
      </c>
      <c r="R2106" s="515">
        <f t="shared" ca="1" si="979"/>
        <v>0.71111111111111114</v>
      </c>
    </row>
    <row r="2107" spans="2:38">
      <c r="B2107" s="772" t="s">
        <v>2159</v>
      </c>
      <c r="C2107" s="376">
        <v>1</v>
      </c>
      <c r="D2107" s="771">
        <v>3.2</v>
      </c>
      <c r="E2107" s="104">
        <v>1.6299999999999999E-2</v>
      </c>
      <c r="F2107" s="104"/>
      <c r="H2107" s="677">
        <v>1682</v>
      </c>
      <c r="I2107" s="510">
        <f t="shared" si="971"/>
        <v>1962</v>
      </c>
      <c r="J2107" s="53" t="str" cm="1">
        <f t="array" aca="1" ref="J2107" ca="1">INDIRECT("B" &amp; I2107)</f>
        <v>NIVEL 974 M4 7S L31 AM 1682 19-05-2026</v>
      </c>
      <c r="K2107" s="511">
        <f t="shared" ca="1" si="972"/>
        <v>3.2</v>
      </c>
      <c r="L2107" s="508">
        <f t="shared" ca="1" si="973"/>
        <v>1.1610000000000001E-2</v>
      </c>
      <c r="M2107" s="508">
        <f t="shared" ca="1" si="974"/>
        <v>0</v>
      </c>
      <c r="N2107" s="512">
        <f t="shared" ca="1" si="975"/>
        <v>0</v>
      </c>
      <c r="O2107" s="512">
        <f t="shared" ca="1" si="976"/>
        <v>1.0449E-2</v>
      </c>
      <c r="P2107" s="513">
        <f t="shared" ca="1" si="977"/>
        <v>0</v>
      </c>
      <c r="Q2107" s="514" t="str">
        <f t="shared" ca="1" si="978"/>
        <v>Dump</v>
      </c>
      <c r="R2107" s="515">
        <f t="shared" ca="1" si="979"/>
        <v>0.71111111111111114</v>
      </c>
    </row>
    <row r="2108" spans="2:38">
      <c r="B2108" s="772" t="s">
        <v>2160</v>
      </c>
      <c r="C2108" s="376">
        <v>1</v>
      </c>
      <c r="D2108" s="771">
        <v>3.2</v>
      </c>
      <c r="E2108" s="104">
        <v>1.8700000000000001E-2</v>
      </c>
      <c r="F2108" s="104"/>
      <c r="H2108" s="386"/>
      <c r="I2108"/>
      <c r="J2108"/>
      <c r="K2108" s="519">
        <f ca="1">SUM(K2082:K2107)</f>
        <v>83.200000000000031</v>
      </c>
      <c r="L2108" s="516">
        <f ca="1">+SUMPRODUCT(L2082:L2107,K2082:K2107)/K2108</f>
        <v>1.1492307692307689E-2</v>
      </c>
      <c r="M2108" s="516">
        <f ca="1">+SUMPRODUCT(M2082:M2107,K2082:K2107)/K2108</f>
        <v>0</v>
      </c>
      <c r="N2108" s="69">
        <f ca="1">+SUMPRODUCT(N2082:N2107,K2082:K2107)/K2108</f>
        <v>0</v>
      </c>
      <c r="O2108" s="552">
        <f ca="1">+SUMPRODUCT(O2082:O2107,K2082:K2107)/K2108</f>
        <v>1.0343076923076918E-2</v>
      </c>
      <c r="P2108" s="69">
        <f ca="1">+SUMPRODUCT(P2082:P2107,K2082:K2107)/K2108</f>
        <v>0</v>
      </c>
      <c r="Q2108"/>
      <c r="R2108"/>
    </row>
    <row r="2109" spans="2:38">
      <c r="B2109" s="772" t="s">
        <v>2161</v>
      </c>
      <c r="C2109" s="376">
        <v>1</v>
      </c>
      <c r="D2109" s="771">
        <v>3.2</v>
      </c>
      <c r="E2109" s="104">
        <v>1.47E-2</v>
      </c>
      <c r="F2109" s="104"/>
      <c r="H2109" s="675"/>
      <c r="I2109"/>
      <c r="J2109"/>
      <c r="K2109" s="551" t="s">
        <v>59</v>
      </c>
      <c r="L2109" s="550">
        <f ca="1">+L2108/0.9</f>
        <v>1.2769230769230765E-2</v>
      </c>
      <c r="M2109" s="518">
        <f ca="1">+M2108/0.9</f>
        <v>0</v>
      </c>
      <c r="N2109"/>
      <c r="O2109"/>
      <c r="P2109"/>
      <c r="Q2109"/>
      <c r="R2109"/>
    </row>
    <row r="2110" spans="2:38" ht="15" thickBot="1">
      <c r="B2110" s="772" t="s">
        <v>2162</v>
      </c>
      <c r="C2110" s="376">
        <v>1</v>
      </c>
      <c r="D2110" s="771">
        <v>3.2</v>
      </c>
      <c r="E2110" s="104">
        <v>1.6899999999999998E-2</v>
      </c>
      <c r="F2110" s="104"/>
    </row>
    <row r="2111" spans="2:38" ht="28.8">
      <c r="B2111" s="772" t="s">
        <v>2163</v>
      </c>
      <c r="C2111" s="376">
        <v>1</v>
      </c>
      <c r="D2111" s="771">
        <v>3.2</v>
      </c>
      <c r="E2111" s="104">
        <v>1.38E-2</v>
      </c>
      <c r="F2111" s="104"/>
      <c r="H2111" s="385"/>
      <c r="I2111" s="547" t="s">
        <v>649</v>
      </c>
      <c r="J2111" s="77" t="s">
        <v>63</v>
      </c>
      <c r="K2111" s="507" t="s">
        <v>44</v>
      </c>
      <c r="L2111" s="549" t="s">
        <v>297</v>
      </c>
      <c r="M2111" s="508" t="s">
        <v>292</v>
      </c>
      <c r="N2111" s="545" t="s">
        <v>46</v>
      </c>
      <c r="O2111" s="549" t="s">
        <v>293</v>
      </c>
      <c r="P2111" s="508" t="s">
        <v>294</v>
      </c>
      <c r="Q2111"/>
      <c r="R2111"/>
      <c r="AJ2111" s="95" t="str">
        <f>+I2111</f>
        <v>EN073</v>
      </c>
      <c r="AK2111" s="96" t="s">
        <v>62</v>
      </c>
    </row>
    <row r="2112" spans="2:38" ht="15" thickBot="1">
      <c r="B2112" s="772" t="s">
        <v>2164</v>
      </c>
      <c r="C2112" s="376">
        <v>1</v>
      </c>
      <c r="D2112" s="771">
        <v>3.2</v>
      </c>
      <c r="E2112" s="104">
        <v>1.12E-2</v>
      </c>
      <c r="F2112" s="104"/>
      <c r="H2112" s="677">
        <v>1683</v>
      </c>
      <c r="I2112" s="510">
        <f>IF(H2112="",
   IFERROR(MATCH("**", B:B, 0), ""),
   IFERROR(MATCH("* "&amp;H2112&amp;" *", B:B, 0), "")
)</f>
        <v>1963</v>
      </c>
      <c r="J2112" s="53" t="str" cm="1">
        <f t="array" aca="1" ref="J2112" ca="1">INDIRECT("B" &amp; I2112)</f>
        <v>NIVEL 974 M4 7S L31 AM 1683 18-05-2026</v>
      </c>
      <c r="K2112" s="511">
        <f ca="1">INDEX(D:D, MATCH(J2112, $B:$B, 0))</f>
        <v>3.2</v>
      </c>
      <c r="L2112" s="508">
        <f ca="1">INDEX(E:E, MATCH($J2112, $B:$B, 0))*0.9</f>
        <v>1.269E-2</v>
      </c>
      <c r="M2112" s="508">
        <f ca="1">INDEX(F:F, MATCH($J2112, $B:$B, 0))*0.9</f>
        <v>0</v>
      </c>
      <c r="N2112" s="512">
        <f ca="1">INDEX(G:G, MATCH($J$578, $B:$B, 0))</f>
        <v>0</v>
      </c>
      <c r="O2112" s="512">
        <f ca="1">+IF(L2112=0,N2112*0.9,L2112*0.9)</f>
        <v>1.1421000000000001E-2</v>
      </c>
      <c r="P2112" s="513">
        <f ca="1">+M2112*0.9</f>
        <v>0</v>
      </c>
      <c r="Q2112" s="514" t="str">
        <f t="shared" ref="Q2112:Q2129" ca="1" si="980">+IF(L2112=0,"-","Dump")</f>
        <v>Dump</v>
      </c>
      <c r="R2112" s="515">
        <f t="shared" ref="R2112:R2129" ca="1" si="981">+K2112/4.5</f>
        <v>0.71111111111111114</v>
      </c>
      <c r="AJ2112" s="520">
        <f ca="1">+K2130-SUMIF(AE:AE, AJ2111, AA:AA)</f>
        <v>-5.4099999999999895</v>
      </c>
      <c r="AK2112" s="521">
        <f ca="1">O2130</f>
        <v>1.0709999999999999E-2</v>
      </c>
      <c r="AL2112" s="102">
        <f ca="1">COUNTIF(AE:AE, AJ2111)</f>
        <v>2</v>
      </c>
    </row>
    <row r="2113" spans="2:37" ht="15" thickBot="1">
      <c r="B2113" s="772" t="s">
        <v>2165</v>
      </c>
      <c r="C2113" s="376">
        <v>1</v>
      </c>
      <c r="D2113" s="771">
        <v>3.2</v>
      </c>
      <c r="E2113" s="104">
        <v>1.4500000000000001E-2</v>
      </c>
      <c r="F2113" s="104"/>
      <c r="H2113" s="677">
        <v>1684</v>
      </c>
      <c r="I2113" s="510">
        <f t="shared" ref="I2113:I2129" si="982">IF(H2113="",
   IFERROR(MATCH("**", B:B, 0), ""),
   IFERROR(MATCH("* "&amp;H2113&amp;" *", B:B, 0), "")
)</f>
        <v>1964</v>
      </c>
      <c r="J2113" s="53" t="str" cm="1">
        <f t="array" aca="1" ref="J2113" ca="1">INDIRECT("B" &amp; I2113)</f>
        <v>NIVEL 974 M4 7S L31 AM 1684 18-05-2026</v>
      </c>
      <c r="K2113" s="511">
        <f t="shared" ref="K2113:K2129" ca="1" si="983">INDEX(D:D, MATCH(J2113, $B:$B, 0))</f>
        <v>3.2</v>
      </c>
      <c r="L2113" s="508">
        <f t="shared" ref="L2113:L2129" ca="1" si="984">INDEX(E:E, MATCH($J2113, $B:$B, 0))*0.9</f>
        <v>1.0710000000000001E-2</v>
      </c>
      <c r="M2113" s="508">
        <f t="shared" ref="M2113:M2129" ca="1" si="985">INDEX(F:F, MATCH($J2113, $B:$B, 0))*0.9</f>
        <v>0</v>
      </c>
      <c r="N2113" s="512">
        <f t="shared" ref="N2113:N2129" ca="1" si="986">INDEX(G:G, MATCH($J$578, $B:$B, 0))</f>
        <v>0</v>
      </c>
      <c r="O2113" s="512">
        <f t="shared" ref="O2113:O2129" ca="1" si="987">+IF(L2113=0,N2113*0.9,L2113*0.9)</f>
        <v>9.6390000000000017E-3</v>
      </c>
      <c r="P2113" s="513">
        <f t="shared" ref="P2113:P2129" ca="1" si="988">+M2113*0.9</f>
        <v>0</v>
      </c>
      <c r="Q2113" s="514" t="str">
        <f t="shared" ca="1" si="980"/>
        <v>Dump</v>
      </c>
      <c r="R2113" s="515">
        <f t="shared" ca="1" si="981"/>
        <v>0.71111111111111114</v>
      </c>
      <c r="AJ2113" s="105" t="s">
        <v>83</v>
      </c>
      <c r="AK2113" s="101"/>
    </row>
    <row r="2114" spans="2:37">
      <c r="B2114" s="772" t="s">
        <v>2166</v>
      </c>
      <c r="C2114" s="376">
        <v>1</v>
      </c>
      <c r="D2114" s="771">
        <v>3.2</v>
      </c>
      <c r="E2114" s="104">
        <v>1.2800000000000001E-2</v>
      </c>
      <c r="F2114" s="104"/>
      <c r="H2114" s="677">
        <v>1685</v>
      </c>
      <c r="I2114" s="510">
        <f t="shared" si="982"/>
        <v>1965</v>
      </c>
      <c r="J2114" s="53" t="str" cm="1">
        <f t="array" aca="1" ref="J2114" ca="1">INDIRECT("B" &amp; I2114)</f>
        <v>NIVEL 974 M4 7S L31 AM 1685 18-05-2026</v>
      </c>
      <c r="K2114" s="511">
        <f t="shared" ca="1" si="983"/>
        <v>3.2</v>
      </c>
      <c r="L2114" s="508">
        <f t="shared" ca="1" si="984"/>
        <v>1.2780000000000001E-2</v>
      </c>
      <c r="M2114" s="508">
        <f t="shared" ca="1" si="985"/>
        <v>0</v>
      </c>
      <c r="N2114" s="512">
        <f t="shared" ca="1" si="986"/>
        <v>0</v>
      </c>
      <c r="O2114" s="512">
        <f t="shared" ca="1" si="987"/>
        <v>1.1502000000000002E-2</v>
      </c>
      <c r="P2114" s="513">
        <f t="shared" ca="1" si="988"/>
        <v>0</v>
      </c>
      <c r="Q2114" s="514" t="str">
        <f t="shared" ca="1" si="980"/>
        <v>Dump</v>
      </c>
      <c r="R2114" s="515">
        <f t="shared" ca="1" si="981"/>
        <v>0.71111111111111114</v>
      </c>
    </row>
    <row r="2115" spans="2:37">
      <c r="B2115" s="772" t="s">
        <v>2167</v>
      </c>
      <c r="C2115" s="376">
        <v>1</v>
      </c>
      <c r="D2115" s="771">
        <v>3.2</v>
      </c>
      <c r="E2115" s="104">
        <v>1.4500000000000001E-2</v>
      </c>
      <c r="F2115" s="104"/>
      <c r="H2115" s="677">
        <v>1686</v>
      </c>
      <c r="I2115" s="510">
        <f t="shared" si="982"/>
        <v>1966</v>
      </c>
      <c r="J2115" s="53" t="str" cm="1">
        <f t="array" aca="1" ref="J2115" ca="1">INDIRECT("B" &amp; I2115)</f>
        <v>NIVEL 974 M4 7S L31 AM 1686 18-05-2026</v>
      </c>
      <c r="K2115" s="511">
        <f t="shared" ca="1" si="983"/>
        <v>3.2</v>
      </c>
      <c r="L2115" s="508">
        <f t="shared" ca="1" si="984"/>
        <v>1.2149999999999999E-2</v>
      </c>
      <c r="M2115" s="508">
        <f t="shared" ca="1" si="985"/>
        <v>0</v>
      </c>
      <c r="N2115" s="512">
        <f t="shared" ca="1" si="986"/>
        <v>0</v>
      </c>
      <c r="O2115" s="512">
        <f t="shared" ca="1" si="987"/>
        <v>1.0935E-2</v>
      </c>
      <c r="P2115" s="513">
        <f t="shared" ca="1" si="988"/>
        <v>0</v>
      </c>
      <c r="Q2115" s="514" t="str">
        <f t="shared" ca="1" si="980"/>
        <v>Dump</v>
      </c>
      <c r="R2115" s="515">
        <f t="shared" ca="1" si="981"/>
        <v>0.71111111111111114</v>
      </c>
    </row>
    <row r="2116" spans="2:37">
      <c r="B2116" s="772" t="s">
        <v>2168</v>
      </c>
      <c r="C2116" s="376">
        <v>1</v>
      </c>
      <c r="D2116" s="771">
        <v>3.2</v>
      </c>
      <c r="E2116" s="104">
        <v>1.4500000000000001E-2</v>
      </c>
      <c r="F2116" s="104"/>
      <c r="H2116" s="677">
        <v>1687</v>
      </c>
      <c r="I2116" s="510">
        <f t="shared" si="982"/>
        <v>1967</v>
      </c>
      <c r="J2116" s="53" t="str" cm="1">
        <f t="array" aca="1" ref="J2116" ca="1">INDIRECT("B" &amp; I2116)</f>
        <v>NIVEL 974 M4 7S L31 AM 1687 18-05-2026</v>
      </c>
      <c r="K2116" s="511">
        <f t="shared" ca="1" si="983"/>
        <v>3.2</v>
      </c>
      <c r="L2116" s="508">
        <f t="shared" ca="1" si="984"/>
        <v>1.0800000000000001E-2</v>
      </c>
      <c r="M2116" s="508">
        <f t="shared" ca="1" si="985"/>
        <v>0</v>
      </c>
      <c r="N2116" s="512">
        <f t="shared" ca="1" si="986"/>
        <v>0</v>
      </c>
      <c r="O2116" s="512">
        <f t="shared" ca="1" si="987"/>
        <v>9.7200000000000012E-3</v>
      </c>
      <c r="P2116" s="513">
        <f t="shared" ca="1" si="988"/>
        <v>0</v>
      </c>
      <c r="Q2116" s="514" t="str">
        <f t="shared" ca="1" si="980"/>
        <v>Dump</v>
      </c>
      <c r="R2116" s="515">
        <f t="shared" ca="1" si="981"/>
        <v>0.71111111111111114</v>
      </c>
    </row>
    <row r="2117" spans="2:37">
      <c r="B2117" s="772" t="s">
        <v>2169</v>
      </c>
      <c r="C2117" s="376">
        <v>1</v>
      </c>
      <c r="D2117" s="771">
        <v>3.2</v>
      </c>
      <c r="E2117" s="104">
        <v>1.04E-2</v>
      </c>
      <c r="F2117" s="104"/>
      <c r="H2117" s="677">
        <v>1688</v>
      </c>
      <c r="I2117" s="510">
        <f t="shared" si="982"/>
        <v>1968</v>
      </c>
      <c r="J2117" s="53" t="str" cm="1">
        <f t="array" aca="1" ref="J2117" ca="1">INDIRECT("B" &amp; I2117)</f>
        <v>NIVEL 974 M4 7S L32 AM 1688 21-05-2026</v>
      </c>
      <c r="K2117" s="511">
        <f t="shared" ca="1" si="983"/>
        <v>3.2</v>
      </c>
      <c r="L2117" s="508">
        <f t="shared" ca="1" si="984"/>
        <v>9.810000000000001E-3</v>
      </c>
      <c r="M2117" s="508">
        <f t="shared" ca="1" si="985"/>
        <v>0</v>
      </c>
      <c r="N2117" s="512">
        <f t="shared" ca="1" si="986"/>
        <v>0</v>
      </c>
      <c r="O2117" s="512">
        <f t="shared" ca="1" si="987"/>
        <v>8.8290000000000018E-3</v>
      </c>
      <c r="P2117" s="513">
        <f t="shared" ca="1" si="988"/>
        <v>0</v>
      </c>
      <c r="Q2117" s="514" t="str">
        <f t="shared" ca="1" si="980"/>
        <v>Dump</v>
      </c>
      <c r="R2117" s="515">
        <f t="shared" ca="1" si="981"/>
        <v>0.71111111111111114</v>
      </c>
    </row>
    <row r="2118" spans="2:37">
      <c r="B2118" s="772" t="s">
        <v>2170</v>
      </c>
      <c r="C2118" s="376">
        <v>1</v>
      </c>
      <c r="D2118" s="771">
        <v>3.2</v>
      </c>
      <c r="E2118" s="104">
        <v>0.01</v>
      </c>
      <c r="F2118" s="104"/>
      <c r="H2118" s="677">
        <v>1689</v>
      </c>
      <c r="I2118" s="510">
        <f t="shared" si="982"/>
        <v>1969</v>
      </c>
      <c r="J2118" s="53" t="str" cm="1">
        <f t="array" aca="1" ref="J2118" ca="1">INDIRECT("B" &amp; I2118)</f>
        <v>NIVEL 974 M4 7S L32 AM 1689 21-05-2026</v>
      </c>
      <c r="K2118" s="511">
        <f t="shared" ca="1" si="983"/>
        <v>3.2</v>
      </c>
      <c r="L2118" s="508">
        <f t="shared" ca="1" si="984"/>
        <v>1.2060000000000001E-2</v>
      </c>
      <c r="M2118" s="508">
        <f t="shared" ca="1" si="985"/>
        <v>0</v>
      </c>
      <c r="N2118" s="512">
        <f t="shared" ca="1" si="986"/>
        <v>0</v>
      </c>
      <c r="O2118" s="512">
        <f t="shared" ca="1" si="987"/>
        <v>1.0854000000000001E-2</v>
      </c>
      <c r="P2118" s="513">
        <f t="shared" ca="1" si="988"/>
        <v>0</v>
      </c>
      <c r="Q2118" s="514" t="str">
        <f t="shared" ca="1" si="980"/>
        <v>Dump</v>
      </c>
      <c r="R2118" s="515">
        <f t="shared" ca="1" si="981"/>
        <v>0.71111111111111114</v>
      </c>
    </row>
    <row r="2119" spans="2:37">
      <c r="B2119" s="772" t="s">
        <v>2171</v>
      </c>
      <c r="C2119" s="376">
        <v>1</v>
      </c>
      <c r="D2119" s="771">
        <v>3.2</v>
      </c>
      <c r="E2119" s="104">
        <v>8.9999999999999993E-3</v>
      </c>
      <c r="F2119" s="104"/>
      <c r="H2119" s="677">
        <v>1690</v>
      </c>
      <c r="I2119" s="510">
        <f t="shared" si="982"/>
        <v>1970</v>
      </c>
      <c r="J2119" s="53" t="str" cm="1">
        <f t="array" aca="1" ref="J2119" ca="1">INDIRECT("B" &amp; I2119)</f>
        <v>NIVEL 974 M4 7S L32 AM 1690 21-05-2026</v>
      </c>
      <c r="K2119" s="511">
        <f t="shared" ca="1" si="983"/>
        <v>3.2</v>
      </c>
      <c r="L2119" s="508">
        <f t="shared" ca="1" si="984"/>
        <v>8.7299999999999999E-3</v>
      </c>
      <c r="M2119" s="508">
        <f t="shared" ca="1" si="985"/>
        <v>0</v>
      </c>
      <c r="N2119" s="512">
        <f t="shared" ca="1" si="986"/>
        <v>0</v>
      </c>
      <c r="O2119" s="512">
        <f t="shared" ca="1" si="987"/>
        <v>7.8569999999999994E-3</v>
      </c>
      <c r="P2119" s="513">
        <f t="shared" ca="1" si="988"/>
        <v>0</v>
      </c>
      <c r="Q2119" s="514" t="str">
        <f t="shared" ca="1" si="980"/>
        <v>Dump</v>
      </c>
      <c r="R2119" s="515">
        <f t="shared" ca="1" si="981"/>
        <v>0.71111111111111114</v>
      </c>
    </row>
    <row r="2120" spans="2:37">
      <c r="B2120" s="772" t="s">
        <v>2172</v>
      </c>
      <c r="C2120" s="376">
        <v>1</v>
      </c>
      <c r="D2120" s="771">
        <v>3.2</v>
      </c>
      <c r="E2120" s="104">
        <v>1.04E-2</v>
      </c>
      <c r="F2120" s="104"/>
      <c r="H2120" s="677">
        <v>1691</v>
      </c>
      <c r="I2120" s="510">
        <f t="shared" si="982"/>
        <v>1971</v>
      </c>
      <c r="J2120" s="53" t="str" cm="1">
        <f t="array" aca="1" ref="J2120" ca="1">INDIRECT("B" &amp; I2120)</f>
        <v>NIVEL 974 M4 7S L32 AM 1691 21-05-2026</v>
      </c>
      <c r="K2120" s="511">
        <f t="shared" ca="1" si="983"/>
        <v>3.2</v>
      </c>
      <c r="L2120" s="508">
        <f t="shared" ca="1" si="984"/>
        <v>1.197E-2</v>
      </c>
      <c r="M2120" s="508">
        <f t="shared" ca="1" si="985"/>
        <v>0</v>
      </c>
      <c r="N2120" s="512">
        <f t="shared" ca="1" si="986"/>
        <v>0</v>
      </c>
      <c r="O2120" s="512">
        <f t="shared" ca="1" si="987"/>
        <v>1.0773E-2</v>
      </c>
      <c r="P2120" s="513">
        <f t="shared" ca="1" si="988"/>
        <v>0</v>
      </c>
      <c r="Q2120" s="514" t="str">
        <f t="shared" ca="1" si="980"/>
        <v>Dump</v>
      </c>
      <c r="R2120" s="515">
        <f t="shared" ca="1" si="981"/>
        <v>0.71111111111111114</v>
      </c>
    </row>
    <row r="2121" spans="2:37">
      <c r="B2121" s="772" t="s">
        <v>2173</v>
      </c>
      <c r="C2121" s="376">
        <v>1</v>
      </c>
      <c r="D2121" s="771">
        <v>3.2</v>
      </c>
      <c r="E2121" s="104">
        <v>1.44E-2</v>
      </c>
      <c r="F2121" s="104"/>
      <c r="H2121" s="677">
        <v>1692</v>
      </c>
      <c r="I2121" s="510">
        <f t="shared" si="982"/>
        <v>1972</v>
      </c>
      <c r="J2121" s="53" t="str" cm="1">
        <f t="array" aca="1" ref="J2121" ca="1">INDIRECT("B" &amp; I2121)</f>
        <v>NIVEL 974 M4 7S L32 AM 1692 21-05-2026</v>
      </c>
      <c r="K2121" s="511">
        <f t="shared" ca="1" si="983"/>
        <v>3.2</v>
      </c>
      <c r="L2121" s="508">
        <f t="shared" ca="1" si="984"/>
        <v>1.593E-2</v>
      </c>
      <c r="M2121" s="508">
        <f t="shared" ca="1" si="985"/>
        <v>0</v>
      </c>
      <c r="N2121" s="512">
        <f t="shared" ca="1" si="986"/>
        <v>0</v>
      </c>
      <c r="O2121" s="512">
        <f t="shared" ca="1" si="987"/>
        <v>1.4337000000000001E-2</v>
      </c>
      <c r="P2121" s="513">
        <f t="shared" ca="1" si="988"/>
        <v>0</v>
      </c>
      <c r="Q2121" s="514" t="str">
        <f t="shared" ca="1" si="980"/>
        <v>Dump</v>
      </c>
      <c r="R2121" s="515">
        <f t="shared" ca="1" si="981"/>
        <v>0.71111111111111114</v>
      </c>
    </row>
    <row r="2122" spans="2:37">
      <c r="B2122" s="772" t="s">
        <v>2174</v>
      </c>
      <c r="C2122" s="376">
        <v>1</v>
      </c>
      <c r="D2122" s="771">
        <v>3.2</v>
      </c>
      <c r="E2122" s="104">
        <v>1.0200000000000001E-2</v>
      </c>
      <c r="F2122" s="104"/>
      <c r="H2122" s="677">
        <v>1693</v>
      </c>
      <c r="I2122" s="510">
        <f t="shared" si="982"/>
        <v>1973</v>
      </c>
      <c r="J2122" s="53" t="str" cm="1">
        <f t="array" aca="1" ref="J2122" ca="1">INDIRECT("B" &amp; I2122)</f>
        <v>NIVEL 974 M4 7S L32 AM 1693 21-05-2026</v>
      </c>
      <c r="K2122" s="511">
        <f t="shared" ca="1" si="983"/>
        <v>3.2</v>
      </c>
      <c r="L2122" s="508">
        <f t="shared" ca="1" si="984"/>
        <v>1.26E-2</v>
      </c>
      <c r="M2122" s="508">
        <f t="shared" ca="1" si="985"/>
        <v>0</v>
      </c>
      <c r="N2122" s="512">
        <f t="shared" ca="1" si="986"/>
        <v>0</v>
      </c>
      <c r="O2122" s="512">
        <f t="shared" ca="1" si="987"/>
        <v>1.1340000000000001E-2</v>
      </c>
      <c r="P2122" s="513">
        <f t="shared" ca="1" si="988"/>
        <v>0</v>
      </c>
      <c r="Q2122" s="514" t="str">
        <f t="shared" ca="1" si="980"/>
        <v>Dump</v>
      </c>
      <c r="R2122" s="515">
        <f t="shared" ca="1" si="981"/>
        <v>0.71111111111111114</v>
      </c>
    </row>
    <row r="2123" spans="2:37">
      <c r="B2123" s="772" t="s">
        <v>2175</v>
      </c>
      <c r="C2123" s="376">
        <v>1</v>
      </c>
      <c r="D2123" s="771">
        <v>3.2</v>
      </c>
      <c r="E2123" s="104">
        <v>1.1599999999999999E-2</v>
      </c>
      <c r="F2123" s="104"/>
      <c r="H2123" s="677">
        <v>1694</v>
      </c>
      <c r="I2123" s="510">
        <f t="shared" si="982"/>
        <v>1974</v>
      </c>
      <c r="J2123" s="53" t="str" cm="1">
        <f t="array" aca="1" ref="J2123" ca="1">INDIRECT("B" &amp; I2123)</f>
        <v>NIVEL 974 M4 7S L32 AM 1694 21-05-2026</v>
      </c>
      <c r="K2123" s="511">
        <f t="shared" ca="1" si="983"/>
        <v>3.2</v>
      </c>
      <c r="L2123" s="508">
        <f t="shared" ca="1" si="984"/>
        <v>1.4220000000000002E-2</v>
      </c>
      <c r="M2123" s="508">
        <f t="shared" ca="1" si="985"/>
        <v>0</v>
      </c>
      <c r="N2123" s="512">
        <f t="shared" ca="1" si="986"/>
        <v>0</v>
      </c>
      <c r="O2123" s="512">
        <f t="shared" ca="1" si="987"/>
        <v>1.2798000000000002E-2</v>
      </c>
      <c r="P2123" s="513">
        <f t="shared" ca="1" si="988"/>
        <v>0</v>
      </c>
      <c r="Q2123" s="514" t="str">
        <f t="shared" ca="1" si="980"/>
        <v>Dump</v>
      </c>
      <c r="R2123" s="515">
        <f t="shared" ca="1" si="981"/>
        <v>0.71111111111111114</v>
      </c>
    </row>
    <row r="2124" spans="2:37">
      <c r="B2124" s="772" t="s">
        <v>2176</v>
      </c>
      <c r="C2124" s="376">
        <v>1</v>
      </c>
      <c r="D2124" s="771">
        <v>3.2</v>
      </c>
      <c r="E2124" s="104">
        <v>1.3599999999999999E-2</v>
      </c>
      <c r="F2124" s="104"/>
      <c r="H2124" s="677">
        <v>1695</v>
      </c>
      <c r="I2124" s="510">
        <f t="shared" si="982"/>
        <v>1975</v>
      </c>
      <c r="J2124" s="53" t="str" cm="1">
        <f t="array" aca="1" ref="J2124" ca="1">INDIRECT("B" &amp; I2124)</f>
        <v>NIVEL 974 M4 7S L32 AM 1695 21-05-2026</v>
      </c>
      <c r="K2124" s="511">
        <f t="shared" ca="1" si="983"/>
        <v>3.2</v>
      </c>
      <c r="L2124" s="508">
        <f t="shared" ca="1" si="984"/>
        <v>1.2330000000000001E-2</v>
      </c>
      <c r="M2124" s="508">
        <f t="shared" ca="1" si="985"/>
        <v>0</v>
      </c>
      <c r="N2124" s="512">
        <f t="shared" ca="1" si="986"/>
        <v>0</v>
      </c>
      <c r="O2124" s="512">
        <f t="shared" ca="1" si="987"/>
        <v>1.1097000000000001E-2</v>
      </c>
      <c r="P2124" s="513">
        <f t="shared" ca="1" si="988"/>
        <v>0</v>
      </c>
      <c r="Q2124" s="514" t="str">
        <f t="shared" ca="1" si="980"/>
        <v>Dump</v>
      </c>
      <c r="R2124" s="515">
        <f t="shared" ca="1" si="981"/>
        <v>0.71111111111111114</v>
      </c>
    </row>
    <row r="2125" spans="2:37">
      <c r="B2125" s="772" t="s">
        <v>2177</v>
      </c>
      <c r="C2125" s="376">
        <v>1</v>
      </c>
      <c r="D2125" s="771">
        <v>3.2</v>
      </c>
      <c r="E2125" s="104">
        <v>1.4999999999999999E-2</v>
      </c>
      <c r="F2125" s="104"/>
      <c r="H2125" s="677">
        <v>1696</v>
      </c>
      <c r="I2125" s="510">
        <f t="shared" si="982"/>
        <v>1976</v>
      </c>
      <c r="J2125" s="53" t="str" cm="1">
        <f t="array" aca="1" ref="J2125" ca="1">INDIRECT("B" &amp; I2125)</f>
        <v>NIVEL 974 M4 7S L32 AM 1696 21-05-2026</v>
      </c>
      <c r="K2125" s="511">
        <f t="shared" ca="1" si="983"/>
        <v>3.2</v>
      </c>
      <c r="L2125" s="508">
        <f t="shared" ca="1" si="984"/>
        <v>1.2780000000000001E-2</v>
      </c>
      <c r="M2125" s="508">
        <f t="shared" ca="1" si="985"/>
        <v>0</v>
      </c>
      <c r="N2125" s="512">
        <f t="shared" ca="1" si="986"/>
        <v>0</v>
      </c>
      <c r="O2125" s="512">
        <f t="shared" ca="1" si="987"/>
        <v>1.1502000000000002E-2</v>
      </c>
      <c r="P2125" s="513">
        <f t="shared" ca="1" si="988"/>
        <v>0</v>
      </c>
      <c r="Q2125" s="514" t="str">
        <f t="shared" ca="1" si="980"/>
        <v>Dump</v>
      </c>
      <c r="R2125" s="515">
        <f t="shared" ca="1" si="981"/>
        <v>0.71111111111111114</v>
      </c>
    </row>
    <row r="2126" spans="2:37">
      <c r="B2126" s="772" t="s">
        <v>2178</v>
      </c>
      <c r="C2126" s="376">
        <v>1</v>
      </c>
      <c r="D2126" s="771">
        <v>3.2</v>
      </c>
      <c r="E2126" s="104">
        <v>1.18E-2</v>
      </c>
      <c r="F2126" s="104"/>
      <c r="H2126" s="677">
        <v>1697</v>
      </c>
      <c r="I2126" s="510">
        <f t="shared" si="982"/>
        <v>1977</v>
      </c>
      <c r="J2126" s="53" t="str" cm="1">
        <f t="array" aca="1" ref="J2126" ca="1">INDIRECT("B" &amp; I2126)</f>
        <v>NIVEL 974 M4 7S L32 AM 1697 21-05-2026</v>
      </c>
      <c r="K2126" s="511">
        <f t="shared" ca="1" si="983"/>
        <v>3.2</v>
      </c>
      <c r="L2126" s="508">
        <f t="shared" ca="1" si="984"/>
        <v>1.0710000000000001E-2</v>
      </c>
      <c r="M2126" s="508">
        <f t="shared" ca="1" si="985"/>
        <v>0</v>
      </c>
      <c r="N2126" s="512">
        <f t="shared" ca="1" si="986"/>
        <v>0</v>
      </c>
      <c r="O2126" s="512">
        <f t="shared" ca="1" si="987"/>
        <v>9.6390000000000017E-3</v>
      </c>
      <c r="P2126" s="513">
        <f t="shared" ca="1" si="988"/>
        <v>0</v>
      </c>
      <c r="Q2126" s="514" t="str">
        <f t="shared" ca="1" si="980"/>
        <v>Dump</v>
      </c>
      <c r="R2126" s="515">
        <f t="shared" ca="1" si="981"/>
        <v>0.71111111111111114</v>
      </c>
    </row>
    <row r="2127" spans="2:37">
      <c r="B2127" s="772" t="s">
        <v>2179</v>
      </c>
      <c r="C2127" s="376">
        <v>1</v>
      </c>
      <c r="D2127" s="771">
        <v>3.2</v>
      </c>
      <c r="E2127" s="104">
        <v>1.9300000000000001E-2</v>
      </c>
      <c r="F2127" s="104"/>
      <c r="H2127" s="677">
        <v>1698</v>
      </c>
      <c r="I2127" s="510">
        <f t="shared" si="982"/>
        <v>1978</v>
      </c>
      <c r="J2127" s="53" t="str" cm="1">
        <f t="array" aca="1" ref="J2127" ca="1">INDIRECT("B" &amp; I2127)</f>
        <v>NIVEL 974 M4 7S L32 AM 1698 21-05-2026</v>
      </c>
      <c r="K2127" s="511">
        <f t="shared" ca="1" si="983"/>
        <v>3.2</v>
      </c>
      <c r="L2127" s="508">
        <f t="shared" ca="1" si="984"/>
        <v>1.197E-2</v>
      </c>
      <c r="M2127" s="508">
        <f t="shared" ca="1" si="985"/>
        <v>0</v>
      </c>
      <c r="N2127" s="512">
        <f t="shared" ca="1" si="986"/>
        <v>0</v>
      </c>
      <c r="O2127" s="512">
        <f t="shared" ca="1" si="987"/>
        <v>1.0773E-2</v>
      </c>
      <c r="P2127" s="513">
        <f t="shared" ca="1" si="988"/>
        <v>0</v>
      </c>
      <c r="Q2127" s="514" t="str">
        <f t="shared" ca="1" si="980"/>
        <v>Dump</v>
      </c>
      <c r="R2127" s="515">
        <f t="shared" ca="1" si="981"/>
        <v>0.71111111111111114</v>
      </c>
    </row>
    <row r="2128" spans="2:37">
      <c r="B2128" s="772" t="s">
        <v>2180</v>
      </c>
      <c r="C2128" s="376">
        <v>1</v>
      </c>
      <c r="D2128" s="771">
        <v>3.2</v>
      </c>
      <c r="E2128" s="104">
        <v>1.6899999999999998E-2</v>
      </c>
      <c r="F2128" s="104"/>
      <c r="H2128" s="677">
        <v>1699</v>
      </c>
      <c r="I2128" s="510">
        <f t="shared" si="982"/>
        <v>1979</v>
      </c>
      <c r="J2128" s="53" t="str" cm="1">
        <f t="array" aca="1" ref="J2128" ca="1">INDIRECT("B" &amp; I2128)</f>
        <v>NIVEL 974 M4 7S L32 AM 1699 21-05-2026</v>
      </c>
      <c r="K2128" s="511">
        <f t="shared" ca="1" si="983"/>
        <v>3.2</v>
      </c>
      <c r="L2128" s="508">
        <f t="shared" ca="1" si="984"/>
        <v>1.1610000000000001E-2</v>
      </c>
      <c r="M2128" s="508">
        <f t="shared" ca="1" si="985"/>
        <v>0</v>
      </c>
      <c r="N2128" s="512">
        <f t="shared" ca="1" si="986"/>
        <v>0</v>
      </c>
      <c r="O2128" s="512">
        <f t="shared" ca="1" si="987"/>
        <v>1.0449E-2</v>
      </c>
      <c r="P2128" s="513">
        <f t="shared" ca="1" si="988"/>
        <v>0</v>
      </c>
      <c r="Q2128" s="514" t="str">
        <f t="shared" ca="1" si="980"/>
        <v>Dump</v>
      </c>
      <c r="R2128" s="515">
        <f t="shared" ca="1" si="981"/>
        <v>0.71111111111111114</v>
      </c>
    </row>
    <row r="2129" spans="2:38">
      <c r="B2129" s="772" t="s">
        <v>2181</v>
      </c>
      <c r="C2129" s="376">
        <v>1</v>
      </c>
      <c r="D2129" s="771">
        <v>3.2</v>
      </c>
      <c r="E2129" s="104">
        <v>1.6799999999999999E-2</v>
      </c>
      <c r="F2129" s="104"/>
      <c r="H2129" s="677">
        <v>1700</v>
      </c>
      <c r="I2129" s="510">
        <f t="shared" si="982"/>
        <v>1980</v>
      </c>
      <c r="J2129" s="53" t="str" cm="1">
        <f t="array" aca="1" ref="J2129" ca="1">INDIRECT("B" &amp; I2129)</f>
        <v>NIVEL 974 M4 7S L32 AM 1700 21-05-2026</v>
      </c>
      <c r="K2129" s="511">
        <f t="shared" ca="1" si="983"/>
        <v>3.2</v>
      </c>
      <c r="L2129" s="508">
        <f t="shared" ca="1" si="984"/>
        <v>1.035E-2</v>
      </c>
      <c r="M2129" s="508">
        <f t="shared" ca="1" si="985"/>
        <v>0</v>
      </c>
      <c r="N2129" s="512">
        <f t="shared" ca="1" si="986"/>
        <v>0</v>
      </c>
      <c r="O2129" s="512">
        <f t="shared" ca="1" si="987"/>
        <v>9.3150000000000004E-3</v>
      </c>
      <c r="P2129" s="513">
        <f t="shared" ca="1" si="988"/>
        <v>0</v>
      </c>
      <c r="Q2129" s="514" t="str">
        <f t="shared" ca="1" si="980"/>
        <v>Dump</v>
      </c>
      <c r="R2129" s="515">
        <f t="shared" ca="1" si="981"/>
        <v>0.71111111111111114</v>
      </c>
    </row>
    <row r="2130" spans="2:38">
      <c r="B2130" s="772" t="s">
        <v>2182</v>
      </c>
      <c r="C2130" s="376">
        <v>1</v>
      </c>
      <c r="D2130" s="771">
        <v>3.2</v>
      </c>
      <c r="E2130" s="104">
        <v>1.6199999999999999E-2</v>
      </c>
      <c r="F2130" s="104"/>
      <c r="H2130" s="386"/>
      <c r="I2130"/>
      <c r="J2130"/>
      <c r="K2130" s="519">
        <f ca="1">SUM(K2112:K2129)</f>
        <v>57.600000000000016</v>
      </c>
      <c r="L2130" s="516">
        <f ca="1">+SUMPRODUCT(L2112:L2129,K2112:K2129)/K2130</f>
        <v>1.1899999999999999E-2</v>
      </c>
      <c r="M2130" s="516">
        <f ca="1">+SUMPRODUCT(M2112:M2129,K2112:K2129)/K2130</f>
        <v>0</v>
      </c>
      <c r="N2130" s="69">
        <f ca="1">+SUMPRODUCT(N2112:N2129,K2112:K2129)/K2130</f>
        <v>0</v>
      </c>
      <c r="O2130" s="552">
        <f ca="1">+SUMPRODUCT(O2112:O2129,K2112:K2129)/K2130</f>
        <v>1.0709999999999999E-2</v>
      </c>
      <c r="P2130" s="69">
        <f ca="1">+SUMPRODUCT(P2112:P2129,K2112:K2129)/K2130</f>
        <v>0</v>
      </c>
      <c r="Q2130"/>
      <c r="R2130"/>
    </row>
    <row r="2131" spans="2:38">
      <c r="B2131" s="772" t="s">
        <v>2183</v>
      </c>
      <c r="C2131" s="376">
        <v>1</v>
      </c>
      <c r="D2131" s="771">
        <v>3.2</v>
      </c>
      <c r="E2131" s="104">
        <v>1.5900000000000001E-2</v>
      </c>
      <c r="F2131" s="104"/>
      <c r="H2131" s="675"/>
      <c r="I2131"/>
      <c r="J2131"/>
      <c r="K2131" s="551" t="s">
        <v>59</v>
      </c>
      <c r="L2131" s="550">
        <f ca="1">+L2130/0.9</f>
        <v>1.322222222222222E-2</v>
      </c>
      <c r="M2131" s="518">
        <f ca="1">+M2130/0.9</f>
        <v>0</v>
      </c>
      <c r="N2131"/>
      <c r="O2131"/>
      <c r="P2131"/>
      <c r="Q2131"/>
      <c r="R2131"/>
    </row>
    <row r="2132" spans="2:38" ht="15" thickBot="1">
      <c r="B2132" s="772" t="s">
        <v>2184</v>
      </c>
      <c r="C2132" s="376">
        <v>1</v>
      </c>
      <c r="D2132" s="771">
        <v>3.2</v>
      </c>
      <c r="E2132" s="104">
        <v>1.1299999999999999E-2</v>
      </c>
      <c r="F2132" s="104"/>
    </row>
    <row r="2133" spans="2:38" ht="28.8">
      <c r="B2133" s="772" t="s">
        <v>2185</v>
      </c>
      <c r="C2133" s="376">
        <v>1</v>
      </c>
      <c r="D2133" s="771">
        <v>3.2</v>
      </c>
      <c r="E2133" s="104">
        <v>1.6199999999999999E-2</v>
      </c>
      <c r="F2133" s="104"/>
      <c r="H2133" s="385"/>
      <c r="I2133" s="547" t="s">
        <v>652</v>
      </c>
      <c r="J2133" s="77" t="s">
        <v>63</v>
      </c>
      <c r="K2133" s="507" t="s">
        <v>44</v>
      </c>
      <c r="L2133" s="549" t="s">
        <v>297</v>
      </c>
      <c r="M2133" s="508" t="s">
        <v>292</v>
      </c>
      <c r="N2133" s="545" t="s">
        <v>46</v>
      </c>
      <c r="O2133" s="549" t="s">
        <v>293</v>
      </c>
      <c r="P2133" s="508" t="s">
        <v>294</v>
      </c>
      <c r="Q2133"/>
      <c r="R2133"/>
      <c r="AJ2133" s="95" t="str">
        <f>+I2133</f>
        <v>EN074</v>
      </c>
      <c r="AK2133" s="96" t="s">
        <v>62</v>
      </c>
    </row>
    <row r="2134" spans="2:38" ht="15" thickBot="1">
      <c r="B2134" s="772" t="s">
        <v>2186</v>
      </c>
      <c r="C2134" s="376">
        <v>1</v>
      </c>
      <c r="D2134" s="771">
        <v>3.2</v>
      </c>
      <c r="E2134" s="104">
        <v>1.2200000000000001E-2</v>
      </c>
      <c r="F2134" s="104"/>
      <c r="H2134" s="677">
        <v>1701</v>
      </c>
      <c r="I2134" s="510">
        <f>IF(H2134="",
   IFERROR(MATCH("**", B:B, 0), ""),
   IFERROR(MATCH("* "&amp;H2134&amp;" *", B:B, 0), "")
)</f>
        <v>1981</v>
      </c>
      <c r="J2134" s="53" t="str" cm="1">
        <f t="array" aca="1" ref="J2134" ca="1">INDIRECT("B" &amp; I2134)</f>
        <v>NIVEL 974 M4 6N AM 1701 21-05-2026</v>
      </c>
      <c r="K2134" s="511">
        <f ca="1">INDEX(D:D, MATCH(J2134, $B:$B, 0))</f>
        <v>3.2</v>
      </c>
      <c r="L2134" s="508">
        <f ca="1">INDEX(E:E, MATCH($J2134, $B:$B, 0))*0.9</f>
        <v>1.17E-2</v>
      </c>
      <c r="M2134" s="508">
        <f ca="1">INDEX(F:F, MATCH($J2134, $B:$B, 0))*0.9</f>
        <v>0</v>
      </c>
      <c r="N2134" s="512">
        <f ca="1">INDEX(G:G, MATCH($J$578, $B:$B, 0))</f>
        <v>0</v>
      </c>
      <c r="O2134" s="512">
        <f ca="1">+IF(L2134=0,N2134*0.9,L2134*0.9)</f>
        <v>1.0530000000000001E-2</v>
      </c>
      <c r="P2134" s="513">
        <f ca="1">+M2134*0.9</f>
        <v>0</v>
      </c>
      <c r="Q2134" s="514" t="str">
        <f t="shared" ref="Q2134:Q2157" ca="1" si="989">+IF(L2134=0,"-","Dump")</f>
        <v>Dump</v>
      </c>
      <c r="R2134" s="515">
        <f t="shared" ref="R2134:R2157" ca="1" si="990">+K2134/4.5</f>
        <v>0.71111111111111114</v>
      </c>
      <c r="AJ2134" s="520">
        <f ca="1">+K2158-SUMIF(AE:AE, AJ2133, AA:AA)</f>
        <v>-14.969999999999985</v>
      </c>
      <c r="AK2134" s="521">
        <f ca="1">O2158</f>
        <v>1.1768624999999998E-2</v>
      </c>
      <c r="AL2134" s="102">
        <f ca="1">COUNTIF(AE:AE, AJ2133)</f>
        <v>3</v>
      </c>
    </row>
    <row r="2135" spans="2:38" ht="15" thickBot="1">
      <c r="B2135" s="772" t="s">
        <v>2187</v>
      </c>
      <c r="C2135" s="376">
        <v>1</v>
      </c>
      <c r="D2135" s="771">
        <v>3.2</v>
      </c>
      <c r="E2135" s="104">
        <v>1.06E-2</v>
      </c>
      <c r="F2135" s="104"/>
      <c r="H2135" s="677">
        <v>1702</v>
      </c>
      <c r="I2135" s="510">
        <f t="shared" ref="I2135:I2140" si="991">IF(H2135="",
   IFERROR(MATCH("**", B:B, 0), ""),
   IFERROR(MATCH("* "&amp;H2135&amp;" *", B:B, 0), "")
)</f>
        <v>1982</v>
      </c>
      <c r="J2135" s="53" t="str" cm="1">
        <f t="array" aca="1" ref="J2135" ca="1">INDIRECT("B" &amp; I2135)</f>
        <v>NIVEL 974 M4 6N AM 1702 21-05-2026</v>
      </c>
      <c r="K2135" s="511">
        <f t="shared" ref="K2135:K2140" ca="1" si="992">INDEX(D:D, MATCH(J2135, $B:$B, 0))</f>
        <v>3.2</v>
      </c>
      <c r="L2135" s="508">
        <f t="shared" ref="L2135:L2140" ca="1" si="993">INDEX(E:E, MATCH($J2135, $B:$B, 0))*0.9</f>
        <v>1.602E-2</v>
      </c>
      <c r="M2135" s="508">
        <f t="shared" ref="M2135:M2140" ca="1" si="994">INDEX(F:F, MATCH($J2135, $B:$B, 0))*0.9</f>
        <v>0</v>
      </c>
      <c r="N2135" s="512">
        <f t="shared" ref="N2135:N2140" ca="1" si="995">INDEX(G:G, MATCH($J$578, $B:$B, 0))</f>
        <v>0</v>
      </c>
      <c r="O2135" s="512">
        <f t="shared" ref="O2135:O2140" ca="1" si="996">+IF(L2135=0,N2135*0.9,L2135*0.9)</f>
        <v>1.4418E-2</v>
      </c>
      <c r="P2135" s="513">
        <f t="shared" ref="P2135:P2140" ca="1" si="997">+M2135*0.9</f>
        <v>0</v>
      </c>
      <c r="Q2135" s="514" t="str">
        <f t="shared" ref="Q2135:Q2140" ca="1" si="998">+IF(L2135=0,"-","Dump")</f>
        <v>Dump</v>
      </c>
      <c r="R2135" s="515">
        <f t="shared" ref="R2135:R2140" ca="1" si="999">+K2135/4.5</f>
        <v>0.71111111111111114</v>
      </c>
      <c r="AJ2135" s="105" t="s">
        <v>83</v>
      </c>
      <c r="AK2135" s="101"/>
    </row>
    <row r="2136" spans="2:38">
      <c r="B2136" s="772" t="s">
        <v>2188</v>
      </c>
      <c r="C2136" s="376">
        <v>1</v>
      </c>
      <c r="D2136" s="771">
        <v>3.2</v>
      </c>
      <c r="E2136" s="104">
        <v>1.6500000000000001E-2</v>
      </c>
      <c r="F2136" s="104"/>
      <c r="H2136" s="677">
        <v>1703</v>
      </c>
      <c r="I2136" s="510">
        <f t="shared" si="991"/>
        <v>1983</v>
      </c>
      <c r="J2136" s="53" t="str" cm="1">
        <f t="array" aca="1" ref="J2136" ca="1">INDIRECT("B" &amp; I2136)</f>
        <v>NIVEL 974 M4 6N AM 1703 21-05-2026</v>
      </c>
      <c r="K2136" s="511">
        <f t="shared" ca="1" si="992"/>
        <v>3.2</v>
      </c>
      <c r="L2136" s="508">
        <f t="shared" ca="1" si="993"/>
        <v>1.008E-2</v>
      </c>
      <c r="M2136" s="508">
        <f t="shared" ca="1" si="994"/>
        <v>0</v>
      </c>
      <c r="N2136" s="512">
        <f t="shared" ca="1" si="995"/>
        <v>0</v>
      </c>
      <c r="O2136" s="512">
        <f t="shared" ca="1" si="996"/>
        <v>9.0720000000000002E-3</v>
      </c>
      <c r="P2136" s="513">
        <f t="shared" ca="1" si="997"/>
        <v>0</v>
      </c>
      <c r="Q2136" s="514" t="str">
        <f t="shared" ca="1" si="998"/>
        <v>Dump</v>
      </c>
      <c r="R2136" s="515">
        <f t="shared" ca="1" si="999"/>
        <v>0.71111111111111114</v>
      </c>
    </row>
    <row r="2137" spans="2:38">
      <c r="B2137" s="772" t="s">
        <v>2189</v>
      </c>
      <c r="C2137" s="376">
        <v>1</v>
      </c>
      <c r="D2137" s="771">
        <v>3.2</v>
      </c>
      <c r="E2137" s="104">
        <v>1.43E-2</v>
      </c>
      <c r="F2137" s="104"/>
      <c r="H2137" s="677">
        <v>1704</v>
      </c>
      <c r="I2137" s="510">
        <f t="shared" si="991"/>
        <v>1984</v>
      </c>
      <c r="J2137" s="53" t="str" cm="1">
        <f t="array" aca="1" ref="J2137" ca="1">INDIRECT("B" &amp; I2137)</f>
        <v>NIVEL 974 M4 6N AM 1704 21-05-2026</v>
      </c>
      <c r="K2137" s="511">
        <f t="shared" ca="1" si="992"/>
        <v>3.2</v>
      </c>
      <c r="L2137" s="508">
        <f t="shared" ca="1" si="993"/>
        <v>1.0530000000000001E-2</v>
      </c>
      <c r="M2137" s="508">
        <f t="shared" ca="1" si="994"/>
        <v>0</v>
      </c>
      <c r="N2137" s="512">
        <f t="shared" ca="1" si="995"/>
        <v>0</v>
      </c>
      <c r="O2137" s="512">
        <f t="shared" ca="1" si="996"/>
        <v>9.477000000000001E-3</v>
      </c>
      <c r="P2137" s="513">
        <f t="shared" ca="1" si="997"/>
        <v>0</v>
      </c>
      <c r="Q2137" s="514" t="str">
        <f t="shared" ca="1" si="998"/>
        <v>Dump</v>
      </c>
      <c r="R2137" s="515">
        <f t="shared" ca="1" si="999"/>
        <v>0.71111111111111114</v>
      </c>
    </row>
    <row r="2138" spans="2:38">
      <c r="B2138" s="772" t="s">
        <v>2190</v>
      </c>
      <c r="C2138" s="376">
        <v>1</v>
      </c>
      <c r="D2138" s="771">
        <v>3.2</v>
      </c>
      <c r="E2138" s="104">
        <v>1.7000000000000001E-2</v>
      </c>
      <c r="F2138" s="104"/>
      <c r="H2138" s="677">
        <v>1705</v>
      </c>
      <c r="I2138" s="510">
        <f t="shared" si="991"/>
        <v>1985</v>
      </c>
      <c r="J2138" s="53" t="str" cm="1">
        <f t="array" aca="1" ref="J2138" ca="1">INDIRECT("B" &amp; I2138)</f>
        <v>NIVEL 974 M4 6N AM 1705 21-05-2026</v>
      </c>
      <c r="K2138" s="511">
        <f t="shared" ca="1" si="992"/>
        <v>3.2</v>
      </c>
      <c r="L2138" s="508">
        <f t="shared" ca="1" si="993"/>
        <v>9.6299999999999997E-3</v>
      </c>
      <c r="M2138" s="508">
        <f t="shared" ca="1" si="994"/>
        <v>0</v>
      </c>
      <c r="N2138" s="512">
        <f t="shared" ca="1" si="995"/>
        <v>0</v>
      </c>
      <c r="O2138" s="512">
        <f t="shared" ca="1" si="996"/>
        <v>8.6669999999999994E-3</v>
      </c>
      <c r="P2138" s="513">
        <f t="shared" ca="1" si="997"/>
        <v>0</v>
      </c>
      <c r="Q2138" s="514" t="str">
        <f t="shared" ca="1" si="998"/>
        <v>Dump</v>
      </c>
      <c r="R2138" s="515">
        <f t="shared" ca="1" si="999"/>
        <v>0.71111111111111114</v>
      </c>
    </row>
    <row r="2139" spans="2:38">
      <c r="B2139" s="772" t="s">
        <v>2191</v>
      </c>
      <c r="C2139" s="376">
        <v>1</v>
      </c>
      <c r="D2139" s="771">
        <v>3.2</v>
      </c>
      <c r="E2139" s="104">
        <v>1.2E-2</v>
      </c>
      <c r="F2139" s="104"/>
      <c r="H2139" s="677">
        <v>1706</v>
      </c>
      <c r="I2139" s="510">
        <f t="shared" si="991"/>
        <v>1986</v>
      </c>
      <c r="J2139" s="53" t="str" cm="1">
        <f t="array" aca="1" ref="J2139" ca="1">INDIRECT("B" &amp; I2139)</f>
        <v>NIVEL 974 M4 6N AM 1706 21-05-2026</v>
      </c>
      <c r="K2139" s="511">
        <f t="shared" ca="1" si="992"/>
        <v>3.2</v>
      </c>
      <c r="L2139" s="508">
        <f t="shared" ca="1" si="993"/>
        <v>1.4760000000000002E-2</v>
      </c>
      <c r="M2139" s="508">
        <f t="shared" ca="1" si="994"/>
        <v>0</v>
      </c>
      <c r="N2139" s="512">
        <f t="shared" ca="1" si="995"/>
        <v>0</v>
      </c>
      <c r="O2139" s="512">
        <f t="shared" ca="1" si="996"/>
        <v>1.3284000000000002E-2</v>
      </c>
      <c r="P2139" s="513">
        <f t="shared" ca="1" si="997"/>
        <v>0</v>
      </c>
      <c r="Q2139" s="514" t="str">
        <f t="shared" ca="1" si="998"/>
        <v>Dump</v>
      </c>
      <c r="R2139" s="515">
        <f t="shared" ca="1" si="999"/>
        <v>0.71111111111111114</v>
      </c>
    </row>
    <row r="2140" spans="2:38">
      <c r="B2140" s="772" t="s">
        <v>2192</v>
      </c>
      <c r="C2140" s="376">
        <v>1</v>
      </c>
      <c r="D2140" s="771">
        <v>3.2</v>
      </c>
      <c r="E2140" s="104">
        <v>1.26E-2</v>
      </c>
      <c r="F2140" s="104"/>
      <c r="H2140" s="677">
        <v>1707</v>
      </c>
      <c r="I2140" s="510">
        <f t="shared" si="991"/>
        <v>1987</v>
      </c>
      <c r="J2140" s="53" t="str" cm="1">
        <f t="array" aca="1" ref="J2140" ca="1">INDIRECT("B" &amp; I2140)</f>
        <v>NIVEL 974 M4 6N AM 1707 21-05-2026</v>
      </c>
      <c r="K2140" s="511">
        <f t="shared" ca="1" si="992"/>
        <v>3.2</v>
      </c>
      <c r="L2140" s="508">
        <f t="shared" ca="1" si="993"/>
        <v>9.8999999999999991E-3</v>
      </c>
      <c r="M2140" s="508">
        <f t="shared" ca="1" si="994"/>
        <v>0</v>
      </c>
      <c r="N2140" s="512">
        <f t="shared" ca="1" si="995"/>
        <v>0</v>
      </c>
      <c r="O2140" s="512">
        <f t="shared" ca="1" si="996"/>
        <v>8.9099999999999995E-3</v>
      </c>
      <c r="P2140" s="513">
        <f t="shared" ca="1" si="997"/>
        <v>0</v>
      </c>
      <c r="Q2140" s="514" t="str">
        <f t="shared" ca="1" si="998"/>
        <v>Dump</v>
      </c>
      <c r="R2140" s="515">
        <f t="shared" ca="1" si="999"/>
        <v>0.71111111111111114</v>
      </c>
    </row>
    <row r="2141" spans="2:38">
      <c r="B2141" s="772" t="s">
        <v>2193</v>
      </c>
      <c r="C2141" s="376">
        <v>1</v>
      </c>
      <c r="D2141" s="771">
        <v>3.2</v>
      </c>
      <c r="E2141" s="104">
        <v>1.01E-2</v>
      </c>
      <c r="F2141" s="104"/>
      <c r="H2141" s="677">
        <v>1708</v>
      </c>
      <c r="I2141" s="510">
        <f t="shared" ref="I2141:I2157" si="1000">IF(H2141="",
   IFERROR(MATCH("**", B:B, 0), ""),
   IFERROR(MATCH("* "&amp;H2141&amp;" *", B:B, 0), "")
)</f>
        <v>1988</v>
      </c>
      <c r="J2141" s="53" t="str" cm="1">
        <f t="array" aca="1" ref="J2141" ca="1">INDIRECT("B" &amp; I2141)</f>
        <v>NIVEL 974 M4 6N AM 1708 21-05-2026</v>
      </c>
      <c r="K2141" s="511">
        <f t="shared" ref="K2141:K2157" ca="1" si="1001">INDEX(D:D, MATCH(J2141, $B:$B, 0))</f>
        <v>3.2</v>
      </c>
      <c r="L2141" s="508">
        <f t="shared" ref="L2141:L2157" ca="1" si="1002">INDEX(E:E, MATCH($J2141, $B:$B, 0))*0.9</f>
        <v>1.1429999999999999E-2</v>
      </c>
      <c r="M2141" s="508">
        <f t="shared" ref="M2141:M2157" ca="1" si="1003">INDEX(F:F, MATCH($J2141, $B:$B, 0))*0.9</f>
        <v>0</v>
      </c>
      <c r="N2141" s="512">
        <f t="shared" ref="N2141:N2157" ca="1" si="1004">INDEX(G:G, MATCH($J$578, $B:$B, 0))</f>
        <v>0</v>
      </c>
      <c r="O2141" s="512">
        <f t="shared" ref="O2141:O2157" ca="1" si="1005">+IF(L2141=0,N2141*0.9,L2141*0.9)</f>
        <v>1.0286999999999999E-2</v>
      </c>
      <c r="P2141" s="513">
        <f t="shared" ref="P2141:P2157" ca="1" si="1006">+M2141*0.9</f>
        <v>0</v>
      </c>
      <c r="Q2141" s="514" t="str">
        <f t="shared" ca="1" si="989"/>
        <v>Dump</v>
      </c>
      <c r="R2141" s="515">
        <f t="shared" ca="1" si="990"/>
        <v>0.71111111111111114</v>
      </c>
    </row>
    <row r="2142" spans="2:38">
      <c r="B2142" s="772" t="s">
        <v>2194</v>
      </c>
      <c r="C2142" s="376">
        <v>1</v>
      </c>
      <c r="D2142" s="771">
        <v>3.2</v>
      </c>
      <c r="E2142" s="104">
        <v>1.44E-2</v>
      </c>
      <c r="F2142" s="104"/>
      <c r="H2142" s="677">
        <v>1709</v>
      </c>
      <c r="I2142" s="510">
        <f t="shared" si="1000"/>
        <v>1989</v>
      </c>
      <c r="J2142" s="53" t="str" cm="1">
        <f t="array" aca="1" ref="J2142" ca="1">INDIRECT("B" &amp; I2142)</f>
        <v>NIVEL 974 M4 6N AM 1709 21-05-2026</v>
      </c>
      <c r="K2142" s="511">
        <f t="shared" ca="1" si="1001"/>
        <v>3.2</v>
      </c>
      <c r="L2142" s="508">
        <f t="shared" ca="1" si="1002"/>
        <v>1.269E-2</v>
      </c>
      <c r="M2142" s="508">
        <f t="shared" ca="1" si="1003"/>
        <v>0</v>
      </c>
      <c r="N2142" s="512">
        <f t="shared" ca="1" si="1004"/>
        <v>0</v>
      </c>
      <c r="O2142" s="512">
        <f t="shared" ca="1" si="1005"/>
        <v>1.1421000000000001E-2</v>
      </c>
      <c r="P2142" s="513">
        <f t="shared" ca="1" si="1006"/>
        <v>0</v>
      </c>
      <c r="Q2142" s="514" t="str">
        <f t="shared" ca="1" si="989"/>
        <v>Dump</v>
      </c>
      <c r="R2142" s="515">
        <f t="shared" ca="1" si="990"/>
        <v>0.71111111111111114</v>
      </c>
    </row>
    <row r="2143" spans="2:38">
      <c r="B2143" s="772" t="s">
        <v>2195</v>
      </c>
      <c r="C2143" s="376">
        <v>1</v>
      </c>
      <c r="D2143" s="771">
        <v>3.2</v>
      </c>
      <c r="E2143" s="104">
        <v>1.44E-2</v>
      </c>
      <c r="F2143" s="104"/>
      <c r="H2143" s="677">
        <v>1710</v>
      </c>
      <c r="I2143" s="510">
        <f t="shared" si="1000"/>
        <v>1990</v>
      </c>
      <c r="J2143" s="53" t="str" cm="1">
        <f t="array" aca="1" ref="J2143" ca="1">INDIRECT("B" &amp; I2143)</f>
        <v>NIVEL 974 M4 7S AM 1710 25-05-2026</v>
      </c>
      <c r="K2143" s="511">
        <f t="shared" ca="1" si="1001"/>
        <v>3.2</v>
      </c>
      <c r="L2143" s="508">
        <f t="shared" ca="1" si="1002"/>
        <v>1.107E-2</v>
      </c>
      <c r="M2143" s="508">
        <f t="shared" ca="1" si="1003"/>
        <v>0</v>
      </c>
      <c r="N2143" s="512">
        <f t="shared" ca="1" si="1004"/>
        <v>0</v>
      </c>
      <c r="O2143" s="512">
        <f t="shared" ca="1" si="1005"/>
        <v>9.9629999999999996E-3</v>
      </c>
      <c r="P2143" s="513">
        <f t="shared" ca="1" si="1006"/>
        <v>0</v>
      </c>
      <c r="Q2143" s="514" t="str">
        <f t="shared" ca="1" si="989"/>
        <v>Dump</v>
      </c>
      <c r="R2143" s="515">
        <f t="shared" ca="1" si="990"/>
        <v>0.71111111111111114</v>
      </c>
    </row>
    <row r="2144" spans="2:38">
      <c r="B2144" s="772" t="s">
        <v>2196</v>
      </c>
      <c r="C2144" s="376">
        <v>1</v>
      </c>
      <c r="D2144" s="771">
        <v>3.2</v>
      </c>
      <c r="E2144" s="104">
        <v>1.61E-2</v>
      </c>
      <c r="F2144" s="104"/>
      <c r="H2144" s="677">
        <v>1711</v>
      </c>
      <c r="I2144" s="510">
        <f t="shared" si="1000"/>
        <v>1991</v>
      </c>
      <c r="J2144" s="53" t="str" cm="1">
        <f t="array" aca="1" ref="J2144" ca="1">INDIRECT("B" &amp; I2144)</f>
        <v>NIVEL 974 M4 7S AM 1711 25-05-2026</v>
      </c>
      <c r="K2144" s="511">
        <f t="shared" ca="1" si="1001"/>
        <v>3.2</v>
      </c>
      <c r="L2144" s="508">
        <f t="shared" ca="1" si="1002"/>
        <v>1.5390000000000001E-2</v>
      </c>
      <c r="M2144" s="508">
        <f t="shared" ca="1" si="1003"/>
        <v>0</v>
      </c>
      <c r="N2144" s="512">
        <f t="shared" ca="1" si="1004"/>
        <v>0</v>
      </c>
      <c r="O2144" s="512">
        <f t="shared" ca="1" si="1005"/>
        <v>1.3851E-2</v>
      </c>
      <c r="P2144" s="513">
        <f t="shared" ca="1" si="1006"/>
        <v>0</v>
      </c>
      <c r="Q2144" s="514" t="str">
        <f t="shared" ca="1" si="989"/>
        <v>Dump</v>
      </c>
      <c r="R2144" s="515">
        <f t="shared" ca="1" si="990"/>
        <v>0.71111111111111114</v>
      </c>
    </row>
    <row r="2145" spans="2:18">
      <c r="B2145" s="772" t="s">
        <v>2197</v>
      </c>
      <c r="C2145" s="376">
        <v>1</v>
      </c>
      <c r="D2145" s="771">
        <v>3.2</v>
      </c>
      <c r="E2145" s="104">
        <v>1.15E-2</v>
      </c>
      <c r="F2145" s="104"/>
      <c r="H2145" s="677">
        <v>1712</v>
      </c>
      <c r="I2145" s="510">
        <f t="shared" si="1000"/>
        <v>1992</v>
      </c>
      <c r="J2145" s="53" t="str" cm="1">
        <f t="array" aca="1" ref="J2145" ca="1">INDIRECT("B" &amp; I2145)</f>
        <v>NIVEL 974 M4 7S AM 1712 25-05-2026</v>
      </c>
      <c r="K2145" s="511">
        <f t="shared" ca="1" si="1001"/>
        <v>3.2</v>
      </c>
      <c r="L2145" s="508">
        <f t="shared" ca="1" si="1002"/>
        <v>9.5399999999999999E-3</v>
      </c>
      <c r="M2145" s="508">
        <f t="shared" ca="1" si="1003"/>
        <v>0</v>
      </c>
      <c r="N2145" s="512">
        <f t="shared" ca="1" si="1004"/>
        <v>0</v>
      </c>
      <c r="O2145" s="512">
        <f t="shared" ca="1" si="1005"/>
        <v>8.5859999999999999E-3</v>
      </c>
      <c r="P2145" s="513">
        <f t="shared" ca="1" si="1006"/>
        <v>0</v>
      </c>
      <c r="Q2145" s="514" t="str">
        <f t="shared" ca="1" si="989"/>
        <v>Dump</v>
      </c>
      <c r="R2145" s="515">
        <f t="shared" ca="1" si="990"/>
        <v>0.71111111111111114</v>
      </c>
    </row>
    <row r="2146" spans="2:18">
      <c r="B2146" s="772" t="s">
        <v>2198</v>
      </c>
      <c r="C2146" s="376">
        <v>1</v>
      </c>
      <c r="D2146" s="771">
        <v>3.2</v>
      </c>
      <c r="E2146" s="104">
        <v>1.15E-2</v>
      </c>
      <c r="F2146" s="104"/>
      <c r="H2146" s="677">
        <v>1713</v>
      </c>
      <c r="I2146" s="510">
        <f t="shared" si="1000"/>
        <v>1993</v>
      </c>
      <c r="J2146" s="53" t="str" cm="1">
        <f t="array" aca="1" ref="J2146" ca="1">INDIRECT("B" &amp; I2146)</f>
        <v>NIVEL 974 M4 7S AM 1713 25-05-2026</v>
      </c>
      <c r="K2146" s="511">
        <f t="shared" ca="1" si="1001"/>
        <v>3.2</v>
      </c>
      <c r="L2146" s="508">
        <f t="shared" ca="1" si="1002"/>
        <v>1.4579999999999999E-2</v>
      </c>
      <c r="M2146" s="508">
        <f t="shared" ca="1" si="1003"/>
        <v>0</v>
      </c>
      <c r="N2146" s="512">
        <f t="shared" ca="1" si="1004"/>
        <v>0</v>
      </c>
      <c r="O2146" s="512">
        <f t="shared" ca="1" si="1005"/>
        <v>1.3122E-2</v>
      </c>
      <c r="P2146" s="513">
        <f t="shared" ca="1" si="1006"/>
        <v>0</v>
      </c>
      <c r="Q2146" s="514" t="str">
        <f t="shared" ca="1" si="989"/>
        <v>Dump</v>
      </c>
      <c r="R2146" s="515">
        <f t="shared" ca="1" si="990"/>
        <v>0.71111111111111114</v>
      </c>
    </row>
    <row r="2147" spans="2:18">
      <c r="B2147" s="772" t="s">
        <v>2199</v>
      </c>
      <c r="C2147" s="376">
        <v>1</v>
      </c>
      <c r="D2147" s="771">
        <v>3.2</v>
      </c>
      <c r="E2147" s="104">
        <v>1.2800000000000001E-2</v>
      </c>
      <c r="F2147" s="104"/>
      <c r="H2147" s="677">
        <v>1714</v>
      </c>
      <c r="I2147" s="510">
        <f t="shared" si="1000"/>
        <v>1994</v>
      </c>
      <c r="J2147" s="53" t="str" cm="1">
        <f t="array" aca="1" ref="J2147" ca="1">INDIRECT("B" &amp; I2147)</f>
        <v>NIVEL 974 M4 7S AM 1714 25-05-2026</v>
      </c>
      <c r="K2147" s="511">
        <f t="shared" ca="1" si="1001"/>
        <v>3.2</v>
      </c>
      <c r="L2147" s="508">
        <f t="shared" ca="1" si="1002"/>
        <v>1.35E-2</v>
      </c>
      <c r="M2147" s="508">
        <f t="shared" ca="1" si="1003"/>
        <v>0</v>
      </c>
      <c r="N2147" s="512">
        <f t="shared" ca="1" si="1004"/>
        <v>0</v>
      </c>
      <c r="O2147" s="512">
        <f t="shared" ca="1" si="1005"/>
        <v>1.2149999999999999E-2</v>
      </c>
      <c r="P2147" s="513">
        <f t="shared" ca="1" si="1006"/>
        <v>0</v>
      </c>
      <c r="Q2147" s="514" t="str">
        <f t="shared" ca="1" si="989"/>
        <v>Dump</v>
      </c>
      <c r="R2147" s="515">
        <f t="shared" ca="1" si="990"/>
        <v>0.71111111111111114</v>
      </c>
    </row>
    <row r="2148" spans="2:18">
      <c r="B2148" s="772" t="s">
        <v>2200</v>
      </c>
      <c r="C2148" s="376">
        <v>1</v>
      </c>
      <c r="D2148" s="771">
        <v>3.2</v>
      </c>
      <c r="E2148" s="104">
        <v>1.6500000000000001E-2</v>
      </c>
      <c r="F2148" s="104"/>
      <c r="H2148" s="677">
        <v>1715</v>
      </c>
      <c r="I2148" s="510">
        <f t="shared" si="1000"/>
        <v>1995</v>
      </c>
      <c r="J2148" s="53" t="str" cm="1">
        <f t="array" aca="1" ref="J2148" ca="1">INDIRECT("B" &amp; I2148)</f>
        <v>NIVEL 974 M4 7S AM 1715 25-05-2026</v>
      </c>
      <c r="K2148" s="511">
        <f t="shared" ca="1" si="1001"/>
        <v>3.2</v>
      </c>
      <c r="L2148" s="508">
        <f t="shared" ca="1" si="1002"/>
        <v>1.6380000000000002E-2</v>
      </c>
      <c r="M2148" s="508">
        <f t="shared" ca="1" si="1003"/>
        <v>0</v>
      </c>
      <c r="N2148" s="512">
        <f t="shared" ca="1" si="1004"/>
        <v>0</v>
      </c>
      <c r="O2148" s="512">
        <f t="shared" ca="1" si="1005"/>
        <v>1.4742000000000002E-2</v>
      </c>
      <c r="P2148" s="513">
        <f t="shared" ca="1" si="1006"/>
        <v>0</v>
      </c>
      <c r="Q2148" s="514" t="str">
        <f t="shared" ca="1" si="989"/>
        <v>Dump</v>
      </c>
      <c r="R2148" s="515">
        <f t="shared" ca="1" si="990"/>
        <v>0.71111111111111114</v>
      </c>
    </row>
    <row r="2149" spans="2:18">
      <c r="B2149" s="772" t="s">
        <v>2201</v>
      </c>
      <c r="C2149" s="376">
        <v>1</v>
      </c>
      <c r="D2149" s="771">
        <v>3.2</v>
      </c>
      <c r="E2149" s="104">
        <v>1.3100000000000001E-2</v>
      </c>
      <c r="F2149" s="104"/>
      <c r="H2149" s="677">
        <v>1716</v>
      </c>
      <c r="I2149" s="510">
        <f t="shared" si="1000"/>
        <v>1996</v>
      </c>
      <c r="J2149" s="53" t="str" cm="1">
        <f t="array" aca="1" ref="J2149" ca="1">INDIRECT("B" &amp; I2149)</f>
        <v>NIVEL 974 M4 7S AM 1716 25-05-2026</v>
      </c>
      <c r="K2149" s="511">
        <f t="shared" ca="1" si="1001"/>
        <v>3.2</v>
      </c>
      <c r="L2149" s="508">
        <f t="shared" ca="1" si="1002"/>
        <v>1.269E-2</v>
      </c>
      <c r="M2149" s="508">
        <f t="shared" ca="1" si="1003"/>
        <v>0</v>
      </c>
      <c r="N2149" s="512">
        <f t="shared" ca="1" si="1004"/>
        <v>0</v>
      </c>
      <c r="O2149" s="512">
        <f t="shared" ca="1" si="1005"/>
        <v>1.1421000000000001E-2</v>
      </c>
      <c r="P2149" s="513">
        <f t="shared" ca="1" si="1006"/>
        <v>0</v>
      </c>
      <c r="Q2149" s="514" t="str">
        <f t="shared" ca="1" si="989"/>
        <v>Dump</v>
      </c>
      <c r="R2149" s="515">
        <f t="shared" ca="1" si="990"/>
        <v>0.71111111111111114</v>
      </c>
    </row>
    <row r="2150" spans="2:18">
      <c r="B2150" s="772" t="s">
        <v>2202</v>
      </c>
      <c r="C2150" s="376">
        <v>1</v>
      </c>
      <c r="D2150" s="771">
        <v>3.2</v>
      </c>
      <c r="E2150" s="104">
        <v>1.7600000000000001E-2</v>
      </c>
      <c r="F2150" s="104"/>
      <c r="H2150" s="677">
        <v>1717</v>
      </c>
      <c r="I2150" s="510">
        <f t="shared" si="1000"/>
        <v>1997</v>
      </c>
      <c r="J2150" s="53" t="str" cm="1">
        <f t="array" aca="1" ref="J2150" ca="1">INDIRECT("B" &amp; I2150)</f>
        <v>NIVEL 974 M4 7S AM 1717 25-05-2026</v>
      </c>
      <c r="K2150" s="511">
        <f t="shared" ca="1" si="1001"/>
        <v>3.2</v>
      </c>
      <c r="L2150" s="508">
        <f t="shared" ca="1" si="1002"/>
        <v>1.116E-2</v>
      </c>
      <c r="M2150" s="508">
        <f t="shared" ca="1" si="1003"/>
        <v>0</v>
      </c>
      <c r="N2150" s="512">
        <f t="shared" ca="1" si="1004"/>
        <v>0</v>
      </c>
      <c r="O2150" s="512">
        <f t="shared" ca="1" si="1005"/>
        <v>1.0044000000000001E-2</v>
      </c>
      <c r="P2150" s="513">
        <f t="shared" ca="1" si="1006"/>
        <v>0</v>
      </c>
      <c r="Q2150" s="514" t="str">
        <f t="shared" ca="1" si="989"/>
        <v>Dump</v>
      </c>
      <c r="R2150" s="515">
        <f t="shared" ca="1" si="990"/>
        <v>0.71111111111111114</v>
      </c>
    </row>
    <row r="2151" spans="2:18">
      <c r="B2151" s="772" t="s">
        <v>2203</v>
      </c>
      <c r="C2151" s="376">
        <v>1</v>
      </c>
      <c r="D2151" s="771">
        <v>3.2</v>
      </c>
      <c r="E2151" s="104">
        <v>1.29E-2</v>
      </c>
      <c r="F2151" s="104"/>
      <c r="H2151" s="677">
        <v>1718</v>
      </c>
      <c r="I2151" s="510">
        <f t="shared" si="1000"/>
        <v>1998</v>
      </c>
      <c r="J2151" s="53" t="str" cm="1">
        <f t="array" aca="1" ref="J2151" ca="1">INDIRECT("B" &amp; I2151)</f>
        <v>NIVEL 974 M4 7S AM 1718 25-05-2026</v>
      </c>
      <c r="K2151" s="511">
        <f t="shared" ca="1" si="1001"/>
        <v>3.2</v>
      </c>
      <c r="L2151" s="508">
        <f t="shared" ca="1" si="1002"/>
        <v>1.2330000000000001E-2</v>
      </c>
      <c r="M2151" s="508">
        <f t="shared" ca="1" si="1003"/>
        <v>0</v>
      </c>
      <c r="N2151" s="512">
        <f t="shared" ca="1" si="1004"/>
        <v>0</v>
      </c>
      <c r="O2151" s="512">
        <f t="shared" ca="1" si="1005"/>
        <v>1.1097000000000001E-2</v>
      </c>
      <c r="P2151" s="513">
        <f t="shared" ca="1" si="1006"/>
        <v>0</v>
      </c>
      <c r="Q2151" s="514" t="str">
        <f t="shared" ca="1" si="989"/>
        <v>Dump</v>
      </c>
      <c r="R2151" s="515">
        <f t="shared" ca="1" si="990"/>
        <v>0.71111111111111114</v>
      </c>
    </row>
    <row r="2152" spans="2:18">
      <c r="B2152" s="772" t="s">
        <v>2204</v>
      </c>
      <c r="C2152" s="376">
        <v>1</v>
      </c>
      <c r="D2152" s="771">
        <v>3.2</v>
      </c>
      <c r="E2152" s="104">
        <v>1.2500000000000001E-2</v>
      </c>
      <c r="F2152" s="104"/>
      <c r="H2152" s="677">
        <v>1719</v>
      </c>
      <c r="I2152" s="510">
        <f t="shared" si="1000"/>
        <v>1999</v>
      </c>
      <c r="J2152" s="53" t="str" cm="1">
        <f t="array" aca="1" ref="J2152" ca="1">INDIRECT("B" &amp; I2152)</f>
        <v>NIVEL 974 M4 7S AM 1719 25-05-2026</v>
      </c>
      <c r="K2152" s="511">
        <f t="shared" ca="1" si="1001"/>
        <v>3.2</v>
      </c>
      <c r="L2152" s="508">
        <f t="shared" ca="1" si="1002"/>
        <v>1.4220000000000002E-2</v>
      </c>
      <c r="M2152" s="508">
        <f t="shared" ca="1" si="1003"/>
        <v>0</v>
      </c>
      <c r="N2152" s="512">
        <f t="shared" ca="1" si="1004"/>
        <v>0</v>
      </c>
      <c r="O2152" s="512">
        <f t="shared" ca="1" si="1005"/>
        <v>1.2798000000000002E-2</v>
      </c>
      <c r="P2152" s="513">
        <f t="shared" ca="1" si="1006"/>
        <v>0</v>
      </c>
      <c r="Q2152" s="514" t="str">
        <f t="shared" ca="1" si="989"/>
        <v>Dump</v>
      </c>
      <c r="R2152" s="515">
        <f t="shared" ca="1" si="990"/>
        <v>0.71111111111111114</v>
      </c>
    </row>
    <row r="2153" spans="2:18">
      <c r="B2153" s="772" t="s">
        <v>2205</v>
      </c>
      <c r="C2153" s="376">
        <v>1</v>
      </c>
      <c r="D2153" s="771">
        <v>3.2</v>
      </c>
      <c r="E2153" s="104">
        <v>1.5900000000000001E-2</v>
      </c>
      <c r="F2153" s="104"/>
      <c r="H2153" s="677">
        <v>1720</v>
      </c>
      <c r="I2153" s="510">
        <f t="shared" si="1000"/>
        <v>2000</v>
      </c>
      <c r="J2153" s="53" t="str" cm="1">
        <f t="array" aca="1" ref="J2153" ca="1">INDIRECT("B" &amp; I2153)</f>
        <v>NIVEL 974 M4 7S AM 1720 25-05-2026</v>
      </c>
      <c r="K2153" s="511">
        <f t="shared" ca="1" si="1001"/>
        <v>3.2</v>
      </c>
      <c r="L2153" s="508">
        <f t="shared" ca="1" si="1002"/>
        <v>2.1780000000000001E-2</v>
      </c>
      <c r="M2153" s="508">
        <f t="shared" ca="1" si="1003"/>
        <v>0</v>
      </c>
      <c r="N2153" s="512">
        <f t="shared" ca="1" si="1004"/>
        <v>0</v>
      </c>
      <c r="O2153" s="512">
        <f t="shared" ca="1" si="1005"/>
        <v>1.9602000000000001E-2</v>
      </c>
      <c r="P2153" s="513">
        <f t="shared" ca="1" si="1006"/>
        <v>0</v>
      </c>
      <c r="Q2153" s="514" t="str">
        <f t="shared" ca="1" si="989"/>
        <v>Dump</v>
      </c>
      <c r="R2153" s="515">
        <f t="shared" ca="1" si="990"/>
        <v>0.71111111111111114</v>
      </c>
    </row>
    <row r="2154" spans="2:18">
      <c r="B2154" s="772" t="s">
        <v>2206</v>
      </c>
      <c r="C2154" s="376">
        <v>1</v>
      </c>
      <c r="D2154" s="771">
        <v>3.2</v>
      </c>
      <c r="E2154" s="104">
        <v>1.34E-2</v>
      </c>
      <c r="F2154" s="104"/>
      <c r="H2154" s="677">
        <v>1721</v>
      </c>
      <c r="I2154" s="510">
        <f t="shared" si="1000"/>
        <v>2001</v>
      </c>
      <c r="J2154" s="53" t="str" cm="1">
        <f t="array" aca="1" ref="J2154" ca="1">INDIRECT("B" &amp; I2154)</f>
        <v>NIVEL 974 M4 7S AM 1721 25-05-2026</v>
      </c>
      <c r="K2154" s="511">
        <f t="shared" ca="1" si="1001"/>
        <v>3.2</v>
      </c>
      <c r="L2154" s="508">
        <f t="shared" ca="1" si="1002"/>
        <v>1.3679999999999999E-2</v>
      </c>
      <c r="M2154" s="508">
        <f t="shared" ca="1" si="1003"/>
        <v>0</v>
      </c>
      <c r="N2154" s="512">
        <f t="shared" ca="1" si="1004"/>
        <v>0</v>
      </c>
      <c r="O2154" s="512">
        <f t="shared" ca="1" si="1005"/>
        <v>1.2312E-2</v>
      </c>
      <c r="P2154" s="513">
        <f t="shared" ca="1" si="1006"/>
        <v>0</v>
      </c>
      <c r="Q2154" s="514" t="str">
        <f t="shared" ca="1" si="989"/>
        <v>Dump</v>
      </c>
      <c r="R2154" s="515">
        <f t="shared" ca="1" si="990"/>
        <v>0.71111111111111114</v>
      </c>
    </row>
    <row r="2155" spans="2:18">
      <c r="B2155" s="772" t="s">
        <v>2207</v>
      </c>
      <c r="C2155" s="376">
        <v>1</v>
      </c>
      <c r="D2155" s="771">
        <v>3.2</v>
      </c>
      <c r="E2155" s="104">
        <v>7.7999999999999996E-3</v>
      </c>
      <c r="F2155" s="104"/>
      <c r="H2155" s="677">
        <v>1722</v>
      </c>
      <c r="I2155" s="510">
        <f t="shared" si="1000"/>
        <v>2002</v>
      </c>
      <c r="J2155" s="53" t="str" cm="1">
        <f t="array" aca="1" ref="J2155" ca="1">INDIRECT("B" &amp; I2155)</f>
        <v>NIVEL 974 M4 7S AM 1722 25-05-2026</v>
      </c>
      <c r="K2155" s="511">
        <f t="shared" ca="1" si="1001"/>
        <v>3.2</v>
      </c>
      <c r="L2155" s="508">
        <f t="shared" ca="1" si="1002"/>
        <v>1.6199999999999999E-2</v>
      </c>
      <c r="M2155" s="508">
        <f t="shared" ca="1" si="1003"/>
        <v>0</v>
      </c>
      <c r="N2155" s="512">
        <f t="shared" ca="1" si="1004"/>
        <v>0</v>
      </c>
      <c r="O2155" s="512">
        <f t="shared" ca="1" si="1005"/>
        <v>1.4579999999999999E-2</v>
      </c>
      <c r="P2155" s="513">
        <f t="shared" ca="1" si="1006"/>
        <v>0</v>
      </c>
      <c r="Q2155" s="514" t="str">
        <f t="shared" ca="1" si="989"/>
        <v>Dump</v>
      </c>
      <c r="R2155" s="515">
        <f t="shared" ca="1" si="990"/>
        <v>0.71111111111111114</v>
      </c>
    </row>
    <row r="2156" spans="2:18">
      <c r="B2156" s="772" t="s">
        <v>2208</v>
      </c>
      <c r="C2156" s="376">
        <v>1</v>
      </c>
      <c r="D2156" s="771">
        <v>3.2</v>
      </c>
      <c r="E2156" s="104">
        <v>7.1999999999999998E-3</v>
      </c>
      <c r="F2156" s="104"/>
      <c r="H2156" s="677">
        <v>1723</v>
      </c>
      <c r="I2156" s="510">
        <f t="shared" si="1000"/>
        <v>2003</v>
      </c>
      <c r="J2156" s="53" t="str" cm="1">
        <f t="array" aca="1" ref="J2156" ca="1">INDIRECT("B" &amp; I2156)</f>
        <v>NIVEL 974 M4 7S AM 1723 25-05-2026</v>
      </c>
      <c r="K2156" s="511">
        <f t="shared" ca="1" si="1001"/>
        <v>3.2</v>
      </c>
      <c r="L2156" s="508">
        <f t="shared" ca="1" si="1002"/>
        <v>1.17E-2</v>
      </c>
      <c r="M2156" s="508">
        <f t="shared" ca="1" si="1003"/>
        <v>0</v>
      </c>
      <c r="N2156" s="512">
        <f t="shared" ca="1" si="1004"/>
        <v>0</v>
      </c>
      <c r="O2156" s="512">
        <f t="shared" ca="1" si="1005"/>
        <v>1.0530000000000001E-2</v>
      </c>
      <c r="P2156" s="513">
        <f t="shared" ca="1" si="1006"/>
        <v>0</v>
      </c>
      <c r="Q2156" s="514" t="str">
        <f t="shared" ca="1" si="989"/>
        <v>Dump</v>
      </c>
      <c r="R2156" s="515">
        <f t="shared" ca="1" si="990"/>
        <v>0.71111111111111114</v>
      </c>
    </row>
    <row r="2157" spans="2:18">
      <c r="B2157" s="772" t="s">
        <v>2209</v>
      </c>
      <c r="C2157" s="376">
        <v>1</v>
      </c>
      <c r="D2157" s="771">
        <v>3.2</v>
      </c>
      <c r="E2157" s="104">
        <v>1.47E-2</v>
      </c>
      <c r="F2157" s="104"/>
      <c r="H2157" s="677">
        <v>1724</v>
      </c>
      <c r="I2157" s="510">
        <f t="shared" si="1000"/>
        <v>2004</v>
      </c>
      <c r="J2157" s="53" t="str" cm="1">
        <f t="array" aca="1" ref="J2157" ca="1">INDIRECT("B" &amp; I2157)</f>
        <v>NIVEL 974 M4 7S AM 1724 25-05-2026</v>
      </c>
      <c r="K2157" s="511">
        <f t="shared" ca="1" si="1001"/>
        <v>3.2</v>
      </c>
      <c r="L2157" s="508">
        <f t="shared" ca="1" si="1002"/>
        <v>1.2870000000000001E-2</v>
      </c>
      <c r="M2157" s="508">
        <f t="shared" ca="1" si="1003"/>
        <v>0</v>
      </c>
      <c r="N2157" s="512">
        <f t="shared" ca="1" si="1004"/>
        <v>0</v>
      </c>
      <c r="O2157" s="512">
        <f t="shared" ca="1" si="1005"/>
        <v>1.1583000000000001E-2</v>
      </c>
      <c r="P2157" s="513">
        <f t="shared" ca="1" si="1006"/>
        <v>0</v>
      </c>
      <c r="Q2157" s="514" t="str">
        <f t="shared" ca="1" si="989"/>
        <v>Dump</v>
      </c>
      <c r="R2157" s="515">
        <f t="shared" ca="1" si="990"/>
        <v>0.71111111111111114</v>
      </c>
    </row>
    <row r="2158" spans="2:18">
      <c r="B2158" s="772" t="s">
        <v>2210</v>
      </c>
      <c r="C2158" s="376">
        <v>1</v>
      </c>
      <c r="D2158" s="771">
        <v>3.2</v>
      </c>
      <c r="E2158" s="104">
        <v>8.0999999999999996E-3</v>
      </c>
      <c r="F2158" s="104"/>
      <c r="H2158" s="386"/>
      <c r="I2158"/>
      <c r="J2158"/>
      <c r="K2158" s="519">
        <f ca="1">SUM(K2134:K2157)</f>
        <v>76.800000000000026</v>
      </c>
      <c r="L2158" s="516">
        <f ca="1">+SUMPRODUCT(L2134:L2157,K2134:K2157)/K2158</f>
        <v>1.3076249999999996E-2</v>
      </c>
      <c r="M2158" s="516">
        <f ca="1">+SUMPRODUCT(M2134:M2157,K2134:K2157)/K2158</f>
        <v>0</v>
      </c>
      <c r="N2158" s="69">
        <f ca="1">+SUMPRODUCT(N2134:N2157,K2134:K2157)/K2158</f>
        <v>0</v>
      </c>
      <c r="O2158" s="552">
        <f ca="1">+SUMPRODUCT(O2134:O2157,K2134:K2157)/K2158</f>
        <v>1.1768624999999998E-2</v>
      </c>
      <c r="P2158" s="69">
        <f ca="1">+SUMPRODUCT(P2134:P2157,K2134:K2157)/K2158</f>
        <v>0</v>
      </c>
      <c r="Q2158"/>
      <c r="R2158"/>
    </row>
    <row r="2159" spans="2:18">
      <c r="B2159" s="772" t="s">
        <v>2211</v>
      </c>
      <c r="C2159" s="376">
        <v>1</v>
      </c>
      <c r="D2159" s="771">
        <v>3.2</v>
      </c>
      <c r="E2159" s="104">
        <v>7.1999999999999998E-3</v>
      </c>
      <c r="F2159" s="104"/>
      <c r="H2159" s="675"/>
      <c r="I2159"/>
      <c r="J2159"/>
      <c r="K2159" s="551" t="s">
        <v>59</v>
      </c>
      <c r="L2159" s="550">
        <f ca="1">+L2158/0.9</f>
        <v>1.4529166666666662E-2</v>
      </c>
      <c r="M2159" s="518">
        <f ca="1">+M2158/0.9</f>
        <v>0</v>
      </c>
      <c r="N2159"/>
      <c r="O2159"/>
      <c r="P2159"/>
      <c r="Q2159"/>
      <c r="R2159"/>
    </row>
    <row r="2160" spans="2:18" ht="15" thickBot="1">
      <c r="B2160" s="772" t="s">
        <v>2212</v>
      </c>
      <c r="C2160" s="376">
        <v>1</v>
      </c>
      <c r="D2160" s="771">
        <v>3.2</v>
      </c>
      <c r="E2160" s="104">
        <v>1.1900000000000001E-2</v>
      </c>
      <c r="F2160" s="104"/>
    </row>
    <row r="2161" spans="2:38" ht="28.8">
      <c r="B2161" s="772" t="s">
        <v>2213</v>
      </c>
      <c r="C2161" s="376">
        <v>1</v>
      </c>
      <c r="D2161" s="771">
        <v>3.2</v>
      </c>
      <c r="E2161" s="104">
        <v>1.5699999999999999E-2</v>
      </c>
      <c r="F2161" s="104"/>
      <c r="H2161" s="385"/>
      <c r="I2161" s="547" t="s">
        <v>653</v>
      </c>
      <c r="J2161" s="77" t="s">
        <v>63</v>
      </c>
      <c r="K2161" s="507" t="s">
        <v>44</v>
      </c>
      <c r="L2161" s="549" t="s">
        <v>297</v>
      </c>
      <c r="M2161" s="508" t="s">
        <v>292</v>
      </c>
      <c r="N2161" s="545" t="s">
        <v>46</v>
      </c>
      <c r="O2161" s="549" t="s">
        <v>293</v>
      </c>
      <c r="P2161" s="508" t="s">
        <v>294</v>
      </c>
      <c r="Q2161"/>
      <c r="R2161"/>
      <c r="AJ2161" s="95" t="str">
        <f>+I2161</f>
        <v>EN075</v>
      </c>
      <c r="AK2161" s="96" t="s">
        <v>62</v>
      </c>
    </row>
    <row r="2162" spans="2:38" ht="15" thickBot="1">
      <c r="B2162" s="772" t="s">
        <v>2214</v>
      </c>
      <c r="C2162" s="376">
        <v>1</v>
      </c>
      <c r="D2162" s="771">
        <v>3.2</v>
      </c>
      <c r="E2162" s="104">
        <v>1.5800000000000002E-2</v>
      </c>
      <c r="F2162" s="104"/>
      <c r="H2162" s="677">
        <v>1725</v>
      </c>
      <c r="I2162" s="510">
        <f>IF(H2162="",
   IFERROR(MATCH("**", B:B, 0), ""),
   IFERROR(MATCH("* "&amp;H2162&amp;" *", B:B, 0), "")
)</f>
        <v>2005</v>
      </c>
      <c r="J2162" s="53" t="str" cm="1">
        <f t="array" aca="1" ref="J2162" ca="1">INDIRECT("B" &amp; I2162)</f>
        <v>NIVEL 974 M4 7S AM 1725 25-05-2026</v>
      </c>
      <c r="K2162" s="511">
        <f ca="1">INDEX(D:D, MATCH(J2162, $B:$B, 0))</f>
        <v>3.2</v>
      </c>
      <c r="L2162" s="508">
        <f ca="1">INDEX(E:E, MATCH($J2162, $B:$B, 0))*0.9</f>
        <v>1.404E-2</v>
      </c>
      <c r="M2162" s="508">
        <f ca="1">INDEX(F:F, MATCH($J2162, $B:$B, 0))*0.9</f>
        <v>0</v>
      </c>
      <c r="N2162" s="512">
        <f ca="1">INDEX(G:G, MATCH($J$578, $B:$B, 0))</f>
        <v>0</v>
      </c>
      <c r="O2162" s="512">
        <f ca="1">+IF(L2162=0,N2162*0.9,L2162*0.9)</f>
        <v>1.2636000000000001E-2</v>
      </c>
      <c r="P2162" s="513">
        <f ca="1">+M2162*0.9</f>
        <v>0</v>
      </c>
      <c r="Q2162" s="514" t="str">
        <f t="shared" ref="Q2162:Q2183" ca="1" si="1007">+IF(L2162=0,"-","Dump")</f>
        <v>Dump</v>
      </c>
      <c r="R2162" s="515">
        <f t="shared" ref="R2162:R2183" ca="1" si="1008">+K2162/4.5</f>
        <v>0.71111111111111114</v>
      </c>
      <c r="AJ2162" s="520">
        <f ca="1">+K2184-SUMIF(AE:AE, AJ2161, AA:AA)</f>
        <v>4.5600000000000165</v>
      </c>
      <c r="AK2162" s="521">
        <f ca="1">O2184</f>
        <v>1.2267818181818178E-2</v>
      </c>
      <c r="AL2162" s="102">
        <f ca="1">COUNTIF(AE:AE, AJ2161)</f>
        <v>2</v>
      </c>
    </row>
    <row r="2163" spans="2:38" ht="15" thickBot="1">
      <c r="B2163" s="772" t="s">
        <v>2215</v>
      </c>
      <c r="C2163" s="376">
        <v>1</v>
      </c>
      <c r="D2163" s="771">
        <v>3.2</v>
      </c>
      <c r="E2163" s="104">
        <v>1.01E-2</v>
      </c>
      <c r="F2163" s="104"/>
      <c r="H2163" s="677">
        <v>1726</v>
      </c>
      <c r="I2163" s="510">
        <f t="shared" ref="I2163:I2183" si="1009">IF(H2163="",
   IFERROR(MATCH("**", B:B, 0), ""),
   IFERROR(MATCH("* "&amp;H2163&amp;" *", B:B, 0), "")
)</f>
        <v>2006</v>
      </c>
      <c r="J2163" s="53" t="str" cm="1">
        <f t="array" aca="1" ref="J2163" ca="1">INDIRECT("B" &amp; I2163)</f>
        <v>NIVEL 974 M4 7S AM 1726 25-05-2026</v>
      </c>
      <c r="K2163" s="511">
        <f t="shared" ref="K2163:K2183" ca="1" si="1010">INDEX(D:D, MATCH(J2163, $B:$B, 0))</f>
        <v>3.2</v>
      </c>
      <c r="L2163" s="508">
        <f t="shared" ref="L2163:L2183" ca="1" si="1011">INDEX(E:E, MATCH($J2163, $B:$B, 0))*0.9</f>
        <v>1.26E-2</v>
      </c>
      <c r="M2163" s="508">
        <f t="shared" ref="M2163:M2183" ca="1" si="1012">INDEX(F:F, MATCH($J2163, $B:$B, 0))*0.9</f>
        <v>0</v>
      </c>
      <c r="N2163" s="512">
        <f t="shared" ref="N2163:N2183" ca="1" si="1013">INDEX(G:G, MATCH($J$578, $B:$B, 0))</f>
        <v>0</v>
      </c>
      <c r="O2163" s="512">
        <f t="shared" ref="O2163:O2183" ca="1" si="1014">+IF(L2163=0,N2163*0.9,L2163*0.9)</f>
        <v>1.1340000000000001E-2</v>
      </c>
      <c r="P2163" s="513">
        <f t="shared" ref="P2163:P2183" ca="1" si="1015">+M2163*0.9</f>
        <v>0</v>
      </c>
      <c r="Q2163" s="514" t="str">
        <f t="shared" ca="1" si="1007"/>
        <v>Dump</v>
      </c>
      <c r="R2163" s="515">
        <f t="shared" ca="1" si="1008"/>
        <v>0.71111111111111114</v>
      </c>
      <c r="AJ2163" s="105" t="s">
        <v>83</v>
      </c>
      <c r="AK2163" s="101"/>
    </row>
    <row r="2164" spans="2:38">
      <c r="B2164" s="772" t="s">
        <v>2216</v>
      </c>
      <c r="C2164" s="376">
        <v>1</v>
      </c>
      <c r="D2164" s="771">
        <v>3.2</v>
      </c>
      <c r="E2164" s="104">
        <v>1.09E-2</v>
      </c>
      <c r="F2164" s="104"/>
      <c r="H2164" s="677">
        <v>1727</v>
      </c>
      <c r="I2164" s="510">
        <f t="shared" si="1009"/>
        <v>2007</v>
      </c>
      <c r="J2164" s="53" t="str" cm="1">
        <f t="array" aca="1" ref="J2164" ca="1">INDIRECT("B" &amp; I2164)</f>
        <v>NIVEL 974 M4 7S AM 1727 25-05-2026</v>
      </c>
      <c r="K2164" s="511">
        <f t="shared" ca="1" si="1010"/>
        <v>3.2</v>
      </c>
      <c r="L2164" s="508">
        <f t="shared" ca="1" si="1011"/>
        <v>1.3769999999999999E-2</v>
      </c>
      <c r="M2164" s="508">
        <f t="shared" ca="1" si="1012"/>
        <v>0</v>
      </c>
      <c r="N2164" s="512">
        <f t="shared" ca="1" si="1013"/>
        <v>0</v>
      </c>
      <c r="O2164" s="512">
        <f t="shared" ca="1" si="1014"/>
        <v>1.2393E-2</v>
      </c>
      <c r="P2164" s="513">
        <f t="shared" ca="1" si="1015"/>
        <v>0</v>
      </c>
      <c r="Q2164" s="514" t="str">
        <f t="shared" ca="1" si="1007"/>
        <v>Dump</v>
      </c>
      <c r="R2164" s="515">
        <f t="shared" ca="1" si="1008"/>
        <v>0.71111111111111114</v>
      </c>
    </row>
    <row r="2165" spans="2:38">
      <c r="B2165" s="772" t="s">
        <v>2217</v>
      </c>
      <c r="C2165" s="376">
        <v>1</v>
      </c>
      <c r="D2165" s="771">
        <v>3.2</v>
      </c>
      <c r="E2165" s="104">
        <v>1.18E-2</v>
      </c>
      <c r="F2165" s="104"/>
      <c r="H2165" s="677">
        <v>1728</v>
      </c>
      <c r="I2165" s="510">
        <f t="shared" si="1009"/>
        <v>2008</v>
      </c>
      <c r="J2165" s="53" t="str" cm="1">
        <f t="array" aca="1" ref="J2165" ca="1">INDIRECT("B" &amp; I2165)</f>
        <v>NIVEL 974 M4 7S AM 1728 25-05-2026</v>
      </c>
      <c r="K2165" s="511">
        <f t="shared" ca="1" si="1010"/>
        <v>3.2</v>
      </c>
      <c r="L2165" s="508">
        <f t="shared" ca="1" si="1011"/>
        <v>1.2870000000000001E-2</v>
      </c>
      <c r="M2165" s="508">
        <f t="shared" ca="1" si="1012"/>
        <v>0</v>
      </c>
      <c r="N2165" s="512">
        <f t="shared" ca="1" si="1013"/>
        <v>0</v>
      </c>
      <c r="O2165" s="512">
        <f t="shared" ca="1" si="1014"/>
        <v>1.1583000000000001E-2</v>
      </c>
      <c r="P2165" s="513">
        <f t="shared" ca="1" si="1015"/>
        <v>0</v>
      </c>
      <c r="Q2165" s="514" t="str">
        <f t="shared" ca="1" si="1007"/>
        <v>Dump</v>
      </c>
      <c r="R2165" s="515">
        <f t="shared" ca="1" si="1008"/>
        <v>0.71111111111111114</v>
      </c>
    </row>
    <row r="2166" spans="2:38">
      <c r="B2166" s="772" t="s">
        <v>2218</v>
      </c>
      <c r="C2166" s="376">
        <v>1</v>
      </c>
      <c r="D2166" s="771">
        <v>3.2</v>
      </c>
      <c r="E2166" s="104">
        <v>1.12E-2</v>
      </c>
      <c r="F2166" s="104"/>
      <c r="H2166" s="677">
        <v>1729</v>
      </c>
      <c r="I2166" s="510">
        <f t="shared" si="1009"/>
        <v>2009</v>
      </c>
      <c r="J2166" s="53" t="str" cm="1">
        <f t="array" aca="1" ref="J2166" ca="1">INDIRECT("B" &amp; I2166)</f>
        <v>NIVEL 974 M4 7S L32 AM 1729 25-05-2026</v>
      </c>
      <c r="K2166" s="511">
        <f t="shared" ca="1" si="1010"/>
        <v>3.2</v>
      </c>
      <c r="L2166" s="508">
        <f t="shared" ca="1" si="1011"/>
        <v>1.3140000000000001E-2</v>
      </c>
      <c r="M2166" s="508">
        <f t="shared" ca="1" si="1012"/>
        <v>0</v>
      </c>
      <c r="N2166" s="512">
        <f t="shared" ca="1" si="1013"/>
        <v>0</v>
      </c>
      <c r="O2166" s="512">
        <f t="shared" ca="1" si="1014"/>
        <v>1.1826000000000001E-2</v>
      </c>
      <c r="P2166" s="513">
        <f t="shared" ca="1" si="1015"/>
        <v>0</v>
      </c>
      <c r="Q2166" s="514" t="str">
        <f t="shared" ca="1" si="1007"/>
        <v>Dump</v>
      </c>
      <c r="R2166" s="515">
        <f t="shared" ca="1" si="1008"/>
        <v>0.71111111111111114</v>
      </c>
    </row>
    <row r="2167" spans="2:38">
      <c r="B2167" s="772" t="s">
        <v>2219</v>
      </c>
      <c r="C2167" s="376">
        <v>1</v>
      </c>
      <c r="D2167" s="771">
        <v>3.2</v>
      </c>
      <c r="E2167" s="104">
        <v>1.5900000000000001E-2</v>
      </c>
      <c r="F2167" s="104"/>
      <c r="H2167" s="677">
        <v>1730</v>
      </c>
      <c r="I2167" s="510">
        <f t="shared" si="1009"/>
        <v>2010</v>
      </c>
      <c r="J2167" s="53" t="str" cm="1">
        <f t="array" aca="1" ref="J2167" ca="1">INDIRECT("B" &amp; I2167)</f>
        <v>NIVEL 974 M4 7S L32 AM 1730 25-05-2026</v>
      </c>
      <c r="K2167" s="511">
        <f t="shared" ca="1" si="1010"/>
        <v>3.2</v>
      </c>
      <c r="L2167" s="508">
        <f t="shared" ca="1" si="1011"/>
        <v>1.3050000000000001E-2</v>
      </c>
      <c r="M2167" s="508">
        <f t="shared" ca="1" si="1012"/>
        <v>0</v>
      </c>
      <c r="N2167" s="512">
        <f t="shared" ca="1" si="1013"/>
        <v>0</v>
      </c>
      <c r="O2167" s="512">
        <f t="shared" ca="1" si="1014"/>
        <v>1.1745E-2</v>
      </c>
      <c r="P2167" s="513">
        <f t="shared" ca="1" si="1015"/>
        <v>0</v>
      </c>
      <c r="Q2167" s="514" t="str">
        <f t="shared" ca="1" si="1007"/>
        <v>Dump</v>
      </c>
      <c r="R2167" s="515">
        <f t="shared" ca="1" si="1008"/>
        <v>0.71111111111111114</v>
      </c>
    </row>
    <row r="2168" spans="2:38">
      <c r="B2168" s="772" t="s">
        <v>2220</v>
      </c>
      <c r="C2168" s="376">
        <v>1</v>
      </c>
      <c r="D2168" s="771">
        <v>3.2</v>
      </c>
      <c r="E2168" s="104">
        <v>1.06E-2</v>
      </c>
      <c r="F2168" s="104"/>
      <c r="H2168" s="677">
        <v>1731</v>
      </c>
      <c r="I2168" s="510">
        <f t="shared" si="1009"/>
        <v>2011</v>
      </c>
      <c r="J2168" s="53" t="str" cm="1">
        <f t="array" aca="1" ref="J2168" ca="1">INDIRECT("B" &amp; I2168)</f>
        <v>NIVEL 974 M4 7S L32 AM 1731 25-05-2026</v>
      </c>
      <c r="K2168" s="511">
        <f t="shared" ca="1" si="1010"/>
        <v>3.2</v>
      </c>
      <c r="L2168" s="508">
        <f t="shared" ca="1" si="1011"/>
        <v>1.4310000000000002E-2</v>
      </c>
      <c r="M2168" s="508">
        <f t="shared" ca="1" si="1012"/>
        <v>0</v>
      </c>
      <c r="N2168" s="512">
        <f t="shared" ca="1" si="1013"/>
        <v>0</v>
      </c>
      <c r="O2168" s="512">
        <f t="shared" ca="1" si="1014"/>
        <v>1.2879000000000002E-2</v>
      </c>
      <c r="P2168" s="513">
        <f t="shared" ca="1" si="1015"/>
        <v>0</v>
      </c>
      <c r="Q2168" s="514" t="str">
        <f t="shared" ca="1" si="1007"/>
        <v>Dump</v>
      </c>
      <c r="R2168" s="515">
        <f t="shared" ca="1" si="1008"/>
        <v>0.71111111111111114</v>
      </c>
    </row>
    <row r="2169" spans="2:38">
      <c r="B2169" s="772" t="s">
        <v>2221</v>
      </c>
      <c r="C2169" s="376">
        <v>1</v>
      </c>
      <c r="D2169" s="771">
        <v>3.2</v>
      </c>
      <c r="E2169" s="104">
        <v>1.1900000000000001E-2</v>
      </c>
      <c r="F2169" s="104"/>
      <c r="H2169" s="677">
        <v>1732</v>
      </c>
      <c r="I2169" s="510">
        <f t="shared" si="1009"/>
        <v>2012</v>
      </c>
      <c r="J2169" s="53" t="str" cm="1">
        <f t="array" aca="1" ref="J2169" ca="1">INDIRECT("B" &amp; I2169)</f>
        <v>NIVEL 974 M4 7S L32 AM 1732 25-05-2026</v>
      </c>
      <c r="K2169" s="511">
        <f t="shared" ca="1" si="1010"/>
        <v>3.2</v>
      </c>
      <c r="L2169" s="508">
        <f t="shared" ca="1" si="1011"/>
        <v>1.584E-2</v>
      </c>
      <c r="M2169" s="508">
        <f t="shared" ca="1" si="1012"/>
        <v>0</v>
      </c>
      <c r="N2169" s="512">
        <f t="shared" ca="1" si="1013"/>
        <v>0</v>
      </c>
      <c r="O2169" s="512">
        <f t="shared" ca="1" si="1014"/>
        <v>1.4256E-2</v>
      </c>
      <c r="P2169" s="513">
        <f t="shared" ca="1" si="1015"/>
        <v>0</v>
      </c>
      <c r="Q2169" s="514" t="str">
        <f t="shared" ca="1" si="1007"/>
        <v>Dump</v>
      </c>
      <c r="R2169" s="515">
        <f t="shared" ca="1" si="1008"/>
        <v>0.71111111111111114</v>
      </c>
    </row>
    <row r="2170" spans="2:38">
      <c r="B2170" s="772" t="s">
        <v>2222</v>
      </c>
      <c r="C2170" s="376">
        <v>1</v>
      </c>
      <c r="D2170" s="771">
        <v>3.2</v>
      </c>
      <c r="E2170" s="104">
        <v>1.17E-2</v>
      </c>
      <c r="F2170" s="104"/>
      <c r="H2170" s="677">
        <v>1733</v>
      </c>
      <c r="I2170" s="510">
        <f t="shared" si="1009"/>
        <v>2013</v>
      </c>
      <c r="J2170" s="53" t="str" cm="1">
        <f t="array" aca="1" ref="J2170" ca="1">INDIRECT("B" &amp; I2170)</f>
        <v>NIVEL 974 M4 7S L32 AM 1733 25-05-2026</v>
      </c>
      <c r="K2170" s="511">
        <f t="shared" ca="1" si="1010"/>
        <v>3.2</v>
      </c>
      <c r="L2170" s="508">
        <f t="shared" ca="1" si="1011"/>
        <v>1.908E-2</v>
      </c>
      <c r="M2170" s="508">
        <f t="shared" ca="1" si="1012"/>
        <v>0</v>
      </c>
      <c r="N2170" s="512">
        <f t="shared" ca="1" si="1013"/>
        <v>0</v>
      </c>
      <c r="O2170" s="512">
        <f t="shared" ca="1" si="1014"/>
        <v>1.7172E-2</v>
      </c>
      <c r="P2170" s="513">
        <f t="shared" ca="1" si="1015"/>
        <v>0</v>
      </c>
      <c r="Q2170" s="514" t="str">
        <f t="shared" ca="1" si="1007"/>
        <v>Dump</v>
      </c>
      <c r="R2170" s="515">
        <f t="shared" ca="1" si="1008"/>
        <v>0.71111111111111114</v>
      </c>
    </row>
    <row r="2171" spans="2:38">
      <c r="B2171" s="772" t="s">
        <v>2223</v>
      </c>
      <c r="C2171" s="376">
        <v>1</v>
      </c>
      <c r="D2171" s="771">
        <v>3.2</v>
      </c>
      <c r="E2171" s="104">
        <v>1.61E-2</v>
      </c>
      <c r="F2171" s="104"/>
      <c r="H2171" s="677">
        <v>1734</v>
      </c>
      <c r="I2171" s="510">
        <f t="shared" si="1009"/>
        <v>2014</v>
      </c>
      <c r="J2171" s="53" t="str" cm="1">
        <f t="array" aca="1" ref="J2171" ca="1">INDIRECT("B" &amp; I2171)</f>
        <v>NIVEL 974 M4 7S AM 1734 21-05-2026</v>
      </c>
      <c r="K2171" s="511">
        <f t="shared" ca="1" si="1010"/>
        <v>3.2</v>
      </c>
      <c r="L2171" s="508">
        <f t="shared" ca="1" si="1011"/>
        <v>1.5390000000000001E-2</v>
      </c>
      <c r="M2171" s="508">
        <f t="shared" ca="1" si="1012"/>
        <v>0</v>
      </c>
      <c r="N2171" s="512">
        <f t="shared" ca="1" si="1013"/>
        <v>0</v>
      </c>
      <c r="O2171" s="512">
        <f t="shared" ca="1" si="1014"/>
        <v>1.3851E-2</v>
      </c>
      <c r="P2171" s="513">
        <f t="shared" ca="1" si="1015"/>
        <v>0</v>
      </c>
      <c r="Q2171" s="514" t="str">
        <f t="shared" ca="1" si="1007"/>
        <v>Dump</v>
      </c>
      <c r="R2171" s="515">
        <f t="shared" ca="1" si="1008"/>
        <v>0.71111111111111114</v>
      </c>
    </row>
    <row r="2172" spans="2:38">
      <c r="B2172" s="772" t="s">
        <v>2224</v>
      </c>
      <c r="C2172" s="376">
        <v>1</v>
      </c>
      <c r="D2172" s="771">
        <v>3.2</v>
      </c>
      <c r="E2172" s="104">
        <v>1.1299999999999999E-2</v>
      </c>
      <c r="F2172" s="104"/>
      <c r="H2172" s="677">
        <v>1735</v>
      </c>
      <c r="I2172" s="510">
        <f t="shared" si="1009"/>
        <v>2015</v>
      </c>
      <c r="J2172" s="53" t="str" cm="1">
        <f t="array" aca="1" ref="J2172" ca="1">INDIRECT("B" &amp; I2172)</f>
        <v>NIVEL 974 M4 7S AM 1735 21-05-2026</v>
      </c>
      <c r="K2172" s="511">
        <f t="shared" ca="1" si="1010"/>
        <v>3.2</v>
      </c>
      <c r="L2172" s="508">
        <f t="shared" ca="1" si="1011"/>
        <v>1.3950000000000001E-2</v>
      </c>
      <c r="M2172" s="508">
        <f t="shared" ca="1" si="1012"/>
        <v>0</v>
      </c>
      <c r="N2172" s="512">
        <f t="shared" ca="1" si="1013"/>
        <v>0</v>
      </c>
      <c r="O2172" s="512">
        <f t="shared" ca="1" si="1014"/>
        <v>1.2555E-2</v>
      </c>
      <c r="P2172" s="513">
        <f t="shared" ca="1" si="1015"/>
        <v>0</v>
      </c>
      <c r="Q2172" s="514" t="str">
        <f t="shared" ca="1" si="1007"/>
        <v>Dump</v>
      </c>
      <c r="R2172" s="515">
        <f t="shared" ca="1" si="1008"/>
        <v>0.71111111111111114</v>
      </c>
    </row>
    <row r="2173" spans="2:38">
      <c r="B2173" s="772" t="s">
        <v>2225</v>
      </c>
      <c r="C2173" s="376">
        <v>1</v>
      </c>
      <c r="D2173" s="771">
        <v>3.2</v>
      </c>
      <c r="E2173" s="104">
        <v>1.09E-2</v>
      </c>
      <c r="F2173" s="104"/>
      <c r="H2173" s="677">
        <v>1736</v>
      </c>
      <c r="I2173" s="510">
        <f t="shared" si="1009"/>
        <v>2016</v>
      </c>
      <c r="J2173" s="53" t="str" cm="1">
        <f t="array" aca="1" ref="J2173" ca="1">INDIRECT("B" &amp; I2173)</f>
        <v>NIVEL 974 M4 7S AM 1736 21-05-2026</v>
      </c>
      <c r="K2173" s="511">
        <f t="shared" ca="1" si="1010"/>
        <v>3.2</v>
      </c>
      <c r="L2173" s="508">
        <f t="shared" ca="1" si="1011"/>
        <v>1.107E-2</v>
      </c>
      <c r="M2173" s="508">
        <f t="shared" ca="1" si="1012"/>
        <v>0</v>
      </c>
      <c r="N2173" s="512">
        <f t="shared" ca="1" si="1013"/>
        <v>0</v>
      </c>
      <c r="O2173" s="512">
        <f t="shared" ca="1" si="1014"/>
        <v>9.9629999999999996E-3</v>
      </c>
      <c r="P2173" s="513">
        <f t="shared" ca="1" si="1015"/>
        <v>0</v>
      </c>
      <c r="Q2173" s="514" t="str">
        <f t="shared" ca="1" si="1007"/>
        <v>Dump</v>
      </c>
      <c r="R2173" s="515">
        <f t="shared" ca="1" si="1008"/>
        <v>0.71111111111111114</v>
      </c>
    </row>
    <row r="2174" spans="2:38">
      <c r="B2174" s="772" t="s">
        <v>2226</v>
      </c>
      <c r="C2174" s="376">
        <v>1</v>
      </c>
      <c r="D2174" s="771">
        <v>3.2</v>
      </c>
      <c r="E2174" s="104">
        <v>1.7299999999999999E-2</v>
      </c>
      <c r="F2174" s="104"/>
      <c r="H2174" s="677">
        <v>1737</v>
      </c>
      <c r="I2174" s="510">
        <f t="shared" si="1009"/>
        <v>2017</v>
      </c>
      <c r="J2174" s="53" t="str" cm="1">
        <f t="array" aca="1" ref="J2174" ca="1">INDIRECT("B" &amp; I2174)</f>
        <v>NIVEL 974 M4 7S AM 1737 21-05-2026</v>
      </c>
      <c r="K2174" s="511">
        <f t="shared" ca="1" si="1010"/>
        <v>3.2</v>
      </c>
      <c r="L2174" s="508">
        <f t="shared" ca="1" si="1011"/>
        <v>1.1520000000000001E-2</v>
      </c>
      <c r="M2174" s="508">
        <f t="shared" ca="1" si="1012"/>
        <v>0</v>
      </c>
      <c r="N2174" s="512">
        <f t="shared" ca="1" si="1013"/>
        <v>0</v>
      </c>
      <c r="O2174" s="512">
        <f t="shared" ca="1" si="1014"/>
        <v>1.0368E-2</v>
      </c>
      <c r="P2174" s="513">
        <f t="shared" ca="1" si="1015"/>
        <v>0</v>
      </c>
      <c r="Q2174" s="514" t="str">
        <f t="shared" ca="1" si="1007"/>
        <v>Dump</v>
      </c>
      <c r="R2174" s="515">
        <f t="shared" ca="1" si="1008"/>
        <v>0.71111111111111114</v>
      </c>
    </row>
    <row r="2175" spans="2:38">
      <c r="B2175" s="772" t="s">
        <v>2227</v>
      </c>
      <c r="C2175" s="376">
        <v>1</v>
      </c>
      <c r="D2175" s="771">
        <v>3.2</v>
      </c>
      <c r="E2175" s="104">
        <v>9.7999999999999997E-3</v>
      </c>
      <c r="F2175" s="104"/>
      <c r="H2175" s="677">
        <v>1738</v>
      </c>
      <c r="I2175" s="510">
        <f t="shared" si="1009"/>
        <v>2018</v>
      </c>
      <c r="J2175" s="53" t="str" cm="1">
        <f t="array" aca="1" ref="J2175" ca="1">INDIRECT("B" &amp; I2175)</f>
        <v>NIVEL 974 M4 7S AM 1738 21-05-2026</v>
      </c>
      <c r="K2175" s="511">
        <f t="shared" ca="1" si="1010"/>
        <v>3.2</v>
      </c>
      <c r="L2175" s="508">
        <f t="shared" ca="1" si="1011"/>
        <v>1.8360000000000001E-2</v>
      </c>
      <c r="M2175" s="508">
        <f t="shared" ca="1" si="1012"/>
        <v>0</v>
      </c>
      <c r="N2175" s="512">
        <f t="shared" ca="1" si="1013"/>
        <v>0</v>
      </c>
      <c r="O2175" s="512">
        <f t="shared" ca="1" si="1014"/>
        <v>1.6524E-2</v>
      </c>
      <c r="P2175" s="513">
        <f t="shared" ca="1" si="1015"/>
        <v>0</v>
      </c>
      <c r="Q2175" s="514" t="str">
        <f t="shared" ca="1" si="1007"/>
        <v>Dump</v>
      </c>
      <c r="R2175" s="515">
        <f t="shared" ca="1" si="1008"/>
        <v>0.71111111111111114</v>
      </c>
    </row>
    <row r="2176" spans="2:38">
      <c r="B2176" s="772" t="s">
        <v>2228</v>
      </c>
      <c r="C2176" s="376">
        <v>1</v>
      </c>
      <c r="D2176" s="771">
        <v>3.2</v>
      </c>
      <c r="E2176" s="104">
        <v>1.12E-2</v>
      </c>
      <c r="F2176" s="104"/>
      <c r="H2176" s="677">
        <v>1739</v>
      </c>
      <c r="I2176" s="510">
        <f t="shared" si="1009"/>
        <v>2019</v>
      </c>
      <c r="J2176" s="53" t="str" cm="1">
        <f t="array" aca="1" ref="J2176" ca="1">INDIRECT("B" &amp; I2176)</f>
        <v>NIVEL 974 M4 7S AM 1739 21-05-2026</v>
      </c>
      <c r="K2176" s="511">
        <f t="shared" ca="1" si="1010"/>
        <v>3.2</v>
      </c>
      <c r="L2176" s="508">
        <f t="shared" ca="1" si="1011"/>
        <v>1.0619999999999999E-2</v>
      </c>
      <c r="M2176" s="508">
        <f t="shared" ca="1" si="1012"/>
        <v>0</v>
      </c>
      <c r="N2176" s="512">
        <f t="shared" ca="1" si="1013"/>
        <v>0</v>
      </c>
      <c r="O2176" s="512">
        <f t="shared" ca="1" si="1014"/>
        <v>9.5579999999999988E-3</v>
      </c>
      <c r="P2176" s="513">
        <f t="shared" ca="1" si="1015"/>
        <v>0</v>
      </c>
      <c r="Q2176" s="514" t="str">
        <f t="shared" ca="1" si="1007"/>
        <v>Dump</v>
      </c>
      <c r="R2176" s="515">
        <f t="shared" ca="1" si="1008"/>
        <v>0.71111111111111114</v>
      </c>
    </row>
    <row r="2177" spans="2:38">
      <c r="B2177" s="772" t="s">
        <v>2229</v>
      </c>
      <c r="C2177" s="376">
        <v>1</v>
      </c>
      <c r="D2177" s="771">
        <v>3.2</v>
      </c>
      <c r="E2177" s="104">
        <v>1.41E-2</v>
      </c>
      <c r="F2177" s="104"/>
      <c r="H2177" s="677">
        <v>1740</v>
      </c>
      <c r="I2177" s="510">
        <f t="shared" si="1009"/>
        <v>2020</v>
      </c>
      <c r="J2177" s="53" t="str" cm="1">
        <f t="array" aca="1" ref="J2177" ca="1">INDIRECT("B" &amp; I2177)</f>
        <v>NIVEL 974 M4 7S AM 1740 21-05-2026</v>
      </c>
      <c r="K2177" s="511">
        <f t="shared" ca="1" si="1010"/>
        <v>3.2</v>
      </c>
      <c r="L2177" s="508">
        <f t="shared" ca="1" si="1011"/>
        <v>1.107E-2</v>
      </c>
      <c r="M2177" s="508">
        <f t="shared" ca="1" si="1012"/>
        <v>0</v>
      </c>
      <c r="N2177" s="512">
        <f t="shared" ca="1" si="1013"/>
        <v>0</v>
      </c>
      <c r="O2177" s="512">
        <f t="shared" ca="1" si="1014"/>
        <v>9.9629999999999996E-3</v>
      </c>
      <c r="P2177" s="513">
        <f t="shared" ca="1" si="1015"/>
        <v>0</v>
      </c>
      <c r="Q2177" s="514" t="str">
        <f t="shared" ca="1" si="1007"/>
        <v>Dump</v>
      </c>
      <c r="R2177" s="515">
        <f t="shared" ca="1" si="1008"/>
        <v>0.71111111111111114</v>
      </c>
    </row>
    <row r="2178" spans="2:38">
      <c r="B2178" s="772" t="s">
        <v>2230</v>
      </c>
      <c r="C2178" s="376">
        <v>1</v>
      </c>
      <c r="D2178" s="771">
        <v>3.2</v>
      </c>
      <c r="E2178" s="104">
        <v>1.5599999999999999E-2</v>
      </c>
      <c r="F2178" s="104"/>
      <c r="H2178" s="677">
        <v>1741</v>
      </c>
      <c r="I2178" s="510">
        <f t="shared" si="1009"/>
        <v>2021</v>
      </c>
      <c r="J2178" s="53" t="str" cm="1">
        <f t="array" aca="1" ref="J2178" ca="1">INDIRECT("B" &amp; I2178)</f>
        <v>NIVEL 974 M4 7S AM 1741 21-05-2026</v>
      </c>
      <c r="K2178" s="511">
        <f t="shared" ca="1" si="1010"/>
        <v>3.2</v>
      </c>
      <c r="L2178" s="508">
        <f t="shared" ca="1" si="1011"/>
        <v>1.341E-2</v>
      </c>
      <c r="M2178" s="508">
        <f t="shared" ca="1" si="1012"/>
        <v>0</v>
      </c>
      <c r="N2178" s="512">
        <f t="shared" ca="1" si="1013"/>
        <v>0</v>
      </c>
      <c r="O2178" s="512">
        <f t="shared" ca="1" si="1014"/>
        <v>1.2069E-2</v>
      </c>
      <c r="P2178" s="513">
        <f t="shared" ca="1" si="1015"/>
        <v>0</v>
      </c>
      <c r="Q2178" s="514" t="str">
        <f t="shared" ca="1" si="1007"/>
        <v>Dump</v>
      </c>
      <c r="R2178" s="515">
        <f t="shared" ca="1" si="1008"/>
        <v>0.71111111111111114</v>
      </c>
    </row>
    <row r="2179" spans="2:38">
      <c r="B2179" s="772" t="s">
        <v>2231</v>
      </c>
      <c r="C2179" s="376">
        <v>1</v>
      </c>
      <c r="D2179" s="771">
        <v>3.2</v>
      </c>
      <c r="E2179" s="104">
        <v>1.26E-2</v>
      </c>
      <c r="F2179" s="104"/>
      <c r="H2179" s="677">
        <v>1742</v>
      </c>
      <c r="I2179" s="510">
        <f t="shared" si="1009"/>
        <v>2022</v>
      </c>
      <c r="J2179" s="53" t="str" cm="1">
        <f t="array" aca="1" ref="J2179" ca="1">INDIRECT("B" &amp; I2179)</f>
        <v>NIVEL 974 M4 7S AM 1742 21-05-2026</v>
      </c>
      <c r="K2179" s="511">
        <f t="shared" ca="1" si="1010"/>
        <v>3.2</v>
      </c>
      <c r="L2179" s="508">
        <f t="shared" ca="1" si="1011"/>
        <v>1.3679999999999999E-2</v>
      </c>
      <c r="M2179" s="508">
        <f t="shared" ca="1" si="1012"/>
        <v>0</v>
      </c>
      <c r="N2179" s="512">
        <f t="shared" ca="1" si="1013"/>
        <v>0</v>
      </c>
      <c r="O2179" s="512">
        <f t="shared" ca="1" si="1014"/>
        <v>1.2312E-2</v>
      </c>
      <c r="P2179" s="513">
        <f t="shared" ca="1" si="1015"/>
        <v>0</v>
      </c>
      <c r="Q2179" s="514" t="str">
        <f t="shared" ca="1" si="1007"/>
        <v>Dump</v>
      </c>
      <c r="R2179" s="515">
        <f t="shared" ca="1" si="1008"/>
        <v>0.71111111111111114</v>
      </c>
    </row>
    <row r="2180" spans="2:38">
      <c r="B2180" s="772" t="s">
        <v>2232</v>
      </c>
      <c r="C2180" s="376">
        <v>1</v>
      </c>
      <c r="D2180" s="771">
        <v>3.2</v>
      </c>
      <c r="E2180" s="104">
        <v>1.77E-2</v>
      </c>
      <c r="F2180" s="104"/>
      <c r="H2180" s="677">
        <v>1743</v>
      </c>
      <c r="I2180" s="510">
        <f t="shared" si="1009"/>
        <v>2023</v>
      </c>
      <c r="J2180" s="53" t="str" cm="1">
        <f t="array" aca="1" ref="J2180" ca="1">INDIRECT("B" &amp; I2180)</f>
        <v>NIVEL 974 M4 7S AM 1743 21-05-2026</v>
      </c>
      <c r="K2180" s="511">
        <f t="shared" ca="1" si="1010"/>
        <v>3.2</v>
      </c>
      <c r="L2180" s="508">
        <f t="shared" ca="1" si="1011"/>
        <v>1.4129999999999998E-2</v>
      </c>
      <c r="M2180" s="508">
        <f t="shared" ca="1" si="1012"/>
        <v>0</v>
      </c>
      <c r="N2180" s="512">
        <f t="shared" ca="1" si="1013"/>
        <v>0</v>
      </c>
      <c r="O2180" s="512">
        <f t="shared" ca="1" si="1014"/>
        <v>1.2716999999999999E-2</v>
      </c>
      <c r="P2180" s="513">
        <f t="shared" ca="1" si="1015"/>
        <v>0</v>
      </c>
      <c r="Q2180" s="514" t="str">
        <f t="shared" ca="1" si="1007"/>
        <v>Dump</v>
      </c>
      <c r="R2180" s="515">
        <f t="shared" ca="1" si="1008"/>
        <v>0.71111111111111114</v>
      </c>
    </row>
    <row r="2181" spans="2:38">
      <c r="B2181" s="772" t="s">
        <v>2233</v>
      </c>
      <c r="C2181" s="376">
        <v>1</v>
      </c>
      <c r="D2181" s="771">
        <v>3.2</v>
      </c>
      <c r="E2181" s="104">
        <v>2.5899999999999999E-2</v>
      </c>
      <c r="F2181" s="104"/>
      <c r="H2181" s="677">
        <v>1744</v>
      </c>
      <c r="I2181" s="510">
        <f t="shared" si="1009"/>
        <v>2024</v>
      </c>
      <c r="J2181" s="53" t="str" cm="1">
        <f t="array" aca="1" ref="J2181" ca="1">INDIRECT("B" &amp; I2181)</f>
        <v>NIVEL 974 M4 7S AM 1744 21-05-2026</v>
      </c>
      <c r="K2181" s="511">
        <f t="shared" ca="1" si="1010"/>
        <v>3.2</v>
      </c>
      <c r="L2181" s="508">
        <f t="shared" ca="1" si="1011"/>
        <v>1.4129999999999998E-2</v>
      </c>
      <c r="M2181" s="508">
        <f t="shared" ca="1" si="1012"/>
        <v>0</v>
      </c>
      <c r="N2181" s="512">
        <f t="shared" ca="1" si="1013"/>
        <v>0</v>
      </c>
      <c r="O2181" s="512">
        <f t="shared" ca="1" si="1014"/>
        <v>1.2716999999999999E-2</v>
      </c>
      <c r="P2181" s="513">
        <f t="shared" ca="1" si="1015"/>
        <v>0</v>
      </c>
      <c r="Q2181" s="514" t="str">
        <f t="shared" ca="1" si="1007"/>
        <v>Dump</v>
      </c>
      <c r="R2181" s="515">
        <f t="shared" ca="1" si="1008"/>
        <v>0.71111111111111114</v>
      </c>
    </row>
    <row r="2182" spans="2:38">
      <c r="B2182" s="772" t="s">
        <v>2234</v>
      </c>
      <c r="C2182" s="376">
        <v>1</v>
      </c>
      <c r="D2182" s="771">
        <v>3.2</v>
      </c>
      <c r="E2182" s="104">
        <v>1.61E-2</v>
      </c>
      <c r="F2182" s="104"/>
      <c r="H2182" s="677">
        <v>1745</v>
      </c>
      <c r="I2182" s="510">
        <f t="shared" si="1009"/>
        <v>2025</v>
      </c>
      <c r="J2182" s="53" t="str" cm="1">
        <f t="array" aca="1" ref="J2182" ca="1">INDIRECT("B" &amp; I2182)</f>
        <v>NIVEL 974 M4 7S AM 1745 21-05-2026</v>
      </c>
      <c r="K2182" s="511">
        <f t="shared" ca="1" si="1010"/>
        <v>3.2</v>
      </c>
      <c r="L2182" s="508">
        <f t="shared" ca="1" si="1011"/>
        <v>1.3950000000000001E-2</v>
      </c>
      <c r="M2182" s="508">
        <f t="shared" ca="1" si="1012"/>
        <v>0</v>
      </c>
      <c r="N2182" s="512">
        <f t="shared" ca="1" si="1013"/>
        <v>0</v>
      </c>
      <c r="O2182" s="512">
        <f t="shared" ca="1" si="1014"/>
        <v>1.2555E-2</v>
      </c>
      <c r="P2182" s="513">
        <f t="shared" ca="1" si="1015"/>
        <v>0</v>
      </c>
      <c r="Q2182" s="514" t="str">
        <f t="shared" ca="1" si="1007"/>
        <v>Dump</v>
      </c>
      <c r="R2182" s="515">
        <f t="shared" ca="1" si="1008"/>
        <v>0.71111111111111114</v>
      </c>
    </row>
    <row r="2183" spans="2:38">
      <c r="B2183" s="772" t="s">
        <v>2235</v>
      </c>
      <c r="C2183" s="376">
        <v>1</v>
      </c>
      <c r="D2183" s="771">
        <v>3.2</v>
      </c>
      <c r="E2183" s="104">
        <v>1.7100000000000001E-2</v>
      </c>
      <c r="F2183" s="104"/>
      <c r="H2183" s="677">
        <v>1746</v>
      </c>
      <c r="I2183" s="510">
        <f t="shared" si="1009"/>
        <v>2026</v>
      </c>
      <c r="J2183" s="53" t="str" cm="1">
        <f t="array" aca="1" ref="J2183" ca="1">INDIRECT("B" &amp; I2183)</f>
        <v>NIVEL 974 M4 7S AM 1746 21-05-2026</v>
      </c>
      <c r="K2183" s="511">
        <f t="shared" ca="1" si="1010"/>
        <v>3.2</v>
      </c>
      <c r="L2183" s="508">
        <f t="shared" ca="1" si="1011"/>
        <v>9.8999999999999991E-3</v>
      </c>
      <c r="M2183" s="508">
        <f t="shared" ca="1" si="1012"/>
        <v>0</v>
      </c>
      <c r="N2183" s="512">
        <f t="shared" ca="1" si="1013"/>
        <v>0</v>
      </c>
      <c r="O2183" s="512">
        <f t="shared" ca="1" si="1014"/>
        <v>8.9099999999999995E-3</v>
      </c>
      <c r="P2183" s="513">
        <f t="shared" ca="1" si="1015"/>
        <v>0</v>
      </c>
      <c r="Q2183" s="514" t="str">
        <f t="shared" ca="1" si="1007"/>
        <v>Dump</v>
      </c>
      <c r="R2183" s="515">
        <f t="shared" ca="1" si="1008"/>
        <v>0.71111111111111114</v>
      </c>
    </row>
    <row r="2184" spans="2:38">
      <c r="B2184" s="772" t="s">
        <v>2236</v>
      </c>
      <c r="C2184" s="376">
        <v>1</v>
      </c>
      <c r="D2184" s="771">
        <v>3.2</v>
      </c>
      <c r="E2184" s="104">
        <v>1.8200000000000001E-2</v>
      </c>
      <c r="F2184" s="104"/>
      <c r="H2184" s="386"/>
      <c r="I2184"/>
      <c r="J2184"/>
      <c r="K2184" s="519">
        <f ca="1">SUM(K2162:K2183)</f>
        <v>70.40000000000002</v>
      </c>
      <c r="L2184" s="516">
        <f ca="1">+SUMPRODUCT(L2162:L2183,K2162:K2183)/K2184</f>
        <v>1.3630909090909093E-2</v>
      </c>
      <c r="M2184" s="516">
        <f ca="1">+SUMPRODUCT(M2162:M2183,K2162:K2183)/K2184</f>
        <v>0</v>
      </c>
      <c r="N2184" s="69">
        <f ca="1">+SUMPRODUCT(N2162:N2183,K2162:K2183)/K2184</f>
        <v>0</v>
      </c>
      <c r="O2184" s="552">
        <f ca="1">+SUMPRODUCT(O2162:O2183,K2162:K2183)/K2184</f>
        <v>1.2267818181818178E-2</v>
      </c>
      <c r="P2184" s="69">
        <f ca="1">+SUMPRODUCT(P2162:P2183,K2162:K2183)/K2184</f>
        <v>0</v>
      </c>
      <c r="Q2184"/>
      <c r="R2184"/>
    </row>
    <row r="2185" spans="2:38">
      <c r="B2185" s="772" t="s">
        <v>2237</v>
      </c>
      <c r="C2185" s="376">
        <v>1</v>
      </c>
      <c r="D2185" s="771">
        <v>3.2</v>
      </c>
      <c r="E2185" s="104">
        <v>2.1299999999999999E-2</v>
      </c>
      <c r="F2185" s="104"/>
      <c r="H2185" s="675"/>
      <c r="I2185"/>
      <c r="J2185"/>
      <c r="K2185" s="551" t="s">
        <v>59</v>
      </c>
      <c r="L2185" s="550">
        <f ca="1">+L2184/0.9</f>
        <v>1.5145454545454547E-2</v>
      </c>
      <c r="M2185" s="518">
        <f ca="1">+M2184/0.9</f>
        <v>0</v>
      </c>
      <c r="N2185"/>
      <c r="O2185"/>
      <c r="P2185"/>
      <c r="Q2185"/>
      <c r="R2185"/>
    </row>
    <row r="2186" spans="2:38" ht="15" thickBot="1">
      <c r="B2186" s="772" t="s">
        <v>2238</v>
      </c>
      <c r="C2186" s="376">
        <v>1</v>
      </c>
      <c r="D2186" s="771">
        <v>3.2</v>
      </c>
      <c r="E2186" s="104">
        <v>1.6500000000000001E-2</v>
      </c>
      <c r="F2186" s="104"/>
    </row>
    <row r="2187" spans="2:38" ht="28.8">
      <c r="B2187" s="772" t="s">
        <v>2239</v>
      </c>
      <c r="C2187" s="376">
        <v>1</v>
      </c>
      <c r="D2187" s="771">
        <v>3.2</v>
      </c>
      <c r="E2187" s="104">
        <v>1.8499999999999999E-2</v>
      </c>
      <c r="F2187" s="104"/>
      <c r="H2187" s="385"/>
      <c r="I2187" s="547" t="s">
        <v>656</v>
      </c>
      <c r="J2187" s="77" t="s">
        <v>63</v>
      </c>
      <c r="K2187" s="507" t="s">
        <v>44</v>
      </c>
      <c r="L2187" s="549" t="s">
        <v>297</v>
      </c>
      <c r="M2187" s="508" t="s">
        <v>292</v>
      </c>
      <c r="N2187" s="545" t="s">
        <v>46</v>
      </c>
      <c r="O2187" s="549" t="s">
        <v>293</v>
      </c>
      <c r="P2187" s="508" t="s">
        <v>294</v>
      </c>
      <c r="Q2187"/>
      <c r="R2187"/>
      <c r="AJ2187" s="95" t="str">
        <f>+I2187</f>
        <v>EN076</v>
      </c>
      <c r="AK2187" s="96" t="s">
        <v>62</v>
      </c>
    </row>
    <row r="2188" spans="2:38" ht="15" thickBot="1">
      <c r="B2188" s="772" t="s">
        <v>2240</v>
      </c>
      <c r="C2188" s="376">
        <v>1</v>
      </c>
      <c r="D2188" s="771">
        <v>3.2</v>
      </c>
      <c r="E2188" s="104">
        <v>1.7500000000000002E-2</v>
      </c>
      <c r="F2188" s="104"/>
      <c r="H2188" s="677">
        <v>1747</v>
      </c>
      <c r="I2188" s="510">
        <f>IF(H2188="",
   IFERROR(MATCH("**", B:B, 0), ""),
   IFERROR(MATCH("* "&amp;H2188&amp;" *", B:B, 0), "")
)</f>
        <v>2027</v>
      </c>
      <c r="J2188" s="53" t="str" cm="1">
        <f t="array" aca="1" ref="J2188" ca="1">INDIRECT("B" &amp; I2188)</f>
        <v>NIVEL 974 M4 7S AM 1747 26-05-2026</v>
      </c>
      <c r="K2188" s="511">
        <f ca="1">INDEX(D:D, MATCH(J2188, $B:$B, 0))</f>
        <v>3.2</v>
      </c>
      <c r="L2188" s="508">
        <f ca="1">INDEX(E:E, MATCH($J2188, $B:$B, 0))*0.9</f>
        <v>1.8179999999999998E-2</v>
      </c>
      <c r="M2188" s="508">
        <f ca="1">INDEX(F:F, MATCH($J2188, $B:$B, 0))*0.9</f>
        <v>0</v>
      </c>
      <c r="N2188" s="512">
        <f ca="1">INDEX(G:G, MATCH($J$578, $B:$B, 0))</f>
        <v>0</v>
      </c>
      <c r="O2188" s="512">
        <f ca="1">+IF(L2188=0,N2188*0.9,L2188*0.9)</f>
        <v>1.6361999999999998E-2</v>
      </c>
      <c r="P2188" s="513">
        <f ca="1">+M2188*0.9</f>
        <v>0</v>
      </c>
      <c r="Q2188" s="514" t="str">
        <f t="shared" ref="Q2188:Q2201" ca="1" si="1016">+IF(L2188=0,"-","Dump")</f>
        <v>Dump</v>
      </c>
      <c r="R2188" s="515">
        <f t="shared" ref="R2188:R2201" ca="1" si="1017">+K2188/4.5</f>
        <v>0.71111111111111114</v>
      </c>
      <c r="AJ2188" s="520">
        <f ca="1">+K2202-SUMIF(AE:AE, AJ2187, AA:AA)-K2221</f>
        <v>-0.41999999999999638</v>
      </c>
      <c r="AK2188" s="521">
        <f ca="1">O2202</f>
        <v>1.4117142857142859E-2</v>
      </c>
      <c r="AL2188" s="102">
        <f ca="1">COUNTIF(AE:AE, AJ2187)</f>
        <v>1</v>
      </c>
    </row>
    <row r="2189" spans="2:38" ht="15" thickBot="1">
      <c r="B2189" s="772" t="s">
        <v>2241</v>
      </c>
      <c r="C2189" s="376">
        <v>1</v>
      </c>
      <c r="D2189" s="771">
        <v>3.2</v>
      </c>
      <c r="E2189" s="104">
        <v>1.6199999999999999E-2</v>
      </c>
      <c r="F2189" s="104"/>
      <c r="H2189" s="677">
        <v>1748</v>
      </c>
      <c r="I2189" s="510">
        <f t="shared" ref="I2189:I2201" si="1018">IF(H2189="",
   IFERROR(MATCH("**", B:B, 0), ""),
   IFERROR(MATCH("* "&amp;H2189&amp;" *", B:B, 0), "")
)</f>
        <v>2028</v>
      </c>
      <c r="J2189" s="53" t="str" cm="1">
        <f t="array" aca="1" ref="J2189" ca="1">INDIRECT("B" &amp; I2189)</f>
        <v>NIVEL 974 M4 7S AM 1748 26-05-2026</v>
      </c>
      <c r="K2189" s="511">
        <f t="shared" ref="K2189:K2201" ca="1" si="1019">INDEX(D:D, MATCH(J2189, $B:$B, 0))</f>
        <v>3.2</v>
      </c>
      <c r="L2189" s="508">
        <f t="shared" ref="L2189:L2201" ca="1" si="1020">INDEX(E:E, MATCH($J2189, $B:$B, 0))*0.9</f>
        <v>1.8269999999999998E-2</v>
      </c>
      <c r="M2189" s="508">
        <f t="shared" ref="M2189:M2201" ca="1" si="1021">INDEX(F:F, MATCH($J2189, $B:$B, 0))*0.9</f>
        <v>0</v>
      </c>
      <c r="N2189" s="512">
        <f t="shared" ref="N2189:N2201" ca="1" si="1022">INDEX(G:G, MATCH($J$578, $B:$B, 0))</f>
        <v>0</v>
      </c>
      <c r="O2189" s="512">
        <f t="shared" ref="O2189:O2201" ca="1" si="1023">+IF(L2189=0,N2189*0.9,L2189*0.9)</f>
        <v>1.6442999999999999E-2</v>
      </c>
      <c r="P2189" s="513">
        <f t="shared" ref="P2189:P2201" ca="1" si="1024">+M2189*0.9</f>
        <v>0</v>
      </c>
      <c r="Q2189" s="514" t="str">
        <f t="shared" ca="1" si="1016"/>
        <v>Dump</v>
      </c>
      <c r="R2189" s="515">
        <f t="shared" ca="1" si="1017"/>
        <v>0.71111111111111114</v>
      </c>
      <c r="AJ2189" s="105" t="s">
        <v>83</v>
      </c>
      <c r="AK2189" s="101"/>
    </row>
    <row r="2190" spans="2:38">
      <c r="B2190" s="772" t="s">
        <v>2242</v>
      </c>
      <c r="C2190" s="376">
        <v>1</v>
      </c>
      <c r="D2190" s="771">
        <v>3.2</v>
      </c>
      <c r="E2190" s="104">
        <v>1.1599999999999999E-2</v>
      </c>
      <c r="F2190" s="104"/>
      <c r="H2190" s="677">
        <v>1749</v>
      </c>
      <c r="I2190" s="510">
        <f t="shared" si="1018"/>
        <v>2029</v>
      </c>
      <c r="J2190" s="53" t="str" cm="1">
        <f t="array" aca="1" ref="J2190" ca="1">INDIRECT("B" &amp; I2190)</f>
        <v>NIVEL 974 M4 7S AM 1749 26-05-2026</v>
      </c>
      <c r="K2190" s="511">
        <f t="shared" ca="1" si="1019"/>
        <v>3.2</v>
      </c>
      <c r="L2190" s="508">
        <f t="shared" ca="1" si="1020"/>
        <v>1.8720000000000001E-2</v>
      </c>
      <c r="M2190" s="508">
        <f t="shared" ca="1" si="1021"/>
        <v>0</v>
      </c>
      <c r="N2190" s="512">
        <f t="shared" ca="1" si="1022"/>
        <v>0</v>
      </c>
      <c r="O2190" s="512">
        <f t="shared" ca="1" si="1023"/>
        <v>1.6848000000000002E-2</v>
      </c>
      <c r="P2190" s="513">
        <f t="shared" ca="1" si="1024"/>
        <v>0</v>
      </c>
      <c r="Q2190" s="514" t="str">
        <f t="shared" ca="1" si="1016"/>
        <v>Dump</v>
      </c>
      <c r="R2190" s="515">
        <f t="shared" ca="1" si="1017"/>
        <v>0.71111111111111114</v>
      </c>
    </row>
    <row r="2191" spans="2:38">
      <c r="B2191" s="772" t="s">
        <v>2243</v>
      </c>
      <c r="C2191" s="376">
        <v>1</v>
      </c>
      <c r="D2191" s="771">
        <v>3.2</v>
      </c>
      <c r="E2191" s="104">
        <v>1.8499999999999999E-2</v>
      </c>
      <c r="F2191" s="104"/>
      <c r="H2191" s="677">
        <v>1750</v>
      </c>
      <c r="I2191" s="510">
        <f t="shared" si="1018"/>
        <v>2030</v>
      </c>
      <c r="J2191" s="53" t="str" cm="1">
        <f t="array" aca="1" ref="J2191" ca="1">INDIRECT("B" &amp; I2191)</f>
        <v>NIVEL 974 M4 7S AM 1750 26-05-2026</v>
      </c>
      <c r="K2191" s="511">
        <f t="shared" ca="1" si="1019"/>
        <v>3.2</v>
      </c>
      <c r="L2191" s="508">
        <f t="shared" ca="1" si="1020"/>
        <v>2.223E-2</v>
      </c>
      <c r="M2191" s="508">
        <f t="shared" ca="1" si="1021"/>
        <v>0</v>
      </c>
      <c r="N2191" s="512">
        <f t="shared" ca="1" si="1022"/>
        <v>0</v>
      </c>
      <c r="O2191" s="512">
        <f t="shared" ca="1" si="1023"/>
        <v>2.0007E-2</v>
      </c>
      <c r="P2191" s="513">
        <f t="shared" ca="1" si="1024"/>
        <v>0</v>
      </c>
      <c r="Q2191" s="514" t="str">
        <f t="shared" ca="1" si="1016"/>
        <v>Dump</v>
      </c>
      <c r="R2191" s="515">
        <f t="shared" ca="1" si="1017"/>
        <v>0.71111111111111114</v>
      </c>
    </row>
    <row r="2192" spans="2:38">
      <c r="B2192" s="772" t="s">
        <v>2244</v>
      </c>
      <c r="C2192" s="376">
        <v>1</v>
      </c>
      <c r="D2192" s="771">
        <v>3.2</v>
      </c>
      <c r="E2192" s="104">
        <v>1.55E-2</v>
      </c>
      <c r="F2192" s="104"/>
      <c r="H2192" s="677">
        <v>1751</v>
      </c>
      <c r="I2192" s="510">
        <f t="shared" si="1018"/>
        <v>2031</v>
      </c>
      <c r="J2192" s="53" t="str" cm="1">
        <f t="array" aca="1" ref="J2192" ca="1">INDIRECT("B" &amp; I2192)</f>
        <v>NIVEL 974 M4 7S AM 1751 26-05-2026</v>
      </c>
      <c r="K2192" s="511">
        <f t="shared" ca="1" si="1019"/>
        <v>3.2</v>
      </c>
      <c r="L2192" s="508">
        <f t="shared" ca="1" si="1020"/>
        <v>1.728E-2</v>
      </c>
      <c r="M2192" s="508">
        <f t="shared" ca="1" si="1021"/>
        <v>0</v>
      </c>
      <c r="N2192" s="512">
        <f t="shared" ca="1" si="1022"/>
        <v>0</v>
      </c>
      <c r="O2192" s="512">
        <f t="shared" ca="1" si="1023"/>
        <v>1.5552E-2</v>
      </c>
      <c r="P2192" s="513">
        <f t="shared" ca="1" si="1024"/>
        <v>0</v>
      </c>
      <c r="Q2192" s="514" t="str">
        <f t="shared" ca="1" si="1016"/>
        <v>Dump</v>
      </c>
      <c r="R2192" s="515">
        <f t="shared" ca="1" si="1017"/>
        <v>0.71111111111111114</v>
      </c>
    </row>
    <row r="2193" spans="2:38">
      <c r="B2193" s="772" t="s">
        <v>2245</v>
      </c>
      <c r="C2193" s="376">
        <v>1</v>
      </c>
      <c r="D2193" s="771">
        <v>3.2</v>
      </c>
      <c r="E2193" s="104">
        <v>1.66E-2</v>
      </c>
      <c r="F2193" s="104"/>
      <c r="H2193" s="677">
        <v>1752</v>
      </c>
      <c r="I2193" s="510">
        <f t="shared" si="1018"/>
        <v>2032</v>
      </c>
      <c r="J2193" s="53" t="str" cm="1">
        <f t="array" aca="1" ref="J2193" ca="1">INDIRECT("B" &amp; I2193)</f>
        <v>NIVEL 974 M4 7S AM 1752 26-05-2026</v>
      </c>
      <c r="K2193" s="511">
        <f t="shared" ca="1" si="1019"/>
        <v>3.2</v>
      </c>
      <c r="L2193" s="508">
        <f t="shared" ca="1" si="1020"/>
        <v>1.2330000000000001E-2</v>
      </c>
      <c r="M2193" s="508">
        <f t="shared" ca="1" si="1021"/>
        <v>0</v>
      </c>
      <c r="N2193" s="512">
        <f t="shared" ca="1" si="1022"/>
        <v>0</v>
      </c>
      <c r="O2193" s="512">
        <f t="shared" ca="1" si="1023"/>
        <v>1.1097000000000001E-2</v>
      </c>
      <c r="P2193" s="513">
        <f t="shared" ca="1" si="1024"/>
        <v>0</v>
      </c>
      <c r="Q2193" s="514" t="str">
        <f t="shared" ca="1" si="1016"/>
        <v>Dump</v>
      </c>
      <c r="R2193" s="515">
        <f t="shared" ca="1" si="1017"/>
        <v>0.71111111111111114</v>
      </c>
    </row>
    <row r="2194" spans="2:38">
      <c r="B2194" s="772" t="s">
        <v>2246</v>
      </c>
      <c r="C2194" s="376">
        <v>1</v>
      </c>
      <c r="D2194" s="771">
        <v>3.2</v>
      </c>
      <c r="E2194" s="104">
        <v>1.46E-2</v>
      </c>
      <c r="F2194" s="104"/>
      <c r="H2194" s="677">
        <v>1753</v>
      </c>
      <c r="I2194" s="510">
        <f t="shared" si="1018"/>
        <v>2033</v>
      </c>
      <c r="J2194" s="53" t="str" cm="1">
        <f t="array" aca="1" ref="J2194" ca="1">INDIRECT("B" &amp; I2194)</f>
        <v>NIVEL 974 M4 7S AM 1753 26-05-2026</v>
      </c>
      <c r="K2194" s="511">
        <f t="shared" ca="1" si="1019"/>
        <v>3.2</v>
      </c>
      <c r="L2194" s="508">
        <f t="shared" ca="1" si="1020"/>
        <v>1.197E-2</v>
      </c>
      <c r="M2194" s="508">
        <f t="shared" ca="1" si="1021"/>
        <v>0</v>
      </c>
      <c r="N2194" s="512">
        <f t="shared" ca="1" si="1022"/>
        <v>0</v>
      </c>
      <c r="O2194" s="512">
        <f t="shared" ca="1" si="1023"/>
        <v>1.0773E-2</v>
      </c>
      <c r="P2194" s="513">
        <f t="shared" ca="1" si="1024"/>
        <v>0</v>
      </c>
      <c r="Q2194" s="514" t="str">
        <f t="shared" ca="1" si="1016"/>
        <v>Dump</v>
      </c>
      <c r="R2194" s="515">
        <f t="shared" ca="1" si="1017"/>
        <v>0.71111111111111114</v>
      </c>
    </row>
    <row r="2195" spans="2:38">
      <c r="B2195" s="772" t="s">
        <v>2247</v>
      </c>
      <c r="C2195" s="376">
        <v>1</v>
      </c>
      <c r="D2195" s="771">
        <v>3.2</v>
      </c>
      <c r="E2195" s="104">
        <v>1.34E-2</v>
      </c>
      <c r="F2195" s="104"/>
      <c r="H2195" s="677">
        <v>1754</v>
      </c>
      <c r="I2195" s="510">
        <f t="shared" si="1018"/>
        <v>2034</v>
      </c>
      <c r="J2195" s="53" t="str" cm="1">
        <f t="array" aca="1" ref="J2195" ca="1">INDIRECT("B" &amp; I2195)</f>
        <v>NIVEL 974 M4 7S AM 1754 26-05-2026</v>
      </c>
      <c r="K2195" s="511">
        <f t="shared" ca="1" si="1019"/>
        <v>3.2</v>
      </c>
      <c r="L2195" s="508">
        <f t="shared" ca="1" si="1020"/>
        <v>1.89E-2</v>
      </c>
      <c r="M2195" s="508">
        <f t="shared" ca="1" si="1021"/>
        <v>0</v>
      </c>
      <c r="N2195" s="512">
        <f t="shared" ca="1" si="1022"/>
        <v>0</v>
      </c>
      <c r="O2195" s="512">
        <f t="shared" ca="1" si="1023"/>
        <v>1.7010000000000001E-2</v>
      </c>
      <c r="P2195" s="513">
        <f t="shared" ca="1" si="1024"/>
        <v>0</v>
      </c>
      <c r="Q2195" s="514" t="str">
        <f t="shared" ca="1" si="1016"/>
        <v>Dump</v>
      </c>
      <c r="R2195" s="515">
        <f t="shared" ca="1" si="1017"/>
        <v>0.71111111111111114</v>
      </c>
    </row>
    <row r="2196" spans="2:38">
      <c r="B2196" s="772" t="s">
        <v>2248</v>
      </c>
      <c r="C2196" s="376">
        <v>1</v>
      </c>
      <c r="D2196" s="771">
        <v>3.2</v>
      </c>
      <c r="E2196" s="104">
        <v>1.2999999999999999E-2</v>
      </c>
      <c r="F2196" s="104"/>
      <c r="H2196" s="677">
        <v>1755</v>
      </c>
      <c r="I2196" s="510">
        <f t="shared" si="1018"/>
        <v>2035</v>
      </c>
      <c r="J2196" s="53" t="str" cm="1">
        <f t="array" aca="1" ref="J2196" ca="1">INDIRECT("B" &amp; I2196)</f>
        <v>NIVEL 974 M4 7S AM 1755 26-05-2026</v>
      </c>
      <c r="K2196" s="511">
        <f t="shared" ca="1" si="1019"/>
        <v>3.2</v>
      </c>
      <c r="L2196" s="508">
        <f t="shared" ca="1" si="1020"/>
        <v>1.017E-2</v>
      </c>
      <c r="M2196" s="508">
        <f t="shared" ca="1" si="1021"/>
        <v>0</v>
      </c>
      <c r="N2196" s="512">
        <f t="shared" ca="1" si="1022"/>
        <v>0</v>
      </c>
      <c r="O2196" s="512">
        <f t="shared" ca="1" si="1023"/>
        <v>9.1529999999999997E-3</v>
      </c>
      <c r="P2196" s="513">
        <f t="shared" ca="1" si="1024"/>
        <v>0</v>
      </c>
      <c r="Q2196" s="514" t="str">
        <f t="shared" ca="1" si="1016"/>
        <v>Dump</v>
      </c>
      <c r="R2196" s="515">
        <f t="shared" ca="1" si="1017"/>
        <v>0.71111111111111114</v>
      </c>
    </row>
    <row r="2197" spans="2:38">
      <c r="B2197" s="772" t="s">
        <v>2249</v>
      </c>
      <c r="C2197" s="376">
        <v>1</v>
      </c>
      <c r="D2197" s="771">
        <v>3.2</v>
      </c>
      <c r="E2197" s="104">
        <v>1.03E-2</v>
      </c>
      <c r="F2197" s="104"/>
      <c r="H2197" s="677">
        <v>1756</v>
      </c>
      <c r="I2197" s="510">
        <f t="shared" si="1018"/>
        <v>2036</v>
      </c>
      <c r="J2197" s="53" t="str" cm="1">
        <f t="array" aca="1" ref="J2197" ca="1">INDIRECT("B" &amp; I2197)</f>
        <v>NIVEL 974 M4 7S AM 1756 26-05-2026</v>
      </c>
      <c r="K2197" s="511">
        <f t="shared" ca="1" si="1019"/>
        <v>3.2</v>
      </c>
      <c r="L2197" s="508">
        <f t="shared" ca="1" si="1020"/>
        <v>1.521E-2</v>
      </c>
      <c r="M2197" s="508">
        <f t="shared" ca="1" si="1021"/>
        <v>0</v>
      </c>
      <c r="N2197" s="512">
        <f t="shared" ca="1" si="1022"/>
        <v>0</v>
      </c>
      <c r="O2197" s="512">
        <f t="shared" ca="1" si="1023"/>
        <v>1.3689E-2</v>
      </c>
      <c r="P2197" s="513">
        <f t="shared" ca="1" si="1024"/>
        <v>0</v>
      </c>
      <c r="Q2197" s="514" t="str">
        <f t="shared" ca="1" si="1016"/>
        <v>Dump</v>
      </c>
      <c r="R2197" s="515">
        <f t="shared" ca="1" si="1017"/>
        <v>0.71111111111111114</v>
      </c>
    </row>
    <row r="2198" spans="2:38">
      <c r="B2198" s="772" t="s">
        <v>2250</v>
      </c>
      <c r="C2198" s="376">
        <v>1</v>
      </c>
      <c r="D2198" s="771">
        <v>3.2</v>
      </c>
      <c r="E2198" s="104">
        <v>1.18E-2</v>
      </c>
      <c r="F2198" s="104"/>
      <c r="H2198" s="677">
        <v>1757</v>
      </c>
      <c r="I2198" s="510">
        <f t="shared" si="1018"/>
        <v>2037</v>
      </c>
      <c r="J2198" s="53" t="str" cm="1">
        <f t="array" aca="1" ref="J2198" ca="1">INDIRECT("B" &amp; I2198)</f>
        <v>NIVEL 974 M4 7S AM 1757 26-05-2026</v>
      </c>
      <c r="K2198" s="511">
        <f t="shared" ca="1" si="1019"/>
        <v>3.2</v>
      </c>
      <c r="L2198" s="508">
        <f t="shared" ca="1" si="1020"/>
        <v>1.2959999999999999E-2</v>
      </c>
      <c r="M2198" s="508">
        <f t="shared" ca="1" si="1021"/>
        <v>0</v>
      </c>
      <c r="N2198" s="512">
        <f t="shared" ca="1" si="1022"/>
        <v>0</v>
      </c>
      <c r="O2198" s="512">
        <f t="shared" ca="1" si="1023"/>
        <v>1.1663999999999999E-2</v>
      </c>
      <c r="P2198" s="513">
        <f t="shared" ca="1" si="1024"/>
        <v>0</v>
      </c>
      <c r="Q2198" s="514" t="str">
        <f t="shared" ca="1" si="1016"/>
        <v>Dump</v>
      </c>
      <c r="R2198" s="515">
        <f t="shared" ca="1" si="1017"/>
        <v>0.71111111111111114</v>
      </c>
    </row>
    <row r="2199" spans="2:38">
      <c r="B2199" s="772" t="s">
        <v>2251</v>
      </c>
      <c r="C2199" s="376">
        <v>1</v>
      </c>
      <c r="D2199" s="771">
        <v>3.2</v>
      </c>
      <c r="E2199" s="104">
        <v>1.0500000000000001E-2</v>
      </c>
      <c r="F2199" s="104"/>
      <c r="H2199" s="677">
        <v>1758</v>
      </c>
      <c r="I2199" s="510">
        <f t="shared" si="1018"/>
        <v>2038</v>
      </c>
      <c r="J2199" s="53" t="str" cm="1">
        <f t="array" aca="1" ref="J2199" ca="1">INDIRECT("B" &amp; I2199)</f>
        <v>NIVEL 974 M4 7S AM 1758 26-05-2026</v>
      </c>
      <c r="K2199" s="511">
        <f t="shared" ca="1" si="1019"/>
        <v>3.2</v>
      </c>
      <c r="L2199" s="508">
        <f t="shared" ca="1" si="1020"/>
        <v>1.6380000000000002E-2</v>
      </c>
      <c r="M2199" s="508">
        <f t="shared" ca="1" si="1021"/>
        <v>0</v>
      </c>
      <c r="N2199" s="512">
        <f t="shared" ca="1" si="1022"/>
        <v>0</v>
      </c>
      <c r="O2199" s="512">
        <f t="shared" ca="1" si="1023"/>
        <v>1.4742000000000002E-2</v>
      </c>
      <c r="P2199" s="513">
        <f t="shared" ca="1" si="1024"/>
        <v>0</v>
      </c>
      <c r="Q2199" s="514" t="str">
        <f t="shared" ca="1" si="1016"/>
        <v>Dump</v>
      </c>
      <c r="R2199" s="515">
        <f t="shared" ca="1" si="1017"/>
        <v>0.71111111111111114</v>
      </c>
    </row>
    <row r="2200" spans="2:38">
      <c r="B2200" s="772" t="s">
        <v>2252</v>
      </c>
      <c r="C2200" s="376">
        <v>1</v>
      </c>
      <c r="D2200" s="771">
        <v>3.2</v>
      </c>
      <c r="E2200" s="104">
        <v>9.7999999999999997E-3</v>
      </c>
      <c r="F2200" s="104"/>
      <c r="H2200" s="677">
        <v>1759</v>
      </c>
      <c r="I2200" s="510">
        <f t="shared" si="1018"/>
        <v>2039</v>
      </c>
      <c r="J2200" s="53" t="str" cm="1">
        <f t="array" aca="1" ref="J2200" ca="1">INDIRECT("B" &amp; I2200)</f>
        <v>NIVEL 974 M4 7S AM 1759 26-05-2026</v>
      </c>
      <c r="K2200" s="511">
        <f t="shared" ca="1" si="1019"/>
        <v>3.2</v>
      </c>
      <c r="L2200" s="508">
        <f t="shared" ca="1" si="1020"/>
        <v>1.4669999999999999E-2</v>
      </c>
      <c r="M2200" s="508">
        <f t="shared" ca="1" si="1021"/>
        <v>0</v>
      </c>
      <c r="N2200" s="512">
        <f t="shared" ca="1" si="1022"/>
        <v>0</v>
      </c>
      <c r="O2200" s="512">
        <f t="shared" ca="1" si="1023"/>
        <v>1.3202999999999999E-2</v>
      </c>
      <c r="P2200" s="513">
        <f t="shared" ca="1" si="1024"/>
        <v>0</v>
      </c>
      <c r="Q2200" s="514" t="str">
        <f t="shared" ca="1" si="1016"/>
        <v>Dump</v>
      </c>
      <c r="R2200" s="515">
        <f t="shared" ca="1" si="1017"/>
        <v>0.71111111111111114</v>
      </c>
    </row>
    <row r="2201" spans="2:38">
      <c r="B2201" s="772" t="s">
        <v>2253</v>
      </c>
      <c r="C2201" s="376">
        <v>1</v>
      </c>
      <c r="D2201" s="771">
        <v>3.2</v>
      </c>
      <c r="E2201" s="104">
        <v>1.55E-2</v>
      </c>
      <c r="F2201" s="104"/>
      <c r="H2201" s="677">
        <v>1760</v>
      </c>
      <c r="I2201" s="510">
        <f t="shared" si="1018"/>
        <v>2040</v>
      </c>
      <c r="J2201" s="53" t="str" cm="1">
        <f t="array" aca="1" ref="J2201" ca="1">INDIRECT("B" &amp; I2201)</f>
        <v>NIVEL 974 M4 7S AM 1760 26-05-2026</v>
      </c>
      <c r="K2201" s="511">
        <f t="shared" ca="1" si="1019"/>
        <v>3.2</v>
      </c>
      <c r="L2201" s="508">
        <f t="shared" ca="1" si="1020"/>
        <v>1.2330000000000001E-2</v>
      </c>
      <c r="M2201" s="508">
        <f t="shared" ca="1" si="1021"/>
        <v>0</v>
      </c>
      <c r="N2201" s="512">
        <f t="shared" ca="1" si="1022"/>
        <v>0</v>
      </c>
      <c r="O2201" s="512">
        <f t="shared" ca="1" si="1023"/>
        <v>1.1097000000000001E-2</v>
      </c>
      <c r="P2201" s="513">
        <f t="shared" ca="1" si="1024"/>
        <v>0</v>
      </c>
      <c r="Q2201" s="514" t="str">
        <f t="shared" ca="1" si="1016"/>
        <v>Dump</v>
      </c>
      <c r="R2201" s="515">
        <f t="shared" ca="1" si="1017"/>
        <v>0.71111111111111114</v>
      </c>
    </row>
    <row r="2202" spans="2:38">
      <c r="B2202" s="772" t="s">
        <v>2254</v>
      </c>
      <c r="C2202" s="376">
        <v>1</v>
      </c>
      <c r="D2202" s="771">
        <v>3.2</v>
      </c>
      <c r="E2202" s="104">
        <v>1.34E-2</v>
      </c>
      <c r="F2202" s="104"/>
      <c r="H2202" s="386"/>
      <c r="I2202"/>
      <c r="J2202"/>
      <c r="K2202" s="519">
        <f ca="1">SUM(K2188:K2201)</f>
        <v>44.800000000000004</v>
      </c>
      <c r="L2202" s="516">
        <f ca="1">+SUMPRODUCT(L2188:L2201,K2188:K2201)/K2202</f>
        <v>1.5685714285714285E-2</v>
      </c>
      <c r="M2202" s="516">
        <f ca="1">+SUMPRODUCT(M2188:M2201,K2188:K2201)/K2202</f>
        <v>0</v>
      </c>
      <c r="N2202" s="69">
        <f ca="1">+SUMPRODUCT(N2188:N2201,K2188:K2201)/K2202</f>
        <v>0</v>
      </c>
      <c r="O2202" s="552">
        <f ca="1">+SUMPRODUCT(O2188:O2201,K2188:K2201)/K2202</f>
        <v>1.4117142857142859E-2</v>
      </c>
      <c r="P2202" s="69">
        <f ca="1">+SUMPRODUCT(P2188:P2201,K2188:K2201)/K2202</f>
        <v>0</v>
      </c>
      <c r="Q2202"/>
      <c r="R2202"/>
    </row>
    <row r="2203" spans="2:38">
      <c r="B2203" s="772" t="s">
        <v>2255</v>
      </c>
      <c r="C2203" s="376">
        <v>1</v>
      </c>
      <c r="D2203" s="771">
        <v>3.2</v>
      </c>
      <c r="E2203" s="104">
        <v>1.26E-2</v>
      </c>
      <c r="F2203" s="104"/>
      <c r="H2203" s="675"/>
      <c r="I2203"/>
      <c r="J2203"/>
      <c r="K2203" s="551" t="s">
        <v>59</v>
      </c>
      <c r="L2203" s="550">
        <f ca="1">+L2202/0.9</f>
        <v>1.7428571428571429E-2</v>
      </c>
      <c r="M2203" s="518">
        <f ca="1">+M2202/0.9</f>
        <v>0</v>
      </c>
      <c r="N2203"/>
      <c r="O2203"/>
      <c r="P2203"/>
      <c r="Q2203"/>
      <c r="R2203"/>
    </row>
    <row r="2204" spans="2:38" ht="15" thickBot="1">
      <c r="B2204" s="772" t="s">
        <v>2256</v>
      </c>
      <c r="C2204" s="376">
        <v>1</v>
      </c>
      <c r="D2204" s="771">
        <v>3.2</v>
      </c>
      <c r="E2204" s="104">
        <v>1.1299999999999999E-2</v>
      </c>
      <c r="F2204" s="104"/>
    </row>
    <row r="2205" spans="2:38" ht="28.8">
      <c r="B2205" s="772" t="s">
        <v>2257</v>
      </c>
      <c r="C2205" s="376">
        <v>1</v>
      </c>
      <c r="D2205" s="771">
        <v>3.2</v>
      </c>
      <c r="E2205" s="104">
        <v>1.5100000000000001E-2</v>
      </c>
      <c r="F2205" s="104"/>
      <c r="H2205" s="385"/>
      <c r="I2205" s="547" t="s">
        <v>657</v>
      </c>
      <c r="J2205" s="77" t="s">
        <v>63</v>
      </c>
      <c r="K2205" s="507" t="s">
        <v>44</v>
      </c>
      <c r="L2205" s="549" t="s">
        <v>297</v>
      </c>
      <c r="M2205" s="508" t="s">
        <v>292</v>
      </c>
      <c r="N2205" s="545" t="s">
        <v>46</v>
      </c>
      <c r="O2205" s="549" t="s">
        <v>293</v>
      </c>
      <c r="P2205" s="508" t="s">
        <v>294</v>
      </c>
      <c r="Q2205"/>
      <c r="R2205"/>
      <c r="AJ2205" s="95" t="str">
        <f>+I2205</f>
        <v>EN077</v>
      </c>
      <c r="AK2205" s="96" t="s">
        <v>62</v>
      </c>
    </row>
    <row r="2206" spans="2:38" ht="15" thickBot="1">
      <c r="B2206" s="772" t="s">
        <v>2258</v>
      </c>
      <c r="C2206" s="376">
        <v>1</v>
      </c>
      <c r="D2206" s="771">
        <v>3.2</v>
      </c>
      <c r="E2206" s="104">
        <v>1.2999999999999999E-2</v>
      </c>
      <c r="F2206" s="104"/>
      <c r="H2206" s="677">
        <v>1761</v>
      </c>
      <c r="I2206" s="510">
        <f>IF(H2206="",
   IFERROR(MATCH("**", B:B, 0), ""),
   IFERROR(MATCH("* "&amp;H2206&amp;" *", B:B, 0), "")
)</f>
        <v>2041</v>
      </c>
      <c r="J2206" s="53" t="str" cm="1">
        <f t="array" aca="1" ref="J2206" ca="1">INDIRECT("B" &amp; I2206)</f>
        <v>NIVEL 974 M4 7S AM 1761 26-05-2026</v>
      </c>
      <c r="K2206" s="511">
        <f ca="1">INDEX(D:D, MATCH(J2206, $B:$B, 0))</f>
        <v>3.2</v>
      </c>
      <c r="L2206" s="508">
        <f ca="1">INDEX(E:E, MATCH($J2206, $B:$B, 0))*0.9</f>
        <v>1.6380000000000002E-2</v>
      </c>
      <c r="M2206" s="508">
        <f ca="1">INDEX(F:F, MATCH($J2206, $B:$B, 0))*0.9</f>
        <v>0</v>
      </c>
      <c r="N2206" s="512">
        <f ca="1">INDEX(G:G, MATCH($J$578, $B:$B, 0))</f>
        <v>0</v>
      </c>
      <c r="O2206" s="512">
        <f ca="1">+IF(L2206=0,N2206*0.9,L2206*0.9)</f>
        <v>1.4742000000000002E-2</v>
      </c>
      <c r="P2206" s="513">
        <f ca="1">+M2206*0.9</f>
        <v>0</v>
      </c>
      <c r="Q2206" s="514" t="str">
        <f t="shared" ref="Q2206:Q2220" ca="1" si="1025">+IF(L2206=0,"-","Dump")</f>
        <v>Dump</v>
      </c>
      <c r="R2206" s="515">
        <f t="shared" ref="R2206:R2221" ca="1" si="1026">+K2206/4.5</f>
        <v>0.71111111111111114</v>
      </c>
      <c r="AJ2206" s="520">
        <f ca="1">+K2222-SUMIF(AE:AE, AJ2205, AA:AA)</f>
        <v>-5.9399999999999977</v>
      </c>
      <c r="AK2206" s="521">
        <f ca="1">O2222</f>
        <v>1.2515759599332221E-2</v>
      </c>
      <c r="AL2206" s="102">
        <f ca="1">COUNTIF(AE:AE, AJ2205)</f>
        <v>2</v>
      </c>
    </row>
    <row r="2207" spans="2:38" ht="15" thickBot="1">
      <c r="B2207" s="772" t="s">
        <v>2259</v>
      </c>
      <c r="C2207" s="376">
        <v>1</v>
      </c>
      <c r="D2207" s="771">
        <v>3.2</v>
      </c>
      <c r="E2207" s="104">
        <v>1.11E-2</v>
      </c>
      <c r="F2207" s="104"/>
      <c r="H2207" s="677">
        <v>1762</v>
      </c>
      <c r="I2207" s="510">
        <f t="shared" ref="I2207:I2220" si="1027">IF(H2207="",
   IFERROR(MATCH("**", B:B, 0), ""),
   IFERROR(MATCH("* "&amp;H2207&amp;" *", B:B, 0), "")
)</f>
        <v>2042</v>
      </c>
      <c r="J2207" s="53" t="str" cm="1">
        <f t="array" aca="1" ref="J2207" ca="1">INDIRECT("B" &amp; I2207)</f>
        <v>NIVEL 974 M4 7S AM 1762 26-05-2026</v>
      </c>
      <c r="K2207" s="511">
        <f t="shared" ref="K2207:K2220" ca="1" si="1028">INDEX(D:D, MATCH(J2207, $B:$B, 0))</f>
        <v>3.2</v>
      </c>
      <c r="L2207" s="508">
        <f t="shared" ref="L2207:L2220" ca="1" si="1029">INDEX(E:E, MATCH($J2207, $B:$B, 0))*0.9</f>
        <v>1.6739999999999998E-2</v>
      </c>
      <c r="M2207" s="508">
        <f t="shared" ref="M2207:M2220" ca="1" si="1030">INDEX(F:F, MATCH($J2207, $B:$B, 0))*0.9</f>
        <v>0</v>
      </c>
      <c r="N2207" s="512">
        <f t="shared" ref="N2207:N2220" ca="1" si="1031">INDEX(G:G, MATCH($J$578, $B:$B, 0))</f>
        <v>0</v>
      </c>
      <c r="O2207" s="512">
        <f t="shared" ref="O2207:O2220" ca="1" si="1032">+IF(L2207=0,N2207*0.9,L2207*0.9)</f>
        <v>1.5065999999999998E-2</v>
      </c>
      <c r="P2207" s="513">
        <f t="shared" ref="P2207:P2221" ca="1" si="1033">+M2207*0.9</f>
        <v>0</v>
      </c>
      <c r="Q2207" s="514" t="str">
        <f t="shared" ca="1" si="1025"/>
        <v>Dump</v>
      </c>
      <c r="R2207" s="515">
        <f t="shared" ca="1" si="1026"/>
        <v>0.71111111111111114</v>
      </c>
      <c r="AJ2207" s="105" t="s">
        <v>83</v>
      </c>
      <c r="AK2207" s="101"/>
    </row>
    <row r="2208" spans="2:38">
      <c r="B2208" s="772" t="s">
        <v>2260</v>
      </c>
      <c r="C2208" s="376">
        <v>1</v>
      </c>
      <c r="D2208" s="771">
        <v>3.2</v>
      </c>
      <c r="E2208" s="104">
        <v>1.04E-2</v>
      </c>
      <c r="F2208" s="104"/>
      <c r="H2208" s="677">
        <v>1763</v>
      </c>
      <c r="I2208" s="510">
        <f t="shared" si="1027"/>
        <v>2043</v>
      </c>
      <c r="J2208" s="53" t="str" cm="1">
        <f t="array" aca="1" ref="J2208" ca="1">INDIRECT("B" &amp; I2208)</f>
        <v>NIVEL 974 M4 7S AM 1763 26-05-2026</v>
      </c>
      <c r="K2208" s="511">
        <f t="shared" ca="1" si="1028"/>
        <v>3.2</v>
      </c>
      <c r="L2208" s="508">
        <f t="shared" ca="1" si="1029"/>
        <v>1.746E-2</v>
      </c>
      <c r="M2208" s="508">
        <f t="shared" ca="1" si="1030"/>
        <v>0</v>
      </c>
      <c r="N2208" s="512">
        <f t="shared" ca="1" si="1031"/>
        <v>0</v>
      </c>
      <c r="O2208" s="512">
        <f t="shared" ca="1" si="1032"/>
        <v>1.5713999999999999E-2</v>
      </c>
      <c r="P2208" s="513">
        <f t="shared" ca="1" si="1033"/>
        <v>0</v>
      </c>
      <c r="Q2208" s="514" t="str">
        <f t="shared" ca="1" si="1025"/>
        <v>Dump</v>
      </c>
      <c r="R2208" s="515">
        <f t="shared" ca="1" si="1026"/>
        <v>0.71111111111111114</v>
      </c>
    </row>
    <row r="2209" spans="2:18">
      <c r="B2209" s="772" t="s">
        <v>2261</v>
      </c>
      <c r="C2209" s="376">
        <v>1</v>
      </c>
      <c r="D2209" s="771">
        <v>3.2</v>
      </c>
      <c r="E2209" s="104">
        <v>1.0500000000000001E-2</v>
      </c>
      <c r="F2209" s="104"/>
      <c r="H2209" s="677">
        <v>1764</v>
      </c>
      <c r="I2209" s="510">
        <f t="shared" si="1027"/>
        <v>2044</v>
      </c>
      <c r="J2209" s="53" t="str" cm="1">
        <f t="array" aca="1" ref="J2209" ca="1">INDIRECT("B" &amp; I2209)</f>
        <v>NIVEL 974 M4 7S AM 1764 26-05-2026</v>
      </c>
      <c r="K2209" s="511">
        <f t="shared" ca="1" si="1028"/>
        <v>3.2</v>
      </c>
      <c r="L2209" s="508">
        <f t="shared" ca="1" si="1029"/>
        <v>1.746E-2</v>
      </c>
      <c r="M2209" s="508">
        <f t="shared" ca="1" si="1030"/>
        <v>0</v>
      </c>
      <c r="N2209" s="512">
        <f t="shared" ca="1" si="1031"/>
        <v>0</v>
      </c>
      <c r="O2209" s="512">
        <f t="shared" ca="1" si="1032"/>
        <v>1.5713999999999999E-2</v>
      </c>
      <c r="P2209" s="513">
        <f t="shared" ca="1" si="1033"/>
        <v>0</v>
      </c>
      <c r="Q2209" s="514" t="str">
        <f t="shared" ca="1" si="1025"/>
        <v>Dump</v>
      </c>
      <c r="R2209" s="515">
        <f t="shared" ca="1" si="1026"/>
        <v>0.71111111111111114</v>
      </c>
    </row>
    <row r="2210" spans="2:18">
      <c r="B2210" s="772" t="s">
        <v>2262</v>
      </c>
      <c r="C2210" s="376">
        <v>1</v>
      </c>
      <c r="D2210" s="771">
        <v>3.2</v>
      </c>
      <c r="E2210" s="104">
        <v>1.4999999999999999E-2</v>
      </c>
      <c r="F2210" s="104"/>
      <c r="H2210" s="677">
        <v>1765</v>
      </c>
      <c r="I2210" s="510">
        <f t="shared" si="1027"/>
        <v>2045</v>
      </c>
      <c r="J2210" s="53" t="str" cm="1">
        <f t="array" aca="1" ref="J2210" ca="1">INDIRECT("B" &amp; I2210)</f>
        <v>NIVEL 974 M4 7S AM 1765 26-05-2026</v>
      </c>
      <c r="K2210" s="511">
        <f t="shared" ca="1" si="1028"/>
        <v>3.2</v>
      </c>
      <c r="L2210" s="508">
        <f t="shared" ca="1" si="1029"/>
        <v>1.35E-2</v>
      </c>
      <c r="M2210" s="508">
        <f t="shared" ca="1" si="1030"/>
        <v>0</v>
      </c>
      <c r="N2210" s="512">
        <f t="shared" ca="1" si="1031"/>
        <v>0</v>
      </c>
      <c r="O2210" s="512">
        <f t="shared" ca="1" si="1032"/>
        <v>1.2149999999999999E-2</v>
      </c>
      <c r="P2210" s="513">
        <f t="shared" ca="1" si="1033"/>
        <v>0</v>
      </c>
      <c r="Q2210" s="514" t="str">
        <f t="shared" ca="1" si="1025"/>
        <v>Dump</v>
      </c>
      <c r="R2210" s="515">
        <f t="shared" ca="1" si="1026"/>
        <v>0.71111111111111114</v>
      </c>
    </row>
    <row r="2211" spans="2:18">
      <c r="B2211" s="772" t="s">
        <v>2263</v>
      </c>
      <c r="C2211" s="376">
        <v>1</v>
      </c>
      <c r="D2211" s="771">
        <v>3.2</v>
      </c>
      <c r="E2211" s="104">
        <v>1.0200000000000001E-2</v>
      </c>
      <c r="F2211" s="104"/>
      <c r="H2211" s="677">
        <v>1766</v>
      </c>
      <c r="I2211" s="510">
        <f t="shared" si="1027"/>
        <v>2046</v>
      </c>
      <c r="J2211" s="53" t="str" cm="1">
        <f t="array" aca="1" ref="J2211" ca="1">INDIRECT("B" &amp; I2211)</f>
        <v>NIVEL 974 M4 6N AM 1766 26-05-2026</v>
      </c>
      <c r="K2211" s="511">
        <f t="shared" ca="1" si="1028"/>
        <v>3.2</v>
      </c>
      <c r="L2211" s="508">
        <f t="shared" ca="1" si="1029"/>
        <v>1.0800000000000001E-2</v>
      </c>
      <c r="M2211" s="508">
        <f t="shared" ca="1" si="1030"/>
        <v>0</v>
      </c>
      <c r="N2211" s="512">
        <f t="shared" ca="1" si="1031"/>
        <v>0</v>
      </c>
      <c r="O2211" s="512">
        <f t="shared" ca="1" si="1032"/>
        <v>9.7200000000000012E-3</v>
      </c>
      <c r="P2211" s="513">
        <f t="shared" ca="1" si="1033"/>
        <v>0</v>
      </c>
      <c r="Q2211" s="514" t="str">
        <f t="shared" ca="1" si="1025"/>
        <v>Dump</v>
      </c>
      <c r="R2211" s="515">
        <f t="shared" ca="1" si="1026"/>
        <v>0.71111111111111114</v>
      </c>
    </row>
    <row r="2212" spans="2:18">
      <c r="B2212" s="772" t="s">
        <v>2264</v>
      </c>
      <c r="C2212" s="376">
        <v>1</v>
      </c>
      <c r="D2212" s="771">
        <v>3.2</v>
      </c>
      <c r="E2212" s="104">
        <v>1.41E-2</v>
      </c>
      <c r="F2212" s="104"/>
      <c r="H2212" s="677">
        <v>1767</v>
      </c>
      <c r="I2212" s="510">
        <f t="shared" si="1027"/>
        <v>2047</v>
      </c>
      <c r="J2212" s="53" t="str" cm="1">
        <f t="array" aca="1" ref="J2212" ca="1">INDIRECT("B" &amp; I2212)</f>
        <v>NIVEL 974 M4 6N AM 1767 26-05-2026</v>
      </c>
      <c r="K2212" s="511">
        <f t="shared" ca="1" si="1028"/>
        <v>3.2</v>
      </c>
      <c r="L2212" s="508">
        <f t="shared" ca="1" si="1029"/>
        <v>1.5390000000000001E-2</v>
      </c>
      <c r="M2212" s="508">
        <f t="shared" ca="1" si="1030"/>
        <v>0</v>
      </c>
      <c r="N2212" s="512">
        <f t="shared" ca="1" si="1031"/>
        <v>0</v>
      </c>
      <c r="O2212" s="512">
        <f t="shared" ca="1" si="1032"/>
        <v>1.3851E-2</v>
      </c>
      <c r="P2212" s="513">
        <f t="shared" ca="1" si="1033"/>
        <v>0</v>
      </c>
      <c r="Q2212" s="514" t="str">
        <f t="shared" ca="1" si="1025"/>
        <v>Dump</v>
      </c>
      <c r="R2212" s="515">
        <f t="shared" ca="1" si="1026"/>
        <v>0.71111111111111114</v>
      </c>
    </row>
    <row r="2213" spans="2:18">
      <c r="B2213" s="772" t="s">
        <v>2265</v>
      </c>
      <c r="C2213" s="376">
        <v>1</v>
      </c>
      <c r="D2213" s="771">
        <v>3.2</v>
      </c>
      <c r="E2213" s="104">
        <v>1.6199999999999999E-2</v>
      </c>
      <c r="F2213" s="104"/>
      <c r="H2213" s="677">
        <v>1768</v>
      </c>
      <c r="I2213" s="510">
        <f t="shared" si="1027"/>
        <v>2048</v>
      </c>
      <c r="J2213" s="53" t="str" cm="1">
        <f t="array" aca="1" ref="J2213" ca="1">INDIRECT("B" &amp; I2213)</f>
        <v>NIVEL 974 M4 6N AM 1768 26-05-2026</v>
      </c>
      <c r="K2213" s="511">
        <f t="shared" ca="1" si="1028"/>
        <v>3.2</v>
      </c>
      <c r="L2213" s="508">
        <f t="shared" ca="1" si="1029"/>
        <v>1.5390000000000001E-2</v>
      </c>
      <c r="M2213" s="508">
        <f t="shared" ca="1" si="1030"/>
        <v>0</v>
      </c>
      <c r="N2213" s="512">
        <f t="shared" ca="1" si="1031"/>
        <v>0</v>
      </c>
      <c r="O2213" s="512">
        <f t="shared" ca="1" si="1032"/>
        <v>1.3851E-2</v>
      </c>
      <c r="P2213" s="513">
        <f t="shared" ca="1" si="1033"/>
        <v>0</v>
      </c>
      <c r="Q2213" s="514" t="str">
        <f t="shared" ca="1" si="1025"/>
        <v>Dump</v>
      </c>
      <c r="R2213" s="515">
        <f t="shared" ca="1" si="1026"/>
        <v>0.71111111111111114</v>
      </c>
    </row>
    <row r="2214" spans="2:18">
      <c r="B2214" s="772" t="s">
        <v>2266</v>
      </c>
      <c r="C2214" s="376">
        <v>1</v>
      </c>
      <c r="D2214" s="771">
        <v>3.2</v>
      </c>
      <c r="E2214" s="104">
        <v>1.6500000000000001E-2</v>
      </c>
      <c r="F2214" s="104"/>
      <c r="H2214" s="677">
        <v>1769</v>
      </c>
      <c r="I2214" s="510">
        <f t="shared" si="1027"/>
        <v>2049</v>
      </c>
      <c r="J2214" s="53" t="str" cm="1">
        <f t="array" aca="1" ref="J2214" ca="1">INDIRECT("B" &amp; I2214)</f>
        <v>NIVEL 974 M4 6N AM 1769 26-05-2026</v>
      </c>
      <c r="K2214" s="511">
        <f t="shared" ca="1" si="1028"/>
        <v>3.2</v>
      </c>
      <c r="L2214" s="508">
        <f t="shared" ca="1" si="1029"/>
        <v>6.3900000000000007E-3</v>
      </c>
      <c r="M2214" s="508">
        <f t="shared" ca="1" si="1030"/>
        <v>0</v>
      </c>
      <c r="N2214" s="512">
        <f t="shared" ca="1" si="1031"/>
        <v>0</v>
      </c>
      <c r="O2214" s="512">
        <f t="shared" ca="1" si="1032"/>
        <v>5.7510000000000009E-3</v>
      </c>
      <c r="P2214" s="513">
        <f t="shared" ca="1" si="1033"/>
        <v>0</v>
      </c>
      <c r="Q2214" s="514" t="str">
        <f t="shared" ca="1" si="1025"/>
        <v>Dump</v>
      </c>
      <c r="R2214" s="515">
        <f t="shared" ca="1" si="1026"/>
        <v>0.71111111111111114</v>
      </c>
    </row>
    <row r="2215" spans="2:18">
      <c r="B2215" s="772" t="s">
        <v>2267</v>
      </c>
      <c r="C2215" s="376">
        <v>1</v>
      </c>
      <c r="D2215" s="771">
        <v>3.2</v>
      </c>
      <c r="E2215" s="104">
        <v>9.1000000000000004E-3</v>
      </c>
      <c r="F2215" s="104"/>
      <c r="H2215" s="677">
        <v>1770</v>
      </c>
      <c r="I2215" s="510">
        <f t="shared" si="1027"/>
        <v>2050</v>
      </c>
      <c r="J2215" s="53" t="str" cm="1">
        <f t="array" aca="1" ref="J2215" ca="1">INDIRECT("B" &amp; I2215)</f>
        <v>NIVEL 974 M4 7S L32 AM 1770 26-05-2026</v>
      </c>
      <c r="K2215" s="511">
        <f t="shared" ca="1" si="1028"/>
        <v>3.2</v>
      </c>
      <c r="L2215" s="508">
        <f t="shared" ca="1" si="1029"/>
        <v>1.503E-2</v>
      </c>
      <c r="M2215" s="508">
        <f t="shared" ca="1" si="1030"/>
        <v>0</v>
      </c>
      <c r="N2215" s="512">
        <f t="shared" ca="1" si="1031"/>
        <v>0</v>
      </c>
      <c r="O2215" s="512">
        <f t="shared" ca="1" si="1032"/>
        <v>1.3527000000000001E-2</v>
      </c>
      <c r="P2215" s="513">
        <f t="shared" ca="1" si="1033"/>
        <v>0</v>
      </c>
      <c r="Q2215" s="514" t="str">
        <f t="shared" ca="1" si="1025"/>
        <v>Dump</v>
      </c>
      <c r="R2215" s="515">
        <f t="shared" ca="1" si="1026"/>
        <v>0.71111111111111114</v>
      </c>
    </row>
    <row r="2216" spans="2:18">
      <c r="H2216" s="677">
        <v>1771</v>
      </c>
      <c r="I2216" s="510">
        <f t="shared" si="1027"/>
        <v>2051</v>
      </c>
      <c r="J2216" s="53" t="str" cm="1">
        <f t="array" aca="1" ref="J2216" ca="1">INDIRECT("B" &amp; I2216)</f>
        <v>NIVEL 974 M4 7S L32 AM 1771 26-05-2026</v>
      </c>
      <c r="K2216" s="511">
        <f t="shared" ca="1" si="1028"/>
        <v>3.2</v>
      </c>
      <c r="L2216" s="508">
        <f t="shared" ca="1" si="1029"/>
        <v>1.179E-2</v>
      </c>
      <c r="M2216" s="508">
        <f t="shared" ca="1" si="1030"/>
        <v>0</v>
      </c>
      <c r="N2216" s="512">
        <f t="shared" ca="1" si="1031"/>
        <v>0</v>
      </c>
      <c r="O2216" s="512">
        <f t="shared" ca="1" si="1032"/>
        <v>1.0611000000000001E-2</v>
      </c>
      <c r="P2216" s="513">
        <f t="shared" ca="1" si="1033"/>
        <v>0</v>
      </c>
      <c r="Q2216" s="514" t="str">
        <f t="shared" ca="1" si="1025"/>
        <v>Dump</v>
      </c>
      <c r="R2216" s="515">
        <f t="shared" ca="1" si="1026"/>
        <v>0.71111111111111114</v>
      </c>
    </row>
    <row r="2217" spans="2:18">
      <c r="H2217" s="677">
        <v>1772</v>
      </c>
      <c r="I2217" s="510">
        <f t="shared" si="1027"/>
        <v>2052</v>
      </c>
      <c r="J2217" s="53" t="str" cm="1">
        <f t="array" aca="1" ref="J2217" ca="1">INDIRECT("B" &amp; I2217)</f>
        <v>NIVEL 974 M4 7S L32 AM 1772 25-05-2026</v>
      </c>
      <c r="K2217" s="511">
        <f t="shared" ca="1" si="1028"/>
        <v>3.2</v>
      </c>
      <c r="L2217" s="508">
        <f t="shared" ca="1" si="1029"/>
        <v>8.1900000000000011E-3</v>
      </c>
      <c r="M2217" s="508">
        <f t="shared" ca="1" si="1030"/>
        <v>0</v>
      </c>
      <c r="N2217" s="512">
        <f t="shared" ca="1" si="1031"/>
        <v>0</v>
      </c>
      <c r="O2217" s="512">
        <f t="shared" ca="1" si="1032"/>
        <v>7.3710000000000008E-3</v>
      </c>
      <c r="P2217" s="513">
        <f t="shared" ca="1" si="1033"/>
        <v>0</v>
      </c>
      <c r="Q2217" s="514" t="str">
        <f t="shared" ca="1" si="1025"/>
        <v>Dump</v>
      </c>
      <c r="R2217" s="515">
        <f t="shared" ca="1" si="1026"/>
        <v>0.71111111111111114</v>
      </c>
    </row>
    <row r="2218" spans="2:18">
      <c r="H2218" s="677">
        <v>1773</v>
      </c>
      <c r="I2218" s="510">
        <f t="shared" si="1027"/>
        <v>2053</v>
      </c>
      <c r="J2218" s="53" t="str" cm="1">
        <f t="array" aca="1" ref="J2218" ca="1">INDIRECT("B" &amp; I2218)</f>
        <v>NIVEL 974 M4 7S L32 AM 1773 25-05-2026</v>
      </c>
      <c r="K2218" s="511">
        <f t="shared" ca="1" si="1028"/>
        <v>3.2</v>
      </c>
      <c r="L2218" s="508">
        <f t="shared" ca="1" si="1029"/>
        <v>1.0619999999999999E-2</v>
      </c>
      <c r="M2218" s="508">
        <f t="shared" ca="1" si="1030"/>
        <v>0</v>
      </c>
      <c r="N2218" s="512">
        <f t="shared" ca="1" si="1031"/>
        <v>0</v>
      </c>
      <c r="O2218" s="512">
        <f t="shared" ca="1" si="1032"/>
        <v>9.5579999999999988E-3</v>
      </c>
      <c r="P2218" s="513">
        <f t="shared" ca="1" si="1033"/>
        <v>0</v>
      </c>
      <c r="Q2218" s="514" t="str">
        <f t="shared" ca="1" si="1025"/>
        <v>Dump</v>
      </c>
      <c r="R2218" s="515">
        <f t="shared" ca="1" si="1026"/>
        <v>0.71111111111111114</v>
      </c>
    </row>
    <row r="2219" spans="2:18">
      <c r="H2219" s="677">
        <v>1774</v>
      </c>
      <c r="I2219" s="510">
        <f t="shared" si="1027"/>
        <v>2054</v>
      </c>
      <c r="J2219" s="53" t="str" cm="1">
        <f t="array" aca="1" ref="J2219" ca="1">INDIRECT("B" &amp; I2219)</f>
        <v>NIVEL 974 M4 7S L32 AM 1774 25-05-2026</v>
      </c>
      <c r="K2219" s="511">
        <f t="shared" ca="1" si="1028"/>
        <v>3.2</v>
      </c>
      <c r="L2219" s="508">
        <f t="shared" ca="1" si="1029"/>
        <v>1.485E-2</v>
      </c>
      <c r="M2219" s="508">
        <f t="shared" ca="1" si="1030"/>
        <v>0</v>
      </c>
      <c r="N2219" s="512">
        <f t="shared" ca="1" si="1031"/>
        <v>0</v>
      </c>
      <c r="O2219" s="512">
        <f t="shared" ca="1" si="1032"/>
        <v>1.3365E-2</v>
      </c>
      <c r="P2219" s="513">
        <f t="shared" ca="1" si="1033"/>
        <v>0</v>
      </c>
      <c r="Q2219" s="514" t="str">
        <f t="shared" ca="1" si="1025"/>
        <v>Dump</v>
      </c>
      <c r="R2219" s="515">
        <f t="shared" ca="1" si="1026"/>
        <v>0.71111111111111114</v>
      </c>
    </row>
    <row r="2220" spans="2:18">
      <c r="H2220" s="677">
        <v>1775</v>
      </c>
      <c r="I2220" s="510">
        <f t="shared" si="1027"/>
        <v>2055</v>
      </c>
      <c r="J2220" s="53" t="str" cm="1">
        <f t="array" aca="1" ref="J2220" ca="1">INDIRECT("B" &amp; I2220)</f>
        <v>NIVEL 974 M4 7S L32 AM 1775 25-05-2026</v>
      </c>
      <c r="K2220" s="511">
        <f t="shared" ca="1" si="1028"/>
        <v>3.2</v>
      </c>
      <c r="L2220" s="508">
        <f t="shared" ca="1" si="1029"/>
        <v>1.2060000000000001E-2</v>
      </c>
      <c r="M2220" s="508">
        <f t="shared" ca="1" si="1030"/>
        <v>0</v>
      </c>
      <c r="N2220" s="512">
        <f t="shared" ca="1" si="1031"/>
        <v>0</v>
      </c>
      <c r="O2220" s="512">
        <f t="shared" ca="1" si="1032"/>
        <v>1.0854000000000001E-2</v>
      </c>
      <c r="P2220" s="513">
        <f t="shared" ca="1" si="1033"/>
        <v>0</v>
      </c>
      <c r="Q2220" s="514" t="str">
        <f t="shared" ca="1" si="1025"/>
        <v>Dump</v>
      </c>
      <c r="R2220" s="515">
        <f t="shared" ca="1" si="1026"/>
        <v>0.71111111111111114</v>
      </c>
    </row>
    <row r="2221" spans="2:18">
      <c r="H2221" s="560"/>
      <c r="I2221" s="559">
        <v>7</v>
      </c>
      <c r="J2221" s="77" t="s">
        <v>656</v>
      </c>
      <c r="K2221" s="561">
        <f>+I2221*1.7</f>
        <v>11.9</v>
      </c>
      <c r="L2221" s="562">
        <f ca="1">+L2202</f>
        <v>1.5685714285714285E-2</v>
      </c>
      <c r="M2221" s="562" t="e">
        <f>INDEX(F:F, MATCH($J2221, $B:$B, 0))*0.9</f>
        <v>#N/A</v>
      </c>
      <c r="N2221" s="563" cm="1">
        <f t="array" aca="1" ref="N2221" ca="1">IFERROR(
INDEX(N:N,
MATCH(""&amp;TRIM(J2221)&amp;"",I:I,0) +
MATCH(TRUE,OFFSET(O1301,MATCH(""&amp;TRIM(J2221)&amp;"",I:I,0)-1,0,50,1)="",0)
-2
),
"")</f>
        <v>0</v>
      </c>
      <c r="O2221" s="566">
        <v>1.41E-2</v>
      </c>
      <c r="P2221" s="513" t="e">
        <f t="shared" si="1033"/>
        <v>#N/A</v>
      </c>
      <c r="Q2221" s="564" t="s">
        <v>338</v>
      </c>
      <c r="R2221" s="565">
        <f t="shared" si="1026"/>
        <v>2.6444444444444444</v>
      </c>
    </row>
    <row r="2222" spans="2:18">
      <c r="H2222" s="386"/>
      <c r="I2222"/>
      <c r="J2222"/>
      <c r="K2222" s="519">
        <f ca="1">SUM(K2206:K2221)</f>
        <v>59.900000000000006</v>
      </c>
      <c r="L2222" s="516">
        <f ca="1">+SUMPRODUCT(L2206:L2221,K2206:K2221)/K2222</f>
        <v>1.3910183639398999E-2</v>
      </c>
      <c r="M2222" s="516" t="e">
        <f ca="1">+SUMPRODUCT(M2206:M2221,K2206:K2221)/K2222</f>
        <v>#N/A</v>
      </c>
      <c r="N2222" s="69">
        <f ca="1">+SUMPRODUCT(N2206:N2221,K2206:K2221)/K2222</f>
        <v>0</v>
      </c>
      <c r="O2222" s="552">
        <f ca="1">+SUMPRODUCT(O2206:O2221,K2206:K2221)/K2222</f>
        <v>1.2515759599332221E-2</v>
      </c>
      <c r="P2222" s="69" t="e">
        <f ca="1">+SUMPRODUCT(P2206:P2221,K2206:K2221)/K2222</f>
        <v>#N/A</v>
      </c>
      <c r="Q2222"/>
      <c r="R2222"/>
    </row>
    <row r="2223" spans="2:18">
      <c r="H2223" s="675"/>
      <c r="I2223"/>
      <c r="J2223"/>
      <c r="K2223" s="551" t="s">
        <v>59</v>
      </c>
      <c r="L2223" s="550">
        <f ca="1">+L2222/0.9</f>
        <v>1.545575959933222E-2</v>
      </c>
      <c r="M2223" s="518" t="e">
        <f ca="1">+M2222/0.9</f>
        <v>#N/A</v>
      </c>
      <c r="N2223"/>
      <c r="O2223"/>
      <c r="P2223"/>
      <c r="Q2223"/>
      <c r="R2223"/>
    </row>
    <row r="2224" spans="2:18" ht="15" thickBot="1">
      <c r="I2224" s="674"/>
      <c r="R2224" s="674"/>
    </row>
    <row r="2225" spans="8:38" ht="28.8">
      <c r="H2225" s="385"/>
      <c r="I2225" s="547" t="s">
        <v>658</v>
      </c>
      <c r="J2225" s="77" t="s">
        <v>63</v>
      </c>
      <c r="K2225" s="507" t="s">
        <v>44</v>
      </c>
      <c r="L2225" s="549" t="s">
        <v>297</v>
      </c>
      <c r="M2225" s="508" t="s">
        <v>292</v>
      </c>
      <c r="N2225" s="545" t="s">
        <v>46</v>
      </c>
      <c r="O2225" s="549" t="s">
        <v>293</v>
      </c>
      <c r="P2225" s="508" t="s">
        <v>294</v>
      </c>
      <c r="Q2225"/>
      <c r="R2225"/>
      <c r="AJ2225" s="95" t="str">
        <f>+I2225</f>
        <v>EN078</v>
      </c>
      <c r="AK2225" s="96" t="s">
        <v>62</v>
      </c>
    </row>
    <row r="2226" spans="8:38" ht="15" thickBot="1">
      <c r="H2226" s="677">
        <v>1776</v>
      </c>
      <c r="I2226" s="510">
        <f>IF(H2226="",
   IFERROR(MATCH("**", B:B, 0), ""),
   IFERROR(MATCH("* "&amp;H2226&amp;" *", B:B, 0), "")
)</f>
        <v>2056</v>
      </c>
      <c r="J2226" s="53" t="str" cm="1">
        <f t="array" aca="1" ref="J2226" ca="1">INDIRECT("B" &amp; I2226)</f>
        <v>NIVEL 974 M4 6N AM 1776 21-05-2026</v>
      </c>
      <c r="K2226" s="511">
        <f ca="1">INDEX(D:D, MATCH(J2226, $B:$B, 0))</f>
        <v>3.2</v>
      </c>
      <c r="L2226" s="508">
        <f ca="1">INDEX(E:E, MATCH($J2226, $B:$B, 0))*0.9</f>
        <v>1.0530000000000001E-2</v>
      </c>
      <c r="M2226" s="508">
        <f ca="1">INDEX(F:F, MATCH($J2226, $B:$B, 0))*0.9</f>
        <v>0</v>
      </c>
      <c r="N2226" s="512">
        <f ca="1">INDEX(G:G, MATCH($J$578, $B:$B, 0))</f>
        <v>0</v>
      </c>
      <c r="O2226" s="512">
        <f ca="1">+IF(L2226=0,N2226*0.9,L2226*0.9)</f>
        <v>9.477000000000001E-3</v>
      </c>
      <c r="P2226" s="513">
        <f ca="1">+M2226*0.9</f>
        <v>0</v>
      </c>
      <c r="Q2226" s="514" t="str">
        <f t="shared" ref="Q2226:Q2235" ca="1" si="1034">+IF(L2226=0,"-","Dump")</f>
        <v>Dump</v>
      </c>
      <c r="R2226" s="515">
        <f t="shared" ref="R2226:R2235" ca="1" si="1035">+K2226/4.5</f>
        <v>0.71111111111111114</v>
      </c>
      <c r="AJ2226" s="520">
        <f ca="1">+K2236-SUMIF(AE:AE, AJ2225, AA:AA)</f>
        <v>1.1999999999999957</v>
      </c>
      <c r="AK2226" s="521">
        <f ca="1">O2236</f>
        <v>1.2368700000000005E-2</v>
      </c>
      <c r="AL2226" s="102">
        <f ca="1">COUNTIF(AE:AE, AJ2225)</f>
        <v>1</v>
      </c>
    </row>
    <row r="2227" spans="8:38" ht="15" thickBot="1">
      <c r="H2227" s="677">
        <v>1777</v>
      </c>
      <c r="I2227" s="510">
        <f t="shared" ref="I2227:I2235" si="1036">IF(H2227="",
   IFERROR(MATCH("**", B:B, 0), ""),
   IFERROR(MATCH("* "&amp;H2227&amp;" *", B:B, 0), "")
)</f>
        <v>2057</v>
      </c>
      <c r="J2227" s="53" t="str" cm="1">
        <f t="array" aca="1" ref="J2227" ca="1">INDIRECT("B" &amp; I2227)</f>
        <v>NIVEL 974 M4 6N AM 1777 21-05-2026</v>
      </c>
      <c r="K2227" s="511">
        <f t="shared" ref="K2227:K2235" ca="1" si="1037">INDEX(D:D, MATCH(J2227, $B:$B, 0))</f>
        <v>3.2</v>
      </c>
      <c r="L2227" s="508">
        <f t="shared" ref="L2227:L2235" ca="1" si="1038">INDEX(E:E, MATCH($J2227, $B:$B, 0))*0.9</f>
        <v>1.9620000000000002E-2</v>
      </c>
      <c r="M2227" s="508">
        <f t="shared" ref="M2227:M2235" ca="1" si="1039">INDEX(F:F, MATCH($J2227, $B:$B, 0))*0.9</f>
        <v>0</v>
      </c>
      <c r="N2227" s="512">
        <f t="shared" ref="N2227:N2235" ca="1" si="1040">INDEX(G:G, MATCH($J$578, $B:$B, 0))</f>
        <v>0</v>
      </c>
      <c r="O2227" s="512">
        <f t="shared" ref="O2227:O2235" ca="1" si="1041">+IF(L2227=0,N2227*0.9,L2227*0.9)</f>
        <v>1.7658000000000004E-2</v>
      </c>
      <c r="P2227" s="513">
        <f t="shared" ref="P2227:P2235" ca="1" si="1042">+M2227*0.9</f>
        <v>0</v>
      </c>
      <c r="Q2227" s="514" t="str">
        <f t="shared" ca="1" si="1034"/>
        <v>Dump</v>
      </c>
      <c r="R2227" s="515">
        <f t="shared" ca="1" si="1035"/>
        <v>0.71111111111111114</v>
      </c>
      <c r="AJ2227" s="105" t="s">
        <v>83</v>
      </c>
      <c r="AK2227" s="101"/>
    </row>
    <row r="2228" spans="8:38">
      <c r="H2228" s="677">
        <v>1778</v>
      </c>
      <c r="I2228" s="510">
        <f t="shared" si="1036"/>
        <v>2058</v>
      </c>
      <c r="J2228" s="53" t="str" cm="1">
        <f t="array" aca="1" ref="J2228" ca="1">INDIRECT("B" &amp; I2228)</f>
        <v>NIVEL 974 M4 6N AM 1778 21-05-2026</v>
      </c>
      <c r="K2228" s="511">
        <f t="shared" ca="1" si="1037"/>
        <v>3.2</v>
      </c>
      <c r="L2228" s="508">
        <f t="shared" ca="1" si="1038"/>
        <v>1.521E-2</v>
      </c>
      <c r="M2228" s="508">
        <f t="shared" ca="1" si="1039"/>
        <v>0</v>
      </c>
      <c r="N2228" s="512">
        <f t="shared" ca="1" si="1040"/>
        <v>0</v>
      </c>
      <c r="O2228" s="512">
        <f t="shared" ca="1" si="1041"/>
        <v>1.3689E-2</v>
      </c>
      <c r="P2228" s="513">
        <f t="shared" ca="1" si="1042"/>
        <v>0</v>
      </c>
      <c r="Q2228" s="514" t="str">
        <f t="shared" ca="1" si="1034"/>
        <v>Dump</v>
      </c>
      <c r="R2228" s="515">
        <f t="shared" ca="1" si="1035"/>
        <v>0.71111111111111114</v>
      </c>
    </row>
    <row r="2229" spans="8:38">
      <c r="H2229" s="677">
        <v>1779</v>
      </c>
      <c r="I2229" s="510">
        <f t="shared" si="1036"/>
        <v>2059</v>
      </c>
      <c r="J2229" s="53" t="str" cm="1">
        <f t="array" aca="1" ref="J2229" ca="1">INDIRECT("B" &amp; I2229)</f>
        <v>NIVEL 974 M4 6N AM 1779 21-05-2026</v>
      </c>
      <c r="K2229" s="511">
        <f t="shared" ca="1" si="1037"/>
        <v>3.2</v>
      </c>
      <c r="L2229" s="508">
        <f t="shared" ca="1" si="1038"/>
        <v>9.9900000000000006E-3</v>
      </c>
      <c r="M2229" s="508">
        <f t="shared" ca="1" si="1039"/>
        <v>0</v>
      </c>
      <c r="N2229" s="512">
        <f t="shared" ca="1" si="1040"/>
        <v>0</v>
      </c>
      <c r="O2229" s="512">
        <f t="shared" ca="1" si="1041"/>
        <v>8.9910000000000007E-3</v>
      </c>
      <c r="P2229" s="513">
        <f t="shared" ca="1" si="1042"/>
        <v>0</v>
      </c>
      <c r="Q2229" s="514" t="str">
        <f t="shared" ca="1" si="1034"/>
        <v>Dump</v>
      </c>
      <c r="R2229" s="515">
        <f t="shared" ca="1" si="1035"/>
        <v>0.71111111111111114</v>
      </c>
    </row>
    <row r="2230" spans="8:38">
      <c r="H2230" s="677">
        <v>1780</v>
      </c>
      <c r="I2230" s="510">
        <f t="shared" si="1036"/>
        <v>2060</v>
      </c>
      <c r="J2230" s="53" t="str" cm="1">
        <f t="array" aca="1" ref="J2230" ca="1">INDIRECT("B" &amp; I2230)</f>
        <v>NIVEL 974 M4 6N AM 1780 21-05-2026</v>
      </c>
      <c r="K2230" s="511">
        <f t="shared" ca="1" si="1037"/>
        <v>3.2</v>
      </c>
      <c r="L2230" s="508">
        <f t="shared" ca="1" si="1038"/>
        <v>1.323E-2</v>
      </c>
      <c r="M2230" s="508">
        <f t="shared" ca="1" si="1039"/>
        <v>0</v>
      </c>
      <c r="N2230" s="512">
        <f t="shared" ca="1" si="1040"/>
        <v>0</v>
      </c>
      <c r="O2230" s="512">
        <f t="shared" ca="1" si="1041"/>
        <v>1.1907000000000001E-2</v>
      </c>
      <c r="P2230" s="513">
        <f t="shared" ca="1" si="1042"/>
        <v>0</v>
      </c>
      <c r="Q2230" s="514" t="str">
        <f t="shared" ca="1" si="1034"/>
        <v>Dump</v>
      </c>
      <c r="R2230" s="515">
        <f t="shared" ca="1" si="1035"/>
        <v>0.71111111111111114</v>
      </c>
    </row>
    <row r="2231" spans="8:38">
      <c r="H2231" s="677">
        <v>1781</v>
      </c>
      <c r="I2231" s="510">
        <f t="shared" si="1036"/>
        <v>2061</v>
      </c>
      <c r="J2231" s="53" t="str" cm="1">
        <f t="array" aca="1" ref="J2231" ca="1">INDIRECT("B" &amp; I2231)</f>
        <v>NIVEL 974 M4 6N AM 1781 21-05-2026</v>
      </c>
      <c r="K2231" s="511">
        <f t="shared" ca="1" si="1037"/>
        <v>3.2</v>
      </c>
      <c r="L2231" s="508">
        <f t="shared" ca="1" si="1038"/>
        <v>1.35E-2</v>
      </c>
      <c r="M2231" s="508">
        <f t="shared" ca="1" si="1039"/>
        <v>0</v>
      </c>
      <c r="N2231" s="512">
        <f t="shared" ca="1" si="1040"/>
        <v>0</v>
      </c>
      <c r="O2231" s="512">
        <f t="shared" ca="1" si="1041"/>
        <v>1.2149999999999999E-2</v>
      </c>
      <c r="P2231" s="513">
        <f t="shared" ca="1" si="1042"/>
        <v>0</v>
      </c>
      <c r="Q2231" s="514" t="str">
        <f t="shared" ca="1" si="1034"/>
        <v>Dump</v>
      </c>
      <c r="R2231" s="515">
        <f t="shared" ca="1" si="1035"/>
        <v>0.71111111111111114</v>
      </c>
    </row>
    <row r="2232" spans="8:38">
      <c r="H2232" s="677">
        <v>1782</v>
      </c>
      <c r="I2232" s="510">
        <f t="shared" si="1036"/>
        <v>2062</v>
      </c>
      <c r="J2232" s="53" t="str" cm="1">
        <f t="array" aca="1" ref="J2232" ca="1">INDIRECT("B" &amp; I2232)</f>
        <v>NIVEL 974 M4 6N AM 1782 21-05-2026</v>
      </c>
      <c r="K2232" s="511">
        <f t="shared" ca="1" si="1037"/>
        <v>3.2</v>
      </c>
      <c r="L2232" s="508">
        <f t="shared" ca="1" si="1038"/>
        <v>1.3679999999999999E-2</v>
      </c>
      <c r="M2232" s="508">
        <f t="shared" ca="1" si="1039"/>
        <v>0</v>
      </c>
      <c r="N2232" s="512">
        <f t="shared" ca="1" si="1040"/>
        <v>0</v>
      </c>
      <c r="O2232" s="512">
        <f t="shared" ca="1" si="1041"/>
        <v>1.2312E-2</v>
      </c>
      <c r="P2232" s="513">
        <f t="shared" ca="1" si="1042"/>
        <v>0</v>
      </c>
      <c r="Q2232" s="514" t="str">
        <f t="shared" ca="1" si="1034"/>
        <v>Dump</v>
      </c>
      <c r="R2232" s="515">
        <f t="shared" ca="1" si="1035"/>
        <v>0.71111111111111114</v>
      </c>
    </row>
    <row r="2233" spans="8:38">
      <c r="H2233" s="677">
        <v>1783</v>
      </c>
      <c r="I2233" s="510">
        <f t="shared" si="1036"/>
        <v>2063</v>
      </c>
      <c r="J2233" s="53" t="str" cm="1">
        <f t="array" aca="1" ref="J2233" ca="1">INDIRECT("B" &amp; I2233)</f>
        <v>NIVEL 974 M4 7S AM 1783 21-05-2026</v>
      </c>
      <c r="K2233" s="511">
        <f t="shared" ca="1" si="1037"/>
        <v>3.2</v>
      </c>
      <c r="L2233" s="508">
        <f t="shared" ca="1" si="1038"/>
        <v>1.4310000000000002E-2</v>
      </c>
      <c r="M2233" s="508">
        <f t="shared" ca="1" si="1039"/>
        <v>0</v>
      </c>
      <c r="N2233" s="512">
        <f t="shared" ca="1" si="1040"/>
        <v>0</v>
      </c>
      <c r="O2233" s="512">
        <f t="shared" ca="1" si="1041"/>
        <v>1.2879000000000002E-2</v>
      </c>
      <c r="P2233" s="513">
        <f t="shared" ca="1" si="1042"/>
        <v>0</v>
      </c>
      <c r="Q2233" s="514" t="str">
        <f t="shared" ca="1" si="1034"/>
        <v>Dump</v>
      </c>
      <c r="R2233" s="515">
        <f t="shared" ca="1" si="1035"/>
        <v>0.71111111111111114</v>
      </c>
    </row>
    <row r="2234" spans="8:38">
      <c r="H2234" s="677">
        <v>1784</v>
      </c>
      <c r="I2234" s="510">
        <f t="shared" si="1036"/>
        <v>2064</v>
      </c>
      <c r="J2234" s="53" t="str" cm="1">
        <f t="array" aca="1" ref="J2234" ca="1">INDIRECT("B" &amp; I2234)</f>
        <v>NIVEL 974 M4 7S AM 1784 21-05-2026</v>
      </c>
      <c r="K2234" s="511">
        <f t="shared" ca="1" si="1037"/>
        <v>3.2</v>
      </c>
      <c r="L2234" s="508">
        <f t="shared" ca="1" si="1038"/>
        <v>1.179E-2</v>
      </c>
      <c r="M2234" s="508">
        <f t="shared" ca="1" si="1039"/>
        <v>0</v>
      </c>
      <c r="N2234" s="512">
        <f t="shared" ca="1" si="1040"/>
        <v>0</v>
      </c>
      <c r="O2234" s="512">
        <f t="shared" ca="1" si="1041"/>
        <v>1.0611000000000001E-2</v>
      </c>
      <c r="P2234" s="513">
        <f t="shared" ca="1" si="1042"/>
        <v>0</v>
      </c>
      <c r="Q2234" s="514" t="str">
        <f t="shared" ca="1" si="1034"/>
        <v>Dump</v>
      </c>
      <c r="R2234" s="515">
        <f t="shared" ca="1" si="1035"/>
        <v>0.71111111111111114</v>
      </c>
    </row>
    <row r="2235" spans="8:38">
      <c r="H2235" s="677">
        <v>1785</v>
      </c>
      <c r="I2235" s="510">
        <f t="shared" si="1036"/>
        <v>2065</v>
      </c>
      <c r="J2235" s="53" t="str" cm="1">
        <f t="array" aca="1" ref="J2235" ca="1">INDIRECT("B" &amp; I2235)</f>
        <v>NIVEL 974 M4 7S AM 1785 21-05-2026</v>
      </c>
      <c r="K2235" s="511">
        <f t="shared" ca="1" si="1037"/>
        <v>3.2</v>
      </c>
      <c r="L2235" s="508">
        <f t="shared" ca="1" si="1038"/>
        <v>1.5570000000000001E-2</v>
      </c>
      <c r="M2235" s="508">
        <f t="shared" ca="1" si="1039"/>
        <v>0</v>
      </c>
      <c r="N2235" s="512">
        <f t="shared" ca="1" si="1040"/>
        <v>0</v>
      </c>
      <c r="O2235" s="512">
        <f t="shared" ca="1" si="1041"/>
        <v>1.4013000000000001E-2</v>
      </c>
      <c r="P2235" s="513">
        <f t="shared" ca="1" si="1042"/>
        <v>0</v>
      </c>
      <c r="Q2235" s="514" t="str">
        <f t="shared" ca="1" si="1034"/>
        <v>Dump</v>
      </c>
      <c r="R2235" s="515">
        <f t="shared" ca="1" si="1035"/>
        <v>0.71111111111111114</v>
      </c>
    </row>
    <row r="2236" spans="8:38">
      <c r="H2236" s="386"/>
      <c r="I2236"/>
      <c r="J2236"/>
      <c r="K2236" s="519">
        <f ca="1">SUM(K2226:K2235)</f>
        <v>31.999999999999996</v>
      </c>
      <c r="L2236" s="516">
        <f ca="1">+SUMPRODUCT(L2226:L2235,K2226:K2235)/K2236</f>
        <v>1.3743E-2</v>
      </c>
      <c r="M2236" s="516">
        <f ca="1">+SUMPRODUCT(M2226:M2235,K2226:K2235)/K2236</f>
        <v>0</v>
      </c>
      <c r="N2236" s="69">
        <f ca="1">+SUMPRODUCT(N2226:N2235,K2226:K2235)/K2236</f>
        <v>0</v>
      </c>
      <c r="O2236" s="552">
        <f ca="1">+SUMPRODUCT(O2226:O2235,K2226:K2235)/K2236</f>
        <v>1.2368700000000005E-2</v>
      </c>
      <c r="P2236" s="69">
        <f ca="1">+SUMPRODUCT(P2226:P2235,K2226:K2235)/K2236</f>
        <v>0</v>
      </c>
      <c r="Q2236"/>
      <c r="R2236"/>
    </row>
    <row r="2237" spans="8:38">
      <c r="H2237" s="675"/>
      <c r="I2237"/>
      <c r="J2237"/>
      <c r="K2237" s="551" t="s">
        <v>59</v>
      </c>
      <c r="L2237" s="550">
        <f ca="1">+L2236/0.9</f>
        <v>1.5269999999999999E-2</v>
      </c>
      <c r="M2237" s="518">
        <f ca="1">+M2236/0.9</f>
        <v>0</v>
      </c>
      <c r="N2237"/>
      <c r="O2237"/>
      <c r="P2237"/>
      <c r="Q2237"/>
      <c r="R2237"/>
    </row>
    <row r="2238" spans="8:38" ht="15" thickBot="1"/>
    <row r="2239" spans="8:38" ht="28.8">
      <c r="H2239" s="385"/>
      <c r="I2239" s="547" t="s">
        <v>659</v>
      </c>
      <c r="J2239" s="77" t="s">
        <v>63</v>
      </c>
      <c r="K2239" s="507" t="s">
        <v>44</v>
      </c>
      <c r="L2239" s="549" t="s">
        <v>297</v>
      </c>
      <c r="M2239" s="508" t="s">
        <v>292</v>
      </c>
      <c r="N2239" s="545" t="s">
        <v>46</v>
      </c>
      <c r="O2239" s="549" t="s">
        <v>293</v>
      </c>
      <c r="P2239" s="508" t="s">
        <v>294</v>
      </c>
      <c r="Q2239"/>
      <c r="R2239"/>
      <c r="AJ2239" s="95" t="str">
        <f>+I2239</f>
        <v>EN079</v>
      </c>
      <c r="AK2239" s="96" t="s">
        <v>62</v>
      </c>
    </row>
    <row r="2240" spans="8:38" ht="15" thickBot="1">
      <c r="H2240" s="677">
        <v>1786</v>
      </c>
      <c r="I2240" s="510">
        <f t="shared" ref="I2240:I2249" si="1043">IF(H2240="",
   IFERROR(MATCH("**", B:B, 0), ""),
   IFERROR(MATCH("* "&amp;H2240&amp;" *", B:B, 0), "")
)</f>
        <v>2066</v>
      </c>
      <c r="J2240" s="53" t="str" cm="1">
        <f t="array" aca="1" ref="J2240" ca="1">INDIRECT("B" &amp; I2240)</f>
        <v>NIVEL 974 M4 7S AM 1786 21-05-2026</v>
      </c>
      <c r="K2240" s="511">
        <f t="shared" ref="K2240:K2249" ca="1" si="1044">INDEX(D:D, MATCH(J2240, $B:$B, 0))</f>
        <v>3.2</v>
      </c>
      <c r="L2240" s="508">
        <f t="shared" ref="L2240:L2249" ca="1" si="1045">INDEX(E:E, MATCH($J2240, $B:$B, 0))*0.9</f>
        <v>1.188E-2</v>
      </c>
      <c r="M2240" s="508">
        <f t="shared" ref="M2240:M2249" ca="1" si="1046">INDEX(F:F, MATCH($J2240, $B:$B, 0))*0.9</f>
        <v>0</v>
      </c>
      <c r="N2240" s="512">
        <f t="shared" ref="N2240:N2249" ca="1" si="1047">INDEX(G:G, MATCH($J$578, $B:$B, 0))</f>
        <v>0</v>
      </c>
      <c r="O2240" s="512">
        <f t="shared" ref="O2240:O2249" ca="1" si="1048">+IF(L2240=0,N2240*0.9,L2240*0.9)</f>
        <v>1.0692E-2</v>
      </c>
      <c r="P2240" s="513">
        <f ca="1">+M2240*0.9</f>
        <v>0</v>
      </c>
      <c r="Q2240" s="514" t="str">
        <f t="shared" ref="Q2240:Q2249" ca="1" si="1049">+IF(L2240=0,"-","Dump")</f>
        <v>Dump</v>
      </c>
      <c r="R2240" s="515">
        <f t="shared" ref="R2240:R2249" ca="1" si="1050">+K2240/4.5</f>
        <v>0.71111111111111114</v>
      </c>
      <c r="AJ2240" s="520">
        <f ca="1">+K2250-SUMIF(AE:AE, AJ2239, AA:AA)</f>
        <v>-0.74000000000000199</v>
      </c>
      <c r="AK2240" s="521">
        <f ca="1">O2250</f>
        <v>1.1124000000000002E-2</v>
      </c>
      <c r="AL2240" s="102">
        <f ca="1">COUNTIF(AE:AE, AJ2239)</f>
        <v>1</v>
      </c>
    </row>
    <row r="2241" spans="8:38" ht="15" thickBot="1">
      <c r="H2241" s="677">
        <v>1787</v>
      </c>
      <c r="I2241" s="510">
        <f t="shared" si="1043"/>
        <v>2067</v>
      </c>
      <c r="J2241" s="53" t="str" cm="1">
        <f t="array" aca="1" ref="J2241" ca="1">INDIRECT("B" &amp; I2241)</f>
        <v>NIVEL 974 M4 7S AM 1787 21-05-2026</v>
      </c>
      <c r="K2241" s="511">
        <f t="shared" ca="1" si="1044"/>
        <v>3.2</v>
      </c>
      <c r="L2241" s="508">
        <f t="shared" ca="1" si="1045"/>
        <v>9.810000000000001E-3</v>
      </c>
      <c r="M2241" s="508">
        <f t="shared" ca="1" si="1046"/>
        <v>0</v>
      </c>
      <c r="N2241" s="512">
        <f t="shared" ca="1" si="1047"/>
        <v>0</v>
      </c>
      <c r="O2241" s="512">
        <f t="shared" ca="1" si="1048"/>
        <v>8.8290000000000018E-3</v>
      </c>
      <c r="P2241" s="513">
        <f t="shared" ref="P2241:P2249" ca="1" si="1051">+M2241*0.9</f>
        <v>0</v>
      </c>
      <c r="Q2241" s="514" t="str">
        <f t="shared" ca="1" si="1049"/>
        <v>Dump</v>
      </c>
      <c r="R2241" s="515">
        <f t="shared" ca="1" si="1050"/>
        <v>0.71111111111111114</v>
      </c>
      <c r="AJ2241" s="105" t="s">
        <v>83</v>
      </c>
      <c r="AK2241" s="101"/>
    </row>
    <row r="2242" spans="8:38">
      <c r="H2242" s="677">
        <v>1788</v>
      </c>
      <c r="I2242" s="510">
        <f t="shared" si="1043"/>
        <v>2068</v>
      </c>
      <c r="J2242" s="53" t="str" cm="1">
        <f t="array" aca="1" ref="J2242" ca="1">INDIRECT("B" &amp; I2242)</f>
        <v>NIVEL 974 M4 7S AM 1788 21-05-2026</v>
      </c>
      <c r="K2242" s="511">
        <f t="shared" ca="1" si="1044"/>
        <v>3.2</v>
      </c>
      <c r="L2242" s="508">
        <f t="shared" ca="1" si="1045"/>
        <v>8.2800000000000009E-3</v>
      </c>
      <c r="M2242" s="508">
        <f t="shared" ca="1" si="1046"/>
        <v>0</v>
      </c>
      <c r="N2242" s="512">
        <f t="shared" ca="1" si="1047"/>
        <v>0</v>
      </c>
      <c r="O2242" s="512">
        <f t="shared" ca="1" si="1048"/>
        <v>7.4520000000000012E-3</v>
      </c>
      <c r="P2242" s="513">
        <f t="shared" ca="1" si="1051"/>
        <v>0</v>
      </c>
      <c r="Q2242" s="514" t="str">
        <f t="shared" ca="1" si="1049"/>
        <v>Dump</v>
      </c>
      <c r="R2242" s="515">
        <f t="shared" ca="1" si="1050"/>
        <v>0.71111111111111114</v>
      </c>
    </row>
    <row r="2243" spans="8:38">
      <c r="H2243" s="677">
        <v>1789</v>
      </c>
      <c r="I2243" s="510">
        <f t="shared" si="1043"/>
        <v>2069</v>
      </c>
      <c r="J2243" s="53" t="str" cm="1">
        <f t="array" aca="1" ref="J2243" ca="1">INDIRECT("B" &amp; I2243)</f>
        <v>NIVEL 974 M4 7S AM 1789 21-05-2026</v>
      </c>
      <c r="K2243" s="511">
        <f t="shared" ca="1" si="1044"/>
        <v>3.2</v>
      </c>
      <c r="L2243" s="508">
        <f t="shared" ca="1" si="1045"/>
        <v>1.4129999999999998E-2</v>
      </c>
      <c r="M2243" s="508">
        <f t="shared" ca="1" si="1046"/>
        <v>0</v>
      </c>
      <c r="N2243" s="512">
        <f t="shared" ca="1" si="1047"/>
        <v>0</v>
      </c>
      <c r="O2243" s="512">
        <f t="shared" ca="1" si="1048"/>
        <v>1.2716999999999999E-2</v>
      </c>
      <c r="P2243" s="513">
        <f t="shared" ca="1" si="1051"/>
        <v>0</v>
      </c>
      <c r="Q2243" s="514" t="str">
        <f t="shared" ca="1" si="1049"/>
        <v>Dump</v>
      </c>
      <c r="R2243" s="515">
        <f t="shared" ca="1" si="1050"/>
        <v>0.71111111111111114</v>
      </c>
    </row>
    <row r="2244" spans="8:38">
      <c r="H2244" s="677">
        <v>1790</v>
      </c>
      <c r="I2244" s="510">
        <f t="shared" si="1043"/>
        <v>2070</v>
      </c>
      <c r="J2244" s="53" t="str" cm="1">
        <f t="array" aca="1" ref="J2244" ca="1">INDIRECT("B" &amp; I2244)</f>
        <v>NIVEL 974 M4 7S AM 1790 21-05-2026</v>
      </c>
      <c r="K2244" s="511">
        <f t="shared" ca="1" si="1044"/>
        <v>3.2</v>
      </c>
      <c r="L2244" s="508">
        <f t="shared" ca="1" si="1045"/>
        <v>1.6920000000000001E-2</v>
      </c>
      <c r="M2244" s="508">
        <f t="shared" ca="1" si="1046"/>
        <v>0</v>
      </c>
      <c r="N2244" s="512">
        <f t="shared" ca="1" si="1047"/>
        <v>0</v>
      </c>
      <c r="O2244" s="512">
        <f t="shared" ca="1" si="1048"/>
        <v>1.5228000000000002E-2</v>
      </c>
      <c r="P2244" s="513">
        <f t="shared" ca="1" si="1051"/>
        <v>0</v>
      </c>
      <c r="Q2244" s="514" t="str">
        <f t="shared" ca="1" si="1049"/>
        <v>Dump</v>
      </c>
      <c r="R2244" s="515">
        <f t="shared" ca="1" si="1050"/>
        <v>0.71111111111111114</v>
      </c>
    </row>
    <row r="2245" spans="8:38">
      <c r="H2245" s="677">
        <v>1791</v>
      </c>
      <c r="I2245" s="510">
        <f t="shared" si="1043"/>
        <v>2071</v>
      </c>
      <c r="J2245" s="53" t="str" cm="1">
        <f t="array" aca="1" ref="J2245" ca="1">INDIRECT("B" &amp; I2245)</f>
        <v>NIVEL 974 M4 7S AM 1791 21-05-2026</v>
      </c>
      <c r="K2245" s="511">
        <f t="shared" ca="1" si="1044"/>
        <v>3.2</v>
      </c>
      <c r="L2245" s="508">
        <f t="shared" ca="1" si="1045"/>
        <v>1.6199999999999999E-2</v>
      </c>
      <c r="M2245" s="508">
        <f t="shared" ca="1" si="1046"/>
        <v>0</v>
      </c>
      <c r="N2245" s="512">
        <f t="shared" ca="1" si="1047"/>
        <v>0</v>
      </c>
      <c r="O2245" s="512">
        <f t="shared" ca="1" si="1048"/>
        <v>1.4579999999999999E-2</v>
      </c>
      <c r="P2245" s="513">
        <f t="shared" ca="1" si="1051"/>
        <v>0</v>
      </c>
      <c r="Q2245" s="514" t="str">
        <f t="shared" ca="1" si="1049"/>
        <v>Dump</v>
      </c>
      <c r="R2245" s="515">
        <f t="shared" ca="1" si="1050"/>
        <v>0.71111111111111114</v>
      </c>
    </row>
    <row r="2246" spans="8:38">
      <c r="H2246" s="677">
        <v>1792</v>
      </c>
      <c r="I2246" s="510">
        <f t="shared" si="1043"/>
        <v>2072</v>
      </c>
      <c r="J2246" s="53" t="str" cm="1">
        <f t="array" aca="1" ref="J2246" ca="1">INDIRECT("B" &amp; I2246)</f>
        <v>NIVEL 974 M4 7S AM 1792 21-05-2026</v>
      </c>
      <c r="K2246" s="511">
        <f t="shared" ca="1" si="1044"/>
        <v>3.2</v>
      </c>
      <c r="L2246" s="508">
        <f t="shared" ca="1" si="1045"/>
        <v>1.179E-2</v>
      </c>
      <c r="M2246" s="508">
        <f t="shared" ca="1" si="1046"/>
        <v>0</v>
      </c>
      <c r="N2246" s="512">
        <f t="shared" ca="1" si="1047"/>
        <v>0</v>
      </c>
      <c r="O2246" s="512">
        <f t="shared" ca="1" si="1048"/>
        <v>1.0611000000000001E-2</v>
      </c>
      <c r="P2246" s="513">
        <f t="shared" ca="1" si="1051"/>
        <v>0</v>
      </c>
      <c r="Q2246" s="514" t="str">
        <f t="shared" ca="1" si="1049"/>
        <v>Dump</v>
      </c>
      <c r="R2246" s="515">
        <f t="shared" ca="1" si="1050"/>
        <v>0.71111111111111114</v>
      </c>
    </row>
    <row r="2247" spans="8:38">
      <c r="H2247" s="677">
        <v>1793</v>
      </c>
      <c r="I2247" s="510">
        <f t="shared" si="1043"/>
        <v>2073</v>
      </c>
      <c r="J2247" s="53" t="str" cm="1">
        <f t="array" aca="1" ref="J2247" ca="1">INDIRECT("B" &amp; I2247)</f>
        <v>NIVEL 974 M4 7S AM 1793 21-05-2026</v>
      </c>
      <c r="K2247" s="511">
        <f t="shared" ca="1" si="1044"/>
        <v>3.2</v>
      </c>
      <c r="L2247" s="508">
        <f t="shared" ca="1" si="1045"/>
        <v>1.1610000000000001E-2</v>
      </c>
      <c r="M2247" s="508">
        <f t="shared" ca="1" si="1046"/>
        <v>0</v>
      </c>
      <c r="N2247" s="512">
        <f t="shared" ca="1" si="1047"/>
        <v>0</v>
      </c>
      <c r="O2247" s="512">
        <f t="shared" ca="1" si="1048"/>
        <v>1.0449E-2</v>
      </c>
      <c r="P2247" s="513">
        <f t="shared" ca="1" si="1051"/>
        <v>0</v>
      </c>
      <c r="Q2247" s="514" t="str">
        <f t="shared" ca="1" si="1049"/>
        <v>Dump</v>
      </c>
      <c r="R2247" s="515">
        <f t="shared" ca="1" si="1050"/>
        <v>0.71111111111111114</v>
      </c>
    </row>
    <row r="2248" spans="8:38">
      <c r="H2248" s="677">
        <v>1794</v>
      </c>
      <c r="I2248" s="510">
        <f t="shared" si="1043"/>
        <v>2074</v>
      </c>
      <c r="J2248" s="53" t="str" cm="1">
        <f t="array" aca="1" ref="J2248" ca="1">INDIRECT("B" &amp; I2248)</f>
        <v>NIVEL 974 M4 7S AM 1794 21-05-2026</v>
      </c>
      <c r="K2248" s="511">
        <f t="shared" ca="1" si="1044"/>
        <v>3.2</v>
      </c>
      <c r="L2248" s="508">
        <f t="shared" ca="1" si="1045"/>
        <v>1.0619999999999999E-2</v>
      </c>
      <c r="M2248" s="508">
        <f t="shared" ca="1" si="1046"/>
        <v>0</v>
      </c>
      <c r="N2248" s="512">
        <f t="shared" ca="1" si="1047"/>
        <v>0</v>
      </c>
      <c r="O2248" s="512">
        <f t="shared" ca="1" si="1048"/>
        <v>9.5579999999999988E-3</v>
      </c>
      <c r="P2248" s="513">
        <f t="shared" ca="1" si="1051"/>
        <v>0</v>
      </c>
      <c r="Q2248" s="514" t="str">
        <f t="shared" ca="1" si="1049"/>
        <v>Dump</v>
      </c>
      <c r="R2248" s="515">
        <f t="shared" ca="1" si="1050"/>
        <v>0.71111111111111114</v>
      </c>
    </row>
    <row r="2249" spans="8:38">
      <c r="H2249" s="677"/>
      <c r="I2249" s="510">
        <f t="shared" si="1043"/>
        <v>5</v>
      </c>
      <c r="J2249" s="53" t="str" cm="1">
        <f t="array" aca="1" ref="J2249" ca="1">INDIRECT("B" &amp; I2249)</f>
        <v>fecha</v>
      </c>
      <c r="K2249" s="511">
        <f t="shared" ca="1" si="1044"/>
        <v>0</v>
      </c>
      <c r="L2249" s="508">
        <f t="shared" ca="1" si="1045"/>
        <v>0</v>
      </c>
      <c r="M2249" s="508">
        <f t="shared" ca="1" si="1046"/>
        <v>0</v>
      </c>
      <c r="N2249" s="512">
        <f t="shared" ca="1" si="1047"/>
        <v>0</v>
      </c>
      <c r="O2249" s="512">
        <f t="shared" ca="1" si="1048"/>
        <v>0</v>
      </c>
      <c r="P2249" s="513">
        <f t="shared" ca="1" si="1051"/>
        <v>0</v>
      </c>
      <c r="Q2249" s="514" t="str">
        <f t="shared" ca="1" si="1049"/>
        <v>-</v>
      </c>
      <c r="R2249" s="515">
        <f t="shared" ca="1" si="1050"/>
        <v>0</v>
      </c>
    </row>
    <row r="2250" spans="8:38">
      <c r="H2250" s="386"/>
      <c r="I2250"/>
      <c r="J2250"/>
      <c r="K2250" s="519">
        <f ca="1">SUM(K2240:K2249)</f>
        <v>28.799999999999997</v>
      </c>
      <c r="L2250" s="516">
        <f ca="1">+SUMPRODUCT(L2240:L2249,K2240:K2249)/K2250</f>
        <v>1.2360000000000001E-2</v>
      </c>
      <c r="M2250" s="516">
        <f ca="1">+SUMPRODUCT(M2240:M2249,K2240:K2249)/K2250</f>
        <v>0</v>
      </c>
      <c r="N2250" s="69">
        <f ca="1">+SUMPRODUCT(N2240:N2249,K2240:K2249)/K2250</f>
        <v>0</v>
      </c>
      <c r="O2250" s="552">
        <f ca="1">+SUMPRODUCT(O2240:O2249,K2240:K2249)/K2250</f>
        <v>1.1124000000000002E-2</v>
      </c>
      <c r="P2250" s="69">
        <f ca="1">+SUMPRODUCT(P2240:P2249,K2240:K2249)/K2250</f>
        <v>0</v>
      </c>
      <c r="Q2250"/>
      <c r="R2250"/>
    </row>
    <row r="2251" spans="8:38">
      <c r="H2251" s="675"/>
      <c r="I2251"/>
      <c r="J2251"/>
      <c r="K2251" s="551" t="s">
        <v>59</v>
      </c>
      <c r="L2251" s="550">
        <f ca="1">+L2250/0.9</f>
        <v>1.3733333333333334E-2</v>
      </c>
      <c r="M2251" s="518">
        <f ca="1">+M2250/0.9</f>
        <v>0</v>
      </c>
      <c r="N2251"/>
      <c r="O2251"/>
      <c r="P2251"/>
      <c r="Q2251"/>
      <c r="R2251"/>
    </row>
    <row r="2252" spans="8:38" ht="15" thickBot="1"/>
    <row r="2253" spans="8:38" ht="28.8">
      <c r="H2253" s="385"/>
      <c r="I2253" s="547" t="s">
        <v>661</v>
      </c>
      <c r="J2253" s="77" t="s">
        <v>63</v>
      </c>
      <c r="K2253" s="507" t="s">
        <v>44</v>
      </c>
      <c r="L2253" s="549" t="s">
        <v>297</v>
      </c>
      <c r="M2253" s="508" t="s">
        <v>292</v>
      </c>
      <c r="N2253" s="545" t="s">
        <v>46</v>
      </c>
      <c r="O2253" s="549" t="s">
        <v>293</v>
      </c>
      <c r="P2253" s="508" t="s">
        <v>294</v>
      </c>
      <c r="Q2253"/>
      <c r="R2253"/>
      <c r="AJ2253" s="95" t="str">
        <f>+I2253</f>
        <v>EN080</v>
      </c>
      <c r="AK2253" s="96" t="s">
        <v>62</v>
      </c>
    </row>
    <row r="2254" spans="8:38" ht="15" thickBot="1">
      <c r="H2254" s="677">
        <v>1795</v>
      </c>
      <c r="I2254" s="510">
        <f>IF(H2254="",
   IFERROR(MATCH("**", B:B, 0), ""),
   IFERROR(MATCH("* "&amp;H2254&amp;" *", B:B, 0), "")
)</f>
        <v>2075</v>
      </c>
      <c r="J2254" s="53" t="str" cm="1">
        <f t="array" aca="1" ref="J2254" ca="1">INDIRECT("B" &amp; I2254)</f>
        <v>NIVEL 974 M4 7S AM 1795 27-05-2026</v>
      </c>
      <c r="K2254" s="511">
        <f ca="1">INDEX(D:D, MATCH(J2254, $B:$B, 0))</f>
        <v>3.2</v>
      </c>
      <c r="L2254" s="508">
        <f ca="1">INDEX(E:E, MATCH($J2254, $B:$B, 0))*0.9</f>
        <v>1.9530000000000002E-2</v>
      </c>
      <c r="M2254" s="508">
        <f ca="1">INDEX(F:F, MATCH($J2254, $B:$B, 0))*0.9</f>
        <v>0</v>
      </c>
      <c r="N2254" s="512">
        <f ca="1">INDEX(G:G, MATCH($J$578, $B:$B, 0))</f>
        <v>0</v>
      </c>
      <c r="O2254" s="512">
        <f ca="1">+IF(L2254=0,N2254*0.9,L2254*0.9)</f>
        <v>1.7577000000000002E-2</v>
      </c>
      <c r="P2254" s="513">
        <f ca="1">+M2254*0.9</f>
        <v>0</v>
      </c>
      <c r="Q2254" s="514" t="str">
        <f ca="1">+IF(L2254=0,"-","Dump")</f>
        <v>Dump</v>
      </c>
      <c r="R2254" s="515">
        <f ca="1">+K2254/4.5</f>
        <v>0.71111111111111114</v>
      </c>
      <c r="AJ2254" s="520">
        <f ca="1">+K2275-SUMIF(AE:AE, AJ2253, AA:AA)</f>
        <v>5.0100000000000193</v>
      </c>
      <c r="AK2254" s="521">
        <f ca="1">O2275</f>
        <v>1.2196285714285712E-2</v>
      </c>
      <c r="AL2254" s="102">
        <f ca="1">COUNTIF(AE:AE, AJ2253)</f>
        <v>2</v>
      </c>
    </row>
    <row r="2255" spans="8:38" ht="15" thickBot="1">
      <c r="H2255" s="677">
        <v>1796</v>
      </c>
      <c r="I2255" s="510">
        <f t="shared" ref="I2255:I2265" si="1052">IF(H2255="",
   IFERROR(MATCH("**", B:B, 0), ""),
   IFERROR(MATCH("* "&amp;H2255&amp;" *", B:B, 0), "")
)</f>
        <v>2076</v>
      </c>
      <c r="J2255" s="53" t="str" cm="1">
        <f t="array" aca="1" ref="J2255" ca="1">INDIRECT("B" &amp; I2255)</f>
        <v>NIVEL 974 M4 7S AM 1796 27-05-2026</v>
      </c>
      <c r="K2255" s="511">
        <f t="shared" ref="K2255:K2265" ca="1" si="1053">INDEX(D:D, MATCH(J2255, $B:$B, 0))</f>
        <v>3.2</v>
      </c>
      <c r="L2255" s="508">
        <f t="shared" ref="L2255:L2265" ca="1" si="1054">INDEX(E:E, MATCH($J2255, $B:$B, 0))*0.9</f>
        <v>1.8179999999999998E-2</v>
      </c>
      <c r="M2255" s="508">
        <f t="shared" ref="M2255:M2265" ca="1" si="1055">INDEX(F:F, MATCH($J2255, $B:$B, 0))*0.9</f>
        <v>0</v>
      </c>
      <c r="N2255" s="512">
        <f t="shared" ref="N2255:N2265" ca="1" si="1056">INDEX(G:G, MATCH($J$578, $B:$B, 0))</f>
        <v>0</v>
      </c>
      <c r="O2255" s="512">
        <f t="shared" ref="O2255:O2265" ca="1" si="1057">+IF(L2255=0,N2255*0.9,L2255*0.9)</f>
        <v>1.6361999999999998E-2</v>
      </c>
      <c r="P2255" s="513">
        <f t="shared" ref="P2255:P2265" ca="1" si="1058">+M2255*0.9</f>
        <v>0</v>
      </c>
      <c r="Q2255" s="514" t="str">
        <f t="shared" ref="Q2255:Q2265" ca="1" si="1059">+IF(L2255=0,"-","Dump")</f>
        <v>Dump</v>
      </c>
      <c r="R2255" s="515">
        <f t="shared" ref="R2255:R2265" ca="1" si="1060">+K2255/4.5</f>
        <v>0.71111111111111114</v>
      </c>
      <c r="AJ2255" s="105" t="s">
        <v>83</v>
      </c>
      <c r="AK2255" s="101"/>
    </row>
    <row r="2256" spans="8:38">
      <c r="H2256" s="677">
        <v>1797</v>
      </c>
      <c r="I2256" s="510">
        <f t="shared" si="1052"/>
        <v>2077</v>
      </c>
      <c r="J2256" s="53" t="str" cm="1">
        <f t="array" aca="1" ref="J2256" ca="1">INDIRECT("B" &amp; I2256)</f>
        <v>NIVEL 974 M4 7S AM 1797 27-05-2026</v>
      </c>
      <c r="K2256" s="511">
        <f t="shared" ca="1" si="1053"/>
        <v>3.2</v>
      </c>
      <c r="L2256" s="508">
        <f t="shared" ca="1" si="1054"/>
        <v>1.485E-2</v>
      </c>
      <c r="M2256" s="508">
        <f t="shared" ca="1" si="1055"/>
        <v>0</v>
      </c>
      <c r="N2256" s="512">
        <f t="shared" ca="1" si="1056"/>
        <v>0</v>
      </c>
      <c r="O2256" s="512">
        <f t="shared" ca="1" si="1057"/>
        <v>1.3365E-2</v>
      </c>
      <c r="P2256" s="513">
        <f t="shared" ca="1" si="1058"/>
        <v>0</v>
      </c>
      <c r="Q2256" s="514" t="str">
        <f t="shared" ca="1" si="1059"/>
        <v>Dump</v>
      </c>
      <c r="R2256" s="515">
        <f t="shared" ca="1" si="1060"/>
        <v>0.71111111111111114</v>
      </c>
    </row>
    <row r="2257" spans="8:18">
      <c r="H2257" s="677">
        <v>1798</v>
      </c>
      <c r="I2257" s="510">
        <f t="shared" si="1052"/>
        <v>2078</v>
      </c>
      <c r="J2257" s="53" t="str" cm="1">
        <f t="array" aca="1" ref="J2257" ca="1">INDIRECT("B" &amp; I2257)</f>
        <v>NIVEL 974 M4 7S AM 1798 27-05-2026</v>
      </c>
      <c r="K2257" s="511">
        <f t="shared" ca="1" si="1053"/>
        <v>3.2</v>
      </c>
      <c r="L2257" s="508">
        <f t="shared" ca="1" si="1054"/>
        <v>1.4579999999999999E-2</v>
      </c>
      <c r="M2257" s="508">
        <f t="shared" ca="1" si="1055"/>
        <v>0</v>
      </c>
      <c r="N2257" s="512">
        <f t="shared" ca="1" si="1056"/>
        <v>0</v>
      </c>
      <c r="O2257" s="512">
        <f t="shared" ca="1" si="1057"/>
        <v>1.3122E-2</v>
      </c>
      <c r="P2257" s="513">
        <f t="shared" ca="1" si="1058"/>
        <v>0</v>
      </c>
      <c r="Q2257" s="514" t="str">
        <f t="shared" ca="1" si="1059"/>
        <v>Dump</v>
      </c>
      <c r="R2257" s="515">
        <f t="shared" ca="1" si="1060"/>
        <v>0.71111111111111114</v>
      </c>
    </row>
    <row r="2258" spans="8:18">
      <c r="H2258" s="677">
        <v>1799</v>
      </c>
      <c r="I2258" s="510">
        <f t="shared" si="1052"/>
        <v>2079</v>
      </c>
      <c r="J2258" s="53" t="str" cm="1">
        <f t="array" aca="1" ref="J2258" ca="1">INDIRECT("B" &amp; I2258)</f>
        <v>NIVEL 974 M4 7S AM 1799 27-05-2026</v>
      </c>
      <c r="K2258" s="511">
        <f t="shared" ca="1" si="1053"/>
        <v>3.2</v>
      </c>
      <c r="L2258" s="508">
        <f t="shared" ca="1" si="1054"/>
        <v>1.755E-2</v>
      </c>
      <c r="M2258" s="508">
        <f t="shared" ca="1" si="1055"/>
        <v>0</v>
      </c>
      <c r="N2258" s="512">
        <f t="shared" ca="1" si="1056"/>
        <v>0</v>
      </c>
      <c r="O2258" s="512">
        <f t="shared" ca="1" si="1057"/>
        <v>1.5795E-2</v>
      </c>
      <c r="P2258" s="513">
        <f t="shared" ca="1" si="1058"/>
        <v>0</v>
      </c>
      <c r="Q2258" s="514" t="str">
        <f t="shared" ca="1" si="1059"/>
        <v>Dump</v>
      </c>
      <c r="R2258" s="515">
        <f t="shared" ca="1" si="1060"/>
        <v>0.71111111111111114</v>
      </c>
    </row>
    <row r="2259" spans="8:18">
      <c r="H2259" s="677">
        <v>1800</v>
      </c>
      <c r="I2259" s="510">
        <f t="shared" ref="I2259:I2261" si="1061">IF(H2259="",
   IFERROR(MATCH("**", B:B, 0), ""),
   IFERROR(MATCH("* "&amp;H2259&amp;" *", B:B, 0), "")
)</f>
        <v>2080</v>
      </c>
      <c r="J2259" s="53" t="str" cm="1">
        <f t="array" aca="1" ref="J2259" ca="1">INDIRECT("B" &amp; I2259)</f>
        <v>NIVEL 974 M4 7S AM 1800 27-05-2026</v>
      </c>
      <c r="K2259" s="511">
        <f t="shared" ref="K2259:K2261" ca="1" si="1062">INDEX(D:D, MATCH(J2259, $B:$B, 0))</f>
        <v>3.2</v>
      </c>
      <c r="L2259" s="508">
        <f t="shared" ref="L2259:L2261" ca="1" si="1063">INDEX(E:E, MATCH($J2259, $B:$B, 0))*0.9</f>
        <v>1.7010000000000001E-2</v>
      </c>
      <c r="M2259" s="508">
        <f t="shared" ref="M2259:M2261" ca="1" si="1064">INDEX(F:F, MATCH($J2259, $B:$B, 0))*0.9</f>
        <v>0</v>
      </c>
      <c r="N2259" s="512">
        <f t="shared" ref="N2259:N2261" ca="1" si="1065">INDEX(G:G, MATCH($J$578, $B:$B, 0))</f>
        <v>0</v>
      </c>
      <c r="O2259" s="512">
        <f t="shared" ref="O2259:O2261" ca="1" si="1066">+IF(L2259=0,N2259*0.9,L2259*0.9)</f>
        <v>1.5309000000000001E-2</v>
      </c>
      <c r="P2259" s="513">
        <f t="shared" ref="P2259:P2261" ca="1" si="1067">+M2259*0.9</f>
        <v>0</v>
      </c>
      <c r="Q2259" s="514" t="str">
        <f t="shared" ref="Q2259:Q2261" ca="1" si="1068">+IF(L2259=0,"-","Dump")</f>
        <v>Dump</v>
      </c>
      <c r="R2259" s="515">
        <f t="shared" ref="R2259:R2261" ca="1" si="1069">+K2259/4.5</f>
        <v>0.71111111111111114</v>
      </c>
    </row>
    <row r="2260" spans="8:18">
      <c r="H2260" s="677">
        <v>1801</v>
      </c>
      <c r="I2260" s="510">
        <f t="shared" si="1061"/>
        <v>2081</v>
      </c>
      <c r="J2260" s="53" t="str" cm="1">
        <f t="array" aca="1" ref="J2260" ca="1">INDIRECT("B" &amp; I2260)</f>
        <v>NIVEL 974 M4 7S AM 1801 27-05-2026</v>
      </c>
      <c r="K2260" s="511">
        <f t="shared" ca="1" si="1062"/>
        <v>3.2</v>
      </c>
      <c r="L2260" s="508">
        <f t="shared" ca="1" si="1063"/>
        <v>1.8540000000000001E-2</v>
      </c>
      <c r="M2260" s="508">
        <f t="shared" ca="1" si="1064"/>
        <v>0</v>
      </c>
      <c r="N2260" s="512">
        <f t="shared" ca="1" si="1065"/>
        <v>0</v>
      </c>
      <c r="O2260" s="512">
        <f t="shared" ca="1" si="1066"/>
        <v>1.6686000000000003E-2</v>
      </c>
      <c r="P2260" s="513">
        <f t="shared" ca="1" si="1067"/>
        <v>0</v>
      </c>
      <c r="Q2260" s="514" t="str">
        <f t="shared" ca="1" si="1068"/>
        <v>Dump</v>
      </c>
      <c r="R2260" s="515">
        <f t="shared" ca="1" si="1069"/>
        <v>0.71111111111111114</v>
      </c>
    </row>
    <row r="2261" spans="8:18">
      <c r="H2261" s="677">
        <v>1802</v>
      </c>
      <c r="I2261" s="510">
        <f t="shared" si="1061"/>
        <v>2082</v>
      </c>
      <c r="J2261" s="53" t="str" cm="1">
        <f t="array" aca="1" ref="J2261" ca="1">INDIRECT("B" &amp; I2261)</f>
        <v>NIVEL 974 M4 7S AM 1802 27-05-2026</v>
      </c>
      <c r="K2261" s="511">
        <f t="shared" ca="1" si="1062"/>
        <v>3.2</v>
      </c>
      <c r="L2261" s="508">
        <f t="shared" ca="1" si="1063"/>
        <v>1.485E-2</v>
      </c>
      <c r="M2261" s="508">
        <f t="shared" ca="1" si="1064"/>
        <v>0</v>
      </c>
      <c r="N2261" s="512">
        <f t="shared" ca="1" si="1065"/>
        <v>0</v>
      </c>
      <c r="O2261" s="512">
        <f t="shared" ca="1" si="1066"/>
        <v>1.3365E-2</v>
      </c>
      <c r="P2261" s="513">
        <f t="shared" ca="1" si="1067"/>
        <v>0</v>
      </c>
      <c r="Q2261" s="514" t="str">
        <f t="shared" ca="1" si="1068"/>
        <v>Dump</v>
      </c>
      <c r="R2261" s="515">
        <f t="shared" ca="1" si="1069"/>
        <v>0.71111111111111114</v>
      </c>
    </row>
    <row r="2262" spans="8:18">
      <c r="H2262" s="677">
        <v>1803</v>
      </c>
      <c r="I2262" s="510">
        <f t="shared" si="1052"/>
        <v>2083</v>
      </c>
      <c r="J2262" s="53" t="str" cm="1">
        <f t="array" aca="1" ref="J2262" ca="1">INDIRECT("B" &amp; I2262)</f>
        <v>NIVEL 974 M4 7S AM 1803 27-05-2026</v>
      </c>
      <c r="K2262" s="511">
        <f t="shared" ca="1" si="1053"/>
        <v>3.2</v>
      </c>
      <c r="L2262" s="508">
        <f t="shared" ca="1" si="1054"/>
        <v>1.2780000000000001E-2</v>
      </c>
      <c r="M2262" s="508">
        <f t="shared" ca="1" si="1055"/>
        <v>0</v>
      </c>
      <c r="N2262" s="512">
        <f t="shared" ca="1" si="1056"/>
        <v>0</v>
      </c>
      <c r="O2262" s="512">
        <f t="shared" ca="1" si="1057"/>
        <v>1.1502000000000002E-2</v>
      </c>
      <c r="P2262" s="513">
        <f t="shared" ca="1" si="1058"/>
        <v>0</v>
      </c>
      <c r="Q2262" s="514" t="str">
        <f t="shared" ca="1" si="1059"/>
        <v>Dump</v>
      </c>
      <c r="R2262" s="515">
        <f t="shared" ca="1" si="1060"/>
        <v>0.71111111111111114</v>
      </c>
    </row>
    <row r="2263" spans="8:18">
      <c r="H2263" s="677">
        <v>1804</v>
      </c>
      <c r="I2263" s="510">
        <f t="shared" si="1052"/>
        <v>2084</v>
      </c>
      <c r="J2263" s="53" t="str" cm="1">
        <f t="array" aca="1" ref="J2263" ca="1">INDIRECT("B" &amp; I2263)</f>
        <v>NIVEL 974 M4 7S AM 1804 27-05-2026</v>
      </c>
      <c r="K2263" s="511">
        <f t="shared" ca="1" si="1053"/>
        <v>3.2</v>
      </c>
      <c r="L2263" s="508">
        <f t="shared" ca="1" si="1054"/>
        <v>1.332E-2</v>
      </c>
      <c r="M2263" s="508">
        <f t="shared" ca="1" si="1055"/>
        <v>0</v>
      </c>
      <c r="N2263" s="512">
        <f t="shared" ca="1" si="1056"/>
        <v>0</v>
      </c>
      <c r="O2263" s="512">
        <f t="shared" ca="1" si="1057"/>
        <v>1.1988E-2</v>
      </c>
      <c r="P2263" s="513">
        <f t="shared" ca="1" si="1058"/>
        <v>0</v>
      </c>
      <c r="Q2263" s="514" t="str">
        <f t="shared" ca="1" si="1059"/>
        <v>Dump</v>
      </c>
      <c r="R2263" s="515">
        <f t="shared" ca="1" si="1060"/>
        <v>0.71111111111111114</v>
      </c>
    </row>
    <row r="2264" spans="8:18">
      <c r="H2264" s="677">
        <v>1805</v>
      </c>
      <c r="I2264" s="510">
        <f t="shared" si="1052"/>
        <v>2085</v>
      </c>
      <c r="J2264" s="53" t="str" cm="1">
        <f t="array" aca="1" ref="J2264" ca="1">INDIRECT("B" &amp; I2264)</f>
        <v>NIVEL 974 M4 7S AM 1805 27-05-2026</v>
      </c>
      <c r="K2264" s="511">
        <f t="shared" ca="1" si="1053"/>
        <v>3.2</v>
      </c>
      <c r="L2264" s="508">
        <f t="shared" ca="1" si="1054"/>
        <v>1.8630000000000001E-2</v>
      </c>
      <c r="M2264" s="508">
        <f t="shared" ca="1" si="1055"/>
        <v>0</v>
      </c>
      <c r="N2264" s="512">
        <f t="shared" ca="1" si="1056"/>
        <v>0</v>
      </c>
      <c r="O2264" s="512">
        <f t="shared" ca="1" si="1057"/>
        <v>1.6767000000000001E-2</v>
      </c>
      <c r="P2264" s="513">
        <f t="shared" ca="1" si="1058"/>
        <v>0</v>
      </c>
      <c r="Q2264" s="514" t="str">
        <f t="shared" ca="1" si="1059"/>
        <v>Dump</v>
      </c>
      <c r="R2264" s="515">
        <f t="shared" ca="1" si="1060"/>
        <v>0.71111111111111114</v>
      </c>
    </row>
    <row r="2265" spans="8:18">
      <c r="H2265" s="677">
        <v>1806</v>
      </c>
      <c r="I2265" s="510">
        <f t="shared" si="1052"/>
        <v>2086</v>
      </c>
      <c r="J2265" s="53" t="str" cm="1">
        <f t="array" aca="1" ref="J2265" ca="1">INDIRECT("B" &amp; I2265)</f>
        <v>NIVEL 974 M4 7S AM 1806 27-05-2026</v>
      </c>
      <c r="K2265" s="511">
        <f t="shared" ca="1" si="1053"/>
        <v>3.2</v>
      </c>
      <c r="L2265" s="508">
        <f t="shared" ca="1" si="1054"/>
        <v>1.089E-2</v>
      </c>
      <c r="M2265" s="508">
        <f t="shared" ca="1" si="1055"/>
        <v>0</v>
      </c>
      <c r="N2265" s="512">
        <f t="shared" ca="1" si="1056"/>
        <v>0</v>
      </c>
      <c r="O2265" s="512">
        <f t="shared" ca="1" si="1057"/>
        <v>9.8010000000000007E-3</v>
      </c>
      <c r="P2265" s="513">
        <f t="shared" ca="1" si="1058"/>
        <v>0</v>
      </c>
      <c r="Q2265" s="514" t="str">
        <f t="shared" ca="1" si="1059"/>
        <v>Dump</v>
      </c>
      <c r="R2265" s="515">
        <f t="shared" ca="1" si="1060"/>
        <v>0.71111111111111114</v>
      </c>
    </row>
    <row r="2266" spans="8:18">
      <c r="H2266" s="677">
        <v>1807</v>
      </c>
      <c r="I2266" s="510">
        <f t="shared" ref="I2266:I2274" si="1070">IF(H2266="",
   IFERROR(MATCH("**", B:B, 0), ""),
   IFERROR(MATCH("* "&amp;H2266&amp;" *", B:B, 0), "")
)</f>
        <v>2087</v>
      </c>
      <c r="J2266" s="53" t="str" cm="1">
        <f t="array" aca="1" ref="J2266" ca="1">INDIRECT("B" &amp; I2266)</f>
        <v>NIVEL 974 M4 7S AM 1807 27-05-2026</v>
      </c>
      <c r="K2266" s="511">
        <f t="shared" ref="K2266:K2274" ca="1" si="1071">INDEX(D:D, MATCH(J2266, $B:$B, 0))</f>
        <v>3.2</v>
      </c>
      <c r="L2266" s="508">
        <f t="shared" ref="L2266:L2274" ca="1" si="1072">INDEX(E:E, MATCH($J2266, $B:$B, 0))*0.9</f>
        <v>1.3950000000000001E-2</v>
      </c>
      <c r="M2266" s="508">
        <f t="shared" ref="M2266:M2274" ca="1" si="1073">INDEX(F:F, MATCH($J2266, $B:$B, 0))*0.9</f>
        <v>0</v>
      </c>
      <c r="N2266" s="512">
        <f t="shared" ref="N2266:N2274" ca="1" si="1074">INDEX(G:G, MATCH($J$578, $B:$B, 0))</f>
        <v>0</v>
      </c>
      <c r="O2266" s="512">
        <f t="shared" ref="O2266:O2274" ca="1" si="1075">+IF(L2266=0,N2266*0.9,L2266*0.9)</f>
        <v>1.2555E-2</v>
      </c>
      <c r="P2266" s="513">
        <f t="shared" ref="P2266:P2274" ca="1" si="1076">+M2266*0.9</f>
        <v>0</v>
      </c>
      <c r="Q2266" s="514" t="str">
        <f t="shared" ref="Q2266:Q2274" ca="1" si="1077">+IF(L2266=0,"-","Dump")</f>
        <v>Dump</v>
      </c>
      <c r="R2266" s="515">
        <f t="shared" ref="R2266:R2274" ca="1" si="1078">+K2266/4.5</f>
        <v>0.71111111111111114</v>
      </c>
    </row>
    <row r="2267" spans="8:18">
      <c r="H2267" s="677">
        <v>1808</v>
      </c>
      <c r="I2267" s="510">
        <f t="shared" si="1070"/>
        <v>2088</v>
      </c>
      <c r="J2267" s="53" t="str" cm="1">
        <f t="array" aca="1" ref="J2267" ca="1">INDIRECT("B" &amp; I2267)</f>
        <v>NIVEL 974 M4 7S AM 1808 27-05-2026</v>
      </c>
      <c r="K2267" s="511">
        <f t="shared" ca="1" si="1071"/>
        <v>3.2</v>
      </c>
      <c r="L2267" s="508">
        <f t="shared" ca="1" si="1072"/>
        <v>1.2959999999999999E-2</v>
      </c>
      <c r="M2267" s="508">
        <f t="shared" ca="1" si="1073"/>
        <v>0</v>
      </c>
      <c r="N2267" s="512">
        <f t="shared" ca="1" si="1074"/>
        <v>0</v>
      </c>
      <c r="O2267" s="512">
        <f t="shared" ca="1" si="1075"/>
        <v>1.1663999999999999E-2</v>
      </c>
      <c r="P2267" s="513">
        <f t="shared" ca="1" si="1076"/>
        <v>0</v>
      </c>
      <c r="Q2267" s="514" t="str">
        <f t="shared" ca="1" si="1077"/>
        <v>Dump</v>
      </c>
      <c r="R2267" s="515">
        <f t="shared" ca="1" si="1078"/>
        <v>0.71111111111111114</v>
      </c>
    </row>
    <row r="2268" spans="8:18">
      <c r="H2268" s="677">
        <v>1809</v>
      </c>
      <c r="I2268" s="510">
        <f t="shared" si="1070"/>
        <v>2089</v>
      </c>
      <c r="J2268" s="53" t="str" cm="1">
        <f t="array" aca="1" ref="J2268" ca="1">INDIRECT("B" &amp; I2268)</f>
        <v>NIVEL 974 M4 7S L32 AM 1809 26-05-2026</v>
      </c>
      <c r="K2268" s="511">
        <f t="shared" ca="1" si="1071"/>
        <v>3.2</v>
      </c>
      <c r="L2268" s="508">
        <f t="shared" ca="1" si="1072"/>
        <v>6.9300000000000004E-3</v>
      </c>
      <c r="M2268" s="508">
        <f t="shared" ca="1" si="1073"/>
        <v>0</v>
      </c>
      <c r="N2268" s="512">
        <f t="shared" ca="1" si="1074"/>
        <v>0</v>
      </c>
      <c r="O2268" s="512">
        <f t="shared" ca="1" si="1075"/>
        <v>6.2370000000000004E-3</v>
      </c>
      <c r="P2268" s="513">
        <f t="shared" ca="1" si="1076"/>
        <v>0</v>
      </c>
      <c r="Q2268" s="514" t="str">
        <f t="shared" ca="1" si="1077"/>
        <v>Dump</v>
      </c>
      <c r="R2268" s="515">
        <f t="shared" ca="1" si="1078"/>
        <v>0.71111111111111114</v>
      </c>
    </row>
    <row r="2269" spans="8:18">
      <c r="H2269" s="677">
        <v>1810</v>
      </c>
      <c r="I2269" s="510">
        <f t="shared" si="1070"/>
        <v>2090</v>
      </c>
      <c r="J2269" s="53" t="str" cm="1">
        <f t="array" aca="1" ref="J2269" ca="1">INDIRECT("B" &amp; I2269)</f>
        <v>NIVEL 974 M4 7S L32 AM 1810 26-05-2026</v>
      </c>
      <c r="K2269" s="511">
        <f t="shared" ca="1" si="1071"/>
        <v>3.2</v>
      </c>
      <c r="L2269" s="508">
        <f t="shared" ca="1" si="1072"/>
        <v>1.3860000000000001E-2</v>
      </c>
      <c r="M2269" s="508">
        <f t="shared" ca="1" si="1073"/>
        <v>0</v>
      </c>
      <c r="N2269" s="512">
        <f t="shared" ca="1" si="1074"/>
        <v>0</v>
      </c>
      <c r="O2269" s="512">
        <f t="shared" ca="1" si="1075"/>
        <v>1.2474000000000001E-2</v>
      </c>
      <c r="P2269" s="513">
        <f t="shared" ca="1" si="1076"/>
        <v>0</v>
      </c>
      <c r="Q2269" s="514" t="str">
        <f t="shared" ca="1" si="1077"/>
        <v>Dump</v>
      </c>
      <c r="R2269" s="515">
        <f t="shared" ca="1" si="1078"/>
        <v>0.71111111111111114</v>
      </c>
    </row>
    <row r="2270" spans="8:18">
      <c r="H2270" s="677">
        <v>1811</v>
      </c>
      <c r="I2270" s="510">
        <f t="shared" si="1070"/>
        <v>2091</v>
      </c>
      <c r="J2270" s="53" t="str" cm="1">
        <f t="array" aca="1" ref="J2270" ca="1">INDIRECT("B" &amp; I2270)</f>
        <v>NIVEL 974 M4 7S L32 AM 1811 26-05-2026</v>
      </c>
      <c r="K2270" s="511">
        <f t="shared" ca="1" si="1071"/>
        <v>3.2</v>
      </c>
      <c r="L2270" s="508">
        <f t="shared" ca="1" si="1072"/>
        <v>7.2000000000000007E-3</v>
      </c>
      <c r="M2270" s="508">
        <f t="shared" ca="1" si="1073"/>
        <v>0</v>
      </c>
      <c r="N2270" s="512">
        <f t="shared" ca="1" si="1074"/>
        <v>0</v>
      </c>
      <c r="O2270" s="512">
        <f t="shared" ca="1" si="1075"/>
        <v>6.4800000000000005E-3</v>
      </c>
      <c r="P2270" s="513">
        <f t="shared" ca="1" si="1076"/>
        <v>0</v>
      </c>
      <c r="Q2270" s="514" t="str">
        <f t="shared" ca="1" si="1077"/>
        <v>Dump</v>
      </c>
      <c r="R2270" s="515">
        <f t="shared" ca="1" si="1078"/>
        <v>0.71111111111111114</v>
      </c>
    </row>
    <row r="2271" spans="8:18">
      <c r="H2271" s="677">
        <v>1812</v>
      </c>
      <c r="I2271" s="510">
        <f t="shared" si="1070"/>
        <v>2092</v>
      </c>
      <c r="J2271" s="53" t="str" cm="1">
        <f t="array" aca="1" ref="J2271" ca="1">INDIRECT("B" &amp; I2271)</f>
        <v>NIVEL 974 M4 7S L32 AM 1812 26-05-2026</v>
      </c>
      <c r="K2271" s="511">
        <f t="shared" ca="1" si="1071"/>
        <v>3.2</v>
      </c>
      <c r="L2271" s="508">
        <f t="shared" ca="1" si="1072"/>
        <v>1.0530000000000001E-2</v>
      </c>
      <c r="M2271" s="508">
        <f t="shared" ca="1" si="1073"/>
        <v>0</v>
      </c>
      <c r="N2271" s="512">
        <f t="shared" ca="1" si="1074"/>
        <v>0</v>
      </c>
      <c r="O2271" s="512">
        <f t="shared" ca="1" si="1075"/>
        <v>9.477000000000001E-3</v>
      </c>
      <c r="P2271" s="513">
        <f t="shared" ca="1" si="1076"/>
        <v>0</v>
      </c>
      <c r="Q2271" s="514" t="str">
        <f t="shared" ca="1" si="1077"/>
        <v>Dump</v>
      </c>
      <c r="R2271" s="515">
        <f t="shared" ca="1" si="1078"/>
        <v>0.71111111111111114</v>
      </c>
    </row>
    <row r="2272" spans="8:18">
      <c r="H2272" s="677">
        <v>1813</v>
      </c>
      <c r="I2272" s="510">
        <f t="shared" si="1070"/>
        <v>2093</v>
      </c>
      <c r="J2272" s="53" t="str" cm="1">
        <f t="array" aca="1" ref="J2272" ca="1">INDIRECT("B" &amp; I2272)</f>
        <v>NIVEL 974 M4 7S L32 AM 1813 26-05-2026</v>
      </c>
      <c r="K2272" s="511">
        <f t="shared" ca="1" si="1071"/>
        <v>3.2</v>
      </c>
      <c r="L2272" s="508">
        <f t="shared" ca="1" si="1072"/>
        <v>7.4700000000000001E-3</v>
      </c>
      <c r="M2272" s="508">
        <f t="shared" ca="1" si="1073"/>
        <v>0</v>
      </c>
      <c r="N2272" s="512">
        <f t="shared" ca="1" si="1074"/>
        <v>0</v>
      </c>
      <c r="O2272" s="512">
        <f t="shared" ca="1" si="1075"/>
        <v>6.7229999999999998E-3</v>
      </c>
      <c r="P2272" s="513">
        <f t="shared" ca="1" si="1076"/>
        <v>0</v>
      </c>
      <c r="Q2272" s="514" t="str">
        <f t="shared" ca="1" si="1077"/>
        <v>Dump</v>
      </c>
      <c r="R2272" s="515">
        <f t="shared" ca="1" si="1078"/>
        <v>0.71111111111111114</v>
      </c>
    </row>
    <row r="2273" spans="8:38">
      <c r="H2273" s="677">
        <v>1814</v>
      </c>
      <c r="I2273" s="510">
        <f t="shared" si="1070"/>
        <v>2094</v>
      </c>
      <c r="J2273" s="53" t="str" cm="1">
        <f t="array" aca="1" ref="J2273" ca="1">INDIRECT("B" &amp; I2273)</f>
        <v>NIVEL 974 M4 7S L32 AM 1814 26-05-2026</v>
      </c>
      <c r="K2273" s="511">
        <f t="shared" ca="1" si="1071"/>
        <v>3.2</v>
      </c>
      <c r="L2273" s="508">
        <f t="shared" ca="1" si="1072"/>
        <v>1.179E-2</v>
      </c>
      <c r="M2273" s="508">
        <f t="shared" ca="1" si="1073"/>
        <v>0</v>
      </c>
      <c r="N2273" s="512">
        <f t="shared" ca="1" si="1074"/>
        <v>0</v>
      </c>
      <c r="O2273" s="512">
        <f t="shared" ca="1" si="1075"/>
        <v>1.0611000000000001E-2</v>
      </c>
      <c r="P2273" s="513">
        <f t="shared" ca="1" si="1076"/>
        <v>0</v>
      </c>
      <c r="Q2273" s="514" t="str">
        <f t="shared" ca="1" si="1077"/>
        <v>Dump</v>
      </c>
      <c r="R2273" s="515">
        <f t="shared" ca="1" si="1078"/>
        <v>0.71111111111111114</v>
      </c>
    </row>
    <row r="2274" spans="8:38">
      <c r="H2274" s="677">
        <v>1815</v>
      </c>
      <c r="I2274" s="510">
        <f t="shared" si="1070"/>
        <v>2095</v>
      </c>
      <c r="J2274" s="53" t="str" cm="1">
        <f t="array" aca="1" ref="J2274" ca="1">INDIRECT("B" &amp; I2274)</f>
        <v>NIVEL 974 M4 7S L32 AM 1815 26-05-2026</v>
      </c>
      <c r="K2274" s="511">
        <f t="shared" ca="1" si="1071"/>
        <v>3.2</v>
      </c>
      <c r="L2274" s="508">
        <f t="shared" ca="1" si="1072"/>
        <v>9.1800000000000007E-3</v>
      </c>
      <c r="M2274" s="508">
        <f t="shared" ca="1" si="1073"/>
        <v>0</v>
      </c>
      <c r="N2274" s="512">
        <f t="shared" ca="1" si="1074"/>
        <v>0</v>
      </c>
      <c r="O2274" s="512">
        <f t="shared" ca="1" si="1075"/>
        <v>8.2620000000000002E-3</v>
      </c>
      <c r="P2274" s="513">
        <f t="shared" ca="1" si="1076"/>
        <v>0</v>
      </c>
      <c r="Q2274" s="514" t="str">
        <f t="shared" ca="1" si="1077"/>
        <v>Dump</v>
      </c>
      <c r="R2274" s="515">
        <f t="shared" ca="1" si="1078"/>
        <v>0.71111111111111114</v>
      </c>
    </row>
    <row r="2275" spans="8:38">
      <c r="H2275" s="386"/>
      <c r="I2275"/>
      <c r="J2275"/>
      <c r="K2275" s="519">
        <f ca="1">SUM(K2254:K2274)</f>
        <v>67.200000000000017</v>
      </c>
      <c r="L2275" s="516">
        <f ca="1">+SUMPRODUCT(L2254:L2274,K2254:K2274)/K2275</f>
        <v>1.3551428571428567E-2</v>
      </c>
      <c r="M2275" s="516">
        <f ca="1">+SUMPRODUCT(M2254:M2274,K2254:K2274)/K2275</f>
        <v>0</v>
      </c>
      <c r="N2275" s="69">
        <f ca="1">+SUMPRODUCT(N2254:N2274,K2254:K2274)/K2275</f>
        <v>0</v>
      </c>
      <c r="O2275" s="552">
        <f ca="1">+SUMPRODUCT(O2254:O2274,K2254:K2274)/K2275</f>
        <v>1.2196285714285712E-2</v>
      </c>
      <c r="P2275" s="69">
        <f ca="1">+SUMPRODUCT(P2254:P2274,K2254:K2274)/K2275</f>
        <v>0</v>
      </c>
      <c r="Q2275"/>
      <c r="R2275"/>
    </row>
    <row r="2276" spans="8:38">
      <c r="H2276" s="675"/>
      <c r="I2276"/>
      <c r="J2276"/>
      <c r="K2276" s="551" t="s">
        <v>59</v>
      </c>
      <c r="L2276" s="550">
        <f ca="1">+L2275/0.9</f>
        <v>1.5057142857142852E-2</v>
      </c>
      <c r="M2276" s="518">
        <f ca="1">+M2275/0.9</f>
        <v>0</v>
      </c>
      <c r="N2276"/>
      <c r="O2276"/>
      <c r="P2276"/>
      <c r="Q2276"/>
      <c r="R2276"/>
    </row>
    <row r="2277" spans="8:38" ht="15" thickBot="1">
      <c r="I2277" s="674"/>
      <c r="R2277" s="674"/>
    </row>
    <row r="2278" spans="8:38" ht="28.8">
      <c r="H2278" s="385"/>
      <c r="I2278" s="547" t="s">
        <v>662</v>
      </c>
      <c r="J2278" s="77" t="s">
        <v>63</v>
      </c>
      <c r="K2278" s="507" t="s">
        <v>44</v>
      </c>
      <c r="L2278" s="549" t="s">
        <v>297</v>
      </c>
      <c r="M2278" s="508" t="s">
        <v>292</v>
      </c>
      <c r="N2278" s="545" t="s">
        <v>46</v>
      </c>
      <c r="O2278" s="549" t="s">
        <v>293</v>
      </c>
      <c r="P2278" s="508" t="s">
        <v>294</v>
      </c>
      <c r="Q2278"/>
      <c r="R2278"/>
      <c r="AJ2278" s="95" t="str">
        <f>+I2278</f>
        <v>EN081</v>
      </c>
      <c r="AK2278" s="96" t="s">
        <v>62</v>
      </c>
    </row>
    <row r="2279" spans="8:38" ht="15" thickBot="1">
      <c r="H2279" s="677">
        <v>1816</v>
      </c>
      <c r="I2279" s="510">
        <f>IF(H2279="",
   IFERROR(MATCH("**", B:B, 0), ""),
   IFERROR(MATCH("* "&amp;H2279&amp;" *", B:B, 0), "")
)</f>
        <v>2096</v>
      </c>
      <c r="J2279" s="53" t="str" cm="1">
        <f t="array" aca="1" ref="J2279" ca="1">INDIRECT("B" &amp; I2279)</f>
        <v>NIVEL 974 M4 7S L32 AM 1816 26-05-2026</v>
      </c>
      <c r="K2279" s="511">
        <f ca="1">INDEX(D:D, MATCH(J2279, $B:$B, 0))</f>
        <v>3.2</v>
      </c>
      <c r="L2279" s="508">
        <f ca="1">INDEX(E:E, MATCH($J2279, $B:$B, 0))*0.9</f>
        <v>1.2060000000000001E-2</v>
      </c>
      <c r="M2279" s="508">
        <f ca="1">INDEX(F:F, MATCH($J2279, $B:$B, 0))*0.9</f>
        <v>0</v>
      </c>
      <c r="N2279" s="512">
        <f ca="1">INDEX(G:G, MATCH($J$578, $B:$B, 0))</f>
        <v>0</v>
      </c>
      <c r="O2279" s="512">
        <f ca="1">+IF(L2279=0,N2279*0.9,L2279*0.9)</f>
        <v>1.0854000000000001E-2</v>
      </c>
      <c r="P2279" s="513">
        <f ca="1">+M2279*0.9</f>
        <v>0</v>
      </c>
      <c r="Q2279" s="514" t="str">
        <f ca="1">+IF(L2279=0,"-","Dump")</f>
        <v>Dump</v>
      </c>
      <c r="R2279" s="515">
        <f ca="1">+K2279/4.5</f>
        <v>0.71111111111111114</v>
      </c>
      <c r="AJ2279" s="520">
        <f ca="1">+K2297-SUMIF(AE:AE, AJ2278, AA:AA)</f>
        <v>-2.2199999999999847</v>
      </c>
      <c r="AK2279" s="521">
        <f ca="1">O2297</f>
        <v>1.1015999999999998E-2</v>
      </c>
      <c r="AL2279" s="102">
        <f ca="1">COUNTIF(AE:AE, AJ2278)</f>
        <v>2</v>
      </c>
    </row>
    <row r="2280" spans="8:38" ht="15" thickBot="1">
      <c r="H2280" s="677">
        <v>1817</v>
      </c>
      <c r="I2280" s="510">
        <f t="shared" ref="I2280:I2287" si="1079">IF(H2280="",
   IFERROR(MATCH("**", B:B, 0), ""),
   IFERROR(MATCH("* "&amp;H2280&amp;" *", B:B, 0), "")
)</f>
        <v>2097</v>
      </c>
      <c r="J2280" s="53" t="str" cm="1">
        <f t="array" aca="1" ref="J2280" ca="1">INDIRECT("B" &amp; I2280)</f>
        <v>NIVEL 974 M4 7S L32 AM 1817 26-05-2026</v>
      </c>
      <c r="K2280" s="511">
        <f t="shared" ref="K2280:K2287" ca="1" si="1080">INDEX(D:D, MATCH(J2280, $B:$B, 0))</f>
        <v>3.2</v>
      </c>
      <c r="L2280" s="508">
        <f t="shared" ref="L2280:L2287" ca="1" si="1081">INDEX(E:E, MATCH($J2280, $B:$B, 0))*0.9</f>
        <v>1.017E-2</v>
      </c>
      <c r="M2280" s="508">
        <f t="shared" ref="M2280:M2287" ca="1" si="1082">INDEX(F:F, MATCH($J2280, $B:$B, 0))*0.9</f>
        <v>0</v>
      </c>
      <c r="N2280" s="512">
        <f t="shared" ref="N2280:N2287" ca="1" si="1083">INDEX(G:G, MATCH($J$578, $B:$B, 0))</f>
        <v>0</v>
      </c>
      <c r="O2280" s="512">
        <f t="shared" ref="O2280:O2287" ca="1" si="1084">+IF(L2280=0,N2280*0.9,L2280*0.9)</f>
        <v>9.1529999999999997E-3</v>
      </c>
      <c r="P2280" s="513">
        <f t="shared" ref="P2280:P2296" ca="1" si="1085">+M2280*0.9</f>
        <v>0</v>
      </c>
      <c r="Q2280" s="514" t="str">
        <f t="shared" ref="Q2280:Q2287" ca="1" si="1086">+IF(L2280=0,"-","Dump")</f>
        <v>Dump</v>
      </c>
      <c r="R2280" s="515">
        <f t="shared" ref="R2280:R2287" ca="1" si="1087">+K2280/4.5</f>
        <v>0.71111111111111114</v>
      </c>
      <c r="AJ2280" s="105" t="s">
        <v>83</v>
      </c>
      <c r="AK2280" s="101"/>
    </row>
    <row r="2281" spans="8:38">
      <c r="H2281" s="677">
        <v>1818</v>
      </c>
      <c r="I2281" s="510">
        <f t="shared" si="1079"/>
        <v>2098</v>
      </c>
      <c r="J2281" s="53" t="str" cm="1">
        <f t="array" aca="1" ref="J2281" ca="1">INDIRECT("B" &amp; I2281)</f>
        <v>NIVEL 974 M4 7S L32 AM 1818 26-05-2026</v>
      </c>
      <c r="K2281" s="511">
        <f t="shared" ca="1" si="1080"/>
        <v>3.2</v>
      </c>
      <c r="L2281" s="508">
        <f t="shared" ca="1" si="1081"/>
        <v>1.1340000000000001E-2</v>
      </c>
      <c r="M2281" s="508">
        <f t="shared" ca="1" si="1082"/>
        <v>0</v>
      </c>
      <c r="N2281" s="512">
        <f t="shared" ca="1" si="1083"/>
        <v>0</v>
      </c>
      <c r="O2281" s="512">
        <f t="shared" ca="1" si="1084"/>
        <v>1.0206000000000002E-2</v>
      </c>
      <c r="P2281" s="513">
        <f t="shared" ca="1" si="1085"/>
        <v>0</v>
      </c>
      <c r="Q2281" s="514" t="str">
        <f t="shared" ca="1" si="1086"/>
        <v>Dump</v>
      </c>
      <c r="R2281" s="515">
        <f t="shared" ca="1" si="1087"/>
        <v>0.71111111111111114</v>
      </c>
    </row>
    <row r="2282" spans="8:38">
      <c r="H2282" s="677">
        <v>1819</v>
      </c>
      <c r="I2282" s="510">
        <f t="shared" si="1079"/>
        <v>2099</v>
      </c>
      <c r="J2282" s="53" t="str" cm="1">
        <f t="array" aca="1" ref="J2282" ca="1">INDIRECT("B" &amp; I2282)</f>
        <v>NIVEL 974 M4 7S L32 AM 1819 27-05-2026</v>
      </c>
      <c r="K2282" s="511">
        <f t="shared" ca="1" si="1080"/>
        <v>3.2</v>
      </c>
      <c r="L2282" s="508">
        <f t="shared" ca="1" si="1081"/>
        <v>9.810000000000001E-3</v>
      </c>
      <c r="M2282" s="508">
        <f t="shared" ca="1" si="1082"/>
        <v>0</v>
      </c>
      <c r="N2282" s="512">
        <f t="shared" ca="1" si="1083"/>
        <v>0</v>
      </c>
      <c r="O2282" s="512">
        <f t="shared" ca="1" si="1084"/>
        <v>8.8290000000000018E-3</v>
      </c>
      <c r="P2282" s="513">
        <f t="shared" ca="1" si="1085"/>
        <v>0</v>
      </c>
      <c r="Q2282" s="514" t="str">
        <f t="shared" ca="1" si="1086"/>
        <v>Dump</v>
      </c>
      <c r="R2282" s="515">
        <f t="shared" ca="1" si="1087"/>
        <v>0.71111111111111114</v>
      </c>
    </row>
    <row r="2283" spans="8:38">
      <c r="H2283" s="677">
        <v>1820</v>
      </c>
      <c r="I2283" s="510">
        <f t="shared" si="1079"/>
        <v>2100</v>
      </c>
      <c r="J2283" s="53" t="str" cm="1">
        <f t="array" aca="1" ref="J2283" ca="1">INDIRECT("B" &amp; I2283)</f>
        <v>NIVEL 974 M4 7S L32 AM 1820 27-05-2026</v>
      </c>
      <c r="K2283" s="511">
        <f t="shared" ca="1" si="1080"/>
        <v>3.2</v>
      </c>
      <c r="L2283" s="508">
        <f t="shared" ca="1" si="1081"/>
        <v>1.2239999999999999E-2</v>
      </c>
      <c r="M2283" s="508">
        <f t="shared" ca="1" si="1082"/>
        <v>0</v>
      </c>
      <c r="N2283" s="512">
        <f t="shared" ca="1" si="1083"/>
        <v>0</v>
      </c>
      <c r="O2283" s="512">
        <f t="shared" ca="1" si="1084"/>
        <v>1.1016E-2</v>
      </c>
      <c r="P2283" s="513">
        <f t="shared" ca="1" si="1085"/>
        <v>0</v>
      </c>
      <c r="Q2283" s="514" t="str">
        <f t="shared" ca="1" si="1086"/>
        <v>Dump</v>
      </c>
      <c r="R2283" s="515">
        <f t="shared" ca="1" si="1087"/>
        <v>0.71111111111111114</v>
      </c>
    </row>
    <row r="2284" spans="8:38">
      <c r="H2284" s="677">
        <v>1821</v>
      </c>
      <c r="I2284" s="510">
        <f t="shared" si="1079"/>
        <v>2101</v>
      </c>
      <c r="J2284" s="53" t="str" cm="1">
        <f t="array" aca="1" ref="J2284" ca="1">INDIRECT("B" &amp; I2284)</f>
        <v>NIVEL 974 M4 7S L32 AM 1821 27-05-2026</v>
      </c>
      <c r="K2284" s="511">
        <f t="shared" ca="1" si="1080"/>
        <v>3.2</v>
      </c>
      <c r="L2284" s="508">
        <f t="shared" ca="1" si="1081"/>
        <v>1.044E-2</v>
      </c>
      <c r="M2284" s="508">
        <f t="shared" ca="1" si="1082"/>
        <v>0</v>
      </c>
      <c r="N2284" s="512">
        <f t="shared" ca="1" si="1083"/>
        <v>0</v>
      </c>
      <c r="O2284" s="512">
        <f t="shared" ca="1" si="1084"/>
        <v>9.3959999999999998E-3</v>
      </c>
      <c r="P2284" s="513">
        <f t="shared" ca="1" si="1085"/>
        <v>0</v>
      </c>
      <c r="Q2284" s="514" t="str">
        <f t="shared" ca="1" si="1086"/>
        <v>Dump</v>
      </c>
      <c r="R2284" s="515">
        <f t="shared" ca="1" si="1087"/>
        <v>0.71111111111111114</v>
      </c>
    </row>
    <row r="2285" spans="8:38">
      <c r="H2285" s="677">
        <v>1822</v>
      </c>
      <c r="I2285" s="510">
        <f t="shared" si="1079"/>
        <v>2102</v>
      </c>
      <c r="J2285" s="53" t="str" cm="1">
        <f t="array" aca="1" ref="J2285" ca="1">INDIRECT("B" &amp; I2285)</f>
        <v>NIVEL 974 M4 7S L32 AM 1822 27-05-2026</v>
      </c>
      <c r="K2285" s="511">
        <f t="shared" ca="1" si="1080"/>
        <v>3.2</v>
      </c>
      <c r="L2285" s="508">
        <f t="shared" ca="1" si="1081"/>
        <v>1.0710000000000001E-2</v>
      </c>
      <c r="M2285" s="508">
        <f t="shared" ca="1" si="1082"/>
        <v>0</v>
      </c>
      <c r="N2285" s="512">
        <f t="shared" ca="1" si="1083"/>
        <v>0</v>
      </c>
      <c r="O2285" s="512">
        <f t="shared" ca="1" si="1084"/>
        <v>9.6390000000000017E-3</v>
      </c>
      <c r="P2285" s="513">
        <f t="shared" ca="1" si="1085"/>
        <v>0</v>
      </c>
      <c r="Q2285" s="514" t="str">
        <f t="shared" ca="1" si="1086"/>
        <v>Dump</v>
      </c>
      <c r="R2285" s="515">
        <f t="shared" ca="1" si="1087"/>
        <v>0.71111111111111114</v>
      </c>
    </row>
    <row r="2286" spans="8:38">
      <c r="H2286" s="677">
        <v>1823</v>
      </c>
      <c r="I2286" s="510">
        <f t="shared" si="1079"/>
        <v>2103</v>
      </c>
      <c r="J2286" s="53" t="str" cm="1">
        <f t="array" aca="1" ref="J2286" ca="1">INDIRECT("B" &amp; I2286)</f>
        <v>NIVEL 974 M4 7S L32 AM 1823 27-05-2026</v>
      </c>
      <c r="K2286" s="511">
        <f t="shared" ca="1" si="1080"/>
        <v>3.2</v>
      </c>
      <c r="L2286" s="508">
        <f t="shared" ca="1" si="1081"/>
        <v>1.251E-2</v>
      </c>
      <c r="M2286" s="508">
        <f t="shared" ca="1" si="1082"/>
        <v>0</v>
      </c>
      <c r="N2286" s="512">
        <f t="shared" ca="1" si="1083"/>
        <v>0</v>
      </c>
      <c r="O2286" s="512">
        <f t="shared" ca="1" si="1084"/>
        <v>1.1259E-2</v>
      </c>
      <c r="P2286" s="513">
        <f t="shared" ca="1" si="1085"/>
        <v>0</v>
      </c>
      <c r="Q2286" s="514" t="str">
        <f t="shared" ca="1" si="1086"/>
        <v>Dump</v>
      </c>
      <c r="R2286" s="515">
        <f t="shared" ca="1" si="1087"/>
        <v>0.71111111111111114</v>
      </c>
    </row>
    <row r="2287" spans="8:38">
      <c r="H2287" s="677">
        <v>1824</v>
      </c>
      <c r="I2287" s="510">
        <f t="shared" si="1079"/>
        <v>2104</v>
      </c>
      <c r="J2287" s="53" t="str" cm="1">
        <f t="array" aca="1" ref="J2287" ca="1">INDIRECT("B" &amp; I2287)</f>
        <v>NIVEL 974 M4 7S L32 AM 1824 27-05-2026</v>
      </c>
      <c r="K2287" s="511">
        <f t="shared" ca="1" si="1080"/>
        <v>3.2</v>
      </c>
      <c r="L2287" s="508">
        <f t="shared" ca="1" si="1081"/>
        <v>1.1429999999999999E-2</v>
      </c>
      <c r="M2287" s="508">
        <f t="shared" ca="1" si="1082"/>
        <v>0</v>
      </c>
      <c r="N2287" s="512">
        <f t="shared" ca="1" si="1083"/>
        <v>0</v>
      </c>
      <c r="O2287" s="512">
        <f t="shared" ca="1" si="1084"/>
        <v>1.0286999999999999E-2</v>
      </c>
      <c r="P2287" s="513">
        <f t="shared" ca="1" si="1085"/>
        <v>0</v>
      </c>
      <c r="Q2287" s="514" t="str">
        <f t="shared" ca="1" si="1086"/>
        <v>Dump</v>
      </c>
      <c r="R2287" s="515">
        <f t="shared" ca="1" si="1087"/>
        <v>0.71111111111111114</v>
      </c>
    </row>
    <row r="2288" spans="8:38">
      <c r="H2288" s="677">
        <v>1825</v>
      </c>
      <c r="I2288" s="510">
        <f t="shared" ref="I2288:I2296" si="1088">IF(H2288="",
   IFERROR(MATCH("**", B:B, 0), ""),
   IFERROR(MATCH("* "&amp;H2288&amp;" *", B:B, 0), "")
)</f>
        <v>2105</v>
      </c>
      <c r="J2288" s="53" t="str" cm="1">
        <f t="array" aca="1" ref="J2288" ca="1">INDIRECT("B" &amp; I2288)</f>
        <v>NIVEL 974 M4 7S L32 AM 1825 27-05-2026</v>
      </c>
      <c r="K2288" s="511">
        <f t="shared" ref="K2288:K2296" ca="1" si="1089">INDEX(D:D, MATCH(J2288, $B:$B, 0))</f>
        <v>3.2</v>
      </c>
      <c r="L2288" s="508">
        <f t="shared" ref="L2288:L2296" ca="1" si="1090">INDEX(E:E, MATCH($J2288, $B:$B, 0))*0.9</f>
        <v>9.1800000000000007E-3</v>
      </c>
      <c r="M2288" s="508">
        <f t="shared" ref="M2288:M2296" ca="1" si="1091">INDEX(F:F, MATCH($J2288, $B:$B, 0))*0.9</f>
        <v>0</v>
      </c>
      <c r="N2288" s="512">
        <f t="shared" ref="N2288:N2296" ca="1" si="1092">INDEX(G:G, MATCH($J$578, $B:$B, 0))</f>
        <v>0</v>
      </c>
      <c r="O2288" s="512">
        <f t="shared" ref="O2288:O2296" ca="1" si="1093">+IF(L2288=0,N2288*0.9,L2288*0.9)</f>
        <v>8.2620000000000002E-3</v>
      </c>
      <c r="P2288" s="513">
        <f t="shared" ca="1" si="1085"/>
        <v>0</v>
      </c>
      <c r="Q2288" s="514" t="str">
        <f t="shared" ref="Q2288:Q2296" ca="1" si="1094">+IF(L2288=0,"-","Dump")</f>
        <v>Dump</v>
      </c>
      <c r="R2288" s="515">
        <f t="shared" ref="R2288:R2296" ca="1" si="1095">+K2288/4.5</f>
        <v>0.71111111111111114</v>
      </c>
    </row>
    <row r="2289" spans="8:38">
      <c r="H2289" s="677">
        <v>1826</v>
      </c>
      <c r="I2289" s="510">
        <f t="shared" si="1088"/>
        <v>2106</v>
      </c>
      <c r="J2289" s="53" t="str" cm="1">
        <f t="array" aca="1" ref="J2289" ca="1">INDIRECT("B" &amp; I2289)</f>
        <v>NIVEL 974 M4 6N L33 AM 1826 27-05-2026</v>
      </c>
      <c r="K2289" s="511">
        <f t="shared" ca="1" si="1089"/>
        <v>3.2</v>
      </c>
      <c r="L2289" s="508">
        <f t="shared" ca="1" si="1090"/>
        <v>1.494E-2</v>
      </c>
      <c r="M2289" s="508">
        <f t="shared" ca="1" si="1091"/>
        <v>0</v>
      </c>
      <c r="N2289" s="512">
        <f t="shared" ca="1" si="1092"/>
        <v>0</v>
      </c>
      <c r="O2289" s="512">
        <f t="shared" ca="1" si="1093"/>
        <v>1.3446E-2</v>
      </c>
      <c r="P2289" s="513">
        <f t="shared" ca="1" si="1085"/>
        <v>0</v>
      </c>
      <c r="Q2289" s="514" t="str">
        <f t="shared" ca="1" si="1094"/>
        <v>Dump</v>
      </c>
      <c r="R2289" s="515">
        <f t="shared" ca="1" si="1095"/>
        <v>0.71111111111111114</v>
      </c>
    </row>
    <row r="2290" spans="8:38">
      <c r="H2290" s="677">
        <v>1827</v>
      </c>
      <c r="I2290" s="510">
        <f t="shared" si="1088"/>
        <v>2107</v>
      </c>
      <c r="J2290" s="53" t="str" cm="1">
        <f t="array" aca="1" ref="J2290" ca="1">INDIRECT("B" &amp; I2290)</f>
        <v>NIVEL 974 M4 6N L33 AM 1827 27-05-2026</v>
      </c>
      <c r="K2290" s="511">
        <f t="shared" ca="1" si="1089"/>
        <v>3.2</v>
      </c>
      <c r="L2290" s="508">
        <f t="shared" ca="1" si="1090"/>
        <v>1.4669999999999999E-2</v>
      </c>
      <c r="M2290" s="508">
        <f t="shared" ca="1" si="1091"/>
        <v>0</v>
      </c>
      <c r="N2290" s="512">
        <f t="shared" ca="1" si="1092"/>
        <v>0</v>
      </c>
      <c r="O2290" s="512">
        <f t="shared" ca="1" si="1093"/>
        <v>1.3202999999999999E-2</v>
      </c>
      <c r="P2290" s="513">
        <f t="shared" ca="1" si="1085"/>
        <v>0</v>
      </c>
      <c r="Q2290" s="514" t="str">
        <f t="shared" ca="1" si="1094"/>
        <v>Dump</v>
      </c>
      <c r="R2290" s="515">
        <f t="shared" ca="1" si="1095"/>
        <v>0.71111111111111114</v>
      </c>
    </row>
    <row r="2291" spans="8:38">
      <c r="H2291" s="677">
        <v>1828</v>
      </c>
      <c r="I2291" s="510">
        <f t="shared" si="1088"/>
        <v>2108</v>
      </c>
      <c r="J2291" s="53" t="str" cm="1">
        <f t="array" aca="1" ref="J2291" ca="1">INDIRECT("B" &amp; I2291)</f>
        <v>NIVEL 974 M4 6N L33 AM 1828 27-05-2026</v>
      </c>
      <c r="K2291" s="511">
        <f t="shared" ca="1" si="1089"/>
        <v>3.2</v>
      </c>
      <c r="L2291" s="508">
        <f t="shared" ca="1" si="1090"/>
        <v>1.6830000000000001E-2</v>
      </c>
      <c r="M2291" s="508">
        <f t="shared" ca="1" si="1091"/>
        <v>0</v>
      </c>
      <c r="N2291" s="512">
        <f t="shared" ca="1" si="1092"/>
        <v>0</v>
      </c>
      <c r="O2291" s="512">
        <f t="shared" ca="1" si="1093"/>
        <v>1.5147000000000001E-2</v>
      </c>
      <c r="P2291" s="513">
        <f t="shared" ca="1" si="1085"/>
        <v>0</v>
      </c>
      <c r="Q2291" s="514" t="str">
        <f t="shared" ca="1" si="1094"/>
        <v>Dump</v>
      </c>
      <c r="R2291" s="515">
        <f t="shared" ca="1" si="1095"/>
        <v>0.71111111111111114</v>
      </c>
    </row>
    <row r="2292" spans="8:38">
      <c r="H2292" s="677">
        <v>1829</v>
      </c>
      <c r="I2292" s="510">
        <f t="shared" si="1088"/>
        <v>2109</v>
      </c>
      <c r="J2292" s="53" t="str" cm="1">
        <f t="array" aca="1" ref="J2292" ca="1">INDIRECT("B" &amp; I2292)</f>
        <v>NIVEL 974 M4 6N L33 AM 1829 27-05-2026</v>
      </c>
      <c r="K2292" s="511">
        <f t="shared" ca="1" si="1089"/>
        <v>3.2</v>
      </c>
      <c r="L2292" s="508">
        <f t="shared" ca="1" si="1090"/>
        <v>1.323E-2</v>
      </c>
      <c r="M2292" s="508">
        <f t="shared" ca="1" si="1091"/>
        <v>0</v>
      </c>
      <c r="N2292" s="512">
        <f t="shared" ca="1" si="1092"/>
        <v>0</v>
      </c>
      <c r="O2292" s="512">
        <f t="shared" ca="1" si="1093"/>
        <v>1.1907000000000001E-2</v>
      </c>
      <c r="P2292" s="513">
        <f t="shared" ca="1" si="1085"/>
        <v>0</v>
      </c>
      <c r="Q2292" s="514" t="str">
        <f t="shared" ca="1" si="1094"/>
        <v>Dump</v>
      </c>
      <c r="R2292" s="515">
        <f t="shared" ca="1" si="1095"/>
        <v>0.71111111111111114</v>
      </c>
    </row>
    <row r="2293" spans="8:38">
      <c r="H2293" s="677">
        <v>1830</v>
      </c>
      <c r="I2293" s="510">
        <f t="shared" si="1088"/>
        <v>2110</v>
      </c>
      <c r="J2293" s="53" t="str" cm="1">
        <f t="array" aca="1" ref="J2293" ca="1">INDIRECT("B" &amp; I2293)</f>
        <v>NIVEL 974 M4 6N L33 AM 1830 27-05-2026</v>
      </c>
      <c r="K2293" s="511">
        <f t="shared" ca="1" si="1089"/>
        <v>3.2</v>
      </c>
      <c r="L2293" s="508">
        <f t="shared" ca="1" si="1090"/>
        <v>1.521E-2</v>
      </c>
      <c r="M2293" s="508">
        <f t="shared" ca="1" si="1091"/>
        <v>0</v>
      </c>
      <c r="N2293" s="512">
        <f t="shared" ca="1" si="1092"/>
        <v>0</v>
      </c>
      <c r="O2293" s="512">
        <f t="shared" ca="1" si="1093"/>
        <v>1.3689E-2</v>
      </c>
      <c r="P2293" s="513">
        <f t="shared" ca="1" si="1085"/>
        <v>0</v>
      </c>
      <c r="Q2293" s="514" t="str">
        <f t="shared" ca="1" si="1094"/>
        <v>Dump</v>
      </c>
      <c r="R2293" s="515">
        <f t="shared" ca="1" si="1095"/>
        <v>0.71111111111111114</v>
      </c>
    </row>
    <row r="2294" spans="8:38">
      <c r="H2294" s="677">
        <v>1831</v>
      </c>
      <c r="I2294" s="510">
        <f t="shared" si="1088"/>
        <v>2111</v>
      </c>
      <c r="J2294" s="53" t="str" cm="1">
        <f t="array" aca="1" ref="J2294" ca="1">INDIRECT("B" &amp; I2294)</f>
        <v>NIVEL 974 M4 6N L33 AM 1831 27-05-2026</v>
      </c>
      <c r="K2294" s="511">
        <f t="shared" ca="1" si="1089"/>
        <v>3.2</v>
      </c>
      <c r="L2294" s="508">
        <f t="shared" ca="1" si="1090"/>
        <v>1.242E-2</v>
      </c>
      <c r="M2294" s="508">
        <f t="shared" ca="1" si="1091"/>
        <v>0</v>
      </c>
      <c r="N2294" s="512">
        <f t="shared" ca="1" si="1092"/>
        <v>0</v>
      </c>
      <c r="O2294" s="512">
        <f t="shared" ca="1" si="1093"/>
        <v>1.1178E-2</v>
      </c>
      <c r="P2294" s="513">
        <f t="shared" ca="1" si="1085"/>
        <v>0</v>
      </c>
      <c r="Q2294" s="514" t="str">
        <f t="shared" ca="1" si="1094"/>
        <v>Dump</v>
      </c>
      <c r="R2294" s="515">
        <f t="shared" ca="1" si="1095"/>
        <v>0.71111111111111114</v>
      </c>
    </row>
    <row r="2295" spans="8:38">
      <c r="H2295" s="677">
        <v>1832</v>
      </c>
      <c r="I2295" s="510">
        <f t="shared" si="1088"/>
        <v>2112</v>
      </c>
      <c r="J2295" s="53" t="str" cm="1">
        <f t="array" aca="1" ref="J2295" ca="1">INDIRECT("B" &amp; I2295)</f>
        <v>NIVEL 974 M4 6N L33 AM 1832 27-05-2026</v>
      </c>
      <c r="K2295" s="511">
        <f t="shared" ca="1" si="1089"/>
        <v>3.2</v>
      </c>
      <c r="L2295" s="508">
        <f t="shared" ca="1" si="1090"/>
        <v>1.008E-2</v>
      </c>
      <c r="M2295" s="508">
        <f t="shared" ca="1" si="1091"/>
        <v>0</v>
      </c>
      <c r="N2295" s="512">
        <f t="shared" ca="1" si="1092"/>
        <v>0</v>
      </c>
      <c r="O2295" s="512">
        <f t="shared" ca="1" si="1093"/>
        <v>9.0720000000000002E-3</v>
      </c>
      <c r="P2295" s="513">
        <f t="shared" ca="1" si="1085"/>
        <v>0</v>
      </c>
      <c r="Q2295" s="514" t="str">
        <f t="shared" ca="1" si="1094"/>
        <v>Dump</v>
      </c>
      <c r="R2295" s="515">
        <f t="shared" ca="1" si="1095"/>
        <v>0.71111111111111114</v>
      </c>
    </row>
    <row r="2296" spans="8:38">
      <c r="H2296" s="677">
        <v>1833</v>
      </c>
      <c r="I2296" s="510">
        <f t="shared" si="1088"/>
        <v>2113</v>
      </c>
      <c r="J2296" s="53" t="str" cm="1">
        <f t="array" aca="1" ref="J2296" ca="1">INDIRECT("B" &amp; I2296)</f>
        <v>NIVEL 974 M4 6N L33 AM 1833 27-05-2026</v>
      </c>
      <c r="K2296" s="511">
        <f t="shared" ca="1" si="1089"/>
        <v>3.2</v>
      </c>
      <c r="L2296" s="508">
        <f t="shared" ca="1" si="1090"/>
        <v>1.3050000000000001E-2</v>
      </c>
      <c r="M2296" s="508">
        <f t="shared" ca="1" si="1091"/>
        <v>0</v>
      </c>
      <c r="N2296" s="512">
        <f t="shared" ca="1" si="1092"/>
        <v>0</v>
      </c>
      <c r="O2296" s="512">
        <f t="shared" ca="1" si="1093"/>
        <v>1.1745E-2</v>
      </c>
      <c r="P2296" s="513">
        <f t="shared" ca="1" si="1085"/>
        <v>0</v>
      </c>
      <c r="Q2296" s="514" t="str">
        <f t="shared" ca="1" si="1094"/>
        <v>Dump</v>
      </c>
      <c r="R2296" s="515">
        <f t="shared" ca="1" si="1095"/>
        <v>0.71111111111111114</v>
      </c>
    </row>
    <row r="2297" spans="8:38">
      <c r="H2297" s="386"/>
      <c r="I2297"/>
      <c r="J2297"/>
      <c r="K2297" s="519">
        <f ca="1">SUM(K2279:K2296)</f>
        <v>57.600000000000016</v>
      </c>
      <c r="L2297" s="516">
        <f ca="1">+SUMPRODUCT(L2279:L2296,K2279:K2296)/K2297</f>
        <v>1.2239999999999999E-2</v>
      </c>
      <c r="M2297" s="516">
        <f ca="1">+SUMPRODUCT(M2279:M2296,K2279:K2296)/K2297</f>
        <v>0</v>
      </c>
      <c r="N2297" s="69">
        <f ca="1">+SUMPRODUCT(N2279:N2296,K2279:K2296)/K2297</f>
        <v>0</v>
      </c>
      <c r="O2297" s="552">
        <f ca="1">+SUMPRODUCT(O2279:O2296,K2279:K2296)/K2297</f>
        <v>1.1015999999999998E-2</v>
      </c>
      <c r="P2297" s="69">
        <f ca="1">+SUMPRODUCT(P2279:P2296,K2279:K2296)/K2297</f>
        <v>0</v>
      </c>
      <c r="Q2297"/>
      <c r="R2297"/>
    </row>
    <row r="2298" spans="8:38">
      <c r="H2298" s="675"/>
      <c r="I2298"/>
      <c r="J2298"/>
      <c r="K2298" s="551" t="s">
        <v>59</v>
      </c>
      <c r="L2298" s="550">
        <f ca="1">+L2297/0.9</f>
        <v>1.3599999999999999E-2</v>
      </c>
      <c r="M2298" s="518">
        <f ca="1">+M2297/0.9</f>
        <v>0</v>
      </c>
      <c r="N2298"/>
      <c r="O2298"/>
      <c r="P2298"/>
      <c r="Q2298"/>
      <c r="R2298"/>
    </row>
    <row r="2299" spans="8:38" ht="15" thickBot="1"/>
    <row r="2300" spans="8:38" ht="28.8">
      <c r="H2300" s="385"/>
      <c r="I2300" s="547" t="s">
        <v>663</v>
      </c>
      <c r="J2300" s="77" t="s">
        <v>63</v>
      </c>
      <c r="K2300" s="507" t="s">
        <v>44</v>
      </c>
      <c r="L2300" s="549" t="s">
        <v>297</v>
      </c>
      <c r="M2300" s="508" t="s">
        <v>292</v>
      </c>
      <c r="N2300" s="545" t="s">
        <v>46</v>
      </c>
      <c r="O2300" s="549" t="s">
        <v>293</v>
      </c>
      <c r="P2300" s="508" t="s">
        <v>294</v>
      </c>
      <c r="Q2300"/>
      <c r="R2300"/>
      <c r="AJ2300" s="95" t="str">
        <f>+I2300</f>
        <v>EN082</v>
      </c>
      <c r="AK2300" s="96" t="s">
        <v>62</v>
      </c>
    </row>
    <row r="2301" spans="8:38" ht="15" thickBot="1">
      <c r="H2301" s="677">
        <v>1834</v>
      </c>
      <c r="I2301" s="510">
        <f>IF(H2301="",
   IFERROR(MATCH("**", B:B, 0), ""),
   IFERROR(MATCH("* "&amp;H2301&amp;" *", B:B, 0), "")
)</f>
        <v>2114</v>
      </c>
      <c r="J2301" s="53" t="str" cm="1">
        <f t="array" aca="1" ref="J2301" ca="1">INDIRECT("B" &amp; I2301)</f>
        <v>NIVEL 974 M4 7S AM 1834 21-05-2026</v>
      </c>
      <c r="K2301" s="511">
        <f ca="1">INDEX(D:D, MATCH(J2301, $B:$B, 0))</f>
        <v>3.2</v>
      </c>
      <c r="L2301" s="508">
        <f ca="1">INDEX(E:E, MATCH($J2301, $B:$B, 0))*0.9</f>
        <v>1.1520000000000001E-2</v>
      </c>
      <c r="M2301" s="508">
        <f ca="1">INDEX(F:F, MATCH($J2301, $B:$B, 0))*0.9</f>
        <v>0</v>
      </c>
      <c r="N2301" s="512">
        <f ca="1">INDEX(G:G, MATCH($J$578, $B:$B, 0))</f>
        <v>0</v>
      </c>
      <c r="O2301" s="512">
        <f ca="1">+IF(L2301=0,N2301*0.9,L2301*0.9)</f>
        <v>1.0368E-2</v>
      </c>
      <c r="P2301" s="513">
        <f ca="1">+M2301*0.9</f>
        <v>0</v>
      </c>
      <c r="Q2301" s="514" t="str">
        <f ca="1">+IF(L2301=0,"-","Dump")</f>
        <v>Dump</v>
      </c>
      <c r="R2301" s="515">
        <f ca="1">+K2301/4.5</f>
        <v>0.71111111111111114</v>
      </c>
      <c r="AJ2301" s="520">
        <f ca="1">+K2326-SUMIF(AE:AE, AJ2300, AA:AA)</f>
        <v>18.000000000000028</v>
      </c>
      <c r="AK2301" s="521">
        <f ca="1">O2326</f>
        <v>1.1061359999999998E-2</v>
      </c>
      <c r="AL2301" s="102">
        <f ca="1">COUNTIF(AE:AE, AJ2300)</f>
        <v>2</v>
      </c>
    </row>
    <row r="2302" spans="8:38" ht="15" thickBot="1">
      <c r="H2302" s="677">
        <v>1835</v>
      </c>
      <c r="I2302" s="510">
        <f t="shared" ref="I2302:I2312" si="1096">IF(H2302="",
   IFERROR(MATCH("**", B:B, 0), ""),
   IFERROR(MATCH("* "&amp;H2302&amp;" *", B:B, 0), "")
)</f>
        <v>2115</v>
      </c>
      <c r="J2302" s="53" t="str" cm="1">
        <f t="array" aca="1" ref="J2302" ca="1">INDIRECT("B" &amp; I2302)</f>
        <v>NIVEL 974 M4 7S AM 1835 21-05-2026</v>
      </c>
      <c r="K2302" s="511">
        <f t="shared" ref="K2302:K2312" ca="1" si="1097">INDEX(D:D, MATCH(J2302, $B:$B, 0))</f>
        <v>3.2</v>
      </c>
      <c r="L2302" s="508">
        <f t="shared" ref="L2302:L2312" ca="1" si="1098">INDEX(E:E, MATCH($J2302, $B:$B, 0))*0.9</f>
        <v>1.3050000000000001E-2</v>
      </c>
      <c r="M2302" s="508">
        <f t="shared" ref="M2302:M2312" ca="1" si="1099">INDEX(F:F, MATCH($J2302, $B:$B, 0))*0.9</f>
        <v>0</v>
      </c>
      <c r="N2302" s="512">
        <f t="shared" ref="N2302:N2312" ca="1" si="1100">INDEX(G:G, MATCH($J$578, $B:$B, 0))</f>
        <v>0</v>
      </c>
      <c r="O2302" s="512">
        <f t="shared" ref="O2302:O2312" ca="1" si="1101">+IF(L2302=0,N2302*0.9,L2302*0.9)</f>
        <v>1.1745E-2</v>
      </c>
      <c r="P2302" s="513">
        <f t="shared" ref="P2302:P2325" ca="1" si="1102">+M2302*0.9</f>
        <v>0</v>
      </c>
      <c r="Q2302" s="514" t="str">
        <f t="shared" ref="Q2302:Q2312" ca="1" si="1103">+IF(L2302=0,"-","Dump")</f>
        <v>Dump</v>
      </c>
      <c r="R2302" s="515">
        <f t="shared" ref="R2302:R2312" ca="1" si="1104">+K2302/4.5</f>
        <v>0.71111111111111114</v>
      </c>
      <c r="AJ2302" s="105" t="s">
        <v>83</v>
      </c>
      <c r="AK2302" s="101"/>
    </row>
    <row r="2303" spans="8:38">
      <c r="H2303" s="677">
        <v>1836</v>
      </c>
      <c r="I2303" s="510">
        <f t="shared" si="1096"/>
        <v>2116</v>
      </c>
      <c r="J2303" s="53" t="str" cm="1">
        <f t="array" aca="1" ref="J2303" ca="1">INDIRECT("B" &amp; I2303)</f>
        <v>NIVEL 974 M4 7S AM 1836 21-05-2026</v>
      </c>
      <c r="K2303" s="511">
        <f t="shared" ca="1" si="1097"/>
        <v>3.2</v>
      </c>
      <c r="L2303" s="508">
        <f t="shared" ca="1" si="1098"/>
        <v>1.3050000000000001E-2</v>
      </c>
      <c r="M2303" s="508">
        <f t="shared" ca="1" si="1099"/>
        <v>0</v>
      </c>
      <c r="N2303" s="512">
        <f t="shared" ca="1" si="1100"/>
        <v>0</v>
      </c>
      <c r="O2303" s="512">
        <f t="shared" ca="1" si="1101"/>
        <v>1.1745E-2</v>
      </c>
      <c r="P2303" s="513">
        <f t="shared" ca="1" si="1102"/>
        <v>0</v>
      </c>
      <c r="Q2303" s="514" t="str">
        <f t="shared" ca="1" si="1103"/>
        <v>Dump</v>
      </c>
      <c r="R2303" s="515">
        <f t="shared" ca="1" si="1104"/>
        <v>0.71111111111111114</v>
      </c>
    </row>
    <row r="2304" spans="8:38">
      <c r="H2304" s="677">
        <v>1837</v>
      </c>
      <c r="I2304" s="510">
        <f t="shared" ref="I2304:I2311" si="1105">IF(H2304="",
   IFERROR(MATCH("**", B:B, 0), ""),
   IFERROR(MATCH("* "&amp;H2304&amp;" *", B:B, 0), "")
)</f>
        <v>2117</v>
      </c>
      <c r="J2304" s="53" t="str" cm="1">
        <f t="array" aca="1" ref="J2304" ca="1">INDIRECT("B" &amp; I2304)</f>
        <v>NIVEL 974 M4 7S AM 1837 21-05-2026</v>
      </c>
      <c r="K2304" s="511">
        <f t="shared" ref="K2304:K2311" ca="1" si="1106">INDEX(D:D, MATCH(J2304, $B:$B, 0))</f>
        <v>3.2</v>
      </c>
      <c r="L2304" s="508">
        <f t="shared" ref="L2304:L2311" ca="1" si="1107">INDEX(E:E, MATCH($J2304, $B:$B, 0))*0.9</f>
        <v>9.3600000000000003E-3</v>
      </c>
      <c r="M2304" s="508">
        <f t="shared" ref="M2304:M2311" ca="1" si="1108">INDEX(F:F, MATCH($J2304, $B:$B, 0))*0.9</f>
        <v>0</v>
      </c>
      <c r="N2304" s="512">
        <f t="shared" ref="N2304:N2311" ca="1" si="1109">INDEX(G:G, MATCH($J$578, $B:$B, 0))</f>
        <v>0</v>
      </c>
      <c r="O2304" s="512">
        <f t="shared" ref="O2304:O2311" ca="1" si="1110">+IF(L2304=0,N2304*0.9,L2304*0.9)</f>
        <v>8.4240000000000009E-3</v>
      </c>
      <c r="P2304" s="513">
        <f t="shared" ref="P2304:P2311" ca="1" si="1111">+M2304*0.9</f>
        <v>0</v>
      </c>
      <c r="Q2304" s="514" t="str">
        <f t="shared" ref="Q2304:Q2311" ca="1" si="1112">+IF(L2304=0,"-","Dump")</f>
        <v>Dump</v>
      </c>
      <c r="R2304" s="515">
        <f t="shared" ref="R2304:R2311" ca="1" si="1113">+K2304/4.5</f>
        <v>0.71111111111111114</v>
      </c>
    </row>
    <row r="2305" spans="8:18">
      <c r="H2305" s="677">
        <v>1838</v>
      </c>
      <c r="I2305" s="510">
        <f t="shared" si="1105"/>
        <v>2118</v>
      </c>
      <c r="J2305" s="53" t="str" cm="1">
        <f t="array" aca="1" ref="J2305" ca="1">INDIRECT("B" &amp; I2305)</f>
        <v>NIVEL 974 M4 7S AM 1838 21-05-2026</v>
      </c>
      <c r="K2305" s="511">
        <f t="shared" ca="1" si="1106"/>
        <v>3.2</v>
      </c>
      <c r="L2305" s="508">
        <f t="shared" ca="1" si="1107"/>
        <v>9.0000000000000011E-3</v>
      </c>
      <c r="M2305" s="508">
        <f t="shared" ca="1" si="1108"/>
        <v>0</v>
      </c>
      <c r="N2305" s="512">
        <f t="shared" ca="1" si="1109"/>
        <v>0</v>
      </c>
      <c r="O2305" s="512">
        <f t="shared" ca="1" si="1110"/>
        <v>8.1000000000000013E-3</v>
      </c>
      <c r="P2305" s="513">
        <f t="shared" ca="1" si="1111"/>
        <v>0</v>
      </c>
      <c r="Q2305" s="514" t="str">
        <f t="shared" ca="1" si="1112"/>
        <v>Dump</v>
      </c>
      <c r="R2305" s="515">
        <f t="shared" ca="1" si="1113"/>
        <v>0.71111111111111114</v>
      </c>
    </row>
    <row r="2306" spans="8:18">
      <c r="H2306" s="677">
        <v>1839</v>
      </c>
      <c r="I2306" s="510">
        <f t="shared" si="1105"/>
        <v>2119</v>
      </c>
      <c r="J2306" s="53" t="str" cm="1">
        <f t="array" aca="1" ref="J2306" ca="1">INDIRECT("B" &amp; I2306)</f>
        <v>NIVEL 974 M4 7S AM 1839 21-05-2026</v>
      </c>
      <c r="K2306" s="511">
        <f t="shared" ca="1" si="1106"/>
        <v>3.2</v>
      </c>
      <c r="L2306" s="508">
        <f t="shared" ca="1" si="1107"/>
        <v>8.0999999999999996E-3</v>
      </c>
      <c r="M2306" s="508">
        <f t="shared" ca="1" si="1108"/>
        <v>0</v>
      </c>
      <c r="N2306" s="512">
        <f t="shared" ca="1" si="1109"/>
        <v>0</v>
      </c>
      <c r="O2306" s="512">
        <f t="shared" ca="1" si="1110"/>
        <v>7.2899999999999996E-3</v>
      </c>
      <c r="P2306" s="513">
        <f t="shared" ca="1" si="1111"/>
        <v>0</v>
      </c>
      <c r="Q2306" s="514" t="str">
        <f t="shared" ca="1" si="1112"/>
        <v>Dump</v>
      </c>
      <c r="R2306" s="515">
        <f t="shared" ca="1" si="1113"/>
        <v>0.71111111111111114</v>
      </c>
    </row>
    <row r="2307" spans="8:18">
      <c r="H2307" s="677">
        <v>1840</v>
      </c>
      <c r="I2307" s="510">
        <f t="shared" si="1105"/>
        <v>2120</v>
      </c>
      <c r="J2307" s="53" t="str" cm="1">
        <f t="array" aca="1" ref="J2307" ca="1">INDIRECT("B" &amp; I2307)</f>
        <v>NIVEL 974 M4 7S AM 1840 21-05-2026</v>
      </c>
      <c r="K2307" s="511">
        <f t="shared" ca="1" si="1106"/>
        <v>3.2</v>
      </c>
      <c r="L2307" s="508">
        <f t="shared" ca="1" si="1107"/>
        <v>9.3600000000000003E-3</v>
      </c>
      <c r="M2307" s="508">
        <f t="shared" ca="1" si="1108"/>
        <v>0</v>
      </c>
      <c r="N2307" s="512">
        <f t="shared" ca="1" si="1109"/>
        <v>0</v>
      </c>
      <c r="O2307" s="512">
        <f t="shared" ca="1" si="1110"/>
        <v>8.4240000000000009E-3</v>
      </c>
      <c r="P2307" s="513">
        <f t="shared" ca="1" si="1111"/>
        <v>0</v>
      </c>
      <c r="Q2307" s="514" t="str">
        <f t="shared" ca="1" si="1112"/>
        <v>Dump</v>
      </c>
      <c r="R2307" s="515">
        <f t="shared" ca="1" si="1113"/>
        <v>0.71111111111111114</v>
      </c>
    </row>
    <row r="2308" spans="8:18">
      <c r="H2308" s="677">
        <v>1841</v>
      </c>
      <c r="I2308" s="510">
        <f t="shared" si="1105"/>
        <v>2121</v>
      </c>
      <c r="J2308" s="53" t="str" cm="1">
        <f t="array" aca="1" ref="J2308" ca="1">INDIRECT("B" &amp; I2308)</f>
        <v>NIVEL 974 M4 7S L32 AM 1841 27-05-2026</v>
      </c>
      <c r="K2308" s="511">
        <f t="shared" ca="1" si="1106"/>
        <v>3.2</v>
      </c>
      <c r="L2308" s="508">
        <f t="shared" ca="1" si="1107"/>
        <v>1.2959999999999999E-2</v>
      </c>
      <c r="M2308" s="508">
        <f t="shared" ca="1" si="1108"/>
        <v>0</v>
      </c>
      <c r="N2308" s="512">
        <f t="shared" ca="1" si="1109"/>
        <v>0</v>
      </c>
      <c r="O2308" s="512">
        <f t="shared" ca="1" si="1110"/>
        <v>1.1663999999999999E-2</v>
      </c>
      <c r="P2308" s="513">
        <f t="shared" ca="1" si="1111"/>
        <v>0</v>
      </c>
      <c r="Q2308" s="514" t="str">
        <f t="shared" ca="1" si="1112"/>
        <v>Dump</v>
      </c>
      <c r="R2308" s="515">
        <f t="shared" ca="1" si="1113"/>
        <v>0.71111111111111114</v>
      </c>
    </row>
    <row r="2309" spans="8:18">
      <c r="H2309" s="677">
        <v>1842</v>
      </c>
      <c r="I2309" s="510">
        <f t="shared" si="1105"/>
        <v>2122</v>
      </c>
      <c r="J2309" s="53" t="str" cm="1">
        <f t="array" aca="1" ref="J2309" ca="1">INDIRECT("B" &amp; I2309)</f>
        <v>NIVEL 974 M4 7S L32 AM 1842 27-05-2026</v>
      </c>
      <c r="K2309" s="511">
        <f t="shared" ca="1" si="1106"/>
        <v>3.2</v>
      </c>
      <c r="L2309" s="508">
        <f t="shared" ca="1" si="1107"/>
        <v>9.1800000000000007E-3</v>
      </c>
      <c r="M2309" s="508">
        <f t="shared" ca="1" si="1108"/>
        <v>0</v>
      </c>
      <c r="N2309" s="512">
        <f t="shared" ca="1" si="1109"/>
        <v>0</v>
      </c>
      <c r="O2309" s="512">
        <f t="shared" ca="1" si="1110"/>
        <v>8.2620000000000002E-3</v>
      </c>
      <c r="P2309" s="513">
        <f t="shared" ca="1" si="1111"/>
        <v>0</v>
      </c>
      <c r="Q2309" s="514" t="str">
        <f t="shared" ca="1" si="1112"/>
        <v>Dump</v>
      </c>
      <c r="R2309" s="515">
        <f t="shared" ca="1" si="1113"/>
        <v>0.71111111111111114</v>
      </c>
    </row>
    <row r="2310" spans="8:18">
      <c r="H2310" s="677">
        <v>1843</v>
      </c>
      <c r="I2310" s="510">
        <f t="shared" si="1105"/>
        <v>2123</v>
      </c>
      <c r="J2310" s="53" t="str" cm="1">
        <f t="array" aca="1" ref="J2310" ca="1">INDIRECT("B" &amp; I2310)</f>
        <v>NIVEL 974 M4 7S L32 AM 1843 27-05-2026</v>
      </c>
      <c r="K2310" s="511">
        <f t="shared" ca="1" si="1106"/>
        <v>3.2</v>
      </c>
      <c r="L2310" s="508">
        <f t="shared" ca="1" si="1107"/>
        <v>1.044E-2</v>
      </c>
      <c r="M2310" s="508">
        <f t="shared" ca="1" si="1108"/>
        <v>0</v>
      </c>
      <c r="N2310" s="512">
        <f t="shared" ca="1" si="1109"/>
        <v>0</v>
      </c>
      <c r="O2310" s="512">
        <f t="shared" ca="1" si="1110"/>
        <v>9.3959999999999998E-3</v>
      </c>
      <c r="P2310" s="513">
        <f t="shared" ca="1" si="1111"/>
        <v>0</v>
      </c>
      <c r="Q2310" s="514" t="str">
        <f t="shared" ca="1" si="1112"/>
        <v>Dump</v>
      </c>
      <c r="R2310" s="515">
        <f t="shared" ca="1" si="1113"/>
        <v>0.71111111111111114</v>
      </c>
    </row>
    <row r="2311" spans="8:18">
      <c r="H2311" s="677">
        <v>1844</v>
      </c>
      <c r="I2311" s="510">
        <f t="shared" si="1105"/>
        <v>2124</v>
      </c>
      <c r="J2311" s="53" t="str" cm="1">
        <f t="array" aca="1" ref="J2311" ca="1">INDIRECT("B" &amp; I2311)</f>
        <v>NIVEL 974 M4 7S AM 1844 27-05-2026</v>
      </c>
      <c r="K2311" s="511">
        <f t="shared" ca="1" si="1106"/>
        <v>3.2</v>
      </c>
      <c r="L2311" s="508">
        <f t="shared" ca="1" si="1107"/>
        <v>1.2239999999999999E-2</v>
      </c>
      <c r="M2311" s="508">
        <f t="shared" ca="1" si="1108"/>
        <v>0</v>
      </c>
      <c r="N2311" s="512">
        <f t="shared" ca="1" si="1109"/>
        <v>0</v>
      </c>
      <c r="O2311" s="512">
        <f t="shared" ca="1" si="1110"/>
        <v>1.1016E-2</v>
      </c>
      <c r="P2311" s="513">
        <f t="shared" ca="1" si="1111"/>
        <v>0</v>
      </c>
      <c r="Q2311" s="514" t="str">
        <f t="shared" ca="1" si="1112"/>
        <v>Dump</v>
      </c>
      <c r="R2311" s="515">
        <f t="shared" ca="1" si="1113"/>
        <v>0.71111111111111114</v>
      </c>
    </row>
    <row r="2312" spans="8:18">
      <c r="H2312" s="677">
        <v>1845</v>
      </c>
      <c r="I2312" s="510">
        <f t="shared" si="1096"/>
        <v>2125</v>
      </c>
      <c r="J2312" s="53" t="str" cm="1">
        <f t="array" aca="1" ref="J2312" ca="1">INDIRECT("B" &amp; I2312)</f>
        <v>NIVEL 974 M4 7S AM 1845 27-05-2026</v>
      </c>
      <c r="K2312" s="511">
        <f t="shared" ca="1" si="1097"/>
        <v>3.2</v>
      </c>
      <c r="L2312" s="508">
        <f t="shared" ca="1" si="1098"/>
        <v>1.35E-2</v>
      </c>
      <c r="M2312" s="508">
        <f t="shared" ca="1" si="1099"/>
        <v>0</v>
      </c>
      <c r="N2312" s="512">
        <f t="shared" ca="1" si="1100"/>
        <v>0</v>
      </c>
      <c r="O2312" s="512">
        <f t="shared" ca="1" si="1101"/>
        <v>1.2149999999999999E-2</v>
      </c>
      <c r="P2312" s="513">
        <f t="shared" ca="1" si="1102"/>
        <v>0</v>
      </c>
      <c r="Q2312" s="514" t="str">
        <f t="shared" ca="1" si="1103"/>
        <v>Dump</v>
      </c>
      <c r="R2312" s="515">
        <f t="shared" ca="1" si="1104"/>
        <v>0.71111111111111114</v>
      </c>
    </row>
    <row r="2313" spans="8:18">
      <c r="H2313" s="677">
        <v>1846</v>
      </c>
      <c r="I2313" s="510">
        <f t="shared" ref="I2313:I2325" si="1114">IF(H2313="",
   IFERROR(MATCH("**", B:B, 0), ""),
   IFERROR(MATCH("* "&amp;H2313&amp;" *", B:B, 0), "")
)</f>
        <v>2126</v>
      </c>
      <c r="J2313" s="53" t="str" cm="1">
        <f t="array" aca="1" ref="J2313" ca="1">INDIRECT("B" &amp; I2313)</f>
        <v>NIVEL 974 M4 7S AM 1846 27-05-2026</v>
      </c>
      <c r="K2313" s="511">
        <f t="shared" ref="K2313:K2325" ca="1" si="1115">INDEX(D:D, MATCH(J2313, $B:$B, 0))</f>
        <v>3.2</v>
      </c>
      <c r="L2313" s="508">
        <f t="shared" ref="L2313:L2325" ca="1" si="1116">INDEX(E:E, MATCH($J2313, $B:$B, 0))*0.9</f>
        <v>1.0619999999999999E-2</v>
      </c>
      <c r="M2313" s="508">
        <f t="shared" ref="M2313:M2325" ca="1" si="1117">INDEX(F:F, MATCH($J2313, $B:$B, 0))*0.9</f>
        <v>0</v>
      </c>
      <c r="N2313" s="512">
        <f t="shared" ref="N2313:N2325" ca="1" si="1118">INDEX(G:G, MATCH($J$578, $B:$B, 0))</f>
        <v>0</v>
      </c>
      <c r="O2313" s="512">
        <f t="shared" ref="O2313:O2325" ca="1" si="1119">+IF(L2313=0,N2313*0.9,L2313*0.9)</f>
        <v>9.5579999999999988E-3</v>
      </c>
      <c r="P2313" s="513">
        <f t="shared" ca="1" si="1102"/>
        <v>0</v>
      </c>
      <c r="Q2313" s="514" t="str">
        <f t="shared" ref="Q2313:Q2325" ca="1" si="1120">+IF(L2313=0,"-","Dump")</f>
        <v>Dump</v>
      </c>
      <c r="R2313" s="515">
        <f t="shared" ref="R2313:R2325" ca="1" si="1121">+K2313/4.5</f>
        <v>0.71111111111111114</v>
      </c>
    </row>
    <row r="2314" spans="8:18">
      <c r="H2314" s="677">
        <v>1847</v>
      </c>
      <c r="I2314" s="510">
        <f t="shared" si="1114"/>
        <v>2127</v>
      </c>
      <c r="J2314" s="53" t="str" cm="1">
        <f t="array" aca="1" ref="J2314" ca="1">INDIRECT("B" &amp; I2314)</f>
        <v>NIVEL 974 M4 7S L30 AM 1847 28-05-2026</v>
      </c>
      <c r="K2314" s="511">
        <f t="shared" ca="1" si="1115"/>
        <v>3.2</v>
      </c>
      <c r="L2314" s="508">
        <f t="shared" ca="1" si="1116"/>
        <v>1.737E-2</v>
      </c>
      <c r="M2314" s="508">
        <f t="shared" ca="1" si="1117"/>
        <v>0</v>
      </c>
      <c r="N2314" s="512">
        <f t="shared" ca="1" si="1118"/>
        <v>0</v>
      </c>
      <c r="O2314" s="512">
        <f t="shared" ca="1" si="1119"/>
        <v>1.5633000000000001E-2</v>
      </c>
      <c r="P2314" s="513">
        <f t="shared" ca="1" si="1102"/>
        <v>0</v>
      </c>
      <c r="Q2314" s="514" t="str">
        <f t="shared" ca="1" si="1120"/>
        <v>Dump</v>
      </c>
      <c r="R2314" s="515">
        <f t="shared" ca="1" si="1121"/>
        <v>0.71111111111111114</v>
      </c>
    </row>
    <row r="2315" spans="8:18">
      <c r="H2315" s="677">
        <v>1848</v>
      </c>
      <c r="I2315" s="510">
        <f t="shared" si="1114"/>
        <v>2128</v>
      </c>
      <c r="J2315" s="53" t="str" cm="1">
        <f t="array" aca="1" ref="J2315" ca="1">INDIRECT("B" &amp; I2315)</f>
        <v>NIVEL 974 M4 7S L30 AM 1848 28-05-2026</v>
      </c>
      <c r="K2315" s="511">
        <f t="shared" ca="1" si="1115"/>
        <v>3.2</v>
      </c>
      <c r="L2315" s="508">
        <f t="shared" ca="1" si="1116"/>
        <v>1.521E-2</v>
      </c>
      <c r="M2315" s="508">
        <f t="shared" ca="1" si="1117"/>
        <v>0</v>
      </c>
      <c r="N2315" s="512">
        <f t="shared" ca="1" si="1118"/>
        <v>0</v>
      </c>
      <c r="O2315" s="512">
        <f t="shared" ca="1" si="1119"/>
        <v>1.3689E-2</v>
      </c>
      <c r="P2315" s="513">
        <f t="shared" ca="1" si="1102"/>
        <v>0</v>
      </c>
      <c r="Q2315" s="514" t="str">
        <f t="shared" ca="1" si="1120"/>
        <v>Dump</v>
      </c>
      <c r="R2315" s="515">
        <f t="shared" ca="1" si="1121"/>
        <v>0.71111111111111114</v>
      </c>
    </row>
    <row r="2316" spans="8:18">
      <c r="H2316" s="677">
        <v>1849</v>
      </c>
      <c r="I2316" s="510">
        <f t="shared" si="1114"/>
        <v>2129</v>
      </c>
      <c r="J2316" s="53" t="str" cm="1">
        <f t="array" aca="1" ref="J2316" ca="1">INDIRECT("B" &amp; I2316)</f>
        <v>NIVEL 974 M4 7S L30 AM 1849 28-05-2026</v>
      </c>
      <c r="K2316" s="511">
        <f t="shared" ca="1" si="1115"/>
        <v>3.2</v>
      </c>
      <c r="L2316" s="508">
        <f t="shared" ca="1" si="1116"/>
        <v>1.512E-2</v>
      </c>
      <c r="M2316" s="508">
        <f t="shared" ca="1" si="1117"/>
        <v>0</v>
      </c>
      <c r="N2316" s="512">
        <f t="shared" ca="1" si="1118"/>
        <v>0</v>
      </c>
      <c r="O2316" s="512">
        <f t="shared" ca="1" si="1119"/>
        <v>1.3608E-2</v>
      </c>
      <c r="P2316" s="513">
        <f t="shared" ca="1" si="1102"/>
        <v>0</v>
      </c>
      <c r="Q2316" s="514" t="str">
        <f t="shared" ca="1" si="1120"/>
        <v>Dump</v>
      </c>
      <c r="R2316" s="515">
        <f t="shared" ca="1" si="1121"/>
        <v>0.71111111111111114</v>
      </c>
    </row>
    <row r="2317" spans="8:18">
      <c r="H2317" s="677">
        <v>1850</v>
      </c>
      <c r="I2317" s="510">
        <f t="shared" si="1114"/>
        <v>2130</v>
      </c>
      <c r="J2317" s="53" t="str" cm="1">
        <f t="array" aca="1" ref="J2317" ca="1">INDIRECT("B" &amp; I2317)</f>
        <v>NIVEL 974 M4 7S L30 AM 1850 28-05-2026</v>
      </c>
      <c r="K2317" s="511">
        <f t="shared" ca="1" si="1115"/>
        <v>3.2</v>
      </c>
      <c r="L2317" s="508">
        <f t="shared" ca="1" si="1116"/>
        <v>1.4579999999999999E-2</v>
      </c>
      <c r="M2317" s="508">
        <f t="shared" ca="1" si="1117"/>
        <v>0</v>
      </c>
      <c r="N2317" s="512">
        <f t="shared" ca="1" si="1118"/>
        <v>0</v>
      </c>
      <c r="O2317" s="512">
        <f t="shared" ca="1" si="1119"/>
        <v>1.3122E-2</v>
      </c>
      <c r="P2317" s="513">
        <f t="shared" ref="P2317:P2321" ca="1" si="1122">+M2317*0.9</f>
        <v>0</v>
      </c>
      <c r="Q2317" s="514" t="str">
        <f t="shared" ca="1" si="1120"/>
        <v>Dump</v>
      </c>
      <c r="R2317" s="515">
        <f t="shared" ca="1" si="1121"/>
        <v>0.71111111111111114</v>
      </c>
    </row>
    <row r="2318" spans="8:18">
      <c r="H2318" s="677">
        <v>1851</v>
      </c>
      <c r="I2318" s="510">
        <f t="shared" si="1114"/>
        <v>2131</v>
      </c>
      <c r="J2318" s="53" t="str" cm="1">
        <f t="array" aca="1" ref="J2318" ca="1">INDIRECT("B" &amp; I2318)</f>
        <v>NIVEL 974 M4 7S L30 AM 1851 28-05-2026</v>
      </c>
      <c r="K2318" s="511">
        <f t="shared" ca="1" si="1115"/>
        <v>3.2</v>
      </c>
      <c r="L2318" s="508">
        <f t="shared" ca="1" si="1116"/>
        <v>1.4310000000000002E-2</v>
      </c>
      <c r="M2318" s="508">
        <f t="shared" ca="1" si="1117"/>
        <v>0</v>
      </c>
      <c r="N2318" s="512">
        <f t="shared" ca="1" si="1118"/>
        <v>0</v>
      </c>
      <c r="O2318" s="512">
        <f t="shared" ca="1" si="1119"/>
        <v>1.2879000000000002E-2</v>
      </c>
      <c r="P2318" s="513">
        <f t="shared" ca="1" si="1122"/>
        <v>0</v>
      </c>
      <c r="Q2318" s="514" t="str">
        <f t="shared" ca="1" si="1120"/>
        <v>Dump</v>
      </c>
      <c r="R2318" s="515">
        <f t="shared" ca="1" si="1121"/>
        <v>0.71111111111111114</v>
      </c>
    </row>
    <row r="2319" spans="8:18">
      <c r="H2319" s="677">
        <v>1852</v>
      </c>
      <c r="I2319" s="510">
        <f t="shared" si="1114"/>
        <v>2132</v>
      </c>
      <c r="J2319" s="53" t="str" cm="1">
        <f t="array" aca="1" ref="J2319" ca="1">INDIRECT("B" &amp; I2319)</f>
        <v>NIVEL 974 M4 7S L30 AM 1852 28-05-2026</v>
      </c>
      <c r="K2319" s="511">
        <f t="shared" ca="1" si="1115"/>
        <v>3.2</v>
      </c>
      <c r="L2319" s="508">
        <f t="shared" ca="1" si="1116"/>
        <v>1.017E-2</v>
      </c>
      <c r="M2319" s="508">
        <f t="shared" ca="1" si="1117"/>
        <v>0</v>
      </c>
      <c r="N2319" s="512">
        <f t="shared" ca="1" si="1118"/>
        <v>0</v>
      </c>
      <c r="O2319" s="512">
        <f t="shared" ca="1" si="1119"/>
        <v>9.1529999999999997E-3</v>
      </c>
      <c r="P2319" s="513">
        <f t="shared" ca="1" si="1122"/>
        <v>0</v>
      </c>
      <c r="Q2319" s="514" t="str">
        <f t="shared" ca="1" si="1120"/>
        <v>Dump</v>
      </c>
      <c r="R2319" s="515">
        <f t="shared" ca="1" si="1121"/>
        <v>0.71111111111111114</v>
      </c>
    </row>
    <row r="2320" spans="8:18">
      <c r="H2320" s="677">
        <v>1853</v>
      </c>
      <c r="I2320" s="510">
        <f t="shared" si="1114"/>
        <v>2133</v>
      </c>
      <c r="J2320" s="53" t="str" cm="1">
        <f t="array" aca="1" ref="J2320" ca="1">INDIRECT("B" &amp; I2320)</f>
        <v>NIVEL 974 M4 7S L30 AM 1853 28-05-2026</v>
      </c>
      <c r="K2320" s="511">
        <f t="shared" ca="1" si="1115"/>
        <v>3.2</v>
      </c>
      <c r="L2320" s="508">
        <f t="shared" ca="1" si="1116"/>
        <v>1.4579999999999999E-2</v>
      </c>
      <c r="M2320" s="508">
        <f t="shared" ca="1" si="1117"/>
        <v>0</v>
      </c>
      <c r="N2320" s="512">
        <f t="shared" ca="1" si="1118"/>
        <v>0</v>
      </c>
      <c r="O2320" s="512">
        <f t="shared" ca="1" si="1119"/>
        <v>1.3122E-2</v>
      </c>
      <c r="P2320" s="513">
        <f t="shared" ca="1" si="1122"/>
        <v>0</v>
      </c>
      <c r="Q2320" s="514" t="str">
        <f t="shared" ca="1" si="1120"/>
        <v>Dump</v>
      </c>
      <c r="R2320" s="515">
        <f t="shared" ca="1" si="1121"/>
        <v>0.71111111111111114</v>
      </c>
    </row>
    <row r="2321" spans="8:38">
      <c r="H2321" s="677">
        <v>1854</v>
      </c>
      <c r="I2321" s="510">
        <f t="shared" si="1114"/>
        <v>2134</v>
      </c>
      <c r="J2321" s="53" t="str" cm="1">
        <f t="array" aca="1" ref="J2321" ca="1">INDIRECT("B" &amp; I2321)</f>
        <v>NIVEL 974 M4 7S L30 AM 1854 28-05-2026</v>
      </c>
      <c r="K2321" s="511">
        <f t="shared" ca="1" si="1115"/>
        <v>3.2</v>
      </c>
      <c r="L2321" s="508">
        <f t="shared" ca="1" si="1116"/>
        <v>1.098E-2</v>
      </c>
      <c r="M2321" s="508">
        <f t="shared" ca="1" si="1117"/>
        <v>0</v>
      </c>
      <c r="N2321" s="512">
        <f t="shared" ca="1" si="1118"/>
        <v>0</v>
      </c>
      <c r="O2321" s="512">
        <f t="shared" ca="1" si="1119"/>
        <v>9.8820000000000002E-3</v>
      </c>
      <c r="P2321" s="513">
        <f t="shared" ca="1" si="1122"/>
        <v>0</v>
      </c>
      <c r="Q2321" s="514" t="str">
        <f t="shared" ca="1" si="1120"/>
        <v>Dump</v>
      </c>
      <c r="R2321" s="515">
        <f t="shared" ca="1" si="1121"/>
        <v>0.71111111111111114</v>
      </c>
    </row>
    <row r="2322" spans="8:38">
      <c r="H2322" s="677">
        <v>1855</v>
      </c>
      <c r="I2322" s="510">
        <f t="shared" si="1114"/>
        <v>2135</v>
      </c>
      <c r="J2322" s="53" t="str" cm="1">
        <f t="array" aca="1" ref="J2322" ca="1">INDIRECT("B" &amp; I2322)</f>
        <v>NIVEL 974 M4 7S L30 AM 1855 28-05-2026</v>
      </c>
      <c r="K2322" s="511">
        <f t="shared" ca="1" si="1115"/>
        <v>3.2</v>
      </c>
      <c r="L2322" s="508">
        <f t="shared" ca="1" si="1116"/>
        <v>9.5399999999999999E-3</v>
      </c>
      <c r="M2322" s="508">
        <f t="shared" ca="1" si="1117"/>
        <v>0</v>
      </c>
      <c r="N2322" s="512">
        <f t="shared" ca="1" si="1118"/>
        <v>0</v>
      </c>
      <c r="O2322" s="512">
        <f t="shared" ca="1" si="1119"/>
        <v>8.5859999999999999E-3</v>
      </c>
      <c r="P2322" s="513">
        <f t="shared" ca="1" si="1102"/>
        <v>0</v>
      </c>
      <c r="Q2322" s="514" t="str">
        <f t="shared" ca="1" si="1120"/>
        <v>Dump</v>
      </c>
      <c r="R2322" s="515">
        <f t="shared" ca="1" si="1121"/>
        <v>0.71111111111111114</v>
      </c>
    </row>
    <row r="2323" spans="8:38">
      <c r="H2323" s="677">
        <v>1856</v>
      </c>
      <c r="I2323" s="510">
        <f t="shared" si="1114"/>
        <v>2136</v>
      </c>
      <c r="J2323" s="53" t="str" cm="1">
        <f t="array" aca="1" ref="J2323" ca="1">INDIRECT("B" &amp; I2323)</f>
        <v>NIVEL 974 M4 7S L30 AM 1856 28-05-2026</v>
      </c>
      <c r="K2323" s="511">
        <f t="shared" ca="1" si="1115"/>
        <v>3.2</v>
      </c>
      <c r="L2323" s="508">
        <f t="shared" ca="1" si="1116"/>
        <v>1.485E-2</v>
      </c>
      <c r="M2323" s="508">
        <f t="shared" ca="1" si="1117"/>
        <v>0</v>
      </c>
      <c r="N2323" s="512">
        <f t="shared" ca="1" si="1118"/>
        <v>0</v>
      </c>
      <c r="O2323" s="512">
        <f t="shared" ca="1" si="1119"/>
        <v>1.3365E-2</v>
      </c>
      <c r="P2323" s="513">
        <f t="shared" ca="1" si="1102"/>
        <v>0</v>
      </c>
      <c r="Q2323" s="514" t="str">
        <f t="shared" ca="1" si="1120"/>
        <v>Dump</v>
      </c>
      <c r="R2323" s="515">
        <f t="shared" ca="1" si="1121"/>
        <v>0.71111111111111114</v>
      </c>
    </row>
    <row r="2324" spans="8:38">
      <c r="H2324" s="677">
        <v>1857</v>
      </c>
      <c r="I2324" s="510">
        <f t="shared" si="1114"/>
        <v>2137</v>
      </c>
      <c r="J2324" s="53" t="str" cm="1">
        <f t="array" aca="1" ref="J2324" ca="1">INDIRECT("B" &amp; I2324)</f>
        <v>NIVEL 974 M4 7S L30 AM 1857 28-05-2026</v>
      </c>
      <c r="K2324" s="511">
        <f t="shared" ca="1" si="1115"/>
        <v>3.2</v>
      </c>
      <c r="L2324" s="508">
        <f t="shared" ca="1" si="1116"/>
        <v>1.2870000000000001E-2</v>
      </c>
      <c r="M2324" s="508">
        <f t="shared" ca="1" si="1117"/>
        <v>0</v>
      </c>
      <c r="N2324" s="512">
        <f t="shared" ca="1" si="1118"/>
        <v>0</v>
      </c>
      <c r="O2324" s="512">
        <f t="shared" ca="1" si="1119"/>
        <v>1.1583000000000001E-2</v>
      </c>
      <c r="P2324" s="513">
        <f t="shared" ca="1" si="1102"/>
        <v>0</v>
      </c>
      <c r="Q2324" s="514" t="str">
        <f t="shared" ca="1" si="1120"/>
        <v>Dump</v>
      </c>
      <c r="R2324" s="515">
        <f t="shared" ca="1" si="1121"/>
        <v>0.71111111111111114</v>
      </c>
    </row>
    <row r="2325" spans="8:38">
      <c r="H2325" s="677">
        <v>1858</v>
      </c>
      <c r="I2325" s="510">
        <f t="shared" si="1114"/>
        <v>2138</v>
      </c>
      <c r="J2325" s="53" t="str" cm="1">
        <f t="array" aca="1" ref="J2325" ca="1">INDIRECT("B" &amp; I2325)</f>
        <v>NIVEL 974 M4 7S L30 AM 1858 28-05-2026</v>
      </c>
      <c r="K2325" s="511">
        <f t="shared" ca="1" si="1115"/>
        <v>3.2</v>
      </c>
      <c r="L2325" s="508">
        <f t="shared" ca="1" si="1116"/>
        <v>1.5300000000000001E-2</v>
      </c>
      <c r="M2325" s="508">
        <f t="shared" ca="1" si="1117"/>
        <v>0</v>
      </c>
      <c r="N2325" s="512">
        <f t="shared" ca="1" si="1118"/>
        <v>0</v>
      </c>
      <c r="O2325" s="512">
        <f t="shared" ca="1" si="1119"/>
        <v>1.3770000000000001E-2</v>
      </c>
      <c r="P2325" s="513">
        <f t="shared" ca="1" si="1102"/>
        <v>0</v>
      </c>
      <c r="Q2325" s="514" t="str">
        <f t="shared" ca="1" si="1120"/>
        <v>Dump</v>
      </c>
      <c r="R2325" s="515">
        <f t="shared" ca="1" si="1121"/>
        <v>0.71111111111111114</v>
      </c>
    </row>
    <row r="2326" spans="8:38">
      <c r="H2326" s="386"/>
      <c r="I2326"/>
      <c r="J2326"/>
      <c r="K2326" s="519">
        <f ca="1">SUM(K2301:K2325)</f>
        <v>80.000000000000028</v>
      </c>
      <c r="L2326" s="516">
        <f ca="1">+SUMPRODUCT(L2301:L2325,K2301:K2325)/K2326</f>
        <v>1.2290399999999998E-2</v>
      </c>
      <c r="M2326" s="516">
        <f ca="1">+SUMPRODUCT(M2301:M2325,K2301:K2325)/K2326</f>
        <v>0</v>
      </c>
      <c r="N2326" s="69">
        <f ca="1">+SUMPRODUCT(N2301:N2325,K2301:K2325)/K2326</f>
        <v>0</v>
      </c>
      <c r="O2326" s="552">
        <f ca="1">+SUMPRODUCT(O2301:O2325,K2301:K2325)/K2326</f>
        <v>1.1061359999999998E-2</v>
      </c>
      <c r="P2326" s="69">
        <f ca="1">+SUMPRODUCT(P2301:P2325,K2301:K2325)/K2326</f>
        <v>0</v>
      </c>
      <c r="Q2326"/>
      <c r="R2326"/>
    </row>
    <row r="2327" spans="8:38">
      <c r="H2327" s="675"/>
      <c r="I2327"/>
      <c r="J2327"/>
      <c r="K2327" s="551" t="s">
        <v>59</v>
      </c>
      <c r="L2327" s="550">
        <f ca="1">+L2326/0.9</f>
        <v>1.3655999999999998E-2</v>
      </c>
      <c r="M2327" s="518">
        <f ca="1">+M2326/0.9</f>
        <v>0</v>
      </c>
      <c r="N2327"/>
      <c r="O2327"/>
      <c r="P2327"/>
      <c r="Q2327"/>
      <c r="R2327"/>
    </row>
    <row r="2328" spans="8:38" ht="15" thickBot="1"/>
    <row r="2329" spans="8:38" ht="28.8">
      <c r="H2329" s="385"/>
      <c r="I2329" s="547" t="s">
        <v>664</v>
      </c>
      <c r="J2329" s="77" t="s">
        <v>63</v>
      </c>
      <c r="K2329" s="507" t="s">
        <v>44</v>
      </c>
      <c r="L2329" s="718" t="s">
        <v>297</v>
      </c>
      <c r="M2329" s="508" t="s">
        <v>292</v>
      </c>
      <c r="N2329" s="545" t="s">
        <v>46</v>
      </c>
      <c r="O2329" s="549" t="s">
        <v>293</v>
      </c>
      <c r="P2329" s="508" t="s">
        <v>294</v>
      </c>
      <c r="Q2329"/>
      <c r="R2329"/>
      <c r="AJ2329" s="95" t="str">
        <f>+I2329</f>
        <v>EN083</v>
      </c>
      <c r="AK2329" s="96" t="s">
        <v>62</v>
      </c>
    </row>
    <row r="2330" spans="8:38" ht="15" thickBot="1">
      <c r="H2330" s="677">
        <v>1859</v>
      </c>
      <c r="I2330" s="510">
        <f>IF(H2330="",
   IFERROR(MATCH("**", B:B, 0), ""),
   IFERROR(MATCH("* "&amp;H2330&amp;" *", B:B, 0), "")
)</f>
        <v>2139</v>
      </c>
      <c r="J2330" s="53" t="str" cm="1">
        <f t="array" aca="1" ref="J2330" ca="1">INDIRECT("B" &amp; I2330)</f>
        <v>NIVEL 974 M4 7S L31 AM 1859 28-05-2026</v>
      </c>
      <c r="K2330" s="511">
        <f ca="1">INDEX(D:D, MATCH(J2330, $B:$B, 0))</f>
        <v>3.2</v>
      </c>
      <c r="L2330" s="508">
        <f ca="1">INDEX(E:E, MATCH($J2330, $B:$B, 0))*0.9</f>
        <v>1.0800000000000001E-2</v>
      </c>
      <c r="M2330" s="508">
        <f ca="1">INDEX(F:F, MATCH($J2330, $B:$B, 0))*0.9</f>
        <v>0</v>
      </c>
      <c r="N2330" s="512">
        <f ca="1">INDEX(G:G, MATCH($J$578, $B:$B, 0))</f>
        <v>0</v>
      </c>
      <c r="O2330" s="512">
        <f ca="1">+IF(L2330=0,N2330*0.9,L2330*0.9)</f>
        <v>9.7200000000000012E-3</v>
      </c>
      <c r="P2330" s="513">
        <f ca="1">+M2330*0.9</f>
        <v>0</v>
      </c>
      <c r="Q2330" s="514" t="str">
        <f ca="1">+IF(L2330=0,"-","Dump")</f>
        <v>Dump</v>
      </c>
      <c r="R2330" s="515">
        <f ca="1">+K2330/4.5</f>
        <v>0.71111111111111114</v>
      </c>
      <c r="AJ2330" s="520">
        <f ca="1">+K2349-SUMIF(AE:AE, AJ2329, AA:AA)</f>
        <v>-2.7899999999999849</v>
      </c>
      <c r="AK2330" s="521">
        <f ca="1">O2349</f>
        <v>1.0529999999999998E-2</v>
      </c>
      <c r="AL2330" s="102">
        <f ca="1">COUNTIF(AE:AE, AJ2329)</f>
        <v>2</v>
      </c>
    </row>
    <row r="2331" spans="8:38" ht="15" thickBot="1">
      <c r="H2331" s="677">
        <v>1860</v>
      </c>
      <c r="I2331" s="510">
        <f t="shared" ref="I2331:I2341" si="1123">IF(H2331="",
   IFERROR(MATCH("**", B:B, 0), ""),
   IFERROR(MATCH("* "&amp;H2331&amp;" *", B:B, 0), "")
)</f>
        <v>2140</v>
      </c>
      <c r="J2331" s="53" t="str" cm="1">
        <f t="array" aca="1" ref="J2331" ca="1">INDIRECT("B" &amp; I2331)</f>
        <v>NIVEL 974 M4 7S L31 AM 1860 28-05-2026</v>
      </c>
      <c r="K2331" s="511">
        <f t="shared" ref="K2331:K2341" ca="1" si="1124">INDEX(D:D, MATCH(J2331, $B:$B, 0))</f>
        <v>3.2</v>
      </c>
      <c r="L2331" s="508">
        <f t="shared" ref="L2331:L2341" ca="1" si="1125">INDEX(E:E, MATCH($J2331, $B:$B, 0))*0.9</f>
        <v>1.1340000000000001E-2</v>
      </c>
      <c r="M2331" s="508">
        <f t="shared" ref="M2331:M2341" ca="1" si="1126">INDEX(F:F, MATCH($J2331, $B:$B, 0))*0.9</f>
        <v>0</v>
      </c>
      <c r="N2331" s="512">
        <f t="shared" ref="N2331:N2341" ca="1" si="1127">INDEX(G:G, MATCH($J$578, $B:$B, 0))</f>
        <v>0</v>
      </c>
      <c r="O2331" s="512">
        <f t="shared" ref="O2331:O2341" ca="1" si="1128">+IF(L2331=0,N2331*0.9,L2331*0.9)</f>
        <v>1.0206000000000002E-2</v>
      </c>
      <c r="P2331" s="513">
        <f t="shared" ref="P2331:P2343" ca="1" si="1129">+M2331*0.9</f>
        <v>0</v>
      </c>
      <c r="Q2331" s="514" t="str">
        <f t="shared" ref="Q2331:Q2341" ca="1" si="1130">+IF(L2331=0,"-","Dump")</f>
        <v>Dump</v>
      </c>
      <c r="R2331" s="515">
        <f t="shared" ref="R2331:R2341" ca="1" si="1131">+K2331/4.5</f>
        <v>0.71111111111111114</v>
      </c>
      <c r="AJ2331" s="105" t="s">
        <v>83</v>
      </c>
      <c r="AK2331" s="101"/>
    </row>
    <row r="2332" spans="8:38">
      <c r="H2332" s="677">
        <v>1861</v>
      </c>
      <c r="I2332" s="510">
        <f t="shared" si="1123"/>
        <v>2141</v>
      </c>
      <c r="J2332" s="53" t="str" cm="1">
        <f t="array" aca="1" ref="J2332" ca="1">INDIRECT("B" &amp; I2332)</f>
        <v>NIVEL 974 M4 7S L31 AM 1861 28-05-2026</v>
      </c>
      <c r="K2332" s="511">
        <f t="shared" ca="1" si="1124"/>
        <v>3.2</v>
      </c>
      <c r="L2332" s="508">
        <f t="shared" ca="1" si="1125"/>
        <v>9.0899999999999991E-3</v>
      </c>
      <c r="M2332" s="508">
        <f t="shared" ca="1" si="1126"/>
        <v>0</v>
      </c>
      <c r="N2332" s="512">
        <f t="shared" ca="1" si="1127"/>
        <v>0</v>
      </c>
      <c r="O2332" s="512">
        <f t="shared" ca="1" si="1128"/>
        <v>8.180999999999999E-3</v>
      </c>
      <c r="P2332" s="513">
        <f t="shared" ca="1" si="1129"/>
        <v>0</v>
      </c>
      <c r="Q2332" s="514" t="str">
        <f t="shared" ca="1" si="1130"/>
        <v>Dump</v>
      </c>
      <c r="R2332" s="515">
        <f t="shared" ca="1" si="1131"/>
        <v>0.71111111111111114</v>
      </c>
    </row>
    <row r="2333" spans="8:38">
      <c r="H2333" s="677">
        <v>1862</v>
      </c>
      <c r="I2333" s="510">
        <f t="shared" si="1123"/>
        <v>2142</v>
      </c>
      <c r="J2333" s="53" t="str" cm="1">
        <f t="array" aca="1" ref="J2333" ca="1">INDIRECT("B" &amp; I2333)</f>
        <v>NIVEL 974 M4 7S L31 AM 1862 28-05-2026</v>
      </c>
      <c r="K2333" s="511">
        <f t="shared" ca="1" si="1124"/>
        <v>3.2</v>
      </c>
      <c r="L2333" s="508">
        <f t="shared" ca="1" si="1125"/>
        <v>1.2959999999999999E-2</v>
      </c>
      <c r="M2333" s="508">
        <f t="shared" ca="1" si="1126"/>
        <v>0</v>
      </c>
      <c r="N2333" s="512">
        <f t="shared" ca="1" si="1127"/>
        <v>0</v>
      </c>
      <c r="O2333" s="512">
        <f t="shared" ca="1" si="1128"/>
        <v>1.1663999999999999E-2</v>
      </c>
      <c r="P2333" s="513">
        <f t="shared" ca="1" si="1129"/>
        <v>0</v>
      </c>
      <c r="Q2333" s="514" t="str">
        <f t="shared" ca="1" si="1130"/>
        <v>Dump</v>
      </c>
      <c r="R2333" s="515">
        <f t="shared" ca="1" si="1131"/>
        <v>0.71111111111111114</v>
      </c>
    </row>
    <row r="2334" spans="8:38">
      <c r="H2334" s="677">
        <v>1863</v>
      </c>
      <c r="I2334" s="510">
        <f t="shared" si="1123"/>
        <v>2143</v>
      </c>
      <c r="J2334" s="53" t="str" cm="1">
        <f t="array" aca="1" ref="J2334" ca="1">INDIRECT("B" &amp; I2334)</f>
        <v>NIVEL 974 M4 7S L31 AM 1863 28-05-2026</v>
      </c>
      <c r="K2334" s="511">
        <f t="shared" ca="1" si="1124"/>
        <v>3.2</v>
      </c>
      <c r="L2334" s="508">
        <f t="shared" ca="1" si="1125"/>
        <v>1.2959999999999999E-2</v>
      </c>
      <c r="M2334" s="508">
        <f t="shared" ca="1" si="1126"/>
        <v>0</v>
      </c>
      <c r="N2334" s="512">
        <f t="shared" ca="1" si="1127"/>
        <v>0</v>
      </c>
      <c r="O2334" s="512">
        <f t="shared" ca="1" si="1128"/>
        <v>1.1663999999999999E-2</v>
      </c>
      <c r="P2334" s="513">
        <f t="shared" ca="1" si="1129"/>
        <v>0</v>
      </c>
      <c r="Q2334" s="514" t="str">
        <f t="shared" ca="1" si="1130"/>
        <v>Dump</v>
      </c>
      <c r="R2334" s="515">
        <f t="shared" ca="1" si="1131"/>
        <v>0.71111111111111114</v>
      </c>
    </row>
    <row r="2335" spans="8:38">
      <c r="H2335" s="677">
        <v>1864</v>
      </c>
      <c r="I2335" s="510">
        <f t="shared" si="1123"/>
        <v>2144</v>
      </c>
      <c r="J2335" s="53" t="str" cm="1">
        <f t="array" aca="1" ref="J2335" ca="1">INDIRECT("B" &amp; I2335)</f>
        <v>NIVEL 974 M4 7S L31 AM 1864 28-05-2026</v>
      </c>
      <c r="K2335" s="511">
        <f t="shared" ca="1" si="1124"/>
        <v>3.2</v>
      </c>
      <c r="L2335" s="508">
        <f t="shared" ca="1" si="1125"/>
        <v>1.4489999999999999E-2</v>
      </c>
      <c r="M2335" s="508">
        <f t="shared" ca="1" si="1126"/>
        <v>0</v>
      </c>
      <c r="N2335" s="512">
        <f t="shared" ca="1" si="1127"/>
        <v>0</v>
      </c>
      <c r="O2335" s="512">
        <f t="shared" ca="1" si="1128"/>
        <v>1.3041000000000001E-2</v>
      </c>
      <c r="P2335" s="513">
        <f t="shared" ca="1" si="1129"/>
        <v>0</v>
      </c>
      <c r="Q2335" s="514" t="str">
        <f t="shared" ca="1" si="1130"/>
        <v>Dump</v>
      </c>
      <c r="R2335" s="515">
        <f t="shared" ca="1" si="1131"/>
        <v>0.71111111111111114</v>
      </c>
    </row>
    <row r="2336" spans="8:38">
      <c r="H2336" s="677">
        <v>1865</v>
      </c>
      <c r="I2336" s="510">
        <f t="shared" si="1123"/>
        <v>2145</v>
      </c>
      <c r="J2336" s="53" t="str" cm="1">
        <f t="array" aca="1" ref="J2336" ca="1">INDIRECT("B" &amp; I2336)</f>
        <v>NIVEL 974 M4 7S L31 AM 1865 28-05-2026</v>
      </c>
      <c r="K2336" s="511">
        <f t="shared" ca="1" si="1124"/>
        <v>3.2</v>
      </c>
      <c r="L2336" s="508">
        <f t="shared" ca="1" si="1125"/>
        <v>1.035E-2</v>
      </c>
      <c r="M2336" s="508">
        <f t="shared" ca="1" si="1126"/>
        <v>0</v>
      </c>
      <c r="N2336" s="512">
        <f t="shared" ca="1" si="1127"/>
        <v>0</v>
      </c>
      <c r="O2336" s="512">
        <f t="shared" ca="1" si="1128"/>
        <v>9.3150000000000004E-3</v>
      </c>
      <c r="P2336" s="513">
        <f t="shared" ca="1" si="1129"/>
        <v>0</v>
      </c>
      <c r="Q2336" s="514" t="str">
        <f t="shared" ca="1" si="1130"/>
        <v>Dump</v>
      </c>
      <c r="R2336" s="515">
        <f t="shared" ca="1" si="1131"/>
        <v>0.71111111111111114</v>
      </c>
    </row>
    <row r="2337" spans="8:37">
      <c r="H2337" s="677">
        <v>1866</v>
      </c>
      <c r="I2337" s="510">
        <f t="shared" si="1123"/>
        <v>2146</v>
      </c>
      <c r="J2337" s="53" t="str" cm="1">
        <f t="array" aca="1" ref="J2337" ca="1">INDIRECT("B" &amp; I2337)</f>
        <v>NIVEL 974 M4 7S L31 AM 1866 28-05-2026</v>
      </c>
      <c r="K2337" s="511">
        <f t="shared" ca="1" si="1124"/>
        <v>3.2</v>
      </c>
      <c r="L2337" s="508">
        <f t="shared" ca="1" si="1125"/>
        <v>1.035E-2</v>
      </c>
      <c r="M2337" s="508">
        <f t="shared" ca="1" si="1126"/>
        <v>0</v>
      </c>
      <c r="N2337" s="512">
        <f t="shared" ca="1" si="1127"/>
        <v>0</v>
      </c>
      <c r="O2337" s="512">
        <f t="shared" ca="1" si="1128"/>
        <v>9.3150000000000004E-3</v>
      </c>
      <c r="P2337" s="513">
        <f t="shared" ca="1" si="1129"/>
        <v>0</v>
      </c>
      <c r="Q2337" s="514" t="str">
        <f t="shared" ca="1" si="1130"/>
        <v>Dump</v>
      </c>
      <c r="R2337" s="515">
        <f t="shared" ca="1" si="1131"/>
        <v>0.71111111111111114</v>
      </c>
    </row>
    <row r="2338" spans="8:37">
      <c r="H2338" s="677">
        <v>1867</v>
      </c>
      <c r="I2338" s="510">
        <f t="shared" si="1123"/>
        <v>2147</v>
      </c>
      <c r="J2338" s="53" t="str" cm="1">
        <f t="array" aca="1" ref="J2338" ca="1">INDIRECT("B" &amp; I2338)</f>
        <v>NIVEL 974 M4 6N L33 AM 1867 28-05-2026</v>
      </c>
      <c r="K2338" s="511">
        <f t="shared" ca="1" si="1124"/>
        <v>3.2</v>
      </c>
      <c r="L2338" s="508">
        <f t="shared" ca="1" si="1125"/>
        <v>1.1520000000000001E-2</v>
      </c>
      <c r="M2338" s="508">
        <f t="shared" ca="1" si="1126"/>
        <v>0</v>
      </c>
      <c r="N2338" s="512">
        <f t="shared" ca="1" si="1127"/>
        <v>0</v>
      </c>
      <c r="O2338" s="512">
        <f t="shared" ca="1" si="1128"/>
        <v>1.0368E-2</v>
      </c>
      <c r="P2338" s="513">
        <f t="shared" ca="1" si="1129"/>
        <v>0</v>
      </c>
      <c r="Q2338" s="514" t="str">
        <f t="shared" ca="1" si="1130"/>
        <v>Dump</v>
      </c>
      <c r="R2338" s="515">
        <f t="shared" ca="1" si="1131"/>
        <v>0.71111111111111114</v>
      </c>
    </row>
    <row r="2339" spans="8:37">
      <c r="H2339" s="677">
        <v>1868</v>
      </c>
      <c r="I2339" s="510">
        <f t="shared" si="1123"/>
        <v>2148</v>
      </c>
      <c r="J2339" s="53" t="str" cm="1">
        <f t="array" aca="1" ref="J2339" ca="1">INDIRECT("B" &amp; I2339)</f>
        <v>NIVEL 974 M4 6N L33 AM 1868 28-05-2026</v>
      </c>
      <c r="K2339" s="511">
        <f t="shared" ca="1" si="1124"/>
        <v>3.2</v>
      </c>
      <c r="L2339" s="508">
        <f t="shared" ca="1" si="1125"/>
        <v>1.485E-2</v>
      </c>
      <c r="M2339" s="508">
        <f t="shared" ca="1" si="1126"/>
        <v>0</v>
      </c>
      <c r="N2339" s="512">
        <f t="shared" ca="1" si="1127"/>
        <v>0</v>
      </c>
      <c r="O2339" s="512">
        <f t="shared" ca="1" si="1128"/>
        <v>1.3365E-2</v>
      </c>
      <c r="P2339" s="513">
        <f t="shared" ca="1" si="1129"/>
        <v>0</v>
      </c>
      <c r="Q2339" s="514" t="str">
        <f t="shared" ca="1" si="1130"/>
        <v>Dump</v>
      </c>
      <c r="R2339" s="515">
        <f t="shared" ca="1" si="1131"/>
        <v>0.71111111111111114</v>
      </c>
    </row>
    <row r="2340" spans="8:37">
      <c r="H2340" s="677">
        <v>1869</v>
      </c>
      <c r="I2340" s="510">
        <f t="shared" si="1123"/>
        <v>2149</v>
      </c>
      <c r="J2340" s="53" t="str" cm="1">
        <f t="array" aca="1" ref="J2340" ca="1">INDIRECT("B" &amp; I2340)</f>
        <v>NIVEL 974 M4 6N L33 AM 1869 28-05-2026</v>
      </c>
      <c r="K2340" s="511">
        <f t="shared" ca="1" si="1124"/>
        <v>3.2</v>
      </c>
      <c r="L2340" s="508">
        <f t="shared" ca="1" si="1125"/>
        <v>1.179E-2</v>
      </c>
      <c r="M2340" s="508">
        <f t="shared" ca="1" si="1126"/>
        <v>0</v>
      </c>
      <c r="N2340" s="512">
        <f t="shared" ca="1" si="1127"/>
        <v>0</v>
      </c>
      <c r="O2340" s="512">
        <f t="shared" ca="1" si="1128"/>
        <v>1.0611000000000001E-2</v>
      </c>
      <c r="P2340" s="513">
        <f t="shared" ca="1" si="1129"/>
        <v>0</v>
      </c>
      <c r="Q2340" s="514" t="str">
        <f t="shared" ca="1" si="1130"/>
        <v>Dump</v>
      </c>
      <c r="R2340" s="515">
        <f t="shared" ca="1" si="1131"/>
        <v>0.71111111111111114</v>
      </c>
    </row>
    <row r="2341" spans="8:37">
      <c r="H2341" s="677">
        <v>1870</v>
      </c>
      <c r="I2341" s="510">
        <f t="shared" si="1123"/>
        <v>2150</v>
      </c>
      <c r="J2341" s="53" t="str" cm="1">
        <f t="array" aca="1" ref="J2341" ca="1">INDIRECT("B" &amp; I2341)</f>
        <v>NIVEL 974 M4 6N L33 AM 1870 28-05-2026</v>
      </c>
      <c r="K2341" s="511">
        <f t="shared" ca="1" si="1124"/>
        <v>3.2</v>
      </c>
      <c r="L2341" s="508">
        <f t="shared" ca="1" si="1125"/>
        <v>1.584E-2</v>
      </c>
      <c r="M2341" s="508">
        <f t="shared" ca="1" si="1126"/>
        <v>0</v>
      </c>
      <c r="N2341" s="512">
        <f t="shared" ca="1" si="1127"/>
        <v>0</v>
      </c>
      <c r="O2341" s="512">
        <f t="shared" ca="1" si="1128"/>
        <v>1.4256E-2</v>
      </c>
      <c r="P2341" s="513">
        <f t="shared" ca="1" si="1129"/>
        <v>0</v>
      </c>
      <c r="Q2341" s="514" t="str">
        <f t="shared" ca="1" si="1130"/>
        <v>Dump</v>
      </c>
      <c r="R2341" s="515">
        <f t="shared" ca="1" si="1131"/>
        <v>0.71111111111111114</v>
      </c>
    </row>
    <row r="2342" spans="8:37">
      <c r="H2342" s="677">
        <v>1871</v>
      </c>
      <c r="I2342" s="510">
        <f>IF(H2342="",
   IFERROR(MATCH("**", B:B, 0), ""),
   IFERROR(MATCH("* "&amp;H2342&amp;" *", B:B, 0), "")
)</f>
        <v>2151</v>
      </c>
      <c r="J2342" s="53" t="str" cm="1">
        <f t="array" aca="1" ref="J2342" ca="1">INDIRECT("B" &amp; I2342)</f>
        <v>NIVEL 974 M4 6N L33 AM 1871 28-05-2026</v>
      </c>
      <c r="K2342" s="511">
        <f ca="1">INDEX(D:D, MATCH(J2342, $B:$B, 0))</f>
        <v>3.2</v>
      </c>
      <c r="L2342" s="508">
        <f ca="1">INDEX(E:E, MATCH($J2342, $B:$B, 0))*0.9</f>
        <v>1.1610000000000001E-2</v>
      </c>
      <c r="M2342" s="508">
        <f ca="1">INDEX(F:F, MATCH($J2342, $B:$B, 0))*0.9</f>
        <v>0</v>
      </c>
      <c r="N2342" s="512">
        <f ca="1">INDEX(G:G, MATCH($J$578, $B:$B, 0))</f>
        <v>0</v>
      </c>
      <c r="O2342" s="512">
        <f ca="1">+IF(L2342=0,N2342*0.9,L2342*0.9)</f>
        <v>1.0449E-2</v>
      </c>
      <c r="P2342" s="513">
        <f t="shared" ca="1" si="1129"/>
        <v>0</v>
      </c>
      <c r="Q2342" s="514" t="str">
        <f ca="1">+IF(L2342=0,"-","Dump")</f>
        <v>Dump</v>
      </c>
      <c r="R2342" s="515">
        <f ca="1">+K2342/4.5</f>
        <v>0.71111111111111114</v>
      </c>
    </row>
    <row r="2343" spans="8:37">
      <c r="H2343" s="677">
        <v>1872</v>
      </c>
      <c r="I2343" s="510">
        <f>IF(H2343="",
   IFERROR(MATCH("**", B:B, 0), ""),
   IFERROR(MATCH("* "&amp;H2343&amp;" *", B:B, 0), "")
)</f>
        <v>2152</v>
      </c>
      <c r="J2343" s="53" t="str" cm="1">
        <f t="array" aca="1" ref="J2343" ca="1">INDIRECT("B" &amp; I2343)</f>
        <v>NIVEL 974 M4 6N L33 AM 1872 28-05-2026</v>
      </c>
      <c r="K2343" s="511">
        <f ca="1">INDEX(D:D, MATCH(J2343, $B:$B, 0))</f>
        <v>3.2</v>
      </c>
      <c r="L2343" s="508">
        <f ca="1">INDEX(E:E, MATCH($J2343, $B:$B, 0))*0.9</f>
        <v>1.1250000000000001E-2</v>
      </c>
      <c r="M2343" s="508">
        <f ca="1">INDEX(F:F, MATCH($J2343, $B:$B, 0))*0.9</f>
        <v>0</v>
      </c>
      <c r="N2343" s="512">
        <f ca="1">INDEX(G:G, MATCH($J$578, $B:$B, 0))</f>
        <v>0</v>
      </c>
      <c r="O2343" s="512">
        <f ca="1">+IF(L2343=0,N2343*0.9,L2343*0.9)</f>
        <v>1.0125000000000002E-2</v>
      </c>
      <c r="P2343" s="513">
        <f t="shared" ca="1" si="1129"/>
        <v>0</v>
      </c>
      <c r="Q2343" s="514" t="str">
        <f ca="1">+IF(L2343=0,"-","Dump")</f>
        <v>Dump</v>
      </c>
      <c r="R2343" s="515">
        <f ca="1">+K2343/4.5</f>
        <v>0.71111111111111114</v>
      </c>
    </row>
    <row r="2344" spans="8:37">
      <c r="H2344" s="677">
        <v>1873</v>
      </c>
      <c r="I2344" s="510">
        <f t="shared" ref="I2344:I2348" si="1132">IF(H2344="",
   IFERROR(MATCH("**", B:B, 0), ""),
   IFERROR(MATCH("* "&amp;H2344&amp;" *", B:B, 0), "")
)</f>
        <v>2153</v>
      </c>
      <c r="J2344" s="53" t="str" cm="1">
        <f t="array" aca="1" ref="J2344" ca="1">INDIRECT("B" &amp; I2344)</f>
        <v>NIVEL 974 M4 6N L33 AM 1873 28-05-2026</v>
      </c>
      <c r="K2344" s="511">
        <f t="shared" ref="K2344:K2348" ca="1" si="1133">INDEX(D:D, MATCH(J2344, $B:$B, 0))</f>
        <v>3.2</v>
      </c>
      <c r="L2344" s="508">
        <f t="shared" ref="L2344:L2348" ca="1" si="1134">INDEX(E:E, MATCH($J2344, $B:$B, 0))*0.9</f>
        <v>1.4310000000000002E-2</v>
      </c>
      <c r="M2344" s="508">
        <f t="shared" ref="M2344:M2348" ca="1" si="1135">INDEX(F:F, MATCH($J2344, $B:$B, 0))*0.9</f>
        <v>0</v>
      </c>
      <c r="N2344" s="512">
        <f t="shared" ref="N2344:N2348" ca="1" si="1136">INDEX(G:G, MATCH($J$578, $B:$B, 0))</f>
        <v>0</v>
      </c>
      <c r="O2344" s="512">
        <f t="shared" ref="O2344:O2348" ca="1" si="1137">+IF(L2344=0,N2344*0.9,L2344*0.9)</f>
        <v>1.2879000000000002E-2</v>
      </c>
      <c r="P2344" s="513">
        <f t="shared" ref="P2344:P2348" ca="1" si="1138">+M2344*0.9</f>
        <v>0</v>
      </c>
      <c r="Q2344" s="514" t="str">
        <f t="shared" ref="Q2344:Q2348" ca="1" si="1139">+IF(L2344=0,"-","Dump")</f>
        <v>Dump</v>
      </c>
      <c r="R2344" s="515">
        <f t="shared" ref="R2344:R2348" ca="1" si="1140">+K2344/4.5</f>
        <v>0.71111111111111114</v>
      </c>
    </row>
    <row r="2345" spans="8:37">
      <c r="H2345" s="677">
        <v>1874</v>
      </c>
      <c r="I2345" s="510">
        <f t="shared" si="1132"/>
        <v>2154</v>
      </c>
      <c r="J2345" s="53" t="str" cm="1">
        <f t="array" aca="1" ref="J2345" ca="1">INDIRECT("B" &amp; I2345)</f>
        <v>NIVEL 974 M4 6N L33 AM 1874 28-05-2026</v>
      </c>
      <c r="K2345" s="511">
        <f t="shared" ca="1" si="1133"/>
        <v>3.2</v>
      </c>
      <c r="L2345" s="508">
        <f t="shared" ca="1" si="1134"/>
        <v>1.2060000000000001E-2</v>
      </c>
      <c r="M2345" s="508">
        <f t="shared" ca="1" si="1135"/>
        <v>0</v>
      </c>
      <c r="N2345" s="512">
        <f t="shared" ca="1" si="1136"/>
        <v>0</v>
      </c>
      <c r="O2345" s="512">
        <f t="shared" ca="1" si="1137"/>
        <v>1.0854000000000001E-2</v>
      </c>
      <c r="P2345" s="513">
        <f t="shared" ca="1" si="1138"/>
        <v>0</v>
      </c>
      <c r="Q2345" s="514" t="str">
        <f t="shared" ca="1" si="1139"/>
        <v>Dump</v>
      </c>
      <c r="R2345" s="515">
        <f t="shared" ca="1" si="1140"/>
        <v>0.71111111111111114</v>
      </c>
    </row>
    <row r="2346" spans="8:37">
      <c r="H2346" s="677">
        <v>1875</v>
      </c>
      <c r="I2346" s="510">
        <f t="shared" si="1132"/>
        <v>2155</v>
      </c>
      <c r="J2346" s="53" t="str" cm="1">
        <f t="array" aca="1" ref="J2346" ca="1">INDIRECT("B" &amp; I2346)</f>
        <v>NIVEL 968 RP AM 1875 28-05-2026</v>
      </c>
      <c r="K2346" s="511">
        <f t="shared" ca="1" si="1133"/>
        <v>3.2</v>
      </c>
      <c r="L2346" s="508">
        <f t="shared" ca="1" si="1134"/>
        <v>7.0200000000000002E-3</v>
      </c>
      <c r="M2346" s="508">
        <f t="shared" ca="1" si="1135"/>
        <v>0</v>
      </c>
      <c r="N2346" s="512">
        <f t="shared" ca="1" si="1136"/>
        <v>0</v>
      </c>
      <c r="O2346" s="512">
        <f t="shared" ca="1" si="1137"/>
        <v>6.3180000000000007E-3</v>
      </c>
      <c r="P2346" s="513">
        <f t="shared" ca="1" si="1138"/>
        <v>0</v>
      </c>
      <c r="Q2346" s="514" t="str">
        <f t="shared" ca="1" si="1139"/>
        <v>Dump</v>
      </c>
      <c r="R2346" s="515">
        <f t="shared" ca="1" si="1140"/>
        <v>0.71111111111111114</v>
      </c>
    </row>
    <row r="2347" spans="8:37">
      <c r="H2347" s="677">
        <v>1876</v>
      </c>
      <c r="I2347" s="510">
        <f t="shared" si="1132"/>
        <v>2156</v>
      </c>
      <c r="J2347" s="53" t="str" cm="1">
        <f t="array" aca="1" ref="J2347" ca="1">INDIRECT("B" &amp; I2347)</f>
        <v>NIVEL 968 RP AM 1876 28-05-2026</v>
      </c>
      <c r="K2347" s="511">
        <f t="shared" ca="1" si="1133"/>
        <v>3.2</v>
      </c>
      <c r="L2347" s="508">
        <f t="shared" ca="1" si="1134"/>
        <v>6.4799999999999996E-3</v>
      </c>
      <c r="M2347" s="508">
        <f t="shared" ca="1" si="1135"/>
        <v>0</v>
      </c>
      <c r="N2347" s="512">
        <f t="shared" ca="1" si="1136"/>
        <v>0</v>
      </c>
      <c r="O2347" s="512">
        <f t="shared" ca="1" si="1137"/>
        <v>5.8319999999999995E-3</v>
      </c>
      <c r="P2347" s="513">
        <f t="shared" ca="1" si="1138"/>
        <v>0</v>
      </c>
      <c r="Q2347" s="514" t="str">
        <f t="shared" ca="1" si="1139"/>
        <v>Dump</v>
      </c>
      <c r="R2347" s="515">
        <f t="shared" ca="1" si="1140"/>
        <v>0.71111111111111114</v>
      </c>
    </row>
    <row r="2348" spans="8:37">
      <c r="H2348" s="677">
        <v>1877</v>
      </c>
      <c r="I2348" s="510">
        <f t="shared" si="1132"/>
        <v>2157</v>
      </c>
      <c r="J2348" s="53" t="str" cm="1">
        <f t="array" aca="1" ref="J2348" ca="1">INDIRECT("B" &amp; I2348)</f>
        <v>NIVEL 968 RP AM 1877 28-05-2026</v>
      </c>
      <c r="K2348" s="511">
        <f t="shared" ca="1" si="1133"/>
        <v>3.2</v>
      </c>
      <c r="L2348" s="508">
        <f t="shared" ca="1" si="1134"/>
        <v>1.323E-2</v>
      </c>
      <c r="M2348" s="508">
        <f t="shared" ca="1" si="1135"/>
        <v>0</v>
      </c>
      <c r="N2348" s="512">
        <f t="shared" ca="1" si="1136"/>
        <v>0</v>
      </c>
      <c r="O2348" s="512">
        <f t="shared" ca="1" si="1137"/>
        <v>1.1907000000000001E-2</v>
      </c>
      <c r="P2348" s="513">
        <f t="shared" ca="1" si="1138"/>
        <v>0</v>
      </c>
      <c r="Q2348" s="514" t="str">
        <f t="shared" ca="1" si="1139"/>
        <v>Dump</v>
      </c>
      <c r="R2348" s="515">
        <f t="shared" ca="1" si="1140"/>
        <v>0.71111111111111114</v>
      </c>
    </row>
    <row r="2349" spans="8:37">
      <c r="H2349" s="386"/>
      <c r="I2349"/>
      <c r="J2349"/>
      <c r="K2349" s="519">
        <f ca="1">SUM(K2330:K2348)</f>
        <v>60.800000000000018</v>
      </c>
      <c r="L2349" s="516">
        <f ca="1">+SUMPRODUCT(L2330:L2348,K2330:K2348)/K2349</f>
        <v>1.1699999999999999E-2</v>
      </c>
      <c r="M2349" s="516">
        <f ca="1">+SUMPRODUCT(M2330:M2348,K2330:K2348)/K2349</f>
        <v>0</v>
      </c>
      <c r="N2349" s="69">
        <f ca="1">+SUMPRODUCT(N2330:N2348,K2330:K2348)/K2349</f>
        <v>0</v>
      </c>
      <c r="O2349" s="552">
        <f ca="1">+SUMPRODUCT(O2330:O2348,K2330:K2348)/K2349</f>
        <v>1.0529999999999998E-2</v>
      </c>
      <c r="P2349" s="69">
        <f ca="1">+SUMPRODUCT(P2330:P2348,K2330:K2348)/K2349</f>
        <v>0</v>
      </c>
      <c r="Q2349"/>
      <c r="R2349"/>
    </row>
    <row r="2350" spans="8:37">
      <c r="H2350" s="675"/>
      <c r="I2350"/>
      <c r="J2350"/>
      <c r="K2350" s="551" t="s">
        <v>59</v>
      </c>
      <c r="L2350" s="550">
        <f ca="1">+L2349/0.9</f>
        <v>1.2999999999999998E-2</v>
      </c>
      <c r="M2350" s="518">
        <f ca="1">+M2349/0.9</f>
        <v>0</v>
      </c>
      <c r="N2350"/>
      <c r="O2350"/>
      <c r="P2350"/>
      <c r="Q2350"/>
      <c r="R2350"/>
    </row>
    <row r="2351" spans="8:37" ht="15" thickBot="1"/>
    <row r="2352" spans="8:37" ht="28.8">
      <c r="H2352" s="385"/>
      <c r="I2352" s="547" t="s">
        <v>665</v>
      </c>
      <c r="J2352" s="77" t="s">
        <v>63</v>
      </c>
      <c r="K2352" s="507" t="s">
        <v>44</v>
      </c>
      <c r="L2352" s="718" t="s">
        <v>297</v>
      </c>
      <c r="M2352" s="508" t="s">
        <v>292</v>
      </c>
      <c r="N2352" s="545" t="s">
        <v>46</v>
      </c>
      <c r="O2352" s="549" t="s">
        <v>293</v>
      </c>
      <c r="P2352" s="508" t="s">
        <v>294</v>
      </c>
      <c r="Q2352"/>
      <c r="R2352"/>
      <c r="AJ2352" s="95" t="str">
        <f>+I2352</f>
        <v>EN084</v>
      </c>
      <c r="AK2352" s="96" t="s">
        <v>62</v>
      </c>
    </row>
    <row r="2353" spans="8:38" ht="15" thickBot="1">
      <c r="H2353" s="677">
        <v>1878</v>
      </c>
      <c r="I2353" s="510">
        <f>IF(H2353="",
   IFERROR(MATCH("**", B:B, 0), ""),
   IFERROR(MATCH("* "&amp;H2353&amp;" *", B:B, 0), "")
)</f>
        <v>2158</v>
      </c>
      <c r="J2353" s="53" t="str" cm="1">
        <f t="array" aca="1" ref="J2353" ca="1">INDIRECT("B" &amp; I2353)</f>
        <v>NIVEL 968 RP AM 1878 28-05-2026</v>
      </c>
      <c r="K2353" s="511">
        <f ca="1">INDEX(D:D, MATCH(J2353, $B:$B, 0))</f>
        <v>3.2</v>
      </c>
      <c r="L2353" s="508">
        <f ca="1">INDEX(E:E, MATCH($J2353, $B:$B, 0))*0.9</f>
        <v>7.2899999999999996E-3</v>
      </c>
      <c r="M2353" s="508">
        <f ca="1">INDEX(F:F, MATCH($J2353, $B:$B, 0))*0.9</f>
        <v>0</v>
      </c>
      <c r="N2353" s="512">
        <f ca="1">INDEX(G:G, MATCH($J$578, $B:$B, 0))</f>
        <v>0</v>
      </c>
      <c r="O2353" s="512">
        <f ca="1">+IF(L2353=0,N2353*0.9,L2353*0.9)</f>
        <v>6.561E-3</v>
      </c>
      <c r="P2353" s="513">
        <f ca="1">+M2353*0.9</f>
        <v>0</v>
      </c>
      <c r="Q2353" s="514" t="str">
        <f ca="1">+IF(L2353=0,"-","Dump")</f>
        <v>Dump</v>
      </c>
      <c r="R2353" s="515">
        <f ca="1">+K2353/4.5</f>
        <v>0.71111111111111114</v>
      </c>
      <c r="AJ2353" s="520">
        <f ca="1">+K2365-SUMIF(AE:AE, AJ2352, AA:AA)</f>
        <v>8.82</v>
      </c>
      <c r="AK2353" s="521">
        <f ca="1">O2365</f>
        <v>9.5242500000000015E-3</v>
      </c>
      <c r="AL2353" s="102">
        <f ca="1">COUNTIF(AE:AE, AJ2352)</f>
        <v>1</v>
      </c>
    </row>
    <row r="2354" spans="8:38" ht="15" thickBot="1">
      <c r="H2354" s="677">
        <v>1879</v>
      </c>
      <c r="I2354" s="510">
        <f t="shared" ref="I2354:I2364" si="1141">IF(H2354="",
   IFERROR(MATCH("**", B:B, 0), ""),
   IFERROR(MATCH("* "&amp;H2354&amp;" *", B:B, 0), "")
)</f>
        <v>2159</v>
      </c>
      <c r="J2354" s="53" t="str" cm="1">
        <f t="array" aca="1" ref="J2354" ca="1">INDIRECT("B" &amp; I2354)</f>
        <v>NIVEL 968 RP AM 1879 28-05-2026</v>
      </c>
      <c r="K2354" s="511">
        <f t="shared" ref="K2354:K2364" ca="1" si="1142">INDEX(D:D, MATCH(J2354, $B:$B, 0))</f>
        <v>3.2</v>
      </c>
      <c r="L2354" s="508">
        <f t="shared" ref="L2354:L2364" ca="1" si="1143">INDEX(E:E, MATCH($J2354, $B:$B, 0))*0.9</f>
        <v>6.4799999999999996E-3</v>
      </c>
      <c r="M2354" s="508">
        <f t="shared" ref="M2354:M2364" ca="1" si="1144">INDEX(F:F, MATCH($J2354, $B:$B, 0))*0.9</f>
        <v>0</v>
      </c>
      <c r="N2354" s="512">
        <f t="shared" ref="N2354:N2364" ca="1" si="1145">INDEX(G:G, MATCH($J$578, $B:$B, 0))</f>
        <v>0</v>
      </c>
      <c r="O2354" s="512">
        <f t="shared" ref="O2354:O2364" ca="1" si="1146">+IF(L2354=0,N2354*0.9,L2354*0.9)</f>
        <v>5.8319999999999995E-3</v>
      </c>
      <c r="P2354" s="513">
        <f t="shared" ref="P2354:P2364" ca="1" si="1147">+M2354*0.9</f>
        <v>0</v>
      </c>
      <c r="Q2354" s="514" t="str">
        <f t="shared" ref="Q2354:Q2364" ca="1" si="1148">+IF(L2354=0,"-","Dump")</f>
        <v>Dump</v>
      </c>
      <c r="R2354" s="515">
        <f t="shared" ref="R2354:R2364" ca="1" si="1149">+K2354/4.5</f>
        <v>0.71111111111111114</v>
      </c>
      <c r="AJ2354" s="105" t="s">
        <v>83</v>
      </c>
      <c r="AK2354" s="101"/>
    </row>
    <row r="2355" spans="8:38">
      <c r="H2355" s="677">
        <v>1880</v>
      </c>
      <c r="I2355" s="510">
        <f t="shared" si="1141"/>
        <v>2160</v>
      </c>
      <c r="J2355" s="53" t="str" cm="1">
        <f t="array" aca="1" ref="J2355" ca="1">INDIRECT("B" &amp; I2355)</f>
        <v>NIVEL 968 RP AM 1880 28-05-2026</v>
      </c>
      <c r="K2355" s="511">
        <f t="shared" ca="1" si="1142"/>
        <v>3.2</v>
      </c>
      <c r="L2355" s="508">
        <f t="shared" ca="1" si="1143"/>
        <v>1.0710000000000001E-2</v>
      </c>
      <c r="M2355" s="508">
        <f t="shared" ca="1" si="1144"/>
        <v>0</v>
      </c>
      <c r="N2355" s="512">
        <f t="shared" ca="1" si="1145"/>
        <v>0</v>
      </c>
      <c r="O2355" s="512">
        <f t="shared" ca="1" si="1146"/>
        <v>9.6390000000000017E-3</v>
      </c>
      <c r="P2355" s="513">
        <f t="shared" ca="1" si="1147"/>
        <v>0</v>
      </c>
      <c r="Q2355" s="514" t="str">
        <f t="shared" ca="1" si="1148"/>
        <v>Dump</v>
      </c>
      <c r="R2355" s="515">
        <f t="shared" ca="1" si="1149"/>
        <v>0.71111111111111114</v>
      </c>
    </row>
    <row r="2356" spans="8:38">
      <c r="H2356" s="677">
        <v>1881</v>
      </c>
      <c r="I2356" s="510">
        <f t="shared" si="1141"/>
        <v>2161</v>
      </c>
      <c r="J2356" s="53" t="str" cm="1">
        <f t="array" aca="1" ref="J2356" ca="1">INDIRECT("B" &amp; I2356)</f>
        <v>NIVEL 968 RP AM 1881 28-05-2026</v>
      </c>
      <c r="K2356" s="511">
        <f t="shared" ca="1" si="1142"/>
        <v>3.2</v>
      </c>
      <c r="L2356" s="508">
        <f t="shared" ca="1" si="1143"/>
        <v>1.4129999999999998E-2</v>
      </c>
      <c r="M2356" s="508">
        <f t="shared" ca="1" si="1144"/>
        <v>0</v>
      </c>
      <c r="N2356" s="512">
        <f t="shared" ca="1" si="1145"/>
        <v>0</v>
      </c>
      <c r="O2356" s="512">
        <f t="shared" ca="1" si="1146"/>
        <v>1.2716999999999999E-2</v>
      </c>
      <c r="P2356" s="513">
        <f t="shared" ca="1" si="1147"/>
        <v>0</v>
      </c>
      <c r="Q2356" s="514" t="str">
        <f t="shared" ca="1" si="1148"/>
        <v>Dump</v>
      </c>
      <c r="R2356" s="515">
        <f t="shared" ca="1" si="1149"/>
        <v>0.71111111111111114</v>
      </c>
    </row>
    <row r="2357" spans="8:38">
      <c r="H2357" s="677">
        <v>1882</v>
      </c>
      <c r="I2357" s="510">
        <f t="shared" si="1141"/>
        <v>2162</v>
      </c>
      <c r="J2357" s="53" t="str" cm="1">
        <f t="array" aca="1" ref="J2357" ca="1">INDIRECT("B" &amp; I2357)</f>
        <v>NIVEL 974 M4 6N L33 AM 1882 28-05-2026</v>
      </c>
      <c r="K2357" s="511">
        <f t="shared" ca="1" si="1142"/>
        <v>3.2</v>
      </c>
      <c r="L2357" s="508">
        <f t="shared" ca="1" si="1143"/>
        <v>1.4220000000000002E-2</v>
      </c>
      <c r="M2357" s="508">
        <f t="shared" ca="1" si="1144"/>
        <v>0</v>
      </c>
      <c r="N2357" s="512">
        <f t="shared" ca="1" si="1145"/>
        <v>0</v>
      </c>
      <c r="O2357" s="512">
        <f t="shared" ca="1" si="1146"/>
        <v>1.2798000000000002E-2</v>
      </c>
      <c r="P2357" s="513">
        <f t="shared" ca="1" si="1147"/>
        <v>0</v>
      </c>
      <c r="Q2357" s="514" t="str">
        <f t="shared" ca="1" si="1148"/>
        <v>Dump</v>
      </c>
      <c r="R2357" s="515">
        <f t="shared" ca="1" si="1149"/>
        <v>0.71111111111111114</v>
      </c>
    </row>
    <row r="2358" spans="8:38">
      <c r="H2358" s="677">
        <v>1883</v>
      </c>
      <c r="I2358" s="510">
        <f t="shared" si="1141"/>
        <v>2163</v>
      </c>
      <c r="J2358" s="53" t="str" cm="1">
        <f t="array" aca="1" ref="J2358" ca="1">INDIRECT("B" &amp; I2358)</f>
        <v>NIVEL 974 M4 6N L33 AM 1883 28-05-2026</v>
      </c>
      <c r="K2358" s="511">
        <f t="shared" ca="1" si="1142"/>
        <v>3.2</v>
      </c>
      <c r="L2358" s="508">
        <f t="shared" ca="1" si="1143"/>
        <v>9.0899999999999991E-3</v>
      </c>
      <c r="M2358" s="508">
        <f t="shared" ca="1" si="1144"/>
        <v>0</v>
      </c>
      <c r="N2358" s="512">
        <f t="shared" ca="1" si="1145"/>
        <v>0</v>
      </c>
      <c r="O2358" s="512">
        <f t="shared" ca="1" si="1146"/>
        <v>8.180999999999999E-3</v>
      </c>
      <c r="P2358" s="513">
        <f t="shared" ca="1" si="1147"/>
        <v>0</v>
      </c>
      <c r="Q2358" s="514" t="str">
        <f t="shared" ca="1" si="1148"/>
        <v>Dump</v>
      </c>
      <c r="R2358" s="515">
        <f t="shared" ca="1" si="1149"/>
        <v>0.71111111111111114</v>
      </c>
    </row>
    <row r="2359" spans="8:38">
      <c r="H2359" s="677">
        <v>1884</v>
      </c>
      <c r="I2359" s="510">
        <f t="shared" si="1141"/>
        <v>2164</v>
      </c>
      <c r="J2359" s="53" t="str" cm="1">
        <f t="array" aca="1" ref="J2359" ca="1">INDIRECT("B" &amp; I2359)</f>
        <v>NIVEL 974 M4 6N L33 AM 1884 28-05-2026</v>
      </c>
      <c r="K2359" s="511">
        <f t="shared" ca="1" si="1142"/>
        <v>3.2</v>
      </c>
      <c r="L2359" s="508">
        <f t="shared" ca="1" si="1143"/>
        <v>9.810000000000001E-3</v>
      </c>
      <c r="M2359" s="508">
        <f t="shared" ca="1" si="1144"/>
        <v>0</v>
      </c>
      <c r="N2359" s="512">
        <f t="shared" ca="1" si="1145"/>
        <v>0</v>
      </c>
      <c r="O2359" s="512">
        <f t="shared" ca="1" si="1146"/>
        <v>8.8290000000000018E-3</v>
      </c>
      <c r="P2359" s="513">
        <f t="shared" ca="1" si="1147"/>
        <v>0</v>
      </c>
      <c r="Q2359" s="514" t="str">
        <f t="shared" ca="1" si="1148"/>
        <v>Dump</v>
      </c>
      <c r="R2359" s="515">
        <f t="shared" ca="1" si="1149"/>
        <v>0.71111111111111114</v>
      </c>
    </row>
    <row r="2360" spans="8:38">
      <c r="H2360" s="677">
        <v>1885</v>
      </c>
      <c r="I2360" s="510">
        <f t="shared" si="1141"/>
        <v>2165</v>
      </c>
      <c r="J2360" s="53" t="str" cm="1">
        <f t="array" aca="1" ref="J2360" ca="1">INDIRECT("B" &amp; I2360)</f>
        <v>NIVEL 974 M4 7S L31 AM 1885 28-05-2026</v>
      </c>
      <c r="K2360" s="511">
        <f t="shared" ca="1" si="1142"/>
        <v>3.2</v>
      </c>
      <c r="L2360" s="508">
        <f t="shared" ca="1" si="1143"/>
        <v>1.0619999999999999E-2</v>
      </c>
      <c r="M2360" s="508">
        <f t="shared" ca="1" si="1144"/>
        <v>0</v>
      </c>
      <c r="N2360" s="512">
        <f t="shared" ca="1" si="1145"/>
        <v>0</v>
      </c>
      <c r="O2360" s="512">
        <f t="shared" ca="1" si="1146"/>
        <v>9.5579999999999988E-3</v>
      </c>
      <c r="P2360" s="513">
        <f t="shared" ca="1" si="1147"/>
        <v>0</v>
      </c>
      <c r="Q2360" s="514" t="str">
        <f t="shared" ca="1" si="1148"/>
        <v>Dump</v>
      </c>
      <c r="R2360" s="515">
        <f t="shared" ca="1" si="1149"/>
        <v>0.71111111111111114</v>
      </c>
    </row>
    <row r="2361" spans="8:38">
      <c r="H2361" s="677">
        <v>1886</v>
      </c>
      <c r="I2361" s="510">
        <f t="shared" si="1141"/>
        <v>2166</v>
      </c>
      <c r="J2361" s="53" t="str" cm="1">
        <f t="array" aca="1" ref="J2361" ca="1">INDIRECT("B" &amp; I2361)</f>
        <v>NIVEL 974 M4 7S L31 AM 1886 28-05-2026</v>
      </c>
      <c r="K2361" s="511">
        <f t="shared" ca="1" si="1142"/>
        <v>3.2</v>
      </c>
      <c r="L2361" s="508">
        <f t="shared" ca="1" si="1143"/>
        <v>1.008E-2</v>
      </c>
      <c r="M2361" s="508">
        <f t="shared" ca="1" si="1144"/>
        <v>0</v>
      </c>
      <c r="N2361" s="512">
        <f t="shared" ca="1" si="1145"/>
        <v>0</v>
      </c>
      <c r="O2361" s="512">
        <f t="shared" ca="1" si="1146"/>
        <v>9.0720000000000002E-3</v>
      </c>
      <c r="P2361" s="513">
        <f t="shared" ca="1" si="1147"/>
        <v>0</v>
      </c>
      <c r="Q2361" s="514" t="str">
        <f t="shared" ca="1" si="1148"/>
        <v>Dump</v>
      </c>
      <c r="R2361" s="515">
        <f t="shared" ca="1" si="1149"/>
        <v>0.71111111111111114</v>
      </c>
    </row>
    <row r="2362" spans="8:38">
      <c r="H2362" s="677">
        <v>1887</v>
      </c>
      <c r="I2362" s="510">
        <f t="shared" si="1141"/>
        <v>2167</v>
      </c>
      <c r="J2362" s="53" t="str" cm="1">
        <f t="array" aca="1" ref="J2362" ca="1">INDIRECT("B" &amp; I2362)</f>
        <v>NIVEL 974 M4 7S L31 AM 1887 28-05-2026</v>
      </c>
      <c r="K2362" s="511">
        <f t="shared" ca="1" si="1142"/>
        <v>3.2</v>
      </c>
      <c r="L2362" s="508">
        <f t="shared" ca="1" si="1143"/>
        <v>1.4310000000000002E-2</v>
      </c>
      <c r="M2362" s="508">
        <f t="shared" ca="1" si="1144"/>
        <v>0</v>
      </c>
      <c r="N2362" s="512">
        <f t="shared" ca="1" si="1145"/>
        <v>0</v>
      </c>
      <c r="O2362" s="512">
        <f t="shared" ca="1" si="1146"/>
        <v>1.2879000000000002E-2</v>
      </c>
      <c r="P2362" s="513">
        <f t="shared" ca="1" si="1147"/>
        <v>0</v>
      </c>
      <c r="Q2362" s="514" t="str">
        <f t="shared" ca="1" si="1148"/>
        <v>Dump</v>
      </c>
      <c r="R2362" s="515">
        <f t="shared" ca="1" si="1149"/>
        <v>0.71111111111111114</v>
      </c>
    </row>
    <row r="2363" spans="8:38">
      <c r="H2363" s="677">
        <v>1888</v>
      </c>
      <c r="I2363" s="510">
        <f t="shared" si="1141"/>
        <v>2168</v>
      </c>
      <c r="J2363" s="53" t="str" cm="1">
        <f t="array" aca="1" ref="J2363" ca="1">INDIRECT("B" &amp; I2363)</f>
        <v>NIVEL 974 M4 7S L31 AM 1888 28-05-2026</v>
      </c>
      <c r="K2363" s="511">
        <f t="shared" ca="1" si="1142"/>
        <v>3.2</v>
      </c>
      <c r="L2363" s="508">
        <f t="shared" ca="1" si="1143"/>
        <v>9.5399999999999999E-3</v>
      </c>
      <c r="M2363" s="508">
        <f t="shared" ca="1" si="1144"/>
        <v>0</v>
      </c>
      <c r="N2363" s="512">
        <f t="shared" ca="1" si="1145"/>
        <v>0</v>
      </c>
      <c r="O2363" s="512">
        <f t="shared" ca="1" si="1146"/>
        <v>8.5859999999999999E-3</v>
      </c>
      <c r="P2363" s="513">
        <f t="shared" ca="1" si="1147"/>
        <v>0</v>
      </c>
      <c r="Q2363" s="514" t="str">
        <f t="shared" ca="1" si="1148"/>
        <v>Dump</v>
      </c>
      <c r="R2363" s="515">
        <f t="shared" ca="1" si="1149"/>
        <v>0.71111111111111114</v>
      </c>
    </row>
    <row r="2364" spans="8:38">
      <c r="H2364" s="677">
        <v>1889</v>
      </c>
      <c r="I2364" s="510">
        <f t="shared" si="1141"/>
        <v>2169</v>
      </c>
      <c r="J2364" s="53" t="str" cm="1">
        <f t="array" aca="1" ref="J2364" ca="1">INDIRECT("B" &amp; I2364)</f>
        <v>NIVEL 974 M4 7S L31 AM 1889 28-05-2026</v>
      </c>
      <c r="K2364" s="511">
        <f t="shared" ca="1" si="1142"/>
        <v>3.2</v>
      </c>
      <c r="L2364" s="508">
        <f t="shared" ca="1" si="1143"/>
        <v>1.0710000000000001E-2</v>
      </c>
      <c r="M2364" s="508">
        <f t="shared" ca="1" si="1144"/>
        <v>0</v>
      </c>
      <c r="N2364" s="512">
        <f t="shared" ca="1" si="1145"/>
        <v>0</v>
      </c>
      <c r="O2364" s="512">
        <f t="shared" ca="1" si="1146"/>
        <v>9.6390000000000017E-3</v>
      </c>
      <c r="P2364" s="513">
        <f t="shared" ca="1" si="1147"/>
        <v>0</v>
      </c>
      <c r="Q2364" s="514" t="str">
        <f t="shared" ca="1" si="1148"/>
        <v>Dump</v>
      </c>
      <c r="R2364" s="515">
        <f t="shared" ca="1" si="1149"/>
        <v>0.71111111111111114</v>
      </c>
    </row>
    <row r="2365" spans="8:38">
      <c r="H2365" s="386"/>
      <c r="I2365"/>
      <c r="J2365"/>
      <c r="K2365" s="519">
        <f ca="1">SUM(K2353:K2364)</f>
        <v>38.4</v>
      </c>
      <c r="L2365" s="516">
        <f ca="1">+SUMPRODUCT(L2353:L2364,K2353:K2364)/K2365</f>
        <v>1.0582500000000002E-2</v>
      </c>
      <c r="M2365" s="516">
        <f ca="1">+SUMPRODUCT(M2353:M2364,K2353:K2364)/K2365</f>
        <v>0</v>
      </c>
      <c r="N2365" s="69">
        <f ca="1">+SUMPRODUCT(N2353:N2364,K2353:K2364)/K2365</f>
        <v>0</v>
      </c>
      <c r="O2365" s="552">
        <f ca="1">+SUMPRODUCT(O2353:O2364,K2353:K2364)/K2365</f>
        <v>9.5242500000000015E-3</v>
      </c>
      <c r="P2365" s="69">
        <f ca="1">+SUMPRODUCT(P2353:P2364,K2353:K2364)/K2365</f>
        <v>0</v>
      </c>
      <c r="Q2365"/>
      <c r="R2365"/>
    </row>
    <row r="2366" spans="8:38">
      <c r="H2366" s="675"/>
      <c r="I2366"/>
      <c r="J2366"/>
      <c r="K2366" s="551" t="s">
        <v>59</v>
      </c>
      <c r="L2366" s="550">
        <f ca="1">+L2365/0.9</f>
        <v>1.1758333333333334E-2</v>
      </c>
      <c r="M2366" s="518">
        <f ca="1">+M2365/0.9</f>
        <v>0</v>
      </c>
      <c r="N2366"/>
      <c r="O2366"/>
      <c r="P2366"/>
      <c r="Q2366"/>
      <c r="R2366"/>
    </row>
    <row r="2367" spans="8:38" ht="15" thickBot="1"/>
    <row r="2368" spans="8:38" ht="28.8">
      <c r="H2368" s="385"/>
      <c r="I2368" s="547" t="s">
        <v>668</v>
      </c>
      <c r="J2368" s="77" t="s">
        <v>63</v>
      </c>
      <c r="K2368" s="507" t="s">
        <v>44</v>
      </c>
      <c r="L2368" s="718" t="s">
        <v>297</v>
      </c>
      <c r="M2368" s="508" t="s">
        <v>292</v>
      </c>
      <c r="N2368" s="545" t="s">
        <v>46</v>
      </c>
      <c r="O2368" s="549" t="s">
        <v>293</v>
      </c>
      <c r="P2368" s="508" t="s">
        <v>294</v>
      </c>
      <c r="Q2368"/>
      <c r="R2368"/>
      <c r="AJ2368" s="95" t="str">
        <f>+I2368</f>
        <v>EN085</v>
      </c>
      <c r="AK2368" s="96" t="s">
        <v>62</v>
      </c>
    </row>
    <row r="2369" spans="8:38" ht="15" thickBot="1">
      <c r="H2369" s="677">
        <v>1890</v>
      </c>
      <c r="I2369" s="510">
        <f>IF(H2369="",
   IFERROR(MATCH("**", B:B, 0), ""),
   IFERROR(MATCH("* "&amp;H2369&amp;" *", B:B, 0), "")
)</f>
        <v>2170</v>
      </c>
      <c r="J2369" s="53" t="str" cm="1">
        <f t="array" aca="1" ref="J2369" ca="1">INDIRECT("B" &amp; I2369)</f>
        <v>NIVEL 974 M4 7S L31 AM 1890 28-05-2026</v>
      </c>
      <c r="K2369" s="511">
        <f ca="1">INDEX(D:D, MATCH(J2369, $B:$B, 0))</f>
        <v>3.2</v>
      </c>
      <c r="L2369" s="508">
        <f ca="1">INDEX(E:E, MATCH($J2369, $B:$B, 0))*0.9</f>
        <v>1.0530000000000001E-2</v>
      </c>
      <c r="M2369" s="508">
        <f ca="1">INDEX(F:F, MATCH($J2369, $B:$B, 0))*0.9</f>
        <v>0</v>
      </c>
      <c r="N2369" s="512">
        <f ca="1">INDEX(G:G, MATCH($J$578, $B:$B, 0))</f>
        <v>0</v>
      </c>
      <c r="O2369" s="512">
        <f ca="1">+IF(L2369=0,N2369*0.9,L2369*0.9)</f>
        <v>9.477000000000001E-3</v>
      </c>
      <c r="P2369" s="513">
        <f ca="1">+M2369*0.9</f>
        <v>0</v>
      </c>
      <c r="Q2369" s="514" t="str">
        <f ca="1">+IF(L2369=0,"-","Dump")</f>
        <v>Dump</v>
      </c>
      <c r="R2369" s="515">
        <f ca="1">+K2369/4.5</f>
        <v>0.71111111111111114</v>
      </c>
      <c r="AJ2369" s="520">
        <f ca="1">+K2385-SUMIF(AE:AE, AJ2368, AA:AA)</f>
        <v>-7.6299999999999883</v>
      </c>
      <c r="AK2369" s="521">
        <f ca="1">O2385</f>
        <v>1.2499312499999998E-2</v>
      </c>
      <c r="AL2369" s="102">
        <f ca="1">COUNTIF(AE:AE, AJ2368)</f>
        <v>2</v>
      </c>
    </row>
    <row r="2370" spans="8:38" ht="15" thickBot="1">
      <c r="H2370" s="677">
        <v>1891</v>
      </c>
      <c r="I2370" s="510">
        <f t="shared" ref="I2370:I2384" si="1150">IF(H2370="",
   IFERROR(MATCH("**", B:B, 0), ""),
   IFERROR(MATCH("* "&amp;H2370&amp;" *", B:B, 0), "")
)</f>
        <v>2171</v>
      </c>
      <c r="J2370" s="53" t="str" cm="1">
        <f t="array" aca="1" ref="J2370" ca="1">INDIRECT("B" &amp; I2370)</f>
        <v>NIVEL 974 M4 7S L31 AM 1891 28-05-2026</v>
      </c>
      <c r="K2370" s="511">
        <f t="shared" ref="K2370:K2384" ca="1" si="1151">INDEX(D:D, MATCH(J2370, $B:$B, 0))</f>
        <v>3.2</v>
      </c>
      <c r="L2370" s="508">
        <f t="shared" ref="L2370:L2384" ca="1" si="1152">INDEX(E:E, MATCH($J2370, $B:$B, 0))*0.9</f>
        <v>1.4489999999999999E-2</v>
      </c>
      <c r="M2370" s="508">
        <f t="shared" ref="M2370:M2384" ca="1" si="1153">INDEX(F:F, MATCH($J2370, $B:$B, 0))*0.9</f>
        <v>0</v>
      </c>
      <c r="N2370" s="512">
        <f t="shared" ref="N2370:N2384" ca="1" si="1154">INDEX(G:G, MATCH($J$578, $B:$B, 0))</f>
        <v>0</v>
      </c>
      <c r="O2370" s="512">
        <f t="shared" ref="O2370:O2384" ca="1" si="1155">+IF(L2370=0,N2370*0.9,L2370*0.9)</f>
        <v>1.3041000000000001E-2</v>
      </c>
      <c r="P2370" s="513">
        <f t="shared" ref="P2370:P2384" ca="1" si="1156">+M2370*0.9</f>
        <v>0</v>
      </c>
      <c r="Q2370" s="514" t="str">
        <f t="shared" ref="Q2370:Q2384" ca="1" si="1157">+IF(L2370=0,"-","Dump")</f>
        <v>Dump</v>
      </c>
      <c r="R2370" s="515">
        <f t="shared" ref="R2370:R2384" ca="1" si="1158">+K2370/4.5</f>
        <v>0.71111111111111114</v>
      </c>
      <c r="AJ2370" s="105" t="s">
        <v>83</v>
      </c>
      <c r="AK2370" s="101"/>
    </row>
    <row r="2371" spans="8:38">
      <c r="H2371" s="677">
        <v>1892</v>
      </c>
      <c r="I2371" s="510">
        <f t="shared" si="1150"/>
        <v>2172</v>
      </c>
      <c r="J2371" s="53" t="str" cm="1">
        <f t="array" aca="1" ref="J2371" ca="1">INDIRECT("B" &amp; I2371)</f>
        <v>NIVEL 974 M4 7S L32 AM 1892 28-05-2026</v>
      </c>
      <c r="K2371" s="511">
        <f t="shared" ca="1" si="1151"/>
        <v>3.2</v>
      </c>
      <c r="L2371" s="508">
        <f t="shared" ca="1" si="1152"/>
        <v>1.017E-2</v>
      </c>
      <c r="M2371" s="508">
        <f t="shared" ca="1" si="1153"/>
        <v>0</v>
      </c>
      <c r="N2371" s="512">
        <f t="shared" ca="1" si="1154"/>
        <v>0</v>
      </c>
      <c r="O2371" s="512">
        <f t="shared" ca="1" si="1155"/>
        <v>9.1529999999999997E-3</v>
      </c>
      <c r="P2371" s="513">
        <f t="shared" ca="1" si="1156"/>
        <v>0</v>
      </c>
      <c r="Q2371" s="514" t="str">
        <f t="shared" ca="1" si="1157"/>
        <v>Dump</v>
      </c>
      <c r="R2371" s="515">
        <f t="shared" ca="1" si="1158"/>
        <v>0.71111111111111114</v>
      </c>
    </row>
    <row r="2372" spans="8:38">
      <c r="H2372" s="677">
        <v>1893</v>
      </c>
      <c r="I2372" s="510">
        <f t="shared" si="1150"/>
        <v>2173</v>
      </c>
      <c r="J2372" s="53" t="str" cm="1">
        <f t="array" aca="1" ref="J2372" ca="1">INDIRECT("B" &amp; I2372)</f>
        <v>NIVEL 974 M4 7S L32 AM 1893 28-05-2026</v>
      </c>
      <c r="K2372" s="511">
        <f t="shared" ca="1" si="1151"/>
        <v>3.2</v>
      </c>
      <c r="L2372" s="508">
        <f t="shared" ca="1" si="1152"/>
        <v>9.810000000000001E-3</v>
      </c>
      <c r="M2372" s="508">
        <f t="shared" ca="1" si="1153"/>
        <v>0</v>
      </c>
      <c r="N2372" s="512">
        <f t="shared" ca="1" si="1154"/>
        <v>0</v>
      </c>
      <c r="O2372" s="512">
        <f t="shared" ca="1" si="1155"/>
        <v>8.8290000000000018E-3</v>
      </c>
      <c r="P2372" s="513">
        <f t="shared" ca="1" si="1156"/>
        <v>0</v>
      </c>
      <c r="Q2372" s="514" t="str">
        <f t="shared" ca="1" si="1157"/>
        <v>Dump</v>
      </c>
      <c r="R2372" s="515">
        <f t="shared" ca="1" si="1158"/>
        <v>0.71111111111111114</v>
      </c>
    </row>
    <row r="2373" spans="8:38">
      <c r="H2373" s="677">
        <v>1894</v>
      </c>
      <c r="I2373" s="510">
        <f t="shared" si="1150"/>
        <v>2174</v>
      </c>
      <c r="J2373" s="53" t="str" cm="1">
        <f t="array" aca="1" ref="J2373" ca="1">INDIRECT("B" &amp; I2373)</f>
        <v>NIVEL 974 M4 7S L32 AM 1894 29-05-2026</v>
      </c>
      <c r="K2373" s="511">
        <f t="shared" ca="1" si="1151"/>
        <v>3.2</v>
      </c>
      <c r="L2373" s="508">
        <f t="shared" ca="1" si="1152"/>
        <v>1.5570000000000001E-2</v>
      </c>
      <c r="M2373" s="508">
        <f t="shared" ca="1" si="1153"/>
        <v>0</v>
      </c>
      <c r="N2373" s="512">
        <f t="shared" ca="1" si="1154"/>
        <v>0</v>
      </c>
      <c r="O2373" s="512">
        <f t="shared" ca="1" si="1155"/>
        <v>1.4013000000000001E-2</v>
      </c>
      <c r="P2373" s="513">
        <f t="shared" ca="1" si="1156"/>
        <v>0</v>
      </c>
      <c r="Q2373" s="514" t="str">
        <f t="shared" ca="1" si="1157"/>
        <v>Dump</v>
      </c>
      <c r="R2373" s="515">
        <f t="shared" ca="1" si="1158"/>
        <v>0.71111111111111114</v>
      </c>
    </row>
    <row r="2374" spans="8:38">
      <c r="H2374" s="677">
        <v>1895</v>
      </c>
      <c r="I2374" s="510">
        <f t="shared" ref="I2374:I2379" si="1159">IF(H2374="",
   IFERROR(MATCH("**", B:B, 0), ""),
   IFERROR(MATCH("* "&amp;H2374&amp;" *", B:B, 0), "")
)</f>
        <v>2175</v>
      </c>
      <c r="J2374" s="53" t="str" cm="1">
        <f t="array" aca="1" ref="J2374" ca="1">INDIRECT("B" &amp; I2374)</f>
        <v>NIVEL 974 M4 7S L32 AM 1895 29-05-2026</v>
      </c>
      <c r="K2374" s="511">
        <f t="shared" ref="K2374:K2379" ca="1" si="1160">INDEX(D:D, MATCH(J2374, $B:$B, 0))</f>
        <v>3.2</v>
      </c>
      <c r="L2374" s="508">
        <f t="shared" ref="L2374:L2379" ca="1" si="1161">INDEX(E:E, MATCH($J2374, $B:$B, 0))*0.9</f>
        <v>8.8199999999999997E-3</v>
      </c>
      <c r="M2374" s="508">
        <f t="shared" ref="M2374:M2379" ca="1" si="1162">INDEX(F:F, MATCH($J2374, $B:$B, 0))*0.9</f>
        <v>0</v>
      </c>
      <c r="N2374" s="512">
        <f t="shared" ref="N2374:N2379" ca="1" si="1163">INDEX(G:G, MATCH($J$578, $B:$B, 0))</f>
        <v>0</v>
      </c>
      <c r="O2374" s="512">
        <f t="shared" ref="O2374:O2379" ca="1" si="1164">+IF(L2374=0,N2374*0.9,L2374*0.9)</f>
        <v>7.9380000000000006E-3</v>
      </c>
      <c r="P2374" s="513">
        <f t="shared" ref="P2374:P2379" ca="1" si="1165">+M2374*0.9</f>
        <v>0</v>
      </c>
      <c r="Q2374" s="514" t="str">
        <f t="shared" ref="Q2374:Q2379" ca="1" si="1166">+IF(L2374=0,"-","Dump")</f>
        <v>Dump</v>
      </c>
      <c r="R2374" s="515">
        <f t="shared" ref="R2374:R2379" ca="1" si="1167">+K2374/4.5</f>
        <v>0.71111111111111114</v>
      </c>
    </row>
    <row r="2375" spans="8:38">
      <c r="H2375" s="677">
        <v>1896</v>
      </c>
      <c r="I2375" s="510">
        <f t="shared" si="1159"/>
        <v>2176</v>
      </c>
      <c r="J2375" s="53" t="str" cm="1">
        <f t="array" aca="1" ref="J2375" ca="1">INDIRECT("B" &amp; I2375)</f>
        <v>NIVEL 974 M4 7S L32 AM 1896 29-05-2026</v>
      </c>
      <c r="K2375" s="511">
        <f t="shared" ca="1" si="1160"/>
        <v>3.2</v>
      </c>
      <c r="L2375" s="508">
        <f t="shared" ca="1" si="1161"/>
        <v>1.008E-2</v>
      </c>
      <c r="M2375" s="508">
        <f t="shared" ca="1" si="1162"/>
        <v>0</v>
      </c>
      <c r="N2375" s="512">
        <f t="shared" ca="1" si="1163"/>
        <v>0</v>
      </c>
      <c r="O2375" s="512">
        <f t="shared" ca="1" si="1164"/>
        <v>9.0720000000000002E-3</v>
      </c>
      <c r="P2375" s="513">
        <f t="shared" ca="1" si="1165"/>
        <v>0</v>
      </c>
      <c r="Q2375" s="514" t="str">
        <f t="shared" ca="1" si="1166"/>
        <v>Dump</v>
      </c>
      <c r="R2375" s="515">
        <f t="shared" ca="1" si="1167"/>
        <v>0.71111111111111114</v>
      </c>
    </row>
    <row r="2376" spans="8:38">
      <c r="H2376" s="677">
        <v>1897</v>
      </c>
      <c r="I2376" s="510">
        <f t="shared" si="1159"/>
        <v>2177</v>
      </c>
      <c r="J2376" s="53" t="str" cm="1">
        <f t="array" aca="1" ref="J2376" ca="1">INDIRECT("B" &amp; I2376)</f>
        <v>NIVEL 974 M4 7S L32 AM 1897 29-05-2026</v>
      </c>
      <c r="K2376" s="511">
        <f t="shared" ca="1" si="1160"/>
        <v>3.2</v>
      </c>
      <c r="L2376" s="508">
        <f t="shared" ca="1" si="1161"/>
        <v>1.269E-2</v>
      </c>
      <c r="M2376" s="508">
        <f t="shared" ca="1" si="1162"/>
        <v>0</v>
      </c>
      <c r="N2376" s="512">
        <f t="shared" ca="1" si="1163"/>
        <v>0</v>
      </c>
      <c r="O2376" s="512">
        <f t="shared" ca="1" si="1164"/>
        <v>1.1421000000000001E-2</v>
      </c>
      <c r="P2376" s="513">
        <f t="shared" ca="1" si="1165"/>
        <v>0</v>
      </c>
      <c r="Q2376" s="514" t="str">
        <f t="shared" ca="1" si="1166"/>
        <v>Dump</v>
      </c>
      <c r="R2376" s="515">
        <f t="shared" ca="1" si="1167"/>
        <v>0.71111111111111114</v>
      </c>
    </row>
    <row r="2377" spans="8:38">
      <c r="H2377" s="677">
        <v>1898</v>
      </c>
      <c r="I2377" s="510">
        <f t="shared" si="1159"/>
        <v>2178</v>
      </c>
      <c r="J2377" s="53" t="str" cm="1">
        <f t="array" aca="1" ref="J2377" ca="1">INDIRECT("B" &amp; I2377)</f>
        <v>NIVEL 974 M4 7S L32 AM 1898 29-05-2026</v>
      </c>
      <c r="K2377" s="511">
        <f t="shared" ca="1" si="1160"/>
        <v>3.2</v>
      </c>
      <c r="L2377" s="508">
        <f t="shared" ca="1" si="1161"/>
        <v>1.404E-2</v>
      </c>
      <c r="M2377" s="508">
        <f t="shared" ca="1" si="1162"/>
        <v>0</v>
      </c>
      <c r="N2377" s="512">
        <f t="shared" ca="1" si="1163"/>
        <v>0</v>
      </c>
      <c r="O2377" s="512">
        <f t="shared" ca="1" si="1164"/>
        <v>1.2636000000000001E-2</v>
      </c>
      <c r="P2377" s="513">
        <f t="shared" ca="1" si="1165"/>
        <v>0</v>
      </c>
      <c r="Q2377" s="514" t="str">
        <f t="shared" ca="1" si="1166"/>
        <v>Dump</v>
      </c>
      <c r="R2377" s="515">
        <f t="shared" ca="1" si="1167"/>
        <v>0.71111111111111114</v>
      </c>
    </row>
    <row r="2378" spans="8:38">
      <c r="H2378" s="677">
        <v>1899</v>
      </c>
      <c r="I2378" s="510">
        <f t="shared" si="1159"/>
        <v>2179</v>
      </c>
      <c r="J2378" s="53" t="str" cm="1">
        <f t="array" aca="1" ref="J2378" ca="1">INDIRECT("B" &amp; I2378)</f>
        <v>NIVEL 974 M4 7S L32 AM 1899 29-05-2026</v>
      </c>
      <c r="K2378" s="511">
        <f t="shared" ca="1" si="1160"/>
        <v>3.2</v>
      </c>
      <c r="L2378" s="508">
        <f t="shared" ca="1" si="1161"/>
        <v>1.1340000000000001E-2</v>
      </c>
      <c r="M2378" s="508">
        <f t="shared" ca="1" si="1162"/>
        <v>0</v>
      </c>
      <c r="N2378" s="512">
        <f t="shared" ca="1" si="1163"/>
        <v>0</v>
      </c>
      <c r="O2378" s="512">
        <f t="shared" ca="1" si="1164"/>
        <v>1.0206000000000002E-2</v>
      </c>
      <c r="P2378" s="513">
        <f t="shared" ca="1" si="1165"/>
        <v>0</v>
      </c>
      <c r="Q2378" s="514" t="str">
        <f t="shared" ca="1" si="1166"/>
        <v>Dump</v>
      </c>
      <c r="R2378" s="515">
        <f t="shared" ca="1" si="1167"/>
        <v>0.71111111111111114</v>
      </c>
    </row>
    <row r="2379" spans="8:38">
      <c r="H2379" s="677">
        <v>1900</v>
      </c>
      <c r="I2379" s="510">
        <f t="shared" si="1159"/>
        <v>2180</v>
      </c>
      <c r="J2379" s="53" t="str" cm="1">
        <f t="array" aca="1" ref="J2379" ca="1">INDIRECT("B" &amp; I2379)</f>
        <v>NIVEL 974 M7 7S L30 AM 1900 29-05-2026</v>
      </c>
      <c r="K2379" s="511">
        <f t="shared" ca="1" si="1160"/>
        <v>3.2</v>
      </c>
      <c r="L2379" s="508">
        <f t="shared" ca="1" si="1161"/>
        <v>1.593E-2</v>
      </c>
      <c r="M2379" s="508">
        <f t="shared" ca="1" si="1162"/>
        <v>0</v>
      </c>
      <c r="N2379" s="512">
        <f t="shared" ca="1" si="1163"/>
        <v>0</v>
      </c>
      <c r="O2379" s="512">
        <f t="shared" ca="1" si="1164"/>
        <v>1.4337000000000001E-2</v>
      </c>
      <c r="P2379" s="513">
        <f t="shared" ca="1" si="1165"/>
        <v>0</v>
      </c>
      <c r="Q2379" s="514" t="str">
        <f t="shared" ca="1" si="1166"/>
        <v>Dump</v>
      </c>
      <c r="R2379" s="515">
        <f t="shared" ca="1" si="1167"/>
        <v>0.71111111111111114</v>
      </c>
    </row>
    <row r="2380" spans="8:38">
      <c r="H2380" s="677">
        <v>1901</v>
      </c>
      <c r="I2380" s="510">
        <f t="shared" si="1150"/>
        <v>2181</v>
      </c>
      <c r="J2380" s="53" t="str" cm="1">
        <f t="array" aca="1" ref="J2380" ca="1">INDIRECT("B" &amp; I2380)</f>
        <v>NIVEL 974 M7 7S L30 AM 1901 29-05-2026</v>
      </c>
      <c r="K2380" s="511">
        <f t="shared" ca="1" si="1151"/>
        <v>3.2</v>
      </c>
      <c r="L2380" s="508">
        <f t="shared" ca="1" si="1152"/>
        <v>2.3310000000000001E-2</v>
      </c>
      <c r="M2380" s="508">
        <f t="shared" ca="1" si="1153"/>
        <v>0</v>
      </c>
      <c r="N2380" s="512">
        <f t="shared" ca="1" si="1154"/>
        <v>0</v>
      </c>
      <c r="O2380" s="512">
        <f t="shared" ca="1" si="1155"/>
        <v>2.0979000000000001E-2</v>
      </c>
      <c r="P2380" s="513">
        <f t="shared" ca="1" si="1156"/>
        <v>0</v>
      </c>
      <c r="Q2380" s="514" t="str">
        <f t="shared" ca="1" si="1157"/>
        <v>Dump</v>
      </c>
      <c r="R2380" s="515">
        <f t="shared" ca="1" si="1158"/>
        <v>0.71111111111111114</v>
      </c>
    </row>
    <row r="2381" spans="8:38">
      <c r="H2381" s="677">
        <v>1902</v>
      </c>
      <c r="I2381" s="510">
        <f t="shared" si="1150"/>
        <v>2182</v>
      </c>
      <c r="J2381" s="53" t="str" cm="1">
        <f t="array" aca="1" ref="J2381" ca="1">INDIRECT("B" &amp; I2381)</f>
        <v>NIVEL 974 M7 7S L30 AM 1902 29-05-2026</v>
      </c>
      <c r="K2381" s="511">
        <f t="shared" ca="1" si="1151"/>
        <v>3.2</v>
      </c>
      <c r="L2381" s="508">
        <f t="shared" ca="1" si="1152"/>
        <v>1.4489999999999999E-2</v>
      </c>
      <c r="M2381" s="508">
        <f t="shared" ca="1" si="1153"/>
        <v>0</v>
      </c>
      <c r="N2381" s="512">
        <f t="shared" ca="1" si="1154"/>
        <v>0</v>
      </c>
      <c r="O2381" s="512">
        <f t="shared" ca="1" si="1155"/>
        <v>1.3041000000000001E-2</v>
      </c>
      <c r="P2381" s="513">
        <f t="shared" ca="1" si="1156"/>
        <v>0</v>
      </c>
      <c r="Q2381" s="514" t="str">
        <f t="shared" ca="1" si="1157"/>
        <v>Dump</v>
      </c>
      <c r="R2381" s="515">
        <f t="shared" ca="1" si="1158"/>
        <v>0.71111111111111114</v>
      </c>
    </row>
    <row r="2382" spans="8:38">
      <c r="H2382" s="677">
        <v>1903</v>
      </c>
      <c r="I2382" s="510">
        <f t="shared" si="1150"/>
        <v>2183</v>
      </c>
      <c r="J2382" s="53" t="str" cm="1">
        <f t="array" aca="1" ref="J2382" ca="1">INDIRECT("B" &amp; I2382)</f>
        <v>NIVEL 974 M7 7S L30 AM 1903 29-05-2026</v>
      </c>
      <c r="K2382" s="511">
        <f t="shared" ca="1" si="1151"/>
        <v>3.2</v>
      </c>
      <c r="L2382" s="508">
        <f t="shared" ca="1" si="1152"/>
        <v>1.5390000000000001E-2</v>
      </c>
      <c r="M2382" s="508">
        <f t="shared" ca="1" si="1153"/>
        <v>0</v>
      </c>
      <c r="N2382" s="512">
        <f t="shared" ca="1" si="1154"/>
        <v>0</v>
      </c>
      <c r="O2382" s="512">
        <f t="shared" ca="1" si="1155"/>
        <v>1.3851E-2</v>
      </c>
      <c r="P2382" s="513">
        <f t="shared" ca="1" si="1156"/>
        <v>0</v>
      </c>
      <c r="Q2382" s="514" t="str">
        <f t="shared" ca="1" si="1157"/>
        <v>Dump</v>
      </c>
      <c r="R2382" s="515">
        <f t="shared" ca="1" si="1158"/>
        <v>0.71111111111111114</v>
      </c>
    </row>
    <row r="2383" spans="8:38">
      <c r="H2383" s="677">
        <v>1904</v>
      </c>
      <c r="I2383" s="510">
        <f t="shared" si="1150"/>
        <v>2184</v>
      </c>
      <c r="J2383" s="53" t="str" cm="1">
        <f t="array" aca="1" ref="J2383" ca="1">INDIRECT("B" &amp; I2383)</f>
        <v>NIVEL 974 M7 7S L30 AM 1904 29-05-2026</v>
      </c>
      <c r="K2383" s="511">
        <f t="shared" ca="1" si="1151"/>
        <v>3.2</v>
      </c>
      <c r="L2383" s="508">
        <f t="shared" ca="1" si="1152"/>
        <v>1.6380000000000002E-2</v>
      </c>
      <c r="M2383" s="508">
        <f t="shared" ca="1" si="1153"/>
        <v>0</v>
      </c>
      <c r="N2383" s="512">
        <f t="shared" ca="1" si="1154"/>
        <v>0</v>
      </c>
      <c r="O2383" s="512">
        <f t="shared" ca="1" si="1155"/>
        <v>1.4742000000000002E-2</v>
      </c>
      <c r="P2383" s="513">
        <f t="shared" ca="1" si="1156"/>
        <v>0</v>
      </c>
      <c r="Q2383" s="514" t="str">
        <f t="shared" ca="1" si="1157"/>
        <v>Dump</v>
      </c>
      <c r="R2383" s="515">
        <f t="shared" ca="1" si="1158"/>
        <v>0.71111111111111114</v>
      </c>
    </row>
    <row r="2384" spans="8:38">
      <c r="H2384" s="677">
        <v>1905</v>
      </c>
      <c r="I2384" s="510">
        <f t="shared" si="1150"/>
        <v>2185</v>
      </c>
      <c r="J2384" s="53" t="str" cm="1">
        <f t="array" aca="1" ref="J2384" ca="1">INDIRECT("B" &amp; I2384)</f>
        <v>NIVEL 974 M7 7S L30 AM 1905 29-05-2026</v>
      </c>
      <c r="K2384" s="511">
        <f t="shared" ca="1" si="1151"/>
        <v>3.2</v>
      </c>
      <c r="L2384" s="508">
        <f t="shared" ca="1" si="1152"/>
        <v>1.917E-2</v>
      </c>
      <c r="M2384" s="508">
        <f t="shared" ca="1" si="1153"/>
        <v>0</v>
      </c>
      <c r="N2384" s="512">
        <f t="shared" ca="1" si="1154"/>
        <v>0</v>
      </c>
      <c r="O2384" s="512">
        <f t="shared" ca="1" si="1155"/>
        <v>1.7253000000000001E-2</v>
      </c>
      <c r="P2384" s="513">
        <f t="shared" ca="1" si="1156"/>
        <v>0</v>
      </c>
      <c r="Q2384" s="514" t="str">
        <f t="shared" ca="1" si="1157"/>
        <v>Dump</v>
      </c>
      <c r="R2384" s="515">
        <f t="shared" ca="1" si="1158"/>
        <v>0.71111111111111114</v>
      </c>
    </row>
    <row r="2385" spans="8:38">
      <c r="H2385" s="386"/>
      <c r="I2385"/>
      <c r="J2385"/>
      <c r="K2385" s="519">
        <f ca="1">SUM(K2369:K2384)</f>
        <v>51.20000000000001</v>
      </c>
      <c r="L2385" s="516">
        <f ca="1">+SUMPRODUCT(L2369:L2384,K2369:K2384)/K2385</f>
        <v>1.3888124999999998E-2</v>
      </c>
      <c r="M2385" s="516">
        <f ca="1">+SUMPRODUCT(M2369:M2384,K2369:K2384)/K2385</f>
        <v>0</v>
      </c>
      <c r="N2385" s="69">
        <f ca="1">+SUMPRODUCT(N2369:N2384,K2369:K2384)/K2385</f>
        <v>0</v>
      </c>
      <c r="O2385" s="552">
        <f ca="1">+SUMPRODUCT(O2369:O2384,K2369:K2384)/K2385</f>
        <v>1.2499312499999998E-2</v>
      </c>
      <c r="P2385" s="69">
        <f ca="1">+SUMPRODUCT(P2369:P2384,K2369:K2384)/K2385</f>
        <v>0</v>
      </c>
      <c r="Q2385"/>
      <c r="R2385"/>
    </row>
    <row r="2386" spans="8:38">
      <c r="H2386" s="675"/>
      <c r="I2386"/>
      <c r="J2386"/>
      <c r="K2386" s="551" t="s">
        <v>59</v>
      </c>
      <c r="L2386" s="550">
        <f ca="1">+L2385/0.9</f>
        <v>1.5431249999999997E-2</v>
      </c>
      <c r="M2386" s="518">
        <f ca="1">+M2385/0.9</f>
        <v>0</v>
      </c>
      <c r="N2386"/>
      <c r="O2386"/>
      <c r="P2386"/>
      <c r="Q2386"/>
      <c r="R2386"/>
    </row>
    <row r="2387" spans="8:38" ht="15" thickBot="1"/>
    <row r="2388" spans="8:38" ht="28.8">
      <c r="H2388" s="385"/>
      <c r="I2388" s="547" t="s">
        <v>669</v>
      </c>
      <c r="J2388" s="77" t="s">
        <v>63</v>
      </c>
      <c r="K2388" s="507" t="s">
        <v>44</v>
      </c>
      <c r="L2388" s="718" t="s">
        <v>297</v>
      </c>
      <c r="M2388" s="508" t="s">
        <v>292</v>
      </c>
      <c r="N2388" s="545" t="s">
        <v>46</v>
      </c>
      <c r="O2388" s="549" t="s">
        <v>293</v>
      </c>
      <c r="P2388" s="508" t="s">
        <v>294</v>
      </c>
      <c r="Q2388"/>
      <c r="R2388"/>
      <c r="AJ2388" s="95" t="str">
        <f>+I2388</f>
        <v>EN086</v>
      </c>
      <c r="AK2388" s="96" t="s">
        <v>62</v>
      </c>
    </row>
    <row r="2389" spans="8:38" ht="15" thickBot="1">
      <c r="H2389" s="677">
        <v>1906</v>
      </c>
      <c r="I2389" s="510">
        <f>IF(H2389="",
   IFERROR(MATCH("**", B:B, 0), ""),
   IFERROR(MATCH("* "&amp;H2389&amp;" *", B:B, 0), "")
)</f>
        <v>2186</v>
      </c>
      <c r="J2389" s="53" t="str" cm="1">
        <f t="array" aca="1" ref="J2389" ca="1">INDIRECT("B" &amp; I2389)</f>
        <v>NIVEL 974 M7 7S L30 AM 1906 29-05-2026</v>
      </c>
      <c r="K2389" s="511">
        <f ca="1">INDEX(D:D, MATCH(J2389, $B:$B, 0))</f>
        <v>3.2</v>
      </c>
      <c r="L2389" s="508">
        <f ca="1">INDEX(E:E, MATCH($J2389, $B:$B, 0))*0.9</f>
        <v>1.485E-2</v>
      </c>
      <c r="M2389" s="508">
        <f ca="1">INDEX(F:F, MATCH($J2389, $B:$B, 0))*0.9</f>
        <v>0</v>
      </c>
      <c r="N2389" s="512">
        <f ca="1">INDEX(G:G, MATCH($J$578, $B:$B, 0))</f>
        <v>0</v>
      </c>
      <c r="O2389" s="512">
        <f ca="1">+IF(L2389=0,N2389*0.9,L2389*0.9)</f>
        <v>1.3365E-2</v>
      </c>
      <c r="P2389" s="513">
        <f ca="1">+M2389*0.9</f>
        <v>0</v>
      </c>
      <c r="Q2389" s="514" t="str">
        <f ca="1">+IF(L2389=0,"-","Dump")</f>
        <v>Dump</v>
      </c>
      <c r="R2389" s="515">
        <f ca="1">+K2389/4.5</f>
        <v>0.71111111111111114</v>
      </c>
      <c r="AJ2389" s="520">
        <f ca="1">+K2410-SUMIF(AE:AE, AJ2388, AA:AA)</f>
        <v>6.6100000000000136</v>
      </c>
      <c r="AK2389" s="521">
        <f ca="1">O2410</f>
        <v>1.1386285714285715E-2</v>
      </c>
      <c r="AL2389" s="102">
        <f ca="1">COUNTIF(AE:AE, AJ2388)</f>
        <v>2</v>
      </c>
    </row>
    <row r="2390" spans="8:38" ht="15" thickBot="1">
      <c r="H2390" s="677">
        <v>1907</v>
      </c>
      <c r="I2390" s="510">
        <f t="shared" ref="I2390:I2409" si="1168">IF(H2390="",
   IFERROR(MATCH("**", B:B, 0), ""),
   IFERROR(MATCH("* "&amp;H2390&amp;" *", B:B, 0), "")
)</f>
        <v>2187</v>
      </c>
      <c r="J2390" s="53" t="str" cm="1">
        <f t="array" aca="1" ref="J2390" ca="1">INDIRECT("B" &amp; I2390)</f>
        <v>NIVEL 974 M7 7S L30 AM 1907 29-05-2026</v>
      </c>
      <c r="K2390" s="511">
        <f t="shared" ref="K2390:K2409" ca="1" si="1169">INDEX(D:D, MATCH(J2390, $B:$B, 0))</f>
        <v>3.2</v>
      </c>
      <c r="L2390" s="508">
        <f t="shared" ref="L2390:L2409" ca="1" si="1170">INDEX(E:E, MATCH($J2390, $B:$B, 0))*0.9</f>
        <v>1.6649999999999998E-2</v>
      </c>
      <c r="M2390" s="508">
        <f t="shared" ref="M2390:M2409" ca="1" si="1171">INDEX(F:F, MATCH($J2390, $B:$B, 0))*0.9</f>
        <v>0</v>
      </c>
      <c r="N2390" s="512">
        <f t="shared" ref="N2390:N2409" ca="1" si="1172">INDEX(G:G, MATCH($J$578, $B:$B, 0))</f>
        <v>0</v>
      </c>
      <c r="O2390" s="512">
        <f t="shared" ref="O2390:O2409" ca="1" si="1173">+IF(L2390=0,N2390*0.9,L2390*0.9)</f>
        <v>1.4984999999999998E-2</v>
      </c>
      <c r="P2390" s="513">
        <f t="shared" ref="P2390:P2409" ca="1" si="1174">+M2390*0.9</f>
        <v>0</v>
      </c>
      <c r="Q2390" s="514" t="str">
        <f t="shared" ref="Q2390:Q2409" ca="1" si="1175">+IF(L2390=0,"-","Dump")</f>
        <v>Dump</v>
      </c>
      <c r="R2390" s="515">
        <f t="shared" ref="R2390:R2409" ca="1" si="1176">+K2390/4.5</f>
        <v>0.71111111111111114</v>
      </c>
      <c r="AJ2390" s="105" t="s">
        <v>83</v>
      </c>
      <c r="AK2390" s="101"/>
    </row>
    <row r="2391" spans="8:38">
      <c r="H2391" s="677">
        <v>1908</v>
      </c>
      <c r="I2391" s="510">
        <f t="shared" si="1168"/>
        <v>2188</v>
      </c>
      <c r="J2391" s="53" t="str" cm="1">
        <f t="array" aca="1" ref="J2391" ca="1">INDIRECT("B" &amp; I2391)</f>
        <v>NIVEL 974 M4 7S L31 AM 1908 29-05-2026</v>
      </c>
      <c r="K2391" s="511">
        <f t="shared" ca="1" si="1169"/>
        <v>3.2</v>
      </c>
      <c r="L2391" s="508">
        <f t="shared" ca="1" si="1170"/>
        <v>1.5750000000000004E-2</v>
      </c>
      <c r="M2391" s="508">
        <f t="shared" ca="1" si="1171"/>
        <v>0</v>
      </c>
      <c r="N2391" s="512">
        <f t="shared" ca="1" si="1172"/>
        <v>0</v>
      </c>
      <c r="O2391" s="512">
        <f t="shared" ca="1" si="1173"/>
        <v>1.4175000000000004E-2</v>
      </c>
      <c r="P2391" s="513">
        <f t="shared" ca="1" si="1174"/>
        <v>0</v>
      </c>
      <c r="Q2391" s="514" t="str">
        <f t="shared" ca="1" si="1175"/>
        <v>Dump</v>
      </c>
      <c r="R2391" s="515">
        <f t="shared" ca="1" si="1176"/>
        <v>0.71111111111111114</v>
      </c>
    </row>
    <row r="2392" spans="8:38">
      <c r="H2392" s="677">
        <v>1909</v>
      </c>
      <c r="I2392" s="510">
        <f t="shared" si="1168"/>
        <v>2189</v>
      </c>
      <c r="J2392" s="53" t="str" cm="1">
        <f t="array" aca="1" ref="J2392" ca="1">INDIRECT("B" &amp; I2392)</f>
        <v>NIVEL 974 M4 7S L31 AM 1909 29-05-2026</v>
      </c>
      <c r="K2392" s="511">
        <f t="shared" ca="1" si="1169"/>
        <v>3.2</v>
      </c>
      <c r="L2392" s="508">
        <f t="shared" ca="1" si="1170"/>
        <v>1.4579999999999999E-2</v>
      </c>
      <c r="M2392" s="508">
        <f t="shared" ca="1" si="1171"/>
        <v>0</v>
      </c>
      <c r="N2392" s="512">
        <f t="shared" ca="1" si="1172"/>
        <v>0</v>
      </c>
      <c r="O2392" s="512">
        <f t="shared" ca="1" si="1173"/>
        <v>1.3122E-2</v>
      </c>
      <c r="P2392" s="513">
        <f t="shared" ca="1" si="1174"/>
        <v>0</v>
      </c>
      <c r="Q2392" s="514" t="str">
        <f t="shared" ca="1" si="1175"/>
        <v>Dump</v>
      </c>
      <c r="R2392" s="515">
        <f t="shared" ca="1" si="1176"/>
        <v>0.71111111111111114</v>
      </c>
    </row>
    <row r="2393" spans="8:38">
      <c r="H2393" s="677">
        <v>1910</v>
      </c>
      <c r="I2393" s="510">
        <f t="shared" si="1168"/>
        <v>2190</v>
      </c>
      <c r="J2393" s="53" t="str" cm="1">
        <f t="array" aca="1" ref="J2393" ca="1">INDIRECT("B" &amp; I2393)</f>
        <v>NIVEL 974 M4 6N L33 AM 1910 29-05-2026</v>
      </c>
      <c r="K2393" s="511">
        <f t="shared" ca="1" si="1169"/>
        <v>3.2</v>
      </c>
      <c r="L2393" s="508">
        <f t="shared" ca="1" si="1170"/>
        <v>1.044E-2</v>
      </c>
      <c r="M2393" s="508">
        <f t="shared" ca="1" si="1171"/>
        <v>0</v>
      </c>
      <c r="N2393" s="512">
        <f t="shared" ca="1" si="1172"/>
        <v>0</v>
      </c>
      <c r="O2393" s="512">
        <f t="shared" ca="1" si="1173"/>
        <v>9.3959999999999998E-3</v>
      </c>
      <c r="P2393" s="513">
        <f t="shared" ca="1" si="1174"/>
        <v>0</v>
      </c>
      <c r="Q2393" s="514" t="str">
        <f t="shared" ca="1" si="1175"/>
        <v>Dump</v>
      </c>
      <c r="R2393" s="515">
        <f t="shared" ca="1" si="1176"/>
        <v>0.71111111111111114</v>
      </c>
    </row>
    <row r="2394" spans="8:38">
      <c r="H2394" s="677">
        <v>1911</v>
      </c>
      <c r="I2394" s="510">
        <f t="shared" si="1168"/>
        <v>2191</v>
      </c>
      <c r="J2394" s="53" t="str" cm="1">
        <f t="array" aca="1" ref="J2394" ca="1">INDIRECT("B" &amp; I2394)</f>
        <v>NIVEL 974 M4 6N L33 AM 1911 29-05-2026</v>
      </c>
      <c r="K2394" s="511">
        <f t="shared" ca="1" si="1169"/>
        <v>3.2</v>
      </c>
      <c r="L2394" s="508">
        <f t="shared" ca="1" si="1170"/>
        <v>1.6649999999999998E-2</v>
      </c>
      <c r="M2394" s="508">
        <f t="shared" ca="1" si="1171"/>
        <v>0</v>
      </c>
      <c r="N2394" s="512">
        <f t="shared" ca="1" si="1172"/>
        <v>0</v>
      </c>
      <c r="O2394" s="512">
        <f t="shared" ca="1" si="1173"/>
        <v>1.4984999999999998E-2</v>
      </c>
      <c r="P2394" s="513">
        <f t="shared" ca="1" si="1174"/>
        <v>0</v>
      </c>
      <c r="Q2394" s="514" t="str">
        <f t="shared" ca="1" si="1175"/>
        <v>Dump</v>
      </c>
      <c r="R2394" s="515">
        <f t="shared" ca="1" si="1176"/>
        <v>0.71111111111111114</v>
      </c>
    </row>
    <row r="2395" spans="8:38">
      <c r="H2395" s="677">
        <v>1912</v>
      </c>
      <c r="I2395" s="510">
        <f t="shared" si="1168"/>
        <v>2192</v>
      </c>
      <c r="J2395" s="53" t="str" cm="1">
        <f t="array" aca="1" ref="J2395" ca="1">INDIRECT("B" &amp; I2395)</f>
        <v>NIVEL 974 M4 6N L33 AM 1912 29-05-2026</v>
      </c>
      <c r="K2395" s="511">
        <f t="shared" ca="1" si="1169"/>
        <v>3.2</v>
      </c>
      <c r="L2395" s="508">
        <f t="shared" ca="1" si="1170"/>
        <v>1.3950000000000001E-2</v>
      </c>
      <c r="M2395" s="508">
        <f t="shared" ca="1" si="1171"/>
        <v>0</v>
      </c>
      <c r="N2395" s="512">
        <f t="shared" ca="1" si="1172"/>
        <v>0</v>
      </c>
      <c r="O2395" s="512">
        <f t="shared" ca="1" si="1173"/>
        <v>1.2555E-2</v>
      </c>
      <c r="P2395" s="513">
        <f t="shared" ca="1" si="1174"/>
        <v>0</v>
      </c>
      <c r="Q2395" s="514" t="str">
        <f t="shared" ca="1" si="1175"/>
        <v>Dump</v>
      </c>
      <c r="R2395" s="515">
        <f t="shared" ca="1" si="1176"/>
        <v>0.71111111111111114</v>
      </c>
    </row>
    <row r="2396" spans="8:38">
      <c r="H2396" s="677">
        <v>1913</v>
      </c>
      <c r="I2396" s="510">
        <f t="shared" si="1168"/>
        <v>2193</v>
      </c>
      <c r="J2396" s="53" t="str" cm="1">
        <f t="array" aca="1" ref="J2396" ca="1">INDIRECT("B" &amp; I2396)</f>
        <v>NIVEL 974 M4 6N L33 AM 1913 29-05-2026</v>
      </c>
      <c r="K2396" s="511">
        <f t="shared" ca="1" si="1169"/>
        <v>3.2</v>
      </c>
      <c r="L2396" s="508">
        <f t="shared" ca="1" si="1170"/>
        <v>1.494E-2</v>
      </c>
      <c r="M2396" s="508">
        <f t="shared" ca="1" si="1171"/>
        <v>0</v>
      </c>
      <c r="N2396" s="512">
        <f t="shared" ca="1" si="1172"/>
        <v>0</v>
      </c>
      <c r="O2396" s="512">
        <f t="shared" ca="1" si="1173"/>
        <v>1.3446E-2</v>
      </c>
      <c r="P2396" s="513">
        <f t="shared" ca="1" si="1174"/>
        <v>0</v>
      </c>
      <c r="Q2396" s="514" t="str">
        <f t="shared" ca="1" si="1175"/>
        <v>Dump</v>
      </c>
      <c r="R2396" s="515">
        <f t="shared" ca="1" si="1176"/>
        <v>0.71111111111111114</v>
      </c>
    </row>
    <row r="2397" spans="8:38">
      <c r="H2397" s="677">
        <v>1914</v>
      </c>
      <c r="I2397" s="510">
        <f t="shared" si="1168"/>
        <v>2194</v>
      </c>
      <c r="J2397" s="53" t="str" cm="1">
        <f t="array" aca="1" ref="J2397" ca="1">INDIRECT("B" &amp; I2397)</f>
        <v>NIVEL 974 M4 6N L33 AM 1914 29-05-2026</v>
      </c>
      <c r="K2397" s="511">
        <f t="shared" ca="1" si="1169"/>
        <v>3.2</v>
      </c>
      <c r="L2397" s="508">
        <f t="shared" ca="1" si="1170"/>
        <v>1.3140000000000001E-2</v>
      </c>
      <c r="M2397" s="508">
        <f t="shared" ca="1" si="1171"/>
        <v>0</v>
      </c>
      <c r="N2397" s="512">
        <f t="shared" ca="1" si="1172"/>
        <v>0</v>
      </c>
      <c r="O2397" s="512">
        <f t="shared" ca="1" si="1173"/>
        <v>1.1826000000000001E-2</v>
      </c>
      <c r="P2397" s="513">
        <f t="shared" ca="1" si="1174"/>
        <v>0</v>
      </c>
      <c r="Q2397" s="514" t="str">
        <f t="shared" ca="1" si="1175"/>
        <v>Dump</v>
      </c>
      <c r="R2397" s="515">
        <f t="shared" ca="1" si="1176"/>
        <v>0.71111111111111114</v>
      </c>
    </row>
    <row r="2398" spans="8:38">
      <c r="H2398" s="677">
        <v>1915</v>
      </c>
      <c r="I2398" s="510">
        <f t="shared" si="1168"/>
        <v>2195</v>
      </c>
      <c r="J2398" s="53" t="str" cm="1">
        <f t="array" aca="1" ref="J2398" ca="1">INDIRECT("B" &amp; I2398)</f>
        <v>NIVEL 974 M4 7S L31 AM 1915 29-05-2026</v>
      </c>
      <c r="K2398" s="511">
        <f t="shared" ca="1" si="1169"/>
        <v>3.2</v>
      </c>
      <c r="L2398" s="508">
        <f t="shared" ca="1" si="1170"/>
        <v>1.2060000000000001E-2</v>
      </c>
      <c r="M2398" s="508">
        <f t="shared" ca="1" si="1171"/>
        <v>0</v>
      </c>
      <c r="N2398" s="512">
        <f t="shared" ca="1" si="1172"/>
        <v>0</v>
      </c>
      <c r="O2398" s="512">
        <f t="shared" ca="1" si="1173"/>
        <v>1.0854000000000001E-2</v>
      </c>
      <c r="P2398" s="513">
        <f t="shared" ca="1" si="1174"/>
        <v>0</v>
      </c>
      <c r="Q2398" s="514" t="str">
        <f t="shared" ca="1" si="1175"/>
        <v>Dump</v>
      </c>
      <c r="R2398" s="515">
        <f t="shared" ca="1" si="1176"/>
        <v>0.71111111111111114</v>
      </c>
    </row>
    <row r="2399" spans="8:38">
      <c r="H2399" s="677">
        <v>1916</v>
      </c>
      <c r="I2399" s="510">
        <f t="shared" si="1168"/>
        <v>2196</v>
      </c>
      <c r="J2399" s="53" t="str" cm="1">
        <f t="array" aca="1" ref="J2399" ca="1">INDIRECT("B" &amp; I2399)</f>
        <v>NIVEL 974 M4 7S L31 AM 1916 29-05-2026</v>
      </c>
      <c r="K2399" s="511">
        <f t="shared" ca="1" si="1169"/>
        <v>3.2</v>
      </c>
      <c r="L2399" s="508">
        <f t="shared" ca="1" si="1170"/>
        <v>1.17E-2</v>
      </c>
      <c r="M2399" s="508">
        <f t="shared" ca="1" si="1171"/>
        <v>0</v>
      </c>
      <c r="N2399" s="512">
        <f t="shared" ca="1" si="1172"/>
        <v>0</v>
      </c>
      <c r="O2399" s="512">
        <f t="shared" ca="1" si="1173"/>
        <v>1.0530000000000001E-2</v>
      </c>
      <c r="P2399" s="513">
        <f t="shared" ca="1" si="1174"/>
        <v>0</v>
      </c>
      <c r="Q2399" s="514" t="str">
        <f t="shared" ca="1" si="1175"/>
        <v>Dump</v>
      </c>
      <c r="R2399" s="515">
        <f t="shared" ca="1" si="1176"/>
        <v>0.71111111111111114</v>
      </c>
    </row>
    <row r="2400" spans="8:38">
      <c r="H2400" s="677">
        <v>1917</v>
      </c>
      <c r="I2400" s="510">
        <f t="shared" si="1168"/>
        <v>2197</v>
      </c>
      <c r="J2400" s="53" t="str" cm="1">
        <f t="array" aca="1" ref="J2400" ca="1">INDIRECT("B" &amp; I2400)</f>
        <v>NIVEL 974 M4 7S L31 AM 1917 29-05-2026</v>
      </c>
      <c r="K2400" s="511">
        <f t="shared" ca="1" si="1169"/>
        <v>3.2</v>
      </c>
      <c r="L2400" s="508">
        <f t="shared" ca="1" si="1170"/>
        <v>9.2700000000000005E-3</v>
      </c>
      <c r="M2400" s="508">
        <f t="shared" ca="1" si="1171"/>
        <v>0</v>
      </c>
      <c r="N2400" s="512">
        <f t="shared" ca="1" si="1172"/>
        <v>0</v>
      </c>
      <c r="O2400" s="512">
        <f t="shared" ca="1" si="1173"/>
        <v>8.3430000000000015E-3</v>
      </c>
      <c r="P2400" s="513">
        <f t="shared" ca="1" si="1174"/>
        <v>0</v>
      </c>
      <c r="Q2400" s="514" t="str">
        <f t="shared" ca="1" si="1175"/>
        <v>Dump</v>
      </c>
      <c r="R2400" s="515">
        <f t="shared" ca="1" si="1176"/>
        <v>0.71111111111111114</v>
      </c>
    </row>
    <row r="2401" spans="8:18">
      <c r="H2401" s="677">
        <v>1918</v>
      </c>
      <c r="I2401" s="510">
        <f t="shared" si="1168"/>
        <v>2198</v>
      </c>
      <c r="J2401" s="53" t="str" cm="1">
        <f t="array" aca="1" ref="J2401" ca="1">INDIRECT("B" &amp; I2401)</f>
        <v>NIVEL 974 M4 7S L31 AM 1918 29-05-2026</v>
      </c>
      <c r="K2401" s="511">
        <f t="shared" ca="1" si="1169"/>
        <v>3.2</v>
      </c>
      <c r="L2401" s="508">
        <f t="shared" ca="1" si="1170"/>
        <v>1.0619999999999999E-2</v>
      </c>
      <c r="M2401" s="508">
        <f t="shared" ca="1" si="1171"/>
        <v>0</v>
      </c>
      <c r="N2401" s="512">
        <f t="shared" ca="1" si="1172"/>
        <v>0</v>
      </c>
      <c r="O2401" s="512">
        <f t="shared" ca="1" si="1173"/>
        <v>9.5579999999999988E-3</v>
      </c>
      <c r="P2401" s="513">
        <f t="shared" ca="1" si="1174"/>
        <v>0</v>
      </c>
      <c r="Q2401" s="514" t="str">
        <f t="shared" ca="1" si="1175"/>
        <v>Dump</v>
      </c>
      <c r="R2401" s="515">
        <f t="shared" ca="1" si="1176"/>
        <v>0.71111111111111114</v>
      </c>
    </row>
    <row r="2402" spans="8:18">
      <c r="H2402" s="677">
        <v>1919</v>
      </c>
      <c r="I2402" s="510">
        <f t="shared" ref="I2402:I2407" si="1177">IF(H2402="",
   IFERROR(MATCH("**", B:B, 0), ""),
   IFERROR(MATCH("* "&amp;H2402&amp;" *", B:B, 0), "")
)</f>
        <v>2199</v>
      </c>
      <c r="J2402" s="53" t="str" cm="1">
        <f t="array" aca="1" ref="J2402" ca="1">INDIRECT("B" &amp; I2402)</f>
        <v>NIVEL 974 M4 7S L32 AM 1919 29-05-2026</v>
      </c>
      <c r="K2402" s="511">
        <f t="shared" ref="K2402:K2407" ca="1" si="1178">INDEX(D:D, MATCH(J2402, $B:$B, 0))</f>
        <v>3.2</v>
      </c>
      <c r="L2402" s="508">
        <f t="shared" ref="L2402:L2407" ca="1" si="1179">INDEX(E:E, MATCH($J2402, $B:$B, 0))*0.9</f>
        <v>9.4500000000000001E-3</v>
      </c>
      <c r="M2402" s="508">
        <f t="shared" ref="M2402:M2407" ca="1" si="1180">INDEX(F:F, MATCH($J2402, $B:$B, 0))*0.9</f>
        <v>0</v>
      </c>
      <c r="N2402" s="512">
        <f t="shared" ref="N2402:N2407" ca="1" si="1181">INDEX(G:G, MATCH($J$578, $B:$B, 0))</f>
        <v>0</v>
      </c>
      <c r="O2402" s="512">
        <f t="shared" ref="O2402:O2407" ca="1" si="1182">+IF(L2402=0,N2402*0.9,L2402*0.9)</f>
        <v>8.5050000000000004E-3</v>
      </c>
      <c r="P2402" s="513">
        <f t="shared" ref="P2402:P2407" ca="1" si="1183">+M2402*0.9</f>
        <v>0</v>
      </c>
      <c r="Q2402" s="514" t="str">
        <f t="shared" ref="Q2402:Q2407" ca="1" si="1184">+IF(L2402=0,"-","Dump")</f>
        <v>Dump</v>
      </c>
      <c r="R2402" s="515">
        <f t="shared" ref="R2402:R2407" ca="1" si="1185">+K2402/4.5</f>
        <v>0.71111111111111114</v>
      </c>
    </row>
    <row r="2403" spans="8:18">
      <c r="H2403" s="677">
        <v>1920</v>
      </c>
      <c r="I2403" s="510">
        <f t="shared" si="1177"/>
        <v>2200</v>
      </c>
      <c r="J2403" s="53" t="str" cm="1">
        <f t="array" aca="1" ref="J2403" ca="1">INDIRECT("B" &amp; I2403)</f>
        <v>NIVEL 974 M4 7S L32 AM 1920 29-05-2026</v>
      </c>
      <c r="K2403" s="511">
        <f t="shared" ca="1" si="1178"/>
        <v>3.2</v>
      </c>
      <c r="L2403" s="508">
        <f t="shared" ca="1" si="1179"/>
        <v>8.8199999999999997E-3</v>
      </c>
      <c r="M2403" s="508">
        <f t="shared" ca="1" si="1180"/>
        <v>0</v>
      </c>
      <c r="N2403" s="512">
        <f t="shared" ca="1" si="1181"/>
        <v>0</v>
      </c>
      <c r="O2403" s="512">
        <f t="shared" ca="1" si="1182"/>
        <v>7.9380000000000006E-3</v>
      </c>
      <c r="P2403" s="513">
        <f t="shared" ca="1" si="1183"/>
        <v>0</v>
      </c>
      <c r="Q2403" s="514" t="str">
        <f t="shared" ca="1" si="1184"/>
        <v>Dump</v>
      </c>
      <c r="R2403" s="515">
        <f t="shared" ca="1" si="1185"/>
        <v>0.71111111111111114</v>
      </c>
    </row>
    <row r="2404" spans="8:18">
      <c r="H2404" s="677">
        <v>1921</v>
      </c>
      <c r="I2404" s="510">
        <f t="shared" si="1177"/>
        <v>2201</v>
      </c>
      <c r="J2404" s="53" t="str" cm="1">
        <f t="array" aca="1" ref="J2404" ca="1">INDIRECT("B" &amp; I2404)</f>
        <v>NIVEL 974 M4 7S L32 AM 1921 29-05-2026</v>
      </c>
      <c r="K2404" s="511">
        <f t="shared" ca="1" si="1178"/>
        <v>3.2</v>
      </c>
      <c r="L2404" s="508">
        <f t="shared" ca="1" si="1179"/>
        <v>1.3950000000000001E-2</v>
      </c>
      <c r="M2404" s="508">
        <f t="shared" ca="1" si="1180"/>
        <v>0</v>
      </c>
      <c r="N2404" s="512">
        <f t="shared" ca="1" si="1181"/>
        <v>0</v>
      </c>
      <c r="O2404" s="512">
        <f t="shared" ca="1" si="1182"/>
        <v>1.2555E-2</v>
      </c>
      <c r="P2404" s="513">
        <f t="shared" ca="1" si="1183"/>
        <v>0</v>
      </c>
      <c r="Q2404" s="514" t="str">
        <f t="shared" ca="1" si="1184"/>
        <v>Dump</v>
      </c>
      <c r="R2404" s="515">
        <f t="shared" ca="1" si="1185"/>
        <v>0.71111111111111114</v>
      </c>
    </row>
    <row r="2405" spans="8:18">
      <c r="H2405" s="677">
        <v>1922</v>
      </c>
      <c r="I2405" s="510">
        <f t="shared" si="1177"/>
        <v>2202</v>
      </c>
      <c r="J2405" s="53" t="str" cm="1">
        <f t="array" aca="1" ref="J2405" ca="1">INDIRECT("B" &amp; I2405)</f>
        <v>NIVEL 974 M4 7S L32 AM 1922 29-05-2026</v>
      </c>
      <c r="K2405" s="511">
        <f t="shared" ca="1" si="1178"/>
        <v>3.2</v>
      </c>
      <c r="L2405" s="508">
        <f t="shared" ca="1" si="1179"/>
        <v>1.2060000000000001E-2</v>
      </c>
      <c r="M2405" s="508">
        <f t="shared" ca="1" si="1180"/>
        <v>0</v>
      </c>
      <c r="N2405" s="512">
        <f t="shared" ca="1" si="1181"/>
        <v>0</v>
      </c>
      <c r="O2405" s="512">
        <f t="shared" ca="1" si="1182"/>
        <v>1.0854000000000001E-2</v>
      </c>
      <c r="P2405" s="513">
        <f t="shared" ca="1" si="1183"/>
        <v>0</v>
      </c>
      <c r="Q2405" s="514" t="str">
        <f t="shared" ca="1" si="1184"/>
        <v>Dump</v>
      </c>
      <c r="R2405" s="515">
        <f t="shared" ca="1" si="1185"/>
        <v>0.71111111111111114</v>
      </c>
    </row>
    <row r="2406" spans="8:18">
      <c r="H2406" s="677">
        <v>1923</v>
      </c>
      <c r="I2406" s="510">
        <f t="shared" si="1177"/>
        <v>2203</v>
      </c>
      <c r="J2406" s="53" t="str" cm="1">
        <f t="array" aca="1" ref="J2406" ca="1">INDIRECT("B" &amp; I2406)</f>
        <v>NIVEL 974 M4 7S L31 AM 1923 29-05-2026</v>
      </c>
      <c r="K2406" s="511">
        <f t="shared" ca="1" si="1178"/>
        <v>3.2</v>
      </c>
      <c r="L2406" s="508">
        <f t="shared" ca="1" si="1179"/>
        <v>1.1340000000000001E-2</v>
      </c>
      <c r="M2406" s="508">
        <f t="shared" ca="1" si="1180"/>
        <v>0</v>
      </c>
      <c r="N2406" s="512">
        <f t="shared" ca="1" si="1181"/>
        <v>0</v>
      </c>
      <c r="O2406" s="512">
        <f t="shared" ca="1" si="1182"/>
        <v>1.0206000000000002E-2</v>
      </c>
      <c r="P2406" s="513">
        <f t="shared" ca="1" si="1183"/>
        <v>0</v>
      </c>
      <c r="Q2406" s="514" t="str">
        <f t="shared" ca="1" si="1184"/>
        <v>Dump</v>
      </c>
      <c r="R2406" s="515">
        <f t="shared" ca="1" si="1185"/>
        <v>0.71111111111111114</v>
      </c>
    </row>
    <row r="2407" spans="8:18">
      <c r="H2407" s="677">
        <v>1924</v>
      </c>
      <c r="I2407" s="510">
        <f t="shared" si="1177"/>
        <v>2204</v>
      </c>
      <c r="J2407" s="53" t="str" cm="1">
        <f t="array" aca="1" ref="J2407" ca="1">INDIRECT("B" &amp; I2407)</f>
        <v>NIVEL 974 M4 7S L31 AM 1924 29-05-2026</v>
      </c>
      <c r="K2407" s="511">
        <f t="shared" ca="1" si="1178"/>
        <v>3.2</v>
      </c>
      <c r="L2407" s="508">
        <f t="shared" ca="1" si="1179"/>
        <v>1.017E-2</v>
      </c>
      <c r="M2407" s="508">
        <f t="shared" ca="1" si="1180"/>
        <v>0</v>
      </c>
      <c r="N2407" s="512">
        <f t="shared" ca="1" si="1181"/>
        <v>0</v>
      </c>
      <c r="O2407" s="512">
        <f t="shared" ca="1" si="1182"/>
        <v>9.1529999999999997E-3</v>
      </c>
      <c r="P2407" s="513">
        <f t="shared" ca="1" si="1183"/>
        <v>0</v>
      </c>
      <c r="Q2407" s="514" t="str">
        <f t="shared" ca="1" si="1184"/>
        <v>Dump</v>
      </c>
      <c r="R2407" s="515">
        <f t="shared" ca="1" si="1185"/>
        <v>0.71111111111111114</v>
      </c>
    </row>
    <row r="2408" spans="8:18">
      <c r="H2408" s="677">
        <v>1925</v>
      </c>
      <c r="I2408" s="510">
        <f t="shared" si="1168"/>
        <v>2205</v>
      </c>
      <c r="J2408" s="53" t="str" cm="1">
        <f t="array" aca="1" ref="J2408" ca="1">INDIRECT("B" &amp; I2408)</f>
        <v>NIVEL 974 M4 7S L30 AM 1925 29-05-2026</v>
      </c>
      <c r="K2408" s="511">
        <f t="shared" ca="1" si="1169"/>
        <v>3.2</v>
      </c>
      <c r="L2408" s="508">
        <f t="shared" ca="1" si="1170"/>
        <v>1.3590000000000001E-2</v>
      </c>
      <c r="M2408" s="508">
        <f t="shared" ca="1" si="1171"/>
        <v>0</v>
      </c>
      <c r="N2408" s="512">
        <f t="shared" ca="1" si="1172"/>
        <v>0</v>
      </c>
      <c r="O2408" s="512">
        <f t="shared" ca="1" si="1173"/>
        <v>1.2231000000000002E-2</v>
      </c>
      <c r="P2408" s="513">
        <f t="shared" ca="1" si="1174"/>
        <v>0</v>
      </c>
      <c r="Q2408" s="514" t="str">
        <f t="shared" ca="1" si="1175"/>
        <v>Dump</v>
      </c>
      <c r="R2408" s="515">
        <f t="shared" ca="1" si="1176"/>
        <v>0.71111111111111114</v>
      </c>
    </row>
    <row r="2409" spans="8:18">
      <c r="H2409" s="677">
        <v>1926</v>
      </c>
      <c r="I2409" s="510">
        <f t="shared" si="1168"/>
        <v>2206</v>
      </c>
      <c r="J2409" s="53" t="str" cm="1">
        <f t="array" aca="1" ref="J2409" ca="1">INDIRECT("B" &amp; I2409)</f>
        <v>NIVEL 974 M4 7S L30 AM 1926 29-05-2026</v>
      </c>
      <c r="K2409" s="511">
        <f t="shared" ca="1" si="1169"/>
        <v>3.2</v>
      </c>
      <c r="L2409" s="508">
        <f t="shared" ca="1" si="1170"/>
        <v>1.17E-2</v>
      </c>
      <c r="M2409" s="508">
        <f t="shared" ca="1" si="1171"/>
        <v>0</v>
      </c>
      <c r="N2409" s="512">
        <f t="shared" ca="1" si="1172"/>
        <v>0</v>
      </c>
      <c r="O2409" s="512">
        <f t="shared" ca="1" si="1173"/>
        <v>1.0530000000000001E-2</v>
      </c>
      <c r="P2409" s="513">
        <f t="shared" ca="1" si="1174"/>
        <v>0</v>
      </c>
      <c r="Q2409" s="514" t="str">
        <f t="shared" ca="1" si="1175"/>
        <v>Dump</v>
      </c>
      <c r="R2409" s="515">
        <f t="shared" ca="1" si="1176"/>
        <v>0.71111111111111114</v>
      </c>
    </row>
    <row r="2410" spans="8:18">
      <c r="H2410" s="386"/>
      <c r="I2410"/>
      <c r="J2410"/>
      <c r="K2410" s="519">
        <f ca="1">SUM(K2389:K2409)</f>
        <v>67.200000000000017</v>
      </c>
      <c r="L2410" s="516">
        <f ca="1">+SUMPRODUCT(L2389:L2409,K2389:K2409)/K2410</f>
        <v>1.265142857142857E-2</v>
      </c>
      <c r="M2410" s="516">
        <f ca="1">+SUMPRODUCT(M2389:M2409,K2389:K2409)/K2410</f>
        <v>0</v>
      </c>
      <c r="N2410" s="69">
        <f ca="1">+SUMPRODUCT(N2389:N2409,K2389:K2409)/K2410</f>
        <v>0</v>
      </c>
      <c r="O2410" s="552">
        <f ca="1">+SUMPRODUCT(O2389:O2409,K2389:K2409)/K2410</f>
        <v>1.1386285714285715E-2</v>
      </c>
      <c r="P2410" s="69">
        <f ca="1">+SUMPRODUCT(P2389:P2409,K2389:K2409)/K2410</f>
        <v>0</v>
      </c>
      <c r="Q2410"/>
      <c r="R2410"/>
    </row>
    <row r="2411" spans="8:18">
      <c r="H2411" s="675"/>
      <c r="I2411"/>
      <c r="J2411"/>
      <c r="K2411" s="551" t="s">
        <v>59</v>
      </c>
      <c r="L2411" s="550">
        <f ca="1">+L2410/0.9</f>
        <v>1.4057142857142855E-2</v>
      </c>
      <c r="M2411" s="518">
        <f ca="1">+M2410/0.9</f>
        <v>0</v>
      </c>
      <c r="N2411"/>
      <c r="O2411"/>
      <c r="P2411"/>
      <c r="Q2411"/>
      <c r="R2411"/>
    </row>
    <row r="2412" spans="8:18">
      <c r="I2412" s="674"/>
      <c r="R2412" s="674"/>
    </row>
    <row r="2413" spans="8:18" ht="28.8">
      <c r="H2413" s="385"/>
      <c r="I2413" s="547" t="s">
        <v>2630</v>
      </c>
      <c r="J2413" s="77" t="s">
        <v>63</v>
      </c>
      <c r="K2413" s="507" t="s">
        <v>44</v>
      </c>
      <c r="L2413" s="718" t="s">
        <v>297</v>
      </c>
      <c r="M2413" s="508" t="s">
        <v>292</v>
      </c>
      <c r="N2413" s="545" t="s">
        <v>46</v>
      </c>
      <c r="O2413" s="549" t="s">
        <v>293</v>
      </c>
      <c r="P2413" s="508" t="s">
        <v>294</v>
      </c>
      <c r="Q2413"/>
      <c r="R2413"/>
    </row>
    <row r="2414" spans="8:18">
      <c r="H2414" s="677"/>
      <c r="I2414" s="510">
        <f t="shared" ref="I2414:I2422" si="1186">IF(H2414="",
   IFERROR(MATCH("**", B:B, 0), ""),
   IFERROR(MATCH("* "&amp;H2414&amp;" *", B:B, 0), "")
)</f>
        <v>5</v>
      </c>
      <c r="J2414" s="53" t="str" cm="1">
        <f t="array" aca="1" ref="J2414" ca="1">INDIRECT("B" &amp; I2414)</f>
        <v>fecha</v>
      </c>
      <c r="K2414" s="511">
        <f ca="1">INDEX(D:D, MATCH(J2414, $B:$B, 0))</f>
        <v>0</v>
      </c>
      <c r="L2414" s="508">
        <f ca="1">INDEX(E:E, MATCH($J2414, $B:$B, 0))*0.9</f>
        <v>0</v>
      </c>
      <c r="M2414" s="508">
        <f ca="1">INDEX(F:F, MATCH($J2414, $B:$B, 0))*0.9</f>
        <v>0</v>
      </c>
      <c r="N2414" s="512">
        <f ca="1">INDEX(G:G, MATCH($J$578, $B:$B, 0))</f>
        <v>0</v>
      </c>
      <c r="O2414" s="512">
        <f ca="1">+IF(L2414=0,N2414*0.9,L2414*0.9)</f>
        <v>0</v>
      </c>
      <c r="P2414" s="513">
        <f ca="1">+M2414*0.9</f>
        <v>0</v>
      </c>
      <c r="Q2414" s="514" t="str">
        <f ca="1">+IF(L2414=0,"-","Dump")</f>
        <v>-</v>
      </c>
      <c r="R2414" s="515">
        <f ca="1">+K2414/4.5</f>
        <v>0</v>
      </c>
    </row>
    <row r="2415" spans="8:18">
      <c r="H2415" s="677"/>
      <c r="I2415" s="510">
        <f t="shared" si="1186"/>
        <v>5</v>
      </c>
      <c r="J2415" s="53" t="str" cm="1">
        <f t="array" aca="1" ref="J2415" ca="1">INDIRECT("B" &amp; I2415)</f>
        <v>fecha</v>
      </c>
      <c r="K2415" s="511">
        <f t="shared" ref="K2415:K2422" ca="1" si="1187">INDEX(D:D, MATCH(J2415, $B:$B, 0))</f>
        <v>0</v>
      </c>
      <c r="L2415" s="508">
        <f t="shared" ref="L2415:L2422" ca="1" si="1188">INDEX(E:E, MATCH($J2415, $B:$B, 0))*0.9</f>
        <v>0</v>
      </c>
      <c r="M2415" s="508">
        <f t="shared" ref="M2415:M2422" ca="1" si="1189">INDEX(F:F, MATCH($J2415, $B:$B, 0))*0.9</f>
        <v>0</v>
      </c>
      <c r="N2415" s="512">
        <f t="shared" ref="N2415:N2422" ca="1" si="1190">INDEX(G:G, MATCH($J$578, $B:$B, 0))</f>
        <v>0</v>
      </c>
      <c r="O2415" s="512">
        <f t="shared" ref="O2415:O2422" ca="1" si="1191">+IF(L2415=0,N2415*0.9,L2415*0.9)</f>
        <v>0</v>
      </c>
      <c r="P2415" s="513">
        <f t="shared" ref="P2415:P2422" ca="1" si="1192">+M2415*0.9</f>
        <v>0</v>
      </c>
      <c r="Q2415" s="514" t="str">
        <f t="shared" ref="Q2415:Q2422" ca="1" si="1193">+IF(L2415=0,"-","Dump")</f>
        <v>-</v>
      </c>
      <c r="R2415" s="515">
        <f t="shared" ref="R2415:R2422" ca="1" si="1194">+K2415/4.5</f>
        <v>0</v>
      </c>
    </row>
    <row r="2416" spans="8:18">
      <c r="H2416" s="677"/>
      <c r="I2416" s="510">
        <f t="shared" si="1186"/>
        <v>5</v>
      </c>
      <c r="J2416" s="53" t="str" cm="1">
        <f t="array" aca="1" ref="J2416" ca="1">INDIRECT("B" &amp; I2416)</f>
        <v>fecha</v>
      </c>
      <c r="K2416" s="511">
        <f t="shared" ca="1" si="1187"/>
        <v>0</v>
      </c>
      <c r="L2416" s="508">
        <f t="shared" ca="1" si="1188"/>
        <v>0</v>
      </c>
      <c r="M2416" s="508">
        <f t="shared" ca="1" si="1189"/>
        <v>0</v>
      </c>
      <c r="N2416" s="512">
        <f t="shared" ca="1" si="1190"/>
        <v>0</v>
      </c>
      <c r="O2416" s="512">
        <f t="shared" ca="1" si="1191"/>
        <v>0</v>
      </c>
      <c r="P2416" s="513">
        <f t="shared" ca="1" si="1192"/>
        <v>0</v>
      </c>
      <c r="Q2416" s="514" t="str">
        <f t="shared" ca="1" si="1193"/>
        <v>-</v>
      </c>
      <c r="R2416" s="515">
        <f t="shared" ca="1" si="1194"/>
        <v>0</v>
      </c>
    </row>
    <row r="2417" spans="8:18">
      <c r="H2417" s="677"/>
      <c r="I2417" s="510">
        <f t="shared" si="1186"/>
        <v>5</v>
      </c>
      <c r="J2417" s="53" t="str" cm="1">
        <f t="array" aca="1" ref="J2417" ca="1">INDIRECT("B" &amp; I2417)</f>
        <v>fecha</v>
      </c>
      <c r="K2417" s="511">
        <f t="shared" ca="1" si="1187"/>
        <v>0</v>
      </c>
      <c r="L2417" s="508">
        <f t="shared" ca="1" si="1188"/>
        <v>0</v>
      </c>
      <c r="M2417" s="508">
        <f t="shared" ca="1" si="1189"/>
        <v>0</v>
      </c>
      <c r="N2417" s="512">
        <f t="shared" ca="1" si="1190"/>
        <v>0</v>
      </c>
      <c r="O2417" s="512">
        <f t="shared" ca="1" si="1191"/>
        <v>0</v>
      </c>
      <c r="P2417" s="513">
        <f t="shared" ca="1" si="1192"/>
        <v>0</v>
      </c>
      <c r="Q2417" s="514" t="str">
        <f t="shared" ca="1" si="1193"/>
        <v>-</v>
      </c>
      <c r="R2417" s="515">
        <f t="shared" ca="1" si="1194"/>
        <v>0</v>
      </c>
    </row>
    <row r="2418" spans="8:18">
      <c r="H2418" s="677"/>
      <c r="I2418" s="510">
        <f t="shared" si="1186"/>
        <v>5</v>
      </c>
      <c r="J2418" s="53" t="str" cm="1">
        <f t="array" aca="1" ref="J2418" ca="1">INDIRECT("B" &amp; I2418)</f>
        <v>fecha</v>
      </c>
      <c r="K2418" s="511">
        <f t="shared" ca="1" si="1187"/>
        <v>0</v>
      </c>
      <c r="L2418" s="508">
        <f t="shared" ca="1" si="1188"/>
        <v>0</v>
      </c>
      <c r="M2418" s="508">
        <f t="shared" ca="1" si="1189"/>
        <v>0</v>
      </c>
      <c r="N2418" s="512">
        <f t="shared" ca="1" si="1190"/>
        <v>0</v>
      </c>
      <c r="O2418" s="512">
        <f t="shared" ca="1" si="1191"/>
        <v>0</v>
      </c>
      <c r="P2418" s="513">
        <f t="shared" ca="1" si="1192"/>
        <v>0</v>
      </c>
      <c r="Q2418" s="514" t="str">
        <f t="shared" ca="1" si="1193"/>
        <v>-</v>
      </c>
      <c r="R2418" s="515">
        <f t="shared" ca="1" si="1194"/>
        <v>0</v>
      </c>
    </row>
    <row r="2419" spans="8:18">
      <c r="H2419" s="677"/>
      <c r="I2419" s="510">
        <f t="shared" si="1186"/>
        <v>5</v>
      </c>
      <c r="J2419" s="53" t="str" cm="1">
        <f t="array" aca="1" ref="J2419" ca="1">INDIRECT("B" &amp; I2419)</f>
        <v>fecha</v>
      </c>
      <c r="K2419" s="511">
        <f t="shared" ca="1" si="1187"/>
        <v>0</v>
      </c>
      <c r="L2419" s="508">
        <f t="shared" ca="1" si="1188"/>
        <v>0</v>
      </c>
      <c r="M2419" s="508">
        <f t="shared" ca="1" si="1189"/>
        <v>0</v>
      </c>
      <c r="N2419" s="512">
        <f t="shared" ca="1" si="1190"/>
        <v>0</v>
      </c>
      <c r="O2419" s="512">
        <f t="shared" ca="1" si="1191"/>
        <v>0</v>
      </c>
      <c r="P2419" s="513">
        <f t="shared" ca="1" si="1192"/>
        <v>0</v>
      </c>
      <c r="Q2419" s="514" t="str">
        <f t="shared" ca="1" si="1193"/>
        <v>-</v>
      </c>
      <c r="R2419" s="515">
        <f t="shared" ca="1" si="1194"/>
        <v>0</v>
      </c>
    </row>
    <row r="2420" spans="8:18">
      <c r="H2420" s="677"/>
      <c r="I2420" s="510">
        <f t="shared" si="1186"/>
        <v>5</v>
      </c>
      <c r="J2420" s="53" t="str" cm="1">
        <f t="array" aca="1" ref="J2420" ca="1">INDIRECT("B" &amp; I2420)</f>
        <v>fecha</v>
      </c>
      <c r="K2420" s="511">
        <f t="shared" ca="1" si="1187"/>
        <v>0</v>
      </c>
      <c r="L2420" s="508">
        <f t="shared" ca="1" si="1188"/>
        <v>0</v>
      </c>
      <c r="M2420" s="508">
        <f t="shared" ca="1" si="1189"/>
        <v>0</v>
      </c>
      <c r="N2420" s="512">
        <f t="shared" ca="1" si="1190"/>
        <v>0</v>
      </c>
      <c r="O2420" s="512">
        <f t="shared" ca="1" si="1191"/>
        <v>0</v>
      </c>
      <c r="P2420" s="513">
        <f t="shared" ca="1" si="1192"/>
        <v>0</v>
      </c>
      <c r="Q2420" s="514" t="str">
        <f t="shared" ca="1" si="1193"/>
        <v>-</v>
      </c>
      <c r="R2420" s="515">
        <f t="shared" ca="1" si="1194"/>
        <v>0</v>
      </c>
    </row>
    <row r="2421" spans="8:18">
      <c r="H2421" s="677"/>
      <c r="I2421" s="510">
        <f t="shared" si="1186"/>
        <v>5</v>
      </c>
      <c r="J2421" s="53" t="str" cm="1">
        <f t="array" aca="1" ref="J2421" ca="1">INDIRECT("B" &amp; I2421)</f>
        <v>fecha</v>
      </c>
      <c r="K2421" s="511">
        <f t="shared" ca="1" si="1187"/>
        <v>0</v>
      </c>
      <c r="L2421" s="508">
        <f t="shared" ca="1" si="1188"/>
        <v>0</v>
      </c>
      <c r="M2421" s="508">
        <f t="shared" ca="1" si="1189"/>
        <v>0</v>
      </c>
      <c r="N2421" s="512">
        <f t="shared" ca="1" si="1190"/>
        <v>0</v>
      </c>
      <c r="O2421" s="512">
        <f t="shared" ca="1" si="1191"/>
        <v>0</v>
      </c>
      <c r="P2421" s="513">
        <f t="shared" ca="1" si="1192"/>
        <v>0</v>
      </c>
      <c r="Q2421" s="514" t="str">
        <f t="shared" ca="1" si="1193"/>
        <v>-</v>
      </c>
      <c r="R2421" s="515">
        <f t="shared" ca="1" si="1194"/>
        <v>0</v>
      </c>
    </row>
    <row r="2422" spans="8:18">
      <c r="H2422" s="677"/>
      <c r="I2422" s="510">
        <f t="shared" si="1186"/>
        <v>5</v>
      </c>
      <c r="J2422" s="53" t="str" cm="1">
        <f t="array" aca="1" ref="J2422" ca="1">INDIRECT("B" &amp; I2422)</f>
        <v>fecha</v>
      </c>
      <c r="K2422" s="511">
        <f t="shared" ca="1" si="1187"/>
        <v>0</v>
      </c>
      <c r="L2422" s="508">
        <f t="shared" ca="1" si="1188"/>
        <v>0</v>
      </c>
      <c r="M2422" s="508">
        <f t="shared" ca="1" si="1189"/>
        <v>0</v>
      </c>
      <c r="N2422" s="512">
        <f t="shared" ca="1" si="1190"/>
        <v>0</v>
      </c>
      <c r="O2422" s="512">
        <f t="shared" ca="1" si="1191"/>
        <v>0</v>
      </c>
      <c r="P2422" s="513">
        <f t="shared" ca="1" si="1192"/>
        <v>0</v>
      </c>
      <c r="Q2422" s="514" t="str">
        <f t="shared" ca="1" si="1193"/>
        <v>-</v>
      </c>
      <c r="R2422" s="515">
        <f t="shared" ca="1" si="1194"/>
        <v>0</v>
      </c>
    </row>
    <row r="2423" spans="8:18">
      <c r="H2423" s="386"/>
      <c r="I2423"/>
      <c r="J2423"/>
      <c r="K2423" s="519">
        <f ca="1">SUM(K2414:K2422)</f>
        <v>0</v>
      </c>
      <c r="L2423" s="516" t="e">
        <f ca="1">+SUMPRODUCT(L2414:L2422,K2414:K2422)/K2423</f>
        <v>#DIV/0!</v>
      </c>
      <c r="M2423" s="516" t="e">
        <f ca="1">+SUMPRODUCT(M2414:M2422,K2414:K2422)/K2423</f>
        <v>#DIV/0!</v>
      </c>
      <c r="N2423" s="69" t="e">
        <f ca="1">+SUMPRODUCT(N2414:N2422,K2414:K2422)/K2423</f>
        <v>#DIV/0!</v>
      </c>
      <c r="O2423" s="552" t="e">
        <f ca="1">+SUMPRODUCT(O2414:O2422,K2414:K2422)/K2423</f>
        <v>#DIV/0!</v>
      </c>
      <c r="P2423" s="69" t="e">
        <f ca="1">+SUMPRODUCT(P2414:P2422,K2414:K2422)/K2423</f>
        <v>#DIV/0!</v>
      </c>
      <c r="Q2423"/>
      <c r="R2423"/>
    </row>
    <row r="2424" spans="8:18">
      <c r="H2424" s="675"/>
      <c r="I2424"/>
      <c r="J2424"/>
      <c r="K2424" s="551" t="s">
        <v>59</v>
      </c>
      <c r="L2424" s="550" t="e">
        <f ca="1">+L2423/0.9</f>
        <v>#DIV/0!</v>
      </c>
      <c r="M2424" s="518" t="e">
        <f ca="1">+M2423/0.9</f>
        <v>#DIV/0!</v>
      </c>
      <c r="N2424"/>
      <c r="O2424"/>
      <c r="P2424"/>
      <c r="Q2424"/>
      <c r="R2424"/>
    </row>
    <row r="2464" spans="1:54" ht="31.2">
      <c r="A2464" s="352" t="s">
        <v>672</v>
      </c>
      <c r="B2464" s="352">
        <v>2026</v>
      </c>
      <c r="C2464" s="85"/>
      <c r="D2464" s="85"/>
      <c r="E2464" s="85"/>
      <c r="F2464" s="85"/>
      <c r="G2464" s="85"/>
      <c r="H2464" s="85"/>
      <c r="I2464" s="85"/>
      <c r="J2464" s="85"/>
      <c r="K2464" s="85"/>
      <c r="L2464" s="85"/>
      <c r="M2464" s="85"/>
      <c r="N2464" s="85"/>
      <c r="O2464" s="85"/>
      <c r="P2464" s="85"/>
      <c r="Q2464" s="85"/>
      <c r="R2464" s="85"/>
      <c r="S2464" s="85"/>
      <c r="T2464" s="85"/>
      <c r="U2464" s="85"/>
      <c r="V2464" s="85"/>
      <c r="W2464" s="85"/>
      <c r="X2464" s="85"/>
      <c r="Y2464" s="85"/>
      <c r="Z2464" s="85"/>
      <c r="AA2464" s="85"/>
      <c r="AB2464" s="85"/>
      <c r="AC2464" s="85"/>
      <c r="AD2464" s="85"/>
      <c r="AE2464" s="85"/>
      <c r="AF2464" s="85"/>
      <c r="AG2464" s="85"/>
      <c r="AH2464" s="85"/>
      <c r="AI2464" s="85"/>
      <c r="AJ2464" s="85"/>
      <c r="AK2464" s="85"/>
      <c r="AL2464" s="85"/>
      <c r="AM2464" s="85"/>
      <c r="AN2464" s="85"/>
      <c r="AO2464" s="85"/>
      <c r="AP2464" s="85"/>
      <c r="AQ2464" s="85"/>
      <c r="AR2464" s="85"/>
      <c r="AS2464" s="85"/>
      <c r="AT2464" s="85"/>
      <c r="AU2464" s="85"/>
      <c r="AV2464" s="85"/>
      <c r="AW2464" s="85"/>
      <c r="AX2464" s="85"/>
      <c r="AY2464" s="85"/>
      <c r="AZ2464" s="85"/>
      <c r="BA2464" s="85"/>
      <c r="BB2464" s="85"/>
    </row>
    <row r="2465" spans="2:38" ht="15" thickBot="1"/>
    <row r="2466" spans="2:38" ht="29.4" thickBot="1">
      <c r="H2466" s="385"/>
      <c r="I2466" s="547" t="s">
        <v>671</v>
      </c>
      <c r="J2466" s="77" t="s">
        <v>63</v>
      </c>
      <c r="K2466" s="507" t="s">
        <v>44</v>
      </c>
      <c r="L2466" s="718" t="s">
        <v>297</v>
      </c>
      <c r="M2466" s="508" t="s">
        <v>292</v>
      </c>
      <c r="N2466" s="545" t="s">
        <v>46</v>
      </c>
      <c r="O2466" s="549" t="s">
        <v>293</v>
      </c>
      <c r="P2466" s="508" t="s">
        <v>294</v>
      </c>
      <c r="Q2466"/>
      <c r="R2466"/>
      <c r="T2466" s="92" t="s">
        <v>234</v>
      </c>
      <c r="U2466" s="93"/>
      <c r="V2466" s="93"/>
      <c r="W2466" s="93"/>
      <c r="X2466" s="93"/>
      <c r="Y2466" s="93"/>
      <c r="Z2466" s="93"/>
      <c r="AA2466" s="93"/>
      <c r="AB2466" s="93"/>
      <c r="AC2466" s="93"/>
      <c r="AD2466" s="93"/>
      <c r="AE2466" s="93"/>
      <c r="AF2466" s="93"/>
      <c r="AG2466" s="94"/>
      <c r="AJ2466" s="95" t="str">
        <f>+I2466</f>
        <v>EN087</v>
      </c>
      <c r="AK2466" s="96" t="s">
        <v>62</v>
      </c>
    </row>
    <row r="2467" spans="2:38" ht="15" thickBot="1">
      <c r="B2467" s="350" t="s">
        <v>244</v>
      </c>
      <c r="C2467" s="183" t="s">
        <v>673</v>
      </c>
      <c r="H2467" s="677">
        <v>1927</v>
      </c>
      <c r="I2467" s="510">
        <f t="shared" ref="I2467:I2475" si="1195">IF(H2467="",
   IFERROR(MATCH("**", B:B, 0), ""),
   IFERROR(MATCH("* "&amp;H2467&amp;" *", B:B, 0), "")
)</f>
        <v>2207</v>
      </c>
      <c r="J2467" s="53" t="str" cm="1">
        <f t="array" aca="1" ref="J2467" ca="1">INDIRECT("B" &amp; I2467)</f>
        <v>NIVEL 974 M4 6N L33 AM 1927 29-05-2026</v>
      </c>
      <c r="K2467" s="511">
        <f ca="1">INDEX(D:D, MATCH(J2467, $B:$B, 0))</f>
        <v>3.2</v>
      </c>
      <c r="L2467" s="508">
        <f ca="1">INDEX(E:E, MATCH($J2467, $B:$B, 0))*0.9</f>
        <v>9.9900000000000006E-3</v>
      </c>
      <c r="M2467" s="508">
        <f ca="1">INDEX(F:F, MATCH($J2467, $B:$B, 0))*0.9</f>
        <v>0</v>
      </c>
      <c r="N2467" s="512">
        <f ca="1">INDEX(F:F, MATCH($J2467, $B:$B, 0))</f>
        <v>0</v>
      </c>
      <c r="O2467" s="512">
        <f ca="1">+IF(L2467=0,N2467*0.9,L2467*0.9)</f>
        <v>8.9910000000000007E-3</v>
      </c>
      <c r="P2467" s="513">
        <f ca="1">+M2467*0.9</f>
        <v>0</v>
      </c>
      <c r="Q2467" s="514" t="str">
        <f ca="1">+IF(L2467=0,"-","Dump")</f>
        <v>Dump</v>
      </c>
      <c r="R2467" s="515">
        <f ca="1">+K2467/4.5</f>
        <v>0.71111111111111114</v>
      </c>
      <c r="T2467" s="700"/>
      <c r="U2467" s="700"/>
      <c r="V2467" s="700"/>
      <c r="W2467" s="700"/>
      <c r="X2467" s="700"/>
      <c r="Y2467" s="700"/>
      <c r="Z2467" s="700"/>
      <c r="AA2467" s="700"/>
      <c r="AB2467" s="700"/>
      <c r="AC2467" s="700"/>
      <c r="AD2467" s="700"/>
      <c r="AE2467" s="700"/>
      <c r="AF2467" s="700"/>
      <c r="AG2467" s="700"/>
      <c r="AJ2467" s="520">
        <f ca="1">+K2488-SUMIF(AE:AE, AJ2466, AA:AA)</f>
        <v>4.4200000000000159</v>
      </c>
      <c r="AK2467" s="521">
        <f ca="1">O2488</f>
        <v>1.0892571428571427E-2</v>
      </c>
      <c r="AL2467" s="102">
        <f ca="1">COUNTIF(AE:AE, AJ2466)</f>
        <v>2</v>
      </c>
    </row>
    <row r="2468" spans="2:38" ht="29.4" thickBot="1">
      <c r="B2468" s="700"/>
      <c r="H2468" s="677">
        <v>1928</v>
      </c>
      <c r="I2468" s="510">
        <f t="shared" si="1195"/>
        <v>2208</v>
      </c>
      <c r="J2468" s="53" t="str" cm="1">
        <f t="array" aca="1" ref="J2468" ca="1">INDIRECT("B" &amp; I2468)</f>
        <v>NIVEL 974 M4 6N L33 AM 1928 29-05-2026</v>
      </c>
      <c r="K2468" s="511">
        <f t="shared" ref="K2468:K2487" ca="1" si="1196">INDEX(D:D, MATCH(J2468, $B:$B, 0))</f>
        <v>3.2</v>
      </c>
      <c r="L2468" s="508">
        <f t="shared" ref="L2468:L2487" ca="1" si="1197">INDEX(E:E, MATCH($J2468, $B:$B, 0))*0.9</f>
        <v>9.3600000000000003E-3</v>
      </c>
      <c r="M2468" s="508">
        <f t="shared" ref="M2468:M2487" ca="1" si="1198">INDEX(F:F, MATCH($J2468, $B:$B, 0))*0.9</f>
        <v>0</v>
      </c>
      <c r="N2468" s="512">
        <f t="shared" ref="N2468:N2487" ca="1" si="1199">INDEX(F:F, MATCH($J2468, $B:$B, 0))</f>
        <v>0</v>
      </c>
      <c r="O2468" s="512">
        <f t="shared" ref="O2468:O2487" ca="1" si="1200">+IF(L2468=0,N2468*0.9,L2468*0.9)</f>
        <v>8.4240000000000009E-3</v>
      </c>
      <c r="P2468" s="513">
        <f t="shared" ref="P2468:P2487" ca="1" si="1201">+M2468*0.9</f>
        <v>0</v>
      </c>
      <c r="Q2468" s="514" t="str">
        <f t="shared" ref="Q2468:Q2487" ca="1" si="1202">+IF(L2468=0,"-","Dump")</f>
        <v>Dump</v>
      </c>
      <c r="R2468" s="515">
        <f t="shared" ref="R2468:R2487" ca="1" si="1203">+K2468/4.5</f>
        <v>0.71111111111111114</v>
      </c>
      <c r="T2468" s="47" t="s">
        <v>48</v>
      </c>
      <c r="U2468" s="48" t="s">
        <v>49</v>
      </c>
      <c r="V2468" s="48" t="s">
        <v>50</v>
      </c>
      <c r="W2468" s="48" t="s">
        <v>51</v>
      </c>
      <c r="X2468" s="49" t="s">
        <v>52</v>
      </c>
      <c r="Y2468" s="49" t="s">
        <v>53</v>
      </c>
      <c r="Z2468" s="48" t="s">
        <v>54</v>
      </c>
      <c r="AA2468" s="50" t="s">
        <v>55</v>
      </c>
      <c r="AB2468" s="48" t="s">
        <v>56</v>
      </c>
      <c r="AC2468" s="51" t="s">
        <v>12</v>
      </c>
      <c r="AD2468" s="51" t="s">
        <v>295</v>
      </c>
      <c r="AE2468" s="48" t="s">
        <v>57</v>
      </c>
      <c r="AF2468" s="48" t="s">
        <v>66</v>
      </c>
      <c r="AG2468" s="48" t="s">
        <v>67</v>
      </c>
      <c r="AH2468" s="48" t="s">
        <v>68</v>
      </c>
      <c r="AJ2468" s="105" t="s">
        <v>83</v>
      </c>
      <c r="AK2468" s="101"/>
    </row>
    <row r="2469" spans="2:38">
      <c r="B2469" s="350" t="s">
        <v>63</v>
      </c>
      <c r="C2469" s="772" t="s">
        <v>22</v>
      </c>
      <c r="D2469" s="97" t="s">
        <v>23</v>
      </c>
      <c r="E2469" s="772" t="s">
        <v>64</v>
      </c>
      <c r="F2469" s="772" t="s">
        <v>65</v>
      </c>
      <c r="H2469" s="677">
        <v>1929</v>
      </c>
      <c r="I2469" s="510">
        <f t="shared" si="1195"/>
        <v>2209</v>
      </c>
      <c r="J2469" s="53" t="str" cm="1">
        <f t="array" aca="1" ref="J2469" ca="1">INDIRECT("B" &amp; I2469)</f>
        <v>NIVEL 974 M4 6N L33 AM 1929 29-05-2026</v>
      </c>
      <c r="K2469" s="511">
        <f t="shared" ca="1" si="1196"/>
        <v>3.2</v>
      </c>
      <c r="L2469" s="508">
        <f t="shared" ca="1" si="1197"/>
        <v>9.4500000000000001E-3</v>
      </c>
      <c r="M2469" s="508">
        <f t="shared" ca="1" si="1198"/>
        <v>0</v>
      </c>
      <c r="N2469" s="512">
        <f t="shared" ca="1" si="1199"/>
        <v>0</v>
      </c>
      <c r="O2469" s="512">
        <f t="shared" ca="1" si="1200"/>
        <v>8.5050000000000004E-3</v>
      </c>
      <c r="P2469" s="513">
        <f t="shared" ca="1" si="1201"/>
        <v>0</v>
      </c>
      <c r="Q2469" s="514" t="str">
        <f t="shared" ca="1" si="1202"/>
        <v>Dump</v>
      </c>
      <c r="R2469" s="515">
        <f t="shared" ca="1" si="1203"/>
        <v>0.71111111111111114</v>
      </c>
      <c r="T2469" s="648"/>
      <c r="U2469" s="56">
        <v>1</v>
      </c>
      <c r="V2469" s="56"/>
      <c r="W2469" s="56"/>
      <c r="X2469" s="57"/>
      <c r="Y2469" s="57"/>
      <c r="Z2469" s="58"/>
      <c r="AA2469" s="59"/>
      <c r="AB2469" s="60"/>
      <c r="AC2469" s="60"/>
      <c r="AD2469" s="60"/>
      <c r="AE2469" s="60"/>
      <c r="AF2469" s="106"/>
      <c r="AG2469" s="107"/>
      <c r="AH2469" s="104"/>
    </row>
    <row r="2470" spans="2:38" ht="21.6">
      <c r="B2470" s="772" t="s">
        <v>1382</v>
      </c>
      <c r="C2470" s="376">
        <v>1</v>
      </c>
      <c r="D2470" s="771">
        <v>3.2</v>
      </c>
      <c r="E2470" s="104">
        <v>1.2800000000000001E-2</v>
      </c>
      <c r="F2470" s="104">
        <v>1.2E-2</v>
      </c>
      <c r="H2470" s="677">
        <v>1930</v>
      </c>
      <c r="I2470" s="510">
        <f t="shared" si="1195"/>
        <v>2210</v>
      </c>
      <c r="J2470" s="53" t="str" cm="1">
        <f t="array" aca="1" ref="J2470" ca="1">INDIRECT("B" &amp; I2470)</f>
        <v>NIVEL 974 M4 6N L33 AM 1930 29-05-2026</v>
      </c>
      <c r="K2470" s="511">
        <f t="shared" ca="1" si="1196"/>
        <v>3.2</v>
      </c>
      <c r="L2470" s="508">
        <f t="shared" ca="1" si="1197"/>
        <v>1.35E-2</v>
      </c>
      <c r="M2470" s="508">
        <f t="shared" ca="1" si="1198"/>
        <v>0</v>
      </c>
      <c r="N2470" s="512">
        <f t="shared" ca="1" si="1199"/>
        <v>0</v>
      </c>
      <c r="O2470" s="512">
        <f t="shared" ca="1" si="1200"/>
        <v>1.2149999999999999E-2</v>
      </c>
      <c r="P2470" s="513">
        <f t="shared" ca="1" si="1201"/>
        <v>0</v>
      </c>
      <c r="Q2470" s="514" t="str">
        <f t="shared" ca="1" si="1202"/>
        <v>Dump</v>
      </c>
      <c r="R2470" s="515">
        <f t="shared" ca="1" si="1203"/>
        <v>0.71111111111111114</v>
      </c>
      <c r="T2470" s="413" t="s">
        <v>263</v>
      </c>
      <c r="U2470" s="56">
        <v>2</v>
      </c>
      <c r="V2470" s="56"/>
      <c r="W2470" s="56"/>
      <c r="X2470" s="57"/>
      <c r="Y2470" s="57"/>
      <c r="Z2470" s="58"/>
      <c r="AA2470" s="59"/>
      <c r="AB2470" s="60"/>
      <c r="AC2470" s="60"/>
      <c r="AD2470" s="60"/>
      <c r="AE2470" s="60"/>
      <c r="AF2470" s="106"/>
      <c r="AG2470" s="107"/>
      <c r="AH2470" s="104"/>
    </row>
    <row r="2471" spans="2:38">
      <c r="B2471" s="772" t="s">
        <v>1383</v>
      </c>
      <c r="C2471" s="376">
        <v>1</v>
      </c>
      <c r="D2471" s="771">
        <v>3.2</v>
      </c>
      <c r="E2471" s="104">
        <v>1.4800000000000001E-2</v>
      </c>
      <c r="F2471" s="104">
        <v>1.2E-2</v>
      </c>
      <c r="H2471" s="677">
        <v>1931</v>
      </c>
      <c r="I2471" s="510">
        <f t="shared" si="1195"/>
        <v>2211</v>
      </c>
      <c r="J2471" s="53" t="str" cm="1">
        <f t="array" aca="1" ref="J2471" ca="1">INDIRECT("B" &amp; I2471)</f>
        <v>NIVEL 974 M4 6N L33 AM 1931 29-05-2026</v>
      </c>
      <c r="K2471" s="511">
        <f t="shared" ca="1" si="1196"/>
        <v>3.2</v>
      </c>
      <c r="L2471" s="508">
        <f t="shared" ca="1" si="1197"/>
        <v>9.1800000000000007E-3</v>
      </c>
      <c r="M2471" s="508">
        <f t="shared" ca="1" si="1198"/>
        <v>0</v>
      </c>
      <c r="N2471" s="512">
        <f t="shared" ca="1" si="1199"/>
        <v>0</v>
      </c>
      <c r="O2471" s="512">
        <f t="shared" ca="1" si="1200"/>
        <v>8.2620000000000002E-3</v>
      </c>
      <c r="P2471" s="513">
        <f t="shared" ca="1" si="1201"/>
        <v>0</v>
      </c>
      <c r="Q2471" s="514" t="str">
        <f t="shared" ca="1" si="1202"/>
        <v>Dump</v>
      </c>
      <c r="R2471" s="515">
        <f t="shared" ca="1" si="1203"/>
        <v>0.71111111111111114</v>
      </c>
      <c r="T2471" s="708"/>
      <c r="U2471" s="56">
        <v>3</v>
      </c>
      <c r="V2471" s="56"/>
      <c r="W2471" s="56"/>
      <c r="X2471" s="57"/>
      <c r="Y2471" s="57"/>
      <c r="Z2471" s="58"/>
      <c r="AA2471" s="59"/>
      <c r="AB2471" s="60"/>
      <c r="AC2471" s="60"/>
      <c r="AD2471" s="60"/>
      <c r="AE2471" s="60"/>
      <c r="AF2471" s="106"/>
      <c r="AG2471" s="107"/>
      <c r="AH2471" s="104"/>
    </row>
    <row r="2472" spans="2:38">
      <c r="B2472" s="772" t="s">
        <v>1384</v>
      </c>
      <c r="C2472" s="376">
        <v>1</v>
      </c>
      <c r="D2472" s="771">
        <v>3.2</v>
      </c>
      <c r="E2472" s="104">
        <v>1.38E-2</v>
      </c>
      <c r="F2472" s="104">
        <v>1.2E-2</v>
      </c>
      <c r="H2472" s="677">
        <v>1932</v>
      </c>
      <c r="I2472" s="510">
        <f t="shared" si="1195"/>
        <v>2212</v>
      </c>
      <c r="J2472" s="53" t="str" cm="1">
        <f t="array" aca="1" ref="J2472" ca="1">INDIRECT("B" &amp; I2472)</f>
        <v>NIVEL 974 M4 6N L33 AM 1932 29-05-2026</v>
      </c>
      <c r="K2472" s="511">
        <f t="shared" ca="1" si="1196"/>
        <v>3.2</v>
      </c>
      <c r="L2472" s="508">
        <f t="shared" ca="1" si="1197"/>
        <v>1.269E-2</v>
      </c>
      <c r="M2472" s="508">
        <f t="shared" ca="1" si="1198"/>
        <v>0</v>
      </c>
      <c r="N2472" s="512">
        <f t="shared" ca="1" si="1199"/>
        <v>0</v>
      </c>
      <c r="O2472" s="512">
        <f t="shared" ca="1" si="1200"/>
        <v>1.1421000000000001E-2</v>
      </c>
      <c r="P2472" s="513">
        <f t="shared" ca="1" si="1201"/>
        <v>0</v>
      </c>
      <c r="Q2472" s="514" t="str">
        <f t="shared" ca="1" si="1202"/>
        <v>Dump</v>
      </c>
      <c r="R2472" s="515">
        <f t="shared" ca="1" si="1203"/>
        <v>0.71111111111111114</v>
      </c>
      <c r="T2472" s="708"/>
      <c r="U2472" s="56">
        <v>4</v>
      </c>
      <c r="V2472" s="56"/>
      <c r="W2472" s="56"/>
      <c r="X2472" s="57"/>
      <c r="Y2472" s="57"/>
      <c r="Z2472" s="58"/>
      <c r="AA2472" s="59"/>
      <c r="AB2472" s="60"/>
      <c r="AC2472" s="60"/>
      <c r="AD2472" s="60"/>
      <c r="AE2472" s="60"/>
      <c r="AF2472" s="106"/>
      <c r="AG2472" s="107"/>
      <c r="AH2472" s="104"/>
    </row>
    <row r="2473" spans="2:38">
      <c r="B2473" s="772" t="s">
        <v>1385</v>
      </c>
      <c r="C2473" s="376">
        <v>1</v>
      </c>
      <c r="D2473" s="771">
        <v>3.2</v>
      </c>
      <c r="E2473" s="104">
        <v>8.8000000000000005E-3</v>
      </c>
      <c r="F2473" s="104">
        <v>1.2E-2</v>
      </c>
      <c r="H2473" s="677">
        <v>1933</v>
      </c>
      <c r="I2473" s="510">
        <f t="shared" si="1195"/>
        <v>2213</v>
      </c>
      <c r="J2473" s="53" t="str" cm="1">
        <f t="array" aca="1" ref="J2473" ca="1">INDIRECT("B" &amp; I2473)</f>
        <v>NIVEL 974 M4 6N L33 AM 1933 29-05-2026</v>
      </c>
      <c r="K2473" s="511">
        <f t="shared" ca="1" si="1196"/>
        <v>3.2</v>
      </c>
      <c r="L2473" s="508">
        <f t="shared" ca="1" si="1197"/>
        <v>1.4579999999999999E-2</v>
      </c>
      <c r="M2473" s="508">
        <f t="shared" ca="1" si="1198"/>
        <v>0</v>
      </c>
      <c r="N2473" s="512">
        <f t="shared" ca="1" si="1199"/>
        <v>0</v>
      </c>
      <c r="O2473" s="512">
        <f t="shared" ca="1" si="1200"/>
        <v>1.3122E-2</v>
      </c>
      <c r="P2473" s="513">
        <f t="shared" ca="1" si="1201"/>
        <v>0</v>
      </c>
      <c r="Q2473" s="514" t="str">
        <f t="shared" ca="1" si="1202"/>
        <v>Dump</v>
      </c>
      <c r="R2473" s="515">
        <f t="shared" ca="1" si="1203"/>
        <v>0.71111111111111114</v>
      </c>
      <c r="T2473" s="708"/>
      <c r="U2473" s="708">
        <v>5</v>
      </c>
      <c r="V2473" s="56"/>
      <c r="W2473" s="56"/>
      <c r="X2473" s="57"/>
      <c r="Y2473" s="57"/>
      <c r="Z2473" s="58"/>
      <c r="AA2473" s="59"/>
      <c r="AB2473" s="60"/>
      <c r="AC2473" s="60"/>
      <c r="AD2473" s="60"/>
      <c r="AE2473" s="60"/>
      <c r="AF2473" s="106"/>
      <c r="AG2473" s="107"/>
      <c r="AH2473" s="104"/>
    </row>
    <row r="2474" spans="2:38">
      <c r="B2474" s="772" t="s">
        <v>1386</v>
      </c>
      <c r="C2474" s="376">
        <v>1</v>
      </c>
      <c r="D2474" s="771">
        <v>3.2</v>
      </c>
      <c r="E2474" s="104">
        <v>1.1599999999999999E-2</v>
      </c>
      <c r="F2474" s="104">
        <v>1.2E-2</v>
      </c>
      <c r="H2474" s="677">
        <v>1934</v>
      </c>
      <c r="I2474" s="510">
        <f t="shared" si="1195"/>
        <v>2214</v>
      </c>
      <c r="J2474" s="53" t="str" cm="1">
        <f t="array" aca="1" ref="J2474" ca="1">INDIRECT("B" &amp; I2474)</f>
        <v>NIVEL 974 M4 6N L33 AM 1934 29-05-2026</v>
      </c>
      <c r="K2474" s="511">
        <f t="shared" ca="1" si="1196"/>
        <v>3.2</v>
      </c>
      <c r="L2474" s="508">
        <f t="shared" ca="1" si="1197"/>
        <v>1.485E-2</v>
      </c>
      <c r="M2474" s="508">
        <f t="shared" ca="1" si="1198"/>
        <v>0</v>
      </c>
      <c r="N2474" s="512">
        <f t="shared" ca="1" si="1199"/>
        <v>0</v>
      </c>
      <c r="O2474" s="512">
        <f t="shared" ca="1" si="1200"/>
        <v>1.3365E-2</v>
      </c>
      <c r="P2474" s="513">
        <f t="shared" ca="1" si="1201"/>
        <v>0</v>
      </c>
      <c r="Q2474" s="514" t="str">
        <f t="shared" ca="1" si="1202"/>
        <v>Dump</v>
      </c>
      <c r="R2474" s="515">
        <f t="shared" ca="1" si="1203"/>
        <v>0.71111111111111114</v>
      </c>
      <c r="T2474" s="708"/>
      <c r="U2474" s="708">
        <v>6</v>
      </c>
      <c r="V2474" s="708"/>
      <c r="W2474" s="56"/>
      <c r="X2474" s="57"/>
      <c r="Y2474" s="57"/>
      <c r="Z2474" s="58"/>
      <c r="AA2474" s="59"/>
      <c r="AB2474" s="60"/>
      <c r="AC2474" s="60"/>
      <c r="AD2474" s="60"/>
      <c r="AE2474" s="60"/>
      <c r="AF2474" s="106"/>
      <c r="AG2474" s="107"/>
      <c r="AH2474" s="104"/>
    </row>
    <row r="2475" spans="2:38">
      <c r="B2475" s="772" t="s">
        <v>1387</v>
      </c>
      <c r="C2475" s="376">
        <v>1</v>
      </c>
      <c r="D2475" s="771">
        <v>3.2</v>
      </c>
      <c r="E2475" s="104">
        <v>1.5699999999999999E-2</v>
      </c>
      <c r="F2475" s="104">
        <v>1.6E-2</v>
      </c>
      <c r="H2475" s="677">
        <v>1935</v>
      </c>
      <c r="I2475" s="510">
        <f t="shared" si="1195"/>
        <v>2215</v>
      </c>
      <c r="J2475" s="53" t="str" cm="1">
        <f t="array" aca="1" ref="J2475" ca="1">INDIRECT("B" &amp; I2475)</f>
        <v>NIVEL 974 M4 6N L33 AM 1935 29-05-2026</v>
      </c>
      <c r="K2475" s="511">
        <f t="shared" ca="1" si="1196"/>
        <v>3.2</v>
      </c>
      <c r="L2475" s="508">
        <f t="shared" ca="1" si="1197"/>
        <v>8.1900000000000011E-3</v>
      </c>
      <c r="M2475" s="508">
        <f t="shared" ca="1" si="1198"/>
        <v>0</v>
      </c>
      <c r="N2475" s="512">
        <f t="shared" ca="1" si="1199"/>
        <v>0</v>
      </c>
      <c r="O2475" s="512">
        <f t="shared" ca="1" si="1200"/>
        <v>7.3710000000000008E-3</v>
      </c>
      <c r="P2475" s="513">
        <f t="shared" ca="1" si="1201"/>
        <v>0</v>
      </c>
      <c r="Q2475" s="514" t="str">
        <f t="shared" ca="1" si="1202"/>
        <v>Dump</v>
      </c>
      <c r="R2475" s="515">
        <f t="shared" ca="1" si="1203"/>
        <v>0.71111111111111114</v>
      </c>
      <c r="T2475" s="708"/>
      <c r="U2475" s="708">
        <v>7</v>
      </c>
      <c r="V2475" s="708"/>
      <c r="W2475" s="56"/>
      <c r="X2475" s="57"/>
      <c r="Y2475" s="57"/>
      <c r="Z2475" s="58"/>
      <c r="AA2475" s="109"/>
      <c r="AB2475" s="60"/>
      <c r="AC2475" s="60"/>
      <c r="AD2475" s="60"/>
      <c r="AE2475" s="60"/>
      <c r="AF2475" s="106"/>
      <c r="AG2475" s="107"/>
      <c r="AH2475" s="104"/>
    </row>
    <row r="2476" spans="2:38">
      <c r="B2476" s="772" t="s">
        <v>1388</v>
      </c>
      <c r="C2476" s="376">
        <v>1</v>
      </c>
      <c r="D2476" s="771">
        <v>3.2</v>
      </c>
      <c r="E2476" s="104">
        <v>1.6E-2</v>
      </c>
      <c r="F2476" s="104">
        <v>1.6E-2</v>
      </c>
      <c r="H2476" s="677">
        <v>1936</v>
      </c>
      <c r="I2476" s="510">
        <f t="shared" ref="I2476:I2487" si="1204">IF(H2476="",
   IFERROR(MATCH("**", B:B, 0), ""),
   IFERROR(MATCH("* "&amp;H2476&amp;" *", B:B, 0), "")
)</f>
        <v>2470</v>
      </c>
      <c r="J2476" s="53" t="str" cm="1">
        <f t="array" aca="1" ref="J2476" ca="1">INDIRECT("B" &amp; I2476)</f>
        <v>NIVEL 974 M4 7S L32 AM 1936 01-06-2026</v>
      </c>
      <c r="K2476" s="511">
        <f t="shared" ca="1" si="1196"/>
        <v>3.2</v>
      </c>
      <c r="L2476" s="508">
        <f t="shared" ca="1" si="1197"/>
        <v>1.1520000000000001E-2</v>
      </c>
      <c r="M2476" s="508">
        <f t="shared" ca="1" si="1198"/>
        <v>1.0800000000000001E-2</v>
      </c>
      <c r="N2476" s="512">
        <f t="shared" ca="1" si="1199"/>
        <v>1.2E-2</v>
      </c>
      <c r="O2476" s="512">
        <f t="shared" ca="1" si="1200"/>
        <v>1.0368E-2</v>
      </c>
      <c r="P2476" s="513">
        <f t="shared" ca="1" si="1201"/>
        <v>9.7200000000000012E-3</v>
      </c>
      <c r="Q2476" s="514" t="str">
        <f t="shared" ca="1" si="1202"/>
        <v>Dump</v>
      </c>
      <c r="R2476" s="515">
        <f t="shared" ca="1" si="1203"/>
        <v>0.71111111111111114</v>
      </c>
      <c r="T2476" s="708"/>
      <c r="U2476" s="708">
        <v>8</v>
      </c>
      <c r="V2476" s="708"/>
      <c r="W2476" s="56"/>
      <c r="X2476" s="57"/>
      <c r="Y2476" s="57"/>
      <c r="Z2476" s="62"/>
      <c r="AA2476" s="109"/>
      <c r="AB2476" s="60"/>
      <c r="AC2476" s="60"/>
      <c r="AD2476" s="60"/>
      <c r="AE2476" s="60"/>
      <c r="AF2476" s="106"/>
      <c r="AG2476" s="107"/>
      <c r="AH2476" s="104"/>
    </row>
    <row r="2477" spans="2:38">
      <c r="B2477" s="772" t="s">
        <v>1389</v>
      </c>
      <c r="C2477" s="376">
        <v>1</v>
      </c>
      <c r="D2477" s="771">
        <v>3.2</v>
      </c>
      <c r="E2477" s="104">
        <v>1.4999999999999999E-2</v>
      </c>
      <c r="F2477" s="104">
        <v>1.6E-2</v>
      </c>
      <c r="H2477" s="677">
        <v>1937</v>
      </c>
      <c r="I2477" s="510">
        <f t="shared" si="1204"/>
        <v>2471</v>
      </c>
      <c r="J2477" s="53" t="str" cm="1">
        <f t="array" aca="1" ref="J2477" ca="1">INDIRECT("B" &amp; I2477)</f>
        <v>NIVEL 974 M4 7S L32 AM 1937 01-06-2026</v>
      </c>
      <c r="K2477" s="511">
        <f t="shared" ca="1" si="1196"/>
        <v>3.2</v>
      </c>
      <c r="L2477" s="508">
        <f t="shared" ca="1" si="1197"/>
        <v>1.332E-2</v>
      </c>
      <c r="M2477" s="508">
        <f t="shared" ca="1" si="1198"/>
        <v>1.0800000000000001E-2</v>
      </c>
      <c r="N2477" s="512">
        <f t="shared" ca="1" si="1199"/>
        <v>1.2E-2</v>
      </c>
      <c r="O2477" s="512">
        <f t="shared" ca="1" si="1200"/>
        <v>1.1988E-2</v>
      </c>
      <c r="P2477" s="513">
        <f t="shared" ca="1" si="1201"/>
        <v>9.7200000000000012E-3</v>
      </c>
      <c r="Q2477" s="514" t="str">
        <f t="shared" ca="1" si="1202"/>
        <v>Dump</v>
      </c>
      <c r="R2477" s="515">
        <f t="shared" ca="1" si="1203"/>
        <v>0.71111111111111114</v>
      </c>
      <c r="T2477" s="700"/>
      <c r="U2477" s="708">
        <v>9</v>
      </c>
      <c r="V2477" s="708"/>
      <c r="W2477" s="708"/>
      <c r="X2477" s="57"/>
      <c r="Y2477" s="57"/>
      <c r="Z2477" s="62"/>
      <c r="AA2477" s="59"/>
      <c r="AB2477" s="60"/>
      <c r="AC2477" s="60"/>
      <c r="AD2477" s="60"/>
      <c r="AE2477" s="60"/>
      <c r="AF2477" s="106"/>
      <c r="AG2477" s="107"/>
      <c r="AH2477" s="104"/>
    </row>
    <row r="2478" spans="2:38">
      <c r="B2478" s="772" t="s">
        <v>1390</v>
      </c>
      <c r="C2478" s="376">
        <v>1</v>
      </c>
      <c r="D2478" s="771">
        <v>3.2</v>
      </c>
      <c r="E2478" s="104">
        <v>1.3899999999999999E-2</v>
      </c>
      <c r="F2478" s="104">
        <v>1.6E-2</v>
      </c>
      <c r="H2478" s="677">
        <v>1938</v>
      </c>
      <c r="I2478" s="510">
        <f t="shared" si="1204"/>
        <v>2472</v>
      </c>
      <c r="J2478" s="53" t="str" cm="1">
        <f t="array" aca="1" ref="J2478" ca="1">INDIRECT("B" &amp; I2478)</f>
        <v>NIVEL 974 M4 7S L32 AM 1938 01-06-2026</v>
      </c>
      <c r="K2478" s="511">
        <f t="shared" ca="1" si="1196"/>
        <v>3.2</v>
      </c>
      <c r="L2478" s="508">
        <f t="shared" ca="1" si="1197"/>
        <v>1.242E-2</v>
      </c>
      <c r="M2478" s="508">
        <f t="shared" ca="1" si="1198"/>
        <v>1.0800000000000001E-2</v>
      </c>
      <c r="N2478" s="512">
        <f t="shared" ca="1" si="1199"/>
        <v>1.2E-2</v>
      </c>
      <c r="O2478" s="512">
        <f t="shared" ca="1" si="1200"/>
        <v>1.1178E-2</v>
      </c>
      <c r="P2478" s="513">
        <f t="shared" ca="1" si="1201"/>
        <v>9.7200000000000012E-3</v>
      </c>
      <c r="Q2478" s="514" t="str">
        <f t="shared" ca="1" si="1202"/>
        <v>Dump</v>
      </c>
      <c r="R2478" s="515">
        <f t="shared" ca="1" si="1203"/>
        <v>0.71111111111111114</v>
      </c>
      <c r="T2478" s="700"/>
      <c r="U2478" s="708">
        <v>10</v>
      </c>
      <c r="V2478" s="708"/>
      <c r="W2478" s="708"/>
      <c r="X2478" s="57"/>
      <c r="Y2478" s="57"/>
      <c r="Z2478" s="62"/>
      <c r="AA2478" s="63"/>
      <c r="AB2478" s="60"/>
      <c r="AC2478" s="60"/>
      <c r="AD2478" s="60"/>
      <c r="AE2478" s="60"/>
      <c r="AF2478" s="106"/>
      <c r="AG2478" s="107"/>
      <c r="AH2478" s="104"/>
    </row>
    <row r="2479" spans="2:38" ht="15" thickBot="1">
      <c r="B2479" s="772" t="s">
        <v>1391</v>
      </c>
      <c r="C2479" s="376">
        <v>1</v>
      </c>
      <c r="D2479" s="771">
        <v>3.2</v>
      </c>
      <c r="E2479" s="104">
        <v>1.8100000000000002E-2</v>
      </c>
      <c r="F2479" s="104">
        <v>1.6E-2</v>
      </c>
      <c r="H2479" s="677">
        <v>1939</v>
      </c>
      <c r="I2479" s="510">
        <f t="shared" si="1204"/>
        <v>2473</v>
      </c>
      <c r="J2479" s="53" t="str" cm="1">
        <f t="array" aca="1" ref="J2479" ca="1">INDIRECT("B" &amp; I2479)</f>
        <v>NIVEL 974 M4 7S L32 AM 1939 01-06-2026</v>
      </c>
      <c r="K2479" s="511">
        <f t="shared" ca="1" si="1196"/>
        <v>3.2</v>
      </c>
      <c r="L2479" s="508">
        <f t="shared" ca="1" si="1197"/>
        <v>7.92E-3</v>
      </c>
      <c r="M2479" s="508">
        <f t="shared" ca="1" si="1198"/>
        <v>1.0800000000000001E-2</v>
      </c>
      <c r="N2479" s="512">
        <f t="shared" ca="1" si="1199"/>
        <v>1.2E-2</v>
      </c>
      <c r="O2479" s="512">
        <f t="shared" ca="1" si="1200"/>
        <v>7.1279999999999998E-3</v>
      </c>
      <c r="P2479" s="513">
        <f t="shared" ca="1" si="1201"/>
        <v>9.7200000000000012E-3</v>
      </c>
      <c r="Q2479" s="514" t="str">
        <f t="shared" ca="1" si="1202"/>
        <v>Dump</v>
      </c>
      <c r="R2479" s="515">
        <f t="shared" ca="1" si="1203"/>
        <v>0.71111111111111114</v>
      </c>
      <c r="T2479" s="700"/>
      <c r="U2479" s="708">
        <v>11</v>
      </c>
      <c r="V2479" s="708"/>
      <c r="W2479" s="708"/>
      <c r="X2479" s="57"/>
      <c r="Y2479" s="57"/>
      <c r="Z2479" s="62"/>
      <c r="AA2479" s="63"/>
      <c r="AB2479" s="60"/>
      <c r="AC2479" s="60"/>
      <c r="AD2479" s="60"/>
      <c r="AE2479" s="60"/>
      <c r="AF2479" s="106"/>
      <c r="AG2479" s="700"/>
      <c r="AH2479" s="700"/>
    </row>
    <row r="2480" spans="2:38" ht="15" thickBot="1">
      <c r="B2480" s="772" t="s">
        <v>1392</v>
      </c>
      <c r="C2480" s="376">
        <v>1</v>
      </c>
      <c r="D2480" s="771">
        <v>3.2</v>
      </c>
      <c r="E2480" s="104">
        <v>1.17E-2</v>
      </c>
      <c r="F2480" s="104">
        <v>1.6E-2</v>
      </c>
      <c r="H2480" s="677">
        <v>1940</v>
      </c>
      <c r="I2480" s="510">
        <f t="shared" si="1204"/>
        <v>2474</v>
      </c>
      <c r="J2480" s="53" t="str" cm="1">
        <f t="array" aca="1" ref="J2480" ca="1">INDIRECT("B" &amp; I2480)</f>
        <v>NIVEL 974 M4 7S L32 AM 1940 01-06-2026</v>
      </c>
      <c r="K2480" s="511">
        <f t="shared" ca="1" si="1196"/>
        <v>3.2</v>
      </c>
      <c r="L2480" s="508">
        <f t="shared" ca="1" si="1197"/>
        <v>1.044E-2</v>
      </c>
      <c r="M2480" s="508">
        <f t="shared" ca="1" si="1198"/>
        <v>1.0800000000000001E-2</v>
      </c>
      <c r="N2480" s="512">
        <f t="shared" ca="1" si="1199"/>
        <v>1.2E-2</v>
      </c>
      <c r="O2480" s="512">
        <f t="shared" ca="1" si="1200"/>
        <v>9.3959999999999998E-3</v>
      </c>
      <c r="P2480" s="513">
        <f t="shared" ca="1" si="1201"/>
        <v>9.7200000000000012E-3</v>
      </c>
      <c r="Q2480" s="514" t="str">
        <f t="shared" ca="1" si="1202"/>
        <v>Dump</v>
      </c>
      <c r="R2480" s="515">
        <f t="shared" ca="1" si="1203"/>
        <v>0.71111111111111114</v>
      </c>
      <c r="T2480" s="700"/>
      <c r="U2480" s="700"/>
      <c r="V2480" s="700"/>
      <c r="W2480" s="700"/>
      <c r="X2480" s="700"/>
      <c r="Y2480" s="700"/>
      <c r="Z2480" s="700"/>
      <c r="AA2480" s="64">
        <f>SUM(AA2469:AA2479)</f>
        <v>0</v>
      </c>
      <c r="AB2480" s="624" t="e">
        <f>+SUMPRODUCT(AA2469:AA2479,AB2469:AB2479)/AA2480</f>
        <v>#DIV/0!</v>
      </c>
      <c r="AC2480" s="66" t="e">
        <f>+SUMPRODUCT(Z2469:Z2479,AC2469:AC2479)/AA2480</f>
        <v>#DIV/0!</v>
      </c>
      <c r="AD2480" s="66" t="e">
        <f>+SUMPRODUCT(AA2469:AA2479,AD2469:AD2479)/AA2480</f>
        <v>#DIV/0!</v>
      </c>
      <c r="AE2480" s="67"/>
      <c r="AF2480" s="110">
        <v>0</v>
      </c>
      <c r="AG2480" s="700"/>
      <c r="AH2480" s="700"/>
    </row>
    <row r="2481" spans="2:38">
      <c r="B2481" s="772" t="s">
        <v>1393</v>
      </c>
      <c r="C2481" s="376">
        <v>1</v>
      </c>
      <c r="D2481" s="771">
        <v>3.2</v>
      </c>
      <c r="E2481" s="104">
        <v>1.7100000000000001E-2</v>
      </c>
      <c r="F2481" s="104">
        <v>1.6E-2</v>
      </c>
      <c r="H2481" s="677">
        <v>1941</v>
      </c>
      <c r="I2481" s="510">
        <f t="shared" si="1204"/>
        <v>2475</v>
      </c>
      <c r="J2481" s="53" t="str" cm="1">
        <f t="array" aca="1" ref="J2481" ca="1">INDIRECT("B" &amp; I2481)</f>
        <v>NIVEL 974 M4 7S L30 AM 1941 01-06-2026</v>
      </c>
      <c r="K2481" s="511">
        <f t="shared" ca="1" si="1196"/>
        <v>3.2</v>
      </c>
      <c r="L2481" s="508">
        <f t="shared" ca="1" si="1197"/>
        <v>1.4129999999999998E-2</v>
      </c>
      <c r="M2481" s="508">
        <f t="shared" ca="1" si="1198"/>
        <v>1.4400000000000001E-2</v>
      </c>
      <c r="N2481" s="512">
        <f t="shared" ca="1" si="1199"/>
        <v>1.6E-2</v>
      </c>
      <c r="O2481" s="512">
        <f t="shared" ca="1" si="1200"/>
        <v>1.2716999999999999E-2</v>
      </c>
      <c r="P2481" s="513">
        <f t="shared" ca="1" si="1201"/>
        <v>1.2960000000000001E-2</v>
      </c>
      <c r="Q2481" s="514" t="str">
        <f t="shared" ca="1" si="1202"/>
        <v>Dump</v>
      </c>
      <c r="R2481" s="515">
        <f t="shared" ca="1" si="1203"/>
        <v>0.71111111111111114</v>
      </c>
      <c r="T2481" s="700"/>
      <c r="U2481" s="700"/>
      <c r="V2481" s="700"/>
      <c r="W2481" s="700"/>
      <c r="X2481" s="700"/>
      <c r="Y2481" s="700"/>
      <c r="Z2481" s="700"/>
      <c r="AA2481" s="111"/>
      <c r="AB2481" s="112"/>
      <c r="AC2481" s="112"/>
      <c r="AD2481" s="113"/>
      <c r="AE2481" s="114"/>
      <c r="AF2481" s="700"/>
      <c r="AG2481" s="700"/>
    </row>
    <row r="2482" spans="2:38">
      <c r="B2482" s="772" t="s">
        <v>1394</v>
      </c>
      <c r="C2482" s="376">
        <v>1</v>
      </c>
      <c r="D2482" s="771">
        <v>3.2</v>
      </c>
      <c r="E2482" s="104">
        <v>1.5100000000000001E-2</v>
      </c>
      <c r="F2482" s="104">
        <v>1.4E-2</v>
      </c>
      <c r="H2482" s="677">
        <v>1942</v>
      </c>
      <c r="I2482" s="510">
        <f t="shared" si="1204"/>
        <v>2476</v>
      </c>
      <c r="J2482" s="53" t="str" cm="1">
        <f t="array" aca="1" ref="J2482" ca="1">INDIRECT("B" &amp; I2482)</f>
        <v>NIVEL 974 M4 7S L30 AM 1942 01-06-2026</v>
      </c>
      <c r="K2482" s="511">
        <f t="shared" ca="1" si="1196"/>
        <v>3.2</v>
      </c>
      <c r="L2482" s="508">
        <f t="shared" ca="1" si="1197"/>
        <v>1.4400000000000001E-2</v>
      </c>
      <c r="M2482" s="508">
        <f t="shared" ca="1" si="1198"/>
        <v>1.4400000000000001E-2</v>
      </c>
      <c r="N2482" s="512">
        <f t="shared" ca="1" si="1199"/>
        <v>1.6E-2</v>
      </c>
      <c r="O2482" s="512">
        <f t="shared" ca="1" si="1200"/>
        <v>1.2960000000000001E-2</v>
      </c>
      <c r="P2482" s="513">
        <f t="shared" ca="1" si="1201"/>
        <v>1.2960000000000001E-2</v>
      </c>
      <c r="Q2482" s="514" t="str">
        <f t="shared" ca="1" si="1202"/>
        <v>Dump</v>
      </c>
      <c r="R2482" s="515">
        <f t="shared" ca="1" si="1203"/>
        <v>0.71111111111111114</v>
      </c>
      <c r="T2482" s="700"/>
      <c r="U2482" s="700"/>
      <c r="V2482" s="700"/>
      <c r="W2482" s="700"/>
      <c r="X2482" s="700"/>
      <c r="Y2482" s="700"/>
      <c r="Z2482" s="700"/>
      <c r="AA2482" s="111"/>
      <c r="AB2482" s="112"/>
      <c r="AC2482" s="112"/>
      <c r="AD2482" s="113"/>
      <c r="AE2482" s="114"/>
      <c r="AF2482" s="700"/>
      <c r="AG2482" s="700"/>
    </row>
    <row r="2483" spans="2:38">
      <c r="B2483" s="772" t="s">
        <v>1395</v>
      </c>
      <c r="C2483" s="376">
        <v>1</v>
      </c>
      <c r="D2483" s="771">
        <v>3.2</v>
      </c>
      <c r="E2483" s="104">
        <v>8.8999999999999999E-3</v>
      </c>
      <c r="F2483" s="104">
        <v>1.4E-2</v>
      </c>
      <c r="H2483" s="677">
        <v>1943</v>
      </c>
      <c r="I2483" s="510">
        <f t="shared" si="1204"/>
        <v>2477</v>
      </c>
      <c r="J2483" s="53" t="str" cm="1">
        <f t="array" aca="1" ref="J2483" ca="1">INDIRECT("B" &amp; I2483)</f>
        <v>NIVEL 974 M4 7S L30 AM 1943 01-06-2026</v>
      </c>
      <c r="K2483" s="511">
        <f t="shared" ca="1" si="1196"/>
        <v>3.2</v>
      </c>
      <c r="L2483" s="508">
        <f t="shared" ca="1" si="1197"/>
        <v>1.35E-2</v>
      </c>
      <c r="M2483" s="508">
        <f t="shared" ca="1" si="1198"/>
        <v>1.4400000000000001E-2</v>
      </c>
      <c r="N2483" s="512">
        <f t="shared" ca="1" si="1199"/>
        <v>1.6E-2</v>
      </c>
      <c r="O2483" s="512">
        <f t="shared" ca="1" si="1200"/>
        <v>1.2149999999999999E-2</v>
      </c>
      <c r="P2483" s="513">
        <f t="shared" ca="1" si="1201"/>
        <v>1.2960000000000001E-2</v>
      </c>
      <c r="Q2483" s="514" t="str">
        <f t="shared" ca="1" si="1202"/>
        <v>Dump</v>
      </c>
      <c r="R2483" s="515">
        <f t="shared" ca="1" si="1203"/>
        <v>0.71111111111111114</v>
      </c>
      <c r="T2483" s="700"/>
      <c r="U2483" s="700"/>
      <c r="V2483" s="700"/>
      <c r="W2483" s="700"/>
      <c r="X2483" s="700"/>
      <c r="Y2483" s="700"/>
      <c r="Z2483" s="700"/>
      <c r="AA2483" s="111"/>
      <c r="AB2483" s="112"/>
      <c r="AC2483" s="112"/>
      <c r="AD2483" s="113"/>
      <c r="AE2483" s="114"/>
      <c r="AF2483" s="700"/>
      <c r="AG2483" s="700"/>
    </row>
    <row r="2484" spans="2:38">
      <c r="B2484" s="772" t="s">
        <v>1396</v>
      </c>
      <c r="C2484" s="376">
        <v>1</v>
      </c>
      <c r="D2484" s="771">
        <v>3.2</v>
      </c>
      <c r="E2484" s="104">
        <v>1.0800000000000001E-2</v>
      </c>
      <c r="F2484" s="104">
        <v>1.4E-2</v>
      </c>
      <c r="H2484" s="677">
        <v>1944</v>
      </c>
      <c r="I2484" s="510">
        <f t="shared" si="1204"/>
        <v>2478</v>
      </c>
      <c r="J2484" s="53" t="str" cm="1">
        <f t="array" aca="1" ref="J2484" ca="1">INDIRECT("B" &amp; I2484)</f>
        <v>NIVEL 974 M4 7S L30 AM 1944 01-06-2026</v>
      </c>
      <c r="K2484" s="511">
        <f t="shared" ca="1" si="1196"/>
        <v>3.2</v>
      </c>
      <c r="L2484" s="508">
        <f t="shared" ca="1" si="1197"/>
        <v>1.251E-2</v>
      </c>
      <c r="M2484" s="508">
        <f t="shared" ca="1" si="1198"/>
        <v>1.4400000000000001E-2</v>
      </c>
      <c r="N2484" s="512">
        <f t="shared" ca="1" si="1199"/>
        <v>1.6E-2</v>
      </c>
      <c r="O2484" s="512">
        <f t="shared" ca="1" si="1200"/>
        <v>1.1259E-2</v>
      </c>
      <c r="P2484" s="513">
        <f t="shared" ca="1" si="1201"/>
        <v>1.2960000000000001E-2</v>
      </c>
      <c r="Q2484" s="514" t="str">
        <f t="shared" ca="1" si="1202"/>
        <v>Dump</v>
      </c>
      <c r="R2484" s="515">
        <f t="shared" ca="1" si="1203"/>
        <v>0.71111111111111114</v>
      </c>
      <c r="T2484" s="700"/>
      <c r="U2484" s="700"/>
      <c r="V2484" s="700"/>
      <c r="W2484" s="700"/>
      <c r="X2484" s="700"/>
      <c r="Y2484" s="700"/>
      <c r="Z2484" s="700"/>
      <c r="AA2484" s="111"/>
      <c r="AB2484" s="112"/>
      <c r="AC2484" s="112"/>
      <c r="AD2484" s="113"/>
      <c r="AE2484" s="114"/>
      <c r="AF2484" s="700"/>
      <c r="AG2484" s="700"/>
    </row>
    <row r="2485" spans="2:38" ht="15" thickBot="1">
      <c r="B2485" s="772" t="s">
        <v>1397</v>
      </c>
      <c r="C2485" s="376">
        <v>1</v>
      </c>
      <c r="D2485" s="771">
        <v>3.2</v>
      </c>
      <c r="E2485" s="104">
        <v>1.5100000000000001E-2</v>
      </c>
      <c r="F2485" s="104">
        <v>1.4E-2</v>
      </c>
      <c r="H2485" s="677">
        <v>1945</v>
      </c>
      <c r="I2485" s="510">
        <f t="shared" si="1204"/>
        <v>2479</v>
      </c>
      <c r="J2485" s="53" t="str" cm="1">
        <f t="array" aca="1" ref="J2485" ca="1">INDIRECT("B" &amp; I2485)</f>
        <v>NIVEL 974 M4 7S L30 AM 1945 01-06-2026</v>
      </c>
      <c r="K2485" s="511">
        <f t="shared" ca="1" si="1196"/>
        <v>3.2</v>
      </c>
      <c r="L2485" s="508">
        <f t="shared" ca="1" si="1197"/>
        <v>1.6290000000000002E-2</v>
      </c>
      <c r="M2485" s="508">
        <f t="shared" ca="1" si="1198"/>
        <v>1.4400000000000001E-2</v>
      </c>
      <c r="N2485" s="512">
        <f t="shared" ca="1" si="1199"/>
        <v>1.6E-2</v>
      </c>
      <c r="O2485" s="512">
        <f t="shared" ca="1" si="1200"/>
        <v>1.4661000000000002E-2</v>
      </c>
      <c r="P2485" s="513">
        <f t="shared" ca="1" si="1201"/>
        <v>1.2960000000000001E-2</v>
      </c>
      <c r="Q2485" s="514" t="str">
        <f t="shared" ca="1" si="1202"/>
        <v>Dump</v>
      </c>
      <c r="R2485" s="515">
        <f t="shared" ca="1" si="1203"/>
        <v>0.71111111111111114</v>
      </c>
      <c r="T2485" s="700"/>
      <c r="U2485" s="700"/>
      <c r="V2485" s="700"/>
      <c r="W2485" s="700"/>
      <c r="X2485" s="700"/>
      <c r="Y2485" s="700"/>
      <c r="Z2485" s="700"/>
      <c r="AA2485" s="111"/>
      <c r="AB2485" s="112"/>
      <c r="AC2485" s="112"/>
      <c r="AD2485" s="112"/>
      <c r="AE2485" s="114"/>
      <c r="AF2485" s="700"/>
      <c r="AG2485" s="700"/>
    </row>
    <row r="2486" spans="2:38" ht="21" thickBot="1">
      <c r="B2486" s="772" t="s">
        <v>1398</v>
      </c>
      <c r="C2486" s="376">
        <v>1</v>
      </c>
      <c r="D2486" s="771">
        <v>3.2</v>
      </c>
      <c r="E2486" s="104">
        <v>1.38E-2</v>
      </c>
      <c r="F2486" s="104">
        <v>1.4E-2</v>
      </c>
      <c r="H2486" s="677">
        <v>1946</v>
      </c>
      <c r="I2486" s="510">
        <f t="shared" si="1204"/>
        <v>2480</v>
      </c>
      <c r="J2486" s="53" t="str" cm="1">
        <f t="array" aca="1" ref="J2486" ca="1">INDIRECT("B" &amp; I2486)</f>
        <v>NIVEL 974 M4 7S L30 AM 1946 01-06-2026</v>
      </c>
      <c r="K2486" s="511">
        <f t="shared" ca="1" si="1196"/>
        <v>3.2</v>
      </c>
      <c r="L2486" s="508">
        <f t="shared" ca="1" si="1197"/>
        <v>1.0530000000000001E-2</v>
      </c>
      <c r="M2486" s="508">
        <f t="shared" ca="1" si="1198"/>
        <v>1.4400000000000001E-2</v>
      </c>
      <c r="N2486" s="512">
        <f t="shared" ca="1" si="1199"/>
        <v>1.6E-2</v>
      </c>
      <c r="O2486" s="512">
        <f t="shared" ca="1" si="1200"/>
        <v>9.477000000000001E-3</v>
      </c>
      <c r="P2486" s="513">
        <f t="shared" ca="1" si="1201"/>
        <v>1.2960000000000001E-2</v>
      </c>
      <c r="Q2486" s="514" t="str">
        <f t="shared" ca="1" si="1202"/>
        <v>Dump</v>
      </c>
      <c r="R2486" s="515">
        <f t="shared" ca="1" si="1203"/>
        <v>0.71111111111111114</v>
      </c>
      <c r="T2486" s="700"/>
      <c r="U2486" s="700"/>
      <c r="V2486" s="700"/>
      <c r="W2486" s="346" t="str">
        <f>+T2470</f>
        <v>3H COPPER 
EL SAUCE 1 AL 5</v>
      </c>
      <c r="X2486" s="115">
        <f>AA2480</f>
        <v>0</v>
      </c>
      <c r="Y2486" s="116" t="e">
        <f>+(AA2480*AB2480)/X2486</f>
        <v>#DIV/0!</v>
      </c>
      <c r="Z2486" s="117">
        <f>+COUNTA(AE2469:AE2479)</f>
        <v>0</v>
      </c>
      <c r="AA2486" s="111"/>
      <c r="AB2486" s="112"/>
      <c r="AC2486" s="112"/>
      <c r="AD2486" s="112"/>
      <c r="AE2486" s="114"/>
      <c r="AF2486" s="700"/>
      <c r="AG2486" s="700"/>
    </row>
    <row r="2487" spans="2:38">
      <c r="B2487" s="772" t="s">
        <v>1399</v>
      </c>
      <c r="C2487" s="376">
        <v>1</v>
      </c>
      <c r="D2487" s="771">
        <v>3.2</v>
      </c>
      <c r="E2487" s="104">
        <v>1.2500000000000001E-2</v>
      </c>
      <c r="F2487" s="104">
        <v>1.4E-2</v>
      </c>
      <c r="H2487" s="677">
        <v>1947</v>
      </c>
      <c r="I2487" s="510">
        <f t="shared" si="1204"/>
        <v>2481</v>
      </c>
      <c r="J2487" s="53" t="str" cm="1">
        <f t="array" aca="1" ref="J2487" ca="1">INDIRECT("B" &amp; I2487)</f>
        <v>NIVEL 974 M4 7S L30 AM 1947 01-06-2026</v>
      </c>
      <c r="K2487" s="511">
        <f t="shared" ca="1" si="1196"/>
        <v>3.2</v>
      </c>
      <c r="L2487" s="508">
        <f t="shared" ca="1" si="1197"/>
        <v>1.5390000000000001E-2</v>
      </c>
      <c r="M2487" s="508">
        <f t="shared" ca="1" si="1198"/>
        <v>1.4400000000000001E-2</v>
      </c>
      <c r="N2487" s="512">
        <f t="shared" ca="1" si="1199"/>
        <v>1.6E-2</v>
      </c>
      <c r="O2487" s="512">
        <f t="shared" ca="1" si="1200"/>
        <v>1.3851E-2</v>
      </c>
      <c r="P2487" s="513">
        <f t="shared" ca="1" si="1201"/>
        <v>1.2960000000000001E-2</v>
      </c>
      <c r="Q2487" s="514" t="str">
        <f t="shared" ca="1" si="1202"/>
        <v>Dump</v>
      </c>
      <c r="R2487" s="515">
        <f t="shared" ca="1" si="1203"/>
        <v>0.71111111111111114</v>
      </c>
      <c r="T2487" s="700"/>
      <c r="U2487" s="700"/>
      <c r="V2487" s="700"/>
      <c r="W2487" s="700"/>
      <c r="X2487" s="700"/>
      <c r="Y2487" s="700"/>
      <c r="Z2487" s="700"/>
      <c r="AA2487" s="700"/>
      <c r="AB2487" s="700"/>
      <c r="AC2487" s="700"/>
      <c r="AD2487" s="700"/>
      <c r="AE2487" s="700"/>
      <c r="AF2487" s="700"/>
      <c r="AG2487" s="700"/>
    </row>
    <row r="2488" spans="2:38">
      <c r="B2488" s="772" t="s">
        <v>1400</v>
      </c>
      <c r="C2488" s="376">
        <v>1</v>
      </c>
      <c r="D2488" s="771">
        <v>3.2</v>
      </c>
      <c r="E2488" s="104">
        <v>1.26E-2</v>
      </c>
      <c r="F2488" s="104">
        <v>1.4E-2</v>
      </c>
      <c r="H2488" s="386"/>
      <c r="I2488"/>
      <c r="J2488"/>
      <c r="K2488" s="519">
        <f ca="1">SUM(K2467:K2487)</f>
        <v>67.200000000000017</v>
      </c>
      <c r="L2488" s="516">
        <f ca="1">+SUMPRODUCT(L2467:L2487,K2467:K2487)/K2488</f>
        <v>1.2102857142857141E-2</v>
      </c>
      <c r="M2488" s="516">
        <f ca="1">+SUMPRODUCT(M2467:M2487,K2467:K2487)/K2488</f>
        <v>7.3714285714285704E-3</v>
      </c>
      <c r="N2488" s="69">
        <f ca="1">+SUMPRODUCT(N2467:N2487,K2467:K2487)/K2488</f>
        <v>8.1904761904761907E-3</v>
      </c>
      <c r="O2488" s="552">
        <f ca="1">+SUMPRODUCT(O2467:O2487,K2467:K2487)/K2488</f>
        <v>1.0892571428571427E-2</v>
      </c>
      <c r="P2488" s="69">
        <f ca="1">+SUMPRODUCT(P2467:P2487,K2467:K2487)/K2488</f>
        <v>6.6342857142857141E-3</v>
      </c>
      <c r="Q2488"/>
      <c r="R2488"/>
      <c r="T2488" s="700"/>
      <c r="U2488" s="700"/>
      <c r="V2488" s="700"/>
      <c r="W2488" s="700"/>
      <c r="X2488" s="700"/>
      <c r="Y2488" s="700"/>
      <c r="Z2488" s="700"/>
      <c r="AA2488" s="700"/>
      <c r="AB2488" s="700"/>
      <c r="AC2488" s="700"/>
      <c r="AD2488" s="700"/>
      <c r="AE2488" s="700"/>
      <c r="AF2488" s="700"/>
      <c r="AG2488" s="700"/>
    </row>
    <row r="2489" spans="2:38">
      <c r="B2489" s="772" t="s">
        <v>1401</v>
      </c>
      <c r="C2489" s="376">
        <v>1</v>
      </c>
      <c r="D2489" s="771">
        <v>3.2</v>
      </c>
      <c r="E2489" s="104">
        <v>1.7100000000000001E-2</v>
      </c>
      <c r="F2489" s="104">
        <v>1.7000000000000001E-2</v>
      </c>
      <c r="H2489" s="706"/>
      <c r="I2489"/>
      <c r="J2489"/>
      <c r="K2489" s="551" t="s">
        <v>59</v>
      </c>
      <c r="L2489" s="550">
        <f ca="1">+L2488/0.9</f>
        <v>1.3447619047619045E-2</v>
      </c>
      <c r="M2489" s="518">
        <f ca="1">+M2488/0.9</f>
        <v>8.190476190476189E-3</v>
      </c>
      <c r="N2489"/>
      <c r="O2489"/>
      <c r="P2489"/>
      <c r="Q2489"/>
      <c r="R2489"/>
      <c r="T2489" s="700"/>
      <c r="U2489" s="700"/>
      <c r="V2489" s="700"/>
      <c r="W2489" s="700"/>
      <c r="X2489" s="700"/>
      <c r="Y2489" s="700"/>
      <c r="Z2489" s="700"/>
      <c r="AA2489" s="700"/>
      <c r="AB2489" s="700"/>
      <c r="AC2489" s="700"/>
      <c r="AD2489" s="700"/>
      <c r="AE2489" s="700"/>
      <c r="AF2489" s="700"/>
      <c r="AG2489" s="700"/>
    </row>
    <row r="2490" spans="2:38" ht="15" thickBot="1">
      <c r="B2490" s="772" t="s">
        <v>1402</v>
      </c>
      <c r="C2490" s="376">
        <v>1</v>
      </c>
      <c r="D2490" s="771">
        <v>3.2</v>
      </c>
      <c r="E2490" s="104">
        <v>1.6799999999999999E-2</v>
      </c>
      <c r="F2490" s="104">
        <v>1.7000000000000001E-2</v>
      </c>
      <c r="T2490" s="700"/>
      <c r="U2490" s="700"/>
      <c r="V2490" s="700"/>
      <c r="W2490" s="700"/>
      <c r="X2490" s="700"/>
      <c r="Y2490" s="700"/>
      <c r="Z2490" s="700"/>
      <c r="AA2490" s="700"/>
      <c r="AB2490" s="700"/>
      <c r="AC2490" s="700"/>
      <c r="AD2490" s="700"/>
      <c r="AE2490" s="700"/>
      <c r="AF2490" s="700"/>
      <c r="AG2490" s="700"/>
    </row>
    <row r="2491" spans="2:38" ht="28.8">
      <c r="B2491" s="772" t="s">
        <v>1403</v>
      </c>
      <c r="C2491" s="376">
        <v>1</v>
      </c>
      <c r="D2491" s="771">
        <v>3.2</v>
      </c>
      <c r="E2491" s="104">
        <v>1.7899999999999999E-2</v>
      </c>
      <c r="F2491" s="104">
        <v>1.7000000000000001E-2</v>
      </c>
      <c r="H2491" s="385"/>
      <c r="I2491" s="547" t="s">
        <v>2631</v>
      </c>
      <c r="J2491" s="77" t="s">
        <v>63</v>
      </c>
      <c r="K2491" s="507" t="s">
        <v>44</v>
      </c>
      <c r="L2491" s="718" t="s">
        <v>297</v>
      </c>
      <c r="M2491" s="508" t="s">
        <v>292</v>
      </c>
      <c r="N2491" s="545" t="s">
        <v>46</v>
      </c>
      <c r="O2491" s="549" t="s">
        <v>293</v>
      </c>
      <c r="P2491" s="508" t="s">
        <v>294</v>
      </c>
      <c r="Q2491"/>
      <c r="R2491"/>
      <c r="T2491" s="47" t="s">
        <v>48</v>
      </c>
      <c r="U2491" s="48" t="s">
        <v>49</v>
      </c>
      <c r="V2491" s="48" t="s">
        <v>50</v>
      </c>
      <c r="W2491" s="48" t="s">
        <v>51</v>
      </c>
      <c r="X2491" s="49" t="s">
        <v>52</v>
      </c>
      <c r="Y2491" s="49" t="s">
        <v>53</v>
      </c>
      <c r="Z2491" s="48" t="s">
        <v>54</v>
      </c>
      <c r="AA2491" s="50" t="s">
        <v>55</v>
      </c>
      <c r="AB2491" s="48" t="s">
        <v>56</v>
      </c>
      <c r="AC2491" s="51" t="s">
        <v>12</v>
      </c>
      <c r="AD2491" s="51" t="s">
        <v>295</v>
      </c>
      <c r="AE2491" s="48" t="s">
        <v>57</v>
      </c>
      <c r="AF2491" s="48" t="s">
        <v>66</v>
      </c>
      <c r="AG2491" s="48" t="s">
        <v>67</v>
      </c>
      <c r="AH2491" s="48" t="s">
        <v>68</v>
      </c>
      <c r="AJ2491" s="95" t="str">
        <f>+I2491</f>
        <v>EN088</v>
      </c>
      <c r="AK2491" s="96" t="s">
        <v>62</v>
      </c>
    </row>
    <row r="2492" spans="2:38" ht="15" thickBot="1">
      <c r="B2492" s="772" t="s">
        <v>1404</v>
      </c>
      <c r="C2492" s="376">
        <v>1</v>
      </c>
      <c r="D2492" s="771">
        <v>3.2</v>
      </c>
      <c r="E2492" s="104">
        <v>2.1299999999999999E-2</v>
      </c>
      <c r="F2492" s="104">
        <v>1.7000000000000001E-2</v>
      </c>
      <c r="H2492" s="677">
        <v>1948</v>
      </c>
      <c r="I2492" s="510">
        <f t="shared" ref="I2492:I2500" si="1205">IF(H2492="",
   IFERROR(MATCH("**", B:B, 0), ""),
   IFERROR(MATCH("* "&amp;H2492&amp;" *", B:B, 0), "")
)</f>
        <v>2482</v>
      </c>
      <c r="J2492" s="53" t="str" cm="1">
        <f t="array" aca="1" ref="J2492" ca="1">INDIRECT("B" &amp; I2492)</f>
        <v>NIVEL 974 M4 7S L31 AM 1948 01-06-2026</v>
      </c>
      <c r="K2492" s="511">
        <f ca="1">INDEX(D:D, MATCH(J2492, $B:$B, 0))</f>
        <v>3.2</v>
      </c>
      <c r="L2492" s="508">
        <f ca="1">INDEX(E:E, MATCH($J2492, $B:$B, 0))*0.9</f>
        <v>1.3590000000000001E-2</v>
      </c>
      <c r="M2492" s="508">
        <f ca="1">INDEX(F:F, MATCH($J2492, $B:$B, 0))*0.9</f>
        <v>1.26E-2</v>
      </c>
      <c r="N2492" s="512">
        <f ca="1">INDEX(F:F, MATCH($J2492, $B:$B, 0))</f>
        <v>1.4E-2</v>
      </c>
      <c r="O2492" s="512">
        <f ca="1">+IF(L2492=0,N2492*0.9,L2492*0.9)</f>
        <v>1.2231000000000002E-2</v>
      </c>
      <c r="P2492" s="513">
        <f ca="1">+M2492*0.9</f>
        <v>1.1340000000000001E-2</v>
      </c>
      <c r="Q2492" s="514" t="str">
        <f ca="1">+IF(L2492=0,"-","Dump")</f>
        <v>Dump</v>
      </c>
      <c r="R2492" s="515">
        <f ca="1">+K2492/4.5</f>
        <v>0.71111111111111114</v>
      </c>
      <c r="T2492" s="56"/>
      <c r="U2492" s="56">
        <v>1</v>
      </c>
      <c r="V2492" s="56"/>
      <c r="W2492" s="56"/>
      <c r="X2492" s="57"/>
      <c r="Y2492" s="57"/>
      <c r="Z2492" s="58"/>
      <c r="AA2492" s="59"/>
      <c r="AB2492" s="60"/>
      <c r="AC2492" s="60"/>
      <c r="AD2492" s="60"/>
      <c r="AE2492" s="60"/>
      <c r="AF2492" s="106"/>
      <c r="AG2492" s="107"/>
      <c r="AH2492" s="104"/>
      <c r="AJ2492" s="520">
        <f ca="1">+K2508-SUMIF(AE:AE, AJ2491, AA:AA)</f>
        <v>-7.0399999999999849</v>
      </c>
      <c r="AK2492" s="521">
        <f ca="1">O2508</f>
        <v>1.2671437499999999E-2</v>
      </c>
      <c r="AL2492" s="102">
        <f ca="1">COUNTIF(AE:AE, AJ2491)</f>
        <v>2</v>
      </c>
    </row>
    <row r="2493" spans="2:38" ht="15" thickBot="1">
      <c r="B2493" s="772" t="s">
        <v>1405</v>
      </c>
      <c r="C2493" s="376">
        <v>1</v>
      </c>
      <c r="D2493" s="771">
        <v>3.2</v>
      </c>
      <c r="E2493" s="104">
        <v>1.7899999999999999E-2</v>
      </c>
      <c r="F2493" s="104">
        <v>1.7000000000000001E-2</v>
      </c>
      <c r="H2493" s="677">
        <v>1949</v>
      </c>
      <c r="I2493" s="510">
        <f t="shared" si="1205"/>
        <v>2483</v>
      </c>
      <c r="J2493" s="53" t="str" cm="1">
        <f t="array" aca="1" ref="J2493" ca="1">INDIRECT("B" &amp; I2493)</f>
        <v>NIVEL 974 M4 7S L31 AM 1949 01-06-2026</v>
      </c>
      <c r="K2493" s="511">
        <f t="shared" ref="K2493:K2507" ca="1" si="1206">INDEX(D:D, MATCH(J2493, $B:$B, 0))</f>
        <v>3.2</v>
      </c>
      <c r="L2493" s="508">
        <f t="shared" ref="L2493:L2507" ca="1" si="1207">INDEX(E:E, MATCH($J2493, $B:$B, 0))*0.9</f>
        <v>8.0099999999999998E-3</v>
      </c>
      <c r="M2493" s="508">
        <f t="shared" ref="M2493:M2507" ca="1" si="1208">INDEX(F:F, MATCH($J2493, $B:$B, 0))*0.9</f>
        <v>1.26E-2</v>
      </c>
      <c r="N2493" s="512">
        <f t="shared" ref="N2493:N2507" ca="1" si="1209">INDEX(F:F, MATCH($J2493, $B:$B, 0))</f>
        <v>1.4E-2</v>
      </c>
      <c r="O2493" s="512">
        <f t="shared" ref="O2493:O2507" ca="1" si="1210">+IF(L2493=0,N2493*0.9,L2493*0.9)</f>
        <v>7.2090000000000001E-3</v>
      </c>
      <c r="P2493" s="513">
        <f t="shared" ref="P2493:P2507" ca="1" si="1211">+M2493*0.9</f>
        <v>1.1340000000000001E-2</v>
      </c>
      <c r="Q2493" s="514" t="str">
        <f t="shared" ref="Q2493:Q2507" ca="1" si="1212">+IF(L2493=0,"-","Dump")</f>
        <v>Dump</v>
      </c>
      <c r="R2493" s="515">
        <f t="shared" ref="R2493:R2507" ca="1" si="1213">+K2493/4.5</f>
        <v>0.71111111111111114</v>
      </c>
      <c r="T2493" s="413" t="s">
        <v>239</v>
      </c>
      <c r="U2493" s="56">
        <v>2</v>
      </c>
      <c r="V2493" s="56"/>
      <c r="W2493" s="56"/>
      <c r="X2493" s="57"/>
      <c r="Y2493" s="57"/>
      <c r="Z2493" s="58"/>
      <c r="AA2493" s="59"/>
      <c r="AB2493" s="60"/>
      <c r="AC2493" s="60"/>
      <c r="AD2493" s="60"/>
      <c r="AE2493" s="60"/>
      <c r="AF2493" s="106"/>
      <c r="AG2493" s="107"/>
      <c r="AH2493" s="104"/>
      <c r="AJ2493" s="105" t="s">
        <v>83</v>
      </c>
      <c r="AK2493" s="101"/>
    </row>
    <row r="2494" spans="2:38">
      <c r="B2494" s="772" t="s">
        <v>1406</v>
      </c>
      <c r="C2494" s="376">
        <v>1</v>
      </c>
      <c r="D2494" s="771">
        <v>3.2</v>
      </c>
      <c r="E2494" s="104">
        <v>1.4500000000000001E-2</v>
      </c>
      <c r="F2494" s="104">
        <v>1.7000000000000001E-2</v>
      </c>
      <c r="H2494" s="677">
        <v>1950</v>
      </c>
      <c r="I2494" s="510">
        <f t="shared" si="1205"/>
        <v>2484</v>
      </c>
      <c r="J2494" s="53" t="str" cm="1">
        <f t="array" aca="1" ref="J2494" ca="1">INDIRECT("B" &amp; I2494)</f>
        <v>NIVEL 974 M4 7S L31 AM 1950 01-06-2026</v>
      </c>
      <c r="K2494" s="511">
        <f t="shared" ca="1" si="1206"/>
        <v>3.2</v>
      </c>
      <c r="L2494" s="508">
        <f t="shared" ca="1" si="1207"/>
        <v>9.7200000000000012E-3</v>
      </c>
      <c r="M2494" s="508">
        <f t="shared" ca="1" si="1208"/>
        <v>1.26E-2</v>
      </c>
      <c r="N2494" s="512">
        <f t="shared" ca="1" si="1209"/>
        <v>1.4E-2</v>
      </c>
      <c r="O2494" s="512">
        <f t="shared" ca="1" si="1210"/>
        <v>8.7480000000000006E-3</v>
      </c>
      <c r="P2494" s="513">
        <f t="shared" ca="1" si="1211"/>
        <v>1.1340000000000001E-2</v>
      </c>
      <c r="Q2494" s="514" t="str">
        <f t="shared" ca="1" si="1212"/>
        <v>Dump</v>
      </c>
      <c r="R2494" s="515">
        <f t="shared" ca="1" si="1213"/>
        <v>0.71111111111111114</v>
      </c>
      <c r="T2494" s="708"/>
      <c r="U2494" s="56">
        <v>3</v>
      </c>
      <c r="V2494" s="56"/>
      <c r="W2494" s="56"/>
      <c r="X2494" s="57"/>
      <c r="Y2494" s="57"/>
      <c r="Z2494" s="58"/>
      <c r="AA2494" s="59"/>
      <c r="AB2494" s="60"/>
      <c r="AC2494" s="60"/>
      <c r="AD2494" s="60"/>
      <c r="AE2494" s="60"/>
      <c r="AF2494" s="106"/>
      <c r="AG2494" s="107"/>
      <c r="AH2494" s="104"/>
    </row>
    <row r="2495" spans="2:38">
      <c r="B2495" s="772" t="s">
        <v>1407</v>
      </c>
      <c r="C2495" s="376">
        <v>1</v>
      </c>
      <c r="D2495" s="771">
        <v>3.2</v>
      </c>
      <c r="E2495" s="104">
        <v>1.55E-2</v>
      </c>
      <c r="F2495" s="104">
        <v>1.7000000000000001E-2</v>
      </c>
      <c r="H2495" s="677">
        <v>1951</v>
      </c>
      <c r="I2495" s="510">
        <f t="shared" si="1205"/>
        <v>2485</v>
      </c>
      <c r="J2495" s="53" t="str" cm="1">
        <f t="array" aca="1" ref="J2495" ca="1">INDIRECT("B" &amp; I2495)</f>
        <v>NIVEL 974 M4 7S L31 AM 1951 01-06-2026</v>
      </c>
      <c r="K2495" s="511">
        <f t="shared" ca="1" si="1206"/>
        <v>3.2</v>
      </c>
      <c r="L2495" s="508">
        <f t="shared" ca="1" si="1207"/>
        <v>1.3590000000000001E-2</v>
      </c>
      <c r="M2495" s="508">
        <f t="shared" ca="1" si="1208"/>
        <v>1.26E-2</v>
      </c>
      <c r="N2495" s="512">
        <f t="shared" ca="1" si="1209"/>
        <v>1.4E-2</v>
      </c>
      <c r="O2495" s="512">
        <f t="shared" ca="1" si="1210"/>
        <v>1.2231000000000002E-2</v>
      </c>
      <c r="P2495" s="513">
        <f t="shared" ca="1" si="1211"/>
        <v>1.1340000000000001E-2</v>
      </c>
      <c r="Q2495" s="514" t="str">
        <f t="shared" ca="1" si="1212"/>
        <v>Dump</v>
      </c>
      <c r="R2495" s="515">
        <f t="shared" ca="1" si="1213"/>
        <v>0.71111111111111114</v>
      </c>
      <c r="T2495" s="708"/>
      <c r="U2495" s="56">
        <v>4</v>
      </c>
      <c r="V2495" s="56"/>
      <c r="W2495" s="56"/>
      <c r="X2495" s="57"/>
      <c r="Y2495" s="57"/>
      <c r="Z2495" s="58"/>
      <c r="AA2495" s="59"/>
      <c r="AB2495" s="60"/>
      <c r="AC2495" s="60"/>
      <c r="AD2495" s="60"/>
      <c r="AE2495" s="60"/>
      <c r="AF2495" s="106"/>
      <c r="AG2495" s="107"/>
      <c r="AH2495" s="104"/>
    </row>
    <row r="2496" spans="2:38">
      <c r="B2496" s="772" t="s">
        <v>1408</v>
      </c>
      <c r="C2496" s="376">
        <v>1</v>
      </c>
      <c r="D2496" s="771">
        <v>3.2</v>
      </c>
      <c r="E2496" s="104">
        <v>2.12E-2</v>
      </c>
      <c r="F2496" s="104">
        <v>1.7000000000000001E-2</v>
      </c>
      <c r="H2496" s="677">
        <v>1952</v>
      </c>
      <c r="I2496" s="510">
        <f t="shared" si="1205"/>
        <v>2486</v>
      </c>
      <c r="J2496" s="53" t="str" cm="1">
        <f t="array" aca="1" ref="J2496" ca="1">INDIRECT("B" &amp; I2496)</f>
        <v>NIVEL 974 M4 7S L31 AM 1952 01-06-2026</v>
      </c>
      <c r="K2496" s="511">
        <f t="shared" ca="1" si="1206"/>
        <v>3.2</v>
      </c>
      <c r="L2496" s="508">
        <f t="shared" ca="1" si="1207"/>
        <v>1.242E-2</v>
      </c>
      <c r="M2496" s="508">
        <f t="shared" ca="1" si="1208"/>
        <v>1.26E-2</v>
      </c>
      <c r="N2496" s="512">
        <f t="shared" ca="1" si="1209"/>
        <v>1.4E-2</v>
      </c>
      <c r="O2496" s="512">
        <f t="shared" ca="1" si="1210"/>
        <v>1.1178E-2</v>
      </c>
      <c r="P2496" s="513">
        <f t="shared" ca="1" si="1211"/>
        <v>1.1340000000000001E-2</v>
      </c>
      <c r="Q2496" s="514" t="str">
        <f t="shared" ca="1" si="1212"/>
        <v>Dump</v>
      </c>
      <c r="R2496" s="515">
        <f t="shared" ca="1" si="1213"/>
        <v>0.71111111111111114</v>
      </c>
      <c r="T2496" s="708"/>
      <c r="U2496" s="708">
        <v>5</v>
      </c>
      <c r="V2496" s="56"/>
      <c r="W2496" s="56"/>
      <c r="X2496" s="57"/>
      <c r="Y2496" s="57"/>
      <c r="Z2496" s="58"/>
      <c r="AA2496" s="59"/>
      <c r="AB2496" s="60"/>
      <c r="AC2496" s="60"/>
      <c r="AD2496" s="60"/>
      <c r="AE2496" s="60"/>
      <c r="AF2496" s="106"/>
      <c r="AG2496" s="107"/>
      <c r="AH2496" s="104"/>
    </row>
    <row r="2497" spans="2:38">
      <c r="B2497" s="772" t="s">
        <v>1409</v>
      </c>
      <c r="C2497" s="376">
        <v>1</v>
      </c>
      <c r="D2497" s="771">
        <v>3.2</v>
      </c>
      <c r="E2497" s="104">
        <v>1.9300000000000001E-2</v>
      </c>
      <c r="F2497" s="104">
        <v>1.7000000000000001E-2</v>
      </c>
      <c r="H2497" s="677">
        <v>1953</v>
      </c>
      <c r="I2497" s="510">
        <f t="shared" si="1205"/>
        <v>2487</v>
      </c>
      <c r="J2497" s="53" t="str" cm="1">
        <f t="array" aca="1" ref="J2497" ca="1">INDIRECT("B" &amp; I2497)</f>
        <v>NIVEL 974 M4 7S L31 AM 1953 01-06-2026</v>
      </c>
      <c r="K2497" s="511">
        <f t="shared" ca="1" si="1206"/>
        <v>3.2</v>
      </c>
      <c r="L2497" s="508">
        <f t="shared" ca="1" si="1207"/>
        <v>1.1250000000000001E-2</v>
      </c>
      <c r="M2497" s="508">
        <f t="shared" ca="1" si="1208"/>
        <v>1.26E-2</v>
      </c>
      <c r="N2497" s="512">
        <f t="shared" ca="1" si="1209"/>
        <v>1.4E-2</v>
      </c>
      <c r="O2497" s="512">
        <f t="shared" ca="1" si="1210"/>
        <v>1.0125000000000002E-2</v>
      </c>
      <c r="P2497" s="513">
        <f t="shared" ca="1" si="1211"/>
        <v>1.1340000000000001E-2</v>
      </c>
      <c r="Q2497" s="514" t="str">
        <f t="shared" ca="1" si="1212"/>
        <v>Dump</v>
      </c>
      <c r="R2497" s="515">
        <f t="shared" ca="1" si="1213"/>
        <v>0.71111111111111114</v>
      </c>
      <c r="T2497" s="708"/>
      <c r="U2497" s="708">
        <v>6</v>
      </c>
      <c r="V2497" s="708"/>
      <c r="W2497" s="56"/>
      <c r="X2497" s="57"/>
      <c r="Y2497" s="57"/>
      <c r="Z2497" s="58"/>
      <c r="AA2497" s="59"/>
      <c r="AB2497" s="60"/>
      <c r="AC2497" s="60"/>
      <c r="AD2497" s="60"/>
      <c r="AE2497" s="60"/>
      <c r="AF2497" s="106"/>
      <c r="AG2497" s="107"/>
      <c r="AH2497" s="104"/>
    </row>
    <row r="2498" spans="2:38">
      <c r="B2498" s="772" t="s">
        <v>2636</v>
      </c>
      <c r="C2498" s="376">
        <v>1</v>
      </c>
      <c r="D2498" s="771">
        <v>3.2</v>
      </c>
      <c r="E2498" s="104">
        <v>1.8499999999999999E-2</v>
      </c>
      <c r="F2498" s="104">
        <v>1.6500000000000001E-2</v>
      </c>
      <c r="H2498" s="677">
        <v>1954</v>
      </c>
      <c r="I2498" s="510">
        <f t="shared" si="1205"/>
        <v>2488</v>
      </c>
      <c r="J2498" s="53" t="str" cm="1">
        <f t="array" aca="1" ref="J2498" ca="1">INDIRECT("B" &amp; I2498)</f>
        <v>NIVEL 974 M4 7S L31 AM 1954 01-06-2026</v>
      </c>
      <c r="K2498" s="511">
        <f t="shared" ca="1" si="1206"/>
        <v>3.2</v>
      </c>
      <c r="L2498" s="508">
        <f t="shared" ca="1" si="1207"/>
        <v>1.1340000000000001E-2</v>
      </c>
      <c r="M2498" s="508">
        <f t="shared" ca="1" si="1208"/>
        <v>1.26E-2</v>
      </c>
      <c r="N2498" s="512">
        <f t="shared" ca="1" si="1209"/>
        <v>1.4E-2</v>
      </c>
      <c r="O2498" s="512">
        <f t="shared" ca="1" si="1210"/>
        <v>1.0206000000000002E-2</v>
      </c>
      <c r="P2498" s="513">
        <f t="shared" ca="1" si="1211"/>
        <v>1.1340000000000001E-2</v>
      </c>
      <c r="Q2498" s="514" t="str">
        <f t="shared" ca="1" si="1212"/>
        <v>Dump</v>
      </c>
      <c r="R2498" s="515">
        <f t="shared" ca="1" si="1213"/>
        <v>0.71111111111111114</v>
      </c>
      <c r="T2498" s="708"/>
      <c r="U2498" s="708">
        <v>7</v>
      </c>
      <c r="V2498" s="708"/>
      <c r="W2498" s="56"/>
      <c r="X2498" s="57"/>
      <c r="Y2498" s="57"/>
      <c r="Z2498" s="58"/>
      <c r="AA2498" s="109"/>
      <c r="AB2498" s="60"/>
      <c r="AC2498" s="60"/>
      <c r="AD2498" s="60"/>
      <c r="AE2498" s="60"/>
      <c r="AF2498" s="106"/>
      <c r="AG2498" s="107"/>
      <c r="AH2498" s="104"/>
    </row>
    <row r="2499" spans="2:38">
      <c r="B2499" s="772" t="s">
        <v>2637</v>
      </c>
      <c r="C2499" s="376">
        <v>1</v>
      </c>
      <c r="D2499" s="771">
        <v>3.2</v>
      </c>
      <c r="E2499" s="104">
        <v>1.6299999999999999E-2</v>
      </c>
      <c r="F2499" s="104">
        <v>1.6500000000000001E-2</v>
      </c>
      <c r="H2499" s="677">
        <v>1955</v>
      </c>
      <c r="I2499" s="510">
        <f t="shared" si="1205"/>
        <v>2489</v>
      </c>
      <c r="J2499" s="53" t="str" cm="1">
        <f t="array" aca="1" ref="J2499" ca="1">INDIRECT("B" &amp; I2499)</f>
        <v>NIVEL 974 M4 6N L33 AM 1955 01-06-2026</v>
      </c>
      <c r="K2499" s="511">
        <f t="shared" ca="1" si="1206"/>
        <v>3.2</v>
      </c>
      <c r="L2499" s="508">
        <f t="shared" ca="1" si="1207"/>
        <v>1.5390000000000001E-2</v>
      </c>
      <c r="M2499" s="508">
        <f t="shared" ca="1" si="1208"/>
        <v>1.5300000000000001E-2</v>
      </c>
      <c r="N2499" s="512">
        <f t="shared" ca="1" si="1209"/>
        <v>1.7000000000000001E-2</v>
      </c>
      <c r="O2499" s="512">
        <f t="shared" ca="1" si="1210"/>
        <v>1.3851E-2</v>
      </c>
      <c r="P2499" s="513">
        <f t="shared" ca="1" si="1211"/>
        <v>1.3770000000000001E-2</v>
      </c>
      <c r="Q2499" s="514" t="str">
        <f t="shared" ca="1" si="1212"/>
        <v>Dump</v>
      </c>
      <c r="R2499" s="515">
        <f t="shared" ca="1" si="1213"/>
        <v>0.71111111111111114</v>
      </c>
      <c r="T2499" s="708"/>
      <c r="U2499" s="708">
        <v>8</v>
      </c>
      <c r="V2499" s="708"/>
      <c r="W2499" s="56"/>
      <c r="X2499" s="57"/>
      <c r="Y2499" s="57"/>
      <c r="Z2499" s="62"/>
      <c r="AA2499" s="109"/>
      <c r="AB2499" s="60"/>
      <c r="AC2499" s="60"/>
      <c r="AD2499" s="60"/>
      <c r="AE2499" s="60"/>
      <c r="AF2499" s="106"/>
      <c r="AG2499" s="107"/>
      <c r="AH2499" s="104"/>
    </row>
    <row r="2500" spans="2:38">
      <c r="B2500" s="772" t="s">
        <v>2638</v>
      </c>
      <c r="C2500" s="376">
        <v>1</v>
      </c>
      <c r="D2500" s="771">
        <v>3.2</v>
      </c>
      <c r="E2500" s="104">
        <v>1.6899999999999998E-2</v>
      </c>
      <c r="F2500" s="104">
        <v>1.6500000000000001E-2</v>
      </c>
      <c r="H2500" s="677">
        <v>1956</v>
      </c>
      <c r="I2500" s="510">
        <f t="shared" si="1205"/>
        <v>2490</v>
      </c>
      <c r="J2500" s="53" t="str" cm="1">
        <f t="array" aca="1" ref="J2500" ca="1">INDIRECT("B" &amp; I2500)</f>
        <v>NIVEL 974 M4 6N L33 AM 1956 01-06-2026</v>
      </c>
      <c r="K2500" s="511">
        <f t="shared" ca="1" si="1206"/>
        <v>3.2</v>
      </c>
      <c r="L2500" s="508">
        <f t="shared" ca="1" si="1207"/>
        <v>1.512E-2</v>
      </c>
      <c r="M2500" s="508">
        <f t="shared" ca="1" si="1208"/>
        <v>1.5300000000000001E-2</v>
      </c>
      <c r="N2500" s="512">
        <f t="shared" ca="1" si="1209"/>
        <v>1.7000000000000001E-2</v>
      </c>
      <c r="O2500" s="512">
        <f t="shared" ca="1" si="1210"/>
        <v>1.3608E-2</v>
      </c>
      <c r="P2500" s="513">
        <f t="shared" ca="1" si="1211"/>
        <v>1.3770000000000001E-2</v>
      </c>
      <c r="Q2500" s="514" t="str">
        <f t="shared" ca="1" si="1212"/>
        <v>Dump</v>
      </c>
      <c r="R2500" s="515">
        <f t="shared" ca="1" si="1213"/>
        <v>0.71111111111111114</v>
      </c>
      <c r="T2500" s="700"/>
      <c r="U2500" s="708">
        <v>9</v>
      </c>
      <c r="V2500" s="708"/>
      <c r="W2500" s="708"/>
      <c r="X2500" s="57"/>
      <c r="Y2500" s="57"/>
      <c r="Z2500" s="62"/>
      <c r="AA2500" s="59"/>
      <c r="AB2500" s="60"/>
      <c r="AC2500" s="60"/>
      <c r="AD2500" s="60"/>
      <c r="AE2500" s="60"/>
      <c r="AF2500" s="106"/>
      <c r="AG2500" s="107"/>
      <c r="AH2500" s="104"/>
    </row>
    <row r="2501" spans="2:38">
      <c r="B2501" s="772" t="s">
        <v>2639</v>
      </c>
      <c r="C2501" s="376">
        <v>1</v>
      </c>
      <c r="D2501" s="771">
        <v>3.2</v>
      </c>
      <c r="E2501" s="104">
        <v>1.6899999999999998E-2</v>
      </c>
      <c r="F2501" s="104">
        <v>1.6500000000000001E-2</v>
      </c>
      <c r="H2501" s="677">
        <v>1957</v>
      </c>
      <c r="I2501" s="510">
        <f t="shared" ref="I2501:I2507" si="1214">IF(H2501="",
   IFERROR(MATCH("**", B:B, 0), ""),
   IFERROR(MATCH("* "&amp;H2501&amp;" *", B:B, 0), "")
)</f>
        <v>2491</v>
      </c>
      <c r="J2501" s="53" t="str" cm="1">
        <f t="array" aca="1" ref="J2501" ca="1">INDIRECT("B" &amp; I2501)</f>
        <v>NIVEL 974 M4 6N L33 AM 1957 01-06-2026</v>
      </c>
      <c r="K2501" s="511">
        <f t="shared" ca="1" si="1206"/>
        <v>3.2</v>
      </c>
      <c r="L2501" s="508">
        <f t="shared" ca="1" si="1207"/>
        <v>1.6109999999999999E-2</v>
      </c>
      <c r="M2501" s="508">
        <f t="shared" ca="1" si="1208"/>
        <v>1.5300000000000001E-2</v>
      </c>
      <c r="N2501" s="512">
        <f t="shared" ca="1" si="1209"/>
        <v>1.7000000000000001E-2</v>
      </c>
      <c r="O2501" s="512">
        <f t="shared" ca="1" si="1210"/>
        <v>1.4499E-2</v>
      </c>
      <c r="P2501" s="513">
        <f t="shared" ca="1" si="1211"/>
        <v>1.3770000000000001E-2</v>
      </c>
      <c r="Q2501" s="514" t="str">
        <f t="shared" ca="1" si="1212"/>
        <v>Dump</v>
      </c>
      <c r="R2501" s="515">
        <f t="shared" ca="1" si="1213"/>
        <v>0.71111111111111114</v>
      </c>
      <c r="T2501" s="700"/>
      <c r="U2501" s="708">
        <v>10</v>
      </c>
      <c r="V2501" s="708"/>
      <c r="W2501" s="708"/>
      <c r="X2501" s="57"/>
      <c r="Y2501" s="57"/>
      <c r="Z2501" s="62"/>
      <c r="AA2501" s="63"/>
      <c r="AB2501" s="60"/>
      <c r="AC2501" s="60"/>
      <c r="AD2501" s="60"/>
      <c r="AE2501" s="60"/>
      <c r="AF2501" s="106"/>
      <c r="AG2501" s="107"/>
      <c r="AH2501" s="104"/>
    </row>
    <row r="2502" spans="2:38" ht="15" thickBot="1">
      <c r="B2502" s="772" t="s">
        <v>2640</v>
      </c>
      <c r="C2502" s="376">
        <v>1</v>
      </c>
      <c r="D2502" s="771">
        <v>3.2</v>
      </c>
      <c r="E2502" s="104">
        <v>2.0500000000000001E-2</v>
      </c>
      <c r="F2502" s="104">
        <v>1.6500000000000001E-2</v>
      </c>
      <c r="H2502" s="677">
        <v>1958</v>
      </c>
      <c r="I2502" s="510">
        <f t="shared" si="1214"/>
        <v>2492</v>
      </c>
      <c r="J2502" s="53" t="str" cm="1">
        <f t="array" aca="1" ref="J2502" ca="1">INDIRECT("B" &amp; I2502)</f>
        <v>NIVEL 974 M4 6N L33 AM 1958 01-06-2026</v>
      </c>
      <c r="K2502" s="511">
        <f t="shared" ca="1" si="1206"/>
        <v>3.2</v>
      </c>
      <c r="L2502" s="508">
        <f t="shared" ca="1" si="1207"/>
        <v>1.917E-2</v>
      </c>
      <c r="M2502" s="508">
        <f t="shared" ca="1" si="1208"/>
        <v>1.5300000000000001E-2</v>
      </c>
      <c r="N2502" s="512">
        <f t="shared" ca="1" si="1209"/>
        <v>1.7000000000000001E-2</v>
      </c>
      <c r="O2502" s="512">
        <f t="shared" ca="1" si="1210"/>
        <v>1.7253000000000001E-2</v>
      </c>
      <c r="P2502" s="513">
        <f t="shared" ca="1" si="1211"/>
        <v>1.3770000000000001E-2</v>
      </c>
      <c r="Q2502" s="514" t="str">
        <f t="shared" ca="1" si="1212"/>
        <v>Dump</v>
      </c>
      <c r="R2502" s="515">
        <f t="shared" ca="1" si="1213"/>
        <v>0.71111111111111114</v>
      </c>
      <c r="T2502" s="700"/>
      <c r="U2502" s="708">
        <v>11</v>
      </c>
      <c r="V2502" s="708"/>
      <c r="W2502" s="708"/>
      <c r="X2502" s="57"/>
      <c r="Y2502" s="57"/>
      <c r="Z2502" s="62"/>
      <c r="AA2502" s="63"/>
      <c r="AB2502" s="60"/>
      <c r="AC2502" s="60"/>
      <c r="AD2502" s="60"/>
      <c r="AE2502" s="60"/>
      <c r="AF2502" s="106"/>
      <c r="AG2502" s="700"/>
      <c r="AH2502" s="700"/>
    </row>
    <row r="2503" spans="2:38" ht="15" thickBot="1">
      <c r="B2503" s="772" t="s">
        <v>2641</v>
      </c>
      <c r="C2503" s="376">
        <v>1</v>
      </c>
      <c r="D2503" s="771">
        <v>3.2</v>
      </c>
      <c r="E2503" s="104">
        <v>1.7000000000000001E-2</v>
      </c>
      <c r="F2503" s="104">
        <v>1.6500000000000001E-2</v>
      </c>
      <c r="H2503" s="677">
        <v>1959</v>
      </c>
      <c r="I2503" s="510">
        <f t="shared" si="1214"/>
        <v>2493</v>
      </c>
      <c r="J2503" s="53" t="str" cm="1">
        <f t="array" aca="1" ref="J2503" ca="1">INDIRECT("B" &amp; I2503)</f>
        <v>NIVEL 974 M4 6N L33 AM 1959 01-06-2026</v>
      </c>
      <c r="K2503" s="511">
        <f t="shared" ca="1" si="1206"/>
        <v>3.2</v>
      </c>
      <c r="L2503" s="508">
        <f t="shared" ca="1" si="1207"/>
        <v>1.6109999999999999E-2</v>
      </c>
      <c r="M2503" s="508">
        <f t="shared" ca="1" si="1208"/>
        <v>1.5300000000000001E-2</v>
      </c>
      <c r="N2503" s="512">
        <f t="shared" ca="1" si="1209"/>
        <v>1.7000000000000001E-2</v>
      </c>
      <c r="O2503" s="512">
        <f t="shared" ca="1" si="1210"/>
        <v>1.4499E-2</v>
      </c>
      <c r="P2503" s="513">
        <f t="shared" ca="1" si="1211"/>
        <v>1.3770000000000001E-2</v>
      </c>
      <c r="Q2503" s="514" t="str">
        <f t="shared" ca="1" si="1212"/>
        <v>Dump</v>
      </c>
      <c r="R2503" s="515">
        <f t="shared" ca="1" si="1213"/>
        <v>0.71111111111111114</v>
      </c>
      <c r="T2503" s="700"/>
      <c r="U2503" s="700"/>
      <c r="V2503" s="700"/>
      <c r="W2503" s="700"/>
      <c r="X2503" s="700"/>
      <c r="Y2503" s="700"/>
      <c r="Z2503" s="700"/>
      <c r="AA2503" s="64">
        <f>SUM(AA2492:AA2502)</f>
        <v>0</v>
      </c>
      <c r="AB2503" s="624" t="e">
        <f>+SUMPRODUCT(AA2492:AA2502,AB2492:AB2502)/AA2503</f>
        <v>#DIV/0!</v>
      </c>
      <c r="AC2503" s="66" t="e">
        <f>+SUMPRODUCT(Z2492:Z2502,AC2492:AC2502)/Z2503</f>
        <v>#DIV/0!</v>
      </c>
      <c r="AD2503" s="66" t="e">
        <f>+SUMPRODUCT(AA2492:AA2502,AD2492:AD2502)/AA2503</f>
        <v>#DIV/0!</v>
      </c>
      <c r="AE2503" s="67"/>
      <c r="AF2503" s="110">
        <v>0</v>
      </c>
      <c r="AG2503" s="700"/>
      <c r="AH2503" s="700"/>
    </row>
    <row r="2504" spans="2:38">
      <c r="B2504" s="772" t="s">
        <v>2642</v>
      </c>
      <c r="C2504" s="376">
        <v>1</v>
      </c>
      <c r="D2504" s="771">
        <v>3.2</v>
      </c>
      <c r="E2504" s="104">
        <v>1.3899999999999999E-2</v>
      </c>
      <c r="F2504" s="104">
        <v>1.6500000000000001E-2</v>
      </c>
      <c r="H2504" s="677">
        <v>1960</v>
      </c>
      <c r="I2504" s="510">
        <f t="shared" si="1214"/>
        <v>2494</v>
      </c>
      <c r="J2504" s="53" t="str" cm="1">
        <f t="array" aca="1" ref="J2504" ca="1">INDIRECT("B" &amp; I2504)</f>
        <v>NIVEL 974 M4 6N L33 AM 1960 01-06-2026</v>
      </c>
      <c r="K2504" s="511">
        <f t="shared" ca="1" si="1206"/>
        <v>3.2</v>
      </c>
      <c r="L2504" s="508">
        <f t="shared" ca="1" si="1207"/>
        <v>1.3050000000000001E-2</v>
      </c>
      <c r="M2504" s="508">
        <f t="shared" ca="1" si="1208"/>
        <v>1.5300000000000001E-2</v>
      </c>
      <c r="N2504" s="512">
        <f t="shared" ca="1" si="1209"/>
        <v>1.7000000000000001E-2</v>
      </c>
      <c r="O2504" s="512">
        <f t="shared" ca="1" si="1210"/>
        <v>1.1745E-2</v>
      </c>
      <c r="P2504" s="513">
        <f t="shared" ca="1" si="1211"/>
        <v>1.3770000000000001E-2</v>
      </c>
      <c r="Q2504" s="514" t="str">
        <f t="shared" ca="1" si="1212"/>
        <v>Dump</v>
      </c>
      <c r="R2504" s="515">
        <f t="shared" ca="1" si="1213"/>
        <v>0.71111111111111114</v>
      </c>
      <c r="T2504" s="700"/>
      <c r="U2504" s="700"/>
      <c r="V2504" s="700"/>
      <c r="W2504" s="700"/>
      <c r="X2504" s="700"/>
      <c r="Y2504" s="700"/>
      <c r="Z2504" s="700"/>
      <c r="AA2504" s="700"/>
      <c r="AB2504" s="700"/>
      <c r="AC2504" s="700"/>
      <c r="AD2504" s="700"/>
      <c r="AE2504" s="700"/>
      <c r="AF2504" s="700"/>
      <c r="AG2504" s="700"/>
    </row>
    <row r="2505" spans="2:38">
      <c r="B2505" s="772" t="s">
        <v>2643</v>
      </c>
      <c r="C2505" s="376">
        <v>1</v>
      </c>
      <c r="D2505" s="771">
        <v>3.2</v>
      </c>
      <c r="E2505" s="104">
        <v>1.7500000000000002E-2</v>
      </c>
      <c r="F2505" s="104">
        <v>1.6500000000000001E-2</v>
      </c>
      <c r="H2505" s="677">
        <v>1961</v>
      </c>
      <c r="I2505" s="510">
        <f t="shared" si="1214"/>
        <v>2495</v>
      </c>
      <c r="J2505" s="53" t="str" cm="1">
        <f t="array" aca="1" ref="J2505" ca="1">INDIRECT("B" &amp; I2505)</f>
        <v>NIVEL 974 M4 6N L33 AM 1961 01-06-2026</v>
      </c>
      <c r="K2505" s="511">
        <f t="shared" ca="1" si="1206"/>
        <v>3.2</v>
      </c>
      <c r="L2505" s="508">
        <f t="shared" ca="1" si="1207"/>
        <v>1.3950000000000001E-2</v>
      </c>
      <c r="M2505" s="508">
        <f t="shared" ca="1" si="1208"/>
        <v>1.5300000000000001E-2</v>
      </c>
      <c r="N2505" s="512">
        <f t="shared" ca="1" si="1209"/>
        <v>1.7000000000000001E-2</v>
      </c>
      <c r="O2505" s="512">
        <f t="shared" ca="1" si="1210"/>
        <v>1.2555E-2</v>
      </c>
      <c r="P2505" s="513">
        <f t="shared" ca="1" si="1211"/>
        <v>1.3770000000000001E-2</v>
      </c>
      <c r="Q2505" s="514" t="str">
        <f t="shared" ca="1" si="1212"/>
        <v>Dump</v>
      </c>
      <c r="R2505" s="515">
        <f t="shared" ca="1" si="1213"/>
        <v>0.71111111111111114</v>
      </c>
      <c r="T2505" s="700"/>
      <c r="U2505" s="700"/>
      <c r="V2505" s="700"/>
      <c r="W2505" s="700"/>
      <c r="X2505" s="700"/>
      <c r="Y2505" s="700"/>
      <c r="Z2505" s="700"/>
      <c r="AA2505" s="700"/>
      <c r="AB2505" s="700"/>
      <c r="AC2505" s="700"/>
      <c r="AD2505" s="700"/>
      <c r="AE2505" s="700"/>
      <c r="AF2505" s="700"/>
      <c r="AG2505" s="700"/>
    </row>
    <row r="2506" spans="2:38">
      <c r="B2506" s="772" t="s">
        <v>2644</v>
      </c>
      <c r="C2506" s="376">
        <v>1</v>
      </c>
      <c r="D2506" s="771">
        <v>3.2</v>
      </c>
      <c r="E2506" s="104">
        <v>1.35E-2</v>
      </c>
      <c r="F2506" s="104">
        <v>1.4E-2</v>
      </c>
      <c r="H2506" s="677">
        <v>1962</v>
      </c>
      <c r="I2506" s="510">
        <f t="shared" si="1214"/>
        <v>2496</v>
      </c>
      <c r="J2506" s="53" t="str" cm="1">
        <f t="array" aca="1" ref="J2506" ca="1">INDIRECT("B" &amp; I2506)</f>
        <v>NIVEL 974 M4 6N L33 AM 1962 01-06-2026</v>
      </c>
      <c r="K2506" s="511">
        <f t="shared" ca="1" si="1206"/>
        <v>3.2</v>
      </c>
      <c r="L2506" s="508">
        <f t="shared" ca="1" si="1207"/>
        <v>1.908E-2</v>
      </c>
      <c r="M2506" s="508">
        <f t="shared" ca="1" si="1208"/>
        <v>1.5300000000000001E-2</v>
      </c>
      <c r="N2506" s="512">
        <f t="shared" ca="1" si="1209"/>
        <v>1.7000000000000001E-2</v>
      </c>
      <c r="O2506" s="512">
        <f t="shared" ca="1" si="1210"/>
        <v>1.7172E-2</v>
      </c>
      <c r="P2506" s="513">
        <f t="shared" ca="1" si="1211"/>
        <v>1.3770000000000001E-2</v>
      </c>
      <c r="Q2506" s="514" t="str">
        <f t="shared" ca="1" si="1212"/>
        <v>Dump</v>
      </c>
      <c r="R2506" s="515">
        <f t="shared" ca="1" si="1213"/>
        <v>0.71111111111111114</v>
      </c>
      <c r="T2506" s="700"/>
      <c r="U2506" s="700"/>
      <c r="V2506" s="700"/>
      <c r="W2506" s="700"/>
      <c r="X2506" s="700"/>
      <c r="Y2506" s="700"/>
      <c r="Z2506" s="700"/>
      <c r="AA2506" s="700"/>
      <c r="AB2506" s="700"/>
      <c r="AC2506" s="700"/>
      <c r="AD2506" s="700"/>
      <c r="AE2506" s="700"/>
      <c r="AF2506" s="700"/>
      <c r="AG2506" s="700"/>
    </row>
    <row r="2507" spans="2:38" ht="15" thickBot="1">
      <c r="B2507" s="772" t="s">
        <v>2645</v>
      </c>
      <c r="C2507" s="376">
        <v>1</v>
      </c>
      <c r="D2507" s="771">
        <v>3.2</v>
      </c>
      <c r="E2507" s="104">
        <v>1.24E-2</v>
      </c>
      <c r="F2507" s="104">
        <v>1.4E-2</v>
      </c>
      <c r="H2507" s="677">
        <v>1963</v>
      </c>
      <c r="I2507" s="510">
        <f t="shared" si="1214"/>
        <v>2497</v>
      </c>
      <c r="J2507" s="53" t="str" cm="1">
        <f t="array" aca="1" ref="J2507" ca="1">INDIRECT("B" &amp; I2507)</f>
        <v>NIVEL 974 M4 6N L33 AM 1963 01-06-2026</v>
      </c>
      <c r="K2507" s="511">
        <f t="shared" ca="1" si="1206"/>
        <v>3.2</v>
      </c>
      <c r="L2507" s="508">
        <f t="shared" ca="1" si="1207"/>
        <v>1.737E-2</v>
      </c>
      <c r="M2507" s="508">
        <f t="shared" ca="1" si="1208"/>
        <v>1.5300000000000001E-2</v>
      </c>
      <c r="N2507" s="512">
        <f t="shared" ca="1" si="1209"/>
        <v>1.7000000000000001E-2</v>
      </c>
      <c r="O2507" s="512">
        <f t="shared" ca="1" si="1210"/>
        <v>1.5633000000000001E-2</v>
      </c>
      <c r="P2507" s="513">
        <f t="shared" ca="1" si="1211"/>
        <v>1.3770000000000001E-2</v>
      </c>
      <c r="Q2507" s="514" t="str">
        <f t="shared" ca="1" si="1212"/>
        <v>Dump</v>
      </c>
      <c r="R2507" s="515">
        <f t="shared" ca="1" si="1213"/>
        <v>0.71111111111111114</v>
      </c>
      <c r="T2507" s="700"/>
      <c r="U2507" s="700"/>
      <c r="V2507" s="700"/>
      <c r="W2507" s="700"/>
      <c r="X2507" s="700"/>
      <c r="Y2507" s="700"/>
      <c r="Z2507" s="700"/>
      <c r="AA2507" s="700"/>
      <c r="AB2507" s="700"/>
      <c r="AC2507" s="700"/>
      <c r="AD2507" s="700"/>
      <c r="AE2507" s="700"/>
      <c r="AF2507" s="700"/>
      <c r="AG2507" s="700"/>
    </row>
    <row r="2508" spans="2:38" ht="15" thickBot="1">
      <c r="B2508" s="772" t="s">
        <v>2646</v>
      </c>
      <c r="C2508" s="376">
        <v>1</v>
      </c>
      <c r="D2508" s="771">
        <v>3.2</v>
      </c>
      <c r="E2508" s="104">
        <v>1.04E-2</v>
      </c>
      <c r="F2508" s="104">
        <v>1.4E-2</v>
      </c>
      <c r="H2508" s="386"/>
      <c r="I2508"/>
      <c r="J2508"/>
      <c r="K2508" s="519">
        <f ca="1">SUM(K2492:K2507)</f>
        <v>51.20000000000001</v>
      </c>
      <c r="L2508" s="516">
        <f ca="1">+SUMPRODUCT(L2492:L2507,K2492:K2507)/K2508</f>
        <v>1.4079374999999998E-2</v>
      </c>
      <c r="M2508" s="516">
        <f ca="1">+SUMPRODUCT(M2492:M2507,K2492:K2507)/K2508</f>
        <v>1.4118749999999996E-2</v>
      </c>
      <c r="N2508" s="69">
        <f ca="1">+SUMPRODUCT(N2492:N2507,K2492:K2507)/K2508</f>
        <v>1.56875E-2</v>
      </c>
      <c r="O2508" s="552">
        <f ca="1">+SUMPRODUCT(O2492:O2507,K2492:K2507)/K2508</f>
        <v>1.2671437499999999E-2</v>
      </c>
      <c r="P2508" s="69">
        <f ca="1">+SUMPRODUCT(P2492:P2507,K2492:K2507)/K2508</f>
        <v>1.2706874999999999E-2</v>
      </c>
      <c r="Q2508"/>
      <c r="R2508"/>
      <c r="T2508" s="708"/>
      <c r="U2508" s="700"/>
      <c r="V2508" s="700"/>
      <c r="W2508" s="119" t="str">
        <f>+T2493</f>
        <v>Minera la Cruz  Vicente2 1 al 26</v>
      </c>
      <c r="X2508" s="115">
        <f>AA2503</f>
        <v>0</v>
      </c>
      <c r="Y2508" s="116" t="e">
        <f>+(AA2503*AB2503)/X2508</f>
        <v>#DIV/0!</v>
      </c>
      <c r="Z2508" s="117">
        <f>+COUNTA(AE2492:AE2502)</f>
        <v>0</v>
      </c>
      <c r="AA2508" s="700"/>
      <c r="AB2508" s="700"/>
      <c r="AC2508" s="700"/>
      <c r="AD2508" s="700"/>
      <c r="AE2508" s="700"/>
      <c r="AF2508" s="700"/>
      <c r="AG2508" s="700"/>
    </row>
    <row r="2509" spans="2:38">
      <c r="B2509" s="772" t="s">
        <v>2647</v>
      </c>
      <c r="C2509" s="376">
        <v>1</v>
      </c>
      <c r="D2509" s="771">
        <v>3.2</v>
      </c>
      <c r="E2509" s="104">
        <v>8.6999999999999994E-3</v>
      </c>
      <c r="F2509" s="104">
        <v>1.4E-2</v>
      </c>
      <c r="H2509" s="720"/>
      <c r="I2509"/>
      <c r="J2509"/>
      <c r="K2509" s="551" t="s">
        <v>59</v>
      </c>
      <c r="L2509" s="550">
        <f ca="1">+L2508/0.9</f>
        <v>1.5643749999999998E-2</v>
      </c>
      <c r="M2509" s="518">
        <f ca="1">+M2508/0.9</f>
        <v>1.5687499999999997E-2</v>
      </c>
      <c r="N2509"/>
      <c r="O2509"/>
      <c r="P2509"/>
      <c r="Q2509"/>
      <c r="R2509"/>
      <c r="T2509" s="700"/>
      <c r="U2509" s="700"/>
      <c r="V2509" s="700"/>
      <c r="W2509" s="700"/>
      <c r="X2509" s="700"/>
      <c r="Y2509" s="700"/>
      <c r="Z2509" s="700"/>
      <c r="AA2509" s="700"/>
      <c r="AB2509" s="700"/>
      <c r="AC2509" s="700"/>
      <c r="AD2509" s="700"/>
      <c r="AE2509" s="700"/>
      <c r="AF2509" s="700"/>
      <c r="AG2509" s="700"/>
    </row>
    <row r="2510" spans="2:38" ht="15" thickBot="1">
      <c r="B2510" s="772" t="s">
        <v>2648</v>
      </c>
      <c r="C2510" s="376">
        <v>1</v>
      </c>
      <c r="D2510" s="771">
        <v>3.2</v>
      </c>
      <c r="E2510" s="104">
        <v>7.3000000000000001E-3</v>
      </c>
      <c r="F2510" s="104">
        <v>1.4E-2</v>
      </c>
      <c r="I2510" s="721"/>
      <c r="R2510" s="721"/>
      <c r="T2510" s="700"/>
      <c r="U2510" s="700"/>
      <c r="V2510" s="700"/>
      <c r="W2510" s="700"/>
      <c r="X2510" s="700"/>
      <c r="Y2510" s="700"/>
      <c r="Z2510" s="700"/>
      <c r="AA2510" s="700"/>
      <c r="AB2510" s="700"/>
      <c r="AC2510" s="700"/>
      <c r="AD2510" s="700"/>
      <c r="AE2510" s="700"/>
      <c r="AF2510" s="700"/>
      <c r="AG2510" s="700"/>
    </row>
    <row r="2511" spans="2:38" ht="28.8">
      <c r="B2511" s="772" t="s">
        <v>2649</v>
      </c>
      <c r="C2511" s="376">
        <v>1</v>
      </c>
      <c r="D2511" s="771">
        <v>3.2</v>
      </c>
      <c r="E2511" s="104">
        <v>1.18E-2</v>
      </c>
      <c r="F2511" s="104">
        <v>1.4E-2</v>
      </c>
      <c r="H2511" s="385"/>
      <c r="I2511" s="547" t="s">
        <v>2634</v>
      </c>
      <c r="J2511" s="77" t="s">
        <v>63</v>
      </c>
      <c r="K2511" s="507" t="s">
        <v>44</v>
      </c>
      <c r="L2511" s="718" t="s">
        <v>297</v>
      </c>
      <c r="M2511" s="508" t="s">
        <v>292</v>
      </c>
      <c r="N2511" s="545" t="s">
        <v>46</v>
      </c>
      <c r="O2511" s="549" t="s">
        <v>293</v>
      </c>
      <c r="P2511" s="508" t="s">
        <v>294</v>
      </c>
      <c r="Q2511"/>
      <c r="R2511"/>
      <c r="T2511" s="700"/>
      <c r="U2511" s="700"/>
      <c r="V2511" s="700"/>
      <c r="W2511" s="700"/>
      <c r="X2511" s="700"/>
      <c r="Y2511" s="700"/>
      <c r="Z2511" s="700"/>
      <c r="AA2511" s="700"/>
      <c r="AB2511" s="700"/>
      <c r="AC2511" s="700"/>
      <c r="AD2511" s="700"/>
      <c r="AE2511" s="700"/>
      <c r="AF2511" s="700"/>
      <c r="AG2511" s="700"/>
      <c r="AJ2511" s="95" t="str">
        <f>+I2511</f>
        <v>EN089</v>
      </c>
      <c r="AK2511" s="96" t="s">
        <v>62</v>
      </c>
    </row>
    <row r="2512" spans="2:38" ht="29.4" thickBot="1">
      <c r="B2512" s="772" t="s">
        <v>2650</v>
      </c>
      <c r="C2512" s="376">
        <v>1</v>
      </c>
      <c r="D2512" s="771">
        <v>3.2</v>
      </c>
      <c r="E2512" s="104">
        <v>1.4500000000000001E-2</v>
      </c>
      <c r="F2512" s="104">
        <v>1.4E-2</v>
      </c>
      <c r="H2512" s="677">
        <v>1964</v>
      </c>
      <c r="I2512" s="510">
        <f t="shared" ref="I2512:I2520" si="1215">IF(H2512="",
   IFERROR(MATCH("**", B:B, 0), ""),
   IFERROR(MATCH("* "&amp;H2512&amp;" *", B:B, 0), "")
)</f>
        <v>2498</v>
      </c>
      <c r="J2512" s="53" t="str" cm="1">
        <f t="array" aca="1" ref="J2512" ca="1">INDIRECT("B" &amp; I2512)</f>
        <v>NIVEL 974 M4 7S L30 AM 1964 02-06-2026</v>
      </c>
      <c r="K2512" s="511">
        <f ca="1">INDEX(D:D, MATCH(J2512, $B:$B, 0))</f>
        <v>3.2</v>
      </c>
      <c r="L2512" s="508">
        <f ca="1">INDEX(E:E, MATCH($J2512, $B:$B, 0))*0.9</f>
        <v>1.6649999999999998E-2</v>
      </c>
      <c r="M2512" s="508">
        <f ca="1">INDEX(F:F, MATCH($J2512, $B:$B, 0))*0.9</f>
        <v>1.485E-2</v>
      </c>
      <c r="N2512" s="512">
        <f ca="1">INDEX(F:F, MATCH($J2512, $B:$B, 0))</f>
        <v>1.6500000000000001E-2</v>
      </c>
      <c r="O2512" s="512">
        <f ca="1">+IF(L2512=0,N2512*0.9,L2512*0.9)</f>
        <v>1.4984999999999998E-2</v>
      </c>
      <c r="P2512" s="513">
        <f ca="1">+M2512*0.9</f>
        <v>1.3365E-2</v>
      </c>
      <c r="Q2512" s="514" t="str">
        <f ca="1">+IF(L2512=0,"-","Dump")</f>
        <v>Dump</v>
      </c>
      <c r="R2512" s="515">
        <f ca="1">+K2512/4.5</f>
        <v>0.71111111111111114</v>
      </c>
      <c r="T2512" s="47" t="s">
        <v>48</v>
      </c>
      <c r="U2512" s="48" t="s">
        <v>49</v>
      </c>
      <c r="V2512" s="48" t="s">
        <v>50</v>
      </c>
      <c r="W2512" s="48" t="s">
        <v>51</v>
      </c>
      <c r="X2512" s="49" t="s">
        <v>52</v>
      </c>
      <c r="Y2512" s="49" t="s">
        <v>53</v>
      </c>
      <c r="Z2512" s="48" t="s">
        <v>54</v>
      </c>
      <c r="AA2512" s="50" t="s">
        <v>55</v>
      </c>
      <c r="AB2512" s="48" t="s">
        <v>56</v>
      </c>
      <c r="AC2512" s="51" t="s">
        <v>12</v>
      </c>
      <c r="AD2512" s="51" t="s">
        <v>295</v>
      </c>
      <c r="AE2512" s="48" t="s">
        <v>57</v>
      </c>
      <c r="AF2512" s="48" t="s">
        <v>66</v>
      </c>
      <c r="AG2512" s="48" t="s">
        <v>67</v>
      </c>
      <c r="AH2512" s="48" t="s">
        <v>68</v>
      </c>
      <c r="AJ2512" s="520">
        <f ca="1">+K2524-SUMIF(AE:AE, AJ2511, AA:AA)</f>
        <v>-21.54</v>
      </c>
      <c r="AK2512" s="521">
        <f ca="1">O2524</f>
        <v>1.2318750000000002E-2</v>
      </c>
      <c r="AL2512" s="102">
        <f ca="1">COUNTIF(AE:AE, AJ2511)</f>
        <v>2</v>
      </c>
    </row>
    <row r="2513" spans="2:37" ht="15" thickBot="1">
      <c r="B2513" s="772" t="s">
        <v>2651</v>
      </c>
      <c r="C2513" s="376">
        <v>1</v>
      </c>
      <c r="D2513" s="771">
        <v>3.2</v>
      </c>
      <c r="E2513" s="104">
        <v>1.5100000000000001E-2</v>
      </c>
      <c r="F2513" s="104">
        <v>1.4E-2</v>
      </c>
      <c r="H2513" s="677">
        <v>1965</v>
      </c>
      <c r="I2513" s="510">
        <f t="shared" si="1215"/>
        <v>2499</v>
      </c>
      <c r="J2513" s="53" t="str" cm="1">
        <f t="array" aca="1" ref="J2513" ca="1">INDIRECT("B" &amp; I2513)</f>
        <v>NIVEL 974 M4 7S L30 AM 1965 02-06-2026</v>
      </c>
      <c r="K2513" s="511">
        <f t="shared" ref="K2513:K2523" ca="1" si="1216">INDEX(D:D, MATCH(J2513, $B:$B, 0))</f>
        <v>3.2</v>
      </c>
      <c r="L2513" s="508">
        <f t="shared" ref="L2513:L2523" ca="1" si="1217">INDEX(E:E, MATCH($J2513, $B:$B, 0))*0.9</f>
        <v>1.4669999999999999E-2</v>
      </c>
      <c r="M2513" s="508">
        <f t="shared" ref="M2513:M2523" ca="1" si="1218">INDEX(F:F, MATCH($J2513, $B:$B, 0))*0.9</f>
        <v>1.485E-2</v>
      </c>
      <c r="N2513" s="512">
        <f t="shared" ref="N2513:N2523" ca="1" si="1219">INDEX(F:F, MATCH($J2513, $B:$B, 0))</f>
        <v>1.6500000000000001E-2</v>
      </c>
      <c r="O2513" s="512">
        <f t="shared" ref="O2513:O2523" ca="1" si="1220">+IF(L2513=0,N2513*0.9,L2513*0.9)</f>
        <v>1.3202999999999999E-2</v>
      </c>
      <c r="P2513" s="513">
        <f t="shared" ref="P2513:P2523" ca="1" si="1221">+M2513*0.9</f>
        <v>1.3365E-2</v>
      </c>
      <c r="Q2513" s="514" t="str">
        <f t="shared" ref="Q2513:Q2523" ca="1" si="1222">+IF(L2513=0,"-","Dump")</f>
        <v>Dump</v>
      </c>
      <c r="R2513" s="515">
        <f t="shared" ref="R2513:R2523" ca="1" si="1223">+K2513/4.5</f>
        <v>0.71111111111111114</v>
      </c>
      <c r="T2513" s="56"/>
      <c r="U2513" s="56">
        <v>1</v>
      </c>
      <c r="V2513" s="56"/>
      <c r="W2513" s="56"/>
      <c r="X2513" s="57"/>
      <c r="Y2513" s="57"/>
      <c r="Z2513" s="58"/>
      <c r="AA2513" s="59"/>
      <c r="AB2513" s="60"/>
      <c r="AC2513" s="60"/>
      <c r="AD2513" s="60"/>
      <c r="AE2513" s="60"/>
      <c r="AF2513" s="106"/>
      <c r="AG2513" s="107"/>
      <c r="AH2513" s="104"/>
      <c r="AJ2513" s="105" t="s">
        <v>83</v>
      </c>
      <c r="AK2513" s="101"/>
    </row>
    <row r="2514" spans="2:37">
      <c r="B2514" s="772" t="s">
        <v>2652</v>
      </c>
      <c r="C2514" s="376">
        <v>1</v>
      </c>
      <c r="D2514" s="771">
        <v>3.2</v>
      </c>
      <c r="E2514" s="104">
        <v>1.2E-2</v>
      </c>
      <c r="F2514" s="104">
        <v>1.4E-2</v>
      </c>
      <c r="H2514" s="677">
        <v>1966</v>
      </c>
      <c r="I2514" s="510">
        <f t="shared" si="1215"/>
        <v>2500</v>
      </c>
      <c r="J2514" s="53" t="str" cm="1">
        <f t="array" aca="1" ref="J2514" ca="1">INDIRECT("B" &amp; I2514)</f>
        <v>NIVEL 974 M4 7S L30 AM 1966 02-06-2026</v>
      </c>
      <c r="K2514" s="511">
        <f t="shared" ca="1" si="1216"/>
        <v>3.2</v>
      </c>
      <c r="L2514" s="508">
        <f t="shared" ca="1" si="1217"/>
        <v>1.521E-2</v>
      </c>
      <c r="M2514" s="508">
        <f t="shared" ca="1" si="1218"/>
        <v>1.485E-2</v>
      </c>
      <c r="N2514" s="512">
        <f t="shared" ca="1" si="1219"/>
        <v>1.6500000000000001E-2</v>
      </c>
      <c r="O2514" s="512">
        <f t="shared" ca="1" si="1220"/>
        <v>1.3689E-2</v>
      </c>
      <c r="P2514" s="513">
        <f t="shared" ca="1" si="1221"/>
        <v>1.3365E-2</v>
      </c>
      <c r="Q2514" s="514" t="str">
        <f t="shared" ca="1" si="1222"/>
        <v>Dump</v>
      </c>
      <c r="R2514" s="515">
        <f t="shared" ca="1" si="1223"/>
        <v>0.71111111111111114</v>
      </c>
      <c r="T2514" s="413" t="s">
        <v>225</v>
      </c>
      <c r="U2514" s="56">
        <v>2</v>
      </c>
      <c r="V2514" s="56"/>
      <c r="W2514" s="56"/>
      <c r="X2514" s="57"/>
      <c r="Y2514" s="57"/>
      <c r="Z2514" s="58"/>
      <c r="AA2514" s="59"/>
      <c r="AB2514" s="60"/>
      <c r="AC2514" s="60"/>
      <c r="AD2514" s="60"/>
      <c r="AE2514" s="60"/>
      <c r="AF2514" s="106"/>
      <c r="AG2514" s="107"/>
      <c r="AH2514" s="104"/>
    </row>
    <row r="2515" spans="2:37">
      <c r="B2515" s="772" t="s">
        <v>2653</v>
      </c>
      <c r="C2515" s="376">
        <v>1</v>
      </c>
      <c r="D2515" s="771">
        <v>3.2</v>
      </c>
      <c r="E2515" s="104">
        <v>1.23E-2</v>
      </c>
      <c r="F2515" s="104">
        <v>1.4E-2</v>
      </c>
      <c r="H2515" s="677">
        <v>1967</v>
      </c>
      <c r="I2515" s="510">
        <f t="shared" si="1215"/>
        <v>2501</v>
      </c>
      <c r="J2515" s="53" t="str" cm="1">
        <f t="array" aca="1" ref="J2515" ca="1">INDIRECT("B" &amp; I2515)</f>
        <v>NIVEL 974 M4 7S L30 AM 1967 02-06-2026</v>
      </c>
      <c r="K2515" s="511">
        <f t="shared" ca="1" si="1216"/>
        <v>3.2</v>
      </c>
      <c r="L2515" s="508">
        <f t="shared" ca="1" si="1217"/>
        <v>1.521E-2</v>
      </c>
      <c r="M2515" s="508">
        <f t="shared" ca="1" si="1218"/>
        <v>1.485E-2</v>
      </c>
      <c r="N2515" s="512">
        <f t="shared" ca="1" si="1219"/>
        <v>1.6500000000000001E-2</v>
      </c>
      <c r="O2515" s="512">
        <f t="shared" ca="1" si="1220"/>
        <v>1.3689E-2</v>
      </c>
      <c r="P2515" s="513">
        <f t="shared" ca="1" si="1221"/>
        <v>1.3365E-2</v>
      </c>
      <c r="Q2515" s="514" t="str">
        <f t="shared" ca="1" si="1222"/>
        <v>Dump</v>
      </c>
      <c r="R2515" s="515">
        <f t="shared" ca="1" si="1223"/>
        <v>0.71111111111111114</v>
      </c>
      <c r="T2515" s="708"/>
      <c r="U2515" s="56">
        <v>3</v>
      </c>
      <c r="V2515" s="56"/>
      <c r="W2515" s="56"/>
      <c r="X2515" s="57"/>
      <c r="Y2515" s="57"/>
      <c r="Z2515" s="58"/>
      <c r="AA2515" s="59"/>
      <c r="AB2515" s="60"/>
      <c r="AC2515" s="60"/>
      <c r="AD2515" s="60"/>
      <c r="AE2515" s="60"/>
      <c r="AF2515" s="106"/>
      <c r="AG2515" s="107"/>
      <c r="AH2515" s="104"/>
    </row>
    <row r="2516" spans="2:37">
      <c r="B2516" s="772" t="s">
        <v>2654</v>
      </c>
      <c r="C2516" s="376">
        <v>1</v>
      </c>
      <c r="D2516" s="771">
        <v>3.2</v>
      </c>
      <c r="E2516" s="104">
        <v>1.2200000000000001E-2</v>
      </c>
      <c r="F2516" s="104">
        <v>1.4E-2</v>
      </c>
      <c r="H2516" s="677">
        <v>1968</v>
      </c>
      <c r="I2516" s="510">
        <f t="shared" si="1215"/>
        <v>2502</v>
      </c>
      <c r="J2516" s="53" t="str" cm="1">
        <f t="array" aca="1" ref="J2516" ca="1">INDIRECT("B" &amp; I2516)</f>
        <v>NIVEL 974 M4 7S L30 AM 1968 02-06-2026</v>
      </c>
      <c r="K2516" s="511">
        <f t="shared" ca="1" si="1216"/>
        <v>3.2</v>
      </c>
      <c r="L2516" s="508">
        <f t="shared" ca="1" si="1217"/>
        <v>1.8450000000000001E-2</v>
      </c>
      <c r="M2516" s="508">
        <f t="shared" ca="1" si="1218"/>
        <v>1.485E-2</v>
      </c>
      <c r="N2516" s="512">
        <f t="shared" ca="1" si="1219"/>
        <v>1.6500000000000001E-2</v>
      </c>
      <c r="O2516" s="512">
        <f t="shared" ca="1" si="1220"/>
        <v>1.6605000000000002E-2</v>
      </c>
      <c r="P2516" s="513">
        <f t="shared" ca="1" si="1221"/>
        <v>1.3365E-2</v>
      </c>
      <c r="Q2516" s="514" t="str">
        <f t="shared" ca="1" si="1222"/>
        <v>Dump</v>
      </c>
      <c r="R2516" s="515">
        <f t="shared" ca="1" si="1223"/>
        <v>0.71111111111111114</v>
      </c>
      <c r="T2516" s="708"/>
      <c r="U2516" s="56">
        <v>4</v>
      </c>
      <c r="V2516" s="56"/>
      <c r="W2516" s="56"/>
      <c r="X2516" s="57"/>
      <c r="Y2516" s="57"/>
      <c r="Z2516" s="58"/>
      <c r="AA2516" s="59"/>
      <c r="AB2516" s="60"/>
      <c r="AC2516" s="60"/>
      <c r="AD2516" s="60"/>
      <c r="AE2516" s="60"/>
      <c r="AF2516" s="106"/>
      <c r="AG2516" s="107"/>
      <c r="AH2516" s="104"/>
    </row>
    <row r="2517" spans="2:37">
      <c r="B2517" s="772" t="s">
        <v>2655</v>
      </c>
      <c r="C2517" s="376">
        <v>1</v>
      </c>
      <c r="D2517" s="771">
        <v>3.2</v>
      </c>
      <c r="E2517" s="104">
        <v>1.23E-2</v>
      </c>
      <c r="F2517" s="104">
        <v>1.2999999999999999E-2</v>
      </c>
      <c r="H2517" s="677">
        <v>1969</v>
      </c>
      <c r="I2517" s="510">
        <f t="shared" si="1215"/>
        <v>2503</v>
      </c>
      <c r="J2517" s="53" t="str" cm="1">
        <f t="array" aca="1" ref="J2517" ca="1">INDIRECT("B" &amp; I2517)</f>
        <v>NIVEL 974 M4 7S L30 AM 1969 02-06-2026</v>
      </c>
      <c r="K2517" s="511">
        <f t="shared" ca="1" si="1216"/>
        <v>3.2</v>
      </c>
      <c r="L2517" s="508">
        <f t="shared" ca="1" si="1217"/>
        <v>1.5300000000000001E-2</v>
      </c>
      <c r="M2517" s="508">
        <f t="shared" ca="1" si="1218"/>
        <v>1.485E-2</v>
      </c>
      <c r="N2517" s="512">
        <f t="shared" ca="1" si="1219"/>
        <v>1.6500000000000001E-2</v>
      </c>
      <c r="O2517" s="512">
        <f t="shared" ca="1" si="1220"/>
        <v>1.3770000000000001E-2</v>
      </c>
      <c r="P2517" s="513">
        <f t="shared" ca="1" si="1221"/>
        <v>1.3365E-2</v>
      </c>
      <c r="Q2517" s="514" t="str">
        <f t="shared" ca="1" si="1222"/>
        <v>Dump</v>
      </c>
      <c r="R2517" s="515">
        <f t="shared" ca="1" si="1223"/>
        <v>0.71111111111111114</v>
      </c>
      <c r="T2517" s="708"/>
      <c r="U2517" s="708">
        <v>5</v>
      </c>
      <c r="V2517" s="56"/>
      <c r="W2517" s="56"/>
      <c r="X2517" s="57"/>
      <c r="Y2517" s="57"/>
      <c r="Z2517" s="58"/>
      <c r="AA2517" s="59"/>
      <c r="AB2517" s="60"/>
      <c r="AC2517" s="60"/>
      <c r="AD2517" s="60"/>
      <c r="AE2517" s="60"/>
      <c r="AF2517" s="106"/>
      <c r="AG2517" s="107"/>
      <c r="AH2517" s="104"/>
    </row>
    <row r="2518" spans="2:37">
      <c r="B2518" s="772" t="s">
        <v>2656</v>
      </c>
      <c r="C2518" s="376">
        <v>1</v>
      </c>
      <c r="D2518" s="771">
        <v>3.2</v>
      </c>
      <c r="E2518" s="104">
        <v>8.6E-3</v>
      </c>
      <c r="F2518" s="104">
        <v>1.2999999999999999E-2</v>
      </c>
      <c r="H2518" s="677">
        <v>1970</v>
      </c>
      <c r="I2518" s="510">
        <f t="shared" si="1215"/>
        <v>2504</v>
      </c>
      <c r="J2518" s="53" t="str" cm="1">
        <f t="array" aca="1" ref="J2518" ca="1">INDIRECT("B" &amp; I2518)</f>
        <v>NIVEL 974 M4 7S L30 AM 1970 02-06-2026</v>
      </c>
      <c r="K2518" s="511">
        <f t="shared" ca="1" si="1216"/>
        <v>3.2</v>
      </c>
      <c r="L2518" s="508">
        <f t="shared" ca="1" si="1217"/>
        <v>1.251E-2</v>
      </c>
      <c r="M2518" s="508">
        <f t="shared" ca="1" si="1218"/>
        <v>1.485E-2</v>
      </c>
      <c r="N2518" s="512">
        <f t="shared" ca="1" si="1219"/>
        <v>1.6500000000000001E-2</v>
      </c>
      <c r="O2518" s="512">
        <f t="shared" ca="1" si="1220"/>
        <v>1.1259E-2</v>
      </c>
      <c r="P2518" s="513">
        <f t="shared" ca="1" si="1221"/>
        <v>1.3365E-2</v>
      </c>
      <c r="Q2518" s="514" t="str">
        <f t="shared" ca="1" si="1222"/>
        <v>Dump</v>
      </c>
      <c r="R2518" s="515">
        <f t="shared" ca="1" si="1223"/>
        <v>0.71111111111111114</v>
      </c>
      <c r="T2518" s="708"/>
      <c r="U2518" s="708">
        <v>6</v>
      </c>
      <c r="V2518" s="708"/>
      <c r="W2518" s="56"/>
      <c r="X2518" s="57"/>
      <c r="Y2518" s="57"/>
      <c r="Z2518" s="58"/>
      <c r="AA2518" s="59"/>
      <c r="AB2518" s="60"/>
      <c r="AC2518" s="60"/>
      <c r="AD2518" s="60"/>
      <c r="AE2518" s="60"/>
      <c r="AF2518" s="106"/>
      <c r="AG2518" s="107"/>
      <c r="AH2518" s="104"/>
    </row>
    <row r="2519" spans="2:37">
      <c r="B2519" s="772" t="s">
        <v>2657</v>
      </c>
      <c r="C2519" s="376">
        <v>1</v>
      </c>
      <c r="D2519" s="771">
        <v>3.2</v>
      </c>
      <c r="E2519" s="104">
        <v>1.34E-2</v>
      </c>
      <c r="F2519" s="104">
        <v>1.2999999999999999E-2</v>
      </c>
      <c r="H2519" s="677">
        <v>1971</v>
      </c>
      <c r="I2519" s="510">
        <f t="shared" si="1215"/>
        <v>2505</v>
      </c>
      <c r="J2519" s="53" t="str" cm="1">
        <f t="array" aca="1" ref="J2519" ca="1">INDIRECT("B" &amp; I2519)</f>
        <v>NIVEL 974 M4 7S L30 AM 1971 02-06-2026</v>
      </c>
      <c r="K2519" s="511">
        <f t="shared" ca="1" si="1216"/>
        <v>3.2</v>
      </c>
      <c r="L2519" s="508">
        <f t="shared" ca="1" si="1217"/>
        <v>1.5750000000000004E-2</v>
      </c>
      <c r="M2519" s="508">
        <f t="shared" ca="1" si="1218"/>
        <v>1.485E-2</v>
      </c>
      <c r="N2519" s="512">
        <f t="shared" ca="1" si="1219"/>
        <v>1.6500000000000001E-2</v>
      </c>
      <c r="O2519" s="512">
        <f t="shared" ca="1" si="1220"/>
        <v>1.4175000000000004E-2</v>
      </c>
      <c r="P2519" s="513">
        <f t="shared" ca="1" si="1221"/>
        <v>1.3365E-2</v>
      </c>
      <c r="Q2519" s="514" t="str">
        <f t="shared" ca="1" si="1222"/>
        <v>Dump</v>
      </c>
      <c r="R2519" s="515">
        <f t="shared" ca="1" si="1223"/>
        <v>0.71111111111111114</v>
      </c>
      <c r="T2519" s="708"/>
      <c r="U2519" s="708">
        <v>7</v>
      </c>
      <c r="V2519" s="708"/>
      <c r="W2519" s="56"/>
      <c r="X2519" s="57"/>
      <c r="Y2519" s="57"/>
      <c r="Z2519" s="58"/>
      <c r="AA2519" s="109"/>
      <c r="AB2519" s="60"/>
      <c r="AC2519" s="60"/>
      <c r="AD2519" s="60"/>
      <c r="AE2519" s="60"/>
      <c r="AF2519" s="106"/>
      <c r="AG2519" s="107"/>
      <c r="AH2519" s="104"/>
    </row>
    <row r="2520" spans="2:37">
      <c r="B2520" s="772" t="s">
        <v>2658</v>
      </c>
      <c r="C2520" s="376">
        <v>1</v>
      </c>
      <c r="D2520" s="771">
        <v>3.2</v>
      </c>
      <c r="E2520" s="104">
        <v>9.7999999999999997E-3</v>
      </c>
      <c r="F2520" s="104">
        <v>1.2999999999999999E-2</v>
      </c>
      <c r="H2520" s="677">
        <v>1972</v>
      </c>
      <c r="I2520" s="510">
        <f t="shared" si="1215"/>
        <v>2506</v>
      </c>
      <c r="J2520" s="53" t="str" cm="1">
        <f t="array" aca="1" ref="J2520" ca="1">INDIRECT("B" &amp; I2520)</f>
        <v>NIVEL 974 M4 7S L31 AM 1972 02-06-2026</v>
      </c>
      <c r="K2520" s="511">
        <f t="shared" ca="1" si="1216"/>
        <v>3.2</v>
      </c>
      <c r="L2520" s="508">
        <f t="shared" ca="1" si="1217"/>
        <v>1.2149999999999999E-2</v>
      </c>
      <c r="M2520" s="508">
        <f t="shared" ca="1" si="1218"/>
        <v>1.26E-2</v>
      </c>
      <c r="N2520" s="512">
        <f t="shared" ca="1" si="1219"/>
        <v>1.4E-2</v>
      </c>
      <c r="O2520" s="512">
        <f t="shared" ca="1" si="1220"/>
        <v>1.0935E-2</v>
      </c>
      <c r="P2520" s="513">
        <f t="shared" ca="1" si="1221"/>
        <v>1.1340000000000001E-2</v>
      </c>
      <c r="Q2520" s="514" t="str">
        <f t="shared" ca="1" si="1222"/>
        <v>Dump</v>
      </c>
      <c r="R2520" s="515">
        <f t="shared" ca="1" si="1223"/>
        <v>0.71111111111111114</v>
      </c>
      <c r="T2520" s="708"/>
      <c r="U2520" s="708">
        <v>8</v>
      </c>
      <c r="V2520" s="708"/>
      <c r="W2520" s="56"/>
      <c r="X2520" s="57"/>
      <c r="Y2520" s="57"/>
      <c r="Z2520" s="62"/>
      <c r="AA2520" s="109"/>
      <c r="AB2520" s="60"/>
      <c r="AC2520" s="60"/>
      <c r="AD2520" s="60"/>
      <c r="AE2520" s="60"/>
      <c r="AF2520" s="106"/>
      <c r="AG2520" s="107"/>
      <c r="AH2520" s="104"/>
    </row>
    <row r="2521" spans="2:37">
      <c r="B2521" s="772" t="s">
        <v>2659</v>
      </c>
      <c r="C2521" s="376">
        <v>1</v>
      </c>
      <c r="D2521" s="771">
        <v>3.2</v>
      </c>
      <c r="E2521" s="104">
        <v>1.06E-2</v>
      </c>
      <c r="F2521" s="104">
        <v>1.2999999999999999E-2</v>
      </c>
      <c r="H2521" s="677">
        <v>1973</v>
      </c>
      <c r="I2521" s="510">
        <f t="shared" ref="I2521:I2523" si="1224">IF(H2521="",
   IFERROR(MATCH("**", B:B, 0), ""),
   IFERROR(MATCH("* "&amp;H2521&amp;" *", B:B, 0), "")
)</f>
        <v>2507</v>
      </c>
      <c r="J2521" s="53" t="str" cm="1">
        <f t="array" aca="1" ref="J2521" ca="1">INDIRECT("B" &amp; I2521)</f>
        <v>NIVEL 974 M4 7S L31 AM 1973 02-06-2026</v>
      </c>
      <c r="K2521" s="511">
        <f t="shared" ca="1" si="1216"/>
        <v>3.2</v>
      </c>
      <c r="L2521" s="508">
        <f t="shared" ca="1" si="1217"/>
        <v>1.116E-2</v>
      </c>
      <c r="M2521" s="508">
        <f t="shared" ca="1" si="1218"/>
        <v>1.26E-2</v>
      </c>
      <c r="N2521" s="512">
        <f t="shared" ca="1" si="1219"/>
        <v>1.4E-2</v>
      </c>
      <c r="O2521" s="512">
        <f t="shared" ca="1" si="1220"/>
        <v>1.0044000000000001E-2</v>
      </c>
      <c r="P2521" s="513">
        <f t="shared" ca="1" si="1221"/>
        <v>1.1340000000000001E-2</v>
      </c>
      <c r="Q2521" s="514" t="str">
        <f t="shared" ca="1" si="1222"/>
        <v>Dump</v>
      </c>
      <c r="R2521" s="515">
        <f t="shared" ca="1" si="1223"/>
        <v>0.71111111111111114</v>
      </c>
      <c r="T2521" s="700"/>
      <c r="U2521" s="708">
        <v>9</v>
      </c>
      <c r="V2521" s="708"/>
      <c r="W2521" s="708"/>
      <c r="X2521" s="57"/>
      <c r="Y2521" s="57"/>
      <c r="Z2521" s="62"/>
      <c r="AA2521" s="59"/>
      <c r="AB2521" s="60"/>
      <c r="AC2521" s="60"/>
      <c r="AD2521" s="60"/>
      <c r="AE2521" s="60"/>
      <c r="AF2521" s="106"/>
      <c r="AG2521" s="107"/>
      <c r="AH2521" s="104"/>
    </row>
    <row r="2522" spans="2:37">
      <c r="B2522" s="772" t="s">
        <v>2660</v>
      </c>
      <c r="C2522" s="376">
        <v>1</v>
      </c>
      <c r="D2522" s="771">
        <v>3.2</v>
      </c>
      <c r="E2522" s="104">
        <v>9.2999999999999992E-3</v>
      </c>
      <c r="F2522" s="104">
        <v>1.2999999999999999E-2</v>
      </c>
      <c r="H2522" s="677">
        <v>1974</v>
      </c>
      <c r="I2522" s="510">
        <f t="shared" si="1224"/>
        <v>2508</v>
      </c>
      <c r="J2522" s="53" t="str" cm="1">
        <f t="array" aca="1" ref="J2522" ca="1">INDIRECT("B" &amp; I2522)</f>
        <v>NIVEL 974 M4 7S L31 AM 1974 02-06-2026</v>
      </c>
      <c r="K2522" s="511">
        <f t="shared" ca="1" si="1216"/>
        <v>3.2</v>
      </c>
      <c r="L2522" s="508">
        <f t="shared" ca="1" si="1217"/>
        <v>9.3600000000000003E-3</v>
      </c>
      <c r="M2522" s="508">
        <f t="shared" ca="1" si="1218"/>
        <v>1.26E-2</v>
      </c>
      <c r="N2522" s="512">
        <f t="shared" ca="1" si="1219"/>
        <v>1.4E-2</v>
      </c>
      <c r="O2522" s="512">
        <f t="shared" ca="1" si="1220"/>
        <v>8.4240000000000009E-3</v>
      </c>
      <c r="P2522" s="513">
        <f t="shared" ca="1" si="1221"/>
        <v>1.1340000000000001E-2</v>
      </c>
      <c r="Q2522" s="514" t="str">
        <f t="shared" ca="1" si="1222"/>
        <v>Dump</v>
      </c>
      <c r="R2522" s="515">
        <f t="shared" ca="1" si="1223"/>
        <v>0.71111111111111114</v>
      </c>
      <c r="T2522" s="700"/>
      <c r="U2522" s="708">
        <v>10</v>
      </c>
      <c r="V2522" s="708"/>
      <c r="W2522" s="708"/>
      <c r="X2522" s="57"/>
      <c r="Y2522" s="57"/>
      <c r="Z2522" s="62"/>
      <c r="AA2522" s="63"/>
      <c r="AB2522" s="60"/>
      <c r="AC2522" s="60"/>
      <c r="AD2522" s="60"/>
      <c r="AE2522" s="60"/>
      <c r="AF2522" s="106"/>
      <c r="AG2522" s="107"/>
      <c r="AH2522" s="104"/>
    </row>
    <row r="2523" spans="2:37" ht="15" thickBot="1">
      <c r="B2523" s="772" t="s">
        <v>2661</v>
      </c>
      <c r="C2523" s="376">
        <v>1</v>
      </c>
      <c r="D2523" s="771">
        <v>3.2</v>
      </c>
      <c r="E2523" s="104">
        <v>9.5999999999999992E-3</v>
      </c>
      <c r="F2523" s="104">
        <v>1.2999999999999999E-2</v>
      </c>
      <c r="H2523" s="677">
        <v>1975</v>
      </c>
      <c r="I2523" s="510">
        <f t="shared" si="1224"/>
        <v>2509</v>
      </c>
      <c r="J2523" s="53" t="str" cm="1">
        <f t="array" aca="1" ref="J2523" ca="1">INDIRECT("B" &amp; I2523)</f>
        <v>NIVEL 974 M4 7S L31 AM 1975 02-06-2026</v>
      </c>
      <c r="K2523" s="511">
        <f t="shared" ca="1" si="1216"/>
        <v>3.2</v>
      </c>
      <c r="L2523" s="508">
        <f t="shared" ca="1" si="1217"/>
        <v>7.8300000000000002E-3</v>
      </c>
      <c r="M2523" s="508">
        <f t="shared" ca="1" si="1218"/>
        <v>1.26E-2</v>
      </c>
      <c r="N2523" s="512">
        <f t="shared" ca="1" si="1219"/>
        <v>1.4E-2</v>
      </c>
      <c r="O2523" s="512">
        <f t="shared" ca="1" si="1220"/>
        <v>7.0470000000000003E-3</v>
      </c>
      <c r="P2523" s="513">
        <f t="shared" ca="1" si="1221"/>
        <v>1.1340000000000001E-2</v>
      </c>
      <c r="Q2523" s="514" t="str">
        <f t="shared" ca="1" si="1222"/>
        <v>Dump</v>
      </c>
      <c r="R2523" s="515">
        <f t="shared" ca="1" si="1223"/>
        <v>0.71111111111111114</v>
      </c>
      <c r="T2523" s="700"/>
      <c r="U2523" s="708">
        <v>11</v>
      </c>
      <c r="V2523" s="708"/>
      <c r="W2523" s="708"/>
      <c r="X2523" s="57"/>
      <c r="Y2523" s="57"/>
      <c r="Z2523" s="62"/>
      <c r="AA2523" s="63"/>
      <c r="AB2523" s="60"/>
      <c r="AC2523" s="60"/>
      <c r="AD2523" s="60"/>
      <c r="AE2523" s="60"/>
      <c r="AF2523" s="106"/>
      <c r="AG2523" s="700"/>
      <c r="AH2523" s="700"/>
    </row>
    <row r="2524" spans="2:37" ht="15" thickBot="1">
      <c r="B2524" s="772" t="s">
        <v>2662</v>
      </c>
      <c r="C2524" s="376">
        <v>1</v>
      </c>
      <c r="D2524" s="771">
        <v>3.2</v>
      </c>
      <c r="E2524" s="104">
        <v>8.8999999999999999E-3</v>
      </c>
      <c r="F2524" s="104">
        <v>1.2999999999999999E-2</v>
      </c>
      <c r="H2524" s="386"/>
      <c r="I2524"/>
      <c r="J2524"/>
      <c r="K2524" s="519">
        <f ca="1">SUM(K2512:K2523)</f>
        <v>38.4</v>
      </c>
      <c r="L2524" s="516">
        <f ca="1">+SUMPRODUCT(L2512:L2523,K2512:K2523)/K2524</f>
        <v>1.3687500000000002E-2</v>
      </c>
      <c r="M2524" s="516">
        <f ca="1">+SUMPRODUCT(M2512:M2523,K2512:K2523)/K2524</f>
        <v>1.4100000000000005E-2</v>
      </c>
      <c r="N2524" s="69">
        <f ca="1">+SUMPRODUCT(N2512:N2523,K2512:K2523)/K2524</f>
        <v>1.5666666666666666E-2</v>
      </c>
      <c r="O2524" s="552">
        <f ca="1">+SUMPRODUCT(O2512:O2523,K2512:K2523)/K2524</f>
        <v>1.2318750000000002E-2</v>
      </c>
      <c r="P2524" s="69">
        <f ca="1">+SUMPRODUCT(P2512:P2523,K2512:K2523)/K2524</f>
        <v>1.269E-2</v>
      </c>
      <c r="Q2524"/>
      <c r="R2524"/>
      <c r="T2524" s="700"/>
      <c r="U2524" s="700"/>
      <c r="V2524" s="700"/>
      <c r="W2524" s="700"/>
      <c r="X2524" s="700"/>
      <c r="Y2524" s="700"/>
      <c r="Z2524" s="700"/>
      <c r="AA2524" s="64">
        <f>SUM(AA2513:AA2523)</f>
        <v>0</v>
      </c>
      <c r="AB2524" s="445" t="e">
        <f>+SUMPRODUCT(AA2513:AA2523,AB2513:AB2523)/AA2524</f>
        <v>#DIV/0!</v>
      </c>
      <c r="AC2524" s="66" t="e">
        <f>+SUMPRODUCT(Z2513:Z2523,AC2513:AC2523)/Z2524</f>
        <v>#DIV/0!</v>
      </c>
      <c r="AD2524" s="66" t="e">
        <f>+SUMPRODUCT(AA2513:AA2523,AD2513:AD2523)/AA2524</f>
        <v>#DIV/0!</v>
      </c>
      <c r="AE2524" s="67"/>
      <c r="AF2524" s="110">
        <v>0</v>
      </c>
      <c r="AG2524" s="700"/>
      <c r="AH2524" s="700"/>
    </row>
    <row r="2525" spans="2:37">
      <c r="B2525" s="772" t="s">
        <v>2663</v>
      </c>
      <c r="C2525" s="376">
        <v>1</v>
      </c>
      <c r="D2525" s="771">
        <v>3.2</v>
      </c>
      <c r="E2525" s="104">
        <v>1.0999999999999999E-2</v>
      </c>
      <c r="F2525" s="104">
        <v>1.2999999999999999E-2</v>
      </c>
      <c r="H2525" s="720"/>
      <c r="I2525"/>
      <c r="J2525"/>
      <c r="K2525" s="551" t="s">
        <v>59</v>
      </c>
      <c r="L2525" s="550">
        <f ca="1">+L2524/0.9</f>
        <v>1.5208333333333334E-2</v>
      </c>
      <c r="M2525" s="518">
        <f ca="1">+M2524/0.9</f>
        <v>1.5666666666666672E-2</v>
      </c>
      <c r="N2525"/>
      <c r="O2525"/>
      <c r="P2525"/>
      <c r="Q2525"/>
      <c r="R2525"/>
      <c r="T2525" s="700"/>
      <c r="U2525" s="700"/>
      <c r="V2525" s="700"/>
      <c r="W2525" s="700"/>
      <c r="X2525" s="700"/>
      <c r="Y2525" s="700"/>
      <c r="Z2525" s="700"/>
      <c r="AA2525" s="700"/>
      <c r="AB2525" s="700"/>
      <c r="AC2525" s="700"/>
      <c r="AD2525" s="700"/>
      <c r="AE2525" s="700"/>
      <c r="AF2525" s="700"/>
      <c r="AG2525" s="700"/>
    </row>
    <row r="2526" spans="2:37">
      <c r="B2526" s="772" t="s">
        <v>2664</v>
      </c>
      <c r="C2526" s="376">
        <v>1</v>
      </c>
      <c r="D2526" s="771">
        <v>3.2</v>
      </c>
      <c r="E2526" s="104">
        <v>1.4500000000000001E-2</v>
      </c>
      <c r="F2526" s="104">
        <v>1.2999999999999999E-2</v>
      </c>
      <c r="T2526" s="700"/>
      <c r="U2526" s="700"/>
      <c r="V2526" s="700"/>
      <c r="W2526" s="700"/>
      <c r="X2526" s="700"/>
      <c r="Y2526" s="700"/>
      <c r="Z2526" s="700"/>
      <c r="AA2526" s="700"/>
      <c r="AB2526" s="700"/>
      <c r="AC2526" s="700"/>
      <c r="AD2526" s="700"/>
      <c r="AE2526" s="700"/>
      <c r="AF2526" s="700"/>
      <c r="AG2526" s="700"/>
    </row>
    <row r="2527" spans="2:37" ht="29.4" thickBot="1">
      <c r="B2527" s="772" t="s">
        <v>2665</v>
      </c>
      <c r="C2527" s="376">
        <v>1</v>
      </c>
      <c r="D2527" s="771">
        <v>3.2</v>
      </c>
      <c r="E2527" s="104">
        <v>1.29E-2</v>
      </c>
      <c r="F2527" s="104">
        <v>1.6500000000000001E-2</v>
      </c>
      <c r="H2527" s="385"/>
      <c r="I2527" s="547" t="s">
        <v>2635</v>
      </c>
      <c r="J2527" s="77" t="s">
        <v>63</v>
      </c>
      <c r="K2527" s="507" t="s">
        <v>44</v>
      </c>
      <c r="L2527" s="718" t="s">
        <v>297</v>
      </c>
      <c r="M2527" s="508" t="s">
        <v>292</v>
      </c>
      <c r="N2527" s="545" t="s">
        <v>46</v>
      </c>
      <c r="O2527" s="549" t="s">
        <v>293</v>
      </c>
      <c r="P2527" s="508" t="s">
        <v>294</v>
      </c>
      <c r="Q2527"/>
      <c r="R2527"/>
      <c r="T2527" s="700"/>
      <c r="U2527" s="700"/>
      <c r="V2527" s="700"/>
      <c r="W2527" s="700"/>
      <c r="X2527" s="700"/>
      <c r="Y2527" s="700"/>
      <c r="Z2527" s="700"/>
      <c r="AA2527" s="700"/>
      <c r="AB2527" s="700"/>
      <c r="AC2527" s="700"/>
      <c r="AD2527" s="700"/>
      <c r="AE2527" s="700"/>
      <c r="AF2527" s="700"/>
      <c r="AG2527" s="700"/>
    </row>
    <row r="2528" spans="2:37" ht="15" thickBot="1">
      <c r="B2528" s="772" t="s">
        <v>2666</v>
      </c>
      <c r="C2528" s="376">
        <v>1</v>
      </c>
      <c r="D2528" s="771">
        <v>3.2</v>
      </c>
      <c r="E2528" s="104">
        <v>1.8200000000000001E-2</v>
      </c>
      <c r="F2528" s="104">
        <v>1.6500000000000001E-2</v>
      </c>
      <c r="H2528" s="677">
        <v>1976</v>
      </c>
      <c r="I2528" s="510">
        <f t="shared" ref="I2528:I2536" si="1225">IF(H2528="",
   IFERROR(MATCH("**", B:B, 0), ""),
   IFERROR(MATCH("* "&amp;H2528&amp;" *", B:B, 0), "")
)</f>
        <v>2510</v>
      </c>
      <c r="J2528" s="53" t="str" cm="1">
        <f t="array" aca="1" ref="J2528" ca="1">INDIRECT("B" &amp; I2528)</f>
        <v>NIVEL 974 M4 7S L31 AM 1976 02-06-2026</v>
      </c>
      <c r="K2528" s="511">
        <f ca="1">INDEX(D:D, MATCH(J2528, $B:$B, 0))</f>
        <v>3.2</v>
      </c>
      <c r="L2528" s="508">
        <f ca="1">INDEX(E:E, MATCH($J2528, $B:$B, 0))*0.9</f>
        <v>6.5700000000000003E-3</v>
      </c>
      <c r="M2528" s="508">
        <f ca="1">INDEX(F:F, MATCH($J2528, $B:$B, 0))*0.9</f>
        <v>1.26E-2</v>
      </c>
      <c r="N2528" s="512">
        <f ca="1">INDEX(F:F, MATCH($J2528, $B:$B, 0))</f>
        <v>1.4E-2</v>
      </c>
      <c r="O2528" s="512">
        <f ca="1">+IF(L2528=0,N2528*0.9,L2528*0.9)</f>
        <v>5.9130000000000007E-3</v>
      </c>
      <c r="P2528" s="513">
        <f ca="1">+M2528*0.9</f>
        <v>1.1340000000000001E-2</v>
      </c>
      <c r="Q2528" s="514" t="str">
        <f ca="1">+IF(L2528=0,"-","Dump")</f>
        <v>Dump</v>
      </c>
      <c r="R2528" s="515">
        <f ca="1">+K2528/4.5</f>
        <v>0.71111111111111114</v>
      </c>
      <c r="T2528" s="700"/>
      <c r="U2528" s="700"/>
      <c r="V2528" s="700"/>
      <c r="W2528" s="119" t="str">
        <f>+T2514</f>
        <v>Procesos Mineros</v>
      </c>
      <c r="X2528" s="115">
        <f>AA2524</f>
        <v>0</v>
      </c>
      <c r="Y2528" s="116" t="e">
        <f>+(AA2524*AB2524)/X2528</f>
        <v>#DIV/0!</v>
      </c>
      <c r="Z2528" s="117">
        <f>+COUNTA(AE2513:AE2523)</f>
        <v>0</v>
      </c>
      <c r="AA2528" s="700"/>
      <c r="AB2528" s="700"/>
      <c r="AC2528" s="700"/>
      <c r="AD2528" s="700"/>
      <c r="AE2528" s="700"/>
      <c r="AF2528" s="700"/>
      <c r="AG2528" s="700"/>
    </row>
    <row r="2529" spans="2:38">
      <c r="B2529" s="772" t="s">
        <v>2667</v>
      </c>
      <c r="C2529" s="376">
        <v>1</v>
      </c>
      <c r="D2529" s="771">
        <v>3.2</v>
      </c>
      <c r="E2529" s="104">
        <v>1.7399999999999999E-2</v>
      </c>
      <c r="F2529" s="104">
        <v>1.6500000000000001E-2</v>
      </c>
      <c r="H2529" s="677">
        <v>1977</v>
      </c>
      <c r="I2529" s="510">
        <f t="shared" si="1225"/>
        <v>2511</v>
      </c>
      <c r="J2529" s="53" t="str" cm="1">
        <f t="array" aca="1" ref="J2529" ca="1">INDIRECT("B" &amp; I2529)</f>
        <v>NIVEL 974 M4 7S L31 AM 1977 02-06-2026</v>
      </c>
      <c r="K2529" s="511">
        <f t="shared" ref="K2529:K2540" ca="1" si="1226">INDEX(D:D, MATCH(J2529, $B:$B, 0))</f>
        <v>3.2</v>
      </c>
      <c r="L2529" s="508">
        <f t="shared" ref="L2529:L2540" ca="1" si="1227">INDEX(E:E, MATCH($J2529, $B:$B, 0))*0.9</f>
        <v>1.0619999999999999E-2</v>
      </c>
      <c r="M2529" s="508">
        <f t="shared" ref="M2529:M2540" ca="1" si="1228">INDEX(F:F, MATCH($J2529, $B:$B, 0))*0.9</f>
        <v>1.26E-2</v>
      </c>
      <c r="N2529" s="512">
        <f t="shared" ref="N2529:N2549" ca="1" si="1229">INDEX(F:F, MATCH($J2529, $B:$B, 0))</f>
        <v>1.4E-2</v>
      </c>
      <c r="O2529" s="512">
        <f t="shared" ref="O2529:O2540" ca="1" si="1230">+IF(L2529=0,N2529*0.9,L2529*0.9)</f>
        <v>9.5579999999999988E-3</v>
      </c>
      <c r="P2529" s="513">
        <f t="shared" ref="P2529:P2540" ca="1" si="1231">+M2529*0.9</f>
        <v>1.1340000000000001E-2</v>
      </c>
      <c r="Q2529" s="514" t="str">
        <f t="shared" ref="Q2529:Q2540" ca="1" si="1232">+IF(L2529=0,"-","Dump")</f>
        <v>Dump</v>
      </c>
      <c r="R2529" s="515">
        <f t="shared" ref="R2529:R2540" ca="1" si="1233">+K2529/4.5</f>
        <v>0.71111111111111114</v>
      </c>
      <c r="T2529" s="700"/>
      <c r="U2529" s="700"/>
      <c r="V2529" s="700"/>
      <c r="W2529" s="700"/>
      <c r="X2529" s="700"/>
      <c r="Y2529" s="700"/>
      <c r="Z2529" s="700"/>
      <c r="AA2529" s="700"/>
      <c r="AB2529" s="700"/>
      <c r="AC2529" s="700"/>
      <c r="AD2529" s="700"/>
      <c r="AE2529" s="700"/>
      <c r="AF2529" s="700"/>
      <c r="AG2529" s="700"/>
    </row>
    <row r="2530" spans="2:38" ht="15" thickBot="1">
      <c r="B2530" s="772" t="s">
        <v>2668</v>
      </c>
      <c r="C2530" s="376">
        <v>1</v>
      </c>
      <c r="D2530" s="771">
        <v>3.2</v>
      </c>
      <c r="E2530" s="104">
        <v>1.4200000000000001E-2</v>
      </c>
      <c r="F2530" s="104">
        <v>1.6500000000000001E-2</v>
      </c>
      <c r="H2530" s="677">
        <v>1978</v>
      </c>
      <c r="I2530" s="510">
        <f t="shared" si="1225"/>
        <v>2512</v>
      </c>
      <c r="J2530" s="53" t="str" cm="1">
        <f t="array" aca="1" ref="J2530" ca="1">INDIRECT("B" &amp; I2530)</f>
        <v>NIVEL 974 M4 7S L31 AM 1978 02-06-2026</v>
      </c>
      <c r="K2530" s="511">
        <f t="shared" ca="1" si="1226"/>
        <v>3.2</v>
      </c>
      <c r="L2530" s="508">
        <f t="shared" ca="1" si="1227"/>
        <v>1.3050000000000001E-2</v>
      </c>
      <c r="M2530" s="508">
        <f t="shared" ca="1" si="1228"/>
        <v>1.26E-2</v>
      </c>
      <c r="N2530" s="512">
        <f t="shared" ca="1" si="1229"/>
        <v>1.4E-2</v>
      </c>
      <c r="O2530" s="512">
        <f t="shared" ca="1" si="1230"/>
        <v>1.1745E-2</v>
      </c>
      <c r="P2530" s="513">
        <f t="shared" ca="1" si="1231"/>
        <v>1.1340000000000001E-2</v>
      </c>
      <c r="Q2530" s="514" t="str">
        <f t="shared" ca="1" si="1232"/>
        <v>Dump</v>
      </c>
      <c r="R2530" s="515">
        <f t="shared" ca="1" si="1233"/>
        <v>0.71111111111111114</v>
      </c>
      <c r="T2530" s="700"/>
      <c r="U2530" s="700"/>
      <c r="V2530" s="700"/>
      <c r="W2530" s="700"/>
      <c r="X2530" s="700"/>
      <c r="Y2530" s="700"/>
      <c r="Z2530" s="700"/>
      <c r="AA2530" s="700"/>
      <c r="AB2530" s="700"/>
      <c r="AC2530" s="700"/>
      <c r="AD2530" s="700"/>
      <c r="AE2530" s="700"/>
      <c r="AF2530" s="700"/>
      <c r="AG2530" s="700"/>
    </row>
    <row r="2531" spans="2:38" ht="29.4" thickBot="1">
      <c r="B2531" s="772" t="s">
        <v>2669</v>
      </c>
      <c r="C2531" s="376">
        <v>1</v>
      </c>
      <c r="D2531" s="771">
        <v>3.2</v>
      </c>
      <c r="E2531" s="104">
        <v>1.89E-2</v>
      </c>
      <c r="F2531" s="104">
        <v>1.6500000000000001E-2</v>
      </c>
      <c r="H2531" s="677">
        <v>1979</v>
      </c>
      <c r="I2531" s="510">
        <f t="shared" si="1225"/>
        <v>2513</v>
      </c>
      <c r="J2531" s="53" t="str" cm="1">
        <f t="array" aca="1" ref="J2531" ca="1">INDIRECT("B" &amp; I2531)</f>
        <v>NIVEL 974 M4 7S L31 AM 1979 02-06-2026</v>
      </c>
      <c r="K2531" s="511">
        <f t="shared" ca="1" si="1226"/>
        <v>3.2</v>
      </c>
      <c r="L2531" s="508">
        <f t="shared" ca="1" si="1227"/>
        <v>1.3590000000000001E-2</v>
      </c>
      <c r="M2531" s="508">
        <f t="shared" ca="1" si="1228"/>
        <v>1.26E-2</v>
      </c>
      <c r="N2531" s="512">
        <f t="shared" ca="1" si="1229"/>
        <v>1.4E-2</v>
      </c>
      <c r="O2531" s="512">
        <f t="shared" ca="1" si="1230"/>
        <v>1.2231000000000002E-2</v>
      </c>
      <c r="P2531" s="513">
        <f t="shared" ca="1" si="1231"/>
        <v>1.1340000000000001E-2</v>
      </c>
      <c r="Q2531" s="514" t="str">
        <f t="shared" ca="1" si="1232"/>
        <v>Dump</v>
      </c>
      <c r="R2531" s="515">
        <f t="shared" ca="1" si="1233"/>
        <v>0.71111111111111114</v>
      </c>
      <c r="T2531" s="120" t="s">
        <v>238</v>
      </c>
      <c r="U2531" s="121"/>
      <c r="V2531" s="121"/>
      <c r="W2531" s="121"/>
      <c r="X2531" s="121"/>
      <c r="Y2531" s="121"/>
      <c r="Z2531" s="121"/>
      <c r="AA2531" s="121"/>
      <c r="AB2531" s="121"/>
      <c r="AC2531" s="121"/>
      <c r="AD2531" s="121"/>
      <c r="AE2531" s="121"/>
      <c r="AF2531" s="121"/>
      <c r="AG2531" s="122"/>
      <c r="AJ2531" s="95" t="str">
        <f>+I2527</f>
        <v>EN090</v>
      </c>
      <c r="AK2531" s="96" t="s">
        <v>62</v>
      </c>
    </row>
    <row r="2532" spans="2:38" ht="15" thickBot="1">
      <c r="B2532" s="772" t="s">
        <v>2670</v>
      </c>
      <c r="C2532" s="376">
        <v>1</v>
      </c>
      <c r="D2532" s="771">
        <v>3.2</v>
      </c>
      <c r="E2532" s="104">
        <v>1.2E-2</v>
      </c>
      <c r="F2532" s="104">
        <v>1.6500000000000001E-2</v>
      </c>
      <c r="H2532" s="677">
        <v>1980</v>
      </c>
      <c r="I2532" s="510">
        <f t="shared" si="1225"/>
        <v>2514</v>
      </c>
      <c r="J2532" s="53" t="str" cm="1">
        <f t="array" aca="1" ref="J2532" ca="1">INDIRECT("B" &amp; I2532)</f>
        <v>NIVEL 974 M4 7S L31 AM 1980 02-06-2026</v>
      </c>
      <c r="K2532" s="511">
        <f t="shared" ca="1" si="1226"/>
        <v>3.2</v>
      </c>
      <c r="L2532" s="508">
        <f t="shared" ca="1" si="1227"/>
        <v>1.0800000000000001E-2</v>
      </c>
      <c r="M2532" s="508">
        <f t="shared" ca="1" si="1228"/>
        <v>1.26E-2</v>
      </c>
      <c r="N2532" s="512">
        <f t="shared" ca="1" si="1229"/>
        <v>1.4E-2</v>
      </c>
      <c r="O2532" s="512">
        <f t="shared" ca="1" si="1230"/>
        <v>9.7200000000000012E-3</v>
      </c>
      <c r="P2532" s="513">
        <f t="shared" ca="1" si="1231"/>
        <v>1.1340000000000001E-2</v>
      </c>
      <c r="Q2532" s="514" t="str">
        <f t="shared" ca="1" si="1232"/>
        <v>Dump</v>
      </c>
      <c r="R2532" s="515">
        <f t="shared" ca="1" si="1233"/>
        <v>0.71111111111111114</v>
      </c>
      <c r="T2532" s="700"/>
      <c r="U2532" s="700"/>
      <c r="V2532" s="700"/>
      <c r="W2532" s="700"/>
      <c r="X2532" s="700"/>
      <c r="Y2532" s="700"/>
      <c r="Z2532" s="700"/>
      <c r="AA2532" s="700"/>
      <c r="AB2532" s="700"/>
      <c r="AC2532" s="700"/>
      <c r="AD2532" s="700"/>
      <c r="AE2532" s="700"/>
      <c r="AF2532" s="700"/>
      <c r="AG2532" s="700"/>
      <c r="AJ2532" s="520">
        <f ca="1">+K2550-SUMIF(AE:AE, AJ2531, AA:AA)</f>
        <v>-18.489999999999981</v>
      </c>
      <c r="AK2532" s="521">
        <f ca="1">O2550</f>
        <v>1.0117636363636365E-2</v>
      </c>
      <c r="AL2532" s="102">
        <f ca="1">COUNTIF(AE:AE, AJ2531)</f>
        <v>3</v>
      </c>
    </row>
    <row r="2533" spans="2:38" ht="15" thickBot="1">
      <c r="B2533" s="772" t="s">
        <v>2671</v>
      </c>
      <c r="C2533" s="376">
        <v>1</v>
      </c>
      <c r="D2533" s="771">
        <v>3.2</v>
      </c>
      <c r="E2533" s="104">
        <v>1.89E-2</v>
      </c>
      <c r="F2533" s="104">
        <v>1.6500000000000001E-2</v>
      </c>
      <c r="H2533" s="677">
        <v>1981</v>
      </c>
      <c r="I2533" s="510">
        <f t="shared" si="1225"/>
        <v>2515</v>
      </c>
      <c r="J2533" s="53" t="str" cm="1">
        <f t="array" aca="1" ref="J2533" ca="1">INDIRECT("B" &amp; I2533)</f>
        <v>NIVEL 974 M4 7S L31 AM 1981 02-06-2026</v>
      </c>
      <c r="K2533" s="511">
        <f t="shared" ca="1" si="1226"/>
        <v>3.2</v>
      </c>
      <c r="L2533" s="508">
        <f t="shared" ca="1" si="1227"/>
        <v>1.107E-2</v>
      </c>
      <c r="M2533" s="508">
        <f t="shared" ca="1" si="1228"/>
        <v>1.26E-2</v>
      </c>
      <c r="N2533" s="512">
        <f t="shared" ca="1" si="1229"/>
        <v>1.4E-2</v>
      </c>
      <c r="O2533" s="512">
        <f t="shared" ca="1" si="1230"/>
        <v>9.9629999999999996E-3</v>
      </c>
      <c r="P2533" s="513">
        <f t="shared" ca="1" si="1231"/>
        <v>1.1340000000000001E-2</v>
      </c>
      <c r="Q2533" s="514" t="str">
        <f t="shared" ca="1" si="1232"/>
        <v>Dump</v>
      </c>
      <c r="R2533" s="515">
        <f t="shared" ca="1" si="1233"/>
        <v>0.71111111111111114</v>
      </c>
      <c r="T2533" s="700"/>
      <c r="U2533" s="700"/>
      <c r="V2533" s="700"/>
      <c r="W2533" s="700"/>
      <c r="X2533" s="700"/>
      <c r="Y2533" s="700"/>
      <c r="Z2533" s="700"/>
      <c r="AA2533" s="111"/>
      <c r="AB2533" s="112"/>
      <c r="AC2533" s="112"/>
      <c r="AD2533" s="113"/>
      <c r="AE2533" s="114"/>
      <c r="AF2533" s="700"/>
      <c r="AG2533" s="700"/>
      <c r="AJ2533" s="105" t="s">
        <v>83</v>
      </c>
      <c r="AK2533" s="101"/>
    </row>
    <row r="2534" spans="2:38" ht="28.8">
      <c r="B2534" s="772" t="s">
        <v>2672</v>
      </c>
      <c r="C2534" s="376">
        <v>1</v>
      </c>
      <c r="D2534" s="771">
        <v>3.2</v>
      </c>
      <c r="E2534" s="104">
        <v>1.77E-2</v>
      </c>
      <c r="F2534" s="104">
        <v>1.6500000000000001E-2</v>
      </c>
      <c r="H2534" s="677">
        <v>1982</v>
      </c>
      <c r="I2534" s="510">
        <f t="shared" si="1225"/>
        <v>2516</v>
      </c>
      <c r="J2534" s="53" t="str" cm="1">
        <f t="array" aca="1" ref="J2534" ca="1">INDIRECT("B" &amp; I2534)</f>
        <v>NIVEL 974 M4 7S L31 AM 1982 02-06-2026</v>
      </c>
      <c r="K2534" s="511">
        <f t="shared" ca="1" si="1226"/>
        <v>3.2</v>
      </c>
      <c r="L2534" s="508">
        <f t="shared" ca="1" si="1227"/>
        <v>1.098E-2</v>
      </c>
      <c r="M2534" s="508">
        <f t="shared" ca="1" si="1228"/>
        <v>1.26E-2</v>
      </c>
      <c r="N2534" s="512">
        <f t="shared" ca="1" si="1229"/>
        <v>1.4E-2</v>
      </c>
      <c r="O2534" s="512">
        <f t="shared" ca="1" si="1230"/>
        <v>9.8820000000000002E-3</v>
      </c>
      <c r="P2534" s="513">
        <f t="shared" ca="1" si="1231"/>
        <v>1.1340000000000001E-2</v>
      </c>
      <c r="Q2534" s="514" t="str">
        <f t="shared" ca="1" si="1232"/>
        <v>Dump</v>
      </c>
      <c r="R2534" s="515">
        <f t="shared" ca="1" si="1233"/>
        <v>0.71111111111111114</v>
      </c>
      <c r="T2534" s="47" t="s">
        <v>48</v>
      </c>
      <c r="U2534" s="48" t="s">
        <v>49</v>
      </c>
      <c r="V2534" s="48" t="s">
        <v>50</v>
      </c>
      <c r="W2534" s="48" t="s">
        <v>51</v>
      </c>
      <c r="X2534" s="49" t="s">
        <v>52</v>
      </c>
      <c r="Y2534" s="49" t="s">
        <v>53</v>
      </c>
      <c r="Z2534" s="48" t="s">
        <v>54</v>
      </c>
      <c r="AA2534" s="50" t="s">
        <v>55</v>
      </c>
      <c r="AB2534" s="48" t="s">
        <v>56</v>
      </c>
      <c r="AC2534" s="51" t="s">
        <v>12</v>
      </c>
      <c r="AD2534" s="51" t="s">
        <v>295</v>
      </c>
      <c r="AE2534" s="48" t="s">
        <v>57</v>
      </c>
      <c r="AF2534" s="48" t="s">
        <v>66</v>
      </c>
      <c r="AG2534" s="48" t="s">
        <v>67</v>
      </c>
      <c r="AH2534" s="48" t="s">
        <v>68</v>
      </c>
    </row>
    <row r="2535" spans="2:38">
      <c r="B2535" s="772" t="s">
        <v>2673</v>
      </c>
      <c r="C2535" s="376">
        <v>1</v>
      </c>
      <c r="D2535" s="771">
        <v>3.2</v>
      </c>
      <c r="E2535" s="104">
        <v>2.07E-2</v>
      </c>
      <c r="F2535" s="104">
        <v>1.6500000000000001E-2</v>
      </c>
      <c r="H2535" s="677">
        <v>1983</v>
      </c>
      <c r="I2535" s="510">
        <f t="shared" si="1225"/>
        <v>2517</v>
      </c>
      <c r="J2535" s="53" t="str" cm="1">
        <f t="array" aca="1" ref="J2535" ca="1">INDIRECT("B" &amp; I2535)</f>
        <v>NIVEL 974 M4 7S L32 AM 1983 02-06-2026</v>
      </c>
      <c r="K2535" s="511">
        <f t="shared" ca="1" si="1226"/>
        <v>3.2</v>
      </c>
      <c r="L2535" s="508">
        <f t="shared" ca="1" si="1227"/>
        <v>1.107E-2</v>
      </c>
      <c r="M2535" s="508">
        <f t="shared" ca="1" si="1228"/>
        <v>1.17E-2</v>
      </c>
      <c r="N2535" s="512">
        <f t="shared" ca="1" si="1229"/>
        <v>1.2999999999999999E-2</v>
      </c>
      <c r="O2535" s="512">
        <f t="shared" ca="1" si="1230"/>
        <v>9.9629999999999996E-3</v>
      </c>
      <c r="P2535" s="513">
        <f t="shared" ca="1" si="1231"/>
        <v>1.0530000000000001E-2</v>
      </c>
      <c r="Q2535" s="514" t="str">
        <f t="shared" ca="1" si="1232"/>
        <v>Dump</v>
      </c>
      <c r="R2535" s="515">
        <f t="shared" ca="1" si="1233"/>
        <v>0.71111111111111114</v>
      </c>
      <c r="T2535" s="648">
        <v>60002</v>
      </c>
      <c r="U2535" s="56">
        <v>1</v>
      </c>
      <c r="V2535" s="56">
        <v>298157</v>
      </c>
      <c r="W2535" s="56" t="s">
        <v>75</v>
      </c>
      <c r="X2535" s="57">
        <v>46171</v>
      </c>
      <c r="Y2535" s="57">
        <v>46174</v>
      </c>
      <c r="Z2535" s="58">
        <v>0.48819444444444443</v>
      </c>
      <c r="AA2535" s="59">
        <v>29.87</v>
      </c>
      <c r="AB2535" s="60">
        <f ca="1">+O2410</f>
        <v>1.1386285714285715E-2</v>
      </c>
      <c r="AC2535" s="60">
        <f ca="1">+N2410</f>
        <v>0</v>
      </c>
      <c r="AD2535" s="60" t="s">
        <v>319</v>
      </c>
      <c r="AE2535" s="60" t="str">
        <f>+I2388</f>
        <v>EN086</v>
      </c>
      <c r="AF2535" s="106"/>
      <c r="AG2535" s="107"/>
      <c r="AH2535" s="104"/>
    </row>
    <row r="2536" spans="2:38">
      <c r="B2536" s="772" t="s">
        <v>2674</v>
      </c>
      <c r="C2536" s="376">
        <v>1</v>
      </c>
      <c r="D2536" s="771">
        <v>3.2</v>
      </c>
      <c r="E2536" s="104">
        <v>2.0400000000000001E-2</v>
      </c>
      <c r="F2536" s="104">
        <v>1.6500000000000001E-2</v>
      </c>
      <c r="H2536" s="677">
        <v>1984</v>
      </c>
      <c r="I2536" s="510">
        <f t="shared" si="1225"/>
        <v>2518</v>
      </c>
      <c r="J2536" s="53" t="str" cm="1">
        <f t="array" aca="1" ref="J2536" ca="1">INDIRECT("B" &amp; I2536)</f>
        <v>NIVEL 974 M4 7S L32 AM 1984 02-06-2026</v>
      </c>
      <c r="K2536" s="511">
        <f t="shared" ca="1" si="1226"/>
        <v>3.2</v>
      </c>
      <c r="L2536" s="508">
        <f t="shared" ca="1" si="1227"/>
        <v>7.7400000000000004E-3</v>
      </c>
      <c r="M2536" s="508">
        <f t="shared" ca="1" si="1228"/>
        <v>1.17E-2</v>
      </c>
      <c r="N2536" s="512">
        <f t="shared" ca="1" si="1229"/>
        <v>1.2999999999999999E-2</v>
      </c>
      <c r="O2536" s="512">
        <f t="shared" ca="1" si="1230"/>
        <v>6.9660000000000008E-3</v>
      </c>
      <c r="P2536" s="513">
        <f t="shared" ca="1" si="1231"/>
        <v>1.0530000000000001E-2</v>
      </c>
      <c r="Q2536" s="514" t="str">
        <f t="shared" ca="1" si="1232"/>
        <v>Dump</v>
      </c>
      <c r="R2536" s="515">
        <f t="shared" ca="1" si="1233"/>
        <v>0.71111111111111114</v>
      </c>
      <c r="T2536" s="413" t="s">
        <v>296</v>
      </c>
      <c r="U2536" s="56">
        <v>2</v>
      </c>
      <c r="V2536" s="56">
        <v>298171</v>
      </c>
      <c r="W2536" s="56" t="s">
        <v>75</v>
      </c>
      <c r="X2536" s="57">
        <v>46174</v>
      </c>
      <c r="Y2536" s="57">
        <v>46175</v>
      </c>
      <c r="Z2536" s="58">
        <v>0.39791666666666664</v>
      </c>
      <c r="AA2536" s="59">
        <v>29.22</v>
      </c>
      <c r="AB2536" s="60">
        <f ca="1">+O2508</f>
        <v>1.2671437499999999E-2</v>
      </c>
      <c r="AC2536" s="60">
        <f ca="1">+N2508</f>
        <v>1.56875E-2</v>
      </c>
      <c r="AD2536" s="60" t="s">
        <v>319</v>
      </c>
      <c r="AE2536" s="60" t="str">
        <f>+I2491</f>
        <v>EN088</v>
      </c>
      <c r="AF2536" s="106"/>
      <c r="AG2536" s="107"/>
      <c r="AH2536" s="104"/>
    </row>
    <row r="2537" spans="2:38">
      <c r="B2537" s="772" t="s">
        <v>2675</v>
      </c>
      <c r="C2537" s="376">
        <v>1</v>
      </c>
      <c r="D2537" s="771">
        <v>3.2</v>
      </c>
      <c r="E2537" s="104">
        <v>1.03E-2</v>
      </c>
      <c r="F2537" s="104">
        <v>1.2E-2</v>
      </c>
      <c r="H2537" s="677">
        <v>1985</v>
      </c>
      <c r="I2537" s="510">
        <f t="shared" ref="I2537:I2540" si="1234">IF(H2537="",
   IFERROR(MATCH("**", B:B, 0), ""),
   IFERROR(MATCH("* "&amp;H2537&amp;" *", B:B, 0), "")
)</f>
        <v>2519</v>
      </c>
      <c r="J2537" s="53" t="str" cm="1">
        <f t="array" aca="1" ref="J2537" ca="1">INDIRECT("B" &amp; I2537)</f>
        <v>NIVEL 974 M4 7S L32 AM 1985 02-06-2026</v>
      </c>
      <c r="K2537" s="511">
        <f t="shared" ca="1" si="1226"/>
        <v>3.2</v>
      </c>
      <c r="L2537" s="508">
        <f t="shared" ca="1" si="1227"/>
        <v>1.2060000000000001E-2</v>
      </c>
      <c r="M2537" s="508">
        <f t="shared" ca="1" si="1228"/>
        <v>1.17E-2</v>
      </c>
      <c r="N2537" s="512">
        <f t="shared" ca="1" si="1229"/>
        <v>1.2999999999999999E-2</v>
      </c>
      <c r="O2537" s="512">
        <f t="shared" ca="1" si="1230"/>
        <v>1.0854000000000001E-2</v>
      </c>
      <c r="P2537" s="513">
        <f t="shared" ca="1" si="1231"/>
        <v>1.0530000000000001E-2</v>
      </c>
      <c r="Q2537" s="514" t="str">
        <f t="shared" ca="1" si="1232"/>
        <v>Dump</v>
      </c>
      <c r="R2537" s="515">
        <f t="shared" ca="1" si="1233"/>
        <v>0.71111111111111114</v>
      </c>
      <c r="T2537" s="708"/>
      <c r="U2537" s="56">
        <v>3</v>
      </c>
      <c r="V2537" s="56">
        <v>298193</v>
      </c>
      <c r="W2537" s="56" t="s">
        <v>247</v>
      </c>
      <c r="X2537" s="57">
        <v>46175</v>
      </c>
      <c r="Y2537" s="57">
        <v>46175</v>
      </c>
      <c r="Z2537" s="58">
        <v>0.65347222222222223</v>
      </c>
      <c r="AA2537" s="59">
        <v>31.62</v>
      </c>
      <c r="AB2537" s="60">
        <f ca="1">+O2524</f>
        <v>1.2318750000000002E-2</v>
      </c>
      <c r="AC2537" s="60">
        <f ca="1">+N2524</f>
        <v>1.5666666666666666E-2</v>
      </c>
      <c r="AD2537" s="60" t="s">
        <v>319</v>
      </c>
      <c r="AE2537" s="60" t="str">
        <f>+I2511</f>
        <v>EN089</v>
      </c>
      <c r="AF2537" s="106"/>
      <c r="AG2537" s="107"/>
      <c r="AH2537" s="104"/>
    </row>
    <row r="2538" spans="2:38">
      <c r="B2538" s="772" t="s">
        <v>2676</v>
      </c>
      <c r="C2538" s="376">
        <v>1</v>
      </c>
      <c r="D2538" s="771">
        <v>3.2</v>
      </c>
      <c r="E2538" s="104">
        <v>1.4500000000000001E-2</v>
      </c>
      <c r="F2538" s="104">
        <v>1.2E-2</v>
      </c>
      <c r="H2538" s="677">
        <v>1986</v>
      </c>
      <c r="I2538" s="510">
        <f t="shared" si="1234"/>
        <v>2520</v>
      </c>
      <c r="J2538" s="53" t="str" cm="1">
        <f t="array" aca="1" ref="J2538" ca="1">INDIRECT("B" &amp; I2538)</f>
        <v>NIVEL 974 M4 7S L32 AM 1986 02-06-2026</v>
      </c>
      <c r="K2538" s="511">
        <f t="shared" ca="1" si="1226"/>
        <v>3.2</v>
      </c>
      <c r="L2538" s="508">
        <f t="shared" ca="1" si="1227"/>
        <v>8.8199999999999997E-3</v>
      </c>
      <c r="M2538" s="508">
        <f t="shared" ca="1" si="1228"/>
        <v>1.17E-2</v>
      </c>
      <c r="N2538" s="512">
        <f t="shared" ca="1" si="1229"/>
        <v>1.2999999999999999E-2</v>
      </c>
      <c r="O2538" s="512">
        <f t="shared" ca="1" si="1230"/>
        <v>7.9380000000000006E-3</v>
      </c>
      <c r="P2538" s="513">
        <f t="shared" ca="1" si="1231"/>
        <v>1.0530000000000001E-2</v>
      </c>
      <c r="Q2538" s="514" t="str">
        <f t="shared" ca="1" si="1232"/>
        <v>Dump</v>
      </c>
      <c r="R2538" s="515">
        <f t="shared" ca="1" si="1233"/>
        <v>0.71111111111111114</v>
      </c>
      <c r="T2538" s="708"/>
      <c r="U2538" s="56">
        <v>4</v>
      </c>
      <c r="V2538" s="56">
        <v>298198</v>
      </c>
      <c r="W2538" s="56" t="s">
        <v>77</v>
      </c>
      <c r="X2538" s="57">
        <v>46175</v>
      </c>
      <c r="Y2538" s="57">
        <v>46176</v>
      </c>
      <c r="Z2538" s="58">
        <v>0.40416666666666667</v>
      </c>
      <c r="AA2538" s="59">
        <v>29.5</v>
      </c>
      <c r="AB2538" s="60">
        <f ca="1">+O2550</f>
        <v>1.0117636363636365E-2</v>
      </c>
      <c r="AC2538" s="60">
        <f ca="1">+N2573</f>
        <v>1.4447368421052629E-2</v>
      </c>
      <c r="AD2538" s="60" t="s">
        <v>319</v>
      </c>
      <c r="AE2538" s="60" t="str">
        <f>+I2527</f>
        <v>EN090</v>
      </c>
      <c r="AF2538" s="106"/>
      <c r="AG2538" s="107"/>
      <c r="AH2538" s="104"/>
    </row>
    <row r="2539" spans="2:38">
      <c r="B2539" s="772" t="s">
        <v>2677</v>
      </c>
      <c r="C2539" s="376">
        <v>1</v>
      </c>
      <c r="D2539" s="771">
        <v>3.2</v>
      </c>
      <c r="E2539" s="104">
        <v>8.0999999999999996E-3</v>
      </c>
      <c r="F2539" s="104">
        <v>1.2E-2</v>
      </c>
      <c r="H2539" s="677">
        <v>1987</v>
      </c>
      <c r="I2539" s="510">
        <f t="shared" si="1234"/>
        <v>2521</v>
      </c>
      <c r="J2539" s="53" t="str" cm="1">
        <f t="array" aca="1" ref="J2539" ca="1">INDIRECT("B" &amp; I2539)</f>
        <v>NIVEL 974 M4 7S L32 AM 1987 02-06-2026</v>
      </c>
      <c r="K2539" s="511">
        <f t="shared" ca="1" si="1226"/>
        <v>3.2</v>
      </c>
      <c r="L2539" s="508">
        <f t="shared" ca="1" si="1227"/>
        <v>9.5399999999999999E-3</v>
      </c>
      <c r="M2539" s="508">
        <f t="shared" ca="1" si="1228"/>
        <v>1.17E-2</v>
      </c>
      <c r="N2539" s="512">
        <f t="shared" ca="1" si="1229"/>
        <v>1.2999999999999999E-2</v>
      </c>
      <c r="O2539" s="512">
        <f t="shared" ca="1" si="1230"/>
        <v>8.5859999999999999E-3</v>
      </c>
      <c r="P2539" s="513">
        <f t="shared" ca="1" si="1231"/>
        <v>1.0530000000000001E-2</v>
      </c>
      <c r="Q2539" s="514" t="str">
        <f t="shared" ca="1" si="1232"/>
        <v>Dump</v>
      </c>
      <c r="R2539" s="515">
        <f t="shared" ca="1" si="1233"/>
        <v>0.71111111111111114</v>
      </c>
      <c r="T2539" s="708"/>
      <c r="U2539" s="708">
        <v>5</v>
      </c>
      <c r="V2539" s="56"/>
      <c r="W2539" s="56"/>
      <c r="X2539" s="57"/>
      <c r="Y2539" s="57"/>
      <c r="Z2539" s="58"/>
      <c r="AA2539" s="59"/>
      <c r="AB2539" s="60"/>
      <c r="AC2539" s="60"/>
      <c r="AD2539" s="60"/>
      <c r="AE2539" s="60"/>
      <c r="AF2539" s="106"/>
      <c r="AG2539" s="107"/>
      <c r="AH2539" s="104"/>
    </row>
    <row r="2540" spans="2:38">
      <c r="B2540" s="772" t="s">
        <v>2678</v>
      </c>
      <c r="C2540" s="376">
        <v>1</v>
      </c>
      <c r="D2540" s="771">
        <v>3.2</v>
      </c>
      <c r="E2540" s="104">
        <v>1.4200000000000001E-2</v>
      </c>
      <c r="F2540" s="104">
        <v>1.2E-2</v>
      </c>
      <c r="H2540" s="677">
        <v>1988</v>
      </c>
      <c r="I2540" s="510">
        <f t="shared" si="1234"/>
        <v>2522</v>
      </c>
      <c r="J2540" s="53" t="str" cm="1">
        <f t="array" aca="1" ref="J2540" ca="1">INDIRECT("B" &amp; I2540)</f>
        <v>NIVEL 974 M4 7S L32 AM 1988 02-06-2026</v>
      </c>
      <c r="K2540" s="511">
        <f t="shared" ca="1" si="1226"/>
        <v>3.2</v>
      </c>
      <c r="L2540" s="508">
        <f t="shared" ca="1" si="1227"/>
        <v>8.369999999999999E-3</v>
      </c>
      <c r="M2540" s="508">
        <f t="shared" ca="1" si="1228"/>
        <v>1.17E-2</v>
      </c>
      <c r="N2540" s="512">
        <f t="shared" ca="1" si="1229"/>
        <v>1.2999999999999999E-2</v>
      </c>
      <c r="O2540" s="512">
        <f t="shared" ca="1" si="1230"/>
        <v>7.5329999999999989E-3</v>
      </c>
      <c r="P2540" s="513">
        <f t="shared" ca="1" si="1231"/>
        <v>1.0530000000000001E-2</v>
      </c>
      <c r="Q2540" s="514" t="str">
        <f t="shared" ca="1" si="1232"/>
        <v>Dump</v>
      </c>
      <c r="R2540" s="515">
        <f t="shared" ca="1" si="1233"/>
        <v>0.71111111111111114</v>
      </c>
      <c r="T2540" s="708"/>
      <c r="U2540" s="708">
        <v>6</v>
      </c>
      <c r="V2540" s="708"/>
      <c r="W2540" s="56"/>
      <c r="X2540" s="57"/>
      <c r="Y2540" s="57"/>
      <c r="Z2540" s="58"/>
      <c r="AA2540" s="59"/>
      <c r="AB2540" s="60"/>
      <c r="AC2540" s="60"/>
      <c r="AD2540" s="60"/>
      <c r="AE2540" s="60"/>
      <c r="AF2540" s="106"/>
      <c r="AG2540" s="107"/>
      <c r="AH2540" s="104"/>
    </row>
    <row r="2541" spans="2:38">
      <c r="B2541" s="772" t="s">
        <v>2679</v>
      </c>
      <c r="C2541" s="376">
        <v>1</v>
      </c>
      <c r="D2541" s="771">
        <v>3.2</v>
      </c>
      <c r="E2541" s="104">
        <v>1.06E-2</v>
      </c>
      <c r="F2541" s="104">
        <v>1.2E-2</v>
      </c>
      <c r="H2541" s="677">
        <v>1989</v>
      </c>
      <c r="I2541" s="510">
        <f t="shared" ref="I2541:I2549" si="1235">IF(H2541="",
   IFERROR(MATCH("**", B:B, 0), ""),
   IFERROR(MATCH("* "&amp;H2541&amp;" *", B:B, 0), "")
)</f>
        <v>2523</v>
      </c>
      <c r="J2541" s="53" t="str" cm="1">
        <f t="array" aca="1" ref="J2541" ca="1">INDIRECT("B" &amp; I2541)</f>
        <v>NIVEL 974 M4 7S L32 AM 1989 02-06-2026</v>
      </c>
      <c r="K2541" s="511">
        <f t="shared" ref="K2541:K2549" ca="1" si="1236">INDEX(D:D, MATCH(J2541, $B:$B, 0))</f>
        <v>3.2</v>
      </c>
      <c r="L2541" s="508">
        <f t="shared" ref="L2541:L2549" ca="1" si="1237">INDEX(E:E, MATCH($J2541, $B:$B, 0))*0.9</f>
        <v>8.6400000000000001E-3</v>
      </c>
      <c r="M2541" s="508">
        <f t="shared" ref="M2541:M2549" ca="1" si="1238">INDEX(F:F, MATCH($J2541, $B:$B, 0))*0.9</f>
        <v>1.17E-2</v>
      </c>
      <c r="N2541" s="512">
        <f t="shared" ca="1" si="1229"/>
        <v>1.2999999999999999E-2</v>
      </c>
      <c r="O2541" s="512">
        <f t="shared" ref="O2541:O2549" ca="1" si="1239">+IF(L2541=0,N2541*0.9,L2541*0.9)</f>
        <v>7.7759999999999999E-3</v>
      </c>
      <c r="P2541" s="513">
        <f t="shared" ref="P2541:P2549" ca="1" si="1240">+M2541*0.9</f>
        <v>1.0530000000000001E-2</v>
      </c>
      <c r="Q2541" s="514" t="str">
        <f t="shared" ref="Q2541:Q2549" ca="1" si="1241">+IF(L2541=0,"-","Dump")</f>
        <v>Dump</v>
      </c>
      <c r="R2541" s="515">
        <f t="shared" ref="R2541:R2549" ca="1" si="1242">+K2541/4.5</f>
        <v>0.71111111111111114</v>
      </c>
      <c r="T2541" s="708"/>
      <c r="U2541" s="708">
        <v>7</v>
      </c>
      <c r="V2541" s="708"/>
      <c r="W2541" s="56"/>
      <c r="X2541" s="57"/>
      <c r="Y2541" s="57"/>
      <c r="Z2541" s="58"/>
      <c r="AA2541" s="109"/>
      <c r="AB2541" s="60"/>
      <c r="AC2541" s="60"/>
      <c r="AD2541" s="60"/>
      <c r="AE2541" s="60"/>
      <c r="AF2541" s="106"/>
      <c r="AG2541" s="107"/>
      <c r="AH2541" s="104"/>
    </row>
    <row r="2542" spans="2:38">
      <c r="B2542" s="772" t="s">
        <v>2680</v>
      </c>
      <c r="C2542" s="376">
        <v>1</v>
      </c>
      <c r="D2542" s="771">
        <v>3.2</v>
      </c>
      <c r="E2542" s="104">
        <v>1.4E-2</v>
      </c>
      <c r="F2542" s="104">
        <v>1.2E-2</v>
      </c>
      <c r="H2542" s="677">
        <v>1990</v>
      </c>
      <c r="I2542" s="510">
        <f t="shared" si="1235"/>
        <v>2524</v>
      </c>
      <c r="J2542" s="53" t="str" cm="1">
        <f t="array" aca="1" ref="J2542" ca="1">INDIRECT("B" &amp; I2542)</f>
        <v>NIVEL 974 M4 7S L32 AM 1990 02-06-2026</v>
      </c>
      <c r="K2542" s="511">
        <f t="shared" ca="1" si="1236"/>
        <v>3.2</v>
      </c>
      <c r="L2542" s="508">
        <f t="shared" ca="1" si="1237"/>
        <v>8.0099999999999998E-3</v>
      </c>
      <c r="M2542" s="508">
        <f t="shared" ca="1" si="1238"/>
        <v>1.17E-2</v>
      </c>
      <c r="N2542" s="512">
        <f t="shared" ca="1" si="1229"/>
        <v>1.2999999999999999E-2</v>
      </c>
      <c r="O2542" s="512">
        <f t="shared" ca="1" si="1239"/>
        <v>7.2090000000000001E-3</v>
      </c>
      <c r="P2542" s="513">
        <f t="shared" ca="1" si="1240"/>
        <v>1.0530000000000001E-2</v>
      </c>
      <c r="Q2542" s="514" t="str">
        <f t="shared" ca="1" si="1241"/>
        <v>Dump</v>
      </c>
      <c r="R2542" s="515">
        <f t="shared" ca="1" si="1242"/>
        <v>0.71111111111111114</v>
      </c>
      <c r="T2542" s="708"/>
      <c r="U2542" s="708">
        <v>8</v>
      </c>
      <c r="V2542" s="708"/>
      <c r="W2542" s="56"/>
      <c r="X2542" s="57"/>
      <c r="Y2542" s="57"/>
      <c r="Z2542" s="62"/>
      <c r="AA2542" s="109"/>
      <c r="AB2542" s="60"/>
      <c r="AC2542" s="60"/>
      <c r="AD2542" s="60"/>
      <c r="AE2542" s="60"/>
      <c r="AF2542" s="106"/>
      <c r="AG2542" s="107"/>
      <c r="AH2542" s="104"/>
    </row>
    <row r="2543" spans="2:38">
      <c r="B2543" s="772" t="s">
        <v>2681</v>
      </c>
      <c r="C2543" s="376">
        <v>1</v>
      </c>
      <c r="D2543" s="771">
        <v>3.2</v>
      </c>
      <c r="E2543" s="104">
        <v>1.6400000000000001E-2</v>
      </c>
      <c r="F2543" s="104">
        <v>1.2E-2</v>
      </c>
      <c r="H2543" s="677">
        <v>1991</v>
      </c>
      <c r="I2543" s="510">
        <f t="shared" si="1235"/>
        <v>2525</v>
      </c>
      <c r="J2543" s="53" t="str" cm="1">
        <f t="array" aca="1" ref="J2543" ca="1">INDIRECT("B" &amp; I2543)</f>
        <v>NIVEL 974 M4 7S L32 AM 1991 02-06-2026</v>
      </c>
      <c r="K2543" s="511">
        <f t="shared" ca="1" si="1236"/>
        <v>3.2</v>
      </c>
      <c r="L2543" s="508">
        <f t="shared" ca="1" si="1237"/>
        <v>9.8999999999999991E-3</v>
      </c>
      <c r="M2543" s="508">
        <f t="shared" ca="1" si="1238"/>
        <v>1.17E-2</v>
      </c>
      <c r="N2543" s="512">
        <f t="shared" ca="1" si="1229"/>
        <v>1.2999999999999999E-2</v>
      </c>
      <c r="O2543" s="512">
        <f t="shared" ca="1" si="1239"/>
        <v>8.9099999999999995E-3</v>
      </c>
      <c r="P2543" s="513">
        <f t="shared" ca="1" si="1240"/>
        <v>1.0530000000000001E-2</v>
      </c>
      <c r="Q2543" s="514" t="str">
        <f t="shared" ca="1" si="1241"/>
        <v>Dump</v>
      </c>
      <c r="R2543" s="515">
        <f t="shared" ca="1" si="1242"/>
        <v>0.71111111111111114</v>
      </c>
      <c r="T2543" s="700"/>
      <c r="U2543" s="708">
        <v>9</v>
      </c>
      <c r="V2543" s="708"/>
      <c r="W2543" s="708"/>
      <c r="X2543" s="57"/>
      <c r="Y2543" s="57"/>
      <c r="Z2543" s="62"/>
      <c r="AA2543" s="59"/>
      <c r="AB2543" s="60"/>
      <c r="AC2543" s="60"/>
      <c r="AD2543" s="60"/>
      <c r="AE2543" s="60"/>
      <c r="AF2543" s="106"/>
      <c r="AG2543" s="107"/>
      <c r="AH2543" s="104"/>
    </row>
    <row r="2544" spans="2:38">
      <c r="B2544" s="772" t="s">
        <v>2682</v>
      </c>
      <c r="C2544" s="376">
        <v>1</v>
      </c>
      <c r="D2544" s="771">
        <v>3.2</v>
      </c>
      <c r="E2544" s="104">
        <v>8.6999999999999994E-3</v>
      </c>
      <c r="F2544" s="104">
        <v>1.2E-2</v>
      </c>
      <c r="H2544" s="677">
        <v>1992</v>
      </c>
      <c r="I2544" s="510">
        <f t="shared" si="1235"/>
        <v>2526</v>
      </c>
      <c r="J2544" s="53" t="str" cm="1">
        <f t="array" aca="1" ref="J2544" ca="1">INDIRECT("B" &amp; I2544)</f>
        <v>NIVEL 974 M4 7S L32 AM 1992 02-06-2026</v>
      </c>
      <c r="K2544" s="511">
        <f t="shared" ca="1" si="1236"/>
        <v>3.2</v>
      </c>
      <c r="L2544" s="508">
        <f t="shared" ca="1" si="1237"/>
        <v>1.3050000000000001E-2</v>
      </c>
      <c r="M2544" s="508">
        <f t="shared" ca="1" si="1238"/>
        <v>1.17E-2</v>
      </c>
      <c r="N2544" s="512">
        <f t="shared" ca="1" si="1229"/>
        <v>1.2999999999999999E-2</v>
      </c>
      <c r="O2544" s="512">
        <f t="shared" ca="1" si="1239"/>
        <v>1.1745E-2</v>
      </c>
      <c r="P2544" s="513">
        <f t="shared" ca="1" si="1240"/>
        <v>1.0530000000000001E-2</v>
      </c>
      <c r="Q2544" s="514" t="str">
        <f t="shared" ca="1" si="1241"/>
        <v>Dump</v>
      </c>
      <c r="R2544" s="515">
        <f t="shared" ca="1" si="1242"/>
        <v>0.71111111111111114</v>
      </c>
      <c r="T2544" s="700"/>
      <c r="U2544" s="708">
        <v>10</v>
      </c>
      <c r="V2544" s="708"/>
      <c r="W2544" s="708"/>
      <c r="X2544" s="57"/>
      <c r="Y2544" s="57"/>
      <c r="Z2544" s="62"/>
      <c r="AA2544" s="63"/>
      <c r="AB2544" s="60"/>
      <c r="AC2544" s="60"/>
      <c r="AD2544" s="60"/>
      <c r="AE2544" s="60"/>
      <c r="AF2544" s="106"/>
      <c r="AG2544" s="107"/>
      <c r="AH2544" s="104"/>
    </row>
    <row r="2545" spans="2:34" ht="15" thickBot="1">
      <c r="B2545" s="772" t="s">
        <v>2687</v>
      </c>
      <c r="C2545" s="376">
        <v>1</v>
      </c>
      <c r="D2545" s="771">
        <v>3.2</v>
      </c>
      <c r="E2545" s="104">
        <v>1.4999999999999999E-2</v>
      </c>
      <c r="F2545" s="104">
        <v>1.6E-2</v>
      </c>
      <c r="H2545" s="677">
        <v>1993</v>
      </c>
      <c r="I2545" s="510">
        <f t="shared" si="1235"/>
        <v>2527</v>
      </c>
      <c r="J2545" s="53" t="str" cm="1">
        <f t="array" aca="1" ref="J2545" ca="1">INDIRECT("B" &amp; I2545)</f>
        <v>NIVEL 974 M4 6N L33 AM 1993 02-06-2026</v>
      </c>
      <c r="K2545" s="511">
        <f t="shared" ca="1" si="1236"/>
        <v>3.2</v>
      </c>
      <c r="L2545" s="508">
        <f t="shared" ca="1" si="1237"/>
        <v>1.1610000000000001E-2</v>
      </c>
      <c r="M2545" s="508">
        <f t="shared" ca="1" si="1238"/>
        <v>1.485E-2</v>
      </c>
      <c r="N2545" s="512">
        <f t="shared" ca="1" si="1229"/>
        <v>1.6500000000000001E-2</v>
      </c>
      <c r="O2545" s="512">
        <f t="shared" ca="1" si="1239"/>
        <v>1.0449E-2</v>
      </c>
      <c r="P2545" s="513">
        <f t="shared" ca="1" si="1240"/>
        <v>1.3365E-2</v>
      </c>
      <c r="Q2545" s="514" t="str">
        <f t="shared" ca="1" si="1241"/>
        <v>Dump</v>
      </c>
      <c r="R2545" s="515">
        <f t="shared" ca="1" si="1242"/>
        <v>0.71111111111111114</v>
      </c>
      <c r="T2545" s="700"/>
      <c r="U2545" s="708">
        <v>11</v>
      </c>
      <c r="V2545" s="708"/>
      <c r="W2545" s="708"/>
      <c r="X2545" s="57"/>
      <c r="Y2545" s="57"/>
      <c r="Z2545" s="62"/>
      <c r="AA2545" s="63"/>
      <c r="AB2545" s="60"/>
      <c r="AC2545" s="60"/>
      <c r="AD2545" s="60"/>
      <c r="AE2545" s="60"/>
      <c r="AF2545" s="106"/>
      <c r="AG2545" s="700"/>
      <c r="AH2545" s="700"/>
    </row>
    <row r="2546" spans="2:34" ht="15" thickBot="1">
      <c r="B2546" s="772" t="s">
        <v>2688</v>
      </c>
      <c r="C2546" s="376">
        <v>1</v>
      </c>
      <c r="D2546" s="771">
        <v>3.2</v>
      </c>
      <c r="E2546" s="104">
        <v>1.66E-2</v>
      </c>
      <c r="F2546" s="104">
        <v>1.6E-2</v>
      </c>
      <c r="H2546" s="677">
        <v>1994</v>
      </c>
      <c r="I2546" s="510">
        <f t="shared" ref="I2546:I2548" si="1243">IF(H2546="",
   IFERROR(MATCH("**", B:B, 0), ""),
   IFERROR(MATCH("* "&amp;H2546&amp;" *", B:B, 0), "")
)</f>
        <v>2528</v>
      </c>
      <c r="J2546" s="53" t="str" cm="1">
        <f t="array" aca="1" ref="J2546" ca="1">INDIRECT("B" &amp; I2546)</f>
        <v>NIVEL 974 M4 6N L33 AM 1994 02-06-2026</v>
      </c>
      <c r="K2546" s="511">
        <f t="shared" ref="K2546:K2548" ca="1" si="1244">INDEX(D:D, MATCH(J2546, $B:$B, 0))</f>
        <v>3.2</v>
      </c>
      <c r="L2546" s="508">
        <f t="shared" ref="L2546:L2548" ca="1" si="1245">INDEX(E:E, MATCH($J2546, $B:$B, 0))*0.9</f>
        <v>1.6380000000000002E-2</v>
      </c>
      <c r="M2546" s="508">
        <f t="shared" ref="M2546:M2548" ca="1" si="1246">INDEX(F:F, MATCH($J2546, $B:$B, 0))*0.9</f>
        <v>1.485E-2</v>
      </c>
      <c r="N2546" s="512">
        <f t="shared" ca="1" si="1229"/>
        <v>1.6500000000000001E-2</v>
      </c>
      <c r="O2546" s="512">
        <f t="shared" ref="O2546:O2548" ca="1" si="1247">+IF(L2546=0,N2546*0.9,L2546*0.9)</f>
        <v>1.4742000000000002E-2</v>
      </c>
      <c r="P2546" s="513">
        <f t="shared" ref="P2546:P2548" ca="1" si="1248">+M2546*0.9</f>
        <v>1.3365E-2</v>
      </c>
      <c r="Q2546" s="514" t="str">
        <f t="shared" ref="Q2546:Q2548" ca="1" si="1249">+IF(L2546=0,"-","Dump")</f>
        <v>Dump</v>
      </c>
      <c r="R2546" s="515">
        <f t="shared" ref="R2546:R2548" ca="1" si="1250">+K2546/4.5</f>
        <v>0.71111111111111114</v>
      </c>
      <c r="T2546" s="700"/>
      <c r="U2546" s="700"/>
      <c r="V2546" s="700"/>
      <c r="W2546" s="700"/>
      <c r="X2546" s="700"/>
      <c r="Y2546" s="700"/>
      <c r="Z2546" s="700"/>
      <c r="AA2546" s="64">
        <f>SUM(AA2535:AA2545)</f>
        <v>120.21000000000001</v>
      </c>
      <c r="AB2546" s="624">
        <f ca="1">+SUMPRODUCT(AA2535:AA2545,AB2535:AB2545)/AA2546</f>
        <v>1.1632617134705822E-2</v>
      </c>
      <c r="AC2546" s="66">
        <f ca="1">+SUMPRODUCT(AA2535:AA2545,AC2535:AC2545)/AA2546</f>
        <v>1.1479628303976811E-2</v>
      </c>
      <c r="AD2546" s="66">
        <f>+SUMPRODUCT(AA2535:AA2545,AD2535:AD2545)/AA2546</f>
        <v>0</v>
      </c>
      <c r="AE2546" s="67"/>
      <c r="AF2546" s="110">
        <v>0</v>
      </c>
      <c r="AG2546" s="700"/>
      <c r="AH2546" s="700"/>
    </row>
    <row r="2547" spans="2:34">
      <c r="B2547" s="772" t="s">
        <v>2689</v>
      </c>
      <c r="C2547" s="376">
        <v>1</v>
      </c>
      <c r="D2547" s="771">
        <v>3.2</v>
      </c>
      <c r="E2547" s="104">
        <v>1.6199999999999999E-2</v>
      </c>
      <c r="F2547" s="104">
        <v>1.6E-2</v>
      </c>
      <c r="H2547" s="677">
        <v>1995</v>
      </c>
      <c r="I2547" s="510">
        <f t="shared" si="1243"/>
        <v>2529</v>
      </c>
      <c r="J2547" s="53" t="str" cm="1">
        <f t="array" aca="1" ref="J2547" ca="1">INDIRECT("B" &amp; I2547)</f>
        <v>NIVEL 974 M4 6N L33 AM 1995 02-06-2026</v>
      </c>
      <c r="K2547" s="511">
        <f t="shared" ca="1" si="1244"/>
        <v>3.2</v>
      </c>
      <c r="L2547" s="508">
        <f t="shared" ca="1" si="1245"/>
        <v>1.566E-2</v>
      </c>
      <c r="M2547" s="508">
        <f t="shared" ca="1" si="1246"/>
        <v>1.485E-2</v>
      </c>
      <c r="N2547" s="512">
        <f t="shared" ca="1" si="1229"/>
        <v>1.6500000000000001E-2</v>
      </c>
      <c r="O2547" s="512">
        <f t="shared" ca="1" si="1247"/>
        <v>1.4094000000000001E-2</v>
      </c>
      <c r="P2547" s="513">
        <f t="shared" ca="1" si="1248"/>
        <v>1.3365E-2</v>
      </c>
      <c r="Q2547" s="514" t="str">
        <f t="shared" ca="1" si="1249"/>
        <v>Dump</v>
      </c>
      <c r="R2547" s="515">
        <f t="shared" ca="1" si="1250"/>
        <v>0.71111111111111114</v>
      </c>
      <c r="T2547" s="700"/>
      <c r="U2547" s="700"/>
      <c r="V2547" s="700"/>
      <c r="W2547" s="700"/>
      <c r="X2547" s="700"/>
      <c r="Y2547" s="700"/>
      <c r="Z2547" s="700"/>
      <c r="AA2547" s="111"/>
      <c r="AB2547" s="112"/>
      <c r="AC2547" s="112"/>
      <c r="AD2547" s="113"/>
      <c r="AE2547" s="114"/>
      <c r="AF2547" s="700"/>
      <c r="AG2547" s="700"/>
    </row>
    <row r="2548" spans="2:34" ht="28.8">
      <c r="B2548" s="772" t="s">
        <v>2690</v>
      </c>
      <c r="C2548" s="376">
        <v>1</v>
      </c>
      <c r="D2548" s="771">
        <v>3.2</v>
      </c>
      <c r="E2548" s="104">
        <v>1.32E-2</v>
      </c>
      <c r="F2548" s="104">
        <v>1.6E-2</v>
      </c>
      <c r="H2548" s="677">
        <v>1996</v>
      </c>
      <c r="I2548" s="510">
        <f t="shared" si="1243"/>
        <v>2530</v>
      </c>
      <c r="J2548" s="53" t="str" cm="1">
        <f t="array" aca="1" ref="J2548" ca="1">INDIRECT("B" &amp; I2548)</f>
        <v>NIVEL 974 M4 6N L33 AM 1996 02-06-2026</v>
      </c>
      <c r="K2548" s="511">
        <f t="shared" ca="1" si="1244"/>
        <v>3.2</v>
      </c>
      <c r="L2548" s="508">
        <f t="shared" ca="1" si="1245"/>
        <v>1.2780000000000001E-2</v>
      </c>
      <c r="M2548" s="508">
        <f t="shared" ca="1" si="1246"/>
        <v>1.485E-2</v>
      </c>
      <c r="N2548" s="512">
        <f t="shared" ca="1" si="1229"/>
        <v>1.6500000000000001E-2</v>
      </c>
      <c r="O2548" s="512">
        <f t="shared" ca="1" si="1247"/>
        <v>1.1502000000000002E-2</v>
      </c>
      <c r="P2548" s="513">
        <f t="shared" ca="1" si="1248"/>
        <v>1.3365E-2</v>
      </c>
      <c r="Q2548" s="514" t="str">
        <f t="shared" ca="1" si="1249"/>
        <v>Dump</v>
      </c>
      <c r="R2548" s="515">
        <f t="shared" ca="1" si="1250"/>
        <v>0.71111111111111114</v>
      </c>
      <c r="T2548" s="47" t="s">
        <v>48</v>
      </c>
      <c r="U2548" s="48" t="s">
        <v>49</v>
      </c>
      <c r="V2548" s="48" t="s">
        <v>50</v>
      </c>
      <c r="W2548" s="48" t="s">
        <v>51</v>
      </c>
      <c r="X2548" s="49" t="s">
        <v>52</v>
      </c>
      <c r="Y2548" s="49" t="s">
        <v>53</v>
      </c>
      <c r="Z2548" s="48" t="s">
        <v>54</v>
      </c>
      <c r="AA2548" s="50" t="s">
        <v>55</v>
      </c>
      <c r="AB2548" s="48" t="s">
        <v>56</v>
      </c>
      <c r="AC2548" s="51" t="s">
        <v>12</v>
      </c>
      <c r="AD2548" s="51" t="s">
        <v>295</v>
      </c>
      <c r="AE2548" s="48" t="s">
        <v>57</v>
      </c>
      <c r="AF2548" s="48" t="s">
        <v>66</v>
      </c>
      <c r="AG2548" s="48" t="s">
        <v>67</v>
      </c>
      <c r="AH2548" s="48" t="s">
        <v>68</v>
      </c>
    </row>
    <row r="2549" spans="2:34">
      <c r="B2549" s="772" t="s">
        <v>2691</v>
      </c>
      <c r="C2549" s="376">
        <v>1</v>
      </c>
      <c r="D2549" s="771">
        <v>3.2</v>
      </c>
      <c r="E2549" s="104">
        <v>1.47E-2</v>
      </c>
      <c r="F2549" s="104">
        <v>1.6E-2</v>
      </c>
      <c r="H2549" s="677">
        <v>1997</v>
      </c>
      <c r="I2549" s="510">
        <f t="shared" si="1235"/>
        <v>2531</v>
      </c>
      <c r="J2549" s="53" t="str" cm="1">
        <f t="array" aca="1" ref="J2549" ca="1">INDIRECT("B" &amp; I2549)</f>
        <v>NIVEL 974 M4 6N L33 AM 1997 02-06-2026</v>
      </c>
      <c r="K2549" s="511">
        <f t="shared" ca="1" si="1236"/>
        <v>3.2</v>
      </c>
      <c r="L2549" s="508">
        <f t="shared" ca="1" si="1237"/>
        <v>1.7010000000000001E-2</v>
      </c>
      <c r="M2549" s="508">
        <f t="shared" ca="1" si="1238"/>
        <v>1.485E-2</v>
      </c>
      <c r="N2549" s="512">
        <f t="shared" ca="1" si="1229"/>
        <v>1.6500000000000001E-2</v>
      </c>
      <c r="O2549" s="512">
        <f t="shared" ca="1" si="1239"/>
        <v>1.5309000000000001E-2</v>
      </c>
      <c r="P2549" s="513">
        <f t="shared" ca="1" si="1240"/>
        <v>1.3365E-2</v>
      </c>
      <c r="Q2549" s="514" t="str">
        <f t="shared" ca="1" si="1241"/>
        <v>Dump</v>
      </c>
      <c r="R2549" s="515">
        <f t="shared" ca="1" si="1242"/>
        <v>0.71111111111111114</v>
      </c>
      <c r="T2549" s="648">
        <v>60019</v>
      </c>
      <c r="U2549" s="56">
        <v>1</v>
      </c>
      <c r="V2549" s="56">
        <v>298237</v>
      </c>
      <c r="W2549" s="56" t="s">
        <v>78</v>
      </c>
      <c r="X2549" s="57">
        <v>46177</v>
      </c>
      <c r="Y2549" s="57">
        <v>46178</v>
      </c>
      <c r="Z2549" s="58">
        <v>0.46111111111111114</v>
      </c>
      <c r="AA2549" s="59">
        <v>30.33</v>
      </c>
      <c r="AB2549" s="60">
        <f ca="1">+O2629</f>
        <v>1.1730705882352938E-2</v>
      </c>
      <c r="AC2549" s="60">
        <f ca="1">+N2629</f>
        <v>1.2999999999999992E-2</v>
      </c>
      <c r="AD2549" s="60" t="s">
        <v>136</v>
      </c>
      <c r="AE2549" s="60" t="str">
        <f>+I2611</f>
        <v>EN094</v>
      </c>
      <c r="AF2549" s="106"/>
      <c r="AG2549" s="107"/>
      <c r="AH2549" s="104"/>
    </row>
    <row r="2550" spans="2:34">
      <c r="B2550" s="772" t="s">
        <v>2692</v>
      </c>
      <c r="C2550" s="376">
        <v>1</v>
      </c>
      <c r="D2550" s="771">
        <v>3.2</v>
      </c>
      <c r="E2550" s="104">
        <v>1.32E-2</v>
      </c>
      <c r="F2550" s="104">
        <v>1.6E-2</v>
      </c>
      <c r="H2550" s="386"/>
      <c r="I2550"/>
      <c r="J2550"/>
      <c r="K2550" s="519">
        <f ca="1">SUM(K2528:K2549)</f>
        <v>70.40000000000002</v>
      </c>
      <c r="L2550" s="516">
        <f ca="1">+SUMPRODUCT(L2528:L2549,K2528:K2549)/K2550</f>
        <v>1.1241818181818181E-2</v>
      </c>
      <c r="M2550" s="516">
        <f ca="1">+SUMPRODUCT(M2528:M2549,K2528:K2549)/K2550</f>
        <v>1.2702272727272727E-2</v>
      </c>
      <c r="N2550" s="69">
        <f ca="1">+SUMPRODUCT(N2528:N2549,K2528:K2549)/K2550</f>
        <v>1.4113636363636354E-2</v>
      </c>
      <c r="O2550" s="552">
        <f ca="1">+SUMPRODUCT(O2528:O2549,K2528:K2549)/K2550</f>
        <v>1.0117636363636365E-2</v>
      </c>
      <c r="P2550" s="69">
        <f ca="1">+SUMPRODUCT(P2528:P2549,K2528:K2549)/K2550</f>
        <v>1.1432045454545453E-2</v>
      </c>
      <c r="Q2550"/>
      <c r="R2550"/>
      <c r="T2550" s="413" t="s">
        <v>296</v>
      </c>
      <c r="U2550" s="56">
        <v>2</v>
      </c>
      <c r="V2550" s="56">
        <v>298238</v>
      </c>
      <c r="W2550" s="56" t="s">
        <v>247</v>
      </c>
      <c r="X2550" s="57">
        <v>46177</v>
      </c>
      <c r="Y2550" s="57">
        <v>46178</v>
      </c>
      <c r="Z2550" s="58">
        <v>0.46250000000000002</v>
      </c>
      <c r="AA2550" s="59">
        <v>31.4</v>
      </c>
      <c r="AB2550" s="60">
        <f ca="1">+O2643</f>
        <v>8.8776000000000011E-3</v>
      </c>
      <c r="AC2550" s="60">
        <f ca="1">+N2643</f>
        <v>1.3999999999999997E-2</v>
      </c>
      <c r="AD2550" s="60" t="s">
        <v>136</v>
      </c>
      <c r="AE2550" s="60" t="str">
        <f>+I2632</f>
        <v>EN095</v>
      </c>
      <c r="AF2550" s="106"/>
      <c r="AG2550" s="107"/>
      <c r="AH2550" s="104"/>
    </row>
    <row r="2551" spans="2:34">
      <c r="B2551" s="772" t="s">
        <v>2693</v>
      </c>
      <c r="C2551" s="376">
        <v>1</v>
      </c>
      <c r="D2551" s="771">
        <v>3.2</v>
      </c>
      <c r="E2551" s="104">
        <v>1.2200000000000001E-2</v>
      </c>
      <c r="F2551" s="104">
        <v>1.6E-2</v>
      </c>
      <c r="H2551" s="720"/>
      <c r="I2551"/>
      <c r="J2551"/>
      <c r="K2551" s="551" t="s">
        <v>59</v>
      </c>
      <c r="L2551" s="550">
        <f ca="1">+L2550/0.9</f>
        <v>1.2490909090909089E-2</v>
      </c>
      <c r="M2551" s="518">
        <f ca="1">+M2550/0.9</f>
        <v>1.4113636363636363E-2</v>
      </c>
      <c r="N2551"/>
      <c r="O2551"/>
      <c r="P2551"/>
      <c r="Q2551"/>
      <c r="R2551"/>
      <c r="T2551" s="722"/>
      <c r="U2551" s="56">
        <v>3</v>
      </c>
      <c r="V2551" s="56">
        <v>298241</v>
      </c>
      <c r="W2551" s="56" t="s">
        <v>79</v>
      </c>
      <c r="X2551" s="57">
        <v>46178</v>
      </c>
      <c r="Y2551" s="57">
        <v>46181</v>
      </c>
      <c r="Z2551" s="58">
        <v>0.4201388888888889</v>
      </c>
      <c r="AA2551" s="59">
        <v>30.81</v>
      </c>
      <c r="AB2551" s="60">
        <f ca="1">+O2657</f>
        <v>1.1801700000000004E-2</v>
      </c>
      <c r="AC2551" s="60">
        <f ca="1">+N2657</f>
        <v>1.2800000000000008E-2</v>
      </c>
      <c r="AD2551" s="60" t="s">
        <v>136</v>
      </c>
      <c r="AE2551" s="60" t="str">
        <f>+I2646</f>
        <v>EN096</v>
      </c>
      <c r="AF2551" s="106"/>
      <c r="AG2551" s="107"/>
      <c r="AH2551" s="104"/>
    </row>
    <row r="2552" spans="2:34">
      <c r="B2552" s="772" t="s">
        <v>2694</v>
      </c>
      <c r="C2552" s="376">
        <v>1</v>
      </c>
      <c r="D2552" s="771">
        <v>3.2</v>
      </c>
      <c r="E2552" s="104">
        <v>1.03E-2</v>
      </c>
      <c r="F2552" s="104">
        <v>1.6E-2</v>
      </c>
      <c r="T2552" s="722"/>
      <c r="U2552" s="56">
        <v>4</v>
      </c>
      <c r="V2552" s="56">
        <v>298242</v>
      </c>
      <c r="W2552" s="56" t="s">
        <v>78</v>
      </c>
      <c r="X2552" s="57">
        <v>46178</v>
      </c>
      <c r="Y2552" s="57">
        <v>46181</v>
      </c>
      <c r="Z2552" s="58">
        <v>0.42152777777777778</v>
      </c>
      <c r="AA2552" s="59">
        <v>29.1</v>
      </c>
      <c r="AB2552" s="60">
        <f ca="1">+O2672</f>
        <v>1.0183909090909094E-2</v>
      </c>
      <c r="AC2552" s="60">
        <f ca="1">+N2672</f>
        <v>1.3045454545454549E-2</v>
      </c>
      <c r="AD2552" s="60" t="s">
        <v>136</v>
      </c>
      <c r="AE2552" s="60" t="str">
        <f>+I2660</f>
        <v>EN097</v>
      </c>
      <c r="AF2552" s="106"/>
      <c r="AG2552" s="107"/>
      <c r="AH2552" s="104"/>
    </row>
    <row r="2553" spans="2:34" ht="28.8">
      <c r="B2553" s="772" t="s">
        <v>2695</v>
      </c>
      <c r="C2553" s="376">
        <v>1</v>
      </c>
      <c r="D2553" s="771">
        <v>3.2</v>
      </c>
      <c r="E2553" s="104">
        <v>1.7399999999999999E-2</v>
      </c>
      <c r="F2553" s="104">
        <v>1.6E-2</v>
      </c>
      <c r="H2553" s="385"/>
      <c r="I2553" s="547" t="s">
        <v>2683</v>
      </c>
      <c r="J2553" s="77" t="s">
        <v>63</v>
      </c>
      <c r="K2553" s="507" t="s">
        <v>44</v>
      </c>
      <c r="L2553" s="718" t="s">
        <v>297</v>
      </c>
      <c r="M2553" s="508" t="s">
        <v>292</v>
      </c>
      <c r="N2553" s="545" t="s">
        <v>46</v>
      </c>
      <c r="O2553" s="549" t="s">
        <v>293</v>
      </c>
      <c r="P2553" s="508" t="s">
        <v>294</v>
      </c>
      <c r="Q2553"/>
      <c r="R2553"/>
      <c r="T2553" s="722"/>
      <c r="U2553" s="722">
        <v>5</v>
      </c>
      <c r="V2553" s="56">
        <v>298243</v>
      </c>
      <c r="W2553" s="56" t="s">
        <v>60</v>
      </c>
      <c r="X2553" s="57">
        <v>46178</v>
      </c>
      <c r="Y2553" s="57">
        <v>46181</v>
      </c>
      <c r="Z2553" s="58">
        <v>0.4236111111111111</v>
      </c>
      <c r="AA2553" s="59">
        <v>30.81</v>
      </c>
      <c r="AB2553" s="60">
        <f ca="1">+O2686</f>
        <v>1.1137500000000002E-2</v>
      </c>
      <c r="AC2553" s="60">
        <f ca="1">+N2686</f>
        <v>1.4500000000000002E-2</v>
      </c>
      <c r="AD2553" s="60" t="s">
        <v>136</v>
      </c>
      <c r="AE2553" s="60" t="str">
        <f>+I2675</f>
        <v>EN098</v>
      </c>
      <c r="AF2553" s="106"/>
      <c r="AG2553" s="107"/>
      <c r="AH2553" s="104"/>
    </row>
    <row r="2554" spans="2:34">
      <c r="B2554" s="772" t="s">
        <v>2696</v>
      </c>
      <c r="C2554" s="376">
        <v>1</v>
      </c>
      <c r="D2554" s="771">
        <v>3.2</v>
      </c>
      <c r="E2554" s="104">
        <v>1.47E-2</v>
      </c>
      <c r="F2554" s="104">
        <v>1.6E-2</v>
      </c>
      <c r="H2554" s="677">
        <v>1998</v>
      </c>
      <c r="I2554" s="510">
        <f t="shared" ref="I2554:I2562" si="1251">IF(H2554="",
   IFERROR(MATCH("**", B:B, 0), ""),
   IFERROR(MATCH("* "&amp;H2554&amp;" *", B:B, 0), "")
)</f>
        <v>2532</v>
      </c>
      <c r="J2554" s="53" t="str" cm="1">
        <f t="array" aca="1" ref="J2554" ca="1">INDIRECT("B" &amp; I2554)</f>
        <v>NIVEL 974 M4 6N L33 AM 1998 02-06-2026</v>
      </c>
      <c r="K2554" s="511">
        <f ca="1">INDEX(D:D, MATCH(J2554, $B:$B, 0))</f>
        <v>3.2</v>
      </c>
      <c r="L2554" s="508">
        <f ca="1">INDEX(E:E, MATCH($J2554, $B:$B, 0))*0.9</f>
        <v>1.0800000000000001E-2</v>
      </c>
      <c r="M2554" s="508">
        <f ca="1">INDEX(F:F, MATCH($J2554, $B:$B, 0))*0.9</f>
        <v>1.485E-2</v>
      </c>
      <c r="N2554" s="512">
        <f ca="1">INDEX(F:F, MATCH($J2554, $B:$B, 0))</f>
        <v>1.6500000000000001E-2</v>
      </c>
      <c r="O2554" s="512">
        <f ca="1">+IF(L2554=0,N2554*0.9,L2554*0.9)</f>
        <v>9.7200000000000012E-3</v>
      </c>
      <c r="P2554" s="513">
        <f ca="1">+M2554*0.9</f>
        <v>1.3365E-2</v>
      </c>
      <c r="Q2554" s="514" t="str">
        <f ca="1">+IF(L2554=0,"-","Dump")</f>
        <v>Dump</v>
      </c>
      <c r="R2554" s="515">
        <f ca="1">+K2554/4.5</f>
        <v>0.71111111111111114</v>
      </c>
      <c r="T2554" s="722"/>
      <c r="U2554" s="722">
        <v>6</v>
      </c>
      <c r="V2554" s="722"/>
      <c r="W2554" s="56"/>
      <c r="X2554" s="57"/>
      <c r="Y2554" s="57"/>
      <c r="Z2554" s="58"/>
      <c r="AA2554" s="59"/>
      <c r="AB2554" s="60"/>
      <c r="AC2554" s="60"/>
      <c r="AD2554" s="60"/>
      <c r="AE2554" s="60"/>
      <c r="AF2554" s="106"/>
      <c r="AG2554" s="107"/>
      <c r="AH2554" s="104"/>
    </row>
    <row r="2555" spans="2:34">
      <c r="B2555" s="772" t="s">
        <v>2697</v>
      </c>
      <c r="C2555" s="376">
        <v>1</v>
      </c>
      <c r="D2555" s="771">
        <v>3.2</v>
      </c>
      <c r="E2555" s="104">
        <v>1.18E-2</v>
      </c>
      <c r="F2555" s="104">
        <v>1.6E-2</v>
      </c>
      <c r="H2555" s="677">
        <v>1999</v>
      </c>
      <c r="I2555" s="510">
        <f t="shared" si="1251"/>
        <v>2533</v>
      </c>
      <c r="J2555" s="53" t="str" cm="1">
        <f t="array" aca="1" ref="J2555" ca="1">INDIRECT("B" &amp; I2555)</f>
        <v>NIVEL 974 M4 6N L33 AM 1999 02-06-2026</v>
      </c>
      <c r="K2555" s="511">
        <f t="shared" ref="K2555:K2572" ca="1" si="1252">INDEX(D:D, MATCH(J2555, $B:$B, 0))</f>
        <v>3.2</v>
      </c>
      <c r="L2555" s="508">
        <f t="shared" ref="L2555:L2572" ca="1" si="1253">INDEX(E:E, MATCH($J2555, $B:$B, 0))*0.9</f>
        <v>1.7010000000000001E-2</v>
      </c>
      <c r="M2555" s="508">
        <f t="shared" ref="M2555:M2572" ca="1" si="1254">INDEX(F:F, MATCH($J2555, $B:$B, 0))*0.9</f>
        <v>1.485E-2</v>
      </c>
      <c r="N2555" s="512">
        <f t="shared" ref="N2555:N2572" ca="1" si="1255">INDEX(F:F, MATCH($J2555, $B:$B, 0))</f>
        <v>1.6500000000000001E-2</v>
      </c>
      <c r="O2555" s="512">
        <f t="shared" ref="O2555:O2572" ca="1" si="1256">+IF(L2555=0,N2555*0.9,L2555*0.9)</f>
        <v>1.5309000000000001E-2</v>
      </c>
      <c r="P2555" s="513">
        <f t="shared" ref="P2555:P2572" ca="1" si="1257">+M2555*0.9</f>
        <v>1.3365E-2</v>
      </c>
      <c r="Q2555" s="514" t="str">
        <f t="shared" ref="Q2555:Q2572" ca="1" si="1258">+IF(L2555=0,"-","Dump")</f>
        <v>Dump</v>
      </c>
      <c r="R2555" s="515">
        <f t="shared" ref="R2555:R2572" ca="1" si="1259">+K2555/4.5</f>
        <v>0.71111111111111114</v>
      </c>
      <c r="T2555" s="722"/>
      <c r="U2555" s="722">
        <v>7</v>
      </c>
      <c r="V2555" s="722"/>
      <c r="W2555" s="56"/>
      <c r="X2555" s="57"/>
      <c r="Y2555" s="57"/>
      <c r="Z2555" s="58"/>
      <c r="AA2555" s="109"/>
      <c r="AB2555" s="60"/>
      <c r="AC2555" s="60"/>
      <c r="AD2555" s="60"/>
      <c r="AE2555" s="60"/>
      <c r="AF2555" s="106"/>
      <c r="AG2555" s="107"/>
      <c r="AH2555" s="104"/>
    </row>
    <row r="2556" spans="2:34">
      <c r="B2556" s="772" t="s">
        <v>2698</v>
      </c>
      <c r="C2556" s="376">
        <v>1</v>
      </c>
      <c r="D2556" s="771">
        <v>3.2</v>
      </c>
      <c r="E2556" s="104">
        <v>1.6400000000000001E-2</v>
      </c>
      <c r="F2556" s="104">
        <v>1.7500000000000002E-2</v>
      </c>
      <c r="H2556" s="677">
        <v>2000</v>
      </c>
      <c r="I2556" s="510">
        <f t="shared" si="1251"/>
        <v>2534</v>
      </c>
      <c r="J2556" s="53" t="str" cm="1">
        <f t="array" aca="1" ref="J2556" ca="1">INDIRECT("B" &amp; I2556)</f>
        <v>NIVEL 974 M4 6N L33 AM 2000 02-06-2026</v>
      </c>
      <c r="K2556" s="511">
        <f t="shared" ca="1" si="1252"/>
        <v>3.2</v>
      </c>
      <c r="L2556" s="508">
        <f t="shared" ca="1" si="1253"/>
        <v>1.593E-2</v>
      </c>
      <c r="M2556" s="508">
        <f t="shared" ca="1" si="1254"/>
        <v>1.485E-2</v>
      </c>
      <c r="N2556" s="512">
        <f t="shared" ca="1" si="1255"/>
        <v>1.6500000000000001E-2</v>
      </c>
      <c r="O2556" s="512">
        <f t="shared" ca="1" si="1256"/>
        <v>1.4337000000000001E-2</v>
      </c>
      <c r="P2556" s="513">
        <f t="shared" ca="1" si="1257"/>
        <v>1.3365E-2</v>
      </c>
      <c r="Q2556" s="514" t="str">
        <f t="shared" ca="1" si="1258"/>
        <v>Dump</v>
      </c>
      <c r="R2556" s="515">
        <f t="shared" ca="1" si="1259"/>
        <v>0.71111111111111114</v>
      </c>
      <c r="T2556" s="722"/>
      <c r="U2556" s="722">
        <v>8</v>
      </c>
      <c r="V2556" s="722"/>
      <c r="W2556" s="56"/>
      <c r="X2556" s="57"/>
      <c r="Y2556" s="57"/>
      <c r="Z2556" s="62"/>
      <c r="AA2556" s="109"/>
      <c r="AB2556" s="60"/>
      <c r="AC2556" s="60"/>
      <c r="AD2556" s="60"/>
      <c r="AE2556" s="60"/>
      <c r="AF2556" s="106"/>
      <c r="AG2556" s="107"/>
      <c r="AH2556" s="104"/>
    </row>
    <row r="2557" spans="2:34">
      <c r="B2557" s="772" t="s">
        <v>2699</v>
      </c>
      <c r="C2557" s="376">
        <v>1</v>
      </c>
      <c r="D2557" s="771">
        <v>3.2</v>
      </c>
      <c r="E2557" s="104">
        <v>1.72E-2</v>
      </c>
      <c r="F2557" s="104">
        <v>1.7500000000000002E-2</v>
      </c>
      <c r="H2557" s="677">
        <v>2001</v>
      </c>
      <c r="I2557" s="510">
        <f t="shared" si="1251"/>
        <v>2535</v>
      </c>
      <c r="J2557" s="53" t="str" cm="1">
        <f t="array" aca="1" ref="J2557" ca="1">INDIRECT("B" &amp; I2557)</f>
        <v>NIVEL 974 M4 6N L33 AM 2001 02-06-2026</v>
      </c>
      <c r="K2557" s="511">
        <f t="shared" ca="1" si="1252"/>
        <v>3.2</v>
      </c>
      <c r="L2557" s="508">
        <f t="shared" ca="1" si="1253"/>
        <v>1.8630000000000001E-2</v>
      </c>
      <c r="M2557" s="508">
        <f t="shared" ca="1" si="1254"/>
        <v>1.485E-2</v>
      </c>
      <c r="N2557" s="512">
        <f t="shared" ca="1" si="1255"/>
        <v>1.6500000000000001E-2</v>
      </c>
      <c r="O2557" s="512">
        <f t="shared" ca="1" si="1256"/>
        <v>1.6767000000000001E-2</v>
      </c>
      <c r="P2557" s="513">
        <f t="shared" ca="1" si="1257"/>
        <v>1.3365E-2</v>
      </c>
      <c r="Q2557" s="514" t="str">
        <f t="shared" ca="1" si="1258"/>
        <v>Dump</v>
      </c>
      <c r="R2557" s="515">
        <f t="shared" ca="1" si="1259"/>
        <v>0.71111111111111114</v>
      </c>
      <c r="T2557" s="721"/>
      <c r="U2557" s="722">
        <v>9</v>
      </c>
      <c r="V2557" s="722"/>
      <c r="W2557" s="722"/>
      <c r="X2557" s="57"/>
      <c r="Y2557" s="57"/>
      <c r="Z2557" s="62"/>
      <c r="AA2557" s="59"/>
      <c r="AB2557" s="60"/>
      <c r="AC2557" s="60"/>
      <c r="AD2557" s="60"/>
      <c r="AE2557" s="60"/>
      <c r="AF2557" s="106"/>
      <c r="AG2557" s="107"/>
      <c r="AH2557" s="104"/>
    </row>
    <row r="2558" spans="2:34">
      <c r="B2558" s="772" t="s">
        <v>2700</v>
      </c>
      <c r="C2558" s="376">
        <v>1</v>
      </c>
      <c r="D2558" s="771">
        <v>3.2</v>
      </c>
      <c r="E2558" s="104">
        <v>1.7000000000000001E-2</v>
      </c>
      <c r="F2558" s="104">
        <v>1.7500000000000002E-2</v>
      </c>
      <c r="H2558" s="677">
        <v>2002</v>
      </c>
      <c r="I2558" s="510">
        <f t="shared" si="1251"/>
        <v>2536</v>
      </c>
      <c r="J2558" s="53" t="str" cm="1">
        <f t="array" aca="1" ref="J2558" ca="1">INDIRECT("B" &amp; I2558)</f>
        <v>NIVEL 974 M4 6N L33 AM 2002 02-06-2026</v>
      </c>
      <c r="K2558" s="511">
        <f t="shared" ca="1" si="1252"/>
        <v>3.2</v>
      </c>
      <c r="L2558" s="508">
        <f t="shared" ca="1" si="1253"/>
        <v>1.8360000000000001E-2</v>
      </c>
      <c r="M2558" s="508">
        <f t="shared" ca="1" si="1254"/>
        <v>1.485E-2</v>
      </c>
      <c r="N2558" s="512">
        <f t="shared" ca="1" si="1255"/>
        <v>1.6500000000000001E-2</v>
      </c>
      <c r="O2558" s="512">
        <f t="shared" ca="1" si="1256"/>
        <v>1.6524E-2</v>
      </c>
      <c r="P2558" s="513">
        <f t="shared" ca="1" si="1257"/>
        <v>1.3365E-2</v>
      </c>
      <c r="Q2558" s="514" t="str">
        <f t="shared" ca="1" si="1258"/>
        <v>Dump</v>
      </c>
      <c r="R2558" s="515">
        <f t="shared" ca="1" si="1259"/>
        <v>0.71111111111111114</v>
      </c>
      <c r="T2558" s="721"/>
      <c r="U2558" s="722">
        <v>10</v>
      </c>
      <c r="V2558" s="722"/>
      <c r="W2558" s="722"/>
      <c r="X2558" s="57"/>
      <c r="Y2558" s="57"/>
      <c r="Z2558" s="62"/>
      <c r="AA2558" s="63"/>
      <c r="AB2558" s="60"/>
      <c r="AC2558" s="60"/>
      <c r="AD2558" s="60"/>
      <c r="AE2558" s="60"/>
      <c r="AF2558" s="106"/>
      <c r="AG2558" s="107"/>
      <c r="AH2558" s="104"/>
    </row>
    <row r="2559" spans="2:34" ht="15" thickBot="1">
      <c r="B2559" s="772" t="s">
        <v>2702</v>
      </c>
      <c r="C2559" s="376">
        <v>1</v>
      </c>
      <c r="D2559" s="771">
        <v>3.2</v>
      </c>
      <c r="E2559" s="104">
        <v>1.23E-2</v>
      </c>
      <c r="F2559" s="104">
        <v>1.7500000000000002E-2</v>
      </c>
      <c r="H2559" s="677">
        <v>2003</v>
      </c>
      <c r="I2559" s="510">
        <f t="shared" si="1251"/>
        <v>2537</v>
      </c>
      <c r="J2559" s="53" t="str" cm="1">
        <f t="array" aca="1" ref="J2559" ca="1">INDIRECT("B" &amp; I2559)</f>
        <v>NIVEL 974 M4 7S L32 AM 2003 02-06-2026</v>
      </c>
      <c r="K2559" s="511">
        <f t="shared" ca="1" si="1252"/>
        <v>3.2</v>
      </c>
      <c r="L2559" s="508">
        <f t="shared" ca="1" si="1253"/>
        <v>9.2700000000000005E-3</v>
      </c>
      <c r="M2559" s="508">
        <f t="shared" ca="1" si="1254"/>
        <v>1.0800000000000001E-2</v>
      </c>
      <c r="N2559" s="512">
        <f t="shared" ca="1" si="1255"/>
        <v>1.2E-2</v>
      </c>
      <c r="O2559" s="512">
        <f t="shared" ca="1" si="1256"/>
        <v>8.3430000000000015E-3</v>
      </c>
      <c r="P2559" s="513">
        <f t="shared" ca="1" si="1257"/>
        <v>9.7200000000000012E-3</v>
      </c>
      <c r="Q2559" s="514" t="str">
        <f t="shared" ca="1" si="1258"/>
        <v>Dump</v>
      </c>
      <c r="R2559" s="515">
        <f t="shared" ca="1" si="1259"/>
        <v>0.71111111111111114</v>
      </c>
      <c r="T2559" s="721"/>
      <c r="U2559" s="722">
        <v>11</v>
      </c>
      <c r="V2559" s="722"/>
      <c r="W2559" s="722"/>
      <c r="X2559" s="57"/>
      <c r="Y2559" s="57"/>
      <c r="Z2559" s="62"/>
      <c r="AA2559" s="63"/>
      <c r="AB2559" s="60"/>
      <c r="AC2559" s="60"/>
      <c r="AD2559" s="60"/>
      <c r="AE2559" s="60"/>
      <c r="AF2559" s="106"/>
      <c r="AG2559" s="721"/>
      <c r="AH2559" s="721"/>
    </row>
    <row r="2560" spans="2:34" ht="15" thickBot="1">
      <c r="B2560" s="772" t="s">
        <v>2703</v>
      </c>
      <c r="C2560" s="376">
        <v>1</v>
      </c>
      <c r="D2560" s="771">
        <v>3.2</v>
      </c>
      <c r="E2560" s="104">
        <v>1.5599999999999999E-2</v>
      </c>
      <c r="F2560" s="104">
        <v>1.7500000000000002E-2</v>
      </c>
      <c r="H2560" s="677">
        <v>2004</v>
      </c>
      <c r="I2560" s="510">
        <f t="shared" si="1251"/>
        <v>2538</v>
      </c>
      <c r="J2560" s="53" t="str" cm="1">
        <f t="array" aca="1" ref="J2560" ca="1">INDIRECT("B" &amp; I2560)</f>
        <v>NIVEL 974 M4 7S L32 AM 2004 02-06-2026</v>
      </c>
      <c r="K2560" s="511">
        <f t="shared" ca="1" si="1252"/>
        <v>3.2</v>
      </c>
      <c r="L2560" s="508">
        <f t="shared" ca="1" si="1253"/>
        <v>1.3050000000000001E-2</v>
      </c>
      <c r="M2560" s="508">
        <f t="shared" ca="1" si="1254"/>
        <v>1.0800000000000001E-2</v>
      </c>
      <c r="N2560" s="512">
        <f t="shared" ca="1" si="1255"/>
        <v>1.2E-2</v>
      </c>
      <c r="O2560" s="512">
        <f t="shared" ca="1" si="1256"/>
        <v>1.1745E-2</v>
      </c>
      <c r="P2560" s="513">
        <f t="shared" ca="1" si="1257"/>
        <v>9.7200000000000012E-3</v>
      </c>
      <c r="Q2560" s="514" t="str">
        <f t="shared" ca="1" si="1258"/>
        <v>Dump</v>
      </c>
      <c r="R2560" s="515">
        <f t="shared" ca="1" si="1259"/>
        <v>0.71111111111111114</v>
      </c>
      <c r="T2560" s="721"/>
      <c r="U2560" s="721"/>
      <c r="V2560" s="721"/>
      <c r="W2560" s="721"/>
      <c r="X2560" s="721"/>
      <c r="Y2560" s="721"/>
      <c r="Z2560" s="721"/>
      <c r="AA2560" s="64">
        <f>SUM(AA2549:AA2559)</f>
        <v>152.44999999999999</v>
      </c>
      <c r="AB2560" s="624">
        <f ca="1">+SUMPRODUCT(AA2549:AA2559,AB2549:AB2559)/AA2560</f>
        <v>1.0742259468397635E-2</v>
      </c>
      <c r="AC2560" s="66">
        <f ca="1">+SUMPRODUCT(AA2549:AA2559,AC2549:AC2559)/AA2560</f>
        <v>1.3477374399952294E-2</v>
      </c>
      <c r="AD2560" s="66">
        <f>+SUMPRODUCT(AA2549:AA2559,AD2549:AD2559)/AA2560</f>
        <v>0</v>
      </c>
      <c r="AE2560" s="67"/>
      <c r="AF2560" s="110">
        <v>0</v>
      </c>
      <c r="AG2560" s="721"/>
      <c r="AH2560" s="721"/>
    </row>
    <row r="2561" spans="2:38">
      <c r="B2561" s="772" t="s">
        <v>2704</v>
      </c>
      <c r="C2561" s="376">
        <v>1</v>
      </c>
      <c r="D2561" s="771">
        <v>3.2</v>
      </c>
      <c r="E2561" s="104">
        <v>1.37E-2</v>
      </c>
      <c r="F2561" s="104">
        <v>1.7500000000000002E-2</v>
      </c>
      <c r="H2561" s="677">
        <v>2005</v>
      </c>
      <c r="I2561" s="510">
        <f t="shared" si="1251"/>
        <v>2539</v>
      </c>
      <c r="J2561" s="53" t="str" cm="1">
        <f t="array" aca="1" ref="J2561" ca="1">INDIRECT("B" &amp; I2561)</f>
        <v>NIVEL 974 M4 7S L32 AM 2005 02-06-2026</v>
      </c>
      <c r="K2561" s="511">
        <f t="shared" ca="1" si="1252"/>
        <v>3.2</v>
      </c>
      <c r="L2561" s="508">
        <f t="shared" ca="1" si="1253"/>
        <v>7.2899999999999996E-3</v>
      </c>
      <c r="M2561" s="508">
        <f t="shared" ca="1" si="1254"/>
        <v>1.0800000000000001E-2</v>
      </c>
      <c r="N2561" s="512">
        <f t="shared" ca="1" si="1255"/>
        <v>1.2E-2</v>
      </c>
      <c r="O2561" s="512">
        <f t="shared" ca="1" si="1256"/>
        <v>6.561E-3</v>
      </c>
      <c r="P2561" s="513">
        <f t="shared" ca="1" si="1257"/>
        <v>9.7200000000000012E-3</v>
      </c>
      <c r="Q2561" s="514" t="str">
        <f t="shared" ca="1" si="1258"/>
        <v>Dump</v>
      </c>
      <c r="R2561" s="515">
        <f t="shared" ca="1" si="1259"/>
        <v>0.71111111111111114</v>
      </c>
      <c r="T2561" s="721"/>
      <c r="U2561" s="721"/>
      <c r="V2561" s="721"/>
      <c r="W2561" s="721"/>
      <c r="X2561" s="721"/>
      <c r="Y2561" s="721"/>
      <c r="Z2561" s="721"/>
      <c r="AA2561" s="111"/>
      <c r="AB2561" s="112"/>
      <c r="AC2561" s="112"/>
      <c r="AD2561" s="113"/>
      <c r="AE2561" s="114"/>
      <c r="AF2561" s="721"/>
      <c r="AG2561" s="721"/>
      <c r="AJ2561" s="95" t="str">
        <f>+I2553</f>
        <v>EN091</v>
      </c>
      <c r="AK2561" s="96" t="s">
        <v>62</v>
      </c>
    </row>
    <row r="2562" spans="2:38" ht="29.4" thickBot="1">
      <c r="B2562" s="772" t="s">
        <v>2705</v>
      </c>
      <c r="C2562" s="376">
        <v>1</v>
      </c>
      <c r="D2562" s="771">
        <v>3.2</v>
      </c>
      <c r="E2562" s="104">
        <v>1.06E-2</v>
      </c>
      <c r="F2562" s="104">
        <v>1.4500000000000001E-2</v>
      </c>
      <c r="H2562" s="677">
        <v>2006</v>
      </c>
      <c r="I2562" s="510">
        <f t="shared" si="1251"/>
        <v>2540</v>
      </c>
      <c r="J2562" s="53" t="str" cm="1">
        <f t="array" aca="1" ref="J2562" ca="1">INDIRECT("B" &amp; I2562)</f>
        <v>NIVEL 974 M4 7S L32 AM 2006 02-06-2026</v>
      </c>
      <c r="K2562" s="511">
        <f t="shared" ca="1" si="1252"/>
        <v>3.2</v>
      </c>
      <c r="L2562" s="508">
        <f t="shared" ca="1" si="1253"/>
        <v>1.2780000000000001E-2</v>
      </c>
      <c r="M2562" s="508">
        <f t="shared" ca="1" si="1254"/>
        <v>1.0800000000000001E-2</v>
      </c>
      <c r="N2562" s="512">
        <f t="shared" ca="1" si="1255"/>
        <v>1.2E-2</v>
      </c>
      <c r="O2562" s="512">
        <f t="shared" ca="1" si="1256"/>
        <v>1.1502000000000002E-2</v>
      </c>
      <c r="P2562" s="513">
        <f t="shared" ca="1" si="1257"/>
        <v>9.7200000000000012E-3</v>
      </c>
      <c r="Q2562" s="514" t="str">
        <f t="shared" ca="1" si="1258"/>
        <v>Dump</v>
      </c>
      <c r="R2562" s="515">
        <f t="shared" ca="1" si="1259"/>
        <v>0.71111111111111114</v>
      </c>
      <c r="T2562" s="47" t="s">
        <v>48</v>
      </c>
      <c r="U2562" s="48" t="s">
        <v>49</v>
      </c>
      <c r="V2562" s="48" t="s">
        <v>50</v>
      </c>
      <c r="W2562" s="48" t="s">
        <v>51</v>
      </c>
      <c r="X2562" s="49" t="s">
        <v>52</v>
      </c>
      <c r="Y2562" s="49" t="s">
        <v>53</v>
      </c>
      <c r="Z2562" s="48" t="s">
        <v>54</v>
      </c>
      <c r="AA2562" s="50" t="s">
        <v>55</v>
      </c>
      <c r="AB2562" s="48" t="s">
        <v>56</v>
      </c>
      <c r="AC2562" s="51" t="s">
        <v>12</v>
      </c>
      <c r="AD2562" s="51" t="s">
        <v>295</v>
      </c>
      <c r="AE2562" s="48" t="s">
        <v>57</v>
      </c>
      <c r="AF2562" s="48" t="s">
        <v>66</v>
      </c>
      <c r="AG2562" s="48" t="s">
        <v>67</v>
      </c>
      <c r="AH2562" s="48" t="s">
        <v>68</v>
      </c>
      <c r="AJ2562" s="520">
        <f ca="1">+K2573-SUMIF(AE:AE, AJ2561, AA:AA)</f>
        <v>-2.3199999999999861</v>
      </c>
      <c r="AK2562" s="521">
        <f ca="1">O2573</f>
        <v>1.174073684210526E-2</v>
      </c>
      <c r="AL2562" s="102">
        <f ca="1">COUNTIF(AE:AE, AJ2561)</f>
        <v>2</v>
      </c>
    </row>
    <row r="2563" spans="2:38" ht="15" thickBot="1">
      <c r="B2563" s="772" t="s">
        <v>2706</v>
      </c>
      <c r="C2563" s="376">
        <v>1</v>
      </c>
      <c r="D2563" s="771">
        <v>3.2</v>
      </c>
      <c r="E2563" s="104">
        <v>1.3100000000000001E-2</v>
      </c>
      <c r="F2563" s="104">
        <v>1.4500000000000001E-2</v>
      </c>
      <c r="H2563" s="677">
        <v>2007</v>
      </c>
      <c r="I2563" s="510">
        <f t="shared" ref="I2563:I2572" si="1260">IF(H2563="",
   IFERROR(MATCH("**", B:B, 0), ""),
   IFERROR(MATCH("* "&amp;H2563&amp;" *", B:B, 0), "")
)</f>
        <v>2541</v>
      </c>
      <c r="J2563" s="53" t="str" cm="1">
        <f t="array" aca="1" ref="J2563" ca="1">INDIRECT("B" &amp; I2563)</f>
        <v>NIVEL 974 M4 7S L32 AM 2007 02-06-2026</v>
      </c>
      <c r="K2563" s="511">
        <f t="shared" ca="1" si="1252"/>
        <v>3.2</v>
      </c>
      <c r="L2563" s="508">
        <f t="shared" ca="1" si="1253"/>
        <v>9.5399999999999999E-3</v>
      </c>
      <c r="M2563" s="508">
        <f t="shared" ca="1" si="1254"/>
        <v>1.0800000000000001E-2</v>
      </c>
      <c r="N2563" s="512">
        <f t="shared" ca="1" si="1255"/>
        <v>1.2E-2</v>
      </c>
      <c r="O2563" s="512">
        <f t="shared" ca="1" si="1256"/>
        <v>8.5859999999999999E-3</v>
      </c>
      <c r="P2563" s="513">
        <f t="shared" ca="1" si="1257"/>
        <v>9.7200000000000012E-3</v>
      </c>
      <c r="Q2563" s="514" t="str">
        <f t="shared" ca="1" si="1258"/>
        <v>Dump</v>
      </c>
      <c r="R2563" s="515">
        <f t="shared" ca="1" si="1259"/>
        <v>0.71111111111111114</v>
      </c>
      <c r="T2563" s="648">
        <v>60040</v>
      </c>
      <c r="U2563" s="56">
        <v>1</v>
      </c>
      <c r="V2563" s="56">
        <v>298344</v>
      </c>
      <c r="W2563" s="56" t="s">
        <v>2976</v>
      </c>
      <c r="X2563" s="57">
        <v>46184</v>
      </c>
      <c r="Y2563" s="57">
        <v>46185</v>
      </c>
      <c r="Z2563" s="58">
        <v>0.44444444444444442</v>
      </c>
      <c r="AA2563" s="59">
        <v>29.01</v>
      </c>
      <c r="AB2563" s="60">
        <f ca="1">+O2903</f>
        <v>1.1208375000000003E-2</v>
      </c>
      <c r="AC2563" s="60">
        <f ca="1">+N2903</f>
        <v>1.2437500000000002E-2</v>
      </c>
      <c r="AD2563" s="60" t="s">
        <v>319</v>
      </c>
      <c r="AE2563" s="60" t="str">
        <f>+I2894</f>
        <v>EN112</v>
      </c>
      <c r="AF2563" s="106"/>
      <c r="AG2563" s="107"/>
      <c r="AH2563" s="104"/>
      <c r="AJ2563" s="105" t="s">
        <v>83</v>
      </c>
      <c r="AK2563" s="101"/>
    </row>
    <row r="2564" spans="2:38">
      <c r="B2564" s="772" t="s">
        <v>2707</v>
      </c>
      <c r="C2564" s="376">
        <v>1</v>
      </c>
      <c r="D2564" s="771">
        <v>3.2</v>
      </c>
      <c r="E2564" s="104">
        <v>1.17E-2</v>
      </c>
      <c r="F2564" s="104">
        <v>1.4500000000000001E-2</v>
      </c>
      <c r="H2564" s="677">
        <v>2008</v>
      </c>
      <c r="I2564" s="510">
        <f t="shared" si="1260"/>
        <v>2542</v>
      </c>
      <c r="J2564" s="53" t="str" cm="1">
        <f t="array" aca="1" ref="J2564" ca="1">INDIRECT("B" &amp; I2564)</f>
        <v>NIVEL 974 M4 7S L32 AM 2008 02-06-2026</v>
      </c>
      <c r="K2564" s="511">
        <f t="shared" ca="1" si="1252"/>
        <v>3.2</v>
      </c>
      <c r="L2564" s="508">
        <f t="shared" ca="1" si="1253"/>
        <v>1.26E-2</v>
      </c>
      <c r="M2564" s="508">
        <f t="shared" ca="1" si="1254"/>
        <v>1.0800000000000001E-2</v>
      </c>
      <c r="N2564" s="512">
        <f t="shared" ca="1" si="1255"/>
        <v>1.2E-2</v>
      </c>
      <c r="O2564" s="512">
        <f t="shared" ca="1" si="1256"/>
        <v>1.1340000000000001E-2</v>
      </c>
      <c r="P2564" s="513">
        <f t="shared" ca="1" si="1257"/>
        <v>9.7200000000000012E-3</v>
      </c>
      <c r="Q2564" s="514" t="str">
        <f t="shared" ca="1" si="1258"/>
        <v>Dump</v>
      </c>
      <c r="R2564" s="515">
        <f t="shared" ca="1" si="1259"/>
        <v>0.71111111111111114</v>
      </c>
      <c r="T2564" s="413" t="s">
        <v>296</v>
      </c>
      <c r="U2564" s="56">
        <v>2</v>
      </c>
      <c r="V2564" s="56">
        <v>298347</v>
      </c>
      <c r="W2564" s="56" t="s">
        <v>247</v>
      </c>
      <c r="X2564" s="57">
        <v>46184</v>
      </c>
      <c r="Y2564" s="57">
        <v>46185</v>
      </c>
      <c r="Z2564" s="58">
        <v>0.45</v>
      </c>
      <c r="AA2564" s="59">
        <v>32.479999999999997</v>
      </c>
      <c r="AB2564" s="60">
        <f ca="1">+O2915</f>
        <v>1.1481750000000001E-2</v>
      </c>
      <c r="AC2564" s="60">
        <f ca="1">+N2915</f>
        <v>1.5625000000000003E-2</v>
      </c>
      <c r="AD2564" s="60" t="s">
        <v>319</v>
      </c>
      <c r="AE2564" s="60" t="str">
        <f>+I2906</f>
        <v>EN113</v>
      </c>
      <c r="AF2564" s="106"/>
      <c r="AG2564" s="107"/>
      <c r="AH2564" s="104"/>
    </row>
    <row r="2565" spans="2:38">
      <c r="B2565" s="772" t="s">
        <v>2708</v>
      </c>
      <c r="C2565" s="376">
        <v>1</v>
      </c>
      <c r="D2565" s="771">
        <v>3.2</v>
      </c>
      <c r="E2565" s="104">
        <v>1.2500000000000001E-2</v>
      </c>
      <c r="F2565" s="104">
        <v>1.4500000000000001E-2</v>
      </c>
      <c r="H2565" s="677">
        <v>2009</v>
      </c>
      <c r="I2565" s="510">
        <f t="shared" si="1260"/>
        <v>2543</v>
      </c>
      <c r="J2565" s="53" t="str" cm="1">
        <f t="array" aca="1" ref="J2565" ca="1">INDIRECT("B" &amp; I2565)</f>
        <v>NIVEL 974 M4 7S L32 AM 2009 02-06-2026</v>
      </c>
      <c r="K2565" s="511">
        <f t="shared" ca="1" si="1252"/>
        <v>3.2</v>
      </c>
      <c r="L2565" s="508">
        <f t="shared" ca="1" si="1253"/>
        <v>1.4760000000000002E-2</v>
      </c>
      <c r="M2565" s="508">
        <f t="shared" ca="1" si="1254"/>
        <v>1.0800000000000001E-2</v>
      </c>
      <c r="N2565" s="512">
        <f t="shared" ca="1" si="1255"/>
        <v>1.2E-2</v>
      </c>
      <c r="O2565" s="512">
        <f t="shared" ca="1" si="1256"/>
        <v>1.3284000000000002E-2</v>
      </c>
      <c r="P2565" s="513">
        <f t="shared" ca="1" si="1257"/>
        <v>9.7200000000000012E-3</v>
      </c>
      <c r="Q2565" s="514" t="str">
        <f t="shared" ca="1" si="1258"/>
        <v>Dump</v>
      </c>
      <c r="R2565" s="515">
        <f t="shared" ca="1" si="1259"/>
        <v>0.71111111111111114</v>
      </c>
      <c r="T2565" s="722"/>
      <c r="U2565" s="56">
        <v>3</v>
      </c>
      <c r="V2565" s="56">
        <v>298351</v>
      </c>
      <c r="W2565" s="56" t="s">
        <v>60</v>
      </c>
      <c r="X2565" s="57">
        <v>46185</v>
      </c>
      <c r="Y2565" s="57">
        <v>46185</v>
      </c>
      <c r="Z2565" s="58">
        <v>0.51666666666666672</v>
      </c>
      <c r="AA2565" s="59">
        <v>29.32</v>
      </c>
      <c r="AB2565" s="60">
        <f ca="1">+O2928</f>
        <v>1.2582000000000003E-2</v>
      </c>
      <c r="AC2565" s="60">
        <f ca="1">+N2928</f>
        <v>1.5444444444444448E-2</v>
      </c>
      <c r="AD2565" s="60" t="s">
        <v>319</v>
      </c>
      <c r="AE2565" s="60" t="str">
        <f>+I2918</f>
        <v>EN114</v>
      </c>
      <c r="AF2565" s="106"/>
      <c r="AG2565" s="107"/>
      <c r="AH2565" s="104"/>
    </row>
    <row r="2566" spans="2:38">
      <c r="B2566" s="772" t="s">
        <v>2709</v>
      </c>
      <c r="C2566" s="376">
        <v>1</v>
      </c>
      <c r="D2566" s="771">
        <v>3.2</v>
      </c>
      <c r="E2566" s="104">
        <v>1.44E-2</v>
      </c>
      <c r="F2566" s="104">
        <v>1.4500000000000001E-2</v>
      </c>
      <c r="H2566" s="677">
        <v>2010</v>
      </c>
      <c r="I2566" s="510">
        <f t="shared" si="1260"/>
        <v>2544</v>
      </c>
      <c r="J2566" s="53" t="str" cm="1">
        <f t="array" aca="1" ref="J2566" ca="1">INDIRECT("B" &amp; I2566)</f>
        <v>NIVEL 974 M4 7S L32 AM 2010 02-06-2026</v>
      </c>
      <c r="K2566" s="511">
        <f t="shared" ca="1" si="1252"/>
        <v>3.2</v>
      </c>
      <c r="L2566" s="508">
        <f t="shared" ca="1" si="1253"/>
        <v>7.8300000000000002E-3</v>
      </c>
      <c r="M2566" s="508">
        <f t="shared" ca="1" si="1254"/>
        <v>1.0800000000000001E-2</v>
      </c>
      <c r="N2566" s="512">
        <f t="shared" ca="1" si="1255"/>
        <v>1.2E-2</v>
      </c>
      <c r="O2566" s="512">
        <f t="shared" ca="1" si="1256"/>
        <v>7.0470000000000003E-3</v>
      </c>
      <c r="P2566" s="513">
        <f t="shared" ca="1" si="1257"/>
        <v>9.7200000000000012E-3</v>
      </c>
      <c r="Q2566" s="514" t="str">
        <f t="shared" ca="1" si="1258"/>
        <v>Dump</v>
      </c>
      <c r="R2566" s="515">
        <f t="shared" ca="1" si="1259"/>
        <v>0.71111111111111114</v>
      </c>
      <c r="T2566" s="722"/>
      <c r="U2566" s="56">
        <v>4</v>
      </c>
      <c r="V2566" s="56">
        <v>298353</v>
      </c>
      <c r="W2566" s="56" t="s">
        <v>79</v>
      </c>
      <c r="X2566" s="57">
        <v>46185</v>
      </c>
      <c r="Y2566" s="57">
        <v>46188</v>
      </c>
      <c r="Z2566" s="58">
        <v>0.40347222222222223</v>
      </c>
      <c r="AA2566" s="59">
        <v>31.99</v>
      </c>
      <c r="AB2566" s="60">
        <f ca="1">+O2952</f>
        <v>1.17126E-2</v>
      </c>
      <c r="AC2566" s="60">
        <f ca="1">+N2952</f>
        <v>1.5800000000000002E-2</v>
      </c>
      <c r="AD2566" s="60" t="s">
        <v>319</v>
      </c>
      <c r="AE2566" s="60" t="str">
        <f>+I2931</f>
        <v>EN115</v>
      </c>
      <c r="AF2566" s="106"/>
      <c r="AG2566" s="107"/>
      <c r="AH2566" s="104"/>
    </row>
    <row r="2567" spans="2:38">
      <c r="B2567" s="772" t="s">
        <v>2710</v>
      </c>
      <c r="C2567" s="376">
        <v>1</v>
      </c>
      <c r="D2567" s="771">
        <v>3.2</v>
      </c>
      <c r="E2567" s="104">
        <v>1.2500000000000001E-2</v>
      </c>
      <c r="F2567" s="104">
        <v>1.4500000000000001E-2</v>
      </c>
      <c r="H2567" s="677">
        <v>2011</v>
      </c>
      <c r="I2567" s="510">
        <f t="shared" si="1260"/>
        <v>2545</v>
      </c>
      <c r="J2567" s="53" t="str" cm="1">
        <f t="array" aca="1" ref="J2567" ca="1">INDIRECT("B" &amp; I2567)</f>
        <v>NIVEL 974 M4 7S L30 AM 2011 03-06-2026</v>
      </c>
      <c r="K2567" s="511">
        <f t="shared" ca="1" si="1252"/>
        <v>3.2</v>
      </c>
      <c r="L2567" s="508">
        <f t="shared" ca="1" si="1253"/>
        <v>1.35E-2</v>
      </c>
      <c r="M2567" s="508">
        <f t="shared" ca="1" si="1254"/>
        <v>1.4400000000000001E-2</v>
      </c>
      <c r="N2567" s="512">
        <f t="shared" ca="1" si="1255"/>
        <v>1.6E-2</v>
      </c>
      <c r="O2567" s="512">
        <f t="shared" ca="1" si="1256"/>
        <v>1.2149999999999999E-2</v>
      </c>
      <c r="P2567" s="513">
        <f t="shared" ca="1" si="1257"/>
        <v>1.2960000000000001E-2</v>
      </c>
      <c r="Q2567" s="514" t="str">
        <f t="shared" ca="1" si="1258"/>
        <v>Dump</v>
      </c>
      <c r="R2567" s="515">
        <f t="shared" ca="1" si="1259"/>
        <v>0.71111111111111114</v>
      </c>
      <c r="T2567" s="722"/>
      <c r="U2567" s="722">
        <v>5</v>
      </c>
      <c r="V2567" s="56">
        <v>298354</v>
      </c>
      <c r="W2567" s="56" t="s">
        <v>60</v>
      </c>
      <c r="X2567" s="57">
        <v>46186</v>
      </c>
      <c r="Y2567" s="57">
        <v>46188</v>
      </c>
      <c r="Z2567" s="58">
        <v>0.40902777777777777</v>
      </c>
      <c r="AA2567" s="59">
        <v>30.78</v>
      </c>
      <c r="AB2567" s="60">
        <f ca="1">+O3020</f>
        <v>1.0359900000000003E-2</v>
      </c>
      <c r="AC2567" s="60">
        <f ca="1">+N3020</f>
        <v>1.3500000000000005E-2</v>
      </c>
      <c r="AD2567" s="60" t="s">
        <v>319</v>
      </c>
      <c r="AE2567" s="60" t="str">
        <f>+I3009</f>
        <v>EN119</v>
      </c>
      <c r="AF2567" s="106"/>
      <c r="AG2567" s="107"/>
      <c r="AH2567" s="104"/>
    </row>
    <row r="2568" spans="2:38">
      <c r="B2568" s="772" t="s">
        <v>2711</v>
      </c>
      <c r="C2568" s="376">
        <v>1</v>
      </c>
      <c r="D2568" s="771">
        <v>3.2</v>
      </c>
      <c r="E2568" s="104">
        <v>1.7399999999999999E-2</v>
      </c>
      <c r="F2568" s="104">
        <v>1.7000000000000001E-2</v>
      </c>
      <c r="H2568" s="677">
        <v>2012</v>
      </c>
      <c r="I2568" s="510">
        <f t="shared" ref="I2568" si="1261">IF(H2568="",
   IFERROR(MATCH("**", B:B, 0), ""),
   IFERROR(MATCH("* "&amp;H2568&amp;" *", B:B, 0), "")
)</f>
        <v>2546</v>
      </c>
      <c r="J2568" s="53" t="str" cm="1">
        <f t="array" aca="1" ref="J2568" ca="1">INDIRECT("B" &amp; I2568)</f>
        <v>NIVEL 974 M4 7S L30 AM 2012 03-06-2026</v>
      </c>
      <c r="K2568" s="511">
        <f t="shared" ref="K2568" ca="1" si="1262">INDEX(D:D, MATCH(J2568, $B:$B, 0))</f>
        <v>3.2</v>
      </c>
      <c r="L2568" s="508">
        <f t="shared" ref="L2568" ca="1" si="1263">INDEX(E:E, MATCH($J2568, $B:$B, 0))*0.9</f>
        <v>1.494E-2</v>
      </c>
      <c r="M2568" s="508">
        <f t="shared" ref="M2568" ca="1" si="1264">INDEX(F:F, MATCH($J2568, $B:$B, 0))*0.9</f>
        <v>1.4400000000000001E-2</v>
      </c>
      <c r="N2568" s="512">
        <f t="shared" ca="1" si="1255"/>
        <v>1.6E-2</v>
      </c>
      <c r="O2568" s="512">
        <f t="shared" ref="O2568" ca="1" si="1265">+IF(L2568=0,N2568*0.9,L2568*0.9)</f>
        <v>1.3446E-2</v>
      </c>
      <c r="P2568" s="513">
        <f t="shared" ref="P2568" ca="1" si="1266">+M2568*0.9</f>
        <v>1.2960000000000001E-2</v>
      </c>
      <c r="Q2568" s="514" t="str">
        <f t="shared" ref="Q2568" ca="1" si="1267">+IF(L2568=0,"-","Dump")</f>
        <v>Dump</v>
      </c>
      <c r="R2568" s="515">
        <f t="shared" ref="R2568" ca="1" si="1268">+K2568/4.5</f>
        <v>0.71111111111111114</v>
      </c>
      <c r="T2568" s="722"/>
      <c r="U2568" s="722">
        <v>6</v>
      </c>
      <c r="V2568" s="722">
        <v>298355</v>
      </c>
      <c r="W2568" s="56" t="s">
        <v>75</v>
      </c>
      <c r="X2568" s="57">
        <v>46186</v>
      </c>
      <c r="Y2568" s="57">
        <v>46188</v>
      </c>
      <c r="Z2568" s="58">
        <v>0.41111111111111109</v>
      </c>
      <c r="AA2568" s="59">
        <v>31.06</v>
      </c>
      <c r="AB2568" s="60">
        <f ca="1">+O3006</f>
        <v>1.2417299999999999E-2</v>
      </c>
      <c r="AC2568" s="60">
        <f ca="1">+N3006</f>
        <v>1.4549999999999999E-2</v>
      </c>
      <c r="AD2568" s="60" t="s">
        <v>319</v>
      </c>
      <c r="AE2568" s="60" t="str">
        <f>+I2985</f>
        <v>EN118</v>
      </c>
      <c r="AF2568" s="106"/>
      <c r="AG2568" s="107"/>
      <c r="AH2568" s="104"/>
    </row>
    <row r="2569" spans="2:38">
      <c r="B2569" s="772" t="s">
        <v>2712</v>
      </c>
      <c r="C2569" s="376">
        <v>1</v>
      </c>
      <c r="D2569" s="771">
        <v>3.2</v>
      </c>
      <c r="E2569" s="104">
        <v>1.5100000000000001E-2</v>
      </c>
      <c r="F2569" s="104">
        <v>1.7000000000000001E-2</v>
      </c>
      <c r="H2569" s="677">
        <v>2013</v>
      </c>
      <c r="I2569" s="510">
        <f t="shared" si="1260"/>
        <v>2547</v>
      </c>
      <c r="J2569" s="53" t="str" cm="1">
        <f t="array" aca="1" ref="J2569" ca="1">INDIRECT("B" &amp; I2569)</f>
        <v>NIVEL 974 M4 7S L30 AM 2013 03-06-2026</v>
      </c>
      <c r="K2569" s="511">
        <f t="shared" ca="1" si="1252"/>
        <v>3.2</v>
      </c>
      <c r="L2569" s="508">
        <f t="shared" ca="1" si="1253"/>
        <v>1.4579999999999999E-2</v>
      </c>
      <c r="M2569" s="508">
        <f t="shared" ca="1" si="1254"/>
        <v>1.4400000000000001E-2</v>
      </c>
      <c r="N2569" s="512">
        <f t="shared" ca="1" si="1255"/>
        <v>1.6E-2</v>
      </c>
      <c r="O2569" s="512">
        <f t="shared" ca="1" si="1256"/>
        <v>1.3122E-2</v>
      </c>
      <c r="P2569" s="513">
        <f t="shared" ca="1" si="1257"/>
        <v>1.2960000000000001E-2</v>
      </c>
      <c r="Q2569" s="514" t="str">
        <f t="shared" ca="1" si="1258"/>
        <v>Dump</v>
      </c>
      <c r="R2569" s="515">
        <f t="shared" ca="1" si="1259"/>
        <v>0.71111111111111114</v>
      </c>
      <c r="T2569" s="722"/>
      <c r="U2569" s="722">
        <v>7</v>
      </c>
      <c r="V2569" s="722"/>
      <c r="W2569" s="56"/>
      <c r="X2569" s="57"/>
      <c r="Y2569" s="57"/>
      <c r="Z2569" s="58"/>
      <c r="AA2569" s="746"/>
      <c r="AB2569" s="60"/>
      <c r="AC2569" s="60"/>
      <c r="AD2569" s="60"/>
      <c r="AE2569" s="60"/>
      <c r="AF2569" s="106"/>
      <c r="AG2569" s="107"/>
      <c r="AH2569" s="104"/>
    </row>
    <row r="2570" spans="2:38">
      <c r="B2570" s="772" t="s">
        <v>2713</v>
      </c>
      <c r="C2570" s="376">
        <v>1</v>
      </c>
      <c r="D2570" s="771">
        <v>3.2</v>
      </c>
      <c r="E2570" s="104">
        <v>1.54E-2</v>
      </c>
      <c r="F2570" s="104">
        <v>1.7000000000000001E-2</v>
      </c>
      <c r="H2570" s="677">
        <v>2014</v>
      </c>
      <c r="I2570" s="510">
        <f t="shared" si="1260"/>
        <v>2548</v>
      </c>
      <c r="J2570" s="53" t="str" cm="1">
        <f t="array" aca="1" ref="J2570" ca="1">INDIRECT("B" &amp; I2570)</f>
        <v>NIVEL 974 M4 7S L30 AM 2014 03-06-2026</v>
      </c>
      <c r="K2570" s="511">
        <f t="shared" ca="1" si="1252"/>
        <v>3.2</v>
      </c>
      <c r="L2570" s="508">
        <f t="shared" ca="1" si="1253"/>
        <v>1.188E-2</v>
      </c>
      <c r="M2570" s="508">
        <f t="shared" ca="1" si="1254"/>
        <v>1.4400000000000001E-2</v>
      </c>
      <c r="N2570" s="512">
        <f t="shared" ca="1" si="1255"/>
        <v>1.6E-2</v>
      </c>
      <c r="O2570" s="512">
        <f t="shared" ca="1" si="1256"/>
        <v>1.0692E-2</v>
      </c>
      <c r="P2570" s="513">
        <f t="shared" ca="1" si="1257"/>
        <v>1.2960000000000001E-2</v>
      </c>
      <c r="Q2570" s="514" t="str">
        <f t="shared" ca="1" si="1258"/>
        <v>Dump</v>
      </c>
      <c r="R2570" s="515">
        <f t="shared" ca="1" si="1259"/>
        <v>0.71111111111111114</v>
      </c>
      <c r="T2570" s="722"/>
      <c r="U2570" s="722">
        <v>8</v>
      </c>
      <c r="V2570" s="722"/>
      <c r="W2570" s="56"/>
      <c r="X2570" s="57"/>
      <c r="Y2570" s="57"/>
      <c r="Z2570" s="62"/>
      <c r="AA2570" s="109"/>
      <c r="AB2570" s="60"/>
      <c r="AC2570" s="60"/>
      <c r="AD2570" s="60"/>
      <c r="AE2570" s="60"/>
      <c r="AF2570" s="106"/>
      <c r="AG2570" s="107"/>
      <c r="AH2570" s="104"/>
    </row>
    <row r="2571" spans="2:38">
      <c r="B2571" s="772" t="s">
        <v>2714</v>
      </c>
      <c r="C2571" s="376">
        <v>1</v>
      </c>
      <c r="D2571" s="771">
        <v>3.2</v>
      </c>
      <c r="E2571" s="104">
        <v>1.18E-2</v>
      </c>
      <c r="F2571" s="104">
        <v>1.7000000000000001E-2</v>
      </c>
      <c r="H2571" s="677">
        <v>2015</v>
      </c>
      <c r="I2571" s="510">
        <f t="shared" si="1260"/>
        <v>2549</v>
      </c>
      <c r="J2571" s="53" t="str" cm="1">
        <f t="array" aca="1" ref="J2571" ca="1">INDIRECT("B" &amp; I2571)</f>
        <v>NIVEL 974 M4 7S L30 AM 2015 03-06-2026</v>
      </c>
      <c r="K2571" s="511">
        <f t="shared" ca="1" si="1252"/>
        <v>3.2</v>
      </c>
      <c r="L2571" s="508">
        <f t="shared" ca="1" si="1253"/>
        <v>1.323E-2</v>
      </c>
      <c r="M2571" s="508">
        <f t="shared" ca="1" si="1254"/>
        <v>1.4400000000000001E-2</v>
      </c>
      <c r="N2571" s="512">
        <f t="shared" ca="1" si="1255"/>
        <v>1.6E-2</v>
      </c>
      <c r="O2571" s="512">
        <f t="shared" ca="1" si="1256"/>
        <v>1.1907000000000001E-2</v>
      </c>
      <c r="P2571" s="513">
        <f t="shared" ca="1" si="1257"/>
        <v>1.2960000000000001E-2</v>
      </c>
      <c r="Q2571" s="514" t="str">
        <f t="shared" ca="1" si="1258"/>
        <v>Dump</v>
      </c>
      <c r="R2571" s="515">
        <f t="shared" ca="1" si="1259"/>
        <v>0.71111111111111114</v>
      </c>
      <c r="T2571" s="721"/>
      <c r="U2571" s="722">
        <v>9</v>
      </c>
      <c r="V2571" s="722"/>
      <c r="W2571" s="722"/>
      <c r="X2571" s="57"/>
      <c r="Y2571" s="57"/>
      <c r="Z2571" s="62"/>
      <c r="AA2571" s="59"/>
      <c r="AB2571" s="60"/>
      <c r="AC2571" s="60"/>
      <c r="AD2571" s="60"/>
      <c r="AE2571" s="60"/>
      <c r="AF2571" s="106"/>
      <c r="AG2571" s="107"/>
      <c r="AH2571" s="104"/>
    </row>
    <row r="2572" spans="2:38">
      <c r="B2572" s="772" t="s">
        <v>2715</v>
      </c>
      <c r="C2572" s="376">
        <v>1</v>
      </c>
      <c r="D2572" s="771">
        <v>3.2</v>
      </c>
      <c r="E2572" s="104">
        <v>1.44E-2</v>
      </c>
      <c r="F2572" s="104">
        <v>1.7000000000000001E-2</v>
      </c>
      <c r="H2572" s="677">
        <v>2016</v>
      </c>
      <c r="I2572" s="510">
        <f t="shared" si="1260"/>
        <v>2550</v>
      </c>
      <c r="J2572" s="53" t="str" cm="1">
        <f t="array" aca="1" ref="J2572" ca="1">INDIRECT("B" &amp; I2572)</f>
        <v>NIVEL 974 M4 7S L30 AM 2016 03-06-2026</v>
      </c>
      <c r="K2572" s="511">
        <f t="shared" ca="1" si="1252"/>
        <v>3.2</v>
      </c>
      <c r="L2572" s="508">
        <f t="shared" ca="1" si="1253"/>
        <v>1.188E-2</v>
      </c>
      <c r="M2572" s="508">
        <f t="shared" ca="1" si="1254"/>
        <v>1.4400000000000001E-2</v>
      </c>
      <c r="N2572" s="512">
        <f t="shared" ca="1" si="1255"/>
        <v>1.6E-2</v>
      </c>
      <c r="O2572" s="512">
        <f t="shared" ca="1" si="1256"/>
        <v>1.0692E-2</v>
      </c>
      <c r="P2572" s="513">
        <f t="shared" ca="1" si="1257"/>
        <v>1.2960000000000001E-2</v>
      </c>
      <c r="Q2572" s="514" t="str">
        <f t="shared" ca="1" si="1258"/>
        <v>Dump</v>
      </c>
      <c r="R2572" s="515">
        <f t="shared" ca="1" si="1259"/>
        <v>0.71111111111111114</v>
      </c>
      <c r="T2572" s="721"/>
      <c r="U2572" s="722">
        <v>10</v>
      </c>
      <c r="V2572" s="722"/>
      <c r="W2572" s="722"/>
      <c r="X2572" s="57"/>
      <c r="Y2572" s="57"/>
      <c r="Z2572" s="62"/>
      <c r="AA2572" s="63"/>
      <c r="AB2572" s="60"/>
      <c r="AC2572" s="60"/>
      <c r="AD2572" s="60"/>
      <c r="AE2572" s="60"/>
      <c r="AF2572" s="106"/>
      <c r="AG2572" s="107"/>
      <c r="AH2572" s="104"/>
    </row>
    <row r="2573" spans="2:38" ht="15" thickBot="1">
      <c r="B2573" s="772" t="s">
        <v>2718</v>
      </c>
      <c r="C2573" s="376">
        <v>1</v>
      </c>
      <c r="D2573" s="771">
        <v>3.2</v>
      </c>
      <c r="E2573" s="104">
        <v>1.2699999999999999E-2</v>
      </c>
      <c r="F2573" s="104">
        <v>1.0999999999999999E-2</v>
      </c>
      <c r="H2573" s="386"/>
      <c r="I2573"/>
      <c r="J2573"/>
      <c r="K2573" s="519">
        <f ca="1">SUM(K2554:K2572)</f>
        <v>60.800000000000018</v>
      </c>
      <c r="L2573" s="516">
        <f ca="1">+SUMPRODUCT(L2554:L2572,K2554:K2572)/K2573</f>
        <v>1.3045263157894737E-2</v>
      </c>
      <c r="M2573" s="516">
        <f ca="1">+SUMPRODUCT(M2554:M2572,K2554:K2572)/K2573</f>
        <v>1.3002631578947363E-2</v>
      </c>
      <c r="N2573" s="69">
        <f ca="1">+SUMPRODUCT(N2554:N2572,K2554:K2572)/K2573</f>
        <v>1.4447368421052629E-2</v>
      </c>
      <c r="O2573" s="552">
        <f ca="1">+SUMPRODUCT(O2554:O2572,K2554:K2572)/K2573</f>
        <v>1.174073684210526E-2</v>
      </c>
      <c r="P2573" s="69">
        <f ca="1">+SUMPRODUCT(P2554:P2572,K2554:K2572)/K2573</f>
        <v>1.1702368421052626E-2</v>
      </c>
      <c r="Q2573"/>
      <c r="R2573"/>
      <c r="T2573" s="721"/>
      <c r="U2573" s="722">
        <v>11</v>
      </c>
      <c r="V2573" s="722"/>
      <c r="W2573" s="722"/>
      <c r="X2573" s="57"/>
      <c r="Y2573" s="57"/>
      <c r="Z2573" s="62"/>
      <c r="AA2573" s="63"/>
      <c r="AB2573" s="60"/>
      <c r="AC2573" s="60"/>
      <c r="AD2573" s="60"/>
      <c r="AE2573" s="60"/>
      <c r="AF2573" s="106"/>
      <c r="AG2573" s="721"/>
      <c r="AH2573" s="721"/>
    </row>
    <row r="2574" spans="2:38" ht="15" thickBot="1">
      <c r="B2574" s="772" t="s">
        <v>2719</v>
      </c>
      <c r="C2574" s="376">
        <v>1</v>
      </c>
      <c r="D2574" s="771">
        <v>3.2</v>
      </c>
      <c r="E2574" s="104">
        <v>1.01E-2</v>
      </c>
      <c r="F2574" s="104">
        <v>1.0999999999999999E-2</v>
      </c>
      <c r="H2574" s="720"/>
      <c r="I2574"/>
      <c r="J2574"/>
      <c r="K2574" s="551" t="s">
        <v>59</v>
      </c>
      <c r="L2574" s="550">
        <f ca="1">+L2573/0.9</f>
        <v>1.4494736842105263E-2</v>
      </c>
      <c r="M2574" s="518">
        <f ca="1">+M2573/0.9</f>
        <v>1.4447368421052625E-2</v>
      </c>
      <c r="N2574"/>
      <c r="O2574"/>
      <c r="P2574"/>
      <c r="Q2574"/>
      <c r="R2574"/>
      <c r="T2574" s="721"/>
      <c r="U2574" s="721"/>
      <c r="V2574" s="721"/>
      <c r="W2574" s="721"/>
      <c r="X2574" s="721"/>
      <c r="Y2574" s="721"/>
      <c r="Z2574" s="721"/>
      <c r="AA2574" s="64">
        <f>SUM(AA2563:AA2573)</f>
        <v>184.64</v>
      </c>
      <c r="AB2574" s="624">
        <f ca="1">+SUMPRODUCT(AA2563:AA2573,AB2563:AB2573)/AA2574</f>
        <v>1.1623871169573228E-2</v>
      </c>
      <c r="AC2574" s="66">
        <f ca="1">+SUMPRODUCT(AA2563:AA2573,AC2563:AC2573)/AA2574</f>
        <v>1.459076032339207E-2</v>
      </c>
      <c r="AD2574" s="66">
        <f>+SUMPRODUCT(AA2563:AA2573,AD2563:AD2573)/AA2574</f>
        <v>0</v>
      </c>
      <c r="AE2574" s="67"/>
      <c r="AF2574" s="110">
        <v>0</v>
      </c>
      <c r="AG2574" s="721"/>
      <c r="AH2574" s="721"/>
    </row>
    <row r="2575" spans="2:38">
      <c r="B2575" s="772" t="s">
        <v>2720</v>
      </c>
      <c r="C2575" s="376">
        <v>1</v>
      </c>
      <c r="D2575" s="771">
        <v>3.2</v>
      </c>
      <c r="E2575" s="104">
        <v>1.0200000000000001E-2</v>
      </c>
      <c r="F2575" s="104">
        <v>1.0999999999999999E-2</v>
      </c>
      <c r="I2575" s="721"/>
      <c r="R2575" s="721"/>
      <c r="T2575" s="721"/>
      <c r="U2575" s="721"/>
      <c r="V2575" s="721"/>
      <c r="W2575" s="721"/>
      <c r="X2575" s="721"/>
      <c r="Y2575" s="721"/>
      <c r="Z2575" s="721"/>
      <c r="AA2575" s="111"/>
      <c r="AB2575" s="112"/>
      <c r="AC2575" s="112"/>
      <c r="AD2575" s="113"/>
      <c r="AE2575" s="114"/>
      <c r="AF2575" s="721"/>
      <c r="AG2575" s="721"/>
    </row>
    <row r="2576" spans="2:38" ht="28.8">
      <c r="B2576" s="772" t="s">
        <v>2721</v>
      </c>
      <c r="C2576" s="376">
        <v>1</v>
      </c>
      <c r="D2576" s="771">
        <v>3.2</v>
      </c>
      <c r="E2576" s="104">
        <v>1.15E-2</v>
      </c>
      <c r="F2576" s="104">
        <v>1.0999999999999999E-2</v>
      </c>
      <c r="H2576" s="385"/>
      <c r="I2576" s="547" t="s">
        <v>2684</v>
      </c>
      <c r="J2576" s="77" t="s">
        <v>63</v>
      </c>
      <c r="K2576" s="507" t="s">
        <v>44</v>
      </c>
      <c r="L2576" s="718" t="s">
        <v>297</v>
      </c>
      <c r="M2576" s="508" t="s">
        <v>292</v>
      </c>
      <c r="N2576" s="545" t="s">
        <v>46</v>
      </c>
      <c r="O2576" s="549" t="s">
        <v>293</v>
      </c>
      <c r="P2576" s="508" t="s">
        <v>294</v>
      </c>
      <c r="Q2576"/>
      <c r="R2576"/>
      <c r="T2576" s="47" t="s">
        <v>48</v>
      </c>
      <c r="U2576" s="48" t="s">
        <v>49</v>
      </c>
      <c r="V2576" s="48" t="s">
        <v>50</v>
      </c>
      <c r="W2576" s="48" t="s">
        <v>51</v>
      </c>
      <c r="X2576" s="49" t="s">
        <v>52</v>
      </c>
      <c r="Y2576" s="49" t="s">
        <v>53</v>
      </c>
      <c r="Z2576" s="48" t="s">
        <v>54</v>
      </c>
      <c r="AA2576" s="50" t="s">
        <v>55</v>
      </c>
      <c r="AB2576" s="48" t="s">
        <v>56</v>
      </c>
      <c r="AC2576" s="51" t="s">
        <v>12</v>
      </c>
      <c r="AD2576" s="51" t="s">
        <v>295</v>
      </c>
      <c r="AE2576" s="48" t="s">
        <v>57</v>
      </c>
      <c r="AF2576" s="48" t="s">
        <v>66</v>
      </c>
      <c r="AG2576" s="48" t="s">
        <v>67</v>
      </c>
      <c r="AH2576" s="48" t="s">
        <v>68</v>
      </c>
    </row>
    <row r="2577" spans="2:38">
      <c r="B2577" s="772" t="s">
        <v>2722</v>
      </c>
      <c r="C2577" s="376">
        <v>1</v>
      </c>
      <c r="D2577" s="771">
        <v>3.2</v>
      </c>
      <c r="E2577" s="104">
        <v>1.0800000000000001E-2</v>
      </c>
      <c r="F2577" s="104">
        <v>1.0999999999999999E-2</v>
      </c>
      <c r="H2577" s="677">
        <v>2017</v>
      </c>
      <c r="I2577" s="510">
        <f t="shared" ref="I2577:I2585" si="1269">IF(H2577="",
   IFERROR(MATCH("**", B:B, 0), ""),
   IFERROR(MATCH("* "&amp;H2577&amp;" *", B:B, 0), "")
)</f>
        <v>2551</v>
      </c>
      <c r="J2577" s="53" t="str" cm="1">
        <f t="array" aca="1" ref="J2577" ca="1">INDIRECT("B" &amp; I2577)</f>
        <v>NIVEL 974 M4 7S L30 AM 2017 03-06-2026</v>
      </c>
      <c r="K2577" s="511">
        <f ca="1">INDEX(D:D, MATCH(J2577, $B:$B, 0))</f>
        <v>3.2</v>
      </c>
      <c r="L2577" s="508">
        <f ca="1">INDEX(E:E, MATCH($J2577, $B:$B, 0))*0.9</f>
        <v>1.098E-2</v>
      </c>
      <c r="M2577" s="508">
        <f ca="1">INDEX(F:F, MATCH($J2577, $B:$B, 0))*0.9</f>
        <v>1.4400000000000001E-2</v>
      </c>
      <c r="N2577" s="512">
        <f ca="1">INDEX(F:F, MATCH($J2577, $B:$B, 0))</f>
        <v>1.6E-2</v>
      </c>
      <c r="O2577" s="512">
        <f ca="1">+IF(L2577=0,N2577*0.9,L2577*0.9)</f>
        <v>9.8820000000000002E-3</v>
      </c>
      <c r="P2577" s="513">
        <f ca="1">+M2577*0.9</f>
        <v>1.2960000000000001E-2</v>
      </c>
      <c r="Q2577" s="514" t="str">
        <f ca="1">+IF(L2577=0,"-","Dump")</f>
        <v>Dump</v>
      </c>
      <c r="R2577" s="515">
        <f ca="1">+K2577/4.5</f>
        <v>0.71111111111111114</v>
      </c>
      <c r="T2577" s="648">
        <v>60042</v>
      </c>
      <c r="U2577" s="56">
        <v>1</v>
      </c>
      <c r="V2577" s="56">
        <v>298356</v>
      </c>
      <c r="W2577" s="56" t="s">
        <v>2976</v>
      </c>
      <c r="X2577" s="57">
        <v>46186</v>
      </c>
      <c r="Y2577" s="57">
        <v>46188</v>
      </c>
      <c r="Z2577" s="58">
        <v>0.45069444444444445</v>
      </c>
      <c r="AA2577" s="59">
        <v>28.74</v>
      </c>
      <c r="AB2577" s="60">
        <f ca="1">+O3006</f>
        <v>1.2417299999999999E-2</v>
      </c>
      <c r="AC2577" s="60">
        <f ca="1">+N3006</f>
        <v>1.4549999999999999E-2</v>
      </c>
      <c r="AD2577" s="60" t="s">
        <v>136</v>
      </c>
      <c r="AE2577" s="60" t="str">
        <f>+I2985</f>
        <v>EN118</v>
      </c>
      <c r="AF2577" s="106"/>
      <c r="AG2577" s="107"/>
      <c r="AH2577" s="104"/>
    </row>
    <row r="2578" spans="2:38">
      <c r="B2578" s="772" t="s">
        <v>2723</v>
      </c>
      <c r="C2578" s="376">
        <v>1</v>
      </c>
      <c r="D2578" s="771">
        <v>3.2</v>
      </c>
      <c r="E2578" s="104">
        <v>1.3599999999999999E-2</v>
      </c>
      <c r="F2578" s="104">
        <v>1.2999999999999999E-2</v>
      </c>
      <c r="H2578" s="677">
        <v>2018</v>
      </c>
      <c r="I2578" s="510">
        <f t="shared" si="1269"/>
        <v>2552</v>
      </c>
      <c r="J2578" s="53" t="str" cm="1">
        <f t="array" aca="1" ref="J2578" ca="1">INDIRECT("B" &amp; I2578)</f>
        <v>NIVEL 974 M4 7S L30 AM 2018 03-06-2026</v>
      </c>
      <c r="K2578" s="511">
        <f t="shared" ref="K2578:K2588" ca="1" si="1270">INDEX(D:D, MATCH(J2578, $B:$B, 0))</f>
        <v>3.2</v>
      </c>
      <c r="L2578" s="508">
        <f t="shared" ref="L2578:L2588" ca="1" si="1271">INDEX(E:E, MATCH($J2578, $B:$B, 0))*0.9</f>
        <v>9.2700000000000005E-3</v>
      </c>
      <c r="M2578" s="508">
        <f t="shared" ref="M2578:M2588" ca="1" si="1272">INDEX(F:F, MATCH($J2578, $B:$B, 0))*0.9</f>
        <v>1.4400000000000001E-2</v>
      </c>
      <c r="N2578" s="512">
        <f t="shared" ref="N2578:N2588" ca="1" si="1273">INDEX(F:F, MATCH($J2578, $B:$B, 0))</f>
        <v>1.6E-2</v>
      </c>
      <c r="O2578" s="512">
        <f t="shared" ref="O2578:O2588" ca="1" si="1274">+IF(L2578=0,N2578*0.9,L2578*0.9)</f>
        <v>8.3430000000000015E-3</v>
      </c>
      <c r="P2578" s="513">
        <f t="shared" ref="P2578:P2588" ca="1" si="1275">+M2578*0.9</f>
        <v>1.2960000000000001E-2</v>
      </c>
      <c r="Q2578" s="514" t="str">
        <f t="shared" ref="Q2578:Q2588" ca="1" si="1276">+IF(L2578=0,"-","Dump")</f>
        <v>Dump</v>
      </c>
      <c r="R2578" s="515">
        <f t="shared" ref="R2578:R2588" ca="1" si="1277">+K2578/4.5</f>
        <v>0.71111111111111114</v>
      </c>
      <c r="T2578" s="413" t="s">
        <v>296</v>
      </c>
      <c r="U2578" s="56">
        <v>2</v>
      </c>
      <c r="V2578" s="56">
        <v>298376</v>
      </c>
      <c r="W2578" s="56" t="s">
        <v>78</v>
      </c>
      <c r="X2578" s="57">
        <v>46188</v>
      </c>
      <c r="Y2578" s="57">
        <v>46189</v>
      </c>
      <c r="Z2578" s="58">
        <v>0.41041666666666665</v>
      </c>
      <c r="AA2578" s="59">
        <v>32.01</v>
      </c>
      <c r="AB2578" s="60">
        <f ca="1">+O3034</f>
        <v>1.2376800000000002E-2</v>
      </c>
      <c r="AC2578" s="60">
        <f ca="1">+N3034</f>
        <v>1.3700000000000004E-2</v>
      </c>
      <c r="AD2578" s="60" t="s">
        <v>136</v>
      </c>
      <c r="AE2578" s="60" t="str">
        <f>+I3023</f>
        <v>EN120</v>
      </c>
      <c r="AF2578" s="106"/>
      <c r="AG2578" s="107"/>
      <c r="AH2578" s="104"/>
    </row>
    <row r="2579" spans="2:38">
      <c r="B2579" s="772" t="s">
        <v>2724</v>
      </c>
      <c r="C2579" s="376">
        <v>1</v>
      </c>
      <c r="D2579" s="771">
        <v>3.2</v>
      </c>
      <c r="E2579" s="104">
        <v>1.8100000000000002E-2</v>
      </c>
      <c r="F2579" s="104">
        <v>1.2999999999999999E-2</v>
      </c>
      <c r="H2579" s="677">
        <v>2019</v>
      </c>
      <c r="I2579" s="510">
        <f t="shared" si="1269"/>
        <v>2553</v>
      </c>
      <c r="J2579" s="53" t="str" cm="1">
        <f t="array" aca="1" ref="J2579" ca="1">INDIRECT("B" &amp; I2579)</f>
        <v>NIVEL 974 M4 7S L30 AM 2019 03-06-2026</v>
      </c>
      <c r="K2579" s="511">
        <f t="shared" ca="1" si="1270"/>
        <v>3.2</v>
      </c>
      <c r="L2579" s="508">
        <f t="shared" ca="1" si="1271"/>
        <v>1.566E-2</v>
      </c>
      <c r="M2579" s="508">
        <f t="shared" ca="1" si="1272"/>
        <v>1.4400000000000001E-2</v>
      </c>
      <c r="N2579" s="512">
        <f t="shared" ca="1" si="1273"/>
        <v>1.6E-2</v>
      </c>
      <c r="O2579" s="512">
        <f t="shared" ca="1" si="1274"/>
        <v>1.4094000000000001E-2</v>
      </c>
      <c r="P2579" s="513">
        <f t="shared" ca="1" si="1275"/>
        <v>1.2960000000000001E-2</v>
      </c>
      <c r="Q2579" s="514" t="str">
        <f t="shared" ca="1" si="1276"/>
        <v>Dump</v>
      </c>
      <c r="R2579" s="515">
        <f t="shared" ca="1" si="1277"/>
        <v>0.71111111111111114</v>
      </c>
      <c r="T2579" s="725"/>
      <c r="U2579" s="56">
        <v>3</v>
      </c>
      <c r="V2579" s="56">
        <v>298377</v>
      </c>
      <c r="W2579" s="56" t="s">
        <v>60</v>
      </c>
      <c r="X2579" s="57">
        <v>46188</v>
      </c>
      <c r="Y2579" s="57">
        <v>46189</v>
      </c>
      <c r="Z2579" s="58">
        <v>0.41180555555555554</v>
      </c>
      <c r="AA2579" s="59">
        <v>30.83</v>
      </c>
      <c r="AB2579" s="60">
        <f ca="1">+O3054</f>
        <v>1.2215812499999999E-2</v>
      </c>
      <c r="AC2579" s="60">
        <f ca="1">+N3054</f>
        <v>1.3999999999999995E-2</v>
      </c>
      <c r="AD2579" s="60" t="s">
        <v>136</v>
      </c>
      <c r="AE2579" s="60" t="str">
        <f>+I3037</f>
        <v>EN121</v>
      </c>
      <c r="AF2579" s="106"/>
      <c r="AG2579" s="107"/>
      <c r="AH2579" s="104"/>
    </row>
    <row r="2580" spans="2:38">
      <c r="B2580" s="772" t="s">
        <v>2725</v>
      </c>
      <c r="C2580" s="376">
        <v>1</v>
      </c>
      <c r="D2580" s="771">
        <v>3.2</v>
      </c>
      <c r="E2580" s="104">
        <v>1.6E-2</v>
      </c>
      <c r="F2580" s="104">
        <v>1.2999999999999999E-2</v>
      </c>
      <c r="H2580" s="677">
        <v>2020</v>
      </c>
      <c r="I2580" s="510">
        <f t="shared" si="1269"/>
        <v>2554</v>
      </c>
      <c r="J2580" s="53" t="str" cm="1">
        <f t="array" aca="1" ref="J2580" ca="1">INDIRECT("B" &amp; I2580)</f>
        <v>NIVEL 974 M4 7S L30 AM 2020 03-06-2026</v>
      </c>
      <c r="K2580" s="511">
        <f t="shared" ca="1" si="1270"/>
        <v>3.2</v>
      </c>
      <c r="L2580" s="508">
        <f t="shared" ca="1" si="1271"/>
        <v>1.323E-2</v>
      </c>
      <c r="M2580" s="508">
        <f t="shared" ca="1" si="1272"/>
        <v>1.4400000000000001E-2</v>
      </c>
      <c r="N2580" s="512">
        <f t="shared" ca="1" si="1273"/>
        <v>1.6E-2</v>
      </c>
      <c r="O2580" s="512">
        <f t="shared" ca="1" si="1274"/>
        <v>1.1907000000000001E-2</v>
      </c>
      <c r="P2580" s="513">
        <f t="shared" ca="1" si="1275"/>
        <v>1.2960000000000001E-2</v>
      </c>
      <c r="Q2580" s="514" t="str">
        <f t="shared" ca="1" si="1276"/>
        <v>Dump</v>
      </c>
      <c r="R2580" s="515">
        <f t="shared" ca="1" si="1277"/>
        <v>0.71111111111111114</v>
      </c>
      <c r="T2580" s="725"/>
      <c r="U2580" s="56">
        <v>4</v>
      </c>
      <c r="V2580" s="56">
        <v>298379</v>
      </c>
      <c r="W2580" s="56" t="s">
        <v>79</v>
      </c>
      <c r="X2580" s="57">
        <v>46188</v>
      </c>
      <c r="Y2580" s="57">
        <v>46189</v>
      </c>
      <c r="Z2580" s="58">
        <v>0.41388888888888886</v>
      </c>
      <c r="AA2580" s="59">
        <v>32.61</v>
      </c>
      <c r="AB2580" s="60">
        <f ca="1">+O3054</f>
        <v>1.2215812499999999E-2</v>
      </c>
      <c r="AC2580" s="60">
        <f ca="1">+N3054</f>
        <v>1.3999999999999995E-2</v>
      </c>
      <c r="AD2580" s="60" t="s">
        <v>136</v>
      </c>
      <c r="AE2580" s="60" t="str">
        <f>+I3037</f>
        <v>EN121</v>
      </c>
      <c r="AF2580" s="106"/>
      <c r="AG2580" s="107"/>
      <c r="AH2580" s="104"/>
    </row>
    <row r="2581" spans="2:38">
      <c r="B2581" s="772" t="s">
        <v>2726</v>
      </c>
      <c r="C2581" s="376">
        <v>1</v>
      </c>
      <c r="D2581" s="771">
        <v>3.2</v>
      </c>
      <c r="E2581" s="104">
        <v>1.4800000000000001E-2</v>
      </c>
      <c r="F2581" s="104">
        <v>1.2999999999999999E-2</v>
      </c>
      <c r="H2581" s="677">
        <v>2021</v>
      </c>
      <c r="I2581" s="510">
        <f t="shared" si="1269"/>
        <v>2555</v>
      </c>
      <c r="J2581" s="53" t="str" cm="1">
        <f t="array" aca="1" ref="J2581" ca="1">INDIRECT("B" &amp; I2581)</f>
        <v>NIVEL 974 M4 7S L30 AM 2021 03-06-2026</v>
      </c>
      <c r="K2581" s="511">
        <f t="shared" ca="1" si="1270"/>
        <v>3.2</v>
      </c>
      <c r="L2581" s="508">
        <f t="shared" ca="1" si="1271"/>
        <v>1.0619999999999999E-2</v>
      </c>
      <c r="M2581" s="508">
        <f t="shared" ca="1" si="1272"/>
        <v>1.4400000000000001E-2</v>
      </c>
      <c r="N2581" s="512">
        <f t="shared" ca="1" si="1273"/>
        <v>1.6E-2</v>
      </c>
      <c r="O2581" s="512">
        <f t="shared" ca="1" si="1274"/>
        <v>9.5579999999999988E-3</v>
      </c>
      <c r="P2581" s="513">
        <f t="shared" ca="1" si="1275"/>
        <v>1.2960000000000001E-2</v>
      </c>
      <c r="Q2581" s="514" t="str">
        <f t="shared" ca="1" si="1276"/>
        <v>Dump</v>
      </c>
      <c r="R2581" s="515">
        <f t="shared" ca="1" si="1277"/>
        <v>0.71111111111111114</v>
      </c>
      <c r="T2581" s="725"/>
      <c r="U2581" s="725">
        <v>5</v>
      </c>
      <c r="V2581" s="56">
        <v>298380</v>
      </c>
      <c r="W2581" s="56" t="s">
        <v>75</v>
      </c>
      <c r="X2581" s="57">
        <v>46188</v>
      </c>
      <c r="Y2581" s="57">
        <v>46189</v>
      </c>
      <c r="Z2581" s="58">
        <v>0.41666666666666669</v>
      </c>
      <c r="AA2581" s="59">
        <v>32.1</v>
      </c>
      <c r="AB2581" s="60">
        <f ca="1">+O3073</f>
        <v>1.1615400000000001E-2</v>
      </c>
      <c r="AC2581" s="60">
        <f ca="1">+N3073</f>
        <v>1.4766666666666662E-2</v>
      </c>
      <c r="AD2581" s="60" t="s">
        <v>136</v>
      </c>
      <c r="AE2581" s="60" t="str">
        <f>+I3057</f>
        <v>EN122</v>
      </c>
      <c r="AF2581" s="106"/>
      <c r="AG2581" s="107"/>
      <c r="AH2581" s="104"/>
    </row>
    <row r="2582" spans="2:38" ht="15" thickBot="1">
      <c r="B2582" s="772" t="s">
        <v>2727</v>
      </c>
      <c r="C2582" s="376">
        <v>1</v>
      </c>
      <c r="D2582" s="771">
        <v>3.2</v>
      </c>
      <c r="E2582" s="104">
        <v>1.47E-2</v>
      </c>
      <c r="F2582" s="104">
        <v>1.2999999999999999E-2</v>
      </c>
      <c r="H2582" s="677">
        <v>2022</v>
      </c>
      <c r="I2582" s="510">
        <f t="shared" si="1269"/>
        <v>2556</v>
      </c>
      <c r="J2582" s="53" t="str" cm="1">
        <f t="array" aca="1" ref="J2582" ca="1">INDIRECT("B" &amp; I2582)</f>
        <v>NIVEL 974 M4 6N L33 AM 2022 03-06-2026</v>
      </c>
      <c r="K2582" s="511">
        <f t="shared" ca="1" si="1270"/>
        <v>3.2</v>
      </c>
      <c r="L2582" s="508">
        <f t="shared" ca="1" si="1271"/>
        <v>1.4760000000000002E-2</v>
      </c>
      <c r="M2582" s="508">
        <f t="shared" ca="1" si="1272"/>
        <v>1.5750000000000004E-2</v>
      </c>
      <c r="N2582" s="512">
        <f t="shared" ca="1" si="1273"/>
        <v>1.7500000000000002E-2</v>
      </c>
      <c r="O2582" s="512">
        <f t="shared" ca="1" si="1274"/>
        <v>1.3284000000000002E-2</v>
      </c>
      <c r="P2582" s="513">
        <f t="shared" ca="1" si="1275"/>
        <v>1.4175000000000004E-2</v>
      </c>
      <c r="Q2582" s="514" t="str">
        <f t="shared" ca="1" si="1276"/>
        <v>Dump</v>
      </c>
      <c r="R2582" s="515">
        <f t="shared" ca="1" si="1277"/>
        <v>0.71111111111111114</v>
      </c>
      <c r="T2582" s="725"/>
      <c r="U2582" s="725">
        <v>6</v>
      </c>
      <c r="V2582" s="725"/>
      <c r="W2582" s="56"/>
      <c r="X2582" s="57"/>
      <c r="Y2582" s="57"/>
      <c r="Z2582" s="58"/>
      <c r="AA2582" s="59"/>
      <c r="AB2582" s="60"/>
      <c r="AC2582" s="60"/>
      <c r="AD2582" s="60"/>
      <c r="AE2582" s="60"/>
      <c r="AF2582" s="106"/>
      <c r="AG2582" s="107"/>
      <c r="AH2582" s="104"/>
    </row>
    <row r="2583" spans="2:38">
      <c r="B2583" s="772" t="s">
        <v>2728</v>
      </c>
      <c r="C2583" s="376">
        <v>1</v>
      </c>
      <c r="D2583" s="771">
        <v>3.2</v>
      </c>
      <c r="E2583" s="104">
        <v>1.4500000000000001E-2</v>
      </c>
      <c r="F2583" s="104">
        <v>1.2999999999999999E-2</v>
      </c>
      <c r="H2583" s="677">
        <v>2023</v>
      </c>
      <c r="I2583" s="510">
        <f t="shared" si="1269"/>
        <v>2557</v>
      </c>
      <c r="J2583" s="53" t="str" cm="1">
        <f t="array" aca="1" ref="J2583" ca="1">INDIRECT("B" &amp; I2583)</f>
        <v>NIVEL 974 M4 6N L33 AM 2023 03-06-2026</v>
      </c>
      <c r="K2583" s="511">
        <f t="shared" ca="1" si="1270"/>
        <v>3.2</v>
      </c>
      <c r="L2583" s="508">
        <f t="shared" ca="1" si="1271"/>
        <v>1.5480000000000001E-2</v>
      </c>
      <c r="M2583" s="508">
        <f t="shared" ca="1" si="1272"/>
        <v>1.5750000000000004E-2</v>
      </c>
      <c r="N2583" s="512">
        <f t="shared" ca="1" si="1273"/>
        <v>1.7500000000000002E-2</v>
      </c>
      <c r="O2583" s="512">
        <f t="shared" ca="1" si="1274"/>
        <v>1.3932000000000002E-2</v>
      </c>
      <c r="P2583" s="513">
        <f t="shared" ca="1" si="1275"/>
        <v>1.4175000000000004E-2</v>
      </c>
      <c r="Q2583" s="514" t="str">
        <f t="shared" ca="1" si="1276"/>
        <v>Dump</v>
      </c>
      <c r="R2583" s="515">
        <f t="shared" ca="1" si="1277"/>
        <v>0.71111111111111114</v>
      </c>
      <c r="T2583" s="725"/>
      <c r="U2583" s="725">
        <v>7</v>
      </c>
      <c r="V2583" s="725"/>
      <c r="W2583" s="56"/>
      <c r="X2583" s="57"/>
      <c r="Y2583" s="57"/>
      <c r="Z2583" s="58"/>
      <c r="AA2583" s="746"/>
      <c r="AB2583" s="60"/>
      <c r="AC2583" s="60"/>
      <c r="AD2583" s="60"/>
      <c r="AE2583" s="60"/>
      <c r="AF2583" s="106"/>
      <c r="AG2583" s="107"/>
      <c r="AH2583" s="104"/>
      <c r="AJ2583" s="95" t="str">
        <f>+I2576</f>
        <v>EN092</v>
      </c>
      <c r="AK2583" s="96" t="s">
        <v>62</v>
      </c>
    </row>
    <row r="2584" spans="2:38" ht="15" thickBot="1">
      <c r="B2584" s="772" t="s">
        <v>2729</v>
      </c>
      <c r="C2584" s="376">
        <v>1</v>
      </c>
      <c r="D2584" s="771">
        <v>3.2</v>
      </c>
      <c r="E2584" s="104">
        <v>1.0999999999999999E-2</v>
      </c>
      <c r="F2584" s="104">
        <v>1.2999999999999999E-2</v>
      </c>
      <c r="H2584" s="677">
        <v>2024</v>
      </c>
      <c r="I2584" s="510">
        <f t="shared" si="1269"/>
        <v>2558</v>
      </c>
      <c r="J2584" s="53" t="str" cm="1">
        <f t="array" aca="1" ref="J2584" ca="1">INDIRECT("B" &amp; I2584)</f>
        <v>NIVEL 974 M4 6N L33 AM 2024 03-06-2026</v>
      </c>
      <c r="K2584" s="511">
        <f t="shared" ca="1" si="1270"/>
        <v>3.2</v>
      </c>
      <c r="L2584" s="508">
        <f t="shared" ca="1" si="1271"/>
        <v>1.5300000000000001E-2</v>
      </c>
      <c r="M2584" s="508">
        <f t="shared" ca="1" si="1272"/>
        <v>1.5750000000000004E-2</v>
      </c>
      <c r="N2584" s="512">
        <f t="shared" ca="1" si="1273"/>
        <v>1.7500000000000002E-2</v>
      </c>
      <c r="O2584" s="512">
        <f t="shared" ca="1" si="1274"/>
        <v>1.3770000000000001E-2</v>
      </c>
      <c r="P2584" s="513">
        <f t="shared" ca="1" si="1275"/>
        <v>1.4175000000000004E-2</v>
      </c>
      <c r="Q2584" s="514" t="str">
        <f t="shared" ca="1" si="1276"/>
        <v>Dump</v>
      </c>
      <c r="R2584" s="515">
        <f t="shared" ca="1" si="1277"/>
        <v>0.71111111111111114</v>
      </c>
      <c r="T2584" s="725"/>
      <c r="U2584" s="725">
        <v>8</v>
      </c>
      <c r="V2584" s="725"/>
      <c r="W2584" s="56"/>
      <c r="X2584" s="57"/>
      <c r="Y2584" s="57"/>
      <c r="Z2584" s="62"/>
      <c r="AA2584" s="109"/>
      <c r="AB2584" s="60"/>
      <c r="AC2584" s="60"/>
      <c r="AD2584" s="60"/>
      <c r="AE2584" s="60"/>
      <c r="AF2584" s="106"/>
      <c r="AG2584" s="107"/>
      <c r="AH2584" s="104"/>
      <c r="AJ2584" s="520">
        <f ca="1">+K2589-SUMIF(AE:AE, AJ2583, AA:AA)</f>
        <v>8.57</v>
      </c>
      <c r="AK2584" s="521">
        <f ca="1">O2589</f>
        <v>1.1421000000000001E-2</v>
      </c>
      <c r="AL2584" s="102">
        <f ca="1">COUNTIF(AE:AE, AJ2583)</f>
        <v>1</v>
      </c>
    </row>
    <row r="2585" spans="2:38" ht="15" thickBot="1">
      <c r="B2585" s="772" t="s">
        <v>2730</v>
      </c>
      <c r="C2585" s="376">
        <v>1</v>
      </c>
      <c r="D2585" s="771">
        <v>3.2</v>
      </c>
      <c r="E2585" s="104">
        <v>2.0400000000000001E-2</v>
      </c>
      <c r="F2585" s="104">
        <v>1.2999999999999999E-2</v>
      </c>
      <c r="H2585" s="677">
        <v>2025</v>
      </c>
      <c r="I2585" s="510">
        <f t="shared" si="1269"/>
        <v>2559</v>
      </c>
      <c r="J2585" s="53" t="str" cm="1">
        <f t="array" aca="1" ref="J2585" ca="1">INDIRECT("B" &amp; I2585)</f>
        <v>NIVEL 974 M4 6N L33 AM 2025 03-06-2026</v>
      </c>
      <c r="K2585" s="511">
        <f t="shared" ca="1" si="1270"/>
        <v>3.2</v>
      </c>
      <c r="L2585" s="508">
        <f t="shared" ca="1" si="1271"/>
        <v>1.107E-2</v>
      </c>
      <c r="M2585" s="508">
        <f t="shared" ca="1" si="1272"/>
        <v>1.5750000000000004E-2</v>
      </c>
      <c r="N2585" s="512">
        <f t="shared" ca="1" si="1273"/>
        <v>1.7500000000000002E-2</v>
      </c>
      <c r="O2585" s="512">
        <f t="shared" ca="1" si="1274"/>
        <v>9.9629999999999996E-3</v>
      </c>
      <c r="P2585" s="513">
        <f t="shared" ca="1" si="1275"/>
        <v>1.4175000000000004E-2</v>
      </c>
      <c r="Q2585" s="514" t="str">
        <f t="shared" ca="1" si="1276"/>
        <v>Dump</v>
      </c>
      <c r="R2585" s="515">
        <f t="shared" ca="1" si="1277"/>
        <v>0.71111111111111114</v>
      </c>
      <c r="T2585" s="724"/>
      <c r="U2585" s="725">
        <v>9</v>
      </c>
      <c r="V2585" s="725"/>
      <c r="W2585" s="725"/>
      <c r="X2585" s="57"/>
      <c r="Y2585" s="57"/>
      <c r="Z2585" s="62"/>
      <c r="AA2585" s="59"/>
      <c r="AB2585" s="60"/>
      <c r="AC2585" s="60"/>
      <c r="AD2585" s="60"/>
      <c r="AE2585" s="60"/>
      <c r="AF2585" s="106"/>
      <c r="AG2585" s="107"/>
      <c r="AH2585" s="104"/>
      <c r="AJ2585" s="105" t="s">
        <v>83</v>
      </c>
      <c r="AK2585" s="101"/>
    </row>
    <row r="2586" spans="2:38">
      <c r="B2586" s="772" t="s">
        <v>2731</v>
      </c>
      <c r="C2586" s="376">
        <v>1</v>
      </c>
      <c r="D2586" s="771">
        <v>3.2</v>
      </c>
      <c r="E2586" s="104">
        <v>1.14E-2</v>
      </c>
      <c r="F2586" s="104">
        <v>1.2999999999999999E-2</v>
      </c>
      <c r="H2586" s="677">
        <v>2026</v>
      </c>
      <c r="I2586" s="510">
        <f t="shared" ref="I2586:I2588" si="1278">IF(H2586="",
   IFERROR(MATCH("**", B:B, 0), ""),
   IFERROR(MATCH("* "&amp;H2586&amp;" *", B:B, 0), "")
)</f>
        <v>2560</v>
      </c>
      <c r="J2586" s="53" t="str" cm="1">
        <f t="array" aca="1" ref="J2586" ca="1">INDIRECT("B" &amp; I2586)</f>
        <v>NIVEL 974 M4 6N L33 AM 2026 03-06-2026</v>
      </c>
      <c r="K2586" s="511">
        <f t="shared" ca="1" si="1270"/>
        <v>3.2</v>
      </c>
      <c r="L2586" s="508">
        <f t="shared" ca="1" si="1271"/>
        <v>1.404E-2</v>
      </c>
      <c r="M2586" s="508">
        <f t="shared" ca="1" si="1272"/>
        <v>1.5750000000000004E-2</v>
      </c>
      <c r="N2586" s="512">
        <f t="shared" ca="1" si="1273"/>
        <v>1.7500000000000002E-2</v>
      </c>
      <c r="O2586" s="512">
        <f t="shared" ca="1" si="1274"/>
        <v>1.2636000000000001E-2</v>
      </c>
      <c r="P2586" s="513">
        <f t="shared" ca="1" si="1275"/>
        <v>1.4175000000000004E-2</v>
      </c>
      <c r="Q2586" s="514" t="str">
        <f t="shared" ca="1" si="1276"/>
        <v>Dump</v>
      </c>
      <c r="R2586" s="515">
        <f t="shared" ca="1" si="1277"/>
        <v>0.71111111111111114</v>
      </c>
      <c r="T2586" s="724"/>
      <c r="U2586" s="725">
        <v>10</v>
      </c>
      <c r="V2586" s="725"/>
      <c r="W2586" s="725"/>
      <c r="X2586" s="57"/>
      <c r="Y2586" s="57"/>
      <c r="Z2586" s="62"/>
      <c r="AA2586" s="63"/>
      <c r="AB2586" s="60"/>
      <c r="AC2586" s="60"/>
      <c r="AD2586" s="60"/>
      <c r="AE2586" s="60"/>
      <c r="AF2586" s="106"/>
      <c r="AG2586" s="107"/>
      <c r="AH2586" s="104"/>
    </row>
    <row r="2587" spans="2:38" ht="15" thickBot="1">
      <c r="B2587" s="772" t="s">
        <v>2732</v>
      </c>
      <c r="C2587" s="376">
        <v>1</v>
      </c>
      <c r="D2587" s="771">
        <v>3.2</v>
      </c>
      <c r="E2587" s="104">
        <v>1.2200000000000001E-2</v>
      </c>
      <c r="F2587" s="104">
        <v>1.2999999999999999E-2</v>
      </c>
      <c r="H2587" s="677">
        <v>2027</v>
      </c>
      <c r="I2587" s="510">
        <f t="shared" si="1278"/>
        <v>2561</v>
      </c>
      <c r="J2587" s="53" t="str" cm="1">
        <f t="array" aca="1" ref="J2587" ca="1">INDIRECT("B" &amp; I2587)</f>
        <v>NIVEL 974 M4 6N L33 AM 2027 03-06-2026</v>
      </c>
      <c r="K2587" s="511">
        <f t="shared" ca="1" si="1270"/>
        <v>3.2</v>
      </c>
      <c r="L2587" s="508">
        <f t="shared" ca="1" si="1271"/>
        <v>1.2330000000000001E-2</v>
      </c>
      <c r="M2587" s="508">
        <f t="shared" ca="1" si="1272"/>
        <v>1.5750000000000004E-2</v>
      </c>
      <c r="N2587" s="512">
        <f t="shared" ca="1" si="1273"/>
        <v>1.7500000000000002E-2</v>
      </c>
      <c r="O2587" s="512">
        <f t="shared" ca="1" si="1274"/>
        <v>1.1097000000000001E-2</v>
      </c>
      <c r="P2587" s="513">
        <f t="shared" ca="1" si="1275"/>
        <v>1.4175000000000004E-2</v>
      </c>
      <c r="Q2587" s="514" t="str">
        <f t="shared" ca="1" si="1276"/>
        <v>Dump</v>
      </c>
      <c r="R2587" s="515">
        <f t="shared" ca="1" si="1277"/>
        <v>0.71111111111111114</v>
      </c>
      <c r="T2587" s="724"/>
      <c r="U2587" s="725">
        <v>11</v>
      </c>
      <c r="V2587" s="725"/>
      <c r="W2587" s="725"/>
      <c r="X2587" s="57"/>
      <c r="Y2587" s="57"/>
      <c r="Z2587" s="62"/>
      <c r="AA2587" s="63"/>
      <c r="AB2587" s="60"/>
      <c r="AC2587" s="60"/>
      <c r="AD2587" s="60"/>
      <c r="AE2587" s="60"/>
      <c r="AF2587" s="106"/>
      <c r="AG2587" s="724"/>
      <c r="AH2587" s="724"/>
    </row>
    <row r="2588" spans="2:38" ht="15" thickBot="1">
      <c r="B2588" s="772" t="s">
        <v>2733</v>
      </c>
      <c r="C2588" s="376">
        <v>1</v>
      </c>
      <c r="D2588" s="771">
        <v>3.2</v>
      </c>
      <c r="E2588" s="104">
        <v>1.1599999999999999E-2</v>
      </c>
      <c r="F2588" s="104">
        <v>1.2999999999999999E-2</v>
      </c>
      <c r="H2588" s="677">
        <v>2028</v>
      </c>
      <c r="I2588" s="510">
        <f t="shared" si="1278"/>
        <v>2562</v>
      </c>
      <c r="J2588" s="53" t="str" cm="1">
        <f t="array" aca="1" ref="J2588" ca="1">INDIRECT("B" &amp; I2588)</f>
        <v>NIVEL 974 M4 7S L31 AM 2028 03-06-2026</v>
      </c>
      <c r="K2588" s="511">
        <f t="shared" ca="1" si="1270"/>
        <v>3.2</v>
      </c>
      <c r="L2588" s="508">
        <f t="shared" ca="1" si="1271"/>
        <v>9.5399999999999999E-3</v>
      </c>
      <c r="M2588" s="508">
        <f t="shared" ca="1" si="1272"/>
        <v>1.3050000000000001E-2</v>
      </c>
      <c r="N2588" s="512">
        <f t="shared" ca="1" si="1273"/>
        <v>1.4500000000000001E-2</v>
      </c>
      <c r="O2588" s="512">
        <f t="shared" ca="1" si="1274"/>
        <v>8.5859999999999999E-3</v>
      </c>
      <c r="P2588" s="513">
        <f t="shared" ca="1" si="1275"/>
        <v>1.1745E-2</v>
      </c>
      <c r="Q2588" s="514" t="str">
        <f t="shared" ca="1" si="1276"/>
        <v>Dump</v>
      </c>
      <c r="R2588" s="515">
        <f t="shared" ca="1" si="1277"/>
        <v>0.71111111111111114</v>
      </c>
      <c r="T2588" s="724"/>
      <c r="U2588" s="724"/>
      <c r="V2588" s="724"/>
      <c r="W2588" s="724"/>
      <c r="X2588" s="724"/>
      <c r="Y2588" s="724"/>
      <c r="Z2588" s="724"/>
      <c r="AA2588" s="64">
        <f>SUM(AA2577:AA2587)</f>
        <v>156.29</v>
      </c>
      <c r="AB2588" s="624">
        <f ca="1">+SUMPRODUCT(AA2577:AA2587,AB2577:AB2587)/AA2588</f>
        <v>1.2162518747200717E-2</v>
      </c>
      <c r="AC2588" s="66">
        <f ca="1">+SUMPRODUCT(AA2577:AA2587,AC2577:AC2587)/AA2588</f>
        <v>1.4197159127263418E-2</v>
      </c>
      <c r="AD2588" s="66">
        <f>+SUMPRODUCT(AA2577:AA2587,AD2577:AD2587)/AA2588</f>
        <v>0</v>
      </c>
      <c r="AE2588" s="67"/>
      <c r="AF2588" s="110">
        <v>0</v>
      </c>
      <c r="AG2588" s="724"/>
      <c r="AH2588" s="724"/>
    </row>
    <row r="2589" spans="2:38">
      <c r="B2589" s="772" t="s">
        <v>2734</v>
      </c>
      <c r="C2589" s="376">
        <v>1</v>
      </c>
      <c r="D2589" s="771">
        <v>3.2</v>
      </c>
      <c r="E2589" s="104">
        <v>1.37E-2</v>
      </c>
      <c r="F2589" s="104">
        <v>1.2999999999999999E-2</v>
      </c>
      <c r="H2589" s="386"/>
      <c r="I2589"/>
      <c r="J2589"/>
      <c r="K2589" s="519">
        <f ca="1">SUM(K2577:K2588)</f>
        <v>38.4</v>
      </c>
      <c r="L2589" s="516">
        <f ca="1">+SUMPRODUCT(L2577:L2588,K2577:K2588)/K2589</f>
        <v>1.2690000000000002E-2</v>
      </c>
      <c r="M2589" s="516">
        <f ca="1">+SUMPRODUCT(M2577:M2588,K2577:K2588)/K2589</f>
        <v>1.4962500000000002E-2</v>
      </c>
      <c r="N2589" s="69">
        <f ca="1">+SUMPRODUCT(N2577:N2588,K2577:K2588)/K2589</f>
        <v>1.6625000000000004E-2</v>
      </c>
      <c r="O2589" s="552">
        <f ca="1">+SUMPRODUCT(O2577:O2588,K2577:K2588)/K2589</f>
        <v>1.1421000000000001E-2</v>
      </c>
      <c r="P2589" s="69">
        <f ca="1">+SUMPRODUCT(P2577:P2588,K2577:K2588)/K2589</f>
        <v>1.3466250000000004E-2</v>
      </c>
      <c r="Q2589"/>
      <c r="R2589"/>
      <c r="T2589" s="724"/>
      <c r="U2589" s="724"/>
      <c r="V2589" s="724"/>
      <c r="W2589" s="724"/>
      <c r="X2589" s="724"/>
      <c r="Y2589" s="724"/>
      <c r="Z2589" s="724"/>
      <c r="AA2589" s="111"/>
      <c r="AB2589" s="112"/>
      <c r="AC2589" s="112"/>
      <c r="AD2589" s="113"/>
      <c r="AE2589" s="114"/>
      <c r="AF2589" s="724"/>
      <c r="AG2589" s="724"/>
    </row>
    <row r="2590" spans="2:38" ht="28.8">
      <c r="B2590" s="772" t="s">
        <v>2735</v>
      </c>
      <c r="C2590" s="376">
        <v>1</v>
      </c>
      <c r="D2590" s="771">
        <v>3.2</v>
      </c>
      <c r="E2590" s="104">
        <v>1.15E-2</v>
      </c>
      <c r="F2590" s="104">
        <v>1.2999999999999999E-2</v>
      </c>
      <c r="H2590" s="720"/>
      <c r="I2590"/>
      <c r="J2590"/>
      <c r="K2590" s="551" t="s">
        <v>59</v>
      </c>
      <c r="L2590" s="550">
        <f ca="1">+L2589/0.9</f>
        <v>1.4100000000000001E-2</v>
      </c>
      <c r="M2590" s="518">
        <f ca="1">+M2589/0.9</f>
        <v>1.6625000000000001E-2</v>
      </c>
      <c r="N2590"/>
      <c r="O2590"/>
      <c r="P2590"/>
      <c r="Q2590"/>
      <c r="R2590"/>
      <c r="T2590" s="47" t="s">
        <v>48</v>
      </c>
      <c r="U2590" s="48" t="s">
        <v>49</v>
      </c>
      <c r="V2590" s="48" t="s">
        <v>50</v>
      </c>
      <c r="W2590" s="48" t="s">
        <v>51</v>
      </c>
      <c r="X2590" s="49" t="s">
        <v>52</v>
      </c>
      <c r="Y2590" s="49" t="s">
        <v>53</v>
      </c>
      <c r="Z2590" s="48" t="s">
        <v>54</v>
      </c>
      <c r="AA2590" s="50" t="s">
        <v>55</v>
      </c>
      <c r="AB2590" s="48" t="s">
        <v>56</v>
      </c>
      <c r="AC2590" s="51" t="s">
        <v>12</v>
      </c>
      <c r="AD2590" s="51" t="s">
        <v>295</v>
      </c>
      <c r="AE2590" s="48" t="s">
        <v>57</v>
      </c>
      <c r="AF2590" s="48" t="s">
        <v>66</v>
      </c>
      <c r="AG2590" s="48" t="s">
        <v>67</v>
      </c>
      <c r="AH2590" s="48" t="s">
        <v>68</v>
      </c>
    </row>
    <row r="2591" spans="2:38">
      <c r="B2591" s="772" t="s">
        <v>2736</v>
      </c>
      <c r="C2591" s="376">
        <v>1</v>
      </c>
      <c r="D2591" s="771">
        <v>3.2</v>
      </c>
      <c r="E2591" s="104">
        <v>1.38E-2</v>
      </c>
      <c r="F2591" s="104">
        <v>1.2999999999999999E-2</v>
      </c>
      <c r="I2591" s="721"/>
      <c r="R2591" s="721"/>
      <c r="T2591" s="648">
        <v>60051</v>
      </c>
      <c r="U2591" s="56">
        <v>1</v>
      </c>
      <c r="V2591" s="56">
        <v>298407</v>
      </c>
      <c r="W2591" s="56" t="s">
        <v>247</v>
      </c>
      <c r="X2591" s="57">
        <v>46188</v>
      </c>
      <c r="Y2591" s="57">
        <v>46190</v>
      </c>
      <c r="Z2591" s="58">
        <v>0.63124999999999998</v>
      </c>
      <c r="AA2591" s="59">
        <v>31.01</v>
      </c>
      <c r="AB2591" s="60">
        <f ca="1">+O3073</f>
        <v>1.1615400000000001E-2</v>
      </c>
      <c r="AC2591" s="60">
        <f ca="1">+N3073</f>
        <v>1.4766666666666662E-2</v>
      </c>
      <c r="AD2591" s="60" t="s">
        <v>136</v>
      </c>
      <c r="AE2591" s="60" t="str">
        <f>+I3057</f>
        <v>EN122</v>
      </c>
      <c r="AF2591" s="106"/>
      <c r="AG2591" s="107"/>
      <c r="AH2591" s="104"/>
    </row>
    <row r="2592" spans="2:38" ht="28.8">
      <c r="B2592" s="772" t="s">
        <v>2737</v>
      </c>
      <c r="C2592" s="376">
        <v>1</v>
      </c>
      <c r="D2592" s="771">
        <v>3.2</v>
      </c>
      <c r="E2592" s="104">
        <v>1.6299999999999999E-2</v>
      </c>
      <c r="F2592" s="104">
        <v>1.2999999999999999E-2</v>
      </c>
      <c r="H2592" s="385"/>
      <c r="I2592" s="547" t="s">
        <v>2685</v>
      </c>
      <c r="J2592" s="77" t="s">
        <v>63</v>
      </c>
      <c r="K2592" s="507" t="s">
        <v>44</v>
      </c>
      <c r="L2592" s="718" t="s">
        <v>297</v>
      </c>
      <c r="M2592" s="508" t="s">
        <v>292</v>
      </c>
      <c r="N2592" s="545" t="s">
        <v>46</v>
      </c>
      <c r="O2592" s="549" t="s">
        <v>293</v>
      </c>
      <c r="P2592" s="508" t="s">
        <v>294</v>
      </c>
      <c r="Q2592"/>
      <c r="R2592"/>
      <c r="T2592" s="413" t="s">
        <v>296</v>
      </c>
      <c r="U2592" s="56">
        <v>2</v>
      </c>
      <c r="V2592" s="56">
        <v>298408</v>
      </c>
      <c r="W2592" s="56" t="s">
        <v>60</v>
      </c>
      <c r="X2592" s="57">
        <v>46189</v>
      </c>
      <c r="Y2592" s="57">
        <v>46190</v>
      </c>
      <c r="Z2592" s="58">
        <v>0.6333333333333333</v>
      </c>
      <c r="AA2592" s="740">
        <v>29.67</v>
      </c>
      <c r="AB2592" s="60">
        <f ca="1">+O3097</f>
        <v>1.2648149999999995E-2</v>
      </c>
      <c r="AC2592" s="60">
        <f ca="1">+N3097</f>
        <v>1.5849999999999993E-2</v>
      </c>
      <c r="AD2592" s="60" t="s">
        <v>136</v>
      </c>
      <c r="AE2592" s="60" t="str">
        <f>+I3076</f>
        <v>EN123</v>
      </c>
      <c r="AF2592" s="106"/>
      <c r="AG2592" s="107"/>
      <c r="AH2592" s="104"/>
    </row>
    <row r="2593" spans="2:38">
      <c r="B2593" s="772" t="s">
        <v>2738</v>
      </c>
      <c r="C2593" s="376">
        <v>1</v>
      </c>
      <c r="D2593" s="771">
        <v>3.2</v>
      </c>
      <c r="E2593" s="104">
        <v>1.5900000000000001E-2</v>
      </c>
      <c r="F2593" s="104">
        <v>1.2999999999999999E-2</v>
      </c>
      <c r="H2593" s="677">
        <v>2029</v>
      </c>
      <c r="I2593" s="510">
        <f t="shared" ref="I2593:I2601" si="1279">IF(H2593="",
   IFERROR(MATCH("**", B:B, 0), ""),
   IFERROR(MATCH("* "&amp;H2593&amp;" *", B:B, 0), "")
)</f>
        <v>2563</v>
      </c>
      <c r="J2593" s="53" t="str" cm="1">
        <f t="array" aca="1" ref="J2593" ca="1">INDIRECT("B" &amp; I2593)</f>
        <v>NIVEL 974 M4 7S L31 AM 2029 03-06-2026</v>
      </c>
      <c r="K2593" s="511">
        <f ca="1">INDEX(D:D, MATCH(J2593, $B:$B, 0))</f>
        <v>3.2</v>
      </c>
      <c r="L2593" s="508">
        <f ca="1">INDEX(E:E, MATCH($J2593, $B:$B, 0))*0.9</f>
        <v>1.179E-2</v>
      </c>
      <c r="M2593" s="508">
        <f ca="1">INDEX(F:F, MATCH($J2593, $B:$B, 0))*0.9</f>
        <v>1.3050000000000001E-2</v>
      </c>
      <c r="N2593" s="512">
        <f ca="1">INDEX(F:F, MATCH($J2593, $B:$B, 0))</f>
        <v>1.4500000000000001E-2</v>
      </c>
      <c r="O2593" s="512">
        <f ca="1">+IF(L2593=0,N2593*0.9,L2593*0.9)</f>
        <v>1.0611000000000001E-2</v>
      </c>
      <c r="P2593" s="513">
        <f ca="1">+M2593*0.9</f>
        <v>1.1745E-2</v>
      </c>
      <c r="Q2593" s="514" t="str">
        <f ca="1">+IF(L2593=0,"-","Dump")</f>
        <v>Dump</v>
      </c>
      <c r="R2593" s="515">
        <f ca="1">+K2593/4.5</f>
        <v>0.71111111111111114</v>
      </c>
      <c r="T2593" s="725"/>
      <c r="U2593" s="56">
        <v>3</v>
      </c>
      <c r="V2593" s="56">
        <v>298409</v>
      </c>
      <c r="W2593" s="56" t="s">
        <v>79</v>
      </c>
      <c r="X2593" s="57">
        <v>46189</v>
      </c>
      <c r="Y2593" s="57">
        <v>46190</v>
      </c>
      <c r="Z2593" s="58">
        <v>0.63472222222222219</v>
      </c>
      <c r="AA2593" s="59">
        <v>30.32</v>
      </c>
      <c r="AB2593" s="60">
        <f ca="1">+O3121</f>
        <v>1.2810149999999996E-2</v>
      </c>
      <c r="AC2593" s="60">
        <f ca="1">+N3121</f>
        <v>1.4800000000000002E-2</v>
      </c>
      <c r="AD2593" s="60" t="s">
        <v>136</v>
      </c>
      <c r="AE2593" s="60" t="str">
        <f>+I3100</f>
        <v>EN124</v>
      </c>
      <c r="AF2593" s="106"/>
      <c r="AG2593" s="107"/>
      <c r="AH2593" s="104"/>
    </row>
    <row r="2594" spans="2:38">
      <c r="B2594" s="772" t="s">
        <v>2739</v>
      </c>
      <c r="C2594" s="376">
        <v>1</v>
      </c>
      <c r="D2594" s="771">
        <v>3.2</v>
      </c>
      <c r="E2594" s="104">
        <v>1.67E-2</v>
      </c>
      <c r="F2594" s="104">
        <v>1.2999999999999999E-2</v>
      </c>
      <c r="H2594" s="677">
        <v>2030</v>
      </c>
      <c r="I2594" s="510">
        <f t="shared" si="1279"/>
        <v>2564</v>
      </c>
      <c r="J2594" s="53" t="str" cm="1">
        <f t="array" aca="1" ref="J2594" ca="1">INDIRECT("B" &amp; I2594)</f>
        <v>NIVEL 974 M4 7S L31 AM 2030 03-06-2026</v>
      </c>
      <c r="K2594" s="511">
        <f t="shared" ref="K2594:K2607" ca="1" si="1280">INDEX(D:D, MATCH(J2594, $B:$B, 0))</f>
        <v>3.2</v>
      </c>
      <c r="L2594" s="508">
        <f t="shared" ref="L2594:L2607" ca="1" si="1281">INDEX(E:E, MATCH($J2594, $B:$B, 0))*0.9</f>
        <v>1.0530000000000001E-2</v>
      </c>
      <c r="M2594" s="508">
        <f t="shared" ref="M2594:M2607" ca="1" si="1282">INDEX(F:F, MATCH($J2594, $B:$B, 0))*0.9</f>
        <v>1.3050000000000001E-2</v>
      </c>
      <c r="N2594" s="512">
        <f t="shared" ref="N2594:N2607" ca="1" si="1283">INDEX(F:F, MATCH($J2594, $B:$B, 0))</f>
        <v>1.4500000000000001E-2</v>
      </c>
      <c r="O2594" s="512">
        <f t="shared" ref="O2594:O2607" ca="1" si="1284">+IF(L2594=0,N2594*0.9,L2594*0.9)</f>
        <v>9.477000000000001E-3</v>
      </c>
      <c r="P2594" s="513">
        <f t="shared" ref="P2594:P2607" ca="1" si="1285">+M2594*0.9</f>
        <v>1.1745E-2</v>
      </c>
      <c r="Q2594" s="514" t="str">
        <f t="shared" ref="Q2594:Q2607" ca="1" si="1286">+IF(L2594=0,"-","Dump")</f>
        <v>Dump</v>
      </c>
      <c r="R2594" s="515">
        <f t="shared" ref="R2594:R2607" ca="1" si="1287">+K2594/4.5</f>
        <v>0.71111111111111114</v>
      </c>
      <c r="T2594" s="725"/>
      <c r="U2594" s="56">
        <v>4</v>
      </c>
      <c r="V2594" s="56">
        <v>298411</v>
      </c>
      <c r="W2594" s="56" t="s">
        <v>75</v>
      </c>
      <c r="X2594" s="57">
        <v>46189</v>
      </c>
      <c r="Y2594" s="57">
        <v>46190</v>
      </c>
      <c r="Z2594" s="58">
        <v>0.64236111111111116</v>
      </c>
      <c r="AA2594" s="59">
        <v>32.119999999999997</v>
      </c>
      <c r="AB2594" s="60">
        <f ca="1">+O3121</f>
        <v>1.2810149999999996E-2</v>
      </c>
      <c r="AC2594" s="60">
        <f ca="1">+N3121</f>
        <v>1.4800000000000002E-2</v>
      </c>
      <c r="AD2594" s="60" t="s">
        <v>136</v>
      </c>
      <c r="AE2594" s="60" t="str">
        <f>+I3100</f>
        <v>EN124</v>
      </c>
      <c r="AF2594" s="106"/>
      <c r="AG2594" s="107"/>
      <c r="AH2594" s="104"/>
    </row>
    <row r="2595" spans="2:38">
      <c r="B2595" s="772" t="s">
        <v>2740</v>
      </c>
      <c r="C2595" s="376">
        <v>1</v>
      </c>
      <c r="D2595" s="771">
        <v>3.2</v>
      </c>
      <c r="E2595" s="104">
        <v>1.0500000000000001E-2</v>
      </c>
      <c r="F2595" s="104">
        <v>1.4999999999999999E-2</v>
      </c>
      <c r="H2595" s="677">
        <v>2031</v>
      </c>
      <c r="I2595" s="510">
        <f t="shared" si="1279"/>
        <v>2565</v>
      </c>
      <c r="J2595" s="53" t="str" cm="1">
        <f t="array" aca="1" ref="J2595" ca="1">INDIRECT("B" &amp; I2595)</f>
        <v>NIVEL 974 M4 7S L31 AM 2031 03-06-2026</v>
      </c>
      <c r="K2595" s="511">
        <f t="shared" ca="1" si="1280"/>
        <v>3.2</v>
      </c>
      <c r="L2595" s="508">
        <f t="shared" ca="1" si="1281"/>
        <v>1.1250000000000001E-2</v>
      </c>
      <c r="M2595" s="508">
        <f t="shared" ca="1" si="1282"/>
        <v>1.3050000000000001E-2</v>
      </c>
      <c r="N2595" s="512">
        <f t="shared" ca="1" si="1283"/>
        <v>1.4500000000000001E-2</v>
      </c>
      <c r="O2595" s="512">
        <f t="shared" ca="1" si="1284"/>
        <v>1.0125000000000002E-2</v>
      </c>
      <c r="P2595" s="513">
        <f t="shared" ca="1" si="1285"/>
        <v>1.1745E-2</v>
      </c>
      <c r="Q2595" s="514" t="str">
        <f t="shared" ca="1" si="1286"/>
        <v>Dump</v>
      </c>
      <c r="R2595" s="515">
        <f t="shared" ca="1" si="1287"/>
        <v>0.71111111111111114</v>
      </c>
      <c r="T2595" s="725"/>
      <c r="U2595" s="725">
        <v>5</v>
      </c>
      <c r="V2595" s="56">
        <v>298413</v>
      </c>
      <c r="W2595" s="56" t="s">
        <v>2976</v>
      </c>
      <c r="X2595" s="57">
        <v>46190</v>
      </c>
      <c r="Y2595" s="57">
        <v>46190</v>
      </c>
      <c r="Z2595" s="58">
        <v>0.67361111111111116</v>
      </c>
      <c r="AA2595" s="59">
        <v>29.3</v>
      </c>
      <c r="AB2595" s="60">
        <f ca="1">+O3137</f>
        <v>1.1711250000000003E-2</v>
      </c>
      <c r="AC2595" s="60">
        <f ca="1">+N3137</f>
        <v>1.4833333333333334E-2</v>
      </c>
      <c r="AD2595" s="60" t="s">
        <v>136</v>
      </c>
      <c r="AE2595" s="60" t="str">
        <f>+I3124</f>
        <v>EN125</v>
      </c>
      <c r="AF2595" s="106"/>
      <c r="AG2595" s="107"/>
      <c r="AH2595" s="104"/>
    </row>
    <row r="2596" spans="2:38">
      <c r="B2596" s="772" t="s">
        <v>2741</v>
      </c>
      <c r="C2596" s="376">
        <v>1</v>
      </c>
      <c r="D2596" s="771">
        <v>3.2</v>
      </c>
      <c r="E2596" s="104">
        <v>9.4000000000000004E-3</v>
      </c>
      <c r="F2596" s="104">
        <v>1.4999999999999999E-2</v>
      </c>
      <c r="H2596" s="677">
        <v>2032</v>
      </c>
      <c r="I2596" s="510">
        <f t="shared" si="1279"/>
        <v>2566</v>
      </c>
      <c r="J2596" s="53" t="str" cm="1">
        <f t="array" aca="1" ref="J2596" ca="1">INDIRECT("B" &amp; I2596)</f>
        <v>NIVEL 974 M4 7S L31 AM 2032 03-06-2026</v>
      </c>
      <c r="K2596" s="511">
        <f t="shared" ca="1" si="1280"/>
        <v>3.2</v>
      </c>
      <c r="L2596" s="508">
        <f t="shared" ca="1" si="1281"/>
        <v>1.2959999999999999E-2</v>
      </c>
      <c r="M2596" s="508">
        <f t="shared" ca="1" si="1282"/>
        <v>1.3050000000000001E-2</v>
      </c>
      <c r="N2596" s="512">
        <f t="shared" ca="1" si="1283"/>
        <v>1.4500000000000001E-2</v>
      </c>
      <c r="O2596" s="512">
        <f t="shared" ca="1" si="1284"/>
        <v>1.1663999999999999E-2</v>
      </c>
      <c r="P2596" s="513">
        <f t="shared" ca="1" si="1285"/>
        <v>1.1745E-2</v>
      </c>
      <c r="Q2596" s="514" t="str">
        <f t="shared" ca="1" si="1286"/>
        <v>Dump</v>
      </c>
      <c r="R2596" s="515">
        <f t="shared" ca="1" si="1287"/>
        <v>0.71111111111111114</v>
      </c>
      <c r="T2596" s="725"/>
      <c r="U2596" s="725">
        <v>6</v>
      </c>
      <c r="V2596" s="725"/>
      <c r="W2596" s="56"/>
      <c r="X2596" s="57"/>
      <c r="Y2596" s="57"/>
      <c r="Z2596" s="58"/>
      <c r="AA2596" s="59"/>
      <c r="AB2596" s="60"/>
      <c r="AC2596" s="60"/>
      <c r="AD2596" s="60"/>
      <c r="AE2596" s="60"/>
      <c r="AF2596" s="106"/>
      <c r="AG2596" s="107"/>
      <c r="AH2596" s="104"/>
    </row>
    <row r="2597" spans="2:38">
      <c r="B2597" s="772" t="s">
        <v>2742</v>
      </c>
      <c r="C2597" s="376">
        <v>1</v>
      </c>
      <c r="D2597" s="771">
        <v>3.2</v>
      </c>
      <c r="E2597" s="104">
        <v>1.1900000000000001E-2</v>
      </c>
      <c r="F2597" s="104">
        <v>1.4999999999999999E-2</v>
      </c>
      <c r="H2597" s="677">
        <v>2033</v>
      </c>
      <c r="I2597" s="510">
        <f t="shared" si="1279"/>
        <v>2567</v>
      </c>
      <c r="J2597" s="53" t="str" cm="1">
        <f t="array" aca="1" ref="J2597" ca="1">INDIRECT("B" &amp; I2597)</f>
        <v>NIVEL 974 M4 7S L31 AM 2033 03-06-2026</v>
      </c>
      <c r="K2597" s="511">
        <f t="shared" ref="K2597:K2602" ca="1" si="1288">INDEX(D:D, MATCH(J2597, $B:$B, 0))</f>
        <v>3.2</v>
      </c>
      <c r="L2597" s="508">
        <f t="shared" ref="L2597:L2602" ca="1" si="1289">INDEX(E:E, MATCH($J2597, $B:$B, 0))*0.9</f>
        <v>1.1250000000000001E-2</v>
      </c>
      <c r="M2597" s="508">
        <f t="shared" ref="M2597:M2602" ca="1" si="1290">INDEX(F:F, MATCH($J2597, $B:$B, 0))*0.9</f>
        <v>1.3050000000000001E-2</v>
      </c>
      <c r="N2597" s="512">
        <f t="shared" ca="1" si="1283"/>
        <v>1.4500000000000001E-2</v>
      </c>
      <c r="O2597" s="512">
        <f t="shared" ref="O2597:O2602" ca="1" si="1291">+IF(L2597=0,N2597*0.9,L2597*0.9)</f>
        <v>1.0125000000000002E-2</v>
      </c>
      <c r="P2597" s="513">
        <f t="shared" ref="P2597:P2602" ca="1" si="1292">+M2597*0.9</f>
        <v>1.1745E-2</v>
      </c>
      <c r="Q2597" s="514" t="str">
        <f t="shared" ref="Q2597:Q2602" ca="1" si="1293">+IF(L2597=0,"-","Dump")</f>
        <v>Dump</v>
      </c>
      <c r="R2597" s="515">
        <f t="shared" ref="R2597:R2602" ca="1" si="1294">+K2597/4.5</f>
        <v>0.71111111111111114</v>
      </c>
      <c r="T2597" s="725"/>
      <c r="U2597" s="725">
        <v>7</v>
      </c>
      <c r="V2597" s="725"/>
      <c r="W2597" s="56"/>
      <c r="X2597" s="57"/>
      <c r="Y2597" s="57"/>
      <c r="Z2597" s="58"/>
      <c r="AA2597" s="746"/>
      <c r="AB2597" s="60"/>
      <c r="AC2597" s="60"/>
      <c r="AD2597" s="60"/>
      <c r="AE2597" s="60"/>
      <c r="AF2597" s="106"/>
      <c r="AG2597" s="107"/>
      <c r="AH2597" s="104"/>
    </row>
    <row r="2598" spans="2:38">
      <c r="B2598" s="772" t="s">
        <v>2743</v>
      </c>
      <c r="C2598" s="376">
        <v>1</v>
      </c>
      <c r="D2598" s="771">
        <v>3.2</v>
      </c>
      <c r="E2598" s="104">
        <v>1.17E-2</v>
      </c>
      <c r="F2598" s="104">
        <v>1.4999999999999999E-2</v>
      </c>
      <c r="H2598" s="677">
        <v>2034</v>
      </c>
      <c r="I2598" s="510">
        <f t="shared" si="1279"/>
        <v>2568</v>
      </c>
      <c r="J2598" s="53" t="str" cm="1">
        <f t="array" aca="1" ref="J2598" ca="1">INDIRECT("B" &amp; I2598)</f>
        <v>NIVEL 974 M4 6N L33 AM 2034 03-06-2026</v>
      </c>
      <c r="K2598" s="511">
        <f t="shared" ca="1" si="1288"/>
        <v>3.2</v>
      </c>
      <c r="L2598" s="508">
        <f t="shared" ca="1" si="1289"/>
        <v>1.566E-2</v>
      </c>
      <c r="M2598" s="508">
        <f t="shared" ca="1" si="1290"/>
        <v>1.5300000000000001E-2</v>
      </c>
      <c r="N2598" s="512">
        <f t="shared" ca="1" si="1283"/>
        <v>1.7000000000000001E-2</v>
      </c>
      <c r="O2598" s="512">
        <f t="shared" ca="1" si="1291"/>
        <v>1.4094000000000001E-2</v>
      </c>
      <c r="P2598" s="513">
        <f t="shared" ca="1" si="1292"/>
        <v>1.3770000000000001E-2</v>
      </c>
      <c r="Q2598" s="514" t="str">
        <f t="shared" ca="1" si="1293"/>
        <v>Dump</v>
      </c>
      <c r="R2598" s="515">
        <f t="shared" ca="1" si="1294"/>
        <v>0.71111111111111114</v>
      </c>
      <c r="T2598" s="725"/>
      <c r="U2598" s="725">
        <v>8</v>
      </c>
      <c r="V2598" s="725"/>
      <c r="W2598" s="56"/>
      <c r="X2598" s="57"/>
      <c r="Y2598" s="57"/>
      <c r="Z2598" s="62"/>
      <c r="AA2598" s="109"/>
      <c r="AB2598" s="60"/>
      <c r="AC2598" s="60"/>
      <c r="AD2598" s="60"/>
      <c r="AE2598" s="60"/>
      <c r="AF2598" s="106"/>
      <c r="AG2598" s="107"/>
      <c r="AH2598" s="104"/>
    </row>
    <row r="2599" spans="2:38">
      <c r="B2599" s="772" t="s">
        <v>2744</v>
      </c>
      <c r="C2599" s="376">
        <v>1</v>
      </c>
      <c r="D2599" s="771">
        <v>3.2</v>
      </c>
      <c r="E2599" s="104">
        <v>9.7999999999999997E-3</v>
      </c>
      <c r="F2599" s="104">
        <v>1.4999999999999999E-2</v>
      </c>
      <c r="H2599" s="677">
        <v>2035</v>
      </c>
      <c r="I2599" s="510">
        <f t="shared" si="1279"/>
        <v>2569</v>
      </c>
      <c r="J2599" s="53" t="str" cm="1">
        <f t="array" aca="1" ref="J2599" ca="1">INDIRECT("B" &amp; I2599)</f>
        <v>NIVEL 974 M4 6N L33 AM 2035 03-06-2026</v>
      </c>
      <c r="K2599" s="511">
        <f t="shared" ca="1" si="1288"/>
        <v>3.2</v>
      </c>
      <c r="L2599" s="508">
        <f t="shared" ca="1" si="1289"/>
        <v>1.3590000000000001E-2</v>
      </c>
      <c r="M2599" s="508">
        <f t="shared" ca="1" si="1290"/>
        <v>1.5300000000000001E-2</v>
      </c>
      <c r="N2599" s="512">
        <f t="shared" ca="1" si="1283"/>
        <v>1.7000000000000001E-2</v>
      </c>
      <c r="O2599" s="512">
        <f t="shared" ca="1" si="1291"/>
        <v>1.2231000000000002E-2</v>
      </c>
      <c r="P2599" s="513">
        <f t="shared" ca="1" si="1292"/>
        <v>1.3770000000000001E-2</v>
      </c>
      <c r="Q2599" s="514" t="str">
        <f t="shared" ca="1" si="1293"/>
        <v>Dump</v>
      </c>
      <c r="R2599" s="515">
        <f t="shared" ca="1" si="1294"/>
        <v>0.71111111111111114</v>
      </c>
      <c r="T2599" s="724"/>
      <c r="U2599" s="725">
        <v>9</v>
      </c>
      <c r="V2599" s="725"/>
      <c r="W2599" s="725"/>
      <c r="X2599" s="57"/>
      <c r="Y2599" s="57"/>
      <c r="Z2599" s="62"/>
      <c r="AA2599" s="59"/>
      <c r="AB2599" s="60"/>
      <c r="AC2599" s="60"/>
      <c r="AD2599" s="60"/>
      <c r="AE2599" s="60"/>
      <c r="AF2599" s="106"/>
      <c r="AG2599" s="107"/>
      <c r="AH2599" s="104"/>
    </row>
    <row r="2600" spans="2:38">
      <c r="B2600" s="772" t="s">
        <v>2745</v>
      </c>
      <c r="C2600" s="376">
        <v>1</v>
      </c>
      <c r="D2600" s="771">
        <v>3.2</v>
      </c>
      <c r="E2600" s="104">
        <v>1.0699999999999999E-2</v>
      </c>
      <c r="F2600" s="104">
        <v>1.2999999999999999E-2</v>
      </c>
      <c r="H2600" s="677">
        <v>2036</v>
      </c>
      <c r="I2600" s="510">
        <f t="shared" si="1279"/>
        <v>2570</v>
      </c>
      <c r="J2600" s="53" t="str" cm="1">
        <f t="array" aca="1" ref="J2600" ca="1">INDIRECT("B" &amp; I2600)</f>
        <v>NIVEL 974 M4 6N L33 AM 2036 03-06-2026</v>
      </c>
      <c r="K2600" s="511">
        <f t="shared" ca="1" si="1288"/>
        <v>3.2</v>
      </c>
      <c r="L2600" s="508">
        <f t="shared" ca="1" si="1289"/>
        <v>1.3860000000000001E-2</v>
      </c>
      <c r="M2600" s="508">
        <f t="shared" ca="1" si="1290"/>
        <v>1.5300000000000001E-2</v>
      </c>
      <c r="N2600" s="512">
        <f t="shared" ca="1" si="1283"/>
        <v>1.7000000000000001E-2</v>
      </c>
      <c r="O2600" s="512">
        <f t="shared" ca="1" si="1291"/>
        <v>1.2474000000000001E-2</v>
      </c>
      <c r="P2600" s="513">
        <f t="shared" ca="1" si="1292"/>
        <v>1.3770000000000001E-2</v>
      </c>
      <c r="Q2600" s="514" t="str">
        <f t="shared" ca="1" si="1293"/>
        <v>Dump</v>
      </c>
      <c r="R2600" s="515">
        <f t="shared" ca="1" si="1294"/>
        <v>0.71111111111111114</v>
      </c>
      <c r="T2600" s="724"/>
      <c r="U2600" s="725">
        <v>10</v>
      </c>
      <c r="V2600" s="725"/>
      <c r="W2600" s="725"/>
      <c r="X2600" s="57"/>
      <c r="Y2600" s="57"/>
      <c r="Z2600" s="62"/>
      <c r="AA2600" s="63"/>
      <c r="AB2600" s="60"/>
      <c r="AC2600" s="60"/>
      <c r="AD2600" s="60"/>
      <c r="AE2600" s="60"/>
      <c r="AF2600" s="106"/>
      <c r="AG2600" s="107"/>
      <c r="AH2600" s="104"/>
    </row>
    <row r="2601" spans="2:38" ht="15" thickBot="1">
      <c r="B2601" s="772" t="s">
        <v>2746</v>
      </c>
      <c r="C2601" s="376">
        <v>1</v>
      </c>
      <c r="D2601" s="771">
        <v>3.2</v>
      </c>
      <c r="E2601" s="104">
        <v>1.18E-2</v>
      </c>
      <c r="F2601" s="104">
        <v>1.2999999999999999E-2</v>
      </c>
      <c r="H2601" s="677">
        <v>2037</v>
      </c>
      <c r="I2601" s="510">
        <f t="shared" si="1279"/>
        <v>2571</v>
      </c>
      <c r="J2601" s="53" t="str" cm="1">
        <f t="array" aca="1" ref="J2601" ca="1">INDIRECT("B" &amp; I2601)</f>
        <v>NIVEL 974 M4 6N L33 AM 2037 03-06-2026</v>
      </c>
      <c r="K2601" s="511">
        <f t="shared" ca="1" si="1288"/>
        <v>3.2</v>
      </c>
      <c r="L2601" s="508">
        <f t="shared" ca="1" si="1289"/>
        <v>1.0619999999999999E-2</v>
      </c>
      <c r="M2601" s="508">
        <f t="shared" ca="1" si="1290"/>
        <v>1.5300000000000001E-2</v>
      </c>
      <c r="N2601" s="512">
        <f t="shared" ca="1" si="1283"/>
        <v>1.7000000000000001E-2</v>
      </c>
      <c r="O2601" s="512">
        <f t="shared" ca="1" si="1291"/>
        <v>9.5579999999999988E-3</v>
      </c>
      <c r="P2601" s="513">
        <f t="shared" ca="1" si="1292"/>
        <v>1.3770000000000001E-2</v>
      </c>
      <c r="Q2601" s="514" t="str">
        <f t="shared" ca="1" si="1293"/>
        <v>Dump</v>
      </c>
      <c r="R2601" s="515">
        <f t="shared" ca="1" si="1294"/>
        <v>0.71111111111111114</v>
      </c>
      <c r="T2601" s="724"/>
      <c r="U2601" s="725">
        <v>11</v>
      </c>
      <c r="V2601" s="725"/>
      <c r="W2601" s="725"/>
      <c r="X2601" s="57"/>
      <c r="Y2601" s="57"/>
      <c r="Z2601" s="62"/>
      <c r="AA2601" s="63"/>
      <c r="AB2601" s="60"/>
      <c r="AC2601" s="60"/>
      <c r="AD2601" s="60"/>
      <c r="AE2601" s="60"/>
      <c r="AF2601" s="106"/>
      <c r="AG2601" s="724"/>
      <c r="AH2601" s="724"/>
    </row>
    <row r="2602" spans="2:38" ht="15" thickBot="1">
      <c r="B2602" s="772" t="s">
        <v>2747</v>
      </c>
      <c r="C2602" s="376">
        <v>1</v>
      </c>
      <c r="D2602" s="771">
        <v>3.2</v>
      </c>
      <c r="E2602" s="104">
        <v>1.0999999999999999E-2</v>
      </c>
      <c r="F2602" s="104">
        <v>1.2999999999999999E-2</v>
      </c>
      <c r="H2602" s="677">
        <v>2038</v>
      </c>
      <c r="I2602" s="510">
        <f t="shared" ref="I2602" si="1295">IF(H2602="",
   IFERROR(MATCH("**", B:B, 0), ""),
   IFERROR(MATCH("* "&amp;H2602&amp;" *", B:B, 0), "")
)</f>
        <v>2572</v>
      </c>
      <c r="J2602" s="53" t="str" cm="1">
        <f t="array" aca="1" ref="J2602" ca="1">INDIRECT("B" &amp; I2602)</f>
        <v>NIVEL 974 M4 6N L33 AM 2038 03-06-2026</v>
      </c>
      <c r="K2602" s="511">
        <f t="shared" ca="1" si="1288"/>
        <v>3.2</v>
      </c>
      <c r="L2602" s="508">
        <f t="shared" ca="1" si="1289"/>
        <v>1.2959999999999999E-2</v>
      </c>
      <c r="M2602" s="508">
        <f t="shared" ca="1" si="1290"/>
        <v>1.5300000000000001E-2</v>
      </c>
      <c r="N2602" s="512">
        <f t="shared" ca="1" si="1283"/>
        <v>1.7000000000000001E-2</v>
      </c>
      <c r="O2602" s="512">
        <f t="shared" ca="1" si="1291"/>
        <v>1.1663999999999999E-2</v>
      </c>
      <c r="P2602" s="513">
        <f t="shared" ca="1" si="1292"/>
        <v>1.3770000000000001E-2</v>
      </c>
      <c r="Q2602" s="514" t="str">
        <f t="shared" ca="1" si="1293"/>
        <v>Dump</v>
      </c>
      <c r="R2602" s="515">
        <f t="shared" ca="1" si="1294"/>
        <v>0.71111111111111114</v>
      </c>
      <c r="T2602" s="724"/>
      <c r="U2602" s="724"/>
      <c r="V2602" s="724"/>
      <c r="W2602" s="724"/>
      <c r="X2602" s="724"/>
      <c r="Y2602" s="724"/>
      <c r="Z2602" s="724"/>
      <c r="AA2602" s="64">
        <f>SUM(AA2591:AA2601)</f>
        <v>152.42000000000002</v>
      </c>
      <c r="AB2602" s="624">
        <f ca="1">+SUMPRODUCT(AA2591:AA2601,AB2591:AB2601)/AA2602</f>
        <v>1.232429835651489E-2</v>
      </c>
      <c r="AC2602" s="66">
        <f ca="1">+SUMPRODUCT(AA2591:AA2601,AC2591:AC2601)/AA2602</f>
        <v>1.5004018501508985E-2</v>
      </c>
      <c r="AD2602" s="66">
        <f>+SUMPRODUCT(AA2591:AA2601,AD2591:AD2601)/AA2602</f>
        <v>0</v>
      </c>
      <c r="AE2602" s="67"/>
      <c r="AF2602" s="110">
        <v>0</v>
      </c>
      <c r="AG2602" s="724"/>
      <c r="AH2602" s="724"/>
    </row>
    <row r="2603" spans="2:38">
      <c r="B2603" s="772" t="s">
        <v>2748</v>
      </c>
      <c r="C2603" s="376">
        <v>1</v>
      </c>
      <c r="D2603" s="771">
        <v>3.2</v>
      </c>
      <c r="E2603" s="104">
        <v>1.15E-2</v>
      </c>
      <c r="F2603" s="104">
        <v>1.2999999999999999E-2</v>
      </c>
      <c r="H2603" s="677">
        <v>2039</v>
      </c>
      <c r="I2603" s="510">
        <f>IF(H2603="",
   IFERROR(MATCH("**", B:B, 0), ""),
   IFERROR(MATCH("* "&amp;H2603&amp;" *", B:B, 0), "")
)</f>
        <v>2573</v>
      </c>
      <c r="J2603" s="53" t="str" cm="1">
        <f t="array" aca="1" ref="J2603" ca="1">INDIRECT("B" &amp; I2603)</f>
        <v>NIVEL 974 M4 7S L32 AM 2039 03-06-2026</v>
      </c>
      <c r="K2603" s="511">
        <f t="shared" ca="1" si="1280"/>
        <v>3.2</v>
      </c>
      <c r="L2603" s="508">
        <f t="shared" ca="1" si="1281"/>
        <v>1.1429999999999999E-2</v>
      </c>
      <c r="M2603" s="508">
        <f t="shared" ca="1" si="1282"/>
        <v>9.8999999999999991E-3</v>
      </c>
      <c r="N2603" s="512">
        <f t="shared" ca="1" si="1283"/>
        <v>1.0999999999999999E-2</v>
      </c>
      <c r="O2603" s="512">
        <f t="shared" ca="1" si="1284"/>
        <v>1.0286999999999999E-2</v>
      </c>
      <c r="P2603" s="513">
        <f t="shared" ca="1" si="1285"/>
        <v>8.9099999999999995E-3</v>
      </c>
      <c r="Q2603" s="514" t="str">
        <f t="shared" ca="1" si="1286"/>
        <v>Dump</v>
      </c>
      <c r="R2603" s="515">
        <f t="shared" ca="1" si="1287"/>
        <v>0.71111111111111114</v>
      </c>
      <c r="T2603" s="724"/>
      <c r="U2603" s="724"/>
      <c r="V2603" s="724"/>
      <c r="W2603" s="724"/>
      <c r="X2603" s="724"/>
      <c r="Y2603" s="724"/>
      <c r="Z2603" s="724"/>
      <c r="AA2603" s="111"/>
      <c r="AB2603" s="112"/>
      <c r="AC2603" s="112"/>
      <c r="AD2603" s="113"/>
      <c r="AE2603" s="114"/>
      <c r="AF2603" s="724"/>
      <c r="AG2603" s="724"/>
    </row>
    <row r="2604" spans="2:38" ht="29.4" thickBot="1">
      <c r="B2604" s="772" t="s">
        <v>2749</v>
      </c>
      <c r="C2604" s="376">
        <v>1</v>
      </c>
      <c r="D2604" s="771">
        <v>3.2</v>
      </c>
      <c r="E2604" s="104">
        <v>1.1299999999999999E-2</v>
      </c>
      <c r="F2604" s="104">
        <v>1.2999999999999999E-2</v>
      </c>
      <c r="H2604" s="677">
        <v>2040</v>
      </c>
      <c r="I2604" s="510">
        <f>IF(H2604="",
   IFERROR(MATCH("**", B:B, 0), ""),
   IFERROR(MATCH("* "&amp;H2604&amp;" *", B:B, 0), "")
)</f>
        <v>2574</v>
      </c>
      <c r="J2604" s="53" t="str" cm="1">
        <f t="array" aca="1" ref="J2604" ca="1">INDIRECT("B" &amp; I2604)</f>
        <v>NIVEL 974 M4 7S L32 AM 2040 03-06-2026</v>
      </c>
      <c r="K2604" s="511">
        <f t="shared" ca="1" si="1280"/>
        <v>3.2</v>
      </c>
      <c r="L2604" s="508">
        <f t="shared" ca="1" si="1281"/>
        <v>9.0899999999999991E-3</v>
      </c>
      <c r="M2604" s="508">
        <f t="shared" ca="1" si="1282"/>
        <v>9.8999999999999991E-3</v>
      </c>
      <c r="N2604" s="512">
        <f t="shared" ca="1" si="1283"/>
        <v>1.0999999999999999E-2</v>
      </c>
      <c r="O2604" s="512">
        <f t="shared" ca="1" si="1284"/>
        <v>8.180999999999999E-3</v>
      </c>
      <c r="P2604" s="513">
        <f t="shared" ca="1" si="1285"/>
        <v>8.9099999999999995E-3</v>
      </c>
      <c r="Q2604" s="514" t="str">
        <f t="shared" ca="1" si="1286"/>
        <v>Dump</v>
      </c>
      <c r="R2604" s="515">
        <f t="shared" ca="1" si="1287"/>
        <v>0.71111111111111114</v>
      </c>
      <c r="T2604" s="47" t="s">
        <v>48</v>
      </c>
      <c r="U2604" s="48" t="s">
        <v>49</v>
      </c>
      <c r="V2604" s="48" t="s">
        <v>50</v>
      </c>
      <c r="W2604" s="48" t="s">
        <v>51</v>
      </c>
      <c r="X2604" s="49" t="s">
        <v>52</v>
      </c>
      <c r="Y2604" s="49" t="s">
        <v>53</v>
      </c>
      <c r="Z2604" s="48" t="s">
        <v>54</v>
      </c>
      <c r="AA2604" s="50" t="s">
        <v>55</v>
      </c>
      <c r="AB2604" s="48" t="s">
        <v>56</v>
      </c>
      <c r="AC2604" s="51" t="s">
        <v>12</v>
      </c>
      <c r="AD2604" s="51" t="s">
        <v>295</v>
      </c>
      <c r="AE2604" s="48" t="s">
        <v>57</v>
      </c>
      <c r="AF2604" s="48" t="s">
        <v>66</v>
      </c>
      <c r="AG2604" s="48" t="s">
        <v>67</v>
      </c>
      <c r="AH2604" s="48" t="s">
        <v>68</v>
      </c>
    </row>
    <row r="2605" spans="2:38">
      <c r="B2605" s="772" t="s">
        <v>2750</v>
      </c>
      <c r="C2605" s="376">
        <v>1</v>
      </c>
      <c r="D2605" s="771">
        <v>3.2</v>
      </c>
      <c r="E2605" s="104">
        <v>1.03E-2</v>
      </c>
      <c r="F2605" s="104">
        <v>1.4E-2</v>
      </c>
      <c r="H2605" s="677">
        <v>2041</v>
      </c>
      <c r="I2605" s="510">
        <f>IF(H2605="",
   IFERROR(MATCH("**", B:B, 0), ""),
   IFERROR(MATCH("* "&amp;H2605&amp;" *", B:B, 0), "")
)</f>
        <v>2575</v>
      </c>
      <c r="J2605" s="53" t="str" cm="1">
        <f t="array" aca="1" ref="J2605" ca="1">INDIRECT("B" &amp; I2605)</f>
        <v>NIVEL 974 M4 7S L32 AM 2041 03-06-2026</v>
      </c>
      <c r="K2605" s="511">
        <f t="shared" ca="1" si="1280"/>
        <v>3.2</v>
      </c>
      <c r="L2605" s="508">
        <f t="shared" ca="1" si="1281"/>
        <v>9.1800000000000007E-3</v>
      </c>
      <c r="M2605" s="508">
        <f t="shared" ca="1" si="1282"/>
        <v>9.8999999999999991E-3</v>
      </c>
      <c r="N2605" s="512">
        <f t="shared" ca="1" si="1283"/>
        <v>1.0999999999999999E-2</v>
      </c>
      <c r="O2605" s="512">
        <f t="shared" ca="1" si="1284"/>
        <v>8.2620000000000002E-3</v>
      </c>
      <c r="P2605" s="513">
        <f t="shared" ca="1" si="1285"/>
        <v>8.9099999999999995E-3</v>
      </c>
      <c r="Q2605" s="514" t="str">
        <f t="shared" ca="1" si="1286"/>
        <v>Dump</v>
      </c>
      <c r="R2605" s="515">
        <f t="shared" ca="1" si="1287"/>
        <v>0.71111111111111114</v>
      </c>
      <c r="T2605" s="648">
        <v>60056</v>
      </c>
      <c r="U2605" s="56">
        <v>1</v>
      </c>
      <c r="V2605" s="56">
        <v>298434</v>
      </c>
      <c r="W2605" s="56" t="s">
        <v>60</v>
      </c>
      <c r="X2605" s="57">
        <v>46190</v>
      </c>
      <c r="Y2605" s="57">
        <v>46191</v>
      </c>
      <c r="Z2605" s="58">
        <v>0.51666666666666672</v>
      </c>
      <c r="AA2605" s="59">
        <v>28.59</v>
      </c>
      <c r="AB2605" s="60">
        <f ca="1">+O3170</f>
        <v>1.235110344827586E-2</v>
      </c>
      <c r="AC2605" s="60">
        <f ca="1">+N3170</f>
        <v>1.4896551724137919E-2</v>
      </c>
      <c r="AD2605" s="60" t="s">
        <v>319</v>
      </c>
      <c r="AE2605" s="60" t="str">
        <f>+I3140</f>
        <v>EN126</v>
      </c>
      <c r="AF2605" s="106"/>
      <c r="AG2605" s="107"/>
      <c r="AH2605" s="104"/>
      <c r="AJ2605" s="95" t="str">
        <f>+I2592</f>
        <v>EN093</v>
      </c>
      <c r="AK2605" s="96" t="s">
        <v>62</v>
      </c>
    </row>
    <row r="2606" spans="2:38" ht="15" thickBot="1">
      <c r="B2606" s="772" t="s">
        <v>2751</v>
      </c>
      <c r="C2606" s="376">
        <v>1</v>
      </c>
      <c r="D2606" s="771">
        <v>3.2</v>
      </c>
      <c r="E2606" s="104">
        <v>1.3100000000000001E-2</v>
      </c>
      <c r="F2606" s="104">
        <v>1.4E-2</v>
      </c>
      <c r="H2606" s="677">
        <v>2042</v>
      </c>
      <c r="I2606" s="510">
        <f>IF(H2606="",
   IFERROR(MATCH("**", B:B, 0), ""),
   IFERROR(MATCH("* "&amp;H2606&amp;" *", B:B, 0), "")
)</f>
        <v>2576</v>
      </c>
      <c r="J2606" s="53" t="str" cm="1">
        <f t="array" aca="1" ref="J2606" ca="1">INDIRECT("B" &amp; I2606)</f>
        <v>NIVEL 974 M4 7S L32 AM 2042 03-06-2026</v>
      </c>
      <c r="K2606" s="511">
        <f t="shared" ca="1" si="1280"/>
        <v>3.2</v>
      </c>
      <c r="L2606" s="508">
        <f t="shared" ca="1" si="1281"/>
        <v>1.035E-2</v>
      </c>
      <c r="M2606" s="508">
        <f t="shared" ca="1" si="1282"/>
        <v>9.8999999999999991E-3</v>
      </c>
      <c r="N2606" s="512">
        <f t="shared" ca="1" si="1283"/>
        <v>1.0999999999999999E-2</v>
      </c>
      <c r="O2606" s="512">
        <f t="shared" ca="1" si="1284"/>
        <v>9.3150000000000004E-3</v>
      </c>
      <c r="P2606" s="513">
        <f t="shared" ca="1" si="1285"/>
        <v>8.9099999999999995E-3</v>
      </c>
      <c r="Q2606" s="514" t="str">
        <f t="shared" ca="1" si="1286"/>
        <v>Dump</v>
      </c>
      <c r="R2606" s="515">
        <f t="shared" ca="1" si="1287"/>
        <v>0.71111111111111114</v>
      </c>
      <c r="T2606" s="413" t="s">
        <v>296</v>
      </c>
      <c r="U2606" s="56">
        <v>2</v>
      </c>
      <c r="V2606" s="56">
        <v>298435</v>
      </c>
      <c r="W2606" s="56" t="s">
        <v>247</v>
      </c>
      <c r="X2606" s="57">
        <v>46190</v>
      </c>
      <c r="Y2606" s="57">
        <v>46191</v>
      </c>
      <c r="Z2606" s="58">
        <v>0.51875000000000004</v>
      </c>
      <c r="AA2606" s="59">
        <v>31.07</v>
      </c>
      <c r="AB2606" s="60">
        <f ca="1">+O3170</f>
        <v>1.235110344827586E-2</v>
      </c>
      <c r="AC2606" s="60">
        <f ca="1">+N3170</f>
        <v>1.4896551724137919E-2</v>
      </c>
      <c r="AD2606" s="60" t="s">
        <v>319</v>
      </c>
      <c r="AE2606" s="60" t="str">
        <f>+I3140</f>
        <v>EN126</v>
      </c>
      <c r="AF2606" s="106"/>
      <c r="AG2606" s="107"/>
      <c r="AH2606" s="104"/>
      <c r="AJ2606" s="520">
        <f ca="1">+K2608-SUMIF(AE:AE, AJ2605, AA:AA)</f>
        <v>-14.429999999999993</v>
      </c>
      <c r="AK2606" s="521">
        <f ca="1">O2608</f>
        <v>1.0454399999999999E-2</v>
      </c>
      <c r="AL2606" s="102">
        <f ca="1">COUNTIF(AE:AE, AJ2605)</f>
        <v>2</v>
      </c>
    </row>
    <row r="2607" spans="2:38" ht="15" thickBot="1">
      <c r="B2607" s="772" t="s">
        <v>2755</v>
      </c>
      <c r="C2607" s="376">
        <v>1</v>
      </c>
      <c r="D2607" s="771">
        <v>3.2</v>
      </c>
      <c r="E2607" s="104">
        <v>1.2500000000000001E-2</v>
      </c>
      <c r="F2607" s="104">
        <v>1.2500000000000001E-2</v>
      </c>
      <c r="H2607" s="677">
        <v>2043</v>
      </c>
      <c r="I2607" s="510">
        <f t="shared" ref="I2607" si="1296">IF(H2607="",
   IFERROR(MATCH("**", B:B, 0), ""),
   IFERROR(MATCH("* "&amp;H2607&amp;" *", B:B, 0), "")
)</f>
        <v>2577</v>
      </c>
      <c r="J2607" s="53" t="str" cm="1">
        <f t="array" aca="1" ref="J2607" ca="1">INDIRECT("B" &amp; I2607)</f>
        <v>NIVEL 974 M4 7S L32 AM 2043 03-06-2026</v>
      </c>
      <c r="K2607" s="511">
        <f t="shared" ca="1" si="1280"/>
        <v>3.2</v>
      </c>
      <c r="L2607" s="508">
        <f t="shared" ca="1" si="1281"/>
        <v>9.7200000000000012E-3</v>
      </c>
      <c r="M2607" s="508">
        <f t="shared" ca="1" si="1282"/>
        <v>9.8999999999999991E-3</v>
      </c>
      <c r="N2607" s="512">
        <f t="shared" ca="1" si="1283"/>
        <v>1.0999999999999999E-2</v>
      </c>
      <c r="O2607" s="512">
        <f t="shared" ca="1" si="1284"/>
        <v>8.7480000000000006E-3</v>
      </c>
      <c r="P2607" s="513">
        <f t="shared" ca="1" si="1285"/>
        <v>8.9099999999999995E-3</v>
      </c>
      <c r="Q2607" s="514" t="str">
        <f t="shared" ca="1" si="1286"/>
        <v>Dump</v>
      </c>
      <c r="R2607" s="515">
        <f t="shared" ca="1" si="1287"/>
        <v>0.71111111111111114</v>
      </c>
      <c r="T2607" s="725"/>
      <c r="U2607" s="56">
        <v>3</v>
      </c>
      <c r="V2607" s="56">
        <v>298457</v>
      </c>
      <c r="W2607" s="56" t="s">
        <v>78</v>
      </c>
      <c r="X2607" s="57">
        <v>46189</v>
      </c>
      <c r="Y2607" s="57">
        <v>46192</v>
      </c>
      <c r="Z2607" s="58">
        <v>0.42777777777777776</v>
      </c>
      <c r="AA2607" s="59">
        <v>30.58</v>
      </c>
      <c r="AB2607" s="60">
        <f ca="1">+O3097</f>
        <v>1.2648149999999995E-2</v>
      </c>
      <c r="AC2607" s="60">
        <f ca="1">+N3097</f>
        <v>1.5849999999999993E-2</v>
      </c>
      <c r="AD2607" s="60" t="s">
        <v>319</v>
      </c>
      <c r="AE2607" s="60" t="str">
        <f>+I3076</f>
        <v>EN123</v>
      </c>
      <c r="AF2607" s="106"/>
      <c r="AG2607" s="107"/>
      <c r="AH2607" s="104"/>
      <c r="AJ2607" s="105" t="s">
        <v>83</v>
      </c>
      <c r="AK2607" s="101"/>
    </row>
    <row r="2608" spans="2:38">
      <c r="B2608" s="772" t="s">
        <v>2756</v>
      </c>
      <c r="C2608" s="376">
        <v>1</v>
      </c>
      <c r="D2608" s="771">
        <v>3.2</v>
      </c>
      <c r="E2608" s="104">
        <v>2.07E-2</v>
      </c>
      <c r="F2608" s="104">
        <v>1.2500000000000001E-2</v>
      </c>
      <c r="H2608" s="386"/>
      <c r="I2608"/>
      <c r="J2608"/>
      <c r="K2608" s="519">
        <f ca="1">SUM(K2593:K2607)</f>
        <v>48.000000000000007</v>
      </c>
      <c r="L2608" s="516">
        <f ca="1">+SUMPRODUCT(L2593:L2607,K2593:K2607)/K2608</f>
        <v>1.1616000000000001E-2</v>
      </c>
      <c r="M2608" s="516">
        <f ca="1">+SUMPRODUCT(M2593:M2607,K2593:K2607)/K2608</f>
        <v>1.2750000000000003E-2</v>
      </c>
      <c r="N2608" s="69">
        <f ca="1">+SUMPRODUCT(N2593:N2607,K2593:K2607)/K2608</f>
        <v>1.4166666666666666E-2</v>
      </c>
      <c r="O2608" s="552">
        <f ca="1">+SUMPRODUCT(O2593:O2607,K2593:K2607)/K2608</f>
        <v>1.0454399999999999E-2</v>
      </c>
      <c r="P2608" s="69">
        <f ca="1">+SUMPRODUCT(P2593:P2607,K2593:K2607)/K2608</f>
        <v>1.1474999999999997E-2</v>
      </c>
      <c r="Q2608"/>
      <c r="R2608"/>
      <c r="T2608" s="725"/>
      <c r="U2608" s="56">
        <v>4</v>
      </c>
      <c r="V2608" s="56">
        <v>298453</v>
      </c>
      <c r="W2608" s="56" t="s">
        <v>60</v>
      </c>
      <c r="X2608" s="57">
        <v>46191</v>
      </c>
      <c r="Y2608" s="57">
        <v>46192</v>
      </c>
      <c r="Z2608" s="58">
        <v>0.41736111111111113</v>
      </c>
      <c r="AA2608" s="59">
        <v>30.59</v>
      </c>
      <c r="AB2608" s="60">
        <f ca="1">+O3208</f>
        <v>1.0340999999999998E-2</v>
      </c>
      <c r="AC2608" s="60">
        <f ca="1">+N3208</f>
        <v>1.4214285714285709E-2</v>
      </c>
      <c r="AD2608" s="60" t="s">
        <v>319</v>
      </c>
      <c r="AE2608" s="60" t="str">
        <f>+I3186</f>
        <v>EN128</v>
      </c>
      <c r="AF2608" s="106"/>
      <c r="AG2608" s="107"/>
      <c r="AH2608" s="104"/>
    </row>
    <row r="2609" spans="2:38">
      <c r="B2609" s="772" t="s">
        <v>2757</v>
      </c>
      <c r="C2609" s="376">
        <v>1</v>
      </c>
      <c r="D2609" s="771">
        <v>3.2</v>
      </c>
      <c r="E2609" s="104">
        <v>1.55E-2</v>
      </c>
      <c r="F2609" s="104">
        <v>1.2500000000000001E-2</v>
      </c>
      <c r="H2609" s="720"/>
      <c r="I2609"/>
      <c r="J2609"/>
      <c r="K2609" s="551" t="s">
        <v>59</v>
      </c>
      <c r="L2609" s="550">
        <f ca="1">+L2608/0.9</f>
        <v>1.2906666666666667E-2</v>
      </c>
      <c r="M2609" s="518">
        <f ca="1">+M2608/0.9</f>
        <v>1.4166666666666669E-2</v>
      </c>
      <c r="N2609"/>
      <c r="O2609"/>
      <c r="P2609"/>
      <c r="Q2609"/>
      <c r="R2609"/>
      <c r="T2609" s="725"/>
      <c r="U2609" s="725">
        <v>5</v>
      </c>
      <c r="V2609" s="56">
        <v>298463</v>
      </c>
      <c r="W2609" s="56" t="s">
        <v>247</v>
      </c>
      <c r="X2609" s="57">
        <v>46191</v>
      </c>
      <c r="Y2609" s="57">
        <v>46192</v>
      </c>
      <c r="Z2609" s="58">
        <v>0.46805555555555556</v>
      </c>
      <c r="AA2609" s="59">
        <v>31.24</v>
      </c>
      <c r="AB2609" s="60">
        <f ca="1">+O3208</f>
        <v>1.0340999999999998E-2</v>
      </c>
      <c r="AC2609" s="60">
        <f ca="1">+N3208</f>
        <v>1.4214285714285709E-2</v>
      </c>
      <c r="AD2609" s="60" t="s">
        <v>319</v>
      </c>
      <c r="AE2609" s="60" t="str">
        <f>+I3186</f>
        <v>EN128</v>
      </c>
      <c r="AF2609" s="106"/>
      <c r="AG2609" s="107"/>
      <c r="AH2609" s="104"/>
    </row>
    <row r="2610" spans="2:38">
      <c r="B2610" s="772" t="s">
        <v>2758</v>
      </c>
      <c r="C2610" s="376">
        <v>1</v>
      </c>
      <c r="D2610" s="771">
        <v>3.2</v>
      </c>
      <c r="E2610" s="104">
        <v>1.61E-2</v>
      </c>
      <c r="F2610" s="104">
        <v>1.2500000000000001E-2</v>
      </c>
      <c r="I2610" s="721"/>
      <c r="R2610" s="721"/>
      <c r="T2610" s="725"/>
      <c r="U2610" s="725">
        <v>6</v>
      </c>
      <c r="V2610" s="725"/>
      <c r="W2610" s="56"/>
      <c r="X2610" s="57"/>
      <c r="Y2610" s="57"/>
      <c r="Z2610" s="58"/>
      <c r="AA2610" s="59"/>
      <c r="AB2610" s="60"/>
      <c r="AC2610" s="60"/>
      <c r="AD2610" s="60"/>
      <c r="AE2610" s="60"/>
      <c r="AF2610" s="106"/>
      <c r="AG2610" s="107"/>
      <c r="AH2610" s="104"/>
    </row>
    <row r="2611" spans="2:38" ht="28.8">
      <c r="B2611" s="772" t="s">
        <v>2759</v>
      </c>
      <c r="C2611" s="376">
        <v>1</v>
      </c>
      <c r="D2611" s="771">
        <v>3.2</v>
      </c>
      <c r="E2611" s="104">
        <v>1.4200000000000001E-2</v>
      </c>
      <c r="F2611" s="104">
        <v>1.2500000000000001E-2</v>
      </c>
      <c r="H2611" s="385"/>
      <c r="I2611" s="547" t="s">
        <v>2701</v>
      </c>
      <c r="J2611" s="77" t="s">
        <v>63</v>
      </c>
      <c r="K2611" s="507" t="s">
        <v>44</v>
      </c>
      <c r="L2611" s="718" t="s">
        <v>297</v>
      </c>
      <c r="M2611" s="508" t="s">
        <v>292</v>
      </c>
      <c r="N2611" s="545" t="s">
        <v>46</v>
      </c>
      <c r="O2611" s="549" t="s">
        <v>293</v>
      </c>
      <c r="P2611" s="508" t="s">
        <v>294</v>
      </c>
      <c r="Q2611"/>
      <c r="R2611"/>
      <c r="T2611" s="725"/>
      <c r="U2611" s="725">
        <v>7</v>
      </c>
      <c r="V2611" s="725"/>
      <c r="W2611" s="56"/>
      <c r="X2611" s="57"/>
      <c r="Y2611" s="57"/>
      <c r="Z2611" s="58"/>
      <c r="AA2611" s="746"/>
      <c r="AB2611" s="60"/>
      <c r="AC2611" s="60"/>
      <c r="AD2611" s="60"/>
      <c r="AE2611" s="60"/>
      <c r="AF2611" s="106"/>
      <c r="AG2611" s="107"/>
      <c r="AH2611" s="104"/>
    </row>
    <row r="2612" spans="2:38">
      <c r="B2612" s="772" t="s">
        <v>2760</v>
      </c>
      <c r="C2612" s="376">
        <v>1</v>
      </c>
      <c r="D2612" s="771">
        <v>3.2</v>
      </c>
      <c r="E2612" s="104">
        <v>1.41E-2</v>
      </c>
      <c r="F2612" s="104">
        <v>1.2500000000000001E-2</v>
      </c>
      <c r="H2612" s="677">
        <v>2044</v>
      </c>
      <c r="I2612" s="510">
        <f t="shared" ref="I2612:I2620" si="1297">IF(H2612="",
   IFERROR(MATCH("**", B:B, 0), ""),
   IFERROR(MATCH("* "&amp;H2612&amp;" *", B:B, 0), "")
)</f>
        <v>2578</v>
      </c>
      <c r="J2612" s="53" t="str" cm="1">
        <f t="array" aca="1" ref="J2612" ca="1">INDIRECT("B" &amp; I2612)</f>
        <v>NIVEL 974 M4 7S L30 AM 2044 04-06-2026</v>
      </c>
      <c r="K2612" s="511">
        <f ca="1">INDEX(D:D, MATCH(J2612, $B:$B, 0))</f>
        <v>3.2</v>
      </c>
      <c r="L2612" s="508">
        <f ca="1">INDEX(E:E, MATCH($J2612, $B:$B, 0))*0.9</f>
        <v>1.2239999999999999E-2</v>
      </c>
      <c r="M2612" s="508">
        <f ca="1">INDEX(F:F, MATCH($J2612, $B:$B, 0))*0.9</f>
        <v>1.17E-2</v>
      </c>
      <c r="N2612" s="512">
        <f ca="1">INDEX(F:F, MATCH($J2612, $B:$B, 0))</f>
        <v>1.2999999999999999E-2</v>
      </c>
      <c r="O2612" s="512">
        <f ca="1">+IF(L2612=0,N2612*0.9,L2612*0.9)</f>
        <v>1.1016E-2</v>
      </c>
      <c r="P2612" s="513">
        <f ca="1">+M2612*0.9</f>
        <v>1.0530000000000001E-2</v>
      </c>
      <c r="Q2612" s="514" t="str">
        <f ca="1">+IF(L2612=0,"-","Dump")</f>
        <v>Dump</v>
      </c>
      <c r="R2612" s="515">
        <f ca="1">+K2612/4.5</f>
        <v>0.71111111111111114</v>
      </c>
      <c r="T2612" s="725"/>
      <c r="U2612" s="725">
        <v>8</v>
      </c>
      <c r="V2612" s="725"/>
      <c r="W2612" s="56"/>
      <c r="X2612" s="57"/>
      <c r="Y2612" s="57"/>
      <c r="Z2612" s="62"/>
      <c r="AA2612" s="109"/>
      <c r="AB2612" s="60"/>
      <c r="AC2612" s="60"/>
      <c r="AD2612" s="60"/>
      <c r="AE2612" s="60"/>
      <c r="AF2612" s="106"/>
      <c r="AG2612" s="107"/>
      <c r="AH2612" s="104"/>
    </row>
    <row r="2613" spans="2:38">
      <c r="B2613" s="772" t="s">
        <v>2761</v>
      </c>
      <c r="C2613" s="376">
        <v>1</v>
      </c>
      <c r="D2613" s="771">
        <v>3.2</v>
      </c>
      <c r="E2613" s="104">
        <v>1.5299999999999999E-2</v>
      </c>
      <c r="F2613" s="104">
        <v>1.2500000000000001E-2</v>
      </c>
      <c r="H2613" s="677">
        <v>2045</v>
      </c>
      <c r="I2613" s="510">
        <f t="shared" si="1297"/>
        <v>2579</v>
      </c>
      <c r="J2613" s="53" t="str" cm="1">
        <f t="array" aca="1" ref="J2613" ca="1">INDIRECT("B" &amp; I2613)</f>
        <v>NIVEL 974 M4 7S L30 AM 2045 04-06-2026</v>
      </c>
      <c r="K2613" s="511">
        <f t="shared" ref="K2613:K2628" ca="1" si="1298">INDEX(D:D, MATCH(J2613, $B:$B, 0))</f>
        <v>3.2</v>
      </c>
      <c r="L2613" s="508">
        <f t="shared" ref="L2613:L2628" ca="1" si="1299">INDEX(E:E, MATCH($J2613, $B:$B, 0))*0.9</f>
        <v>1.6290000000000002E-2</v>
      </c>
      <c r="M2613" s="508">
        <f t="shared" ref="M2613:M2628" ca="1" si="1300">INDEX(F:F, MATCH($J2613, $B:$B, 0))*0.9</f>
        <v>1.17E-2</v>
      </c>
      <c r="N2613" s="512">
        <f t="shared" ref="N2613:N2628" ca="1" si="1301">INDEX(F:F, MATCH($J2613, $B:$B, 0))</f>
        <v>1.2999999999999999E-2</v>
      </c>
      <c r="O2613" s="512">
        <f t="shared" ref="O2613:O2628" ca="1" si="1302">+IF(L2613=0,N2613*0.9,L2613*0.9)</f>
        <v>1.4661000000000002E-2</v>
      </c>
      <c r="P2613" s="513">
        <f t="shared" ref="P2613:P2628" ca="1" si="1303">+M2613*0.9</f>
        <v>1.0530000000000001E-2</v>
      </c>
      <c r="Q2613" s="514" t="str">
        <f t="shared" ref="Q2613:Q2628" ca="1" si="1304">+IF(L2613=0,"-","Dump")</f>
        <v>Dump</v>
      </c>
      <c r="R2613" s="515">
        <f t="shared" ref="R2613:R2628" ca="1" si="1305">+K2613/4.5</f>
        <v>0.71111111111111114</v>
      </c>
      <c r="T2613" s="724"/>
      <c r="U2613" s="725">
        <v>9</v>
      </c>
      <c r="V2613" s="725"/>
      <c r="W2613" s="725"/>
      <c r="X2613" s="57"/>
      <c r="Y2613" s="57"/>
      <c r="Z2613" s="62"/>
      <c r="AA2613" s="59"/>
      <c r="AB2613" s="60"/>
      <c r="AC2613" s="60"/>
      <c r="AD2613" s="60"/>
      <c r="AE2613" s="60"/>
      <c r="AF2613" s="106"/>
      <c r="AG2613" s="107"/>
      <c r="AH2613" s="104"/>
    </row>
    <row r="2614" spans="2:38">
      <c r="B2614" s="772" t="s">
        <v>2762</v>
      </c>
      <c r="C2614" s="376">
        <v>1</v>
      </c>
      <c r="D2614" s="771">
        <v>3.2</v>
      </c>
      <c r="E2614" s="104">
        <v>1.3899999999999999E-2</v>
      </c>
      <c r="F2614" s="104">
        <v>1.2500000000000001E-2</v>
      </c>
      <c r="H2614" s="677">
        <v>2046</v>
      </c>
      <c r="I2614" s="510">
        <f t="shared" si="1297"/>
        <v>2580</v>
      </c>
      <c r="J2614" s="53" t="str" cm="1">
        <f t="array" aca="1" ref="J2614" ca="1">INDIRECT("B" &amp; I2614)</f>
        <v>NIVEL 974 M4 7S L30 AM 2046 04-06-2026</v>
      </c>
      <c r="K2614" s="511">
        <f t="shared" ca="1" si="1298"/>
        <v>3.2</v>
      </c>
      <c r="L2614" s="508">
        <f t="shared" ca="1" si="1299"/>
        <v>1.4400000000000001E-2</v>
      </c>
      <c r="M2614" s="508">
        <f t="shared" ca="1" si="1300"/>
        <v>1.17E-2</v>
      </c>
      <c r="N2614" s="512">
        <f t="shared" ca="1" si="1301"/>
        <v>1.2999999999999999E-2</v>
      </c>
      <c r="O2614" s="512">
        <f t="shared" ca="1" si="1302"/>
        <v>1.2960000000000001E-2</v>
      </c>
      <c r="P2614" s="513">
        <f t="shared" ca="1" si="1303"/>
        <v>1.0530000000000001E-2</v>
      </c>
      <c r="Q2614" s="514" t="str">
        <f t="shared" ca="1" si="1304"/>
        <v>Dump</v>
      </c>
      <c r="R2614" s="515">
        <f t="shared" ca="1" si="1305"/>
        <v>0.71111111111111114</v>
      </c>
      <c r="T2614" s="724"/>
      <c r="U2614" s="725">
        <v>10</v>
      </c>
      <c r="V2614" s="725"/>
      <c r="W2614" s="725"/>
      <c r="X2614" s="57"/>
      <c r="Y2614" s="57"/>
      <c r="Z2614" s="62"/>
      <c r="AA2614" s="63"/>
      <c r="AB2614" s="60"/>
      <c r="AC2614" s="60"/>
      <c r="AD2614" s="60"/>
      <c r="AE2614" s="60"/>
      <c r="AF2614" s="106"/>
      <c r="AG2614" s="107"/>
      <c r="AH2614" s="104"/>
    </row>
    <row r="2615" spans="2:38" ht="15" thickBot="1">
      <c r="B2615" s="772" t="s">
        <v>2763</v>
      </c>
      <c r="C2615" s="376">
        <v>1</v>
      </c>
      <c r="D2615" s="771">
        <v>3.2</v>
      </c>
      <c r="E2615" s="104">
        <v>1.2200000000000001E-2</v>
      </c>
      <c r="F2615" s="104">
        <v>1.2500000000000001E-2</v>
      </c>
      <c r="H2615" s="677">
        <v>2047</v>
      </c>
      <c r="I2615" s="510">
        <f t="shared" si="1297"/>
        <v>2581</v>
      </c>
      <c r="J2615" s="53" t="str" cm="1">
        <f t="array" aca="1" ref="J2615" ca="1">INDIRECT("B" &amp; I2615)</f>
        <v>NIVEL 974 M4 7S L30 AM 2047 04-06-2026</v>
      </c>
      <c r="K2615" s="511">
        <f t="shared" ca="1" si="1298"/>
        <v>3.2</v>
      </c>
      <c r="L2615" s="508">
        <f t="shared" ca="1" si="1299"/>
        <v>1.332E-2</v>
      </c>
      <c r="M2615" s="508">
        <f t="shared" ca="1" si="1300"/>
        <v>1.17E-2</v>
      </c>
      <c r="N2615" s="512">
        <f t="shared" ca="1" si="1301"/>
        <v>1.2999999999999999E-2</v>
      </c>
      <c r="O2615" s="512">
        <f t="shared" ca="1" si="1302"/>
        <v>1.1988E-2</v>
      </c>
      <c r="P2615" s="513">
        <f t="shared" ca="1" si="1303"/>
        <v>1.0530000000000001E-2</v>
      </c>
      <c r="Q2615" s="514" t="str">
        <f t="shared" ca="1" si="1304"/>
        <v>Dump</v>
      </c>
      <c r="R2615" s="515">
        <f t="shared" ca="1" si="1305"/>
        <v>0.71111111111111114</v>
      </c>
      <c r="T2615" s="724"/>
      <c r="U2615" s="725">
        <v>11</v>
      </c>
      <c r="V2615" s="725"/>
      <c r="W2615" s="725"/>
      <c r="X2615" s="57"/>
      <c r="Y2615" s="57"/>
      <c r="Z2615" s="62"/>
      <c r="AA2615" s="63"/>
      <c r="AB2615" s="60"/>
      <c r="AC2615" s="60"/>
      <c r="AD2615" s="60"/>
      <c r="AE2615" s="60"/>
      <c r="AF2615" s="106"/>
      <c r="AG2615" s="724"/>
      <c r="AH2615" s="724"/>
    </row>
    <row r="2616" spans="2:38" ht="15" thickBot="1">
      <c r="B2616" s="772" t="s">
        <v>2764</v>
      </c>
      <c r="C2616" s="376">
        <v>1</v>
      </c>
      <c r="D2616" s="771">
        <v>3.2</v>
      </c>
      <c r="E2616" s="104">
        <v>1.1900000000000001E-2</v>
      </c>
      <c r="F2616" s="104">
        <v>1.2500000000000001E-2</v>
      </c>
      <c r="H2616" s="677">
        <v>2048</v>
      </c>
      <c r="I2616" s="510">
        <f t="shared" si="1297"/>
        <v>2582</v>
      </c>
      <c r="J2616" s="53" t="str" cm="1">
        <f t="array" aca="1" ref="J2616" ca="1">INDIRECT("B" &amp; I2616)</f>
        <v>NIVEL 974 M4 7S L30 AM 2048 04-06-2026</v>
      </c>
      <c r="K2616" s="511">
        <f t="shared" ca="1" si="1298"/>
        <v>3.2</v>
      </c>
      <c r="L2616" s="508">
        <f t="shared" ca="1" si="1299"/>
        <v>1.323E-2</v>
      </c>
      <c r="M2616" s="508">
        <f t="shared" ca="1" si="1300"/>
        <v>1.17E-2</v>
      </c>
      <c r="N2616" s="512">
        <f t="shared" ca="1" si="1301"/>
        <v>1.2999999999999999E-2</v>
      </c>
      <c r="O2616" s="512">
        <f t="shared" ca="1" si="1302"/>
        <v>1.1907000000000001E-2</v>
      </c>
      <c r="P2616" s="513">
        <f t="shared" ca="1" si="1303"/>
        <v>1.0530000000000001E-2</v>
      </c>
      <c r="Q2616" s="514" t="str">
        <f t="shared" ca="1" si="1304"/>
        <v>Dump</v>
      </c>
      <c r="R2616" s="515">
        <f t="shared" ca="1" si="1305"/>
        <v>0.71111111111111114</v>
      </c>
      <c r="T2616" s="724"/>
      <c r="U2616" s="724"/>
      <c r="V2616" s="724"/>
      <c r="W2616" s="724"/>
      <c r="X2616" s="724"/>
      <c r="Y2616" s="724"/>
      <c r="Z2616" s="724"/>
      <c r="AA2616" s="64">
        <f>SUM(AA2605:AA2615)</f>
        <v>152.07</v>
      </c>
      <c r="AB2616" s="624">
        <f ca="1">+SUMPRODUCT(AA2605:AA2615,AB2605:AB2615)/AA2616</f>
        <v>1.1593550922102569E-2</v>
      </c>
      <c r="AC2616" s="66">
        <f ca="1">+SUMPRODUCT(AA2605:AA2615,AC2605:AC2615)/AA2616</f>
        <v>1.4810880262881262E-2</v>
      </c>
      <c r="AD2616" s="66">
        <f>+SUMPRODUCT(AA2605:AA2615,AD2605:AD2615)/AA2616</f>
        <v>0</v>
      </c>
      <c r="AE2616" s="67"/>
      <c r="AF2616" s="110">
        <v>0</v>
      </c>
      <c r="AG2616" s="724"/>
      <c r="AH2616" s="724"/>
    </row>
    <row r="2617" spans="2:38">
      <c r="B2617" s="772" t="s">
        <v>2765</v>
      </c>
      <c r="C2617" s="376">
        <v>1</v>
      </c>
      <c r="D2617" s="771">
        <v>3.2</v>
      </c>
      <c r="E2617" s="104">
        <v>1.2E-2</v>
      </c>
      <c r="F2617" s="104">
        <v>1.2500000000000001E-2</v>
      </c>
      <c r="H2617" s="677">
        <v>2049</v>
      </c>
      <c r="I2617" s="510">
        <f t="shared" si="1297"/>
        <v>2583</v>
      </c>
      <c r="J2617" s="53" t="str" cm="1">
        <f t="array" aca="1" ref="J2617" ca="1">INDIRECT("B" &amp; I2617)</f>
        <v>NIVEL 974 M4 7S L30 AM 2049 04-06-2026</v>
      </c>
      <c r="K2617" s="511">
        <f t="shared" ca="1" si="1298"/>
        <v>3.2</v>
      </c>
      <c r="L2617" s="508">
        <f t="shared" ca="1" si="1299"/>
        <v>1.3050000000000001E-2</v>
      </c>
      <c r="M2617" s="508">
        <f t="shared" ca="1" si="1300"/>
        <v>1.17E-2</v>
      </c>
      <c r="N2617" s="512">
        <f t="shared" ca="1" si="1301"/>
        <v>1.2999999999999999E-2</v>
      </c>
      <c r="O2617" s="512">
        <f t="shared" ca="1" si="1302"/>
        <v>1.1745E-2</v>
      </c>
      <c r="P2617" s="513">
        <f t="shared" ca="1" si="1303"/>
        <v>1.0530000000000001E-2</v>
      </c>
      <c r="Q2617" s="514" t="str">
        <f t="shared" ca="1" si="1304"/>
        <v>Dump</v>
      </c>
      <c r="R2617" s="515">
        <f t="shared" ca="1" si="1305"/>
        <v>0.71111111111111114</v>
      </c>
      <c r="T2617" s="724"/>
      <c r="U2617" s="724"/>
      <c r="V2617" s="724"/>
      <c r="W2617" s="724"/>
      <c r="X2617" s="724"/>
      <c r="Y2617" s="724"/>
      <c r="Z2617" s="724"/>
      <c r="AA2617" s="111"/>
      <c r="AB2617" s="112"/>
      <c r="AC2617" s="112"/>
      <c r="AD2617" s="113"/>
      <c r="AE2617" s="114"/>
      <c r="AF2617" s="724"/>
      <c r="AG2617" s="724"/>
    </row>
    <row r="2618" spans="2:38">
      <c r="B2618" s="772" t="s">
        <v>2766</v>
      </c>
      <c r="C2618" s="376">
        <v>1</v>
      </c>
      <c r="D2618" s="771">
        <v>3.2</v>
      </c>
      <c r="E2618" s="104">
        <v>1.0500000000000001E-2</v>
      </c>
      <c r="F2618" s="104">
        <v>1.2500000000000001E-2</v>
      </c>
      <c r="H2618" s="677">
        <v>2050</v>
      </c>
      <c r="I2618" s="510">
        <f t="shared" si="1297"/>
        <v>2584</v>
      </c>
      <c r="J2618" s="53" t="str" cm="1">
        <f t="array" aca="1" ref="J2618" ca="1">INDIRECT("B" &amp; I2618)</f>
        <v>NIVEL 974 M4 7S L30 AM 2050 04-06-2026</v>
      </c>
      <c r="K2618" s="511">
        <f t="shared" ca="1" si="1298"/>
        <v>3.2</v>
      </c>
      <c r="L2618" s="508">
        <f t="shared" ca="1" si="1299"/>
        <v>9.8999999999999991E-3</v>
      </c>
      <c r="M2618" s="508">
        <f t="shared" ca="1" si="1300"/>
        <v>1.17E-2</v>
      </c>
      <c r="N2618" s="512">
        <f t="shared" ca="1" si="1301"/>
        <v>1.2999999999999999E-2</v>
      </c>
      <c r="O2618" s="512">
        <f t="shared" ca="1" si="1302"/>
        <v>8.9099999999999995E-3</v>
      </c>
      <c r="P2618" s="513">
        <f t="shared" ca="1" si="1303"/>
        <v>1.0530000000000001E-2</v>
      </c>
      <c r="Q2618" s="514" t="str">
        <f t="shared" ca="1" si="1304"/>
        <v>Dump</v>
      </c>
      <c r="R2618" s="515">
        <f t="shared" ca="1" si="1305"/>
        <v>0.71111111111111114</v>
      </c>
      <c r="T2618" s="700"/>
      <c r="U2618" s="700"/>
      <c r="V2618" s="700"/>
      <c r="W2618" s="700"/>
      <c r="X2618" s="700"/>
      <c r="Y2618" s="700"/>
      <c r="Z2618" s="700"/>
      <c r="AA2618" s="111"/>
      <c r="AB2618" s="112"/>
      <c r="AC2618" s="112"/>
      <c r="AD2618" s="113"/>
      <c r="AE2618" s="114"/>
      <c r="AF2618" s="700"/>
      <c r="AG2618" s="700"/>
    </row>
    <row r="2619" spans="2:38" ht="15" thickBot="1">
      <c r="B2619" s="772" t="s">
        <v>2767</v>
      </c>
      <c r="C2619" s="376">
        <v>1</v>
      </c>
      <c r="D2619" s="771">
        <v>3.2</v>
      </c>
      <c r="E2619" s="104">
        <v>1.12E-2</v>
      </c>
      <c r="F2619" s="104">
        <v>1.2500000000000001E-2</v>
      </c>
      <c r="H2619" s="677">
        <v>2051</v>
      </c>
      <c r="I2619" s="510">
        <f t="shared" si="1297"/>
        <v>2585</v>
      </c>
      <c r="J2619" s="53" t="str" cm="1">
        <f t="array" aca="1" ref="J2619" ca="1">INDIRECT("B" &amp; I2619)</f>
        <v>NIVEL 974 M4 7S L30 AM 2051 04-06-2026</v>
      </c>
      <c r="K2619" s="511">
        <f t="shared" ca="1" si="1298"/>
        <v>3.2</v>
      </c>
      <c r="L2619" s="508">
        <f t="shared" ca="1" si="1299"/>
        <v>1.8360000000000001E-2</v>
      </c>
      <c r="M2619" s="508">
        <f t="shared" ca="1" si="1300"/>
        <v>1.17E-2</v>
      </c>
      <c r="N2619" s="512">
        <f t="shared" ca="1" si="1301"/>
        <v>1.2999999999999999E-2</v>
      </c>
      <c r="O2619" s="512">
        <f t="shared" ca="1" si="1302"/>
        <v>1.6524E-2</v>
      </c>
      <c r="P2619" s="513">
        <f t="shared" ca="1" si="1303"/>
        <v>1.0530000000000001E-2</v>
      </c>
      <c r="Q2619" s="514" t="str">
        <f t="shared" ca="1" si="1304"/>
        <v>Dump</v>
      </c>
      <c r="R2619" s="515">
        <f t="shared" ca="1" si="1305"/>
        <v>0.71111111111111114</v>
      </c>
      <c r="T2619" s="700"/>
      <c r="U2619" s="700"/>
      <c r="V2619" s="700"/>
      <c r="W2619" s="700"/>
      <c r="X2619" s="700"/>
      <c r="Y2619" s="700"/>
      <c r="Z2619" s="700"/>
      <c r="AA2619" s="111"/>
      <c r="AB2619" s="112"/>
      <c r="AC2619" s="112"/>
      <c r="AD2619" s="113"/>
      <c r="AE2619" s="114"/>
      <c r="AF2619" s="700"/>
      <c r="AG2619" s="700"/>
    </row>
    <row r="2620" spans="2:38" ht="15" thickBot="1">
      <c r="B2620" s="772" t="s">
        <v>2768</v>
      </c>
      <c r="C2620" s="376">
        <v>1</v>
      </c>
      <c r="D2620" s="771">
        <v>3.2</v>
      </c>
      <c r="E2620" s="104">
        <v>1.0699999999999999E-2</v>
      </c>
      <c r="F2620" s="104">
        <v>1.2500000000000001E-2</v>
      </c>
      <c r="H2620" s="677">
        <v>2052</v>
      </c>
      <c r="I2620" s="510">
        <f t="shared" si="1297"/>
        <v>2586</v>
      </c>
      <c r="J2620" s="53" t="str" cm="1">
        <f t="array" aca="1" ref="J2620" ca="1">INDIRECT("B" &amp; I2620)</f>
        <v>NIVEL 974 M4 7S L30 AM 2052 04-06-2026</v>
      </c>
      <c r="K2620" s="511">
        <f t="shared" ca="1" si="1298"/>
        <v>3.2</v>
      </c>
      <c r="L2620" s="508">
        <f t="shared" ca="1" si="1299"/>
        <v>1.026E-2</v>
      </c>
      <c r="M2620" s="508">
        <f t="shared" ca="1" si="1300"/>
        <v>1.17E-2</v>
      </c>
      <c r="N2620" s="512">
        <f t="shared" ca="1" si="1301"/>
        <v>1.2999999999999999E-2</v>
      </c>
      <c r="O2620" s="512">
        <f t="shared" ca="1" si="1302"/>
        <v>9.2340000000000009E-3</v>
      </c>
      <c r="P2620" s="513">
        <f t="shared" ca="1" si="1303"/>
        <v>1.0530000000000001E-2</v>
      </c>
      <c r="Q2620" s="514" t="str">
        <f t="shared" ca="1" si="1304"/>
        <v>Dump</v>
      </c>
      <c r="R2620" s="515">
        <f t="shared" ca="1" si="1305"/>
        <v>0.71111111111111114</v>
      </c>
      <c r="T2620" s="700"/>
      <c r="U2620" s="700"/>
      <c r="V2620" s="700"/>
      <c r="W2620" s="700"/>
      <c r="X2620" s="700"/>
      <c r="Y2620" s="700"/>
      <c r="Z2620" s="700"/>
      <c r="AA2620" s="111"/>
      <c r="AB2620" s="112"/>
      <c r="AC2620" s="112"/>
      <c r="AD2620" s="112"/>
      <c r="AE2620" s="114"/>
      <c r="AF2620" s="700"/>
      <c r="AG2620" s="700"/>
      <c r="AJ2620" s="95" t="str">
        <f>+I2611</f>
        <v>EN094</v>
      </c>
      <c r="AK2620" s="96" t="s">
        <v>62</v>
      </c>
    </row>
    <row r="2621" spans="2:38" ht="15" thickBot="1">
      <c r="B2621" s="772" t="s">
        <v>2769</v>
      </c>
      <c r="C2621" s="376">
        <v>1</v>
      </c>
      <c r="D2621" s="771">
        <v>3.2</v>
      </c>
      <c r="E2621" s="104">
        <v>1.21E-2</v>
      </c>
      <c r="F2621" s="104">
        <v>1.2500000000000001E-2</v>
      </c>
      <c r="H2621" s="677">
        <v>2053</v>
      </c>
      <c r="I2621" s="510">
        <f t="shared" ref="I2621:I2628" si="1306">IF(H2621="",
   IFERROR(MATCH("**", B:B, 0), ""),
   IFERROR(MATCH("* "&amp;H2621&amp;" *", B:B, 0), "")
)</f>
        <v>2587</v>
      </c>
      <c r="J2621" s="53" t="str" cm="1">
        <f t="array" aca="1" ref="J2621" ca="1">INDIRECT("B" &amp; I2621)</f>
        <v>NIVEL 974 M4 7S L30 AM 2053 04-06-2026</v>
      </c>
      <c r="K2621" s="511">
        <f t="shared" ca="1" si="1298"/>
        <v>3.2</v>
      </c>
      <c r="L2621" s="508">
        <f t="shared" ca="1" si="1299"/>
        <v>1.098E-2</v>
      </c>
      <c r="M2621" s="508">
        <f t="shared" ca="1" si="1300"/>
        <v>1.17E-2</v>
      </c>
      <c r="N2621" s="512">
        <f t="shared" ca="1" si="1301"/>
        <v>1.2999999999999999E-2</v>
      </c>
      <c r="O2621" s="512">
        <f t="shared" ca="1" si="1302"/>
        <v>9.8820000000000002E-3</v>
      </c>
      <c r="P2621" s="513">
        <f t="shared" ca="1" si="1303"/>
        <v>1.0530000000000001E-2</v>
      </c>
      <c r="Q2621" s="514" t="str">
        <f t="shared" ca="1" si="1304"/>
        <v>Dump</v>
      </c>
      <c r="R2621" s="515">
        <f t="shared" ca="1" si="1305"/>
        <v>0.71111111111111114</v>
      </c>
      <c r="T2621" s="700"/>
      <c r="U2621" s="700"/>
      <c r="V2621" s="700"/>
      <c r="W2621" s="346" t="str">
        <f>+T2536</f>
        <v>3H COPPER El SAUCE</v>
      </c>
      <c r="X2621" s="115">
        <f>+AA2546+AA2560+AA2574+AA2588+AA2602+AA2616</f>
        <v>918.07999999999993</v>
      </c>
      <c r="Y2621" s="116">
        <f ca="1">+(AA2546*AB2546+AA2560*AB2560+AA2574*AB2574+AA2588*AB2588+AA2602*AB2602+AA2616*AB2616)/X2621</f>
        <v>1.1681582033912454E-2</v>
      </c>
      <c r="Z2621" s="117">
        <f>+COUNTA(AE2535:AE2545,AE2549:AE2558,AE2563:AE2572,AE2577:AE2586,AE2591:AE2600,AE2605:AE2614)</f>
        <v>30</v>
      </c>
      <c r="AA2621" s="111"/>
      <c r="AB2621" s="112"/>
      <c r="AC2621" s="112"/>
      <c r="AD2621" s="112"/>
      <c r="AE2621" s="114"/>
      <c r="AF2621" s="700"/>
      <c r="AG2621" s="700"/>
      <c r="AJ2621" s="520">
        <f ca="1">+K2629-SUMIF(AE:AE, AJ2620, AA:AA)</f>
        <v>-34.66999999999998</v>
      </c>
      <c r="AK2621" s="521">
        <f ca="1">O2629</f>
        <v>1.1730705882352938E-2</v>
      </c>
      <c r="AL2621" s="102">
        <f ca="1">COUNTIF(AE:AE, AJ2620)</f>
        <v>3</v>
      </c>
    </row>
    <row r="2622" spans="2:38" ht="15" thickBot="1">
      <c r="B2622" s="772" t="s">
        <v>2770</v>
      </c>
      <c r="C2622" s="376">
        <v>1</v>
      </c>
      <c r="D2622" s="771">
        <v>3.2</v>
      </c>
      <c r="E2622" s="104">
        <v>1.2699999999999999E-2</v>
      </c>
      <c r="F2622" s="104">
        <v>1.2500000000000001E-2</v>
      </c>
      <c r="H2622" s="677">
        <v>2054</v>
      </c>
      <c r="I2622" s="510">
        <f t="shared" si="1306"/>
        <v>2588</v>
      </c>
      <c r="J2622" s="53" t="str" cm="1">
        <f t="array" aca="1" ref="J2622" ca="1">INDIRECT("B" &amp; I2622)</f>
        <v>NIVEL 974 M4 7S L30 AM 2054 04-06-2026</v>
      </c>
      <c r="K2622" s="511">
        <f t="shared" ca="1" si="1298"/>
        <v>3.2</v>
      </c>
      <c r="L2622" s="508">
        <f t="shared" ca="1" si="1299"/>
        <v>1.044E-2</v>
      </c>
      <c r="M2622" s="508">
        <f t="shared" ca="1" si="1300"/>
        <v>1.17E-2</v>
      </c>
      <c r="N2622" s="512">
        <f t="shared" ca="1" si="1301"/>
        <v>1.2999999999999999E-2</v>
      </c>
      <c r="O2622" s="512">
        <f t="shared" ca="1" si="1302"/>
        <v>9.3959999999999998E-3</v>
      </c>
      <c r="P2622" s="513">
        <f t="shared" ca="1" si="1303"/>
        <v>1.0530000000000001E-2</v>
      </c>
      <c r="Q2622" s="514" t="str">
        <f t="shared" ca="1" si="1304"/>
        <v>Dump</v>
      </c>
      <c r="R2622" s="515">
        <f t="shared" ca="1" si="1305"/>
        <v>0.71111111111111114</v>
      </c>
      <c r="T2622" s="700"/>
      <c r="U2622" s="700"/>
      <c r="V2622" s="700"/>
      <c r="W2622" s="700"/>
      <c r="X2622" s="700"/>
      <c r="Y2622" s="700"/>
      <c r="Z2622" s="700"/>
      <c r="AA2622" s="700"/>
      <c r="AB2622" s="700"/>
      <c r="AC2622" s="700"/>
      <c r="AD2622" s="700"/>
      <c r="AE2622" s="700"/>
      <c r="AF2622" s="700"/>
      <c r="AG2622" s="700"/>
      <c r="AJ2622" s="105" t="s">
        <v>83</v>
      </c>
      <c r="AK2622" s="101"/>
    </row>
    <row r="2623" spans="2:38">
      <c r="B2623" s="772" t="s">
        <v>2771</v>
      </c>
      <c r="C2623" s="376">
        <v>1</v>
      </c>
      <c r="D2623" s="771">
        <v>3.2</v>
      </c>
      <c r="E2623" s="104">
        <v>1.5100000000000001E-2</v>
      </c>
      <c r="F2623" s="104">
        <v>1.4500000000000001E-2</v>
      </c>
      <c r="H2623" s="677">
        <v>2055</v>
      </c>
      <c r="I2623" s="510">
        <f t="shared" si="1306"/>
        <v>2589</v>
      </c>
      <c r="J2623" s="53" t="str" cm="1">
        <f t="array" aca="1" ref="J2623" ca="1">INDIRECT("B" &amp; I2623)</f>
        <v>NIVEL 974 M4 7S L30 AM 2055 04-06-2026</v>
      </c>
      <c r="K2623" s="511">
        <f t="shared" ca="1" si="1298"/>
        <v>3.2</v>
      </c>
      <c r="L2623" s="508">
        <f t="shared" ca="1" si="1299"/>
        <v>1.2330000000000001E-2</v>
      </c>
      <c r="M2623" s="508">
        <f t="shared" ca="1" si="1300"/>
        <v>1.17E-2</v>
      </c>
      <c r="N2623" s="512">
        <f t="shared" ca="1" si="1301"/>
        <v>1.2999999999999999E-2</v>
      </c>
      <c r="O2623" s="512">
        <f t="shared" ca="1" si="1302"/>
        <v>1.1097000000000001E-2</v>
      </c>
      <c r="P2623" s="513">
        <f t="shared" ca="1" si="1303"/>
        <v>1.0530000000000001E-2</v>
      </c>
      <c r="Q2623" s="514" t="str">
        <f t="shared" ca="1" si="1304"/>
        <v>Dump</v>
      </c>
      <c r="R2623" s="515">
        <f t="shared" ca="1" si="1305"/>
        <v>0.71111111111111114</v>
      </c>
      <c r="T2623" s="700"/>
      <c r="U2623" s="700"/>
      <c r="V2623" s="700"/>
      <c r="W2623" s="700"/>
      <c r="X2623" s="700"/>
      <c r="Y2623" s="700"/>
      <c r="Z2623" s="700"/>
      <c r="AA2623" s="700"/>
      <c r="AB2623" s="700"/>
      <c r="AC2623" s="700"/>
      <c r="AD2623" s="700"/>
      <c r="AE2623" s="700"/>
      <c r="AF2623" s="700"/>
      <c r="AG2623" s="700"/>
    </row>
    <row r="2624" spans="2:38">
      <c r="B2624" s="772" t="s">
        <v>2772</v>
      </c>
      <c r="C2624" s="376">
        <v>1</v>
      </c>
      <c r="D2624" s="771">
        <v>3.2</v>
      </c>
      <c r="E2624" s="104">
        <v>1.15E-2</v>
      </c>
      <c r="F2624" s="104">
        <v>1.4500000000000001E-2</v>
      </c>
      <c r="H2624" s="677">
        <v>2056</v>
      </c>
      <c r="I2624" s="510">
        <f t="shared" si="1306"/>
        <v>2590</v>
      </c>
      <c r="J2624" s="53" t="str" cm="1">
        <f t="array" aca="1" ref="J2624" ca="1">INDIRECT("B" &amp; I2624)</f>
        <v>NIVEL 974 M4 7S L30 AM 2056 04-06-2026</v>
      </c>
      <c r="K2624" s="511">
        <f t="shared" ca="1" si="1298"/>
        <v>3.2</v>
      </c>
      <c r="L2624" s="508">
        <f t="shared" ca="1" si="1299"/>
        <v>1.035E-2</v>
      </c>
      <c r="M2624" s="508">
        <f t="shared" ca="1" si="1300"/>
        <v>1.17E-2</v>
      </c>
      <c r="N2624" s="512">
        <f t="shared" ca="1" si="1301"/>
        <v>1.2999999999999999E-2</v>
      </c>
      <c r="O2624" s="512">
        <f t="shared" ca="1" si="1302"/>
        <v>9.3150000000000004E-3</v>
      </c>
      <c r="P2624" s="513">
        <f t="shared" ca="1" si="1303"/>
        <v>1.0530000000000001E-2</v>
      </c>
      <c r="Q2624" s="514" t="str">
        <f t="shared" ca="1" si="1304"/>
        <v>Dump</v>
      </c>
      <c r="R2624" s="515">
        <f t="shared" ca="1" si="1305"/>
        <v>0.71111111111111114</v>
      </c>
      <c r="T2624" s="700"/>
      <c r="U2624" s="700"/>
      <c r="V2624" s="700"/>
      <c r="W2624" s="700"/>
      <c r="X2624" s="700"/>
      <c r="Y2624" s="700"/>
      <c r="Z2624" s="700"/>
      <c r="AA2624" s="700"/>
      <c r="AB2624" s="700"/>
      <c r="AC2624" s="700"/>
      <c r="AD2624" s="700"/>
      <c r="AE2624" s="700"/>
      <c r="AF2624" s="700"/>
      <c r="AG2624" s="700"/>
    </row>
    <row r="2625" spans="2:38">
      <c r="B2625" s="772" t="s">
        <v>2773</v>
      </c>
      <c r="C2625" s="376">
        <v>1</v>
      </c>
      <c r="D2625" s="771">
        <v>3.2</v>
      </c>
      <c r="E2625" s="104">
        <v>1.84E-2</v>
      </c>
      <c r="F2625" s="104">
        <v>1.4500000000000001E-2</v>
      </c>
      <c r="H2625" s="677">
        <v>2057</v>
      </c>
      <c r="I2625" s="510">
        <f t="shared" si="1306"/>
        <v>2591</v>
      </c>
      <c r="J2625" s="53" t="str" cm="1">
        <f t="array" aca="1" ref="J2625" ca="1">INDIRECT("B" &amp; I2625)</f>
        <v>NIVEL 974 M4 7S L30 AM 2057 04-06-2026</v>
      </c>
      <c r="K2625" s="511">
        <f t="shared" ca="1" si="1298"/>
        <v>3.2</v>
      </c>
      <c r="L2625" s="508">
        <f t="shared" ca="1" si="1299"/>
        <v>1.242E-2</v>
      </c>
      <c r="M2625" s="508">
        <f t="shared" ca="1" si="1300"/>
        <v>1.17E-2</v>
      </c>
      <c r="N2625" s="512">
        <f t="shared" ca="1" si="1301"/>
        <v>1.2999999999999999E-2</v>
      </c>
      <c r="O2625" s="512">
        <f t="shared" ca="1" si="1302"/>
        <v>1.1178E-2</v>
      </c>
      <c r="P2625" s="513">
        <f t="shared" ca="1" si="1303"/>
        <v>1.0530000000000001E-2</v>
      </c>
      <c r="Q2625" s="514" t="str">
        <f t="shared" ca="1" si="1304"/>
        <v>Dump</v>
      </c>
      <c r="R2625" s="515">
        <f t="shared" ca="1" si="1305"/>
        <v>0.71111111111111114</v>
      </c>
      <c r="T2625" s="700"/>
      <c r="U2625" s="700"/>
      <c r="V2625" s="700"/>
      <c r="W2625" s="700"/>
      <c r="X2625" s="700"/>
      <c r="Y2625" s="700"/>
      <c r="Z2625" s="700"/>
      <c r="AA2625" s="700"/>
      <c r="AB2625" s="700"/>
      <c r="AC2625" s="700"/>
      <c r="AD2625" s="700"/>
      <c r="AE2625" s="700"/>
      <c r="AF2625" s="700"/>
      <c r="AG2625" s="700"/>
    </row>
    <row r="2626" spans="2:38" ht="28.8">
      <c r="B2626" s="772" t="s">
        <v>2774</v>
      </c>
      <c r="C2626" s="376">
        <v>1</v>
      </c>
      <c r="D2626" s="771">
        <v>3.2</v>
      </c>
      <c r="E2626" s="104">
        <v>1.5299999999999999E-2</v>
      </c>
      <c r="F2626" s="104">
        <v>1.4500000000000001E-2</v>
      </c>
      <c r="H2626" s="677">
        <v>2058</v>
      </c>
      <c r="I2626" s="510">
        <f t="shared" si="1306"/>
        <v>2592</v>
      </c>
      <c r="J2626" s="53" t="str" cm="1">
        <f t="array" aca="1" ref="J2626" ca="1">INDIRECT("B" &amp; I2626)</f>
        <v>NIVEL 974 M4 7S L30 AM 2058 04-06-2026</v>
      </c>
      <c r="K2626" s="511">
        <f t="shared" ca="1" si="1298"/>
        <v>3.2</v>
      </c>
      <c r="L2626" s="508">
        <f t="shared" ca="1" si="1299"/>
        <v>1.4669999999999999E-2</v>
      </c>
      <c r="M2626" s="508">
        <f t="shared" ca="1" si="1300"/>
        <v>1.17E-2</v>
      </c>
      <c r="N2626" s="512">
        <f t="shared" ca="1" si="1301"/>
        <v>1.2999999999999999E-2</v>
      </c>
      <c r="O2626" s="512">
        <f t="shared" ca="1" si="1302"/>
        <v>1.3202999999999999E-2</v>
      </c>
      <c r="P2626" s="513">
        <f t="shared" ca="1" si="1303"/>
        <v>1.0530000000000001E-2</v>
      </c>
      <c r="Q2626" s="514" t="str">
        <f t="shared" ca="1" si="1304"/>
        <v>Dump</v>
      </c>
      <c r="R2626" s="515">
        <f t="shared" ca="1" si="1305"/>
        <v>0.71111111111111114</v>
      </c>
      <c r="T2626" s="47" t="s">
        <v>48</v>
      </c>
      <c r="U2626" s="48" t="s">
        <v>49</v>
      </c>
      <c r="V2626" s="48" t="s">
        <v>50</v>
      </c>
      <c r="W2626" s="48" t="s">
        <v>51</v>
      </c>
      <c r="X2626" s="49" t="s">
        <v>52</v>
      </c>
      <c r="Y2626" s="49" t="s">
        <v>53</v>
      </c>
      <c r="Z2626" s="48" t="s">
        <v>54</v>
      </c>
      <c r="AA2626" s="50" t="s">
        <v>55</v>
      </c>
      <c r="AB2626" s="48" t="s">
        <v>56</v>
      </c>
      <c r="AC2626" s="51" t="s">
        <v>12</v>
      </c>
      <c r="AD2626" s="51" t="s">
        <v>295</v>
      </c>
      <c r="AE2626" s="48" t="s">
        <v>57</v>
      </c>
      <c r="AF2626" s="48" t="s">
        <v>66</v>
      </c>
      <c r="AG2626" s="48" t="s">
        <v>67</v>
      </c>
      <c r="AH2626" s="48" t="s">
        <v>68</v>
      </c>
    </row>
    <row r="2627" spans="2:38">
      <c r="B2627" s="772" t="s">
        <v>2775</v>
      </c>
      <c r="C2627" s="376">
        <v>1</v>
      </c>
      <c r="D2627" s="771">
        <v>3.2</v>
      </c>
      <c r="E2627" s="104">
        <v>1.7899999999999999E-2</v>
      </c>
      <c r="F2627" s="104">
        <v>1.4500000000000001E-2</v>
      </c>
      <c r="H2627" s="677">
        <v>2059</v>
      </c>
      <c r="I2627" s="510">
        <f t="shared" si="1306"/>
        <v>2593</v>
      </c>
      <c r="J2627" s="53" t="str" cm="1">
        <f t="array" aca="1" ref="J2627" ca="1">INDIRECT("B" &amp; I2627)</f>
        <v>NIVEL 974 M4 7S L30 AM 2059 04-06-2026</v>
      </c>
      <c r="K2627" s="511">
        <f t="shared" ca="1" si="1298"/>
        <v>3.2</v>
      </c>
      <c r="L2627" s="508">
        <f t="shared" ca="1" si="1299"/>
        <v>1.4310000000000002E-2</v>
      </c>
      <c r="M2627" s="508">
        <f t="shared" ca="1" si="1300"/>
        <v>1.17E-2</v>
      </c>
      <c r="N2627" s="512">
        <f t="shared" ca="1" si="1301"/>
        <v>1.2999999999999999E-2</v>
      </c>
      <c r="O2627" s="512">
        <f t="shared" ca="1" si="1302"/>
        <v>1.2879000000000002E-2</v>
      </c>
      <c r="P2627" s="513">
        <f t="shared" ca="1" si="1303"/>
        <v>1.0530000000000001E-2</v>
      </c>
      <c r="Q2627" s="514" t="str">
        <f t="shared" ca="1" si="1304"/>
        <v>Dump</v>
      </c>
      <c r="R2627" s="515">
        <f t="shared" ca="1" si="1305"/>
        <v>0.71111111111111114</v>
      </c>
      <c r="T2627" s="648">
        <v>60011</v>
      </c>
      <c r="U2627" s="56">
        <v>1</v>
      </c>
      <c r="V2627" s="56">
        <v>298201</v>
      </c>
      <c r="W2627" s="56" t="s">
        <v>60</v>
      </c>
      <c r="X2627" s="57">
        <v>46175</v>
      </c>
      <c r="Y2627" s="57">
        <v>46176</v>
      </c>
      <c r="Z2627" s="58">
        <v>0.63124999999999998</v>
      </c>
      <c r="AA2627" s="59">
        <v>28.32</v>
      </c>
      <c r="AB2627" s="60">
        <f ca="1">+O2524</f>
        <v>1.2318750000000002E-2</v>
      </c>
      <c r="AC2627" s="60">
        <f ca="1">+N2524</f>
        <v>1.5666666666666666E-2</v>
      </c>
      <c r="AD2627" s="60" t="s">
        <v>136</v>
      </c>
      <c r="AE2627" s="60" t="str">
        <f>+I2511</f>
        <v>EN089</v>
      </c>
      <c r="AF2627" s="106"/>
      <c r="AG2627" s="107"/>
      <c r="AH2627" s="104"/>
    </row>
    <row r="2628" spans="2:38">
      <c r="B2628" s="772" t="s">
        <v>2776</v>
      </c>
      <c r="C2628" s="376">
        <v>1</v>
      </c>
      <c r="D2628" s="771">
        <v>3.2</v>
      </c>
      <c r="E2628" s="104">
        <v>1.3299999999999999E-2</v>
      </c>
      <c r="F2628" s="104">
        <v>1.4500000000000001E-2</v>
      </c>
      <c r="H2628" s="677">
        <v>2060</v>
      </c>
      <c r="I2628" s="510">
        <f t="shared" si="1306"/>
        <v>2594</v>
      </c>
      <c r="J2628" s="53" t="str" cm="1">
        <f t="array" aca="1" ref="J2628" ca="1">INDIRECT("B" &amp; I2628)</f>
        <v>NIVEL 974 M4 7S L30 AM 2060 04-06-2026</v>
      </c>
      <c r="K2628" s="511">
        <f t="shared" ca="1" si="1298"/>
        <v>3.2</v>
      </c>
      <c r="L2628" s="508">
        <f t="shared" ca="1" si="1299"/>
        <v>1.503E-2</v>
      </c>
      <c r="M2628" s="508">
        <f t="shared" ca="1" si="1300"/>
        <v>1.17E-2</v>
      </c>
      <c r="N2628" s="512">
        <f t="shared" ca="1" si="1301"/>
        <v>1.2999999999999999E-2</v>
      </c>
      <c r="O2628" s="512">
        <f t="shared" ca="1" si="1302"/>
        <v>1.3527000000000001E-2</v>
      </c>
      <c r="P2628" s="513">
        <f t="shared" ca="1" si="1303"/>
        <v>1.0530000000000001E-2</v>
      </c>
      <c r="Q2628" s="514" t="str">
        <f t="shared" ca="1" si="1304"/>
        <v>Dump</v>
      </c>
      <c r="R2628" s="515">
        <f t="shared" ca="1" si="1305"/>
        <v>0.71111111111111114</v>
      </c>
      <c r="T2628" s="413" t="s">
        <v>224</v>
      </c>
      <c r="U2628" s="56">
        <v>2</v>
      </c>
      <c r="V2628" s="56">
        <v>298203</v>
      </c>
      <c r="W2628" s="56" t="s">
        <v>79</v>
      </c>
      <c r="X2628" s="57">
        <v>46175</v>
      </c>
      <c r="Y2628" s="57">
        <v>46176</v>
      </c>
      <c r="Z2628" s="58">
        <v>0.6333333333333333</v>
      </c>
      <c r="AA2628" s="59">
        <v>30.48</v>
      </c>
      <c r="AB2628" s="60">
        <f ca="1">+O2550</f>
        <v>1.0117636363636365E-2</v>
      </c>
      <c r="AC2628" s="60">
        <f ca="1">+N2550</f>
        <v>1.4113636363636354E-2</v>
      </c>
      <c r="AD2628" s="60" t="s">
        <v>136</v>
      </c>
      <c r="AE2628" s="60" t="str">
        <f>+I2527</f>
        <v>EN090</v>
      </c>
      <c r="AF2628" s="106"/>
      <c r="AG2628" s="107"/>
      <c r="AH2628" s="104"/>
    </row>
    <row r="2629" spans="2:38">
      <c r="B2629" s="772" t="s">
        <v>2777</v>
      </c>
      <c r="C2629" s="376">
        <v>1</v>
      </c>
      <c r="D2629" s="771">
        <v>3.2</v>
      </c>
      <c r="E2629" s="104">
        <v>1.34E-2</v>
      </c>
      <c r="F2629" s="104">
        <v>1.4500000000000001E-2</v>
      </c>
      <c r="H2629" s="386"/>
      <c r="I2629"/>
      <c r="J2629"/>
      <c r="K2629" s="519">
        <f ca="1">SUM(K2612:K2628)</f>
        <v>54.400000000000013</v>
      </c>
      <c r="L2629" s="516">
        <f ca="1">+SUMPRODUCT(L2612:L2628,K2612:K2628)/K2629</f>
        <v>1.3034117647058823E-2</v>
      </c>
      <c r="M2629" s="516">
        <f ca="1">+SUMPRODUCT(M2612:M2628,K2612:K2628)/K2629</f>
        <v>1.1700000000000002E-2</v>
      </c>
      <c r="N2629" s="69">
        <f ca="1">+SUMPRODUCT(N2612:N2628,K2612:K2628)/K2629</f>
        <v>1.2999999999999992E-2</v>
      </c>
      <c r="O2629" s="552">
        <f ca="1">+SUMPRODUCT(O2612:O2628,K2612:K2628)/K2629</f>
        <v>1.1730705882352938E-2</v>
      </c>
      <c r="P2629" s="69">
        <f ca="1">+SUMPRODUCT(P2612:P2628,K2612:K2628)/K2629</f>
        <v>1.0529999999999998E-2</v>
      </c>
      <c r="Q2629"/>
      <c r="R2629"/>
      <c r="T2629" s="708"/>
      <c r="U2629" s="56">
        <v>3</v>
      </c>
      <c r="V2629" s="56">
        <v>298208</v>
      </c>
      <c r="W2629" s="56" t="s">
        <v>75</v>
      </c>
      <c r="X2629" s="57">
        <v>46176</v>
      </c>
      <c r="Y2629" s="57">
        <v>46176</v>
      </c>
      <c r="Z2629" s="58">
        <v>0.67291666666666672</v>
      </c>
      <c r="AA2629" s="59">
        <v>30.78</v>
      </c>
      <c r="AB2629" s="60">
        <f ca="1">+O2573</f>
        <v>1.174073684210526E-2</v>
      </c>
      <c r="AC2629" s="60">
        <f ca="1">+N2573</f>
        <v>1.4447368421052629E-2</v>
      </c>
      <c r="AD2629" s="60" t="s">
        <v>136</v>
      </c>
      <c r="AE2629" s="60" t="str">
        <f>+I2553</f>
        <v>EN091</v>
      </c>
      <c r="AF2629" s="106"/>
      <c r="AG2629" s="107"/>
      <c r="AH2629" s="104"/>
    </row>
    <row r="2630" spans="2:38">
      <c r="B2630" s="772" t="s">
        <v>2778</v>
      </c>
      <c r="C2630" s="376">
        <v>1</v>
      </c>
      <c r="D2630" s="771">
        <v>3.2</v>
      </c>
      <c r="E2630" s="104">
        <v>1.5299999999999999E-2</v>
      </c>
      <c r="F2630" s="104">
        <v>1.4500000000000001E-2</v>
      </c>
      <c r="H2630" s="720"/>
      <c r="I2630"/>
      <c r="J2630"/>
      <c r="K2630" s="551" t="s">
        <v>59</v>
      </c>
      <c r="L2630" s="550">
        <f ca="1">+L2629/0.9</f>
        <v>1.4482352941176469E-2</v>
      </c>
      <c r="M2630" s="518">
        <f ca="1">+M2629/0.9</f>
        <v>1.3000000000000001E-2</v>
      </c>
      <c r="N2630"/>
      <c r="O2630"/>
      <c r="P2630"/>
      <c r="Q2630"/>
      <c r="R2630"/>
      <c r="T2630" s="708"/>
      <c r="U2630" s="56">
        <v>4</v>
      </c>
      <c r="V2630" s="56">
        <v>298214</v>
      </c>
      <c r="W2630" s="56" t="s">
        <v>60</v>
      </c>
      <c r="X2630" s="57">
        <v>46176</v>
      </c>
      <c r="Y2630" s="57">
        <v>46177</v>
      </c>
      <c r="Z2630" s="58">
        <v>0.4</v>
      </c>
      <c r="AA2630" s="59">
        <v>30.77</v>
      </c>
      <c r="AB2630" s="60">
        <f ca="1">+O2608</f>
        <v>1.0454399999999999E-2</v>
      </c>
      <c r="AC2630" s="60">
        <f ca="1">+N2608</f>
        <v>1.4166666666666666E-2</v>
      </c>
      <c r="AD2630" s="60" t="s">
        <v>136</v>
      </c>
      <c r="AE2630" s="60" t="str">
        <f>+I2592</f>
        <v>EN093</v>
      </c>
      <c r="AF2630" s="106"/>
      <c r="AG2630" s="107"/>
      <c r="AH2630" s="104"/>
    </row>
    <row r="2631" spans="2:38" ht="15" thickBot="1">
      <c r="B2631" s="772" t="s">
        <v>2779</v>
      </c>
      <c r="C2631" s="376">
        <v>1</v>
      </c>
      <c r="D2631" s="771">
        <v>3.2</v>
      </c>
      <c r="E2631" s="104">
        <v>1.26E-2</v>
      </c>
      <c r="F2631" s="104">
        <v>1.4500000000000001E-2</v>
      </c>
      <c r="I2631" s="721"/>
      <c r="R2631" s="721"/>
      <c r="T2631" s="708"/>
      <c r="U2631" s="708">
        <v>5</v>
      </c>
      <c r="V2631" s="56">
        <v>298228</v>
      </c>
      <c r="W2631" s="56" t="s">
        <v>60</v>
      </c>
      <c r="X2631" s="57">
        <v>46177</v>
      </c>
      <c r="Y2631" s="57">
        <v>46177</v>
      </c>
      <c r="Z2631" s="58">
        <v>0.65347222222222223</v>
      </c>
      <c r="AA2631" s="59">
        <v>29.41</v>
      </c>
      <c r="AB2631" s="60">
        <f ca="1">+O2629</f>
        <v>1.1730705882352938E-2</v>
      </c>
      <c r="AC2631" s="60">
        <f ca="1">+N2629</f>
        <v>1.2999999999999992E-2</v>
      </c>
      <c r="AD2631" s="60" t="s">
        <v>136</v>
      </c>
      <c r="AE2631" s="60" t="str">
        <f>+I2611</f>
        <v>EN094</v>
      </c>
      <c r="AF2631" s="106"/>
      <c r="AG2631" s="107"/>
      <c r="AH2631" s="104"/>
    </row>
    <row r="2632" spans="2:38" ht="28.8">
      <c r="B2632" s="772" t="s">
        <v>2780</v>
      </c>
      <c r="C2632" s="376">
        <v>1</v>
      </c>
      <c r="D2632" s="771">
        <v>3.2</v>
      </c>
      <c r="E2632" s="104">
        <v>1.09E-2</v>
      </c>
      <c r="F2632" s="104">
        <v>1.4500000000000001E-2</v>
      </c>
      <c r="H2632" s="385"/>
      <c r="I2632" s="547" t="s">
        <v>2752</v>
      </c>
      <c r="J2632" s="77" t="s">
        <v>63</v>
      </c>
      <c r="K2632" s="507" t="s">
        <v>44</v>
      </c>
      <c r="L2632" s="718" t="s">
        <v>297</v>
      </c>
      <c r="M2632" s="508" t="s">
        <v>292</v>
      </c>
      <c r="N2632" s="545" t="s">
        <v>46</v>
      </c>
      <c r="O2632" s="549" t="s">
        <v>293</v>
      </c>
      <c r="P2632" s="508" t="s">
        <v>294</v>
      </c>
      <c r="Q2632"/>
      <c r="R2632"/>
      <c r="T2632" s="708"/>
      <c r="U2632" s="708">
        <v>6</v>
      </c>
      <c r="V2632" s="708"/>
      <c r="W2632" s="56"/>
      <c r="X2632" s="57"/>
      <c r="Y2632" s="57"/>
      <c r="Z2632" s="58"/>
      <c r="AA2632" s="59"/>
      <c r="AB2632" s="60"/>
      <c r="AC2632" s="60"/>
      <c r="AD2632" s="60"/>
      <c r="AE2632" s="60"/>
      <c r="AF2632" s="106"/>
      <c r="AG2632" s="107"/>
      <c r="AH2632" s="104"/>
      <c r="AJ2632" s="95" t="str">
        <f>+I2632</f>
        <v>EN095</v>
      </c>
      <c r="AK2632" s="96" t="s">
        <v>62</v>
      </c>
    </row>
    <row r="2633" spans="2:38" ht="15" thickBot="1">
      <c r="B2633" s="772" t="s">
        <v>2781</v>
      </c>
      <c r="C2633" s="376">
        <v>1</v>
      </c>
      <c r="D2633" s="771">
        <v>3.2</v>
      </c>
      <c r="E2633" s="104">
        <v>1.18E-2</v>
      </c>
      <c r="F2633" s="104">
        <v>1.4500000000000001E-2</v>
      </c>
      <c r="H2633" s="677">
        <v>2061</v>
      </c>
      <c r="I2633" s="510">
        <f t="shared" ref="I2633:I2641" si="1307">IF(H2633="",
   IFERROR(MATCH("**", B:B, 0), ""),
   IFERROR(MATCH("* "&amp;H2633&amp;" *", B:B, 0), "")
)</f>
        <v>2595</v>
      </c>
      <c r="J2633" s="53" t="str" cm="1">
        <f t="array" aca="1" ref="J2633" ca="1">INDIRECT("B" &amp; I2633)</f>
        <v>NIVEL 974 M4 6N L33 AM 2061 04-06-2026</v>
      </c>
      <c r="K2633" s="511">
        <f ca="1">INDEX(D:D, MATCH(J2633, $B:$B, 0))</f>
        <v>3.2</v>
      </c>
      <c r="L2633" s="508">
        <f ca="1">INDEX(E:E, MATCH($J2633, $B:$B, 0))*0.9</f>
        <v>9.4500000000000001E-3</v>
      </c>
      <c r="M2633" s="508">
        <f ca="1">INDEX(F:F, MATCH($J2633, $B:$B, 0))*0.9</f>
        <v>1.35E-2</v>
      </c>
      <c r="N2633" s="512">
        <f ca="1">INDEX(F:F, MATCH($J2633, $B:$B, 0))</f>
        <v>1.4999999999999999E-2</v>
      </c>
      <c r="O2633" s="512">
        <f ca="1">+IF(L2633=0,N2633*0.9,L2633*0.9)</f>
        <v>8.5050000000000004E-3</v>
      </c>
      <c r="P2633" s="513">
        <f ca="1">+M2633*0.9</f>
        <v>1.2149999999999999E-2</v>
      </c>
      <c r="Q2633" s="514" t="str">
        <f ca="1">+IF(L2633=0,"-","Dump")</f>
        <v>Dump</v>
      </c>
      <c r="R2633" s="515">
        <f ca="1">+K2633/4.5</f>
        <v>0.71111111111111114</v>
      </c>
      <c r="T2633" s="708"/>
      <c r="U2633" s="708">
        <v>7</v>
      </c>
      <c r="V2633" s="708"/>
      <c r="W2633" s="56"/>
      <c r="X2633" s="57"/>
      <c r="Y2633" s="57"/>
      <c r="Z2633" s="58"/>
      <c r="AA2633" s="109"/>
      <c r="AB2633" s="60"/>
      <c r="AC2633" s="60"/>
      <c r="AD2633" s="60"/>
      <c r="AE2633" s="60"/>
      <c r="AF2633" s="106"/>
      <c r="AG2633" s="107"/>
      <c r="AH2633" s="104"/>
      <c r="AJ2633" s="520">
        <f ca="1">+K2643-SUMIF(AE:AE, AJ2632, AA:AA)</f>
        <v>0.59999999999999787</v>
      </c>
      <c r="AK2633" s="521">
        <f ca="1">O2643</f>
        <v>8.8776000000000011E-3</v>
      </c>
      <c r="AL2633" s="102">
        <f ca="1">COUNTIF(AE:AE, AJ2632)</f>
        <v>1</v>
      </c>
    </row>
    <row r="2634" spans="2:38" ht="15" thickBot="1">
      <c r="B2634" s="772" t="s">
        <v>2782</v>
      </c>
      <c r="C2634" s="376">
        <v>1</v>
      </c>
      <c r="D2634" s="771">
        <v>3.2</v>
      </c>
      <c r="E2634" s="104">
        <v>1.4800000000000001E-2</v>
      </c>
      <c r="F2634" s="104">
        <v>1.4500000000000001E-2</v>
      </c>
      <c r="H2634" s="677">
        <v>2062</v>
      </c>
      <c r="I2634" s="510">
        <f t="shared" si="1307"/>
        <v>2596</v>
      </c>
      <c r="J2634" s="53" t="str" cm="1">
        <f t="array" aca="1" ref="J2634" ca="1">INDIRECT("B" &amp; I2634)</f>
        <v>NIVEL 974 M4 6N L33 AM 2062 04-06-2026</v>
      </c>
      <c r="K2634" s="511">
        <f t="shared" ref="K2634:K2642" ca="1" si="1308">INDEX(D:D, MATCH(J2634, $B:$B, 0))</f>
        <v>3.2</v>
      </c>
      <c r="L2634" s="508">
        <f t="shared" ref="L2634:L2642" ca="1" si="1309">INDEX(E:E, MATCH($J2634, $B:$B, 0))*0.9</f>
        <v>8.4600000000000005E-3</v>
      </c>
      <c r="M2634" s="508">
        <f t="shared" ref="M2634:M2642" ca="1" si="1310">INDEX(F:F, MATCH($J2634, $B:$B, 0))*0.9</f>
        <v>1.35E-2</v>
      </c>
      <c r="N2634" s="512">
        <f t="shared" ref="N2634:N2642" ca="1" si="1311">INDEX(F:F, MATCH($J2634, $B:$B, 0))</f>
        <v>1.4999999999999999E-2</v>
      </c>
      <c r="O2634" s="512">
        <f t="shared" ref="O2634:O2642" ca="1" si="1312">+IF(L2634=0,N2634*0.9,L2634*0.9)</f>
        <v>7.614000000000001E-3</v>
      </c>
      <c r="P2634" s="513">
        <f t="shared" ref="P2634:P2642" ca="1" si="1313">+M2634*0.9</f>
        <v>1.2149999999999999E-2</v>
      </c>
      <c r="Q2634" s="514" t="str">
        <f t="shared" ref="Q2634:Q2642" ca="1" si="1314">+IF(L2634=0,"-","Dump")</f>
        <v>Dump</v>
      </c>
      <c r="R2634" s="515">
        <f t="shared" ref="R2634:R2642" ca="1" si="1315">+K2634/4.5</f>
        <v>0.71111111111111114</v>
      </c>
      <c r="T2634" s="708"/>
      <c r="U2634" s="708">
        <v>8</v>
      </c>
      <c r="V2634" s="708"/>
      <c r="W2634" s="56"/>
      <c r="X2634" s="57"/>
      <c r="Y2634" s="57"/>
      <c r="Z2634" s="62"/>
      <c r="AA2634" s="109"/>
      <c r="AB2634" s="60"/>
      <c r="AC2634" s="60"/>
      <c r="AD2634" s="60"/>
      <c r="AE2634" s="60"/>
      <c r="AF2634" s="106"/>
      <c r="AG2634" s="107"/>
      <c r="AH2634" s="104"/>
      <c r="AJ2634" s="105" t="s">
        <v>83</v>
      </c>
      <c r="AK2634" s="101"/>
    </row>
    <row r="2635" spans="2:38">
      <c r="B2635" s="772" t="s">
        <v>2783</v>
      </c>
      <c r="C2635" s="376">
        <v>1</v>
      </c>
      <c r="D2635" s="771">
        <v>3.2</v>
      </c>
      <c r="E2635" s="104">
        <v>1.2200000000000001E-2</v>
      </c>
      <c r="F2635" s="104">
        <v>1.4500000000000001E-2</v>
      </c>
      <c r="H2635" s="677">
        <v>2063</v>
      </c>
      <c r="I2635" s="510">
        <f t="shared" si="1307"/>
        <v>2597</v>
      </c>
      <c r="J2635" s="53" t="str" cm="1">
        <f t="array" aca="1" ref="J2635" ca="1">INDIRECT("B" &amp; I2635)</f>
        <v>NIVEL 974 M4 6N L33 AM 2063 04-06-2026</v>
      </c>
      <c r="K2635" s="511">
        <f t="shared" ca="1" si="1308"/>
        <v>3.2</v>
      </c>
      <c r="L2635" s="508">
        <f t="shared" ca="1" si="1309"/>
        <v>1.0710000000000001E-2</v>
      </c>
      <c r="M2635" s="508">
        <f t="shared" ca="1" si="1310"/>
        <v>1.35E-2</v>
      </c>
      <c r="N2635" s="512">
        <f t="shared" ca="1" si="1311"/>
        <v>1.4999999999999999E-2</v>
      </c>
      <c r="O2635" s="512">
        <f t="shared" ca="1" si="1312"/>
        <v>9.6390000000000017E-3</v>
      </c>
      <c r="P2635" s="513">
        <f t="shared" ca="1" si="1313"/>
        <v>1.2149999999999999E-2</v>
      </c>
      <c r="Q2635" s="514" t="str">
        <f t="shared" ca="1" si="1314"/>
        <v>Dump</v>
      </c>
      <c r="R2635" s="515">
        <f t="shared" ca="1" si="1315"/>
        <v>0.71111111111111114</v>
      </c>
      <c r="T2635" s="700"/>
      <c r="U2635" s="708">
        <v>9</v>
      </c>
      <c r="V2635" s="708"/>
      <c r="W2635" s="708"/>
      <c r="X2635" s="57"/>
      <c r="Y2635" s="57"/>
      <c r="Z2635" s="62"/>
      <c r="AA2635" s="59"/>
      <c r="AB2635" s="60"/>
      <c r="AC2635" s="60"/>
      <c r="AD2635" s="60"/>
      <c r="AE2635" s="60"/>
      <c r="AF2635" s="106"/>
      <c r="AG2635" s="107"/>
      <c r="AH2635" s="104"/>
    </row>
    <row r="2636" spans="2:38">
      <c r="B2636" s="772" t="s">
        <v>2784</v>
      </c>
      <c r="C2636" s="376">
        <v>1</v>
      </c>
      <c r="D2636" s="771">
        <v>3.2</v>
      </c>
      <c r="E2636" s="104">
        <v>1.4800000000000001E-2</v>
      </c>
      <c r="F2636" s="104">
        <v>1.4500000000000001E-2</v>
      </c>
      <c r="H2636" s="677">
        <v>2064</v>
      </c>
      <c r="I2636" s="510">
        <f t="shared" si="1307"/>
        <v>2598</v>
      </c>
      <c r="J2636" s="53" t="str" cm="1">
        <f t="array" aca="1" ref="J2636" ca="1">INDIRECT("B" &amp; I2636)</f>
        <v>NIVEL 974 M4 6N L33 AM 2064 04-06-2026</v>
      </c>
      <c r="K2636" s="511">
        <f t="shared" ca="1" si="1308"/>
        <v>3.2</v>
      </c>
      <c r="L2636" s="508">
        <f t="shared" ca="1" si="1309"/>
        <v>1.0530000000000001E-2</v>
      </c>
      <c r="M2636" s="508">
        <f t="shared" ca="1" si="1310"/>
        <v>1.35E-2</v>
      </c>
      <c r="N2636" s="512">
        <f t="shared" ca="1" si="1311"/>
        <v>1.4999999999999999E-2</v>
      </c>
      <c r="O2636" s="512">
        <f t="shared" ca="1" si="1312"/>
        <v>9.477000000000001E-3</v>
      </c>
      <c r="P2636" s="513">
        <f t="shared" ca="1" si="1313"/>
        <v>1.2149999999999999E-2</v>
      </c>
      <c r="Q2636" s="514" t="str">
        <f t="shared" ca="1" si="1314"/>
        <v>Dump</v>
      </c>
      <c r="R2636" s="515">
        <f t="shared" ca="1" si="1315"/>
        <v>0.71111111111111114</v>
      </c>
      <c r="T2636" s="700"/>
      <c r="U2636" s="708">
        <v>10</v>
      </c>
      <c r="V2636" s="708"/>
      <c r="W2636" s="708"/>
      <c r="X2636" s="57"/>
      <c r="Y2636" s="57"/>
      <c r="Z2636" s="62"/>
      <c r="AA2636" s="63"/>
      <c r="AB2636" s="60"/>
      <c r="AC2636" s="60"/>
      <c r="AD2636" s="60"/>
      <c r="AE2636" s="60"/>
      <c r="AF2636" s="106"/>
      <c r="AG2636" s="107"/>
      <c r="AH2636" s="104"/>
    </row>
    <row r="2637" spans="2:38" ht="15" thickBot="1">
      <c r="B2637" s="772" t="s">
        <v>2785</v>
      </c>
      <c r="C2637" s="376">
        <v>1</v>
      </c>
      <c r="D2637" s="771">
        <v>3.2</v>
      </c>
      <c r="E2637" s="104">
        <v>1.37E-2</v>
      </c>
      <c r="F2637" s="104">
        <v>1.4500000000000001E-2</v>
      </c>
      <c r="H2637" s="677">
        <v>2065</v>
      </c>
      <c r="I2637" s="510">
        <f t="shared" si="1307"/>
        <v>2599</v>
      </c>
      <c r="J2637" s="53" t="str" cm="1">
        <f t="array" aca="1" ref="J2637" ca="1">INDIRECT("B" &amp; I2637)</f>
        <v>NIVEL 974 M4 6N L33 AM 2065 04-06-2026</v>
      </c>
      <c r="K2637" s="511">
        <f t="shared" ca="1" si="1308"/>
        <v>3.2</v>
      </c>
      <c r="L2637" s="508">
        <f t="shared" ca="1" si="1309"/>
        <v>8.8199999999999997E-3</v>
      </c>
      <c r="M2637" s="508">
        <f t="shared" ca="1" si="1310"/>
        <v>1.35E-2</v>
      </c>
      <c r="N2637" s="512">
        <f t="shared" ca="1" si="1311"/>
        <v>1.4999999999999999E-2</v>
      </c>
      <c r="O2637" s="512">
        <f t="shared" ca="1" si="1312"/>
        <v>7.9380000000000006E-3</v>
      </c>
      <c r="P2637" s="513">
        <f t="shared" ca="1" si="1313"/>
        <v>1.2149999999999999E-2</v>
      </c>
      <c r="Q2637" s="514" t="str">
        <f t="shared" ca="1" si="1314"/>
        <v>Dump</v>
      </c>
      <c r="R2637" s="515">
        <f t="shared" ca="1" si="1315"/>
        <v>0.71111111111111114</v>
      </c>
      <c r="T2637" s="700"/>
      <c r="U2637" s="708">
        <v>11</v>
      </c>
      <c r="V2637" s="708"/>
      <c r="W2637" s="708"/>
      <c r="X2637" s="57"/>
      <c r="Y2637" s="57"/>
      <c r="Z2637" s="62"/>
      <c r="AA2637" s="63"/>
      <c r="AB2637" s="60"/>
      <c r="AC2637" s="60"/>
      <c r="AD2637" s="60"/>
      <c r="AE2637" s="60"/>
      <c r="AF2637" s="106"/>
      <c r="AG2637" s="700"/>
      <c r="AH2637" s="700"/>
    </row>
    <row r="2638" spans="2:38" ht="15" thickBot="1">
      <c r="B2638" s="772" t="s">
        <v>2786</v>
      </c>
      <c r="C2638" s="376">
        <v>1</v>
      </c>
      <c r="D2638" s="771">
        <v>3.2</v>
      </c>
      <c r="E2638" s="104">
        <v>1.43E-2</v>
      </c>
      <c r="F2638" s="104">
        <v>1.6E-2</v>
      </c>
      <c r="H2638" s="677">
        <v>2066</v>
      </c>
      <c r="I2638" s="510">
        <f t="shared" si="1307"/>
        <v>2600</v>
      </c>
      <c r="J2638" s="53" t="str" cm="1">
        <f t="array" aca="1" ref="J2638" ca="1">INDIRECT("B" &amp; I2638)</f>
        <v>NIVEL 974 M4 6N REM AM 2066 04-06-2026</v>
      </c>
      <c r="K2638" s="511">
        <f t="shared" ca="1" si="1308"/>
        <v>3.2</v>
      </c>
      <c r="L2638" s="508">
        <f t="shared" ca="1" si="1309"/>
        <v>9.6299999999999997E-3</v>
      </c>
      <c r="M2638" s="508">
        <f t="shared" ca="1" si="1310"/>
        <v>1.17E-2</v>
      </c>
      <c r="N2638" s="512">
        <f t="shared" ca="1" si="1311"/>
        <v>1.2999999999999999E-2</v>
      </c>
      <c r="O2638" s="512">
        <f t="shared" ca="1" si="1312"/>
        <v>8.6669999999999994E-3</v>
      </c>
      <c r="P2638" s="513">
        <f t="shared" ca="1" si="1313"/>
        <v>1.0530000000000001E-2</v>
      </c>
      <c r="Q2638" s="514" t="str">
        <f t="shared" ca="1" si="1314"/>
        <v>Dump</v>
      </c>
      <c r="R2638" s="515">
        <f t="shared" ca="1" si="1315"/>
        <v>0.71111111111111114</v>
      </c>
      <c r="T2638" s="700"/>
      <c r="U2638" s="700"/>
      <c r="V2638" s="700"/>
      <c r="W2638" s="700"/>
      <c r="X2638" s="700"/>
      <c r="Y2638" s="700"/>
      <c r="Z2638" s="700"/>
      <c r="AA2638" s="64">
        <f>SUM(AA2627:AA2637)</f>
        <v>149.76</v>
      </c>
      <c r="AB2638" s="624">
        <f ca="1">+SUMPRODUCT(AA2627:AA2637,AB2627:AB2637)/AA2638</f>
        <v>1.1253434724650348E-2</v>
      </c>
      <c r="AC2638" s="66">
        <f ca="1">+SUMPRODUCT(AA2627:AA2637,AC2627:AC2637)/AA2638</f>
        <v>1.4268108772015018E-2</v>
      </c>
      <c r="AD2638" s="66">
        <f>+SUMPRODUCT(AA2627:AA2637,AD2627:AD2637)/AA2638</f>
        <v>0</v>
      </c>
      <c r="AE2638" s="67"/>
      <c r="AF2638" s="110">
        <v>0</v>
      </c>
      <c r="AG2638" s="700"/>
      <c r="AH2638" s="700"/>
    </row>
    <row r="2639" spans="2:38">
      <c r="B2639" s="772" t="s">
        <v>2790</v>
      </c>
      <c r="C2639" s="376">
        <v>1</v>
      </c>
      <c r="D2639" s="771">
        <v>3.2</v>
      </c>
      <c r="E2639" s="104">
        <v>1.9800000000000002E-2</v>
      </c>
      <c r="F2639" s="104">
        <v>1.4E-2</v>
      </c>
      <c r="H2639" s="677">
        <v>2067</v>
      </c>
      <c r="I2639" s="510">
        <f t="shared" si="1307"/>
        <v>2601</v>
      </c>
      <c r="J2639" s="53" t="str" cm="1">
        <f t="array" aca="1" ref="J2639" ca="1">INDIRECT("B" &amp; I2639)</f>
        <v>NIVEL 974 M4 6N REM AM 2067 04-06-2026</v>
      </c>
      <c r="K2639" s="511">
        <f t="shared" ca="1" si="1308"/>
        <v>3.2</v>
      </c>
      <c r="L2639" s="508">
        <f t="shared" ca="1" si="1309"/>
        <v>1.0619999999999999E-2</v>
      </c>
      <c r="M2639" s="508">
        <f t="shared" ca="1" si="1310"/>
        <v>1.17E-2</v>
      </c>
      <c r="N2639" s="512">
        <f t="shared" ca="1" si="1311"/>
        <v>1.2999999999999999E-2</v>
      </c>
      <c r="O2639" s="512">
        <f t="shared" ca="1" si="1312"/>
        <v>9.5579999999999988E-3</v>
      </c>
      <c r="P2639" s="513">
        <f t="shared" ca="1" si="1313"/>
        <v>1.0530000000000001E-2</v>
      </c>
      <c r="Q2639" s="514" t="str">
        <f t="shared" ca="1" si="1314"/>
        <v>Dump</v>
      </c>
      <c r="R2639" s="515">
        <f t="shared" ca="1" si="1315"/>
        <v>0.71111111111111114</v>
      </c>
      <c r="T2639" s="700"/>
      <c r="U2639" s="700"/>
      <c r="V2639" s="700"/>
      <c r="W2639" s="700"/>
      <c r="X2639" s="700"/>
      <c r="Y2639" s="700"/>
      <c r="Z2639" s="700"/>
      <c r="AA2639" s="700"/>
      <c r="AB2639" s="700"/>
      <c r="AC2639" s="700"/>
      <c r="AD2639" s="700"/>
      <c r="AE2639" s="700"/>
      <c r="AF2639" s="700"/>
      <c r="AG2639" s="700"/>
    </row>
    <row r="2640" spans="2:38" ht="28.8">
      <c r="B2640" s="772" t="s">
        <v>2791</v>
      </c>
      <c r="C2640" s="376">
        <v>1</v>
      </c>
      <c r="D2640" s="771">
        <v>3.2</v>
      </c>
      <c r="E2640" s="104">
        <v>1.4500000000000001E-2</v>
      </c>
      <c r="F2640" s="104">
        <v>1.4E-2</v>
      </c>
      <c r="H2640" s="677">
        <v>2068</v>
      </c>
      <c r="I2640" s="510">
        <f t="shared" si="1307"/>
        <v>2602</v>
      </c>
      <c r="J2640" s="53" t="str" cm="1">
        <f t="array" aca="1" ref="J2640" ca="1">INDIRECT("B" &amp; I2640)</f>
        <v>NIVEL 974 M4 6N REM AM 2068 04-06-2026</v>
      </c>
      <c r="K2640" s="511">
        <f t="shared" ca="1" si="1308"/>
        <v>3.2</v>
      </c>
      <c r="L2640" s="508">
        <f t="shared" ca="1" si="1309"/>
        <v>9.8999999999999991E-3</v>
      </c>
      <c r="M2640" s="508">
        <f t="shared" ca="1" si="1310"/>
        <v>1.17E-2</v>
      </c>
      <c r="N2640" s="512">
        <f t="shared" ca="1" si="1311"/>
        <v>1.2999999999999999E-2</v>
      </c>
      <c r="O2640" s="512">
        <f t="shared" ca="1" si="1312"/>
        <v>8.9099999999999995E-3</v>
      </c>
      <c r="P2640" s="513">
        <f t="shared" ca="1" si="1313"/>
        <v>1.0530000000000001E-2</v>
      </c>
      <c r="Q2640" s="514" t="str">
        <f t="shared" ca="1" si="1314"/>
        <v>Dump</v>
      </c>
      <c r="R2640" s="515">
        <f t="shared" ca="1" si="1315"/>
        <v>0.71111111111111114</v>
      </c>
      <c r="T2640" s="47" t="s">
        <v>48</v>
      </c>
      <c r="U2640" s="48" t="s">
        <v>49</v>
      </c>
      <c r="V2640" s="48" t="s">
        <v>50</v>
      </c>
      <c r="W2640" s="48" t="s">
        <v>51</v>
      </c>
      <c r="X2640" s="49" t="s">
        <v>52</v>
      </c>
      <c r="Y2640" s="49" t="s">
        <v>53</v>
      </c>
      <c r="Z2640" s="48" t="s">
        <v>54</v>
      </c>
      <c r="AA2640" s="50" t="s">
        <v>55</v>
      </c>
      <c r="AB2640" s="48" t="s">
        <v>56</v>
      </c>
      <c r="AC2640" s="51" t="s">
        <v>12</v>
      </c>
      <c r="AD2640" s="51" t="s">
        <v>295</v>
      </c>
      <c r="AE2640" s="48" t="s">
        <v>57</v>
      </c>
      <c r="AF2640" s="48" t="s">
        <v>66</v>
      </c>
      <c r="AG2640" s="48" t="s">
        <v>67</v>
      </c>
      <c r="AH2640" s="48" t="s">
        <v>68</v>
      </c>
    </row>
    <row r="2641" spans="2:38">
      <c r="B2641" s="772" t="s">
        <v>2792</v>
      </c>
      <c r="C2641" s="376">
        <v>1</v>
      </c>
      <c r="D2641" s="771">
        <v>3.2</v>
      </c>
      <c r="E2641" s="104">
        <v>1.7500000000000002E-2</v>
      </c>
      <c r="F2641" s="104">
        <v>1.4E-2</v>
      </c>
      <c r="H2641" s="677">
        <v>2069</v>
      </c>
      <c r="I2641" s="510">
        <f t="shared" si="1307"/>
        <v>2603</v>
      </c>
      <c r="J2641" s="53" t="str" cm="1">
        <f t="array" aca="1" ref="J2641" ca="1">INDIRECT("B" &amp; I2641)</f>
        <v>NIVEL 974 M4 6N REM AM 2069 04-06-2026</v>
      </c>
      <c r="K2641" s="511">
        <f t="shared" ca="1" si="1308"/>
        <v>3.2</v>
      </c>
      <c r="L2641" s="508">
        <f t="shared" ca="1" si="1309"/>
        <v>1.035E-2</v>
      </c>
      <c r="M2641" s="508">
        <f t="shared" ca="1" si="1310"/>
        <v>1.17E-2</v>
      </c>
      <c r="N2641" s="512">
        <f t="shared" ca="1" si="1311"/>
        <v>1.2999999999999999E-2</v>
      </c>
      <c r="O2641" s="512">
        <f t="shared" ca="1" si="1312"/>
        <v>9.3150000000000004E-3</v>
      </c>
      <c r="P2641" s="513">
        <f t="shared" ca="1" si="1313"/>
        <v>1.0530000000000001E-2</v>
      </c>
      <c r="Q2641" s="514" t="str">
        <f t="shared" ca="1" si="1314"/>
        <v>Dump</v>
      </c>
      <c r="R2641" s="515">
        <f t="shared" ca="1" si="1315"/>
        <v>0.71111111111111114</v>
      </c>
      <c r="T2641" s="648">
        <v>60022</v>
      </c>
      <c r="U2641" s="56">
        <v>1</v>
      </c>
      <c r="V2641" s="56">
        <v>298245</v>
      </c>
      <c r="W2641" s="56" t="s">
        <v>75</v>
      </c>
      <c r="X2641" s="57">
        <v>46179</v>
      </c>
      <c r="Y2641" s="57">
        <v>46181</v>
      </c>
      <c r="Z2641" s="58">
        <v>0.48194444444444445</v>
      </c>
      <c r="AA2641" s="59">
        <v>30.41</v>
      </c>
      <c r="AB2641" s="60">
        <f ca="1">+O2700</f>
        <v>1.3235400000000003E-2</v>
      </c>
      <c r="AC2641" s="60">
        <f ca="1">+N2700</f>
        <v>1.4300000000000004E-2</v>
      </c>
      <c r="AD2641" s="60" t="s">
        <v>319</v>
      </c>
      <c r="AE2641" s="60" t="str">
        <f>+I2689</f>
        <v>EN099</v>
      </c>
      <c r="AF2641" s="106"/>
      <c r="AG2641" s="107"/>
      <c r="AH2641" s="104"/>
    </row>
    <row r="2642" spans="2:38">
      <c r="B2642" s="772" t="s">
        <v>2793</v>
      </c>
      <c r="C2642" s="376">
        <v>1</v>
      </c>
      <c r="D2642" s="771">
        <v>3.2</v>
      </c>
      <c r="E2642" s="104">
        <v>1.47E-2</v>
      </c>
      <c r="F2642" s="104">
        <v>1.4E-2</v>
      </c>
      <c r="H2642" s="677">
        <v>2070</v>
      </c>
      <c r="I2642" s="510">
        <f t="shared" ref="I2642" si="1316">IF(H2642="",
   IFERROR(MATCH("**", B:B, 0), ""),
   IFERROR(MATCH("* "&amp;H2642&amp;" *", B:B, 0), "")
)</f>
        <v>2604</v>
      </c>
      <c r="J2642" s="53" t="str" cm="1">
        <f t="array" aca="1" ref="J2642" ca="1">INDIRECT("B" &amp; I2642)</f>
        <v>NIVEL 974 M4 6N REM AM 2070 04-06-2026</v>
      </c>
      <c r="K2642" s="511">
        <f t="shared" ca="1" si="1308"/>
        <v>3.2</v>
      </c>
      <c r="L2642" s="508">
        <f t="shared" ca="1" si="1309"/>
        <v>1.017E-2</v>
      </c>
      <c r="M2642" s="508">
        <f t="shared" ca="1" si="1310"/>
        <v>1.17E-2</v>
      </c>
      <c r="N2642" s="512">
        <f t="shared" ca="1" si="1311"/>
        <v>1.2999999999999999E-2</v>
      </c>
      <c r="O2642" s="512">
        <f t="shared" ca="1" si="1312"/>
        <v>9.1529999999999997E-3</v>
      </c>
      <c r="P2642" s="513">
        <f t="shared" ca="1" si="1313"/>
        <v>1.0530000000000001E-2</v>
      </c>
      <c r="Q2642" s="514" t="str">
        <f t="shared" ca="1" si="1314"/>
        <v>Dump</v>
      </c>
      <c r="R2642" s="515">
        <f t="shared" ca="1" si="1315"/>
        <v>0.71111111111111114</v>
      </c>
      <c r="T2642" s="413" t="s">
        <v>224</v>
      </c>
      <c r="U2642" s="56">
        <v>2</v>
      </c>
      <c r="V2642" s="56">
        <v>298246</v>
      </c>
      <c r="W2642" s="56" t="s">
        <v>626</v>
      </c>
      <c r="X2642" s="57">
        <v>46179</v>
      </c>
      <c r="Y2642" s="57">
        <v>46181</v>
      </c>
      <c r="Z2642" s="58">
        <v>0.4826388888888889</v>
      </c>
      <c r="AA2642" s="59">
        <v>31.12</v>
      </c>
      <c r="AB2642" s="60">
        <f ca="1">+O2718</f>
        <v>1.4886642857142859E-2</v>
      </c>
      <c r="AC2642" s="60">
        <f ca="1">+N2718</f>
        <v>1.5071428571428571E-2</v>
      </c>
      <c r="AD2642" s="60" t="s">
        <v>319</v>
      </c>
      <c r="AE2642" s="60" t="str">
        <f>+I2703</f>
        <v>EN100</v>
      </c>
      <c r="AF2642" s="106"/>
      <c r="AG2642" s="107"/>
      <c r="AH2642" s="104"/>
    </row>
    <row r="2643" spans="2:38">
      <c r="B2643" s="772" t="s">
        <v>2794</v>
      </c>
      <c r="C2643" s="376">
        <v>1</v>
      </c>
      <c r="D2643" s="771">
        <v>3.2</v>
      </c>
      <c r="E2643" s="104">
        <v>1.5599999999999999E-2</v>
      </c>
      <c r="F2643" s="104">
        <v>1.4E-2</v>
      </c>
      <c r="H2643" s="386"/>
      <c r="I2643"/>
      <c r="J2643"/>
      <c r="K2643" s="519">
        <f ca="1">SUM(K2633:K2642)</f>
        <v>31.999999999999996</v>
      </c>
      <c r="L2643" s="516">
        <f ca="1">+SUMPRODUCT(L2633:L2642,K2633:K2642)/K2643</f>
        <v>9.8640000000000012E-3</v>
      </c>
      <c r="M2643" s="516">
        <f ca="1">+SUMPRODUCT(M2633:M2642,K2633:K2642)/K2643</f>
        <v>1.2600000000000005E-2</v>
      </c>
      <c r="N2643" s="69">
        <f ca="1">+SUMPRODUCT(N2633:N2642,K2633:K2642)/K2643</f>
        <v>1.3999999999999997E-2</v>
      </c>
      <c r="O2643" s="552">
        <f ca="1">+SUMPRODUCT(O2633:O2642,K2633:K2642)/K2643</f>
        <v>8.8776000000000011E-3</v>
      </c>
      <c r="P2643" s="69">
        <f ca="1">+SUMPRODUCT(P2633:P2642,K2633:K2642)/K2643</f>
        <v>1.1340000000000003E-2</v>
      </c>
      <c r="Q2643"/>
      <c r="R2643"/>
      <c r="T2643" s="722"/>
      <c r="U2643" s="56">
        <v>3</v>
      </c>
      <c r="V2643" s="56">
        <v>298247</v>
      </c>
      <c r="W2643" s="56" t="s">
        <v>247</v>
      </c>
      <c r="X2643" s="57">
        <v>46179</v>
      </c>
      <c r="Y2643" s="57">
        <v>46181</v>
      </c>
      <c r="Z2643" s="58">
        <v>0.48472222222222222</v>
      </c>
      <c r="AA2643" s="59">
        <v>32.18</v>
      </c>
      <c r="AB2643" s="60">
        <f ca="1">+O2718</f>
        <v>1.4886642857142859E-2</v>
      </c>
      <c r="AC2643" s="60">
        <f ca="1">+N2718</f>
        <v>1.5071428571428571E-2</v>
      </c>
      <c r="AD2643" s="60" t="s">
        <v>319</v>
      </c>
      <c r="AE2643" s="60" t="str">
        <f>+I2703</f>
        <v>EN100</v>
      </c>
      <c r="AF2643" s="106"/>
      <c r="AG2643" s="107"/>
      <c r="AH2643" s="104"/>
    </row>
    <row r="2644" spans="2:38">
      <c r="B2644" s="772" t="s">
        <v>2795</v>
      </c>
      <c r="C2644" s="376">
        <v>1</v>
      </c>
      <c r="D2644" s="771">
        <v>3.2</v>
      </c>
      <c r="E2644" s="104">
        <v>2.0299999999999999E-2</v>
      </c>
      <c r="F2644" s="104">
        <v>1.4E-2</v>
      </c>
      <c r="H2644" s="720"/>
      <c r="I2644"/>
      <c r="J2644"/>
      <c r="K2644" s="551" t="s">
        <v>59</v>
      </c>
      <c r="L2644" s="550">
        <f ca="1">+L2643/0.9</f>
        <v>1.0960000000000001E-2</v>
      </c>
      <c r="M2644" s="518">
        <f ca="1">+M2643/0.9</f>
        <v>1.4000000000000005E-2</v>
      </c>
      <c r="N2644"/>
      <c r="O2644"/>
      <c r="P2644"/>
      <c r="Q2644"/>
      <c r="R2644"/>
      <c r="T2644" s="722"/>
      <c r="U2644" s="56">
        <v>4</v>
      </c>
      <c r="V2644" s="56">
        <v>298257</v>
      </c>
      <c r="W2644" s="56" t="s">
        <v>77</v>
      </c>
      <c r="X2644" s="57">
        <v>46181</v>
      </c>
      <c r="Y2644" s="57">
        <v>46181</v>
      </c>
      <c r="Z2644" s="58">
        <v>0.67013888888888884</v>
      </c>
      <c r="AA2644" s="59">
        <v>31.23</v>
      </c>
      <c r="AB2644" s="60">
        <f ca="1">+O2730</f>
        <v>1.3982625000000004E-2</v>
      </c>
      <c r="AC2644" s="60">
        <f ca="1">+N2730</f>
        <v>1.7499999999999998E-2</v>
      </c>
      <c r="AD2644" s="60" t="s">
        <v>319</v>
      </c>
      <c r="AE2644" s="60" t="str">
        <f>+I2721</f>
        <v>EN101</v>
      </c>
      <c r="AF2644" s="106"/>
      <c r="AG2644" s="107"/>
      <c r="AH2644" s="104"/>
    </row>
    <row r="2645" spans="2:38" ht="15" thickBot="1">
      <c r="B2645" s="772" t="s">
        <v>2796</v>
      </c>
      <c r="C2645" s="376">
        <v>1</v>
      </c>
      <c r="D2645" s="771">
        <v>3.2</v>
      </c>
      <c r="E2645" s="104">
        <v>1.8200000000000001E-2</v>
      </c>
      <c r="F2645" s="104">
        <v>1.4E-2</v>
      </c>
      <c r="T2645" s="722"/>
      <c r="U2645" s="722">
        <v>5</v>
      </c>
      <c r="V2645" s="56">
        <v>298261</v>
      </c>
      <c r="W2645" s="56" t="s">
        <v>79</v>
      </c>
      <c r="X2645" s="57">
        <v>46181</v>
      </c>
      <c r="Y2645" s="57">
        <v>46181</v>
      </c>
      <c r="Z2645" s="58">
        <v>0.70138888888888884</v>
      </c>
      <c r="AA2645" s="59">
        <v>32.49</v>
      </c>
      <c r="AB2645" s="60">
        <f ca="1">+O2755</f>
        <v>1.2373714285714281E-2</v>
      </c>
      <c r="AC2645" s="60">
        <f ca="1">+N2755</f>
        <v>1.669047619047619E-2</v>
      </c>
      <c r="AD2645" s="60" t="s">
        <v>319</v>
      </c>
      <c r="AE2645" s="60" t="str">
        <f>+I2733</f>
        <v>EN102</v>
      </c>
      <c r="AF2645" s="106"/>
      <c r="AG2645" s="107"/>
      <c r="AH2645" s="104"/>
    </row>
    <row r="2646" spans="2:38" ht="28.8">
      <c r="B2646" s="772" t="s">
        <v>2797</v>
      </c>
      <c r="C2646" s="376">
        <v>1</v>
      </c>
      <c r="D2646" s="771">
        <v>3.2</v>
      </c>
      <c r="E2646" s="104">
        <v>1.4800000000000001E-2</v>
      </c>
      <c r="F2646" s="104">
        <v>1.4E-2</v>
      </c>
      <c r="H2646" s="385"/>
      <c r="I2646" s="547" t="s">
        <v>2754</v>
      </c>
      <c r="J2646" s="77" t="s">
        <v>63</v>
      </c>
      <c r="K2646" s="507" t="s">
        <v>44</v>
      </c>
      <c r="L2646" s="718" t="s">
        <v>297</v>
      </c>
      <c r="M2646" s="508" t="s">
        <v>292</v>
      </c>
      <c r="N2646" s="545" t="s">
        <v>46</v>
      </c>
      <c r="O2646" s="549" t="s">
        <v>293</v>
      </c>
      <c r="P2646" s="508" t="s">
        <v>294</v>
      </c>
      <c r="Q2646"/>
      <c r="R2646"/>
      <c r="T2646" s="722"/>
      <c r="U2646" s="722">
        <v>6</v>
      </c>
      <c r="V2646" s="722"/>
      <c r="W2646" s="56"/>
      <c r="X2646" s="57"/>
      <c r="Y2646" s="57"/>
      <c r="Z2646" s="58"/>
      <c r="AA2646" s="59"/>
      <c r="AB2646" s="60"/>
      <c r="AC2646" s="60"/>
      <c r="AD2646" s="60"/>
      <c r="AE2646" s="60"/>
      <c r="AF2646" s="106"/>
      <c r="AG2646" s="107"/>
      <c r="AH2646" s="104"/>
      <c r="AJ2646" s="95" t="str">
        <f>+I2646</f>
        <v>EN096</v>
      </c>
      <c r="AK2646" s="96" t="s">
        <v>62</v>
      </c>
    </row>
    <row r="2647" spans="2:38" ht="15" thickBot="1">
      <c r="B2647" s="772" t="s">
        <v>2800</v>
      </c>
      <c r="C2647" s="376">
        <v>1</v>
      </c>
      <c r="D2647" s="771">
        <v>3.2</v>
      </c>
      <c r="E2647" s="104">
        <v>1.5699999999999999E-2</v>
      </c>
      <c r="F2647" s="104">
        <v>1.4E-2</v>
      </c>
      <c r="H2647" s="677">
        <v>2071</v>
      </c>
      <c r="I2647" s="510">
        <f t="shared" ref="I2647:I2655" si="1317">IF(H2647="",
   IFERROR(MATCH("**", B:B, 0), ""),
   IFERROR(MATCH("* "&amp;H2647&amp;" *", B:B, 0), "")
)</f>
        <v>2605</v>
      </c>
      <c r="J2647" s="53" t="str" cm="1">
        <f t="array" aca="1" ref="J2647" ca="1">INDIRECT("B" &amp; I2647)</f>
        <v>NIVEL 974 M4 7S L31 AM 2071 04-06-2026</v>
      </c>
      <c r="K2647" s="511">
        <f ca="1">INDEX(D:D, MATCH(J2647, $B:$B, 0))</f>
        <v>3.2</v>
      </c>
      <c r="L2647" s="508">
        <f ca="1">INDEX(E:E, MATCH($J2647, $B:$B, 0))*0.9</f>
        <v>9.2700000000000005E-3</v>
      </c>
      <c r="M2647" s="508">
        <f ca="1">INDEX(F:F, MATCH($J2647, $B:$B, 0))*0.9</f>
        <v>1.26E-2</v>
      </c>
      <c r="N2647" s="512">
        <f ca="1">INDEX(F:F, MATCH($J2647, $B:$B, 0))</f>
        <v>1.4E-2</v>
      </c>
      <c r="O2647" s="512">
        <f ca="1">+IF(L2647=0,N2647*0.9,L2647*0.9)</f>
        <v>8.3430000000000015E-3</v>
      </c>
      <c r="P2647" s="513">
        <f ca="1">+M2647*0.9</f>
        <v>1.1340000000000001E-2</v>
      </c>
      <c r="Q2647" s="514" t="str">
        <f ca="1">+IF(L2647=0,"-","Dump")</f>
        <v>Dump</v>
      </c>
      <c r="R2647" s="515">
        <f ca="1">+K2647/4.5</f>
        <v>0.71111111111111114</v>
      </c>
      <c r="T2647" s="722"/>
      <c r="U2647" s="722">
        <v>7</v>
      </c>
      <c r="V2647" s="722"/>
      <c r="W2647" s="56"/>
      <c r="X2647" s="57"/>
      <c r="Y2647" s="57"/>
      <c r="Z2647" s="58"/>
      <c r="AA2647" s="109"/>
      <c r="AB2647" s="60"/>
      <c r="AC2647" s="60"/>
      <c r="AD2647" s="60"/>
      <c r="AE2647" s="60"/>
      <c r="AF2647" s="106"/>
      <c r="AG2647" s="107"/>
      <c r="AH2647" s="104"/>
      <c r="AJ2647" s="520">
        <f ca="1">+K2657-SUMIF(AE:AE, AJ2646, AA:AA)</f>
        <v>1.1899999999999977</v>
      </c>
      <c r="AK2647" s="521">
        <f ca="1">O2657</f>
        <v>1.1801700000000004E-2</v>
      </c>
      <c r="AL2647" s="102">
        <f ca="1">COUNTIF(AE:AE, AJ2646)</f>
        <v>1</v>
      </c>
    </row>
    <row r="2648" spans="2:38" ht="15" thickBot="1">
      <c r="B2648" s="772" t="s">
        <v>2801</v>
      </c>
      <c r="C2648" s="376">
        <v>1</v>
      </c>
      <c r="D2648" s="771">
        <v>3.2</v>
      </c>
      <c r="E2648" s="104">
        <v>1.32E-2</v>
      </c>
      <c r="F2648" s="104">
        <v>1.4E-2</v>
      </c>
      <c r="H2648" s="677">
        <v>2072</v>
      </c>
      <c r="I2648" s="510">
        <f t="shared" si="1317"/>
        <v>2606</v>
      </c>
      <c r="J2648" s="53" t="str" cm="1">
        <f t="array" aca="1" ref="J2648" ca="1">INDIRECT("B" &amp; I2648)</f>
        <v>NIVEL 974 M4 7S L31 AM 2072 04-06-2026</v>
      </c>
      <c r="K2648" s="511">
        <f t="shared" ref="K2648:K2656" ca="1" si="1318">INDEX(D:D, MATCH(J2648, $B:$B, 0))</f>
        <v>3.2</v>
      </c>
      <c r="L2648" s="508">
        <f t="shared" ref="L2648:L2656" ca="1" si="1319">INDEX(E:E, MATCH($J2648, $B:$B, 0))*0.9</f>
        <v>1.179E-2</v>
      </c>
      <c r="M2648" s="508">
        <f t="shared" ref="M2648:M2656" ca="1" si="1320">INDEX(F:F, MATCH($J2648, $B:$B, 0))*0.9</f>
        <v>1.26E-2</v>
      </c>
      <c r="N2648" s="512">
        <f t="shared" ref="N2648:N2655" ca="1" si="1321">INDEX(F:F, MATCH($J2648, $B:$B, 0))</f>
        <v>1.4E-2</v>
      </c>
      <c r="O2648" s="512">
        <f t="shared" ref="O2648:O2656" ca="1" si="1322">+IF(L2648=0,N2648*0.9,L2648*0.9)</f>
        <v>1.0611000000000001E-2</v>
      </c>
      <c r="P2648" s="513">
        <f t="shared" ref="P2648:P2656" ca="1" si="1323">+M2648*0.9</f>
        <v>1.1340000000000001E-2</v>
      </c>
      <c r="Q2648" s="514" t="str">
        <f t="shared" ref="Q2648:Q2656" ca="1" si="1324">+IF(L2648=0,"-","Dump")</f>
        <v>Dump</v>
      </c>
      <c r="R2648" s="515">
        <f t="shared" ref="R2648:R2656" ca="1" si="1325">+K2648/4.5</f>
        <v>0.71111111111111114</v>
      </c>
      <c r="T2648" s="722"/>
      <c r="U2648" s="722">
        <v>8</v>
      </c>
      <c r="V2648" s="722"/>
      <c r="W2648" s="56"/>
      <c r="X2648" s="57"/>
      <c r="Y2648" s="57"/>
      <c r="Z2648" s="62"/>
      <c r="AA2648" s="109"/>
      <c r="AB2648" s="60"/>
      <c r="AC2648" s="60"/>
      <c r="AD2648" s="60"/>
      <c r="AE2648" s="60"/>
      <c r="AF2648" s="106"/>
      <c r="AG2648" s="107"/>
      <c r="AH2648" s="104"/>
      <c r="AJ2648" s="105" t="s">
        <v>83</v>
      </c>
      <c r="AK2648" s="101"/>
    </row>
    <row r="2649" spans="2:38">
      <c r="B2649" s="772" t="s">
        <v>2802</v>
      </c>
      <c r="C2649" s="376">
        <v>1</v>
      </c>
      <c r="D2649" s="771">
        <v>3.2</v>
      </c>
      <c r="E2649" s="104">
        <v>2.0299999999999999E-2</v>
      </c>
      <c r="F2649" s="104">
        <v>1.4E-2</v>
      </c>
      <c r="H2649" s="677">
        <v>2073</v>
      </c>
      <c r="I2649" s="510">
        <f t="shared" si="1317"/>
        <v>2607</v>
      </c>
      <c r="J2649" s="53" t="str" cm="1">
        <f t="array" aca="1" ref="J2649" ca="1">INDIRECT("B" &amp; I2649)</f>
        <v>NIVEL 974 M4 7S L31 AM 2073 05-06-2026</v>
      </c>
      <c r="K2649" s="511">
        <f t="shared" ca="1" si="1318"/>
        <v>3.2</v>
      </c>
      <c r="L2649" s="508">
        <f t="shared" ca="1" si="1319"/>
        <v>1.1250000000000001E-2</v>
      </c>
      <c r="M2649" s="508">
        <f t="shared" ca="1" si="1320"/>
        <v>1.1250000000000001E-2</v>
      </c>
      <c r="N2649" s="512">
        <f t="shared" ca="1" si="1321"/>
        <v>1.2500000000000001E-2</v>
      </c>
      <c r="O2649" s="512">
        <f t="shared" ca="1" si="1322"/>
        <v>1.0125000000000002E-2</v>
      </c>
      <c r="P2649" s="513">
        <f t="shared" ca="1" si="1323"/>
        <v>1.0125000000000002E-2</v>
      </c>
      <c r="Q2649" s="514" t="str">
        <f t="shared" ca="1" si="1324"/>
        <v>Dump</v>
      </c>
      <c r="R2649" s="515">
        <f t="shared" ca="1" si="1325"/>
        <v>0.71111111111111114</v>
      </c>
      <c r="T2649" s="721"/>
      <c r="U2649" s="722">
        <v>9</v>
      </c>
      <c r="V2649" s="722"/>
      <c r="W2649" s="722"/>
      <c r="X2649" s="57"/>
      <c r="Y2649" s="57"/>
      <c r="Z2649" s="62"/>
      <c r="AA2649" s="59"/>
      <c r="AB2649" s="60"/>
      <c r="AC2649" s="60"/>
      <c r="AD2649" s="60"/>
      <c r="AE2649" s="60"/>
      <c r="AF2649" s="106"/>
      <c r="AG2649" s="107"/>
      <c r="AH2649" s="104"/>
    </row>
    <row r="2650" spans="2:38">
      <c r="B2650" s="772" t="s">
        <v>2803</v>
      </c>
      <c r="C2650" s="376">
        <v>1</v>
      </c>
      <c r="D2650" s="771">
        <v>3.2</v>
      </c>
      <c r="E2650" s="104">
        <v>2.1000000000000001E-2</v>
      </c>
      <c r="F2650" s="104">
        <v>1.4E-2</v>
      </c>
      <c r="H2650" s="677">
        <v>2074</v>
      </c>
      <c r="I2650" s="510">
        <f t="shared" si="1317"/>
        <v>2608</v>
      </c>
      <c r="J2650" s="53" t="str" cm="1">
        <f t="array" aca="1" ref="J2650" ca="1">INDIRECT("B" &amp; I2650)</f>
        <v>NIVEL 974 M4 7S L31 AM 2074 05-06-2026</v>
      </c>
      <c r="K2650" s="511">
        <f t="shared" ca="1" si="1318"/>
        <v>3.2</v>
      </c>
      <c r="L2650" s="508">
        <f t="shared" ca="1" si="1319"/>
        <v>1.8630000000000001E-2</v>
      </c>
      <c r="M2650" s="508">
        <f t="shared" ca="1" si="1320"/>
        <v>1.1250000000000001E-2</v>
      </c>
      <c r="N2650" s="512">
        <f t="shared" ca="1" si="1321"/>
        <v>1.2500000000000001E-2</v>
      </c>
      <c r="O2650" s="512">
        <f t="shared" ca="1" si="1322"/>
        <v>1.6767000000000001E-2</v>
      </c>
      <c r="P2650" s="513">
        <f t="shared" ca="1" si="1323"/>
        <v>1.0125000000000002E-2</v>
      </c>
      <c r="Q2650" s="514" t="str">
        <f t="shared" ca="1" si="1324"/>
        <v>Dump</v>
      </c>
      <c r="R2650" s="515">
        <f t="shared" ca="1" si="1325"/>
        <v>0.71111111111111114</v>
      </c>
      <c r="T2650" s="721"/>
      <c r="U2650" s="722">
        <v>10</v>
      </c>
      <c r="V2650" s="722"/>
      <c r="W2650" s="722"/>
      <c r="X2650" s="57"/>
      <c r="Y2650" s="57"/>
      <c r="Z2650" s="62"/>
      <c r="AA2650" s="63"/>
      <c r="AB2650" s="60"/>
      <c r="AC2650" s="60"/>
      <c r="AD2650" s="60"/>
      <c r="AE2650" s="60"/>
      <c r="AF2650" s="106"/>
      <c r="AG2650" s="107"/>
      <c r="AH2650" s="104"/>
    </row>
    <row r="2651" spans="2:38" ht="15" thickBot="1">
      <c r="B2651" s="772" t="s">
        <v>2804</v>
      </c>
      <c r="C2651" s="376">
        <v>1</v>
      </c>
      <c r="D2651" s="771">
        <v>3.2</v>
      </c>
      <c r="E2651" s="104">
        <v>1.2699999999999999E-2</v>
      </c>
      <c r="F2651" s="104">
        <v>1.4E-2</v>
      </c>
      <c r="H2651" s="677">
        <v>2075</v>
      </c>
      <c r="I2651" s="510">
        <f t="shared" si="1317"/>
        <v>2609</v>
      </c>
      <c r="J2651" s="53" t="str" cm="1">
        <f t="array" aca="1" ref="J2651" ca="1">INDIRECT("B" &amp; I2651)</f>
        <v>NIVEL 974 M4 7S L31 AM 2075 05-06-2026</v>
      </c>
      <c r="K2651" s="511">
        <f t="shared" ca="1" si="1318"/>
        <v>3.2</v>
      </c>
      <c r="L2651" s="508">
        <f t="shared" ca="1" si="1319"/>
        <v>1.3950000000000001E-2</v>
      </c>
      <c r="M2651" s="508">
        <f t="shared" ca="1" si="1320"/>
        <v>1.1250000000000001E-2</v>
      </c>
      <c r="N2651" s="512">
        <f t="shared" ca="1" si="1321"/>
        <v>1.2500000000000001E-2</v>
      </c>
      <c r="O2651" s="512">
        <f t="shared" ca="1" si="1322"/>
        <v>1.2555E-2</v>
      </c>
      <c r="P2651" s="513">
        <f t="shared" ca="1" si="1323"/>
        <v>1.0125000000000002E-2</v>
      </c>
      <c r="Q2651" s="514" t="str">
        <f t="shared" ca="1" si="1324"/>
        <v>Dump</v>
      </c>
      <c r="R2651" s="515">
        <f t="shared" ca="1" si="1325"/>
        <v>0.71111111111111114</v>
      </c>
      <c r="T2651" s="721"/>
      <c r="U2651" s="722">
        <v>11</v>
      </c>
      <c r="V2651" s="722"/>
      <c r="W2651" s="722"/>
      <c r="X2651" s="57"/>
      <c r="Y2651" s="57"/>
      <c r="Z2651" s="62"/>
      <c r="AA2651" s="63"/>
      <c r="AB2651" s="60"/>
      <c r="AC2651" s="60"/>
      <c r="AD2651" s="60"/>
      <c r="AE2651" s="60"/>
      <c r="AF2651" s="106"/>
      <c r="AG2651" s="721"/>
      <c r="AH2651" s="721"/>
    </row>
    <row r="2652" spans="2:38" ht="15" thickBot="1">
      <c r="B2652" s="772" t="s">
        <v>2805</v>
      </c>
      <c r="C2652" s="376">
        <v>1</v>
      </c>
      <c r="D2652" s="771">
        <v>3.2</v>
      </c>
      <c r="E2652" s="104">
        <v>1.84E-2</v>
      </c>
      <c r="F2652" s="104">
        <v>1.4E-2</v>
      </c>
      <c r="H2652" s="677">
        <v>2076</v>
      </c>
      <c r="I2652" s="510">
        <f t="shared" si="1317"/>
        <v>2610</v>
      </c>
      <c r="J2652" s="53" t="str" cm="1">
        <f t="array" aca="1" ref="J2652" ca="1">INDIRECT("B" &amp; I2652)</f>
        <v>NIVEL 974 M4 7S L31 AM 2076 05-06-2026</v>
      </c>
      <c r="K2652" s="511">
        <f t="shared" ca="1" si="1318"/>
        <v>3.2</v>
      </c>
      <c r="L2652" s="508">
        <f t="shared" ca="1" si="1319"/>
        <v>1.4489999999999999E-2</v>
      </c>
      <c r="M2652" s="508">
        <f t="shared" ca="1" si="1320"/>
        <v>1.1250000000000001E-2</v>
      </c>
      <c r="N2652" s="512">
        <f t="shared" ca="1" si="1321"/>
        <v>1.2500000000000001E-2</v>
      </c>
      <c r="O2652" s="512">
        <f t="shared" ca="1" si="1322"/>
        <v>1.3041000000000001E-2</v>
      </c>
      <c r="P2652" s="513">
        <f t="shared" ca="1" si="1323"/>
        <v>1.0125000000000002E-2</v>
      </c>
      <c r="Q2652" s="514" t="str">
        <f t="shared" ca="1" si="1324"/>
        <v>Dump</v>
      </c>
      <c r="R2652" s="515">
        <f t="shared" ca="1" si="1325"/>
        <v>0.71111111111111114</v>
      </c>
      <c r="T2652" s="721"/>
      <c r="U2652" s="721"/>
      <c r="V2652" s="721"/>
      <c r="W2652" s="721"/>
      <c r="X2652" s="721"/>
      <c r="Y2652" s="721"/>
      <c r="Z2652" s="721"/>
      <c r="AA2652" s="64">
        <f>SUM(AA2641:AA2651)</f>
        <v>157.43</v>
      </c>
      <c r="AB2652" s="624">
        <f ca="1">+SUMPRODUCT(AA2641:AA2651,AB2641:AB2651)/AA2652</f>
        <v>1.386973488375786E-2</v>
      </c>
      <c r="AC2652" s="66">
        <f ca="1">+SUMPRODUCT(AA2641:AA2651,AC2641:AC2651)/AA2652</f>
        <v>1.5738315441783647E-2</v>
      </c>
      <c r="AD2652" s="66">
        <f>+SUMPRODUCT(AA2641:AA2651,AD2641:AD2651)/AA2652</f>
        <v>0</v>
      </c>
      <c r="AE2652" s="67"/>
      <c r="AF2652" s="110">
        <v>0</v>
      </c>
      <c r="AG2652" s="721"/>
      <c r="AH2652" s="721"/>
    </row>
    <row r="2653" spans="2:38">
      <c r="B2653" s="772" t="s">
        <v>2806</v>
      </c>
      <c r="C2653" s="376">
        <v>1</v>
      </c>
      <c r="D2653" s="771">
        <v>3.2</v>
      </c>
      <c r="E2653" s="104">
        <v>1.61E-2</v>
      </c>
      <c r="F2653" s="104">
        <v>1.4E-2</v>
      </c>
      <c r="H2653" s="677">
        <v>2077</v>
      </c>
      <c r="I2653" s="510">
        <f t="shared" si="1317"/>
        <v>2611</v>
      </c>
      <c r="J2653" s="53" t="str" cm="1">
        <f t="array" aca="1" ref="J2653" ca="1">INDIRECT("B" &amp; I2653)</f>
        <v>NIVEL 974 M4 7S L31 AM 2077 05-06-2026</v>
      </c>
      <c r="K2653" s="511">
        <f t="shared" ca="1" si="1318"/>
        <v>3.2</v>
      </c>
      <c r="L2653" s="508">
        <f t="shared" ca="1" si="1319"/>
        <v>1.2780000000000001E-2</v>
      </c>
      <c r="M2653" s="508">
        <f t="shared" ca="1" si="1320"/>
        <v>1.1250000000000001E-2</v>
      </c>
      <c r="N2653" s="512">
        <f t="shared" ca="1" si="1321"/>
        <v>1.2500000000000001E-2</v>
      </c>
      <c r="O2653" s="512">
        <f t="shared" ca="1" si="1322"/>
        <v>1.1502000000000002E-2</v>
      </c>
      <c r="P2653" s="513">
        <f t="shared" ca="1" si="1323"/>
        <v>1.0125000000000002E-2</v>
      </c>
      <c r="Q2653" s="514" t="str">
        <f t="shared" ca="1" si="1324"/>
        <v>Dump</v>
      </c>
      <c r="R2653" s="515">
        <f t="shared" ca="1" si="1325"/>
        <v>0.71111111111111114</v>
      </c>
      <c r="T2653" s="721"/>
      <c r="U2653" s="721"/>
      <c r="V2653" s="721"/>
      <c r="W2653" s="721"/>
      <c r="X2653" s="721"/>
      <c r="Y2653" s="721"/>
      <c r="Z2653" s="721"/>
      <c r="AA2653" s="721"/>
      <c r="AB2653" s="721"/>
      <c r="AC2653" s="721"/>
      <c r="AD2653" s="721"/>
      <c r="AE2653" s="721"/>
      <c r="AF2653" s="721"/>
      <c r="AG2653" s="721"/>
    </row>
    <row r="2654" spans="2:38" ht="28.8">
      <c r="B2654" s="772" t="s">
        <v>2807</v>
      </c>
      <c r="C2654" s="376">
        <v>1</v>
      </c>
      <c r="D2654" s="771">
        <v>3.2</v>
      </c>
      <c r="E2654" s="104">
        <v>2.4199999999999999E-2</v>
      </c>
      <c r="F2654" s="104">
        <v>1.4E-2</v>
      </c>
      <c r="H2654" s="677">
        <v>2078</v>
      </c>
      <c r="I2654" s="510">
        <f t="shared" si="1317"/>
        <v>2612</v>
      </c>
      <c r="J2654" s="53" t="str" cm="1">
        <f t="array" aca="1" ref="J2654" ca="1">INDIRECT("B" &amp; I2654)</f>
        <v>NIVEL 974 M4 7S L31 AM 2078 05-06-2026</v>
      </c>
      <c r="K2654" s="511">
        <f t="shared" ca="1" si="1318"/>
        <v>3.2</v>
      </c>
      <c r="L2654" s="508">
        <f t="shared" ca="1" si="1319"/>
        <v>1.269E-2</v>
      </c>
      <c r="M2654" s="508">
        <f t="shared" ca="1" si="1320"/>
        <v>1.1250000000000001E-2</v>
      </c>
      <c r="N2654" s="512">
        <f t="shared" ca="1" si="1321"/>
        <v>1.2500000000000001E-2</v>
      </c>
      <c r="O2654" s="512">
        <f t="shared" ca="1" si="1322"/>
        <v>1.1421000000000001E-2</v>
      </c>
      <c r="P2654" s="513">
        <f t="shared" ca="1" si="1323"/>
        <v>1.0125000000000002E-2</v>
      </c>
      <c r="Q2654" s="514" t="str">
        <f t="shared" ca="1" si="1324"/>
        <v>Dump</v>
      </c>
      <c r="R2654" s="515">
        <f t="shared" ca="1" si="1325"/>
        <v>0.71111111111111114</v>
      </c>
      <c r="T2654" s="47" t="s">
        <v>48</v>
      </c>
      <c r="U2654" s="48" t="s">
        <v>49</v>
      </c>
      <c r="V2654" s="48" t="s">
        <v>50</v>
      </c>
      <c r="W2654" s="48" t="s">
        <v>51</v>
      </c>
      <c r="X2654" s="49" t="s">
        <v>52</v>
      </c>
      <c r="Y2654" s="49" t="s">
        <v>53</v>
      </c>
      <c r="Z2654" s="48" t="s">
        <v>54</v>
      </c>
      <c r="AA2654" s="50" t="s">
        <v>55</v>
      </c>
      <c r="AB2654" s="48" t="s">
        <v>56</v>
      </c>
      <c r="AC2654" s="51" t="s">
        <v>12</v>
      </c>
      <c r="AD2654" s="51" t="s">
        <v>295</v>
      </c>
      <c r="AE2654" s="48" t="s">
        <v>57</v>
      </c>
      <c r="AF2654" s="48" t="s">
        <v>66</v>
      </c>
      <c r="AG2654" s="48" t="s">
        <v>67</v>
      </c>
      <c r="AH2654" s="48" t="s">
        <v>68</v>
      </c>
    </row>
    <row r="2655" spans="2:38">
      <c r="B2655" s="772" t="s">
        <v>2808</v>
      </c>
      <c r="C2655" s="376">
        <v>1</v>
      </c>
      <c r="D2655" s="771">
        <v>3.2</v>
      </c>
      <c r="E2655" s="104">
        <v>1.95E-2</v>
      </c>
      <c r="F2655" s="104">
        <v>1.7000000000000001E-2</v>
      </c>
      <c r="H2655" s="677">
        <v>2079</v>
      </c>
      <c r="I2655" s="510">
        <f t="shared" si="1317"/>
        <v>2613</v>
      </c>
      <c r="J2655" s="53" t="str" cm="1">
        <f t="array" aca="1" ref="J2655" ca="1">INDIRECT("B" &amp; I2655)</f>
        <v>NIVEL 974 M4 7S L31 AM 2079 05-06-2026</v>
      </c>
      <c r="K2655" s="511">
        <f t="shared" ca="1" si="1318"/>
        <v>3.2</v>
      </c>
      <c r="L2655" s="508">
        <f t="shared" ca="1" si="1319"/>
        <v>1.3769999999999999E-2</v>
      </c>
      <c r="M2655" s="508">
        <f t="shared" ca="1" si="1320"/>
        <v>1.1250000000000001E-2</v>
      </c>
      <c r="N2655" s="512">
        <f t="shared" ca="1" si="1321"/>
        <v>1.2500000000000001E-2</v>
      </c>
      <c r="O2655" s="512">
        <f t="shared" ca="1" si="1322"/>
        <v>1.2393E-2</v>
      </c>
      <c r="P2655" s="513">
        <f t="shared" ca="1" si="1323"/>
        <v>1.0125000000000002E-2</v>
      </c>
      <c r="Q2655" s="514" t="str">
        <f t="shared" ca="1" si="1324"/>
        <v>Dump</v>
      </c>
      <c r="R2655" s="515">
        <f t="shared" ca="1" si="1325"/>
        <v>0.71111111111111114</v>
      </c>
      <c r="T2655" s="648">
        <v>60057</v>
      </c>
      <c r="U2655" s="56">
        <v>1</v>
      </c>
      <c r="V2655" s="56">
        <v>298436</v>
      </c>
      <c r="W2655" s="56" t="s">
        <v>79</v>
      </c>
      <c r="X2655" s="57">
        <v>46190</v>
      </c>
      <c r="Y2655" s="57">
        <v>46191</v>
      </c>
      <c r="Z2655" s="58">
        <v>0.61041666666666672</v>
      </c>
      <c r="AA2655" s="59">
        <v>30.41</v>
      </c>
      <c r="AB2655" s="60">
        <f ca="1">+O3170</f>
        <v>1.235110344827586E-2</v>
      </c>
      <c r="AC2655" s="60">
        <f ca="1">+N3170</f>
        <v>1.4896551724137919E-2</v>
      </c>
      <c r="AD2655" s="60" t="s">
        <v>319</v>
      </c>
      <c r="AE2655" s="60" t="str">
        <f>+I3140</f>
        <v>EN126</v>
      </c>
      <c r="AF2655" s="106"/>
      <c r="AG2655" s="107"/>
      <c r="AH2655" s="104"/>
    </row>
    <row r="2656" spans="2:38">
      <c r="B2656" s="772" t="s">
        <v>2809</v>
      </c>
      <c r="C2656" s="376">
        <v>1</v>
      </c>
      <c r="D2656" s="771">
        <v>3.2</v>
      </c>
      <c r="E2656" s="104">
        <v>2.2100000000000002E-2</v>
      </c>
      <c r="F2656" s="104">
        <v>1.7000000000000001E-2</v>
      </c>
      <c r="H2656" s="677">
        <v>2080</v>
      </c>
      <c r="I2656" s="510">
        <f t="shared" ref="I2656" si="1326">IF(H2656="",
   IFERROR(MATCH("**", B:B, 0), ""),
   IFERROR(MATCH("* "&amp;H2656&amp;" *", B:B, 0), "")
)</f>
        <v>2614</v>
      </c>
      <c r="J2656" s="53" t="str" cm="1">
        <f t="array" aca="1" ref="J2656" ca="1">INDIRECT("B" &amp; I2656)</f>
        <v>NIVEL 974 M4 7S L31 AM 2080 05-06-2026</v>
      </c>
      <c r="K2656" s="511">
        <f t="shared" ca="1" si="1318"/>
        <v>3.2</v>
      </c>
      <c r="L2656" s="508">
        <f t="shared" ca="1" si="1319"/>
        <v>1.251E-2</v>
      </c>
      <c r="M2656" s="508">
        <f t="shared" ca="1" si="1320"/>
        <v>1.1250000000000001E-2</v>
      </c>
      <c r="N2656" s="512">
        <f ca="1">INDEX(F:F, MATCH($J2656, $B:$B, 0))</f>
        <v>1.2500000000000001E-2</v>
      </c>
      <c r="O2656" s="512">
        <f t="shared" ca="1" si="1322"/>
        <v>1.1259E-2</v>
      </c>
      <c r="P2656" s="513">
        <f t="shared" ca="1" si="1323"/>
        <v>1.0125000000000002E-2</v>
      </c>
      <c r="Q2656" s="514" t="str">
        <f t="shared" ca="1" si="1324"/>
        <v>Dump</v>
      </c>
      <c r="R2656" s="515">
        <f t="shared" ca="1" si="1325"/>
        <v>0.71111111111111114</v>
      </c>
      <c r="T2656" s="413" t="s">
        <v>224</v>
      </c>
      <c r="U2656" s="56">
        <v>2</v>
      </c>
      <c r="V2656" s="56">
        <v>298448</v>
      </c>
      <c r="W2656" s="56" t="s">
        <v>75</v>
      </c>
      <c r="X2656" s="57">
        <v>46191</v>
      </c>
      <c r="Y2656" s="57">
        <v>46191</v>
      </c>
      <c r="Z2656" s="58">
        <v>0.70277777777777772</v>
      </c>
      <c r="AA2656" s="59">
        <v>31.1</v>
      </c>
      <c r="AB2656" s="60">
        <f ca="1">+O3183</f>
        <v>1.0107000000000003E-2</v>
      </c>
      <c r="AC2656" s="60">
        <f ca="1">+N3183</f>
        <v>1.4055555555555559E-2</v>
      </c>
      <c r="AD2656" s="60" t="s">
        <v>319</v>
      </c>
      <c r="AE2656" s="60" t="str">
        <f>+I3173</f>
        <v>EN127</v>
      </c>
      <c r="AF2656" s="106"/>
      <c r="AG2656" s="107"/>
      <c r="AH2656" s="104"/>
    </row>
    <row r="2657" spans="2:38">
      <c r="B2657" s="772" t="s">
        <v>2810</v>
      </c>
      <c r="C2657" s="376">
        <v>1</v>
      </c>
      <c r="D2657" s="771">
        <v>3.2</v>
      </c>
      <c r="E2657" s="104">
        <v>1.7899999999999999E-2</v>
      </c>
      <c r="F2657" s="104">
        <v>1.7000000000000001E-2</v>
      </c>
      <c r="H2657" s="386"/>
      <c r="I2657"/>
      <c r="J2657"/>
      <c r="K2657" s="519">
        <f ca="1">SUM(K2647:K2656)</f>
        <v>31.999999999999996</v>
      </c>
      <c r="L2657" s="516">
        <f ca="1">+SUMPRODUCT(L2647:L2656,K2647:K2656)/K2657</f>
        <v>1.3113000000000003E-2</v>
      </c>
      <c r="M2657" s="516">
        <f ca="1">+SUMPRODUCT(M2647:M2656,K2647:K2656)/K2657</f>
        <v>1.1520000000000004E-2</v>
      </c>
      <c r="N2657" s="69">
        <f ca="1">+SUMPRODUCT(N2647:N2656,K2647:K2656)/K2657</f>
        <v>1.2800000000000008E-2</v>
      </c>
      <c r="O2657" s="552">
        <f ca="1">+SUMPRODUCT(O2647:O2656,K2647:K2656)/K2657</f>
        <v>1.1801700000000004E-2</v>
      </c>
      <c r="P2657" s="69">
        <f ca="1">+SUMPRODUCT(P2647:P2656,K2647:K2656)/K2657</f>
        <v>1.0368000000000002E-2</v>
      </c>
      <c r="Q2657"/>
      <c r="R2657"/>
      <c r="T2657" s="725"/>
      <c r="U2657" s="56">
        <v>3</v>
      </c>
      <c r="V2657" s="56">
        <v>298462</v>
      </c>
      <c r="W2657" s="56" t="s">
        <v>79</v>
      </c>
      <c r="X2657" s="57">
        <v>46191</v>
      </c>
      <c r="Y2657" s="57">
        <v>46192</v>
      </c>
      <c r="Z2657" s="58">
        <v>0.46597222222222223</v>
      </c>
      <c r="AA2657" s="59">
        <v>31.14</v>
      </c>
      <c r="AB2657" s="60">
        <f ca="1">+O3208</f>
        <v>1.0340999999999998E-2</v>
      </c>
      <c r="AC2657" s="60">
        <f ca="1">+N3208</f>
        <v>1.4214285714285709E-2</v>
      </c>
      <c r="AD2657" s="60" t="s">
        <v>319</v>
      </c>
      <c r="AE2657" s="60" t="str">
        <f>+I3186</f>
        <v>EN128</v>
      </c>
      <c r="AF2657" s="106"/>
      <c r="AG2657" s="107"/>
      <c r="AH2657" s="104"/>
    </row>
    <row r="2658" spans="2:38">
      <c r="B2658" s="772" t="s">
        <v>2811</v>
      </c>
      <c r="C2658" s="376">
        <v>1</v>
      </c>
      <c r="D2658" s="771">
        <v>3.2</v>
      </c>
      <c r="E2658" s="104">
        <v>1.89E-2</v>
      </c>
      <c r="F2658" s="104">
        <v>1.7000000000000001E-2</v>
      </c>
      <c r="H2658" s="720"/>
      <c r="I2658"/>
      <c r="J2658"/>
      <c r="K2658" s="551" t="s">
        <v>59</v>
      </c>
      <c r="L2658" s="550">
        <f ca="1">+L2657/0.9</f>
        <v>1.4570000000000003E-2</v>
      </c>
      <c r="M2658" s="518">
        <f ca="1">+M2657/0.9</f>
        <v>1.2800000000000004E-2</v>
      </c>
      <c r="N2658"/>
      <c r="O2658"/>
      <c r="P2658"/>
      <c r="Q2658"/>
      <c r="R2658"/>
      <c r="T2658" s="725"/>
      <c r="U2658" s="56">
        <v>4</v>
      </c>
      <c r="V2658" s="56">
        <v>298473</v>
      </c>
      <c r="W2658" s="56" t="s">
        <v>75</v>
      </c>
      <c r="X2658" s="57">
        <v>46192</v>
      </c>
      <c r="Y2658" s="57">
        <v>46192</v>
      </c>
      <c r="Z2658" s="58">
        <v>0.54305555555555551</v>
      </c>
      <c r="AA2658" s="59">
        <v>31.5</v>
      </c>
      <c r="AB2658" s="60">
        <f ca="1">+O2982</f>
        <v>1.2635999999999998E-2</v>
      </c>
      <c r="AC2658" s="60">
        <f ca="1">+N2982</f>
        <v>1.6285714285714289E-2</v>
      </c>
      <c r="AD2658" s="60" t="s">
        <v>319</v>
      </c>
      <c r="AE2658" s="60" t="str">
        <f>+I2967</f>
        <v>EN117</v>
      </c>
      <c r="AF2658" s="106"/>
      <c r="AG2658" s="107"/>
      <c r="AH2658" s="104"/>
    </row>
    <row r="2659" spans="2:38" ht="15" thickBot="1">
      <c r="B2659" s="772" t="s">
        <v>2812</v>
      </c>
      <c r="C2659" s="376">
        <v>1</v>
      </c>
      <c r="D2659" s="771">
        <v>3.2</v>
      </c>
      <c r="E2659" s="104">
        <v>2.2499999999999999E-2</v>
      </c>
      <c r="F2659" s="104">
        <v>1.7000000000000001E-2</v>
      </c>
      <c r="T2659" s="725"/>
      <c r="U2659" s="725">
        <v>5</v>
      </c>
      <c r="V2659" s="56">
        <v>298474</v>
      </c>
      <c r="W2659" s="56" t="s">
        <v>58</v>
      </c>
      <c r="X2659" s="57">
        <v>46192</v>
      </c>
      <c r="Y2659" s="57">
        <v>46192</v>
      </c>
      <c r="Z2659" s="58">
        <v>0.5444444444444444</v>
      </c>
      <c r="AA2659" s="59">
        <v>28.39</v>
      </c>
      <c r="AB2659" s="60">
        <f ca="1">+O2964</f>
        <v>1.3365000000000004E-2</v>
      </c>
      <c r="AC2659" s="60">
        <f ca="1">+N2964</f>
        <v>1.7000000000000001E-2</v>
      </c>
      <c r="AD2659" s="60" t="s">
        <v>319</v>
      </c>
      <c r="AE2659" s="60" t="str">
        <f>+I2955</f>
        <v>EN116</v>
      </c>
      <c r="AF2659" s="106"/>
      <c r="AG2659" s="107"/>
      <c r="AH2659" s="104"/>
    </row>
    <row r="2660" spans="2:38" ht="28.8">
      <c r="B2660" s="772" t="s">
        <v>2813</v>
      </c>
      <c r="C2660" s="376">
        <v>1</v>
      </c>
      <c r="D2660" s="771">
        <v>3.2</v>
      </c>
      <c r="E2660" s="104">
        <v>1.6299999999999999E-2</v>
      </c>
      <c r="F2660" s="104">
        <v>1.7000000000000001E-2</v>
      </c>
      <c r="H2660" s="385"/>
      <c r="I2660" s="547" t="s">
        <v>2787</v>
      </c>
      <c r="J2660" s="77" t="s">
        <v>63</v>
      </c>
      <c r="K2660" s="507" t="s">
        <v>44</v>
      </c>
      <c r="L2660" s="718" t="s">
        <v>297</v>
      </c>
      <c r="M2660" s="508" t="s">
        <v>292</v>
      </c>
      <c r="N2660" s="545" t="s">
        <v>46</v>
      </c>
      <c r="O2660" s="549" t="s">
        <v>293</v>
      </c>
      <c r="P2660" s="508" t="s">
        <v>294</v>
      </c>
      <c r="Q2660"/>
      <c r="R2660"/>
      <c r="T2660" s="725"/>
      <c r="U2660" s="725">
        <v>6</v>
      </c>
      <c r="V2660" s="725"/>
      <c r="W2660" s="56"/>
      <c r="X2660" s="57"/>
      <c r="Y2660" s="57"/>
      <c r="Z2660" s="58"/>
      <c r="AA2660" s="59"/>
      <c r="AB2660" s="60"/>
      <c r="AC2660" s="60"/>
      <c r="AD2660" s="60"/>
      <c r="AE2660" s="60"/>
      <c r="AF2660" s="106"/>
      <c r="AG2660" s="107"/>
      <c r="AH2660" s="104"/>
      <c r="AJ2660" s="95" t="str">
        <f>+I2660</f>
        <v>EN097</v>
      </c>
      <c r="AK2660" s="96" t="s">
        <v>62</v>
      </c>
    </row>
    <row r="2661" spans="2:38" ht="15" thickBot="1">
      <c r="B2661" s="772" t="s">
        <v>2814</v>
      </c>
      <c r="C2661" s="376">
        <v>1</v>
      </c>
      <c r="D2661" s="771">
        <v>3.2</v>
      </c>
      <c r="E2661" s="104">
        <v>1.7999999999999999E-2</v>
      </c>
      <c r="F2661" s="104">
        <v>1.7000000000000001E-2</v>
      </c>
      <c r="H2661" s="677">
        <v>2081</v>
      </c>
      <c r="I2661" s="510">
        <f t="shared" ref="I2661:I2670" si="1327">IF(H2661="",
   IFERROR(MATCH("**", B:B, 0), ""),
   IFERROR(MATCH("* "&amp;H2661&amp;" *", B:B, 0), "")
)</f>
        <v>2615</v>
      </c>
      <c r="J2661" s="53" t="str" cm="1">
        <f t="array" aca="1" ref="J2661" ca="1">INDIRECT("B" &amp; I2661)</f>
        <v>NIVEL 974 M4 7S L31 AM 2081 05-06-2026</v>
      </c>
      <c r="K2661" s="511">
        <f ca="1">INDEX(D:D, MATCH(J2661, $B:$B, 0))</f>
        <v>3.2</v>
      </c>
      <c r="L2661" s="508">
        <f ca="1">INDEX(E:E, MATCH($J2661, $B:$B, 0))*0.9</f>
        <v>1.098E-2</v>
      </c>
      <c r="M2661" s="508">
        <f ca="1">INDEX(F:F, MATCH($J2661, $B:$B, 0))*0.9</f>
        <v>1.1250000000000001E-2</v>
      </c>
      <c r="N2661" s="512">
        <f ca="1">INDEX(F:F, MATCH($J2661, $B:$B, 0))</f>
        <v>1.2500000000000001E-2</v>
      </c>
      <c r="O2661" s="512">
        <f ca="1">+IF(L2661=0,N2661*0.9,L2661*0.9)</f>
        <v>9.8820000000000002E-3</v>
      </c>
      <c r="P2661" s="513">
        <f ca="1">+M2661*0.9</f>
        <v>1.0125000000000002E-2</v>
      </c>
      <c r="Q2661" s="514" t="str">
        <f ca="1">+IF(L2661=0,"-","Dump")</f>
        <v>Dump</v>
      </c>
      <c r="R2661" s="515">
        <f ca="1">+K2661/4.5</f>
        <v>0.71111111111111114</v>
      </c>
      <c r="T2661" s="725"/>
      <c r="U2661" s="725">
        <v>7</v>
      </c>
      <c r="V2661" s="725"/>
      <c r="W2661" s="56"/>
      <c r="X2661" s="57"/>
      <c r="Y2661" s="57"/>
      <c r="Z2661" s="58"/>
      <c r="AA2661" s="109"/>
      <c r="AB2661" s="60"/>
      <c r="AC2661" s="60"/>
      <c r="AD2661" s="60"/>
      <c r="AE2661" s="60"/>
      <c r="AF2661" s="106"/>
      <c r="AG2661" s="107"/>
      <c r="AH2661" s="104"/>
      <c r="AJ2661" s="520">
        <f ca="1">+K2672-SUMIF(AE:AE, AJ2660, AA:AA)</f>
        <v>6.0999999999999943</v>
      </c>
      <c r="AK2661" s="521">
        <f ca="1">O2672</f>
        <v>1.0183909090909094E-2</v>
      </c>
      <c r="AL2661" s="102">
        <f ca="1">COUNTIF(AE:AE, AJ2660)</f>
        <v>1</v>
      </c>
    </row>
    <row r="2662" spans="2:38" ht="15" thickBot="1">
      <c r="B2662" s="772" t="s">
        <v>2816</v>
      </c>
      <c r="C2662" s="376">
        <v>1</v>
      </c>
      <c r="D2662" s="771">
        <v>3.2</v>
      </c>
      <c r="E2662" s="104">
        <v>1.7999999999999999E-2</v>
      </c>
      <c r="F2662" s="104">
        <v>1.7000000000000001E-2</v>
      </c>
      <c r="H2662" s="677">
        <v>2082</v>
      </c>
      <c r="I2662" s="510">
        <f t="shared" si="1327"/>
        <v>2616</v>
      </c>
      <c r="J2662" s="53" t="str" cm="1">
        <f t="array" aca="1" ref="J2662" ca="1">INDIRECT("B" &amp; I2662)</f>
        <v>NIVEL 974 M4 7S L31 AM 2082 05-06-2026</v>
      </c>
      <c r="K2662" s="511">
        <f t="shared" ref="K2662:K2671" ca="1" si="1328">INDEX(D:D, MATCH(J2662, $B:$B, 0))</f>
        <v>3.2</v>
      </c>
      <c r="L2662" s="508">
        <f t="shared" ref="L2662:L2671" ca="1" si="1329">INDEX(E:E, MATCH($J2662, $B:$B, 0))*0.9</f>
        <v>1.0710000000000001E-2</v>
      </c>
      <c r="M2662" s="508">
        <f t="shared" ref="M2662:M2671" ca="1" si="1330">INDEX(F:F, MATCH($J2662, $B:$B, 0))*0.9</f>
        <v>1.1250000000000001E-2</v>
      </c>
      <c r="N2662" s="512">
        <f t="shared" ref="N2662:N2671" ca="1" si="1331">INDEX(F:F, MATCH($J2662, $B:$B, 0))</f>
        <v>1.2500000000000001E-2</v>
      </c>
      <c r="O2662" s="512">
        <f t="shared" ref="O2662:O2671" ca="1" si="1332">+IF(L2662=0,N2662*0.9,L2662*0.9)</f>
        <v>9.6390000000000017E-3</v>
      </c>
      <c r="P2662" s="513">
        <f t="shared" ref="P2662:P2671" ca="1" si="1333">+M2662*0.9</f>
        <v>1.0125000000000002E-2</v>
      </c>
      <c r="Q2662" s="514" t="str">
        <f t="shared" ref="Q2662:Q2671" ca="1" si="1334">+IF(L2662=0,"-","Dump")</f>
        <v>Dump</v>
      </c>
      <c r="R2662" s="515">
        <f t="shared" ref="R2662:R2671" ca="1" si="1335">+K2662/4.5</f>
        <v>0.71111111111111114</v>
      </c>
      <c r="T2662" s="725"/>
      <c r="U2662" s="725">
        <v>8</v>
      </c>
      <c r="V2662" s="725"/>
      <c r="W2662" s="56"/>
      <c r="X2662" s="57"/>
      <c r="Y2662" s="57"/>
      <c r="Z2662" s="62"/>
      <c r="AA2662" s="109"/>
      <c r="AB2662" s="60"/>
      <c r="AC2662" s="60"/>
      <c r="AD2662" s="60"/>
      <c r="AE2662" s="60"/>
      <c r="AF2662" s="106"/>
      <c r="AG2662" s="107"/>
      <c r="AH2662" s="104"/>
      <c r="AJ2662" s="105" t="s">
        <v>83</v>
      </c>
      <c r="AK2662" s="101"/>
    </row>
    <row r="2663" spans="2:38">
      <c r="B2663" s="772" t="s">
        <v>2817</v>
      </c>
      <c r="C2663" s="376">
        <v>1</v>
      </c>
      <c r="D2663" s="771">
        <v>3.2</v>
      </c>
      <c r="E2663" s="104">
        <v>1.2500000000000001E-2</v>
      </c>
      <c r="F2663" s="104">
        <v>1.7000000000000001E-2</v>
      </c>
      <c r="H2663" s="677">
        <v>2083</v>
      </c>
      <c r="I2663" s="510">
        <f t="shared" si="1327"/>
        <v>2617</v>
      </c>
      <c r="J2663" s="53" t="str" cm="1">
        <f t="array" aca="1" ref="J2663" ca="1">INDIRECT("B" &amp; I2663)</f>
        <v>NIVEL 974 M4 7S L31 AM 2083 05-06-2026</v>
      </c>
      <c r="K2663" s="511">
        <f t="shared" ca="1" si="1328"/>
        <v>3.2</v>
      </c>
      <c r="L2663" s="508">
        <f t="shared" ca="1" si="1329"/>
        <v>1.0800000000000001E-2</v>
      </c>
      <c r="M2663" s="508">
        <f t="shared" ca="1" si="1330"/>
        <v>1.1250000000000001E-2</v>
      </c>
      <c r="N2663" s="512">
        <f t="shared" ca="1" si="1331"/>
        <v>1.2500000000000001E-2</v>
      </c>
      <c r="O2663" s="512">
        <f t="shared" ca="1" si="1332"/>
        <v>9.7200000000000012E-3</v>
      </c>
      <c r="P2663" s="513">
        <f t="shared" ca="1" si="1333"/>
        <v>1.0125000000000002E-2</v>
      </c>
      <c r="Q2663" s="514" t="str">
        <f t="shared" ca="1" si="1334"/>
        <v>Dump</v>
      </c>
      <c r="R2663" s="515">
        <f t="shared" ca="1" si="1335"/>
        <v>0.71111111111111114</v>
      </c>
      <c r="T2663" s="724"/>
      <c r="U2663" s="725">
        <v>9</v>
      </c>
      <c r="V2663" s="725"/>
      <c r="W2663" s="725"/>
      <c r="X2663" s="57"/>
      <c r="Y2663" s="57"/>
      <c r="Z2663" s="62"/>
      <c r="AA2663" s="59"/>
      <c r="AB2663" s="60"/>
      <c r="AC2663" s="60"/>
      <c r="AD2663" s="60"/>
      <c r="AE2663" s="60"/>
      <c r="AF2663" s="106"/>
      <c r="AG2663" s="107"/>
      <c r="AH2663" s="104"/>
    </row>
    <row r="2664" spans="2:38">
      <c r="B2664" s="772" t="s">
        <v>2819</v>
      </c>
      <c r="C2664" s="376">
        <v>1</v>
      </c>
      <c r="D2664" s="771">
        <v>3.2</v>
      </c>
      <c r="E2664" s="104">
        <v>2.07E-2</v>
      </c>
      <c r="F2664" s="104">
        <v>1.7999999999999999E-2</v>
      </c>
      <c r="H2664" s="677">
        <v>2084</v>
      </c>
      <c r="I2664" s="510">
        <f t="shared" si="1327"/>
        <v>2618</v>
      </c>
      <c r="J2664" s="53" t="str" cm="1">
        <f t="array" aca="1" ref="J2664" ca="1">INDIRECT("B" &amp; I2664)</f>
        <v>NIVEL 974 M4 7S L31 AM 2084 05-06-2026</v>
      </c>
      <c r="K2664" s="511">
        <f t="shared" ca="1" si="1328"/>
        <v>3.2</v>
      </c>
      <c r="L2664" s="508">
        <f t="shared" ca="1" si="1329"/>
        <v>9.4500000000000001E-3</v>
      </c>
      <c r="M2664" s="508">
        <f t="shared" ca="1" si="1330"/>
        <v>1.1250000000000001E-2</v>
      </c>
      <c r="N2664" s="512">
        <f t="shared" ca="1" si="1331"/>
        <v>1.2500000000000001E-2</v>
      </c>
      <c r="O2664" s="512">
        <f t="shared" ca="1" si="1332"/>
        <v>8.5050000000000004E-3</v>
      </c>
      <c r="P2664" s="513">
        <f t="shared" ca="1" si="1333"/>
        <v>1.0125000000000002E-2</v>
      </c>
      <c r="Q2664" s="514" t="str">
        <f t="shared" ca="1" si="1334"/>
        <v>Dump</v>
      </c>
      <c r="R2664" s="515">
        <f t="shared" ca="1" si="1335"/>
        <v>0.71111111111111114</v>
      </c>
      <c r="T2664" s="724"/>
      <c r="U2664" s="725">
        <v>10</v>
      </c>
      <c r="V2664" s="725"/>
      <c r="W2664" s="725"/>
      <c r="X2664" s="57"/>
      <c r="Y2664" s="57"/>
      <c r="Z2664" s="62"/>
      <c r="AA2664" s="63"/>
      <c r="AB2664" s="60"/>
      <c r="AC2664" s="60"/>
      <c r="AD2664" s="60"/>
      <c r="AE2664" s="60"/>
      <c r="AF2664" s="106"/>
      <c r="AG2664" s="107"/>
      <c r="AH2664" s="104"/>
    </row>
    <row r="2665" spans="2:38" ht="15" thickBot="1">
      <c r="B2665" s="772" t="s">
        <v>2820</v>
      </c>
      <c r="C2665" s="376">
        <v>1</v>
      </c>
      <c r="D2665" s="771">
        <v>3.2</v>
      </c>
      <c r="E2665" s="104">
        <v>1.5100000000000001E-2</v>
      </c>
      <c r="F2665" s="104">
        <v>1.7999999999999999E-2</v>
      </c>
      <c r="H2665" s="677">
        <v>2085</v>
      </c>
      <c r="I2665" s="510">
        <f t="shared" si="1327"/>
        <v>2619</v>
      </c>
      <c r="J2665" s="53" t="str" cm="1">
        <f t="array" aca="1" ref="J2665" ca="1">INDIRECT("B" &amp; I2665)</f>
        <v>NIVEL 974 M4 7S L31 AM 2085 05-06-2026</v>
      </c>
      <c r="K2665" s="511">
        <f t="shared" ca="1" si="1328"/>
        <v>3.2</v>
      </c>
      <c r="L2665" s="508">
        <f t="shared" ca="1" si="1329"/>
        <v>1.008E-2</v>
      </c>
      <c r="M2665" s="508">
        <f t="shared" ca="1" si="1330"/>
        <v>1.1250000000000001E-2</v>
      </c>
      <c r="N2665" s="512">
        <f t="shared" ca="1" si="1331"/>
        <v>1.2500000000000001E-2</v>
      </c>
      <c r="O2665" s="512">
        <f t="shared" ca="1" si="1332"/>
        <v>9.0720000000000002E-3</v>
      </c>
      <c r="P2665" s="513">
        <f t="shared" ca="1" si="1333"/>
        <v>1.0125000000000002E-2</v>
      </c>
      <c r="Q2665" s="514" t="str">
        <f t="shared" ca="1" si="1334"/>
        <v>Dump</v>
      </c>
      <c r="R2665" s="515">
        <f t="shared" ca="1" si="1335"/>
        <v>0.71111111111111114</v>
      </c>
      <c r="T2665" s="724"/>
      <c r="U2665" s="725">
        <v>11</v>
      </c>
      <c r="V2665" s="725"/>
      <c r="W2665" s="725"/>
      <c r="X2665" s="57"/>
      <c r="Y2665" s="57"/>
      <c r="Z2665" s="62"/>
      <c r="AA2665" s="63"/>
      <c r="AB2665" s="60"/>
      <c r="AC2665" s="60"/>
      <c r="AD2665" s="60"/>
      <c r="AE2665" s="60"/>
      <c r="AF2665" s="106"/>
      <c r="AG2665" s="724"/>
      <c r="AH2665" s="724"/>
    </row>
    <row r="2666" spans="2:38" ht="15" thickBot="1">
      <c r="B2666" s="772" t="s">
        <v>2821</v>
      </c>
      <c r="C2666" s="376">
        <v>1</v>
      </c>
      <c r="D2666" s="771">
        <v>3.2</v>
      </c>
      <c r="E2666" s="104">
        <v>2.0799999999999999E-2</v>
      </c>
      <c r="F2666" s="104">
        <v>1.7999999999999999E-2</v>
      </c>
      <c r="H2666" s="677">
        <v>2086</v>
      </c>
      <c r="I2666" s="510">
        <f t="shared" si="1327"/>
        <v>2620</v>
      </c>
      <c r="J2666" s="53" t="str" cm="1">
        <f t="array" aca="1" ref="J2666" ca="1">INDIRECT("B" &amp; I2666)</f>
        <v>NIVEL 974 M4 7S L31 AM 2086 05-06-2026</v>
      </c>
      <c r="K2666" s="511">
        <f t="shared" ca="1" si="1328"/>
        <v>3.2</v>
      </c>
      <c r="L2666" s="508">
        <f t="shared" ca="1" si="1329"/>
        <v>9.6299999999999997E-3</v>
      </c>
      <c r="M2666" s="508">
        <f t="shared" ca="1" si="1330"/>
        <v>1.1250000000000001E-2</v>
      </c>
      <c r="N2666" s="512">
        <f t="shared" ca="1" si="1331"/>
        <v>1.2500000000000001E-2</v>
      </c>
      <c r="O2666" s="512">
        <f t="shared" ca="1" si="1332"/>
        <v>8.6669999999999994E-3</v>
      </c>
      <c r="P2666" s="513">
        <f t="shared" ca="1" si="1333"/>
        <v>1.0125000000000002E-2</v>
      </c>
      <c r="Q2666" s="514" t="str">
        <f t="shared" ca="1" si="1334"/>
        <v>Dump</v>
      </c>
      <c r="R2666" s="515">
        <f t="shared" ca="1" si="1335"/>
        <v>0.71111111111111114</v>
      </c>
      <c r="T2666" s="724"/>
      <c r="U2666" s="724"/>
      <c r="V2666" s="724"/>
      <c r="W2666" s="724"/>
      <c r="X2666" s="724"/>
      <c r="Y2666" s="724"/>
      <c r="Z2666" s="724"/>
      <c r="AA2666" s="64">
        <f>SUM(AA2655:AA2665)</f>
        <v>152.54000000000002</v>
      </c>
      <c r="AB2666" s="624">
        <f ca="1">+SUMPRODUCT(AA2655:AA2665,AB2655:AB2665)/AA2666</f>
        <v>1.1730758134666766E-2</v>
      </c>
      <c r="AC2666" s="66">
        <f ca="1">+SUMPRODUCT(AA2655:AA2665,AC2655:AC2665)/AA2666</f>
        <v>1.5264158731163425E-2</v>
      </c>
      <c r="AD2666" s="66">
        <f>+SUMPRODUCT(AA2655:AA2665,AD2655:AD2665)/AA2666</f>
        <v>0</v>
      </c>
      <c r="AE2666" s="67"/>
      <c r="AF2666" s="110">
        <v>0</v>
      </c>
      <c r="AG2666" s="724"/>
      <c r="AH2666" s="724"/>
    </row>
    <row r="2667" spans="2:38">
      <c r="B2667" s="772" t="s">
        <v>2822</v>
      </c>
      <c r="C2667" s="376">
        <v>1</v>
      </c>
      <c r="D2667" s="771">
        <v>3.2</v>
      </c>
      <c r="E2667" s="104">
        <v>1.67E-2</v>
      </c>
      <c r="F2667" s="104">
        <v>1.7999999999999999E-2</v>
      </c>
      <c r="H2667" s="677">
        <v>2087</v>
      </c>
      <c r="I2667" s="510">
        <f t="shared" si="1327"/>
        <v>2621</v>
      </c>
      <c r="J2667" s="53" t="str" cm="1">
        <f t="array" aca="1" ref="J2667" ca="1">INDIRECT("B" &amp; I2667)</f>
        <v>NIVEL 974 M4 7S L31 AM 2087 05-06-2026</v>
      </c>
      <c r="K2667" s="511">
        <f t="shared" ca="1" si="1328"/>
        <v>3.2</v>
      </c>
      <c r="L2667" s="508">
        <f t="shared" ca="1" si="1329"/>
        <v>1.089E-2</v>
      </c>
      <c r="M2667" s="508">
        <f t="shared" ca="1" si="1330"/>
        <v>1.1250000000000001E-2</v>
      </c>
      <c r="N2667" s="512">
        <f t="shared" ca="1" si="1331"/>
        <v>1.2500000000000001E-2</v>
      </c>
      <c r="O2667" s="512">
        <f t="shared" ca="1" si="1332"/>
        <v>9.8010000000000007E-3</v>
      </c>
      <c r="P2667" s="513">
        <f t="shared" ca="1" si="1333"/>
        <v>1.0125000000000002E-2</v>
      </c>
      <c r="Q2667" s="514" t="str">
        <f t="shared" ca="1" si="1334"/>
        <v>Dump</v>
      </c>
      <c r="R2667" s="515">
        <f t="shared" ca="1" si="1335"/>
        <v>0.71111111111111114</v>
      </c>
      <c r="T2667" s="724"/>
      <c r="U2667" s="724"/>
      <c r="V2667" s="724"/>
      <c r="W2667" s="724"/>
      <c r="X2667" s="724"/>
      <c r="Y2667" s="724"/>
      <c r="Z2667" s="724"/>
      <c r="AA2667" s="724"/>
      <c r="AB2667" s="724"/>
      <c r="AC2667" s="724"/>
      <c r="AD2667" s="724"/>
      <c r="AE2667" s="724"/>
      <c r="AF2667" s="724"/>
      <c r="AG2667" s="724"/>
    </row>
    <row r="2668" spans="2:38" ht="28.8">
      <c r="B2668" s="772" t="s">
        <v>2823</v>
      </c>
      <c r="C2668" s="376">
        <v>1</v>
      </c>
      <c r="D2668" s="771">
        <v>3.2</v>
      </c>
      <c r="E2668" s="104">
        <v>1.52E-2</v>
      </c>
      <c r="F2668" s="104">
        <v>1.7999999999999999E-2</v>
      </c>
      <c r="H2668" s="677">
        <v>2088</v>
      </c>
      <c r="I2668" s="510">
        <f t="shared" si="1327"/>
        <v>2622</v>
      </c>
      <c r="J2668" s="53" t="str" cm="1">
        <f t="array" aca="1" ref="J2668" ca="1">INDIRECT("B" &amp; I2668)</f>
        <v>NIVEL 974 M4 7S L31 AM 2088 05-06-2026</v>
      </c>
      <c r="K2668" s="511">
        <f t="shared" ca="1" si="1328"/>
        <v>3.2</v>
      </c>
      <c r="L2668" s="508">
        <f t="shared" ca="1" si="1329"/>
        <v>1.1429999999999999E-2</v>
      </c>
      <c r="M2668" s="508">
        <f t="shared" ca="1" si="1330"/>
        <v>1.1250000000000001E-2</v>
      </c>
      <c r="N2668" s="512">
        <f t="shared" ca="1" si="1331"/>
        <v>1.2500000000000001E-2</v>
      </c>
      <c r="O2668" s="512">
        <f t="shared" ca="1" si="1332"/>
        <v>1.0286999999999999E-2</v>
      </c>
      <c r="P2668" s="513">
        <f t="shared" ca="1" si="1333"/>
        <v>1.0125000000000002E-2</v>
      </c>
      <c r="Q2668" s="514" t="str">
        <f t="shared" ca="1" si="1334"/>
        <v>Dump</v>
      </c>
      <c r="R2668" s="515">
        <f t="shared" ca="1" si="1335"/>
        <v>0.71111111111111114</v>
      </c>
      <c r="T2668" s="47" t="s">
        <v>48</v>
      </c>
      <c r="U2668" s="48" t="s">
        <v>49</v>
      </c>
      <c r="V2668" s="48" t="s">
        <v>50</v>
      </c>
      <c r="W2668" s="48" t="s">
        <v>51</v>
      </c>
      <c r="X2668" s="49" t="s">
        <v>52</v>
      </c>
      <c r="Y2668" s="49" t="s">
        <v>53</v>
      </c>
      <c r="Z2668" s="48" t="s">
        <v>54</v>
      </c>
      <c r="AA2668" s="50" t="s">
        <v>55</v>
      </c>
      <c r="AB2668" s="48" t="s">
        <v>56</v>
      </c>
      <c r="AC2668" s="51" t="s">
        <v>12</v>
      </c>
      <c r="AD2668" s="51" t="s">
        <v>295</v>
      </c>
      <c r="AE2668" s="48" t="s">
        <v>57</v>
      </c>
      <c r="AF2668" s="48" t="s">
        <v>66</v>
      </c>
      <c r="AG2668" s="48" t="s">
        <v>67</v>
      </c>
      <c r="AH2668" s="48" t="s">
        <v>68</v>
      </c>
    </row>
    <row r="2669" spans="2:38">
      <c r="B2669" s="772" t="s">
        <v>2824</v>
      </c>
      <c r="C2669" s="376">
        <v>1</v>
      </c>
      <c r="D2669" s="771">
        <v>3.2</v>
      </c>
      <c r="E2669" s="104">
        <v>1.7500000000000002E-2</v>
      </c>
      <c r="F2669" s="104">
        <v>1.7999999999999999E-2</v>
      </c>
      <c r="H2669" s="677">
        <v>2089</v>
      </c>
      <c r="I2669" s="510">
        <f t="shared" si="1327"/>
        <v>2623</v>
      </c>
      <c r="J2669" s="53" t="str" cm="1">
        <f t="array" aca="1" ref="J2669" ca="1">INDIRECT("B" &amp; I2669)</f>
        <v>NIVEL 974 M4 7S L30 AM 2089 05-06-2026</v>
      </c>
      <c r="K2669" s="511">
        <f t="shared" ref="K2669" ca="1" si="1336">INDEX(D:D, MATCH(J2669, $B:$B, 0))</f>
        <v>3.2</v>
      </c>
      <c r="L2669" s="508">
        <f t="shared" ref="L2669" ca="1" si="1337">INDEX(E:E, MATCH($J2669, $B:$B, 0))*0.9</f>
        <v>1.3590000000000001E-2</v>
      </c>
      <c r="M2669" s="508">
        <f t="shared" ref="M2669" ca="1" si="1338">INDEX(F:F, MATCH($J2669, $B:$B, 0))*0.9</f>
        <v>1.3050000000000001E-2</v>
      </c>
      <c r="N2669" s="512">
        <f t="shared" ca="1" si="1331"/>
        <v>1.4500000000000001E-2</v>
      </c>
      <c r="O2669" s="512">
        <f t="shared" ref="O2669" ca="1" si="1339">+IF(L2669=0,N2669*0.9,L2669*0.9)</f>
        <v>1.2231000000000002E-2</v>
      </c>
      <c r="P2669" s="513">
        <f t="shared" ref="P2669" ca="1" si="1340">+M2669*0.9</f>
        <v>1.1745E-2</v>
      </c>
      <c r="Q2669" s="514" t="str">
        <f t="shared" ref="Q2669" ca="1" si="1341">+IF(L2669=0,"-","Dump")</f>
        <v>Dump</v>
      </c>
      <c r="R2669" s="515">
        <f t="shared" ref="R2669" ca="1" si="1342">+K2669/4.5</f>
        <v>0.71111111111111114</v>
      </c>
      <c r="T2669" s="648">
        <v>60065</v>
      </c>
      <c r="U2669" s="56">
        <v>1</v>
      </c>
      <c r="V2669" s="56">
        <v>298478</v>
      </c>
      <c r="W2669" s="56" t="s">
        <v>79</v>
      </c>
      <c r="X2669" s="57">
        <v>46192</v>
      </c>
      <c r="Y2669" s="57">
        <v>46196</v>
      </c>
      <c r="Z2669" s="58">
        <v>0.44027777777777777</v>
      </c>
      <c r="AA2669" s="59">
        <v>31.15</v>
      </c>
      <c r="AB2669" s="60">
        <f ca="1">+O3258</f>
        <v>9.9524347826086944E-3</v>
      </c>
      <c r="AC2669" s="60">
        <f ca="1">+N3258</f>
        <v>1.3652173913043469E-2</v>
      </c>
      <c r="AD2669" s="60" t="s">
        <v>319</v>
      </c>
      <c r="AE2669" s="60" t="str">
        <f>+I3234</f>
        <v>EN130</v>
      </c>
      <c r="AF2669" s="106"/>
      <c r="AG2669" s="107"/>
      <c r="AH2669" s="104"/>
    </row>
    <row r="2670" spans="2:38">
      <c r="B2670" s="772" t="s">
        <v>2825</v>
      </c>
      <c r="C2670" s="376">
        <v>1</v>
      </c>
      <c r="D2670" s="771">
        <v>3.2</v>
      </c>
      <c r="E2670" s="104">
        <v>1.6199999999999999E-2</v>
      </c>
      <c r="F2670" s="104">
        <v>1.6500000000000001E-2</v>
      </c>
      <c r="H2670" s="677">
        <v>2090</v>
      </c>
      <c r="I2670" s="510">
        <f t="shared" si="1327"/>
        <v>2624</v>
      </c>
      <c r="J2670" s="53" t="str" cm="1">
        <f t="array" aca="1" ref="J2670" ca="1">INDIRECT("B" &amp; I2670)</f>
        <v>NIVEL 974 M4 7S L30 AM 2090 05-06-2026</v>
      </c>
      <c r="K2670" s="511">
        <f t="shared" ca="1" si="1328"/>
        <v>3.2</v>
      </c>
      <c r="L2670" s="508">
        <f t="shared" ca="1" si="1329"/>
        <v>1.035E-2</v>
      </c>
      <c r="M2670" s="508">
        <f t="shared" ca="1" si="1330"/>
        <v>1.3050000000000001E-2</v>
      </c>
      <c r="N2670" s="512">
        <f t="shared" ca="1" si="1331"/>
        <v>1.4500000000000001E-2</v>
      </c>
      <c r="O2670" s="512">
        <f t="shared" ca="1" si="1332"/>
        <v>9.3150000000000004E-3</v>
      </c>
      <c r="P2670" s="513">
        <f t="shared" ca="1" si="1333"/>
        <v>1.1745E-2</v>
      </c>
      <c r="Q2670" s="514" t="str">
        <f t="shared" ca="1" si="1334"/>
        <v>Dump</v>
      </c>
      <c r="R2670" s="515">
        <f t="shared" ca="1" si="1335"/>
        <v>0.71111111111111114</v>
      </c>
      <c r="T2670" s="413" t="s">
        <v>224</v>
      </c>
      <c r="U2670" s="56">
        <v>2</v>
      </c>
      <c r="V2670" s="56">
        <v>298484</v>
      </c>
      <c r="W2670" s="56" t="s">
        <v>60</v>
      </c>
      <c r="X2670" s="57">
        <v>46195</v>
      </c>
      <c r="Y2670" s="57">
        <v>46196</v>
      </c>
      <c r="Z2670" s="58">
        <v>0.49861111111111112</v>
      </c>
      <c r="AA2670" s="59">
        <v>31.37</v>
      </c>
      <c r="AB2670" s="60">
        <f ca="1">+O3282</f>
        <v>1.002375E-2</v>
      </c>
      <c r="AC2670" s="60">
        <f ca="1">+N3282</f>
        <v>1.3999999999999993E-2</v>
      </c>
      <c r="AD2670" s="60" t="s">
        <v>319</v>
      </c>
      <c r="AE2670" s="60" t="str">
        <f>+I3261</f>
        <v>EN131</v>
      </c>
      <c r="AF2670" s="106"/>
      <c r="AG2670" s="107"/>
      <c r="AH2670" s="104"/>
    </row>
    <row r="2671" spans="2:38">
      <c r="B2671" s="772" t="s">
        <v>2826</v>
      </c>
      <c r="C2671" s="376">
        <v>1</v>
      </c>
      <c r="D2671" s="771">
        <v>3.2</v>
      </c>
      <c r="E2671" s="104">
        <v>1.9099999999999999E-2</v>
      </c>
      <c r="F2671" s="104">
        <v>1.6500000000000001E-2</v>
      </c>
      <c r="H2671" s="677">
        <v>2091</v>
      </c>
      <c r="I2671" s="510">
        <f t="shared" ref="I2671" si="1343">IF(H2671="",
   IFERROR(MATCH("**", B:B, 0), ""),
   IFERROR(MATCH("* "&amp;H2671&amp;" *", B:B, 0), "")
)</f>
        <v>2625</v>
      </c>
      <c r="J2671" s="53" t="str" cm="1">
        <f t="array" aca="1" ref="J2671" ca="1">INDIRECT("B" &amp; I2671)</f>
        <v>NIVEL 974 M4 7S L30 AM 2091 05-06-2026</v>
      </c>
      <c r="K2671" s="511">
        <f t="shared" ca="1" si="1328"/>
        <v>3.2</v>
      </c>
      <c r="L2671" s="508">
        <f t="shared" ca="1" si="1329"/>
        <v>1.6560000000000002E-2</v>
      </c>
      <c r="M2671" s="508">
        <f t="shared" ca="1" si="1330"/>
        <v>1.3050000000000001E-2</v>
      </c>
      <c r="N2671" s="512">
        <f t="shared" ca="1" si="1331"/>
        <v>1.4500000000000001E-2</v>
      </c>
      <c r="O2671" s="512">
        <f t="shared" ca="1" si="1332"/>
        <v>1.4904000000000002E-2</v>
      </c>
      <c r="P2671" s="513">
        <f t="shared" ca="1" si="1333"/>
        <v>1.1745E-2</v>
      </c>
      <c r="Q2671" s="514" t="str">
        <f t="shared" ca="1" si="1334"/>
        <v>Dump</v>
      </c>
      <c r="R2671" s="515">
        <f t="shared" ca="1" si="1335"/>
        <v>0.71111111111111114</v>
      </c>
      <c r="T2671" s="725"/>
      <c r="U2671" s="56">
        <v>3</v>
      </c>
      <c r="V2671" s="56">
        <v>298488</v>
      </c>
      <c r="W2671" s="56" t="s">
        <v>78</v>
      </c>
      <c r="X2671" s="57">
        <v>46195</v>
      </c>
      <c r="Y2671" s="57">
        <v>46196</v>
      </c>
      <c r="Z2671" s="58">
        <v>0.50624999999999998</v>
      </c>
      <c r="AA2671" s="59">
        <v>30.82</v>
      </c>
      <c r="AB2671" s="60">
        <f ca="1">+O3282</f>
        <v>1.002375E-2</v>
      </c>
      <c r="AC2671" s="60">
        <f ca="1">+N3282</f>
        <v>1.3999999999999993E-2</v>
      </c>
      <c r="AD2671" s="60" t="s">
        <v>319</v>
      </c>
      <c r="AE2671" s="60" t="str">
        <f>+I3261</f>
        <v>EN131</v>
      </c>
      <c r="AF2671" s="106"/>
      <c r="AG2671" s="107"/>
      <c r="AH2671" s="104"/>
    </row>
    <row r="2672" spans="2:38">
      <c r="B2672" s="772" t="s">
        <v>2827</v>
      </c>
      <c r="C2672" s="376">
        <v>1</v>
      </c>
      <c r="D2672" s="771">
        <v>3.2</v>
      </c>
      <c r="E2672" s="104">
        <v>1.21E-2</v>
      </c>
      <c r="F2672" s="104">
        <v>1.6500000000000001E-2</v>
      </c>
      <c r="H2672" s="386"/>
      <c r="I2672"/>
      <c r="J2672"/>
      <c r="K2672" s="519">
        <f ca="1">SUM(K2661:K2671)</f>
        <v>35.199999999999996</v>
      </c>
      <c r="L2672" s="516">
        <f ca="1">+SUMPRODUCT(L2661:L2671,K2661:K2671)/K2672</f>
        <v>1.1315454545454547E-2</v>
      </c>
      <c r="M2672" s="516">
        <f ca="1">+SUMPRODUCT(M2661:M2671,K2661:K2671)/K2672</f>
        <v>1.1740909090909095E-2</v>
      </c>
      <c r="N2672" s="69">
        <f ca="1">+SUMPRODUCT(N2661:N2671,K2661:K2671)/K2672</f>
        <v>1.3045454545454549E-2</v>
      </c>
      <c r="O2672" s="552">
        <f ca="1">+SUMPRODUCT(O2661:O2671,K2661:K2671)/K2672</f>
        <v>1.0183909090909094E-2</v>
      </c>
      <c r="P2672" s="69">
        <f ca="1">+SUMPRODUCT(P2661:P2671,K2661:K2671)/K2672</f>
        <v>1.0566818181818184E-2</v>
      </c>
      <c r="Q2672"/>
      <c r="R2672"/>
      <c r="T2672" s="725"/>
      <c r="U2672" s="56">
        <v>4</v>
      </c>
      <c r="V2672" s="56">
        <v>298499</v>
      </c>
      <c r="W2672" s="56" t="s">
        <v>247</v>
      </c>
      <c r="X2672" s="57">
        <v>46195</v>
      </c>
      <c r="Y2672" s="57">
        <v>46196</v>
      </c>
      <c r="Z2672" s="58">
        <v>0.68541666666666667</v>
      </c>
      <c r="AA2672" s="59">
        <v>32.840000000000003</v>
      </c>
      <c r="AB2672" s="60">
        <f ca="1">+O3303</f>
        <v>1.1840294117647056E-2</v>
      </c>
      <c r="AC2672" s="60">
        <f ca="1">+N3303</f>
        <v>1.4705882352941169E-2</v>
      </c>
      <c r="AD2672" s="60" t="s">
        <v>319</v>
      </c>
      <c r="AE2672" s="60" t="str">
        <f>+I3285</f>
        <v>EN132</v>
      </c>
      <c r="AF2672" s="106"/>
      <c r="AG2672" s="107"/>
      <c r="AH2672" s="104"/>
    </row>
    <row r="2673" spans="2:38">
      <c r="B2673" s="772" t="s">
        <v>2828</v>
      </c>
      <c r="C2673" s="376">
        <v>1</v>
      </c>
      <c r="D2673" s="771">
        <v>3.2</v>
      </c>
      <c r="E2673" s="104">
        <v>1.5900000000000001E-2</v>
      </c>
      <c r="F2673" s="104">
        <v>1.6500000000000001E-2</v>
      </c>
      <c r="H2673" s="720"/>
      <c r="I2673"/>
      <c r="J2673"/>
      <c r="K2673" s="551" t="s">
        <v>59</v>
      </c>
      <c r="L2673" s="550">
        <f ca="1">+L2672/0.9</f>
        <v>1.2572727272727274E-2</v>
      </c>
      <c r="M2673" s="518">
        <f ca="1">+M2672/0.9</f>
        <v>1.3045454545454549E-2</v>
      </c>
      <c r="N2673"/>
      <c r="O2673"/>
      <c r="P2673"/>
      <c r="Q2673"/>
      <c r="R2673"/>
      <c r="T2673" s="725"/>
      <c r="U2673" s="725">
        <v>5</v>
      </c>
      <c r="V2673" s="56">
        <v>298506</v>
      </c>
      <c r="W2673" s="56" t="s">
        <v>79</v>
      </c>
      <c r="X2673" s="57">
        <v>46196</v>
      </c>
      <c r="Y2673" s="57">
        <v>46197</v>
      </c>
      <c r="Z2673" s="58">
        <v>0.40277777777777779</v>
      </c>
      <c r="AA2673" s="59">
        <v>31.36</v>
      </c>
      <c r="AB2673" s="60">
        <f ca="1">+O3326</f>
        <v>1.3578157894736839E-2</v>
      </c>
      <c r="AC2673" s="60">
        <f ca="1">+N3326</f>
        <v>1.4473684210526307E-2</v>
      </c>
      <c r="AD2673" s="60" t="s">
        <v>319</v>
      </c>
      <c r="AE2673" s="60" t="str">
        <f>+I3306</f>
        <v>EN133</v>
      </c>
      <c r="AF2673" s="106"/>
      <c r="AG2673" s="107"/>
      <c r="AH2673" s="104"/>
    </row>
    <row r="2674" spans="2:38" ht="15" thickBot="1">
      <c r="B2674" s="772" t="s">
        <v>2829</v>
      </c>
      <c r="C2674" s="376">
        <v>1</v>
      </c>
      <c r="D2674" s="771">
        <v>3.2</v>
      </c>
      <c r="E2674" s="104">
        <v>1.3599999999999999E-2</v>
      </c>
      <c r="F2674" s="104">
        <v>1.6500000000000001E-2</v>
      </c>
      <c r="I2674" s="721"/>
      <c r="R2674" s="721"/>
      <c r="T2674" s="725"/>
      <c r="U2674" s="725">
        <v>6</v>
      </c>
      <c r="V2674" s="725">
        <v>298512</v>
      </c>
      <c r="W2674" s="56" t="s">
        <v>60</v>
      </c>
      <c r="X2674" s="57">
        <v>46196</v>
      </c>
      <c r="Y2674" s="57">
        <v>46197</v>
      </c>
      <c r="Z2674" s="58">
        <v>0.50069444444444444</v>
      </c>
      <c r="AA2674" s="59">
        <v>30.59</v>
      </c>
      <c r="AB2674" s="60">
        <f ca="1">+O3353</f>
        <v>1.2118304347826086E-2</v>
      </c>
      <c r="AC2674" s="60">
        <f ca="1">+N3353</f>
        <v>1.4304347826086949E-2</v>
      </c>
      <c r="AD2674" s="60" t="s">
        <v>319</v>
      </c>
      <c r="AE2674" s="60" t="str">
        <f>+I3329</f>
        <v>EN134</v>
      </c>
      <c r="AF2674" s="106"/>
      <c r="AG2674" s="107"/>
      <c r="AH2674" s="104"/>
    </row>
    <row r="2675" spans="2:38" ht="28.8">
      <c r="B2675" s="772" t="s">
        <v>2830</v>
      </c>
      <c r="C2675" s="376">
        <v>1</v>
      </c>
      <c r="D2675" s="771">
        <v>3.2</v>
      </c>
      <c r="E2675" s="104">
        <v>1.01E-2</v>
      </c>
      <c r="F2675" s="104">
        <v>1.6500000000000001E-2</v>
      </c>
      <c r="H2675" s="385"/>
      <c r="I2675" s="547" t="s">
        <v>2788</v>
      </c>
      <c r="J2675" s="77" t="s">
        <v>63</v>
      </c>
      <c r="K2675" s="507" t="s">
        <v>44</v>
      </c>
      <c r="L2675" s="718" t="s">
        <v>297</v>
      </c>
      <c r="M2675" s="508" t="s">
        <v>292</v>
      </c>
      <c r="N2675" s="545" t="s">
        <v>46</v>
      </c>
      <c r="O2675" s="549" t="s">
        <v>293</v>
      </c>
      <c r="P2675" s="508" t="s">
        <v>294</v>
      </c>
      <c r="Q2675"/>
      <c r="R2675"/>
      <c r="T2675" s="725"/>
      <c r="U2675" s="725">
        <v>7</v>
      </c>
      <c r="V2675" s="725"/>
      <c r="W2675" s="56"/>
      <c r="X2675" s="57"/>
      <c r="Y2675" s="57"/>
      <c r="Z2675" s="58"/>
      <c r="AA2675" s="746"/>
      <c r="AB2675" s="60"/>
      <c r="AC2675" s="60"/>
      <c r="AD2675" s="60"/>
      <c r="AE2675" s="60"/>
      <c r="AF2675" s="106"/>
      <c r="AG2675" s="107"/>
      <c r="AH2675" s="104"/>
      <c r="AJ2675" s="95" t="str">
        <f>+I2675</f>
        <v>EN098</v>
      </c>
      <c r="AK2675" s="96" t="s">
        <v>62</v>
      </c>
    </row>
    <row r="2676" spans="2:38" ht="15" thickBot="1">
      <c r="B2676" s="772" t="s">
        <v>2831</v>
      </c>
      <c r="C2676" s="376">
        <v>1</v>
      </c>
      <c r="D2676" s="771">
        <v>3.2</v>
      </c>
      <c r="E2676" s="104">
        <v>1.15E-2</v>
      </c>
      <c r="F2676" s="104">
        <v>1.6500000000000001E-2</v>
      </c>
      <c r="H2676" s="677">
        <v>2092</v>
      </c>
      <c r="I2676" s="510">
        <f t="shared" ref="I2676:I2685" si="1344">IF(H2676="",
   IFERROR(MATCH("**", B:B, 0), ""),
   IFERROR(MATCH("* "&amp;H2676&amp;" *", B:B, 0), "")
)</f>
        <v>2626</v>
      </c>
      <c r="J2676" s="53" t="str" cm="1">
        <f t="array" aca="1" ref="J2676" ca="1">INDIRECT("B" &amp; I2676)</f>
        <v>NIVEL 974 M4 7S L30 AM 2092 05-06-2026</v>
      </c>
      <c r="K2676" s="511">
        <f ca="1">INDEX(D:D, MATCH(J2676, $B:$B, 0))</f>
        <v>3.2</v>
      </c>
      <c r="L2676" s="508">
        <f ca="1">INDEX(E:E, MATCH($J2676, $B:$B, 0))*0.9</f>
        <v>1.3769999999999999E-2</v>
      </c>
      <c r="M2676" s="508">
        <f ca="1">INDEX(F:F, MATCH($J2676, $B:$B, 0))*0.9</f>
        <v>1.3050000000000001E-2</v>
      </c>
      <c r="N2676" s="512">
        <f ca="1">INDEX(F:F, MATCH($J2676, $B:$B, 0))</f>
        <v>1.4500000000000001E-2</v>
      </c>
      <c r="O2676" s="512">
        <f ca="1">+IF(L2676=0,N2676*0.9,L2676*0.9)</f>
        <v>1.2393E-2</v>
      </c>
      <c r="P2676" s="513">
        <f ca="1">+M2676*0.9</f>
        <v>1.1745E-2</v>
      </c>
      <c r="Q2676" s="514" t="str">
        <f ca="1">+IF(L2676=0,"-","Dump")</f>
        <v>Dump</v>
      </c>
      <c r="R2676" s="515">
        <f ca="1">+K2676/4.5</f>
        <v>0.71111111111111114</v>
      </c>
      <c r="T2676" s="725"/>
      <c r="U2676" s="725">
        <v>8</v>
      </c>
      <c r="V2676" s="725"/>
      <c r="W2676" s="56"/>
      <c r="X2676" s="57"/>
      <c r="Y2676" s="57"/>
      <c r="Z2676" s="62"/>
      <c r="AA2676" s="109"/>
      <c r="AB2676" s="60"/>
      <c r="AC2676" s="60"/>
      <c r="AD2676" s="60"/>
      <c r="AE2676" s="60"/>
      <c r="AF2676" s="106"/>
      <c r="AG2676" s="107"/>
      <c r="AH2676" s="104"/>
      <c r="AJ2676" s="520">
        <f ca="1">+K2686-SUMIF(AE:AE, AJ2675, AA:AA)</f>
        <v>1.1899999999999977</v>
      </c>
      <c r="AK2676" s="521">
        <f ca="1">O2686</f>
        <v>1.1137500000000002E-2</v>
      </c>
      <c r="AL2676" s="102">
        <f ca="1">COUNTIF(AE:AE, AJ2675)</f>
        <v>1</v>
      </c>
    </row>
    <row r="2677" spans="2:38" ht="15" thickBot="1">
      <c r="B2677" s="772" t="s">
        <v>2832</v>
      </c>
      <c r="C2677" s="376">
        <v>1</v>
      </c>
      <c r="D2677" s="771">
        <v>3.2</v>
      </c>
      <c r="E2677" s="104">
        <v>1.5699999999999999E-2</v>
      </c>
      <c r="F2677" s="104">
        <v>1.6500000000000001E-2</v>
      </c>
      <c r="H2677" s="677">
        <v>2093</v>
      </c>
      <c r="I2677" s="510">
        <f t="shared" si="1344"/>
        <v>2627</v>
      </c>
      <c r="J2677" s="53" t="str" cm="1">
        <f t="array" aca="1" ref="J2677" ca="1">INDIRECT("B" &amp; I2677)</f>
        <v>NIVEL 974 M4 7S L30 AM 2093 05-06-2026</v>
      </c>
      <c r="K2677" s="511">
        <f t="shared" ref="K2677:K2685" ca="1" si="1345">INDEX(D:D, MATCH(J2677, $B:$B, 0))</f>
        <v>3.2</v>
      </c>
      <c r="L2677" s="508">
        <f t="shared" ref="L2677:L2685" ca="1" si="1346">INDEX(E:E, MATCH($J2677, $B:$B, 0))*0.9</f>
        <v>1.6109999999999999E-2</v>
      </c>
      <c r="M2677" s="508">
        <f t="shared" ref="M2677:M2685" ca="1" si="1347">INDEX(F:F, MATCH($J2677, $B:$B, 0))*0.9</f>
        <v>1.3050000000000001E-2</v>
      </c>
      <c r="N2677" s="512">
        <f t="shared" ref="N2677:N2685" ca="1" si="1348">INDEX(F:F, MATCH($J2677, $B:$B, 0))</f>
        <v>1.4500000000000001E-2</v>
      </c>
      <c r="O2677" s="512">
        <f t="shared" ref="O2677:O2685" ca="1" si="1349">+IF(L2677=0,N2677*0.9,L2677*0.9)</f>
        <v>1.4499E-2</v>
      </c>
      <c r="P2677" s="513">
        <f t="shared" ref="P2677:P2685" ca="1" si="1350">+M2677*0.9</f>
        <v>1.1745E-2</v>
      </c>
      <c r="Q2677" s="514" t="str">
        <f t="shared" ref="Q2677:Q2685" ca="1" si="1351">+IF(L2677=0,"-","Dump")</f>
        <v>Dump</v>
      </c>
      <c r="R2677" s="515">
        <f t="shared" ref="R2677:R2685" ca="1" si="1352">+K2677/4.5</f>
        <v>0.71111111111111114</v>
      </c>
      <c r="T2677" s="724"/>
      <c r="U2677" s="725">
        <v>9</v>
      </c>
      <c r="V2677" s="725"/>
      <c r="W2677" s="725"/>
      <c r="X2677" s="57"/>
      <c r="Y2677" s="57"/>
      <c r="Z2677" s="62"/>
      <c r="AA2677" s="59"/>
      <c r="AB2677" s="60"/>
      <c r="AC2677" s="60"/>
      <c r="AD2677" s="60"/>
      <c r="AE2677" s="60"/>
      <c r="AF2677" s="106"/>
      <c r="AG2677" s="107"/>
      <c r="AH2677" s="104"/>
      <c r="AJ2677" s="105" t="s">
        <v>83</v>
      </c>
      <c r="AK2677" s="101"/>
    </row>
    <row r="2678" spans="2:38">
      <c r="B2678" s="772" t="s">
        <v>2833</v>
      </c>
      <c r="C2678" s="376">
        <v>1</v>
      </c>
      <c r="D2678" s="771">
        <v>3.2</v>
      </c>
      <c r="E2678" s="104">
        <v>1.12E-2</v>
      </c>
      <c r="F2678" s="104">
        <v>1.6500000000000001E-2</v>
      </c>
      <c r="H2678" s="677">
        <v>2094</v>
      </c>
      <c r="I2678" s="510">
        <f t="shared" si="1344"/>
        <v>2628</v>
      </c>
      <c r="J2678" s="53" t="str" cm="1">
        <f t="array" aca="1" ref="J2678" ca="1">INDIRECT("B" &amp; I2678)</f>
        <v>NIVEL 974 M4 7S L30 AM 2094 05-06-2026</v>
      </c>
      <c r="K2678" s="511">
        <f t="shared" ca="1" si="1345"/>
        <v>3.2</v>
      </c>
      <c r="L2678" s="508">
        <f t="shared" ca="1" si="1346"/>
        <v>1.197E-2</v>
      </c>
      <c r="M2678" s="508">
        <f t="shared" ca="1" si="1347"/>
        <v>1.3050000000000001E-2</v>
      </c>
      <c r="N2678" s="512">
        <f t="shared" ca="1" si="1348"/>
        <v>1.4500000000000001E-2</v>
      </c>
      <c r="O2678" s="512">
        <f t="shared" ca="1" si="1349"/>
        <v>1.0773E-2</v>
      </c>
      <c r="P2678" s="513">
        <f t="shared" ca="1" si="1350"/>
        <v>1.1745E-2</v>
      </c>
      <c r="Q2678" s="514" t="str">
        <f t="shared" ca="1" si="1351"/>
        <v>Dump</v>
      </c>
      <c r="R2678" s="515">
        <f t="shared" ca="1" si="1352"/>
        <v>0.71111111111111114</v>
      </c>
      <c r="T2678" s="724"/>
      <c r="U2678" s="725">
        <v>10</v>
      </c>
      <c r="V2678" s="725"/>
      <c r="W2678" s="725"/>
      <c r="X2678" s="57"/>
      <c r="Y2678" s="57"/>
      <c r="Z2678" s="62"/>
      <c r="AA2678" s="63"/>
      <c r="AB2678" s="60"/>
      <c r="AC2678" s="60"/>
      <c r="AD2678" s="60"/>
      <c r="AE2678" s="60"/>
      <c r="AF2678" s="106"/>
      <c r="AG2678" s="107"/>
      <c r="AH2678" s="104"/>
    </row>
    <row r="2679" spans="2:38" ht="15" thickBot="1">
      <c r="B2679" s="772" t="s">
        <v>2834</v>
      </c>
      <c r="C2679" s="376">
        <v>1</v>
      </c>
      <c r="D2679" s="771">
        <v>3.2</v>
      </c>
      <c r="E2679" s="104">
        <v>1.43E-2</v>
      </c>
      <c r="F2679" s="104">
        <v>1.6E-2</v>
      </c>
      <c r="H2679" s="677">
        <v>2095</v>
      </c>
      <c r="I2679" s="510">
        <f t="shared" si="1344"/>
        <v>2629</v>
      </c>
      <c r="J2679" s="53" t="str" cm="1">
        <f t="array" aca="1" ref="J2679" ca="1">INDIRECT("B" &amp; I2679)</f>
        <v>NIVEL 974 M4 7S L30 AM 2095 05-06-2026</v>
      </c>
      <c r="K2679" s="511">
        <f t="shared" ca="1" si="1345"/>
        <v>3.2</v>
      </c>
      <c r="L2679" s="508">
        <f t="shared" ca="1" si="1346"/>
        <v>1.2060000000000001E-2</v>
      </c>
      <c r="M2679" s="508">
        <f t="shared" ca="1" si="1347"/>
        <v>1.3050000000000001E-2</v>
      </c>
      <c r="N2679" s="512">
        <f t="shared" ca="1" si="1348"/>
        <v>1.4500000000000001E-2</v>
      </c>
      <c r="O2679" s="512">
        <f t="shared" ca="1" si="1349"/>
        <v>1.0854000000000001E-2</v>
      </c>
      <c r="P2679" s="513">
        <f t="shared" ca="1" si="1350"/>
        <v>1.1745E-2</v>
      </c>
      <c r="Q2679" s="514" t="str">
        <f t="shared" ca="1" si="1351"/>
        <v>Dump</v>
      </c>
      <c r="R2679" s="515">
        <f t="shared" ca="1" si="1352"/>
        <v>0.71111111111111114</v>
      </c>
      <c r="T2679" s="724"/>
      <c r="U2679" s="725">
        <v>11</v>
      </c>
      <c r="V2679" s="725"/>
      <c r="W2679" s="725"/>
      <c r="X2679" s="57"/>
      <c r="Y2679" s="57"/>
      <c r="Z2679" s="62"/>
      <c r="AA2679" s="63"/>
      <c r="AB2679" s="60"/>
      <c r="AC2679" s="60"/>
      <c r="AD2679" s="60"/>
      <c r="AE2679" s="60"/>
      <c r="AF2679" s="106"/>
      <c r="AG2679" s="724"/>
      <c r="AH2679" s="724"/>
    </row>
    <row r="2680" spans="2:38" ht="15" thickBot="1">
      <c r="B2680" s="772" t="s">
        <v>2835</v>
      </c>
      <c r="C2680" s="376">
        <v>1</v>
      </c>
      <c r="D2680" s="771">
        <v>3.2</v>
      </c>
      <c r="E2680" s="104">
        <v>1.61E-2</v>
      </c>
      <c r="F2680" s="104">
        <v>1.6E-2</v>
      </c>
      <c r="H2680" s="677">
        <v>2096</v>
      </c>
      <c r="I2680" s="510">
        <f t="shared" si="1344"/>
        <v>2630</v>
      </c>
      <c r="J2680" s="53" t="str" cm="1">
        <f t="array" aca="1" ref="J2680" ca="1">INDIRECT("B" &amp; I2680)</f>
        <v>NIVEL 974 M4 7S L30 AM 2096 05-06-2026</v>
      </c>
      <c r="K2680" s="511">
        <f t="shared" ca="1" si="1345"/>
        <v>3.2</v>
      </c>
      <c r="L2680" s="508">
        <f t="shared" ca="1" si="1346"/>
        <v>1.3769999999999999E-2</v>
      </c>
      <c r="M2680" s="508">
        <f t="shared" ca="1" si="1347"/>
        <v>1.3050000000000001E-2</v>
      </c>
      <c r="N2680" s="512">
        <f t="shared" ca="1" si="1348"/>
        <v>1.4500000000000001E-2</v>
      </c>
      <c r="O2680" s="512">
        <f t="shared" ca="1" si="1349"/>
        <v>1.2393E-2</v>
      </c>
      <c r="P2680" s="513">
        <f t="shared" ca="1" si="1350"/>
        <v>1.1745E-2</v>
      </c>
      <c r="Q2680" s="514" t="str">
        <f t="shared" ca="1" si="1351"/>
        <v>Dump</v>
      </c>
      <c r="R2680" s="515">
        <f t="shared" ca="1" si="1352"/>
        <v>0.71111111111111114</v>
      </c>
      <c r="T2680" s="724"/>
      <c r="U2680" s="724"/>
      <c r="V2680" s="724"/>
      <c r="W2680" s="724"/>
      <c r="X2680" s="724"/>
      <c r="Y2680" s="724"/>
      <c r="Z2680" s="724"/>
      <c r="AA2680" s="64">
        <f>SUM(AA2669:AA2679)</f>
        <v>188.13000000000002</v>
      </c>
      <c r="AB2680" s="624">
        <f ca="1">+SUMPRODUCT(AA2669:AA2679,AB2669:AB2679)/AA2680</f>
        <v>1.1262109054274902E-2</v>
      </c>
      <c r="AC2680" s="66">
        <f ca="1">+SUMPRODUCT(AA2669:AA2679,AC2669:AC2679)/AA2680</f>
        <v>1.4194073941976271E-2</v>
      </c>
      <c r="AD2680" s="66">
        <f>+SUMPRODUCT(AA2669:AA2679,AD2669:AD2679)/AA2680</f>
        <v>0</v>
      </c>
      <c r="AE2680" s="67"/>
      <c r="AF2680" s="110">
        <v>0</v>
      </c>
      <c r="AG2680" s="724"/>
      <c r="AH2680" s="724"/>
    </row>
    <row r="2681" spans="2:38">
      <c r="B2681" s="772" t="s">
        <v>2836</v>
      </c>
      <c r="C2681" s="376">
        <v>1</v>
      </c>
      <c r="D2681" s="771">
        <v>3.2</v>
      </c>
      <c r="E2681" s="104">
        <v>1.7899999999999999E-2</v>
      </c>
      <c r="F2681" s="104">
        <v>1.6E-2</v>
      </c>
      <c r="H2681" s="677">
        <v>2097</v>
      </c>
      <c r="I2681" s="510">
        <f t="shared" si="1344"/>
        <v>2631</v>
      </c>
      <c r="J2681" s="53" t="str" cm="1">
        <f t="array" aca="1" ref="J2681" ca="1">INDIRECT("B" &amp; I2681)</f>
        <v>NIVEL 974 M4 7S L30 AM 2097 05-06-2026</v>
      </c>
      <c r="K2681" s="511">
        <f t="shared" ca="1" si="1345"/>
        <v>3.2</v>
      </c>
      <c r="L2681" s="508">
        <f t="shared" ca="1" si="1346"/>
        <v>1.1340000000000001E-2</v>
      </c>
      <c r="M2681" s="508">
        <f t="shared" ca="1" si="1347"/>
        <v>1.3050000000000001E-2</v>
      </c>
      <c r="N2681" s="512">
        <f t="shared" ca="1" si="1348"/>
        <v>1.4500000000000001E-2</v>
      </c>
      <c r="O2681" s="512">
        <f t="shared" ca="1" si="1349"/>
        <v>1.0206000000000002E-2</v>
      </c>
      <c r="P2681" s="513">
        <f t="shared" ca="1" si="1350"/>
        <v>1.1745E-2</v>
      </c>
      <c r="Q2681" s="514" t="str">
        <f t="shared" ca="1" si="1351"/>
        <v>Dump</v>
      </c>
      <c r="R2681" s="515">
        <f t="shared" ca="1" si="1352"/>
        <v>0.71111111111111114</v>
      </c>
      <c r="T2681" s="724"/>
      <c r="U2681" s="724"/>
      <c r="V2681" s="724"/>
      <c r="W2681" s="724"/>
      <c r="X2681" s="724"/>
      <c r="Y2681" s="724"/>
      <c r="Z2681" s="724"/>
      <c r="AA2681" s="724"/>
      <c r="AB2681" s="724"/>
      <c r="AC2681" s="724"/>
      <c r="AD2681" s="724"/>
      <c r="AE2681" s="724"/>
      <c r="AF2681" s="724"/>
      <c r="AG2681" s="724"/>
    </row>
    <row r="2682" spans="2:38" ht="28.8">
      <c r="B2682" s="772" t="s">
        <v>2837</v>
      </c>
      <c r="C2682" s="376">
        <v>1</v>
      </c>
      <c r="D2682" s="771">
        <v>3.2</v>
      </c>
      <c r="E2682" s="104">
        <v>1.3299999999999999E-2</v>
      </c>
      <c r="F2682" s="104">
        <v>1.6E-2</v>
      </c>
      <c r="H2682" s="677">
        <v>2098</v>
      </c>
      <c r="I2682" s="510">
        <f t="shared" si="1344"/>
        <v>2632</v>
      </c>
      <c r="J2682" s="53" t="str" cm="1">
        <f t="array" aca="1" ref="J2682" ca="1">INDIRECT("B" &amp; I2682)</f>
        <v>NIVEL 974 M4 7S L30 AM 2098 05-06-2026</v>
      </c>
      <c r="K2682" s="511">
        <f t="shared" ca="1" si="1345"/>
        <v>3.2</v>
      </c>
      <c r="L2682" s="508">
        <f t="shared" ca="1" si="1346"/>
        <v>9.810000000000001E-3</v>
      </c>
      <c r="M2682" s="508">
        <f t="shared" ca="1" si="1347"/>
        <v>1.3050000000000001E-2</v>
      </c>
      <c r="N2682" s="512">
        <f t="shared" ca="1" si="1348"/>
        <v>1.4500000000000001E-2</v>
      </c>
      <c r="O2682" s="512">
        <f t="shared" ca="1" si="1349"/>
        <v>8.8290000000000018E-3</v>
      </c>
      <c r="P2682" s="513">
        <f t="shared" ca="1" si="1350"/>
        <v>1.1745E-2</v>
      </c>
      <c r="Q2682" s="514" t="str">
        <f t="shared" ca="1" si="1351"/>
        <v>Dump</v>
      </c>
      <c r="R2682" s="515">
        <f t="shared" ca="1" si="1352"/>
        <v>0.71111111111111114</v>
      </c>
      <c r="T2682" s="47" t="s">
        <v>48</v>
      </c>
      <c r="U2682" s="48" t="s">
        <v>49</v>
      </c>
      <c r="V2682" s="48" t="s">
        <v>50</v>
      </c>
      <c r="W2682" s="48" t="s">
        <v>51</v>
      </c>
      <c r="X2682" s="49" t="s">
        <v>52</v>
      </c>
      <c r="Y2682" s="49" t="s">
        <v>53</v>
      </c>
      <c r="Z2682" s="48" t="s">
        <v>54</v>
      </c>
      <c r="AA2682" s="50" t="s">
        <v>55</v>
      </c>
      <c r="AB2682" s="48" t="s">
        <v>56</v>
      </c>
      <c r="AC2682" s="51" t="s">
        <v>12</v>
      </c>
      <c r="AD2682" s="51" t="s">
        <v>295</v>
      </c>
      <c r="AE2682" s="48" t="s">
        <v>57</v>
      </c>
      <c r="AF2682" s="48" t="s">
        <v>66</v>
      </c>
      <c r="AG2682" s="48" t="s">
        <v>67</v>
      </c>
      <c r="AH2682" s="48" t="s">
        <v>68</v>
      </c>
    </row>
    <row r="2683" spans="2:38">
      <c r="B2683" s="772" t="s">
        <v>2838</v>
      </c>
      <c r="C2683" s="376">
        <v>1</v>
      </c>
      <c r="D2683" s="771">
        <v>3.2</v>
      </c>
      <c r="E2683" s="104">
        <v>1.4500000000000001E-2</v>
      </c>
      <c r="F2683" s="104">
        <v>1.7000000000000001E-2</v>
      </c>
      <c r="H2683" s="677">
        <v>2099</v>
      </c>
      <c r="I2683" s="510">
        <f t="shared" si="1344"/>
        <v>2633</v>
      </c>
      <c r="J2683" s="53" t="str" cm="1">
        <f t="array" aca="1" ref="J2683" ca="1">INDIRECT("B" &amp; I2683)</f>
        <v>NIVEL 974 M4 7S L30 AM 2099 05-06-2026</v>
      </c>
      <c r="K2683" s="511">
        <f t="shared" ca="1" si="1345"/>
        <v>3.2</v>
      </c>
      <c r="L2683" s="508">
        <f t="shared" ca="1" si="1346"/>
        <v>1.0619999999999999E-2</v>
      </c>
      <c r="M2683" s="508">
        <f t="shared" ca="1" si="1347"/>
        <v>1.3050000000000001E-2</v>
      </c>
      <c r="N2683" s="512">
        <f t="shared" ca="1" si="1348"/>
        <v>1.4500000000000001E-2</v>
      </c>
      <c r="O2683" s="512">
        <f t="shared" ca="1" si="1349"/>
        <v>9.5579999999999988E-3</v>
      </c>
      <c r="P2683" s="513">
        <f t="shared" ca="1" si="1350"/>
        <v>1.1745E-2</v>
      </c>
      <c r="Q2683" s="514" t="str">
        <f t="shared" ca="1" si="1351"/>
        <v>Dump</v>
      </c>
      <c r="R2683" s="515">
        <f t="shared" ca="1" si="1352"/>
        <v>0.71111111111111114</v>
      </c>
      <c r="T2683" s="648">
        <v>60082</v>
      </c>
      <c r="U2683" s="56">
        <v>1</v>
      </c>
      <c r="V2683" s="56">
        <v>298542</v>
      </c>
      <c r="W2683" s="56" t="s">
        <v>2976</v>
      </c>
      <c r="X2683" s="57">
        <v>46197</v>
      </c>
      <c r="Y2683" s="57">
        <v>46198</v>
      </c>
      <c r="Z2683" s="58">
        <v>0.64375000000000004</v>
      </c>
      <c r="AA2683" s="59">
        <v>30.06</v>
      </c>
      <c r="AB2683" s="60">
        <f ca="1">+O3391</f>
        <v>1.1228625000000004E-2</v>
      </c>
      <c r="AC2683" s="60">
        <f ca="1">+N3391</f>
        <v>1.5500000000000003E-2</v>
      </c>
      <c r="AD2683" s="60" t="s">
        <v>136</v>
      </c>
      <c r="AE2683" s="60" t="str">
        <f>+I3382</f>
        <v>EN137</v>
      </c>
      <c r="AF2683" s="106"/>
      <c r="AG2683" s="107"/>
      <c r="AH2683" s="104"/>
    </row>
    <row r="2684" spans="2:38">
      <c r="B2684" s="772" t="s">
        <v>2839</v>
      </c>
      <c r="C2684" s="376">
        <v>1</v>
      </c>
      <c r="D2684" s="771">
        <v>3.2</v>
      </c>
      <c r="E2684" s="104">
        <v>1.4E-2</v>
      </c>
      <c r="F2684" s="104">
        <v>1.7000000000000001E-2</v>
      </c>
      <c r="H2684" s="677">
        <v>2100</v>
      </c>
      <c r="I2684" s="510">
        <f t="shared" si="1344"/>
        <v>2634</v>
      </c>
      <c r="J2684" s="53" t="str" cm="1">
        <f t="array" aca="1" ref="J2684" ca="1">INDIRECT("B" &amp; I2684)</f>
        <v>NIVEL 974 M4 7S L30 AM 2100 05-06-2026</v>
      </c>
      <c r="K2684" s="511">
        <f t="shared" ca="1" si="1345"/>
        <v>3.2</v>
      </c>
      <c r="L2684" s="508">
        <f t="shared" ca="1" si="1346"/>
        <v>1.332E-2</v>
      </c>
      <c r="M2684" s="508">
        <f t="shared" ca="1" si="1347"/>
        <v>1.3050000000000001E-2</v>
      </c>
      <c r="N2684" s="512">
        <f t="shared" ca="1" si="1348"/>
        <v>1.4500000000000001E-2</v>
      </c>
      <c r="O2684" s="512">
        <f t="shared" ca="1" si="1349"/>
        <v>1.1988E-2</v>
      </c>
      <c r="P2684" s="513">
        <f t="shared" ca="1" si="1350"/>
        <v>1.1745E-2</v>
      </c>
      <c r="Q2684" s="514" t="str">
        <f t="shared" ca="1" si="1351"/>
        <v>Dump</v>
      </c>
      <c r="R2684" s="515">
        <f t="shared" ca="1" si="1352"/>
        <v>0.71111111111111114</v>
      </c>
      <c r="T2684" s="413" t="s">
        <v>224</v>
      </c>
      <c r="U2684" s="56">
        <v>2</v>
      </c>
      <c r="V2684" s="56">
        <v>298543</v>
      </c>
      <c r="W2684" s="56" t="s">
        <v>75</v>
      </c>
      <c r="X2684" s="57">
        <v>46197</v>
      </c>
      <c r="Y2684" s="57">
        <v>46198</v>
      </c>
      <c r="Z2684" s="58">
        <v>0.64444444444444449</v>
      </c>
      <c r="AA2684" s="59">
        <v>31.68</v>
      </c>
      <c r="AB2684" s="60">
        <f ca="1">+O3403</f>
        <v>9.9427500000000019E-3</v>
      </c>
      <c r="AC2684" s="60">
        <f ca="1">+N3403</f>
        <v>1.4375000000000002E-2</v>
      </c>
      <c r="AD2684" s="60" t="s">
        <v>136</v>
      </c>
      <c r="AE2684" s="60" t="str">
        <f>+I3394</f>
        <v>EN138</v>
      </c>
      <c r="AF2684" s="106"/>
      <c r="AG2684" s="107"/>
      <c r="AH2684" s="104"/>
    </row>
    <row r="2685" spans="2:38">
      <c r="B2685" s="772" t="s">
        <v>2840</v>
      </c>
      <c r="C2685" s="376">
        <v>1</v>
      </c>
      <c r="D2685" s="771">
        <v>3.2</v>
      </c>
      <c r="E2685" s="104">
        <v>1.9900000000000001E-2</v>
      </c>
      <c r="F2685" s="104">
        <v>1.7000000000000001E-2</v>
      </c>
      <c r="H2685" s="677">
        <v>2101</v>
      </c>
      <c r="I2685" s="510">
        <f t="shared" si="1344"/>
        <v>2635</v>
      </c>
      <c r="J2685" s="53" t="str" cm="1">
        <f t="array" aca="1" ref="J2685" ca="1">INDIRECT("B" &amp; I2685)</f>
        <v>NIVEL 974 M4 7S L30 AM 2101 05-06-2026</v>
      </c>
      <c r="K2685" s="511">
        <f t="shared" ca="1" si="1345"/>
        <v>3.2</v>
      </c>
      <c r="L2685" s="508">
        <f t="shared" ca="1" si="1346"/>
        <v>1.098E-2</v>
      </c>
      <c r="M2685" s="508">
        <f t="shared" ca="1" si="1347"/>
        <v>1.3050000000000001E-2</v>
      </c>
      <c r="N2685" s="512">
        <f t="shared" ca="1" si="1348"/>
        <v>1.4500000000000001E-2</v>
      </c>
      <c r="O2685" s="512">
        <f t="shared" ca="1" si="1349"/>
        <v>9.8820000000000002E-3</v>
      </c>
      <c r="P2685" s="513">
        <f t="shared" ca="1" si="1350"/>
        <v>1.1745E-2</v>
      </c>
      <c r="Q2685" s="514" t="str">
        <f t="shared" ca="1" si="1351"/>
        <v>Dump</v>
      </c>
      <c r="R2685" s="515">
        <f t="shared" ca="1" si="1352"/>
        <v>0.71111111111111114</v>
      </c>
      <c r="T2685" s="750"/>
      <c r="U2685" s="56">
        <v>3</v>
      </c>
      <c r="V2685" s="56">
        <v>298544</v>
      </c>
      <c r="W2685" s="56" t="s">
        <v>60</v>
      </c>
      <c r="X2685" s="57">
        <v>46197</v>
      </c>
      <c r="Y2685" s="57">
        <v>46198</v>
      </c>
      <c r="Z2685" s="58">
        <v>0.64722222222222225</v>
      </c>
      <c r="AA2685" s="59">
        <v>30.23</v>
      </c>
      <c r="AB2685" s="60">
        <f ca="1">+O3415</f>
        <v>1.3132125000000001E-2</v>
      </c>
      <c r="AC2685" s="60">
        <f ca="1">+N3415</f>
        <v>1.4000000000000004E-2</v>
      </c>
      <c r="AD2685" s="60" t="s">
        <v>136</v>
      </c>
      <c r="AE2685" s="60" t="str">
        <f>+I3406</f>
        <v>EN139</v>
      </c>
      <c r="AF2685" s="106"/>
      <c r="AG2685" s="107"/>
      <c r="AH2685" s="104"/>
    </row>
    <row r="2686" spans="2:38">
      <c r="B2686" s="772" t="s">
        <v>2841</v>
      </c>
      <c r="C2686" s="376">
        <v>1</v>
      </c>
      <c r="D2686" s="771">
        <v>3.2</v>
      </c>
      <c r="E2686" s="104">
        <v>1.7899999999999999E-2</v>
      </c>
      <c r="F2686" s="104">
        <v>1.7000000000000001E-2</v>
      </c>
      <c r="H2686" s="386"/>
      <c r="I2686"/>
      <c r="J2686"/>
      <c r="K2686" s="519">
        <f ca="1">SUM(K2676:K2685)</f>
        <v>31.999999999999996</v>
      </c>
      <c r="L2686" s="516">
        <f ca="1">+SUMPRODUCT(L2676:L2685,K2676:K2685)/K2686</f>
        <v>1.2375000000000004E-2</v>
      </c>
      <c r="M2686" s="516">
        <f ca="1">+SUMPRODUCT(M2676:M2685,K2676:K2685)/K2686</f>
        <v>1.3050000000000006E-2</v>
      </c>
      <c r="N2686" s="69">
        <f ca="1">+SUMPRODUCT(N2676:N2685,K2676:K2685)/K2686</f>
        <v>1.4500000000000002E-2</v>
      </c>
      <c r="O2686" s="552">
        <f ca="1">+SUMPRODUCT(O2676:O2685,K2676:K2685)/K2686</f>
        <v>1.1137500000000002E-2</v>
      </c>
      <c r="P2686" s="69">
        <f ca="1">+SUMPRODUCT(P2676:P2685,K2676:K2685)/K2686</f>
        <v>1.1745000000000004E-2</v>
      </c>
      <c r="Q2686"/>
      <c r="R2686"/>
      <c r="T2686" s="750"/>
      <c r="U2686" s="56">
        <v>4</v>
      </c>
      <c r="V2686" s="56">
        <v>298545</v>
      </c>
      <c r="W2686" s="56" t="s">
        <v>247</v>
      </c>
      <c r="X2686" s="57">
        <v>46198</v>
      </c>
      <c r="Y2686" s="57">
        <v>46198</v>
      </c>
      <c r="Z2686" s="58">
        <v>0.6479166666666667</v>
      </c>
      <c r="AA2686" s="59">
        <v>31.54</v>
      </c>
      <c r="AB2686" s="60">
        <f ca="1">+O3439</f>
        <v>1.0991700000000002E-2</v>
      </c>
      <c r="AC2686" s="60">
        <f ca="1">+N3439</f>
        <v>1.2999999999999991E-2</v>
      </c>
      <c r="AD2686" s="60" t="s">
        <v>136</v>
      </c>
      <c r="AE2686" s="60" t="str">
        <f>+I3418</f>
        <v>EN140</v>
      </c>
      <c r="AF2686" s="106"/>
      <c r="AG2686" s="107"/>
      <c r="AH2686" s="104"/>
    </row>
    <row r="2687" spans="2:38">
      <c r="B2687" s="772" t="s">
        <v>2842</v>
      </c>
      <c r="C2687" s="376">
        <v>1</v>
      </c>
      <c r="D2687" s="771">
        <v>3.2</v>
      </c>
      <c r="E2687" s="104">
        <v>1.6299999999999999E-2</v>
      </c>
      <c r="F2687" s="104">
        <v>1.7000000000000001E-2</v>
      </c>
      <c r="H2687" s="720"/>
      <c r="I2687"/>
      <c r="J2687"/>
      <c r="K2687" s="551" t="s">
        <v>59</v>
      </c>
      <c r="L2687" s="550">
        <f ca="1">+L2686/0.9</f>
        <v>1.3750000000000004E-2</v>
      </c>
      <c r="M2687" s="518">
        <f ca="1">+M2686/0.9</f>
        <v>1.4500000000000006E-2</v>
      </c>
      <c r="N2687"/>
      <c r="O2687"/>
      <c r="P2687"/>
      <c r="Q2687"/>
      <c r="R2687"/>
      <c r="T2687" s="750"/>
      <c r="U2687" s="750">
        <v>5</v>
      </c>
      <c r="V2687" s="56">
        <v>298553</v>
      </c>
      <c r="W2687" s="56" t="s">
        <v>75</v>
      </c>
      <c r="X2687" s="57">
        <v>46198</v>
      </c>
      <c r="Y2687" s="57">
        <v>46199</v>
      </c>
      <c r="Z2687" s="58">
        <v>0.42638888888888887</v>
      </c>
      <c r="AA2687" s="59">
        <v>34.35</v>
      </c>
      <c r="AB2687" s="60">
        <f ca="1">+O2952</f>
        <v>1.17126E-2</v>
      </c>
      <c r="AC2687" s="60">
        <f ca="1">+N2952</f>
        <v>1.5800000000000002E-2</v>
      </c>
      <c r="AD2687" s="60" t="s">
        <v>136</v>
      </c>
      <c r="AE2687" s="60" t="str">
        <f>+I2931</f>
        <v>EN115</v>
      </c>
      <c r="AF2687" s="106"/>
      <c r="AG2687" s="107"/>
      <c r="AH2687" s="104"/>
    </row>
    <row r="2688" spans="2:38" ht="15" thickBot="1">
      <c r="B2688" s="772" t="s">
        <v>2843</v>
      </c>
      <c r="C2688" s="376">
        <v>1</v>
      </c>
      <c r="D2688" s="771">
        <v>3.2</v>
      </c>
      <c r="E2688" s="104">
        <v>1.8499999999999999E-2</v>
      </c>
      <c r="F2688" s="104">
        <v>1.7000000000000001E-2</v>
      </c>
      <c r="I2688" s="721"/>
      <c r="R2688" s="721"/>
      <c r="T2688" s="750"/>
      <c r="U2688" s="750">
        <v>6</v>
      </c>
      <c r="V2688" s="750">
        <v>298556</v>
      </c>
      <c r="W2688" s="56" t="s">
        <v>79</v>
      </c>
      <c r="X2688" s="57">
        <v>46198</v>
      </c>
      <c r="Y2688" s="57">
        <v>46199</v>
      </c>
      <c r="Z2688" s="58">
        <v>0.43055555555555558</v>
      </c>
      <c r="AA2688" s="59">
        <v>30.53</v>
      </c>
      <c r="AB2688" s="60">
        <f ca="1">+O3439</f>
        <v>1.0991700000000002E-2</v>
      </c>
      <c r="AC2688" s="60">
        <f ca="1">+N3439</f>
        <v>1.2999999999999991E-2</v>
      </c>
      <c r="AD2688" s="60" t="s">
        <v>136</v>
      </c>
      <c r="AE2688" s="60" t="str">
        <f>+I3418</f>
        <v>EN140</v>
      </c>
      <c r="AF2688" s="106"/>
      <c r="AG2688" s="107"/>
      <c r="AH2688" s="104"/>
    </row>
    <row r="2689" spans="2:38" ht="28.8">
      <c r="B2689" s="772" t="s">
        <v>2844</v>
      </c>
      <c r="C2689" s="376">
        <v>1</v>
      </c>
      <c r="D2689" s="771">
        <v>3.2</v>
      </c>
      <c r="E2689" s="104">
        <v>1.2699999999999999E-2</v>
      </c>
      <c r="F2689" s="104">
        <v>1.7000000000000001E-2</v>
      </c>
      <c r="H2689" s="385"/>
      <c r="I2689" s="547" t="s">
        <v>2789</v>
      </c>
      <c r="J2689" s="77" t="s">
        <v>63</v>
      </c>
      <c r="K2689" s="507" t="s">
        <v>44</v>
      </c>
      <c r="L2689" s="718" t="s">
        <v>297</v>
      </c>
      <c r="M2689" s="508" t="s">
        <v>292</v>
      </c>
      <c r="N2689" s="545" t="s">
        <v>46</v>
      </c>
      <c r="O2689" s="549" t="s">
        <v>293</v>
      </c>
      <c r="P2689" s="508" t="s">
        <v>294</v>
      </c>
      <c r="Q2689"/>
      <c r="R2689"/>
      <c r="T2689" s="750"/>
      <c r="U2689" s="750">
        <v>7</v>
      </c>
      <c r="V2689" s="750"/>
      <c r="W2689" s="56"/>
      <c r="X2689" s="57"/>
      <c r="Y2689" s="57"/>
      <c r="Z2689" s="58"/>
      <c r="AA2689" s="109"/>
      <c r="AB2689" s="60"/>
      <c r="AC2689" s="60"/>
      <c r="AD2689" s="60"/>
      <c r="AE2689" s="60"/>
      <c r="AF2689" s="106"/>
      <c r="AG2689" s="107"/>
      <c r="AH2689" s="104"/>
      <c r="AJ2689" s="95" t="str">
        <f>+I2689</f>
        <v>EN099</v>
      </c>
      <c r="AK2689" s="96" t="s">
        <v>62</v>
      </c>
    </row>
    <row r="2690" spans="2:38" ht="15" thickBot="1">
      <c r="B2690" s="772" t="s">
        <v>2845</v>
      </c>
      <c r="C2690" s="376">
        <v>1</v>
      </c>
      <c r="D2690" s="771">
        <v>3.2</v>
      </c>
      <c r="E2690" s="104">
        <v>2.12E-2</v>
      </c>
      <c r="F2690" s="104">
        <v>1.7000000000000001E-2</v>
      </c>
      <c r="H2690" s="677">
        <v>2102</v>
      </c>
      <c r="I2690" s="510">
        <f t="shared" ref="I2690:I2699" si="1353">IF(H2690="",
   IFERROR(MATCH("**", B:B, 0), ""),
   IFERROR(MATCH("* "&amp;H2690&amp;" *", B:B, 0), "")
)</f>
        <v>2636</v>
      </c>
      <c r="J2690" s="53" t="str" cm="1">
        <f t="array" aca="1" ref="J2690" ca="1">INDIRECT("B" &amp; I2690)</f>
        <v>NIVEL 974 M4 7S L30 AM 2102 05-06-2026</v>
      </c>
      <c r="K2690" s="511">
        <f t="shared" ref="K2690:K2699" ca="1" si="1354">INDEX(D:D, MATCH(J2690, $B:$B, 0))</f>
        <v>3.2</v>
      </c>
      <c r="L2690" s="508">
        <f t="shared" ref="L2690:L2699" ca="1" si="1355">INDEX(E:E, MATCH($J2690, $B:$B, 0))*0.9</f>
        <v>1.332E-2</v>
      </c>
      <c r="M2690" s="508">
        <f t="shared" ref="M2690:M2699" ca="1" si="1356">INDEX(F:F, MATCH($J2690, $B:$B, 0))*0.9</f>
        <v>1.3050000000000001E-2</v>
      </c>
      <c r="N2690" s="512">
        <f ca="1">INDEX(F:F, MATCH($J2690, $B:$B, 0))</f>
        <v>1.4500000000000001E-2</v>
      </c>
      <c r="O2690" s="512">
        <f t="shared" ref="O2690:O2699" ca="1" si="1357">+IF(L2690=0,N2690*0.9,L2690*0.9)</f>
        <v>1.1988E-2</v>
      </c>
      <c r="P2690" s="513">
        <f t="shared" ref="P2690:P2699" ca="1" si="1358">+M2690*0.9</f>
        <v>1.1745E-2</v>
      </c>
      <c r="Q2690" s="514" t="str">
        <f t="shared" ref="Q2690:Q2699" ca="1" si="1359">+IF(L2690=0,"-","Dump")</f>
        <v>Dump</v>
      </c>
      <c r="R2690" s="515">
        <f t="shared" ref="R2690:R2699" ca="1" si="1360">+K2690/4.5</f>
        <v>0.71111111111111114</v>
      </c>
      <c r="T2690" s="750"/>
      <c r="U2690" s="750">
        <v>8</v>
      </c>
      <c r="V2690" s="750"/>
      <c r="W2690" s="56"/>
      <c r="X2690" s="57"/>
      <c r="Y2690" s="57"/>
      <c r="Z2690" s="62"/>
      <c r="AA2690" s="109"/>
      <c r="AB2690" s="60"/>
      <c r="AC2690" s="60"/>
      <c r="AD2690" s="60"/>
      <c r="AE2690" s="60"/>
      <c r="AF2690" s="106"/>
      <c r="AG2690" s="107"/>
      <c r="AH2690" s="104"/>
      <c r="AJ2690" s="520">
        <f ca="1">+K2700-SUMIF(AE:AE, AJ2689, AA:AA)</f>
        <v>1.5899999999999963</v>
      </c>
      <c r="AK2690" s="521">
        <f ca="1">O2700</f>
        <v>1.3235400000000003E-2</v>
      </c>
      <c r="AL2690" s="102">
        <f ca="1">COUNTIF(AE:AE, AJ2689)</f>
        <v>1</v>
      </c>
    </row>
    <row r="2691" spans="2:38" ht="15" thickBot="1">
      <c r="B2691" s="772" t="s">
        <v>2846</v>
      </c>
      <c r="C2691" s="376">
        <v>1</v>
      </c>
      <c r="D2691" s="771">
        <v>3.2</v>
      </c>
      <c r="E2691" s="104">
        <v>1.43E-2</v>
      </c>
      <c r="F2691" s="104">
        <v>1.7000000000000001E-2</v>
      </c>
      <c r="H2691" s="677">
        <v>2103</v>
      </c>
      <c r="I2691" s="510">
        <f t="shared" si="1353"/>
        <v>2637</v>
      </c>
      <c r="J2691" s="53" t="str" cm="1">
        <f t="array" aca="1" ref="J2691" ca="1">INDIRECT("B" &amp; I2691)</f>
        <v>NIVEL 974 M4 7S L30 AM 2103 05-06-2026</v>
      </c>
      <c r="K2691" s="511">
        <f t="shared" ca="1" si="1354"/>
        <v>3.2</v>
      </c>
      <c r="L2691" s="508">
        <f t="shared" ca="1" si="1355"/>
        <v>1.2330000000000001E-2</v>
      </c>
      <c r="M2691" s="508">
        <f t="shared" ca="1" si="1356"/>
        <v>1.3050000000000001E-2</v>
      </c>
      <c r="N2691" s="512">
        <f t="shared" ref="N2691:N2699" ca="1" si="1361">INDEX(F:F, MATCH($J2691, $B:$B, 0))</f>
        <v>1.4500000000000001E-2</v>
      </c>
      <c r="O2691" s="512">
        <f t="shared" ca="1" si="1357"/>
        <v>1.1097000000000001E-2</v>
      </c>
      <c r="P2691" s="513">
        <f t="shared" ca="1" si="1358"/>
        <v>1.1745E-2</v>
      </c>
      <c r="Q2691" s="514" t="str">
        <f t="shared" ca="1" si="1359"/>
        <v>Dump</v>
      </c>
      <c r="R2691" s="515">
        <f t="shared" ca="1" si="1360"/>
        <v>0.71111111111111114</v>
      </c>
      <c r="T2691" s="749"/>
      <c r="U2691" s="750">
        <v>9</v>
      </c>
      <c r="V2691" s="750"/>
      <c r="W2691" s="750"/>
      <c r="X2691" s="57"/>
      <c r="Y2691" s="57"/>
      <c r="Z2691" s="62"/>
      <c r="AA2691" s="59"/>
      <c r="AB2691" s="60"/>
      <c r="AC2691" s="60"/>
      <c r="AD2691" s="60"/>
      <c r="AE2691" s="60"/>
      <c r="AF2691" s="106"/>
      <c r="AG2691" s="107"/>
      <c r="AH2691" s="104"/>
      <c r="AJ2691" s="105" t="s">
        <v>83</v>
      </c>
      <c r="AK2691" s="101"/>
    </row>
    <row r="2692" spans="2:38">
      <c r="B2692" s="772" t="s">
        <v>2847</v>
      </c>
      <c r="C2692" s="376">
        <v>1</v>
      </c>
      <c r="D2692" s="771">
        <v>3.2</v>
      </c>
      <c r="E2692" s="104">
        <v>1.2699999999999999E-2</v>
      </c>
      <c r="F2692" s="104">
        <v>1.6E-2</v>
      </c>
      <c r="H2692" s="677">
        <v>2104</v>
      </c>
      <c r="I2692" s="510">
        <f t="shared" si="1353"/>
        <v>2638</v>
      </c>
      <c r="J2692" s="53" t="str" cm="1">
        <f t="array" aca="1" ref="J2692" ca="1">INDIRECT("B" &amp; I2692)</f>
        <v>NIVEL 974 M4 6N L33 AM 2104 05-06-2026</v>
      </c>
      <c r="K2692" s="511">
        <f t="shared" ca="1" si="1354"/>
        <v>3.2</v>
      </c>
      <c r="L2692" s="508">
        <f t="shared" ca="1" si="1355"/>
        <v>1.2870000000000001E-2</v>
      </c>
      <c r="M2692" s="508">
        <f t="shared" ca="1" si="1356"/>
        <v>1.4400000000000001E-2</v>
      </c>
      <c r="N2692" s="512">
        <f t="shared" ca="1" si="1361"/>
        <v>1.6E-2</v>
      </c>
      <c r="O2692" s="512">
        <f t="shared" ca="1" si="1357"/>
        <v>1.1583000000000001E-2</v>
      </c>
      <c r="P2692" s="513">
        <f t="shared" ca="1" si="1358"/>
        <v>1.2960000000000001E-2</v>
      </c>
      <c r="Q2692" s="514" t="str">
        <f t="shared" ca="1" si="1359"/>
        <v>Dump</v>
      </c>
      <c r="R2692" s="515">
        <f t="shared" ca="1" si="1360"/>
        <v>0.71111111111111114</v>
      </c>
      <c r="T2692" s="749"/>
      <c r="U2692" s="750">
        <v>10</v>
      </c>
      <c r="V2692" s="750"/>
      <c r="W2692" s="750"/>
      <c r="X2692" s="57"/>
      <c r="Y2692" s="57"/>
      <c r="Z2692" s="62"/>
      <c r="AA2692" s="63"/>
      <c r="AB2692" s="60"/>
      <c r="AC2692" s="60"/>
      <c r="AD2692" s="60"/>
      <c r="AE2692" s="60"/>
      <c r="AF2692" s="106"/>
      <c r="AG2692" s="107"/>
      <c r="AH2692" s="104"/>
    </row>
    <row r="2693" spans="2:38" ht="15" thickBot="1">
      <c r="B2693" s="772" t="s">
        <v>2848</v>
      </c>
      <c r="C2693" s="376">
        <v>1</v>
      </c>
      <c r="D2693" s="771">
        <v>3.2</v>
      </c>
      <c r="E2693" s="104">
        <v>1.2699999999999999E-2</v>
      </c>
      <c r="F2693" s="104">
        <v>1.6E-2</v>
      </c>
      <c r="H2693" s="677">
        <v>2105</v>
      </c>
      <c r="I2693" s="510">
        <f t="shared" si="1353"/>
        <v>2639</v>
      </c>
      <c r="J2693" s="53" t="str" cm="1">
        <f t="array" aca="1" ref="J2693" ca="1">INDIRECT("B" &amp; I2693)</f>
        <v>NIVEL 974 M4 7S L30 AM 2105 06-06-2026</v>
      </c>
      <c r="K2693" s="511">
        <f t="shared" ca="1" si="1354"/>
        <v>3.2</v>
      </c>
      <c r="L2693" s="508">
        <f t="shared" ca="1" si="1355"/>
        <v>1.7820000000000003E-2</v>
      </c>
      <c r="M2693" s="508">
        <f t="shared" ca="1" si="1356"/>
        <v>1.26E-2</v>
      </c>
      <c r="N2693" s="512">
        <f t="shared" ca="1" si="1361"/>
        <v>1.4E-2</v>
      </c>
      <c r="O2693" s="512">
        <f t="shared" ca="1" si="1357"/>
        <v>1.6038000000000004E-2</v>
      </c>
      <c r="P2693" s="513">
        <f t="shared" ca="1" si="1358"/>
        <v>1.1340000000000001E-2</v>
      </c>
      <c r="Q2693" s="514" t="str">
        <f t="shared" ca="1" si="1359"/>
        <v>Dump</v>
      </c>
      <c r="R2693" s="515">
        <f t="shared" ca="1" si="1360"/>
        <v>0.71111111111111114</v>
      </c>
      <c r="T2693" s="749"/>
      <c r="U2693" s="750">
        <v>11</v>
      </c>
      <c r="V2693" s="750"/>
      <c r="W2693" s="750"/>
      <c r="X2693" s="57"/>
      <c r="Y2693" s="57"/>
      <c r="Z2693" s="62"/>
      <c r="AA2693" s="63"/>
      <c r="AB2693" s="60"/>
      <c r="AC2693" s="60"/>
      <c r="AD2693" s="60"/>
      <c r="AE2693" s="60"/>
      <c r="AF2693" s="106"/>
      <c r="AG2693" s="749"/>
      <c r="AH2693" s="749"/>
    </row>
    <row r="2694" spans="2:38" ht="15" thickBot="1">
      <c r="B2694" s="772" t="s">
        <v>2849</v>
      </c>
      <c r="C2694" s="376">
        <v>1</v>
      </c>
      <c r="D2694" s="771">
        <v>3.2</v>
      </c>
      <c r="E2694" s="104">
        <v>1.46E-2</v>
      </c>
      <c r="F2694" s="104">
        <v>1.6E-2</v>
      </c>
      <c r="H2694" s="677">
        <v>2106</v>
      </c>
      <c r="I2694" s="510">
        <f t="shared" si="1353"/>
        <v>2640</v>
      </c>
      <c r="J2694" s="53" t="str" cm="1">
        <f t="array" aca="1" ref="J2694" ca="1">INDIRECT("B" &amp; I2694)</f>
        <v>NIVEL 974 M4 7S L30 AM 2106 06-06-2026</v>
      </c>
      <c r="K2694" s="511">
        <f t="shared" ca="1" si="1354"/>
        <v>3.2</v>
      </c>
      <c r="L2694" s="508">
        <f t="shared" ca="1" si="1355"/>
        <v>1.3050000000000001E-2</v>
      </c>
      <c r="M2694" s="508">
        <f t="shared" ca="1" si="1356"/>
        <v>1.26E-2</v>
      </c>
      <c r="N2694" s="512">
        <f t="shared" ca="1" si="1361"/>
        <v>1.4E-2</v>
      </c>
      <c r="O2694" s="512">
        <f t="shared" ca="1" si="1357"/>
        <v>1.1745E-2</v>
      </c>
      <c r="P2694" s="513">
        <f t="shared" ca="1" si="1358"/>
        <v>1.1340000000000001E-2</v>
      </c>
      <c r="Q2694" s="514" t="str">
        <f t="shared" ca="1" si="1359"/>
        <v>Dump</v>
      </c>
      <c r="R2694" s="515">
        <f t="shared" ca="1" si="1360"/>
        <v>0.71111111111111114</v>
      </c>
      <c r="T2694" s="749"/>
      <c r="U2694" s="749"/>
      <c r="V2694" s="749"/>
      <c r="W2694" s="749"/>
      <c r="X2694" s="749"/>
      <c r="Y2694" s="749"/>
      <c r="Z2694" s="749"/>
      <c r="AA2694" s="64">
        <f>SUM(AA2683:AA2693)</f>
        <v>188.39</v>
      </c>
      <c r="AB2694" s="624">
        <f ca="1">+SUMPRODUCT(AA2683:AA2693,AB2683:AB2693)/AA2694</f>
        <v>1.1328019296406394E-2</v>
      </c>
      <c r="AC2694" s="66">
        <f ca="1">+SUMPRODUCT(AA2683:AA2693,AC2683:AC2693)/AA2694</f>
        <v>1.430113063326079E-2</v>
      </c>
      <c r="AD2694" s="66">
        <f>+SUMPRODUCT(AA2683:AA2693,AD2683:AD2693)/AA2694</f>
        <v>0</v>
      </c>
      <c r="AE2694" s="67"/>
      <c r="AF2694" s="110">
        <v>0</v>
      </c>
      <c r="AG2694" s="749"/>
      <c r="AH2694" s="749"/>
    </row>
    <row r="2695" spans="2:38">
      <c r="B2695" s="772" t="s">
        <v>2850</v>
      </c>
      <c r="C2695" s="376">
        <v>1</v>
      </c>
      <c r="D2695" s="771">
        <v>3.2</v>
      </c>
      <c r="E2695" s="104">
        <v>1.15E-2</v>
      </c>
      <c r="F2695" s="104">
        <v>1.6E-2</v>
      </c>
      <c r="H2695" s="677">
        <v>2107</v>
      </c>
      <c r="I2695" s="510">
        <f t="shared" si="1353"/>
        <v>2641</v>
      </c>
      <c r="J2695" s="53" t="str" cm="1">
        <f t="array" aca="1" ref="J2695" ca="1">INDIRECT("B" &amp; I2695)</f>
        <v>NIVEL 974 M4 7S L30 AM 2107 06-06-2026</v>
      </c>
      <c r="K2695" s="511">
        <f t="shared" ca="1" si="1354"/>
        <v>3.2</v>
      </c>
      <c r="L2695" s="508">
        <f t="shared" ca="1" si="1355"/>
        <v>1.5750000000000004E-2</v>
      </c>
      <c r="M2695" s="508">
        <f t="shared" ca="1" si="1356"/>
        <v>1.26E-2</v>
      </c>
      <c r="N2695" s="512">
        <f t="shared" ca="1" si="1361"/>
        <v>1.4E-2</v>
      </c>
      <c r="O2695" s="512">
        <f t="shared" ca="1" si="1357"/>
        <v>1.4175000000000004E-2</v>
      </c>
      <c r="P2695" s="513">
        <f t="shared" ca="1" si="1358"/>
        <v>1.1340000000000001E-2</v>
      </c>
      <c r="Q2695" s="514" t="str">
        <f t="shared" ca="1" si="1359"/>
        <v>Dump</v>
      </c>
      <c r="R2695" s="515">
        <f t="shared" ca="1" si="1360"/>
        <v>0.71111111111111114</v>
      </c>
      <c r="T2695" s="700"/>
      <c r="U2695" s="700"/>
      <c r="V2695" s="700"/>
      <c r="W2695" s="700"/>
      <c r="X2695" s="700"/>
      <c r="Y2695" s="700"/>
      <c r="Z2695" s="700"/>
      <c r="AA2695" s="700"/>
      <c r="AB2695" s="700"/>
      <c r="AC2695" s="700"/>
      <c r="AD2695" s="700"/>
      <c r="AE2695" s="700"/>
      <c r="AF2695" s="700"/>
      <c r="AG2695" s="700"/>
    </row>
    <row r="2696" spans="2:38" ht="28.8">
      <c r="B2696" s="772" t="s">
        <v>2851</v>
      </c>
      <c r="C2696" s="376">
        <v>1</v>
      </c>
      <c r="D2696" s="771">
        <v>3.2</v>
      </c>
      <c r="E2696" s="104">
        <v>1.2999999999999999E-2</v>
      </c>
      <c r="F2696" s="104">
        <v>1.6E-2</v>
      </c>
      <c r="H2696" s="677">
        <v>2108</v>
      </c>
      <c r="I2696" s="510">
        <f t="shared" si="1353"/>
        <v>2642</v>
      </c>
      <c r="J2696" s="53" t="str" cm="1">
        <f t="array" aca="1" ref="J2696" ca="1">INDIRECT("B" &amp; I2696)</f>
        <v>NIVEL 974 M4 7S L30 AM 2108 06-06-2026</v>
      </c>
      <c r="K2696" s="511">
        <f t="shared" ca="1" si="1354"/>
        <v>3.2</v>
      </c>
      <c r="L2696" s="508">
        <f t="shared" ca="1" si="1355"/>
        <v>1.323E-2</v>
      </c>
      <c r="M2696" s="508">
        <f t="shared" ca="1" si="1356"/>
        <v>1.26E-2</v>
      </c>
      <c r="N2696" s="512">
        <f t="shared" ca="1" si="1361"/>
        <v>1.4E-2</v>
      </c>
      <c r="O2696" s="512">
        <f t="shared" ca="1" si="1357"/>
        <v>1.1907000000000001E-2</v>
      </c>
      <c r="P2696" s="513">
        <f t="shared" ca="1" si="1358"/>
        <v>1.1340000000000001E-2</v>
      </c>
      <c r="Q2696" s="514" t="str">
        <f t="shared" ca="1" si="1359"/>
        <v>Dump</v>
      </c>
      <c r="R2696" s="515">
        <f t="shared" ca="1" si="1360"/>
        <v>0.71111111111111114</v>
      </c>
      <c r="T2696" s="47" t="s">
        <v>48</v>
      </c>
      <c r="U2696" s="48" t="s">
        <v>49</v>
      </c>
      <c r="V2696" s="48" t="s">
        <v>50</v>
      </c>
      <c r="W2696" s="48" t="s">
        <v>51</v>
      </c>
      <c r="X2696" s="49" t="s">
        <v>52</v>
      </c>
      <c r="Y2696" s="49" t="s">
        <v>53</v>
      </c>
      <c r="Z2696" s="48" t="s">
        <v>54</v>
      </c>
      <c r="AA2696" s="50" t="s">
        <v>55</v>
      </c>
      <c r="AB2696" s="48" t="s">
        <v>56</v>
      </c>
      <c r="AC2696" s="51" t="s">
        <v>12</v>
      </c>
      <c r="AD2696" s="51" t="s">
        <v>295</v>
      </c>
      <c r="AE2696" s="48" t="s">
        <v>57</v>
      </c>
      <c r="AF2696" s="48" t="s">
        <v>66</v>
      </c>
      <c r="AG2696" s="48" t="s">
        <v>67</v>
      </c>
      <c r="AH2696" s="48" t="s">
        <v>68</v>
      </c>
    </row>
    <row r="2697" spans="2:38">
      <c r="B2697" s="772" t="s">
        <v>2852</v>
      </c>
      <c r="C2697" s="376">
        <v>1</v>
      </c>
      <c r="D2697" s="771">
        <v>3.2</v>
      </c>
      <c r="E2697" s="104">
        <v>2.1000000000000001E-2</v>
      </c>
      <c r="F2697" s="104">
        <v>1.6E-2</v>
      </c>
      <c r="H2697" s="677">
        <v>2109</v>
      </c>
      <c r="I2697" s="510">
        <f t="shared" si="1353"/>
        <v>2643</v>
      </c>
      <c r="J2697" s="53" t="str" cm="1">
        <f t="array" aca="1" ref="J2697" ca="1">INDIRECT("B" &amp; I2697)</f>
        <v>NIVEL 974 M4 7S L30 AM 2109 06-06-2026</v>
      </c>
      <c r="K2697" s="511">
        <f t="shared" ca="1" si="1354"/>
        <v>3.2</v>
      </c>
      <c r="L2697" s="508">
        <f t="shared" ca="1" si="1355"/>
        <v>1.404E-2</v>
      </c>
      <c r="M2697" s="508">
        <f t="shared" ca="1" si="1356"/>
        <v>1.26E-2</v>
      </c>
      <c r="N2697" s="512">
        <f t="shared" ca="1" si="1361"/>
        <v>1.4E-2</v>
      </c>
      <c r="O2697" s="512">
        <f t="shared" ca="1" si="1357"/>
        <v>1.2636000000000001E-2</v>
      </c>
      <c r="P2697" s="513">
        <f t="shared" ca="1" si="1358"/>
        <v>1.1340000000000001E-2</v>
      </c>
      <c r="Q2697" s="514" t="str">
        <f t="shared" ca="1" si="1359"/>
        <v>Dump</v>
      </c>
      <c r="R2697" s="515">
        <f t="shared" ca="1" si="1360"/>
        <v>0.71111111111111114</v>
      </c>
      <c r="T2697" s="648">
        <v>60092</v>
      </c>
      <c r="U2697" s="56">
        <v>1</v>
      </c>
      <c r="V2697" s="56">
        <v>298577</v>
      </c>
      <c r="W2697" s="56" t="s">
        <v>247</v>
      </c>
      <c r="X2697" s="57">
        <v>46200</v>
      </c>
      <c r="Y2697" s="57">
        <v>46203</v>
      </c>
      <c r="Z2697" s="58">
        <v>0.50694444444444442</v>
      </c>
      <c r="AA2697" s="59">
        <v>31.33</v>
      </c>
      <c r="AB2697" s="60">
        <f ca="1">+O3531</f>
        <v>9.6750000000000013E-3</v>
      </c>
      <c r="AC2697" s="60">
        <f ca="1">+N3531</f>
        <v>1.4333333333333335E-2</v>
      </c>
      <c r="AD2697" s="60" t="s">
        <v>319</v>
      </c>
      <c r="AE2697" s="60" t="str">
        <f>+I3521</f>
        <v>EN146</v>
      </c>
      <c r="AF2697" s="106"/>
      <c r="AG2697" s="107"/>
      <c r="AH2697" s="104"/>
    </row>
    <row r="2698" spans="2:38">
      <c r="B2698" s="772" t="s">
        <v>2853</v>
      </c>
      <c r="C2698" s="376">
        <v>1</v>
      </c>
      <c r="D2698" s="771">
        <v>3.2</v>
      </c>
      <c r="E2698" s="104">
        <v>1.18E-2</v>
      </c>
      <c r="F2698" s="104">
        <v>1.6E-2</v>
      </c>
      <c r="H2698" s="677">
        <v>2110</v>
      </c>
      <c r="I2698" s="510">
        <f t="shared" si="1353"/>
        <v>2644</v>
      </c>
      <c r="J2698" s="53" t="str" cm="1">
        <f t="array" aca="1" ref="J2698" ca="1">INDIRECT("B" &amp; I2698)</f>
        <v>NIVEL 974 M4 7S L30 AM 2110 06-06-2026</v>
      </c>
      <c r="K2698" s="511">
        <f t="shared" ca="1" si="1354"/>
        <v>3.2</v>
      </c>
      <c r="L2698" s="508">
        <f t="shared" ca="1" si="1355"/>
        <v>1.8269999999999998E-2</v>
      </c>
      <c r="M2698" s="508">
        <f t="shared" ca="1" si="1356"/>
        <v>1.26E-2</v>
      </c>
      <c r="N2698" s="512">
        <f t="shared" ca="1" si="1361"/>
        <v>1.4E-2</v>
      </c>
      <c r="O2698" s="512">
        <f t="shared" ca="1" si="1357"/>
        <v>1.6442999999999999E-2</v>
      </c>
      <c r="P2698" s="513">
        <f t="shared" ca="1" si="1358"/>
        <v>1.1340000000000001E-2</v>
      </c>
      <c r="Q2698" s="514" t="str">
        <f t="shared" ca="1" si="1359"/>
        <v>Dump</v>
      </c>
      <c r="R2698" s="515">
        <f t="shared" ca="1" si="1360"/>
        <v>0.71111111111111114</v>
      </c>
      <c r="T2698" s="413" t="s">
        <v>224</v>
      </c>
      <c r="U2698" s="56">
        <v>2</v>
      </c>
      <c r="V2698" s="56">
        <v>298578</v>
      </c>
      <c r="W2698" s="56" t="s">
        <v>77</v>
      </c>
      <c r="X2698" s="57">
        <v>46200</v>
      </c>
      <c r="Y2698" s="57">
        <v>46203</v>
      </c>
      <c r="Z2698" s="58">
        <v>0.51041666666666663</v>
      </c>
      <c r="AA2698" s="59">
        <v>32.46</v>
      </c>
      <c r="AB2698" s="60">
        <f ca="1">+O3545</f>
        <v>1.3194900000000002E-2</v>
      </c>
      <c r="AC2698" s="60">
        <f ca="1">+N3545</f>
        <v>1.4500000000000002E-2</v>
      </c>
      <c r="AD2698" s="60" t="s">
        <v>319</v>
      </c>
      <c r="AE2698" s="60" t="str">
        <f>+I3534</f>
        <v>EN147</v>
      </c>
      <c r="AF2698" s="106"/>
      <c r="AG2698" s="107"/>
      <c r="AH2698" s="104"/>
    </row>
    <row r="2699" spans="2:38">
      <c r="B2699" s="772" t="s">
        <v>2854</v>
      </c>
      <c r="C2699" s="376">
        <v>1</v>
      </c>
      <c r="D2699" s="771">
        <v>3.2</v>
      </c>
      <c r="E2699" s="104">
        <v>1.44E-2</v>
      </c>
      <c r="F2699" s="104">
        <v>1.6E-2</v>
      </c>
      <c r="H2699" s="677">
        <v>2111</v>
      </c>
      <c r="I2699" s="510">
        <f t="shared" si="1353"/>
        <v>2645</v>
      </c>
      <c r="J2699" s="53" t="str" cm="1">
        <f t="array" aca="1" ref="J2699" ca="1">INDIRECT("B" &amp; I2699)</f>
        <v>NIVEL 974 M4 7S L30 AM 2111 06-06-2026</v>
      </c>
      <c r="K2699" s="511">
        <f t="shared" ca="1" si="1354"/>
        <v>3.2</v>
      </c>
      <c r="L2699" s="508">
        <f t="shared" ca="1" si="1355"/>
        <v>1.6380000000000002E-2</v>
      </c>
      <c r="M2699" s="508">
        <f t="shared" ca="1" si="1356"/>
        <v>1.26E-2</v>
      </c>
      <c r="N2699" s="512">
        <f t="shared" ca="1" si="1361"/>
        <v>1.4E-2</v>
      </c>
      <c r="O2699" s="512">
        <f t="shared" ca="1" si="1357"/>
        <v>1.4742000000000002E-2</v>
      </c>
      <c r="P2699" s="513">
        <f t="shared" ca="1" si="1358"/>
        <v>1.1340000000000001E-2</v>
      </c>
      <c r="Q2699" s="514" t="str">
        <f t="shared" ca="1" si="1359"/>
        <v>Dump</v>
      </c>
      <c r="R2699" s="515">
        <f t="shared" ca="1" si="1360"/>
        <v>0.71111111111111114</v>
      </c>
      <c r="T2699" s="753"/>
      <c r="U2699" s="56">
        <v>3</v>
      </c>
      <c r="V2699" s="56">
        <v>298579</v>
      </c>
      <c r="W2699" s="56" t="s">
        <v>75</v>
      </c>
      <c r="X2699" s="57">
        <v>46200</v>
      </c>
      <c r="Y2699" s="57">
        <v>46203</v>
      </c>
      <c r="Z2699" s="58">
        <v>0.51180555555555551</v>
      </c>
      <c r="AA2699" s="59">
        <v>31.67</v>
      </c>
      <c r="AB2699" s="60">
        <f ca="1">+O3559</f>
        <v>1.3089600000000002E-2</v>
      </c>
      <c r="AC2699" s="60">
        <f ca="1">+N3559</f>
        <v>1.4700000000000001E-2</v>
      </c>
      <c r="AD2699" s="60" t="s">
        <v>319</v>
      </c>
      <c r="AE2699" s="60" t="str">
        <f>+I3548</f>
        <v>EN148</v>
      </c>
      <c r="AF2699" s="106"/>
      <c r="AG2699" s="107"/>
      <c r="AH2699" s="104"/>
    </row>
    <row r="2700" spans="2:38">
      <c r="B2700" s="772" t="s">
        <v>2855</v>
      </c>
      <c r="C2700" s="376">
        <v>1</v>
      </c>
      <c r="D2700" s="771">
        <v>3.2</v>
      </c>
      <c r="E2700" s="104">
        <v>1.5900000000000001E-2</v>
      </c>
      <c r="F2700" s="104">
        <v>1.6E-2</v>
      </c>
      <c r="H2700" s="386"/>
      <c r="I2700"/>
      <c r="J2700"/>
      <c r="K2700" s="519">
        <f ca="1">SUM(K2690:K2699)</f>
        <v>31.999999999999996</v>
      </c>
      <c r="L2700" s="516">
        <f ca="1">+SUMPRODUCT(L2690:L2699,K2690:K2699)/K2700</f>
        <v>1.4706000000000004E-2</v>
      </c>
      <c r="M2700" s="516">
        <f ca="1">+SUMPRODUCT(M2690:M2699,K2690:K2699)/K2700</f>
        <v>1.2870000000000005E-2</v>
      </c>
      <c r="N2700" s="69">
        <f ca="1">+SUMPRODUCT(N2690:N2699,K2690:K2699)/K2700</f>
        <v>1.4300000000000004E-2</v>
      </c>
      <c r="O2700" s="552">
        <f ca="1">+SUMPRODUCT(O2690:O2699,K2690:K2699)/K2700</f>
        <v>1.3235400000000003E-2</v>
      </c>
      <c r="P2700" s="69">
        <f ca="1">+SUMPRODUCT(P2690:P2699,K2690:K2699)/K2700</f>
        <v>1.1583000000000003E-2</v>
      </c>
      <c r="Q2700"/>
      <c r="R2700"/>
      <c r="T2700" s="753"/>
      <c r="U2700" s="56">
        <v>4</v>
      </c>
      <c r="V2700" s="56">
        <v>298580</v>
      </c>
      <c r="W2700" s="56" t="s">
        <v>2976</v>
      </c>
      <c r="X2700" s="57">
        <v>46200</v>
      </c>
      <c r="Y2700" s="57">
        <v>46203</v>
      </c>
      <c r="Z2700" s="58">
        <v>0.51249999999999996</v>
      </c>
      <c r="AA2700" s="59">
        <v>30.42</v>
      </c>
      <c r="AB2700" s="60">
        <f ca="1">+O3572</f>
        <v>1.2258000000000005E-2</v>
      </c>
      <c r="AC2700" s="60">
        <f ca="1">+N3572</f>
        <v>1.4999999999999999E-2</v>
      </c>
      <c r="AD2700" s="60" t="s">
        <v>319</v>
      </c>
      <c r="AE2700" s="60" t="str">
        <f>+I3562</f>
        <v>EN149</v>
      </c>
      <c r="AF2700" s="106"/>
      <c r="AG2700" s="107"/>
      <c r="AH2700" s="104"/>
    </row>
    <row r="2701" spans="2:38">
      <c r="B2701" s="772" t="s">
        <v>2856</v>
      </c>
      <c r="C2701" s="376">
        <v>1</v>
      </c>
      <c r="D2701" s="771">
        <v>3.2</v>
      </c>
      <c r="E2701" s="104">
        <v>2.01E-2</v>
      </c>
      <c r="F2701" s="104">
        <v>1.6E-2</v>
      </c>
      <c r="H2701" s="720"/>
      <c r="I2701"/>
      <c r="J2701"/>
      <c r="K2701" s="551" t="s">
        <v>59</v>
      </c>
      <c r="L2701" s="550">
        <f ca="1">+L2700/0.9</f>
        <v>1.6340000000000004E-2</v>
      </c>
      <c r="M2701" s="518">
        <f ca="1">+M2700/0.9</f>
        <v>1.4300000000000005E-2</v>
      </c>
      <c r="N2701"/>
      <c r="O2701"/>
      <c r="P2701"/>
      <c r="Q2701"/>
      <c r="R2701"/>
      <c r="T2701" s="753"/>
      <c r="U2701" s="753">
        <v>5</v>
      </c>
      <c r="V2701" s="56"/>
      <c r="W2701" s="56"/>
      <c r="X2701" s="57"/>
      <c r="Y2701" s="57"/>
      <c r="Z2701" s="58"/>
      <c r="AA2701" s="59"/>
      <c r="AB2701" s="60"/>
      <c r="AC2701" s="60"/>
      <c r="AD2701" s="60"/>
      <c r="AE2701" s="60"/>
      <c r="AF2701" s="106"/>
      <c r="AG2701" s="107"/>
      <c r="AH2701" s="104"/>
    </row>
    <row r="2702" spans="2:38" ht="15" thickBot="1">
      <c r="B2702" s="772" t="s">
        <v>2857</v>
      </c>
      <c r="C2702" s="376">
        <v>1</v>
      </c>
      <c r="D2702" s="771">
        <v>3.2</v>
      </c>
      <c r="E2702" s="104">
        <v>2.0500000000000001E-2</v>
      </c>
      <c r="F2702" s="104">
        <v>1.6E-2</v>
      </c>
      <c r="I2702" s="721"/>
      <c r="R2702" s="721"/>
      <c r="T2702" s="753"/>
      <c r="U2702" s="753">
        <v>6</v>
      </c>
      <c r="V2702" s="753"/>
      <c r="W2702" s="56"/>
      <c r="X2702" s="57"/>
      <c r="Y2702" s="57"/>
      <c r="Z2702" s="58"/>
      <c r="AA2702" s="59"/>
      <c r="AB2702" s="60"/>
      <c r="AC2702" s="60"/>
      <c r="AD2702" s="60"/>
      <c r="AE2702" s="60"/>
      <c r="AF2702" s="106"/>
      <c r="AG2702" s="107"/>
      <c r="AH2702" s="104"/>
    </row>
    <row r="2703" spans="2:38" ht="28.8">
      <c r="B2703" s="772" t="s">
        <v>2858</v>
      </c>
      <c r="C2703" s="376">
        <v>1</v>
      </c>
      <c r="D2703" s="771">
        <v>3.2</v>
      </c>
      <c r="E2703" s="104">
        <v>1.5699999999999999E-2</v>
      </c>
      <c r="F2703" s="104">
        <v>1.6E-2</v>
      </c>
      <c r="H2703" s="385"/>
      <c r="I2703" s="547" t="s">
        <v>2815</v>
      </c>
      <c r="J2703" s="77" t="s">
        <v>63</v>
      </c>
      <c r="K2703" s="507" t="s">
        <v>44</v>
      </c>
      <c r="L2703" s="718" t="s">
        <v>297</v>
      </c>
      <c r="M2703" s="508" t="s">
        <v>292</v>
      </c>
      <c r="N2703" s="545" t="s">
        <v>46</v>
      </c>
      <c r="O2703" s="549" t="s">
        <v>293</v>
      </c>
      <c r="P2703" s="508" t="s">
        <v>294</v>
      </c>
      <c r="Q2703"/>
      <c r="R2703"/>
      <c r="T2703" s="753"/>
      <c r="U2703" s="753">
        <v>7</v>
      </c>
      <c r="V2703" s="753"/>
      <c r="W2703" s="56"/>
      <c r="X2703" s="57"/>
      <c r="Y2703" s="57"/>
      <c r="Z2703" s="58"/>
      <c r="AA2703" s="109"/>
      <c r="AB2703" s="60"/>
      <c r="AC2703" s="60"/>
      <c r="AD2703" s="60"/>
      <c r="AE2703" s="60"/>
      <c r="AF2703" s="106"/>
      <c r="AG2703" s="107"/>
      <c r="AH2703" s="104"/>
      <c r="AJ2703" s="95" t="str">
        <f>+I2703</f>
        <v>EN100</v>
      </c>
      <c r="AK2703" s="96" t="s">
        <v>62</v>
      </c>
    </row>
    <row r="2704" spans="2:38" ht="15" thickBot="1">
      <c r="B2704" s="772" t="s">
        <v>2859</v>
      </c>
      <c r="C2704" s="376">
        <v>1</v>
      </c>
      <c r="D2704" s="771">
        <v>3.2</v>
      </c>
      <c r="E2704" s="104">
        <v>1.7999999999999999E-2</v>
      </c>
      <c r="F2704" s="104">
        <v>1.6E-2</v>
      </c>
      <c r="H2704" s="677">
        <v>2112</v>
      </c>
      <c r="I2704" s="510">
        <f>IF(H2704="",
   IFERROR(MATCH("**", B:B, 0), ""),
   IFERROR(MATCH("* "&amp;H2704&amp;" *", B:B, 0), "")
)</f>
        <v>2646</v>
      </c>
      <c r="J2704" s="53" t="str" cm="1">
        <f t="array" aca="1" ref="J2704" ca="1">INDIRECT("B" &amp; I2704)</f>
        <v>NIVEL 974 M4 7S L30 AM 2112 06-06-2026</v>
      </c>
      <c r="K2704" s="511">
        <f ca="1">INDEX(D:D, MATCH(J2704, $B:$B, 0))</f>
        <v>3.2</v>
      </c>
      <c r="L2704" s="508">
        <f ca="1">INDEX(E:E, MATCH($J2704, $B:$B, 0))*0.9</f>
        <v>1.332E-2</v>
      </c>
      <c r="M2704" s="508">
        <f ca="1">INDEX(F:F, MATCH($J2704, $B:$B, 0))*0.9</f>
        <v>1.26E-2</v>
      </c>
      <c r="N2704" s="512">
        <f ca="1">INDEX(F:F, MATCH($J2704, $B:$B, 0))</f>
        <v>1.4E-2</v>
      </c>
      <c r="O2704" s="512">
        <f ca="1">+IF(L2704=0,N2704*0.9,L2704*0.9)</f>
        <v>1.1988E-2</v>
      </c>
      <c r="P2704" s="513">
        <f ca="1">+M2704*0.9</f>
        <v>1.1340000000000001E-2</v>
      </c>
      <c r="Q2704" s="514" t="str">
        <f ca="1">+IF(L2704=0,"-","Dump")</f>
        <v>Dump</v>
      </c>
      <c r="R2704" s="515">
        <f ca="1">+K2704/4.5</f>
        <v>0.71111111111111114</v>
      </c>
      <c r="T2704" s="753"/>
      <c r="U2704" s="753">
        <v>8</v>
      </c>
      <c r="V2704" s="753"/>
      <c r="W2704" s="56"/>
      <c r="X2704" s="57"/>
      <c r="Y2704" s="57"/>
      <c r="Z2704" s="62"/>
      <c r="AA2704" s="109"/>
      <c r="AB2704" s="60"/>
      <c r="AC2704" s="60"/>
      <c r="AD2704" s="60"/>
      <c r="AE2704" s="60"/>
      <c r="AF2704" s="106"/>
      <c r="AG2704" s="107"/>
      <c r="AH2704" s="104"/>
      <c r="AJ2704" s="520">
        <f ca="1">+K2718-SUMIF(AE:AE, AJ2703, AA:AA)</f>
        <v>-18.499999999999993</v>
      </c>
      <c r="AK2704" s="521">
        <f ca="1">O2718</f>
        <v>1.4886642857142859E-2</v>
      </c>
      <c r="AL2704" s="102">
        <f ca="1">COUNTIF(AE:AE, AJ2703)</f>
        <v>2</v>
      </c>
    </row>
    <row r="2705" spans="2:37" ht="15" thickBot="1">
      <c r="B2705" s="772" t="s">
        <v>2860</v>
      </c>
      <c r="C2705" s="376">
        <v>1</v>
      </c>
      <c r="D2705" s="771">
        <v>3.2</v>
      </c>
      <c r="E2705" s="104">
        <v>1.9900000000000001E-2</v>
      </c>
      <c r="F2705" s="104">
        <v>1.55E-2</v>
      </c>
      <c r="H2705" s="677">
        <v>2113</v>
      </c>
      <c r="I2705" s="510">
        <f>IF(H2705="",
   IFERROR(MATCH("**", B:B, 0), ""),
   IFERROR(MATCH("* "&amp;H2705&amp;" *", B:B, 0), "")
)</f>
        <v>2647</v>
      </c>
      <c r="J2705" s="53" t="str" cm="1">
        <f t="array" aca="1" ref="J2705" ca="1">INDIRECT("B" &amp; I2705)</f>
        <v>NIVEL 974 M4 7S L30 AM 2113 06-06-2026</v>
      </c>
      <c r="K2705" s="511">
        <f ca="1">INDEX(D:D, MATCH(J2705, $B:$B, 0))</f>
        <v>3.2</v>
      </c>
      <c r="L2705" s="508">
        <f ca="1">INDEX(E:E, MATCH($J2705, $B:$B, 0))*0.9</f>
        <v>1.4129999999999998E-2</v>
      </c>
      <c r="M2705" s="508">
        <f ca="1">INDEX(F:F, MATCH($J2705, $B:$B, 0))*0.9</f>
        <v>1.26E-2</v>
      </c>
      <c r="N2705" s="512">
        <f t="shared" ref="N2705:N2717" ca="1" si="1362">INDEX(F:F, MATCH($J2705, $B:$B, 0))</f>
        <v>1.4E-2</v>
      </c>
      <c r="O2705" s="512">
        <f ca="1">+IF(L2705=0,N2705*0.9,L2705*0.9)</f>
        <v>1.2716999999999999E-2</v>
      </c>
      <c r="P2705" s="513">
        <f ca="1">+M2705*0.9</f>
        <v>1.1340000000000001E-2</v>
      </c>
      <c r="Q2705" s="514" t="str">
        <f ca="1">+IF(L2705=0,"-","Dump")</f>
        <v>Dump</v>
      </c>
      <c r="R2705" s="515">
        <f ca="1">+K2705/4.5</f>
        <v>0.71111111111111114</v>
      </c>
      <c r="T2705" s="752"/>
      <c r="U2705" s="753">
        <v>9</v>
      </c>
      <c r="V2705" s="753"/>
      <c r="W2705" s="753"/>
      <c r="X2705" s="57"/>
      <c r="Y2705" s="57"/>
      <c r="Z2705" s="62"/>
      <c r="AA2705" s="59"/>
      <c r="AB2705" s="60"/>
      <c r="AC2705" s="60"/>
      <c r="AD2705" s="60"/>
      <c r="AE2705" s="60"/>
      <c r="AF2705" s="106"/>
      <c r="AG2705" s="107"/>
      <c r="AH2705" s="104"/>
      <c r="AJ2705" s="105" t="s">
        <v>83</v>
      </c>
      <c r="AK2705" s="101"/>
    </row>
    <row r="2706" spans="2:37">
      <c r="B2706" s="772" t="s">
        <v>2861</v>
      </c>
      <c r="C2706" s="376">
        <v>1</v>
      </c>
      <c r="D2706" s="771">
        <v>3.2</v>
      </c>
      <c r="E2706" s="104">
        <v>1.3899999999999999E-2</v>
      </c>
      <c r="F2706" s="104">
        <v>1.55E-2</v>
      </c>
      <c r="H2706" s="677">
        <v>2114</v>
      </c>
      <c r="I2706" s="510">
        <f t="shared" ref="I2706:I2712" si="1363">IF(H2706="",
   IFERROR(MATCH("**", B:B, 0), ""),
   IFERROR(MATCH("* "&amp;H2706&amp;" *", B:B, 0), "")
)</f>
        <v>2648</v>
      </c>
      <c r="J2706" s="53" t="str" cm="1">
        <f t="array" aca="1" ref="J2706" ca="1">INDIRECT("B" &amp; I2706)</f>
        <v>NIVEL 974 M4 7S L30 AM 2114 06-06-2026</v>
      </c>
      <c r="K2706" s="511">
        <f t="shared" ref="K2706:K2712" ca="1" si="1364">INDEX(D:D, MATCH(J2706, $B:$B, 0))</f>
        <v>3.2</v>
      </c>
      <c r="L2706" s="508">
        <f t="shared" ref="L2706:L2712" ca="1" si="1365">INDEX(E:E, MATCH($J2706, $B:$B, 0))*0.9</f>
        <v>1.188E-2</v>
      </c>
      <c r="M2706" s="508">
        <f t="shared" ref="M2706:M2712" ca="1" si="1366">INDEX(F:F, MATCH($J2706, $B:$B, 0))*0.9</f>
        <v>1.26E-2</v>
      </c>
      <c r="N2706" s="512">
        <f t="shared" ca="1" si="1362"/>
        <v>1.4E-2</v>
      </c>
      <c r="O2706" s="512">
        <f t="shared" ref="O2706:O2712" ca="1" si="1367">+IF(L2706=0,N2706*0.9,L2706*0.9)</f>
        <v>1.0692E-2</v>
      </c>
      <c r="P2706" s="513">
        <f t="shared" ref="P2706:P2712" ca="1" si="1368">+M2706*0.9</f>
        <v>1.1340000000000001E-2</v>
      </c>
      <c r="Q2706" s="514" t="str">
        <f t="shared" ref="Q2706:Q2712" ca="1" si="1369">+IF(L2706=0,"-","Dump")</f>
        <v>Dump</v>
      </c>
      <c r="R2706" s="515">
        <f t="shared" ref="R2706:R2712" ca="1" si="1370">+K2706/4.5</f>
        <v>0.71111111111111114</v>
      </c>
      <c r="T2706" s="752"/>
      <c r="U2706" s="753">
        <v>10</v>
      </c>
      <c r="V2706" s="753"/>
      <c r="W2706" s="753"/>
      <c r="X2706" s="57"/>
      <c r="Y2706" s="57"/>
      <c r="Z2706" s="62"/>
      <c r="AA2706" s="63"/>
      <c r="AB2706" s="60"/>
      <c r="AC2706" s="60"/>
      <c r="AD2706" s="60"/>
      <c r="AE2706" s="60"/>
      <c r="AF2706" s="106"/>
      <c r="AG2706" s="107"/>
      <c r="AH2706" s="104"/>
    </row>
    <row r="2707" spans="2:37" ht="15" thickBot="1">
      <c r="B2707" s="772" t="s">
        <v>2862</v>
      </c>
      <c r="C2707" s="376">
        <v>1</v>
      </c>
      <c r="D2707" s="771">
        <v>3.2</v>
      </c>
      <c r="E2707" s="104">
        <v>2.01E-2</v>
      </c>
      <c r="F2707" s="104">
        <v>1.55E-2</v>
      </c>
      <c r="H2707" s="677">
        <v>2115</v>
      </c>
      <c r="I2707" s="510">
        <f t="shared" si="1363"/>
        <v>2649</v>
      </c>
      <c r="J2707" s="53" t="str" cm="1">
        <f t="array" aca="1" ref="J2707" ca="1">INDIRECT("B" &amp; I2707)</f>
        <v>NIVEL 974 M4 7S L30 AM 2115 06-06-2026</v>
      </c>
      <c r="K2707" s="511">
        <f t="shared" ca="1" si="1364"/>
        <v>3.2</v>
      </c>
      <c r="L2707" s="508">
        <f t="shared" ca="1" si="1365"/>
        <v>1.8269999999999998E-2</v>
      </c>
      <c r="M2707" s="508">
        <f t="shared" ca="1" si="1366"/>
        <v>1.26E-2</v>
      </c>
      <c r="N2707" s="512">
        <f t="shared" ca="1" si="1362"/>
        <v>1.4E-2</v>
      </c>
      <c r="O2707" s="512">
        <f t="shared" ca="1" si="1367"/>
        <v>1.6442999999999999E-2</v>
      </c>
      <c r="P2707" s="513">
        <f t="shared" ca="1" si="1368"/>
        <v>1.1340000000000001E-2</v>
      </c>
      <c r="Q2707" s="514" t="str">
        <f t="shared" ca="1" si="1369"/>
        <v>Dump</v>
      </c>
      <c r="R2707" s="515">
        <f t="shared" ca="1" si="1370"/>
        <v>0.71111111111111114</v>
      </c>
      <c r="T2707" s="752"/>
      <c r="U2707" s="753">
        <v>11</v>
      </c>
      <c r="V2707" s="753"/>
      <c r="W2707" s="753"/>
      <c r="X2707" s="57"/>
      <c r="Y2707" s="57"/>
      <c r="Z2707" s="62"/>
      <c r="AA2707" s="63"/>
      <c r="AB2707" s="60"/>
      <c r="AC2707" s="60"/>
      <c r="AD2707" s="60"/>
      <c r="AE2707" s="60"/>
      <c r="AF2707" s="106"/>
      <c r="AG2707" s="752"/>
      <c r="AH2707" s="752"/>
    </row>
    <row r="2708" spans="2:37" ht="15" thickBot="1">
      <c r="B2708" s="772" t="s">
        <v>2863</v>
      </c>
      <c r="C2708" s="376">
        <v>1</v>
      </c>
      <c r="D2708" s="771">
        <v>3.2</v>
      </c>
      <c r="E2708" s="104">
        <v>1.32E-2</v>
      </c>
      <c r="F2708" s="104">
        <v>1.6500000000000001E-2</v>
      </c>
      <c r="H2708" s="677">
        <v>2116</v>
      </c>
      <c r="I2708" s="510">
        <f t="shared" si="1363"/>
        <v>2650</v>
      </c>
      <c r="J2708" s="53" t="str" cm="1">
        <f t="array" aca="1" ref="J2708" ca="1">INDIRECT("B" &amp; I2708)</f>
        <v>NIVEL 974 M4 7S L30 AM 2116 06-06-2026</v>
      </c>
      <c r="K2708" s="511">
        <f t="shared" ca="1" si="1364"/>
        <v>3.2</v>
      </c>
      <c r="L2708" s="508">
        <f t="shared" ca="1" si="1365"/>
        <v>1.89E-2</v>
      </c>
      <c r="M2708" s="508">
        <f t="shared" ca="1" si="1366"/>
        <v>1.26E-2</v>
      </c>
      <c r="N2708" s="512">
        <f t="shared" ca="1" si="1362"/>
        <v>1.4E-2</v>
      </c>
      <c r="O2708" s="512">
        <f t="shared" ca="1" si="1367"/>
        <v>1.7010000000000001E-2</v>
      </c>
      <c r="P2708" s="513">
        <f t="shared" ca="1" si="1368"/>
        <v>1.1340000000000001E-2</v>
      </c>
      <c r="Q2708" s="514" t="str">
        <f t="shared" ca="1" si="1369"/>
        <v>Dump</v>
      </c>
      <c r="R2708" s="515">
        <f t="shared" ca="1" si="1370"/>
        <v>0.71111111111111114</v>
      </c>
      <c r="T2708" s="752"/>
      <c r="U2708" s="752"/>
      <c r="V2708" s="752"/>
      <c r="W2708" s="752"/>
      <c r="X2708" s="752"/>
      <c r="Y2708" s="752"/>
      <c r="Z2708" s="752"/>
      <c r="AA2708" s="64">
        <f>SUM(AA2697:AA2707)</f>
        <v>125.88000000000001</v>
      </c>
      <c r="AB2708" s="624">
        <f ca="1">+SUMPRODUCT(AA2697:AA2707,AB2697:AB2707)/AA2708</f>
        <v>1.2065937368922785E-2</v>
      </c>
      <c r="AC2708" s="66">
        <f ca="1">+SUMPRODUCT(AA2697:AA2707,AC2697:AC2707)/AA2708</f>
        <v>1.4629665819298802E-2</v>
      </c>
      <c r="AD2708" s="66">
        <f>+SUMPRODUCT(AA2697:AA2707,AD2697:AD2707)/AA2708</f>
        <v>0</v>
      </c>
      <c r="AE2708" s="67"/>
      <c r="AF2708" s="110">
        <v>0</v>
      </c>
      <c r="AG2708" s="752"/>
      <c r="AH2708" s="752"/>
    </row>
    <row r="2709" spans="2:37">
      <c r="B2709" s="772" t="s">
        <v>2864</v>
      </c>
      <c r="C2709" s="376">
        <v>1</v>
      </c>
      <c r="D2709" s="771">
        <v>3.2</v>
      </c>
      <c r="E2709" s="104">
        <v>1.6299999999999999E-2</v>
      </c>
      <c r="F2709" s="104">
        <v>1.6500000000000001E-2</v>
      </c>
      <c r="H2709" s="677">
        <v>2117</v>
      </c>
      <c r="I2709" s="510">
        <f t="shared" si="1363"/>
        <v>2651</v>
      </c>
      <c r="J2709" s="53" t="str" cm="1">
        <f t="array" aca="1" ref="J2709" ca="1">INDIRECT("B" &amp; I2709)</f>
        <v>NIVEL 974 M4 7S L30 AM 2117 06-06-2026</v>
      </c>
      <c r="K2709" s="511">
        <f t="shared" ca="1" si="1364"/>
        <v>3.2</v>
      </c>
      <c r="L2709" s="508">
        <f t="shared" ca="1" si="1365"/>
        <v>1.1429999999999999E-2</v>
      </c>
      <c r="M2709" s="508">
        <f t="shared" ca="1" si="1366"/>
        <v>1.26E-2</v>
      </c>
      <c r="N2709" s="512">
        <f t="shared" ca="1" si="1362"/>
        <v>1.4E-2</v>
      </c>
      <c r="O2709" s="512">
        <f t="shared" ca="1" si="1367"/>
        <v>1.0286999999999999E-2</v>
      </c>
      <c r="P2709" s="513">
        <f t="shared" ca="1" si="1368"/>
        <v>1.1340000000000001E-2</v>
      </c>
      <c r="Q2709" s="514" t="str">
        <f t="shared" ca="1" si="1369"/>
        <v>Dump</v>
      </c>
      <c r="R2709" s="515">
        <f t="shared" ca="1" si="1370"/>
        <v>0.71111111111111114</v>
      </c>
      <c r="T2709" s="752"/>
      <c r="U2709" s="752"/>
      <c r="V2709" s="752"/>
      <c r="W2709" s="752"/>
      <c r="X2709" s="752"/>
      <c r="Y2709" s="752"/>
      <c r="Z2709" s="752"/>
      <c r="AA2709" s="752"/>
      <c r="AB2709" s="752"/>
      <c r="AC2709" s="752"/>
      <c r="AD2709" s="752"/>
      <c r="AE2709" s="752"/>
      <c r="AF2709" s="752"/>
      <c r="AG2709" s="752"/>
    </row>
    <row r="2710" spans="2:37">
      <c r="B2710" s="772" t="s">
        <v>2865</v>
      </c>
      <c r="C2710" s="376">
        <v>1</v>
      </c>
      <c r="D2710" s="771">
        <v>3.2</v>
      </c>
      <c r="E2710" s="104">
        <v>1.8200000000000001E-2</v>
      </c>
      <c r="F2710" s="104">
        <v>1.6500000000000001E-2</v>
      </c>
      <c r="H2710" s="677">
        <v>2118</v>
      </c>
      <c r="I2710" s="510">
        <f t="shared" si="1363"/>
        <v>2652</v>
      </c>
      <c r="J2710" s="53" t="str" cm="1">
        <f t="array" aca="1" ref="J2710" ca="1">INDIRECT("B" &amp; I2710)</f>
        <v>NIVEL 974 M4 7S L30 AM 2118 06-06-2026</v>
      </c>
      <c r="K2710" s="511">
        <f t="shared" ca="1" si="1364"/>
        <v>3.2</v>
      </c>
      <c r="L2710" s="508">
        <f t="shared" ca="1" si="1365"/>
        <v>1.6560000000000002E-2</v>
      </c>
      <c r="M2710" s="508">
        <f t="shared" ca="1" si="1366"/>
        <v>1.26E-2</v>
      </c>
      <c r="N2710" s="512">
        <f t="shared" ca="1" si="1362"/>
        <v>1.4E-2</v>
      </c>
      <c r="O2710" s="512">
        <f t="shared" ca="1" si="1367"/>
        <v>1.4904000000000002E-2</v>
      </c>
      <c r="P2710" s="513">
        <f t="shared" ca="1" si="1368"/>
        <v>1.1340000000000001E-2</v>
      </c>
      <c r="Q2710" s="514" t="str">
        <f t="shared" ca="1" si="1369"/>
        <v>Dump</v>
      </c>
      <c r="R2710" s="515">
        <f t="shared" ca="1" si="1370"/>
        <v>0.71111111111111114</v>
      </c>
      <c r="T2710" s="700"/>
      <c r="U2710" s="700"/>
      <c r="V2710" s="700"/>
      <c r="W2710" s="700"/>
      <c r="X2710" s="700"/>
      <c r="Y2710" s="700"/>
      <c r="Z2710" s="700"/>
      <c r="AA2710" s="700"/>
      <c r="AB2710" s="700"/>
      <c r="AC2710" s="700"/>
      <c r="AD2710" s="700"/>
      <c r="AE2710" s="700"/>
      <c r="AF2710" s="700"/>
      <c r="AG2710" s="700"/>
    </row>
    <row r="2711" spans="2:37" ht="15" thickBot="1">
      <c r="B2711" s="772" t="s">
        <v>2866</v>
      </c>
      <c r="C2711" s="376">
        <v>1</v>
      </c>
      <c r="D2711" s="771">
        <v>3.2</v>
      </c>
      <c r="E2711" s="104">
        <v>1.38E-2</v>
      </c>
      <c r="F2711" s="104">
        <v>1.6500000000000001E-2</v>
      </c>
      <c r="H2711" s="677">
        <v>2119</v>
      </c>
      <c r="I2711" s="510">
        <f t="shared" si="1363"/>
        <v>2653</v>
      </c>
      <c r="J2711" s="53" t="str" cm="1">
        <f t="array" aca="1" ref="J2711" ca="1">INDIRECT("B" &amp; I2711)</f>
        <v>NIVEL 974 M4 7S L30 AM 2119 06-06-2026</v>
      </c>
      <c r="K2711" s="511">
        <f t="shared" ca="1" si="1364"/>
        <v>3.2</v>
      </c>
      <c r="L2711" s="508">
        <f t="shared" ca="1" si="1365"/>
        <v>1.4489999999999999E-2</v>
      </c>
      <c r="M2711" s="508">
        <f t="shared" ca="1" si="1366"/>
        <v>1.26E-2</v>
      </c>
      <c r="N2711" s="512">
        <f t="shared" ca="1" si="1362"/>
        <v>1.4E-2</v>
      </c>
      <c r="O2711" s="512">
        <f t="shared" ca="1" si="1367"/>
        <v>1.3041000000000001E-2</v>
      </c>
      <c r="P2711" s="513">
        <f t="shared" ca="1" si="1368"/>
        <v>1.1340000000000001E-2</v>
      </c>
      <c r="Q2711" s="514" t="str">
        <f t="shared" ca="1" si="1369"/>
        <v>Dump</v>
      </c>
      <c r="R2711" s="515">
        <f t="shared" ca="1" si="1370"/>
        <v>0.71111111111111114</v>
      </c>
      <c r="T2711" s="700"/>
      <c r="U2711" s="700"/>
      <c r="V2711" s="700"/>
      <c r="W2711" s="700"/>
      <c r="X2711" s="700"/>
      <c r="Y2711" s="700"/>
      <c r="Z2711" s="700"/>
      <c r="AA2711" s="700"/>
      <c r="AB2711" s="700"/>
      <c r="AC2711" s="700"/>
      <c r="AD2711" s="700"/>
      <c r="AE2711" s="700"/>
      <c r="AF2711" s="700"/>
      <c r="AG2711" s="700"/>
    </row>
    <row r="2712" spans="2:37" ht="15" thickBot="1">
      <c r="B2712" s="772" t="s">
        <v>2872</v>
      </c>
      <c r="C2712" s="376">
        <v>1</v>
      </c>
      <c r="D2712" s="771">
        <v>3.2</v>
      </c>
      <c r="E2712" s="104">
        <v>1.66E-2</v>
      </c>
      <c r="F2712" s="104">
        <v>1.6E-2</v>
      </c>
      <c r="H2712" s="677">
        <v>2120</v>
      </c>
      <c r="I2712" s="510">
        <f t="shared" si="1363"/>
        <v>2654</v>
      </c>
      <c r="J2712" s="53" t="str" cm="1">
        <f t="array" aca="1" ref="J2712" ca="1">INDIRECT("B" &amp; I2712)</f>
        <v>NIVEL 974 M4 7S L30 AM 2120 06-06-2026</v>
      </c>
      <c r="K2712" s="511">
        <f t="shared" ca="1" si="1364"/>
        <v>3.2</v>
      </c>
      <c r="L2712" s="508">
        <f t="shared" ca="1" si="1365"/>
        <v>2.1780000000000001E-2</v>
      </c>
      <c r="M2712" s="508">
        <f t="shared" ca="1" si="1366"/>
        <v>1.26E-2</v>
      </c>
      <c r="N2712" s="512">
        <f t="shared" ca="1" si="1362"/>
        <v>1.4E-2</v>
      </c>
      <c r="O2712" s="512">
        <f t="shared" ca="1" si="1367"/>
        <v>1.9602000000000001E-2</v>
      </c>
      <c r="P2712" s="513">
        <f t="shared" ca="1" si="1368"/>
        <v>1.1340000000000001E-2</v>
      </c>
      <c r="Q2712" s="514" t="str">
        <f t="shared" ca="1" si="1369"/>
        <v>Dump</v>
      </c>
      <c r="R2712" s="515">
        <f t="shared" ca="1" si="1370"/>
        <v>0.71111111111111114</v>
      </c>
      <c r="T2712" s="700"/>
      <c r="U2712" s="700"/>
      <c r="V2712" s="700"/>
      <c r="W2712" s="119" t="str">
        <f>+T2628</f>
        <v>Minera la Cruz</v>
      </c>
      <c r="X2712" s="115">
        <f>AA2638+AA2652+AA2666+AA2680+AA2694+AA2708</f>
        <v>962.13</v>
      </c>
      <c r="Y2712" s="116">
        <f ca="1">+(AA2638*AB2638+AA2652*AB2652+AA2666*AB2666+AA2680*AB2680+AA2694*AB2694+AA2708*AB2708)/X2712</f>
        <v>1.1879811377471279E-2</v>
      </c>
      <c r="Z2712" s="117">
        <f>+COUNTA(AE2627:AE2637,AE2641:AE2651,AE2655:AE2663,AE2669:AE2678,AE2683:AE2692,AE2697:AE2705)</f>
        <v>31</v>
      </c>
      <c r="AA2712" s="700"/>
      <c r="AB2712" s="700"/>
      <c r="AC2712" s="700"/>
      <c r="AD2712" s="700"/>
      <c r="AE2712" s="700"/>
      <c r="AF2712" s="700"/>
      <c r="AG2712" s="700"/>
    </row>
    <row r="2713" spans="2:37">
      <c r="B2713" s="772" t="s">
        <v>2873</v>
      </c>
      <c r="C2713" s="376">
        <v>1</v>
      </c>
      <c r="D2713" s="771">
        <v>3.2</v>
      </c>
      <c r="E2713" s="104">
        <v>1.6199999999999999E-2</v>
      </c>
      <c r="F2713" s="104">
        <v>1.6E-2</v>
      </c>
      <c r="H2713" s="677">
        <v>2121</v>
      </c>
      <c r="I2713" s="510">
        <f>IF(H2713="",
   IFERROR(MATCH("**", B:B, 0), ""),
   IFERROR(MATCH("* "&amp;H2713&amp;" *", B:B, 0), "")
)</f>
        <v>2655</v>
      </c>
      <c r="J2713" s="53" t="str" cm="1">
        <f t="array" aca="1" ref="J2713" ca="1">INDIRECT("B" &amp; I2713)</f>
        <v>NIVEL 974 M4 6N L33 AM 2121 06-06-2026</v>
      </c>
      <c r="K2713" s="511">
        <f ca="1">INDEX(D:D, MATCH(J2713, $B:$B, 0))</f>
        <v>3.2</v>
      </c>
      <c r="L2713" s="508">
        <f t="shared" ref="L2713:M2717" ca="1" si="1371">INDEX(E:E, MATCH($J2713, $B:$B, 0))*0.9</f>
        <v>1.755E-2</v>
      </c>
      <c r="M2713" s="508">
        <f t="shared" ca="1" si="1371"/>
        <v>1.5300000000000001E-2</v>
      </c>
      <c r="N2713" s="512">
        <f t="shared" ca="1" si="1362"/>
        <v>1.7000000000000001E-2</v>
      </c>
      <c r="O2713" s="512">
        <f ca="1">+IF(L2713=0,N2713*0.9,L2713*0.9)</f>
        <v>1.5795E-2</v>
      </c>
      <c r="P2713" s="513">
        <f ca="1">+M2713*0.9</f>
        <v>1.3770000000000001E-2</v>
      </c>
      <c r="Q2713" s="514" t="str">
        <f ca="1">+IF(L2713=0,"-","Dump")</f>
        <v>Dump</v>
      </c>
      <c r="R2713" s="515">
        <f ca="1">+K2713/4.5</f>
        <v>0.71111111111111114</v>
      </c>
      <c r="T2713" s="700"/>
      <c r="U2713" s="700"/>
      <c r="V2713" s="700"/>
      <c r="W2713" s="669"/>
      <c r="X2713" s="666"/>
      <c r="Y2713" s="667"/>
      <c r="Z2713" s="668"/>
      <c r="AA2713" s="700"/>
      <c r="AB2713" s="700"/>
      <c r="AC2713" s="700"/>
      <c r="AD2713" s="700"/>
      <c r="AE2713" s="700"/>
      <c r="AF2713" s="700"/>
      <c r="AG2713" s="700"/>
    </row>
    <row r="2714" spans="2:37">
      <c r="B2714" s="772" t="s">
        <v>2874</v>
      </c>
      <c r="C2714" s="376">
        <v>1</v>
      </c>
      <c r="D2714" s="771">
        <v>3.2</v>
      </c>
      <c r="E2714" s="104">
        <v>1.66E-2</v>
      </c>
      <c r="F2714" s="104">
        <v>1.6E-2</v>
      </c>
      <c r="H2714" s="677">
        <v>2122</v>
      </c>
      <c r="I2714" s="510">
        <f>IF(H2714="",
   IFERROR(MATCH("**", B:B, 0), ""),
   IFERROR(MATCH("* "&amp;H2714&amp;" *", B:B, 0), "")
)</f>
        <v>2656</v>
      </c>
      <c r="J2714" s="53" t="str" cm="1">
        <f t="array" aca="1" ref="J2714" ca="1">INDIRECT("B" &amp; I2714)</f>
        <v>NIVEL 974 M4 6N L33 AM 2122 06-06-2026</v>
      </c>
      <c r="K2714" s="511">
        <f ca="1">INDEX(D:D, MATCH(J2714, $B:$B, 0))</f>
        <v>3.2</v>
      </c>
      <c r="L2714" s="508">
        <f t="shared" ca="1" si="1371"/>
        <v>1.9890000000000001E-2</v>
      </c>
      <c r="M2714" s="508">
        <f t="shared" ca="1" si="1371"/>
        <v>1.5300000000000001E-2</v>
      </c>
      <c r="N2714" s="512">
        <f t="shared" ca="1" si="1362"/>
        <v>1.7000000000000001E-2</v>
      </c>
      <c r="O2714" s="512">
        <f ca="1">+IF(L2714=0,N2714*0.9,L2714*0.9)</f>
        <v>1.7901E-2</v>
      </c>
      <c r="P2714" s="513">
        <f ca="1">+M2714*0.9</f>
        <v>1.3770000000000001E-2</v>
      </c>
      <c r="Q2714" s="514" t="str">
        <f ca="1">+IF(L2714=0,"-","Dump")</f>
        <v>Dump</v>
      </c>
      <c r="R2714" s="515">
        <f ca="1">+K2714/4.5</f>
        <v>0.71111111111111114</v>
      </c>
      <c r="T2714" s="700"/>
      <c r="U2714" s="700"/>
      <c r="V2714" s="700"/>
      <c r="W2714" s="669"/>
      <c r="X2714" s="666"/>
      <c r="Y2714" s="667"/>
      <c r="Z2714" s="668"/>
      <c r="AA2714" s="700"/>
      <c r="AB2714" s="700"/>
      <c r="AC2714" s="700"/>
      <c r="AD2714" s="700"/>
      <c r="AE2714" s="700"/>
      <c r="AF2714" s="700"/>
      <c r="AG2714" s="700"/>
    </row>
    <row r="2715" spans="2:37">
      <c r="B2715" s="772" t="s">
        <v>2875</v>
      </c>
      <c r="C2715" s="376">
        <v>1</v>
      </c>
      <c r="D2715" s="771">
        <v>3.2</v>
      </c>
      <c r="E2715" s="104">
        <v>1.7299999999999999E-2</v>
      </c>
      <c r="F2715" s="104">
        <v>1.6E-2</v>
      </c>
      <c r="H2715" s="677">
        <v>2123</v>
      </c>
      <c r="I2715" s="510">
        <f>IF(H2715="",
   IFERROR(MATCH("**", B:B, 0), ""),
   IFERROR(MATCH("* "&amp;H2715&amp;" *", B:B, 0), "")
)</f>
        <v>2657</v>
      </c>
      <c r="J2715" s="53" t="str" cm="1">
        <f t="array" aca="1" ref="J2715" ca="1">INDIRECT("B" &amp; I2715)</f>
        <v>NIVEL 974 M4 6N L33 AM 2123 06-06-2026</v>
      </c>
      <c r="K2715" s="511">
        <f ca="1">INDEX(D:D, MATCH(J2715, $B:$B, 0))</f>
        <v>3.2</v>
      </c>
      <c r="L2715" s="508">
        <f t="shared" ca="1" si="1371"/>
        <v>1.6109999999999999E-2</v>
      </c>
      <c r="M2715" s="508">
        <f t="shared" ca="1" si="1371"/>
        <v>1.5300000000000001E-2</v>
      </c>
      <c r="N2715" s="512">
        <f t="shared" ca="1" si="1362"/>
        <v>1.7000000000000001E-2</v>
      </c>
      <c r="O2715" s="512">
        <f ca="1">+IF(L2715=0,N2715*0.9,L2715*0.9)</f>
        <v>1.4499E-2</v>
      </c>
      <c r="P2715" s="513">
        <f ca="1">+M2715*0.9</f>
        <v>1.3770000000000001E-2</v>
      </c>
      <c r="Q2715" s="514" t="str">
        <f ca="1">+IF(L2715=0,"-","Dump")</f>
        <v>Dump</v>
      </c>
      <c r="R2715" s="515">
        <f ca="1">+K2715/4.5</f>
        <v>0.71111111111111114</v>
      </c>
      <c r="T2715" s="700"/>
      <c r="U2715" s="700"/>
      <c r="V2715" s="700"/>
      <c r="W2715" s="669"/>
      <c r="X2715" s="666"/>
      <c r="Y2715" s="667"/>
      <c r="Z2715" s="668"/>
      <c r="AA2715" s="700"/>
      <c r="AB2715" s="700"/>
      <c r="AC2715" s="700"/>
      <c r="AD2715" s="700"/>
      <c r="AE2715" s="700"/>
      <c r="AF2715" s="700"/>
      <c r="AG2715" s="700"/>
    </row>
    <row r="2716" spans="2:37">
      <c r="B2716" s="772" t="s">
        <v>2876</v>
      </c>
      <c r="C2716" s="376">
        <v>1</v>
      </c>
      <c r="D2716" s="771">
        <v>3.2</v>
      </c>
      <c r="E2716" s="104">
        <v>2.0299999999999999E-2</v>
      </c>
      <c r="F2716" s="104">
        <v>1.6E-2</v>
      </c>
      <c r="H2716" s="677">
        <v>2124</v>
      </c>
      <c r="I2716" s="510">
        <f>IF(H2716="",
   IFERROR(MATCH("**", B:B, 0), ""),
   IFERROR(MATCH("* "&amp;H2716&amp;" *", B:B, 0), "")
)</f>
        <v>2658</v>
      </c>
      <c r="J2716" s="53" t="str" cm="1">
        <f t="array" aca="1" ref="J2716" ca="1">INDIRECT("B" &amp; I2716)</f>
        <v>NIVEL 974 M4 6N L33 AM 2124 06-06-2026</v>
      </c>
      <c r="K2716" s="511">
        <f ca="1">INDEX(D:D, MATCH(J2716, $B:$B, 0))</f>
        <v>3.2</v>
      </c>
      <c r="L2716" s="508">
        <f t="shared" ca="1" si="1371"/>
        <v>1.7010000000000001E-2</v>
      </c>
      <c r="M2716" s="508">
        <f t="shared" ca="1" si="1371"/>
        <v>1.5300000000000001E-2</v>
      </c>
      <c r="N2716" s="512">
        <f t="shared" ca="1" si="1362"/>
        <v>1.7000000000000001E-2</v>
      </c>
      <c r="O2716" s="512">
        <f ca="1">+IF(L2716=0,N2716*0.9,L2716*0.9)</f>
        <v>1.5309000000000001E-2</v>
      </c>
      <c r="P2716" s="513">
        <f ca="1">+M2716*0.9</f>
        <v>1.3770000000000001E-2</v>
      </c>
      <c r="Q2716" s="514" t="str">
        <f ca="1">+IF(L2716=0,"-","Dump")</f>
        <v>Dump</v>
      </c>
      <c r="R2716" s="515">
        <f ca="1">+K2716/4.5</f>
        <v>0.71111111111111114</v>
      </c>
      <c r="T2716" s="700"/>
      <c r="U2716" s="700"/>
      <c r="V2716" s="700"/>
      <c r="W2716" s="669"/>
      <c r="X2716" s="666"/>
      <c r="Y2716" s="667"/>
      <c r="Z2716" s="668"/>
      <c r="AA2716" s="700"/>
      <c r="AB2716" s="700"/>
      <c r="AC2716" s="700"/>
      <c r="AD2716" s="700"/>
      <c r="AE2716" s="700"/>
      <c r="AF2716" s="700"/>
      <c r="AG2716" s="700"/>
    </row>
    <row r="2717" spans="2:37">
      <c r="B2717" s="772" t="s">
        <v>2877</v>
      </c>
      <c r="C2717" s="376">
        <v>1</v>
      </c>
      <c r="D2717" s="771">
        <v>3.2</v>
      </c>
      <c r="E2717" s="104">
        <v>1.8700000000000001E-2</v>
      </c>
      <c r="F2717" s="104">
        <v>1.6E-2</v>
      </c>
      <c r="H2717" s="677">
        <v>2125</v>
      </c>
      <c r="I2717" s="510">
        <f>IF(H2717="",
   IFERROR(MATCH("**", B:B, 0), ""),
   IFERROR(MATCH("* "&amp;H2717&amp;" *", B:B, 0), "")
)</f>
        <v>2659</v>
      </c>
      <c r="J2717" s="53" t="str" cm="1">
        <f t="array" aca="1" ref="J2717" ca="1">INDIRECT("B" &amp; I2717)</f>
        <v>NIVEL 974 M4 6N L33 AM 2125 06-06-2026</v>
      </c>
      <c r="K2717" s="511">
        <f ca="1">INDEX(D:D, MATCH(J2717, $B:$B, 0))</f>
        <v>3.2</v>
      </c>
      <c r="L2717" s="508">
        <f t="shared" ca="1" si="1371"/>
        <v>2.0250000000000001E-2</v>
      </c>
      <c r="M2717" s="508">
        <f t="shared" ca="1" si="1371"/>
        <v>1.5300000000000001E-2</v>
      </c>
      <c r="N2717" s="512">
        <f t="shared" ca="1" si="1362"/>
        <v>1.7000000000000001E-2</v>
      </c>
      <c r="O2717" s="512">
        <f ca="1">+IF(L2717=0,N2717*0.9,L2717*0.9)</f>
        <v>1.8225000000000002E-2</v>
      </c>
      <c r="P2717" s="513">
        <f ca="1">+M2717*0.9</f>
        <v>1.3770000000000001E-2</v>
      </c>
      <c r="Q2717" s="514" t="str">
        <f ca="1">+IF(L2717=0,"-","Dump")</f>
        <v>Dump</v>
      </c>
      <c r="R2717" s="515">
        <f ca="1">+K2717/4.5</f>
        <v>0.71111111111111114</v>
      </c>
      <c r="T2717" s="700"/>
      <c r="U2717" s="700"/>
      <c r="V2717" s="700"/>
      <c r="W2717" s="669"/>
      <c r="X2717" s="666"/>
      <c r="Y2717" s="667"/>
      <c r="Z2717" s="668"/>
      <c r="AA2717" s="700"/>
      <c r="AB2717" s="700"/>
      <c r="AC2717" s="700"/>
      <c r="AD2717" s="700"/>
      <c r="AE2717" s="700"/>
      <c r="AF2717" s="700"/>
      <c r="AG2717" s="700"/>
    </row>
    <row r="2718" spans="2:37">
      <c r="B2718" s="772" t="s">
        <v>2878</v>
      </c>
      <c r="C2718" s="376">
        <v>1</v>
      </c>
      <c r="D2718" s="771">
        <v>3.2</v>
      </c>
      <c r="E2718" s="104">
        <v>2.1600000000000001E-2</v>
      </c>
      <c r="F2718" s="104">
        <v>1.6E-2</v>
      </c>
      <c r="H2718" s="386"/>
      <c r="I2718"/>
      <c r="J2718"/>
      <c r="K2718" s="519">
        <f ca="1">SUM(K2704:K2717)</f>
        <v>44.800000000000004</v>
      </c>
      <c r="L2718" s="516">
        <f ca="1">+SUMPRODUCT(L2704:L2717,K2704:K2717)/K2718</f>
        <v>1.6540714285714287E-2</v>
      </c>
      <c r="M2718" s="516">
        <f ca="1">+SUMPRODUCT(M2704:M2717,K2704:K2717)/K2718</f>
        <v>1.3564285714285713E-2</v>
      </c>
      <c r="N2718" s="69">
        <f ca="1">+SUMPRODUCT(N2704:N2717,K2704:K2717)/K2718</f>
        <v>1.5071428571428571E-2</v>
      </c>
      <c r="O2718" s="552">
        <f ca="1">+SUMPRODUCT(O2704:O2717,K2704:K2717)/K2718</f>
        <v>1.4886642857142859E-2</v>
      </c>
      <c r="P2718" s="69">
        <f ca="1">+SUMPRODUCT(P2704:P2717,K2704:K2717)/K2718</f>
        <v>1.2207857142857144E-2</v>
      </c>
      <c r="Q2718"/>
      <c r="R2718"/>
      <c r="T2718" s="700"/>
      <c r="U2718" s="700"/>
      <c r="V2718" s="700"/>
      <c r="W2718" s="669"/>
      <c r="X2718" s="666"/>
      <c r="Y2718" s="667"/>
      <c r="Z2718" s="668"/>
      <c r="AA2718" s="700"/>
      <c r="AB2718" s="700"/>
      <c r="AC2718" s="700"/>
      <c r="AD2718" s="700"/>
      <c r="AE2718" s="700"/>
      <c r="AF2718" s="700"/>
      <c r="AG2718" s="700"/>
    </row>
    <row r="2719" spans="2:37" ht="28.8">
      <c r="B2719" s="772" t="s">
        <v>2879</v>
      </c>
      <c r="C2719" s="376">
        <v>1</v>
      </c>
      <c r="D2719" s="771">
        <v>3.2</v>
      </c>
      <c r="E2719" s="104">
        <v>1.6E-2</v>
      </c>
      <c r="F2719" s="104">
        <v>1.6E-2</v>
      </c>
      <c r="H2719" s="720"/>
      <c r="I2719"/>
      <c r="J2719"/>
      <c r="K2719" s="551" t="s">
        <v>59</v>
      </c>
      <c r="L2719" s="550">
        <f ca="1">+L2718/0.9</f>
        <v>1.8378571428571428E-2</v>
      </c>
      <c r="M2719" s="518">
        <f ca="1">+M2718/0.9</f>
        <v>1.5071428571428569E-2</v>
      </c>
      <c r="N2719"/>
      <c r="O2719"/>
      <c r="P2719"/>
      <c r="Q2719"/>
      <c r="R2719"/>
      <c r="T2719" s="47" t="s">
        <v>48</v>
      </c>
      <c r="U2719" s="48" t="s">
        <v>49</v>
      </c>
      <c r="V2719" s="48" t="s">
        <v>50</v>
      </c>
      <c r="W2719" s="48" t="s">
        <v>51</v>
      </c>
      <c r="X2719" s="49" t="s">
        <v>52</v>
      </c>
      <c r="Y2719" s="49" t="s">
        <v>53</v>
      </c>
      <c r="Z2719" s="48" t="s">
        <v>54</v>
      </c>
      <c r="AA2719" s="50" t="s">
        <v>55</v>
      </c>
      <c r="AB2719" s="48" t="s">
        <v>56</v>
      </c>
      <c r="AC2719" s="51" t="s">
        <v>12</v>
      </c>
      <c r="AD2719" s="51" t="s">
        <v>295</v>
      </c>
      <c r="AE2719" s="48" t="s">
        <v>57</v>
      </c>
      <c r="AF2719" s="48" t="s">
        <v>66</v>
      </c>
      <c r="AG2719" s="48" t="s">
        <v>67</v>
      </c>
      <c r="AH2719" s="48" t="s">
        <v>68</v>
      </c>
    </row>
    <row r="2720" spans="2:37" ht="15" thickBot="1">
      <c r="B2720" s="772" t="s">
        <v>2880</v>
      </c>
      <c r="C2720" s="376">
        <v>1</v>
      </c>
      <c r="D2720" s="771">
        <v>3.2</v>
      </c>
      <c r="E2720" s="104">
        <v>1.2800000000000001E-2</v>
      </c>
      <c r="F2720" s="104">
        <v>1.6E-2</v>
      </c>
      <c r="I2720" s="721"/>
      <c r="R2720" s="721"/>
      <c r="T2720" s="681">
        <v>60001</v>
      </c>
      <c r="U2720" s="56">
        <v>1</v>
      </c>
      <c r="V2720" s="56">
        <v>298156</v>
      </c>
      <c r="W2720" s="56" t="s">
        <v>79</v>
      </c>
      <c r="X2720" s="57">
        <v>46171</v>
      </c>
      <c r="Y2720" s="57">
        <v>46174</v>
      </c>
      <c r="Z2720" s="58">
        <v>0.47430555555555554</v>
      </c>
      <c r="AA2720" s="59">
        <v>30.72</v>
      </c>
      <c r="AB2720" s="60">
        <f ca="1">+O2410</f>
        <v>1.1386285714285715E-2</v>
      </c>
      <c r="AC2720" s="60">
        <f ca="1">+N2410</f>
        <v>0</v>
      </c>
      <c r="AD2720" s="60" t="s">
        <v>319</v>
      </c>
      <c r="AE2720" s="60" t="str">
        <f>+I2388</f>
        <v>EN086</v>
      </c>
      <c r="AF2720" s="106"/>
      <c r="AG2720" s="107"/>
      <c r="AH2720" s="104"/>
    </row>
    <row r="2721" spans="2:38" ht="28.8">
      <c r="B2721" s="772" t="s">
        <v>2881</v>
      </c>
      <c r="C2721" s="376">
        <v>1</v>
      </c>
      <c r="D2721" s="771">
        <v>3.2</v>
      </c>
      <c r="E2721" s="104">
        <v>1.35E-2</v>
      </c>
      <c r="F2721" s="104">
        <v>1.6E-2</v>
      </c>
      <c r="H2721" s="385"/>
      <c r="I2721" s="547" t="s">
        <v>2818</v>
      </c>
      <c r="J2721" s="77" t="s">
        <v>63</v>
      </c>
      <c r="K2721" s="507" t="s">
        <v>44</v>
      </c>
      <c r="L2721" s="718" t="s">
        <v>297</v>
      </c>
      <c r="M2721" s="508" t="s">
        <v>292</v>
      </c>
      <c r="N2721" s="545" t="s">
        <v>46</v>
      </c>
      <c r="O2721" s="549" t="s">
        <v>293</v>
      </c>
      <c r="P2721" s="508" t="s">
        <v>294</v>
      </c>
      <c r="Q2721"/>
      <c r="R2721"/>
      <c r="T2721" s="413" t="s">
        <v>225</v>
      </c>
      <c r="U2721" s="56">
        <v>2</v>
      </c>
      <c r="V2721" s="56">
        <v>298158</v>
      </c>
      <c r="W2721" s="56" t="s">
        <v>247</v>
      </c>
      <c r="X2721" s="57">
        <v>46174</v>
      </c>
      <c r="Y2721" s="57">
        <v>46174</v>
      </c>
      <c r="Z2721" s="58">
        <v>0.60624999999999996</v>
      </c>
      <c r="AA2721" s="59">
        <v>31.85</v>
      </c>
      <c r="AB2721" s="60">
        <f ca="1">+O2488</f>
        <v>1.0892571428571427E-2</v>
      </c>
      <c r="AC2721" s="60">
        <f ca="1">+N2488</f>
        <v>8.1904761904761907E-3</v>
      </c>
      <c r="AD2721" s="60" t="s">
        <v>319</v>
      </c>
      <c r="AE2721" s="60" t="str">
        <f>+I2466</f>
        <v>EN087</v>
      </c>
      <c r="AF2721" s="106"/>
      <c r="AG2721" s="107"/>
      <c r="AH2721" s="104"/>
      <c r="AJ2721" s="95" t="str">
        <f>+I2721</f>
        <v>EN101</v>
      </c>
      <c r="AK2721" s="96" t="s">
        <v>62</v>
      </c>
    </row>
    <row r="2722" spans="2:38" ht="15" thickBot="1">
      <c r="B2722" s="772" t="s">
        <v>2882</v>
      </c>
      <c r="C2722" s="376">
        <v>1</v>
      </c>
      <c r="D2722" s="771">
        <v>3.2</v>
      </c>
      <c r="E2722" s="104">
        <v>2.1000000000000001E-2</v>
      </c>
      <c r="F2722" s="104">
        <v>1.2999999999999999E-2</v>
      </c>
      <c r="H2722" s="677">
        <v>2126</v>
      </c>
      <c r="I2722" s="510">
        <f>IF(H2722="",
   IFERROR(MATCH("**", B:B, 0), ""),
   IFERROR(MATCH("* "&amp;H2722&amp;" *", B:B, 0), "")
)</f>
        <v>2660</v>
      </c>
      <c r="J2722" s="53" t="str" cm="1">
        <f t="array" aca="1" ref="J2722" ca="1">INDIRECT("B" &amp; I2722)</f>
        <v>NIVEL 974 M4 6N L33 AM 2126 06-06-2026</v>
      </c>
      <c r="K2722" s="511">
        <f ca="1">INDEX(D:D, MATCH(J2722, $B:$B, 0))</f>
        <v>3.2</v>
      </c>
      <c r="L2722" s="508">
        <f ca="1">INDEX(E:E, MATCH($J2722, $B:$B, 0))*0.9</f>
        <v>1.4669999999999999E-2</v>
      </c>
      <c r="M2722" s="508">
        <f ca="1">INDEX(F:F, MATCH($J2722, $B:$B, 0))*0.9</f>
        <v>1.5300000000000001E-2</v>
      </c>
      <c r="N2722" s="512">
        <f ca="1">INDEX(F:F, MATCH($J2722, $B:$B, 0))</f>
        <v>1.7000000000000001E-2</v>
      </c>
      <c r="O2722" s="512">
        <f ca="1">+IF(L2722=0,N2722*0.9,L2722*0.9)</f>
        <v>1.3202999999999999E-2</v>
      </c>
      <c r="P2722" s="513">
        <f ca="1">+M2722*0.9</f>
        <v>1.3770000000000001E-2</v>
      </c>
      <c r="Q2722" s="514" t="str">
        <f ca="1">+IF(L2722=0,"-","Dump")</f>
        <v>Dump</v>
      </c>
      <c r="R2722" s="515">
        <f ca="1">+K2722/4.5</f>
        <v>0.71111111111111114</v>
      </c>
      <c r="T2722" s="708"/>
      <c r="U2722" s="56">
        <v>3</v>
      </c>
      <c r="V2722" s="56">
        <v>298167</v>
      </c>
      <c r="W2722" s="56" t="s">
        <v>79</v>
      </c>
      <c r="X2722" s="57">
        <v>46174</v>
      </c>
      <c r="Y2722" s="57">
        <v>46174</v>
      </c>
      <c r="Z2722" s="58">
        <v>0.68958333333333333</v>
      </c>
      <c r="AA2722" s="59">
        <v>30.93</v>
      </c>
      <c r="AB2722" s="60">
        <f ca="1">+O2488</f>
        <v>1.0892571428571427E-2</v>
      </c>
      <c r="AC2722" s="60">
        <f ca="1">+N2488</f>
        <v>8.1904761904761907E-3</v>
      </c>
      <c r="AD2722" s="60" t="s">
        <v>319</v>
      </c>
      <c r="AE2722" s="60" t="str">
        <f>+I2466</f>
        <v>EN087</v>
      </c>
      <c r="AF2722" s="106"/>
      <c r="AG2722" s="107"/>
      <c r="AH2722" s="104"/>
      <c r="AJ2722" s="520">
        <f ca="1">+K2730-SUMIF(AE:AE, AJ2721, AA:AA)</f>
        <v>-5.6300000000000026</v>
      </c>
      <c r="AK2722" s="521">
        <f ca="1">O2730</f>
        <v>1.3982625000000004E-2</v>
      </c>
      <c r="AL2722" s="102">
        <f ca="1">COUNTIF(AE:AE, AJ2721)</f>
        <v>1</v>
      </c>
    </row>
    <row r="2723" spans="2:38" ht="15" thickBot="1">
      <c r="B2723" s="772" t="s">
        <v>2884</v>
      </c>
      <c r="C2723" s="376">
        <v>1</v>
      </c>
      <c r="D2723" s="771">
        <v>3.2</v>
      </c>
      <c r="E2723" s="104">
        <v>1.6899999999999998E-2</v>
      </c>
      <c r="F2723" s="104">
        <v>1.2999999999999999E-2</v>
      </c>
      <c r="H2723" s="677">
        <v>2127</v>
      </c>
      <c r="I2723" s="510">
        <f>IF(H2723="",
   IFERROR(MATCH("**", B:B, 0), ""),
   IFERROR(MATCH("* "&amp;H2723&amp;" *", B:B, 0), "")
)</f>
        <v>2661</v>
      </c>
      <c r="J2723" s="53" t="str" cm="1">
        <f t="array" aca="1" ref="J2723" ca="1">INDIRECT("B" &amp; I2723)</f>
        <v>NIVEL 974 M4 6N L33 AM 2127 06-06-2026</v>
      </c>
      <c r="K2723" s="511">
        <f ca="1">INDEX(D:D, MATCH(J2723, $B:$B, 0))</f>
        <v>3.2</v>
      </c>
      <c r="L2723" s="508">
        <f ca="1">INDEX(E:E, MATCH($J2723, $B:$B, 0))*0.9</f>
        <v>1.6199999999999999E-2</v>
      </c>
      <c r="M2723" s="508">
        <f ca="1">INDEX(F:F, MATCH($J2723, $B:$B, 0))*0.9</f>
        <v>1.5300000000000001E-2</v>
      </c>
      <c r="N2723" s="512">
        <f t="shared" ref="N2723:N2729" ca="1" si="1372">INDEX(F:F, MATCH($J2723, $B:$B, 0))</f>
        <v>1.7000000000000001E-2</v>
      </c>
      <c r="O2723" s="512">
        <f ca="1">+IF(L2723=0,N2723*0.9,L2723*0.9)</f>
        <v>1.4579999999999999E-2</v>
      </c>
      <c r="P2723" s="513">
        <f ca="1">+M2723*0.9</f>
        <v>1.3770000000000001E-2</v>
      </c>
      <c r="Q2723" s="514" t="str">
        <f ca="1">+IF(L2723=0,"-","Dump")</f>
        <v>Dump</v>
      </c>
      <c r="R2723" s="515">
        <f ca="1">+K2723/4.5</f>
        <v>0.71111111111111114</v>
      </c>
      <c r="T2723" s="708"/>
      <c r="U2723" s="56">
        <v>4</v>
      </c>
      <c r="V2723" s="56">
        <v>298168</v>
      </c>
      <c r="W2723" s="56" t="s">
        <v>60</v>
      </c>
      <c r="X2723" s="57">
        <v>46174</v>
      </c>
      <c r="Y2723" s="57">
        <v>46174</v>
      </c>
      <c r="Z2723" s="58">
        <v>0.69027777777777777</v>
      </c>
      <c r="AA2723" s="59">
        <v>29.02</v>
      </c>
      <c r="AB2723" s="60">
        <f ca="1">+O2508</f>
        <v>1.2671437499999999E-2</v>
      </c>
      <c r="AC2723" s="60">
        <f ca="1">+N2508</f>
        <v>1.56875E-2</v>
      </c>
      <c r="AD2723" s="60" t="s">
        <v>319</v>
      </c>
      <c r="AE2723" s="60" t="str">
        <f>+I2491</f>
        <v>EN088</v>
      </c>
      <c r="AF2723" s="106"/>
      <c r="AG2723" s="107"/>
      <c r="AH2723" s="104"/>
      <c r="AJ2723" s="105" t="s">
        <v>83</v>
      </c>
      <c r="AK2723" s="101"/>
    </row>
    <row r="2724" spans="2:38">
      <c r="B2724" s="772" t="s">
        <v>2885</v>
      </c>
      <c r="C2724" s="376">
        <v>1</v>
      </c>
      <c r="D2724" s="771">
        <v>3.2</v>
      </c>
      <c r="E2724" s="104">
        <v>1.5299999999999999E-2</v>
      </c>
      <c r="F2724" s="104">
        <v>1.2999999999999999E-2</v>
      </c>
      <c r="H2724" s="677">
        <v>2128</v>
      </c>
      <c r="I2724" s="510">
        <f t="shared" ref="I2724:I2729" si="1373">IF(H2724="",
   IFERROR(MATCH("**", B:B, 0), ""),
   IFERROR(MATCH("* "&amp;H2724&amp;" *", B:B, 0), "")
)</f>
        <v>2662</v>
      </c>
      <c r="J2724" s="53" t="str" cm="1">
        <f t="array" aca="1" ref="J2724" ca="1">INDIRECT("B" &amp; I2724)</f>
        <v>NIVEL 974 M4 6N L33 AM 2128 06-06-2026</v>
      </c>
      <c r="K2724" s="511">
        <f t="shared" ref="K2724:K2729" ca="1" si="1374">INDEX(D:D, MATCH(J2724, $B:$B, 0))</f>
        <v>3.2</v>
      </c>
      <c r="L2724" s="508">
        <f t="shared" ref="L2724:L2729" ca="1" si="1375">INDEX(E:E, MATCH($J2724, $B:$B, 0))*0.9</f>
        <v>1.6199999999999999E-2</v>
      </c>
      <c r="M2724" s="508">
        <f t="shared" ref="M2724:M2729" ca="1" si="1376">INDEX(F:F, MATCH($J2724, $B:$B, 0))*0.9</f>
        <v>1.5300000000000001E-2</v>
      </c>
      <c r="N2724" s="512">
        <f t="shared" ca="1" si="1372"/>
        <v>1.7000000000000001E-2</v>
      </c>
      <c r="O2724" s="512">
        <f t="shared" ref="O2724:O2729" ca="1" si="1377">+IF(L2724=0,N2724*0.9,L2724*0.9)</f>
        <v>1.4579999999999999E-2</v>
      </c>
      <c r="P2724" s="513">
        <f t="shared" ref="P2724:P2729" ca="1" si="1378">+M2724*0.9</f>
        <v>1.3770000000000001E-2</v>
      </c>
      <c r="Q2724" s="514" t="str">
        <f t="shared" ref="Q2724:Q2729" ca="1" si="1379">+IF(L2724=0,"-","Dump")</f>
        <v>Dump</v>
      </c>
      <c r="R2724" s="515">
        <f t="shared" ref="R2724:R2729" ca="1" si="1380">+K2724/4.5</f>
        <v>0.71111111111111114</v>
      </c>
      <c r="T2724" s="708"/>
      <c r="U2724" s="708">
        <v>5</v>
      </c>
      <c r="V2724" s="56"/>
      <c r="W2724" s="56"/>
      <c r="X2724" s="57"/>
      <c r="Y2724" s="57"/>
      <c r="Z2724" s="58"/>
      <c r="AA2724" s="59"/>
      <c r="AB2724" s="60"/>
      <c r="AC2724" s="60"/>
      <c r="AD2724" s="60"/>
      <c r="AE2724" s="60"/>
      <c r="AF2724" s="106"/>
      <c r="AG2724" s="107"/>
      <c r="AH2724" s="104"/>
    </row>
    <row r="2725" spans="2:38">
      <c r="B2725" s="772" t="s">
        <v>2886</v>
      </c>
      <c r="C2725" s="376">
        <v>1</v>
      </c>
      <c r="D2725" s="771">
        <v>3.2</v>
      </c>
      <c r="E2725" s="104">
        <v>1.44E-2</v>
      </c>
      <c r="F2725" s="104">
        <v>1.4E-2</v>
      </c>
      <c r="H2725" s="677">
        <v>2129</v>
      </c>
      <c r="I2725" s="510">
        <f t="shared" si="1373"/>
        <v>2663</v>
      </c>
      <c r="J2725" s="53" t="str" cm="1">
        <f t="array" aca="1" ref="J2725" ca="1">INDIRECT("B" &amp; I2725)</f>
        <v>NIVEL 974 M4 6N L33 AM 2129 06-06-2026</v>
      </c>
      <c r="K2725" s="511">
        <f t="shared" ca="1" si="1374"/>
        <v>3.2</v>
      </c>
      <c r="L2725" s="508">
        <f t="shared" ca="1" si="1375"/>
        <v>1.1250000000000001E-2</v>
      </c>
      <c r="M2725" s="508">
        <f t="shared" ca="1" si="1376"/>
        <v>1.5300000000000001E-2</v>
      </c>
      <c r="N2725" s="512">
        <f t="shared" ca="1" si="1372"/>
        <v>1.7000000000000001E-2</v>
      </c>
      <c r="O2725" s="512">
        <f t="shared" ca="1" si="1377"/>
        <v>1.0125000000000002E-2</v>
      </c>
      <c r="P2725" s="513">
        <f t="shared" ca="1" si="1378"/>
        <v>1.3770000000000001E-2</v>
      </c>
      <c r="Q2725" s="514" t="str">
        <f t="shared" ca="1" si="1379"/>
        <v>Dump</v>
      </c>
      <c r="R2725" s="515">
        <f t="shared" ca="1" si="1380"/>
        <v>0.71111111111111114</v>
      </c>
      <c r="T2725" s="708"/>
      <c r="U2725" s="708">
        <v>6</v>
      </c>
      <c r="V2725" s="708"/>
      <c r="W2725" s="56"/>
      <c r="X2725" s="57"/>
      <c r="Y2725" s="57"/>
      <c r="Z2725" s="58"/>
      <c r="AA2725" s="59"/>
      <c r="AB2725" s="60"/>
      <c r="AC2725" s="60"/>
      <c r="AD2725" s="60"/>
      <c r="AE2725" s="60"/>
      <c r="AF2725" s="106"/>
      <c r="AG2725" s="107"/>
      <c r="AH2725" s="104"/>
    </row>
    <row r="2726" spans="2:38">
      <c r="B2726" s="772" t="s">
        <v>2887</v>
      </c>
      <c r="C2726" s="376">
        <v>1</v>
      </c>
      <c r="D2726" s="771">
        <v>3.2</v>
      </c>
      <c r="E2726" s="104">
        <v>1.12E-2</v>
      </c>
      <c r="F2726" s="104">
        <v>1.0999999999999999E-2</v>
      </c>
      <c r="H2726" s="677">
        <v>2130</v>
      </c>
      <c r="I2726" s="510">
        <f t="shared" si="1373"/>
        <v>2664</v>
      </c>
      <c r="J2726" s="53" t="str" cm="1">
        <f t="array" aca="1" ref="J2726" ca="1">INDIRECT("B" &amp; I2726)</f>
        <v>NIVEL 974 M4 6N L33 AM 2130 08-06-2026</v>
      </c>
      <c r="K2726" s="511">
        <f t="shared" ca="1" si="1374"/>
        <v>3.2</v>
      </c>
      <c r="L2726" s="508">
        <f t="shared" ca="1" si="1375"/>
        <v>1.8630000000000001E-2</v>
      </c>
      <c r="M2726" s="508">
        <f t="shared" ca="1" si="1376"/>
        <v>1.6199999999999999E-2</v>
      </c>
      <c r="N2726" s="512">
        <f t="shared" ca="1" si="1372"/>
        <v>1.7999999999999999E-2</v>
      </c>
      <c r="O2726" s="512">
        <f t="shared" ca="1" si="1377"/>
        <v>1.6767000000000001E-2</v>
      </c>
      <c r="P2726" s="513">
        <f t="shared" ca="1" si="1378"/>
        <v>1.4579999999999999E-2</v>
      </c>
      <c r="Q2726" s="514" t="str">
        <f t="shared" ca="1" si="1379"/>
        <v>Dump</v>
      </c>
      <c r="R2726" s="515">
        <f t="shared" ca="1" si="1380"/>
        <v>0.71111111111111114</v>
      </c>
      <c r="T2726" s="708"/>
      <c r="U2726" s="708">
        <v>7</v>
      </c>
      <c r="V2726" s="708"/>
      <c r="W2726" s="56"/>
      <c r="X2726" s="57"/>
      <c r="Y2726" s="57"/>
      <c r="Z2726" s="58"/>
      <c r="AA2726" s="109"/>
      <c r="AB2726" s="60"/>
      <c r="AC2726" s="60"/>
      <c r="AD2726" s="60"/>
      <c r="AE2726" s="60"/>
      <c r="AF2726" s="106"/>
      <c r="AG2726" s="107"/>
      <c r="AH2726" s="104"/>
    </row>
    <row r="2727" spans="2:38">
      <c r="B2727" s="772" t="s">
        <v>2888</v>
      </c>
      <c r="C2727" s="376">
        <v>1</v>
      </c>
      <c r="D2727" s="771">
        <v>3.2</v>
      </c>
      <c r="E2727" s="104">
        <v>1.4500000000000001E-2</v>
      </c>
      <c r="F2727" s="104">
        <v>1.0999999999999999E-2</v>
      </c>
      <c r="H2727" s="677">
        <v>2131</v>
      </c>
      <c r="I2727" s="510">
        <f t="shared" si="1373"/>
        <v>2665</v>
      </c>
      <c r="J2727" s="53" t="str" cm="1">
        <f t="array" aca="1" ref="J2727" ca="1">INDIRECT("B" &amp; I2727)</f>
        <v>NIVEL 974 M4 6N L33 AM 2131 08-06-2026</v>
      </c>
      <c r="K2727" s="511">
        <f t="shared" ca="1" si="1374"/>
        <v>3.2</v>
      </c>
      <c r="L2727" s="508">
        <f t="shared" ca="1" si="1375"/>
        <v>1.3590000000000001E-2</v>
      </c>
      <c r="M2727" s="508">
        <f t="shared" ca="1" si="1376"/>
        <v>1.6199999999999999E-2</v>
      </c>
      <c r="N2727" s="512">
        <f t="shared" ca="1" si="1372"/>
        <v>1.7999999999999999E-2</v>
      </c>
      <c r="O2727" s="512">
        <f t="shared" ca="1" si="1377"/>
        <v>1.2231000000000002E-2</v>
      </c>
      <c r="P2727" s="513">
        <f t="shared" ca="1" si="1378"/>
        <v>1.4579999999999999E-2</v>
      </c>
      <c r="Q2727" s="514" t="str">
        <f t="shared" ca="1" si="1379"/>
        <v>Dump</v>
      </c>
      <c r="R2727" s="515">
        <f t="shared" ca="1" si="1380"/>
        <v>0.71111111111111114</v>
      </c>
      <c r="T2727" s="708"/>
      <c r="U2727" s="708">
        <v>8</v>
      </c>
      <c r="V2727" s="708"/>
      <c r="W2727" s="56"/>
      <c r="X2727" s="57"/>
      <c r="Y2727" s="57"/>
      <c r="Z2727" s="62"/>
      <c r="AA2727" s="109"/>
      <c r="AB2727" s="60"/>
      <c r="AC2727" s="60"/>
      <c r="AD2727" s="60"/>
      <c r="AE2727" s="60"/>
      <c r="AF2727" s="106"/>
      <c r="AG2727" s="107"/>
      <c r="AH2727" s="104"/>
    </row>
    <row r="2728" spans="2:38">
      <c r="B2728" s="772" t="s">
        <v>2889</v>
      </c>
      <c r="C2728" s="376">
        <v>1</v>
      </c>
      <c r="D2728" s="771">
        <v>3.2</v>
      </c>
      <c r="E2728" s="104">
        <v>8.3999999999999995E-3</v>
      </c>
      <c r="F2728" s="104">
        <v>1.0999999999999999E-2</v>
      </c>
      <c r="H2728" s="677">
        <v>2132</v>
      </c>
      <c r="I2728" s="510">
        <f t="shared" si="1373"/>
        <v>2666</v>
      </c>
      <c r="J2728" s="53" t="str" cm="1">
        <f t="array" aca="1" ref="J2728" ca="1">INDIRECT("B" &amp; I2728)</f>
        <v>NIVEL 974 M4 6N L33 AM 2132 08-06-2026</v>
      </c>
      <c r="K2728" s="511">
        <f t="shared" ca="1" si="1374"/>
        <v>3.2</v>
      </c>
      <c r="L2728" s="508">
        <f t="shared" ca="1" si="1375"/>
        <v>1.8720000000000001E-2</v>
      </c>
      <c r="M2728" s="508">
        <f t="shared" ca="1" si="1376"/>
        <v>1.6199999999999999E-2</v>
      </c>
      <c r="N2728" s="512">
        <f t="shared" ca="1" si="1372"/>
        <v>1.7999999999999999E-2</v>
      </c>
      <c r="O2728" s="512">
        <f t="shared" ca="1" si="1377"/>
        <v>1.6848000000000002E-2</v>
      </c>
      <c r="P2728" s="513">
        <f t="shared" ca="1" si="1378"/>
        <v>1.4579999999999999E-2</v>
      </c>
      <c r="Q2728" s="514" t="str">
        <f t="shared" ca="1" si="1379"/>
        <v>Dump</v>
      </c>
      <c r="R2728" s="515">
        <f t="shared" ca="1" si="1380"/>
        <v>0.71111111111111114</v>
      </c>
      <c r="T2728" s="700"/>
      <c r="U2728" s="708">
        <v>9</v>
      </c>
      <c r="V2728" s="708"/>
      <c r="W2728" s="708"/>
      <c r="X2728" s="57"/>
      <c r="Y2728" s="57"/>
      <c r="Z2728" s="62"/>
      <c r="AA2728" s="59"/>
      <c r="AB2728" s="60"/>
      <c r="AC2728" s="60"/>
      <c r="AD2728" s="60"/>
      <c r="AE2728" s="60"/>
      <c r="AF2728" s="106"/>
      <c r="AG2728" s="107"/>
      <c r="AH2728" s="104"/>
    </row>
    <row r="2729" spans="2:38">
      <c r="B2729" s="772" t="s">
        <v>2890</v>
      </c>
      <c r="C2729" s="376">
        <v>1</v>
      </c>
      <c r="D2729" s="771">
        <v>3.2</v>
      </c>
      <c r="E2729" s="104">
        <v>1.06E-2</v>
      </c>
      <c r="F2729" s="104">
        <v>0.01</v>
      </c>
      <c r="H2729" s="677">
        <v>2133</v>
      </c>
      <c r="I2729" s="510">
        <f t="shared" si="1373"/>
        <v>2667</v>
      </c>
      <c r="J2729" s="53" t="str" cm="1">
        <f t="array" aca="1" ref="J2729" ca="1">INDIRECT("B" &amp; I2729)</f>
        <v>NIVEL 974 M4 6N L33 AM 2133 08-06-2026</v>
      </c>
      <c r="K2729" s="511">
        <f t="shared" ca="1" si="1374"/>
        <v>3.2</v>
      </c>
      <c r="L2729" s="508">
        <f t="shared" ca="1" si="1375"/>
        <v>1.503E-2</v>
      </c>
      <c r="M2729" s="508">
        <f t="shared" ca="1" si="1376"/>
        <v>1.6199999999999999E-2</v>
      </c>
      <c r="N2729" s="512">
        <f t="shared" ca="1" si="1372"/>
        <v>1.7999999999999999E-2</v>
      </c>
      <c r="O2729" s="512">
        <f t="shared" ca="1" si="1377"/>
        <v>1.3527000000000001E-2</v>
      </c>
      <c r="P2729" s="513">
        <f t="shared" ca="1" si="1378"/>
        <v>1.4579999999999999E-2</v>
      </c>
      <c r="Q2729" s="514" t="str">
        <f t="shared" ca="1" si="1379"/>
        <v>Dump</v>
      </c>
      <c r="R2729" s="515">
        <f t="shared" ca="1" si="1380"/>
        <v>0.71111111111111114</v>
      </c>
      <c r="T2729" s="700"/>
      <c r="U2729" s="708">
        <v>10</v>
      </c>
      <c r="V2729" s="708"/>
      <c r="W2729" s="708"/>
      <c r="X2729" s="57"/>
      <c r="Y2729" s="57"/>
      <c r="Z2729" s="62"/>
      <c r="AA2729" s="63"/>
      <c r="AB2729" s="60"/>
      <c r="AC2729" s="60"/>
      <c r="AD2729" s="60"/>
      <c r="AE2729" s="60"/>
      <c r="AF2729" s="106"/>
      <c r="AG2729" s="107"/>
      <c r="AH2729" s="104"/>
    </row>
    <row r="2730" spans="2:38" ht="15" thickBot="1">
      <c r="B2730" s="772" t="s">
        <v>2891</v>
      </c>
      <c r="C2730" s="376">
        <v>1</v>
      </c>
      <c r="D2730" s="771">
        <v>3.2</v>
      </c>
      <c r="E2730" s="104">
        <v>7.7000000000000002E-3</v>
      </c>
      <c r="F2730" s="104">
        <v>0.01</v>
      </c>
      <c r="H2730" s="386"/>
      <c r="I2730"/>
      <c r="J2730"/>
      <c r="K2730" s="519">
        <f ca="1">SUM(K2722:K2729)</f>
        <v>25.599999999999998</v>
      </c>
      <c r="L2730" s="516">
        <f ca="1">+SUMPRODUCT(L2722:L2729,K2722:K2729)/K2730</f>
        <v>1.553625E-2</v>
      </c>
      <c r="M2730" s="516">
        <f ca="1">+SUMPRODUCT(M2722:M2729,K2722:K2729)/K2730</f>
        <v>1.575E-2</v>
      </c>
      <c r="N2730" s="69">
        <f ca="1">+SUMPRODUCT(N2722:N2729,K2722:K2729)/K2730</f>
        <v>1.7499999999999998E-2</v>
      </c>
      <c r="O2730" s="552">
        <f ca="1">+SUMPRODUCT(O2722:O2729,K2722:K2729)/K2730</f>
        <v>1.3982625000000004E-2</v>
      </c>
      <c r="P2730" s="69">
        <f ca="1">+SUMPRODUCT(P2722:P2729,K2722:K2729)/K2730</f>
        <v>1.4175000000000005E-2</v>
      </c>
      <c r="Q2730"/>
      <c r="R2730"/>
      <c r="T2730" s="700"/>
      <c r="U2730" s="708">
        <v>11</v>
      </c>
      <c r="V2730" s="708"/>
      <c r="W2730" s="708"/>
      <c r="X2730" s="57"/>
      <c r="Y2730" s="57"/>
      <c r="Z2730" s="62"/>
      <c r="AA2730" s="63"/>
      <c r="AB2730" s="60"/>
      <c r="AC2730" s="60"/>
      <c r="AD2730" s="60"/>
      <c r="AE2730" s="60"/>
      <c r="AF2730" s="106"/>
      <c r="AG2730" s="700"/>
      <c r="AH2730" s="700"/>
    </row>
    <row r="2731" spans="2:38" ht="15" thickBot="1">
      <c r="B2731" s="772" t="s">
        <v>2892</v>
      </c>
      <c r="C2731" s="376">
        <v>1</v>
      </c>
      <c r="D2731" s="771">
        <v>3.2</v>
      </c>
      <c r="E2731" s="104">
        <v>7.1999999999999998E-3</v>
      </c>
      <c r="F2731" s="104">
        <v>0.01</v>
      </c>
      <c r="H2731" s="720"/>
      <c r="I2731"/>
      <c r="J2731"/>
      <c r="K2731" s="551" t="s">
        <v>59</v>
      </c>
      <c r="L2731" s="550">
        <f ca="1">+L2730/0.9</f>
        <v>1.72625E-2</v>
      </c>
      <c r="M2731" s="518">
        <f ca="1">+M2730/0.9</f>
        <v>1.7499999999999998E-2</v>
      </c>
      <c r="N2731"/>
      <c r="O2731"/>
      <c r="P2731"/>
      <c r="Q2731"/>
      <c r="R2731"/>
      <c r="T2731" s="700"/>
      <c r="U2731" s="700"/>
      <c r="V2731" s="700"/>
      <c r="W2731" s="700"/>
      <c r="X2731" s="700"/>
      <c r="Y2731" s="700"/>
      <c r="Z2731" s="700"/>
      <c r="AA2731" s="64">
        <f>SUM(AA2720:AA2730)</f>
        <v>122.52</v>
      </c>
      <c r="AB2731" s="680">
        <f ca="1">+SUMPRODUCT(AA2720:AA2730,AB2720:AB2730)/AA2731</f>
        <v>1.1437703621274659E-2</v>
      </c>
      <c r="AC2731" s="66">
        <f ca="1">+SUMPRODUCT(AA2720:AA2730,AC2720:AC2730)/AA2731</f>
        <v>7.9125803561711991E-3</v>
      </c>
      <c r="AD2731" s="66">
        <f>+SUMPRODUCT(AA2720:AA2730,AD2720:AD2730)/AA2731</f>
        <v>0</v>
      </c>
      <c r="AE2731" s="67"/>
      <c r="AF2731" s="110">
        <v>0</v>
      </c>
      <c r="AG2731" s="700"/>
      <c r="AH2731" s="700"/>
    </row>
    <row r="2732" spans="2:38" ht="15" thickBot="1">
      <c r="B2732" s="772" t="s">
        <v>2893</v>
      </c>
      <c r="C2732" s="376">
        <v>1</v>
      </c>
      <c r="D2732" s="771">
        <v>3.2</v>
      </c>
      <c r="E2732" s="104">
        <v>1.0999999999999999E-2</v>
      </c>
      <c r="F2732" s="104">
        <v>0.01</v>
      </c>
      <c r="T2732" s="700"/>
      <c r="U2732" s="700"/>
      <c r="V2732" s="700"/>
      <c r="W2732" s="700"/>
      <c r="X2732" s="700"/>
      <c r="Y2732" s="700"/>
      <c r="Z2732" s="700"/>
      <c r="AA2732" s="700"/>
      <c r="AB2732" s="700"/>
      <c r="AC2732" s="700"/>
      <c r="AD2732" s="700"/>
      <c r="AE2732" s="700"/>
      <c r="AF2732" s="700"/>
      <c r="AG2732" s="700"/>
    </row>
    <row r="2733" spans="2:38" ht="28.8">
      <c r="B2733" s="772" t="s">
        <v>2894</v>
      </c>
      <c r="C2733" s="376">
        <v>1</v>
      </c>
      <c r="D2733" s="771">
        <v>3.2</v>
      </c>
      <c r="E2733" s="104">
        <v>9.5999999999999992E-3</v>
      </c>
      <c r="F2733" s="104">
        <v>0.01</v>
      </c>
      <c r="H2733" s="385"/>
      <c r="I2733" s="547" t="s">
        <v>2867</v>
      </c>
      <c r="J2733" s="77" t="s">
        <v>63</v>
      </c>
      <c r="K2733" s="507" t="s">
        <v>44</v>
      </c>
      <c r="L2733" s="718" t="s">
        <v>297</v>
      </c>
      <c r="M2733" s="508" t="s">
        <v>292</v>
      </c>
      <c r="N2733" s="545" t="s">
        <v>46</v>
      </c>
      <c r="O2733" s="549" t="s">
        <v>293</v>
      </c>
      <c r="P2733" s="508" t="s">
        <v>294</v>
      </c>
      <c r="Q2733"/>
      <c r="R2733"/>
      <c r="T2733" s="47" t="s">
        <v>48</v>
      </c>
      <c r="U2733" s="48" t="s">
        <v>49</v>
      </c>
      <c r="V2733" s="48" t="s">
        <v>50</v>
      </c>
      <c r="W2733" s="48" t="s">
        <v>51</v>
      </c>
      <c r="X2733" s="49" t="s">
        <v>52</v>
      </c>
      <c r="Y2733" s="49" t="s">
        <v>53</v>
      </c>
      <c r="Z2733" s="48" t="s">
        <v>54</v>
      </c>
      <c r="AA2733" s="50" t="s">
        <v>55</v>
      </c>
      <c r="AB2733" s="48" t="s">
        <v>56</v>
      </c>
      <c r="AC2733" s="51" t="s">
        <v>12</v>
      </c>
      <c r="AD2733" s="51" t="s">
        <v>295</v>
      </c>
      <c r="AE2733" s="48" t="s">
        <v>57</v>
      </c>
      <c r="AF2733" s="48" t="s">
        <v>66</v>
      </c>
      <c r="AG2733" s="48" t="s">
        <v>67</v>
      </c>
      <c r="AH2733" s="48" t="s">
        <v>68</v>
      </c>
      <c r="AJ2733" s="95" t="str">
        <f>+I2733</f>
        <v>EN102</v>
      </c>
      <c r="AK2733" s="96" t="s">
        <v>62</v>
      </c>
    </row>
    <row r="2734" spans="2:38" ht="15" thickBot="1">
      <c r="B2734" s="772" t="s">
        <v>2895</v>
      </c>
      <c r="C2734" s="376">
        <v>1</v>
      </c>
      <c r="D2734" s="771">
        <v>3.2</v>
      </c>
      <c r="E2734" s="104">
        <v>7.4000000000000003E-3</v>
      </c>
      <c r="F2734" s="104">
        <v>0.01</v>
      </c>
      <c r="H2734" s="677">
        <v>2134</v>
      </c>
      <c r="I2734" s="510">
        <f>IF(H2734="",
   IFERROR(MATCH("**", B:B, 0), ""),
   IFERROR(MATCH("* "&amp;H2734&amp;" *", B:B, 0), "")
)</f>
        <v>2668</v>
      </c>
      <c r="J2734" s="53" t="str" cm="1">
        <f t="array" aca="1" ref="J2734" ca="1">INDIRECT("B" &amp; I2734)</f>
        <v>NIVEL 974 M4 6N L33 AM 2134 08-06-2026</v>
      </c>
      <c r="K2734" s="511">
        <f ca="1">INDEX(D:D, MATCH(J2734, $B:$B, 0))</f>
        <v>3.2</v>
      </c>
      <c r="L2734" s="508">
        <f ca="1">INDEX(E:E, MATCH($J2734, $B:$B, 0))*0.9</f>
        <v>1.3679999999999999E-2</v>
      </c>
      <c r="M2734" s="508">
        <f ca="1">INDEX(F:F, MATCH($J2734, $B:$B, 0))*0.9</f>
        <v>1.6199999999999999E-2</v>
      </c>
      <c r="N2734" s="512">
        <f ca="1">INDEX(F:F, MATCH($J2734, $B:$B, 0))</f>
        <v>1.7999999999999999E-2</v>
      </c>
      <c r="O2734" s="512">
        <f ca="1">+IF(L2734=0,N2734*0.9,L2734*0.9)</f>
        <v>1.2312E-2</v>
      </c>
      <c r="P2734" s="513">
        <f ca="1">+M2734*0.9</f>
        <v>1.4579999999999999E-2</v>
      </c>
      <c r="Q2734" s="514" t="str">
        <f ca="1">+IF(L2734=0,"-","Dump")</f>
        <v>Dump</v>
      </c>
      <c r="R2734" s="515">
        <f ca="1">+K2734/4.5</f>
        <v>0.71111111111111114</v>
      </c>
      <c r="T2734" s="681">
        <v>60013</v>
      </c>
      <c r="U2734" s="56">
        <v>1</v>
      </c>
      <c r="V2734" s="56">
        <v>298204</v>
      </c>
      <c r="W2734" s="56" t="s">
        <v>78</v>
      </c>
      <c r="X2734" s="57">
        <v>46175</v>
      </c>
      <c r="Y2734" s="57">
        <v>46176</v>
      </c>
      <c r="Z2734" s="58">
        <v>0.66041666666666665</v>
      </c>
      <c r="AA2734" s="59">
        <v>28.91</v>
      </c>
      <c r="AB2734" s="60">
        <f ca="1">+O2550</f>
        <v>1.0117636363636365E-2</v>
      </c>
      <c r="AC2734" s="60">
        <f ca="1">+N2550</f>
        <v>1.4113636363636354E-2</v>
      </c>
      <c r="AD2734" s="60" t="s">
        <v>319</v>
      </c>
      <c r="AE2734" s="60" t="str">
        <f>+I2527</f>
        <v>EN090</v>
      </c>
      <c r="AF2734" s="106"/>
      <c r="AG2734" s="107"/>
      <c r="AH2734" s="104"/>
      <c r="AJ2734" s="520">
        <f ca="1">+K2755-SUMIF(AE:AE, AJ2733, AA:AA)</f>
        <v>4.7100000000000151</v>
      </c>
      <c r="AK2734" s="521">
        <f ca="1">O2755</f>
        <v>1.2373714285714281E-2</v>
      </c>
      <c r="AL2734" s="102">
        <f ca="1">COUNTIF(AE:AE, AJ2733)</f>
        <v>2</v>
      </c>
    </row>
    <row r="2735" spans="2:38" ht="15" thickBot="1">
      <c r="B2735" s="772" t="s">
        <v>2896</v>
      </c>
      <c r="C2735" s="376">
        <v>1</v>
      </c>
      <c r="D2735" s="771">
        <v>3.2</v>
      </c>
      <c r="E2735" s="104">
        <v>5.5999999999999999E-3</v>
      </c>
      <c r="F2735" s="104">
        <v>0.01</v>
      </c>
      <c r="H2735" s="677">
        <v>2135</v>
      </c>
      <c r="I2735" s="510">
        <f>IF(H2735="",
   IFERROR(MATCH("**", B:B, 0), ""),
   IFERROR(MATCH("* "&amp;H2735&amp;" *", B:B, 0), "")
)</f>
        <v>2669</v>
      </c>
      <c r="J2735" s="53" t="str" cm="1">
        <f t="array" aca="1" ref="J2735" ca="1">INDIRECT("B" &amp; I2735)</f>
        <v>NIVEL 974 M4 6N L33 AM 2135 08-06-2026</v>
      </c>
      <c r="K2735" s="511">
        <f ca="1">INDEX(D:D, MATCH(J2735, $B:$B, 0))</f>
        <v>3.2</v>
      </c>
      <c r="L2735" s="508">
        <f ca="1">INDEX(E:E, MATCH($J2735, $B:$B, 0))*0.9</f>
        <v>1.5750000000000004E-2</v>
      </c>
      <c r="M2735" s="508">
        <f ca="1">INDEX(F:F, MATCH($J2735, $B:$B, 0))*0.9</f>
        <v>1.6199999999999999E-2</v>
      </c>
      <c r="N2735" s="512">
        <f t="shared" ref="N2735:N2754" ca="1" si="1381">INDEX(F:F, MATCH($J2735, $B:$B, 0))</f>
        <v>1.7999999999999999E-2</v>
      </c>
      <c r="O2735" s="512">
        <f ca="1">+IF(L2735=0,N2735*0.9,L2735*0.9)</f>
        <v>1.4175000000000004E-2</v>
      </c>
      <c r="P2735" s="513">
        <f ca="1">+M2735*0.9</f>
        <v>1.4579999999999999E-2</v>
      </c>
      <c r="Q2735" s="514" t="str">
        <f ca="1">+IF(L2735=0,"-","Dump")</f>
        <v>Dump</v>
      </c>
      <c r="R2735" s="515">
        <f ca="1">+K2735/4.5</f>
        <v>0.71111111111111114</v>
      </c>
      <c r="T2735" s="413" t="s">
        <v>225</v>
      </c>
      <c r="U2735" s="56">
        <v>2</v>
      </c>
      <c r="V2735" s="56">
        <v>298206</v>
      </c>
      <c r="W2735" s="56" t="s">
        <v>247</v>
      </c>
      <c r="X2735" s="57">
        <v>46176</v>
      </c>
      <c r="Y2735" s="57">
        <v>46176</v>
      </c>
      <c r="Z2735" s="58">
        <v>0.66805555555555551</v>
      </c>
      <c r="AA2735" s="59">
        <v>32.340000000000003</v>
      </c>
      <c r="AB2735" s="60">
        <f ca="1">+O2573</f>
        <v>1.174073684210526E-2</v>
      </c>
      <c r="AC2735" s="60">
        <f ca="1">+N2573</f>
        <v>1.4447368421052629E-2</v>
      </c>
      <c r="AD2735" s="60" t="s">
        <v>319</v>
      </c>
      <c r="AE2735" s="60" t="str">
        <f>+I2553</f>
        <v>EN091</v>
      </c>
      <c r="AF2735" s="106"/>
      <c r="AG2735" s="107"/>
      <c r="AH2735" s="104"/>
      <c r="AJ2735" s="105" t="s">
        <v>83</v>
      </c>
      <c r="AK2735" s="101"/>
    </row>
    <row r="2736" spans="2:38">
      <c r="B2736" s="772" t="s">
        <v>2897</v>
      </c>
      <c r="C2736" s="376">
        <v>1</v>
      </c>
      <c r="D2736" s="771">
        <v>3.2</v>
      </c>
      <c r="E2736" s="104">
        <v>0.01</v>
      </c>
      <c r="F2736" s="104">
        <v>0.01</v>
      </c>
      <c r="H2736" s="677">
        <v>2136</v>
      </c>
      <c r="I2736" s="510">
        <f t="shared" ref="I2736:I2748" si="1382">IF(H2736="",
   IFERROR(MATCH("**", B:B, 0), ""),
   IFERROR(MATCH("* "&amp;H2736&amp;" *", B:B, 0), "")
)</f>
        <v>2670</v>
      </c>
      <c r="J2736" s="53" t="str" cm="1">
        <f t="array" aca="1" ref="J2736" ca="1">INDIRECT("B" &amp; I2736)</f>
        <v>NIVEL 974 M4 7S L30 AM 2136 08-06-2026</v>
      </c>
      <c r="K2736" s="511">
        <f t="shared" ref="K2736:K2748" ca="1" si="1383">INDEX(D:D, MATCH(J2736, $B:$B, 0))</f>
        <v>3.2</v>
      </c>
      <c r="L2736" s="508">
        <f t="shared" ref="L2736:L2748" ca="1" si="1384">INDEX(E:E, MATCH($J2736, $B:$B, 0))*0.9</f>
        <v>1.4579999999999999E-2</v>
      </c>
      <c r="M2736" s="508">
        <f t="shared" ref="M2736:M2748" ca="1" si="1385">INDEX(F:F, MATCH($J2736, $B:$B, 0))*0.9</f>
        <v>1.485E-2</v>
      </c>
      <c r="N2736" s="512">
        <f t="shared" ca="1" si="1381"/>
        <v>1.6500000000000001E-2</v>
      </c>
      <c r="O2736" s="512">
        <f t="shared" ref="O2736:O2748" ca="1" si="1386">+IF(L2736=0,N2736*0.9,L2736*0.9)</f>
        <v>1.3122E-2</v>
      </c>
      <c r="P2736" s="513">
        <f t="shared" ref="P2736:P2748" ca="1" si="1387">+M2736*0.9</f>
        <v>1.3365E-2</v>
      </c>
      <c r="Q2736" s="514" t="str">
        <f t="shared" ref="Q2736:Q2748" ca="1" si="1388">+IF(L2736=0,"-","Dump")</f>
        <v>Dump</v>
      </c>
      <c r="R2736" s="515">
        <f t="shared" ref="R2736:R2748" ca="1" si="1389">+K2736/4.5</f>
        <v>0.71111111111111114</v>
      </c>
      <c r="T2736" s="722"/>
      <c r="U2736" s="56">
        <v>3</v>
      </c>
      <c r="V2736" s="56">
        <v>298209</v>
      </c>
      <c r="W2736" s="56" t="s">
        <v>77</v>
      </c>
      <c r="X2736" s="57">
        <v>46176</v>
      </c>
      <c r="Y2736" s="57">
        <v>46176</v>
      </c>
      <c r="Z2736" s="58">
        <v>0.68541666666666667</v>
      </c>
      <c r="AA2736" s="59">
        <v>29.83</v>
      </c>
      <c r="AB2736" s="60">
        <f ca="1">+O2589</f>
        <v>1.1421000000000001E-2</v>
      </c>
      <c r="AC2736" s="60">
        <f ca="1">+N2589</f>
        <v>1.6625000000000004E-2</v>
      </c>
      <c r="AD2736" s="60" t="s">
        <v>319</v>
      </c>
      <c r="AE2736" s="60" t="str">
        <f>+I2576</f>
        <v>EN092</v>
      </c>
      <c r="AF2736" s="106"/>
      <c r="AG2736" s="107"/>
      <c r="AH2736" s="104"/>
    </row>
    <row r="2737" spans="2:34">
      <c r="B2737" s="772" t="s">
        <v>2898</v>
      </c>
      <c r="C2737" s="376">
        <v>1</v>
      </c>
      <c r="D2737" s="771">
        <v>3.2</v>
      </c>
      <c r="E2737" s="104">
        <v>1.8200000000000001E-2</v>
      </c>
      <c r="F2737" s="104">
        <v>1.2999999999999999E-2</v>
      </c>
      <c r="H2737" s="677">
        <v>2137</v>
      </c>
      <c r="I2737" s="510">
        <f t="shared" si="1382"/>
        <v>2671</v>
      </c>
      <c r="J2737" s="53" t="str" cm="1">
        <f t="array" aca="1" ref="J2737" ca="1">INDIRECT("B" &amp; I2737)</f>
        <v>NIVEL 974 M4 7S L30 AM 2137 08-06-2026</v>
      </c>
      <c r="K2737" s="511">
        <f t="shared" ca="1" si="1383"/>
        <v>3.2</v>
      </c>
      <c r="L2737" s="508">
        <f t="shared" ca="1" si="1384"/>
        <v>1.719E-2</v>
      </c>
      <c r="M2737" s="508">
        <f t="shared" ca="1" si="1385"/>
        <v>1.485E-2</v>
      </c>
      <c r="N2737" s="512">
        <f t="shared" ca="1" si="1381"/>
        <v>1.6500000000000001E-2</v>
      </c>
      <c r="O2737" s="512">
        <f t="shared" ca="1" si="1386"/>
        <v>1.5471E-2</v>
      </c>
      <c r="P2737" s="513">
        <f t="shared" ca="1" si="1387"/>
        <v>1.3365E-2</v>
      </c>
      <c r="Q2737" s="514" t="str">
        <f t="shared" ca="1" si="1388"/>
        <v>Dump</v>
      </c>
      <c r="R2737" s="515">
        <f t="shared" ca="1" si="1389"/>
        <v>0.71111111111111114</v>
      </c>
      <c r="T2737" s="722"/>
      <c r="U2737" s="56">
        <v>4</v>
      </c>
      <c r="V2737" s="56">
        <v>298215</v>
      </c>
      <c r="W2737" s="56" t="s">
        <v>2717</v>
      </c>
      <c r="X2737" s="57">
        <v>46176</v>
      </c>
      <c r="Y2737" s="57">
        <v>46177</v>
      </c>
      <c r="Z2737" s="58">
        <v>0.40208333333333335</v>
      </c>
      <c r="AA2737" s="59">
        <v>31.66</v>
      </c>
      <c r="AB2737" s="60">
        <f ca="1">+O2608</f>
        <v>1.0454399999999999E-2</v>
      </c>
      <c r="AC2737" s="60">
        <f ca="1">+N2608</f>
        <v>1.4166666666666666E-2</v>
      </c>
      <c r="AD2737" s="60" t="s">
        <v>319</v>
      </c>
      <c r="AE2737" s="60" t="str">
        <f>+I2592</f>
        <v>EN093</v>
      </c>
      <c r="AF2737" s="106"/>
      <c r="AG2737" s="107"/>
      <c r="AH2737" s="104"/>
    </row>
    <row r="2738" spans="2:34">
      <c r="B2738" s="772" t="s">
        <v>2899</v>
      </c>
      <c r="C2738" s="376">
        <v>1</v>
      </c>
      <c r="D2738" s="771">
        <v>3.2</v>
      </c>
      <c r="E2738" s="104">
        <v>1.0500000000000001E-2</v>
      </c>
      <c r="F2738" s="104">
        <v>1.2999999999999999E-2</v>
      </c>
      <c r="H2738" s="677">
        <v>2138</v>
      </c>
      <c r="I2738" s="510">
        <f t="shared" si="1382"/>
        <v>2672</v>
      </c>
      <c r="J2738" s="53" t="str" cm="1">
        <f t="array" aca="1" ref="J2738" ca="1">INDIRECT("B" &amp; I2738)</f>
        <v>NIVEL 974 M4 7S L30 AM 2138 08-06-2026</v>
      </c>
      <c r="K2738" s="511">
        <f t="shared" ca="1" si="1383"/>
        <v>3.2</v>
      </c>
      <c r="L2738" s="508">
        <f t="shared" ca="1" si="1384"/>
        <v>1.089E-2</v>
      </c>
      <c r="M2738" s="508">
        <f t="shared" ca="1" si="1385"/>
        <v>1.485E-2</v>
      </c>
      <c r="N2738" s="512">
        <f t="shared" ca="1" si="1381"/>
        <v>1.6500000000000001E-2</v>
      </c>
      <c r="O2738" s="512">
        <f t="shared" ca="1" si="1386"/>
        <v>9.8010000000000007E-3</v>
      </c>
      <c r="P2738" s="513">
        <f t="shared" ca="1" si="1387"/>
        <v>1.3365E-2</v>
      </c>
      <c r="Q2738" s="514" t="str">
        <f t="shared" ca="1" si="1388"/>
        <v>Dump</v>
      </c>
      <c r="R2738" s="515">
        <f t="shared" ca="1" si="1389"/>
        <v>0.71111111111111114</v>
      </c>
      <c r="T2738" s="722"/>
      <c r="U2738" s="722">
        <v>5</v>
      </c>
      <c r="V2738" s="56">
        <v>298230</v>
      </c>
      <c r="W2738" s="56" t="s">
        <v>2717</v>
      </c>
      <c r="X2738" s="57">
        <v>46177</v>
      </c>
      <c r="Y2738" s="57">
        <v>46177</v>
      </c>
      <c r="Z2738" s="58">
        <v>0.68958333333333333</v>
      </c>
      <c r="AA2738" s="59">
        <v>29.33</v>
      </c>
      <c r="AB2738" s="60">
        <f ca="1">+O2629</f>
        <v>1.1730705882352938E-2</v>
      </c>
      <c r="AC2738" s="60">
        <f ca="1">+N2629</f>
        <v>1.2999999999999992E-2</v>
      </c>
      <c r="AD2738" s="60" t="s">
        <v>319</v>
      </c>
      <c r="AE2738" s="60" t="str">
        <f>+I2611</f>
        <v>EN094</v>
      </c>
      <c r="AF2738" s="106"/>
      <c r="AG2738" s="107"/>
      <c r="AH2738" s="104"/>
    </row>
    <row r="2739" spans="2:34">
      <c r="B2739" s="772" t="s">
        <v>2900</v>
      </c>
      <c r="C2739" s="376">
        <v>1</v>
      </c>
      <c r="D2739" s="771">
        <v>3.2</v>
      </c>
      <c r="E2739" s="104">
        <v>1.1299999999999999E-2</v>
      </c>
      <c r="F2739" s="104">
        <v>1.2999999999999999E-2</v>
      </c>
      <c r="H2739" s="677">
        <v>2139</v>
      </c>
      <c r="I2739" s="510">
        <f t="shared" si="1382"/>
        <v>2673</v>
      </c>
      <c r="J2739" s="53" t="str" cm="1">
        <f t="array" aca="1" ref="J2739" ca="1">INDIRECT("B" &amp; I2739)</f>
        <v>NIVEL 974 M4 7S L30 AM 2139 08-06-2026</v>
      </c>
      <c r="K2739" s="511">
        <f t="shared" ca="1" si="1383"/>
        <v>3.2</v>
      </c>
      <c r="L2739" s="508">
        <f t="shared" ca="1" si="1384"/>
        <v>1.4310000000000002E-2</v>
      </c>
      <c r="M2739" s="508">
        <f t="shared" ca="1" si="1385"/>
        <v>1.485E-2</v>
      </c>
      <c r="N2739" s="512">
        <f t="shared" ca="1" si="1381"/>
        <v>1.6500000000000001E-2</v>
      </c>
      <c r="O2739" s="512">
        <f t="shared" ca="1" si="1386"/>
        <v>1.2879000000000002E-2</v>
      </c>
      <c r="P2739" s="513">
        <f t="shared" ca="1" si="1387"/>
        <v>1.3365E-2</v>
      </c>
      <c r="Q2739" s="514" t="str">
        <f t="shared" ca="1" si="1388"/>
        <v>Dump</v>
      </c>
      <c r="R2739" s="515">
        <f t="shared" ca="1" si="1389"/>
        <v>0.71111111111111114</v>
      </c>
      <c r="T2739" s="722"/>
      <c r="U2739" s="722">
        <v>6</v>
      </c>
      <c r="V2739" s="722"/>
      <c r="W2739" s="56"/>
      <c r="X2739" s="57"/>
      <c r="Y2739" s="57"/>
      <c r="Z2739" s="58"/>
      <c r="AA2739" s="59"/>
      <c r="AB2739" s="60"/>
      <c r="AC2739" s="60"/>
      <c r="AD2739" s="60"/>
      <c r="AE2739" s="60"/>
      <c r="AF2739" s="106"/>
      <c r="AG2739" s="107"/>
      <c r="AH2739" s="104"/>
    </row>
    <row r="2740" spans="2:34">
      <c r="B2740" s="772" t="s">
        <v>2901</v>
      </c>
      <c r="C2740" s="376">
        <v>1</v>
      </c>
      <c r="D2740" s="771">
        <v>3.2</v>
      </c>
      <c r="E2740" s="104">
        <v>1.18E-2</v>
      </c>
      <c r="F2740" s="104">
        <v>1.2999999999999999E-2</v>
      </c>
      <c r="H2740" s="677">
        <v>2140</v>
      </c>
      <c r="I2740" s="510">
        <f t="shared" ref="I2740:I2745" si="1390">IF(H2740="",
   IFERROR(MATCH("**", B:B, 0), ""),
   IFERROR(MATCH("* "&amp;H2740&amp;" *", B:B, 0), "")
)</f>
        <v>2674</v>
      </c>
      <c r="J2740" s="53" t="str" cm="1">
        <f t="array" aca="1" ref="J2740" ca="1">INDIRECT("B" &amp; I2740)</f>
        <v>NIVEL 974 M4 7S L30 AM 2140 08-06-2026</v>
      </c>
      <c r="K2740" s="511">
        <f t="shared" ref="K2740:K2745" ca="1" si="1391">INDEX(D:D, MATCH(J2740, $B:$B, 0))</f>
        <v>3.2</v>
      </c>
      <c r="L2740" s="508">
        <f t="shared" ref="L2740:L2745" ca="1" si="1392">INDEX(E:E, MATCH($J2740, $B:$B, 0))*0.9</f>
        <v>1.2239999999999999E-2</v>
      </c>
      <c r="M2740" s="508">
        <f t="shared" ref="M2740:M2745" ca="1" si="1393">INDEX(F:F, MATCH($J2740, $B:$B, 0))*0.9</f>
        <v>1.485E-2</v>
      </c>
      <c r="N2740" s="512">
        <f t="shared" ca="1" si="1381"/>
        <v>1.6500000000000001E-2</v>
      </c>
      <c r="O2740" s="512">
        <f t="shared" ref="O2740:O2745" ca="1" si="1394">+IF(L2740=0,N2740*0.9,L2740*0.9)</f>
        <v>1.1016E-2</v>
      </c>
      <c r="P2740" s="513">
        <f t="shared" ref="P2740:P2745" ca="1" si="1395">+M2740*0.9</f>
        <v>1.3365E-2</v>
      </c>
      <c r="Q2740" s="514" t="str">
        <f t="shared" ref="Q2740:Q2745" ca="1" si="1396">+IF(L2740=0,"-","Dump")</f>
        <v>Dump</v>
      </c>
      <c r="R2740" s="515">
        <f t="shared" ref="R2740:R2745" ca="1" si="1397">+K2740/4.5</f>
        <v>0.71111111111111114</v>
      </c>
      <c r="T2740" s="722"/>
      <c r="U2740" s="722">
        <v>7</v>
      </c>
      <c r="V2740" s="722"/>
      <c r="W2740" s="56"/>
      <c r="X2740" s="57"/>
      <c r="Y2740" s="57"/>
      <c r="Z2740" s="58"/>
      <c r="AA2740" s="109"/>
      <c r="AB2740" s="60"/>
      <c r="AC2740" s="60"/>
      <c r="AD2740" s="60"/>
      <c r="AE2740" s="60"/>
      <c r="AF2740" s="106"/>
      <c r="AG2740" s="107"/>
      <c r="AH2740" s="104"/>
    </row>
    <row r="2741" spans="2:34">
      <c r="B2741" s="772" t="s">
        <v>2904</v>
      </c>
      <c r="C2741" s="376">
        <v>1</v>
      </c>
      <c r="D2741" s="771">
        <v>3.2</v>
      </c>
      <c r="E2741" s="104">
        <v>1.35E-2</v>
      </c>
      <c r="F2741" s="104">
        <v>1.2999999999999999E-2</v>
      </c>
      <c r="H2741" s="677">
        <v>2141</v>
      </c>
      <c r="I2741" s="510">
        <f t="shared" si="1390"/>
        <v>2675</v>
      </c>
      <c r="J2741" s="53" t="str" cm="1">
        <f t="array" aca="1" ref="J2741" ca="1">INDIRECT("B" &amp; I2741)</f>
        <v>NIVEL 974 M4 7S L30 AM 2141 08-06-2026</v>
      </c>
      <c r="K2741" s="511">
        <f t="shared" ca="1" si="1391"/>
        <v>3.2</v>
      </c>
      <c r="L2741" s="508">
        <f t="shared" ca="1" si="1392"/>
        <v>9.0899999999999991E-3</v>
      </c>
      <c r="M2741" s="508">
        <f t="shared" ca="1" si="1393"/>
        <v>1.485E-2</v>
      </c>
      <c r="N2741" s="512">
        <f t="shared" ca="1" si="1381"/>
        <v>1.6500000000000001E-2</v>
      </c>
      <c r="O2741" s="512">
        <f t="shared" ca="1" si="1394"/>
        <v>8.180999999999999E-3</v>
      </c>
      <c r="P2741" s="513">
        <f t="shared" ca="1" si="1395"/>
        <v>1.3365E-2</v>
      </c>
      <c r="Q2741" s="514" t="str">
        <f t="shared" ca="1" si="1396"/>
        <v>Dump</v>
      </c>
      <c r="R2741" s="515">
        <f t="shared" ca="1" si="1397"/>
        <v>0.71111111111111114</v>
      </c>
      <c r="T2741" s="722"/>
      <c r="U2741" s="722">
        <v>8</v>
      </c>
      <c r="V2741" s="722"/>
      <c r="W2741" s="56"/>
      <c r="X2741" s="57"/>
      <c r="Y2741" s="57"/>
      <c r="Z2741" s="62"/>
      <c r="AA2741" s="109"/>
      <c r="AB2741" s="60"/>
      <c r="AC2741" s="60"/>
      <c r="AD2741" s="60"/>
      <c r="AE2741" s="60"/>
      <c r="AF2741" s="106"/>
      <c r="AG2741" s="107"/>
      <c r="AH2741" s="104"/>
    </row>
    <row r="2742" spans="2:34">
      <c r="B2742" s="772" t="s">
        <v>2905</v>
      </c>
      <c r="C2742" s="376">
        <v>1</v>
      </c>
      <c r="D2742" s="771">
        <v>3.2</v>
      </c>
      <c r="E2742" s="104">
        <v>1.43E-2</v>
      </c>
      <c r="F2742" s="104">
        <v>1.4E-2</v>
      </c>
      <c r="H2742" s="677">
        <v>2142</v>
      </c>
      <c r="I2742" s="510">
        <f t="shared" si="1390"/>
        <v>2676</v>
      </c>
      <c r="J2742" s="53" t="str" cm="1">
        <f t="array" aca="1" ref="J2742" ca="1">INDIRECT("B" &amp; I2742)</f>
        <v>NIVEL 974 M4 7S L30 AM 2142 08-06-2026</v>
      </c>
      <c r="K2742" s="511">
        <f t="shared" ca="1" si="1391"/>
        <v>3.2</v>
      </c>
      <c r="L2742" s="508">
        <f t="shared" ca="1" si="1392"/>
        <v>1.035E-2</v>
      </c>
      <c r="M2742" s="508">
        <f t="shared" ca="1" si="1393"/>
        <v>1.485E-2</v>
      </c>
      <c r="N2742" s="512">
        <f t="shared" ca="1" si="1381"/>
        <v>1.6500000000000001E-2</v>
      </c>
      <c r="O2742" s="512">
        <f t="shared" ca="1" si="1394"/>
        <v>9.3150000000000004E-3</v>
      </c>
      <c r="P2742" s="513">
        <f t="shared" ca="1" si="1395"/>
        <v>1.3365E-2</v>
      </c>
      <c r="Q2742" s="514" t="str">
        <f t="shared" ca="1" si="1396"/>
        <v>Dump</v>
      </c>
      <c r="R2742" s="515">
        <f t="shared" ca="1" si="1397"/>
        <v>0.71111111111111114</v>
      </c>
      <c r="T2742" s="721"/>
      <c r="U2742" s="722">
        <v>9</v>
      </c>
      <c r="V2742" s="722"/>
      <c r="W2742" s="722"/>
      <c r="X2742" s="57"/>
      <c r="Y2742" s="57"/>
      <c r="Z2742" s="62"/>
      <c r="AA2742" s="59"/>
      <c r="AB2742" s="60"/>
      <c r="AC2742" s="60"/>
      <c r="AD2742" s="60"/>
      <c r="AE2742" s="60"/>
      <c r="AF2742" s="106"/>
      <c r="AG2742" s="107"/>
      <c r="AH2742" s="104"/>
    </row>
    <row r="2743" spans="2:34">
      <c r="B2743" s="772" t="s">
        <v>2906</v>
      </c>
      <c r="C2743" s="376">
        <v>1</v>
      </c>
      <c r="D2743" s="771">
        <v>3.2</v>
      </c>
      <c r="E2743" s="104">
        <v>1.0999999999999999E-2</v>
      </c>
      <c r="F2743" s="104">
        <v>1.4E-2</v>
      </c>
      <c r="H2743" s="677">
        <v>2143</v>
      </c>
      <c r="I2743" s="510">
        <f t="shared" si="1390"/>
        <v>2677</v>
      </c>
      <c r="J2743" s="53" t="str" cm="1">
        <f t="array" aca="1" ref="J2743" ca="1">INDIRECT("B" &amp; I2743)</f>
        <v>NIVEL 974 M4 7S L30 AM 2143 08-06-2026</v>
      </c>
      <c r="K2743" s="511">
        <f t="shared" ca="1" si="1391"/>
        <v>3.2</v>
      </c>
      <c r="L2743" s="508">
        <f t="shared" ca="1" si="1392"/>
        <v>1.4129999999999998E-2</v>
      </c>
      <c r="M2743" s="508">
        <f t="shared" ca="1" si="1393"/>
        <v>1.485E-2</v>
      </c>
      <c r="N2743" s="512">
        <f t="shared" ca="1" si="1381"/>
        <v>1.6500000000000001E-2</v>
      </c>
      <c r="O2743" s="512">
        <f t="shared" ca="1" si="1394"/>
        <v>1.2716999999999999E-2</v>
      </c>
      <c r="P2743" s="513">
        <f t="shared" ca="1" si="1395"/>
        <v>1.3365E-2</v>
      </c>
      <c r="Q2743" s="514" t="str">
        <f t="shared" ca="1" si="1396"/>
        <v>Dump</v>
      </c>
      <c r="R2743" s="515">
        <f t="shared" ca="1" si="1397"/>
        <v>0.71111111111111114</v>
      </c>
      <c r="T2743" s="721"/>
      <c r="U2743" s="722">
        <v>10</v>
      </c>
      <c r="V2743" s="722"/>
      <c r="W2743" s="722"/>
      <c r="X2743" s="57"/>
      <c r="Y2743" s="57"/>
      <c r="Z2743" s="62"/>
      <c r="AA2743" s="63"/>
      <c r="AB2743" s="60"/>
      <c r="AC2743" s="60"/>
      <c r="AD2743" s="60"/>
      <c r="AE2743" s="60"/>
      <c r="AF2743" s="106"/>
      <c r="AG2743" s="107"/>
      <c r="AH2743" s="104"/>
    </row>
    <row r="2744" spans="2:34" ht="15" thickBot="1">
      <c r="B2744" s="772" t="s">
        <v>2907</v>
      </c>
      <c r="C2744" s="376">
        <v>1</v>
      </c>
      <c r="D2744" s="771">
        <v>3.2</v>
      </c>
      <c r="E2744" s="104">
        <v>1.55E-2</v>
      </c>
      <c r="F2744" s="104">
        <v>1.6E-2</v>
      </c>
      <c r="H2744" s="677">
        <v>2144</v>
      </c>
      <c r="I2744" s="510">
        <f t="shared" si="1390"/>
        <v>2678</v>
      </c>
      <c r="J2744" s="53" t="str" cm="1">
        <f t="array" aca="1" ref="J2744" ca="1">INDIRECT("B" &amp; I2744)</f>
        <v>NIVEL 974 M4 7S L30 AM 2144 08-06-2026</v>
      </c>
      <c r="K2744" s="511">
        <f t="shared" ca="1" si="1391"/>
        <v>3.2</v>
      </c>
      <c r="L2744" s="508">
        <f t="shared" ca="1" si="1392"/>
        <v>1.008E-2</v>
      </c>
      <c r="M2744" s="508">
        <f t="shared" ca="1" si="1393"/>
        <v>1.485E-2</v>
      </c>
      <c r="N2744" s="512">
        <f t="shared" ca="1" si="1381"/>
        <v>1.6500000000000001E-2</v>
      </c>
      <c r="O2744" s="512">
        <f t="shared" ca="1" si="1394"/>
        <v>9.0720000000000002E-3</v>
      </c>
      <c r="P2744" s="513">
        <f t="shared" ca="1" si="1395"/>
        <v>1.3365E-2</v>
      </c>
      <c r="Q2744" s="514" t="str">
        <f t="shared" ca="1" si="1396"/>
        <v>Dump</v>
      </c>
      <c r="R2744" s="515">
        <f t="shared" ca="1" si="1397"/>
        <v>0.71111111111111114</v>
      </c>
      <c r="T2744" s="721"/>
      <c r="U2744" s="722">
        <v>11</v>
      </c>
      <c r="V2744" s="722"/>
      <c r="W2744" s="722"/>
      <c r="X2744" s="57"/>
      <c r="Y2744" s="57"/>
      <c r="Z2744" s="62"/>
      <c r="AA2744" s="63"/>
      <c r="AB2744" s="60"/>
      <c r="AC2744" s="60"/>
      <c r="AD2744" s="60"/>
      <c r="AE2744" s="60"/>
      <c r="AF2744" s="106"/>
      <c r="AG2744" s="721"/>
      <c r="AH2744" s="721"/>
    </row>
    <row r="2745" spans="2:34" ht="15" thickBot="1">
      <c r="B2745" s="772" t="s">
        <v>2908</v>
      </c>
      <c r="C2745" s="376">
        <v>1</v>
      </c>
      <c r="D2745" s="771">
        <v>3.2</v>
      </c>
      <c r="E2745" s="104">
        <v>1.8200000000000001E-2</v>
      </c>
      <c r="F2745" s="104">
        <v>1.6E-2</v>
      </c>
      <c r="H2745" s="677">
        <v>2145</v>
      </c>
      <c r="I2745" s="510">
        <f t="shared" si="1390"/>
        <v>2679</v>
      </c>
      <c r="J2745" s="53" t="str" cm="1">
        <f t="array" aca="1" ref="J2745" ca="1">INDIRECT("B" &amp; I2745)</f>
        <v>NIVEL 974 M4 7S L31 AM 2145 08-06-2026</v>
      </c>
      <c r="K2745" s="511">
        <f t="shared" ca="1" si="1391"/>
        <v>3.2</v>
      </c>
      <c r="L2745" s="508">
        <f t="shared" ca="1" si="1392"/>
        <v>1.2870000000000001E-2</v>
      </c>
      <c r="M2745" s="508">
        <f t="shared" ca="1" si="1393"/>
        <v>1.4400000000000001E-2</v>
      </c>
      <c r="N2745" s="512">
        <f t="shared" ca="1" si="1381"/>
        <v>1.6E-2</v>
      </c>
      <c r="O2745" s="512">
        <f t="shared" ca="1" si="1394"/>
        <v>1.1583000000000001E-2</v>
      </c>
      <c r="P2745" s="513">
        <f t="shared" ca="1" si="1395"/>
        <v>1.2960000000000001E-2</v>
      </c>
      <c r="Q2745" s="514" t="str">
        <f t="shared" ca="1" si="1396"/>
        <v>Dump</v>
      </c>
      <c r="R2745" s="515">
        <f t="shared" ca="1" si="1397"/>
        <v>0.71111111111111114</v>
      </c>
      <c r="T2745" s="721"/>
      <c r="U2745" s="721"/>
      <c r="V2745" s="721"/>
      <c r="W2745" s="721"/>
      <c r="X2745" s="721"/>
      <c r="Y2745" s="721"/>
      <c r="Z2745" s="721"/>
      <c r="AA2745" s="64">
        <f>SUM(AA2734:AA2744)</f>
        <v>152.07</v>
      </c>
      <c r="AB2745" s="680">
        <f ca="1">+SUMPRODUCT(AA2734:AA2744,AB2734:AB2744)/AA2745</f>
        <v>1.1099708254592116E-2</v>
      </c>
      <c r="AC2745" s="66">
        <f ca="1">+SUMPRODUCT(AA2734:AA2744,AC2734:AC2744)/AA2745</f>
        <v>1.4473489436945063E-2</v>
      </c>
      <c r="AD2745" s="66">
        <f>+SUMPRODUCT(AA2734:AA2744,AD2734:AD2744)/AA2745</f>
        <v>0</v>
      </c>
      <c r="AE2745" s="67"/>
      <c r="AF2745" s="110">
        <v>0</v>
      </c>
      <c r="AG2745" s="721"/>
      <c r="AH2745" s="721"/>
    </row>
    <row r="2746" spans="2:34">
      <c r="B2746" s="772" t="s">
        <v>2909</v>
      </c>
      <c r="C2746" s="376">
        <v>1</v>
      </c>
      <c r="D2746" s="771">
        <v>3.2</v>
      </c>
      <c r="E2746" s="104">
        <v>1.7399999999999999E-2</v>
      </c>
      <c r="F2746" s="104">
        <v>1.6E-2</v>
      </c>
      <c r="H2746" s="677">
        <v>2146</v>
      </c>
      <c r="I2746" s="510">
        <f t="shared" si="1382"/>
        <v>2680</v>
      </c>
      <c r="J2746" s="53" t="str" cm="1">
        <f t="array" aca="1" ref="J2746" ca="1">INDIRECT("B" &amp; I2746)</f>
        <v>NIVEL 974 M4 7S L31 AM 2146 08-06-2026</v>
      </c>
      <c r="K2746" s="511">
        <f t="shared" ca="1" si="1383"/>
        <v>3.2</v>
      </c>
      <c r="L2746" s="508">
        <f t="shared" ca="1" si="1384"/>
        <v>1.4489999999999999E-2</v>
      </c>
      <c r="M2746" s="508">
        <f t="shared" ca="1" si="1385"/>
        <v>1.4400000000000001E-2</v>
      </c>
      <c r="N2746" s="512">
        <f t="shared" ca="1" si="1381"/>
        <v>1.6E-2</v>
      </c>
      <c r="O2746" s="512">
        <f t="shared" ca="1" si="1386"/>
        <v>1.3041000000000001E-2</v>
      </c>
      <c r="P2746" s="513">
        <f t="shared" ca="1" si="1387"/>
        <v>1.2960000000000001E-2</v>
      </c>
      <c r="Q2746" s="514" t="str">
        <f t="shared" ca="1" si="1388"/>
        <v>Dump</v>
      </c>
      <c r="R2746" s="515">
        <f t="shared" ca="1" si="1389"/>
        <v>0.71111111111111114</v>
      </c>
      <c r="T2746" s="721"/>
      <c r="U2746" s="721"/>
      <c r="V2746" s="721"/>
      <c r="W2746" s="721"/>
      <c r="X2746" s="721"/>
      <c r="Y2746" s="721"/>
      <c r="Z2746" s="721"/>
      <c r="AA2746" s="721"/>
      <c r="AB2746" s="721"/>
      <c r="AC2746" s="721"/>
      <c r="AD2746" s="721"/>
      <c r="AE2746" s="721"/>
      <c r="AF2746" s="721"/>
      <c r="AG2746" s="721"/>
    </row>
    <row r="2747" spans="2:34" ht="28.8">
      <c r="B2747" s="772" t="s">
        <v>2910</v>
      </c>
      <c r="C2747" s="376">
        <v>1</v>
      </c>
      <c r="D2747" s="771">
        <v>3.2</v>
      </c>
      <c r="E2747" s="104">
        <v>1.49E-2</v>
      </c>
      <c r="F2747" s="104">
        <v>1.6E-2</v>
      </c>
      <c r="H2747" s="677">
        <v>2147</v>
      </c>
      <c r="I2747" s="510">
        <f t="shared" si="1382"/>
        <v>2681</v>
      </c>
      <c r="J2747" s="53" t="str" cm="1">
        <f t="array" aca="1" ref="J2747" ca="1">INDIRECT("B" &amp; I2747)</f>
        <v>NIVEL 974 M4 7S L31 AM 2147 08-06-2026</v>
      </c>
      <c r="K2747" s="511">
        <f t="shared" ca="1" si="1383"/>
        <v>3.2</v>
      </c>
      <c r="L2747" s="508">
        <f t="shared" ca="1" si="1384"/>
        <v>1.6109999999999999E-2</v>
      </c>
      <c r="M2747" s="508">
        <f t="shared" ca="1" si="1385"/>
        <v>1.4400000000000001E-2</v>
      </c>
      <c r="N2747" s="512">
        <f t="shared" ca="1" si="1381"/>
        <v>1.6E-2</v>
      </c>
      <c r="O2747" s="512">
        <f t="shared" ca="1" si="1386"/>
        <v>1.4499E-2</v>
      </c>
      <c r="P2747" s="513">
        <f t="shared" ca="1" si="1387"/>
        <v>1.2960000000000001E-2</v>
      </c>
      <c r="Q2747" s="514" t="str">
        <f t="shared" ca="1" si="1388"/>
        <v>Dump</v>
      </c>
      <c r="R2747" s="515">
        <f t="shared" ca="1" si="1389"/>
        <v>0.71111111111111114</v>
      </c>
      <c r="T2747" s="47" t="s">
        <v>48</v>
      </c>
      <c r="U2747" s="48" t="s">
        <v>49</v>
      </c>
      <c r="V2747" s="48" t="s">
        <v>50</v>
      </c>
      <c r="W2747" s="48" t="s">
        <v>51</v>
      </c>
      <c r="X2747" s="49" t="s">
        <v>52</v>
      </c>
      <c r="Y2747" s="49" t="s">
        <v>53</v>
      </c>
      <c r="Z2747" s="48" t="s">
        <v>54</v>
      </c>
      <c r="AA2747" s="50" t="s">
        <v>55</v>
      </c>
      <c r="AB2747" s="48" t="s">
        <v>56</v>
      </c>
      <c r="AC2747" s="51" t="s">
        <v>12</v>
      </c>
      <c r="AD2747" s="51" t="s">
        <v>295</v>
      </c>
      <c r="AE2747" s="48" t="s">
        <v>57</v>
      </c>
      <c r="AF2747" s="48" t="s">
        <v>66</v>
      </c>
      <c r="AG2747" s="48" t="s">
        <v>67</v>
      </c>
      <c r="AH2747" s="48" t="s">
        <v>68</v>
      </c>
    </row>
    <row r="2748" spans="2:34">
      <c r="B2748" s="772" t="s">
        <v>2911</v>
      </c>
      <c r="C2748" s="376">
        <v>1</v>
      </c>
      <c r="D2748" s="771">
        <v>3.2</v>
      </c>
      <c r="E2748" s="104">
        <v>1.78E-2</v>
      </c>
      <c r="F2748" s="104">
        <v>1.6E-2</v>
      </c>
      <c r="H2748" s="677">
        <v>2148</v>
      </c>
      <c r="I2748" s="510">
        <f t="shared" si="1382"/>
        <v>2682</v>
      </c>
      <c r="J2748" s="53" t="str" cm="1">
        <f t="array" aca="1" ref="J2748" ca="1">INDIRECT("B" &amp; I2748)</f>
        <v>NIVEL 974 M4 7S L31 AM 2148 08-06-2026</v>
      </c>
      <c r="K2748" s="511">
        <f t="shared" ca="1" si="1383"/>
        <v>3.2</v>
      </c>
      <c r="L2748" s="508">
        <f t="shared" ca="1" si="1384"/>
        <v>1.197E-2</v>
      </c>
      <c r="M2748" s="508">
        <f t="shared" ca="1" si="1385"/>
        <v>1.4400000000000001E-2</v>
      </c>
      <c r="N2748" s="512">
        <f t="shared" ca="1" si="1381"/>
        <v>1.6E-2</v>
      </c>
      <c r="O2748" s="512">
        <f t="shared" ca="1" si="1386"/>
        <v>1.0773E-2</v>
      </c>
      <c r="P2748" s="513">
        <f t="shared" ca="1" si="1387"/>
        <v>1.2960000000000001E-2</v>
      </c>
      <c r="Q2748" s="514" t="str">
        <f t="shared" ca="1" si="1388"/>
        <v>Dump</v>
      </c>
      <c r="R2748" s="515">
        <f t="shared" ca="1" si="1389"/>
        <v>0.71111111111111114</v>
      </c>
      <c r="T2748" s="681">
        <v>60029</v>
      </c>
      <c r="U2748" s="56">
        <v>1</v>
      </c>
      <c r="V2748" s="56">
        <v>298295</v>
      </c>
      <c r="W2748" s="56" t="s">
        <v>78</v>
      </c>
      <c r="X2748" s="57">
        <v>46181</v>
      </c>
      <c r="Y2748" s="57">
        <v>46183</v>
      </c>
      <c r="Z2748" s="58">
        <v>0.47708333333333336</v>
      </c>
      <c r="AA2748" s="59">
        <v>30</v>
      </c>
      <c r="AB2748" s="60">
        <f ca="1">+O2755</f>
        <v>1.2373714285714281E-2</v>
      </c>
      <c r="AC2748" s="60">
        <f ca="1">+N2755</f>
        <v>1.669047619047619E-2</v>
      </c>
      <c r="AD2748" s="60" t="s">
        <v>319</v>
      </c>
      <c r="AE2748" s="60" t="str">
        <f>+I2733</f>
        <v>EN102</v>
      </c>
      <c r="AF2748" s="106"/>
      <c r="AG2748" s="107"/>
      <c r="AH2748" s="104"/>
    </row>
    <row r="2749" spans="2:34">
      <c r="B2749" s="772" t="s">
        <v>2912</v>
      </c>
      <c r="C2749" s="376">
        <v>1</v>
      </c>
      <c r="D2749" s="771">
        <v>3.2</v>
      </c>
      <c r="E2749" s="104">
        <v>1.8499999999999999E-2</v>
      </c>
      <c r="F2749" s="104">
        <v>1.6500000000000001E-2</v>
      </c>
      <c r="H2749" s="677">
        <v>2149</v>
      </c>
      <c r="I2749" s="510">
        <f t="shared" ref="I2749" si="1398">IF(H2749="",
   IFERROR(MATCH("**", B:B, 0), ""),
   IFERROR(MATCH("* "&amp;H2749&amp;" *", B:B, 0), "")
)</f>
        <v>2683</v>
      </c>
      <c r="J2749" s="53" t="str" cm="1">
        <f t="array" aca="1" ref="J2749" ca="1">INDIRECT("B" &amp; I2749)</f>
        <v>NIVEL 974 M4 6N L33 AM 2149 06-06-2026</v>
      </c>
      <c r="K2749" s="511">
        <f t="shared" ref="K2749" ca="1" si="1399">INDEX(D:D, MATCH(J2749, $B:$B, 0))</f>
        <v>3.2</v>
      </c>
      <c r="L2749" s="508">
        <f t="shared" ref="L2749" ca="1" si="1400">INDEX(E:E, MATCH($J2749, $B:$B, 0))*0.9</f>
        <v>1.3050000000000001E-2</v>
      </c>
      <c r="M2749" s="508">
        <f t="shared" ref="M2749" ca="1" si="1401">INDEX(F:F, MATCH($J2749, $B:$B, 0))*0.9</f>
        <v>1.5300000000000001E-2</v>
      </c>
      <c r="N2749" s="512">
        <f t="shared" ca="1" si="1381"/>
        <v>1.7000000000000001E-2</v>
      </c>
      <c r="O2749" s="512">
        <f t="shared" ref="O2749" ca="1" si="1402">+IF(L2749=0,N2749*0.9,L2749*0.9)</f>
        <v>1.1745E-2</v>
      </c>
      <c r="P2749" s="513">
        <f t="shared" ref="P2749" ca="1" si="1403">+M2749*0.9</f>
        <v>1.3770000000000001E-2</v>
      </c>
      <c r="Q2749" s="514" t="str">
        <f t="shared" ref="Q2749" ca="1" si="1404">+IF(L2749=0,"-","Dump")</f>
        <v>Dump</v>
      </c>
      <c r="R2749" s="515">
        <f t="shared" ref="R2749" ca="1" si="1405">+K2749/4.5</f>
        <v>0.71111111111111114</v>
      </c>
      <c r="T2749" s="413" t="s">
        <v>225</v>
      </c>
      <c r="U2749" s="56">
        <v>2</v>
      </c>
      <c r="V2749" s="56">
        <v>298296</v>
      </c>
      <c r="W2749" s="56" t="s">
        <v>60</v>
      </c>
      <c r="X2749" s="57">
        <v>46181</v>
      </c>
      <c r="Y2749" s="57">
        <v>46183</v>
      </c>
      <c r="Z2749" s="58">
        <v>0.47847222222222224</v>
      </c>
      <c r="AA2749" s="59">
        <v>29.61</v>
      </c>
      <c r="AB2749" s="60">
        <f ca="1">+O2769</f>
        <v>1.1785500000000003E-2</v>
      </c>
      <c r="AC2749" s="60">
        <f ca="1">+N2769</f>
        <v>1.6300000000000005E-2</v>
      </c>
      <c r="AD2749" s="60" t="s">
        <v>319</v>
      </c>
      <c r="AE2749" s="60" t="str">
        <f>+I2758</f>
        <v>EN103</v>
      </c>
      <c r="AF2749" s="106"/>
      <c r="AG2749" s="107"/>
      <c r="AH2749" s="104"/>
    </row>
    <row r="2750" spans="2:34">
      <c r="B2750" s="772" t="s">
        <v>2913</v>
      </c>
      <c r="C2750" s="376">
        <v>1</v>
      </c>
      <c r="D2750" s="771">
        <v>3.2</v>
      </c>
      <c r="E2750" s="104">
        <v>1.2999999999999999E-2</v>
      </c>
      <c r="F2750" s="104">
        <v>1.6500000000000001E-2</v>
      </c>
      <c r="H2750" s="677">
        <v>2150</v>
      </c>
      <c r="I2750" s="510">
        <f>IF(H2750="",
   IFERROR(MATCH("**", B:B, 0), ""),
   IFERROR(MATCH("* "&amp;H2750&amp;" *", B:B, 0), "")
)</f>
        <v>2684</v>
      </c>
      <c r="J2750" s="53" t="str" cm="1">
        <f t="array" aca="1" ref="J2750" ca="1">INDIRECT("B" &amp; I2750)</f>
        <v>NIVEL 974 M4 6N L33 AM 2150 06-06-2026</v>
      </c>
      <c r="K2750" s="511">
        <f ca="1">INDEX(D:D, MATCH(J2750, $B:$B, 0))</f>
        <v>3.2</v>
      </c>
      <c r="L2750" s="508">
        <f t="shared" ref="L2750:M2754" ca="1" si="1406">INDEX(E:E, MATCH($J2750, $B:$B, 0))*0.9</f>
        <v>1.26E-2</v>
      </c>
      <c r="M2750" s="508">
        <f t="shared" ca="1" si="1406"/>
        <v>1.5300000000000001E-2</v>
      </c>
      <c r="N2750" s="512">
        <f t="shared" ca="1" si="1381"/>
        <v>1.7000000000000001E-2</v>
      </c>
      <c r="O2750" s="512">
        <f ca="1">+IF(L2750=0,N2750*0.9,L2750*0.9)</f>
        <v>1.1340000000000001E-2</v>
      </c>
      <c r="P2750" s="513">
        <f ca="1">+M2750*0.9</f>
        <v>1.3770000000000001E-2</v>
      </c>
      <c r="Q2750" s="514" t="str">
        <f ca="1">+IF(L2750=0,"-","Dump")</f>
        <v>Dump</v>
      </c>
      <c r="R2750" s="515">
        <f ca="1">+K2750/4.5</f>
        <v>0.71111111111111114</v>
      </c>
      <c r="T2750" s="722"/>
      <c r="U2750" s="56">
        <v>3</v>
      </c>
      <c r="V2750" s="56">
        <v>298297</v>
      </c>
      <c r="W2750" s="56" t="s">
        <v>75</v>
      </c>
      <c r="X2750" s="57">
        <v>46181</v>
      </c>
      <c r="Y2750" s="57">
        <v>46183</v>
      </c>
      <c r="Z2750" s="58">
        <v>0.48194444444444445</v>
      </c>
      <c r="AA2750" s="59">
        <v>30.03</v>
      </c>
      <c r="AB2750" s="60">
        <f ca="1">+O2782</f>
        <v>1.4265E-2</v>
      </c>
      <c r="AC2750" s="60">
        <f ca="1">+N2782</f>
        <v>1.5833333333333335E-2</v>
      </c>
      <c r="AD2750" s="60" t="s">
        <v>319</v>
      </c>
      <c r="AE2750" s="60" t="str">
        <f>+I2772</f>
        <v>EN104</v>
      </c>
      <c r="AF2750" s="106"/>
      <c r="AG2750" s="107"/>
      <c r="AH2750" s="104"/>
    </row>
    <row r="2751" spans="2:34">
      <c r="B2751" s="772" t="s">
        <v>2914</v>
      </c>
      <c r="C2751" s="376">
        <v>1</v>
      </c>
      <c r="D2751" s="771">
        <v>3.2</v>
      </c>
      <c r="E2751" s="104">
        <v>1.7399999999999999E-2</v>
      </c>
      <c r="F2751" s="104">
        <v>1.6500000000000001E-2</v>
      </c>
      <c r="H2751" s="677">
        <v>2151</v>
      </c>
      <c r="I2751" s="510">
        <f>IF(H2751="",
   IFERROR(MATCH("**", B:B, 0), ""),
   IFERROR(MATCH("* "&amp;H2751&amp;" *", B:B, 0), "")
)</f>
        <v>2685</v>
      </c>
      <c r="J2751" s="53" t="str" cm="1">
        <f t="array" aca="1" ref="J2751" ca="1">INDIRECT("B" &amp; I2751)</f>
        <v>NIVEL 974 M4 6N L33 AM 2151 06-06-2026</v>
      </c>
      <c r="K2751" s="511">
        <f ca="1">INDEX(D:D, MATCH(J2751, $B:$B, 0))</f>
        <v>3.2</v>
      </c>
      <c r="L2751" s="508">
        <f t="shared" ca="1" si="1406"/>
        <v>1.7910000000000002E-2</v>
      </c>
      <c r="M2751" s="508">
        <f t="shared" ca="1" si="1406"/>
        <v>1.5300000000000001E-2</v>
      </c>
      <c r="N2751" s="512">
        <f t="shared" ca="1" si="1381"/>
        <v>1.7000000000000001E-2</v>
      </c>
      <c r="O2751" s="512">
        <f ca="1">+IF(L2751=0,N2751*0.9,L2751*0.9)</f>
        <v>1.6119000000000001E-2</v>
      </c>
      <c r="P2751" s="513">
        <f ca="1">+M2751*0.9</f>
        <v>1.3770000000000001E-2</v>
      </c>
      <c r="Q2751" s="514" t="str">
        <f ca="1">+IF(L2751=0,"-","Dump")</f>
        <v>Dump</v>
      </c>
      <c r="R2751" s="515">
        <f ca="1">+K2751/4.5</f>
        <v>0.71111111111111114</v>
      </c>
      <c r="T2751" s="722"/>
      <c r="U2751" s="56">
        <v>4</v>
      </c>
      <c r="V2751" s="56">
        <v>29302</v>
      </c>
      <c r="W2751" s="56" t="s">
        <v>247</v>
      </c>
      <c r="X2751" s="57">
        <v>46182</v>
      </c>
      <c r="Y2751" s="57">
        <v>46183</v>
      </c>
      <c r="Z2751" s="58">
        <v>0.51180555555555551</v>
      </c>
      <c r="AA2751" s="59">
        <v>31.16</v>
      </c>
      <c r="AB2751" s="60">
        <f ca="1">+O2794</f>
        <v>1.2980250000000006E-2</v>
      </c>
      <c r="AC2751" s="60">
        <f ca="1">+N2794</f>
        <v>1.6250000000000004E-2</v>
      </c>
      <c r="AD2751" s="60" t="s">
        <v>319</v>
      </c>
      <c r="AE2751" s="60" t="str">
        <f>+I2785</f>
        <v>EN105</v>
      </c>
      <c r="AF2751" s="106"/>
      <c r="AG2751" s="107"/>
      <c r="AH2751" s="104"/>
    </row>
    <row r="2752" spans="2:34">
      <c r="B2752" s="772" t="s">
        <v>2915</v>
      </c>
      <c r="C2752" s="376">
        <v>1</v>
      </c>
      <c r="D2752" s="771">
        <v>3.2</v>
      </c>
      <c r="E2752" s="104">
        <v>1.5800000000000002E-2</v>
      </c>
      <c r="F2752" s="104">
        <v>1.6500000000000001E-2</v>
      </c>
      <c r="H2752" s="677">
        <v>2152</v>
      </c>
      <c r="I2752" s="510">
        <f>IF(H2752="",
   IFERROR(MATCH("**", B:B, 0), ""),
   IFERROR(MATCH("* "&amp;H2752&amp;" *", B:B, 0), "")
)</f>
        <v>2686</v>
      </c>
      <c r="J2752" s="53" t="str" cm="1">
        <f t="array" aca="1" ref="J2752" ca="1">INDIRECT("B" &amp; I2752)</f>
        <v>NIVEL 974 M4 6N L33 AM 2152 06-06-2026</v>
      </c>
      <c r="K2752" s="511">
        <f ca="1">INDEX(D:D, MATCH(J2752, $B:$B, 0))</f>
        <v>3.2</v>
      </c>
      <c r="L2752" s="508">
        <f t="shared" ca="1" si="1406"/>
        <v>1.6109999999999999E-2</v>
      </c>
      <c r="M2752" s="508">
        <f t="shared" ca="1" si="1406"/>
        <v>1.5300000000000001E-2</v>
      </c>
      <c r="N2752" s="512">
        <f t="shared" ca="1" si="1381"/>
        <v>1.7000000000000001E-2</v>
      </c>
      <c r="O2752" s="512">
        <f ca="1">+IF(L2752=0,N2752*0.9,L2752*0.9)</f>
        <v>1.4499E-2</v>
      </c>
      <c r="P2752" s="513">
        <f ca="1">+M2752*0.9</f>
        <v>1.3770000000000001E-2</v>
      </c>
      <c r="Q2752" s="514" t="str">
        <f ca="1">+IF(L2752=0,"-","Dump")</f>
        <v>Dump</v>
      </c>
      <c r="R2752" s="515">
        <f ca="1">+K2752/4.5</f>
        <v>0.71111111111111114</v>
      </c>
      <c r="T2752" s="722"/>
      <c r="U2752" s="722">
        <v>5</v>
      </c>
      <c r="V2752" s="56">
        <v>298303</v>
      </c>
      <c r="W2752" s="56" t="s">
        <v>77</v>
      </c>
      <c r="X2752" s="57">
        <v>46182</v>
      </c>
      <c r="Y2752" s="57">
        <v>46183</v>
      </c>
      <c r="Z2752" s="58">
        <v>0.5131944444444444</v>
      </c>
      <c r="AA2752" s="59">
        <v>31.23</v>
      </c>
      <c r="AB2752" s="60">
        <f ca="1">+O2807</f>
        <v>1.4049000000000001E-2</v>
      </c>
      <c r="AC2752" s="60">
        <f ca="1">+N2807</f>
        <v>1.4999999999999999E-2</v>
      </c>
      <c r="AD2752" s="60" t="s">
        <v>319</v>
      </c>
      <c r="AE2752" s="60" t="str">
        <f>+I2797</f>
        <v>EN106</v>
      </c>
      <c r="AF2752" s="106"/>
      <c r="AG2752" s="107"/>
      <c r="AH2752" s="104"/>
    </row>
    <row r="2753" spans="2:38">
      <c r="B2753" s="772" t="s">
        <v>2916</v>
      </c>
      <c r="C2753" s="376">
        <v>1</v>
      </c>
      <c r="D2753" s="771">
        <v>3.2</v>
      </c>
      <c r="E2753" s="104">
        <v>1.6199999999999999E-2</v>
      </c>
      <c r="F2753" s="104">
        <v>1.6500000000000001E-2</v>
      </c>
      <c r="H2753" s="677">
        <v>2153</v>
      </c>
      <c r="I2753" s="510">
        <f>IF(H2753="",
   IFERROR(MATCH("**", B:B, 0), ""),
   IFERROR(MATCH("* "&amp;H2753&amp;" *", B:B, 0), "")
)</f>
        <v>2687</v>
      </c>
      <c r="J2753" s="53" t="str" cm="1">
        <f t="array" aca="1" ref="J2753" ca="1">INDIRECT("B" &amp; I2753)</f>
        <v>NIVEL 974 M4 6N L33 AM 2153 06-06-2026</v>
      </c>
      <c r="K2753" s="511">
        <f ca="1">INDEX(D:D, MATCH(J2753, $B:$B, 0))</f>
        <v>3.2</v>
      </c>
      <c r="L2753" s="508">
        <f t="shared" ca="1" si="1406"/>
        <v>1.4669999999999999E-2</v>
      </c>
      <c r="M2753" s="508">
        <f t="shared" ca="1" si="1406"/>
        <v>1.5300000000000001E-2</v>
      </c>
      <c r="N2753" s="512">
        <f t="shared" ca="1" si="1381"/>
        <v>1.7000000000000001E-2</v>
      </c>
      <c r="O2753" s="512">
        <f ca="1">+IF(L2753=0,N2753*0.9,L2753*0.9)</f>
        <v>1.3202999999999999E-2</v>
      </c>
      <c r="P2753" s="513">
        <f ca="1">+M2753*0.9</f>
        <v>1.3770000000000001E-2</v>
      </c>
      <c r="Q2753" s="514" t="str">
        <f ca="1">+IF(L2753=0,"-","Dump")</f>
        <v>Dump</v>
      </c>
      <c r="R2753" s="515">
        <f ca="1">+K2753/4.5</f>
        <v>0.71111111111111114</v>
      </c>
      <c r="T2753" s="722"/>
      <c r="U2753" s="722">
        <v>6</v>
      </c>
      <c r="V2753" s="722"/>
      <c r="W2753" s="56"/>
      <c r="X2753" s="57"/>
      <c r="Y2753" s="57"/>
      <c r="Z2753" s="58"/>
      <c r="AA2753" s="59"/>
      <c r="AB2753" s="60"/>
      <c r="AC2753" s="60"/>
      <c r="AD2753" s="60"/>
      <c r="AE2753" s="60"/>
      <c r="AF2753" s="106"/>
      <c r="AG2753" s="107"/>
      <c r="AH2753" s="104"/>
    </row>
    <row r="2754" spans="2:38">
      <c r="B2754" s="772" t="s">
        <v>2917</v>
      </c>
      <c r="C2754" s="376">
        <v>1</v>
      </c>
      <c r="D2754" s="771">
        <v>3.2</v>
      </c>
      <c r="E2754" s="104">
        <v>1.1299999999999999E-2</v>
      </c>
      <c r="F2754" s="104">
        <v>1.6500000000000001E-2</v>
      </c>
      <c r="H2754" s="677">
        <v>2154</v>
      </c>
      <c r="I2754" s="510">
        <f>IF(H2754="",
   IFERROR(MATCH("**", B:B, 0), ""),
   IFERROR(MATCH("* "&amp;H2754&amp;" *", B:B, 0), "")
)</f>
        <v>2688</v>
      </c>
      <c r="J2754" s="53" t="str" cm="1">
        <f t="array" aca="1" ref="J2754" ca="1">INDIRECT("B" &amp; I2754)</f>
        <v>NIVEL 974 M4 6N L33 AM 2154 06-06-2026</v>
      </c>
      <c r="K2754" s="511">
        <f ca="1">INDEX(D:D, MATCH(J2754, $B:$B, 0))</f>
        <v>3.2</v>
      </c>
      <c r="L2754" s="508">
        <f t="shared" ca="1" si="1406"/>
        <v>1.6649999999999998E-2</v>
      </c>
      <c r="M2754" s="508">
        <f t="shared" ca="1" si="1406"/>
        <v>1.5300000000000001E-2</v>
      </c>
      <c r="N2754" s="512">
        <f t="shared" ca="1" si="1381"/>
        <v>1.7000000000000001E-2</v>
      </c>
      <c r="O2754" s="512">
        <f ca="1">+IF(L2754=0,N2754*0.9,L2754*0.9)</f>
        <v>1.4984999999999998E-2</v>
      </c>
      <c r="P2754" s="513">
        <f ca="1">+M2754*0.9</f>
        <v>1.3770000000000001E-2</v>
      </c>
      <c r="Q2754" s="514" t="str">
        <f ca="1">+IF(L2754=0,"-","Dump")</f>
        <v>Dump</v>
      </c>
      <c r="R2754" s="515">
        <f ca="1">+K2754/4.5</f>
        <v>0.71111111111111114</v>
      </c>
      <c r="T2754" s="722"/>
      <c r="U2754" s="722">
        <v>7</v>
      </c>
      <c r="V2754" s="722"/>
      <c r="W2754" s="56"/>
      <c r="X2754" s="57"/>
      <c r="Y2754" s="57"/>
      <c r="Z2754" s="58"/>
      <c r="AA2754" s="109"/>
      <c r="AB2754" s="60"/>
      <c r="AC2754" s="60"/>
      <c r="AD2754" s="60"/>
      <c r="AE2754" s="60"/>
      <c r="AF2754" s="106"/>
      <c r="AG2754" s="107"/>
      <c r="AH2754" s="104"/>
    </row>
    <row r="2755" spans="2:38">
      <c r="B2755" s="772" t="s">
        <v>2918</v>
      </c>
      <c r="C2755" s="376">
        <v>1</v>
      </c>
      <c r="D2755" s="771">
        <v>3.2</v>
      </c>
      <c r="E2755" s="104">
        <v>1.5800000000000002E-2</v>
      </c>
      <c r="F2755" s="104">
        <v>1.6500000000000001E-2</v>
      </c>
      <c r="H2755" s="386"/>
      <c r="I2755"/>
      <c r="J2755"/>
      <c r="K2755" s="519">
        <f ca="1">SUM(K2734:K2754)</f>
        <v>67.200000000000017</v>
      </c>
      <c r="L2755" s="516">
        <f ca="1">+SUMPRODUCT(L2734:L2754,K2734:K2754)/K2755</f>
        <v>1.3748571428571426E-2</v>
      </c>
      <c r="M2755" s="516">
        <f ca="1">+SUMPRODUCT(M2734:M2754,K2734:K2754)/K2755</f>
        <v>1.5021428571428569E-2</v>
      </c>
      <c r="N2755" s="69">
        <f ca="1">+SUMPRODUCT(N2734:N2754,K2734:K2754)/K2755</f>
        <v>1.669047619047619E-2</v>
      </c>
      <c r="O2755" s="552">
        <f ca="1">+SUMPRODUCT(O2734:O2754,K2734:K2754)/K2755</f>
        <v>1.2373714285714281E-2</v>
      </c>
      <c r="P2755" s="69">
        <f ca="1">+SUMPRODUCT(P2734:P2754,K2734:K2754)/K2755</f>
        <v>1.3519285714285711E-2</v>
      </c>
      <c r="Q2755"/>
      <c r="R2755"/>
      <c r="T2755" s="722"/>
      <c r="U2755" s="722">
        <v>8</v>
      </c>
      <c r="V2755" s="722"/>
      <c r="W2755" s="56"/>
      <c r="X2755" s="57"/>
      <c r="Y2755" s="57"/>
      <c r="Z2755" s="62"/>
      <c r="AA2755" s="109"/>
      <c r="AB2755" s="60"/>
      <c r="AC2755" s="60"/>
      <c r="AD2755" s="60"/>
      <c r="AE2755" s="60"/>
      <c r="AF2755" s="106"/>
      <c r="AG2755" s="107"/>
      <c r="AH2755" s="104"/>
    </row>
    <row r="2756" spans="2:38">
      <c r="B2756" s="772" t="s">
        <v>2919</v>
      </c>
      <c r="C2756" s="376">
        <v>1</v>
      </c>
      <c r="D2756" s="771">
        <v>3.2</v>
      </c>
      <c r="E2756" s="104">
        <v>2.46E-2</v>
      </c>
      <c r="F2756" s="104">
        <v>1.6500000000000001E-2</v>
      </c>
      <c r="H2756" s="720"/>
      <c r="I2756"/>
      <c r="J2756"/>
      <c r="K2756" s="551" t="s">
        <v>59</v>
      </c>
      <c r="L2756" s="550">
        <f ca="1">+L2755/0.9</f>
        <v>1.5276190476190473E-2</v>
      </c>
      <c r="M2756" s="518">
        <f ca="1">+M2755/0.9</f>
        <v>1.6690476190476186E-2</v>
      </c>
      <c r="N2756"/>
      <c r="O2756"/>
      <c r="P2756"/>
      <c r="Q2756"/>
      <c r="R2756"/>
      <c r="T2756" s="721"/>
      <c r="U2756" s="722">
        <v>9</v>
      </c>
      <c r="V2756" s="722"/>
      <c r="W2756" s="722"/>
      <c r="X2756" s="57"/>
      <c r="Y2756" s="57"/>
      <c r="Z2756" s="62"/>
      <c r="AA2756" s="59"/>
      <c r="AB2756" s="60"/>
      <c r="AC2756" s="60"/>
      <c r="AD2756" s="60"/>
      <c r="AE2756" s="60"/>
      <c r="AF2756" s="106"/>
      <c r="AG2756" s="107"/>
      <c r="AH2756" s="104"/>
    </row>
    <row r="2757" spans="2:38" ht="15" thickBot="1">
      <c r="B2757" s="772" t="s">
        <v>2920</v>
      </c>
      <c r="C2757" s="376">
        <v>1</v>
      </c>
      <c r="D2757" s="771">
        <v>3.2</v>
      </c>
      <c r="E2757" s="104">
        <v>1.8100000000000002E-2</v>
      </c>
      <c r="F2757" s="104">
        <v>1.6500000000000001E-2</v>
      </c>
      <c r="T2757" s="721"/>
      <c r="U2757" s="722">
        <v>10</v>
      </c>
      <c r="V2757" s="722"/>
      <c r="W2757" s="722"/>
      <c r="X2757" s="57"/>
      <c r="Y2757" s="57"/>
      <c r="Z2757" s="62"/>
      <c r="AA2757" s="63"/>
      <c r="AB2757" s="60"/>
      <c r="AC2757" s="60"/>
      <c r="AD2757" s="60"/>
      <c r="AE2757" s="60"/>
      <c r="AF2757" s="106"/>
      <c r="AG2757" s="107"/>
      <c r="AH2757" s="104"/>
    </row>
    <row r="2758" spans="2:38" ht="29.4" thickBot="1">
      <c r="B2758" s="772" t="s">
        <v>2921</v>
      </c>
      <c r="C2758" s="376">
        <v>1</v>
      </c>
      <c r="D2758" s="771">
        <v>3.2</v>
      </c>
      <c r="E2758" s="104">
        <v>1.0200000000000001E-2</v>
      </c>
      <c r="F2758" s="104">
        <v>1.6500000000000001E-2</v>
      </c>
      <c r="H2758" s="385"/>
      <c r="I2758" s="547" t="s">
        <v>2868</v>
      </c>
      <c r="J2758" s="77" t="s">
        <v>63</v>
      </c>
      <c r="K2758" s="507" t="s">
        <v>44</v>
      </c>
      <c r="L2758" s="718" t="s">
        <v>297</v>
      </c>
      <c r="M2758" s="508" t="s">
        <v>292</v>
      </c>
      <c r="N2758" s="545" t="s">
        <v>46</v>
      </c>
      <c r="O2758" s="549" t="s">
        <v>293</v>
      </c>
      <c r="P2758" s="508" t="s">
        <v>294</v>
      </c>
      <c r="Q2758"/>
      <c r="R2758"/>
      <c r="T2758" s="721"/>
      <c r="U2758" s="722">
        <v>11</v>
      </c>
      <c r="V2758" s="722"/>
      <c r="W2758" s="722"/>
      <c r="X2758" s="57"/>
      <c r="Y2758" s="57"/>
      <c r="Z2758" s="62"/>
      <c r="AA2758" s="63"/>
      <c r="AB2758" s="60"/>
      <c r="AC2758" s="60"/>
      <c r="AD2758" s="60"/>
      <c r="AE2758" s="60"/>
      <c r="AF2758" s="106"/>
      <c r="AG2758" s="721"/>
      <c r="AH2758" s="721"/>
      <c r="AJ2758" s="95" t="str">
        <f>+I2758</f>
        <v>EN103</v>
      </c>
      <c r="AK2758" s="96" t="s">
        <v>62</v>
      </c>
    </row>
    <row r="2759" spans="2:38" ht="15" thickBot="1">
      <c r="B2759" s="772" t="s">
        <v>2922</v>
      </c>
      <c r="C2759" s="376">
        <v>1</v>
      </c>
      <c r="D2759" s="771">
        <v>3.2</v>
      </c>
      <c r="E2759" s="104">
        <v>1.29E-2</v>
      </c>
      <c r="F2759" s="104">
        <v>1.6500000000000001E-2</v>
      </c>
      <c r="H2759" s="677">
        <v>2155</v>
      </c>
      <c r="I2759" s="510">
        <f>IF(H2759="",
   IFERROR(MATCH("**", B:B, 0), ""),
   IFERROR(MATCH("* "&amp;H2759&amp;" *", B:B, 0), "")
)</f>
        <v>2689</v>
      </c>
      <c r="J2759" s="53" t="str" cm="1">
        <f t="array" aca="1" ref="J2759" ca="1">INDIRECT("B" &amp; I2759)</f>
        <v>NIVEL 974 M4 6N L33 AM 2155 06-06-2026</v>
      </c>
      <c r="K2759" s="511">
        <f ca="1">INDEX(D:D, MATCH(J2759, $B:$B, 0))</f>
        <v>3.2</v>
      </c>
      <c r="L2759" s="508">
        <f ca="1">INDEX(E:E, MATCH($J2759, $B:$B, 0))*0.9</f>
        <v>1.1429999999999999E-2</v>
      </c>
      <c r="M2759" s="508">
        <f ca="1">INDEX(F:F, MATCH($J2759, $B:$B, 0))*0.9</f>
        <v>1.5300000000000001E-2</v>
      </c>
      <c r="N2759" s="512">
        <f ca="1">INDEX(F:F, MATCH($J2759, $B:$B, 0))</f>
        <v>1.7000000000000001E-2</v>
      </c>
      <c r="O2759" s="512">
        <f ca="1">+IF(L2759=0,N2759*0.9,L2759*0.9)</f>
        <v>1.0286999999999999E-2</v>
      </c>
      <c r="P2759" s="513">
        <f ca="1">+M2759*0.9</f>
        <v>1.3770000000000001E-2</v>
      </c>
      <c r="Q2759" s="514" t="str">
        <f ca="1">+IF(L2759=0,"-","Dump")</f>
        <v>Dump</v>
      </c>
      <c r="R2759" s="515">
        <f ca="1">+K2759/4.5</f>
        <v>0.71111111111111114</v>
      </c>
      <c r="T2759" s="721"/>
      <c r="U2759" s="721"/>
      <c r="V2759" s="721"/>
      <c r="W2759" s="721"/>
      <c r="X2759" s="721"/>
      <c r="Y2759" s="721"/>
      <c r="Z2759" s="721"/>
      <c r="AA2759" s="64">
        <f>SUM(AA2748:AA2758)</f>
        <v>152.03</v>
      </c>
      <c r="AB2759" s="680">
        <f ca="1">+SUMPRODUCT(AA2748:AA2758,AB2748:AB2758)/AA2759</f>
        <v>1.3101183276796874E-2</v>
      </c>
      <c r="AC2759" s="66">
        <f ca="1">+SUMPRODUCT(AA2748:AA2758,AC2748:AC2758)/AA2759</f>
        <v>1.6007579331147048E-2</v>
      </c>
      <c r="AD2759" s="66">
        <f>+SUMPRODUCT(AA2748:AA2758,AD2748:AD2758)/AA2759</f>
        <v>0</v>
      </c>
      <c r="AE2759" s="67"/>
      <c r="AF2759" s="110">
        <v>0</v>
      </c>
      <c r="AG2759" s="721"/>
      <c r="AH2759" s="721"/>
      <c r="AJ2759" s="520">
        <f ca="1">+K2769-SUMIF(AE:AE, AJ2758, AA:AA)</f>
        <v>2.389999999999997</v>
      </c>
      <c r="AK2759" s="521">
        <f ca="1">O2769</f>
        <v>1.1785500000000003E-2</v>
      </c>
      <c r="AL2759" s="102">
        <f ca="1">COUNTIF(AE:AE, AJ2758)</f>
        <v>1</v>
      </c>
    </row>
    <row r="2760" spans="2:38" ht="15" thickBot="1">
      <c r="B2760" s="772" t="s">
        <v>2923</v>
      </c>
      <c r="C2760" s="376">
        <v>1</v>
      </c>
      <c r="D2760" s="771">
        <v>3.2</v>
      </c>
      <c r="E2760" s="104">
        <v>1.5100000000000001E-2</v>
      </c>
      <c r="F2760" s="104">
        <v>1.6500000000000001E-2</v>
      </c>
      <c r="H2760" s="677">
        <v>2156</v>
      </c>
      <c r="I2760" s="510">
        <f>IF(H2760="",
   IFERROR(MATCH("**", B:B, 0), ""),
   IFERROR(MATCH("* "&amp;H2760&amp;" *", B:B, 0), "")
)</f>
        <v>2690</v>
      </c>
      <c r="J2760" s="53" t="str" cm="1">
        <f t="array" aca="1" ref="J2760" ca="1">INDIRECT("B" &amp; I2760)</f>
        <v>NIVEL 974 M4 6N L33 AM 2156 06-06-2026</v>
      </c>
      <c r="K2760" s="511">
        <f ca="1">INDEX(D:D, MATCH(J2760, $B:$B, 0))</f>
        <v>3.2</v>
      </c>
      <c r="L2760" s="508">
        <f ca="1">INDEX(E:E, MATCH($J2760, $B:$B, 0))*0.9</f>
        <v>1.908E-2</v>
      </c>
      <c r="M2760" s="508">
        <f ca="1">INDEX(F:F, MATCH($J2760, $B:$B, 0))*0.9</f>
        <v>1.5300000000000001E-2</v>
      </c>
      <c r="N2760" s="512">
        <f t="shared" ref="N2760:N2768" ca="1" si="1407">INDEX(F:F, MATCH($J2760, $B:$B, 0))</f>
        <v>1.7000000000000001E-2</v>
      </c>
      <c r="O2760" s="512">
        <f ca="1">+IF(L2760=0,N2760*0.9,L2760*0.9)</f>
        <v>1.7172E-2</v>
      </c>
      <c r="P2760" s="513">
        <f ca="1">+M2760*0.9</f>
        <v>1.3770000000000001E-2</v>
      </c>
      <c r="Q2760" s="514" t="str">
        <f ca="1">+IF(L2760=0,"-","Dump")</f>
        <v>Dump</v>
      </c>
      <c r="R2760" s="515">
        <f ca="1">+K2760/4.5</f>
        <v>0.71111111111111114</v>
      </c>
      <c r="T2760" s="721"/>
      <c r="U2760" s="721"/>
      <c r="V2760" s="721"/>
      <c r="W2760" s="721"/>
      <c r="X2760" s="721"/>
      <c r="Y2760" s="721"/>
      <c r="Z2760" s="721"/>
      <c r="AA2760" s="721"/>
      <c r="AB2760" s="721"/>
      <c r="AC2760" s="721"/>
      <c r="AD2760" s="721"/>
      <c r="AE2760" s="721"/>
      <c r="AF2760" s="721"/>
      <c r="AG2760" s="721"/>
      <c r="AJ2760" s="105" t="s">
        <v>83</v>
      </c>
      <c r="AK2760" s="101"/>
    </row>
    <row r="2761" spans="2:38" ht="28.8">
      <c r="B2761" s="772" t="s">
        <v>2924</v>
      </c>
      <c r="C2761" s="376">
        <v>1</v>
      </c>
      <c r="D2761" s="771">
        <v>3.2</v>
      </c>
      <c r="E2761" s="104">
        <v>1.29E-2</v>
      </c>
      <c r="F2761" s="104">
        <v>1.6500000000000001E-2</v>
      </c>
      <c r="H2761" s="677">
        <v>2157</v>
      </c>
      <c r="I2761" s="510">
        <f t="shared" ref="I2761:I2768" si="1408">IF(H2761="",
   IFERROR(MATCH("**", B:B, 0), ""),
   IFERROR(MATCH("* "&amp;H2761&amp;" *", B:B, 0), "")
)</f>
        <v>2691</v>
      </c>
      <c r="J2761" s="53" t="str" cm="1">
        <f t="array" aca="1" ref="J2761" ca="1">INDIRECT("B" &amp; I2761)</f>
        <v>NIVEL 974 M4 6N L33 AM 2157 06-06-2026</v>
      </c>
      <c r="K2761" s="511">
        <f t="shared" ref="K2761:K2768" ca="1" si="1409">INDEX(D:D, MATCH(J2761, $B:$B, 0))</f>
        <v>3.2</v>
      </c>
      <c r="L2761" s="508">
        <f t="shared" ref="L2761:L2768" ca="1" si="1410">INDEX(E:E, MATCH($J2761, $B:$B, 0))*0.9</f>
        <v>1.2870000000000001E-2</v>
      </c>
      <c r="M2761" s="508">
        <f t="shared" ref="M2761:M2768" ca="1" si="1411">INDEX(F:F, MATCH($J2761, $B:$B, 0))*0.9</f>
        <v>1.5300000000000001E-2</v>
      </c>
      <c r="N2761" s="512">
        <f t="shared" ca="1" si="1407"/>
        <v>1.7000000000000001E-2</v>
      </c>
      <c r="O2761" s="512">
        <f t="shared" ref="O2761:O2768" ca="1" si="1412">+IF(L2761=0,N2761*0.9,L2761*0.9)</f>
        <v>1.1583000000000001E-2</v>
      </c>
      <c r="P2761" s="513">
        <f t="shared" ref="P2761:P2768" ca="1" si="1413">+M2761*0.9</f>
        <v>1.3770000000000001E-2</v>
      </c>
      <c r="Q2761" s="514" t="str">
        <f t="shared" ref="Q2761:Q2768" ca="1" si="1414">+IF(L2761=0,"-","Dump")</f>
        <v>Dump</v>
      </c>
      <c r="R2761" s="515">
        <f t="shared" ref="R2761:R2768" ca="1" si="1415">+K2761/4.5</f>
        <v>0.71111111111111114</v>
      </c>
      <c r="T2761" s="47" t="s">
        <v>48</v>
      </c>
      <c r="U2761" s="48" t="s">
        <v>49</v>
      </c>
      <c r="V2761" s="48" t="s">
        <v>50</v>
      </c>
      <c r="W2761" s="48" t="s">
        <v>51</v>
      </c>
      <c r="X2761" s="49" t="s">
        <v>52</v>
      </c>
      <c r="Y2761" s="49" t="s">
        <v>53</v>
      </c>
      <c r="Z2761" s="48" t="s">
        <v>54</v>
      </c>
      <c r="AA2761" s="50" t="s">
        <v>55</v>
      </c>
      <c r="AB2761" s="48" t="s">
        <v>56</v>
      </c>
      <c r="AC2761" s="51" t="s">
        <v>12</v>
      </c>
      <c r="AD2761" s="51" t="s">
        <v>295</v>
      </c>
      <c r="AE2761" s="48" t="s">
        <v>57</v>
      </c>
      <c r="AF2761" s="48" t="s">
        <v>66</v>
      </c>
      <c r="AG2761" s="48" t="s">
        <v>67</v>
      </c>
      <c r="AH2761" s="48" t="s">
        <v>68</v>
      </c>
    </row>
    <row r="2762" spans="2:38">
      <c r="B2762" s="772" t="s">
        <v>2925</v>
      </c>
      <c r="C2762" s="376">
        <v>1</v>
      </c>
      <c r="D2762" s="771">
        <v>3.2</v>
      </c>
      <c r="E2762" s="104">
        <v>1.7500000000000002E-2</v>
      </c>
      <c r="F2762" s="104">
        <v>1.4999999999999999E-2</v>
      </c>
      <c r="H2762" s="677">
        <v>2158</v>
      </c>
      <c r="I2762" s="510">
        <f t="shared" si="1408"/>
        <v>2692</v>
      </c>
      <c r="J2762" s="53" t="str" cm="1">
        <f t="array" aca="1" ref="J2762" ca="1">INDIRECT("B" &amp; I2762)</f>
        <v>NIVEL 974 M4 7S L31 AM 2158 06-06-2026</v>
      </c>
      <c r="K2762" s="511">
        <f t="shared" ca="1" si="1409"/>
        <v>3.2</v>
      </c>
      <c r="L2762" s="508">
        <f t="shared" ca="1" si="1410"/>
        <v>1.1429999999999999E-2</v>
      </c>
      <c r="M2762" s="508">
        <f t="shared" ca="1" si="1411"/>
        <v>1.4400000000000001E-2</v>
      </c>
      <c r="N2762" s="512">
        <f t="shared" ca="1" si="1407"/>
        <v>1.6E-2</v>
      </c>
      <c r="O2762" s="512">
        <f t="shared" ca="1" si="1412"/>
        <v>1.0286999999999999E-2</v>
      </c>
      <c r="P2762" s="513">
        <f t="shared" ca="1" si="1413"/>
        <v>1.2960000000000001E-2</v>
      </c>
      <c r="Q2762" s="514" t="str">
        <f t="shared" ca="1" si="1414"/>
        <v>Dump</v>
      </c>
      <c r="R2762" s="515">
        <f t="shared" ca="1" si="1415"/>
        <v>0.71111111111111114</v>
      </c>
      <c r="T2762" s="681">
        <v>60034</v>
      </c>
      <c r="U2762" s="56">
        <v>1</v>
      </c>
      <c r="V2762" s="56">
        <v>298318</v>
      </c>
      <c r="W2762" s="56" t="s">
        <v>79</v>
      </c>
      <c r="X2762" s="57">
        <v>46182</v>
      </c>
      <c r="Y2762" s="57">
        <v>46184</v>
      </c>
      <c r="Z2762" s="58">
        <v>0.45</v>
      </c>
      <c r="AA2762" s="59">
        <v>28.38</v>
      </c>
      <c r="AB2762" s="60">
        <f ca="1">+O2821</f>
        <v>8.262000000000002E-3</v>
      </c>
      <c r="AC2762" s="60">
        <f ca="1">+N2821</f>
        <v>1.0700000000000003E-2</v>
      </c>
      <c r="AD2762" s="60" t="s">
        <v>319</v>
      </c>
      <c r="AE2762" s="60" t="str">
        <f>+I2810</f>
        <v>EN107</v>
      </c>
      <c r="AF2762" s="106"/>
      <c r="AG2762" s="107"/>
      <c r="AH2762" s="104"/>
    </row>
    <row r="2763" spans="2:38">
      <c r="B2763" s="772" t="s">
        <v>2926</v>
      </c>
      <c r="C2763" s="376">
        <v>1</v>
      </c>
      <c r="D2763" s="771">
        <v>3.2</v>
      </c>
      <c r="E2763" s="104">
        <v>1.35E-2</v>
      </c>
      <c r="F2763" s="104">
        <v>1.4999999999999999E-2</v>
      </c>
      <c r="H2763" s="677">
        <v>2159</v>
      </c>
      <c r="I2763" s="510">
        <f t="shared" si="1408"/>
        <v>2693</v>
      </c>
      <c r="J2763" s="53" t="str" cm="1">
        <f t="array" aca="1" ref="J2763" ca="1">INDIRECT("B" &amp; I2763)</f>
        <v>NIVEL 974 M4 7S L31 AM 2159 06-06-2026</v>
      </c>
      <c r="K2763" s="511">
        <f t="shared" ca="1" si="1409"/>
        <v>3.2</v>
      </c>
      <c r="L2763" s="508">
        <f t="shared" ca="1" si="1410"/>
        <v>1.1429999999999999E-2</v>
      </c>
      <c r="M2763" s="508">
        <f t="shared" ca="1" si="1411"/>
        <v>1.4400000000000001E-2</v>
      </c>
      <c r="N2763" s="512">
        <f t="shared" ca="1" si="1407"/>
        <v>1.6E-2</v>
      </c>
      <c r="O2763" s="512">
        <f t="shared" ca="1" si="1412"/>
        <v>1.0286999999999999E-2</v>
      </c>
      <c r="P2763" s="513">
        <f t="shared" ca="1" si="1413"/>
        <v>1.2960000000000001E-2</v>
      </c>
      <c r="Q2763" s="514" t="str">
        <f t="shared" ca="1" si="1414"/>
        <v>Dump</v>
      </c>
      <c r="R2763" s="515">
        <f t="shared" ca="1" si="1415"/>
        <v>0.71111111111111114</v>
      </c>
      <c r="T2763" s="413" t="s">
        <v>225</v>
      </c>
      <c r="U2763" s="56">
        <v>2</v>
      </c>
      <c r="V2763" s="56">
        <v>29325</v>
      </c>
      <c r="W2763" s="56" t="s">
        <v>247</v>
      </c>
      <c r="X2763" s="57">
        <v>46184</v>
      </c>
      <c r="Y2763" s="57">
        <v>46184</v>
      </c>
      <c r="Z2763" s="58">
        <v>0.48472222222222222</v>
      </c>
      <c r="AA2763" s="59">
        <v>32.46</v>
      </c>
      <c r="AB2763" s="60">
        <f ca="1">+O2863</f>
        <v>1.2567149999999999E-2</v>
      </c>
      <c r="AC2763" s="60">
        <f ca="1">+N2863</f>
        <v>1.5975E-2</v>
      </c>
      <c r="AD2763" s="60" t="s">
        <v>319</v>
      </c>
      <c r="AE2763" s="60" t="str">
        <f>+I2842</f>
        <v>EN109</v>
      </c>
      <c r="AF2763" s="106"/>
      <c r="AG2763" s="107"/>
      <c r="AH2763" s="104"/>
    </row>
    <row r="2764" spans="2:38">
      <c r="B2764" s="772" t="s">
        <v>2927</v>
      </c>
      <c r="C2764" s="376">
        <v>1</v>
      </c>
      <c r="D2764" s="771">
        <v>3.2</v>
      </c>
      <c r="E2764" s="104">
        <v>1.1900000000000001E-2</v>
      </c>
      <c r="F2764" s="104">
        <v>1.4999999999999999E-2</v>
      </c>
      <c r="H2764" s="677">
        <v>2160</v>
      </c>
      <c r="I2764" s="510">
        <f t="shared" si="1408"/>
        <v>2694</v>
      </c>
      <c r="J2764" s="53" t="str" cm="1">
        <f t="array" aca="1" ref="J2764" ca="1">INDIRECT("B" &amp; I2764)</f>
        <v>NIVEL 974 M4 7S L31 AM 2160 06-06-2026</v>
      </c>
      <c r="K2764" s="511">
        <f t="shared" ca="1" si="1409"/>
        <v>3.2</v>
      </c>
      <c r="L2764" s="508">
        <f t="shared" ca="1" si="1410"/>
        <v>1.3140000000000001E-2</v>
      </c>
      <c r="M2764" s="508">
        <f t="shared" ca="1" si="1411"/>
        <v>1.4400000000000001E-2</v>
      </c>
      <c r="N2764" s="512">
        <f t="shared" ca="1" si="1407"/>
        <v>1.6E-2</v>
      </c>
      <c r="O2764" s="512">
        <f t="shared" ca="1" si="1412"/>
        <v>1.1826000000000001E-2</v>
      </c>
      <c r="P2764" s="513">
        <f t="shared" ca="1" si="1413"/>
        <v>1.2960000000000001E-2</v>
      </c>
      <c r="Q2764" s="514" t="str">
        <f t="shared" ca="1" si="1414"/>
        <v>Dump</v>
      </c>
      <c r="R2764" s="515">
        <f t="shared" ca="1" si="1415"/>
        <v>0.71111111111111114</v>
      </c>
      <c r="T2764" s="722"/>
      <c r="U2764" s="56">
        <v>3</v>
      </c>
      <c r="V2764" s="56">
        <v>298329</v>
      </c>
      <c r="W2764" s="56" t="s">
        <v>60</v>
      </c>
      <c r="X2764" s="57">
        <v>46184</v>
      </c>
      <c r="Y2764" s="57">
        <v>46184</v>
      </c>
      <c r="Z2764" s="58">
        <v>0.63124999999999998</v>
      </c>
      <c r="AA2764" s="59">
        <v>29.87</v>
      </c>
      <c r="AB2764" s="60">
        <f ca="1">+O2863</f>
        <v>1.2567149999999999E-2</v>
      </c>
      <c r="AC2764" s="60">
        <f ca="1">+N2863</f>
        <v>1.5975E-2</v>
      </c>
      <c r="AD2764" s="60" t="s">
        <v>319</v>
      </c>
      <c r="AE2764" s="60" t="str">
        <f>+I2842</f>
        <v>EN109</v>
      </c>
      <c r="AF2764" s="106"/>
      <c r="AG2764" s="107"/>
      <c r="AH2764" s="104"/>
    </row>
    <row r="2765" spans="2:38">
      <c r="B2765" s="772" t="s">
        <v>2928</v>
      </c>
      <c r="C2765" s="376">
        <v>1</v>
      </c>
      <c r="D2765" s="771">
        <v>3.2</v>
      </c>
      <c r="E2765" s="104">
        <v>1.5900000000000001E-2</v>
      </c>
      <c r="F2765" s="104">
        <v>1.4999999999999999E-2</v>
      </c>
      <c r="H2765" s="677">
        <v>2161</v>
      </c>
      <c r="I2765" s="510">
        <f t="shared" si="1408"/>
        <v>2695</v>
      </c>
      <c r="J2765" s="53" t="str" cm="1">
        <f t="array" aca="1" ref="J2765" ca="1">INDIRECT("B" &amp; I2765)</f>
        <v>NIVEL 974 M4 7S L31 AM 2161 06-06-2026</v>
      </c>
      <c r="K2765" s="511">
        <f t="shared" ca="1" si="1409"/>
        <v>3.2</v>
      </c>
      <c r="L2765" s="508">
        <f t="shared" ca="1" si="1410"/>
        <v>1.035E-2</v>
      </c>
      <c r="M2765" s="508">
        <f t="shared" ca="1" si="1411"/>
        <v>1.4400000000000001E-2</v>
      </c>
      <c r="N2765" s="512">
        <f t="shared" ca="1" si="1407"/>
        <v>1.6E-2</v>
      </c>
      <c r="O2765" s="512">
        <f t="shared" ca="1" si="1412"/>
        <v>9.3150000000000004E-3</v>
      </c>
      <c r="P2765" s="513">
        <f t="shared" ca="1" si="1413"/>
        <v>1.2960000000000001E-2</v>
      </c>
      <c r="Q2765" s="514" t="str">
        <f t="shared" ca="1" si="1414"/>
        <v>Dump</v>
      </c>
      <c r="R2765" s="515">
        <f t="shared" ca="1" si="1415"/>
        <v>0.71111111111111114</v>
      </c>
      <c r="T2765" s="722"/>
      <c r="U2765" s="56">
        <v>4</v>
      </c>
      <c r="V2765" s="56">
        <v>298330</v>
      </c>
      <c r="W2765" s="56" t="s">
        <v>78</v>
      </c>
      <c r="X2765" s="57">
        <v>46184</v>
      </c>
      <c r="Y2765" s="57">
        <v>46184</v>
      </c>
      <c r="Z2765" s="58">
        <v>0.63541666666666663</v>
      </c>
      <c r="AA2765" s="59">
        <v>28.87</v>
      </c>
      <c r="AB2765" s="60">
        <f ca="1">+O2839</f>
        <v>1.0992857142857141E-2</v>
      </c>
      <c r="AC2765" s="60">
        <f ca="1">+N2839</f>
        <v>1.3785714285714288E-2</v>
      </c>
      <c r="AD2765" s="60" t="s">
        <v>319</v>
      </c>
      <c r="AE2765" s="60" t="str">
        <f>+I2824</f>
        <v>EN108</v>
      </c>
      <c r="AF2765" s="106"/>
      <c r="AG2765" s="107"/>
      <c r="AH2765" s="104"/>
    </row>
    <row r="2766" spans="2:38">
      <c r="B2766" s="772" t="s">
        <v>2929</v>
      </c>
      <c r="C2766" s="376">
        <v>1</v>
      </c>
      <c r="D2766" s="771">
        <v>3.2</v>
      </c>
      <c r="E2766" s="104">
        <v>1.8100000000000002E-2</v>
      </c>
      <c r="F2766" s="104">
        <v>1.4999999999999999E-2</v>
      </c>
      <c r="H2766" s="677">
        <v>2162</v>
      </c>
      <c r="I2766" s="510">
        <f t="shared" si="1408"/>
        <v>2696</v>
      </c>
      <c r="J2766" s="53" t="str" cm="1">
        <f t="array" aca="1" ref="J2766" ca="1">INDIRECT("B" &amp; I2766)</f>
        <v>NIVEL 974 M4 7S L31 AM 2162 06-06-2026</v>
      </c>
      <c r="K2766" s="511">
        <f t="shared" ca="1" si="1409"/>
        <v>3.2</v>
      </c>
      <c r="L2766" s="508">
        <f t="shared" ca="1" si="1410"/>
        <v>1.17E-2</v>
      </c>
      <c r="M2766" s="508">
        <f t="shared" ca="1" si="1411"/>
        <v>1.4400000000000001E-2</v>
      </c>
      <c r="N2766" s="512">
        <f t="shared" ca="1" si="1407"/>
        <v>1.6E-2</v>
      </c>
      <c r="O2766" s="512">
        <f t="shared" ca="1" si="1412"/>
        <v>1.0530000000000001E-2</v>
      </c>
      <c r="P2766" s="513">
        <f t="shared" ca="1" si="1413"/>
        <v>1.2960000000000001E-2</v>
      </c>
      <c r="Q2766" s="514" t="str">
        <f t="shared" ca="1" si="1414"/>
        <v>Dump</v>
      </c>
      <c r="R2766" s="515">
        <f t="shared" ca="1" si="1415"/>
        <v>0.71111111111111114</v>
      </c>
      <c r="T2766" s="722"/>
      <c r="U2766" s="722">
        <v>5</v>
      </c>
      <c r="V2766" s="56">
        <v>298331</v>
      </c>
      <c r="W2766" s="56" t="s">
        <v>75</v>
      </c>
      <c r="X2766" s="57">
        <v>46184</v>
      </c>
      <c r="Y2766" s="57">
        <v>46184</v>
      </c>
      <c r="Z2766" s="58">
        <v>0.63680555555555551</v>
      </c>
      <c r="AA2766" s="59">
        <v>33</v>
      </c>
      <c r="AB2766" s="60">
        <f ca="1">+O2876</f>
        <v>1.2609E-2</v>
      </c>
      <c r="AC2766" s="60">
        <f ca="1">+N2876</f>
        <v>1.4500000000000002E-2</v>
      </c>
      <c r="AD2766" s="60" t="s">
        <v>319</v>
      </c>
      <c r="AE2766" s="60" t="str">
        <f>+I2866</f>
        <v>EN110</v>
      </c>
      <c r="AF2766" s="106"/>
      <c r="AG2766" s="107"/>
      <c r="AH2766" s="104"/>
    </row>
    <row r="2767" spans="2:38">
      <c r="B2767" s="772" t="s">
        <v>2930</v>
      </c>
      <c r="C2767" s="376">
        <v>1</v>
      </c>
      <c r="D2767" s="771">
        <v>3.2</v>
      </c>
      <c r="E2767" s="104">
        <v>1.3899999999999999E-2</v>
      </c>
      <c r="F2767" s="104">
        <v>1.4999999999999999E-2</v>
      </c>
      <c r="H2767" s="677">
        <v>2163</v>
      </c>
      <c r="I2767" s="510">
        <f t="shared" si="1408"/>
        <v>2697</v>
      </c>
      <c r="J2767" s="53" t="str" cm="1">
        <f t="array" aca="1" ref="J2767" ca="1">INDIRECT("B" &amp; I2767)</f>
        <v>NIVEL 974 M4 7S L31 AM 2163 06-06-2026</v>
      </c>
      <c r="K2767" s="511">
        <f t="shared" ca="1" si="1409"/>
        <v>3.2</v>
      </c>
      <c r="L2767" s="508">
        <f t="shared" ca="1" si="1410"/>
        <v>1.89E-2</v>
      </c>
      <c r="M2767" s="508">
        <f t="shared" ca="1" si="1411"/>
        <v>1.4400000000000001E-2</v>
      </c>
      <c r="N2767" s="512">
        <f t="shared" ca="1" si="1407"/>
        <v>1.6E-2</v>
      </c>
      <c r="O2767" s="512">
        <f t="shared" ca="1" si="1412"/>
        <v>1.7010000000000001E-2</v>
      </c>
      <c r="P2767" s="513">
        <f t="shared" ca="1" si="1413"/>
        <v>1.2960000000000001E-2</v>
      </c>
      <c r="Q2767" s="514" t="str">
        <f t="shared" ca="1" si="1414"/>
        <v>Dump</v>
      </c>
      <c r="R2767" s="515">
        <f t="shared" ca="1" si="1415"/>
        <v>0.71111111111111114</v>
      </c>
      <c r="T2767" s="722"/>
      <c r="U2767" s="722">
        <v>6</v>
      </c>
      <c r="V2767" s="722">
        <v>298333</v>
      </c>
      <c r="W2767" s="56" t="s">
        <v>79</v>
      </c>
      <c r="X2767" s="57">
        <v>46184</v>
      </c>
      <c r="Y2767" s="57">
        <v>46184</v>
      </c>
      <c r="Z2767" s="58">
        <v>0.68472222222222223</v>
      </c>
      <c r="AA2767" s="59">
        <v>33.65</v>
      </c>
      <c r="AB2767" s="60">
        <f ca="1">+O2891</f>
        <v>1.1737636363636368E-2</v>
      </c>
      <c r="AC2767" s="60">
        <f ca="1">+N2891</f>
        <v>1.4500000000000004E-2</v>
      </c>
      <c r="AD2767" s="60" t="s">
        <v>319</v>
      </c>
      <c r="AE2767" s="60" t="str">
        <f>+I2879</f>
        <v>EN111</v>
      </c>
      <c r="AF2767" s="106"/>
      <c r="AG2767" s="107"/>
      <c r="AH2767" s="104"/>
    </row>
    <row r="2768" spans="2:38">
      <c r="B2768" s="772" t="s">
        <v>2931</v>
      </c>
      <c r="C2768" s="376">
        <v>1</v>
      </c>
      <c r="D2768" s="771">
        <v>3.2</v>
      </c>
      <c r="E2768" s="104">
        <v>1.77E-2</v>
      </c>
      <c r="F2768" s="104">
        <v>1.4999999999999999E-2</v>
      </c>
      <c r="H2768" s="677">
        <v>2164</v>
      </c>
      <c r="I2768" s="510">
        <f t="shared" si="1408"/>
        <v>2698</v>
      </c>
      <c r="J2768" s="53" t="str" cm="1">
        <f t="array" aca="1" ref="J2768" ca="1">INDIRECT("B" &amp; I2768)</f>
        <v>NIVEL 974 M4 7S L31 AM 2164 06-06-2026</v>
      </c>
      <c r="K2768" s="511">
        <f t="shared" ca="1" si="1409"/>
        <v>3.2</v>
      </c>
      <c r="L2768" s="508">
        <f t="shared" ca="1" si="1410"/>
        <v>1.0619999999999999E-2</v>
      </c>
      <c r="M2768" s="508">
        <f t="shared" ca="1" si="1411"/>
        <v>1.4400000000000001E-2</v>
      </c>
      <c r="N2768" s="512">
        <f t="shared" ca="1" si="1407"/>
        <v>1.6E-2</v>
      </c>
      <c r="O2768" s="512">
        <f t="shared" ca="1" si="1412"/>
        <v>9.5579999999999988E-3</v>
      </c>
      <c r="P2768" s="513">
        <f t="shared" ca="1" si="1413"/>
        <v>1.2960000000000001E-2</v>
      </c>
      <c r="Q2768" s="514" t="str">
        <f t="shared" ca="1" si="1414"/>
        <v>Dump</v>
      </c>
      <c r="R2768" s="515">
        <f t="shared" ca="1" si="1415"/>
        <v>0.71111111111111114</v>
      </c>
      <c r="T2768" s="722"/>
      <c r="U2768" s="722">
        <v>7</v>
      </c>
      <c r="V2768" s="722"/>
      <c r="W2768" s="56"/>
      <c r="X2768" s="57"/>
      <c r="Y2768" s="57"/>
      <c r="Z2768" s="58"/>
      <c r="AA2768" s="109"/>
      <c r="AB2768" s="60"/>
      <c r="AC2768" s="60"/>
      <c r="AD2768" s="60"/>
      <c r="AE2768" s="60"/>
      <c r="AF2768" s="106"/>
      <c r="AG2768" s="107"/>
      <c r="AH2768" s="104"/>
    </row>
    <row r="2769" spans="2:38">
      <c r="B2769" s="772" t="s">
        <v>2934</v>
      </c>
      <c r="C2769" s="376">
        <v>1</v>
      </c>
      <c r="D2769" s="771">
        <v>3.2</v>
      </c>
      <c r="E2769" s="104">
        <v>2.0400000000000001E-2</v>
      </c>
      <c r="F2769" s="104">
        <v>1.4500000000000001E-2</v>
      </c>
      <c r="H2769" s="386"/>
      <c r="I2769"/>
      <c r="J2769"/>
      <c r="K2769" s="519">
        <f ca="1">SUM(K2759:K2768)</f>
        <v>31.999999999999996</v>
      </c>
      <c r="L2769" s="516">
        <f ca="1">+SUMPRODUCT(L2759:L2768,K2759:K2768)/K2769</f>
        <v>1.3095000000000001E-2</v>
      </c>
      <c r="M2769" s="516">
        <f ca="1">+SUMPRODUCT(M2759:M2768,K2759:K2768)/K2769</f>
        <v>1.4670000000000004E-2</v>
      </c>
      <c r="N2769" s="69">
        <f ca="1">+SUMPRODUCT(N2759:N2768,K2759:K2768)/K2769</f>
        <v>1.6300000000000005E-2</v>
      </c>
      <c r="O2769" s="552">
        <f ca="1">+SUMPRODUCT(O2759:O2768,K2759:K2768)/K2769</f>
        <v>1.1785500000000003E-2</v>
      </c>
      <c r="P2769" s="69">
        <f ca="1">+SUMPRODUCT(P2759:P2768,K2759:K2768)/K2769</f>
        <v>1.3203000000000005E-2</v>
      </c>
      <c r="Q2769"/>
      <c r="R2769"/>
      <c r="T2769" s="722"/>
      <c r="U2769" s="722">
        <v>8</v>
      </c>
      <c r="V2769" s="722"/>
      <c r="W2769" s="56"/>
      <c r="X2769" s="57"/>
      <c r="Y2769" s="57"/>
      <c r="Z2769" s="62"/>
      <c r="AA2769" s="109"/>
      <c r="AB2769" s="60"/>
      <c r="AC2769" s="60"/>
      <c r="AD2769" s="60"/>
      <c r="AE2769" s="60"/>
      <c r="AF2769" s="106"/>
      <c r="AG2769" s="107"/>
      <c r="AH2769" s="104"/>
    </row>
    <row r="2770" spans="2:38">
      <c r="B2770" s="772" t="s">
        <v>2935</v>
      </c>
      <c r="C2770" s="376">
        <v>1</v>
      </c>
      <c r="D2770" s="771">
        <v>3.2</v>
      </c>
      <c r="E2770" s="104">
        <v>1.6E-2</v>
      </c>
      <c r="F2770" s="104">
        <v>1.4500000000000001E-2</v>
      </c>
      <c r="H2770" s="720"/>
      <c r="I2770"/>
      <c r="J2770"/>
      <c r="K2770" s="551" t="s">
        <v>59</v>
      </c>
      <c r="L2770" s="550">
        <f ca="1">+L2769/0.9</f>
        <v>1.455E-2</v>
      </c>
      <c r="M2770" s="518">
        <f ca="1">+M2769/0.9</f>
        <v>1.6300000000000005E-2</v>
      </c>
      <c r="N2770"/>
      <c r="O2770"/>
      <c r="P2770"/>
      <c r="Q2770"/>
      <c r="R2770"/>
      <c r="T2770" s="721"/>
      <c r="U2770" s="722">
        <v>9</v>
      </c>
      <c r="V2770" s="722"/>
      <c r="W2770" s="722"/>
      <c r="X2770" s="57"/>
      <c r="Y2770" s="57"/>
      <c r="Z2770" s="62"/>
      <c r="AA2770" s="59"/>
      <c r="AB2770" s="60"/>
      <c r="AC2770" s="60"/>
      <c r="AD2770" s="60"/>
      <c r="AE2770" s="60"/>
      <c r="AF2770" s="106"/>
      <c r="AG2770" s="107"/>
      <c r="AH2770" s="104"/>
    </row>
    <row r="2771" spans="2:38" ht="15" thickBot="1">
      <c r="B2771" s="772" t="s">
        <v>2936</v>
      </c>
      <c r="C2771" s="376">
        <v>1</v>
      </c>
      <c r="D2771" s="771">
        <v>3.2</v>
      </c>
      <c r="E2771" s="104">
        <v>1.46E-2</v>
      </c>
      <c r="F2771" s="104">
        <v>1.4500000000000001E-2</v>
      </c>
      <c r="I2771" s="721"/>
      <c r="R2771" s="721"/>
      <c r="T2771" s="721"/>
      <c r="U2771" s="722">
        <v>10</v>
      </c>
      <c r="V2771" s="722"/>
      <c r="W2771" s="722"/>
      <c r="X2771" s="57"/>
      <c r="Y2771" s="57"/>
      <c r="Z2771" s="62"/>
      <c r="AA2771" s="63"/>
      <c r="AB2771" s="60"/>
      <c r="AC2771" s="60"/>
      <c r="AD2771" s="60"/>
      <c r="AE2771" s="60"/>
      <c r="AF2771" s="106"/>
      <c r="AG2771" s="107"/>
      <c r="AH2771" s="104"/>
    </row>
    <row r="2772" spans="2:38" ht="29.4" thickBot="1">
      <c r="B2772" s="772" t="s">
        <v>2937</v>
      </c>
      <c r="C2772" s="376">
        <v>1</v>
      </c>
      <c r="D2772" s="771">
        <v>3.2</v>
      </c>
      <c r="E2772" s="104">
        <v>1.55E-2</v>
      </c>
      <c r="F2772" s="104">
        <v>1.4500000000000001E-2</v>
      </c>
      <c r="H2772" s="385"/>
      <c r="I2772" s="547" t="s">
        <v>2869</v>
      </c>
      <c r="J2772" s="77" t="s">
        <v>63</v>
      </c>
      <c r="K2772" s="507" t="s">
        <v>44</v>
      </c>
      <c r="L2772" s="718" t="s">
        <v>297</v>
      </c>
      <c r="M2772" s="508" t="s">
        <v>292</v>
      </c>
      <c r="N2772" s="545" t="s">
        <v>46</v>
      </c>
      <c r="O2772" s="549" t="s">
        <v>293</v>
      </c>
      <c r="P2772" s="508" t="s">
        <v>294</v>
      </c>
      <c r="Q2772"/>
      <c r="R2772"/>
      <c r="T2772" s="721"/>
      <c r="U2772" s="722">
        <v>11</v>
      </c>
      <c r="V2772" s="722"/>
      <c r="W2772" s="722"/>
      <c r="X2772" s="57"/>
      <c r="Y2772" s="57"/>
      <c r="Z2772" s="62"/>
      <c r="AA2772" s="63"/>
      <c r="AB2772" s="60"/>
      <c r="AC2772" s="60"/>
      <c r="AD2772" s="60"/>
      <c r="AE2772" s="60"/>
      <c r="AF2772" s="106"/>
      <c r="AG2772" s="721"/>
      <c r="AH2772" s="721"/>
      <c r="AJ2772" s="95" t="str">
        <f>+I2772</f>
        <v>EN104</v>
      </c>
      <c r="AK2772" s="96" t="s">
        <v>62</v>
      </c>
    </row>
    <row r="2773" spans="2:38" ht="15" thickBot="1">
      <c r="B2773" s="772" t="s">
        <v>2938</v>
      </c>
      <c r="C2773" s="376">
        <v>1</v>
      </c>
      <c r="D2773" s="771">
        <v>3.2</v>
      </c>
      <c r="E2773" s="104">
        <v>1.78E-2</v>
      </c>
      <c r="F2773" s="104">
        <v>1.4500000000000001E-2</v>
      </c>
      <c r="H2773" s="677">
        <v>2165</v>
      </c>
      <c r="I2773" s="510">
        <f>IF(H2773="",
   IFERROR(MATCH("**", B:B, 0), ""),
   IFERROR(MATCH("* "&amp;H2773&amp;" *", B:B, 0), "")
)</f>
        <v>2699</v>
      </c>
      <c r="J2773" s="53" t="str" cm="1">
        <f t="array" aca="1" ref="J2773" ca="1">INDIRECT("B" &amp; I2773)</f>
        <v>NIVEL 974 M4 7S L31 AM 2165 06-06-2026</v>
      </c>
      <c r="K2773" s="511">
        <f ca="1">INDEX(D:D, MATCH(J2773, $B:$B, 0))</f>
        <v>3.2</v>
      </c>
      <c r="L2773" s="508">
        <f ca="1">INDEX(E:E, MATCH($J2773, $B:$B, 0))*0.9</f>
        <v>1.2959999999999999E-2</v>
      </c>
      <c r="M2773" s="508">
        <f ca="1">INDEX(F:F, MATCH($J2773, $B:$B, 0))*0.9</f>
        <v>1.4400000000000001E-2</v>
      </c>
      <c r="N2773" s="512">
        <f ca="1">INDEX(F:F, MATCH($J2773, $B:$B, 0))</f>
        <v>1.6E-2</v>
      </c>
      <c r="O2773" s="512">
        <f ca="1">+IF(L2773=0,N2773*0.9,L2773*0.9)</f>
        <v>1.1663999999999999E-2</v>
      </c>
      <c r="P2773" s="513">
        <f ca="1">+M2773*0.9</f>
        <v>1.2960000000000001E-2</v>
      </c>
      <c r="Q2773" s="514" t="str">
        <f ca="1">+IF(L2773=0,"-","Dump")</f>
        <v>Dump</v>
      </c>
      <c r="R2773" s="515">
        <f ca="1">+K2773/4.5</f>
        <v>0.71111111111111114</v>
      </c>
      <c r="T2773" s="721"/>
      <c r="U2773" s="721"/>
      <c r="V2773" s="721"/>
      <c r="W2773" s="721"/>
      <c r="X2773" s="721"/>
      <c r="Y2773" s="721"/>
      <c r="Z2773" s="721"/>
      <c r="AA2773" s="64">
        <f>SUM(AA2762:AA2772)</f>
        <v>186.23000000000002</v>
      </c>
      <c r="AB2773" s="680">
        <f ca="1">+SUMPRODUCT(AA2762:AA2772,AB2762:AB2772)/AA2773</f>
        <v>1.1524557100631742E-2</v>
      </c>
      <c r="AC2773" s="66">
        <f ca="1">+SUMPRODUCT(AA2762:AA2772,AC2762:AC2772)/AA2773</f>
        <v>1.4303851803837038E-2</v>
      </c>
      <c r="AD2773" s="66">
        <f>+SUMPRODUCT(AA2762:AA2772,AD2762:AD2772)/AA2773</f>
        <v>0</v>
      </c>
      <c r="AE2773" s="67"/>
      <c r="AF2773" s="110">
        <v>0</v>
      </c>
      <c r="AG2773" s="721"/>
      <c r="AH2773" s="721"/>
      <c r="AJ2773" s="520">
        <f ca="1">+K2782-SUMIF(AE:AE, AJ2772, AA:AA)</f>
        <v>-1.230000000000004</v>
      </c>
      <c r="AK2773" s="521">
        <f ca="1">O2782</f>
        <v>1.4265E-2</v>
      </c>
      <c r="AL2773" s="102">
        <f ca="1">COUNTIF(AE:AE, AJ2772)</f>
        <v>1</v>
      </c>
    </row>
    <row r="2774" spans="2:38" ht="15" thickBot="1">
      <c r="B2774" s="772" t="s">
        <v>2939</v>
      </c>
      <c r="C2774" s="376">
        <v>1</v>
      </c>
      <c r="D2774" s="771">
        <v>3.2</v>
      </c>
      <c r="E2774" s="104">
        <v>1.6400000000000001E-2</v>
      </c>
      <c r="F2774" s="104">
        <v>1.4500000000000001E-2</v>
      </c>
      <c r="H2774" s="677">
        <v>2166</v>
      </c>
      <c r="I2774" s="510">
        <f>IF(H2774="",
   IFERROR(MATCH("**", B:B, 0), ""),
   IFERROR(MATCH("* "&amp;H2774&amp;" *", B:B, 0), "")
)</f>
        <v>2700</v>
      </c>
      <c r="J2774" s="53" t="str" cm="1">
        <f t="array" aca="1" ref="J2774" ca="1">INDIRECT("B" &amp; I2774)</f>
        <v>NIVEL 974 M4 6N L33 AM 2166 05-06-2026</v>
      </c>
      <c r="K2774" s="511">
        <f ca="1">INDEX(D:D, MATCH(J2774, $B:$B, 0))</f>
        <v>3.2</v>
      </c>
      <c r="L2774" s="508">
        <f ca="1">INDEX(E:E, MATCH($J2774, $B:$B, 0))*0.9</f>
        <v>1.4310000000000002E-2</v>
      </c>
      <c r="M2774" s="508">
        <f ca="1">INDEX(F:F, MATCH($J2774, $B:$B, 0))*0.9</f>
        <v>1.4400000000000001E-2</v>
      </c>
      <c r="N2774" s="512">
        <f t="shared" ref="N2774:N2781" ca="1" si="1416">INDEX(F:F, MATCH($J2774, $B:$B, 0))</f>
        <v>1.6E-2</v>
      </c>
      <c r="O2774" s="512">
        <f ca="1">+IF(L2774=0,N2774*0.9,L2774*0.9)</f>
        <v>1.2879000000000002E-2</v>
      </c>
      <c r="P2774" s="513">
        <f ca="1">+M2774*0.9</f>
        <v>1.2960000000000001E-2</v>
      </c>
      <c r="Q2774" s="514" t="str">
        <f ca="1">+IF(L2774=0,"-","Dump")</f>
        <v>Dump</v>
      </c>
      <c r="R2774" s="515">
        <f ca="1">+K2774/4.5</f>
        <v>0.71111111111111114</v>
      </c>
      <c r="T2774" s="721"/>
      <c r="U2774" s="721"/>
      <c r="V2774" s="721"/>
      <c r="W2774" s="721"/>
      <c r="X2774" s="721"/>
      <c r="Y2774" s="721"/>
      <c r="Z2774" s="721"/>
      <c r="AA2774" s="721"/>
      <c r="AB2774" s="721"/>
      <c r="AC2774" s="721"/>
      <c r="AD2774" s="721"/>
      <c r="AE2774" s="721"/>
      <c r="AF2774" s="721"/>
      <c r="AG2774" s="721"/>
      <c r="AJ2774" s="105" t="s">
        <v>83</v>
      </c>
      <c r="AK2774" s="101"/>
    </row>
    <row r="2775" spans="2:38" ht="28.8">
      <c r="B2775" s="772" t="s">
        <v>2940</v>
      </c>
      <c r="C2775" s="376">
        <v>1</v>
      </c>
      <c r="D2775" s="771">
        <v>3.2</v>
      </c>
      <c r="E2775" s="104">
        <v>1.14E-2</v>
      </c>
      <c r="F2775" s="104">
        <v>1.4500000000000001E-2</v>
      </c>
      <c r="H2775" s="677">
        <v>2167</v>
      </c>
      <c r="I2775" s="510">
        <f t="shared" ref="I2775:I2781" si="1417">IF(H2775="",
   IFERROR(MATCH("**", B:B, 0), ""),
   IFERROR(MATCH("* "&amp;H2775&amp;" *", B:B, 0), "")
)</f>
        <v>2701</v>
      </c>
      <c r="J2775" s="53" t="str" cm="1">
        <f t="array" aca="1" ref="J2775" ca="1">INDIRECT("B" &amp; I2775)</f>
        <v>NIVEL 974 M4 6N L33 AM 2167 05-06-2026</v>
      </c>
      <c r="K2775" s="511">
        <f t="shared" ref="K2775:K2781" ca="1" si="1418">INDEX(D:D, MATCH(J2775, $B:$B, 0))</f>
        <v>3.2</v>
      </c>
      <c r="L2775" s="508">
        <f t="shared" ref="L2775:L2781" ca="1" si="1419">INDEX(E:E, MATCH($J2775, $B:$B, 0))*0.9</f>
        <v>1.8090000000000002E-2</v>
      </c>
      <c r="M2775" s="508">
        <f t="shared" ref="M2775:M2781" ca="1" si="1420">INDEX(F:F, MATCH($J2775, $B:$B, 0))*0.9</f>
        <v>1.4400000000000001E-2</v>
      </c>
      <c r="N2775" s="512">
        <f t="shared" ca="1" si="1416"/>
        <v>1.6E-2</v>
      </c>
      <c r="O2775" s="512">
        <f t="shared" ref="O2775:O2781" ca="1" si="1421">+IF(L2775=0,N2775*0.9,L2775*0.9)</f>
        <v>1.6281000000000004E-2</v>
      </c>
      <c r="P2775" s="513">
        <f t="shared" ref="P2775:P2781" ca="1" si="1422">+M2775*0.9</f>
        <v>1.2960000000000001E-2</v>
      </c>
      <c r="Q2775" s="514" t="str">
        <f t="shared" ref="Q2775:Q2781" ca="1" si="1423">+IF(L2775=0,"-","Dump")</f>
        <v>Dump</v>
      </c>
      <c r="R2775" s="515">
        <f t="shared" ref="R2775:R2781" ca="1" si="1424">+K2775/4.5</f>
        <v>0.71111111111111114</v>
      </c>
      <c r="T2775" s="47" t="s">
        <v>48</v>
      </c>
      <c r="U2775" s="48" t="s">
        <v>49</v>
      </c>
      <c r="V2775" s="48" t="s">
        <v>50</v>
      </c>
      <c r="W2775" s="48" t="s">
        <v>51</v>
      </c>
      <c r="X2775" s="49" t="s">
        <v>52</v>
      </c>
      <c r="Y2775" s="49" t="s">
        <v>53</v>
      </c>
      <c r="Z2775" s="48" t="s">
        <v>54</v>
      </c>
      <c r="AA2775" s="50" t="s">
        <v>55</v>
      </c>
      <c r="AB2775" s="48" t="s">
        <v>56</v>
      </c>
      <c r="AC2775" s="51" t="s">
        <v>12</v>
      </c>
      <c r="AD2775" s="51" t="s">
        <v>295</v>
      </c>
      <c r="AE2775" s="48" t="s">
        <v>57</v>
      </c>
      <c r="AF2775" s="48" t="s">
        <v>66</v>
      </c>
      <c r="AG2775" s="48" t="s">
        <v>67</v>
      </c>
      <c r="AH2775" s="48" t="s">
        <v>68</v>
      </c>
    </row>
    <row r="2776" spans="2:38">
      <c r="B2776" s="772" t="s">
        <v>2941</v>
      </c>
      <c r="C2776" s="376">
        <v>1</v>
      </c>
      <c r="D2776" s="771">
        <v>3.2</v>
      </c>
      <c r="E2776" s="104">
        <v>1.29E-2</v>
      </c>
      <c r="F2776" s="104">
        <v>1.4500000000000001E-2</v>
      </c>
      <c r="H2776" s="677">
        <v>2168</v>
      </c>
      <c r="I2776" s="510">
        <f t="shared" si="1417"/>
        <v>2702</v>
      </c>
      <c r="J2776" s="53" t="str" cm="1">
        <f t="array" aca="1" ref="J2776" ca="1">INDIRECT("B" &amp; I2776)</f>
        <v>NIVEL 974 M4 6N L33 AM 2168 05-06-2026</v>
      </c>
      <c r="K2776" s="511">
        <f t="shared" ca="1" si="1418"/>
        <v>3.2</v>
      </c>
      <c r="L2776" s="508">
        <f t="shared" ca="1" si="1419"/>
        <v>1.8450000000000001E-2</v>
      </c>
      <c r="M2776" s="508">
        <f t="shared" ca="1" si="1420"/>
        <v>1.4400000000000001E-2</v>
      </c>
      <c r="N2776" s="512">
        <f t="shared" ca="1" si="1416"/>
        <v>1.6E-2</v>
      </c>
      <c r="O2776" s="512">
        <f t="shared" ca="1" si="1421"/>
        <v>1.6605000000000002E-2</v>
      </c>
      <c r="P2776" s="513">
        <f t="shared" ca="1" si="1422"/>
        <v>1.2960000000000001E-2</v>
      </c>
      <c r="Q2776" s="514" t="str">
        <f t="shared" ca="1" si="1423"/>
        <v>Dump</v>
      </c>
      <c r="R2776" s="515">
        <f t="shared" ca="1" si="1424"/>
        <v>0.71111111111111114</v>
      </c>
      <c r="T2776" s="681">
        <v>60067</v>
      </c>
      <c r="U2776" s="56">
        <v>1</v>
      </c>
      <c r="V2776" s="56">
        <v>298480</v>
      </c>
      <c r="W2776" s="56" t="s">
        <v>75</v>
      </c>
      <c r="X2776" s="57">
        <v>46193</v>
      </c>
      <c r="Y2776" s="57">
        <v>46196</v>
      </c>
      <c r="Z2776" s="58">
        <v>0.44444444444444442</v>
      </c>
      <c r="AA2776" s="59">
        <v>31.06</v>
      </c>
      <c r="AB2776" s="60">
        <f ca="1">+O3258</f>
        <v>9.9524347826086944E-3</v>
      </c>
      <c r="AC2776" s="60">
        <f ca="1">+N3258</f>
        <v>1.3652173913043469E-2</v>
      </c>
      <c r="AD2776" s="60" t="s">
        <v>319</v>
      </c>
      <c r="AE2776" s="60" t="str">
        <f>+I3234</f>
        <v>EN130</v>
      </c>
      <c r="AF2776" s="106"/>
      <c r="AG2776" s="107"/>
      <c r="AH2776" s="104"/>
    </row>
    <row r="2777" spans="2:38">
      <c r="B2777" s="772" t="s">
        <v>2942</v>
      </c>
      <c r="C2777" s="376">
        <v>1</v>
      </c>
      <c r="D2777" s="771">
        <v>3.2</v>
      </c>
      <c r="E2777" s="104">
        <v>1.5100000000000001E-2</v>
      </c>
      <c r="F2777" s="104">
        <v>1.4500000000000001E-2</v>
      </c>
      <c r="H2777" s="677">
        <v>2169</v>
      </c>
      <c r="I2777" s="510">
        <f t="shared" si="1417"/>
        <v>2703</v>
      </c>
      <c r="J2777" s="53" t="str" cm="1">
        <f t="array" aca="1" ref="J2777" ca="1">INDIRECT("B" &amp; I2777)</f>
        <v>NIVEL 974 M4 6N L33 AM 2169 05-06-2026</v>
      </c>
      <c r="K2777" s="511">
        <f t="shared" ca="1" si="1418"/>
        <v>3.2</v>
      </c>
      <c r="L2777" s="508">
        <f t="shared" ca="1" si="1419"/>
        <v>1.4129999999999998E-2</v>
      </c>
      <c r="M2777" s="508">
        <f t="shared" ca="1" si="1420"/>
        <v>1.4400000000000001E-2</v>
      </c>
      <c r="N2777" s="512">
        <f t="shared" ca="1" si="1416"/>
        <v>1.6E-2</v>
      </c>
      <c r="O2777" s="512">
        <f t="shared" ca="1" si="1421"/>
        <v>1.2716999999999999E-2</v>
      </c>
      <c r="P2777" s="513">
        <f t="shared" ca="1" si="1422"/>
        <v>1.2960000000000001E-2</v>
      </c>
      <c r="Q2777" s="514" t="str">
        <f t="shared" ca="1" si="1423"/>
        <v>Dump</v>
      </c>
      <c r="R2777" s="515">
        <f t="shared" ca="1" si="1424"/>
        <v>0.71111111111111114</v>
      </c>
      <c r="T2777" s="413" t="s">
        <v>225</v>
      </c>
      <c r="U2777" s="56">
        <v>2</v>
      </c>
      <c r="V2777" s="56">
        <v>298489</v>
      </c>
      <c r="W2777" s="56" t="s">
        <v>2976</v>
      </c>
      <c r="X2777" s="57">
        <v>46195</v>
      </c>
      <c r="Y2777" s="57">
        <v>46196</v>
      </c>
      <c r="Z2777" s="58">
        <v>0.50694444444444442</v>
      </c>
      <c r="AA2777" s="59">
        <v>30.03</v>
      </c>
      <c r="AB2777" s="60">
        <f ca="1">+O3303</f>
        <v>1.1840294117647056E-2</v>
      </c>
      <c r="AC2777" s="60">
        <f ca="1">+N3303</f>
        <v>1.4705882352941169E-2</v>
      </c>
      <c r="AD2777" s="60" t="s">
        <v>319</v>
      </c>
      <c r="AE2777" s="60" t="str">
        <f>+I3285</f>
        <v>EN132</v>
      </c>
      <c r="AF2777" s="106"/>
      <c r="AG2777" s="107"/>
      <c r="AH2777" s="104"/>
    </row>
    <row r="2778" spans="2:38">
      <c r="B2778" s="772" t="s">
        <v>2943</v>
      </c>
      <c r="C2778" s="376">
        <v>1</v>
      </c>
      <c r="D2778" s="771">
        <v>3.2</v>
      </c>
      <c r="E2778" s="104">
        <v>1.11E-2</v>
      </c>
      <c r="F2778" s="104">
        <v>1.4500000000000001E-2</v>
      </c>
      <c r="H2778" s="677">
        <v>2170</v>
      </c>
      <c r="I2778" s="510">
        <f t="shared" si="1417"/>
        <v>2704</v>
      </c>
      <c r="J2778" s="53" t="str" cm="1">
        <f t="array" aca="1" ref="J2778" ca="1">INDIRECT("B" &amp; I2778)</f>
        <v>NIVEL 974 M4 6N L33 AM 2170 05-06-2026</v>
      </c>
      <c r="K2778" s="511">
        <f t="shared" ca="1" si="1418"/>
        <v>3.2</v>
      </c>
      <c r="L2778" s="508">
        <f t="shared" ca="1" si="1419"/>
        <v>1.6199999999999999E-2</v>
      </c>
      <c r="M2778" s="508">
        <f t="shared" ca="1" si="1420"/>
        <v>1.4400000000000001E-2</v>
      </c>
      <c r="N2778" s="512">
        <f t="shared" ca="1" si="1416"/>
        <v>1.6E-2</v>
      </c>
      <c r="O2778" s="512">
        <f t="shared" ca="1" si="1421"/>
        <v>1.4579999999999999E-2</v>
      </c>
      <c r="P2778" s="513">
        <f t="shared" ca="1" si="1422"/>
        <v>1.2960000000000001E-2</v>
      </c>
      <c r="Q2778" s="514" t="str">
        <f t="shared" ca="1" si="1423"/>
        <v>Dump</v>
      </c>
      <c r="R2778" s="515">
        <f t="shared" ca="1" si="1424"/>
        <v>0.71111111111111114</v>
      </c>
      <c r="T2778" s="725"/>
      <c r="U2778" s="56">
        <v>3</v>
      </c>
      <c r="V2778" s="56">
        <v>298508</v>
      </c>
      <c r="W2778" s="56" t="s">
        <v>75</v>
      </c>
      <c r="X2778" s="57">
        <v>46196</v>
      </c>
      <c r="Y2778" s="57">
        <v>46197</v>
      </c>
      <c r="Z2778" s="58">
        <v>0.40555555555555556</v>
      </c>
      <c r="AA2778" s="59">
        <v>32.06</v>
      </c>
      <c r="AB2778" s="60">
        <f ca="1">+O3326</f>
        <v>1.3578157894736839E-2</v>
      </c>
      <c r="AC2778" s="60">
        <f ca="1">+N3326</f>
        <v>1.4473684210526307E-2</v>
      </c>
      <c r="AD2778" s="60" t="s">
        <v>319</v>
      </c>
      <c r="AE2778" s="60" t="str">
        <f>+I3306</f>
        <v>EN133</v>
      </c>
      <c r="AF2778" s="106"/>
      <c r="AG2778" s="107"/>
      <c r="AH2778" s="104"/>
    </row>
    <row r="2779" spans="2:38">
      <c r="B2779" s="772" t="s">
        <v>2944</v>
      </c>
      <c r="C2779" s="376">
        <v>1</v>
      </c>
      <c r="D2779" s="771">
        <v>3.2</v>
      </c>
      <c r="E2779" s="104">
        <v>1.3899999999999999E-2</v>
      </c>
      <c r="F2779" s="104">
        <v>1.4500000000000001E-2</v>
      </c>
      <c r="H2779" s="677">
        <v>2171</v>
      </c>
      <c r="I2779" s="510">
        <f t="shared" si="1417"/>
        <v>2705</v>
      </c>
      <c r="J2779" s="53" t="str" cm="1">
        <f t="array" aca="1" ref="J2779" ca="1">INDIRECT("B" &amp; I2779)</f>
        <v>NIVEL 974 M4 7S L31 AM 2171 08-06-2026</v>
      </c>
      <c r="K2779" s="511">
        <f t="shared" ca="1" si="1418"/>
        <v>3.2</v>
      </c>
      <c r="L2779" s="508">
        <f t="shared" ca="1" si="1419"/>
        <v>1.7910000000000002E-2</v>
      </c>
      <c r="M2779" s="508">
        <f t="shared" ca="1" si="1420"/>
        <v>1.3950000000000001E-2</v>
      </c>
      <c r="N2779" s="512">
        <f t="shared" ca="1" si="1416"/>
        <v>1.55E-2</v>
      </c>
      <c r="O2779" s="512">
        <f t="shared" ca="1" si="1421"/>
        <v>1.6119000000000001E-2</v>
      </c>
      <c r="P2779" s="513">
        <f t="shared" ca="1" si="1422"/>
        <v>1.2555E-2</v>
      </c>
      <c r="Q2779" s="514" t="str">
        <f t="shared" ca="1" si="1423"/>
        <v>Dump</v>
      </c>
      <c r="R2779" s="515">
        <f t="shared" ca="1" si="1424"/>
        <v>0.71111111111111114</v>
      </c>
      <c r="T2779" s="725"/>
      <c r="U2779" s="56">
        <v>4</v>
      </c>
      <c r="V2779" s="56">
        <v>298513</v>
      </c>
      <c r="W2779" s="56" t="s">
        <v>78</v>
      </c>
      <c r="X2779" s="57">
        <v>46196</v>
      </c>
      <c r="Y2779" s="57">
        <v>46197</v>
      </c>
      <c r="Z2779" s="58">
        <v>0.50347222222222221</v>
      </c>
      <c r="AA2779" s="59">
        <v>31.82</v>
      </c>
      <c r="AB2779" s="60">
        <f ca="1">+O3353</f>
        <v>1.2118304347826086E-2</v>
      </c>
      <c r="AC2779" s="60">
        <f ca="1">+N3353</f>
        <v>1.4304347826086949E-2</v>
      </c>
      <c r="AD2779" s="60" t="s">
        <v>319</v>
      </c>
      <c r="AE2779" s="60" t="str">
        <f>+I3329</f>
        <v>EN134</v>
      </c>
      <c r="AF2779" s="106"/>
      <c r="AG2779" s="107"/>
      <c r="AH2779" s="104"/>
    </row>
    <row r="2780" spans="2:38">
      <c r="B2780" s="772" t="s">
        <v>2945</v>
      </c>
      <c r="C2780" s="376">
        <v>1</v>
      </c>
      <c r="D2780" s="771">
        <v>3.2</v>
      </c>
      <c r="E2780" s="104">
        <v>1.38E-2</v>
      </c>
      <c r="F2780" s="104">
        <v>1.4500000000000001E-2</v>
      </c>
      <c r="H2780" s="677">
        <v>2172</v>
      </c>
      <c r="I2780" s="510">
        <f t="shared" si="1417"/>
        <v>2706</v>
      </c>
      <c r="J2780" s="53" t="str" cm="1">
        <f t="array" aca="1" ref="J2780" ca="1">INDIRECT("B" &amp; I2780)</f>
        <v>NIVEL 974 M4 7S L31 AM 2172 08-06-2026</v>
      </c>
      <c r="K2780" s="511">
        <f t="shared" ca="1" si="1418"/>
        <v>3.2</v>
      </c>
      <c r="L2780" s="508">
        <f t="shared" ca="1" si="1419"/>
        <v>1.251E-2</v>
      </c>
      <c r="M2780" s="508">
        <f t="shared" ca="1" si="1420"/>
        <v>1.3950000000000001E-2</v>
      </c>
      <c r="N2780" s="512">
        <f t="shared" ca="1" si="1416"/>
        <v>1.55E-2</v>
      </c>
      <c r="O2780" s="512">
        <f t="shared" ca="1" si="1421"/>
        <v>1.1259E-2</v>
      </c>
      <c r="P2780" s="513">
        <f t="shared" ca="1" si="1422"/>
        <v>1.2555E-2</v>
      </c>
      <c r="Q2780" s="514" t="str">
        <f t="shared" ca="1" si="1423"/>
        <v>Dump</v>
      </c>
      <c r="R2780" s="515">
        <f t="shared" ca="1" si="1424"/>
        <v>0.71111111111111114</v>
      </c>
      <c r="T2780" s="725"/>
      <c r="U2780" s="725">
        <v>5</v>
      </c>
      <c r="V2780" s="56">
        <v>298514</v>
      </c>
      <c r="W2780" s="56" t="s">
        <v>247</v>
      </c>
      <c r="X2780" s="57">
        <v>46196</v>
      </c>
      <c r="Y2780" s="57">
        <v>46197</v>
      </c>
      <c r="Z2780" s="58">
        <v>0.50624999999999998</v>
      </c>
      <c r="AA2780" s="59">
        <v>31.16</v>
      </c>
      <c r="AB2780" s="60">
        <f ca="1">+O3367</f>
        <v>1.2538800000000003E-2</v>
      </c>
      <c r="AC2780" s="60">
        <f ca="1">+N3367</f>
        <v>1.3800000000000003E-2</v>
      </c>
      <c r="AD2780" s="60" t="s">
        <v>319</v>
      </c>
      <c r="AE2780" s="60" t="str">
        <f>+I3356</f>
        <v>EN135</v>
      </c>
      <c r="AF2780" s="106"/>
      <c r="AG2780" s="107"/>
      <c r="AH2780" s="104"/>
    </row>
    <row r="2781" spans="2:38">
      <c r="B2781" s="772" t="s">
        <v>2946</v>
      </c>
      <c r="C2781" s="376">
        <v>1</v>
      </c>
      <c r="D2781" s="771">
        <v>3.2</v>
      </c>
      <c r="E2781" s="104">
        <v>1.6400000000000001E-2</v>
      </c>
      <c r="F2781" s="104">
        <v>1.4500000000000001E-2</v>
      </c>
      <c r="H2781" s="677">
        <v>2173</v>
      </c>
      <c r="I2781" s="510">
        <f t="shared" si="1417"/>
        <v>2707</v>
      </c>
      <c r="J2781" s="53" t="str" cm="1">
        <f t="array" aca="1" ref="J2781" ca="1">INDIRECT("B" &amp; I2781)</f>
        <v>NIVEL 974 M4 7S L31 AM 2173 08-06-2026</v>
      </c>
      <c r="K2781" s="511">
        <f t="shared" ca="1" si="1418"/>
        <v>3.2</v>
      </c>
      <c r="L2781" s="508">
        <f t="shared" ca="1" si="1419"/>
        <v>1.8090000000000002E-2</v>
      </c>
      <c r="M2781" s="508">
        <f t="shared" ca="1" si="1420"/>
        <v>1.3950000000000001E-2</v>
      </c>
      <c r="N2781" s="512">
        <f t="shared" ca="1" si="1416"/>
        <v>1.55E-2</v>
      </c>
      <c r="O2781" s="512">
        <f t="shared" ca="1" si="1421"/>
        <v>1.6281000000000004E-2</v>
      </c>
      <c r="P2781" s="513">
        <f t="shared" ca="1" si="1422"/>
        <v>1.2555E-2</v>
      </c>
      <c r="Q2781" s="514" t="str">
        <f t="shared" ca="1" si="1423"/>
        <v>Dump</v>
      </c>
      <c r="R2781" s="515">
        <f t="shared" ca="1" si="1424"/>
        <v>0.71111111111111114</v>
      </c>
      <c r="T2781" s="725"/>
      <c r="U2781" s="725">
        <v>6</v>
      </c>
      <c r="V2781" s="725">
        <v>298539</v>
      </c>
      <c r="W2781" s="56" t="s">
        <v>79</v>
      </c>
      <c r="X2781" s="57">
        <v>46197</v>
      </c>
      <c r="Y2781" s="57">
        <v>46198</v>
      </c>
      <c r="Z2781" s="58">
        <v>0.51249999999999996</v>
      </c>
      <c r="AA2781" s="59">
        <v>32.25</v>
      </c>
      <c r="AB2781" s="60">
        <f ca="1">+O3379</f>
        <v>1.1147625000000003E-2</v>
      </c>
      <c r="AC2781" s="60">
        <f ca="1">+N3379</f>
        <v>1.5500000000000003E-2</v>
      </c>
      <c r="AD2781" s="60" t="s">
        <v>319</v>
      </c>
      <c r="AE2781" s="60" t="str">
        <f>+I3370</f>
        <v>EN136</v>
      </c>
      <c r="AF2781" s="106"/>
      <c r="AG2781" s="107"/>
      <c r="AH2781" s="104"/>
    </row>
    <row r="2782" spans="2:38">
      <c r="B2782" s="772" t="s">
        <v>2947</v>
      </c>
      <c r="C2782" s="376">
        <v>1</v>
      </c>
      <c r="D2782" s="771">
        <v>3.2</v>
      </c>
      <c r="E2782" s="104">
        <v>1.52E-2</v>
      </c>
      <c r="F2782" s="104">
        <v>1.4500000000000001E-2</v>
      </c>
      <c r="H2782" s="386"/>
      <c r="I2782"/>
      <c r="J2782"/>
      <c r="K2782" s="519">
        <f ca="1">SUM(K2773:K2781)</f>
        <v>28.799999999999997</v>
      </c>
      <c r="L2782" s="516">
        <f ca="1">+SUMPRODUCT(L2773:L2781,K2773:K2781)/K2782</f>
        <v>1.5850000000000003E-2</v>
      </c>
      <c r="M2782" s="516">
        <f ca="1">+SUMPRODUCT(M2773:M2781,K2773:K2781)/K2782</f>
        <v>1.4250000000000004E-2</v>
      </c>
      <c r="N2782" s="69">
        <f ca="1">+SUMPRODUCT(N2773:N2781,K2773:K2781)/K2782</f>
        <v>1.5833333333333335E-2</v>
      </c>
      <c r="O2782" s="552">
        <f ca="1">+SUMPRODUCT(O2773:O2781,K2773:K2781)/K2782</f>
        <v>1.4265E-2</v>
      </c>
      <c r="P2782" s="69">
        <f ca="1">+SUMPRODUCT(P2773:P2781,K2773:K2781)/K2782</f>
        <v>1.2825000000000001E-2</v>
      </c>
      <c r="Q2782"/>
      <c r="R2782"/>
      <c r="T2782" s="725"/>
      <c r="U2782" s="725">
        <v>7</v>
      </c>
      <c r="V2782" s="725"/>
      <c r="W2782" s="56"/>
      <c r="X2782" s="57"/>
      <c r="Y2782" s="57"/>
      <c r="Z2782" s="58"/>
      <c r="AA2782" s="746"/>
      <c r="AB2782" s="60"/>
      <c r="AC2782" s="60"/>
      <c r="AD2782" s="60"/>
      <c r="AE2782" s="60"/>
      <c r="AF2782" s="106"/>
      <c r="AG2782" s="107"/>
      <c r="AH2782" s="104"/>
    </row>
    <row r="2783" spans="2:38">
      <c r="B2783" s="772" t="s">
        <v>2948</v>
      </c>
      <c r="C2783" s="376">
        <v>1</v>
      </c>
      <c r="D2783" s="771">
        <v>3.2</v>
      </c>
      <c r="E2783" s="104">
        <v>1.1599999999999999E-2</v>
      </c>
      <c r="F2783" s="104">
        <v>1.4500000000000001E-2</v>
      </c>
      <c r="H2783" s="720"/>
      <c r="I2783"/>
      <c r="J2783"/>
      <c r="K2783" s="551" t="s">
        <v>59</v>
      </c>
      <c r="L2783" s="550">
        <f ca="1">+L2782/0.9</f>
        <v>1.7611111111111116E-2</v>
      </c>
      <c r="M2783" s="518">
        <f ca="1">+M2782/0.9</f>
        <v>1.5833333333333338E-2</v>
      </c>
      <c r="N2783"/>
      <c r="O2783"/>
      <c r="P2783"/>
      <c r="Q2783"/>
      <c r="R2783"/>
      <c r="T2783" s="725"/>
      <c r="U2783" s="725">
        <v>8</v>
      </c>
      <c r="V2783" s="725"/>
      <c r="W2783" s="56"/>
      <c r="X2783" s="57"/>
      <c r="Y2783" s="57"/>
      <c r="Z2783" s="62"/>
      <c r="AA2783" s="746"/>
      <c r="AB2783" s="60"/>
      <c r="AC2783" s="60"/>
      <c r="AD2783" s="60"/>
      <c r="AE2783" s="60"/>
      <c r="AF2783" s="106"/>
      <c r="AG2783" s="107"/>
      <c r="AH2783" s="104"/>
    </row>
    <row r="2784" spans="2:38" ht="15" thickBot="1">
      <c r="B2784" s="772" t="s">
        <v>2949</v>
      </c>
      <c r="C2784" s="376">
        <v>1</v>
      </c>
      <c r="D2784" s="771">
        <v>3.2</v>
      </c>
      <c r="E2784" s="104">
        <v>1.61E-2</v>
      </c>
      <c r="F2784" s="104">
        <v>1.4500000000000001E-2</v>
      </c>
      <c r="I2784" s="721"/>
      <c r="R2784" s="721"/>
      <c r="T2784" s="724"/>
      <c r="U2784" s="725">
        <v>9</v>
      </c>
      <c r="V2784" s="725"/>
      <c r="W2784" s="725"/>
      <c r="X2784" s="57"/>
      <c r="Y2784" s="57"/>
      <c r="Z2784" s="62"/>
      <c r="AA2784" s="59"/>
      <c r="AB2784" s="60"/>
      <c r="AC2784" s="60"/>
      <c r="AD2784" s="60"/>
      <c r="AE2784" s="60"/>
      <c r="AF2784" s="106"/>
      <c r="AG2784" s="107"/>
      <c r="AH2784" s="104"/>
    </row>
    <row r="2785" spans="1:38" ht="28.8">
      <c r="B2785" s="772" t="s">
        <v>2950</v>
      </c>
      <c r="C2785" s="376">
        <v>1</v>
      </c>
      <c r="D2785" s="771">
        <v>3.2</v>
      </c>
      <c r="E2785" s="104">
        <v>1.3100000000000001E-2</v>
      </c>
      <c r="F2785" s="104">
        <v>1.4500000000000001E-2</v>
      </c>
      <c r="H2785" s="385"/>
      <c r="I2785" s="547" t="s">
        <v>2870</v>
      </c>
      <c r="J2785" s="77" t="s">
        <v>63</v>
      </c>
      <c r="K2785" s="507" t="s">
        <v>44</v>
      </c>
      <c r="L2785" s="718" t="s">
        <v>297</v>
      </c>
      <c r="M2785" s="508" t="s">
        <v>292</v>
      </c>
      <c r="N2785" s="545" t="s">
        <v>46</v>
      </c>
      <c r="O2785" s="549" t="s">
        <v>293</v>
      </c>
      <c r="P2785" s="508" t="s">
        <v>294</v>
      </c>
      <c r="Q2785"/>
      <c r="R2785"/>
      <c r="T2785" s="724"/>
      <c r="U2785" s="725">
        <v>10</v>
      </c>
      <c r="V2785" s="725"/>
      <c r="W2785" s="725"/>
      <c r="X2785" s="57"/>
      <c r="Y2785" s="57"/>
      <c r="Z2785" s="62"/>
      <c r="AA2785" s="63"/>
      <c r="AB2785" s="60"/>
      <c r="AC2785" s="60"/>
      <c r="AD2785" s="60"/>
      <c r="AE2785" s="60"/>
      <c r="AF2785" s="106"/>
      <c r="AG2785" s="107"/>
      <c r="AH2785" s="104"/>
      <c r="AJ2785" s="95" t="str">
        <f>+I2785</f>
        <v>EN105</v>
      </c>
      <c r="AK2785" s="96" t="s">
        <v>62</v>
      </c>
    </row>
    <row r="2786" spans="1:38" ht="15" thickBot="1">
      <c r="B2786" s="772" t="s">
        <v>2951</v>
      </c>
      <c r="C2786" s="376">
        <v>1</v>
      </c>
      <c r="D2786" s="771">
        <v>3.2</v>
      </c>
      <c r="E2786" s="104">
        <v>1.8599999999999998E-2</v>
      </c>
      <c r="F2786" s="104">
        <v>1.4500000000000001E-2</v>
      </c>
      <c r="H2786" s="677">
        <v>2174</v>
      </c>
      <c r="I2786" s="510">
        <f>IF(H2786="",
   IFERROR(MATCH("**", B:B, 0), ""),
   IFERROR(MATCH("* "&amp;H2786&amp;" *", B:B, 0), "")
)</f>
        <v>2708</v>
      </c>
      <c r="J2786" s="53" t="str" cm="1">
        <f t="array" aca="1" ref="J2786" ca="1">INDIRECT("B" &amp; I2786)</f>
        <v>NIVEL 974 M4 7S L30 AM 2174 08-06-2026</v>
      </c>
      <c r="K2786" s="511">
        <f ca="1">INDEX(D:D, MATCH(J2786, $B:$B, 0))</f>
        <v>3.2</v>
      </c>
      <c r="L2786" s="508">
        <f ca="1">INDEX(E:E, MATCH($J2786, $B:$B, 0))*0.9</f>
        <v>1.188E-2</v>
      </c>
      <c r="M2786" s="508">
        <f ca="1">INDEX(F:F, MATCH($J2786, $B:$B, 0))*0.9</f>
        <v>1.485E-2</v>
      </c>
      <c r="N2786" s="512">
        <f ca="1">INDEX(F:F, MATCH($J2786, $B:$B, 0))</f>
        <v>1.6500000000000001E-2</v>
      </c>
      <c r="O2786" s="512">
        <f ca="1">+IF(L2786=0,N2786*0.9,L2786*0.9)</f>
        <v>1.0692E-2</v>
      </c>
      <c r="P2786" s="513">
        <f ca="1">+M2786*0.9</f>
        <v>1.3365E-2</v>
      </c>
      <c r="Q2786" s="514" t="str">
        <f ca="1">+IF(L2786=0,"-","Dump")</f>
        <v>Dump</v>
      </c>
      <c r="R2786" s="515">
        <f ca="1">+K2786/4.5</f>
        <v>0.71111111111111114</v>
      </c>
      <c r="T2786" s="724"/>
      <c r="U2786" s="725">
        <v>11</v>
      </c>
      <c r="V2786" s="725"/>
      <c r="W2786" s="725"/>
      <c r="X2786" s="57"/>
      <c r="Y2786" s="57"/>
      <c r="Z2786" s="62"/>
      <c r="AA2786" s="63"/>
      <c r="AB2786" s="60"/>
      <c r="AC2786" s="60"/>
      <c r="AD2786" s="60"/>
      <c r="AE2786" s="60"/>
      <c r="AF2786" s="106"/>
      <c r="AG2786" s="724"/>
      <c r="AH2786" s="724"/>
      <c r="AJ2786" s="520">
        <f ca="1">+K2794-SUMIF(AE:AE, AJ2785, AA:AA)</f>
        <v>-5.5600000000000023</v>
      </c>
      <c r="AK2786" s="521">
        <f ca="1">O2794</f>
        <v>1.2980250000000006E-2</v>
      </c>
      <c r="AL2786" s="102">
        <f ca="1">COUNTIF(AE:AE, AJ2785)</f>
        <v>1</v>
      </c>
    </row>
    <row r="2787" spans="1:38" ht="15" thickBot="1">
      <c r="B2787" s="772" t="s">
        <v>2952</v>
      </c>
      <c r="C2787" s="376">
        <v>1</v>
      </c>
      <c r="D2787" s="771">
        <v>3.2</v>
      </c>
      <c r="E2787" s="104">
        <v>1.5699999999999999E-2</v>
      </c>
      <c r="F2787" s="104">
        <v>1.4500000000000001E-2</v>
      </c>
      <c r="H2787" s="677">
        <v>2175</v>
      </c>
      <c r="I2787" s="510">
        <f>IF(H2787="",
   IFERROR(MATCH("**", B:B, 0), ""),
   IFERROR(MATCH("* "&amp;H2787&amp;" *", B:B, 0), "")
)</f>
        <v>2709</v>
      </c>
      <c r="J2787" s="53" t="str" cm="1">
        <f t="array" aca="1" ref="J2787" ca="1">INDIRECT("B" &amp; I2787)</f>
        <v>NIVEL 974 M4 7S L30 AM 2175 08-06-2026</v>
      </c>
      <c r="K2787" s="511">
        <f ca="1">INDEX(D:D, MATCH(J2787, $B:$B, 0))</f>
        <v>3.2</v>
      </c>
      <c r="L2787" s="508">
        <f ca="1">INDEX(E:E, MATCH($J2787, $B:$B, 0))*0.9</f>
        <v>1.4669999999999999E-2</v>
      </c>
      <c r="M2787" s="508">
        <f ca="1">INDEX(F:F, MATCH($J2787, $B:$B, 0))*0.9</f>
        <v>1.485E-2</v>
      </c>
      <c r="N2787" s="512">
        <f t="shared" ref="N2787:N2793" ca="1" si="1425">INDEX(F:F, MATCH($J2787, $B:$B, 0))</f>
        <v>1.6500000000000001E-2</v>
      </c>
      <c r="O2787" s="512">
        <f ca="1">+IF(L2787=0,N2787*0.9,L2787*0.9)</f>
        <v>1.3202999999999999E-2</v>
      </c>
      <c r="P2787" s="513">
        <f ca="1">+M2787*0.9</f>
        <v>1.3365E-2</v>
      </c>
      <c r="Q2787" s="514" t="str">
        <f ca="1">+IF(L2787=0,"-","Dump")</f>
        <v>Dump</v>
      </c>
      <c r="R2787" s="515">
        <f ca="1">+K2787/4.5</f>
        <v>0.71111111111111114</v>
      </c>
      <c r="T2787" s="724"/>
      <c r="U2787" s="724"/>
      <c r="V2787" s="724"/>
      <c r="W2787" s="724"/>
      <c r="X2787" s="724"/>
      <c r="Y2787" s="724"/>
      <c r="Z2787" s="724"/>
      <c r="AA2787" s="64">
        <f>SUM(AA2776:AA2786)</f>
        <v>188.38</v>
      </c>
      <c r="AB2787" s="680">
        <f ca="1">+SUMPRODUCT(AA2776:AA2786,AB2776:AB2786)/AA2787</f>
        <v>1.1868705581292369E-2</v>
      </c>
      <c r="AC2787" s="66">
        <f ca="1">+SUMPRODUCT(AA2776:AA2786,AC2776:AC2786)/AA2787</f>
        <v>1.4410913220158797E-2</v>
      </c>
      <c r="AD2787" s="66">
        <f>+SUMPRODUCT(AA2776:AA2786,AD2776:AD2786)/AA2787</f>
        <v>0</v>
      </c>
      <c r="AE2787" s="67"/>
      <c r="AF2787" s="110">
        <v>0</v>
      </c>
      <c r="AG2787" s="724"/>
      <c r="AH2787" s="724"/>
      <c r="AJ2787" s="105" t="s">
        <v>83</v>
      </c>
      <c r="AK2787" s="101"/>
    </row>
    <row r="2788" spans="1:38">
      <c r="B2788" s="772" t="s">
        <v>2953</v>
      </c>
      <c r="C2788" s="376">
        <v>1</v>
      </c>
      <c r="D2788" s="771">
        <v>3.2</v>
      </c>
      <c r="E2788" s="104">
        <v>1.3899999999999999E-2</v>
      </c>
      <c r="F2788" s="104">
        <v>1.4500000000000001E-2</v>
      </c>
      <c r="H2788" s="677">
        <v>2176</v>
      </c>
      <c r="I2788" s="510">
        <f t="shared" ref="I2788:I2790" si="1426">IF(H2788="",
   IFERROR(MATCH("**", B:B, 0), ""),
   IFERROR(MATCH("* "&amp;H2788&amp;" *", B:B, 0), "")
)</f>
        <v>2710</v>
      </c>
      <c r="J2788" s="53" t="str" cm="1">
        <f t="array" aca="1" ref="J2788" ca="1">INDIRECT("B" &amp; I2788)</f>
        <v>NIVEL 974 M4 7S L30 AM 2176 08-06-2026</v>
      </c>
      <c r="K2788" s="511">
        <f t="shared" ref="K2788:K2790" ca="1" si="1427">INDEX(D:D, MATCH(J2788, $B:$B, 0))</f>
        <v>3.2</v>
      </c>
      <c r="L2788" s="508">
        <f t="shared" ref="L2788:L2790" ca="1" si="1428">INDEX(E:E, MATCH($J2788, $B:$B, 0))*0.9</f>
        <v>1.6380000000000002E-2</v>
      </c>
      <c r="M2788" s="508">
        <f t="shared" ref="M2788:M2790" ca="1" si="1429">INDEX(F:F, MATCH($J2788, $B:$B, 0))*0.9</f>
        <v>1.485E-2</v>
      </c>
      <c r="N2788" s="512">
        <f t="shared" ca="1" si="1425"/>
        <v>1.6500000000000001E-2</v>
      </c>
      <c r="O2788" s="512">
        <f t="shared" ref="O2788:O2790" ca="1" si="1430">+IF(L2788=0,N2788*0.9,L2788*0.9)</f>
        <v>1.4742000000000002E-2</v>
      </c>
      <c r="P2788" s="513">
        <f t="shared" ref="P2788:P2790" ca="1" si="1431">+M2788*0.9</f>
        <v>1.3365E-2</v>
      </c>
      <c r="Q2788" s="514" t="str">
        <f t="shared" ref="Q2788:Q2790" ca="1" si="1432">+IF(L2788=0,"-","Dump")</f>
        <v>Dump</v>
      </c>
      <c r="R2788" s="515">
        <f t="shared" ref="R2788:R2790" ca="1" si="1433">+K2788/4.5</f>
        <v>0.71111111111111114</v>
      </c>
      <c r="T2788" s="724"/>
      <c r="U2788" s="724"/>
      <c r="V2788" s="724"/>
      <c r="W2788" s="724"/>
      <c r="X2788" s="724"/>
      <c r="Y2788" s="724"/>
      <c r="Z2788" s="724"/>
      <c r="AA2788" s="724"/>
      <c r="AB2788" s="724"/>
      <c r="AC2788" s="724"/>
      <c r="AD2788" s="724"/>
      <c r="AE2788" s="724"/>
      <c r="AF2788" s="724"/>
      <c r="AG2788" s="724"/>
    </row>
    <row r="2789" spans="1:38" ht="28.8">
      <c r="B2789" s="772" t="s">
        <v>2954</v>
      </c>
      <c r="C2789" s="376">
        <v>1</v>
      </c>
      <c r="D2789" s="771">
        <v>3.2</v>
      </c>
      <c r="E2789" s="104">
        <v>1.67E-2</v>
      </c>
      <c r="F2789" s="104">
        <v>1.4500000000000001E-2</v>
      </c>
      <c r="H2789" s="677">
        <v>2177</v>
      </c>
      <c r="I2789" s="510">
        <f t="shared" si="1426"/>
        <v>2711</v>
      </c>
      <c r="J2789" s="53" t="str" cm="1">
        <f t="array" aca="1" ref="J2789" ca="1">INDIRECT("B" &amp; I2789)</f>
        <v>NIVEL 974 M4 7S L30 AM 2177 08-06-2026</v>
      </c>
      <c r="K2789" s="511">
        <f t="shared" ca="1" si="1427"/>
        <v>3.2</v>
      </c>
      <c r="L2789" s="508">
        <f t="shared" ca="1" si="1428"/>
        <v>1.242E-2</v>
      </c>
      <c r="M2789" s="508">
        <f t="shared" ca="1" si="1429"/>
        <v>1.485E-2</v>
      </c>
      <c r="N2789" s="512">
        <f t="shared" ca="1" si="1425"/>
        <v>1.6500000000000001E-2</v>
      </c>
      <c r="O2789" s="512">
        <f t="shared" ca="1" si="1430"/>
        <v>1.1178E-2</v>
      </c>
      <c r="P2789" s="513">
        <f t="shared" ca="1" si="1431"/>
        <v>1.3365E-2</v>
      </c>
      <c r="Q2789" s="514" t="str">
        <f t="shared" ca="1" si="1432"/>
        <v>Dump</v>
      </c>
      <c r="R2789" s="515">
        <f t="shared" ca="1" si="1433"/>
        <v>0.71111111111111114</v>
      </c>
      <c r="T2789" s="47" t="s">
        <v>48</v>
      </c>
      <c r="U2789" s="48" t="s">
        <v>49</v>
      </c>
      <c r="V2789" s="48" t="s">
        <v>50</v>
      </c>
      <c r="W2789" s="48" t="s">
        <v>51</v>
      </c>
      <c r="X2789" s="49" t="s">
        <v>52</v>
      </c>
      <c r="Y2789" s="49" t="s">
        <v>53</v>
      </c>
      <c r="Z2789" s="48" t="s">
        <v>54</v>
      </c>
      <c r="AA2789" s="50" t="s">
        <v>55</v>
      </c>
      <c r="AB2789" s="48" t="s">
        <v>56</v>
      </c>
      <c r="AC2789" s="51" t="s">
        <v>12</v>
      </c>
      <c r="AD2789" s="51" t="s">
        <v>295</v>
      </c>
      <c r="AE2789" s="48" t="s">
        <v>57</v>
      </c>
      <c r="AF2789" s="48" t="s">
        <v>66</v>
      </c>
      <c r="AG2789" s="48" t="s">
        <v>67</v>
      </c>
      <c r="AH2789" s="48" t="s">
        <v>68</v>
      </c>
    </row>
    <row r="2790" spans="1:38">
      <c r="B2790" s="772" t="s">
        <v>2955</v>
      </c>
      <c r="C2790" s="376">
        <v>1</v>
      </c>
      <c r="D2790" s="771">
        <v>3.2</v>
      </c>
      <c r="E2790" s="104">
        <v>1.8100000000000002E-2</v>
      </c>
      <c r="F2790" s="104">
        <v>1.4500000000000001E-2</v>
      </c>
      <c r="H2790" s="677">
        <v>2178</v>
      </c>
      <c r="I2790" s="510">
        <f t="shared" si="1426"/>
        <v>2712</v>
      </c>
      <c r="J2790" s="53" t="str" cm="1">
        <f t="array" aca="1" ref="J2790" ca="1">INDIRECT("B" &amp; I2790)</f>
        <v>NIVEL 974 M4 6N L33 AM 2178 09-06-2026</v>
      </c>
      <c r="K2790" s="511">
        <f t="shared" ca="1" si="1427"/>
        <v>3.2</v>
      </c>
      <c r="L2790" s="508">
        <f t="shared" ca="1" si="1428"/>
        <v>1.494E-2</v>
      </c>
      <c r="M2790" s="508">
        <f t="shared" ca="1" si="1429"/>
        <v>1.4400000000000001E-2</v>
      </c>
      <c r="N2790" s="512">
        <f t="shared" ca="1" si="1425"/>
        <v>1.6E-2</v>
      </c>
      <c r="O2790" s="512">
        <f t="shared" ca="1" si="1430"/>
        <v>1.3446E-2</v>
      </c>
      <c r="P2790" s="513">
        <f t="shared" ca="1" si="1431"/>
        <v>1.2960000000000001E-2</v>
      </c>
      <c r="Q2790" s="514" t="str">
        <f t="shared" ca="1" si="1432"/>
        <v>Dump</v>
      </c>
      <c r="R2790" s="515">
        <f t="shared" ca="1" si="1433"/>
        <v>0.71111111111111114</v>
      </c>
      <c r="T2790" s="681">
        <v>60090</v>
      </c>
      <c r="U2790" s="56">
        <v>1</v>
      </c>
      <c r="V2790" s="56">
        <v>298564</v>
      </c>
      <c r="W2790" s="56" t="s">
        <v>78</v>
      </c>
      <c r="X2790" s="57">
        <v>46198</v>
      </c>
      <c r="Y2790" s="57">
        <v>46199</v>
      </c>
      <c r="Z2790" s="58">
        <v>0.48819444444444443</v>
      </c>
      <c r="AA2790" s="59">
        <v>29.45</v>
      </c>
      <c r="AB2790" s="60">
        <f ca="1">+O3462</f>
        <v>1.0909421052631575E-2</v>
      </c>
      <c r="AC2790" s="60">
        <f ca="1">+N3462</f>
        <v>1.2999999999999991E-2</v>
      </c>
      <c r="AD2790" s="60" t="s">
        <v>319</v>
      </c>
      <c r="AE2790" s="60" t="str">
        <f>+I3442</f>
        <v>EN141</v>
      </c>
      <c r="AF2790" s="106"/>
      <c r="AG2790" s="107"/>
      <c r="AH2790" s="104"/>
    </row>
    <row r="2791" spans="1:38">
      <c r="B2791" s="772" t="s">
        <v>2956</v>
      </c>
      <c r="C2791" s="376">
        <v>1</v>
      </c>
      <c r="D2791" s="771">
        <v>3.2</v>
      </c>
      <c r="E2791" s="104">
        <v>1.2500000000000001E-2</v>
      </c>
      <c r="F2791" s="104">
        <v>1.4500000000000001E-2</v>
      </c>
      <c r="H2791" s="677">
        <v>2179</v>
      </c>
      <c r="I2791" s="510">
        <f t="shared" ref="I2791:I2793" si="1434">IF(H2791="",
   IFERROR(MATCH("**", B:B, 0), ""),
   IFERROR(MATCH("* "&amp;H2791&amp;" *", B:B, 0), "")
)</f>
        <v>2713</v>
      </c>
      <c r="J2791" s="53" t="str" cm="1">
        <f t="array" aca="1" ref="J2791" ca="1">INDIRECT("B" &amp; I2791)</f>
        <v>NIVEL 974 M4 6N L33 AM 2179 09-06-2026</v>
      </c>
      <c r="K2791" s="511">
        <f t="shared" ref="K2791:K2793" ca="1" si="1435">INDEX(D:D, MATCH(J2791, $B:$B, 0))</f>
        <v>3.2</v>
      </c>
      <c r="L2791" s="508">
        <f t="shared" ref="L2791:L2793" ca="1" si="1436">INDEX(E:E, MATCH($J2791, $B:$B, 0))*0.9</f>
        <v>1.4579999999999999E-2</v>
      </c>
      <c r="M2791" s="508">
        <f t="shared" ref="M2791:M2793" ca="1" si="1437">INDEX(F:F, MATCH($J2791, $B:$B, 0))*0.9</f>
        <v>1.4400000000000001E-2</v>
      </c>
      <c r="N2791" s="512">
        <f t="shared" ca="1" si="1425"/>
        <v>1.6E-2</v>
      </c>
      <c r="O2791" s="512">
        <f t="shared" ref="O2791:O2793" ca="1" si="1438">+IF(L2791=0,N2791*0.9,L2791*0.9)</f>
        <v>1.3122E-2</v>
      </c>
      <c r="P2791" s="513">
        <f t="shared" ref="P2791:P2793" ca="1" si="1439">+M2791*0.9</f>
        <v>1.2960000000000001E-2</v>
      </c>
      <c r="Q2791" s="514" t="str">
        <f t="shared" ref="Q2791:Q2793" ca="1" si="1440">+IF(L2791=0,"-","Dump")</f>
        <v>Dump</v>
      </c>
      <c r="R2791" s="515">
        <f t="shared" ref="R2791:R2793" ca="1" si="1441">+K2791/4.5</f>
        <v>0.71111111111111114</v>
      </c>
      <c r="T2791" s="413" t="s">
        <v>225</v>
      </c>
      <c r="U2791" s="56">
        <v>2</v>
      </c>
      <c r="V2791" s="56">
        <v>298565</v>
      </c>
      <c r="W2791" s="56" t="s">
        <v>60</v>
      </c>
      <c r="X2791" s="57">
        <v>46198</v>
      </c>
      <c r="Y2791" s="57">
        <v>46199</v>
      </c>
      <c r="Z2791" s="58">
        <v>0.49027777777777776</v>
      </c>
      <c r="AA2791" s="59">
        <v>30.65</v>
      </c>
      <c r="AB2791" s="60">
        <f ca="1">+O3462</f>
        <v>1.0909421052631575E-2</v>
      </c>
      <c r="AC2791" s="60">
        <f ca="1">+N3462</f>
        <v>1.2999999999999991E-2</v>
      </c>
      <c r="AD2791" s="60" t="s">
        <v>319</v>
      </c>
      <c r="AE2791" s="60" t="str">
        <f>+I3442</f>
        <v>EN141</v>
      </c>
      <c r="AF2791" s="106"/>
      <c r="AG2791" s="107"/>
      <c r="AH2791" s="104"/>
    </row>
    <row r="2792" spans="1:38">
      <c r="B2792" s="772" t="s">
        <v>2957</v>
      </c>
      <c r="C2792" s="376">
        <v>1</v>
      </c>
      <c r="D2792" s="771">
        <v>3.2</v>
      </c>
      <c r="E2792" s="104">
        <v>7.7000000000000002E-3</v>
      </c>
      <c r="F2792" s="104">
        <v>0.01</v>
      </c>
      <c r="H2792" s="677">
        <v>2180</v>
      </c>
      <c r="I2792" s="510">
        <f t="shared" si="1434"/>
        <v>2714</v>
      </c>
      <c r="J2792" s="53" t="str" cm="1">
        <f t="array" aca="1" ref="J2792" ca="1">INDIRECT("B" &amp; I2792)</f>
        <v>NIVEL 974 M4 6N L33 AM 2180 09-06-2026</v>
      </c>
      <c r="K2792" s="511">
        <f t="shared" ca="1" si="1435"/>
        <v>3.2</v>
      </c>
      <c r="L2792" s="508">
        <f t="shared" ca="1" si="1436"/>
        <v>1.494E-2</v>
      </c>
      <c r="M2792" s="508">
        <f t="shared" ca="1" si="1437"/>
        <v>1.4400000000000001E-2</v>
      </c>
      <c r="N2792" s="512">
        <f t="shared" ca="1" si="1425"/>
        <v>1.6E-2</v>
      </c>
      <c r="O2792" s="512">
        <f t="shared" ca="1" si="1438"/>
        <v>1.3446E-2</v>
      </c>
      <c r="P2792" s="513">
        <f t="shared" ca="1" si="1439"/>
        <v>1.2960000000000001E-2</v>
      </c>
      <c r="Q2792" s="514" t="str">
        <f t="shared" ca="1" si="1440"/>
        <v>Dump</v>
      </c>
      <c r="R2792" s="515">
        <f t="shared" ca="1" si="1441"/>
        <v>0.71111111111111114</v>
      </c>
      <c r="T2792" s="750"/>
      <c r="U2792" s="56">
        <v>3</v>
      </c>
      <c r="V2792" s="56">
        <v>298567</v>
      </c>
      <c r="W2792" s="56" t="s">
        <v>247</v>
      </c>
      <c r="X2792" s="57">
        <v>46199</v>
      </c>
      <c r="Y2792" s="57">
        <v>46199</v>
      </c>
      <c r="Z2792" s="58">
        <v>0.53194444444444444</v>
      </c>
      <c r="AA2792" s="59">
        <v>31.24</v>
      </c>
      <c r="AB2792" s="60">
        <f ca="1">+O3490</f>
        <v>1.0789200000000002E-2</v>
      </c>
      <c r="AC2792" s="60">
        <f ca="1">+N3476</f>
        <v>1.4000000000000004E-2</v>
      </c>
      <c r="AD2792" s="60" t="s">
        <v>319</v>
      </c>
      <c r="AE2792" s="60" t="str">
        <f>+I3465</f>
        <v>EN142</v>
      </c>
      <c r="AF2792" s="106"/>
      <c r="AG2792" s="107"/>
      <c r="AH2792" s="104"/>
    </row>
    <row r="2793" spans="1:38">
      <c r="B2793" s="772" t="s">
        <v>2958</v>
      </c>
      <c r="C2793" s="376">
        <v>1</v>
      </c>
      <c r="D2793" s="771">
        <v>3.2</v>
      </c>
      <c r="E2793" s="104">
        <v>1.06E-2</v>
      </c>
      <c r="F2793" s="104">
        <v>0.01</v>
      </c>
      <c r="H2793" s="677">
        <v>2181</v>
      </c>
      <c r="I2793" s="510">
        <f t="shared" si="1434"/>
        <v>2715</v>
      </c>
      <c r="J2793" s="53" t="str" cm="1">
        <f t="array" aca="1" ref="J2793" ca="1">INDIRECT("B" &amp; I2793)</f>
        <v>NIVEL 974 M4 6N L33 AM 2181 09-06-2026</v>
      </c>
      <c r="K2793" s="511">
        <f t="shared" ca="1" si="1435"/>
        <v>3.2</v>
      </c>
      <c r="L2793" s="508">
        <f t="shared" ca="1" si="1436"/>
        <v>1.5570000000000001E-2</v>
      </c>
      <c r="M2793" s="508">
        <f t="shared" ca="1" si="1437"/>
        <v>1.4400000000000001E-2</v>
      </c>
      <c r="N2793" s="512">
        <f t="shared" ca="1" si="1425"/>
        <v>1.6E-2</v>
      </c>
      <c r="O2793" s="512">
        <f t="shared" ca="1" si="1438"/>
        <v>1.4013000000000001E-2</v>
      </c>
      <c r="P2793" s="513">
        <f t="shared" ca="1" si="1439"/>
        <v>1.2960000000000001E-2</v>
      </c>
      <c r="Q2793" s="514" t="str">
        <f t="shared" ca="1" si="1440"/>
        <v>Dump</v>
      </c>
      <c r="R2793" s="515">
        <f t="shared" ca="1" si="1441"/>
        <v>0.71111111111111114</v>
      </c>
      <c r="T2793" s="750"/>
      <c r="U2793" s="56">
        <v>4</v>
      </c>
      <c r="V2793" s="56">
        <v>298569</v>
      </c>
      <c r="W2793" s="56" t="s">
        <v>79</v>
      </c>
      <c r="X2793" s="57">
        <v>46199</v>
      </c>
      <c r="Y2793" s="57">
        <v>46203</v>
      </c>
      <c r="Z2793" s="58">
        <v>0.40763888888888888</v>
      </c>
      <c r="AA2793" s="59">
        <v>30.71</v>
      </c>
      <c r="AB2793" s="60">
        <f ca="1">+O3490</f>
        <v>1.0789200000000002E-2</v>
      </c>
      <c r="AC2793" s="60">
        <f ca="1">+N3490</f>
        <v>1.4000000000000004E-2</v>
      </c>
      <c r="AD2793" s="60" t="s">
        <v>319</v>
      </c>
      <c r="AE2793" s="60" t="str">
        <f>+I3479</f>
        <v>EN143</v>
      </c>
      <c r="AF2793" s="106"/>
      <c r="AG2793" s="107"/>
      <c r="AH2793" s="104"/>
    </row>
    <row r="2794" spans="1:38">
      <c r="B2794" s="772" t="s">
        <v>2959</v>
      </c>
      <c r="C2794" s="376">
        <v>1</v>
      </c>
      <c r="D2794" s="771">
        <v>3.2</v>
      </c>
      <c r="E2794" s="104">
        <v>1.24E-2</v>
      </c>
      <c r="F2794" s="104">
        <v>0.01</v>
      </c>
      <c r="H2794" s="386"/>
      <c r="I2794"/>
      <c r="J2794"/>
      <c r="K2794" s="519">
        <f ca="1">SUM(K2786:K2793)</f>
        <v>25.599999999999998</v>
      </c>
      <c r="L2794" s="516">
        <f ca="1">+SUMPRODUCT(L2786:L2793,K2786:K2793)/K2794</f>
        <v>1.4422500000000005E-2</v>
      </c>
      <c r="M2794" s="516">
        <f ca="1">+SUMPRODUCT(M2786:M2793,K2786:K2793)/K2794</f>
        <v>1.4625000000000004E-2</v>
      </c>
      <c r="N2794" s="69">
        <f ca="1">+SUMPRODUCT(N2786:N2793,K2786:K2793)/K2794</f>
        <v>1.6250000000000004E-2</v>
      </c>
      <c r="O2794" s="552">
        <f ca="1">+SUMPRODUCT(O2786:O2793,K2786:K2793)/K2794</f>
        <v>1.2980250000000006E-2</v>
      </c>
      <c r="P2794" s="69">
        <f ca="1">+SUMPRODUCT(P2786:P2793,K2786:K2793)/K2794</f>
        <v>1.3162500000000002E-2</v>
      </c>
      <c r="Q2794"/>
      <c r="R2794"/>
      <c r="T2794" s="750"/>
      <c r="U2794" s="750">
        <v>5</v>
      </c>
      <c r="V2794" s="56">
        <v>298570</v>
      </c>
      <c r="W2794" s="56" t="s">
        <v>78</v>
      </c>
      <c r="X2794" s="57">
        <v>46199</v>
      </c>
      <c r="Y2794" s="57">
        <v>46203</v>
      </c>
      <c r="Z2794" s="58">
        <v>0.40902777777777777</v>
      </c>
      <c r="AA2794" s="59">
        <v>31.92</v>
      </c>
      <c r="AB2794" s="60">
        <f ca="1">+O3504</f>
        <v>1.0675800000000004E-2</v>
      </c>
      <c r="AC2794" s="60">
        <f ca="1">+N3504</f>
        <v>1.3899999999999999E-2</v>
      </c>
      <c r="AD2794" s="60" t="s">
        <v>319</v>
      </c>
      <c r="AE2794" s="60" t="str">
        <f>+I3493</f>
        <v>EN144</v>
      </c>
      <c r="AF2794" s="106"/>
      <c r="AG2794" s="107"/>
      <c r="AH2794" s="104"/>
    </row>
    <row r="2795" spans="1:38">
      <c r="A2795" s="419" t="s">
        <v>271</v>
      </c>
      <c r="B2795" s="772" t="s">
        <v>2960</v>
      </c>
      <c r="C2795" s="376">
        <v>1</v>
      </c>
      <c r="D2795" s="771">
        <v>3.2</v>
      </c>
      <c r="E2795" s="104">
        <v>1.0200000000000001E-2</v>
      </c>
      <c r="F2795" s="104">
        <v>0.01</v>
      </c>
      <c r="H2795" s="720"/>
      <c r="I2795"/>
      <c r="J2795"/>
      <c r="K2795" s="551" t="s">
        <v>59</v>
      </c>
      <c r="L2795" s="550">
        <f ca="1">+L2794/0.9</f>
        <v>1.6025000000000005E-2</v>
      </c>
      <c r="M2795" s="518">
        <f ca="1">+M2794/0.9</f>
        <v>1.6250000000000004E-2</v>
      </c>
      <c r="N2795"/>
      <c r="O2795"/>
      <c r="P2795"/>
      <c r="Q2795"/>
      <c r="R2795"/>
      <c r="T2795" s="750"/>
      <c r="U2795" s="750">
        <v>6</v>
      </c>
      <c r="V2795" s="750">
        <v>298571</v>
      </c>
      <c r="W2795" s="56" t="s">
        <v>60</v>
      </c>
      <c r="X2795" s="57">
        <v>46199</v>
      </c>
      <c r="Y2795" s="57">
        <v>46203</v>
      </c>
      <c r="Z2795" s="58">
        <v>0.41041666666666665</v>
      </c>
      <c r="AA2795" s="59">
        <v>30.22</v>
      </c>
      <c r="AB2795" s="60">
        <f ca="1">+O3518</f>
        <v>1.2368700000000003E-2</v>
      </c>
      <c r="AC2795" s="60">
        <f ca="1">+N3518</f>
        <v>1.4200000000000003E-2</v>
      </c>
      <c r="AD2795" s="60" t="s">
        <v>319</v>
      </c>
      <c r="AE2795" s="60" t="str">
        <f>+I3507</f>
        <v>EN145</v>
      </c>
      <c r="AF2795" s="106"/>
      <c r="AG2795" s="107"/>
      <c r="AH2795" s="104"/>
    </row>
    <row r="2796" spans="1:38" ht="15" thickBot="1">
      <c r="A2796" s="419" t="s">
        <v>271</v>
      </c>
      <c r="B2796" s="772" t="s">
        <v>2961</v>
      </c>
      <c r="C2796" s="376">
        <v>1</v>
      </c>
      <c r="D2796" s="771">
        <v>3.2</v>
      </c>
      <c r="E2796" s="104">
        <v>6.8999999999999999E-3</v>
      </c>
      <c r="F2796" s="104">
        <v>0.01</v>
      </c>
      <c r="I2796" s="721"/>
      <c r="R2796" s="721"/>
      <c r="T2796" s="750"/>
      <c r="U2796" s="750">
        <v>7</v>
      </c>
      <c r="V2796" s="750"/>
      <c r="W2796" s="56"/>
      <c r="X2796" s="57"/>
      <c r="Y2796" s="57"/>
      <c r="Z2796" s="58"/>
      <c r="AA2796" s="118"/>
      <c r="AB2796" s="60"/>
      <c r="AC2796" s="60"/>
      <c r="AD2796" s="60"/>
      <c r="AE2796" s="60"/>
      <c r="AF2796" s="106"/>
      <c r="AG2796" s="107"/>
      <c r="AH2796" s="104"/>
    </row>
    <row r="2797" spans="1:38" ht="28.8">
      <c r="B2797" s="772" t="s">
        <v>2962</v>
      </c>
      <c r="C2797" s="376">
        <v>1</v>
      </c>
      <c r="D2797" s="771">
        <v>3.2</v>
      </c>
      <c r="E2797" s="104">
        <v>1.6500000000000001E-2</v>
      </c>
      <c r="F2797" s="104">
        <v>1.2999999999999999E-2</v>
      </c>
      <c r="H2797" s="385"/>
      <c r="I2797" s="547" t="s">
        <v>2902</v>
      </c>
      <c r="J2797" s="77" t="s">
        <v>63</v>
      </c>
      <c r="K2797" s="507" t="s">
        <v>44</v>
      </c>
      <c r="L2797" s="718" t="s">
        <v>297</v>
      </c>
      <c r="M2797" s="508" t="s">
        <v>292</v>
      </c>
      <c r="N2797" s="545" t="s">
        <v>46</v>
      </c>
      <c r="O2797" s="549" t="s">
        <v>293</v>
      </c>
      <c r="P2797" s="508" t="s">
        <v>294</v>
      </c>
      <c r="Q2797"/>
      <c r="R2797"/>
      <c r="T2797" s="750"/>
      <c r="U2797" s="750">
        <v>8</v>
      </c>
      <c r="V2797" s="750"/>
      <c r="W2797" s="56"/>
      <c r="X2797" s="57"/>
      <c r="Y2797" s="57"/>
      <c r="Z2797" s="62"/>
      <c r="AA2797" s="118"/>
      <c r="AB2797" s="60"/>
      <c r="AC2797" s="60"/>
      <c r="AD2797" s="60"/>
      <c r="AE2797" s="60"/>
      <c r="AF2797" s="106"/>
      <c r="AG2797" s="107"/>
      <c r="AH2797" s="104"/>
      <c r="AJ2797" s="95" t="str">
        <f>+I2797</f>
        <v>EN106</v>
      </c>
      <c r="AK2797" s="96" t="s">
        <v>62</v>
      </c>
    </row>
    <row r="2798" spans="1:38" ht="15" thickBot="1">
      <c r="B2798" s="772" t="s">
        <v>2963</v>
      </c>
      <c r="C2798" s="376">
        <v>1</v>
      </c>
      <c r="D2798" s="771">
        <v>3.2</v>
      </c>
      <c r="E2798" s="104">
        <v>1.6199999999999999E-2</v>
      </c>
      <c r="F2798" s="104">
        <v>1.2999999999999999E-2</v>
      </c>
      <c r="H2798" s="677">
        <v>2182</v>
      </c>
      <c r="I2798" s="510">
        <f>IF(H2798="",
   IFERROR(MATCH("**", B:B, 0), ""),
   IFERROR(MATCH("* "&amp;H2798&amp;" *", B:B, 0), "")
)</f>
        <v>2716</v>
      </c>
      <c r="J2798" s="53" t="str" cm="1">
        <f t="array" aca="1" ref="J2798" ca="1">INDIRECT("B" &amp; I2798)</f>
        <v>NIVEL 974 M4 6N L33 AM 2182 09-06-2026</v>
      </c>
      <c r="K2798" s="511">
        <f ca="1">INDEX(D:D, MATCH(J2798, $B:$B, 0))</f>
        <v>3.2</v>
      </c>
      <c r="L2798" s="508">
        <f t="shared" ref="L2798:M2800" ca="1" si="1442">INDEX(E:E, MATCH($J2798, $B:$B, 0))*0.9</f>
        <v>1.8269999999999998E-2</v>
      </c>
      <c r="M2798" s="508">
        <f t="shared" ca="1" si="1442"/>
        <v>1.4400000000000001E-2</v>
      </c>
      <c r="N2798" s="512">
        <f ca="1">INDEX(F:F, MATCH($J2798, $B:$B, 0))</f>
        <v>1.6E-2</v>
      </c>
      <c r="O2798" s="512">
        <f ca="1">+IF(L2798=0,N2798*0.9,L2798*0.9)</f>
        <v>1.6442999999999999E-2</v>
      </c>
      <c r="P2798" s="513">
        <f ca="1">+M2798*0.9</f>
        <v>1.2960000000000001E-2</v>
      </c>
      <c r="Q2798" s="514" t="str">
        <f ca="1">+IF(L2798=0,"-","Dump")</f>
        <v>Dump</v>
      </c>
      <c r="R2798" s="515">
        <f ca="1">+K2798/4.5</f>
        <v>0.71111111111111114</v>
      </c>
      <c r="T2798" s="749"/>
      <c r="U2798" s="750">
        <v>9</v>
      </c>
      <c r="V2798" s="750"/>
      <c r="W2798" s="750"/>
      <c r="X2798" s="57"/>
      <c r="Y2798" s="57"/>
      <c r="Z2798" s="62"/>
      <c r="AA2798" s="118"/>
      <c r="AB2798" s="60"/>
      <c r="AC2798" s="60"/>
      <c r="AD2798" s="60"/>
      <c r="AE2798" s="60"/>
      <c r="AF2798" s="106"/>
      <c r="AG2798" s="107"/>
      <c r="AH2798" s="104"/>
      <c r="AJ2798" s="520">
        <f ca="1">+K2807-SUMIF(AE:AE, AJ2797, AA:AA)</f>
        <v>-2.4300000000000033</v>
      </c>
      <c r="AK2798" s="521">
        <f ca="1">O2807</f>
        <v>1.4049000000000001E-2</v>
      </c>
      <c r="AL2798" s="102">
        <f ca="1">COUNTIF(AE:AE, AJ2797)</f>
        <v>1</v>
      </c>
    </row>
    <row r="2799" spans="1:38" ht="15" thickBot="1">
      <c r="B2799" s="772" t="s">
        <v>2964</v>
      </c>
      <c r="C2799" s="376">
        <v>1</v>
      </c>
      <c r="D2799" s="771">
        <v>3.2</v>
      </c>
      <c r="E2799" s="104">
        <v>8.8999999999999999E-3</v>
      </c>
      <c r="F2799" s="104">
        <v>1.2999999999999999E-2</v>
      </c>
      <c r="H2799" s="677">
        <v>2183</v>
      </c>
      <c r="I2799" s="510">
        <f>IF(H2799="",
   IFERROR(MATCH("**", B:B, 0), ""),
   IFERROR(MATCH("* "&amp;H2799&amp;" *", B:B, 0), "")
)</f>
        <v>2717</v>
      </c>
      <c r="J2799" s="53" t="str" cm="1">
        <f t="array" aca="1" ref="J2799" ca="1">INDIRECT("B" &amp; I2799)</f>
        <v>NIVEL 974 M4 6N L33 AM 2183 09-06-2026</v>
      </c>
      <c r="K2799" s="511">
        <f ca="1">INDEX(D:D, MATCH(J2799, $B:$B, 0))</f>
        <v>3.2</v>
      </c>
      <c r="L2799" s="508">
        <f t="shared" ca="1" si="1442"/>
        <v>1.6830000000000001E-2</v>
      </c>
      <c r="M2799" s="508">
        <f t="shared" ca="1" si="1442"/>
        <v>1.4400000000000001E-2</v>
      </c>
      <c r="N2799" s="512">
        <f t="shared" ref="N2799:N2806" ca="1" si="1443">INDEX(F:F, MATCH($J2799, $B:$B, 0))</f>
        <v>1.6E-2</v>
      </c>
      <c r="O2799" s="512">
        <f ca="1">+IF(L2799=0,N2799*0.9,L2799*0.9)</f>
        <v>1.5147000000000001E-2</v>
      </c>
      <c r="P2799" s="513">
        <f ca="1">+M2799*0.9</f>
        <v>1.2960000000000001E-2</v>
      </c>
      <c r="Q2799" s="514" t="str">
        <f ca="1">+IF(L2799=0,"-","Dump")</f>
        <v>Dump</v>
      </c>
      <c r="R2799" s="515">
        <f ca="1">+K2799/4.5</f>
        <v>0.71111111111111114</v>
      </c>
      <c r="T2799" s="749"/>
      <c r="U2799" s="750">
        <v>10</v>
      </c>
      <c r="V2799" s="750"/>
      <c r="W2799" s="750"/>
      <c r="X2799" s="57"/>
      <c r="Y2799" s="57"/>
      <c r="Z2799" s="62"/>
      <c r="AA2799" s="63"/>
      <c r="AB2799" s="60"/>
      <c r="AC2799" s="60"/>
      <c r="AD2799" s="60"/>
      <c r="AE2799" s="60"/>
      <c r="AF2799" s="106"/>
      <c r="AG2799" s="107"/>
      <c r="AH2799" s="104"/>
      <c r="AJ2799" s="105" t="s">
        <v>83</v>
      </c>
      <c r="AK2799" s="101"/>
    </row>
    <row r="2800" spans="1:38" ht="15" thickBot="1">
      <c r="B2800" s="772" t="s">
        <v>2965</v>
      </c>
      <c r="C2800" s="376">
        <v>1</v>
      </c>
      <c r="D2800" s="771">
        <v>3.2</v>
      </c>
      <c r="E2800" s="104">
        <v>1.4E-2</v>
      </c>
      <c r="F2800" s="104">
        <v>1.6E-2</v>
      </c>
      <c r="H2800" s="677">
        <v>2184</v>
      </c>
      <c r="I2800" s="510">
        <f>IF(H2800="",
   IFERROR(MATCH("**", B:B, 0), ""),
   IFERROR(MATCH("* "&amp;H2800&amp;" *", B:B, 0), "")
)</f>
        <v>2718</v>
      </c>
      <c r="J2800" s="53" t="str" cm="1">
        <f t="array" aca="1" ref="J2800" ca="1">INDIRECT("B" &amp; I2800)</f>
        <v>NIVEL 974 M4 6N L33 AM 2184 09-06-2026</v>
      </c>
      <c r="K2800" s="511">
        <f ca="1">INDEX(D:D, MATCH(J2800, $B:$B, 0))</f>
        <v>3.2</v>
      </c>
      <c r="L2800" s="508">
        <f t="shared" ca="1" si="1442"/>
        <v>1.9440000000000002E-2</v>
      </c>
      <c r="M2800" s="508">
        <f t="shared" ca="1" si="1442"/>
        <v>1.4400000000000001E-2</v>
      </c>
      <c r="N2800" s="512">
        <f t="shared" ca="1" si="1443"/>
        <v>1.6E-2</v>
      </c>
      <c r="O2800" s="512">
        <f ca="1">+IF(L2800=0,N2800*0.9,L2800*0.9)</f>
        <v>1.7496000000000001E-2</v>
      </c>
      <c r="P2800" s="513">
        <f ca="1">+M2800*0.9</f>
        <v>1.2960000000000001E-2</v>
      </c>
      <c r="Q2800" s="514" t="str">
        <f ca="1">+IF(L2800=0,"-","Dump")</f>
        <v>Dump</v>
      </c>
      <c r="R2800" s="515">
        <f ca="1">+K2800/4.5</f>
        <v>0.71111111111111114</v>
      </c>
      <c r="T2800" s="749"/>
      <c r="U2800" s="750">
        <v>11</v>
      </c>
      <c r="V2800" s="750"/>
      <c r="W2800" s="750"/>
      <c r="X2800" s="57"/>
      <c r="Y2800" s="57"/>
      <c r="Z2800" s="62"/>
      <c r="AA2800" s="63"/>
      <c r="AB2800" s="60"/>
      <c r="AC2800" s="60"/>
      <c r="AD2800" s="60"/>
      <c r="AE2800" s="60"/>
      <c r="AF2800" s="106"/>
      <c r="AG2800" s="749"/>
      <c r="AH2800" s="749"/>
    </row>
    <row r="2801" spans="2:38" ht="15" thickBot="1">
      <c r="B2801" s="772" t="s">
        <v>2966</v>
      </c>
      <c r="C2801" s="376">
        <v>1</v>
      </c>
      <c r="D2801" s="771">
        <v>3.2</v>
      </c>
      <c r="E2801" s="104">
        <v>1.6799999999999999E-2</v>
      </c>
      <c r="F2801" s="104">
        <v>1.6E-2</v>
      </c>
      <c r="H2801" s="677">
        <v>2185</v>
      </c>
      <c r="I2801" s="510">
        <f t="shared" ref="I2801:I2806" si="1444">IF(H2801="",
   IFERROR(MATCH("**", B:B, 0), ""),
   IFERROR(MATCH("* "&amp;H2801&amp;" *", B:B, 0), "")
)</f>
        <v>2719</v>
      </c>
      <c r="J2801" s="53" t="str" cm="1">
        <f t="array" aca="1" ref="J2801" ca="1">INDIRECT("B" &amp; I2801)</f>
        <v>NIVEL 974 M4 6N L33 AM 2185 09-06-2026</v>
      </c>
      <c r="K2801" s="511">
        <f t="shared" ref="K2801:K2806" ca="1" si="1445">INDEX(D:D, MATCH(J2801, $B:$B, 0))</f>
        <v>3.2</v>
      </c>
      <c r="L2801" s="508">
        <f t="shared" ref="L2801:L2806" ca="1" si="1446">INDEX(E:E, MATCH($J2801, $B:$B, 0))*0.9</f>
        <v>1.4400000000000001E-2</v>
      </c>
      <c r="M2801" s="508">
        <f t="shared" ref="M2801:M2806" ca="1" si="1447">INDEX(F:F, MATCH($J2801, $B:$B, 0))*0.9</f>
        <v>1.4400000000000001E-2</v>
      </c>
      <c r="N2801" s="512">
        <f t="shared" ca="1" si="1443"/>
        <v>1.6E-2</v>
      </c>
      <c r="O2801" s="512">
        <f t="shared" ref="O2801:O2806" ca="1" si="1448">+IF(L2801=0,N2801*0.9,L2801*0.9)</f>
        <v>1.2960000000000001E-2</v>
      </c>
      <c r="P2801" s="513">
        <f t="shared" ref="P2801:P2806" ca="1" si="1449">+M2801*0.9</f>
        <v>1.2960000000000001E-2</v>
      </c>
      <c r="Q2801" s="514" t="str">
        <f t="shared" ref="Q2801:Q2806" ca="1" si="1450">+IF(L2801=0,"-","Dump")</f>
        <v>Dump</v>
      </c>
      <c r="R2801" s="515">
        <f t="shared" ref="R2801:R2806" ca="1" si="1451">+K2801/4.5</f>
        <v>0.71111111111111114</v>
      </c>
      <c r="T2801" s="749"/>
      <c r="U2801" s="749"/>
      <c r="V2801" s="749"/>
      <c r="W2801" s="749"/>
      <c r="X2801" s="749"/>
      <c r="Y2801" s="749"/>
      <c r="Z2801" s="749"/>
      <c r="AA2801" s="64">
        <f>SUM(AA2790:AA2800)</f>
        <v>184.18999999999997</v>
      </c>
      <c r="AB2801" s="680">
        <f ca="1">+SUMPRODUCT(AA2790:AA2800,AB2790:AB2800)/AA2801</f>
        <v>1.1067923314312167E-2</v>
      </c>
      <c r="AC2801" s="66">
        <f ca="1">+SUMPRODUCT(AA2790:AA2800,AC2790:AC2800)/AA2801</f>
        <v>1.3689190509799665E-2</v>
      </c>
      <c r="AD2801" s="66">
        <f>+SUMPRODUCT(AA2790:AA2800,AD2790:AD2800)/AA2801</f>
        <v>0</v>
      </c>
      <c r="AE2801" s="67"/>
      <c r="AF2801" s="110">
        <v>0</v>
      </c>
      <c r="AG2801" s="749"/>
      <c r="AH2801" s="749"/>
    </row>
    <row r="2802" spans="2:38">
      <c r="B2802" s="772" t="s">
        <v>2967</v>
      </c>
      <c r="C2802" s="376">
        <v>1</v>
      </c>
      <c r="D2802" s="771">
        <v>3.2</v>
      </c>
      <c r="E2802" s="104">
        <v>1.35E-2</v>
      </c>
      <c r="F2802" s="104">
        <v>1.6E-2</v>
      </c>
      <c r="H2802" s="677">
        <v>2186</v>
      </c>
      <c r="I2802" s="510">
        <f t="shared" si="1444"/>
        <v>2720</v>
      </c>
      <c r="J2802" s="53" t="str" cm="1">
        <f t="array" aca="1" ref="J2802" ca="1">INDIRECT("B" &amp; I2802)</f>
        <v>NIVEL 974 M4 6N L33 AM 2186 09-06-2026</v>
      </c>
      <c r="K2802" s="511">
        <f t="shared" ca="1" si="1445"/>
        <v>3.2</v>
      </c>
      <c r="L2802" s="508">
        <f t="shared" ca="1" si="1446"/>
        <v>1.1520000000000001E-2</v>
      </c>
      <c r="M2802" s="508">
        <f t="shared" ca="1" si="1447"/>
        <v>1.4400000000000001E-2</v>
      </c>
      <c r="N2802" s="512">
        <f t="shared" ca="1" si="1443"/>
        <v>1.6E-2</v>
      </c>
      <c r="O2802" s="512">
        <f t="shared" ca="1" si="1448"/>
        <v>1.0368E-2</v>
      </c>
      <c r="P2802" s="513">
        <f t="shared" ca="1" si="1449"/>
        <v>1.2960000000000001E-2</v>
      </c>
      <c r="Q2802" s="514" t="str">
        <f t="shared" ca="1" si="1450"/>
        <v>Dump</v>
      </c>
      <c r="R2802" s="515">
        <f t="shared" ca="1" si="1451"/>
        <v>0.71111111111111114</v>
      </c>
      <c r="T2802" s="749"/>
      <c r="U2802" s="749"/>
      <c r="V2802" s="749"/>
      <c r="W2802" s="749"/>
      <c r="X2802" s="749"/>
      <c r="Y2802" s="749"/>
      <c r="Z2802" s="749"/>
      <c r="AA2802" s="749"/>
      <c r="AB2802" s="749"/>
      <c r="AC2802" s="749"/>
      <c r="AD2802" s="749"/>
      <c r="AE2802" s="749"/>
      <c r="AF2802" s="749"/>
      <c r="AG2802" s="749"/>
    </row>
    <row r="2803" spans="2:38">
      <c r="B2803" s="772" t="s">
        <v>2968</v>
      </c>
      <c r="C2803" s="376">
        <v>1</v>
      </c>
      <c r="D2803" s="771">
        <v>3.2</v>
      </c>
      <c r="E2803" s="104">
        <v>1.6500000000000001E-2</v>
      </c>
      <c r="F2803" s="104">
        <v>1.6E-2</v>
      </c>
      <c r="H2803" s="677">
        <v>2187</v>
      </c>
      <c r="I2803" s="510">
        <f t="shared" si="1444"/>
        <v>2721</v>
      </c>
      <c r="J2803" s="53" t="str" cm="1">
        <f t="array" aca="1" ref="J2803" ca="1">INDIRECT("B" &amp; I2803)</f>
        <v>NIVEL 974 M4 6N L33 AM 2187 09-06-2026</v>
      </c>
      <c r="K2803" s="511">
        <f t="shared" ca="1" si="1445"/>
        <v>3.2</v>
      </c>
      <c r="L2803" s="508">
        <f t="shared" ca="1" si="1446"/>
        <v>1.2149999999999999E-2</v>
      </c>
      <c r="M2803" s="508">
        <f t="shared" ca="1" si="1447"/>
        <v>1.4400000000000001E-2</v>
      </c>
      <c r="N2803" s="512">
        <f t="shared" ca="1" si="1443"/>
        <v>1.6E-2</v>
      </c>
      <c r="O2803" s="512">
        <f t="shared" ca="1" si="1448"/>
        <v>1.0935E-2</v>
      </c>
      <c r="P2803" s="513">
        <f t="shared" ca="1" si="1449"/>
        <v>1.2960000000000001E-2</v>
      </c>
      <c r="Q2803" s="514" t="str">
        <f t="shared" ca="1" si="1450"/>
        <v>Dump</v>
      </c>
      <c r="R2803" s="515">
        <f t="shared" ca="1" si="1451"/>
        <v>0.71111111111111114</v>
      </c>
      <c r="T2803" s="700"/>
      <c r="U2803" s="700"/>
      <c r="V2803" s="700"/>
      <c r="W2803" s="700"/>
      <c r="X2803" s="700"/>
      <c r="Y2803" s="700"/>
      <c r="Z2803" s="700"/>
      <c r="AA2803" s="700"/>
      <c r="AB2803" s="700"/>
      <c r="AC2803" s="700"/>
      <c r="AD2803" s="700"/>
      <c r="AE2803" s="700"/>
      <c r="AF2803" s="700"/>
      <c r="AG2803" s="700"/>
    </row>
    <row r="2804" spans="2:38">
      <c r="B2804" s="772" t="s">
        <v>2969</v>
      </c>
      <c r="C2804" s="376">
        <v>1</v>
      </c>
      <c r="D2804" s="771">
        <v>3.2</v>
      </c>
      <c r="E2804" s="104">
        <v>1.7500000000000002E-2</v>
      </c>
      <c r="F2804" s="104">
        <v>1.6E-2</v>
      </c>
      <c r="H2804" s="677">
        <v>2188</v>
      </c>
      <c r="I2804" s="510">
        <f t="shared" si="1444"/>
        <v>2722</v>
      </c>
      <c r="J2804" s="53" t="str" cm="1">
        <f t="array" aca="1" ref="J2804" ca="1">INDIRECT("B" &amp; I2804)</f>
        <v>NIVEL 974 M4 7S L30 AM 2188 09-06-2026</v>
      </c>
      <c r="K2804" s="511">
        <f t="shared" ca="1" si="1445"/>
        <v>3.2</v>
      </c>
      <c r="L2804" s="508">
        <f t="shared" ca="1" si="1446"/>
        <v>1.89E-2</v>
      </c>
      <c r="M2804" s="508">
        <f t="shared" ca="1" si="1447"/>
        <v>1.17E-2</v>
      </c>
      <c r="N2804" s="512">
        <f t="shared" ca="1" si="1443"/>
        <v>1.2999999999999999E-2</v>
      </c>
      <c r="O2804" s="512">
        <f t="shared" ca="1" si="1448"/>
        <v>1.7010000000000001E-2</v>
      </c>
      <c r="P2804" s="513">
        <f t="shared" ca="1" si="1449"/>
        <v>1.0530000000000001E-2</v>
      </c>
      <c r="Q2804" s="514" t="str">
        <f t="shared" ca="1" si="1450"/>
        <v>Dump</v>
      </c>
      <c r="R2804" s="515">
        <f t="shared" ca="1" si="1451"/>
        <v>0.71111111111111114</v>
      </c>
      <c r="T2804" s="700"/>
      <c r="U2804" s="700"/>
      <c r="V2804" s="700"/>
      <c r="W2804" s="700"/>
      <c r="X2804" s="700"/>
      <c r="Y2804" s="700"/>
      <c r="Z2804" s="700"/>
      <c r="AA2804" s="700"/>
      <c r="AB2804" s="700"/>
      <c r="AC2804" s="700"/>
      <c r="AD2804" s="700"/>
      <c r="AE2804" s="700"/>
      <c r="AF2804" s="700"/>
      <c r="AG2804" s="700"/>
    </row>
    <row r="2805" spans="2:38" ht="15" thickBot="1">
      <c r="B2805" s="772" t="s">
        <v>2970</v>
      </c>
      <c r="C2805" s="376">
        <v>1</v>
      </c>
      <c r="D2805" s="771">
        <v>3.2</v>
      </c>
      <c r="E2805" s="104">
        <v>1.43E-2</v>
      </c>
      <c r="F2805" s="104">
        <v>1.6E-2</v>
      </c>
      <c r="H2805" s="677">
        <v>2189</v>
      </c>
      <c r="I2805" s="510">
        <f t="shared" si="1444"/>
        <v>2723</v>
      </c>
      <c r="J2805" s="53" t="str" cm="1">
        <f t="array" aca="1" ref="J2805" ca="1">INDIRECT("B" &amp; I2805)</f>
        <v>NIVEL 974 M4 7S L30 AM 2189 09-06-2026</v>
      </c>
      <c r="K2805" s="511">
        <f t="shared" ca="1" si="1445"/>
        <v>3.2</v>
      </c>
      <c r="L2805" s="508">
        <f t="shared" ca="1" si="1446"/>
        <v>1.521E-2</v>
      </c>
      <c r="M2805" s="508">
        <f t="shared" ca="1" si="1447"/>
        <v>1.17E-2</v>
      </c>
      <c r="N2805" s="512">
        <f t="shared" ca="1" si="1443"/>
        <v>1.2999999999999999E-2</v>
      </c>
      <c r="O2805" s="512">
        <f t="shared" ca="1" si="1448"/>
        <v>1.3689E-2</v>
      </c>
      <c r="P2805" s="513">
        <f t="shared" ca="1" si="1449"/>
        <v>1.0530000000000001E-2</v>
      </c>
      <c r="Q2805" s="514" t="str">
        <f t="shared" ca="1" si="1450"/>
        <v>Dump</v>
      </c>
      <c r="R2805" s="515">
        <f t="shared" ca="1" si="1451"/>
        <v>0.71111111111111114</v>
      </c>
      <c r="T2805" s="700"/>
      <c r="U2805" s="700"/>
      <c r="V2805" s="700"/>
      <c r="W2805" s="700"/>
      <c r="X2805" s="700"/>
      <c r="Y2805" s="700"/>
      <c r="Z2805" s="700"/>
      <c r="AA2805" s="700"/>
      <c r="AB2805" s="700"/>
      <c r="AC2805" s="700"/>
      <c r="AD2805" s="700"/>
      <c r="AE2805" s="700"/>
      <c r="AF2805" s="700"/>
      <c r="AG2805" s="700"/>
    </row>
    <row r="2806" spans="2:38" ht="15" thickBot="1">
      <c r="B2806" s="772" t="s">
        <v>2971</v>
      </c>
      <c r="C2806" s="376">
        <v>1</v>
      </c>
      <c r="D2806" s="771">
        <v>3.2</v>
      </c>
      <c r="E2806" s="104">
        <v>1.1900000000000001E-2</v>
      </c>
      <c r="F2806" s="104">
        <v>1.6E-2</v>
      </c>
      <c r="H2806" s="677">
        <v>2190</v>
      </c>
      <c r="I2806" s="510">
        <f t="shared" si="1444"/>
        <v>2724</v>
      </c>
      <c r="J2806" s="53" t="str" cm="1">
        <f t="array" aca="1" ref="J2806" ca="1">INDIRECT("B" &amp; I2806)</f>
        <v>NIVEL 974 M4 7S L30 AM 2190 09-06-2026</v>
      </c>
      <c r="K2806" s="511">
        <f t="shared" ca="1" si="1445"/>
        <v>3.2</v>
      </c>
      <c r="L2806" s="508">
        <f t="shared" ca="1" si="1446"/>
        <v>1.3769999999999999E-2</v>
      </c>
      <c r="M2806" s="508">
        <f t="shared" ca="1" si="1447"/>
        <v>1.17E-2</v>
      </c>
      <c r="N2806" s="512">
        <f t="shared" ca="1" si="1443"/>
        <v>1.2999999999999999E-2</v>
      </c>
      <c r="O2806" s="512">
        <f t="shared" ca="1" si="1448"/>
        <v>1.2393E-2</v>
      </c>
      <c r="P2806" s="513">
        <f t="shared" ca="1" si="1449"/>
        <v>1.0530000000000001E-2</v>
      </c>
      <c r="Q2806" s="514" t="str">
        <f t="shared" ca="1" si="1450"/>
        <v>Dump</v>
      </c>
      <c r="R2806" s="515">
        <f t="shared" ca="1" si="1451"/>
        <v>0.71111111111111114</v>
      </c>
      <c r="T2806" s="700"/>
      <c r="U2806" s="700"/>
      <c r="V2806" s="700"/>
      <c r="W2806" s="119" t="str">
        <f>+T2721</f>
        <v>Procesos Mineros</v>
      </c>
      <c r="X2806" s="115">
        <f>AA2731+AA2745+AA2759+AA2773+AA2787+AA2801</f>
        <v>985.42</v>
      </c>
      <c r="Y2806" s="116">
        <f ca="1">+(AA2731*AB2731+AA2745*AB2745+AA2759*AB2759+AA2773*AB2773+AA2787*AB2787+AA2801*AB2801)/X2806</f>
        <v>1.1671874730615865E-2</v>
      </c>
      <c r="Z2806" s="117">
        <f>+COUNTA(AE2720:AE2730,AE2734:AE2744,AE2748:AE2756,AE2762:AE2772,AE2776:AE2786,AE2790:AE2800)</f>
        <v>32</v>
      </c>
      <c r="AA2806" s="700"/>
      <c r="AB2806" s="700"/>
      <c r="AC2806" s="700"/>
      <c r="AD2806" s="700"/>
      <c r="AE2806" s="700"/>
      <c r="AF2806" s="700"/>
      <c r="AG2806" s="700"/>
    </row>
    <row r="2807" spans="2:38">
      <c r="B2807" s="772" t="s">
        <v>2972</v>
      </c>
      <c r="C2807" s="376">
        <v>1</v>
      </c>
      <c r="D2807" s="771">
        <v>3.2</v>
      </c>
      <c r="E2807" s="104">
        <v>1.41E-2</v>
      </c>
      <c r="F2807" s="104">
        <v>1.6E-2</v>
      </c>
      <c r="H2807" s="386"/>
      <c r="I2807"/>
      <c r="J2807"/>
      <c r="K2807" s="519">
        <f ca="1">SUM(K2798:K2806)</f>
        <v>28.799999999999997</v>
      </c>
      <c r="L2807" s="516">
        <f ca="1">+SUMPRODUCT(L2798:L2806,K2798:K2806)/K2807</f>
        <v>1.5610000000000002E-2</v>
      </c>
      <c r="M2807" s="516">
        <f ca="1">+SUMPRODUCT(M2798:M2806,K2798:K2806)/K2807</f>
        <v>1.3500000000000007E-2</v>
      </c>
      <c r="N2807" s="69">
        <f ca="1">+SUMPRODUCT(N2798:N2806,K2798:K2806)/K2807</f>
        <v>1.4999999999999999E-2</v>
      </c>
      <c r="O2807" s="552">
        <f ca="1">+SUMPRODUCT(O2798:O2806,K2798:K2806)/K2807</f>
        <v>1.4049000000000001E-2</v>
      </c>
      <c r="P2807" s="69">
        <f ca="1">+SUMPRODUCT(P2798:P2806,K2798:K2806)/K2807</f>
        <v>1.2150000000000003E-2</v>
      </c>
      <c r="Q2807"/>
      <c r="R2807"/>
      <c r="T2807" s="700"/>
      <c r="U2807" s="700"/>
      <c r="V2807" s="700"/>
      <c r="W2807" s="669"/>
      <c r="X2807" s="666"/>
      <c r="Y2807" s="667"/>
      <c r="Z2807" s="668"/>
      <c r="AA2807" s="700"/>
      <c r="AB2807" s="700"/>
      <c r="AC2807" s="700"/>
      <c r="AD2807" s="700"/>
      <c r="AE2807" s="700"/>
      <c r="AF2807" s="700"/>
      <c r="AG2807" s="700"/>
    </row>
    <row r="2808" spans="2:38">
      <c r="B2808" s="772" t="s">
        <v>2973</v>
      </c>
      <c r="C2808" s="376">
        <v>1</v>
      </c>
      <c r="D2808" s="771">
        <v>3.2</v>
      </c>
      <c r="E2808" s="104">
        <v>1.38E-2</v>
      </c>
      <c r="F2808" s="104">
        <v>1.4E-2</v>
      </c>
      <c r="H2808" s="720"/>
      <c r="I2808"/>
      <c r="J2808"/>
      <c r="K2808" s="551" t="s">
        <v>59</v>
      </c>
      <c r="L2808" s="550">
        <f ca="1">+L2807/0.9</f>
        <v>1.7344444444444447E-2</v>
      </c>
      <c r="M2808" s="518">
        <f ca="1">+M2807/0.9</f>
        <v>1.5000000000000006E-2</v>
      </c>
      <c r="N2808"/>
      <c r="O2808"/>
      <c r="P2808"/>
      <c r="Q2808"/>
      <c r="R2808"/>
      <c r="T2808" s="700"/>
      <c r="U2808" s="700"/>
      <c r="V2808" s="700"/>
      <c r="W2808" s="669"/>
      <c r="X2808" s="666"/>
      <c r="Y2808" s="667"/>
      <c r="Z2808" s="668"/>
      <c r="AA2808" s="700"/>
      <c r="AB2808" s="700"/>
      <c r="AC2808" s="700"/>
      <c r="AD2808" s="700"/>
      <c r="AE2808" s="700"/>
      <c r="AF2808" s="700"/>
      <c r="AG2808" s="700"/>
    </row>
    <row r="2809" spans="2:38" ht="15" thickBot="1">
      <c r="B2809" s="772" t="s">
        <v>2974</v>
      </c>
      <c r="C2809" s="376">
        <v>1</v>
      </c>
      <c r="D2809" s="771">
        <v>3.2</v>
      </c>
      <c r="E2809" s="104">
        <v>1.47E-2</v>
      </c>
      <c r="F2809" s="104">
        <v>1.4E-2</v>
      </c>
      <c r="T2809" s="700"/>
      <c r="U2809" s="700"/>
      <c r="V2809" s="700"/>
      <c r="W2809" s="700"/>
      <c r="X2809" s="700"/>
      <c r="Y2809" s="700"/>
      <c r="Z2809" s="700"/>
      <c r="AA2809" s="700"/>
      <c r="AB2809" s="700"/>
      <c r="AC2809" s="700"/>
      <c r="AD2809" s="700"/>
      <c r="AE2809" s="700"/>
      <c r="AF2809" s="700"/>
      <c r="AG2809" s="700"/>
    </row>
    <row r="2810" spans="2:38" ht="29.4" thickBot="1">
      <c r="B2810" s="772" t="s">
        <v>2975</v>
      </c>
      <c r="C2810" s="376">
        <v>1</v>
      </c>
      <c r="D2810" s="771">
        <v>3.2</v>
      </c>
      <c r="E2810" s="104">
        <v>1.5699999999999999E-2</v>
      </c>
      <c r="F2810" s="104">
        <v>1.4999999999999999E-2</v>
      </c>
      <c r="H2810" s="385"/>
      <c r="I2810" s="547" t="s">
        <v>2903</v>
      </c>
      <c r="J2810" s="77" t="s">
        <v>63</v>
      </c>
      <c r="K2810" s="507" t="s">
        <v>44</v>
      </c>
      <c r="L2810" s="718" t="s">
        <v>297</v>
      </c>
      <c r="M2810" s="508" t="s">
        <v>292</v>
      </c>
      <c r="N2810" s="545" t="s">
        <v>46</v>
      </c>
      <c r="O2810" s="549" t="s">
        <v>293</v>
      </c>
      <c r="P2810" s="508" t="s">
        <v>294</v>
      </c>
      <c r="Q2810"/>
      <c r="R2810"/>
      <c r="T2810" s="120" t="s">
        <v>252</v>
      </c>
      <c r="U2810" s="121"/>
      <c r="V2810" s="121"/>
      <c r="W2810" s="121"/>
      <c r="X2810" s="121"/>
      <c r="Y2810" s="121"/>
      <c r="Z2810" s="121"/>
      <c r="AA2810" s="121"/>
      <c r="AB2810" s="121"/>
      <c r="AC2810" s="121"/>
      <c r="AD2810" s="121"/>
      <c r="AE2810" s="121"/>
      <c r="AF2810" s="121"/>
      <c r="AG2810" s="122"/>
      <c r="AJ2810" s="95" t="str">
        <f>+I2810</f>
        <v>EN107</v>
      </c>
      <c r="AK2810" s="96" t="s">
        <v>62</v>
      </c>
    </row>
    <row r="2811" spans="2:38" ht="15" thickBot="1">
      <c r="B2811" s="772" t="s">
        <v>2983</v>
      </c>
      <c r="C2811" s="376">
        <v>1</v>
      </c>
      <c r="D2811" s="771">
        <v>3.2</v>
      </c>
      <c r="E2811" s="104">
        <v>1.4E-2</v>
      </c>
      <c r="F2811" s="104">
        <v>1.6E-2</v>
      </c>
      <c r="H2811" s="677">
        <v>2191</v>
      </c>
      <c r="I2811" s="510">
        <f>IF(H2811="",
   IFERROR(MATCH("**", B:B, 0), ""),
   IFERROR(MATCH("* "&amp;H2811&amp;" *", B:B, 0), "")
)</f>
        <v>2725</v>
      </c>
      <c r="J2811" s="53" t="str" cm="1">
        <f t="array" aca="1" ref="J2811" ca="1">INDIRECT("B" &amp; I2811)</f>
        <v>NIVEL 974 M4 7S L31 AM 2191 09-06-2026</v>
      </c>
      <c r="K2811" s="511">
        <f ca="1">INDEX(D:D, MATCH(J2811, $B:$B, 0))</f>
        <v>3.2</v>
      </c>
      <c r="L2811" s="508">
        <f t="shared" ref="L2811:M2813" ca="1" si="1452">INDEX(E:E, MATCH($J2811, $B:$B, 0))*0.9</f>
        <v>1.2959999999999999E-2</v>
      </c>
      <c r="M2811" s="508">
        <f t="shared" ca="1" si="1452"/>
        <v>1.26E-2</v>
      </c>
      <c r="N2811" s="512">
        <f ca="1">INDEX(F:F, MATCH($J2811, $B:$B, 0))</f>
        <v>1.4E-2</v>
      </c>
      <c r="O2811" s="512">
        <f ca="1">+IF(L2811=0,N2811*0.9,L2811*0.9)</f>
        <v>1.1663999999999999E-2</v>
      </c>
      <c r="P2811" s="513">
        <f ca="1">+M2811*0.9</f>
        <v>1.1340000000000001E-2</v>
      </c>
      <c r="Q2811" s="514" t="str">
        <f ca="1">+IF(L2811=0,"-","Dump")</f>
        <v>Dump</v>
      </c>
      <c r="R2811" s="515">
        <f ca="1">+K2811/4.5</f>
        <v>0.71111111111111114</v>
      </c>
      <c r="T2811" s="700"/>
      <c r="U2811" s="700"/>
      <c r="V2811" s="700"/>
      <c r="W2811" s="700"/>
      <c r="X2811" s="700"/>
      <c r="Y2811" s="700"/>
      <c r="Z2811" s="700"/>
      <c r="AA2811" s="700"/>
      <c r="AB2811" s="700"/>
      <c r="AC2811" s="700"/>
      <c r="AD2811" s="700"/>
      <c r="AE2811" s="700"/>
      <c r="AF2811" s="700"/>
      <c r="AG2811" s="700"/>
      <c r="AJ2811" s="520">
        <f ca="1">+K2821-SUMIF(AE:AE, AJ2810, AA:AA)</f>
        <v>3.6199999999999974</v>
      </c>
      <c r="AK2811" s="521">
        <f ca="1">O2821</f>
        <v>8.262000000000002E-3</v>
      </c>
      <c r="AL2811" s="102">
        <f ca="1">COUNTIF(AE:AE, AJ2810)</f>
        <v>1</v>
      </c>
    </row>
    <row r="2812" spans="2:38" ht="29.4" thickBot="1">
      <c r="B2812" s="772" t="s">
        <v>2984</v>
      </c>
      <c r="C2812" s="376">
        <v>1</v>
      </c>
      <c r="D2812" s="771">
        <v>3.2</v>
      </c>
      <c r="E2812" s="104">
        <v>1.4E-2</v>
      </c>
      <c r="F2812" s="104">
        <v>1.6E-2</v>
      </c>
      <c r="H2812" s="677">
        <v>2192</v>
      </c>
      <c r="I2812" s="510">
        <f>IF(H2812="",
   IFERROR(MATCH("**", B:B, 0), ""),
   IFERROR(MATCH("* "&amp;H2812&amp;" *", B:B, 0), "")
)</f>
        <v>2726</v>
      </c>
      <c r="J2812" s="53" t="str" cm="1">
        <f t="array" aca="1" ref="J2812" ca="1">INDIRECT("B" &amp; I2812)</f>
        <v>NIVEL 974 M4 6S AM 2192 09-06-2026</v>
      </c>
      <c r="K2812" s="511">
        <f ca="1">INDEX(D:D, MATCH(J2812, $B:$B, 0))</f>
        <v>3.2</v>
      </c>
      <c r="L2812" s="508">
        <f t="shared" ca="1" si="1452"/>
        <v>1.008E-2</v>
      </c>
      <c r="M2812" s="508">
        <f t="shared" ca="1" si="1452"/>
        <v>9.8999999999999991E-3</v>
      </c>
      <c r="N2812" s="512">
        <f t="shared" ref="N2812:N2820" ca="1" si="1453">INDEX(F:F, MATCH($J2812, $B:$B, 0))</f>
        <v>1.0999999999999999E-2</v>
      </c>
      <c r="O2812" s="512">
        <f ca="1">+IF(L2812=0,N2812*0.9,L2812*0.9)</f>
        <v>9.0720000000000002E-3</v>
      </c>
      <c r="P2812" s="513">
        <f ca="1">+M2812*0.9</f>
        <v>8.9099999999999995E-3</v>
      </c>
      <c r="Q2812" s="514" t="str">
        <f ca="1">+IF(L2812=0,"-","Dump")</f>
        <v>Dump</v>
      </c>
      <c r="R2812" s="515">
        <f ca="1">+K2812/4.5</f>
        <v>0.71111111111111114</v>
      </c>
      <c r="T2812" s="47" t="s">
        <v>48</v>
      </c>
      <c r="U2812" s="48" t="s">
        <v>49</v>
      </c>
      <c r="V2812" s="48" t="s">
        <v>50</v>
      </c>
      <c r="W2812" s="48" t="s">
        <v>51</v>
      </c>
      <c r="X2812" s="49" t="s">
        <v>52</v>
      </c>
      <c r="Y2812" s="49" t="s">
        <v>53</v>
      </c>
      <c r="Z2812" s="48" t="s">
        <v>54</v>
      </c>
      <c r="AA2812" s="50" t="s">
        <v>55</v>
      </c>
      <c r="AB2812" s="48" t="s">
        <v>56</v>
      </c>
      <c r="AC2812" s="51" t="s">
        <v>12</v>
      </c>
      <c r="AD2812" s="51" t="s">
        <v>295</v>
      </c>
      <c r="AE2812" s="48" t="s">
        <v>57</v>
      </c>
      <c r="AF2812" s="48" t="s">
        <v>66</v>
      </c>
      <c r="AG2812" s="48" t="s">
        <v>67</v>
      </c>
      <c r="AH2812" s="48" t="s">
        <v>68</v>
      </c>
      <c r="AJ2812" s="105" t="s">
        <v>83</v>
      </c>
      <c r="AK2812" s="101"/>
    </row>
    <row r="2813" spans="2:38">
      <c r="B2813" s="772" t="s">
        <v>2985</v>
      </c>
      <c r="C2813" s="376">
        <v>1</v>
      </c>
      <c r="D2813" s="771">
        <v>3.2</v>
      </c>
      <c r="E2813" s="104">
        <v>1.8499999999999999E-2</v>
      </c>
      <c r="F2813" s="104">
        <v>1.6E-2</v>
      </c>
      <c r="H2813" s="677">
        <v>2193</v>
      </c>
      <c r="I2813" s="510">
        <f>IF(H2813="",
   IFERROR(MATCH("**", B:B, 0), ""),
   IFERROR(MATCH("* "&amp;H2813&amp;" *", B:B, 0), "")
)</f>
        <v>2727</v>
      </c>
      <c r="J2813" s="53" t="str" cm="1">
        <f t="array" aca="1" ref="J2813" ca="1">INDIRECT("B" &amp; I2813)</f>
        <v>NIVEL 974 M4 6S AM 2193 09-06-2026</v>
      </c>
      <c r="K2813" s="511">
        <f ca="1">INDEX(D:D, MATCH(J2813, $B:$B, 0))</f>
        <v>3.2</v>
      </c>
      <c r="L2813" s="508">
        <f t="shared" ca="1" si="1452"/>
        <v>1.3050000000000001E-2</v>
      </c>
      <c r="M2813" s="508">
        <f t="shared" ca="1" si="1452"/>
        <v>9.8999999999999991E-3</v>
      </c>
      <c r="N2813" s="512">
        <f t="shared" ca="1" si="1453"/>
        <v>1.0999999999999999E-2</v>
      </c>
      <c r="O2813" s="512">
        <f ca="1">+IF(L2813=0,N2813*0.9,L2813*0.9)</f>
        <v>1.1745E-2</v>
      </c>
      <c r="P2813" s="513">
        <f ca="1">+M2813*0.9</f>
        <v>8.9099999999999995E-3</v>
      </c>
      <c r="Q2813" s="514" t="str">
        <f ca="1">+IF(L2813=0,"-","Dump")</f>
        <v>Dump</v>
      </c>
      <c r="R2813" s="515">
        <f ca="1">+K2813/4.5</f>
        <v>0.71111111111111114</v>
      </c>
      <c r="T2813" s="56"/>
      <c r="U2813" s="56">
        <v>1</v>
      </c>
      <c r="V2813" s="56"/>
      <c r="W2813" s="56"/>
      <c r="X2813" s="57"/>
      <c r="Y2813" s="57"/>
      <c r="Z2813" s="58"/>
      <c r="AA2813" s="59"/>
      <c r="AB2813" s="60"/>
      <c r="AC2813" s="60"/>
      <c r="AD2813" s="60"/>
      <c r="AE2813" s="60"/>
      <c r="AF2813" s="106"/>
      <c r="AG2813" s="107"/>
      <c r="AH2813" s="104"/>
    </row>
    <row r="2814" spans="2:38">
      <c r="B2814" s="772" t="s">
        <v>2986</v>
      </c>
      <c r="C2814" s="376">
        <v>1</v>
      </c>
      <c r="D2814" s="771">
        <v>3.2</v>
      </c>
      <c r="E2814" s="104">
        <v>1.8599999999999998E-2</v>
      </c>
      <c r="F2814" s="104">
        <v>1.6E-2</v>
      </c>
      <c r="H2814" s="677">
        <v>2194</v>
      </c>
      <c r="I2814" s="510">
        <f t="shared" ref="I2814:I2820" si="1454">IF(H2814="",
   IFERROR(MATCH("**", B:B, 0), ""),
   IFERROR(MATCH("* "&amp;H2814&amp;" *", B:B, 0), "")
)</f>
        <v>2728</v>
      </c>
      <c r="J2814" s="53" t="str" cm="1">
        <f t="array" aca="1" ref="J2814" ca="1">INDIRECT("B" &amp; I2814)</f>
        <v>NIVEL 974 M4 6S AM 2194 09-06-2026</v>
      </c>
      <c r="K2814" s="511">
        <f t="shared" ref="K2814:K2820" ca="1" si="1455">INDEX(D:D, MATCH(J2814, $B:$B, 0))</f>
        <v>3.2</v>
      </c>
      <c r="L2814" s="508">
        <f t="shared" ref="L2814:L2820" ca="1" si="1456">INDEX(E:E, MATCH($J2814, $B:$B, 0))*0.9</f>
        <v>7.5599999999999999E-3</v>
      </c>
      <c r="M2814" s="508">
        <f t="shared" ref="M2814:M2820" ca="1" si="1457">INDEX(F:F, MATCH($J2814, $B:$B, 0))*0.9</f>
        <v>9.8999999999999991E-3</v>
      </c>
      <c r="N2814" s="512">
        <f t="shared" ca="1" si="1453"/>
        <v>1.0999999999999999E-2</v>
      </c>
      <c r="O2814" s="512">
        <f t="shared" ref="O2814:O2820" ca="1" si="1458">+IF(L2814=0,N2814*0.9,L2814*0.9)</f>
        <v>6.8040000000000002E-3</v>
      </c>
      <c r="P2814" s="513">
        <f t="shared" ref="P2814:P2820" ca="1" si="1459">+M2814*0.9</f>
        <v>8.9099999999999995E-3</v>
      </c>
      <c r="Q2814" s="514" t="str">
        <f t="shared" ref="Q2814:Q2820" ca="1" si="1460">+IF(L2814=0,"-","Dump")</f>
        <v>Dump</v>
      </c>
      <c r="R2814" s="515">
        <f t="shared" ref="R2814:R2820" ca="1" si="1461">+K2814/4.5</f>
        <v>0.71111111111111114</v>
      </c>
      <c r="T2814" s="413" t="s">
        <v>256</v>
      </c>
      <c r="U2814" s="56">
        <v>2</v>
      </c>
      <c r="V2814" s="56"/>
      <c r="W2814" s="56"/>
      <c r="X2814" s="57"/>
      <c r="Y2814" s="57"/>
      <c r="Z2814" s="58"/>
      <c r="AA2814" s="59"/>
      <c r="AB2814" s="60"/>
      <c r="AC2814" s="60"/>
      <c r="AD2814" s="60"/>
      <c r="AE2814" s="60"/>
      <c r="AF2814" s="106"/>
      <c r="AG2814" s="107"/>
      <c r="AH2814" s="104"/>
    </row>
    <row r="2815" spans="2:38">
      <c r="B2815" s="772" t="s">
        <v>2987</v>
      </c>
      <c r="C2815" s="376">
        <v>1</v>
      </c>
      <c r="D2815" s="771">
        <v>3.2</v>
      </c>
      <c r="E2815" s="104">
        <v>1.6400000000000001E-2</v>
      </c>
      <c r="F2815" s="104">
        <v>1.6E-2</v>
      </c>
      <c r="H2815" s="677">
        <v>2195</v>
      </c>
      <c r="I2815" s="510">
        <f t="shared" ref="I2815" si="1462">IF(H2815="",
   IFERROR(MATCH("**", B:B, 0), ""),
   IFERROR(MATCH("* "&amp;H2815&amp;" *", B:B, 0), "")
)</f>
        <v>2729</v>
      </c>
      <c r="J2815" s="53" t="str" cm="1">
        <f t="array" aca="1" ref="J2815" ca="1">INDIRECT("B" &amp; I2815)</f>
        <v>NIVEL 974 M4 6S AM 2195 08-06-2026</v>
      </c>
      <c r="K2815" s="511">
        <f t="shared" ref="K2815" ca="1" si="1463">INDEX(D:D, MATCH(J2815, $B:$B, 0))</f>
        <v>3.2</v>
      </c>
      <c r="L2815" s="508">
        <f t="shared" ref="L2815" ca="1" si="1464">INDEX(E:E, MATCH($J2815, $B:$B, 0))*0.9</f>
        <v>9.5399999999999999E-3</v>
      </c>
      <c r="M2815" s="508">
        <f t="shared" ref="M2815" ca="1" si="1465">INDEX(F:F, MATCH($J2815, $B:$B, 0))*0.9</f>
        <v>9.0000000000000011E-3</v>
      </c>
      <c r="N2815" s="512">
        <f t="shared" ca="1" si="1453"/>
        <v>0.01</v>
      </c>
      <c r="O2815" s="512">
        <f t="shared" ref="O2815" ca="1" si="1466">+IF(L2815=0,N2815*0.9,L2815*0.9)</f>
        <v>8.5859999999999999E-3</v>
      </c>
      <c r="P2815" s="513">
        <f t="shared" ref="P2815" ca="1" si="1467">+M2815*0.9</f>
        <v>8.1000000000000013E-3</v>
      </c>
      <c r="Q2815" s="514" t="str">
        <f t="shared" ref="Q2815" ca="1" si="1468">+IF(L2815=0,"-","Dump")</f>
        <v>Dump</v>
      </c>
      <c r="R2815" s="515">
        <f t="shared" ref="R2815" ca="1" si="1469">+K2815/4.5</f>
        <v>0.71111111111111114</v>
      </c>
      <c r="T2815" s="708"/>
      <c r="U2815" s="56">
        <v>3</v>
      </c>
      <c r="V2815" s="56"/>
      <c r="W2815" s="56"/>
      <c r="X2815" s="57"/>
      <c r="Y2815" s="57"/>
      <c r="Z2815" s="58"/>
      <c r="AA2815" s="59"/>
      <c r="AB2815" s="60"/>
      <c r="AC2815" s="60"/>
      <c r="AD2815" s="60"/>
      <c r="AE2815" s="60"/>
      <c r="AF2815" s="106"/>
      <c r="AG2815" s="107"/>
      <c r="AH2815" s="104"/>
    </row>
    <row r="2816" spans="2:38">
      <c r="B2816" s="772" t="s">
        <v>2988</v>
      </c>
      <c r="C2816" s="376">
        <v>1</v>
      </c>
      <c r="D2816" s="771">
        <v>3.2</v>
      </c>
      <c r="E2816" s="104">
        <v>1.7100000000000001E-2</v>
      </c>
      <c r="F2816" s="104">
        <v>1.6E-2</v>
      </c>
      <c r="H2816" s="677">
        <v>2196</v>
      </c>
      <c r="I2816" s="510">
        <f t="shared" si="1454"/>
        <v>2730</v>
      </c>
      <c r="J2816" s="53" t="str" cm="1">
        <f t="array" aca="1" ref="J2816" ca="1">INDIRECT("B" &amp; I2816)</f>
        <v>NIVEL 974 M4 6S AM 2196 08-06-2026</v>
      </c>
      <c r="K2816" s="511">
        <f t="shared" ca="1" si="1455"/>
        <v>3.2</v>
      </c>
      <c r="L2816" s="508">
        <f t="shared" ca="1" si="1456"/>
        <v>6.9300000000000004E-3</v>
      </c>
      <c r="M2816" s="508">
        <f t="shared" ca="1" si="1457"/>
        <v>9.0000000000000011E-3</v>
      </c>
      <c r="N2816" s="512">
        <f t="shared" ca="1" si="1453"/>
        <v>0.01</v>
      </c>
      <c r="O2816" s="512">
        <f t="shared" ca="1" si="1458"/>
        <v>6.2370000000000004E-3</v>
      </c>
      <c r="P2816" s="513">
        <f t="shared" ca="1" si="1459"/>
        <v>8.1000000000000013E-3</v>
      </c>
      <c r="Q2816" s="514" t="str">
        <f t="shared" ca="1" si="1460"/>
        <v>Dump</v>
      </c>
      <c r="R2816" s="515">
        <f t="shared" ca="1" si="1461"/>
        <v>0.71111111111111114</v>
      </c>
      <c r="T2816" s="708"/>
      <c r="U2816" s="56">
        <v>4</v>
      </c>
      <c r="V2816" s="56"/>
      <c r="W2816" s="56"/>
      <c r="X2816" s="57"/>
      <c r="Y2816" s="57"/>
      <c r="Z2816" s="58"/>
      <c r="AA2816" s="59"/>
      <c r="AB2816" s="60"/>
      <c r="AC2816" s="60"/>
      <c r="AD2816" s="60"/>
      <c r="AE2816" s="60"/>
      <c r="AF2816" s="106"/>
      <c r="AG2816" s="107"/>
      <c r="AH2816" s="104"/>
    </row>
    <row r="2817" spans="2:38">
      <c r="B2817" s="772" t="s">
        <v>2989</v>
      </c>
      <c r="C2817" s="376">
        <v>1</v>
      </c>
      <c r="D2817" s="771">
        <v>3.2</v>
      </c>
      <c r="E2817" s="104">
        <v>1.4800000000000001E-2</v>
      </c>
      <c r="F2817" s="104">
        <v>1.6E-2</v>
      </c>
      <c r="H2817" s="677">
        <v>2197</v>
      </c>
      <c r="I2817" s="510">
        <f t="shared" si="1454"/>
        <v>2731</v>
      </c>
      <c r="J2817" s="53" t="str" cm="1">
        <f t="array" aca="1" ref="J2817" ca="1">INDIRECT("B" &amp; I2817)</f>
        <v>NIVEL 974 M4 6S AM 2197 08-06-2026</v>
      </c>
      <c r="K2817" s="511">
        <f t="shared" ca="1" si="1455"/>
        <v>3.2</v>
      </c>
      <c r="L2817" s="508">
        <f t="shared" ca="1" si="1456"/>
        <v>6.4799999999999996E-3</v>
      </c>
      <c r="M2817" s="508">
        <f t="shared" ca="1" si="1457"/>
        <v>9.0000000000000011E-3</v>
      </c>
      <c r="N2817" s="512">
        <f t="shared" ca="1" si="1453"/>
        <v>0.01</v>
      </c>
      <c r="O2817" s="512">
        <f t="shared" ca="1" si="1458"/>
        <v>5.8319999999999995E-3</v>
      </c>
      <c r="P2817" s="513">
        <f t="shared" ca="1" si="1459"/>
        <v>8.1000000000000013E-3</v>
      </c>
      <c r="Q2817" s="514" t="str">
        <f t="shared" ca="1" si="1460"/>
        <v>Dump</v>
      </c>
      <c r="R2817" s="515">
        <f t="shared" ca="1" si="1461"/>
        <v>0.71111111111111114</v>
      </c>
      <c r="T2817" s="708"/>
      <c r="U2817" s="708">
        <v>5</v>
      </c>
      <c r="V2817" s="56"/>
      <c r="W2817" s="56"/>
      <c r="X2817" s="57"/>
      <c r="Y2817" s="57"/>
      <c r="Z2817" s="58"/>
      <c r="AA2817" s="59"/>
      <c r="AB2817" s="60"/>
      <c r="AC2817" s="60"/>
      <c r="AD2817" s="60"/>
      <c r="AE2817" s="60"/>
      <c r="AF2817" s="106"/>
      <c r="AG2817" s="107"/>
      <c r="AH2817" s="104"/>
    </row>
    <row r="2818" spans="2:38">
      <c r="B2818" s="772" t="s">
        <v>2990</v>
      </c>
      <c r="C2818" s="376">
        <v>1</v>
      </c>
      <c r="D2818" s="771">
        <v>3.2</v>
      </c>
      <c r="E2818" s="104">
        <v>0.01</v>
      </c>
      <c r="F2818" s="104">
        <v>1.6E-2</v>
      </c>
      <c r="H2818" s="677">
        <v>2198</v>
      </c>
      <c r="I2818" s="510">
        <f t="shared" si="1454"/>
        <v>2732</v>
      </c>
      <c r="J2818" s="53" t="str" cm="1">
        <f t="array" aca="1" ref="J2818" ca="1">INDIRECT("B" &amp; I2818)</f>
        <v>NIVEL 974 M4 6S AM 2198 08-06-2026</v>
      </c>
      <c r="K2818" s="511">
        <f t="shared" ca="1" si="1455"/>
        <v>3.2</v>
      </c>
      <c r="L2818" s="508">
        <f t="shared" ca="1" si="1456"/>
        <v>9.8999999999999991E-3</v>
      </c>
      <c r="M2818" s="508">
        <f t="shared" ca="1" si="1457"/>
        <v>9.0000000000000011E-3</v>
      </c>
      <c r="N2818" s="512">
        <f t="shared" ca="1" si="1453"/>
        <v>0.01</v>
      </c>
      <c r="O2818" s="512">
        <f t="shared" ca="1" si="1458"/>
        <v>8.9099999999999995E-3</v>
      </c>
      <c r="P2818" s="513">
        <f t="shared" ca="1" si="1459"/>
        <v>8.1000000000000013E-3</v>
      </c>
      <c r="Q2818" s="514" t="str">
        <f t="shared" ca="1" si="1460"/>
        <v>Dump</v>
      </c>
      <c r="R2818" s="515">
        <f t="shared" ca="1" si="1461"/>
        <v>0.71111111111111114</v>
      </c>
      <c r="T2818" s="708"/>
      <c r="U2818" s="708">
        <v>6</v>
      </c>
      <c r="V2818" s="708"/>
      <c r="W2818" s="56"/>
      <c r="X2818" s="57"/>
      <c r="Y2818" s="57"/>
      <c r="Z2818" s="58"/>
      <c r="AA2818" s="59"/>
      <c r="AB2818" s="60"/>
      <c r="AC2818" s="60"/>
      <c r="AD2818" s="60"/>
      <c r="AE2818" s="60"/>
      <c r="AF2818" s="106"/>
      <c r="AG2818" s="107"/>
      <c r="AH2818" s="104"/>
    </row>
    <row r="2819" spans="2:38">
      <c r="B2819" s="772" t="s">
        <v>2991</v>
      </c>
      <c r="C2819" s="376">
        <v>1</v>
      </c>
      <c r="D2819" s="771">
        <v>3.2</v>
      </c>
      <c r="E2819" s="104">
        <v>1.15E-2</v>
      </c>
      <c r="F2819" s="104">
        <v>1.6E-2</v>
      </c>
      <c r="H2819" s="677">
        <v>2199</v>
      </c>
      <c r="I2819" s="510">
        <f t="shared" si="1454"/>
        <v>2733</v>
      </c>
      <c r="J2819" s="53" t="str" cm="1">
        <f t="array" aca="1" ref="J2819" ca="1">INDIRECT("B" &amp; I2819)</f>
        <v>NIVEL 974 M4 6S AM 2199 08-06-2026</v>
      </c>
      <c r="K2819" s="511">
        <f t="shared" ca="1" si="1455"/>
        <v>3.2</v>
      </c>
      <c r="L2819" s="508">
        <f t="shared" ca="1" si="1456"/>
        <v>8.6400000000000001E-3</v>
      </c>
      <c r="M2819" s="508">
        <f t="shared" ca="1" si="1457"/>
        <v>9.0000000000000011E-3</v>
      </c>
      <c r="N2819" s="512">
        <f t="shared" ca="1" si="1453"/>
        <v>0.01</v>
      </c>
      <c r="O2819" s="512">
        <f t="shared" ca="1" si="1458"/>
        <v>7.7759999999999999E-3</v>
      </c>
      <c r="P2819" s="513">
        <f t="shared" ca="1" si="1459"/>
        <v>8.1000000000000013E-3</v>
      </c>
      <c r="Q2819" s="514" t="str">
        <f t="shared" ca="1" si="1460"/>
        <v>Dump</v>
      </c>
      <c r="R2819" s="515">
        <f t="shared" ca="1" si="1461"/>
        <v>0.71111111111111114</v>
      </c>
      <c r="T2819" s="708"/>
      <c r="U2819" s="708">
        <v>7</v>
      </c>
      <c r="V2819" s="708"/>
      <c r="W2819" s="56"/>
      <c r="X2819" s="57"/>
      <c r="Y2819" s="57"/>
      <c r="Z2819" s="58"/>
      <c r="AA2819" s="109"/>
      <c r="AB2819" s="60"/>
      <c r="AC2819" s="60"/>
      <c r="AD2819" s="60"/>
      <c r="AE2819" s="60"/>
      <c r="AF2819" s="106"/>
      <c r="AG2819" s="107"/>
      <c r="AH2819" s="104"/>
    </row>
    <row r="2820" spans="2:38">
      <c r="B2820" s="772" t="s">
        <v>2992</v>
      </c>
      <c r="C2820" s="376">
        <v>1</v>
      </c>
      <c r="D2820" s="771">
        <v>3.2</v>
      </c>
      <c r="E2820" s="104">
        <v>1.1599999999999999E-2</v>
      </c>
      <c r="F2820" s="104">
        <v>1.6E-2</v>
      </c>
      <c r="H2820" s="677">
        <v>2200</v>
      </c>
      <c r="I2820" s="510">
        <f t="shared" si="1454"/>
        <v>2734</v>
      </c>
      <c r="J2820" s="53" t="str" cm="1">
        <f t="array" aca="1" ref="J2820" ca="1">INDIRECT("B" &amp; I2820)</f>
        <v>NIVEL 974 M4 6S AM 2200 08-06-2026</v>
      </c>
      <c r="K2820" s="511">
        <f t="shared" ca="1" si="1455"/>
        <v>3.2</v>
      </c>
      <c r="L2820" s="508">
        <f t="shared" ca="1" si="1456"/>
        <v>6.6600000000000001E-3</v>
      </c>
      <c r="M2820" s="508">
        <f t="shared" ca="1" si="1457"/>
        <v>9.0000000000000011E-3</v>
      </c>
      <c r="N2820" s="512">
        <f t="shared" ca="1" si="1453"/>
        <v>0.01</v>
      </c>
      <c r="O2820" s="512">
        <f t="shared" ca="1" si="1458"/>
        <v>5.9940000000000002E-3</v>
      </c>
      <c r="P2820" s="513">
        <f t="shared" ca="1" si="1459"/>
        <v>8.1000000000000013E-3</v>
      </c>
      <c r="Q2820" s="514" t="str">
        <f t="shared" ca="1" si="1460"/>
        <v>Dump</v>
      </c>
      <c r="R2820" s="515">
        <f t="shared" ca="1" si="1461"/>
        <v>0.71111111111111114</v>
      </c>
      <c r="T2820" s="708"/>
      <c r="U2820" s="708">
        <v>8</v>
      </c>
      <c r="V2820" s="708"/>
      <c r="W2820" s="56"/>
      <c r="X2820" s="57"/>
      <c r="Y2820" s="57"/>
      <c r="Z2820" s="62"/>
      <c r="AA2820" s="109"/>
      <c r="AB2820" s="60"/>
      <c r="AC2820" s="60"/>
      <c r="AD2820" s="60"/>
      <c r="AE2820" s="60"/>
      <c r="AF2820" s="106"/>
      <c r="AG2820" s="107"/>
      <c r="AH2820" s="104"/>
    </row>
    <row r="2821" spans="2:38">
      <c r="B2821" s="772" t="s">
        <v>2993</v>
      </c>
      <c r="C2821" s="376">
        <v>1</v>
      </c>
      <c r="D2821" s="771">
        <v>3.2</v>
      </c>
      <c r="E2821" s="104">
        <v>1.14E-2</v>
      </c>
      <c r="F2821" s="104">
        <v>1.6E-2</v>
      </c>
      <c r="H2821" s="386"/>
      <c r="I2821"/>
      <c r="J2821"/>
      <c r="K2821" s="519">
        <f ca="1">SUM(K2811:K2820)</f>
        <v>31.999999999999996</v>
      </c>
      <c r="L2821" s="516">
        <f ca="1">+SUMPRODUCT(L2811:L2820,K2811:K2820)/K2821</f>
        <v>9.1800000000000024E-3</v>
      </c>
      <c r="M2821" s="516">
        <f ca="1">+SUMPRODUCT(M2811:M2820,K2811:K2820)/K2821</f>
        <v>9.6300000000000014E-3</v>
      </c>
      <c r="N2821" s="69">
        <f ca="1">+SUMPRODUCT(N2811:N2820,K2811:K2820)/K2821</f>
        <v>1.0700000000000003E-2</v>
      </c>
      <c r="O2821" s="552">
        <f ca="1">+SUMPRODUCT(O2811:O2820,K2811:K2820)/K2821</f>
        <v>8.262000000000002E-3</v>
      </c>
      <c r="P2821" s="69">
        <f ca="1">+SUMPRODUCT(P2811:P2820,K2811:K2820)/K2821</f>
        <v>8.6670000000000028E-3</v>
      </c>
      <c r="Q2821"/>
      <c r="R2821"/>
      <c r="T2821" s="700"/>
      <c r="U2821" s="708">
        <v>9</v>
      </c>
      <c r="V2821" s="708"/>
      <c r="W2821" s="708"/>
      <c r="X2821" s="57"/>
      <c r="Y2821" s="57"/>
      <c r="Z2821" s="62"/>
      <c r="AA2821" s="59"/>
      <c r="AB2821" s="60"/>
      <c r="AC2821" s="60"/>
      <c r="AD2821" s="60"/>
      <c r="AE2821" s="60"/>
      <c r="AF2821" s="106"/>
      <c r="AG2821" s="107"/>
      <c r="AH2821" s="104"/>
    </row>
    <row r="2822" spans="2:38">
      <c r="B2822" s="772" t="s">
        <v>2994</v>
      </c>
      <c r="C2822" s="376">
        <v>1</v>
      </c>
      <c r="D2822" s="771">
        <v>3.2</v>
      </c>
      <c r="E2822" s="104">
        <v>1.0500000000000001E-2</v>
      </c>
      <c r="F2822" s="104">
        <v>1.6E-2</v>
      </c>
      <c r="H2822" s="720"/>
      <c r="I2822"/>
      <c r="J2822"/>
      <c r="K2822" s="551" t="s">
        <v>59</v>
      </c>
      <c r="L2822" s="550">
        <f ca="1">+L2821/0.9</f>
        <v>1.0200000000000002E-2</v>
      </c>
      <c r="M2822" s="518">
        <f ca="1">+M2821/0.9</f>
        <v>1.0700000000000001E-2</v>
      </c>
      <c r="N2822"/>
      <c r="O2822"/>
      <c r="P2822"/>
      <c r="Q2822"/>
      <c r="R2822"/>
      <c r="T2822" s="700"/>
      <c r="U2822" s="708">
        <v>10</v>
      </c>
      <c r="V2822" s="708"/>
      <c r="W2822" s="708"/>
      <c r="X2822" s="57"/>
      <c r="Y2822" s="57"/>
      <c r="Z2822" s="62"/>
      <c r="AA2822" s="63"/>
      <c r="AB2822" s="60"/>
      <c r="AC2822" s="60"/>
      <c r="AD2822" s="60"/>
      <c r="AE2822" s="60"/>
      <c r="AF2822" s="106"/>
      <c r="AG2822" s="107"/>
      <c r="AH2822" s="104"/>
    </row>
    <row r="2823" spans="2:38" ht="15" thickBot="1">
      <c r="B2823" s="772" t="s">
        <v>2995</v>
      </c>
      <c r="C2823" s="376">
        <v>1</v>
      </c>
      <c r="D2823" s="771">
        <v>3.2</v>
      </c>
      <c r="E2823" s="104">
        <v>1.2699999999999999E-2</v>
      </c>
      <c r="F2823" s="104">
        <v>1.6E-2</v>
      </c>
      <c r="I2823" s="721"/>
      <c r="R2823" s="721"/>
      <c r="T2823" s="700"/>
      <c r="U2823" s="708">
        <v>11</v>
      </c>
      <c r="V2823" s="708"/>
      <c r="W2823" s="708"/>
      <c r="X2823" s="57"/>
      <c r="Y2823" s="57"/>
      <c r="Z2823" s="62"/>
      <c r="AA2823" s="63"/>
      <c r="AB2823" s="60"/>
      <c r="AC2823" s="60"/>
      <c r="AD2823" s="60"/>
      <c r="AE2823" s="60"/>
      <c r="AF2823" s="106"/>
      <c r="AG2823" s="700"/>
      <c r="AH2823" s="700"/>
    </row>
    <row r="2824" spans="2:38" ht="29.4" thickBot="1">
      <c r="B2824" s="772" t="s">
        <v>2996</v>
      </c>
      <c r="C2824" s="376">
        <v>1</v>
      </c>
      <c r="D2824" s="771">
        <v>3.2</v>
      </c>
      <c r="E2824" s="104">
        <v>1.7399999999999999E-2</v>
      </c>
      <c r="F2824" s="104">
        <v>1.6E-2</v>
      </c>
      <c r="H2824" s="385"/>
      <c r="I2824" s="547" t="s">
        <v>2932</v>
      </c>
      <c r="J2824" s="77" t="s">
        <v>63</v>
      </c>
      <c r="K2824" s="507" t="s">
        <v>44</v>
      </c>
      <c r="L2824" s="718" t="s">
        <v>297</v>
      </c>
      <c r="M2824" s="508" t="s">
        <v>292</v>
      </c>
      <c r="N2824" s="545" t="s">
        <v>46</v>
      </c>
      <c r="O2824" s="549" t="s">
        <v>293</v>
      </c>
      <c r="P2824" s="508" t="s">
        <v>294</v>
      </c>
      <c r="Q2824"/>
      <c r="R2824"/>
      <c r="T2824" s="700"/>
      <c r="U2824" s="700"/>
      <c r="V2824" s="700"/>
      <c r="W2824" s="700"/>
      <c r="X2824" s="700"/>
      <c r="Y2824" s="700"/>
      <c r="Z2824" s="700"/>
      <c r="AA2824" s="64">
        <f>SUM(AA2813:AA2823)</f>
        <v>0</v>
      </c>
      <c r="AB2824" s="445" t="e">
        <f>+SUMPRODUCT(AA2813:AA2823,AB2813:AB2823)/AA2824</f>
        <v>#DIV/0!</v>
      </c>
      <c r="AC2824" s="66" t="e">
        <f>+SUMPRODUCT(AA2813:AA2823,AC2813:AC2823)/AA2824</f>
        <v>#DIV/0!</v>
      </c>
      <c r="AD2824" s="66" t="e">
        <f>+SUMPRODUCT(AA2813:AA2823,AD2813:AD2823)/AA2824</f>
        <v>#DIV/0!</v>
      </c>
      <c r="AE2824" s="67"/>
      <c r="AF2824" s="110">
        <v>0</v>
      </c>
      <c r="AG2824" s="700"/>
      <c r="AH2824" s="700"/>
      <c r="AJ2824" s="95" t="str">
        <f>+I2824</f>
        <v>EN108</v>
      </c>
      <c r="AK2824" s="96" t="s">
        <v>62</v>
      </c>
    </row>
    <row r="2825" spans="2:38" ht="15" thickBot="1">
      <c r="B2825" s="772" t="s">
        <v>2997</v>
      </c>
      <c r="C2825" s="376">
        <v>1</v>
      </c>
      <c r="D2825" s="771">
        <v>3.2</v>
      </c>
      <c r="E2825" s="104">
        <v>1.18E-2</v>
      </c>
      <c r="F2825" s="104">
        <v>1.6E-2</v>
      </c>
      <c r="H2825" s="677">
        <v>2201</v>
      </c>
      <c r="I2825" s="510">
        <f>IF(H2825="",
   IFERROR(MATCH("**", B:B, 0), ""),
   IFERROR(MATCH("* "&amp;H2825&amp;" *", B:B, 0), "")
)</f>
        <v>2735</v>
      </c>
      <c r="J2825" s="53" t="str" cm="1">
        <f t="array" aca="1" ref="J2825" ca="1">INDIRECT("B" &amp; I2825)</f>
        <v>NIVEL 974 M4 6S AM 2201 08-06-2026</v>
      </c>
      <c r="K2825" s="511">
        <f ca="1">INDEX(D:D, MATCH(J2825, $B:$B, 0))</f>
        <v>3.2</v>
      </c>
      <c r="L2825" s="508">
        <f ca="1">INDEX(E:E, MATCH($J2825, $B:$B, 0))*0.9</f>
        <v>5.0400000000000002E-3</v>
      </c>
      <c r="M2825" s="508">
        <f ca="1">INDEX(F:F, MATCH($J2825, $B:$B, 0))*0.9</f>
        <v>9.0000000000000011E-3</v>
      </c>
      <c r="N2825" s="512">
        <f ca="1">INDEX(F:F, MATCH($J2825, $B:$B, 0))</f>
        <v>0.01</v>
      </c>
      <c r="O2825" s="512">
        <f ca="1">+IF(L2825=0,N2825*0.9,L2825*0.9)</f>
        <v>4.5360000000000001E-3</v>
      </c>
      <c r="P2825" s="513">
        <f ca="1">+M2825*0.9</f>
        <v>8.1000000000000013E-3</v>
      </c>
      <c r="Q2825" s="514" t="str">
        <f ca="1">+IF(L2825=0,"-","Dump")</f>
        <v>Dump</v>
      </c>
      <c r="R2825" s="515">
        <f ca="1">+K2825/4.5</f>
        <v>0.71111111111111114</v>
      </c>
      <c r="T2825" s="700"/>
      <c r="U2825" s="700"/>
      <c r="V2825" s="700"/>
      <c r="W2825" s="700"/>
      <c r="X2825" s="700"/>
      <c r="Y2825" s="700"/>
      <c r="Z2825" s="700"/>
      <c r="AA2825" s="700"/>
      <c r="AB2825" s="700"/>
      <c r="AC2825" s="700"/>
      <c r="AD2825" s="700"/>
      <c r="AE2825" s="700"/>
      <c r="AF2825" s="700"/>
      <c r="AG2825" s="700"/>
      <c r="AJ2825" s="520">
        <f ca="1">+K2839-SUMIF(AE:AE, AJ2824, AA:AA)</f>
        <v>15.930000000000003</v>
      </c>
      <c r="AK2825" s="521">
        <f ca="1">O2839</f>
        <v>1.0992857142857141E-2</v>
      </c>
      <c r="AL2825" s="102">
        <f ca="1">COUNTIF(AE:AE, AJ2824)</f>
        <v>1</v>
      </c>
    </row>
    <row r="2826" spans="2:38" ht="15" thickBot="1">
      <c r="B2826" s="772" t="s">
        <v>2998</v>
      </c>
      <c r="C2826" s="376">
        <v>1</v>
      </c>
      <c r="D2826" s="771">
        <v>3.2</v>
      </c>
      <c r="E2826" s="104">
        <v>1.6400000000000001E-2</v>
      </c>
      <c r="F2826" s="104">
        <v>1.6E-2</v>
      </c>
      <c r="H2826" s="677">
        <v>2202</v>
      </c>
      <c r="I2826" s="510">
        <f>IF(H2826="",
   IFERROR(MATCH("**", B:B, 0), ""),
   IFERROR(MATCH("* "&amp;H2826&amp;" *", B:B, 0), "")
)</f>
        <v>2736</v>
      </c>
      <c r="J2826" s="53" t="str" cm="1">
        <f t="array" aca="1" ref="J2826" ca="1">INDIRECT("B" &amp; I2826)</f>
        <v>NIVEL 974 M4 6S AM 2202 08-06-2026</v>
      </c>
      <c r="K2826" s="511">
        <f ca="1">INDEX(D:D, MATCH(J2826, $B:$B, 0))</f>
        <v>3.2</v>
      </c>
      <c r="L2826" s="508">
        <f ca="1">INDEX(E:E, MATCH($J2826, $B:$B, 0))*0.9</f>
        <v>9.0000000000000011E-3</v>
      </c>
      <c r="M2826" s="508">
        <f ca="1">INDEX(F:F, MATCH($J2826, $B:$B, 0))*0.9</f>
        <v>9.0000000000000011E-3</v>
      </c>
      <c r="N2826" s="512">
        <f t="shared" ref="N2826:N2838" ca="1" si="1470">INDEX(F:F, MATCH($J2826, $B:$B, 0))</f>
        <v>0.01</v>
      </c>
      <c r="O2826" s="512">
        <f ca="1">+IF(L2826=0,N2826*0.9,L2826*0.9)</f>
        <v>8.1000000000000013E-3</v>
      </c>
      <c r="P2826" s="513">
        <f ca="1">+M2826*0.9</f>
        <v>8.1000000000000013E-3</v>
      </c>
      <c r="Q2826" s="514" t="str">
        <f ca="1">+IF(L2826=0,"-","Dump")</f>
        <v>Dump</v>
      </c>
      <c r="R2826" s="515">
        <f ca="1">+K2826/4.5</f>
        <v>0.71111111111111114</v>
      </c>
      <c r="T2826" s="700"/>
      <c r="U2826" s="700"/>
      <c r="V2826" s="700"/>
      <c r="W2826" s="700"/>
      <c r="X2826" s="700"/>
      <c r="Y2826" s="700"/>
      <c r="Z2826" s="700"/>
      <c r="AA2826" s="700"/>
      <c r="AB2826" s="700"/>
      <c r="AC2826" s="700"/>
      <c r="AD2826" s="700"/>
      <c r="AE2826" s="700"/>
      <c r="AF2826" s="700"/>
      <c r="AG2826" s="700"/>
      <c r="AJ2826" s="105" t="s">
        <v>83</v>
      </c>
      <c r="AK2826" s="101"/>
    </row>
    <row r="2827" spans="2:38" ht="15" thickBot="1">
      <c r="B2827" s="772" t="s">
        <v>2999</v>
      </c>
      <c r="C2827" s="376">
        <v>1</v>
      </c>
      <c r="D2827" s="771">
        <v>3.2</v>
      </c>
      <c r="E2827" s="104">
        <v>1.29E-2</v>
      </c>
      <c r="F2827" s="104">
        <v>1.6E-2</v>
      </c>
      <c r="H2827" s="677">
        <v>2203</v>
      </c>
      <c r="I2827" s="510">
        <f t="shared" ref="I2827:I2830" si="1471">IF(H2827="",
   IFERROR(MATCH("**", B:B, 0), ""),
   IFERROR(MATCH("* "&amp;H2827&amp;" *", B:B, 0), "")
)</f>
        <v>2737</v>
      </c>
      <c r="J2827" s="53" t="str" cm="1">
        <f t="array" aca="1" ref="J2827" ca="1">INDIRECT("B" &amp; I2827)</f>
        <v>NIVEL 974 M4 7S L30 AM 2203 09-06-2026</v>
      </c>
      <c r="K2827" s="511">
        <f t="shared" ref="K2827:K2830" ca="1" si="1472">INDEX(D:D, MATCH(J2827, $B:$B, 0))</f>
        <v>3.2</v>
      </c>
      <c r="L2827" s="508">
        <f t="shared" ref="L2827:L2830" ca="1" si="1473">INDEX(E:E, MATCH($J2827, $B:$B, 0))*0.9</f>
        <v>1.6380000000000002E-2</v>
      </c>
      <c r="M2827" s="508">
        <f t="shared" ref="M2827:M2830" ca="1" si="1474">INDEX(F:F, MATCH($J2827, $B:$B, 0))*0.9</f>
        <v>1.17E-2</v>
      </c>
      <c r="N2827" s="512">
        <f t="shared" ca="1" si="1470"/>
        <v>1.2999999999999999E-2</v>
      </c>
      <c r="O2827" s="512">
        <f t="shared" ref="O2827:O2830" ca="1" si="1475">+IF(L2827=0,N2827*0.9,L2827*0.9)</f>
        <v>1.4742000000000002E-2</v>
      </c>
      <c r="P2827" s="513">
        <f t="shared" ref="P2827:P2830" ca="1" si="1476">+M2827*0.9</f>
        <v>1.0530000000000001E-2</v>
      </c>
      <c r="Q2827" s="514" t="str">
        <f t="shared" ref="Q2827:Q2830" ca="1" si="1477">+IF(L2827=0,"-","Dump")</f>
        <v>Dump</v>
      </c>
      <c r="R2827" s="515">
        <f t="shared" ref="R2827:R2830" ca="1" si="1478">+K2827/4.5</f>
        <v>0.71111111111111114</v>
      </c>
      <c r="T2827" s="700"/>
      <c r="U2827" s="700"/>
      <c r="V2827" s="700"/>
      <c r="W2827" s="700"/>
      <c r="X2827" s="700"/>
      <c r="Y2827" s="700"/>
      <c r="Z2827" s="700"/>
      <c r="AA2827" s="700"/>
      <c r="AB2827" s="700"/>
      <c r="AC2827" s="700"/>
      <c r="AD2827" s="700"/>
      <c r="AE2827" s="700"/>
      <c r="AF2827" s="700"/>
      <c r="AG2827" s="700"/>
    </row>
    <row r="2828" spans="2:38" ht="15" thickBot="1">
      <c r="B2828" s="772" t="s">
        <v>3000</v>
      </c>
      <c r="C2828" s="376">
        <v>1</v>
      </c>
      <c r="D2828" s="771">
        <v>3.2</v>
      </c>
      <c r="E2828" s="104">
        <v>1.6400000000000001E-2</v>
      </c>
      <c r="F2828" s="104">
        <v>1.6E-2</v>
      </c>
      <c r="H2828" s="677">
        <v>2204</v>
      </c>
      <c r="I2828" s="510">
        <f t="shared" si="1471"/>
        <v>2738</v>
      </c>
      <c r="J2828" s="53" t="str" cm="1">
        <f t="array" aca="1" ref="J2828" ca="1">INDIRECT("B" &amp; I2828)</f>
        <v>NIVEL 974 M4 7S L30 AM 2204 09-06-2026</v>
      </c>
      <c r="K2828" s="511">
        <f t="shared" ca="1" si="1472"/>
        <v>3.2</v>
      </c>
      <c r="L2828" s="508">
        <f t="shared" ca="1" si="1473"/>
        <v>9.4500000000000001E-3</v>
      </c>
      <c r="M2828" s="508">
        <f t="shared" ca="1" si="1474"/>
        <v>1.17E-2</v>
      </c>
      <c r="N2828" s="512">
        <f t="shared" ca="1" si="1470"/>
        <v>1.2999999999999999E-2</v>
      </c>
      <c r="O2828" s="512">
        <f t="shared" ca="1" si="1475"/>
        <v>8.5050000000000004E-3</v>
      </c>
      <c r="P2828" s="513">
        <f t="shared" ca="1" si="1476"/>
        <v>1.0530000000000001E-2</v>
      </c>
      <c r="Q2828" s="514" t="str">
        <f t="shared" ca="1" si="1477"/>
        <v>Dump</v>
      </c>
      <c r="R2828" s="515">
        <f t="shared" ca="1" si="1478"/>
        <v>0.71111111111111114</v>
      </c>
      <c r="T2828" s="700"/>
      <c r="U2828" s="700"/>
      <c r="V2828" s="700"/>
      <c r="W2828" s="119" t="str">
        <f>+T2814</f>
        <v xml:space="preserve">Mra la cruz Vicente2 </v>
      </c>
      <c r="X2828" s="115">
        <f>AA2824</f>
        <v>0</v>
      </c>
      <c r="Y2828" s="116" t="e">
        <f>+(AA2824*AB2824)/X2828</f>
        <v>#DIV/0!</v>
      </c>
      <c r="Z2828" s="117">
        <f>+COUNTA(AD2813:AD2823)</f>
        <v>0</v>
      </c>
      <c r="AA2828" s="700"/>
      <c r="AB2828" s="700"/>
      <c r="AC2828" s="700"/>
      <c r="AD2828" s="700"/>
      <c r="AE2828" s="700"/>
      <c r="AF2828" s="700"/>
      <c r="AG2828" s="700"/>
    </row>
    <row r="2829" spans="2:38">
      <c r="B2829" s="772" t="s">
        <v>3001</v>
      </c>
      <c r="C2829" s="376">
        <v>1</v>
      </c>
      <c r="D2829" s="771">
        <v>3.2</v>
      </c>
      <c r="E2829" s="104">
        <v>1.49E-2</v>
      </c>
      <c r="F2829" s="104">
        <v>1.6E-2</v>
      </c>
      <c r="H2829" s="677">
        <v>2205</v>
      </c>
      <c r="I2829" s="510">
        <f t="shared" si="1471"/>
        <v>2739</v>
      </c>
      <c r="J2829" s="53" t="str" cm="1">
        <f t="array" aca="1" ref="J2829" ca="1">INDIRECT("B" &amp; I2829)</f>
        <v>NIVEL 974 M4 7S L30 AM 2205 09-06-2026</v>
      </c>
      <c r="K2829" s="511">
        <f t="shared" ca="1" si="1472"/>
        <v>3.2</v>
      </c>
      <c r="L2829" s="508">
        <f t="shared" ca="1" si="1473"/>
        <v>1.017E-2</v>
      </c>
      <c r="M2829" s="508">
        <f t="shared" ca="1" si="1474"/>
        <v>1.17E-2</v>
      </c>
      <c r="N2829" s="512">
        <f t="shared" ca="1" si="1470"/>
        <v>1.2999999999999999E-2</v>
      </c>
      <c r="O2829" s="512">
        <f t="shared" ca="1" si="1475"/>
        <v>9.1529999999999997E-3</v>
      </c>
      <c r="P2829" s="513">
        <f t="shared" ca="1" si="1476"/>
        <v>1.0530000000000001E-2</v>
      </c>
      <c r="Q2829" s="514" t="str">
        <f t="shared" ca="1" si="1477"/>
        <v>Dump</v>
      </c>
      <c r="R2829" s="515">
        <f t="shared" ca="1" si="1478"/>
        <v>0.71111111111111114</v>
      </c>
      <c r="T2829" s="700"/>
      <c r="U2829" s="700"/>
      <c r="V2829" s="700"/>
      <c r="W2829" s="700"/>
      <c r="X2829" s="700"/>
      <c r="Y2829" s="700"/>
      <c r="Z2829" s="700"/>
      <c r="AA2829" s="700"/>
      <c r="AB2829" s="700"/>
      <c r="AC2829" s="700"/>
      <c r="AD2829" s="700"/>
      <c r="AE2829" s="700"/>
      <c r="AF2829" s="700"/>
      <c r="AG2829" s="700"/>
    </row>
    <row r="2830" spans="2:38">
      <c r="B2830" s="772" t="s">
        <v>3002</v>
      </c>
      <c r="C2830" s="376">
        <v>1</v>
      </c>
      <c r="D2830" s="771">
        <v>3.2</v>
      </c>
      <c r="E2830" s="104">
        <v>1.9099999999999999E-2</v>
      </c>
      <c r="F2830" s="104">
        <v>1.6E-2</v>
      </c>
      <c r="H2830" s="677">
        <v>2206</v>
      </c>
      <c r="I2830" s="510">
        <f t="shared" si="1471"/>
        <v>2740</v>
      </c>
      <c r="J2830" s="53" t="str" cm="1">
        <f t="array" aca="1" ref="J2830" ca="1">INDIRECT("B" &amp; I2830)</f>
        <v>NIVEL 974 M4 7S L30 AM 2206 09-06-2026</v>
      </c>
      <c r="K2830" s="511">
        <f t="shared" ca="1" si="1472"/>
        <v>3.2</v>
      </c>
      <c r="L2830" s="508">
        <f t="shared" ca="1" si="1473"/>
        <v>1.0619999999999999E-2</v>
      </c>
      <c r="M2830" s="508">
        <f t="shared" ca="1" si="1474"/>
        <v>1.17E-2</v>
      </c>
      <c r="N2830" s="512">
        <f t="shared" ca="1" si="1470"/>
        <v>1.2999999999999999E-2</v>
      </c>
      <c r="O2830" s="512">
        <f t="shared" ca="1" si="1475"/>
        <v>9.5579999999999988E-3</v>
      </c>
      <c r="P2830" s="513">
        <f t="shared" ca="1" si="1476"/>
        <v>1.0530000000000001E-2</v>
      </c>
      <c r="Q2830" s="514" t="str">
        <f t="shared" ca="1" si="1477"/>
        <v>Dump</v>
      </c>
      <c r="R2830" s="515">
        <f t="shared" ca="1" si="1478"/>
        <v>0.71111111111111114</v>
      </c>
      <c r="T2830" s="700"/>
      <c r="U2830" s="700"/>
      <c r="V2830" s="700"/>
      <c r="W2830" s="700"/>
      <c r="X2830" s="700"/>
      <c r="Y2830" s="700"/>
      <c r="Z2830" s="700"/>
      <c r="AA2830" s="700"/>
      <c r="AB2830" s="700"/>
      <c r="AC2830" s="700"/>
      <c r="AD2830" s="700"/>
      <c r="AE2830" s="700"/>
      <c r="AF2830" s="700"/>
      <c r="AG2830" s="700"/>
    </row>
    <row r="2831" spans="2:38" ht="15" thickBot="1">
      <c r="B2831" s="772" t="s">
        <v>3003</v>
      </c>
      <c r="C2831" s="376">
        <v>1</v>
      </c>
      <c r="D2831" s="771">
        <v>3.2</v>
      </c>
      <c r="E2831" s="104">
        <v>1.46E-2</v>
      </c>
      <c r="F2831" s="104">
        <v>1.6E-2</v>
      </c>
      <c r="H2831" s="677">
        <v>2207</v>
      </c>
      <c r="I2831" s="510">
        <f>IF(H2831="",
   IFERROR(MATCH("**", B:B, 0), ""),
   IFERROR(MATCH("* "&amp;H2831&amp;" *", B:B, 0), "")
)</f>
        <v>2741</v>
      </c>
      <c r="J2831" s="53" t="str" cm="1">
        <f t="array" aca="1" ref="J2831" ca="1">INDIRECT("B" &amp; I2831)</f>
        <v>NIVEL 974 M4 7S L30 AM 2207 09-06-2026</v>
      </c>
      <c r="K2831" s="511">
        <f ca="1">INDEX(D:D, MATCH(J2831, $B:$B, 0))</f>
        <v>3.2</v>
      </c>
      <c r="L2831" s="508">
        <f ca="1">INDEX(E:E, MATCH($J2831, $B:$B, 0))*0.9</f>
        <v>1.2149999999999999E-2</v>
      </c>
      <c r="M2831" s="508">
        <f ca="1">INDEX(F:F, MATCH($J2831, $B:$B, 0))*0.9</f>
        <v>1.17E-2</v>
      </c>
      <c r="N2831" s="512">
        <f t="shared" ca="1" si="1470"/>
        <v>1.2999999999999999E-2</v>
      </c>
      <c r="O2831" s="512">
        <f ca="1">+IF(L2831=0,N2831*0.9,L2831*0.9)</f>
        <v>1.0935E-2</v>
      </c>
      <c r="P2831" s="513">
        <f ca="1">+M2831*0.9</f>
        <v>1.0530000000000001E-2</v>
      </c>
      <c r="Q2831" s="514" t="str">
        <f ca="1">+IF(L2831=0,"-","Dump")</f>
        <v>Dump</v>
      </c>
      <c r="R2831" s="515">
        <f ca="1">+K2831/4.5</f>
        <v>0.71111111111111114</v>
      </c>
      <c r="T2831" s="700"/>
      <c r="U2831" s="700"/>
      <c r="V2831" s="700"/>
      <c r="W2831" s="700"/>
      <c r="X2831" s="700"/>
      <c r="Y2831" s="700"/>
      <c r="Z2831" s="700"/>
      <c r="AA2831" s="700"/>
      <c r="AB2831" s="700"/>
      <c r="AC2831" s="700"/>
      <c r="AD2831" s="700"/>
      <c r="AE2831" s="700"/>
      <c r="AF2831" s="700"/>
      <c r="AG2831" s="700"/>
    </row>
    <row r="2832" spans="2:38">
      <c r="B2832" s="772" t="s">
        <v>3004</v>
      </c>
      <c r="C2832" s="376">
        <v>1</v>
      </c>
      <c r="D2832" s="771">
        <v>3.2</v>
      </c>
      <c r="E2832" s="104">
        <v>1.43E-2</v>
      </c>
      <c r="F2832" s="104">
        <v>1.4999999999999999E-2</v>
      </c>
      <c r="H2832" s="677">
        <v>2208</v>
      </c>
      <c r="I2832" s="510">
        <f t="shared" ref="I2832:I2838" si="1479">IF(H2832="",
   IFERROR(MATCH("**", B:B, 0), ""),
   IFERROR(MATCH("* "&amp;H2832&amp;" *", B:B, 0), "")
)</f>
        <v>2742</v>
      </c>
      <c r="J2832" s="53" t="str" cm="1">
        <f t="array" aca="1" ref="J2832" ca="1">INDIRECT("B" &amp; I2832)</f>
        <v>NIVEL 974 M4 7S L31 AM 2208 09-06-2026</v>
      </c>
      <c r="K2832" s="511">
        <f t="shared" ref="K2832:K2838" ca="1" si="1480">INDEX(D:D, MATCH(J2832, $B:$B, 0))</f>
        <v>3.2</v>
      </c>
      <c r="L2832" s="508">
        <f t="shared" ref="L2832:L2838" ca="1" si="1481">INDEX(E:E, MATCH($J2832, $B:$B, 0))*0.9</f>
        <v>1.2870000000000001E-2</v>
      </c>
      <c r="M2832" s="508">
        <f t="shared" ref="M2832:M2838" ca="1" si="1482">INDEX(F:F, MATCH($J2832, $B:$B, 0))*0.9</f>
        <v>1.26E-2</v>
      </c>
      <c r="N2832" s="512">
        <f t="shared" ca="1" si="1470"/>
        <v>1.4E-2</v>
      </c>
      <c r="O2832" s="512">
        <f t="shared" ref="O2832:O2838" ca="1" si="1483">+IF(L2832=0,N2832*0.9,L2832*0.9)</f>
        <v>1.1583000000000001E-2</v>
      </c>
      <c r="P2832" s="513">
        <f t="shared" ref="P2832:P2838" ca="1" si="1484">+M2832*0.9</f>
        <v>1.1340000000000001E-2</v>
      </c>
      <c r="Q2832" s="514" t="str">
        <f t="shared" ref="Q2832:Q2838" ca="1" si="1485">+IF(L2832=0,"-","Dump")</f>
        <v>Dump</v>
      </c>
      <c r="R2832" s="515">
        <f t="shared" ref="R2832:R2838" ca="1" si="1486">+K2832/4.5</f>
        <v>0.71111111111111114</v>
      </c>
      <c r="T2832" s="700"/>
      <c r="U2832" s="700"/>
      <c r="V2832" s="700"/>
      <c r="W2832" s="700"/>
      <c r="X2832" s="123" t="s">
        <v>70</v>
      </c>
      <c r="Y2832" s="700"/>
      <c r="Z2832" s="700"/>
      <c r="AA2832" s="700"/>
      <c r="AB2832" s="700"/>
      <c r="AC2832" s="700"/>
      <c r="AD2832" s="700"/>
      <c r="AE2832" s="700"/>
      <c r="AF2832" s="700"/>
      <c r="AG2832" s="700"/>
    </row>
    <row r="2833" spans="2:38">
      <c r="B2833" s="772" t="s">
        <v>3005</v>
      </c>
      <c r="C2833" s="376">
        <v>1</v>
      </c>
      <c r="D2833" s="771">
        <v>3.2</v>
      </c>
      <c r="E2833" s="104">
        <v>1.8499999999999999E-2</v>
      </c>
      <c r="F2833" s="104">
        <v>1.4999999999999999E-2</v>
      </c>
      <c r="H2833" s="677">
        <v>2209</v>
      </c>
      <c r="I2833" s="510">
        <f t="shared" si="1479"/>
        <v>2743</v>
      </c>
      <c r="J2833" s="53" t="str" cm="1">
        <f t="array" aca="1" ref="J2833" ca="1">INDIRECT("B" &amp; I2833)</f>
        <v>NIVEL 974 M4 7S L31 AM 2209 09-06-2026</v>
      </c>
      <c r="K2833" s="511">
        <f t="shared" ca="1" si="1480"/>
        <v>3.2</v>
      </c>
      <c r="L2833" s="508">
        <f t="shared" ca="1" si="1481"/>
        <v>9.8999999999999991E-3</v>
      </c>
      <c r="M2833" s="508">
        <f t="shared" ca="1" si="1482"/>
        <v>1.26E-2</v>
      </c>
      <c r="N2833" s="512">
        <f t="shared" ca="1" si="1470"/>
        <v>1.4E-2</v>
      </c>
      <c r="O2833" s="512">
        <f t="shared" ca="1" si="1483"/>
        <v>8.9099999999999995E-3</v>
      </c>
      <c r="P2833" s="513">
        <f t="shared" ca="1" si="1484"/>
        <v>1.1340000000000001E-2</v>
      </c>
      <c r="Q2833" s="514" t="str">
        <f t="shared" ca="1" si="1485"/>
        <v>Dump</v>
      </c>
      <c r="R2833" s="515">
        <f t="shared" ca="1" si="1486"/>
        <v>0.71111111111111114</v>
      </c>
      <c r="T2833" s="700"/>
      <c r="U2833" s="700"/>
      <c r="V2833">
        <v>2261</v>
      </c>
      <c r="W2833" s="98">
        <f t="shared" ref="W2833:W2860" si="1487">IFERROR(MATCH("*" &amp; V2833 &amp; "*", B:B, 0), "No encontrado")</f>
        <v>2795</v>
      </c>
      <c r="X2833" s="53" t="str" cm="1">
        <f t="array" aca="1" ref="X2833" ca="1">INDIRECT("B" &amp; W2833)</f>
        <v>NIVEL 974 M4 6N DQ AM 2261 11-06-2026</v>
      </c>
      <c r="Y2833" s="54">
        <f t="shared" ref="Y2833:Y2860" ca="1" si="1488">INDEX(D:D, MATCH(X2833, $B:$B, 0))</f>
        <v>3.2</v>
      </c>
      <c r="Z2833" s="55">
        <f t="shared" ref="Z2833:Z2860" ca="1" si="1489">INDEX(E:E, MATCH(X2833, $B:$B, 0))*0.9</f>
        <v>9.1800000000000007E-3</v>
      </c>
      <c r="AA2833" s="55">
        <f t="shared" ref="AA2833:AA2860" ca="1" si="1490">INDEX(G:G, MATCH(X2833, $B:$B, 0))</f>
        <v>0</v>
      </c>
      <c r="AB2833" s="78">
        <f t="shared" ref="AB2833:AB2860" ca="1" si="1491">+IF(Z2833=0,AA2833*0.9,Z2833*0.9)</f>
        <v>8.2620000000000002E-3</v>
      </c>
      <c r="AC2833" s="54" t="str">
        <f t="shared" ref="AC2833:AC2860" ca="1" si="1492">+IF(Z2833=0,"-","Dump")</f>
        <v>Dump</v>
      </c>
      <c r="AD2833" s="99">
        <f t="shared" ref="AD2833:AD2860" ca="1" si="1493">+Y2833/5.6</f>
        <v>0.57142857142857151</v>
      </c>
      <c r="AE2833" s="700"/>
      <c r="AF2833" s="700"/>
      <c r="AG2833" s="700"/>
    </row>
    <row r="2834" spans="2:38">
      <c r="B2834" s="772" t="s">
        <v>3006</v>
      </c>
      <c r="C2834" s="376">
        <v>1</v>
      </c>
      <c r="D2834" s="771">
        <v>3.2</v>
      </c>
      <c r="E2834" s="104">
        <v>1.89E-2</v>
      </c>
      <c r="F2834" s="104">
        <v>1.4999999999999999E-2</v>
      </c>
      <c r="H2834" s="677">
        <v>2210</v>
      </c>
      <c r="I2834" s="510">
        <f t="shared" si="1479"/>
        <v>2744</v>
      </c>
      <c r="J2834" s="53" t="str" cm="1">
        <f t="array" aca="1" ref="J2834" ca="1">INDIRECT("B" &amp; I2834)</f>
        <v>NIVEL 974 M4 6N L33 AM 2210 09-06-2026</v>
      </c>
      <c r="K2834" s="511">
        <f t="shared" ca="1" si="1480"/>
        <v>3.2</v>
      </c>
      <c r="L2834" s="508">
        <f t="shared" ca="1" si="1481"/>
        <v>1.3950000000000001E-2</v>
      </c>
      <c r="M2834" s="508">
        <f t="shared" ca="1" si="1482"/>
        <v>1.4400000000000001E-2</v>
      </c>
      <c r="N2834" s="512">
        <f t="shared" ca="1" si="1470"/>
        <v>1.6E-2</v>
      </c>
      <c r="O2834" s="512">
        <f t="shared" ca="1" si="1483"/>
        <v>1.2555E-2</v>
      </c>
      <c r="P2834" s="513">
        <f t="shared" ca="1" si="1484"/>
        <v>1.2960000000000001E-2</v>
      </c>
      <c r="Q2834" s="514" t="str">
        <f t="shared" ca="1" si="1485"/>
        <v>Dump</v>
      </c>
      <c r="R2834" s="515">
        <f t="shared" ca="1" si="1486"/>
        <v>0.71111111111111114</v>
      </c>
      <c r="T2834" s="700"/>
      <c r="U2834" s="700"/>
      <c r="V2834">
        <v>2262</v>
      </c>
      <c r="W2834" s="98">
        <f t="shared" si="1487"/>
        <v>2796</v>
      </c>
      <c r="X2834" s="53" t="str" cm="1">
        <f t="array" aca="1" ref="X2834" ca="1">INDIRECT("B" &amp; W2834)</f>
        <v>NIVEL 974 M4 6N DQ AM 2262 11-06-2026</v>
      </c>
      <c r="Y2834" s="54">
        <f t="shared" ca="1" si="1488"/>
        <v>3.2</v>
      </c>
      <c r="Z2834" s="55">
        <f t="shared" ca="1" si="1489"/>
        <v>6.2100000000000002E-3</v>
      </c>
      <c r="AA2834" s="55">
        <f t="shared" ca="1" si="1490"/>
        <v>0</v>
      </c>
      <c r="AB2834" s="78">
        <f t="shared" ca="1" si="1491"/>
        <v>5.5890000000000002E-3</v>
      </c>
      <c r="AC2834" s="54" t="str">
        <f t="shared" ca="1" si="1492"/>
        <v>Dump</v>
      </c>
      <c r="AD2834" s="99">
        <f t="shared" ca="1" si="1493"/>
        <v>0.57142857142857151</v>
      </c>
      <c r="AE2834" s="700"/>
      <c r="AF2834" s="700"/>
      <c r="AG2834" s="700"/>
    </row>
    <row r="2835" spans="2:38">
      <c r="B2835" s="772" t="s">
        <v>3007</v>
      </c>
      <c r="C2835" s="376">
        <v>1</v>
      </c>
      <c r="D2835" s="771">
        <v>3.2</v>
      </c>
      <c r="E2835" s="104">
        <v>1.44E-2</v>
      </c>
      <c r="F2835" s="104">
        <v>1.4999999999999999E-2</v>
      </c>
      <c r="H2835" s="677">
        <v>2211</v>
      </c>
      <c r="I2835" s="510">
        <f t="shared" si="1479"/>
        <v>2745</v>
      </c>
      <c r="J2835" s="53" t="str" cm="1">
        <f t="array" aca="1" ref="J2835" ca="1">INDIRECT("B" &amp; I2835)</f>
        <v>NIVEL 974 M4 6N L33 AM 2211 09-06-2026</v>
      </c>
      <c r="K2835" s="511">
        <f t="shared" ca="1" si="1480"/>
        <v>3.2</v>
      </c>
      <c r="L2835" s="508">
        <f t="shared" ca="1" si="1481"/>
        <v>1.6380000000000002E-2</v>
      </c>
      <c r="M2835" s="508">
        <f t="shared" ca="1" si="1482"/>
        <v>1.4400000000000001E-2</v>
      </c>
      <c r="N2835" s="512">
        <f t="shared" ca="1" si="1470"/>
        <v>1.6E-2</v>
      </c>
      <c r="O2835" s="512">
        <f t="shared" ca="1" si="1483"/>
        <v>1.4742000000000002E-2</v>
      </c>
      <c r="P2835" s="513">
        <f t="shared" ca="1" si="1484"/>
        <v>1.2960000000000001E-2</v>
      </c>
      <c r="Q2835" s="514" t="str">
        <f t="shared" ca="1" si="1485"/>
        <v>Dump</v>
      </c>
      <c r="R2835" s="515">
        <f t="shared" ca="1" si="1486"/>
        <v>0.71111111111111114</v>
      </c>
      <c r="T2835" s="700"/>
      <c r="U2835" s="700"/>
      <c r="V2835"/>
      <c r="W2835" s="98">
        <f t="shared" si="1487"/>
        <v>5</v>
      </c>
      <c r="X2835" s="53" t="str" cm="1">
        <f t="array" aca="1" ref="X2835" ca="1">INDIRECT("B" &amp; W2835)</f>
        <v>fecha</v>
      </c>
      <c r="Y2835" s="54">
        <f t="shared" ca="1" si="1488"/>
        <v>0</v>
      </c>
      <c r="Z2835" s="55">
        <f t="shared" ca="1" si="1489"/>
        <v>0</v>
      </c>
      <c r="AA2835" s="55">
        <f t="shared" ca="1" si="1490"/>
        <v>0</v>
      </c>
      <c r="AB2835" s="78">
        <f t="shared" ca="1" si="1491"/>
        <v>0</v>
      </c>
      <c r="AC2835" s="54" t="str">
        <f t="shared" ca="1" si="1492"/>
        <v>-</v>
      </c>
      <c r="AD2835" s="99">
        <f t="shared" ca="1" si="1493"/>
        <v>0</v>
      </c>
      <c r="AE2835" s="700"/>
      <c r="AF2835" s="700"/>
      <c r="AG2835" s="700"/>
    </row>
    <row r="2836" spans="2:38">
      <c r="B2836" s="772" t="s">
        <v>3008</v>
      </c>
      <c r="C2836" s="376">
        <v>1</v>
      </c>
      <c r="D2836" s="771">
        <v>3.2</v>
      </c>
      <c r="E2836" s="104">
        <v>2.0500000000000001E-2</v>
      </c>
      <c r="F2836" s="104">
        <v>1.7000000000000001E-2</v>
      </c>
      <c r="H2836" s="677">
        <v>2212</v>
      </c>
      <c r="I2836" s="510">
        <f t="shared" si="1479"/>
        <v>2746</v>
      </c>
      <c r="J2836" s="53" t="str" cm="1">
        <f t="array" aca="1" ref="J2836" ca="1">INDIRECT("B" &amp; I2836)</f>
        <v>NIVEL 974 M4 6N L33 AM 2212 09-06-2026</v>
      </c>
      <c r="K2836" s="511">
        <f t="shared" ca="1" si="1480"/>
        <v>3.2</v>
      </c>
      <c r="L2836" s="508">
        <f t="shared" ca="1" si="1481"/>
        <v>1.566E-2</v>
      </c>
      <c r="M2836" s="508">
        <f t="shared" ca="1" si="1482"/>
        <v>1.4400000000000001E-2</v>
      </c>
      <c r="N2836" s="512">
        <f t="shared" ca="1" si="1470"/>
        <v>1.6E-2</v>
      </c>
      <c r="O2836" s="512">
        <f t="shared" ca="1" si="1483"/>
        <v>1.4094000000000001E-2</v>
      </c>
      <c r="P2836" s="513">
        <f t="shared" ca="1" si="1484"/>
        <v>1.2960000000000001E-2</v>
      </c>
      <c r="Q2836" s="514" t="str">
        <f t="shared" ca="1" si="1485"/>
        <v>Dump</v>
      </c>
      <c r="R2836" s="515">
        <f t="shared" ca="1" si="1486"/>
        <v>0.71111111111111114</v>
      </c>
      <c r="T2836" s="700"/>
      <c r="U2836" s="700"/>
      <c r="V2836"/>
      <c r="W2836" s="98">
        <f t="shared" si="1487"/>
        <v>5</v>
      </c>
      <c r="X2836" s="53" t="str" cm="1">
        <f t="array" aca="1" ref="X2836" ca="1">INDIRECT("B" &amp; W2836)</f>
        <v>fecha</v>
      </c>
      <c r="Y2836" s="54">
        <f t="shared" ca="1" si="1488"/>
        <v>0</v>
      </c>
      <c r="Z2836" s="55">
        <f t="shared" ca="1" si="1489"/>
        <v>0</v>
      </c>
      <c r="AA2836" s="55">
        <f t="shared" ca="1" si="1490"/>
        <v>0</v>
      </c>
      <c r="AB2836" s="78">
        <f t="shared" ca="1" si="1491"/>
        <v>0</v>
      </c>
      <c r="AC2836" s="54" t="str">
        <f t="shared" ca="1" si="1492"/>
        <v>-</v>
      </c>
      <c r="AD2836" s="99">
        <f t="shared" ca="1" si="1493"/>
        <v>0</v>
      </c>
      <c r="AE2836" s="700"/>
      <c r="AF2836" s="700"/>
      <c r="AG2836" s="700"/>
    </row>
    <row r="2837" spans="2:38">
      <c r="B2837" s="772" t="s">
        <v>3009</v>
      </c>
      <c r="C2837" s="376">
        <v>1</v>
      </c>
      <c r="D2837" s="771">
        <v>3.2</v>
      </c>
      <c r="E2837" s="104">
        <v>1.8800000000000001E-2</v>
      </c>
      <c r="F2837" s="104">
        <v>1.7000000000000001E-2</v>
      </c>
      <c r="H2837" s="677">
        <v>2213</v>
      </c>
      <c r="I2837" s="510">
        <f t="shared" si="1479"/>
        <v>2747</v>
      </c>
      <c r="J2837" s="53" t="str" cm="1">
        <f t="array" aca="1" ref="J2837" ca="1">INDIRECT("B" &amp; I2837)</f>
        <v>NIVEL 974 M4 6N L33 AM 2213 09-06-2026</v>
      </c>
      <c r="K2837" s="511">
        <f t="shared" ca="1" si="1480"/>
        <v>3.2</v>
      </c>
      <c r="L2837" s="508">
        <f t="shared" ca="1" si="1481"/>
        <v>1.341E-2</v>
      </c>
      <c r="M2837" s="508">
        <f t="shared" ca="1" si="1482"/>
        <v>1.4400000000000001E-2</v>
      </c>
      <c r="N2837" s="512">
        <f t="shared" ca="1" si="1470"/>
        <v>1.6E-2</v>
      </c>
      <c r="O2837" s="512">
        <f t="shared" ca="1" si="1483"/>
        <v>1.2069E-2</v>
      </c>
      <c r="P2837" s="513">
        <f t="shared" ca="1" si="1484"/>
        <v>1.2960000000000001E-2</v>
      </c>
      <c r="Q2837" s="514" t="str">
        <f t="shared" ca="1" si="1485"/>
        <v>Dump</v>
      </c>
      <c r="R2837" s="515">
        <f t="shared" ca="1" si="1486"/>
        <v>0.71111111111111114</v>
      </c>
      <c r="T2837" s="700"/>
      <c r="U2837" s="700"/>
      <c r="V2837"/>
      <c r="W2837" s="98">
        <f t="shared" si="1487"/>
        <v>5</v>
      </c>
      <c r="X2837" s="53" t="str" cm="1">
        <f t="array" aca="1" ref="X2837" ca="1">INDIRECT("B" &amp; W2837)</f>
        <v>fecha</v>
      </c>
      <c r="Y2837" s="54">
        <f t="shared" ca="1" si="1488"/>
        <v>0</v>
      </c>
      <c r="Z2837" s="55">
        <f t="shared" ca="1" si="1489"/>
        <v>0</v>
      </c>
      <c r="AA2837" s="55">
        <f t="shared" ca="1" si="1490"/>
        <v>0</v>
      </c>
      <c r="AB2837" s="78">
        <f t="shared" ca="1" si="1491"/>
        <v>0</v>
      </c>
      <c r="AC2837" s="54" t="str">
        <f t="shared" ca="1" si="1492"/>
        <v>-</v>
      </c>
      <c r="AD2837" s="99">
        <f t="shared" ca="1" si="1493"/>
        <v>0</v>
      </c>
      <c r="AE2837" s="700"/>
      <c r="AF2837" s="700"/>
      <c r="AG2837" s="700"/>
    </row>
    <row r="2838" spans="2:38">
      <c r="B2838" s="772" t="s">
        <v>3010</v>
      </c>
      <c r="C2838" s="376">
        <v>1</v>
      </c>
      <c r="D2838" s="771">
        <v>3.2</v>
      </c>
      <c r="E2838" s="104">
        <v>1.4800000000000001E-2</v>
      </c>
      <c r="F2838" s="104">
        <v>1.7000000000000001E-2</v>
      </c>
      <c r="H2838" s="677">
        <v>2214</v>
      </c>
      <c r="I2838" s="510">
        <f t="shared" si="1479"/>
        <v>2748</v>
      </c>
      <c r="J2838" s="53" t="str" cm="1">
        <f t="array" aca="1" ref="J2838" ca="1">INDIRECT("B" &amp; I2838)</f>
        <v>NIVEL 974 M4 6N L33 AM 2214 09-06-2026</v>
      </c>
      <c r="K2838" s="511">
        <f t="shared" ca="1" si="1480"/>
        <v>3.2</v>
      </c>
      <c r="L2838" s="508">
        <f t="shared" ca="1" si="1481"/>
        <v>1.602E-2</v>
      </c>
      <c r="M2838" s="508">
        <f t="shared" ca="1" si="1482"/>
        <v>1.4400000000000001E-2</v>
      </c>
      <c r="N2838" s="512">
        <f t="shared" ca="1" si="1470"/>
        <v>1.6E-2</v>
      </c>
      <c r="O2838" s="512">
        <f t="shared" ca="1" si="1483"/>
        <v>1.4418E-2</v>
      </c>
      <c r="P2838" s="513">
        <f t="shared" ca="1" si="1484"/>
        <v>1.2960000000000001E-2</v>
      </c>
      <c r="Q2838" s="514" t="str">
        <f t="shared" ca="1" si="1485"/>
        <v>Dump</v>
      </c>
      <c r="R2838" s="515">
        <f t="shared" ca="1" si="1486"/>
        <v>0.71111111111111114</v>
      </c>
      <c r="T2838" s="700"/>
      <c r="U2838" s="700"/>
      <c r="V2838"/>
      <c r="W2838" s="98">
        <f t="shared" si="1487"/>
        <v>5</v>
      </c>
      <c r="X2838" s="53" t="str" cm="1">
        <f t="array" aca="1" ref="X2838" ca="1">INDIRECT("B" &amp; W2838)</f>
        <v>fecha</v>
      </c>
      <c r="Y2838" s="54">
        <f t="shared" ca="1" si="1488"/>
        <v>0</v>
      </c>
      <c r="Z2838" s="55">
        <f t="shared" ca="1" si="1489"/>
        <v>0</v>
      </c>
      <c r="AA2838" s="55">
        <f t="shared" ca="1" si="1490"/>
        <v>0</v>
      </c>
      <c r="AB2838" s="78">
        <f t="shared" ca="1" si="1491"/>
        <v>0</v>
      </c>
      <c r="AC2838" s="54" t="str">
        <f t="shared" ca="1" si="1492"/>
        <v>-</v>
      </c>
      <c r="AD2838" s="99">
        <f t="shared" ca="1" si="1493"/>
        <v>0</v>
      </c>
      <c r="AE2838" s="700"/>
      <c r="AF2838" s="700"/>
      <c r="AG2838" s="700"/>
    </row>
    <row r="2839" spans="2:38">
      <c r="B2839" s="772" t="s">
        <v>3011</v>
      </c>
      <c r="C2839" s="376">
        <v>1</v>
      </c>
      <c r="D2839" s="771">
        <v>3.2</v>
      </c>
      <c r="E2839" s="104">
        <v>1.2800000000000001E-2</v>
      </c>
      <c r="F2839" s="104">
        <v>1.7000000000000001E-2</v>
      </c>
      <c r="H2839" s="386"/>
      <c r="I2839"/>
      <c r="J2839"/>
      <c r="K2839" s="519">
        <f ca="1">SUM(K2825:K2838)</f>
        <v>44.800000000000004</v>
      </c>
      <c r="L2839" s="516">
        <f ca="1">+SUMPRODUCT(L2825:L2838,K2825:K2838)/K2839</f>
        <v>1.2214285714285716E-2</v>
      </c>
      <c r="M2839" s="516">
        <f ca="1">+SUMPRODUCT(M2825:M2838,K2825:K2838)/K2839</f>
        <v>1.2407142857142858E-2</v>
      </c>
      <c r="N2839" s="69">
        <f ca="1">+SUMPRODUCT(N2825:N2838,K2825:K2838)/K2839</f>
        <v>1.3785714285714288E-2</v>
      </c>
      <c r="O2839" s="552">
        <f ca="1">+SUMPRODUCT(O2825:O2838,K2825:K2838)/K2839</f>
        <v>1.0992857142857141E-2</v>
      </c>
      <c r="P2839" s="69">
        <f ca="1">+SUMPRODUCT(P2825:P2838,K2825:K2838)/K2839</f>
        <v>1.1166428571428572E-2</v>
      </c>
      <c r="Q2839"/>
      <c r="R2839"/>
      <c r="T2839" s="700"/>
      <c r="U2839" s="700"/>
      <c r="V2839"/>
      <c r="W2839" s="98">
        <f t="shared" si="1487"/>
        <v>5</v>
      </c>
      <c r="X2839" s="53" t="str" cm="1">
        <f t="array" aca="1" ref="X2839" ca="1">INDIRECT("B" &amp; W2839)</f>
        <v>fecha</v>
      </c>
      <c r="Y2839" s="54">
        <f t="shared" ca="1" si="1488"/>
        <v>0</v>
      </c>
      <c r="Z2839" s="55">
        <f t="shared" ca="1" si="1489"/>
        <v>0</v>
      </c>
      <c r="AA2839" s="55">
        <f t="shared" ca="1" si="1490"/>
        <v>0</v>
      </c>
      <c r="AB2839" s="78">
        <f t="shared" ca="1" si="1491"/>
        <v>0</v>
      </c>
      <c r="AC2839" s="54" t="str">
        <f t="shared" ca="1" si="1492"/>
        <v>-</v>
      </c>
      <c r="AD2839" s="99">
        <f t="shared" ca="1" si="1493"/>
        <v>0</v>
      </c>
      <c r="AE2839" s="700"/>
      <c r="AF2839" s="700"/>
      <c r="AG2839" s="700"/>
    </row>
    <row r="2840" spans="2:38">
      <c r="B2840" s="772" t="s">
        <v>3012</v>
      </c>
      <c r="C2840" s="376">
        <v>1</v>
      </c>
      <c r="D2840" s="771">
        <v>3.2</v>
      </c>
      <c r="E2840" s="104">
        <v>1.5299999999999999E-2</v>
      </c>
      <c r="F2840" s="104">
        <v>1.7000000000000001E-2</v>
      </c>
      <c r="H2840" s="720"/>
      <c r="I2840"/>
      <c r="J2840"/>
      <c r="K2840" s="551" t="s">
        <v>59</v>
      </c>
      <c r="L2840" s="550">
        <f ca="1">+L2839/0.9</f>
        <v>1.3571428571428573E-2</v>
      </c>
      <c r="M2840" s="518">
        <f ca="1">+M2839/0.9</f>
        <v>1.3785714285714287E-2</v>
      </c>
      <c r="N2840"/>
      <c r="O2840"/>
      <c r="P2840"/>
      <c r="Q2840"/>
      <c r="R2840"/>
      <c r="T2840" s="700"/>
      <c r="U2840" s="700"/>
      <c r="V2840"/>
      <c r="W2840" s="98">
        <f t="shared" si="1487"/>
        <v>5</v>
      </c>
      <c r="X2840" s="53" t="str" cm="1">
        <f t="array" aca="1" ref="X2840" ca="1">INDIRECT("B" &amp; W2840)</f>
        <v>fecha</v>
      </c>
      <c r="Y2840" s="54">
        <f t="shared" ca="1" si="1488"/>
        <v>0</v>
      </c>
      <c r="Z2840" s="55">
        <f t="shared" ca="1" si="1489"/>
        <v>0</v>
      </c>
      <c r="AA2840" s="55">
        <f t="shared" ca="1" si="1490"/>
        <v>0</v>
      </c>
      <c r="AB2840" s="78">
        <f t="shared" ca="1" si="1491"/>
        <v>0</v>
      </c>
      <c r="AC2840" s="54" t="str">
        <f t="shared" ca="1" si="1492"/>
        <v>-</v>
      </c>
      <c r="AD2840" s="99">
        <f t="shared" ca="1" si="1493"/>
        <v>0</v>
      </c>
      <c r="AE2840" s="700"/>
      <c r="AF2840" s="700"/>
      <c r="AG2840" s="700"/>
    </row>
    <row r="2841" spans="2:38" ht="15" thickBot="1">
      <c r="B2841" s="772" t="s">
        <v>3013</v>
      </c>
      <c r="C2841" s="376">
        <v>1</v>
      </c>
      <c r="D2841" s="771">
        <v>3.2</v>
      </c>
      <c r="E2841" s="104">
        <v>1.8599999999999998E-2</v>
      </c>
      <c r="F2841" s="104">
        <v>1.7000000000000001E-2</v>
      </c>
      <c r="T2841" s="700"/>
      <c r="U2841" s="700"/>
      <c r="V2841"/>
      <c r="W2841" s="98">
        <f t="shared" si="1487"/>
        <v>5</v>
      </c>
      <c r="X2841" s="53" t="str" cm="1">
        <f t="array" aca="1" ref="X2841" ca="1">INDIRECT("B" &amp; W2841)</f>
        <v>fecha</v>
      </c>
      <c r="Y2841" s="54">
        <f t="shared" ca="1" si="1488"/>
        <v>0</v>
      </c>
      <c r="Z2841" s="55">
        <f t="shared" ca="1" si="1489"/>
        <v>0</v>
      </c>
      <c r="AA2841" s="55">
        <f t="shared" ca="1" si="1490"/>
        <v>0</v>
      </c>
      <c r="AB2841" s="78">
        <f t="shared" ca="1" si="1491"/>
        <v>0</v>
      </c>
      <c r="AC2841" s="54" t="str">
        <f t="shared" ca="1" si="1492"/>
        <v>-</v>
      </c>
      <c r="AD2841" s="99">
        <f t="shared" ca="1" si="1493"/>
        <v>0</v>
      </c>
      <c r="AE2841" s="700"/>
      <c r="AF2841" s="700"/>
      <c r="AG2841" s="700"/>
    </row>
    <row r="2842" spans="2:38" ht="28.8">
      <c r="B2842" s="772" t="s">
        <v>3014</v>
      </c>
      <c r="C2842" s="376">
        <v>1</v>
      </c>
      <c r="D2842" s="771">
        <v>3.2</v>
      </c>
      <c r="E2842" s="104">
        <v>1.01E-2</v>
      </c>
      <c r="F2842" s="104">
        <v>1.7000000000000001E-2</v>
      </c>
      <c r="H2842" s="385"/>
      <c r="I2842" s="547" t="s">
        <v>2933</v>
      </c>
      <c r="J2842" s="77" t="s">
        <v>63</v>
      </c>
      <c r="K2842" s="507" t="s">
        <v>44</v>
      </c>
      <c r="L2842" s="718" t="s">
        <v>297</v>
      </c>
      <c r="M2842" s="508" t="s">
        <v>292</v>
      </c>
      <c r="N2842" s="545" t="s">
        <v>46</v>
      </c>
      <c r="O2842" s="549" t="s">
        <v>293</v>
      </c>
      <c r="P2842" s="508" t="s">
        <v>294</v>
      </c>
      <c r="Q2842"/>
      <c r="R2842"/>
      <c r="T2842" s="700"/>
      <c r="U2842" s="700"/>
      <c r="V2842"/>
      <c r="W2842" s="98">
        <f t="shared" si="1487"/>
        <v>5</v>
      </c>
      <c r="X2842" s="53" t="str" cm="1">
        <f t="array" aca="1" ref="X2842" ca="1">INDIRECT("B" &amp; W2842)</f>
        <v>fecha</v>
      </c>
      <c r="Y2842" s="54">
        <f t="shared" ca="1" si="1488"/>
        <v>0</v>
      </c>
      <c r="Z2842" s="55">
        <f t="shared" ca="1" si="1489"/>
        <v>0</v>
      </c>
      <c r="AA2842" s="55">
        <f t="shared" ca="1" si="1490"/>
        <v>0</v>
      </c>
      <c r="AB2842" s="78">
        <f t="shared" ca="1" si="1491"/>
        <v>0</v>
      </c>
      <c r="AC2842" s="54" t="str">
        <f t="shared" ca="1" si="1492"/>
        <v>-</v>
      </c>
      <c r="AD2842" s="99">
        <f t="shared" ca="1" si="1493"/>
        <v>0</v>
      </c>
      <c r="AE2842" s="700"/>
      <c r="AF2842" s="700"/>
      <c r="AG2842" s="700"/>
      <c r="AJ2842" s="95" t="str">
        <f>+I2842</f>
        <v>EN109</v>
      </c>
      <c r="AK2842" s="96" t="s">
        <v>62</v>
      </c>
    </row>
    <row r="2843" spans="2:38" ht="15" thickBot="1">
      <c r="B2843" s="772" t="s">
        <v>3015</v>
      </c>
      <c r="C2843" s="376">
        <v>1</v>
      </c>
      <c r="D2843" s="771">
        <v>3.2</v>
      </c>
      <c r="E2843" s="104">
        <v>2.1100000000000001E-2</v>
      </c>
      <c r="F2843" s="104">
        <v>1.7000000000000001E-2</v>
      </c>
      <c r="H2843" s="677">
        <v>2215</v>
      </c>
      <c r="I2843" s="510">
        <f>IF(H2843="",
   IFERROR(MATCH("**", B:B, 0), ""),
   IFERROR(MATCH("* "&amp;H2843&amp;" *", B:B, 0), "")
)</f>
        <v>2749</v>
      </c>
      <c r="J2843" s="53" t="str" cm="1">
        <f t="array" aca="1" ref="J2843" ca="1">INDIRECT("B" &amp; I2843)</f>
        <v>NIVEL 974 M4 6N L33 AM 2215 10-06-2026</v>
      </c>
      <c r="K2843" s="511">
        <f ca="1">INDEX(D:D, MATCH(J2843, $B:$B, 0))</f>
        <v>3.2</v>
      </c>
      <c r="L2843" s="508">
        <f ca="1">INDEX(E:E, MATCH($J2843, $B:$B, 0))*0.9</f>
        <v>1.6649999999999998E-2</v>
      </c>
      <c r="M2843" s="508">
        <f ca="1">INDEX(F:F, MATCH($J2843, $B:$B, 0))*0.9</f>
        <v>1.485E-2</v>
      </c>
      <c r="N2843" s="512">
        <f ca="1">INDEX(F:F, MATCH($J2843, $B:$B, 0))</f>
        <v>1.6500000000000001E-2</v>
      </c>
      <c r="O2843" s="512">
        <f ca="1">+IF(L2843=0,N2843*0.9,L2843*0.9)</f>
        <v>1.4984999999999998E-2</v>
      </c>
      <c r="P2843" s="513">
        <f ca="1">+M2843*0.9</f>
        <v>1.3365E-2</v>
      </c>
      <c r="Q2843" s="514" t="str">
        <f ca="1">+IF(L2843=0,"-","Dump")</f>
        <v>Dump</v>
      </c>
      <c r="R2843" s="515">
        <f ca="1">+K2843/4.5</f>
        <v>0.71111111111111114</v>
      </c>
      <c r="T2843" s="700"/>
      <c r="U2843" s="700"/>
      <c r="V2843"/>
      <c r="W2843" s="98">
        <f t="shared" si="1487"/>
        <v>5</v>
      </c>
      <c r="X2843" s="53" t="str" cm="1">
        <f t="array" aca="1" ref="X2843" ca="1">INDIRECT("B" &amp; W2843)</f>
        <v>fecha</v>
      </c>
      <c r="Y2843" s="54">
        <f t="shared" ca="1" si="1488"/>
        <v>0</v>
      </c>
      <c r="Z2843" s="55">
        <f t="shared" ca="1" si="1489"/>
        <v>0</v>
      </c>
      <c r="AA2843" s="55">
        <f t="shared" ca="1" si="1490"/>
        <v>0</v>
      </c>
      <c r="AB2843" s="78">
        <f t="shared" ca="1" si="1491"/>
        <v>0</v>
      </c>
      <c r="AC2843" s="54" t="str">
        <f t="shared" ca="1" si="1492"/>
        <v>-</v>
      </c>
      <c r="AD2843" s="99">
        <f t="shared" ca="1" si="1493"/>
        <v>0</v>
      </c>
      <c r="AE2843" s="700"/>
      <c r="AF2843" s="700"/>
      <c r="AG2843" s="700"/>
      <c r="AJ2843" s="520">
        <f ca="1">+K2863-SUMIF(AE:AE, AJ2842, AA:AA)</f>
        <v>1.6700000000000159</v>
      </c>
      <c r="AK2843" s="521">
        <f ca="1">O2863</f>
        <v>1.2567149999999999E-2</v>
      </c>
      <c r="AL2843" s="102">
        <f ca="1">COUNTIF(AE:AE, AJ2842)</f>
        <v>2</v>
      </c>
    </row>
    <row r="2844" spans="2:38" ht="15" thickBot="1">
      <c r="B2844" s="772" t="s">
        <v>3016</v>
      </c>
      <c r="C2844" s="376">
        <v>1</v>
      </c>
      <c r="D2844" s="771">
        <v>3.2</v>
      </c>
      <c r="E2844" s="104">
        <v>1.7000000000000001E-2</v>
      </c>
      <c r="F2844" s="104">
        <v>1.7000000000000001E-2</v>
      </c>
      <c r="H2844" s="677">
        <v>2216</v>
      </c>
      <c r="I2844" s="510">
        <f t="shared" ref="I2844:I2850" si="1494">IF(H2844="",
   IFERROR(MATCH("**", B:B, 0), ""),
   IFERROR(MATCH("* "&amp;H2844&amp;" *", B:B, 0), "")
)</f>
        <v>2750</v>
      </c>
      <c r="J2844" s="53" t="str" cm="1">
        <f t="array" aca="1" ref="J2844" ca="1">INDIRECT("B" &amp; I2844)</f>
        <v>NIVEL 974 M4 6N L33 AM 2216 10-06-2026</v>
      </c>
      <c r="K2844" s="511">
        <f t="shared" ref="K2844:K2850" ca="1" si="1495">INDEX(D:D, MATCH(J2844, $B:$B, 0))</f>
        <v>3.2</v>
      </c>
      <c r="L2844" s="508">
        <f t="shared" ref="L2844:L2850" ca="1" si="1496">INDEX(E:E, MATCH($J2844, $B:$B, 0))*0.9</f>
        <v>1.17E-2</v>
      </c>
      <c r="M2844" s="508">
        <f t="shared" ref="M2844:M2850" ca="1" si="1497">INDEX(F:F, MATCH($J2844, $B:$B, 0))*0.9</f>
        <v>1.485E-2</v>
      </c>
      <c r="N2844" s="512">
        <f t="shared" ref="N2844:N2862" ca="1" si="1498">INDEX(F:F, MATCH($J2844, $B:$B, 0))</f>
        <v>1.6500000000000001E-2</v>
      </c>
      <c r="O2844" s="512">
        <f t="shared" ref="O2844:O2850" ca="1" si="1499">+IF(L2844=0,N2844*0.9,L2844*0.9)</f>
        <v>1.0530000000000001E-2</v>
      </c>
      <c r="P2844" s="513">
        <f t="shared" ref="P2844:P2850" ca="1" si="1500">+M2844*0.9</f>
        <v>1.3365E-2</v>
      </c>
      <c r="Q2844" s="514" t="str">
        <f t="shared" ref="Q2844:Q2850" ca="1" si="1501">+IF(L2844=0,"-","Dump")</f>
        <v>Dump</v>
      </c>
      <c r="R2844" s="515">
        <f t="shared" ref="R2844:R2850" ca="1" si="1502">+K2844/4.5</f>
        <v>0.71111111111111114</v>
      </c>
      <c r="T2844" s="700"/>
      <c r="U2844" s="700"/>
      <c r="V2844"/>
      <c r="W2844" s="98">
        <f t="shared" si="1487"/>
        <v>5</v>
      </c>
      <c r="X2844" s="53" t="str" cm="1">
        <f t="array" aca="1" ref="X2844" ca="1">INDIRECT("B" &amp; W2844)</f>
        <v>fecha</v>
      </c>
      <c r="Y2844" s="54">
        <f t="shared" ca="1" si="1488"/>
        <v>0</v>
      </c>
      <c r="Z2844" s="55">
        <f t="shared" ca="1" si="1489"/>
        <v>0</v>
      </c>
      <c r="AA2844" s="55">
        <f t="shared" ca="1" si="1490"/>
        <v>0</v>
      </c>
      <c r="AB2844" s="78">
        <f t="shared" ca="1" si="1491"/>
        <v>0</v>
      </c>
      <c r="AC2844" s="54" t="str">
        <f t="shared" ca="1" si="1492"/>
        <v>-</v>
      </c>
      <c r="AD2844" s="99">
        <f t="shared" ca="1" si="1493"/>
        <v>0</v>
      </c>
      <c r="AE2844" s="700"/>
      <c r="AF2844" s="700"/>
      <c r="AG2844" s="700"/>
      <c r="AJ2844" s="105" t="s">
        <v>83</v>
      </c>
      <c r="AK2844" s="101"/>
    </row>
    <row r="2845" spans="2:38">
      <c r="B2845" s="772" t="s">
        <v>3017</v>
      </c>
      <c r="C2845" s="376">
        <v>1</v>
      </c>
      <c r="D2845" s="771">
        <v>3.2</v>
      </c>
      <c r="E2845" s="104">
        <v>1.2500000000000001E-2</v>
      </c>
      <c r="F2845" s="104">
        <v>1.7000000000000001E-2</v>
      </c>
      <c r="H2845" s="677">
        <v>2217</v>
      </c>
      <c r="I2845" s="510">
        <f t="shared" si="1494"/>
        <v>2751</v>
      </c>
      <c r="J2845" s="53" t="str" cm="1">
        <f t="array" aca="1" ref="J2845" ca="1">INDIRECT("B" &amp; I2845)</f>
        <v>NIVEL 974 M4 6N L33 AM 2217 10-06-2026</v>
      </c>
      <c r="K2845" s="511">
        <f t="shared" ca="1" si="1495"/>
        <v>3.2</v>
      </c>
      <c r="L2845" s="508">
        <f t="shared" ca="1" si="1496"/>
        <v>1.566E-2</v>
      </c>
      <c r="M2845" s="508">
        <f t="shared" ca="1" si="1497"/>
        <v>1.485E-2</v>
      </c>
      <c r="N2845" s="512">
        <f t="shared" ca="1" si="1498"/>
        <v>1.6500000000000001E-2</v>
      </c>
      <c r="O2845" s="512">
        <f t="shared" ca="1" si="1499"/>
        <v>1.4094000000000001E-2</v>
      </c>
      <c r="P2845" s="513">
        <f t="shared" ca="1" si="1500"/>
        <v>1.3365E-2</v>
      </c>
      <c r="Q2845" s="514" t="str">
        <f t="shared" ca="1" si="1501"/>
        <v>Dump</v>
      </c>
      <c r="R2845" s="515">
        <f t="shared" ca="1" si="1502"/>
        <v>0.71111111111111114</v>
      </c>
      <c r="T2845" s="700"/>
      <c r="U2845" s="700"/>
      <c r="V2845"/>
      <c r="W2845" s="98">
        <f t="shared" si="1487"/>
        <v>5</v>
      </c>
      <c r="X2845" s="53" t="str" cm="1">
        <f t="array" aca="1" ref="X2845" ca="1">INDIRECT("B" &amp; W2845)</f>
        <v>fecha</v>
      </c>
      <c r="Y2845" s="54">
        <f t="shared" ca="1" si="1488"/>
        <v>0</v>
      </c>
      <c r="Z2845" s="55">
        <f t="shared" ca="1" si="1489"/>
        <v>0</v>
      </c>
      <c r="AA2845" s="55">
        <f t="shared" ca="1" si="1490"/>
        <v>0</v>
      </c>
      <c r="AB2845" s="78">
        <f t="shared" ca="1" si="1491"/>
        <v>0</v>
      </c>
      <c r="AC2845" s="54" t="str">
        <f t="shared" ca="1" si="1492"/>
        <v>-</v>
      </c>
      <c r="AD2845" s="99">
        <f t="shared" ca="1" si="1493"/>
        <v>0</v>
      </c>
      <c r="AE2845" s="700"/>
      <c r="AF2845" s="700"/>
      <c r="AG2845" s="700"/>
    </row>
    <row r="2846" spans="2:38">
      <c r="B2846" s="772" t="s">
        <v>3018</v>
      </c>
      <c r="C2846" s="376">
        <v>1</v>
      </c>
      <c r="D2846" s="771">
        <v>3.2</v>
      </c>
      <c r="E2846" s="104">
        <v>2.1100000000000001E-2</v>
      </c>
      <c r="F2846" s="104">
        <v>1.7000000000000001E-2</v>
      </c>
      <c r="H2846" s="677">
        <v>2218</v>
      </c>
      <c r="I2846" s="510">
        <f t="shared" si="1494"/>
        <v>2752</v>
      </c>
      <c r="J2846" s="53" t="str" cm="1">
        <f t="array" aca="1" ref="J2846" ca="1">INDIRECT("B" &amp; I2846)</f>
        <v>NIVEL 974 M4 6N L33 AM 2218 10-06-2026</v>
      </c>
      <c r="K2846" s="511">
        <f t="shared" ca="1" si="1495"/>
        <v>3.2</v>
      </c>
      <c r="L2846" s="508">
        <f t="shared" ca="1" si="1496"/>
        <v>1.4220000000000002E-2</v>
      </c>
      <c r="M2846" s="508">
        <f t="shared" ca="1" si="1497"/>
        <v>1.485E-2</v>
      </c>
      <c r="N2846" s="512">
        <f t="shared" ca="1" si="1498"/>
        <v>1.6500000000000001E-2</v>
      </c>
      <c r="O2846" s="512">
        <f t="shared" ca="1" si="1499"/>
        <v>1.2798000000000002E-2</v>
      </c>
      <c r="P2846" s="513">
        <f t="shared" ca="1" si="1500"/>
        <v>1.3365E-2</v>
      </c>
      <c r="Q2846" s="514" t="str">
        <f t="shared" ca="1" si="1501"/>
        <v>Dump</v>
      </c>
      <c r="R2846" s="515">
        <f t="shared" ca="1" si="1502"/>
        <v>0.71111111111111114</v>
      </c>
      <c r="T2846" s="700"/>
      <c r="U2846" s="700"/>
      <c r="V2846"/>
      <c r="W2846" s="98">
        <f t="shared" si="1487"/>
        <v>5</v>
      </c>
      <c r="X2846" s="53" t="str" cm="1">
        <f t="array" aca="1" ref="X2846" ca="1">INDIRECT("B" &amp; W2846)</f>
        <v>fecha</v>
      </c>
      <c r="Y2846" s="54">
        <f t="shared" ca="1" si="1488"/>
        <v>0</v>
      </c>
      <c r="Z2846" s="55">
        <f t="shared" ca="1" si="1489"/>
        <v>0</v>
      </c>
      <c r="AA2846" s="55">
        <f t="shared" ca="1" si="1490"/>
        <v>0</v>
      </c>
      <c r="AB2846" s="78">
        <f t="shared" ca="1" si="1491"/>
        <v>0</v>
      </c>
      <c r="AC2846" s="54" t="str">
        <f t="shared" ca="1" si="1492"/>
        <v>-</v>
      </c>
      <c r="AD2846" s="99">
        <f t="shared" ca="1" si="1493"/>
        <v>0</v>
      </c>
      <c r="AE2846" s="700"/>
      <c r="AF2846" s="700"/>
      <c r="AG2846" s="700"/>
    </row>
    <row r="2847" spans="2:38">
      <c r="B2847" s="772" t="s">
        <v>3019</v>
      </c>
      <c r="C2847" s="376">
        <v>1</v>
      </c>
      <c r="D2847" s="771">
        <v>3.2</v>
      </c>
      <c r="E2847" s="104">
        <v>1.46E-2</v>
      </c>
      <c r="F2847" s="104">
        <v>1.7000000000000001E-2</v>
      </c>
      <c r="H2847" s="677">
        <v>2219</v>
      </c>
      <c r="I2847" s="510">
        <f t="shared" si="1494"/>
        <v>2753</v>
      </c>
      <c r="J2847" s="53" t="str" cm="1">
        <f t="array" aca="1" ref="J2847" ca="1">INDIRECT("B" &amp; I2847)</f>
        <v>NIVEL 974 M4 6N L33 AM 2219 10-06-2026</v>
      </c>
      <c r="K2847" s="511">
        <f t="shared" ca="1" si="1495"/>
        <v>3.2</v>
      </c>
      <c r="L2847" s="508">
        <f t="shared" ca="1" si="1496"/>
        <v>1.4579999999999999E-2</v>
      </c>
      <c r="M2847" s="508">
        <f t="shared" ca="1" si="1497"/>
        <v>1.485E-2</v>
      </c>
      <c r="N2847" s="512">
        <f t="shared" ca="1" si="1498"/>
        <v>1.6500000000000001E-2</v>
      </c>
      <c r="O2847" s="512">
        <f t="shared" ca="1" si="1499"/>
        <v>1.3122E-2</v>
      </c>
      <c r="P2847" s="513">
        <f t="shared" ca="1" si="1500"/>
        <v>1.3365E-2</v>
      </c>
      <c r="Q2847" s="514" t="str">
        <f t="shared" ca="1" si="1501"/>
        <v>Dump</v>
      </c>
      <c r="R2847" s="515">
        <f t="shared" ca="1" si="1502"/>
        <v>0.71111111111111114</v>
      </c>
      <c r="T2847" s="700"/>
      <c r="U2847" s="700"/>
      <c r="V2847"/>
      <c r="W2847" s="98">
        <f t="shared" si="1487"/>
        <v>5</v>
      </c>
      <c r="X2847" s="53" t="str" cm="1">
        <f t="array" aca="1" ref="X2847" ca="1">INDIRECT("B" &amp; W2847)</f>
        <v>fecha</v>
      </c>
      <c r="Y2847" s="54">
        <f t="shared" ca="1" si="1488"/>
        <v>0</v>
      </c>
      <c r="Z2847" s="55">
        <f t="shared" ca="1" si="1489"/>
        <v>0</v>
      </c>
      <c r="AA2847" s="55">
        <f t="shared" ca="1" si="1490"/>
        <v>0</v>
      </c>
      <c r="AB2847" s="78">
        <f t="shared" ca="1" si="1491"/>
        <v>0</v>
      </c>
      <c r="AC2847" s="54" t="str">
        <f t="shared" ca="1" si="1492"/>
        <v>-</v>
      </c>
      <c r="AD2847" s="99">
        <f t="shared" ca="1" si="1493"/>
        <v>0</v>
      </c>
      <c r="AE2847" s="700"/>
      <c r="AF2847" s="700"/>
      <c r="AG2847" s="700"/>
    </row>
    <row r="2848" spans="2:38">
      <c r="B2848" s="772" t="s">
        <v>3020</v>
      </c>
      <c r="C2848" s="376">
        <v>1</v>
      </c>
      <c r="D2848" s="771">
        <v>3.2</v>
      </c>
      <c r="E2848" s="104">
        <v>1.9300000000000001E-2</v>
      </c>
      <c r="F2848" s="104">
        <v>1.7000000000000001E-2</v>
      </c>
      <c r="H2848" s="677">
        <v>2220</v>
      </c>
      <c r="I2848" s="510">
        <f t="shared" si="1494"/>
        <v>2754</v>
      </c>
      <c r="J2848" s="53" t="str" cm="1">
        <f t="array" aca="1" ref="J2848" ca="1">INDIRECT("B" &amp; I2848)</f>
        <v>NIVEL 974 M4 6N L33 AM 2220 10-06-2026</v>
      </c>
      <c r="K2848" s="511">
        <f t="shared" ca="1" si="1495"/>
        <v>3.2</v>
      </c>
      <c r="L2848" s="508">
        <f t="shared" ca="1" si="1496"/>
        <v>1.017E-2</v>
      </c>
      <c r="M2848" s="508">
        <f t="shared" ca="1" si="1497"/>
        <v>1.485E-2</v>
      </c>
      <c r="N2848" s="512">
        <f t="shared" ca="1" si="1498"/>
        <v>1.6500000000000001E-2</v>
      </c>
      <c r="O2848" s="512">
        <f t="shared" ca="1" si="1499"/>
        <v>9.1529999999999997E-3</v>
      </c>
      <c r="P2848" s="513">
        <f t="shared" ca="1" si="1500"/>
        <v>1.3365E-2</v>
      </c>
      <c r="Q2848" s="514" t="str">
        <f t="shared" ca="1" si="1501"/>
        <v>Dump</v>
      </c>
      <c r="R2848" s="515">
        <f t="shared" ca="1" si="1502"/>
        <v>0.71111111111111114</v>
      </c>
      <c r="T2848" s="700"/>
      <c r="U2848" s="700"/>
      <c r="V2848"/>
      <c r="W2848" s="98">
        <f t="shared" si="1487"/>
        <v>5</v>
      </c>
      <c r="X2848" s="53" t="str" cm="1">
        <f t="array" aca="1" ref="X2848" ca="1">INDIRECT("B" &amp; W2848)</f>
        <v>fecha</v>
      </c>
      <c r="Y2848" s="54">
        <f t="shared" ca="1" si="1488"/>
        <v>0</v>
      </c>
      <c r="Z2848" s="55">
        <f t="shared" ca="1" si="1489"/>
        <v>0</v>
      </c>
      <c r="AA2848" s="55">
        <f t="shared" ca="1" si="1490"/>
        <v>0</v>
      </c>
      <c r="AB2848" s="78">
        <f t="shared" ca="1" si="1491"/>
        <v>0</v>
      </c>
      <c r="AC2848" s="54" t="str">
        <f t="shared" ca="1" si="1492"/>
        <v>-</v>
      </c>
      <c r="AD2848" s="99">
        <f t="shared" ca="1" si="1493"/>
        <v>0</v>
      </c>
      <c r="AE2848" s="700"/>
      <c r="AF2848" s="700"/>
      <c r="AG2848" s="700"/>
    </row>
    <row r="2849" spans="2:33">
      <c r="B2849" s="772" t="s">
        <v>3021</v>
      </c>
      <c r="C2849" s="376">
        <v>1</v>
      </c>
      <c r="D2849" s="771">
        <v>3.2</v>
      </c>
      <c r="E2849" s="104">
        <v>1.8100000000000002E-2</v>
      </c>
      <c r="F2849" s="104">
        <v>1.7000000000000001E-2</v>
      </c>
      <c r="H2849" s="677">
        <v>2221</v>
      </c>
      <c r="I2849" s="510">
        <f t="shared" si="1494"/>
        <v>2755</v>
      </c>
      <c r="J2849" s="53" t="str" cm="1">
        <f t="array" aca="1" ref="J2849" ca="1">INDIRECT("B" &amp; I2849)</f>
        <v>NIVEL 974 M4 6N L33 AM 2221 10-06-2026</v>
      </c>
      <c r="K2849" s="511">
        <f t="shared" ca="1" si="1495"/>
        <v>3.2</v>
      </c>
      <c r="L2849" s="508">
        <f t="shared" ca="1" si="1496"/>
        <v>1.4220000000000002E-2</v>
      </c>
      <c r="M2849" s="508">
        <f t="shared" ca="1" si="1497"/>
        <v>1.485E-2</v>
      </c>
      <c r="N2849" s="512">
        <f t="shared" ca="1" si="1498"/>
        <v>1.6500000000000001E-2</v>
      </c>
      <c r="O2849" s="512">
        <f t="shared" ca="1" si="1499"/>
        <v>1.2798000000000002E-2</v>
      </c>
      <c r="P2849" s="513">
        <f t="shared" ca="1" si="1500"/>
        <v>1.3365E-2</v>
      </c>
      <c r="Q2849" s="514" t="str">
        <f t="shared" ca="1" si="1501"/>
        <v>Dump</v>
      </c>
      <c r="R2849" s="515">
        <f t="shared" ca="1" si="1502"/>
        <v>0.71111111111111114</v>
      </c>
      <c r="T2849" s="700"/>
      <c r="U2849" s="700"/>
      <c r="V2849"/>
      <c r="W2849" s="98">
        <f t="shared" si="1487"/>
        <v>5</v>
      </c>
      <c r="X2849" s="53" t="str" cm="1">
        <f t="array" aca="1" ref="X2849" ca="1">INDIRECT("B" &amp; W2849)</f>
        <v>fecha</v>
      </c>
      <c r="Y2849" s="54">
        <f t="shared" ca="1" si="1488"/>
        <v>0</v>
      </c>
      <c r="Z2849" s="55">
        <f t="shared" ca="1" si="1489"/>
        <v>0</v>
      </c>
      <c r="AA2849" s="55">
        <f t="shared" ca="1" si="1490"/>
        <v>0</v>
      </c>
      <c r="AB2849" s="78">
        <f t="shared" ca="1" si="1491"/>
        <v>0</v>
      </c>
      <c r="AC2849" s="54" t="str">
        <f t="shared" ca="1" si="1492"/>
        <v>-</v>
      </c>
      <c r="AD2849" s="99">
        <f t="shared" ca="1" si="1493"/>
        <v>0</v>
      </c>
      <c r="AE2849" s="700"/>
      <c r="AF2849" s="700"/>
      <c r="AG2849" s="700"/>
    </row>
    <row r="2850" spans="2:33">
      <c r="B2850" s="772" t="s">
        <v>3022</v>
      </c>
      <c r="C2850" s="376">
        <v>1</v>
      </c>
      <c r="D2850" s="771">
        <v>3.2</v>
      </c>
      <c r="E2850" s="104">
        <v>2.01E-2</v>
      </c>
      <c r="F2850" s="104">
        <v>1.7000000000000001E-2</v>
      </c>
      <c r="H2850" s="677">
        <v>2222</v>
      </c>
      <c r="I2850" s="510">
        <f t="shared" si="1494"/>
        <v>2756</v>
      </c>
      <c r="J2850" s="53" t="str" cm="1">
        <f t="array" aca="1" ref="J2850" ca="1">INDIRECT("B" &amp; I2850)</f>
        <v>NIVEL 974 M4 6N L33 AM 2222 10-06-2026</v>
      </c>
      <c r="K2850" s="511">
        <f t="shared" ca="1" si="1495"/>
        <v>3.2</v>
      </c>
      <c r="L2850" s="508">
        <f t="shared" ca="1" si="1496"/>
        <v>2.214E-2</v>
      </c>
      <c r="M2850" s="508">
        <f t="shared" ca="1" si="1497"/>
        <v>1.485E-2</v>
      </c>
      <c r="N2850" s="512">
        <f t="shared" ca="1" si="1498"/>
        <v>1.6500000000000001E-2</v>
      </c>
      <c r="O2850" s="512">
        <f t="shared" ca="1" si="1499"/>
        <v>1.9925999999999999E-2</v>
      </c>
      <c r="P2850" s="513">
        <f t="shared" ca="1" si="1500"/>
        <v>1.3365E-2</v>
      </c>
      <c r="Q2850" s="514" t="str">
        <f t="shared" ca="1" si="1501"/>
        <v>Dump</v>
      </c>
      <c r="R2850" s="515">
        <f t="shared" ca="1" si="1502"/>
        <v>0.71111111111111114</v>
      </c>
      <c r="T2850" s="700"/>
      <c r="U2850" s="700"/>
      <c r="V2850"/>
      <c r="W2850" s="98">
        <f t="shared" si="1487"/>
        <v>5</v>
      </c>
      <c r="X2850" s="53" t="str" cm="1">
        <f t="array" aca="1" ref="X2850" ca="1">INDIRECT("B" &amp; W2850)</f>
        <v>fecha</v>
      </c>
      <c r="Y2850" s="54">
        <f t="shared" ca="1" si="1488"/>
        <v>0</v>
      </c>
      <c r="Z2850" s="55">
        <f t="shared" ca="1" si="1489"/>
        <v>0</v>
      </c>
      <c r="AA2850" s="55">
        <f t="shared" ca="1" si="1490"/>
        <v>0</v>
      </c>
      <c r="AB2850" s="78">
        <f t="shared" ca="1" si="1491"/>
        <v>0</v>
      </c>
      <c r="AC2850" s="54" t="str">
        <f t="shared" ca="1" si="1492"/>
        <v>-</v>
      </c>
      <c r="AD2850" s="99">
        <f t="shared" ca="1" si="1493"/>
        <v>0</v>
      </c>
      <c r="AE2850" s="700"/>
      <c r="AF2850" s="700"/>
      <c r="AG2850" s="700"/>
    </row>
    <row r="2851" spans="2:33">
      <c r="B2851" s="772" t="s">
        <v>3023</v>
      </c>
      <c r="C2851" s="376">
        <v>1</v>
      </c>
      <c r="D2851" s="771">
        <v>3.2</v>
      </c>
      <c r="E2851" s="104">
        <v>1.4500000000000001E-2</v>
      </c>
      <c r="F2851" s="104">
        <v>1.7000000000000001E-2</v>
      </c>
      <c r="H2851" s="677">
        <v>2223</v>
      </c>
      <c r="I2851" s="510">
        <f>IF(H2851="",
   IFERROR(MATCH("**", B:B, 0), ""),
   IFERROR(MATCH("* "&amp;H2851&amp;" *", B:B, 0), "")
)</f>
        <v>2757</v>
      </c>
      <c r="J2851" s="53" t="str" cm="1">
        <f t="array" aca="1" ref="J2851" ca="1">INDIRECT("B" &amp; I2851)</f>
        <v>NIVEL 974 M4 6N L33 AM 2223 10-06-2026</v>
      </c>
      <c r="K2851" s="511">
        <f ca="1">INDEX(D:D, MATCH(J2851, $B:$B, 0))</f>
        <v>3.2</v>
      </c>
      <c r="L2851" s="508">
        <f ca="1">INDEX(E:E, MATCH($J2851, $B:$B, 0))*0.9</f>
        <v>1.6290000000000002E-2</v>
      </c>
      <c r="M2851" s="508">
        <f ca="1">INDEX(F:F, MATCH($J2851, $B:$B, 0))*0.9</f>
        <v>1.485E-2</v>
      </c>
      <c r="N2851" s="512">
        <f t="shared" ca="1" si="1498"/>
        <v>1.6500000000000001E-2</v>
      </c>
      <c r="O2851" s="512">
        <f ca="1">+IF(L2851=0,N2851*0.9,L2851*0.9)</f>
        <v>1.4661000000000002E-2</v>
      </c>
      <c r="P2851" s="513">
        <f ca="1">+M2851*0.9</f>
        <v>1.3365E-2</v>
      </c>
      <c r="Q2851" s="514" t="str">
        <f ca="1">+IF(L2851=0,"-","Dump")</f>
        <v>Dump</v>
      </c>
      <c r="R2851" s="515">
        <f ca="1">+K2851/4.5</f>
        <v>0.71111111111111114</v>
      </c>
      <c r="T2851" s="700"/>
      <c r="U2851" s="700"/>
      <c r="V2851"/>
      <c r="W2851" s="98">
        <f t="shared" si="1487"/>
        <v>5</v>
      </c>
      <c r="X2851" s="53" t="str" cm="1">
        <f t="array" aca="1" ref="X2851" ca="1">INDIRECT("B" &amp; W2851)</f>
        <v>fecha</v>
      </c>
      <c r="Y2851" s="54">
        <f t="shared" ca="1" si="1488"/>
        <v>0</v>
      </c>
      <c r="Z2851" s="55">
        <f t="shared" ca="1" si="1489"/>
        <v>0</v>
      </c>
      <c r="AA2851" s="55">
        <f t="shared" ca="1" si="1490"/>
        <v>0</v>
      </c>
      <c r="AB2851" s="78">
        <f t="shared" ca="1" si="1491"/>
        <v>0</v>
      </c>
      <c r="AC2851" s="54" t="str">
        <f t="shared" ca="1" si="1492"/>
        <v>-</v>
      </c>
      <c r="AD2851" s="99">
        <f t="shared" ca="1" si="1493"/>
        <v>0</v>
      </c>
      <c r="AE2851" s="700"/>
      <c r="AF2851" s="700"/>
      <c r="AG2851" s="700"/>
    </row>
    <row r="2852" spans="2:33">
      <c r="B2852" s="772" t="s">
        <v>3024</v>
      </c>
      <c r="C2852" s="376">
        <v>1</v>
      </c>
      <c r="D2852" s="771">
        <v>3.2</v>
      </c>
      <c r="E2852" s="104">
        <v>1.55E-2</v>
      </c>
      <c r="F2852" s="104">
        <v>1.7000000000000001E-2</v>
      </c>
      <c r="H2852" s="677">
        <v>2224</v>
      </c>
      <c r="I2852" s="510">
        <f t="shared" ref="I2852:I2855" si="1503">IF(H2852="",
   IFERROR(MATCH("**", B:B, 0), ""),
   IFERROR(MATCH("* "&amp;H2852&amp;" *", B:B, 0), "")
)</f>
        <v>2758</v>
      </c>
      <c r="J2852" s="53" t="str" cm="1">
        <f t="array" aca="1" ref="J2852" ca="1">INDIRECT("B" &amp; I2852)</f>
        <v>NIVEL 974 M4 6N L33 AM 2224 10-06-2026</v>
      </c>
      <c r="K2852" s="511">
        <f t="shared" ref="K2852:K2855" ca="1" si="1504">INDEX(D:D, MATCH(J2852, $B:$B, 0))</f>
        <v>3.2</v>
      </c>
      <c r="L2852" s="508">
        <f t="shared" ref="L2852:L2855" ca="1" si="1505">INDEX(E:E, MATCH($J2852, $B:$B, 0))*0.9</f>
        <v>9.1800000000000007E-3</v>
      </c>
      <c r="M2852" s="508">
        <f t="shared" ref="M2852:M2855" ca="1" si="1506">INDEX(F:F, MATCH($J2852, $B:$B, 0))*0.9</f>
        <v>1.485E-2</v>
      </c>
      <c r="N2852" s="512">
        <f t="shared" ca="1" si="1498"/>
        <v>1.6500000000000001E-2</v>
      </c>
      <c r="O2852" s="512">
        <f t="shared" ref="O2852:O2855" ca="1" si="1507">+IF(L2852=0,N2852*0.9,L2852*0.9)</f>
        <v>8.2620000000000002E-3</v>
      </c>
      <c r="P2852" s="513">
        <f t="shared" ref="P2852:P2855" ca="1" si="1508">+M2852*0.9</f>
        <v>1.3365E-2</v>
      </c>
      <c r="Q2852" s="514" t="str">
        <f t="shared" ref="Q2852:Q2855" ca="1" si="1509">+IF(L2852=0,"-","Dump")</f>
        <v>Dump</v>
      </c>
      <c r="R2852" s="515">
        <f t="shared" ref="R2852:R2855" ca="1" si="1510">+K2852/4.5</f>
        <v>0.71111111111111114</v>
      </c>
      <c r="T2852" s="700"/>
      <c r="U2852" s="700"/>
      <c r="V2852"/>
      <c r="W2852" s="98">
        <f t="shared" si="1487"/>
        <v>5</v>
      </c>
      <c r="X2852" s="53" t="str" cm="1">
        <f t="array" aca="1" ref="X2852" ca="1">INDIRECT("B" &amp; W2852)</f>
        <v>fecha</v>
      </c>
      <c r="Y2852" s="54">
        <f t="shared" ca="1" si="1488"/>
        <v>0</v>
      </c>
      <c r="Z2852" s="55">
        <f t="shared" ca="1" si="1489"/>
        <v>0</v>
      </c>
      <c r="AA2852" s="55">
        <f t="shared" ca="1" si="1490"/>
        <v>0</v>
      </c>
      <c r="AB2852" s="78">
        <f t="shared" ca="1" si="1491"/>
        <v>0</v>
      </c>
      <c r="AC2852" s="54" t="str">
        <f t="shared" ca="1" si="1492"/>
        <v>-</v>
      </c>
      <c r="AD2852" s="99">
        <f t="shared" ca="1" si="1493"/>
        <v>0</v>
      </c>
      <c r="AE2852" s="700"/>
      <c r="AF2852" s="700"/>
      <c r="AG2852" s="700"/>
    </row>
    <row r="2853" spans="2:33">
      <c r="B2853" s="772" t="s">
        <v>3031</v>
      </c>
      <c r="C2853" s="376">
        <v>1</v>
      </c>
      <c r="D2853" s="771">
        <v>3.2</v>
      </c>
      <c r="E2853" s="104">
        <v>1.2800000000000001E-2</v>
      </c>
      <c r="F2853" s="104">
        <v>1.4999999999999999E-2</v>
      </c>
      <c r="H2853" s="677">
        <v>2225</v>
      </c>
      <c r="I2853" s="510">
        <f t="shared" si="1503"/>
        <v>2759</v>
      </c>
      <c r="J2853" s="53" t="str" cm="1">
        <f t="array" aca="1" ref="J2853" ca="1">INDIRECT("B" &amp; I2853)</f>
        <v>NIVEL 974 M4 6N L33 AM 2225 10-06-2026</v>
      </c>
      <c r="K2853" s="511">
        <f t="shared" ca="1" si="1504"/>
        <v>3.2</v>
      </c>
      <c r="L2853" s="508">
        <f t="shared" ca="1" si="1505"/>
        <v>1.1610000000000001E-2</v>
      </c>
      <c r="M2853" s="508">
        <f t="shared" ca="1" si="1506"/>
        <v>1.485E-2</v>
      </c>
      <c r="N2853" s="512">
        <f t="shared" ca="1" si="1498"/>
        <v>1.6500000000000001E-2</v>
      </c>
      <c r="O2853" s="512">
        <f t="shared" ca="1" si="1507"/>
        <v>1.0449E-2</v>
      </c>
      <c r="P2853" s="513">
        <f t="shared" ca="1" si="1508"/>
        <v>1.3365E-2</v>
      </c>
      <c r="Q2853" s="514" t="str">
        <f t="shared" ca="1" si="1509"/>
        <v>Dump</v>
      </c>
      <c r="R2853" s="515">
        <f t="shared" ca="1" si="1510"/>
        <v>0.71111111111111114</v>
      </c>
      <c r="T2853" s="700"/>
      <c r="U2853" s="700"/>
      <c r="V2853"/>
      <c r="W2853" s="98">
        <f t="shared" si="1487"/>
        <v>5</v>
      </c>
      <c r="X2853" s="53" t="str" cm="1">
        <f t="array" aca="1" ref="X2853" ca="1">INDIRECT("B" &amp; W2853)</f>
        <v>fecha</v>
      </c>
      <c r="Y2853" s="54">
        <f t="shared" ca="1" si="1488"/>
        <v>0</v>
      </c>
      <c r="Z2853" s="55">
        <f t="shared" ca="1" si="1489"/>
        <v>0</v>
      </c>
      <c r="AA2853" s="55">
        <f t="shared" ca="1" si="1490"/>
        <v>0</v>
      </c>
      <c r="AB2853" s="78">
        <f t="shared" ca="1" si="1491"/>
        <v>0</v>
      </c>
      <c r="AC2853" s="54" t="str">
        <f t="shared" ca="1" si="1492"/>
        <v>-</v>
      </c>
      <c r="AD2853" s="99">
        <f t="shared" ca="1" si="1493"/>
        <v>0</v>
      </c>
      <c r="AE2853" s="700"/>
      <c r="AF2853" s="700"/>
    </row>
    <row r="2854" spans="2:33">
      <c r="B2854" s="772" t="s">
        <v>3032</v>
      </c>
      <c r="C2854" s="376">
        <v>1</v>
      </c>
      <c r="D2854" s="771">
        <v>3.2</v>
      </c>
      <c r="E2854" s="104">
        <v>1.4200000000000001E-2</v>
      </c>
      <c r="F2854" s="104">
        <v>1.4999999999999999E-2</v>
      </c>
      <c r="H2854" s="677">
        <v>2226</v>
      </c>
      <c r="I2854" s="510">
        <f t="shared" si="1503"/>
        <v>2760</v>
      </c>
      <c r="J2854" s="53" t="str" cm="1">
        <f t="array" aca="1" ref="J2854" ca="1">INDIRECT("B" &amp; I2854)</f>
        <v>NIVEL 974 M4 6N L33 AM 2226 10-06-2026</v>
      </c>
      <c r="K2854" s="511">
        <f t="shared" ca="1" si="1504"/>
        <v>3.2</v>
      </c>
      <c r="L2854" s="508">
        <f t="shared" ca="1" si="1505"/>
        <v>1.3590000000000001E-2</v>
      </c>
      <c r="M2854" s="508">
        <f t="shared" ca="1" si="1506"/>
        <v>1.485E-2</v>
      </c>
      <c r="N2854" s="512">
        <f t="shared" ca="1" si="1498"/>
        <v>1.6500000000000001E-2</v>
      </c>
      <c r="O2854" s="512">
        <f t="shared" ca="1" si="1507"/>
        <v>1.2231000000000002E-2</v>
      </c>
      <c r="P2854" s="513">
        <f t="shared" ca="1" si="1508"/>
        <v>1.3365E-2</v>
      </c>
      <c r="Q2854" s="514" t="str">
        <f t="shared" ca="1" si="1509"/>
        <v>Dump</v>
      </c>
      <c r="R2854" s="515">
        <f t="shared" ca="1" si="1510"/>
        <v>0.71111111111111114</v>
      </c>
      <c r="T2854" s="700"/>
      <c r="U2854" s="700"/>
      <c r="V2854"/>
      <c r="W2854" s="98">
        <f t="shared" si="1487"/>
        <v>5</v>
      </c>
      <c r="X2854" s="53" t="str" cm="1">
        <f t="array" aca="1" ref="X2854" ca="1">INDIRECT("B" &amp; W2854)</f>
        <v>fecha</v>
      </c>
      <c r="Y2854" s="54">
        <f t="shared" ca="1" si="1488"/>
        <v>0</v>
      </c>
      <c r="Z2854" s="55">
        <f t="shared" ca="1" si="1489"/>
        <v>0</v>
      </c>
      <c r="AA2854" s="55">
        <f t="shared" ca="1" si="1490"/>
        <v>0</v>
      </c>
      <c r="AB2854" s="78">
        <f t="shared" ca="1" si="1491"/>
        <v>0</v>
      </c>
      <c r="AC2854" s="54" t="str">
        <f t="shared" ca="1" si="1492"/>
        <v>-</v>
      </c>
      <c r="AD2854" s="99">
        <f t="shared" ca="1" si="1493"/>
        <v>0</v>
      </c>
      <c r="AE2854" s="700"/>
      <c r="AF2854" s="700"/>
    </row>
    <row r="2855" spans="2:33">
      <c r="B2855" s="772" t="s">
        <v>3033</v>
      </c>
      <c r="C2855" s="376">
        <v>1</v>
      </c>
      <c r="D2855" s="771">
        <v>3.2</v>
      </c>
      <c r="E2855" s="104">
        <v>1.21E-2</v>
      </c>
      <c r="F2855" s="104">
        <v>1.4999999999999999E-2</v>
      </c>
      <c r="H2855" s="677">
        <v>2227</v>
      </c>
      <c r="I2855" s="510">
        <f t="shared" si="1503"/>
        <v>2761</v>
      </c>
      <c r="J2855" s="53" t="str" cm="1">
        <f t="array" aca="1" ref="J2855" ca="1">INDIRECT("B" &amp; I2855)</f>
        <v>NIVEL 974 M4 6N L33 AM 2227 10-06-2026</v>
      </c>
      <c r="K2855" s="511">
        <f t="shared" ca="1" si="1504"/>
        <v>3.2</v>
      </c>
      <c r="L2855" s="508">
        <f t="shared" ca="1" si="1505"/>
        <v>1.1610000000000001E-2</v>
      </c>
      <c r="M2855" s="508">
        <f t="shared" ca="1" si="1506"/>
        <v>1.485E-2</v>
      </c>
      <c r="N2855" s="512">
        <f t="shared" ca="1" si="1498"/>
        <v>1.6500000000000001E-2</v>
      </c>
      <c r="O2855" s="512">
        <f t="shared" ca="1" si="1507"/>
        <v>1.0449E-2</v>
      </c>
      <c r="P2855" s="513">
        <f t="shared" ca="1" si="1508"/>
        <v>1.3365E-2</v>
      </c>
      <c r="Q2855" s="514" t="str">
        <f t="shared" ca="1" si="1509"/>
        <v>Dump</v>
      </c>
      <c r="R2855" s="515">
        <f t="shared" ca="1" si="1510"/>
        <v>0.71111111111111114</v>
      </c>
      <c r="T2855" s="700"/>
      <c r="U2855" s="700"/>
      <c r="V2855"/>
      <c r="W2855" s="98">
        <f t="shared" si="1487"/>
        <v>5</v>
      </c>
      <c r="X2855" s="53" t="str" cm="1">
        <f t="array" aca="1" ref="X2855" ca="1">INDIRECT("B" &amp; W2855)</f>
        <v>fecha</v>
      </c>
      <c r="Y2855" s="54">
        <f t="shared" ca="1" si="1488"/>
        <v>0</v>
      </c>
      <c r="Z2855" s="55">
        <f t="shared" ca="1" si="1489"/>
        <v>0</v>
      </c>
      <c r="AA2855" s="55">
        <f t="shared" ca="1" si="1490"/>
        <v>0</v>
      </c>
      <c r="AB2855" s="78">
        <f t="shared" ca="1" si="1491"/>
        <v>0</v>
      </c>
      <c r="AC2855" s="54" t="str">
        <f t="shared" ca="1" si="1492"/>
        <v>-</v>
      </c>
      <c r="AD2855" s="99">
        <f t="shared" ca="1" si="1493"/>
        <v>0</v>
      </c>
      <c r="AE2855" s="700"/>
      <c r="AF2855" s="700"/>
    </row>
    <row r="2856" spans="2:33">
      <c r="B2856" s="772" t="s">
        <v>3034</v>
      </c>
      <c r="C2856" s="376">
        <v>1</v>
      </c>
      <c r="D2856" s="771">
        <v>3.2</v>
      </c>
      <c r="E2856" s="104">
        <v>1.5699999999999999E-2</v>
      </c>
      <c r="F2856" s="104">
        <v>1.4999999999999999E-2</v>
      </c>
      <c r="H2856" s="677">
        <v>2228</v>
      </c>
      <c r="I2856" s="510">
        <f>IF(H2856="",
   IFERROR(MATCH("**", B:B, 0), ""),
   IFERROR(MATCH("* "&amp;H2856&amp;" *", B:B, 0), "")
)</f>
        <v>2762</v>
      </c>
      <c r="J2856" s="53" t="str" cm="1">
        <f t="array" aca="1" ref="J2856" ca="1">INDIRECT("B" &amp; I2856)</f>
        <v>NIVEL 974 M4 7S L30 AM 2228 10-06-2026</v>
      </c>
      <c r="K2856" s="511">
        <f ca="1">INDEX(D:D, MATCH(J2856, $B:$B, 0))</f>
        <v>3.2</v>
      </c>
      <c r="L2856" s="508">
        <f ca="1">INDEX(E:E, MATCH($J2856, $B:$B, 0))*0.9</f>
        <v>1.5750000000000004E-2</v>
      </c>
      <c r="M2856" s="508">
        <f ca="1">INDEX(F:F, MATCH($J2856, $B:$B, 0))*0.9</f>
        <v>1.35E-2</v>
      </c>
      <c r="N2856" s="512">
        <f t="shared" ca="1" si="1498"/>
        <v>1.4999999999999999E-2</v>
      </c>
      <c r="O2856" s="512">
        <f ca="1">+IF(L2856=0,N2856*0.9,L2856*0.9)</f>
        <v>1.4175000000000004E-2</v>
      </c>
      <c r="P2856" s="513">
        <f ca="1">+M2856*0.9</f>
        <v>1.2149999999999999E-2</v>
      </c>
      <c r="Q2856" s="514" t="str">
        <f ca="1">+IF(L2856=0,"-","Dump")</f>
        <v>Dump</v>
      </c>
      <c r="R2856" s="515">
        <f ca="1">+K2856/4.5</f>
        <v>0.71111111111111114</v>
      </c>
      <c r="T2856" s="700"/>
      <c r="U2856" s="700"/>
      <c r="V2856"/>
      <c r="W2856" s="98">
        <f t="shared" si="1487"/>
        <v>5</v>
      </c>
      <c r="X2856" s="53" t="str" cm="1">
        <f t="array" aca="1" ref="X2856" ca="1">INDIRECT("B" &amp; W2856)</f>
        <v>fecha</v>
      </c>
      <c r="Y2856" s="54">
        <f t="shared" ca="1" si="1488"/>
        <v>0</v>
      </c>
      <c r="Z2856" s="55">
        <f t="shared" ca="1" si="1489"/>
        <v>0</v>
      </c>
      <c r="AA2856" s="55">
        <f t="shared" ca="1" si="1490"/>
        <v>0</v>
      </c>
      <c r="AB2856" s="78">
        <f t="shared" ca="1" si="1491"/>
        <v>0</v>
      </c>
      <c r="AC2856" s="54" t="str">
        <f t="shared" ca="1" si="1492"/>
        <v>-</v>
      </c>
      <c r="AD2856" s="99">
        <f t="shared" ca="1" si="1493"/>
        <v>0</v>
      </c>
      <c r="AE2856" s="700"/>
      <c r="AF2856" s="700"/>
    </row>
    <row r="2857" spans="2:33">
      <c r="B2857" s="772" t="s">
        <v>3035</v>
      </c>
      <c r="C2857" s="376">
        <v>1</v>
      </c>
      <c r="D2857" s="771">
        <v>3.2</v>
      </c>
      <c r="E2857" s="104">
        <v>1.09E-2</v>
      </c>
      <c r="F2857" s="104">
        <v>1.4999999999999999E-2</v>
      </c>
      <c r="H2857" s="677">
        <v>2229</v>
      </c>
      <c r="I2857" s="510">
        <f t="shared" ref="I2857:I2862" si="1511">IF(H2857="",
   IFERROR(MATCH("**", B:B, 0), ""),
   IFERROR(MATCH("* "&amp;H2857&amp;" *", B:B, 0), "")
)</f>
        <v>2763</v>
      </c>
      <c r="J2857" s="53" t="str" cm="1">
        <f t="array" aca="1" ref="J2857" ca="1">INDIRECT("B" &amp; I2857)</f>
        <v>NIVEL 974 M4 7S L30 AM 2229 10-06-2026</v>
      </c>
      <c r="K2857" s="511">
        <f t="shared" ref="K2857:K2862" ca="1" si="1512">INDEX(D:D, MATCH(J2857, $B:$B, 0))</f>
        <v>3.2</v>
      </c>
      <c r="L2857" s="508">
        <f t="shared" ref="L2857:L2862" ca="1" si="1513">INDEX(E:E, MATCH($J2857, $B:$B, 0))*0.9</f>
        <v>1.2149999999999999E-2</v>
      </c>
      <c r="M2857" s="508">
        <f t="shared" ref="M2857:M2862" ca="1" si="1514">INDEX(F:F, MATCH($J2857, $B:$B, 0))*0.9</f>
        <v>1.35E-2</v>
      </c>
      <c r="N2857" s="512">
        <f t="shared" ca="1" si="1498"/>
        <v>1.4999999999999999E-2</v>
      </c>
      <c r="O2857" s="512">
        <f t="shared" ref="O2857:O2862" ca="1" si="1515">+IF(L2857=0,N2857*0.9,L2857*0.9)</f>
        <v>1.0935E-2</v>
      </c>
      <c r="P2857" s="513">
        <f t="shared" ref="P2857:P2862" ca="1" si="1516">+M2857*0.9</f>
        <v>1.2149999999999999E-2</v>
      </c>
      <c r="Q2857" s="514" t="str">
        <f t="shared" ref="Q2857:Q2862" ca="1" si="1517">+IF(L2857=0,"-","Dump")</f>
        <v>Dump</v>
      </c>
      <c r="R2857" s="515">
        <f t="shared" ref="R2857:R2862" ca="1" si="1518">+K2857/4.5</f>
        <v>0.71111111111111114</v>
      </c>
      <c r="T2857" s="700"/>
      <c r="U2857" s="700"/>
      <c r="V2857"/>
      <c r="W2857" s="98">
        <f t="shared" si="1487"/>
        <v>5</v>
      </c>
      <c r="X2857" s="53" t="str" cm="1">
        <f t="array" aca="1" ref="X2857" ca="1">INDIRECT("B" &amp; W2857)</f>
        <v>fecha</v>
      </c>
      <c r="Y2857" s="54">
        <f t="shared" ca="1" si="1488"/>
        <v>0</v>
      </c>
      <c r="Z2857" s="55">
        <f t="shared" ca="1" si="1489"/>
        <v>0</v>
      </c>
      <c r="AA2857" s="55">
        <f t="shared" ca="1" si="1490"/>
        <v>0</v>
      </c>
      <c r="AB2857" s="78">
        <f t="shared" ca="1" si="1491"/>
        <v>0</v>
      </c>
      <c r="AC2857" s="54" t="str">
        <f t="shared" ca="1" si="1492"/>
        <v>-</v>
      </c>
      <c r="AD2857" s="99">
        <f t="shared" ca="1" si="1493"/>
        <v>0</v>
      </c>
      <c r="AE2857" s="700"/>
      <c r="AF2857" s="700"/>
    </row>
    <row r="2858" spans="2:33">
      <c r="B2858" s="772" t="s">
        <v>3036</v>
      </c>
      <c r="C2858" s="376">
        <v>1</v>
      </c>
      <c r="D2858" s="771">
        <v>3.2</v>
      </c>
      <c r="E2858" s="104">
        <v>1.7899999999999999E-2</v>
      </c>
      <c r="F2858" s="104">
        <v>1.4999999999999999E-2</v>
      </c>
      <c r="H2858" s="677">
        <v>2230</v>
      </c>
      <c r="I2858" s="510">
        <f t="shared" si="1511"/>
        <v>2764</v>
      </c>
      <c r="J2858" s="53" t="str" cm="1">
        <f t="array" aca="1" ref="J2858" ca="1">INDIRECT("B" &amp; I2858)</f>
        <v>NIVEL 974 M4 7S L30 AM 2230 10-06-2026</v>
      </c>
      <c r="K2858" s="511">
        <f t="shared" ca="1" si="1512"/>
        <v>3.2</v>
      </c>
      <c r="L2858" s="508">
        <f t="shared" ca="1" si="1513"/>
        <v>1.0710000000000001E-2</v>
      </c>
      <c r="M2858" s="508">
        <f t="shared" ca="1" si="1514"/>
        <v>1.35E-2</v>
      </c>
      <c r="N2858" s="512">
        <f t="shared" ca="1" si="1498"/>
        <v>1.4999999999999999E-2</v>
      </c>
      <c r="O2858" s="512">
        <f t="shared" ca="1" si="1515"/>
        <v>9.6390000000000017E-3</v>
      </c>
      <c r="P2858" s="513">
        <f t="shared" ca="1" si="1516"/>
        <v>1.2149999999999999E-2</v>
      </c>
      <c r="Q2858" s="514" t="str">
        <f t="shared" ca="1" si="1517"/>
        <v>Dump</v>
      </c>
      <c r="R2858" s="515">
        <f t="shared" ca="1" si="1518"/>
        <v>0.71111111111111114</v>
      </c>
      <c r="T2858" s="700"/>
      <c r="U2858" s="700"/>
      <c r="V2858"/>
      <c r="W2858" s="98">
        <f t="shared" si="1487"/>
        <v>5</v>
      </c>
      <c r="X2858" s="53" t="str" cm="1">
        <f t="array" aca="1" ref="X2858" ca="1">INDIRECT("B" &amp; W2858)</f>
        <v>fecha</v>
      </c>
      <c r="Y2858" s="54">
        <f t="shared" ca="1" si="1488"/>
        <v>0</v>
      </c>
      <c r="Z2858" s="55">
        <f t="shared" ca="1" si="1489"/>
        <v>0</v>
      </c>
      <c r="AA2858" s="55">
        <f t="shared" ca="1" si="1490"/>
        <v>0</v>
      </c>
      <c r="AB2858" s="78">
        <f t="shared" ca="1" si="1491"/>
        <v>0</v>
      </c>
      <c r="AC2858" s="54" t="str">
        <f t="shared" ca="1" si="1492"/>
        <v>-</v>
      </c>
      <c r="AD2858" s="99">
        <f t="shared" ca="1" si="1493"/>
        <v>0</v>
      </c>
      <c r="AE2858" s="700"/>
      <c r="AF2858" s="700"/>
    </row>
    <row r="2859" spans="2:33">
      <c r="B2859" s="772" t="s">
        <v>3037</v>
      </c>
      <c r="C2859" s="376">
        <v>1</v>
      </c>
      <c r="D2859" s="771">
        <v>3.2</v>
      </c>
      <c r="E2859" s="104">
        <v>1.7500000000000002E-2</v>
      </c>
      <c r="F2859" s="104">
        <v>1.4999999999999999E-2</v>
      </c>
      <c r="H2859" s="677">
        <v>2231</v>
      </c>
      <c r="I2859" s="510">
        <f t="shared" si="1511"/>
        <v>2765</v>
      </c>
      <c r="J2859" s="53" t="str" cm="1">
        <f t="array" aca="1" ref="J2859" ca="1">INDIRECT("B" &amp; I2859)</f>
        <v>NIVEL 974 M4 7S L30 AM 2231 10-06-2026</v>
      </c>
      <c r="K2859" s="511">
        <f t="shared" ca="1" si="1512"/>
        <v>3.2</v>
      </c>
      <c r="L2859" s="508">
        <f t="shared" ca="1" si="1513"/>
        <v>1.4310000000000002E-2</v>
      </c>
      <c r="M2859" s="508">
        <f t="shared" ca="1" si="1514"/>
        <v>1.35E-2</v>
      </c>
      <c r="N2859" s="512">
        <f t="shared" ca="1" si="1498"/>
        <v>1.4999999999999999E-2</v>
      </c>
      <c r="O2859" s="512">
        <f t="shared" ca="1" si="1515"/>
        <v>1.2879000000000002E-2</v>
      </c>
      <c r="P2859" s="513">
        <f t="shared" ca="1" si="1516"/>
        <v>1.2149999999999999E-2</v>
      </c>
      <c r="Q2859" s="514" t="str">
        <f t="shared" ca="1" si="1517"/>
        <v>Dump</v>
      </c>
      <c r="R2859" s="515">
        <f t="shared" ca="1" si="1518"/>
        <v>0.71111111111111114</v>
      </c>
      <c r="T2859" s="700"/>
      <c r="U2859" s="700"/>
      <c r="V2859"/>
      <c r="W2859" s="98">
        <f t="shared" si="1487"/>
        <v>5</v>
      </c>
      <c r="X2859" s="53" t="str" cm="1">
        <f t="array" aca="1" ref="X2859" ca="1">INDIRECT("B" &amp; W2859)</f>
        <v>fecha</v>
      </c>
      <c r="Y2859" s="54">
        <f t="shared" ca="1" si="1488"/>
        <v>0</v>
      </c>
      <c r="Z2859" s="55">
        <f t="shared" ca="1" si="1489"/>
        <v>0</v>
      </c>
      <c r="AA2859" s="55">
        <f t="shared" ca="1" si="1490"/>
        <v>0</v>
      </c>
      <c r="AB2859" s="78">
        <f t="shared" ca="1" si="1491"/>
        <v>0</v>
      </c>
      <c r="AC2859" s="54" t="str">
        <f t="shared" ca="1" si="1492"/>
        <v>-</v>
      </c>
      <c r="AD2859" s="99">
        <f t="shared" ca="1" si="1493"/>
        <v>0</v>
      </c>
      <c r="AE2859" s="700"/>
      <c r="AF2859" s="700"/>
    </row>
    <row r="2860" spans="2:33" ht="15" thickBot="1">
      <c r="B2860" s="772" t="s">
        <v>3038</v>
      </c>
      <c r="C2860" s="376">
        <v>1</v>
      </c>
      <c r="D2860" s="771">
        <v>3.2</v>
      </c>
      <c r="E2860" s="104">
        <v>1.66E-2</v>
      </c>
      <c r="F2860" s="104">
        <v>1.4999999999999999E-2</v>
      </c>
      <c r="H2860" s="677">
        <v>2232</v>
      </c>
      <c r="I2860" s="510">
        <f t="shared" si="1511"/>
        <v>2766</v>
      </c>
      <c r="J2860" s="53" t="str" cm="1">
        <f t="array" aca="1" ref="J2860" ca="1">INDIRECT("B" &amp; I2860)</f>
        <v>NIVEL 974 M4 7S L30 AM 2232 10-06-2026</v>
      </c>
      <c r="K2860" s="511">
        <f t="shared" ca="1" si="1512"/>
        <v>3.2</v>
      </c>
      <c r="L2860" s="508">
        <f t="shared" ca="1" si="1513"/>
        <v>1.6290000000000002E-2</v>
      </c>
      <c r="M2860" s="508">
        <f t="shared" ca="1" si="1514"/>
        <v>1.35E-2</v>
      </c>
      <c r="N2860" s="512">
        <f t="shared" ca="1" si="1498"/>
        <v>1.4999999999999999E-2</v>
      </c>
      <c r="O2860" s="512">
        <f t="shared" ca="1" si="1515"/>
        <v>1.4661000000000002E-2</v>
      </c>
      <c r="P2860" s="513">
        <f t="shared" ca="1" si="1516"/>
        <v>1.2149999999999999E-2</v>
      </c>
      <c r="Q2860" s="514" t="str">
        <f t="shared" ca="1" si="1517"/>
        <v>Dump</v>
      </c>
      <c r="R2860" s="515">
        <f t="shared" ca="1" si="1518"/>
        <v>0.71111111111111114</v>
      </c>
      <c r="T2860" s="700"/>
      <c r="U2860" s="700"/>
      <c r="V2860"/>
      <c r="W2860" s="98">
        <f t="shared" si="1487"/>
        <v>5</v>
      </c>
      <c r="X2860" s="53" t="str" cm="1">
        <f t="array" aca="1" ref="X2860" ca="1">INDIRECT("B" &amp; W2860)</f>
        <v>fecha</v>
      </c>
      <c r="Y2860" s="54">
        <f t="shared" ca="1" si="1488"/>
        <v>0</v>
      </c>
      <c r="Z2860" s="55">
        <f t="shared" ca="1" si="1489"/>
        <v>0</v>
      </c>
      <c r="AA2860" s="55">
        <f t="shared" ca="1" si="1490"/>
        <v>0</v>
      </c>
      <c r="AB2860" s="78">
        <f t="shared" ca="1" si="1491"/>
        <v>0</v>
      </c>
      <c r="AC2860" s="54" t="str">
        <f t="shared" ca="1" si="1492"/>
        <v>-</v>
      </c>
      <c r="AD2860" s="99">
        <f t="shared" ca="1" si="1493"/>
        <v>0</v>
      </c>
      <c r="AE2860" s="700"/>
      <c r="AF2860" s="700"/>
    </row>
    <row r="2861" spans="2:33" ht="15" thickBot="1">
      <c r="B2861" s="772" t="s">
        <v>3039</v>
      </c>
      <c r="C2861" s="376">
        <v>1</v>
      </c>
      <c r="D2861" s="771">
        <v>3.2</v>
      </c>
      <c r="E2861" s="104">
        <v>1.2E-2</v>
      </c>
      <c r="F2861" s="104">
        <v>1.4999999999999999E-2</v>
      </c>
      <c r="H2861" s="677">
        <v>2233</v>
      </c>
      <c r="I2861" s="510">
        <f t="shared" si="1511"/>
        <v>2767</v>
      </c>
      <c r="J2861" s="53" t="str" cm="1">
        <f t="array" aca="1" ref="J2861" ca="1">INDIRECT("B" &amp; I2861)</f>
        <v>NIVEL 974 M4 7S L30 AM 2233 10-06-2026</v>
      </c>
      <c r="K2861" s="511">
        <f t="shared" ca="1" si="1512"/>
        <v>3.2</v>
      </c>
      <c r="L2861" s="508">
        <f t="shared" ca="1" si="1513"/>
        <v>1.251E-2</v>
      </c>
      <c r="M2861" s="508">
        <f t="shared" ca="1" si="1514"/>
        <v>1.35E-2</v>
      </c>
      <c r="N2861" s="512">
        <f t="shared" ca="1" si="1498"/>
        <v>1.4999999999999999E-2</v>
      </c>
      <c r="O2861" s="512">
        <f t="shared" ca="1" si="1515"/>
        <v>1.1259E-2</v>
      </c>
      <c r="P2861" s="513">
        <f t="shared" ca="1" si="1516"/>
        <v>1.2149999999999999E-2</v>
      </c>
      <c r="Q2861" s="514" t="str">
        <f t="shared" ca="1" si="1517"/>
        <v>Dump</v>
      </c>
      <c r="R2861" s="515">
        <f t="shared" ca="1" si="1518"/>
        <v>0.71111111111111114</v>
      </c>
      <c r="T2861" s="700"/>
      <c r="U2861" s="700"/>
      <c r="V2861" s="700"/>
      <c r="W2861" s="700"/>
      <c r="X2861" s="124" t="s">
        <v>71</v>
      </c>
      <c r="Y2861" s="125">
        <f ca="1">SUM(Y2833:Y2860)</f>
        <v>6.4</v>
      </c>
      <c r="Z2861" s="80"/>
      <c r="AA2861" s="80"/>
      <c r="AB2861" s="126" t="e">
        <f ca="1">(SUMPRODUCT(AB2833:AB2860,$W2833:$W2860)/$W2861)</f>
        <v>#DIV/0!</v>
      </c>
      <c r="AC2861" s="700"/>
      <c r="AD2861" s="700"/>
      <c r="AE2861" s="700"/>
      <c r="AF2861" s="700"/>
    </row>
    <row r="2862" spans="2:33">
      <c r="B2862" s="772" t="s">
        <v>3040</v>
      </c>
      <c r="C2862" s="376">
        <v>1</v>
      </c>
      <c r="D2862" s="771">
        <v>3.2</v>
      </c>
      <c r="E2862" s="104">
        <v>1.46E-2</v>
      </c>
      <c r="F2862" s="104">
        <v>1.4999999999999999E-2</v>
      </c>
      <c r="H2862" s="677">
        <v>2234</v>
      </c>
      <c r="I2862" s="510">
        <f t="shared" si="1511"/>
        <v>2768</v>
      </c>
      <c r="J2862" s="53" t="str" cm="1">
        <f t="array" aca="1" ref="J2862" ca="1">INDIRECT("B" &amp; I2862)</f>
        <v>NIVEL 974 M4 7S L30 AM 2234 10-06-2026</v>
      </c>
      <c r="K2862" s="511">
        <f t="shared" ca="1" si="1512"/>
        <v>3.2</v>
      </c>
      <c r="L2862" s="508">
        <f t="shared" ca="1" si="1513"/>
        <v>1.593E-2</v>
      </c>
      <c r="M2862" s="508">
        <f t="shared" ca="1" si="1514"/>
        <v>1.35E-2</v>
      </c>
      <c r="N2862" s="512">
        <f t="shared" ca="1" si="1498"/>
        <v>1.4999999999999999E-2</v>
      </c>
      <c r="O2862" s="512">
        <f t="shared" ca="1" si="1515"/>
        <v>1.4337000000000001E-2</v>
      </c>
      <c r="P2862" s="513">
        <f t="shared" ca="1" si="1516"/>
        <v>1.2149999999999999E-2</v>
      </c>
      <c r="Q2862" s="514" t="str">
        <f t="shared" ca="1" si="1517"/>
        <v>Dump</v>
      </c>
      <c r="R2862" s="515">
        <f t="shared" ca="1" si="1518"/>
        <v>0.71111111111111114</v>
      </c>
      <c r="T2862" s="700"/>
      <c r="U2862" s="700"/>
      <c r="AE2862" s="700"/>
      <c r="AF2862" s="700"/>
    </row>
    <row r="2863" spans="2:33">
      <c r="B2863" s="772" t="s">
        <v>3041</v>
      </c>
      <c r="C2863" s="376">
        <v>1</v>
      </c>
      <c r="D2863" s="771">
        <v>3.2</v>
      </c>
      <c r="E2863" s="104">
        <v>1.4999999999999999E-2</v>
      </c>
      <c r="F2863" s="104">
        <v>1.4999999999999999E-2</v>
      </c>
      <c r="H2863" s="386"/>
      <c r="I2863"/>
      <c r="J2863"/>
      <c r="K2863" s="519">
        <f ca="1">SUM(K2843:K2862)</f>
        <v>64.000000000000014</v>
      </c>
      <c r="L2863" s="516">
        <f ca="1">+SUMPRODUCT(L2843:L2862,K2843:K2862)/K2863</f>
        <v>1.3963499999999997E-2</v>
      </c>
      <c r="M2863" s="516">
        <f ca="1">+SUMPRODUCT(M2843:M2862,K2843:K2862)/K2863</f>
        <v>1.43775E-2</v>
      </c>
      <c r="N2863" s="69">
        <f ca="1">+SUMPRODUCT(N2843:N2862,K2843:K2862)/K2863</f>
        <v>1.5975E-2</v>
      </c>
      <c r="O2863" s="552">
        <f ca="1">+SUMPRODUCT(O2843:O2862,K2843:K2862)/K2863</f>
        <v>1.2567149999999999E-2</v>
      </c>
      <c r="P2863" s="69">
        <f ca="1">+SUMPRODUCT(P2843:P2862,K2843:K2862)/K2863</f>
        <v>1.2939750000000002E-2</v>
      </c>
      <c r="Q2863"/>
      <c r="R2863"/>
      <c r="T2863" s="700"/>
      <c r="U2863" s="700"/>
      <c r="AE2863" s="700"/>
      <c r="AF2863" s="700"/>
    </row>
    <row r="2864" spans="2:33">
      <c r="B2864" s="772" t="s">
        <v>3042</v>
      </c>
      <c r="C2864" s="376">
        <v>1</v>
      </c>
      <c r="D2864" s="771">
        <v>3.2</v>
      </c>
      <c r="E2864" s="104">
        <v>1.41E-2</v>
      </c>
      <c r="F2864" s="104">
        <v>1.4999999999999999E-2</v>
      </c>
      <c r="H2864" s="720"/>
      <c r="I2864"/>
      <c r="J2864"/>
      <c r="K2864" s="551" t="s">
        <v>59</v>
      </c>
      <c r="L2864" s="550">
        <f ca="1">+L2863/0.9</f>
        <v>1.5514999999999996E-2</v>
      </c>
      <c r="M2864" s="518">
        <f ca="1">+M2863/0.9</f>
        <v>1.5975E-2</v>
      </c>
      <c r="N2864"/>
      <c r="O2864"/>
      <c r="P2864"/>
      <c r="Q2864"/>
      <c r="R2864"/>
      <c r="T2864" s="700"/>
      <c r="U2864" s="700"/>
      <c r="AE2864" s="700"/>
      <c r="AF2864" s="700"/>
    </row>
    <row r="2865" spans="2:38" ht="15" thickBot="1">
      <c r="B2865" s="772" t="s">
        <v>3043</v>
      </c>
      <c r="C2865" s="376">
        <v>1</v>
      </c>
      <c r="D2865" s="771">
        <v>3.2</v>
      </c>
      <c r="E2865" s="104">
        <v>1.43E-2</v>
      </c>
      <c r="F2865" s="104">
        <v>1.4999999999999999E-2</v>
      </c>
      <c r="T2865" s="700"/>
      <c r="U2865" s="700"/>
      <c r="AE2865" s="700"/>
      <c r="AF2865" s="700"/>
    </row>
    <row r="2866" spans="2:38" ht="28.8">
      <c r="B2866" s="772" t="s">
        <v>3044</v>
      </c>
      <c r="C2866" s="376">
        <v>1</v>
      </c>
      <c r="D2866" s="771">
        <v>3.2</v>
      </c>
      <c r="E2866" s="104">
        <v>1.46E-2</v>
      </c>
      <c r="F2866" s="104">
        <v>1.4999999999999999E-2</v>
      </c>
      <c r="H2866" s="385"/>
      <c r="I2866" s="547" t="s">
        <v>2978</v>
      </c>
      <c r="J2866" s="77" t="s">
        <v>63</v>
      </c>
      <c r="K2866" s="507" t="s">
        <v>44</v>
      </c>
      <c r="L2866" s="718" t="s">
        <v>297</v>
      </c>
      <c r="M2866" s="508" t="s">
        <v>292</v>
      </c>
      <c r="N2866" s="545" t="s">
        <v>46</v>
      </c>
      <c r="O2866" s="549" t="s">
        <v>293</v>
      </c>
      <c r="P2866" s="508" t="s">
        <v>294</v>
      </c>
      <c r="Q2866"/>
      <c r="R2866"/>
      <c r="T2866" s="700"/>
      <c r="U2866" s="700"/>
      <c r="AE2866" s="700"/>
      <c r="AF2866" s="700"/>
      <c r="AJ2866" s="95" t="str">
        <f>+I2866</f>
        <v>EN110</v>
      </c>
      <c r="AK2866" s="96" t="s">
        <v>62</v>
      </c>
    </row>
    <row r="2867" spans="2:38" ht="15" thickBot="1">
      <c r="B2867" s="772" t="s">
        <v>3045</v>
      </c>
      <c r="C2867" s="376">
        <v>1</v>
      </c>
      <c r="D2867" s="771">
        <v>3.2</v>
      </c>
      <c r="E2867" s="104">
        <v>1.6899999999999998E-2</v>
      </c>
      <c r="F2867" s="104">
        <v>1.4999999999999999E-2</v>
      </c>
      <c r="H2867" s="677">
        <v>2235</v>
      </c>
      <c r="I2867" s="510">
        <f>IF(H2867="",
   IFERROR(MATCH("**", B:B, 0), ""),
   IFERROR(MATCH("* "&amp;H2867&amp;" *", B:B, 0), "")
)</f>
        <v>2769</v>
      </c>
      <c r="J2867" s="53" t="str" cm="1">
        <f t="array" aca="1" ref="J2867" ca="1">INDIRECT("B" &amp; I2867)</f>
        <v>NIVEL 974 M4 6N L33 AM 2235 11-06-2026</v>
      </c>
      <c r="K2867" s="511">
        <f ca="1">INDEX(D:D, MATCH(J2867, $B:$B, 0))</f>
        <v>3.2</v>
      </c>
      <c r="L2867" s="508">
        <f ca="1">INDEX(E:E, MATCH($J2867, $B:$B, 0))*0.9</f>
        <v>1.8360000000000001E-2</v>
      </c>
      <c r="M2867" s="508">
        <f ca="1">INDEX(F:F, MATCH($J2867, $B:$B, 0))*0.9</f>
        <v>1.3050000000000001E-2</v>
      </c>
      <c r="N2867" s="512">
        <f ca="1">INDEX(F:F, MATCH($J2867, $B:$B, 0))</f>
        <v>1.4500000000000001E-2</v>
      </c>
      <c r="O2867" s="512">
        <f ca="1">+IF(L2867=0,N2867*0.9,L2867*0.9)</f>
        <v>1.6524E-2</v>
      </c>
      <c r="P2867" s="513">
        <f ca="1">+M2867*0.9</f>
        <v>1.1745E-2</v>
      </c>
      <c r="Q2867" s="514" t="str">
        <f ca="1">+IF(L2867=0,"-","Dump")</f>
        <v>Dump</v>
      </c>
      <c r="R2867" s="515">
        <f ca="1">+K2867/4.5</f>
        <v>0.71111111111111114</v>
      </c>
      <c r="T2867" s="700"/>
      <c r="U2867" s="700"/>
      <c r="AE2867" s="700"/>
      <c r="AF2867" s="700"/>
      <c r="AJ2867" s="520">
        <f ca="1">+K2876-SUMIF(AE:AE, AJ2866, AA:AA)</f>
        <v>-4.2000000000000028</v>
      </c>
      <c r="AK2867" s="521">
        <f ca="1">O2876</f>
        <v>1.2609E-2</v>
      </c>
      <c r="AL2867" s="102">
        <f ca="1">COUNTIF(AE:AE, AJ2866)</f>
        <v>1</v>
      </c>
    </row>
    <row r="2868" spans="2:38" ht="15" thickBot="1">
      <c r="B2868" s="772" t="s">
        <v>3046</v>
      </c>
      <c r="C2868" s="376">
        <v>1</v>
      </c>
      <c r="D2868" s="771">
        <v>3.2</v>
      </c>
      <c r="E2868" s="104">
        <v>1.7500000000000002E-2</v>
      </c>
      <c r="F2868" s="104">
        <v>1.4999999999999999E-2</v>
      </c>
      <c r="H2868" s="677">
        <v>2236</v>
      </c>
      <c r="I2868" s="510">
        <f t="shared" ref="I2868:I2874" si="1519">IF(H2868="",
   IFERROR(MATCH("**", B:B, 0), ""),
   IFERROR(MATCH("* "&amp;H2868&amp;" *", B:B, 0), "")
)</f>
        <v>2770</v>
      </c>
      <c r="J2868" s="53" t="str" cm="1">
        <f t="array" aca="1" ref="J2868" ca="1">INDIRECT("B" &amp; I2868)</f>
        <v>NIVEL 974 M4 6N L33 AM 2236 11-06-2026</v>
      </c>
      <c r="K2868" s="511">
        <f t="shared" ref="K2868:K2874" ca="1" si="1520">INDEX(D:D, MATCH(J2868, $B:$B, 0))</f>
        <v>3.2</v>
      </c>
      <c r="L2868" s="508">
        <f t="shared" ref="L2868:L2874" ca="1" si="1521">INDEX(E:E, MATCH($J2868, $B:$B, 0))*0.9</f>
        <v>1.4400000000000001E-2</v>
      </c>
      <c r="M2868" s="508">
        <f t="shared" ref="M2868:M2874" ca="1" si="1522">INDEX(F:F, MATCH($J2868, $B:$B, 0))*0.9</f>
        <v>1.3050000000000001E-2</v>
      </c>
      <c r="N2868" s="512">
        <f t="shared" ref="N2868:N2875" ca="1" si="1523">INDEX(F:F, MATCH($J2868, $B:$B, 0))</f>
        <v>1.4500000000000001E-2</v>
      </c>
      <c r="O2868" s="512">
        <f t="shared" ref="O2868:O2874" ca="1" si="1524">+IF(L2868=0,N2868*0.9,L2868*0.9)</f>
        <v>1.2960000000000001E-2</v>
      </c>
      <c r="P2868" s="513">
        <f t="shared" ref="P2868:P2874" ca="1" si="1525">+M2868*0.9</f>
        <v>1.1745E-2</v>
      </c>
      <c r="Q2868" s="514" t="str">
        <f t="shared" ref="Q2868:Q2874" ca="1" si="1526">+IF(L2868=0,"-","Dump")</f>
        <v>Dump</v>
      </c>
      <c r="R2868" s="515">
        <f t="shared" ref="R2868:R2874" ca="1" si="1527">+K2868/4.5</f>
        <v>0.71111111111111114</v>
      </c>
      <c r="T2868" s="700"/>
      <c r="U2868" s="700"/>
      <c r="AE2868" s="700"/>
      <c r="AF2868" s="700"/>
      <c r="AJ2868" s="105" t="s">
        <v>83</v>
      </c>
      <c r="AK2868" s="101"/>
    </row>
    <row r="2869" spans="2:38">
      <c r="B2869" s="772" t="s">
        <v>3047</v>
      </c>
      <c r="C2869" s="376">
        <v>1</v>
      </c>
      <c r="D2869" s="771">
        <v>3.2</v>
      </c>
      <c r="E2869" s="104">
        <v>1.17E-2</v>
      </c>
      <c r="F2869" s="104">
        <v>1.4999999999999999E-2</v>
      </c>
      <c r="H2869" s="677">
        <v>2237</v>
      </c>
      <c r="I2869" s="510">
        <f t="shared" si="1519"/>
        <v>2771</v>
      </c>
      <c r="J2869" s="53" t="str" cm="1">
        <f t="array" aca="1" ref="J2869" ca="1">INDIRECT("B" &amp; I2869)</f>
        <v>NIVEL 974 M4 6N L33 AM 2237 11-06-2026</v>
      </c>
      <c r="K2869" s="511">
        <f t="shared" ca="1" si="1520"/>
        <v>3.2</v>
      </c>
      <c r="L2869" s="508">
        <f t="shared" ca="1" si="1521"/>
        <v>1.3140000000000001E-2</v>
      </c>
      <c r="M2869" s="508">
        <f t="shared" ca="1" si="1522"/>
        <v>1.3050000000000001E-2</v>
      </c>
      <c r="N2869" s="512">
        <f t="shared" ca="1" si="1523"/>
        <v>1.4500000000000001E-2</v>
      </c>
      <c r="O2869" s="512">
        <f t="shared" ca="1" si="1524"/>
        <v>1.1826000000000001E-2</v>
      </c>
      <c r="P2869" s="513">
        <f t="shared" ca="1" si="1525"/>
        <v>1.1745E-2</v>
      </c>
      <c r="Q2869" s="514" t="str">
        <f t="shared" ca="1" si="1526"/>
        <v>Dump</v>
      </c>
      <c r="R2869" s="515">
        <f t="shared" ca="1" si="1527"/>
        <v>0.71111111111111114</v>
      </c>
      <c r="T2869" s="700"/>
      <c r="U2869" s="700"/>
      <c r="AE2869" s="700"/>
      <c r="AF2869" s="700"/>
    </row>
    <row r="2870" spans="2:38">
      <c r="B2870" s="772" t="s">
        <v>3048</v>
      </c>
      <c r="C2870" s="376">
        <v>1</v>
      </c>
      <c r="D2870" s="771">
        <v>3.2</v>
      </c>
      <c r="E2870" s="104">
        <v>1.6899999999999998E-2</v>
      </c>
      <c r="F2870" s="104">
        <v>1.4999999999999999E-2</v>
      </c>
      <c r="H2870" s="677">
        <v>2238</v>
      </c>
      <c r="I2870" s="510">
        <f t="shared" si="1519"/>
        <v>2772</v>
      </c>
      <c r="J2870" s="53" t="str" cm="1">
        <f t="array" aca="1" ref="J2870" ca="1">INDIRECT("B" &amp; I2870)</f>
        <v>NIVEL 974 M4 6N L33 AM 2238 11-06-2026</v>
      </c>
      <c r="K2870" s="511">
        <f t="shared" ca="1" si="1520"/>
        <v>3.2</v>
      </c>
      <c r="L2870" s="508">
        <f t="shared" ca="1" si="1521"/>
        <v>1.3950000000000001E-2</v>
      </c>
      <c r="M2870" s="508">
        <f t="shared" ca="1" si="1522"/>
        <v>1.3050000000000001E-2</v>
      </c>
      <c r="N2870" s="512">
        <f t="shared" ca="1" si="1523"/>
        <v>1.4500000000000001E-2</v>
      </c>
      <c r="O2870" s="512">
        <f t="shared" ca="1" si="1524"/>
        <v>1.2555E-2</v>
      </c>
      <c r="P2870" s="513">
        <f t="shared" ca="1" si="1525"/>
        <v>1.1745E-2</v>
      </c>
      <c r="Q2870" s="514" t="str">
        <f t="shared" ca="1" si="1526"/>
        <v>Dump</v>
      </c>
      <c r="R2870" s="515">
        <f t="shared" ca="1" si="1527"/>
        <v>0.71111111111111114</v>
      </c>
      <c r="T2870" s="700"/>
      <c r="U2870" s="700"/>
      <c r="AE2870" s="700"/>
      <c r="AF2870" s="700"/>
    </row>
    <row r="2871" spans="2:38">
      <c r="B2871" s="772" t="s">
        <v>3049</v>
      </c>
      <c r="C2871" s="376">
        <v>1</v>
      </c>
      <c r="D2871" s="771">
        <v>3.2</v>
      </c>
      <c r="E2871" s="104">
        <v>1.32E-2</v>
      </c>
      <c r="F2871" s="104">
        <v>1.4999999999999999E-2</v>
      </c>
      <c r="H2871" s="677">
        <v>2239</v>
      </c>
      <c r="I2871" s="510">
        <f t="shared" si="1519"/>
        <v>2773</v>
      </c>
      <c r="J2871" s="53" t="str" cm="1">
        <f t="array" aca="1" ref="J2871" ca="1">INDIRECT("B" &amp; I2871)</f>
        <v>NIVEL 974 M4 6N L33 AM 2239 11-06-2026</v>
      </c>
      <c r="K2871" s="511">
        <f t="shared" ca="1" si="1520"/>
        <v>3.2</v>
      </c>
      <c r="L2871" s="508">
        <f t="shared" ca="1" si="1521"/>
        <v>1.602E-2</v>
      </c>
      <c r="M2871" s="508">
        <f t="shared" ca="1" si="1522"/>
        <v>1.3050000000000001E-2</v>
      </c>
      <c r="N2871" s="512">
        <f t="shared" ca="1" si="1523"/>
        <v>1.4500000000000001E-2</v>
      </c>
      <c r="O2871" s="512">
        <f t="shared" ca="1" si="1524"/>
        <v>1.4418E-2</v>
      </c>
      <c r="P2871" s="513">
        <f t="shared" ca="1" si="1525"/>
        <v>1.1745E-2</v>
      </c>
      <c r="Q2871" s="514" t="str">
        <f t="shared" ca="1" si="1526"/>
        <v>Dump</v>
      </c>
      <c r="R2871" s="515">
        <f t="shared" ca="1" si="1527"/>
        <v>0.71111111111111114</v>
      </c>
      <c r="T2871" s="700"/>
      <c r="U2871" s="700"/>
      <c r="AE2871" s="700"/>
      <c r="AF2871" s="700"/>
    </row>
    <row r="2872" spans="2:38">
      <c r="B2872" s="772" t="s">
        <v>3050</v>
      </c>
      <c r="C2872" s="376">
        <v>1</v>
      </c>
      <c r="D2872" s="771">
        <v>3.2</v>
      </c>
      <c r="E2872" s="104">
        <v>1.72E-2</v>
      </c>
      <c r="F2872" s="104">
        <v>1.35E-2</v>
      </c>
      <c r="H2872" s="677">
        <v>2240</v>
      </c>
      <c r="I2872" s="510">
        <f t="shared" si="1519"/>
        <v>2774</v>
      </c>
      <c r="J2872" s="53" t="str" cm="1">
        <f t="array" aca="1" ref="J2872" ca="1">INDIRECT("B" &amp; I2872)</f>
        <v>NIVEL 974 M4 6N L33 AM 2240 11-06-2026</v>
      </c>
      <c r="K2872" s="511">
        <f t="shared" ca="1" si="1520"/>
        <v>3.2</v>
      </c>
      <c r="L2872" s="508">
        <f t="shared" ca="1" si="1521"/>
        <v>1.4760000000000002E-2</v>
      </c>
      <c r="M2872" s="508">
        <f t="shared" ca="1" si="1522"/>
        <v>1.3050000000000001E-2</v>
      </c>
      <c r="N2872" s="512">
        <f t="shared" ca="1" si="1523"/>
        <v>1.4500000000000001E-2</v>
      </c>
      <c r="O2872" s="512">
        <f t="shared" ca="1" si="1524"/>
        <v>1.3284000000000002E-2</v>
      </c>
      <c r="P2872" s="513">
        <f t="shared" ca="1" si="1525"/>
        <v>1.1745E-2</v>
      </c>
      <c r="Q2872" s="514" t="str">
        <f t="shared" ca="1" si="1526"/>
        <v>Dump</v>
      </c>
      <c r="R2872" s="515">
        <f t="shared" ca="1" si="1527"/>
        <v>0.71111111111111114</v>
      </c>
      <c r="T2872" s="700"/>
      <c r="U2872" s="700"/>
      <c r="AE2872" s="700"/>
      <c r="AF2872" s="700"/>
    </row>
    <row r="2873" spans="2:38">
      <c r="B2873" s="772" t="s">
        <v>3051</v>
      </c>
      <c r="C2873" s="376">
        <v>1</v>
      </c>
      <c r="D2873" s="771">
        <v>3.2</v>
      </c>
      <c r="E2873" s="104">
        <v>1.77E-2</v>
      </c>
      <c r="F2873" s="104">
        <v>1.35E-2</v>
      </c>
      <c r="H2873" s="677">
        <v>2241</v>
      </c>
      <c r="I2873" s="510">
        <f t="shared" si="1519"/>
        <v>2775</v>
      </c>
      <c r="J2873" s="53" t="str" cm="1">
        <f t="array" aca="1" ref="J2873" ca="1">INDIRECT("B" &amp; I2873)</f>
        <v>NIVEL 974 M4 6N L33 AM 2241 11-06-2026</v>
      </c>
      <c r="K2873" s="511">
        <f t="shared" ca="1" si="1520"/>
        <v>3.2</v>
      </c>
      <c r="L2873" s="508">
        <f t="shared" ca="1" si="1521"/>
        <v>1.026E-2</v>
      </c>
      <c r="M2873" s="508">
        <f t="shared" ca="1" si="1522"/>
        <v>1.3050000000000001E-2</v>
      </c>
      <c r="N2873" s="512">
        <f t="shared" ca="1" si="1523"/>
        <v>1.4500000000000001E-2</v>
      </c>
      <c r="O2873" s="512">
        <f t="shared" ca="1" si="1524"/>
        <v>9.2340000000000009E-3</v>
      </c>
      <c r="P2873" s="513">
        <f t="shared" ca="1" si="1525"/>
        <v>1.1745E-2</v>
      </c>
      <c r="Q2873" s="514" t="str">
        <f t="shared" ca="1" si="1526"/>
        <v>Dump</v>
      </c>
      <c r="R2873" s="515">
        <f t="shared" ca="1" si="1527"/>
        <v>0.71111111111111114</v>
      </c>
      <c r="T2873" s="700"/>
      <c r="U2873" s="700"/>
      <c r="AE2873" s="700"/>
      <c r="AF2873" s="700"/>
    </row>
    <row r="2874" spans="2:38">
      <c r="B2874" s="772" t="s">
        <v>3052</v>
      </c>
      <c r="C2874" s="376">
        <v>1</v>
      </c>
      <c r="D2874" s="771">
        <v>3.2</v>
      </c>
      <c r="E2874" s="104">
        <v>1.7899999999999999E-2</v>
      </c>
      <c r="F2874" s="104">
        <v>1.35E-2</v>
      </c>
      <c r="H2874" s="677">
        <v>2242</v>
      </c>
      <c r="I2874" s="510">
        <f t="shared" si="1519"/>
        <v>2776</v>
      </c>
      <c r="J2874" s="53" t="str" cm="1">
        <f t="array" aca="1" ref="J2874" ca="1">INDIRECT("B" &amp; I2874)</f>
        <v>NIVEL 974 M4 6N L33 AM 2242 11-06-2026</v>
      </c>
      <c r="K2874" s="511">
        <f t="shared" ca="1" si="1520"/>
        <v>3.2</v>
      </c>
      <c r="L2874" s="508">
        <f t="shared" ca="1" si="1521"/>
        <v>1.1610000000000001E-2</v>
      </c>
      <c r="M2874" s="508">
        <f t="shared" ca="1" si="1522"/>
        <v>1.3050000000000001E-2</v>
      </c>
      <c r="N2874" s="512">
        <f t="shared" ca="1" si="1523"/>
        <v>1.4500000000000001E-2</v>
      </c>
      <c r="O2874" s="512">
        <f t="shared" ca="1" si="1524"/>
        <v>1.0449E-2</v>
      </c>
      <c r="P2874" s="513">
        <f t="shared" ca="1" si="1525"/>
        <v>1.1745E-2</v>
      </c>
      <c r="Q2874" s="514" t="str">
        <f t="shared" ca="1" si="1526"/>
        <v>Dump</v>
      </c>
      <c r="R2874" s="515">
        <f t="shared" ca="1" si="1527"/>
        <v>0.71111111111111114</v>
      </c>
      <c r="T2874" s="700"/>
      <c r="U2874" s="700"/>
      <c r="AE2874" s="700"/>
      <c r="AF2874" s="700"/>
    </row>
    <row r="2875" spans="2:38">
      <c r="B2875" s="772" t="s">
        <v>3053</v>
      </c>
      <c r="C2875" s="376">
        <v>1</v>
      </c>
      <c r="D2875" s="771">
        <v>3.2</v>
      </c>
      <c r="E2875" s="104">
        <v>1.34E-2</v>
      </c>
      <c r="F2875" s="104">
        <v>1.35E-2</v>
      </c>
      <c r="H2875" s="677">
        <v>2243</v>
      </c>
      <c r="I2875" s="510">
        <f>IF(H2875="",
   IFERROR(MATCH("**", B:B, 0), ""),
   IFERROR(MATCH("* "&amp;H2875&amp;" *", B:B, 0), "")
)</f>
        <v>2777</v>
      </c>
      <c r="J2875" s="53" t="str" cm="1">
        <f t="array" aca="1" ref="J2875" ca="1">INDIRECT("B" &amp; I2875)</f>
        <v>NIVEL 974 M4 6N L33 AM 2243 11-06-2026</v>
      </c>
      <c r="K2875" s="511">
        <f ca="1">INDEX(D:D, MATCH(J2875, $B:$B, 0))</f>
        <v>3.2</v>
      </c>
      <c r="L2875" s="508">
        <f ca="1">INDEX(E:E, MATCH($J2875, $B:$B, 0))*0.9</f>
        <v>1.3590000000000001E-2</v>
      </c>
      <c r="M2875" s="508">
        <f ca="1">INDEX(F:F, MATCH($J2875, $B:$B, 0))*0.9</f>
        <v>1.3050000000000001E-2</v>
      </c>
      <c r="N2875" s="512">
        <f t="shared" ca="1" si="1523"/>
        <v>1.4500000000000001E-2</v>
      </c>
      <c r="O2875" s="512">
        <f ca="1">+IF(L2875=0,N2875*0.9,L2875*0.9)</f>
        <v>1.2231000000000002E-2</v>
      </c>
      <c r="P2875" s="513">
        <f ca="1">+M2875*0.9</f>
        <v>1.1745E-2</v>
      </c>
      <c r="Q2875" s="514" t="str">
        <f ca="1">+IF(L2875=0,"-","Dump")</f>
        <v>Dump</v>
      </c>
      <c r="R2875" s="515">
        <f ca="1">+K2875/4.5</f>
        <v>0.71111111111111114</v>
      </c>
      <c r="T2875" s="700"/>
      <c r="U2875" s="700"/>
      <c r="AE2875" s="700"/>
      <c r="AF2875" s="700"/>
    </row>
    <row r="2876" spans="2:38">
      <c r="B2876" s="772" t="s">
        <v>3054</v>
      </c>
      <c r="C2876" s="376">
        <v>1</v>
      </c>
      <c r="D2876" s="771">
        <v>3.2</v>
      </c>
      <c r="E2876" s="104">
        <v>1.54E-2</v>
      </c>
      <c r="F2876" s="104">
        <v>1.35E-2</v>
      </c>
      <c r="H2876" s="386"/>
      <c r="I2876"/>
      <c r="J2876"/>
      <c r="K2876" s="519">
        <f ca="1">SUM(K2867:K2875)</f>
        <v>28.799999999999997</v>
      </c>
      <c r="L2876" s="516">
        <f ca="1">+SUMPRODUCT(L2867:L2875,K2867:K2875)/K2876</f>
        <v>1.4010000000000003E-2</v>
      </c>
      <c r="M2876" s="516">
        <f ca="1">+SUMPRODUCT(M2867:M2875,K2867:K2875)/K2876</f>
        <v>1.3050000000000006E-2</v>
      </c>
      <c r="N2876" s="69">
        <f ca="1">+SUMPRODUCT(N2867:N2875,K2867:K2875)/K2876</f>
        <v>1.4500000000000002E-2</v>
      </c>
      <c r="O2876" s="552">
        <f ca="1">+SUMPRODUCT(O2867:O2875,K2867:K2875)/K2876</f>
        <v>1.2609E-2</v>
      </c>
      <c r="P2876" s="69">
        <f ca="1">+SUMPRODUCT(P2867:P2875,K2867:K2875)/K2876</f>
        <v>1.1745000000000004E-2</v>
      </c>
      <c r="Q2876"/>
      <c r="R2876"/>
      <c r="T2876" s="700"/>
      <c r="U2876" s="700"/>
      <c r="AE2876" s="700"/>
      <c r="AF2876" s="700"/>
    </row>
    <row r="2877" spans="2:38">
      <c r="B2877" s="772" t="s">
        <v>3055</v>
      </c>
      <c r="C2877" s="376">
        <v>1</v>
      </c>
      <c r="D2877" s="771">
        <v>3.2</v>
      </c>
      <c r="E2877" s="104">
        <v>1.2200000000000001E-2</v>
      </c>
      <c r="F2877" s="104">
        <v>1.35E-2</v>
      </c>
      <c r="H2877" s="720"/>
      <c r="I2877"/>
      <c r="J2877"/>
      <c r="K2877" s="551" t="s">
        <v>59</v>
      </c>
      <c r="L2877" s="550">
        <f ca="1">+L2876/0.9</f>
        <v>1.556666666666667E-2</v>
      </c>
      <c r="M2877" s="518">
        <f ca="1">+M2876/0.9</f>
        <v>1.4500000000000006E-2</v>
      </c>
      <c r="N2877"/>
      <c r="O2877"/>
      <c r="P2877"/>
      <c r="Q2877"/>
      <c r="R2877"/>
      <c r="T2877" s="700"/>
      <c r="U2877" s="700"/>
      <c r="AE2877" s="700"/>
      <c r="AF2877" s="700"/>
    </row>
    <row r="2878" spans="2:38" ht="15" thickBot="1">
      <c r="B2878" s="772" t="s">
        <v>3056</v>
      </c>
      <c r="C2878" s="376">
        <v>1</v>
      </c>
      <c r="D2878" s="771">
        <v>3.2</v>
      </c>
      <c r="E2878" s="104">
        <v>1.2699999999999999E-2</v>
      </c>
      <c r="F2878" s="104">
        <v>1.35E-2</v>
      </c>
      <c r="I2878" s="721"/>
      <c r="R2878" s="721"/>
      <c r="T2878" s="700"/>
      <c r="U2878" s="700"/>
      <c r="AE2878" s="700"/>
      <c r="AF2878" s="700"/>
    </row>
    <row r="2879" spans="2:38" ht="28.8">
      <c r="B2879" s="772" t="s">
        <v>3057</v>
      </c>
      <c r="C2879" s="376">
        <v>1</v>
      </c>
      <c r="D2879" s="771">
        <v>3.2</v>
      </c>
      <c r="E2879" s="104">
        <v>1.2200000000000001E-2</v>
      </c>
      <c r="F2879" s="104">
        <v>1.35E-2</v>
      </c>
      <c r="H2879" s="385"/>
      <c r="I2879" s="547" t="s">
        <v>2979</v>
      </c>
      <c r="J2879" s="77" t="s">
        <v>63</v>
      </c>
      <c r="K2879" s="507" t="s">
        <v>44</v>
      </c>
      <c r="L2879" s="718" t="s">
        <v>297</v>
      </c>
      <c r="M2879" s="508" t="s">
        <v>292</v>
      </c>
      <c r="N2879" s="545" t="s">
        <v>46</v>
      </c>
      <c r="O2879" s="549" t="s">
        <v>293</v>
      </c>
      <c r="P2879" s="508" t="s">
        <v>294</v>
      </c>
      <c r="Q2879"/>
      <c r="R2879"/>
      <c r="T2879" s="700"/>
      <c r="U2879" s="700"/>
      <c r="AE2879" s="700"/>
      <c r="AF2879" s="700"/>
      <c r="AJ2879" s="95" t="str">
        <f>+I2879</f>
        <v>EN111</v>
      </c>
      <c r="AK2879" s="96" t="s">
        <v>62</v>
      </c>
    </row>
    <row r="2880" spans="2:38" ht="15" thickBot="1">
      <c r="B2880" s="772" t="s">
        <v>3058</v>
      </c>
      <c r="C2880" s="376">
        <v>1</v>
      </c>
      <c r="D2880" s="771">
        <v>3.2</v>
      </c>
      <c r="E2880" s="104">
        <v>9.7999999999999997E-3</v>
      </c>
      <c r="F2880" s="104">
        <v>1.35E-2</v>
      </c>
      <c r="H2880" s="677">
        <v>2244</v>
      </c>
      <c r="I2880" s="510">
        <f>IF(H2880="",
   IFERROR(MATCH("**", B:B, 0), ""),
   IFERROR(MATCH("* "&amp;H2880&amp;" *", B:B, 0), "")
)</f>
        <v>2778</v>
      </c>
      <c r="J2880" s="53" t="str" cm="1">
        <f t="array" aca="1" ref="J2880" ca="1">INDIRECT("B" &amp; I2880)</f>
        <v>NIVEL 974 M4 6N L33 AM 2244 11-06-2026</v>
      </c>
      <c r="K2880" s="511">
        <f ca="1">INDEX(D:D, MATCH(J2880, $B:$B, 0))</f>
        <v>3.2</v>
      </c>
      <c r="L2880" s="508">
        <f ca="1">INDEX(E:E, MATCH($J2880, $B:$B, 0))*0.9</f>
        <v>9.9900000000000006E-3</v>
      </c>
      <c r="M2880" s="508">
        <f ca="1">INDEX(F:F, MATCH($J2880, $B:$B, 0))*0.9</f>
        <v>1.3050000000000001E-2</v>
      </c>
      <c r="N2880" s="512">
        <f ca="1">INDEX(F:F, MATCH($J2880, $B:$B, 0))</f>
        <v>1.4500000000000001E-2</v>
      </c>
      <c r="O2880" s="512">
        <f ca="1">+IF(L2880=0,N2880*0.9,L2880*0.9)</f>
        <v>8.9910000000000007E-3</v>
      </c>
      <c r="P2880" s="513">
        <f ca="1">+M2880*0.9</f>
        <v>1.1745E-2</v>
      </c>
      <c r="Q2880" s="514" t="str">
        <f ca="1">+IF(L2880=0,"-","Dump")</f>
        <v>Dump</v>
      </c>
      <c r="R2880" s="515">
        <f ca="1">+K2880/4.5</f>
        <v>0.71111111111111114</v>
      </c>
      <c r="T2880" s="700"/>
      <c r="U2880" s="700"/>
      <c r="AE2880" s="700"/>
      <c r="AF2880" s="700"/>
      <c r="AJ2880" s="520">
        <f ca="1">+K2891-SUMIF(AE:AE, AJ2879, AA:AA)</f>
        <v>1.5499999999999972</v>
      </c>
      <c r="AK2880" s="521">
        <f ca="1">O2891</f>
        <v>1.1737636363636368E-2</v>
      </c>
      <c r="AL2880" s="102">
        <f ca="1">COUNTIF(AE:AE, AJ2879)</f>
        <v>1</v>
      </c>
    </row>
    <row r="2881" spans="1:38" ht="15" thickBot="1">
      <c r="B2881" s="772" t="s">
        <v>3059</v>
      </c>
      <c r="C2881" s="376">
        <v>1</v>
      </c>
      <c r="D2881" s="771">
        <v>3.2</v>
      </c>
      <c r="E2881" s="104">
        <v>1.3100000000000001E-2</v>
      </c>
      <c r="F2881" s="104">
        <v>1.35E-2</v>
      </c>
      <c r="H2881" s="677">
        <v>2245</v>
      </c>
      <c r="I2881" s="510">
        <f t="shared" ref="I2881:I2889" si="1528">IF(H2881="",
   IFERROR(MATCH("**", B:B, 0), ""),
   IFERROR(MATCH("* "&amp;H2881&amp;" *", B:B, 0), "")
)</f>
        <v>2779</v>
      </c>
      <c r="J2881" s="53" t="str" cm="1">
        <f t="array" aca="1" ref="J2881" ca="1">INDIRECT("B" &amp; I2881)</f>
        <v>NIVEL 974 M4 6N L33 AM 2245 11-06-2026</v>
      </c>
      <c r="K2881" s="511">
        <f t="shared" ref="K2881:K2889" ca="1" si="1529">INDEX(D:D, MATCH(J2881, $B:$B, 0))</f>
        <v>3.2</v>
      </c>
      <c r="L2881" s="508">
        <f t="shared" ref="L2881:L2889" ca="1" si="1530">INDEX(E:E, MATCH($J2881, $B:$B, 0))*0.9</f>
        <v>1.251E-2</v>
      </c>
      <c r="M2881" s="508">
        <f t="shared" ref="M2881:M2889" ca="1" si="1531">INDEX(F:F, MATCH($J2881, $B:$B, 0))*0.9</f>
        <v>1.3050000000000001E-2</v>
      </c>
      <c r="N2881" s="512">
        <f t="shared" ref="N2881:N2890" ca="1" si="1532">INDEX(F:F, MATCH($J2881, $B:$B, 0))</f>
        <v>1.4500000000000001E-2</v>
      </c>
      <c r="O2881" s="512">
        <f t="shared" ref="O2881:O2889" ca="1" si="1533">+IF(L2881=0,N2881*0.9,L2881*0.9)</f>
        <v>1.1259E-2</v>
      </c>
      <c r="P2881" s="513">
        <f t="shared" ref="P2881:P2889" ca="1" si="1534">+M2881*0.9</f>
        <v>1.1745E-2</v>
      </c>
      <c r="Q2881" s="514" t="str">
        <f t="shared" ref="Q2881:Q2889" ca="1" si="1535">+IF(L2881=0,"-","Dump")</f>
        <v>Dump</v>
      </c>
      <c r="R2881" s="515">
        <f t="shared" ref="R2881:R2889" ca="1" si="1536">+K2881/4.5</f>
        <v>0.71111111111111114</v>
      </c>
      <c r="AJ2881" s="105" t="s">
        <v>83</v>
      </c>
      <c r="AK2881" s="101"/>
    </row>
    <row r="2882" spans="1:38">
      <c r="B2882" s="772" t="s">
        <v>3060</v>
      </c>
      <c r="C2882" s="376">
        <v>1</v>
      </c>
      <c r="D2882" s="771">
        <v>3.2</v>
      </c>
      <c r="E2882" s="104">
        <v>1.0699999999999999E-2</v>
      </c>
      <c r="F2882" s="104">
        <v>1.35E-2</v>
      </c>
      <c r="H2882" s="677">
        <v>2246</v>
      </c>
      <c r="I2882" s="510">
        <f t="shared" ref="I2882:I2883" si="1537">IF(H2882="",
   IFERROR(MATCH("**", B:B, 0), ""),
   IFERROR(MATCH("* "&amp;H2882&amp;" *", B:B, 0), "")
)</f>
        <v>2780</v>
      </c>
      <c r="J2882" s="53" t="str" cm="1">
        <f t="array" aca="1" ref="J2882" ca="1">INDIRECT("B" &amp; I2882)</f>
        <v>NIVEL 974 M4 6N L33 AM 2246 11-06-2026</v>
      </c>
      <c r="K2882" s="511">
        <f t="shared" ref="K2882:K2883" ca="1" si="1538">INDEX(D:D, MATCH(J2882, $B:$B, 0))</f>
        <v>3.2</v>
      </c>
      <c r="L2882" s="508">
        <f t="shared" ref="L2882:L2883" ca="1" si="1539">INDEX(E:E, MATCH($J2882, $B:$B, 0))*0.9</f>
        <v>1.242E-2</v>
      </c>
      <c r="M2882" s="508">
        <f t="shared" ref="M2882:M2883" ca="1" si="1540">INDEX(F:F, MATCH($J2882, $B:$B, 0))*0.9</f>
        <v>1.3050000000000001E-2</v>
      </c>
      <c r="N2882" s="512">
        <f t="shared" ca="1" si="1532"/>
        <v>1.4500000000000001E-2</v>
      </c>
      <c r="O2882" s="512">
        <f t="shared" ref="O2882:O2883" ca="1" si="1541">+IF(L2882=0,N2882*0.9,L2882*0.9)</f>
        <v>1.1178E-2</v>
      </c>
      <c r="P2882" s="513">
        <f t="shared" ref="P2882:P2883" ca="1" si="1542">+M2882*0.9</f>
        <v>1.1745E-2</v>
      </c>
      <c r="Q2882" s="514" t="str">
        <f t="shared" ref="Q2882:Q2883" ca="1" si="1543">+IF(L2882=0,"-","Dump")</f>
        <v>Dump</v>
      </c>
      <c r="R2882" s="515">
        <f t="shared" ref="R2882:R2883" ca="1" si="1544">+K2882/4.5</f>
        <v>0.71111111111111114</v>
      </c>
    </row>
    <row r="2883" spans="1:38">
      <c r="B2883" s="772" t="s">
        <v>3061</v>
      </c>
      <c r="C2883" s="376">
        <v>1</v>
      </c>
      <c r="D2883" s="771">
        <v>3.2</v>
      </c>
      <c r="E2883" s="104">
        <v>1.1299999999999999E-2</v>
      </c>
      <c r="F2883" s="104">
        <v>1.35E-2</v>
      </c>
      <c r="H2883" s="677">
        <v>2247</v>
      </c>
      <c r="I2883" s="510">
        <f t="shared" si="1537"/>
        <v>2781</v>
      </c>
      <c r="J2883" s="53" t="str" cm="1">
        <f t="array" aca="1" ref="J2883" ca="1">INDIRECT("B" &amp; I2883)</f>
        <v>NIVEL 974 M4 6N L33 AM 2247 11-06-2026</v>
      </c>
      <c r="K2883" s="511">
        <f t="shared" ca="1" si="1538"/>
        <v>3.2</v>
      </c>
      <c r="L2883" s="508">
        <f t="shared" ca="1" si="1539"/>
        <v>1.4760000000000002E-2</v>
      </c>
      <c r="M2883" s="508">
        <f t="shared" ca="1" si="1540"/>
        <v>1.3050000000000001E-2</v>
      </c>
      <c r="N2883" s="512">
        <f t="shared" ca="1" si="1532"/>
        <v>1.4500000000000001E-2</v>
      </c>
      <c r="O2883" s="512">
        <f t="shared" ca="1" si="1541"/>
        <v>1.3284000000000002E-2</v>
      </c>
      <c r="P2883" s="513">
        <f t="shared" ca="1" si="1542"/>
        <v>1.1745E-2</v>
      </c>
      <c r="Q2883" s="514" t="str">
        <f t="shared" ca="1" si="1543"/>
        <v>Dump</v>
      </c>
      <c r="R2883" s="515">
        <f t="shared" ca="1" si="1544"/>
        <v>0.71111111111111114</v>
      </c>
    </row>
    <row r="2884" spans="1:38">
      <c r="B2884" s="772" t="s">
        <v>3062</v>
      </c>
      <c r="C2884" s="376">
        <v>1</v>
      </c>
      <c r="D2884" s="771">
        <v>3.2</v>
      </c>
      <c r="E2884" s="104">
        <v>1.47E-2</v>
      </c>
      <c r="F2884" s="104">
        <v>1.35E-2</v>
      </c>
      <c r="H2884" s="677">
        <v>2248</v>
      </c>
      <c r="I2884" s="510">
        <f t="shared" si="1528"/>
        <v>2782</v>
      </c>
      <c r="J2884" s="53" t="str" cm="1">
        <f t="array" aca="1" ref="J2884" ca="1">INDIRECT("B" &amp; I2884)</f>
        <v>NIVEL 974 M4 6N L33 AM 2248 11-06-2026</v>
      </c>
      <c r="K2884" s="511">
        <f t="shared" ca="1" si="1529"/>
        <v>3.2</v>
      </c>
      <c r="L2884" s="508">
        <f t="shared" ca="1" si="1530"/>
        <v>1.3679999999999999E-2</v>
      </c>
      <c r="M2884" s="508">
        <f t="shared" ca="1" si="1531"/>
        <v>1.3050000000000001E-2</v>
      </c>
      <c r="N2884" s="512">
        <f t="shared" ca="1" si="1532"/>
        <v>1.4500000000000001E-2</v>
      </c>
      <c r="O2884" s="512">
        <f t="shared" ca="1" si="1533"/>
        <v>1.2312E-2</v>
      </c>
      <c r="P2884" s="513">
        <f t="shared" ca="1" si="1534"/>
        <v>1.1745E-2</v>
      </c>
      <c r="Q2884" s="514" t="str">
        <f t="shared" ca="1" si="1535"/>
        <v>Dump</v>
      </c>
      <c r="R2884" s="515">
        <f t="shared" ca="1" si="1536"/>
        <v>0.71111111111111114</v>
      </c>
    </row>
    <row r="2885" spans="1:38">
      <c r="B2885" s="772" t="s">
        <v>3063</v>
      </c>
      <c r="C2885" s="376">
        <v>1</v>
      </c>
      <c r="D2885" s="771">
        <v>3.2</v>
      </c>
      <c r="E2885" s="104">
        <v>1.44E-2</v>
      </c>
      <c r="F2885" s="104">
        <v>1.35E-2</v>
      </c>
      <c r="H2885" s="677">
        <v>2249</v>
      </c>
      <c r="I2885" s="510">
        <f t="shared" si="1528"/>
        <v>2783</v>
      </c>
      <c r="J2885" s="53" t="str" cm="1">
        <f t="array" aca="1" ref="J2885" ca="1">INDIRECT("B" &amp; I2885)</f>
        <v>NIVEL 974 M4 6N L33 AM 2249 11-06-2026</v>
      </c>
      <c r="K2885" s="511">
        <f t="shared" ca="1" si="1529"/>
        <v>3.2</v>
      </c>
      <c r="L2885" s="508">
        <f t="shared" ca="1" si="1530"/>
        <v>1.044E-2</v>
      </c>
      <c r="M2885" s="508">
        <f t="shared" ca="1" si="1531"/>
        <v>1.3050000000000001E-2</v>
      </c>
      <c r="N2885" s="512">
        <f t="shared" ca="1" si="1532"/>
        <v>1.4500000000000001E-2</v>
      </c>
      <c r="O2885" s="512">
        <f t="shared" ca="1" si="1533"/>
        <v>9.3959999999999998E-3</v>
      </c>
      <c r="P2885" s="513">
        <f t="shared" ca="1" si="1534"/>
        <v>1.1745E-2</v>
      </c>
      <c r="Q2885" s="514" t="str">
        <f t="shared" ca="1" si="1535"/>
        <v>Dump</v>
      </c>
      <c r="R2885" s="515">
        <f t="shared" ca="1" si="1536"/>
        <v>0.71111111111111114</v>
      </c>
    </row>
    <row r="2886" spans="1:38">
      <c r="B2886" s="772" t="s">
        <v>3064</v>
      </c>
      <c r="C2886" s="376">
        <v>1</v>
      </c>
      <c r="D2886" s="771">
        <v>3.2</v>
      </c>
      <c r="E2886" s="104">
        <v>1.83E-2</v>
      </c>
      <c r="F2886" s="104">
        <v>1.35E-2</v>
      </c>
      <c r="H2886" s="677">
        <v>2250</v>
      </c>
      <c r="I2886" s="510">
        <f t="shared" si="1528"/>
        <v>2784</v>
      </c>
      <c r="J2886" s="53" t="str" cm="1">
        <f t="array" aca="1" ref="J2886" ca="1">INDIRECT("B" &amp; I2886)</f>
        <v>NIVEL 974 M4 6N L33 AM 2250 11-06-2026</v>
      </c>
      <c r="K2886" s="511">
        <f t="shared" ca="1" si="1529"/>
        <v>3.2</v>
      </c>
      <c r="L2886" s="508">
        <f t="shared" ca="1" si="1530"/>
        <v>1.4489999999999999E-2</v>
      </c>
      <c r="M2886" s="508">
        <f t="shared" ca="1" si="1531"/>
        <v>1.3050000000000001E-2</v>
      </c>
      <c r="N2886" s="512">
        <f t="shared" ca="1" si="1532"/>
        <v>1.4500000000000001E-2</v>
      </c>
      <c r="O2886" s="512">
        <f t="shared" ca="1" si="1533"/>
        <v>1.3041000000000001E-2</v>
      </c>
      <c r="P2886" s="513">
        <f t="shared" ca="1" si="1534"/>
        <v>1.1745E-2</v>
      </c>
      <c r="Q2886" s="514" t="str">
        <f t="shared" ca="1" si="1535"/>
        <v>Dump</v>
      </c>
      <c r="R2886" s="515">
        <f t="shared" ca="1" si="1536"/>
        <v>0.71111111111111114</v>
      </c>
    </row>
    <row r="2887" spans="1:38">
      <c r="B2887" s="772" t="s">
        <v>3065</v>
      </c>
      <c r="C2887" s="376">
        <v>1</v>
      </c>
      <c r="D2887" s="771">
        <v>3.2</v>
      </c>
      <c r="E2887" s="104">
        <v>1.0699999999999999E-2</v>
      </c>
      <c r="F2887" s="104">
        <v>1.35E-2</v>
      </c>
      <c r="H2887" s="677">
        <v>2251</v>
      </c>
      <c r="I2887" s="510">
        <f t="shared" si="1528"/>
        <v>2785</v>
      </c>
      <c r="J2887" s="53" t="str" cm="1">
        <f t="array" aca="1" ref="J2887" ca="1">INDIRECT("B" &amp; I2887)</f>
        <v>NIVEL 974 M4 6N L33 AM 2251 11-06-2026</v>
      </c>
      <c r="K2887" s="511">
        <f t="shared" ca="1" si="1529"/>
        <v>3.2</v>
      </c>
      <c r="L2887" s="508">
        <f t="shared" ca="1" si="1530"/>
        <v>1.179E-2</v>
      </c>
      <c r="M2887" s="508">
        <f t="shared" ca="1" si="1531"/>
        <v>1.3050000000000001E-2</v>
      </c>
      <c r="N2887" s="512">
        <f t="shared" ca="1" si="1532"/>
        <v>1.4500000000000001E-2</v>
      </c>
      <c r="O2887" s="512">
        <f t="shared" ca="1" si="1533"/>
        <v>1.0611000000000001E-2</v>
      </c>
      <c r="P2887" s="513">
        <f t="shared" ca="1" si="1534"/>
        <v>1.1745E-2</v>
      </c>
      <c r="Q2887" s="514" t="str">
        <f t="shared" ca="1" si="1535"/>
        <v>Dump</v>
      </c>
      <c r="R2887" s="515">
        <f t="shared" ca="1" si="1536"/>
        <v>0.71111111111111114</v>
      </c>
    </row>
    <row r="2888" spans="1:38">
      <c r="B2888" s="772" t="s">
        <v>3066</v>
      </c>
      <c r="C2888" s="376">
        <v>1</v>
      </c>
      <c r="D2888" s="771">
        <v>3.2</v>
      </c>
      <c r="E2888" s="104">
        <v>1.2699999999999999E-2</v>
      </c>
      <c r="F2888" s="104">
        <v>1.35E-2</v>
      </c>
      <c r="H2888" s="677">
        <v>2252</v>
      </c>
      <c r="I2888" s="510">
        <f t="shared" si="1528"/>
        <v>2786</v>
      </c>
      <c r="J2888" s="53" t="str" cm="1">
        <f t="array" aca="1" ref="J2888" ca="1">INDIRECT("B" &amp; I2888)</f>
        <v>NIVEL 974 M4 6N L33 AM 2252 11-06-2026</v>
      </c>
      <c r="K2888" s="511">
        <f t="shared" ca="1" si="1529"/>
        <v>3.2</v>
      </c>
      <c r="L2888" s="508">
        <f t="shared" ca="1" si="1530"/>
        <v>1.6739999999999998E-2</v>
      </c>
      <c r="M2888" s="508">
        <f t="shared" ca="1" si="1531"/>
        <v>1.3050000000000001E-2</v>
      </c>
      <c r="N2888" s="512">
        <f t="shared" ca="1" si="1532"/>
        <v>1.4500000000000001E-2</v>
      </c>
      <c r="O2888" s="512">
        <f t="shared" ca="1" si="1533"/>
        <v>1.5065999999999998E-2</v>
      </c>
      <c r="P2888" s="513">
        <f t="shared" ca="1" si="1534"/>
        <v>1.1745E-2</v>
      </c>
      <c r="Q2888" s="514" t="str">
        <f t="shared" ca="1" si="1535"/>
        <v>Dump</v>
      </c>
      <c r="R2888" s="515">
        <f t="shared" ca="1" si="1536"/>
        <v>0.71111111111111114</v>
      </c>
    </row>
    <row r="2889" spans="1:38">
      <c r="B2889" s="772" t="s">
        <v>3067</v>
      </c>
      <c r="C2889" s="376">
        <v>1</v>
      </c>
      <c r="D2889" s="771">
        <v>3.2</v>
      </c>
      <c r="E2889" s="104">
        <v>1.9199999999999998E-2</v>
      </c>
      <c r="F2889" s="104">
        <v>1.35E-2</v>
      </c>
      <c r="H2889" s="677">
        <v>2253</v>
      </c>
      <c r="I2889" s="510">
        <f t="shared" si="1528"/>
        <v>2787</v>
      </c>
      <c r="J2889" s="53" t="str" cm="1">
        <f t="array" aca="1" ref="J2889" ca="1">INDIRECT("B" &amp; I2889)</f>
        <v>NIVEL 974 M4 6N L33 AM 2253 11-06-2026</v>
      </c>
      <c r="K2889" s="511">
        <f t="shared" ca="1" si="1529"/>
        <v>3.2</v>
      </c>
      <c r="L2889" s="508">
        <f t="shared" ca="1" si="1530"/>
        <v>1.4129999999999998E-2</v>
      </c>
      <c r="M2889" s="508">
        <f t="shared" ca="1" si="1531"/>
        <v>1.3050000000000001E-2</v>
      </c>
      <c r="N2889" s="512">
        <f t="shared" ca="1" si="1532"/>
        <v>1.4500000000000001E-2</v>
      </c>
      <c r="O2889" s="512">
        <f t="shared" ca="1" si="1533"/>
        <v>1.2716999999999999E-2</v>
      </c>
      <c r="P2889" s="513">
        <f t="shared" ca="1" si="1534"/>
        <v>1.1745E-2</v>
      </c>
      <c r="Q2889" s="514" t="str">
        <f t="shared" ca="1" si="1535"/>
        <v>Dump</v>
      </c>
      <c r="R2889" s="515">
        <f t="shared" ca="1" si="1536"/>
        <v>0.71111111111111114</v>
      </c>
    </row>
    <row r="2890" spans="1:38">
      <c r="B2890" s="772" t="s">
        <v>3068</v>
      </c>
      <c r="C2890" s="376">
        <v>1</v>
      </c>
      <c r="D2890" s="771">
        <v>3.2</v>
      </c>
      <c r="E2890" s="104">
        <v>1.54E-2</v>
      </c>
      <c r="F2890" s="104">
        <v>1.35E-2</v>
      </c>
      <c r="H2890" s="677">
        <v>2254</v>
      </c>
      <c r="I2890" s="510">
        <f>IF(H2890="",
   IFERROR(MATCH("**", B:B, 0), ""),
   IFERROR(MATCH("* "&amp;H2890&amp;" *", B:B, 0), "")
)</f>
        <v>2788</v>
      </c>
      <c r="J2890" s="53" t="str" cm="1">
        <f t="array" aca="1" ref="J2890" ca="1">INDIRECT("B" &amp; I2890)</f>
        <v>NIVEL 974 M4 6N L33 AM 2254 11-06-2026</v>
      </c>
      <c r="K2890" s="511">
        <f ca="1">INDEX(D:D, MATCH(J2890, $B:$B, 0))</f>
        <v>3.2</v>
      </c>
      <c r="L2890" s="508">
        <f ca="1">INDEX(E:E, MATCH($J2890, $B:$B, 0))*0.9</f>
        <v>1.251E-2</v>
      </c>
      <c r="M2890" s="508">
        <f ca="1">INDEX(F:F, MATCH($J2890, $B:$B, 0))*0.9</f>
        <v>1.3050000000000001E-2</v>
      </c>
      <c r="N2890" s="512">
        <f t="shared" ca="1" si="1532"/>
        <v>1.4500000000000001E-2</v>
      </c>
      <c r="O2890" s="512">
        <f ca="1">+IF(L2890=0,N2890*0.9,L2890*0.9)</f>
        <v>1.1259E-2</v>
      </c>
      <c r="P2890" s="513">
        <f ca="1">+M2890*0.9</f>
        <v>1.1745E-2</v>
      </c>
      <c r="Q2890" s="514" t="str">
        <f ca="1">+IF(L2890=0,"-","Dump")</f>
        <v>Dump</v>
      </c>
      <c r="R2890" s="515">
        <f ca="1">+K2890/4.5</f>
        <v>0.71111111111111114</v>
      </c>
    </row>
    <row r="2891" spans="1:38">
      <c r="B2891" s="772" t="s">
        <v>3069</v>
      </c>
      <c r="C2891" s="376">
        <v>1</v>
      </c>
      <c r="D2891" s="771">
        <v>3.2</v>
      </c>
      <c r="E2891" s="104">
        <v>1.44E-2</v>
      </c>
      <c r="F2891" s="104">
        <v>1.35E-2</v>
      </c>
      <c r="H2891" s="386"/>
      <c r="I2891"/>
      <c r="J2891"/>
      <c r="K2891" s="519">
        <f ca="1">SUM(K2880:K2890)</f>
        <v>35.199999999999996</v>
      </c>
      <c r="L2891" s="516">
        <f ca="1">+SUMPRODUCT(L2880:L2890,K2880:K2890)/K2891</f>
        <v>1.3041818181818182E-2</v>
      </c>
      <c r="M2891" s="516">
        <f ca="1">+SUMPRODUCT(M2880:M2890,K2880:K2890)/K2891</f>
        <v>1.3050000000000006E-2</v>
      </c>
      <c r="N2891" s="69">
        <f ca="1">+SUMPRODUCT(N2880:N2890,K2880:K2890)/K2891</f>
        <v>1.4500000000000004E-2</v>
      </c>
      <c r="O2891" s="552">
        <f ca="1">+SUMPRODUCT(O2880:O2890,K2880:K2890)/K2891</f>
        <v>1.1737636363636368E-2</v>
      </c>
      <c r="P2891" s="69">
        <f ca="1">+SUMPRODUCT(P2880:P2890,K2880:K2890)/K2891</f>
        <v>1.1745000000000004E-2</v>
      </c>
      <c r="Q2891"/>
      <c r="R2891"/>
    </row>
    <row r="2892" spans="1:38">
      <c r="B2892" s="772" t="s">
        <v>3070</v>
      </c>
      <c r="C2892" s="376">
        <v>1</v>
      </c>
      <c r="D2892" s="771">
        <v>3.2</v>
      </c>
      <c r="E2892" s="104">
        <v>1.7100000000000001E-2</v>
      </c>
      <c r="F2892" s="104">
        <v>1.35E-2</v>
      </c>
      <c r="H2892" s="720"/>
      <c r="I2892"/>
      <c r="J2892"/>
      <c r="K2892" s="551" t="s">
        <v>59</v>
      </c>
      <c r="L2892" s="550">
        <f ca="1">+L2891/0.9</f>
        <v>1.4490909090909091E-2</v>
      </c>
      <c r="M2892" s="518">
        <f ca="1">+M2891/0.9</f>
        <v>1.4500000000000006E-2</v>
      </c>
      <c r="N2892"/>
      <c r="O2892"/>
      <c r="P2892"/>
      <c r="Q2892"/>
      <c r="R2892"/>
    </row>
    <row r="2893" spans="1:38" ht="15" thickBot="1">
      <c r="B2893" s="772" t="s">
        <v>3071</v>
      </c>
      <c r="C2893" s="376">
        <v>1</v>
      </c>
      <c r="D2893" s="771">
        <v>3.2</v>
      </c>
      <c r="E2893" s="104">
        <v>1.06E-2</v>
      </c>
      <c r="F2893" s="104">
        <v>1.35E-2</v>
      </c>
      <c r="I2893" s="721"/>
      <c r="R2893" s="721"/>
    </row>
    <row r="2894" spans="1:38" ht="28.8">
      <c r="A2894" s="419" t="s">
        <v>271</v>
      </c>
      <c r="B2894" s="772" t="s">
        <v>3072</v>
      </c>
      <c r="C2894" s="376">
        <v>1</v>
      </c>
      <c r="D2894" s="771">
        <v>3.2</v>
      </c>
      <c r="E2894" s="104">
        <v>8.6E-3</v>
      </c>
      <c r="F2894" s="104">
        <v>0.01</v>
      </c>
      <c r="H2894" s="385"/>
      <c r="I2894" s="547" t="s">
        <v>2980</v>
      </c>
      <c r="J2894" s="77" t="s">
        <v>63</v>
      </c>
      <c r="K2894" s="507" t="s">
        <v>44</v>
      </c>
      <c r="L2894" s="718" t="s">
        <v>297</v>
      </c>
      <c r="M2894" s="508" t="s">
        <v>292</v>
      </c>
      <c r="N2894" s="545" t="s">
        <v>46</v>
      </c>
      <c r="O2894" s="549" t="s">
        <v>293</v>
      </c>
      <c r="P2894" s="508" t="s">
        <v>294</v>
      </c>
      <c r="Q2894"/>
      <c r="R2894"/>
      <c r="AJ2894" s="95" t="str">
        <f>+I2894</f>
        <v>EN112</v>
      </c>
      <c r="AK2894" s="96" t="s">
        <v>62</v>
      </c>
    </row>
    <row r="2895" spans="1:38" ht="15" thickBot="1">
      <c r="A2895" s="419" t="s">
        <v>271</v>
      </c>
      <c r="B2895" s="772" t="s">
        <v>3073</v>
      </c>
      <c r="C2895" s="376">
        <v>1</v>
      </c>
      <c r="D2895" s="771">
        <v>3.2</v>
      </c>
      <c r="E2895" s="104">
        <v>9.4999999999999998E-3</v>
      </c>
      <c r="F2895" s="104">
        <v>0.01</v>
      </c>
      <c r="H2895" s="677">
        <v>2255</v>
      </c>
      <c r="I2895" s="510">
        <f>IF(H2895="",
   IFERROR(MATCH("**", B:B, 0), ""),
   IFERROR(MATCH("* "&amp;H2895&amp;" *", B:B, 0), "")
)</f>
        <v>2789</v>
      </c>
      <c r="J2895" s="53" t="str" cm="1">
        <f t="array" aca="1" ref="J2895" ca="1">INDIRECT("B" &amp; I2895)</f>
        <v>NIVEL 974 M4 6N L33 AM 2255 11-06-2026</v>
      </c>
      <c r="K2895" s="511">
        <f ca="1">INDEX(D:D, MATCH(J2895, $B:$B, 0))</f>
        <v>3.2</v>
      </c>
      <c r="L2895" s="508">
        <f ca="1">INDEX(E:E, MATCH($J2895, $B:$B, 0))*0.9</f>
        <v>1.503E-2</v>
      </c>
      <c r="M2895" s="508">
        <f ca="1">INDEX(F:F, MATCH($J2895, $B:$B, 0))*0.9</f>
        <v>1.3050000000000001E-2</v>
      </c>
      <c r="N2895" s="512">
        <f ca="1">INDEX(F:F, MATCH($J2895, $B:$B, 0))</f>
        <v>1.4500000000000001E-2</v>
      </c>
      <c r="O2895" s="512">
        <f ca="1">+IF(L2895=0,N2895*0.9,L2895*0.9)</f>
        <v>1.3527000000000001E-2</v>
      </c>
      <c r="P2895" s="513">
        <f ca="1">+M2895*0.9</f>
        <v>1.1745E-2</v>
      </c>
      <c r="Q2895" s="514" t="str">
        <f ca="1">+IF(L2895=0,"-","Dump")</f>
        <v>Dump</v>
      </c>
      <c r="R2895" s="515">
        <f ca="1">+K2895/4.5</f>
        <v>0.71111111111111114</v>
      </c>
      <c r="AJ2895" s="520">
        <f ca="1">+K2903-SUMIF(AE:AE, AJ2894, AA:AA)</f>
        <v>-3.4100000000000037</v>
      </c>
      <c r="AK2895" s="521">
        <f ca="1">O2903</f>
        <v>1.1208375000000003E-2</v>
      </c>
      <c r="AL2895" s="102">
        <f ca="1">COUNTIF(AE:AE, AJ2894)</f>
        <v>1</v>
      </c>
    </row>
    <row r="2896" spans="1:38" ht="15" thickBot="1">
      <c r="A2896" s="419" t="s">
        <v>271</v>
      </c>
      <c r="B2896" s="772" t="s">
        <v>3074</v>
      </c>
      <c r="C2896" s="376">
        <v>1</v>
      </c>
      <c r="D2896" s="771">
        <v>3.2</v>
      </c>
      <c r="E2896" s="104">
        <v>8.6999999999999994E-3</v>
      </c>
      <c r="F2896" s="104">
        <v>0.01</v>
      </c>
      <c r="H2896" s="677">
        <v>2256</v>
      </c>
      <c r="I2896" s="510">
        <f t="shared" ref="I2896:I2902" si="1545">IF(H2896="",
   IFERROR(MATCH("**", B:B, 0), ""),
   IFERROR(MATCH("* "&amp;H2896&amp;" *", B:B, 0), "")
)</f>
        <v>2790</v>
      </c>
      <c r="J2896" s="53" t="str" cm="1">
        <f t="array" aca="1" ref="J2896" ca="1">INDIRECT("B" &amp; I2896)</f>
        <v>NIVEL 974 M4 6N L33 AM 2256 11-06-2026</v>
      </c>
      <c r="K2896" s="511">
        <f t="shared" ref="K2896:K2902" ca="1" si="1546">INDEX(D:D, MATCH(J2896, $B:$B, 0))</f>
        <v>3.2</v>
      </c>
      <c r="L2896" s="508">
        <f t="shared" ref="L2896:L2902" ca="1" si="1547">INDEX(E:E, MATCH($J2896, $B:$B, 0))*0.9</f>
        <v>1.6290000000000002E-2</v>
      </c>
      <c r="M2896" s="508">
        <f t="shared" ref="M2896:M2902" ca="1" si="1548">INDEX(F:F, MATCH($J2896, $B:$B, 0))*0.9</f>
        <v>1.3050000000000001E-2</v>
      </c>
      <c r="N2896" s="512">
        <f t="shared" ref="N2896:N2902" ca="1" si="1549">INDEX(F:F, MATCH($J2896, $B:$B, 0))</f>
        <v>1.4500000000000001E-2</v>
      </c>
      <c r="O2896" s="512">
        <f t="shared" ref="O2896:O2902" ca="1" si="1550">+IF(L2896=0,N2896*0.9,L2896*0.9)</f>
        <v>1.4661000000000002E-2</v>
      </c>
      <c r="P2896" s="513">
        <f t="shared" ref="P2896:P2902" ca="1" si="1551">+M2896*0.9</f>
        <v>1.1745E-2</v>
      </c>
      <c r="Q2896" s="514" t="str">
        <f t="shared" ref="Q2896:Q2902" ca="1" si="1552">+IF(L2896=0,"-","Dump")</f>
        <v>Dump</v>
      </c>
      <c r="R2896" s="515">
        <f t="shared" ref="R2896:R2902" ca="1" si="1553">+K2896/4.5</f>
        <v>0.71111111111111114</v>
      </c>
      <c r="W2896" s="134"/>
      <c r="AJ2896" s="105" t="s">
        <v>83</v>
      </c>
      <c r="AK2896" s="101"/>
    </row>
    <row r="2897" spans="1:38">
      <c r="A2897" s="419" t="s">
        <v>271</v>
      </c>
      <c r="B2897" s="772" t="s">
        <v>3075</v>
      </c>
      <c r="C2897" s="376">
        <v>1</v>
      </c>
      <c r="D2897" s="771">
        <v>3.2</v>
      </c>
      <c r="E2897" s="104">
        <v>9.1000000000000004E-3</v>
      </c>
      <c r="F2897" s="104">
        <v>0.01</v>
      </c>
      <c r="H2897" s="677">
        <v>2257</v>
      </c>
      <c r="I2897" s="510">
        <f t="shared" si="1545"/>
        <v>2791</v>
      </c>
      <c r="J2897" s="53" t="str" cm="1">
        <f t="array" aca="1" ref="J2897" ca="1">INDIRECT("B" &amp; I2897)</f>
        <v>NIVEL 974 M4 6N L33 AM 2257 11-06-2026</v>
      </c>
      <c r="K2897" s="511">
        <f t="shared" ca="1" si="1546"/>
        <v>3.2</v>
      </c>
      <c r="L2897" s="508">
        <f t="shared" ca="1" si="1547"/>
        <v>1.1250000000000001E-2</v>
      </c>
      <c r="M2897" s="508">
        <f t="shared" ca="1" si="1548"/>
        <v>1.3050000000000001E-2</v>
      </c>
      <c r="N2897" s="512">
        <f t="shared" ca="1" si="1549"/>
        <v>1.4500000000000001E-2</v>
      </c>
      <c r="O2897" s="512">
        <f t="shared" ca="1" si="1550"/>
        <v>1.0125000000000002E-2</v>
      </c>
      <c r="P2897" s="513">
        <f t="shared" ca="1" si="1551"/>
        <v>1.1745E-2</v>
      </c>
      <c r="Q2897" s="514" t="str">
        <f t="shared" ca="1" si="1552"/>
        <v>Dump</v>
      </c>
      <c r="R2897" s="515">
        <f t="shared" ca="1" si="1553"/>
        <v>0.71111111111111114</v>
      </c>
    </row>
    <row r="2898" spans="1:38">
      <c r="A2898" s="419" t="s">
        <v>271</v>
      </c>
      <c r="B2898" s="772" t="s">
        <v>3076</v>
      </c>
      <c r="C2898" s="376">
        <v>1</v>
      </c>
      <c r="D2898" s="771">
        <v>3.2</v>
      </c>
      <c r="E2898" s="104">
        <v>0.01</v>
      </c>
      <c r="F2898" s="104">
        <v>0.01</v>
      </c>
      <c r="H2898" s="677">
        <v>2258</v>
      </c>
      <c r="I2898" s="510">
        <f t="shared" si="1545"/>
        <v>2792</v>
      </c>
      <c r="J2898" s="53" t="str" cm="1">
        <f t="array" aca="1" ref="J2898" ca="1">INDIRECT("B" &amp; I2898)</f>
        <v>NIVEL 974 M4 6N DQ AM 2258 11-06-2026</v>
      </c>
      <c r="K2898" s="511">
        <f t="shared" ca="1" si="1546"/>
        <v>3.2</v>
      </c>
      <c r="L2898" s="508">
        <f t="shared" ca="1" si="1547"/>
        <v>6.9300000000000004E-3</v>
      </c>
      <c r="M2898" s="508">
        <f t="shared" ca="1" si="1548"/>
        <v>9.0000000000000011E-3</v>
      </c>
      <c r="N2898" s="512">
        <f t="shared" ca="1" si="1549"/>
        <v>0.01</v>
      </c>
      <c r="O2898" s="512">
        <f t="shared" ca="1" si="1550"/>
        <v>6.2370000000000004E-3</v>
      </c>
      <c r="P2898" s="513">
        <f t="shared" ca="1" si="1551"/>
        <v>8.1000000000000013E-3</v>
      </c>
      <c r="Q2898" s="514" t="str">
        <f t="shared" ca="1" si="1552"/>
        <v>Dump</v>
      </c>
      <c r="R2898" s="515">
        <f t="shared" ca="1" si="1553"/>
        <v>0.71111111111111114</v>
      </c>
    </row>
    <row r="2899" spans="1:38">
      <c r="A2899" s="419" t="s">
        <v>271</v>
      </c>
      <c r="B2899" s="772" t="s">
        <v>3077</v>
      </c>
      <c r="C2899" s="376">
        <v>1</v>
      </c>
      <c r="D2899" s="771">
        <v>3.2</v>
      </c>
      <c r="E2899" s="104">
        <v>1.0500000000000001E-2</v>
      </c>
      <c r="F2899" s="104">
        <v>0.01</v>
      </c>
      <c r="H2899" s="677">
        <v>2259</v>
      </c>
      <c r="I2899" s="510">
        <f t="shared" si="1545"/>
        <v>2793</v>
      </c>
      <c r="J2899" s="53" t="str" cm="1">
        <f t="array" aca="1" ref="J2899" ca="1">INDIRECT("B" &amp; I2899)</f>
        <v>NIVEL 974 M4 6N DQ AM 2259 11-06-2026</v>
      </c>
      <c r="K2899" s="511">
        <f t="shared" ca="1" si="1546"/>
        <v>3.2</v>
      </c>
      <c r="L2899" s="508">
        <f t="shared" ca="1" si="1547"/>
        <v>9.5399999999999999E-3</v>
      </c>
      <c r="M2899" s="508">
        <f t="shared" ca="1" si="1548"/>
        <v>9.0000000000000011E-3</v>
      </c>
      <c r="N2899" s="512">
        <f t="shared" ca="1" si="1549"/>
        <v>0.01</v>
      </c>
      <c r="O2899" s="512">
        <f t="shared" ca="1" si="1550"/>
        <v>8.5859999999999999E-3</v>
      </c>
      <c r="P2899" s="513">
        <f t="shared" ca="1" si="1551"/>
        <v>8.1000000000000013E-3</v>
      </c>
      <c r="Q2899" s="514" t="str">
        <f t="shared" ca="1" si="1552"/>
        <v>Dump</v>
      </c>
      <c r="R2899" s="515">
        <f t="shared" ca="1" si="1553"/>
        <v>0.71111111111111114</v>
      </c>
    </row>
    <row r="2900" spans="1:38">
      <c r="A2900" s="419" t="s">
        <v>271</v>
      </c>
      <c r="B2900" s="772" t="s">
        <v>3078</v>
      </c>
      <c r="C2900" s="376">
        <v>1</v>
      </c>
      <c r="D2900" s="771">
        <v>3.2</v>
      </c>
      <c r="E2900" s="104">
        <v>7.0000000000000001E-3</v>
      </c>
      <c r="F2900" s="104">
        <v>0.01</v>
      </c>
      <c r="H2900" s="677">
        <v>2260</v>
      </c>
      <c r="I2900" s="510">
        <f t="shared" si="1545"/>
        <v>2794</v>
      </c>
      <c r="J2900" s="53" t="str" cm="1">
        <f t="array" aca="1" ref="J2900" ca="1">INDIRECT("B" &amp; I2900)</f>
        <v>NIVEL 974 M4 6N DQ AM 2260 11-06-2026</v>
      </c>
      <c r="K2900" s="511">
        <f t="shared" ca="1" si="1546"/>
        <v>3.2</v>
      </c>
      <c r="L2900" s="508">
        <f t="shared" ca="1" si="1547"/>
        <v>1.116E-2</v>
      </c>
      <c r="M2900" s="508">
        <f t="shared" ca="1" si="1548"/>
        <v>9.0000000000000011E-3</v>
      </c>
      <c r="N2900" s="512">
        <f t="shared" ca="1" si="1549"/>
        <v>0.01</v>
      </c>
      <c r="O2900" s="512">
        <f t="shared" ca="1" si="1550"/>
        <v>1.0044000000000001E-2</v>
      </c>
      <c r="P2900" s="513">
        <f t="shared" ca="1" si="1551"/>
        <v>8.1000000000000013E-3</v>
      </c>
      <c r="Q2900" s="514" t="str">
        <f t="shared" ca="1" si="1552"/>
        <v>Dump</v>
      </c>
      <c r="R2900" s="515">
        <f t="shared" ca="1" si="1553"/>
        <v>0.71111111111111114</v>
      </c>
    </row>
    <row r="2901" spans="1:38">
      <c r="B2901" s="772" t="s">
        <v>3082</v>
      </c>
      <c r="C2901" s="376">
        <v>1</v>
      </c>
      <c r="D2901" s="771">
        <v>3.2</v>
      </c>
      <c r="E2901" s="104">
        <v>1.6299999999999999E-2</v>
      </c>
      <c r="F2901" s="104">
        <v>1.4E-2</v>
      </c>
      <c r="H2901" s="677">
        <v>2263</v>
      </c>
      <c r="I2901" s="510">
        <f t="shared" si="1545"/>
        <v>2797</v>
      </c>
      <c r="J2901" s="53" t="str" cm="1">
        <f t="array" aca="1" ref="J2901" ca="1">INDIRECT("B" &amp; I2901)</f>
        <v>NIVEL 974 M4 7S L32 AM 2263 11-06-2026</v>
      </c>
      <c r="K2901" s="511">
        <f t="shared" ca="1" si="1546"/>
        <v>3.2</v>
      </c>
      <c r="L2901" s="508">
        <f t="shared" ca="1" si="1547"/>
        <v>1.485E-2</v>
      </c>
      <c r="M2901" s="508">
        <f t="shared" ca="1" si="1548"/>
        <v>1.17E-2</v>
      </c>
      <c r="N2901" s="512">
        <f t="shared" ca="1" si="1549"/>
        <v>1.2999999999999999E-2</v>
      </c>
      <c r="O2901" s="512">
        <f t="shared" ca="1" si="1550"/>
        <v>1.3365E-2</v>
      </c>
      <c r="P2901" s="513">
        <f t="shared" ca="1" si="1551"/>
        <v>1.0530000000000001E-2</v>
      </c>
      <c r="Q2901" s="514" t="str">
        <f t="shared" ca="1" si="1552"/>
        <v>Dump</v>
      </c>
      <c r="R2901" s="515">
        <f t="shared" ca="1" si="1553"/>
        <v>0.71111111111111114</v>
      </c>
    </row>
    <row r="2902" spans="1:38">
      <c r="B2902" s="772" t="s">
        <v>3083</v>
      </c>
      <c r="C2902" s="376">
        <v>1</v>
      </c>
      <c r="D2902" s="771">
        <v>3.2</v>
      </c>
      <c r="E2902" s="104">
        <v>1.44E-2</v>
      </c>
      <c r="F2902" s="104">
        <v>1.4E-2</v>
      </c>
      <c r="H2902" s="677">
        <v>2264</v>
      </c>
      <c r="I2902" s="510">
        <f t="shared" si="1545"/>
        <v>2798</v>
      </c>
      <c r="J2902" s="53" t="str" cm="1">
        <f t="array" aca="1" ref="J2902" ca="1">INDIRECT("B" &amp; I2902)</f>
        <v>NIVEL 974 M4 7S L32 AM 2264 11-06-2026</v>
      </c>
      <c r="K2902" s="511">
        <f t="shared" ca="1" si="1546"/>
        <v>3.2</v>
      </c>
      <c r="L2902" s="508">
        <f t="shared" ca="1" si="1547"/>
        <v>1.4579999999999999E-2</v>
      </c>
      <c r="M2902" s="508">
        <f t="shared" ca="1" si="1548"/>
        <v>1.17E-2</v>
      </c>
      <c r="N2902" s="512">
        <f t="shared" ca="1" si="1549"/>
        <v>1.2999999999999999E-2</v>
      </c>
      <c r="O2902" s="512">
        <f t="shared" ca="1" si="1550"/>
        <v>1.3122E-2</v>
      </c>
      <c r="P2902" s="513">
        <f t="shared" ca="1" si="1551"/>
        <v>1.0530000000000001E-2</v>
      </c>
      <c r="Q2902" s="514" t="str">
        <f t="shared" ca="1" si="1552"/>
        <v>Dump</v>
      </c>
      <c r="R2902" s="515">
        <f t="shared" ca="1" si="1553"/>
        <v>0.71111111111111114</v>
      </c>
    </row>
    <row r="2903" spans="1:38">
      <c r="B2903" s="772" t="s">
        <v>3084</v>
      </c>
      <c r="C2903" s="376">
        <v>1</v>
      </c>
      <c r="D2903" s="771">
        <v>3.2</v>
      </c>
      <c r="E2903" s="104">
        <v>1.7100000000000001E-2</v>
      </c>
      <c r="F2903" s="104">
        <v>1.4E-2</v>
      </c>
      <c r="H2903" s="386"/>
      <c r="I2903"/>
      <c r="J2903"/>
      <c r="K2903" s="519">
        <f ca="1">SUM(K2895:K2902)</f>
        <v>25.599999999999998</v>
      </c>
      <c r="L2903" s="516">
        <f ca="1">+SUMPRODUCT(L2895:L2902,K2895:K2902)/K2903</f>
        <v>1.2453750000000001E-2</v>
      </c>
      <c r="M2903" s="516">
        <f ca="1">+SUMPRODUCT(M2895:M2902,K2895:K2902)/K2903</f>
        <v>1.1193750000000001E-2</v>
      </c>
      <c r="N2903" s="69">
        <f ca="1">+SUMPRODUCT(N2895:N2902,K2895:K2902)/K2903</f>
        <v>1.2437500000000002E-2</v>
      </c>
      <c r="O2903" s="552">
        <f ca="1">+SUMPRODUCT(O2895:O2902,K2895:K2902)/K2903</f>
        <v>1.1208375000000003E-2</v>
      </c>
      <c r="P2903" s="69">
        <f ca="1">+SUMPRODUCT(P2895:P2902,K2895:K2902)/K2903</f>
        <v>1.0074375000000002E-2</v>
      </c>
      <c r="Q2903"/>
      <c r="R2903"/>
    </row>
    <row r="2904" spans="1:38">
      <c r="B2904" s="772" t="s">
        <v>3085</v>
      </c>
      <c r="C2904" s="376">
        <v>1</v>
      </c>
      <c r="D2904" s="771">
        <v>3.2</v>
      </c>
      <c r="E2904" s="104">
        <v>1.5599999999999999E-2</v>
      </c>
      <c r="F2904" s="104">
        <v>1.4E-2</v>
      </c>
      <c r="H2904" s="720"/>
      <c r="I2904"/>
      <c r="J2904"/>
      <c r="K2904" s="551" t="s">
        <v>59</v>
      </c>
      <c r="L2904" s="550">
        <f ca="1">+L2903/0.9</f>
        <v>1.3837500000000001E-2</v>
      </c>
      <c r="M2904" s="518">
        <f ca="1">+M2903/0.9</f>
        <v>1.2437500000000001E-2</v>
      </c>
      <c r="N2904"/>
      <c r="O2904"/>
      <c r="P2904"/>
      <c r="Q2904"/>
      <c r="R2904"/>
    </row>
    <row r="2905" spans="1:38" ht="15" thickBot="1">
      <c r="B2905" s="772" t="s">
        <v>3086</v>
      </c>
      <c r="C2905" s="376">
        <v>1</v>
      </c>
      <c r="D2905" s="771">
        <v>3.2</v>
      </c>
      <c r="E2905" s="104">
        <v>1.8800000000000001E-2</v>
      </c>
      <c r="F2905" s="104">
        <v>1.4E-2</v>
      </c>
      <c r="I2905" s="721"/>
      <c r="R2905" s="721"/>
    </row>
    <row r="2906" spans="1:38" ht="28.8">
      <c r="B2906" s="772" t="s">
        <v>3087</v>
      </c>
      <c r="C2906" s="376">
        <v>1</v>
      </c>
      <c r="D2906" s="771">
        <v>3.2</v>
      </c>
      <c r="E2906" s="104">
        <v>1.77E-2</v>
      </c>
      <c r="F2906" s="104">
        <v>1.4E-2</v>
      </c>
      <c r="H2906" s="385"/>
      <c r="I2906" s="547" t="s">
        <v>2981</v>
      </c>
      <c r="J2906" s="77" t="s">
        <v>63</v>
      </c>
      <c r="K2906" s="507" t="s">
        <v>44</v>
      </c>
      <c r="L2906" s="718" t="s">
        <v>297</v>
      </c>
      <c r="M2906" s="508" t="s">
        <v>292</v>
      </c>
      <c r="N2906" s="545" t="s">
        <v>46</v>
      </c>
      <c r="O2906" s="549" t="s">
        <v>293</v>
      </c>
      <c r="P2906" s="508" t="s">
        <v>294</v>
      </c>
      <c r="Q2906"/>
      <c r="R2906"/>
      <c r="AJ2906" s="95" t="str">
        <f>+I2906</f>
        <v>EN113</v>
      </c>
      <c r="AK2906" s="96" t="s">
        <v>62</v>
      </c>
    </row>
    <row r="2907" spans="1:38" ht="15" thickBot="1">
      <c r="B2907" s="772" t="s">
        <v>3089</v>
      </c>
      <c r="C2907" s="376">
        <v>1</v>
      </c>
      <c r="D2907" s="771">
        <v>3.2</v>
      </c>
      <c r="E2907" s="104">
        <v>1.6E-2</v>
      </c>
      <c r="F2907" s="104">
        <v>1.4E-2</v>
      </c>
      <c r="H2907" s="677">
        <v>2265</v>
      </c>
      <c r="I2907" s="510">
        <f>IF(H2907="",
   IFERROR(MATCH("**", B:B, 0), ""),
   IFERROR(MATCH("* "&amp;H2907&amp;" *", B:B, 0), "")
)</f>
        <v>2799</v>
      </c>
      <c r="J2907" s="53" t="str" cm="1">
        <f t="array" aca="1" ref="J2907" ca="1">INDIRECT("B" &amp; I2907)</f>
        <v>NIVEL 974 M4 7S L32 AM 2265 11-06-2026</v>
      </c>
      <c r="K2907" s="511">
        <f ca="1">INDEX(D:D, MATCH(J2907, $B:$B, 0))</f>
        <v>3.2</v>
      </c>
      <c r="L2907" s="508">
        <f ca="1">INDEX(E:E, MATCH($J2907, $B:$B, 0))*0.9</f>
        <v>8.0099999999999998E-3</v>
      </c>
      <c r="M2907" s="508">
        <f ca="1">INDEX(F:F, MATCH($J2907, $B:$B, 0))*0.9</f>
        <v>1.17E-2</v>
      </c>
      <c r="N2907" s="512">
        <f ca="1">INDEX(F:F, MATCH($J2907, $B:$B, 0))</f>
        <v>1.2999999999999999E-2</v>
      </c>
      <c r="O2907" s="512">
        <f ca="1">+IF(L2907=0,N2907*0.9,L2907*0.9)</f>
        <v>7.2090000000000001E-3</v>
      </c>
      <c r="P2907" s="513">
        <f ca="1">+M2907*0.9</f>
        <v>1.0530000000000001E-2</v>
      </c>
      <c r="Q2907" s="514" t="str">
        <f ca="1">+IF(L2907=0,"-","Dump")</f>
        <v>Dump</v>
      </c>
      <c r="R2907" s="515">
        <f ca="1">+K2907/4.5</f>
        <v>0.71111111111111114</v>
      </c>
      <c r="AJ2907" s="520">
        <f ca="1">+K2915-SUMIF(AE:AE, AJ2906, AA:AA)</f>
        <v>-6.879999999999999</v>
      </c>
      <c r="AK2907" s="521">
        <f ca="1">O2915</f>
        <v>1.1481750000000001E-2</v>
      </c>
      <c r="AL2907" s="102">
        <f ca="1">COUNTIF(AE:AE, AJ2906)</f>
        <v>1</v>
      </c>
    </row>
    <row r="2908" spans="1:38" ht="15" thickBot="1">
      <c r="B2908" s="772" t="s">
        <v>3090</v>
      </c>
      <c r="C2908" s="376">
        <v>1</v>
      </c>
      <c r="D2908" s="771">
        <v>3.2</v>
      </c>
      <c r="E2908" s="104">
        <v>1.3100000000000001E-2</v>
      </c>
      <c r="F2908" s="104">
        <v>1.4E-2</v>
      </c>
      <c r="H2908" s="677">
        <v>2266</v>
      </c>
      <c r="I2908" s="510">
        <f t="shared" ref="I2908:I2914" si="1554">IF(H2908="",
   IFERROR(MATCH("**", B:B, 0), ""),
   IFERROR(MATCH("* "&amp;H2908&amp;" *", B:B, 0), "")
)</f>
        <v>2800</v>
      </c>
      <c r="J2908" s="53" t="str" cm="1">
        <f t="array" aca="1" ref="J2908" ca="1">INDIRECT("B" &amp; I2908)</f>
        <v>NIVEL 974 M4 6N L33 PM 2266 11-06-2026</v>
      </c>
      <c r="K2908" s="511">
        <f t="shared" ref="K2908:K2914" ca="1" si="1555">INDEX(D:D, MATCH(J2908, $B:$B, 0))</f>
        <v>3.2</v>
      </c>
      <c r="L2908" s="508">
        <f t="shared" ref="L2908:L2914" ca="1" si="1556">INDEX(E:E, MATCH($J2908, $B:$B, 0))*0.9</f>
        <v>1.26E-2</v>
      </c>
      <c r="M2908" s="508">
        <f t="shared" ref="M2908:M2914" ca="1" si="1557">INDEX(F:F, MATCH($J2908, $B:$B, 0))*0.9</f>
        <v>1.4400000000000001E-2</v>
      </c>
      <c r="N2908" s="512">
        <f t="shared" ref="N2908:N2914" ca="1" si="1558">INDEX(F:F, MATCH($J2908, $B:$B, 0))</f>
        <v>1.6E-2</v>
      </c>
      <c r="O2908" s="512">
        <f t="shared" ref="O2908:O2914" ca="1" si="1559">+IF(L2908=0,N2908*0.9,L2908*0.9)</f>
        <v>1.1340000000000001E-2</v>
      </c>
      <c r="P2908" s="513">
        <f t="shared" ref="P2908:P2914" ca="1" si="1560">+M2908*0.9</f>
        <v>1.2960000000000001E-2</v>
      </c>
      <c r="Q2908" s="514" t="str">
        <f t="shared" ref="Q2908:Q2914" ca="1" si="1561">+IF(L2908=0,"-","Dump")</f>
        <v>Dump</v>
      </c>
      <c r="R2908" s="515">
        <f t="shared" ref="R2908:R2914" ca="1" si="1562">+K2908/4.5</f>
        <v>0.71111111111111114</v>
      </c>
      <c r="AJ2908" s="105" t="s">
        <v>83</v>
      </c>
      <c r="AK2908" s="101"/>
    </row>
    <row r="2909" spans="1:38">
      <c r="B2909" s="772" t="s">
        <v>3091</v>
      </c>
      <c r="C2909" s="376">
        <v>1</v>
      </c>
      <c r="D2909" s="771">
        <v>3.2</v>
      </c>
      <c r="E2909" s="104">
        <v>1.3899999999999999E-2</v>
      </c>
      <c r="F2909" s="104">
        <v>1.4E-2</v>
      </c>
      <c r="H2909" s="677">
        <v>2267</v>
      </c>
      <c r="I2909" s="510">
        <f t="shared" si="1554"/>
        <v>2801</v>
      </c>
      <c r="J2909" s="53" t="str" cm="1">
        <f t="array" aca="1" ref="J2909" ca="1">INDIRECT("B" &amp; I2909)</f>
        <v>NIVEL 974 M4 6N L33 PM 2267 11-06-2026</v>
      </c>
      <c r="K2909" s="511">
        <f t="shared" ca="1" si="1555"/>
        <v>3.2</v>
      </c>
      <c r="L2909" s="508">
        <f t="shared" ca="1" si="1556"/>
        <v>1.512E-2</v>
      </c>
      <c r="M2909" s="508">
        <f t="shared" ca="1" si="1557"/>
        <v>1.4400000000000001E-2</v>
      </c>
      <c r="N2909" s="512">
        <f t="shared" ca="1" si="1558"/>
        <v>1.6E-2</v>
      </c>
      <c r="O2909" s="512">
        <f t="shared" ca="1" si="1559"/>
        <v>1.3608E-2</v>
      </c>
      <c r="P2909" s="513">
        <f t="shared" ca="1" si="1560"/>
        <v>1.2960000000000001E-2</v>
      </c>
      <c r="Q2909" s="514" t="str">
        <f t="shared" ca="1" si="1561"/>
        <v>Dump</v>
      </c>
      <c r="R2909" s="515">
        <f t="shared" ca="1" si="1562"/>
        <v>0.71111111111111114</v>
      </c>
    </row>
    <row r="2910" spans="1:38">
      <c r="B2910" s="772" t="s">
        <v>3092</v>
      </c>
      <c r="C2910" s="376">
        <v>1</v>
      </c>
      <c r="D2910" s="771">
        <v>3.2</v>
      </c>
      <c r="E2910" s="104">
        <v>1.6799999999999999E-2</v>
      </c>
      <c r="F2910" s="104">
        <v>1.4E-2</v>
      </c>
      <c r="H2910" s="677">
        <v>2268</v>
      </c>
      <c r="I2910" s="510">
        <f t="shared" si="1554"/>
        <v>2802</v>
      </c>
      <c r="J2910" s="53" t="str" cm="1">
        <f t="array" aca="1" ref="J2910" ca="1">INDIRECT("B" &amp; I2910)</f>
        <v>NIVEL 974 M4 6N L33 PM 2268 11-06-2026</v>
      </c>
      <c r="K2910" s="511">
        <f t="shared" ca="1" si="1555"/>
        <v>3.2</v>
      </c>
      <c r="L2910" s="508">
        <f t="shared" ca="1" si="1556"/>
        <v>1.2149999999999999E-2</v>
      </c>
      <c r="M2910" s="508">
        <f t="shared" ca="1" si="1557"/>
        <v>1.4400000000000001E-2</v>
      </c>
      <c r="N2910" s="512">
        <f t="shared" ca="1" si="1558"/>
        <v>1.6E-2</v>
      </c>
      <c r="O2910" s="512">
        <f t="shared" ca="1" si="1559"/>
        <v>1.0935E-2</v>
      </c>
      <c r="P2910" s="513">
        <f t="shared" ca="1" si="1560"/>
        <v>1.2960000000000001E-2</v>
      </c>
      <c r="Q2910" s="514" t="str">
        <f t="shared" ca="1" si="1561"/>
        <v>Dump</v>
      </c>
      <c r="R2910" s="515">
        <f t="shared" ca="1" si="1562"/>
        <v>0.71111111111111114</v>
      </c>
    </row>
    <row r="2911" spans="1:38">
      <c r="B2911" s="772" t="s">
        <v>3093</v>
      </c>
      <c r="C2911" s="376">
        <v>1</v>
      </c>
      <c r="D2911" s="771">
        <v>3.2</v>
      </c>
      <c r="E2911" s="104">
        <v>1.55E-2</v>
      </c>
      <c r="F2911" s="104">
        <v>1.4E-2</v>
      </c>
      <c r="H2911" s="677">
        <v>2269</v>
      </c>
      <c r="I2911" s="510">
        <f t="shared" si="1554"/>
        <v>2803</v>
      </c>
      <c r="J2911" s="53" t="str" cm="1">
        <f t="array" aca="1" ref="J2911" ca="1">INDIRECT("B" &amp; I2911)</f>
        <v>NIVEL 974 M4 6N L33 PM 2269 11-06-2026</v>
      </c>
      <c r="K2911" s="511">
        <f t="shared" ca="1" si="1555"/>
        <v>3.2</v>
      </c>
      <c r="L2911" s="508">
        <f t="shared" ca="1" si="1556"/>
        <v>1.485E-2</v>
      </c>
      <c r="M2911" s="508">
        <f t="shared" ca="1" si="1557"/>
        <v>1.4400000000000001E-2</v>
      </c>
      <c r="N2911" s="512">
        <f t="shared" ca="1" si="1558"/>
        <v>1.6E-2</v>
      </c>
      <c r="O2911" s="512">
        <f t="shared" ca="1" si="1559"/>
        <v>1.3365E-2</v>
      </c>
      <c r="P2911" s="513">
        <f t="shared" ca="1" si="1560"/>
        <v>1.2960000000000001E-2</v>
      </c>
      <c r="Q2911" s="514" t="str">
        <f t="shared" ca="1" si="1561"/>
        <v>Dump</v>
      </c>
      <c r="R2911" s="515">
        <f t="shared" ca="1" si="1562"/>
        <v>0.71111111111111114</v>
      </c>
    </row>
    <row r="2912" spans="1:38">
      <c r="B2912" s="772" t="s">
        <v>3094</v>
      </c>
      <c r="C2912" s="376">
        <v>1</v>
      </c>
      <c r="D2912" s="771">
        <v>3.2</v>
      </c>
      <c r="E2912" s="104">
        <v>1.5299999999999999E-2</v>
      </c>
      <c r="F2912" s="104">
        <v>1.4E-2</v>
      </c>
      <c r="H2912" s="677">
        <v>2270</v>
      </c>
      <c r="I2912" s="510">
        <f t="shared" si="1554"/>
        <v>2804</v>
      </c>
      <c r="J2912" s="53" t="str" cm="1">
        <f t="array" aca="1" ref="J2912" ca="1">INDIRECT("B" &amp; I2912)</f>
        <v>NIVEL 974 M4 6N L33 PM 2270 11-06-2026</v>
      </c>
      <c r="K2912" s="511">
        <f t="shared" ca="1" si="1555"/>
        <v>3.2</v>
      </c>
      <c r="L2912" s="508">
        <f t="shared" ca="1" si="1556"/>
        <v>1.5750000000000004E-2</v>
      </c>
      <c r="M2912" s="508">
        <f t="shared" ca="1" si="1557"/>
        <v>1.4400000000000001E-2</v>
      </c>
      <c r="N2912" s="512">
        <f t="shared" ca="1" si="1558"/>
        <v>1.6E-2</v>
      </c>
      <c r="O2912" s="512">
        <f t="shared" ca="1" si="1559"/>
        <v>1.4175000000000004E-2</v>
      </c>
      <c r="P2912" s="513">
        <f t="shared" ca="1" si="1560"/>
        <v>1.2960000000000001E-2</v>
      </c>
      <c r="Q2912" s="514" t="str">
        <f t="shared" ca="1" si="1561"/>
        <v>Dump</v>
      </c>
      <c r="R2912" s="515">
        <f t="shared" ca="1" si="1562"/>
        <v>0.71111111111111114</v>
      </c>
    </row>
    <row r="2913" spans="2:38">
      <c r="B2913" s="772" t="s">
        <v>3095</v>
      </c>
      <c r="C2913" s="376">
        <v>1</v>
      </c>
      <c r="D2913" s="771">
        <v>3.2</v>
      </c>
      <c r="E2913" s="104">
        <v>1.3599999999999999E-2</v>
      </c>
      <c r="F2913" s="104">
        <v>1.4E-2</v>
      </c>
      <c r="H2913" s="677">
        <v>2271</v>
      </c>
      <c r="I2913" s="510">
        <f t="shared" si="1554"/>
        <v>2805</v>
      </c>
      <c r="J2913" s="53" t="str" cm="1">
        <f t="array" aca="1" ref="J2913" ca="1">INDIRECT("B" &amp; I2913)</f>
        <v>NIVEL 974 M4 6N L33 PM 2271 11-06-2026</v>
      </c>
      <c r="K2913" s="511">
        <f t="shared" ca="1" si="1555"/>
        <v>3.2</v>
      </c>
      <c r="L2913" s="508">
        <f t="shared" ca="1" si="1556"/>
        <v>1.2870000000000001E-2</v>
      </c>
      <c r="M2913" s="508">
        <f t="shared" ca="1" si="1557"/>
        <v>1.4400000000000001E-2</v>
      </c>
      <c r="N2913" s="512">
        <f t="shared" ca="1" si="1558"/>
        <v>1.6E-2</v>
      </c>
      <c r="O2913" s="512">
        <f t="shared" ca="1" si="1559"/>
        <v>1.1583000000000001E-2</v>
      </c>
      <c r="P2913" s="513">
        <f t="shared" ca="1" si="1560"/>
        <v>1.2960000000000001E-2</v>
      </c>
      <c r="Q2913" s="514" t="str">
        <f t="shared" ca="1" si="1561"/>
        <v>Dump</v>
      </c>
      <c r="R2913" s="515">
        <f t="shared" ca="1" si="1562"/>
        <v>0.71111111111111114</v>
      </c>
    </row>
    <row r="2914" spans="2:38">
      <c r="B2914" s="772" t="s">
        <v>3096</v>
      </c>
      <c r="C2914" s="376">
        <v>1</v>
      </c>
      <c r="D2914" s="771">
        <v>3.2</v>
      </c>
      <c r="E2914" s="104">
        <v>1.2200000000000001E-2</v>
      </c>
      <c r="F2914" s="104">
        <v>1.4E-2</v>
      </c>
      <c r="H2914" s="677">
        <v>2272</v>
      </c>
      <c r="I2914" s="510">
        <f t="shared" si="1554"/>
        <v>2806</v>
      </c>
      <c r="J2914" s="53" t="str" cm="1">
        <f t="array" aca="1" ref="J2914" ca="1">INDIRECT("B" &amp; I2914)</f>
        <v>NIVEL 974 M4 6N L33 PM 2272 11-06-2026</v>
      </c>
      <c r="K2914" s="511">
        <f t="shared" ca="1" si="1555"/>
        <v>3.2</v>
      </c>
      <c r="L2914" s="508">
        <f t="shared" ca="1" si="1556"/>
        <v>1.0710000000000001E-2</v>
      </c>
      <c r="M2914" s="508">
        <f t="shared" ca="1" si="1557"/>
        <v>1.4400000000000001E-2</v>
      </c>
      <c r="N2914" s="512">
        <f t="shared" ca="1" si="1558"/>
        <v>1.6E-2</v>
      </c>
      <c r="O2914" s="512">
        <f t="shared" ca="1" si="1559"/>
        <v>9.6390000000000017E-3</v>
      </c>
      <c r="P2914" s="513">
        <f t="shared" ca="1" si="1560"/>
        <v>1.2960000000000001E-2</v>
      </c>
      <c r="Q2914" s="514" t="str">
        <f t="shared" ca="1" si="1561"/>
        <v>Dump</v>
      </c>
      <c r="R2914" s="515">
        <f t="shared" ca="1" si="1562"/>
        <v>0.71111111111111114</v>
      </c>
    </row>
    <row r="2915" spans="2:38">
      <c r="B2915" s="772" t="s">
        <v>3097</v>
      </c>
      <c r="C2915" s="376">
        <v>1</v>
      </c>
      <c r="D2915" s="771">
        <v>3.2</v>
      </c>
      <c r="E2915" s="104">
        <v>1.23E-2</v>
      </c>
      <c r="F2915" s="104">
        <v>1.4E-2</v>
      </c>
      <c r="H2915" s="386"/>
      <c r="I2915"/>
      <c r="J2915"/>
      <c r="K2915" s="519">
        <f ca="1">SUM(K2907:K2914)</f>
        <v>25.599999999999998</v>
      </c>
      <c r="L2915" s="516">
        <f ca="1">+SUMPRODUCT(L2907:L2914,K2907:K2914)/K2915</f>
        <v>1.2757500000000003E-2</v>
      </c>
      <c r="M2915" s="516">
        <f ca="1">+SUMPRODUCT(M2907:M2914,K2907:K2914)/K2915</f>
        <v>1.4062500000000006E-2</v>
      </c>
      <c r="N2915" s="69">
        <f ca="1">+SUMPRODUCT(N2907:N2914,K2907:K2914)/K2915</f>
        <v>1.5625000000000003E-2</v>
      </c>
      <c r="O2915" s="552">
        <f ca="1">+SUMPRODUCT(O2907:O2914,K2907:K2914)/K2915</f>
        <v>1.1481750000000001E-2</v>
      </c>
      <c r="P2915" s="69">
        <f ca="1">+SUMPRODUCT(P2907:P2914,K2907:K2914)/K2915</f>
        <v>1.2656250000000004E-2</v>
      </c>
      <c r="Q2915"/>
      <c r="R2915"/>
    </row>
    <row r="2916" spans="2:38">
      <c r="B2916" s="772" t="s">
        <v>3098</v>
      </c>
      <c r="C2916" s="376">
        <v>1</v>
      </c>
      <c r="D2916" s="771">
        <v>3.2</v>
      </c>
      <c r="E2916" s="104">
        <v>1.4999999999999999E-2</v>
      </c>
      <c r="F2916" s="104">
        <v>1.4E-2</v>
      </c>
      <c r="H2916" s="720"/>
      <c r="I2916"/>
      <c r="J2916"/>
      <c r="K2916" s="551" t="s">
        <v>59</v>
      </c>
      <c r="L2916" s="550">
        <f ca="1">+L2915/0.9</f>
        <v>1.4175000000000004E-2</v>
      </c>
      <c r="M2916" s="518">
        <f ca="1">+M2915/0.9</f>
        <v>1.5625000000000007E-2</v>
      </c>
      <c r="N2916"/>
      <c r="O2916"/>
      <c r="P2916"/>
      <c r="Q2916"/>
      <c r="R2916"/>
    </row>
    <row r="2917" spans="2:38" ht="15" thickBot="1">
      <c r="B2917" s="772" t="s">
        <v>3099</v>
      </c>
      <c r="C2917" s="376">
        <v>1</v>
      </c>
      <c r="D2917" s="771">
        <v>3.2</v>
      </c>
      <c r="E2917" s="104">
        <v>1.44E-2</v>
      </c>
      <c r="F2917" s="104">
        <v>1.4E-2</v>
      </c>
    </row>
    <row r="2918" spans="2:38" ht="28.8">
      <c r="B2918" s="772" t="s">
        <v>3100</v>
      </c>
      <c r="C2918" s="376">
        <v>1</v>
      </c>
      <c r="D2918" s="771">
        <v>3.2</v>
      </c>
      <c r="E2918" s="104">
        <v>1.46E-2</v>
      </c>
      <c r="F2918" s="104">
        <v>1.4E-2</v>
      </c>
      <c r="H2918" s="385"/>
      <c r="I2918" s="547" t="s">
        <v>2982</v>
      </c>
      <c r="J2918" s="77" t="s">
        <v>63</v>
      </c>
      <c r="K2918" s="507" t="s">
        <v>44</v>
      </c>
      <c r="L2918" s="718" t="s">
        <v>297</v>
      </c>
      <c r="M2918" s="508" t="s">
        <v>292</v>
      </c>
      <c r="N2918" s="545" t="s">
        <v>46</v>
      </c>
      <c r="O2918" s="549" t="s">
        <v>293</v>
      </c>
      <c r="P2918" s="508" t="s">
        <v>294</v>
      </c>
      <c r="Q2918"/>
      <c r="R2918"/>
      <c r="AJ2918" s="95" t="str">
        <f>+I2918</f>
        <v>EN114</v>
      </c>
      <c r="AK2918" s="96" t="s">
        <v>62</v>
      </c>
    </row>
    <row r="2919" spans="2:38" ht="15" thickBot="1">
      <c r="B2919" s="772" t="s">
        <v>3101</v>
      </c>
      <c r="C2919" s="376">
        <v>1</v>
      </c>
      <c r="D2919" s="771">
        <v>3.2</v>
      </c>
      <c r="E2919" s="104">
        <v>1.32E-2</v>
      </c>
      <c r="F2919" s="104">
        <v>1.4E-2</v>
      </c>
      <c r="H2919" s="677">
        <v>2273</v>
      </c>
      <c r="I2919" s="510">
        <f>IF(H2919="",
   IFERROR(MATCH("**", B:B, 0), ""),
   IFERROR(MATCH("* "&amp;H2919&amp;" *", B:B, 0), "")
)</f>
        <v>2807</v>
      </c>
      <c r="J2919" s="53" t="str" cm="1">
        <f t="array" aca="1" ref="J2919" ca="1">INDIRECT("B" &amp; I2919)</f>
        <v>NIVEL 974 M4 6N L33 PM 2273 11-06-2026</v>
      </c>
      <c r="K2919" s="511">
        <f ca="1">INDEX(D:D, MATCH(J2919, $B:$B, 0))</f>
        <v>3.2</v>
      </c>
      <c r="L2919" s="508">
        <f ca="1">INDEX(E:E, MATCH($J2919, $B:$B, 0))*0.9</f>
        <v>1.269E-2</v>
      </c>
      <c r="M2919" s="508">
        <f ca="1">INDEX(F:F, MATCH($J2919, $B:$B, 0))*0.9</f>
        <v>1.4400000000000001E-2</v>
      </c>
      <c r="N2919" s="512">
        <f ca="1">INDEX(F:F, MATCH($J2919, $B:$B, 0))</f>
        <v>1.6E-2</v>
      </c>
      <c r="O2919" s="512">
        <f ca="1">+IF(L2919=0,N2919*0.9,L2919*0.9)</f>
        <v>1.1421000000000001E-2</v>
      </c>
      <c r="P2919" s="513">
        <f ca="1">+M2919*0.9</f>
        <v>1.2960000000000001E-2</v>
      </c>
      <c r="Q2919" s="514" t="str">
        <f ca="1">+IF(L2919=0,"-","Dump")</f>
        <v>Dump</v>
      </c>
      <c r="R2919" s="515">
        <f ca="1">+K2919/4.5</f>
        <v>0.71111111111111114</v>
      </c>
      <c r="AJ2919" s="520">
        <f ca="1">+K2928-SUMIF(AE:AE, AJ2918, AA:AA)</f>
        <v>-0.52000000000000313</v>
      </c>
      <c r="AK2919" s="521">
        <f ca="1">O2928</f>
        <v>1.2582000000000003E-2</v>
      </c>
      <c r="AL2919" s="102">
        <f ca="1">COUNTIF(AE:AE, AJ2918)</f>
        <v>1</v>
      </c>
    </row>
    <row r="2920" spans="2:38" ht="15" thickBot="1">
      <c r="B2920" s="772" t="s">
        <v>3102</v>
      </c>
      <c r="C2920" s="376">
        <v>1</v>
      </c>
      <c r="D2920" s="771">
        <v>3.2</v>
      </c>
      <c r="E2920" s="104">
        <v>1.89E-2</v>
      </c>
      <c r="F2920" s="104">
        <v>1.4E-2</v>
      </c>
      <c r="H2920" s="677">
        <v>2274</v>
      </c>
      <c r="I2920" s="510">
        <f t="shared" ref="I2920:I2927" si="1563">IF(H2920="",
   IFERROR(MATCH("**", B:B, 0), ""),
   IFERROR(MATCH("* "&amp;H2920&amp;" *", B:B, 0), "")
)</f>
        <v>2808</v>
      </c>
      <c r="J2920" s="53" t="str" cm="1">
        <f t="array" aca="1" ref="J2920" ca="1">INDIRECT("B" &amp; I2920)</f>
        <v>NIVEL 974 M4 7S L30 AM 2274 10-06-2026</v>
      </c>
      <c r="K2920" s="511">
        <f t="shared" ref="K2920:K2927" ca="1" si="1564">INDEX(D:D, MATCH(J2920, $B:$B, 0))</f>
        <v>3.2</v>
      </c>
      <c r="L2920" s="508">
        <f t="shared" ref="L2920:L2927" ca="1" si="1565">INDEX(E:E, MATCH($J2920, $B:$B, 0))*0.9</f>
        <v>1.242E-2</v>
      </c>
      <c r="M2920" s="508">
        <f t="shared" ref="M2920:M2927" ca="1" si="1566">INDEX(F:F, MATCH($J2920, $B:$B, 0))*0.9</f>
        <v>1.26E-2</v>
      </c>
      <c r="N2920" s="512">
        <f t="shared" ref="N2920:N2927" ca="1" si="1567">INDEX(F:F, MATCH($J2920, $B:$B, 0))</f>
        <v>1.4E-2</v>
      </c>
      <c r="O2920" s="512">
        <f t="shared" ref="O2920:O2927" ca="1" si="1568">+IF(L2920=0,N2920*0.9,L2920*0.9)</f>
        <v>1.1178E-2</v>
      </c>
      <c r="P2920" s="513">
        <f t="shared" ref="P2920:P2927" ca="1" si="1569">+M2920*0.9</f>
        <v>1.1340000000000001E-2</v>
      </c>
      <c r="Q2920" s="514" t="str">
        <f t="shared" ref="Q2920:Q2927" ca="1" si="1570">+IF(L2920=0,"-","Dump")</f>
        <v>Dump</v>
      </c>
      <c r="R2920" s="515">
        <f t="shared" ref="R2920:R2927" ca="1" si="1571">+K2920/4.5</f>
        <v>0.71111111111111114</v>
      </c>
      <c r="AJ2920" s="105" t="s">
        <v>83</v>
      </c>
      <c r="AK2920" s="101"/>
    </row>
    <row r="2921" spans="2:38">
      <c r="B2921" s="772" t="s">
        <v>3103</v>
      </c>
      <c r="C2921" s="376">
        <v>1</v>
      </c>
      <c r="D2921" s="771">
        <v>3.2</v>
      </c>
      <c r="E2921" s="104">
        <v>1.47E-2</v>
      </c>
      <c r="F2921" s="104">
        <v>1.4E-2</v>
      </c>
      <c r="H2921" s="677">
        <v>2275</v>
      </c>
      <c r="I2921" s="510">
        <f t="shared" si="1563"/>
        <v>2809</v>
      </c>
      <c r="J2921" s="53" t="str" cm="1">
        <f t="array" aca="1" ref="J2921" ca="1">INDIRECT("B" &amp; I2921)</f>
        <v>NIVEL 974 M4 7S L30 AM 2275 10-06-2026</v>
      </c>
      <c r="K2921" s="511">
        <f t="shared" ca="1" si="1564"/>
        <v>3.2</v>
      </c>
      <c r="L2921" s="508">
        <f t="shared" ca="1" si="1565"/>
        <v>1.323E-2</v>
      </c>
      <c r="M2921" s="508">
        <f t="shared" ca="1" si="1566"/>
        <v>1.26E-2</v>
      </c>
      <c r="N2921" s="512">
        <f t="shared" ca="1" si="1567"/>
        <v>1.4E-2</v>
      </c>
      <c r="O2921" s="512">
        <f t="shared" ca="1" si="1568"/>
        <v>1.1907000000000001E-2</v>
      </c>
      <c r="P2921" s="513">
        <f t="shared" ca="1" si="1569"/>
        <v>1.1340000000000001E-2</v>
      </c>
      <c r="Q2921" s="514" t="str">
        <f t="shared" ca="1" si="1570"/>
        <v>Dump</v>
      </c>
      <c r="R2921" s="515">
        <f t="shared" ca="1" si="1571"/>
        <v>0.71111111111111114</v>
      </c>
    </row>
    <row r="2922" spans="2:38">
      <c r="B2922" s="772" t="s">
        <v>3104</v>
      </c>
      <c r="C2922" s="376">
        <v>1</v>
      </c>
      <c r="D2922" s="771">
        <v>3.2</v>
      </c>
      <c r="E2922" s="104">
        <v>1.35E-2</v>
      </c>
      <c r="F2922" s="104">
        <v>1.4E-2</v>
      </c>
      <c r="H2922" s="677">
        <v>2276</v>
      </c>
      <c r="I2922" s="510">
        <f t="shared" ref="I2922" si="1572">IF(H2922="",
   IFERROR(MATCH("**", B:B, 0), ""),
   IFERROR(MATCH("* "&amp;H2922&amp;" *", B:B, 0), "")
)</f>
        <v>2810</v>
      </c>
      <c r="J2922" s="53" t="str" cm="1">
        <f t="array" aca="1" ref="J2922" ca="1">INDIRECT("B" &amp; I2922)</f>
        <v>NIVEL 974 M4 7S L31 AM 2276 10-06-2026</v>
      </c>
      <c r="K2922" s="511">
        <f t="shared" ref="K2922" ca="1" si="1573">INDEX(D:D, MATCH(J2922, $B:$B, 0))</f>
        <v>3.2</v>
      </c>
      <c r="L2922" s="508">
        <f t="shared" ref="L2922" ca="1" si="1574">INDEX(E:E, MATCH($J2922, $B:$B, 0))*0.9</f>
        <v>1.4129999999999998E-2</v>
      </c>
      <c r="M2922" s="508">
        <f t="shared" ref="M2922" ca="1" si="1575">INDEX(F:F, MATCH($J2922, $B:$B, 0))*0.9</f>
        <v>1.35E-2</v>
      </c>
      <c r="N2922" s="512">
        <f t="shared" ca="1" si="1567"/>
        <v>1.4999999999999999E-2</v>
      </c>
      <c r="O2922" s="512">
        <f t="shared" ref="O2922" ca="1" si="1576">+IF(L2922=0,N2922*0.9,L2922*0.9)</f>
        <v>1.2716999999999999E-2</v>
      </c>
      <c r="P2922" s="513">
        <f t="shared" ref="P2922" ca="1" si="1577">+M2922*0.9</f>
        <v>1.2149999999999999E-2</v>
      </c>
      <c r="Q2922" s="514" t="str">
        <f t="shared" ref="Q2922" ca="1" si="1578">+IF(L2922=0,"-","Dump")</f>
        <v>Dump</v>
      </c>
      <c r="R2922" s="515">
        <f t="shared" ref="R2922" ca="1" si="1579">+K2922/4.5</f>
        <v>0.71111111111111114</v>
      </c>
    </row>
    <row r="2923" spans="2:38">
      <c r="B2923" s="772" t="s">
        <v>3105</v>
      </c>
      <c r="C2923" s="376">
        <v>1</v>
      </c>
      <c r="D2923" s="771">
        <v>3.2</v>
      </c>
      <c r="E2923" s="104">
        <v>1.4999999999999999E-2</v>
      </c>
      <c r="F2923" s="104">
        <v>1.4E-2</v>
      </c>
      <c r="H2923" s="677">
        <v>2277</v>
      </c>
      <c r="I2923" s="510">
        <f t="shared" si="1563"/>
        <v>2811</v>
      </c>
      <c r="J2923" s="53" t="str" cm="1">
        <f t="array" aca="1" ref="J2923" ca="1">INDIRECT("B" &amp; I2923)</f>
        <v>NIVEL 974 M4 6N L33 AM 2277 12-06-2026</v>
      </c>
      <c r="K2923" s="511">
        <f t="shared" ca="1" si="1564"/>
        <v>3.2</v>
      </c>
      <c r="L2923" s="508">
        <f t="shared" ca="1" si="1565"/>
        <v>1.26E-2</v>
      </c>
      <c r="M2923" s="508">
        <f t="shared" ca="1" si="1566"/>
        <v>1.4400000000000001E-2</v>
      </c>
      <c r="N2923" s="512">
        <f t="shared" ca="1" si="1567"/>
        <v>1.6E-2</v>
      </c>
      <c r="O2923" s="512">
        <f t="shared" ca="1" si="1568"/>
        <v>1.1340000000000001E-2</v>
      </c>
      <c r="P2923" s="513">
        <f t="shared" ca="1" si="1569"/>
        <v>1.2960000000000001E-2</v>
      </c>
      <c r="Q2923" s="514" t="str">
        <f t="shared" ca="1" si="1570"/>
        <v>Dump</v>
      </c>
      <c r="R2923" s="515">
        <f t="shared" ca="1" si="1571"/>
        <v>0.71111111111111114</v>
      </c>
    </row>
    <row r="2924" spans="2:38">
      <c r="B2924" s="772" t="s">
        <v>3106</v>
      </c>
      <c r="C2924" s="376">
        <v>1</v>
      </c>
      <c r="D2924" s="771">
        <v>3.2</v>
      </c>
      <c r="E2924" s="104">
        <v>1.78E-2</v>
      </c>
      <c r="F2924" s="104">
        <v>1.55E-2</v>
      </c>
      <c r="H2924" s="677">
        <v>2278</v>
      </c>
      <c r="I2924" s="510">
        <f t="shared" si="1563"/>
        <v>2812</v>
      </c>
      <c r="J2924" s="53" t="str" cm="1">
        <f t="array" aca="1" ref="J2924" ca="1">INDIRECT("B" &amp; I2924)</f>
        <v>NIVEL 974 M4 6N L33 AM 2278 12-06-2026</v>
      </c>
      <c r="K2924" s="511">
        <f t="shared" ca="1" si="1564"/>
        <v>3.2</v>
      </c>
      <c r="L2924" s="508">
        <f t="shared" ca="1" si="1565"/>
        <v>1.26E-2</v>
      </c>
      <c r="M2924" s="508">
        <f t="shared" ca="1" si="1566"/>
        <v>1.4400000000000001E-2</v>
      </c>
      <c r="N2924" s="512">
        <f t="shared" ca="1" si="1567"/>
        <v>1.6E-2</v>
      </c>
      <c r="O2924" s="512">
        <f t="shared" ca="1" si="1568"/>
        <v>1.1340000000000001E-2</v>
      </c>
      <c r="P2924" s="513">
        <f t="shared" ca="1" si="1569"/>
        <v>1.2960000000000001E-2</v>
      </c>
      <c r="Q2924" s="514" t="str">
        <f t="shared" ca="1" si="1570"/>
        <v>Dump</v>
      </c>
      <c r="R2924" s="515">
        <f t="shared" ca="1" si="1571"/>
        <v>0.71111111111111114</v>
      </c>
    </row>
    <row r="2925" spans="2:38">
      <c r="B2925" s="772" t="s">
        <v>3107</v>
      </c>
      <c r="C2925" s="376">
        <v>1</v>
      </c>
      <c r="D2925" s="771">
        <v>3.2</v>
      </c>
      <c r="E2925" s="104">
        <v>1.3599999999999999E-2</v>
      </c>
      <c r="F2925" s="104">
        <v>1.55E-2</v>
      </c>
      <c r="H2925" s="677">
        <v>2279</v>
      </c>
      <c r="I2925" s="510">
        <f t="shared" si="1563"/>
        <v>2813</v>
      </c>
      <c r="J2925" s="53" t="str" cm="1">
        <f t="array" aca="1" ref="J2925" ca="1">INDIRECT("B" &amp; I2925)</f>
        <v>NIVEL 974 M4 6N L33 AM 2279 12-06-2026</v>
      </c>
      <c r="K2925" s="511">
        <f t="shared" ca="1" si="1564"/>
        <v>3.2</v>
      </c>
      <c r="L2925" s="508">
        <f t="shared" ca="1" si="1565"/>
        <v>1.6649999999999998E-2</v>
      </c>
      <c r="M2925" s="508">
        <f t="shared" ca="1" si="1566"/>
        <v>1.4400000000000001E-2</v>
      </c>
      <c r="N2925" s="512">
        <f t="shared" ca="1" si="1567"/>
        <v>1.6E-2</v>
      </c>
      <c r="O2925" s="512">
        <f t="shared" ca="1" si="1568"/>
        <v>1.4984999999999998E-2</v>
      </c>
      <c r="P2925" s="513">
        <f t="shared" ca="1" si="1569"/>
        <v>1.2960000000000001E-2</v>
      </c>
      <c r="Q2925" s="514" t="str">
        <f t="shared" ca="1" si="1570"/>
        <v>Dump</v>
      </c>
      <c r="R2925" s="515">
        <f t="shared" ca="1" si="1571"/>
        <v>0.71111111111111114</v>
      </c>
    </row>
    <row r="2926" spans="2:38">
      <c r="B2926" s="772" t="s">
        <v>3108</v>
      </c>
      <c r="C2926" s="376">
        <v>1</v>
      </c>
      <c r="D2926" s="771">
        <v>3.2</v>
      </c>
      <c r="E2926" s="104">
        <v>1.32E-2</v>
      </c>
      <c r="F2926" s="104">
        <v>1.55E-2</v>
      </c>
      <c r="H2926" s="677">
        <v>2280</v>
      </c>
      <c r="I2926" s="510">
        <f t="shared" si="1563"/>
        <v>2814</v>
      </c>
      <c r="J2926" s="53" t="str" cm="1">
        <f t="array" aca="1" ref="J2926" ca="1">INDIRECT("B" &amp; I2926)</f>
        <v>NIVEL 974 M4 6N L33 AM 2280 12-06-2026</v>
      </c>
      <c r="K2926" s="511">
        <f t="shared" ca="1" si="1564"/>
        <v>3.2</v>
      </c>
      <c r="L2926" s="508">
        <f t="shared" ca="1" si="1565"/>
        <v>1.6739999999999998E-2</v>
      </c>
      <c r="M2926" s="508">
        <f t="shared" ca="1" si="1566"/>
        <v>1.4400000000000001E-2</v>
      </c>
      <c r="N2926" s="512">
        <f t="shared" ca="1" si="1567"/>
        <v>1.6E-2</v>
      </c>
      <c r="O2926" s="512">
        <f t="shared" ca="1" si="1568"/>
        <v>1.5065999999999998E-2</v>
      </c>
      <c r="P2926" s="513">
        <f t="shared" ca="1" si="1569"/>
        <v>1.2960000000000001E-2</v>
      </c>
      <c r="Q2926" s="514" t="str">
        <f t="shared" ca="1" si="1570"/>
        <v>Dump</v>
      </c>
      <c r="R2926" s="515">
        <f t="shared" ca="1" si="1571"/>
        <v>0.71111111111111114</v>
      </c>
    </row>
    <row r="2927" spans="2:38">
      <c r="B2927" s="772" t="s">
        <v>3109</v>
      </c>
      <c r="C2927" s="376">
        <v>1</v>
      </c>
      <c r="D2927" s="771">
        <v>3.2</v>
      </c>
      <c r="E2927" s="104">
        <v>1.3599999999999999E-2</v>
      </c>
      <c r="F2927" s="104">
        <v>1.55E-2</v>
      </c>
      <c r="H2927" s="677">
        <v>2281</v>
      </c>
      <c r="I2927" s="510">
        <f t="shared" si="1563"/>
        <v>2815</v>
      </c>
      <c r="J2927" s="53" t="str" cm="1">
        <f t="array" aca="1" ref="J2927" ca="1">INDIRECT("B" &amp; I2927)</f>
        <v>NIVEL 974 M4 6N L33 AM 2281 12-06-2026</v>
      </c>
      <c r="K2927" s="511">
        <f t="shared" ca="1" si="1564"/>
        <v>3.2</v>
      </c>
      <c r="L2927" s="508">
        <f t="shared" ca="1" si="1565"/>
        <v>1.4760000000000002E-2</v>
      </c>
      <c r="M2927" s="508">
        <f t="shared" ca="1" si="1566"/>
        <v>1.4400000000000001E-2</v>
      </c>
      <c r="N2927" s="512">
        <f t="shared" ca="1" si="1567"/>
        <v>1.6E-2</v>
      </c>
      <c r="O2927" s="512">
        <f t="shared" ca="1" si="1568"/>
        <v>1.3284000000000002E-2</v>
      </c>
      <c r="P2927" s="513">
        <f t="shared" ca="1" si="1569"/>
        <v>1.2960000000000001E-2</v>
      </c>
      <c r="Q2927" s="514" t="str">
        <f t="shared" ca="1" si="1570"/>
        <v>Dump</v>
      </c>
      <c r="R2927" s="515">
        <f t="shared" ca="1" si="1571"/>
        <v>0.71111111111111114</v>
      </c>
    </row>
    <row r="2928" spans="2:38">
      <c r="B2928" s="772" t="s">
        <v>3110</v>
      </c>
      <c r="C2928" s="376">
        <v>1</v>
      </c>
      <c r="D2928" s="771">
        <v>3.2</v>
      </c>
      <c r="E2928" s="104">
        <v>0.03</v>
      </c>
      <c r="F2928" s="104">
        <v>1.55E-2</v>
      </c>
      <c r="H2928" s="386"/>
      <c r="I2928"/>
      <c r="J2928"/>
      <c r="K2928" s="519">
        <f ca="1">SUM(K2919:K2927)</f>
        <v>28.799999999999997</v>
      </c>
      <c r="L2928" s="516">
        <f ca="1">+SUMPRODUCT(L2919:L2927,K2919:K2927)/K2928</f>
        <v>1.3980000000000001E-2</v>
      </c>
      <c r="M2928" s="516">
        <f ca="1">+SUMPRODUCT(M2919:M2927,K2919:K2927)/K2928</f>
        <v>1.3900000000000004E-2</v>
      </c>
      <c r="N2928" s="69">
        <f ca="1">+SUMPRODUCT(N2919:N2927,K2919:K2927)/K2928</f>
        <v>1.5444444444444448E-2</v>
      </c>
      <c r="O2928" s="552">
        <f ca="1">+SUMPRODUCT(O2919:O2927,K2919:K2927)/K2928</f>
        <v>1.2582000000000003E-2</v>
      </c>
      <c r="P2928" s="69">
        <f ca="1">+SUMPRODUCT(P2919:P2927,K2919:K2927)/K2928</f>
        <v>1.2510000000000004E-2</v>
      </c>
      <c r="Q2928"/>
      <c r="R2928"/>
    </row>
    <row r="2929" spans="2:38">
      <c r="B2929" s="772" t="s">
        <v>3111</v>
      </c>
      <c r="C2929" s="376">
        <v>1</v>
      </c>
      <c r="D2929" s="771">
        <v>3.2</v>
      </c>
      <c r="E2929" s="104">
        <v>1.09E-2</v>
      </c>
      <c r="F2929" s="104">
        <v>1.55E-2</v>
      </c>
      <c r="H2929" s="723"/>
      <c r="I2929"/>
      <c r="J2929"/>
      <c r="K2929" s="551" t="s">
        <v>59</v>
      </c>
      <c r="L2929" s="550">
        <f ca="1">+L2928/0.9</f>
        <v>1.5533333333333335E-2</v>
      </c>
      <c r="M2929" s="518">
        <f ca="1">+M2928/0.9</f>
        <v>1.5444444444444448E-2</v>
      </c>
      <c r="N2929"/>
      <c r="O2929"/>
      <c r="P2929"/>
      <c r="Q2929"/>
      <c r="R2929"/>
    </row>
    <row r="2930" spans="2:38" ht="15" thickBot="1">
      <c r="B2930" s="772" t="s">
        <v>3112</v>
      </c>
      <c r="C2930" s="376">
        <v>1</v>
      </c>
      <c r="D2930" s="771">
        <v>3.2</v>
      </c>
      <c r="E2930" s="104">
        <v>1.61E-2</v>
      </c>
      <c r="F2930" s="104">
        <v>1.55E-2</v>
      </c>
    </row>
    <row r="2931" spans="2:38" ht="28.8">
      <c r="B2931" s="772" t="s">
        <v>3115</v>
      </c>
      <c r="C2931" s="376">
        <v>1</v>
      </c>
      <c r="D2931" s="771">
        <v>3.2</v>
      </c>
      <c r="E2931" s="104">
        <v>1.11E-2</v>
      </c>
      <c r="F2931" s="104">
        <v>1.6E-2</v>
      </c>
      <c r="H2931" s="385"/>
      <c r="I2931" s="547" t="s">
        <v>3025</v>
      </c>
      <c r="J2931" s="77" t="s">
        <v>63</v>
      </c>
      <c r="K2931" s="507" t="s">
        <v>44</v>
      </c>
      <c r="L2931" s="718" t="s">
        <v>297</v>
      </c>
      <c r="M2931" s="508" t="s">
        <v>292</v>
      </c>
      <c r="N2931" s="545" t="s">
        <v>46</v>
      </c>
      <c r="O2931" s="549" t="s">
        <v>293</v>
      </c>
      <c r="P2931" s="508" t="s">
        <v>294</v>
      </c>
      <c r="Q2931"/>
      <c r="R2931"/>
      <c r="AJ2931" s="95" t="str">
        <f>+I2931</f>
        <v>EN115</v>
      </c>
      <c r="AK2931" s="96" t="s">
        <v>62</v>
      </c>
    </row>
    <row r="2932" spans="2:38" ht="15" thickBot="1">
      <c r="B2932" s="772" t="s">
        <v>3116</v>
      </c>
      <c r="C2932" s="376">
        <v>1</v>
      </c>
      <c r="D2932" s="771">
        <v>3.2</v>
      </c>
      <c r="E2932" s="104">
        <v>1.0699999999999999E-2</v>
      </c>
      <c r="F2932" s="104">
        <v>1.6E-2</v>
      </c>
      <c r="H2932" s="677">
        <v>2282</v>
      </c>
      <c r="I2932" s="510">
        <f>IF(H2932="",
   IFERROR(MATCH("**", B:B, 0), ""),
   IFERROR(MATCH("* "&amp;H2932&amp;" *", B:B, 0), "")
)</f>
        <v>2816</v>
      </c>
      <c r="J2932" s="53" t="str" cm="1">
        <f t="array" aca="1" ref="J2932" ca="1">INDIRECT("B" &amp; I2932)</f>
        <v>NIVEL 974 M4 6N L33 AM 2282 12-06-2026</v>
      </c>
      <c r="K2932" s="511">
        <f ca="1">INDEX(D:D, MATCH(J2932, $B:$B, 0))</f>
        <v>3.2</v>
      </c>
      <c r="L2932" s="508">
        <f ca="1">INDEX(E:E, MATCH($J2932, $B:$B, 0))*0.9</f>
        <v>1.5390000000000001E-2</v>
      </c>
      <c r="M2932" s="508">
        <f ca="1">INDEX(F:F, MATCH($J2932, $B:$B, 0))*0.9</f>
        <v>1.4400000000000001E-2</v>
      </c>
      <c r="N2932" s="512">
        <f ca="1">INDEX(F:F, MATCH($J2932, $B:$B, 0))</f>
        <v>1.6E-2</v>
      </c>
      <c r="O2932" s="512">
        <f ca="1">+IF(L2932=0,N2932*0.9,L2932*0.9)</f>
        <v>1.3851E-2</v>
      </c>
      <c r="P2932" s="513">
        <f ca="1">+M2932*0.9</f>
        <v>1.2960000000000001E-2</v>
      </c>
      <c r="Q2932" s="514" t="str">
        <f ca="1">+IF(L2932=0,"-","Dump")</f>
        <v>Dump</v>
      </c>
      <c r="R2932" s="515">
        <f ca="1">+K2932/4.5</f>
        <v>0.71111111111111114</v>
      </c>
      <c r="AJ2932" s="520">
        <f ca="1">+K2952-SUMIF(AE:AE, AJ2931, AA:AA)</f>
        <v>-2.3399999999999892</v>
      </c>
      <c r="AK2932" s="521">
        <f ca="1">O2952</f>
        <v>1.17126E-2</v>
      </c>
      <c r="AL2932" s="102">
        <f ca="1">COUNTIF(AE:AE, AJ2931)</f>
        <v>2</v>
      </c>
    </row>
    <row r="2933" spans="2:38" ht="15" thickBot="1">
      <c r="B2933" s="772" t="s">
        <v>3118</v>
      </c>
      <c r="C2933" s="376">
        <v>1</v>
      </c>
      <c r="D2933" s="771">
        <v>3.2</v>
      </c>
      <c r="E2933" s="104">
        <v>1.26E-2</v>
      </c>
      <c r="F2933" s="104">
        <v>1.2999999999999999E-2</v>
      </c>
      <c r="H2933" s="677">
        <v>2283</v>
      </c>
      <c r="I2933" s="510">
        <f t="shared" ref="I2933:I2951" si="1580">IF(H2933="",
   IFERROR(MATCH("**", B:B, 0), ""),
   IFERROR(MATCH("* "&amp;H2933&amp;" *", B:B, 0), "")
)</f>
        <v>2817</v>
      </c>
      <c r="J2933" s="53" t="str" cm="1">
        <f t="array" aca="1" ref="J2933" ca="1">INDIRECT("B" &amp; I2933)</f>
        <v>NIVEL 974 M4 6N L33 AM 2283 12-06-2026</v>
      </c>
      <c r="K2933" s="511">
        <f t="shared" ref="K2933:K2951" ca="1" si="1581">INDEX(D:D, MATCH(J2933, $B:$B, 0))</f>
        <v>3.2</v>
      </c>
      <c r="L2933" s="508">
        <f t="shared" ref="L2933:L2951" ca="1" si="1582">INDEX(E:E, MATCH($J2933, $B:$B, 0))*0.9</f>
        <v>1.332E-2</v>
      </c>
      <c r="M2933" s="508">
        <f t="shared" ref="M2933:M2951" ca="1" si="1583">INDEX(F:F, MATCH($J2933, $B:$B, 0))*0.9</f>
        <v>1.4400000000000001E-2</v>
      </c>
      <c r="N2933" s="512">
        <f t="shared" ref="N2933:N2951" ca="1" si="1584">INDEX(F:F, MATCH($J2933, $B:$B, 0))</f>
        <v>1.6E-2</v>
      </c>
      <c r="O2933" s="512">
        <f t="shared" ref="O2933:O2951" ca="1" si="1585">+IF(L2933=0,N2933*0.9,L2933*0.9)</f>
        <v>1.1988E-2</v>
      </c>
      <c r="P2933" s="513">
        <f t="shared" ref="P2933:P2951" ca="1" si="1586">+M2933*0.9</f>
        <v>1.2960000000000001E-2</v>
      </c>
      <c r="Q2933" s="514" t="str">
        <f t="shared" ref="Q2933:Q2951" ca="1" si="1587">+IF(L2933=0,"-","Dump")</f>
        <v>Dump</v>
      </c>
      <c r="R2933" s="515">
        <f t="shared" ref="R2933:R2951" ca="1" si="1588">+K2933/4.5</f>
        <v>0.71111111111111114</v>
      </c>
      <c r="AJ2933" s="105" t="s">
        <v>83</v>
      </c>
      <c r="AK2933" s="101"/>
    </row>
    <row r="2934" spans="2:38">
      <c r="B2934" s="772" t="s">
        <v>3119</v>
      </c>
      <c r="C2934" s="376">
        <v>1</v>
      </c>
      <c r="D2934" s="771">
        <v>3.2</v>
      </c>
      <c r="E2934" s="104">
        <v>1.17E-2</v>
      </c>
      <c r="F2934" s="104">
        <v>1.2999999999999999E-2</v>
      </c>
      <c r="H2934" s="677">
        <v>2284</v>
      </c>
      <c r="I2934" s="510">
        <f t="shared" ref="I2934:I2944" si="1589">IF(H2934="",
   IFERROR(MATCH("**", B:B, 0), ""),
   IFERROR(MATCH("* "&amp;H2934&amp;" *", B:B, 0), "")
)</f>
        <v>2818</v>
      </c>
      <c r="J2934" s="53" t="str" cm="1">
        <f t="array" aca="1" ref="J2934" ca="1">INDIRECT("B" &amp; I2934)</f>
        <v>NIVEL 974 M4 6N L33 AM 2284 12-06-2026</v>
      </c>
      <c r="K2934" s="511">
        <f t="shared" ref="K2934:K2944" ca="1" si="1590">INDEX(D:D, MATCH(J2934, $B:$B, 0))</f>
        <v>3.2</v>
      </c>
      <c r="L2934" s="508">
        <f t="shared" ref="L2934:L2944" ca="1" si="1591">INDEX(E:E, MATCH($J2934, $B:$B, 0))*0.9</f>
        <v>9.0000000000000011E-3</v>
      </c>
      <c r="M2934" s="508">
        <f t="shared" ref="M2934:M2944" ca="1" si="1592">INDEX(F:F, MATCH($J2934, $B:$B, 0))*0.9</f>
        <v>1.4400000000000001E-2</v>
      </c>
      <c r="N2934" s="512">
        <f t="shared" ca="1" si="1584"/>
        <v>1.6E-2</v>
      </c>
      <c r="O2934" s="512">
        <f t="shared" ref="O2934:O2944" ca="1" si="1593">+IF(L2934=0,N2934*0.9,L2934*0.9)</f>
        <v>8.1000000000000013E-3</v>
      </c>
      <c r="P2934" s="513">
        <f t="shared" ref="P2934:P2944" ca="1" si="1594">+M2934*0.9</f>
        <v>1.2960000000000001E-2</v>
      </c>
      <c r="Q2934" s="514" t="str">
        <f t="shared" ref="Q2934:Q2944" ca="1" si="1595">+IF(L2934=0,"-","Dump")</f>
        <v>Dump</v>
      </c>
      <c r="R2934" s="515">
        <f t="shared" ref="R2934:R2944" ca="1" si="1596">+K2934/4.5</f>
        <v>0.71111111111111114</v>
      </c>
    </row>
    <row r="2935" spans="2:38">
      <c r="B2935" s="772" t="s">
        <v>3120</v>
      </c>
      <c r="C2935" s="376">
        <v>1</v>
      </c>
      <c r="D2935" s="771">
        <v>3.2</v>
      </c>
      <c r="E2935" s="104">
        <v>1.06E-2</v>
      </c>
      <c r="F2935" s="104">
        <v>1.2999999999999999E-2</v>
      </c>
      <c r="H2935" s="677">
        <v>2285</v>
      </c>
      <c r="I2935" s="510">
        <f t="shared" si="1589"/>
        <v>2819</v>
      </c>
      <c r="J2935" s="53" t="str" cm="1">
        <f t="array" aca="1" ref="J2935" ca="1">INDIRECT("B" &amp; I2935)</f>
        <v>NIVEL 974 M4 6N L33 AM 2285 12-06-2026</v>
      </c>
      <c r="K2935" s="511">
        <f t="shared" ca="1" si="1590"/>
        <v>3.2</v>
      </c>
      <c r="L2935" s="508">
        <f t="shared" ca="1" si="1591"/>
        <v>1.035E-2</v>
      </c>
      <c r="M2935" s="508">
        <f t="shared" ca="1" si="1592"/>
        <v>1.4400000000000001E-2</v>
      </c>
      <c r="N2935" s="512">
        <f t="shared" ca="1" si="1584"/>
        <v>1.6E-2</v>
      </c>
      <c r="O2935" s="512">
        <f t="shared" ca="1" si="1593"/>
        <v>9.3150000000000004E-3</v>
      </c>
      <c r="P2935" s="513">
        <f t="shared" ca="1" si="1594"/>
        <v>1.2960000000000001E-2</v>
      </c>
      <c r="Q2935" s="514" t="str">
        <f t="shared" ca="1" si="1595"/>
        <v>Dump</v>
      </c>
      <c r="R2935" s="515">
        <f t="shared" ca="1" si="1596"/>
        <v>0.71111111111111114</v>
      </c>
    </row>
    <row r="2936" spans="2:38">
      <c r="B2936" s="772" t="s">
        <v>3121</v>
      </c>
      <c r="C2936" s="376">
        <v>1</v>
      </c>
      <c r="D2936" s="771">
        <v>3.2</v>
      </c>
      <c r="E2936" s="104">
        <v>1.2200000000000001E-2</v>
      </c>
      <c r="F2936" s="104">
        <v>1.2999999999999999E-2</v>
      </c>
      <c r="H2936" s="677">
        <v>2286</v>
      </c>
      <c r="I2936" s="510">
        <f t="shared" si="1589"/>
        <v>2820</v>
      </c>
      <c r="J2936" s="53" t="str" cm="1">
        <f t="array" aca="1" ref="J2936" ca="1">INDIRECT("B" &amp; I2936)</f>
        <v>NIVEL 974 M4 6N L33 AM 2286 12-06-2026</v>
      </c>
      <c r="K2936" s="511">
        <f t="shared" ca="1" si="1590"/>
        <v>3.2</v>
      </c>
      <c r="L2936" s="508">
        <f t="shared" ca="1" si="1591"/>
        <v>1.044E-2</v>
      </c>
      <c r="M2936" s="508">
        <f t="shared" ca="1" si="1592"/>
        <v>1.4400000000000001E-2</v>
      </c>
      <c r="N2936" s="512">
        <f t="shared" ca="1" si="1584"/>
        <v>1.6E-2</v>
      </c>
      <c r="O2936" s="512">
        <f t="shared" ca="1" si="1593"/>
        <v>9.3959999999999998E-3</v>
      </c>
      <c r="P2936" s="513">
        <f t="shared" ca="1" si="1594"/>
        <v>1.2960000000000001E-2</v>
      </c>
      <c r="Q2936" s="514" t="str">
        <f t="shared" ca="1" si="1595"/>
        <v>Dump</v>
      </c>
      <c r="R2936" s="515">
        <f t="shared" ca="1" si="1596"/>
        <v>0.71111111111111114</v>
      </c>
    </row>
    <row r="2937" spans="2:38">
      <c r="B2937" s="772" t="s">
        <v>3123</v>
      </c>
      <c r="C2937" s="376">
        <v>1</v>
      </c>
      <c r="D2937" s="771">
        <v>3.2</v>
      </c>
      <c r="E2937" s="104">
        <v>1.18E-2</v>
      </c>
      <c r="F2937" s="104">
        <v>1.2E-2</v>
      </c>
      <c r="H2937" s="677">
        <v>2287</v>
      </c>
      <c r="I2937" s="510">
        <f t="shared" si="1589"/>
        <v>2821</v>
      </c>
      <c r="J2937" s="53" t="str" cm="1">
        <f t="array" aca="1" ref="J2937" ca="1">INDIRECT("B" &amp; I2937)</f>
        <v>NIVEL 974 M4 6N L33 AM 2287 12-06-2026</v>
      </c>
      <c r="K2937" s="511">
        <f t="shared" ca="1" si="1590"/>
        <v>3.2</v>
      </c>
      <c r="L2937" s="508">
        <f t="shared" ca="1" si="1591"/>
        <v>1.026E-2</v>
      </c>
      <c r="M2937" s="508">
        <f t="shared" ca="1" si="1592"/>
        <v>1.4400000000000001E-2</v>
      </c>
      <c r="N2937" s="512">
        <f t="shared" ca="1" si="1584"/>
        <v>1.6E-2</v>
      </c>
      <c r="O2937" s="512">
        <f t="shared" ca="1" si="1593"/>
        <v>9.2340000000000009E-3</v>
      </c>
      <c r="P2937" s="513">
        <f t="shared" ca="1" si="1594"/>
        <v>1.2960000000000001E-2</v>
      </c>
      <c r="Q2937" s="514" t="str">
        <f t="shared" ca="1" si="1595"/>
        <v>Dump</v>
      </c>
      <c r="R2937" s="515">
        <f t="shared" ca="1" si="1596"/>
        <v>0.71111111111111114</v>
      </c>
    </row>
    <row r="2938" spans="2:38">
      <c r="B2938" s="772" t="s">
        <v>3124</v>
      </c>
      <c r="C2938" s="376">
        <v>1</v>
      </c>
      <c r="D2938" s="771">
        <v>3.2</v>
      </c>
      <c r="E2938" s="104">
        <v>1.7999999999999999E-2</v>
      </c>
      <c r="F2938" s="104">
        <v>1.6500000000000001E-2</v>
      </c>
      <c r="H2938" s="677">
        <v>2288</v>
      </c>
      <c r="I2938" s="510">
        <f t="shared" si="1589"/>
        <v>2822</v>
      </c>
      <c r="J2938" s="53" t="str" cm="1">
        <f t="array" aca="1" ref="J2938" ca="1">INDIRECT("B" &amp; I2938)</f>
        <v>NIVEL 974 M4 6N L33 AM 2288 12-06-2026</v>
      </c>
      <c r="K2938" s="511">
        <f t="shared" ca="1" si="1590"/>
        <v>3.2</v>
      </c>
      <c r="L2938" s="508">
        <f t="shared" ca="1" si="1591"/>
        <v>9.4500000000000001E-3</v>
      </c>
      <c r="M2938" s="508">
        <f t="shared" ca="1" si="1592"/>
        <v>1.4400000000000001E-2</v>
      </c>
      <c r="N2938" s="512">
        <f t="shared" ca="1" si="1584"/>
        <v>1.6E-2</v>
      </c>
      <c r="O2938" s="512">
        <f t="shared" ca="1" si="1593"/>
        <v>8.5050000000000004E-3</v>
      </c>
      <c r="P2938" s="513">
        <f t="shared" ca="1" si="1594"/>
        <v>1.2960000000000001E-2</v>
      </c>
      <c r="Q2938" s="514" t="str">
        <f t="shared" ca="1" si="1595"/>
        <v>Dump</v>
      </c>
      <c r="R2938" s="515">
        <f t="shared" ca="1" si="1596"/>
        <v>0.71111111111111114</v>
      </c>
    </row>
    <row r="2939" spans="2:38">
      <c r="B2939" s="772" t="s">
        <v>3125</v>
      </c>
      <c r="C2939" s="376">
        <v>1</v>
      </c>
      <c r="D2939" s="771">
        <v>3.2</v>
      </c>
      <c r="E2939" s="104">
        <v>1.32E-2</v>
      </c>
      <c r="F2939" s="104">
        <v>1.6500000000000001E-2</v>
      </c>
      <c r="H2939" s="677">
        <v>2289</v>
      </c>
      <c r="I2939" s="510">
        <f t="shared" si="1589"/>
        <v>2823</v>
      </c>
      <c r="J2939" s="53" t="str" cm="1">
        <f t="array" aca="1" ref="J2939" ca="1">INDIRECT("B" &amp; I2939)</f>
        <v>NIVEL 974 M4 6N L33 AM 2289 12-06-2026</v>
      </c>
      <c r="K2939" s="511">
        <f t="shared" ca="1" si="1590"/>
        <v>3.2</v>
      </c>
      <c r="L2939" s="508">
        <f t="shared" ca="1" si="1591"/>
        <v>1.1429999999999999E-2</v>
      </c>
      <c r="M2939" s="508">
        <f t="shared" ca="1" si="1592"/>
        <v>1.4400000000000001E-2</v>
      </c>
      <c r="N2939" s="512">
        <f t="shared" ca="1" si="1584"/>
        <v>1.6E-2</v>
      </c>
      <c r="O2939" s="512">
        <f t="shared" ca="1" si="1593"/>
        <v>1.0286999999999999E-2</v>
      </c>
      <c r="P2939" s="513">
        <f t="shared" ca="1" si="1594"/>
        <v>1.2960000000000001E-2</v>
      </c>
      <c r="Q2939" s="514" t="str">
        <f t="shared" ca="1" si="1595"/>
        <v>Dump</v>
      </c>
      <c r="R2939" s="515">
        <f t="shared" ca="1" si="1596"/>
        <v>0.71111111111111114</v>
      </c>
    </row>
    <row r="2940" spans="2:38">
      <c r="B2940" s="772" t="s">
        <v>3126</v>
      </c>
      <c r="C2940" s="376">
        <v>1</v>
      </c>
      <c r="D2940" s="771">
        <v>3.2</v>
      </c>
      <c r="E2940" s="104">
        <v>2.3900000000000001E-2</v>
      </c>
      <c r="F2940" s="104">
        <v>1.6500000000000001E-2</v>
      </c>
      <c r="H2940" s="677">
        <v>2290</v>
      </c>
      <c r="I2940" s="510">
        <f t="shared" si="1589"/>
        <v>2824</v>
      </c>
      <c r="J2940" s="53" t="str" cm="1">
        <f t="array" aca="1" ref="J2940" ca="1">INDIRECT("B" &amp; I2940)</f>
        <v>NIVEL 974 M4 6N L33 AM 2290 12-06-2026</v>
      </c>
      <c r="K2940" s="511">
        <f t="shared" ca="1" si="1590"/>
        <v>3.2</v>
      </c>
      <c r="L2940" s="508">
        <f t="shared" ca="1" si="1591"/>
        <v>1.566E-2</v>
      </c>
      <c r="M2940" s="508">
        <f t="shared" ca="1" si="1592"/>
        <v>1.4400000000000001E-2</v>
      </c>
      <c r="N2940" s="512">
        <f t="shared" ca="1" si="1584"/>
        <v>1.6E-2</v>
      </c>
      <c r="O2940" s="512">
        <f t="shared" ca="1" si="1593"/>
        <v>1.4094000000000001E-2</v>
      </c>
      <c r="P2940" s="513">
        <f t="shared" ca="1" si="1594"/>
        <v>1.2960000000000001E-2</v>
      </c>
      <c r="Q2940" s="514" t="str">
        <f t="shared" ca="1" si="1595"/>
        <v>Dump</v>
      </c>
      <c r="R2940" s="515">
        <f t="shared" ca="1" si="1596"/>
        <v>0.71111111111111114</v>
      </c>
    </row>
    <row r="2941" spans="2:38">
      <c r="B2941" s="772" t="s">
        <v>3127</v>
      </c>
      <c r="C2941" s="376">
        <v>1</v>
      </c>
      <c r="D2941" s="771">
        <v>3.2</v>
      </c>
      <c r="E2941" s="104">
        <v>1.6799999999999999E-2</v>
      </c>
      <c r="F2941" s="104">
        <v>1.6500000000000001E-2</v>
      </c>
      <c r="H2941" s="677">
        <v>2291</v>
      </c>
      <c r="I2941" s="510">
        <f t="shared" si="1589"/>
        <v>2825</v>
      </c>
      <c r="J2941" s="53" t="str" cm="1">
        <f t="array" aca="1" ref="J2941" ca="1">INDIRECT("B" &amp; I2941)</f>
        <v>NIVEL 974 M4 6N L33 AM 2291 12-06-2026</v>
      </c>
      <c r="K2941" s="511">
        <f t="shared" ca="1" si="1590"/>
        <v>3.2</v>
      </c>
      <c r="L2941" s="508">
        <f t="shared" ca="1" si="1591"/>
        <v>1.0619999999999999E-2</v>
      </c>
      <c r="M2941" s="508">
        <f t="shared" ca="1" si="1592"/>
        <v>1.4400000000000001E-2</v>
      </c>
      <c r="N2941" s="512">
        <f t="shared" ca="1" si="1584"/>
        <v>1.6E-2</v>
      </c>
      <c r="O2941" s="512">
        <f t="shared" ca="1" si="1593"/>
        <v>9.5579999999999988E-3</v>
      </c>
      <c r="P2941" s="513">
        <f t="shared" ca="1" si="1594"/>
        <v>1.2960000000000001E-2</v>
      </c>
      <c r="Q2941" s="514" t="str">
        <f t="shared" ca="1" si="1595"/>
        <v>Dump</v>
      </c>
      <c r="R2941" s="515">
        <f t="shared" ca="1" si="1596"/>
        <v>0.71111111111111114</v>
      </c>
    </row>
    <row r="2942" spans="2:38">
      <c r="B2942" s="772" t="s">
        <v>3128</v>
      </c>
      <c r="C2942" s="376">
        <v>1</v>
      </c>
      <c r="D2942" s="771">
        <v>3.2</v>
      </c>
      <c r="E2942" s="104">
        <v>1.5699999999999999E-2</v>
      </c>
      <c r="F2942" s="104">
        <v>1.6500000000000001E-2</v>
      </c>
      <c r="H2942" s="677">
        <v>2292</v>
      </c>
      <c r="I2942" s="510">
        <f t="shared" si="1589"/>
        <v>2826</v>
      </c>
      <c r="J2942" s="53" t="str" cm="1">
        <f t="array" aca="1" ref="J2942" ca="1">INDIRECT("B" &amp; I2942)</f>
        <v>NIVEL 974 M4 6N L33 AM 2292 12-06-2026</v>
      </c>
      <c r="K2942" s="511">
        <f t="shared" ca="1" si="1590"/>
        <v>3.2</v>
      </c>
      <c r="L2942" s="508">
        <f t="shared" ca="1" si="1591"/>
        <v>1.4760000000000002E-2</v>
      </c>
      <c r="M2942" s="508">
        <f t="shared" ca="1" si="1592"/>
        <v>1.4400000000000001E-2</v>
      </c>
      <c r="N2942" s="512">
        <f t="shared" ca="1" si="1584"/>
        <v>1.6E-2</v>
      </c>
      <c r="O2942" s="512">
        <f t="shared" ca="1" si="1593"/>
        <v>1.3284000000000002E-2</v>
      </c>
      <c r="P2942" s="513">
        <f t="shared" ca="1" si="1594"/>
        <v>1.2960000000000001E-2</v>
      </c>
      <c r="Q2942" s="514" t="str">
        <f t="shared" ca="1" si="1595"/>
        <v>Dump</v>
      </c>
      <c r="R2942" s="515">
        <f t="shared" ca="1" si="1596"/>
        <v>0.71111111111111114</v>
      </c>
    </row>
    <row r="2943" spans="2:38">
      <c r="B2943" s="772" t="s">
        <v>3129</v>
      </c>
      <c r="C2943" s="376">
        <v>1</v>
      </c>
      <c r="D2943" s="771">
        <v>3.2</v>
      </c>
      <c r="E2943" s="104">
        <v>1.55E-2</v>
      </c>
      <c r="F2943" s="104">
        <v>1.6500000000000001E-2</v>
      </c>
      <c r="H2943" s="677">
        <v>2293</v>
      </c>
      <c r="I2943" s="510">
        <f t="shared" si="1589"/>
        <v>2827</v>
      </c>
      <c r="J2943" s="53" t="str" cm="1">
        <f t="array" aca="1" ref="J2943" ca="1">INDIRECT("B" &amp; I2943)</f>
        <v>NIVEL 974 M4 6N L33 AM 2293 12-06-2026</v>
      </c>
      <c r="K2943" s="511">
        <f t="shared" ca="1" si="1590"/>
        <v>3.2</v>
      </c>
      <c r="L2943" s="508">
        <f t="shared" ca="1" si="1591"/>
        <v>1.1610000000000001E-2</v>
      </c>
      <c r="M2943" s="508">
        <f t="shared" ca="1" si="1592"/>
        <v>1.4400000000000001E-2</v>
      </c>
      <c r="N2943" s="512">
        <f t="shared" ca="1" si="1584"/>
        <v>1.6E-2</v>
      </c>
      <c r="O2943" s="512">
        <f t="shared" ca="1" si="1593"/>
        <v>1.0449E-2</v>
      </c>
      <c r="P2943" s="513">
        <f t="shared" ca="1" si="1594"/>
        <v>1.2960000000000001E-2</v>
      </c>
      <c r="Q2943" s="514" t="str">
        <f t="shared" ca="1" si="1595"/>
        <v>Dump</v>
      </c>
      <c r="R2943" s="515">
        <f t="shared" ca="1" si="1596"/>
        <v>0.71111111111111114</v>
      </c>
    </row>
    <row r="2944" spans="2:38">
      <c r="B2944" s="772" t="s">
        <v>3130</v>
      </c>
      <c r="C2944" s="376">
        <v>1</v>
      </c>
      <c r="D2944" s="771">
        <v>3.2</v>
      </c>
      <c r="E2944" s="104">
        <v>1.43E-2</v>
      </c>
      <c r="F2944" s="104">
        <v>1.6500000000000001E-2</v>
      </c>
      <c r="H2944" s="677">
        <v>2294</v>
      </c>
      <c r="I2944" s="510">
        <f t="shared" si="1589"/>
        <v>2828</v>
      </c>
      <c r="J2944" s="53" t="str" cm="1">
        <f t="array" aca="1" ref="J2944" ca="1">INDIRECT("B" &amp; I2944)</f>
        <v>NIVEL 974 M4 6N L33 AM 2294 12-06-2026</v>
      </c>
      <c r="K2944" s="511">
        <f t="shared" ca="1" si="1590"/>
        <v>3.2</v>
      </c>
      <c r="L2944" s="508">
        <f t="shared" ca="1" si="1591"/>
        <v>1.4760000000000002E-2</v>
      </c>
      <c r="M2944" s="508">
        <f t="shared" ca="1" si="1592"/>
        <v>1.4400000000000001E-2</v>
      </c>
      <c r="N2944" s="512">
        <f t="shared" ca="1" si="1584"/>
        <v>1.6E-2</v>
      </c>
      <c r="O2944" s="512">
        <f t="shared" ca="1" si="1593"/>
        <v>1.3284000000000002E-2</v>
      </c>
      <c r="P2944" s="513">
        <f t="shared" ca="1" si="1594"/>
        <v>1.2960000000000001E-2</v>
      </c>
      <c r="Q2944" s="514" t="str">
        <f t="shared" ca="1" si="1595"/>
        <v>Dump</v>
      </c>
      <c r="R2944" s="515">
        <f t="shared" ca="1" si="1596"/>
        <v>0.71111111111111114</v>
      </c>
    </row>
    <row r="2945" spans="2:38">
      <c r="B2945" s="772" t="s">
        <v>3131</v>
      </c>
      <c r="C2945" s="376">
        <v>1</v>
      </c>
      <c r="D2945" s="771">
        <v>3.2</v>
      </c>
      <c r="E2945" s="104">
        <v>1.6299999999999999E-2</v>
      </c>
      <c r="F2945" s="104">
        <v>1.6500000000000001E-2</v>
      </c>
      <c r="H2945" s="677">
        <v>2295</v>
      </c>
      <c r="I2945" s="510">
        <f t="shared" si="1580"/>
        <v>2829</v>
      </c>
      <c r="J2945" s="53" t="str" cm="1">
        <f t="array" aca="1" ref="J2945" ca="1">INDIRECT("B" &amp; I2945)</f>
        <v>NIVEL 974 M4 6N L33 AM 2295 12-06-2026</v>
      </c>
      <c r="K2945" s="511">
        <f t="shared" ca="1" si="1581"/>
        <v>3.2</v>
      </c>
      <c r="L2945" s="508">
        <f t="shared" ca="1" si="1582"/>
        <v>1.341E-2</v>
      </c>
      <c r="M2945" s="508">
        <f t="shared" ca="1" si="1583"/>
        <v>1.4400000000000001E-2</v>
      </c>
      <c r="N2945" s="512">
        <f t="shared" ca="1" si="1584"/>
        <v>1.6E-2</v>
      </c>
      <c r="O2945" s="512">
        <f t="shared" ca="1" si="1585"/>
        <v>1.2069E-2</v>
      </c>
      <c r="P2945" s="513">
        <f t="shared" ca="1" si="1586"/>
        <v>1.2960000000000001E-2</v>
      </c>
      <c r="Q2945" s="514" t="str">
        <f t="shared" ca="1" si="1587"/>
        <v>Dump</v>
      </c>
      <c r="R2945" s="515">
        <f t="shared" ca="1" si="1588"/>
        <v>0.71111111111111114</v>
      </c>
    </row>
    <row r="2946" spans="2:38">
      <c r="B2946" s="772" t="s">
        <v>3132</v>
      </c>
      <c r="C2946" s="376">
        <v>1</v>
      </c>
      <c r="D2946" s="771">
        <v>3.2</v>
      </c>
      <c r="E2946" s="104">
        <v>1.4500000000000001E-2</v>
      </c>
      <c r="F2946" s="104">
        <v>1.6500000000000001E-2</v>
      </c>
      <c r="H2946" s="677">
        <v>2296</v>
      </c>
      <c r="I2946" s="510">
        <f t="shared" si="1580"/>
        <v>2830</v>
      </c>
      <c r="J2946" s="53" t="str" cm="1">
        <f t="array" aca="1" ref="J2946" ca="1">INDIRECT("B" &amp; I2946)</f>
        <v>NIVEL 974 M4 6N L33 AM 2296 12-06-2026</v>
      </c>
      <c r="K2946" s="511">
        <f t="shared" ca="1" si="1581"/>
        <v>3.2</v>
      </c>
      <c r="L2946" s="508">
        <f t="shared" ca="1" si="1582"/>
        <v>1.719E-2</v>
      </c>
      <c r="M2946" s="508">
        <f t="shared" ca="1" si="1583"/>
        <v>1.4400000000000001E-2</v>
      </c>
      <c r="N2946" s="512">
        <f t="shared" ca="1" si="1584"/>
        <v>1.6E-2</v>
      </c>
      <c r="O2946" s="512">
        <f t="shared" ca="1" si="1585"/>
        <v>1.5471E-2</v>
      </c>
      <c r="P2946" s="513">
        <f t="shared" ca="1" si="1586"/>
        <v>1.2960000000000001E-2</v>
      </c>
      <c r="Q2946" s="514" t="str">
        <f t="shared" ca="1" si="1587"/>
        <v>Dump</v>
      </c>
      <c r="R2946" s="515">
        <f t="shared" ca="1" si="1588"/>
        <v>0.71111111111111114</v>
      </c>
    </row>
    <row r="2947" spans="2:38">
      <c r="B2947" s="772" t="s">
        <v>3133</v>
      </c>
      <c r="C2947" s="376">
        <v>1</v>
      </c>
      <c r="D2947" s="771">
        <v>3.2</v>
      </c>
      <c r="E2947" s="104">
        <v>1.7299999999999999E-2</v>
      </c>
      <c r="F2947" s="104">
        <v>1.6500000000000001E-2</v>
      </c>
      <c r="H2947" s="677">
        <v>2297</v>
      </c>
      <c r="I2947" s="510">
        <f t="shared" si="1580"/>
        <v>2831</v>
      </c>
      <c r="J2947" s="53" t="str" cm="1">
        <f t="array" aca="1" ref="J2947" ca="1">INDIRECT("B" &amp; I2947)</f>
        <v>NIVEL 974 M4 6N L33 AM 2297 12-06-2026</v>
      </c>
      <c r="K2947" s="511">
        <f t="shared" ca="1" si="1581"/>
        <v>3.2</v>
      </c>
      <c r="L2947" s="508">
        <f t="shared" ca="1" si="1582"/>
        <v>1.3140000000000001E-2</v>
      </c>
      <c r="M2947" s="508">
        <f t="shared" ca="1" si="1583"/>
        <v>1.4400000000000001E-2</v>
      </c>
      <c r="N2947" s="512">
        <f t="shared" ca="1" si="1584"/>
        <v>1.6E-2</v>
      </c>
      <c r="O2947" s="512">
        <f t="shared" ca="1" si="1585"/>
        <v>1.1826000000000001E-2</v>
      </c>
      <c r="P2947" s="513">
        <f t="shared" ca="1" si="1586"/>
        <v>1.2960000000000001E-2</v>
      </c>
      <c r="Q2947" s="514" t="str">
        <f t="shared" ca="1" si="1587"/>
        <v>Dump</v>
      </c>
      <c r="R2947" s="515">
        <f t="shared" ca="1" si="1588"/>
        <v>0.71111111111111114</v>
      </c>
    </row>
    <row r="2948" spans="2:38">
      <c r="B2948" s="772" t="s">
        <v>3134</v>
      </c>
      <c r="C2948" s="376">
        <v>1</v>
      </c>
      <c r="D2948" s="771">
        <v>3.2</v>
      </c>
      <c r="E2948" s="104">
        <v>1.7600000000000001E-2</v>
      </c>
      <c r="F2948" s="104">
        <v>1.6500000000000001E-2</v>
      </c>
      <c r="H2948" s="677">
        <v>2298</v>
      </c>
      <c r="I2948" s="510">
        <f t="shared" si="1580"/>
        <v>2832</v>
      </c>
      <c r="J2948" s="53" t="str" cm="1">
        <f t="array" aca="1" ref="J2948" ca="1">INDIRECT("B" &amp; I2948)</f>
        <v>NIVEL 974 M4 7S L31 PM 2298 10-06-2026</v>
      </c>
      <c r="K2948" s="511">
        <f t="shared" ca="1" si="1581"/>
        <v>3.2</v>
      </c>
      <c r="L2948" s="508">
        <f t="shared" ca="1" si="1582"/>
        <v>1.2870000000000001E-2</v>
      </c>
      <c r="M2948" s="508">
        <f t="shared" ca="1" si="1583"/>
        <v>1.35E-2</v>
      </c>
      <c r="N2948" s="512">
        <f t="shared" ca="1" si="1584"/>
        <v>1.4999999999999999E-2</v>
      </c>
      <c r="O2948" s="512">
        <f t="shared" ca="1" si="1585"/>
        <v>1.1583000000000001E-2</v>
      </c>
      <c r="P2948" s="513">
        <f t="shared" ca="1" si="1586"/>
        <v>1.2149999999999999E-2</v>
      </c>
      <c r="Q2948" s="514" t="str">
        <f t="shared" ca="1" si="1587"/>
        <v>Dump</v>
      </c>
      <c r="R2948" s="515">
        <f t="shared" ca="1" si="1588"/>
        <v>0.71111111111111114</v>
      </c>
    </row>
    <row r="2949" spans="2:38">
      <c r="B2949" s="772" t="s">
        <v>3135</v>
      </c>
      <c r="C2949" s="376">
        <v>1</v>
      </c>
      <c r="D2949" s="771">
        <v>3.2</v>
      </c>
      <c r="E2949" s="104">
        <v>1.2500000000000001E-2</v>
      </c>
      <c r="F2949" s="104">
        <v>1.6500000000000001E-2</v>
      </c>
      <c r="H2949" s="677">
        <v>2299</v>
      </c>
      <c r="I2949" s="510">
        <f t="shared" si="1580"/>
        <v>2833</v>
      </c>
      <c r="J2949" s="53" t="str" cm="1">
        <f t="array" aca="1" ref="J2949" ca="1">INDIRECT("B" &amp; I2949)</f>
        <v>NIVEL 974 M4 7S L31 PM 2299 10-06-2026</v>
      </c>
      <c r="K2949" s="511">
        <f t="shared" ca="1" si="1581"/>
        <v>3.2</v>
      </c>
      <c r="L2949" s="508">
        <f t="shared" ca="1" si="1582"/>
        <v>1.6649999999999998E-2</v>
      </c>
      <c r="M2949" s="508">
        <f t="shared" ca="1" si="1583"/>
        <v>1.35E-2</v>
      </c>
      <c r="N2949" s="512">
        <f t="shared" ca="1" si="1584"/>
        <v>1.4999999999999999E-2</v>
      </c>
      <c r="O2949" s="512">
        <f t="shared" ca="1" si="1585"/>
        <v>1.4984999999999998E-2</v>
      </c>
      <c r="P2949" s="513">
        <f t="shared" ca="1" si="1586"/>
        <v>1.2149999999999999E-2</v>
      </c>
      <c r="Q2949" s="514" t="str">
        <f t="shared" ca="1" si="1587"/>
        <v>Dump</v>
      </c>
      <c r="R2949" s="515">
        <f t="shared" ca="1" si="1588"/>
        <v>0.71111111111111114</v>
      </c>
    </row>
    <row r="2950" spans="2:38">
      <c r="B2950" s="772" t="s">
        <v>3136</v>
      </c>
      <c r="C2950" s="376">
        <v>1</v>
      </c>
      <c r="D2950" s="771">
        <v>3.2</v>
      </c>
      <c r="E2950" s="104">
        <v>1.5299999999999999E-2</v>
      </c>
      <c r="F2950" s="104">
        <v>1.6500000000000001E-2</v>
      </c>
      <c r="H2950" s="677">
        <v>2300</v>
      </c>
      <c r="I2950" s="510">
        <f t="shared" si="1580"/>
        <v>2834</v>
      </c>
      <c r="J2950" s="53" t="str" cm="1">
        <f t="array" aca="1" ref="J2950" ca="1">INDIRECT("B" &amp; I2950)</f>
        <v>NIVEL 974 M4 7S L31 PM 2300 10-06-2026</v>
      </c>
      <c r="K2950" s="511">
        <f t="shared" ca="1" si="1581"/>
        <v>3.2</v>
      </c>
      <c r="L2950" s="508">
        <f t="shared" ca="1" si="1582"/>
        <v>1.7010000000000001E-2</v>
      </c>
      <c r="M2950" s="508">
        <f t="shared" ca="1" si="1583"/>
        <v>1.35E-2</v>
      </c>
      <c r="N2950" s="512">
        <f t="shared" ca="1" si="1584"/>
        <v>1.4999999999999999E-2</v>
      </c>
      <c r="O2950" s="512">
        <f t="shared" ca="1" si="1585"/>
        <v>1.5309000000000001E-2</v>
      </c>
      <c r="P2950" s="513">
        <f t="shared" ca="1" si="1586"/>
        <v>1.2149999999999999E-2</v>
      </c>
      <c r="Q2950" s="514" t="str">
        <f t="shared" ca="1" si="1587"/>
        <v>Dump</v>
      </c>
      <c r="R2950" s="515">
        <f t="shared" ca="1" si="1588"/>
        <v>0.71111111111111114</v>
      </c>
    </row>
    <row r="2951" spans="2:38">
      <c r="B2951" s="772" t="s">
        <v>3137</v>
      </c>
      <c r="C2951" s="376">
        <v>1</v>
      </c>
      <c r="D2951" s="771">
        <v>3.2</v>
      </c>
      <c r="E2951" s="104">
        <v>1.09E-2</v>
      </c>
      <c r="F2951" s="104">
        <v>1.6500000000000001E-2</v>
      </c>
      <c r="H2951" s="677">
        <v>2301</v>
      </c>
      <c r="I2951" s="510">
        <f t="shared" si="1580"/>
        <v>2835</v>
      </c>
      <c r="J2951" s="53" t="str" cm="1">
        <f t="array" aca="1" ref="J2951" ca="1">INDIRECT("B" &amp; I2951)</f>
        <v>NIVEL 974 M4 7S L31 PM 2301 10-06-2026</v>
      </c>
      <c r="K2951" s="511">
        <f t="shared" ca="1" si="1581"/>
        <v>3.2</v>
      </c>
      <c r="L2951" s="508">
        <f t="shared" ca="1" si="1582"/>
        <v>1.2959999999999999E-2</v>
      </c>
      <c r="M2951" s="508">
        <f t="shared" ca="1" si="1583"/>
        <v>1.35E-2</v>
      </c>
      <c r="N2951" s="512">
        <f t="shared" ca="1" si="1584"/>
        <v>1.4999999999999999E-2</v>
      </c>
      <c r="O2951" s="512">
        <f t="shared" ca="1" si="1585"/>
        <v>1.1663999999999999E-2</v>
      </c>
      <c r="P2951" s="513">
        <f t="shared" ca="1" si="1586"/>
        <v>1.2149999999999999E-2</v>
      </c>
      <c r="Q2951" s="514" t="str">
        <f t="shared" ca="1" si="1587"/>
        <v>Dump</v>
      </c>
      <c r="R2951" s="515">
        <f t="shared" ca="1" si="1588"/>
        <v>0.71111111111111114</v>
      </c>
    </row>
    <row r="2952" spans="2:38">
      <c r="B2952" s="772" t="s">
        <v>3138</v>
      </c>
      <c r="C2952" s="376">
        <v>1</v>
      </c>
      <c r="D2952" s="771">
        <v>3.2</v>
      </c>
      <c r="E2952" s="104">
        <v>2.0899999999999998E-2</v>
      </c>
      <c r="F2952" s="104">
        <v>1.6500000000000001E-2</v>
      </c>
      <c r="H2952" s="386"/>
      <c r="I2952"/>
      <c r="J2952"/>
      <c r="K2952" s="519">
        <f ca="1">SUM(K2932:K2951)</f>
        <v>64.000000000000014</v>
      </c>
      <c r="L2952" s="516">
        <f ca="1">+SUMPRODUCT(L2932:L2951,K2932:K2951)/K2952</f>
        <v>1.3013999999999994E-2</v>
      </c>
      <c r="M2952" s="516">
        <f ca="1">+SUMPRODUCT(M2932:M2951,K2932:K2951)/K2952</f>
        <v>1.422E-2</v>
      </c>
      <c r="N2952" s="69">
        <f ca="1">+SUMPRODUCT(N2932:N2951,K2932:K2951)/K2952</f>
        <v>1.5800000000000002E-2</v>
      </c>
      <c r="O2952" s="552">
        <f ca="1">+SUMPRODUCT(O2932:O2951,K2932:K2951)/K2952</f>
        <v>1.17126E-2</v>
      </c>
      <c r="P2952" s="69">
        <f ca="1">+SUMPRODUCT(P2932:P2951,K2932:K2951)/K2952</f>
        <v>1.2797999999999997E-2</v>
      </c>
      <c r="Q2952"/>
      <c r="R2952"/>
    </row>
    <row r="2953" spans="2:38">
      <c r="B2953" s="772" t="s">
        <v>3139</v>
      </c>
      <c r="C2953" s="376">
        <v>1</v>
      </c>
      <c r="D2953" s="771">
        <v>3.2</v>
      </c>
      <c r="E2953" s="104">
        <v>1.3599999999999999E-2</v>
      </c>
      <c r="F2953" s="104">
        <v>1.6500000000000001E-2</v>
      </c>
      <c r="H2953" s="723"/>
      <c r="I2953"/>
      <c r="J2953"/>
      <c r="K2953" s="551" t="s">
        <v>59</v>
      </c>
      <c r="L2953" s="550">
        <f ca="1">+L2952/0.9</f>
        <v>1.4459999999999994E-2</v>
      </c>
      <c r="M2953" s="518">
        <f ca="1">+M2952/0.9</f>
        <v>1.5799999999999998E-2</v>
      </c>
      <c r="N2953"/>
      <c r="O2953"/>
      <c r="P2953"/>
      <c r="Q2953"/>
      <c r="R2953"/>
    </row>
    <row r="2954" spans="2:38" ht="15" thickBot="1">
      <c r="B2954" s="772" t="s">
        <v>3140</v>
      </c>
      <c r="C2954" s="376">
        <v>1</v>
      </c>
      <c r="D2954" s="771">
        <v>3.2</v>
      </c>
      <c r="E2954" s="104">
        <v>1.55E-2</v>
      </c>
      <c r="F2954" s="104">
        <v>1.4E-2</v>
      </c>
    </row>
    <row r="2955" spans="2:38" ht="28.8">
      <c r="B2955" s="772" t="s">
        <v>3141</v>
      </c>
      <c r="C2955" s="376">
        <v>1</v>
      </c>
      <c r="D2955" s="771">
        <v>3.2</v>
      </c>
      <c r="E2955" s="104">
        <v>1.6500000000000001E-2</v>
      </c>
      <c r="F2955" s="104">
        <v>1.4E-2</v>
      </c>
      <c r="H2955" s="385"/>
      <c r="I2955" s="547" t="s">
        <v>3026</v>
      </c>
      <c r="J2955" s="77" t="s">
        <v>63</v>
      </c>
      <c r="K2955" s="507" t="s">
        <v>44</v>
      </c>
      <c r="L2955" s="718" t="s">
        <v>297</v>
      </c>
      <c r="M2955" s="508" t="s">
        <v>292</v>
      </c>
      <c r="N2955" s="545" t="s">
        <v>46</v>
      </c>
      <c r="O2955" s="549" t="s">
        <v>293</v>
      </c>
      <c r="P2955" s="508" t="s">
        <v>294</v>
      </c>
      <c r="Q2955"/>
      <c r="R2955"/>
      <c r="AJ2955" s="95" t="str">
        <f>+I2955</f>
        <v>EN116</v>
      </c>
      <c r="AK2955" s="96" t="s">
        <v>62</v>
      </c>
    </row>
    <row r="2956" spans="2:38" ht="15" thickBot="1">
      <c r="B2956" s="772" t="s">
        <v>3142</v>
      </c>
      <c r="C2956" s="376">
        <v>1</v>
      </c>
      <c r="D2956" s="771">
        <v>3.2</v>
      </c>
      <c r="E2956" s="104">
        <v>1.5100000000000001E-2</v>
      </c>
      <c r="F2956" s="104">
        <v>1.4E-2</v>
      </c>
      <c r="H2956" s="677">
        <v>2302</v>
      </c>
      <c r="I2956" s="510">
        <f>IF(H2956="",
   IFERROR(MATCH("**", B:B, 0), ""),
   IFERROR(MATCH("* "&amp;H2956&amp;" *", B:B, 0), "")
)</f>
        <v>2836</v>
      </c>
      <c r="J2956" s="53" t="str" cm="1">
        <f t="array" aca="1" ref="J2956" ca="1">INDIRECT("B" &amp; I2956)</f>
        <v>NIVEL 974 M4 7S L30 AM 2302 12-06-2026</v>
      </c>
      <c r="K2956" s="511">
        <f ca="1">INDEX(D:D, MATCH(J2956, $B:$B, 0))</f>
        <v>3.2</v>
      </c>
      <c r="L2956" s="508">
        <f ca="1">INDEX(E:E, MATCH($J2956, $B:$B, 0))*0.9</f>
        <v>1.8450000000000001E-2</v>
      </c>
      <c r="M2956" s="508">
        <f ca="1">INDEX(F:F, MATCH($J2956, $B:$B, 0))*0.9</f>
        <v>1.5300000000000001E-2</v>
      </c>
      <c r="N2956" s="512">
        <f ca="1">INDEX(F:F, MATCH($J2956, $B:$B, 0))</f>
        <v>1.7000000000000001E-2</v>
      </c>
      <c r="O2956" s="512">
        <f ca="1">+IF(L2956=0,N2956*0.9,L2956*0.9)</f>
        <v>1.6605000000000002E-2</v>
      </c>
      <c r="P2956" s="513">
        <f ca="1">+M2956*0.9</f>
        <v>1.3770000000000001E-2</v>
      </c>
      <c r="Q2956" s="514" t="str">
        <f ca="1">+IF(L2956=0,"-","Dump")</f>
        <v>Dump</v>
      </c>
      <c r="R2956" s="515">
        <f ca="1">+K2956/4.5</f>
        <v>0.71111111111111114</v>
      </c>
      <c r="AJ2956" s="520">
        <f ca="1">+K2964-SUMIF(AE:AE, AJ2955, AA:AA)</f>
        <v>-2.7900000000000027</v>
      </c>
      <c r="AK2956" s="521">
        <f ca="1">O2964</f>
        <v>1.3365000000000004E-2</v>
      </c>
      <c r="AL2956" s="102">
        <f ca="1">COUNTIF(AE:AE, AJ2955)</f>
        <v>1</v>
      </c>
    </row>
    <row r="2957" spans="2:38" ht="15" thickBot="1">
      <c r="B2957" s="772" t="s">
        <v>3143</v>
      </c>
      <c r="C2957" s="376">
        <v>1</v>
      </c>
      <c r="D2957" s="771">
        <v>3.2</v>
      </c>
      <c r="E2957" s="104">
        <v>1.7999999999999999E-2</v>
      </c>
      <c r="F2957" s="104">
        <v>1.4E-2</v>
      </c>
      <c r="H2957" s="677">
        <v>2303</v>
      </c>
      <c r="I2957" s="510">
        <f t="shared" ref="I2957:I2963" si="1597">IF(H2957="",
   IFERROR(MATCH("**", B:B, 0), ""),
   IFERROR(MATCH("* "&amp;H2957&amp;" *", B:B, 0), "")
)</f>
        <v>2837</v>
      </c>
      <c r="J2957" s="53" t="str" cm="1">
        <f t="array" aca="1" ref="J2957" ca="1">INDIRECT("B" &amp; I2957)</f>
        <v>NIVEL 974 M4 7S L30 AM 2303 12-06-2026</v>
      </c>
      <c r="K2957" s="511">
        <f t="shared" ref="K2957:K2963" ca="1" si="1598">INDEX(D:D, MATCH(J2957, $B:$B, 0))</f>
        <v>3.2</v>
      </c>
      <c r="L2957" s="508">
        <f t="shared" ref="L2957:L2963" ca="1" si="1599">INDEX(E:E, MATCH($J2957, $B:$B, 0))*0.9</f>
        <v>1.6920000000000001E-2</v>
      </c>
      <c r="M2957" s="508">
        <f t="shared" ref="M2957:M2963" ca="1" si="1600">INDEX(F:F, MATCH($J2957, $B:$B, 0))*0.9</f>
        <v>1.5300000000000001E-2</v>
      </c>
      <c r="N2957" s="512">
        <f t="shared" ref="N2957:N2963" ca="1" si="1601">INDEX(F:F, MATCH($J2957, $B:$B, 0))</f>
        <v>1.7000000000000001E-2</v>
      </c>
      <c r="O2957" s="512">
        <f t="shared" ref="O2957:O2963" ca="1" si="1602">+IF(L2957=0,N2957*0.9,L2957*0.9)</f>
        <v>1.5228000000000002E-2</v>
      </c>
      <c r="P2957" s="513">
        <f t="shared" ref="P2957:P2963" ca="1" si="1603">+M2957*0.9</f>
        <v>1.3770000000000001E-2</v>
      </c>
      <c r="Q2957" s="514" t="str">
        <f t="shared" ref="Q2957:Q2963" ca="1" si="1604">+IF(L2957=0,"-","Dump")</f>
        <v>Dump</v>
      </c>
      <c r="R2957" s="515">
        <f t="shared" ref="R2957:R2963" ca="1" si="1605">+K2957/4.5</f>
        <v>0.71111111111111114</v>
      </c>
      <c r="AJ2957" s="105" t="s">
        <v>83</v>
      </c>
      <c r="AK2957" s="101"/>
    </row>
    <row r="2958" spans="2:38">
      <c r="B2958" s="772" t="s">
        <v>3144</v>
      </c>
      <c r="C2958" s="376">
        <v>1</v>
      </c>
      <c r="D2958" s="771">
        <v>3.2</v>
      </c>
      <c r="E2958" s="104">
        <v>1.6400000000000001E-2</v>
      </c>
      <c r="F2958" s="104">
        <v>1.4E-2</v>
      </c>
      <c r="H2958" s="677">
        <v>2304</v>
      </c>
      <c r="I2958" s="510">
        <f t="shared" si="1597"/>
        <v>2838</v>
      </c>
      <c r="J2958" s="53" t="str" cm="1">
        <f t="array" aca="1" ref="J2958" ca="1">INDIRECT("B" &amp; I2958)</f>
        <v>NIVEL 974 M4 7S L30 AM 2304 12-06-2026</v>
      </c>
      <c r="K2958" s="511">
        <f t="shared" ca="1" si="1598"/>
        <v>3.2</v>
      </c>
      <c r="L2958" s="508">
        <f t="shared" ca="1" si="1599"/>
        <v>1.332E-2</v>
      </c>
      <c r="M2958" s="508">
        <f t="shared" ca="1" si="1600"/>
        <v>1.5300000000000001E-2</v>
      </c>
      <c r="N2958" s="512">
        <f t="shared" ca="1" si="1601"/>
        <v>1.7000000000000001E-2</v>
      </c>
      <c r="O2958" s="512">
        <f t="shared" ca="1" si="1602"/>
        <v>1.1988E-2</v>
      </c>
      <c r="P2958" s="513">
        <f t="shared" ca="1" si="1603"/>
        <v>1.3770000000000001E-2</v>
      </c>
      <c r="Q2958" s="514" t="str">
        <f t="shared" ca="1" si="1604"/>
        <v>Dump</v>
      </c>
      <c r="R2958" s="515">
        <f t="shared" ca="1" si="1605"/>
        <v>0.71111111111111114</v>
      </c>
    </row>
    <row r="2959" spans="2:38">
      <c r="B2959" s="772" t="s">
        <v>3145</v>
      </c>
      <c r="C2959" s="376">
        <v>1</v>
      </c>
      <c r="D2959" s="771">
        <v>3.2</v>
      </c>
      <c r="E2959" s="104">
        <v>1.34E-2</v>
      </c>
      <c r="F2959" s="104">
        <v>1.4E-2</v>
      </c>
      <c r="H2959" s="677">
        <v>2305</v>
      </c>
      <c r="I2959" s="510">
        <f t="shared" si="1597"/>
        <v>2839</v>
      </c>
      <c r="J2959" s="53" t="str" cm="1">
        <f t="array" aca="1" ref="J2959" ca="1">INDIRECT("B" &amp; I2959)</f>
        <v>NIVEL 974 M4 7S L30 AM 2305 12-06-2026</v>
      </c>
      <c r="K2959" s="511">
        <f t="shared" ca="1" si="1598"/>
        <v>3.2</v>
      </c>
      <c r="L2959" s="508">
        <f t="shared" ca="1" si="1599"/>
        <v>1.1520000000000001E-2</v>
      </c>
      <c r="M2959" s="508">
        <f t="shared" ca="1" si="1600"/>
        <v>1.5300000000000001E-2</v>
      </c>
      <c r="N2959" s="512">
        <f t="shared" ca="1" si="1601"/>
        <v>1.7000000000000001E-2</v>
      </c>
      <c r="O2959" s="512">
        <f t="shared" ca="1" si="1602"/>
        <v>1.0368E-2</v>
      </c>
      <c r="P2959" s="513">
        <f t="shared" ca="1" si="1603"/>
        <v>1.3770000000000001E-2</v>
      </c>
      <c r="Q2959" s="514" t="str">
        <f t="shared" ca="1" si="1604"/>
        <v>Dump</v>
      </c>
      <c r="R2959" s="515">
        <f t="shared" ca="1" si="1605"/>
        <v>0.71111111111111114</v>
      </c>
    </row>
    <row r="2960" spans="2:38">
      <c r="B2960" s="772" t="s">
        <v>3146</v>
      </c>
      <c r="C2960" s="376">
        <v>1</v>
      </c>
      <c r="D2960" s="771">
        <v>3.2</v>
      </c>
      <c r="E2960" s="104">
        <v>1.5900000000000001E-2</v>
      </c>
      <c r="F2960" s="104">
        <v>1.4E-2</v>
      </c>
      <c r="H2960" s="677">
        <v>2306</v>
      </c>
      <c r="I2960" s="510">
        <f t="shared" si="1597"/>
        <v>2840</v>
      </c>
      <c r="J2960" s="53" t="str" cm="1">
        <f t="array" aca="1" ref="J2960" ca="1">INDIRECT("B" &amp; I2960)</f>
        <v>NIVEL 974 M4 7S L30 AM 2306 12-06-2026</v>
      </c>
      <c r="K2960" s="511">
        <f t="shared" ca="1" si="1598"/>
        <v>3.2</v>
      </c>
      <c r="L2960" s="508">
        <f t="shared" ca="1" si="1599"/>
        <v>1.3769999999999999E-2</v>
      </c>
      <c r="M2960" s="508">
        <f t="shared" ca="1" si="1600"/>
        <v>1.5300000000000001E-2</v>
      </c>
      <c r="N2960" s="512">
        <f t="shared" ca="1" si="1601"/>
        <v>1.7000000000000001E-2</v>
      </c>
      <c r="O2960" s="512">
        <f t="shared" ca="1" si="1602"/>
        <v>1.2393E-2</v>
      </c>
      <c r="P2960" s="513">
        <f t="shared" ca="1" si="1603"/>
        <v>1.3770000000000001E-2</v>
      </c>
      <c r="Q2960" s="514" t="str">
        <f t="shared" ca="1" si="1604"/>
        <v>Dump</v>
      </c>
      <c r="R2960" s="515">
        <f t="shared" ca="1" si="1605"/>
        <v>0.71111111111111114</v>
      </c>
    </row>
    <row r="2961" spans="2:38">
      <c r="B2961" s="772" t="s">
        <v>3147</v>
      </c>
      <c r="C2961" s="376">
        <v>1</v>
      </c>
      <c r="D2961" s="771">
        <v>3.2</v>
      </c>
      <c r="E2961" s="104">
        <v>2.4899999999999999E-2</v>
      </c>
      <c r="F2961" s="104">
        <v>1.4E-2</v>
      </c>
      <c r="H2961" s="677">
        <v>2307</v>
      </c>
      <c r="I2961" s="510">
        <f t="shared" si="1597"/>
        <v>2841</v>
      </c>
      <c r="J2961" s="53" t="str" cm="1">
        <f t="array" aca="1" ref="J2961" ca="1">INDIRECT("B" &amp; I2961)</f>
        <v>NIVEL 974 M4 7S L30 AM 2307 12-06-2026</v>
      </c>
      <c r="K2961" s="511">
        <f t="shared" ca="1" si="1598"/>
        <v>3.2</v>
      </c>
      <c r="L2961" s="508">
        <f t="shared" ca="1" si="1599"/>
        <v>1.6739999999999998E-2</v>
      </c>
      <c r="M2961" s="508">
        <f t="shared" ca="1" si="1600"/>
        <v>1.5300000000000001E-2</v>
      </c>
      <c r="N2961" s="512">
        <f t="shared" ca="1" si="1601"/>
        <v>1.7000000000000001E-2</v>
      </c>
      <c r="O2961" s="512">
        <f t="shared" ca="1" si="1602"/>
        <v>1.5065999999999998E-2</v>
      </c>
      <c r="P2961" s="513">
        <f t="shared" ca="1" si="1603"/>
        <v>1.3770000000000001E-2</v>
      </c>
      <c r="Q2961" s="514" t="str">
        <f t="shared" ca="1" si="1604"/>
        <v>Dump</v>
      </c>
      <c r="R2961" s="515">
        <f t="shared" ca="1" si="1605"/>
        <v>0.71111111111111114</v>
      </c>
    </row>
    <row r="2962" spans="2:38">
      <c r="B2962" s="772" t="s">
        <v>3148</v>
      </c>
      <c r="C2962" s="376">
        <v>1</v>
      </c>
      <c r="D2962" s="771">
        <v>3.2</v>
      </c>
      <c r="E2962" s="104">
        <v>1.32E-2</v>
      </c>
      <c r="F2962" s="104">
        <v>1.4E-2</v>
      </c>
      <c r="H2962" s="677">
        <v>2308</v>
      </c>
      <c r="I2962" s="510">
        <f t="shared" si="1597"/>
        <v>2842</v>
      </c>
      <c r="J2962" s="53" t="str" cm="1">
        <f t="array" aca="1" ref="J2962" ca="1">INDIRECT("B" &amp; I2962)</f>
        <v>NIVEL 974 M4 7S L30 AM 2308 12-06-2026</v>
      </c>
      <c r="K2962" s="511">
        <f t="shared" ca="1" si="1598"/>
        <v>3.2</v>
      </c>
      <c r="L2962" s="508">
        <f t="shared" ca="1" si="1599"/>
        <v>9.0899999999999991E-3</v>
      </c>
      <c r="M2962" s="508">
        <f t="shared" ca="1" si="1600"/>
        <v>1.5300000000000001E-2</v>
      </c>
      <c r="N2962" s="512">
        <f t="shared" ca="1" si="1601"/>
        <v>1.7000000000000001E-2</v>
      </c>
      <c r="O2962" s="512">
        <f t="shared" ca="1" si="1602"/>
        <v>8.180999999999999E-3</v>
      </c>
      <c r="P2962" s="513">
        <f t="shared" ca="1" si="1603"/>
        <v>1.3770000000000001E-2</v>
      </c>
      <c r="Q2962" s="514" t="str">
        <f t="shared" ca="1" si="1604"/>
        <v>Dump</v>
      </c>
      <c r="R2962" s="515">
        <f t="shared" ca="1" si="1605"/>
        <v>0.71111111111111114</v>
      </c>
    </row>
    <row r="2963" spans="2:38">
      <c r="B2963" s="772" t="s">
        <v>3149</v>
      </c>
      <c r="C2963" s="376">
        <v>1</v>
      </c>
      <c r="D2963" s="771">
        <v>3.2</v>
      </c>
      <c r="E2963" s="104">
        <v>1.8700000000000001E-2</v>
      </c>
      <c r="F2963" s="104">
        <v>1.4999999999999999E-2</v>
      </c>
      <c r="H2963" s="677">
        <v>2309</v>
      </c>
      <c r="I2963" s="510">
        <f t="shared" si="1597"/>
        <v>2843</v>
      </c>
      <c r="J2963" s="53" t="str" cm="1">
        <f t="array" aca="1" ref="J2963" ca="1">INDIRECT("B" &amp; I2963)</f>
        <v>NIVEL 974 M4 7S L30 AM 2309 12-06-2026</v>
      </c>
      <c r="K2963" s="511">
        <f t="shared" ca="1" si="1598"/>
        <v>3.2</v>
      </c>
      <c r="L2963" s="508">
        <f t="shared" ca="1" si="1599"/>
        <v>1.899E-2</v>
      </c>
      <c r="M2963" s="508">
        <f t="shared" ca="1" si="1600"/>
        <v>1.5300000000000001E-2</v>
      </c>
      <c r="N2963" s="512">
        <f t="shared" ca="1" si="1601"/>
        <v>1.7000000000000001E-2</v>
      </c>
      <c r="O2963" s="512">
        <f t="shared" ca="1" si="1602"/>
        <v>1.7091000000000002E-2</v>
      </c>
      <c r="P2963" s="513">
        <f t="shared" ca="1" si="1603"/>
        <v>1.3770000000000001E-2</v>
      </c>
      <c r="Q2963" s="514" t="str">
        <f t="shared" ca="1" si="1604"/>
        <v>Dump</v>
      </c>
      <c r="R2963" s="515">
        <f t="shared" ca="1" si="1605"/>
        <v>0.71111111111111114</v>
      </c>
    </row>
    <row r="2964" spans="2:38">
      <c r="B2964" s="772" t="s">
        <v>3150</v>
      </c>
      <c r="C2964" s="376">
        <v>1</v>
      </c>
      <c r="D2964" s="771">
        <v>3.2</v>
      </c>
      <c r="E2964" s="104">
        <v>1.0800000000000001E-2</v>
      </c>
      <c r="F2964" s="104">
        <v>1.4999999999999999E-2</v>
      </c>
      <c r="H2964" s="386"/>
      <c r="I2964"/>
      <c r="J2964"/>
      <c r="K2964" s="519">
        <f ca="1">SUM(K2956:K2963)</f>
        <v>25.599999999999998</v>
      </c>
      <c r="L2964" s="516">
        <f ca="1">+SUMPRODUCT(L2956:L2963,K2956:K2963)/K2964</f>
        <v>1.485E-2</v>
      </c>
      <c r="M2964" s="516">
        <f ca="1">+SUMPRODUCT(M2956:M2963,K2956:K2963)/K2964</f>
        <v>1.5300000000000003E-2</v>
      </c>
      <c r="N2964" s="69">
        <f ca="1">+SUMPRODUCT(N2956:N2963,K2956:K2963)/K2964</f>
        <v>1.7000000000000001E-2</v>
      </c>
      <c r="O2964" s="552">
        <f ca="1">+SUMPRODUCT(O2956:O2963,K2956:K2963)/K2964</f>
        <v>1.3365000000000004E-2</v>
      </c>
      <c r="P2964" s="69">
        <f ca="1">+SUMPRODUCT(P2956:P2963,K2956:K2963)/K2964</f>
        <v>1.3770000000000001E-2</v>
      </c>
      <c r="Q2964"/>
      <c r="R2964"/>
    </row>
    <row r="2965" spans="2:38">
      <c r="B2965" s="772" t="s">
        <v>3151</v>
      </c>
      <c r="C2965" s="376">
        <v>1</v>
      </c>
      <c r="D2965" s="771">
        <v>3.2</v>
      </c>
      <c r="E2965" s="104">
        <v>1.15E-2</v>
      </c>
      <c r="F2965" s="104">
        <v>1.4999999999999999E-2</v>
      </c>
      <c r="H2965" s="723"/>
      <c r="I2965"/>
      <c r="J2965"/>
      <c r="K2965" s="551" t="s">
        <v>59</v>
      </c>
      <c r="L2965" s="550">
        <f ca="1">+L2964/0.9</f>
        <v>1.6500000000000001E-2</v>
      </c>
      <c r="M2965" s="518">
        <f ca="1">+M2964/0.9</f>
        <v>1.7000000000000001E-2</v>
      </c>
      <c r="N2965"/>
      <c r="O2965"/>
      <c r="P2965"/>
      <c r="Q2965"/>
      <c r="R2965"/>
    </row>
    <row r="2966" spans="2:38" ht="15" thickBot="1">
      <c r="B2966" s="772" t="s">
        <v>3152</v>
      </c>
      <c r="C2966" s="376">
        <v>1</v>
      </c>
      <c r="D2966" s="771">
        <v>3.2</v>
      </c>
      <c r="E2966" s="104">
        <v>1.8499999999999999E-2</v>
      </c>
      <c r="F2966" s="104">
        <v>1.4999999999999999E-2</v>
      </c>
      <c r="I2966" s="724"/>
      <c r="R2966" s="724"/>
    </row>
    <row r="2967" spans="2:38" ht="28.8">
      <c r="B2967" s="772" t="s">
        <v>3153</v>
      </c>
      <c r="C2967" s="376">
        <v>1</v>
      </c>
      <c r="D2967" s="771">
        <v>3.2</v>
      </c>
      <c r="E2967" s="104">
        <v>0.01</v>
      </c>
      <c r="F2967" s="104">
        <v>1.4999999999999999E-2</v>
      </c>
      <c r="H2967" s="385"/>
      <c r="I2967" s="547" t="s">
        <v>3029</v>
      </c>
      <c r="J2967" s="77" t="s">
        <v>63</v>
      </c>
      <c r="K2967" s="507" t="s">
        <v>44</v>
      </c>
      <c r="L2967" s="718" t="s">
        <v>297</v>
      </c>
      <c r="M2967" s="508" t="s">
        <v>292</v>
      </c>
      <c r="N2967" s="545" t="s">
        <v>46</v>
      </c>
      <c r="O2967" s="549" t="s">
        <v>293</v>
      </c>
      <c r="P2967" s="508" t="s">
        <v>294</v>
      </c>
      <c r="Q2967"/>
      <c r="R2967"/>
      <c r="AJ2967" s="95" t="str">
        <f>+I2967</f>
        <v>EN117</v>
      </c>
      <c r="AK2967" s="96" t="s">
        <v>62</v>
      </c>
    </row>
    <row r="2968" spans="2:38" ht="15" thickBot="1">
      <c r="B2968" s="772" t="s">
        <v>3154</v>
      </c>
      <c r="C2968" s="376">
        <v>1</v>
      </c>
      <c r="D2968" s="771">
        <v>3.2</v>
      </c>
      <c r="E2968" s="104">
        <v>1.41E-2</v>
      </c>
      <c r="F2968" s="104">
        <v>1.4999999999999999E-2</v>
      </c>
      <c r="H2968" s="677">
        <v>2310</v>
      </c>
      <c r="I2968" s="510">
        <f>IF(H2968="",
   IFERROR(MATCH("**", B:B, 0), ""),
   IFERROR(MATCH("* "&amp;H2968&amp;" *", B:B, 0), "")
)</f>
        <v>2844</v>
      </c>
      <c r="J2968" s="53" t="str" cm="1">
        <f t="array" aca="1" ref="J2968" ca="1">INDIRECT("B" &amp; I2968)</f>
        <v>NIVEL 974 M4 7S L30 AM 2310 12-06-2026</v>
      </c>
      <c r="K2968" s="511">
        <f ca="1">INDEX(D:D, MATCH(J2968, $B:$B, 0))</f>
        <v>3.2</v>
      </c>
      <c r="L2968" s="508">
        <f ca="1">INDEX(E:E, MATCH($J2968, $B:$B, 0))*0.9</f>
        <v>1.5300000000000001E-2</v>
      </c>
      <c r="M2968" s="508">
        <f ca="1">INDEX(F:F, MATCH($J2968, $B:$B, 0))*0.9</f>
        <v>1.5300000000000001E-2</v>
      </c>
      <c r="N2968" s="512">
        <f ca="1">INDEX(F:F, MATCH($J2968, $B:$B, 0))</f>
        <v>1.7000000000000001E-2</v>
      </c>
      <c r="O2968" s="512">
        <f ca="1">+IF(L2968=0,N2968*0.9,L2968*0.9)</f>
        <v>1.3770000000000001E-2</v>
      </c>
      <c r="P2968" s="513">
        <f ca="1">+M2968*0.9</f>
        <v>1.3770000000000001E-2</v>
      </c>
      <c r="Q2968" s="514" t="str">
        <f ca="1">+IF(L2968=0,"-","Dump")</f>
        <v>Dump</v>
      </c>
      <c r="R2968" s="515">
        <f ca="1">+K2968/4.5</f>
        <v>0.71111111111111114</v>
      </c>
      <c r="AJ2968" s="520">
        <f ca="1">+K2982-SUMIF(AE:AE, AJ2967, AA:AA)</f>
        <v>13.300000000000004</v>
      </c>
      <c r="AK2968" s="521">
        <f ca="1">O2982</f>
        <v>1.2635999999999998E-2</v>
      </c>
      <c r="AL2968" s="102">
        <f ca="1">COUNTIF(AE:AE, AJ2967)</f>
        <v>1</v>
      </c>
    </row>
    <row r="2969" spans="2:38" ht="15" thickBot="1">
      <c r="B2969" s="772" t="s">
        <v>3155</v>
      </c>
      <c r="C2969" s="376">
        <v>1</v>
      </c>
      <c r="D2969" s="771">
        <v>3.2</v>
      </c>
      <c r="E2969" s="104">
        <v>1.46E-2</v>
      </c>
      <c r="F2969" s="104">
        <v>1.6E-2</v>
      </c>
      <c r="H2969" s="677">
        <v>2311</v>
      </c>
      <c r="I2969" s="510">
        <f t="shared" ref="I2969:I2981" si="1606">IF(H2969="",
   IFERROR(MATCH("**", B:B, 0), ""),
   IFERROR(MATCH("* "&amp;H2969&amp;" *", B:B, 0), "")
)</f>
        <v>2845</v>
      </c>
      <c r="J2969" s="53" t="str" cm="1">
        <f t="array" aca="1" ref="J2969" ca="1">INDIRECT("B" &amp; I2969)</f>
        <v>NIVEL 974 M4 7S L30 AM 2311 12-06-2026</v>
      </c>
      <c r="K2969" s="511">
        <f t="shared" ref="K2969:K2981" ca="1" si="1607">INDEX(D:D, MATCH(J2969, $B:$B, 0))</f>
        <v>3.2</v>
      </c>
      <c r="L2969" s="508">
        <f t="shared" ref="L2969:L2981" ca="1" si="1608">INDEX(E:E, MATCH($J2969, $B:$B, 0))*0.9</f>
        <v>1.1250000000000001E-2</v>
      </c>
      <c r="M2969" s="508">
        <f t="shared" ref="M2969:M2981" ca="1" si="1609">INDEX(F:F, MATCH($J2969, $B:$B, 0))*0.9</f>
        <v>1.5300000000000001E-2</v>
      </c>
      <c r="N2969" s="512">
        <f t="shared" ref="N2969:N2981" ca="1" si="1610">INDEX(F:F, MATCH($J2969, $B:$B, 0))</f>
        <v>1.7000000000000001E-2</v>
      </c>
      <c r="O2969" s="512">
        <f t="shared" ref="O2969:O2981" ca="1" si="1611">+IF(L2969=0,N2969*0.9,L2969*0.9)</f>
        <v>1.0125000000000002E-2</v>
      </c>
      <c r="P2969" s="513">
        <f t="shared" ref="P2969:P2981" ca="1" si="1612">+M2969*0.9</f>
        <v>1.3770000000000001E-2</v>
      </c>
      <c r="Q2969" s="514" t="str">
        <f t="shared" ref="Q2969:Q2981" ca="1" si="1613">+IF(L2969=0,"-","Dump")</f>
        <v>Dump</v>
      </c>
      <c r="R2969" s="515">
        <f t="shared" ref="R2969:R2981" ca="1" si="1614">+K2969/4.5</f>
        <v>0.71111111111111114</v>
      </c>
      <c r="AJ2969" s="105" t="s">
        <v>83</v>
      </c>
      <c r="AK2969" s="101"/>
    </row>
    <row r="2970" spans="2:38">
      <c r="B2970" s="772" t="s">
        <v>3156</v>
      </c>
      <c r="C2970" s="376">
        <v>1</v>
      </c>
      <c r="D2970" s="771">
        <v>3.2</v>
      </c>
      <c r="E2970" s="104">
        <v>2.4299999999999999E-2</v>
      </c>
      <c r="F2970" s="104">
        <v>1.6E-2</v>
      </c>
      <c r="H2970" s="677">
        <v>2312</v>
      </c>
      <c r="I2970" s="510">
        <f t="shared" ref="I2970:I2976" si="1615">IF(H2970="",
   IFERROR(MATCH("**", B:B, 0), ""),
   IFERROR(MATCH("* "&amp;H2970&amp;" *", B:B, 0), "")
)</f>
        <v>2846</v>
      </c>
      <c r="J2970" s="53" t="str" cm="1">
        <f t="array" aca="1" ref="J2970" ca="1">INDIRECT("B" &amp; I2970)</f>
        <v>NIVEL 974 M4 7S L30 AM 2312 12-06-2026</v>
      </c>
      <c r="K2970" s="511">
        <f t="shared" ref="K2970:K2976" ca="1" si="1616">INDEX(D:D, MATCH(J2970, $B:$B, 0))</f>
        <v>3.2</v>
      </c>
      <c r="L2970" s="508">
        <f t="shared" ref="L2970:L2976" ca="1" si="1617">INDEX(E:E, MATCH($J2970, $B:$B, 0))*0.9</f>
        <v>1.899E-2</v>
      </c>
      <c r="M2970" s="508">
        <f t="shared" ref="M2970:M2976" ca="1" si="1618">INDEX(F:F, MATCH($J2970, $B:$B, 0))*0.9</f>
        <v>1.5300000000000001E-2</v>
      </c>
      <c r="N2970" s="512">
        <f t="shared" ca="1" si="1610"/>
        <v>1.7000000000000001E-2</v>
      </c>
      <c r="O2970" s="512">
        <f t="shared" ref="O2970:O2976" ca="1" si="1619">+IF(L2970=0,N2970*0.9,L2970*0.9)</f>
        <v>1.7091000000000002E-2</v>
      </c>
      <c r="P2970" s="513">
        <f t="shared" ref="P2970:P2976" ca="1" si="1620">+M2970*0.9</f>
        <v>1.3770000000000001E-2</v>
      </c>
      <c r="Q2970" s="514" t="str">
        <f t="shared" ref="Q2970:Q2976" ca="1" si="1621">+IF(L2970=0,"-","Dump")</f>
        <v>Dump</v>
      </c>
      <c r="R2970" s="515">
        <f t="shared" ref="R2970:R2976" ca="1" si="1622">+K2970/4.5</f>
        <v>0.71111111111111114</v>
      </c>
    </row>
    <row r="2971" spans="2:38">
      <c r="B2971" s="772" t="s">
        <v>3157</v>
      </c>
      <c r="C2971" s="376">
        <v>1</v>
      </c>
      <c r="D2971" s="771">
        <v>3.2</v>
      </c>
      <c r="E2971" s="104">
        <v>1.8700000000000001E-2</v>
      </c>
      <c r="F2971" s="104">
        <v>1.6E-2</v>
      </c>
      <c r="H2971" s="677">
        <v>2313</v>
      </c>
      <c r="I2971" s="510">
        <f t="shared" si="1615"/>
        <v>2847</v>
      </c>
      <c r="J2971" s="53" t="str" cm="1">
        <f t="array" aca="1" ref="J2971" ca="1">INDIRECT("B" &amp; I2971)</f>
        <v>NIVEL 974 M4 7S L30 AM 2313 12-06-2026</v>
      </c>
      <c r="K2971" s="511">
        <f t="shared" ca="1" si="1616"/>
        <v>3.2</v>
      </c>
      <c r="L2971" s="508">
        <f t="shared" ca="1" si="1617"/>
        <v>1.3140000000000001E-2</v>
      </c>
      <c r="M2971" s="508">
        <f t="shared" ca="1" si="1618"/>
        <v>1.5300000000000001E-2</v>
      </c>
      <c r="N2971" s="512">
        <f t="shared" ca="1" si="1610"/>
        <v>1.7000000000000001E-2</v>
      </c>
      <c r="O2971" s="512">
        <f t="shared" ca="1" si="1619"/>
        <v>1.1826000000000001E-2</v>
      </c>
      <c r="P2971" s="513">
        <f t="shared" ca="1" si="1620"/>
        <v>1.3770000000000001E-2</v>
      </c>
      <c r="Q2971" s="514" t="str">
        <f t="shared" ca="1" si="1621"/>
        <v>Dump</v>
      </c>
      <c r="R2971" s="515">
        <f t="shared" ca="1" si="1622"/>
        <v>0.71111111111111114</v>
      </c>
    </row>
    <row r="2972" spans="2:38">
      <c r="B2972" s="772" t="s">
        <v>3159</v>
      </c>
      <c r="C2972" s="376">
        <v>1</v>
      </c>
      <c r="D2972" s="771">
        <v>3.2</v>
      </c>
      <c r="E2972" s="104">
        <v>1.6500000000000001E-2</v>
      </c>
      <c r="F2972" s="104">
        <v>1.4999999999999999E-2</v>
      </c>
      <c r="H2972" s="677">
        <v>2314</v>
      </c>
      <c r="I2972" s="510">
        <f t="shared" si="1615"/>
        <v>2848</v>
      </c>
      <c r="J2972" s="53" t="str" cm="1">
        <f t="array" aca="1" ref="J2972" ca="1">INDIRECT("B" &amp; I2972)</f>
        <v>NIVEL 974 M4 7S L30 AM 2314 12-06-2026</v>
      </c>
      <c r="K2972" s="511">
        <f t="shared" ca="1" si="1616"/>
        <v>3.2</v>
      </c>
      <c r="L2972" s="508">
        <f t="shared" ca="1" si="1617"/>
        <v>1.737E-2</v>
      </c>
      <c r="M2972" s="508">
        <f t="shared" ca="1" si="1618"/>
        <v>1.5300000000000001E-2</v>
      </c>
      <c r="N2972" s="512">
        <f t="shared" ca="1" si="1610"/>
        <v>1.7000000000000001E-2</v>
      </c>
      <c r="O2972" s="512">
        <f t="shared" ca="1" si="1619"/>
        <v>1.5633000000000001E-2</v>
      </c>
      <c r="P2972" s="513">
        <f t="shared" ca="1" si="1620"/>
        <v>1.3770000000000001E-2</v>
      </c>
      <c r="Q2972" s="514" t="str">
        <f t="shared" ca="1" si="1621"/>
        <v>Dump</v>
      </c>
      <c r="R2972" s="515">
        <f t="shared" ca="1" si="1622"/>
        <v>0.71111111111111114</v>
      </c>
    </row>
    <row r="2973" spans="2:38">
      <c r="B2973" s="772" t="s">
        <v>3160</v>
      </c>
      <c r="C2973" s="376">
        <v>1</v>
      </c>
      <c r="D2973" s="771">
        <v>3.2</v>
      </c>
      <c r="E2973" s="104">
        <v>1.67E-2</v>
      </c>
      <c r="F2973" s="104">
        <v>1.4999999999999999E-2</v>
      </c>
      <c r="H2973" s="677">
        <v>2315</v>
      </c>
      <c r="I2973" s="510">
        <f t="shared" si="1615"/>
        <v>2849</v>
      </c>
      <c r="J2973" s="53" t="str" cm="1">
        <f t="array" aca="1" ref="J2973" ca="1">INDIRECT("B" &amp; I2973)</f>
        <v>NIVEL 974 M4 7S L30 AM 2315 12-06-2026</v>
      </c>
      <c r="K2973" s="511">
        <f t="shared" ca="1" si="1616"/>
        <v>3.2</v>
      </c>
      <c r="L2973" s="508">
        <f t="shared" ca="1" si="1617"/>
        <v>1.6290000000000002E-2</v>
      </c>
      <c r="M2973" s="508">
        <f t="shared" ca="1" si="1618"/>
        <v>1.5300000000000001E-2</v>
      </c>
      <c r="N2973" s="512">
        <f t="shared" ca="1" si="1610"/>
        <v>1.7000000000000001E-2</v>
      </c>
      <c r="O2973" s="512">
        <f t="shared" ca="1" si="1619"/>
        <v>1.4661000000000002E-2</v>
      </c>
      <c r="P2973" s="513">
        <f t="shared" ca="1" si="1620"/>
        <v>1.3770000000000001E-2</v>
      </c>
      <c r="Q2973" s="514" t="str">
        <f t="shared" ca="1" si="1621"/>
        <v>Dump</v>
      </c>
      <c r="R2973" s="515">
        <f t="shared" ca="1" si="1622"/>
        <v>0.71111111111111114</v>
      </c>
    </row>
    <row r="2974" spans="2:38">
      <c r="B2974" s="772" t="s">
        <v>3161</v>
      </c>
      <c r="C2974" s="376">
        <v>1</v>
      </c>
      <c r="D2974" s="771">
        <v>3.2</v>
      </c>
      <c r="E2974" s="104">
        <v>1.2E-2</v>
      </c>
      <c r="F2974" s="104">
        <v>1.4999999999999999E-2</v>
      </c>
      <c r="H2974" s="677">
        <v>2316</v>
      </c>
      <c r="I2974" s="510">
        <f t="shared" si="1615"/>
        <v>2850</v>
      </c>
      <c r="J2974" s="53" t="str" cm="1">
        <f t="array" aca="1" ref="J2974" ca="1">INDIRECT("B" &amp; I2974)</f>
        <v>NIVEL 974 M4 7S L30 AM 2316 12-06-2026</v>
      </c>
      <c r="K2974" s="511">
        <f t="shared" ca="1" si="1616"/>
        <v>3.2</v>
      </c>
      <c r="L2974" s="508">
        <f t="shared" ca="1" si="1617"/>
        <v>1.8090000000000002E-2</v>
      </c>
      <c r="M2974" s="508">
        <f t="shared" ca="1" si="1618"/>
        <v>1.5300000000000001E-2</v>
      </c>
      <c r="N2974" s="512">
        <f t="shared" ca="1" si="1610"/>
        <v>1.7000000000000001E-2</v>
      </c>
      <c r="O2974" s="512">
        <f t="shared" ca="1" si="1619"/>
        <v>1.6281000000000004E-2</v>
      </c>
      <c r="P2974" s="513">
        <f t="shared" ca="1" si="1620"/>
        <v>1.3770000000000001E-2</v>
      </c>
      <c r="Q2974" s="514" t="str">
        <f t="shared" ca="1" si="1621"/>
        <v>Dump</v>
      </c>
      <c r="R2974" s="515">
        <f t="shared" ca="1" si="1622"/>
        <v>0.71111111111111114</v>
      </c>
    </row>
    <row r="2975" spans="2:38">
      <c r="B2975" s="772" t="s">
        <v>3162</v>
      </c>
      <c r="C2975" s="376">
        <v>1</v>
      </c>
      <c r="D2975" s="771">
        <v>3.2</v>
      </c>
      <c r="E2975" s="104">
        <v>1.2999999999999999E-2</v>
      </c>
      <c r="F2975" s="104">
        <v>1.4999999999999999E-2</v>
      </c>
      <c r="H2975" s="677">
        <v>2317</v>
      </c>
      <c r="I2975" s="510">
        <f t="shared" si="1615"/>
        <v>2851</v>
      </c>
      <c r="J2975" s="53" t="str" cm="1">
        <f t="array" aca="1" ref="J2975" ca="1">INDIRECT("B" &amp; I2975)</f>
        <v>NIVEL 974 M4 7S L30 AM 2317 12-06-2026</v>
      </c>
      <c r="K2975" s="511">
        <f t="shared" ca="1" si="1616"/>
        <v>3.2</v>
      </c>
      <c r="L2975" s="508">
        <f t="shared" ca="1" si="1617"/>
        <v>1.3050000000000001E-2</v>
      </c>
      <c r="M2975" s="508">
        <f t="shared" ca="1" si="1618"/>
        <v>1.5300000000000001E-2</v>
      </c>
      <c r="N2975" s="512">
        <f t="shared" ca="1" si="1610"/>
        <v>1.7000000000000001E-2</v>
      </c>
      <c r="O2975" s="512">
        <f t="shared" ca="1" si="1619"/>
        <v>1.1745E-2</v>
      </c>
      <c r="P2975" s="513">
        <f t="shared" ca="1" si="1620"/>
        <v>1.3770000000000001E-2</v>
      </c>
      <c r="Q2975" s="514" t="str">
        <f t="shared" ca="1" si="1621"/>
        <v>Dump</v>
      </c>
      <c r="R2975" s="515">
        <f t="shared" ca="1" si="1622"/>
        <v>0.71111111111111114</v>
      </c>
    </row>
    <row r="2976" spans="2:38">
      <c r="B2976" s="772" t="s">
        <v>3163</v>
      </c>
      <c r="C2976" s="376">
        <v>1</v>
      </c>
      <c r="D2976" s="771">
        <v>3.2</v>
      </c>
      <c r="E2976" s="104">
        <v>1.41E-2</v>
      </c>
      <c r="F2976" s="104">
        <v>1.4999999999999999E-2</v>
      </c>
      <c r="H2976" s="677">
        <v>2318</v>
      </c>
      <c r="I2976" s="510">
        <f t="shared" si="1615"/>
        <v>2852</v>
      </c>
      <c r="J2976" s="53" t="str" cm="1">
        <f t="array" aca="1" ref="J2976" ca="1">INDIRECT("B" &amp; I2976)</f>
        <v>NIVEL 974 M4 7S L30 AM 2318 12-06-2026</v>
      </c>
      <c r="K2976" s="511">
        <f t="shared" ca="1" si="1616"/>
        <v>3.2</v>
      </c>
      <c r="L2976" s="508">
        <f t="shared" ca="1" si="1617"/>
        <v>1.3950000000000001E-2</v>
      </c>
      <c r="M2976" s="508">
        <f t="shared" ca="1" si="1618"/>
        <v>1.5300000000000001E-2</v>
      </c>
      <c r="N2976" s="512">
        <f t="shared" ca="1" si="1610"/>
        <v>1.7000000000000001E-2</v>
      </c>
      <c r="O2976" s="512">
        <f t="shared" ca="1" si="1619"/>
        <v>1.2555E-2</v>
      </c>
      <c r="P2976" s="513">
        <f t="shared" ca="1" si="1620"/>
        <v>1.3770000000000001E-2</v>
      </c>
      <c r="Q2976" s="514" t="str">
        <f t="shared" ca="1" si="1621"/>
        <v>Dump</v>
      </c>
      <c r="R2976" s="515">
        <f t="shared" ca="1" si="1622"/>
        <v>0.71111111111111114</v>
      </c>
    </row>
    <row r="2977" spans="1:38">
      <c r="B2977" s="772" t="s">
        <v>3164</v>
      </c>
      <c r="C2977" s="376">
        <v>1</v>
      </c>
      <c r="D2977" s="771">
        <v>3.2</v>
      </c>
      <c r="E2977" s="104">
        <v>1.5599999999999999E-2</v>
      </c>
      <c r="F2977" s="104">
        <v>1.4999999999999999E-2</v>
      </c>
      <c r="H2977" s="677">
        <v>2319</v>
      </c>
      <c r="I2977" s="510">
        <f t="shared" ref="I2977" si="1623">IF(H2977="",
   IFERROR(MATCH("**", B:B, 0), ""),
   IFERROR(MATCH("* "&amp;H2977&amp;" *", B:B, 0), "")
)</f>
        <v>2853</v>
      </c>
      <c r="J2977" s="53" t="str" cm="1">
        <f t="array" aca="1" ref="J2977" ca="1">INDIRECT("B" &amp; I2977)</f>
        <v>NIVEL 974 M4 7S L30 AM 2319 12-06-2026</v>
      </c>
      <c r="K2977" s="511">
        <f t="shared" ref="K2977" ca="1" si="1624">INDEX(D:D, MATCH(J2977, $B:$B, 0))</f>
        <v>3.2</v>
      </c>
      <c r="L2977" s="508">
        <f t="shared" ref="L2977" ca="1" si="1625">INDEX(E:E, MATCH($J2977, $B:$B, 0))*0.9</f>
        <v>1.1520000000000001E-2</v>
      </c>
      <c r="M2977" s="508">
        <f t="shared" ref="M2977" ca="1" si="1626">INDEX(F:F, MATCH($J2977, $B:$B, 0))*0.9</f>
        <v>1.35E-2</v>
      </c>
      <c r="N2977" s="512">
        <f t="shared" ca="1" si="1610"/>
        <v>1.4999999999999999E-2</v>
      </c>
      <c r="O2977" s="512">
        <f t="shared" ref="O2977" ca="1" si="1627">+IF(L2977=0,N2977*0.9,L2977*0.9)</f>
        <v>1.0368E-2</v>
      </c>
      <c r="P2977" s="513">
        <f t="shared" ref="P2977" ca="1" si="1628">+M2977*0.9</f>
        <v>1.2149999999999999E-2</v>
      </c>
      <c r="Q2977" s="514" t="str">
        <f t="shared" ref="Q2977" ca="1" si="1629">+IF(L2977=0,"-","Dump")</f>
        <v>Dump</v>
      </c>
      <c r="R2977" s="515">
        <f t="shared" ref="R2977" ca="1" si="1630">+K2977/4.5</f>
        <v>0.71111111111111114</v>
      </c>
    </row>
    <row r="2978" spans="1:38">
      <c r="B2978" s="772" t="s">
        <v>3165</v>
      </c>
      <c r="C2978" s="376">
        <v>1</v>
      </c>
      <c r="D2978" s="771">
        <v>3.2</v>
      </c>
      <c r="E2978" s="104">
        <v>1.18E-2</v>
      </c>
      <c r="F2978" s="104">
        <v>1.4999999999999999E-2</v>
      </c>
      <c r="H2978" s="677">
        <v>2320</v>
      </c>
      <c r="I2978" s="510">
        <f t="shared" si="1606"/>
        <v>2854</v>
      </c>
      <c r="J2978" s="53" t="str" cm="1">
        <f t="array" aca="1" ref="J2978" ca="1">INDIRECT("B" &amp; I2978)</f>
        <v>NIVEL 974 M4 7S L30 AM 2320 12-06-2026</v>
      </c>
      <c r="K2978" s="511">
        <f t="shared" ca="1" si="1607"/>
        <v>3.2</v>
      </c>
      <c r="L2978" s="508">
        <f t="shared" ca="1" si="1608"/>
        <v>1.2780000000000001E-2</v>
      </c>
      <c r="M2978" s="508">
        <f t="shared" ca="1" si="1609"/>
        <v>1.35E-2</v>
      </c>
      <c r="N2978" s="512">
        <f t="shared" ca="1" si="1610"/>
        <v>1.4999999999999999E-2</v>
      </c>
      <c r="O2978" s="512">
        <f t="shared" ca="1" si="1611"/>
        <v>1.1502000000000002E-2</v>
      </c>
      <c r="P2978" s="513">
        <f t="shared" ca="1" si="1612"/>
        <v>1.2149999999999999E-2</v>
      </c>
      <c r="Q2978" s="514" t="str">
        <f t="shared" ca="1" si="1613"/>
        <v>Dump</v>
      </c>
      <c r="R2978" s="515">
        <f t="shared" ca="1" si="1614"/>
        <v>0.71111111111111114</v>
      </c>
    </row>
    <row r="2979" spans="1:38">
      <c r="B2979" s="772" t="s">
        <v>3166</v>
      </c>
      <c r="C2979" s="376">
        <v>1</v>
      </c>
      <c r="D2979" s="771">
        <v>3.2</v>
      </c>
      <c r="E2979" s="104">
        <v>1.5100000000000001E-2</v>
      </c>
      <c r="F2979" s="104">
        <v>1.4999999999999999E-2</v>
      </c>
      <c r="H2979" s="677">
        <v>2321</v>
      </c>
      <c r="I2979" s="510">
        <f t="shared" si="1606"/>
        <v>2855</v>
      </c>
      <c r="J2979" s="53" t="str" cm="1">
        <f t="array" aca="1" ref="J2979" ca="1">INDIRECT("B" &amp; I2979)</f>
        <v>NIVEL 974 M4 7S L30 AM 2321 13-06-2026</v>
      </c>
      <c r="K2979" s="511">
        <f t="shared" ca="1" si="1607"/>
        <v>3.2</v>
      </c>
      <c r="L2979" s="508">
        <f t="shared" ca="1" si="1608"/>
        <v>1.089E-2</v>
      </c>
      <c r="M2979" s="508">
        <f t="shared" ca="1" si="1609"/>
        <v>1.35E-2</v>
      </c>
      <c r="N2979" s="512">
        <f t="shared" ca="1" si="1610"/>
        <v>1.4999999999999999E-2</v>
      </c>
      <c r="O2979" s="512">
        <f t="shared" ca="1" si="1611"/>
        <v>9.8010000000000007E-3</v>
      </c>
      <c r="P2979" s="513">
        <f t="shared" ca="1" si="1612"/>
        <v>1.2149999999999999E-2</v>
      </c>
      <c r="Q2979" s="514" t="str">
        <f t="shared" ca="1" si="1613"/>
        <v>Dump</v>
      </c>
      <c r="R2979" s="515">
        <f t="shared" ca="1" si="1614"/>
        <v>0.71111111111111114</v>
      </c>
    </row>
    <row r="2980" spans="1:38">
      <c r="B2980" s="772" t="s">
        <v>3167</v>
      </c>
      <c r="C2980" s="376">
        <v>1</v>
      </c>
      <c r="D2980" s="771">
        <v>3.2</v>
      </c>
      <c r="E2980" s="104">
        <v>1.24E-2</v>
      </c>
      <c r="F2980" s="104">
        <v>1.4999999999999999E-2</v>
      </c>
      <c r="H2980" s="677">
        <v>2322</v>
      </c>
      <c r="I2980" s="510">
        <f t="shared" si="1606"/>
        <v>2856</v>
      </c>
      <c r="J2980" s="53" t="str" cm="1">
        <f t="array" aca="1" ref="J2980" ca="1">INDIRECT("B" &amp; I2980)</f>
        <v>NIVEL 974 M4 7S L30 AM 2322 13-06-2026</v>
      </c>
      <c r="K2980" s="511">
        <f t="shared" ca="1" si="1607"/>
        <v>3.2</v>
      </c>
      <c r="L2980" s="508">
        <f t="shared" ca="1" si="1608"/>
        <v>1.4129999999999998E-2</v>
      </c>
      <c r="M2980" s="508">
        <f t="shared" ca="1" si="1609"/>
        <v>1.35E-2</v>
      </c>
      <c r="N2980" s="512">
        <f t="shared" ca="1" si="1610"/>
        <v>1.4999999999999999E-2</v>
      </c>
      <c r="O2980" s="512">
        <f t="shared" ca="1" si="1611"/>
        <v>1.2716999999999999E-2</v>
      </c>
      <c r="P2980" s="513">
        <f t="shared" ca="1" si="1612"/>
        <v>1.2149999999999999E-2</v>
      </c>
      <c r="Q2980" s="514" t="str">
        <f t="shared" ca="1" si="1613"/>
        <v>Dump</v>
      </c>
      <c r="R2980" s="515">
        <f t="shared" ca="1" si="1614"/>
        <v>0.71111111111111114</v>
      </c>
    </row>
    <row r="2981" spans="1:38">
      <c r="A2981" s="419" t="s">
        <v>271</v>
      </c>
      <c r="B2981" s="772" t="s">
        <v>3168</v>
      </c>
      <c r="C2981" s="376">
        <v>1</v>
      </c>
      <c r="D2981" s="771">
        <v>3.2</v>
      </c>
      <c r="E2981" s="104">
        <v>1.01E-2</v>
      </c>
      <c r="F2981" s="104">
        <v>1.4999999999999999E-2</v>
      </c>
      <c r="H2981" s="677">
        <v>2323</v>
      </c>
      <c r="I2981" s="510">
        <f t="shared" si="1606"/>
        <v>2857</v>
      </c>
      <c r="J2981" s="53" t="str" cm="1">
        <f t="array" aca="1" ref="J2981" ca="1">INDIRECT("B" &amp; I2981)</f>
        <v>NIVEL 974 M4 7S L30 AM 2323 13-06-2026</v>
      </c>
      <c r="K2981" s="511">
        <f t="shared" ca="1" si="1607"/>
        <v>3.2</v>
      </c>
      <c r="L2981" s="508">
        <f t="shared" ca="1" si="1608"/>
        <v>9.810000000000001E-3</v>
      </c>
      <c r="M2981" s="508">
        <f t="shared" ca="1" si="1609"/>
        <v>1.35E-2</v>
      </c>
      <c r="N2981" s="512">
        <f t="shared" ca="1" si="1610"/>
        <v>1.4999999999999999E-2</v>
      </c>
      <c r="O2981" s="512">
        <f t="shared" ca="1" si="1611"/>
        <v>8.8290000000000018E-3</v>
      </c>
      <c r="P2981" s="513">
        <f t="shared" ca="1" si="1612"/>
        <v>1.2149999999999999E-2</v>
      </c>
      <c r="Q2981" s="514" t="str">
        <f t="shared" ca="1" si="1613"/>
        <v>Dump</v>
      </c>
      <c r="R2981" s="515">
        <f t="shared" ca="1" si="1614"/>
        <v>0.71111111111111114</v>
      </c>
    </row>
    <row r="2982" spans="1:38">
      <c r="B2982" s="772" t="s">
        <v>3169</v>
      </c>
      <c r="C2982" s="376">
        <v>1</v>
      </c>
      <c r="D2982" s="771">
        <v>3.2</v>
      </c>
      <c r="E2982" s="104">
        <v>1.2200000000000001E-2</v>
      </c>
      <c r="F2982" s="104">
        <v>1.4999999999999999E-2</v>
      </c>
      <c r="H2982" s="677"/>
      <c r="I2982"/>
      <c r="J2982"/>
      <c r="K2982" s="519">
        <f ca="1">SUM(K2968:K2981)</f>
        <v>44.800000000000004</v>
      </c>
      <c r="L2982" s="516">
        <f ca="1">+SUMPRODUCT(L2968:L2981,K2968:K2981)/K2982</f>
        <v>1.404E-2</v>
      </c>
      <c r="M2982" s="516">
        <f ca="1">+SUMPRODUCT(M2968:M2981,K2968:K2981)/K2982</f>
        <v>1.4657142857142858E-2</v>
      </c>
      <c r="N2982" s="69">
        <f ca="1">+SUMPRODUCT(N2968:N2981,K2968:K2981)/K2982</f>
        <v>1.6285714285714289E-2</v>
      </c>
      <c r="O2982" s="552">
        <f ca="1">+SUMPRODUCT(O2968:O2981,K2968:K2981)/K2982</f>
        <v>1.2635999999999998E-2</v>
      </c>
      <c r="P2982" s="69">
        <f ca="1">+SUMPRODUCT(P2968:P2981,K2968:K2981)/K2982</f>
        <v>1.3191428571428571E-2</v>
      </c>
      <c r="Q2982"/>
      <c r="R2982"/>
    </row>
    <row r="2983" spans="1:38">
      <c r="A2983" s="419" t="s">
        <v>271</v>
      </c>
      <c r="B2983" s="772" t="s">
        <v>3170</v>
      </c>
      <c r="C2983" s="376">
        <v>1</v>
      </c>
      <c r="D2983" s="771">
        <v>3.2</v>
      </c>
      <c r="E2983" s="104">
        <v>8.8000000000000005E-3</v>
      </c>
      <c r="F2983" s="104">
        <v>1.4999999999999999E-2</v>
      </c>
      <c r="H2983" s="723"/>
      <c r="I2983"/>
      <c r="J2983"/>
      <c r="K2983" s="551" t="s">
        <v>59</v>
      </c>
      <c r="L2983" s="550">
        <f ca="1">+L2982/0.9</f>
        <v>1.5599999999999999E-2</v>
      </c>
      <c r="M2983" s="518">
        <f ca="1">+M2982/0.9</f>
        <v>1.6285714285714285E-2</v>
      </c>
      <c r="N2983"/>
      <c r="O2983"/>
      <c r="P2983"/>
      <c r="Q2983"/>
      <c r="R2983"/>
    </row>
    <row r="2984" spans="1:38" ht="15" thickBot="1">
      <c r="B2984" s="772" t="s">
        <v>3171</v>
      </c>
      <c r="C2984" s="376">
        <v>1</v>
      </c>
      <c r="D2984" s="771">
        <v>3.2</v>
      </c>
      <c r="E2984" s="104">
        <v>1.26E-2</v>
      </c>
      <c r="F2984" s="104">
        <v>1.4999999999999999E-2</v>
      </c>
      <c r="I2984" s="724"/>
      <c r="R2984" s="724"/>
    </row>
    <row r="2985" spans="1:38" ht="28.8">
      <c r="B2985" s="772" t="s">
        <v>3172</v>
      </c>
      <c r="C2985" s="376">
        <v>1</v>
      </c>
      <c r="D2985" s="771">
        <v>3.2</v>
      </c>
      <c r="E2985" s="104">
        <v>1.09E-2</v>
      </c>
      <c r="F2985" s="104">
        <v>1.4999999999999999E-2</v>
      </c>
      <c r="H2985" s="385"/>
      <c r="I2985" s="547" t="s">
        <v>3079</v>
      </c>
      <c r="J2985" s="77" t="s">
        <v>63</v>
      </c>
      <c r="K2985" s="507" t="s">
        <v>44</v>
      </c>
      <c r="L2985" s="718" t="s">
        <v>297</v>
      </c>
      <c r="M2985" s="508" t="s">
        <v>292</v>
      </c>
      <c r="N2985" s="545" t="s">
        <v>46</v>
      </c>
      <c r="O2985" s="549" t="s">
        <v>293</v>
      </c>
      <c r="P2985" s="508" t="s">
        <v>294</v>
      </c>
      <c r="Q2985"/>
      <c r="R2985"/>
      <c r="AJ2985" s="95" t="str">
        <f>+I2985</f>
        <v>EN118</v>
      </c>
      <c r="AK2985" s="96" t="s">
        <v>62</v>
      </c>
    </row>
    <row r="2986" spans="1:38" ht="15" thickBot="1">
      <c r="B2986" s="772" t="s">
        <v>3175</v>
      </c>
      <c r="C2986" s="376">
        <v>1</v>
      </c>
      <c r="D2986" s="771">
        <v>3.2</v>
      </c>
      <c r="E2986" s="104">
        <v>1.7299999999999999E-2</v>
      </c>
      <c r="F2986" s="104">
        <v>1.4500000000000001E-2</v>
      </c>
      <c r="H2986" s="677">
        <v>2324</v>
      </c>
      <c r="I2986" s="510">
        <f>IF(H2986="",
   IFERROR(MATCH("**", B:B, 0), ""),
   IFERROR(MATCH("* "&amp;H2986&amp;" *", B:B, 0), "")
)</f>
        <v>2858</v>
      </c>
      <c r="J2986" s="53" t="str" cm="1">
        <f t="array" aca="1" ref="J2986" ca="1">INDIRECT("B" &amp; I2986)</f>
        <v>NIVEL 974 M4 7S L30 AM 2324 13-06-2026</v>
      </c>
      <c r="K2986" s="511">
        <f ca="1">INDEX(D:D, MATCH(J2986, $B:$B, 0))</f>
        <v>3.2</v>
      </c>
      <c r="L2986" s="508">
        <f ca="1">INDEX(E:E, MATCH($J2986, $B:$B, 0))*0.9</f>
        <v>1.6109999999999999E-2</v>
      </c>
      <c r="M2986" s="508">
        <f ca="1">INDEX(F:F, MATCH($J2986, $B:$B, 0))*0.9</f>
        <v>1.35E-2</v>
      </c>
      <c r="N2986" s="512">
        <f ca="1">INDEX(F:F, MATCH($J2986, $B:$B, 0))</f>
        <v>1.4999999999999999E-2</v>
      </c>
      <c r="O2986" s="512">
        <f ca="1">+IF(L2986=0,N2986*0.9,L2986*0.9)</f>
        <v>1.4499E-2</v>
      </c>
      <c r="P2986" s="513">
        <f ca="1">+M2986*0.9</f>
        <v>1.2149999999999999E-2</v>
      </c>
      <c r="Q2986" s="514" t="str">
        <f ca="1">+IF(L2986=0,"-","Dump")</f>
        <v>Dump</v>
      </c>
      <c r="R2986" s="515">
        <f ca="1">+K2986/4.5</f>
        <v>0.71111111111111114</v>
      </c>
      <c r="AJ2986" s="520">
        <f ca="1">+K3006-SUMIF(AE:AE, AJ2985, AA:AA)</f>
        <v>4.2000000000000171</v>
      </c>
      <c r="AK2986" s="521">
        <f ca="1">O3006</f>
        <v>1.2417299999999999E-2</v>
      </c>
      <c r="AL2986" s="102">
        <f ca="1">COUNTIF(AE:AE, AJ2985)</f>
        <v>2</v>
      </c>
    </row>
    <row r="2987" spans="1:38" ht="15" thickBot="1">
      <c r="B2987" s="772" t="s">
        <v>3176</v>
      </c>
      <c r="C2987" s="376">
        <v>1</v>
      </c>
      <c r="D2987" s="771">
        <v>3.2</v>
      </c>
      <c r="E2987" s="104">
        <v>1.7899999999999999E-2</v>
      </c>
      <c r="F2987" s="104">
        <v>1.4500000000000001E-2</v>
      </c>
      <c r="H2987" s="677">
        <v>2325</v>
      </c>
      <c r="I2987" s="510">
        <f t="shared" ref="I2987:I3005" si="1631">IF(H2987="",
   IFERROR(MATCH("**", B:B, 0), ""),
   IFERROR(MATCH("* "&amp;H2987&amp;" *", B:B, 0), "")
)</f>
        <v>2859</v>
      </c>
      <c r="J2987" s="53" t="str" cm="1">
        <f t="array" aca="1" ref="J2987" ca="1">INDIRECT("B" &amp; I2987)</f>
        <v>NIVEL 974 M4 7S L30 AM 2325 13-06-2026</v>
      </c>
      <c r="K2987" s="511">
        <f t="shared" ref="K2987:K3005" ca="1" si="1632">INDEX(D:D, MATCH(J2987, $B:$B, 0))</f>
        <v>3.2</v>
      </c>
      <c r="L2987" s="508">
        <f t="shared" ref="L2987:L3005" ca="1" si="1633">INDEX(E:E, MATCH($J2987, $B:$B, 0))*0.9</f>
        <v>1.5750000000000004E-2</v>
      </c>
      <c r="M2987" s="508">
        <f t="shared" ref="M2987:M3005" ca="1" si="1634">INDEX(F:F, MATCH($J2987, $B:$B, 0))*0.9</f>
        <v>1.35E-2</v>
      </c>
      <c r="N2987" s="512">
        <f t="shared" ref="N2987:N3005" ca="1" si="1635">INDEX(F:F, MATCH($J2987, $B:$B, 0))</f>
        <v>1.4999999999999999E-2</v>
      </c>
      <c r="O2987" s="512">
        <f t="shared" ref="O2987:O3005" ca="1" si="1636">+IF(L2987=0,N2987*0.9,L2987*0.9)</f>
        <v>1.4175000000000004E-2</v>
      </c>
      <c r="P2987" s="513">
        <f t="shared" ref="P2987:P3005" ca="1" si="1637">+M2987*0.9</f>
        <v>1.2149999999999999E-2</v>
      </c>
      <c r="Q2987" s="514" t="str">
        <f t="shared" ref="Q2987:Q3005" ca="1" si="1638">+IF(L2987=0,"-","Dump")</f>
        <v>Dump</v>
      </c>
      <c r="R2987" s="515">
        <f t="shared" ref="R2987:R3005" ca="1" si="1639">+K2987/4.5</f>
        <v>0.71111111111111114</v>
      </c>
      <c r="AJ2987" s="105" t="s">
        <v>83</v>
      </c>
      <c r="AK2987" s="101"/>
    </row>
    <row r="2988" spans="1:38">
      <c r="B2988" s="772" t="s">
        <v>3177</v>
      </c>
      <c r="C2988" s="376">
        <v>1</v>
      </c>
      <c r="D2988" s="771">
        <v>3.2</v>
      </c>
      <c r="E2988" s="104">
        <v>1.5800000000000002E-2</v>
      </c>
      <c r="F2988" s="104">
        <v>1.4500000000000001E-2</v>
      </c>
      <c r="H2988" s="677">
        <v>2326</v>
      </c>
      <c r="I2988" s="510">
        <f t="shared" ref="I2988:I2998" si="1640">IF(H2988="",
   IFERROR(MATCH("**", B:B, 0), ""),
   IFERROR(MATCH("* "&amp;H2988&amp;" *", B:B, 0), "")
)</f>
        <v>2860</v>
      </c>
      <c r="J2988" s="53" t="str" cm="1">
        <f t="array" aca="1" ref="J2988" ca="1">INDIRECT("B" &amp; I2988)</f>
        <v>NIVEL 974 M4 7S L30 AM 2326 13-06-2026</v>
      </c>
      <c r="K2988" s="511">
        <f t="shared" ref="K2988:K2998" ca="1" si="1641">INDEX(D:D, MATCH(J2988, $B:$B, 0))</f>
        <v>3.2</v>
      </c>
      <c r="L2988" s="508">
        <f t="shared" ref="L2988:L2998" ca="1" si="1642">INDEX(E:E, MATCH($J2988, $B:$B, 0))*0.9</f>
        <v>1.494E-2</v>
      </c>
      <c r="M2988" s="508">
        <f t="shared" ref="M2988:M2998" ca="1" si="1643">INDEX(F:F, MATCH($J2988, $B:$B, 0))*0.9</f>
        <v>1.35E-2</v>
      </c>
      <c r="N2988" s="512">
        <f t="shared" ca="1" si="1635"/>
        <v>1.4999999999999999E-2</v>
      </c>
      <c r="O2988" s="512">
        <f t="shared" ref="O2988:O2998" ca="1" si="1644">+IF(L2988=0,N2988*0.9,L2988*0.9)</f>
        <v>1.3446E-2</v>
      </c>
      <c r="P2988" s="513">
        <f t="shared" ref="P2988:P2998" ca="1" si="1645">+M2988*0.9</f>
        <v>1.2149999999999999E-2</v>
      </c>
      <c r="Q2988" s="514" t="str">
        <f t="shared" ref="Q2988:Q2998" ca="1" si="1646">+IF(L2988=0,"-","Dump")</f>
        <v>Dump</v>
      </c>
      <c r="R2988" s="515">
        <f t="shared" ref="R2988:R2998" ca="1" si="1647">+K2988/4.5</f>
        <v>0.71111111111111114</v>
      </c>
    </row>
    <row r="2989" spans="1:38">
      <c r="B2989" s="772" t="s">
        <v>3178</v>
      </c>
      <c r="C2989" s="376">
        <v>1</v>
      </c>
      <c r="D2989" s="771">
        <v>3.2</v>
      </c>
      <c r="E2989" s="104">
        <v>1.78E-2</v>
      </c>
      <c r="F2989" s="104">
        <v>1.4500000000000001E-2</v>
      </c>
      <c r="H2989" s="677">
        <v>2327</v>
      </c>
      <c r="I2989" s="510">
        <f t="shared" si="1640"/>
        <v>2861</v>
      </c>
      <c r="J2989" s="53" t="str" cm="1">
        <f t="array" aca="1" ref="J2989" ca="1">INDIRECT("B" &amp; I2989)</f>
        <v>NIVEL 974 M4 7S L30 AM 2327 13-06-2026</v>
      </c>
      <c r="K2989" s="511">
        <f t="shared" ca="1" si="1641"/>
        <v>3.2</v>
      </c>
      <c r="L2989" s="508">
        <f t="shared" ca="1" si="1642"/>
        <v>1.0800000000000001E-2</v>
      </c>
      <c r="M2989" s="508">
        <f t="shared" ca="1" si="1643"/>
        <v>1.35E-2</v>
      </c>
      <c r="N2989" s="512">
        <f t="shared" ca="1" si="1635"/>
        <v>1.4999999999999999E-2</v>
      </c>
      <c r="O2989" s="512">
        <f t="shared" ca="1" si="1644"/>
        <v>9.7200000000000012E-3</v>
      </c>
      <c r="P2989" s="513">
        <f t="shared" ca="1" si="1645"/>
        <v>1.2149999999999999E-2</v>
      </c>
      <c r="Q2989" s="514" t="str">
        <f t="shared" ca="1" si="1646"/>
        <v>Dump</v>
      </c>
      <c r="R2989" s="515">
        <f t="shared" ca="1" si="1647"/>
        <v>0.71111111111111114</v>
      </c>
    </row>
    <row r="2990" spans="1:38">
      <c r="B2990" s="772" t="s">
        <v>3179</v>
      </c>
      <c r="C2990" s="376">
        <v>1</v>
      </c>
      <c r="D2990" s="771">
        <v>3.2</v>
      </c>
      <c r="E2990" s="104">
        <v>1.66E-2</v>
      </c>
      <c r="F2990" s="104">
        <v>1.4500000000000001E-2</v>
      </c>
      <c r="H2990" s="677">
        <v>2328</v>
      </c>
      <c r="I2990" s="510">
        <f t="shared" si="1640"/>
        <v>2862</v>
      </c>
      <c r="J2990" s="53" t="str" cm="1">
        <f t="array" aca="1" ref="J2990" ca="1">INDIRECT("B" &amp; I2990)</f>
        <v>NIVEL 974 M4 7S L30 AM 2328 13-06-2026</v>
      </c>
      <c r="K2990" s="511">
        <f t="shared" ca="1" si="1641"/>
        <v>3.2</v>
      </c>
      <c r="L2990" s="508">
        <f t="shared" ca="1" si="1642"/>
        <v>1.3140000000000001E-2</v>
      </c>
      <c r="M2990" s="508">
        <f t="shared" ca="1" si="1643"/>
        <v>1.35E-2</v>
      </c>
      <c r="N2990" s="512">
        <f t="shared" ca="1" si="1635"/>
        <v>1.4999999999999999E-2</v>
      </c>
      <c r="O2990" s="512">
        <f t="shared" ca="1" si="1644"/>
        <v>1.1826000000000001E-2</v>
      </c>
      <c r="P2990" s="513">
        <f t="shared" ca="1" si="1645"/>
        <v>1.2149999999999999E-2</v>
      </c>
      <c r="Q2990" s="514" t="str">
        <f t="shared" ca="1" si="1646"/>
        <v>Dump</v>
      </c>
      <c r="R2990" s="515">
        <f t="shared" ca="1" si="1647"/>
        <v>0.71111111111111114</v>
      </c>
    </row>
    <row r="2991" spans="1:38">
      <c r="B2991" s="772" t="s">
        <v>3180</v>
      </c>
      <c r="C2991" s="376">
        <v>1</v>
      </c>
      <c r="D2991" s="771">
        <v>3.2</v>
      </c>
      <c r="E2991" s="104">
        <v>1.2999999999999999E-2</v>
      </c>
      <c r="F2991" s="104">
        <v>1.4500000000000001E-2</v>
      </c>
      <c r="H2991" s="677">
        <v>2329</v>
      </c>
      <c r="I2991" s="510">
        <f t="shared" si="1640"/>
        <v>2863</v>
      </c>
      <c r="J2991" s="53" t="str" cm="1">
        <f t="array" aca="1" ref="J2991" ca="1">INDIRECT("B" &amp; I2991)</f>
        <v>NIVEL 974 M4 7S L30 AM 2329 13-06-2026</v>
      </c>
      <c r="K2991" s="511">
        <f t="shared" ca="1" si="1641"/>
        <v>3.2</v>
      </c>
      <c r="L2991" s="508">
        <f t="shared" ca="1" si="1642"/>
        <v>1.35E-2</v>
      </c>
      <c r="M2991" s="508">
        <f t="shared" ca="1" si="1643"/>
        <v>1.35E-2</v>
      </c>
      <c r="N2991" s="512">
        <f t="shared" ca="1" si="1635"/>
        <v>1.4999999999999999E-2</v>
      </c>
      <c r="O2991" s="512">
        <f t="shared" ca="1" si="1644"/>
        <v>1.2149999999999999E-2</v>
      </c>
      <c r="P2991" s="513">
        <f t="shared" ca="1" si="1645"/>
        <v>1.2149999999999999E-2</v>
      </c>
      <c r="Q2991" s="514" t="str">
        <f t="shared" ca="1" si="1646"/>
        <v>Dump</v>
      </c>
      <c r="R2991" s="515">
        <f t="shared" ca="1" si="1647"/>
        <v>0.71111111111111114</v>
      </c>
    </row>
    <row r="2992" spans="1:38">
      <c r="B2992" s="772" t="s">
        <v>3181</v>
      </c>
      <c r="C2992" s="376">
        <v>1</v>
      </c>
      <c r="D2992" s="771">
        <v>3.2</v>
      </c>
      <c r="E2992" s="104">
        <v>1.7000000000000001E-2</v>
      </c>
      <c r="F2992" s="104">
        <v>1.55E-2</v>
      </c>
      <c r="H2992" s="677">
        <v>2330</v>
      </c>
      <c r="I2992" s="510">
        <f t="shared" si="1640"/>
        <v>2864</v>
      </c>
      <c r="J2992" s="53" t="str" cm="1">
        <f t="array" aca="1" ref="J2992" ca="1">INDIRECT("B" &amp; I2992)</f>
        <v>NIVEL 974 M4 7S L30 AM 2330 13-06-2026</v>
      </c>
      <c r="K2992" s="511">
        <f t="shared" ca="1" si="1641"/>
        <v>3.2</v>
      </c>
      <c r="L2992" s="508">
        <f t="shared" ca="1" si="1642"/>
        <v>1.269E-2</v>
      </c>
      <c r="M2992" s="508">
        <f t="shared" ca="1" si="1643"/>
        <v>1.35E-2</v>
      </c>
      <c r="N2992" s="512">
        <f t="shared" ca="1" si="1635"/>
        <v>1.4999999999999999E-2</v>
      </c>
      <c r="O2992" s="512">
        <f t="shared" ca="1" si="1644"/>
        <v>1.1421000000000001E-2</v>
      </c>
      <c r="P2992" s="513">
        <f t="shared" ca="1" si="1645"/>
        <v>1.2149999999999999E-2</v>
      </c>
      <c r="Q2992" s="514" t="str">
        <f t="shared" ca="1" si="1646"/>
        <v>Dump</v>
      </c>
      <c r="R2992" s="515">
        <f t="shared" ca="1" si="1647"/>
        <v>0.71111111111111114</v>
      </c>
    </row>
    <row r="2993" spans="2:38">
      <c r="B2993" s="772" t="s">
        <v>3182</v>
      </c>
      <c r="C2993" s="376">
        <v>1</v>
      </c>
      <c r="D2993" s="771">
        <v>3.2</v>
      </c>
      <c r="E2993" s="104">
        <v>1.43E-2</v>
      </c>
      <c r="F2993" s="104">
        <v>1.55E-2</v>
      </c>
      <c r="H2993" s="677">
        <v>2331</v>
      </c>
      <c r="I2993" s="510">
        <f t="shared" si="1640"/>
        <v>2865</v>
      </c>
      <c r="J2993" s="53" t="str" cm="1">
        <f t="array" aca="1" ref="J2993" ca="1">INDIRECT("B" &amp; I2993)</f>
        <v>NIVEL 974 M4 7S L30 AM 2331 13-06-2026</v>
      </c>
      <c r="K2993" s="511">
        <f t="shared" ca="1" si="1641"/>
        <v>3.2</v>
      </c>
      <c r="L2993" s="508">
        <f t="shared" ca="1" si="1642"/>
        <v>1.2870000000000001E-2</v>
      </c>
      <c r="M2993" s="508">
        <f t="shared" ca="1" si="1643"/>
        <v>1.35E-2</v>
      </c>
      <c r="N2993" s="512">
        <f t="shared" ca="1" si="1635"/>
        <v>1.4999999999999999E-2</v>
      </c>
      <c r="O2993" s="512">
        <f t="shared" ca="1" si="1644"/>
        <v>1.1583000000000001E-2</v>
      </c>
      <c r="P2993" s="513">
        <f t="shared" ca="1" si="1645"/>
        <v>1.2149999999999999E-2</v>
      </c>
      <c r="Q2993" s="514" t="str">
        <f t="shared" ca="1" si="1646"/>
        <v>Dump</v>
      </c>
      <c r="R2993" s="515">
        <f t="shared" ca="1" si="1647"/>
        <v>0.71111111111111114</v>
      </c>
    </row>
    <row r="2994" spans="2:38">
      <c r="B2994" s="772" t="s">
        <v>3183</v>
      </c>
      <c r="C2994" s="376">
        <v>1</v>
      </c>
      <c r="D2994" s="771">
        <v>3.2</v>
      </c>
      <c r="E2994" s="104">
        <v>1.83E-2</v>
      </c>
      <c r="F2994" s="104">
        <v>1.55E-2</v>
      </c>
      <c r="H2994" s="677">
        <v>2332</v>
      </c>
      <c r="I2994" s="510">
        <f t="shared" si="1640"/>
        <v>2866</v>
      </c>
      <c r="J2994" s="53" t="str" cm="1">
        <f t="array" aca="1" ref="J2994" ca="1">INDIRECT("B" &amp; I2994)</f>
        <v>NIVEL 974 M4 7S L30 AM 2332 13-06-2026</v>
      </c>
      <c r="K2994" s="511">
        <f t="shared" ca="1" si="1641"/>
        <v>3.2</v>
      </c>
      <c r="L2994" s="508">
        <f t="shared" ca="1" si="1642"/>
        <v>1.3140000000000001E-2</v>
      </c>
      <c r="M2994" s="508">
        <f t="shared" ca="1" si="1643"/>
        <v>1.35E-2</v>
      </c>
      <c r="N2994" s="512">
        <f t="shared" ca="1" si="1635"/>
        <v>1.4999999999999999E-2</v>
      </c>
      <c r="O2994" s="512">
        <f t="shared" ca="1" si="1644"/>
        <v>1.1826000000000001E-2</v>
      </c>
      <c r="P2994" s="513">
        <f t="shared" ca="1" si="1645"/>
        <v>1.2149999999999999E-2</v>
      </c>
      <c r="Q2994" s="514" t="str">
        <f t="shared" ca="1" si="1646"/>
        <v>Dump</v>
      </c>
      <c r="R2994" s="515">
        <f t="shared" ca="1" si="1647"/>
        <v>0.71111111111111114</v>
      </c>
    </row>
    <row r="2995" spans="2:38">
      <c r="B2995" s="772" t="s">
        <v>3184</v>
      </c>
      <c r="C2995" s="376">
        <v>1</v>
      </c>
      <c r="D2995" s="771">
        <v>3.2</v>
      </c>
      <c r="E2995" s="104">
        <v>1.7299999999999999E-2</v>
      </c>
      <c r="F2995" s="104">
        <v>1.55E-2</v>
      </c>
      <c r="H2995" s="677">
        <v>2333</v>
      </c>
      <c r="I2995" s="510">
        <f t="shared" si="1640"/>
        <v>2867</v>
      </c>
      <c r="J2995" s="53" t="str" cm="1">
        <f t="array" aca="1" ref="J2995" ca="1">INDIRECT("B" &amp; I2995)</f>
        <v>NIVEL 974 M4 7S L30 AM 2333 13-06-2026</v>
      </c>
      <c r="K2995" s="511">
        <f t="shared" ca="1" si="1641"/>
        <v>3.2</v>
      </c>
      <c r="L2995" s="508">
        <f t="shared" ca="1" si="1642"/>
        <v>1.521E-2</v>
      </c>
      <c r="M2995" s="508">
        <f t="shared" ca="1" si="1643"/>
        <v>1.35E-2</v>
      </c>
      <c r="N2995" s="512">
        <f t="shared" ca="1" si="1635"/>
        <v>1.4999999999999999E-2</v>
      </c>
      <c r="O2995" s="512">
        <f t="shared" ca="1" si="1644"/>
        <v>1.3689E-2</v>
      </c>
      <c r="P2995" s="513">
        <f t="shared" ca="1" si="1645"/>
        <v>1.2149999999999999E-2</v>
      </c>
      <c r="Q2995" s="514" t="str">
        <f t="shared" ca="1" si="1646"/>
        <v>Dump</v>
      </c>
      <c r="R2995" s="515">
        <f t="shared" ca="1" si="1647"/>
        <v>0.71111111111111114</v>
      </c>
    </row>
    <row r="2996" spans="2:38">
      <c r="B2996" s="772" t="s">
        <v>3185</v>
      </c>
      <c r="C2996" s="376">
        <v>1</v>
      </c>
      <c r="D2996" s="771">
        <v>3.2</v>
      </c>
      <c r="E2996" s="104">
        <v>1.6400000000000001E-2</v>
      </c>
      <c r="F2996" s="104">
        <v>1.55E-2</v>
      </c>
      <c r="H2996" s="677">
        <v>2334</v>
      </c>
      <c r="I2996" s="510">
        <f t="shared" si="1640"/>
        <v>2868</v>
      </c>
      <c r="J2996" s="53" t="str" cm="1">
        <f t="array" aca="1" ref="J2996" ca="1">INDIRECT("B" &amp; I2996)</f>
        <v>NIVEL 974 M4 7S L30 AM 2334 13-06-2026</v>
      </c>
      <c r="K2996" s="511">
        <f t="shared" ca="1" si="1641"/>
        <v>3.2</v>
      </c>
      <c r="L2996" s="508">
        <f t="shared" ca="1" si="1642"/>
        <v>1.5750000000000004E-2</v>
      </c>
      <c r="M2996" s="508">
        <f t="shared" ca="1" si="1643"/>
        <v>1.35E-2</v>
      </c>
      <c r="N2996" s="512">
        <f t="shared" ca="1" si="1635"/>
        <v>1.4999999999999999E-2</v>
      </c>
      <c r="O2996" s="512">
        <f t="shared" ca="1" si="1644"/>
        <v>1.4175000000000004E-2</v>
      </c>
      <c r="P2996" s="513">
        <f t="shared" ca="1" si="1645"/>
        <v>1.2149999999999999E-2</v>
      </c>
      <c r="Q2996" s="514" t="str">
        <f t="shared" ca="1" si="1646"/>
        <v>Dump</v>
      </c>
      <c r="R2996" s="515">
        <f t="shared" ca="1" si="1647"/>
        <v>0.71111111111111114</v>
      </c>
    </row>
    <row r="2997" spans="2:38">
      <c r="B2997" s="772" t="s">
        <v>3186</v>
      </c>
      <c r="C2997" s="376">
        <v>1</v>
      </c>
      <c r="D2997" s="771">
        <v>3.2</v>
      </c>
      <c r="E2997" s="104">
        <v>1.9099999999999999E-2</v>
      </c>
      <c r="F2997" s="104">
        <v>1.55E-2</v>
      </c>
      <c r="H2997" s="677">
        <v>2335</v>
      </c>
      <c r="I2997" s="510">
        <f t="shared" si="1640"/>
        <v>2869</v>
      </c>
      <c r="J2997" s="53" t="str" cm="1">
        <f t="array" aca="1" ref="J2997" ca="1">INDIRECT("B" &amp; I2997)</f>
        <v>NIVEL 974 M4 7S L30 AM 2335 13-06-2026</v>
      </c>
      <c r="K2997" s="511">
        <f t="shared" ca="1" si="1641"/>
        <v>3.2</v>
      </c>
      <c r="L2997" s="508">
        <f t="shared" ca="1" si="1642"/>
        <v>1.0530000000000001E-2</v>
      </c>
      <c r="M2997" s="508">
        <f t="shared" ca="1" si="1643"/>
        <v>1.35E-2</v>
      </c>
      <c r="N2997" s="512">
        <f t="shared" ca="1" si="1635"/>
        <v>1.4999999999999999E-2</v>
      </c>
      <c r="O2997" s="512">
        <f t="shared" ca="1" si="1644"/>
        <v>9.477000000000001E-3</v>
      </c>
      <c r="P2997" s="513">
        <f t="shared" ca="1" si="1645"/>
        <v>1.2149999999999999E-2</v>
      </c>
      <c r="Q2997" s="514" t="str">
        <f t="shared" ca="1" si="1646"/>
        <v>Dump</v>
      </c>
      <c r="R2997" s="515">
        <f t="shared" ca="1" si="1647"/>
        <v>0.71111111111111114</v>
      </c>
    </row>
    <row r="2998" spans="2:38">
      <c r="B2998" s="772" t="s">
        <v>3187</v>
      </c>
      <c r="C2998" s="376">
        <v>1</v>
      </c>
      <c r="D2998" s="771">
        <v>3.2</v>
      </c>
      <c r="E2998" s="104">
        <v>1.6E-2</v>
      </c>
      <c r="F2998" s="104">
        <v>1.55E-2</v>
      </c>
      <c r="H2998" s="677">
        <v>2336</v>
      </c>
      <c r="I2998" s="510">
        <f t="shared" si="1640"/>
        <v>2870</v>
      </c>
      <c r="J2998" s="53" t="str" cm="1">
        <f t="array" aca="1" ref="J2998" ca="1">INDIRECT("B" &amp; I2998)</f>
        <v>NIVEL 974 M4 7S L30 AM 2336 13-06-2026</v>
      </c>
      <c r="K2998" s="511">
        <f t="shared" ca="1" si="1641"/>
        <v>3.2</v>
      </c>
      <c r="L2998" s="508">
        <f t="shared" ca="1" si="1642"/>
        <v>1.521E-2</v>
      </c>
      <c r="M2998" s="508">
        <f t="shared" ca="1" si="1643"/>
        <v>1.35E-2</v>
      </c>
      <c r="N2998" s="512">
        <f t="shared" ca="1" si="1635"/>
        <v>1.4999999999999999E-2</v>
      </c>
      <c r="O2998" s="512">
        <f t="shared" ca="1" si="1644"/>
        <v>1.3689E-2</v>
      </c>
      <c r="P2998" s="513">
        <f t="shared" ca="1" si="1645"/>
        <v>1.2149999999999999E-2</v>
      </c>
      <c r="Q2998" s="514" t="str">
        <f t="shared" ca="1" si="1646"/>
        <v>Dump</v>
      </c>
      <c r="R2998" s="515">
        <f t="shared" ca="1" si="1647"/>
        <v>0.71111111111111114</v>
      </c>
    </row>
    <row r="2999" spans="2:38">
      <c r="B2999" s="772" t="s">
        <v>3188</v>
      </c>
      <c r="C2999" s="376">
        <v>1</v>
      </c>
      <c r="D2999" s="771">
        <v>3.2</v>
      </c>
      <c r="E2999" s="104">
        <v>1.7500000000000002E-2</v>
      </c>
      <c r="F2999" s="104">
        <v>1.6E-2</v>
      </c>
      <c r="H2999" s="677">
        <v>2337</v>
      </c>
      <c r="I2999" s="510">
        <f t="shared" si="1631"/>
        <v>2871</v>
      </c>
      <c r="J2999" s="53" t="str" cm="1">
        <f t="array" aca="1" ref="J2999" ca="1">INDIRECT("B" &amp; I2999)</f>
        <v>NIVEL 974 M4 7S L30 AM 2337 13-06-2026</v>
      </c>
      <c r="K2999" s="511">
        <f t="shared" ca="1" si="1632"/>
        <v>3.2</v>
      </c>
      <c r="L2999" s="508">
        <f t="shared" ca="1" si="1633"/>
        <v>1.188E-2</v>
      </c>
      <c r="M2999" s="508">
        <f t="shared" ca="1" si="1634"/>
        <v>1.35E-2</v>
      </c>
      <c r="N2999" s="512">
        <f t="shared" ca="1" si="1635"/>
        <v>1.4999999999999999E-2</v>
      </c>
      <c r="O2999" s="512">
        <f t="shared" ca="1" si="1636"/>
        <v>1.0692E-2</v>
      </c>
      <c r="P2999" s="513">
        <f t="shared" ca="1" si="1637"/>
        <v>1.2149999999999999E-2</v>
      </c>
      <c r="Q2999" s="514" t="str">
        <f t="shared" ca="1" si="1638"/>
        <v>Dump</v>
      </c>
      <c r="R2999" s="515">
        <f t="shared" ca="1" si="1639"/>
        <v>0.71111111111111114</v>
      </c>
    </row>
    <row r="3000" spans="2:38">
      <c r="B3000" s="772" t="s">
        <v>3189</v>
      </c>
      <c r="C3000" s="376">
        <v>1</v>
      </c>
      <c r="D3000" s="771">
        <v>3.2</v>
      </c>
      <c r="E3000" s="104">
        <v>2.01E-2</v>
      </c>
      <c r="F3000" s="104">
        <v>1.6E-2</v>
      </c>
      <c r="H3000" s="677">
        <v>2338</v>
      </c>
      <c r="I3000" s="510">
        <f t="shared" si="1631"/>
        <v>2872</v>
      </c>
      <c r="J3000" s="53" t="str" cm="1">
        <f t="array" aca="1" ref="J3000" ca="1">INDIRECT("B" &amp; I3000)</f>
        <v>NIVEL 974 M4 6N L33 AM 2338 13-06-2026</v>
      </c>
      <c r="K3000" s="511">
        <f t="shared" ca="1" si="1632"/>
        <v>3.2</v>
      </c>
      <c r="L3000" s="508">
        <f t="shared" ca="1" si="1633"/>
        <v>1.5480000000000001E-2</v>
      </c>
      <c r="M3000" s="508">
        <f t="shared" ca="1" si="1634"/>
        <v>1.2149999999999999E-2</v>
      </c>
      <c r="N3000" s="512">
        <f t="shared" ca="1" si="1635"/>
        <v>1.35E-2</v>
      </c>
      <c r="O3000" s="512">
        <f t="shared" ca="1" si="1636"/>
        <v>1.3932000000000002E-2</v>
      </c>
      <c r="P3000" s="513">
        <f t="shared" ca="1" si="1637"/>
        <v>1.0935E-2</v>
      </c>
      <c r="Q3000" s="514" t="str">
        <f t="shared" ca="1" si="1638"/>
        <v>Dump</v>
      </c>
      <c r="R3000" s="515">
        <f t="shared" ca="1" si="1639"/>
        <v>0.71111111111111114</v>
      </c>
    </row>
    <row r="3001" spans="2:38">
      <c r="B3001" s="772" t="s">
        <v>3190</v>
      </c>
      <c r="C3001" s="376">
        <v>1</v>
      </c>
      <c r="D3001" s="771">
        <v>3.2</v>
      </c>
      <c r="E3001" s="104">
        <v>1.7100000000000001E-2</v>
      </c>
      <c r="F3001" s="104">
        <v>1.6E-2</v>
      </c>
      <c r="H3001" s="677">
        <v>2339</v>
      </c>
      <c r="I3001" s="510">
        <f t="shared" si="1631"/>
        <v>2873</v>
      </c>
      <c r="J3001" s="53" t="str" cm="1">
        <f t="array" aca="1" ref="J3001" ca="1">INDIRECT("B" &amp; I3001)</f>
        <v>NIVEL 974 M4 6N L33 AM 2339 13-06-2026</v>
      </c>
      <c r="K3001" s="511">
        <f t="shared" ca="1" si="1632"/>
        <v>3.2</v>
      </c>
      <c r="L3001" s="508">
        <f t="shared" ca="1" si="1633"/>
        <v>1.593E-2</v>
      </c>
      <c r="M3001" s="508">
        <f t="shared" ca="1" si="1634"/>
        <v>1.2149999999999999E-2</v>
      </c>
      <c r="N3001" s="512">
        <f t="shared" ca="1" si="1635"/>
        <v>1.35E-2</v>
      </c>
      <c r="O3001" s="512">
        <f t="shared" ca="1" si="1636"/>
        <v>1.4337000000000001E-2</v>
      </c>
      <c r="P3001" s="513">
        <f t="shared" ca="1" si="1637"/>
        <v>1.0935E-2</v>
      </c>
      <c r="Q3001" s="514" t="str">
        <f t="shared" ca="1" si="1638"/>
        <v>Dump</v>
      </c>
      <c r="R3001" s="515">
        <f t="shared" ca="1" si="1639"/>
        <v>0.71111111111111114</v>
      </c>
    </row>
    <row r="3002" spans="2:38" ht="15" thickBot="1">
      <c r="B3002" s="772" t="s">
        <v>3191</v>
      </c>
      <c r="C3002" s="376">
        <v>1</v>
      </c>
      <c r="D3002" s="771">
        <v>3.2</v>
      </c>
      <c r="E3002" s="104">
        <v>1.43E-2</v>
      </c>
      <c r="F3002" s="104">
        <v>1.55E-2</v>
      </c>
      <c r="H3002" s="677">
        <v>2340</v>
      </c>
      <c r="I3002" s="510">
        <f t="shared" si="1631"/>
        <v>2874</v>
      </c>
      <c r="J3002" s="53" t="str" cm="1">
        <f t="array" aca="1" ref="J3002" ca="1">INDIRECT("B" &amp; I3002)</f>
        <v>NIVEL 974 M4 6N L33 AM 2340 13-06-2026</v>
      </c>
      <c r="K3002" s="511">
        <f t="shared" ca="1" si="1632"/>
        <v>3.2</v>
      </c>
      <c r="L3002" s="508">
        <f t="shared" ca="1" si="1633"/>
        <v>1.6109999999999999E-2</v>
      </c>
      <c r="M3002" s="508">
        <f t="shared" ca="1" si="1634"/>
        <v>1.2149999999999999E-2</v>
      </c>
      <c r="N3002" s="512">
        <f t="shared" ca="1" si="1635"/>
        <v>1.35E-2</v>
      </c>
      <c r="O3002" s="512">
        <f t="shared" ca="1" si="1636"/>
        <v>1.4499E-2</v>
      </c>
      <c r="P3002" s="513">
        <f t="shared" ca="1" si="1637"/>
        <v>1.0935E-2</v>
      </c>
      <c r="Q3002" s="514" t="str">
        <f t="shared" ca="1" si="1638"/>
        <v>Dump</v>
      </c>
      <c r="R3002" s="515">
        <f t="shared" ca="1" si="1639"/>
        <v>0.71111111111111114</v>
      </c>
    </row>
    <row r="3003" spans="2:38">
      <c r="B3003" s="772" t="s">
        <v>3192</v>
      </c>
      <c r="C3003" s="376">
        <v>1</v>
      </c>
      <c r="D3003" s="771">
        <v>3.2</v>
      </c>
      <c r="E3003" s="104">
        <v>1.95E-2</v>
      </c>
      <c r="F3003" s="104">
        <v>1.55E-2</v>
      </c>
      <c r="H3003" s="677">
        <v>2341</v>
      </c>
      <c r="I3003" s="510">
        <f t="shared" si="1631"/>
        <v>2875</v>
      </c>
      <c r="J3003" s="53" t="str" cm="1">
        <f t="array" aca="1" ref="J3003" ca="1">INDIRECT("B" &amp; I3003)</f>
        <v>NIVEL 974 M4 6N L33 AM 2341 13-06-2026</v>
      </c>
      <c r="K3003" s="511">
        <f t="shared" ca="1" si="1632"/>
        <v>3.2</v>
      </c>
      <c r="L3003" s="508">
        <f t="shared" ca="1" si="1633"/>
        <v>1.2060000000000001E-2</v>
      </c>
      <c r="M3003" s="508">
        <f t="shared" ca="1" si="1634"/>
        <v>1.2149999999999999E-2</v>
      </c>
      <c r="N3003" s="512">
        <f t="shared" ca="1" si="1635"/>
        <v>1.35E-2</v>
      </c>
      <c r="O3003" s="512">
        <f t="shared" ca="1" si="1636"/>
        <v>1.0854000000000001E-2</v>
      </c>
      <c r="P3003" s="513">
        <f t="shared" ca="1" si="1637"/>
        <v>1.0935E-2</v>
      </c>
      <c r="Q3003" s="514" t="str">
        <f t="shared" ca="1" si="1638"/>
        <v>Dump</v>
      </c>
      <c r="R3003" s="515">
        <f t="shared" ca="1" si="1639"/>
        <v>0.71111111111111114</v>
      </c>
      <c r="AJ3003" s="95" t="str">
        <f>+I3009</f>
        <v>EN119</v>
      </c>
      <c r="AK3003" s="96" t="s">
        <v>62</v>
      </c>
    </row>
    <row r="3004" spans="2:38" ht="15" thickBot="1">
      <c r="B3004" s="772" t="s">
        <v>3193</v>
      </c>
      <c r="C3004" s="376">
        <v>1</v>
      </c>
      <c r="D3004" s="771">
        <v>3.2</v>
      </c>
      <c r="E3004" s="104">
        <v>2.0899999999999998E-2</v>
      </c>
      <c r="F3004" s="104">
        <v>1.2E-2</v>
      </c>
      <c r="H3004" s="677">
        <v>2342</v>
      </c>
      <c r="I3004" s="510">
        <f t="shared" si="1631"/>
        <v>2876</v>
      </c>
      <c r="J3004" s="53" t="str" cm="1">
        <f t="array" aca="1" ref="J3004" ca="1">INDIRECT("B" &amp; I3004)</f>
        <v>NIVEL 974 M4 6N L33 AM 2342 13-06-2026</v>
      </c>
      <c r="K3004" s="511">
        <f t="shared" ca="1" si="1632"/>
        <v>3.2</v>
      </c>
      <c r="L3004" s="508">
        <f t="shared" ca="1" si="1633"/>
        <v>1.3860000000000001E-2</v>
      </c>
      <c r="M3004" s="508">
        <f t="shared" ca="1" si="1634"/>
        <v>1.2149999999999999E-2</v>
      </c>
      <c r="N3004" s="512">
        <f t="shared" ca="1" si="1635"/>
        <v>1.35E-2</v>
      </c>
      <c r="O3004" s="512">
        <f t="shared" ca="1" si="1636"/>
        <v>1.2474000000000001E-2</v>
      </c>
      <c r="P3004" s="513">
        <f t="shared" ca="1" si="1637"/>
        <v>1.0935E-2</v>
      </c>
      <c r="Q3004" s="514" t="str">
        <f t="shared" ca="1" si="1638"/>
        <v>Dump</v>
      </c>
      <c r="R3004" s="515">
        <f t="shared" ca="1" si="1639"/>
        <v>0.71111111111111114</v>
      </c>
      <c r="AJ3004" s="520">
        <f ca="1">+K3020-SUMIF(AE:AE, AJ3003, AA:AA)</f>
        <v>1.2199999999999953</v>
      </c>
      <c r="AK3004" s="521">
        <f ca="1">O3020</f>
        <v>1.0359900000000003E-2</v>
      </c>
      <c r="AL3004" s="102">
        <f ca="1">COUNTIF(AE:AE, AJ3003)</f>
        <v>1</v>
      </c>
    </row>
    <row r="3005" spans="2:38" ht="15" thickBot="1">
      <c r="B3005" s="772" t="s">
        <v>3194</v>
      </c>
      <c r="C3005" s="376">
        <v>1</v>
      </c>
      <c r="D3005" s="771">
        <v>3.2</v>
      </c>
      <c r="E3005" s="104">
        <v>1.17E-2</v>
      </c>
      <c r="F3005" s="104">
        <v>1.2E-2</v>
      </c>
      <c r="H3005" s="677">
        <v>2343</v>
      </c>
      <c r="I3005" s="510">
        <f t="shared" si="1631"/>
        <v>2877</v>
      </c>
      <c r="J3005" s="53" t="str" cm="1">
        <f t="array" aca="1" ref="J3005" ca="1">INDIRECT("B" &amp; I3005)</f>
        <v>NIVEL 974 M4 6N L33 AM 2343 13-06-2026</v>
      </c>
      <c r="K3005" s="511">
        <f t="shared" ca="1" si="1632"/>
        <v>3.2</v>
      </c>
      <c r="L3005" s="508">
        <f t="shared" ca="1" si="1633"/>
        <v>1.098E-2</v>
      </c>
      <c r="M3005" s="508">
        <f t="shared" ca="1" si="1634"/>
        <v>1.2149999999999999E-2</v>
      </c>
      <c r="N3005" s="512">
        <f t="shared" ca="1" si="1635"/>
        <v>1.35E-2</v>
      </c>
      <c r="O3005" s="512">
        <f t="shared" ca="1" si="1636"/>
        <v>9.8820000000000002E-3</v>
      </c>
      <c r="P3005" s="513">
        <f t="shared" ca="1" si="1637"/>
        <v>1.0935E-2</v>
      </c>
      <c r="Q3005" s="514" t="str">
        <f t="shared" ca="1" si="1638"/>
        <v>Dump</v>
      </c>
      <c r="R3005" s="515">
        <f t="shared" ca="1" si="1639"/>
        <v>0.71111111111111114</v>
      </c>
      <c r="AJ3005" s="105" t="s">
        <v>83</v>
      </c>
      <c r="AK3005" s="101"/>
    </row>
    <row r="3006" spans="2:38">
      <c r="B3006" s="772" t="s">
        <v>3195</v>
      </c>
      <c r="C3006" s="376">
        <v>1</v>
      </c>
      <c r="D3006" s="771">
        <v>3.2</v>
      </c>
      <c r="E3006" s="104">
        <v>1.52E-2</v>
      </c>
      <c r="F3006" s="104">
        <v>1.2E-2</v>
      </c>
      <c r="H3006" s="677"/>
      <c r="I3006"/>
      <c r="J3006"/>
      <c r="K3006" s="519">
        <f ca="1">SUM(K2986:K3005)</f>
        <v>64.000000000000014</v>
      </c>
      <c r="L3006" s="516">
        <f ca="1">+SUMPRODUCT(L2986:L3005,K2986:K3005)/K3006</f>
        <v>1.3797E-2</v>
      </c>
      <c r="M3006" s="516">
        <f ca="1">+SUMPRODUCT(M2986:M3005,K2986:K3005)/K3006</f>
        <v>1.3095000000000001E-2</v>
      </c>
      <c r="N3006" s="69">
        <f ca="1">+SUMPRODUCT(N2986:N3005,K2986:K3005)/K3006</f>
        <v>1.4549999999999999E-2</v>
      </c>
      <c r="O3006" s="552">
        <f ca="1">+SUMPRODUCT(O2986:O3005,K2986:K3005)/K3006</f>
        <v>1.2417299999999999E-2</v>
      </c>
      <c r="P3006" s="69">
        <f ca="1">+SUMPRODUCT(P2986:P3005,K2986:K3005)/K3006</f>
        <v>1.1785500000000001E-2</v>
      </c>
      <c r="Q3006"/>
      <c r="R3006"/>
    </row>
    <row r="3007" spans="2:38">
      <c r="B3007" s="772" t="s">
        <v>3196</v>
      </c>
      <c r="C3007" s="376">
        <v>1</v>
      </c>
      <c r="D3007" s="771">
        <v>3.2</v>
      </c>
      <c r="E3007" s="104">
        <v>1.14E-2</v>
      </c>
      <c r="F3007" s="104">
        <v>1.35E-2</v>
      </c>
      <c r="H3007" s="723"/>
      <c r="I3007"/>
      <c r="J3007"/>
      <c r="K3007" s="551" t="s">
        <v>59</v>
      </c>
      <c r="L3007" s="550">
        <f ca="1">+L3006/0.9</f>
        <v>1.533E-2</v>
      </c>
      <c r="M3007" s="518">
        <f ca="1">+M3006/0.9</f>
        <v>1.455E-2</v>
      </c>
      <c r="N3007"/>
      <c r="O3007"/>
      <c r="P3007"/>
      <c r="Q3007"/>
      <c r="R3007"/>
    </row>
    <row r="3008" spans="2:38">
      <c r="B3008" s="772" t="s">
        <v>3197</v>
      </c>
      <c r="C3008" s="376">
        <v>1</v>
      </c>
      <c r="D3008" s="771">
        <v>3.2</v>
      </c>
      <c r="E3008" s="104">
        <v>7.7000000000000002E-3</v>
      </c>
      <c r="F3008" s="104">
        <v>1.35E-2</v>
      </c>
      <c r="I3008" s="724"/>
      <c r="R3008" s="724"/>
    </row>
    <row r="3009" spans="2:18" ht="28.8">
      <c r="B3009" s="772" t="s">
        <v>3198</v>
      </c>
      <c r="C3009" s="376">
        <v>1</v>
      </c>
      <c r="D3009" s="771">
        <v>3.2</v>
      </c>
      <c r="E3009" s="104">
        <v>1.24E-2</v>
      </c>
      <c r="F3009" s="104">
        <v>1.35E-2</v>
      </c>
      <c r="H3009" s="385"/>
      <c r="I3009" s="547" t="s">
        <v>3080</v>
      </c>
      <c r="J3009" s="77" t="s">
        <v>63</v>
      </c>
      <c r="K3009" s="507" t="s">
        <v>44</v>
      </c>
      <c r="L3009" s="718" t="s">
        <v>297</v>
      </c>
      <c r="M3009" s="508" t="s">
        <v>292</v>
      </c>
      <c r="N3009" s="545" t="s">
        <v>46</v>
      </c>
      <c r="O3009" s="549" t="s">
        <v>293</v>
      </c>
      <c r="P3009" s="508" t="s">
        <v>294</v>
      </c>
      <c r="Q3009"/>
      <c r="R3009"/>
    </row>
    <row r="3010" spans="2:18">
      <c r="B3010" s="772" t="s">
        <v>3199</v>
      </c>
      <c r="C3010" s="376">
        <v>1</v>
      </c>
      <c r="D3010" s="771">
        <v>3.2</v>
      </c>
      <c r="E3010" s="104">
        <v>1.5800000000000002E-2</v>
      </c>
      <c r="F3010" s="104">
        <v>1.35E-2</v>
      </c>
      <c r="H3010" s="677">
        <v>2344</v>
      </c>
      <c r="I3010" s="510">
        <f>IF(H3010="",
   IFERROR(MATCH("**", B:B, 0), ""),
   IFERROR(MATCH("* "&amp;H3010&amp;" *", B:B, 0), "")
)</f>
        <v>2878</v>
      </c>
      <c r="J3010" s="53" t="str" cm="1">
        <f t="array" aca="1" ref="J3010" ca="1">INDIRECT("B" &amp; I3010)</f>
        <v>NIVEL 974 M4 6N L33 AM 2344 12-06-2026</v>
      </c>
      <c r="K3010" s="511">
        <f ca="1">INDEX(D:D, MATCH(J3010, $B:$B, 0))</f>
        <v>3.2</v>
      </c>
      <c r="L3010" s="508">
        <f ca="1">INDEX(E:E, MATCH($J3010, $B:$B, 0))*0.9</f>
        <v>1.1429999999999999E-2</v>
      </c>
      <c r="M3010" s="508">
        <f ca="1">INDEX(F:F, MATCH($J3010, $B:$B, 0))*0.9</f>
        <v>1.2149999999999999E-2</v>
      </c>
      <c r="N3010" s="512">
        <f ca="1">INDEX(F:F, MATCH($J3010, $B:$B, 0))</f>
        <v>1.35E-2</v>
      </c>
      <c r="O3010" s="512">
        <f ca="1">+IF(L3010=0,N3010*0.9,L3010*0.9)</f>
        <v>1.0286999999999999E-2</v>
      </c>
      <c r="P3010" s="513">
        <f ca="1">+M3010*0.9</f>
        <v>1.0935E-2</v>
      </c>
      <c r="Q3010" s="514" t="str">
        <f ca="1">+IF(L3010=0,"-","Dump")</f>
        <v>Dump</v>
      </c>
      <c r="R3010" s="515">
        <f ca="1">+K3010/4.5</f>
        <v>0.71111111111111114</v>
      </c>
    </row>
    <row r="3011" spans="2:18">
      <c r="B3011" s="772" t="s">
        <v>3200</v>
      </c>
      <c r="C3011" s="376">
        <v>1</v>
      </c>
      <c r="D3011" s="771">
        <v>3.2</v>
      </c>
      <c r="E3011" s="104">
        <v>1.1299999999999999E-2</v>
      </c>
      <c r="F3011" s="104">
        <v>1.35E-2</v>
      </c>
      <c r="H3011" s="677">
        <v>2345</v>
      </c>
      <c r="I3011" s="510">
        <f t="shared" ref="I3011:I3019" si="1648">IF(H3011="",
   IFERROR(MATCH("**", B:B, 0), ""),
   IFERROR(MATCH("* "&amp;H3011&amp;" *", B:B, 0), "")
)</f>
        <v>2879</v>
      </c>
      <c r="J3011" s="53" t="str" cm="1">
        <f t="array" aca="1" ref="J3011" ca="1">INDIRECT("B" &amp; I3011)</f>
        <v>NIVEL 974 M4 6N L33 AM 2345 12-06-2026</v>
      </c>
      <c r="K3011" s="511">
        <f t="shared" ref="K3011:K3019" ca="1" si="1649">INDEX(D:D, MATCH(J3011, $B:$B, 0))</f>
        <v>3.2</v>
      </c>
      <c r="L3011" s="508">
        <f t="shared" ref="L3011:L3019" ca="1" si="1650">INDEX(E:E, MATCH($J3011, $B:$B, 0))*0.9</f>
        <v>1.098E-2</v>
      </c>
      <c r="M3011" s="508">
        <f t="shared" ref="M3011:M3019" ca="1" si="1651">INDEX(F:F, MATCH($J3011, $B:$B, 0))*0.9</f>
        <v>1.2149999999999999E-2</v>
      </c>
      <c r="N3011" s="512">
        <f t="shared" ref="N3011:N3019" ca="1" si="1652">INDEX(F:F, MATCH($J3011, $B:$B, 0))</f>
        <v>1.35E-2</v>
      </c>
      <c r="O3011" s="512">
        <f t="shared" ref="O3011:O3019" ca="1" si="1653">+IF(L3011=0,N3011*0.9,L3011*0.9)</f>
        <v>9.8820000000000002E-3</v>
      </c>
      <c r="P3011" s="513">
        <f t="shared" ref="P3011:P3019" ca="1" si="1654">+M3011*0.9</f>
        <v>1.0935E-2</v>
      </c>
      <c r="Q3011" s="514" t="str">
        <f t="shared" ref="Q3011:Q3019" ca="1" si="1655">+IF(L3011=0,"-","Dump")</f>
        <v>Dump</v>
      </c>
      <c r="R3011" s="515">
        <f t="shared" ref="R3011:R3019" ca="1" si="1656">+K3011/4.5</f>
        <v>0.71111111111111114</v>
      </c>
    </row>
    <row r="3012" spans="2:18">
      <c r="B3012" s="772" t="s">
        <v>3201</v>
      </c>
      <c r="C3012" s="376">
        <v>1</v>
      </c>
      <c r="D3012" s="771">
        <v>3.2</v>
      </c>
      <c r="E3012" s="104">
        <v>1.6400000000000001E-2</v>
      </c>
      <c r="F3012" s="104">
        <v>1.6E-2</v>
      </c>
      <c r="H3012" s="677">
        <v>2346</v>
      </c>
      <c r="I3012" s="510">
        <f t="shared" si="1648"/>
        <v>2880</v>
      </c>
      <c r="J3012" s="53" t="str" cm="1">
        <f t="array" aca="1" ref="J3012" ca="1">INDIRECT("B" &amp; I3012)</f>
        <v>NIVEL 974 M4 6N L33 AM 2346 12-06-2026</v>
      </c>
      <c r="K3012" s="511">
        <f t="shared" ca="1" si="1649"/>
        <v>3.2</v>
      </c>
      <c r="L3012" s="508">
        <f t="shared" ca="1" si="1650"/>
        <v>8.8199999999999997E-3</v>
      </c>
      <c r="M3012" s="508">
        <f t="shared" ca="1" si="1651"/>
        <v>1.2149999999999999E-2</v>
      </c>
      <c r="N3012" s="512">
        <f t="shared" ca="1" si="1652"/>
        <v>1.35E-2</v>
      </c>
      <c r="O3012" s="512">
        <f t="shared" ca="1" si="1653"/>
        <v>7.9380000000000006E-3</v>
      </c>
      <c r="P3012" s="513">
        <f t="shared" ca="1" si="1654"/>
        <v>1.0935E-2</v>
      </c>
      <c r="Q3012" s="514" t="str">
        <f t="shared" ca="1" si="1655"/>
        <v>Dump</v>
      </c>
      <c r="R3012" s="515">
        <f t="shared" ca="1" si="1656"/>
        <v>0.71111111111111114</v>
      </c>
    </row>
    <row r="3013" spans="2:18">
      <c r="B3013" s="772" t="s">
        <v>3202</v>
      </c>
      <c r="C3013" s="376">
        <v>1</v>
      </c>
      <c r="D3013" s="771">
        <v>3.2</v>
      </c>
      <c r="E3013" s="104">
        <v>1.2200000000000001E-2</v>
      </c>
      <c r="F3013" s="104">
        <v>1.6E-2</v>
      </c>
      <c r="H3013" s="677">
        <v>2347</v>
      </c>
      <c r="I3013" s="510">
        <f t="shared" si="1648"/>
        <v>2881</v>
      </c>
      <c r="J3013" s="53" t="str" cm="1">
        <f t="array" aca="1" ref="J3013" ca="1">INDIRECT("B" &amp; I3013)</f>
        <v>NIVEL 974 M4 6N L33 AM 2347 12-06-2026</v>
      </c>
      <c r="K3013" s="511">
        <f t="shared" ca="1" si="1649"/>
        <v>3.2</v>
      </c>
      <c r="L3013" s="508">
        <f t="shared" ca="1" si="1650"/>
        <v>1.179E-2</v>
      </c>
      <c r="M3013" s="508">
        <f t="shared" ca="1" si="1651"/>
        <v>1.2149999999999999E-2</v>
      </c>
      <c r="N3013" s="512">
        <f t="shared" ca="1" si="1652"/>
        <v>1.35E-2</v>
      </c>
      <c r="O3013" s="512">
        <f t="shared" ca="1" si="1653"/>
        <v>1.0611000000000001E-2</v>
      </c>
      <c r="P3013" s="513">
        <f t="shared" ca="1" si="1654"/>
        <v>1.0935E-2</v>
      </c>
      <c r="Q3013" s="514" t="str">
        <f t="shared" ca="1" si="1655"/>
        <v>Dump</v>
      </c>
      <c r="R3013" s="515">
        <f t="shared" ca="1" si="1656"/>
        <v>0.71111111111111114</v>
      </c>
    </row>
    <row r="3014" spans="2:18">
      <c r="B3014" s="772" t="s">
        <v>3203</v>
      </c>
      <c r="C3014" s="376">
        <v>1</v>
      </c>
      <c r="D3014" s="771">
        <v>3.2</v>
      </c>
      <c r="E3014" s="104">
        <v>1.11E-2</v>
      </c>
      <c r="F3014" s="104">
        <v>1.6E-2</v>
      </c>
      <c r="H3014" s="677">
        <v>2348</v>
      </c>
      <c r="I3014" s="510">
        <f t="shared" si="1648"/>
        <v>2882</v>
      </c>
      <c r="J3014" s="53" t="str" cm="1">
        <f t="array" aca="1" ref="J3014" ca="1">INDIRECT("B" &amp; I3014)</f>
        <v>NIVEL 974 M4 6N L33 AM 2348 12-06-2026</v>
      </c>
      <c r="K3014" s="511">
        <f t="shared" ca="1" si="1649"/>
        <v>3.2</v>
      </c>
      <c r="L3014" s="508">
        <f t="shared" ca="1" si="1650"/>
        <v>9.6299999999999997E-3</v>
      </c>
      <c r="M3014" s="508">
        <f t="shared" ca="1" si="1651"/>
        <v>1.2149999999999999E-2</v>
      </c>
      <c r="N3014" s="512">
        <f t="shared" ca="1" si="1652"/>
        <v>1.35E-2</v>
      </c>
      <c r="O3014" s="512">
        <f t="shared" ca="1" si="1653"/>
        <v>8.6669999999999994E-3</v>
      </c>
      <c r="P3014" s="513">
        <f t="shared" ca="1" si="1654"/>
        <v>1.0935E-2</v>
      </c>
      <c r="Q3014" s="514" t="str">
        <f t="shared" ca="1" si="1655"/>
        <v>Dump</v>
      </c>
      <c r="R3014" s="515">
        <f t="shared" ca="1" si="1656"/>
        <v>0.71111111111111114</v>
      </c>
    </row>
    <row r="3015" spans="2:18">
      <c r="B3015" s="772" t="s">
        <v>3204</v>
      </c>
      <c r="C3015" s="376">
        <v>1</v>
      </c>
      <c r="D3015" s="771">
        <v>3.2</v>
      </c>
      <c r="E3015" s="104">
        <v>1.61E-2</v>
      </c>
      <c r="F3015" s="104">
        <v>1.6E-2</v>
      </c>
      <c r="H3015" s="677">
        <v>2349</v>
      </c>
      <c r="I3015" s="510">
        <f t="shared" si="1648"/>
        <v>2883</v>
      </c>
      <c r="J3015" s="53" t="str" cm="1">
        <f t="array" aca="1" ref="J3015" ca="1">INDIRECT("B" &amp; I3015)</f>
        <v>NIVEL 974 M4 6N L33 AM 2349 12-06-2026</v>
      </c>
      <c r="K3015" s="511">
        <f t="shared" ca="1" si="1649"/>
        <v>3.2</v>
      </c>
      <c r="L3015" s="508">
        <f t="shared" ca="1" si="1650"/>
        <v>1.017E-2</v>
      </c>
      <c r="M3015" s="508">
        <f t="shared" ca="1" si="1651"/>
        <v>1.2149999999999999E-2</v>
      </c>
      <c r="N3015" s="512">
        <f t="shared" ca="1" si="1652"/>
        <v>1.35E-2</v>
      </c>
      <c r="O3015" s="512">
        <f t="shared" ca="1" si="1653"/>
        <v>9.1529999999999997E-3</v>
      </c>
      <c r="P3015" s="513">
        <f t="shared" ca="1" si="1654"/>
        <v>1.0935E-2</v>
      </c>
      <c r="Q3015" s="514" t="str">
        <f t="shared" ca="1" si="1655"/>
        <v>Dump</v>
      </c>
      <c r="R3015" s="515">
        <f t="shared" ca="1" si="1656"/>
        <v>0.71111111111111114</v>
      </c>
    </row>
    <row r="3016" spans="2:18">
      <c r="B3016" s="772" t="s">
        <v>3205</v>
      </c>
      <c r="C3016" s="376">
        <v>1</v>
      </c>
      <c r="D3016" s="771">
        <v>3.2</v>
      </c>
      <c r="E3016" s="104">
        <v>1.3299999999999999E-2</v>
      </c>
      <c r="F3016" s="104">
        <v>1.6E-2</v>
      </c>
      <c r="H3016" s="677">
        <v>2350</v>
      </c>
      <c r="I3016" s="510">
        <f t="shared" si="1648"/>
        <v>2884</v>
      </c>
      <c r="J3016" s="53" t="str" cm="1">
        <f t="array" aca="1" ref="J3016" ca="1">INDIRECT("B" &amp; I3016)</f>
        <v>NIVEL 974 M4 6N L33 AM 2350 12-06-2026</v>
      </c>
      <c r="K3016" s="511">
        <f t="shared" ca="1" si="1649"/>
        <v>3.2</v>
      </c>
      <c r="L3016" s="508">
        <f t="shared" ca="1" si="1650"/>
        <v>1.323E-2</v>
      </c>
      <c r="M3016" s="508">
        <f t="shared" ca="1" si="1651"/>
        <v>1.2149999999999999E-2</v>
      </c>
      <c r="N3016" s="512">
        <f t="shared" ca="1" si="1652"/>
        <v>1.35E-2</v>
      </c>
      <c r="O3016" s="512">
        <f t="shared" ca="1" si="1653"/>
        <v>1.1907000000000001E-2</v>
      </c>
      <c r="P3016" s="513">
        <f t="shared" ca="1" si="1654"/>
        <v>1.0935E-2</v>
      </c>
      <c r="Q3016" s="514" t="str">
        <f t="shared" ca="1" si="1655"/>
        <v>Dump</v>
      </c>
      <c r="R3016" s="515">
        <f t="shared" ca="1" si="1656"/>
        <v>0.71111111111111114</v>
      </c>
    </row>
    <row r="3017" spans="2:18">
      <c r="B3017" s="772" t="s">
        <v>3206</v>
      </c>
      <c r="C3017" s="376">
        <v>1</v>
      </c>
      <c r="D3017" s="771">
        <v>3.2</v>
      </c>
      <c r="E3017" s="104">
        <v>1.67E-2</v>
      </c>
      <c r="F3017" s="104">
        <v>1.6E-2</v>
      </c>
      <c r="H3017" s="677">
        <v>2351</v>
      </c>
      <c r="I3017" s="510">
        <f t="shared" si="1648"/>
        <v>2885</v>
      </c>
      <c r="J3017" s="53" t="str" cm="1">
        <f t="array" aca="1" ref="J3017" ca="1">INDIRECT("B" &amp; I3017)</f>
        <v>NIVEL 974 M4 6N L33 AM 2351 12-06-2026</v>
      </c>
      <c r="K3017" s="511">
        <f t="shared" ca="1" si="1649"/>
        <v>3.2</v>
      </c>
      <c r="L3017" s="508">
        <f t="shared" ca="1" si="1650"/>
        <v>1.2959999999999999E-2</v>
      </c>
      <c r="M3017" s="508">
        <f t="shared" ca="1" si="1651"/>
        <v>1.2149999999999999E-2</v>
      </c>
      <c r="N3017" s="512">
        <f t="shared" ca="1" si="1652"/>
        <v>1.35E-2</v>
      </c>
      <c r="O3017" s="512">
        <f t="shared" ca="1" si="1653"/>
        <v>1.1663999999999999E-2</v>
      </c>
      <c r="P3017" s="513">
        <f t="shared" ca="1" si="1654"/>
        <v>1.0935E-2</v>
      </c>
      <c r="Q3017" s="514" t="str">
        <f t="shared" ca="1" si="1655"/>
        <v>Dump</v>
      </c>
      <c r="R3017" s="515">
        <f t="shared" ca="1" si="1656"/>
        <v>0.71111111111111114</v>
      </c>
    </row>
    <row r="3018" spans="2:18">
      <c r="B3018" s="772" t="s">
        <v>3207</v>
      </c>
      <c r="C3018" s="376">
        <v>1</v>
      </c>
      <c r="D3018" s="771">
        <v>3.2</v>
      </c>
      <c r="E3018" s="104">
        <v>1.35E-2</v>
      </c>
      <c r="F3018" s="104">
        <v>1.6E-2</v>
      </c>
      <c r="H3018" s="677">
        <v>2352</v>
      </c>
      <c r="I3018" s="510">
        <f t="shared" si="1648"/>
        <v>2886</v>
      </c>
      <c r="J3018" s="53" t="str" cm="1">
        <f t="array" aca="1" ref="J3018" ca="1">INDIRECT("B" &amp; I3018)</f>
        <v>NIVEL 974 M4 6N L33 AM 2352 12-06-2026</v>
      </c>
      <c r="K3018" s="511">
        <f t="shared" ca="1" si="1649"/>
        <v>3.2</v>
      </c>
      <c r="L3018" s="508">
        <f t="shared" ca="1" si="1650"/>
        <v>1.6470000000000002E-2</v>
      </c>
      <c r="M3018" s="508">
        <f t="shared" ca="1" si="1651"/>
        <v>1.2149999999999999E-2</v>
      </c>
      <c r="N3018" s="512">
        <f t="shared" ca="1" si="1652"/>
        <v>1.35E-2</v>
      </c>
      <c r="O3018" s="512">
        <f t="shared" ca="1" si="1653"/>
        <v>1.4823000000000003E-2</v>
      </c>
      <c r="P3018" s="513">
        <f t="shared" ca="1" si="1654"/>
        <v>1.0935E-2</v>
      </c>
      <c r="Q3018" s="514" t="str">
        <f t="shared" ca="1" si="1655"/>
        <v>Dump</v>
      </c>
      <c r="R3018" s="515">
        <f t="shared" ca="1" si="1656"/>
        <v>0.71111111111111114</v>
      </c>
    </row>
    <row r="3019" spans="2:18">
      <c r="B3019" s="772" t="s">
        <v>3210</v>
      </c>
      <c r="C3019" s="376">
        <v>1</v>
      </c>
      <c r="D3019" s="771">
        <v>3.2</v>
      </c>
      <c r="E3019" s="104">
        <v>1.4200000000000001E-2</v>
      </c>
      <c r="F3019" s="104">
        <v>1.4E-2</v>
      </c>
      <c r="H3019" s="677">
        <v>2353</v>
      </c>
      <c r="I3019" s="510">
        <f t="shared" si="1648"/>
        <v>2887</v>
      </c>
      <c r="J3019" s="53" t="str" cm="1">
        <f t="array" aca="1" ref="J3019" ca="1">INDIRECT("B" &amp; I3019)</f>
        <v>NIVEL 974 M4 6N L33 AM 2353 12-06-2026</v>
      </c>
      <c r="K3019" s="511">
        <f t="shared" ca="1" si="1649"/>
        <v>3.2</v>
      </c>
      <c r="L3019" s="508">
        <f t="shared" ca="1" si="1650"/>
        <v>9.6299999999999997E-3</v>
      </c>
      <c r="M3019" s="508">
        <f t="shared" ca="1" si="1651"/>
        <v>1.2149999999999999E-2</v>
      </c>
      <c r="N3019" s="512">
        <f t="shared" ca="1" si="1652"/>
        <v>1.35E-2</v>
      </c>
      <c r="O3019" s="512">
        <f t="shared" ca="1" si="1653"/>
        <v>8.6669999999999994E-3</v>
      </c>
      <c r="P3019" s="513">
        <f t="shared" ca="1" si="1654"/>
        <v>1.0935E-2</v>
      </c>
      <c r="Q3019" s="514" t="str">
        <f t="shared" ca="1" si="1655"/>
        <v>Dump</v>
      </c>
      <c r="R3019" s="515">
        <f t="shared" ca="1" si="1656"/>
        <v>0.71111111111111114</v>
      </c>
    </row>
    <row r="3020" spans="2:18">
      <c r="B3020" s="772" t="s">
        <v>3211</v>
      </c>
      <c r="C3020" s="376">
        <v>1</v>
      </c>
      <c r="D3020" s="771">
        <v>3.2</v>
      </c>
      <c r="E3020" s="104">
        <v>1.0699999999999999E-2</v>
      </c>
      <c r="F3020" s="104">
        <v>1.4E-2</v>
      </c>
      <c r="H3020" s="677"/>
      <c r="I3020"/>
      <c r="J3020"/>
      <c r="K3020" s="519">
        <f ca="1">SUM(K3010:K3019)</f>
        <v>31.999999999999996</v>
      </c>
      <c r="L3020" s="516">
        <f ca="1">+SUMPRODUCT(L3010:L3019,K3010:K3019)/K3020</f>
        <v>1.1511000000000004E-2</v>
      </c>
      <c r="M3020" s="516">
        <f ca="1">+SUMPRODUCT(M3010:M3019,K3010:K3019)/K3020</f>
        <v>1.2150000000000003E-2</v>
      </c>
      <c r="N3020" s="69">
        <f ca="1">+SUMPRODUCT(N3010:N3019,K3010:K3019)/K3020</f>
        <v>1.3500000000000005E-2</v>
      </c>
      <c r="O3020" s="552">
        <f ca="1">+SUMPRODUCT(O3010:O3019,K3010:K3019)/K3020</f>
        <v>1.0359900000000003E-2</v>
      </c>
      <c r="P3020" s="69">
        <f ca="1">+SUMPRODUCT(P3010:P3019,K3010:K3019)/K3020</f>
        <v>1.0935000000000004E-2</v>
      </c>
      <c r="Q3020"/>
      <c r="R3020"/>
    </row>
    <row r="3021" spans="2:18">
      <c r="B3021" s="772" t="s">
        <v>3212</v>
      </c>
      <c r="C3021" s="376">
        <v>1</v>
      </c>
      <c r="D3021" s="771">
        <v>3.2</v>
      </c>
      <c r="E3021" s="104">
        <v>1.0800000000000001E-2</v>
      </c>
      <c r="F3021" s="104">
        <v>1.4E-2</v>
      </c>
      <c r="H3021" s="723"/>
      <c r="I3021"/>
      <c r="J3021"/>
      <c r="K3021" s="551" t="s">
        <v>59</v>
      </c>
      <c r="L3021" s="550">
        <f ca="1">+L3020/0.9</f>
        <v>1.2790000000000004E-2</v>
      </c>
      <c r="M3021" s="518">
        <f ca="1">+M3020/0.9</f>
        <v>1.3500000000000003E-2</v>
      </c>
      <c r="N3021"/>
      <c r="O3021"/>
      <c r="P3021"/>
      <c r="Q3021"/>
      <c r="R3021"/>
    </row>
    <row r="3022" spans="2:18">
      <c r="B3022" s="772" t="s">
        <v>3213</v>
      </c>
      <c r="C3022" s="376">
        <v>1</v>
      </c>
      <c r="D3022" s="771">
        <v>3.2</v>
      </c>
      <c r="E3022" s="104">
        <v>1.37E-2</v>
      </c>
      <c r="F3022" s="104">
        <v>1.4E-2</v>
      </c>
      <c r="I3022" s="724"/>
      <c r="R3022" s="724"/>
    </row>
    <row r="3023" spans="2:18" ht="28.8">
      <c r="B3023" s="772" t="s">
        <v>3214</v>
      </c>
      <c r="C3023" s="376">
        <v>1</v>
      </c>
      <c r="D3023" s="771">
        <v>3.2</v>
      </c>
      <c r="E3023" s="104">
        <v>1.0200000000000001E-2</v>
      </c>
      <c r="F3023" s="104">
        <v>1.4E-2</v>
      </c>
      <c r="H3023" s="385"/>
      <c r="I3023" s="547" t="s">
        <v>3081</v>
      </c>
      <c r="J3023" s="77" t="s">
        <v>63</v>
      </c>
      <c r="K3023" s="507" t="s">
        <v>44</v>
      </c>
      <c r="L3023" s="718" t="s">
        <v>297</v>
      </c>
      <c r="M3023" s="508" t="s">
        <v>292</v>
      </c>
      <c r="N3023" s="545" t="s">
        <v>46</v>
      </c>
      <c r="O3023" s="549" t="s">
        <v>293</v>
      </c>
      <c r="P3023" s="508" t="s">
        <v>294</v>
      </c>
      <c r="Q3023"/>
      <c r="R3023"/>
    </row>
    <row r="3024" spans="2:18">
      <c r="B3024" s="772" t="s">
        <v>3215</v>
      </c>
      <c r="C3024" s="376">
        <v>1</v>
      </c>
      <c r="D3024" s="771">
        <v>3.2</v>
      </c>
      <c r="E3024" s="104">
        <v>1.38E-2</v>
      </c>
      <c r="F3024" s="104">
        <v>1.4E-2</v>
      </c>
      <c r="H3024" s="677">
        <v>2354</v>
      </c>
      <c r="I3024" s="510">
        <f>IF(H3024="",
   IFERROR(MATCH("**", B:B, 0), ""),
   IFERROR(MATCH("* "&amp;H3024&amp;" *", B:B, 0), "")
)</f>
        <v>2888</v>
      </c>
      <c r="J3024" s="53" t="str" cm="1">
        <f t="array" aca="1" ref="J3024" ca="1">INDIRECT("B" &amp; I3024)</f>
        <v>NIVEL 974 M4 6N L33 AM 2354 12-06-2026</v>
      </c>
      <c r="K3024" s="511">
        <f ca="1">INDEX(D:D, MATCH(J3024, $B:$B, 0))</f>
        <v>3.2</v>
      </c>
      <c r="L3024" s="508">
        <f ca="1">INDEX(E:E, MATCH($J3024, $B:$B, 0))*0.9</f>
        <v>1.1429999999999999E-2</v>
      </c>
      <c r="M3024" s="508">
        <f ca="1">INDEX(F:F, MATCH($J3024, $B:$B, 0))*0.9</f>
        <v>1.2149999999999999E-2</v>
      </c>
      <c r="N3024" s="512">
        <f ca="1">INDEX(F:F, MATCH($J3024, $B:$B, 0))</f>
        <v>1.35E-2</v>
      </c>
      <c r="O3024" s="512">
        <f ca="1">+IF(L3024=0,N3024*0.9,L3024*0.9)</f>
        <v>1.0286999999999999E-2</v>
      </c>
      <c r="P3024" s="513">
        <f ca="1">+M3024*0.9</f>
        <v>1.0935E-2</v>
      </c>
      <c r="Q3024" s="514" t="str">
        <f ca="1">+IF(L3024=0,"-","Dump")</f>
        <v>Dump</v>
      </c>
      <c r="R3024" s="515">
        <f ca="1">+K3024/4.5</f>
        <v>0.71111111111111114</v>
      </c>
    </row>
    <row r="3025" spans="2:38">
      <c r="B3025" s="772" t="s">
        <v>3216</v>
      </c>
      <c r="C3025" s="376">
        <v>1</v>
      </c>
      <c r="D3025" s="771">
        <v>3.2</v>
      </c>
      <c r="E3025" s="104">
        <v>1.49E-2</v>
      </c>
      <c r="F3025" s="104">
        <v>1.4E-2</v>
      </c>
      <c r="H3025" s="677">
        <v>2355</v>
      </c>
      <c r="I3025" s="510">
        <f t="shared" ref="I3025:I3030" si="1657">IF(H3025="",
   IFERROR(MATCH("**", B:B, 0), ""),
   IFERROR(MATCH("* "&amp;H3025&amp;" *", B:B, 0), "")
)</f>
        <v>2889</v>
      </c>
      <c r="J3025" s="53" t="str" cm="1">
        <f t="array" aca="1" ref="J3025" ca="1">INDIRECT("B" &amp; I3025)</f>
        <v>NIVEL 974 M4 6N L33 AM 2355 12-06-2026</v>
      </c>
      <c r="K3025" s="511">
        <f t="shared" ref="K3025:K3030" ca="1" si="1658">INDEX(D:D, MATCH(J3025, $B:$B, 0))</f>
        <v>3.2</v>
      </c>
      <c r="L3025" s="508">
        <f t="shared" ref="L3025:L3030" ca="1" si="1659">INDEX(E:E, MATCH($J3025, $B:$B, 0))*0.9</f>
        <v>1.728E-2</v>
      </c>
      <c r="M3025" s="508">
        <f t="shared" ref="M3025:M3030" ca="1" si="1660">INDEX(F:F, MATCH($J3025, $B:$B, 0))*0.9</f>
        <v>1.2149999999999999E-2</v>
      </c>
      <c r="N3025" s="512">
        <f t="shared" ref="N3025:N3033" ca="1" si="1661">INDEX(F:F, MATCH($J3025, $B:$B, 0))</f>
        <v>1.35E-2</v>
      </c>
      <c r="O3025" s="512">
        <f t="shared" ref="O3025:O3030" ca="1" si="1662">+IF(L3025=0,N3025*0.9,L3025*0.9)</f>
        <v>1.5552E-2</v>
      </c>
      <c r="P3025" s="513">
        <f t="shared" ref="P3025:P3030" ca="1" si="1663">+M3025*0.9</f>
        <v>1.0935E-2</v>
      </c>
      <c r="Q3025" s="514" t="str">
        <f t="shared" ref="Q3025:Q3030" ca="1" si="1664">+IF(L3025=0,"-","Dump")</f>
        <v>Dump</v>
      </c>
      <c r="R3025" s="515">
        <f t="shared" ref="R3025:R3030" ca="1" si="1665">+K3025/4.5</f>
        <v>0.71111111111111114</v>
      </c>
    </row>
    <row r="3026" spans="2:38" ht="15" thickBot="1">
      <c r="B3026" s="772" t="s">
        <v>3217</v>
      </c>
      <c r="C3026" s="376">
        <v>1</v>
      </c>
      <c r="D3026" s="771">
        <v>3.2</v>
      </c>
      <c r="E3026" s="104">
        <v>1.1299999999999999E-2</v>
      </c>
      <c r="F3026" s="104">
        <v>1.4E-2</v>
      </c>
      <c r="H3026" s="677">
        <v>2356</v>
      </c>
      <c r="I3026" s="510">
        <f t="shared" si="1657"/>
        <v>2890</v>
      </c>
      <c r="J3026" s="53" t="str" cm="1">
        <f t="array" aca="1" ref="J3026" ca="1">INDIRECT("B" &amp; I3026)</f>
        <v>NIVEL 974 M4 6N L33 AM 2356 12-06-2026</v>
      </c>
      <c r="K3026" s="511">
        <f t="shared" ca="1" si="1658"/>
        <v>3.2</v>
      </c>
      <c r="L3026" s="508">
        <f t="shared" ca="1" si="1659"/>
        <v>1.3860000000000001E-2</v>
      </c>
      <c r="M3026" s="508">
        <f t="shared" ca="1" si="1660"/>
        <v>1.2149999999999999E-2</v>
      </c>
      <c r="N3026" s="512">
        <f t="shared" ca="1" si="1661"/>
        <v>1.35E-2</v>
      </c>
      <c r="O3026" s="512">
        <f t="shared" ca="1" si="1662"/>
        <v>1.2474000000000001E-2</v>
      </c>
      <c r="P3026" s="513">
        <f t="shared" ca="1" si="1663"/>
        <v>1.0935E-2</v>
      </c>
      <c r="Q3026" s="514" t="str">
        <f t="shared" ca="1" si="1664"/>
        <v>Dump</v>
      </c>
      <c r="R3026" s="515">
        <f t="shared" ca="1" si="1665"/>
        <v>0.71111111111111114</v>
      </c>
    </row>
    <row r="3027" spans="2:38">
      <c r="B3027" s="772" t="s">
        <v>3218</v>
      </c>
      <c r="C3027" s="376">
        <v>1</v>
      </c>
      <c r="D3027" s="771">
        <v>3.2</v>
      </c>
      <c r="E3027" s="104">
        <v>1.2699999999999999E-2</v>
      </c>
      <c r="F3027" s="104">
        <v>1.4500000000000001E-2</v>
      </c>
      <c r="H3027" s="677">
        <v>2357</v>
      </c>
      <c r="I3027" s="510">
        <f t="shared" si="1657"/>
        <v>2891</v>
      </c>
      <c r="J3027" s="53" t="str" cm="1">
        <f t="array" aca="1" ref="J3027" ca="1">INDIRECT("B" &amp; I3027)</f>
        <v>NIVEL 974 M4 6N L33 AM 2357 12-06-2026</v>
      </c>
      <c r="K3027" s="511">
        <f t="shared" ca="1" si="1658"/>
        <v>3.2</v>
      </c>
      <c r="L3027" s="508">
        <f t="shared" ca="1" si="1659"/>
        <v>1.2959999999999999E-2</v>
      </c>
      <c r="M3027" s="508">
        <f t="shared" ca="1" si="1660"/>
        <v>1.2149999999999999E-2</v>
      </c>
      <c r="N3027" s="512">
        <f t="shared" ca="1" si="1661"/>
        <v>1.35E-2</v>
      </c>
      <c r="O3027" s="512">
        <f t="shared" ca="1" si="1662"/>
        <v>1.1663999999999999E-2</v>
      </c>
      <c r="P3027" s="513">
        <f t="shared" ca="1" si="1663"/>
        <v>1.0935E-2</v>
      </c>
      <c r="Q3027" s="514" t="str">
        <f t="shared" ca="1" si="1664"/>
        <v>Dump</v>
      </c>
      <c r="R3027" s="515">
        <f t="shared" ca="1" si="1665"/>
        <v>0.71111111111111114</v>
      </c>
      <c r="AJ3027" s="95" t="str">
        <f>+I3023</f>
        <v>EN120</v>
      </c>
      <c r="AK3027" s="96" t="s">
        <v>62</v>
      </c>
    </row>
    <row r="3028" spans="2:38" ht="15" thickBot="1">
      <c r="B3028" s="772" t="s">
        <v>3219</v>
      </c>
      <c r="C3028" s="376">
        <v>1</v>
      </c>
      <c r="D3028" s="771">
        <v>3.2</v>
      </c>
      <c r="E3028" s="104">
        <v>1.2200000000000001E-2</v>
      </c>
      <c r="F3028" s="104">
        <v>1.4500000000000001E-2</v>
      </c>
      <c r="H3028" s="677">
        <v>2358</v>
      </c>
      <c r="I3028" s="510">
        <f t="shared" si="1657"/>
        <v>2892</v>
      </c>
      <c r="J3028" s="53" t="str" cm="1">
        <f t="array" aca="1" ref="J3028" ca="1">INDIRECT("B" &amp; I3028)</f>
        <v>NIVEL 974 M4 6N L33 AM 2358 12-06-2026</v>
      </c>
      <c r="K3028" s="511">
        <f t="shared" ca="1" si="1658"/>
        <v>3.2</v>
      </c>
      <c r="L3028" s="508">
        <f t="shared" ca="1" si="1659"/>
        <v>1.5390000000000001E-2</v>
      </c>
      <c r="M3028" s="508">
        <f t="shared" ca="1" si="1660"/>
        <v>1.2149999999999999E-2</v>
      </c>
      <c r="N3028" s="512">
        <f t="shared" ca="1" si="1661"/>
        <v>1.35E-2</v>
      </c>
      <c r="O3028" s="512">
        <f t="shared" ca="1" si="1662"/>
        <v>1.3851E-2</v>
      </c>
      <c r="P3028" s="513">
        <f t="shared" ca="1" si="1663"/>
        <v>1.0935E-2</v>
      </c>
      <c r="Q3028" s="514" t="str">
        <f t="shared" ca="1" si="1664"/>
        <v>Dump</v>
      </c>
      <c r="R3028" s="515">
        <f t="shared" ca="1" si="1665"/>
        <v>0.71111111111111114</v>
      </c>
      <c r="AJ3028" s="520">
        <f ca="1">+K3034-SUMIF(AE:AE, AJ3027, AA:AA)</f>
        <v>-1.0000000000001563E-2</v>
      </c>
      <c r="AK3028" s="521">
        <f ca="1">O3034</f>
        <v>1.2376800000000002E-2</v>
      </c>
      <c r="AL3028" s="102">
        <f ca="1">COUNTIF(AE:AE, AJ3027)</f>
        <v>1</v>
      </c>
    </row>
    <row r="3029" spans="2:38" ht="15" thickBot="1">
      <c r="B3029" s="772" t="s">
        <v>3220</v>
      </c>
      <c r="C3029" s="376">
        <v>1</v>
      </c>
      <c r="D3029" s="771">
        <v>3.2</v>
      </c>
      <c r="E3029" s="104">
        <v>1.18E-2</v>
      </c>
      <c r="F3029" s="104">
        <v>1.4500000000000001E-2</v>
      </c>
      <c r="H3029" s="677">
        <v>2359</v>
      </c>
      <c r="I3029" s="510">
        <f t="shared" si="1657"/>
        <v>2893</v>
      </c>
      <c r="J3029" s="53" t="str" cm="1">
        <f t="array" aca="1" ref="J3029" ca="1">INDIRECT("B" &amp; I3029)</f>
        <v>NIVEL 974 M4 6N L33 AM 2359 12-06-2026</v>
      </c>
      <c r="K3029" s="511">
        <f t="shared" ca="1" si="1658"/>
        <v>3.2</v>
      </c>
      <c r="L3029" s="508">
        <f t="shared" ca="1" si="1659"/>
        <v>9.5399999999999999E-3</v>
      </c>
      <c r="M3029" s="508">
        <f t="shared" ca="1" si="1660"/>
        <v>1.2149999999999999E-2</v>
      </c>
      <c r="N3029" s="512">
        <f t="shared" ca="1" si="1661"/>
        <v>1.35E-2</v>
      </c>
      <c r="O3029" s="512">
        <f t="shared" ca="1" si="1662"/>
        <v>8.5859999999999999E-3</v>
      </c>
      <c r="P3029" s="513">
        <f t="shared" ca="1" si="1663"/>
        <v>1.0935E-2</v>
      </c>
      <c r="Q3029" s="514" t="str">
        <f t="shared" ca="1" si="1664"/>
        <v>Dump</v>
      </c>
      <c r="R3029" s="515">
        <f t="shared" ca="1" si="1665"/>
        <v>0.71111111111111114</v>
      </c>
      <c r="AJ3029" s="105" t="s">
        <v>83</v>
      </c>
      <c r="AK3029" s="101"/>
    </row>
    <row r="3030" spans="2:38">
      <c r="B3030" s="772" t="s">
        <v>3221</v>
      </c>
      <c r="C3030" s="376">
        <v>1</v>
      </c>
      <c r="D3030" s="771">
        <v>3.2</v>
      </c>
      <c r="E3030" s="104">
        <v>1.6E-2</v>
      </c>
      <c r="F3030" s="104">
        <v>1.4500000000000001E-2</v>
      </c>
      <c r="H3030" s="677">
        <v>2367</v>
      </c>
      <c r="I3030" s="510">
        <f t="shared" si="1657"/>
        <v>2901</v>
      </c>
      <c r="J3030" s="53" t="str" cm="1">
        <f t="array" aca="1" ref="J3030" ca="1">INDIRECT("B" &amp; I3030)</f>
        <v>NIVEL 974 M4 6N L33 AM 2367 15-06-2026</v>
      </c>
      <c r="K3030" s="511">
        <f t="shared" ca="1" si="1658"/>
        <v>3.2</v>
      </c>
      <c r="L3030" s="508">
        <f t="shared" ca="1" si="1659"/>
        <v>1.4669999999999999E-2</v>
      </c>
      <c r="M3030" s="508">
        <f t="shared" ca="1" si="1660"/>
        <v>1.26E-2</v>
      </c>
      <c r="N3030" s="512">
        <f t="shared" ca="1" si="1661"/>
        <v>1.4E-2</v>
      </c>
      <c r="O3030" s="512">
        <f t="shared" ca="1" si="1662"/>
        <v>1.3202999999999999E-2</v>
      </c>
      <c r="P3030" s="513">
        <f t="shared" ca="1" si="1663"/>
        <v>1.1340000000000001E-2</v>
      </c>
      <c r="Q3030" s="514" t="str">
        <f t="shared" ca="1" si="1664"/>
        <v>Dump</v>
      </c>
      <c r="R3030" s="515">
        <f t="shared" ca="1" si="1665"/>
        <v>0.71111111111111114</v>
      </c>
    </row>
    <row r="3031" spans="2:38">
      <c r="B3031" s="772" t="s">
        <v>3222</v>
      </c>
      <c r="C3031" s="376">
        <v>1</v>
      </c>
      <c r="D3031" s="771">
        <v>3.2</v>
      </c>
      <c r="E3031" s="104">
        <v>1.78E-2</v>
      </c>
      <c r="F3031" s="104">
        <v>1.4500000000000001E-2</v>
      </c>
      <c r="H3031" s="677">
        <v>2368</v>
      </c>
      <c r="I3031" s="510">
        <f t="shared" ref="I3031:I3033" si="1666">IF(H3031="",
   IFERROR(MATCH("**", B:B, 0), ""),
   IFERROR(MATCH("* "&amp;H3031&amp;" *", B:B, 0), "")
)</f>
        <v>2902</v>
      </c>
      <c r="J3031" s="53" t="str" cm="1">
        <f t="array" aca="1" ref="J3031" ca="1">INDIRECT("B" &amp; I3031)</f>
        <v>NIVEL 974 M4 6N L33 AM 2368 15-06-2026</v>
      </c>
      <c r="K3031" s="511">
        <f t="shared" ref="K3031:K3033" ca="1" si="1667">INDEX(D:D, MATCH(J3031, $B:$B, 0))</f>
        <v>3.2</v>
      </c>
      <c r="L3031" s="508">
        <f t="shared" ref="L3031:L3033" ca="1" si="1668">INDEX(E:E, MATCH($J3031, $B:$B, 0))*0.9</f>
        <v>1.2959999999999999E-2</v>
      </c>
      <c r="M3031" s="508">
        <f t="shared" ref="M3031:M3033" ca="1" si="1669">INDEX(F:F, MATCH($J3031, $B:$B, 0))*0.9</f>
        <v>1.26E-2</v>
      </c>
      <c r="N3031" s="512">
        <f t="shared" ca="1" si="1661"/>
        <v>1.4E-2</v>
      </c>
      <c r="O3031" s="512">
        <f t="shared" ref="O3031:O3033" ca="1" si="1670">+IF(L3031=0,N3031*0.9,L3031*0.9)</f>
        <v>1.1663999999999999E-2</v>
      </c>
      <c r="P3031" s="513">
        <f t="shared" ref="P3031:P3033" ca="1" si="1671">+M3031*0.9</f>
        <v>1.1340000000000001E-2</v>
      </c>
      <c r="Q3031" s="514" t="str">
        <f t="shared" ref="Q3031:Q3033" ca="1" si="1672">+IF(L3031=0,"-","Dump")</f>
        <v>Dump</v>
      </c>
      <c r="R3031" s="515">
        <f t="shared" ref="R3031:R3033" ca="1" si="1673">+K3031/4.5</f>
        <v>0.71111111111111114</v>
      </c>
    </row>
    <row r="3032" spans="2:38">
      <c r="B3032" s="772" t="s">
        <v>3223</v>
      </c>
      <c r="C3032" s="376">
        <v>1</v>
      </c>
      <c r="D3032" s="771">
        <v>3.2</v>
      </c>
      <c r="E3032" s="104">
        <v>9.7999999999999997E-3</v>
      </c>
      <c r="F3032" s="104">
        <v>1.4500000000000001E-2</v>
      </c>
      <c r="H3032" s="677">
        <v>2369</v>
      </c>
      <c r="I3032" s="510">
        <f t="shared" si="1666"/>
        <v>2903</v>
      </c>
      <c r="J3032" s="53" t="str" cm="1">
        <f t="array" aca="1" ref="J3032" ca="1">INDIRECT("B" &amp; I3032)</f>
        <v>NIVEL 974 M4 6N L33 AM 2369 15-06-2026</v>
      </c>
      <c r="K3032" s="511">
        <f t="shared" ca="1" si="1667"/>
        <v>3.2</v>
      </c>
      <c r="L3032" s="508">
        <f t="shared" ca="1" si="1668"/>
        <v>1.5390000000000001E-2</v>
      </c>
      <c r="M3032" s="508">
        <f t="shared" ca="1" si="1669"/>
        <v>1.26E-2</v>
      </c>
      <c r="N3032" s="512">
        <f t="shared" ca="1" si="1661"/>
        <v>1.4E-2</v>
      </c>
      <c r="O3032" s="512">
        <f t="shared" ca="1" si="1670"/>
        <v>1.3851E-2</v>
      </c>
      <c r="P3032" s="513">
        <f t="shared" ca="1" si="1671"/>
        <v>1.1340000000000001E-2</v>
      </c>
      <c r="Q3032" s="514" t="str">
        <f t="shared" ca="1" si="1672"/>
        <v>Dump</v>
      </c>
      <c r="R3032" s="515">
        <f t="shared" ca="1" si="1673"/>
        <v>0.71111111111111114</v>
      </c>
    </row>
    <row r="3033" spans="2:38">
      <c r="B3033" s="772" t="s">
        <v>3224</v>
      </c>
      <c r="C3033" s="376">
        <v>1</v>
      </c>
      <c r="D3033" s="771">
        <v>3.2</v>
      </c>
      <c r="E3033" s="104">
        <v>1.0999999999999999E-2</v>
      </c>
      <c r="F3033" s="104">
        <v>1.4500000000000001E-2</v>
      </c>
      <c r="H3033" s="677">
        <v>2370</v>
      </c>
      <c r="I3033" s="510">
        <f t="shared" si="1666"/>
        <v>2904</v>
      </c>
      <c r="J3033" s="53" t="str" cm="1">
        <f t="array" aca="1" ref="J3033" ca="1">INDIRECT("B" &amp; I3033)</f>
        <v>NIVEL 974 M4 6N L33 AM 2370 15-06-2026</v>
      </c>
      <c r="K3033" s="511">
        <f t="shared" ca="1" si="1667"/>
        <v>3.2</v>
      </c>
      <c r="L3033" s="508">
        <f t="shared" ca="1" si="1668"/>
        <v>1.404E-2</v>
      </c>
      <c r="M3033" s="508">
        <f t="shared" ca="1" si="1669"/>
        <v>1.26E-2</v>
      </c>
      <c r="N3033" s="512">
        <f t="shared" ca="1" si="1661"/>
        <v>1.4E-2</v>
      </c>
      <c r="O3033" s="512">
        <f t="shared" ca="1" si="1670"/>
        <v>1.2636000000000001E-2</v>
      </c>
      <c r="P3033" s="513">
        <f t="shared" ca="1" si="1671"/>
        <v>1.1340000000000001E-2</v>
      </c>
      <c r="Q3033" s="514" t="str">
        <f t="shared" ca="1" si="1672"/>
        <v>Dump</v>
      </c>
      <c r="R3033" s="515">
        <f t="shared" ca="1" si="1673"/>
        <v>0.71111111111111114</v>
      </c>
    </row>
    <row r="3034" spans="2:38">
      <c r="B3034" s="772" t="s">
        <v>3225</v>
      </c>
      <c r="C3034" s="376">
        <v>1</v>
      </c>
      <c r="D3034" s="771">
        <v>3.2</v>
      </c>
      <c r="E3034" s="104">
        <v>1.2699999999999999E-2</v>
      </c>
      <c r="F3034" s="104">
        <v>1.4500000000000001E-2</v>
      </c>
      <c r="H3034" s="677"/>
      <c r="I3034"/>
      <c r="J3034"/>
      <c r="K3034" s="519">
        <f ca="1">SUM(K3024:K3033)</f>
        <v>31.999999999999996</v>
      </c>
      <c r="L3034" s="516">
        <f ca="1">+SUMPRODUCT(L3024:L3033,K3024:K3033)/K3034</f>
        <v>1.3752000000000004E-2</v>
      </c>
      <c r="M3034" s="516">
        <f ca="1">+SUMPRODUCT(M3024:M3033,K3024:K3033)/K3034</f>
        <v>1.2330000000000004E-2</v>
      </c>
      <c r="N3034" s="69">
        <f ca="1">+SUMPRODUCT(N3024:N3033,K3024:K3033)/K3034</f>
        <v>1.3700000000000004E-2</v>
      </c>
      <c r="O3034" s="552">
        <f ca="1">+SUMPRODUCT(O3024:O3033,K3024:K3033)/K3034</f>
        <v>1.2376800000000002E-2</v>
      </c>
      <c r="P3034" s="69">
        <f ca="1">+SUMPRODUCT(P3024:P3033,K3024:K3033)/K3034</f>
        <v>1.1097000000000001E-2</v>
      </c>
      <c r="Q3034"/>
      <c r="R3034"/>
    </row>
    <row r="3035" spans="2:38">
      <c r="B3035" s="772" t="s">
        <v>3229</v>
      </c>
      <c r="C3035" s="376">
        <v>1</v>
      </c>
      <c r="D3035" s="771">
        <v>3.2</v>
      </c>
      <c r="E3035" s="104">
        <v>9.4999999999999998E-3</v>
      </c>
      <c r="F3035" s="104">
        <v>1.4500000000000001E-2</v>
      </c>
      <c r="H3035" s="723"/>
      <c r="I3035"/>
      <c r="J3035"/>
      <c r="K3035" s="551" t="s">
        <v>59</v>
      </c>
      <c r="L3035" s="550">
        <f ca="1">+L3034/0.9</f>
        <v>1.5280000000000004E-2</v>
      </c>
      <c r="M3035" s="518">
        <f ca="1">+M3034/0.9</f>
        <v>1.3700000000000004E-2</v>
      </c>
      <c r="N3035"/>
      <c r="O3035"/>
      <c r="P3035"/>
      <c r="Q3035"/>
      <c r="R3035"/>
    </row>
    <row r="3036" spans="2:38" ht="15" thickBot="1">
      <c r="B3036" s="772" t="s">
        <v>3230</v>
      </c>
      <c r="C3036" s="376">
        <v>1</v>
      </c>
      <c r="D3036" s="771">
        <v>3.2</v>
      </c>
      <c r="E3036" s="104">
        <v>1.04E-2</v>
      </c>
      <c r="F3036" s="104">
        <v>1.4500000000000001E-2</v>
      </c>
      <c r="I3036" s="724"/>
      <c r="R3036" s="724"/>
    </row>
    <row r="3037" spans="2:38" ht="28.8">
      <c r="B3037" s="772" t="s">
        <v>3231</v>
      </c>
      <c r="C3037" s="376">
        <v>1</v>
      </c>
      <c r="D3037" s="771">
        <v>3.2</v>
      </c>
      <c r="E3037" s="104">
        <v>1.1299999999999999E-2</v>
      </c>
      <c r="F3037" s="104">
        <v>1.4500000000000001E-2</v>
      </c>
      <c r="H3037" s="385"/>
      <c r="I3037" s="547" t="s">
        <v>3088</v>
      </c>
      <c r="J3037" s="77" t="s">
        <v>63</v>
      </c>
      <c r="K3037" s="507" t="s">
        <v>44</v>
      </c>
      <c r="L3037" s="718" t="s">
        <v>297</v>
      </c>
      <c r="M3037" s="508" t="s">
        <v>292</v>
      </c>
      <c r="N3037" s="545" t="s">
        <v>46</v>
      </c>
      <c r="O3037" s="549" t="s">
        <v>293</v>
      </c>
      <c r="P3037" s="508" t="s">
        <v>294</v>
      </c>
      <c r="Q3037"/>
      <c r="R3037"/>
      <c r="AJ3037" s="95" t="str">
        <f>+I3037</f>
        <v>EN121</v>
      </c>
      <c r="AK3037" s="96" t="s">
        <v>62</v>
      </c>
    </row>
    <row r="3038" spans="2:38" ht="15" thickBot="1">
      <c r="B3038" s="772" t="s">
        <v>3232</v>
      </c>
      <c r="C3038" s="376">
        <v>1</v>
      </c>
      <c r="D3038" s="771">
        <v>3.2</v>
      </c>
      <c r="E3038" s="104">
        <v>1.38E-2</v>
      </c>
      <c r="F3038" s="104">
        <v>1.4500000000000001E-2</v>
      </c>
      <c r="H3038" s="677">
        <v>2371</v>
      </c>
      <c r="I3038" s="510">
        <f>IF(H3038="",
   IFERROR(MATCH("**", B:B, 0), ""),
   IFERROR(MATCH("* "&amp;H3038&amp;" *", B:B, 0), "")
)</f>
        <v>2905</v>
      </c>
      <c r="J3038" s="53" t="str" cm="1">
        <f t="array" aca="1" ref="J3038" ca="1">INDIRECT("B" &amp; I3038)</f>
        <v>NIVEL 974 M4 6N L33 AM 2371 15-06-2026</v>
      </c>
      <c r="K3038" s="511">
        <f ca="1">INDEX(D:D, MATCH(J3038, $B:$B, 0))</f>
        <v>3.2</v>
      </c>
      <c r="L3038" s="508">
        <f ca="1">INDEX(E:E, MATCH($J3038, $B:$B, 0))*0.9</f>
        <v>1.6920000000000001E-2</v>
      </c>
      <c r="M3038" s="508">
        <f ca="1">INDEX(F:F, MATCH($J3038, $B:$B, 0))*0.9</f>
        <v>1.26E-2</v>
      </c>
      <c r="N3038" s="512">
        <f ca="1">INDEX(F:F, MATCH($J3038, $B:$B, 0))</f>
        <v>1.4E-2</v>
      </c>
      <c r="O3038" s="512">
        <f ca="1">+IF(L3038=0,N3038*0.9,L3038*0.9)</f>
        <v>1.5228000000000002E-2</v>
      </c>
      <c r="P3038" s="513">
        <f ca="1">+M3038*0.9</f>
        <v>1.1340000000000001E-2</v>
      </c>
      <c r="Q3038" s="514" t="str">
        <f ca="1">+IF(L3038=0,"-","Dump")</f>
        <v>Dump</v>
      </c>
      <c r="R3038" s="515">
        <f ca="1">+K3038/4.5</f>
        <v>0.71111111111111114</v>
      </c>
      <c r="AJ3038" s="520">
        <f ca="1">+K3054-SUMIF(AE:AE, AJ3037, AA:AA)</f>
        <v>-12.239999999999988</v>
      </c>
      <c r="AK3038" s="521">
        <f ca="1">O3054</f>
        <v>1.2215812499999999E-2</v>
      </c>
      <c r="AL3038" s="102">
        <f ca="1">COUNTIF(AE:AE, AJ3037)</f>
        <v>2</v>
      </c>
    </row>
    <row r="3039" spans="2:38" ht="15" thickBot="1">
      <c r="B3039" s="772" t="s">
        <v>3233</v>
      </c>
      <c r="C3039" s="376">
        <v>1</v>
      </c>
      <c r="D3039" s="771">
        <v>3.2</v>
      </c>
      <c r="E3039" s="104">
        <v>2.0799999999999999E-2</v>
      </c>
      <c r="F3039" s="104">
        <v>1.35E-2</v>
      </c>
      <c r="H3039" s="677">
        <v>2372</v>
      </c>
      <c r="I3039" s="510">
        <f t="shared" ref="I3039:I3053" si="1674">IF(H3039="",
   IFERROR(MATCH("**", B:B, 0), ""),
   IFERROR(MATCH("* "&amp;H3039&amp;" *", B:B, 0), "")
)</f>
        <v>2906</v>
      </c>
      <c r="J3039" s="53" t="str" cm="1">
        <f t="array" aca="1" ref="J3039" ca="1">INDIRECT("B" &amp; I3039)</f>
        <v>NIVEL 974 M4 6N L33 AM 2372 15-06-2026</v>
      </c>
      <c r="K3039" s="511">
        <f t="shared" ref="K3039:K3053" ca="1" si="1675">INDEX(D:D, MATCH(J3039, $B:$B, 0))</f>
        <v>3.2</v>
      </c>
      <c r="L3039" s="508">
        <f t="shared" ref="L3039:L3053" ca="1" si="1676">INDEX(E:E, MATCH($J3039, $B:$B, 0))*0.9</f>
        <v>1.593E-2</v>
      </c>
      <c r="M3039" s="508">
        <f t="shared" ref="M3039:M3053" ca="1" si="1677">INDEX(F:F, MATCH($J3039, $B:$B, 0))*0.9</f>
        <v>1.26E-2</v>
      </c>
      <c r="N3039" s="512">
        <f t="shared" ref="N3039:N3053" ca="1" si="1678">INDEX(F:F, MATCH($J3039, $B:$B, 0))</f>
        <v>1.4E-2</v>
      </c>
      <c r="O3039" s="512">
        <f t="shared" ref="O3039:O3053" ca="1" si="1679">+IF(L3039=0,N3039*0.9,L3039*0.9)</f>
        <v>1.4337000000000001E-2</v>
      </c>
      <c r="P3039" s="513">
        <f t="shared" ref="P3039:P3053" ca="1" si="1680">+M3039*0.9</f>
        <v>1.1340000000000001E-2</v>
      </c>
      <c r="Q3039" s="514" t="str">
        <f t="shared" ref="Q3039:Q3053" ca="1" si="1681">+IF(L3039=0,"-","Dump")</f>
        <v>Dump</v>
      </c>
      <c r="R3039" s="515">
        <f t="shared" ref="R3039:R3053" ca="1" si="1682">+K3039/4.5</f>
        <v>0.71111111111111114</v>
      </c>
      <c r="AJ3039" s="105" t="s">
        <v>83</v>
      </c>
      <c r="AK3039" s="101"/>
    </row>
    <row r="3040" spans="2:38">
      <c r="B3040" s="772" t="s">
        <v>3234</v>
      </c>
      <c r="C3040" s="376">
        <v>1</v>
      </c>
      <c r="D3040" s="771">
        <v>3.2</v>
      </c>
      <c r="E3040" s="104">
        <v>1.4200000000000001E-2</v>
      </c>
      <c r="F3040" s="104">
        <v>1.35E-2</v>
      </c>
      <c r="H3040" s="677">
        <v>2373</v>
      </c>
      <c r="I3040" s="510">
        <f t="shared" si="1674"/>
        <v>2907</v>
      </c>
      <c r="J3040" s="53" t="str" cm="1">
        <f t="array" aca="1" ref="J3040" ca="1">INDIRECT("B" &amp; I3040)</f>
        <v>NIVEL 974 M4 6N L33 AM 2373 15-06-2026</v>
      </c>
      <c r="K3040" s="511">
        <f t="shared" ca="1" si="1675"/>
        <v>3.2</v>
      </c>
      <c r="L3040" s="508">
        <f t="shared" ca="1" si="1676"/>
        <v>1.4400000000000001E-2</v>
      </c>
      <c r="M3040" s="508">
        <f t="shared" ca="1" si="1677"/>
        <v>1.26E-2</v>
      </c>
      <c r="N3040" s="512">
        <f t="shared" ca="1" si="1678"/>
        <v>1.4E-2</v>
      </c>
      <c r="O3040" s="512">
        <f t="shared" ca="1" si="1679"/>
        <v>1.2960000000000001E-2</v>
      </c>
      <c r="P3040" s="513">
        <f t="shared" ca="1" si="1680"/>
        <v>1.1340000000000001E-2</v>
      </c>
      <c r="Q3040" s="514" t="str">
        <f t="shared" ca="1" si="1681"/>
        <v>Dump</v>
      </c>
      <c r="R3040" s="515">
        <f t="shared" ca="1" si="1682"/>
        <v>0.71111111111111114</v>
      </c>
    </row>
    <row r="3041" spans="2:18">
      <c r="B3041" s="772" t="s">
        <v>3235</v>
      </c>
      <c r="C3041" s="376">
        <v>1</v>
      </c>
      <c r="D3041" s="771">
        <v>3.2</v>
      </c>
      <c r="E3041" s="104">
        <v>9.9000000000000008E-3</v>
      </c>
      <c r="F3041" s="104">
        <v>1.4E-2</v>
      </c>
      <c r="H3041" s="677">
        <v>2374</v>
      </c>
      <c r="I3041" s="510">
        <f t="shared" si="1674"/>
        <v>2908</v>
      </c>
      <c r="J3041" s="53" t="str" cm="1">
        <f t="array" aca="1" ref="J3041" ca="1">INDIRECT("B" &amp; I3041)</f>
        <v>NIVEL 974 M4 6N L33 AM 2374 15-06-2026</v>
      </c>
      <c r="K3041" s="511">
        <f t="shared" ca="1" si="1675"/>
        <v>3.2</v>
      </c>
      <c r="L3041" s="508">
        <f t="shared" ca="1" si="1676"/>
        <v>1.179E-2</v>
      </c>
      <c r="M3041" s="508">
        <f t="shared" ca="1" si="1677"/>
        <v>1.26E-2</v>
      </c>
      <c r="N3041" s="512">
        <f t="shared" ca="1" si="1678"/>
        <v>1.4E-2</v>
      </c>
      <c r="O3041" s="512">
        <f t="shared" ca="1" si="1679"/>
        <v>1.0611000000000001E-2</v>
      </c>
      <c r="P3041" s="513">
        <f t="shared" ca="1" si="1680"/>
        <v>1.1340000000000001E-2</v>
      </c>
      <c r="Q3041" s="514" t="str">
        <f t="shared" ca="1" si="1681"/>
        <v>Dump</v>
      </c>
      <c r="R3041" s="515">
        <f t="shared" ca="1" si="1682"/>
        <v>0.71111111111111114</v>
      </c>
    </row>
    <row r="3042" spans="2:18">
      <c r="B3042" s="772" t="s">
        <v>3236</v>
      </c>
      <c r="C3042" s="376">
        <v>1</v>
      </c>
      <c r="D3042" s="771">
        <v>3.2</v>
      </c>
      <c r="E3042" s="104">
        <v>1.4200000000000001E-2</v>
      </c>
      <c r="F3042" s="104">
        <v>1.4E-2</v>
      </c>
      <c r="H3042" s="677">
        <v>2375</v>
      </c>
      <c r="I3042" s="510">
        <f t="shared" si="1674"/>
        <v>2909</v>
      </c>
      <c r="J3042" s="53" t="str" cm="1">
        <f t="array" aca="1" ref="J3042" ca="1">INDIRECT("B" &amp; I3042)</f>
        <v>NIVEL 974 M4 6N L33 AM 2375 15-06-2026</v>
      </c>
      <c r="K3042" s="511">
        <f t="shared" ca="1" si="1675"/>
        <v>3.2</v>
      </c>
      <c r="L3042" s="508">
        <f t="shared" ca="1" si="1676"/>
        <v>1.251E-2</v>
      </c>
      <c r="M3042" s="508">
        <f t="shared" ca="1" si="1677"/>
        <v>1.26E-2</v>
      </c>
      <c r="N3042" s="512">
        <f t="shared" ca="1" si="1678"/>
        <v>1.4E-2</v>
      </c>
      <c r="O3042" s="512">
        <f t="shared" ca="1" si="1679"/>
        <v>1.1259E-2</v>
      </c>
      <c r="P3042" s="513">
        <f t="shared" ca="1" si="1680"/>
        <v>1.1340000000000001E-2</v>
      </c>
      <c r="Q3042" s="514" t="str">
        <f t="shared" ca="1" si="1681"/>
        <v>Dump</v>
      </c>
      <c r="R3042" s="515">
        <f t="shared" ca="1" si="1682"/>
        <v>0.71111111111111114</v>
      </c>
    </row>
    <row r="3043" spans="2:18">
      <c r="B3043" s="772" t="s">
        <v>3237</v>
      </c>
      <c r="C3043" s="376">
        <v>1</v>
      </c>
      <c r="D3043" s="771">
        <v>3.2</v>
      </c>
      <c r="E3043" s="104">
        <v>1.2800000000000001E-2</v>
      </c>
      <c r="F3043" s="104">
        <v>1.4E-2</v>
      </c>
      <c r="H3043" s="677">
        <v>2376</v>
      </c>
      <c r="I3043" s="510">
        <f t="shared" si="1674"/>
        <v>2910</v>
      </c>
      <c r="J3043" s="53" t="str" cm="1">
        <f t="array" aca="1" ref="J3043" ca="1">INDIRECT("B" &amp; I3043)</f>
        <v>NIVEL 974 M4 6N L33 AM 2376 15-06-2026</v>
      </c>
      <c r="K3043" s="511">
        <f t="shared" ca="1" si="1675"/>
        <v>3.2</v>
      </c>
      <c r="L3043" s="508">
        <f t="shared" ca="1" si="1676"/>
        <v>1.512E-2</v>
      </c>
      <c r="M3043" s="508">
        <f t="shared" ca="1" si="1677"/>
        <v>1.26E-2</v>
      </c>
      <c r="N3043" s="512">
        <f t="shared" ca="1" si="1678"/>
        <v>1.4E-2</v>
      </c>
      <c r="O3043" s="512">
        <f t="shared" ca="1" si="1679"/>
        <v>1.3608E-2</v>
      </c>
      <c r="P3043" s="513">
        <f t="shared" ca="1" si="1680"/>
        <v>1.1340000000000001E-2</v>
      </c>
      <c r="Q3043" s="514" t="str">
        <f t="shared" ca="1" si="1681"/>
        <v>Dump</v>
      </c>
      <c r="R3043" s="515">
        <f t="shared" ca="1" si="1682"/>
        <v>0.71111111111111114</v>
      </c>
    </row>
    <row r="3044" spans="2:18">
      <c r="B3044" s="772" t="s">
        <v>3238</v>
      </c>
      <c r="C3044" s="376">
        <v>1</v>
      </c>
      <c r="D3044" s="771">
        <v>3.2</v>
      </c>
      <c r="E3044" s="104">
        <v>9.4999999999999998E-3</v>
      </c>
      <c r="F3044" s="104">
        <v>1.4E-2</v>
      </c>
      <c r="H3044" s="677">
        <v>2377</v>
      </c>
      <c r="I3044" s="510">
        <f t="shared" si="1674"/>
        <v>2911</v>
      </c>
      <c r="J3044" s="53" t="str" cm="1">
        <f t="array" aca="1" ref="J3044" ca="1">INDIRECT("B" &amp; I3044)</f>
        <v>NIVEL 974 M4 6N L33 AM 2377 15-06-2026</v>
      </c>
      <c r="K3044" s="511">
        <f t="shared" ca="1" si="1675"/>
        <v>3.2</v>
      </c>
      <c r="L3044" s="508">
        <f t="shared" ca="1" si="1676"/>
        <v>1.3950000000000001E-2</v>
      </c>
      <c r="M3044" s="508">
        <f t="shared" ca="1" si="1677"/>
        <v>1.26E-2</v>
      </c>
      <c r="N3044" s="512">
        <f t="shared" ca="1" si="1678"/>
        <v>1.4E-2</v>
      </c>
      <c r="O3044" s="512">
        <f t="shared" ca="1" si="1679"/>
        <v>1.2555E-2</v>
      </c>
      <c r="P3044" s="513">
        <f t="shared" ca="1" si="1680"/>
        <v>1.1340000000000001E-2</v>
      </c>
      <c r="Q3044" s="514" t="str">
        <f t="shared" ca="1" si="1681"/>
        <v>Dump</v>
      </c>
      <c r="R3044" s="515">
        <f t="shared" ca="1" si="1682"/>
        <v>0.71111111111111114</v>
      </c>
    </row>
    <row r="3045" spans="2:18">
      <c r="B3045" s="772" t="s">
        <v>3239</v>
      </c>
      <c r="C3045" s="376">
        <v>1</v>
      </c>
      <c r="D3045" s="771">
        <v>3.2</v>
      </c>
      <c r="E3045" s="104">
        <v>8.8999999999999999E-3</v>
      </c>
      <c r="F3045" s="104">
        <v>1.4E-2</v>
      </c>
      <c r="H3045" s="677">
        <v>2378</v>
      </c>
      <c r="I3045" s="510">
        <f t="shared" si="1674"/>
        <v>2912</v>
      </c>
      <c r="J3045" s="53" t="str" cm="1">
        <f t="array" aca="1" ref="J3045" ca="1">INDIRECT("B" &amp; I3045)</f>
        <v>NIVEL 974 M4 6N L33 AM 2378 15-06-2026</v>
      </c>
      <c r="K3045" s="511">
        <f t="shared" ca="1" si="1675"/>
        <v>3.2</v>
      </c>
      <c r="L3045" s="508">
        <f t="shared" ca="1" si="1676"/>
        <v>1.3769999999999999E-2</v>
      </c>
      <c r="M3045" s="508">
        <f t="shared" ca="1" si="1677"/>
        <v>1.26E-2</v>
      </c>
      <c r="N3045" s="512">
        <f t="shared" ca="1" si="1678"/>
        <v>1.4E-2</v>
      </c>
      <c r="O3045" s="512">
        <f t="shared" ca="1" si="1679"/>
        <v>1.2393E-2</v>
      </c>
      <c r="P3045" s="513">
        <f t="shared" ca="1" si="1680"/>
        <v>1.1340000000000001E-2</v>
      </c>
      <c r="Q3045" s="514" t="str">
        <f t="shared" ca="1" si="1681"/>
        <v>Dump</v>
      </c>
      <c r="R3045" s="515">
        <f t="shared" ca="1" si="1682"/>
        <v>0.71111111111111114</v>
      </c>
    </row>
    <row r="3046" spans="2:18">
      <c r="B3046" s="772" t="s">
        <v>3240</v>
      </c>
      <c r="C3046" s="376">
        <v>1</v>
      </c>
      <c r="D3046" s="771">
        <v>3.2</v>
      </c>
      <c r="E3046" s="104">
        <v>1.2999999999999999E-2</v>
      </c>
      <c r="F3046" s="104">
        <v>1.4E-2</v>
      </c>
      <c r="H3046" s="677">
        <v>2379</v>
      </c>
      <c r="I3046" s="510">
        <f t="shared" ref="I3046:I3052" si="1683">IF(H3046="",
   IFERROR(MATCH("**", B:B, 0), ""),
   IFERROR(MATCH("* "&amp;H3046&amp;" *", B:B, 0), "")
)</f>
        <v>2913</v>
      </c>
      <c r="J3046" s="53" t="str" cm="1">
        <f t="array" aca="1" ref="J3046" ca="1">INDIRECT("B" &amp; I3046)</f>
        <v>NIVEL 974 M4 6N L33 AM 2379 15-06-2026</v>
      </c>
      <c r="K3046" s="511">
        <f t="shared" ref="K3046:K3052" ca="1" si="1684">INDEX(D:D, MATCH(J3046, $B:$B, 0))</f>
        <v>3.2</v>
      </c>
      <c r="L3046" s="508">
        <f t="shared" ref="L3046:L3052" ca="1" si="1685">INDEX(E:E, MATCH($J3046, $B:$B, 0))*0.9</f>
        <v>1.2239999999999999E-2</v>
      </c>
      <c r="M3046" s="508">
        <f t="shared" ref="M3046:M3052" ca="1" si="1686">INDEX(F:F, MATCH($J3046, $B:$B, 0))*0.9</f>
        <v>1.26E-2</v>
      </c>
      <c r="N3046" s="512">
        <f t="shared" ca="1" si="1678"/>
        <v>1.4E-2</v>
      </c>
      <c r="O3046" s="512">
        <f t="shared" ref="O3046:O3052" ca="1" si="1687">+IF(L3046=0,N3046*0.9,L3046*0.9)</f>
        <v>1.1016E-2</v>
      </c>
      <c r="P3046" s="513">
        <f t="shared" ref="P3046:P3052" ca="1" si="1688">+M3046*0.9</f>
        <v>1.1340000000000001E-2</v>
      </c>
      <c r="Q3046" s="514" t="str">
        <f t="shared" ref="Q3046:Q3052" ca="1" si="1689">+IF(L3046=0,"-","Dump")</f>
        <v>Dump</v>
      </c>
      <c r="R3046" s="515">
        <f t="shared" ref="R3046:R3052" ca="1" si="1690">+K3046/4.5</f>
        <v>0.71111111111111114</v>
      </c>
    </row>
    <row r="3047" spans="2:18">
      <c r="B3047" s="772" t="s">
        <v>3241</v>
      </c>
      <c r="C3047" s="376">
        <v>1</v>
      </c>
      <c r="D3047" s="771">
        <v>3.2</v>
      </c>
      <c r="E3047" s="104">
        <v>1.3100000000000001E-2</v>
      </c>
      <c r="F3047" s="104">
        <v>1.4E-2</v>
      </c>
      <c r="H3047" s="677">
        <v>2380</v>
      </c>
      <c r="I3047" s="510">
        <f t="shared" si="1683"/>
        <v>2914</v>
      </c>
      <c r="J3047" s="53" t="str" cm="1">
        <f t="array" aca="1" ref="J3047" ca="1">INDIRECT("B" &amp; I3047)</f>
        <v>NIVEL 974 M4 6N L33 AM 2380 15-06-2026</v>
      </c>
      <c r="K3047" s="511">
        <f t="shared" ca="1" si="1684"/>
        <v>3.2</v>
      </c>
      <c r="L3047" s="508">
        <f t="shared" ca="1" si="1685"/>
        <v>1.098E-2</v>
      </c>
      <c r="M3047" s="508">
        <f t="shared" ca="1" si="1686"/>
        <v>1.26E-2</v>
      </c>
      <c r="N3047" s="512">
        <f t="shared" ca="1" si="1678"/>
        <v>1.4E-2</v>
      </c>
      <c r="O3047" s="512">
        <f t="shared" ca="1" si="1687"/>
        <v>9.8820000000000002E-3</v>
      </c>
      <c r="P3047" s="513">
        <f t="shared" ca="1" si="1688"/>
        <v>1.1340000000000001E-2</v>
      </c>
      <c r="Q3047" s="514" t="str">
        <f t="shared" ca="1" si="1689"/>
        <v>Dump</v>
      </c>
      <c r="R3047" s="515">
        <f t="shared" ca="1" si="1690"/>
        <v>0.71111111111111114</v>
      </c>
    </row>
    <row r="3048" spans="2:18">
      <c r="B3048" s="772" t="s">
        <v>3242</v>
      </c>
      <c r="C3048" s="376">
        <v>1</v>
      </c>
      <c r="D3048" s="771">
        <v>3.2</v>
      </c>
      <c r="E3048" s="104">
        <v>1.54E-2</v>
      </c>
      <c r="F3048" s="104">
        <v>1.4E-2</v>
      </c>
      <c r="H3048" s="677">
        <v>2381</v>
      </c>
      <c r="I3048" s="510">
        <f t="shared" si="1683"/>
        <v>2915</v>
      </c>
      <c r="J3048" s="53" t="str" cm="1">
        <f t="array" aca="1" ref="J3048" ca="1">INDIRECT("B" &amp; I3048)</f>
        <v>NIVEL 974 M4 6N L33 AM 2381 15-06-2026</v>
      </c>
      <c r="K3048" s="511">
        <f t="shared" ca="1" si="1684"/>
        <v>3.2</v>
      </c>
      <c r="L3048" s="508">
        <f t="shared" ca="1" si="1685"/>
        <v>1.107E-2</v>
      </c>
      <c r="M3048" s="508">
        <f t="shared" ca="1" si="1686"/>
        <v>1.26E-2</v>
      </c>
      <c r="N3048" s="512">
        <f t="shared" ca="1" si="1678"/>
        <v>1.4E-2</v>
      </c>
      <c r="O3048" s="512">
        <f t="shared" ca="1" si="1687"/>
        <v>9.9629999999999996E-3</v>
      </c>
      <c r="P3048" s="513">
        <f t="shared" ca="1" si="1688"/>
        <v>1.1340000000000001E-2</v>
      </c>
      <c r="Q3048" s="514" t="str">
        <f t="shared" ca="1" si="1689"/>
        <v>Dump</v>
      </c>
      <c r="R3048" s="515">
        <f t="shared" ca="1" si="1690"/>
        <v>0.71111111111111114</v>
      </c>
    </row>
    <row r="3049" spans="2:18">
      <c r="B3049" s="772" t="s">
        <v>3243</v>
      </c>
      <c r="C3049" s="376">
        <v>1</v>
      </c>
      <c r="D3049" s="771">
        <v>3.2</v>
      </c>
      <c r="E3049" s="104">
        <v>1.2999999999999999E-2</v>
      </c>
      <c r="F3049" s="104">
        <v>1.2999999999999999E-2</v>
      </c>
      <c r="H3049" s="677">
        <v>2382</v>
      </c>
      <c r="I3049" s="510">
        <f t="shared" si="1683"/>
        <v>2916</v>
      </c>
      <c r="J3049" s="53" t="str" cm="1">
        <f t="array" aca="1" ref="J3049" ca="1">INDIRECT("B" &amp; I3049)</f>
        <v>NIVEL 974 M4 6N L33 AM 2382 15-06-2026</v>
      </c>
      <c r="K3049" s="511">
        <f t="shared" ca="1" si="1684"/>
        <v>3.2</v>
      </c>
      <c r="L3049" s="508">
        <f t="shared" ca="1" si="1685"/>
        <v>1.35E-2</v>
      </c>
      <c r="M3049" s="508">
        <f t="shared" ca="1" si="1686"/>
        <v>1.26E-2</v>
      </c>
      <c r="N3049" s="512">
        <f t="shared" ca="1" si="1678"/>
        <v>1.4E-2</v>
      </c>
      <c r="O3049" s="512">
        <f t="shared" ca="1" si="1687"/>
        <v>1.2149999999999999E-2</v>
      </c>
      <c r="P3049" s="513">
        <f t="shared" ca="1" si="1688"/>
        <v>1.1340000000000001E-2</v>
      </c>
      <c r="Q3049" s="514" t="str">
        <f t="shared" ca="1" si="1689"/>
        <v>Dump</v>
      </c>
      <c r="R3049" s="515">
        <f t="shared" ca="1" si="1690"/>
        <v>0.71111111111111114</v>
      </c>
    </row>
    <row r="3050" spans="2:18">
      <c r="B3050" s="772" t="s">
        <v>3244</v>
      </c>
      <c r="C3050" s="376">
        <v>1</v>
      </c>
      <c r="D3050" s="771">
        <v>3.2</v>
      </c>
      <c r="E3050" s="104">
        <v>8.3000000000000001E-3</v>
      </c>
      <c r="F3050" s="104">
        <v>1.2999999999999999E-2</v>
      </c>
      <c r="H3050" s="677">
        <v>2383</v>
      </c>
      <c r="I3050" s="510">
        <f t="shared" si="1683"/>
        <v>2917</v>
      </c>
      <c r="J3050" s="53" t="str" cm="1">
        <f t="array" aca="1" ref="J3050" ca="1">INDIRECT("B" &amp; I3050)</f>
        <v>NIVEL 974 M4 6N L33 AM 2383 15-06-2026</v>
      </c>
      <c r="K3050" s="511">
        <f t="shared" ca="1" si="1684"/>
        <v>3.2</v>
      </c>
      <c r="L3050" s="508">
        <f t="shared" ca="1" si="1685"/>
        <v>1.2959999999999999E-2</v>
      </c>
      <c r="M3050" s="508">
        <f t="shared" ca="1" si="1686"/>
        <v>1.26E-2</v>
      </c>
      <c r="N3050" s="512">
        <f t="shared" ca="1" si="1678"/>
        <v>1.4E-2</v>
      </c>
      <c r="O3050" s="512">
        <f t="shared" ca="1" si="1687"/>
        <v>1.1663999999999999E-2</v>
      </c>
      <c r="P3050" s="513">
        <f t="shared" ca="1" si="1688"/>
        <v>1.1340000000000001E-2</v>
      </c>
      <c r="Q3050" s="514" t="str">
        <f t="shared" ca="1" si="1689"/>
        <v>Dump</v>
      </c>
      <c r="R3050" s="515">
        <f t="shared" ca="1" si="1690"/>
        <v>0.71111111111111114</v>
      </c>
    </row>
    <row r="3051" spans="2:18">
      <c r="B3051" s="772" t="s">
        <v>3245</v>
      </c>
      <c r="C3051" s="376">
        <v>1</v>
      </c>
      <c r="D3051" s="771">
        <v>3.2</v>
      </c>
      <c r="E3051" s="104">
        <v>1.23E-2</v>
      </c>
      <c r="F3051" s="104">
        <v>1.2999999999999999E-2</v>
      </c>
      <c r="H3051" s="677">
        <v>2384</v>
      </c>
      <c r="I3051" s="510">
        <f t="shared" si="1683"/>
        <v>2918</v>
      </c>
      <c r="J3051" s="53" t="str" cm="1">
        <f t="array" aca="1" ref="J3051" ca="1">INDIRECT("B" &amp; I3051)</f>
        <v>NIVEL 974 M4 6N L33 AM 2384 15-06-2026</v>
      </c>
      <c r="K3051" s="511">
        <f t="shared" ca="1" si="1684"/>
        <v>3.2</v>
      </c>
      <c r="L3051" s="508">
        <f t="shared" ca="1" si="1685"/>
        <v>1.3140000000000001E-2</v>
      </c>
      <c r="M3051" s="508">
        <f t="shared" ca="1" si="1686"/>
        <v>1.26E-2</v>
      </c>
      <c r="N3051" s="512">
        <f t="shared" ca="1" si="1678"/>
        <v>1.4E-2</v>
      </c>
      <c r="O3051" s="512">
        <f t="shared" ca="1" si="1687"/>
        <v>1.1826000000000001E-2</v>
      </c>
      <c r="P3051" s="513">
        <f t="shared" ca="1" si="1688"/>
        <v>1.1340000000000001E-2</v>
      </c>
      <c r="Q3051" s="514" t="str">
        <f t="shared" ca="1" si="1689"/>
        <v>Dump</v>
      </c>
      <c r="R3051" s="515">
        <f t="shared" ca="1" si="1690"/>
        <v>0.71111111111111114</v>
      </c>
    </row>
    <row r="3052" spans="2:18">
      <c r="B3052" s="772" t="s">
        <v>3246</v>
      </c>
      <c r="C3052" s="376">
        <v>1</v>
      </c>
      <c r="D3052" s="771">
        <v>3.2</v>
      </c>
      <c r="E3052" s="104">
        <v>1.3899999999999999E-2</v>
      </c>
      <c r="F3052" s="104">
        <v>1.2999999999999999E-2</v>
      </c>
      <c r="H3052" s="677">
        <v>2385</v>
      </c>
      <c r="I3052" s="510">
        <f t="shared" si="1683"/>
        <v>2919</v>
      </c>
      <c r="J3052" s="53" t="str" cm="1">
        <f t="array" aca="1" ref="J3052" ca="1">INDIRECT("B" &amp; I3052)</f>
        <v>NIVEL 974 M4 6N L33 AM 2385 15-06-2026</v>
      </c>
      <c r="K3052" s="511">
        <f t="shared" ca="1" si="1684"/>
        <v>3.2</v>
      </c>
      <c r="L3052" s="508">
        <f t="shared" ca="1" si="1685"/>
        <v>1.188E-2</v>
      </c>
      <c r="M3052" s="508">
        <f t="shared" ca="1" si="1686"/>
        <v>1.26E-2</v>
      </c>
      <c r="N3052" s="512">
        <f t="shared" ca="1" si="1678"/>
        <v>1.4E-2</v>
      </c>
      <c r="O3052" s="512">
        <f t="shared" ca="1" si="1687"/>
        <v>1.0692E-2</v>
      </c>
      <c r="P3052" s="513">
        <f t="shared" ca="1" si="1688"/>
        <v>1.1340000000000001E-2</v>
      </c>
      <c r="Q3052" s="514" t="str">
        <f t="shared" ca="1" si="1689"/>
        <v>Dump</v>
      </c>
      <c r="R3052" s="515">
        <f t="shared" ca="1" si="1690"/>
        <v>0.71111111111111114</v>
      </c>
    </row>
    <row r="3053" spans="2:18">
      <c r="B3053" s="772" t="s">
        <v>3247</v>
      </c>
      <c r="C3053" s="376">
        <v>1</v>
      </c>
      <c r="D3053" s="771">
        <v>3.2</v>
      </c>
      <c r="E3053" s="104">
        <v>8.0000000000000002E-3</v>
      </c>
      <c r="F3053" s="104">
        <v>1.2999999999999999E-2</v>
      </c>
      <c r="H3053" s="677">
        <v>2386</v>
      </c>
      <c r="I3053" s="510">
        <f t="shared" si="1674"/>
        <v>2920</v>
      </c>
      <c r="J3053" s="53" t="str" cm="1">
        <f t="array" aca="1" ref="J3053" ca="1">INDIRECT("B" &amp; I3053)</f>
        <v>NIVEL 974 M4 6N L33 AM 2386 15-06-2026</v>
      </c>
      <c r="K3053" s="511">
        <f t="shared" ca="1" si="1675"/>
        <v>3.2</v>
      </c>
      <c r="L3053" s="508">
        <f t="shared" ca="1" si="1676"/>
        <v>1.7010000000000001E-2</v>
      </c>
      <c r="M3053" s="508">
        <f t="shared" ca="1" si="1677"/>
        <v>1.26E-2</v>
      </c>
      <c r="N3053" s="512">
        <f t="shared" ca="1" si="1678"/>
        <v>1.4E-2</v>
      </c>
      <c r="O3053" s="512">
        <f t="shared" ca="1" si="1679"/>
        <v>1.5309000000000001E-2</v>
      </c>
      <c r="P3053" s="513">
        <f t="shared" ca="1" si="1680"/>
        <v>1.1340000000000001E-2</v>
      </c>
      <c r="Q3053" s="514" t="str">
        <f t="shared" ca="1" si="1681"/>
        <v>Dump</v>
      </c>
      <c r="R3053" s="515">
        <f t="shared" ca="1" si="1682"/>
        <v>0.71111111111111114</v>
      </c>
    </row>
    <row r="3054" spans="2:18">
      <c r="B3054" s="772" t="s">
        <v>3248</v>
      </c>
      <c r="C3054" s="376">
        <v>1</v>
      </c>
      <c r="D3054" s="771">
        <v>3.2</v>
      </c>
      <c r="E3054" s="104">
        <v>1.38E-2</v>
      </c>
      <c r="F3054" s="104">
        <v>1.2999999999999999E-2</v>
      </c>
      <c r="H3054" s="677"/>
      <c r="I3054"/>
      <c r="J3054"/>
      <c r="K3054" s="519">
        <f ca="1">SUM(K3038:K3053)</f>
        <v>51.20000000000001</v>
      </c>
      <c r="L3054" s="516">
        <f ca="1">+SUMPRODUCT(L3038:L3053,K3038:K3053)/K3054</f>
        <v>1.3573124999999997E-2</v>
      </c>
      <c r="M3054" s="516">
        <f ca="1">+SUMPRODUCT(M3038:M3053,K3038:K3053)/K3054</f>
        <v>1.26E-2</v>
      </c>
      <c r="N3054" s="69">
        <f ca="1">+SUMPRODUCT(N3038:N3053,K3038:K3053)/K3054</f>
        <v>1.3999999999999995E-2</v>
      </c>
      <c r="O3054" s="552">
        <f ca="1">+SUMPRODUCT(O3038:O3053,K3038:K3053)/K3054</f>
        <v>1.2215812499999999E-2</v>
      </c>
      <c r="P3054" s="69">
        <f ca="1">+SUMPRODUCT(P3038:P3053,K3038:K3053)/K3054</f>
        <v>1.1339999999999998E-2</v>
      </c>
      <c r="Q3054"/>
      <c r="R3054"/>
    </row>
    <row r="3055" spans="2:18">
      <c r="B3055" s="772" t="s">
        <v>3249</v>
      </c>
      <c r="C3055" s="376">
        <v>1</v>
      </c>
      <c r="D3055" s="771">
        <v>3.2</v>
      </c>
      <c r="E3055" s="104">
        <v>1.55E-2</v>
      </c>
      <c r="F3055" s="104">
        <v>1.2999999999999999E-2</v>
      </c>
      <c r="H3055" s="723"/>
      <c r="I3055"/>
      <c r="J3055"/>
      <c r="K3055" s="551" t="s">
        <v>59</v>
      </c>
      <c r="L3055" s="550">
        <f ca="1">+L3054/0.9</f>
        <v>1.5081249999999996E-2</v>
      </c>
      <c r="M3055" s="518">
        <f ca="1">+M3054/0.9</f>
        <v>1.4E-2</v>
      </c>
      <c r="N3055"/>
      <c r="O3055"/>
      <c r="P3055"/>
      <c r="Q3055"/>
      <c r="R3055"/>
    </row>
    <row r="3056" spans="2:18" ht="15" thickBot="1">
      <c r="B3056" s="772" t="s">
        <v>3250</v>
      </c>
      <c r="C3056" s="376">
        <v>1</v>
      </c>
      <c r="D3056" s="771">
        <v>3.2</v>
      </c>
      <c r="E3056" s="104">
        <v>1.0500000000000001E-2</v>
      </c>
      <c r="F3056" s="104">
        <v>1.2999999999999999E-2</v>
      </c>
      <c r="I3056" s="724"/>
      <c r="R3056" s="724"/>
    </row>
    <row r="3057" spans="2:38" ht="28.8">
      <c r="B3057" s="772" t="s">
        <v>3251</v>
      </c>
      <c r="C3057" s="376">
        <v>1</v>
      </c>
      <c r="D3057" s="771">
        <v>3.2</v>
      </c>
      <c r="E3057" s="104">
        <v>1.1599999999999999E-2</v>
      </c>
      <c r="F3057" s="104">
        <v>1.2999999999999999E-2</v>
      </c>
      <c r="H3057" s="385"/>
      <c r="I3057" s="547" t="s">
        <v>3113</v>
      </c>
      <c r="J3057" s="77" t="s">
        <v>63</v>
      </c>
      <c r="K3057" s="507" t="s">
        <v>44</v>
      </c>
      <c r="L3057" s="718" t="s">
        <v>297</v>
      </c>
      <c r="M3057" s="508" t="s">
        <v>292</v>
      </c>
      <c r="N3057" s="545" t="s">
        <v>46</v>
      </c>
      <c r="O3057" s="549" t="s">
        <v>293</v>
      </c>
      <c r="P3057" s="508" t="s">
        <v>294</v>
      </c>
      <c r="Q3057"/>
      <c r="R3057"/>
      <c r="AJ3057" s="95" t="str">
        <f>+I3057</f>
        <v>EN122</v>
      </c>
      <c r="AK3057" s="96" t="s">
        <v>62</v>
      </c>
    </row>
    <row r="3058" spans="2:38" ht="15" thickBot="1">
      <c r="B3058" s="772" t="s">
        <v>3252</v>
      </c>
      <c r="C3058" s="376">
        <v>1</v>
      </c>
      <c r="D3058" s="771">
        <v>3.2</v>
      </c>
      <c r="E3058" s="104">
        <v>8.3000000000000001E-3</v>
      </c>
      <c r="F3058" s="104">
        <v>1.2999999999999999E-2</v>
      </c>
      <c r="H3058" s="677">
        <v>2387</v>
      </c>
      <c r="I3058" s="510">
        <f>IF(H3058="",
   IFERROR(MATCH("**", B:B, 0), ""),
   IFERROR(MATCH("* "&amp;H3058&amp;" *", B:B, 0), "")
)</f>
        <v>2921</v>
      </c>
      <c r="J3058" s="53" t="str" cm="1">
        <f t="array" aca="1" ref="J3058" ca="1">INDIRECT("B" &amp; I3058)</f>
        <v>NIVEL 974 M4 6N L33 AM 2387 15-06-2026</v>
      </c>
      <c r="K3058" s="511">
        <f ca="1">INDEX(D:D, MATCH(J3058, $B:$B, 0))</f>
        <v>3.2</v>
      </c>
      <c r="L3058" s="508">
        <f ca="1">INDEX(E:E, MATCH($J3058, $B:$B, 0))*0.9</f>
        <v>1.323E-2</v>
      </c>
      <c r="M3058" s="508">
        <f ca="1">INDEX(F:F, MATCH($J3058, $B:$B, 0))*0.9</f>
        <v>1.26E-2</v>
      </c>
      <c r="N3058" s="512">
        <f ca="1">INDEX(F:F, MATCH($J3058, $B:$B, 0))</f>
        <v>1.4E-2</v>
      </c>
      <c r="O3058" s="512">
        <f ca="1">+IF(L3058=0,N3058*0.9,L3058*0.9)</f>
        <v>1.1907000000000001E-2</v>
      </c>
      <c r="P3058" s="513">
        <f ca="1">+M3058*0.9</f>
        <v>1.1340000000000001E-2</v>
      </c>
      <c r="Q3058" s="514" t="str">
        <f ca="1">+IF(L3058=0,"-","Dump")</f>
        <v>Dump</v>
      </c>
      <c r="R3058" s="515">
        <f ca="1">+K3058/4.5</f>
        <v>0.71111111111111114</v>
      </c>
      <c r="AJ3058" s="520">
        <f ca="1">+K3073-SUMIF(AE:AE, AJ3057, AA:AA)</f>
        <v>-15.109999999999992</v>
      </c>
      <c r="AK3058" s="521">
        <f ca="1">O3073</f>
        <v>1.1615400000000001E-2</v>
      </c>
      <c r="AL3058" s="102">
        <f ca="1">COUNTIF(AE:AE, AJ3057)</f>
        <v>2</v>
      </c>
    </row>
    <row r="3059" spans="2:38" ht="15" thickBot="1">
      <c r="B3059" s="772" t="s">
        <v>3253</v>
      </c>
      <c r="C3059" s="376">
        <v>1</v>
      </c>
      <c r="D3059" s="771">
        <v>3.2</v>
      </c>
      <c r="E3059" s="104">
        <v>8.6999999999999994E-3</v>
      </c>
      <c r="F3059" s="104">
        <v>1.2999999999999999E-2</v>
      </c>
      <c r="H3059" s="677">
        <v>2388</v>
      </c>
      <c r="I3059" s="510">
        <f t="shared" ref="I3059:I3072" si="1691">IF(H3059="",
   IFERROR(MATCH("**", B:B, 0), ""),
   IFERROR(MATCH("* "&amp;H3059&amp;" *", B:B, 0), "")
)</f>
        <v>2922</v>
      </c>
      <c r="J3059" s="53" t="str" cm="1">
        <f t="array" aca="1" ref="J3059" ca="1">INDIRECT("B" &amp; I3059)</f>
        <v>NIVEL 974 M4 6N L33 AM 2388 15-06-2026</v>
      </c>
      <c r="K3059" s="511">
        <f t="shared" ref="K3059:K3072" ca="1" si="1692">INDEX(D:D, MATCH(J3059, $B:$B, 0))</f>
        <v>3.2</v>
      </c>
      <c r="L3059" s="508">
        <f t="shared" ref="L3059:L3072" ca="1" si="1693">INDEX(E:E, MATCH($J3059, $B:$B, 0))*0.9</f>
        <v>1.2149999999999999E-2</v>
      </c>
      <c r="M3059" s="508">
        <f t="shared" ref="M3059:M3072" ca="1" si="1694">INDEX(F:F, MATCH($J3059, $B:$B, 0))*0.9</f>
        <v>1.26E-2</v>
      </c>
      <c r="N3059" s="512">
        <f t="shared" ref="N3059:N3072" ca="1" si="1695">INDEX(F:F, MATCH($J3059, $B:$B, 0))</f>
        <v>1.4E-2</v>
      </c>
      <c r="O3059" s="512">
        <f t="shared" ref="O3059:O3072" ca="1" si="1696">+IF(L3059=0,N3059*0.9,L3059*0.9)</f>
        <v>1.0935E-2</v>
      </c>
      <c r="P3059" s="513">
        <f t="shared" ref="P3059:P3072" ca="1" si="1697">+M3059*0.9</f>
        <v>1.1340000000000001E-2</v>
      </c>
      <c r="Q3059" s="514" t="str">
        <f t="shared" ref="Q3059:Q3072" ca="1" si="1698">+IF(L3059=0,"-","Dump")</f>
        <v>Dump</v>
      </c>
      <c r="R3059" s="515">
        <f t="shared" ref="R3059:R3072" ca="1" si="1699">+K3059/4.5</f>
        <v>0.71111111111111114</v>
      </c>
      <c r="AJ3059" s="105" t="s">
        <v>83</v>
      </c>
      <c r="AK3059" s="101"/>
    </row>
    <row r="3060" spans="2:38">
      <c r="B3060" s="772" t="s">
        <v>3254</v>
      </c>
      <c r="C3060" s="376">
        <v>1</v>
      </c>
      <c r="D3060" s="771">
        <v>3.2</v>
      </c>
      <c r="E3060" s="104">
        <v>1.15E-2</v>
      </c>
      <c r="F3060" s="104">
        <v>1.2999999999999999E-2</v>
      </c>
      <c r="H3060" s="677">
        <v>2389</v>
      </c>
      <c r="I3060" s="510">
        <f t="shared" si="1691"/>
        <v>2923</v>
      </c>
      <c r="J3060" s="53" t="str" cm="1">
        <f t="array" aca="1" ref="J3060" ca="1">INDIRECT("B" &amp; I3060)</f>
        <v>NIVEL 974 M4 6N L33 AM 2389 15-06-2026</v>
      </c>
      <c r="K3060" s="511">
        <f t="shared" ca="1" si="1692"/>
        <v>3.2</v>
      </c>
      <c r="L3060" s="508">
        <f t="shared" ca="1" si="1693"/>
        <v>1.35E-2</v>
      </c>
      <c r="M3060" s="508">
        <f t="shared" ca="1" si="1694"/>
        <v>1.26E-2</v>
      </c>
      <c r="N3060" s="512">
        <f ca="1">INDEX(F:F, MATCH($J3060, $B:$B, 0))</f>
        <v>1.4E-2</v>
      </c>
      <c r="O3060" s="512">
        <f t="shared" ca="1" si="1696"/>
        <v>1.2149999999999999E-2</v>
      </c>
      <c r="P3060" s="513">
        <f t="shared" ca="1" si="1697"/>
        <v>1.1340000000000001E-2</v>
      </c>
      <c r="Q3060" s="514" t="str">
        <f t="shared" ca="1" si="1698"/>
        <v>Dump</v>
      </c>
      <c r="R3060" s="515">
        <f t="shared" ca="1" si="1699"/>
        <v>0.71111111111111114</v>
      </c>
    </row>
    <row r="3061" spans="2:38">
      <c r="B3061" s="772" t="s">
        <v>3255</v>
      </c>
      <c r="C3061" s="376">
        <v>1</v>
      </c>
      <c r="D3061" s="771">
        <v>3.2</v>
      </c>
      <c r="E3061" s="104">
        <v>5.7000000000000002E-3</v>
      </c>
      <c r="F3061" s="104">
        <v>1.2999999999999999E-2</v>
      </c>
      <c r="H3061" s="677">
        <v>2390</v>
      </c>
      <c r="I3061" s="510">
        <f t="shared" si="1691"/>
        <v>2924</v>
      </c>
      <c r="J3061" s="53" t="str" cm="1">
        <f t="array" aca="1" ref="J3061" ca="1">INDIRECT("B" &amp; I3061)</f>
        <v>NIVEL 974 M4 7S L30 PM 2390 13-06-2026</v>
      </c>
      <c r="K3061" s="511">
        <f t="shared" ca="1" si="1692"/>
        <v>3.2</v>
      </c>
      <c r="L3061" s="508">
        <f t="shared" ca="1" si="1693"/>
        <v>1.602E-2</v>
      </c>
      <c r="M3061" s="508">
        <f t="shared" ca="1" si="1694"/>
        <v>1.3950000000000001E-2</v>
      </c>
      <c r="N3061" s="512">
        <f t="shared" ca="1" si="1695"/>
        <v>1.55E-2</v>
      </c>
      <c r="O3061" s="512">
        <f t="shared" ca="1" si="1696"/>
        <v>1.4418E-2</v>
      </c>
      <c r="P3061" s="513">
        <f t="shared" ca="1" si="1697"/>
        <v>1.2555E-2</v>
      </c>
      <c r="Q3061" s="514" t="str">
        <f t="shared" ca="1" si="1698"/>
        <v>Dump</v>
      </c>
      <c r="R3061" s="515">
        <f t="shared" ca="1" si="1699"/>
        <v>0.71111111111111114</v>
      </c>
    </row>
    <row r="3062" spans="2:38">
      <c r="B3062" s="772" t="s">
        <v>3256</v>
      </c>
      <c r="C3062" s="376">
        <v>1</v>
      </c>
      <c r="D3062" s="771">
        <v>3.2</v>
      </c>
      <c r="E3062" s="104">
        <v>8.3999999999999995E-3</v>
      </c>
      <c r="F3062" s="104">
        <v>1.2999999999999999E-2</v>
      </c>
      <c r="H3062" s="677">
        <v>2391</v>
      </c>
      <c r="I3062" s="510">
        <f t="shared" ref="I3062:I3067" si="1700">IF(H3062="",
   IFERROR(MATCH("**", B:B, 0), ""),
   IFERROR(MATCH("* "&amp;H3062&amp;" *", B:B, 0), "")
)</f>
        <v>2925</v>
      </c>
      <c r="J3062" s="53" t="str" cm="1">
        <f t="array" aca="1" ref="J3062" ca="1">INDIRECT("B" &amp; I3062)</f>
        <v>NIVEL 974 M4 7S L30 PM 2391 13-06-2026</v>
      </c>
      <c r="K3062" s="511">
        <f t="shared" ref="K3062:K3067" ca="1" si="1701">INDEX(D:D, MATCH(J3062, $B:$B, 0))</f>
        <v>3.2</v>
      </c>
      <c r="L3062" s="508">
        <f t="shared" ref="L3062:L3067" ca="1" si="1702">INDEX(E:E, MATCH($J3062, $B:$B, 0))*0.9</f>
        <v>1.2239999999999999E-2</v>
      </c>
      <c r="M3062" s="508">
        <f t="shared" ref="M3062:M3067" ca="1" si="1703">INDEX(F:F, MATCH($J3062, $B:$B, 0))*0.9</f>
        <v>1.3950000000000001E-2</v>
      </c>
      <c r="N3062" s="512">
        <f t="shared" ca="1" si="1695"/>
        <v>1.55E-2</v>
      </c>
      <c r="O3062" s="512">
        <f t="shared" ref="O3062:O3067" ca="1" si="1704">+IF(L3062=0,N3062*0.9,L3062*0.9)</f>
        <v>1.1016E-2</v>
      </c>
      <c r="P3062" s="513">
        <f t="shared" ref="P3062:P3067" ca="1" si="1705">+M3062*0.9</f>
        <v>1.2555E-2</v>
      </c>
      <c r="Q3062" s="514" t="str">
        <f t="shared" ref="Q3062:Q3067" ca="1" si="1706">+IF(L3062=0,"-","Dump")</f>
        <v>Dump</v>
      </c>
      <c r="R3062" s="515">
        <f t="shared" ref="R3062:R3067" ca="1" si="1707">+K3062/4.5</f>
        <v>0.71111111111111114</v>
      </c>
    </row>
    <row r="3063" spans="2:38">
      <c r="B3063" s="772" t="s">
        <v>3257</v>
      </c>
      <c r="C3063" s="376">
        <v>1</v>
      </c>
      <c r="D3063" s="771">
        <v>3.2</v>
      </c>
      <c r="E3063" s="104">
        <v>1.4999999999999999E-2</v>
      </c>
      <c r="F3063" s="104">
        <v>1.2999999999999999E-2</v>
      </c>
      <c r="H3063" s="677">
        <v>2392</v>
      </c>
      <c r="I3063" s="510">
        <f t="shared" si="1700"/>
        <v>2926</v>
      </c>
      <c r="J3063" s="53" t="str" cm="1">
        <f t="array" aca="1" ref="J3063" ca="1">INDIRECT("B" &amp; I3063)</f>
        <v>NIVEL 974 M4 7S L30 PM 2392 13-06-2026</v>
      </c>
      <c r="K3063" s="511">
        <f t="shared" ca="1" si="1701"/>
        <v>3.2</v>
      </c>
      <c r="L3063" s="508">
        <f t="shared" ca="1" si="1702"/>
        <v>1.188E-2</v>
      </c>
      <c r="M3063" s="508">
        <f t="shared" ca="1" si="1703"/>
        <v>1.3950000000000001E-2</v>
      </c>
      <c r="N3063" s="512">
        <f t="shared" ca="1" si="1695"/>
        <v>1.55E-2</v>
      </c>
      <c r="O3063" s="512">
        <f t="shared" ca="1" si="1704"/>
        <v>1.0692E-2</v>
      </c>
      <c r="P3063" s="513">
        <f t="shared" ca="1" si="1705"/>
        <v>1.2555E-2</v>
      </c>
      <c r="Q3063" s="514" t="str">
        <f t="shared" ca="1" si="1706"/>
        <v>Dump</v>
      </c>
      <c r="R3063" s="515">
        <f t="shared" ca="1" si="1707"/>
        <v>0.71111111111111114</v>
      </c>
    </row>
    <row r="3064" spans="2:38">
      <c r="B3064" s="772" t="s">
        <v>3258</v>
      </c>
      <c r="C3064" s="376">
        <v>1</v>
      </c>
      <c r="D3064" s="771">
        <v>3.2</v>
      </c>
      <c r="E3064" s="104">
        <v>1.1599999999999999E-2</v>
      </c>
      <c r="F3064" s="104">
        <v>1.2999999999999999E-2</v>
      </c>
      <c r="H3064" s="677">
        <v>2393</v>
      </c>
      <c r="I3064" s="510">
        <f t="shared" si="1700"/>
        <v>2927</v>
      </c>
      <c r="J3064" s="53" t="str" cm="1">
        <f t="array" aca="1" ref="J3064" ca="1">INDIRECT("B" &amp; I3064)</f>
        <v>NIVEL 974 M4 7S L30 PM 2393 13-06-2026</v>
      </c>
      <c r="K3064" s="511">
        <f t="shared" ca="1" si="1701"/>
        <v>3.2</v>
      </c>
      <c r="L3064" s="508">
        <f t="shared" ca="1" si="1702"/>
        <v>1.2239999999999999E-2</v>
      </c>
      <c r="M3064" s="508">
        <f t="shared" ca="1" si="1703"/>
        <v>1.3950000000000001E-2</v>
      </c>
      <c r="N3064" s="512">
        <f t="shared" ca="1" si="1695"/>
        <v>1.55E-2</v>
      </c>
      <c r="O3064" s="512">
        <f t="shared" ca="1" si="1704"/>
        <v>1.1016E-2</v>
      </c>
      <c r="P3064" s="513">
        <f t="shared" ca="1" si="1705"/>
        <v>1.2555E-2</v>
      </c>
      <c r="Q3064" s="514" t="str">
        <f t="shared" ca="1" si="1706"/>
        <v>Dump</v>
      </c>
      <c r="R3064" s="515">
        <f t="shared" ca="1" si="1707"/>
        <v>0.71111111111111114</v>
      </c>
    </row>
    <row r="3065" spans="2:38">
      <c r="B3065" s="772" t="s">
        <v>3259</v>
      </c>
      <c r="C3065" s="376">
        <v>1</v>
      </c>
      <c r="D3065" s="771">
        <v>3.2</v>
      </c>
      <c r="E3065" s="104">
        <v>9.1000000000000004E-3</v>
      </c>
      <c r="F3065" s="104">
        <v>1.2999999999999999E-2</v>
      </c>
      <c r="H3065" s="677">
        <v>2394</v>
      </c>
      <c r="I3065" s="510">
        <f t="shared" si="1700"/>
        <v>2928</v>
      </c>
      <c r="J3065" s="53" t="str" cm="1">
        <f t="array" aca="1" ref="J3065" ca="1">INDIRECT("B" &amp; I3065)</f>
        <v>NIVEL 974 M4 7S L30 PM 2394 13-06-2026</v>
      </c>
      <c r="K3065" s="511">
        <f t="shared" ca="1" si="1701"/>
        <v>3.2</v>
      </c>
      <c r="L3065" s="508">
        <f t="shared" ca="1" si="1702"/>
        <v>2.7E-2</v>
      </c>
      <c r="M3065" s="508">
        <f t="shared" ca="1" si="1703"/>
        <v>1.3950000000000001E-2</v>
      </c>
      <c r="N3065" s="512">
        <f t="shared" ca="1" si="1695"/>
        <v>1.55E-2</v>
      </c>
      <c r="O3065" s="512">
        <f t="shared" ca="1" si="1704"/>
        <v>2.4299999999999999E-2</v>
      </c>
      <c r="P3065" s="513">
        <f t="shared" ca="1" si="1705"/>
        <v>1.2555E-2</v>
      </c>
      <c r="Q3065" s="514" t="str">
        <f t="shared" ca="1" si="1706"/>
        <v>Dump</v>
      </c>
      <c r="R3065" s="515">
        <f t="shared" ca="1" si="1707"/>
        <v>0.71111111111111114</v>
      </c>
    </row>
    <row r="3066" spans="2:38">
      <c r="B3066" s="772" t="s">
        <v>3260</v>
      </c>
      <c r="C3066" s="376">
        <v>1</v>
      </c>
      <c r="D3066" s="771">
        <v>3.2</v>
      </c>
      <c r="E3066" s="104">
        <v>7.6E-3</v>
      </c>
      <c r="F3066" s="104">
        <v>1.2999999999999999E-2</v>
      </c>
      <c r="H3066" s="677">
        <v>2395</v>
      </c>
      <c r="I3066" s="510">
        <f t="shared" si="1700"/>
        <v>2929</v>
      </c>
      <c r="J3066" s="53" t="str" cm="1">
        <f t="array" aca="1" ref="J3066" ca="1">INDIRECT("B" &amp; I3066)</f>
        <v>NIVEL 974 M4 7S L30 PM 2395 13-06-2026</v>
      </c>
      <c r="K3066" s="511">
        <f t="shared" ca="1" si="1701"/>
        <v>3.2</v>
      </c>
      <c r="L3066" s="508">
        <f t="shared" ca="1" si="1702"/>
        <v>9.810000000000001E-3</v>
      </c>
      <c r="M3066" s="508">
        <f t="shared" ca="1" si="1703"/>
        <v>1.3950000000000001E-2</v>
      </c>
      <c r="N3066" s="512">
        <f t="shared" ca="1" si="1695"/>
        <v>1.55E-2</v>
      </c>
      <c r="O3066" s="512">
        <f t="shared" ca="1" si="1704"/>
        <v>8.8290000000000018E-3</v>
      </c>
      <c r="P3066" s="513">
        <f t="shared" ca="1" si="1705"/>
        <v>1.2555E-2</v>
      </c>
      <c r="Q3066" s="514" t="str">
        <f t="shared" ca="1" si="1706"/>
        <v>Dump</v>
      </c>
      <c r="R3066" s="515">
        <f t="shared" ca="1" si="1707"/>
        <v>0.71111111111111114</v>
      </c>
    </row>
    <row r="3067" spans="2:38">
      <c r="B3067" s="772" t="s">
        <v>3261</v>
      </c>
      <c r="C3067" s="376">
        <v>1</v>
      </c>
      <c r="D3067" s="771">
        <v>3.2</v>
      </c>
      <c r="E3067" s="104">
        <v>8.3999999999999995E-3</v>
      </c>
      <c r="F3067" s="104">
        <v>1.2999999999999999E-2</v>
      </c>
      <c r="H3067" s="677">
        <v>2396</v>
      </c>
      <c r="I3067" s="510">
        <f t="shared" si="1700"/>
        <v>2930</v>
      </c>
      <c r="J3067" s="53" t="str" cm="1">
        <f t="array" aca="1" ref="J3067" ca="1">INDIRECT("B" &amp; I3067)</f>
        <v>NIVEL 974 M4 7S L30 PM 2396 13-06-2026</v>
      </c>
      <c r="K3067" s="511">
        <f t="shared" ca="1" si="1701"/>
        <v>3.2</v>
      </c>
      <c r="L3067" s="508">
        <f t="shared" ca="1" si="1702"/>
        <v>1.4489999999999999E-2</v>
      </c>
      <c r="M3067" s="508">
        <f t="shared" ca="1" si="1703"/>
        <v>1.3950000000000001E-2</v>
      </c>
      <c r="N3067" s="512">
        <f t="shared" ca="1" si="1695"/>
        <v>1.55E-2</v>
      </c>
      <c r="O3067" s="512">
        <f t="shared" ca="1" si="1704"/>
        <v>1.3041000000000001E-2</v>
      </c>
      <c r="P3067" s="513">
        <f t="shared" ca="1" si="1705"/>
        <v>1.2555E-2</v>
      </c>
      <c r="Q3067" s="514" t="str">
        <f t="shared" ca="1" si="1706"/>
        <v>Dump</v>
      </c>
      <c r="R3067" s="515">
        <f t="shared" ca="1" si="1707"/>
        <v>0.71111111111111114</v>
      </c>
    </row>
    <row r="3068" spans="2:38">
      <c r="B3068" s="772" t="s">
        <v>3262</v>
      </c>
      <c r="C3068" s="376">
        <v>1</v>
      </c>
      <c r="D3068" s="771">
        <v>3.2</v>
      </c>
      <c r="E3068" s="104">
        <v>1.5599999999999999E-2</v>
      </c>
      <c r="F3068" s="104">
        <v>1.2999999999999999E-2</v>
      </c>
      <c r="H3068" s="677">
        <v>2397</v>
      </c>
      <c r="I3068" s="510">
        <f t="shared" si="1691"/>
        <v>2931</v>
      </c>
      <c r="J3068" s="53" t="str" cm="1">
        <f t="array" aca="1" ref="J3068" ca="1">INDIRECT("B" &amp; I3068)</f>
        <v>NIVEL 974 M4 7S L30 AM 2397 15-06-2026</v>
      </c>
      <c r="K3068" s="511">
        <f t="shared" ca="1" si="1692"/>
        <v>3.2</v>
      </c>
      <c r="L3068" s="508">
        <f t="shared" ca="1" si="1693"/>
        <v>9.9900000000000006E-3</v>
      </c>
      <c r="M3068" s="508">
        <f t="shared" ca="1" si="1694"/>
        <v>1.4400000000000001E-2</v>
      </c>
      <c r="N3068" s="512">
        <f t="shared" ca="1" si="1695"/>
        <v>1.6E-2</v>
      </c>
      <c r="O3068" s="512">
        <f t="shared" ca="1" si="1696"/>
        <v>8.9910000000000007E-3</v>
      </c>
      <c r="P3068" s="513">
        <f t="shared" ca="1" si="1697"/>
        <v>1.2960000000000001E-2</v>
      </c>
      <c r="Q3068" s="514" t="str">
        <f t="shared" ca="1" si="1698"/>
        <v>Dump</v>
      </c>
      <c r="R3068" s="515">
        <f t="shared" ca="1" si="1699"/>
        <v>0.71111111111111114</v>
      </c>
    </row>
    <row r="3069" spans="2:38">
      <c r="B3069" s="772" t="s">
        <v>3263</v>
      </c>
      <c r="C3069" s="376">
        <v>1</v>
      </c>
      <c r="D3069" s="771">
        <v>3.2</v>
      </c>
      <c r="E3069" s="104">
        <v>6.4000000000000003E-3</v>
      </c>
      <c r="F3069" s="104">
        <v>1.2999999999999999E-2</v>
      </c>
      <c r="H3069" s="677">
        <v>2398</v>
      </c>
      <c r="I3069" s="510">
        <f t="shared" si="1691"/>
        <v>2932</v>
      </c>
      <c r="J3069" s="53" t="str" cm="1">
        <f t="array" aca="1" ref="J3069" ca="1">INDIRECT("B" &amp; I3069)</f>
        <v>NIVEL 974 M4 7S L30 AM 2398 15-06-2026</v>
      </c>
      <c r="K3069" s="511">
        <f t="shared" ca="1" si="1692"/>
        <v>3.2</v>
      </c>
      <c r="L3069" s="508">
        <f t="shared" ca="1" si="1693"/>
        <v>9.6299999999999997E-3</v>
      </c>
      <c r="M3069" s="508">
        <f t="shared" ca="1" si="1694"/>
        <v>1.4400000000000001E-2</v>
      </c>
      <c r="N3069" s="512">
        <f t="shared" ca="1" si="1695"/>
        <v>1.6E-2</v>
      </c>
      <c r="O3069" s="512">
        <f t="shared" ca="1" si="1696"/>
        <v>8.6669999999999994E-3</v>
      </c>
      <c r="P3069" s="513">
        <f t="shared" ca="1" si="1697"/>
        <v>1.2960000000000001E-2</v>
      </c>
      <c r="Q3069" s="514" t="str">
        <f t="shared" ca="1" si="1698"/>
        <v>Dump</v>
      </c>
      <c r="R3069" s="515">
        <f t="shared" ca="1" si="1699"/>
        <v>0.71111111111111114</v>
      </c>
    </row>
    <row r="3070" spans="2:38">
      <c r="B3070" s="772" t="s">
        <v>3264</v>
      </c>
      <c r="C3070" s="376">
        <v>1</v>
      </c>
      <c r="D3070" s="771">
        <v>3.2</v>
      </c>
      <c r="E3070" s="104">
        <v>1.14E-2</v>
      </c>
      <c r="F3070" s="104">
        <v>1.2999999999999999E-2</v>
      </c>
      <c r="H3070" s="677">
        <v>2399</v>
      </c>
      <c r="I3070" s="510">
        <f t="shared" si="1691"/>
        <v>2933</v>
      </c>
      <c r="J3070" s="53" t="str" cm="1">
        <f t="array" aca="1" ref="J3070" ca="1">INDIRECT("B" &amp; I3070)</f>
        <v>NIVEL 974 M4 6S PM 2399 13-06-2026</v>
      </c>
      <c r="K3070" s="511">
        <f t="shared" ca="1" si="1692"/>
        <v>3.2</v>
      </c>
      <c r="L3070" s="508">
        <f t="shared" ca="1" si="1693"/>
        <v>1.1340000000000001E-2</v>
      </c>
      <c r="M3070" s="508">
        <f t="shared" ca="1" si="1694"/>
        <v>1.17E-2</v>
      </c>
      <c r="N3070" s="512">
        <f t="shared" ca="1" si="1695"/>
        <v>1.2999999999999999E-2</v>
      </c>
      <c r="O3070" s="512">
        <f t="shared" ca="1" si="1696"/>
        <v>1.0206000000000002E-2</v>
      </c>
      <c r="P3070" s="513">
        <f t="shared" ca="1" si="1697"/>
        <v>1.0530000000000001E-2</v>
      </c>
      <c r="Q3070" s="514" t="str">
        <f t="shared" ca="1" si="1698"/>
        <v>Dump</v>
      </c>
      <c r="R3070" s="515">
        <f t="shared" ca="1" si="1699"/>
        <v>0.71111111111111114</v>
      </c>
    </row>
    <row r="3071" spans="2:38">
      <c r="B3071" s="772" t="s">
        <v>3265</v>
      </c>
      <c r="C3071" s="376">
        <v>1</v>
      </c>
      <c r="D3071" s="771">
        <v>3.2</v>
      </c>
      <c r="E3071" s="104">
        <v>0.01</v>
      </c>
      <c r="F3071" s="104">
        <v>1.2999999999999999E-2</v>
      </c>
      <c r="H3071" s="677">
        <v>2400</v>
      </c>
      <c r="I3071" s="510">
        <f t="shared" si="1691"/>
        <v>2934</v>
      </c>
      <c r="J3071" s="53" t="str" cm="1">
        <f t="array" aca="1" ref="J3071" ca="1">INDIRECT("B" &amp; I3071)</f>
        <v>NIVEL 974 M4 6S PM 2400 13-06-2026</v>
      </c>
      <c r="K3071" s="511">
        <f t="shared" ca="1" si="1692"/>
        <v>3.2</v>
      </c>
      <c r="L3071" s="508">
        <f t="shared" ca="1" si="1693"/>
        <v>1.0530000000000001E-2</v>
      </c>
      <c r="M3071" s="508">
        <f t="shared" ca="1" si="1694"/>
        <v>1.17E-2</v>
      </c>
      <c r="N3071" s="512">
        <f t="shared" ca="1" si="1695"/>
        <v>1.2999999999999999E-2</v>
      </c>
      <c r="O3071" s="512">
        <f t="shared" ca="1" si="1696"/>
        <v>9.477000000000001E-3</v>
      </c>
      <c r="P3071" s="513">
        <f t="shared" ca="1" si="1697"/>
        <v>1.0530000000000001E-2</v>
      </c>
      <c r="Q3071" s="514" t="str">
        <f t="shared" ca="1" si="1698"/>
        <v>Dump</v>
      </c>
      <c r="R3071" s="515">
        <f t="shared" ca="1" si="1699"/>
        <v>0.71111111111111114</v>
      </c>
    </row>
    <row r="3072" spans="2:38">
      <c r="B3072" s="772" t="s">
        <v>3266</v>
      </c>
      <c r="C3072" s="376">
        <v>1</v>
      </c>
      <c r="D3072" s="771">
        <v>3.2</v>
      </c>
      <c r="E3072" s="104">
        <v>1.6E-2</v>
      </c>
      <c r="F3072" s="104">
        <v>1.2999999999999999E-2</v>
      </c>
      <c r="H3072" s="677">
        <v>2401</v>
      </c>
      <c r="I3072" s="510">
        <f t="shared" si="1691"/>
        <v>2935</v>
      </c>
      <c r="J3072" s="53" t="str" cm="1">
        <f t="array" aca="1" ref="J3072" ca="1">INDIRECT("B" &amp; I3072)</f>
        <v>NIVEL 974 M4 6S PM 2401 13-06-2026</v>
      </c>
      <c r="K3072" s="511">
        <f t="shared" ca="1" si="1692"/>
        <v>3.2</v>
      </c>
      <c r="L3072" s="508">
        <f t="shared" ca="1" si="1693"/>
        <v>9.5399999999999999E-3</v>
      </c>
      <c r="M3072" s="508">
        <f t="shared" ca="1" si="1694"/>
        <v>1.17E-2</v>
      </c>
      <c r="N3072" s="512">
        <f t="shared" ca="1" si="1695"/>
        <v>1.2999999999999999E-2</v>
      </c>
      <c r="O3072" s="512">
        <f t="shared" ca="1" si="1696"/>
        <v>8.5859999999999999E-3</v>
      </c>
      <c r="P3072" s="513">
        <f t="shared" ca="1" si="1697"/>
        <v>1.0530000000000001E-2</v>
      </c>
      <c r="Q3072" s="514" t="str">
        <f t="shared" ca="1" si="1698"/>
        <v>Dump</v>
      </c>
      <c r="R3072" s="515">
        <f t="shared" ca="1" si="1699"/>
        <v>0.71111111111111114</v>
      </c>
    </row>
    <row r="3073" spans="2:38">
      <c r="B3073" s="772" t="s">
        <v>3267</v>
      </c>
      <c r="C3073" s="376">
        <v>1</v>
      </c>
      <c r="D3073" s="771">
        <v>3.2</v>
      </c>
      <c r="E3073" s="104">
        <v>1.3899999999999999E-2</v>
      </c>
      <c r="F3073" s="104">
        <v>1.2999999999999999E-2</v>
      </c>
      <c r="H3073" s="677"/>
      <c r="I3073"/>
      <c r="J3073"/>
      <c r="K3073" s="519">
        <f ca="1">SUM(K3058:K3072)</f>
        <v>48.000000000000007</v>
      </c>
      <c r="L3073" s="516">
        <f ca="1">+SUMPRODUCT(L3058:L3072,K3058:K3072)/K3073</f>
        <v>1.2905999999999997E-2</v>
      </c>
      <c r="M3073" s="516">
        <f ca="1">+SUMPRODUCT(M3058:M3072,K3058:K3072)/K3073</f>
        <v>1.3290000000000001E-2</v>
      </c>
      <c r="N3073" s="69">
        <f ca="1">+SUMPRODUCT(N3058:N3072,K3058:K3072)/K3073</f>
        <v>1.4766666666666662E-2</v>
      </c>
      <c r="O3073" s="552">
        <f ca="1">+SUMPRODUCT(O3058:O3072,K3058:K3072)/K3073</f>
        <v>1.1615400000000001E-2</v>
      </c>
      <c r="P3073" s="69">
        <f ca="1">+SUMPRODUCT(P3058:P3072,K3058:K3072)/K3073</f>
        <v>1.1960999999999998E-2</v>
      </c>
      <c r="Q3073"/>
      <c r="R3073"/>
    </row>
    <row r="3074" spans="2:38">
      <c r="B3074" s="772" t="s">
        <v>3268</v>
      </c>
      <c r="C3074" s="376">
        <v>1</v>
      </c>
      <c r="D3074" s="771">
        <v>3.2</v>
      </c>
      <c r="E3074" s="104">
        <v>8.9999999999999993E-3</v>
      </c>
      <c r="F3074" s="104">
        <v>1.2999999999999999E-2</v>
      </c>
      <c r="H3074" s="723"/>
      <c r="I3074"/>
      <c r="J3074"/>
      <c r="K3074" s="551" t="s">
        <v>59</v>
      </c>
      <c r="L3074" s="550">
        <f ca="1">+L3073/0.9</f>
        <v>1.4339999999999997E-2</v>
      </c>
      <c r="M3074" s="518">
        <f ca="1">+M3073/0.9</f>
        <v>1.4766666666666668E-2</v>
      </c>
      <c r="N3074"/>
      <c r="O3074"/>
      <c r="P3074"/>
      <c r="Q3074"/>
      <c r="R3074"/>
    </row>
    <row r="3075" spans="2:38" ht="15" thickBot="1">
      <c r="B3075" s="772" t="s">
        <v>3269</v>
      </c>
      <c r="C3075" s="376">
        <v>1</v>
      </c>
      <c r="D3075" s="771">
        <v>3.2</v>
      </c>
      <c r="E3075" s="104">
        <v>8.6999999999999994E-3</v>
      </c>
      <c r="F3075" s="104">
        <v>1.2999999999999999E-2</v>
      </c>
    </row>
    <row r="3076" spans="2:38" ht="28.8">
      <c r="B3076" s="772" t="s">
        <v>3270</v>
      </c>
      <c r="C3076" s="376">
        <v>1</v>
      </c>
      <c r="D3076" s="771">
        <v>3.2</v>
      </c>
      <c r="E3076" s="104">
        <v>1.24E-2</v>
      </c>
      <c r="F3076" s="104">
        <v>1.2999999999999999E-2</v>
      </c>
      <c r="H3076" s="385"/>
      <c r="I3076" s="547" t="s">
        <v>3117</v>
      </c>
      <c r="J3076" s="77" t="s">
        <v>63</v>
      </c>
      <c r="K3076" s="507" t="s">
        <v>44</v>
      </c>
      <c r="L3076" s="718" t="s">
        <v>297</v>
      </c>
      <c r="M3076" s="508" t="s">
        <v>292</v>
      </c>
      <c r="N3076" s="545" t="s">
        <v>46</v>
      </c>
      <c r="O3076" s="549" t="s">
        <v>293</v>
      </c>
      <c r="P3076" s="508" t="s">
        <v>294</v>
      </c>
      <c r="Q3076"/>
      <c r="R3076"/>
      <c r="AJ3076" s="95" t="str">
        <f>+I3076</f>
        <v>EN123</v>
      </c>
      <c r="AK3076" s="96" t="s">
        <v>62</v>
      </c>
    </row>
    <row r="3077" spans="2:38" ht="15" thickBot="1">
      <c r="B3077" s="772" t="s">
        <v>3271</v>
      </c>
      <c r="C3077" s="376">
        <v>1</v>
      </c>
      <c r="D3077" s="771">
        <v>3.2</v>
      </c>
      <c r="E3077" s="104">
        <v>1.5299999999999999E-2</v>
      </c>
      <c r="F3077" s="104">
        <v>1.4E-2</v>
      </c>
      <c r="H3077" s="677">
        <v>2402</v>
      </c>
      <c r="I3077" s="510">
        <f>IF(H3077="",
   IFERROR(MATCH("**", B:B, 0), ""),
   IFERROR(MATCH("* "&amp;H3077&amp;" *", B:B, 0), "")
)</f>
        <v>2936</v>
      </c>
      <c r="J3077" s="53" t="str" cm="1">
        <f t="array" aca="1" ref="J3077" ca="1">INDIRECT("B" &amp; I3077)</f>
        <v>NIVEL 974 M4 6S PM 2402 13-06-2026</v>
      </c>
      <c r="K3077" s="511">
        <f ca="1">INDEX(D:D, MATCH(J3077, $B:$B, 0))</f>
        <v>3.2</v>
      </c>
      <c r="L3077" s="508">
        <f ca="1">INDEX(E:E, MATCH($J3077, $B:$B, 0))*0.9</f>
        <v>1.098E-2</v>
      </c>
      <c r="M3077" s="508">
        <f ca="1">INDEX(F:F, MATCH($J3077, $B:$B, 0))*0.9</f>
        <v>1.17E-2</v>
      </c>
      <c r="N3077" s="512">
        <f ca="1">INDEX(F:F, MATCH($J3077, $B:$B, 0))</f>
        <v>1.2999999999999999E-2</v>
      </c>
      <c r="O3077" s="512">
        <f ca="1">+IF(L3077=0,N3077*0.9,L3077*0.9)</f>
        <v>9.8820000000000002E-3</v>
      </c>
      <c r="P3077" s="513">
        <f ca="1">+M3077*0.9</f>
        <v>1.0530000000000001E-2</v>
      </c>
      <c r="Q3077" s="514" t="str">
        <f ca="1">+IF(L3077=0,"-","Dump")</f>
        <v>Dump</v>
      </c>
      <c r="R3077" s="515">
        <f ca="1">+K3077/4.5</f>
        <v>0.71111111111111114</v>
      </c>
      <c r="AJ3077" s="520">
        <f ca="1">+K3097-SUMIF(AE:AE, AJ3076, AA:AA)</f>
        <v>3.7500000000000142</v>
      </c>
      <c r="AK3077" s="521">
        <f ca="1">O3097</f>
        <v>1.2648149999999995E-2</v>
      </c>
      <c r="AL3077" s="102">
        <f ca="1">COUNTIF(AE:AE, AJ3076)</f>
        <v>2</v>
      </c>
    </row>
    <row r="3078" spans="2:38" ht="15" thickBot="1">
      <c r="B3078" s="772" t="s">
        <v>3272</v>
      </c>
      <c r="C3078" s="376">
        <v>1</v>
      </c>
      <c r="D3078" s="771">
        <v>3.2</v>
      </c>
      <c r="E3078" s="104">
        <v>1.2500000000000001E-2</v>
      </c>
      <c r="F3078" s="104">
        <v>1.4E-2</v>
      </c>
      <c r="H3078" s="677">
        <v>2403</v>
      </c>
      <c r="I3078" s="510">
        <f t="shared" ref="I3078:I3085" si="1708">IF(H3078="",
   IFERROR(MATCH("**", B:B, 0), ""),
   IFERROR(MATCH("* "&amp;H3078&amp;" *", B:B, 0), "")
)</f>
        <v>2937</v>
      </c>
      <c r="J3078" s="53" t="str" cm="1">
        <f t="array" aca="1" ref="J3078" ca="1">INDIRECT("B" &amp; I3078)</f>
        <v>NIVEL 974 M4 6S PM 2403 13-06-2026</v>
      </c>
      <c r="K3078" s="511">
        <f t="shared" ref="K3078:K3085" ca="1" si="1709">INDEX(D:D, MATCH(J3078, $B:$B, 0))</f>
        <v>3.2</v>
      </c>
      <c r="L3078" s="508">
        <f t="shared" ref="L3078:L3085" ca="1" si="1710">INDEX(E:E, MATCH($J3078, $B:$B, 0))*0.9</f>
        <v>1.0619999999999999E-2</v>
      </c>
      <c r="M3078" s="508">
        <f t="shared" ref="M3078:M3085" ca="1" si="1711">INDEX(F:F, MATCH($J3078, $B:$B, 0))*0.9</f>
        <v>1.0800000000000001E-2</v>
      </c>
      <c r="N3078" s="512">
        <f t="shared" ref="N3078:N3096" ca="1" si="1712">INDEX(F:F, MATCH($J3078, $B:$B, 0))</f>
        <v>1.2E-2</v>
      </c>
      <c r="O3078" s="512">
        <f t="shared" ref="O3078:O3085" ca="1" si="1713">+IF(L3078=0,N3078*0.9,L3078*0.9)</f>
        <v>9.5579999999999988E-3</v>
      </c>
      <c r="P3078" s="513">
        <f t="shared" ref="P3078:P3085" ca="1" si="1714">+M3078*0.9</f>
        <v>9.7200000000000012E-3</v>
      </c>
      <c r="Q3078" s="514" t="str">
        <f t="shared" ref="Q3078:Q3085" ca="1" si="1715">+IF(L3078=0,"-","Dump")</f>
        <v>Dump</v>
      </c>
      <c r="R3078" s="515">
        <f t="shared" ref="R3078:R3085" ca="1" si="1716">+K3078/4.5</f>
        <v>0.71111111111111114</v>
      </c>
      <c r="AJ3078" s="105" t="s">
        <v>83</v>
      </c>
      <c r="AK3078" s="101"/>
    </row>
    <row r="3079" spans="2:38">
      <c r="B3079" s="772" t="s">
        <v>3273</v>
      </c>
      <c r="C3079" s="376">
        <v>1</v>
      </c>
      <c r="D3079" s="771">
        <v>3.2</v>
      </c>
      <c r="E3079" s="104">
        <v>1.26E-2</v>
      </c>
      <c r="F3079" s="104">
        <v>1.6E-2</v>
      </c>
      <c r="H3079" s="677">
        <v>2404</v>
      </c>
      <c r="I3079" s="510">
        <f t="shared" si="1708"/>
        <v>2938</v>
      </c>
      <c r="J3079" s="53" t="str" cm="1">
        <f t="array" aca="1" ref="J3079" ca="1">INDIRECT("B" &amp; I3079)</f>
        <v>NIVEL 974 M4 7S AM 2404 16-06-2026</v>
      </c>
      <c r="K3079" s="511">
        <f t="shared" ca="1" si="1709"/>
        <v>3.2</v>
      </c>
      <c r="L3079" s="508">
        <f t="shared" ca="1" si="1710"/>
        <v>1.6199999999999999E-2</v>
      </c>
      <c r="M3079" s="508">
        <f t="shared" ca="1" si="1711"/>
        <v>1.485E-2</v>
      </c>
      <c r="N3079" s="512">
        <f t="shared" ca="1" si="1712"/>
        <v>1.6500000000000001E-2</v>
      </c>
      <c r="O3079" s="512">
        <f t="shared" ca="1" si="1713"/>
        <v>1.4579999999999999E-2</v>
      </c>
      <c r="P3079" s="513">
        <f t="shared" ca="1" si="1714"/>
        <v>1.3365E-2</v>
      </c>
      <c r="Q3079" s="514" t="str">
        <f t="shared" ca="1" si="1715"/>
        <v>Dump</v>
      </c>
      <c r="R3079" s="515">
        <f t="shared" ca="1" si="1716"/>
        <v>0.71111111111111114</v>
      </c>
    </row>
    <row r="3080" spans="2:38">
      <c r="B3080" s="772" t="s">
        <v>3274</v>
      </c>
      <c r="C3080" s="376">
        <v>1</v>
      </c>
      <c r="D3080" s="771">
        <v>3.2</v>
      </c>
      <c r="E3080" s="104">
        <v>1.2999999999999999E-2</v>
      </c>
      <c r="F3080" s="104">
        <v>1.6E-2</v>
      </c>
      <c r="H3080" s="677">
        <v>2405</v>
      </c>
      <c r="I3080" s="510">
        <f t="shared" si="1708"/>
        <v>2939</v>
      </c>
      <c r="J3080" s="53" t="str" cm="1">
        <f t="array" aca="1" ref="J3080" ca="1">INDIRECT("B" &amp; I3080)</f>
        <v>NIVEL 974 M4 7S AM 2405 16-06-2026</v>
      </c>
      <c r="K3080" s="511">
        <f t="shared" ca="1" si="1709"/>
        <v>3.2</v>
      </c>
      <c r="L3080" s="508">
        <f t="shared" ca="1" si="1710"/>
        <v>1.188E-2</v>
      </c>
      <c r="M3080" s="508">
        <f t="shared" ca="1" si="1711"/>
        <v>1.485E-2</v>
      </c>
      <c r="N3080" s="512">
        <f t="shared" ca="1" si="1712"/>
        <v>1.6500000000000001E-2</v>
      </c>
      <c r="O3080" s="512">
        <f t="shared" ca="1" si="1713"/>
        <v>1.0692E-2</v>
      </c>
      <c r="P3080" s="513">
        <f t="shared" ca="1" si="1714"/>
        <v>1.3365E-2</v>
      </c>
      <c r="Q3080" s="514" t="str">
        <f t="shared" ca="1" si="1715"/>
        <v>Dump</v>
      </c>
      <c r="R3080" s="515">
        <f t="shared" ca="1" si="1716"/>
        <v>0.71111111111111114</v>
      </c>
    </row>
    <row r="3081" spans="2:38">
      <c r="B3081" s="772" t="s">
        <v>3275</v>
      </c>
      <c r="C3081" s="376">
        <v>1</v>
      </c>
      <c r="D3081" s="771">
        <v>3.2</v>
      </c>
      <c r="E3081" s="104">
        <v>1.09E-2</v>
      </c>
      <c r="F3081" s="104">
        <v>1.2999999999999999E-2</v>
      </c>
      <c r="H3081" s="677">
        <v>2406</v>
      </c>
      <c r="I3081" s="510">
        <f t="shared" si="1708"/>
        <v>2940</v>
      </c>
      <c r="J3081" s="53" t="str" cm="1">
        <f t="array" aca="1" ref="J3081" ca="1">INDIRECT("B" &amp; I3081)</f>
        <v>NIVEL 974 M4 7S AM 2406 16-06-2026</v>
      </c>
      <c r="K3081" s="511">
        <f t="shared" ca="1" si="1709"/>
        <v>3.2</v>
      </c>
      <c r="L3081" s="508">
        <f t="shared" ca="1" si="1710"/>
        <v>2.1510000000000001E-2</v>
      </c>
      <c r="M3081" s="508">
        <f t="shared" ca="1" si="1711"/>
        <v>1.485E-2</v>
      </c>
      <c r="N3081" s="512">
        <f t="shared" ca="1" si="1712"/>
        <v>1.6500000000000001E-2</v>
      </c>
      <c r="O3081" s="512">
        <f t="shared" ca="1" si="1713"/>
        <v>1.9359000000000001E-2</v>
      </c>
      <c r="P3081" s="513">
        <f t="shared" ca="1" si="1714"/>
        <v>1.3365E-2</v>
      </c>
      <c r="Q3081" s="514" t="str">
        <f t="shared" ca="1" si="1715"/>
        <v>Dump</v>
      </c>
      <c r="R3081" s="515">
        <f t="shared" ca="1" si="1716"/>
        <v>0.71111111111111114</v>
      </c>
    </row>
    <row r="3082" spans="2:38">
      <c r="B3082" s="772" t="s">
        <v>3276</v>
      </c>
      <c r="C3082" s="376">
        <v>1</v>
      </c>
      <c r="D3082" s="771">
        <v>3.2</v>
      </c>
      <c r="E3082" s="104">
        <v>1.2200000000000001E-2</v>
      </c>
      <c r="F3082" s="104">
        <v>1.2999999999999999E-2</v>
      </c>
      <c r="H3082" s="677">
        <v>2407</v>
      </c>
      <c r="I3082" s="510">
        <f t="shared" si="1708"/>
        <v>2941</v>
      </c>
      <c r="J3082" s="53" t="str" cm="1">
        <f t="array" aca="1" ref="J3082" ca="1">INDIRECT("B" &amp; I3082)</f>
        <v>NIVEL 974 M4 7S AM 2407 16-06-2026</v>
      </c>
      <c r="K3082" s="511">
        <f t="shared" ca="1" si="1709"/>
        <v>3.2</v>
      </c>
      <c r="L3082" s="508">
        <f t="shared" ca="1" si="1710"/>
        <v>1.512E-2</v>
      </c>
      <c r="M3082" s="508">
        <f t="shared" ca="1" si="1711"/>
        <v>1.485E-2</v>
      </c>
      <c r="N3082" s="512">
        <f t="shared" ca="1" si="1712"/>
        <v>1.6500000000000001E-2</v>
      </c>
      <c r="O3082" s="512">
        <f t="shared" ca="1" si="1713"/>
        <v>1.3608E-2</v>
      </c>
      <c r="P3082" s="513">
        <f t="shared" ca="1" si="1714"/>
        <v>1.3365E-2</v>
      </c>
      <c r="Q3082" s="514" t="str">
        <f t="shared" ca="1" si="1715"/>
        <v>Dump</v>
      </c>
      <c r="R3082" s="515">
        <f t="shared" ca="1" si="1716"/>
        <v>0.71111111111111114</v>
      </c>
    </row>
    <row r="3083" spans="2:38">
      <c r="B3083" s="772" t="s">
        <v>3277</v>
      </c>
      <c r="C3083" s="376">
        <v>1</v>
      </c>
      <c r="D3083" s="771">
        <v>3.2</v>
      </c>
      <c r="E3083" s="104">
        <v>1.24E-2</v>
      </c>
      <c r="F3083" s="104">
        <v>1.2999999999999999E-2</v>
      </c>
      <c r="H3083" s="677">
        <v>2408</v>
      </c>
      <c r="I3083" s="510">
        <f t="shared" si="1708"/>
        <v>2942</v>
      </c>
      <c r="J3083" s="53" t="str" cm="1">
        <f t="array" aca="1" ref="J3083" ca="1">INDIRECT("B" &amp; I3083)</f>
        <v>NIVEL 974 M4 7S AM 2408 16-06-2026</v>
      </c>
      <c r="K3083" s="511">
        <f t="shared" ca="1" si="1709"/>
        <v>3.2</v>
      </c>
      <c r="L3083" s="508">
        <f t="shared" ca="1" si="1710"/>
        <v>1.4129999999999998E-2</v>
      </c>
      <c r="M3083" s="508">
        <f t="shared" ca="1" si="1711"/>
        <v>1.485E-2</v>
      </c>
      <c r="N3083" s="512">
        <f t="shared" ca="1" si="1712"/>
        <v>1.6500000000000001E-2</v>
      </c>
      <c r="O3083" s="512">
        <f t="shared" ca="1" si="1713"/>
        <v>1.2716999999999999E-2</v>
      </c>
      <c r="P3083" s="513">
        <f t="shared" ca="1" si="1714"/>
        <v>1.3365E-2</v>
      </c>
      <c r="Q3083" s="514" t="str">
        <f t="shared" ca="1" si="1715"/>
        <v>Dump</v>
      </c>
      <c r="R3083" s="515">
        <f t="shared" ca="1" si="1716"/>
        <v>0.71111111111111114</v>
      </c>
    </row>
    <row r="3084" spans="2:38">
      <c r="B3084" s="772" t="s">
        <v>3278</v>
      </c>
      <c r="C3084" s="376">
        <v>1</v>
      </c>
      <c r="D3084" s="771">
        <v>3.2</v>
      </c>
      <c r="E3084" s="104">
        <v>1.41E-2</v>
      </c>
      <c r="F3084" s="104">
        <v>1.4E-2</v>
      </c>
      <c r="H3084" s="677">
        <v>2409</v>
      </c>
      <c r="I3084" s="510">
        <f t="shared" si="1708"/>
        <v>2943</v>
      </c>
      <c r="J3084" s="53" t="str" cm="1">
        <f t="array" aca="1" ref="J3084" ca="1">INDIRECT("B" &amp; I3084)</f>
        <v>NIVEL 974 M4 7S AM 2409 16-06-2026</v>
      </c>
      <c r="K3084" s="511">
        <f t="shared" ca="1" si="1709"/>
        <v>3.2</v>
      </c>
      <c r="L3084" s="508">
        <f t="shared" ca="1" si="1710"/>
        <v>1.3950000000000001E-2</v>
      </c>
      <c r="M3084" s="508">
        <f t="shared" ca="1" si="1711"/>
        <v>1.485E-2</v>
      </c>
      <c r="N3084" s="512">
        <f t="shared" ca="1" si="1712"/>
        <v>1.6500000000000001E-2</v>
      </c>
      <c r="O3084" s="512">
        <f t="shared" ca="1" si="1713"/>
        <v>1.2555E-2</v>
      </c>
      <c r="P3084" s="513">
        <f t="shared" ca="1" si="1714"/>
        <v>1.3365E-2</v>
      </c>
      <c r="Q3084" s="514" t="str">
        <f t="shared" ca="1" si="1715"/>
        <v>Dump</v>
      </c>
      <c r="R3084" s="515">
        <f t="shared" ca="1" si="1716"/>
        <v>0.71111111111111114</v>
      </c>
    </row>
    <row r="3085" spans="2:38">
      <c r="B3085" s="772" t="s">
        <v>3279</v>
      </c>
      <c r="C3085" s="376">
        <v>1</v>
      </c>
      <c r="D3085" s="771">
        <v>3.2</v>
      </c>
      <c r="E3085" s="104">
        <v>9.5999999999999992E-3</v>
      </c>
      <c r="F3085" s="104">
        <v>1.4E-2</v>
      </c>
      <c r="H3085" s="677">
        <v>2410</v>
      </c>
      <c r="I3085" s="510">
        <f t="shared" si="1708"/>
        <v>2944</v>
      </c>
      <c r="J3085" s="53" t="str" cm="1">
        <f t="array" aca="1" ref="J3085" ca="1">INDIRECT("B" &amp; I3085)</f>
        <v>NIVEL 974 M4 7S AM 2410 16-06-2026</v>
      </c>
      <c r="K3085" s="511">
        <f t="shared" ca="1" si="1709"/>
        <v>3.2</v>
      </c>
      <c r="L3085" s="508">
        <f t="shared" ca="1" si="1710"/>
        <v>1.2870000000000001E-2</v>
      </c>
      <c r="M3085" s="508">
        <f t="shared" ca="1" si="1711"/>
        <v>1.485E-2</v>
      </c>
      <c r="N3085" s="512">
        <f t="shared" ca="1" si="1712"/>
        <v>1.6500000000000001E-2</v>
      </c>
      <c r="O3085" s="512">
        <f t="shared" ca="1" si="1713"/>
        <v>1.1583000000000001E-2</v>
      </c>
      <c r="P3085" s="513">
        <f t="shared" ca="1" si="1714"/>
        <v>1.3365E-2</v>
      </c>
      <c r="Q3085" s="514" t="str">
        <f t="shared" ca="1" si="1715"/>
        <v>Dump</v>
      </c>
      <c r="R3085" s="515">
        <f t="shared" ca="1" si="1716"/>
        <v>0.71111111111111114</v>
      </c>
    </row>
    <row r="3086" spans="2:38">
      <c r="B3086" s="772" t="s">
        <v>3280</v>
      </c>
      <c r="C3086" s="376">
        <v>1</v>
      </c>
      <c r="D3086" s="771">
        <v>3.2</v>
      </c>
      <c r="E3086" s="104">
        <v>1.4800000000000001E-2</v>
      </c>
      <c r="F3086" s="104">
        <v>1.4E-2</v>
      </c>
      <c r="H3086" s="677">
        <v>2411</v>
      </c>
      <c r="I3086" s="510">
        <f t="shared" ref="I3086:I3096" si="1717">IF(H3086="",
   IFERROR(MATCH("**", B:B, 0), ""),
   IFERROR(MATCH("* "&amp;H3086&amp;" *", B:B, 0), "")
)</f>
        <v>2945</v>
      </c>
      <c r="J3086" s="53" t="str" cm="1">
        <f t="array" aca="1" ref="J3086" ca="1">INDIRECT("B" &amp; I3086)</f>
        <v>NIVEL 974 M4 7S AM 2411 16-06-2026</v>
      </c>
      <c r="K3086" s="511">
        <f t="shared" ref="K3086:K3096" ca="1" si="1718">INDEX(D:D, MATCH(J3086, $B:$B, 0))</f>
        <v>3.2</v>
      </c>
      <c r="L3086" s="508">
        <f t="shared" ref="L3086:L3096" ca="1" si="1719">INDEX(E:E, MATCH($J3086, $B:$B, 0))*0.9</f>
        <v>1.4669999999999999E-2</v>
      </c>
      <c r="M3086" s="508">
        <f t="shared" ref="M3086:M3096" ca="1" si="1720">INDEX(F:F, MATCH($J3086, $B:$B, 0))*0.9</f>
        <v>1.485E-2</v>
      </c>
      <c r="N3086" s="512">
        <f t="shared" ca="1" si="1712"/>
        <v>1.6500000000000001E-2</v>
      </c>
      <c r="O3086" s="512">
        <f t="shared" ref="O3086:O3096" ca="1" si="1721">+IF(L3086=0,N3086*0.9,L3086*0.9)</f>
        <v>1.3202999999999999E-2</v>
      </c>
      <c r="P3086" s="513">
        <f t="shared" ref="P3086:P3096" ca="1" si="1722">+M3086*0.9</f>
        <v>1.3365E-2</v>
      </c>
      <c r="Q3086" s="514" t="str">
        <f t="shared" ref="Q3086:Q3096" ca="1" si="1723">+IF(L3086=0,"-","Dump")</f>
        <v>Dump</v>
      </c>
      <c r="R3086" s="515">
        <f t="shared" ref="R3086:R3096" ca="1" si="1724">+K3086/4.5</f>
        <v>0.71111111111111114</v>
      </c>
    </row>
    <row r="3087" spans="2:38">
      <c r="B3087" s="772" t="s">
        <v>3281</v>
      </c>
      <c r="C3087" s="376">
        <v>1</v>
      </c>
      <c r="D3087" s="771">
        <v>3.2</v>
      </c>
      <c r="E3087" s="104">
        <v>1.2500000000000001E-2</v>
      </c>
      <c r="F3087" s="104">
        <v>1.4E-2</v>
      </c>
      <c r="H3087" s="677">
        <v>2412</v>
      </c>
      <c r="I3087" s="510">
        <f t="shared" si="1717"/>
        <v>2946</v>
      </c>
      <c r="J3087" s="53" t="str" cm="1">
        <f t="array" aca="1" ref="J3087" ca="1">INDIRECT("B" &amp; I3087)</f>
        <v>NIVEL 974 M4 7S AM 2412 16-06-2026</v>
      </c>
      <c r="K3087" s="511">
        <f t="shared" ca="1" si="1718"/>
        <v>3.2</v>
      </c>
      <c r="L3087" s="508">
        <f t="shared" ca="1" si="1719"/>
        <v>1.3050000000000001E-2</v>
      </c>
      <c r="M3087" s="508">
        <f t="shared" ca="1" si="1720"/>
        <v>1.485E-2</v>
      </c>
      <c r="N3087" s="512">
        <f t="shared" ca="1" si="1712"/>
        <v>1.6500000000000001E-2</v>
      </c>
      <c r="O3087" s="512">
        <f t="shared" ca="1" si="1721"/>
        <v>1.1745E-2</v>
      </c>
      <c r="P3087" s="513">
        <f t="shared" ca="1" si="1722"/>
        <v>1.3365E-2</v>
      </c>
      <c r="Q3087" s="514" t="str">
        <f t="shared" ca="1" si="1723"/>
        <v>Dump</v>
      </c>
      <c r="R3087" s="515">
        <f t="shared" ca="1" si="1724"/>
        <v>0.71111111111111114</v>
      </c>
    </row>
    <row r="3088" spans="2:38">
      <c r="B3088" s="772" t="s">
        <v>3282</v>
      </c>
      <c r="C3088" s="376">
        <v>1</v>
      </c>
      <c r="D3088" s="771">
        <v>3.2</v>
      </c>
      <c r="E3088" s="104">
        <v>1.0699999999999999E-2</v>
      </c>
      <c r="F3088" s="104">
        <v>1.4E-2</v>
      </c>
      <c r="H3088" s="677">
        <v>2413</v>
      </c>
      <c r="I3088" s="510">
        <f t="shared" si="1717"/>
        <v>2947</v>
      </c>
      <c r="J3088" s="53" t="str" cm="1">
        <f t="array" aca="1" ref="J3088" ca="1">INDIRECT("B" &amp; I3088)</f>
        <v>NIVEL 974 M4 7S AM 2413 16-06-2026</v>
      </c>
      <c r="K3088" s="511">
        <f t="shared" ca="1" si="1718"/>
        <v>3.2</v>
      </c>
      <c r="L3088" s="508">
        <f t="shared" ca="1" si="1719"/>
        <v>1.5570000000000001E-2</v>
      </c>
      <c r="M3088" s="508">
        <f t="shared" ca="1" si="1720"/>
        <v>1.485E-2</v>
      </c>
      <c r="N3088" s="512">
        <f t="shared" ca="1" si="1712"/>
        <v>1.6500000000000001E-2</v>
      </c>
      <c r="O3088" s="512">
        <f t="shared" ca="1" si="1721"/>
        <v>1.4013000000000001E-2</v>
      </c>
      <c r="P3088" s="513">
        <f t="shared" ca="1" si="1722"/>
        <v>1.3365E-2</v>
      </c>
      <c r="Q3088" s="514" t="str">
        <f t="shared" ca="1" si="1723"/>
        <v>Dump</v>
      </c>
      <c r="R3088" s="515">
        <f t="shared" ca="1" si="1724"/>
        <v>0.71111111111111114</v>
      </c>
    </row>
    <row r="3089" spans="2:38">
      <c r="B3089" s="772" t="s">
        <v>3283</v>
      </c>
      <c r="C3089" s="376">
        <v>1</v>
      </c>
      <c r="D3089" s="771">
        <v>3.2</v>
      </c>
      <c r="E3089" s="104">
        <v>1.15E-2</v>
      </c>
      <c r="F3089" s="104">
        <v>1.4E-2</v>
      </c>
      <c r="H3089" s="677">
        <v>2414</v>
      </c>
      <c r="I3089" s="510">
        <f t="shared" si="1717"/>
        <v>2948</v>
      </c>
      <c r="J3089" s="53" t="str" cm="1">
        <f t="array" aca="1" ref="J3089" ca="1">INDIRECT("B" &amp; I3089)</f>
        <v>NIVEL 974 M4 7S AM 2414 16-06-2026</v>
      </c>
      <c r="K3089" s="511">
        <f t="shared" ca="1" si="1718"/>
        <v>3.2</v>
      </c>
      <c r="L3089" s="508">
        <f t="shared" ca="1" si="1719"/>
        <v>1.584E-2</v>
      </c>
      <c r="M3089" s="508">
        <f t="shared" ca="1" si="1720"/>
        <v>1.485E-2</v>
      </c>
      <c r="N3089" s="512">
        <f t="shared" ca="1" si="1712"/>
        <v>1.6500000000000001E-2</v>
      </c>
      <c r="O3089" s="512">
        <f t="shared" ca="1" si="1721"/>
        <v>1.4256E-2</v>
      </c>
      <c r="P3089" s="513">
        <f t="shared" ca="1" si="1722"/>
        <v>1.3365E-2</v>
      </c>
      <c r="Q3089" s="514" t="str">
        <f t="shared" ca="1" si="1723"/>
        <v>Dump</v>
      </c>
      <c r="R3089" s="515">
        <f t="shared" ca="1" si="1724"/>
        <v>0.71111111111111114</v>
      </c>
    </row>
    <row r="3090" spans="2:38">
      <c r="B3090" s="772" t="s">
        <v>3284</v>
      </c>
      <c r="C3090" s="376">
        <v>1</v>
      </c>
      <c r="D3090" s="771">
        <v>3.2</v>
      </c>
      <c r="E3090" s="104">
        <v>1.7100000000000001E-2</v>
      </c>
      <c r="F3090" s="104">
        <v>1.4E-2</v>
      </c>
      <c r="H3090" s="677">
        <v>2415</v>
      </c>
      <c r="I3090" s="510">
        <f t="shared" si="1717"/>
        <v>2949</v>
      </c>
      <c r="J3090" s="53" t="str" cm="1">
        <f t="array" aca="1" ref="J3090" ca="1">INDIRECT("B" &amp; I3090)</f>
        <v>NIVEL 974 M4 7S AM 2415 16-06-2026</v>
      </c>
      <c r="K3090" s="511">
        <f t="shared" ca="1" si="1718"/>
        <v>3.2</v>
      </c>
      <c r="L3090" s="508">
        <f t="shared" ca="1" si="1719"/>
        <v>1.1250000000000001E-2</v>
      </c>
      <c r="M3090" s="508">
        <f t="shared" ca="1" si="1720"/>
        <v>1.485E-2</v>
      </c>
      <c r="N3090" s="512">
        <f t="shared" ca="1" si="1712"/>
        <v>1.6500000000000001E-2</v>
      </c>
      <c r="O3090" s="512">
        <f t="shared" ca="1" si="1721"/>
        <v>1.0125000000000002E-2</v>
      </c>
      <c r="P3090" s="513">
        <f t="shared" ca="1" si="1722"/>
        <v>1.3365E-2</v>
      </c>
      <c r="Q3090" s="514" t="str">
        <f t="shared" ca="1" si="1723"/>
        <v>Dump</v>
      </c>
      <c r="R3090" s="515">
        <f t="shared" ca="1" si="1724"/>
        <v>0.71111111111111114</v>
      </c>
    </row>
    <row r="3091" spans="2:38">
      <c r="B3091" s="772" t="s">
        <v>3291</v>
      </c>
      <c r="C3091" s="376">
        <v>1</v>
      </c>
      <c r="D3091" s="771">
        <v>3.2</v>
      </c>
      <c r="E3091" s="104">
        <v>9.4999999999999998E-3</v>
      </c>
      <c r="F3091" s="104">
        <v>1.2999999999999999E-2</v>
      </c>
      <c r="H3091" s="677">
        <v>2416</v>
      </c>
      <c r="I3091" s="510">
        <f t="shared" si="1717"/>
        <v>2950</v>
      </c>
      <c r="J3091" s="53" t="str" cm="1">
        <f t="array" aca="1" ref="J3091" ca="1">INDIRECT("B" &amp; I3091)</f>
        <v>NIVEL 974 M4 7S AM 2416 16-06-2026</v>
      </c>
      <c r="K3091" s="511">
        <f t="shared" ca="1" si="1718"/>
        <v>3.2</v>
      </c>
      <c r="L3091" s="508">
        <f t="shared" ca="1" si="1719"/>
        <v>1.3769999999999999E-2</v>
      </c>
      <c r="M3091" s="508">
        <f t="shared" ca="1" si="1720"/>
        <v>1.485E-2</v>
      </c>
      <c r="N3091" s="512">
        <f t="shared" ca="1" si="1712"/>
        <v>1.6500000000000001E-2</v>
      </c>
      <c r="O3091" s="512">
        <f t="shared" ca="1" si="1721"/>
        <v>1.2393E-2</v>
      </c>
      <c r="P3091" s="513">
        <f t="shared" ca="1" si="1722"/>
        <v>1.3365E-2</v>
      </c>
      <c r="Q3091" s="514" t="str">
        <f t="shared" ca="1" si="1723"/>
        <v>Dump</v>
      </c>
      <c r="R3091" s="515">
        <f t="shared" ca="1" si="1724"/>
        <v>0.71111111111111114</v>
      </c>
    </row>
    <row r="3092" spans="2:38">
      <c r="B3092" s="772" t="s">
        <v>3292</v>
      </c>
      <c r="C3092" s="376">
        <v>1</v>
      </c>
      <c r="D3092" s="771">
        <v>3.2</v>
      </c>
      <c r="E3092" s="104">
        <v>9.2999999999999992E-3</v>
      </c>
      <c r="F3092" s="104">
        <v>1.2999999999999999E-2</v>
      </c>
      <c r="H3092" s="677">
        <v>2417</v>
      </c>
      <c r="I3092" s="510">
        <f t="shared" si="1717"/>
        <v>2951</v>
      </c>
      <c r="J3092" s="53" t="str" cm="1">
        <f t="array" aca="1" ref="J3092" ca="1">INDIRECT("B" &amp; I3092)</f>
        <v>NIVEL 974 M4 7S AM 2417 16-06-2026</v>
      </c>
      <c r="K3092" s="511">
        <f t="shared" ca="1" si="1718"/>
        <v>3.2</v>
      </c>
      <c r="L3092" s="508">
        <f t="shared" ca="1" si="1719"/>
        <v>9.810000000000001E-3</v>
      </c>
      <c r="M3092" s="508">
        <f t="shared" ca="1" si="1720"/>
        <v>1.485E-2</v>
      </c>
      <c r="N3092" s="512">
        <f t="shared" ca="1" si="1712"/>
        <v>1.6500000000000001E-2</v>
      </c>
      <c r="O3092" s="512">
        <f t="shared" ca="1" si="1721"/>
        <v>8.8290000000000018E-3</v>
      </c>
      <c r="P3092" s="513">
        <f t="shared" ca="1" si="1722"/>
        <v>1.3365E-2</v>
      </c>
      <c r="Q3092" s="514" t="str">
        <f t="shared" ca="1" si="1723"/>
        <v>Dump</v>
      </c>
      <c r="R3092" s="515">
        <f t="shared" ca="1" si="1724"/>
        <v>0.71111111111111114</v>
      </c>
    </row>
    <row r="3093" spans="2:38">
      <c r="B3093" s="772" t="s">
        <v>3293</v>
      </c>
      <c r="C3093" s="376">
        <v>1</v>
      </c>
      <c r="D3093" s="771">
        <v>3.2</v>
      </c>
      <c r="E3093" s="104">
        <v>1.0999999999999999E-2</v>
      </c>
      <c r="F3093" s="104">
        <v>1.2999999999999999E-2</v>
      </c>
      <c r="H3093" s="677">
        <v>2418</v>
      </c>
      <c r="I3093" s="510">
        <f t="shared" ref="I3093:I3095" si="1725">IF(H3093="",
   IFERROR(MATCH("**", B:B, 0), ""),
   IFERROR(MATCH("* "&amp;H3093&amp;" *", B:B, 0), "")
)</f>
        <v>2952</v>
      </c>
      <c r="J3093" s="53" t="str" cm="1">
        <f t="array" aca="1" ref="J3093" ca="1">INDIRECT("B" &amp; I3093)</f>
        <v>NIVEL 974 M4 7S AM 2418 16-06-2026</v>
      </c>
      <c r="K3093" s="511">
        <f t="shared" ref="K3093:K3095" ca="1" si="1726">INDEX(D:D, MATCH(J3093, $B:$B, 0))</f>
        <v>3.2</v>
      </c>
      <c r="L3093" s="508">
        <f t="shared" ref="L3093:L3095" ca="1" si="1727">INDEX(E:E, MATCH($J3093, $B:$B, 0))*0.9</f>
        <v>1.881E-2</v>
      </c>
      <c r="M3093" s="508">
        <f t="shared" ref="M3093:M3095" ca="1" si="1728">INDEX(F:F, MATCH($J3093, $B:$B, 0))*0.9</f>
        <v>1.485E-2</v>
      </c>
      <c r="N3093" s="512">
        <f t="shared" ca="1" si="1712"/>
        <v>1.6500000000000001E-2</v>
      </c>
      <c r="O3093" s="512">
        <f t="shared" ref="O3093:O3095" ca="1" si="1729">+IF(L3093=0,N3093*0.9,L3093*0.9)</f>
        <v>1.6929E-2</v>
      </c>
      <c r="P3093" s="513">
        <f t="shared" ref="P3093:P3095" ca="1" si="1730">+M3093*0.9</f>
        <v>1.3365E-2</v>
      </c>
      <c r="Q3093" s="514" t="str">
        <f t="shared" ref="Q3093:Q3095" ca="1" si="1731">+IF(L3093=0,"-","Dump")</f>
        <v>Dump</v>
      </c>
      <c r="R3093" s="515">
        <f t="shared" ref="R3093:R3095" ca="1" si="1732">+K3093/4.5</f>
        <v>0.71111111111111114</v>
      </c>
    </row>
    <row r="3094" spans="2:38">
      <c r="B3094" s="772" t="s">
        <v>3294</v>
      </c>
      <c r="C3094" s="376">
        <v>1</v>
      </c>
      <c r="D3094" s="771">
        <v>3.2</v>
      </c>
      <c r="E3094" s="104">
        <v>1.2E-2</v>
      </c>
      <c r="F3094" s="104">
        <v>1.2999999999999999E-2</v>
      </c>
      <c r="H3094" s="677">
        <v>2419</v>
      </c>
      <c r="I3094" s="510">
        <f t="shared" si="1725"/>
        <v>2953</v>
      </c>
      <c r="J3094" s="53" t="str" cm="1">
        <f t="array" aca="1" ref="J3094" ca="1">INDIRECT("B" &amp; I3094)</f>
        <v>NIVEL 974 M4 7S AM 2419 16-06-2026</v>
      </c>
      <c r="K3094" s="511">
        <f t="shared" ca="1" si="1726"/>
        <v>3.2</v>
      </c>
      <c r="L3094" s="508">
        <f t="shared" ca="1" si="1727"/>
        <v>1.2239999999999999E-2</v>
      </c>
      <c r="M3094" s="508">
        <f t="shared" ca="1" si="1728"/>
        <v>1.485E-2</v>
      </c>
      <c r="N3094" s="512">
        <f t="shared" ca="1" si="1712"/>
        <v>1.6500000000000001E-2</v>
      </c>
      <c r="O3094" s="512">
        <f t="shared" ca="1" si="1729"/>
        <v>1.1016E-2</v>
      </c>
      <c r="P3094" s="513">
        <f t="shared" ca="1" si="1730"/>
        <v>1.3365E-2</v>
      </c>
      <c r="Q3094" s="514" t="str">
        <f t="shared" ca="1" si="1731"/>
        <v>Dump</v>
      </c>
      <c r="R3094" s="515">
        <f t="shared" ca="1" si="1732"/>
        <v>0.71111111111111114</v>
      </c>
    </row>
    <row r="3095" spans="2:38">
      <c r="B3095" s="772" t="s">
        <v>3295</v>
      </c>
      <c r="C3095" s="376">
        <v>1</v>
      </c>
      <c r="D3095" s="771">
        <v>3.2</v>
      </c>
      <c r="E3095" s="104">
        <v>8.9999999999999993E-3</v>
      </c>
      <c r="F3095" s="104">
        <v>1.2999999999999999E-2</v>
      </c>
      <c r="H3095" s="677">
        <v>2420</v>
      </c>
      <c r="I3095" s="510">
        <f t="shared" si="1725"/>
        <v>2954</v>
      </c>
      <c r="J3095" s="53" t="str" cm="1">
        <f t="array" aca="1" ref="J3095" ca="1">INDIRECT("B" &amp; I3095)</f>
        <v>NIVEL 974 M4 6N L33 AM 2420 16-06-2026</v>
      </c>
      <c r="K3095" s="511">
        <f t="shared" ca="1" si="1726"/>
        <v>3.2</v>
      </c>
      <c r="L3095" s="508">
        <f t="shared" ca="1" si="1727"/>
        <v>1.3950000000000001E-2</v>
      </c>
      <c r="M3095" s="508">
        <f t="shared" ca="1" si="1728"/>
        <v>1.26E-2</v>
      </c>
      <c r="N3095" s="512">
        <f t="shared" ca="1" si="1712"/>
        <v>1.4E-2</v>
      </c>
      <c r="O3095" s="512">
        <f t="shared" ca="1" si="1729"/>
        <v>1.2555E-2</v>
      </c>
      <c r="P3095" s="513">
        <f t="shared" ca="1" si="1730"/>
        <v>1.1340000000000001E-2</v>
      </c>
      <c r="Q3095" s="514" t="str">
        <f t="shared" ca="1" si="1731"/>
        <v>Dump</v>
      </c>
      <c r="R3095" s="515">
        <f t="shared" ca="1" si="1732"/>
        <v>0.71111111111111114</v>
      </c>
    </row>
    <row r="3096" spans="2:38">
      <c r="B3096" s="772" t="s">
        <v>3296</v>
      </c>
      <c r="C3096" s="376">
        <v>1</v>
      </c>
      <c r="D3096" s="771">
        <v>3.2</v>
      </c>
      <c r="E3096" s="104">
        <v>1.2500000000000001E-2</v>
      </c>
      <c r="F3096" s="104">
        <v>1.2999999999999999E-2</v>
      </c>
      <c r="H3096" s="677">
        <v>2421</v>
      </c>
      <c r="I3096" s="510">
        <f t="shared" si="1717"/>
        <v>2955</v>
      </c>
      <c r="J3096" s="53" t="str" cm="1">
        <f t="array" aca="1" ref="J3096" ca="1">INDIRECT("B" &amp; I3096)</f>
        <v>NIVEL 974 M4 6N L33 AM 2421 16-06-2026</v>
      </c>
      <c r="K3096" s="511">
        <f t="shared" ca="1" si="1718"/>
        <v>3.2</v>
      </c>
      <c r="L3096" s="508">
        <f t="shared" ca="1" si="1719"/>
        <v>1.485E-2</v>
      </c>
      <c r="M3096" s="508">
        <f t="shared" ca="1" si="1720"/>
        <v>1.26E-2</v>
      </c>
      <c r="N3096" s="512">
        <f t="shared" ca="1" si="1712"/>
        <v>1.4E-2</v>
      </c>
      <c r="O3096" s="512">
        <f t="shared" ca="1" si="1721"/>
        <v>1.3365E-2</v>
      </c>
      <c r="P3096" s="513">
        <f t="shared" ca="1" si="1722"/>
        <v>1.1340000000000001E-2</v>
      </c>
      <c r="Q3096" s="514" t="str">
        <f t="shared" ca="1" si="1723"/>
        <v>Dump</v>
      </c>
      <c r="R3096" s="515">
        <f t="shared" ca="1" si="1724"/>
        <v>0.71111111111111114</v>
      </c>
    </row>
    <row r="3097" spans="2:38">
      <c r="B3097" s="772" t="s">
        <v>3297</v>
      </c>
      <c r="C3097" s="376">
        <v>1</v>
      </c>
      <c r="D3097" s="771">
        <v>3.2</v>
      </c>
      <c r="E3097" s="104">
        <v>1.24E-2</v>
      </c>
      <c r="F3097" s="104">
        <v>1.2999999999999999E-2</v>
      </c>
      <c r="H3097" s="677"/>
      <c r="I3097"/>
      <c r="J3097"/>
      <c r="K3097" s="519">
        <f ca="1">SUM(K3077:K3096)</f>
        <v>64.000000000000014</v>
      </c>
      <c r="L3097" s="516">
        <f ca="1">+SUMPRODUCT(L3077:L3096,K3077:K3096)/K3097</f>
        <v>1.4053499999999997E-2</v>
      </c>
      <c r="M3097" s="516">
        <f ca="1">+SUMPRODUCT(M3077:M3096,K3077:K3096)/K3097</f>
        <v>1.4265E-2</v>
      </c>
      <c r="N3097" s="69">
        <f ca="1">+SUMPRODUCT(N3077:N3096,K3077:K3096)/K3097</f>
        <v>1.5849999999999993E-2</v>
      </c>
      <c r="O3097" s="552">
        <f ca="1">+SUMPRODUCT(O3077:O3096,K3077:K3096)/K3097</f>
        <v>1.2648149999999995E-2</v>
      </c>
      <c r="P3097" s="69">
        <f ca="1">+SUMPRODUCT(P3077:P3096,K3077:K3096)/K3097</f>
        <v>1.2838500000000001E-2</v>
      </c>
      <c r="Q3097"/>
      <c r="R3097"/>
    </row>
    <row r="3098" spans="2:38">
      <c r="B3098" s="772" t="s">
        <v>3298</v>
      </c>
      <c r="C3098" s="376">
        <v>1</v>
      </c>
      <c r="D3098" s="771">
        <v>3.2</v>
      </c>
      <c r="E3098" s="104">
        <v>9.4000000000000004E-3</v>
      </c>
      <c r="F3098" s="104">
        <v>1.2999999999999999E-2</v>
      </c>
      <c r="H3098" s="723"/>
      <c r="I3098"/>
      <c r="J3098"/>
      <c r="K3098" s="551" t="s">
        <v>59</v>
      </c>
      <c r="L3098" s="550">
        <f ca="1">+L3097/0.9</f>
        <v>1.5614999999999995E-2</v>
      </c>
      <c r="M3098" s="518">
        <f ca="1">+M3097/0.9</f>
        <v>1.585E-2</v>
      </c>
      <c r="N3098"/>
      <c r="O3098"/>
      <c r="P3098"/>
      <c r="Q3098"/>
      <c r="R3098"/>
    </row>
    <row r="3099" spans="2:38" ht="15" thickBot="1">
      <c r="B3099" s="772" t="s">
        <v>3299</v>
      </c>
      <c r="C3099" s="376">
        <v>1</v>
      </c>
      <c r="D3099" s="771">
        <v>3.2</v>
      </c>
      <c r="E3099" s="104">
        <v>1.14E-2</v>
      </c>
      <c r="F3099" s="104">
        <v>1.2999999999999999E-2</v>
      </c>
      <c r="I3099" s="724"/>
      <c r="R3099" s="724"/>
    </row>
    <row r="3100" spans="2:38" ht="28.8">
      <c r="B3100" s="772" t="s">
        <v>3300</v>
      </c>
      <c r="C3100" s="376">
        <v>1</v>
      </c>
      <c r="D3100" s="771">
        <v>3.2</v>
      </c>
      <c r="E3100" s="104">
        <v>7.3000000000000001E-3</v>
      </c>
      <c r="F3100" s="104">
        <v>1.2999999999999999E-2</v>
      </c>
      <c r="H3100" s="385"/>
      <c r="I3100" s="547" t="s">
        <v>3158</v>
      </c>
      <c r="J3100" s="77" t="s">
        <v>63</v>
      </c>
      <c r="K3100" s="507" t="s">
        <v>44</v>
      </c>
      <c r="L3100" s="718" t="s">
        <v>297</v>
      </c>
      <c r="M3100" s="508" t="s">
        <v>292</v>
      </c>
      <c r="N3100" s="545" t="s">
        <v>46</v>
      </c>
      <c r="O3100" s="549" t="s">
        <v>293</v>
      </c>
      <c r="P3100" s="508" t="s">
        <v>294</v>
      </c>
      <c r="Q3100"/>
      <c r="R3100"/>
      <c r="AJ3100" s="95" t="str">
        <f>+I3100</f>
        <v>EN124</v>
      </c>
      <c r="AK3100" s="96" t="s">
        <v>62</v>
      </c>
    </row>
    <row r="3101" spans="2:38" ht="15" thickBot="1">
      <c r="B3101" s="772" t="s">
        <v>3301</v>
      </c>
      <c r="C3101" s="376">
        <v>1</v>
      </c>
      <c r="D3101" s="771">
        <v>3.2</v>
      </c>
      <c r="E3101" s="104">
        <v>1.03E-2</v>
      </c>
      <c r="F3101" s="104">
        <v>1.2999999999999999E-2</v>
      </c>
      <c r="H3101" s="677">
        <v>2422</v>
      </c>
      <c r="I3101" s="510">
        <f>IF(H3101="",
   IFERROR(MATCH("**", B:B, 0), ""),
   IFERROR(MATCH("* "&amp;H3101&amp;" *", B:B, 0), "")
)</f>
        <v>2956</v>
      </c>
      <c r="J3101" s="53" t="str" cm="1">
        <f t="array" aca="1" ref="J3101" ca="1">INDIRECT("B" &amp; I3101)</f>
        <v>NIVEL 974 M4 6N L33 AM 2422 16-06-2026</v>
      </c>
      <c r="K3101" s="511">
        <f ca="1">INDEX(D:D, MATCH(J3101, $B:$B, 0))</f>
        <v>3.2</v>
      </c>
      <c r="L3101" s="508">
        <f ca="1">INDEX(E:E, MATCH($J3101, $B:$B, 0))*0.9</f>
        <v>1.3590000000000001E-2</v>
      </c>
      <c r="M3101" s="508">
        <f ca="1">INDEX(F:F, MATCH($J3101, $B:$B, 0))*0.9</f>
        <v>1.26E-2</v>
      </c>
      <c r="N3101" s="512">
        <f ca="1">INDEX(F:F, MATCH($J3101, $B:$B, 0))</f>
        <v>1.4E-2</v>
      </c>
      <c r="O3101" s="512">
        <f ca="1">+IF(L3101=0,N3101*0.9,L3101*0.9)</f>
        <v>1.2231000000000002E-2</v>
      </c>
      <c r="P3101" s="513">
        <f ca="1">+M3101*0.9</f>
        <v>1.1340000000000001E-2</v>
      </c>
      <c r="Q3101" s="514" t="str">
        <f ca="1">+IF(L3101=0,"-","Dump")</f>
        <v>Dump</v>
      </c>
      <c r="R3101" s="515">
        <f ca="1">+K3101/4.5</f>
        <v>0.71111111111111114</v>
      </c>
      <c r="AJ3101" s="520">
        <f ca="1">+K3121-SUMIF(AE:AE, AJ3100, AA:AA)</f>
        <v>1.5600000000000165</v>
      </c>
      <c r="AK3101" s="521">
        <f ca="1">O3121</f>
        <v>1.2810149999999996E-2</v>
      </c>
      <c r="AL3101" s="102">
        <f ca="1">COUNTIF(AE:AE, AJ3100)</f>
        <v>2</v>
      </c>
    </row>
    <row r="3102" spans="2:38" ht="15" thickBot="1">
      <c r="B3102" s="772" t="s">
        <v>3302</v>
      </c>
      <c r="C3102" s="376">
        <v>1</v>
      </c>
      <c r="D3102" s="771">
        <v>3.2</v>
      </c>
      <c r="E3102" s="104">
        <v>1.0699999999999999E-2</v>
      </c>
      <c r="F3102" s="104">
        <v>1.2999999999999999E-2</v>
      </c>
      <c r="H3102" s="677">
        <v>2423</v>
      </c>
      <c r="I3102" s="510">
        <f t="shared" ref="I3102:I3120" si="1733">IF(H3102="",
   IFERROR(MATCH("**", B:B, 0), ""),
   IFERROR(MATCH("* "&amp;H3102&amp;" *", B:B, 0), "")
)</f>
        <v>2957</v>
      </c>
      <c r="J3102" s="53" t="str" cm="1">
        <f t="array" aca="1" ref="J3102" ca="1">INDIRECT("B" &amp; I3102)</f>
        <v>NIVEL 974 M4 6N L33 AM 2423 16-06-2026</v>
      </c>
      <c r="K3102" s="511">
        <f t="shared" ref="K3102:K3120" ca="1" si="1734">INDEX(D:D, MATCH(J3102, $B:$B, 0))</f>
        <v>3.2</v>
      </c>
      <c r="L3102" s="508">
        <f t="shared" ref="L3102:L3120" ca="1" si="1735">INDEX(E:E, MATCH($J3102, $B:$B, 0))*0.9</f>
        <v>1.6199999999999999E-2</v>
      </c>
      <c r="M3102" s="508">
        <f t="shared" ref="M3102:M3120" ca="1" si="1736">INDEX(F:F, MATCH($J3102, $B:$B, 0))*0.9</f>
        <v>1.26E-2</v>
      </c>
      <c r="N3102" s="512">
        <f t="shared" ref="N3102:N3120" ca="1" si="1737">INDEX(F:F, MATCH($J3102, $B:$B, 0))</f>
        <v>1.4E-2</v>
      </c>
      <c r="O3102" s="512">
        <f t="shared" ref="O3102:O3120" ca="1" si="1738">+IF(L3102=0,N3102*0.9,L3102*0.9)</f>
        <v>1.4579999999999999E-2</v>
      </c>
      <c r="P3102" s="513">
        <f t="shared" ref="P3102:P3120" ca="1" si="1739">+M3102*0.9</f>
        <v>1.1340000000000001E-2</v>
      </c>
      <c r="Q3102" s="514" t="str">
        <f t="shared" ref="Q3102:Q3120" ca="1" si="1740">+IF(L3102=0,"-","Dump")</f>
        <v>Dump</v>
      </c>
      <c r="R3102" s="515">
        <f t="shared" ref="R3102:R3120" ca="1" si="1741">+K3102/4.5</f>
        <v>0.71111111111111114</v>
      </c>
      <c r="AJ3102" s="105" t="s">
        <v>83</v>
      </c>
      <c r="AK3102" s="101"/>
    </row>
    <row r="3103" spans="2:38">
      <c r="B3103" s="772" t="s">
        <v>3303</v>
      </c>
      <c r="C3103" s="376">
        <v>1</v>
      </c>
      <c r="D3103" s="771">
        <v>3.2</v>
      </c>
      <c r="E3103" s="104">
        <v>1.1599999999999999E-2</v>
      </c>
      <c r="F3103" s="104">
        <v>1.2999999999999999E-2</v>
      </c>
      <c r="H3103" s="677">
        <v>2424</v>
      </c>
      <c r="I3103" s="510">
        <f t="shared" si="1733"/>
        <v>2958</v>
      </c>
      <c r="J3103" s="53" t="str" cm="1">
        <f t="array" aca="1" ref="J3103" ca="1">INDIRECT("B" &amp; I3103)</f>
        <v>NIVEL 974 M4 6N L33 AM 2424 16-06-2026</v>
      </c>
      <c r="K3103" s="511">
        <f t="shared" ca="1" si="1734"/>
        <v>3.2</v>
      </c>
      <c r="L3103" s="508">
        <f t="shared" ca="1" si="1735"/>
        <v>1.4760000000000002E-2</v>
      </c>
      <c r="M3103" s="508">
        <f t="shared" ca="1" si="1736"/>
        <v>1.26E-2</v>
      </c>
      <c r="N3103" s="512">
        <f t="shared" ca="1" si="1737"/>
        <v>1.4E-2</v>
      </c>
      <c r="O3103" s="512">
        <f t="shared" ca="1" si="1738"/>
        <v>1.3284000000000002E-2</v>
      </c>
      <c r="P3103" s="513">
        <f t="shared" ca="1" si="1739"/>
        <v>1.1340000000000001E-2</v>
      </c>
      <c r="Q3103" s="514" t="str">
        <f t="shared" ca="1" si="1740"/>
        <v>Dump</v>
      </c>
      <c r="R3103" s="515">
        <f t="shared" ca="1" si="1741"/>
        <v>0.71111111111111114</v>
      </c>
    </row>
    <row r="3104" spans="2:38">
      <c r="B3104" s="772" t="s">
        <v>3304</v>
      </c>
      <c r="C3104" s="376">
        <v>1</v>
      </c>
      <c r="D3104" s="771">
        <v>3.2</v>
      </c>
      <c r="E3104" s="104">
        <v>1.01E-2</v>
      </c>
      <c r="F3104" s="104">
        <v>1.2999999999999999E-2</v>
      </c>
      <c r="H3104" s="677">
        <v>2425</v>
      </c>
      <c r="I3104" s="510">
        <f t="shared" si="1733"/>
        <v>2959</v>
      </c>
      <c r="J3104" s="53" t="str" cm="1">
        <f t="array" aca="1" ref="J3104" ca="1">INDIRECT("B" &amp; I3104)</f>
        <v>NIVEL 974 M4 6N L33 AM 2425 16-06-2026</v>
      </c>
      <c r="K3104" s="511">
        <f t="shared" ca="1" si="1734"/>
        <v>3.2</v>
      </c>
      <c r="L3104" s="508">
        <f t="shared" ca="1" si="1735"/>
        <v>1.2060000000000001E-2</v>
      </c>
      <c r="M3104" s="508">
        <f t="shared" ca="1" si="1736"/>
        <v>1.26E-2</v>
      </c>
      <c r="N3104" s="512">
        <f t="shared" ca="1" si="1737"/>
        <v>1.4E-2</v>
      </c>
      <c r="O3104" s="512">
        <f t="shared" ca="1" si="1738"/>
        <v>1.0854000000000001E-2</v>
      </c>
      <c r="P3104" s="513">
        <f t="shared" ca="1" si="1739"/>
        <v>1.1340000000000001E-2</v>
      </c>
      <c r="Q3104" s="514" t="str">
        <f t="shared" ca="1" si="1740"/>
        <v>Dump</v>
      </c>
      <c r="R3104" s="515">
        <f t="shared" ca="1" si="1741"/>
        <v>0.71111111111111114</v>
      </c>
    </row>
    <row r="3105" spans="2:18">
      <c r="B3105" s="772" t="s">
        <v>3305</v>
      </c>
      <c r="C3105" s="376">
        <v>1</v>
      </c>
      <c r="D3105" s="771">
        <v>3.2</v>
      </c>
      <c r="E3105" s="104">
        <v>8.6999999999999994E-3</v>
      </c>
      <c r="F3105" s="104">
        <v>1.2999999999999999E-2</v>
      </c>
      <c r="H3105" s="677">
        <v>2426</v>
      </c>
      <c r="I3105" s="510">
        <f t="shared" si="1733"/>
        <v>2960</v>
      </c>
      <c r="J3105" s="53" t="str" cm="1">
        <f t="array" aca="1" ref="J3105" ca="1">INDIRECT("B" &amp; I3105)</f>
        <v>NIVEL 974 M4 6N L33 AM 2426 16-06-2026</v>
      </c>
      <c r="K3105" s="511">
        <f t="shared" ca="1" si="1734"/>
        <v>3.2</v>
      </c>
      <c r="L3105" s="508">
        <f t="shared" ca="1" si="1735"/>
        <v>1.4310000000000002E-2</v>
      </c>
      <c r="M3105" s="508">
        <f t="shared" ca="1" si="1736"/>
        <v>1.26E-2</v>
      </c>
      <c r="N3105" s="512">
        <f t="shared" ca="1" si="1737"/>
        <v>1.4E-2</v>
      </c>
      <c r="O3105" s="512">
        <f t="shared" ca="1" si="1738"/>
        <v>1.2879000000000002E-2</v>
      </c>
      <c r="P3105" s="513">
        <f t="shared" ca="1" si="1739"/>
        <v>1.1340000000000001E-2</v>
      </c>
      <c r="Q3105" s="514" t="str">
        <f t="shared" ca="1" si="1740"/>
        <v>Dump</v>
      </c>
      <c r="R3105" s="515">
        <f t="shared" ca="1" si="1741"/>
        <v>0.71111111111111114</v>
      </c>
    </row>
    <row r="3106" spans="2:18">
      <c r="B3106" s="772" t="s">
        <v>3306</v>
      </c>
      <c r="C3106" s="376">
        <v>1</v>
      </c>
      <c r="D3106" s="771">
        <v>3.2</v>
      </c>
      <c r="E3106" s="104">
        <v>2.1600000000000001E-2</v>
      </c>
      <c r="F3106" s="104">
        <v>1.7000000000000001E-2</v>
      </c>
      <c r="H3106" s="677">
        <v>2427</v>
      </c>
      <c r="I3106" s="510">
        <f t="shared" si="1733"/>
        <v>2961</v>
      </c>
      <c r="J3106" s="53" t="str" cm="1">
        <f t="array" aca="1" ref="J3106" ca="1">INDIRECT("B" &amp; I3106)</f>
        <v>NIVEL 974 M4 6N L33 AM 2427 16-06-2026</v>
      </c>
      <c r="K3106" s="511">
        <f t="shared" ca="1" si="1734"/>
        <v>3.2</v>
      </c>
      <c r="L3106" s="508">
        <f t="shared" ca="1" si="1735"/>
        <v>2.2409999999999999E-2</v>
      </c>
      <c r="M3106" s="508">
        <f t="shared" ca="1" si="1736"/>
        <v>1.26E-2</v>
      </c>
      <c r="N3106" s="512">
        <f t="shared" ca="1" si="1737"/>
        <v>1.4E-2</v>
      </c>
      <c r="O3106" s="512">
        <f t="shared" ca="1" si="1738"/>
        <v>2.0168999999999999E-2</v>
      </c>
      <c r="P3106" s="513">
        <f t="shared" ca="1" si="1739"/>
        <v>1.1340000000000001E-2</v>
      </c>
      <c r="Q3106" s="514" t="str">
        <f t="shared" ca="1" si="1740"/>
        <v>Dump</v>
      </c>
      <c r="R3106" s="515">
        <f t="shared" ca="1" si="1741"/>
        <v>0.71111111111111114</v>
      </c>
    </row>
    <row r="3107" spans="2:18">
      <c r="B3107" s="772" t="s">
        <v>3307</v>
      </c>
      <c r="C3107" s="376">
        <v>1</v>
      </c>
      <c r="D3107" s="771">
        <v>3.2</v>
      </c>
      <c r="E3107" s="104">
        <v>1.61E-2</v>
      </c>
      <c r="F3107" s="104">
        <v>1.7000000000000001E-2</v>
      </c>
      <c r="H3107" s="677">
        <v>2428</v>
      </c>
      <c r="I3107" s="510">
        <f t="shared" si="1733"/>
        <v>2962</v>
      </c>
      <c r="J3107" s="53" t="str" cm="1">
        <f t="array" aca="1" ref="J3107" ca="1">INDIRECT("B" &amp; I3107)</f>
        <v>NIVEL 974 M4 6N L33 AM 2428 16-06-2026</v>
      </c>
      <c r="K3107" s="511">
        <f t="shared" ca="1" si="1734"/>
        <v>3.2</v>
      </c>
      <c r="L3107" s="508">
        <f t="shared" ca="1" si="1735"/>
        <v>1.188E-2</v>
      </c>
      <c r="M3107" s="508">
        <f t="shared" ca="1" si="1736"/>
        <v>1.26E-2</v>
      </c>
      <c r="N3107" s="512">
        <f t="shared" ca="1" si="1737"/>
        <v>1.4E-2</v>
      </c>
      <c r="O3107" s="512">
        <f t="shared" ca="1" si="1738"/>
        <v>1.0692E-2</v>
      </c>
      <c r="P3107" s="513">
        <f t="shared" ca="1" si="1739"/>
        <v>1.1340000000000001E-2</v>
      </c>
      <c r="Q3107" s="514" t="str">
        <f t="shared" ca="1" si="1740"/>
        <v>Dump</v>
      </c>
      <c r="R3107" s="515">
        <f t="shared" ca="1" si="1741"/>
        <v>0.71111111111111114</v>
      </c>
    </row>
    <row r="3108" spans="2:18">
      <c r="B3108" s="772" t="s">
        <v>3308</v>
      </c>
      <c r="C3108" s="376">
        <v>1</v>
      </c>
      <c r="D3108" s="771">
        <v>3.2</v>
      </c>
      <c r="E3108" s="104">
        <v>1.61E-2</v>
      </c>
      <c r="F3108" s="104">
        <v>1.7000000000000001E-2</v>
      </c>
      <c r="H3108" s="677">
        <v>2429</v>
      </c>
      <c r="I3108" s="510">
        <f t="shared" ref="I3108" si="1742">IF(H3108="",
   IFERROR(MATCH("**", B:B, 0), ""),
   IFERROR(MATCH("* "&amp;H3108&amp;" *", B:B, 0), "")
)</f>
        <v>2963</v>
      </c>
      <c r="J3108" s="53" t="str" cm="1">
        <f t="array" aca="1" ref="J3108" ca="1">INDIRECT("B" &amp; I3108)</f>
        <v>NIVEL 974 M4 7S L30 PM 2429 15-06-2026</v>
      </c>
      <c r="K3108" s="511">
        <f t="shared" ref="K3108" ca="1" si="1743">INDEX(D:D, MATCH(J3108, $B:$B, 0))</f>
        <v>3.2</v>
      </c>
      <c r="L3108" s="508">
        <f t="shared" ref="L3108" ca="1" si="1744">INDEX(E:E, MATCH($J3108, $B:$B, 0))*0.9</f>
        <v>1.6830000000000001E-2</v>
      </c>
      <c r="M3108" s="508">
        <f t="shared" ref="M3108" ca="1" si="1745">INDEX(F:F, MATCH($J3108, $B:$B, 0))*0.9</f>
        <v>1.35E-2</v>
      </c>
      <c r="N3108" s="512">
        <f t="shared" ca="1" si="1737"/>
        <v>1.4999999999999999E-2</v>
      </c>
      <c r="O3108" s="512">
        <f t="shared" ref="O3108" ca="1" si="1746">+IF(L3108=0,N3108*0.9,L3108*0.9)</f>
        <v>1.5147000000000001E-2</v>
      </c>
      <c r="P3108" s="513">
        <f t="shared" ref="P3108" ca="1" si="1747">+M3108*0.9</f>
        <v>1.2149999999999999E-2</v>
      </c>
      <c r="Q3108" s="514" t="str">
        <f t="shared" ref="Q3108" ca="1" si="1748">+IF(L3108=0,"-","Dump")</f>
        <v>Dump</v>
      </c>
      <c r="R3108" s="515">
        <f t="shared" ref="R3108" ca="1" si="1749">+K3108/4.5</f>
        <v>0.71111111111111114</v>
      </c>
    </row>
    <row r="3109" spans="2:18">
      <c r="B3109" s="772" t="s">
        <v>3309</v>
      </c>
      <c r="C3109" s="376">
        <v>1</v>
      </c>
      <c r="D3109" s="771">
        <v>3.2</v>
      </c>
      <c r="E3109" s="104">
        <v>1.9800000000000002E-2</v>
      </c>
      <c r="F3109" s="104">
        <v>1.7000000000000001E-2</v>
      </c>
      <c r="H3109" s="677">
        <v>2430</v>
      </c>
      <c r="I3109" s="510">
        <f t="shared" si="1733"/>
        <v>2964</v>
      </c>
      <c r="J3109" s="53" t="str" cm="1">
        <f t="array" aca="1" ref="J3109" ca="1">INDIRECT("B" &amp; I3109)</f>
        <v>NIVEL 974 M4 7S L30 PM 2430 15-06-2026</v>
      </c>
      <c r="K3109" s="511">
        <f t="shared" ca="1" si="1734"/>
        <v>3.2</v>
      </c>
      <c r="L3109" s="508">
        <f t="shared" ca="1" si="1735"/>
        <v>9.7200000000000012E-3</v>
      </c>
      <c r="M3109" s="508">
        <f t="shared" ca="1" si="1736"/>
        <v>1.35E-2</v>
      </c>
      <c r="N3109" s="512">
        <f t="shared" ca="1" si="1737"/>
        <v>1.4999999999999999E-2</v>
      </c>
      <c r="O3109" s="512">
        <f t="shared" ca="1" si="1738"/>
        <v>8.7480000000000006E-3</v>
      </c>
      <c r="P3109" s="513">
        <f t="shared" ca="1" si="1739"/>
        <v>1.2149999999999999E-2</v>
      </c>
      <c r="Q3109" s="514" t="str">
        <f t="shared" ca="1" si="1740"/>
        <v>Dump</v>
      </c>
      <c r="R3109" s="515">
        <f t="shared" ca="1" si="1741"/>
        <v>0.71111111111111114</v>
      </c>
    </row>
    <row r="3110" spans="2:18">
      <c r="B3110" s="772" t="s">
        <v>3310</v>
      </c>
      <c r="C3110" s="376">
        <v>1</v>
      </c>
      <c r="D3110" s="771">
        <v>3.2</v>
      </c>
      <c r="E3110" s="104">
        <v>1.8700000000000001E-2</v>
      </c>
      <c r="F3110" s="104">
        <v>1.7000000000000001E-2</v>
      </c>
      <c r="H3110" s="677">
        <v>2431</v>
      </c>
      <c r="I3110" s="510">
        <f t="shared" si="1733"/>
        <v>2965</v>
      </c>
      <c r="J3110" s="53" t="str" cm="1">
        <f t="array" aca="1" ref="J3110" ca="1">INDIRECT("B" &amp; I3110)</f>
        <v>NIVEL 974 M4 7S L30 PM 2431 15-06-2026</v>
      </c>
      <c r="K3110" s="511">
        <f t="shared" ca="1" si="1734"/>
        <v>3.2</v>
      </c>
      <c r="L3110" s="508">
        <f t="shared" ca="1" si="1735"/>
        <v>1.035E-2</v>
      </c>
      <c r="M3110" s="508">
        <f t="shared" ca="1" si="1736"/>
        <v>1.35E-2</v>
      </c>
      <c r="N3110" s="512">
        <f t="shared" ca="1" si="1737"/>
        <v>1.4999999999999999E-2</v>
      </c>
      <c r="O3110" s="512">
        <f t="shared" ca="1" si="1738"/>
        <v>9.3150000000000004E-3</v>
      </c>
      <c r="P3110" s="513">
        <f t="shared" ca="1" si="1739"/>
        <v>1.2149999999999999E-2</v>
      </c>
      <c r="Q3110" s="514" t="str">
        <f t="shared" ca="1" si="1740"/>
        <v>Dump</v>
      </c>
      <c r="R3110" s="515">
        <f t="shared" ca="1" si="1741"/>
        <v>0.71111111111111114</v>
      </c>
    </row>
    <row r="3111" spans="2:18">
      <c r="B3111" s="772" t="s">
        <v>3311</v>
      </c>
      <c r="C3111" s="376">
        <v>1</v>
      </c>
      <c r="D3111" s="771">
        <v>3.2</v>
      </c>
      <c r="E3111" s="104">
        <v>1.4500000000000001E-2</v>
      </c>
      <c r="F3111" s="104">
        <v>1.7000000000000001E-2</v>
      </c>
      <c r="H3111" s="677">
        <v>2432</v>
      </c>
      <c r="I3111" s="510">
        <f t="shared" ref="I3111:I3116" si="1750">IF(H3111="",
   IFERROR(MATCH("**", B:B, 0), ""),
   IFERROR(MATCH("* "&amp;H3111&amp;" *", B:B, 0), "")
)</f>
        <v>2966</v>
      </c>
      <c r="J3111" s="53" t="str" cm="1">
        <f t="array" aca="1" ref="J3111" ca="1">INDIRECT("B" &amp; I3111)</f>
        <v>NIVEL 974 M4 7S L30 PM 2432 15-06-2026</v>
      </c>
      <c r="K3111" s="511">
        <f t="shared" ref="K3111:K3116" ca="1" si="1751">INDEX(D:D, MATCH(J3111, $B:$B, 0))</f>
        <v>3.2</v>
      </c>
      <c r="L3111" s="508">
        <f t="shared" ref="L3111:L3116" ca="1" si="1752">INDEX(E:E, MATCH($J3111, $B:$B, 0))*0.9</f>
        <v>1.6649999999999998E-2</v>
      </c>
      <c r="M3111" s="508">
        <f t="shared" ref="M3111:M3116" ca="1" si="1753">INDEX(F:F, MATCH($J3111, $B:$B, 0))*0.9</f>
        <v>1.35E-2</v>
      </c>
      <c r="N3111" s="512">
        <f t="shared" ca="1" si="1737"/>
        <v>1.4999999999999999E-2</v>
      </c>
      <c r="O3111" s="512">
        <f t="shared" ref="O3111:O3116" ca="1" si="1754">+IF(L3111=0,N3111*0.9,L3111*0.9)</f>
        <v>1.4984999999999998E-2</v>
      </c>
      <c r="P3111" s="513">
        <f t="shared" ref="P3111:P3116" ca="1" si="1755">+M3111*0.9</f>
        <v>1.2149999999999999E-2</v>
      </c>
      <c r="Q3111" s="514" t="str">
        <f t="shared" ref="Q3111:Q3116" ca="1" si="1756">+IF(L3111=0,"-","Dump")</f>
        <v>Dump</v>
      </c>
      <c r="R3111" s="515">
        <f t="shared" ref="R3111:R3116" ca="1" si="1757">+K3111/4.5</f>
        <v>0.71111111111111114</v>
      </c>
    </row>
    <row r="3112" spans="2:18">
      <c r="B3112" s="772" t="s">
        <v>3312</v>
      </c>
      <c r="C3112" s="376">
        <v>1</v>
      </c>
      <c r="D3112" s="771">
        <v>3.2</v>
      </c>
      <c r="E3112" s="104">
        <v>1.4800000000000001E-2</v>
      </c>
      <c r="F3112" s="104">
        <v>1.7000000000000001E-2</v>
      </c>
      <c r="H3112" s="677">
        <v>2433</v>
      </c>
      <c r="I3112" s="510">
        <f t="shared" si="1750"/>
        <v>2967</v>
      </c>
      <c r="J3112" s="53" t="str" cm="1">
        <f t="array" aca="1" ref="J3112" ca="1">INDIRECT("B" &amp; I3112)</f>
        <v>NIVEL 974 M4 7S L30 PM 2433 15-06-2026</v>
      </c>
      <c r="K3112" s="511">
        <f t="shared" ca="1" si="1751"/>
        <v>3.2</v>
      </c>
      <c r="L3112" s="508">
        <f t="shared" ca="1" si="1752"/>
        <v>9.0000000000000011E-3</v>
      </c>
      <c r="M3112" s="508">
        <f t="shared" ca="1" si="1753"/>
        <v>1.35E-2</v>
      </c>
      <c r="N3112" s="512">
        <f t="shared" ca="1" si="1737"/>
        <v>1.4999999999999999E-2</v>
      </c>
      <c r="O3112" s="512">
        <f t="shared" ca="1" si="1754"/>
        <v>8.1000000000000013E-3</v>
      </c>
      <c r="P3112" s="513">
        <f t="shared" ca="1" si="1755"/>
        <v>1.2149999999999999E-2</v>
      </c>
      <c r="Q3112" s="514" t="str">
        <f t="shared" ca="1" si="1756"/>
        <v>Dump</v>
      </c>
      <c r="R3112" s="515">
        <f t="shared" ca="1" si="1757"/>
        <v>0.71111111111111114</v>
      </c>
    </row>
    <row r="3113" spans="2:18">
      <c r="B3113" s="772" t="s">
        <v>3313</v>
      </c>
      <c r="C3113" s="376">
        <v>1</v>
      </c>
      <c r="D3113" s="771">
        <v>3.2</v>
      </c>
      <c r="E3113" s="104">
        <v>1.26E-2</v>
      </c>
      <c r="F3113" s="104">
        <v>1.7000000000000001E-2</v>
      </c>
      <c r="H3113" s="677">
        <v>2434</v>
      </c>
      <c r="I3113" s="510">
        <f t="shared" si="1750"/>
        <v>2968</v>
      </c>
      <c r="J3113" s="53" t="str" cm="1">
        <f t="array" aca="1" ref="J3113" ca="1">INDIRECT("B" &amp; I3113)</f>
        <v>NIVEL 974 M4 7S L30 PM 2434 15-06-2026</v>
      </c>
      <c r="K3113" s="511">
        <f t="shared" ca="1" si="1751"/>
        <v>3.2</v>
      </c>
      <c r="L3113" s="508">
        <f t="shared" ca="1" si="1752"/>
        <v>1.269E-2</v>
      </c>
      <c r="M3113" s="508">
        <f t="shared" ca="1" si="1753"/>
        <v>1.35E-2</v>
      </c>
      <c r="N3113" s="512">
        <f t="shared" ca="1" si="1737"/>
        <v>1.4999999999999999E-2</v>
      </c>
      <c r="O3113" s="512">
        <f t="shared" ca="1" si="1754"/>
        <v>1.1421000000000001E-2</v>
      </c>
      <c r="P3113" s="513">
        <f t="shared" ca="1" si="1755"/>
        <v>1.2149999999999999E-2</v>
      </c>
      <c r="Q3113" s="514" t="str">
        <f t="shared" ca="1" si="1756"/>
        <v>Dump</v>
      </c>
      <c r="R3113" s="515">
        <f t="shared" ca="1" si="1757"/>
        <v>0.71111111111111114</v>
      </c>
    </row>
    <row r="3114" spans="2:18">
      <c r="B3114" s="772" t="s">
        <v>3314</v>
      </c>
      <c r="C3114" s="376">
        <v>1</v>
      </c>
      <c r="D3114" s="771">
        <v>3.2</v>
      </c>
      <c r="E3114" s="104">
        <v>1.47E-2</v>
      </c>
      <c r="F3114" s="104">
        <v>1.7000000000000001E-2</v>
      </c>
      <c r="H3114" s="677">
        <v>2435</v>
      </c>
      <c r="I3114" s="510">
        <f t="shared" si="1750"/>
        <v>2969</v>
      </c>
      <c r="J3114" s="53" t="str" cm="1">
        <f t="array" aca="1" ref="J3114" ca="1">INDIRECT("B" &amp; I3114)</f>
        <v>NIVEL 974 M4 7S L30 AM 2435 16-06-2026</v>
      </c>
      <c r="K3114" s="511">
        <f t="shared" ca="1" si="1751"/>
        <v>3.2</v>
      </c>
      <c r="L3114" s="508">
        <f t="shared" ca="1" si="1752"/>
        <v>1.3140000000000001E-2</v>
      </c>
      <c r="M3114" s="508">
        <f t="shared" ca="1" si="1753"/>
        <v>1.4400000000000001E-2</v>
      </c>
      <c r="N3114" s="512">
        <f t="shared" ca="1" si="1737"/>
        <v>1.6E-2</v>
      </c>
      <c r="O3114" s="512">
        <f t="shared" ca="1" si="1754"/>
        <v>1.1826000000000001E-2</v>
      </c>
      <c r="P3114" s="513">
        <f t="shared" ca="1" si="1755"/>
        <v>1.2960000000000001E-2</v>
      </c>
      <c r="Q3114" s="514" t="str">
        <f t="shared" ca="1" si="1756"/>
        <v>Dump</v>
      </c>
      <c r="R3114" s="515">
        <f t="shared" ca="1" si="1757"/>
        <v>0.71111111111111114</v>
      </c>
    </row>
    <row r="3115" spans="2:18">
      <c r="B3115" s="772" t="s">
        <v>3315</v>
      </c>
      <c r="C3115" s="376">
        <v>1</v>
      </c>
      <c r="D3115" s="771">
        <v>3.2</v>
      </c>
      <c r="E3115" s="104">
        <v>2.0199999999999999E-2</v>
      </c>
      <c r="F3115" s="104">
        <v>1.4E-2</v>
      </c>
      <c r="H3115" s="677">
        <v>2436</v>
      </c>
      <c r="I3115" s="510">
        <f t="shared" si="1750"/>
        <v>2970</v>
      </c>
      <c r="J3115" s="53" t="str" cm="1">
        <f t="array" aca="1" ref="J3115" ca="1">INDIRECT("B" &amp; I3115)</f>
        <v>NIVEL 974 M4 7S L30 AM 2436 16-06-2026</v>
      </c>
      <c r="K3115" s="511">
        <f t="shared" ca="1" si="1751"/>
        <v>3.2</v>
      </c>
      <c r="L3115" s="508">
        <f t="shared" ca="1" si="1752"/>
        <v>2.1870000000000001E-2</v>
      </c>
      <c r="M3115" s="508">
        <f t="shared" ca="1" si="1753"/>
        <v>1.4400000000000001E-2</v>
      </c>
      <c r="N3115" s="512">
        <f t="shared" ca="1" si="1737"/>
        <v>1.6E-2</v>
      </c>
      <c r="O3115" s="512">
        <f t="shared" ca="1" si="1754"/>
        <v>1.9683000000000003E-2</v>
      </c>
      <c r="P3115" s="513">
        <f t="shared" ca="1" si="1755"/>
        <v>1.2960000000000001E-2</v>
      </c>
      <c r="Q3115" s="514" t="str">
        <f t="shared" ca="1" si="1756"/>
        <v>Dump</v>
      </c>
      <c r="R3115" s="515">
        <f t="shared" ca="1" si="1757"/>
        <v>0.71111111111111114</v>
      </c>
    </row>
    <row r="3116" spans="2:18">
      <c r="B3116" s="772" t="s">
        <v>3316</v>
      </c>
      <c r="C3116" s="376">
        <v>1</v>
      </c>
      <c r="D3116" s="771">
        <v>3.2</v>
      </c>
      <c r="E3116" s="104">
        <v>1.7000000000000001E-2</v>
      </c>
      <c r="F3116" s="104">
        <v>1.4E-2</v>
      </c>
      <c r="H3116" s="677">
        <v>2437</v>
      </c>
      <c r="I3116" s="510">
        <f t="shared" si="1750"/>
        <v>2971</v>
      </c>
      <c r="J3116" s="53" t="str" cm="1">
        <f t="array" aca="1" ref="J3116" ca="1">INDIRECT("B" &amp; I3116)</f>
        <v>NIVEL 974 M4 7S L30 AM 2437 16-06-2026</v>
      </c>
      <c r="K3116" s="511">
        <f t="shared" ca="1" si="1751"/>
        <v>3.2</v>
      </c>
      <c r="L3116" s="508">
        <f t="shared" ca="1" si="1752"/>
        <v>1.6830000000000001E-2</v>
      </c>
      <c r="M3116" s="508">
        <f t="shared" ca="1" si="1753"/>
        <v>1.4400000000000001E-2</v>
      </c>
      <c r="N3116" s="512">
        <f t="shared" ca="1" si="1737"/>
        <v>1.6E-2</v>
      </c>
      <c r="O3116" s="512">
        <f t="shared" ca="1" si="1754"/>
        <v>1.5147000000000001E-2</v>
      </c>
      <c r="P3116" s="513">
        <f t="shared" ca="1" si="1755"/>
        <v>1.2960000000000001E-2</v>
      </c>
      <c r="Q3116" s="514" t="str">
        <f t="shared" ca="1" si="1756"/>
        <v>Dump</v>
      </c>
      <c r="R3116" s="515">
        <f t="shared" ca="1" si="1757"/>
        <v>0.71111111111111114</v>
      </c>
    </row>
    <row r="3117" spans="2:18">
      <c r="B3117" s="772" t="s">
        <v>3317</v>
      </c>
      <c r="C3117" s="376">
        <v>1</v>
      </c>
      <c r="D3117" s="771">
        <v>3.2</v>
      </c>
      <c r="E3117" s="104">
        <v>1.66E-2</v>
      </c>
      <c r="F3117" s="104">
        <v>1.4E-2</v>
      </c>
      <c r="H3117" s="677">
        <v>2438</v>
      </c>
      <c r="I3117" s="510">
        <f t="shared" si="1733"/>
        <v>2972</v>
      </c>
      <c r="J3117" s="53" t="str" cm="1">
        <f t="array" aca="1" ref="J3117" ca="1">INDIRECT("B" &amp; I3117)</f>
        <v>NIVEL 974 M4 7S L30 PM 2438 15-06-2026</v>
      </c>
      <c r="K3117" s="511">
        <f t="shared" ca="1" si="1734"/>
        <v>3.2</v>
      </c>
      <c r="L3117" s="508">
        <f t="shared" ca="1" si="1735"/>
        <v>1.485E-2</v>
      </c>
      <c r="M3117" s="508">
        <f t="shared" ca="1" si="1736"/>
        <v>1.35E-2</v>
      </c>
      <c r="N3117" s="512">
        <f t="shared" ca="1" si="1737"/>
        <v>1.4999999999999999E-2</v>
      </c>
      <c r="O3117" s="512">
        <f t="shared" ca="1" si="1738"/>
        <v>1.3365E-2</v>
      </c>
      <c r="P3117" s="513">
        <f t="shared" ca="1" si="1739"/>
        <v>1.2149999999999999E-2</v>
      </c>
      <c r="Q3117" s="514" t="str">
        <f t="shared" ca="1" si="1740"/>
        <v>Dump</v>
      </c>
      <c r="R3117" s="515">
        <f t="shared" ca="1" si="1741"/>
        <v>0.71111111111111114</v>
      </c>
    </row>
    <row r="3118" spans="2:18">
      <c r="B3118" s="772" t="s">
        <v>3318</v>
      </c>
      <c r="C3118" s="376">
        <v>1</v>
      </c>
      <c r="D3118" s="771">
        <v>3.2</v>
      </c>
      <c r="E3118" s="104">
        <v>1.7899999999999999E-2</v>
      </c>
      <c r="F3118" s="104">
        <v>1.4E-2</v>
      </c>
      <c r="H3118" s="677">
        <v>2439</v>
      </c>
      <c r="I3118" s="510">
        <f t="shared" si="1733"/>
        <v>2973</v>
      </c>
      <c r="J3118" s="53" t="str" cm="1">
        <f t="array" aca="1" ref="J3118" ca="1">INDIRECT("B" &amp; I3118)</f>
        <v>NIVEL 974 M4 7S L30 PM 2439 15-06-2026</v>
      </c>
      <c r="K3118" s="511">
        <f t="shared" ca="1" si="1734"/>
        <v>3.2</v>
      </c>
      <c r="L3118" s="508">
        <f t="shared" ca="1" si="1735"/>
        <v>1.503E-2</v>
      </c>
      <c r="M3118" s="508">
        <f t="shared" ca="1" si="1736"/>
        <v>1.35E-2</v>
      </c>
      <c r="N3118" s="512">
        <f t="shared" ca="1" si="1737"/>
        <v>1.4999999999999999E-2</v>
      </c>
      <c r="O3118" s="512">
        <f t="shared" ca="1" si="1738"/>
        <v>1.3527000000000001E-2</v>
      </c>
      <c r="P3118" s="513">
        <f t="shared" ca="1" si="1739"/>
        <v>1.2149999999999999E-2</v>
      </c>
      <c r="Q3118" s="514" t="str">
        <f t="shared" ca="1" si="1740"/>
        <v>Dump</v>
      </c>
      <c r="R3118" s="515">
        <f t="shared" ca="1" si="1741"/>
        <v>0.71111111111111114</v>
      </c>
    </row>
    <row r="3119" spans="2:18">
      <c r="B3119" s="772" t="s">
        <v>3319</v>
      </c>
      <c r="C3119" s="376">
        <v>1</v>
      </c>
      <c r="D3119" s="771">
        <v>3.2</v>
      </c>
      <c r="E3119" s="104">
        <v>1.37E-2</v>
      </c>
      <c r="F3119" s="104">
        <v>1.4E-2</v>
      </c>
      <c r="H3119" s="677">
        <v>2440</v>
      </c>
      <c r="I3119" s="510">
        <f t="shared" si="1733"/>
        <v>2974</v>
      </c>
      <c r="J3119" s="53" t="str" cm="1">
        <f t="array" aca="1" ref="J3119" ca="1">INDIRECT("B" &amp; I3119)</f>
        <v>NIVEL 974 M4 7S L30 PM 2440 13-06-2026</v>
      </c>
      <c r="K3119" s="511">
        <f t="shared" ca="1" si="1734"/>
        <v>3.2</v>
      </c>
      <c r="L3119" s="508">
        <f t="shared" ca="1" si="1735"/>
        <v>1.0800000000000001E-2</v>
      </c>
      <c r="M3119" s="508">
        <f t="shared" ca="1" si="1736"/>
        <v>1.35E-2</v>
      </c>
      <c r="N3119" s="512">
        <f t="shared" ca="1" si="1737"/>
        <v>1.4999999999999999E-2</v>
      </c>
      <c r="O3119" s="512">
        <f t="shared" ca="1" si="1738"/>
        <v>9.7200000000000012E-3</v>
      </c>
      <c r="P3119" s="513">
        <f t="shared" ca="1" si="1739"/>
        <v>1.2149999999999999E-2</v>
      </c>
      <c r="Q3119" s="514" t="str">
        <f t="shared" ca="1" si="1740"/>
        <v>Dump</v>
      </c>
      <c r="R3119" s="515">
        <f t="shared" ca="1" si="1741"/>
        <v>0.71111111111111114</v>
      </c>
    </row>
    <row r="3120" spans="2:18">
      <c r="B3120" s="772" t="s">
        <v>3320</v>
      </c>
      <c r="C3120" s="376">
        <v>1</v>
      </c>
      <c r="D3120" s="771">
        <v>3.2</v>
      </c>
      <c r="E3120" s="104">
        <v>1.2200000000000001E-2</v>
      </c>
      <c r="F3120" s="104">
        <v>1.4E-2</v>
      </c>
      <c r="H3120" s="677">
        <v>2441</v>
      </c>
      <c r="I3120" s="510">
        <f t="shared" si="1733"/>
        <v>2975</v>
      </c>
      <c r="J3120" s="53" t="str" cm="1">
        <f t="array" aca="1" ref="J3120" ca="1">INDIRECT("B" &amp; I3120)</f>
        <v>NIVEL 974 M4 7S L30 PM 2441 13-06-2026</v>
      </c>
      <c r="K3120" s="511">
        <f t="shared" ca="1" si="1734"/>
        <v>3.2</v>
      </c>
      <c r="L3120" s="508">
        <f t="shared" ca="1" si="1735"/>
        <v>1.17E-2</v>
      </c>
      <c r="M3120" s="508">
        <f t="shared" ca="1" si="1736"/>
        <v>1.35E-2</v>
      </c>
      <c r="N3120" s="512">
        <f t="shared" ca="1" si="1737"/>
        <v>1.4999999999999999E-2</v>
      </c>
      <c r="O3120" s="512">
        <f t="shared" ca="1" si="1738"/>
        <v>1.0530000000000001E-2</v>
      </c>
      <c r="P3120" s="513">
        <f t="shared" ca="1" si="1739"/>
        <v>1.2149999999999999E-2</v>
      </c>
      <c r="Q3120" s="514" t="str">
        <f t="shared" ca="1" si="1740"/>
        <v>Dump</v>
      </c>
      <c r="R3120" s="515">
        <f t="shared" ca="1" si="1741"/>
        <v>0.71111111111111114</v>
      </c>
    </row>
    <row r="3121" spans="1:38">
      <c r="B3121" s="772" t="s">
        <v>3321</v>
      </c>
      <c r="C3121" s="376">
        <v>1</v>
      </c>
      <c r="D3121" s="771">
        <v>3.2</v>
      </c>
      <c r="E3121" s="104">
        <v>1.2999999999999999E-2</v>
      </c>
      <c r="F3121" s="104">
        <v>1.4E-2</v>
      </c>
      <c r="H3121" s="677"/>
      <c r="I3121"/>
      <c r="J3121"/>
      <c r="K3121" s="519">
        <f ca="1">SUM(K3101:K3120)</f>
        <v>64.000000000000014</v>
      </c>
      <c r="L3121" s="516">
        <f ca="1">+SUMPRODUCT(L3101:L3120,K3101:K3120)/K3121</f>
        <v>1.42335E-2</v>
      </c>
      <c r="M3121" s="516">
        <f ca="1">+SUMPRODUCT(M3101:M3120,K3101:K3120)/K3121</f>
        <v>1.3319999999999999E-2</v>
      </c>
      <c r="N3121" s="69">
        <f ca="1">+SUMPRODUCT(N3101:N3120,K3101:K3120)/K3121</f>
        <v>1.4800000000000002E-2</v>
      </c>
      <c r="O3121" s="552">
        <f ca="1">+SUMPRODUCT(O3101:O3120,K3101:K3120)/K3121</f>
        <v>1.2810149999999996E-2</v>
      </c>
      <c r="P3121" s="69">
        <f ca="1">+SUMPRODUCT(P3101:P3120,K3101:K3120)/K3121</f>
        <v>1.1987999999999999E-2</v>
      </c>
      <c r="Q3121"/>
      <c r="R3121"/>
    </row>
    <row r="3122" spans="1:38">
      <c r="B3122" s="772" t="s">
        <v>3322</v>
      </c>
      <c r="C3122" s="376">
        <v>1</v>
      </c>
      <c r="D3122" s="771">
        <v>3.2</v>
      </c>
      <c r="E3122" s="104">
        <v>1.41E-2</v>
      </c>
      <c r="F3122" s="104">
        <v>1.4E-2</v>
      </c>
      <c r="H3122" s="723"/>
      <c r="I3122"/>
      <c r="J3122"/>
      <c r="K3122" s="551" t="s">
        <v>59</v>
      </c>
      <c r="L3122" s="550">
        <f ca="1">+L3121/0.9</f>
        <v>1.5814999999999999E-2</v>
      </c>
      <c r="M3122" s="518">
        <f ca="1">+M3121/0.9</f>
        <v>1.4799999999999997E-2</v>
      </c>
      <c r="N3122"/>
      <c r="O3122"/>
      <c r="P3122"/>
      <c r="Q3122"/>
      <c r="R3122"/>
    </row>
    <row r="3123" spans="1:38" ht="15" thickBot="1">
      <c r="B3123" s="772" t="s">
        <v>3323</v>
      </c>
      <c r="C3123" s="376">
        <v>1</v>
      </c>
      <c r="D3123" s="771">
        <v>3.2</v>
      </c>
      <c r="E3123" s="104">
        <v>1.3100000000000001E-2</v>
      </c>
      <c r="F3123" s="104">
        <v>1.4E-2</v>
      </c>
    </row>
    <row r="3124" spans="1:38" ht="28.8">
      <c r="B3124" s="772" t="s">
        <v>3324</v>
      </c>
      <c r="C3124" s="376">
        <v>1</v>
      </c>
      <c r="D3124" s="771">
        <v>3.2</v>
      </c>
      <c r="E3124" s="104">
        <v>1.4800000000000001E-2</v>
      </c>
      <c r="F3124" s="104">
        <v>1.4E-2</v>
      </c>
      <c r="H3124" s="385"/>
      <c r="I3124" s="547" t="s">
        <v>3173</v>
      </c>
      <c r="J3124" s="77" t="s">
        <v>63</v>
      </c>
      <c r="K3124" s="507" t="s">
        <v>44</v>
      </c>
      <c r="L3124" s="718" t="s">
        <v>297</v>
      </c>
      <c r="M3124" s="508" t="s">
        <v>292</v>
      </c>
      <c r="N3124" s="545" t="s">
        <v>46</v>
      </c>
      <c r="O3124" s="549" t="s">
        <v>293</v>
      </c>
      <c r="P3124" s="508" t="s">
        <v>294</v>
      </c>
      <c r="Q3124"/>
      <c r="R3124"/>
      <c r="AJ3124" s="95" t="str">
        <f>+I3124</f>
        <v>EN125</v>
      </c>
      <c r="AK3124" s="96" t="s">
        <v>62</v>
      </c>
    </row>
    <row r="3125" spans="1:38" ht="15" thickBot="1">
      <c r="B3125" s="772" t="s">
        <v>3325</v>
      </c>
      <c r="C3125" s="376">
        <v>1</v>
      </c>
      <c r="D3125" s="771">
        <v>3.2</v>
      </c>
      <c r="E3125" s="104">
        <v>1.4E-2</v>
      </c>
      <c r="F3125" s="104">
        <v>1.4E-2</v>
      </c>
      <c r="H3125" s="677">
        <v>2442</v>
      </c>
      <c r="I3125" s="510">
        <f>IF(H3125="",
   IFERROR(MATCH("**", B:B, 0), ""),
   IFERROR(MATCH("* "&amp;H3125&amp;" *", B:B, 0), "")
)</f>
        <v>2976</v>
      </c>
      <c r="J3125" s="53" t="str" cm="1">
        <f t="array" aca="1" ref="J3125" ca="1">INDIRECT("B" &amp; I3125)</f>
        <v>NIVEL 974 M4 7S L30 PM 2442 13-06-2026</v>
      </c>
      <c r="K3125" s="511">
        <f ca="1">INDEX(D:D, MATCH(J3125, $B:$B, 0))</f>
        <v>3.2</v>
      </c>
      <c r="L3125" s="508">
        <f ca="1">INDEX(E:E, MATCH($J3125, $B:$B, 0))*0.9</f>
        <v>1.269E-2</v>
      </c>
      <c r="M3125" s="508">
        <f ca="1">INDEX(F:F, MATCH($J3125, $B:$B, 0))*0.9</f>
        <v>1.35E-2</v>
      </c>
      <c r="N3125" s="512">
        <f ca="1">INDEX(F:F, MATCH($J3125, $B:$B, 0))</f>
        <v>1.4999999999999999E-2</v>
      </c>
      <c r="O3125" s="512">
        <f ca="1">+IF(L3125=0,N3125*0.9,L3125*0.9)</f>
        <v>1.1421000000000001E-2</v>
      </c>
      <c r="P3125" s="513">
        <f ca="1">+M3125*0.9</f>
        <v>1.2149999999999999E-2</v>
      </c>
      <c r="Q3125" s="514" t="str">
        <f ca="1">+IF(L3125=0,"-","Dump")</f>
        <v>Dump</v>
      </c>
      <c r="R3125" s="515">
        <f ca="1">+K3125/4.5</f>
        <v>0.71111111111111114</v>
      </c>
      <c r="AJ3125" s="520">
        <f ca="1">+K3137-SUMIF(AE:AE, AJ3124, AA:AA)</f>
        <v>9.0999999999999979</v>
      </c>
      <c r="AK3125" s="521">
        <f ca="1">O3137</f>
        <v>1.1711250000000003E-2</v>
      </c>
      <c r="AL3125" s="102">
        <f ca="1">COUNTIF(AE:AE, AJ3124)</f>
        <v>1</v>
      </c>
    </row>
    <row r="3126" spans="1:38" ht="15" thickBot="1">
      <c r="B3126" s="772" t="s">
        <v>3326</v>
      </c>
      <c r="C3126" s="376">
        <v>1</v>
      </c>
      <c r="D3126" s="771">
        <v>3.2</v>
      </c>
      <c r="E3126" s="104">
        <v>1.3100000000000001E-2</v>
      </c>
      <c r="F3126" s="104">
        <v>1.4E-2</v>
      </c>
      <c r="H3126" s="677">
        <v>2443</v>
      </c>
      <c r="I3126" s="510">
        <f t="shared" ref="I3126:I3130" si="1758">IF(H3126="",
   IFERROR(MATCH("**", B:B, 0), ""),
   IFERROR(MATCH("* "&amp;H3126&amp;" *", B:B, 0), "")
)</f>
        <v>2977</v>
      </c>
      <c r="J3126" s="53" t="str" cm="1">
        <f t="array" aca="1" ref="J3126" ca="1">INDIRECT("B" &amp; I3126)</f>
        <v>NIVEL 974 M4 7S L30 PM 2443 13-06-2026</v>
      </c>
      <c r="K3126" s="511">
        <f t="shared" ref="K3126:K3130" ca="1" si="1759">INDEX(D:D, MATCH(J3126, $B:$B, 0))</f>
        <v>3.2</v>
      </c>
      <c r="L3126" s="508">
        <f t="shared" ref="L3126:L3130" ca="1" si="1760">INDEX(E:E, MATCH($J3126, $B:$B, 0))*0.9</f>
        <v>1.404E-2</v>
      </c>
      <c r="M3126" s="508">
        <f t="shared" ref="M3126:M3130" ca="1" si="1761">INDEX(F:F, MATCH($J3126, $B:$B, 0))*0.9</f>
        <v>1.35E-2</v>
      </c>
      <c r="N3126" s="512">
        <f t="shared" ref="N3126:N3136" ca="1" si="1762">INDEX(F:F, MATCH($J3126, $B:$B, 0))</f>
        <v>1.4999999999999999E-2</v>
      </c>
      <c r="O3126" s="512">
        <f t="shared" ref="O3126:O3130" ca="1" si="1763">+IF(L3126=0,N3126*0.9,L3126*0.9)</f>
        <v>1.2636000000000001E-2</v>
      </c>
      <c r="P3126" s="513">
        <f t="shared" ref="P3126:P3130" ca="1" si="1764">+M3126*0.9</f>
        <v>1.2149999999999999E-2</v>
      </c>
      <c r="Q3126" s="514" t="str">
        <f t="shared" ref="Q3126:Q3130" ca="1" si="1765">+IF(L3126=0,"-","Dump")</f>
        <v>Dump</v>
      </c>
      <c r="R3126" s="515">
        <f t="shared" ref="R3126:R3130" ca="1" si="1766">+K3126/4.5</f>
        <v>0.71111111111111114</v>
      </c>
      <c r="AJ3126" s="105" t="s">
        <v>83</v>
      </c>
      <c r="AK3126" s="101"/>
    </row>
    <row r="3127" spans="1:38">
      <c r="B3127" s="772" t="s">
        <v>3327</v>
      </c>
      <c r="C3127" s="376">
        <v>1</v>
      </c>
      <c r="D3127" s="771">
        <v>3.2</v>
      </c>
      <c r="E3127" s="104">
        <v>1.2200000000000001E-2</v>
      </c>
      <c r="F3127" s="104">
        <v>1.4E-2</v>
      </c>
      <c r="H3127" s="677">
        <v>2444</v>
      </c>
      <c r="I3127" s="510">
        <f t="shared" si="1758"/>
        <v>2978</v>
      </c>
      <c r="J3127" s="53" t="str" cm="1">
        <f t="array" aca="1" ref="J3127" ca="1">INDIRECT("B" &amp; I3127)</f>
        <v>NIVEL 974 M4 7S L30 PM 2444 13-06-2026</v>
      </c>
      <c r="K3127" s="511">
        <f t="shared" ca="1" si="1759"/>
        <v>3.2</v>
      </c>
      <c r="L3127" s="508">
        <f t="shared" ca="1" si="1760"/>
        <v>1.0619999999999999E-2</v>
      </c>
      <c r="M3127" s="508">
        <f t="shared" ca="1" si="1761"/>
        <v>1.35E-2</v>
      </c>
      <c r="N3127" s="512">
        <f t="shared" ca="1" si="1762"/>
        <v>1.4999999999999999E-2</v>
      </c>
      <c r="O3127" s="512">
        <f t="shared" ca="1" si="1763"/>
        <v>9.5579999999999988E-3</v>
      </c>
      <c r="P3127" s="513">
        <f t="shared" ca="1" si="1764"/>
        <v>1.2149999999999999E-2</v>
      </c>
      <c r="Q3127" s="514" t="str">
        <f t="shared" ca="1" si="1765"/>
        <v>Dump</v>
      </c>
      <c r="R3127" s="515">
        <f t="shared" ca="1" si="1766"/>
        <v>0.71111111111111114</v>
      </c>
    </row>
    <row r="3128" spans="1:38">
      <c r="B3128" s="772" t="s">
        <v>3328</v>
      </c>
      <c r="C3128" s="376">
        <v>1</v>
      </c>
      <c r="D3128" s="771">
        <v>3.2</v>
      </c>
      <c r="E3128" s="104">
        <v>1.9300000000000001E-2</v>
      </c>
      <c r="F3128" s="104">
        <v>8.9999999999999993E-3</v>
      </c>
      <c r="H3128" s="677">
        <v>2445</v>
      </c>
      <c r="I3128" s="510">
        <f t="shared" si="1758"/>
        <v>2979</v>
      </c>
      <c r="J3128" s="53" t="str" cm="1">
        <f t="array" aca="1" ref="J3128" ca="1">INDIRECT("B" &amp; I3128)</f>
        <v>NIVEL 974 M4 7S L30 PM 2445 13-06-2026</v>
      </c>
      <c r="K3128" s="511">
        <f t="shared" ca="1" si="1759"/>
        <v>3.2</v>
      </c>
      <c r="L3128" s="508">
        <f t="shared" ca="1" si="1760"/>
        <v>1.3590000000000001E-2</v>
      </c>
      <c r="M3128" s="508">
        <f t="shared" ca="1" si="1761"/>
        <v>1.35E-2</v>
      </c>
      <c r="N3128" s="512">
        <f t="shared" ca="1" si="1762"/>
        <v>1.4999999999999999E-2</v>
      </c>
      <c r="O3128" s="512">
        <f t="shared" ca="1" si="1763"/>
        <v>1.2231000000000002E-2</v>
      </c>
      <c r="P3128" s="513">
        <f t="shared" ca="1" si="1764"/>
        <v>1.2149999999999999E-2</v>
      </c>
      <c r="Q3128" s="514" t="str">
        <f t="shared" ca="1" si="1765"/>
        <v>Dump</v>
      </c>
      <c r="R3128" s="515">
        <f t="shared" ca="1" si="1766"/>
        <v>0.71111111111111114</v>
      </c>
    </row>
    <row r="3129" spans="1:38">
      <c r="B3129" s="772" t="s">
        <v>3329</v>
      </c>
      <c r="C3129" s="376">
        <v>1</v>
      </c>
      <c r="D3129" s="771">
        <v>3.2</v>
      </c>
      <c r="E3129" s="104">
        <v>1.2800000000000001E-2</v>
      </c>
      <c r="F3129" s="104">
        <v>8.9999999999999993E-3</v>
      </c>
      <c r="H3129" s="677">
        <v>2446</v>
      </c>
      <c r="I3129" s="510">
        <f t="shared" si="1758"/>
        <v>2980</v>
      </c>
      <c r="J3129" s="53" t="str" cm="1">
        <f t="array" aca="1" ref="J3129" ca="1">INDIRECT("B" &amp; I3129)</f>
        <v>NIVEL 974 M4 7S L30 PM 2446 13-06-2026</v>
      </c>
      <c r="K3129" s="511">
        <f t="shared" ca="1" si="1759"/>
        <v>3.2</v>
      </c>
      <c r="L3129" s="508">
        <f t="shared" ca="1" si="1760"/>
        <v>1.116E-2</v>
      </c>
      <c r="M3129" s="508">
        <f t="shared" ca="1" si="1761"/>
        <v>1.35E-2</v>
      </c>
      <c r="N3129" s="512">
        <f t="shared" ca="1" si="1762"/>
        <v>1.4999999999999999E-2</v>
      </c>
      <c r="O3129" s="512">
        <f t="shared" ca="1" si="1763"/>
        <v>1.0044000000000001E-2</v>
      </c>
      <c r="P3129" s="513">
        <f t="shared" ca="1" si="1764"/>
        <v>1.2149999999999999E-2</v>
      </c>
      <c r="Q3129" s="514" t="str">
        <f t="shared" ca="1" si="1765"/>
        <v>Dump</v>
      </c>
      <c r="R3129" s="515">
        <f t="shared" ca="1" si="1766"/>
        <v>0.71111111111111114</v>
      </c>
    </row>
    <row r="3130" spans="1:38">
      <c r="A3130" s="419" t="s">
        <v>271</v>
      </c>
      <c r="B3130" s="772" t="s">
        <v>3330</v>
      </c>
      <c r="C3130" s="376">
        <v>1</v>
      </c>
      <c r="D3130" s="771">
        <v>3.2</v>
      </c>
      <c r="E3130" s="104">
        <v>6.1999999999999998E-3</v>
      </c>
      <c r="F3130" s="104">
        <v>8.9999999999999993E-3</v>
      </c>
      <c r="H3130" s="677">
        <v>2448</v>
      </c>
      <c r="I3130" s="510">
        <f t="shared" si="1758"/>
        <v>2982</v>
      </c>
      <c r="J3130" s="53" t="str" cm="1">
        <f t="array" aca="1" ref="J3130" ca="1">INDIRECT("B" &amp; I3130)</f>
        <v>NIVEL 974 M4 7S L30 PM 2448 16-06-2026</v>
      </c>
      <c r="K3130" s="511">
        <f t="shared" ca="1" si="1759"/>
        <v>3.2</v>
      </c>
      <c r="L3130" s="508">
        <f t="shared" ca="1" si="1760"/>
        <v>1.098E-2</v>
      </c>
      <c r="M3130" s="508">
        <f t="shared" ca="1" si="1761"/>
        <v>1.35E-2</v>
      </c>
      <c r="N3130" s="512">
        <f t="shared" ca="1" si="1762"/>
        <v>1.4999999999999999E-2</v>
      </c>
      <c r="O3130" s="512">
        <f t="shared" ca="1" si="1763"/>
        <v>9.8820000000000002E-3</v>
      </c>
      <c r="P3130" s="513">
        <f t="shared" ca="1" si="1764"/>
        <v>1.2149999999999999E-2</v>
      </c>
      <c r="Q3130" s="514" t="str">
        <f t="shared" ca="1" si="1765"/>
        <v>Dump</v>
      </c>
      <c r="R3130" s="515">
        <f t="shared" ca="1" si="1766"/>
        <v>0.71111111111111114</v>
      </c>
    </row>
    <row r="3131" spans="1:38">
      <c r="B3131" s="772" t="s">
        <v>3331</v>
      </c>
      <c r="C3131" s="376">
        <v>1</v>
      </c>
      <c r="D3131" s="771">
        <v>3.2</v>
      </c>
      <c r="E3131" s="104">
        <v>1.23E-2</v>
      </c>
      <c r="F3131" s="104">
        <v>8.9999999999999993E-3</v>
      </c>
      <c r="H3131" s="677">
        <v>2450</v>
      </c>
      <c r="I3131" s="510">
        <f t="shared" ref="I3131:I3136" si="1767">IF(H3131="",
   IFERROR(MATCH("**", B:B, 0), ""),
   IFERROR(MATCH("* "&amp;H3131&amp;" *", B:B, 0), "")
)</f>
        <v>2984</v>
      </c>
      <c r="J3131" s="53" t="str" cm="1">
        <f t="array" aca="1" ref="J3131" ca="1">INDIRECT("B" &amp; I3131)</f>
        <v>NIVEL 974 M4 7S L30 PM 2450 16-06-2026</v>
      </c>
      <c r="K3131" s="511">
        <f t="shared" ref="K3131:K3136" ca="1" si="1768">INDEX(D:D, MATCH(J3131, $B:$B, 0))</f>
        <v>3.2</v>
      </c>
      <c r="L3131" s="508">
        <f t="shared" ref="L3131:L3136" ca="1" si="1769">INDEX(E:E, MATCH($J3131, $B:$B, 0))*0.9</f>
        <v>1.1340000000000001E-2</v>
      </c>
      <c r="M3131" s="508">
        <f t="shared" ref="M3131:M3136" ca="1" si="1770">INDEX(F:F, MATCH($J3131, $B:$B, 0))*0.9</f>
        <v>1.35E-2</v>
      </c>
      <c r="N3131" s="512">
        <f t="shared" ca="1" si="1762"/>
        <v>1.4999999999999999E-2</v>
      </c>
      <c r="O3131" s="512">
        <f t="shared" ref="O3131:O3136" ca="1" si="1771">+IF(L3131=0,N3131*0.9,L3131*0.9)</f>
        <v>1.0206000000000002E-2</v>
      </c>
      <c r="P3131" s="513">
        <f t="shared" ref="P3131:P3136" ca="1" si="1772">+M3131*0.9</f>
        <v>1.2149999999999999E-2</v>
      </c>
      <c r="Q3131" s="514" t="str">
        <f t="shared" ref="Q3131:Q3136" ca="1" si="1773">+IF(L3131=0,"-","Dump")</f>
        <v>Dump</v>
      </c>
      <c r="R3131" s="515">
        <f t="shared" ref="R3131:R3136" ca="1" si="1774">+K3131/4.5</f>
        <v>0.71111111111111114</v>
      </c>
    </row>
    <row r="3132" spans="1:38">
      <c r="A3132" s="419" t="s">
        <v>271</v>
      </c>
      <c r="B3132" s="772" t="s">
        <v>3332</v>
      </c>
      <c r="C3132" s="376">
        <v>1</v>
      </c>
      <c r="D3132" s="771">
        <v>3.2</v>
      </c>
      <c r="E3132" s="104">
        <v>9.4000000000000004E-3</v>
      </c>
      <c r="F3132" s="104">
        <v>8.9999999999999993E-3</v>
      </c>
      <c r="H3132" s="677">
        <v>2451</v>
      </c>
      <c r="I3132" s="510">
        <f t="shared" si="1767"/>
        <v>2985</v>
      </c>
      <c r="J3132" s="53" t="str" cm="1">
        <f t="array" aca="1" ref="J3132" ca="1">INDIRECT("B" &amp; I3132)</f>
        <v>NIVEL 974 M4 7S L30 PM 2451 16-06-2026</v>
      </c>
      <c r="K3132" s="511">
        <f t="shared" ca="1" si="1768"/>
        <v>3.2</v>
      </c>
      <c r="L3132" s="508">
        <f t="shared" ca="1" si="1769"/>
        <v>9.810000000000001E-3</v>
      </c>
      <c r="M3132" s="508">
        <f t="shared" ca="1" si="1770"/>
        <v>1.35E-2</v>
      </c>
      <c r="N3132" s="512">
        <f t="shared" ca="1" si="1762"/>
        <v>1.4999999999999999E-2</v>
      </c>
      <c r="O3132" s="512">
        <f t="shared" ca="1" si="1771"/>
        <v>8.8290000000000018E-3</v>
      </c>
      <c r="P3132" s="513">
        <f t="shared" ca="1" si="1772"/>
        <v>1.2149999999999999E-2</v>
      </c>
      <c r="Q3132" s="514" t="str">
        <f t="shared" ca="1" si="1773"/>
        <v>Dump</v>
      </c>
      <c r="R3132" s="515">
        <f t="shared" ca="1" si="1774"/>
        <v>0.71111111111111114</v>
      </c>
    </row>
    <row r="3133" spans="1:38">
      <c r="B3133" s="772" t="s">
        <v>3335</v>
      </c>
      <c r="C3133" s="376">
        <v>1</v>
      </c>
      <c r="D3133" s="771">
        <v>3.2</v>
      </c>
      <c r="E3133" s="104">
        <v>1.47E-2</v>
      </c>
      <c r="F3133" s="104">
        <v>1.55E-2</v>
      </c>
      <c r="H3133" s="677">
        <v>2452</v>
      </c>
      <c r="I3133" s="510">
        <f t="shared" si="1767"/>
        <v>2986</v>
      </c>
      <c r="J3133" s="53" t="str" cm="1">
        <f t="array" aca="1" ref="J3133" ca="1">INDIRECT("B" &amp; I3133)</f>
        <v>NIVEL 974 M4 6N L33 AM 2452 17-06-2026</v>
      </c>
      <c r="K3133" s="511">
        <f t="shared" ca="1" si="1768"/>
        <v>3.2</v>
      </c>
      <c r="L3133" s="508">
        <f t="shared" ca="1" si="1769"/>
        <v>1.5570000000000001E-2</v>
      </c>
      <c r="M3133" s="508">
        <f t="shared" ca="1" si="1770"/>
        <v>1.3050000000000001E-2</v>
      </c>
      <c r="N3133" s="512">
        <f t="shared" ca="1" si="1762"/>
        <v>1.4500000000000001E-2</v>
      </c>
      <c r="O3133" s="512">
        <f t="shared" ca="1" si="1771"/>
        <v>1.4013000000000001E-2</v>
      </c>
      <c r="P3133" s="513">
        <f t="shared" ca="1" si="1772"/>
        <v>1.1745E-2</v>
      </c>
      <c r="Q3133" s="514" t="str">
        <f t="shared" ca="1" si="1773"/>
        <v>Dump</v>
      </c>
      <c r="R3133" s="515">
        <f t="shared" ca="1" si="1774"/>
        <v>0.71111111111111114</v>
      </c>
    </row>
    <row r="3134" spans="1:38">
      <c r="B3134" s="772" t="s">
        <v>3336</v>
      </c>
      <c r="C3134" s="376">
        <v>1</v>
      </c>
      <c r="D3134" s="771">
        <v>3.2</v>
      </c>
      <c r="E3134" s="104">
        <v>1.78E-2</v>
      </c>
      <c r="F3134" s="104">
        <v>1.55E-2</v>
      </c>
      <c r="H3134" s="677">
        <v>2453</v>
      </c>
      <c r="I3134" s="510">
        <f t="shared" si="1767"/>
        <v>2987</v>
      </c>
      <c r="J3134" s="53" t="str" cm="1">
        <f t="array" aca="1" ref="J3134" ca="1">INDIRECT("B" &amp; I3134)</f>
        <v>NIVEL 974 M4 6N L33 AM 2453 17-06-2026</v>
      </c>
      <c r="K3134" s="511">
        <f t="shared" ca="1" si="1768"/>
        <v>3.2</v>
      </c>
      <c r="L3134" s="508">
        <f t="shared" ca="1" si="1769"/>
        <v>1.6109999999999999E-2</v>
      </c>
      <c r="M3134" s="508">
        <f t="shared" ca="1" si="1770"/>
        <v>1.3050000000000001E-2</v>
      </c>
      <c r="N3134" s="512">
        <f t="shared" ca="1" si="1762"/>
        <v>1.4500000000000001E-2</v>
      </c>
      <c r="O3134" s="512">
        <f t="shared" ca="1" si="1771"/>
        <v>1.4499E-2</v>
      </c>
      <c r="P3134" s="513">
        <f t="shared" ca="1" si="1772"/>
        <v>1.1745E-2</v>
      </c>
      <c r="Q3134" s="514" t="str">
        <f t="shared" ca="1" si="1773"/>
        <v>Dump</v>
      </c>
      <c r="R3134" s="515">
        <f t="shared" ca="1" si="1774"/>
        <v>0.71111111111111114</v>
      </c>
    </row>
    <row r="3135" spans="1:38">
      <c r="B3135" s="772" t="s">
        <v>3337</v>
      </c>
      <c r="C3135" s="376">
        <v>1</v>
      </c>
      <c r="D3135" s="771">
        <v>3.2</v>
      </c>
      <c r="E3135" s="104">
        <v>1.3599999999999999E-2</v>
      </c>
      <c r="F3135" s="104">
        <v>1.55E-2</v>
      </c>
      <c r="H3135" s="677">
        <v>2454</v>
      </c>
      <c r="I3135" s="510">
        <f t="shared" si="1767"/>
        <v>2988</v>
      </c>
      <c r="J3135" s="53" t="str" cm="1">
        <f t="array" aca="1" ref="J3135" ca="1">INDIRECT("B" &amp; I3135)</f>
        <v>NIVEL 974 M4 6N L33 AM 2454 17-06-2026</v>
      </c>
      <c r="K3135" s="511">
        <f t="shared" ca="1" si="1768"/>
        <v>3.2</v>
      </c>
      <c r="L3135" s="508">
        <f t="shared" ca="1" si="1769"/>
        <v>1.4220000000000002E-2</v>
      </c>
      <c r="M3135" s="508">
        <f t="shared" ca="1" si="1770"/>
        <v>1.3050000000000001E-2</v>
      </c>
      <c r="N3135" s="512">
        <f t="shared" ca="1" si="1762"/>
        <v>1.4500000000000001E-2</v>
      </c>
      <c r="O3135" s="512">
        <f t="shared" ca="1" si="1771"/>
        <v>1.2798000000000002E-2</v>
      </c>
      <c r="P3135" s="513">
        <f t="shared" ca="1" si="1772"/>
        <v>1.1745E-2</v>
      </c>
      <c r="Q3135" s="514" t="str">
        <f t="shared" ca="1" si="1773"/>
        <v>Dump</v>
      </c>
      <c r="R3135" s="515">
        <f t="shared" ca="1" si="1774"/>
        <v>0.71111111111111114</v>
      </c>
    </row>
    <row r="3136" spans="1:38">
      <c r="B3136" s="772" t="s">
        <v>3338</v>
      </c>
      <c r="C3136" s="376">
        <v>1</v>
      </c>
      <c r="D3136" s="771">
        <v>3.2</v>
      </c>
      <c r="E3136" s="104">
        <v>1.2999999999999999E-2</v>
      </c>
      <c r="F3136" s="104">
        <v>1.55E-2</v>
      </c>
      <c r="H3136" s="677">
        <v>2455</v>
      </c>
      <c r="I3136" s="510">
        <f t="shared" si="1767"/>
        <v>2989</v>
      </c>
      <c r="J3136" s="53" t="str" cm="1">
        <f t="array" aca="1" ref="J3136" ca="1">INDIRECT("B" &amp; I3136)</f>
        <v>NIVEL 974 M4 6N L33 AM 2455 17-06-2026</v>
      </c>
      <c r="K3136" s="511">
        <f t="shared" ca="1" si="1768"/>
        <v>3.2</v>
      </c>
      <c r="L3136" s="508">
        <f t="shared" ca="1" si="1769"/>
        <v>1.602E-2</v>
      </c>
      <c r="M3136" s="508">
        <f t="shared" ca="1" si="1770"/>
        <v>1.3050000000000001E-2</v>
      </c>
      <c r="N3136" s="512">
        <f t="shared" ca="1" si="1762"/>
        <v>1.4500000000000001E-2</v>
      </c>
      <c r="O3136" s="512">
        <f t="shared" ca="1" si="1771"/>
        <v>1.4418E-2</v>
      </c>
      <c r="P3136" s="513">
        <f t="shared" ca="1" si="1772"/>
        <v>1.1745E-2</v>
      </c>
      <c r="Q3136" s="514" t="str">
        <f t="shared" ca="1" si="1773"/>
        <v>Dump</v>
      </c>
      <c r="R3136" s="515">
        <f t="shared" ca="1" si="1774"/>
        <v>0.71111111111111114</v>
      </c>
    </row>
    <row r="3137" spans="2:38">
      <c r="B3137" s="772" t="s">
        <v>3339</v>
      </c>
      <c r="C3137" s="376">
        <v>1</v>
      </c>
      <c r="D3137" s="771">
        <v>3.2</v>
      </c>
      <c r="E3137" s="104">
        <v>1.89E-2</v>
      </c>
      <c r="F3137" s="104">
        <v>1.55E-2</v>
      </c>
      <c r="H3137" s="677"/>
      <c r="I3137"/>
      <c r="J3137"/>
      <c r="K3137" s="519">
        <f ca="1">SUM(K3125:K3136)</f>
        <v>38.4</v>
      </c>
      <c r="L3137" s="516">
        <f ca="1">+SUMPRODUCT(L3125:L3136,K3125:K3136)/K3137</f>
        <v>1.3012500000000001E-2</v>
      </c>
      <c r="M3137" s="516">
        <f ca="1">+SUMPRODUCT(M3125:M3136,K3125:K3136)/K3137</f>
        <v>1.3350000000000002E-2</v>
      </c>
      <c r="N3137" s="69">
        <f ca="1">+SUMPRODUCT(N3125:N3136,K3125:K3136)/K3137</f>
        <v>1.4833333333333334E-2</v>
      </c>
      <c r="O3137" s="552">
        <f ca="1">+SUMPRODUCT(O3125:O3136,K3125:K3136)/K3137</f>
        <v>1.1711250000000003E-2</v>
      </c>
      <c r="P3137" s="69">
        <f ca="1">+SUMPRODUCT(P3125:P3136,K3125:K3136)/K3137</f>
        <v>1.2015000000000001E-2</v>
      </c>
      <c r="Q3137"/>
      <c r="R3137"/>
    </row>
    <row r="3138" spans="2:38">
      <c r="B3138" s="772" t="s">
        <v>3340</v>
      </c>
      <c r="C3138" s="376">
        <v>1</v>
      </c>
      <c r="D3138" s="771">
        <v>3.2</v>
      </c>
      <c r="E3138" s="104">
        <v>1.9599999999999999E-2</v>
      </c>
      <c r="F3138" s="104">
        <v>1.55E-2</v>
      </c>
      <c r="H3138" s="723"/>
      <c r="I3138"/>
      <c r="J3138"/>
      <c r="K3138" s="551" t="s">
        <v>59</v>
      </c>
      <c r="L3138" s="550">
        <f ca="1">+L3137/0.9</f>
        <v>1.4458333333333335E-2</v>
      </c>
      <c r="M3138" s="518">
        <f ca="1">+M3137/0.9</f>
        <v>1.4833333333333336E-2</v>
      </c>
      <c r="N3138"/>
      <c r="O3138"/>
      <c r="P3138"/>
      <c r="Q3138"/>
      <c r="R3138"/>
    </row>
    <row r="3139" spans="2:38" ht="15" thickBot="1">
      <c r="B3139" s="772" t="s">
        <v>3341</v>
      </c>
      <c r="C3139" s="376">
        <v>1</v>
      </c>
      <c r="D3139" s="771">
        <v>3.2</v>
      </c>
      <c r="E3139" s="104">
        <v>1.84E-2</v>
      </c>
      <c r="F3139" s="104">
        <v>1.55E-2</v>
      </c>
    </row>
    <row r="3140" spans="2:38" ht="28.8">
      <c r="B3140" s="772" t="s">
        <v>3342</v>
      </c>
      <c r="C3140" s="376">
        <v>1</v>
      </c>
      <c r="D3140" s="771">
        <v>3.2</v>
      </c>
      <c r="E3140" s="104">
        <v>1.6299999999999999E-2</v>
      </c>
      <c r="F3140" s="104">
        <v>1.55E-2</v>
      </c>
      <c r="H3140" s="385"/>
      <c r="I3140" s="547" t="s">
        <v>3209</v>
      </c>
      <c r="J3140" s="77" t="s">
        <v>63</v>
      </c>
      <c r="K3140" s="507" t="s">
        <v>44</v>
      </c>
      <c r="L3140" s="718" t="s">
        <v>297</v>
      </c>
      <c r="M3140" s="508" t="s">
        <v>292</v>
      </c>
      <c r="N3140" s="545" t="s">
        <v>46</v>
      </c>
      <c r="O3140" s="549" t="s">
        <v>293</v>
      </c>
      <c r="P3140" s="508" t="s">
        <v>294</v>
      </c>
      <c r="Q3140"/>
      <c r="R3140"/>
      <c r="AJ3140" s="95" t="str">
        <f>+I3140</f>
        <v>EN126</v>
      </c>
      <c r="AK3140" s="96" t="s">
        <v>62</v>
      </c>
    </row>
    <row r="3141" spans="2:38" ht="15" thickBot="1">
      <c r="B3141" s="772" t="s">
        <v>3343</v>
      </c>
      <c r="C3141" s="376">
        <v>1</v>
      </c>
      <c r="D3141" s="771">
        <v>3.2</v>
      </c>
      <c r="E3141" s="104">
        <v>1.9599999999999999E-2</v>
      </c>
      <c r="F3141" s="104">
        <v>1.55E-2</v>
      </c>
      <c r="H3141" s="677">
        <v>2456</v>
      </c>
      <c r="I3141" s="510">
        <f>IF(H3141="",
   IFERROR(MATCH("**", B:B, 0), ""),
   IFERROR(MATCH("* "&amp;H3141&amp;" *", B:B, 0), "")
)</f>
        <v>2990</v>
      </c>
      <c r="J3141" s="53" t="str" cm="1">
        <f t="array" aca="1" ref="J3141" ca="1">INDIRECT("B" &amp; I3141)</f>
        <v>NIVEL 974 M4 6N L33 AM 2456 17-06-2026</v>
      </c>
      <c r="K3141" s="511">
        <f ca="1">INDEX(D:D, MATCH(J3141, $B:$B, 0))</f>
        <v>3.2</v>
      </c>
      <c r="L3141" s="508">
        <f ca="1">INDEX(E:E, MATCH($J3141, $B:$B, 0))*0.9</f>
        <v>1.494E-2</v>
      </c>
      <c r="M3141" s="508">
        <f ca="1">INDEX(F:F, MATCH($J3141, $B:$B, 0))*0.9</f>
        <v>1.3050000000000001E-2</v>
      </c>
      <c r="N3141" s="512">
        <f ca="1">INDEX(F:F, MATCH($J3141, $B:$B, 0))</f>
        <v>1.4500000000000001E-2</v>
      </c>
      <c r="O3141" s="512">
        <f ca="1">+IF(L3141=0,N3141*0.9,L3141*0.9)</f>
        <v>1.3446E-2</v>
      </c>
      <c r="P3141" s="513">
        <f ca="1">+M3141*0.9</f>
        <v>1.1745E-2</v>
      </c>
      <c r="Q3141" s="514" t="str">
        <f ca="1">+IF(L3141=0,"-","Dump")</f>
        <v>Dump</v>
      </c>
      <c r="R3141" s="515">
        <f ca="1">+K3141/4.5</f>
        <v>0.71111111111111114</v>
      </c>
      <c r="AJ3141" s="520">
        <f ca="1">+K3170-SUMIF(AE:AE, AJ3140, AA:AA)</f>
        <v>2.7300000000000466</v>
      </c>
      <c r="AK3141" s="521">
        <f ca="1">O3170</f>
        <v>1.235110344827586E-2</v>
      </c>
      <c r="AL3141" s="102">
        <f ca="1">COUNTIF(AE:AE, AJ3140)</f>
        <v>3</v>
      </c>
    </row>
    <row r="3142" spans="2:38" ht="15" thickBot="1">
      <c r="B3142" s="772" t="s">
        <v>3344</v>
      </c>
      <c r="C3142" s="376">
        <v>1</v>
      </c>
      <c r="D3142" s="771">
        <v>3.2</v>
      </c>
      <c r="E3142" s="104">
        <v>1.2999999999999999E-2</v>
      </c>
      <c r="F3142" s="104">
        <v>1.55E-2</v>
      </c>
      <c r="H3142" s="677">
        <v>2457</v>
      </c>
      <c r="I3142" s="510">
        <f t="shared" ref="I3142:I3158" si="1775">IF(H3142="",
   IFERROR(MATCH("**", B:B, 0), ""),
   IFERROR(MATCH("* "&amp;H3142&amp;" *", B:B, 0), "")
)</f>
        <v>2991</v>
      </c>
      <c r="J3142" s="53" t="str" cm="1">
        <f t="array" aca="1" ref="J3142" ca="1">INDIRECT("B" &amp; I3142)</f>
        <v>NIVEL 974 M4 6N L33 AM 2457 17-06-2026</v>
      </c>
      <c r="K3142" s="511">
        <f t="shared" ref="K3142:K3158" ca="1" si="1776">INDEX(D:D, MATCH(J3142, $B:$B, 0))</f>
        <v>3.2</v>
      </c>
      <c r="L3142" s="508">
        <f t="shared" ref="L3142:L3158" ca="1" si="1777">INDEX(E:E, MATCH($J3142, $B:$B, 0))*0.9</f>
        <v>1.17E-2</v>
      </c>
      <c r="M3142" s="508">
        <f t="shared" ref="M3142:M3158" ca="1" si="1778">INDEX(F:F, MATCH($J3142, $B:$B, 0))*0.9</f>
        <v>1.3050000000000001E-2</v>
      </c>
      <c r="N3142" s="512">
        <f t="shared" ref="N3142:N3169" ca="1" si="1779">INDEX(F:F, MATCH($J3142, $B:$B, 0))</f>
        <v>1.4500000000000001E-2</v>
      </c>
      <c r="O3142" s="512">
        <f t="shared" ref="O3142:O3158" ca="1" si="1780">+IF(L3142=0,N3142*0.9,L3142*0.9)</f>
        <v>1.0530000000000001E-2</v>
      </c>
      <c r="P3142" s="513">
        <f t="shared" ref="P3142:P3158" ca="1" si="1781">+M3142*0.9</f>
        <v>1.1745E-2</v>
      </c>
      <c r="Q3142" s="514" t="str">
        <f t="shared" ref="Q3142:Q3158" ca="1" si="1782">+IF(L3142=0,"-","Dump")</f>
        <v>Dump</v>
      </c>
      <c r="R3142" s="515">
        <f t="shared" ref="R3142:R3158" ca="1" si="1783">+K3142/4.5</f>
        <v>0.71111111111111114</v>
      </c>
      <c r="AJ3142" s="105" t="s">
        <v>83</v>
      </c>
      <c r="AK3142" s="101"/>
    </row>
    <row r="3143" spans="2:38">
      <c r="B3143" s="772" t="s">
        <v>3345</v>
      </c>
      <c r="C3143" s="376">
        <v>1</v>
      </c>
      <c r="D3143" s="771">
        <v>3.2</v>
      </c>
      <c r="E3143" s="104">
        <v>2.1399999999999999E-2</v>
      </c>
      <c r="F3143" s="104">
        <v>1.55E-2</v>
      </c>
      <c r="H3143" s="677">
        <v>2458</v>
      </c>
      <c r="I3143" s="510">
        <f t="shared" si="1775"/>
        <v>2992</v>
      </c>
      <c r="J3143" s="53" t="str" cm="1">
        <f t="array" aca="1" ref="J3143" ca="1">INDIRECT("B" &amp; I3143)</f>
        <v>NIVEL 974 M4 7S L30 AM 2458 17-06-2026</v>
      </c>
      <c r="K3143" s="511">
        <f t="shared" ca="1" si="1776"/>
        <v>3.2</v>
      </c>
      <c r="L3143" s="508">
        <f t="shared" ca="1" si="1777"/>
        <v>1.5300000000000001E-2</v>
      </c>
      <c r="M3143" s="508">
        <f t="shared" ca="1" si="1778"/>
        <v>1.3950000000000001E-2</v>
      </c>
      <c r="N3143" s="512">
        <f t="shared" ca="1" si="1779"/>
        <v>1.55E-2</v>
      </c>
      <c r="O3143" s="512">
        <f t="shared" ca="1" si="1780"/>
        <v>1.3770000000000001E-2</v>
      </c>
      <c r="P3143" s="513">
        <f t="shared" ca="1" si="1781"/>
        <v>1.2555E-2</v>
      </c>
      <c r="Q3143" s="514" t="str">
        <f t="shared" ca="1" si="1782"/>
        <v>Dump</v>
      </c>
      <c r="R3143" s="515">
        <f t="shared" ca="1" si="1783"/>
        <v>0.71111111111111114</v>
      </c>
    </row>
    <row r="3144" spans="2:38">
      <c r="B3144" s="772" t="s">
        <v>3346</v>
      </c>
      <c r="C3144" s="376">
        <v>1</v>
      </c>
      <c r="D3144" s="771">
        <v>3.2</v>
      </c>
      <c r="E3144" s="104">
        <v>1.6500000000000001E-2</v>
      </c>
      <c r="F3144" s="104">
        <v>1.55E-2</v>
      </c>
      <c r="H3144" s="677">
        <v>2459</v>
      </c>
      <c r="I3144" s="510">
        <f t="shared" si="1775"/>
        <v>2993</v>
      </c>
      <c r="J3144" s="53" t="str" cm="1">
        <f t="array" aca="1" ref="J3144" ca="1">INDIRECT("B" &amp; I3144)</f>
        <v>NIVEL 974 M4 7S L30 AM 2459 17-06-2026</v>
      </c>
      <c r="K3144" s="511">
        <f t="shared" ca="1" si="1776"/>
        <v>3.2</v>
      </c>
      <c r="L3144" s="508">
        <f t="shared" ca="1" si="1777"/>
        <v>1.2870000000000001E-2</v>
      </c>
      <c r="M3144" s="508">
        <f t="shared" ca="1" si="1778"/>
        <v>1.3950000000000001E-2</v>
      </c>
      <c r="N3144" s="512">
        <f t="shared" ca="1" si="1779"/>
        <v>1.55E-2</v>
      </c>
      <c r="O3144" s="512">
        <f t="shared" ca="1" si="1780"/>
        <v>1.1583000000000001E-2</v>
      </c>
      <c r="P3144" s="513">
        <f t="shared" ca="1" si="1781"/>
        <v>1.2555E-2</v>
      </c>
      <c r="Q3144" s="514" t="str">
        <f t="shared" ca="1" si="1782"/>
        <v>Dump</v>
      </c>
      <c r="R3144" s="515">
        <f t="shared" ca="1" si="1783"/>
        <v>0.71111111111111114</v>
      </c>
    </row>
    <row r="3145" spans="2:38">
      <c r="B3145" s="772" t="s">
        <v>3347</v>
      </c>
      <c r="C3145" s="376">
        <v>1</v>
      </c>
      <c r="D3145" s="771">
        <v>3.2</v>
      </c>
      <c r="E3145" s="104">
        <v>1.9400000000000001E-2</v>
      </c>
      <c r="F3145" s="104">
        <v>1.55E-2</v>
      </c>
      <c r="H3145" s="677">
        <v>2460</v>
      </c>
      <c r="I3145" s="510">
        <f t="shared" si="1775"/>
        <v>2994</v>
      </c>
      <c r="J3145" s="53" t="str" cm="1">
        <f t="array" aca="1" ref="J3145" ca="1">INDIRECT("B" &amp; I3145)</f>
        <v>NIVEL 974 M4 7S L30 AM 2460 17-06-2026</v>
      </c>
      <c r="K3145" s="511">
        <f t="shared" ca="1" si="1776"/>
        <v>3.2</v>
      </c>
      <c r="L3145" s="508">
        <f t="shared" ca="1" si="1777"/>
        <v>1.6470000000000002E-2</v>
      </c>
      <c r="M3145" s="508">
        <f t="shared" ca="1" si="1778"/>
        <v>1.3950000000000001E-2</v>
      </c>
      <c r="N3145" s="512">
        <f t="shared" ca="1" si="1779"/>
        <v>1.55E-2</v>
      </c>
      <c r="O3145" s="512">
        <f t="shared" ca="1" si="1780"/>
        <v>1.4823000000000003E-2</v>
      </c>
      <c r="P3145" s="513">
        <f t="shared" ca="1" si="1781"/>
        <v>1.2555E-2</v>
      </c>
      <c r="Q3145" s="514" t="str">
        <f t="shared" ca="1" si="1782"/>
        <v>Dump</v>
      </c>
      <c r="R3145" s="515">
        <f t="shared" ca="1" si="1783"/>
        <v>0.71111111111111114</v>
      </c>
    </row>
    <row r="3146" spans="2:38">
      <c r="B3146" s="772" t="s">
        <v>3348</v>
      </c>
      <c r="C3146" s="376">
        <v>1</v>
      </c>
      <c r="D3146" s="771">
        <v>3.2</v>
      </c>
      <c r="E3146" s="104">
        <v>2.0500000000000001E-2</v>
      </c>
      <c r="F3146" s="104">
        <v>1.55E-2</v>
      </c>
      <c r="H3146" s="677">
        <v>2461</v>
      </c>
      <c r="I3146" s="510">
        <f t="shared" ref="I3146:I3152" si="1784">IF(H3146="",
   IFERROR(MATCH("**", B:B, 0), ""),
   IFERROR(MATCH("* "&amp;H3146&amp;" *", B:B, 0), "")
)</f>
        <v>2995</v>
      </c>
      <c r="J3146" s="53" t="str" cm="1">
        <f t="array" aca="1" ref="J3146" ca="1">INDIRECT("B" &amp; I3146)</f>
        <v>NIVEL 974 M4 7S L30 AM 2461 17-06-2026</v>
      </c>
      <c r="K3146" s="511">
        <f t="shared" ref="K3146:K3152" ca="1" si="1785">INDEX(D:D, MATCH(J3146, $B:$B, 0))</f>
        <v>3.2</v>
      </c>
      <c r="L3146" s="508">
        <f t="shared" ref="L3146:L3152" ca="1" si="1786">INDEX(E:E, MATCH($J3146, $B:$B, 0))*0.9</f>
        <v>1.5570000000000001E-2</v>
      </c>
      <c r="M3146" s="508">
        <f t="shared" ref="M3146:M3152" ca="1" si="1787">INDEX(F:F, MATCH($J3146, $B:$B, 0))*0.9</f>
        <v>1.3950000000000001E-2</v>
      </c>
      <c r="N3146" s="512">
        <f t="shared" ca="1" si="1779"/>
        <v>1.55E-2</v>
      </c>
      <c r="O3146" s="512">
        <f t="shared" ref="O3146:O3152" ca="1" si="1788">+IF(L3146=0,N3146*0.9,L3146*0.9)</f>
        <v>1.4013000000000001E-2</v>
      </c>
      <c r="P3146" s="513">
        <f t="shared" ref="P3146:P3152" ca="1" si="1789">+M3146*0.9</f>
        <v>1.2555E-2</v>
      </c>
      <c r="Q3146" s="514" t="str">
        <f t="shared" ref="Q3146:Q3152" ca="1" si="1790">+IF(L3146=0,"-","Dump")</f>
        <v>Dump</v>
      </c>
      <c r="R3146" s="515">
        <f t="shared" ref="R3146:R3152" ca="1" si="1791">+K3146/4.5</f>
        <v>0.71111111111111114</v>
      </c>
    </row>
    <row r="3147" spans="2:38">
      <c r="B3147" s="772" t="s">
        <v>3349</v>
      </c>
      <c r="C3147" s="376">
        <v>1</v>
      </c>
      <c r="D3147" s="771">
        <v>3.2</v>
      </c>
      <c r="E3147" s="104">
        <v>1.7600000000000001E-2</v>
      </c>
      <c r="F3147" s="104">
        <v>1.55E-2</v>
      </c>
      <c r="H3147" s="677">
        <v>2462</v>
      </c>
      <c r="I3147" s="510">
        <f t="shared" si="1784"/>
        <v>2996</v>
      </c>
      <c r="J3147" s="53" t="str" cm="1">
        <f t="array" aca="1" ref="J3147" ca="1">INDIRECT("B" &amp; I3147)</f>
        <v>NIVEL 974 M4 7S L30 AM 2462 17-06-2026</v>
      </c>
      <c r="K3147" s="511">
        <f t="shared" ca="1" si="1785"/>
        <v>3.2</v>
      </c>
      <c r="L3147" s="508">
        <f t="shared" ca="1" si="1786"/>
        <v>1.4760000000000002E-2</v>
      </c>
      <c r="M3147" s="508">
        <f t="shared" ca="1" si="1787"/>
        <v>1.3950000000000001E-2</v>
      </c>
      <c r="N3147" s="512">
        <f t="shared" ca="1" si="1779"/>
        <v>1.55E-2</v>
      </c>
      <c r="O3147" s="512">
        <f t="shared" ca="1" si="1788"/>
        <v>1.3284000000000002E-2</v>
      </c>
      <c r="P3147" s="513">
        <f t="shared" ca="1" si="1789"/>
        <v>1.2555E-2</v>
      </c>
      <c r="Q3147" s="514" t="str">
        <f t="shared" ca="1" si="1790"/>
        <v>Dump</v>
      </c>
      <c r="R3147" s="515">
        <f t="shared" ca="1" si="1791"/>
        <v>0.71111111111111114</v>
      </c>
    </row>
    <row r="3148" spans="2:38">
      <c r="B3148" s="772" t="s">
        <v>3350</v>
      </c>
      <c r="C3148" s="376">
        <v>1</v>
      </c>
      <c r="D3148" s="771">
        <v>3.2</v>
      </c>
      <c r="E3148" s="104">
        <v>1.38E-2</v>
      </c>
      <c r="F3148" s="104">
        <v>1.55E-2</v>
      </c>
      <c r="H3148" s="677">
        <v>2463</v>
      </c>
      <c r="I3148" s="510">
        <f t="shared" si="1784"/>
        <v>2997</v>
      </c>
      <c r="J3148" s="53" t="str" cm="1">
        <f t="array" aca="1" ref="J3148" ca="1">INDIRECT("B" &amp; I3148)</f>
        <v>NIVEL 974 M4 7S L30 AM 2463 17-06-2026</v>
      </c>
      <c r="K3148" s="511">
        <f t="shared" ca="1" si="1785"/>
        <v>3.2</v>
      </c>
      <c r="L3148" s="508">
        <f t="shared" ca="1" si="1786"/>
        <v>1.719E-2</v>
      </c>
      <c r="M3148" s="508">
        <f t="shared" ca="1" si="1787"/>
        <v>1.3950000000000001E-2</v>
      </c>
      <c r="N3148" s="512">
        <f t="shared" ca="1" si="1779"/>
        <v>1.55E-2</v>
      </c>
      <c r="O3148" s="512">
        <f t="shared" ca="1" si="1788"/>
        <v>1.5471E-2</v>
      </c>
      <c r="P3148" s="513">
        <f t="shared" ca="1" si="1789"/>
        <v>1.2555E-2</v>
      </c>
      <c r="Q3148" s="514" t="str">
        <f t="shared" ca="1" si="1790"/>
        <v>Dump</v>
      </c>
      <c r="R3148" s="515">
        <f t="shared" ca="1" si="1791"/>
        <v>0.71111111111111114</v>
      </c>
    </row>
    <row r="3149" spans="2:38">
      <c r="B3149" s="772" t="s">
        <v>3351</v>
      </c>
      <c r="C3149" s="376">
        <v>1</v>
      </c>
      <c r="D3149" s="771">
        <v>3.2</v>
      </c>
      <c r="E3149" s="104">
        <v>1.41E-2</v>
      </c>
      <c r="F3149" s="104">
        <v>1.55E-2</v>
      </c>
      <c r="H3149" s="677">
        <v>2464</v>
      </c>
      <c r="I3149" s="510">
        <f t="shared" si="1784"/>
        <v>2998</v>
      </c>
      <c r="J3149" s="53" t="str" cm="1">
        <f t="array" aca="1" ref="J3149" ca="1">INDIRECT("B" &amp; I3149)</f>
        <v>NIVEL 974 M4 7S L30 AM 2464 17-06-2026</v>
      </c>
      <c r="K3149" s="511">
        <f t="shared" ca="1" si="1785"/>
        <v>3.2</v>
      </c>
      <c r="L3149" s="508">
        <f t="shared" ca="1" si="1786"/>
        <v>1.4400000000000001E-2</v>
      </c>
      <c r="M3149" s="508">
        <f t="shared" ca="1" si="1787"/>
        <v>1.3950000000000001E-2</v>
      </c>
      <c r="N3149" s="512">
        <f t="shared" ca="1" si="1779"/>
        <v>1.55E-2</v>
      </c>
      <c r="O3149" s="512">
        <f t="shared" ca="1" si="1788"/>
        <v>1.2960000000000001E-2</v>
      </c>
      <c r="P3149" s="513">
        <f t="shared" ca="1" si="1789"/>
        <v>1.2555E-2</v>
      </c>
      <c r="Q3149" s="514" t="str">
        <f t="shared" ca="1" si="1790"/>
        <v>Dump</v>
      </c>
      <c r="R3149" s="515">
        <f t="shared" ca="1" si="1791"/>
        <v>0.71111111111111114</v>
      </c>
    </row>
    <row r="3150" spans="2:38">
      <c r="B3150" s="772" t="s">
        <v>3352</v>
      </c>
      <c r="C3150" s="376">
        <v>1</v>
      </c>
      <c r="D3150" s="771">
        <v>3.2</v>
      </c>
      <c r="E3150" s="104">
        <v>1.5900000000000001E-2</v>
      </c>
      <c r="F3150" s="104">
        <v>1.55E-2</v>
      </c>
      <c r="H3150" s="677">
        <v>2465</v>
      </c>
      <c r="I3150" s="510">
        <f t="shared" si="1784"/>
        <v>2999</v>
      </c>
      <c r="J3150" s="53" t="str" cm="1">
        <f t="array" aca="1" ref="J3150" ca="1">INDIRECT("B" &amp; I3150)</f>
        <v>NIVEL 974 M4 7S L31 AM 2465 17-06-2026</v>
      </c>
      <c r="K3150" s="511">
        <f t="shared" ca="1" si="1785"/>
        <v>3.2</v>
      </c>
      <c r="L3150" s="508">
        <f t="shared" ca="1" si="1786"/>
        <v>1.5750000000000004E-2</v>
      </c>
      <c r="M3150" s="508">
        <f t="shared" ca="1" si="1787"/>
        <v>1.4400000000000001E-2</v>
      </c>
      <c r="N3150" s="512">
        <f t="shared" ca="1" si="1779"/>
        <v>1.6E-2</v>
      </c>
      <c r="O3150" s="512">
        <f t="shared" ca="1" si="1788"/>
        <v>1.4175000000000004E-2</v>
      </c>
      <c r="P3150" s="513">
        <f t="shared" ca="1" si="1789"/>
        <v>1.2960000000000001E-2</v>
      </c>
      <c r="Q3150" s="514" t="str">
        <f t="shared" ca="1" si="1790"/>
        <v>Dump</v>
      </c>
      <c r="R3150" s="515">
        <f t="shared" ca="1" si="1791"/>
        <v>0.71111111111111114</v>
      </c>
    </row>
    <row r="3151" spans="2:38">
      <c r="B3151" s="772" t="s">
        <v>3353</v>
      </c>
      <c r="C3151" s="376">
        <v>1</v>
      </c>
      <c r="D3151" s="771">
        <v>3.2</v>
      </c>
      <c r="E3151" s="104">
        <v>1.46E-2</v>
      </c>
      <c r="F3151" s="104">
        <v>1.55E-2</v>
      </c>
      <c r="H3151" s="677">
        <v>2466</v>
      </c>
      <c r="I3151" s="510">
        <f t="shared" si="1784"/>
        <v>3000</v>
      </c>
      <c r="J3151" s="53" t="str" cm="1">
        <f t="array" aca="1" ref="J3151" ca="1">INDIRECT("B" &amp; I3151)</f>
        <v>NIVEL 974 M4 7S L31 AM 2466 17-06-2026</v>
      </c>
      <c r="K3151" s="511">
        <f t="shared" ca="1" si="1785"/>
        <v>3.2</v>
      </c>
      <c r="L3151" s="508">
        <f t="shared" ca="1" si="1786"/>
        <v>1.8090000000000002E-2</v>
      </c>
      <c r="M3151" s="508">
        <f t="shared" ca="1" si="1787"/>
        <v>1.4400000000000001E-2</v>
      </c>
      <c r="N3151" s="512">
        <f t="shared" ca="1" si="1779"/>
        <v>1.6E-2</v>
      </c>
      <c r="O3151" s="512">
        <f t="shared" ca="1" si="1788"/>
        <v>1.6281000000000004E-2</v>
      </c>
      <c r="P3151" s="513">
        <f t="shared" ca="1" si="1789"/>
        <v>1.2960000000000001E-2</v>
      </c>
      <c r="Q3151" s="514" t="str">
        <f t="shared" ca="1" si="1790"/>
        <v>Dump</v>
      </c>
      <c r="R3151" s="515">
        <f t="shared" ca="1" si="1791"/>
        <v>0.71111111111111114</v>
      </c>
    </row>
    <row r="3152" spans="2:38">
      <c r="B3152" s="772" t="s">
        <v>3354</v>
      </c>
      <c r="C3152" s="376">
        <v>1</v>
      </c>
      <c r="D3152" s="771">
        <v>3.2</v>
      </c>
      <c r="E3152" s="104">
        <v>1.9800000000000002E-2</v>
      </c>
      <c r="F3152" s="104">
        <v>1.55E-2</v>
      </c>
      <c r="H3152" s="677">
        <v>2467</v>
      </c>
      <c r="I3152" s="510">
        <f t="shared" si="1784"/>
        <v>3001</v>
      </c>
      <c r="J3152" s="53" t="str" cm="1">
        <f t="array" aca="1" ref="J3152" ca="1">INDIRECT("B" &amp; I3152)</f>
        <v>NIVEL 974 M4 7S L31 AM 2467 17-06-2026</v>
      </c>
      <c r="K3152" s="511">
        <f t="shared" ca="1" si="1785"/>
        <v>3.2</v>
      </c>
      <c r="L3152" s="508">
        <f t="shared" ca="1" si="1786"/>
        <v>1.5390000000000001E-2</v>
      </c>
      <c r="M3152" s="508">
        <f t="shared" ca="1" si="1787"/>
        <v>1.4400000000000001E-2</v>
      </c>
      <c r="N3152" s="512">
        <f t="shared" ca="1" si="1779"/>
        <v>1.6E-2</v>
      </c>
      <c r="O3152" s="512">
        <f t="shared" ca="1" si="1788"/>
        <v>1.3851E-2</v>
      </c>
      <c r="P3152" s="513">
        <f t="shared" ca="1" si="1789"/>
        <v>1.2960000000000001E-2</v>
      </c>
      <c r="Q3152" s="514" t="str">
        <f t="shared" ca="1" si="1790"/>
        <v>Dump</v>
      </c>
      <c r="R3152" s="515">
        <f t="shared" ca="1" si="1791"/>
        <v>0.71111111111111114</v>
      </c>
    </row>
    <row r="3153" spans="2:18">
      <c r="B3153" s="772" t="s">
        <v>3355</v>
      </c>
      <c r="C3153" s="376">
        <v>1</v>
      </c>
      <c r="D3153" s="771">
        <v>3.2</v>
      </c>
      <c r="E3153" s="104">
        <v>1.8599999999999998E-2</v>
      </c>
      <c r="F3153" s="104">
        <v>1.55E-2</v>
      </c>
      <c r="H3153" s="677">
        <v>2468</v>
      </c>
      <c r="I3153" s="510">
        <f t="shared" si="1775"/>
        <v>3002</v>
      </c>
      <c r="J3153" s="53" t="str" cm="1">
        <f t="array" aca="1" ref="J3153" ca="1">INDIRECT("B" &amp; I3153)</f>
        <v>NIVEL 974 M4 7S L30 PM 2468 16-06-2026</v>
      </c>
      <c r="K3153" s="511">
        <f t="shared" ca="1" si="1776"/>
        <v>3.2</v>
      </c>
      <c r="L3153" s="508">
        <f t="shared" ca="1" si="1777"/>
        <v>1.2870000000000001E-2</v>
      </c>
      <c r="M3153" s="508">
        <f t="shared" ca="1" si="1778"/>
        <v>1.3950000000000001E-2</v>
      </c>
      <c r="N3153" s="512">
        <f t="shared" ca="1" si="1779"/>
        <v>1.55E-2</v>
      </c>
      <c r="O3153" s="512">
        <f t="shared" ca="1" si="1780"/>
        <v>1.1583000000000001E-2</v>
      </c>
      <c r="P3153" s="513">
        <f t="shared" ca="1" si="1781"/>
        <v>1.2555E-2</v>
      </c>
      <c r="Q3153" s="514" t="str">
        <f t="shared" ca="1" si="1782"/>
        <v>Dump</v>
      </c>
      <c r="R3153" s="515">
        <f t="shared" ca="1" si="1783"/>
        <v>0.71111111111111114</v>
      </c>
    </row>
    <row r="3154" spans="2:18">
      <c r="B3154" s="772" t="s">
        <v>3356</v>
      </c>
      <c r="C3154" s="376">
        <v>1</v>
      </c>
      <c r="D3154" s="771">
        <v>3.2</v>
      </c>
      <c r="E3154" s="104">
        <v>1.0200000000000001E-2</v>
      </c>
      <c r="F3154" s="104">
        <v>1.55E-2</v>
      </c>
      <c r="H3154" s="677">
        <v>2469</v>
      </c>
      <c r="I3154" s="510">
        <f t="shared" si="1775"/>
        <v>3003</v>
      </c>
      <c r="J3154" s="53" t="str" cm="1">
        <f t="array" aca="1" ref="J3154" ca="1">INDIRECT("B" &amp; I3154)</f>
        <v>NIVEL 974 M4 7S L30 PM 2469 16-06-2026</v>
      </c>
      <c r="K3154" s="511">
        <f t="shared" ca="1" si="1776"/>
        <v>3.2</v>
      </c>
      <c r="L3154" s="508">
        <f t="shared" ca="1" si="1777"/>
        <v>1.755E-2</v>
      </c>
      <c r="M3154" s="508">
        <f t="shared" ca="1" si="1778"/>
        <v>1.3950000000000001E-2</v>
      </c>
      <c r="N3154" s="512">
        <f t="shared" ca="1" si="1779"/>
        <v>1.55E-2</v>
      </c>
      <c r="O3154" s="512">
        <f t="shared" ca="1" si="1780"/>
        <v>1.5795E-2</v>
      </c>
      <c r="P3154" s="513">
        <f t="shared" ca="1" si="1781"/>
        <v>1.2555E-2</v>
      </c>
      <c r="Q3154" s="514" t="str">
        <f t="shared" ca="1" si="1782"/>
        <v>Dump</v>
      </c>
      <c r="R3154" s="515">
        <f t="shared" ca="1" si="1783"/>
        <v>0.71111111111111114</v>
      </c>
    </row>
    <row r="3155" spans="2:18">
      <c r="B3155" s="772" t="s">
        <v>3357</v>
      </c>
      <c r="C3155" s="376">
        <v>1</v>
      </c>
      <c r="D3155" s="771">
        <v>3.2</v>
      </c>
      <c r="E3155" s="104">
        <v>1.61E-2</v>
      </c>
      <c r="F3155" s="104">
        <v>1.55E-2</v>
      </c>
      <c r="H3155" s="677">
        <v>2470</v>
      </c>
      <c r="I3155" s="510">
        <f t="shared" si="1775"/>
        <v>3004</v>
      </c>
      <c r="J3155" s="53" t="str" cm="1">
        <f t="array" aca="1" ref="J3155" ca="1">INDIRECT("B" &amp; I3155)</f>
        <v>NIVEL 974 M4 6S AM 2470 17-06-2026</v>
      </c>
      <c r="K3155" s="511">
        <f t="shared" ca="1" si="1776"/>
        <v>3.2</v>
      </c>
      <c r="L3155" s="508">
        <f t="shared" ca="1" si="1777"/>
        <v>1.881E-2</v>
      </c>
      <c r="M3155" s="508">
        <f t="shared" ca="1" si="1778"/>
        <v>1.0800000000000001E-2</v>
      </c>
      <c r="N3155" s="512">
        <f t="shared" ca="1" si="1779"/>
        <v>1.2E-2</v>
      </c>
      <c r="O3155" s="512">
        <f t="shared" ca="1" si="1780"/>
        <v>1.6929E-2</v>
      </c>
      <c r="P3155" s="513">
        <f t="shared" ca="1" si="1781"/>
        <v>9.7200000000000012E-3</v>
      </c>
      <c r="Q3155" s="514" t="str">
        <f t="shared" ca="1" si="1782"/>
        <v>Dump</v>
      </c>
      <c r="R3155" s="515">
        <f t="shared" ca="1" si="1783"/>
        <v>0.71111111111111114</v>
      </c>
    </row>
    <row r="3156" spans="2:18">
      <c r="B3156" s="772" t="s">
        <v>3358</v>
      </c>
      <c r="C3156" s="376">
        <v>1</v>
      </c>
      <c r="D3156" s="771">
        <v>3.2</v>
      </c>
      <c r="E3156" s="104">
        <v>1.49E-2</v>
      </c>
      <c r="F3156" s="104">
        <v>1.55E-2</v>
      </c>
      <c r="H3156" s="677">
        <v>2471</v>
      </c>
      <c r="I3156" s="510">
        <f t="shared" si="1775"/>
        <v>3005</v>
      </c>
      <c r="J3156" s="53" t="str" cm="1">
        <f t="array" aca="1" ref="J3156" ca="1">INDIRECT("B" &amp; I3156)</f>
        <v>NIVEL 974 M4 6S AM 2471 17-06-2026</v>
      </c>
      <c r="K3156" s="511">
        <f t="shared" ca="1" si="1776"/>
        <v>3.2</v>
      </c>
      <c r="L3156" s="508">
        <f t="shared" ca="1" si="1777"/>
        <v>1.0530000000000001E-2</v>
      </c>
      <c r="M3156" s="508">
        <f t="shared" ca="1" si="1778"/>
        <v>1.0800000000000001E-2</v>
      </c>
      <c r="N3156" s="512">
        <f t="shared" ca="1" si="1779"/>
        <v>1.2E-2</v>
      </c>
      <c r="O3156" s="512">
        <f t="shared" ca="1" si="1780"/>
        <v>9.477000000000001E-3</v>
      </c>
      <c r="P3156" s="513">
        <f t="shared" ca="1" si="1781"/>
        <v>9.7200000000000012E-3</v>
      </c>
      <c r="Q3156" s="514" t="str">
        <f t="shared" ca="1" si="1782"/>
        <v>Dump</v>
      </c>
      <c r="R3156" s="515">
        <f t="shared" ca="1" si="1783"/>
        <v>0.71111111111111114</v>
      </c>
    </row>
    <row r="3157" spans="2:18">
      <c r="B3157" s="772" t="s">
        <v>3359</v>
      </c>
      <c r="C3157" s="376">
        <v>1</v>
      </c>
      <c r="D3157" s="771">
        <v>3.2</v>
      </c>
      <c r="E3157" s="104">
        <v>1.18E-2</v>
      </c>
      <c r="F3157" s="104">
        <v>1.55E-2</v>
      </c>
      <c r="H3157" s="677">
        <v>2472</v>
      </c>
      <c r="I3157" s="510">
        <f t="shared" si="1775"/>
        <v>3006</v>
      </c>
      <c r="J3157" s="53" t="str" cm="1">
        <f t="array" aca="1" ref="J3157" ca="1">INDIRECT("B" &amp; I3157)</f>
        <v>NIVEL 974 M4 6S AM 2472 17-06-2026</v>
      </c>
      <c r="K3157" s="511">
        <f t="shared" ca="1" si="1776"/>
        <v>3.2</v>
      </c>
      <c r="L3157" s="508">
        <f t="shared" ca="1" si="1777"/>
        <v>1.3679999999999999E-2</v>
      </c>
      <c r="M3157" s="508">
        <f t="shared" ca="1" si="1778"/>
        <v>1.0800000000000001E-2</v>
      </c>
      <c r="N3157" s="512">
        <f t="shared" ca="1" si="1779"/>
        <v>1.2E-2</v>
      </c>
      <c r="O3157" s="512">
        <f t="shared" ca="1" si="1780"/>
        <v>1.2312E-2</v>
      </c>
      <c r="P3157" s="513">
        <f t="shared" ca="1" si="1781"/>
        <v>9.7200000000000012E-3</v>
      </c>
      <c r="Q3157" s="514" t="str">
        <f t="shared" ca="1" si="1782"/>
        <v>Dump</v>
      </c>
      <c r="R3157" s="515">
        <f t="shared" ca="1" si="1783"/>
        <v>0.71111111111111114</v>
      </c>
    </row>
    <row r="3158" spans="2:18">
      <c r="B3158" s="772" t="s">
        <v>3360</v>
      </c>
      <c r="C3158" s="376">
        <v>1</v>
      </c>
      <c r="D3158" s="771">
        <v>3.2</v>
      </c>
      <c r="E3158" s="104">
        <v>1.89E-2</v>
      </c>
      <c r="F3158" s="104">
        <v>1.55E-2</v>
      </c>
      <c r="H3158" s="677">
        <v>2473</v>
      </c>
      <c r="I3158" s="510">
        <f t="shared" si="1775"/>
        <v>3007</v>
      </c>
      <c r="J3158" s="53" t="str" cm="1">
        <f t="array" aca="1" ref="J3158" ca="1">INDIRECT("B" &amp; I3158)</f>
        <v>NIVEL 974 M4 6N L33 PM 2473 17-06-2026</v>
      </c>
      <c r="K3158" s="511">
        <f t="shared" ca="1" si="1776"/>
        <v>3.2</v>
      </c>
      <c r="L3158" s="508">
        <f t="shared" ca="1" si="1777"/>
        <v>1.026E-2</v>
      </c>
      <c r="M3158" s="508">
        <f t="shared" ca="1" si="1778"/>
        <v>1.2149999999999999E-2</v>
      </c>
      <c r="N3158" s="512">
        <f t="shared" ca="1" si="1779"/>
        <v>1.35E-2</v>
      </c>
      <c r="O3158" s="512">
        <f t="shared" ca="1" si="1780"/>
        <v>9.2340000000000009E-3</v>
      </c>
      <c r="P3158" s="513">
        <f t="shared" ca="1" si="1781"/>
        <v>1.0935E-2</v>
      </c>
      <c r="Q3158" s="514" t="str">
        <f t="shared" ca="1" si="1782"/>
        <v>Dump</v>
      </c>
      <c r="R3158" s="515">
        <f t="shared" ca="1" si="1783"/>
        <v>0.71111111111111114</v>
      </c>
    </row>
    <row r="3159" spans="2:18">
      <c r="B3159" s="772" t="s">
        <v>3361</v>
      </c>
      <c r="C3159" s="376">
        <v>1</v>
      </c>
      <c r="D3159" s="771">
        <v>3.2</v>
      </c>
      <c r="E3159" s="104">
        <v>1.8700000000000001E-2</v>
      </c>
      <c r="F3159" s="104">
        <v>1.55E-2</v>
      </c>
      <c r="H3159" s="677">
        <v>2474</v>
      </c>
      <c r="I3159" s="510">
        <f t="shared" ref="I3159:I3169" si="1792">IF(H3159="",
   IFERROR(MATCH("**", B:B, 0), ""),
   IFERROR(MATCH("* "&amp;H3159&amp;" *", B:B, 0), "")
)</f>
        <v>3008</v>
      </c>
      <c r="J3159" s="53" t="str" cm="1">
        <f t="array" aca="1" ref="J3159" ca="1">INDIRECT("B" &amp; I3159)</f>
        <v>NIVEL 974 M4 6N L33 PM 2474 17-06-2026</v>
      </c>
      <c r="K3159" s="511">
        <f t="shared" ref="K3159:K3169" ca="1" si="1793">INDEX(D:D, MATCH(J3159, $B:$B, 0))</f>
        <v>3.2</v>
      </c>
      <c r="L3159" s="508">
        <f t="shared" ref="L3159:L3169" ca="1" si="1794">INDEX(E:E, MATCH($J3159, $B:$B, 0))*0.9</f>
        <v>6.9300000000000004E-3</v>
      </c>
      <c r="M3159" s="508">
        <f t="shared" ref="M3159:M3169" ca="1" si="1795">INDEX(F:F, MATCH($J3159, $B:$B, 0))*0.9</f>
        <v>1.2149999999999999E-2</v>
      </c>
      <c r="N3159" s="512">
        <f t="shared" ca="1" si="1779"/>
        <v>1.35E-2</v>
      </c>
      <c r="O3159" s="512">
        <f t="shared" ref="O3159:O3169" ca="1" si="1796">+IF(L3159=0,N3159*0.9,L3159*0.9)</f>
        <v>6.2370000000000004E-3</v>
      </c>
      <c r="P3159" s="513">
        <f t="shared" ref="P3159:P3169" ca="1" si="1797">+M3159*0.9</f>
        <v>1.0935E-2</v>
      </c>
      <c r="Q3159" s="514" t="str">
        <f t="shared" ref="Q3159:Q3169" ca="1" si="1798">+IF(L3159=0,"-","Dump")</f>
        <v>Dump</v>
      </c>
      <c r="R3159" s="515">
        <f t="shared" ref="R3159:R3169" ca="1" si="1799">+K3159/4.5</f>
        <v>0.71111111111111114</v>
      </c>
    </row>
    <row r="3160" spans="2:18">
      <c r="B3160" s="772" t="s">
        <v>3362</v>
      </c>
      <c r="C3160" s="376">
        <v>1</v>
      </c>
      <c r="D3160" s="771">
        <v>3.2</v>
      </c>
      <c r="E3160" s="104">
        <v>1.9400000000000001E-2</v>
      </c>
      <c r="F3160" s="104">
        <v>1.55E-2</v>
      </c>
      <c r="H3160" s="677">
        <v>2475</v>
      </c>
      <c r="I3160" s="510">
        <f t="shared" si="1792"/>
        <v>3009</v>
      </c>
      <c r="J3160" s="53" t="str" cm="1">
        <f t="array" aca="1" ref="J3160" ca="1">INDIRECT("B" &amp; I3160)</f>
        <v>NIVEL 974 M4 6N L33 PM 2475 17-06-2026</v>
      </c>
      <c r="K3160" s="511">
        <f t="shared" ca="1" si="1793"/>
        <v>3.2</v>
      </c>
      <c r="L3160" s="508">
        <f t="shared" ca="1" si="1794"/>
        <v>1.116E-2</v>
      </c>
      <c r="M3160" s="508">
        <f t="shared" ca="1" si="1795"/>
        <v>1.2149999999999999E-2</v>
      </c>
      <c r="N3160" s="512">
        <f t="shared" ca="1" si="1779"/>
        <v>1.35E-2</v>
      </c>
      <c r="O3160" s="512">
        <f t="shared" ca="1" si="1796"/>
        <v>1.0044000000000001E-2</v>
      </c>
      <c r="P3160" s="513">
        <f t="shared" ca="1" si="1797"/>
        <v>1.0935E-2</v>
      </c>
      <c r="Q3160" s="514" t="str">
        <f t="shared" ca="1" si="1798"/>
        <v>Dump</v>
      </c>
      <c r="R3160" s="515">
        <f t="shared" ca="1" si="1799"/>
        <v>0.71111111111111114</v>
      </c>
    </row>
    <row r="3161" spans="2:18">
      <c r="B3161" s="772" t="s">
        <v>3363</v>
      </c>
      <c r="C3161" s="376">
        <v>1</v>
      </c>
      <c r="D3161" s="771">
        <v>3.2</v>
      </c>
      <c r="E3161" s="104">
        <v>1.7500000000000002E-2</v>
      </c>
      <c r="F3161" s="104">
        <v>1.55E-2</v>
      </c>
      <c r="H3161" s="677">
        <v>2476</v>
      </c>
      <c r="I3161" s="510">
        <f t="shared" si="1792"/>
        <v>3010</v>
      </c>
      <c r="J3161" s="53" t="str" cm="1">
        <f t="array" aca="1" ref="J3161" ca="1">INDIRECT("B" &amp; I3161)</f>
        <v>NIVEL 974 M4 6N L33 PM 2476 17-06-2026</v>
      </c>
      <c r="K3161" s="511">
        <f t="shared" ca="1" si="1793"/>
        <v>3.2</v>
      </c>
      <c r="L3161" s="508">
        <f t="shared" ca="1" si="1794"/>
        <v>1.4220000000000002E-2</v>
      </c>
      <c r="M3161" s="508">
        <f t="shared" ca="1" si="1795"/>
        <v>1.2149999999999999E-2</v>
      </c>
      <c r="N3161" s="512">
        <f t="shared" ca="1" si="1779"/>
        <v>1.35E-2</v>
      </c>
      <c r="O3161" s="512">
        <f t="shared" ca="1" si="1796"/>
        <v>1.2798000000000002E-2</v>
      </c>
      <c r="P3161" s="513">
        <f t="shared" ca="1" si="1797"/>
        <v>1.0935E-2</v>
      </c>
      <c r="Q3161" s="514" t="str">
        <f t="shared" ca="1" si="1798"/>
        <v>Dump</v>
      </c>
      <c r="R3161" s="515">
        <f t="shared" ca="1" si="1799"/>
        <v>0.71111111111111114</v>
      </c>
    </row>
    <row r="3162" spans="2:18">
      <c r="B3162" s="772" t="s">
        <v>3364</v>
      </c>
      <c r="C3162" s="376">
        <v>1</v>
      </c>
      <c r="D3162" s="771">
        <v>3.2</v>
      </c>
      <c r="E3162" s="104">
        <v>1.1599999999999999E-2</v>
      </c>
      <c r="F3162" s="104">
        <v>1.55E-2</v>
      </c>
      <c r="H3162" s="677">
        <v>2477</v>
      </c>
      <c r="I3162" s="510">
        <f t="shared" si="1792"/>
        <v>3011</v>
      </c>
      <c r="J3162" s="53" t="str" cm="1">
        <f t="array" aca="1" ref="J3162" ca="1">INDIRECT("B" &amp; I3162)</f>
        <v>NIVEL 974 M4 6N L33 PM 2477 17-06-2026</v>
      </c>
      <c r="K3162" s="511">
        <f t="shared" ca="1" si="1793"/>
        <v>3.2</v>
      </c>
      <c r="L3162" s="508">
        <f t="shared" ca="1" si="1794"/>
        <v>1.017E-2</v>
      </c>
      <c r="M3162" s="508">
        <f t="shared" ca="1" si="1795"/>
        <v>1.2149999999999999E-2</v>
      </c>
      <c r="N3162" s="512">
        <f t="shared" ca="1" si="1779"/>
        <v>1.35E-2</v>
      </c>
      <c r="O3162" s="512">
        <f t="shared" ca="1" si="1796"/>
        <v>9.1529999999999997E-3</v>
      </c>
      <c r="P3162" s="513">
        <f t="shared" ca="1" si="1797"/>
        <v>1.0935E-2</v>
      </c>
      <c r="Q3162" s="514" t="str">
        <f t="shared" ca="1" si="1798"/>
        <v>Dump</v>
      </c>
      <c r="R3162" s="515">
        <f t="shared" ca="1" si="1799"/>
        <v>0.71111111111111114</v>
      </c>
    </row>
    <row r="3163" spans="2:18">
      <c r="B3163" s="772" t="s">
        <v>3365</v>
      </c>
      <c r="C3163" s="376">
        <v>1</v>
      </c>
      <c r="D3163" s="771">
        <v>3.2</v>
      </c>
      <c r="E3163" s="104">
        <v>1.41E-2</v>
      </c>
      <c r="F3163" s="104">
        <v>1.2999999999999999E-2</v>
      </c>
      <c r="H3163" s="677">
        <v>2478</v>
      </c>
      <c r="I3163" s="510">
        <f t="shared" si="1792"/>
        <v>3012</v>
      </c>
      <c r="J3163" s="53" t="str" cm="1">
        <f t="array" aca="1" ref="J3163" ca="1">INDIRECT("B" &amp; I3163)</f>
        <v>NIVEL 974 M4 7S L30 PM 2478 17-06-2026</v>
      </c>
      <c r="K3163" s="511">
        <f t="shared" ca="1" si="1793"/>
        <v>3.2</v>
      </c>
      <c r="L3163" s="508">
        <f t="shared" ca="1" si="1794"/>
        <v>1.4760000000000002E-2</v>
      </c>
      <c r="M3163" s="508">
        <f t="shared" ca="1" si="1795"/>
        <v>1.4400000000000001E-2</v>
      </c>
      <c r="N3163" s="512">
        <f t="shared" ca="1" si="1779"/>
        <v>1.6E-2</v>
      </c>
      <c r="O3163" s="512">
        <f t="shared" ca="1" si="1796"/>
        <v>1.3284000000000002E-2</v>
      </c>
      <c r="P3163" s="513">
        <f t="shared" ca="1" si="1797"/>
        <v>1.2960000000000001E-2</v>
      </c>
      <c r="Q3163" s="514" t="str">
        <f t="shared" ca="1" si="1798"/>
        <v>Dump</v>
      </c>
      <c r="R3163" s="515">
        <f t="shared" ca="1" si="1799"/>
        <v>0.71111111111111114</v>
      </c>
    </row>
    <row r="3164" spans="2:18">
      <c r="B3164" s="772" t="s">
        <v>3366</v>
      </c>
      <c r="C3164" s="376">
        <v>1</v>
      </c>
      <c r="D3164" s="771">
        <v>3.2</v>
      </c>
      <c r="E3164" s="104">
        <v>1.0699999999999999E-2</v>
      </c>
      <c r="F3164" s="104">
        <v>1.2999999999999999E-2</v>
      </c>
      <c r="H3164" s="677">
        <v>2479</v>
      </c>
      <c r="I3164" s="510">
        <f t="shared" si="1792"/>
        <v>3013</v>
      </c>
      <c r="J3164" s="53" t="str" cm="1">
        <f t="array" aca="1" ref="J3164" ca="1">INDIRECT("B" &amp; I3164)</f>
        <v>NIVEL 974 M4 7S L30 PM 2479 17-06-2026</v>
      </c>
      <c r="K3164" s="511">
        <f t="shared" ca="1" si="1793"/>
        <v>3.2</v>
      </c>
      <c r="L3164" s="508">
        <f t="shared" ca="1" si="1794"/>
        <v>1.098E-2</v>
      </c>
      <c r="M3164" s="508">
        <f t="shared" ca="1" si="1795"/>
        <v>1.4400000000000001E-2</v>
      </c>
      <c r="N3164" s="512">
        <f t="shared" ca="1" si="1779"/>
        <v>1.6E-2</v>
      </c>
      <c r="O3164" s="512">
        <f t="shared" ca="1" si="1796"/>
        <v>9.8820000000000002E-3</v>
      </c>
      <c r="P3164" s="513">
        <f t="shared" ca="1" si="1797"/>
        <v>1.2960000000000001E-2</v>
      </c>
      <c r="Q3164" s="514" t="str">
        <f t="shared" ca="1" si="1798"/>
        <v>Dump</v>
      </c>
      <c r="R3164" s="515">
        <f t="shared" ca="1" si="1799"/>
        <v>0.71111111111111114</v>
      </c>
    </row>
    <row r="3165" spans="2:18">
      <c r="B3165" s="772" t="s">
        <v>3367</v>
      </c>
      <c r="C3165" s="376">
        <v>1</v>
      </c>
      <c r="D3165" s="771">
        <v>3.2</v>
      </c>
      <c r="E3165" s="104">
        <v>1.0200000000000001E-2</v>
      </c>
      <c r="F3165" s="104">
        <v>1.2999999999999999E-2</v>
      </c>
      <c r="H3165" s="677">
        <v>2480</v>
      </c>
      <c r="I3165" s="510">
        <f t="shared" si="1792"/>
        <v>3014</v>
      </c>
      <c r="J3165" s="53" t="str" cm="1">
        <f t="array" aca="1" ref="J3165" ca="1">INDIRECT("B" &amp; I3165)</f>
        <v>NIVEL 974 M4 7S L30 PM 2480 17-06-2026</v>
      </c>
      <c r="K3165" s="511">
        <f t="shared" ca="1" si="1793"/>
        <v>3.2</v>
      </c>
      <c r="L3165" s="508">
        <f t="shared" ca="1" si="1794"/>
        <v>9.9900000000000006E-3</v>
      </c>
      <c r="M3165" s="508">
        <f t="shared" ca="1" si="1795"/>
        <v>1.4400000000000001E-2</v>
      </c>
      <c r="N3165" s="512">
        <f t="shared" ca="1" si="1779"/>
        <v>1.6E-2</v>
      </c>
      <c r="O3165" s="512">
        <f t="shared" ca="1" si="1796"/>
        <v>8.9910000000000007E-3</v>
      </c>
      <c r="P3165" s="513">
        <f t="shared" ca="1" si="1797"/>
        <v>1.2960000000000001E-2</v>
      </c>
      <c r="Q3165" s="514" t="str">
        <f t="shared" ca="1" si="1798"/>
        <v>Dump</v>
      </c>
      <c r="R3165" s="515">
        <f t="shared" ca="1" si="1799"/>
        <v>0.71111111111111114</v>
      </c>
    </row>
    <row r="3166" spans="2:18">
      <c r="B3166" s="772" t="s">
        <v>3368</v>
      </c>
      <c r="C3166" s="376">
        <v>1</v>
      </c>
      <c r="D3166" s="771">
        <v>3.2</v>
      </c>
      <c r="E3166" s="104">
        <v>9.7000000000000003E-3</v>
      </c>
      <c r="F3166" s="104">
        <v>1.2999999999999999E-2</v>
      </c>
      <c r="H3166" s="677">
        <v>2481</v>
      </c>
      <c r="I3166" s="510">
        <f t="shared" si="1792"/>
        <v>3015</v>
      </c>
      <c r="J3166" s="53" t="str" cm="1">
        <f t="array" aca="1" ref="J3166" ca="1">INDIRECT("B" &amp; I3166)</f>
        <v>NIVEL 974 M4 7S L30 PM 2481 17-06-2026</v>
      </c>
      <c r="K3166" s="511">
        <f t="shared" ca="1" si="1793"/>
        <v>3.2</v>
      </c>
      <c r="L3166" s="508">
        <f t="shared" ca="1" si="1794"/>
        <v>1.4489999999999999E-2</v>
      </c>
      <c r="M3166" s="508">
        <f t="shared" ca="1" si="1795"/>
        <v>1.4400000000000001E-2</v>
      </c>
      <c r="N3166" s="512">
        <f t="shared" ca="1" si="1779"/>
        <v>1.6E-2</v>
      </c>
      <c r="O3166" s="512">
        <f t="shared" ca="1" si="1796"/>
        <v>1.3041000000000001E-2</v>
      </c>
      <c r="P3166" s="513">
        <f t="shared" ca="1" si="1797"/>
        <v>1.2960000000000001E-2</v>
      </c>
      <c r="Q3166" s="514" t="str">
        <f t="shared" ca="1" si="1798"/>
        <v>Dump</v>
      </c>
      <c r="R3166" s="515">
        <f t="shared" ca="1" si="1799"/>
        <v>0.71111111111111114</v>
      </c>
    </row>
    <row r="3167" spans="2:18">
      <c r="B3167" s="772" t="s">
        <v>3369</v>
      </c>
      <c r="C3167" s="376">
        <v>1</v>
      </c>
      <c r="D3167" s="771">
        <v>3.2</v>
      </c>
      <c r="E3167" s="104">
        <v>1.54E-2</v>
      </c>
      <c r="F3167" s="104">
        <v>1.2E-2</v>
      </c>
      <c r="H3167" s="677">
        <v>2482</v>
      </c>
      <c r="I3167" s="510">
        <f t="shared" si="1792"/>
        <v>3016</v>
      </c>
      <c r="J3167" s="53" t="str" cm="1">
        <f t="array" aca="1" ref="J3167" ca="1">INDIRECT("B" &amp; I3167)</f>
        <v>NIVEL 974 M4 7S L30 PM 2482 17-06-2026</v>
      </c>
      <c r="K3167" s="511">
        <f t="shared" ca="1" si="1793"/>
        <v>3.2</v>
      </c>
      <c r="L3167" s="508">
        <f t="shared" ca="1" si="1794"/>
        <v>1.197E-2</v>
      </c>
      <c r="M3167" s="508">
        <f t="shared" ca="1" si="1795"/>
        <v>1.4400000000000001E-2</v>
      </c>
      <c r="N3167" s="512">
        <f t="shared" ca="1" si="1779"/>
        <v>1.6E-2</v>
      </c>
      <c r="O3167" s="512">
        <f t="shared" ca="1" si="1796"/>
        <v>1.0773E-2</v>
      </c>
      <c r="P3167" s="513">
        <f t="shared" ca="1" si="1797"/>
        <v>1.2960000000000001E-2</v>
      </c>
      <c r="Q3167" s="514" t="str">
        <f t="shared" ca="1" si="1798"/>
        <v>Dump</v>
      </c>
      <c r="R3167" s="515">
        <f t="shared" ca="1" si="1799"/>
        <v>0.71111111111111114</v>
      </c>
    </row>
    <row r="3168" spans="2:18">
      <c r="B3168" s="772" t="s">
        <v>3370</v>
      </c>
      <c r="C3168" s="376">
        <v>1</v>
      </c>
      <c r="D3168" s="771">
        <v>3.2</v>
      </c>
      <c r="E3168" s="104">
        <v>1.61E-2</v>
      </c>
      <c r="F3168" s="104">
        <v>1.2E-2</v>
      </c>
      <c r="H3168" s="677">
        <v>2483</v>
      </c>
      <c r="I3168" s="510">
        <f t="shared" si="1792"/>
        <v>3017</v>
      </c>
      <c r="J3168" s="53" t="str" cm="1">
        <f t="array" aca="1" ref="J3168" ca="1">INDIRECT("B" &amp; I3168)</f>
        <v>NIVEL 974 M4 7S L30 PM 2483 17-06-2026</v>
      </c>
      <c r="K3168" s="511">
        <f t="shared" ca="1" si="1793"/>
        <v>3.2</v>
      </c>
      <c r="L3168" s="508">
        <f t="shared" ca="1" si="1794"/>
        <v>1.503E-2</v>
      </c>
      <c r="M3168" s="508">
        <f t="shared" ca="1" si="1795"/>
        <v>1.4400000000000001E-2</v>
      </c>
      <c r="N3168" s="512">
        <f t="shared" ca="1" si="1779"/>
        <v>1.6E-2</v>
      </c>
      <c r="O3168" s="512">
        <f t="shared" ca="1" si="1796"/>
        <v>1.3527000000000001E-2</v>
      </c>
      <c r="P3168" s="513">
        <f t="shared" ca="1" si="1797"/>
        <v>1.2960000000000001E-2</v>
      </c>
      <c r="Q3168" s="514" t="str">
        <f t="shared" ca="1" si="1798"/>
        <v>Dump</v>
      </c>
      <c r="R3168" s="515">
        <f t="shared" ca="1" si="1799"/>
        <v>0.71111111111111114</v>
      </c>
    </row>
    <row r="3169" spans="2:38">
      <c r="B3169" s="772" t="s">
        <v>3371</v>
      </c>
      <c r="C3169" s="376">
        <v>1</v>
      </c>
      <c r="D3169" s="771">
        <v>3.2</v>
      </c>
      <c r="E3169" s="104">
        <v>1.5100000000000001E-2</v>
      </c>
      <c r="F3169" s="104">
        <v>1.2E-2</v>
      </c>
      <c r="H3169" s="677">
        <v>2484</v>
      </c>
      <c r="I3169" s="510">
        <f t="shared" si="1792"/>
        <v>3018</v>
      </c>
      <c r="J3169" s="53" t="str" cm="1">
        <f t="array" aca="1" ref="J3169" ca="1">INDIRECT("B" &amp; I3169)</f>
        <v>NIVEL 974 M4 7S L30 PM 2484 17-06-2026</v>
      </c>
      <c r="K3169" s="511">
        <f t="shared" ca="1" si="1793"/>
        <v>3.2</v>
      </c>
      <c r="L3169" s="508">
        <f t="shared" ca="1" si="1794"/>
        <v>1.2149999999999999E-2</v>
      </c>
      <c r="M3169" s="508">
        <f t="shared" ca="1" si="1795"/>
        <v>1.4400000000000001E-2</v>
      </c>
      <c r="N3169" s="512">
        <f t="shared" ca="1" si="1779"/>
        <v>1.6E-2</v>
      </c>
      <c r="O3169" s="512">
        <f t="shared" ca="1" si="1796"/>
        <v>1.0935E-2</v>
      </c>
      <c r="P3169" s="513">
        <f t="shared" ca="1" si="1797"/>
        <v>1.2960000000000001E-2</v>
      </c>
      <c r="Q3169" s="514" t="str">
        <f t="shared" ca="1" si="1798"/>
        <v>Dump</v>
      </c>
      <c r="R3169" s="515">
        <f t="shared" ca="1" si="1799"/>
        <v>0.71111111111111114</v>
      </c>
    </row>
    <row r="3170" spans="2:38">
      <c r="B3170" s="772" t="s">
        <v>3372</v>
      </c>
      <c r="C3170" s="376">
        <v>1</v>
      </c>
      <c r="D3170" s="771">
        <v>3.2</v>
      </c>
      <c r="E3170" s="104">
        <v>1.32E-2</v>
      </c>
      <c r="F3170" s="104">
        <v>1.2E-2</v>
      </c>
      <c r="H3170" s="677"/>
      <c r="I3170"/>
      <c r="J3170"/>
      <c r="K3170" s="519">
        <f ca="1">SUM(K3141:K3169)</f>
        <v>92.80000000000004</v>
      </c>
      <c r="L3170" s="516">
        <f ca="1">+SUMPRODUCT(L3141:L3169,K3141:K3169)/K3170</f>
        <v>1.3723448275862063E-2</v>
      </c>
      <c r="M3170" s="516">
        <f ca="1">+SUMPRODUCT(M3141:M3169,K3141:K3169)/K3170</f>
        <v>1.3406896551724131E-2</v>
      </c>
      <c r="N3170" s="69">
        <f ca="1">+SUMPRODUCT(N3141:N3169,K3141:K3169)/K3170</f>
        <v>1.4896551724137919E-2</v>
      </c>
      <c r="O3170" s="552">
        <f ca="1">+SUMPRODUCT(O3141:O3169,K3141:K3169)/K3170</f>
        <v>1.235110344827586E-2</v>
      </c>
      <c r="P3170" s="69">
        <f ca="1">+SUMPRODUCT(P3141:P3169,K3141:K3169)/K3170</f>
        <v>1.2066206896551718E-2</v>
      </c>
      <c r="Q3170"/>
      <c r="R3170"/>
    </row>
    <row r="3171" spans="2:38">
      <c r="B3171" s="772" t="s">
        <v>3373</v>
      </c>
      <c r="C3171" s="376">
        <v>1</v>
      </c>
      <c r="D3171" s="771">
        <v>3.2</v>
      </c>
      <c r="E3171" s="104">
        <v>1.7500000000000002E-2</v>
      </c>
      <c r="F3171" s="104">
        <v>1.2E-2</v>
      </c>
      <c r="H3171" s="723"/>
      <c r="I3171"/>
      <c r="J3171"/>
      <c r="K3171" s="551" t="s">
        <v>59</v>
      </c>
      <c r="L3171" s="550">
        <f ca="1">+L3170/0.9</f>
        <v>1.5248275862068958E-2</v>
      </c>
      <c r="M3171" s="518">
        <f ca="1">+M3170/0.9</f>
        <v>1.4896551724137924E-2</v>
      </c>
      <c r="N3171"/>
      <c r="O3171"/>
      <c r="P3171"/>
      <c r="Q3171"/>
      <c r="R3171"/>
    </row>
    <row r="3172" spans="2:38" ht="15" thickBot="1">
      <c r="B3172" s="772" t="s">
        <v>3374</v>
      </c>
      <c r="C3172" s="376">
        <v>1</v>
      </c>
      <c r="D3172" s="771">
        <v>3.2</v>
      </c>
      <c r="E3172" s="104">
        <v>1.32E-2</v>
      </c>
      <c r="F3172" s="104">
        <v>1.35E-2</v>
      </c>
    </row>
    <row r="3173" spans="2:38" ht="28.8">
      <c r="B3173" s="772" t="s">
        <v>3375</v>
      </c>
      <c r="C3173" s="376">
        <v>1</v>
      </c>
      <c r="D3173" s="771">
        <v>3.2</v>
      </c>
      <c r="E3173" s="104">
        <v>1.37E-2</v>
      </c>
      <c r="F3173" s="104">
        <v>1.35E-2</v>
      </c>
      <c r="H3173" s="385"/>
      <c r="I3173" s="547" t="s">
        <v>3226</v>
      </c>
      <c r="J3173" s="77" t="s">
        <v>63</v>
      </c>
      <c r="K3173" s="507" t="s">
        <v>44</v>
      </c>
      <c r="L3173" s="718" t="s">
        <v>297</v>
      </c>
      <c r="M3173" s="508" t="s">
        <v>292</v>
      </c>
      <c r="N3173" s="545" t="s">
        <v>46</v>
      </c>
      <c r="O3173" s="549" t="s">
        <v>293</v>
      </c>
      <c r="P3173" s="508" t="s">
        <v>294</v>
      </c>
      <c r="Q3173"/>
      <c r="R3173"/>
      <c r="AJ3173" s="95" t="str">
        <f>+I3173</f>
        <v>EN127</v>
      </c>
      <c r="AK3173" s="96" t="s">
        <v>62</v>
      </c>
    </row>
    <row r="3174" spans="2:38" ht="15" thickBot="1">
      <c r="B3174" s="772" t="s">
        <v>3376</v>
      </c>
      <c r="C3174" s="376">
        <v>1</v>
      </c>
      <c r="D3174" s="771">
        <v>3.2</v>
      </c>
      <c r="E3174" s="104">
        <v>1.5900000000000001E-2</v>
      </c>
      <c r="F3174" s="104">
        <v>1.35E-2</v>
      </c>
      <c r="H3174" s="677">
        <v>2485</v>
      </c>
      <c r="I3174" s="510">
        <f>IF(H3174="",
   IFERROR(MATCH("**", B:B, 0), ""),
   IFERROR(MATCH("* "&amp;H3174&amp;" *", B:B, 0), "")
)</f>
        <v>3019</v>
      </c>
      <c r="J3174" s="53" t="str" cm="1">
        <f t="array" aca="1" ref="J3174" ca="1">INDIRECT("B" &amp; I3174)</f>
        <v>NIVEL 974 M4 6N L33 AM 2485 18-06-2026</v>
      </c>
      <c r="K3174" s="511">
        <f ca="1">INDEX(D:D, MATCH(J3174, $B:$B, 0))</f>
        <v>3.2</v>
      </c>
      <c r="L3174" s="508">
        <f ca="1">INDEX(E:E, MATCH($J3174, $B:$B, 0))*0.9</f>
        <v>1.2780000000000001E-2</v>
      </c>
      <c r="M3174" s="508">
        <f ca="1">INDEX(F:F, MATCH($J3174, $B:$B, 0))*0.9</f>
        <v>1.26E-2</v>
      </c>
      <c r="N3174" s="512">
        <f ca="1">INDEX(F:F, MATCH($J3174, $B:$B, 0))</f>
        <v>1.4E-2</v>
      </c>
      <c r="O3174" s="512">
        <f ca="1">+IF(L3174=0,N3174*0.9,L3174*0.9)</f>
        <v>1.1502000000000002E-2</v>
      </c>
      <c r="P3174" s="513">
        <f ca="1">+M3174*0.9</f>
        <v>1.1340000000000001E-2</v>
      </c>
      <c r="Q3174" s="514" t="str">
        <f ca="1">+IF(L3174=0,"-","Dump")</f>
        <v>Dump</v>
      </c>
      <c r="R3174" s="515">
        <f ca="1">+K3174/4.5</f>
        <v>0.71111111111111114</v>
      </c>
      <c r="AJ3174" s="520">
        <f ca="1">+K3183-SUMIF(AE:AE, AJ3173, AA:AA)</f>
        <v>-2.3000000000000043</v>
      </c>
      <c r="AK3174" s="521">
        <f ca="1">O3183</f>
        <v>1.0107000000000003E-2</v>
      </c>
      <c r="AL3174" s="102">
        <f ca="1">COUNTIF(AE:AE, AJ3173)</f>
        <v>1</v>
      </c>
    </row>
    <row r="3175" spans="2:38" ht="15" thickBot="1">
      <c r="B3175" s="772" t="s">
        <v>3377</v>
      </c>
      <c r="C3175" s="376">
        <v>1</v>
      </c>
      <c r="D3175" s="771">
        <v>3.2</v>
      </c>
      <c r="E3175" s="104">
        <v>1.54E-2</v>
      </c>
      <c r="F3175" s="104">
        <v>1.35E-2</v>
      </c>
      <c r="H3175" s="677">
        <v>2486</v>
      </c>
      <c r="I3175" s="510">
        <f t="shared" ref="I3175:I3182" si="1800">IF(H3175="",
   IFERROR(MATCH("**", B:B, 0), ""),
   IFERROR(MATCH("* "&amp;H3175&amp;" *", B:B, 0), "")
)</f>
        <v>3020</v>
      </c>
      <c r="J3175" s="53" t="str" cm="1">
        <f t="array" aca="1" ref="J3175" ca="1">INDIRECT("B" &amp; I3175)</f>
        <v>NIVEL 974 M4 6N L33 AM 2486 18-06-2026</v>
      </c>
      <c r="K3175" s="511">
        <f t="shared" ref="K3175:K3182" ca="1" si="1801">INDEX(D:D, MATCH(J3175, $B:$B, 0))</f>
        <v>3.2</v>
      </c>
      <c r="L3175" s="508">
        <f t="shared" ref="L3175:L3182" ca="1" si="1802">INDEX(E:E, MATCH($J3175, $B:$B, 0))*0.9</f>
        <v>9.6299999999999997E-3</v>
      </c>
      <c r="M3175" s="508">
        <f t="shared" ref="M3175:M3182" ca="1" si="1803">INDEX(F:F, MATCH($J3175, $B:$B, 0))*0.9</f>
        <v>1.26E-2</v>
      </c>
      <c r="N3175" s="512">
        <f t="shared" ref="N3175:N3182" ca="1" si="1804">INDEX(F:F, MATCH($J3175, $B:$B, 0))</f>
        <v>1.4E-2</v>
      </c>
      <c r="O3175" s="512">
        <f t="shared" ref="O3175:O3182" ca="1" si="1805">+IF(L3175=0,N3175*0.9,L3175*0.9)</f>
        <v>8.6669999999999994E-3</v>
      </c>
      <c r="P3175" s="513">
        <f t="shared" ref="P3175:P3182" ca="1" si="1806">+M3175*0.9</f>
        <v>1.1340000000000001E-2</v>
      </c>
      <c r="Q3175" s="514" t="str">
        <f t="shared" ref="Q3175:Q3182" ca="1" si="1807">+IF(L3175=0,"-","Dump")</f>
        <v>Dump</v>
      </c>
      <c r="R3175" s="515">
        <f t="shared" ref="R3175:R3182" ca="1" si="1808">+K3175/4.5</f>
        <v>0.71111111111111114</v>
      </c>
      <c r="AJ3175" s="105" t="s">
        <v>83</v>
      </c>
      <c r="AK3175" s="101"/>
    </row>
    <row r="3176" spans="2:38">
      <c r="B3176" s="772" t="s">
        <v>3378</v>
      </c>
      <c r="C3176" s="376">
        <v>1</v>
      </c>
      <c r="D3176" s="771">
        <v>3.2</v>
      </c>
      <c r="E3176" s="104">
        <v>1.43E-2</v>
      </c>
      <c r="F3176" s="104">
        <v>1.4E-2</v>
      </c>
      <c r="H3176" s="677">
        <v>2487</v>
      </c>
      <c r="I3176" s="510">
        <f t="shared" si="1800"/>
        <v>3021</v>
      </c>
      <c r="J3176" s="53" t="str" cm="1">
        <f t="array" aca="1" ref="J3176" ca="1">INDIRECT("B" &amp; I3176)</f>
        <v>NIVEL 974 M4 6N L33 AM 2487 18-06-2026</v>
      </c>
      <c r="K3176" s="511">
        <f t="shared" ca="1" si="1801"/>
        <v>3.2</v>
      </c>
      <c r="L3176" s="508">
        <f t="shared" ca="1" si="1802"/>
        <v>9.7200000000000012E-3</v>
      </c>
      <c r="M3176" s="508">
        <f t="shared" ca="1" si="1803"/>
        <v>1.26E-2</v>
      </c>
      <c r="N3176" s="512">
        <f t="shared" ca="1" si="1804"/>
        <v>1.4E-2</v>
      </c>
      <c r="O3176" s="512">
        <f t="shared" ca="1" si="1805"/>
        <v>8.7480000000000006E-3</v>
      </c>
      <c r="P3176" s="513">
        <f t="shared" ca="1" si="1806"/>
        <v>1.1340000000000001E-2</v>
      </c>
      <c r="Q3176" s="514" t="str">
        <f t="shared" ca="1" si="1807"/>
        <v>Dump</v>
      </c>
      <c r="R3176" s="515">
        <f t="shared" ca="1" si="1808"/>
        <v>0.71111111111111114</v>
      </c>
    </row>
    <row r="3177" spans="2:38">
      <c r="B3177" s="772" t="s">
        <v>3379</v>
      </c>
      <c r="C3177" s="376">
        <v>1</v>
      </c>
      <c r="D3177" s="771">
        <v>3.2</v>
      </c>
      <c r="E3177" s="104">
        <v>1.41E-2</v>
      </c>
      <c r="F3177" s="104">
        <v>1.4E-2</v>
      </c>
      <c r="H3177" s="677">
        <v>2488</v>
      </c>
      <c r="I3177" s="510">
        <f t="shared" si="1800"/>
        <v>3022</v>
      </c>
      <c r="J3177" s="53" t="str" cm="1">
        <f t="array" aca="1" ref="J3177" ca="1">INDIRECT("B" &amp; I3177)</f>
        <v>NIVEL 974 M4 6N L33 AM 2488 18-06-2026</v>
      </c>
      <c r="K3177" s="511">
        <f t="shared" ca="1" si="1801"/>
        <v>3.2</v>
      </c>
      <c r="L3177" s="508">
        <f t="shared" ca="1" si="1802"/>
        <v>1.2330000000000001E-2</v>
      </c>
      <c r="M3177" s="508">
        <f t="shared" ca="1" si="1803"/>
        <v>1.26E-2</v>
      </c>
      <c r="N3177" s="512">
        <f t="shared" ca="1" si="1804"/>
        <v>1.4E-2</v>
      </c>
      <c r="O3177" s="512">
        <f t="shared" ca="1" si="1805"/>
        <v>1.1097000000000001E-2</v>
      </c>
      <c r="P3177" s="513">
        <f t="shared" ca="1" si="1806"/>
        <v>1.1340000000000001E-2</v>
      </c>
      <c r="Q3177" s="514" t="str">
        <f t="shared" ca="1" si="1807"/>
        <v>Dump</v>
      </c>
      <c r="R3177" s="515">
        <f t="shared" ca="1" si="1808"/>
        <v>0.71111111111111114</v>
      </c>
    </row>
    <row r="3178" spans="2:38">
      <c r="B3178" s="772" t="s">
        <v>3380</v>
      </c>
      <c r="C3178" s="376">
        <v>1</v>
      </c>
      <c r="D3178" s="771">
        <v>3.2</v>
      </c>
      <c r="E3178" s="104">
        <v>1.26E-2</v>
      </c>
      <c r="F3178" s="104">
        <v>1.4E-2</v>
      </c>
      <c r="H3178" s="677">
        <v>2489</v>
      </c>
      <c r="I3178" s="510">
        <f t="shared" si="1800"/>
        <v>3023</v>
      </c>
      <c r="J3178" s="53" t="str" cm="1">
        <f t="array" aca="1" ref="J3178" ca="1">INDIRECT("B" &amp; I3178)</f>
        <v>NIVEL 974 M4 6N L33 AM 2489 18-06-2026</v>
      </c>
      <c r="K3178" s="511">
        <f t="shared" ca="1" si="1801"/>
        <v>3.2</v>
      </c>
      <c r="L3178" s="508">
        <f t="shared" ca="1" si="1802"/>
        <v>9.1800000000000007E-3</v>
      </c>
      <c r="M3178" s="508">
        <f t="shared" ca="1" si="1803"/>
        <v>1.26E-2</v>
      </c>
      <c r="N3178" s="512">
        <f t="shared" ca="1" si="1804"/>
        <v>1.4E-2</v>
      </c>
      <c r="O3178" s="512">
        <f t="shared" ca="1" si="1805"/>
        <v>8.2620000000000002E-3</v>
      </c>
      <c r="P3178" s="513">
        <f t="shared" ca="1" si="1806"/>
        <v>1.1340000000000001E-2</v>
      </c>
      <c r="Q3178" s="514" t="str">
        <f t="shared" ca="1" si="1807"/>
        <v>Dump</v>
      </c>
      <c r="R3178" s="515">
        <f t="shared" ca="1" si="1808"/>
        <v>0.71111111111111114</v>
      </c>
    </row>
    <row r="3179" spans="2:38">
      <c r="B3179" s="772" t="s">
        <v>3381</v>
      </c>
      <c r="C3179" s="376">
        <v>1</v>
      </c>
      <c r="D3179" s="771">
        <v>3.2</v>
      </c>
      <c r="E3179" s="104">
        <v>1.4E-2</v>
      </c>
      <c r="F3179" s="104">
        <v>1.4E-2</v>
      </c>
      <c r="H3179" s="677">
        <v>2490</v>
      </c>
      <c r="I3179" s="510">
        <f t="shared" si="1800"/>
        <v>3024</v>
      </c>
      <c r="J3179" s="53" t="str" cm="1">
        <f t="array" aca="1" ref="J3179" ca="1">INDIRECT("B" &amp; I3179)</f>
        <v>NIVEL 974 M4 6N L33 AM 2490 18-06-2026</v>
      </c>
      <c r="K3179" s="511">
        <f t="shared" ca="1" si="1801"/>
        <v>3.2</v>
      </c>
      <c r="L3179" s="508">
        <f t="shared" ca="1" si="1802"/>
        <v>1.242E-2</v>
      </c>
      <c r="M3179" s="508">
        <f t="shared" ca="1" si="1803"/>
        <v>1.26E-2</v>
      </c>
      <c r="N3179" s="512">
        <f t="shared" ca="1" si="1804"/>
        <v>1.4E-2</v>
      </c>
      <c r="O3179" s="512">
        <f t="shared" ca="1" si="1805"/>
        <v>1.1178E-2</v>
      </c>
      <c r="P3179" s="513">
        <f t="shared" ca="1" si="1806"/>
        <v>1.1340000000000001E-2</v>
      </c>
      <c r="Q3179" s="514" t="str">
        <f t="shared" ca="1" si="1807"/>
        <v>Dump</v>
      </c>
      <c r="R3179" s="515">
        <f t="shared" ca="1" si="1808"/>
        <v>0.71111111111111114</v>
      </c>
    </row>
    <row r="3180" spans="2:38">
      <c r="B3180" s="772" t="s">
        <v>3382</v>
      </c>
      <c r="C3180" s="376">
        <v>1</v>
      </c>
      <c r="D3180" s="771">
        <v>3.2</v>
      </c>
      <c r="E3180" s="104">
        <v>1.7299999999999999E-2</v>
      </c>
      <c r="F3180" s="104">
        <v>1.4E-2</v>
      </c>
      <c r="H3180" s="677">
        <v>2491</v>
      </c>
      <c r="I3180" s="510">
        <f t="shared" si="1800"/>
        <v>3025</v>
      </c>
      <c r="J3180" s="53" t="str" cm="1">
        <f t="array" aca="1" ref="J3180" ca="1">INDIRECT("B" &amp; I3180)</f>
        <v>NIVEL 974 M4 6N L33 AM 2491 18-06-2026</v>
      </c>
      <c r="K3180" s="511">
        <f t="shared" ca="1" si="1801"/>
        <v>3.2</v>
      </c>
      <c r="L3180" s="508">
        <f t="shared" ca="1" si="1802"/>
        <v>1.341E-2</v>
      </c>
      <c r="M3180" s="508">
        <f t="shared" ca="1" si="1803"/>
        <v>1.26E-2</v>
      </c>
      <c r="N3180" s="512">
        <f t="shared" ca="1" si="1804"/>
        <v>1.4E-2</v>
      </c>
      <c r="O3180" s="512">
        <f t="shared" ca="1" si="1805"/>
        <v>1.2069E-2</v>
      </c>
      <c r="P3180" s="513">
        <f t="shared" ca="1" si="1806"/>
        <v>1.1340000000000001E-2</v>
      </c>
      <c r="Q3180" s="514" t="str">
        <f t="shared" ca="1" si="1807"/>
        <v>Dump</v>
      </c>
      <c r="R3180" s="515">
        <f t="shared" ca="1" si="1808"/>
        <v>0.71111111111111114</v>
      </c>
    </row>
    <row r="3181" spans="2:38">
      <c r="B3181" s="772" t="s">
        <v>3383</v>
      </c>
      <c r="C3181" s="376">
        <v>1</v>
      </c>
      <c r="D3181" s="771">
        <v>3.2</v>
      </c>
      <c r="E3181" s="104">
        <v>2.4299999999999999E-2</v>
      </c>
      <c r="F3181" s="104">
        <v>1.4E-2</v>
      </c>
      <c r="H3181" s="677">
        <v>2492</v>
      </c>
      <c r="I3181" s="510">
        <f t="shared" si="1800"/>
        <v>3026</v>
      </c>
      <c r="J3181" s="53" t="str" cm="1">
        <f t="array" aca="1" ref="J3181" ca="1">INDIRECT("B" &amp; I3181)</f>
        <v>NIVEL 974 M4 6N L33 AM 2492 18-06-2026</v>
      </c>
      <c r="K3181" s="511">
        <f t="shared" ca="1" si="1801"/>
        <v>3.2</v>
      </c>
      <c r="L3181" s="508">
        <f t="shared" ca="1" si="1802"/>
        <v>1.017E-2</v>
      </c>
      <c r="M3181" s="508">
        <f t="shared" ca="1" si="1803"/>
        <v>1.26E-2</v>
      </c>
      <c r="N3181" s="512">
        <f t="shared" ca="1" si="1804"/>
        <v>1.4E-2</v>
      </c>
      <c r="O3181" s="512">
        <f t="shared" ca="1" si="1805"/>
        <v>9.1529999999999997E-3</v>
      </c>
      <c r="P3181" s="513">
        <f t="shared" ca="1" si="1806"/>
        <v>1.1340000000000001E-2</v>
      </c>
      <c r="Q3181" s="514" t="str">
        <f t="shared" ca="1" si="1807"/>
        <v>Dump</v>
      </c>
      <c r="R3181" s="515">
        <f t="shared" ca="1" si="1808"/>
        <v>0.71111111111111114</v>
      </c>
    </row>
    <row r="3182" spans="2:38">
      <c r="B3182" s="772" t="s">
        <v>3390</v>
      </c>
      <c r="C3182" s="376">
        <v>1</v>
      </c>
      <c r="D3182" s="771">
        <v>3.2</v>
      </c>
      <c r="E3182" s="104">
        <v>1.77E-2</v>
      </c>
      <c r="F3182" s="104">
        <v>1.55E-2</v>
      </c>
      <c r="H3182" s="677">
        <v>2493</v>
      </c>
      <c r="I3182" s="510">
        <f t="shared" si="1800"/>
        <v>3027</v>
      </c>
      <c r="J3182" s="53" t="str" cm="1">
        <f t="array" aca="1" ref="J3182" ca="1">INDIRECT("B" &amp; I3182)</f>
        <v>NIVEL 974 M4 7S L30 AM 2493 18-06-2026</v>
      </c>
      <c r="K3182" s="511">
        <f t="shared" ca="1" si="1801"/>
        <v>3.2</v>
      </c>
      <c r="L3182" s="508">
        <f t="shared" ca="1" si="1802"/>
        <v>1.1429999999999999E-2</v>
      </c>
      <c r="M3182" s="508">
        <f t="shared" ca="1" si="1803"/>
        <v>1.3050000000000001E-2</v>
      </c>
      <c r="N3182" s="512">
        <f t="shared" ca="1" si="1804"/>
        <v>1.4500000000000001E-2</v>
      </c>
      <c r="O3182" s="512">
        <f t="shared" ca="1" si="1805"/>
        <v>1.0286999999999999E-2</v>
      </c>
      <c r="P3182" s="513">
        <f t="shared" ca="1" si="1806"/>
        <v>1.1745E-2</v>
      </c>
      <c r="Q3182" s="514" t="str">
        <f t="shared" ca="1" si="1807"/>
        <v>Dump</v>
      </c>
      <c r="R3182" s="515">
        <f t="shared" ca="1" si="1808"/>
        <v>0.71111111111111114</v>
      </c>
    </row>
    <row r="3183" spans="2:38">
      <c r="B3183" s="772" t="s">
        <v>3391</v>
      </c>
      <c r="C3183" s="376">
        <v>1</v>
      </c>
      <c r="D3183" s="771">
        <v>3.2</v>
      </c>
      <c r="E3183" s="104">
        <v>1.7299999999999999E-2</v>
      </c>
      <c r="F3183" s="104">
        <v>1.55E-2</v>
      </c>
      <c r="H3183" s="677"/>
      <c r="I3183"/>
      <c r="J3183"/>
      <c r="K3183" s="519">
        <f ca="1">SUM(K3174:K3182)</f>
        <v>28.799999999999997</v>
      </c>
      <c r="L3183" s="516">
        <f ca="1">+SUMPRODUCT(L3174:L3182,K3174:K3182)/K3183</f>
        <v>1.1230000000000002E-2</v>
      </c>
      <c r="M3183" s="516">
        <f ca="1">+SUMPRODUCT(M3174:M3182,K3174:K3182)/K3183</f>
        <v>1.2650000000000002E-2</v>
      </c>
      <c r="N3183" s="69">
        <f ca="1">+SUMPRODUCT(N3174:N3182,K3174:K3182)/K3183</f>
        <v>1.4055555555555559E-2</v>
      </c>
      <c r="O3183" s="552">
        <f ca="1">+SUMPRODUCT(O3174:O3182,K3174:K3182)/K3183</f>
        <v>1.0107000000000003E-2</v>
      </c>
      <c r="P3183" s="69">
        <f ca="1">+SUMPRODUCT(P3174:P3182,K3174:K3182)/K3183</f>
        <v>1.1385000000000003E-2</v>
      </c>
      <c r="Q3183"/>
      <c r="R3183"/>
    </row>
    <row r="3184" spans="2:38">
      <c r="B3184" s="772" t="s">
        <v>3392</v>
      </c>
      <c r="C3184" s="376">
        <v>1</v>
      </c>
      <c r="D3184" s="771">
        <v>3.2</v>
      </c>
      <c r="E3184" s="104">
        <v>1.41E-2</v>
      </c>
      <c r="F3184" s="104">
        <v>1.55E-2</v>
      </c>
      <c r="H3184" s="723"/>
      <c r="I3184"/>
      <c r="J3184"/>
      <c r="K3184" s="551" t="s">
        <v>59</v>
      </c>
      <c r="L3184" s="550">
        <f ca="1">+L3183/0.9</f>
        <v>1.247777777777778E-2</v>
      </c>
      <c r="M3184" s="518">
        <f ca="1">+M3183/0.9</f>
        <v>1.4055555555555557E-2</v>
      </c>
      <c r="N3184"/>
      <c r="O3184"/>
      <c r="P3184"/>
      <c r="Q3184"/>
      <c r="R3184"/>
    </row>
    <row r="3185" spans="2:38" ht="15" thickBot="1">
      <c r="B3185" s="772" t="s">
        <v>3393</v>
      </c>
      <c r="C3185" s="376">
        <v>1</v>
      </c>
      <c r="D3185" s="771">
        <v>3.2</v>
      </c>
      <c r="E3185" s="104">
        <v>1.34E-2</v>
      </c>
      <c r="F3185" s="104">
        <v>1.55E-2</v>
      </c>
      <c r="I3185" s="724"/>
      <c r="R3185" s="724"/>
    </row>
    <row r="3186" spans="2:38" ht="28.8">
      <c r="B3186" s="772" t="s">
        <v>3394</v>
      </c>
      <c r="C3186" s="376">
        <v>1</v>
      </c>
      <c r="D3186" s="771">
        <v>3.2</v>
      </c>
      <c r="E3186" s="104">
        <v>1.03E-2</v>
      </c>
      <c r="F3186" s="104">
        <v>1.55E-2</v>
      </c>
      <c r="H3186" s="385"/>
      <c r="I3186" s="547" t="s">
        <v>3227</v>
      </c>
      <c r="J3186" s="77" t="s">
        <v>63</v>
      </c>
      <c r="K3186" s="507" t="s">
        <v>44</v>
      </c>
      <c r="L3186" s="718" t="s">
        <v>297</v>
      </c>
      <c r="M3186" s="508" t="s">
        <v>292</v>
      </c>
      <c r="N3186" s="545" t="s">
        <v>46</v>
      </c>
      <c r="O3186" s="549" t="s">
        <v>293</v>
      </c>
      <c r="P3186" s="508" t="s">
        <v>294</v>
      </c>
      <c r="Q3186"/>
      <c r="R3186"/>
      <c r="AJ3186" s="95" t="str">
        <f>+I3186</f>
        <v>EN128</v>
      </c>
      <c r="AK3186" s="96" t="s">
        <v>62</v>
      </c>
    </row>
    <row r="3187" spans="2:38" ht="15" thickBot="1">
      <c r="B3187" s="772" t="s">
        <v>3395</v>
      </c>
      <c r="C3187" s="376">
        <v>1</v>
      </c>
      <c r="D3187" s="771">
        <v>3.2</v>
      </c>
      <c r="E3187" s="104">
        <v>8.8999999999999999E-3</v>
      </c>
      <c r="F3187" s="104">
        <v>1.55E-2</v>
      </c>
      <c r="H3187" s="677">
        <v>2494</v>
      </c>
      <c r="I3187" s="510">
        <f>IF(H3187="",
   IFERROR(MATCH("**", B:B, 0), ""),
   IFERROR(MATCH("* "&amp;H3187&amp;" *", B:B, 0), "")
)</f>
        <v>3028</v>
      </c>
      <c r="J3187" s="53" t="str" cm="1">
        <f t="array" aca="1" ref="J3187" ca="1">INDIRECT("B" &amp; I3187)</f>
        <v>NIVEL 974 M4 7S L30 AM 2494 18-06-2026</v>
      </c>
      <c r="K3187" s="511">
        <f ca="1">INDEX(D:D, MATCH(J3187, $B:$B, 0))</f>
        <v>3.2</v>
      </c>
      <c r="L3187" s="508">
        <f ca="1">INDEX(E:E, MATCH($J3187, $B:$B, 0))*0.9</f>
        <v>1.098E-2</v>
      </c>
      <c r="M3187" s="508">
        <f ca="1">INDEX(F:F, MATCH($J3187, $B:$B, 0))*0.9</f>
        <v>1.3050000000000001E-2</v>
      </c>
      <c r="N3187" s="512">
        <f ca="1">INDEX(F:F, MATCH($J3187, $B:$B, 0))</f>
        <v>1.4500000000000001E-2</v>
      </c>
      <c r="O3187" s="512">
        <f ca="1">+IF(L3187=0,N3187*0.9,L3187*0.9)</f>
        <v>9.8820000000000002E-3</v>
      </c>
      <c r="P3187" s="513">
        <f ca="1">+M3187*0.9</f>
        <v>1.1745E-2</v>
      </c>
      <c r="Q3187" s="514" t="str">
        <f ca="1">+IF(L3187=0,"-","Dump")</f>
        <v>Dump</v>
      </c>
      <c r="R3187" s="515">
        <f ca="1">+K3187/4.5</f>
        <v>0.71111111111111114</v>
      </c>
      <c r="AJ3187" s="520">
        <f ca="1">+K3208-SUMIF(AE:AE, AJ3186, AA:AA)</f>
        <v>-25.769999999999982</v>
      </c>
      <c r="AK3187" s="521">
        <f ca="1">O3208</f>
        <v>1.0340999999999998E-2</v>
      </c>
      <c r="AL3187" s="102">
        <f ca="1">COUNTIF(AE:AE, AJ3186)</f>
        <v>3</v>
      </c>
    </row>
    <row r="3188" spans="2:38" ht="15" thickBot="1">
      <c r="B3188" s="772" t="s">
        <v>3396</v>
      </c>
      <c r="C3188" s="376">
        <v>1</v>
      </c>
      <c r="D3188" s="771">
        <v>3.2</v>
      </c>
      <c r="E3188" s="104">
        <v>1.23E-2</v>
      </c>
      <c r="F3188" s="104">
        <v>1.55E-2</v>
      </c>
      <c r="H3188" s="677">
        <v>2495</v>
      </c>
      <c r="I3188" s="510">
        <f t="shared" ref="I3188:I3207" si="1809">IF(H3188="",
   IFERROR(MATCH("**", B:B, 0), ""),
   IFERROR(MATCH("* "&amp;H3188&amp;" *", B:B, 0), "")
)</f>
        <v>3029</v>
      </c>
      <c r="J3188" s="53" t="str" cm="1">
        <f t="array" aca="1" ref="J3188" ca="1">INDIRECT("B" &amp; I3188)</f>
        <v>NIVEL 974 M4 7S L30 AM 2495 18-06-2026</v>
      </c>
      <c r="K3188" s="511">
        <f t="shared" ref="K3188:K3207" ca="1" si="1810">INDEX(D:D, MATCH(J3188, $B:$B, 0))</f>
        <v>3.2</v>
      </c>
      <c r="L3188" s="508">
        <f t="shared" ref="L3188:L3207" ca="1" si="1811">INDEX(E:E, MATCH($J3188, $B:$B, 0))*0.9</f>
        <v>1.0619999999999999E-2</v>
      </c>
      <c r="M3188" s="508">
        <f t="shared" ref="M3188:M3207" ca="1" si="1812">INDEX(F:F, MATCH($J3188, $B:$B, 0))*0.9</f>
        <v>1.3050000000000001E-2</v>
      </c>
      <c r="N3188" s="512">
        <f t="shared" ref="N3188:N3207" ca="1" si="1813">INDEX(F:F, MATCH($J3188, $B:$B, 0))</f>
        <v>1.4500000000000001E-2</v>
      </c>
      <c r="O3188" s="512">
        <f t="shared" ref="O3188:O3207" ca="1" si="1814">+IF(L3188=0,N3188*0.9,L3188*0.9)</f>
        <v>9.5579999999999988E-3</v>
      </c>
      <c r="P3188" s="513">
        <f t="shared" ref="P3188:P3207" ca="1" si="1815">+M3188*0.9</f>
        <v>1.1745E-2</v>
      </c>
      <c r="Q3188" s="514" t="str">
        <f t="shared" ref="Q3188:Q3207" ca="1" si="1816">+IF(L3188=0,"-","Dump")</f>
        <v>Dump</v>
      </c>
      <c r="R3188" s="515">
        <f t="shared" ref="R3188:R3207" ca="1" si="1817">+K3188/4.5</f>
        <v>0.71111111111111114</v>
      </c>
      <c r="AJ3188" s="105" t="s">
        <v>83</v>
      </c>
      <c r="AK3188" s="101"/>
    </row>
    <row r="3189" spans="2:38">
      <c r="B3189" s="772" t="s">
        <v>3397</v>
      </c>
      <c r="C3189" s="376">
        <v>1</v>
      </c>
      <c r="D3189" s="771">
        <v>3.2</v>
      </c>
      <c r="E3189" s="104">
        <v>1.61E-2</v>
      </c>
      <c r="F3189" s="104">
        <v>1.55E-2</v>
      </c>
      <c r="H3189" s="677">
        <v>2496</v>
      </c>
      <c r="I3189" s="510">
        <f t="shared" si="1809"/>
        <v>3030</v>
      </c>
      <c r="J3189" s="53" t="str" cm="1">
        <f t="array" aca="1" ref="J3189" ca="1">INDIRECT("B" &amp; I3189)</f>
        <v>NIVEL 974 M4 7S L30 AM 2496 18-06-2026</v>
      </c>
      <c r="K3189" s="511">
        <f t="shared" ca="1" si="1810"/>
        <v>3.2</v>
      </c>
      <c r="L3189" s="508">
        <f t="shared" ca="1" si="1811"/>
        <v>1.4400000000000001E-2</v>
      </c>
      <c r="M3189" s="508">
        <f t="shared" ca="1" si="1812"/>
        <v>1.3050000000000001E-2</v>
      </c>
      <c r="N3189" s="512">
        <f t="shared" ca="1" si="1813"/>
        <v>1.4500000000000001E-2</v>
      </c>
      <c r="O3189" s="512">
        <f t="shared" ca="1" si="1814"/>
        <v>1.2960000000000001E-2</v>
      </c>
      <c r="P3189" s="513">
        <f t="shared" ca="1" si="1815"/>
        <v>1.1745E-2</v>
      </c>
      <c r="Q3189" s="514" t="str">
        <f t="shared" ca="1" si="1816"/>
        <v>Dump</v>
      </c>
      <c r="R3189" s="515">
        <f t="shared" ca="1" si="1817"/>
        <v>0.71111111111111114</v>
      </c>
    </row>
    <row r="3190" spans="2:38">
      <c r="B3190" s="772" t="s">
        <v>3398</v>
      </c>
      <c r="C3190" s="376">
        <v>1</v>
      </c>
      <c r="D3190" s="771">
        <v>3.2</v>
      </c>
      <c r="E3190" s="104">
        <v>1.5900000000000001E-2</v>
      </c>
      <c r="F3190" s="104">
        <v>1.55E-2</v>
      </c>
      <c r="H3190" s="677">
        <v>2497</v>
      </c>
      <c r="I3190" s="510">
        <f t="shared" si="1809"/>
        <v>3031</v>
      </c>
      <c r="J3190" s="53" t="str" cm="1">
        <f t="array" aca="1" ref="J3190" ca="1">INDIRECT("B" &amp; I3190)</f>
        <v>NIVEL 974 M4 7S L30 AM 2497 18-06-2026</v>
      </c>
      <c r="K3190" s="511">
        <f t="shared" ca="1" si="1810"/>
        <v>3.2</v>
      </c>
      <c r="L3190" s="508">
        <f t="shared" ca="1" si="1811"/>
        <v>1.602E-2</v>
      </c>
      <c r="M3190" s="508">
        <f t="shared" ca="1" si="1812"/>
        <v>1.3050000000000001E-2</v>
      </c>
      <c r="N3190" s="512">
        <f t="shared" ca="1" si="1813"/>
        <v>1.4500000000000001E-2</v>
      </c>
      <c r="O3190" s="512">
        <f t="shared" ca="1" si="1814"/>
        <v>1.4418E-2</v>
      </c>
      <c r="P3190" s="513">
        <f t="shared" ca="1" si="1815"/>
        <v>1.1745E-2</v>
      </c>
      <c r="Q3190" s="514" t="str">
        <f t="shared" ca="1" si="1816"/>
        <v>Dump</v>
      </c>
      <c r="R3190" s="515">
        <f t="shared" ca="1" si="1817"/>
        <v>0.71111111111111114</v>
      </c>
    </row>
    <row r="3191" spans="2:38">
      <c r="B3191" s="772" t="s">
        <v>3399</v>
      </c>
      <c r="C3191" s="376">
        <v>1</v>
      </c>
      <c r="D3191" s="771">
        <v>3.2</v>
      </c>
      <c r="E3191" s="104">
        <v>1.6799999999999999E-2</v>
      </c>
      <c r="F3191" s="104">
        <v>1.55E-2</v>
      </c>
      <c r="H3191" s="677">
        <v>2498</v>
      </c>
      <c r="I3191" s="510">
        <f t="shared" si="1809"/>
        <v>3032</v>
      </c>
      <c r="J3191" s="53" t="str" cm="1">
        <f t="array" aca="1" ref="J3191" ca="1">INDIRECT("B" &amp; I3191)</f>
        <v>NIVEL 974 M4 7S L30 AM 2498 18-06-2026</v>
      </c>
      <c r="K3191" s="511">
        <f t="shared" ca="1" si="1810"/>
        <v>3.2</v>
      </c>
      <c r="L3191" s="508">
        <f t="shared" ca="1" si="1811"/>
        <v>8.8199999999999997E-3</v>
      </c>
      <c r="M3191" s="508">
        <f t="shared" ca="1" si="1812"/>
        <v>1.3050000000000001E-2</v>
      </c>
      <c r="N3191" s="512">
        <f t="shared" ca="1" si="1813"/>
        <v>1.4500000000000001E-2</v>
      </c>
      <c r="O3191" s="512">
        <f t="shared" ca="1" si="1814"/>
        <v>7.9380000000000006E-3</v>
      </c>
      <c r="P3191" s="513">
        <f t="shared" ca="1" si="1815"/>
        <v>1.1745E-2</v>
      </c>
      <c r="Q3191" s="514" t="str">
        <f t="shared" ca="1" si="1816"/>
        <v>Dump</v>
      </c>
      <c r="R3191" s="515">
        <f t="shared" ca="1" si="1817"/>
        <v>0.71111111111111114</v>
      </c>
    </row>
    <row r="3192" spans="2:38">
      <c r="B3192" s="772" t="s">
        <v>3400</v>
      </c>
      <c r="C3192" s="376">
        <v>1</v>
      </c>
      <c r="D3192" s="771">
        <v>3.2</v>
      </c>
      <c r="E3192" s="104">
        <v>1.15E-2</v>
      </c>
      <c r="F3192" s="104">
        <v>1.55E-2</v>
      </c>
      <c r="H3192" s="677">
        <v>2499</v>
      </c>
      <c r="I3192" s="510">
        <f t="shared" si="1809"/>
        <v>3033</v>
      </c>
      <c r="J3192" s="53" t="str" cm="1">
        <f t="array" aca="1" ref="J3192" ca="1">INDIRECT("B" &amp; I3192)</f>
        <v>NIVEL 974 M4 7S L30 AM 2499 18-06-2026</v>
      </c>
      <c r="K3192" s="511">
        <f t="shared" ca="1" si="1810"/>
        <v>3.2</v>
      </c>
      <c r="L3192" s="508">
        <f t="shared" ca="1" si="1811"/>
        <v>9.8999999999999991E-3</v>
      </c>
      <c r="M3192" s="508">
        <f t="shared" ca="1" si="1812"/>
        <v>1.3050000000000001E-2</v>
      </c>
      <c r="N3192" s="512">
        <f t="shared" ca="1" si="1813"/>
        <v>1.4500000000000001E-2</v>
      </c>
      <c r="O3192" s="512">
        <f t="shared" ca="1" si="1814"/>
        <v>8.9099999999999995E-3</v>
      </c>
      <c r="P3192" s="513">
        <f t="shared" ca="1" si="1815"/>
        <v>1.1745E-2</v>
      </c>
      <c r="Q3192" s="514" t="str">
        <f t="shared" ca="1" si="1816"/>
        <v>Dump</v>
      </c>
      <c r="R3192" s="515">
        <f t="shared" ca="1" si="1817"/>
        <v>0.71111111111111114</v>
      </c>
    </row>
    <row r="3193" spans="2:38">
      <c r="B3193" s="772" t="s">
        <v>3401</v>
      </c>
      <c r="C3193" s="376">
        <v>1</v>
      </c>
      <c r="D3193" s="771">
        <v>3.2</v>
      </c>
      <c r="E3193" s="104">
        <v>1.18E-2</v>
      </c>
      <c r="F3193" s="104">
        <v>1.55E-2</v>
      </c>
      <c r="H3193" s="677">
        <v>2500</v>
      </c>
      <c r="I3193" s="510">
        <f t="shared" si="1809"/>
        <v>3034</v>
      </c>
      <c r="J3193" s="53" t="str" cm="1">
        <f t="array" aca="1" ref="J3193" ca="1">INDIRECT("B" &amp; I3193)</f>
        <v>NIVEL 974 M4 7S L30 AM 2500 18-06-2026</v>
      </c>
      <c r="K3193" s="511">
        <f t="shared" ca="1" si="1810"/>
        <v>3.2</v>
      </c>
      <c r="L3193" s="508">
        <f t="shared" ca="1" si="1811"/>
        <v>1.1429999999999999E-2</v>
      </c>
      <c r="M3193" s="508">
        <f t="shared" ca="1" si="1812"/>
        <v>1.3050000000000001E-2</v>
      </c>
      <c r="N3193" s="512">
        <f t="shared" ca="1" si="1813"/>
        <v>1.4500000000000001E-2</v>
      </c>
      <c r="O3193" s="512">
        <f t="shared" ca="1" si="1814"/>
        <v>1.0286999999999999E-2</v>
      </c>
      <c r="P3193" s="513">
        <f t="shared" ca="1" si="1815"/>
        <v>1.1745E-2</v>
      </c>
      <c r="Q3193" s="514" t="str">
        <f t="shared" ca="1" si="1816"/>
        <v>Dump</v>
      </c>
      <c r="R3193" s="515">
        <f t="shared" ca="1" si="1817"/>
        <v>0.71111111111111114</v>
      </c>
    </row>
    <row r="3194" spans="2:38">
      <c r="B3194" s="772" t="s">
        <v>3402</v>
      </c>
      <c r="C3194" s="376">
        <v>1</v>
      </c>
      <c r="D3194" s="771">
        <v>3.2</v>
      </c>
      <c r="E3194" s="104">
        <v>1.41E-2</v>
      </c>
      <c r="F3194" s="104">
        <v>1.55E-2</v>
      </c>
      <c r="H3194" s="677">
        <v>2501</v>
      </c>
      <c r="I3194" s="510">
        <f t="shared" si="1809"/>
        <v>3035</v>
      </c>
      <c r="J3194" s="53" t="str" cm="1">
        <f t="array" aca="1" ref="J3194" ca="1">INDIRECT("B" &amp; I3194)</f>
        <v>NIVEL 974 M4 7S L30 AM 2501 18-06-2026</v>
      </c>
      <c r="K3194" s="511">
        <f t="shared" ca="1" si="1810"/>
        <v>3.2</v>
      </c>
      <c r="L3194" s="508">
        <f t="shared" ca="1" si="1811"/>
        <v>8.5500000000000003E-3</v>
      </c>
      <c r="M3194" s="508">
        <f t="shared" ca="1" si="1812"/>
        <v>1.3050000000000001E-2</v>
      </c>
      <c r="N3194" s="512">
        <f t="shared" ca="1" si="1813"/>
        <v>1.4500000000000001E-2</v>
      </c>
      <c r="O3194" s="512">
        <f t="shared" ca="1" si="1814"/>
        <v>7.6950000000000005E-3</v>
      </c>
      <c r="P3194" s="513">
        <f t="shared" ca="1" si="1815"/>
        <v>1.1745E-2</v>
      </c>
      <c r="Q3194" s="514" t="str">
        <f t="shared" ca="1" si="1816"/>
        <v>Dump</v>
      </c>
      <c r="R3194" s="515">
        <f t="shared" ca="1" si="1817"/>
        <v>0.71111111111111114</v>
      </c>
    </row>
    <row r="3195" spans="2:38">
      <c r="B3195" s="772" t="s">
        <v>3403</v>
      </c>
      <c r="C3195" s="376">
        <v>1</v>
      </c>
      <c r="D3195" s="771">
        <v>3.2</v>
      </c>
      <c r="E3195" s="104">
        <v>1.2699999999999999E-2</v>
      </c>
      <c r="F3195" s="104">
        <v>1.55E-2</v>
      </c>
      <c r="H3195" s="677">
        <v>2502</v>
      </c>
      <c r="I3195" s="510">
        <f t="shared" si="1809"/>
        <v>3036</v>
      </c>
      <c r="J3195" s="53" t="str" cm="1">
        <f t="array" aca="1" ref="J3195" ca="1">INDIRECT("B" &amp; I3195)</f>
        <v>NIVEL 974 M4 7S L30 AM 2502 18-06-2026</v>
      </c>
      <c r="K3195" s="511">
        <f t="shared" ca="1" si="1810"/>
        <v>3.2</v>
      </c>
      <c r="L3195" s="508">
        <f t="shared" ca="1" si="1811"/>
        <v>9.3600000000000003E-3</v>
      </c>
      <c r="M3195" s="508">
        <f t="shared" ca="1" si="1812"/>
        <v>1.3050000000000001E-2</v>
      </c>
      <c r="N3195" s="512">
        <f t="shared" ca="1" si="1813"/>
        <v>1.4500000000000001E-2</v>
      </c>
      <c r="O3195" s="512">
        <f t="shared" ca="1" si="1814"/>
        <v>8.4240000000000009E-3</v>
      </c>
      <c r="P3195" s="513">
        <f t="shared" ca="1" si="1815"/>
        <v>1.1745E-2</v>
      </c>
      <c r="Q3195" s="514" t="str">
        <f t="shared" ca="1" si="1816"/>
        <v>Dump</v>
      </c>
      <c r="R3195" s="515">
        <f t="shared" ca="1" si="1817"/>
        <v>0.71111111111111114</v>
      </c>
    </row>
    <row r="3196" spans="2:38">
      <c r="B3196" s="772" t="s">
        <v>3404</v>
      </c>
      <c r="C3196" s="376">
        <v>1</v>
      </c>
      <c r="D3196" s="771">
        <v>3.2</v>
      </c>
      <c r="E3196" s="104">
        <v>1.5299999999999999E-2</v>
      </c>
      <c r="F3196" s="104">
        <v>1.55E-2</v>
      </c>
      <c r="H3196" s="677">
        <v>2503</v>
      </c>
      <c r="I3196" s="510">
        <f t="shared" si="1809"/>
        <v>3037</v>
      </c>
      <c r="J3196" s="53" t="str" cm="1">
        <f t="array" aca="1" ref="J3196" ca="1">INDIRECT("B" &amp; I3196)</f>
        <v>NIVEL 974 M4 7S L30 AM 2503 18-06-2026</v>
      </c>
      <c r="K3196" s="511">
        <f t="shared" ca="1" si="1810"/>
        <v>3.2</v>
      </c>
      <c r="L3196" s="508">
        <f t="shared" ca="1" si="1811"/>
        <v>1.017E-2</v>
      </c>
      <c r="M3196" s="508">
        <f t="shared" ca="1" si="1812"/>
        <v>1.3050000000000001E-2</v>
      </c>
      <c r="N3196" s="512">
        <f t="shared" ca="1" si="1813"/>
        <v>1.4500000000000001E-2</v>
      </c>
      <c r="O3196" s="512">
        <f t="shared" ca="1" si="1814"/>
        <v>9.1529999999999997E-3</v>
      </c>
      <c r="P3196" s="513">
        <f t="shared" ca="1" si="1815"/>
        <v>1.1745E-2</v>
      </c>
      <c r="Q3196" s="514" t="str">
        <f t="shared" ca="1" si="1816"/>
        <v>Dump</v>
      </c>
      <c r="R3196" s="515">
        <f t="shared" ca="1" si="1817"/>
        <v>0.71111111111111114</v>
      </c>
    </row>
    <row r="3197" spans="2:38">
      <c r="B3197" s="772" t="s">
        <v>3405</v>
      </c>
      <c r="C3197" s="376">
        <v>1</v>
      </c>
      <c r="D3197" s="771">
        <v>3.2</v>
      </c>
      <c r="E3197" s="104">
        <v>1.2800000000000001E-2</v>
      </c>
      <c r="F3197" s="104">
        <v>1.55E-2</v>
      </c>
      <c r="H3197" s="677">
        <v>2504</v>
      </c>
      <c r="I3197" s="510">
        <f t="shared" si="1809"/>
        <v>3038</v>
      </c>
      <c r="J3197" s="53" t="str" cm="1">
        <f t="array" aca="1" ref="J3197" ca="1">INDIRECT("B" &amp; I3197)</f>
        <v>NIVEL 974 M4 7S L30 AM 2504 18-06-2026</v>
      </c>
      <c r="K3197" s="511">
        <f t="shared" ca="1" si="1810"/>
        <v>3.2</v>
      </c>
      <c r="L3197" s="508">
        <f t="shared" ca="1" si="1811"/>
        <v>1.242E-2</v>
      </c>
      <c r="M3197" s="508">
        <f t="shared" ca="1" si="1812"/>
        <v>1.3050000000000001E-2</v>
      </c>
      <c r="N3197" s="512">
        <f t="shared" ca="1" si="1813"/>
        <v>1.4500000000000001E-2</v>
      </c>
      <c r="O3197" s="512">
        <f t="shared" ca="1" si="1814"/>
        <v>1.1178E-2</v>
      </c>
      <c r="P3197" s="513">
        <f t="shared" ca="1" si="1815"/>
        <v>1.1745E-2</v>
      </c>
      <c r="Q3197" s="514" t="str">
        <f t="shared" ca="1" si="1816"/>
        <v>Dump</v>
      </c>
      <c r="R3197" s="515">
        <f t="shared" ca="1" si="1817"/>
        <v>0.71111111111111114</v>
      </c>
    </row>
    <row r="3198" spans="2:38">
      <c r="B3198" s="772" t="s">
        <v>3406</v>
      </c>
      <c r="C3198" s="376">
        <v>1</v>
      </c>
      <c r="D3198" s="771">
        <v>3.2</v>
      </c>
      <c r="E3198" s="104">
        <v>9.9000000000000008E-3</v>
      </c>
      <c r="F3198" s="104">
        <v>1.55E-2</v>
      </c>
      <c r="H3198" s="677">
        <v>2505</v>
      </c>
      <c r="I3198" s="510">
        <f t="shared" si="1809"/>
        <v>3039</v>
      </c>
      <c r="J3198" s="53" t="str" cm="1">
        <f t="array" aca="1" ref="J3198" ca="1">INDIRECT("B" &amp; I3198)</f>
        <v>NIVEL 974 M4 7N RT AM 2505 18-06-2026</v>
      </c>
      <c r="K3198" s="511">
        <f t="shared" ca="1" si="1810"/>
        <v>3.2</v>
      </c>
      <c r="L3198" s="508">
        <f t="shared" ca="1" si="1811"/>
        <v>1.8720000000000001E-2</v>
      </c>
      <c r="M3198" s="508">
        <f t="shared" ca="1" si="1812"/>
        <v>1.2149999999999999E-2</v>
      </c>
      <c r="N3198" s="512">
        <f t="shared" ca="1" si="1813"/>
        <v>1.35E-2</v>
      </c>
      <c r="O3198" s="512">
        <f t="shared" ca="1" si="1814"/>
        <v>1.6848000000000002E-2</v>
      </c>
      <c r="P3198" s="513">
        <f t="shared" ca="1" si="1815"/>
        <v>1.0935E-2</v>
      </c>
      <c r="Q3198" s="514" t="str">
        <f t="shared" ca="1" si="1816"/>
        <v>Dump</v>
      </c>
      <c r="R3198" s="515">
        <f t="shared" ca="1" si="1817"/>
        <v>0.71111111111111114</v>
      </c>
    </row>
    <row r="3199" spans="2:38">
      <c r="B3199" s="772" t="s">
        <v>3407</v>
      </c>
      <c r="C3199" s="376">
        <v>1</v>
      </c>
      <c r="D3199" s="771">
        <v>3.2</v>
      </c>
      <c r="E3199" s="104">
        <v>1.23E-2</v>
      </c>
      <c r="F3199" s="104">
        <v>1.55E-2</v>
      </c>
      <c r="H3199" s="677">
        <v>2506</v>
      </c>
      <c r="I3199" s="510">
        <f t="shared" si="1809"/>
        <v>3040</v>
      </c>
      <c r="J3199" s="53" t="str" cm="1">
        <f t="array" aca="1" ref="J3199" ca="1">INDIRECT("B" &amp; I3199)</f>
        <v>NIVEL 974 M4 7N RT AM 2506 18-06-2026</v>
      </c>
      <c r="K3199" s="511">
        <f t="shared" ca="1" si="1810"/>
        <v>3.2</v>
      </c>
      <c r="L3199" s="508">
        <f t="shared" ca="1" si="1811"/>
        <v>1.2780000000000001E-2</v>
      </c>
      <c r="M3199" s="508">
        <f t="shared" ca="1" si="1812"/>
        <v>1.2149999999999999E-2</v>
      </c>
      <c r="N3199" s="512">
        <f t="shared" ca="1" si="1813"/>
        <v>1.35E-2</v>
      </c>
      <c r="O3199" s="512">
        <f t="shared" ca="1" si="1814"/>
        <v>1.1502000000000002E-2</v>
      </c>
      <c r="P3199" s="513">
        <f t="shared" ca="1" si="1815"/>
        <v>1.0935E-2</v>
      </c>
      <c r="Q3199" s="514" t="str">
        <f t="shared" ca="1" si="1816"/>
        <v>Dump</v>
      </c>
      <c r="R3199" s="515">
        <f t="shared" ca="1" si="1817"/>
        <v>0.71111111111111114</v>
      </c>
    </row>
    <row r="3200" spans="2:38">
      <c r="B3200" s="772" t="s">
        <v>3408</v>
      </c>
      <c r="C3200" s="376">
        <v>1</v>
      </c>
      <c r="D3200" s="771">
        <v>3.2</v>
      </c>
      <c r="E3200" s="104">
        <v>1.1900000000000001E-2</v>
      </c>
      <c r="F3200" s="104">
        <v>1.4E-2</v>
      </c>
      <c r="H3200" s="677">
        <v>2507</v>
      </c>
      <c r="I3200" s="510">
        <f t="shared" si="1809"/>
        <v>3041</v>
      </c>
      <c r="J3200" s="53" t="str" cm="1">
        <f t="array" aca="1" ref="J3200" ca="1">INDIRECT("B" &amp; I3200)</f>
        <v>NIVEL 974 M4 7S L30 PM 2507 18-06-2026</v>
      </c>
      <c r="K3200" s="511">
        <f t="shared" ca="1" si="1810"/>
        <v>3.2</v>
      </c>
      <c r="L3200" s="508">
        <f t="shared" ca="1" si="1811"/>
        <v>8.9100000000000013E-3</v>
      </c>
      <c r="M3200" s="508">
        <f t="shared" ca="1" si="1812"/>
        <v>1.26E-2</v>
      </c>
      <c r="N3200" s="512">
        <f t="shared" ca="1" si="1813"/>
        <v>1.4E-2</v>
      </c>
      <c r="O3200" s="512">
        <f t="shared" ca="1" si="1814"/>
        <v>8.0190000000000018E-3</v>
      </c>
      <c r="P3200" s="513">
        <f t="shared" ca="1" si="1815"/>
        <v>1.1340000000000001E-2</v>
      </c>
      <c r="Q3200" s="514" t="str">
        <f t="shared" ca="1" si="1816"/>
        <v>Dump</v>
      </c>
      <c r="R3200" s="515">
        <f t="shared" ca="1" si="1817"/>
        <v>0.71111111111111114</v>
      </c>
    </row>
    <row r="3201" spans="2:38">
      <c r="B3201" s="772" t="s">
        <v>3409</v>
      </c>
      <c r="C3201" s="376">
        <v>1</v>
      </c>
      <c r="D3201" s="771">
        <v>3.2</v>
      </c>
      <c r="E3201" s="104">
        <v>1.41E-2</v>
      </c>
      <c r="F3201" s="104">
        <v>1.4E-2</v>
      </c>
      <c r="H3201" s="677">
        <v>2508</v>
      </c>
      <c r="I3201" s="510">
        <f t="shared" si="1809"/>
        <v>3042</v>
      </c>
      <c r="J3201" s="53" t="str" cm="1">
        <f t="array" aca="1" ref="J3201" ca="1">INDIRECT("B" &amp; I3201)</f>
        <v>NIVEL 974 M4 7S L30 PM 2508 18-06-2026</v>
      </c>
      <c r="K3201" s="511">
        <f t="shared" ca="1" si="1810"/>
        <v>3.2</v>
      </c>
      <c r="L3201" s="508">
        <f t="shared" ca="1" si="1811"/>
        <v>1.2780000000000001E-2</v>
      </c>
      <c r="M3201" s="508">
        <f t="shared" ca="1" si="1812"/>
        <v>1.26E-2</v>
      </c>
      <c r="N3201" s="512">
        <f t="shared" ca="1" si="1813"/>
        <v>1.4E-2</v>
      </c>
      <c r="O3201" s="512">
        <f t="shared" ca="1" si="1814"/>
        <v>1.1502000000000002E-2</v>
      </c>
      <c r="P3201" s="513">
        <f t="shared" ca="1" si="1815"/>
        <v>1.1340000000000001E-2</v>
      </c>
      <c r="Q3201" s="514" t="str">
        <f t="shared" ca="1" si="1816"/>
        <v>Dump</v>
      </c>
      <c r="R3201" s="515">
        <f t="shared" ca="1" si="1817"/>
        <v>0.71111111111111114</v>
      </c>
    </row>
    <row r="3202" spans="2:38">
      <c r="B3202" s="772" t="s">
        <v>3410</v>
      </c>
      <c r="C3202" s="376">
        <v>1</v>
      </c>
      <c r="D3202" s="771">
        <v>3.2</v>
      </c>
      <c r="E3202" s="104">
        <v>1.2E-2</v>
      </c>
      <c r="F3202" s="104">
        <v>1.4E-2</v>
      </c>
      <c r="H3202" s="677">
        <v>2509</v>
      </c>
      <c r="I3202" s="510">
        <f t="shared" si="1809"/>
        <v>3043</v>
      </c>
      <c r="J3202" s="53" t="str" cm="1">
        <f t="array" aca="1" ref="J3202" ca="1">INDIRECT("B" &amp; I3202)</f>
        <v>NIVEL 974 M4 7S L30 PM 2509 18-06-2026</v>
      </c>
      <c r="K3202" s="511">
        <f t="shared" ca="1" si="1810"/>
        <v>3.2</v>
      </c>
      <c r="L3202" s="508">
        <f t="shared" ca="1" si="1811"/>
        <v>1.1520000000000001E-2</v>
      </c>
      <c r="M3202" s="508">
        <f t="shared" ca="1" si="1812"/>
        <v>1.26E-2</v>
      </c>
      <c r="N3202" s="512">
        <f t="shared" ca="1" si="1813"/>
        <v>1.4E-2</v>
      </c>
      <c r="O3202" s="512">
        <f t="shared" ca="1" si="1814"/>
        <v>1.0368E-2</v>
      </c>
      <c r="P3202" s="513">
        <f t="shared" ca="1" si="1815"/>
        <v>1.1340000000000001E-2</v>
      </c>
      <c r="Q3202" s="514" t="str">
        <f t="shared" ca="1" si="1816"/>
        <v>Dump</v>
      </c>
      <c r="R3202" s="515">
        <f t="shared" ca="1" si="1817"/>
        <v>0.71111111111111114</v>
      </c>
    </row>
    <row r="3203" spans="2:38">
      <c r="B3203" s="772" t="s">
        <v>3411</v>
      </c>
      <c r="C3203" s="376">
        <v>1</v>
      </c>
      <c r="D3203" s="771">
        <v>3.2</v>
      </c>
      <c r="E3203" s="104">
        <v>8.2000000000000007E-3</v>
      </c>
      <c r="F3203" s="104">
        <v>1.4E-2</v>
      </c>
      <c r="H3203" s="677">
        <v>2510</v>
      </c>
      <c r="I3203" s="510">
        <f t="shared" si="1809"/>
        <v>3044</v>
      </c>
      <c r="J3203" s="53" t="str" cm="1">
        <f t="array" aca="1" ref="J3203" ca="1">INDIRECT("B" &amp; I3203)</f>
        <v>NIVEL 974 M4 7S L30 PM 2510 18-06-2026</v>
      </c>
      <c r="K3203" s="511">
        <f t="shared" ca="1" si="1810"/>
        <v>3.2</v>
      </c>
      <c r="L3203" s="508">
        <f t="shared" ca="1" si="1811"/>
        <v>8.5500000000000003E-3</v>
      </c>
      <c r="M3203" s="508">
        <f t="shared" ca="1" si="1812"/>
        <v>1.26E-2</v>
      </c>
      <c r="N3203" s="512">
        <f t="shared" ca="1" si="1813"/>
        <v>1.4E-2</v>
      </c>
      <c r="O3203" s="512">
        <f t="shared" ca="1" si="1814"/>
        <v>7.6950000000000005E-3</v>
      </c>
      <c r="P3203" s="513">
        <f t="shared" ca="1" si="1815"/>
        <v>1.1340000000000001E-2</v>
      </c>
      <c r="Q3203" s="514" t="str">
        <f t="shared" ca="1" si="1816"/>
        <v>Dump</v>
      </c>
      <c r="R3203" s="515">
        <f t="shared" ca="1" si="1817"/>
        <v>0.71111111111111114</v>
      </c>
    </row>
    <row r="3204" spans="2:38">
      <c r="B3204" s="772" t="s">
        <v>3412</v>
      </c>
      <c r="C3204" s="376">
        <v>1</v>
      </c>
      <c r="D3204" s="771">
        <v>3.2</v>
      </c>
      <c r="E3204" s="104">
        <v>0.02</v>
      </c>
      <c r="F3204" s="104">
        <v>1.4E-2</v>
      </c>
      <c r="H3204" s="677">
        <v>2511</v>
      </c>
      <c r="I3204" s="510">
        <f t="shared" ref="I3204:I3206" si="1818">IF(H3204="",
   IFERROR(MATCH("**", B:B, 0), ""),
   IFERROR(MATCH("* "&amp;H3204&amp;" *", B:B, 0), "")
)</f>
        <v>3045</v>
      </c>
      <c r="J3204" s="53" t="str" cm="1">
        <f t="array" aca="1" ref="J3204" ca="1">INDIRECT("B" &amp; I3204)</f>
        <v>NIVEL 974 M4 7S L30 PM 2511 18-06-2026</v>
      </c>
      <c r="K3204" s="511">
        <f t="shared" ref="K3204:K3206" ca="1" si="1819">INDEX(D:D, MATCH(J3204, $B:$B, 0))</f>
        <v>3.2</v>
      </c>
      <c r="L3204" s="508">
        <f t="shared" ref="L3204:L3206" ca="1" si="1820">INDEX(E:E, MATCH($J3204, $B:$B, 0))*0.9</f>
        <v>8.0099999999999998E-3</v>
      </c>
      <c r="M3204" s="508">
        <f t="shared" ref="M3204:M3206" ca="1" si="1821">INDEX(F:F, MATCH($J3204, $B:$B, 0))*0.9</f>
        <v>1.26E-2</v>
      </c>
      <c r="N3204" s="512">
        <f t="shared" ca="1" si="1813"/>
        <v>1.4E-2</v>
      </c>
      <c r="O3204" s="512">
        <f t="shared" ref="O3204:O3206" ca="1" si="1822">+IF(L3204=0,N3204*0.9,L3204*0.9)</f>
        <v>7.2090000000000001E-3</v>
      </c>
      <c r="P3204" s="513">
        <f t="shared" ref="P3204:P3206" ca="1" si="1823">+M3204*0.9</f>
        <v>1.1340000000000001E-2</v>
      </c>
      <c r="Q3204" s="514" t="str">
        <f t="shared" ref="Q3204:Q3206" ca="1" si="1824">+IF(L3204=0,"-","Dump")</f>
        <v>Dump</v>
      </c>
      <c r="R3204" s="515">
        <f t="shared" ref="R3204:R3206" ca="1" si="1825">+K3204/4.5</f>
        <v>0.71111111111111114</v>
      </c>
    </row>
    <row r="3205" spans="2:38">
      <c r="B3205" s="772" t="s">
        <v>3413</v>
      </c>
      <c r="C3205" s="376">
        <v>1</v>
      </c>
      <c r="D3205" s="771">
        <v>3.2</v>
      </c>
      <c r="E3205" s="104">
        <v>9.7999999999999997E-3</v>
      </c>
      <c r="F3205" s="104">
        <v>1.4E-2</v>
      </c>
      <c r="H3205" s="677">
        <v>2512</v>
      </c>
      <c r="I3205" s="510">
        <f t="shared" si="1818"/>
        <v>3046</v>
      </c>
      <c r="J3205" s="53" t="str" cm="1">
        <f t="array" aca="1" ref="J3205" ca="1">INDIRECT("B" &amp; I3205)</f>
        <v>NIVEL 974 M4 7S L30 PM 2512 18-06-2026</v>
      </c>
      <c r="K3205" s="511">
        <f t="shared" ca="1" si="1819"/>
        <v>3.2</v>
      </c>
      <c r="L3205" s="508">
        <f t="shared" ca="1" si="1820"/>
        <v>1.17E-2</v>
      </c>
      <c r="M3205" s="508">
        <f t="shared" ca="1" si="1821"/>
        <v>1.26E-2</v>
      </c>
      <c r="N3205" s="512">
        <f t="shared" ca="1" si="1813"/>
        <v>1.4E-2</v>
      </c>
      <c r="O3205" s="512">
        <f t="shared" ca="1" si="1822"/>
        <v>1.0530000000000001E-2</v>
      </c>
      <c r="P3205" s="513">
        <f t="shared" ca="1" si="1823"/>
        <v>1.1340000000000001E-2</v>
      </c>
      <c r="Q3205" s="514" t="str">
        <f t="shared" ca="1" si="1824"/>
        <v>Dump</v>
      </c>
      <c r="R3205" s="515">
        <f t="shared" ca="1" si="1825"/>
        <v>0.71111111111111114</v>
      </c>
    </row>
    <row r="3206" spans="2:38">
      <c r="B3206" s="772" t="s">
        <v>3414</v>
      </c>
      <c r="C3206" s="376">
        <v>1</v>
      </c>
      <c r="D3206" s="771">
        <v>3.2</v>
      </c>
      <c r="E3206" s="104">
        <v>1.95E-2</v>
      </c>
      <c r="F3206" s="104">
        <v>1.4E-2</v>
      </c>
      <c r="H3206" s="677">
        <v>2513</v>
      </c>
      <c r="I3206" s="510">
        <f t="shared" si="1818"/>
        <v>3047</v>
      </c>
      <c r="J3206" s="53" t="str" cm="1">
        <f t="array" aca="1" ref="J3206" ca="1">INDIRECT("B" &amp; I3206)</f>
        <v>NIVEL 974 M4 6N L33 PM 2513 18-06-2026</v>
      </c>
      <c r="K3206" s="511">
        <f t="shared" ca="1" si="1819"/>
        <v>3.2</v>
      </c>
      <c r="L3206" s="508">
        <f t="shared" ca="1" si="1820"/>
        <v>1.179E-2</v>
      </c>
      <c r="M3206" s="508">
        <f t="shared" ca="1" si="1821"/>
        <v>1.26E-2</v>
      </c>
      <c r="N3206" s="512">
        <f t="shared" ca="1" si="1813"/>
        <v>1.4E-2</v>
      </c>
      <c r="O3206" s="512">
        <f t="shared" ca="1" si="1822"/>
        <v>1.0611000000000001E-2</v>
      </c>
      <c r="P3206" s="513">
        <f t="shared" ca="1" si="1823"/>
        <v>1.1340000000000001E-2</v>
      </c>
      <c r="Q3206" s="514" t="str">
        <f t="shared" ca="1" si="1824"/>
        <v>Dump</v>
      </c>
      <c r="R3206" s="515">
        <f t="shared" ca="1" si="1825"/>
        <v>0.71111111111111114</v>
      </c>
    </row>
    <row r="3207" spans="2:38">
      <c r="B3207" s="772" t="s">
        <v>3415</v>
      </c>
      <c r="C3207" s="376">
        <v>1</v>
      </c>
      <c r="D3207" s="771">
        <v>3.2</v>
      </c>
      <c r="E3207" s="104">
        <v>2.23E-2</v>
      </c>
      <c r="F3207" s="104">
        <v>1.4E-2</v>
      </c>
      <c r="H3207" s="677">
        <v>2514</v>
      </c>
      <c r="I3207" s="510">
        <f t="shared" si="1809"/>
        <v>3048</v>
      </c>
      <c r="J3207" s="53" t="str" cm="1">
        <f t="array" aca="1" ref="J3207" ca="1">INDIRECT("B" &amp; I3207)</f>
        <v>NIVEL 974 M4 6N L33 PM 2514 18-06-2026</v>
      </c>
      <c r="K3207" s="511">
        <f t="shared" ca="1" si="1810"/>
        <v>3.2</v>
      </c>
      <c r="L3207" s="508">
        <f t="shared" ca="1" si="1811"/>
        <v>1.3860000000000001E-2</v>
      </c>
      <c r="M3207" s="508">
        <f t="shared" ca="1" si="1812"/>
        <v>1.26E-2</v>
      </c>
      <c r="N3207" s="512">
        <f t="shared" ca="1" si="1813"/>
        <v>1.4E-2</v>
      </c>
      <c r="O3207" s="512">
        <f t="shared" ca="1" si="1814"/>
        <v>1.2474000000000001E-2</v>
      </c>
      <c r="P3207" s="513">
        <f t="shared" ca="1" si="1815"/>
        <v>1.1340000000000001E-2</v>
      </c>
      <c r="Q3207" s="514" t="str">
        <f t="shared" ca="1" si="1816"/>
        <v>Dump</v>
      </c>
      <c r="R3207" s="515">
        <f t="shared" ca="1" si="1817"/>
        <v>0.71111111111111114</v>
      </c>
    </row>
    <row r="3208" spans="2:38">
      <c r="B3208" s="772" t="s">
        <v>3416</v>
      </c>
      <c r="C3208" s="376">
        <v>1</v>
      </c>
      <c r="D3208" s="771">
        <v>3.2</v>
      </c>
      <c r="E3208" s="104">
        <v>1.23E-2</v>
      </c>
      <c r="F3208" s="104">
        <v>1.4E-2</v>
      </c>
      <c r="H3208" s="677"/>
      <c r="I3208"/>
      <c r="J3208"/>
      <c r="K3208" s="519">
        <f ca="1">SUM(K3187:K3207)</f>
        <v>67.200000000000017</v>
      </c>
      <c r="L3208" s="516">
        <f ca="1">+SUMPRODUCT(L3187:L3207,K3187:K3207)/K3208</f>
        <v>1.1489999999999998E-2</v>
      </c>
      <c r="M3208" s="516">
        <f ca="1">+SUMPRODUCT(M3187:M3207,K3187:K3207)/K3208</f>
        <v>1.2792857142857144E-2</v>
      </c>
      <c r="N3208" s="69">
        <f ca="1">+SUMPRODUCT(N3187:N3207,K3187:K3207)/K3208</f>
        <v>1.4214285714285709E-2</v>
      </c>
      <c r="O3208" s="552">
        <f ca="1">+SUMPRODUCT(O3187:O3207,K3187:K3207)/K3208</f>
        <v>1.0340999999999998E-2</v>
      </c>
      <c r="P3208" s="69">
        <f ca="1">+SUMPRODUCT(P3187:P3207,K3187:K3207)/K3208</f>
        <v>1.1513571428571427E-2</v>
      </c>
      <c r="Q3208"/>
      <c r="R3208"/>
    </row>
    <row r="3209" spans="2:38">
      <c r="B3209" s="772" t="s">
        <v>3417</v>
      </c>
      <c r="C3209" s="376">
        <v>1</v>
      </c>
      <c r="D3209" s="771">
        <v>3.2</v>
      </c>
      <c r="E3209" s="104">
        <v>1.52E-2</v>
      </c>
      <c r="F3209" s="104">
        <v>1.4E-2</v>
      </c>
      <c r="H3209" s="723"/>
      <c r="I3209"/>
      <c r="J3209"/>
      <c r="K3209" s="551" t="s">
        <v>59</v>
      </c>
      <c r="L3209" s="550">
        <f ca="1">+L3208/0.9</f>
        <v>1.2766666666666664E-2</v>
      </c>
      <c r="M3209" s="518">
        <f ca="1">+M3208/0.9</f>
        <v>1.4214285714285716E-2</v>
      </c>
      <c r="N3209"/>
      <c r="O3209"/>
      <c r="P3209"/>
      <c r="Q3209"/>
      <c r="R3209"/>
    </row>
    <row r="3210" spans="2:38" ht="15" thickBot="1">
      <c r="B3210" s="772" t="s">
        <v>3418</v>
      </c>
      <c r="C3210" s="376">
        <v>1</v>
      </c>
      <c r="D3210" s="771">
        <v>3.2</v>
      </c>
      <c r="E3210" s="104">
        <v>1.37E-2</v>
      </c>
      <c r="F3210" s="104">
        <v>1.4E-2</v>
      </c>
    </row>
    <row r="3211" spans="2:38" ht="28.8">
      <c r="B3211" s="772" t="s">
        <v>3419</v>
      </c>
      <c r="C3211" s="376">
        <v>1</v>
      </c>
      <c r="D3211" s="771">
        <v>3.2</v>
      </c>
      <c r="E3211" s="104">
        <v>1.9400000000000001E-2</v>
      </c>
      <c r="F3211" s="104">
        <v>1.4E-2</v>
      </c>
      <c r="H3211" s="385"/>
      <c r="I3211" s="547" t="s">
        <v>3285</v>
      </c>
      <c r="J3211" s="77" t="s">
        <v>63</v>
      </c>
      <c r="K3211" s="507" t="s">
        <v>44</v>
      </c>
      <c r="L3211" s="718" t="s">
        <v>297</v>
      </c>
      <c r="M3211" s="508" t="s">
        <v>292</v>
      </c>
      <c r="N3211" s="545" t="s">
        <v>46</v>
      </c>
      <c r="O3211" s="549" t="s">
        <v>293</v>
      </c>
      <c r="P3211" s="508" t="s">
        <v>294</v>
      </c>
      <c r="Q3211"/>
      <c r="R3211"/>
      <c r="AJ3211" s="95" t="str">
        <f>+I3211</f>
        <v>EN129</v>
      </c>
      <c r="AK3211" s="96" t="s">
        <v>62</v>
      </c>
    </row>
    <row r="3212" spans="2:38" ht="15" thickBot="1">
      <c r="B3212" s="772" t="s">
        <v>3420</v>
      </c>
      <c r="C3212" s="376">
        <v>1</v>
      </c>
      <c r="D3212" s="771">
        <v>3.2</v>
      </c>
      <c r="E3212" s="104">
        <v>1.9099999999999999E-2</v>
      </c>
      <c r="F3212" s="104">
        <v>1.4E-2</v>
      </c>
      <c r="H3212" s="677">
        <v>2515</v>
      </c>
      <c r="I3212" s="510">
        <f>IF(H3212="",
   IFERROR(MATCH("**", B:B, 0), ""),
   IFERROR(MATCH("* "&amp;H3212&amp;" *", B:B, 0), "")
)</f>
        <v>3049</v>
      </c>
      <c r="J3212" s="53" t="str" cm="1">
        <f t="array" aca="1" ref="J3212" ca="1">INDIRECT("B" &amp; I3212)</f>
        <v>NIVEL 974 M4 7S L30 AM 2515 19-06-2026</v>
      </c>
      <c r="K3212" s="511">
        <f ca="1">INDEX(D:D, MATCH(J3212, $B:$B, 0))</f>
        <v>3.2</v>
      </c>
      <c r="L3212" s="508">
        <f ca="1">INDEX(E:E, MATCH($J3212, $B:$B, 0))*0.9</f>
        <v>1.17E-2</v>
      </c>
      <c r="M3212" s="508">
        <f ca="1">INDEX(F:F, MATCH($J3212, $B:$B, 0))*0.9</f>
        <v>1.17E-2</v>
      </c>
      <c r="N3212" s="512">
        <f ca="1">INDEX(F:F, MATCH($J3212, $B:$B, 0))</f>
        <v>1.2999999999999999E-2</v>
      </c>
      <c r="O3212" s="512">
        <f ca="1">+IF(L3212=0,N3212*0.9,L3212*0.9)</f>
        <v>1.0530000000000001E-2</v>
      </c>
      <c r="P3212" s="513">
        <f ca="1">+M3212*0.9</f>
        <v>1.0530000000000001E-2</v>
      </c>
      <c r="Q3212" s="514" t="str">
        <f ca="1">+IF(L3212=0,"-","Dump")</f>
        <v>Dump</v>
      </c>
      <c r="R3212" s="515">
        <f ca="1">+K3212/4.5</f>
        <v>0.71111111111111114</v>
      </c>
      <c r="AJ3212" s="520">
        <f ca="1">+K3231-SUMIF(AE:AE, AJ3211, AA:AA)</f>
        <v>60.800000000000018</v>
      </c>
      <c r="AK3212" s="521">
        <f ca="1">O3231</f>
        <v>8.5774736842105254E-3</v>
      </c>
      <c r="AL3212" s="102">
        <f ca="1">COUNTIF(AE:AE, AJ3211)</f>
        <v>0</v>
      </c>
    </row>
    <row r="3213" spans="2:38" ht="15" thickBot="1">
      <c r="B3213" s="772" t="s">
        <v>3421</v>
      </c>
      <c r="C3213" s="376">
        <v>1</v>
      </c>
      <c r="D3213" s="771">
        <v>3.2</v>
      </c>
      <c r="E3213" s="104">
        <v>8.2000000000000007E-3</v>
      </c>
      <c r="F3213" s="104">
        <v>1.4E-2</v>
      </c>
      <c r="H3213" s="677">
        <v>2516</v>
      </c>
      <c r="I3213" s="510">
        <f t="shared" ref="I3213:I3228" si="1826">IF(H3213="",
   IFERROR(MATCH("**", B:B, 0), ""),
   IFERROR(MATCH("* "&amp;H3213&amp;" *", B:B, 0), "")
)</f>
        <v>3050</v>
      </c>
      <c r="J3213" s="53" t="str" cm="1">
        <f t="array" aca="1" ref="J3213" ca="1">INDIRECT("B" &amp; I3213)</f>
        <v>NIVEL 974 M4 7S L30 AM 2516 19-06-2026</v>
      </c>
      <c r="K3213" s="511">
        <f t="shared" ref="K3213:K3228" ca="1" si="1827">INDEX(D:D, MATCH(J3213, $B:$B, 0))</f>
        <v>3.2</v>
      </c>
      <c r="L3213" s="508">
        <f t="shared" ref="L3213:L3228" ca="1" si="1828">INDEX(E:E, MATCH($J3213, $B:$B, 0))*0.9</f>
        <v>7.4700000000000001E-3</v>
      </c>
      <c r="M3213" s="508">
        <f t="shared" ref="M3213:M3228" ca="1" si="1829">INDEX(F:F, MATCH($J3213, $B:$B, 0))*0.9</f>
        <v>1.17E-2</v>
      </c>
      <c r="N3213" s="512">
        <f t="shared" ref="N3213:N3230" ca="1" si="1830">INDEX(F:F, MATCH($J3213, $B:$B, 0))</f>
        <v>1.2999999999999999E-2</v>
      </c>
      <c r="O3213" s="512">
        <f t="shared" ref="O3213:O3228" ca="1" si="1831">+IF(L3213=0,N3213*0.9,L3213*0.9)</f>
        <v>6.7229999999999998E-3</v>
      </c>
      <c r="P3213" s="513">
        <f t="shared" ref="P3213:P3228" ca="1" si="1832">+M3213*0.9</f>
        <v>1.0530000000000001E-2</v>
      </c>
      <c r="Q3213" s="514" t="str">
        <f t="shared" ref="Q3213:Q3228" ca="1" si="1833">+IF(L3213=0,"-","Dump")</f>
        <v>Dump</v>
      </c>
      <c r="R3213" s="515">
        <f t="shared" ref="R3213:R3228" ca="1" si="1834">+K3213/4.5</f>
        <v>0.71111111111111114</v>
      </c>
      <c r="AJ3213" s="105" t="s">
        <v>83</v>
      </c>
      <c r="AK3213" s="101"/>
    </row>
    <row r="3214" spans="2:38">
      <c r="B3214" s="772" t="s">
        <v>3426</v>
      </c>
      <c r="C3214" s="376">
        <v>1</v>
      </c>
      <c r="D3214" s="771">
        <v>3.2</v>
      </c>
      <c r="E3214" s="104">
        <v>1.34E-2</v>
      </c>
      <c r="F3214" s="104">
        <v>1.2999999999999999E-2</v>
      </c>
      <c r="H3214" s="677">
        <v>2517</v>
      </c>
      <c r="I3214" s="510">
        <f t="shared" si="1826"/>
        <v>3051</v>
      </c>
      <c r="J3214" s="53" t="str" cm="1">
        <f t="array" aca="1" ref="J3214" ca="1">INDIRECT("B" &amp; I3214)</f>
        <v>NIVEL 974 M4 7S L30 AM 2517 19-06-2026</v>
      </c>
      <c r="K3214" s="511">
        <f t="shared" ca="1" si="1827"/>
        <v>3.2</v>
      </c>
      <c r="L3214" s="508">
        <f t="shared" ca="1" si="1828"/>
        <v>1.107E-2</v>
      </c>
      <c r="M3214" s="508">
        <f t="shared" ca="1" si="1829"/>
        <v>1.17E-2</v>
      </c>
      <c r="N3214" s="512">
        <f t="shared" ca="1" si="1830"/>
        <v>1.2999999999999999E-2</v>
      </c>
      <c r="O3214" s="512">
        <f t="shared" ca="1" si="1831"/>
        <v>9.9629999999999996E-3</v>
      </c>
      <c r="P3214" s="513">
        <f t="shared" ca="1" si="1832"/>
        <v>1.0530000000000001E-2</v>
      </c>
      <c r="Q3214" s="514" t="str">
        <f t="shared" ca="1" si="1833"/>
        <v>Dump</v>
      </c>
      <c r="R3214" s="515">
        <f t="shared" ca="1" si="1834"/>
        <v>0.71111111111111114</v>
      </c>
    </row>
    <row r="3215" spans="2:38">
      <c r="B3215" s="772" t="s">
        <v>3427</v>
      </c>
      <c r="C3215" s="376">
        <v>1</v>
      </c>
      <c r="D3215" s="771">
        <v>3.2</v>
      </c>
      <c r="E3215" s="104">
        <v>1.7100000000000001E-2</v>
      </c>
      <c r="F3215" s="104">
        <v>1.2999999999999999E-2</v>
      </c>
      <c r="H3215" s="677">
        <v>2518</v>
      </c>
      <c r="I3215" s="510">
        <f t="shared" si="1826"/>
        <v>3052</v>
      </c>
      <c r="J3215" s="53" t="str" cm="1">
        <f t="array" aca="1" ref="J3215" ca="1">INDIRECT("B" &amp; I3215)</f>
        <v>NIVEL 974 M4 7S L30 AM 2518 19-06-2026</v>
      </c>
      <c r="K3215" s="511">
        <f t="shared" ca="1" si="1827"/>
        <v>3.2</v>
      </c>
      <c r="L3215" s="508">
        <f t="shared" ca="1" si="1828"/>
        <v>1.251E-2</v>
      </c>
      <c r="M3215" s="508">
        <f t="shared" ca="1" si="1829"/>
        <v>1.17E-2</v>
      </c>
      <c r="N3215" s="512">
        <f t="shared" ca="1" si="1830"/>
        <v>1.2999999999999999E-2</v>
      </c>
      <c r="O3215" s="512">
        <f t="shared" ca="1" si="1831"/>
        <v>1.1259E-2</v>
      </c>
      <c r="P3215" s="513">
        <f t="shared" ca="1" si="1832"/>
        <v>1.0530000000000001E-2</v>
      </c>
      <c r="Q3215" s="514" t="str">
        <f t="shared" ca="1" si="1833"/>
        <v>Dump</v>
      </c>
      <c r="R3215" s="515">
        <f t="shared" ca="1" si="1834"/>
        <v>0.71111111111111114</v>
      </c>
    </row>
    <row r="3216" spans="2:38">
      <c r="B3216" s="772" t="s">
        <v>3428</v>
      </c>
      <c r="C3216" s="376">
        <v>1</v>
      </c>
      <c r="D3216" s="771">
        <v>3.2</v>
      </c>
      <c r="E3216" s="104">
        <v>1.2999999999999999E-2</v>
      </c>
      <c r="F3216" s="104">
        <v>1.2999999999999999E-2</v>
      </c>
      <c r="H3216" s="677">
        <v>2519</v>
      </c>
      <c r="I3216" s="510">
        <f t="shared" si="1826"/>
        <v>3053</v>
      </c>
      <c r="J3216" s="53" t="str" cm="1">
        <f t="array" aca="1" ref="J3216" ca="1">INDIRECT("B" &amp; I3216)</f>
        <v>NIVEL 974 M4 7S L30 AM 2519 19-06-2026</v>
      </c>
      <c r="K3216" s="511">
        <f t="shared" ca="1" si="1827"/>
        <v>3.2</v>
      </c>
      <c r="L3216" s="508">
        <f t="shared" ca="1" si="1828"/>
        <v>7.2000000000000007E-3</v>
      </c>
      <c r="M3216" s="508">
        <f t="shared" ca="1" si="1829"/>
        <v>1.17E-2</v>
      </c>
      <c r="N3216" s="512">
        <f t="shared" ca="1" si="1830"/>
        <v>1.2999999999999999E-2</v>
      </c>
      <c r="O3216" s="512">
        <f t="shared" ca="1" si="1831"/>
        <v>6.4800000000000005E-3</v>
      </c>
      <c r="P3216" s="513">
        <f t="shared" ca="1" si="1832"/>
        <v>1.0530000000000001E-2</v>
      </c>
      <c r="Q3216" s="514" t="str">
        <f t="shared" ca="1" si="1833"/>
        <v>Dump</v>
      </c>
      <c r="R3216" s="515">
        <f t="shared" ca="1" si="1834"/>
        <v>0.71111111111111114</v>
      </c>
    </row>
    <row r="3217" spans="2:18">
      <c r="B3217" s="772" t="s">
        <v>3429</v>
      </c>
      <c r="C3217" s="376">
        <v>1</v>
      </c>
      <c r="D3217" s="771">
        <v>3.2</v>
      </c>
      <c r="E3217" s="104">
        <v>1.37E-2</v>
      </c>
      <c r="F3217" s="104">
        <v>1.2999999999999999E-2</v>
      </c>
      <c r="H3217" s="677">
        <v>2520</v>
      </c>
      <c r="I3217" s="510">
        <f t="shared" ref="I3217:I3225" si="1835">IF(H3217="",
   IFERROR(MATCH("**", B:B, 0), ""),
   IFERROR(MATCH("* "&amp;H3217&amp;" *", B:B, 0), "")
)</f>
        <v>3054</v>
      </c>
      <c r="J3217" s="53" t="str" cm="1">
        <f t="array" aca="1" ref="J3217" ca="1">INDIRECT("B" &amp; I3217)</f>
        <v>NIVEL 974 M4 7S L30 AM 2520 19-06-2026</v>
      </c>
      <c r="K3217" s="511">
        <f t="shared" ref="K3217:K3225" ca="1" si="1836">INDEX(D:D, MATCH(J3217, $B:$B, 0))</f>
        <v>3.2</v>
      </c>
      <c r="L3217" s="508">
        <f t="shared" ref="L3217:L3225" ca="1" si="1837">INDEX(E:E, MATCH($J3217, $B:$B, 0))*0.9</f>
        <v>1.242E-2</v>
      </c>
      <c r="M3217" s="508">
        <f t="shared" ref="M3217:M3225" ca="1" si="1838">INDEX(F:F, MATCH($J3217, $B:$B, 0))*0.9</f>
        <v>1.17E-2</v>
      </c>
      <c r="N3217" s="512">
        <f t="shared" ca="1" si="1830"/>
        <v>1.2999999999999999E-2</v>
      </c>
      <c r="O3217" s="512">
        <f t="shared" ref="O3217:O3225" ca="1" si="1839">+IF(L3217=0,N3217*0.9,L3217*0.9)</f>
        <v>1.1178E-2</v>
      </c>
      <c r="P3217" s="513">
        <f t="shared" ref="P3217:P3225" ca="1" si="1840">+M3217*0.9</f>
        <v>1.0530000000000001E-2</v>
      </c>
      <c r="Q3217" s="514" t="str">
        <f t="shared" ref="Q3217:Q3225" ca="1" si="1841">+IF(L3217=0,"-","Dump")</f>
        <v>Dump</v>
      </c>
      <c r="R3217" s="515">
        <f t="shared" ref="R3217:R3225" ca="1" si="1842">+K3217/4.5</f>
        <v>0.71111111111111114</v>
      </c>
    </row>
    <row r="3218" spans="2:18">
      <c r="B3218" s="772" t="s">
        <v>3430</v>
      </c>
      <c r="C3218" s="376">
        <v>1</v>
      </c>
      <c r="D3218" s="771">
        <v>3.2</v>
      </c>
      <c r="E3218" s="104">
        <v>1.18E-2</v>
      </c>
      <c r="F3218" s="104">
        <v>1.2999999999999999E-2</v>
      </c>
      <c r="H3218" s="677">
        <v>2521</v>
      </c>
      <c r="I3218" s="510">
        <f t="shared" si="1835"/>
        <v>3055</v>
      </c>
      <c r="J3218" s="53" t="str" cm="1">
        <f t="array" aca="1" ref="J3218" ca="1">INDIRECT("B" &amp; I3218)</f>
        <v>NIVEL 974 M4 7S L30 AM 2521 19-06-2026</v>
      </c>
      <c r="K3218" s="511">
        <f t="shared" ca="1" si="1836"/>
        <v>3.2</v>
      </c>
      <c r="L3218" s="508">
        <f t="shared" ca="1" si="1837"/>
        <v>1.3950000000000001E-2</v>
      </c>
      <c r="M3218" s="508">
        <f t="shared" ca="1" si="1838"/>
        <v>1.17E-2</v>
      </c>
      <c r="N3218" s="512">
        <f t="shared" ca="1" si="1830"/>
        <v>1.2999999999999999E-2</v>
      </c>
      <c r="O3218" s="512">
        <f t="shared" ca="1" si="1839"/>
        <v>1.2555E-2</v>
      </c>
      <c r="P3218" s="513">
        <f t="shared" ca="1" si="1840"/>
        <v>1.0530000000000001E-2</v>
      </c>
      <c r="Q3218" s="514" t="str">
        <f t="shared" ca="1" si="1841"/>
        <v>Dump</v>
      </c>
      <c r="R3218" s="515">
        <f t="shared" ca="1" si="1842"/>
        <v>0.71111111111111114</v>
      </c>
    </row>
    <row r="3219" spans="2:18">
      <c r="B3219" s="772" t="s">
        <v>3431</v>
      </c>
      <c r="C3219" s="376">
        <v>1</v>
      </c>
      <c r="D3219" s="771">
        <v>3.2</v>
      </c>
      <c r="E3219" s="104">
        <v>1.3100000000000001E-2</v>
      </c>
      <c r="F3219" s="104">
        <v>1.2999999999999999E-2</v>
      </c>
      <c r="H3219" s="677">
        <v>2522</v>
      </c>
      <c r="I3219" s="510">
        <f t="shared" si="1835"/>
        <v>3056</v>
      </c>
      <c r="J3219" s="53" t="str" cm="1">
        <f t="array" aca="1" ref="J3219" ca="1">INDIRECT("B" &amp; I3219)</f>
        <v>NIVEL 974 M4 7S L30 AM 2522 19-06-2026</v>
      </c>
      <c r="K3219" s="511">
        <f t="shared" ca="1" si="1836"/>
        <v>3.2</v>
      </c>
      <c r="L3219" s="508">
        <f t="shared" ca="1" si="1837"/>
        <v>9.4500000000000001E-3</v>
      </c>
      <c r="M3219" s="508">
        <f t="shared" ca="1" si="1838"/>
        <v>1.17E-2</v>
      </c>
      <c r="N3219" s="512">
        <f t="shared" ca="1" si="1830"/>
        <v>1.2999999999999999E-2</v>
      </c>
      <c r="O3219" s="512">
        <f t="shared" ca="1" si="1839"/>
        <v>8.5050000000000004E-3</v>
      </c>
      <c r="P3219" s="513">
        <f t="shared" ca="1" si="1840"/>
        <v>1.0530000000000001E-2</v>
      </c>
      <c r="Q3219" s="514" t="str">
        <f t="shared" ca="1" si="1841"/>
        <v>Dump</v>
      </c>
      <c r="R3219" s="515">
        <f t="shared" ca="1" si="1842"/>
        <v>0.71111111111111114</v>
      </c>
    </row>
    <row r="3220" spans="2:18">
      <c r="B3220" s="772" t="s">
        <v>3432</v>
      </c>
      <c r="C3220" s="376">
        <v>1</v>
      </c>
      <c r="D3220" s="771">
        <v>3.2</v>
      </c>
      <c r="E3220" s="104">
        <v>1.37E-2</v>
      </c>
      <c r="F3220" s="104">
        <v>1.2999999999999999E-2</v>
      </c>
      <c r="H3220" s="677">
        <v>2523</v>
      </c>
      <c r="I3220" s="510">
        <f t="shared" si="1835"/>
        <v>3057</v>
      </c>
      <c r="J3220" s="53" t="str" cm="1">
        <f t="array" aca="1" ref="J3220" ca="1">INDIRECT("B" &amp; I3220)</f>
        <v>NIVEL 974 M4 7S L30 AM 2523 19-06-2026</v>
      </c>
      <c r="K3220" s="511">
        <f t="shared" ca="1" si="1836"/>
        <v>3.2</v>
      </c>
      <c r="L3220" s="508">
        <f t="shared" ca="1" si="1837"/>
        <v>1.044E-2</v>
      </c>
      <c r="M3220" s="508">
        <f t="shared" ca="1" si="1838"/>
        <v>1.17E-2</v>
      </c>
      <c r="N3220" s="512">
        <f t="shared" ca="1" si="1830"/>
        <v>1.2999999999999999E-2</v>
      </c>
      <c r="O3220" s="512">
        <f t="shared" ca="1" si="1839"/>
        <v>9.3959999999999998E-3</v>
      </c>
      <c r="P3220" s="513">
        <f t="shared" ca="1" si="1840"/>
        <v>1.0530000000000001E-2</v>
      </c>
      <c r="Q3220" s="514" t="str">
        <f t="shared" ca="1" si="1841"/>
        <v>Dump</v>
      </c>
      <c r="R3220" s="515">
        <f t="shared" ca="1" si="1842"/>
        <v>0.71111111111111114</v>
      </c>
    </row>
    <row r="3221" spans="2:18">
      <c r="B3221" s="772" t="s">
        <v>3433</v>
      </c>
      <c r="C3221" s="376">
        <v>1</v>
      </c>
      <c r="D3221" s="771">
        <v>3.2</v>
      </c>
      <c r="E3221" s="104">
        <v>1.0500000000000001E-2</v>
      </c>
      <c r="F3221" s="104">
        <v>1.2999999999999999E-2</v>
      </c>
      <c r="H3221" s="677">
        <v>2524</v>
      </c>
      <c r="I3221" s="510">
        <f t="shared" si="1835"/>
        <v>3058</v>
      </c>
      <c r="J3221" s="53" t="str" cm="1">
        <f t="array" aca="1" ref="J3221" ca="1">INDIRECT("B" &amp; I3221)</f>
        <v>NIVEL 974 M4 7S L30 AM 2524 19-06-2026</v>
      </c>
      <c r="K3221" s="511">
        <f t="shared" ca="1" si="1836"/>
        <v>3.2</v>
      </c>
      <c r="L3221" s="508">
        <f t="shared" ca="1" si="1837"/>
        <v>7.4700000000000001E-3</v>
      </c>
      <c r="M3221" s="508">
        <f t="shared" ca="1" si="1838"/>
        <v>1.17E-2</v>
      </c>
      <c r="N3221" s="512">
        <f t="shared" ca="1" si="1830"/>
        <v>1.2999999999999999E-2</v>
      </c>
      <c r="O3221" s="512">
        <f t="shared" ca="1" si="1839"/>
        <v>6.7229999999999998E-3</v>
      </c>
      <c r="P3221" s="513">
        <f t="shared" ca="1" si="1840"/>
        <v>1.0530000000000001E-2</v>
      </c>
      <c r="Q3221" s="514" t="str">
        <f t="shared" ca="1" si="1841"/>
        <v>Dump</v>
      </c>
      <c r="R3221" s="515">
        <f t="shared" ca="1" si="1842"/>
        <v>0.71111111111111114</v>
      </c>
    </row>
    <row r="3222" spans="2:18">
      <c r="B3222" s="772" t="s">
        <v>3434</v>
      </c>
      <c r="C3222" s="376">
        <v>1</v>
      </c>
      <c r="D3222" s="771">
        <v>3.2</v>
      </c>
      <c r="E3222" s="104">
        <v>1.5299999999999999E-2</v>
      </c>
      <c r="F3222" s="104">
        <v>1.2999999999999999E-2</v>
      </c>
      <c r="H3222" s="677">
        <v>2525</v>
      </c>
      <c r="I3222" s="510">
        <f t="shared" si="1835"/>
        <v>3059</v>
      </c>
      <c r="J3222" s="53" t="str" cm="1">
        <f t="array" aca="1" ref="J3222" ca="1">INDIRECT("B" &amp; I3222)</f>
        <v>NIVEL 974 M4 7S L30 AM 2525 19-06-2026</v>
      </c>
      <c r="K3222" s="511">
        <f t="shared" ca="1" si="1836"/>
        <v>3.2</v>
      </c>
      <c r="L3222" s="508">
        <f t="shared" ca="1" si="1837"/>
        <v>7.8300000000000002E-3</v>
      </c>
      <c r="M3222" s="508">
        <f t="shared" ca="1" si="1838"/>
        <v>1.17E-2</v>
      </c>
      <c r="N3222" s="512">
        <f t="shared" ca="1" si="1830"/>
        <v>1.2999999999999999E-2</v>
      </c>
      <c r="O3222" s="512">
        <f t="shared" ca="1" si="1839"/>
        <v>7.0470000000000003E-3</v>
      </c>
      <c r="P3222" s="513">
        <f t="shared" ca="1" si="1840"/>
        <v>1.0530000000000001E-2</v>
      </c>
      <c r="Q3222" s="514" t="str">
        <f t="shared" ca="1" si="1841"/>
        <v>Dump</v>
      </c>
      <c r="R3222" s="515">
        <f t="shared" ca="1" si="1842"/>
        <v>0.71111111111111114</v>
      </c>
    </row>
    <row r="3223" spans="2:18">
      <c r="B3223" s="772" t="s">
        <v>3435</v>
      </c>
      <c r="C3223" s="376">
        <v>1</v>
      </c>
      <c r="D3223" s="771">
        <v>3.2</v>
      </c>
      <c r="E3223" s="104">
        <v>1.47E-2</v>
      </c>
      <c r="F3223" s="104">
        <v>1.2999999999999999E-2</v>
      </c>
      <c r="H3223" s="677">
        <v>2526</v>
      </c>
      <c r="I3223" s="510">
        <f t="shared" si="1835"/>
        <v>3060</v>
      </c>
      <c r="J3223" s="53" t="str" cm="1">
        <f t="array" aca="1" ref="J3223" ca="1">INDIRECT("B" &amp; I3223)</f>
        <v>NIVEL 974 M4 7S L30 AM 2526 19-06-2026</v>
      </c>
      <c r="K3223" s="511">
        <f t="shared" ca="1" si="1836"/>
        <v>3.2</v>
      </c>
      <c r="L3223" s="508">
        <f t="shared" ca="1" si="1837"/>
        <v>1.035E-2</v>
      </c>
      <c r="M3223" s="508">
        <f t="shared" ca="1" si="1838"/>
        <v>1.17E-2</v>
      </c>
      <c r="N3223" s="512">
        <f t="shared" ca="1" si="1830"/>
        <v>1.2999999999999999E-2</v>
      </c>
      <c r="O3223" s="512">
        <f t="shared" ca="1" si="1839"/>
        <v>9.3150000000000004E-3</v>
      </c>
      <c r="P3223" s="513">
        <f t="shared" ca="1" si="1840"/>
        <v>1.0530000000000001E-2</v>
      </c>
      <c r="Q3223" s="514" t="str">
        <f t="shared" ca="1" si="1841"/>
        <v>Dump</v>
      </c>
      <c r="R3223" s="515">
        <f t="shared" ca="1" si="1842"/>
        <v>0.71111111111111114</v>
      </c>
    </row>
    <row r="3224" spans="2:18">
      <c r="B3224" s="772" t="s">
        <v>3436</v>
      </c>
      <c r="C3224" s="376">
        <v>1</v>
      </c>
      <c r="D3224" s="771">
        <v>3.2</v>
      </c>
      <c r="E3224" s="104">
        <v>1.2200000000000001E-2</v>
      </c>
      <c r="F3224" s="104">
        <v>1.2999999999999999E-2</v>
      </c>
      <c r="H3224" s="677">
        <v>2527</v>
      </c>
      <c r="I3224" s="510">
        <f t="shared" si="1835"/>
        <v>3061</v>
      </c>
      <c r="J3224" s="53" t="str" cm="1">
        <f t="array" aca="1" ref="J3224" ca="1">INDIRECT("B" &amp; I3224)</f>
        <v>NIVEL 974 M4 7S L30 AM 2527 19-06-2026</v>
      </c>
      <c r="K3224" s="511">
        <f t="shared" ca="1" si="1836"/>
        <v>3.2</v>
      </c>
      <c r="L3224" s="508">
        <f t="shared" ca="1" si="1837"/>
        <v>5.13E-3</v>
      </c>
      <c r="M3224" s="508">
        <f t="shared" ca="1" si="1838"/>
        <v>1.17E-2</v>
      </c>
      <c r="N3224" s="512">
        <f t="shared" ca="1" si="1830"/>
        <v>1.2999999999999999E-2</v>
      </c>
      <c r="O3224" s="512">
        <f t="shared" ca="1" si="1839"/>
        <v>4.6170000000000004E-3</v>
      </c>
      <c r="P3224" s="513">
        <f t="shared" ca="1" si="1840"/>
        <v>1.0530000000000001E-2</v>
      </c>
      <c r="Q3224" s="514" t="str">
        <f t="shared" ca="1" si="1841"/>
        <v>Dump</v>
      </c>
      <c r="R3224" s="515">
        <f t="shared" ca="1" si="1842"/>
        <v>0.71111111111111114</v>
      </c>
    </row>
    <row r="3225" spans="2:18">
      <c r="B3225" s="772" t="s">
        <v>3437</v>
      </c>
      <c r="C3225" s="376">
        <v>1</v>
      </c>
      <c r="D3225" s="771">
        <v>3.2</v>
      </c>
      <c r="E3225" s="104">
        <v>1.5599999999999999E-2</v>
      </c>
      <c r="F3225" s="104">
        <v>1.2999999999999999E-2</v>
      </c>
      <c r="H3225" s="677">
        <v>2528</v>
      </c>
      <c r="I3225" s="510">
        <f t="shared" si="1835"/>
        <v>3062</v>
      </c>
      <c r="J3225" s="53" t="str" cm="1">
        <f t="array" aca="1" ref="J3225" ca="1">INDIRECT("B" &amp; I3225)</f>
        <v>NIVEL 974 M4 7S L30 AM 2528 19-06-2026</v>
      </c>
      <c r="K3225" s="511">
        <f t="shared" ca="1" si="1836"/>
        <v>3.2</v>
      </c>
      <c r="L3225" s="508">
        <f t="shared" ca="1" si="1837"/>
        <v>7.5599999999999999E-3</v>
      </c>
      <c r="M3225" s="508">
        <f t="shared" ca="1" si="1838"/>
        <v>1.17E-2</v>
      </c>
      <c r="N3225" s="512">
        <f t="shared" ca="1" si="1830"/>
        <v>1.2999999999999999E-2</v>
      </c>
      <c r="O3225" s="512">
        <f t="shared" ca="1" si="1839"/>
        <v>6.8040000000000002E-3</v>
      </c>
      <c r="P3225" s="513">
        <f t="shared" ca="1" si="1840"/>
        <v>1.0530000000000001E-2</v>
      </c>
      <c r="Q3225" s="514" t="str">
        <f t="shared" ca="1" si="1841"/>
        <v>Dump</v>
      </c>
      <c r="R3225" s="515">
        <f t="shared" ca="1" si="1842"/>
        <v>0.71111111111111114</v>
      </c>
    </row>
    <row r="3226" spans="2:18">
      <c r="B3226" s="772" t="s">
        <v>3438</v>
      </c>
      <c r="C3226" s="376">
        <v>1</v>
      </c>
      <c r="D3226" s="771">
        <v>3.2</v>
      </c>
      <c r="E3226" s="104">
        <v>1.2E-2</v>
      </c>
      <c r="F3226" s="104">
        <v>1.2999999999999999E-2</v>
      </c>
      <c r="H3226" s="677">
        <v>2529</v>
      </c>
      <c r="I3226" s="510">
        <f t="shared" si="1826"/>
        <v>3063</v>
      </c>
      <c r="J3226" s="53" t="str" cm="1">
        <f t="array" aca="1" ref="J3226" ca="1">INDIRECT("B" &amp; I3226)</f>
        <v>NIVEL 974 M4 7S L30 AM 2529 19-06-2026</v>
      </c>
      <c r="K3226" s="511">
        <f t="shared" ca="1" si="1827"/>
        <v>3.2</v>
      </c>
      <c r="L3226" s="508">
        <f t="shared" ca="1" si="1828"/>
        <v>1.35E-2</v>
      </c>
      <c r="M3226" s="508">
        <f t="shared" ca="1" si="1829"/>
        <v>1.17E-2</v>
      </c>
      <c r="N3226" s="512">
        <f t="shared" ca="1" si="1830"/>
        <v>1.2999999999999999E-2</v>
      </c>
      <c r="O3226" s="512">
        <f t="shared" ca="1" si="1831"/>
        <v>1.2149999999999999E-2</v>
      </c>
      <c r="P3226" s="513">
        <f t="shared" ca="1" si="1832"/>
        <v>1.0530000000000001E-2</v>
      </c>
      <c r="Q3226" s="514" t="str">
        <f t="shared" ca="1" si="1833"/>
        <v>Dump</v>
      </c>
      <c r="R3226" s="515">
        <f t="shared" ca="1" si="1834"/>
        <v>0.71111111111111114</v>
      </c>
    </row>
    <row r="3227" spans="2:18">
      <c r="B3227" s="772" t="s">
        <v>3439</v>
      </c>
      <c r="C3227" s="376">
        <v>1</v>
      </c>
      <c r="D3227" s="771">
        <v>3.2</v>
      </c>
      <c r="E3227" s="104">
        <v>1.2999999999999999E-2</v>
      </c>
      <c r="F3227" s="104">
        <v>1.2999999999999999E-2</v>
      </c>
      <c r="H3227" s="677">
        <v>2530</v>
      </c>
      <c r="I3227" s="510">
        <f t="shared" si="1826"/>
        <v>3064</v>
      </c>
      <c r="J3227" s="53" t="str" cm="1">
        <f t="array" aca="1" ref="J3227" ca="1">INDIRECT("B" &amp; I3227)</f>
        <v>NIVEL 974 M4 7S L30 AM 2530 19-06-2026</v>
      </c>
      <c r="K3227" s="511">
        <f t="shared" ca="1" si="1827"/>
        <v>3.2</v>
      </c>
      <c r="L3227" s="508">
        <f t="shared" ca="1" si="1828"/>
        <v>1.044E-2</v>
      </c>
      <c r="M3227" s="508">
        <f t="shared" ca="1" si="1829"/>
        <v>1.17E-2</v>
      </c>
      <c r="N3227" s="512">
        <f t="shared" ca="1" si="1830"/>
        <v>1.2999999999999999E-2</v>
      </c>
      <c r="O3227" s="512">
        <f t="shared" ca="1" si="1831"/>
        <v>9.3959999999999998E-3</v>
      </c>
      <c r="P3227" s="513">
        <f t="shared" ca="1" si="1832"/>
        <v>1.0530000000000001E-2</v>
      </c>
      <c r="Q3227" s="514" t="str">
        <f t="shared" ca="1" si="1833"/>
        <v>Dump</v>
      </c>
      <c r="R3227" s="515">
        <f t="shared" ca="1" si="1834"/>
        <v>0.71111111111111114</v>
      </c>
    </row>
    <row r="3228" spans="2:18">
      <c r="B3228" s="772" t="s">
        <v>3440</v>
      </c>
      <c r="C3228" s="376">
        <v>1</v>
      </c>
      <c r="D3228" s="771">
        <v>3.2</v>
      </c>
      <c r="E3228" s="104">
        <v>1.89E-2</v>
      </c>
      <c r="F3228" s="104">
        <v>1.2999999999999999E-2</v>
      </c>
      <c r="H3228" s="677">
        <v>2531</v>
      </c>
      <c r="I3228" s="510">
        <f t="shared" si="1826"/>
        <v>3065</v>
      </c>
      <c r="J3228" s="53" t="str" cm="1">
        <f t="array" aca="1" ref="J3228" ca="1">INDIRECT("B" &amp; I3228)</f>
        <v>NIVEL 974 M4 7S L30 AM 2531 19-06-2026</v>
      </c>
      <c r="K3228" s="511">
        <f t="shared" ca="1" si="1827"/>
        <v>3.2</v>
      </c>
      <c r="L3228" s="508">
        <f t="shared" ca="1" si="1828"/>
        <v>8.1900000000000011E-3</v>
      </c>
      <c r="M3228" s="508">
        <f t="shared" ca="1" si="1829"/>
        <v>1.17E-2</v>
      </c>
      <c r="N3228" s="512">
        <f t="shared" ca="1" si="1830"/>
        <v>1.2999999999999999E-2</v>
      </c>
      <c r="O3228" s="512">
        <f t="shared" ca="1" si="1831"/>
        <v>7.3710000000000008E-3</v>
      </c>
      <c r="P3228" s="513">
        <f t="shared" ca="1" si="1832"/>
        <v>1.0530000000000001E-2</v>
      </c>
      <c r="Q3228" s="514" t="str">
        <f t="shared" ca="1" si="1833"/>
        <v>Dump</v>
      </c>
      <c r="R3228" s="515">
        <f t="shared" ca="1" si="1834"/>
        <v>0.71111111111111114</v>
      </c>
    </row>
    <row r="3229" spans="2:18">
      <c r="B3229" s="772" t="s">
        <v>3441</v>
      </c>
      <c r="C3229" s="376">
        <v>1</v>
      </c>
      <c r="D3229" s="771">
        <v>3.2</v>
      </c>
      <c r="E3229" s="104">
        <v>1.1299999999999999E-2</v>
      </c>
      <c r="F3229" s="104">
        <v>1.2999999999999999E-2</v>
      </c>
      <c r="H3229" s="677">
        <v>2532</v>
      </c>
      <c r="I3229" s="510">
        <f t="shared" ref="I3229:I3230" si="1843">IF(H3229="",
   IFERROR(MATCH("**", B:B, 0), ""),
   IFERROR(MATCH("* "&amp;H3229&amp;" *", B:B, 0), "")
)</f>
        <v>3066</v>
      </c>
      <c r="J3229" s="53" t="str" cm="1">
        <f t="array" aca="1" ref="J3229" ca="1">INDIRECT("B" &amp; I3229)</f>
        <v>NIVEL 974 M4 7S L30 AM 2532 19-06-2026</v>
      </c>
      <c r="K3229" s="511">
        <f t="shared" ref="K3229:K3230" ca="1" si="1844">INDEX(D:D, MATCH(J3229, $B:$B, 0))</f>
        <v>3.2</v>
      </c>
      <c r="L3229" s="508">
        <f t="shared" ref="L3229:L3230" ca="1" si="1845">INDEX(E:E, MATCH($J3229, $B:$B, 0))*0.9</f>
        <v>6.8399999999999997E-3</v>
      </c>
      <c r="M3229" s="508">
        <f t="shared" ref="M3229:M3230" ca="1" si="1846">INDEX(F:F, MATCH($J3229, $B:$B, 0))*0.9</f>
        <v>1.17E-2</v>
      </c>
      <c r="N3229" s="512">
        <f t="shared" ca="1" si="1830"/>
        <v>1.2999999999999999E-2</v>
      </c>
      <c r="O3229" s="512">
        <f t="shared" ref="O3229:O3230" ca="1" si="1847">+IF(L3229=0,N3229*0.9,L3229*0.9)</f>
        <v>6.156E-3</v>
      </c>
      <c r="P3229" s="513">
        <f t="shared" ref="P3229:P3230" ca="1" si="1848">+M3229*0.9</f>
        <v>1.0530000000000001E-2</v>
      </c>
      <c r="Q3229" s="514" t="str">
        <f t="shared" ref="Q3229:Q3230" ca="1" si="1849">+IF(L3229=0,"-","Dump")</f>
        <v>Dump</v>
      </c>
      <c r="R3229" s="515">
        <f t="shared" ref="R3229:R3230" ca="1" si="1850">+K3229/4.5</f>
        <v>0.71111111111111114</v>
      </c>
    </row>
    <row r="3230" spans="2:18">
      <c r="B3230" s="772" t="s">
        <v>3442</v>
      </c>
      <c r="C3230" s="376">
        <v>1</v>
      </c>
      <c r="D3230" s="771">
        <v>3.2</v>
      </c>
      <c r="E3230" s="104">
        <v>1.35E-2</v>
      </c>
      <c r="F3230" s="104">
        <v>1.2999999999999999E-2</v>
      </c>
      <c r="H3230" s="677">
        <v>2533</v>
      </c>
      <c r="I3230" s="510">
        <f t="shared" si="1843"/>
        <v>3067</v>
      </c>
      <c r="J3230" s="53" t="str" cm="1">
        <f t="array" aca="1" ref="J3230" ca="1">INDIRECT("B" &amp; I3230)</f>
        <v>NIVEL 974 M4 7S L30 AM 2533 19-06-2026</v>
      </c>
      <c r="K3230" s="511">
        <f t="shared" ca="1" si="1844"/>
        <v>3.2</v>
      </c>
      <c r="L3230" s="508">
        <f t="shared" ca="1" si="1845"/>
        <v>7.5599999999999999E-3</v>
      </c>
      <c r="M3230" s="508">
        <f t="shared" ca="1" si="1846"/>
        <v>1.17E-2</v>
      </c>
      <c r="N3230" s="512">
        <f t="shared" ca="1" si="1830"/>
        <v>1.2999999999999999E-2</v>
      </c>
      <c r="O3230" s="512">
        <f t="shared" ca="1" si="1847"/>
        <v>6.8040000000000002E-3</v>
      </c>
      <c r="P3230" s="513">
        <f t="shared" ca="1" si="1848"/>
        <v>1.0530000000000001E-2</v>
      </c>
      <c r="Q3230" s="514" t="str">
        <f t="shared" ca="1" si="1849"/>
        <v>Dump</v>
      </c>
      <c r="R3230" s="515">
        <f t="shared" ca="1" si="1850"/>
        <v>0.71111111111111114</v>
      </c>
    </row>
    <row r="3231" spans="2:18">
      <c r="B3231" s="772" t="s">
        <v>3443</v>
      </c>
      <c r="C3231" s="376">
        <v>1</v>
      </c>
      <c r="D3231" s="771">
        <v>3.2</v>
      </c>
      <c r="E3231" s="104">
        <v>1.47E-2</v>
      </c>
      <c r="F3231" s="104">
        <v>1.2999999999999999E-2</v>
      </c>
      <c r="H3231" s="677"/>
      <c r="I3231"/>
      <c r="J3231"/>
      <c r="K3231" s="519">
        <f ca="1">SUM(K3212:K3230)</f>
        <v>60.800000000000018</v>
      </c>
      <c r="L3231" s="516">
        <f ca="1">+SUMPRODUCT(L3212:L3230,K3212:K3230)/K3231</f>
        <v>9.5305263157894719E-3</v>
      </c>
      <c r="M3231" s="516">
        <f ca="1">+SUMPRODUCT(M3212:M3230,K3212:K3230)/K3231</f>
        <v>1.1700000000000002E-2</v>
      </c>
      <c r="N3231" s="69">
        <f ca="1">+SUMPRODUCT(N3212:N3230,K3212:K3230)/K3231</f>
        <v>1.2999999999999991E-2</v>
      </c>
      <c r="O3231" s="552">
        <f ca="1">+SUMPRODUCT(O3212:O3230,K3212:K3230)/K3231</f>
        <v>8.5774736842105254E-3</v>
      </c>
      <c r="P3231" s="69">
        <f ca="1">+SUMPRODUCT(P3212:P3230,K3212:K3230)/K3231</f>
        <v>1.0529999999999996E-2</v>
      </c>
      <c r="Q3231"/>
      <c r="R3231"/>
    </row>
    <row r="3232" spans="2:18">
      <c r="B3232" s="772" t="s">
        <v>3444</v>
      </c>
      <c r="C3232" s="376">
        <v>1</v>
      </c>
      <c r="D3232" s="771">
        <v>3.2</v>
      </c>
      <c r="E3232" s="104">
        <v>1.2699999999999999E-2</v>
      </c>
      <c r="F3232" s="104">
        <v>1.2999999999999999E-2</v>
      </c>
      <c r="H3232" s="723"/>
      <c r="I3232"/>
      <c r="J3232"/>
      <c r="K3232" s="551" t="s">
        <v>59</v>
      </c>
      <c r="L3232" s="550">
        <f ca="1">+L3231/0.9</f>
        <v>1.0589473684210524E-2</v>
      </c>
      <c r="M3232" s="518">
        <f ca="1">+M3231/0.9</f>
        <v>1.3000000000000001E-2</v>
      </c>
      <c r="N3232"/>
      <c r="O3232"/>
      <c r="P3232"/>
      <c r="Q3232"/>
      <c r="R3232"/>
    </row>
    <row r="3233" spans="2:38" ht="15" thickBot="1">
      <c r="B3233" s="772" t="s">
        <v>3445</v>
      </c>
      <c r="C3233" s="376">
        <v>1</v>
      </c>
      <c r="D3233" s="771">
        <v>3.2</v>
      </c>
      <c r="E3233" s="104">
        <v>1.12E-2</v>
      </c>
      <c r="F3233" s="104">
        <v>1.2999999999999999E-2</v>
      </c>
      <c r="I3233" s="724"/>
      <c r="R3233" s="724"/>
    </row>
    <row r="3234" spans="2:38" ht="28.8">
      <c r="B3234" s="772" t="s">
        <v>3446</v>
      </c>
      <c r="C3234" s="376">
        <v>1</v>
      </c>
      <c r="D3234" s="771">
        <v>3.2</v>
      </c>
      <c r="E3234" s="104">
        <v>1.0500000000000001E-2</v>
      </c>
      <c r="F3234" s="104">
        <v>1.2999999999999999E-2</v>
      </c>
      <c r="H3234" s="385"/>
      <c r="I3234" s="547" t="s">
        <v>3286</v>
      </c>
      <c r="J3234" s="77" t="s">
        <v>63</v>
      </c>
      <c r="K3234" s="507" t="s">
        <v>44</v>
      </c>
      <c r="L3234" s="718" t="s">
        <v>297</v>
      </c>
      <c r="M3234" s="508" t="s">
        <v>292</v>
      </c>
      <c r="N3234" s="545" t="s">
        <v>46</v>
      </c>
      <c r="O3234" s="549" t="s">
        <v>293</v>
      </c>
      <c r="P3234" s="508" t="s">
        <v>294</v>
      </c>
      <c r="Q3234"/>
      <c r="R3234"/>
      <c r="AJ3234" s="95" t="str">
        <f>+I3234</f>
        <v>EN130</v>
      </c>
      <c r="AK3234" s="96" t="s">
        <v>62</v>
      </c>
    </row>
    <row r="3235" spans="2:38" ht="15" thickBot="1">
      <c r="B3235" s="772" t="s">
        <v>3447</v>
      </c>
      <c r="C3235" s="376">
        <v>1</v>
      </c>
      <c r="D3235" s="771">
        <v>3.2</v>
      </c>
      <c r="E3235" s="104">
        <v>1.12E-2</v>
      </c>
      <c r="F3235" s="104">
        <v>1.2999999999999999E-2</v>
      </c>
      <c r="H3235" s="677">
        <v>2534</v>
      </c>
      <c r="I3235" s="510">
        <f>IF(H3235="",
   IFERROR(MATCH("**", B:B, 0), ""),
   IFERROR(MATCH("* "&amp;H3235&amp;" *", B:B, 0), "")
)</f>
        <v>3068</v>
      </c>
      <c r="J3235" s="53" t="str" cm="1">
        <f t="array" aca="1" ref="J3235" ca="1">INDIRECT("B" &amp; I3235)</f>
        <v>NIVEL 974 M4 6N L33 AM 2534 19-06-2026</v>
      </c>
      <c r="K3235" s="511">
        <f ca="1">INDEX(D:D, MATCH(J3235, $B:$B, 0))</f>
        <v>3.2</v>
      </c>
      <c r="L3235" s="508">
        <f ca="1">INDEX(E:E, MATCH($J3235, $B:$B, 0))*0.9</f>
        <v>1.404E-2</v>
      </c>
      <c r="M3235" s="508">
        <f ca="1">INDEX(F:F, MATCH($J3235, $B:$B, 0))*0.9</f>
        <v>1.17E-2</v>
      </c>
      <c r="N3235" s="512">
        <f ca="1">INDEX(F:F, MATCH($J3235, $B:$B, 0))</f>
        <v>1.2999999999999999E-2</v>
      </c>
      <c r="O3235" s="512">
        <f ca="1">+IF(L3235=0,N3235*0.9,L3235*0.9)</f>
        <v>1.2636000000000001E-2</v>
      </c>
      <c r="P3235" s="513">
        <f ca="1">+M3235*0.9</f>
        <v>1.0530000000000001E-2</v>
      </c>
      <c r="Q3235" s="514" t="str">
        <f ca="1">+IF(L3235=0,"-","Dump")</f>
        <v>Dump</v>
      </c>
      <c r="R3235" s="515">
        <f ca="1">+K3235/4.5</f>
        <v>0.71111111111111114</v>
      </c>
      <c r="AJ3235" s="520">
        <f ca="1">+K3258-SUMIF(AE:AE, AJ3234, AA:AA)</f>
        <v>11.390000000000029</v>
      </c>
      <c r="AK3235" s="521">
        <f ca="1">O3258</f>
        <v>9.9524347826086944E-3</v>
      </c>
      <c r="AL3235" s="102">
        <f ca="1">COUNTIF(AE:AE, AJ3234)</f>
        <v>2</v>
      </c>
    </row>
    <row r="3236" spans="2:38" ht="15" thickBot="1">
      <c r="B3236" s="772" t="s">
        <v>3448</v>
      </c>
      <c r="C3236" s="376">
        <v>1</v>
      </c>
      <c r="D3236" s="771">
        <v>3.2</v>
      </c>
      <c r="E3236" s="104">
        <v>1.5299999999999999E-2</v>
      </c>
      <c r="F3236" s="104">
        <v>1.2999999999999999E-2</v>
      </c>
      <c r="H3236" s="677">
        <v>2535</v>
      </c>
      <c r="I3236" s="510">
        <f t="shared" ref="I3236:I3257" si="1851">IF(H3236="",
   IFERROR(MATCH("**", B:B, 0), ""),
   IFERROR(MATCH("* "&amp;H3236&amp;" *", B:B, 0), "")
)</f>
        <v>3069</v>
      </c>
      <c r="J3236" s="53" t="str" cm="1">
        <f t="array" aca="1" ref="J3236" ca="1">INDIRECT("B" &amp; I3236)</f>
        <v>NIVEL 974 M4 6N L33 AM 2535 19-06-2026</v>
      </c>
      <c r="K3236" s="511">
        <f t="shared" ref="K3236:K3257" ca="1" si="1852">INDEX(D:D, MATCH(J3236, $B:$B, 0))</f>
        <v>3.2</v>
      </c>
      <c r="L3236" s="508">
        <f t="shared" ref="L3236:L3257" ca="1" si="1853">INDEX(E:E, MATCH($J3236, $B:$B, 0))*0.9</f>
        <v>5.7600000000000004E-3</v>
      </c>
      <c r="M3236" s="508">
        <f t="shared" ref="M3236:M3257" ca="1" si="1854">INDEX(F:F, MATCH($J3236, $B:$B, 0))*0.9</f>
        <v>1.17E-2</v>
      </c>
      <c r="N3236" s="512">
        <f t="shared" ref="N3236:N3257" ca="1" si="1855">INDEX(F:F, MATCH($J3236, $B:$B, 0))</f>
        <v>1.2999999999999999E-2</v>
      </c>
      <c r="O3236" s="512">
        <f t="shared" ref="O3236:O3257" ca="1" si="1856">+IF(L3236=0,N3236*0.9,L3236*0.9)</f>
        <v>5.1840000000000002E-3</v>
      </c>
      <c r="P3236" s="513">
        <f t="shared" ref="P3236:P3257" ca="1" si="1857">+M3236*0.9</f>
        <v>1.0530000000000001E-2</v>
      </c>
      <c r="Q3236" s="514" t="str">
        <f t="shared" ref="Q3236:Q3257" ca="1" si="1858">+IF(L3236=0,"-","Dump")</f>
        <v>Dump</v>
      </c>
      <c r="R3236" s="515">
        <f t="shared" ref="R3236:R3257" ca="1" si="1859">+K3236/4.5</f>
        <v>0.71111111111111114</v>
      </c>
      <c r="AJ3236" s="105" t="s">
        <v>83</v>
      </c>
      <c r="AK3236" s="101"/>
    </row>
    <row r="3237" spans="2:38">
      <c r="B3237" s="772" t="s">
        <v>3449</v>
      </c>
      <c r="C3237" s="376">
        <v>1</v>
      </c>
      <c r="D3237" s="771">
        <v>3.2</v>
      </c>
      <c r="E3237" s="104">
        <v>1.2500000000000001E-2</v>
      </c>
      <c r="F3237" s="104">
        <v>1.2999999999999999E-2</v>
      </c>
      <c r="H3237" s="677">
        <v>2536</v>
      </c>
      <c r="I3237" s="510">
        <f t="shared" si="1851"/>
        <v>3070</v>
      </c>
      <c r="J3237" s="53" t="str" cm="1">
        <f t="array" aca="1" ref="J3237" ca="1">INDIRECT("B" &amp; I3237)</f>
        <v>NIVEL 974 M4 6N L33 AM 2536 19-06-2026</v>
      </c>
      <c r="K3237" s="511">
        <f t="shared" ca="1" si="1852"/>
        <v>3.2</v>
      </c>
      <c r="L3237" s="508">
        <f t="shared" ca="1" si="1853"/>
        <v>1.026E-2</v>
      </c>
      <c r="M3237" s="508">
        <f t="shared" ca="1" si="1854"/>
        <v>1.17E-2</v>
      </c>
      <c r="N3237" s="512">
        <f t="shared" ca="1" si="1855"/>
        <v>1.2999999999999999E-2</v>
      </c>
      <c r="O3237" s="512">
        <f t="shared" ca="1" si="1856"/>
        <v>9.2340000000000009E-3</v>
      </c>
      <c r="P3237" s="513">
        <f t="shared" ca="1" si="1857"/>
        <v>1.0530000000000001E-2</v>
      </c>
      <c r="Q3237" s="514" t="str">
        <f t="shared" ca="1" si="1858"/>
        <v>Dump</v>
      </c>
      <c r="R3237" s="515">
        <f t="shared" ca="1" si="1859"/>
        <v>0.71111111111111114</v>
      </c>
    </row>
    <row r="3238" spans="2:38">
      <c r="B3238" s="772" t="s">
        <v>3450</v>
      </c>
      <c r="C3238" s="376">
        <v>1</v>
      </c>
      <c r="D3238" s="771">
        <v>3.2</v>
      </c>
      <c r="E3238" s="104">
        <v>1.3599999999999999E-2</v>
      </c>
      <c r="F3238" s="104">
        <v>1.2999999999999999E-2</v>
      </c>
      <c r="H3238" s="677">
        <v>2537</v>
      </c>
      <c r="I3238" s="510">
        <f t="shared" si="1851"/>
        <v>3071</v>
      </c>
      <c r="J3238" s="53" t="str" cm="1">
        <f t="array" aca="1" ref="J3238" ca="1">INDIRECT("B" &amp; I3238)</f>
        <v>NIVEL 974 M4 6N L33 AM 2537 19-06-2026</v>
      </c>
      <c r="K3238" s="511">
        <f t="shared" ca="1" si="1852"/>
        <v>3.2</v>
      </c>
      <c r="L3238" s="508">
        <f t="shared" ca="1" si="1853"/>
        <v>9.0000000000000011E-3</v>
      </c>
      <c r="M3238" s="508">
        <f t="shared" ca="1" si="1854"/>
        <v>1.17E-2</v>
      </c>
      <c r="N3238" s="512">
        <f t="shared" ca="1" si="1855"/>
        <v>1.2999999999999999E-2</v>
      </c>
      <c r="O3238" s="512">
        <f t="shared" ca="1" si="1856"/>
        <v>8.1000000000000013E-3</v>
      </c>
      <c r="P3238" s="513">
        <f t="shared" ca="1" si="1857"/>
        <v>1.0530000000000001E-2</v>
      </c>
      <c r="Q3238" s="514" t="str">
        <f t="shared" ca="1" si="1858"/>
        <v>Dump</v>
      </c>
      <c r="R3238" s="515">
        <f t="shared" ca="1" si="1859"/>
        <v>0.71111111111111114</v>
      </c>
    </row>
    <row r="3239" spans="2:38">
      <c r="B3239" s="772" t="s">
        <v>3451</v>
      </c>
      <c r="C3239" s="376">
        <v>1</v>
      </c>
      <c r="D3239" s="771">
        <v>3.2</v>
      </c>
      <c r="E3239" s="104">
        <v>1.23E-2</v>
      </c>
      <c r="F3239" s="104">
        <v>1.2999999999999999E-2</v>
      </c>
      <c r="H3239" s="677">
        <v>2538</v>
      </c>
      <c r="I3239" s="510">
        <f t="shared" si="1851"/>
        <v>3072</v>
      </c>
      <c r="J3239" s="53" t="str" cm="1">
        <f t="array" aca="1" ref="J3239" ca="1">INDIRECT("B" &amp; I3239)</f>
        <v>NIVEL 974 M4 6N L33 AM 2538 19-06-2026</v>
      </c>
      <c r="K3239" s="511">
        <f t="shared" ca="1" si="1852"/>
        <v>3.2</v>
      </c>
      <c r="L3239" s="508">
        <f t="shared" ca="1" si="1853"/>
        <v>1.4400000000000001E-2</v>
      </c>
      <c r="M3239" s="508">
        <f t="shared" ca="1" si="1854"/>
        <v>1.17E-2</v>
      </c>
      <c r="N3239" s="512">
        <f t="shared" ca="1" si="1855"/>
        <v>1.2999999999999999E-2</v>
      </c>
      <c r="O3239" s="512">
        <f t="shared" ca="1" si="1856"/>
        <v>1.2960000000000001E-2</v>
      </c>
      <c r="P3239" s="513">
        <f t="shared" ca="1" si="1857"/>
        <v>1.0530000000000001E-2</v>
      </c>
      <c r="Q3239" s="514" t="str">
        <f t="shared" ca="1" si="1858"/>
        <v>Dump</v>
      </c>
      <c r="R3239" s="515">
        <f t="shared" ca="1" si="1859"/>
        <v>0.71111111111111114</v>
      </c>
    </row>
    <row r="3240" spans="2:38">
      <c r="B3240" s="772" t="s">
        <v>3452</v>
      </c>
      <c r="C3240" s="376">
        <v>1</v>
      </c>
      <c r="D3240" s="771">
        <v>3.2</v>
      </c>
      <c r="E3240" s="104">
        <v>1.77E-2</v>
      </c>
      <c r="F3240" s="104">
        <v>1.2999999999999999E-2</v>
      </c>
      <c r="H3240" s="677">
        <v>2539</v>
      </c>
      <c r="I3240" s="510">
        <f t="shared" si="1851"/>
        <v>3073</v>
      </c>
      <c r="J3240" s="53" t="str" cm="1">
        <f t="array" aca="1" ref="J3240" ca="1">INDIRECT("B" &amp; I3240)</f>
        <v>NIVEL 974 M4 6N L33 AM 2539 19-06-2026</v>
      </c>
      <c r="K3240" s="511">
        <f t="shared" ca="1" si="1852"/>
        <v>3.2</v>
      </c>
      <c r="L3240" s="508">
        <f t="shared" ca="1" si="1853"/>
        <v>1.251E-2</v>
      </c>
      <c r="M3240" s="508">
        <f t="shared" ca="1" si="1854"/>
        <v>1.17E-2</v>
      </c>
      <c r="N3240" s="512">
        <f t="shared" ca="1" si="1855"/>
        <v>1.2999999999999999E-2</v>
      </c>
      <c r="O3240" s="512">
        <f t="shared" ca="1" si="1856"/>
        <v>1.1259E-2</v>
      </c>
      <c r="P3240" s="513">
        <f t="shared" ca="1" si="1857"/>
        <v>1.0530000000000001E-2</v>
      </c>
      <c r="Q3240" s="514" t="str">
        <f t="shared" ca="1" si="1858"/>
        <v>Dump</v>
      </c>
      <c r="R3240" s="515">
        <f t="shared" ca="1" si="1859"/>
        <v>0.71111111111111114</v>
      </c>
    </row>
    <row r="3241" spans="2:38">
      <c r="B3241" s="772" t="s">
        <v>3453</v>
      </c>
      <c r="C3241" s="376">
        <v>1</v>
      </c>
      <c r="D3241" s="771">
        <v>3.2</v>
      </c>
      <c r="E3241" s="104">
        <v>1.7100000000000001E-2</v>
      </c>
      <c r="F3241" s="104">
        <v>1.2999999999999999E-2</v>
      </c>
      <c r="H3241" s="677">
        <v>2540</v>
      </c>
      <c r="I3241" s="510">
        <f t="shared" si="1851"/>
        <v>3074</v>
      </c>
      <c r="J3241" s="53" t="str" cm="1">
        <f t="array" aca="1" ref="J3241" ca="1">INDIRECT("B" &amp; I3241)</f>
        <v>NIVEL 974 M4 6N L33 AM 2540 19-06-2026</v>
      </c>
      <c r="K3241" s="511">
        <f t="shared" ca="1" si="1852"/>
        <v>3.2</v>
      </c>
      <c r="L3241" s="508">
        <f t="shared" ca="1" si="1853"/>
        <v>8.0999999999999996E-3</v>
      </c>
      <c r="M3241" s="508">
        <f t="shared" ca="1" si="1854"/>
        <v>1.17E-2</v>
      </c>
      <c r="N3241" s="512">
        <f t="shared" ca="1" si="1855"/>
        <v>1.2999999999999999E-2</v>
      </c>
      <c r="O3241" s="512">
        <f t="shared" ca="1" si="1856"/>
        <v>7.2899999999999996E-3</v>
      </c>
      <c r="P3241" s="513">
        <f t="shared" ca="1" si="1857"/>
        <v>1.0530000000000001E-2</v>
      </c>
      <c r="Q3241" s="514" t="str">
        <f t="shared" ca="1" si="1858"/>
        <v>Dump</v>
      </c>
      <c r="R3241" s="515">
        <f t="shared" ca="1" si="1859"/>
        <v>0.71111111111111114</v>
      </c>
    </row>
    <row r="3242" spans="2:38">
      <c r="B3242" s="772" t="s">
        <v>3454</v>
      </c>
      <c r="C3242" s="376">
        <v>1</v>
      </c>
      <c r="D3242" s="771">
        <v>3.2</v>
      </c>
      <c r="E3242" s="104">
        <v>8.6E-3</v>
      </c>
      <c r="F3242" s="104">
        <v>1.2999999999999999E-2</v>
      </c>
      <c r="H3242" s="677">
        <v>2541</v>
      </c>
      <c r="I3242" s="510">
        <f t="shared" si="1851"/>
        <v>3075</v>
      </c>
      <c r="J3242" s="53" t="str" cm="1">
        <f t="array" aca="1" ref="J3242" ca="1">INDIRECT("B" &amp; I3242)</f>
        <v>NIVEL 974 M4 6N L33 AM 2541 19-06-2026</v>
      </c>
      <c r="K3242" s="511">
        <f t="shared" ca="1" si="1852"/>
        <v>3.2</v>
      </c>
      <c r="L3242" s="508">
        <f t="shared" ca="1" si="1853"/>
        <v>7.8300000000000002E-3</v>
      </c>
      <c r="M3242" s="508">
        <f t="shared" ca="1" si="1854"/>
        <v>1.17E-2</v>
      </c>
      <c r="N3242" s="512">
        <f t="shared" ca="1" si="1855"/>
        <v>1.2999999999999999E-2</v>
      </c>
      <c r="O3242" s="512">
        <f t="shared" ca="1" si="1856"/>
        <v>7.0470000000000003E-3</v>
      </c>
      <c r="P3242" s="513">
        <f t="shared" ca="1" si="1857"/>
        <v>1.0530000000000001E-2</v>
      </c>
      <c r="Q3242" s="514" t="str">
        <f t="shared" ca="1" si="1858"/>
        <v>Dump</v>
      </c>
      <c r="R3242" s="515">
        <f t="shared" ca="1" si="1859"/>
        <v>0.71111111111111114</v>
      </c>
    </row>
    <row r="3243" spans="2:38">
      <c r="B3243" s="772" t="s">
        <v>3455</v>
      </c>
      <c r="C3243" s="376">
        <v>1</v>
      </c>
      <c r="D3243" s="771">
        <v>3.2</v>
      </c>
      <c r="E3243" s="104">
        <v>1.2699999999999999E-2</v>
      </c>
      <c r="F3243" s="104">
        <v>1.2999999999999999E-2</v>
      </c>
      <c r="H3243" s="677">
        <v>2542</v>
      </c>
      <c r="I3243" s="510">
        <f t="shared" si="1851"/>
        <v>3076</v>
      </c>
      <c r="J3243" s="53" t="str" cm="1">
        <f t="array" aca="1" ref="J3243" ca="1">INDIRECT("B" &amp; I3243)</f>
        <v>NIVEL 974 M4 6N L33 AM 2542 19-06-2026</v>
      </c>
      <c r="K3243" s="511">
        <f t="shared" ca="1" si="1852"/>
        <v>3.2</v>
      </c>
      <c r="L3243" s="508">
        <f t="shared" ca="1" si="1853"/>
        <v>1.116E-2</v>
      </c>
      <c r="M3243" s="508">
        <f t="shared" ca="1" si="1854"/>
        <v>1.17E-2</v>
      </c>
      <c r="N3243" s="512">
        <f t="shared" ca="1" si="1855"/>
        <v>1.2999999999999999E-2</v>
      </c>
      <c r="O3243" s="512">
        <f t="shared" ca="1" si="1856"/>
        <v>1.0044000000000001E-2</v>
      </c>
      <c r="P3243" s="513">
        <f t="shared" ca="1" si="1857"/>
        <v>1.0530000000000001E-2</v>
      </c>
      <c r="Q3243" s="514" t="str">
        <f t="shared" ca="1" si="1858"/>
        <v>Dump</v>
      </c>
      <c r="R3243" s="515">
        <f t="shared" ca="1" si="1859"/>
        <v>0.71111111111111114</v>
      </c>
    </row>
    <row r="3244" spans="2:38">
      <c r="B3244" s="772" t="s">
        <v>3456</v>
      </c>
      <c r="C3244" s="376">
        <v>1</v>
      </c>
      <c r="D3244" s="771">
        <v>3.2</v>
      </c>
      <c r="E3244" s="104">
        <v>1.41E-2</v>
      </c>
      <c r="F3244" s="104">
        <v>1.2999999999999999E-2</v>
      </c>
      <c r="H3244" s="677">
        <v>2543</v>
      </c>
      <c r="I3244" s="510">
        <f t="shared" si="1851"/>
        <v>3077</v>
      </c>
      <c r="J3244" s="53" t="str" cm="1">
        <f t="array" aca="1" ref="J3244" ca="1">INDIRECT("B" &amp; I3244)</f>
        <v>NIVEL 974 M4 7S L30 PM 2543 18-06-2026</v>
      </c>
      <c r="K3244" s="511">
        <f t="shared" ca="1" si="1852"/>
        <v>3.2</v>
      </c>
      <c r="L3244" s="508">
        <f t="shared" ca="1" si="1853"/>
        <v>1.3769999999999999E-2</v>
      </c>
      <c r="M3244" s="508">
        <f t="shared" ca="1" si="1854"/>
        <v>1.26E-2</v>
      </c>
      <c r="N3244" s="512">
        <f t="shared" ca="1" si="1855"/>
        <v>1.4E-2</v>
      </c>
      <c r="O3244" s="512">
        <f t="shared" ca="1" si="1856"/>
        <v>1.2393E-2</v>
      </c>
      <c r="P3244" s="513">
        <f t="shared" ca="1" si="1857"/>
        <v>1.1340000000000001E-2</v>
      </c>
      <c r="Q3244" s="514" t="str">
        <f t="shared" ca="1" si="1858"/>
        <v>Dump</v>
      </c>
      <c r="R3244" s="515">
        <f t="shared" ca="1" si="1859"/>
        <v>0.71111111111111114</v>
      </c>
    </row>
    <row r="3245" spans="2:38">
      <c r="B3245" s="772" t="s">
        <v>3457</v>
      </c>
      <c r="C3245" s="376">
        <v>1</v>
      </c>
      <c r="D3245" s="771">
        <v>3.2</v>
      </c>
      <c r="E3245" s="104">
        <v>1.4999999999999999E-2</v>
      </c>
      <c r="F3245" s="104">
        <v>1.2999999999999999E-2</v>
      </c>
      <c r="H3245" s="677">
        <v>2544</v>
      </c>
      <c r="I3245" s="510">
        <f t="shared" si="1851"/>
        <v>3078</v>
      </c>
      <c r="J3245" s="53" t="str" cm="1">
        <f t="array" aca="1" ref="J3245" ca="1">INDIRECT("B" &amp; I3245)</f>
        <v>NIVEL 974 M4 7S L30 PM 2544 18-06-2026</v>
      </c>
      <c r="K3245" s="511">
        <f t="shared" ca="1" si="1852"/>
        <v>3.2</v>
      </c>
      <c r="L3245" s="508">
        <f t="shared" ca="1" si="1853"/>
        <v>1.1250000000000001E-2</v>
      </c>
      <c r="M3245" s="508">
        <f t="shared" ca="1" si="1854"/>
        <v>1.26E-2</v>
      </c>
      <c r="N3245" s="512">
        <f t="shared" ca="1" si="1855"/>
        <v>1.4E-2</v>
      </c>
      <c r="O3245" s="512">
        <f t="shared" ca="1" si="1856"/>
        <v>1.0125000000000002E-2</v>
      </c>
      <c r="P3245" s="513">
        <f t="shared" ca="1" si="1857"/>
        <v>1.1340000000000001E-2</v>
      </c>
      <c r="Q3245" s="514" t="str">
        <f t="shared" ca="1" si="1858"/>
        <v>Dump</v>
      </c>
      <c r="R3245" s="515">
        <f t="shared" ca="1" si="1859"/>
        <v>0.71111111111111114</v>
      </c>
    </row>
    <row r="3246" spans="2:38">
      <c r="B3246" s="772" t="s">
        <v>3458</v>
      </c>
      <c r="C3246" s="376">
        <v>1</v>
      </c>
      <c r="D3246" s="771">
        <v>3.2</v>
      </c>
      <c r="E3246" s="104">
        <v>1.35E-2</v>
      </c>
      <c r="F3246" s="104">
        <v>1.2999999999999999E-2</v>
      </c>
      <c r="H3246" s="677">
        <v>2545</v>
      </c>
      <c r="I3246" s="510">
        <f t="shared" si="1851"/>
        <v>3079</v>
      </c>
      <c r="J3246" s="53" t="str" cm="1">
        <f t="array" aca="1" ref="J3246" ca="1">INDIRECT("B" &amp; I3246)</f>
        <v>NIVEL 974 M4 7N RT PM 2545 18-06-2026</v>
      </c>
      <c r="K3246" s="511">
        <f t="shared" ca="1" si="1852"/>
        <v>3.2</v>
      </c>
      <c r="L3246" s="508">
        <f t="shared" ca="1" si="1853"/>
        <v>1.1340000000000001E-2</v>
      </c>
      <c r="M3246" s="508">
        <f t="shared" ca="1" si="1854"/>
        <v>1.4400000000000001E-2</v>
      </c>
      <c r="N3246" s="512">
        <f t="shared" ca="1" si="1855"/>
        <v>1.6E-2</v>
      </c>
      <c r="O3246" s="512">
        <f t="shared" ca="1" si="1856"/>
        <v>1.0206000000000002E-2</v>
      </c>
      <c r="P3246" s="513">
        <f t="shared" ca="1" si="1857"/>
        <v>1.2960000000000001E-2</v>
      </c>
      <c r="Q3246" s="514" t="str">
        <f t="shared" ca="1" si="1858"/>
        <v>Dump</v>
      </c>
      <c r="R3246" s="515">
        <f t="shared" ca="1" si="1859"/>
        <v>0.71111111111111114</v>
      </c>
    </row>
    <row r="3247" spans="2:38">
      <c r="B3247" s="772" t="s">
        <v>3459</v>
      </c>
      <c r="C3247" s="376">
        <v>1</v>
      </c>
      <c r="D3247" s="771">
        <v>3.2</v>
      </c>
      <c r="E3247" s="104">
        <v>1.38E-2</v>
      </c>
      <c r="F3247" s="104">
        <v>1.2999999999999999E-2</v>
      </c>
      <c r="H3247" s="677">
        <v>2546</v>
      </c>
      <c r="I3247" s="510">
        <f t="shared" si="1851"/>
        <v>3080</v>
      </c>
      <c r="J3247" s="53" t="str" cm="1">
        <f t="array" aca="1" ref="J3247" ca="1">INDIRECT("B" &amp; I3247)</f>
        <v>NIVEL 974 M4 7N RT PM 2546 18-06-2026</v>
      </c>
      <c r="K3247" s="511">
        <f t="shared" ca="1" si="1852"/>
        <v>3.2</v>
      </c>
      <c r="L3247" s="508">
        <f t="shared" ca="1" si="1853"/>
        <v>1.17E-2</v>
      </c>
      <c r="M3247" s="508">
        <f t="shared" ca="1" si="1854"/>
        <v>1.4400000000000001E-2</v>
      </c>
      <c r="N3247" s="512">
        <f t="shared" ca="1" si="1855"/>
        <v>1.6E-2</v>
      </c>
      <c r="O3247" s="512">
        <f t="shared" ca="1" si="1856"/>
        <v>1.0530000000000001E-2</v>
      </c>
      <c r="P3247" s="513">
        <f t="shared" ca="1" si="1857"/>
        <v>1.2960000000000001E-2</v>
      </c>
      <c r="Q3247" s="514" t="str">
        <f t="shared" ca="1" si="1858"/>
        <v>Dump</v>
      </c>
      <c r="R3247" s="515">
        <f t="shared" ca="1" si="1859"/>
        <v>0.71111111111111114</v>
      </c>
    </row>
    <row r="3248" spans="2:38">
      <c r="B3248" s="772" t="s">
        <v>3460</v>
      </c>
      <c r="C3248" s="376">
        <v>1</v>
      </c>
      <c r="D3248" s="771">
        <v>3.2</v>
      </c>
      <c r="E3248" s="104">
        <v>1.7100000000000001E-2</v>
      </c>
      <c r="F3248" s="104">
        <v>1.2999999999999999E-2</v>
      </c>
      <c r="H3248" s="677">
        <v>2547</v>
      </c>
      <c r="I3248" s="510">
        <f t="shared" si="1851"/>
        <v>3081</v>
      </c>
      <c r="J3248" s="53" t="str" cm="1">
        <f t="array" aca="1" ref="J3248" ca="1">INDIRECT("B" &amp; I3248)</f>
        <v>NIVEL 974 M4 6N L33 PM 2547 19-06-2026</v>
      </c>
      <c r="K3248" s="511">
        <f t="shared" ca="1" si="1852"/>
        <v>3.2</v>
      </c>
      <c r="L3248" s="508">
        <f t="shared" ca="1" si="1853"/>
        <v>9.810000000000001E-3</v>
      </c>
      <c r="M3248" s="508">
        <f t="shared" ca="1" si="1854"/>
        <v>1.17E-2</v>
      </c>
      <c r="N3248" s="512">
        <f t="shared" ca="1" si="1855"/>
        <v>1.2999999999999999E-2</v>
      </c>
      <c r="O3248" s="512">
        <f t="shared" ca="1" si="1856"/>
        <v>8.8290000000000018E-3</v>
      </c>
      <c r="P3248" s="513">
        <f t="shared" ca="1" si="1857"/>
        <v>1.0530000000000001E-2</v>
      </c>
      <c r="Q3248" s="514" t="str">
        <f t="shared" ca="1" si="1858"/>
        <v>Dump</v>
      </c>
      <c r="R3248" s="515">
        <f t="shared" ca="1" si="1859"/>
        <v>0.71111111111111114</v>
      </c>
    </row>
    <row r="3249" spans="2:38">
      <c r="B3249" s="772" t="s">
        <v>3461</v>
      </c>
      <c r="C3249" s="376">
        <v>1</v>
      </c>
      <c r="D3249" s="771">
        <v>3.2</v>
      </c>
      <c r="E3249" s="104">
        <v>9.2999999999999992E-3</v>
      </c>
      <c r="F3249" s="104">
        <v>1.2999999999999999E-2</v>
      </c>
      <c r="H3249" s="677">
        <v>2548</v>
      </c>
      <c r="I3249" s="510">
        <f t="shared" si="1851"/>
        <v>3082</v>
      </c>
      <c r="J3249" s="53" t="str" cm="1">
        <f t="array" aca="1" ref="J3249" ca="1">INDIRECT("B" &amp; I3249)</f>
        <v>NIVEL 974 M4 6N L33 PM 2548 19-06-2026</v>
      </c>
      <c r="K3249" s="511">
        <f t="shared" ca="1" si="1852"/>
        <v>3.2</v>
      </c>
      <c r="L3249" s="508">
        <f t="shared" ca="1" si="1853"/>
        <v>1.098E-2</v>
      </c>
      <c r="M3249" s="508">
        <f t="shared" ca="1" si="1854"/>
        <v>1.17E-2</v>
      </c>
      <c r="N3249" s="512">
        <f t="shared" ca="1" si="1855"/>
        <v>1.2999999999999999E-2</v>
      </c>
      <c r="O3249" s="512">
        <f t="shared" ca="1" si="1856"/>
        <v>9.8820000000000002E-3</v>
      </c>
      <c r="P3249" s="513">
        <f t="shared" ca="1" si="1857"/>
        <v>1.0530000000000001E-2</v>
      </c>
      <c r="Q3249" s="514" t="str">
        <f t="shared" ca="1" si="1858"/>
        <v>Dump</v>
      </c>
      <c r="R3249" s="515">
        <f t="shared" ca="1" si="1859"/>
        <v>0.71111111111111114</v>
      </c>
    </row>
    <row r="3250" spans="2:38">
      <c r="B3250" s="772" t="s">
        <v>3462</v>
      </c>
      <c r="C3250" s="376">
        <v>1</v>
      </c>
      <c r="D3250" s="771">
        <v>3.2</v>
      </c>
      <c r="E3250" s="104">
        <v>1.4E-2</v>
      </c>
      <c r="F3250" s="104">
        <v>1.2999999999999999E-2</v>
      </c>
      <c r="H3250" s="677">
        <v>2549</v>
      </c>
      <c r="I3250" s="510">
        <f t="shared" ref="I3250:I3252" si="1860">IF(H3250="",
   IFERROR(MATCH("**", B:B, 0), ""),
   IFERROR(MATCH("* "&amp;H3250&amp;" *", B:B, 0), "")
)</f>
        <v>3083</v>
      </c>
      <c r="J3250" s="53" t="str" cm="1">
        <f t="array" aca="1" ref="J3250" ca="1">INDIRECT("B" &amp; I3250)</f>
        <v>NIVEL 974 M4 6N L33 PM 2549 19-06-2026</v>
      </c>
      <c r="K3250" s="511">
        <f t="shared" ref="K3250:K3252" ca="1" si="1861">INDEX(D:D, MATCH(J3250, $B:$B, 0))</f>
        <v>3.2</v>
      </c>
      <c r="L3250" s="508">
        <f t="shared" ref="L3250:L3252" ca="1" si="1862">INDEX(E:E, MATCH($J3250, $B:$B, 0))*0.9</f>
        <v>1.116E-2</v>
      </c>
      <c r="M3250" s="508">
        <f t="shared" ref="M3250:M3252" ca="1" si="1863">INDEX(F:F, MATCH($J3250, $B:$B, 0))*0.9</f>
        <v>1.17E-2</v>
      </c>
      <c r="N3250" s="512">
        <f t="shared" ca="1" si="1855"/>
        <v>1.2999999999999999E-2</v>
      </c>
      <c r="O3250" s="512">
        <f t="shared" ref="O3250:O3252" ca="1" si="1864">+IF(L3250=0,N3250*0.9,L3250*0.9)</f>
        <v>1.0044000000000001E-2</v>
      </c>
      <c r="P3250" s="513">
        <f t="shared" ref="P3250:P3252" ca="1" si="1865">+M3250*0.9</f>
        <v>1.0530000000000001E-2</v>
      </c>
      <c r="Q3250" s="514" t="str">
        <f t="shared" ref="Q3250:Q3252" ca="1" si="1866">+IF(L3250=0,"-","Dump")</f>
        <v>Dump</v>
      </c>
      <c r="R3250" s="515">
        <f t="shared" ref="R3250:R3252" ca="1" si="1867">+K3250/4.5</f>
        <v>0.71111111111111114</v>
      </c>
    </row>
    <row r="3251" spans="2:38">
      <c r="B3251" s="772" t="s">
        <v>3463</v>
      </c>
      <c r="C3251" s="376">
        <v>1</v>
      </c>
      <c r="D3251" s="771">
        <v>3.2</v>
      </c>
      <c r="E3251" s="104">
        <v>1.44E-2</v>
      </c>
      <c r="F3251" s="104">
        <v>1.2999999999999999E-2</v>
      </c>
      <c r="H3251" s="677">
        <v>2550</v>
      </c>
      <c r="I3251" s="510">
        <f t="shared" si="1860"/>
        <v>3084</v>
      </c>
      <c r="J3251" s="53" t="str" cm="1">
        <f t="array" aca="1" ref="J3251" ca="1">INDIRECT("B" &amp; I3251)</f>
        <v>NIVEL 974 M4 7S L30 PM 2550 19-06-2026</v>
      </c>
      <c r="K3251" s="511">
        <f t="shared" ca="1" si="1861"/>
        <v>3.2</v>
      </c>
      <c r="L3251" s="508">
        <f t="shared" ca="1" si="1862"/>
        <v>1.269E-2</v>
      </c>
      <c r="M3251" s="508">
        <f t="shared" ca="1" si="1863"/>
        <v>1.26E-2</v>
      </c>
      <c r="N3251" s="512">
        <f t="shared" ca="1" si="1855"/>
        <v>1.4E-2</v>
      </c>
      <c r="O3251" s="512">
        <f t="shared" ca="1" si="1864"/>
        <v>1.1421000000000001E-2</v>
      </c>
      <c r="P3251" s="513">
        <f t="shared" ca="1" si="1865"/>
        <v>1.1340000000000001E-2</v>
      </c>
      <c r="Q3251" s="514" t="str">
        <f t="shared" ca="1" si="1866"/>
        <v>Dump</v>
      </c>
      <c r="R3251" s="515">
        <f t="shared" ca="1" si="1867"/>
        <v>0.71111111111111114</v>
      </c>
    </row>
    <row r="3252" spans="2:38">
      <c r="B3252" s="772" t="s">
        <v>3464</v>
      </c>
      <c r="C3252" s="376">
        <v>1</v>
      </c>
      <c r="D3252" s="771">
        <v>3.2</v>
      </c>
      <c r="E3252" s="104">
        <v>1.32E-2</v>
      </c>
      <c r="F3252" s="104">
        <v>1.2999999999999999E-2</v>
      </c>
      <c r="H3252" s="677">
        <v>2551</v>
      </c>
      <c r="I3252" s="510">
        <f t="shared" si="1860"/>
        <v>3085</v>
      </c>
      <c r="J3252" s="53" t="str" cm="1">
        <f t="array" aca="1" ref="J3252" ca="1">INDIRECT("B" &amp; I3252)</f>
        <v>NIVEL 974 M4 7S L30 PM 2551 19-06-2026</v>
      </c>
      <c r="K3252" s="511">
        <f t="shared" ca="1" si="1861"/>
        <v>3.2</v>
      </c>
      <c r="L3252" s="508">
        <f t="shared" ca="1" si="1862"/>
        <v>8.6400000000000001E-3</v>
      </c>
      <c r="M3252" s="508">
        <f t="shared" ca="1" si="1863"/>
        <v>1.26E-2</v>
      </c>
      <c r="N3252" s="512">
        <f t="shared" ca="1" si="1855"/>
        <v>1.4E-2</v>
      </c>
      <c r="O3252" s="512">
        <f t="shared" ca="1" si="1864"/>
        <v>7.7759999999999999E-3</v>
      </c>
      <c r="P3252" s="513">
        <f t="shared" ca="1" si="1865"/>
        <v>1.1340000000000001E-2</v>
      </c>
      <c r="Q3252" s="514" t="str">
        <f t="shared" ca="1" si="1866"/>
        <v>Dump</v>
      </c>
      <c r="R3252" s="515">
        <f t="shared" ca="1" si="1867"/>
        <v>0.71111111111111114</v>
      </c>
    </row>
    <row r="3253" spans="2:38">
      <c r="B3253" s="772" t="s">
        <v>3469</v>
      </c>
      <c r="C3253" s="376">
        <v>1</v>
      </c>
      <c r="D3253" s="771">
        <v>3.2</v>
      </c>
      <c r="E3253" s="104">
        <v>1.14E-2</v>
      </c>
      <c r="F3253" s="104">
        <v>1.4E-2</v>
      </c>
      <c r="H3253" s="677">
        <v>2552</v>
      </c>
      <c r="I3253" s="510">
        <f t="shared" si="1851"/>
        <v>3086</v>
      </c>
      <c r="J3253" s="53" t="str" cm="1">
        <f t="array" aca="1" ref="J3253" ca="1">INDIRECT("B" &amp; I3253)</f>
        <v>NIVEL 974 M4 7S L30 PM 2552 19-06-2026</v>
      </c>
      <c r="K3253" s="511">
        <f t="shared" ca="1" si="1852"/>
        <v>3.2</v>
      </c>
      <c r="L3253" s="508">
        <f t="shared" ca="1" si="1853"/>
        <v>1.332E-2</v>
      </c>
      <c r="M3253" s="508">
        <f t="shared" ca="1" si="1854"/>
        <v>1.26E-2</v>
      </c>
      <c r="N3253" s="512">
        <f t="shared" ca="1" si="1855"/>
        <v>1.4E-2</v>
      </c>
      <c r="O3253" s="512">
        <f t="shared" ca="1" si="1856"/>
        <v>1.1988E-2</v>
      </c>
      <c r="P3253" s="513">
        <f t="shared" ca="1" si="1857"/>
        <v>1.1340000000000001E-2</v>
      </c>
      <c r="Q3253" s="514" t="str">
        <f t="shared" ca="1" si="1858"/>
        <v>Dump</v>
      </c>
      <c r="R3253" s="515">
        <f t="shared" ca="1" si="1859"/>
        <v>0.71111111111111114</v>
      </c>
    </row>
    <row r="3254" spans="2:38">
      <c r="B3254" s="772" t="s">
        <v>3470</v>
      </c>
      <c r="C3254" s="376">
        <v>1</v>
      </c>
      <c r="D3254" s="771">
        <v>3.2</v>
      </c>
      <c r="E3254" s="104">
        <v>1.54E-2</v>
      </c>
      <c r="F3254" s="104">
        <v>1.4E-2</v>
      </c>
      <c r="H3254" s="677">
        <v>2553</v>
      </c>
      <c r="I3254" s="510">
        <f t="shared" si="1851"/>
        <v>3087</v>
      </c>
      <c r="J3254" s="53" t="str" cm="1">
        <f t="array" aca="1" ref="J3254" ca="1">INDIRECT("B" &amp; I3254)</f>
        <v>NIVEL 974 M4 7S L30 PM 2553 19-06-2026</v>
      </c>
      <c r="K3254" s="511">
        <f t="shared" ca="1" si="1852"/>
        <v>3.2</v>
      </c>
      <c r="L3254" s="508">
        <f t="shared" ca="1" si="1853"/>
        <v>1.1250000000000001E-2</v>
      </c>
      <c r="M3254" s="508">
        <f t="shared" ca="1" si="1854"/>
        <v>1.26E-2</v>
      </c>
      <c r="N3254" s="512">
        <f t="shared" ca="1" si="1855"/>
        <v>1.4E-2</v>
      </c>
      <c r="O3254" s="512">
        <f t="shared" ca="1" si="1856"/>
        <v>1.0125000000000002E-2</v>
      </c>
      <c r="P3254" s="513">
        <f t="shared" ca="1" si="1857"/>
        <v>1.1340000000000001E-2</v>
      </c>
      <c r="Q3254" s="514" t="str">
        <f t="shared" ca="1" si="1858"/>
        <v>Dump</v>
      </c>
      <c r="R3254" s="515">
        <f t="shared" ca="1" si="1859"/>
        <v>0.71111111111111114</v>
      </c>
    </row>
    <row r="3255" spans="2:38">
      <c r="B3255" s="772" t="s">
        <v>3471</v>
      </c>
      <c r="C3255" s="376">
        <v>1</v>
      </c>
      <c r="D3255" s="771">
        <v>3.2</v>
      </c>
      <c r="E3255" s="104">
        <v>1.1599999999999999E-2</v>
      </c>
      <c r="F3255" s="104">
        <v>1.4E-2</v>
      </c>
      <c r="H3255" s="677">
        <v>2554</v>
      </c>
      <c r="I3255" s="510">
        <f t="shared" ref="I3255" si="1868">IF(H3255="",
   IFERROR(MATCH("**", B:B, 0), ""),
   IFERROR(MATCH("* "&amp;H3255&amp;" *", B:B, 0), "")
)</f>
        <v>3088</v>
      </c>
      <c r="J3255" s="53" t="str" cm="1">
        <f t="array" aca="1" ref="J3255" ca="1">INDIRECT("B" &amp; I3255)</f>
        <v>NIVEL 974 M4 7S L30 PM 2554 19-06-2026</v>
      </c>
      <c r="K3255" s="511">
        <f t="shared" ref="K3255" ca="1" si="1869">INDEX(D:D, MATCH(J3255, $B:$B, 0))</f>
        <v>3.2</v>
      </c>
      <c r="L3255" s="508">
        <f t="shared" ref="L3255" ca="1" si="1870">INDEX(E:E, MATCH($J3255, $B:$B, 0))*0.9</f>
        <v>9.6299999999999997E-3</v>
      </c>
      <c r="M3255" s="508">
        <f t="shared" ref="M3255" ca="1" si="1871">INDEX(F:F, MATCH($J3255, $B:$B, 0))*0.9</f>
        <v>1.26E-2</v>
      </c>
      <c r="N3255" s="512">
        <f t="shared" ca="1" si="1855"/>
        <v>1.4E-2</v>
      </c>
      <c r="O3255" s="512">
        <f t="shared" ref="O3255" ca="1" si="1872">+IF(L3255=0,N3255*0.9,L3255*0.9)</f>
        <v>8.6669999999999994E-3</v>
      </c>
      <c r="P3255" s="513">
        <f t="shared" ref="P3255" ca="1" si="1873">+M3255*0.9</f>
        <v>1.1340000000000001E-2</v>
      </c>
      <c r="Q3255" s="514" t="str">
        <f t="shared" ref="Q3255" ca="1" si="1874">+IF(L3255=0,"-","Dump")</f>
        <v>Dump</v>
      </c>
      <c r="R3255" s="515">
        <f t="shared" ref="R3255" ca="1" si="1875">+K3255/4.5</f>
        <v>0.71111111111111114</v>
      </c>
    </row>
    <row r="3256" spans="2:38">
      <c r="B3256" s="772" t="s">
        <v>3472</v>
      </c>
      <c r="C3256" s="376">
        <v>1</v>
      </c>
      <c r="D3256" s="771">
        <v>3.2</v>
      </c>
      <c r="E3256" s="104">
        <v>2.7199999999999998E-2</v>
      </c>
      <c r="F3256" s="104">
        <v>1.4E-2</v>
      </c>
      <c r="H3256" s="677">
        <v>2555</v>
      </c>
      <c r="I3256" s="510">
        <f t="shared" si="1851"/>
        <v>3089</v>
      </c>
      <c r="J3256" s="53" t="str" cm="1">
        <f t="array" aca="1" ref="J3256" ca="1">INDIRECT("B" &amp; I3256)</f>
        <v>NIVEL 974 M4 7S L30 PM 2555 19-06-2026</v>
      </c>
      <c r="K3256" s="511">
        <f t="shared" ca="1" si="1852"/>
        <v>3.2</v>
      </c>
      <c r="L3256" s="508">
        <f t="shared" ca="1" si="1853"/>
        <v>1.035E-2</v>
      </c>
      <c r="M3256" s="508">
        <f t="shared" ca="1" si="1854"/>
        <v>1.26E-2</v>
      </c>
      <c r="N3256" s="512">
        <f t="shared" ca="1" si="1855"/>
        <v>1.4E-2</v>
      </c>
      <c r="O3256" s="512">
        <f t="shared" ca="1" si="1856"/>
        <v>9.3150000000000004E-3</v>
      </c>
      <c r="P3256" s="513">
        <f t="shared" ca="1" si="1857"/>
        <v>1.1340000000000001E-2</v>
      </c>
      <c r="Q3256" s="514" t="str">
        <f t="shared" ca="1" si="1858"/>
        <v>Dump</v>
      </c>
      <c r="R3256" s="515">
        <f t="shared" ca="1" si="1859"/>
        <v>0.71111111111111114</v>
      </c>
    </row>
    <row r="3257" spans="2:38">
      <c r="B3257" s="772" t="s">
        <v>3473</v>
      </c>
      <c r="C3257" s="376">
        <v>1</v>
      </c>
      <c r="D3257" s="771">
        <v>3.2</v>
      </c>
      <c r="E3257" s="104">
        <v>1.54E-2</v>
      </c>
      <c r="F3257" s="104">
        <v>1.4E-2</v>
      </c>
      <c r="H3257" s="677">
        <v>2556</v>
      </c>
      <c r="I3257" s="510">
        <f t="shared" si="1851"/>
        <v>3090</v>
      </c>
      <c r="J3257" s="53" t="str" cm="1">
        <f t="array" aca="1" ref="J3257" ca="1">INDIRECT("B" &amp; I3257)</f>
        <v>NIVEL 974 M4 7S L30 PM 2556 19-06-2026</v>
      </c>
      <c r="K3257" s="511">
        <f t="shared" ca="1" si="1852"/>
        <v>3.2</v>
      </c>
      <c r="L3257" s="508">
        <f t="shared" ca="1" si="1853"/>
        <v>1.5390000000000001E-2</v>
      </c>
      <c r="M3257" s="508">
        <f t="shared" ca="1" si="1854"/>
        <v>1.26E-2</v>
      </c>
      <c r="N3257" s="512">
        <f t="shared" ca="1" si="1855"/>
        <v>1.4E-2</v>
      </c>
      <c r="O3257" s="512">
        <f t="shared" ca="1" si="1856"/>
        <v>1.3851E-2</v>
      </c>
      <c r="P3257" s="513">
        <f t="shared" ca="1" si="1857"/>
        <v>1.1340000000000001E-2</v>
      </c>
      <c r="Q3257" s="514" t="str">
        <f t="shared" ca="1" si="1858"/>
        <v>Dump</v>
      </c>
      <c r="R3257" s="515">
        <f t="shared" ca="1" si="1859"/>
        <v>0.71111111111111114</v>
      </c>
    </row>
    <row r="3258" spans="2:38">
      <c r="B3258" s="772" t="s">
        <v>3474</v>
      </c>
      <c r="C3258" s="376">
        <v>1</v>
      </c>
      <c r="D3258" s="771">
        <v>3.2</v>
      </c>
      <c r="E3258" s="104">
        <v>1.9800000000000002E-2</v>
      </c>
      <c r="F3258" s="104">
        <v>1.4E-2</v>
      </c>
      <c r="H3258" s="677"/>
      <c r="I3258"/>
      <c r="J3258"/>
      <c r="K3258" s="519">
        <f ca="1">SUM(K3235:K3257)</f>
        <v>73.600000000000023</v>
      </c>
      <c r="L3258" s="516">
        <f ca="1">+SUMPRODUCT(L3235:L3257,K3235:K3257)/K3258</f>
        <v>1.1058260869565215E-2</v>
      </c>
      <c r="M3258" s="516">
        <f ca="1">+SUMPRODUCT(M3235:M3257,K3235:K3257)/K3258</f>
        <v>1.2286956521739131E-2</v>
      </c>
      <c r="N3258" s="69">
        <f ca="1">+SUMPRODUCT(N3235:N3257,K3235:K3257)/K3258</f>
        <v>1.3652173913043469E-2</v>
      </c>
      <c r="O3258" s="552">
        <f ca="1">+SUMPRODUCT(O3235:O3257,K3235:K3257)/K3258</f>
        <v>9.9524347826086944E-3</v>
      </c>
      <c r="P3258" s="69">
        <f ca="1">+SUMPRODUCT(P3235:P3257,K3235:K3257)/K3258</f>
        <v>1.1058260869565212E-2</v>
      </c>
      <c r="Q3258"/>
      <c r="R3258"/>
    </row>
    <row r="3259" spans="2:38">
      <c r="B3259" s="772" t="s">
        <v>3475</v>
      </c>
      <c r="C3259" s="376">
        <v>1</v>
      </c>
      <c r="D3259" s="771">
        <v>3.2</v>
      </c>
      <c r="E3259" s="104">
        <v>1.6400000000000001E-2</v>
      </c>
      <c r="F3259" s="104">
        <v>1.4E-2</v>
      </c>
      <c r="H3259" s="723"/>
      <c r="I3259"/>
      <c r="J3259"/>
      <c r="K3259" s="551" t="s">
        <v>59</v>
      </c>
      <c r="L3259" s="550">
        <f ca="1">+L3258/0.9</f>
        <v>1.2286956521739128E-2</v>
      </c>
      <c r="M3259" s="518">
        <f ca="1">+M3258/0.9</f>
        <v>1.3652173913043478E-2</v>
      </c>
      <c r="N3259"/>
      <c r="O3259"/>
      <c r="P3259"/>
      <c r="Q3259"/>
      <c r="R3259"/>
    </row>
    <row r="3260" spans="2:38" ht="15" thickBot="1">
      <c r="B3260" s="772" t="s">
        <v>3476</v>
      </c>
      <c r="C3260" s="376">
        <v>1</v>
      </c>
      <c r="D3260" s="771">
        <v>3.2</v>
      </c>
      <c r="E3260" s="104">
        <v>1.6199999999999999E-2</v>
      </c>
      <c r="F3260" s="104">
        <v>1.4E-2</v>
      </c>
      <c r="I3260" s="724"/>
      <c r="R3260" s="724"/>
    </row>
    <row r="3261" spans="2:38" ht="28.8">
      <c r="B3261" s="772" t="s">
        <v>3477</v>
      </c>
      <c r="C3261" s="376">
        <v>1</v>
      </c>
      <c r="D3261" s="771">
        <v>3.2</v>
      </c>
      <c r="E3261" s="104">
        <v>1.5900000000000001E-2</v>
      </c>
      <c r="F3261" s="104">
        <v>1.4E-2</v>
      </c>
      <c r="H3261" s="385"/>
      <c r="I3261" s="547" t="s">
        <v>3290</v>
      </c>
      <c r="J3261" s="77" t="s">
        <v>63</v>
      </c>
      <c r="K3261" s="507" t="s">
        <v>44</v>
      </c>
      <c r="L3261" s="718" t="s">
        <v>297</v>
      </c>
      <c r="M3261" s="508" t="s">
        <v>292</v>
      </c>
      <c r="N3261" s="545" t="s">
        <v>46</v>
      </c>
      <c r="O3261" s="549" t="s">
        <v>293</v>
      </c>
      <c r="P3261" s="508" t="s">
        <v>294</v>
      </c>
      <c r="Q3261"/>
      <c r="R3261"/>
      <c r="AJ3261" s="95" t="str">
        <f>+I3261</f>
        <v>EN131</v>
      </c>
      <c r="AK3261" s="96" t="s">
        <v>62</v>
      </c>
    </row>
    <row r="3262" spans="2:38" ht="15" thickBot="1">
      <c r="B3262" s="772" t="s">
        <v>3478</v>
      </c>
      <c r="C3262" s="376">
        <v>1</v>
      </c>
      <c r="D3262" s="771">
        <v>3.2</v>
      </c>
      <c r="E3262" s="104">
        <v>7.6E-3</v>
      </c>
      <c r="F3262" s="104">
        <v>1.4E-2</v>
      </c>
      <c r="H3262" s="677">
        <v>2557</v>
      </c>
      <c r="I3262" s="510">
        <f>IF(H3262="",
   IFERROR(MATCH("**", B:B, 0), ""),
   IFERROR(MATCH("* "&amp;H3262&amp;" *", B:B, 0), "")
)</f>
        <v>3091</v>
      </c>
      <c r="J3262" s="53" t="str" cm="1">
        <f t="array" aca="1" ref="J3262" ca="1">INDIRECT("B" &amp; I3262)</f>
        <v>NIVEL 974 M4 7S L30 AM 2557 22-06-2026</v>
      </c>
      <c r="K3262" s="511">
        <f ca="1">INDEX(D:D, MATCH(J3262, $B:$B, 0))</f>
        <v>3.2</v>
      </c>
      <c r="L3262" s="508">
        <f ca="1">INDEX(E:E, MATCH($J3262, $B:$B, 0))*0.9</f>
        <v>8.5500000000000003E-3</v>
      </c>
      <c r="M3262" s="508">
        <f ca="1">INDEX(F:F, MATCH($J3262, $B:$B, 0))*0.9</f>
        <v>1.17E-2</v>
      </c>
      <c r="N3262" s="512">
        <f ca="1">INDEX(F:F, MATCH($J3262, $B:$B, 0))</f>
        <v>1.2999999999999999E-2</v>
      </c>
      <c r="O3262" s="512">
        <f ca="1">+IF(L3262=0,N3262*0.9,L3262*0.9)</f>
        <v>7.6950000000000005E-3</v>
      </c>
      <c r="P3262" s="513">
        <f ca="1">+M3262*0.9</f>
        <v>1.0530000000000001E-2</v>
      </c>
      <c r="Q3262" s="514" t="str">
        <f ca="1">+IF(L3262=0,"-","Dump")</f>
        <v>Dump</v>
      </c>
      <c r="R3262" s="515">
        <f ca="1">+K3262/4.5</f>
        <v>0.71111111111111114</v>
      </c>
      <c r="AJ3262" s="520">
        <f ca="1">+K3282-SUMIF(AE:AE, AJ3261, AA:AA)</f>
        <v>1.8100000000000165</v>
      </c>
      <c r="AK3262" s="521">
        <f ca="1">O3282</f>
        <v>1.002375E-2</v>
      </c>
      <c r="AL3262" s="102">
        <f ca="1">COUNTIF(AE:AE, AJ3261)</f>
        <v>2</v>
      </c>
    </row>
    <row r="3263" spans="2:38" ht="15" thickBot="1">
      <c r="B3263" s="772" t="s">
        <v>3479</v>
      </c>
      <c r="C3263" s="376">
        <v>1</v>
      </c>
      <c r="D3263" s="771">
        <v>3.2</v>
      </c>
      <c r="E3263" s="104">
        <v>1.6299999999999999E-2</v>
      </c>
      <c r="F3263" s="104">
        <v>1.4E-2</v>
      </c>
      <c r="H3263" s="677">
        <v>2558</v>
      </c>
      <c r="I3263" s="510">
        <f t="shared" ref="I3263:I3281" si="1876">IF(H3263="",
   IFERROR(MATCH("**", B:B, 0), ""),
   IFERROR(MATCH("* "&amp;H3263&amp;" *", B:B, 0), "")
)</f>
        <v>3092</v>
      </c>
      <c r="J3263" s="53" t="str" cm="1">
        <f t="array" aca="1" ref="J3263" ca="1">INDIRECT("B" &amp; I3263)</f>
        <v>NIVEL 974 M4 7S L30 AM 2558 22-06-2026</v>
      </c>
      <c r="K3263" s="511">
        <f t="shared" ref="K3263:K3281" ca="1" si="1877">INDEX(D:D, MATCH(J3263, $B:$B, 0))</f>
        <v>3.2</v>
      </c>
      <c r="L3263" s="508">
        <f t="shared" ref="L3263:L3281" ca="1" si="1878">INDEX(E:E, MATCH($J3263, $B:$B, 0))*0.9</f>
        <v>8.369999999999999E-3</v>
      </c>
      <c r="M3263" s="508">
        <f t="shared" ref="M3263:M3281" ca="1" si="1879">INDEX(F:F, MATCH($J3263, $B:$B, 0))*0.9</f>
        <v>1.17E-2</v>
      </c>
      <c r="N3263" s="512">
        <f t="shared" ref="N3263:N3281" ca="1" si="1880">INDEX(F:F, MATCH($J3263, $B:$B, 0))</f>
        <v>1.2999999999999999E-2</v>
      </c>
      <c r="O3263" s="512">
        <f t="shared" ref="O3263:O3281" ca="1" si="1881">+IF(L3263=0,N3263*0.9,L3263*0.9)</f>
        <v>7.5329999999999989E-3</v>
      </c>
      <c r="P3263" s="513">
        <f t="shared" ref="P3263:P3281" ca="1" si="1882">+M3263*0.9</f>
        <v>1.0530000000000001E-2</v>
      </c>
      <c r="Q3263" s="514" t="str">
        <f t="shared" ref="Q3263:Q3281" ca="1" si="1883">+IF(L3263=0,"-","Dump")</f>
        <v>Dump</v>
      </c>
      <c r="R3263" s="515">
        <f t="shared" ref="R3263:R3281" ca="1" si="1884">+K3263/4.5</f>
        <v>0.71111111111111114</v>
      </c>
      <c r="AJ3263" s="105" t="s">
        <v>83</v>
      </c>
      <c r="AK3263" s="101"/>
    </row>
    <row r="3264" spans="2:38">
      <c r="B3264" s="772" t="s">
        <v>3480</v>
      </c>
      <c r="C3264" s="376">
        <v>1</v>
      </c>
      <c r="D3264" s="771">
        <v>3.2</v>
      </c>
      <c r="E3264" s="104">
        <v>1.0800000000000001E-2</v>
      </c>
      <c r="F3264" s="104">
        <v>1.4E-2</v>
      </c>
      <c r="H3264" s="677">
        <v>2559</v>
      </c>
      <c r="I3264" s="510">
        <f t="shared" si="1876"/>
        <v>3093</v>
      </c>
      <c r="J3264" s="53" t="str" cm="1">
        <f t="array" aca="1" ref="J3264" ca="1">INDIRECT("B" &amp; I3264)</f>
        <v>NIVEL 974 M4 7S L30 AM 2559 22-06-2026</v>
      </c>
      <c r="K3264" s="511">
        <f t="shared" ca="1" si="1877"/>
        <v>3.2</v>
      </c>
      <c r="L3264" s="508">
        <f t="shared" ca="1" si="1878"/>
        <v>9.8999999999999991E-3</v>
      </c>
      <c r="M3264" s="508">
        <f t="shared" ca="1" si="1879"/>
        <v>1.17E-2</v>
      </c>
      <c r="N3264" s="512">
        <f t="shared" ca="1" si="1880"/>
        <v>1.2999999999999999E-2</v>
      </c>
      <c r="O3264" s="512">
        <f t="shared" ca="1" si="1881"/>
        <v>8.9099999999999995E-3</v>
      </c>
      <c r="P3264" s="513">
        <f t="shared" ca="1" si="1882"/>
        <v>1.0530000000000001E-2</v>
      </c>
      <c r="Q3264" s="514" t="str">
        <f t="shared" ca="1" si="1883"/>
        <v>Dump</v>
      </c>
      <c r="R3264" s="515">
        <f t="shared" ca="1" si="1884"/>
        <v>0.71111111111111114</v>
      </c>
    </row>
    <row r="3265" spans="2:18">
      <c r="B3265" s="772" t="s">
        <v>3481</v>
      </c>
      <c r="C3265" s="376">
        <v>1</v>
      </c>
      <c r="D3265" s="771">
        <v>3.2</v>
      </c>
      <c r="E3265" s="104">
        <v>1.4800000000000001E-2</v>
      </c>
      <c r="F3265" s="104">
        <v>1.4E-2</v>
      </c>
      <c r="H3265" s="677">
        <v>2560</v>
      </c>
      <c r="I3265" s="510">
        <f t="shared" si="1876"/>
        <v>3094</v>
      </c>
      <c r="J3265" s="53" t="str" cm="1">
        <f t="array" aca="1" ref="J3265" ca="1">INDIRECT("B" &amp; I3265)</f>
        <v>NIVEL 974 M4 7S L30 AM 2560 22-06-2026</v>
      </c>
      <c r="K3265" s="511">
        <f t="shared" ca="1" si="1877"/>
        <v>3.2</v>
      </c>
      <c r="L3265" s="508">
        <f t="shared" ca="1" si="1878"/>
        <v>1.0800000000000001E-2</v>
      </c>
      <c r="M3265" s="508">
        <f t="shared" ca="1" si="1879"/>
        <v>1.17E-2</v>
      </c>
      <c r="N3265" s="512">
        <f t="shared" ca="1" si="1880"/>
        <v>1.2999999999999999E-2</v>
      </c>
      <c r="O3265" s="512">
        <f t="shared" ca="1" si="1881"/>
        <v>9.7200000000000012E-3</v>
      </c>
      <c r="P3265" s="513">
        <f t="shared" ca="1" si="1882"/>
        <v>1.0530000000000001E-2</v>
      </c>
      <c r="Q3265" s="514" t="str">
        <f t="shared" ca="1" si="1883"/>
        <v>Dump</v>
      </c>
      <c r="R3265" s="515">
        <f t="shared" ca="1" si="1884"/>
        <v>0.71111111111111114</v>
      </c>
    </row>
    <row r="3266" spans="2:18">
      <c r="B3266" s="772" t="s">
        <v>3482</v>
      </c>
      <c r="C3266" s="376">
        <v>1</v>
      </c>
      <c r="D3266" s="771">
        <v>3.2</v>
      </c>
      <c r="E3266" s="104">
        <v>1.4999999999999999E-2</v>
      </c>
      <c r="F3266" s="104">
        <v>1.4E-2</v>
      </c>
      <c r="H3266" s="677">
        <v>2561</v>
      </c>
      <c r="I3266" s="510">
        <f t="shared" si="1876"/>
        <v>3095</v>
      </c>
      <c r="J3266" s="53" t="str" cm="1">
        <f t="array" aca="1" ref="J3266" ca="1">INDIRECT("B" &amp; I3266)</f>
        <v>NIVEL 974 M4 7S L30 AM 2561 22-06-2026</v>
      </c>
      <c r="K3266" s="511">
        <f t="shared" ca="1" si="1877"/>
        <v>3.2</v>
      </c>
      <c r="L3266" s="508">
        <f t="shared" ca="1" si="1878"/>
        <v>8.0999999999999996E-3</v>
      </c>
      <c r="M3266" s="508">
        <f t="shared" ca="1" si="1879"/>
        <v>1.17E-2</v>
      </c>
      <c r="N3266" s="512">
        <f t="shared" ca="1" si="1880"/>
        <v>1.2999999999999999E-2</v>
      </c>
      <c r="O3266" s="512">
        <f t="shared" ca="1" si="1881"/>
        <v>7.2899999999999996E-3</v>
      </c>
      <c r="P3266" s="513">
        <f t="shared" ca="1" si="1882"/>
        <v>1.0530000000000001E-2</v>
      </c>
      <c r="Q3266" s="514" t="str">
        <f t="shared" ca="1" si="1883"/>
        <v>Dump</v>
      </c>
      <c r="R3266" s="515">
        <f t="shared" ca="1" si="1884"/>
        <v>0.71111111111111114</v>
      </c>
    </row>
    <row r="3267" spans="2:18">
      <c r="B3267" s="772" t="s">
        <v>3483</v>
      </c>
      <c r="C3267" s="376">
        <v>1</v>
      </c>
      <c r="D3267" s="771">
        <v>3.2</v>
      </c>
      <c r="E3267" s="104">
        <v>1.3599999999999999E-2</v>
      </c>
      <c r="F3267" s="104">
        <v>1.4E-2</v>
      </c>
      <c r="H3267" s="677">
        <v>2562</v>
      </c>
      <c r="I3267" s="510">
        <f t="shared" si="1876"/>
        <v>3096</v>
      </c>
      <c r="J3267" s="53" t="str" cm="1">
        <f t="array" aca="1" ref="J3267" ca="1">INDIRECT("B" &amp; I3267)</f>
        <v>NIVEL 974 M4 7S L30 AM 2562 22-06-2026</v>
      </c>
      <c r="K3267" s="511">
        <f t="shared" ca="1" si="1877"/>
        <v>3.2</v>
      </c>
      <c r="L3267" s="508">
        <f t="shared" ca="1" si="1878"/>
        <v>1.1250000000000001E-2</v>
      </c>
      <c r="M3267" s="508">
        <f t="shared" ca="1" si="1879"/>
        <v>1.17E-2</v>
      </c>
      <c r="N3267" s="512">
        <f t="shared" ca="1" si="1880"/>
        <v>1.2999999999999999E-2</v>
      </c>
      <c r="O3267" s="512">
        <f t="shared" ca="1" si="1881"/>
        <v>1.0125000000000002E-2</v>
      </c>
      <c r="P3267" s="513">
        <f t="shared" ca="1" si="1882"/>
        <v>1.0530000000000001E-2</v>
      </c>
      <c r="Q3267" s="514" t="str">
        <f t="shared" ca="1" si="1883"/>
        <v>Dump</v>
      </c>
      <c r="R3267" s="515">
        <f t="shared" ca="1" si="1884"/>
        <v>0.71111111111111114</v>
      </c>
    </row>
    <row r="3268" spans="2:18">
      <c r="B3268" s="772" t="s">
        <v>3484</v>
      </c>
      <c r="C3268" s="376">
        <v>1</v>
      </c>
      <c r="D3268" s="771">
        <v>3.2</v>
      </c>
      <c r="E3268" s="104">
        <v>1.0800000000000001E-2</v>
      </c>
      <c r="F3268" s="104">
        <v>1.4E-2</v>
      </c>
      <c r="H3268" s="677">
        <v>2563</v>
      </c>
      <c r="I3268" s="510">
        <f t="shared" si="1876"/>
        <v>3097</v>
      </c>
      <c r="J3268" s="53" t="str" cm="1">
        <f t="array" aca="1" ref="J3268" ca="1">INDIRECT("B" &amp; I3268)</f>
        <v>NIVEL 974 M4 7S L30 AM 2563 22-06-2026</v>
      </c>
      <c r="K3268" s="511">
        <f t="shared" ca="1" si="1877"/>
        <v>3.2</v>
      </c>
      <c r="L3268" s="508">
        <f t="shared" ca="1" si="1878"/>
        <v>1.116E-2</v>
      </c>
      <c r="M3268" s="508">
        <f t="shared" ca="1" si="1879"/>
        <v>1.17E-2</v>
      </c>
      <c r="N3268" s="512">
        <f t="shared" ca="1" si="1880"/>
        <v>1.2999999999999999E-2</v>
      </c>
      <c r="O3268" s="512">
        <f t="shared" ca="1" si="1881"/>
        <v>1.0044000000000001E-2</v>
      </c>
      <c r="P3268" s="513">
        <f t="shared" ca="1" si="1882"/>
        <v>1.0530000000000001E-2</v>
      </c>
      <c r="Q3268" s="514" t="str">
        <f t="shared" ca="1" si="1883"/>
        <v>Dump</v>
      </c>
      <c r="R3268" s="515">
        <f t="shared" ca="1" si="1884"/>
        <v>0.71111111111111114</v>
      </c>
    </row>
    <row r="3269" spans="2:18">
      <c r="B3269" s="772" t="s">
        <v>3485</v>
      </c>
      <c r="C3269" s="376">
        <v>1</v>
      </c>
      <c r="D3269" s="771">
        <v>3.2</v>
      </c>
      <c r="E3269" s="104">
        <v>1.0699999999999999E-2</v>
      </c>
      <c r="F3269" s="104">
        <v>1.4E-2</v>
      </c>
      <c r="H3269" s="677">
        <v>2564</v>
      </c>
      <c r="I3269" s="510">
        <f t="shared" si="1876"/>
        <v>3098</v>
      </c>
      <c r="J3269" s="53" t="str" cm="1">
        <f t="array" aca="1" ref="J3269" ca="1">INDIRECT("B" &amp; I3269)</f>
        <v>NIVEL 974 M4 7S L30 AM 2564 22-06-2026</v>
      </c>
      <c r="K3269" s="511">
        <f t="shared" ca="1" si="1877"/>
        <v>3.2</v>
      </c>
      <c r="L3269" s="508">
        <f t="shared" ca="1" si="1878"/>
        <v>8.4600000000000005E-3</v>
      </c>
      <c r="M3269" s="508">
        <f t="shared" ca="1" si="1879"/>
        <v>1.17E-2</v>
      </c>
      <c r="N3269" s="512">
        <f t="shared" ca="1" si="1880"/>
        <v>1.2999999999999999E-2</v>
      </c>
      <c r="O3269" s="512">
        <f t="shared" ca="1" si="1881"/>
        <v>7.614000000000001E-3</v>
      </c>
      <c r="P3269" s="513">
        <f t="shared" ca="1" si="1882"/>
        <v>1.0530000000000001E-2</v>
      </c>
      <c r="Q3269" s="514" t="str">
        <f t="shared" ca="1" si="1883"/>
        <v>Dump</v>
      </c>
      <c r="R3269" s="515">
        <f t="shared" ca="1" si="1884"/>
        <v>0.71111111111111114</v>
      </c>
    </row>
    <row r="3270" spans="2:18">
      <c r="B3270" s="772" t="s">
        <v>3486</v>
      </c>
      <c r="C3270" s="376">
        <v>1</v>
      </c>
      <c r="D3270" s="771">
        <v>3.2</v>
      </c>
      <c r="E3270" s="104">
        <v>1.4200000000000001E-2</v>
      </c>
      <c r="F3270" s="104">
        <v>1.4E-2</v>
      </c>
      <c r="H3270" s="677">
        <v>2565</v>
      </c>
      <c r="I3270" s="510">
        <f t="shared" si="1876"/>
        <v>3099</v>
      </c>
      <c r="J3270" s="53" t="str" cm="1">
        <f t="array" aca="1" ref="J3270" ca="1">INDIRECT("B" &amp; I3270)</f>
        <v>NIVEL 974 M4 7S L30 AM 2565 22-06-2026</v>
      </c>
      <c r="K3270" s="511">
        <f t="shared" ca="1" si="1877"/>
        <v>3.2</v>
      </c>
      <c r="L3270" s="508">
        <f t="shared" ca="1" si="1878"/>
        <v>1.026E-2</v>
      </c>
      <c r="M3270" s="508">
        <f t="shared" ca="1" si="1879"/>
        <v>1.17E-2</v>
      </c>
      <c r="N3270" s="512">
        <f t="shared" ca="1" si="1880"/>
        <v>1.2999999999999999E-2</v>
      </c>
      <c r="O3270" s="512">
        <f t="shared" ca="1" si="1881"/>
        <v>9.2340000000000009E-3</v>
      </c>
      <c r="P3270" s="513">
        <f t="shared" ca="1" si="1882"/>
        <v>1.0530000000000001E-2</v>
      </c>
      <c r="Q3270" s="514" t="str">
        <f t="shared" ca="1" si="1883"/>
        <v>Dump</v>
      </c>
      <c r="R3270" s="515">
        <f t="shared" ca="1" si="1884"/>
        <v>0.71111111111111114</v>
      </c>
    </row>
    <row r="3271" spans="2:18">
      <c r="B3271" s="772" t="s">
        <v>3487</v>
      </c>
      <c r="C3271" s="376">
        <v>1</v>
      </c>
      <c r="D3271" s="771">
        <v>3.2</v>
      </c>
      <c r="E3271" s="104">
        <v>1.55E-2</v>
      </c>
      <c r="F3271" s="104">
        <v>1.4E-2</v>
      </c>
      <c r="H3271" s="677">
        <v>2566</v>
      </c>
      <c r="I3271" s="510">
        <f t="shared" si="1876"/>
        <v>3100</v>
      </c>
      <c r="J3271" s="53" t="str" cm="1">
        <f t="array" aca="1" ref="J3271" ca="1">INDIRECT("B" &amp; I3271)</f>
        <v>NIVEL 974 M4 7S L30 AM 2566 22-06-2026</v>
      </c>
      <c r="K3271" s="511">
        <f t="shared" ca="1" si="1877"/>
        <v>3.2</v>
      </c>
      <c r="L3271" s="508">
        <f t="shared" ca="1" si="1878"/>
        <v>6.5700000000000003E-3</v>
      </c>
      <c r="M3271" s="508">
        <f t="shared" ca="1" si="1879"/>
        <v>1.17E-2</v>
      </c>
      <c r="N3271" s="512">
        <f t="shared" ca="1" si="1880"/>
        <v>1.2999999999999999E-2</v>
      </c>
      <c r="O3271" s="512">
        <f t="shared" ca="1" si="1881"/>
        <v>5.9130000000000007E-3</v>
      </c>
      <c r="P3271" s="513">
        <f t="shared" ca="1" si="1882"/>
        <v>1.0530000000000001E-2</v>
      </c>
      <c r="Q3271" s="514" t="str">
        <f t="shared" ca="1" si="1883"/>
        <v>Dump</v>
      </c>
      <c r="R3271" s="515">
        <f t="shared" ca="1" si="1884"/>
        <v>0.71111111111111114</v>
      </c>
    </row>
    <row r="3272" spans="2:18">
      <c r="B3272" s="772" t="s">
        <v>3488</v>
      </c>
      <c r="C3272" s="376">
        <v>1</v>
      </c>
      <c r="D3272" s="771">
        <v>3.2</v>
      </c>
      <c r="E3272" s="104">
        <v>1.15E-2</v>
      </c>
      <c r="F3272" s="104">
        <v>1.4E-2</v>
      </c>
      <c r="H3272" s="677">
        <v>2567</v>
      </c>
      <c r="I3272" s="510">
        <f t="shared" si="1876"/>
        <v>3101</v>
      </c>
      <c r="J3272" s="53" t="str" cm="1">
        <f t="array" aca="1" ref="J3272" ca="1">INDIRECT("B" &amp; I3272)</f>
        <v>NIVEL 974 M4 7S L30 AM 2567 22-06-2026</v>
      </c>
      <c r="K3272" s="511">
        <f t="shared" ca="1" si="1877"/>
        <v>3.2</v>
      </c>
      <c r="L3272" s="508">
        <f t="shared" ca="1" si="1878"/>
        <v>9.2700000000000005E-3</v>
      </c>
      <c r="M3272" s="508">
        <f t="shared" ca="1" si="1879"/>
        <v>1.17E-2</v>
      </c>
      <c r="N3272" s="512">
        <f t="shared" ca="1" si="1880"/>
        <v>1.2999999999999999E-2</v>
      </c>
      <c r="O3272" s="512">
        <f t="shared" ca="1" si="1881"/>
        <v>8.3430000000000015E-3</v>
      </c>
      <c r="P3272" s="513">
        <f t="shared" ca="1" si="1882"/>
        <v>1.0530000000000001E-2</v>
      </c>
      <c r="Q3272" s="514" t="str">
        <f t="shared" ca="1" si="1883"/>
        <v>Dump</v>
      </c>
      <c r="R3272" s="515">
        <f t="shared" ca="1" si="1884"/>
        <v>0.71111111111111114</v>
      </c>
    </row>
    <row r="3273" spans="2:18">
      <c r="B3273" s="772" t="s">
        <v>3489</v>
      </c>
      <c r="C3273" s="376">
        <v>1</v>
      </c>
      <c r="D3273" s="771">
        <v>3.2</v>
      </c>
      <c r="E3273" s="104">
        <v>1.61E-2</v>
      </c>
      <c r="F3273" s="104">
        <v>1.4E-2</v>
      </c>
      <c r="H3273" s="677">
        <v>2568</v>
      </c>
      <c r="I3273" s="510">
        <f t="shared" si="1876"/>
        <v>3102</v>
      </c>
      <c r="J3273" s="53" t="str" cm="1">
        <f t="array" aca="1" ref="J3273" ca="1">INDIRECT("B" &amp; I3273)</f>
        <v>NIVEL 974 M4 7S L30 AM 2568 22-06-2026</v>
      </c>
      <c r="K3273" s="511">
        <f t="shared" ca="1" si="1877"/>
        <v>3.2</v>
      </c>
      <c r="L3273" s="508">
        <f t="shared" ca="1" si="1878"/>
        <v>9.6299999999999997E-3</v>
      </c>
      <c r="M3273" s="508">
        <f t="shared" ca="1" si="1879"/>
        <v>1.17E-2</v>
      </c>
      <c r="N3273" s="512">
        <f t="shared" ca="1" si="1880"/>
        <v>1.2999999999999999E-2</v>
      </c>
      <c r="O3273" s="512">
        <f t="shared" ca="1" si="1881"/>
        <v>8.6669999999999994E-3</v>
      </c>
      <c r="P3273" s="513">
        <f t="shared" ca="1" si="1882"/>
        <v>1.0530000000000001E-2</v>
      </c>
      <c r="Q3273" s="514" t="str">
        <f t="shared" ca="1" si="1883"/>
        <v>Dump</v>
      </c>
      <c r="R3273" s="515">
        <f t="shared" ca="1" si="1884"/>
        <v>0.71111111111111114</v>
      </c>
    </row>
    <row r="3274" spans="2:18">
      <c r="B3274" s="772" t="s">
        <v>3490</v>
      </c>
      <c r="C3274" s="376">
        <v>1</v>
      </c>
      <c r="D3274" s="771">
        <v>3.2</v>
      </c>
      <c r="E3274" s="104">
        <v>1.3100000000000001E-2</v>
      </c>
      <c r="F3274" s="104">
        <v>1.4E-2</v>
      </c>
      <c r="H3274" s="677">
        <v>2569</v>
      </c>
      <c r="I3274" s="510">
        <f t="shared" si="1876"/>
        <v>3103</v>
      </c>
      <c r="J3274" s="53" t="str" cm="1">
        <f t="array" aca="1" ref="J3274" ca="1">INDIRECT("B" &amp; I3274)</f>
        <v>NIVEL 974 M4 7S L30 AM 2569 22-06-2026</v>
      </c>
      <c r="K3274" s="511">
        <f t="shared" ca="1" si="1877"/>
        <v>3.2</v>
      </c>
      <c r="L3274" s="508">
        <f t="shared" ca="1" si="1878"/>
        <v>1.044E-2</v>
      </c>
      <c r="M3274" s="508">
        <f t="shared" ca="1" si="1879"/>
        <v>1.17E-2</v>
      </c>
      <c r="N3274" s="512">
        <f t="shared" ca="1" si="1880"/>
        <v>1.2999999999999999E-2</v>
      </c>
      <c r="O3274" s="512">
        <f t="shared" ca="1" si="1881"/>
        <v>9.3959999999999998E-3</v>
      </c>
      <c r="P3274" s="513">
        <f t="shared" ca="1" si="1882"/>
        <v>1.0530000000000001E-2</v>
      </c>
      <c r="Q3274" s="514" t="str">
        <f t="shared" ca="1" si="1883"/>
        <v>Dump</v>
      </c>
      <c r="R3274" s="515">
        <f t="shared" ca="1" si="1884"/>
        <v>0.71111111111111114</v>
      </c>
    </row>
    <row r="3275" spans="2:18">
      <c r="B3275" s="772" t="s">
        <v>3491</v>
      </c>
      <c r="C3275" s="376">
        <v>1</v>
      </c>
      <c r="D3275" s="771">
        <v>3.2</v>
      </c>
      <c r="E3275" s="104">
        <v>1.72E-2</v>
      </c>
      <c r="F3275" s="104">
        <v>1.4E-2</v>
      </c>
      <c r="H3275" s="677">
        <v>2570</v>
      </c>
      <c r="I3275" s="510">
        <f t="shared" si="1876"/>
        <v>3104</v>
      </c>
      <c r="J3275" s="53" t="str" cm="1">
        <f t="array" aca="1" ref="J3275" ca="1">INDIRECT("B" &amp; I3275)</f>
        <v>NIVEL 974 M4 7S L30 AM 2570 22-06-2026</v>
      </c>
      <c r="K3275" s="511">
        <f t="shared" ca="1" si="1877"/>
        <v>3.2</v>
      </c>
      <c r="L3275" s="508">
        <f t="shared" ca="1" si="1878"/>
        <v>9.0899999999999991E-3</v>
      </c>
      <c r="M3275" s="508">
        <f t="shared" ca="1" si="1879"/>
        <v>1.17E-2</v>
      </c>
      <c r="N3275" s="512">
        <f t="shared" ca="1" si="1880"/>
        <v>1.2999999999999999E-2</v>
      </c>
      <c r="O3275" s="512">
        <f t="shared" ca="1" si="1881"/>
        <v>8.180999999999999E-3</v>
      </c>
      <c r="P3275" s="513">
        <f t="shared" ca="1" si="1882"/>
        <v>1.0530000000000001E-2</v>
      </c>
      <c r="Q3275" s="514" t="str">
        <f t="shared" ca="1" si="1883"/>
        <v>Dump</v>
      </c>
      <c r="R3275" s="515">
        <f t="shared" ca="1" si="1884"/>
        <v>0.71111111111111114</v>
      </c>
    </row>
    <row r="3276" spans="2:18">
      <c r="B3276" s="772" t="s">
        <v>3492</v>
      </c>
      <c r="C3276" s="376">
        <v>1</v>
      </c>
      <c r="D3276" s="771">
        <v>3.2</v>
      </c>
      <c r="E3276" s="104">
        <v>1.3599999999999999E-2</v>
      </c>
      <c r="F3276" s="104">
        <v>1.2999999999999999E-2</v>
      </c>
      <c r="H3276" s="677">
        <v>2571</v>
      </c>
      <c r="I3276" s="510">
        <f t="shared" si="1876"/>
        <v>3105</v>
      </c>
      <c r="J3276" s="53" t="str" cm="1">
        <f t="array" aca="1" ref="J3276" ca="1">INDIRECT("B" &amp; I3276)</f>
        <v>NIVEL 974 M4 7S L30 AM 2571 22-06-2026</v>
      </c>
      <c r="K3276" s="511">
        <f t="shared" ca="1" si="1877"/>
        <v>3.2</v>
      </c>
      <c r="L3276" s="508">
        <f t="shared" ca="1" si="1878"/>
        <v>7.8300000000000002E-3</v>
      </c>
      <c r="M3276" s="508">
        <f t="shared" ca="1" si="1879"/>
        <v>1.17E-2</v>
      </c>
      <c r="N3276" s="512">
        <f t="shared" ca="1" si="1880"/>
        <v>1.2999999999999999E-2</v>
      </c>
      <c r="O3276" s="512">
        <f t="shared" ca="1" si="1881"/>
        <v>7.0470000000000003E-3</v>
      </c>
      <c r="P3276" s="513">
        <f t="shared" ca="1" si="1882"/>
        <v>1.0530000000000001E-2</v>
      </c>
      <c r="Q3276" s="514" t="str">
        <f t="shared" ca="1" si="1883"/>
        <v>Dump</v>
      </c>
      <c r="R3276" s="515">
        <f t="shared" ca="1" si="1884"/>
        <v>0.71111111111111114</v>
      </c>
    </row>
    <row r="3277" spans="2:18">
      <c r="B3277" s="772" t="s">
        <v>3493</v>
      </c>
      <c r="C3277" s="376">
        <v>1</v>
      </c>
      <c r="D3277" s="771">
        <v>3.2</v>
      </c>
      <c r="E3277" s="104">
        <v>1.32E-2</v>
      </c>
      <c r="F3277" s="104">
        <v>1.2999999999999999E-2</v>
      </c>
      <c r="H3277" s="677">
        <v>2572</v>
      </c>
      <c r="I3277" s="510">
        <f t="shared" si="1876"/>
        <v>3106</v>
      </c>
      <c r="J3277" s="53" t="str" cm="1">
        <f t="array" aca="1" ref="J3277" ca="1">INDIRECT("B" &amp; I3277)</f>
        <v>NIVEL 974 M4 6N L33 AM 2572 22-06-2026</v>
      </c>
      <c r="K3277" s="511">
        <f t="shared" ca="1" si="1877"/>
        <v>3.2</v>
      </c>
      <c r="L3277" s="508">
        <f t="shared" ca="1" si="1878"/>
        <v>1.9440000000000002E-2</v>
      </c>
      <c r="M3277" s="508">
        <f t="shared" ca="1" si="1879"/>
        <v>1.5300000000000001E-2</v>
      </c>
      <c r="N3277" s="512">
        <f t="shared" ca="1" si="1880"/>
        <v>1.7000000000000001E-2</v>
      </c>
      <c r="O3277" s="512">
        <f t="shared" ca="1" si="1881"/>
        <v>1.7496000000000001E-2</v>
      </c>
      <c r="P3277" s="513">
        <f t="shared" ca="1" si="1882"/>
        <v>1.3770000000000001E-2</v>
      </c>
      <c r="Q3277" s="514" t="str">
        <f t="shared" ca="1" si="1883"/>
        <v>Dump</v>
      </c>
      <c r="R3277" s="515">
        <f t="shared" ca="1" si="1884"/>
        <v>0.71111111111111114</v>
      </c>
    </row>
    <row r="3278" spans="2:18">
      <c r="B3278" s="772" t="s">
        <v>3494</v>
      </c>
      <c r="C3278" s="376">
        <v>1</v>
      </c>
      <c r="D3278" s="771">
        <v>3.2</v>
      </c>
      <c r="E3278" s="104">
        <v>1.11E-2</v>
      </c>
      <c r="F3278" s="104">
        <v>1.2999999999999999E-2</v>
      </c>
      <c r="H3278" s="677">
        <v>2573</v>
      </c>
      <c r="I3278" s="510">
        <f t="shared" si="1876"/>
        <v>3107</v>
      </c>
      <c r="J3278" s="53" t="str" cm="1">
        <f t="array" aca="1" ref="J3278" ca="1">INDIRECT("B" &amp; I3278)</f>
        <v>NIVEL 974 M4 6N L33 AM 2573 22-06-2026</v>
      </c>
      <c r="K3278" s="511">
        <f t="shared" ca="1" si="1877"/>
        <v>3.2</v>
      </c>
      <c r="L3278" s="508">
        <f t="shared" ca="1" si="1878"/>
        <v>1.4489999999999999E-2</v>
      </c>
      <c r="M3278" s="508">
        <f t="shared" ca="1" si="1879"/>
        <v>1.5300000000000001E-2</v>
      </c>
      <c r="N3278" s="512">
        <f t="shared" ca="1" si="1880"/>
        <v>1.7000000000000001E-2</v>
      </c>
      <c r="O3278" s="512">
        <f t="shared" ca="1" si="1881"/>
        <v>1.3041000000000001E-2</v>
      </c>
      <c r="P3278" s="513">
        <f t="shared" ca="1" si="1882"/>
        <v>1.3770000000000001E-2</v>
      </c>
      <c r="Q3278" s="514" t="str">
        <f t="shared" ca="1" si="1883"/>
        <v>Dump</v>
      </c>
      <c r="R3278" s="515">
        <f t="shared" ca="1" si="1884"/>
        <v>0.71111111111111114</v>
      </c>
    </row>
    <row r="3279" spans="2:18">
      <c r="B3279" s="772" t="s">
        <v>3495</v>
      </c>
      <c r="C3279" s="376">
        <v>1</v>
      </c>
      <c r="D3279" s="771">
        <v>3.2</v>
      </c>
      <c r="E3279" s="104">
        <v>2.0899999999999998E-2</v>
      </c>
      <c r="F3279" s="104">
        <v>1.2999999999999999E-2</v>
      </c>
      <c r="H3279" s="677">
        <v>2574</v>
      </c>
      <c r="I3279" s="510">
        <f t="shared" si="1876"/>
        <v>3108</v>
      </c>
      <c r="J3279" s="53" t="str" cm="1">
        <f t="array" aca="1" ref="J3279" ca="1">INDIRECT("B" &amp; I3279)</f>
        <v>NIVEL 974 M4 6N L33 AM 2574 22-06-2026</v>
      </c>
      <c r="K3279" s="511">
        <f t="shared" ca="1" si="1877"/>
        <v>3.2</v>
      </c>
      <c r="L3279" s="508">
        <f t="shared" ca="1" si="1878"/>
        <v>1.4489999999999999E-2</v>
      </c>
      <c r="M3279" s="508">
        <f t="shared" ca="1" si="1879"/>
        <v>1.5300000000000001E-2</v>
      </c>
      <c r="N3279" s="512">
        <f t="shared" ca="1" si="1880"/>
        <v>1.7000000000000001E-2</v>
      </c>
      <c r="O3279" s="512">
        <f t="shared" ca="1" si="1881"/>
        <v>1.3041000000000001E-2</v>
      </c>
      <c r="P3279" s="513">
        <f t="shared" ca="1" si="1882"/>
        <v>1.3770000000000001E-2</v>
      </c>
      <c r="Q3279" s="514" t="str">
        <f t="shared" ca="1" si="1883"/>
        <v>Dump</v>
      </c>
      <c r="R3279" s="515">
        <f t="shared" ca="1" si="1884"/>
        <v>0.71111111111111114</v>
      </c>
    </row>
    <row r="3280" spans="2:18">
      <c r="B3280" s="772" t="s">
        <v>3496</v>
      </c>
      <c r="C3280" s="376">
        <v>1</v>
      </c>
      <c r="D3280" s="771">
        <v>3.2</v>
      </c>
      <c r="E3280" s="104">
        <v>8.6999999999999994E-3</v>
      </c>
      <c r="F3280" s="104">
        <v>1.4999999999999999E-2</v>
      </c>
      <c r="H3280" s="677">
        <v>2575</v>
      </c>
      <c r="I3280" s="510">
        <f t="shared" si="1876"/>
        <v>3109</v>
      </c>
      <c r="J3280" s="53" t="str" cm="1">
        <f t="array" aca="1" ref="J3280" ca="1">INDIRECT("B" &amp; I3280)</f>
        <v>NIVEL 974 M4 6N L33 AM 2575 22-06-2026</v>
      </c>
      <c r="K3280" s="511">
        <f t="shared" ca="1" si="1877"/>
        <v>3.2</v>
      </c>
      <c r="L3280" s="508">
        <f t="shared" ca="1" si="1878"/>
        <v>1.7820000000000003E-2</v>
      </c>
      <c r="M3280" s="508">
        <f t="shared" ca="1" si="1879"/>
        <v>1.5300000000000001E-2</v>
      </c>
      <c r="N3280" s="512">
        <f t="shared" ca="1" si="1880"/>
        <v>1.7000000000000001E-2</v>
      </c>
      <c r="O3280" s="512">
        <f t="shared" ca="1" si="1881"/>
        <v>1.6038000000000004E-2</v>
      </c>
      <c r="P3280" s="513">
        <f t="shared" ca="1" si="1882"/>
        <v>1.3770000000000001E-2</v>
      </c>
      <c r="Q3280" s="514" t="str">
        <f t="shared" ca="1" si="1883"/>
        <v>Dump</v>
      </c>
      <c r="R3280" s="515">
        <f t="shared" ca="1" si="1884"/>
        <v>0.71111111111111114</v>
      </c>
    </row>
    <row r="3281" spans="2:38">
      <c r="B3281" s="772" t="s">
        <v>3497</v>
      </c>
      <c r="C3281" s="376">
        <v>1</v>
      </c>
      <c r="D3281" s="771">
        <v>3.2</v>
      </c>
      <c r="E3281" s="104">
        <v>8.8999999999999999E-3</v>
      </c>
      <c r="F3281" s="104">
        <v>1.4999999999999999E-2</v>
      </c>
      <c r="H3281" s="677">
        <v>2576</v>
      </c>
      <c r="I3281" s="510">
        <f t="shared" si="1876"/>
        <v>3110</v>
      </c>
      <c r="J3281" s="53" t="str" cm="1">
        <f t="array" aca="1" ref="J3281" ca="1">INDIRECT("B" &amp; I3281)</f>
        <v>NIVEL 974 M4 6N L33 AM 2576 22-06-2026</v>
      </c>
      <c r="K3281" s="511">
        <f t="shared" ca="1" si="1877"/>
        <v>3.2</v>
      </c>
      <c r="L3281" s="508">
        <f t="shared" ca="1" si="1878"/>
        <v>1.6830000000000001E-2</v>
      </c>
      <c r="M3281" s="508">
        <f t="shared" ca="1" si="1879"/>
        <v>1.5300000000000001E-2</v>
      </c>
      <c r="N3281" s="512">
        <f t="shared" ca="1" si="1880"/>
        <v>1.7000000000000001E-2</v>
      </c>
      <c r="O3281" s="512">
        <f t="shared" ca="1" si="1881"/>
        <v>1.5147000000000001E-2</v>
      </c>
      <c r="P3281" s="513">
        <f t="shared" ca="1" si="1882"/>
        <v>1.3770000000000001E-2</v>
      </c>
      <c r="Q3281" s="514" t="str">
        <f t="shared" ca="1" si="1883"/>
        <v>Dump</v>
      </c>
      <c r="R3281" s="515">
        <f t="shared" ca="1" si="1884"/>
        <v>0.71111111111111114</v>
      </c>
    </row>
    <row r="3282" spans="2:38">
      <c r="B3282" s="772" t="s">
        <v>3498</v>
      </c>
      <c r="C3282" s="376">
        <v>1</v>
      </c>
      <c r="D3282" s="771">
        <v>3.2</v>
      </c>
      <c r="E3282" s="104">
        <v>8.9999999999999993E-3</v>
      </c>
      <c r="F3282" s="104">
        <v>1.4999999999999999E-2</v>
      </c>
      <c r="H3282" s="677"/>
      <c r="I3282"/>
      <c r="J3282"/>
      <c r="K3282" s="519">
        <f ca="1">SUM(K3262:K3281)</f>
        <v>64.000000000000014</v>
      </c>
      <c r="L3282" s="516">
        <f ca="1">+SUMPRODUCT(L3262:L3281,K3262:K3281)/K3282</f>
        <v>1.1137499999999998E-2</v>
      </c>
      <c r="M3282" s="516">
        <f ca="1">+SUMPRODUCT(M3262:M3281,K3262:K3281)/K3282</f>
        <v>1.26E-2</v>
      </c>
      <c r="N3282" s="69">
        <f ca="1">+SUMPRODUCT(N3262:N3281,K3262:K3281)/K3282</f>
        <v>1.3999999999999993E-2</v>
      </c>
      <c r="O3282" s="552">
        <f ca="1">+SUMPRODUCT(O3262:O3281,K3262:K3281)/K3282</f>
        <v>1.002375E-2</v>
      </c>
      <c r="P3282" s="69">
        <f ca="1">+SUMPRODUCT(P3262:P3281,K3262:K3281)/K3282</f>
        <v>1.1339999999999999E-2</v>
      </c>
      <c r="Q3282"/>
      <c r="R3282"/>
    </row>
    <row r="3283" spans="2:38">
      <c r="B3283" s="772" t="s">
        <v>3499</v>
      </c>
      <c r="C3283" s="376">
        <v>1</v>
      </c>
      <c r="D3283" s="771">
        <v>3.2</v>
      </c>
      <c r="E3283" s="104">
        <v>0.01</v>
      </c>
      <c r="F3283" s="104">
        <v>1.4999999999999999E-2</v>
      </c>
      <c r="H3283" s="723"/>
      <c r="I3283"/>
      <c r="J3283"/>
      <c r="K3283" s="551" t="s">
        <v>59</v>
      </c>
      <c r="L3283" s="550">
        <f ca="1">+L3282/0.9</f>
        <v>1.2374999999999997E-2</v>
      </c>
      <c r="M3283" s="518">
        <f ca="1">+M3282/0.9</f>
        <v>1.4E-2</v>
      </c>
      <c r="N3283"/>
      <c r="O3283"/>
      <c r="P3283"/>
      <c r="Q3283"/>
      <c r="R3283"/>
    </row>
    <row r="3284" spans="2:38">
      <c r="B3284" s="772" t="s">
        <v>3500</v>
      </c>
      <c r="C3284" s="376">
        <v>1</v>
      </c>
      <c r="D3284" s="771">
        <v>3.2</v>
      </c>
      <c r="E3284" s="104">
        <v>1.23E-2</v>
      </c>
      <c r="F3284" s="104">
        <v>1.4999999999999999E-2</v>
      </c>
    </row>
    <row r="3285" spans="2:38" ht="28.8">
      <c r="B3285" s="772" t="s">
        <v>3501</v>
      </c>
      <c r="C3285" s="376">
        <v>1</v>
      </c>
      <c r="D3285" s="771">
        <v>3.2</v>
      </c>
      <c r="E3285" s="104">
        <v>2.07E-2</v>
      </c>
      <c r="F3285" s="104">
        <v>1.4E-2</v>
      </c>
      <c r="H3285" s="385"/>
      <c r="I3285" s="547" t="s">
        <v>3333</v>
      </c>
      <c r="J3285" s="77" t="s">
        <v>63</v>
      </c>
      <c r="K3285" s="507" t="s">
        <v>44</v>
      </c>
      <c r="L3285" s="718" t="s">
        <v>297</v>
      </c>
      <c r="M3285" s="508" t="s">
        <v>292</v>
      </c>
      <c r="N3285" s="545" t="s">
        <v>46</v>
      </c>
      <c r="O3285" s="549" t="s">
        <v>293</v>
      </c>
      <c r="P3285" s="508" t="s">
        <v>294</v>
      </c>
      <c r="Q3285"/>
      <c r="R3285"/>
    </row>
    <row r="3286" spans="2:38" ht="15" thickBot="1">
      <c r="B3286" s="772" t="s">
        <v>3502</v>
      </c>
      <c r="C3286" s="376">
        <v>1</v>
      </c>
      <c r="D3286" s="771">
        <v>3.2</v>
      </c>
      <c r="E3286" s="104">
        <v>1.72E-2</v>
      </c>
      <c r="F3286" s="104">
        <v>1.4E-2</v>
      </c>
      <c r="H3286" s="677">
        <v>2577</v>
      </c>
      <c r="I3286" s="510">
        <f>IF(H3286="",
   IFERROR(MATCH("**", B:B, 0), ""),
   IFERROR(MATCH("* "&amp;H3286&amp;" *", B:B, 0), "")
)</f>
        <v>3111</v>
      </c>
      <c r="J3286" s="53" t="str" cm="1">
        <f t="array" aca="1" ref="J3286" ca="1">INDIRECT("B" &amp; I3286)</f>
        <v>NIVEL 974 M4 6N L33 AM 2577 22-06-2026</v>
      </c>
      <c r="K3286" s="511">
        <f ca="1">INDEX(D:D, MATCH(J3286, $B:$B, 0))</f>
        <v>3.2</v>
      </c>
      <c r="L3286" s="508">
        <f ca="1">INDEX(E:E, MATCH($J3286, $B:$B, 0))*0.9</f>
        <v>1.3050000000000001E-2</v>
      </c>
      <c r="M3286" s="508">
        <f ca="1">INDEX(F:F, MATCH($J3286, $B:$B, 0))*0.9</f>
        <v>1.5300000000000001E-2</v>
      </c>
      <c r="N3286" s="512">
        <f ca="1">INDEX(F:F, MATCH($J3286, $B:$B, 0))</f>
        <v>1.7000000000000001E-2</v>
      </c>
      <c r="O3286" s="512">
        <f ca="1">+IF(L3286=0,N3286*0.9,L3286*0.9)</f>
        <v>1.1745E-2</v>
      </c>
      <c r="P3286" s="513">
        <f ca="1">+M3286*0.9</f>
        <v>1.3770000000000001E-2</v>
      </c>
      <c r="Q3286" s="514" t="str">
        <f ca="1">+IF(L3286=0,"-","Dump")</f>
        <v>Dump</v>
      </c>
      <c r="R3286" s="515">
        <f ca="1">+K3286/4.5</f>
        <v>0.71111111111111114</v>
      </c>
    </row>
    <row r="3287" spans="2:38">
      <c r="B3287" s="772" t="s">
        <v>3503</v>
      </c>
      <c r="C3287" s="376">
        <v>1</v>
      </c>
      <c r="D3287" s="771">
        <v>3.2</v>
      </c>
      <c r="E3287" s="104">
        <v>2.53E-2</v>
      </c>
      <c r="F3287" s="104">
        <v>1.4E-2</v>
      </c>
      <c r="H3287" s="677">
        <v>2578</v>
      </c>
      <c r="I3287" s="510">
        <f t="shared" ref="I3287:I3302" si="1885">IF(H3287="",
   IFERROR(MATCH("**", B:B, 0), ""),
   IFERROR(MATCH("* "&amp;H3287&amp;" *", B:B, 0), "")
)</f>
        <v>3112</v>
      </c>
      <c r="J3287" s="53" t="str" cm="1">
        <f t="array" aca="1" ref="J3287" ca="1">INDIRECT("B" &amp; I3287)</f>
        <v>NIVEL 974 M4 6N L33 AM 2578 22-06-2026</v>
      </c>
      <c r="K3287" s="511">
        <f t="shared" ref="K3287:K3302" ca="1" si="1886">INDEX(D:D, MATCH(J3287, $B:$B, 0))</f>
        <v>3.2</v>
      </c>
      <c r="L3287" s="508">
        <f ca="1">INDEX(E:E, MATCH($J3287, $B:$B, 0))*0.9</f>
        <v>1.332E-2</v>
      </c>
      <c r="M3287" s="508">
        <f t="shared" ref="M3287:M3302" ca="1" si="1887">INDEX(F:F, MATCH($J3287, $B:$B, 0))*0.9</f>
        <v>1.5300000000000001E-2</v>
      </c>
      <c r="N3287" s="512">
        <f t="shared" ref="N3287:N3302" ca="1" si="1888">INDEX(F:F, MATCH($J3287, $B:$B, 0))</f>
        <v>1.7000000000000001E-2</v>
      </c>
      <c r="O3287" s="512">
        <f t="shared" ref="O3287:O3302" ca="1" si="1889">+IF(L3287=0,N3287*0.9,L3287*0.9)</f>
        <v>1.1988E-2</v>
      </c>
      <c r="P3287" s="513">
        <f t="shared" ref="P3287:P3302" ca="1" si="1890">+M3287*0.9</f>
        <v>1.3770000000000001E-2</v>
      </c>
      <c r="Q3287" s="514" t="str">
        <f t="shared" ref="Q3287:Q3302" ca="1" si="1891">+IF(L3287=0,"-","Dump")</f>
        <v>Dump</v>
      </c>
      <c r="R3287" s="515">
        <f t="shared" ref="R3287:R3302" ca="1" si="1892">+K3287/4.5</f>
        <v>0.71111111111111114</v>
      </c>
      <c r="AJ3287" s="95" t="str">
        <f>+I3285</f>
        <v>EN132</v>
      </c>
      <c r="AK3287" s="96" t="s">
        <v>62</v>
      </c>
    </row>
    <row r="3288" spans="2:38" ht="15" thickBot="1">
      <c r="B3288" s="772" t="s">
        <v>3504</v>
      </c>
      <c r="C3288" s="376">
        <v>1</v>
      </c>
      <c r="D3288" s="771">
        <v>3.2</v>
      </c>
      <c r="E3288" s="104">
        <v>1.0699999999999999E-2</v>
      </c>
      <c r="F3288" s="104">
        <v>1.4E-2</v>
      </c>
      <c r="H3288" s="677">
        <v>2579</v>
      </c>
      <c r="I3288" s="510">
        <f t="shared" si="1885"/>
        <v>3113</v>
      </c>
      <c r="J3288" s="53" t="str" cm="1">
        <f t="array" aca="1" ref="J3288" ca="1">INDIRECT("B" &amp; I3288)</f>
        <v>NIVEL 974 M4 6N L33 AM 2579 22-06-2026</v>
      </c>
      <c r="K3288" s="511">
        <f t="shared" ca="1" si="1886"/>
        <v>3.2</v>
      </c>
      <c r="L3288" s="508">
        <f t="shared" ref="L3288:L3302" ca="1" si="1893">INDEX(E:E, MATCH($J3288, $B:$B, 0))*0.9</f>
        <v>1.1340000000000001E-2</v>
      </c>
      <c r="M3288" s="508">
        <f t="shared" ca="1" si="1887"/>
        <v>1.5300000000000001E-2</v>
      </c>
      <c r="N3288" s="512">
        <f t="shared" ca="1" si="1888"/>
        <v>1.7000000000000001E-2</v>
      </c>
      <c r="O3288" s="512">
        <f t="shared" ca="1" si="1889"/>
        <v>1.0206000000000002E-2</v>
      </c>
      <c r="P3288" s="513">
        <f t="shared" ca="1" si="1890"/>
        <v>1.3770000000000001E-2</v>
      </c>
      <c r="Q3288" s="514" t="str">
        <f t="shared" ca="1" si="1891"/>
        <v>Dump</v>
      </c>
      <c r="R3288" s="515">
        <f t="shared" ca="1" si="1892"/>
        <v>0.71111111111111114</v>
      </c>
      <c r="AJ3288" s="520">
        <f ca="1">+K3303-SUMIF(AE:AE, AJ3287, AA:AA)</f>
        <v>-8.4699999999999918</v>
      </c>
      <c r="AK3288" s="521">
        <f ca="1">O3303</f>
        <v>1.1840294117647056E-2</v>
      </c>
      <c r="AL3288" s="102">
        <f ca="1">COUNTIF(AE:AE, AJ3287)</f>
        <v>2</v>
      </c>
    </row>
    <row r="3289" spans="2:38" ht="15" thickBot="1">
      <c r="B3289" s="772" t="s">
        <v>3505</v>
      </c>
      <c r="C3289" s="376">
        <v>1</v>
      </c>
      <c r="D3289" s="771">
        <v>3.2</v>
      </c>
      <c r="E3289" s="104">
        <v>1.9E-2</v>
      </c>
      <c r="F3289" s="104">
        <v>1.4E-2</v>
      </c>
      <c r="H3289" s="677">
        <v>2580</v>
      </c>
      <c r="I3289" s="510">
        <f t="shared" si="1885"/>
        <v>3114</v>
      </c>
      <c r="J3289" s="53" t="str" cm="1">
        <f t="array" aca="1" ref="J3289" ca="1">INDIRECT("B" &amp; I3289)</f>
        <v>NIVEL 974 M4 6N L33 AM 2580 22-06-2026</v>
      </c>
      <c r="K3289" s="511">
        <f t="shared" ca="1" si="1886"/>
        <v>3.2</v>
      </c>
      <c r="L3289" s="508">
        <f t="shared" ca="1" si="1893"/>
        <v>1.323E-2</v>
      </c>
      <c r="M3289" s="508">
        <f t="shared" ca="1" si="1887"/>
        <v>1.5300000000000001E-2</v>
      </c>
      <c r="N3289" s="512">
        <f t="shared" ca="1" si="1888"/>
        <v>1.7000000000000001E-2</v>
      </c>
      <c r="O3289" s="512">
        <f t="shared" ca="1" si="1889"/>
        <v>1.1907000000000001E-2</v>
      </c>
      <c r="P3289" s="513">
        <f t="shared" ca="1" si="1890"/>
        <v>1.3770000000000001E-2</v>
      </c>
      <c r="Q3289" s="514" t="str">
        <f t="shared" ca="1" si="1891"/>
        <v>Dump</v>
      </c>
      <c r="R3289" s="515">
        <f t="shared" ca="1" si="1892"/>
        <v>0.71111111111111114</v>
      </c>
      <c r="AJ3289" s="105" t="s">
        <v>83</v>
      </c>
      <c r="AK3289" s="101"/>
    </row>
    <row r="3290" spans="2:38">
      <c r="B3290" s="772" t="s">
        <v>3506</v>
      </c>
      <c r="C3290" s="376">
        <v>1</v>
      </c>
      <c r="D3290" s="771">
        <v>3.2</v>
      </c>
      <c r="E3290" s="104">
        <v>1.23E-2</v>
      </c>
      <c r="F3290" s="104">
        <v>1.4E-2</v>
      </c>
      <c r="H3290" s="677">
        <v>2581</v>
      </c>
      <c r="I3290" s="510">
        <f t="shared" si="1885"/>
        <v>3115</v>
      </c>
      <c r="J3290" s="53" t="str" cm="1">
        <f t="array" aca="1" ref="J3290" ca="1">INDIRECT("B" &amp; I3290)</f>
        <v>NIVEL 974 M4 7N RT AM 2581 22-06-2026</v>
      </c>
      <c r="K3290" s="511">
        <f t="shared" ca="1" si="1886"/>
        <v>3.2</v>
      </c>
      <c r="L3290" s="508">
        <f t="shared" ca="1" si="1893"/>
        <v>1.8179999999999998E-2</v>
      </c>
      <c r="M3290" s="508">
        <f t="shared" ca="1" si="1887"/>
        <v>1.26E-2</v>
      </c>
      <c r="N3290" s="512">
        <f t="shared" ca="1" si="1888"/>
        <v>1.4E-2</v>
      </c>
      <c r="O3290" s="512">
        <f t="shared" ca="1" si="1889"/>
        <v>1.6361999999999998E-2</v>
      </c>
      <c r="P3290" s="513">
        <f t="shared" ca="1" si="1890"/>
        <v>1.1340000000000001E-2</v>
      </c>
      <c r="Q3290" s="514" t="str">
        <f t="shared" ca="1" si="1891"/>
        <v>Dump</v>
      </c>
      <c r="R3290" s="515">
        <f t="shared" ca="1" si="1892"/>
        <v>0.71111111111111114</v>
      </c>
    </row>
    <row r="3291" spans="2:38">
      <c r="B3291" s="772" t="s">
        <v>3507</v>
      </c>
      <c r="C3291" s="376">
        <v>1</v>
      </c>
      <c r="D3291" s="771">
        <v>3.2</v>
      </c>
      <c r="E3291" s="104">
        <v>1.5599999999999999E-2</v>
      </c>
      <c r="F3291" s="104">
        <v>1.4E-2</v>
      </c>
      <c r="H3291" s="677">
        <v>2582</v>
      </c>
      <c r="I3291" s="510">
        <f t="shared" si="1885"/>
        <v>3116</v>
      </c>
      <c r="J3291" s="53" t="str" cm="1">
        <f t="array" aca="1" ref="J3291" ca="1">INDIRECT("B" &amp; I3291)</f>
        <v>NIVEL 974 M4 7N RT AM 2582 22-06-2026</v>
      </c>
      <c r="K3291" s="511">
        <f t="shared" ca="1" si="1886"/>
        <v>3.2</v>
      </c>
      <c r="L3291" s="508">
        <f t="shared" ca="1" si="1893"/>
        <v>1.5300000000000001E-2</v>
      </c>
      <c r="M3291" s="508">
        <f t="shared" ca="1" si="1887"/>
        <v>1.26E-2</v>
      </c>
      <c r="N3291" s="512">
        <f t="shared" ca="1" si="1888"/>
        <v>1.4E-2</v>
      </c>
      <c r="O3291" s="512">
        <f t="shared" ca="1" si="1889"/>
        <v>1.3770000000000001E-2</v>
      </c>
      <c r="P3291" s="513">
        <f t="shared" ca="1" si="1890"/>
        <v>1.1340000000000001E-2</v>
      </c>
      <c r="Q3291" s="514" t="str">
        <f t="shared" ca="1" si="1891"/>
        <v>Dump</v>
      </c>
      <c r="R3291" s="515">
        <f t="shared" ca="1" si="1892"/>
        <v>0.71111111111111114</v>
      </c>
    </row>
    <row r="3292" spans="2:38">
      <c r="B3292" s="772" t="s">
        <v>3508</v>
      </c>
      <c r="C3292" s="376">
        <v>1</v>
      </c>
      <c r="D3292" s="771">
        <v>3.2</v>
      </c>
      <c r="E3292" s="104">
        <v>9.5999999999999992E-3</v>
      </c>
      <c r="F3292" s="104">
        <v>1.4E-2</v>
      </c>
      <c r="H3292" s="677">
        <v>2583</v>
      </c>
      <c r="I3292" s="510">
        <f t="shared" si="1885"/>
        <v>3117</v>
      </c>
      <c r="J3292" s="53" t="str" cm="1">
        <f t="array" aca="1" ref="J3292" ca="1">INDIRECT("B" &amp; I3292)</f>
        <v>NIVEL 974 M4 7N RT AM 2583 22-06-2026</v>
      </c>
      <c r="K3292" s="511">
        <f t="shared" ca="1" si="1886"/>
        <v>3.2</v>
      </c>
      <c r="L3292" s="508">
        <f t="shared" ca="1" si="1893"/>
        <v>1.494E-2</v>
      </c>
      <c r="M3292" s="508">
        <f t="shared" ca="1" si="1887"/>
        <v>1.26E-2</v>
      </c>
      <c r="N3292" s="512">
        <f t="shared" ca="1" si="1888"/>
        <v>1.4E-2</v>
      </c>
      <c r="O3292" s="512">
        <f t="shared" ca="1" si="1889"/>
        <v>1.3446E-2</v>
      </c>
      <c r="P3292" s="513">
        <f t="shared" ca="1" si="1890"/>
        <v>1.1340000000000001E-2</v>
      </c>
      <c r="Q3292" s="514" t="str">
        <f t="shared" ca="1" si="1891"/>
        <v>Dump</v>
      </c>
      <c r="R3292" s="515">
        <f t="shared" ca="1" si="1892"/>
        <v>0.71111111111111114</v>
      </c>
    </row>
    <row r="3293" spans="2:38">
      <c r="B3293" s="772" t="s">
        <v>3509</v>
      </c>
      <c r="C3293" s="376">
        <v>1</v>
      </c>
      <c r="D3293" s="771">
        <v>3.2</v>
      </c>
      <c r="E3293" s="104">
        <v>9.1999999999999998E-3</v>
      </c>
      <c r="F3293" s="104">
        <v>1.4E-2</v>
      </c>
      <c r="H3293" s="677">
        <v>2584</v>
      </c>
      <c r="I3293" s="510">
        <f t="shared" si="1885"/>
        <v>3118</v>
      </c>
      <c r="J3293" s="53" t="str" cm="1">
        <f t="array" aca="1" ref="J3293" ca="1">INDIRECT("B" &amp; I3293)</f>
        <v>NIVEL 974 M4 7N RT AM 2584 22-06-2026</v>
      </c>
      <c r="K3293" s="511">
        <f t="shared" ca="1" si="1886"/>
        <v>3.2</v>
      </c>
      <c r="L3293" s="508">
        <f t="shared" ca="1" si="1893"/>
        <v>1.6109999999999999E-2</v>
      </c>
      <c r="M3293" s="508">
        <f t="shared" ca="1" si="1887"/>
        <v>1.26E-2</v>
      </c>
      <c r="N3293" s="512">
        <f t="shared" ca="1" si="1888"/>
        <v>1.4E-2</v>
      </c>
      <c r="O3293" s="512">
        <f t="shared" ca="1" si="1889"/>
        <v>1.4499E-2</v>
      </c>
      <c r="P3293" s="513">
        <f t="shared" ca="1" si="1890"/>
        <v>1.1340000000000001E-2</v>
      </c>
      <c r="Q3293" s="514" t="str">
        <f t="shared" ca="1" si="1891"/>
        <v>Dump</v>
      </c>
      <c r="R3293" s="515">
        <f t="shared" ca="1" si="1892"/>
        <v>0.71111111111111114</v>
      </c>
    </row>
    <row r="3294" spans="2:38">
      <c r="B3294" s="772" t="s">
        <v>3510</v>
      </c>
      <c r="C3294" s="376">
        <v>1</v>
      </c>
      <c r="D3294" s="771">
        <v>3.2</v>
      </c>
      <c r="E3294" s="104">
        <v>1.0999999999999999E-2</v>
      </c>
      <c r="F3294" s="104">
        <v>1.4E-2</v>
      </c>
      <c r="H3294" s="677">
        <v>2585</v>
      </c>
      <c r="I3294" s="510">
        <f t="shared" si="1885"/>
        <v>3119</v>
      </c>
      <c r="J3294" s="53" t="str" cm="1">
        <f t="array" aca="1" ref="J3294" ca="1">INDIRECT("B" &amp; I3294)</f>
        <v>NIVEL 974 M4 7N RT AM 2585 22-06-2026</v>
      </c>
      <c r="K3294" s="511">
        <f t="shared" ca="1" si="1886"/>
        <v>3.2</v>
      </c>
      <c r="L3294" s="508">
        <f t="shared" ca="1" si="1893"/>
        <v>1.2330000000000001E-2</v>
      </c>
      <c r="M3294" s="508">
        <f t="shared" ca="1" si="1887"/>
        <v>1.26E-2</v>
      </c>
      <c r="N3294" s="512">
        <f t="shared" ca="1" si="1888"/>
        <v>1.4E-2</v>
      </c>
      <c r="O3294" s="512">
        <f t="shared" ca="1" si="1889"/>
        <v>1.1097000000000001E-2</v>
      </c>
      <c r="P3294" s="513">
        <f t="shared" ca="1" si="1890"/>
        <v>1.1340000000000001E-2</v>
      </c>
      <c r="Q3294" s="514" t="str">
        <f t="shared" ca="1" si="1891"/>
        <v>Dump</v>
      </c>
      <c r="R3294" s="515">
        <f t="shared" ca="1" si="1892"/>
        <v>0.71111111111111114</v>
      </c>
    </row>
    <row r="3295" spans="2:38">
      <c r="B3295" s="772" t="s">
        <v>3511</v>
      </c>
      <c r="C3295" s="376">
        <v>1</v>
      </c>
      <c r="D3295" s="771">
        <v>3.2</v>
      </c>
      <c r="E3295" s="104">
        <v>1.12E-2</v>
      </c>
      <c r="F3295" s="104">
        <v>1.4E-2</v>
      </c>
      <c r="H3295" s="677">
        <v>2586</v>
      </c>
      <c r="I3295" s="510">
        <f t="shared" si="1885"/>
        <v>3120</v>
      </c>
      <c r="J3295" s="53" t="str" cm="1">
        <f t="array" aca="1" ref="J3295" ca="1">INDIRECT("B" &amp; I3295)</f>
        <v>NIVEL 974 M4 7N RT AM 2586 22-06-2026</v>
      </c>
      <c r="K3295" s="511">
        <f t="shared" ca="1" si="1886"/>
        <v>3.2</v>
      </c>
      <c r="L3295" s="508">
        <f t="shared" ca="1" si="1893"/>
        <v>1.098E-2</v>
      </c>
      <c r="M3295" s="508">
        <f t="shared" ca="1" si="1887"/>
        <v>1.26E-2</v>
      </c>
      <c r="N3295" s="512">
        <f t="shared" ca="1" si="1888"/>
        <v>1.4E-2</v>
      </c>
      <c r="O3295" s="512">
        <f t="shared" ca="1" si="1889"/>
        <v>9.8820000000000002E-3</v>
      </c>
      <c r="P3295" s="513">
        <f t="shared" ca="1" si="1890"/>
        <v>1.1340000000000001E-2</v>
      </c>
      <c r="Q3295" s="514" t="str">
        <f t="shared" ca="1" si="1891"/>
        <v>Dump</v>
      </c>
      <c r="R3295" s="515">
        <f t="shared" ca="1" si="1892"/>
        <v>0.71111111111111114</v>
      </c>
    </row>
    <row r="3296" spans="2:38">
      <c r="B3296" s="772" t="s">
        <v>3517</v>
      </c>
      <c r="C3296" s="376">
        <v>1</v>
      </c>
      <c r="D3296" s="771">
        <v>3.2</v>
      </c>
      <c r="E3296" s="104">
        <v>1.0699999999999999E-2</v>
      </c>
      <c r="F3296" s="104">
        <v>1.4500000000000001E-2</v>
      </c>
      <c r="H3296" s="677">
        <v>2587</v>
      </c>
      <c r="I3296" s="510">
        <f t="shared" si="1885"/>
        <v>3121</v>
      </c>
      <c r="J3296" s="53" t="str" cm="1">
        <f t="array" aca="1" ref="J3296" ca="1">INDIRECT("B" &amp; I3296)</f>
        <v>NIVEL 974 M4 7S L30 PM 2587 22-06-2026</v>
      </c>
      <c r="K3296" s="511">
        <f t="shared" ca="1" si="1886"/>
        <v>3.2</v>
      </c>
      <c r="L3296" s="508">
        <f t="shared" ca="1" si="1893"/>
        <v>1.17E-2</v>
      </c>
      <c r="M3296" s="508">
        <f t="shared" ca="1" si="1887"/>
        <v>1.26E-2</v>
      </c>
      <c r="N3296" s="512">
        <f t="shared" ca="1" si="1888"/>
        <v>1.4E-2</v>
      </c>
      <c r="O3296" s="512">
        <f t="shared" ca="1" si="1889"/>
        <v>1.0530000000000001E-2</v>
      </c>
      <c r="P3296" s="513">
        <f t="shared" ca="1" si="1890"/>
        <v>1.1340000000000001E-2</v>
      </c>
      <c r="Q3296" s="514" t="str">
        <f t="shared" ca="1" si="1891"/>
        <v>Dump</v>
      </c>
      <c r="R3296" s="515">
        <f t="shared" ca="1" si="1892"/>
        <v>0.71111111111111114</v>
      </c>
    </row>
    <row r="3297" spans="2:38">
      <c r="B3297" s="772" t="s">
        <v>3518</v>
      </c>
      <c r="C3297" s="376">
        <v>1</v>
      </c>
      <c r="D3297" s="771">
        <v>3.2</v>
      </c>
      <c r="E3297" s="104">
        <v>1.3899999999999999E-2</v>
      </c>
      <c r="F3297" s="104">
        <v>1.4500000000000001E-2</v>
      </c>
      <c r="H3297" s="677">
        <v>2588</v>
      </c>
      <c r="I3297" s="510">
        <f t="shared" ref="I3297:I3298" si="1894">IF(H3297="",
   IFERROR(MATCH("**", B:B, 0), ""),
   IFERROR(MATCH("* "&amp;H3297&amp;" *", B:B, 0), "")
)</f>
        <v>3122</v>
      </c>
      <c r="J3297" s="53" t="str" cm="1">
        <f t="array" aca="1" ref="J3297" ca="1">INDIRECT("B" &amp; I3297)</f>
        <v>NIVEL 974 M4 7S L30 PM 2588 22-06-2026</v>
      </c>
      <c r="K3297" s="511">
        <f t="shared" ref="K3297:K3298" ca="1" si="1895">INDEX(D:D, MATCH(J3297, $B:$B, 0))</f>
        <v>3.2</v>
      </c>
      <c r="L3297" s="508">
        <f t="shared" ref="L3297:L3298" ca="1" si="1896">INDEX(E:E, MATCH($J3297, $B:$B, 0))*0.9</f>
        <v>1.269E-2</v>
      </c>
      <c r="M3297" s="508">
        <f t="shared" ref="M3297:M3298" ca="1" si="1897">INDEX(F:F, MATCH($J3297, $B:$B, 0))*0.9</f>
        <v>1.26E-2</v>
      </c>
      <c r="N3297" s="512">
        <f t="shared" ca="1" si="1888"/>
        <v>1.4E-2</v>
      </c>
      <c r="O3297" s="512">
        <f t="shared" ref="O3297:O3298" ca="1" si="1898">+IF(L3297=0,N3297*0.9,L3297*0.9)</f>
        <v>1.1421000000000001E-2</v>
      </c>
      <c r="P3297" s="513">
        <f t="shared" ref="P3297:P3298" ca="1" si="1899">+M3297*0.9</f>
        <v>1.1340000000000001E-2</v>
      </c>
      <c r="Q3297" s="514" t="str">
        <f t="shared" ref="Q3297:Q3298" ca="1" si="1900">+IF(L3297=0,"-","Dump")</f>
        <v>Dump</v>
      </c>
      <c r="R3297" s="515">
        <f t="shared" ref="R3297:R3298" ca="1" si="1901">+K3297/4.5</f>
        <v>0.71111111111111114</v>
      </c>
    </row>
    <row r="3298" spans="2:38">
      <c r="B3298" s="772" t="s">
        <v>3519</v>
      </c>
      <c r="C3298" s="376">
        <v>1</v>
      </c>
      <c r="D3298" s="771">
        <v>3.2</v>
      </c>
      <c r="E3298" s="104">
        <v>1.0699999999999999E-2</v>
      </c>
      <c r="F3298" s="104">
        <v>1.4500000000000001E-2</v>
      </c>
      <c r="H3298" s="677">
        <v>2589</v>
      </c>
      <c r="I3298" s="510">
        <f t="shared" si="1894"/>
        <v>3123</v>
      </c>
      <c r="J3298" s="53" t="str" cm="1">
        <f t="array" aca="1" ref="J3298" ca="1">INDIRECT("B" &amp; I3298)</f>
        <v>NIVEL 974 M4 7S L30 PM 2589 22-06-2026</v>
      </c>
      <c r="K3298" s="511">
        <f t="shared" ca="1" si="1895"/>
        <v>3.2</v>
      </c>
      <c r="L3298" s="508">
        <f t="shared" ca="1" si="1896"/>
        <v>1.179E-2</v>
      </c>
      <c r="M3298" s="508">
        <f t="shared" ca="1" si="1897"/>
        <v>1.26E-2</v>
      </c>
      <c r="N3298" s="512">
        <f t="shared" ca="1" si="1888"/>
        <v>1.4E-2</v>
      </c>
      <c r="O3298" s="512">
        <f t="shared" ca="1" si="1898"/>
        <v>1.0611000000000001E-2</v>
      </c>
      <c r="P3298" s="513">
        <f t="shared" ca="1" si="1899"/>
        <v>1.1340000000000001E-2</v>
      </c>
      <c r="Q3298" s="514" t="str">
        <f t="shared" ca="1" si="1900"/>
        <v>Dump</v>
      </c>
      <c r="R3298" s="515">
        <f t="shared" ca="1" si="1901"/>
        <v>0.71111111111111114</v>
      </c>
    </row>
    <row r="3299" spans="2:38">
      <c r="B3299" s="772" t="s">
        <v>3520</v>
      </c>
      <c r="C3299" s="376">
        <v>1</v>
      </c>
      <c r="D3299" s="771">
        <v>3.2</v>
      </c>
      <c r="E3299" s="104">
        <v>1.41E-2</v>
      </c>
      <c r="F3299" s="104">
        <v>1.4500000000000001E-2</v>
      </c>
      <c r="H3299" s="677">
        <v>2590</v>
      </c>
      <c r="I3299" s="510">
        <f t="shared" si="1885"/>
        <v>3124</v>
      </c>
      <c r="J3299" s="53" t="str" cm="1">
        <f t="array" aca="1" ref="J3299" ca="1">INDIRECT("B" &amp; I3299)</f>
        <v>NIVEL 974 M4 7S L30 PM 2590 22-06-2026</v>
      </c>
      <c r="K3299" s="511">
        <f t="shared" ca="1" si="1886"/>
        <v>3.2</v>
      </c>
      <c r="L3299" s="508">
        <f t="shared" ca="1" si="1893"/>
        <v>1.332E-2</v>
      </c>
      <c r="M3299" s="508">
        <f t="shared" ca="1" si="1887"/>
        <v>1.26E-2</v>
      </c>
      <c r="N3299" s="512">
        <f t="shared" ca="1" si="1888"/>
        <v>1.4E-2</v>
      </c>
      <c r="O3299" s="512">
        <f t="shared" ca="1" si="1889"/>
        <v>1.1988E-2</v>
      </c>
      <c r="P3299" s="513">
        <f t="shared" ca="1" si="1890"/>
        <v>1.1340000000000001E-2</v>
      </c>
      <c r="Q3299" s="514" t="str">
        <f t="shared" ca="1" si="1891"/>
        <v>Dump</v>
      </c>
      <c r="R3299" s="515">
        <f t="shared" ca="1" si="1892"/>
        <v>0.71111111111111114</v>
      </c>
    </row>
    <row r="3300" spans="2:38">
      <c r="B3300" s="772" t="s">
        <v>3521</v>
      </c>
      <c r="C3300" s="376">
        <v>1</v>
      </c>
      <c r="D3300" s="771">
        <v>3.2</v>
      </c>
      <c r="E3300" s="104">
        <v>1.3599999999999999E-2</v>
      </c>
      <c r="F3300" s="104">
        <v>1.4500000000000001E-2</v>
      </c>
      <c r="H3300" s="677">
        <v>2591</v>
      </c>
      <c r="I3300" s="510">
        <f t="shared" si="1885"/>
        <v>3125</v>
      </c>
      <c r="J3300" s="53" t="str" cm="1">
        <f t="array" aca="1" ref="J3300" ca="1">INDIRECT("B" &amp; I3300)</f>
        <v>NIVEL 974 M4 7S L30 PM 2591 22-06-2026</v>
      </c>
      <c r="K3300" s="511">
        <f t="shared" ca="1" si="1886"/>
        <v>3.2</v>
      </c>
      <c r="L3300" s="508">
        <f t="shared" ca="1" si="1893"/>
        <v>1.26E-2</v>
      </c>
      <c r="M3300" s="508">
        <f t="shared" ca="1" si="1887"/>
        <v>1.26E-2</v>
      </c>
      <c r="N3300" s="512">
        <f t="shared" ca="1" si="1888"/>
        <v>1.4E-2</v>
      </c>
      <c r="O3300" s="512">
        <f t="shared" ca="1" si="1889"/>
        <v>1.1340000000000001E-2</v>
      </c>
      <c r="P3300" s="513">
        <f t="shared" ca="1" si="1890"/>
        <v>1.1340000000000001E-2</v>
      </c>
      <c r="Q3300" s="514" t="str">
        <f t="shared" ca="1" si="1891"/>
        <v>Dump</v>
      </c>
      <c r="R3300" s="515">
        <f t="shared" ca="1" si="1892"/>
        <v>0.71111111111111114</v>
      </c>
    </row>
    <row r="3301" spans="2:38">
      <c r="B3301" s="772" t="s">
        <v>3522</v>
      </c>
      <c r="C3301" s="376">
        <v>1</v>
      </c>
      <c r="D3301" s="771">
        <v>3.2</v>
      </c>
      <c r="E3301" s="104">
        <v>1.3100000000000001E-2</v>
      </c>
      <c r="F3301" s="104">
        <v>1.4500000000000001E-2</v>
      </c>
      <c r="H3301" s="677">
        <v>2592</v>
      </c>
      <c r="I3301" s="510">
        <f t="shared" si="1885"/>
        <v>3126</v>
      </c>
      <c r="J3301" s="53" t="str" cm="1">
        <f t="array" aca="1" ref="J3301" ca="1">INDIRECT("B" &amp; I3301)</f>
        <v>NIVEL 974 M4 7S L30 PM 2592 22-06-2026</v>
      </c>
      <c r="K3301" s="511">
        <f t="shared" ca="1" si="1886"/>
        <v>3.2</v>
      </c>
      <c r="L3301" s="508">
        <f t="shared" ca="1" si="1893"/>
        <v>1.179E-2</v>
      </c>
      <c r="M3301" s="508">
        <f t="shared" ca="1" si="1887"/>
        <v>1.26E-2</v>
      </c>
      <c r="N3301" s="512">
        <f t="shared" ca="1" si="1888"/>
        <v>1.4E-2</v>
      </c>
      <c r="O3301" s="512">
        <f t="shared" ca="1" si="1889"/>
        <v>1.0611000000000001E-2</v>
      </c>
      <c r="P3301" s="513">
        <f t="shared" ca="1" si="1890"/>
        <v>1.1340000000000001E-2</v>
      </c>
      <c r="Q3301" s="514" t="str">
        <f t="shared" ca="1" si="1891"/>
        <v>Dump</v>
      </c>
      <c r="R3301" s="515">
        <f t="shared" ca="1" si="1892"/>
        <v>0.71111111111111114</v>
      </c>
    </row>
    <row r="3302" spans="2:38">
      <c r="B3302" s="772" t="s">
        <v>3523</v>
      </c>
      <c r="C3302" s="376">
        <v>1</v>
      </c>
      <c r="D3302" s="771">
        <v>3.2</v>
      </c>
      <c r="E3302" s="104">
        <v>1.3100000000000001E-2</v>
      </c>
      <c r="F3302" s="104">
        <v>1.4500000000000001E-2</v>
      </c>
      <c r="H3302" s="677">
        <v>2593</v>
      </c>
      <c r="I3302" s="510">
        <f t="shared" si="1885"/>
        <v>3127</v>
      </c>
      <c r="J3302" s="53" t="str" cm="1">
        <f t="array" aca="1" ref="J3302" ca="1">INDIRECT("B" &amp; I3302)</f>
        <v>NIVEL 974 M4 7S L30 PM 2593 22-06-2026</v>
      </c>
      <c r="K3302" s="511">
        <f t="shared" ca="1" si="1886"/>
        <v>3.2</v>
      </c>
      <c r="L3302" s="508">
        <f t="shared" ca="1" si="1893"/>
        <v>1.098E-2</v>
      </c>
      <c r="M3302" s="508">
        <f t="shared" ca="1" si="1887"/>
        <v>1.26E-2</v>
      </c>
      <c r="N3302" s="512">
        <f t="shared" ca="1" si="1888"/>
        <v>1.4E-2</v>
      </c>
      <c r="O3302" s="512">
        <f t="shared" ca="1" si="1889"/>
        <v>9.8820000000000002E-3</v>
      </c>
      <c r="P3302" s="513">
        <f t="shared" ca="1" si="1890"/>
        <v>1.1340000000000001E-2</v>
      </c>
      <c r="Q3302" s="514" t="str">
        <f t="shared" ca="1" si="1891"/>
        <v>Dump</v>
      </c>
      <c r="R3302" s="515">
        <f t="shared" ca="1" si="1892"/>
        <v>0.71111111111111114</v>
      </c>
    </row>
    <row r="3303" spans="2:38">
      <c r="B3303" s="772" t="s">
        <v>3524</v>
      </c>
      <c r="C3303" s="376">
        <v>1</v>
      </c>
      <c r="D3303" s="771">
        <v>3.2</v>
      </c>
      <c r="E3303" s="104">
        <v>1.1900000000000001E-2</v>
      </c>
      <c r="F3303" s="104">
        <v>1.4500000000000001E-2</v>
      </c>
      <c r="H3303" s="677"/>
      <c r="I3303"/>
      <c r="J3303"/>
      <c r="K3303" s="519">
        <f ca="1">SUM(K3286:K3302)</f>
        <v>54.400000000000013</v>
      </c>
      <c r="L3303" s="516">
        <f ca="1">+SUMPRODUCT(L3286:L3302,K3286:K3302)/K3303</f>
        <v>1.3155882352941175E-2</v>
      </c>
      <c r="M3303" s="516">
        <f ca="1">+SUMPRODUCT(M3286:M3302,K3286:K3302)/K3303</f>
        <v>1.3235294117647059E-2</v>
      </c>
      <c r="N3303" s="69">
        <f ca="1">+SUMPRODUCT(N3286:N3302,K3286:K3302)/K3303</f>
        <v>1.4705882352941169E-2</v>
      </c>
      <c r="O3303" s="552">
        <f ca="1">+SUMPRODUCT(O3286:O3302,K3286:K3302)/K3303</f>
        <v>1.1840294117647056E-2</v>
      </c>
      <c r="P3303" s="69">
        <f ca="1">+SUMPRODUCT(P3286:P3302,K3286:K3302)/K3303</f>
        <v>1.1911764705882349E-2</v>
      </c>
      <c r="Q3303"/>
      <c r="R3303"/>
    </row>
    <row r="3304" spans="2:38">
      <c r="B3304" s="772" t="s">
        <v>3525</v>
      </c>
      <c r="C3304" s="376">
        <v>1</v>
      </c>
      <c r="D3304" s="771">
        <v>3.2</v>
      </c>
      <c r="E3304" s="104">
        <v>2.1499999999999998E-2</v>
      </c>
      <c r="F3304" s="104">
        <v>1.4500000000000001E-2</v>
      </c>
      <c r="H3304" s="723"/>
      <c r="I3304"/>
      <c r="J3304"/>
      <c r="K3304" s="551" t="s">
        <v>59</v>
      </c>
      <c r="L3304" s="550">
        <f ca="1">+L3303/0.9</f>
        <v>1.4617647058823527E-2</v>
      </c>
      <c r="M3304" s="518">
        <f ca="1">+M3303/0.9</f>
        <v>1.4705882352941176E-2</v>
      </c>
      <c r="N3304"/>
      <c r="O3304"/>
      <c r="P3304"/>
      <c r="Q3304"/>
      <c r="R3304"/>
    </row>
    <row r="3305" spans="2:38" ht="15" thickBot="1">
      <c r="B3305" s="772" t="s">
        <v>3526</v>
      </c>
      <c r="C3305" s="376">
        <v>1</v>
      </c>
      <c r="D3305" s="771">
        <v>3.2</v>
      </c>
      <c r="E3305" s="104">
        <v>1.61E-2</v>
      </c>
      <c r="F3305" s="104">
        <v>1.4500000000000001E-2</v>
      </c>
    </row>
    <row r="3306" spans="2:38" ht="28.8">
      <c r="B3306" s="772" t="s">
        <v>3527</v>
      </c>
      <c r="C3306" s="376">
        <v>1</v>
      </c>
      <c r="D3306" s="771">
        <v>3.2</v>
      </c>
      <c r="E3306" s="104">
        <v>1.52E-2</v>
      </c>
      <c r="F3306" s="104">
        <v>1.4500000000000001E-2</v>
      </c>
      <c r="H3306" s="385"/>
      <c r="I3306" s="547" t="s">
        <v>3384</v>
      </c>
      <c r="J3306" s="77" t="s">
        <v>63</v>
      </c>
      <c r="K3306" s="507" t="s">
        <v>44</v>
      </c>
      <c r="L3306" s="718" t="s">
        <v>297</v>
      </c>
      <c r="M3306" s="508" t="s">
        <v>292</v>
      </c>
      <c r="N3306" s="545" t="s">
        <v>46</v>
      </c>
      <c r="O3306" s="549" t="s">
        <v>293</v>
      </c>
      <c r="P3306" s="508" t="s">
        <v>294</v>
      </c>
      <c r="Q3306"/>
      <c r="R3306"/>
      <c r="AJ3306" s="95" t="str">
        <f>+I3306</f>
        <v>EN133</v>
      </c>
      <c r="AK3306" s="96" t="s">
        <v>62</v>
      </c>
    </row>
    <row r="3307" spans="2:38" ht="15" thickBot="1">
      <c r="B3307" s="772" t="s">
        <v>3528</v>
      </c>
      <c r="C3307" s="376">
        <v>1</v>
      </c>
      <c r="D3307" s="771">
        <v>3.2</v>
      </c>
      <c r="E3307" s="104">
        <v>1.5299999999999999E-2</v>
      </c>
      <c r="F3307" s="104">
        <v>1.4500000000000001E-2</v>
      </c>
      <c r="H3307" s="677">
        <v>2594</v>
      </c>
      <c r="I3307" s="510">
        <f>IF(H3307="",
   IFERROR(MATCH("**", B:B, 0), ""),
   IFERROR(MATCH("* "&amp;H3307&amp;" *", B:B, 0), "")
)</f>
        <v>3128</v>
      </c>
      <c r="J3307" s="53" t="str" cm="1">
        <f t="array" aca="1" ref="J3307" ca="1">INDIRECT("B" &amp; I3307)</f>
        <v>NIVEL 974 M4 7N DQ PM 2594 22-06-2026</v>
      </c>
      <c r="K3307" s="511">
        <f ca="1">INDEX(D:D, MATCH(J3307, $B:$B, 0))</f>
        <v>3.2</v>
      </c>
      <c r="L3307" s="508">
        <f ca="1">INDEX(E:E, MATCH($J3307, $B:$B, 0))*0.9</f>
        <v>1.737E-2</v>
      </c>
      <c r="M3307" s="508">
        <f ca="1">INDEX(F:F, MATCH($J3307, $B:$B, 0))*0.9</f>
        <v>8.0999999999999996E-3</v>
      </c>
      <c r="N3307" s="512">
        <f ca="1">INDEX(F:F, MATCH($J3307, $B:$B, 0))</f>
        <v>8.9999999999999993E-3</v>
      </c>
      <c r="O3307" s="512">
        <f ca="1">+IF(L3307=0,N3307*0.9,L3307*0.9)</f>
        <v>1.5633000000000001E-2</v>
      </c>
      <c r="P3307" s="513">
        <f ca="1">+M3307*0.9</f>
        <v>7.2899999999999996E-3</v>
      </c>
      <c r="Q3307" s="514" t="str">
        <f ca="1">+IF(L3307=0,"-","Dump")</f>
        <v>Dump</v>
      </c>
      <c r="R3307" s="515">
        <f ca="1">+K3307/4.5</f>
        <v>0.71111111111111114</v>
      </c>
      <c r="AJ3307" s="520">
        <f ca="1">+K3326-SUMIF(AE:AE, AJ3306, AA:AA)</f>
        <v>-2.6199999999999832</v>
      </c>
      <c r="AK3307" s="521">
        <f ca="1">O3326</f>
        <v>1.3578157894736839E-2</v>
      </c>
      <c r="AL3307" s="102">
        <f ca="1">COUNTIF(AE:AE, AJ3306)</f>
        <v>2</v>
      </c>
    </row>
    <row r="3308" spans="2:38" ht="15" thickBot="1">
      <c r="B3308" s="772" t="s">
        <v>3529</v>
      </c>
      <c r="C3308" s="376">
        <v>1</v>
      </c>
      <c r="D3308" s="771">
        <v>3.2</v>
      </c>
      <c r="E3308" s="104">
        <v>1.6299999999999999E-2</v>
      </c>
      <c r="F3308" s="104">
        <v>1.4500000000000001E-2</v>
      </c>
      <c r="H3308" s="677">
        <v>2595</v>
      </c>
      <c r="I3308" s="510">
        <f t="shared" ref="I3308:I3325" si="1902">IF(H3308="",
   IFERROR(MATCH("**", B:B, 0), ""),
   IFERROR(MATCH("* "&amp;H3308&amp;" *", B:B, 0), "")
)</f>
        <v>3129</v>
      </c>
      <c r="J3308" s="53" t="str" cm="1">
        <f t="array" aca="1" ref="J3308" ca="1">INDIRECT("B" &amp; I3308)</f>
        <v>NIVEL 974 M4 7N DQ PM 2595 22-06-2026</v>
      </c>
      <c r="K3308" s="511">
        <f t="shared" ref="K3308:K3325" ca="1" si="1903">INDEX(D:D, MATCH(J3308, $B:$B, 0))</f>
        <v>3.2</v>
      </c>
      <c r="L3308" s="508">
        <f ca="1">INDEX(E:E, MATCH($J3308, $B:$B, 0))*0.9</f>
        <v>1.1520000000000001E-2</v>
      </c>
      <c r="M3308" s="508">
        <f t="shared" ref="M3308:M3325" ca="1" si="1904">INDEX(F:F, MATCH($J3308, $B:$B, 0))*0.9</f>
        <v>8.0999999999999996E-3</v>
      </c>
      <c r="N3308" s="512">
        <f t="shared" ref="N3308:N3325" ca="1" si="1905">INDEX(F:F, MATCH($J3308, $B:$B, 0))</f>
        <v>8.9999999999999993E-3</v>
      </c>
      <c r="O3308" s="512">
        <f t="shared" ref="O3308:O3325" ca="1" si="1906">+IF(L3308=0,N3308*0.9,L3308*0.9)</f>
        <v>1.0368E-2</v>
      </c>
      <c r="P3308" s="513">
        <f t="shared" ref="P3308:P3325" ca="1" si="1907">+M3308*0.9</f>
        <v>7.2899999999999996E-3</v>
      </c>
      <c r="Q3308" s="514" t="str">
        <f t="shared" ref="Q3308:Q3325" ca="1" si="1908">+IF(L3308=0,"-","Dump")</f>
        <v>Dump</v>
      </c>
      <c r="R3308" s="515">
        <f t="shared" ref="R3308:R3325" ca="1" si="1909">+K3308/4.5</f>
        <v>0.71111111111111114</v>
      </c>
      <c r="AJ3308" s="105" t="s">
        <v>83</v>
      </c>
      <c r="AK3308" s="101"/>
    </row>
    <row r="3309" spans="2:38">
      <c r="B3309" s="772" t="s">
        <v>3530</v>
      </c>
      <c r="C3309" s="376">
        <v>1</v>
      </c>
      <c r="D3309" s="771">
        <v>3.2</v>
      </c>
      <c r="E3309" s="104">
        <v>1.89E-2</v>
      </c>
      <c r="F3309" s="104">
        <v>1.4500000000000001E-2</v>
      </c>
      <c r="H3309" s="677">
        <v>2597</v>
      </c>
      <c r="I3309" s="510">
        <f t="shared" si="1902"/>
        <v>3131</v>
      </c>
      <c r="J3309" s="53" t="str" cm="1">
        <f t="array" aca="1" ref="J3309" ca="1">INDIRECT("B" &amp; I3309)</f>
        <v>NIVEL 974 M4 7N DQ PM 2597 22-06-2026</v>
      </c>
      <c r="K3309" s="511">
        <f t="shared" ca="1" si="1903"/>
        <v>3.2</v>
      </c>
      <c r="L3309" s="508">
        <f t="shared" ref="L3309:L3325" ca="1" si="1910">INDEX(E:E, MATCH($J3309, $B:$B, 0))*0.9</f>
        <v>1.107E-2</v>
      </c>
      <c r="M3309" s="508">
        <f t="shared" ca="1" si="1904"/>
        <v>8.0999999999999996E-3</v>
      </c>
      <c r="N3309" s="512">
        <f t="shared" ca="1" si="1905"/>
        <v>8.9999999999999993E-3</v>
      </c>
      <c r="O3309" s="512">
        <f t="shared" ca="1" si="1906"/>
        <v>9.9629999999999996E-3</v>
      </c>
      <c r="P3309" s="513">
        <f t="shared" ca="1" si="1907"/>
        <v>7.2899999999999996E-3</v>
      </c>
      <c r="Q3309" s="514" t="str">
        <f t="shared" ca="1" si="1908"/>
        <v>Dump</v>
      </c>
      <c r="R3309" s="515">
        <f t="shared" ca="1" si="1909"/>
        <v>0.71111111111111114</v>
      </c>
    </row>
    <row r="3310" spans="2:38">
      <c r="B3310" s="772" t="s">
        <v>3531</v>
      </c>
      <c r="C3310" s="376">
        <v>1</v>
      </c>
      <c r="D3310" s="771">
        <v>3.2</v>
      </c>
      <c r="E3310" s="104">
        <v>1.5900000000000001E-2</v>
      </c>
      <c r="F3310" s="104">
        <v>1.4500000000000001E-2</v>
      </c>
      <c r="H3310" s="677">
        <v>2599</v>
      </c>
      <c r="I3310" s="510">
        <f t="shared" si="1902"/>
        <v>3133</v>
      </c>
      <c r="J3310" s="53" t="str" cm="1">
        <f t="array" aca="1" ref="J3310" ca="1">INDIRECT("B" &amp; I3310)</f>
        <v>NIVEL 974 M4 6N L33 AM 2599 23-06-2026</v>
      </c>
      <c r="K3310" s="511">
        <f t="shared" ca="1" si="1903"/>
        <v>3.2</v>
      </c>
      <c r="L3310" s="508">
        <f t="shared" ca="1" si="1910"/>
        <v>1.323E-2</v>
      </c>
      <c r="M3310" s="508">
        <f t="shared" ca="1" si="1904"/>
        <v>1.3950000000000001E-2</v>
      </c>
      <c r="N3310" s="512">
        <f t="shared" ca="1" si="1905"/>
        <v>1.55E-2</v>
      </c>
      <c r="O3310" s="512">
        <f t="shared" ca="1" si="1906"/>
        <v>1.1907000000000001E-2</v>
      </c>
      <c r="P3310" s="513">
        <f t="shared" ca="1" si="1907"/>
        <v>1.2555E-2</v>
      </c>
      <c r="Q3310" s="514" t="str">
        <f t="shared" ca="1" si="1908"/>
        <v>Dump</v>
      </c>
      <c r="R3310" s="515">
        <f t="shared" ca="1" si="1909"/>
        <v>0.71111111111111114</v>
      </c>
    </row>
    <row r="3311" spans="2:38">
      <c r="B3311" s="772" t="s">
        <v>3532</v>
      </c>
      <c r="C3311" s="376">
        <v>1</v>
      </c>
      <c r="D3311" s="771">
        <v>3.2</v>
      </c>
      <c r="E3311" s="104">
        <v>1.8700000000000001E-2</v>
      </c>
      <c r="F3311" s="104">
        <v>1.4500000000000001E-2</v>
      </c>
      <c r="H3311" s="677">
        <v>2600</v>
      </c>
      <c r="I3311" s="510">
        <f t="shared" si="1902"/>
        <v>3134</v>
      </c>
      <c r="J3311" s="53" t="str" cm="1">
        <f t="array" aca="1" ref="J3311" ca="1">INDIRECT("B" &amp; I3311)</f>
        <v>NIVEL 974 M4 6N L33 AM 2600 23-06-2026</v>
      </c>
      <c r="K3311" s="511">
        <f t="shared" ca="1" si="1903"/>
        <v>3.2</v>
      </c>
      <c r="L3311" s="508">
        <f t="shared" ca="1" si="1910"/>
        <v>1.602E-2</v>
      </c>
      <c r="M3311" s="508">
        <f t="shared" ca="1" si="1904"/>
        <v>1.3950000000000001E-2</v>
      </c>
      <c r="N3311" s="512">
        <f t="shared" ca="1" si="1905"/>
        <v>1.55E-2</v>
      </c>
      <c r="O3311" s="512">
        <f t="shared" ca="1" si="1906"/>
        <v>1.4418E-2</v>
      </c>
      <c r="P3311" s="513">
        <f t="shared" ca="1" si="1907"/>
        <v>1.2555E-2</v>
      </c>
      <c r="Q3311" s="514" t="str">
        <f t="shared" ca="1" si="1908"/>
        <v>Dump</v>
      </c>
      <c r="R3311" s="515">
        <f t="shared" ca="1" si="1909"/>
        <v>0.71111111111111114</v>
      </c>
    </row>
    <row r="3312" spans="2:38">
      <c r="B3312" s="772" t="s">
        <v>3533</v>
      </c>
      <c r="C3312" s="376">
        <v>1</v>
      </c>
      <c r="D3312" s="771">
        <v>3.2</v>
      </c>
      <c r="E3312" s="104">
        <v>1.4800000000000001E-2</v>
      </c>
      <c r="F3312" s="104">
        <v>1.4500000000000001E-2</v>
      </c>
      <c r="H3312" s="677">
        <v>2601</v>
      </c>
      <c r="I3312" s="510">
        <f t="shared" si="1902"/>
        <v>3135</v>
      </c>
      <c r="J3312" s="53" t="str" cm="1">
        <f t="array" aca="1" ref="J3312" ca="1">INDIRECT("B" &amp; I3312)</f>
        <v>NIVEL 974 M4 6N L33 AM 2601 23-06-2026</v>
      </c>
      <c r="K3312" s="511">
        <f t="shared" ca="1" si="1903"/>
        <v>3.2</v>
      </c>
      <c r="L3312" s="508">
        <f t="shared" ca="1" si="1910"/>
        <v>1.2239999999999999E-2</v>
      </c>
      <c r="M3312" s="508">
        <f t="shared" ca="1" si="1904"/>
        <v>1.3950000000000001E-2</v>
      </c>
      <c r="N3312" s="512">
        <f t="shared" ca="1" si="1905"/>
        <v>1.55E-2</v>
      </c>
      <c r="O3312" s="512">
        <f t="shared" ca="1" si="1906"/>
        <v>1.1016E-2</v>
      </c>
      <c r="P3312" s="513">
        <f t="shared" ca="1" si="1907"/>
        <v>1.2555E-2</v>
      </c>
      <c r="Q3312" s="514" t="str">
        <f t="shared" ca="1" si="1908"/>
        <v>Dump</v>
      </c>
      <c r="R3312" s="515">
        <f t="shared" ca="1" si="1909"/>
        <v>0.71111111111111114</v>
      </c>
    </row>
    <row r="3313" spans="2:18">
      <c r="B3313" s="772" t="s">
        <v>3534</v>
      </c>
      <c r="C3313" s="376">
        <v>1</v>
      </c>
      <c r="D3313" s="771">
        <v>3.2</v>
      </c>
      <c r="E3313" s="104">
        <v>8.3000000000000001E-3</v>
      </c>
      <c r="F3313" s="104">
        <v>1.4500000000000001E-2</v>
      </c>
      <c r="H3313" s="677">
        <v>2602</v>
      </c>
      <c r="I3313" s="510">
        <f t="shared" si="1902"/>
        <v>3136</v>
      </c>
      <c r="J3313" s="53" t="str" cm="1">
        <f t="array" aca="1" ref="J3313" ca="1">INDIRECT("B" &amp; I3313)</f>
        <v>NIVEL 974 M4 6N L33 AM 2602 23-06-2026</v>
      </c>
      <c r="K3313" s="511">
        <f t="shared" ca="1" si="1903"/>
        <v>3.2</v>
      </c>
      <c r="L3313" s="508">
        <f t="shared" ca="1" si="1910"/>
        <v>1.17E-2</v>
      </c>
      <c r="M3313" s="508">
        <f t="shared" ca="1" si="1904"/>
        <v>1.3950000000000001E-2</v>
      </c>
      <c r="N3313" s="512">
        <f t="shared" ca="1" si="1905"/>
        <v>1.55E-2</v>
      </c>
      <c r="O3313" s="512">
        <f t="shared" ca="1" si="1906"/>
        <v>1.0530000000000001E-2</v>
      </c>
      <c r="P3313" s="513">
        <f t="shared" ca="1" si="1907"/>
        <v>1.2555E-2</v>
      </c>
      <c r="Q3313" s="514" t="str">
        <f t="shared" ca="1" si="1908"/>
        <v>Dump</v>
      </c>
      <c r="R3313" s="515">
        <f t="shared" ca="1" si="1909"/>
        <v>0.71111111111111114</v>
      </c>
    </row>
    <row r="3314" spans="2:18">
      <c r="B3314" s="772" t="s">
        <v>3535</v>
      </c>
      <c r="C3314" s="376">
        <v>1</v>
      </c>
      <c r="D3314" s="771">
        <v>3.2</v>
      </c>
      <c r="E3314" s="104">
        <v>1.41E-2</v>
      </c>
      <c r="F3314" s="104">
        <v>1.4500000000000001E-2</v>
      </c>
      <c r="H3314" s="677">
        <v>2603</v>
      </c>
      <c r="I3314" s="510">
        <f t="shared" si="1902"/>
        <v>3137</v>
      </c>
      <c r="J3314" s="53" t="str" cm="1">
        <f t="array" aca="1" ref="J3314" ca="1">INDIRECT("B" &amp; I3314)</f>
        <v>NIVEL 974 M4 6N L33 AM 2603 23-06-2026</v>
      </c>
      <c r="K3314" s="511">
        <f t="shared" ca="1" si="1903"/>
        <v>3.2</v>
      </c>
      <c r="L3314" s="508">
        <f t="shared" ca="1" si="1910"/>
        <v>1.7010000000000001E-2</v>
      </c>
      <c r="M3314" s="508">
        <f t="shared" ca="1" si="1904"/>
        <v>1.3950000000000001E-2</v>
      </c>
      <c r="N3314" s="512">
        <f t="shared" ca="1" si="1905"/>
        <v>1.55E-2</v>
      </c>
      <c r="O3314" s="512">
        <f t="shared" ca="1" si="1906"/>
        <v>1.5309000000000001E-2</v>
      </c>
      <c r="P3314" s="513">
        <f t="shared" ca="1" si="1907"/>
        <v>1.2555E-2</v>
      </c>
      <c r="Q3314" s="514" t="str">
        <f t="shared" ca="1" si="1908"/>
        <v>Dump</v>
      </c>
      <c r="R3314" s="515">
        <f t="shared" ca="1" si="1909"/>
        <v>0.71111111111111114</v>
      </c>
    </row>
    <row r="3315" spans="2:18">
      <c r="B3315" s="772" t="s">
        <v>3536</v>
      </c>
      <c r="C3315" s="376">
        <v>1</v>
      </c>
      <c r="D3315" s="771">
        <v>3.2</v>
      </c>
      <c r="E3315" s="104">
        <v>1.7100000000000001E-2</v>
      </c>
      <c r="F3315" s="104">
        <v>1.4500000000000001E-2</v>
      </c>
      <c r="H3315" s="677">
        <v>2604</v>
      </c>
      <c r="I3315" s="510">
        <f t="shared" si="1902"/>
        <v>3138</v>
      </c>
      <c r="J3315" s="53" t="str" cm="1">
        <f t="array" aca="1" ref="J3315" ca="1">INDIRECT("B" &amp; I3315)</f>
        <v>NIVEL 974 M4 6N L33 AM 2604 23-06-2026</v>
      </c>
      <c r="K3315" s="511">
        <f t="shared" ca="1" si="1903"/>
        <v>3.2</v>
      </c>
      <c r="L3315" s="508">
        <f t="shared" ca="1" si="1910"/>
        <v>1.7639999999999999E-2</v>
      </c>
      <c r="M3315" s="508">
        <f t="shared" ca="1" si="1904"/>
        <v>1.3950000000000001E-2</v>
      </c>
      <c r="N3315" s="512">
        <f t="shared" ca="1" si="1905"/>
        <v>1.55E-2</v>
      </c>
      <c r="O3315" s="512">
        <f t="shared" ca="1" si="1906"/>
        <v>1.5876000000000001E-2</v>
      </c>
      <c r="P3315" s="513">
        <f t="shared" ca="1" si="1907"/>
        <v>1.2555E-2</v>
      </c>
      <c r="Q3315" s="514" t="str">
        <f t="shared" ca="1" si="1908"/>
        <v>Dump</v>
      </c>
      <c r="R3315" s="515">
        <f t="shared" ca="1" si="1909"/>
        <v>0.71111111111111114</v>
      </c>
    </row>
    <row r="3316" spans="2:18">
      <c r="B3316" s="772" t="s">
        <v>3537</v>
      </c>
      <c r="C3316" s="376">
        <v>1</v>
      </c>
      <c r="D3316" s="771">
        <v>3.2</v>
      </c>
      <c r="E3316" s="104">
        <v>1.8700000000000001E-2</v>
      </c>
      <c r="F3316" s="104">
        <v>1.4500000000000001E-2</v>
      </c>
      <c r="H3316" s="677">
        <v>2605</v>
      </c>
      <c r="I3316" s="510">
        <f t="shared" si="1902"/>
        <v>3139</v>
      </c>
      <c r="J3316" s="53" t="str" cm="1">
        <f t="array" aca="1" ref="J3316" ca="1">INDIRECT("B" &amp; I3316)</f>
        <v>NIVEL 974 M4 6N L33 AM 2605 23-06-2026</v>
      </c>
      <c r="K3316" s="511">
        <f t="shared" ca="1" si="1903"/>
        <v>3.2</v>
      </c>
      <c r="L3316" s="508">
        <f t="shared" ca="1" si="1910"/>
        <v>1.6560000000000002E-2</v>
      </c>
      <c r="M3316" s="508">
        <f t="shared" ca="1" si="1904"/>
        <v>1.3950000000000001E-2</v>
      </c>
      <c r="N3316" s="512">
        <f t="shared" ca="1" si="1905"/>
        <v>1.55E-2</v>
      </c>
      <c r="O3316" s="512">
        <f t="shared" ca="1" si="1906"/>
        <v>1.4904000000000002E-2</v>
      </c>
      <c r="P3316" s="513">
        <f t="shared" ca="1" si="1907"/>
        <v>1.2555E-2</v>
      </c>
      <c r="Q3316" s="514" t="str">
        <f t="shared" ca="1" si="1908"/>
        <v>Dump</v>
      </c>
      <c r="R3316" s="515">
        <f t="shared" ca="1" si="1909"/>
        <v>0.71111111111111114</v>
      </c>
    </row>
    <row r="3317" spans="2:18">
      <c r="B3317" s="772" t="s">
        <v>3538</v>
      </c>
      <c r="C3317" s="376">
        <v>1</v>
      </c>
      <c r="D3317" s="771">
        <v>3.2</v>
      </c>
      <c r="E3317" s="104">
        <v>1.37E-2</v>
      </c>
      <c r="F3317" s="104">
        <v>1.4500000000000001E-2</v>
      </c>
      <c r="H3317" s="677">
        <v>2606</v>
      </c>
      <c r="I3317" s="510">
        <f t="shared" si="1902"/>
        <v>3140</v>
      </c>
      <c r="J3317" s="53" t="str" cm="1">
        <f t="array" aca="1" ref="J3317" ca="1">INDIRECT("B" &amp; I3317)</f>
        <v>NIVEL 974 M4 6N L33 AM 2606 23-06-2026</v>
      </c>
      <c r="K3317" s="511">
        <f t="shared" ca="1" si="1903"/>
        <v>3.2</v>
      </c>
      <c r="L3317" s="508">
        <f t="shared" ca="1" si="1910"/>
        <v>1.4669999999999999E-2</v>
      </c>
      <c r="M3317" s="508">
        <f t="shared" ca="1" si="1904"/>
        <v>1.3950000000000001E-2</v>
      </c>
      <c r="N3317" s="512">
        <f t="shared" ca="1" si="1905"/>
        <v>1.55E-2</v>
      </c>
      <c r="O3317" s="512">
        <f t="shared" ca="1" si="1906"/>
        <v>1.3202999999999999E-2</v>
      </c>
      <c r="P3317" s="513">
        <f t="shared" ca="1" si="1907"/>
        <v>1.2555E-2</v>
      </c>
      <c r="Q3317" s="514" t="str">
        <f t="shared" ca="1" si="1908"/>
        <v>Dump</v>
      </c>
      <c r="R3317" s="515">
        <f t="shared" ca="1" si="1909"/>
        <v>0.71111111111111114</v>
      </c>
    </row>
    <row r="3318" spans="2:18">
      <c r="B3318" s="772" t="s">
        <v>3539</v>
      </c>
      <c r="C3318" s="376">
        <v>1</v>
      </c>
      <c r="D3318" s="771">
        <v>3.2</v>
      </c>
      <c r="E3318" s="104">
        <v>1.0800000000000001E-2</v>
      </c>
      <c r="F3318" s="104">
        <v>1.4999999999999999E-2</v>
      </c>
      <c r="H3318" s="677">
        <v>2607</v>
      </c>
      <c r="I3318" s="510">
        <f t="shared" si="1902"/>
        <v>3141</v>
      </c>
      <c r="J3318" s="53" t="str" cm="1">
        <f t="array" aca="1" ref="J3318" ca="1">INDIRECT("B" &amp; I3318)</f>
        <v>NIVEL 974 M4 6N L33 AM 2607 23-06-2026</v>
      </c>
      <c r="K3318" s="511">
        <f t="shared" ca="1" si="1903"/>
        <v>3.2</v>
      </c>
      <c r="L3318" s="508">
        <f t="shared" ca="1" si="1910"/>
        <v>1.7639999999999999E-2</v>
      </c>
      <c r="M3318" s="508">
        <f t="shared" ca="1" si="1904"/>
        <v>1.3950000000000001E-2</v>
      </c>
      <c r="N3318" s="512">
        <f t="shared" ca="1" si="1905"/>
        <v>1.55E-2</v>
      </c>
      <c r="O3318" s="512">
        <f t="shared" ca="1" si="1906"/>
        <v>1.5876000000000001E-2</v>
      </c>
      <c r="P3318" s="513">
        <f t="shared" ca="1" si="1907"/>
        <v>1.2555E-2</v>
      </c>
      <c r="Q3318" s="514" t="str">
        <f t="shared" ca="1" si="1908"/>
        <v>Dump</v>
      </c>
      <c r="R3318" s="515">
        <f t="shared" ca="1" si="1909"/>
        <v>0.71111111111111114</v>
      </c>
    </row>
    <row r="3319" spans="2:18">
      <c r="B3319" s="772" t="s">
        <v>3540</v>
      </c>
      <c r="C3319" s="376">
        <v>1</v>
      </c>
      <c r="D3319" s="771">
        <v>3.2</v>
      </c>
      <c r="E3319" s="104">
        <v>1.7299999999999999E-2</v>
      </c>
      <c r="F3319" s="104">
        <v>1.4999999999999999E-2</v>
      </c>
      <c r="H3319" s="677">
        <v>2608</v>
      </c>
      <c r="I3319" s="510">
        <f t="shared" si="1902"/>
        <v>3142</v>
      </c>
      <c r="J3319" s="53" t="str" cm="1">
        <f t="array" aca="1" ref="J3319" ca="1">INDIRECT("B" &amp; I3319)</f>
        <v>NIVEL 974 M4 6N L33 AM 2608 23-06-2026</v>
      </c>
      <c r="K3319" s="511">
        <f t="shared" ca="1" si="1903"/>
        <v>3.2</v>
      </c>
      <c r="L3319" s="508">
        <f t="shared" ca="1" si="1910"/>
        <v>1.17E-2</v>
      </c>
      <c r="M3319" s="508">
        <f t="shared" ca="1" si="1904"/>
        <v>1.3950000000000001E-2</v>
      </c>
      <c r="N3319" s="512">
        <f t="shared" ca="1" si="1905"/>
        <v>1.55E-2</v>
      </c>
      <c r="O3319" s="512">
        <f t="shared" ca="1" si="1906"/>
        <v>1.0530000000000001E-2</v>
      </c>
      <c r="P3319" s="513">
        <f t="shared" ca="1" si="1907"/>
        <v>1.2555E-2</v>
      </c>
      <c r="Q3319" s="514" t="str">
        <f t="shared" ca="1" si="1908"/>
        <v>Dump</v>
      </c>
      <c r="R3319" s="515">
        <f t="shared" ca="1" si="1909"/>
        <v>0.71111111111111114</v>
      </c>
    </row>
    <row r="3320" spans="2:18">
      <c r="B3320" s="772" t="s">
        <v>3541</v>
      </c>
      <c r="C3320" s="376">
        <v>1</v>
      </c>
      <c r="D3320" s="771">
        <v>3.2</v>
      </c>
      <c r="E3320" s="104">
        <v>2.63E-2</v>
      </c>
      <c r="F3320" s="104">
        <v>1.4999999999999999E-2</v>
      </c>
      <c r="H3320" s="677">
        <v>2609</v>
      </c>
      <c r="I3320" s="510">
        <f t="shared" ref="I3320:I3323" si="1911">IF(H3320="",
   IFERROR(MATCH("**", B:B, 0), ""),
   IFERROR(MATCH("* "&amp;H3320&amp;" *", B:B, 0), "")
)</f>
        <v>3143</v>
      </c>
      <c r="J3320" s="53" t="str" cm="1">
        <f t="array" aca="1" ref="J3320" ca="1">INDIRECT("B" &amp; I3320)</f>
        <v>NIVEL 974 M4 6N L33 AM 2609 23-06-2026</v>
      </c>
      <c r="K3320" s="511">
        <f t="shared" ref="K3320:K3323" ca="1" si="1912">INDEX(D:D, MATCH(J3320, $B:$B, 0))</f>
        <v>3.2</v>
      </c>
      <c r="L3320" s="508">
        <f t="shared" ref="L3320:L3323" ca="1" si="1913">INDEX(E:E, MATCH($J3320, $B:$B, 0))*0.9</f>
        <v>1.9259999999999999E-2</v>
      </c>
      <c r="M3320" s="508">
        <f t="shared" ref="M3320:M3323" ca="1" si="1914">INDEX(F:F, MATCH($J3320, $B:$B, 0))*0.9</f>
        <v>1.3950000000000001E-2</v>
      </c>
      <c r="N3320" s="512">
        <f t="shared" ref="N3320:N3323" ca="1" si="1915">INDEX(F:F, MATCH($J3320, $B:$B, 0))</f>
        <v>1.55E-2</v>
      </c>
      <c r="O3320" s="512">
        <f t="shared" ref="O3320:O3323" ca="1" si="1916">+IF(L3320=0,N3320*0.9,L3320*0.9)</f>
        <v>1.7333999999999999E-2</v>
      </c>
      <c r="P3320" s="513">
        <f t="shared" ref="P3320:P3323" ca="1" si="1917">+M3320*0.9</f>
        <v>1.2555E-2</v>
      </c>
      <c r="Q3320" s="514" t="str">
        <f t="shared" ref="Q3320:Q3323" ca="1" si="1918">+IF(L3320=0,"-","Dump")</f>
        <v>Dump</v>
      </c>
      <c r="R3320" s="515">
        <f t="shared" ref="R3320:R3323" ca="1" si="1919">+K3320/4.5</f>
        <v>0.71111111111111114</v>
      </c>
    </row>
    <row r="3321" spans="2:18">
      <c r="B3321" s="772" t="s">
        <v>3542</v>
      </c>
      <c r="C3321" s="376">
        <v>1</v>
      </c>
      <c r="D3321" s="771">
        <v>3.2</v>
      </c>
      <c r="E3321" s="104">
        <v>2.0500000000000001E-2</v>
      </c>
      <c r="F3321" s="104">
        <v>1.4999999999999999E-2</v>
      </c>
      <c r="H3321" s="677">
        <v>2610</v>
      </c>
      <c r="I3321" s="510">
        <f t="shared" si="1911"/>
        <v>3144</v>
      </c>
      <c r="J3321" s="53" t="str" cm="1">
        <f t="array" aca="1" ref="J3321" ca="1">INDIRECT("B" &amp; I3321)</f>
        <v>NIVEL 974 M4 6N L33 AM 2610 23-06-2026</v>
      </c>
      <c r="K3321" s="511">
        <f t="shared" ca="1" si="1912"/>
        <v>3.2</v>
      </c>
      <c r="L3321" s="508">
        <f t="shared" ca="1" si="1913"/>
        <v>1.485E-2</v>
      </c>
      <c r="M3321" s="508">
        <f t="shared" ca="1" si="1914"/>
        <v>1.3950000000000001E-2</v>
      </c>
      <c r="N3321" s="512">
        <f t="shared" ca="1" si="1915"/>
        <v>1.55E-2</v>
      </c>
      <c r="O3321" s="512">
        <f t="shared" ca="1" si="1916"/>
        <v>1.3365E-2</v>
      </c>
      <c r="P3321" s="513">
        <f t="shared" ca="1" si="1917"/>
        <v>1.2555E-2</v>
      </c>
      <c r="Q3321" s="514" t="str">
        <f t="shared" ca="1" si="1918"/>
        <v>Dump</v>
      </c>
      <c r="R3321" s="515">
        <f t="shared" ca="1" si="1919"/>
        <v>0.71111111111111114</v>
      </c>
    </row>
    <row r="3322" spans="2:18">
      <c r="B3322" s="772" t="s">
        <v>3543</v>
      </c>
      <c r="C3322" s="376">
        <v>1</v>
      </c>
      <c r="D3322" s="771">
        <v>3.2</v>
      </c>
      <c r="E3322" s="104">
        <v>2.06E-2</v>
      </c>
      <c r="F3322" s="104">
        <v>1.4999999999999999E-2</v>
      </c>
      <c r="H3322" s="677">
        <v>2611</v>
      </c>
      <c r="I3322" s="510">
        <f t="shared" si="1911"/>
        <v>3145</v>
      </c>
      <c r="J3322" s="53" t="str" cm="1">
        <f t="array" aca="1" ref="J3322" ca="1">INDIRECT("B" &amp; I3322)</f>
        <v>NIVEL 974 M4 6N L33 AM 2611 23-06-2026</v>
      </c>
      <c r="K3322" s="511">
        <f t="shared" ca="1" si="1912"/>
        <v>3.2</v>
      </c>
      <c r="L3322" s="508">
        <f t="shared" ca="1" si="1913"/>
        <v>1.746E-2</v>
      </c>
      <c r="M3322" s="508">
        <f t="shared" ca="1" si="1914"/>
        <v>1.3950000000000001E-2</v>
      </c>
      <c r="N3322" s="512">
        <f t="shared" ca="1" si="1915"/>
        <v>1.55E-2</v>
      </c>
      <c r="O3322" s="512">
        <f t="shared" ca="1" si="1916"/>
        <v>1.5713999999999999E-2</v>
      </c>
      <c r="P3322" s="513">
        <f t="shared" ca="1" si="1917"/>
        <v>1.2555E-2</v>
      </c>
      <c r="Q3322" s="514" t="str">
        <f t="shared" ca="1" si="1918"/>
        <v>Dump</v>
      </c>
      <c r="R3322" s="515">
        <f t="shared" ca="1" si="1919"/>
        <v>0.71111111111111114</v>
      </c>
    </row>
    <row r="3323" spans="2:18">
      <c r="B3323" s="772" t="s">
        <v>3544</v>
      </c>
      <c r="C3323" s="376">
        <v>1</v>
      </c>
      <c r="D3323" s="771">
        <v>3.2</v>
      </c>
      <c r="E3323" s="104">
        <v>1.2500000000000001E-2</v>
      </c>
      <c r="F3323" s="104">
        <v>1.4999999999999999E-2</v>
      </c>
      <c r="H3323" s="677">
        <v>2612</v>
      </c>
      <c r="I3323" s="510">
        <f t="shared" si="1911"/>
        <v>3146</v>
      </c>
      <c r="J3323" s="53" t="str" cm="1">
        <f t="array" aca="1" ref="J3323" ca="1">INDIRECT("B" &amp; I3323)</f>
        <v>NIVEL 974 M4 6N L33 AM 2612 23-06-2026</v>
      </c>
      <c r="K3323" s="511">
        <f t="shared" ca="1" si="1912"/>
        <v>3.2</v>
      </c>
      <c r="L3323" s="508">
        <f t="shared" ca="1" si="1913"/>
        <v>1.8450000000000001E-2</v>
      </c>
      <c r="M3323" s="508">
        <f t="shared" ca="1" si="1914"/>
        <v>1.3950000000000001E-2</v>
      </c>
      <c r="N3323" s="512">
        <f t="shared" ca="1" si="1915"/>
        <v>1.55E-2</v>
      </c>
      <c r="O3323" s="512">
        <f t="shared" ca="1" si="1916"/>
        <v>1.6605000000000002E-2</v>
      </c>
      <c r="P3323" s="513">
        <f t="shared" ca="1" si="1917"/>
        <v>1.2555E-2</v>
      </c>
      <c r="Q3323" s="514" t="str">
        <f t="shared" ca="1" si="1918"/>
        <v>Dump</v>
      </c>
      <c r="R3323" s="515">
        <f t="shared" ca="1" si="1919"/>
        <v>0.71111111111111114</v>
      </c>
    </row>
    <row r="3324" spans="2:18">
      <c r="B3324" s="772" t="s">
        <v>3545</v>
      </c>
      <c r="C3324" s="376">
        <v>1</v>
      </c>
      <c r="D3324" s="771">
        <v>3.2</v>
      </c>
      <c r="E3324" s="104">
        <v>1.6E-2</v>
      </c>
      <c r="F3324" s="104">
        <v>1.4999999999999999E-2</v>
      </c>
      <c r="H3324" s="677">
        <v>2613</v>
      </c>
      <c r="I3324" s="510">
        <f t="shared" si="1902"/>
        <v>3147</v>
      </c>
      <c r="J3324" s="53" t="str" cm="1">
        <f t="array" aca="1" ref="J3324" ca="1">INDIRECT("B" &amp; I3324)</f>
        <v>NIVEL 974 M4 6N L33 AM 2613 23-06-2026</v>
      </c>
      <c r="K3324" s="511">
        <f t="shared" ca="1" si="1903"/>
        <v>3.2</v>
      </c>
      <c r="L3324" s="508">
        <f t="shared" ca="1" si="1910"/>
        <v>1.584E-2</v>
      </c>
      <c r="M3324" s="508">
        <f t="shared" ca="1" si="1904"/>
        <v>1.3950000000000001E-2</v>
      </c>
      <c r="N3324" s="512">
        <f t="shared" ca="1" si="1905"/>
        <v>1.55E-2</v>
      </c>
      <c r="O3324" s="512">
        <f t="shared" ca="1" si="1906"/>
        <v>1.4256E-2</v>
      </c>
      <c r="P3324" s="513">
        <f t="shared" ca="1" si="1907"/>
        <v>1.2555E-2</v>
      </c>
      <c r="Q3324" s="514" t="str">
        <f t="shared" ca="1" si="1908"/>
        <v>Dump</v>
      </c>
      <c r="R3324" s="515">
        <f t="shared" ca="1" si="1909"/>
        <v>0.71111111111111114</v>
      </c>
    </row>
    <row r="3325" spans="2:18">
      <c r="B3325" s="772" t="s">
        <v>3546</v>
      </c>
      <c r="C3325" s="376">
        <v>1</v>
      </c>
      <c r="D3325" s="771">
        <v>3.2</v>
      </c>
      <c r="E3325" s="104">
        <v>1.5299999999999999E-2</v>
      </c>
      <c r="F3325" s="104">
        <v>1.4999999999999999E-2</v>
      </c>
      <c r="H3325" s="677">
        <v>2614</v>
      </c>
      <c r="I3325" s="510">
        <f t="shared" si="1902"/>
        <v>3148</v>
      </c>
      <c r="J3325" s="53" t="str" cm="1">
        <f t="array" aca="1" ref="J3325" ca="1">INDIRECT("B" &amp; I3325)</f>
        <v>NIVEL 974 M4 6N L33 AM 2614 23-06-2026</v>
      </c>
      <c r="K3325" s="511">
        <f t="shared" ca="1" si="1903"/>
        <v>3.2</v>
      </c>
      <c r="L3325" s="508">
        <f t="shared" ca="1" si="1910"/>
        <v>1.242E-2</v>
      </c>
      <c r="M3325" s="508">
        <f t="shared" ca="1" si="1904"/>
        <v>1.3950000000000001E-2</v>
      </c>
      <c r="N3325" s="512">
        <f t="shared" ca="1" si="1905"/>
        <v>1.55E-2</v>
      </c>
      <c r="O3325" s="512">
        <f t="shared" ca="1" si="1906"/>
        <v>1.1178E-2</v>
      </c>
      <c r="P3325" s="513">
        <f t="shared" ca="1" si="1907"/>
        <v>1.2555E-2</v>
      </c>
      <c r="Q3325" s="514" t="str">
        <f t="shared" ca="1" si="1908"/>
        <v>Dump</v>
      </c>
      <c r="R3325" s="515">
        <f t="shared" ca="1" si="1909"/>
        <v>0.71111111111111114</v>
      </c>
    </row>
    <row r="3326" spans="2:18">
      <c r="B3326" s="772" t="s">
        <v>3547</v>
      </c>
      <c r="C3326" s="376">
        <v>1</v>
      </c>
      <c r="D3326" s="771">
        <v>3.2</v>
      </c>
      <c r="E3326" s="104">
        <v>1.34E-2</v>
      </c>
      <c r="F3326" s="104">
        <v>1.4999999999999999E-2</v>
      </c>
      <c r="H3326" s="677"/>
      <c r="I3326"/>
      <c r="J3326"/>
      <c r="K3326" s="519">
        <f ca="1">SUM(K3307:K3325)</f>
        <v>60.800000000000018</v>
      </c>
      <c r="L3326" s="516">
        <f ca="1">+SUMPRODUCT(L3307:L3325,K3307:K3325)/K3326</f>
        <v>1.5086842105263155E-2</v>
      </c>
      <c r="M3326" s="516">
        <f ca="1">+SUMPRODUCT(M3307:M3325,K3307:K3325)/K3326</f>
        <v>1.3026315789473683E-2</v>
      </c>
      <c r="N3326" s="69">
        <f ca="1">+SUMPRODUCT(N3307:N3325,K3307:K3325)/K3326</f>
        <v>1.4473684210526307E-2</v>
      </c>
      <c r="O3326" s="552">
        <f ca="1">+SUMPRODUCT(O3307:O3325,K3307:K3325)/K3326</f>
        <v>1.3578157894736839E-2</v>
      </c>
      <c r="P3326" s="69">
        <f ca="1">+SUMPRODUCT(P3307:P3325,K3307:K3325)/K3326</f>
        <v>1.172368421052631E-2</v>
      </c>
      <c r="Q3326"/>
      <c r="R3326"/>
    </row>
    <row r="3327" spans="2:18">
      <c r="B3327" s="772" t="s">
        <v>3548</v>
      </c>
      <c r="C3327" s="376">
        <v>1</v>
      </c>
      <c r="D3327" s="771">
        <v>3.2</v>
      </c>
      <c r="E3327" s="104">
        <v>1.38E-2</v>
      </c>
      <c r="F3327" s="104">
        <v>1.4999999999999999E-2</v>
      </c>
      <c r="H3327" s="748"/>
      <c r="I3327"/>
      <c r="J3327"/>
      <c r="K3327" s="551" t="s">
        <v>59</v>
      </c>
      <c r="L3327" s="550">
        <f ca="1">+L3326/0.9</f>
        <v>1.6763157894736837E-2</v>
      </c>
      <c r="M3327" s="518">
        <f ca="1">+M3326/0.9</f>
        <v>1.4473684210526314E-2</v>
      </c>
      <c r="N3327"/>
      <c r="O3327"/>
      <c r="P3327"/>
      <c r="Q3327"/>
      <c r="R3327"/>
    </row>
    <row r="3328" spans="2:18" ht="15" thickBot="1">
      <c r="B3328" s="772" t="s">
        <v>3549</v>
      </c>
      <c r="C3328" s="376">
        <v>1</v>
      </c>
      <c r="D3328" s="771">
        <v>3.2</v>
      </c>
      <c r="E3328" s="104">
        <v>1.01E-2</v>
      </c>
      <c r="F3328" s="104">
        <v>1.4999999999999999E-2</v>
      </c>
    </row>
    <row r="3329" spans="2:38" ht="28.8">
      <c r="B3329" s="772" t="s">
        <v>3550</v>
      </c>
      <c r="C3329" s="376">
        <v>1</v>
      </c>
      <c r="D3329" s="771">
        <v>3.2</v>
      </c>
      <c r="E3329" s="104">
        <v>1.84E-2</v>
      </c>
      <c r="F3329" s="104">
        <v>1.4999999999999999E-2</v>
      </c>
      <c r="H3329" s="385"/>
      <c r="I3329" s="547" t="s">
        <v>3385</v>
      </c>
      <c r="J3329" s="77" t="s">
        <v>63</v>
      </c>
      <c r="K3329" s="507" t="s">
        <v>44</v>
      </c>
      <c r="L3329" s="718" t="s">
        <v>297</v>
      </c>
      <c r="M3329" s="508" t="s">
        <v>292</v>
      </c>
      <c r="N3329" s="545" t="s">
        <v>46</v>
      </c>
      <c r="O3329" s="549" t="s">
        <v>293</v>
      </c>
      <c r="P3329" s="508" t="s">
        <v>294</v>
      </c>
      <c r="Q3329"/>
      <c r="R3329"/>
      <c r="AJ3329" s="95" t="str">
        <f>+I3329</f>
        <v>EN134</v>
      </c>
      <c r="AK3329" s="96" t="s">
        <v>62</v>
      </c>
    </row>
    <row r="3330" spans="2:38" ht="15" thickBot="1">
      <c r="B3330" s="772" t="s">
        <v>3551</v>
      </c>
      <c r="C3330" s="376">
        <v>1</v>
      </c>
      <c r="D3330" s="771">
        <v>3.2</v>
      </c>
      <c r="E3330" s="104">
        <v>1.61E-2</v>
      </c>
      <c r="F3330" s="104">
        <v>1.4999999999999999E-2</v>
      </c>
      <c r="H3330" s="677">
        <v>2615</v>
      </c>
      <c r="I3330" s="510">
        <f>IF(H3330="",
   IFERROR(MATCH("**", B:B, 0), ""),
   IFERROR(MATCH("* "&amp;H3330&amp;" *", B:B, 0), "")
)</f>
        <v>3149</v>
      </c>
      <c r="J3330" s="53" t="str" cm="1">
        <f t="array" aca="1" ref="J3330" ca="1">INDIRECT("B" &amp; I3330)</f>
        <v>NIVEL 974 M4 6N L33 AM 2615 23-06-2026</v>
      </c>
      <c r="K3330" s="511">
        <f ca="1">INDEX(D:D, MATCH(J3330, $B:$B, 0))</f>
        <v>3.2</v>
      </c>
      <c r="L3330" s="508">
        <f ca="1">INDEX(E:E, MATCH($J3330, $B:$B, 0))*0.9</f>
        <v>1.269E-2</v>
      </c>
      <c r="M3330" s="508">
        <f ca="1">INDEX(F:F, MATCH($J3330, $B:$B, 0))*0.9</f>
        <v>1.3950000000000001E-2</v>
      </c>
      <c r="N3330" s="512">
        <f ca="1">INDEX(F:F, MATCH($J3330, $B:$B, 0))</f>
        <v>1.55E-2</v>
      </c>
      <c r="O3330" s="512">
        <f ca="1">+IF(L3330=0,N3330*0.9,L3330*0.9)</f>
        <v>1.1421000000000001E-2</v>
      </c>
      <c r="P3330" s="513">
        <f ca="1">+M3330*0.9</f>
        <v>1.2555E-2</v>
      </c>
      <c r="Q3330" s="514" t="str">
        <f ca="1">+IF(L3330=0,"-","Dump")</f>
        <v>Dump</v>
      </c>
      <c r="R3330" s="515">
        <f ca="1">+K3330/4.5</f>
        <v>0.71111111111111114</v>
      </c>
      <c r="AJ3330" s="520">
        <f ca="1">+K3353-SUMIF(AE:AE, AJ3329, AA:AA)</f>
        <v>11.190000000000026</v>
      </c>
      <c r="AK3330" s="521">
        <f ca="1">O3353</f>
        <v>1.2118304347826086E-2</v>
      </c>
      <c r="AL3330" s="102">
        <f ca="1">COUNTIF(AE:AE, AJ3329)</f>
        <v>2</v>
      </c>
    </row>
    <row r="3331" spans="2:38" ht="15" thickBot="1">
      <c r="B3331" s="772" t="s">
        <v>3552</v>
      </c>
      <c r="C3331" s="376">
        <v>1</v>
      </c>
      <c r="D3331" s="771">
        <v>3.2</v>
      </c>
      <c r="E3331" s="104">
        <v>1.2500000000000001E-2</v>
      </c>
      <c r="F3331" s="104">
        <v>1.4999999999999999E-2</v>
      </c>
      <c r="H3331" s="677">
        <v>2616</v>
      </c>
      <c r="I3331" s="510">
        <f t="shared" ref="I3331:I3352" si="1920">IF(H3331="",
   IFERROR(MATCH("**", B:B, 0), ""),
   IFERROR(MATCH("* "&amp;H3331&amp;" *", B:B, 0), "")
)</f>
        <v>3150</v>
      </c>
      <c r="J3331" s="53" t="str" cm="1">
        <f t="array" aca="1" ref="J3331" ca="1">INDIRECT("B" &amp; I3331)</f>
        <v>NIVEL 974 M4 6N L33 AM 2616 23-06-2026</v>
      </c>
      <c r="K3331" s="511">
        <f t="shared" ref="K3331:K3352" ca="1" si="1921">INDEX(D:D, MATCH(J3331, $B:$B, 0))</f>
        <v>3.2</v>
      </c>
      <c r="L3331" s="508">
        <f ca="1">INDEX(E:E, MATCH($J3331, $B:$B, 0))*0.9</f>
        <v>1.4310000000000002E-2</v>
      </c>
      <c r="M3331" s="508">
        <f t="shared" ref="M3331:M3352" ca="1" si="1922">INDEX(F:F, MATCH($J3331, $B:$B, 0))*0.9</f>
        <v>1.3950000000000001E-2</v>
      </c>
      <c r="N3331" s="512">
        <f t="shared" ref="N3331:N3352" ca="1" si="1923">INDEX(F:F, MATCH($J3331, $B:$B, 0))</f>
        <v>1.55E-2</v>
      </c>
      <c r="O3331" s="512">
        <f t="shared" ref="O3331:O3352" ca="1" si="1924">+IF(L3331=0,N3331*0.9,L3331*0.9)</f>
        <v>1.2879000000000002E-2</v>
      </c>
      <c r="P3331" s="513">
        <f t="shared" ref="P3331:P3352" ca="1" si="1925">+M3331*0.9</f>
        <v>1.2555E-2</v>
      </c>
      <c r="Q3331" s="514" t="str">
        <f t="shared" ref="Q3331:Q3352" ca="1" si="1926">+IF(L3331=0,"-","Dump")</f>
        <v>Dump</v>
      </c>
      <c r="R3331" s="515">
        <f t="shared" ref="R3331:R3352" ca="1" si="1927">+K3331/4.5</f>
        <v>0.71111111111111114</v>
      </c>
      <c r="AJ3331" s="105" t="s">
        <v>83</v>
      </c>
      <c r="AK3331" s="101"/>
    </row>
    <row r="3332" spans="2:38">
      <c r="B3332" s="772" t="s">
        <v>3553</v>
      </c>
      <c r="C3332" s="376">
        <v>1</v>
      </c>
      <c r="D3332" s="771">
        <v>3.2</v>
      </c>
      <c r="E3332" s="104">
        <v>1.4E-2</v>
      </c>
      <c r="F3332" s="104">
        <v>1.4999999999999999E-2</v>
      </c>
      <c r="H3332" s="677">
        <v>2617</v>
      </c>
      <c r="I3332" s="510">
        <f t="shared" si="1920"/>
        <v>3151</v>
      </c>
      <c r="J3332" s="53" t="str" cm="1">
        <f t="array" aca="1" ref="J3332" ca="1">INDIRECT("B" &amp; I3332)</f>
        <v>NIVEL 974 M4 6N L33 AM 2617 23-06-2026</v>
      </c>
      <c r="K3332" s="511">
        <f t="shared" ca="1" si="1921"/>
        <v>3.2</v>
      </c>
      <c r="L3332" s="508">
        <f t="shared" ref="L3332:L3352" ca="1" si="1928">INDEX(E:E, MATCH($J3332, $B:$B, 0))*0.9</f>
        <v>1.3140000000000001E-2</v>
      </c>
      <c r="M3332" s="508">
        <f t="shared" ca="1" si="1922"/>
        <v>1.3950000000000001E-2</v>
      </c>
      <c r="N3332" s="512">
        <f t="shared" ca="1" si="1923"/>
        <v>1.55E-2</v>
      </c>
      <c r="O3332" s="512">
        <f t="shared" ca="1" si="1924"/>
        <v>1.1826000000000001E-2</v>
      </c>
      <c r="P3332" s="513">
        <f t="shared" ca="1" si="1925"/>
        <v>1.2555E-2</v>
      </c>
      <c r="Q3332" s="514" t="str">
        <f t="shared" ca="1" si="1926"/>
        <v>Dump</v>
      </c>
      <c r="R3332" s="515">
        <f t="shared" ca="1" si="1927"/>
        <v>0.71111111111111114</v>
      </c>
    </row>
    <row r="3333" spans="2:38">
      <c r="B3333" s="772" t="s">
        <v>3554</v>
      </c>
      <c r="C3333" s="376">
        <v>1</v>
      </c>
      <c r="D3333" s="771">
        <v>3.2</v>
      </c>
      <c r="E3333" s="104">
        <v>1.04E-2</v>
      </c>
      <c r="F3333" s="104">
        <v>1.4999999999999999E-2</v>
      </c>
      <c r="H3333" s="677">
        <v>2618</v>
      </c>
      <c r="I3333" s="510">
        <f t="shared" si="1920"/>
        <v>3152</v>
      </c>
      <c r="J3333" s="53" t="str" cm="1">
        <f t="array" aca="1" ref="J3333" ca="1">INDIRECT("B" &amp; I3333)</f>
        <v>NIVEL 974 M4 6N L33 AM 2618 23-06-2026</v>
      </c>
      <c r="K3333" s="511">
        <f t="shared" ca="1" si="1921"/>
        <v>3.2</v>
      </c>
      <c r="L3333" s="508">
        <f t="shared" ca="1" si="1928"/>
        <v>1.7820000000000003E-2</v>
      </c>
      <c r="M3333" s="508">
        <f t="shared" ca="1" si="1922"/>
        <v>1.3950000000000001E-2</v>
      </c>
      <c r="N3333" s="512">
        <f t="shared" ca="1" si="1923"/>
        <v>1.55E-2</v>
      </c>
      <c r="O3333" s="512">
        <f t="shared" ca="1" si="1924"/>
        <v>1.6038000000000004E-2</v>
      </c>
      <c r="P3333" s="513">
        <f t="shared" ca="1" si="1925"/>
        <v>1.2555E-2</v>
      </c>
      <c r="Q3333" s="514" t="str">
        <f t="shared" ca="1" si="1926"/>
        <v>Dump</v>
      </c>
      <c r="R3333" s="515">
        <f t="shared" ca="1" si="1927"/>
        <v>0.71111111111111114</v>
      </c>
    </row>
    <row r="3334" spans="2:38">
      <c r="B3334" s="772" t="s">
        <v>3555</v>
      </c>
      <c r="C3334" s="376">
        <v>1</v>
      </c>
      <c r="D3334" s="771">
        <v>3.2</v>
      </c>
      <c r="E3334" s="104">
        <v>1.0800000000000001E-2</v>
      </c>
      <c r="F3334" s="104">
        <v>1.4999999999999999E-2</v>
      </c>
      <c r="H3334" s="677">
        <v>2619</v>
      </c>
      <c r="I3334" s="510">
        <f t="shared" si="1920"/>
        <v>3153</v>
      </c>
      <c r="J3334" s="53" t="str" cm="1">
        <f t="array" aca="1" ref="J3334" ca="1">INDIRECT("B" &amp; I3334)</f>
        <v>NIVEL 974 M4 6N L33 AM 2619 23-06-2026</v>
      </c>
      <c r="K3334" s="511">
        <f t="shared" ca="1" si="1921"/>
        <v>3.2</v>
      </c>
      <c r="L3334" s="508">
        <f t="shared" ca="1" si="1928"/>
        <v>1.6739999999999998E-2</v>
      </c>
      <c r="M3334" s="508">
        <f t="shared" ca="1" si="1922"/>
        <v>1.3950000000000001E-2</v>
      </c>
      <c r="N3334" s="512">
        <f t="shared" ca="1" si="1923"/>
        <v>1.55E-2</v>
      </c>
      <c r="O3334" s="512">
        <f t="shared" ca="1" si="1924"/>
        <v>1.5065999999999998E-2</v>
      </c>
      <c r="P3334" s="513">
        <f t="shared" ca="1" si="1925"/>
        <v>1.2555E-2</v>
      </c>
      <c r="Q3334" s="514" t="str">
        <f t="shared" ca="1" si="1926"/>
        <v>Dump</v>
      </c>
      <c r="R3334" s="515">
        <f t="shared" ca="1" si="1927"/>
        <v>0.71111111111111114</v>
      </c>
    </row>
    <row r="3335" spans="2:38">
      <c r="B3335" s="772" t="s">
        <v>3556</v>
      </c>
      <c r="C3335" s="376">
        <v>1</v>
      </c>
      <c r="D3335" s="771">
        <v>3.2</v>
      </c>
      <c r="E3335" s="104">
        <v>1.34E-2</v>
      </c>
      <c r="F3335" s="104">
        <v>1.4999999999999999E-2</v>
      </c>
      <c r="H3335" s="677">
        <v>2620</v>
      </c>
      <c r="I3335" s="510">
        <f t="shared" si="1920"/>
        <v>3154</v>
      </c>
      <c r="J3335" s="53" t="str" cm="1">
        <f t="array" aca="1" ref="J3335" ca="1">INDIRECT("B" &amp; I3335)</f>
        <v>NIVEL 974 M4 6N L33 AM 2620 23-06-2026</v>
      </c>
      <c r="K3335" s="511">
        <f t="shared" ca="1" si="1921"/>
        <v>3.2</v>
      </c>
      <c r="L3335" s="508">
        <f t="shared" ca="1" si="1928"/>
        <v>9.1800000000000007E-3</v>
      </c>
      <c r="M3335" s="508">
        <f t="shared" ca="1" si="1922"/>
        <v>1.3950000000000001E-2</v>
      </c>
      <c r="N3335" s="512">
        <f t="shared" ca="1" si="1923"/>
        <v>1.55E-2</v>
      </c>
      <c r="O3335" s="512">
        <f t="shared" ca="1" si="1924"/>
        <v>8.2620000000000002E-3</v>
      </c>
      <c r="P3335" s="513">
        <f t="shared" ca="1" si="1925"/>
        <v>1.2555E-2</v>
      </c>
      <c r="Q3335" s="514" t="str">
        <f t="shared" ca="1" si="1926"/>
        <v>Dump</v>
      </c>
      <c r="R3335" s="515">
        <f t="shared" ca="1" si="1927"/>
        <v>0.71111111111111114</v>
      </c>
    </row>
    <row r="3336" spans="2:38">
      <c r="B3336" s="772" t="s">
        <v>3561</v>
      </c>
      <c r="C3336" s="376">
        <v>1</v>
      </c>
      <c r="D3336" s="771">
        <v>3.2</v>
      </c>
      <c r="E3336" s="104">
        <v>1.41E-2</v>
      </c>
      <c r="F3336" s="104">
        <v>1.4E-2</v>
      </c>
      <c r="H3336" s="677">
        <v>2621</v>
      </c>
      <c r="I3336" s="510">
        <f t="shared" si="1920"/>
        <v>3155</v>
      </c>
      <c r="J3336" s="53" t="str" cm="1">
        <f t="array" aca="1" ref="J3336" ca="1">INDIRECT("B" &amp; I3336)</f>
        <v>NIVEL 974 M4 6N L33 AM 2621 23-06-2026</v>
      </c>
      <c r="K3336" s="511">
        <f t="shared" ca="1" si="1921"/>
        <v>3.2</v>
      </c>
      <c r="L3336" s="508">
        <f t="shared" ca="1" si="1928"/>
        <v>1.4489999999999999E-2</v>
      </c>
      <c r="M3336" s="508">
        <f t="shared" ca="1" si="1922"/>
        <v>1.3950000000000001E-2</v>
      </c>
      <c r="N3336" s="512">
        <f t="shared" ca="1" si="1923"/>
        <v>1.55E-2</v>
      </c>
      <c r="O3336" s="512">
        <f t="shared" ca="1" si="1924"/>
        <v>1.3041000000000001E-2</v>
      </c>
      <c r="P3336" s="513">
        <f t="shared" ca="1" si="1925"/>
        <v>1.2555E-2</v>
      </c>
      <c r="Q3336" s="514" t="str">
        <f t="shared" ca="1" si="1926"/>
        <v>Dump</v>
      </c>
      <c r="R3336" s="515">
        <f t="shared" ca="1" si="1927"/>
        <v>0.71111111111111114</v>
      </c>
    </row>
    <row r="3337" spans="2:38">
      <c r="B3337" s="772" t="s">
        <v>3562</v>
      </c>
      <c r="C3337" s="376">
        <v>1</v>
      </c>
      <c r="D3337" s="771">
        <v>3.2</v>
      </c>
      <c r="E3337" s="104">
        <v>1.4800000000000001E-2</v>
      </c>
      <c r="F3337" s="104">
        <v>1.4E-2</v>
      </c>
      <c r="H3337" s="677">
        <v>2622</v>
      </c>
      <c r="I3337" s="510">
        <f t="shared" si="1920"/>
        <v>3156</v>
      </c>
      <c r="J3337" s="53" t="str" cm="1">
        <f t="array" aca="1" ref="J3337" ca="1">INDIRECT("B" &amp; I3337)</f>
        <v>NIVEL 974 M4 6N L33 AM 2622 23-06-2026</v>
      </c>
      <c r="K3337" s="511">
        <f t="shared" ca="1" si="1921"/>
        <v>3.2</v>
      </c>
      <c r="L3337" s="508">
        <f t="shared" ca="1" si="1928"/>
        <v>1.341E-2</v>
      </c>
      <c r="M3337" s="508">
        <f t="shared" ca="1" si="1922"/>
        <v>1.3950000000000001E-2</v>
      </c>
      <c r="N3337" s="512">
        <f t="shared" ca="1" si="1923"/>
        <v>1.55E-2</v>
      </c>
      <c r="O3337" s="512">
        <f t="shared" ca="1" si="1924"/>
        <v>1.2069E-2</v>
      </c>
      <c r="P3337" s="513">
        <f t="shared" ca="1" si="1925"/>
        <v>1.2555E-2</v>
      </c>
      <c r="Q3337" s="514" t="str">
        <f t="shared" ca="1" si="1926"/>
        <v>Dump</v>
      </c>
      <c r="R3337" s="515">
        <f t="shared" ca="1" si="1927"/>
        <v>0.71111111111111114</v>
      </c>
    </row>
    <row r="3338" spans="2:38">
      <c r="B3338" s="772" t="s">
        <v>3563</v>
      </c>
      <c r="C3338" s="376">
        <v>1</v>
      </c>
      <c r="D3338" s="771">
        <v>3.2</v>
      </c>
      <c r="E3338" s="104">
        <v>1.4200000000000001E-2</v>
      </c>
      <c r="F3338" s="104">
        <v>1.4E-2</v>
      </c>
      <c r="H3338" s="677">
        <v>2623</v>
      </c>
      <c r="I3338" s="510">
        <f t="shared" si="1920"/>
        <v>3157</v>
      </c>
      <c r="J3338" s="53" t="str" cm="1">
        <f t="array" aca="1" ref="J3338" ca="1">INDIRECT("B" &amp; I3338)</f>
        <v>NIVEL 974 M4 6N L33 AM 2623 23-06-2026</v>
      </c>
      <c r="K3338" s="511">
        <f t="shared" ca="1" si="1921"/>
        <v>3.2</v>
      </c>
      <c r="L3338" s="508">
        <f t="shared" ca="1" si="1928"/>
        <v>1.0619999999999999E-2</v>
      </c>
      <c r="M3338" s="508">
        <f t="shared" ca="1" si="1922"/>
        <v>1.3950000000000001E-2</v>
      </c>
      <c r="N3338" s="512">
        <f t="shared" ca="1" si="1923"/>
        <v>1.55E-2</v>
      </c>
      <c r="O3338" s="512">
        <f t="shared" ca="1" si="1924"/>
        <v>9.5579999999999988E-3</v>
      </c>
      <c r="P3338" s="513">
        <f t="shared" ca="1" si="1925"/>
        <v>1.2555E-2</v>
      </c>
      <c r="Q3338" s="514" t="str">
        <f t="shared" ca="1" si="1926"/>
        <v>Dump</v>
      </c>
      <c r="R3338" s="515">
        <f t="shared" ca="1" si="1927"/>
        <v>0.71111111111111114</v>
      </c>
    </row>
    <row r="3339" spans="2:38">
      <c r="B3339" s="772" t="s">
        <v>3564</v>
      </c>
      <c r="C3339" s="376">
        <v>1</v>
      </c>
      <c r="D3339" s="771">
        <v>3.2</v>
      </c>
      <c r="E3339" s="104">
        <v>1.01E-2</v>
      </c>
      <c r="F3339" s="104">
        <v>1.4E-2</v>
      </c>
      <c r="H3339" s="677">
        <v>2624</v>
      </c>
      <c r="I3339" s="510">
        <f t="shared" si="1920"/>
        <v>3158</v>
      </c>
      <c r="J3339" s="53" t="str" cm="1">
        <f t="array" aca="1" ref="J3339" ca="1">INDIRECT("B" &amp; I3339)</f>
        <v>NIVEL 974 M4 6N L33 AM 2624 23-06-2026</v>
      </c>
      <c r="K3339" s="511">
        <f t="shared" ca="1" si="1921"/>
        <v>3.2</v>
      </c>
      <c r="L3339" s="508">
        <f t="shared" ca="1" si="1928"/>
        <v>1.7010000000000001E-2</v>
      </c>
      <c r="M3339" s="508">
        <f t="shared" ca="1" si="1922"/>
        <v>1.3950000000000001E-2</v>
      </c>
      <c r="N3339" s="512">
        <f t="shared" ca="1" si="1923"/>
        <v>1.55E-2</v>
      </c>
      <c r="O3339" s="512">
        <f t="shared" ca="1" si="1924"/>
        <v>1.5309000000000001E-2</v>
      </c>
      <c r="P3339" s="513">
        <f t="shared" ca="1" si="1925"/>
        <v>1.2555E-2</v>
      </c>
      <c r="Q3339" s="514" t="str">
        <f t="shared" ca="1" si="1926"/>
        <v>Dump</v>
      </c>
      <c r="R3339" s="515">
        <f t="shared" ca="1" si="1927"/>
        <v>0.71111111111111114</v>
      </c>
    </row>
    <row r="3340" spans="2:38">
      <c r="B3340" s="772" t="s">
        <v>3565</v>
      </c>
      <c r="C3340" s="376">
        <v>1</v>
      </c>
      <c r="D3340" s="771">
        <v>3.2</v>
      </c>
      <c r="E3340" s="104">
        <v>1.9900000000000001E-2</v>
      </c>
      <c r="F3340" s="104">
        <v>1.4E-2</v>
      </c>
      <c r="H3340" s="677">
        <v>2625</v>
      </c>
      <c r="I3340" s="510">
        <f t="shared" si="1920"/>
        <v>3159</v>
      </c>
      <c r="J3340" s="53" t="str" cm="1">
        <f t="array" aca="1" ref="J3340" ca="1">INDIRECT("B" &amp; I3340)</f>
        <v>NIVEL 974 M4 6N L33 AM 2625 23-06-2026</v>
      </c>
      <c r="K3340" s="511">
        <f t="shared" ca="1" si="1921"/>
        <v>3.2</v>
      </c>
      <c r="L3340" s="508">
        <f t="shared" ca="1" si="1928"/>
        <v>1.6830000000000001E-2</v>
      </c>
      <c r="M3340" s="508">
        <f t="shared" ca="1" si="1922"/>
        <v>1.3950000000000001E-2</v>
      </c>
      <c r="N3340" s="512">
        <f t="shared" ca="1" si="1923"/>
        <v>1.55E-2</v>
      </c>
      <c r="O3340" s="512">
        <f t="shared" ca="1" si="1924"/>
        <v>1.5147000000000001E-2</v>
      </c>
      <c r="P3340" s="513">
        <f t="shared" ca="1" si="1925"/>
        <v>1.2555E-2</v>
      </c>
      <c r="Q3340" s="514" t="str">
        <f t="shared" ca="1" si="1926"/>
        <v>Dump</v>
      </c>
      <c r="R3340" s="515">
        <f t="shared" ca="1" si="1927"/>
        <v>0.71111111111111114</v>
      </c>
    </row>
    <row r="3341" spans="2:38">
      <c r="B3341" s="772" t="s">
        <v>3566</v>
      </c>
      <c r="C3341" s="376">
        <v>1</v>
      </c>
      <c r="D3341" s="771">
        <v>3.2</v>
      </c>
      <c r="E3341" s="104">
        <v>1.09E-2</v>
      </c>
      <c r="F3341" s="104">
        <v>1.4E-2</v>
      </c>
      <c r="H3341" s="677">
        <v>2626</v>
      </c>
      <c r="I3341" s="510">
        <f t="shared" si="1920"/>
        <v>3160</v>
      </c>
      <c r="J3341" s="53" t="str" cm="1">
        <f t="array" aca="1" ref="J3341" ca="1">INDIRECT("B" &amp; I3341)</f>
        <v>NIVEL 974 M4 6N L33 AM 2626 23-06-2026</v>
      </c>
      <c r="K3341" s="511">
        <f t="shared" ca="1" si="1921"/>
        <v>3.2</v>
      </c>
      <c r="L3341" s="508">
        <f t="shared" ca="1" si="1928"/>
        <v>1.746E-2</v>
      </c>
      <c r="M3341" s="508">
        <f t="shared" ca="1" si="1922"/>
        <v>1.3950000000000001E-2</v>
      </c>
      <c r="N3341" s="512">
        <f t="shared" ca="1" si="1923"/>
        <v>1.55E-2</v>
      </c>
      <c r="O3341" s="512">
        <f t="shared" ca="1" si="1924"/>
        <v>1.5713999999999999E-2</v>
      </c>
      <c r="P3341" s="513">
        <f t="shared" ca="1" si="1925"/>
        <v>1.2555E-2</v>
      </c>
      <c r="Q3341" s="514" t="str">
        <f t="shared" ca="1" si="1926"/>
        <v>Dump</v>
      </c>
      <c r="R3341" s="515">
        <f t="shared" ca="1" si="1927"/>
        <v>0.71111111111111114</v>
      </c>
    </row>
    <row r="3342" spans="2:38">
      <c r="B3342" s="772" t="s">
        <v>3567</v>
      </c>
      <c r="C3342" s="376">
        <v>1</v>
      </c>
      <c r="D3342" s="771">
        <v>3.2</v>
      </c>
      <c r="E3342" s="104">
        <v>0.01</v>
      </c>
      <c r="F3342" s="104">
        <v>1.4E-2</v>
      </c>
      <c r="H3342" s="677">
        <v>2627</v>
      </c>
      <c r="I3342" s="510">
        <f t="shared" si="1920"/>
        <v>3161</v>
      </c>
      <c r="J3342" s="53" t="str" cm="1">
        <f t="array" aca="1" ref="J3342" ca="1">INDIRECT("B" &amp; I3342)</f>
        <v>NIVEL 974 M4 6N L33 AM 2627 23-06-2026</v>
      </c>
      <c r="K3342" s="511">
        <f t="shared" ca="1" si="1921"/>
        <v>3.2</v>
      </c>
      <c r="L3342" s="508">
        <f t="shared" ca="1" si="1928"/>
        <v>1.5750000000000004E-2</v>
      </c>
      <c r="M3342" s="508">
        <f t="shared" ca="1" si="1922"/>
        <v>1.3950000000000001E-2</v>
      </c>
      <c r="N3342" s="512">
        <f t="shared" ca="1" si="1923"/>
        <v>1.55E-2</v>
      </c>
      <c r="O3342" s="512">
        <f t="shared" ca="1" si="1924"/>
        <v>1.4175000000000004E-2</v>
      </c>
      <c r="P3342" s="513">
        <f t="shared" ca="1" si="1925"/>
        <v>1.2555E-2</v>
      </c>
      <c r="Q3342" s="514" t="str">
        <f t="shared" ca="1" si="1926"/>
        <v>Dump</v>
      </c>
      <c r="R3342" s="515">
        <f t="shared" ca="1" si="1927"/>
        <v>0.71111111111111114</v>
      </c>
    </row>
    <row r="3343" spans="2:38">
      <c r="B3343" s="772" t="s">
        <v>3568</v>
      </c>
      <c r="C3343" s="376">
        <v>1</v>
      </c>
      <c r="D3343" s="771">
        <v>3.2</v>
      </c>
      <c r="E3343" s="104">
        <v>0.02</v>
      </c>
      <c r="F3343" s="104">
        <v>1.4E-2</v>
      </c>
      <c r="H3343" s="677">
        <v>2628</v>
      </c>
      <c r="I3343" s="510">
        <f t="shared" ref="I3343:I3348" si="1929">IF(H3343="",
   IFERROR(MATCH("**", B:B, 0), ""),
   IFERROR(MATCH("* "&amp;H3343&amp;" *", B:B, 0), "")
)</f>
        <v>3162</v>
      </c>
      <c r="J3343" s="53" t="str" cm="1">
        <f t="array" aca="1" ref="J3343" ca="1">INDIRECT("B" &amp; I3343)</f>
        <v>NIVEL 974 M4 6N L33 AM 2628 23-06-2026</v>
      </c>
      <c r="K3343" s="511">
        <f t="shared" ref="K3343:K3348" ca="1" si="1930">INDEX(D:D, MATCH(J3343, $B:$B, 0))</f>
        <v>3.2</v>
      </c>
      <c r="L3343" s="508">
        <f t="shared" ref="L3343:L3348" ca="1" si="1931">INDEX(E:E, MATCH($J3343, $B:$B, 0))*0.9</f>
        <v>1.044E-2</v>
      </c>
      <c r="M3343" s="508">
        <f t="shared" ref="M3343:M3348" ca="1" si="1932">INDEX(F:F, MATCH($J3343, $B:$B, 0))*0.9</f>
        <v>1.3950000000000001E-2</v>
      </c>
      <c r="N3343" s="512">
        <f t="shared" ref="N3343:N3348" ca="1" si="1933">INDEX(F:F, MATCH($J3343, $B:$B, 0))</f>
        <v>1.55E-2</v>
      </c>
      <c r="O3343" s="512">
        <f t="shared" ref="O3343:O3348" ca="1" si="1934">+IF(L3343=0,N3343*0.9,L3343*0.9)</f>
        <v>9.3959999999999998E-3</v>
      </c>
      <c r="P3343" s="513">
        <f t="shared" ref="P3343:P3348" ca="1" si="1935">+M3343*0.9</f>
        <v>1.2555E-2</v>
      </c>
      <c r="Q3343" s="514" t="str">
        <f t="shared" ref="Q3343:Q3348" ca="1" si="1936">+IF(L3343=0,"-","Dump")</f>
        <v>Dump</v>
      </c>
      <c r="R3343" s="515">
        <f t="shared" ref="R3343:R3348" ca="1" si="1937">+K3343/4.5</f>
        <v>0.71111111111111114</v>
      </c>
    </row>
    <row r="3344" spans="2:38">
      <c r="B3344" s="772" t="s">
        <v>3569</v>
      </c>
      <c r="C3344" s="376">
        <v>1</v>
      </c>
      <c r="D3344" s="771">
        <v>3.2</v>
      </c>
      <c r="E3344" s="104">
        <v>1.2200000000000001E-2</v>
      </c>
      <c r="F3344" s="104">
        <v>1.4E-2</v>
      </c>
      <c r="H3344" s="677">
        <v>2629</v>
      </c>
      <c r="I3344" s="510">
        <f t="shared" si="1929"/>
        <v>3163</v>
      </c>
      <c r="J3344" s="53" t="str" cm="1">
        <f t="array" aca="1" ref="J3344" ca="1">INDIRECT("B" &amp; I3344)</f>
        <v>NIVEL 974 M4 7S L30 AM 2629 23-06-2026</v>
      </c>
      <c r="K3344" s="511">
        <f t="shared" ca="1" si="1930"/>
        <v>3.2</v>
      </c>
      <c r="L3344" s="508">
        <f t="shared" ca="1" si="1931"/>
        <v>1.269E-2</v>
      </c>
      <c r="M3344" s="508">
        <f t="shared" ca="1" si="1932"/>
        <v>1.17E-2</v>
      </c>
      <c r="N3344" s="512">
        <f t="shared" ca="1" si="1933"/>
        <v>1.2999999999999999E-2</v>
      </c>
      <c r="O3344" s="512">
        <f t="shared" ca="1" si="1934"/>
        <v>1.1421000000000001E-2</v>
      </c>
      <c r="P3344" s="513">
        <f t="shared" ca="1" si="1935"/>
        <v>1.0530000000000001E-2</v>
      </c>
      <c r="Q3344" s="514" t="str">
        <f t="shared" ca="1" si="1936"/>
        <v>Dump</v>
      </c>
      <c r="R3344" s="515">
        <f t="shared" ca="1" si="1937"/>
        <v>0.71111111111111114</v>
      </c>
    </row>
    <row r="3345" spans="2:38">
      <c r="B3345" s="772" t="s">
        <v>3570</v>
      </c>
      <c r="C3345" s="376">
        <v>1</v>
      </c>
      <c r="D3345" s="771">
        <v>3.2</v>
      </c>
      <c r="E3345" s="104">
        <v>1.35E-2</v>
      </c>
      <c r="F3345" s="104">
        <v>1.4E-2</v>
      </c>
      <c r="H3345" s="677">
        <v>2630</v>
      </c>
      <c r="I3345" s="510">
        <f t="shared" si="1929"/>
        <v>3164</v>
      </c>
      <c r="J3345" s="53" t="str" cm="1">
        <f t="array" aca="1" ref="J3345" ca="1">INDIRECT("B" &amp; I3345)</f>
        <v>NIVEL 974 M4 7S L30 AM 2630 23-06-2026</v>
      </c>
      <c r="K3345" s="511">
        <f t="shared" ca="1" si="1930"/>
        <v>3.2</v>
      </c>
      <c r="L3345" s="508">
        <f t="shared" ca="1" si="1931"/>
        <v>9.6299999999999997E-3</v>
      </c>
      <c r="M3345" s="508">
        <f t="shared" ca="1" si="1932"/>
        <v>1.17E-2</v>
      </c>
      <c r="N3345" s="512">
        <f t="shared" ca="1" si="1933"/>
        <v>1.2999999999999999E-2</v>
      </c>
      <c r="O3345" s="512">
        <f t="shared" ca="1" si="1934"/>
        <v>8.6669999999999994E-3</v>
      </c>
      <c r="P3345" s="513">
        <f t="shared" ca="1" si="1935"/>
        <v>1.0530000000000001E-2</v>
      </c>
      <c r="Q3345" s="514" t="str">
        <f t="shared" ca="1" si="1936"/>
        <v>Dump</v>
      </c>
      <c r="R3345" s="515">
        <f t="shared" ca="1" si="1937"/>
        <v>0.71111111111111114</v>
      </c>
    </row>
    <row r="3346" spans="2:38">
      <c r="B3346" s="772" t="s">
        <v>3571</v>
      </c>
      <c r="C3346" s="376">
        <v>1</v>
      </c>
      <c r="D3346" s="771">
        <v>3.2</v>
      </c>
      <c r="E3346" s="104">
        <v>1.1599999999999999E-2</v>
      </c>
      <c r="F3346" s="104">
        <v>1.4E-2</v>
      </c>
      <c r="H3346" s="677">
        <v>2631</v>
      </c>
      <c r="I3346" s="510">
        <f t="shared" si="1929"/>
        <v>3165</v>
      </c>
      <c r="J3346" s="53" t="str" cm="1">
        <f t="array" aca="1" ref="J3346" ca="1">INDIRECT("B" &amp; I3346)</f>
        <v>NIVEL 974 M4 7S L30 AM 2631 23-06-2026</v>
      </c>
      <c r="K3346" s="511">
        <f t="shared" ca="1" si="1930"/>
        <v>3.2</v>
      </c>
      <c r="L3346" s="508">
        <f t="shared" ca="1" si="1931"/>
        <v>9.1800000000000007E-3</v>
      </c>
      <c r="M3346" s="508">
        <f t="shared" ca="1" si="1932"/>
        <v>1.17E-2</v>
      </c>
      <c r="N3346" s="512">
        <f t="shared" ca="1" si="1933"/>
        <v>1.2999999999999999E-2</v>
      </c>
      <c r="O3346" s="512">
        <f t="shared" ca="1" si="1934"/>
        <v>8.2620000000000002E-3</v>
      </c>
      <c r="P3346" s="513">
        <f t="shared" ca="1" si="1935"/>
        <v>1.0530000000000001E-2</v>
      </c>
      <c r="Q3346" s="514" t="str">
        <f t="shared" ca="1" si="1936"/>
        <v>Dump</v>
      </c>
      <c r="R3346" s="515">
        <f t="shared" ca="1" si="1937"/>
        <v>0.71111111111111114</v>
      </c>
    </row>
    <row r="3347" spans="2:38">
      <c r="B3347" s="772" t="s">
        <v>3572</v>
      </c>
      <c r="C3347" s="376">
        <v>1</v>
      </c>
      <c r="D3347" s="771">
        <v>3.2</v>
      </c>
      <c r="E3347" s="104">
        <v>1.6299999999999999E-2</v>
      </c>
      <c r="F3347" s="104">
        <v>1.4E-2</v>
      </c>
      <c r="H3347" s="677">
        <v>2632</v>
      </c>
      <c r="I3347" s="510">
        <f t="shared" si="1929"/>
        <v>3166</v>
      </c>
      <c r="J3347" s="53" t="str" cm="1">
        <f t="array" aca="1" ref="J3347" ca="1">INDIRECT("B" &amp; I3347)</f>
        <v>NIVEL 974 M4 7S L30 AM 2632 23-06-2026</v>
      </c>
      <c r="K3347" s="511">
        <f t="shared" ca="1" si="1930"/>
        <v>3.2</v>
      </c>
      <c r="L3347" s="508">
        <f t="shared" ca="1" si="1931"/>
        <v>8.7299999999999999E-3</v>
      </c>
      <c r="M3347" s="508">
        <f t="shared" ca="1" si="1932"/>
        <v>1.17E-2</v>
      </c>
      <c r="N3347" s="512">
        <f t="shared" ca="1" si="1933"/>
        <v>1.2999999999999999E-2</v>
      </c>
      <c r="O3347" s="512">
        <f t="shared" ca="1" si="1934"/>
        <v>7.8569999999999994E-3</v>
      </c>
      <c r="P3347" s="513">
        <f t="shared" ca="1" si="1935"/>
        <v>1.0530000000000001E-2</v>
      </c>
      <c r="Q3347" s="514" t="str">
        <f t="shared" ca="1" si="1936"/>
        <v>Dump</v>
      </c>
      <c r="R3347" s="515">
        <f t="shared" ca="1" si="1937"/>
        <v>0.71111111111111114</v>
      </c>
    </row>
    <row r="3348" spans="2:38">
      <c r="B3348" s="772" t="s">
        <v>3573</v>
      </c>
      <c r="C3348" s="376">
        <v>1</v>
      </c>
      <c r="D3348" s="771">
        <v>3.2</v>
      </c>
      <c r="E3348" s="104">
        <v>1.5699999999999999E-2</v>
      </c>
      <c r="F3348" s="104">
        <v>1.4E-2</v>
      </c>
      <c r="H3348" s="677">
        <v>2633</v>
      </c>
      <c r="I3348" s="510">
        <f t="shared" si="1929"/>
        <v>3167</v>
      </c>
      <c r="J3348" s="53" t="str" cm="1">
        <f t="array" aca="1" ref="J3348" ca="1">INDIRECT("B" &amp; I3348)</f>
        <v>NIVEL 974 M4 7S L30 PM 2633 23-06-2026</v>
      </c>
      <c r="K3348" s="511">
        <f t="shared" ca="1" si="1930"/>
        <v>3.2</v>
      </c>
      <c r="L3348" s="508">
        <f t="shared" ca="1" si="1931"/>
        <v>1.3860000000000001E-2</v>
      </c>
      <c r="M3348" s="508">
        <f t="shared" ca="1" si="1932"/>
        <v>1.0800000000000001E-2</v>
      </c>
      <c r="N3348" s="512">
        <f t="shared" ca="1" si="1933"/>
        <v>1.2E-2</v>
      </c>
      <c r="O3348" s="512">
        <f t="shared" ca="1" si="1934"/>
        <v>1.2474000000000001E-2</v>
      </c>
      <c r="P3348" s="513">
        <f t="shared" ca="1" si="1935"/>
        <v>9.7200000000000012E-3</v>
      </c>
      <c r="Q3348" s="514" t="str">
        <f t="shared" ca="1" si="1936"/>
        <v>Dump</v>
      </c>
      <c r="R3348" s="515">
        <f t="shared" ca="1" si="1937"/>
        <v>0.71111111111111114</v>
      </c>
    </row>
    <row r="3349" spans="2:38">
      <c r="B3349" s="772" t="s">
        <v>3574</v>
      </c>
      <c r="C3349" s="376">
        <v>1</v>
      </c>
      <c r="D3349" s="771">
        <v>3.2</v>
      </c>
      <c r="E3349" s="104">
        <v>1.2500000000000001E-2</v>
      </c>
      <c r="F3349" s="104">
        <v>1.4E-2</v>
      </c>
      <c r="H3349" s="677">
        <v>2634</v>
      </c>
      <c r="I3349" s="510">
        <f t="shared" si="1920"/>
        <v>3168</v>
      </c>
      <c r="J3349" s="53" t="str" cm="1">
        <f t="array" aca="1" ref="J3349" ca="1">INDIRECT("B" &amp; I3349)</f>
        <v>NIVEL 974 M4 7S L30 PM 2634 23-06-2026</v>
      </c>
      <c r="K3349" s="511">
        <f t="shared" ca="1" si="1921"/>
        <v>3.2</v>
      </c>
      <c r="L3349" s="508">
        <f t="shared" ca="1" si="1928"/>
        <v>1.4489999999999999E-2</v>
      </c>
      <c r="M3349" s="508">
        <f t="shared" ca="1" si="1922"/>
        <v>1.0800000000000001E-2</v>
      </c>
      <c r="N3349" s="512">
        <f t="shared" ca="1" si="1923"/>
        <v>1.2E-2</v>
      </c>
      <c r="O3349" s="512">
        <f t="shared" ca="1" si="1924"/>
        <v>1.3041000000000001E-2</v>
      </c>
      <c r="P3349" s="513">
        <f t="shared" ca="1" si="1925"/>
        <v>9.7200000000000012E-3</v>
      </c>
      <c r="Q3349" s="514" t="str">
        <f t="shared" ca="1" si="1926"/>
        <v>Dump</v>
      </c>
      <c r="R3349" s="515">
        <f t="shared" ca="1" si="1927"/>
        <v>0.71111111111111114</v>
      </c>
    </row>
    <row r="3350" spans="2:38">
      <c r="B3350" s="772" t="s">
        <v>3575</v>
      </c>
      <c r="C3350" s="376">
        <v>1</v>
      </c>
      <c r="D3350" s="771">
        <v>3.2</v>
      </c>
      <c r="E3350" s="104">
        <v>1.23E-2</v>
      </c>
      <c r="F3350" s="104">
        <v>1.4E-2</v>
      </c>
      <c r="H3350" s="677">
        <v>2635</v>
      </c>
      <c r="I3350" s="510">
        <f t="shared" si="1920"/>
        <v>3169</v>
      </c>
      <c r="J3350" s="53" t="str" cm="1">
        <f t="array" aca="1" ref="J3350" ca="1">INDIRECT("B" &amp; I3350)</f>
        <v>NIVEL 974 M4 7S L30 PM 2635 23-06-2026</v>
      </c>
      <c r="K3350" s="511">
        <f t="shared" ca="1" si="1921"/>
        <v>3.2</v>
      </c>
      <c r="L3350" s="508">
        <f t="shared" ca="1" si="1928"/>
        <v>1.3590000000000001E-2</v>
      </c>
      <c r="M3350" s="508">
        <f t="shared" ca="1" si="1922"/>
        <v>1.0800000000000001E-2</v>
      </c>
      <c r="N3350" s="512">
        <f t="shared" ca="1" si="1923"/>
        <v>1.2E-2</v>
      </c>
      <c r="O3350" s="512">
        <f t="shared" ca="1" si="1924"/>
        <v>1.2231000000000002E-2</v>
      </c>
      <c r="P3350" s="513">
        <f t="shared" ca="1" si="1925"/>
        <v>9.7200000000000012E-3</v>
      </c>
      <c r="Q3350" s="514" t="str">
        <f t="shared" ca="1" si="1926"/>
        <v>Dump</v>
      </c>
      <c r="R3350" s="515">
        <f t="shared" ca="1" si="1927"/>
        <v>0.71111111111111114</v>
      </c>
    </row>
    <row r="3351" spans="2:38">
      <c r="B3351" s="772" t="s">
        <v>3576</v>
      </c>
      <c r="C3351" s="376">
        <v>1</v>
      </c>
      <c r="D3351" s="771">
        <v>3.2</v>
      </c>
      <c r="E3351" s="104">
        <v>8.9999999999999993E-3</v>
      </c>
      <c r="F3351" s="104">
        <v>1.4E-2</v>
      </c>
      <c r="H3351" s="677">
        <v>2636</v>
      </c>
      <c r="I3351" s="510">
        <f t="shared" si="1920"/>
        <v>3170</v>
      </c>
      <c r="J3351" s="53" t="str" cm="1">
        <f t="array" aca="1" ref="J3351" ca="1">INDIRECT("B" &amp; I3351)</f>
        <v>NIVEL 974 M4 7S L30 PM 2636 23-06-2026</v>
      </c>
      <c r="K3351" s="511">
        <f t="shared" ca="1" si="1921"/>
        <v>3.2</v>
      </c>
      <c r="L3351" s="508">
        <f t="shared" ca="1" si="1928"/>
        <v>1.188E-2</v>
      </c>
      <c r="M3351" s="508">
        <f t="shared" ca="1" si="1922"/>
        <v>1.0800000000000001E-2</v>
      </c>
      <c r="N3351" s="512">
        <f t="shared" ca="1" si="1923"/>
        <v>1.2E-2</v>
      </c>
      <c r="O3351" s="512">
        <f t="shared" ca="1" si="1924"/>
        <v>1.0692E-2</v>
      </c>
      <c r="P3351" s="513">
        <f t="shared" ca="1" si="1925"/>
        <v>9.7200000000000012E-3</v>
      </c>
      <c r="Q3351" s="514" t="str">
        <f t="shared" ca="1" si="1926"/>
        <v>Dump</v>
      </c>
      <c r="R3351" s="515">
        <f t="shared" ca="1" si="1927"/>
        <v>0.71111111111111114</v>
      </c>
    </row>
    <row r="3352" spans="2:38">
      <c r="B3352" s="772" t="s">
        <v>3577</v>
      </c>
      <c r="C3352" s="376">
        <v>1</v>
      </c>
      <c r="D3352" s="771">
        <v>3.2</v>
      </c>
      <c r="E3352" s="104">
        <v>9.9000000000000008E-3</v>
      </c>
      <c r="F3352" s="104">
        <v>1.4E-2</v>
      </c>
      <c r="H3352" s="677">
        <v>2637</v>
      </c>
      <c r="I3352" s="510">
        <f t="shared" si="1920"/>
        <v>3171</v>
      </c>
      <c r="J3352" s="53" t="str" cm="1">
        <f t="array" aca="1" ref="J3352" ca="1">INDIRECT("B" &amp; I3352)</f>
        <v>NIVEL 974 M4 7S L30 PM 2637 23-06-2026</v>
      </c>
      <c r="K3352" s="511">
        <f t="shared" ca="1" si="1921"/>
        <v>3.2</v>
      </c>
      <c r="L3352" s="508">
        <f t="shared" ca="1" si="1928"/>
        <v>1.5750000000000004E-2</v>
      </c>
      <c r="M3352" s="508">
        <f t="shared" ca="1" si="1922"/>
        <v>1.0800000000000001E-2</v>
      </c>
      <c r="N3352" s="512">
        <f t="shared" ca="1" si="1923"/>
        <v>1.2E-2</v>
      </c>
      <c r="O3352" s="512">
        <f t="shared" ca="1" si="1924"/>
        <v>1.4175000000000004E-2</v>
      </c>
      <c r="P3352" s="513">
        <f t="shared" ca="1" si="1925"/>
        <v>9.7200000000000012E-3</v>
      </c>
      <c r="Q3352" s="514" t="str">
        <f t="shared" ca="1" si="1926"/>
        <v>Dump</v>
      </c>
      <c r="R3352" s="515">
        <f t="shared" ca="1" si="1927"/>
        <v>0.71111111111111114</v>
      </c>
    </row>
    <row r="3353" spans="2:38">
      <c r="B3353" s="772" t="s">
        <v>3578</v>
      </c>
      <c r="C3353" s="376">
        <v>1</v>
      </c>
      <c r="D3353" s="771">
        <v>3.2</v>
      </c>
      <c r="E3353" s="104">
        <v>1.5100000000000001E-2</v>
      </c>
      <c r="F3353" s="104">
        <v>1.4E-2</v>
      </c>
      <c r="H3353" s="677"/>
      <c r="I3353"/>
      <c r="J3353"/>
      <c r="K3353" s="519">
        <f ca="1">SUM(K3330:K3352)</f>
        <v>73.600000000000023</v>
      </c>
      <c r="L3353" s="516">
        <f ca="1">+SUMPRODUCT(L3330:L3352,K3330:K3352)/K3353</f>
        <v>1.3464782608695646E-2</v>
      </c>
      <c r="M3353" s="516">
        <f ca="1">+SUMPRODUCT(M3330:M3352,K3330:K3352)/K3353</f>
        <v>1.2873913043478262E-2</v>
      </c>
      <c r="N3353" s="69">
        <f ca="1">+SUMPRODUCT(N3330:N3352,K3330:K3352)/K3353</f>
        <v>1.4304347826086949E-2</v>
      </c>
      <c r="O3353" s="552">
        <f ca="1">+SUMPRODUCT(O3330:O3352,K3330:K3352)/K3353</f>
        <v>1.2118304347826086E-2</v>
      </c>
      <c r="P3353" s="69">
        <f ca="1">+SUMPRODUCT(P3330:P3352,K3330:K3352)/K3353</f>
        <v>1.1586521739130431E-2</v>
      </c>
      <c r="Q3353"/>
      <c r="R3353"/>
    </row>
    <row r="3354" spans="2:38">
      <c r="B3354" s="772" t="s">
        <v>3579</v>
      </c>
      <c r="C3354" s="376">
        <v>1</v>
      </c>
      <c r="D3354" s="771">
        <v>3.2</v>
      </c>
      <c r="E3354" s="104">
        <v>1.18E-2</v>
      </c>
      <c r="F3354" s="104">
        <v>1.4E-2</v>
      </c>
      <c r="H3354" s="748"/>
      <c r="I3354"/>
      <c r="J3354"/>
      <c r="K3354" s="551" t="s">
        <v>59</v>
      </c>
      <c r="L3354" s="550">
        <f ca="1">+L3353/0.9</f>
        <v>1.4960869565217383E-2</v>
      </c>
      <c r="M3354" s="518">
        <f ca="1">+M3353/0.9</f>
        <v>1.4304347826086958E-2</v>
      </c>
      <c r="N3354"/>
      <c r="O3354"/>
      <c r="P3354"/>
      <c r="Q3354"/>
      <c r="R3354"/>
    </row>
    <row r="3355" spans="2:38" ht="15" thickBot="1">
      <c r="B3355" s="772" t="s">
        <v>3580</v>
      </c>
      <c r="C3355" s="376">
        <v>1</v>
      </c>
      <c r="D3355" s="771">
        <v>3.2</v>
      </c>
      <c r="E3355" s="104">
        <v>1.0800000000000001E-2</v>
      </c>
      <c r="F3355" s="104">
        <v>1.4E-2</v>
      </c>
      <c r="I3355" s="749"/>
      <c r="R3355" s="749"/>
    </row>
    <row r="3356" spans="2:38" ht="28.8">
      <c r="B3356" s="772" t="s">
        <v>3581</v>
      </c>
      <c r="C3356" s="376">
        <v>1</v>
      </c>
      <c r="D3356" s="771">
        <v>3.2</v>
      </c>
      <c r="E3356" s="104">
        <v>1.2E-2</v>
      </c>
      <c r="F3356" s="104">
        <v>1.4E-2</v>
      </c>
      <c r="H3356" s="385"/>
      <c r="I3356" s="547" t="s">
        <v>3386</v>
      </c>
      <c r="J3356" s="77" t="s">
        <v>63</v>
      </c>
      <c r="K3356" s="507" t="s">
        <v>44</v>
      </c>
      <c r="L3356" s="718" t="s">
        <v>297</v>
      </c>
      <c r="M3356" s="508" t="s">
        <v>292</v>
      </c>
      <c r="N3356" s="545" t="s">
        <v>46</v>
      </c>
      <c r="O3356" s="549" t="s">
        <v>293</v>
      </c>
      <c r="P3356" s="508" t="s">
        <v>294</v>
      </c>
      <c r="Q3356"/>
      <c r="R3356"/>
      <c r="AJ3356" s="95" t="str">
        <f>+I3356</f>
        <v>EN135</v>
      </c>
      <c r="AK3356" s="96" t="s">
        <v>62</v>
      </c>
    </row>
    <row r="3357" spans="2:38" ht="15" thickBot="1">
      <c r="B3357" s="772" t="s">
        <v>3582</v>
      </c>
      <c r="C3357" s="376">
        <v>1</v>
      </c>
      <c r="D3357" s="771">
        <v>3.2</v>
      </c>
      <c r="E3357" s="104">
        <v>1.5699999999999999E-2</v>
      </c>
      <c r="F3357" s="104">
        <v>1.4E-2</v>
      </c>
      <c r="H3357" s="677">
        <v>2638</v>
      </c>
      <c r="I3357" s="510">
        <f>IF(H3357="",
   IFERROR(MATCH("**", B:B, 0), ""),
   IFERROR(MATCH("* "&amp;H3357&amp;" *", B:B, 0), "")
)</f>
        <v>3172</v>
      </c>
      <c r="J3357" s="53" t="str" cm="1">
        <f t="array" aca="1" ref="J3357" ca="1">INDIRECT("B" &amp; I3357)</f>
        <v>NIVEL 974 M4 7N RT PM 2638 23-06-2026</v>
      </c>
      <c r="K3357" s="511">
        <f ca="1">INDEX(D:D, MATCH(J3357, $B:$B, 0))</f>
        <v>3.2</v>
      </c>
      <c r="L3357" s="508">
        <f ca="1">INDEX(E:E, MATCH($J3357, $B:$B, 0))*0.9</f>
        <v>1.188E-2</v>
      </c>
      <c r="M3357" s="508">
        <f ca="1">INDEX(F:F, MATCH($J3357, $B:$B, 0))*0.9</f>
        <v>1.2149999999999999E-2</v>
      </c>
      <c r="N3357" s="512">
        <f ca="1">INDEX(F:F, MATCH($J3357, $B:$B, 0))</f>
        <v>1.35E-2</v>
      </c>
      <c r="O3357" s="512">
        <f ca="1">+IF(L3357=0,N3357*0.9,L3357*0.9)</f>
        <v>1.0692E-2</v>
      </c>
      <c r="P3357" s="513">
        <f ca="1">+M3357*0.9</f>
        <v>1.0935E-2</v>
      </c>
      <c r="Q3357" s="514" t="str">
        <f ca="1">+IF(L3357=0,"-","Dump")</f>
        <v>Dump</v>
      </c>
      <c r="R3357" s="515">
        <f ca="1">+K3357/4.5</f>
        <v>0.71111111111111114</v>
      </c>
      <c r="AJ3357" s="520">
        <f ca="1">+K3367-SUMIF(AE:AE, AJ3356, AA:AA)</f>
        <v>0.83999999999999631</v>
      </c>
      <c r="AK3357" s="521">
        <f ca="1">O3367</f>
        <v>1.2538800000000003E-2</v>
      </c>
      <c r="AL3357" s="102">
        <f ca="1">COUNTIF(AE:AE, AJ3356)</f>
        <v>1</v>
      </c>
    </row>
    <row r="3358" spans="2:38" ht="15" thickBot="1">
      <c r="B3358" s="772" t="s">
        <v>3583</v>
      </c>
      <c r="C3358" s="376">
        <v>1</v>
      </c>
      <c r="D3358" s="771">
        <v>3.2</v>
      </c>
      <c r="E3358" s="104">
        <v>1.1599999999999999E-2</v>
      </c>
      <c r="F3358" s="104">
        <v>1.4E-2</v>
      </c>
      <c r="H3358" s="677">
        <v>2639</v>
      </c>
      <c r="I3358" s="510">
        <f t="shared" ref="I3358:I3366" si="1938">IF(H3358="",
   IFERROR(MATCH("**", B:B, 0), ""),
   IFERROR(MATCH("* "&amp;H3358&amp;" *", B:B, 0), "")
)</f>
        <v>3173</v>
      </c>
      <c r="J3358" s="53" t="str" cm="1">
        <f t="array" aca="1" ref="J3358" ca="1">INDIRECT("B" &amp; I3358)</f>
        <v>NIVEL 974 M4 7N RT PM 2639 23-06-2026</v>
      </c>
      <c r="K3358" s="511">
        <f t="shared" ref="K3358:K3366" ca="1" si="1939">INDEX(D:D, MATCH(J3358, $B:$B, 0))</f>
        <v>3.2</v>
      </c>
      <c r="L3358" s="508">
        <f ca="1">INDEX(E:E, MATCH($J3358, $B:$B, 0))*0.9</f>
        <v>1.2330000000000001E-2</v>
      </c>
      <c r="M3358" s="508">
        <f t="shared" ref="M3358:M3366" ca="1" si="1940">INDEX(F:F, MATCH($J3358, $B:$B, 0))*0.9</f>
        <v>1.2149999999999999E-2</v>
      </c>
      <c r="N3358" s="512">
        <f t="shared" ref="N3358:N3366" ca="1" si="1941">INDEX(F:F, MATCH($J3358, $B:$B, 0))</f>
        <v>1.35E-2</v>
      </c>
      <c r="O3358" s="512">
        <f t="shared" ref="O3358:O3366" ca="1" si="1942">+IF(L3358=0,N3358*0.9,L3358*0.9)</f>
        <v>1.1097000000000001E-2</v>
      </c>
      <c r="P3358" s="513">
        <f t="shared" ref="P3358:P3366" ca="1" si="1943">+M3358*0.9</f>
        <v>1.0935E-2</v>
      </c>
      <c r="Q3358" s="514" t="str">
        <f t="shared" ref="Q3358:Q3366" ca="1" si="1944">+IF(L3358=0,"-","Dump")</f>
        <v>Dump</v>
      </c>
      <c r="R3358" s="515">
        <f t="shared" ref="R3358:R3366" ca="1" si="1945">+K3358/4.5</f>
        <v>0.71111111111111114</v>
      </c>
      <c r="AJ3358" s="105" t="s">
        <v>83</v>
      </c>
      <c r="AK3358" s="101"/>
    </row>
    <row r="3359" spans="2:38">
      <c r="B3359" s="772" t="s">
        <v>3584</v>
      </c>
      <c r="C3359" s="376">
        <v>1</v>
      </c>
      <c r="D3359" s="771">
        <v>3.2</v>
      </c>
      <c r="E3359" s="104">
        <v>1.34E-2</v>
      </c>
      <c r="F3359" s="104">
        <v>1.4E-2</v>
      </c>
      <c r="H3359" s="677">
        <v>2640</v>
      </c>
      <c r="I3359" s="510">
        <f t="shared" si="1938"/>
        <v>3174</v>
      </c>
      <c r="J3359" s="53" t="str" cm="1">
        <f t="array" aca="1" ref="J3359" ca="1">INDIRECT("B" &amp; I3359)</f>
        <v>NIVEL 974 M4 7N RT PM 2640 23-06-2026</v>
      </c>
      <c r="K3359" s="511">
        <f t="shared" ca="1" si="1939"/>
        <v>3.2</v>
      </c>
      <c r="L3359" s="508">
        <f t="shared" ref="L3359:L3366" ca="1" si="1946">INDEX(E:E, MATCH($J3359, $B:$B, 0))*0.9</f>
        <v>1.4310000000000002E-2</v>
      </c>
      <c r="M3359" s="508">
        <f t="shared" ca="1" si="1940"/>
        <v>1.2149999999999999E-2</v>
      </c>
      <c r="N3359" s="512">
        <f t="shared" ca="1" si="1941"/>
        <v>1.35E-2</v>
      </c>
      <c r="O3359" s="512">
        <f t="shared" ca="1" si="1942"/>
        <v>1.2879000000000002E-2</v>
      </c>
      <c r="P3359" s="513">
        <f t="shared" ca="1" si="1943"/>
        <v>1.0935E-2</v>
      </c>
      <c r="Q3359" s="514" t="str">
        <f t="shared" ca="1" si="1944"/>
        <v>Dump</v>
      </c>
      <c r="R3359" s="515">
        <f t="shared" ca="1" si="1945"/>
        <v>0.71111111111111114</v>
      </c>
    </row>
    <row r="3360" spans="2:38">
      <c r="B3360" s="772" t="s">
        <v>3585</v>
      </c>
      <c r="C3360" s="376">
        <v>1</v>
      </c>
      <c r="D3360" s="771">
        <v>3.2</v>
      </c>
      <c r="E3360" s="104">
        <v>1.9400000000000001E-2</v>
      </c>
      <c r="F3360" s="104">
        <v>1.4E-2</v>
      </c>
      <c r="H3360" s="677">
        <v>2641</v>
      </c>
      <c r="I3360" s="510">
        <f t="shared" si="1938"/>
        <v>3175</v>
      </c>
      <c r="J3360" s="53" t="str" cm="1">
        <f t="array" aca="1" ref="J3360" ca="1">INDIRECT("B" &amp; I3360)</f>
        <v>NIVEL 974 M4 7N RT PM 2641 23-06-2026</v>
      </c>
      <c r="K3360" s="511">
        <f t="shared" ca="1" si="1939"/>
        <v>3.2</v>
      </c>
      <c r="L3360" s="508">
        <f t="shared" ca="1" si="1946"/>
        <v>1.3860000000000001E-2</v>
      </c>
      <c r="M3360" s="508">
        <f t="shared" ca="1" si="1940"/>
        <v>1.2149999999999999E-2</v>
      </c>
      <c r="N3360" s="512">
        <f t="shared" ca="1" si="1941"/>
        <v>1.35E-2</v>
      </c>
      <c r="O3360" s="512">
        <f t="shared" ca="1" si="1942"/>
        <v>1.2474000000000001E-2</v>
      </c>
      <c r="P3360" s="513">
        <f t="shared" ca="1" si="1943"/>
        <v>1.0935E-2</v>
      </c>
      <c r="Q3360" s="514" t="str">
        <f t="shared" ca="1" si="1944"/>
        <v>Dump</v>
      </c>
      <c r="R3360" s="515">
        <f t="shared" ca="1" si="1945"/>
        <v>0.71111111111111114</v>
      </c>
    </row>
    <row r="3361" spans="1:38">
      <c r="B3361" s="772" t="s">
        <v>3586</v>
      </c>
      <c r="C3361" s="376">
        <v>1</v>
      </c>
      <c r="D3361" s="771">
        <v>3.2</v>
      </c>
      <c r="E3361" s="104">
        <v>1.8700000000000001E-2</v>
      </c>
      <c r="F3361" s="104">
        <v>1.4E-2</v>
      </c>
      <c r="H3361" s="677">
        <v>2642</v>
      </c>
      <c r="I3361" s="510">
        <f t="shared" si="1938"/>
        <v>3176</v>
      </c>
      <c r="J3361" s="53" t="str" cm="1">
        <f t="array" aca="1" ref="J3361" ca="1">INDIRECT("B" &amp; I3361)</f>
        <v>NIVEL 974 M4 7S L30 PM 2642 23-06-2026</v>
      </c>
      <c r="K3361" s="511">
        <f t="shared" ca="1" si="1939"/>
        <v>3.2</v>
      </c>
      <c r="L3361" s="508">
        <f t="shared" ca="1" si="1946"/>
        <v>1.2870000000000001E-2</v>
      </c>
      <c r="M3361" s="508">
        <f t="shared" ca="1" si="1940"/>
        <v>1.26E-2</v>
      </c>
      <c r="N3361" s="512">
        <f t="shared" ca="1" si="1941"/>
        <v>1.4E-2</v>
      </c>
      <c r="O3361" s="512">
        <f t="shared" ca="1" si="1942"/>
        <v>1.1583000000000001E-2</v>
      </c>
      <c r="P3361" s="513">
        <f t="shared" ca="1" si="1943"/>
        <v>1.1340000000000001E-2</v>
      </c>
      <c r="Q3361" s="514" t="str">
        <f t="shared" ca="1" si="1944"/>
        <v>Dump</v>
      </c>
      <c r="R3361" s="515">
        <f t="shared" ca="1" si="1945"/>
        <v>0.71111111111111114</v>
      </c>
    </row>
    <row r="3362" spans="1:38">
      <c r="B3362" s="772" t="s">
        <v>3587</v>
      </c>
      <c r="C3362" s="376">
        <v>1</v>
      </c>
      <c r="D3362" s="771">
        <v>3.2</v>
      </c>
      <c r="E3362" s="104">
        <v>2.63E-2</v>
      </c>
      <c r="F3362" s="104">
        <v>1.4E-2</v>
      </c>
      <c r="H3362" s="677">
        <v>2643</v>
      </c>
      <c r="I3362" s="510">
        <f t="shared" si="1938"/>
        <v>3177</v>
      </c>
      <c r="J3362" s="53" t="str" cm="1">
        <f t="array" aca="1" ref="J3362" ca="1">INDIRECT("B" &amp; I3362)</f>
        <v>NIVEL 974 M4 7S L30 PM 2643 23-06-2026</v>
      </c>
      <c r="K3362" s="511">
        <f t="shared" ca="1" si="1939"/>
        <v>3.2</v>
      </c>
      <c r="L3362" s="508">
        <f t="shared" ca="1" si="1946"/>
        <v>1.269E-2</v>
      </c>
      <c r="M3362" s="508">
        <f t="shared" ca="1" si="1940"/>
        <v>1.26E-2</v>
      </c>
      <c r="N3362" s="512">
        <f t="shared" ca="1" si="1941"/>
        <v>1.4E-2</v>
      </c>
      <c r="O3362" s="512">
        <f t="shared" ca="1" si="1942"/>
        <v>1.1421000000000001E-2</v>
      </c>
      <c r="P3362" s="513">
        <f t="shared" ca="1" si="1943"/>
        <v>1.1340000000000001E-2</v>
      </c>
      <c r="Q3362" s="514" t="str">
        <f t="shared" ca="1" si="1944"/>
        <v>Dump</v>
      </c>
      <c r="R3362" s="515">
        <f t="shared" ca="1" si="1945"/>
        <v>0.71111111111111114</v>
      </c>
    </row>
    <row r="3363" spans="1:38">
      <c r="B3363" s="772" t="s">
        <v>3588</v>
      </c>
      <c r="C3363" s="376">
        <v>1</v>
      </c>
      <c r="D3363" s="771">
        <v>3.2</v>
      </c>
      <c r="E3363" s="104">
        <v>8.6999999999999994E-3</v>
      </c>
      <c r="F3363" s="104">
        <v>1.4E-2</v>
      </c>
      <c r="H3363" s="677">
        <v>2644</v>
      </c>
      <c r="I3363" s="510">
        <f t="shared" si="1938"/>
        <v>3178</v>
      </c>
      <c r="J3363" s="53" t="str" cm="1">
        <f t="array" aca="1" ref="J3363" ca="1">INDIRECT("B" &amp; I3363)</f>
        <v>NIVEL 974 M4 7S L30 PM 2644 23-06-2026</v>
      </c>
      <c r="K3363" s="511">
        <f t="shared" ca="1" si="1939"/>
        <v>3.2</v>
      </c>
      <c r="L3363" s="508">
        <f t="shared" ca="1" si="1946"/>
        <v>1.1340000000000001E-2</v>
      </c>
      <c r="M3363" s="508">
        <f t="shared" ca="1" si="1940"/>
        <v>1.26E-2</v>
      </c>
      <c r="N3363" s="512">
        <f t="shared" ca="1" si="1941"/>
        <v>1.4E-2</v>
      </c>
      <c r="O3363" s="512">
        <f t="shared" ca="1" si="1942"/>
        <v>1.0206000000000002E-2</v>
      </c>
      <c r="P3363" s="513">
        <f t="shared" ca="1" si="1943"/>
        <v>1.1340000000000001E-2</v>
      </c>
      <c r="Q3363" s="514" t="str">
        <f t="shared" ca="1" si="1944"/>
        <v>Dump</v>
      </c>
      <c r="R3363" s="515">
        <f t="shared" ca="1" si="1945"/>
        <v>0.71111111111111114</v>
      </c>
    </row>
    <row r="3364" spans="1:38">
      <c r="B3364" s="772" t="s">
        <v>3589</v>
      </c>
      <c r="C3364" s="376">
        <v>1</v>
      </c>
      <c r="D3364" s="771">
        <v>3.2</v>
      </c>
      <c r="E3364" s="104">
        <v>1.9599999999999999E-2</v>
      </c>
      <c r="F3364" s="104">
        <v>1.4E-2</v>
      </c>
      <c r="H3364" s="677">
        <v>2645</v>
      </c>
      <c r="I3364" s="510">
        <f t="shared" si="1938"/>
        <v>3179</v>
      </c>
      <c r="J3364" s="53" t="str" cm="1">
        <f t="array" aca="1" ref="J3364" ca="1">INDIRECT("B" &amp; I3364)</f>
        <v>NIVEL 974 M4 7S L30 PM 2645 23-06-2026</v>
      </c>
      <c r="K3364" s="511">
        <f t="shared" ca="1" si="1939"/>
        <v>3.2</v>
      </c>
      <c r="L3364" s="508">
        <f t="shared" ca="1" si="1946"/>
        <v>1.26E-2</v>
      </c>
      <c r="M3364" s="508">
        <f t="shared" ca="1" si="1940"/>
        <v>1.26E-2</v>
      </c>
      <c r="N3364" s="512">
        <f t="shared" ca="1" si="1941"/>
        <v>1.4E-2</v>
      </c>
      <c r="O3364" s="512">
        <f t="shared" ca="1" si="1942"/>
        <v>1.1340000000000001E-2</v>
      </c>
      <c r="P3364" s="513">
        <f t="shared" ca="1" si="1943"/>
        <v>1.1340000000000001E-2</v>
      </c>
      <c r="Q3364" s="514" t="str">
        <f t="shared" ca="1" si="1944"/>
        <v>Dump</v>
      </c>
      <c r="R3364" s="515">
        <f t="shared" ca="1" si="1945"/>
        <v>0.71111111111111114</v>
      </c>
    </row>
    <row r="3365" spans="1:38">
      <c r="B3365" s="772" t="s">
        <v>3590</v>
      </c>
      <c r="C3365" s="376">
        <v>1</v>
      </c>
      <c r="D3365" s="771">
        <v>3.2</v>
      </c>
      <c r="E3365" s="104">
        <v>9.4000000000000004E-3</v>
      </c>
      <c r="F3365" s="104">
        <v>1.4E-2</v>
      </c>
      <c r="H3365" s="677">
        <v>2646</v>
      </c>
      <c r="I3365" s="510">
        <f t="shared" si="1938"/>
        <v>3180</v>
      </c>
      <c r="J3365" s="53" t="str" cm="1">
        <f t="array" aca="1" ref="J3365" ca="1">INDIRECT("B" &amp; I3365)</f>
        <v>NIVEL 974 M4 7S L30 PM 2646 23-06-2026</v>
      </c>
      <c r="K3365" s="511">
        <f t="shared" ca="1" si="1939"/>
        <v>3.2</v>
      </c>
      <c r="L3365" s="508">
        <f t="shared" ca="1" si="1946"/>
        <v>1.5570000000000001E-2</v>
      </c>
      <c r="M3365" s="508">
        <f t="shared" ca="1" si="1940"/>
        <v>1.26E-2</v>
      </c>
      <c r="N3365" s="512">
        <f t="shared" ca="1" si="1941"/>
        <v>1.4E-2</v>
      </c>
      <c r="O3365" s="512">
        <f t="shared" ca="1" si="1942"/>
        <v>1.4013000000000001E-2</v>
      </c>
      <c r="P3365" s="513">
        <f t="shared" ca="1" si="1943"/>
        <v>1.1340000000000001E-2</v>
      </c>
      <c r="Q3365" s="514" t="str">
        <f t="shared" ca="1" si="1944"/>
        <v>Dump</v>
      </c>
      <c r="R3365" s="515">
        <f t="shared" ca="1" si="1945"/>
        <v>0.71111111111111114</v>
      </c>
    </row>
    <row r="3366" spans="1:38">
      <c r="B3366" s="772" t="s">
        <v>3591</v>
      </c>
      <c r="C3366" s="376">
        <v>1</v>
      </c>
      <c r="D3366" s="771">
        <v>3.2</v>
      </c>
      <c r="E3366" s="104">
        <v>1.2699999999999999E-2</v>
      </c>
      <c r="F3366" s="104">
        <v>1.4E-2</v>
      </c>
      <c r="H3366" s="677">
        <v>2647</v>
      </c>
      <c r="I3366" s="510">
        <f t="shared" si="1938"/>
        <v>3181</v>
      </c>
      <c r="J3366" s="53" t="str" cm="1">
        <f t="array" aca="1" ref="J3366" ca="1">INDIRECT("B" &amp; I3366)</f>
        <v>NIVEL 974 M4 7S L30 PM 2647 23-06-2026</v>
      </c>
      <c r="K3366" s="511">
        <f t="shared" ca="1" si="1939"/>
        <v>3.2</v>
      </c>
      <c r="L3366" s="508">
        <f t="shared" ca="1" si="1946"/>
        <v>2.1870000000000001E-2</v>
      </c>
      <c r="M3366" s="508">
        <f t="shared" ca="1" si="1940"/>
        <v>1.26E-2</v>
      </c>
      <c r="N3366" s="512">
        <f t="shared" ca="1" si="1941"/>
        <v>1.4E-2</v>
      </c>
      <c r="O3366" s="512">
        <f t="shared" ca="1" si="1942"/>
        <v>1.9683000000000003E-2</v>
      </c>
      <c r="P3366" s="513">
        <f t="shared" ca="1" si="1943"/>
        <v>1.1340000000000001E-2</v>
      </c>
      <c r="Q3366" s="514" t="str">
        <f t="shared" ca="1" si="1944"/>
        <v>Dump</v>
      </c>
      <c r="R3366" s="515">
        <f t="shared" ca="1" si="1945"/>
        <v>0.71111111111111114</v>
      </c>
    </row>
    <row r="3367" spans="1:38">
      <c r="B3367" s="772" t="s">
        <v>3592</v>
      </c>
      <c r="C3367" s="376">
        <v>1</v>
      </c>
      <c r="D3367" s="771">
        <v>3.2</v>
      </c>
      <c r="E3367" s="104">
        <v>9.7000000000000003E-3</v>
      </c>
      <c r="F3367" s="104">
        <v>1.4E-2</v>
      </c>
      <c r="H3367" s="677"/>
      <c r="I3367"/>
      <c r="J3367"/>
      <c r="K3367" s="519">
        <f ca="1">SUM(K3357:K3366)</f>
        <v>31.999999999999996</v>
      </c>
      <c r="L3367" s="516">
        <f ca="1">+SUMPRODUCT(L3357:L3366,K3357:K3366)/K3367</f>
        <v>1.3932000000000003E-2</v>
      </c>
      <c r="M3367" s="516">
        <f ca="1">+SUMPRODUCT(M3357:M3366,K3357:K3366)/K3367</f>
        <v>1.2420000000000004E-2</v>
      </c>
      <c r="N3367" s="69">
        <f ca="1">+SUMPRODUCT(N3357:N3366,K3357:K3366)/K3367</f>
        <v>1.3800000000000003E-2</v>
      </c>
      <c r="O3367" s="552">
        <f ca="1">+SUMPRODUCT(O3357:O3366,K3357:K3366)/K3367</f>
        <v>1.2538800000000003E-2</v>
      </c>
      <c r="P3367" s="69">
        <f ca="1">+SUMPRODUCT(P3357:P3366,K3357:K3366)/K3367</f>
        <v>1.1178000000000002E-2</v>
      </c>
      <c r="Q3367"/>
      <c r="R3367"/>
    </row>
    <row r="3368" spans="1:38">
      <c r="B3368" s="772" t="s">
        <v>3593</v>
      </c>
      <c r="C3368" s="376">
        <v>1</v>
      </c>
      <c r="D3368" s="771">
        <v>3.2</v>
      </c>
      <c r="E3368" s="104">
        <v>1.6899999999999998E-2</v>
      </c>
      <c r="F3368" s="104">
        <v>1.4E-2</v>
      </c>
      <c r="H3368" s="748"/>
      <c r="I3368"/>
      <c r="J3368"/>
      <c r="K3368" s="551" t="s">
        <v>59</v>
      </c>
      <c r="L3368" s="550">
        <f ca="1">+L3367/0.9</f>
        <v>1.5480000000000004E-2</v>
      </c>
      <c r="M3368" s="518">
        <f ca="1">+M3367/0.9</f>
        <v>1.3800000000000003E-2</v>
      </c>
      <c r="N3368"/>
      <c r="O3368"/>
      <c r="P3368"/>
      <c r="Q3368"/>
      <c r="R3368"/>
    </row>
    <row r="3369" spans="1:38" ht="15" thickBot="1">
      <c r="B3369" s="772" t="s">
        <v>3594</v>
      </c>
      <c r="C3369" s="376">
        <v>1</v>
      </c>
      <c r="D3369" s="771">
        <v>3.2</v>
      </c>
      <c r="E3369" s="104">
        <v>1.6E-2</v>
      </c>
      <c r="F3369" s="104">
        <v>1.4E-2</v>
      </c>
      <c r="I3369" s="749"/>
      <c r="R3369" s="749"/>
    </row>
    <row r="3370" spans="1:38" ht="28.8">
      <c r="B3370" s="772" t="s">
        <v>3595</v>
      </c>
      <c r="C3370" s="376">
        <v>1</v>
      </c>
      <c r="D3370" s="771">
        <v>3.2</v>
      </c>
      <c r="E3370" s="104">
        <v>2.4400000000000002E-2</v>
      </c>
      <c r="F3370" s="104">
        <v>1.4E-2</v>
      </c>
      <c r="H3370" s="385"/>
      <c r="I3370" s="547" t="s">
        <v>3422</v>
      </c>
      <c r="J3370" s="77" t="s">
        <v>63</v>
      </c>
      <c r="K3370" s="507" t="s">
        <v>44</v>
      </c>
      <c r="L3370" s="718" t="s">
        <v>297</v>
      </c>
      <c r="M3370" s="508" t="s">
        <v>292</v>
      </c>
      <c r="N3370" s="545" t="s">
        <v>46</v>
      </c>
      <c r="O3370" s="549" t="s">
        <v>293</v>
      </c>
      <c r="P3370" s="508" t="s">
        <v>294</v>
      </c>
      <c r="Q3370"/>
      <c r="R3370"/>
      <c r="AJ3370" s="95" t="str">
        <f>+I3370</f>
        <v>EN136</v>
      </c>
      <c r="AK3370" s="96" t="s">
        <v>62</v>
      </c>
    </row>
    <row r="3371" spans="1:38" ht="15" thickBot="1">
      <c r="B3371" s="772" t="s">
        <v>3596</v>
      </c>
      <c r="C3371" s="376">
        <v>1</v>
      </c>
      <c r="D3371" s="771">
        <v>3.2</v>
      </c>
      <c r="E3371" s="104">
        <v>1.26E-2</v>
      </c>
      <c r="F3371" s="104">
        <v>1.4E-2</v>
      </c>
      <c r="H3371" s="677">
        <v>2648</v>
      </c>
      <c r="I3371" s="510">
        <f>IF(H3371="",
   IFERROR(MATCH("**", B:B, 0), ""),
   IFERROR(MATCH("* "&amp;H3371&amp;" *", B:B, 0), "")
)</f>
        <v>3182</v>
      </c>
      <c r="J3371" s="53" t="str" cm="1">
        <f t="array" aca="1" ref="J3371" ca="1">INDIRECT("B" &amp; I3371)</f>
        <v>NIVEL 974 M4 6N L33 AM 2648 24-06-2026</v>
      </c>
      <c r="K3371" s="511">
        <f ca="1">INDEX(D:D, MATCH(J3371, $B:$B, 0))</f>
        <v>3.2</v>
      </c>
      <c r="L3371" s="508">
        <f ca="1">INDEX(E:E, MATCH($J3371, $B:$B, 0))*0.9</f>
        <v>1.593E-2</v>
      </c>
      <c r="M3371" s="508">
        <f ca="1">INDEX(F:F, MATCH($J3371, $B:$B, 0))*0.9</f>
        <v>1.3950000000000001E-2</v>
      </c>
      <c r="N3371" s="512">
        <f ca="1">INDEX(F:F, MATCH($J3371, $B:$B, 0))</f>
        <v>1.55E-2</v>
      </c>
      <c r="O3371" s="512">
        <f ca="1">+IF(L3371=0,N3371*0.9,L3371*0.9)</f>
        <v>1.4337000000000001E-2</v>
      </c>
      <c r="P3371" s="513">
        <f ca="1">+M3371*0.9</f>
        <v>1.2555E-2</v>
      </c>
      <c r="Q3371" s="514" t="str">
        <f ca="1">+IF(L3371=0,"-","Dump")</f>
        <v>Dump</v>
      </c>
      <c r="R3371" s="515">
        <f ca="1">+K3371/4.5</f>
        <v>0.71111111111111114</v>
      </c>
      <c r="AJ3371" s="520">
        <f ca="1">+K3379-SUMIF(AE:AE, AJ3370, AA:AA)</f>
        <v>-6.6500000000000021</v>
      </c>
      <c r="AK3371" s="521">
        <f ca="1">O3379</f>
        <v>1.1147625000000003E-2</v>
      </c>
      <c r="AL3371" s="102">
        <f ca="1">COUNTIF(AE:AE, AJ3370)</f>
        <v>1</v>
      </c>
    </row>
    <row r="3372" spans="1:38" ht="15" thickBot="1">
      <c r="B3372" s="772" t="s">
        <v>3597</v>
      </c>
      <c r="C3372" s="376">
        <v>1</v>
      </c>
      <c r="D3372" s="771">
        <v>3.2</v>
      </c>
      <c r="E3372" s="104">
        <v>1.44E-2</v>
      </c>
      <c r="F3372" s="104">
        <v>1.4E-2</v>
      </c>
      <c r="H3372" s="677">
        <v>2649</v>
      </c>
      <c r="I3372" s="510">
        <f t="shared" ref="I3372:I3378" si="1947">IF(H3372="",
   IFERROR(MATCH("**", B:B, 0), ""),
   IFERROR(MATCH("* "&amp;H3372&amp;" *", B:B, 0), "")
)</f>
        <v>3183</v>
      </c>
      <c r="J3372" s="53" t="str" cm="1">
        <f t="array" aca="1" ref="J3372" ca="1">INDIRECT("B" &amp; I3372)</f>
        <v>NIVEL 974 M4 6N L33 AM 2649 24-06-2026</v>
      </c>
      <c r="K3372" s="511">
        <f t="shared" ref="K3372:K3378" ca="1" si="1948">INDEX(D:D, MATCH(J3372, $B:$B, 0))</f>
        <v>3.2</v>
      </c>
      <c r="L3372" s="508">
        <f ca="1">INDEX(E:E, MATCH($J3372, $B:$B, 0))*0.9</f>
        <v>1.5570000000000001E-2</v>
      </c>
      <c r="M3372" s="508">
        <f t="shared" ref="M3372:M3378" ca="1" si="1949">INDEX(F:F, MATCH($J3372, $B:$B, 0))*0.9</f>
        <v>1.3950000000000001E-2</v>
      </c>
      <c r="N3372" s="512">
        <f t="shared" ref="N3372:N3378" ca="1" si="1950">INDEX(F:F, MATCH($J3372, $B:$B, 0))</f>
        <v>1.55E-2</v>
      </c>
      <c r="O3372" s="512">
        <f t="shared" ref="O3372:O3378" ca="1" si="1951">+IF(L3372=0,N3372*0.9,L3372*0.9)</f>
        <v>1.4013000000000001E-2</v>
      </c>
      <c r="P3372" s="513">
        <f t="shared" ref="P3372:P3378" ca="1" si="1952">+M3372*0.9</f>
        <v>1.2555E-2</v>
      </c>
      <c r="Q3372" s="514" t="str">
        <f t="shared" ref="Q3372:Q3378" ca="1" si="1953">+IF(L3372=0,"-","Dump")</f>
        <v>Dump</v>
      </c>
      <c r="R3372" s="515">
        <f t="shared" ref="R3372:R3378" ca="1" si="1954">+K3372/4.5</f>
        <v>0.71111111111111114</v>
      </c>
      <c r="AJ3372" s="105" t="s">
        <v>83</v>
      </c>
      <c r="AK3372" s="101"/>
    </row>
    <row r="3373" spans="1:38">
      <c r="A3373" s="419" t="s">
        <v>271</v>
      </c>
      <c r="B3373" s="772" t="s">
        <v>3598</v>
      </c>
      <c r="C3373" s="376">
        <v>1</v>
      </c>
      <c r="D3373" s="771">
        <v>3.2</v>
      </c>
      <c r="E3373" s="104">
        <v>5.8999999999999999E-3</v>
      </c>
      <c r="F3373" s="104">
        <v>1.4E-2</v>
      </c>
      <c r="H3373" s="677">
        <v>2650</v>
      </c>
      <c r="I3373" s="510">
        <f t="shared" si="1947"/>
        <v>3184</v>
      </c>
      <c r="J3373" s="53" t="str" cm="1">
        <f t="array" aca="1" ref="J3373" ca="1">INDIRECT("B" &amp; I3373)</f>
        <v>NIVEL 974 M4 6N L33 AM 2650 24-06-2026</v>
      </c>
      <c r="K3373" s="511">
        <f t="shared" ca="1" si="1948"/>
        <v>3.2</v>
      </c>
      <c r="L3373" s="508">
        <f t="shared" ref="L3373:L3378" ca="1" si="1955">INDEX(E:E, MATCH($J3373, $B:$B, 0))*0.9</f>
        <v>1.269E-2</v>
      </c>
      <c r="M3373" s="508">
        <f t="shared" ca="1" si="1949"/>
        <v>1.3950000000000001E-2</v>
      </c>
      <c r="N3373" s="512">
        <f t="shared" ca="1" si="1950"/>
        <v>1.55E-2</v>
      </c>
      <c r="O3373" s="512">
        <f t="shared" ca="1" si="1951"/>
        <v>1.1421000000000001E-2</v>
      </c>
      <c r="P3373" s="513">
        <f t="shared" ca="1" si="1952"/>
        <v>1.2555E-2</v>
      </c>
      <c r="Q3373" s="514" t="str">
        <f t="shared" ca="1" si="1953"/>
        <v>Dump</v>
      </c>
      <c r="R3373" s="515">
        <f t="shared" ca="1" si="1954"/>
        <v>0.71111111111111114</v>
      </c>
    </row>
    <row r="3374" spans="1:38">
      <c r="B3374" s="772" t="s">
        <v>3688</v>
      </c>
      <c r="C3374" s="376">
        <v>1</v>
      </c>
      <c r="D3374" s="771">
        <v>3.2</v>
      </c>
      <c r="E3374" s="104">
        <v>1.11E-2</v>
      </c>
      <c r="F3374" s="104">
        <v>1.2999999999999999E-2</v>
      </c>
      <c r="H3374" s="677">
        <v>2651</v>
      </c>
      <c r="I3374" s="510">
        <f t="shared" si="1947"/>
        <v>3185</v>
      </c>
      <c r="J3374" s="53" t="str" cm="1">
        <f t="array" aca="1" ref="J3374" ca="1">INDIRECT("B" &amp; I3374)</f>
        <v>NIVEL 974 M4 6N L33 AM 2651 24-06-2026</v>
      </c>
      <c r="K3374" s="511">
        <f t="shared" ca="1" si="1948"/>
        <v>3.2</v>
      </c>
      <c r="L3374" s="508">
        <f t="shared" ca="1" si="1955"/>
        <v>1.2060000000000001E-2</v>
      </c>
      <c r="M3374" s="508">
        <f t="shared" ca="1" si="1949"/>
        <v>1.3950000000000001E-2</v>
      </c>
      <c r="N3374" s="512">
        <f t="shared" ca="1" si="1950"/>
        <v>1.55E-2</v>
      </c>
      <c r="O3374" s="512">
        <f t="shared" ca="1" si="1951"/>
        <v>1.0854000000000001E-2</v>
      </c>
      <c r="P3374" s="513">
        <f t="shared" ca="1" si="1952"/>
        <v>1.2555E-2</v>
      </c>
      <c r="Q3374" s="514" t="str">
        <f t="shared" ca="1" si="1953"/>
        <v>Dump</v>
      </c>
      <c r="R3374" s="515">
        <f t="shared" ca="1" si="1954"/>
        <v>0.71111111111111114</v>
      </c>
    </row>
    <row r="3375" spans="1:38">
      <c r="B3375" s="772" t="s">
        <v>3689</v>
      </c>
      <c r="C3375" s="376">
        <v>1</v>
      </c>
      <c r="D3375" s="771">
        <v>3.2</v>
      </c>
      <c r="E3375" s="104">
        <v>1.04E-2</v>
      </c>
      <c r="F3375" s="104">
        <v>1.2999999999999999E-2</v>
      </c>
      <c r="H3375" s="677">
        <v>2652</v>
      </c>
      <c r="I3375" s="510">
        <f t="shared" si="1947"/>
        <v>3186</v>
      </c>
      <c r="J3375" s="53" t="str" cm="1">
        <f t="array" aca="1" ref="J3375" ca="1">INDIRECT("B" &amp; I3375)</f>
        <v>NIVEL 974 M4 6N L33 AM 2652 24-06-2026</v>
      </c>
      <c r="K3375" s="511">
        <f t="shared" ca="1" si="1948"/>
        <v>3.2</v>
      </c>
      <c r="L3375" s="508">
        <f t="shared" ca="1" si="1955"/>
        <v>9.2700000000000005E-3</v>
      </c>
      <c r="M3375" s="508">
        <f t="shared" ca="1" si="1949"/>
        <v>1.3950000000000001E-2</v>
      </c>
      <c r="N3375" s="512">
        <f t="shared" ca="1" si="1950"/>
        <v>1.55E-2</v>
      </c>
      <c r="O3375" s="512">
        <f t="shared" ca="1" si="1951"/>
        <v>8.3430000000000015E-3</v>
      </c>
      <c r="P3375" s="513">
        <f t="shared" ca="1" si="1952"/>
        <v>1.2555E-2</v>
      </c>
      <c r="Q3375" s="514" t="str">
        <f t="shared" ca="1" si="1953"/>
        <v>Dump</v>
      </c>
      <c r="R3375" s="515">
        <f t="shared" ca="1" si="1954"/>
        <v>0.71111111111111114</v>
      </c>
    </row>
    <row r="3376" spans="1:38">
      <c r="B3376" s="772" t="s">
        <v>3690</v>
      </c>
      <c r="C3376" s="376">
        <v>1</v>
      </c>
      <c r="D3376" s="771">
        <v>3.2</v>
      </c>
      <c r="E3376" s="104">
        <v>1.37E-2</v>
      </c>
      <c r="F3376" s="104">
        <v>1.2999999999999999E-2</v>
      </c>
      <c r="H3376" s="677">
        <v>2653</v>
      </c>
      <c r="I3376" s="510">
        <f t="shared" si="1947"/>
        <v>3187</v>
      </c>
      <c r="J3376" s="53" t="str" cm="1">
        <f t="array" aca="1" ref="J3376" ca="1">INDIRECT("B" &amp; I3376)</f>
        <v>NIVEL 974 M4 6N L33 AM 2653 24-06-2026</v>
      </c>
      <c r="K3376" s="511">
        <f t="shared" ca="1" si="1948"/>
        <v>3.2</v>
      </c>
      <c r="L3376" s="508">
        <f t="shared" ca="1" si="1955"/>
        <v>8.0099999999999998E-3</v>
      </c>
      <c r="M3376" s="508">
        <f t="shared" ca="1" si="1949"/>
        <v>1.3950000000000001E-2</v>
      </c>
      <c r="N3376" s="512">
        <f t="shared" ca="1" si="1950"/>
        <v>1.55E-2</v>
      </c>
      <c r="O3376" s="512">
        <f t="shared" ca="1" si="1951"/>
        <v>7.2090000000000001E-3</v>
      </c>
      <c r="P3376" s="513">
        <f t="shared" ca="1" si="1952"/>
        <v>1.2555E-2</v>
      </c>
      <c r="Q3376" s="514" t="str">
        <f t="shared" ca="1" si="1953"/>
        <v>Dump</v>
      </c>
      <c r="R3376" s="515">
        <f t="shared" ca="1" si="1954"/>
        <v>0.71111111111111114</v>
      </c>
    </row>
    <row r="3377" spans="2:38">
      <c r="B3377" s="772" t="s">
        <v>3691</v>
      </c>
      <c r="C3377" s="376">
        <v>1</v>
      </c>
      <c r="D3377" s="771">
        <v>3.2</v>
      </c>
      <c r="E3377" s="104">
        <v>1.5900000000000001E-2</v>
      </c>
      <c r="F3377" s="104">
        <v>1.2999999999999999E-2</v>
      </c>
      <c r="H3377" s="677">
        <v>2654</v>
      </c>
      <c r="I3377" s="510">
        <f t="shared" si="1947"/>
        <v>3188</v>
      </c>
      <c r="J3377" s="53" t="str" cm="1">
        <f t="array" aca="1" ref="J3377" ca="1">INDIRECT("B" &amp; I3377)</f>
        <v>NIVEL 974 M4 6N L33 AM 2654 24-06-2026</v>
      </c>
      <c r="K3377" s="511">
        <f t="shared" ca="1" si="1948"/>
        <v>3.2</v>
      </c>
      <c r="L3377" s="508">
        <f t="shared" ca="1" si="1955"/>
        <v>1.107E-2</v>
      </c>
      <c r="M3377" s="508">
        <f t="shared" ca="1" si="1949"/>
        <v>1.3950000000000001E-2</v>
      </c>
      <c r="N3377" s="512">
        <f t="shared" ca="1" si="1950"/>
        <v>1.55E-2</v>
      </c>
      <c r="O3377" s="512">
        <f t="shared" ca="1" si="1951"/>
        <v>9.9629999999999996E-3</v>
      </c>
      <c r="P3377" s="513">
        <f t="shared" ca="1" si="1952"/>
        <v>1.2555E-2</v>
      </c>
      <c r="Q3377" s="514" t="str">
        <f t="shared" ca="1" si="1953"/>
        <v>Dump</v>
      </c>
      <c r="R3377" s="515">
        <f t="shared" ca="1" si="1954"/>
        <v>0.71111111111111114</v>
      </c>
    </row>
    <row r="3378" spans="2:38">
      <c r="H3378" s="677">
        <v>2655</v>
      </c>
      <c r="I3378" s="510">
        <f t="shared" si="1947"/>
        <v>3189</v>
      </c>
      <c r="J3378" s="53" t="str" cm="1">
        <f t="array" aca="1" ref="J3378" ca="1">INDIRECT("B" &amp; I3378)</f>
        <v>NIVEL 974 M4 6N L33 AM 2655 24-06-2026</v>
      </c>
      <c r="K3378" s="511">
        <f t="shared" ca="1" si="1948"/>
        <v>3.2</v>
      </c>
      <c r="L3378" s="508">
        <f t="shared" ca="1" si="1955"/>
        <v>1.4489999999999999E-2</v>
      </c>
      <c r="M3378" s="508">
        <f t="shared" ca="1" si="1949"/>
        <v>1.3950000000000001E-2</v>
      </c>
      <c r="N3378" s="512">
        <f t="shared" ca="1" si="1950"/>
        <v>1.55E-2</v>
      </c>
      <c r="O3378" s="512">
        <f t="shared" ca="1" si="1951"/>
        <v>1.3041000000000001E-2</v>
      </c>
      <c r="P3378" s="513">
        <f t="shared" ca="1" si="1952"/>
        <v>1.2555E-2</v>
      </c>
      <c r="Q3378" s="514" t="str">
        <f t="shared" ca="1" si="1953"/>
        <v>Dump</v>
      </c>
      <c r="R3378" s="515">
        <f t="shared" ca="1" si="1954"/>
        <v>0.71111111111111114</v>
      </c>
    </row>
    <row r="3379" spans="2:38">
      <c r="H3379" s="677"/>
      <c r="I3379"/>
      <c r="J3379"/>
      <c r="K3379" s="519">
        <f ca="1">SUM(K3371:K3378)</f>
        <v>25.599999999999998</v>
      </c>
      <c r="L3379" s="516">
        <f ca="1">+SUMPRODUCT(L3371:L3378,K3371:K3378)/K3379</f>
        <v>1.2386250000000003E-2</v>
      </c>
      <c r="M3379" s="516">
        <f ca="1">+SUMPRODUCT(M3371:M3378,K3371:K3378)/K3379</f>
        <v>1.3950000000000002E-2</v>
      </c>
      <c r="N3379" s="69">
        <f ca="1">+SUMPRODUCT(N3371:N3378,K3371:K3378)/K3379</f>
        <v>1.5500000000000003E-2</v>
      </c>
      <c r="O3379" s="552">
        <f ca="1">+SUMPRODUCT(O3371:O3378,K3371:K3378)/K3379</f>
        <v>1.1147625000000003E-2</v>
      </c>
      <c r="P3379" s="69">
        <f ca="1">+SUMPRODUCT(P3371:P3378,K3371:K3378)/K3379</f>
        <v>1.2555E-2</v>
      </c>
      <c r="Q3379"/>
      <c r="R3379"/>
    </row>
    <row r="3380" spans="2:38">
      <c r="H3380" s="748"/>
      <c r="I3380"/>
      <c r="J3380"/>
      <c r="K3380" s="551" t="s">
        <v>59</v>
      </c>
      <c r="L3380" s="550">
        <f ca="1">+L3379/0.9</f>
        <v>1.3762500000000004E-2</v>
      </c>
      <c r="M3380" s="518">
        <f ca="1">+M3379/0.9</f>
        <v>1.5500000000000002E-2</v>
      </c>
      <c r="N3380"/>
      <c r="O3380"/>
      <c r="P3380"/>
      <c r="Q3380"/>
      <c r="R3380"/>
    </row>
    <row r="3381" spans="2:38" ht="15" thickBot="1"/>
    <row r="3382" spans="2:38" ht="28.8">
      <c r="H3382" s="385"/>
      <c r="I3382" s="547" t="s">
        <v>3423</v>
      </c>
      <c r="J3382" s="77" t="s">
        <v>63</v>
      </c>
      <c r="K3382" s="507" t="s">
        <v>44</v>
      </c>
      <c r="L3382" s="718" t="s">
        <v>297</v>
      </c>
      <c r="M3382" s="508" t="s">
        <v>292</v>
      </c>
      <c r="N3382" s="545" t="s">
        <v>46</v>
      </c>
      <c r="O3382" s="549" t="s">
        <v>293</v>
      </c>
      <c r="P3382" s="508" t="s">
        <v>294</v>
      </c>
      <c r="Q3382"/>
      <c r="R3382"/>
      <c r="AJ3382" s="95" t="str">
        <f>+I3382</f>
        <v>EN137</v>
      </c>
      <c r="AK3382" s="96" t="s">
        <v>62</v>
      </c>
    </row>
    <row r="3383" spans="2:38" ht="15" thickBot="1">
      <c r="H3383" s="677">
        <v>2656</v>
      </c>
      <c r="I3383" s="510">
        <f>IF(H3383="",
   IFERROR(MATCH("**", B:B, 0), ""),
   IFERROR(MATCH("* "&amp;H3383&amp;" *", B:B, 0), "")
)</f>
        <v>3190</v>
      </c>
      <c r="J3383" s="53" t="str" cm="1">
        <f t="array" aca="1" ref="J3383" ca="1">INDIRECT("B" &amp; I3383)</f>
        <v>NIVEL 974 M4 6N L33 AM 2656 24-06-2026</v>
      </c>
      <c r="K3383" s="511">
        <f ca="1">INDEX(D:D, MATCH(J3383, $B:$B, 0))</f>
        <v>3.2</v>
      </c>
      <c r="L3383" s="508">
        <f ca="1">INDEX(E:E, MATCH($J3383, $B:$B, 0))*0.9</f>
        <v>1.4310000000000002E-2</v>
      </c>
      <c r="M3383" s="508">
        <f ca="1">INDEX(F:F, MATCH($J3383, $B:$B, 0))*0.9</f>
        <v>1.3950000000000001E-2</v>
      </c>
      <c r="N3383" s="512">
        <f ca="1">INDEX(F:F, MATCH($J3383, $B:$B, 0))</f>
        <v>1.55E-2</v>
      </c>
      <c r="O3383" s="512">
        <f ca="1">+IF(L3383=0,N3383*0.9,L3383*0.9)</f>
        <v>1.2879000000000002E-2</v>
      </c>
      <c r="P3383" s="513">
        <f ca="1">+M3383*0.9</f>
        <v>1.2555E-2</v>
      </c>
      <c r="Q3383" s="514" t="str">
        <f ca="1">+IF(L3383=0,"-","Dump")</f>
        <v>Dump</v>
      </c>
      <c r="R3383" s="515">
        <f ca="1">+K3383/4.5</f>
        <v>0.71111111111111114</v>
      </c>
      <c r="AJ3383" s="520">
        <f ca="1">+K3391-SUMIF(AE:AE, AJ3382, AA:AA)</f>
        <v>-4.4600000000000009</v>
      </c>
      <c r="AK3383" s="521">
        <f ca="1">O3391</f>
        <v>1.1228625000000004E-2</v>
      </c>
      <c r="AL3383" s="102">
        <f ca="1">COUNTIF(AE:AE, AJ3382)</f>
        <v>1</v>
      </c>
    </row>
    <row r="3384" spans="2:38" ht="15" thickBot="1">
      <c r="H3384" s="677">
        <v>2657</v>
      </c>
      <c r="I3384" s="510">
        <f t="shared" ref="I3384:I3390" si="1956">IF(H3384="",
   IFERROR(MATCH("**", B:B, 0), ""),
   IFERROR(MATCH("* "&amp;H3384&amp;" *", B:B, 0), "")
)</f>
        <v>3191</v>
      </c>
      <c r="J3384" s="53" t="str" cm="1">
        <f t="array" aca="1" ref="J3384" ca="1">INDIRECT("B" &amp; I3384)</f>
        <v>NIVEL 974 M4 6N L33 AM 2657 24-06-2026</v>
      </c>
      <c r="K3384" s="511">
        <f t="shared" ref="K3384:K3390" ca="1" si="1957">INDEX(D:D, MATCH(J3384, $B:$B, 0))</f>
        <v>3.2</v>
      </c>
      <c r="L3384" s="508">
        <f ca="1">INDEX(E:E, MATCH($J3384, $B:$B, 0))*0.9</f>
        <v>1.512E-2</v>
      </c>
      <c r="M3384" s="508">
        <f t="shared" ref="M3384:M3390" ca="1" si="1958">INDEX(F:F, MATCH($J3384, $B:$B, 0))*0.9</f>
        <v>1.3950000000000001E-2</v>
      </c>
      <c r="N3384" s="512">
        <f t="shared" ref="N3384:N3390" ca="1" si="1959">INDEX(F:F, MATCH($J3384, $B:$B, 0))</f>
        <v>1.55E-2</v>
      </c>
      <c r="O3384" s="512">
        <f t="shared" ref="O3384:O3390" ca="1" si="1960">+IF(L3384=0,N3384*0.9,L3384*0.9)</f>
        <v>1.3608E-2</v>
      </c>
      <c r="P3384" s="513">
        <f t="shared" ref="P3384:P3390" ca="1" si="1961">+M3384*0.9</f>
        <v>1.2555E-2</v>
      </c>
      <c r="Q3384" s="514" t="str">
        <f t="shared" ref="Q3384:Q3390" ca="1" si="1962">+IF(L3384=0,"-","Dump")</f>
        <v>Dump</v>
      </c>
      <c r="R3384" s="515">
        <f t="shared" ref="R3384:R3390" ca="1" si="1963">+K3384/4.5</f>
        <v>0.71111111111111114</v>
      </c>
      <c r="AJ3384" s="105" t="s">
        <v>83</v>
      </c>
      <c r="AK3384" s="101"/>
    </row>
    <row r="3385" spans="2:38">
      <c r="H3385" s="677">
        <v>2658</v>
      </c>
      <c r="I3385" s="510">
        <f t="shared" si="1956"/>
        <v>3192</v>
      </c>
      <c r="J3385" s="53" t="str" cm="1">
        <f t="array" aca="1" ref="J3385" ca="1">INDIRECT("B" &amp; I3385)</f>
        <v>NIVEL 974 M4 6N L33 AM 2658 24-06-2026</v>
      </c>
      <c r="K3385" s="511">
        <f t="shared" ca="1" si="1957"/>
        <v>3.2</v>
      </c>
      <c r="L3385" s="508">
        <f t="shared" ref="L3385:L3390" ca="1" si="1964">INDEX(E:E, MATCH($J3385, $B:$B, 0))*0.9</f>
        <v>1.035E-2</v>
      </c>
      <c r="M3385" s="508">
        <f t="shared" ca="1" si="1958"/>
        <v>1.3950000000000001E-2</v>
      </c>
      <c r="N3385" s="512">
        <f t="shared" ca="1" si="1959"/>
        <v>1.55E-2</v>
      </c>
      <c r="O3385" s="512">
        <f t="shared" ca="1" si="1960"/>
        <v>9.3150000000000004E-3</v>
      </c>
      <c r="P3385" s="513">
        <f t="shared" ca="1" si="1961"/>
        <v>1.2555E-2</v>
      </c>
      <c r="Q3385" s="514" t="str">
        <f t="shared" ca="1" si="1962"/>
        <v>Dump</v>
      </c>
      <c r="R3385" s="515">
        <f t="shared" ca="1" si="1963"/>
        <v>0.71111111111111114</v>
      </c>
    </row>
    <row r="3386" spans="2:38">
      <c r="H3386" s="677">
        <v>2659</v>
      </c>
      <c r="I3386" s="510">
        <f t="shared" si="1956"/>
        <v>3193</v>
      </c>
      <c r="J3386" s="53" t="str" cm="1">
        <f t="array" aca="1" ref="J3386" ca="1">INDIRECT("B" &amp; I3386)</f>
        <v>NIVEL 974 M4 6N L33 AM 2659 24-06-2026</v>
      </c>
      <c r="K3386" s="511">
        <f t="shared" ca="1" si="1957"/>
        <v>3.2</v>
      </c>
      <c r="L3386" s="508">
        <f t="shared" ca="1" si="1964"/>
        <v>1.0619999999999999E-2</v>
      </c>
      <c r="M3386" s="508">
        <f t="shared" ca="1" si="1958"/>
        <v>1.3950000000000001E-2</v>
      </c>
      <c r="N3386" s="512">
        <f t="shared" ca="1" si="1959"/>
        <v>1.55E-2</v>
      </c>
      <c r="O3386" s="512">
        <f t="shared" ca="1" si="1960"/>
        <v>9.5579999999999988E-3</v>
      </c>
      <c r="P3386" s="513">
        <f t="shared" ca="1" si="1961"/>
        <v>1.2555E-2</v>
      </c>
      <c r="Q3386" s="514" t="str">
        <f t="shared" ca="1" si="1962"/>
        <v>Dump</v>
      </c>
      <c r="R3386" s="515">
        <f t="shared" ca="1" si="1963"/>
        <v>0.71111111111111114</v>
      </c>
    </row>
    <row r="3387" spans="2:38">
      <c r="H3387" s="677">
        <v>2660</v>
      </c>
      <c r="I3387" s="510">
        <f t="shared" si="1956"/>
        <v>3194</v>
      </c>
      <c r="J3387" s="53" t="str" cm="1">
        <f t="array" aca="1" ref="J3387" ca="1">INDIRECT("B" &amp; I3387)</f>
        <v>NIVEL 974 M4 6N L33 AM 2660 24-06-2026</v>
      </c>
      <c r="K3387" s="511">
        <f t="shared" ca="1" si="1957"/>
        <v>3.2</v>
      </c>
      <c r="L3387" s="508">
        <f t="shared" ca="1" si="1964"/>
        <v>1.269E-2</v>
      </c>
      <c r="M3387" s="508">
        <f t="shared" ca="1" si="1958"/>
        <v>1.3950000000000001E-2</v>
      </c>
      <c r="N3387" s="512">
        <f t="shared" ca="1" si="1959"/>
        <v>1.55E-2</v>
      </c>
      <c r="O3387" s="512">
        <f t="shared" ca="1" si="1960"/>
        <v>1.1421000000000001E-2</v>
      </c>
      <c r="P3387" s="513">
        <f t="shared" ca="1" si="1961"/>
        <v>1.2555E-2</v>
      </c>
      <c r="Q3387" s="514" t="str">
        <f t="shared" ca="1" si="1962"/>
        <v>Dump</v>
      </c>
      <c r="R3387" s="515">
        <f t="shared" ca="1" si="1963"/>
        <v>0.71111111111111114</v>
      </c>
    </row>
    <row r="3388" spans="2:38">
      <c r="H3388" s="677">
        <v>2661</v>
      </c>
      <c r="I3388" s="510">
        <f t="shared" si="1956"/>
        <v>3195</v>
      </c>
      <c r="J3388" s="53" t="str" cm="1">
        <f t="array" aca="1" ref="J3388" ca="1">INDIRECT("B" &amp; I3388)</f>
        <v>NIVEL 974 M4 6N L33 AM 2661 24-06-2026</v>
      </c>
      <c r="K3388" s="511">
        <f t="shared" ca="1" si="1957"/>
        <v>3.2</v>
      </c>
      <c r="L3388" s="508">
        <f t="shared" ca="1" si="1964"/>
        <v>1.1429999999999999E-2</v>
      </c>
      <c r="M3388" s="508">
        <f t="shared" ca="1" si="1958"/>
        <v>1.3950000000000001E-2</v>
      </c>
      <c r="N3388" s="512">
        <f t="shared" ca="1" si="1959"/>
        <v>1.55E-2</v>
      </c>
      <c r="O3388" s="512">
        <f t="shared" ca="1" si="1960"/>
        <v>1.0286999999999999E-2</v>
      </c>
      <c r="P3388" s="513">
        <f t="shared" ca="1" si="1961"/>
        <v>1.2555E-2</v>
      </c>
      <c r="Q3388" s="514" t="str">
        <f t="shared" ca="1" si="1962"/>
        <v>Dump</v>
      </c>
      <c r="R3388" s="515">
        <f t="shared" ca="1" si="1963"/>
        <v>0.71111111111111114</v>
      </c>
    </row>
    <row r="3389" spans="2:38">
      <c r="H3389" s="677">
        <v>2662</v>
      </c>
      <c r="I3389" s="510">
        <f t="shared" si="1956"/>
        <v>3196</v>
      </c>
      <c r="J3389" s="53" t="str" cm="1">
        <f t="array" aca="1" ref="J3389" ca="1">INDIRECT("B" &amp; I3389)</f>
        <v>NIVEL 974 M4 6N L33 AM 2662 24-06-2026</v>
      </c>
      <c r="K3389" s="511">
        <f t="shared" ca="1" si="1957"/>
        <v>3.2</v>
      </c>
      <c r="L3389" s="508">
        <f t="shared" ca="1" si="1964"/>
        <v>1.3769999999999999E-2</v>
      </c>
      <c r="M3389" s="508">
        <f t="shared" ca="1" si="1958"/>
        <v>1.3950000000000001E-2</v>
      </c>
      <c r="N3389" s="512">
        <f t="shared" ca="1" si="1959"/>
        <v>1.55E-2</v>
      </c>
      <c r="O3389" s="512">
        <f t="shared" ca="1" si="1960"/>
        <v>1.2393E-2</v>
      </c>
      <c r="P3389" s="513">
        <f t="shared" ca="1" si="1961"/>
        <v>1.2555E-2</v>
      </c>
      <c r="Q3389" s="514" t="str">
        <f t="shared" ca="1" si="1962"/>
        <v>Dump</v>
      </c>
      <c r="R3389" s="515">
        <f t="shared" ca="1" si="1963"/>
        <v>0.71111111111111114</v>
      </c>
    </row>
    <row r="3390" spans="2:38">
      <c r="H3390" s="677">
        <v>2663</v>
      </c>
      <c r="I3390" s="510">
        <f t="shared" si="1956"/>
        <v>3197</v>
      </c>
      <c r="J3390" s="53" t="str" cm="1">
        <f t="array" aca="1" ref="J3390" ca="1">INDIRECT("B" &amp; I3390)</f>
        <v>NIVEL 974 M4 6N L33 AM 2663 24-06-2026</v>
      </c>
      <c r="K3390" s="511">
        <f t="shared" ca="1" si="1957"/>
        <v>3.2</v>
      </c>
      <c r="L3390" s="508">
        <f t="shared" ca="1" si="1964"/>
        <v>1.1520000000000001E-2</v>
      </c>
      <c r="M3390" s="508">
        <f t="shared" ca="1" si="1958"/>
        <v>1.3950000000000001E-2</v>
      </c>
      <c r="N3390" s="512">
        <f t="shared" ca="1" si="1959"/>
        <v>1.55E-2</v>
      </c>
      <c r="O3390" s="512">
        <f t="shared" ca="1" si="1960"/>
        <v>1.0368E-2</v>
      </c>
      <c r="P3390" s="513">
        <f t="shared" ca="1" si="1961"/>
        <v>1.2555E-2</v>
      </c>
      <c r="Q3390" s="514" t="str">
        <f t="shared" ca="1" si="1962"/>
        <v>Dump</v>
      </c>
      <c r="R3390" s="515">
        <f t="shared" ca="1" si="1963"/>
        <v>0.71111111111111114</v>
      </c>
    </row>
    <row r="3391" spans="2:38">
      <c r="H3391" s="677"/>
      <c r="I3391"/>
      <c r="J3391"/>
      <c r="K3391" s="519">
        <f ca="1">SUM(K3383:K3390)</f>
        <v>25.599999999999998</v>
      </c>
      <c r="L3391" s="516">
        <f ca="1">+SUMPRODUCT(L3383:L3390,K3383:K3390)/K3391</f>
        <v>1.2476250000000003E-2</v>
      </c>
      <c r="M3391" s="516">
        <f ca="1">+SUMPRODUCT(M3383:M3390,K3383:K3390)/K3391</f>
        <v>1.3950000000000002E-2</v>
      </c>
      <c r="N3391" s="69">
        <f ca="1">+SUMPRODUCT(N3383:N3390,K3383:K3390)/K3391</f>
        <v>1.5500000000000003E-2</v>
      </c>
      <c r="O3391" s="552">
        <f ca="1">+SUMPRODUCT(O3383:O3390,K3383:K3390)/K3391</f>
        <v>1.1228625000000004E-2</v>
      </c>
      <c r="P3391" s="69">
        <f ca="1">+SUMPRODUCT(P3383:P3390,K3383:K3390)/K3391</f>
        <v>1.2555E-2</v>
      </c>
      <c r="Q3391"/>
      <c r="R3391"/>
    </row>
    <row r="3392" spans="2:38">
      <c r="H3392" s="677"/>
      <c r="I3392"/>
      <c r="J3392"/>
      <c r="K3392" s="551" t="s">
        <v>59</v>
      </c>
      <c r="L3392" s="550">
        <f ca="1">+L3391/0.9</f>
        <v>1.3862500000000003E-2</v>
      </c>
      <c r="M3392" s="518">
        <f ca="1">+M3391/0.9</f>
        <v>1.5500000000000002E-2</v>
      </c>
      <c r="N3392"/>
      <c r="O3392"/>
      <c r="P3392"/>
      <c r="Q3392"/>
      <c r="R3392"/>
    </row>
    <row r="3393" spans="8:38" ht="15" thickBot="1"/>
    <row r="3394" spans="8:38" ht="28.8">
      <c r="H3394" s="385"/>
      <c r="I3394" s="547" t="s">
        <v>3424</v>
      </c>
      <c r="J3394" s="77" t="s">
        <v>63</v>
      </c>
      <c r="K3394" s="507" t="s">
        <v>44</v>
      </c>
      <c r="L3394" s="718" t="s">
        <v>297</v>
      </c>
      <c r="M3394" s="508" t="s">
        <v>292</v>
      </c>
      <c r="N3394" s="545" t="s">
        <v>46</v>
      </c>
      <c r="O3394" s="549" t="s">
        <v>293</v>
      </c>
      <c r="P3394" s="508" t="s">
        <v>294</v>
      </c>
      <c r="Q3394"/>
      <c r="R3394"/>
      <c r="AJ3394" s="95" t="str">
        <f>+I3394</f>
        <v>EN138</v>
      </c>
      <c r="AK3394" s="96" t="s">
        <v>62</v>
      </c>
    </row>
    <row r="3395" spans="8:38" ht="15" thickBot="1">
      <c r="H3395" s="677">
        <v>2664</v>
      </c>
      <c r="I3395" s="510">
        <f>IF(H3395="",
   IFERROR(MATCH("**", B:B, 0), ""),
   IFERROR(MATCH("* "&amp;H3395&amp;" *", B:B, 0), "")
)</f>
        <v>3198</v>
      </c>
      <c r="J3395" s="53" t="str" cm="1">
        <f t="array" aca="1" ref="J3395" ca="1">INDIRECT("B" &amp; I3395)</f>
        <v>NIVEL 974 M4 6N L33 AM 2664 24-06-2026</v>
      </c>
      <c r="K3395" s="511">
        <f ca="1">INDEX(D:D, MATCH(J3395, $B:$B, 0))</f>
        <v>3.2</v>
      </c>
      <c r="L3395" s="508">
        <f ca="1">INDEX(E:E, MATCH($J3395, $B:$B, 0))*0.9</f>
        <v>8.9100000000000013E-3</v>
      </c>
      <c r="M3395" s="508">
        <f ca="1">INDEX(F:F, MATCH($J3395, $B:$B, 0))*0.9</f>
        <v>1.3950000000000001E-2</v>
      </c>
      <c r="N3395" s="512">
        <f ca="1">INDEX(F:F, MATCH($J3395, $B:$B, 0))</f>
        <v>1.55E-2</v>
      </c>
      <c r="O3395" s="512">
        <f ca="1">+IF(L3395=0,N3395*0.9,L3395*0.9)</f>
        <v>8.0190000000000018E-3</v>
      </c>
      <c r="P3395" s="513">
        <f ca="1">+M3395*0.9</f>
        <v>1.2555E-2</v>
      </c>
      <c r="Q3395" s="514" t="str">
        <f ca="1">+IF(L3395=0,"-","Dump")</f>
        <v>Dump</v>
      </c>
      <c r="R3395" s="515">
        <f ca="1">+K3395/4.5</f>
        <v>0.71111111111111114</v>
      </c>
      <c r="AJ3395" s="520">
        <f ca="1">+K3403-SUMIF(AE:AE, AJ3394, AA:AA)</f>
        <v>-6.0800000000000018</v>
      </c>
      <c r="AK3395" s="521">
        <f ca="1">O3403</f>
        <v>9.9427500000000019E-3</v>
      </c>
      <c r="AL3395" s="102">
        <f ca="1">COUNTIF(AE:AE, AJ3394)</f>
        <v>1</v>
      </c>
    </row>
    <row r="3396" spans="8:38" ht="15" thickBot="1">
      <c r="H3396" s="677">
        <v>2665</v>
      </c>
      <c r="I3396" s="510">
        <f t="shared" ref="I3396:I3402" si="1965">IF(H3396="",
   IFERROR(MATCH("**", B:B, 0), ""),
   IFERROR(MATCH("* "&amp;H3396&amp;" *", B:B, 0), "")
)</f>
        <v>3199</v>
      </c>
      <c r="J3396" s="53" t="str" cm="1">
        <f t="array" aca="1" ref="J3396" ca="1">INDIRECT("B" &amp; I3396)</f>
        <v>NIVEL 974 M4 6N L33 AM 2665 24-06-2026</v>
      </c>
      <c r="K3396" s="511">
        <f t="shared" ref="K3396:K3402" ca="1" si="1966">INDEX(D:D, MATCH(J3396, $B:$B, 0))</f>
        <v>3.2</v>
      </c>
      <c r="L3396" s="508">
        <f ca="1">INDEX(E:E, MATCH($J3396, $B:$B, 0))*0.9</f>
        <v>1.107E-2</v>
      </c>
      <c r="M3396" s="508">
        <f t="shared" ref="M3396:M3402" ca="1" si="1967">INDEX(F:F, MATCH($J3396, $B:$B, 0))*0.9</f>
        <v>1.3950000000000001E-2</v>
      </c>
      <c r="N3396" s="512">
        <f t="shared" ref="N3396:N3402" ca="1" si="1968">INDEX(F:F, MATCH($J3396, $B:$B, 0))</f>
        <v>1.55E-2</v>
      </c>
      <c r="O3396" s="512">
        <f t="shared" ref="O3396:O3402" ca="1" si="1969">+IF(L3396=0,N3396*0.9,L3396*0.9)</f>
        <v>9.9629999999999996E-3</v>
      </c>
      <c r="P3396" s="513">
        <f t="shared" ref="P3396:P3402" ca="1" si="1970">+M3396*0.9</f>
        <v>1.2555E-2</v>
      </c>
      <c r="Q3396" s="514" t="str">
        <f t="shared" ref="Q3396:Q3402" ca="1" si="1971">+IF(L3396=0,"-","Dump")</f>
        <v>Dump</v>
      </c>
      <c r="R3396" s="515">
        <f t="shared" ref="R3396:R3402" ca="1" si="1972">+K3396/4.5</f>
        <v>0.71111111111111114</v>
      </c>
      <c r="AJ3396" s="105" t="s">
        <v>83</v>
      </c>
      <c r="AK3396" s="101"/>
    </row>
    <row r="3397" spans="8:38">
      <c r="H3397" s="677">
        <v>2666</v>
      </c>
      <c r="I3397" s="510">
        <f t="shared" si="1965"/>
        <v>3200</v>
      </c>
      <c r="J3397" s="53" t="str" cm="1">
        <f t="array" aca="1" ref="J3397" ca="1">INDIRECT("B" &amp; I3397)</f>
        <v>NIVEL 974 M4 7S L30 AM 2666 24-06-2026</v>
      </c>
      <c r="K3397" s="511">
        <f t="shared" ca="1" si="1966"/>
        <v>3.2</v>
      </c>
      <c r="L3397" s="508">
        <f t="shared" ref="L3397:L3402" ca="1" si="1973">INDEX(E:E, MATCH($J3397, $B:$B, 0))*0.9</f>
        <v>1.0710000000000001E-2</v>
      </c>
      <c r="M3397" s="508">
        <f t="shared" ca="1" si="1967"/>
        <v>1.26E-2</v>
      </c>
      <c r="N3397" s="512">
        <f t="shared" ca="1" si="1968"/>
        <v>1.4E-2</v>
      </c>
      <c r="O3397" s="512">
        <f t="shared" ca="1" si="1969"/>
        <v>9.6390000000000017E-3</v>
      </c>
      <c r="P3397" s="513">
        <f t="shared" ca="1" si="1970"/>
        <v>1.1340000000000001E-2</v>
      </c>
      <c r="Q3397" s="514" t="str">
        <f t="shared" ca="1" si="1971"/>
        <v>Dump</v>
      </c>
      <c r="R3397" s="515">
        <f t="shared" ca="1" si="1972"/>
        <v>0.71111111111111114</v>
      </c>
    </row>
    <row r="3398" spans="8:38">
      <c r="H3398" s="677">
        <v>2667</v>
      </c>
      <c r="I3398" s="510">
        <f t="shared" si="1965"/>
        <v>3201</v>
      </c>
      <c r="J3398" s="53" t="str" cm="1">
        <f t="array" aca="1" ref="J3398" ca="1">INDIRECT("B" &amp; I3398)</f>
        <v>NIVEL 974 M4 7S L30 AM 2667 24-06-2026</v>
      </c>
      <c r="K3398" s="511">
        <f t="shared" ca="1" si="1966"/>
        <v>3.2</v>
      </c>
      <c r="L3398" s="508">
        <f t="shared" ca="1" si="1973"/>
        <v>1.269E-2</v>
      </c>
      <c r="M3398" s="508">
        <f t="shared" ca="1" si="1967"/>
        <v>1.26E-2</v>
      </c>
      <c r="N3398" s="512">
        <f t="shared" ca="1" si="1968"/>
        <v>1.4E-2</v>
      </c>
      <c r="O3398" s="512">
        <f t="shared" ca="1" si="1969"/>
        <v>1.1421000000000001E-2</v>
      </c>
      <c r="P3398" s="513">
        <f t="shared" ca="1" si="1970"/>
        <v>1.1340000000000001E-2</v>
      </c>
      <c r="Q3398" s="514" t="str">
        <f t="shared" ca="1" si="1971"/>
        <v>Dump</v>
      </c>
      <c r="R3398" s="515">
        <f t="shared" ca="1" si="1972"/>
        <v>0.71111111111111114</v>
      </c>
    </row>
    <row r="3399" spans="8:38">
      <c r="H3399" s="677">
        <v>2668</v>
      </c>
      <c r="I3399" s="510">
        <f t="shared" si="1965"/>
        <v>3202</v>
      </c>
      <c r="J3399" s="53" t="str" cm="1">
        <f t="array" aca="1" ref="J3399" ca="1">INDIRECT("B" &amp; I3399)</f>
        <v>NIVEL 974 M4 7S L30 AM 2668 24-06-2026</v>
      </c>
      <c r="K3399" s="511">
        <f t="shared" ca="1" si="1966"/>
        <v>3.2</v>
      </c>
      <c r="L3399" s="508">
        <f t="shared" ca="1" si="1973"/>
        <v>1.0800000000000001E-2</v>
      </c>
      <c r="M3399" s="508">
        <f t="shared" ca="1" si="1967"/>
        <v>1.26E-2</v>
      </c>
      <c r="N3399" s="512">
        <f t="shared" ca="1" si="1968"/>
        <v>1.4E-2</v>
      </c>
      <c r="O3399" s="512">
        <f t="shared" ca="1" si="1969"/>
        <v>9.7200000000000012E-3</v>
      </c>
      <c r="P3399" s="513">
        <f t="shared" ca="1" si="1970"/>
        <v>1.1340000000000001E-2</v>
      </c>
      <c r="Q3399" s="514" t="str">
        <f t="shared" ca="1" si="1971"/>
        <v>Dump</v>
      </c>
      <c r="R3399" s="515">
        <f t="shared" ca="1" si="1972"/>
        <v>0.71111111111111114</v>
      </c>
    </row>
    <row r="3400" spans="8:38">
      <c r="H3400" s="677">
        <v>2669</v>
      </c>
      <c r="I3400" s="510">
        <f t="shared" si="1965"/>
        <v>3203</v>
      </c>
      <c r="J3400" s="53" t="str" cm="1">
        <f t="array" aca="1" ref="J3400" ca="1">INDIRECT("B" &amp; I3400)</f>
        <v>NIVEL 974 M4 7S L30 AM 2669 24-06-2026</v>
      </c>
      <c r="K3400" s="511">
        <f t="shared" ca="1" si="1966"/>
        <v>3.2</v>
      </c>
      <c r="L3400" s="508">
        <f t="shared" ca="1" si="1973"/>
        <v>7.3800000000000011E-3</v>
      </c>
      <c r="M3400" s="508">
        <f t="shared" ca="1" si="1967"/>
        <v>1.26E-2</v>
      </c>
      <c r="N3400" s="512">
        <f t="shared" ca="1" si="1968"/>
        <v>1.4E-2</v>
      </c>
      <c r="O3400" s="512">
        <f t="shared" ca="1" si="1969"/>
        <v>6.6420000000000012E-3</v>
      </c>
      <c r="P3400" s="513">
        <f t="shared" ca="1" si="1970"/>
        <v>1.1340000000000001E-2</v>
      </c>
      <c r="Q3400" s="514" t="str">
        <f t="shared" ca="1" si="1971"/>
        <v>Dump</v>
      </c>
      <c r="R3400" s="515">
        <f t="shared" ca="1" si="1972"/>
        <v>0.71111111111111114</v>
      </c>
    </row>
    <row r="3401" spans="8:38">
      <c r="H3401" s="677">
        <v>2670</v>
      </c>
      <c r="I3401" s="510">
        <f t="shared" si="1965"/>
        <v>3204</v>
      </c>
      <c r="J3401" s="53" t="str" cm="1">
        <f t="array" aca="1" ref="J3401" ca="1">INDIRECT("B" &amp; I3401)</f>
        <v>NIVEL 974 M4 7S L30 AM 2670 24-06-2026</v>
      </c>
      <c r="K3401" s="511">
        <f t="shared" ca="1" si="1966"/>
        <v>3.2</v>
      </c>
      <c r="L3401" s="508">
        <f t="shared" ca="1" si="1973"/>
        <v>1.8000000000000002E-2</v>
      </c>
      <c r="M3401" s="508">
        <f t="shared" ca="1" si="1967"/>
        <v>1.26E-2</v>
      </c>
      <c r="N3401" s="512">
        <f t="shared" ca="1" si="1968"/>
        <v>1.4E-2</v>
      </c>
      <c r="O3401" s="512">
        <f t="shared" ca="1" si="1969"/>
        <v>1.6200000000000003E-2</v>
      </c>
      <c r="P3401" s="513">
        <f t="shared" ca="1" si="1970"/>
        <v>1.1340000000000001E-2</v>
      </c>
      <c r="Q3401" s="514" t="str">
        <f t="shared" ca="1" si="1971"/>
        <v>Dump</v>
      </c>
      <c r="R3401" s="515">
        <f t="shared" ca="1" si="1972"/>
        <v>0.71111111111111114</v>
      </c>
    </row>
    <row r="3402" spans="8:38">
      <c r="H3402" s="677">
        <v>2671</v>
      </c>
      <c r="I3402" s="510">
        <f t="shared" si="1965"/>
        <v>3205</v>
      </c>
      <c r="J3402" s="53" t="str" cm="1">
        <f t="array" aca="1" ref="J3402" ca="1">INDIRECT("B" &amp; I3402)</f>
        <v>NIVEL 974 M4 7S L30 AM 2671 24-06-2026</v>
      </c>
      <c r="K3402" s="511">
        <f t="shared" ca="1" si="1966"/>
        <v>3.2</v>
      </c>
      <c r="L3402" s="508">
        <f t="shared" ca="1" si="1973"/>
        <v>8.8199999999999997E-3</v>
      </c>
      <c r="M3402" s="508">
        <f t="shared" ca="1" si="1967"/>
        <v>1.26E-2</v>
      </c>
      <c r="N3402" s="512">
        <f t="shared" ca="1" si="1968"/>
        <v>1.4E-2</v>
      </c>
      <c r="O3402" s="512">
        <f t="shared" ca="1" si="1969"/>
        <v>7.9380000000000006E-3</v>
      </c>
      <c r="P3402" s="513">
        <f t="shared" ca="1" si="1970"/>
        <v>1.1340000000000001E-2</v>
      </c>
      <c r="Q3402" s="514" t="str">
        <f t="shared" ca="1" si="1971"/>
        <v>Dump</v>
      </c>
      <c r="R3402" s="515">
        <f t="shared" ca="1" si="1972"/>
        <v>0.71111111111111114</v>
      </c>
    </row>
    <row r="3403" spans="8:38">
      <c r="H3403" s="677"/>
      <c r="I3403"/>
      <c r="J3403"/>
      <c r="K3403" s="519">
        <f ca="1">SUM(K3395:K3402)</f>
        <v>25.599999999999998</v>
      </c>
      <c r="L3403" s="516">
        <f ca="1">+SUMPRODUCT(L3395:L3402,K3395:K3402)/K3403</f>
        <v>1.1047500000000003E-2</v>
      </c>
      <c r="M3403" s="516">
        <f ca="1">+SUMPRODUCT(M3395:M3402,K3395:K3402)/K3403</f>
        <v>1.2937500000000003E-2</v>
      </c>
      <c r="N3403" s="69">
        <f ca="1">+SUMPRODUCT(N3395:N3402,K3395:K3402)/K3403</f>
        <v>1.4375000000000002E-2</v>
      </c>
      <c r="O3403" s="552">
        <f ca="1">+SUMPRODUCT(O3395:O3402,K3395:K3402)/K3403</f>
        <v>9.9427500000000019E-3</v>
      </c>
      <c r="P3403" s="69">
        <f ca="1">+SUMPRODUCT(P3395:P3402,K3395:K3402)/K3403</f>
        <v>1.1643750000000003E-2</v>
      </c>
      <c r="Q3403"/>
      <c r="R3403"/>
    </row>
    <row r="3404" spans="8:38">
      <c r="H3404" s="748"/>
      <c r="I3404"/>
      <c r="J3404"/>
      <c r="K3404" s="551" t="s">
        <v>59</v>
      </c>
      <c r="L3404" s="550">
        <f ca="1">+L3403/0.9</f>
        <v>1.2275000000000003E-2</v>
      </c>
      <c r="M3404" s="518">
        <f ca="1">+M3403/0.9</f>
        <v>1.4375000000000002E-2</v>
      </c>
      <c r="N3404"/>
      <c r="O3404"/>
      <c r="P3404"/>
      <c r="Q3404"/>
      <c r="R3404"/>
    </row>
    <row r="3405" spans="8:38" ht="15" thickBot="1"/>
    <row r="3406" spans="8:38" ht="28.8">
      <c r="H3406" s="385"/>
      <c r="I3406" s="547" t="s">
        <v>3425</v>
      </c>
      <c r="J3406" s="77" t="s">
        <v>63</v>
      </c>
      <c r="K3406" s="507" t="s">
        <v>44</v>
      </c>
      <c r="L3406" s="718" t="s">
        <v>297</v>
      </c>
      <c r="M3406" s="508" t="s">
        <v>292</v>
      </c>
      <c r="N3406" s="545" t="s">
        <v>46</v>
      </c>
      <c r="O3406" s="549" t="s">
        <v>293</v>
      </c>
      <c r="P3406" s="508" t="s">
        <v>294</v>
      </c>
      <c r="Q3406"/>
      <c r="R3406"/>
      <c r="AJ3406" s="95" t="str">
        <f>+I3406</f>
        <v>EN139</v>
      </c>
      <c r="AK3406" s="96" t="s">
        <v>62</v>
      </c>
    </row>
    <row r="3407" spans="8:38" ht="15" thickBot="1">
      <c r="H3407" s="677">
        <v>2672</v>
      </c>
      <c r="I3407" s="510">
        <f>IF(H3407="",
   IFERROR(MATCH("**", B:B, 0), ""),
   IFERROR(MATCH("* "&amp;H3407&amp;" *", B:B, 0), "")
)</f>
        <v>3206</v>
      </c>
      <c r="J3407" s="53" t="str" cm="1">
        <f t="array" aca="1" ref="J3407" ca="1">INDIRECT("B" &amp; I3407)</f>
        <v>NIVEL 974 M4 7S L30 PM 2672 24-06-2026</v>
      </c>
      <c r="K3407" s="511">
        <f ca="1">INDEX(D:D, MATCH(J3407, $B:$B, 0))</f>
        <v>3.2</v>
      </c>
      <c r="L3407" s="508">
        <f ca="1">INDEX(E:E, MATCH($J3407, $B:$B, 0))*0.9</f>
        <v>1.755E-2</v>
      </c>
      <c r="M3407" s="508">
        <f ca="1">INDEX(F:F, MATCH($J3407, $B:$B, 0))*0.9</f>
        <v>1.26E-2</v>
      </c>
      <c r="N3407" s="512">
        <f ca="1">INDEX(F:F, MATCH($J3407, $B:$B, 0))</f>
        <v>1.4E-2</v>
      </c>
      <c r="O3407" s="512">
        <f ca="1">+IF(L3407=0,N3407*0.9,L3407*0.9)</f>
        <v>1.5795E-2</v>
      </c>
      <c r="P3407" s="513">
        <f ca="1">+M3407*0.9</f>
        <v>1.1340000000000001E-2</v>
      </c>
      <c r="Q3407" s="514" t="str">
        <f ca="1">+IF(L3407=0,"-","Dump")</f>
        <v>Dump</v>
      </c>
      <c r="R3407" s="515">
        <f ca="1">+K3407/4.5</f>
        <v>0.71111111111111114</v>
      </c>
      <c r="AJ3407" s="520">
        <f ca="1">+K3415-SUMIF(AE:AE, AJ3406, AA:AA)</f>
        <v>-4.6300000000000026</v>
      </c>
      <c r="AK3407" s="521">
        <f ca="1">O3415</f>
        <v>1.3132125000000001E-2</v>
      </c>
      <c r="AL3407" s="102">
        <f ca="1">COUNTIF(AE:AE, AJ3406)</f>
        <v>1</v>
      </c>
    </row>
    <row r="3408" spans="8:38" ht="15" thickBot="1">
      <c r="H3408" s="677">
        <v>2673</v>
      </c>
      <c r="I3408" s="510">
        <f t="shared" ref="I3408:I3414" si="1974">IF(H3408="",
   IFERROR(MATCH("**", B:B, 0), ""),
   IFERROR(MATCH("* "&amp;H3408&amp;" *", B:B, 0), "")
)</f>
        <v>3207</v>
      </c>
      <c r="J3408" s="53" t="str" cm="1">
        <f t="array" aca="1" ref="J3408" ca="1">INDIRECT("B" &amp; I3408)</f>
        <v>NIVEL 974 M4 7S L30 PM 2673 24-06-2026</v>
      </c>
      <c r="K3408" s="511">
        <f t="shared" ref="K3408:K3414" ca="1" si="1975">INDEX(D:D, MATCH(J3408, $B:$B, 0))</f>
        <v>3.2</v>
      </c>
      <c r="L3408" s="508">
        <f ca="1">INDEX(E:E, MATCH($J3408, $B:$B, 0))*0.9</f>
        <v>2.0070000000000001E-2</v>
      </c>
      <c r="M3408" s="508">
        <f t="shared" ref="M3408:M3414" ca="1" si="1976">INDEX(F:F, MATCH($J3408, $B:$B, 0))*0.9</f>
        <v>1.26E-2</v>
      </c>
      <c r="N3408" s="512">
        <f t="shared" ref="N3408:N3414" ca="1" si="1977">INDEX(F:F, MATCH($J3408, $B:$B, 0))</f>
        <v>1.4E-2</v>
      </c>
      <c r="O3408" s="512">
        <f t="shared" ref="O3408:O3414" ca="1" si="1978">+IF(L3408=0,N3408*0.9,L3408*0.9)</f>
        <v>1.8063000000000003E-2</v>
      </c>
      <c r="P3408" s="513">
        <f t="shared" ref="P3408:P3414" ca="1" si="1979">+M3408*0.9</f>
        <v>1.1340000000000001E-2</v>
      </c>
      <c r="Q3408" s="514" t="str">
        <f t="shared" ref="Q3408:Q3414" ca="1" si="1980">+IF(L3408=0,"-","Dump")</f>
        <v>Dump</v>
      </c>
      <c r="R3408" s="515">
        <f t="shared" ref="R3408:R3414" ca="1" si="1981">+K3408/4.5</f>
        <v>0.71111111111111114</v>
      </c>
      <c r="AJ3408" s="105" t="s">
        <v>83</v>
      </c>
      <c r="AK3408" s="101"/>
    </row>
    <row r="3409" spans="8:38">
      <c r="H3409" s="677">
        <v>2674</v>
      </c>
      <c r="I3409" s="510">
        <f t="shared" si="1974"/>
        <v>3208</v>
      </c>
      <c r="J3409" s="53" t="str" cm="1">
        <f t="array" aca="1" ref="J3409" ca="1">INDIRECT("B" &amp; I3409)</f>
        <v>NIVEL 974 M4 7S L30 PM 2674 24-06-2026</v>
      </c>
      <c r="K3409" s="511">
        <f t="shared" ca="1" si="1975"/>
        <v>3.2</v>
      </c>
      <c r="L3409" s="508">
        <f t="shared" ref="L3409:L3414" ca="1" si="1982">INDEX(E:E, MATCH($J3409, $B:$B, 0))*0.9</f>
        <v>1.107E-2</v>
      </c>
      <c r="M3409" s="508">
        <f t="shared" ca="1" si="1976"/>
        <v>1.26E-2</v>
      </c>
      <c r="N3409" s="512">
        <f t="shared" ca="1" si="1977"/>
        <v>1.4E-2</v>
      </c>
      <c r="O3409" s="512">
        <f t="shared" ca="1" si="1978"/>
        <v>9.9629999999999996E-3</v>
      </c>
      <c r="P3409" s="513">
        <f t="shared" ca="1" si="1979"/>
        <v>1.1340000000000001E-2</v>
      </c>
      <c r="Q3409" s="514" t="str">
        <f t="shared" ca="1" si="1980"/>
        <v>Dump</v>
      </c>
      <c r="R3409" s="515">
        <f t="shared" ca="1" si="1981"/>
        <v>0.71111111111111114</v>
      </c>
    </row>
    <row r="3410" spans="8:38">
      <c r="H3410" s="677">
        <v>2675</v>
      </c>
      <c r="I3410" s="510">
        <f t="shared" si="1974"/>
        <v>3209</v>
      </c>
      <c r="J3410" s="53" t="str" cm="1">
        <f t="array" aca="1" ref="J3410" ca="1">INDIRECT("B" &amp; I3410)</f>
        <v>NIVEL 974 M4 7S L30 PM 2675 24-06-2026</v>
      </c>
      <c r="K3410" s="511">
        <f t="shared" ca="1" si="1975"/>
        <v>3.2</v>
      </c>
      <c r="L3410" s="508">
        <f t="shared" ca="1" si="1982"/>
        <v>1.3679999999999999E-2</v>
      </c>
      <c r="M3410" s="508">
        <f t="shared" ca="1" si="1976"/>
        <v>1.26E-2</v>
      </c>
      <c r="N3410" s="512">
        <f t="shared" ca="1" si="1977"/>
        <v>1.4E-2</v>
      </c>
      <c r="O3410" s="512">
        <f t="shared" ca="1" si="1978"/>
        <v>1.2312E-2</v>
      </c>
      <c r="P3410" s="513">
        <f t="shared" ca="1" si="1979"/>
        <v>1.1340000000000001E-2</v>
      </c>
      <c r="Q3410" s="514" t="str">
        <f t="shared" ca="1" si="1980"/>
        <v>Dump</v>
      </c>
      <c r="R3410" s="515">
        <f t="shared" ca="1" si="1981"/>
        <v>0.71111111111111114</v>
      </c>
    </row>
    <row r="3411" spans="8:38">
      <c r="H3411" s="677">
        <v>2676</v>
      </c>
      <c r="I3411" s="510">
        <f t="shared" si="1974"/>
        <v>3210</v>
      </c>
      <c r="J3411" s="53" t="str" cm="1">
        <f t="array" aca="1" ref="J3411" ca="1">INDIRECT("B" &amp; I3411)</f>
        <v>NIVEL 974 M4 7S L30 PM 2676 24-06-2026</v>
      </c>
      <c r="K3411" s="511">
        <f t="shared" ca="1" si="1975"/>
        <v>3.2</v>
      </c>
      <c r="L3411" s="508">
        <f t="shared" ca="1" si="1982"/>
        <v>1.2330000000000001E-2</v>
      </c>
      <c r="M3411" s="508">
        <f t="shared" ca="1" si="1976"/>
        <v>1.26E-2</v>
      </c>
      <c r="N3411" s="512">
        <f t="shared" ca="1" si="1977"/>
        <v>1.4E-2</v>
      </c>
      <c r="O3411" s="512">
        <f t="shared" ca="1" si="1978"/>
        <v>1.1097000000000001E-2</v>
      </c>
      <c r="P3411" s="513">
        <f t="shared" ca="1" si="1979"/>
        <v>1.1340000000000001E-2</v>
      </c>
      <c r="Q3411" s="514" t="str">
        <f t="shared" ca="1" si="1980"/>
        <v>Dump</v>
      </c>
      <c r="R3411" s="515">
        <f t="shared" ca="1" si="1981"/>
        <v>0.71111111111111114</v>
      </c>
    </row>
    <row r="3412" spans="8:38">
      <c r="H3412" s="677">
        <v>2677</v>
      </c>
      <c r="I3412" s="510">
        <f t="shared" si="1974"/>
        <v>3211</v>
      </c>
      <c r="J3412" s="53" t="str" cm="1">
        <f t="array" aca="1" ref="J3412" ca="1">INDIRECT("B" &amp; I3412)</f>
        <v>NIVEL 974 M4 7S L30 PM 2677 24-06-2026</v>
      </c>
      <c r="K3412" s="511">
        <f t="shared" ca="1" si="1975"/>
        <v>3.2</v>
      </c>
      <c r="L3412" s="508">
        <f t="shared" ca="1" si="1982"/>
        <v>1.746E-2</v>
      </c>
      <c r="M3412" s="508">
        <f t="shared" ca="1" si="1976"/>
        <v>1.26E-2</v>
      </c>
      <c r="N3412" s="512">
        <f t="shared" ca="1" si="1977"/>
        <v>1.4E-2</v>
      </c>
      <c r="O3412" s="512">
        <f t="shared" ca="1" si="1978"/>
        <v>1.5713999999999999E-2</v>
      </c>
      <c r="P3412" s="513">
        <f t="shared" ca="1" si="1979"/>
        <v>1.1340000000000001E-2</v>
      </c>
      <c r="Q3412" s="514" t="str">
        <f t="shared" ca="1" si="1980"/>
        <v>Dump</v>
      </c>
      <c r="R3412" s="515">
        <f t="shared" ca="1" si="1981"/>
        <v>0.71111111111111114</v>
      </c>
    </row>
    <row r="3413" spans="8:38">
      <c r="H3413" s="677">
        <v>2678</v>
      </c>
      <c r="I3413" s="510">
        <f t="shared" si="1974"/>
        <v>3212</v>
      </c>
      <c r="J3413" s="53" t="str" cm="1">
        <f t="array" aca="1" ref="J3413" ca="1">INDIRECT("B" &amp; I3413)</f>
        <v>NIVEL 974 M4 7S L30 PM 2678 24-06-2026</v>
      </c>
      <c r="K3413" s="511">
        <f t="shared" ca="1" si="1975"/>
        <v>3.2</v>
      </c>
      <c r="L3413" s="508">
        <f t="shared" ca="1" si="1982"/>
        <v>1.719E-2</v>
      </c>
      <c r="M3413" s="508">
        <f t="shared" ca="1" si="1976"/>
        <v>1.26E-2</v>
      </c>
      <c r="N3413" s="512">
        <f t="shared" ca="1" si="1977"/>
        <v>1.4E-2</v>
      </c>
      <c r="O3413" s="512">
        <f t="shared" ca="1" si="1978"/>
        <v>1.5471E-2</v>
      </c>
      <c r="P3413" s="513">
        <f t="shared" ca="1" si="1979"/>
        <v>1.1340000000000001E-2</v>
      </c>
      <c r="Q3413" s="514" t="str">
        <f t="shared" ca="1" si="1980"/>
        <v>Dump</v>
      </c>
      <c r="R3413" s="515">
        <f t="shared" ca="1" si="1981"/>
        <v>0.71111111111111114</v>
      </c>
    </row>
    <row r="3414" spans="8:38">
      <c r="H3414" s="677">
        <v>2679</v>
      </c>
      <c r="I3414" s="510">
        <f t="shared" si="1974"/>
        <v>3213</v>
      </c>
      <c r="J3414" s="53" t="str" cm="1">
        <f t="array" aca="1" ref="J3414" ca="1">INDIRECT("B" &amp; I3414)</f>
        <v>NIVEL 974 M4 7S L30 PM 2679 24-06-2026</v>
      </c>
      <c r="K3414" s="511">
        <f t="shared" ca="1" si="1975"/>
        <v>3.2</v>
      </c>
      <c r="L3414" s="508">
        <f t="shared" ca="1" si="1982"/>
        <v>7.3800000000000011E-3</v>
      </c>
      <c r="M3414" s="508">
        <f t="shared" ca="1" si="1976"/>
        <v>1.26E-2</v>
      </c>
      <c r="N3414" s="512">
        <f t="shared" ca="1" si="1977"/>
        <v>1.4E-2</v>
      </c>
      <c r="O3414" s="512">
        <f t="shared" ca="1" si="1978"/>
        <v>6.6420000000000012E-3</v>
      </c>
      <c r="P3414" s="513">
        <f t="shared" ca="1" si="1979"/>
        <v>1.1340000000000001E-2</v>
      </c>
      <c r="Q3414" s="514" t="str">
        <f t="shared" ca="1" si="1980"/>
        <v>Dump</v>
      </c>
      <c r="R3414" s="515">
        <f t="shared" ca="1" si="1981"/>
        <v>0.71111111111111114</v>
      </c>
    </row>
    <row r="3415" spans="8:38">
      <c r="H3415" s="677"/>
      <c r="I3415"/>
      <c r="J3415"/>
      <c r="K3415" s="519">
        <f ca="1">SUM(K3407:K3414)</f>
        <v>25.599999999999998</v>
      </c>
      <c r="L3415" s="516">
        <f ca="1">+SUMPRODUCT(L3407:L3414,K3407:K3414)/K3415</f>
        <v>1.4591250000000005E-2</v>
      </c>
      <c r="M3415" s="516">
        <f ca="1">+SUMPRODUCT(M3407:M3414,K3407:K3414)/K3415</f>
        <v>1.2600000000000002E-2</v>
      </c>
      <c r="N3415" s="69">
        <f ca="1">+SUMPRODUCT(N3407:N3414,K3407:K3414)/K3415</f>
        <v>1.4000000000000004E-2</v>
      </c>
      <c r="O3415" s="552">
        <f ca="1">+SUMPRODUCT(O3407:O3414,K3407:K3414)/K3415</f>
        <v>1.3132125000000001E-2</v>
      </c>
      <c r="P3415" s="69">
        <f ca="1">+SUMPRODUCT(P3407:P3414,K3407:K3414)/K3415</f>
        <v>1.1340000000000003E-2</v>
      </c>
      <c r="Q3415"/>
      <c r="R3415"/>
    </row>
    <row r="3416" spans="8:38">
      <c r="H3416" s="748"/>
      <c r="I3416"/>
      <c r="J3416"/>
      <c r="K3416" s="551" t="s">
        <v>59</v>
      </c>
      <c r="L3416" s="550">
        <f ca="1">+L3415/0.9</f>
        <v>1.6212500000000005E-2</v>
      </c>
      <c r="M3416" s="518">
        <f ca="1">+M3415/0.9</f>
        <v>1.4000000000000002E-2</v>
      </c>
      <c r="N3416"/>
      <c r="O3416"/>
      <c r="P3416"/>
      <c r="Q3416"/>
      <c r="R3416"/>
    </row>
    <row r="3417" spans="8:38" ht="15" thickBot="1"/>
    <row r="3418" spans="8:38" ht="28.8">
      <c r="H3418" s="385"/>
      <c r="I3418" s="547" t="s">
        <v>3465</v>
      </c>
      <c r="J3418" s="77" t="s">
        <v>63</v>
      </c>
      <c r="K3418" s="507" t="s">
        <v>44</v>
      </c>
      <c r="L3418" s="718" t="s">
        <v>297</v>
      </c>
      <c r="M3418" s="508" t="s">
        <v>292</v>
      </c>
      <c r="N3418" s="545" t="s">
        <v>46</v>
      </c>
      <c r="O3418" s="549" t="s">
        <v>293</v>
      </c>
      <c r="P3418" s="508" t="s">
        <v>294</v>
      </c>
      <c r="Q3418"/>
      <c r="R3418"/>
      <c r="AJ3418" s="95" t="str">
        <f>+I3418</f>
        <v>EN140</v>
      </c>
      <c r="AK3418" s="96" t="s">
        <v>62</v>
      </c>
    </row>
    <row r="3419" spans="8:38" ht="15" thickBot="1">
      <c r="H3419" s="677">
        <v>2680</v>
      </c>
      <c r="I3419" s="510">
        <f>IF(H3419="",
   IFERROR(MATCH("**", B:B, 0), ""),
   IFERROR(MATCH("* "&amp;H3419&amp;" *", B:B, 0), "")
)</f>
        <v>3214</v>
      </c>
      <c r="J3419" s="53" t="str" cm="1">
        <f t="array" aca="1" ref="J3419" ca="1">INDIRECT("B" &amp; I3419)</f>
        <v>NIVEL 974 M4 6N L33 AM 2680 25-06-2026</v>
      </c>
      <c r="K3419" s="511">
        <f ca="1">INDEX(D:D, MATCH(J3419, $B:$B, 0))</f>
        <v>3.2</v>
      </c>
      <c r="L3419" s="508">
        <f ca="1">INDEX(E:E, MATCH($J3419, $B:$B, 0))*0.9</f>
        <v>1.2060000000000001E-2</v>
      </c>
      <c r="M3419" s="508">
        <f ca="1">INDEX(F:F, MATCH($J3419, $B:$B, 0))*0.9</f>
        <v>1.17E-2</v>
      </c>
      <c r="N3419" s="512">
        <f ca="1">INDEX(F:F, MATCH($J3419, $B:$B, 0))</f>
        <v>1.2999999999999999E-2</v>
      </c>
      <c r="O3419" s="512">
        <f ca="1">+IF(L3419=0,N3419*0.9,L3419*0.9)</f>
        <v>1.0854000000000001E-2</v>
      </c>
      <c r="P3419" s="513">
        <f ca="1">+M3419*0.9</f>
        <v>1.0530000000000001E-2</v>
      </c>
      <c r="Q3419" s="514" t="str">
        <f ca="1">+IF(L3419=0,"-","Dump")</f>
        <v>Dump</v>
      </c>
      <c r="R3419" s="515">
        <f ca="1">+K3419/4.5</f>
        <v>0.71111111111111114</v>
      </c>
      <c r="AJ3419" s="520">
        <f ca="1">+K3439-SUMIF(AE:AE, AJ3418, AA:AA)</f>
        <v>1.9300000000000139</v>
      </c>
      <c r="AK3419" s="521">
        <f ca="1">O3439</f>
        <v>1.0991700000000002E-2</v>
      </c>
      <c r="AL3419" s="102">
        <f ca="1">COUNTIF(AE:AE, AJ3418)</f>
        <v>2</v>
      </c>
    </row>
    <row r="3420" spans="8:38" ht="15" thickBot="1">
      <c r="H3420" s="677">
        <v>2681</v>
      </c>
      <c r="I3420" s="510">
        <f t="shared" ref="I3420:I3431" si="1983">IF(H3420="",
   IFERROR(MATCH("**", B:B, 0), ""),
   IFERROR(MATCH("* "&amp;H3420&amp;" *", B:B, 0), "")
)</f>
        <v>3215</v>
      </c>
      <c r="J3420" s="53" t="str" cm="1">
        <f t="array" aca="1" ref="J3420" ca="1">INDIRECT("B" &amp; I3420)</f>
        <v>NIVEL 974 M4 6N L33 AM 2681 25-06-2026</v>
      </c>
      <c r="K3420" s="511">
        <f t="shared" ref="K3420:K3431" ca="1" si="1984">INDEX(D:D, MATCH(J3420, $B:$B, 0))</f>
        <v>3.2</v>
      </c>
      <c r="L3420" s="508">
        <f t="shared" ref="L3420:L3431" ca="1" si="1985">INDEX(E:E, MATCH($J3420, $B:$B, 0))*0.9</f>
        <v>1.5390000000000001E-2</v>
      </c>
      <c r="M3420" s="508">
        <f t="shared" ref="M3420:M3431" ca="1" si="1986">INDEX(F:F, MATCH($J3420, $B:$B, 0))*0.9</f>
        <v>1.17E-2</v>
      </c>
      <c r="N3420" s="512">
        <f t="shared" ref="N3420:N3431" ca="1" si="1987">INDEX(F:F, MATCH($J3420, $B:$B, 0))</f>
        <v>1.2999999999999999E-2</v>
      </c>
      <c r="O3420" s="512">
        <f t="shared" ref="O3420:O3431" ca="1" si="1988">+IF(L3420=0,N3420*0.9,L3420*0.9)</f>
        <v>1.3851E-2</v>
      </c>
      <c r="P3420" s="513">
        <f t="shared" ref="P3420:P3431" ca="1" si="1989">+M3420*0.9</f>
        <v>1.0530000000000001E-2</v>
      </c>
      <c r="Q3420" s="514" t="str">
        <f t="shared" ref="Q3420:Q3431" ca="1" si="1990">+IF(L3420=0,"-","Dump")</f>
        <v>Dump</v>
      </c>
      <c r="R3420" s="515">
        <f t="shared" ref="R3420:R3431" ca="1" si="1991">+K3420/4.5</f>
        <v>0.71111111111111114</v>
      </c>
      <c r="AJ3420" s="105" t="s">
        <v>83</v>
      </c>
      <c r="AK3420" s="101"/>
    </row>
    <row r="3421" spans="8:38">
      <c r="H3421" s="677">
        <v>2682</v>
      </c>
      <c r="I3421" s="510">
        <f t="shared" si="1983"/>
        <v>3216</v>
      </c>
      <c r="J3421" s="53" t="str" cm="1">
        <f t="array" aca="1" ref="J3421" ca="1">INDIRECT("B" &amp; I3421)</f>
        <v>NIVEL 974 M4 6N L33 AM 2682 25-06-2026</v>
      </c>
      <c r="K3421" s="511">
        <f t="shared" ca="1" si="1984"/>
        <v>3.2</v>
      </c>
      <c r="L3421" s="508">
        <f t="shared" ca="1" si="1985"/>
        <v>1.17E-2</v>
      </c>
      <c r="M3421" s="508">
        <f t="shared" ca="1" si="1986"/>
        <v>1.17E-2</v>
      </c>
      <c r="N3421" s="512">
        <f t="shared" ca="1" si="1987"/>
        <v>1.2999999999999999E-2</v>
      </c>
      <c r="O3421" s="512">
        <f t="shared" ca="1" si="1988"/>
        <v>1.0530000000000001E-2</v>
      </c>
      <c r="P3421" s="513">
        <f t="shared" ca="1" si="1989"/>
        <v>1.0530000000000001E-2</v>
      </c>
      <c r="Q3421" s="514" t="str">
        <f t="shared" ca="1" si="1990"/>
        <v>Dump</v>
      </c>
      <c r="R3421" s="515">
        <f t="shared" ca="1" si="1991"/>
        <v>0.71111111111111114</v>
      </c>
    </row>
    <row r="3422" spans="8:38">
      <c r="H3422" s="677">
        <v>2683</v>
      </c>
      <c r="I3422" s="510">
        <f t="shared" si="1983"/>
        <v>3217</v>
      </c>
      <c r="J3422" s="53" t="str" cm="1">
        <f t="array" aca="1" ref="J3422" ca="1">INDIRECT("B" &amp; I3422)</f>
        <v>NIVEL 974 M4 6N L33 AM 2683 25-06-2026</v>
      </c>
      <c r="K3422" s="511">
        <f t="shared" ca="1" si="1984"/>
        <v>3.2</v>
      </c>
      <c r="L3422" s="508">
        <f t="shared" ca="1" si="1985"/>
        <v>1.2330000000000001E-2</v>
      </c>
      <c r="M3422" s="508">
        <f t="shared" ca="1" si="1986"/>
        <v>1.17E-2</v>
      </c>
      <c r="N3422" s="512">
        <f t="shared" ca="1" si="1987"/>
        <v>1.2999999999999999E-2</v>
      </c>
      <c r="O3422" s="512">
        <f t="shared" ca="1" si="1988"/>
        <v>1.1097000000000001E-2</v>
      </c>
      <c r="P3422" s="513">
        <f t="shared" ca="1" si="1989"/>
        <v>1.0530000000000001E-2</v>
      </c>
      <c r="Q3422" s="514" t="str">
        <f t="shared" ca="1" si="1990"/>
        <v>Dump</v>
      </c>
      <c r="R3422" s="515">
        <f t="shared" ca="1" si="1991"/>
        <v>0.71111111111111114</v>
      </c>
    </row>
    <row r="3423" spans="8:38">
      <c r="H3423" s="677">
        <v>2684</v>
      </c>
      <c r="I3423" s="510">
        <f t="shared" ref="I3423:I3428" si="1992">IF(H3423="",
   IFERROR(MATCH("**", B:B, 0), ""),
   IFERROR(MATCH("* "&amp;H3423&amp;" *", B:B, 0), "")
)</f>
        <v>3218</v>
      </c>
      <c r="J3423" s="53" t="str" cm="1">
        <f t="array" aca="1" ref="J3423" ca="1">INDIRECT("B" &amp; I3423)</f>
        <v>NIVEL 974 M4 6N L33 AM 2684 25-06-2026</v>
      </c>
      <c r="K3423" s="511">
        <f t="shared" ref="K3423:K3428" ca="1" si="1993">INDEX(D:D, MATCH(J3423, $B:$B, 0))</f>
        <v>3.2</v>
      </c>
      <c r="L3423" s="508">
        <f t="shared" ref="L3423:L3428" ca="1" si="1994">INDEX(E:E, MATCH($J3423, $B:$B, 0))*0.9</f>
        <v>1.0619999999999999E-2</v>
      </c>
      <c r="M3423" s="508">
        <f t="shared" ref="M3423:M3428" ca="1" si="1995">INDEX(F:F, MATCH($J3423, $B:$B, 0))*0.9</f>
        <v>1.17E-2</v>
      </c>
      <c r="N3423" s="512">
        <f t="shared" ref="N3423:N3428" ca="1" si="1996">INDEX(F:F, MATCH($J3423, $B:$B, 0))</f>
        <v>1.2999999999999999E-2</v>
      </c>
      <c r="O3423" s="512">
        <f t="shared" ref="O3423:O3428" ca="1" si="1997">+IF(L3423=0,N3423*0.9,L3423*0.9)</f>
        <v>9.5579999999999988E-3</v>
      </c>
      <c r="P3423" s="513">
        <f t="shared" ref="P3423:P3428" ca="1" si="1998">+M3423*0.9</f>
        <v>1.0530000000000001E-2</v>
      </c>
      <c r="Q3423" s="514" t="str">
        <f t="shared" ref="Q3423:Q3428" ca="1" si="1999">+IF(L3423=0,"-","Dump")</f>
        <v>Dump</v>
      </c>
      <c r="R3423" s="515">
        <f t="shared" ref="R3423:R3428" ca="1" si="2000">+K3423/4.5</f>
        <v>0.71111111111111114</v>
      </c>
    </row>
    <row r="3424" spans="8:38">
      <c r="H3424" s="677">
        <v>2685</v>
      </c>
      <c r="I3424" s="510">
        <f t="shared" si="1992"/>
        <v>3219</v>
      </c>
      <c r="J3424" s="53" t="str" cm="1">
        <f t="array" aca="1" ref="J3424" ca="1">INDIRECT("B" &amp; I3424)</f>
        <v>NIVEL 974 M4 6N L33 AM 2685 25-06-2026</v>
      </c>
      <c r="K3424" s="511">
        <f t="shared" ca="1" si="1993"/>
        <v>3.2</v>
      </c>
      <c r="L3424" s="508">
        <f t="shared" ca="1" si="1994"/>
        <v>1.179E-2</v>
      </c>
      <c r="M3424" s="508">
        <f t="shared" ca="1" si="1995"/>
        <v>1.17E-2</v>
      </c>
      <c r="N3424" s="512">
        <f t="shared" ca="1" si="1996"/>
        <v>1.2999999999999999E-2</v>
      </c>
      <c r="O3424" s="512">
        <f t="shared" ca="1" si="1997"/>
        <v>1.0611000000000001E-2</v>
      </c>
      <c r="P3424" s="513">
        <f t="shared" ca="1" si="1998"/>
        <v>1.0530000000000001E-2</v>
      </c>
      <c r="Q3424" s="514" t="str">
        <f t="shared" ca="1" si="1999"/>
        <v>Dump</v>
      </c>
      <c r="R3424" s="515">
        <f t="shared" ca="1" si="2000"/>
        <v>0.71111111111111114</v>
      </c>
    </row>
    <row r="3425" spans="8:18">
      <c r="H3425" s="677">
        <v>2686</v>
      </c>
      <c r="I3425" s="510">
        <f t="shared" si="1992"/>
        <v>3220</v>
      </c>
      <c r="J3425" s="53" t="str" cm="1">
        <f t="array" aca="1" ref="J3425" ca="1">INDIRECT("B" &amp; I3425)</f>
        <v>NIVEL 974 M4 6N L33 AM 2686 25-06-2026</v>
      </c>
      <c r="K3425" s="511">
        <f t="shared" ca="1" si="1993"/>
        <v>3.2</v>
      </c>
      <c r="L3425" s="508">
        <f t="shared" ca="1" si="1994"/>
        <v>1.2330000000000001E-2</v>
      </c>
      <c r="M3425" s="508">
        <f t="shared" ca="1" si="1995"/>
        <v>1.17E-2</v>
      </c>
      <c r="N3425" s="512">
        <f t="shared" ca="1" si="1996"/>
        <v>1.2999999999999999E-2</v>
      </c>
      <c r="O3425" s="512">
        <f t="shared" ca="1" si="1997"/>
        <v>1.1097000000000001E-2</v>
      </c>
      <c r="P3425" s="513">
        <f t="shared" ca="1" si="1998"/>
        <v>1.0530000000000001E-2</v>
      </c>
      <c r="Q3425" s="514" t="str">
        <f t="shared" ca="1" si="1999"/>
        <v>Dump</v>
      </c>
      <c r="R3425" s="515">
        <f t="shared" ca="1" si="2000"/>
        <v>0.71111111111111114</v>
      </c>
    </row>
    <row r="3426" spans="8:18">
      <c r="H3426" s="677">
        <v>2687</v>
      </c>
      <c r="I3426" s="510">
        <f t="shared" si="1992"/>
        <v>3221</v>
      </c>
      <c r="J3426" s="53" t="str" cm="1">
        <f t="array" aca="1" ref="J3426" ca="1">INDIRECT("B" &amp; I3426)</f>
        <v>NIVEL 974 M4 6N L33 AM 2687 25-06-2026</v>
      </c>
      <c r="K3426" s="511">
        <f t="shared" ca="1" si="1993"/>
        <v>3.2</v>
      </c>
      <c r="L3426" s="508">
        <f t="shared" ca="1" si="1994"/>
        <v>9.4500000000000001E-3</v>
      </c>
      <c r="M3426" s="508">
        <f t="shared" ca="1" si="1995"/>
        <v>1.17E-2</v>
      </c>
      <c r="N3426" s="512">
        <f t="shared" ca="1" si="1996"/>
        <v>1.2999999999999999E-2</v>
      </c>
      <c r="O3426" s="512">
        <f t="shared" ca="1" si="1997"/>
        <v>8.5050000000000004E-3</v>
      </c>
      <c r="P3426" s="513">
        <f t="shared" ca="1" si="1998"/>
        <v>1.0530000000000001E-2</v>
      </c>
      <c r="Q3426" s="514" t="str">
        <f t="shared" ca="1" si="1999"/>
        <v>Dump</v>
      </c>
      <c r="R3426" s="515">
        <f t="shared" ca="1" si="2000"/>
        <v>0.71111111111111114</v>
      </c>
    </row>
    <row r="3427" spans="8:18">
      <c r="H3427" s="677">
        <v>2688</v>
      </c>
      <c r="I3427" s="510">
        <f t="shared" si="1992"/>
        <v>3222</v>
      </c>
      <c r="J3427" s="53" t="str" cm="1">
        <f t="array" aca="1" ref="J3427" ca="1">INDIRECT("B" &amp; I3427)</f>
        <v>NIVEL 974 M4 6N L33 AM 2688 25-06-2026</v>
      </c>
      <c r="K3427" s="511">
        <f t="shared" ca="1" si="1993"/>
        <v>3.2</v>
      </c>
      <c r="L3427" s="508">
        <f t="shared" ca="1" si="1994"/>
        <v>1.3769999999999999E-2</v>
      </c>
      <c r="M3427" s="508">
        <f t="shared" ca="1" si="1995"/>
        <v>1.17E-2</v>
      </c>
      <c r="N3427" s="512">
        <f t="shared" ca="1" si="1996"/>
        <v>1.2999999999999999E-2</v>
      </c>
      <c r="O3427" s="512">
        <f t="shared" ca="1" si="1997"/>
        <v>1.2393E-2</v>
      </c>
      <c r="P3427" s="513">
        <f t="shared" ca="1" si="1998"/>
        <v>1.0530000000000001E-2</v>
      </c>
      <c r="Q3427" s="514" t="str">
        <f t="shared" ca="1" si="1999"/>
        <v>Dump</v>
      </c>
      <c r="R3427" s="515">
        <f t="shared" ca="1" si="2000"/>
        <v>0.71111111111111114</v>
      </c>
    </row>
    <row r="3428" spans="8:18">
      <c r="H3428" s="677">
        <v>2689</v>
      </c>
      <c r="I3428" s="510">
        <f t="shared" si="1992"/>
        <v>3223</v>
      </c>
      <c r="J3428" s="53" t="str" cm="1">
        <f t="array" aca="1" ref="J3428" ca="1">INDIRECT("B" &amp; I3428)</f>
        <v>NIVEL 974 M4 6N L33 AM 2689 25-06-2026</v>
      </c>
      <c r="K3428" s="511">
        <f t="shared" ca="1" si="1993"/>
        <v>3.2</v>
      </c>
      <c r="L3428" s="508">
        <f t="shared" ca="1" si="1994"/>
        <v>1.323E-2</v>
      </c>
      <c r="M3428" s="508">
        <f t="shared" ca="1" si="1995"/>
        <v>1.17E-2</v>
      </c>
      <c r="N3428" s="512">
        <f t="shared" ca="1" si="1996"/>
        <v>1.2999999999999999E-2</v>
      </c>
      <c r="O3428" s="512">
        <f t="shared" ca="1" si="1997"/>
        <v>1.1907000000000001E-2</v>
      </c>
      <c r="P3428" s="513">
        <f t="shared" ca="1" si="1998"/>
        <v>1.0530000000000001E-2</v>
      </c>
      <c r="Q3428" s="514" t="str">
        <f t="shared" ca="1" si="1999"/>
        <v>Dump</v>
      </c>
      <c r="R3428" s="515">
        <f t="shared" ca="1" si="2000"/>
        <v>0.71111111111111114</v>
      </c>
    </row>
    <row r="3429" spans="8:18">
      <c r="H3429" s="677">
        <v>2690</v>
      </c>
      <c r="I3429" s="510">
        <f t="shared" si="1983"/>
        <v>3224</v>
      </c>
      <c r="J3429" s="53" t="str" cm="1">
        <f t="array" aca="1" ref="J3429" ca="1">INDIRECT("B" &amp; I3429)</f>
        <v>NIVEL 974 M4 6N L33 AM 2690 25-06-2026</v>
      </c>
      <c r="K3429" s="511">
        <f t="shared" ca="1" si="1984"/>
        <v>3.2</v>
      </c>
      <c r="L3429" s="508">
        <f t="shared" ca="1" si="1985"/>
        <v>1.098E-2</v>
      </c>
      <c r="M3429" s="508">
        <f t="shared" ca="1" si="1986"/>
        <v>1.17E-2</v>
      </c>
      <c r="N3429" s="512">
        <f t="shared" ca="1" si="1987"/>
        <v>1.2999999999999999E-2</v>
      </c>
      <c r="O3429" s="512">
        <f t="shared" ca="1" si="1988"/>
        <v>9.8820000000000002E-3</v>
      </c>
      <c r="P3429" s="513">
        <f t="shared" ca="1" si="1989"/>
        <v>1.0530000000000001E-2</v>
      </c>
      <c r="Q3429" s="514" t="str">
        <f t="shared" ca="1" si="1990"/>
        <v>Dump</v>
      </c>
      <c r="R3429" s="515">
        <f t="shared" ca="1" si="1991"/>
        <v>0.71111111111111114</v>
      </c>
    </row>
    <row r="3430" spans="8:18">
      <c r="H3430" s="677">
        <v>2691</v>
      </c>
      <c r="I3430" s="510">
        <f t="shared" si="1983"/>
        <v>3225</v>
      </c>
      <c r="J3430" s="53" t="str" cm="1">
        <f t="array" aca="1" ref="J3430" ca="1">INDIRECT("B" &amp; I3430)</f>
        <v>NIVEL 974 M4 6N L33 AM 2691 25-06-2026</v>
      </c>
      <c r="K3430" s="511">
        <f t="shared" ca="1" si="1984"/>
        <v>3.2</v>
      </c>
      <c r="L3430" s="508">
        <f t="shared" ca="1" si="1985"/>
        <v>1.404E-2</v>
      </c>
      <c r="M3430" s="508">
        <f t="shared" ca="1" si="1986"/>
        <v>1.17E-2</v>
      </c>
      <c r="N3430" s="512">
        <f t="shared" ca="1" si="1987"/>
        <v>1.2999999999999999E-2</v>
      </c>
      <c r="O3430" s="512">
        <f t="shared" ca="1" si="1988"/>
        <v>1.2636000000000001E-2</v>
      </c>
      <c r="P3430" s="513">
        <f t="shared" ca="1" si="1989"/>
        <v>1.0530000000000001E-2</v>
      </c>
      <c r="Q3430" s="514" t="str">
        <f t="shared" ca="1" si="1990"/>
        <v>Dump</v>
      </c>
      <c r="R3430" s="515">
        <f t="shared" ca="1" si="1991"/>
        <v>0.71111111111111114</v>
      </c>
    </row>
    <row r="3431" spans="8:18">
      <c r="H3431" s="677">
        <v>2692</v>
      </c>
      <c r="I3431" s="510">
        <f t="shared" si="1983"/>
        <v>3226</v>
      </c>
      <c r="J3431" s="53" t="str" cm="1">
        <f t="array" aca="1" ref="J3431" ca="1">INDIRECT("B" &amp; I3431)</f>
        <v>NIVEL 974 M4 6N L33 AM 2692 25-06-2026</v>
      </c>
      <c r="K3431" s="511">
        <f t="shared" ca="1" si="1984"/>
        <v>3.2</v>
      </c>
      <c r="L3431" s="508">
        <f t="shared" ca="1" si="1985"/>
        <v>1.0800000000000001E-2</v>
      </c>
      <c r="M3431" s="508">
        <f t="shared" ca="1" si="1986"/>
        <v>1.17E-2</v>
      </c>
      <c r="N3431" s="512">
        <f t="shared" ca="1" si="1987"/>
        <v>1.2999999999999999E-2</v>
      </c>
      <c r="O3431" s="512">
        <f t="shared" ca="1" si="1988"/>
        <v>9.7200000000000012E-3</v>
      </c>
      <c r="P3431" s="513">
        <f t="shared" ca="1" si="1989"/>
        <v>1.0530000000000001E-2</v>
      </c>
      <c r="Q3431" s="514" t="str">
        <f t="shared" ca="1" si="1990"/>
        <v>Dump</v>
      </c>
      <c r="R3431" s="515">
        <f t="shared" ca="1" si="1991"/>
        <v>0.71111111111111114</v>
      </c>
    </row>
    <row r="3432" spans="8:18">
      <c r="H3432" s="677">
        <v>2693</v>
      </c>
      <c r="I3432" s="510">
        <f t="shared" ref="I3432:I3438" si="2001">IF(H3432="",
   IFERROR(MATCH("**", B:B, 0), ""),
   IFERROR(MATCH("* "&amp;H3432&amp;" *", B:B, 0), "")
)</f>
        <v>3227</v>
      </c>
      <c r="J3432" s="53" t="str" cm="1">
        <f t="array" aca="1" ref="J3432" ca="1">INDIRECT("B" &amp; I3432)</f>
        <v>NIVEL 974 M4 6N L33 AM 2693 25-06-2026</v>
      </c>
      <c r="K3432" s="511">
        <f t="shared" ref="K3432:K3438" ca="1" si="2002">INDEX(D:D, MATCH(J3432, $B:$B, 0))</f>
        <v>3.2</v>
      </c>
      <c r="L3432" s="508">
        <f ca="1">INDEX(E:E, MATCH($J3432, $B:$B, 0))*0.9</f>
        <v>1.17E-2</v>
      </c>
      <c r="M3432" s="508">
        <f t="shared" ref="M3432:M3438" ca="1" si="2003">INDEX(F:F, MATCH($J3432, $B:$B, 0))*0.9</f>
        <v>1.17E-2</v>
      </c>
      <c r="N3432" s="512">
        <f t="shared" ref="N3432:N3438" ca="1" si="2004">INDEX(F:F, MATCH($J3432, $B:$B, 0))</f>
        <v>1.2999999999999999E-2</v>
      </c>
      <c r="O3432" s="512">
        <f t="shared" ref="O3432:O3438" ca="1" si="2005">+IF(L3432=0,N3432*0.9,L3432*0.9)</f>
        <v>1.0530000000000001E-2</v>
      </c>
      <c r="P3432" s="513">
        <f t="shared" ref="P3432:P3438" ca="1" si="2006">+M3432*0.9</f>
        <v>1.0530000000000001E-2</v>
      </c>
      <c r="Q3432" s="514" t="str">
        <f t="shared" ref="Q3432:Q3438" ca="1" si="2007">+IF(L3432=0,"-","Dump")</f>
        <v>Dump</v>
      </c>
      <c r="R3432" s="515">
        <f t="shared" ref="R3432:R3438" ca="1" si="2008">+K3432/4.5</f>
        <v>0.71111111111111114</v>
      </c>
    </row>
    <row r="3433" spans="8:18">
      <c r="H3433" s="677">
        <v>2694</v>
      </c>
      <c r="I3433" s="510">
        <f t="shared" si="2001"/>
        <v>3228</v>
      </c>
      <c r="J3433" s="53" t="str" cm="1">
        <f t="array" aca="1" ref="J3433" ca="1">INDIRECT("B" &amp; I3433)</f>
        <v>NIVEL 974 M4 6N L33 AM 2694 25-06-2026</v>
      </c>
      <c r="K3433" s="511">
        <f t="shared" ca="1" si="2002"/>
        <v>3.2</v>
      </c>
      <c r="L3433" s="508">
        <f t="shared" ref="L3433:L3438" ca="1" si="2009">INDEX(E:E, MATCH($J3433, $B:$B, 0))*0.9</f>
        <v>1.7010000000000001E-2</v>
      </c>
      <c r="M3433" s="508">
        <f t="shared" ca="1" si="2003"/>
        <v>1.17E-2</v>
      </c>
      <c r="N3433" s="512">
        <f t="shared" ca="1" si="2004"/>
        <v>1.2999999999999999E-2</v>
      </c>
      <c r="O3433" s="512">
        <f t="shared" ca="1" si="2005"/>
        <v>1.5309000000000001E-2</v>
      </c>
      <c r="P3433" s="513">
        <f t="shared" ca="1" si="2006"/>
        <v>1.0530000000000001E-2</v>
      </c>
      <c r="Q3433" s="514" t="str">
        <f t="shared" ca="1" si="2007"/>
        <v>Dump</v>
      </c>
      <c r="R3433" s="515">
        <f t="shared" ca="1" si="2008"/>
        <v>0.71111111111111114</v>
      </c>
    </row>
    <row r="3434" spans="8:18">
      <c r="H3434" s="677">
        <v>2695</v>
      </c>
      <c r="I3434" s="510">
        <f t="shared" si="2001"/>
        <v>3229</v>
      </c>
      <c r="J3434" s="53" t="str" cm="1">
        <f t="array" aca="1" ref="J3434" ca="1">INDIRECT("B" &amp; I3434)</f>
        <v>NIVEL 974 M4 6N L33 AM 2695 25-06-2026</v>
      </c>
      <c r="K3434" s="511">
        <f t="shared" ca="1" si="2002"/>
        <v>3.2</v>
      </c>
      <c r="L3434" s="508">
        <f t="shared" ca="1" si="2009"/>
        <v>1.017E-2</v>
      </c>
      <c r="M3434" s="508">
        <f t="shared" ca="1" si="2003"/>
        <v>1.17E-2</v>
      </c>
      <c r="N3434" s="512">
        <f t="shared" ca="1" si="2004"/>
        <v>1.2999999999999999E-2</v>
      </c>
      <c r="O3434" s="512">
        <f t="shared" ca="1" si="2005"/>
        <v>9.1529999999999997E-3</v>
      </c>
      <c r="P3434" s="513">
        <f t="shared" ca="1" si="2006"/>
        <v>1.0530000000000001E-2</v>
      </c>
      <c r="Q3434" s="514" t="str">
        <f t="shared" ca="1" si="2007"/>
        <v>Dump</v>
      </c>
      <c r="R3434" s="515">
        <f t="shared" ca="1" si="2008"/>
        <v>0.71111111111111114</v>
      </c>
    </row>
    <row r="3435" spans="8:18">
      <c r="H3435" s="677">
        <v>2696</v>
      </c>
      <c r="I3435" s="510">
        <f t="shared" si="2001"/>
        <v>3230</v>
      </c>
      <c r="J3435" s="53" t="str" cm="1">
        <f t="array" aca="1" ref="J3435" ca="1">INDIRECT("B" &amp; I3435)</f>
        <v>NIVEL 974 M4 6N L33 AM 2696 25-06-2026</v>
      </c>
      <c r="K3435" s="511">
        <f t="shared" ca="1" si="2002"/>
        <v>3.2</v>
      </c>
      <c r="L3435" s="508">
        <f t="shared" ca="1" si="2009"/>
        <v>1.2149999999999999E-2</v>
      </c>
      <c r="M3435" s="508">
        <f t="shared" ca="1" si="2003"/>
        <v>1.17E-2</v>
      </c>
      <c r="N3435" s="512">
        <f t="shared" ca="1" si="2004"/>
        <v>1.2999999999999999E-2</v>
      </c>
      <c r="O3435" s="512">
        <f t="shared" ca="1" si="2005"/>
        <v>1.0935E-2</v>
      </c>
      <c r="P3435" s="513">
        <f t="shared" ca="1" si="2006"/>
        <v>1.0530000000000001E-2</v>
      </c>
      <c r="Q3435" s="514" t="str">
        <f t="shared" ca="1" si="2007"/>
        <v>Dump</v>
      </c>
      <c r="R3435" s="515">
        <f t="shared" ca="1" si="2008"/>
        <v>0.71111111111111114</v>
      </c>
    </row>
    <row r="3436" spans="8:18">
      <c r="H3436" s="677">
        <v>2697</v>
      </c>
      <c r="I3436" s="510">
        <f t="shared" si="2001"/>
        <v>3231</v>
      </c>
      <c r="J3436" s="53" t="str" cm="1">
        <f t="array" aca="1" ref="J3436" ca="1">INDIRECT("B" &amp; I3436)</f>
        <v>NIVEL 974 M4 6N L33 AM 2697 25-06-2026</v>
      </c>
      <c r="K3436" s="511">
        <f t="shared" ca="1" si="2002"/>
        <v>3.2</v>
      </c>
      <c r="L3436" s="508">
        <f t="shared" ca="1" si="2009"/>
        <v>1.323E-2</v>
      </c>
      <c r="M3436" s="508">
        <f t="shared" ca="1" si="2003"/>
        <v>1.17E-2</v>
      </c>
      <c r="N3436" s="512">
        <f t="shared" ca="1" si="2004"/>
        <v>1.2999999999999999E-2</v>
      </c>
      <c r="O3436" s="512">
        <f t="shared" ca="1" si="2005"/>
        <v>1.1907000000000001E-2</v>
      </c>
      <c r="P3436" s="513">
        <f t="shared" ca="1" si="2006"/>
        <v>1.0530000000000001E-2</v>
      </c>
      <c r="Q3436" s="514" t="str">
        <f t="shared" ca="1" si="2007"/>
        <v>Dump</v>
      </c>
      <c r="R3436" s="515">
        <f t="shared" ca="1" si="2008"/>
        <v>0.71111111111111114</v>
      </c>
    </row>
    <row r="3437" spans="8:18">
      <c r="H3437" s="677">
        <v>2698</v>
      </c>
      <c r="I3437" s="510">
        <f t="shared" si="2001"/>
        <v>3232</v>
      </c>
      <c r="J3437" s="53" t="str" cm="1">
        <f t="array" aca="1" ref="J3437" ca="1">INDIRECT("B" &amp; I3437)</f>
        <v>NIVEL 974 M4 6N L33 AM 2698 25-06-2026</v>
      </c>
      <c r="K3437" s="511">
        <f t="shared" ca="1" si="2002"/>
        <v>3.2</v>
      </c>
      <c r="L3437" s="508">
        <f t="shared" ca="1" si="2009"/>
        <v>1.1429999999999999E-2</v>
      </c>
      <c r="M3437" s="508">
        <f t="shared" ca="1" si="2003"/>
        <v>1.17E-2</v>
      </c>
      <c r="N3437" s="512">
        <f t="shared" ca="1" si="2004"/>
        <v>1.2999999999999999E-2</v>
      </c>
      <c r="O3437" s="512">
        <f t="shared" ca="1" si="2005"/>
        <v>1.0286999999999999E-2</v>
      </c>
      <c r="P3437" s="513">
        <f t="shared" ca="1" si="2006"/>
        <v>1.0530000000000001E-2</v>
      </c>
      <c r="Q3437" s="514" t="str">
        <f t="shared" ca="1" si="2007"/>
        <v>Dump</v>
      </c>
      <c r="R3437" s="515">
        <f t="shared" ca="1" si="2008"/>
        <v>0.71111111111111114</v>
      </c>
    </row>
    <row r="3438" spans="8:18">
      <c r="H3438" s="677">
        <v>2699</v>
      </c>
      <c r="I3438" s="510">
        <f t="shared" si="2001"/>
        <v>3233</v>
      </c>
      <c r="J3438" s="53" t="str" cm="1">
        <f t="array" aca="1" ref="J3438" ca="1">INDIRECT("B" &amp; I3438)</f>
        <v>NIVEL 974 M4 6N L33 AM 2699 25-06-2026</v>
      </c>
      <c r="K3438" s="511">
        <f t="shared" ca="1" si="2002"/>
        <v>3.2</v>
      </c>
      <c r="L3438" s="508">
        <f t="shared" ca="1" si="2009"/>
        <v>1.008E-2</v>
      </c>
      <c r="M3438" s="508">
        <f t="shared" ca="1" si="2003"/>
        <v>1.17E-2</v>
      </c>
      <c r="N3438" s="512">
        <f t="shared" ca="1" si="2004"/>
        <v>1.2999999999999999E-2</v>
      </c>
      <c r="O3438" s="512">
        <f t="shared" ca="1" si="2005"/>
        <v>9.0720000000000002E-3</v>
      </c>
      <c r="P3438" s="513">
        <f t="shared" ca="1" si="2006"/>
        <v>1.0530000000000001E-2</v>
      </c>
      <c r="Q3438" s="514" t="str">
        <f t="shared" ca="1" si="2007"/>
        <v>Dump</v>
      </c>
      <c r="R3438" s="515">
        <f t="shared" ca="1" si="2008"/>
        <v>0.71111111111111114</v>
      </c>
    </row>
    <row r="3439" spans="8:18">
      <c r="H3439" s="677"/>
      <c r="I3439"/>
      <c r="J3439"/>
      <c r="K3439" s="519">
        <f ca="1">SUM(K3419:K3438)</f>
        <v>64.000000000000014</v>
      </c>
      <c r="L3439" s="516">
        <f ca="1">+SUMPRODUCT(L3419:L3438,K3419:K3438)/K3439</f>
        <v>1.2213E-2</v>
      </c>
      <c r="M3439" s="516">
        <f ca="1">+SUMPRODUCT(M3419:M3438,K3419:K3438)/K3439</f>
        <v>1.1700000000000004E-2</v>
      </c>
      <c r="N3439" s="69">
        <f ca="1">+SUMPRODUCT(N3419:N3438,K3419:K3438)/K3439</f>
        <v>1.2999999999999991E-2</v>
      </c>
      <c r="O3439" s="552">
        <f ca="1">+SUMPRODUCT(O3419:O3438,K3419:K3438)/K3439</f>
        <v>1.0991700000000002E-2</v>
      </c>
      <c r="P3439" s="69">
        <f ca="1">+SUMPRODUCT(P3419:P3438,K3419:K3438)/K3439</f>
        <v>1.0529999999999996E-2</v>
      </c>
      <c r="Q3439"/>
      <c r="R3439"/>
    </row>
    <row r="3440" spans="8:18">
      <c r="H3440" s="748"/>
      <c r="I3440"/>
      <c r="J3440"/>
      <c r="K3440" s="551" t="s">
        <v>59</v>
      </c>
      <c r="L3440" s="550">
        <f ca="1">+L3439/0.9</f>
        <v>1.3569999999999999E-2</v>
      </c>
      <c r="M3440" s="518">
        <f ca="1">+M3439/0.9</f>
        <v>1.3000000000000005E-2</v>
      </c>
      <c r="N3440"/>
      <c r="O3440"/>
      <c r="P3440"/>
      <c r="Q3440"/>
      <c r="R3440"/>
    </row>
    <row r="3441" spans="8:38" ht="15" thickBot="1">
      <c r="I3441" s="749"/>
      <c r="R3441" s="749"/>
    </row>
    <row r="3442" spans="8:38" ht="28.8">
      <c r="H3442" s="385"/>
      <c r="I3442" s="547" t="s">
        <v>3466</v>
      </c>
      <c r="J3442" s="77" t="s">
        <v>63</v>
      </c>
      <c r="K3442" s="507" t="s">
        <v>44</v>
      </c>
      <c r="L3442" s="718" t="s">
        <v>297</v>
      </c>
      <c r="M3442" s="508" t="s">
        <v>292</v>
      </c>
      <c r="N3442" s="545" t="s">
        <v>46</v>
      </c>
      <c r="O3442" s="549" t="s">
        <v>293</v>
      </c>
      <c r="P3442" s="508" t="s">
        <v>294</v>
      </c>
      <c r="Q3442"/>
      <c r="R3442"/>
      <c r="AJ3442" s="95" t="str">
        <f>+I3442</f>
        <v>EN141</v>
      </c>
      <c r="AK3442" s="96" t="s">
        <v>62</v>
      </c>
    </row>
    <row r="3443" spans="8:38" ht="15" thickBot="1">
      <c r="H3443" s="677">
        <v>2700</v>
      </c>
      <c r="I3443" s="510">
        <f>IF(H3443="",
   IFERROR(MATCH("**", B:B, 0), ""),
   IFERROR(MATCH("* "&amp;H3443&amp;" *", B:B, 0), "")
)</f>
        <v>3234</v>
      </c>
      <c r="J3443" s="53" t="str" cm="1">
        <f t="array" aca="1" ref="J3443" ca="1">INDIRECT("B" &amp; I3443)</f>
        <v>NIVEL 974 M4 6N L33 AM 2700 25-06-2026</v>
      </c>
      <c r="K3443" s="511">
        <f ca="1">INDEX(D:D, MATCH(J3443, $B:$B, 0))</f>
        <v>3.2</v>
      </c>
      <c r="L3443" s="508">
        <f ca="1">INDEX(E:E, MATCH($J3443, $B:$B, 0))*0.9</f>
        <v>9.4500000000000001E-3</v>
      </c>
      <c r="M3443" s="508">
        <f ca="1">INDEX(F:F, MATCH($J3443, $B:$B, 0))*0.9</f>
        <v>1.17E-2</v>
      </c>
      <c r="N3443" s="512">
        <f ca="1">INDEX(F:F, MATCH($J3443, $B:$B, 0))</f>
        <v>1.2999999999999999E-2</v>
      </c>
      <c r="O3443" s="512">
        <f ca="1">+IF(L3443=0,N3443*0.9,L3443*0.9)</f>
        <v>8.5050000000000004E-3</v>
      </c>
      <c r="P3443" s="513">
        <f ca="1">+M3443*0.9</f>
        <v>1.0530000000000001E-2</v>
      </c>
      <c r="Q3443" s="514" t="str">
        <f ca="1">+IF(L3443=0,"-","Dump")</f>
        <v>Dump</v>
      </c>
      <c r="R3443" s="515">
        <f ca="1">+K3443/4.5</f>
        <v>0.71111111111111114</v>
      </c>
      <c r="AJ3443" s="520">
        <f ca="1">+K3462-SUMIF(AE:AE, AJ3442, AA:AA)</f>
        <v>0.70000000000002416</v>
      </c>
      <c r="AK3443" s="521">
        <f ca="1">O3462</f>
        <v>1.0909421052631575E-2</v>
      </c>
      <c r="AL3443" s="102">
        <f ca="1">COUNTIF(AE:AE, AJ3442)</f>
        <v>2</v>
      </c>
    </row>
    <row r="3444" spans="8:38" ht="15" thickBot="1">
      <c r="H3444" s="677">
        <v>2701</v>
      </c>
      <c r="I3444" s="510">
        <f t="shared" ref="I3444:I3461" si="2010">IF(H3444="",
   IFERROR(MATCH("**", B:B, 0), ""),
   IFERROR(MATCH("* "&amp;H3444&amp;" *", B:B, 0), "")
)</f>
        <v>3235</v>
      </c>
      <c r="J3444" s="53" t="str" cm="1">
        <f t="array" aca="1" ref="J3444" ca="1">INDIRECT("B" &amp; I3444)</f>
        <v>NIVEL 974 M4 6N L33 AM 2701 25-06-2026</v>
      </c>
      <c r="K3444" s="511">
        <f t="shared" ref="K3444:K3461" ca="1" si="2011">INDEX(D:D, MATCH(J3444, $B:$B, 0))</f>
        <v>3.2</v>
      </c>
      <c r="L3444" s="508">
        <f t="shared" ref="L3444:L3455" ca="1" si="2012">INDEX(E:E, MATCH($J3444, $B:$B, 0))*0.9</f>
        <v>1.008E-2</v>
      </c>
      <c r="M3444" s="508">
        <f t="shared" ref="M3444:M3461" ca="1" si="2013">INDEX(F:F, MATCH($J3444, $B:$B, 0))*0.9</f>
        <v>1.17E-2</v>
      </c>
      <c r="N3444" s="512">
        <f t="shared" ref="N3444:N3461" ca="1" si="2014">INDEX(F:F, MATCH($J3444, $B:$B, 0))</f>
        <v>1.2999999999999999E-2</v>
      </c>
      <c r="O3444" s="512">
        <f t="shared" ref="O3444:O3461" ca="1" si="2015">+IF(L3444=0,N3444*0.9,L3444*0.9)</f>
        <v>9.0720000000000002E-3</v>
      </c>
      <c r="P3444" s="513">
        <f t="shared" ref="P3444:P3461" ca="1" si="2016">+M3444*0.9</f>
        <v>1.0530000000000001E-2</v>
      </c>
      <c r="Q3444" s="514" t="str">
        <f t="shared" ref="Q3444:Q3461" ca="1" si="2017">+IF(L3444=0,"-","Dump")</f>
        <v>Dump</v>
      </c>
      <c r="R3444" s="515">
        <f t="shared" ref="R3444:R3461" ca="1" si="2018">+K3444/4.5</f>
        <v>0.71111111111111114</v>
      </c>
      <c r="AJ3444" s="105" t="s">
        <v>83</v>
      </c>
      <c r="AK3444" s="101"/>
    </row>
    <row r="3445" spans="8:38">
      <c r="H3445" s="677">
        <v>2702</v>
      </c>
      <c r="I3445" s="510">
        <f t="shared" si="2010"/>
        <v>3236</v>
      </c>
      <c r="J3445" s="53" t="str" cm="1">
        <f t="array" aca="1" ref="J3445" ca="1">INDIRECT("B" &amp; I3445)</f>
        <v>NIVEL 974 M4 6N L33 AM 2702 25-06-2026</v>
      </c>
      <c r="K3445" s="511">
        <f t="shared" ca="1" si="2011"/>
        <v>3.2</v>
      </c>
      <c r="L3445" s="508">
        <f t="shared" ca="1" si="2012"/>
        <v>1.3769999999999999E-2</v>
      </c>
      <c r="M3445" s="508">
        <f t="shared" ca="1" si="2013"/>
        <v>1.17E-2</v>
      </c>
      <c r="N3445" s="512">
        <f t="shared" ca="1" si="2014"/>
        <v>1.2999999999999999E-2</v>
      </c>
      <c r="O3445" s="512">
        <f t="shared" ca="1" si="2015"/>
        <v>1.2393E-2</v>
      </c>
      <c r="P3445" s="513">
        <f t="shared" ca="1" si="2016"/>
        <v>1.0530000000000001E-2</v>
      </c>
      <c r="Q3445" s="514" t="str">
        <f t="shared" ca="1" si="2017"/>
        <v>Dump</v>
      </c>
      <c r="R3445" s="515">
        <f t="shared" ca="1" si="2018"/>
        <v>0.71111111111111114</v>
      </c>
    </row>
    <row r="3446" spans="8:38">
      <c r="H3446" s="677">
        <v>2703</v>
      </c>
      <c r="I3446" s="510">
        <f t="shared" si="2010"/>
        <v>3237</v>
      </c>
      <c r="J3446" s="53" t="str" cm="1">
        <f t="array" aca="1" ref="J3446" ca="1">INDIRECT("B" &amp; I3446)</f>
        <v>NIVEL 974 M4 6N L33 AM 2703 25-06-2026</v>
      </c>
      <c r="K3446" s="511">
        <f t="shared" ca="1" si="2011"/>
        <v>3.2</v>
      </c>
      <c r="L3446" s="508">
        <f t="shared" ca="1" si="2012"/>
        <v>1.1250000000000001E-2</v>
      </c>
      <c r="M3446" s="508">
        <f t="shared" ca="1" si="2013"/>
        <v>1.17E-2</v>
      </c>
      <c r="N3446" s="512">
        <f t="shared" ca="1" si="2014"/>
        <v>1.2999999999999999E-2</v>
      </c>
      <c r="O3446" s="512">
        <f t="shared" ca="1" si="2015"/>
        <v>1.0125000000000002E-2</v>
      </c>
      <c r="P3446" s="513">
        <f t="shared" ca="1" si="2016"/>
        <v>1.0530000000000001E-2</v>
      </c>
      <c r="Q3446" s="514" t="str">
        <f t="shared" ca="1" si="2017"/>
        <v>Dump</v>
      </c>
      <c r="R3446" s="515">
        <f t="shared" ca="1" si="2018"/>
        <v>0.71111111111111114</v>
      </c>
    </row>
    <row r="3447" spans="8:38">
      <c r="H3447" s="677">
        <v>2704</v>
      </c>
      <c r="I3447" s="510">
        <f t="shared" si="2010"/>
        <v>3238</v>
      </c>
      <c r="J3447" s="53" t="str" cm="1">
        <f t="array" aca="1" ref="J3447" ca="1">INDIRECT("B" &amp; I3447)</f>
        <v>NIVEL 974 M4 6N L33 AM 2704 25-06-2026</v>
      </c>
      <c r="K3447" s="511">
        <f t="shared" ca="1" si="2011"/>
        <v>3.2</v>
      </c>
      <c r="L3447" s="508">
        <f t="shared" ca="1" si="2012"/>
        <v>1.2239999999999999E-2</v>
      </c>
      <c r="M3447" s="508">
        <f t="shared" ca="1" si="2013"/>
        <v>1.17E-2</v>
      </c>
      <c r="N3447" s="512">
        <f t="shared" ca="1" si="2014"/>
        <v>1.2999999999999999E-2</v>
      </c>
      <c r="O3447" s="512">
        <f t="shared" ca="1" si="2015"/>
        <v>1.1016E-2</v>
      </c>
      <c r="P3447" s="513">
        <f t="shared" ca="1" si="2016"/>
        <v>1.0530000000000001E-2</v>
      </c>
      <c r="Q3447" s="514" t="str">
        <f t="shared" ca="1" si="2017"/>
        <v>Dump</v>
      </c>
      <c r="R3447" s="515">
        <f t="shared" ca="1" si="2018"/>
        <v>0.71111111111111114</v>
      </c>
    </row>
    <row r="3448" spans="8:38">
      <c r="H3448" s="677">
        <v>2705</v>
      </c>
      <c r="I3448" s="510">
        <f t="shared" si="2010"/>
        <v>3239</v>
      </c>
      <c r="J3448" s="53" t="str" cm="1">
        <f t="array" aca="1" ref="J3448" ca="1">INDIRECT("B" &amp; I3448)</f>
        <v>NIVEL 974 M4 7S L30 PM 2705 25-06-2026</v>
      </c>
      <c r="K3448" s="511">
        <f t="shared" ca="1" si="2011"/>
        <v>3.2</v>
      </c>
      <c r="L3448" s="508">
        <f t="shared" ca="1" si="2012"/>
        <v>1.107E-2</v>
      </c>
      <c r="M3448" s="508">
        <f t="shared" ca="1" si="2013"/>
        <v>1.17E-2</v>
      </c>
      <c r="N3448" s="512">
        <f t="shared" ca="1" si="2014"/>
        <v>1.2999999999999999E-2</v>
      </c>
      <c r="O3448" s="512">
        <f t="shared" ca="1" si="2015"/>
        <v>9.9629999999999996E-3</v>
      </c>
      <c r="P3448" s="513">
        <f t="shared" ca="1" si="2016"/>
        <v>1.0530000000000001E-2</v>
      </c>
      <c r="Q3448" s="514" t="str">
        <f t="shared" ca="1" si="2017"/>
        <v>Dump</v>
      </c>
      <c r="R3448" s="515">
        <f t="shared" ca="1" si="2018"/>
        <v>0.71111111111111114</v>
      </c>
    </row>
    <row r="3449" spans="8:38">
      <c r="H3449" s="677">
        <v>2706</v>
      </c>
      <c r="I3449" s="510">
        <f t="shared" si="2010"/>
        <v>3240</v>
      </c>
      <c r="J3449" s="53" t="str" cm="1">
        <f t="array" aca="1" ref="J3449" ca="1">INDIRECT("B" &amp; I3449)</f>
        <v>NIVEL 974 M4 7S L30 PM 2706 25-06-2026</v>
      </c>
      <c r="K3449" s="511">
        <f t="shared" ca="1" si="2011"/>
        <v>3.2</v>
      </c>
      <c r="L3449" s="508">
        <f t="shared" ca="1" si="2012"/>
        <v>1.593E-2</v>
      </c>
      <c r="M3449" s="508">
        <f t="shared" ca="1" si="2013"/>
        <v>1.17E-2</v>
      </c>
      <c r="N3449" s="512">
        <f t="shared" ca="1" si="2014"/>
        <v>1.2999999999999999E-2</v>
      </c>
      <c r="O3449" s="512">
        <f t="shared" ca="1" si="2015"/>
        <v>1.4337000000000001E-2</v>
      </c>
      <c r="P3449" s="513">
        <f t="shared" ca="1" si="2016"/>
        <v>1.0530000000000001E-2</v>
      </c>
      <c r="Q3449" s="514" t="str">
        <f t="shared" ca="1" si="2017"/>
        <v>Dump</v>
      </c>
      <c r="R3449" s="515">
        <f t="shared" ca="1" si="2018"/>
        <v>0.71111111111111114</v>
      </c>
    </row>
    <row r="3450" spans="8:38">
      <c r="H3450" s="677">
        <v>2707</v>
      </c>
      <c r="I3450" s="510">
        <f t="shared" si="2010"/>
        <v>3241</v>
      </c>
      <c r="J3450" s="53" t="str" cm="1">
        <f t="array" aca="1" ref="J3450" ca="1">INDIRECT("B" &amp; I3450)</f>
        <v>NIVEL 974 M4 7S L30 PM 2707 25-06-2026</v>
      </c>
      <c r="K3450" s="511">
        <f t="shared" ca="1" si="2011"/>
        <v>3.2</v>
      </c>
      <c r="L3450" s="508">
        <f t="shared" ca="1" si="2012"/>
        <v>1.5390000000000001E-2</v>
      </c>
      <c r="M3450" s="508">
        <f t="shared" ca="1" si="2013"/>
        <v>1.17E-2</v>
      </c>
      <c r="N3450" s="512">
        <f t="shared" ca="1" si="2014"/>
        <v>1.2999999999999999E-2</v>
      </c>
      <c r="O3450" s="512">
        <f t="shared" ca="1" si="2015"/>
        <v>1.3851E-2</v>
      </c>
      <c r="P3450" s="513">
        <f t="shared" ca="1" si="2016"/>
        <v>1.0530000000000001E-2</v>
      </c>
      <c r="Q3450" s="514" t="str">
        <f t="shared" ca="1" si="2017"/>
        <v>Dump</v>
      </c>
      <c r="R3450" s="515">
        <f t="shared" ca="1" si="2018"/>
        <v>0.71111111111111114</v>
      </c>
    </row>
    <row r="3451" spans="8:38">
      <c r="H3451" s="677">
        <v>2708</v>
      </c>
      <c r="I3451" s="510">
        <f t="shared" si="2010"/>
        <v>3242</v>
      </c>
      <c r="J3451" s="53" t="str" cm="1">
        <f t="array" aca="1" ref="J3451" ca="1">INDIRECT("B" &amp; I3451)</f>
        <v>NIVEL 974 M4 7S L30 PM 2708 25-06-2026</v>
      </c>
      <c r="K3451" s="511">
        <f t="shared" ca="1" si="2011"/>
        <v>3.2</v>
      </c>
      <c r="L3451" s="508">
        <f t="shared" ca="1" si="2012"/>
        <v>7.7400000000000004E-3</v>
      </c>
      <c r="M3451" s="508">
        <f t="shared" ca="1" si="2013"/>
        <v>1.17E-2</v>
      </c>
      <c r="N3451" s="512">
        <f t="shared" ca="1" si="2014"/>
        <v>1.2999999999999999E-2</v>
      </c>
      <c r="O3451" s="512">
        <f t="shared" ca="1" si="2015"/>
        <v>6.9660000000000008E-3</v>
      </c>
      <c r="P3451" s="513">
        <f t="shared" ca="1" si="2016"/>
        <v>1.0530000000000001E-2</v>
      </c>
      <c r="Q3451" s="514" t="str">
        <f t="shared" ca="1" si="2017"/>
        <v>Dump</v>
      </c>
      <c r="R3451" s="515">
        <f t="shared" ca="1" si="2018"/>
        <v>0.71111111111111114</v>
      </c>
    </row>
    <row r="3452" spans="8:38">
      <c r="H3452" s="677">
        <v>2709</v>
      </c>
      <c r="I3452" s="510">
        <f t="shared" si="2010"/>
        <v>3243</v>
      </c>
      <c r="J3452" s="53" t="str" cm="1">
        <f t="array" aca="1" ref="J3452" ca="1">INDIRECT("B" &amp; I3452)</f>
        <v>NIVEL 974 M4 7S L30 PM 2709 25-06-2026</v>
      </c>
      <c r="K3452" s="511">
        <f t="shared" ca="1" si="2011"/>
        <v>3.2</v>
      </c>
      <c r="L3452" s="508">
        <f t="shared" ca="1" si="2012"/>
        <v>1.1429999999999999E-2</v>
      </c>
      <c r="M3452" s="508">
        <f t="shared" ca="1" si="2013"/>
        <v>1.17E-2</v>
      </c>
      <c r="N3452" s="512">
        <f t="shared" ca="1" si="2014"/>
        <v>1.2999999999999999E-2</v>
      </c>
      <c r="O3452" s="512">
        <f t="shared" ca="1" si="2015"/>
        <v>1.0286999999999999E-2</v>
      </c>
      <c r="P3452" s="513">
        <f t="shared" ca="1" si="2016"/>
        <v>1.0530000000000001E-2</v>
      </c>
      <c r="Q3452" s="514" t="str">
        <f t="shared" ca="1" si="2017"/>
        <v>Dump</v>
      </c>
      <c r="R3452" s="515">
        <f t="shared" ca="1" si="2018"/>
        <v>0.71111111111111114</v>
      </c>
    </row>
    <row r="3453" spans="8:38">
      <c r="H3453" s="677">
        <v>2710</v>
      </c>
      <c r="I3453" s="510">
        <f t="shared" si="2010"/>
        <v>3244</v>
      </c>
      <c r="J3453" s="53" t="str" cm="1">
        <f t="array" aca="1" ref="J3453" ca="1">INDIRECT("B" &amp; I3453)</f>
        <v>NIVEL 974 M4 7S L30 PM 2710 25-06-2026</v>
      </c>
      <c r="K3453" s="511">
        <f t="shared" ca="1" si="2011"/>
        <v>3.2</v>
      </c>
      <c r="L3453" s="508">
        <f t="shared" ca="1" si="2012"/>
        <v>1.269E-2</v>
      </c>
      <c r="M3453" s="508">
        <f t="shared" ca="1" si="2013"/>
        <v>1.17E-2</v>
      </c>
      <c r="N3453" s="512">
        <f t="shared" ca="1" si="2014"/>
        <v>1.2999999999999999E-2</v>
      </c>
      <c r="O3453" s="512">
        <f t="shared" ca="1" si="2015"/>
        <v>1.1421000000000001E-2</v>
      </c>
      <c r="P3453" s="513">
        <f t="shared" ca="1" si="2016"/>
        <v>1.0530000000000001E-2</v>
      </c>
      <c r="Q3453" s="514" t="str">
        <f t="shared" ca="1" si="2017"/>
        <v>Dump</v>
      </c>
      <c r="R3453" s="515">
        <f t="shared" ca="1" si="2018"/>
        <v>0.71111111111111114</v>
      </c>
    </row>
    <row r="3454" spans="8:38">
      <c r="H3454" s="677">
        <v>2711</v>
      </c>
      <c r="I3454" s="510">
        <f t="shared" si="2010"/>
        <v>3245</v>
      </c>
      <c r="J3454" s="53" t="str" cm="1">
        <f t="array" aca="1" ref="J3454" ca="1">INDIRECT("B" &amp; I3454)</f>
        <v>NIVEL 974 M4 7S L30 PM 2711 25-06-2026</v>
      </c>
      <c r="K3454" s="511">
        <f t="shared" ca="1" si="2011"/>
        <v>3.2</v>
      </c>
      <c r="L3454" s="508">
        <f t="shared" ca="1" si="2012"/>
        <v>1.35E-2</v>
      </c>
      <c r="M3454" s="508">
        <f t="shared" ca="1" si="2013"/>
        <v>1.17E-2</v>
      </c>
      <c r="N3454" s="512">
        <f t="shared" ca="1" si="2014"/>
        <v>1.2999999999999999E-2</v>
      </c>
      <c r="O3454" s="512">
        <f t="shared" ca="1" si="2015"/>
        <v>1.2149999999999999E-2</v>
      </c>
      <c r="P3454" s="513">
        <f t="shared" ca="1" si="2016"/>
        <v>1.0530000000000001E-2</v>
      </c>
      <c r="Q3454" s="514" t="str">
        <f t="shared" ca="1" si="2017"/>
        <v>Dump</v>
      </c>
      <c r="R3454" s="515">
        <f t="shared" ca="1" si="2018"/>
        <v>0.71111111111111114</v>
      </c>
    </row>
    <row r="3455" spans="8:38">
      <c r="H3455" s="677">
        <v>2712</v>
      </c>
      <c r="I3455" s="510">
        <f t="shared" si="2010"/>
        <v>3246</v>
      </c>
      <c r="J3455" s="53" t="str" cm="1">
        <f t="array" aca="1" ref="J3455" ca="1">INDIRECT("B" &amp; I3455)</f>
        <v>NIVEL 974 M4 7S L30 PM 2712 25-06-2026</v>
      </c>
      <c r="K3455" s="511">
        <f t="shared" ca="1" si="2011"/>
        <v>3.2</v>
      </c>
      <c r="L3455" s="508">
        <f t="shared" ca="1" si="2012"/>
        <v>1.2149999999999999E-2</v>
      </c>
      <c r="M3455" s="508">
        <f t="shared" ca="1" si="2013"/>
        <v>1.17E-2</v>
      </c>
      <c r="N3455" s="512">
        <f t="shared" ca="1" si="2014"/>
        <v>1.2999999999999999E-2</v>
      </c>
      <c r="O3455" s="512">
        <f t="shared" ca="1" si="2015"/>
        <v>1.0935E-2</v>
      </c>
      <c r="P3455" s="513">
        <f t="shared" ca="1" si="2016"/>
        <v>1.0530000000000001E-2</v>
      </c>
      <c r="Q3455" s="514" t="str">
        <f t="shared" ca="1" si="2017"/>
        <v>Dump</v>
      </c>
      <c r="R3455" s="515">
        <f t="shared" ca="1" si="2018"/>
        <v>0.71111111111111114</v>
      </c>
    </row>
    <row r="3456" spans="8:38">
      <c r="H3456" s="677">
        <v>2713</v>
      </c>
      <c r="I3456" s="510">
        <f t="shared" si="2010"/>
        <v>3247</v>
      </c>
      <c r="J3456" s="53" t="str" cm="1">
        <f t="array" aca="1" ref="J3456" ca="1">INDIRECT("B" &amp; I3456)</f>
        <v>NIVEL 974 M4 7S L30 PM 2713 25-06-2026</v>
      </c>
      <c r="K3456" s="511">
        <f t="shared" ca="1" si="2011"/>
        <v>3.2</v>
      </c>
      <c r="L3456" s="508">
        <f ca="1">INDEX(E:E, MATCH($J3456, $B:$B, 0))*0.9</f>
        <v>1.242E-2</v>
      </c>
      <c r="M3456" s="508">
        <f t="shared" ca="1" si="2013"/>
        <v>1.17E-2</v>
      </c>
      <c r="N3456" s="512">
        <f t="shared" ca="1" si="2014"/>
        <v>1.2999999999999999E-2</v>
      </c>
      <c r="O3456" s="512">
        <f t="shared" ca="1" si="2015"/>
        <v>1.1178E-2</v>
      </c>
      <c r="P3456" s="513">
        <f t="shared" ca="1" si="2016"/>
        <v>1.0530000000000001E-2</v>
      </c>
      <c r="Q3456" s="514" t="str">
        <f t="shared" ca="1" si="2017"/>
        <v>Dump</v>
      </c>
      <c r="R3456" s="515">
        <f t="shared" ca="1" si="2018"/>
        <v>0.71111111111111114</v>
      </c>
    </row>
    <row r="3457" spans="8:38">
      <c r="H3457" s="677">
        <v>2714</v>
      </c>
      <c r="I3457" s="510">
        <f t="shared" si="2010"/>
        <v>3248</v>
      </c>
      <c r="J3457" s="53" t="str" cm="1">
        <f t="array" aca="1" ref="J3457" ca="1">INDIRECT("B" &amp; I3457)</f>
        <v>NIVEL 974 M4 7S L30 PM 2714 25-06-2026</v>
      </c>
      <c r="K3457" s="511">
        <f t="shared" ca="1" si="2011"/>
        <v>3.2</v>
      </c>
      <c r="L3457" s="508">
        <f t="shared" ref="L3457:L3461" ca="1" si="2019">INDEX(E:E, MATCH($J3457, $B:$B, 0))*0.9</f>
        <v>1.5390000000000001E-2</v>
      </c>
      <c r="M3457" s="508">
        <f t="shared" ca="1" si="2013"/>
        <v>1.17E-2</v>
      </c>
      <c r="N3457" s="512">
        <f t="shared" ca="1" si="2014"/>
        <v>1.2999999999999999E-2</v>
      </c>
      <c r="O3457" s="512">
        <f t="shared" ca="1" si="2015"/>
        <v>1.3851E-2</v>
      </c>
      <c r="P3457" s="513">
        <f t="shared" ca="1" si="2016"/>
        <v>1.0530000000000001E-2</v>
      </c>
      <c r="Q3457" s="514" t="str">
        <f t="shared" ca="1" si="2017"/>
        <v>Dump</v>
      </c>
      <c r="R3457" s="515">
        <f t="shared" ca="1" si="2018"/>
        <v>0.71111111111111114</v>
      </c>
    </row>
    <row r="3458" spans="8:38">
      <c r="H3458" s="677">
        <v>2715</v>
      </c>
      <c r="I3458" s="510">
        <f t="shared" si="2010"/>
        <v>3249</v>
      </c>
      <c r="J3458" s="53" t="str" cm="1">
        <f t="array" aca="1" ref="J3458" ca="1">INDIRECT("B" &amp; I3458)</f>
        <v>NIVEL 974 M4 7S L30 PM 2715 25-06-2026</v>
      </c>
      <c r="K3458" s="511">
        <f t="shared" ca="1" si="2011"/>
        <v>3.2</v>
      </c>
      <c r="L3458" s="508">
        <f t="shared" ca="1" si="2019"/>
        <v>8.369999999999999E-3</v>
      </c>
      <c r="M3458" s="508">
        <f t="shared" ca="1" si="2013"/>
        <v>1.17E-2</v>
      </c>
      <c r="N3458" s="512">
        <f t="shared" ca="1" si="2014"/>
        <v>1.2999999999999999E-2</v>
      </c>
      <c r="O3458" s="512">
        <f t="shared" ca="1" si="2015"/>
        <v>7.5329999999999989E-3</v>
      </c>
      <c r="P3458" s="513">
        <f t="shared" ca="1" si="2016"/>
        <v>1.0530000000000001E-2</v>
      </c>
      <c r="Q3458" s="514" t="str">
        <f t="shared" ca="1" si="2017"/>
        <v>Dump</v>
      </c>
      <c r="R3458" s="515">
        <f t="shared" ca="1" si="2018"/>
        <v>0.71111111111111114</v>
      </c>
    </row>
    <row r="3459" spans="8:38">
      <c r="H3459" s="677">
        <v>2716</v>
      </c>
      <c r="I3459" s="510">
        <f t="shared" si="2010"/>
        <v>3250</v>
      </c>
      <c r="J3459" s="53" t="str" cm="1">
        <f t="array" aca="1" ref="J3459" ca="1">INDIRECT("B" &amp; I3459)</f>
        <v>NIVEL 974 M4 7S L30 PM 2716 25-06-2026</v>
      </c>
      <c r="K3459" s="511">
        <f t="shared" ca="1" si="2011"/>
        <v>3.2</v>
      </c>
      <c r="L3459" s="508">
        <f t="shared" ca="1" si="2019"/>
        <v>1.26E-2</v>
      </c>
      <c r="M3459" s="508">
        <f t="shared" ca="1" si="2013"/>
        <v>1.17E-2</v>
      </c>
      <c r="N3459" s="512">
        <f t="shared" ca="1" si="2014"/>
        <v>1.2999999999999999E-2</v>
      </c>
      <c r="O3459" s="512">
        <f t="shared" ca="1" si="2015"/>
        <v>1.1340000000000001E-2</v>
      </c>
      <c r="P3459" s="513">
        <f t="shared" ca="1" si="2016"/>
        <v>1.0530000000000001E-2</v>
      </c>
      <c r="Q3459" s="514" t="str">
        <f t="shared" ca="1" si="2017"/>
        <v>Dump</v>
      </c>
      <c r="R3459" s="515">
        <f t="shared" ca="1" si="2018"/>
        <v>0.71111111111111114</v>
      </c>
    </row>
    <row r="3460" spans="8:38">
      <c r="H3460" s="677">
        <v>2717</v>
      </c>
      <c r="I3460" s="510">
        <f t="shared" si="2010"/>
        <v>3251</v>
      </c>
      <c r="J3460" s="53" t="str" cm="1">
        <f t="array" aca="1" ref="J3460" ca="1">INDIRECT("B" &amp; I3460)</f>
        <v>NIVEL 974 M4 7S L30 PM 2717 25-06-2026</v>
      </c>
      <c r="K3460" s="511">
        <f t="shared" ca="1" si="2011"/>
        <v>3.2</v>
      </c>
      <c r="L3460" s="508">
        <f t="shared" ca="1" si="2019"/>
        <v>1.2959999999999999E-2</v>
      </c>
      <c r="M3460" s="508">
        <f t="shared" ca="1" si="2013"/>
        <v>1.17E-2</v>
      </c>
      <c r="N3460" s="512">
        <f t="shared" ca="1" si="2014"/>
        <v>1.2999999999999999E-2</v>
      </c>
      <c r="O3460" s="512">
        <f t="shared" ca="1" si="2015"/>
        <v>1.1663999999999999E-2</v>
      </c>
      <c r="P3460" s="513">
        <f t="shared" ca="1" si="2016"/>
        <v>1.0530000000000001E-2</v>
      </c>
      <c r="Q3460" s="514" t="str">
        <f t="shared" ca="1" si="2017"/>
        <v>Dump</v>
      </c>
      <c r="R3460" s="515">
        <f t="shared" ca="1" si="2018"/>
        <v>0.71111111111111114</v>
      </c>
    </row>
    <row r="3461" spans="8:38">
      <c r="H3461" s="677">
        <v>2718</v>
      </c>
      <c r="I3461" s="510">
        <f t="shared" si="2010"/>
        <v>3252</v>
      </c>
      <c r="J3461" s="53" t="str" cm="1">
        <f t="array" aca="1" ref="J3461" ca="1">INDIRECT("B" &amp; I3461)</f>
        <v>NIVEL 974 M4 7S L30 PM 2718 25-06-2026</v>
      </c>
      <c r="K3461" s="511">
        <f t="shared" ca="1" si="2011"/>
        <v>3.2</v>
      </c>
      <c r="L3461" s="508">
        <f t="shared" ca="1" si="2019"/>
        <v>1.188E-2</v>
      </c>
      <c r="M3461" s="508">
        <f t="shared" ca="1" si="2013"/>
        <v>1.17E-2</v>
      </c>
      <c r="N3461" s="512">
        <f t="shared" ca="1" si="2014"/>
        <v>1.2999999999999999E-2</v>
      </c>
      <c r="O3461" s="512">
        <f t="shared" ca="1" si="2015"/>
        <v>1.0692E-2</v>
      </c>
      <c r="P3461" s="513">
        <f t="shared" ca="1" si="2016"/>
        <v>1.0530000000000001E-2</v>
      </c>
      <c r="Q3461" s="514" t="str">
        <f t="shared" ca="1" si="2017"/>
        <v>Dump</v>
      </c>
      <c r="R3461" s="515">
        <f t="shared" ca="1" si="2018"/>
        <v>0.71111111111111114</v>
      </c>
    </row>
    <row r="3462" spans="8:38">
      <c r="H3462" s="677"/>
      <c r="I3462"/>
      <c r="J3462"/>
      <c r="K3462" s="519">
        <f ca="1">SUM(K3443:K3461)</f>
        <v>60.800000000000018</v>
      </c>
      <c r="L3462" s="516">
        <f ca="1">+SUMPRODUCT(L3443:L3461,K3443:K3461)/K3462</f>
        <v>1.2121578947368419E-2</v>
      </c>
      <c r="M3462" s="516">
        <f ca="1">+SUMPRODUCT(M3443:M3461,K3443:K3461)/K3462</f>
        <v>1.1700000000000002E-2</v>
      </c>
      <c r="N3462" s="69">
        <f ca="1">+SUMPRODUCT(N3443:N3461,K3443:K3461)/K3462</f>
        <v>1.2999999999999991E-2</v>
      </c>
      <c r="O3462" s="552">
        <f ca="1">+SUMPRODUCT(O3443:O3461,K3443:K3461)/K3462</f>
        <v>1.0909421052631575E-2</v>
      </c>
      <c r="P3462" s="69">
        <f ca="1">+SUMPRODUCT(P3443:P3461,K3443:K3461)/K3462</f>
        <v>1.0529999999999996E-2</v>
      </c>
      <c r="Q3462"/>
      <c r="R3462"/>
    </row>
    <row r="3463" spans="8:38">
      <c r="H3463" s="748"/>
      <c r="I3463"/>
      <c r="J3463"/>
      <c r="K3463" s="551" t="s">
        <v>59</v>
      </c>
      <c r="L3463" s="550">
        <f ca="1">+L3462/0.9</f>
        <v>1.3468421052631576E-2</v>
      </c>
      <c r="M3463" s="518">
        <f ca="1">+M3462/0.9</f>
        <v>1.3000000000000001E-2</v>
      </c>
      <c r="N3463"/>
      <c r="O3463"/>
      <c r="P3463"/>
      <c r="Q3463"/>
      <c r="R3463"/>
    </row>
    <row r="3464" spans="8:38" ht="15" thickBot="1"/>
    <row r="3465" spans="8:38" ht="28.8">
      <c r="H3465" s="385"/>
      <c r="I3465" s="547" t="s">
        <v>3468</v>
      </c>
      <c r="J3465" s="77" t="s">
        <v>63</v>
      </c>
      <c r="K3465" s="507" t="s">
        <v>44</v>
      </c>
      <c r="L3465" s="718" t="s">
        <v>297</v>
      </c>
      <c r="M3465" s="508" t="s">
        <v>292</v>
      </c>
      <c r="N3465" s="545" t="s">
        <v>46</v>
      </c>
      <c r="O3465" s="549" t="s">
        <v>293</v>
      </c>
      <c r="P3465" s="508" t="s">
        <v>294</v>
      </c>
      <c r="Q3465"/>
      <c r="R3465"/>
      <c r="AJ3465" s="95" t="str">
        <f>+I3465</f>
        <v>EN142</v>
      </c>
      <c r="AK3465" s="96" t="s">
        <v>62</v>
      </c>
    </row>
    <row r="3466" spans="8:38" ht="15" thickBot="1">
      <c r="H3466" s="677">
        <v>2719</v>
      </c>
      <c r="I3466" s="510">
        <f>IF(H3466="",
   IFERROR(MATCH("**", B:B, 0), ""),
   IFERROR(MATCH("* "&amp;H3466&amp;" *", B:B, 0), "")
)</f>
        <v>3253</v>
      </c>
      <c r="J3466" s="53" t="str" cm="1">
        <f t="array" aca="1" ref="J3466" ca="1">INDIRECT("B" &amp; I3466)</f>
        <v>NIVEL 974 M4 6N L33 AM 2719 26-06-2026</v>
      </c>
      <c r="K3466" s="511">
        <f ca="1">INDEX(D:D, MATCH(J3466, $B:$B, 0))</f>
        <v>3.2</v>
      </c>
      <c r="L3466" s="508">
        <f ca="1">INDEX(E:E, MATCH($J3466, $B:$B, 0))*0.9</f>
        <v>1.026E-2</v>
      </c>
      <c r="M3466" s="508">
        <f ca="1">INDEX(F:F, MATCH($J3466, $B:$B, 0))*0.9</f>
        <v>1.26E-2</v>
      </c>
      <c r="N3466" s="512">
        <f ca="1">INDEX(F:F, MATCH($J3466, $B:$B, 0))</f>
        <v>1.4E-2</v>
      </c>
      <c r="O3466" s="512">
        <f ca="1">+IF(L3466=0,N3466*0.9,L3466*0.9)</f>
        <v>9.2340000000000009E-3</v>
      </c>
      <c r="P3466" s="513">
        <f ca="1">+M3466*0.9</f>
        <v>1.1340000000000001E-2</v>
      </c>
      <c r="Q3466" s="514" t="str">
        <f ca="1">+IF(L3466=0,"-","Dump")</f>
        <v>Dump</v>
      </c>
      <c r="R3466" s="515">
        <f ca="1">+K3466/4.5</f>
        <v>0.71111111111111114</v>
      </c>
      <c r="AJ3466" s="520">
        <f ca="1">+K3476-SUMIF(AE:AE, AJ3465, AA:AA)</f>
        <v>0.75999999999999801</v>
      </c>
      <c r="AK3466" s="521">
        <f ca="1">O3476</f>
        <v>1.27089E-2</v>
      </c>
      <c r="AL3466" s="102">
        <f ca="1">COUNTIF(AE:AE, AJ3465)</f>
        <v>1</v>
      </c>
    </row>
    <row r="3467" spans="8:38" ht="15" thickBot="1">
      <c r="H3467" s="677">
        <v>2720</v>
      </c>
      <c r="I3467" s="510">
        <f t="shared" ref="I3467:I3475" si="2020">IF(H3467="",
   IFERROR(MATCH("**", B:B, 0), ""),
   IFERROR(MATCH("* "&amp;H3467&amp;" *", B:B, 0), "")
)</f>
        <v>3254</v>
      </c>
      <c r="J3467" s="53" t="str" cm="1">
        <f t="array" aca="1" ref="J3467" ca="1">INDIRECT("B" &amp; I3467)</f>
        <v>NIVEL 974 M4 6N L33 AM 2720 26-06-2026</v>
      </c>
      <c r="K3467" s="511">
        <f t="shared" ref="K3467:K3475" ca="1" si="2021">INDEX(D:D, MATCH(J3467, $B:$B, 0))</f>
        <v>3.2</v>
      </c>
      <c r="L3467" s="508">
        <f t="shared" ref="L3467:L3475" ca="1" si="2022">INDEX(E:E, MATCH($J3467, $B:$B, 0))*0.9</f>
        <v>1.3860000000000001E-2</v>
      </c>
      <c r="M3467" s="508">
        <f t="shared" ref="M3467:M3475" ca="1" si="2023">INDEX(F:F, MATCH($J3467, $B:$B, 0))*0.9</f>
        <v>1.26E-2</v>
      </c>
      <c r="N3467" s="512">
        <f t="shared" ref="N3467:N3475" ca="1" si="2024">INDEX(F:F, MATCH($J3467, $B:$B, 0))</f>
        <v>1.4E-2</v>
      </c>
      <c r="O3467" s="512">
        <f t="shared" ref="O3467:O3475" ca="1" si="2025">+IF(L3467=0,N3467*0.9,L3467*0.9)</f>
        <v>1.2474000000000001E-2</v>
      </c>
      <c r="P3467" s="513">
        <f t="shared" ref="P3467:P3475" ca="1" si="2026">+M3467*0.9</f>
        <v>1.1340000000000001E-2</v>
      </c>
      <c r="Q3467" s="514" t="str">
        <f t="shared" ref="Q3467:Q3475" ca="1" si="2027">+IF(L3467=0,"-","Dump")</f>
        <v>Dump</v>
      </c>
      <c r="R3467" s="515">
        <f t="shared" ref="R3467:R3475" ca="1" si="2028">+K3467/4.5</f>
        <v>0.71111111111111114</v>
      </c>
      <c r="AJ3467" s="105" t="s">
        <v>83</v>
      </c>
      <c r="AK3467" s="101"/>
    </row>
    <row r="3468" spans="8:38">
      <c r="H3468" s="677">
        <v>2721</v>
      </c>
      <c r="I3468" s="510">
        <f t="shared" si="2020"/>
        <v>3255</v>
      </c>
      <c r="J3468" s="53" t="str" cm="1">
        <f t="array" aca="1" ref="J3468" ca="1">INDIRECT("B" &amp; I3468)</f>
        <v>NIVEL 974 M4 6N L33 AM 2721 26-06-2026</v>
      </c>
      <c r="K3468" s="511">
        <f t="shared" ca="1" si="2021"/>
        <v>3.2</v>
      </c>
      <c r="L3468" s="508">
        <f t="shared" ca="1" si="2022"/>
        <v>1.044E-2</v>
      </c>
      <c r="M3468" s="508">
        <f t="shared" ca="1" si="2023"/>
        <v>1.26E-2</v>
      </c>
      <c r="N3468" s="512">
        <f t="shared" ca="1" si="2024"/>
        <v>1.4E-2</v>
      </c>
      <c r="O3468" s="512">
        <f t="shared" ca="1" si="2025"/>
        <v>9.3959999999999998E-3</v>
      </c>
      <c r="P3468" s="513">
        <f t="shared" ca="1" si="2026"/>
        <v>1.1340000000000001E-2</v>
      </c>
      <c r="Q3468" s="514" t="str">
        <f t="shared" ca="1" si="2027"/>
        <v>Dump</v>
      </c>
      <c r="R3468" s="515">
        <f t="shared" ca="1" si="2028"/>
        <v>0.71111111111111114</v>
      </c>
    </row>
    <row r="3469" spans="8:38">
      <c r="H3469" s="677">
        <v>2722</v>
      </c>
      <c r="I3469" s="510">
        <f t="shared" si="2020"/>
        <v>3256</v>
      </c>
      <c r="J3469" s="53" t="str" cm="1">
        <f t="array" aca="1" ref="J3469" ca="1">INDIRECT("B" &amp; I3469)</f>
        <v>NIVEL 974 M4 6N L33 AM 2722 26-06-2026</v>
      </c>
      <c r="K3469" s="511">
        <f t="shared" ca="1" si="2021"/>
        <v>3.2</v>
      </c>
      <c r="L3469" s="508">
        <f t="shared" ca="1" si="2022"/>
        <v>2.4479999999999998E-2</v>
      </c>
      <c r="M3469" s="508">
        <f t="shared" ca="1" si="2023"/>
        <v>1.26E-2</v>
      </c>
      <c r="N3469" s="512">
        <f t="shared" ca="1" si="2024"/>
        <v>1.4E-2</v>
      </c>
      <c r="O3469" s="512">
        <f t="shared" ca="1" si="2025"/>
        <v>2.2032E-2</v>
      </c>
      <c r="P3469" s="513">
        <f t="shared" ca="1" si="2026"/>
        <v>1.1340000000000001E-2</v>
      </c>
      <c r="Q3469" s="514" t="str">
        <f t="shared" ca="1" si="2027"/>
        <v>Dump</v>
      </c>
      <c r="R3469" s="515">
        <f t="shared" ca="1" si="2028"/>
        <v>0.71111111111111114</v>
      </c>
    </row>
    <row r="3470" spans="8:38">
      <c r="H3470" s="677">
        <v>2723</v>
      </c>
      <c r="I3470" s="510">
        <f t="shared" si="2020"/>
        <v>3257</v>
      </c>
      <c r="J3470" s="53" t="str" cm="1">
        <f t="array" aca="1" ref="J3470" ca="1">INDIRECT("B" &amp; I3470)</f>
        <v>NIVEL 974 M4 6N L33 AM 2723 26-06-2026</v>
      </c>
      <c r="K3470" s="511">
        <f t="shared" ca="1" si="2021"/>
        <v>3.2</v>
      </c>
      <c r="L3470" s="508">
        <f t="shared" ca="1" si="2022"/>
        <v>1.3860000000000001E-2</v>
      </c>
      <c r="M3470" s="508">
        <f t="shared" ca="1" si="2023"/>
        <v>1.26E-2</v>
      </c>
      <c r="N3470" s="512">
        <f t="shared" ca="1" si="2024"/>
        <v>1.4E-2</v>
      </c>
      <c r="O3470" s="512">
        <f t="shared" ca="1" si="2025"/>
        <v>1.2474000000000001E-2</v>
      </c>
      <c r="P3470" s="513">
        <f t="shared" ca="1" si="2026"/>
        <v>1.1340000000000001E-2</v>
      </c>
      <c r="Q3470" s="514" t="str">
        <f t="shared" ca="1" si="2027"/>
        <v>Dump</v>
      </c>
      <c r="R3470" s="515">
        <f t="shared" ca="1" si="2028"/>
        <v>0.71111111111111114</v>
      </c>
    </row>
    <row r="3471" spans="8:38">
      <c r="H3471" s="677">
        <v>2724</v>
      </c>
      <c r="I3471" s="510">
        <f t="shared" si="2020"/>
        <v>3258</v>
      </c>
      <c r="J3471" s="53" t="str" cm="1">
        <f t="array" aca="1" ref="J3471" ca="1">INDIRECT("B" &amp; I3471)</f>
        <v>NIVEL 974 M4 6N L33 AM 2724 26-06-2026</v>
      </c>
      <c r="K3471" s="511">
        <f t="shared" ca="1" si="2021"/>
        <v>3.2</v>
      </c>
      <c r="L3471" s="508">
        <f t="shared" ca="1" si="2022"/>
        <v>1.7820000000000003E-2</v>
      </c>
      <c r="M3471" s="508">
        <f t="shared" ca="1" si="2023"/>
        <v>1.26E-2</v>
      </c>
      <c r="N3471" s="512">
        <f t="shared" ca="1" si="2024"/>
        <v>1.4E-2</v>
      </c>
      <c r="O3471" s="512">
        <f t="shared" ca="1" si="2025"/>
        <v>1.6038000000000004E-2</v>
      </c>
      <c r="P3471" s="513">
        <f t="shared" ca="1" si="2026"/>
        <v>1.1340000000000001E-2</v>
      </c>
      <c r="Q3471" s="514" t="str">
        <f t="shared" ca="1" si="2027"/>
        <v>Dump</v>
      </c>
      <c r="R3471" s="515">
        <f t="shared" ca="1" si="2028"/>
        <v>0.71111111111111114</v>
      </c>
    </row>
    <row r="3472" spans="8:38">
      <c r="H3472" s="677">
        <v>2725</v>
      </c>
      <c r="I3472" s="510">
        <f t="shared" si="2020"/>
        <v>3259</v>
      </c>
      <c r="J3472" s="53" t="str" cm="1">
        <f t="array" aca="1" ref="J3472" ca="1">INDIRECT("B" &amp; I3472)</f>
        <v>NIVEL 974 M4 6N L33 AM 2725 26-06-2026</v>
      </c>
      <c r="K3472" s="511">
        <f t="shared" ca="1" si="2021"/>
        <v>3.2</v>
      </c>
      <c r="L3472" s="508">
        <f t="shared" ca="1" si="2022"/>
        <v>1.4760000000000002E-2</v>
      </c>
      <c r="M3472" s="508">
        <f t="shared" ca="1" si="2023"/>
        <v>1.26E-2</v>
      </c>
      <c r="N3472" s="512">
        <f t="shared" ca="1" si="2024"/>
        <v>1.4E-2</v>
      </c>
      <c r="O3472" s="512">
        <f t="shared" ca="1" si="2025"/>
        <v>1.3284000000000002E-2</v>
      </c>
      <c r="P3472" s="513">
        <f t="shared" ca="1" si="2026"/>
        <v>1.1340000000000001E-2</v>
      </c>
      <c r="Q3472" s="514" t="str">
        <f t="shared" ca="1" si="2027"/>
        <v>Dump</v>
      </c>
      <c r="R3472" s="515">
        <f t="shared" ca="1" si="2028"/>
        <v>0.71111111111111114</v>
      </c>
    </row>
    <row r="3473" spans="8:38">
      <c r="H3473" s="677">
        <v>2726</v>
      </c>
      <c r="I3473" s="510">
        <f t="shared" si="2020"/>
        <v>3260</v>
      </c>
      <c r="J3473" s="53" t="str" cm="1">
        <f t="array" aca="1" ref="J3473" ca="1">INDIRECT("B" &amp; I3473)</f>
        <v>NIVEL 974 M4 6N L33 AM 2726 26-06-2026</v>
      </c>
      <c r="K3473" s="511">
        <f t="shared" ca="1" si="2021"/>
        <v>3.2</v>
      </c>
      <c r="L3473" s="508">
        <f t="shared" ca="1" si="2022"/>
        <v>1.4579999999999999E-2</v>
      </c>
      <c r="M3473" s="508">
        <f t="shared" ca="1" si="2023"/>
        <v>1.26E-2</v>
      </c>
      <c r="N3473" s="512">
        <f t="shared" ca="1" si="2024"/>
        <v>1.4E-2</v>
      </c>
      <c r="O3473" s="512">
        <f t="shared" ca="1" si="2025"/>
        <v>1.3122E-2</v>
      </c>
      <c r="P3473" s="513">
        <f t="shared" ca="1" si="2026"/>
        <v>1.1340000000000001E-2</v>
      </c>
      <c r="Q3473" s="514" t="str">
        <f t="shared" ca="1" si="2027"/>
        <v>Dump</v>
      </c>
      <c r="R3473" s="515">
        <f t="shared" ca="1" si="2028"/>
        <v>0.71111111111111114</v>
      </c>
    </row>
    <row r="3474" spans="8:38">
      <c r="H3474" s="677">
        <v>2727</v>
      </c>
      <c r="I3474" s="510">
        <f t="shared" si="2020"/>
        <v>3261</v>
      </c>
      <c r="J3474" s="53" t="str" cm="1">
        <f t="array" aca="1" ref="J3474" ca="1">INDIRECT("B" &amp; I3474)</f>
        <v>NIVEL 974 M4 6N L33 AM 2727 26-06-2026</v>
      </c>
      <c r="K3474" s="511">
        <f t="shared" ca="1" si="2021"/>
        <v>3.2</v>
      </c>
      <c r="L3474" s="508">
        <f t="shared" ca="1" si="2022"/>
        <v>1.4310000000000002E-2</v>
      </c>
      <c r="M3474" s="508">
        <f t="shared" ca="1" si="2023"/>
        <v>1.26E-2</v>
      </c>
      <c r="N3474" s="512">
        <f t="shared" ca="1" si="2024"/>
        <v>1.4E-2</v>
      </c>
      <c r="O3474" s="512">
        <f t="shared" ca="1" si="2025"/>
        <v>1.2879000000000002E-2</v>
      </c>
      <c r="P3474" s="513">
        <f t="shared" ca="1" si="2026"/>
        <v>1.1340000000000001E-2</v>
      </c>
      <c r="Q3474" s="514" t="str">
        <f t="shared" ca="1" si="2027"/>
        <v>Dump</v>
      </c>
      <c r="R3474" s="515">
        <f t="shared" ca="1" si="2028"/>
        <v>0.71111111111111114</v>
      </c>
    </row>
    <row r="3475" spans="8:38">
      <c r="H3475" s="677">
        <v>2728</v>
      </c>
      <c r="I3475" s="510">
        <f t="shared" si="2020"/>
        <v>3262</v>
      </c>
      <c r="J3475" s="53" t="str" cm="1">
        <f t="array" aca="1" ref="J3475" ca="1">INDIRECT("B" &amp; I3475)</f>
        <v>NIVEL 974 M4 6N L33 AM 2728 26-06-2026</v>
      </c>
      <c r="K3475" s="511">
        <f t="shared" ca="1" si="2021"/>
        <v>3.2</v>
      </c>
      <c r="L3475" s="508">
        <f t="shared" ca="1" si="2022"/>
        <v>6.8399999999999997E-3</v>
      </c>
      <c r="M3475" s="508">
        <f t="shared" ca="1" si="2023"/>
        <v>1.26E-2</v>
      </c>
      <c r="N3475" s="512">
        <f t="shared" ca="1" si="2024"/>
        <v>1.4E-2</v>
      </c>
      <c r="O3475" s="512">
        <f t="shared" ca="1" si="2025"/>
        <v>6.156E-3</v>
      </c>
      <c r="P3475" s="513">
        <f t="shared" ca="1" si="2026"/>
        <v>1.1340000000000001E-2</v>
      </c>
      <c r="Q3475" s="514" t="str">
        <f t="shared" ca="1" si="2027"/>
        <v>Dump</v>
      </c>
      <c r="R3475" s="515">
        <f t="shared" ca="1" si="2028"/>
        <v>0.71111111111111114</v>
      </c>
    </row>
    <row r="3476" spans="8:38">
      <c r="H3476" s="677"/>
      <c r="I3476"/>
      <c r="J3476"/>
      <c r="K3476" s="519">
        <f ca="1">SUM(K3466:K3475)</f>
        <v>31.999999999999996</v>
      </c>
      <c r="L3476" s="516">
        <f ca="1">+SUMPRODUCT(L3466:L3475,K3466:K3475)/K3476</f>
        <v>1.4121000000000002E-2</v>
      </c>
      <c r="M3476" s="516">
        <f ca="1">+SUMPRODUCT(M3466:M3475,K3466:K3475)/K3476</f>
        <v>1.2600000000000004E-2</v>
      </c>
      <c r="N3476" s="69">
        <f ca="1">+SUMPRODUCT(N3466:N3475,K3466:K3475)/K3476</f>
        <v>1.4000000000000004E-2</v>
      </c>
      <c r="O3476" s="552">
        <f ca="1">+SUMPRODUCT(O3466:O3475,K3466:K3475)/K3476</f>
        <v>1.27089E-2</v>
      </c>
      <c r="P3476" s="69">
        <f ca="1">+SUMPRODUCT(P3466:P3475,K3466:K3475)/K3476</f>
        <v>1.1340000000000003E-2</v>
      </c>
      <c r="Q3476"/>
      <c r="R3476"/>
    </row>
    <row r="3477" spans="8:38">
      <c r="H3477" s="748"/>
      <c r="I3477"/>
      <c r="J3477"/>
      <c r="K3477" s="551" t="s">
        <v>59</v>
      </c>
      <c r="L3477" s="550">
        <f ca="1">+L3476/0.9</f>
        <v>1.5690000000000003E-2</v>
      </c>
      <c r="M3477" s="518">
        <f ca="1">+M3476/0.9</f>
        <v>1.4000000000000004E-2</v>
      </c>
      <c r="N3477"/>
      <c r="O3477"/>
      <c r="P3477"/>
      <c r="Q3477"/>
      <c r="R3477"/>
    </row>
    <row r="3478" spans="8:38" ht="15" thickBot="1">
      <c r="I3478" s="749"/>
      <c r="R3478" s="749"/>
    </row>
    <row r="3479" spans="8:38" ht="28.8">
      <c r="H3479" s="385"/>
      <c r="I3479" s="547" t="s">
        <v>3512</v>
      </c>
      <c r="J3479" s="77" t="s">
        <v>63</v>
      </c>
      <c r="K3479" s="507" t="s">
        <v>44</v>
      </c>
      <c r="L3479" s="718" t="s">
        <v>297</v>
      </c>
      <c r="M3479" s="508" t="s">
        <v>292</v>
      </c>
      <c r="N3479" s="545" t="s">
        <v>46</v>
      </c>
      <c r="O3479" s="549" t="s">
        <v>293</v>
      </c>
      <c r="P3479" s="508" t="s">
        <v>294</v>
      </c>
      <c r="Q3479"/>
      <c r="R3479"/>
      <c r="AJ3479" s="95" t="str">
        <f>+I3479</f>
        <v>EN143</v>
      </c>
      <c r="AK3479" s="96" t="s">
        <v>62</v>
      </c>
    </row>
    <row r="3480" spans="8:38" ht="15" thickBot="1">
      <c r="H3480" s="677">
        <v>2729</v>
      </c>
      <c r="I3480" s="510">
        <f>IF(H3480="",
   IFERROR(MATCH("**", B:B, 0), ""),
   IFERROR(MATCH("* "&amp;H3480&amp;" *", B:B, 0), "")
)</f>
        <v>3263</v>
      </c>
      <c r="J3480" s="53" t="str" cm="1">
        <f t="array" aca="1" ref="J3480" ca="1">INDIRECT("B" &amp; I3480)</f>
        <v>NIVEL 974 M4 6N L33 AM 2729 26-06-2026</v>
      </c>
      <c r="K3480" s="511">
        <f ca="1">INDEX(D:D, MATCH(J3480, $B:$B, 0))</f>
        <v>3.2</v>
      </c>
      <c r="L3480" s="508">
        <f ca="1">INDEX(E:E, MATCH($J3480, $B:$B, 0))*0.9</f>
        <v>1.4669999999999999E-2</v>
      </c>
      <c r="M3480" s="508">
        <f ca="1">INDEX(F:F, MATCH($J3480, $B:$B, 0))*0.9</f>
        <v>1.26E-2</v>
      </c>
      <c r="N3480" s="512">
        <f ca="1">INDEX(F:F, MATCH($J3480, $B:$B, 0))</f>
        <v>1.4E-2</v>
      </c>
      <c r="O3480" s="512">
        <f ca="1">+IF(L3480=0,N3480*0.9,L3480*0.9)</f>
        <v>1.3202999999999999E-2</v>
      </c>
      <c r="P3480" s="513">
        <f ca="1">+M3480*0.9</f>
        <v>1.1340000000000001E-2</v>
      </c>
      <c r="Q3480" s="514" t="str">
        <f ca="1">+IF(L3480=0,"-","Dump")</f>
        <v>Dump</v>
      </c>
      <c r="R3480" s="515">
        <f ca="1">+K3480/4.5</f>
        <v>0.71111111111111114</v>
      </c>
      <c r="AJ3480" s="520">
        <f ca="1">+K3490-SUMIF(AE:AE, AJ3479, AA:AA)</f>
        <v>1.2899999999999956</v>
      </c>
      <c r="AK3480" s="521">
        <f ca="1">O3490</f>
        <v>1.0789200000000002E-2</v>
      </c>
      <c r="AL3480" s="102">
        <f ca="1">COUNTIF(AE:AE, AJ3479)</f>
        <v>1</v>
      </c>
    </row>
    <row r="3481" spans="8:38" ht="15" thickBot="1">
      <c r="H3481" s="677">
        <v>2730</v>
      </c>
      <c r="I3481" s="510">
        <f t="shared" ref="I3481:I3489" si="2029">IF(H3481="",
   IFERROR(MATCH("**", B:B, 0), ""),
   IFERROR(MATCH("* "&amp;H3481&amp;" *", B:B, 0), "")
)</f>
        <v>3264</v>
      </c>
      <c r="J3481" s="53" t="str" cm="1">
        <f t="array" aca="1" ref="J3481" ca="1">INDIRECT("B" &amp; I3481)</f>
        <v>NIVEL 974 M4 6N L33 AM 2730 26-06-2026</v>
      </c>
      <c r="K3481" s="511">
        <f t="shared" ref="K3481:K3489" ca="1" si="2030">INDEX(D:D, MATCH(J3481, $B:$B, 0))</f>
        <v>3.2</v>
      </c>
      <c r="L3481" s="508">
        <f t="shared" ref="L3481:L3489" ca="1" si="2031">INDEX(E:E, MATCH($J3481, $B:$B, 0))*0.9</f>
        <v>9.7200000000000012E-3</v>
      </c>
      <c r="M3481" s="508">
        <f t="shared" ref="M3481:M3489" ca="1" si="2032">INDEX(F:F, MATCH($J3481, $B:$B, 0))*0.9</f>
        <v>1.26E-2</v>
      </c>
      <c r="N3481" s="512">
        <f t="shared" ref="N3481:N3489" ca="1" si="2033">INDEX(F:F, MATCH($J3481, $B:$B, 0))</f>
        <v>1.4E-2</v>
      </c>
      <c r="O3481" s="512">
        <f t="shared" ref="O3481:O3489" ca="1" si="2034">+IF(L3481=0,N3481*0.9,L3481*0.9)</f>
        <v>8.7480000000000006E-3</v>
      </c>
      <c r="P3481" s="513">
        <f t="shared" ref="P3481:P3489" ca="1" si="2035">+M3481*0.9</f>
        <v>1.1340000000000001E-2</v>
      </c>
      <c r="Q3481" s="514" t="str">
        <f t="shared" ref="Q3481:Q3489" ca="1" si="2036">+IF(L3481=0,"-","Dump")</f>
        <v>Dump</v>
      </c>
      <c r="R3481" s="515">
        <f t="shared" ref="R3481:R3489" ca="1" si="2037">+K3481/4.5</f>
        <v>0.71111111111111114</v>
      </c>
      <c r="AJ3481" s="105" t="s">
        <v>83</v>
      </c>
      <c r="AK3481" s="101"/>
    </row>
    <row r="3482" spans="8:38">
      <c r="H3482" s="677">
        <v>2731</v>
      </c>
      <c r="I3482" s="510">
        <f t="shared" si="2029"/>
        <v>3265</v>
      </c>
      <c r="J3482" s="53" t="str" cm="1">
        <f t="array" aca="1" ref="J3482" ca="1">INDIRECT("B" &amp; I3482)</f>
        <v>NIVEL 974 M4 6N L33 AM 2731 26-06-2026</v>
      </c>
      <c r="K3482" s="511">
        <f t="shared" ca="1" si="2030"/>
        <v>3.2</v>
      </c>
      <c r="L3482" s="508">
        <f t="shared" ca="1" si="2031"/>
        <v>1.332E-2</v>
      </c>
      <c r="M3482" s="508">
        <f t="shared" ca="1" si="2032"/>
        <v>1.26E-2</v>
      </c>
      <c r="N3482" s="512">
        <f t="shared" ca="1" si="2033"/>
        <v>1.4E-2</v>
      </c>
      <c r="O3482" s="512">
        <f t="shared" ca="1" si="2034"/>
        <v>1.1988E-2</v>
      </c>
      <c r="P3482" s="513">
        <f t="shared" ca="1" si="2035"/>
        <v>1.1340000000000001E-2</v>
      </c>
      <c r="Q3482" s="514" t="str">
        <f t="shared" ca="1" si="2036"/>
        <v>Dump</v>
      </c>
      <c r="R3482" s="515">
        <f t="shared" ca="1" si="2037"/>
        <v>0.71111111111111114</v>
      </c>
    </row>
    <row r="3483" spans="8:38">
      <c r="H3483" s="677">
        <v>2732</v>
      </c>
      <c r="I3483" s="510">
        <f t="shared" si="2029"/>
        <v>3266</v>
      </c>
      <c r="J3483" s="53" t="str" cm="1">
        <f t="array" aca="1" ref="J3483" ca="1">INDIRECT("B" &amp; I3483)</f>
        <v>NIVEL 974 M4 6N L33 AM 2732 26-06-2026</v>
      </c>
      <c r="K3483" s="511">
        <f t="shared" ca="1" si="2030"/>
        <v>3.2</v>
      </c>
      <c r="L3483" s="508">
        <f t="shared" ca="1" si="2031"/>
        <v>1.35E-2</v>
      </c>
      <c r="M3483" s="508">
        <f t="shared" ca="1" si="2032"/>
        <v>1.26E-2</v>
      </c>
      <c r="N3483" s="512">
        <f t="shared" ca="1" si="2033"/>
        <v>1.4E-2</v>
      </c>
      <c r="O3483" s="512">
        <f t="shared" ca="1" si="2034"/>
        <v>1.2149999999999999E-2</v>
      </c>
      <c r="P3483" s="513">
        <f t="shared" ca="1" si="2035"/>
        <v>1.1340000000000001E-2</v>
      </c>
      <c r="Q3483" s="514" t="str">
        <f t="shared" ca="1" si="2036"/>
        <v>Dump</v>
      </c>
      <c r="R3483" s="515">
        <f t="shared" ca="1" si="2037"/>
        <v>0.71111111111111114</v>
      </c>
    </row>
    <row r="3484" spans="8:38">
      <c r="H3484" s="677">
        <v>2733</v>
      </c>
      <c r="I3484" s="510">
        <f t="shared" si="2029"/>
        <v>3267</v>
      </c>
      <c r="J3484" s="53" t="str" cm="1">
        <f t="array" aca="1" ref="J3484" ca="1">INDIRECT("B" &amp; I3484)</f>
        <v>NIVEL 974 M4 6N L33 AM 2733 26-06-2026</v>
      </c>
      <c r="K3484" s="511">
        <f t="shared" ca="1" si="2030"/>
        <v>3.2</v>
      </c>
      <c r="L3484" s="508">
        <f t="shared" ca="1" si="2031"/>
        <v>1.2239999999999999E-2</v>
      </c>
      <c r="M3484" s="508">
        <f t="shared" ca="1" si="2032"/>
        <v>1.26E-2</v>
      </c>
      <c r="N3484" s="512">
        <f t="shared" ca="1" si="2033"/>
        <v>1.4E-2</v>
      </c>
      <c r="O3484" s="512">
        <f t="shared" ca="1" si="2034"/>
        <v>1.1016E-2</v>
      </c>
      <c r="P3484" s="513">
        <f t="shared" ca="1" si="2035"/>
        <v>1.1340000000000001E-2</v>
      </c>
      <c r="Q3484" s="514" t="str">
        <f t="shared" ca="1" si="2036"/>
        <v>Dump</v>
      </c>
      <c r="R3484" s="515">
        <f t="shared" ca="1" si="2037"/>
        <v>0.71111111111111114</v>
      </c>
    </row>
    <row r="3485" spans="8:38">
      <c r="H3485" s="677">
        <v>2734</v>
      </c>
      <c r="I3485" s="510">
        <f t="shared" si="2029"/>
        <v>3268</v>
      </c>
      <c r="J3485" s="53" t="str" cm="1">
        <f t="array" aca="1" ref="J3485" ca="1">INDIRECT("B" &amp; I3485)</f>
        <v>NIVEL 974 M4 6N L33 AM 2734 26-06-2026</v>
      </c>
      <c r="K3485" s="511">
        <f t="shared" ca="1" si="2030"/>
        <v>3.2</v>
      </c>
      <c r="L3485" s="508">
        <f t="shared" ca="1" si="2031"/>
        <v>9.7200000000000012E-3</v>
      </c>
      <c r="M3485" s="508">
        <f t="shared" ca="1" si="2032"/>
        <v>1.26E-2</v>
      </c>
      <c r="N3485" s="512">
        <f t="shared" ca="1" si="2033"/>
        <v>1.4E-2</v>
      </c>
      <c r="O3485" s="512">
        <f t="shared" ca="1" si="2034"/>
        <v>8.7480000000000006E-3</v>
      </c>
      <c r="P3485" s="513">
        <f t="shared" ca="1" si="2035"/>
        <v>1.1340000000000001E-2</v>
      </c>
      <c r="Q3485" s="514" t="str">
        <f t="shared" ca="1" si="2036"/>
        <v>Dump</v>
      </c>
      <c r="R3485" s="515">
        <f t="shared" ca="1" si="2037"/>
        <v>0.71111111111111114</v>
      </c>
    </row>
    <row r="3486" spans="8:38">
      <c r="H3486" s="677">
        <v>2735</v>
      </c>
      <c r="I3486" s="510">
        <f t="shared" si="2029"/>
        <v>3269</v>
      </c>
      <c r="J3486" s="53" t="str" cm="1">
        <f t="array" aca="1" ref="J3486" ca="1">INDIRECT("B" &amp; I3486)</f>
        <v>NIVEL 974 M4 6N L33 AM 2735 26-06-2026</v>
      </c>
      <c r="K3486" s="511">
        <f t="shared" ca="1" si="2030"/>
        <v>3.2</v>
      </c>
      <c r="L3486" s="508">
        <f t="shared" ca="1" si="2031"/>
        <v>9.6299999999999997E-3</v>
      </c>
      <c r="M3486" s="508">
        <f t="shared" ca="1" si="2032"/>
        <v>1.26E-2</v>
      </c>
      <c r="N3486" s="512">
        <f t="shared" ca="1" si="2033"/>
        <v>1.4E-2</v>
      </c>
      <c r="O3486" s="512">
        <f t="shared" ca="1" si="2034"/>
        <v>8.6669999999999994E-3</v>
      </c>
      <c r="P3486" s="513">
        <f t="shared" ca="1" si="2035"/>
        <v>1.1340000000000001E-2</v>
      </c>
      <c r="Q3486" s="514" t="str">
        <f t="shared" ca="1" si="2036"/>
        <v>Dump</v>
      </c>
      <c r="R3486" s="515">
        <f t="shared" ca="1" si="2037"/>
        <v>0.71111111111111114</v>
      </c>
    </row>
    <row r="3487" spans="8:38">
      <c r="H3487" s="677">
        <v>2736</v>
      </c>
      <c r="I3487" s="510">
        <f t="shared" si="2029"/>
        <v>3270</v>
      </c>
      <c r="J3487" s="53" t="str" cm="1">
        <f t="array" aca="1" ref="J3487" ca="1">INDIRECT("B" &amp; I3487)</f>
        <v>NIVEL 974 M4 6N L33 AM 2736 26-06-2026</v>
      </c>
      <c r="K3487" s="511">
        <f t="shared" ca="1" si="2030"/>
        <v>3.2</v>
      </c>
      <c r="L3487" s="508">
        <f t="shared" ca="1" si="2031"/>
        <v>1.2780000000000001E-2</v>
      </c>
      <c r="M3487" s="508">
        <f t="shared" ca="1" si="2032"/>
        <v>1.26E-2</v>
      </c>
      <c r="N3487" s="512">
        <f t="shared" ca="1" si="2033"/>
        <v>1.4E-2</v>
      </c>
      <c r="O3487" s="512">
        <f t="shared" ca="1" si="2034"/>
        <v>1.1502000000000002E-2</v>
      </c>
      <c r="P3487" s="513">
        <f t="shared" ca="1" si="2035"/>
        <v>1.1340000000000001E-2</v>
      </c>
      <c r="Q3487" s="514" t="str">
        <f t="shared" ca="1" si="2036"/>
        <v>Dump</v>
      </c>
      <c r="R3487" s="515">
        <f t="shared" ca="1" si="2037"/>
        <v>0.71111111111111114</v>
      </c>
    </row>
    <row r="3488" spans="8:38">
      <c r="H3488" s="677">
        <v>2737</v>
      </c>
      <c r="I3488" s="510">
        <f t="shared" si="2029"/>
        <v>3271</v>
      </c>
      <c r="J3488" s="53" t="str" cm="1">
        <f t="array" aca="1" ref="J3488" ca="1">INDIRECT("B" &amp; I3488)</f>
        <v>NIVEL 974 M4 6N L33 AM 2737 26-06-2026</v>
      </c>
      <c r="K3488" s="511">
        <f t="shared" ca="1" si="2030"/>
        <v>3.2</v>
      </c>
      <c r="L3488" s="508">
        <f t="shared" ca="1" si="2031"/>
        <v>1.3950000000000001E-2</v>
      </c>
      <c r="M3488" s="508">
        <f t="shared" ca="1" si="2032"/>
        <v>1.26E-2</v>
      </c>
      <c r="N3488" s="512">
        <f t="shared" ca="1" si="2033"/>
        <v>1.4E-2</v>
      </c>
      <c r="O3488" s="512">
        <f t="shared" ca="1" si="2034"/>
        <v>1.2555E-2</v>
      </c>
      <c r="P3488" s="513">
        <f t="shared" ca="1" si="2035"/>
        <v>1.1340000000000001E-2</v>
      </c>
      <c r="Q3488" s="514" t="str">
        <f t="shared" ca="1" si="2036"/>
        <v>Dump</v>
      </c>
      <c r="R3488" s="515">
        <f t="shared" ca="1" si="2037"/>
        <v>0.71111111111111114</v>
      </c>
    </row>
    <row r="3489" spans="8:38">
      <c r="H3489" s="677">
        <v>2738</v>
      </c>
      <c r="I3489" s="510">
        <f t="shared" si="2029"/>
        <v>3272</v>
      </c>
      <c r="J3489" s="53" t="str" cm="1">
        <f t="array" aca="1" ref="J3489" ca="1">INDIRECT("B" &amp; I3489)</f>
        <v>NIVEL 974 M4 6N L33 AM 2738 26-06-2026</v>
      </c>
      <c r="K3489" s="511">
        <f t="shared" ca="1" si="2030"/>
        <v>3.2</v>
      </c>
      <c r="L3489" s="508">
        <f t="shared" ca="1" si="2031"/>
        <v>1.035E-2</v>
      </c>
      <c r="M3489" s="508">
        <f t="shared" ca="1" si="2032"/>
        <v>1.26E-2</v>
      </c>
      <c r="N3489" s="512">
        <f t="shared" ca="1" si="2033"/>
        <v>1.4E-2</v>
      </c>
      <c r="O3489" s="512">
        <f t="shared" ca="1" si="2034"/>
        <v>9.3150000000000004E-3</v>
      </c>
      <c r="P3489" s="513">
        <f t="shared" ca="1" si="2035"/>
        <v>1.1340000000000001E-2</v>
      </c>
      <c r="Q3489" s="514" t="str">
        <f t="shared" ca="1" si="2036"/>
        <v>Dump</v>
      </c>
      <c r="R3489" s="515">
        <f t="shared" ca="1" si="2037"/>
        <v>0.71111111111111114</v>
      </c>
    </row>
    <row r="3490" spans="8:38">
      <c r="H3490" s="677"/>
      <c r="I3490"/>
      <c r="J3490"/>
      <c r="K3490" s="519">
        <f ca="1">SUM(K3480:K3489)</f>
        <v>31.999999999999996</v>
      </c>
      <c r="L3490" s="516">
        <f ca="1">+SUMPRODUCT(L3480:L3489,K3480:K3489)/K3490</f>
        <v>1.1988000000000002E-2</v>
      </c>
      <c r="M3490" s="516">
        <f ca="1">+SUMPRODUCT(M3480:M3489,K3480:K3489)/K3490</f>
        <v>1.2600000000000004E-2</v>
      </c>
      <c r="N3490" s="69">
        <f ca="1">+SUMPRODUCT(N3480:N3489,K3480:K3489)/K3490</f>
        <v>1.4000000000000004E-2</v>
      </c>
      <c r="O3490" s="552">
        <f ca="1">+SUMPRODUCT(O3480:O3489,K3480:K3489)/K3490</f>
        <v>1.0789200000000002E-2</v>
      </c>
      <c r="P3490" s="69">
        <f ca="1">+SUMPRODUCT(P3480:P3489,K3480:K3489)/K3490</f>
        <v>1.1340000000000003E-2</v>
      </c>
      <c r="Q3490"/>
      <c r="R3490"/>
    </row>
    <row r="3491" spans="8:38">
      <c r="H3491" s="748"/>
      <c r="I3491"/>
      <c r="J3491"/>
      <c r="K3491" s="551" t="s">
        <v>59</v>
      </c>
      <c r="L3491" s="550">
        <f ca="1">+L3490/0.9</f>
        <v>1.3320000000000002E-2</v>
      </c>
      <c r="M3491" s="518">
        <f ca="1">+M3490/0.9</f>
        <v>1.4000000000000004E-2</v>
      </c>
      <c r="N3491"/>
      <c r="O3491"/>
      <c r="P3491"/>
      <c r="Q3491"/>
      <c r="R3491"/>
    </row>
    <row r="3492" spans="8:38" ht="15" thickBot="1">
      <c r="I3492" s="749"/>
      <c r="R3492" s="749"/>
    </row>
    <row r="3493" spans="8:38" ht="28.8">
      <c r="H3493" s="385"/>
      <c r="I3493" s="547" t="s">
        <v>3513</v>
      </c>
      <c r="J3493" s="77" t="s">
        <v>63</v>
      </c>
      <c r="K3493" s="507" t="s">
        <v>44</v>
      </c>
      <c r="L3493" s="718" t="s">
        <v>297</v>
      </c>
      <c r="M3493" s="508" t="s">
        <v>292</v>
      </c>
      <c r="N3493" s="545" t="s">
        <v>46</v>
      </c>
      <c r="O3493" s="549" t="s">
        <v>293</v>
      </c>
      <c r="P3493" s="508" t="s">
        <v>294</v>
      </c>
      <c r="Q3493"/>
      <c r="R3493"/>
      <c r="AJ3493" s="95" t="str">
        <f>+I3493</f>
        <v>EN144</v>
      </c>
      <c r="AK3493" s="96" t="s">
        <v>62</v>
      </c>
    </row>
    <row r="3494" spans="8:38" ht="15" thickBot="1">
      <c r="H3494" s="677">
        <v>2739</v>
      </c>
      <c r="I3494" s="510">
        <f>IF(H3494="",
   IFERROR(MATCH("**", B:B, 0), ""),
   IFERROR(MATCH("* "&amp;H3494&amp;" *", B:B, 0), "")
)</f>
        <v>3273</v>
      </c>
      <c r="J3494" s="53" t="str" cm="1">
        <f t="array" aca="1" ref="J3494" ca="1">INDIRECT("B" &amp; I3494)</f>
        <v>NIVEL 974 M4 6N L33 AM 2739 26-06-2026</v>
      </c>
      <c r="K3494" s="511">
        <f ca="1">INDEX(D:D, MATCH(J3494, $B:$B, 0))</f>
        <v>3.2</v>
      </c>
      <c r="L3494" s="508">
        <f ca="1">INDEX(E:E, MATCH($J3494, $B:$B, 0))*0.9</f>
        <v>1.4489999999999999E-2</v>
      </c>
      <c r="M3494" s="508">
        <f ca="1">INDEX(F:F, MATCH($J3494, $B:$B, 0))*0.9</f>
        <v>1.26E-2</v>
      </c>
      <c r="N3494" s="512">
        <f ca="1">INDEX(F:F, MATCH($J3494, $B:$B, 0))</f>
        <v>1.4E-2</v>
      </c>
      <c r="O3494" s="512">
        <f ca="1">+IF(L3494=0,N3494*0.9,L3494*0.9)</f>
        <v>1.3041000000000001E-2</v>
      </c>
      <c r="P3494" s="513">
        <f ca="1">+M3494*0.9</f>
        <v>1.1340000000000001E-2</v>
      </c>
      <c r="Q3494" s="514" t="str">
        <f ca="1">+IF(L3494=0,"-","Dump")</f>
        <v>Dump</v>
      </c>
      <c r="R3494" s="515">
        <f ca="1">+K3494/4.5</f>
        <v>0.71111111111111114</v>
      </c>
      <c r="AJ3494" s="520">
        <f ca="1">+K3504-SUMIF(AE:AE, AJ3493, AA:AA)</f>
        <v>7.9999999999994742E-2</v>
      </c>
      <c r="AK3494" s="521">
        <f ca="1">O3504</f>
        <v>1.0675800000000004E-2</v>
      </c>
      <c r="AL3494" s="102">
        <f ca="1">COUNTIF(AE:AE, AJ3493)</f>
        <v>1</v>
      </c>
    </row>
    <row r="3495" spans="8:38" ht="15" thickBot="1">
      <c r="H3495" s="677">
        <v>2740</v>
      </c>
      <c r="I3495" s="510">
        <f t="shared" ref="I3495:I3503" si="2038">IF(H3495="",
   IFERROR(MATCH("**", B:B, 0), ""),
   IFERROR(MATCH("* "&amp;H3495&amp;" *", B:B, 0), "")
)</f>
        <v>3274</v>
      </c>
      <c r="J3495" s="53" t="str" cm="1">
        <f t="array" aca="1" ref="J3495" ca="1">INDIRECT("B" &amp; I3495)</f>
        <v>NIVEL 974 M4 6N L33 AM 2740 26-06-2026</v>
      </c>
      <c r="K3495" s="511">
        <f t="shared" ref="K3495:K3503" ca="1" si="2039">INDEX(D:D, MATCH(J3495, $B:$B, 0))</f>
        <v>3.2</v>
      </c>
      <c r="L3495" s="508">
        <f t="shared" ref="L3495:L3503" ca="1" si="2040">INDEX(E:E, MATCH($J3495, $B:$B, 0))*0.9</f>
        <v>1.179E-2</v>
      </c>
      <c r="M3495" s="508">
        <f t="shared" ref="M3495:M3503" ca="1" si="2041">INDEX(F:F, MATCH($J3495, $B:$B, 0))*0.9</f>
        <v>1.26E-2</v>
      </c>
      <c r="N3495" s="512">
        <f t="shared" ref="N3495:N3503" ca="1" si="2042">INDEX(F:F, MATCH($J3495, $B:$B, 0))</f>
        <v>1.4E-2</v>
      </c>
      <c r="O3495" s="512">
        <f t="shared" ref="O3495:O3503" ca="1" si="2043">+IF(L3495=0,N3495*0.9,L3495*0.9)</f>
        <v>1.0611000000000001E-2</v>
      </c>
      <c r="P3495" s="513">
        <f t="shared" ref="P3495:P3503" ca="1" si="2044">+M3495*0.9</f>
        <v>1.1340000000000001E-2</v>
      </c>
      <c r="Q3495" s="514" t="str">
        <f t="shared" ref="Q3495:Q3503" ca="1" si="2045">+IF(L3495=0,"-","Dump")</f>
        <v>Dump</v>
      </c>
      <c r="R3495" s="515">
        <f t="shared" ref="R3495:R3503" ca="1" si="2046">+K3495/4.5</f>
        <v>0.71111111111111114</v>
      </c>
      <c r="AJ3495" s="105" t="s">
        <v>83</v>
      </c>
      <c r="AK3495" s="101"/>
    </row>
    <row r="3496" spans="8:38">
      <c r="H3496" s="677">
        <v>2741</v>
      </c>
      <c r="I3496" s="510">
        <f t="shared" si="2038"/>
        <v>3275</v>
      </c>
      <c r="J3496" s="53" t="str" cm="1">
        <f t="array" aca="1" ref="J3496" ca="1">INDIRECT("B" &amp; I3496)</f>
        <v>NIVEL 974 M4 6N L33 AM 2741 26-06-2026</v>
      </c>
      <c r="K3496" s="511">
        <f t="shared" ca="1" si="2039"/>
        <v>3.2</v>
      </c>
      <c r="L3496" s="508">
        <f t="shared" ca="1" si="2040"/>
        <v>1.5480000000000001E-2</v>
      </c>
      <c r="M3496" s="508">
        <f t="shared" ca="1" si="2041"/>
        <v>1.26E-2</v>
      </c>
      <c r="N3496" s="512">
        <f t="shared" ca="1" si="2042"/>
        <v>1.4E-2</v>
      </c>
      <c r="O3496" s="512">
        <f t="shared" ca="1" si="2043"/>
        <v>1.3932000000000002E-2</v>
      </c>
      <c r="P3496" s="513">
        <f t="shared" ca="1" si="2044"/>
        <v>1.1340000000000001E-2</v>
      </c>
      <c r="Q3496" s="514" t="str">
        <f t="shared" ca="1" si="2045"/>
        <v>Dump</v>
      </c>
      <c r="R3496" s="515">
        <f t="shared" ca="1" si="2046"/>
        <v>0.71111111111111114</v>
      </c>
    </row>
    <row r="3497" spans="8:38">
      <c r="H3497" s="677">
        <v>2742</v>
      </c>
      <c r="I3497" s="510">
        <f t="shared" si="2038"/>
        <v>3276</v>
      </c>
      <c r="J3497" s="53" t="str" cm="1">
        <f t="array" aca="1" ref="J3497" ca="1">INDIRECT("B" &amp; I3497)</f>
        <v>NIVEL 974 M4 7S L30 PM 2742 25-06-2026</v>
      </c>
      <c r="K3497" s="511">
        <f t="shared" ca="1" si="2039"/>
        <v>3.2</v>
      </c>
      <c r="L3497" s="508">
        <f t="shared" ca="1" si="2040"/>
        <v>1.2239999999999999E-2</v>
      </c>
      <c r="M3497" s="508">
        <f t="shared" ca="1" si="2041"/>
        <v>1.17E-2</v>
      </c>
      <c r="N3497" s="512">
        <f t="shared" ca="1" si="2042"/>
        <v>1.2999999999999999E-2</v>
      </c>
      <c r="O3497" s="512">
        <f t="shared" ca="1" si="2043"/>
        <v>1.1016E-2</v>
      </c>
      <c r="P3497" s="513">
        <f t="shared" ca="1" si="2044"/>
        <v>1.0530000000000001E-2</v>
      </c>
      <c r="Q3497" s="514" t="str">
        <f t="shared" ca="1" si="2045"/>
        <v>Dump</v>
      </c>
      <c r="R3497" s="515">
        <f t="shared" ca="1" si="2046"/>
        <v>0.71111111111111114</v>
      </c>
    </row>
    <row r="3498" spans="8:38">
      <c r="H3498" s="677">
        <v>2743</v>
      </c>
      <c r="I3498" s="510">
        <f t="shared" si="2038"/>
        <v>3277</v>
      </c>
      <c r="J3498" s="53" t="str" cm="1">
        <f t="array" aca="1" ref="J3498" ca="1">INDIRECT("B" &amp; I3498)</f>
        <v>NIVEL 974 M4 7S L30 PM 2743 25-06-2026</v>
      </c>
      <c r="K3498" s="511">
        <f t="shared" ca="1" si="2039"/>
        <v>3.2</v>
      </c>
      <c r="L3498" s="508">
        <f t="shared" ca="1" si="2040"/>
        <v>1.188E-2</v>
      </c>
      <c r="M3498" s="508">
        <f t="shared" ca="1" si="2041"/>
        <v>1.17E-2</v>
      </c>
      <c r="N3498" s="512">
        <f t="shared" ca="1" si="2042"/>
        <v>1.2999999999999999E-2</v>
      </c>
      <c r="O3498" s="512">
        <f t="shared" ca="1" si="2043"/>
        <v>1.0692E-2</v>
      </c>
      <c r="P3498" s="513">
        <f t="shared" ca="1" si="2044"/>
        <v>1.0530000000000001E-2</v>
      </c>
      <c r="Q3498" s="514" t="str">
        <f t="shared" ca="1" si="2045"/>
        <v>Dump</v>
      </c>
      <c r="R3498" s="515">
        <f t="shared" ca="1" si="2046"/>
        <v>0.71111111111111114</v>
      </c>
    </row>
    <row r="3499" spans="8:38">
      <c r="H3499" s="677">
        <v>2744</v>
      </c>
      <c r="I3499" s="510">
        <f t="shared" si="2038"/>
        <v>3278</v>
      </c>
      <c r="J3499" s="53" t="str" cm="1">
        <f t="array" aca="1" ref="J3499" ca="1">INDIRECT("B" &amp; I3499)</f>
        <v>NIVEL 974 M4 7S L30 PM 2744 25-06-2026</v>
      </c>
      <c r="K3499" s="511">
        <f t="shared" ca="1" si="2039"/>
        <v>3.2</v>
      </c>
      <c r="L3499" s="508">
        <f t="shared" ca="1" si="2040"/>
        <v>9.9900000000000006E-3</v>
      </c>
      <c r="M3499" s="508">
        <f t="shared" ca="1" si="2041"/>
        <v>1.17E-2</v>
      </c>
      <c r="N3499" s="512">
        <f t="shared" ca="1" si="2042"/>
        <v>1.2999999999999999E-2</v>
      </c>
      <c r="O3499" s="512">
        <f t="shared" ca="1" si="2043"/>
        <v>8.9910000000000007E-3</v>
      </c>
      <c r="P3499" s="513">
        <f t="shared" ca="1" si="2044"/>
        <v>1.0530000000000001E-2</v>
      </c>
      <c r="Q3499" s="514" t="str">
        <f t="shared" ca="1" si="2045"/>
        <v>Dump</v>
      </c>
      <c r="R3499" s="515">
        <f t="shared" ca="1" si="2046"/>
        <v>0.71111111111111114</v>
      </c>
    </row>
    <row r="3500" spans="8:38">
      <c r="H3500" s="677">
        <v>2745</v>
      </c>
      <c r="I3500" s="510">
        <f t="shared" si="2038"/>
        <v>3279</v>
      </c>
      <c r="J3500" s="53" t="str" cm="1">
        <f t="array" aca="1" ref="J3500" ca="1">INDIRECT("B" &amp; I3500)</f>
        <v>NIVEL 974 M4 7S L30 PM 2745 25-06-2026</v>
      </c>
      <c r="K3500" s="511">
        <f t="shared" ca="1" si="2039"/>
        <v>3.2</v>
      </c>
      <c r="L3500" s="508">
        <f t="shared" ca="1" si="2040"/>
        <v>1.881E-2</v>
      </c>
      <c r="M3500" s="508">
        <f t="shared" ca="1" si="2041"/>
        <v>1.17E-2</v>
      </c>
      <c r="N3500" s="512">
        <f t="shared" ca="1" si="2042"/>
        <v>1.2999999999999999E-2</v>
      </c>
      <c r="O3500" s="512">
        <f t="shared" ca="1" si="2043"/>
        <v>1.6929E-2</v>
      </c>
      <c r="P3500" s="513">
        <f t="shared" ca="1" si="2044"/>
        <v>1.0530000000000001E-2</v>
      </c>
      <c r="Q3500" s="514" t="str">
        <f t="shared" ca="1" si="2045"/>
        <v>Dump</v>
      </c>
      <c r="R3500" s="515">
        <f t="shared" ca="1" si="2046"/>
        <v>0.71111111111111114</v>
      </c>
    </row>
    <row r="3501" spans="8:38">
      <c r="H3501" s="677">
        <v>2746</v>
      </c>
      <c r="I3501" s="510">
        <f t="shared" si="2038"/>
        <v>3280</v>
      </c>
      <c r="J3501" s="53" t="str" cm="1">
        <f t="array" aca="1" ref="J3501" ca="1">INDIRECT("B" &amp; I3501)</f>
        <v>NIVEL 974 M4 6N AM 2746 26-06-2026</v>
      </c>
      <c r="K3501" s="511">
        <f t="shared" ca="1" si="2039"/>
        <v>3.2</v>
      </c>
      <c r="L3501" s="508">
        <f t="shared" ca="1" si="2040"/>
        <v>7.8300000000000002E-3</v>
      </c>
      <c r="M3501" s="508">
        <f t="shared" ca="1" si="2041"/>
        <v>1.35E-2</v>
      </c>
      <c r="N3501" s="512">
        <f t="shared" ca="1" si="2042"/>
        <v>1.4999999999999999E-2</v>
      </c>
      <c r="O3501" s="512">
        <f t="shared" ca="1" si="2043"/>
        <v>7.0470000000000003E-3</v>
      </c>
      <c r="P3501" s="513">
        <f t="shared" ca="1" si="2044"/>
        <v>1.2149999999999999E-2</v>
      </c>
      <c r="Q3501" s="514" t="str">
        <f t="shared" ca="1" si="2045"/>
        <v>Dump</v>
      </c>
      <c r="R3501" s="515">
        <f t="shared" ca="1" si="2046"/>
        <v>0.71111111111111114</v>
      </c>
    </row>
    <row r="3502" spans="8:38">
      <c r="H3502" s="677">
        <v>2747</v>
      </c>
      <c r="I3502" s="510">
        <f t="shared" si="2038"/>
        <v>3281</v>
      </c>
      <c r="J3502" s="53" t="str" cm="1">
        <f t="array" aca="1" ref="J3502" ca="1">INDIRECT("B" &amp; I3502)</f>
        <v>NIVEL 974 M4 6N AM 2747 26-06-2026</v>
      </c>
      <c r="K3502" s="511">
        <f t="shared" ca="1" si="2039"/>
        <v>3.2</v>
      </c>
      <c r="L3502" s="508">
        <f t="shared" ca="1" si="2040"/>
        <v>8.0099999999999998E-3</v>
      </c>
      <c r="M3502" s="508">
        <f t="shared" ca="1" si="2041"/>
        <v>1.35E-2</v>
      </c>
      <c r="N3502" s="512">
        <f t="shared" ca="1" si="2042"/>
        <v>1.4999999999999999E-2</v>
      </c>
      <c r="O3502" s="512">
        <f t="shared" ca="1" si="2043"/>
        <v>7.2090000000000001E-3</v>
      </c>
      <c r="P3502" s="513">
        <f t="shared" ca="1" si="2044"/>
        <v>1.2149999999999999E-2</v>
      </c>
      <c r="Q3502" s="514" t="str">
        <f t="shared" ca="1" si="2045"/>
        <v>Dump</v>
      </c>
      <c r="R3502" s="515">
        <f t="shared" ca="1" si="2046"/>
        <v>0.71111111111111114</v>
      </c>
    </row>
    <row r="3503" spans="8:38">
      <c r="H3503" s="677">
        <v>2748</v>
      </c>
      <c r="I3503" s="510">
        <f t="shared" si="2038"/>
        <v>3282</v>
      </c>
      <c r="J3503" s="53" t="str" cm="1">
        <f t="array" aca="1" ref="J3503" ca="1">INDIRECT("B" &amp; I3503)</f>
        <v>NIVEL 974 M4 6N AM 2748 26-06-2026</v>
      </c>
      <c r="K3503" s="511">
        <f t="shared" ca="1" si="2039"/>
        <v>3.2</v>
      </c>
      <c r="L3503" s="508">
        <f t="shared" ca="1" si="2040"/>
        <v>8.0999999999999996E-3</v>
      </c>
      <c r="M3503" s="508">
        <f t="shared" ca="1" si="2041"/>
        <v>1.35E-2</v>
      </c>
      <c r="N3503" s="512">
        <f t="shared" ca="1" si="2042"/>
        <v>1.4999999999999999E-2</v>
      </c>
      <c r="O3503" s="512">
        <f t="shared" ca="1" si="2043"/>
        <v>7.2899999999999996E-3</v>
      </c>
      <c r="P3503" s="513">
        <f t="shared" ca="1" si="2044"/>
        <v>1.2149999999999999E-2</v>
      </c>
      <c r="Q3503" s="514" t="str">
        <f t="shared" ca="1" si="2045"/>
        <v>Dump</v>
      </c>
      <c r="R3503" s="515">
        <f t="shared" ca="1" si="2046"/>
        <v>0.71111111111111114</v>
      </c>
    </row>
    <row r="3504" spans="8:38">
      <c r="H3504" s="677"/>
      <c r="I3504"/>
      <c r="J3504"/>
      <c r="K3504" s="519">
        <f ca="1">SUM(K3494:K3503)</f>
        <v>31.999999999999996</v>
      </c>
      <c r="L3504" s="516">
        <f ca="1">+SUMPRODUCT(L3494:L3503,K3494:K3503)/K3504</f>
        <v>1.1862000000000003E-2</v>
      </c>
      <c r="M3504" s="516">
        <f ca="1">+SUMPRODUCT(M3494:M3503,K3494:K3503)/K3504</f>
        <v>1.2510000000000004E-2</v>
      </c>
      <c r="N3504" s="69">
        <f ca="1">+SUMPRODUCT(N3494:N3503,K3494:K3503)/K3504</f>
        <v>1.3899999999999999E-2</v>
      </c>
      <c r="O3504" s="552">
        <f ca="1">+SUMPRODUCT(O3494:O3503,K3494:K3503)/K3504</f>
        <v>1.0675800000000004E-2</v>
      </c>
      <c r="P3504" s="69">
        <f ca="1">+SUMPRODUCT(P3494:P3503,K3494:K3503)/K3504</f>
        <v>1.1259000000000003E-2</v>
      </c>
      <c r="Q3504"/>
      <c r="R3504"/>
    </row>
    <row r="3505" spans="8:38">
      <c r="H3505" s="748"/>
      <c r="I3505"/>
      <c r="J3505"/>
      <c r="K3505" s="551" t="s">
        <v>59</v>
      </c>
      <c r="L3505" s="550">
        <f ca="1">+L3504/0.9</f>
        <v>1.3180000000000002E-2</v>
      </c>
      <c r="M3505" s="518">
        <f ca="1">+M3504/0.9</f>
        <v>1.3900000000000004E-2</v>
      </c>
      <c r="N3505"/>
      <c r="O3505"/>
      <c r="P3505"/>
      <c r="Q3505"/>
      <c r="R3505"/>
    </row>
    <row r="3506" spans="8:38" ht="15" thickBot="1">
      <c r="I3506" s="749"/>
      <c r="R3506" s="749"/>
    </row>
    <row r="3507" spans="8:38" ht="28.8">
      <c r="H3507" s="385"/>
      <c r="I3507" s="547" t="s">
        <v>3514</v>
      </c>
      <c r="J3507" s="77" t="s">
        <v>63</v>
      </c>
      <c r="K3507" s="507" t="s">
        <v>44</v>
      </c>
      <c r="L3507" s="718" t="s">
        <v>297</v>
      </c>
      <c r="M3507" s="508" t="s">
        <v>292</v>
      </c>
      <c r="N3507" s="545" t="s">
        <v>46</v>
      </c>
      <c r="O3507" s="549" t="s">
        <v>293</v>
      </c>
      <c r="P3507" s="508" t="s">
        <v>294</v>
      </c>
      <c r="Q3507"/>
      <c r="R3507"/>
      <c r="AJ3507" s="95" t="str">
        <f>+I3507</f>
        <v>EN145</v>
      </c>
      <c r="AK3507" s="96" t="s">
        <v>62</v>
      </c>
    </row>
    <row r="3508" spans="8:38" ht="15" thickBot="1">
      <c r="H3508" s="677">
        <v>2749</v>
      </c>
      <c r="I3508" s="510">
        <f>IF(H3508="",
   IFERROR(MATCH("**", B:B, 0), ""),
   IFERROR(MATCH("* "&amp;H3508&amp;" *", B:B, 0), "")
)</f>
        <v>3283</v>
      </c>
      <c r="J3508" s="53" t="str" cm="1">
        <f t="array" aca="1" ref="J3508" ca="1">INDIRECT("B" &amp; I3508)</f>
        <v>NIVEL 974 M4 6N AM 2749 26-06-2026</v>
      </c>
      <c r="K3508" s="511">
        <f ca="1">INDEX(D:D, MATCH(J3508, $B:$B, 0))</f>
        <v>3.2</v>
      </c>
      <c r="L3508" s="508">
        <f ca="1">INDEX(E:E, MATCH($J3508, $B:$B, 0))*0.9</f>
        <v>9.0000000000000011E-3</v>
      </c>
      <c r="M3508" s="508">
        <f ca="1">INDEX(F:F, MATCH($J3508, $B:$B, 0))*0.9</f>
        <v>1.35E-2</v>
      </c>
      <c r="N3508" s="512">
        <f ca="1">INDEX(F:F, MATCH($J3508, $B:$B, 0))</f>
        <v>1.4999999999999999E-2</v>
      </c>
      <c r="O3508" s="512">
        <f ca="1">+IF(L3508=0,N3508*0.9,L3508*0.9)</f>
        <v>8.1000000000000013E-3</v>
      </c>
      <c r="P3508" s="513">
        <f ca="1">+M3508*0.9</f>
        <v>1.2149999999999999E-2</v>
      </c>
      <c r="Q3508" s="514" t="str">
        <f ca="1">+IF(L3508=0,"-","Dump")</f>
        <v>Dump</v>
      </c>
      <c r="R3508" s="515">
        <f ca="1">+K3508/4.5</f>
        <v>0.71111111111111114</v>
      </c>
      <c r="AJ3508" s="520">
        <f ca="1">+K3518-SUMIF(AE:AE, AJ3507, AA:AA)</f>
        <v>1.7799999999999976</v>
      </c>
      <c r="AK3508" s="521">
        <f ca="1">O3518</f>
        <v>1.2368700000000003E-2</v>
      </c>
      <c r="AL3508" s="102">
        <f ca="1">COUNTIF(AE:AE, AJ3507)</f>
        <v>1</v>
      </c>
    </row>
    <row r="3509" spans="8:38" ht="15" thickBot="1">
      <c r="H3509" s="677">
        <v>2750</v>
      </c>
      <c r="I3509" s="510">
        <f t="shared" ref="I3509:I3517" si="2047">IF(H3509="",
   IFERROR(MATCH("**", B:B, 0), ""),
   IFERROR(MATCH("* "&amp;H3509&amp;" *", B:B, 0), "")
)</f>
        <v>3284</v>
      </c>
      <c r="J3509" s="53" t="str" cm="1">
        <f t="array" aca="1" ref="J3509" ca="1">INDIRECT("B" &amp; I3509)</f>
        <v>NIVEL 974 M4 6N AM 2750 26-06-2026</v>
      </c>
      <c r="K3509" s="511">
        <f t="shared" ref="K3509:K3517" ca="1" si="2048">INDEX(D:D, MATCH(J3509, $B:$B, 0))</f>
        <v>3.2</v>
      </c>
      <c r="L3509" s="508">
        <f t="shared" ref="L3509:L3517" ca="1" si="2049">INDEX(E:E, MATCH($J3509, $B:$B, 0))*0.9</f>
        <v>1.107E-2</v>
      </c>
      <c r="M3509" s="508">
        <f t="shared" ref="M3509:M3517" ca="1" si="2050">INDEX(F:F, MATCH($J3509, $B:$B, 0))*0.9</f>
        <v>1.35E-2</v>
      </c>
      <c r="N3509" s="512">
        <f t="shared" ref="N3509:N3517" ca="1" si="2051">INDEX(F:F, MATCH($J3509, $B:$B, 0))</f>
        <v>1.4999999999999999E-2</v>
      </c>
      <c r="O3509" s="512">
        <f t="shared" ref="O3509:O3517" ca="1" si="2052">+IF(L3509=0,N3509*0.9,L3509*0.9)</f>
        <v>9.9629999999999996E-3</v>
      </c>
      <c r="P3509" s="513">
        <f t="shared" ref="P3509:P3517" ca="1" si="2053">+M3509*0.9</f>
        <v>1.2149999999999999E-2</v>
      </c>
      <c r="Q3509" s="514" t="str">
        <f t="shared" ref="Q3509:Q3517" ca="1" si="2054">+IF(L3509=0,"-","Dump")</f>
        <v>Dump</v>
      </c>
      <c r="R3509" s="515">
        <f t="shared" ref="R3509:R3517" ca="1" si="2055">+K3509/4.5</f>
        <v>0.71111111111111114</v>
      </c>
      <c r="AJ3509" s="105" t="s">
        <v>83</v>
      </c>
      <c r="AK3509" s="101"/>
    </row>
    <row r="3510" spans="8:38">
      <c r="H3510" s="677">
        <v>2751</v>
      </c>
      <c r="I3510" s="510">
        <f t="shared" si="2047"/>
        <v>3285</v>
      </c>
      <c r="J3510" s="53" t="str" cm="1">
        <f t="array" aca="1" ref="J3510" ca="1">INDIRECT("B" &amp; I3510)</f>
        <v>NIVEL 974 M4 7S L30 PM 2751 26-06-2026</v>
      </c>
      <c r="K3510" s="511">
        <f t="shared" ca="1" si="2048"/>
        <v>3.2</v>
      </c>
      <c r="L3510" s="508">
        <f t="shared" ca="1" si="2049"/>
        <v>1.8630000000000001E-2</v>
      </c>
      <c r="M3510" s="508">
        <f t="shared" ca="1" si="2050"/>
        <v>1.26E-2</v>
      </c>
      <c r="N3510" s="512">
        <f t="shared" ca="1" si="2051"/>
        <v>1.4E-2</v>
      </c>
      <c r="O3510" s="512">
        <f t="shared" ca="1" si="2052"/>
        <v>1.6767000000000001E-2</v>
      </c>
      <c r="P3510" s="513">
        <f t="shared" ca="1" si="2053"/>
        <v>1.1340000000000001E-2</v>
      </c>
      <c r="Q3510" s="514" t="str">
        <f t="shared" ca="1" si="2054"/>
        <v>Dump</v>
      </c>
      <c r="R3510" s="515">
        <f t="shared" ca="1" si="2055"/>
        <v>0.71111111111111114</v>
      </c>
    </row>
    <row r="3511" spans="8:38">
      <c r="H3511" s="677">
        <v>2752</v>
      </c>
      <c r="I3511" s="510">
        <f t="shared" si="2047"/>
        <v>3286</v>
      </c>
      <c r="J3511" s="53" t="str" cm="1">
        <f t="array" aca="1" ref="J3511" ca="1">INDIRECT("B" &amp; I3511)</f>
        <v>NIVEL 974 M4 7S L30 PM 2752 26-06-2026</v>
      </c>
      <c r="K3511" s="511">
        <f t="shared" ca="1" si="2048"/>
        <v>3.2</v>
      </c>
      <c r="L3511" s="508">
        <f t="shared" ca="1" si="2049"/>
        <v>1.5480000000000001E-2</v>
      </c>
      <c r="M3511" s="508">
        <f t="shared" ca="1" si="2050"/>
        <v>1.26E-2</v>
      </c>
      <c r="N3511" s="512">
        <f t="shared" ca="1" si="2051"/>
        <v>1.4E-2</v>
      </c>
      <c r="O3511" s="512">
        <f t="shared" ca="1" si="2052"/>
        <v>1.3932000000000002E-2</v>
      </c>
      <c r="P3511" s="513">
        <f t="shared" ca="1" si="2053"/>
        <v>1.1340000000000001E-2</v>
      </c>
      <c r="Q3511" s="514" t="str">
        <f t="shared" ca="1" si="2054"/>
        <v>Dump</v>
      </c>
      <c r="R3511" s="515">
        <f t="shared" ca="1" si="2055"/>
        <v>0.71111111111111114</v>
      </c>
    </row>
    <row r="3512" spans="8:38">
      <c r="H3512" s="677">
        <v>2753</v>
      </c>
      <c r="I3512" s="510">
        <f t="shared" ref="I3512:I3514" si="2056">IF(H3512="",
   IFERROR(MATCH("**", B:B, 0), ""),
   IFERROR(MATCH("* "&amp;H3512&amp;" *", B:B, 0), "")
)</f>
        <v>3287</v>
      </c>
      <c r="J3512" s="53" t="str" cm="1">
        <f t="array" aca="1" ref="J3512" ca="1">INDIRECT("B" &amp; I3512)</f>
        <v>NIVEL 974 M4 7S L30 PM 2753 26-06-2026</v>
      </c>
      <c r="K3512" s="511">
        <f t="shared" ref="K3512:K3514" ca="1" si="2057">INDEX(D:D, MATCH(J3512, $B:$B, 0))</f>
        <v>3.2</v>
      </c>
      <c r="L3512" s="508">
        <f t="shared" ref="L3512:L3514" ca="1" si="2058">INDEX(E:E, MATCH($J3512, $B:$B, 0))*0.9</f>
        <v>2.2769999999999999E-2</v>
      </c>
      <c r="M3512" s="508">
        <f t="shared" ref="M3512:M3514" ca="1" si="2059">INDEX(F:F, MATCH($J3512, $B:$B, 0))*0.9</f>
        <v>1.26E-2</v>
      </c>
      <c r="N3512" s="512">
        <f t="shared" ref="N3512:N3514" ca="1" si="2060">INDEX(F:F, MATCH($J3512, $B:$B, 0))</f>
        <v>1.4E-2</v>
      </c>
      <c r="O3512" s="512">
        <f t="shared" ref="O3512:O3514" ca="1" si="2061">+IF(L3512=0,N3512*0.9,L3512*0.9)</f>
        <v>2.0493000000000001E-2</v>
      </c>
      <c r="P3512" s="513">
        <f t="shared" ref="P3512:P3514" ca="1" si="2062">+M3512*0.9</f>
        <v>1.1340000000000001E-2</v>
      </c>
      <c r="Q3512" s="514" t="str">
        <f t="shared" ref="Q3512:Q3514" ca="1" si="2063">+IF(L3512=0,"-","Dump")</f>
        <v>Dump</v>
      </c>
      <c r="R3512" s="515">
        <f t="shared" ref="R3512:R3514" ca="1" si="2064">+K3512/4.5</f>
        <v>0.71111111111111114</v>
      </c>
    </row>
    <row r="3513" spans="8:38">
      <c r="H3513" s="677">
        <v>2754</v>
      </c>
      <c r="I3513" s="510">
        <f t="shared" si="2056"/>
        <v>3288</v>
      </c>
      <c r="J3513" s="53" t="str" cm="1">
        <f t="array" aca="1" ref="J3513" ca="1">INDIRECT("B" &amp; I3513)</f>
        <v>NIVEL 974 M4 7S L30 PM 2754 26-06-2026</v>
      </c>
      <c r="K3513" s="511">
        <f t="shared" ca="1" si="2057"/>
        <v>3.2</v>
      </c>
      <c r="L3513" s="508">
        <f t="shared" ca="1" si="2058"/>
        <v>9.6299999999999997E-3</v>
      </c>
      <c r="M3513" s="508">
        <f t="shared" ca="1" si="2059"/>
        <v>1.26E-2</v>
      </c>
      <c r="N3513" s="512">
        <f t="shared" ca="1" si="2060"/>
        <v>1.4E-2</v>
      </c>
      <c r="O3513" s="512">
        <f t="shared" ca="1" si="2061"/>
        <v>8.6669999999999994E-3</v>
      </c>
      <c r="P3513" s="513">
        <f t="shared" ca="1" si="2062"/>
        <v>1.1340000000000001E-2</v>
      </c>
      <c r="Q3513" s="514" t="str">
        <f t="shared" ca="1" si="2063"/>
        <v>Dump</v>
      </c>
      <c r="R3513" s="515">
        <f t="shared" ca="1" si="2064"/>
        <v>0.71111111111111114</v>
      </c>
    </row>
    <row r="3514" spans="8:38">
      <c r="H3514" s="677">
        <v>2755</v>
      </c>
      <c r="I3514" s="510">
        <f t="shared" si="2056"/>
        <v>3289</v>
      </c>
      <c r="J3514" s="53" t="str" cm="1">
        <f t="array" aca="1" ref="J3514" ca="1">INDIRECT("B" &amp; I3514)</f>
        <v>NIVEL 974 M4 7S L30 PM 2755 26-06-2026</v>
      </c>
      <c r="K3514" s="511">
        <f t="shared" ca="1" si="2057"/>
        <v>3.2</v>
      </c>
      <c r="L3514" s="508">
        <f t="shared" ca="1" si="2058"/>
        <v>1.7100000000000001E-2</v>
      </c>
      <c r="M3514" s="508">
        <f t="shared" ca="1" si="2059"/>
        <v>1.26E-2</v>
      </c>
      <c r="N3514" s="512">
        <f t="shared" ca="1" si="2060"/>
        <v>1.4E-2</v>
      </c>
      <c r="O3514" s="512">
        <f t="shared" ca="1" si="2061"/>
        <v>1.5390000000000001E-2</v>
      </c>
      <c r="P3514" s="513">
        <f t="shared" ca="1" si="2062"/>
        <v>1.1340000000000001E-2</v>
      </c>
      <c r="Q3514" s="514" t="str">
        <f t="shared" ca="1" si="2063"/>
        <v>Dump</v>
      </c>
      <c r="R3514" s="515">
        <f t="shared" ca="1" si="2064"/>
        <v>0.71111111111111114</v>
      </c>
    </row>
    <row r="3515" spans="8:38">
      <c r="H3515" s="677">
        <v>2756</v>
      </c>
      <c r="I3515" s="510">
        <f t="shared" si="2047"/>
        <v>3290</v>
      </c>
      <c r="J3515" s="53" t="str" cm="1">
        <f t="array" aca="1" ref="J3515" ca="1">INDIRECT("B" &amp; I3515)</f>
        <v>NIVEL 974 M4 7S L30 PM 2756 26-06-2026</v>
      </c>
      <c r="K3515" s="511">
        <f t="shared" ca="1" si="2048"/>
        <v>3.2</v>
      </c>
      <c r="L3515" s="508">
        <f t="shared" ca="1" si="2049"/>
        <v>1.107E-2</v>
      </c>
      <c r="M3515" s="508">
        <f t="shared" ca="1" si="2050"/>
        <v>1.26E-2</v>
      </c>
      <c r="N3515" s="512">
        <f t="shared" ca="1" si="2051"/>
        <v>1.4E-2</v>
      </c>
      <c r="O3515" s="512">
        <f t="shared" ca="1" si="2052"/>
        <v>9.9629999999999996E-3</v>
      </c>
      <c r="P3515" s="513">
        <f t="shared" ca="1" si="2053"/>
        <v>1.1340000000000001E-2</v>
      </c>
      <c r="Q3515" s="514" t="str">
        <f t="shared" ca="1" si="2054"/>
        <v>Dump</v>
      </c>
      <c r="R3515" s="515">
        <f t="shared" ca="1" si="2055"/>
        <v>0.71111111111111114</v>
      </c>
    </row>
    <row r="3516" spans="8:38">
      <c r="H3516" s="677">
        <v>2757</v>
      </c>
      <c r="I3516" s="510">
        <f t="shared" si="2047"/>
        <v>3291</v>
      </c>
      <c r="J3516" s="53" t="str" cm="1">
        <f t="array" aca="1" ref="J3516" ca="1">INDIRECT("B" &amp; I3516)</f>
        <v>NIVEL 974 M4 7S L30 PM 2757 26-06-2026</v>
      </c>
      <c r="K3516" s="511">
        <f t="shared" ca="1" si="2048"/>
        <v>3.2</v>
      </c>
      <c r="L3516" s="508">
        <f t="shared" ca="1" si="2049"/>
        <v>1.404E-2</v>
      </c>
      <c r="M3516" s="508">
        <f t="shared" ca="1" si="2050"/>
        <v>1.26E-2</v>
      </c>
      <c r="N3516" s="512">
        <f t="shared" ca="1" si="2051"/>
        <v>1.4E-2</v>
      </c>
      <c r="O3516" s="512">
        <f t="shared" ca="1" si="2052"/>
        <v>1.2636000000000001E-2</v>
      </c>
      <c r="P3516" s="513">
        <f t="shared" ca="1" si="2053"/>
        <v>1.1340000000000001E-2</v>
      </c>
      <c r="Q3516" s="514" t="str">
        <f t="shared" ca="1" si="2054"/>
        <v>Dump</v>
      </c>
      <c r="R3516" s="515">
        <f t="shared" ca="1" si="2055"/>
        <v>0.71111111111111114</v>
      </c>
    </row>
    <row r="3517" spans="8:38">
      <c r="H3517" s="677">
        <v>2758</v>
      </c>
      <c r="I3517" s="510">
        <f t="shared" si="2047"/>
        <v>3292</v>
      </c>
      <c r="J3517" s="53" t="str" cm="1">
        <f t="array" aca="1" ref="J3517" ca="1">INDIRECT("B" &amp; I3517)</f>
        <v>NIVEL 974 M4 7S L30 AM 2758 24-06-2026</v>
      </c>
      <c r="K3517" s="511">
        <f t="shared" ca="1" si="2048"/>
        <v>3.2</v>
      </c>
      <c r="L3517" s="508">
        <f t="shared" ca="1" si="2049"/>
        <v>8.6400000000000001E-3</v>
      </c>
      <c r="M3517" s="508">
        <f t="shared" ca="1" si="2050"/>
        <v>1.26E-2</v>
      </c>
      <c r="N3517" s="512">
        <f t="shared" ca="1" si="2051"/>
        <v>1.4E-2</v>
      </c>
      <c r="O3517" s="512">
        <f t="shared" ca="1" si="2052"/>
        <v>7.7759999999999999E-3</v>
      </c>
      <c r="P3517" s="513">
        <f t="shared" ca="1" si="2053"/>
        <v>1.1340000000000001E-2</v>
      </c>
      <c r="Q3517" s="514" t="str">
        <f t="shared" ca="1" si="2054"/>
        <v>Dump</v>
      </c>
      <c r="R3517" s="515">
        <f t="shared" ca="1" si="2055"/>
        <v>0.71111111111111114</v>
      </c>
    </row>
    <row r="3518" spans="8:38">
      <c r="H3518" s="677"/>
      <c r="I3518"/>
      <c r="J3518"/>
      <c r="K3518" s="519">
        <f ca="1">SUM(K3508:K3517)</f>
        <v>31.999999999999996</v>
      </c>
      <c r="L3518" s="516">
        <f ca="1">+SUMPRODUCT(L3508:L3517,K3508:K3517)/K3518</f>
        <v>1.3743000000000003E-2</v>
      </c>
      <c r="M3518" s="516">
        <f ca="1">+SUMPRODUCT(M3508:M3517,K3508:K3517)/K3518</f>
        <v>1.2780000000000003E-2</v>
      </c>
      <c r="N3518" s="69">
        <f ca="1">+SUMPRODUCT(N3508:N3517,K3508:K3517)/K3518</f>
        <v>1.4200000000000003E-2</v>
      </c>
      <c r="O3518" s="552">
        <f ca="1">+SUMPRODUCT(O3508:O3517,K3508:K3517)/K3518</f>
        <v>1.2368700000000003E-2</v>
      </c>
      <c r="P3518" s="69">
        <f ca="1">+SUMPRODUCT(P3508:P3517,K3508:K3517)/K3518</f>
        <v>1.1502000000000002E-2</v>
      </c>
      <c r="Q3518"/>
      <c r="R3518"/>
    </row>
    <row r="3519" spans="8:38">
      <c r="H3519" s="748"/>
      <c r="I3519"/>
      <c r="J3519"/>
      <c r="K3519" s="551" t="s">
        <v>59</v>
      </c>
      <c r="L3519" s="550">
        <f ca="1">+L3518/0.9</f>
        <v>1.5270000000000004E-2</v>
      </c>
      <c r="M3519" s="518">
        <f ca="1">+M3518/0.9</f>
        <v>1.4200000000000003E-2</v>
      </c>
      <c r="N3519"/>
      <c r="O3519"/>
      <c r="P3519"/>
      <c r="Q3519"/>
      <c r="R3519"/>
    </row>
    <row r="3520" spans="8:38" ht="15" thickBot="1">
      <c r="I3520" s="749"/>
      <c r="R3520" s="749"/>
    </row>
    <row r="3521" spans="8:38" ht="28.8">
      <c r="H3521" s="385"/>
      <c r="I3521" s="547" t="s">
        <v>3557</v>
      </c>
      <c r="J3521" s="77" t="s">
        <v>63</v>
      </c>
      <c r="K3521" s="507" t="s">
        <v>44</v>
      </c>
      <c r="L3521" s="718" t="s">
        <v>297</v>
      </c>
      <c r="M3521" s="508" t="s">
        <v>292</v>
      </c>
      <c r="N3521" s="545" t="s">
        <v>46</v>
      </c>
      <c r="O3521" s="549" t="s">
        <v>293</v>
      </c>
      <c r="P3521" s="508" t="s">
        <v>294</v>
      </c>
      <c r="Q3521"/>
      <c r="R3521"/>
      <c r="AJ3521" s="95" t="str">
        <f>+I3521</f>
        <v>EN146</v>
      </c>
      <c r="AK3521" s="96" t="s">
        <v>62</v>
      </c>
    </row>
    <row r="3522" spans="8:38" ht="15" thickBot="1">
      <c r="H3522" s="677">
        <v>2759</v>
      </c>
      <c r="I3522" s="510">
        <f>IF(H3522="",
   IFERROR(MATCH("**", B:B, 0), ""),
   IFERROR(MATCH("* "&amp;H3522&amp;" *", B:B, 0), "")
)</f>
        <v>3293</v>
      </c>
      <c r="J3522" s="53" t="str" cm="1">
        <f t="array" aca="1" ref="J3522" ca="1">INDIRECT("B" &amp; I3522)</f>
        <v>NIVEL 974 M4 7S L30 AM 2759 24-06-2026</v>
      </c>
      <c r="K3522" s="511">
        <f ca="1">INDEX(D:D, MATCH(J3522, $B:$B, 0))</f>
        <v>3.2</v>
      </c>
      <c r="L3522" s="508">
        <f ca="1">INDEX(E:E, MATCH($J3522, $B:$B, 0))*0.9</f>
        <v>8.2800000000000009E-3</v>
      </c>
      <c r="M3522" s="508">
        <f ca="1">INDEX(F:F, MATCH($J3522, $B:$B, 0))*0.9</f>
        <v>1.26E-2</v>
      </c>
      <c r="N3522" s="512">
        <f ca="1">INDEX(F:F, MATCH($J3522, $B:$B, 0))</f>
        <v>1.4E-2</v>
      </c>
      <c r="O3522" s="512">
        <f ca="1">+IF(L3522=0,N3522*0.9,L3522*0.9)</f>
        <v>7.4520000000000012E-3</v>
      </c>
      <c r="P3522" s="513">
        <f ca="1">+M3522*0.9</f>
        <v>1.1340000000000001E-2</v>
      </c>
      <c r="Q3522" s="514" t="str">
        <f ca="1">+IF(L3522=0,"-","Dump")</f>
        <v>Dump</v>
      </c>
      <c r="R3522" s="515">
        <f ca="1">+K3522/4.5</f>
        <v>0.71111111111111114</v>
      </c>
      <c r="AJ3522" s="520">
        <f ca="1">+K3531-SUMIF(AE:AE, AJ3521, AA:AA)</f>
        <v>-2.5300000000000011</v>
      </c>
      <c r="AK3522" s="521">
        <f ca="1">O3531</f>
        <v>9.6750000000000013E-3</v>
      </c>
      <c r="AL3522" s="102">
        <f ca="1">COUNTIF(AE:AE, AJ3521)</f>
        <v>1</v>
      </c>
    </row>
    <row r="3523" spans="8:38" ht="15" thickBot="1">
      <c r="H3523" s="677">
        <v>2760</v>
      </c>
      <c r="I3523" s="510">
        <f t="shared" ref="I3523:I3530" si="2065">IF(H3523="",
   IFERROR(MATCH("**", B:B, 0), ""),
   IFERROR(MATCH("* "&amp;H3523&amp;" *", B:B, 0), "")
)</f>
        <v>3294</v>
      </c>
      <c r="J3523" s="53" t="str" cm="1">
        <f t="array" aca="1" ref="J3523" ca="1">INDIRECT("B" &amp; I3523)</f>
        <v>NIVEL 974 M4 7S L30 AM 2760 24-06-2026</v>
      </c>
      <c r="K3523" s="511">
        <f t="shared" ref="K3523:K3530" ca="1" si="2066">INDEX(D:D, MATCH(J3523, $B:$B, 0))</f>
        <v>3.2</v>
      </c>
      <c r="L3523" s="508">
        <f t="shared" ref="L3523:L3530" ca="1" si="2067">INDEX(E:E, MATCH($J3523, $B:$B, 0))*0.9</f>
        <v>9.8999999999999991E-3</v>
      </c>
      <c r="M3523" s="508">
        <f t="shared" ref="M3523:M3530" ca="1" si="2068">INDEX(F:F, MATCH($J3523, $B:$B, 0))*0.9</f>
        <v>1.26E-2</v>
      </c>
      <c r="N3523" s="512">
        <f t="shared" ref="N3523:N3530" ca="1" si="2069">INDEX(F:F, MATCH($J3523, $B:$B, 0))</f>
        <v>1.4E-2</v>
      </c>
      <c r="O3523" s="512">
        <f t="shared" ref="O3523:O3530" ca="1" si="2070">+IF(L3523=0,N3523*0.9,L3523*0.9)</f>
        <v>8.9099999999999995E-3</v>
      </c>
      <c r="P3523" s="513">
        <f t="shared" ref="P3523:P3530" ca="1" si="2071">+M3523*0.9</f>
        <v>1.1340000000000001E-2</v>
      </c>
      <c r="Q3523" s="514" t="str">
        <f t="shared" ref="Q3523:Q3530" ca="1" si="2072">+IF(L3523=0,"-","Dump")</f>
        <v>Dump</v>
      </c>
      <c r="R3523" s="515">
        <f t="shared" ref="R3523:R3530" ca="1" si="2073">+K3523/4.5</f>
        <v>0.71111111111111114</v>
      </c>
      <c r="AJ3523" s="105" t="s">
        <v>83</v>
      </c>
      <c r="AK3523" s="101"/>
    </row>
    <row r="3524" spans="8:38">
      <c r="H3524" s="677">
        <v>2761</v>
      </c>
      <c r="I3524" s="510">
        <f t="shared" si="2065"/>
        <v>3295</v>
      </c>
      <c r="J3524" s="53" t="str" cm="1">
        <f t="array" aca="1" ref="J3524" ca="1">INDIRECT("B" &amp; I3524)</f>
        <v>NIVEL 974 M4 7S L30 AM 2761 24-06-2026</v>
      </c>
      <c r="K3524" s="511">
        <f t="shared" ca="1" si="2066"/>
        <v>3.2</v>
      </c>
      <c r="L3524" s="508">
        <f t="shared" ca="1" si="2067"/>
        <v>1.008E-2</v>
      </c>
      <c r="M3524" s="508">
        <f t="shared" ca="1" si="2068"/>
        <v>1.26E-2</v>
      </c>
      <c r="N3524" s="512">
        <f t="shared" ca="1" si="2069"/>
        <v>1.4E-2</v>
      </c>
      <c r="O3524" s="512">
        <f t="shared" ca="1" si="2070"/>
        <v>9.0720000000000002E-3</v>
      </c>
      <c r="P3524" s="513">
        <f t="shared" ca="1" si="2071"/>
        <v>1.1340000000000001E-2</v>
      </c>
      <c r="Q3524" s="514" t="str">
        <f t="shared" ca="1" si="2072"/>
        <v>Dump</v>
      </c>
      <c r="R3524" s="515">
        <f t="shared" ca="1" si="2073"/>
        <v>0.71111111111111114</v>
      </c>
    </row>
    <row r="3525" spans="8:38">
      <c r="H3525" s="677">
        <v>2762</v>
      </c>
      <c r="I3525" s="510">
        <f t="shared" si="2065"/>
        <v>3296</v>
      </c>
      <c r="J3525" s="53" t="str" cm="1">
        <f t="array" aca="1" ref="J3525" ca="1">INDIRECT("B" &amp; I3525)</f>
        <v>NIVEL 974 M4 6N L33 AM 2762 27-06-2026</v>
      </c>
      <c r="K3525" s="511">
        <f t="shared" ca="1" si="2066"/>
        <v>3.2</v>
      </c>
      <c r="L3525" s="508">
        <f t="shared" ca="1" si="2067"/>
        <v>9.6299999999999997E-3</v>
      </c>
      <c r="M3525" s="508">
        <f t="shared" ca="1" si="2068"/>
        <v>1.3050000000000001E-2</v>
      </c>
      <c r="N3525" s="512">
        <f t="shared" ca="1" si="2069"/>
        <v>1.4500000000000001E-2</v>
      </c>
      <c r="O3525" s="512">
        <f t="shared" ca="1" si="2070"/>
        <v>8.6669999999999994E-3</v>
      </c>
      <c r="P3525" s="513">
        <f t="shared" ca="1" si="2071"/>
        <v>1.1745E-2</v>
      </c>
      <c r="Q3525" s="514" t="str">
        <f t="shared" ca="1" si="2072"/>
        <v>Dump</v>
      </c>
      <c r="R3525" s="515">
        <f t="shared" ca="1" si="2073"/>
        <v>0.71111111111111114</v>
      </c>
    </row>
    <row r="3526" spans="8:38">
      <c r="H3526" s="677">
        <v>2763</v>
      </c>
      <c r="I3526" s="510">
        <f t="shared" si="2065"/>
        <v>3297</v>
      </c>
      <c r="J3526" s="53" t="str" cm="1">
        <f t="array" aca="1" ref="J3526" ca="1">INDIRECT("B" &amp; I3526)</f>
        <v>NIVEL 974 M4 6N L33 AM 2763 27-06-2026</v>
      </c>
      <c r="K3526" s="511">
        <f t="shared" ca="1" si="2066"/>
        <v>3.2</v>
      </c>
      <c r="L3526" s="508">
        <f t="shared" ca="1" si="2067"/>
        <v>1.251E-2</v>
      </c>
      <c r="M3526" s="508">
        <f t="shared" ca="1" si="2068"/>
        <v>1.3050000000000001E-2</v>
      </c>
      <c r="N3526" s="512">
        <f t="shared" ca="1" si="2069"/>
        <v>1.4500000000000001E-2</v>
      </c>
      <c r="O3526" s="512">
        <f t="shared" ca="1" si="2070"/>
        <v>1.1259E-2</v>
      </c>
      <c r="P3526" s="513">
        <f t="shared" ca="1" si="2071"/>
        <v>1.1745E-2</v>
      </c>
      <c r="Q3526" s="514" t="str">
        <f t="shared" ca="1" si="2072"/>
        <v>Dump</v>
      </c>
      <c r="R3526" s="515">
        <f t="shared" ca="1" si="2073"/>
        <v>0.71111111111111114</v>
      </c>
    </row>
    <row r="3527" spans="8:38">
      <c r="H3527" s="677">
        <v>2764</v>
      </c>
      <c r="I3527" s="510">
        <f t="shared" si="2065"/>
        <v>3298</v>
      </c>
      <c r="J3527" s="53" t="str" cm="1">
        <f t="array" aca="1" ref="J3527" ca="1">INDIRECT("B" &amp; I3527)</f>
        <v>NIVEL 974 M4 6N L33 AM 2764 27-06-2026</v>
      </c>
      <c r="K3527" s="511">
        <f t="shared" ca="1" si="2066"/>
        <v>3.2</v>
      </c>
      <c r="L3527" s="508">
        <f t="shared" ca="1" si="2067"/>
        <v>9.6299999999999997E-3</v>
      </c>
      <c r="M3527" s="508">
        <f t="shared" ca="1" si="2068"/>
        <v>1.3050000000000001E-2</v>
      </c>
      <c r="N3527" s="512">
        <f t="shared" ca="1" si="2069"/>
        <v>1.4500000000000001E-2</v>
      </c>
      <c r="O3527" s="512">
        <f t="shared" ca="1" si="2070"/>
        <v>8.6669999999999994E-3</v>
      </c>
      <c r="P3527" s="513">
        <f t="shared" ca="1" si="2071"/>
        <v>1.1745E-2</v>
      </c>
      <c r="Q3527" s="514" t="str">
        <f t="shared" ca="1" si="2072"/>
        <v>Dump</v>
      </c>
      <c r="R3527" s="515">
        <f t="shared" ca="1" si="2073"/>
        <v>0.71111111111111114</v>
      </c>
    </row>
    <row r="3528" spans="8:38">
      <c r="H3528" s="677">
        <v>2765</v>
      </c>
      <c r="I3528" s="510">
        <f t="shared" si="2065"/>
        <v>3299</v>
      </c>
      <c r="J3528" s="53" t="str" cm="1">
        <f t="array" aca="1" ref="J3528" ca="1">INDIRECT("B" &amp; I3528)</f>
        <v>NIVEL 974 M4 6N L33 AM 2765 27-06-2026</v>
      </c>
      <c r="K3528" s="511">
        <f t="shared" ca="1" si="2066"/>
        <v>3.2</v>
      </c>
      <c r="L3528" s="508">
        <f t="shared" ca="1" si="2067"/>
        <v>1.269E-2</v>
      </c>
      <c r="M3528" s="508">
        <f t="shared" ca="1" si="2068"/>
        <v>1.3050000000000001E-2</v>
      </c>
      <c r="N3528" s="512">
        <f t="shared" ca="1" si="2069"/>
        <v>1.4500000000000001E-2</v>
      </c>
      <c r="O3528" s="512">
        <f t="shared" ca="1" si="2070"/>
        <v>1.1421000000000001E-2</v>
      </c>
      <c r="P3528" s="513">
        <f t="shared" ca="1" si="2071"/>
        <v>1.1745E-2</v>
      </c>
      <c r="Q3528" s="514" t="str">
        <f t="shared" ca="1" si="2072"/>
        <v>Dump</v>
      </c>
      <c r="R3528" s="515">
        <f t="shared" ca="1" si="2073"/>
        <v>0.71111111111111114</v>
      </c>
    </row>
    <row r="3529" spans="8:38">
      <c r="H3529" s="677">
        <v>2766</v>
      </c>
      <c r="I3529" s="510">
        <f t="shared" si="2065"/>
        <v>3300</v>
      </c>
      <c r="J3529" s="53" t="str" cm="1">
        <f t="array" aca="1" ref="J3529" ca="1">INDIRECT("B" &amp; I3529)</f>
        <v>NIVEL 974 M4 6N L33 AM 2766 27-06-2026</v>
      </c>
      <c r="K3529" s="511">
        <f t="shared" ca="1" si="2066"/>
        <v>3.2</v>
      </c>
      <c r="L3529" s="508">
        <f t="shared" ca="1" si="2067"/>
        <v>1.2239999999999999E-2</v>
      </c>
      <c r="M3529" s="508">
        <f t="shared" ca="1" si="2068"/>
        <v>1.3050000000000001E-2</v>
      </c>
      <c r="N3529" s="512">
        <f t="shared" ca="1" si="2069"/>
        <v>1.4500000000000001E-2</v>
      </c>
      <c r="O3529" s="512">
        <f t="shared" ca="1" si="2070"/>
        <v>1.1016E-2</v>
      </c>
      <c r="P3529" s="513">
        <f t="shared" ca="1" si="2071"/>
        <v>1.1745E-2</v>
      </c>
      <c r="Q3529" s="514" t="str">
        <f t="shared" ca="1" si="2072"/>
        <v>Dump</v>
      </c>
      <c r="R3529" s="515">
        <f t="shared" ca="1" si="2073"/>
        <v>0.71111111111111114</v>
      </c>
    </row>
    <row r="3530" spans="8:38">
      <c r="H3530" s="677">
        <v>2767</v>
      </c>
      <c r="I3530" s="510">
        <f t="shared" si="2065"/>
        <v>3301</v>
      </c>
      <c r="J3530" s="53" t="str" cm="1">
        <f t="array" aca="1" ref="J3530" ca="1">INDIRECT("B" &amp; I3530)</f>
        <v>NIVEL 974 M4 6N L33 AM 2767 27-06-2026</v>
      </c>
      <c r="K3530" s="511">
        <f t="shared" ca="1" si="2066"/>
        <v>3.2</v>
      </c>
      <c r="L3530" s="508">
        <f t="shared" ca="1" si="2067"/>
        <v>1.179E-2</v>
      </c>
      <c r="M3530" s="508">
        <f t="shared" ca="1" si="2068"/>
        <v>1.3050000000000001E-2</v>
      </c>
      <c r="N3530" s="512">
        <f t="shared" ca="1" si="2069"/>
        <v>1.4500000000000001E-2</v>
      </c>
      <c r="O3530" s="512">
        <f t="shared" ca="1" si="2070"/>
        <v>1.0611000000000001E-2</v>
      </c>
      <c r="P3530" s="513">
        <f t="shared" ca="1" si="2071"/>
        <v>1.1745E-2</v>
      </c>
      <c r="Q3530" s="514" t="str">
        <f t="shared" ca="1" si="2072"/>
        <v>Dump</v>
      </c>
      <c r="R3530" s="515">
        <f t="shared" ca="1" si="2073"/>
        <v>0.71111111111111114</v>
      </c>
    </row>
    <row r="3531" spans="8:38">
      <c r="H3531" s="677"/>
      <c r="I3531"/>
      <c r="J3531"/>
      <c r="K3531" s="519">
        <f ca="1">SUM(K3522:K3530)</f>
        <v>28.799999999999997</v>
      </c>
      <c r="L3531" s="516">
        <f ca="1">+SUMPRODUCT(L3522:L3530,K3522:K3530)/K3531</f>
        <v>1.0750000000000001E-2</v>
      </c>
      <c r="M3531" s="516">
        <f ca="1">+SUMPRODUCT(M3522:M3530,K3522:K3530)/K3531</f>
        <v>1.2900000000000005E-2</v>
      </c>
      <c r="N3531" s="69">
        <f ca="1">+SUMPRODUCT(N3522:N3530,K3522:K3530)/K3531</f>
        <v>1.4333333333333335E-2</v>
      </c>
      <c r="O3531" s="552">
        <f ca="1">+SUMPRODUCT(O3522:O3530,K3522:K3530)/K3531</f>
        <v>9.6750000000000013E-3</v>
      </c>
      <c r="P3531" s="69">
        <f ca="1">+SUMPRODUCT(P3522:P3530,K3522:K3530)/K3531</f>
        <v>1.1610000000000002E-2</v>
      </c>
      <c r="Q3531"/>
      <c r="R3531"/>
    </row>
    <row r="3532" spans="8:38">
      <c r="H3532" s="748"/>
      <c r="I3532"/>
      <c r="J3532"/>
      <c r="K3532" s="551" t="s">
        <v>59</v>
      </c>
      <c r="L3532" s="550">
        <f ca="1">+L3531/0.9</f>
        <v>1.1944444444444445E-2</v>
      </c>
      <c r="M3532" s="518">
        <f ca="1">+M3531/0.9</f>
        <v>1.4333333333333339E-2</v>
      </c>
      <c r="N3532"/>
      <c r="O3532"/>
      <c r="P3532"/>
      <c r="Q3532"/>
      <c r="R3532"/>
    </row>
    <row r="3533" spans="8:38" ht="15" thickBot="1">
      <c r="I3533" s="749"/>
      <c r="R3533" s="749"/>
    </row>
    <row r="3534" spans="8:38" ht="28.8">
      <c r="H3534" s="385"/>
      <c r="I3534" s="547" t="s">
        <v>3558</v>
      </c>
      <c r="J3534" s="77" t="s">
        <v>63</v>
      </c>
      <c r="K3534" s="507" t="s">
        <v>44</v>
      </c>
      <c r="L3534" s="718" t="s">
        <v>297</v>
      </c>
      <c r="M3534" s="508" t="s">
        <v>292</v>
      </c>
      <c r="N3534" s="545" t="s">
        <v>46</v>
      </c>
      <c r="O3534" s="549" t="s">
        <v>293</v>
      </c>
      <c r="P3534" s="508" t="s">
        <v>294</v>
      </c>
      <c r="Q3534"/>
      <c r="R3534"/>
      <c r="AJ3534" s="95" t="str">
        <f>+I3534</f>
        <v>EN147</v>
      </c>
      <c r="AK3534" s="96" t="s">
        <v>62</v>
      </c>
    </row>
    <row r="3535" spans="8:38" ht="15" thickBot="1">
      <c r="H3535" s="677">
        <v>2768</v>
      </c>
      <c r="I3535" s="510">
        <f>IF(H3535="",
   IFERROR(MATCH("**", B:B, 0), ""),
   IFERROR(MATCH("* "&amp;H3535&amp;" *", B:B, 0), "")
)</f>
        <v>3302</v>
      </c>
      <c r="J3535" s="53" t="str" cm="1">
        <f t="array" aca="1" ref="J3535" ca="1">INDIRECT("B" &amp; I3535)</f>
        <v>NIVEL 974 M4 6N L33 AM 2768 27-06-2026</v>
      </c>
      <c r="K3535" s="511">
        <f ca="1">INDEX(D:D, MATCH(J3535, $B:$B, 0))</f>
        <v>3.2</v>
      </c>
      <c r="L3535" s="508">
        <f ca="1">INDEX(E:E, MATCH($J3535, $B:$B, 0))*0.9</f>
        <v>1.179E-2</v>
      </c>
      <c r="M3535" s="508">
        <f ca="1">INDEX(F:F, MATCH($J3535, $B:$B, 0))*0.9</f>
        <v>1.3050000000000001E-2</v>
      </c>
      <c r="N3535" s="512">
        <f ca="1">INDEX(F:F, MATCH($J3535, $B:$B, 0))</f>
        <v>1.4500000000000001E-2</v>
      </c>
      <c r="O3535" s="512">
        <f ca="1">+IF(L3535=0,N3535*0.9,L3535*0.9)</f>
        <v>1.0611000000000001E-2</v>
      </c>
      <c r="P3535" s="513">
        <f ca="1">+M3535*0.9</f>
        <v>1.1745E-2</v>
      </c>
      <c r="Q3535" s="514" t="str">
        <f ca="1">+IF(L3535=0,"-","Dump")</f>
        <v>Dump</v>
      </c>
      <c r="R3535" s="515">
        <f ca="1">+K3535/4.5</f>
        <v>0.71111111111111114</v>
      </c>
      <c r="AJ3535" s="520">
        <f ca="1">+K3545-SUMIF(AE:AE, AJ3534, AA:AA)</f>
        <v>-0.46000000000000441</v>
      </c>
      <c r="AK3535" s="521">
        <f ca="1">O3545</f>
        <v>1.3194900000000002E-2</v>
      </c>
      <c r="AL3535" s="102">
        <f ca="1">COUNTIF(AE:AE, AJ3534)</f>
        <v>1</v>
      </c>
    </row>
    <row r="3536" spans="8:38" ht="15" thickBot="1">
      <c r="H3536" s="677">
        <v>2769</v>
      </c>
      <c r="I3536" s="510">
        <f t="shared" ref="I3536:I3544" si="2074">IF(H3536="",
   IFERROR(MATCH("**", B:B, 0), ""),
   IFERROR(MATCH("* "&amp;H3536&amp;" *", B:B, 0), "")
)</f>
        <v>3303</v>
      </c>
      <c r="J3536" s="53" t="str" cm="1">
        <f t="array" aca="1" ref="J3536" ca="1">INDIRECT("B" &amp; I3536)</f>
        <v>NIVEL 974 M4 6N L33 AM 2769 27-06-2026</v>
      </c>
      <c r="K3536" s="511">
        <f t="shared" ref="K3536:K3544" ca="1" si="2075">INDEX(D:D, MATCH(J3536, $B:$B, 0))</f>
        <v>3.2</v>
      </c>
      <c r="L3536" s="508">
        <f t="shared" ref="L3536:L3544" ca="1" si="2076">INDEX(E:E, MATCH($J3536, $B:$B, 0))*0.9</f>
        <v>1.0710000000000001E-2</v>
      </c>
      <c r="M3536" s="508">
        <f t="shared" ref="M3536:M3544" ca="1" si="2077">INDEX(F:F, MATCH($J3536, $B:$B, 0))*0.9</f>
        <v>1.3050000000000001E-2</v>
      </c>
      <c r="N3536" s="512">
        <f t="shared" ref="N3536:N3544" ca="1" si="2078">INDEX(F:F, MATCH($J3536, $B:$B, 0))</f>
        <v>1.4500000000000001E-2</v>
      </c>
      <c r="O3536" s="512">
        <f t="shared" ref="O3536:O3544" ca="1" si="2079">+IF(L3536=0,N3536*0.9,L3536*0.9)</f>
        <v>9.6390000000000017E-3</v>
      </c>
      <c r="P3536" s="513">
        <f t="shared" ref="P3536:P3544" ca="1" si="2080">+M3536*0.9</f>
        <v>1.1745E-2</v>
      </c>
      <c r="Q3536" s="514" t="str">
        <f t="shared" ref="Q3536:Q3544" ca="1" si="2081">+IF(L3536=0,"-","Dump")</f>
        <v>Dump</v>
      </c>
      <c r="R3536" s="515">
        <f t="shared" ref="R3536:R3544" ca="1" si="2082">+K3536/4.5</f>
        <v>0.71111111111111114</v>
      </c>
      <c r="AJ3536" s="105" t="s">
        <v>83</v>
      </c>
      <c r="AK3536" s="101"/>
    </row>
    <row r="3537" spans="8:38">
      <c r="H3537" s="677">
        <v>2770</v>
      </c>
      <c r="I3537" s="510">
        <f t="shared" si="2074"/>
        <v>3304</v>
      </c>
      <c r="J3537" s="53" t="str" cm="1">
        <f t="array" aca="1" ref="J3537" ca="1">INDIRECT("B" &amp; I3537)</f>
        <v>NIVEL 974 M4 6N L33 AM 2770 27-06-2026</v>
      </c>
      <c r="K3537" s="511">
        <f t="shared" ca="1" si="2075"/>
        <v>3.2</v>
      </c>
      <c r="L3537" s="508">
        <f t="shared" ca="1" si="2076"/>
        <v>1.9349999999999999E-2</v>
      </c>
      <c r="M3537" s="508">
        <f t="shared" ca="1" si="2077"/>
        <v>1.3050000000000001E-2</v>
      </c>
      <c r="N3537" s="512">
        <f t="shared" ca="1" si="2078"/>
        <v>1.4500000000000001E-2</v>
      </c>
      <c r="O3537" s="512">
        <f t="shared" ca="1" si="2079"/>
        <v>1.7415E-2</v>
      </c>
      <c r="P3537" s="513">
        <f t="shared" ca="1" si="2080"/>
        <v>1.1745E-2</v>
      </c>
      <c r="Q3537" s="514" t="str">
        <f t="shared" ca="1" si="2081"/>
        <v>Dump</v>
      </c>
      <c r="R3537" s="515">
        <f t="shared" ca="1" si="2082"/>
        <v>0.71111111111111114</v>
      </c>
    </row>
    <row r="3538" spans="8:38">
      <c r="H3538" s="677">
        <v>2771</v>
      </c>
      <c r="I3538" s="510">
        <f t="shared" si="2074"/>
        <v>3305</v>
      </c>
      <c r="J3538" s="53" t="str" cm="1">
        <f t="array" aca="1" ref="J3538" ca="1">INDIRECT("B" &amp; I3538)</f>
        <v>NIVEL 974 M4 6N L33 AM 2771 27-06-2026</v>
      </c>
      <c r="K3538" s="511">
        <f t="shared" ca="1" si="2075"/>
        <v>3.2</v>
      </c>
      <c r="L3538" s="508">
        <f t="shared" ca="1" si="2076"/>
        <v>1.4489999999999999E-2</v>
      </c>
      <c r="M3538" s="508">
        <f t="shared" ca="1" si="2077"/>
        <v>1.3050000000000001E-2</v>
      </c>
      <c r="N3538" s="512">
        <f t="shared" ca="1" si="2078"/>
        <v>1.4500000000000001E-2</v>
      </c>
      <c r="O3538" s="512">
        <f t="shared" ca="1" si="2079"/>
        <v>1.3041000000000001E-2</v>
      </c>
      <c r="P3538" s="513">
        <f t="shared" ca="1" si="2080"/>
        <v>1.1745E-2</v>
      </c>
      <c r="Q3538" s="514" t="str">
        <f t="shared" ca="1" si="2081"/>
        <v>Dump</v>
      </c>
      <c r="R3538" s="515">
        <f t="shared" ca="1" si="2082"/>
        <v>0.71111111111111114</v>
      </c>
    </row>
    <row r="3539" spans="8:38">
      <c r="H3539" s="677">
        <v>2772</v>
      </c>
      <c r="I3539" s="510">
        <f t="shared" si="2074"/>
        <v>3306</v>
      </c>
      <c r="J3539" s="53" t="str" cm="1">
        <f t="array" aca="1" ref="J3539" ca="1">INDIRECT("B" &amp; I3539)</f>
        <v>NIVEL 974 M4 6N L33 AM 2772 27-06-2026</v>
      </c>
      <c r="K3539" s="511">
        <f t="shared" ca="1" si="2075"/>
        <v>3.2</v>
      </c>
      <c r="L3539" s="508">
        <f t="shared" ca="1" si="2076"/>
        <v>1.3679999999999999E-2</v>
      </c>
      <c r="M3539" s="508">
        <f t="shared" ca="1" si="2077"/>
        <v>1.3050000000000001E-2</v>
      </c>
      <c r="N3539" s="512">
        <f t="shared" ca="1" si="2078"/>
        <v>1.4500000000000001E-2</v>
      </c>
      <c r="O3539" s="512">
        <f t="shared" ca="1" si="2079"/>
        <v>1.2312E-2</v>
      </c>
      <c r="P3539" s="513">
        <f t="shared" ca="1" si="2080"/>
        <v>1.1745E-2</v>
      </c>
      <c r="Q3539" s="514" t="str">
        <f t="shared" ca="1" si="2081"/>
        <v>Dump</v>
      </c>
      <c r="R3539" s="515">
        <f t="shared" ca="1" si="2082"/>
        <v>0.71111111111111114</v>
      </c>
    </row>
    <row r="3540" spans="8:38">
      <c r="H3540" s="677">
        <v>2773</v>
      </c>
      <c r="I3540" s="510">
        <f t="shared" si="2074"/>
        <v>3307</v>
      </c>
      <c r="J3540" s="53" t="str" cm="1">
        <f t="array" aca="1" ref="J3540" ca="1">INDIRECT("B" &amp; I3540)</f>
        <v>NIVEL 974 M4 6N L33 AM 2773 27-06-2026</v>
      </c>
      <c r="K3540" s="511">
        <f t="shared" ca="1" si="2075"/>
        <v>3.2</v>
      </c>
      <c r="L3540" s="508">
        <f t="shared" ca="1" si="2076"/>
        <v>1.3769999999999999E-2</v>
      </c>
      <c r="M3540" s="508">
        <f t="shared" ca="1" si="2077"/>
        <v>1.3050000000000001E-2</v>
      </c>
      <c r="N3540" s="512">
        <f t="shared" ca="1" si="2078"/>
        <v>1.4500000000000001E-2</v>
      </c>
      <c r="O3540" s="512">
        <f t="shared" ca="1" si="2079"/>
        <v>1.2393E-2</v>
      </c>
      <c r="P3540" s="513">
        <f t="shared" ca="1" si="2080"/>
        <v>1.1745E-2</v>
      </c>
      <c r="Q3540" s="514" t="str">
        <f t="shared" ca="1" si="2081"/>
        <v>Dump</v>
      </c>
      <c r="R3540" s="515">
        <f t="shared" ca="1" si="2082"/>
        <v>0.71111111111111114</v>
      </c>
    </row>
    <row r="3541" spans="8:38">
      <c r="H3541" s="677">
        <v>2774</v>
      </c>
      <c r="I3541" s="510">
        <f t="shared" si="2074"/>
        <v>3308</v>
      </c>
      <c r="J3541" s="53" t="str" cm="1">
        <f t="array" aca="1" ref="J3541" ca="1">INDIRECT("B" &amp; I3541)</f>
        <v>NIVEL 974 M4 6N L33 AM 2774 27-06-2026</v>
      </c>
      <c r="K3541" s="511">
        <f t="shared" ca="1" si="2075"/>
        <v>3.2</v>
      </c>
      <c r="L3541" s="508">
        <f t="shared" ca="1" si="2076"/>
        <v>1.4669999999999999E-2</v>
      </c>
      <c r="M3541" s="508">
        <f t="shared" ca="1" si="2077"/>
        <v>1.3050000000000001E-2</v>
      </c>
      <c r="N3541" s="512">
        <f t="shared" ca="1" si="2078"/>
        <v>1.4500000000000001E-2</v>
      </c>
      <c r="O3541" s="512">
        <f t="shared" ca="1" si="2079"/>
        <v>1.3202999999999999E-2</v>
      </c>
      <c r="P3541" s="513">
        <f t="shared" ca="1" si="2080"/>
        <v>1.1745E-2</v>
      </c>
      <c r="Q3541" s="514" t="str">
        <f t="shared" ca="1" si="2081"/>
        <v>Dump</v>
      </c>
      <c r="R3541" s="515">
        <f t="shared" ca="1" si="2082"/>
        <v>0.71111111111111114</v>
      </c>
    </row>
    <row r="3542" spans="8:38">
      <c r="H3542" s="677">
        <v>2775</v>
      </c>
      <c r="I3542" s="510">
        <f t="shared" si="2074"/>
        <v>3309</v>
      </c>
      <c r="J3542" s="53" t="str" cm="1">
        <f t="array" aca="1" ref="J3542" ca="1">INDIRECT("B" &amp; I3542)</f>
        <v>NIVEL 974 M4 6N L33 AM 2775 27-06-2026</v>
      </c>
      <c r="K3542" s="511">
        <f t="shared" ca="1" si="2075"/>
        <v>3.2</v>
      </c>
      <c r="L3542" s="508">
        <f t="shared" ca="1" si="2076"/>
        <v>1.7010000000000001E-2</v>
      </c>
      <c r="M3542" s="508">
        <f t="shared" ca="1" si="2077"/>
        <v>1.3050000000000001E-2</v>
      </c>
      <c r="N3542" s="512">
        <f t="shared" ca="1" si="2078"/>
        <v>1.4500000000000001E-2</v>
      </c>
      <c r="O3542" s="512">
        <f t="shared" ca="1" si="2079"/>
        <v>1.5309000000000001E-2</v>
      </c>
      <c r="P3542" s="513">
        <f t="shared" ca="1" si="2080"/>
        <v>1.1745E-2</v>
      </c>
      <c r="Q3542" s="514" t="str">
        <f t="shared" ca="1" si="2081"/>
        <v>Dump</v>
      </c>
      <c r="R3542" s="515">
        <f t="shared" ca="1" si="2082"/>
        <v>0.71111111111111114</v>
      </c>
    </row>
    <row r="3543" spans="8:38">
      <c r="H3543" s="677">
        <v>2776</v>
      </c>
      <c r="I3543" s="510">
        <f t="shared" si="2074"/>
        <v>3310</v>
      </c>
      <c r="J3543" s="53" t="str" cm="1">
        <f t="array" aca="1" ref="J3543" ca="1">INDIRECT("B" &amp; I3543)</f>
        <v>NIVEL 974 M4 6N L33 AM 2776 27-06-2026</v>
      </c>
      <c r="K3543" s="511">
        <f t="shared" ca="1" si="2075"/>
        <v>3.2</v>
      </c>
      <c r="L3543" s="508">
        <f t="shared" ca="1" si="2076"/>
        <v>1.4310000000000002E-2</v>
      </c>
      <c r="M3543" s="508">
        <f t="shared" ca="1" si="2077"/>
        <v>1.3050000000000001E-2</v>
      </c>
      <c r="N3543" s="512">
        <f t="shared" ca="1" si="2078"/>
        <v>1.4500000000000001E-2</v>
      </c>
      <c r="O3543" s="512">
        <f t="shared" ca="1" si="2079"/>
        <v>1.2879000000000002E-2</v>
      </c>
      <c r="P3543" s="513">
        <f t="shared" ca="1" si="2080"/>
        <v>1.1745E-2</v>
      </c>
      <c r="Q3543" s="514" t="str">
        <f t="shared" ca="1" si="2081"/>
        <v>Dump</v>
      </c>
      <c r="R3543" s="515">
        <f t="shared" ca="1" si="2082"/>
        <v>0.71111111111111114</v>
      </c>
    </row>
    <row r="3544" spans="8:38">
      <c r="H3544" s="677">
        <v>2777</v>
      </c>
      <c r="I3544" s="510">
        <f t="shared" si="2074"/>
        <v>3311</v>
      </c>
      <c r="J3544" s="53" t="str" cm="1">
        <f t="array" aca="1" ref="J3544" ca="1">INDIRECT("B" &amp; I3544)</f>
        <v>NIVEL 974 M4 6N L33 AM 2777 27-06-2026</v>
      </c>
      <c r="K3544" s="511">
        <f t="shared" ca="1" si="2075"/>
        <v>3.2</v>
      </c>
      <c r="L3544" s="508">
        <f t="shared" ca="1" si="2076"/>
        <v>1.6830000000000001E-2</v>
      </c>
      <c r="M3544" s="508">
        <f t="shared" ca="1" si="2077"/>
        <v>1.3050000000000001E-2</v>
      </c>
      <c r="N3544" s="512">
        <f t="shared" ca="1" si="2078"/>
        <v>1.4500000000000001E-2</v>
      </c>
      <c r="O3544" s="512">
        <f t="shared" ca="1" si="2079"/>
        <v>1.5147000000000001E-2</v>
      </c>
      <c r="P3544" s="513">
        <f t="shared" ca="1" si="2080"/>
        <v>1.1745E-2</v>
      </c>
      <c r="Q3544" s="514" t="str">
        <f t="shared" ca="1" si="2081"/>
        <v>Dump</v>
      </c>
      <c r="R3544" s="515">
        <f t="shared" ca="1" si="2082"/>
        <v>0.71111111111111114</v>
      </c>
    </row>
    <row r="3545" spans="8:38">
      <c r="H3545" s="677"/>
      <c r="I3545"/>
      <c r="J3545"/>
      <c r="K3545" s="519">
        <f ca="1">SUM(K3535:K3544)</f>
        <v>31.999999999999996</v>
      </c>
      <c r="L3545" s="516">
        <f ca="1">+SUMPRODUCT(L3535:L3544,K3535:K3544)/K3545</f>
        <v>1.4661000000000004E-2</v>
      </c>
      <c r="M3545" s="516">
        <f ca="1">+SUMPRODUCT(M3535:M3544,K3535:K3544)/K3545</f>
        <v>1.3050000000000006E-2</v>
      </c>
      <c r="N3545" s="69">
        <f ca="1">+SUMPRODUCT(N3535:N3544,K3535:K3544)/K3545</f>
        <v>1.4500000000000002E-2</v>
      </c>
      <c r="O3545" s="552">
        <f ca="1">+SUMPRODUCT(O3535:O3544,K3535:K3544)/K3545</f>
        <v>1.3194900000000002E-2</v>
      </c>
      <c r="P3545" s="69">
        <f ca="1">+SUMPRODUCT(P3535:P3544,K3535:K3544)/K3545</f>
        <v>1.1745000000000004E-2</v>
      </c>
      <c r="Q3545"/>
      <c r="R3545"/>
    </row>
    <row r="3546" spans="8:38">
      <c r="H3546" s="748"/>
      <c r="I3546"/>
      <c r="J3546"/>
      <c r="K3546" s="551" t="s">
        <v>59</v>
      </c>
      <c r="L3546" s="550">
        <f ca="1">+L3545/0.9</f>
        <v>1.6290000000000002E-2</v>
      </c>
      <c r="M3546" s="518">
        <f ca="1">+M3545/0.9</f>
        <v>1.4500000000000006E-2</v>
      </c>
      <c r="N3546"/>
      <c r="O3546"/>
      <c r="P3546"/>
      <c r="Q3546"/>
      <c r="R3546"/>
    </row>
    <row r="3547" spans="8:38" ht="15" thickBot="1">
      <c r="I3547" s="749"/>
      <c r="R3547" s="749"/>
    </row>
    <row r="3548" spans="8:38" ht="28.8">
      <c r="H3548" s="385"/>
      <c r="I3548" s="547" t="s">
        <v>3559</v>
      </c>
      <c r="J3548" s="77" t="s">
        <v>63</v>
      </c>
      <c r="K3548" s="507" t="s">
        <v>44</v>
      </c>
      <c r="L3548" s="718" t="s">
        <v>297</v>
      </c>
      <c r="M3548" s="508" t="s">
        <v>292</v>
      </c>
      <c r="N3548" s="545" t="s">
        <v>46</v>
      </c>
      <c r="O3548" s="549" t="s">
        <v>293</v>
      </c>
      <c r="P3548" s="508" t="s">
        <v>294</v>
      </c>
      <c r="Q3548"/>
      <c r="R3548"/>
      <c r="AJ3548" s="95" t="str">
        <f>+I3548</f>
        <v>EN148</v>
      </c>
      <c r="AK3548" s="96" t="s">
        <v>62</v>
      </c>
    </row>
    <row r="3549" spans="8:38" ht="15" thickBot="1">
      <c r="H3549" s="677">
        <v>2778</v>
      </c>
      <c r="I3549" s="510">
        <f>IF(H3549="",
   IFERROR(MATCH("**", B:B, 0), ""),
   IFERROR(MATCH("* "&amp;H3549&amp;" *", B:B, 0), "")
)</f>
        <v>3312</v>
      </c>
      <c r="J3549" s="53" t="str" cm="1">
        <f t="array" aca="1" ref="J3549" ca="1">INDIRECT("B" &amp; I3549)</f>
        <v>NIVEL 974 M4 6N L33 AM 2778 27-06-2026</v>
      </c>
      <c r="K3549" s="511">
        <f ca="1">INDEX(D:D, MATCH(J3549, $B:$B, 0))</f>
        <v>3.2</v>
      </c>
      <c r="L3549" s="508">
        <f ca="1">INDEX(E:E, MATCH($J3549, $B:$B, 0))*0.9</f>
        <v>1.332E-2</v>
      </c>
      <c r="M3549" s="508">
        <f ca="1">INDEX(F:F, MATCH($J3549, $B:$B, 0))*0.9</f>
        <v>1.3050000000000001E-2</v>
      </c>
      <c r="N3549" s="512">
        <f ca="1">INDEX(F:F, MATCH($J3549, $B:$B, 0))</f>
        <v>1.4500000000000001E-2</v>
      </c>
      <c r="O3549" s="512">
        <f ca="1">+IF(L3549=0,N3549*0.9,L3549*0.9)</f>
        <v>1.1988E-2</v>
      </c>
      <c r="P3549" s="513">
        <f ca="1">+M3549*0.9</f>
        <v>1.1745E-2</v>
      </c>
      <c r="Q3549" s="514" t="str">
        <f ca="1">+IF(L3549=0,"-","Dump")</f>
        <v>Dump</v>
      </c>
      <c r="R3549" s="515">
        <f ca="1">+K3549/4.5</f>
        <v>0.71111111111111114</v>
      </c>
      <c r="AJ3549" s="520">
        <f ca="1">+K3559-SUMIF(AE:AE, AJ3548, AA:AA)</f>
        <v>0.32999999999999474</v>
      </c>
      <c r="AK3549" s="521">
        <f ca="1">O3559</f>
        <v>1.3089600000000002E-2</v>
      </c>
      <c r="AL3549" s="102">
        <f ca="1">COUNTIF(AE:AE, AJ3548)</f>
        <v>1</v>
      </c>
    </row>
    <row r="3550" spans="8:38" ht="15" thickBot="1">
      <c r="H3550" s="677">
        <v>2779</v>
      </c>
      <c r="I3550" s="510">
        <f t="shared" ref="I3550:I3558" si="2083">IF(H3550="",
   IFERROR(MATCH("**", B:B, 0), ""),
   IFERROR(MATCH("* "&amp;H3550&amp;" *", B:B, 0), "")
)</f>
        <v>3313</v>
      </c>
      <c r="J3550" s="53" t="str" cm="1">
        <f t="array" aca="1" ref="J3550" ca="1">INDIRECT("B" &amp; I3550)</f>
        <v>NIVEL 974 M4 6N L33 AM 2779 27-06-2026</v>
      </c>
      <c r="K3550" s="511">
        <f t="shared" ref="K3550:K3558" ca="1" si="2084">INDEX(D:D, MATCH(J3550, $B:$B, 0))</f>
        <v>3.2</v>
      </c>
      <c r="L3550" s="508">
        <f t="shared" ref="L3550:L3558" ca="1" si="2085">INDEX(E:E, MATCH($J3550, $B:$B, 0))*0.9</f>
        <v>7.4700000000000001E-3</v>
      </c>
      <c r="M3550" s="508">
        <f t="shared" ref="M3550:M3558" ca="1" si="2086">INDEX(F:F, MATCH($J3550, $B:$B, 0))*0.9</f>
        <v>1.3050000000000001E-2</v>
      </c>
      <c r="N3550" s="512">
        <f t="shared" ref="N3550:N3558" ca="1" si="2087">INDEX(F:F, MATCH($J3550, $B:$B, 0))</f>
        <v>1.4500000000000001E-2</v>
      </c>
      <c r="O3550" s="512">
        <f t="shared" ref="O3550:O3558" ca="1" si="2088">+IF(L3550=0,N3550*0.9,L3550*0.9)</f>
        <v>6.7229999999999998E-3</v>
      </c>
      <c r="P3550" s="513">
        <f t="shared" ref="P3550:P3558" ca="1" si="2089">+M3550*0.9</f>
        <v>1.1745E-2</v>
      </c>
      <c r="Q3550" s="514" t="str">
        <f t="shared" ref="Q3550:Q3558" ca="1" si="2090">+IF(L3550=0,"-","Dump")</f>
        <v>Dump</v>
      </c>
      <c r="R3550" s="515">
        <f t="shared" ref="R3550:R3558" ca="1" si="2091">+K3550/4.5</f>
        <v>0.71111111111111114</v>
      </c>
      <c r="AJ3550" s="105" t="s">
        <v>83</v>
      </c>
      <c r="AK3550" s="101"/>
    </row>
    <row r="3551" spans="8:38">
      <c r="H3551" s="677">
        <v>2780</v>
      </c>
      <c r="I3551" s="510">
        <f t="shared" si="2083"/>
        <v>3314</v>
      </c>
      <c r="J3551" s="53" t="str" cm="1">
        <f t="array" aca="1" ref="J3551" ca="1">INDIRECT("B" &amp; I3551)</f>
        <v>NIVEL 974 M4 6N L33 AM 2780 27-06-2026</v>
      </c>
      <c r="K3551" s="511">
        <f t="shared" ca="1" si="2084"/>
        <v>3.2</v>
      </c>
      <c r="L3551" s="508">
        <f t="shared" ca="1" si="2085"/>
        <v>1.269E-2</v>
      </c>
      <c r="M3551" s="508">
        <f t="shared" ca="1" si="2086"/>
        <v>1.3050000000000001E-2</v>
      </c>
      <c r="N3551" s="512">
        <f t="shared" ca="1" si="2087"/>
        <v>1.4500000000000001E-2</v>
      </c>
      <c r="O3551" s="512">
        <f t="shared" ca="1" si="2088"/>
        <v>1.1421000000000001E-2</v>
      </c>
      <c r="P3551" s="513">
        <f t="shared" ca="1" si="2089"/>
        <v>1.1745E-2</v>
      </c>
      <c r="Q3551" s="514" t="str">
        <f t="shared" ca="1" si="2090"/>
        <v>Dump</v>
      </c>
      <c r="R3551" s="515">
        <f t="shared" ca="1" si="2091"/>
        <v>0.71111111111111114</v>
      </c>
    </row>
    <row r="3552" spans="8:38">
      <c r="H3552" s="677">
        <v>2781</v>
      </c>
      <c r="I3552" s="510">
        <f t="shared" si="2083"/>
        <v>3315</v>
      </c>
      <c r="J3552" s="53" t="str" cm="1">
        <f t="array" aca="1" ref="J3552" ca="1">INDIRECT("B" &amp; I3552)</f>
        <v>NIVEL 974 M4 6N L33 AM 2781 27-06-2026</v>
      </c>
      <c r="K3552" s="511">
        <f t="shared" ca="1" si="2084"/>
        <v>3.2</v>
      </c>
      <c r="L3552" s="508">
        <f t="shared" ca="1" si="2085"/>
        <v>1.5390000000000001E-2</v>
      </c>
      <c r="M3552" s="508">
        <f t="shared" ca="1" si="2086"/>
        <v>1.3050000000000001E-2</v>
      </c>
      <c r="N3552" s="512">
        <f t="shared" ca="1" si="2087"/>
        <v>1.4500000000000001E-2</v>
      </c>
      <c r="O3552" s="512">
        <f t="shared" ca="1" si="2088"/>
        <v>1.3851E-2</v>
      </c>
      <c r="P3552" s="513">
        <f t="shared" ca="1" si="2089"/>
        <v>1.1745E-2</v>
      </c>
      <c r="Q3552" s="514" t="str">
        <f t="shared" ca="1" si="2090"/>
        <v>Dump</v>
      </c>
      <c r="R3552" s="515">
        <f t="shared" ca="1" si="2091"/>
        <v>0.71111111111111114</v>
      </c>
    </row>
    <row r="3553" spans="8:38">
      <c r="H3553" s="677">
        <v>2782</v>
      </c>
      <c r="I3553" s="510">
        <f t="shared" si="2083"/>
        <v>3316</v>
      </c>
      <c r="J3553" s="53" t="str" cm="1">
        <f t="array" aca="1" ref="J3553" ca="1">INDIRECT("B" &amp; I3553)</f>
        <v>NIVEL 974 M4 6N L33 AM 2782 27-06-2026</v>
      </c>
      <c r="K3553" s="511">
        <f t="shared" ca="1" si="2084"/>
        <v>3.2</v>
      </c>
      <c r="L3553" s="508">
        <f t="shared" ca="1" si="2085"/>
        <v>1.6830000000000001E-2</v>
      </c>
      <c r="M3553" s="508">
        <f t="shared" ca="1" si="2086"/>
        <v>1.3050000000000001E-2</v>
      </c>
      <c r="N3553" s="512">
        <f t="shared" ca="1" si="2087"/>
        <v>1.4500000000000001E-2</v>
      </c>
      <c r="O3553" s="512">
        <f t="shared" ca="1" si="2088"/>
        <v>1.5147000000000001E-2</v>
      </c>
      <c r="P3553" s="513">
        <f t="shared" ca="1" si="2089"/>
        <v>1.1745E-2</v>
      </c>
      <c r="Q3553" s="514" t="str">
        <f t="shared" ca="1" si="2090"/>
        <v>Dump</v>
      </c>
      <c r="R3553" s="515">
        <f t="shared" ca="1" si="2091"/>
        <v>0.71111111111111114</v>
      </c>
    </row>
    <row r="3554" spans="8:38">
      <c r="H3554" s="677">
        <v>2783</v>
      </c>
      <c r="I3554" s="510">
        <f t="shared" si="2083"/>
        <v>3317</v>
      </c>
      <c r="J3554" s="53" t="str" cm="1">
        <f t="array" aca="1" ref="J3554" ca="1">INDIRECT("B" &amp; I3554)</f>
        <v>NIVEL 974 M4 6N L33 AM 2783 27-06-2026</v>
      </c>
      <c r="K3554" s="511">
        <f t="shared" ca="1" si="2084"/>
        <v>3.2</v>
      </c>
      <c r="L3554" s="508">
        <f t="shared" ca="1" si="2085"/>
        <v>1.2330000000000001E-2</v>
      </c>
      <c r="M3554" s="508">
        <f t="shared" ca="1" si="2086"/>
        <v>1.3050000000000001E-2</v>
      </c>
      <c r="N3554" s="512">
        <f t="shared" ca="1" si="2087"/>
        <v>1.4500000000000001E-2</v>
      </c>
      <c r="O3554" s="512">
        <f t="shared" ca="1" si="2088"/>
        <v>1.1097000000000001E-2</v>
      </c>
      <c r="P3554" s="513">
        <f t="shared" ca="1" si="2089"/>
        <v>1.1745E-2</v>
      </c>
      <c r="Q3554" s="514" t="str">
        <f t="shared" ca="1" si="2090"/>
        <v>Dump</v>
      </c>
      <c r="R3554" s="515">
        <f t="shared" ca="1" si="2091"/>
        <v>0.71111111111111114</v>
      </c>
    </row>
    <row r="3555" spans="8:38">
      <c r="H3555" s="677">
        <v>2784</v>
      </c>
      <c r="I3555" s="510">
        <f t="shared" si="2083"/>
        <v>3318</v>
      </c>
      <c r="J3555" s="53" t="str" cm="1">
        <f t="array" aca="1" ref="J3555" ca="1">INDIRECT("B" &amp; I3555)</f>
        <v>NIVEL 974 M4 7S L30 PM 2784 27-06-2026</v>
      </c>
      <c r="K3555" s="511">
        <f t="shared" ca="1" si="2084"/>
        <v>3.2</v>
      </c>
      <c r="L3555" s="508">
        <f t="shared" ca="1" si="2085"/>
        <v>9.7200000000000012E-3</v>
      </c>
      <c r="M3555" s="508">
        <f t="shared" ca="1" si="2086"/>
        <v>1.35E-2</v>
      </c>
      <c r="N3555" s="512">
        <f t="shared" ca="1" si="2087"/>
        <v>1.4999999999999999E-2</v>
      </c>
      <c r="O3555" s="512">
        <f t="shared" ca="1" si="2088"/>
        <v>8.7480000000000006E-3</v>
      </c>
      <c r="P3555" s="513">
        <f t="shared" ca="1" si="2089"/>
        <v>1.2149999999999999E-2</v>
      </c>
      <c r="Q3555" s="514" t="str">
        <f t="shared" ca="1" si="2090"/>
        <v>Dump</v>
      </c>
      <c r="R3555" s="515">
        <f t="shared" ca="1" si="2091"/>
        <v>0.71111111111111114</v>
      </c>
    </row>
    <row r="3556" spans="8:38">
      <c r="H3556" s="677">
        <v>2785</v>
      </c>
      <c r="I3556" s="510">
        <f t="shared" si="2083"/>
        <v>3319</v>
      </c>
      <c r="J3556" s="53" t="str" cm="1">
        <f t="array" aca="1" ref="J3556" ca="1">INDIRECT("B" &amp; I3556)</f>
        <v>NIVEL 974 M4 7S L30 PM 2785 27-06-2026</v>
      </c>
      <c r="K3556" s="511">
        <f t="shared" ca="1" si="2084"/>
        <v>3.2</v>
      </c>
      <c r="L3556" s="508">
        <f t="shared" ca="1" si="2085"/>
        <v>1.5570000000000001E-2</v>
      </c>
      <c r="M3556" s="508">
        <f t="shared" ca="1" si="2086"/>
        <v>1.35E-2</v>
      </c>
      <c r="N3556" s="512">
        <f t="shared" ca="1" si="2087"/>
        <v>1.4999999999999999E-2</v>
      </c>
      <c r="O3556" s="512">
        <f t="shared" ca="1" si="2088"/>
        <v>1.4013000000000001E-2</v>
      </c>
      <c r="P3556" s="513">
        <f t="shared" ca="1" si="2089"/>
        <v>1.2149999999999999E-2</v>
      </c>
      <c r="Q3556" s="514" t="str">
        <f t="shared" ca="1" si="2090"/>
        <v>Dump</v>
      </c>
      <c r="R3556" s="515">
        <f t="shared" ca="1" si="2091"/>
        <v>0.71111111111111114</v>
      </c>
    </row>
    <row r="3557" spans="8:38">
      <c r="H3557" s="677">
        <v>2786</v>
      </c>
      <c r="I3557" s="510">
        <f t="shared" si="2083"/>
        <v>3320</v>
      </c>
      <c r="J3557" s="53" t="str" cm="1">
        <f t="array" aca="1" ref="J3557" ca="1">INDIRECT("B" &amp; I3557)</f>
        <v>NIVEL 974 M4 7S L30 PM 2786 27-06-2026</v>
      </c>
      <c r="K3557" s="511">
        <f t="shared" ca="1" si="2084"/>
        <v>3.2</v>
      </c>
      <c r="L3557" s="508">
        <f t="shared" ca="1" si="2085"/>
        <v>2.367E-2</v>
      </c>
      <c r="M3557" s="508">
        <f t="shared" ca="1" si="2086"/>
        <v>1.35E-2</v>
      </c>
      <c r="N3557" s="512">
        <f t="shared" ca="1" si="2087"/>
        <v>1.4999999999999999E-2</v>
      </c>
      <c r="O3557" s="512">
        <f t="shared" ca="1" si="2088"/>
        <v>2.1302999999999999E-2</v>
      </c>
      <c r="P3557" s="513">
        <f t="shared" ca="1" si="2089"/>
        <v>1.2149999999999999E-2</v>
      </c>
      <c r="Q3557" s="514" t="str">
        <f t="shared" ca="1" si="2090"/>
        <v>Dump</v>
      </c>
      <c r="R3557" s="515">
        <f t="shared" ca="1" si="2091"/>
        <v>0.71111111111111114</v>
      </c>
    </row>
    <row r="3558" spans="8:38">
      <c r="H3558" s="677">
        <v>2787</v>
      </c>
      <c r="I3558" s="510">
        <f t="shared" si="2083"/>
        <v>3321</v>
      </c>
      <c r="J3558" s="53" t="str" cm="1">
        <f t="array" aca="1" ref="J3558" ca="1">INDIRECT("B" &amp; I3558)</f>
        <v>NIVEL 974 M4 7S L30 PM 2787 27-06-2026</v>
      </c>
      <c r="K3558" s="511">
        <f t="shared" ca="1" si="2084"/>
        <v>3.2</v>
      </c>
      <c r="L3558" s="508">
        <f t="shared" ca="1" si="2085"/>
        <v>1.8450000000000001E-2</v>
      </c>
      <c r="M3558" s="508">
        <f t="shared" ca="1" si="2086"/>
        <v>1.35E-2</v>
      </c>
      <c r="N3558" s="512">
        <f t="shared" ca="1" si="2087"/>
        <v>1.4999999999999999E-2</v>
      </c>
      <c r="O3558" s="512">
        <f t="shared" ca="1" si="2088"/>
        <v>1.6605000000000002E-2</v>
      </c>
      <c r="P3558" s="513">
        <f t="shared" ca="1" si="2089"/>
        <v>1.2149999999999999E-2</v>
      </c>
      <c r="Q3558" s="514" t="str">
        <f t="shared" ca="1" si="2090"/>
        <v>Dump</v>
      </c>
      <c r="R3558" s="515">
        <f t="shared" ca="1" si="2091"/>
        <v>0.71111111111111114</v>
      </c>
    </row>
    <row r="3559" spans="8:38">
      <c r="H3559" s="677"/>
      <c r="I3559"/>
      <c r="J3559"/>
      <c r="K3559" s="519">
        <f ca="1">SUM(K3549:K3558)</f>
        <v>31.999999999999996</v>
      </c>
      <c r="L3559" s="516">
        <f ca="1">+SUMPRODUCT(L3549:L3558,K3549:K3558)/K3559</f>
        <v>1.4544000000000003E-2</v>
      </c>
      <c r="M3559" s="516">
        <f ca="1">+SUMPRODUCT(M3549:M3558,K3549:K3558)/K3559</f>
        <v>1.3230000000000006E-2</v>
      </c>
      <c r="N3559" s="69">
        <f ca="1">+SUMPRODUCT(N3549:N3558,K3549:K3558)/K3559</f>
        <v>1.4700000000000001E-2</v>
      </c>
      <c r="O3559" s="552">
        <f ca="1">+SUMPRODUCT(O3549:O3558,K3549:K3558)/K3559</f>
        <v>1.3089600000000002E-2</v>
      </c>
      <c r="P3559" s="69">
        <f ca="1">+SUMPRODUCT(P3549:P3558,K3549:K3558)/K3559</f>
        <v>1.1907000000000006E-2</v>
      </c>
      <c r="Q3559"/>
      <c r="R3559"/>
    </row>
    <row r="3560" spans="8:38">
      <c r="H3560" s="748"/>
      <c r="I3560"/>
      <c r="J3560"/>
      <c r="K3560" s="551" t="s">
        <v>59</v>
      </c>
      <c r="L3560" s="550">
        <f ca="1">+L3559/0.9</f>
        <v>1.6160000000000004E-2</v>
      </c>
      <c r="M3560" s="518">
        <f ca="1">+M3559/0.9</f>
        <v>1.4700000000000006E-2</v>
      </c>
      <c r="N3560"/>
      <c r="O3560"/>
      <c r="P3560"/>
      <c r="Q3560"/>
      <c r="R3560"/>
    </row>
    <row r="3561" spans="8:38" ht="15" thickBot="1">
      <c r="I3561" s="749"/>
      <c r="R3561" s="749"/>
    </row>
    <row r="3562" spans="8:38" ht="28.8">
      <c r="H3562" s="385"/>
      <c r="I3562" s="547" t="s">
        <v>3560</v>
      </c>
      <c r="J3562" s="77" t="s">
        <v>63</v>
      </c>
      <c r="K3562" s="507" t="s">
        <v>44</v>
      </c>
      <c r="L3562" s="718" t="s">
        <v>297</v>
      </c>
      <c r="M3562" s="508" t="s">
        <v>292</v>
      </c>
      <c r="N3562" s="545" t="s">
        <v>46</v>
      </c>
      <c r="O3562" s="549" t="s">
        <v>293</v>
      </c>
      <c r="P3562" s="508" t="s">
        <v>294</v>
      </c>
      <c r="Q3562"/>
      <c r="R3562"/>
      <c r="AJ3562" s="95" t="str">
        <f>+I3562</f>
        <v>EN149</v>
      </c>
      <c r="AK3562" s="96" t="s">
        <v>62</v>
      </c>
    </row>
    <row r="3563" spans="8:38" ht="15" thickBot="1">
      <c r="H3563" s="677">
        <v>2788</v>
      </c>
      <c r="I3563" s="510">
        <f>IF(H3563="",
   IFERROR(MATCH("**", B:B, 0), ""),
   IFERROR(MATCH("* "&amp;H3563&amp;" *", B:B, 0), "")
)</f>
        <v>3322</v>
      </c>
      <c r="J3563" s="53" t="str" cm="1">
        <f t="array" aca="1" ref="J3563" ca="1">INDIRECT("B" &amp; I3563)</f>
        <v>NIVEL 974 M4 7S L30 PM 2788 27-06-2026</v>
      </c>
      <c r="K3563" s="511">
        <f ca="1">INDEX(D:D, MATCH(J3563, $B:$B, 0))</f>
        <v>3.2</v>
      </c>
      <c r="L3563" s="508">
        <f ca="1">INDEX(E:E, MATCH($J3563, $B:$B, 0))*0.9</f>
        <v>1.8540000000000001E-2</v>
      </c>
      <c r="M3563" s="508">
        <f ca="1">INDEX(F:F, MATCH($J3563, $B:$B, 0))*0.9</f>
        <v>1.35E-2</v>
      </c>
      <c r="N3563" s="512">
        <f ca="1">INDEX(F:F, MATCH($J3563, $B:$B, 0))</f>
        <v>1.4999999999999999E-2</v>
      </c>
      <c r="O3563" s="512">
        <f ca="1">+IF(L3563=0,N3563*0.9,L3563*0.9)</f>
        <v>1.6686000000000003E-2</v>
      </c>
      <c r="P3563" s="513">
        <f ca="1">+M3563*0.9</f>
        <v>1.2149999999999999E-2</v>
      </c>
      <c r="Q3563" s="514" t="str">
        <f ca="1">+IF(L3563=0,"-","Dump")</f>
        <v>Dump</v>
      </c>
      <c r="R3563" s="515">
        <f ca="1">+K3563/4.5</f>
        <v>0.71111111111111114</v>
      </c>
      <c r="AJ3563" s="520">
        <f ca="1">+K3572-SUMIF(AE:AE, AJ3562, AA:AA)</f>
        <v>-1.6200000000000045</v>
      </c>
      <c r="AK3563" s="521">
        <f ca="1">O3572</f>
        <v>1.2258000000000005E-2</v>
      </c>
      <c r="AL3563" s="102">
        <f ca="1">COUNTIF(AE:AE, AJ3562)</f>
        <v>1</v>
      </c>
    </row>
    <row r="3564" spans="8:38" ht="15" thickBot="1">
      <c r="H3564" s="677">
        <v>2789</v>
      </c>
      <c r="I3564" s="510">
        <f t="shared" ref="I3564:I3571" si="2092">IF(H3564="",
   IFERROR(MATCH("**", B:B, 0), ""),
   IFERROR(MATCH("* "&amp;H3564&amp;" *", B:B, 0), "")
)</f>
        <v>3323</v>
      </c>
      <c r="J3564" s="53" t="str" cm="1">
        <f t="array" aca="1" ref="J3564" ca="1">INDIRECT("B" &amp; I3564)</f>
        <v>NIVEL 974 M4 7S L30 PM 2789 27-06-2026</v>
      </c>
      <c r="K3564" s="511">
        <f t="shared" ref="K3564:K3571" ca="1" si="2093">INDEX(D:D, MATCH(J3564, $B:$B, 0))</f>
        <v>3.2</v>
      </c>
      <c r="L3564" s="508">
        <f t="shared" ref="L3564:L3571" ca="1" si="2094">INDEX(E:E, MATCH($J3564, $B:$B, 0))*0.9</f>
        <v>1.1250000000000001E-2</v>
      </c>
      <c r="M3564" s="508">
        <f t="shared" ref="M3564:M3571" ca="1" si="2095">INDEX(F:F, MATCH($J3564, $B:$B, 0))*0.9</f>
        <v>1.35E-2</v>
      </c>
      <c r="N3564" s="512">
        <f t="shared" ref="N3564:N3571" ca="1" si="2096">INDEX(F:F, MATCH($J3564, $B:$B, 0))</f>
        <v>1.4999999999999999E-2</v>
      </c>
      <c r="O3564" s="512">
        <f t="shared" ref="O3564:O3571" ca="1" si="2097">+IF(L3564=0,N3564*0.9,L3564*0.9)</f>
        <v>1.0125000000000002E-2</v>
      </c>
      <c r="P3564" s="513">
        <f t="shared" ref="P3564:P3571" ca="1" si="2098">+M3564*0.9</f>
        <v>1.2149999999999999E-2</v>
      </c>
      <c r="Q3564" s="514" t="str">
        <f t="shared" ref="Q3564:Q3571" ca="1" si="2099">+IF(L3564=0,"-","Dump")</f>
        <v>Dump</v>
      </c>
      <c r="R3564" s="515">
        <f t="shared" ref="R3564:R3571" ca="1" si="2100">+K3564/4.5</f>
        <v>0.71111111111111114</v>
      </c>
      <c r="AJ3564" s="105" t="s">
        <v>83</v>
      </c>
      <c r="AK3564" s="101"/>
    </row>
    <row r="3565" spans="8:38">
      <c r="H3565" s="677">
        <v>2790</v>
      </c>
      <c r="I3565" s="510">
        <f t="shared" si="2092"/>
        <v>3324</v>
      </c>
      <c r="J3565" s="53" t="str" cm="1">
        <f t="array" aca="1" ref="J3565" ca="1">INDIRECT("B" &amp; I3565)</f>
        <v>NIVEL 974 M4 7S L30 PM 2790 27-06-2026</v>
      </c>
      <c r="K3565" s="511">
        <f t="shared" ca="1" si="2093"/>
        <v>3.2</v>
      </c>
      <c r="L3565" s="508">
        <f t="shared" ca="1" si="2094"/>
        <v>1.4400000000000001E-2</v>
      </c>
      <c r="M3565" s="508">
        <f t="shared" ca="1" si="2095"/>
        <v>1.35E-2</v>
      </c>
      <c r="N3565" s="512">
        <f t="shared" ca="1" si="2096"/>
        <v>1.4999999999999999E-2</v>
      </c>
      <c r="O3565" s="512">
        <f t="shared" ca="1" si="2097"/>
        <v>1.2960000000000001E-2</v>
      </c>
      <c r="P3565" s="513">
        <f t="shared" ca="1" si="2098"/>
        <v>1.2149999999999999E-2</v>
      </c>
      <c r="Q3565" s="514" t="str">
        <f t="shared" ca="1" si="2099"/>
        <v>Dump</v>
      </c>
      <c r="R3565" s="515">
        <f t="shared" ca="1" si="2100"/>
        <v>0.71111111111111114</v>
      </c>
    </row>
    <row r="3566" spans="8:38">
      <c r="H3566" s="677">
        <v>2791</v>
      </c>
      <c r="I3566" s="510">
        <f t="shared" si="2092"/>
        <v>3325</v>
      </c>
      <c r="J3566" s="53" t="str" cm="1">
        <f t="array" aca="1" ref="J3566" ca="1">INDIRECT("B" &amp; I3566)</f>
        <v>NIVEL 974 M4 7S L30 PM 2791 27-06-2026</v>
      </c>
      <c r="K3566" s="511">
        <f t="shared" ca="1" si="2093"/>
        <v>3.2</v>
      </c>
      <c r="L3566" s="508">
        <f t="shared" ca="1" si="2094"/>
        <v>1.3769999999999999E-2</v>
      </c>
      <c r="M3566" s="508">
        <f t="shared" ca="1" si="2095"/>
        <v>1.35E-2</v>
      </c>
      <c r="N3566" s="512">
        <f t="shared" ca="1" si="2096"/>
        <v>1.4999999999999999E-2</v>
      </c>
      <c r="O3566" s="512">
        <f t="shared" ca="1" si="2097"/>
        <v>1.2393E-2</v>
      </c>
      <c r="P3566" s="513">
        <f t="shared" ca="1" si="2098"/>
        <v>1.2149999999999999E-2</v>
      </c>
      <c r="Q3566" s="514" t="str">
        <f t="shared" ca="1" si="2099"/>
        <v>Dump</v>
      </c>
      <c r="R3566" s="515">
        <f t="shared" ca="1" si="2100"/>
        <v>0.71111111111111114</v>
      </c>
    </row>
    <row r="3567" spans="8:38">
      <c r="H3567" s="677">
        <v>2792</v>
      </c>
      <c r="I3567" s="510">
        <f t="shared" si="2092"/>
        <v>3326</v>
      </c>
      <c r="J3567" s="53" t="str" cm="1">
        <f t="array" aca="1" ref="J3567" ca="1">INDIRECT("B" &amp; I3567)</f>
        <v>NIVEL 974 M4 7S L30 PM 2792 27-06-2026</v>
      </c>
      <c r="K3567" s="511">
        <f t="shared" ca="1" si="2093"/>
        <v>3.2</v>
      </c>
      <c r="L3567" s="508">
        <f t="shared" ca="1" si="2094"/>
        <v>1.2060000000000001E-2</v>
      </c>
      <c r="M3567" s="508">
        <f t="shared" ca="1" si="2095"/>
        <v>1.35E-2</v>
      </c>
      <c r="N3567" s="512">
        <f t="shared" ca="1" si="2096"/>
        <v>1.4999999999999999E-2</v>
      </c>
      <c r="O3567" s="512">
        <f t="shared" ca="1" si="2097"/>
        <v>1.0854000000000001E-2</v>
      </c>
      <c r="P3567" s="513">
        <f t="shared" ca="1" si="2098"/>
        <v>1.2149999999999999E-2</v>
      </c>
      <c r="Q3567" s="514" t="str">
        <f t="shared" ca="1" si="2099"/>
        <v>Dump</v>
      </c>
      <c r="R3567" s="515">
        <f t="shared" ca="1" si="2100"/>
        <v>0.71111111111111114</v>
      </c>
    </row>
    <row r="3568" spans="8:38">
      <c r="H3568" s="677">
        <v>2793</v>
      </c>
      <c r="I3568" s="510">
        <f t="shared" si="2092"/>
        <v>3327</v>
      </c>
      <c r="J3568" s="53" t="str" cm="1">
        <f t="array" aca="1" ref="J3568" ca="1">INDIRECT("B" &amp; I3568)</f>
        <v>NIVEL 974 M4 7S L30 PM 2793 27-06-2026</v>
      </c>
      <c r="K3568" s="511">
        <f t="shared" ca="1" si="2093"/>
        <v>3.2</v>
      </c>
      <c r="L3568" s="508">
        <f t="shared" ca="1" si="2094"/>
        <v>1.242E-2</v>
      </c>
      <c r="M3568" s="508">
        <f t="shared" ca="1" si="2095"/>
        <v>1.35E-2</v>
      </c>
      <c r="N3568" s="512">
        <f t="shared" ca="1" si="2096"/>
        <v>1.4999999999999999E-2</v>
      </c>
      <c r="O3568" s="512">
        <f t="shared" ca="1" si="2097"/>
        <v>1.1178E-2</v>
      </c>
      <c r="P3568" s="513">
        <f t="shared" ca="1" si="2098"/>
        <v>1.2149999999999999E-2</v>
      </c>
      <c r="Q3568" s="514" t="str">
        <f t="shared" ca="1" si="2099"/>
        <v>Dump</v>
      </c>
      <c r="R3568" s="515">
        <f t="shared" ca="1" si="2100"/>
        <v>0.71111111111111114</v>
      </c>
    </row>
    <row r="3569" spans="8:18">
      <c r="H3569" s="677">
        <v>2794</v>
      </c>
      <c r="I3569" s="510">
        <f t="shared" ref="I3569:I3570" si="2101">IF(H3569="",
   IFERROR(MATCH("**", B:B, 0), ""),
   IFERROR(MATCH("* "&amp;H3569&amp;" *", B:B, 0), "")
)</f>
        <v>3328</v>
      </c>
      <c r="J3569" s="53" t="str" cm="1">
        <f t="array" aca="1" ref="J3569" ca="1">INDIRECT("B" &amp; I3569)</f>
        <v>NIVEL 974 M4 7S L30 PM 2794 27-06-2026</v>
      </c>
      <c r="K3569" s="511">
        <f t="shared" ref="K3569:K3570" ca="1" si="2102">INDEX(D:D, MATCH(J3569, $B:$B, 0))</f>
        <v>3.2</v>
      </c>
      <c r="L3569" s="508">
        <f t="shared" ref="L3569:L3570" ca="1" si="2103">INDEX(E:E, MATCH($J3569, $B:$B, 0))*0.9</f>
        <v>9.0899999999999991E-3</v>
      </c>
      <c r="M3569" s="508">
        <f t="shared" ref="M3569:M3570" ca="1" si="2104">INDEX(F:F, MATCH($J3569, $B:$B, 0))*0.9</f>
        <v>1.35E-2</v>
      </c>
      <c r="N3569" s="512">
        <f t="shared" ref="N3569:N3570" ca="1" si="2105">INDEX(F:F, MATCH($J3569, $B:$B, 0))</f>
        <v>1.4999999999999999E-2</v>
      </c>
      <c r="O3569" s="512">
        <f t="shared" ref="O3569:O3570" ca="1" si="2106">+IF(L3569=0,N3569*0.9,L3569*0.9)</f>
        <v>8.180999999999999E-3</v>
      </c>
      <c r="P3569" s="513">
        <f t="shared" ref="P3569:P3570" ca="1" si="2107">+M3569*0.9</f>
        <v>1.2149999999999999E-2</v>
      </c>
      <c r="Q3569" s="514" t="str">
        <f t="shared" ref="Q3569:Q3570" ca="1" si="2108">+IF(L3569=0,"-","Dump")</f>
        <v>Dump</v>
      </c>
      <c r="R3569" s="515">
        <f t="shared" ref="R3569:R3570" ca="1" si="2109">+K3569/4.5</f>
        <v>0.71111111111111114</v>
      </c>
    </row>
    <row r="3570" spans="8:18">
      <c r="H3570" s="677">
        <v>2795</v>
      </c>
      <c r="I3570" s="510">
        <f t="shared" si="2101"/>
        <v>3329</v>
      </c>
      <c r="J3570" s="53" t="str" cm="1">
        <f t="array" aca="1" ref="J3570" ca="1">INDIRECT("B" &amp; I3570)</f>
        <v>NIVEL 974 M4 7S L30 PM 2795 27-06-2026</v>
      </c>
      <c r="K3570" s="511">
        <f t="shared" ca="1" si="2102"/>
        <v>3.2</v>
      </c>
      <c r="L3570" s="508">
        <f t="shared" ca="1" si="2103"/>
        <v>1.6560000000000002E-2</v>
      </c>
      <c r="M3570" s="508">
        <f t="shared" ca="1" si="2104"/>
        <v>1.35E-2</v>
      </c>
      <c r="N3570" s="512">
        <f t="shared" ca="1" si="2105"/>
        <v>1.4999999999999999E-2</v>
      </c>
      <c r="O3570" s="512">
        <f t="shared" ca="1" si="2106"/>
        <v>1.4904000000000002E-2</v>
      </c>
      <c r="P3570" s="513">
        <f t="shared" ca="1" si="2107"/>
        <v>1.2149999999999999E-2</v>
      </c>
      <c r="Q3570" s="514" t="str">
        <f t="shared" ca="1" si="2108"/>
        <v>Dump</v>
      </c>
      <c r="R3570" s="515">
        <f t="shared" ca="1" si="2109"/>
        <v>0.71111111111111114</v>
      </c>
    </row>
    <row r="3571" spans="8:18">
      <c r="H3571" s="677">
        <v>2796</v>
      </c>
      <c r="I3571" s="510">
        <f t="shared" si="2092"/>
        <v>3330</v>
      </c>
      <c r="J3571" s="53" t="str" cm="1">
        <f t="array" aca="1" ref="J3571" ca="1">INDIRECT("B" &amp; I3571)</f>
        <v>NIVEL 974 M4 7S L30 PM 2796 27-06-2026</v>
      </c>
      <c r="K3571" s="511">
        <f t="shared" ca="1" si="2093"/>
        <v>3.2</v>
      </c>
      <c r="L3571" s="508">
        <f t="shared" ca="1" si="2094"/>
        <v>1.4489999999999999E-2</v>
      </c>
      <c r="M3571" s="508">
        <f t="shared" ca="1" si="2095"/>
        <v>1.35E-2</v>
      </c>
      <c r="N3571" s="512">
        <f t="shared" ca="1" si="2096"/>
        <v>1.4999999999999999E-2</v>
      </c>
      <c r="O3571" s="512">
        <f t="shared" ca="1" si="2097"/>
        <v>1.3041000000000001E-2</v>
      </c>
      <c r="P3571" s="513">
        <f t="shared" ca="1" si="2098"/>
        <v>1.2149999999999999E-2</v>
      </c>
      <c r="Q3571" s="514" t="str">
        <f t="shared" ca="1" si="2099"/>
        <v>Dump</v>
      </c>
      <c r="R3571" s="515">
        <f t="shared" ca="1" si="2100"/>
        <v>0.71111111111111114</v>
      </c>
    </row>
    <row r="3572" spans="8:18">
      <c r="H3572" s="677"/>
      <c r="I3572"/>
      <c r="J3572"/>
      <c r="K3572" s="519">
        <f ca="1">SUM(K3563:K3571)</f>
        <v>28.799999999999997</v>
      </c>
      <c r="L3572" s="516">
        <f ca="1">+SUMPRODUCT(L3563:L3571,K3563:K3571)/K3572</f>
        <v>1.3620000000000005E-2</v>
      </c>
      <c r="M3572" s="516">
        <f ca="1">+SUMPRODUCT(M3563:M3571,K3563:K3571)/K3572</f>
        <v>1.3500000000000005E-2</v>
      </c>
      <c r="N3572" s="69">
        <f ca="1">+SUMPRODUCT(N3563:N3571,K3563:K3571)/K3572</f>
        <v>1.4999999999999999E-2</v>
      </c>
      <c r="O3572" s="552">
        <f ca="1">+SUMPRODUCT(O3563:O3571,K3563:K3571)/K3572</f>
        <v>1.2258000000000005E-2</v>
      </c>
      <c r="P3572" s="69">
        <f ca="1">+SUMPRODUCT(P3563:P3571,K3563:K3571)/K3572</f>
        <v>1.2150000000000001E-2</v>
      </c>
      <c r="Q3572"/>
      <c r="R3572"/>
    </row>
    <row r="3573" spans="8:18">
      <c r="H3573" s="748"/>
      <c r="I3573"/>
      <c r="J3573"/>
      <c r="K3573" s="551" t="s">
        <v>59</v>
      </c>
      <c r="L3573" s="550">
        <f ca="1">+L3572/0.9</f>
        <v>1.5133333333333339E-2</v>
      </c>
      <c r="M3573" s="518">
        <f ca="1">+M3572/0.9</f>
        <v>1.5000000000000005E-2</v>
      </c>
      <c r="N3573"/>
      <c r="O3573"/>
      <c r="P3573"/>
      <c r="Q3573"/>
      <c r="R3573"/>
    </row>
    <row r="3574" spans="8:18">
      <c r="I3574" s="749"/>
      <c r="R3574" s="749"/>
    </row>
    <row r="3590" spans="1:54" ht="31.2">
      <c r="A3590" s="352" t="s">
        <v>3599</v>
      </c>
      <c r="B3590" s="352">
        <v>2026</v>
      </c>
      <c r="C3590" s="85"/>
      <c r="D3590" s="85"/>
      <c r="E3590" s="85"/>
      <c r="F3590" s="85"/>
      <c r="G3590" s="85"/>
      <c r="H3590" s="85"/>
      <c r="I3590" s="85"/>
      <c r="J3590" s="85"/>
      <c r="K3590" s="85"/>
      <c r="L3590" s="85"/>
      <c r="M3590" s="85"/>
      <c r="N3590" s="85"/>
      <c r="O3590" s="85"/>
      <c r="P3590" s="85"/>
      <c r="Q3590" s="85"/>
      <c r="R3590" s="85"/>
      <c r="S3590" s="85"/>
      <c r="T3590" s="85"/>
      <c r="U3590" s="85"/>
      <c r="V3590" s="85"/>
      <c r="W3590" s="85"/>
      <c r="X3590" s="85"/>
      <c r="Y3590" s="85"/>
      <c r="Z3590" s="85"/>
      <c r="AA3590" s="85"/>
      <c r="AB3590" s="85"/>
      <c r="AC3590" s="85"/>
      <c r="AD3590" s="85"/>
      <c r="AE3590" s="85"/>
      <c r="AF3590" s="85"/>
      <c r="AG3590" s="85"/>
      <c r="AH3590" s="85"/>
      <c r="AI3590" s="85"/>
      <c r="AJ3590" s="85"/>
      <c r="AK3590" s="85"/>
      <c r="AL3590" s="85"/>
      <c r="AM3590" s="85"/>
      <c r="AN3590" s="85"/>
      <c r="AO3590" s="85"/>
      <c r="AP3590" s="85"/>
      <c r="AQ3590" s="85"/>
      <c r="AR3590" s="85"/>
      <c r="AS3590" s="85"/>
      <c r="AT3590" s="85"/>
      <c r="AU3590" s="85"/>
      <c r="AV3590" s="85"/>
      <c r="AW3590" s="85"/>
      <c r="AX3590" s="85"/>
      <c r="AY3590" s="85"/>
      <c r="AZ3590" s="85"/>
      <c r="BA3590" s="85"/>
      <c r="BB3590" s="85"/>
    </row>
    <row r="3591" spans="1:54" ht="15" thickBot="1"/>
    <row r="3592" spans="1:54" ht="29.4" thickBot="1">
      <c r="H3592" s="385"/>
      <c r="I3592" s="547" t="s">
        <v>3627</v>
      </c>
      <c r="J3592" s="77" t="s">
        <v>63</v>
      </c>
      <c r="K3592" s="507" t="s">
        <v>44</v>
      </c>
      <c r="L3592" s="718" t="s">
        <v>297</v>
      </c>
      <c r="M3592" s="508" t="s">
        <v>292</v>
      </c>
      <c r="N3592" s="545" t="s">
        <v>46</v>
      </c>
      <c r="O3592" s="549" t="s">
        <v>293</v>
      </c>
      <c r="P3592" s="508" t="s">
        <v>294</v>
      </c>
      <c r="Q3592"/>
      <c r="R3592"/>
      <c r="T3592" s="92" t="s">
        <v>234</v>
      </c>
      <c r="U3592" s="93"/>
      <c r="V3592" s="93"/>
      <c r="W3592" s="93"/>
      <c r="X3592" s="93"/>
      <c r="Y3592" s="93"/>
      <c r="Z3592" s="93"/>
      <c r="AA3592" s="93"/>
      <c r="AB3592" s="93"/>
      <c r="AC3592" s="93"/>
      <c r="AD3592" s="93"/>
      <c r="AE3592" s="93"/>
      <c r="AF3592" s="93"/>
      <c r="AG3592" s="94"/>
      <c r="AJ3592" s="95" t="str">
        <f>+I3592</f>
        <v>EN150</v>
      </c>
      <c r="AK3592" s="96" t="s">
        <v>62</v>
      </c>
    </row>
    <row r="3593" spans="1:54" ht="15" thickBot="1">
      <c r="B3593" s="350" t="s">
        <v>244</v>
      </c>
      <c r="C3593" s="183" t="s">
        <v>3600</v>
      </c>
      <c r="H3593" s="677">
        <v>2797</v>
      </c>
      <c r="I3593" s="510">
        <f t="shared" ref="I3593:I3613" si="2110">IF(H3593="",
   IFERROR(MATCH("**", B:B, 0), ""),
   IFERROR(MATCH("* "&amp;H3593&amp;" *", B:B, 0), "")
)</f>
        <v>3331</v>
      </c>
      <c r="J3593" s="53" t="str" cm="1">
        <f t="array" aca="1" ref="J3593" ca="1">INDIRECT("B" &amp; I3593)</f>
        <v>NIVEL 974 M4 7S L30 PM 2797 27-06-2026</v>
      </c>
      <c r="K3593" s="511">
        <f ca="1">INDEX(D:D, MATCH(J3593, $B:$B, 0))</f>
        <v>3.2</v>
      </c>
      <c r="L3593" s="508">
        <f ca="1">INDEX(E:E, MATCH($J3593, $B:$B, 0))*0.9</f>
        <v>1.1250000000000001E-2</v>
      </c>
      <c r="M3593" s="508">
        <f ca="1">INDEX(F:F, MATCH($J3593, $B:$B, 0))*0.9</f>
        <v>1.35E-2</v>
      </c>
      <c r="N3593" s="512">
        <f ca="1">INDEX(F:F, MATCH($J3593, $B:$B, 0))</f>
        <v>1.4999999999999999E-2</v>
      </c>
      <c r="O3593" s="512">
        <f ca="1">+IF(L3593=0,N3593*0.9,L3593*0.9)</f>
        <v>1.0125000000000002E-2</v>
      </c>
      <c r="P3593" s="513">
        <f ca="1">+M3593*0.9</f>
        <v>1.2149999999999999E-2</v>
      </c>
      <c r="Q3593" s="514" t="str">
        <f ca="1">+IF(L3593=0,"-","Dump")</f>
        <v>Dump</v>
      </c>
      <c r="R3593" s="515">
        <f ca="1">+K3593/4.5</f>
        <v>0.71111111111111114</v>
      </c>
      <c r="T3593" s="763"/>
      <c r="U3593" s="763"/>
      <c r="V3593" s="763"/>
      <c r="W3593" s="763"/>
      <c r="X3593" s="763"/>
      <c r="Y3593" s="763"/>
      <c r="Z3593" s="763"/>
      <c r="AA3593" s="763"/>
      <c r="AB3593" s="763"/>
      <c r="AC3593" s="763"/>
      <c r="AD3593" s="763"/>
      <c r="AE3593" s="763"/>
      <c r="AF3593" s="763"/>
      <c r="AG3593" s="763"/>
      <c r="AJ3593" s="520">
        <f ca="1">+K3614-SUMIF(AE:AE, AJ3592, AA:AA)</f>
        <v>5.0300000000000153</v>
      </c>
      <c r="AK3593" s="521">
        <f ca="1">O3614</f>
        <v>1.0730571428571424E-2</v>
      </c>
      <c r="AL3593" s="102">
        <f ca="1">COUNTIF(AE:AE, AJ3592)</f>
        <v>2</v>
      </c>
    </row>
    <row r="3594" spans="1:54" ht="29.4" thickBot="1">
      <c r="B3594" s="763"/>
      <c r="H3594" s="677">
        <v>2798</v>
      </c>
      <c r="I3594" s="510">
        <f t="shared" si="2110"/>
        <v>3332</v>
      </c>
      <c r="J3594" s="53" t="str" cm="1">
        <f t="array" aca="1" ref="J3594" ca="1">INDIRECT("B" &amp; I3594)</f>
        <v>NIVEL 974 M4 7S L30 PM 2798 27-06-2026</v>
      </c>
      <c r="K3594" s="511">
        <f t="shared" ref="K3594:K3613" ca="1" si="2111">INDEX(D:D, MATCH(J3594, $B:$B, 0))</f>
        <v>3.2</v>
      </c>
      <c r="L3594" s="508">
        <f t="shared" ref="L3594:L3613" ca="1" si="2112">INDEX(E:E, MATCH($J3594, $B:$B, 0))*0.9</f>
        <v>1.26E-2</v>
      </c>
      <c r="M3594" s="508">
        <f t="shared" ref="M3594:M3613" ca="1" si="2113">INDEX(F:F, MATCH($J3594, $B:$B, 0))*0.9</f>
        <v>1.35E-2</v>
      </c>
      <c r="N3594" s="512">
        <f t="shared" ref="N3594:N3613" ca="1" si="2114">INDEX(F:F, MATCH($J3594, $B:$B, 0))</f>
        <v>1.4999999999999999E-2</v>
      </c>
      <c r="O3594" s="512">
        <f t="shared" ref="O3594:O3613" ca="1" si="2115">+IF(L3594=0,N3594*0.9,L3594*0.9)</f>
        <v>1.1340000000000001E-2</v>
      </c>
      <c r="P3594" s="513">
        <f t="shared" ref="P3594:P3613" ca="1" si="2116">+M3594*0.9</f>
        <v>1.2149999999999999E-2</v>
      </c>
      <c r="Q3594" s="514" t="str">
        <f t="shared" ref="Q3594:Q3613" ca="1" si="2117">+IF(L3594=0,"-","Dump")</f>
        <v>Dump</v>
      </c>
      <c r="R3594" s="515">
        <f t="shared" ref="R3594:R3613" ca="1" si="2118">+K3594/4.5</f>
        <v>0.71111111111111114</v>
      </c>
      <c r="T3594" s="47" t="s">
        <v>48</v>
      </c>
      <c r="U3594" s="48" t="s">
        <v>49</v>
      </c>
      <c r="V3594" s="48" t="s">
        <v>50</v>
      </c>
      <c r="W3594" s="48" t="s">
        <v>51</v>
      </c>
      <c r="X3594" s="49" t="s">
        <v>52</v>
      </c>
      <c r="Y3594" s="49" t="s">
        <v>53</v>
      </c>
      <c r="Z3594" s="48" t="s">
        <v>54</v>
      </c>
      <c r="AA3594" s="50" t="s">
        <v>55</v>
      </c>
      <c r="AB3594" s="48" t="s">
        <v>56</v>
      </c>
      <c r="AC3594" s="51" t="s">
        <v>12</v>
      </c>
      <c r="AD3594" s="51" t="s">
        <v>295</v>
      </c>
      <c r="AE3594" s="48" t="s">
        <v>57</v>
      </c>
      <c r="AF3594" s="48" t="s">
        <v>66</v>
      </c>
      <c r="AG3594" s="48" t="s">
        <v>67</v>
      </c>
      <c r="AH3594" s="48" t="s">
        <v>68</v>
      </c>
      <c r="AJ3594" s="105" t="s">
        <v>83</v>
      </c>
      <c r="AK3594" s="101"/>
    </row>
    <row r="3595" spans="1:54">
      <c r="B3595" s="350" t="s">
        <v>63</v>
      </c>
      <c r="C3595" s="772" t="s">
        <v>22</v>
      </c>
      <c r="D3595" s="97" t="s">
        <v>23</v>
      </c>
      <c r="E3595" s="772" t="s">
        <v>64</v>
      </c>
      <c r="F3595" s="772" t="s">
        <v>65</v>
      </c>
      <c r="H3595" s="677">
        <v>2799</v>
      </c>
      <c r="I3595" s="510">
        <f t="shared" si="2110"/>
        <v>3333</v>
      </c>
      <c r="J3595" s="53" t="str" cm="1">
        <f t="array" aca="1" ref="J3595" ca="1">INDIRECT("B" &amp; I3595)</f>
        <v>NIVEL 974 M4 7S L30 PM 2799 27-06-2026</v>
      </c>
      <c r="K3595" s="511">
        <f t="shared" ca="1" si="2111"/>
        <v>3.2</v>
      </c>
      <c r="L3595" s="508">
        <f t="shared" ca="1" si="2112"/>
        <v>9.3600000000000003E-3</v>
      </c>
      <c r="M3595" s="508">
        <f t="shared" ca="1" si="2113"/>
        <v>1.35E-2</v>
      </c>
      <c r="N3595" s="512">
        <f t="shared" ca="1" si="2114"/>
        <v>1.4999999999999999E-2</v>
      </c>
      <c r="O3595" s="512">
        <f t="shared" ca="1" si="2115"/>
        <v>8.4240000000000009E-3</v>
      </c>
      <c r="P3595" s="513">
        <f t="shared" ca="1" si="2116"/>
        <v>1.2149999999999999E-2</v>
      </c>
      <c r="Q3595" s="514" t="str">
        <f t="shared" ca="1" si="2117"/>
        <v>Dump</v>
      </c>
      <c r="R3595" s="515">
        <f t="shared" ca="1" si="2118"/>
        <v>0.71111111111111114</v>
      </c>
      <c r="T3595" s="648"/>
      <c r="U3595" s="56">
        <v>1</v>
      </c>
      <c r="V3595" s="56"/>
      <c r="W3595" s="56"/>
      <c r="X3595" s="57"/>
      <c r="Y3595" s="57"/>
      <c r="Z3595" s="58"/>
      <c r="AA3595" s="118"/>
      <c r="AB3595" s="60"/>
      <c r="AC3595" s="60"/>
      <c r="AD3595" s="60"/>
      <c r="AE3595" s="60"/>
      <c r="AF3595" s="106"/>
      <c r="AG3595" s="107"/>
      <c r="AH3595" s="104"/>
    </row>
    <row r="3596" spans="1:54" ht="21.6">
      <c r="B3596" s="772" t="s">
        <v>3602</v>
      </c>
      <c r="C3596" s="376">
        <v>1</v>
      </c>
      <c r="D3596" s="771">
        <v>3.2</v>
      </c>
      <c r="E3596" s="104">
        <v>2.06E-2</v>
      </c>
      <c r="F3596" s="104">
        <v>1.2999999999999999E-2</v>
      </c>
      <c r="H3596" s="677">
        <v>2800</v>
      </c>
      <c r="I3596" s="510">
        <f t="shared" si="2110"/>
        <v>3334</v>
      </c>
      <c r="J3596" s="53" t="str" cm="1">
        <f t="array" aca="1" ref="J3596" ca="1">INDIRECT("B" &amp; I3596)</f>
        <v>NIVEL 974 M4 7S L30 PM 2800 27-06-2026</v>
      </c>
      <c r="K3596" s="511">
        <f t="shared" ca="1" si="2111"/>
        <v>3.2</v>
      </c>
      <c r="L3596" s="508">
        <f t="shared" ca="1" si="2112"/>
        <v>9.7200000000000012E-3</v>
      </c>
      <c r="M3596" s="508">
        <f t="shared" ca="1" si="2113"/>
        <v>1.35E-2</v>
      </c>
      <c r="N3596" s="512">
        <f t="shared" ca="1" si="2114"/>
        <v>1.4999999999999999E-2</v>
      </c>
      <c r="O3596" s="512">
        <f t="shared" ca="1" si="2115"/>
        <v>8.7480000000000006E-3</v>
      </c>
      <c r="P3596" s="513">
        <f t="shared" ca="1" si="2116"/>
        <v>1.2149999999999999E-2</v>
      </c>
      <c r="Q3596" s="514" t="str">
        <f t="shared" ca="1" si="2117"/>
        <v>Dump</v>
      </c>
      <c r="R3596" s="515">
        <f t="shared" ca="1" si="2118"/>
        <v>0.71111111111111114</v>
      </c>
      <c r="T3596" s="413" t="s">
        <v>263</v>
      </c>
      <c r="U3596" s="56">
        <v>2</v>
      </c>
      <c r="V3596" s="56"/>
      <c r="W3596" s="56"/>
      <c r="X3596" s="57"/>
      <c r="Y3596" s="57"/>
      <c r="Z3596" s="58"/>
      <c r="AA3596" s="118"/>
      <c r="AB3596" s="60"/>
      <c r="AC3596" s="60"/>
      <c r="AD3596" s="60"/>
      <c r="AE3596" s="60"/>
      <c r="AF3596" s="106"/>
      <c r="AG3596" s="107"/>
      <c r="AH3596" s="104"/>
    </row>
    <row r="3597" spans="1:54">
      <c r="B3597" s="772" t="s">
        <v>3603</v>
      </c>
      <c r="C3597" s="376">
        <v>1</v>
      </c>
      <c r="D3597" s="771">
        <v>3.2</v>
      </c>
      <c r="E3597" s="104">
        <v>1.4999999999999999E-2</v>
      </c>
      <c r="F3597" s="104">
        <v>1.2999999999999999E-2</v>
      </c>
      <c r="H3597" s="677">
        <v>2801</v>
      </c>
      <c r="I3597" s="510">
        <f t="shared" si="2110"/>
        <v>3335</v>
      </c>
      <c r="J3597" s="53" t="str" cm="1">
        <f t="array" aca="1" ref="J3597" ca="1">INDIRECT("B" &amp; I3597)</f>
        <v>NIVEL 974 M4 7S L30 PM 2801 27-06-2026</v>
      </c>
      <c r="K3597" s="511">
        <f t="shared" ca="1" si="2111"/>
        <v>3.2</v>
      </c>
      <c r="L3597" s="508">
        <f t="shared" ca="1" si="2112"/>
        <v>1.2060000000000001E-2</v>
      </c>
      <c r="M3597" s="508">
        <f t="shared" ca="1" si="2113"/>
        <v>1.35E-2</v>
      </c>
      <c r="N3597" s="512">
        <f t="shared" ca="1" si="2114"/>
        <v>1.4999999999999999E-2</v>
      </c>
      <c r="O3597" s="512">
        <f t="shared" ca="1" si="2115"/>
        <v>1.0854000000000001E-2</v>
      </c>
      <c r="P3597" s="513">
        <f t="shared" ca="1" si="2116"/>
        <v>1.2149999999999999E-2</v>
      </c>
      <c r="Q3597" s="514" t="str">
        <f t="shared" ca="1" si="2117"/>
        <v>Dump</v>
      </c>
      <c r="R3597" s="515">
        <f t="shared" ca="1" si="2118"/>
        <v>0.71111111111111114</v>
      </c>
      <c r="T3597" s="765"/>
      <c r="U3597" s="56">
        <v>3</v>
      </c>
      <c r="V3597" s="56"/>
      <c r="W3597" s="56"/>
      <c r="X3597" s="57"/>
      <c r="Y3597" s="57"/>
      <c r="Z3597" s="58"/>
      <c r="AA3597" s="118"/>
      <c r="AB3597" s="60"/>
      <c r="AC3597" s="60"/>
      <c r="AD3597" s="60"/>
      <c r="AE3597" s="60"/>
      <c r="AF3597" s="106"/>
      <c r="AG3597" s="107"/>
      <c r="AH3597" s="104"/>
    </row>
    <row r="3598" spans="1:54">
      <c r="B3598" s="772" t="s">
        <v>3604</v>
      </c>
      <c r="C3598" s="376">
        <v>1</v>
      </c>
      <c r="D3598" s="771">
        <v>3.2</v>
      </c>
      <c r="E3598" s="104">
        <v>1.7399999999999999E-2</v>
      </c>
      <c r="F3598" s="104">
        <v>1.2999999999999999E-2</v>
      </c>
      <c r="H3598" s="677">
        <v>2802</v>
      </c>
      <c r="I3598" s="510">
        <f t="shared" si="2110"/>
        <v>3336</v>
      </c>
      <c r="J3598" s="53" t="str" cm="1">
        <f t="array" aca="1" ref="J3598" ca="1">INDIRECT("B" &amp; I3598)</f>
        <v>NIVEL 974 M4 6N L33 AM 2802 30-06-2026</v>
      </c>
      <c r="K3598" s="511">
        <f t="shared" ca="1" si="2111"/>
        <v>3.2</v>
      </c>
      <c r="L3598" s="508">
        <f t="shared" ca="1" si="2112"/>
        <v>1.269E-2</v>
      </c>
      <c r="M3598" s="508">
        <f t="shared" ca="1" si="2113"/>
        <v>1.26E-2</v>
      </c>
      <c r="N3598" s="512">
        <f t="shared" ca="1" si="2114"/>
        <v>1.4E-2</v>
      </c>
      <c r="O3598" s="512">
        <f t="shared" ca="1" si="2115"/>
        <v>1.1421000000000001E-2</v>
      </c>
      <c r="P3598" s="513">
        <f t="shared" ca="1" si="2116"/>
        <v>1.1340000000000001E-2</v>
      </c>
      <c r="Q3598" s="514" t="str">
        <f t="shared" ca="1" si="2117"/>
        <v>Dump</v>
      </c>
      <c r="R3598" s="515">
        <f t="shared" ca="1" si="2118"/>
        <v>0.71111111111111114</v>
      </c>
      <c r="T3598" s="765"/>
      <c r="U3598" s="56">
        <v>4</v>
      </c>
      <c r="V3598" s="56"/>
      <c r="W3598" s="56"/>
      <c r="X3598" s="57"/>
      <c r="Y3598" s="57"/>
      <c r="Z3598" s="58"/>
      <c r="AA3598" s="118"/>
      <c r="AB3598" s="60"/>
      <c r="AC3598" s="60"/>
      <c r="AD3598" s="60"/>
      <c r="AE3598" s="60"/>
      <c r="AF3598" s="106"/>
      <c r="AG3598" s="107"/>
      <c r="AH3598" s="104"/>
    </row>
    <row r="3599" spans="1:54">
      <c r="B3599" s="772" t="s">
        <v>3605</v>
      </c>
      <c r="C3599" s="376">
        <v>1</v>
      </c>
      <c r="D3599" s="771">
        <v>3.2</v>
      </c>
      <c r="E3599" s="104">
        <v>1.32E-2</v>
      </c>
      <c r="F3599" s="104">
        <v>1.2999999999999999E-2</v>
      </c>
      <c r="H3599" s="677">
        <v>2803</v>
      </c>
      <c r="I3599" s="510">
        <f t="shared" si="2110"/>
        <v>3337</v>
      </c>
      <c r="J3599" s="53" t="str" cm="1">
        <f t="array" aca="1" ref="J3599" ca="1">INDIRECT("B" &amp; I3599)</f>
        <v>NIVEL 974 M4 6N L33 AM 2803 30-06-2026</v>
      </c>
      <c r="K3599" s="511">
        <f t="shared" ca="1" si="2111"/>
        <v>3.2</v>
      </c>
      <c r="L3599" s="508">
        <f t="shared" ca="1" si="2112"/>
        <v>1.332E-2</v>
      </c>
      <c r="M3599" s="508">
        <f t="shared" ca="1" si="2113"/>
        <v>1.26E-2</v>
      </c>
      <c r="N3599" s="512">
        <f t="shared" ca="1" si="2114"/>
        <v>1.4E-2</v>
      </c>
      <c r="O3599" s="512">
        <f t="shared" ca="1" si="2115"/>
        <v>1.1988E-2</v>
      </c>
      <c r="P3599" s="513">
        <f t="shared" ca="1" si="2116"/>
        <v>1.1340000000000001E-2</v>
      </c>
      <c r="Q3599" s="514" t="str">
        <f t="shared" ca="1" si="2117"/>
        <v>Dump</v>
      </c>
      <c r="R3599" s="515">
        <f t="shared" ca="1" si="2118"/>
        <v>0.71111111111111114</v>
      </c>
      <c r="T3599" s="765"/>
      <c r="U3599" s="765">
        <v>5</v>
      </c>
      <c r="V3599" s="56"/>
      <c r="W3599" s="56"/>
      <c r="X3599" s="57"/>
      <c r="Y3599" s="57"/>
      <c r="Z3599" s="58"/>
      <c r="AA3599" s="118"/>
      <c r="AB3599" s="60"/>
      <c r="AC3599" s="60"/>
      <c r="AD3599" s="60"/>
      <c r="AE3599" s="60"/>
      <c r="AF3599" s="106"/>
      <c r="AG3599" s="107"/>
      <c r="AH3599" s="104"/>
    </row>
    <row r="3600" spans="1:54">
      <c r="B3600" s="772" t="s">
        <v>3606</v>
      </c>
      <c r="C3600" s="376">
        <v>1</v>
      </c>
      <c r="D3600" s="771">
        <v>3.2</v>
      </c>
      <c r="E3600" s="104">
        <v>1.17E-2</v>
      </c>
      <c r="F3600" s="104">
        <v>1.2999999999999999E-2</v>
      </c>
      <c r="H3600" s="677">
        <v>2804</v>
      </c>
      <c r="I3600" s="510">
        <f t="shared" si="2110"/>
        <v>3338</v>
      </c>
      <c r="J3600" s="53" t="str" cm="1">
        <f t="array" aca="1" ref="J3600" ca="1">INDIRECT("B" &amp; I3600)</f>
        <v>NIVEL 974 M4 6N L33 AM 2804 30-06-2026</v>
      </c>
      <c r="K3600" s="511">
        <f t="shared" ca="1" si="2111"/>
        <v>3.2</v>
      </c>
      <c r="L3600" s="508">
        <f t="shared" ca="1" si="2112"/>
        <v>1.2780000000000001E-2</v>
      </c>
      <c r="M3600" s="508">
        <f t="shared" ca="1" si="2113"/>
        <v>1.26E-2</v>
      </c>
      <c r="N3600" s="512">
        <f t="shared" ca="1" si="2114"/>
        <v>1.4E-2</v>
      </c>
      <c r="O3600" s="512">
        <f t="shared" ca="1" si="2115"/>
        <v>1.1502000000000002E-2</v>
      </c>
      <c r="P3600" s="513">
        <f t="shared" ca="1" si="2116"/>
        <v>1.1340000000000001E-2</v>
      </c>
      <c r="Q3600" s="514" t="str">
        <f t="shared" ca="1" si="2117"/>
        <v>Dump</v>
      </c>
      <c r="R3600" s="515">
        <f t="shared" ca="1" si="2118"/>
        <v>0.71111111111111114</v>
      </c>
      <c r="T3600" s="765"/>
      <c r="U3600" s="765">
        <v>6</v>
      </c>
      <c r="V3600" s="765"/>
      <c r="W3600" s="56"/>
      <c r="X3600" s="57"/>
      <c r="Y3600" s="57"/>
      <c r="Z3600" s="58"/>
      <c r="AA3600" s="118"/>
      <c r="AB3600" s="60"/>
      <c r="AC3600" s="60"/>
      <c r="AD3600" s="60"/>
      <c r="AE3600" s="60"/>
      <c r="AF3600" s="106"/>
      <c r="AG3600" s="107"/>
      <c r="AH3600" s="104"/>
    </row>
    <row r="3601" spans="2:34">
      <c r="B3601" s="772" t="s">
        <v>3607</v>
      </c>
      <c r="C3601" s="376">
        <v>1</v>
      </c>
      <c r="D3601" s="771">
        <v>3.2</v>
      </c>
      <c r="E3601" s="104">
        <v>8.3999999999999995E-3</v>
      </c>
      <c r="F3601" s="104">
        <v>1.2999999999999999E-2</v>
      </c>
      <c r="H3601" s="677">
        <v>2805</v>
      </c>
      <c r="I3601" s="510">
        <f t="shared" si="2110"/>
        <v>3339</v>
      </c>
      <c r="J3601" s="53" t="str" cm="1">
        <f t="array" aca="1" ref="J3601" ca="1">INDIRECT("B" &amp; I3601)</f>
        <v>NIVEL 974 M4 6N L33 AM 2805 30-06-2026</v>
      </c>
      <c r="K3601" s="511">
        <f t="shared" ca="1" si="2111"/>
        <v>3.2</v>
      </c>
      <c r="L3601" s="508">
        <f t="shared" ca="1" si="2112"/>
        <v>9.0899999999999991E-3</v>
      </c>
      <c r="M3601" s="508">
        <f t="shared" ca="1" si="2113"/>
        <v>1.26E-2</v>
      </c>
      <c r="N3601" s="512">
        <f t="shared" ca="1" si="2114"/>
        <v>1.4E-2</v>
      </c>
      <c r="O3601" s="512">
        <f t="shared" ca="1" si="2115"/>
        <v>8.180999999999999E-3</v>
      </c>
      <c r="P3601" s="513">
        <f t="shared" ca="1" si="2116"/>
        <v>1.1340000000000001E-2</v>
      </c>
      <c r="Q3601" s="514" t="str">
        <f t="shared" ca="1" si="2117"/>
        <v>Dump</v>
      </c>
      <c r="R3601" s="515">
        <f t="shared" ca="1" si="2118"/>
        <v>0.71111111111111114</v>
      </c>
      <c r="T3601" s="765"/>
      <c r="U3601" s="765">
        <v>7</v>
      </c>
      <c r="V3601" s="765"/>
      <c r="W3601" s="56"/>
      <c r="X3601" s="57"/>
      <c r="Y3601" s="57"/>
      <c r="Z3601" s="58"/>
      <c r="AA3601" s="776"/>
      <c r="AB3601" s="60"/>
      <c r="AC3601" s="60"/>
      <c r="AD3601" s="60"/>
      <c r="AE3601" s="60"/>
      <c r="AF3601" s="106"/>
      <c r="AG3601" s="107"/>
      <c r="AH3601" s="104"/>
    </row>
    <row r="3602" spans="2:34">
      <c r="B3602" s="772" t="s">
        <v>3608</v>
      </c>
      <c r="C3602" s="376">
        <v>1</v>
      </c>
      <c r="D3602" s="771">
        <v>3.2</v>
      </c>
      <c r="E3602" s="104">
        <v>1.38E-2</v>
      </c>
      <c r="F3602" s="104">
        <v>1.2999999999999999E-2</v>
      </c>
      <c r="H3602" s="677">
        <v>2806</v>
      </c>
      <c r="I3602" s="510">
        <f t="shared" si="2110"/>
        <v>3340</v>
      </c>
      <c r="J3602" s="53" t="str" cm="1">
        <f t="array" aca="1" ref="J3602" ca="1">INDIRECT("B" &amp; I3602)</f>
        <v>NIVEL 974 M4 6N L33 AM 2806 30-06-2026</v>
      </c>
      <c r="K3602" s="511">
        <f t="shared" ca="1" si="2111"/>
        <v>3.2</v>
      </c>
      <c r="L3602" s="508">
        <f t="shared" ca="1" si="2112"/>
        <v>1.7910000000000002E-2</v>
      </c>
      <c r="M3602" s="508">
        <f t="shared" ca="1" si="2113"/>
        <v>1.26E-2</v>
      </c>
      <c r="N3602" s="512">
        <f t="shared" ca="1" si="2114"/>
        <v>1.4E-2</v>
      </c>
      <c r="O3602" s="512">
        <f t="shared" ca="1" si="2115"/>
        <v>1.6119000000000001E-2</v>
      </c>
      <c r="P3602" s="513">
        <f t="shared" ca="1" si="2116"/>
        <v>1.1340000000000001E-2</v>
      </c>
      <c r="Q3602" s="514" t="str">
        <f t="shared" ca="1" si="2117"/>
        <v>Dump</v>
      </c>
      <c r="R3602" s="515">
        <f t="shared" ca="1" si="2118"/>
        <v>0.71111111111111114</v>
      </c>
      <c r="T3602" s="765"/>
      <c r="U3602" s="765">
        <v>8</v>
      </c>
      <c r="V3602" s="765"/>
      <c r="W3602" s="56"/>
      <c r="X3602" s="57"/>
      <c r="Y3602" s="57"/>
      <c r="Z3602" s="62"/>
      <c r="AA3602" s="109"/>
      <c r="AB3602" s="60"/>
      <c r="AC3602" s="60"/>
      <c r="AD3602" s="60"/>
      <c r="AE3602" s="60"/>
      <c r="AF3602" s="106"/>
      <c r="AG3602" s="107"/>
      <c r="AH3602" s="104"/>
    </row>
    <row r="3603" spans="2:34">
      <c r="B3603" s="772" t="s">
        <v>3609</v>
      </c>
      <c r="C3603" s="376">
        <v>1</v>
      </c>
      <c r="D3603" s="771">
        <v>3.2</v>
      </c>
      <c r="E3603" s="104">
        <v>1.21E-2</v>
      </c>
      <c r="F3603" s="104">
        <v>1.2999999999999999E-2</v>
      </c>
      <c r="H3603" s="677">
        <v>2807</v>
      </c>
      <c r="I3603" s="510">
        <f t="shared" si="2110"/>
        <v>3341</v>
      </c>
      <c r="J3603" s="53" t="str" cm="1">
        <f t="array" aca="1" ref="J3603" ca="1">INDIRECT("B" &amp; I3603)</f>
        <v>NIVEL 974 M4 6N L33 AM 2807 30-06-2026</v>
      </c>
      <c r="K3603" s="511">
        <f t="shared" ca="1" si="2111"/>
        <v>3.2</v>
      </c>
      <c r="L3603" s="508">
        <f t="shared" ca="1" si="2112"/>
        <v>9.810000000000001E-3</v>
      </c>
      <c r="M3603" s="508">
        <f t="shared" ca="1" si="2113"/>
        <v>1.26E-2</v>
      </c>
      <c r="N3603" s="512">
        <f t="shared" ca="1" si="2114"/>
        <v>1.4E-2</v>
      </c>
      <c r="O3603" s="512">
        <f t="shared" ca="1" si="2115"/>
        <v>8.8290000000000018E-3</v>
      </c>
      <c r="P3603" s="513">
        <f t="shared" ca="1" si="2116"/>
        <v>1.1340000000000001E-2</v>
      </c>
      <c r="Q3603" s="514" t="str">
        <f t="shared" ca="1" si="2117"/>
        <v>Dump</v>
      </c>
      <c r="R3603" s="515">
        <f t="shared" ca="1" si="2118"/>
        <v>0.71111111111111114</v>
      </c>
      <c r="T3603" s="763"/>
      <c r="U3603" s="765">
        <v>9</v>
      </c>
      <c r="V3603" s="765"/>
      <c r="W3603" s="765"/>
      <c r="X3603" s="57"/>
      <c r="Y3603" s="57"/>
      <c r="Z3603" s="62"/>
      <c r="AA3603" s="59"/>
      <c r="AB3603" s="60"/>
      <c r="AC3603" s="60"/>
      <c r="AD3603" s="60"/>
      <c r="AE3603" s="60"/>
      <c r="AF3603" s="106"/>
      <c r="AG3603" s="107"/>
      <c r="AH3603" s="104"/>
    </row>
    <row r="3604" spans="2:34">
      <c r="B3604" s="772" t="s">
        <v>3610</v>
      </c>
      <c r="C3604" s="376">
        <v>1</v>
      </c>
      <c r="D3604" s="771">
        <v>3.2</v>
      </c>
      <c r="E3604" s="104">
        <v>8.6999999999999994E-3</v>
      </c>
      <c r="F3604" s="104">
        <v>1.2999999999999999E-2</v>
      </c>
      <c r="H3604" s="677">
        <v>2808</v>
      </c>
      <c r="I3604" s="510">
        <f t="shared" si="2110"/>
        <v>3342</v>
      </c>
      <c r="J3604" s="53" t="str" cm="1">
        <f t="array" aca="1" ref="J3604" ca="1">INDIRECT("B" &amp; I3604)</f>
        <v>NIVEL 974 M4 6N L33 AM 2808 30-06-2026</v>
      </c>
      <c r="K3604" s="511">
        <f t="shared" ca="1" si="2111"/>
        <v>3.2</v>
      </c>
      <c r="L3604" s="508">
        <f t="shared" ca="1" si="2112"/>
        <v>9.0000000000000011E-3</v>
      </c>
      <c r="M3604" s="508">
        <f t="shared" ca="1" si="2113"/>
        <v>1.26E-2</v>
      </c>
      <c r="N3604" s="512">
        <f t="shared" ca="1" si="2114"/>
        <v>1.4E-2</v>
      </c>
      <c r="O3604" s="512">
        <f t="shared" ca="1" si="2115"/>
        <v>8.1000000000000013E-3</v>
      </c>
      <c r="P3604" s="513">
        <f t="shared" ca="1" si="2116"/>
        <v>1.1340000000000001E-2</v>
      </c>
      <c r="Q3604" s="514" t="str">
        <f t="shared" ca="1" si="2117"/>
        <v>Dump</v>
      </c>
      <c r="R3604" s="515">
        <f t="shared" ca="1" si="2118"/>
        <v>0.71111111111111114</v>
      </c>
      <c r="T3604" s="763"/>
      <c r="U3604" s="765">
        <v>10</v>
      </c>
      <c r="V3604" s="765"/>
      <c r="W3604" s="765"/>
      <c r="X3604" s="57"/>
      <c r="Y3604" s="57"/>
      <c r="Z3604" s="62"/>
      <c r="AA3604" s="63"/>
      <c r="AB3604" s="60"/>
      <c r="AC3604" s="60"/>
      <c r="AD3604" s="60"/>
      <c r="AE3604" s="60"/>
      <c r="AF3604" s="106"/>
      <c r="AG3604" s="107"/>
      <c r="AH3604" s="104"/>
    </row>
    <row r="3605" spans="2:34" ht="15" thickBot="1">
      <c r="B3605" s="772" t="s">
        <v>3611</v>
      </c>
      <c r="C3605" s="376">
        <v>1</v>
      </c>
      <c r="D3605" s="771">
        <v>3.2</v>
      </c>
      <c r="E3605" s="104">
        <v>1.6299999999999999E-2</v>
      </c>
      <c r="F3605" s="104">
        <v>1.2999999999999999E-2</v>
      </c>
      <c r="H3605" s="677">
        <v>2809</v>
      </c>
      <c r="I3605" s="510">
        <f t="shared" si="2110"/>
        <v>3343</v>
      </c>
      <c r="J3605" s="53" t="str" cm="1">
        <f t="array" aca="1" ref="J3605" ca="1">INDIRECT("B" &amp; I3605)</f>
        <v>NIVEL 974 M4 6N L33 AM 2809 30-06-2026</v>
      </c>
      <c r="K3605" s="511">
        <f t="shared" ca="1" si="2111"/>
        <v>3.2</v>
      </c>
      <c r="L3605" s="508">
        <f t="shared" ca="1" si="2112"/>
        <v>1.8000000000000002E-2</v>
      </c>
      <c r="M3605" s="508">
        <f t="shared" ca="1" si="2113"/>
        <v>1.26E-2</v>
      </c>
      <c r="N3605" s="512">
        <f t="shared" ca="1" si="2114"/>
        <v>1.4E-2</v>
      </c>
      <c r="O3605" s="512">
        <f t="shared" ca="1" si="2115"/>
        <v>1.6200000000000003E-2</v>
      </c>
      <c r="P3605" s="513">
        <f t="shared" ca="1" si="2116"/>
        <v>1.1340000000000001E-2</v>
      </c>
      <c r="Q3605" s="514" t="str">
        <f t="shared" ca="1" si="2117"/>
        <v>Dump</v>
      </c>
      <c r="R3605" s="515">
        <f t="shared" ca="1" si="2118"/>
        <v>0.71111111111111114</v>
      </c>
      <c r="T3605" s="763"/>
      <c r="U3605" s="765">
        <v>11</v>
      </c>
      <c r="V3605" s="765"/>
      <c r="W3605" s="765"/>
      <c r="X3605" s="57"/>
      <c r="Y3605" s="57"/>
      <c r="Z3605" s="62"/>
      <c r="AA3605" s="63"/>
      <c r="AB3605" s="60"/>
      <c r="AC3605" s="60"/>
      <c r="AD3605" s="60"/>
      <c r="AE3605" s="60"/>
      <c r="AF3605" s="106"/>
      <c r="AG3605" s="763"/>
      <c r="AH3605" s="763"/>
    </row>
    <row r="3606" spans="2:34" ht="15" thickBot="1">
      <c r="B3606" s="772" t="s">
        <v>3612</v>
      </c>
      <c r="C3606" s="376">
        <v>1</v>
      </c>
      <c r="D3606" s="771">
        <v>3.2</v>
      </c>
      <c r="E3606" s="104">
        <v>1.26E-2</v>
      </c>
      <c r="F3606" s="104">
        <v>1.2999999999999999E-2</v>
      </c>
      <c r="H3606" s="677">
        <v>2810</v>
      </c>
      <c r="I3606" s="510">
        <f t="shared" si="2110"/>
        <v>3344</v>
      </c>
      <c r="J3606" s="53" t="str" cm="1">
        <f t="array" aca="1" ref="J3606" ca="1">INDIRECT("B" &amp; I3606)</f>
        <v>NIVEL 974 M4 6N L33 AM 2810 30-06-2026</v>
      </c>
      <c r="K3606" s="511">
        <f t="shared" ca="1" si="2111"/>
        <v>3.2</v>
      </c>
      <c r="L3606" s="508">
        <f t="shared" ca="1" si="2112"/>
        <v>1.098E-2</v>
      </c>
      <c r="M3606" s="508">
        <f t="shared" ca="1" si="2113"/>
        <v>1.26E-2</v>
      </c>
      <c r="N3606" s="512">
        <f t="shared" ca="1" si="2114"/>
        <v>1.4E-2</v>
      </c>
      <c r="O3606" s="512">
        <f t="shared" ca="1" si="2115"/>
        <v>9.8820000000000002E-3</v>
      </c>
      <c r="P3606" s="513">
        <f t="shared" ca="1" si="2116"/>
        <v>1.1340000000000001E-2</v>
      </c>
      <c r="Q3606" s="514" t="str">
        <f t="shared" ca="1" si="2117"/>
        <v>Dump</v>
      </c>
      <c r="R3606" s="515">
        <f t="shared" ca="1" si="2118"/>
        <v>0.71111111111111114</v>
      </c>
      <c r="T3606" s="763"/>
      <c r="U3606" s="763"/>
      <c r="V3606" s="763"/>
      <c r="W3606" s="763"/>
      <c r="X3606" s="763"/>
      <c r="Y3606" s="763"/>
      <c r="Z3606" s="763"/>
      <c r="AA3606" s="64">
        <f>SUM(AA3595:AA3605)</f>
        <v>0</v>
      </c>
      <c r="AB3606" s="624" t="e">
        <f>+SUMPRODUCT(AA3595:AA3605,AB3595:AB3605)/AA3606</f>
        <v>#DIV/0!</v>
      </c>
      <c r="AC3606" s="66" t="e">
        <f>+SUMPRODUCT(AA3595:AA3605,AC3595:AC3605)/AA3606</f>
        <v>#DIV/0!</v>
      </c>
      <c r="AD3606" s="66" t="e">
        <f>+SUMPRODUCT(AA3595:AA3605,AD3595:AD3605)/AA3606</f>
        <v>#DIV/0!</v>
      </c>
      <c r="AE3606" s="67"/>
      <c r="AF3606" s="110">
        <v>0</v>
      </c>
      <c r="AG3606" s="763"/>
      <c r="AH3606" s="763"/>
    </row>
    <row r="3607" spans="2:34">
      <c r="B3607" s="772" t="s">
        <v>3613</v>
      </c>
      <c r="C3607" s="376">
        <v>1</v>
      </c>
      <c r="D3607" s="771">
        <v>3.2</v>
      </c>
      <c r="E3607" s="104">
        <v>1.3899999999999999E-2</v>
      </c>
      <c r="F3607" s="104">
        <v>1.2999999999999999E-2</v>
      </c>
      <c r="H3607" s="677">
        <v>2811</v>
      </c>
      <c r="I3607" s="510">
        <f t="shared" si="2110"/>
        <v>3345</v>
      </c>
      <c r="J3607" s="53" t="str" cm="1">
        <f t="array" aca="1" ref="J3607" ca="1">INDIRECT("B" &amp; I3607)</f>
        <v>NIVEL 974 M4 6N L33 AM 2811 30-06-2026</v>
      </c>
      <c r="K3607" s="511">
        <f t="shared" ca="1" si="2111"/>
        <v>3.2</v>
      </c>
      <c r="L3607" s="508">
        <f t="shared" ca="1" si="2112"/>
        <v>1.2149999999999999E-2</v>
      </c>
      <c r="M3607" s="508">
        <f t="shared" ca="1" si="2113"/>
        <v>1.26E-2</v>
      </c>
      <c r="N3607" s="512">
        <f t="shared" ca="1" si="2114"/>
        <v>1.4E-2</v>
      </c>
      <c r="O3607" s="512">
        <f t="shared" ca="1" si="2115"/>
        <v>1.0935E-2</v>
      </c>
      <c r="P3607" s="513">
        <f t="shared" ca="1" si="2116"/>
        <v>1.1340000000000001E-2</v>
      </c>
      <c r="Q3607" s="514" t="str">
        <f t="shared" ca="1" si="2117"/>
        <v>Dump</v>
      </c>
      <c r="R3607" s="515">
        <f t="shared" ca="1" si="2118"/>
        <v>0.71111111111111114</v>
      </c>
      <c r="T3607" s="763"/>
      <c r="U3607" s="763"/>
      <c r="V3607" s="763"/>
      <c r="W3607" s="763"/>
      <c r="X3607" s="763"/>
      <c r="Y3607" s="763"/>
      <c r="Z3607" s="763"/>
      <c r="AA3607" s="111"/>
      <c r="AB3607" s="112"/>
      <c r="AC3607" s="112"/>
      <c r="AD3607" s="113"/>
      <c r="AE3607" s="114"/>
      <c r="AF3607" s="763"/>
      <c r="AG3607" s="763"/>
    </row>
    <row r="3608" spans="2:34">
      <c r="B3608" s="772" t="s">
        <v>3614</v>
      </c>
      <c r="C3608" s="376">
        <v>1</v>
      </c>
      <c r="D3608" s="771">
        <v>3.2</v>
      </c>
      <c r="E3608" s="104">
        <v>0.01</v>
      </c>
      <c r="F3608" s="104">
        <v>1.2999999999999999E-2</v>
      </c>
      <c r="H3608" s="677">
        <v>2812</v>
      </c>
      <c r="I3608" s="510">
        <f t="shared" si="2110"/>
        <v>3346</v>
      </c>
      <c r="J3608" s="53" t="str" cm="1">
        <f t="array" aca="1" ref="J3608" ca="1">INDIRECT("B" &amp; I3608)</f>
        <v>NIVEL 974 M4 6N L33 AM 2812 30-06-2026</v>
      </c>
      <c r="K3608" s="511">
        <f t="shared" ca="1" si="2111"/>
        <v>3.2</v>
      </c>
      <c r="L3608" s="508">
        <f t="shared" ca="1" si="2112"/>
        <v>1.044E-2</v>
      </c>
      <c r="M3608" s="508">
        <f t="shared" ca="1" si="2113"/>
        <v>1.26E-2</v>
      </c>
      <c r="N3608" s="512">
        <f t="shared" ca="1" si="2114"/>
        <v>1.4E-2</v>
      </c>
      <c r="O3608" s="512">
        <f t="shared" ca="1" si="2115"/>
        <v>9.3959999999999998E-3</v>
      </c>
      <c r="P3608" s="513">
        <f t="shared" ca="1" si="2116"/>
        <v>1.1340000000000001E-2</v>
      </c>
      <c r="Q3608" s="514" t="str">
        <f t="shared" ca="1" si="2117"/>
        <v>Dump</v>
      </c>
      <c r="R3608" s="515">
        <f t="shared" ca="1" si="2118"/>
        <v>0.71111111111111114</v>
      </c>
      <c r="T3608" s="763"/>
      <c r="U3608" s="763"/>
      <c r="V3608" s="763"/>
      <c r="W3608" s="763"/>
      <c r="X3608" s="763"/>
      <c r="Y3608" s="763"/>
      <c r="Z3608" s="763"/>
      <c r="AA3608" s="111"/>
      <c r="AB3608" s="112"/>
      <c r="AC3608" s="112"/>
      <c r="AD3608" s="113"/>
      <c r="AE3608" s="114"/>
      <c r="AF3608" s="763"/>
      <c r="AG3608" s="763"/>
    </row>
    <row r="3609" spans="2:34">
      <c r="B3609" s="772" t="s">
        <v>3615</v>
      </c>
      <c r="C3609" s="376">
        <v>1</v>
      </c>
      <c r="D3609" s="771">
        <v>3.2</v>
      </c>
      <c r="E3609" s="104">
        <v>1.66E-2</v>
      </c>
      <c r="F3609" s="104">
        <v>1.2999999999999999E-2</v>
      </c>
      <c r="H3609" s="677">
        <v>2813</v>
      </c>
      <c r="I3609" s="510">
        <f t="shared" si="2110"/>
        <v>3347</v>
      </c>
      <c r="J3609" s="53" t="str" cm="1">
        <f t="array" aca="1" ref="J3609" ca="1">INDIRECT("B" &amp; I3609)</f>
        <v>NIVEL 974 M4 6N L33 AM 2813 30-06-2026</v>
      </c>
      <c r="K3609" s="511">
        <f t="shared" ca="1" si="2111"/>
        <v>3.2</v>
      </c>
      <c r="L3609" s="508">
        <f t="shared" ca="1" si="2112"/>
        <v>1.4669999999999999E-2</v>
      </c>
      <c r="M3609" s="508">
        <f t="shared" ca="1" si="2113"/>
        <v>1.26E-2</v>
      </c>
      <c r="N3609" s="512">
        <f t="shared" ca="1" si="2114"/>
        <v>1.4E-2</v>
      </c>
      <c r="O3609" s="512">
        <f t="shared" ca="1" si="2115"/>
        <v>1.3202999999999999E-2</v>
      </c>
      <c r="P3609" s="513">
        <f t="shared" ca="1" si="2116"/>
        <v>1.1340000000000001E-2</v>
      </c>
      <c r="Q3609" s="514" t="str">
        <f t="shared" ca="1" si="2117"/>
        <v>Dump</v>
      </c>
      <c r="R3609" s="515">
        <f t="shared" ca="1" si="2118"/>
        <v>0.71111111111111114</v>
      </c>
      <c r="T3609" s="763"/>
      <c r="U3609" s="763"/>
      <c r="V3609" s="763"/>
      <c r="W3609" s="763"/>
      <c r="X3609" s="763"/>
      <c r="Y3609" s="763"/>
      <c r="Z3609" s="763"/>
      <c r="AA3609" s="111"/>
      <c r="AB3609" s="112"/>
      <c r="AC3609" s="112"/>
      <c r="AD3609" s="113"/>
      <c r="AE3609" s="114"/>
      <c r="AF3609" s="763"/>
      <c r="AG3609" s="763"/>
    </row>
    <row r="3610" spans="2:34">
      <c r="B3610" s="772" t="s">
        <v>3616</v>
      </c>
      <c r="C3610" s="376">
        <v>1</v>
      </c>
      <c r="D3610" s="771">
        <v>3.2</v>
      </c>
      <c r="E3610" s="104">
        <v>1.29E-2</v>
      </c>
      <c r="F3610" s="104">
        <v>1.2999999999999999E-2</v>
      </c>
      <c r="H3610" s="677">
        <v>2814</v>
      </c>
      <c r="I3610" s="510">
        <f t="shared" si="2110"/>
        <v>3348</v>
      </c>
      <c r="J3610" s="53" t="str" cm="1">
        <f t="array" aca="1" ref="J3610" ca="1">INDIRECT("B" &amp; I3610)</f>
        <v>NIVEL 974 M4 6N L33 AM 2814 30-06-2026</v>
      </c>
      <c r="K3610" s="511">
        <f t="shared" ca="1" si="2111"/>
        <v>3.2</v>
      </c>
      <c r="L3610" s="508">
        <f t="shared" ca="1" si="2112"/>
        <v>1.4129999999999998E-2</v>
      </c>
      <c r="M3610" s="508">
        <f t="shared" ca="1" si="2113"/>
        <v>1.26E-2</v>
      </c>
      <c r="N3610" s="512">
        <f t="shared" ca="1" si="2114"/>
        <v>1.4E-2</v>
      </c>
      <c r="O3610" s="512">
        <f t="shared" ca="1" si="2115"/>
        <v>1.2716999999999999E-2</v>
      </c>
      <c r="P3610" s="513">
        <f t="shared" ca="1" si="2116"/>
        <v>1.1340000000000001E-2</v>
      </c>
      <c r="Q3610" s="514" t="str">
        <f t="shared" ca="1" si="2117"/>
        <v>Dump</v>
      </c>
      <c r="R3610" s="515">
        <f t="shared" ca="1" si="2118"/>
        <v>0.71111111111111114</v>
      </c>
      <c r="T3610" s="763"/>
      <c r="U3610" s="763"/>
      <c r="V3610" s="763"/>
      <c r="W3610" s="763"/>
      <c r="X3610" s="763"/>
      <c r="Y3610" s="763"/>
      <c r="Z3610" s="763"/>
      <c r="AA3610" s="111"/>
      <c r="AB3610" s="112"/>
      <c r="AC3610" s="112"/>
      <c r="AD3610" s="113"/>
      <c r="AE3610" s="114"/>
      <c r="AF3610" s="763"/>
      <c r="AG3610" s="763"/>
    </row>
    <row r="3611" spans="2:34" ht="15" thickBot="1">
      <c r="B3611" s="772" t="s">
        <v>3617</v>
      </c>
      <c r="C3611" s="376">
        <v>1</v>
      </c>
      <c r="D3611" s="771">
        <v>3.2</v>
      </c>
      <c r="E3611" s="104">
        <v>1.32E-2</v>
      </c>
      <c r="F3611" s="104">
        <v>1.2999999999999999E-2</v>
      </c>
      <c r="H3611" s="677">
        <v>2815</v>
      </c>
      <c r="I3611" s="510">
        <f t="shared" si="2110"/>
        <v>3349</v>
      </c>
      <c r="J3611" s="53" t="str" cm="1">
        <f t="array" aca="1" ref="J3611" ca="1">INDIRECT("B" &amp; I3611)</f>
        <v>NIVEL 974 M4 6N L33 AM 2815 30-06-2026</v>
      </c>
      <c r="K3611" s="511">
        <f t="shared" ca="1" si="2111"/>
        <v>3.2</v>
      </c>
      <c r="L3611" s="508">
        <f t="shared" ca="1" si="2112"/>
        <v>1.1250000000000001E-2</v>
      </c>
      <c r="M3611" s="508">
        <f t="shared" ca="1" si="2113"/>
        <v>1.26E-2</v>
      </c>
      <c r="N3611" s="512">
        <f t="shared" ca="1" si="2114"/>
        <v>1.4E-2</v>
      </c>
      <c r="O3611" s="512">
        <f t="shared" ca="1" si="2115"/>
        <v>1.0125000000000002E-2</v>
      </c>
      <c r="P3611" s="513">
        <f t="shared" ca="1" si="2116"/>
        <v>1.1340000000000001E-2</v>
      </c>
      <c r="Q3611" s="514" t="str">
        <f t="shared" ca="1" si="2117"/>
        <v>Dump</v>
      </c>
      <c r="R3611" s="515">
        <f t="shared" ca="1" si="2118"/>
        <v>0.71111111111111114</v>
      </c>
      <c r="T3611" s="763"/>
      <c r="U3611" s="763"/>
      <c r="V3611" s="763"/>
      <c r="W3611" s="763"/>
      <c r="X3611" s="763"/>
      <c r="Y3611" s="763"/>
      <c r="Z3611" s="763"/>
      <c r="AA3611" s="111"/>
      <c r="AB3611" s="112"/>
      <c r="AC3611" s="112"/>
      <c r="AD3611" s="112"/>
      <c r="AE3611" s="114"/>
      <c r="AF3611" s="763"/>
      <c r="AG3611" s="763"/>
    </row>
    <row r="3612" spans="2:34" ht="21" thickBot="1">
      <c r="B3612" s="772" t="s">
        <v>3618</v>
      </c>
      <c r="C3612" s="376">
        <v>1</v>
      </c>
      <c r="D3612" s="771">
        <v>3.2</v>
      </c>
      <c r="E3612" s="104">
        <v>1.8200000000000001E-2</v>
      </c>
      <c r="F3612" s="104">
        <v>1.2999999999999999E-2</v>
      </c>
      <c r="H3612" s="677">
        <v>2816</v>
      </c>
      <c r="I3612" s="510">
        <f t="shared" si="2110"/>
        <v>3350</v>
      </c>
      <c r="J3612" s="53" t="str" cm="1">
        <f t="array" aca="1" ref="J3612" ca="1">INDIRECT("B" &amp; I3612)</f>
        <v>NIVEL 974 M4 6N L33 AM 2816 30-06-2026</v>
      </c>
      <c r="K3612" s="511">
        <f t="shared" ca="1" si="2111"/>
        <v>3.2</v>
      </c>
      <c r="L3612" s="508">
        <f t="shared" ca="1" si="2112"/>
        <v>1.107E-2</v>
      </c>
      <c r="M3612" s="508">
        <f t="shared" ca="1" si="2113"/>
        <v>1.26E-2</v>
      </c>
      <c r="N3612" s="512">
        <f t="shared" ca="1" si="2114"/>
        <v>1.4E-2</v>
      </c>
      <c r="O3612" s="512">
        <f t="shared" ca="1" si="2115"/>
        <v>9.9629999999999996E-3</v>
      </c>
      <c r="P3612" s="513">
        <f t="shared" ca="1" si="2116"/>
        <v>1.1340000000000001E-2</v>
      </c>
      <c r="Q3612" s="514" t="str">
        <f t="shared" ca="1" si="2117"/>
        <v>Dump</v>
      </c>
      <c r="R3612" s="515">
        <f t="shared" ca="1" si="2118"/>
        <v>0.71111111111111114</v>
      </c>
      <c r="T3612" s="763"/>
      <c r="U3612" s="763"/>
      <c r="V3612" s="763"/>
      <c r="W3612" s="346" t="str">
        <f>+T3596</f>
        <v>3H COPPER 
EL SAUCE 1 AL 5</v>
      </c>
      <c r="X3612" s="115">
        <f>AA3606</f>
        <v>0</v>
      </c>
      <c r="Y3612" s="116" t="e">
        <f>+(AA3606*AB3606)/X3612</f>
        <v>#DIV/0!</v>
      </c>
      <c r="Z3612" s="117">
        <f>+COUNTA(AE3595:AE3605)</f>
        <v>0</v>
      </c>
      <c r="AA3612" s="111"/>
      <c r="AB3612" s="112"/>
      <c r="AC3612" s="112"/>
      <c r="AD3612" s="112"/>
      <c r="AE3612" s="114"/>
      <c r="AF3612" s="763"/>
      <c r="AG3612" s="763"/>
    </row>
    <row r="3613" spans="2:34">
      <c r="B3613" s="772" t="s">
        <v>3619</v>
      </c>
      <c r="C3613" s="376">
        <v>1</v>
      </c>
      <c r="D3613" s="771">
        <v>3.2</v>
      </c>
      <c r="E3613" s="104">
        <v>8.8999999999999999E-3</v>
      </c>
      <c r="F3613" s="104">
        <v>1.2999999999999999E-2</v>
      </c>
      <c r="H3613" s="677">
        <v>2817</v>
      </c>
      <c r="I3613" s="510">
        <f t="shared" si="2110"/>
        <v>3351</v>
      </c>
      <c r="J3613" s="53" t="str" cm="1">
        <f t="array" aca="1" ref="J3613" ca="1">INDIRECT("B" &amp; I3613)</f>
        <v>NIVEL 974 M4 6N L33 AM 2817 30-06-2026</v>
      </c>
      <c r="K3613" s="511">
        <f t="shared" ca="1" si="2111"/>
        <v>3.2</v>
      </c>
      <c r="L3613" s="508">
        <f t="shared" ca="1" si="2112"/>
        <v>8.0999999999999996E-3</v>
      </c>
      <c r="M3613" s="508">
        <f t="shared" ca="1" si="2113"/>
        <v>1.26E-2</v>
      </c>
      <c r="N3613" s="512">
        <f t="shared" ca="1" si="2114"/>
        <v>1.4E-2</v>
      </c>
      <c r="O3613" s="512">
        <f t="shared" ca="1" si="2115"/>
        <v>7.2899999999999996E-3</v>
      </c>
      <c r="P3613" s="513">
        <f t="shared" ca="1" si="2116"/>
        <v>1.1340000000000001E-2</v>
      </c>
      <c r="Q3613" s="514" t="str">
        <f t="shared" ca="1" si="2117"/>
        <v>Dump</v>
      </c>
      <c r="R3613" s="515">
        <f t="shared" ca="1" si="2118"/>
        <v>0.71111111111111114</v>
      </c>
      <c r="T3613" s="763"/>
      <c r="U3613" s="763"/>
      <c r="V3613" s="763"/>
      <c r="W3613" s="763"/>
      <c r="X3613" s="763"/>
      <c r="Y3613" s="763"/>
      <c r="Z3613" s="763"/>
      <c r="AA3613" s="763"/>
      <c r="AB3613" s="763"/>
      <c r="AC3613" s="763"/>
      <c r="AD3613" s="763"/>
      <c r="AE3613" s="763"/>
      <c r="AF3613" s="763"/>
      <c r="AG3613" s="763"/>
    </row>
    <row r="3614" spans="2:34">
      <c r="B3614" s="772" t="s">
        <v>3620</v>
      </c>
      <c r="C3614" s="376">
        <v>1</v>
      </c>
      <c r="D3614" s="771">
        <v>3.2</v>
      </c>
      <c r="E3614" s="104">
        <v>8.8000000000000005E-3</v>
      </c>
      <c r="F3614" s="104">
        <v>1.2999999999999999E-2</v>
      </c>
      <c r="H3614" s="386"/>
      <c r="I3614"/>
      <c r="J3614"/>
      <c r="K3614" s="519">
        <f ca="1">SUM(K3593:K3613)</f>
        <v>67.200000000000017</v>
      </c>
      <c r="L3614" s="516">
        <f ca="1">+SUMPRODUCT(L3593:L3613,K3593:K3613)/K3614</f>
        <v>1.1922857142857141E-2</v>
      </c>
      <c r="M3614" s="516">
        <f ca="1">+SUMPRODUCT(M3593:M3613,K3593:K3613)/K3614</f>
        <v>1.2814285714285716E-2</v>
      </c>
      <c r="N3614" s="69">
        <f ca="1">+SUMPRODUCT(N3593:N3613,K3593:K3613)/K3614</f>
        <v>1.4238095238095229E-2</v>
      </c>
      <c r="O3614" s="552">
        <f ca="1">+SUMPRODUCT(O3593:O3613,K3593:K3613)/K3614</f>
        <v>1.0730571428571424E-2</v>
      </c>
      <c r="P3614" s="69">
        <f ca="1">+SUMPRODUCT(P3593:P3613,K3593:K3613)/K3614</f>
        <v>1.1532857142857136E-2</v>
      </c>
      <c r="Q3614"/>
      <c r="R3614"/>
      <c r="T3614" s="763"/>
      <c r="U3614" s="763"/>
      <c r="V3614" s="763"/>
      <c r="W3614" s="763"/>
      <c r="X3614" s="763"/>
      <c r="Y3614" s="763"/>
      <c r="Z3614" s="763"/>
      <c r="AA3614" s="763"/>
      <c r="AB3614" s="763"/>
      <c r="AC3614" s="763"/>
      <c r="AD3614" s="763"/>
      <c r="AE3614" s="763"/>
      <c r="AF3614" s="763"/>
      <c r="AG3614" s="763"/>
    </row>
    <row r="3615" spans="2:34">
      <c r="B3615" s="772" t="s">
        <v>3621</v>
      </c>
      <c r="C3615" s="376">
        <v>1</v>
      </c>
      <c r="D3615" s="771">
        <v>3.2</v>
      </c>
      <c r="E3615" s="104">
        <v>1.2699999999999999E-2</v>
      </c>
      <c r="F3615" s="104">
        <v>1.2999999999999999E-2</v>
      </c>
      <c r="H3615" s="762"/>
      <c r="I3615"/>
      <c r="J3615"/>
      <c r="K3615" s="551" t="s">
        <v>59</v>
      </c>
      <c r="L3615" s="550">
        <f ca="1">+L3614/0.9</f>
        <v>1.3247619047619046E-2</v>
      </c>
      <c r="M3615" s="518">
        <f ca="1">+M3614/0.9</f>
        <v>1.4238095238095239E-2</v>
      </c>
      <c r="N3615"/>
      <c r="O3615"/>
      <c r="P3615"/>
      <c r="Q3615"/>
      <c r="R3615"/>
      <c r="T3615" s="763"/>
      <c r="U3615" s="763"/>
      <c r="V3615" s="763"/>
      <c r="W3615" s="763"/>
      <c r="X3615" s="763"/>
      <c r="Y3615" s="763"/>
      <c r="Z3615" s="763"/>
      <c r="AA3615" s="763"/>
      <c r="AB3615" s="763"/>
      <c r="AC3615" s="763"/>
      <c r="AD3615" s="763"/>
      <c r="AE3615" s="763"/>
      <c r="AF3615" s="763"/>
      <c r="AG3615" s="763"/>
    </row>
    <row r="3616" spans="2:34" ht="15" thickBot="1">
      <c r="B3616" s="772" t="s">
        <v>3622</v>
      </c>
      <c r="C3616" s="376">
        <v>1</v>
      </c>
      <c r="D3616" s="771">
        <v>3.2</v>
      </c>
      <c r="E3616" s="104">
        <v>9.7000000000000003E-3</v>
      </c>
      <c r="F3616" s="104">
        <v>1.2999999999999999E-2</v>
      </c>
      <c r="T3616" s="763"/>
      <c r="U3616" s="763"/>
      <c r="V3616" s="763"/>
      <c r="W3616" s="763"/>
      <c r="X3616" s="763"/>
      <c r="Y3616" s="763"/>
      <c r="Z3616" s="763"/>
      <c r="AA3616" s="763"/>
      <c r="AB3616" s="763"/>
      <c r="AC3616" s="763"/>
      <c r="AD3616" s="763"/>
      <c r="AE3616" s="763"/>
      <c r="AF3616" s="763"/>
      <c r="AG3616" s="763"/>
    </row>
    <row r="3617" spans="2:38" ht="28.8">
      <c r="B3617" s="772" t="s">
        <v>3623</v>
      </c>
      <c r="C3617" s="376">
        <v>1</v>
      </c>
      <c r="D3617" s="771">
        <v>3.2</v>
      </c>
      <c r="E3617" s="104">
        <v>1.38E-2</v>
      </c>
      <c r="F3617" s="104">
        <v>1.2999999999999999E-2</v>
      </c>
      <c r="H3617" s="385"/>
      <c r="I3617" s="547" t="s">
        <v>3628</v>
      </c>
      <c r="J3617" s="77" t="s">
        <v>63</v>
      </c>
      <c r="K3617" s="507" t="s">
        <v>44</v>
      </c>
      <c r="L3617" s="718" t="s">
        <v>297</v>
      </c>
      <c r="M3617" s="508" t="s">
        <v>292</v>
      </c>
      <c r="N3617" s="545" t="s">
        <v>46</v>
      </c>
      <c r="O3617" s="549" t="s">
        <v>293</v>
      </c>
      <c r="P3617" s="508" t="s">
        <v>294</v>
      </c>
      <c r="Q3617"/>
      <c r="R3617"/>
      <c r="T3617" s="47" t="s">
        <v>48</v>
      </c>
      <c r="U3617" s="48" t="s">
        <v>49</v>
      </c>
      <c r="V3617" s="48" t="s">
        <v>50</v>
      </c>
      <c r="W3617" s="48" t="s">
        <v>51</v>
      </c>
      <c r="X3617" s="49" t="s">
        <v>52</v>
      </c>
      <c r="Y3617" s="49" t="s">
        <v>53</v>
      </c>
      <c r="Z3617" s="48" t="s">
        <v>54</v>
      </c>
      <c r="AA3617" s="50" t="s">
        <v>55</v>
      </c>
      <c r="AB3617" s="48" t="s">
        <v>56</v>
      </c>
      <c r="AC3617" s="51" t="s">
        <v>12</v>
      </c>
      <c r="AD3617" s="51" t="s">
        <v>295</v>
      </c>
      <c r="AE3617" s="48" t="s">
        <v>57</v>
      </c>
      <c r="AF3617" s="48" t="s">
        <v>66</v>
      </c>
      <c r="AG3617" s="48" t="s">
        <v>67</v>
      </c>
      <c r="AH3617" s="48" t="s">
        <v>68</v>
      </c>
      <c r="AJ3617" s="95" t="str">
        <f>+I3617</f>
        <v>EN151</v>
      </c>
      <c r="AK3617" s="96" t="s">
        <v>62</v>
      </c>
    </row>
    <row r="3618" spans="2:38" ht="15" thickBot="1">
      <c r="B3618" s="772" t="s">
        <v>3624</v>
      </c>
      <c r="C3618" s="376">
        <v>1</v>
      </c>
      <c r="D3618" s="771">
        <v>3.2</v>
      </c>
      <c r="E3618" s="104">
        <v>1.14E-2</v>
      </c>
      <c r="F3618" s="104">
        <v>1.2999999999999999E-2</v>
      </c>
      <c r="H3618" s="677">
        <v>2818</v>
      </c>
      <c r="I3618" s="510">
        <f t="shared" ref="I3618:I3638" si="2119">IF(H3618="",
   IFERROR(MATCH("**", B:B, 0), ""),
   IFERROR(MATCH("* "&amp;H3618&amp;" *", B:B, 0), "")
)</f>
        <v>3352</v>
      </c>
      <c r="J3618" s="53" t="str" cm="1">
        <f t="array" aca="1" ref="J3618" ca="1">INDIRECT("B" &amp; I3618)</f>
        <v>NIVEL 974 M4 6N L33 AM 2818 30-06-2026</v>
      </c>
      <c r="K3618" s="511">
        <f ca="1">INDEX(D:D, MATCH(J3618, $B:$B, 0))</f>
        <v>3.2</v>
      </c>
      <c r="L3618" s="508">
        <f ca="1">INDEX(E:E, MATCH($J3618, $B:$B, 0))*0.9</f>
        <v>8.9100000000000013E-3</v>
      </c>
      <c r="M3618" s="508">
        <f ca="1">INDEX(F:F, MATCH($J3618, $B:$B, 0))*0.9</f>
        <v>1.26E-2</v>
      </c>
      <c r="N3618" s="512">
        <f ca="1">INDEX(F:F, MATCH($J3618, $B:$B, 0))</f>
        <v>1.4E-2</v>
      </c>
      <c r="O3618" s="512">
        <f ca="1">+IF(L3618=0,N3618*0.9,L3618*0.9)</f>
        <v>8.0190000000000018E-3</v>
      </c>
      <c r="P3618" s="513">
        <f ca="1">+M3618*0.9</f>
        <v>1.1340000000000001E-2</v>
      </c>
      <c r="Q3618" s="514" t="str">
        <f ca="1">+IF(L3618=0,"-","Dump")</f>
        <v>Dump</v>
      </c>
      <c r="R3618" s="515">
        <f ca="1">+K3618/4.5</f>
        <v>0.71111111111111114</v>
      </c>
      <c r="T3618" s="56"/>
      <c r="U3618" s="56">
        <v>1</v>
      </c>
      <c r="V3618" s="56"/>
      <c r="W3618" s="56"/>
      <c r="X3618" s="57"/>
      <c r="Y3618" s="57"/>
      <c r="Z3618" s="58"/>
      <c r="AA3618" s="118"/>
      <c r="AB3618" s="60"/>
      <c r="AC3618" s="60"/>
      <c r="AD3618" s="60"/>
      <c r="AE3618" s="60"/>
      <c r="AF3618" s="106"/>
      <c r="AG3618" s="107"/>
      <c r="AH3618" s="104"/>
      <c r="AJ3618" s="520">
        <f ca="1">+K3639-SUMIF(AE:AE, AJ3617, AA:AA)</f>
        <v>1.8400000000000176</v>
      </c>
      <c r="AK3618" s="521">
        <f ca="1">O3639</f>
        <v>1.192242857142857E-2</v>
      </c>
      <c r="AL3618" s="102">
        <f ca="1">COUNTIF(AE:AE, AJ3617)</f>
        <v>2</v>
      </c>
    </row>
    <row r="3619" spans="2:38" ht="15" thickBot="1">
      <c r="B3619" s="772" t="s">
        <v>3625</v>
      </c>
      <c r="C3619" s="376">
        <v>1</v>
      </c>
      <c r="D3619" s="771">
        <v>3.2</v>
      </c>
      <c r="E3619" s="104">
        <v>1.41E-2</v>
      </c>
      <c r="F3619" s="104">
        <v>1.2999999999999999E-2</v>
      </c>
      <c r="H3619" s="677">
        <v>2819</v>
      </c>
      <c r="I3619" s="510">
        <f t="shared" si="2119"/>
        <v>3353</v>
      </c>
      <c r="J3619" s="53" t="str" cm="1">
        <f t="array" aca="1" ref="J3619" ca="1">INDIRECT("B" &amp; I3619)</f>
        <v>NIVEL 974 M4 7S L30 AM 2819 30-06-2026</v>
      </c>
      <c r="K3619" s="511">
        <f t="shared" ref="K3619:K3638" ca="1" si="2120">INDEX(D:D, MATCH(J3619, $B:$B, 0))</f>
        <v>3.2</v>
      </c>
      <c r="L3619" s="508">
        <f t="shared" ref="L3619:L3638" ca="1" si="2121">INDEX(E:E, MATCH($J3619, $B:$B, 0))*0.9</f>
        <v>1.3590000000000001E-2</v>
      </c>
      <c r="M3619" s="508">
        <f t="shared" ref="M3619:M3638" ca="1" si="2122">INDEX(F:F, MATCH($J3619, $B:$B, 0))*0.9</f>
        <v>1.26E-2</v>
      </c>
      <c r="N3619" s="512">
        <f t="shared" ref="N3619:N3638" ca="1" si="2123">INDEX(F:F, MATCH($J3619, $B:$B, 0))</f>
        <v>1.4E-2</v>
      </c>
      <c r="O3619" s="512">
        <f t="shared" ref="O3619:O3638" ca="1" si="2124">+IF(L3619=0,N3619*0.9,L3619*0.9)</f>
        <v>1.2231000000000002E-2</v>
      </c>
      <c r="P3619" s="513">
        <f t="shared" ref="P3619:P3638" ca="1" si="2125">+M3619*0.9</f>
        <v>1.1340000000000001E-2</v>
      </c>
      <c r="Q3619" s="514" t="str">
        <f t="shared" ref="Q3619:Q3638" ca="1" si="2126">+IF(L3619=0,"-","Dump")</f>
        <v>Dump</v>
      </c>
      <c r="R3619" s="515">
        <f t="shared" ref="R3619:R3638" ca="1" si="2127">+K3619/4.5</f>
        <v>0.71111111111111114</v>
      </c>
      <c r="T3619" s="413" t="s">
        <v>239</v>
      </c>
      <c r="U3619" s="56">
        <v>2</v>
      </c>
      <c r="V3619" s="56"/>
      <c r="W3619" s="56"/>
      <c r="X3619" s="57"/>
      <c r="Y3619" s="57"/>
      <c r="Z3619" s="58"/>
      <c r="AA3619" s="118"/>
      <c r="AB3619" s="60"/>
      <c r="AC3619" s="60"/>
      <c r="AD3619" s="60"/>
      <c r="AE3619" s="60"/>
      <c r="AF3619" s="106"/>
      <c r="AG3619" s="107"/>
      <c r="AH3619" s="104"/>
      <c r="AJ3619" s="105" t="s">
        <v>83</v>
      </c>
      <c r="AK3619" s="101"/>
    </row>
    <row r="3620" spans="2:38">
      <c r="B3620" s="772" t="s">
        <v>3626</v>
      </c>
      <c r="C3620" s="376">
        <v>1</v>
      </c>
      <c r="D3620" s="771">
        <v>3.2</v>
      </c>
      <c r="E3620" s="104">
        <v>1.12E-2</v>
      </c>
      <c r="F3620" s="104">
        <v>1.2999999999999999E-2</v>
      </c>
      <c r="H3620" s="677">
        <v>2820</v>
      </c>
      <c r="I3620" s="510">
        <f t="shared" si="2119"/>
        <v>3354</v>
      </c>
      <c r="J3620" s="53" t="str" cm="1">
        <f t="array" aca="1" ref="J3620" ca="1">INDIRECT("B" &amp; I3620)</f>
        <v>NIVEL 974 M4 7S L30 AM 2820 30-06-2026</v>
      </c>
      <c r="K3620" s="511">
        <f t="shared" ca="1" si="2120"/>
        <v>3.2</v>
      </c>
      <c r="L3620" s="508">
        <f t="shared" ca="1" si="2121"/>
        <v>1.0619999999999999E-2</v>
      </c>
      <c r="M3620" s="508">
        <f t="shared" ca="1" si="2122"/>
        <v>1.26E-2</v>
      </c>
      <c r="N3620" s="512">
        <f t="shared" ca="1" si="2123"/>
        <v>1.4E-2</v>
      </c>
      <c r="O3620" s="512">
        <f t="shared" ca="1" si="2124"/>
        <v>9.5579999999999988E-3</v>
      </c>
      <c r="P3620" s="513">
        <f t="shared" ca="1" si="2125"/>
        <v>1.1340000000000001E-2</v>
      </c>
      <c r="Q3620" s="514" t="str">
        <f t="shared" ca="1" si="2126"/>
        <v>Dump</v>
      </c>
      <c r="R3620" s="515">
        <f t="shared" ca="1" si="2127"/>
        <v>0.71111111111111114</v>
      </c>
      <c r="T3620" s="765"/>
      <c r="U3620" s="56">
        <v>3</v>
      </c>
      <c r="V3620" s="56"/>
      <c r="W3620" s="56"/>
      <c r="X3620" s="57"/>
      <c r="Y3620" s="57"/>
      <c r="Z3620" s="58"/>
      <c r="AA3620" s="118"/>
      <c r="AB3620" s="60"/>
      <c r="AC3620" s="60"/>
      <c r="AD3620" s="60"/>
      <c r="AE3620" s="60"/>
      <c r="AF3620" s="106"/>
      <c r="AG3620" s="107"/>
      <c r="AH3620" s="104"/>
    </row>
    <row r="3621" spans="2:38">
      <c r="B3621" s="772" t="s">
        <v>3631</v>
      </c>
      <c r="C3621" s="376">
        <v>1</v>
      </c>
      <c r="D3621" s="771">
        <v>3.2</v>
      </c>
      <c r="E3621" s="104">
        <v>1.26E-2</v>
      </c>
      <c r="F3621" s="104">
        <v>1.2999999999999999E-2</v>
      </c>
      <c r="H3621" s="677">
        <v>2821</v>
      </c>
      <c r="I3621" s="510">
        <f t="shared" si="2119"/>
        <v>3355</v>
      </c>
      <c r="J3621" s="53" t="str" cm="1">
        <f t="array" aca="1" ref="J3621" ca="1">INDIRECT("B" &amp; I3621)</f>
        <v>NIVEL 974 M4 7S L30 AM 2821 30-06-2026</v>
      </c>
      <c r="K3621" s="511">
        <f t="shared" ca="1" si="2120"/>
        <v>3.2</v>
      </c>
      <c r="L3621" s="508">
        <f t="shared" ca="1" si="2121"/>
        <v>9.7200000000000012E-3</v>
      </c>
      <c r="M3621" s="508">
        <f t="shared" ca="1" si="2122"/>
        <v>1.26E-2</v>
      </c>
      <c r="N3621" s="512">
        <f t="shared" ca="1" si="2123"/>
        <v>1.4E-2</v>
      </c>
      <c r="O3621" s="512">
        <f t="shared" ca="1" si="2124"/>
        <v>8.7480000000000006E-3</v>
      </c>
      <c r="P3621" s="513">
        <f t="shared" ca="1" si="2125"/>
        <v>1.1340000000000001E-2</v>
      </c>
      <c r="Q3621" s="514" t="str">
        <f t="shared" ca="1" si="2126"/>
        <v>Dump</v>
      </c>
      <c r="R3621" s="515">
        <f t="shared" ca="1" si="2127"/>
        <v>0.71111111111111114</v>
      </c>
      <c r="T3621" s="765"/>
      <c r="U3621" s="56">
        <v>4</v>
      </c>
      <c r="V3621" s="56"/>
      <c r="W3621" s="56"/>
      <c r="X3621" s="57"/>
      <c r="Y3621" s="57"/>
      <c r="Z3621" s="58"/>
      <c r="AA3621" s="118"/>
      <c r="AB3621" s="60"/>
      <c r="AC3621" s="60"/>
      <c r="AD3621" s="60"/>
      <c r="AE3621" s="60"/>
      <c r="AF3621" s="106"/>
      <c r="AG3621" s="107"/>
      <c r="AH3621" s="104"/>
    </row>
    <row r="3622" spans="2:38">
      <c r="B3622" s="772" t="s">
        <v>3632</v>
      </c>
      <c r="C3622" s="376">
        <v>1</v>
      </c>
      <c r="D3622" s="771">
        <v>3.2</v>
      </c>
      <c r="E3622" s="104">
        <v>1.03E-2</v>
      </c>
      <c r="F3622" s="104">
        <v>1.2999999999999999E-2</v>
      </c>
      <c r="H3622" s="677">
        <v>2822</v>
      </c>
      <c r="I3622" s="510">
        <f t="shared" si="2119"/>
        <v>3356</v>
      </c>
      <c r="J3622" s="53" t="str" cm="1">
        <f t="array" aca="1" ref="J3622" ca="1">INDIRECT("B" &amp; I3622)</f>
        <v>NIVEL 974 M4 7S L30 AM 2822 30-06-2026</v>
      </c>
      <c r="K3622" s="511">
        <f t="shared" ca="1" si="2120"/>
        <v>3.2</v>
      </c>
      <c r="L3622" s="508">
        <f t="shared" ca="1" si="2121"/>
        <v>1.0800000000000001E-2</v>
      </c>
      <c r="M3622" s="508">
        <f t="shared" ca="1" si="2122"/>
        <v>1.26E-2</v>
      </c>
      <c r="N3622" s="512">
        <f t="shared" ca="1" si="2123"/>
        <v>1.4E-2</v>
      </c>
      <c r="O3622" s="512">
        <f t="shared" ca="1" si="2124"/>
        <v>9.7200000000000012E-3</v>
      </c>
      <c r="P3622" s="513">
        <f t="shared" ca="1" si="2125"/>
        <v>1.1340000000000001E-2</v>
      </c>
      <c r="Q3622" s="514" t="str">
        <f t="shared" ca="1" si="2126"/>
        <v>Dump</v>
      </c>
      <c r="R3622" s="515">
        <f t="shared" ca="1" si="2127"/>
        <v>0.71111111111111114</v>
      </c>
      <c r="T3622" s="765"/>
      <c r="U3622" s="765">
        <v>5</v>
      </c>
      <c r="V3622" s="56"/>
      <c r="W3622" s="56"/>
      <c r="X3622" s="57"/>
      <c r="Y3622" s="57"/>
      <c r="Z3622" s="58"/>
      <c r="AA3622" s="118"/>
      <c r="AB3622" s="60"/>
      <c r="AC3622" s="60"/>
      <c r="AD3622" s="60"/>
      <c r="AE3622" s="60"/>
      <c r="AF3622" s="106"/>
      <c r="AG3622" s="107"/>
      <c r="AH3622" s="104"/>
    </row>
    <row r="3623" spans="2:38">
      <c r="B3623" s="772" t="s">
        <v>3633</v>
      </c>
      <c r="C3623" s="376">
        <v>1</v>
      </c>
      <c r="D3623" s="771">
        <v>3.2</v>
      </c>
      <c r="E3623" s="104">
        <v>8.0000000000000002E-3</v>
      </c>
      <c r="F3623" s="104">
        <v>1.2999999999999999E-2</v>
      </c>
      <c r="H3623" s="677">
        <v>2823</v>
      </c>
      <c r="I3623" s="510">
        <f t="shared" si="2119"/>
        <v>3357</v>
      </c>
      <c r="J3623" s="53" t="str" cm="1">
        <f t="array" aca="1" ref="J3623" ca="1">INDIRECT("B" &amp; I3623)</f>
        <v>NIVEL 974 M4 7S L30 AM 2823 30-06-2026</v>
      </c>
      <c r="K3623" s="511">
        <f t="shared" ca="1" si="2120"/>
        <v>3.2</v>
      </c>
      <c r="L3623" s="508">
        <f t="shared" ca="1" si="2121"/>
        <v>1.4129999999999998E-2</v>
      </c>
      <c r="M3623" s="508">
        <f t="shared" ca="1" si="2122"/>
        <v>1.26E-2</v>
      </c>
      <c r="N3623" s="512">
        <f t="shared" ca="1" si="2123"/>
        <v>1.4E-2</v>
      </c>
      <c r="O3623" s="512">
        <f t="shared" ca="1" si="2124"/>
        <v>1.2716999999999999E-2</v>
      </c>
      <c r="P3623" s="513">
        <f t="shared" ca="1" si="2125"/>
        <v>1.1340000000000001E-2</v>
      </c>
      <c r="Q3623" s="514" t="str">
        <f t="shared" ca="1" si="2126"/>
        <v>Dump</v>
      </c>
      <c r="R3623" s="515">
        <f t="shared" ca="1" si="2127"/>
        <v>0.71111111111111114</v>
      </c>
      <c r="T3623" s="765"/>
      <c r="U3623" s="765">
        <v>6</v>
      </c>
      <c r="V3623" s="765"/>
      <c r="W3623" s="56"/>
      <c r="X3623" s="57"/>
      <c r="Y3623" s="57"/>
      <c r="Z3623" s="58"/>
      <c r="AA3623" s="118"/>
      <c r="AB3623" s="60"/>
      <c r="AC3623" s="60"/>
      <c r="AD3623" s="60"/>
      <c r="AE3623" s="60"/>
      <c r="AF3623" s="106"/>
      <c r="AG3623" s="107"/>
      <c r="AH3623" s="104"/>
    </row>
    <row r="3624" spans="2:38">
      <c r="B3624" s="772" t="s">
        <v>3634</v>
      </c>
      <c r="C3624" s="376">
        <v>1</v>
      </c>
      <c r="D3624" s="771">
        <v>3.2</v>
      </c>
      <c r="E3624" s="104">
        <v>1.52E-2</v>
      </c>
      <c r="F3624" s="104">
        <v>1.2999999999999999E-2</v>
      </c>
      <c r="H3624" s="677">
        <v>2824</v>
      </c>
      <c r="I3624" s="510">
        <f t="shared" si="2119"/>
        <v>3358</v>
      </c>
      <c r="J3624" s="53" t="str" cm="1">
        <f t="array" aca="1" ref="J3624" ca="1">INDIRECT("B" &amp; I3624)</f>
        <v>NIVEL 974 M4 7S L30 AM 2824 30-06-2026</v>
      </c>
      <c r="K3624" s="511">
        <f t="shared" ca="1" si="2120"/>
        <v>3.2</v>
      </c>
      <c r="L3624" s="508">
        <f t="shared" ca="1" si="2121"/>
        <v>1.044E-2</v>
      </c>
      <c r="M3624" s="508">
        <f t="shared" ca="1" si="2122"/>
        <v>1.26E-2</v>
      </c>
      <c r="N3624" s="512">
        <f t="shared" ca="1" si="2123"/>
        <v>1.4E-2</v>
      </c>
      <c r="O3624" s="512">
        <f t="shared" ca="1" si="2124"/>
        <v>9.3959999999999998E-3</v>
      </c>
      <c r="P3624" s="513">
        <f t="shared" ca="1" si="2125"/>
        <v>1.1340000000000001E-2</v>
      </c>
      <c r="Q3624" s="514" t="str">
        <f t="shared" ca="1" si="2126"/>
        <v>Dump</v>
      </c>
      <c r="R3624" s="515">
        <f t="shared" ca="1" si="2127"/>
        <v>0.71111111111111114</v>
      </c>
      <c r="T3624" s="765"/>
      <c r="U3624" s="765">
        <v>7</v>
      </c>
      <c r="V3624" s="765"/>
      <c r="W3624" s="56"/>
      <c r="X3624" s="57"/>
      <c r="Y3624" s="57"/>
      <c r="Z3624" s="58"/>
      <c r="AA3624" s="776"/>
      <c r="AB3624" s="60"/>
      <c r="AC3624" s="60"/>
      <c r="AD3624" s="60"/>
      <c r="AE3624" s="60"/>
      <c r="AF3624" s="106"/>
      <c r="AG3624" s="107"/>
      <c r="AH3624" s="104"/>
    </row>
    <row r="3625" spans="2:38">
      <c r="B3625" s="772" t="s">
        <v>3635</v>
      </c>
      <c r="C3625" s="376">
        <v>1</v>
      </c>
      <c r="D3625" s="771">
        <v>3.2</v>
      </c>
      <c r="E3625" s="104">
        <v>1.21E-2</v>
      </c>
      <c r="F3625" s="104">
        <v>1.2999999999999999E-2</v>
      </c>
      <c r="H3625" s="677">
        <v>2825</v>
      </c>
      <c r="I3625" s="510">
        <f t="shared" si="2119"/>
        <v>3359</v>
      </c>
      <c r="J3625" s="53" t="str" cm="1">
        <f t="array" aca="1" ref="J3625" ca="1">INDIRECT("B" &amp; I3625)</f>
        <v>NIVEL 974 M4 7S L30 AM 2825 30-06-2026</v>
      </c>
      <c r="K3625" s="511">
        <f t="shared" ca="1" si="2120"/>
        <v>3.2</v>
      </c>
      <c r="L3625" s="508">
        <f t="shared" ca="1" si="2121"/>
        <v>1.2060000000000001E-2</v>
      </c>
      <c r="M3625" s="508">
        <f t="shared" ca="1" si="2122"/>
        <v>1.26E-2</v>
      </c>
      <c r="N3625" s="512">
        <f t="shared" ca="1" si="2123"/>
        <v>1.4E-2</v>
      </c>
      <c r="O3625" s="512">
        <f t="shared" ca="1" si="2124"/>
        <v>1.0854000000000001E-2</v>
      </c>
      <c r="P3625" s="513">
        <f t="shared" ca="1" si="2125"/>
        <v>1.1340000000000001E-2</v>
      </c>
      <c r="Q3625" s="514" t="str">
        <f t="shared" ca="1" si="2126"/>
        <v>Dump</v>
      </c>
      <c r="R3625" s="515">
        <f t="shared" ca="1" si="2127"/>
        <v>0.71111111111111114</v>
      </c>
      <c r="T3625" s="765"/>
      <c r="U3625" s="765">
        <v>8</v>
      </c>
      <c r="V3625" s="765"/>
      <c r="W3625" s="56"/>
      <c r="X3625" s="57"/>
      <c r="Y3625" s="57"/>
      <c r="Z3625" s="62"/>
      <c r="AA3625" s="109"/>
      <c r="AB3625" s="60"/>
      <c r="AC3625" s="60"/>
      <c r="AD3625" s="60"/>
      <c r="AE3625" s="60"/>
      <c r="AF3625" s="106"/>
      <c r="AG3625" s="107"/>
      <c r="AH3625" s="104"/>
    </row>
    <row r="3626" spans="2:38">
      <c r="B3626" s="772" t="s">
        <v>3636</v>
      </c>
      <c r="C3626" s="376">
        <v>1</v>
      </c>
      <c r="D3626" s="771">
        <v>3.2</v>
      </c>
      <c r="E3626" s="104">
        <v>1.1599999999999999E-2</v>
      </c>
      <c r="F3626" s="104">
        <v>1.2999999999999999E-2</v>
      </c>
      <c r="H3626" s="677">
        <v>2826</v>
      </c>
      <c r="I3626" s="510">
        <f t="shared" si="2119"/>
        <v>3360</v>
      </c>
      <c r="J3626" s="53" t="str" cm="1">
        <f t="array" aca="1" ref="J3626" ca="1">INDIRECT("B" &amp; I3626)</f>
        <v>NIVEL 974 M4 7S L30 AM 2826 30-06-2026</v>
      </c>
      <c r="K3626" s="511">
        <f t="shared" ca="1" si="2120"/>
        <v>3.2</v>
      </c>
      <c r="L3626" s="508">
        <f t="shared" ca="1" si="2121"/>
        <v>1.746E-2</v>
      </c>
      <c r="M3626" s="508">
        <f t="shared" ca="1" si="2122"/>
        <v>1.26E-2</v>
      </c>
      <c r="N3626" s="512">
        <f t="shared" ca="1" si="2123"/>
        <v>1.4E-2</v>
      </c>
      <c r="O3626" s="512">
        <f t="shared" ca="1" si="2124"/>
        <v>1.5713999999999999E-2</v>
      </c>
      <c r="P3626" s="513">
        <f t="shared" ca="1" si="2125"/>
        <v>1.1340000000000001E-2</v>
      </c>
      <c r="Q3626" s="514" t="str">
        <f t="shared" ca="1" si="2126"/>
        <v>Dump</v>
      </c>
      <c r="R3626" s="515">
        <f t="shared" ca="1" si="2127"/>
        <v>0.71111111111111114</v>
      </c>
      <c r="T3626" s="763"/>
      <c r="U3626" s="765">
        <v>9</v>
      </c>
      <c r="V3626" s="765"/>
      <c r="W3626" s="765"/>
      <c r="X3626" s="57"/>
      <c r="Y3626" s="57"/>
      <c r="Z3626" s="62"/>
      <c r="AA3626" s="59"/>
      <c r="AB3626" s="60"/>
      <c r="AC3626" s="60"/>
      <c r="AD3626" s="60"/>
      <c r="AE3626" s="60"/>
      <c r="AF3626" s="106"/>
      <c r="AG3626" s="107"/>
      <c r="AH3626" s="104"/>
    </row>
    <row r="3627" spans="2:38">
      <c r="B3627" s="772" t="s">
        <v>3637</v>
      </c>
      <c r="C3627" s="376">
        <v>1</v>
      </c>
      <c r="D3627" s="771">
        <v>3.2</v>
      </c>
      <c r="E3627" s="104">
        <v>1.1299999999999999E-2</v>
      </c>
      <c r="F3627" s="104">
        <v>1.2999999999999999E-2</v>
      </c>
      <c r="H3627" s="677">
        <v>2827</v>
      </c>
      <c r="I3627" s="510">
        <f t="shared" si="2119"/>
        <v>3361</v>
      </c>
      <c r="J3627" s="53" t="str" cm="1">
        <f t="array" aca="1" ref="J3627" ca="1">INDIRECT("B" &amp; I3627)</f>
        <v>NIVEL 974 M4 7S L30 AM 2827 30-06-2026</v>
      </c>
      <c r="K3627" s="511">
        <f t="shared" ca="1" si="2120"/>
        <v>3.2</v>
      </c>
      <c r="L3627" s="508">
        <f t="shared" ca="1" si="2121"/>
        <v>1.6830000000000001E-2</v>
      </c>
      <c r="M3627" s="508">
        <f t="shared" ca="1" si="2122"/>
        <v>1.26E-2</v>
      </c>
      <c r="N3627" s="512">
        <f t="shared" ca="1" si="2123"/>
        <v>1.4E-2</v>
      </c>
      <c r="O3627" s="512">
        <f t="shared" ca="1" si="2124"/>
        <v>1.5147000000000001E-2</v>
      </c>
      <c r="P3627" s="513">
        <f t="shared" ca="1" si="2125"/>
        <v>1.1340000000000001E-2</v>
      </c>
      <c r="Q3627" s="514" t="str">
        <f t="shared" ca="1" si="2126"/>
        <v>Dump</v>
      </c>
      <c r="R3627" s="515">
        <f t="shared" ca="1" si="2127"/>
        <v>0.71111111111111114</v>
      </c>
      <c r="T3627" s="763"/>
      <c r="U3627" s="765">
        <v>10</v>
      </c>
      <c r="V3627" s="765"/>
      <c r="W3627" s="765"/>
      <c r="X3627" s="57"/>
      <c r="Y3627" s="57"/>
      <c r="Z3627" s="62"/>
      <c r="AA3627" s="63"/>
      <c r="AB3627" s="60"/>
      <c r="AC3627" s="60"/>
      <c r="AD3627" s="60"/>
      <c r="AE3627" s="60"/>
      <c r="AF3627" s="106"/>
      <c r="AG3627" s="107"/>
      <c r="AH3627" s="104"/>
    </row>
    <row r="3628" spans="2:38" ht="15" thickBot="1">
      <c r="B3628" s="772" t="s">
        <v>3638</v>
      </c>
      <c r="C3628" s="376">
        <v>1</v>
      </c>
      <c r="D3628" s="771">
        <v>3.2</v>
      </c>
      <c r="E3628" s="104">
        <v>1.09E-2</v>
      </c>
      <c r="F3628" s="104">
        <v>1.2999999999999999E-2</v>
      </c>
      <c r="H3628" s="677">
        <v>2828</v>
      </c>
      <c r="I3628" s="510">
        <f t="shared" si="2119"/>
        <v>3362</v>
      </c>
      <c r="J3628" s="53" t="str" cm="1">
        <f t="array" aca="1" ref="J3628" ca="1">INDIRECT("B" &amp; I3628)</f>
        <v>NIVEL 974 M4 7S L30 AM 2828 30-06-2026</v>
      </c>
      <c r="K3628" s="511">
        <f t="shared" ca="1" si="2120"/>
        <v>3.2</v>
      </c>
      <c r="L3628" s="508">
        <f t="shared" ca="1" si="2121"/>
        <v>2.367E-2</v>
      </c>
      <c r="M3628" s="508">
        <f t="shared" ca="1" si="2122"/>
        <v>1.26E-2</v>
      </c>
      <c r="N3628" s="512">
        <f t="shared" ca="1" si="2123"/>
        <v>1.4E-2</v>
      </c>
      <c r="O3628" s="512">
        <f t="shared" ca="1" si="2124"/>
        <v>2.1302999999999999E-2</v>
      </c>
      <c r="P3628" s="513">
        <f t="shared" ca="1" si="2125"/>
        <v>1.1340000000000001E-2</v>
      </c>
      <c r="Q3628" s="514" t="str">
        <f t="shared" ca="1" si="2126"/>
        <v>Dump</v>
      </c>
      <c r="R3628" s="515">
        <f t="shared" ca="1" si="2127"/>
        <v>0.71111111111111114</v>
      </c>
      <c r="T3628" s="763"/>
      <c r="U3628" s="765">
        <v>11</v>
      </c>
      <c r="V3628" s="765"/>
      <c r="W3628" s="765"/>
      <c r="X3628" s="57"/>
      <c r="Y3628" s="57"/>
      <c r="Z3628" s="62"/>
      <c r="AA3628" s="63"/>
      <c r="AB3628" s="60"/>
      <c r="AC3628" s="60"/>
      <c r="AD3628" s="60"/>
      <c r="AE3628" s="60"/>
      <c r="AF3628" s="106"/>
      <c r="AG3628" s="763"/>
      <c r="AH3628" s="763"/>
    </row>
    <row r="3629" spans="2:38" ht="15" thickBot="1">
      <c r="B3629" s="772" t="s">
        <v>3639</v>
      </c>
      <c r="C3629" s="376">
        <v>1</v>
      </c>
      <c r="D3629" s="771">
        <v>3.2</v>
      </c>
      <c r="E3629" s="104">
        <v>1.4800000000000001E-2</v>
      </c>
      <c r="F3629" s="104">
        <v>1.2999999999999999E-2</v>
      </c>
      <c r="H3629" s="677">
        <v>2829</v>
      </c>
      <c r="I3629" s="510">
        <f t="shared" si="2119"/>
        <v>3363</v>
      </c>
      <c r="J3629" s="53" t="str" cm="1">
        <f t="array" aca="1" ref="J3629" ca="1">INDIRECT("B" &amp; I3629)</f>
        <v>NIVEL 974 M4 7S L30 AM 2829 30-06-2026</v>
      </c>
      <c r="K3629" s="511">
        <f t="shared" ca="1" si="2120"/>
        <v>3.2</v>
      </c>
      <c r="L3629" s="508">
        <f t="shared" ca="1" si="2121"/>
        <v>7.8300000000000002E-3</v>
      </c>
      <c r="M3629" s="508">
        <f t="shared" ca="1" si="2122"/>
        <v>1.26E-2</v>
      </c>
      <c r="N3629" s="512">
        <f t="shared" ca="1" si="2123"/>
        <v>1.4E-2</v>
      </c>
      <c r="O3629" s="512">
        <f t="shared" ca="1" si="2124"/>
        <v>7.0470000000000003E-3</v>
      </c>
      <c r="P3629" s="513">
        <f t="shared" ca="1" si="2125"/>
        <v>1.1340000000000001E-2</v>
      </c>
      <c r="Q3629" s="514" t="str">
        <f t="shared" ca="1" si="2126"/>
        <v>Dump</v>
      </c>
      <c r="R3629" s="515">
        <f t="shared" ca="1" si="2127"/>
        <v>0.71111111111111114</v>
      </c>
      <c r="T3629" s="763"/>
      <c r="U3629" s="763"/>
      <c r="V3629" s="763"/>
      <c r="W3629" s="763"/>
      <c r="X3629" s="763"/>
      <c r="Y3629" s="763"/>
      <c r="Z3629" s="763"/>
      <c r="AA3629" s="64">
        <f>SUM(AA3618:AA3628)</f>
        <v>0</v>
      </c>
      <c r="AB3629" s="624" t="e">
        <f>+SUMPRODUCT(AA3618:AA3628,AB3618:AB3628)/AA3629</f>
        <v>#DIV/0!</v>
      </c>
      <c r="AC3629" s="66" t="e">
        <f>+SUMPRODUCT(AA3618:AA3628,AC3618:AC3628)/AA3629</f>
        <v>#DIV/0!</v>
      </c>
      <c r="AD3629" s="66" t="e">
        <f>+SUMPRODUCT(AA3618:AA3628,AD3618:AD3628)/AA3629</f>
        <v>#DIV/0!</v>
      </c>
      <c r="AE3629" s="67"/>
      <c r="AF3629" s="110">
        <v>0</v>
      </c>
      <c r="AG3629" s="763"/>
      <c r="AH3629" s="763"/>
    </row>
    <row r="3630" spans="2:38">
      <c r="B3630" s="772" t="s">
        <v>3642</v>
      </c>
      <c r="C3630" s="376">
        <v>1</v>
      </c>
      <c r="D3630" s="771">
        <v>3.2</v>
      </c>
      <c r="E3630" s="104">
        <v>1.38E-2</v>
      </c>
      <c r="F3630" s="104">
        <v>1.4E-2</v>
      </c>
      <c r="H3630" s="677">
        <v>2830</v>
      </c>
      <c r="I3630" s="510">
        <f t="shared" si="2119"/>
        <v>3364</v>
      </c>
      <c r="J3630" s="53" t="str" cm="1">
        <f t="array" aca="1" ref="J3630" ca="1">INDIRECT("B" &amp; I3630)</f>
        <v>NIVEL 974 M4 7S L30 AM 2830 30-06-2026</v>
      </c>
      <c r="K3630" s="511">
        <f t="shared" ca="1" si="2120"/>
        <v>3.2</v>
      </c>
      <c r="L3630" s="508">
        <f t="shared" ca="1" si="2121"/>
        <v>1.7639999999999999E-2</v>
      </c>
      <c r="M3630" s="508">
        <f t="shared" ca="1" si="2122"/>
        <v>1.26E-2</v>
      </c>
      <c r="N3630" s="512">
        <f t="shared" ca="1" si="2123"/>
        <v>1.4E-2</v>
      </c>
      <c r="O3630" s="512">
        <f t="shared" ca="1" si="2124"/>
        <v>1.5876000000000001E-2</v>
      </c>
      <c r="P3630" s="513">
        <f t="shared" ca="1" si="2125"/>
        <v>1.1340000000000001E-2</v>
      </c>
      <c r="Q3630" s="514" t="str">
        <f t="shared" ca="1" si="2126"/>
        <v>Dump</v>
      </c>
      <c r="R3630" s="515">
        <f t="shared" ca="1" si="2127"/>
        <v>0.71111111111111114</v>
      </c>
      <c r="T3630" s="763"/>
      <c r="U3630" s="763"/>
      <c r="V3630" s="763"/>
      <c r="W3630" s="763"/>
      <c r="X3630" s="763"/>
      <c r="Y3630" s="763"/>
      <c r="Z3630" s="763"/>
      <c r="AA3630" s="763"/>
      <c r="AB3630" s="763"/>
      <c r="AC3630" s="763"/>
      <c r="AD3630" s="763"/>
      <c r="AE3630" s="763"/>
      <c r="AF3630" s="763"/>
      <c r="AG3630" s="763"/>
    </row>
    <row r="3631" spans="2:38">
      <c r="B3631" s="772" t="s">
        <v>3643</v>
      </c>
      <c r="C3631" s="376">
        <v>1</v>
      </c>
      <c r="D3631" s="771">
        <v>3.2</v>
      </c>
      <c r="E3631" s="104">
        <v>1.1299999999999999E-2</v>
      </c>
      <c r="F3631" s="104">
        <v>1.4E-2</v>
      </c>
      <c r="H3631" s="677">
        <v>2831</v>
      </c>
      <c r="I3631" s="510">
        <f t="shared" si="2119"/>
        <v>3365</v>
      </c>
      <c r="J3631" s="53" t="str" cm="1">
        <f t="array" aca="1" ref="J3631" ca="1">INDIRECT("B" &amp; I3631)</f>
        <v>NIVEL 974 M4 7S L30 AM 2831 30-06-2026</v>
      </c>
      <c r="K3631" s="511">
        <f t="shared" ca="1" si="2120"/>
        <v>3.2</v>
      </c>
      <c r="L3631" s="508">
        <f t="shared" ca="1" si="2121"/>
        <v>8.4600000000000005E-3</v>
      </c>
      <c r="M3631" s="508">
        <f t="shared" ca="1" si="2122"/>
        <v>1.26E-2</v>
      </c>
      <c r="N3631" s="512">
        <f t="shared" ca="1" si="2123"/>
        <v>1.4E-2</v>
      </c>
      <c r="O3631" s="512">
        <f t="shared" ca="1" si="2124"/>
        <v>7.614000000000001E-3</v>
      </c>
      <c r="P3631" s="513">
        <f t="shared" ca="1" si="2125"/>
        <v>1.1340000000000001E-2</v>
      </c>
      <c r="Q3631" s="514" t="str">
        <f t="shared" ca="1" si="2126"/>
        <v>Dump</v>
      </c>
      <c r="R3631" s="515">
        <f t="shared" ca="1" si="2127"/>
        <v>0.71111111111111114</v>
      </c>
      <c r="T3631" s="763"/>
      <c r="U3631" s="763"/>
      <c r="V3631" s="763"/>
      <c r="W3631" s="763"/>
      <c r="X3631" s="763"/>
      <c r="Y3631" s="763"/>
      <c r="Z3631" s="763"/>
      <c r="AA3631" s="763"/>
      <c r="AB3631" s="763"/>
      <c r="AC3631" s="763"/>
      <c r="AD3631" s="763"/>
      <c r="AE3631" s="763"/>
      <c r="AF3631" s="763"/>
      <c r="AG3631" s="763"/>
    </row>
    <row r="3632" spans="2:38">
      <c r="B3632" s="772" t="s">
        <v>3644</v>
      </c>
      <c r="C3632" s="376">
        <v>1</v>
      </c>
      <c r="D3632" s="771">
        <v>3.2</v>
      </c>
      <c r="E3632" s="104">
        <v>1.29E-2</v>
      </c>
      <c r="F3632" s="104">
        <v>1.4E-2</v>
      </c>
      <c r="H3632" s="677">
        <v>2832</v>
      </c>
      <c r="I3632" s="510">
        <f t="shared" si="2119"/>
        <v>3366</v>
      </c>
      <c r="J3632" s="53" t="str" cm="1">
        <f t="array" aca="1" ref="J3632" ca="1">INDIRECT("B" &amp; I3632)</f>
        <v>NIVEL 974 M4 7S L30 AM 2832 30-06-2026</v>
      </c>
      <c r="K3632" s="511">
        <f t="shared" ca="1" si="2120"/>
        <v>3.2</v>
      </c>
      <c r="L3632" s="508">
        <f t="shared" ca="1" si="2121"/>
        <v>1.1429999999999999E-2</v>
      </c>
      <c r="M3632" s="508">
        <f t="shared" ca="1" si="2122"/>
        <v>1.26E-2</v>
      </c>
      <c r="N3632" s="512">
        <f t="shared" ca="1" si="2123"/>
        <v>1.4E-2</v>
      </c>
      <c r="O3632" s="512">
        <f t="shared" ca="1" si="2124"/>
        <v>1.0286999999999999E-2</v>
      </c>
      <c r="P3632" s="513">
        <f t="shared" ca="1" si="2125"/>
        <v>1.1340000000000001E-2</v>
      </c>
      <c r="Q3632" s="514" t="str">
        <f t="shared" ca="1" si="2126"/>
        <v>Dump</v>
      </c>
      <c r="R3632" s="515">
        <f t="shared" ca="1" si="2127"/>
        <v>0.71111111111111114</v>
      </c>
      <c r="T3632" s="763"/>
      <c r="U3632" s="763"/>
      <c r="V3632" s="763"/>
      <c r="W3632" s="763"/>
      <c r="X3632" s="763"/>
      <c r="Y3632" s="763"/>
      <c r="Z3632" s="763"/>
      <c r="AA3632" s="763"/>
      <c r="AB3632" s="763"/>
      <c r="AC3632" s="763"/>
      <c r="AD3632" s="763"/>
      <c r="AE3632" s="763"/>
      <c r="AF3632" s="763"/>
      <c r="AG3632" s="763"/>
    </row>
    <row r="3633" spans="2:38" ht="15" thickBot="1">
      <c r="B3633" s="772" t="s">
        <v>3645</v>
      </c>
      <c r="C3633" s="376">
        <v>1</v>
      </c>
      <c r="D3633" s="771">
        <v>3.2</v>
      </c>
      <c r="E3633" s="104">
        <v>1.1900000000000001E-2</v>
      </c>
      <c r="F3633" s="104">
        <v>1.4E-2</v>
      </c>
      <c r="H3633" s="677">
        <v>2833</v>
      </c>
      <c r="I3633" s="510">
        <f t="shared" si="2119"/>
        <v>3367</v>
      </c>
      <c r="J3633" s="53" t="str" cm="1">
        <f t="array" aca="1" ref="J3633" ca="1">INDIRECT("B" &amp; I3633)</f>
        <v>NIVEL 974 M4 7S L30 AM 2833 30-06-2026</v>
      </c>
      <c r="K3633" s="511">
        <f t="shared" ca="1" si="2120"/>
        <v>3.2</v>
      </c>
      <c r="L3633" s="508">
        <f t="shared" ca="1" si="2121"/>
        <v>8.7299999999999999E-3</v>
      </c>
      <c r="M3633" s="508">
        <f t="shared" ca="1" si="2122"/>
        <v>1.26E-2</v>
      </c>
      <c r="N3633" s="512">
        <f t="shared" ca="1" si="2123"/>
        <v>1.4E-2</v>
      </c>
      <c r="O3633" s="512">
        <f t="shared" ca="1" si="2124"/>
        <v>7.8569999999999994E-3</v>
      </c>
      <c r="P3633" s="513">
        <f t="shared" ca="1" si="2125"/>
        <v>1.1340000000000001E-2</v>
      </c>
      <c r="Q3633" s="514" t="str">
        <f t="shared" ca="1" si="2126"/>
        <v>Dump</v>
      </c>
      <c r="R3633" s="515">
        <f t="shared" ca="1" si="2127"/>
        <v>0.71111111111111114</v>
      </c>
      <c r="T3633" s="763"/>
      <c r="U3633" s="763"/>
      <c r="V3633" s="763"/>
      <c r="W3633" s="763"/>
      <c r="X3633" s="763"/>
      <c r="Y3633" s="763"/>
      <c r="Z3633" s="763"/>
      <c r="AA3633" s="763"/>
      <c r="AB3633" s="763"/>
      <c r="AC3633" s="763"/>
      <c r="AD3633" s="763"/>
      <c r="AE3633" s="763"/>
      <c r="AF3633" s="763"/>
      <c r="AG3633" s="763"/>
    </row>
    <row r="3634" spans="2:38" ht="15" thickBot="1">
      <c r="B3634" s="772" t="s">
        <v>3646</v>
      </c>
      <c r="C3634" s="376">
        <v>1</v>
      </c>
      <c r="D3634" s="771">
        <v>3.2</v>
      </c>
      <c r="E3634" s="104">
        <v>2.07E-2</v>
      </c>
      <c r="F3634" s="104">
        <v>1.4E-2</v>
      </c>
      <c r="H3634" s="677">
        <v>2834</v>
      </c>
      <c r="I3634" s="510">
        <f t="shared" si="2119"/>
        <v>3368</v>
      </c>
      <c r="J3634" s="53" t="str" cm="1">
        <f t="array" aca="1" ref="J3634" ca="1">INDIRECT("B" &amp; I3634)</f>
        <v>NIVEL 974 M4 6N L33 PM 2834 30-06-2026</v>
      </c>
      <c r="K3634" s="511">
        <f t="shared" ca="1" si="2120"/>
        <v>3.2</v>
      </c>
      <c r="L3634" s="508">
        <f t="shared" ca="1" si="2121"/>
        <v>1.521E-2</v>
      </c>
      <c r="M3634" s="508">
        <f t="shared" ca="1" si="2122"/>
        <v>1.26E-2</v>
      </c>
      <c r="N3634" s="512">
        <f t="shared" ca="1" si="2123"/>
        <v>1.4E-2</v>
      </c>
      <c r="O3634" s="512">
        <f t="shared" ca="1" si="2124"/>
        <v>1.3689E-2</v>
      </c>
      <c r="P3634" s="513">
        <f t="shared" ca="1" si="2125"/>
        <v>1.1340000000000001E-2</v>
      </c>
      <c r="Q3634" s="514" t="str">
        <f t="shared" ca="1" si="2126"/>
        <v>Dump</v>
      </c>
      <c r="R3634" s="515">
        <f t="shared" ca="1" si="2127"/>
        <v>0.71111111111111114</v>
      </c>
      <c r="T3634" s="765"/>
      <c r="U3634" s="763"/>
      <c r="V3634" s="763"/>
      <c r="W3634" s="119" t="str">
        <f>+T3619</f>
        <v>Minera la Cruz  Vicente2 1 al 26</v>
      </c>
      <c r="X3634" s="115">
        <f>AA3629</f>
        <v>0</v>
      </c>
      <c r="Y3634" s="116" t="e">
        <f>+(AA3629*AB3629)/X3634</f>
        <v>#DIV/0!</v>
      </c>
      <c r="Z3634" s="117">
        <f>+COUNTA(AE3618:AE3628)</f>
        <v>0</v>
      </c>
      <c r="AA3634" s="763"/>
      <c r="AB3634" s="763"/>
      <c r="AC3634" s="763"/>
      <c r="AD3634" s="763"/>
      <c r="AE3634" s="763"/>
      <c r="AF3634" s="763"/>
      <c r="AG3634" s="763"/>
    </row>
    <row r="3635" spans="2:38">
      <c r="B3635" s="772" t="s">
        <v>3647</v>
      </c>
      <c r="C3635" s="376">
        <v>1</v>
      </c>
      <c r="D3635" s="771">
        <v>3.2</v>
      </c>
      <c r="E3635" s="104">
        <v>1.43E-2</v>
      </c>
      <c r="F3635" s="104">
        <v>1.4E-2</v>
      </c>
      <c r="H3635" s="677">
        <v>2835</v>
      </c>
      <c r="I3635" s="510">
        <f t="shared" si="2119"/>
        <v>3369</v>
      </c>
      <c r="J3635" s="53" t="str" cm="1">
        <f t="array" aca="1" ref="J3635" ca="1">INDIRECT("B" &amp; I3635)</f>
        <v>NIVEL 974 M4 6N L33 PM 2835 30-06-2026</v>
      </c>
      <c r="K3635" s="511">
        <f t="shared" ca="1" si="2120"/>
        <v>3.2</v>
      </c>
      <c r="L3635" s="508">
        <f t="shared" ca="1" si="2121"/>
        <v>1.4400000000000001E-2</v>
      </c>
      <c r="M3635" s="508">
        <f t="shared" ca="1" si="2122"/>
        <v>1.26E-2</v>
      </c>
      <c r="N3635" s="512">
        <f t="shared" ca="1" si="2123"/>
        <v>1.4E-2</v>
      </c>
      <c r="O3635" s="512">
        <f t="shared" ca="1" si="2124"/>
        <v>1.2960000000000001E-2</v>
      </c>
      <c r="P3635" s="513">
        <f t="shared" ca="1" si="2125"/>
        <v>1.1340000000000001E-2</v>
      </c>
      <c r="Q3635" s="514" t="str">
        <f t="shared" ca="1" si="2126"/>
        <v>Dump</v>
      </c>
      <c r="R3635" s="515">
        <f t="shared" ca="1" si="2127"/>
        <v>0.71111111111111114</v>
      </c>
      <c r="T3635" s="763"/>
      <c r="U3635" s="763"/>
      <c r="V3635" s="763"/>
      <c r="W3635" s="763"/>
      <c r="X3635" s="763"/>
      <c r="Y3635" s="763"/>
      <c r="Z3635" s="763"/>
      <c r="AA3635" s="763"/>
      <c r="AB3635" s="763"/>
      <c r="AC3635" s="763"/>
      <c r="AD3635" s="763"/>
      <c r="AE3635" s="763"/>
      <c r="AF3635" s="763"/>
      <c r="AG3635" s="763"/>
    </row>
    <row r="3636" spans="2:38">
      <c r="B3636" s="772" t="s">
        <v>3648</v>
      </c>
      <c r="C3636" s="376">
        <v>1</v>
      </c>
      <c r="D3636" s="771">
        <v>3.2</v>
      </c>
      <c r="E3636" s="104">
        <v>1.37E-2</v>
      </c>
      <c r="F3636" s="104">
        <v>1.4E-2</v>
      </c>
      <c r="H3636" s="677">
        <v>2836</v>
      </c>
      <c r="I3636" s="510">
        <f t="shared" si="2119"/>
        <v>3370</v>
      </c>
      <c r="J3636" s="53" t="str" cm="1">
        <f t="array" aca="1" ref="J3636" ca="1">INDIRECT("B" &amp; I3636)</f>
        <v>NIVEL 974 M4 6N L33 PM 2836 30-06-2026</v>
      </c>
      <c r="K3636" s="511">
        <f t="shared" ca="1" si="2120"/>
        <v>3.2</v>
      </c>
      <c r="L3636" s="508">
        <f t="shared" ca="1" si="2121"/>
        <v>2.196E-2</v>
      </c>
      <c r="M3636" s="508">
        <f t="shared" ca="1" si="2122"/>
        <v>1.26E-2</v>
      </c>
      <c r="N3636" s="512">
        <f t="shared" ca="1" si="2123"/>
        <v>1.4E-2</v>
      </c>
      <c r="O3636" s="512">
        <f t="shared" ca="1" si="2124"/>
        <v>1.9764E-2</v>
      </c>
      <c r="P3636" s="513">
        <f t="shared" ca="1" si="2125"/>
        <v>1.1340000000000001E-2</v>
      </c>
      <c r="Q3636" s="514" t="str">
        <f t="shared" ca="1" si="2126"/>
        <v>Dump</v>
      </c>
      <c r="R3636" s="515">
        <f t="shared" ca="1" si="2127"/>
        <v>0.71111111111111114</v>
      </c>
      <c r="T3636" s="763"/>
      <c r="U3636" s="763"/>
      <c r="V3636" s="763"/>
      <c r="W3636" s="763"/>
      <c r="X3636" s="763"/>
      <c r="Y3636" s="763"/>
      <c r="Z3636" s="763"/>
      <c r="AA3636" s="763"/>
      <c r="AB3636" s="763"/>
      <c r="AC3636" s="763"/>
      <c r="AD3636" s="763"/>
      <c r="AE3636" s="763"/>
      <c r="AF3636" s="763"/>
      <c r="AG3636" s="763"/>
    </row>
    <row r="3637" spans="2:38">
      <c r="B3637" s="772" t="s">
        <v>3649</v>
      </c>
      <c r="C3637" s="376">
        <v>1</v>
      </c>
      <c r="D3637" s="771">
        <v>3.2</v>
      </c>
      <c r="E3637" s="104">
        <v>1.9E-2</v>
      </c>
      <c r="F3637" s="104">
        <v>1.4E-2</v>
      </c>
      <c r="H3637" s="677">
        <v>2837</v>
      </c>
      <c r="I3637" s="510">
        <f t="shared" si="2119"/>
        <v>3371</v>
      </c>
      <c r="J3637" s="53" t="str" cm="1">
        <f t="array" aca="1" ref="J3637" ca="1">INDIRECT("B" &amp; I3637)</f>
        <v>NIVEL 974 M4 6N L33 PM 2837 30-06-2026</v>
      </c>
      <c r="K3637" s="511">
        <f t="shared" ca="1" si="2120"/>
        <v>3.2</v>
      </c>
      <c r="L3637" s="508">
        <f t="shared" ca="1" si="2121"/>
        <v>1.1340000000000001E-2</v>
      </c>
      <c r="M3637" s="508">
        <f t="shared" ca="1" si="2122"/>
        <v>1.26E-2</v>
      </c>
      <c r="N3637" s="512">
        <f t="shared" ca="1" si="2123"/>
        <v>1.4E-2</v>
      </c>
      <c r="O3637" s="512">
        <f t="shared" ca="1" si="2124"/>
        <v>1.0206000000000002E-2</v>
      </c>
      <c r="P3637" s="513">
        <f t="shared" ca="1" si="2125"/>
        <v>1.1340000000000001E-2</v>
      </c>
      <c r="Q3637" s="514" t="str">
        <f t="shared" ca="1" si="2126"/>
        <v>Dump</v>
      </c>
      <c r="R3637" s="515">
        <f t="shared" ca="1" si="2127"/>
        <v>0.71111111111111114</v>
      </c>
      <c r="T3637" s="763"/>
      <c r="U3637" s="763"/>
      <c r="V3637" s="763"/>
      <c r="W3637" s="763"/>
      <c r="X3637" s="763"/>
      <c r="Y3637" s="763"/>
      <c r="Z3637" s="763"/>
      <c r="AA3637" s="763"/>
      <c r="AB3637" s="763"/>
      <c r="AC3637" s="763"/>
      <c r="AD3637" s="763"/>
      <c r="AE3637" s="763"/>
      <c r="AF3637" s="763"/>
      <c r="AG3637" s="763"/>
    </row>
    <row r="3638" spans="2:38" ht="28.8">
      <c r="B3638" s="772" t="s">
        <v>3650</v>
      </c>
      <c r="C3638" s="376">
        <v>1</v>
      </c>
      <c r="D3638" s="771">
        <v>3.2</v>
      </c>
      <c r="E3638" s="104">
        <v>2.0199999999999999E-2</v>
      </c>
      <c r="F3638" s="104">
        <v>1.4E-2</v>
      </c>
      <c r="H3638" s="677">
        <v>2838</v>
      </c>
      <c r="I3638" s="510">
        <f t="shared" si="2119"/>
        <v>3372</v>
      </c>
      <c r="J3638" s="53" t="str" cm="1">
        <f t="array" aca="1" ref="J3638" ca="1">INDIRECT("B" &amp; I3638)</f>
        <v>NIVEL 974 M4 6N L33 PM 2838 30-06-2026</v>
      </c>
      <c r="K3638" s="511">
        <f t="shared" ca="1" si="2120"/>
        <v>3.2</v>
      </c>
      <c r="L3638" s="508">
        <f t="shared" ca="1" si="2121"/>
        <v>1.2959999999999999E-2</v>
      </c>
      <c r="M3638" s="508">
        <f t="shared" ca="1" si="2122"/>
        <v>1.26E-2</v>
      </c>
      <c r="N3638" s="512">
        <f t="shared" ca="1" si="2123"/>
        <v>1.4E-2</v>
      </c>
      <c r="O3638" s="512">
        <f t="shared" ca="1" si="2124"/>
        <v>1.1663999999999999E-2</v>
      </c>
      <c r="P3638" s="513">
        <f t="shared" ca="1" si="2125"/>
        <v>1.1340000000000001E-2</v>
      </c>
      <c r="Q3638" s="514" t="str">
        <f t="shared" ca="1" si="2126"/>
        <v>Dump</v>
      </c>
      <c r="R3638" s="515">
        <f t="shared" ca="1" si="2127"/>
        <v>0.71111111111111114</v>
      </c>
      <c r="T3638" s="47" t="s">
        <v>48</v>
      </c>
      <c r="U3638" s="48" t="s">
        <v>49</v>
      </c>
      <c r="V3638" s="48" t="s">
        <v>50</v>
      </c>
      <c r="W3638" s="48" t="s">
        <v>51</v>
      </c>
      <c r="X3638" s="49" t="s">
        <v>52</v>
      </c>
      <c r="Y3638" s="49" t="s">
        <v>53</v>
      </c>
      <c r="Z3638" s="48" t="s">
        <v>54</v>
      </c>
      <c r="AA3638" s="50" t="s">
        <v>55</v>
      </c>
      <c r="AB3638" s="48" t="s">
        <v>56</v>
      </c>
      <c r="AC3638" s="51" t="s">
        <v>12</v>
      </c>
      <c r="AD3638" s="51" t="s">
        <v>295</v>
      </c>
      <c r="AE3638" s="48" t="s">
        <v>57</v>
      </c>
      <c r="AF3638" s="48" t="s">
        <v>66</v>
      </c>
      <c r="AG3638" s="48" t="s">
        <v>67</v>
      </c>
      <c r="AH3638" s="48" t="s">
        <v>68</v>
      </c>
    </row>
    <row r="3639" spans="2:38">
      <c r="B3639" s="772" t="s">
        <v>3651</v>
      </c>
      <c r="C3639" s="376">
        <v>1</v>
      </c>
      <c r="D3639" s="771">
        <v>3.2</v>
      </c>
      <c r="E3639" s="104">
        <v>1.09E-2</v>
      </c>
      <c r="F3639" s="104">
        <v>1.4E-2</v>
      </c>
      <c r="H3639" s="386"/>
      <c r="I3639"/>
      <c r="J3639"/>
      <c r="K3639" s="519">
        <f ca="1">SUM(K3618:K3638)</f>
        <v>67.200000000000017</v>
      </c>
      <c r="L3639" s="516">
        <f ca="1">+SUMPRODUCT(L3618:L3638,K3618:K3638)/K3639</f>
        <v>1.3247142857142853E-2</v>
      </c>
      <c r="M3639" s="516">
        <f ca="1">+SUMPRODUCT(M3618:M3638,K3618:K3638)/K3639</f>
        <v>1.26E-2</v>
      </c>
      <c r="N3639" s="69">
        <f ca="1">+SUMPRODUCT(N3618:N3638,K3618:K3638)/K3639</f>
        <v>1.3999999999999992E-2</v>
      </c>
      <c r="O3639" s="552">
        <f ca="1">+SUMPRODUCT(O3618:O3638,K3618:K3638)/K3639</f>
        <v>1.192242857142857E-2</v>
      </c>
      <c r="P3639" s="69">
        <f ca="1">+SUMPRODUCT(P3618:P3638,K3618:K3638)/K3639</f>
        <v>1.1339999999999996E-2</v>
      </c>
      <c r="Q3639"/>
      <c r="R3639"/>
      <c r="T3639" s="56"/>
      <c r="U3639" s="56">
        <v>1</v>
      </c>
      <c r="V3639" s="56"/>
      <c r="W3639" s="56"/>
      <c r="X3639" s="57"/>
      <c r="Y3639" s="57"/>
      <c r="Z3639" s="58"/>
      <c r="AA3639" s="59"/>
      <c r="AB3639" s="60"/>
      <c r="AC3639" s="60"/>
      <c r="AD3639" s="60"/>
      <c r="AE3639" s="60"/>
      <c r="AF3639" s="106"/>
      <c r="AG3639" s="107"/>
      <c r="AH3639" s="104"/>
    </row>
    <row r="3640" spans="2:38">
      <c r="B3640" s="772" t="s">
        <v>3652</v>
      </c>
      <c r="C3640" s="376">
        <v>1</v>
      </c>
      <c r="D3640" s="771">
        <v>3.2</v>
      </c>
      <c r="E3640" s="104">
        <v>1.1900000000000001E-2</v>
      </c>
      <c r="F3640" s="104">
        <v>1.4E-2</v>
      </c>
      <c r="H3640" s="769"/>
      <c r="I3640"/>
      <c r="J3640"/>
      <c r="K3640" s="551" t="s">
        <v>59</v>
      </c>
      <c r="L3640" s="550">
        <f ca="1">+L3639/0.9</f>
        <v>1.4719047619047614E-2</v>
      </c>
      <c r="M3640" s="518">
        <f ca="1">+M3639/0.9</f>
        <v>1.4E-2</v>
      </c>
      <c r="N3640"/>
      <c r="O3640"/>
      <c r="P3640"/>
      <c r="Q3640"/>
      <c r="R3640"/>
      <c r="T3640" s="413" t="s">
        <v>225</v>
      </c>
      <c r="U3640" s="56">
        <v>2</v>
      </c>
      <c r="V3640" s="56"/>
      <c r="W3640" s="56"/>
      <c r="X3640" s="57"/>
      <c r="Y3640" s="57"/>
      <c r="Z3640" s="58"/>
      <c r="AA3640" s="59"/>
      <c r="AB3640" s="60"/>
      <c r="AC3640" s="60"/>
      <c r="AD3640" s="60"/>
      <c r="AE3640" s="60"/>
      <c r="AF3640" s="106"/>
      <c r="AG3640" s="107"/>
      <c r="AH3640" s="104"/>
    </row>
    <row r="3641" spans="2:38" ht="15" thickBot="1">
      <c r="B3641" s="772" t="s">
        <v>3653</v>
      </c>
      <c r="C3641" s="376">
        <v>1</v>
      </c>
      <c r="D3641" s="771">
        <v>3.2</v>
      </c>
      <c r="E3641" s="104">
        <v>1.4500000000000001E-2</v>
      </c>
      <c r="F3641" s="104">
        <v>1.4E-2</v>
      </c>
      <c r="I3641" s="770"/>
      <c r="R3641" s="770"/>
      <c r="T3641" s="765"/>
      <c r="U3641" s="56">
        <v>3</v>
      </c>
      <c r="V3641" s="56"/>
      <c r="W3641" s="56"/>
      <c r="X3641" s="57"/>
      <c r="Y3641" s="57"/>
      <c r="Z3641" s="58"/>
      <c r="AA3641" s="59"/>
      <c r="AB3641" s="60"/>
      <c r="AC3641" s="60"/>
      <c r="AD3641" s="60"/>
      <c r="AE3641" s="60"/>
      <c r="AF3641" s="106"/>
      <c r="AG3641" s="107"/>
      <c r="AH3641" s="104"/>
    </row>
    <row r="3642" spans="2:38" ht="28.8">
      <c r="B3642" s="772" t="s">
        <v>3654</v>
      </c>
      <c r="C3642" s="376">
        <v>1</v>
      </c>
      <c r="D3642" s="771">
        <v>3.2</v>
      </c>
      <c r="E3642" s="104">
        <v>1.37E-2</v>
      </c>
      <c r="F3642" s="104">
        <v>1.4E-2</v>
      </c>
      <c r="H3642" s="385"/>
      <c r="I3642" s="547" t="s">
        <v>3629</v>
      </c>
      <c r="J3642" s="77" t="s">
        <v>63</v>
      </c>
      <c r="K3642" s="507" t="s">
        <v>44</v>
      </c>
      <c r="L3642" s="718" t="s">
        <v>297</v>
      </c>
      <c r="M3642" s="508" t="s">
        <v>292</v>
      </c>
      <c r="N3642" s="545" t="s">
        <v>46</v>
      </c>
      <c r="O3642" s="549" t="s">
        <v>293</v>
      </c>
      <c r="P3642" s="508" t="s">
        <v>294</v>
      </c>
      <c r="Q3642"/>
      <c r="R3642"/>
      <c r="T3642" s="765"/>
      <c r="U3642" s="56">
        <v>4</v>
      </c>
      <c r="V3642" s="56"/>
      <c r="W3642" s="56"/>
      <c r="X3642" s="57"/>
      <c r="Y3642" s="57"/>
      <c r="Z3642" s="58"/>
      <c r="AA3642" s="59"/>
      <c r="AB3642" s="60"/>
      <c r="AC3642" s="60"/>
      <c r="AD3642" s="60"/>
      <c r="AE3642" s="60"/>
      <c r="AF3642" s="106"/>
      <c r="AG3642" s="107"/>
      <c r="AH3642" s="104"/>
      <c r="AJ3642" s="95" t="str">
        <f>+I3642</f>
        <v>EN152</v>
      </c>
      <c r="AK3642" s="96" t="s">
        <v>62</v>
      </c>
    </row>
    <row r="3643" spans="2:38" ht="15" thickBot="1">
      <c r="B3643" s="772" t="s">
        <v>3655</v>
      </c>
      <c r="C3643" s="376">
        <v>1</v>
      </c>
      <c r="D3643" s="771">
        <v>3.2</v>
      </c>
      <c r="E3643" s="104">
        <v>1.9099999999999999E-2</v>
      </c>
      <c r="F3643" s="104">
        <v>1.4E-2</v>
      </c>
      <c r="H3643" s="677">
        <v>2840</v>
      </c>
      <c r="I3643" s="510">
        <f t="shared" ref="I3643:I3652" si="2128">IF(H3643="",
   IFERROR(MATCH("**", B:B, 0), ""),
   IFERROR(MATCH("* "&amp;H3643&amp;" *", B:B, 0), "")
)</f>
        <v>3596</v>
      </c>
      <c r="J3643" s="53" t="str" cm="1">
        <f t="array" aca="1" ref="J3643" ca="1">INDIRECT("B" &amp; I3643)</f>
        <v>NIVEL 974 M4 6N L33 AM 2840 01-07-2026</v>
      </c>
      <c r="K3643" s="511">
        <f ca="1">INDEX(D:D, MATCH(J3643, $B:$B, 0))</f>
        <v>3.2</v>
      </c>
      <c r="L3643" s="508">
        <f ca="1">INDEX(E:E, MATCH($J3643, $B:$B, 0))*0.9</f>
        <v>1.8540000000000001E-2</v>
      </c>
      <c r="M3643" s="508">
        <f ca="1">INDEX(F:F, MATCH($J3643, $B:$B, 0))*0.9</f>
        <v>1.17E-2</v>
      </c>
      <c r="N3643" s="512">
        <f ca="1">INDEX(F:F, MATCH($J3643, $B:$B, 0))</f>
        <v>1.2999999999999999E-2</v>
      </c>
      <c r="O3643" s="512">
        <f ca="1">+IF(L3643=0,N3643*0.9,L3643*0.9)</f>
        <v>1.6686000000000003E-2</v>
      </c>
      <c r="P3643" s="513">
        <f ca="1">+M3643*0.9</f>
        <v>1.0530000000000001E-2</v>
      </c>
      <c r="Q3643" s="514" t="str">
        <f ca="1">+IF(L3643=0,"-","Dump")</f>
        <v>Dump</v>
      </c>
      <c r="R3643" s="515">
        <f ca="1">+K3643/4.5</f>
        <v>0.71111111111111114</v>
      </c>
      <c r="T3643" s="765"/>
      <c r="U3643" s="765">
        <v>5</v>
      </c>
      <c r="V3643" s="56"/>
      <c r="W3643" s="56"/>
      <c r="X3643" s="57"/>
      <c r="Y3643" s="57"/>
      <c r="Z3643" s="58"/>
      <c r="AA3643" s="59"/>
      <c r="AB3643" s="60"/>
      <c r="AC3643" s="60"/>
      <c r="AD3643" s="60"/>
      <c r="AE3643" s="60"/>
      <c r="AF3643" s="106"/>
      <c r="AG3643" s="107"/>
      <c r="AH3643" s="104"/>
      <c r="AJ3643" s="520">
        <f ca="1">+K3653-SUMIF(AE:AE, AJ3642, AA:AA)</f>
        <v>1.1899999999999977</v>
      </c>
      <c r="AK3643" s="521">
        <f ca="1">O3653</f>
        <v>1.1113200000000002E-2</v>
      </c>
      <c r="AL3643" s="102">
        <f ca="1">COUNTIF(AE:AE, AJ3642)</f>
        <v>1</v>
      </c>
    </row>
    <row r="3644" spans="2:38" ht="15" thickBot="1">
      <c r="B3644" s="772" t="s">
        <v>3656</v>
      </c>
      <c r="C3644" s="376">
        <v>1</v>
      </c>
      <c r="D3644" s="771">
        <v>3.2</v>
      </c>
      <c r="E3644" s="104">
        <v>1.24E-2</v>
      </c>
      <c r="F3644" s="104">
        <v>1.4E-2</v>
      </c>
      <c r="H3644" s="677">
        <v>2841</v>
      </c>
      <c r="I3644" s="510">
        <f t="shared" si="2128"/>
        <v>3597</v>
      </c>
      <c r="J3644" s="53" t="str" cm="1">
        <f t="array" aca="1" ref="J3644" ca="1">INDIRECT("B" &amp; I3644)</f>
        <v>NIVEL 974 M4 6N L33 AM 2841 01-07-2026</v>
      </c>
      <c r="K3644" s="511">
        <f t="shared" ref="K3644:K3652" ca="1" si="2129">INDEX(D:D, MATCH(J3644, $B:$B, 0))</f>
        <v>3.2</v>
      </c>
      <c r="L3644" s="508">
        <f t="shared" ref="L3644:L3652" ca="1" si="2130">INDEX(E:E, MATCH($J3644, $B:$B, 0))*0.9</f>
        <v>1.35E-2</v>
      </c>
      <c r="M3644" s="508">
        <f t="shared" ref="M3644:M3652" ca="1" si="2131">INDEX(F:F, MATCH($J3644, $B:$B, 0))*0.9</f>
        <v>1.17E-2</v>
      </c>
      <c r="N3644" s="512">
        <f t="shared" ref="N3644:N3652" ca="1" si="2132">INDEX(F:F, MATCH($J3644, $B:$B, 0))</f>
        <v>1.2999999999999999E-2</v>
      </c>
      <c r="O3644" s="512">
        <f t="shared" ref="O3644:O3652" ca="1" si="2133">+IF(L3644=0,N3644*0.9,L3644*0.9)</f>
        <v>1.2149999999999999E-2</v>
      </c>
      <c r="P3644" s="513">
        <f t="shared" ref="P3644:P3652" ca="1" si="2134">+M3644*0.9</f>
        <v>1.0530000000000001E-2</v>
      </c>
      <c r="Q3644" s="514" t="str">
        <f t="shared" ref="Q3644:Q3652" ca="1" si="2135">+IF(L3644=0,"-","Dump")</f>
        <v>Dump</v>
      </c>
      <c r="R3644" s="515">
        <f t="shared" ref="R3644:R3652" ca="1" si="2136">+K3644/4.5</f>
        <v>0.71111111111111114</v>
      </c>
      <c r="T3644" s="765"/>
      <c r="U3644" s="765">
        <v>6</v>
      </c>
      <c r="V3644" s="765"/>
      <c r="W3644" s="56"/>
      <c r="X3644" s="57"/>
      <c r="Y3644" s="57"/>
      <c r="Z3644" s="58"/>
      <c r="AA3644" s="59"/>
      <c r="AB3644" s="60"/>
      <c r="AC3644" s="60"/>
      <c r="AD3644" s="60"/>
      <c r="AE3644" s="60"/>
      <c r="AF3644" s="106"/>
      <c r="AG3644" s="107"/>
      <c r="AH3644" s="104"/>
      <c r="AJ3644" s="105" t="s">
        <v>83</v>
      </c>
      <c r="AK3644" s="101"/>
    </row>
    <row r="3645" spans="2:38">
      <c r="B3645" s="772" t="s">
        <v>3657</v>
      </c>
      <c r="C3645" s="376">
        <v>1</v>
      </c>
      <c r="D3645" s="771">
        <v>3.2</v>
      </c>
      <c r="E3645" s="104">
        <v>1.6E-2</v>
      </c>
      <c r="F3645" s="104">
        <v>1.4E-2</v>
      </c>
      <c r="H3645" s="677">
        <v>2842</v>
      </c>
      <c r="I3645" s="510">
        <f t="shared" si="2128"/>
        <v>3598</v>
      </c>
      <c r="J3645" s="53" t="str" cm="1">
        <f t="array" aca="1" ref="J3645" ca="1">INDIRECT("B" &amp; I3645)</f>
        <v>NIVEL 974 M4 6N L33 AM 2842 01-07-2026</v>
      </c>
      <c r="K3645" s="511">
        <f t="shared" ca="1" si="2129"/>
        <v>3.2</v>
      </c>
      <c r="L3645" s="508">
        <f t="shared" ca="1" si="2130"/>
        <v>1.566E-2</v>
      </c>
      <c r="M3645" s="508">
        <f t="shared" ca="1" si="2131"/>
        <v>1.17E-2</v>
      </c>
      <c r="N3645" s="512">
        <f t="shared" ca="1" si="2132"/>
        <v>1.2999999999999999E-2</v>
      </c>
      <c r="O3645" s="512">
        <f t="shared" ca="1" si="2133"/>
        <v>1.4094000000000001E-2</v>
      </c>
      <c r="P3645" s="513">
        <f t="shared" ca="1" si="2134"/>
        <v>1.0530000000000001E-2</v>
      </c>
      <c r="Q3645" s="514" t="str">
        <f t="shared" ca="1" si="2135"/>
        <v>Dump</v>
      </c>
      <c r="R3645" s="515">
        <f t="shared" ca="1" si="2136"/>
        <v>0.71111111111111114</v>
      </c>
      <c r="T3645" s="765"/>
      <c r="U3645" s="765">
        <v>7</v>
      </c>
      <c r="V3645" s="765"/>
      <c r="W3645" s="56"/>
      <c r="X3645" s="57"/>
      <c r="Y3645" s="57"/>
      <c r="Z3645" s="58"/>
      <c r="AA3645" s="109"/>
      <c r="AB3645" s="60"/>
      <c r="AC3645" s="60"/>
      <c r="AD3645" s="60"/>
      <c r="AE3645" s="60"/>
      <c r="AF3645" s="106"/>
      <c r="AG3645" s="107"/>
      <c r="AH3645" s="104"/>
    </row>
    <row r="3646" spans="2:38">
      <c r="B3646" s="772" t="s">
        <v>3658</v>
      </c>
      <c r="C3646" s="376">
        <v>1</v>
      </c>
      <c r="D3646" s="771">
        <v>3.2</v>
      </c>
      <c r="E3646" s="104">
        <v>1.49E-2</v>
      </c>
      <c r="F3646" s="104">
        <v>1.4E-2</v>
      </c>
      <c r="H3646" s="677">
        <v>2843</v>
      </c>
      <c r="I3646" s="510">
        <f t="shared" si="2128"/>
        <v>3599</v>
      </c>
      <c r="J3646" s="53" t="str" cm="1">
        <f t="array" aca="1" ref="J3646" ca="1">INDIRECT("B" &amp; I3646)</f>
        <v>NIVEL 974 M4 6N L33 AM 2843 01-07-2026</v>
      </c>
      <c r="K3646" s="511">
        <f t="shared" ca="1" si="2129"/>
        <v>3.2</v>
      </c>
      <c r="L3646" s="508">
        <f t="shared" ca="1" si="2130"/>
        <v>1.188E-2</v>
      </c>
      <c r="M3646" s="508">
        <f t="shared" ca="1" si="2131"/>
        <v>1.17E-2</v>
      </c>
      <c r="N3646" s="512">
        <f t="shared" ca="1" si="2132"/>
        <v>1.2999999999999999E-2</v>
      </c>
      <c r="O3646" s="512">
        <f t="shared" ca="1" si="2133"/>
        <v>1.0692E-2</v>
      </c>
      <c r="P3646" s="513">
        <f t="shared" ca="1" si="2134"/>
        <v>1.0530000000000001E-2</v>
      </c>
      <c r="Q3646" s="514" t="str">
        <f t="shared" ca="1" si="2135"/>
        <v>Dump</v>
      </c>
      <c r="R3646" s="515">
        <f t="shared" ca="1" si="2136"/>
        <v>0.71111111111111114</v>
      </c>
      <c r="T3646" s="765"/>
      <c r="U3646" s="765">
        <v>8</v>
      </c>
      <c r="V3646" s="765"/>
      <c r="W3646" s="56"/>
      <c r="X3646" s="57"/>
      <c r="Y3646" s="57"/>
      <c r="Z3646" s="62"/>
      <c r="AA3646" s="109"/>
      <c r="AB3646" s="60"/>
      <c r="AC3646" s="60"/>
      <c r="AD3646" s="60"/>
      <c r="AE3646" s="60"/>
      <c r="AF3646" s="106"/>
      <c r="AG3646" s="107"/>
      <c r="AH3646" s="104"/>
    </row>
    <row r="3647" spans="2:38">
      <c r="B3647" s="772" t="s">
        <v>3659</v>
      </c>
      <c r="C3647" s="376">
        <v>1</v>
      </c>
      <c r="D3647" s="771">
        <v>3.2</v>
      </c>
      <c r="E3647" s="104">
        <v>2.1000000000000001E-2</v>
      </c>
      <c r="F3647" s="104">
        <v>1.4E-2</v>
      </c>
      <c r="H3647" s="677">
        <v>2844</v>
      </c>
      <c r="I3647" s="510">
        <f t="shared" si="2128"/>
        <v>3600</v>
      </c>
      <c r="J3647" s="53" t="str" cm="1">
        <f t="array" aca="1" ref="J3647" ca="1">INDIRECT("B" &amp; I3647)</f>
        <v>NIVEL 974 M4 6N L33 AM 2844 01-07-2026</v>
      </c>
      <c r="K3647" s="511">
        <f t="shared" ca="1" si="2129"/>
        <v>3.2</v>
      </c>
      <c r="L3647" s="508">
        <f t="shared" ca="1" si="2130"/>
        <v>1.0530000000000001E-2</v>
      </c>
      <c r="M3647" s="508">
        <f t="shared" ca="1" si="2131"/>
        <v>1.17E-2</v>
      </c>
      <c r="N3647" s="512">
        <f t="shared" ca="1" si="2132"/>
        <v>1.2999999999999999E-2</v>
      </c>
      <c r="O3647" s="512">
        <f t="shared" ca="1" si="2133"/>
        <v>9.477000000000001E-3</v>
      </c>
      <c r="P3647" s="513">
        <f t="shared" ca="1" si="2134"/>
        <v>1.0530000000000001E-2</v>
      </c>
      <c r="Q3647" s="514" t="str">
        <f t="shared" ca="1" si="2135"/>
        <v>Dump</v>
      </c>
      <c r="R3647" s="515">
        <f t="shared" ca="1" si="2136"/>
        <v>0.71111111111111114</v>
      </c>
      <c r="T3647" s="763"/>
      <c r="U3647" s="765">
        <v>9</v>
      </c>
      <c r="V3647" s="765"/>
      <c r="W3647" s="765"/>
      <c r="X3647" s="57"/>
      <c r="Y3647" s="57"/>
      <c r="Z3647" s="62"/>
      <c r="AA3647" s="59"/>
      <c r="AB3647" s="60"/>
      <c r="AC3647" s="60"/>
      <c r="AD3647" s="60"/>
      <c r="AE3647" s="60"/>
      <c r="AF3647" s="106"/>
      <c r="AG3647" s="107"/>
      <c r="AH3647" s="104"/>
    </row>
    <row r="3648" spans="2:38">
      <c r="B3648" s="772" t="s">
        <v>3660</v>
      </c>
      <c r="C3648" s="376">
        <v>1</v>
      </c>
      <c r="D3648" s="771">
        <v>3.2</v>
      </c>
      <c r="E3648" s="104">
        <v>9.1000000000000004E-3</v>
      </c>
      <c r="F3648" s="104">
        <v>1.4E-2</v>
      </c>
      <c r="H3648" s="677">
        <v>2845</v>
      </c>
      <c r="I3648" s="510">
        <f t="shared" si="2128"/>
        <v>3601</v>
      </c>
      <c r="J3648" s="53" t="str" cm="1">
        <f t="array" aca="1" ref="J3648" ca="1">INDIRECT("B" &amp; I3648)</f>
        <v>NIVEL 974 M4 6N L33 AM 2845 01-07-2026</v>
      </c>
      <c r="K3648" s="511">
        <f t="shared" ca="1" si="2129"/>
        <v>3.2</v>
      </c>
      <c r="L3648" s="508">
        <f t="shared" ca="1" si="2130"/>
        <v>7.5599999999999999E-3</v>
      </c>
      <c r="M3648" s="508">
        <f t="shared" ca="1" si="2131"/>
        <v>1.17E-2</v>
      </c>
      <c r="N3648" s="512">
        <f t="shared" ca="1" si="2132"/>
        <v>1.2999999999999999E-2</v>
      </c>
      <c r="O3648" s="512">
        <f t="shared" ca="1" si="2133"/>
        <v>6.8040000000000002E-3</v>
      </c>
      <c r="P3648" s="513">
        <f t="shared" ca="1" si="2134"/>
        <v>1.0530000000000001E-2</v>
      </c>
      <c r="Q3648" s="514" t="str">
        <f t="shared" ca="1" si="2135"/>
        <v>Dump</v>
      </c>
      <c r="R3648" s="515">
        <f t="shared" ca="1" si="2136"/>
        <v>0.71111111111111114</v>
      </c>
      <c r="T3648" s="763"/>
      <c r="U3648" s="765">
        <v>10</v>
      </c>
      <c r="V3648" s="765"/>
      <c r="W3648" s="765"/>
      <c r="X3648" s="57"/>
      <c r="Y3648" s="57"/>
      <c r="Z3648" s="62"/>
      <c r="AA3648" s="63"/>
      <c r="AB3648" s="60"/>
      <c r="AC3648" s="60"/>
      <c r="AD3648" s="60"/>
      <c r="AE3648" s="60"/>
      <c r="AF3648" s="106"/>
      <c r="AG3648" s="107"/>
      <c r="AH3648" s="104"/>
    </row>
    <row r="3649" spans="2:38" ht="15" thickBot="1">
      <c r="B3649" s="772" t="s">
        <v>3661</v>
      </c>
      <c r="C3649" s="376">
        <v>1</v>
      </c>
      <c r="D3649" s="771">
        <v>3.2</v>
      </c>
      <c r="E3649" s="104">
        <v>1.18E-2</v>
      </c>
      <c r="F3649" s="104">
        <v>1.4E-2</v>
      </c>
      <c r="H3649" s="677">
        <v>2846</v>
      </c>
      <c r="I3649" s="510">
        <f t="shared" si="2128"/>
        <v>3602</v>
      </c>
      <c r="J3649" s="53" t="str" cm="1">
        <f t="array" aca="1" ref="J3649" ca="1">INDIRECT("B" &amp; I3649)</f>
        <v>NIVEL 974 M4 6N L33 AM 2846 01-07-2026</v>
      </c>
      <c r="K3649" s="511">
        <f t="shared" ca="1" si="2129"/>
        <v>3.2</v>
      </c>
      <c r="L3649" s="508">
        <f t="shared" ca="1" si="2130"/>
        <v>1.242E-2</v>
      </c>
      <c r="M3649" s="508">
        <f t="shared" ca="1" si="2131"/>
        <v>1.17E-2</v>
      </c>
      <c r="N3649" s="512">
        <f t="shared" ca="1" si="2132"/>
        <v>1.2999999999999999E-2</v>
      </c>
      <c r="O3649" s="512">
        <f t="shared" ca="1" si="2133"/>
        <v>1.1178E-2</v>
      </c>
      <c r="P3649" s="513">
        <f t="shared" ca="1" si="2134"/>
        <v>1.0530000000000001E-2</v>
      </c>
      <c r="Q3649" s="514" t="str">
        <f t="shared" ca="1" si="2135"/>
        <v>Dump</v>
      </c>
      <c r="R3649" s="515">
        <f t="shared" ca="1" si="2136"/>
        <v>0.71111111111111114</v>
      </c>
      <c r="T3649" s="763"/>
      <c r="U3649" s="765">
        <v>11</v>
      </c>
      <c r="V3649" s="765"/>
      <c r="W3649" s="765"/>
      <c r="X3649" s="57"/>
      <c r="Y3649" s="57"/>
      <c r="Z3649" s="62"/>
      <c r="AA3649" s="63"/>
      <c r="AB3649" s="60"/>
      <c r="AC3649" s="60"/>
      <c r="AD3649" s="60"/>
      <c r="AE3649" s="60"/>
      <c r="AF3649" s="106"/>
      <c r="AG3649" s="763"/>
      <c r="AH3649" s="763"/>
    </row>
    <row r="3650" spans="2:38" ht="15" thickBot="1">
      <c r="B3650" s="772" t="s">
        <v>3662</v>
      </c>
      <c r="C3650" s="376">
        <v>1</v>
      </c>
      <c r="D3650" s="771">
        <v>3.2</v>
      </c>
      <c r="E3650" s="104">
        <v>8.6999999999999994E-3</v>
      </c>
      <c r="F3650" s="104">
        <v>1.4E-2</v>
      </c>
      <c r="H3650" s="677">
        <v>2847</v>
      </c>
      <c r="I3650" s="510">
        <f t="shared" si="2128"/>
        <v>3603</v>
      </c>
      <c r="J3650" s="53" t="str" cm="1">
        <f t="array" aca="1" ref="J3650" ca="1">INDIRECT("B" &amp; I3650)</f>
        <v>NIVEL 974 M4 6N L33 AM 2847 01-07-2026</v>
      </c>
      <c r="K3650" s="511">
        <f t="shared" ca="1" si="2129"/>
        <v>3.2</v>
      </c>
      <c r="L3650" s="508">
        <f t="shared" ca="1" si="2130"/>
        <v>1.089E-2</v>
      </c>
      <c r="M3650" s="508">
        <f t="shared" ca="1" si="2131"/>
        <v>1.17E-2</v>
      </c>
      <c r="N3650" s="512">
        <f t="shared" ca="1" si="2132"/>
        <v>1.2999999999999999E-2</v>
      </c>
      <c r="O3650" s="512">
        <f t="shared" ca="1" si="2133"/>
        <v>9.8010000000000007E-3</v>
      </c>
      <c r="P3650" s="513">
        <f t="shared" ca="1" si="2134"/>
        <v>1.0530000000000001E-2</v>
      </c>
      <c r="Q3650" s="514" t="str">
        <f t="shared" ca="1" si="2135"/>
        <v>Dump</v>
      </c>
      <c r="R3650" s="515">
        <f t="shared" ca="1" si="2136"/>
        <v>0.71111111111111114</v>
      </c>
      <c r="T3650" s="763"/>
      <c r="U3650" s="763"/>
      <c r="V3650" s="763"/>
      <c r="W3650" s="763"/>
      <c r="X3650" s="763"/>
      <c r="Y3650" s="763"/>
      <c r="Z3650" s="763"/>
      <c r="AA3650" s="64">
        <f>SUM(AA3639:AA3649)</f>
        <v>0</v>
      </c>
      <c r="AB3650" s="445" t="e">
        <f>+SUMPRODUCT(AA3639:AA3649,AB3639:AB3649)/AA3650</f>
        <v>#DIV/0!</v>
      </c>
      <c r="AC3650" s="66" t="e">
        <f>+SUMPRODUCT(AA3639:AA3649,AC3639:AC3649)/AA3650</f>
        <v>#DIV/0!</v>
      </c>
      <c r="AD3650" s="66" t="e">
        <f>+SUMPRODUCT(AA3639:AA3649,AD3639:AD3649)/AA3650</f>
        <v>#DIV/0!</v>
      </c>
      <c r="AE3650" s="67"/>
      <c r="AF3650" s="110">
        <v>0</v>
      </c>
      <c r="AG3650" s="763"/>
      <c r="AH3650" s="763"/>
    </row>
    <row r="3651" spans="2:38">
      <c r="B3651" s="772" t="s">
        <v>3663</v>
      </c>
      <c r="C3651" s="376">
        <v>1</v>
      </c>
      <c r="D3651" s="771">
        <v>3.2</v>
      </c>
      <c r="E3651" s="104">
        <v>1.0500000000000001E-2</v>
      </c>
      <c r="F3651" s="104">
        <v>1.4E-2</v>
      </c>
      <c r="H3651" s="677">
        <v>2848</v>
      </c>
      <c r="I3651" s="510">
        <f t="shared" si="2128"/>
        <v>3604</v>
      </c>
      <c r="J3651" s="53" t="str" cm="1">
        <f t="array" aca="1" ref="J3651" ca="1">INDIRECT("B" &amp; I3651)</f>
        <v>NIVEL 974 M4 7S L30 AM 2848 01-07-2026</v>
      </c>
      <c r="K3651" s="511">
        <f t="shared" ca="1" si="2129"/>
        <v>3.2</v>
      </c>
      <c r="L3651" s="508">
        <f t="shared" ca="1" si="2130"/>
        <v>7.8300000000000002E-3</v>
      </c>
      <c r="M3651" s="508">
        <f t="shared" ca="1" si="2131"/>
        <v>1.17E-2</v>
      </c>
      <c r="N3651" s="512">
        <f t="shared" ca="1" si="2132"/>
        <v>1.2999999999999999E-2</v>
      </c>
      <c r="O3651" s="512">
        <f t="shared" ca="1" si="2133"/>
        <v>7.0470000000000003E-3</v>
      </c>
      <c r="P3651" s="513">
        <f t="shared" ca="1" si="2134"/>
        <v>1.0530000000000001E-2</v>
      </c>
      <c r="Q3651" s="514" t="str">
        <f t="shared" ca="1" si="2135"/>
        <v>Dump</v>
      </c>
      <c r="R3651" s="515">
        <f t="shared" ca="1" si="2136"/>
        <v>0.71111111111111114</v>
      </c>
      <c r="T3651" s="763"/>
      <c r="U3651" s="763"/>
      <c r="V3651" s="763"/>
      <c r="W3651" s="763"/>
      <c r="X3651" s="763"/>
      <c r="Y3651" s="763"/>
      <c r="Z3651" s="763"/>
      <c r="AA3651" s="763"/>
      <c r="AB3651" s="763"/>
      <c r="AC3651" s="763"/>
      <c r="AD3651" s="763"/>
      <c r="AE3651" s="763"/>
      <c r="AF3651" s="763"/>
      <c r="AG3651" s="763"/>
    </row>
    <row r="3652" spans="2:38">
      <c r="B3652" s="772" t="s">
        <v>3664</v>
      </c>
      <c r="C3652" s="376">
        <v>1</v>
      </c>
      <c r="D3652" s="771">
        <v>3.2</v>
      </c>
      <c r="E3652" s="104">
        <v>1.17E-2</v>
      </c>
      <c r="F3652" s="104">
        <v>1.4E-2</v>
      </c>
      <c r="H3652" s="677">
        <v>2849</v>
      </c>
      <c r="I3652" s="510">
        <f t="shared" si="2128"/>
        <v>3605</v>
      </c>
      <c r="J3652" s="53" t="str" cm="1">
        <f t="array" aca="1" ref="J3652" ca="1">INDIRECT("B" &amp; I3652)</f>
        <v>NIVEL 974 M4 7S L30 AM 2849 01-07-2026</v>
      </c>
      <c r="K3652" s="511">
        <f t="shared" ca="1" si="2129"/>
        <v>3.2</v>
      </c>
      <c r="L3652" s="508">
        <f t="shared" ca="1" si="2130"/>
        <v>1.4669999999999999E-2</v>
      </c>
      <c r="M3652" s="508">
        <f t="shared" ca="1" si="2131"/>
        <v>1.17E-2</v>
      </c>
      <c r="N3652" s="512">
        <f t="shared" ca="1" si="2132"/>
        <v>1.2999999999999999E-2</v>
      </c>
      <c r="O3652" s="512">
        <f t="shared" ca="1" si="2133"/>
        <v>1.3202999999999999E-2</v>
      </c>
      <c r="P3652" s="513">
        <f t="shared" ca="1" si="2134"/>
        <v>1.0530000000000001E-2</v>
      </c>
      <c r="Q3652" s="514" t="str">
        <f t="shared" ca="1" si="2135"/>
        <v>Dump</v>
      </c>
      <c r="R3652" s="515">
        <f t="shared" ca="1" si="2136"/>
        <v>0.71111111111111114</v>
      </c>
      <c r="T3652" s="763"/>
      <c r="U3652" s="763"/>
      <c r="V3652" s="763"/>
      <c r="W3652" s="763"/>
      <c r="X3652" s="763"/>
      <c r="Y3652" s="763"/>
      <c r="Z3652" s="763"/>
      <c r="AA3652" s="763"/>
      <c r="AB3652" s="763"/>
      <c r="AC3652" s="763"/>
      <c r="AD3652" s="763"/>
      <c r="AE3652" s="763"/>
      <c r="AF3652" s="763"/>
      <c r="AG3652" s="763"/>
    </row>
    <row r="3653" spans="2:38" ht="15" thickBot="1">
      <c r="B3653" s="772" t="s">
        <v>3665</v>
      </c>
      <c r="C3653" s="376">
        <v>1</v>
      </c>
      <c r="D3653" s="771">
        <v>3.2</v>
      </c>
      <c r="E3653" s="104">
        <v>1.0200000000000001E-2</v>
      </c>
      <c r="F3653" s="104">
        <v>1.4E-2</v>
      </c>
      <c r="H3653" s="386"/>
      <c r="I3653"/>
      <c r="J3653"/>
      <c r="K3653" s="519">
        <f ca="1">SUM(K3643:K3652)</f>
        <v>31.999999999999996</v>
      </c>
      <c r="L3653" s="516">
        <f ca="1">+SUMPRODUCT(L3643:L3652,K3643:K3652)/K3653</f>
        <v>1.2348000000000001E-2</v>
      </c>
      <c r="M3653" s="516">
        <f ca="1">+SUMPRODUCT(M3643:M3652,K3643:K3652)/K3653</f>
        <v>1.1700000000000004E-2</v>
      </c>
      <c r="N3653" s="69">
        <f ca="1">+SUMPRODUCT(N3643:N3652,K3643:K3652)/K3653</f>
        <v>1.2999999999999999E-2</v>
      </c>
      <c r="O3653" s="552">
        <f ca="1">+SUMPRODUCT(O3643:O3652,K3643:K3652)/K3653</f>
        <v>1.1113200000000002E-2</v>
      </c>
      <c r="P3653" s="69">
        <f ca="1">+SUMPRODUCT(P3643:P3652,K3643:K3652)/K3653</f>
        <v>1.0530000000000003E-2</v>
      </c>
      <c r="Q3653"/>
      <c r="R3653"/>
      <c r="T3653" s="763"/>
      <c r="U3653" s="763"/>
      <c r="V3653" s="763"/>
      <c r="W3653" s="763"/>
      <c r="X3653" s="763"/>
      <c r="Y3653" s="763"/>
      <c r="Z3653" s="763"/>
      <c r="AA3653" s="763"/>
      <c r="AB3653" s="763"/>
      <c r="AC3653" s="763"/>
      <c r="AD3653" s="763"/>
      <c r="AE3653" s="763"/>
      <c r="AF3653" s="763"/>
      <c r="AG3653" s="763"/>
    </row>
    <row r="3654" spans="2:38" ht="15" thickBot="1">
      <c r="B3654" s="772" t="s">
        <v>3666</v>
      </c>
      <c r="C3654" s="376">
        <v>1</v>
      </c>
      <c r="D3654" s="771">
        <v>3.2</v>
      </c>
      <c r="E3654" s="104">
        <v>1.26E-2</v>
      </c>
      <c r="F3654" s="104">
        <v>1.4E-2</v>
      </c>
      <c r="H3654" s="769"/>
      <c r="I3654"/>
      <c r="J3654"/>
      <c r="K3654" s="551" t="s">
        <v>59</v>
      </c>
      <c r="L3654" s="550">
        <f ca="1">+L3653/0.9</f>
        <v>1.3720000000000001E-2</v>
      </c>
      <c r="M3654" s="518">
        <f ca="1">+M3653/0.9</f>
        <v>1.3000000000000005E-2</v>
      </c>
      <c r="N3654"/>
      <c r="O3654"/>
      <c r="P3654"/>
      <c r="Q3654"/>
      <c r="R3654"/>
      <c r="T3654" s="763"/>
      <c r="U3654" s="763"/>
      <c r="V3654" s="763"/>
      <c r="W3654" s="119" t="str">
        <f>+T3640</f>
        <v>Procesos Mineros</v>
      </c>
      <c r="X3654" s="115">
        <f>AA3650</f>
        <v>0</v>
      </c>
      <c r="Y3654" s="116" t="e">
        <f>+(AA3650*AB3650)/X3654</f>
        <v>#DIV/0!</v>
      </c>
      <c r="Z3654" s="117">
        <f>+COUNTA(AE3639:AE3649)</f>
        <v>0</v>
      </c>
      <c r="AA3654" s="763"/>
      <c r="AB3654" s="763"/>
      <c r="AC3654" s="763"/>
      <c r="AD3654" s="763"/>
      <c r="AE3654" s="763"/>
      <c r="AF3654" s="763"/>
      <c r="AG3654" s="763"/>
    </row>
    <row r="3655" spans="2:38" ht="15" thickBot="1">
      <c r="B3655" s="772" t="s">
        <v>3667</v>
      </c>
      <c r="C3655" s="376">
        <v>1</v>
      </c>
      <c r="D3655" s="771">
        <v>3.2</v>
      </c>
      <c r="E3655" s="104">
        <v>7.7999999999999996E-3</v>
      </c>
      <c r="F3655" s="104">
        <v>1.4E-2</v>
      </c>
      <c r="I3655" s="770"/>
      <c r="R3655" s="770"/>
      <c r="T3655" s="763"/>
      <c r="U3655" s="763"/>
      <c r="V3655" s="763"/>
      <c r="W3655" s="763"/>
      <c r="X3655" s="763"/>
      <c r="Y3655" s="763"/>
      <c r="Z3655" s="763"/>
      <c r="AA3655" s="763"/>
      <c r="AB3655" s="763"/>
      <c r="AC3655" s="763"/>
      <c r="AD3655" s="763"/>
      <c r="AE3655" s="763"/>
      <c r="AF3655" s="763"/>
      <c r="AG3655" s="763"/>
    </row>
    <row r="3656" spans="2:38" ht="29.4" thickBot="1">
      <c r="B3656" s="772" t="s">
        <v>3668</v>
      </c>
      <c r="C3656" s="376">
        <v>1</v>
      </c>
      <c r="D3656" s="771">
        <v>3.2</v>
      </c>
      <c r="E3656" s="104">
        <v>6.1999999999999998E-3</v>
      </c>
      <c r="F3656" s="104">
        <v>1.4E-2</v>
      </c>
      <c r="H3656" s="385"/>
      <c r="I3656" s="547" t="s">
        <v>3630</v>
      </c>
      <c r="J3656" s="77" t="s">
        <v>63</v>
      </c>
      <c r="K3656" s="507" t="s">
        <v>44</v>
      </c>
      <c r="L3656" s="718" t="s">
        <v>297</v>
      </c>
      <c r="M3656" s="508" t="s">
        <v>292</v>
      </c>
      <c r="N3656" s="545" t="s">
        <v>46</v>
      </c>
      <c r="O3656" s="549" t="s">
        <v>293</v>
      </c>
      <c r="P3656" s="508" t="s">
        <v>294</v>
      </c>
      <c r="Q3656"/>
      <c r="R3656"/>
      <c r="T3656" s="763"/>
      <c r="U3656" s="763"/>
      <c r="V3656" s="763"/>
      <c r="W3656" s="763"/>
      <c r="X3656" s="763"/>
      <c r="Y3656" s="763"/>
      <c r="Z3656" s="763"/>
      <c r="AA3656" s="763"/>
      <c r="AB3656" s="763"/>
      <c r="AC3656" s="763"/>
      <c r="AD3656" s="763"/>
      <c r="AE3656" s="763"/>
      <c r="AF3656" s="763"/>
      <c r="AG3656" s="763"/>
      <c r="AJ3656" s="95" t="str">
        <f>+I3656</f>
        <v>EN153</v>
      </c>
      <c r="AK3656" s="96" t="s">
        <v>62</v>
      </c>
    </row>
    <row r="3657" spans="2:38" ht="29.4" thickBot="1">
      <c r="B3657" s="772" t="s">
        <v>3669</v>
      </c>
      <c r="C3657" s="376">
        <v>1</v>
      </c>
      <c r="D3657" s="771">
        <v>3.2</v>
      </c>
      <c r="E3657" s="104">
        <v>1.21E-2</v>
      </c>
      <c r="F3657" s="104">
        <v>1.4E-2</v>
      </c>
      <c r="H3657" s="677">
        <v>2850</v>
      </c>
      <c r="I3657" s="510">
        <f t="shared" ref="I3657:I3666" si="2137">IF(H3657="",
   IFERROR(MATCH("**", B:B, 0), ""),
   IFERROR(MATCH("* "&amp;H3657&amp;" *", B:B, 0), "")
)</f>
        <v>3606</v>
      </c>
      <c r="J3657" s="53" t="str" cm="1">
        <f t="array" aca="1" ref="J3657" ca="1">INDIRECT("B" &amp; I3657)</f>
        <v>NIVEL 974 M4 7S L30 AM 2850 01-07-2026</v>
      </c>
      <c r="K3657" s="511">
        <f ca="1">INDEX(D:D, MATCH(J3657, $B:$B, 0))</f>
        <v>3.2</v>
      </c>
      <c r="L3657" s="508">
        <f ca="1">INDEX(E:E, MATCH($J3657, $B:$B, 0))*0.9</f>
        <v>1.1340000000000001E-2</v>
      </c>
      <c r="M3657" s="508">
        <f ca="1">INDEX(F:F, MATCH($J3657, $B:$B, 0))*0.9</f>
        <v>1.17E-2</v>
      </c>
      <c r="N3657" s="512">
        <f ca="1">INDEX(F:F, MATCH($J3657, $B:$B, 0))</f>
        <v>1.2999999999999999E-2</v>
      </c>
      <c r="O3657" s="512">
        <f ca="1">+IF(L3657=0,N3657*0.9,L3657*0.9)</f>
        <v>1.0206000000000002E-2</v>
      </c>
      <c r="P3657" s="513">
        <f ca="1">+M3657*0.9</f>
        <v>1.0530000000000001E-2</v>
      </c>
      <c r="Q3657" s="514" t="str">
        <f ca="1">+IF(L3657=0,"-","Dump")</f>
        <v>Dump</v>
      </c>
      <c r="R3657" s="515">
        <f ca="1">+K3657/4.5</f>
        <v>0.71111111111111114</v>
      </c>
      <c r="T3657" s="120" t="s">
        <v>238</v>
      </c>
      <c r="U3657" s="121"/>
      <c r="V3657" s="121"/>
      <c r="W3657" s="121"/>
      <c r="X3657" s="121"/>
      <c r="Y3657" s="121"/>
      <c r="Z3657" s="121"/>
      <c r="AA3657" s="121"/>
      <c r="AB3657" s="121"/>
      <c r="AC3657" s="121"/>
      <c r="AD3657" s="121"/>
      <c r="AE3657" s="121"/>
      <c r="AF3657" s="121"/>
      <c r="AG3657" s="122"/>
      <c r="AJ3657" s="520">
        <f ca="1">+K3667-SUMIF(AE:AE, AJ3656, AA:AA)</f>
        <v>-0.49000000000000554</v>
      </c>
      <c r="AK3657" s="521">
        <f ca="1">O3667</f>
        <v>1.0351800000000003E-2</v>
      </c>
      <c r="AL3657" s="102">
        <f ca="1">COUNTIF(AE:AE, AJ3656)</f>
        <v>1</v>
      </c>
    </row>
    <row r="3658" spans="2:38" ht="15" thickBot="1">
      <c r="B3658" s="772" t="s">
        <v>3670</v>
      </c>
      <c r="C3658" s="376">
        <v>1</v>
      </c>
      <c r="D3658" s="771">
        <v>3.2</v>
      </c>
      <c r="E3658" s="104">
        <v>1.2500000000000001E-2</v>
      </c>
      <c r="F3658" s="104">
        <v>1.4E-2</v>
      </c>
      <c r="H3658" s="677">
        <v>2851</v>
      </c>
      <c r="I3658" s="510">
        <f t="shared" si="2137"/>
        <v>3607</v>
      </c>
      <c r="J3658" s="53" t="str" cm="1">
        <f t="array" aca="1" ref="J3658" ca="1">INDIRECT("B" &amp; I3658)</f>
        <v>NIVEL 974 M4 7S L30 AM 2851 01-07-2026</v>
      </c>
      <c r="K3658" s="511">
        <f t="shared" ref="K3658:K3666" ca="1" si="2138">INDEX(D:D, MATCH(J3658, $B:$B, 0))</f>
        <v>3.2</v>
      </c>
      <c r="L3658" s="508">
        <f t="shared" ref="L3658:L3666" ca="1" si="2139">INDEX(E:E, MATCH($J3658, $B:$B, 0))*0.9</f>
        <v>1.251E-2</v>
      </c>
      <c r="M3658" s="508">
        <f t="shared" ref="M3658:M3666" ca="1" si="2140">INDEX(F:F, MATCH($J3658, $B:$B, 0))*0.9</f>
        <v>1.17E-2</v>
      </c>
      <c r="N3658" s="512">
        <f t="shared" ref="N3658:N3666" ca="1" si="2141">INDEX(F:F, MATCH($J3658, $B:$B, 0))</f>
        <v>1.2999999999999999E-2</v>
      </c>
      <c r="O3658" s="512">
        <f t="shared" ref="O3658:O3666" ca="1" si="2142">+IF(L3658=0,N3658*0.9,L3658*0.9)</f>
        <v>1.1259E-2</v>
      </c>
      <c r="P3658" s="513">
        <f t="shared" ref="P3658:P3666" ca="1" si="2143">+M3658*0.9</f>
        <v>1.0530000000000001E-2</v>
      </c>
      <c r="Q3658" s="514" t="str">
        <f t="shared" ref="Q3658:Q3666" ca="1" si="2144">+IF(L3658=0,"-","Dump")</f>
        <v>Dump</v>
      </c>
      <c r="R3658" s="515">
        <f t="shared" ref="R3658:R3666" ca="1" si="2145">+K3658/4.5</f>
        <v>0.71111111111111114</v>
      </c>
      <c r="T3658" s="763"/>
      <c r="U3658" s="763"/>
      <c r="V3658" s="763"/>
      <c r="W3658" s="763"/>
      <c r="X3658" s="763"/>
      <c r="Y3658" s="763"/>
      <c r="Z3658" s="763"/>
      <c r="AA3658" s="763"/>
      <c r="AB3658" s="763"/>
      <c r="AC3658" s="763"/>
      <c r="AD3658" s="763"/>
      <c r="AE3658" s="763"/>
      <c r="AF3658" s="763"/>
      <c r="AG3658" s="763"/>
      <c r="AJ3658" s="105" t="s">
        <v>83</v>
      </c>
      <c r="AK3658" s="101"/>
    </row>
    <row r="3659" spans="2:38">
      <c r="B3659" s="772" t="s">
        <v>3671</v>
      </c>
      <c r="C3659" s="376">
        <v>1</v>
      </c>
      <c r="D3659" s="771">
        <v>3.2</v>
      </c>
      <c r="E3659" s="104">
        <v>6.4999999999999997E-3</v>
      </c>
      <c r="F3659" s="104">
        <v>1.4E-2</v>
      </c>
      <c r="H3659" s="677">
        <v>2852</v>
      </c>
      <c r="I3659" s="510">
        <f t="shared" si="2137"/>
        <v>3608</v>
      </c>
      <c r="J3659" s="53" t="str" cm="1">
        <f t="array" aca="1" ref="J3659" ca="1">INDIRECT("B" &amp; I3659)</f>
        <v>NIVEL 974 M4 7S L30 AM 2852 01-07-2026</v>
      </c>
      <c r="K3659" s="511">
        <f t="shared" ca="1" si="2138"/>
        <v>3.2</v>
      </c>
      <c r="L3659" s="508">
        <f t="shared" ca="1" si="2139"/>
        <v>9.0000000000000011E-3</v>
      </c>
      <c r="M3659" s="508">
        <f t="shared" ca="1" si="2140"/>
        <v>1.17E-2</v>
      </c>
      <c r="N3659" s="512">
        <f t="shared" ca="1" si="2141"/>
        <v>1.2999999999999999E-2</v>
      </c>
      <c r="O3659" s="512">
        <f t="shared" ca="1" si="2142"/>
        <v>8.1000000000000013E-3</v>
      </c>
      <c r="P3659" s="513">
        <f t="shared" ca="1" si="2143"/>
        <v>1.0530000000000001E-2</v>
      </c>
      <c r="Q3659" s="514" t="str">
        <f t="shared" ca="1" si="2144"/>
        <v>Dump</v>
      </c>
      <c r="R3659" s="515">
        <f t="shared" ca="1" si="2145"/>
        <v>0.71111111111111114</v>
      </c>
      <c r="T3659" s="763"/>
      <c r="U3659" s="763"/>
      <c r="V3659" s="763"/>
      <c r="W3659" s="763"/>
      <c r="X3659" s="763"/>
      <c r="Y3659" s="763"/>
      <c r="Z3659" s="763"/>
      <c r="AA3659" s="111"/>
      <c r="AB3659" s="112"/>
      <c r="AC3659" s="112"/>
      <c r="AD3659" s="113"/>
      <c r="AE3659" s="114"/>
      <c r="AF3659" s="763"/>
      <c r="AG3659" s="763"/>
    </row>
    <row r="3660" spans="2:38" ht="28.8">
      <c r="B3660" s="772" t="s">
        <v>3672</v>
      </c>
      <c r="C3660" s="376">
        <v>1</v>
      </c>
      <c r="D3660" s="771">
        <v>3.2</v>
      </c>
      <c r="E3660" s="104">
        <v>1.7100000000000001E-2</v>
      </c>
      <c r="F3660" s="104">
        <v>1.4E-2</v>
      </c>
      <c r="H3660" s="677">
        <v>2853</v>
      </c>
      <c r="I3660" s="510">
        <f t="shared" si="2137"/>
        <v>3609</v>
      </c>
      <c r="J3660" s="53" t="str" cm="1">
        <f t="array" aca="1" ref="J3660" ca="1">INDIRECT("B" &amp; I3660)</f>
        <v>NIVEL 974 M4 7S L30 AM 2853 01-07-2026</v>
      </c>
      <c r="K3660" s="511">
        <f t="shared" ca="1" si="2138"/>
        <v>3.2</v>
      </c>
      <c r="L3660" s="508">
        <f t="shared" ca="1" si="2139"/>
        <v>1.494E-2</v>
      </c>
      <c r="M3660" s="508">
        <f t="shared" ca="1" si="2140"/>
        <v>1.17E-2</v>
      </c>
      <c r="N3660" s="512">
        <f t="shared" ca="1" si="2141"/>
        <v>1.2999999999999999E-2</v>
      </c>
      <c r="O3660" s="512">
        <f t="shared" ca="1" si="2142"/>
        <v>1.3446E-2</v>
      </c>
      <c r="P3660" s="513">
        <f t="shared" ca="1" si="2143"/>
        <v>1.0530000000000001E-2</v>
      </c>
      <c r="Q3660" s="514" t="str">
        <f t="shared" ca="1" si="2144"/>
        <v>Dump</v>
      </c>
      <c r="R3660" s="515">
        <f t="shared" ca="1" si="2145"/>
        <v>0.71111111111111114</v>
      </c>
      <c r="T3660" s="47" t="s">
        <v>48</v>
      </c>
      <c r="U3660" s="48" t="s">
        <v>49</v>
      </c>
      <c r="V3660" s="48" t="s">
        <v>50</v>
      </c>
      <c r="W3660" s="48" t="s">
        <v>51</v>
      </c>
      <c r="X3660" s="49" t="s">
        <v>52</v>
      </c>
      <c r="Y3660" s="49" t="s">
        <v>53</v>
      </c>
      <c r="Z3660" s="48" t="s">
        <v>54</v>
      </c>
      <c r="AA3660" s="50" t="s">
        <v>55</v>
      </c>
      <c r="AB3660" s="48" t="s">
        <v>56</v>
      </c>
      <c r="AC3660" s="51" t="s">
        <v>12</v>
      </c>
      <c r="AD3660" s="51" t="s">
        <v>295</v>
      </c>
      <c r="AE3660" s="48" t="s">
        <v>57</v>
      </c>
      <c r="AF3660" s="48" t="s">
        <v>66</v>
      </c>
      <c r="AG3660" s="48" t="s">
        <v>67</v>
      </c>
      <c r="AH3660" s="48" t="s">
        <v>68</v>
      </c>
    </row>
    <row r="3661" spans="2:38">
      <c r="B3661" s="772" t="s">
        <v>3673</v>
      </c>
      <c r="C3661" s="376">
        <v>1</v>
      </c>
      <c r="D3661" s="771">
        <v>3.2</v>
      </c>
      <c r="E3661" s="104">
        <v>1.7299999999999999E-2</v>
      </c>
      <c r="F3661" s="104">
        <v>1.4E-2</v>
      </c>
      <c r="H3661" s="677">
        <v>2854</v>
      </c>
      <c r="I3661" s="510">
        <f t="shared" si="2137"/>
        <v>3610</v>
      </c>
      <c r="J3661" s="53" t="str" cm="1">
        <f t="array" aca="1" ref="J3661" ca="1">INDIRECT("B" &amp; I3661)</f>
        <v>NIVEL 974 M4 7S L30 AM 2854 01-07-2026</v>
      </c>
      <c r="K3661" s="511">
        <f t="shared" ca="1" si="2138"/>
        <v>3.2</v>
      </c>
      <c r="L3661" s="508">
        <f t="shared" ca="1" si="2139"/>
        <v>1.1610000000000001E-2</v>
      </c>
      <c r="M3661" s="508">
        <f t="shared" ca="1" si="2140"/>
        <v>1.17E-2</v>
      </c>
      <c r="N3661" s="512">
        <f t="shared" ca="1" si="2141"/>
        <v>1.2999999999999999E-2</v>
      </c>
      <c r="O3661" s="512">
        <f t="shared" ca="1" si="2142"/>
        <v>1.0449E-2</v>
      </c>
      <c r="P3661" s="513">
        <f t="shared" ca="1" si="2143"/>
        <v>1.0530000000000001E-2</v>
      </c>
      <c r="Q3661" s="514" t="str">
        <f t="shared" ca="1" si="2144"/>
        <v>Dump</v>
      </c>
      <c r="R3661" s="515">
        <f t="shared" ca="1" si="2145"/>
        <v>0.71111111111111114</v>
      </c>
      <c r="T3661" s="648">
        <v>70008</v>
      </c>
      <c r="U3661" s="56">
        <v>1</v>
      </c>
      <c r="V3661" s="56">
        <v>298623</v>
      </c>
      <c r="W3661" s="56" t="s">
        <v>60</v>
      </c>
      <c r="X3661" s="57">
        <v>46204</v>
      </c>
      <c r="Y3661" s="57">
        <v>46205</v>
      </c>
      <c r="Z3661" s="58">
        <v>0.64375000000000004</v>
      </c>
      <c r="AA3661" s="59">
        <v>30.96</v>
      </c>
      <c r="AB3661" s="60">
        <f ca="1">+O3614</f>
        <v>1.0730571428571424E-2</v>
      </c>
      <c r="AC3661" s="60">
        <f ca="1">+N3614</f>
        <v>1.4238095238095229E-2</v>
      </c>
      <c r="AD3661" s="60" t="s">
        <v>136</v>
      </c>
      <c r="AE3661" s="60" t="str">
        <f>+I3592</f>
        <v>EN150</v>
      </c>
      <c r="AF3661" s="106"/>
      <c r="AG3661" s="107"/>
      <c r="AH3661" s="104"/>
    </row>
    <row r="3662" spans="2:38">
      <c r="B3662" s="772" t="s">
        <v>3674</v>
      </c>
      <c r="C3662" s="376">
        <v>1</v>
      </c>
      <c r="D3662" s="771">
        <v>3.2</v>
      </c>
      <c r="E3662" s="104">
        <v>1.2200000000000001E-2</v>
      </c>
      <c r="F3662" s="104">
        <v>1.4E-2</v>
      </c>
      <c r="H3662" s="677">
        <v>2855</v>
      </c>
      <c r="I3662" s="510">
        <f t="shared" si="2137"/>
        <v>3611</v>
      </c>
      <c r="J3662" s="53" t="str" cm="1">
        <f t="array" aca="1" ref="J3662" ca="1">INDIRECT("B" &amp; I3662)</f>
        <v>NIVEL 974 M4 7S L30 AM 2855 01-07-2026</v>
      </c>
      <c r="K3662" s="511">
        <f t="shared" ca="1" si="2138"/>
        <v>3.2</v>
      </c>
      <c r="L3662" s="508">
        <f t="shared" ca="1" si="2139"/>
        <v>1.188E-2</v>
      </c>
      <c r="M3662" s="508">
        <f t="shared" ca="1" si="2140"/>
        <v>1.17E-2</v>
      </c>
      <c r="N3662" s="512">
        <f t="shared" ca="1" si="2141"/>
        <v>1.2999999999999999E-2</v>
      </c>
      <c r="O3662" s="512">
        <f t="shared" ca="1" si="2142"/>
        <v>1.0692E-2</v>
      </c>
      <c r="P3662" s="513">
        <f t="shared" ca="1" si="2143"/>
        <v>1.0530000000000001E-2</v>
      </c>
      <c r="Q3662" s="514" t="str">
        <f t="shared" ca="1" si="2144"/>
        <v>Dump</v>
      </c>
      <c r="R3662" s="515">
        <f t="shared" ca="1" si="2145"/>
        <v>0.71111111111111114</v>
      </c>
      <c r="T3662" s="413" t="s">
        <v>296</v>
      </c>
      <c r="U3662" s="56">
        <v>2</v>
      </c>
      <c r="V3662" s="56">
        <v>298624</v>
      </c>
      <c r="W3662" s="56" t="s">
        <v>77</v>
      </c>
      <c r="X3662" s="57">
        <v>46204</v>
      </c>
      <c r="Y3662" s="57">
        <v>46205</v>
      </c>
      <c r="Z3662" s="58">
        <v>0.64444444444444449</v>
      </c>
      <c r="AA3662" s="59">
        <v>32.909999999999997</v>
      </c>
      <c r="AB3662" s="60">
        <f ca="1">+O3639</f>
        <v>1.192242857142857E-2</v>
      </c>
      <c r="AC3662" s="60">
        <f ca="1">+N3639</f>
        <v>1.3999999999999992E-2</v>
      </c>
      <c r="AD3662" s="60" t="s">
        <v>136</v>
      </c>
      <c r="AE3662" s="60" t="str">
        <f>+I3617</f>
        <v>EN151</v>
      </c>
      <c r="AF3662" s="106"/>
      <c r="AG3662" s="107"/>
      <c r="AH3662" s="104"/>
    </row>
    <row r="3663" spans="2:38">
      <c r="B3663" s="772" t="s">
        <v>3675</v>
      </c>
      <c r="C3663" s="376">
        <v>1</v>
      </c>
      <c r="D3663" s="771">
        <v>3.2</v>
      </c>
      <c r="E3663" s="104">
        <v>1.3100000000000001E-2</v>
      </c>
      <c r="F3663" s="104">
        <v>1.4E-2</v>
      </c>
      <c r="H3663" s="677">
        <v>2856</v>
      </c>
      <c r="I3663" s="510">
        <f t="shared" si="2137"/>
        <v>3612</v>
      </c>
      <c r="J3663" s="53" t="str" cm="1">
        <f t="array" aca="1" ref="J3663" ca="1">INDIRECT("B" &amp; I3663)</f>
        <v>NIVEL 974 M4 7S L30 AM 2856 01-07-2026</v>
      </c>
      <c r="K3663" s="511">
        <f t="shared" ca="1" si="2138"/>
        <v>3.2</v>
      </c>
      <c r="L3663" s="508">
        <f t="shared" ca="1" si="2139"/>
        <v>1.6380000000000002E-2</v>
      </c>
      <c r="M3663" s="508">
        <f t="shared" ca="1" si="2140"/>
        <v>1.17E-2</v>
      </c>
      <c r="N3663" s="512">
        <f t="shared" ca="1" si="2141"/>
        <v>1.2999999999999999E-2</v>
      </c>
      <c r="O3663" s="512">
        <f t="shared" ca="1" si="2142"/>
        <v>1.4742000000000002E-2</v>
      </c>
      <c r="P3663" s="513">
        <f t="shared" ca="1" si="2143"/>
        <v>1.0530000000000001E-2</v>
      </c>
      <c r="Q3663" s="514" t="str">
        <f t="shared" ca="1" si="2144"/>
        <v>Dump</v>
      </c>
      <c r="R3663" s="515">
        <f t="shared" ca="1" si="2145"/>
        <v>0.71111111111111114</v>
      </c>
      <c r="T3663" s="765"/>
      <c r="U3663" s="56">
        <v>3</v>
      </c>
      <c r="V3663" s="56">
        <v>298625</v>
      </c>
      <c r="W3663" s="56" t="s">
        <v>78</v>
      </c>
      <c r="X3663" s="57">
        <v>46204</v>
      </c>
      <c r="Y3663" s="57">
        <v>46205</v>
      </c>
      <c r="Z3663" s="58">
        <v>0.64444444444444449</v>
      </c>
      <c r="AA3663" s="59">
        <v>30.81</v>
      </c>
      <c r="AB3663" s="60">
        <f ca="1">+O3653</f>
        <v>1.1113200000000002E-2</v>
      </c>
      <c r="AC3663" s="60">
        <f ca="1">+N3653</f>
        <v>1.2999999999999999E-2</v>
      </c>
      <c r="AD3663" s="60" t="s">
        <v>136</v>
      </c>
      <c r="AE3663" s="60" t="str">
        <f>+I3642</f>
        <v>EN152</v>
      </c>
      <c r="AF3663" s="106"/>
      <c r="AG3663" s="107"/>
      <c r="AH3663" s="104"/>
    </row>
    <row r="3664" spans="2:38">
      <c r="B3664" s="772" t="s">
        <v>3676</v>
      </c>
      <c r="C3664" s="376">
        <v>1</v>
      </c>
      <c r="D3664" s="771">
        <v>3.2</v>
      </c>
      <c r="E3664" s="104">
        <v>1.0699999999999999E-2</v>
      </c>
      <c r="F3664" s="104">
        <v>1.4E-2</v>
      </c>
      <c r="H3664" s="677">
        <v>2857</v>
      </c>
      <c r="I3664" s="510">
        <f t="shared" si="2137"/>
        <v>3613</v>
      </c>
      <c r="J3664" s="53" t="str" cm="1">
        <f t="array" aca="1" ref="J3664" ca="1">INDIRECT("B" &amp; I3664)</f>
        <v>NIVEL 974 M4 7S L30 AM 2857 01-07-2026</v>
      </c>
      <c r="K3664" s="511">
        <f t="shared" ca="1" si="2138"/>
        <v>3.2</v>
      </c>
      <c r="L3664" s="508">
        <f t="shared" ca="1" si="2139"/>
        <v>8.0099999999999998E-3</v>
      </c>
      <c r="M3664" s="508">
        <f t="shared" ca="1" si="2140"/>
        <v>1.17E-2</v>
      </c>
      <c r="N3664" s="512">
        <f t="shared" ca="1" si="2141"/>
        <v>1.2999999999999999E-2</v>
      </c>
      <c r="O3664" s="512">
        <f t="shared" ca="1" si="2142"/>
        <v>7.2090000000000001E-3</v>
      </c>
      <c r="P3664" s="513">
        <f t="shared" ca="1" si="2143"/>
        <v>1.0530000000000001E-2</v>
      </c>
      <c r="Q3664" s="514" t="str">
        <f t="shared" ca="1" si="2144"/>
        <v>Dump</v>
      </c>
      <c r="R3664" s="515">
        <f t="shared" ca="1" si="2145"/>
        <v>0.71111111111111114</v>
      </c>
      <c r="T3664" s="765"/>
      <c r="U3664" s="56">
        <v>4</v>
      </c>
      <c r="V3664" s="56">
        <v>298626</v>
      </c>
      <c r="W3664" s="56" t="s">
        <v>79</v>
      </c>
      <c r="X3664" s="57">
        <v>46204</v>
      </c>
      <c r="Y3664" s="57">
        <v>46205</v>
      </c>
      <c r="Z3664" s="58">
        <v>0.64722222222222225</v>
      </c>
      <c r="AA3664" s="59">
        <v>31.21</v>
      </c>
      <c r="AB3664" s="60">
        <f ca="1">+O3614</f>
        <v>1.0730571428571424E-2</v>
      </c>
      <c r="AC3664" s="60">
        <f ca="1">+N3614</f>
        <v>1.4238095238095229E-2</v>
      </c>
      <c r="AD3664" s="60" t="s">
        <v>136</v>
      </c>
      <c r="AE3664" s="60" t="str">
        <f>+I3592</f>
        <v>EN150</v>
      </c>
      <c r="AF3664" s="106"/>
      <c r="AG3664" s="107"/>
      <c r="AH3664" s="104"/>
    </row>
    <row r="3665" spans="2:38">
      <c r="B3665" s="772" t="s">
        <v>3677</v>
      </c>
      <c r="C3665" s="376">
        <v>1</v>
      </c>
      <c r="D3665" s="771">
        <v>3.2</v>
      </c>
      <c r="E3665" s="104">
        <v>8.8999999999999999E-3</v>
      </c>
      <c r="F3665" s="104">
        <v>1.4E-2</v>
      </c>
      <c r="H3665" s="677">
        <v>2858</v>
      </c>
      <c r="I3665" s="510">
        <f t="shared" si="2137"/>
        <v>3614</v>
      </c>
      <c r="J3665" s="53" t="str" cm="1">
        <f t="array" aca="1" ref="J3665" ca="1">INDIRECT("B" &amp; I3665)</f>
        <v>NIVEL 974 M4 7S L30 AM 2858 01-07-2026</v>
      </c>
      <c r="K3665" s="511">
        <f t="shared" ca="1" si="2138"/>
        <v>3.2</v>
      </c>
      <c r="L3665" s="508">
        <f t="shared" ca="1" si="2139"/>
        <v>7.92E-3</v>
      </c>
      <c r="M3665" s="508">
        <f t="shared" ca="1" si="2140"/>
        <v>1.17E-2</v>
      </c>
      <c r="N3665" s="512">
        <f t="shared" ca="1" si="2141"/>
        <v>1.2999999999999999E-2</v>
      </c>
      <c r="O3665" s="512">
        <f t="shared" ca="1" si="2142"/>
        <v>7.1279999999999998E-3</v>
      </c>
      <c r="P3665" s="513">
        <f t="shared" ca="1" si="2143"/>
        <v>1.0530000000000001E-2</v>
      </c>
      <c r="Q3665" s="514" t="str">
        <f t="shared" ca="1" si="2144"/>
        <v>Dump</v>
      </c>
      <c r="R3665" s="515">
        <f t="shared" ca="1" si="2145"/>
        <v>0.71111111111111114</v>
      </c>
      <c r="T3665" s="765"/>
      <c r="U3665" s="765">
        <v>5</v>
      </c>
      <c r="V3665" s="56">
        <v>298627</v>
      </c>
      <c r="W3665" s="56" t="s">
        <v>247</v>
      </c>
      <c r="X3665" s="57">
        <v>46204</v>
      </c>
      <c r="Y3665" s="57">
        <v>46205</v>
      </c>
      <c r="Z3665" s="58">
        <v>0.6479166666666667</v>
      </c>
      <c r="AA3665" s="118">
        <v>32.450000000000003</v>
      </c>
      <c r="AB3665" s="60">
        <f ca="1">+O3639</f>
        <v>1.192242857142857E-2</v>
      </c>
      <c r="AC3665" s="60">
        <f ca="1">+N3639</f>
        <v>1.3999999999999992E-2</v>
      </c>
      <c r="AD3665" s="60" t="s">
        <v>136</v>
      </c>
      <c r="AE3665" s="60" t="str">
        <f>+I3617</f>
        <v>EN151</v>
      </c>
      <c r="AF3665" s="106"/>
      <c r="AG3665" s="107"/>
      <c r="AH3665" s="104"/>
    </row>
    <row r="3666" spans="2:38">
      <c r="B3666" s="772" t="s">
        <v>3678</v>
      </c>
      <c r="C3666" s="376">
        <v>1</v>
      </c>
      <c r="D3666" s="771">
        <v>3.2</v>
      </c>
      <c r="E3666" s="104">
        <v>1.41E-2</v>
      </c>
      <c r="F3666" s="104">
        <v>1.4E-2</v>
      </c>
      <c r="H3666" s="677">
        <v>2859</v>
      </c>
      <c r="I3666" s="510">
        <f t="shared" si="2137"/>
        <v>3615</v>
      </c>
      <c r="J3666" s="53" t="str" cm="1">
        <f t="array" aca="1" ref="J3666" ca="1">INDIRECT("B" &amp; I3666)</f>
        <v>NIVEL 974 M4 7S L30 AM 2859 01-07-2026</v>
      </c>
      <c r="K3666" s="511">
        <f t="shared" ca="1" si="2138"/>
        <v>3.2</v>
      </c>
      <c r="L3666" s="508">
        <f t="shared" ca="1" si="2139"/>
        <v>1.1429999999999999E-2</v>
      </c>
      <c r="M3666" s="508">
        <f t="shared" ca="1" si="2140"/>
        <v>1.17E-2</v>
      </c>
      <c r="N3666" s="512">
        <f t="shared" ca="1" si="2141"/>
        <v>1.2999999999999999E-2</v>
      </c>
      <c r="O3666" s="512">
        <f t="shared" ca="1" si="2142"/>
        <v>1.0286999999999999E-2</v>
      </c>
      <c r="P3666" s="513">
        <f t="shared" ca="1" si="2143"/>
        <v>1.0530000000000001E-2</v>
      </c>
      <c r="Q3666" s="514" t="str">
        <f t="shared" ca="1" si="2144"/>
        <v>Dump</v>
      </c>
      <c r="R3666" s="515">
        <f t="shared" ca="1" si="2145"/>
        <v>0.71111111111111114</v>
      </c>
      <c r="T3666" s="765"/>
      <c r="U3666" s="765">
        <v>6</v>
      </c>
      <c r="V3666" s="765">
        <v>298628</v>
      </c>
      <c r="W3666" s="56" t="s">
        <v>75</v>
      </c>
      <c r="X3666" s="57">
        <v>46204</v>
      </c>
      <c r="Y3666" s="57">
        <v>46205</v>
      </c>
      <c r="Z3666" s="58">
        <v>0.65069444444444446</v>
      </c>
      <c r="AA3666" s="59">
        <v>32.49</v>
      </c>
      <c r="AB3666" s="60">
        <f ca="1">+O3667</f>
        <v>1.0351800000000003E-2</v>
      </c>
      <c r="AC3666" s="60">
        <f ca="1">+N3667</f>
        <v>1.2999999999999999E-2</v>
      </c>
      <c r="AD3666" s="60" t="s">
        <v>136</v>
      </c>
      <c r="AE3666" s="60" t="str">
        <f>+I3656</f>
        <v>EN153</v>
      </c>
      <c r="AF3666" s="106"/>
      <c r="AG3666" s="107"/>
      <c r="AH3666" s="104"/>
    </row>
    <row r="3667" spans="2:38">
      <c r="B3667" s="772" t="s">
        <v>3679</v>
      </c>
      <c r="C3667" s="376">
        <v>1</v>
      </c>
      <c r="D3667" s="771">
        <v>3.2</v>
      </c>
      <c r="E3667" s="104">
        <v>1.15E-2</v>
      </c>
      <c r="F3667" s="104">
        <v>1.4E-2</v>
      </c>
      <c r="H3667" s="386"/>
      <c r="I3667"/>
      <c r="J3667"/>
      <c r="K3667" s="519">
        <f ca="1">SUM(K3657:K3666)</f>
        <v>31.999999999999996</v>
      </c>
      <c r="L3667" s="516">
        <f ca="1">+SUMPRODUCT(L3657:L3666,K3657:K3666)/K3667</f>
        <v>1.1502000000000002E-2</v>
      </c>
      <c r="M3667" s="516">
        <f ca="1">+SUMPRODUCT(M3657:M3666,K3657:K3666)/K3667</f>
        <v>1.1700000000000004E-2</v>
      </c>
      <c r="N3667" s="69">
        <f ca="1">+SUMPRODUCT(N3657:N3666,K3657:K3666)/K3667</f>
        <v>1.2999999999999999E-2</v>
      </c>
      <c r="O3667" s="552">
        <f ca="1">+SUMPRODUCT(O3657:O3666,K3657:K3666)/K3667</f>
        <v>1.0351800000000003E-2</v>
      </c>
      <c r="P3667" s="69">
        <f ca="1">+SUMPRODUCT(P3657:P3666,K3657:K3666)/K3667</f>
        <v>1.0530000000000003E-2</v>
      </c>
      <c r="Q3667"/>
      <c r="R3667"/>
      <c r="T3667" s="765"/>
      <c r="U3667" s="765">
        <v>7</v>
      </c>
      <c r="V3667" s="765">
        <v>298629</v>
      </c>
      <c r="W3667" s="56" t="s">
        <v>2976</v>
      </c>
      <c r="X3667" s="57">
        <v>46204</v>
      </c>
      <c r="Y3667" s="57">
        <v>46205</v>
      </c>
      <c r="Z3667" s="58">
        <v>0.65138888888888891</v>
      </c>
      <c r="AA3667" s="59">
        <v>30.38</v>
      </c>
      <c r="AB3667" s="60">
        <f ca="1">+O3683</f>
        <v>9.5377500000000028E-3</v>
      </c>
      <c r="AC3667" s="60">
        <f ca="1">+N3683</f>
        <v>1.2999999999999998E-2</v>
      </c>
      <c r="AD3667" s="60" t="s">
        <v>136</v>
      </c>
      <c r="AE3667" s="60" t="str">
        <f>+I3670</f>
        <v>EN154</v>
      </c>
      <c r="AF3667" s="106"/>
      <c r="AG3667" s="107"/>
      <c r="AH3667" s="104"/>
    </row>
    <row r="3668" spans="2:38">
      <c r="B3668" s="772" t="s">
        <v>3680</v>
      </c>
      <c r="C3668" s="376">
        <v>1</v>
      </c>
      <c r="D3668" s="771">
        <v>3.2</v>
      </c>
      <c r="E3668" s="104">
        <v>8.0999999999999996E-3</v>
      </c>
      <c r="F3668" s="104">
        <v>1.4E-2</v>
      </c>
      <c r="H3668" s="769"/>
      <c r="I3668"/>
      <c r="J3668"/>
      <c r="K3668" s="551" t="s">
        <v>59</v>
      </c>
      <c r="L3668" s="550">
        <f ca="1">+L3667/0.9</f>
        <v>1.2780000000000001E-2</v>
      </c>
      <c r="M3668" s="518">
        <f ca="1">+M3667/0.9</f>
        <v>1.3000000000000005E-2</v>
      </c>
      <c r="N3668"/>
      <c r="O3668"/>
      <c r="P3668"/>
      <c r="Q3668"/>
      <c r="R3668"/>
      <c r="T3668" s="765"/>
      <c r="U3668" s="765">
        <v>8</v>
      </c>
      <c r="V3668" s="765"/>
      <c r="W3668" s="56"/>
      <c r="X3668" s="57"/>
      <c r="Y3668" s="57"/>
      <c r="Z3668" s="62"/>
      <c r="AA3668" s="109"/>
      <c r="AB3668" s="60"/>
      <c r="AC3668" s="60"/>
      <c r="AD3668" s="60"/>
      <c r="AE3668" s="60"/>
      <c r="AF3668" s="106"/>
      <c r="AG3668" s="107"/>
      <c r="AH3668" s="104"/>
    </row>
    <row r="3669" spans="2:38" ht="15" thickBot="1">
      <c r="B3669" s="772" t="s">
        <v>3681</v>
      </c>
      <c r="C3669" s="376">
        <v>1</v>
      </c>
      <c r="D3669" s="771">
        <v>3.2</v>
      </c>
      <c r="E3669" s="104">
        <v>7.7999999999999996E-3</v>
      </c>
      <c r="F3669" s="104">
        <v>1.4E-2</v>
      </c>
      <c r="I3669" s="770"/>
      <c r="R3669" s="770"/>
      <c r="T3669" s="763"/>
      <c r="U3669" s="765">
        <v>9</v>
      </c>
      <c r="V3669" s="765"/>
      <c r="W3669" s="765"/>
      <c r="X3669" s="57"/>
      <c r="Y3669" s="57"/>
      <c r="Z3669" s="62"/>
      <c r="AA3669" s="59"/>
      <c r="AB3669" s="60"/>
      <c r="AC3669" s="60"/>
      <c r="AD3669" s="60"/>
      <c r="AE3669" s="60"/>
      <c r="AF3669" s="106"/>
      <c r="AG3669" s="107"/>
      <c r="AH3669" s="104"/>
    </row>
    <row r="3670" spans="2:38" ht="28.8">
      <c r="B3670" s="772" t="s">
        <v>3682</v>
      </c>
      <c r="C3670" s="376">
        <v>1</v>
      </c>
      <c r="D3670" s="771">
        <v>3.2</v>
      </c>
      <c r="E3670" s="104">
        <v>9.1000000000000004E-3</v>
      </c>
      <c r="F3670" s="104">
        <v>1.4E-2</v>
      </c>
      <c r="H3670" s="385"/>
      <c r="I3670" s="547" t="s">
        <v>3640</v>
      </c>
      <c r="J3670" s="77" t="s">
        <v>63</v>
      </c>
      <c r="K3670" s="507" t="s">
        <v>44</v>
      </c>
      <c r="L3670" s="718" t="s">
        <v>297</v>
      </c>
      <c r="M3670" s="508" t="s">
        <v>292</v>
      </c>
      <c r="N3670" s="545" t="s">
        <v>46</v>
      </c>
      <c r="O3670" s="549" t="s">
        <v>293</v>
      </c>
      <c r="P3670" s="508" t="s">
        <v>294</v>
      </c>
      <c r="Q3670"/>
      <c r="R3670"/>
      <c r="T3670" s="763"/>
      <c r="U3670" s="765">
        <v>10</v>
      </c>
      <c r="V3670" s="765"/>
      <c r="W3670" s="765"/>
      <c r="X3670" s="57"/>
      <c r="Y3670" s="57"/>
      <c r="Z3670" s="62"/>
      <c r="AA3670" s="63"/>
      <c r="AB3670" s="60"/>
      <c r="AC3670" s="60"/>
      <c r="AD3670" s="60"/>
      <c r="AE3670" s="60"/>
      <c r="AF3670" s="106"/>
      <c r="AG3670" s="107"/>
      <c r="AH3670" s="104"/>
      <c r="AJ3670" s="95" t="str">
        <f>+I3670</f>
        <v>EN154</v>
      </c>
      <c r="AK3670" s="96" t="s">
        <v>62</v>
      </c>
    </row>
    <row r="3671" spans="2:38" ht="15" thickBot="1">
      <c r="B3671" s="772" t="s">
        <v>3683</v>
      </c>
      <c r="C3671" s="376">
        <v>1</v>
      </c>
      <c r="D3671" s="771">
        <v>3.2</v>
      </c>
      <c r="E3671" s="104">
        <v>8.0999999999999996E-3</v>
      </c>
      <c r="F3671" s="104">
        <v>1.4E-2</v>
      </c>
      <c r="H3671" s="677">
        <v>2860</v>
      </c>
      <c r="I3671" s="510">
        <f t="shared" ref="I3671:I3682" si="2146">IF(H3671="",
   IFERROR(MATCH("**", B:B, 0), ""),
   IFERROR(MATCH("* "&amp;H3671&amp;" *", B:B, 0), "")
)</f>
        <v>3616</v>
      </c>
      <c r="J3671" s="53" t="str" cm="1">
        <f t="array" aca="1" ref="J3671" ca="1">INDIRECT("B" &amp; I3671)</f>
        <v>NIVEL 974 M4 7S L30 AM 2860 01-07-2026</v>
      </c>
      <c r="K3671" s="511">
        <f ca="1">INDEX(D:D, MATCH(J3671, $B:$B, 0))</f>
        <v>3.2</v>
      </c>
      <c r="L3671" s="508">
        <f ca="1">INDEX(E:E, MATCH($J3671, $B:$B, 0))*0.9</f>
        <v>8.7299999999999999E-3</v>
      </c>
      <c r="M3671" s="508">
        <f ca="1">INDEX(F:F, MATCH($J3671, $B:$B, 0))*0.9</f>
        <v>1.17E-2</v>
      </c>
      <c r="N3671" s="512">
        <f ca="1">INDEX(F:F, MATCH($J3671, $B:$B, 0))</f>
        <v>1.2999999999999999E-2</v>
      </c>
      <c r="O3671" s="512">
        <f ca="1">+IF(L3671=0,N3671*0.9,L3671*0.9)</f>
        <v>7.8569999999999994E-3</v>
      </c>
      <c r="P3671" s="513">
        <f ca="1">+M3671*0.9</f>
        <v>1.0530000000000001E-2</v>
      </c>
      <c r="Q3671" s="514" t="str">
        <f ca="1">+IF(L3671=0,"-","Dump")</f>
        <v>Dump</v>
      </c>
      <c r="R3671" s="515">
        <f ca="1">+K3671/4.5</f>
        <v>0.71111111111111114</v>
      </c>
      <c r="T3671" s="763"/>
      <c r="U3671" s="765">
        <v>11</v>
      </c>
      <c r="V3671" s="765"/>
      <c r="W3671" s="765"/>
      <c r="X3671" s="57"/>
      <c r="Y3671" s="57"/>
      <c r="Z3671" s="62"/>
      <c r="AA3671" s="63"/>
      <c r="AB3671" s="60"/>
      <c r="AC3671" s="60"/>
      <c r="AD3671" s="60"/>
      <c r="AE3671" s="60"/>
      <c r="AF3671" s="106"/>
      <c r="AG3671" s="763"/>
      <c r="AH3671" s="763"/>
      <c r="AJ3671" s="520">
        <f ca="1">+K3683-SUMIF(AE:AE, AJ3670, AA:AA)</f>
        <v>8.02</v>
      </c>
      <c r="AK3671" s="521">
        <f ca="1">O3683</f>
        <v>9.5377500000000028E-3</v>
      </c>
      <c r="AL3671" s="102">
        <f ca="1">COUNTIF(AE:AE, AJ3670)</f>
        <v>1</v>
      </c>
    </row>
    <row r="3672" spans="2:38" ht="15" thickBot="1">
      <c r="B3672" s="772" t="s">
        <v>3684</v>
      </c>
      <c r="C3672" s="376">
        <v>1</v>
      </c>
      <c r="D3672" s="771">
        <v>3.2</v>
      </c>
      <c r="E3672" s="104">
        <v>7.4999999999999997E-3</v>
      </c>
      <c r="F3672" s="104">
        <v>1.4E-2</v>
      </c>
      <c r="H3672" s="677">
        <v>2861</v>
      </c>
      <c r="I3672" s="510">
        <f t="shared" si="2146"/>
        <v>3617</v>
      </c>
      <c r="J3672" s="53" t="str" cm="1">
        <f t="array" aca="1" ref="J3672" ca="1">INDIRECT("B" &amp; I3672)</f>
        <v>NIVEL 974 M4 7S L30 AM 2861 01-07-2026</v>
      </c>
      <c r="K3672" s="511">
        <f t="shared" ref="K3672:K3682" ca="1" si="2147">INDEX(D:D, MATCH(J3672, $B:$B, 0))</f>
        <v>3.2</v>
      </c>
      <c r="L3672" s="508">
        <f t="shared" ref="L3672:L3682" ca="1" si="2148">INDEX(E:E, MATCH($J3672, $B:$B, 0))*0.9</f>
        <v>1.242E-2</v>
      </c>
      <c r="M3672" s="508">
        <f t="shared" ref="M3672:M3682" ca="1" si="2149">INDEX(F:F, MATCH($J3672, $B:$B, 0))*0.9</f>
        <v>1.17E-2</v>
      </c>
      <c r="N3672" s="512">
        <f t="shared" ref="N3672:N3682" ca="1" si="2150">INDEX(F:F, MATCH($J3672, $B:$B, 0))</f>
        <v>1.2999999999999999E-2</v>
      </c>
      <c r="O3672" s="512">
        <f t="shared" ref="O3672:O3682" ca="1" si="2151">+IF(L3672=0,N3672*0.9,L3672*0.9)</f>
        <v>1.1178E-2</v>
      </c>
      <c r="P3672" s="513">
        <f t="shared" ref="P3672:P3682" ca="1" si="2152">+M3672*0.9</f>
        <v>1.0530000000000001E-2</v>
      </c>
      <c r="Q3672" s="514" t="str">
        <f t="shared" ref="Q3672:Q3682" ca="1" si="2153">+IF(L3672=0,"-","Dump")</f>
        <v>Dump</v>
      </c>
      <c r="R3672" s="515">
        <f t="shared" ref="R3672:R3682" ca="1" si="2154">+K3672/4.5</f>
        <v>0.71111111111111114</v>
      </c>
      <c r="T3672" s="763"/>
      <c r="U3672" s="763"/>
      <c r="V3672" s="763"/>
      <c r="W3672" s="763"/>
      <c r="X3672" s="763"/>
      <c r="Y3672" s="763"/>
      <c r="Z3672" s="763"/>
      <c r="AA3672" s="64">
        <f>SUM(AA3661:AA3671)</f>
        <v>221.20999999999998</v>
      </c>
      <c r="AB3672" s="624">
        <f ca="1">+SUMPRODUCT(AA3661:AA3671,AB3661:AB3671)/AA3672</f>
        <v>1.0916568311300834E-2</v>
      </c>
      <c r="AC3672" s="66">
        <f ca="1">+SUMPRODUCT(AA3661:AA3671,AC3661:AC3671)/AA3672</f>
        <v>1.3643426522093847E-2</v>
      </c>
      <c r="AD3672" s="66">
        <f>+SUMPRODUCT(AA3661:AA3671,AD3661:AD3671)/AA3672</f>
        <v>0</v>
      </c>
      <c r="AE3672" s="67"/>
      <c r="AF3672" s="110">
        <v>0</v>
      </c>
      <c r="AG3672" s="763"/>
      <c r="AH3672" s="763"/>
      <c r="AJ3672" s="105" t="s">
        <v>83</v>
      </c>
      <c r="AK3672" s="101"/>
    </row>
    <row r="3673" spans="2:38">
      <c r="B3673" s="772" t="s">
        <v>3685</v>
      </c>
      <c r="C3673" s="376">
        <v>1</v>
      </c>
      <c r="D3673" s="771">
        <v>3.2</v>
      </c>
      <c r="E3673" s="104">
        <v>1.0500000000000001E-2</v>
      </c>
      <c r="F3673" s="104">
        <v>1.4E-2</v>
      </c>
      <c r="H3673" s="677">
        <v>2862</v>
      </c>
      <c r="I3673" s="510">
        <f t="shared" si="2146"/>
        <v>3618</v>
      </c>
      <c r="J3673" s="53" t="str" cm="1">
        <f t="array" aca="1" ref="J3673" ca="1">INDIRECT("B" &amp; I3673)</f>
        <v>NIVEL 974 M4 7S L30 AM 2862 01-07-2026</v>
      </c>
      <c r="K3673" s="511">
        <f t="shared" ca="1" si="2147"/>
        <v>3.2</v>
      </c>
      <c r="L3673" s="508">
        <f t="shared" ca="1" si="2148"/>
        <v>1.026E-2</v>
      </c>
      <c r="M3673" s="508">
        <f t="shared" ca="1" si="2149"/>
        <v>1.17E-2</v>
      </c>
      <c r="N3673" s="512">
        <f t="shared" ca="1" si="2150"/>
        <v>1.2999999999999999E-2</v>
      </c>
      <c r="O3673" s="512">
        <f t="shared" ca="1" si="2151"/>
        <v>9.2340000000000009E-3</v>
      </c>
      <c r="P3673" s="513">
        <f t="shared" ca="1" si="2152"/>
        <v>1.0530000000000001E-2</v>
      </c>
      <c r="Q3673" s="514" t="str">
        <f t="shared" ca="1" si="2153"/>
        <v>Dump</v>
      </c>
      <c r="R3673" s="515">
        <f t="shared" ca="1" si="2154"/>
        <v>0.71111111111111114</v>
      </c>
      <c r="T3673" s="763"/>
      <c r="U3673" s="763"/>
      <c r="V3673" s="763"/>
      <c r="W3673" s="763"/>
      <c r="X3673" s="763"/>
      <c r="Y3673" s="763"/>
      <c r="Z3673" s="763"/>
      <c r="AA3673" s="111"/>
      <c r="AB3673" s="112"/>
      <c r="AC3673" s="112"/>
      <c r="AD3673" s="113"/>
      <c r="AE3673" s="114"/>
      <c r="AF3673" s="763"/>
      <c r="AG3673" s="763"/>
    </row>
    <row r="3674" spans="2:38">
      <c r="B3674" s="772" t="s">
        <v>3692</v>
      </c>
      <c r="C3674" s="376">
        <v>1</v>
      </c>
      <c r="D3674" s="771">
        <v>3.2</v>
      </c>
      <c r="E3674" s="104">
        <v>1.3100000000000001E-2</v>
      </c>
      <c r="F3674" s="104">
        <v>1.35E-2</v>
      </c>
      <c r="H3674" s="677">
        <v>2863</v>
      </c>
      <c r="I3674" s="510">
        <f t="shared" si="2146"/>
        <v>3619</v>
      </c>
      <c r="J3674" s="53" t="str" cm="1">
        <f t="array" aca="1" ref="J3674" ca="1">INDIRECT("B" &amp; I3674)</f>
        <v>NIVEL 974 M4 7S L30 AM 2863 01-07-2026</v>
      </c>
      <c r="K3674" s="511">
        <f t="shared" ca="1" si="2147"/>
        <v>3.2</v>
      </c>
      <c r="L3674" s="508">
        <f t="shared" ca="1" si="2148"/>
        <v>1.269E-2</v>
      </c>
      <c r="M3674" s="508">
        <f t="shared" ca="1" si="2149"/>
        <v>1.17E-2</v>
      </c>
      <c r="N3674" s="512">
        <f t="shared" ca="1" si="2150"/>
        <v>1.2999999999999999E-2</v>
      </c>
      <c r="O3674" s="512">
        <f t="shared" ca="1" si="2151"/>
        <v>1.1421000000000001E-2</v>
      </c>
      <c r="P3674" s="513">
        <f t="shared" ca="1" si="2152"/>
        <v>1.0530000000000001E-2</v>
      </c>
      <c r="Q3674" s="514" t="str">
        <f t="shared" ca="1" si="2153"/>
        <v>Dump</v>
      </c>
      <c r="R3674" s="515">
        <f t="shared" ca="1" si="2154"/>
        <v>0.71111111111111114</v>
      </c>
      <c r="T3674" s="763"/>
      <c r="U3674" s="763"/>
      <c r="V3674" s="763"/>
      <c r="W3674" s="763"/>
      <c r="X3674" s="763"/>
      <c r="Y3674" s="763"/>
      <c r="Z3674" s="763"/>
      <c r="AA3674" s="111"/>
      <c r="AB3674" s="112"/>
      <c r="AC3674" s="112"/>
      <c r="AD3674" s="113"/>
      <c r="AE3674" s="114"/>
      <c r="AF3674" s="763"/>
      <c r="AG3674" s="763"/>
    </row>
    <row r="3675" spans="2:38">
      <c r="B3675" s="772" t="s">
        <v>3693</v>
      </c>
      <c r="C3675" s="376">
        <v>1</v>
      </c>
      <c r="D3675" s="771">
        <v>3.2</v>
      </c>
      <c r="E3675" s="104">
        <v>1.11E-2</v>
      </c>
      <c r="F3675" s="104">
        <v>1.35E-2</v>
      </c>
      <c r="H3675" s="677">
        <v>2864</v>
      </c>
      <c r="I3675" s="510">
        <f t="shared" ref="I3675:I3676" si="2155">IF(H3675="",
   IFERROR(MATCH("**", B:B, 0), ""),
   IFERROR(MATCH("* "&amp;H3675&amp;" *", B:B, 0), "")
)</f>
        <v>3620</v>
      </c>
      <c r="J3675" s="53" t="str" cm="1">
        <f t="array" aca="1" ref="J3675" ca="1">INDIRECT("B" &amp; I3675)</f>
        <v>NIVEL 974 M4 7S L30 AM 2864 01-07-2026</v>
      </c>
      <c r="K3675" s="511">
        <f t="shared" ref="K3675:K3676" ca="1" si="2156">INDEX(D:D, MATCH(J3675, $B:$B, 0))</f>
        <v>3.2</v>
      </c>
      <c r="L3675" s="508">
        <f t="shared" ref="L3675:L3676" ca="1" si="2157">INDEX(E:E, MATCH($J3675, $B:$B, 0))*0.9</f>
        <v>1.008E-2</v>
      </c>
      <c r="M3675" s="508">
        <f t="shared" ref="M3675:M3676" ca="1" si="2158">INDEX(F:F, MATCH($J3675, $B:$B, 0))*0.9</f>
        <v>1.17E-2</v>
      </c>
      <c r="N3675" s="512">
        <f t="shared" ref="N3675:N3676" ca="1" si="2159">INDEX(F:F, MATCH($J3675, $B:$B, 0))</f>
        <v>1.2999999999999999E-2</v>
      </c>
      <c r="O3675" s="512">
        <f t="shared" ref="O3675:O3676" ca="1" si="2160">+IF(L3675=0,N3675*0.9,L3675*0.9)</f>
        <v>9.0720000000000002E-3</v>
      </c>
      <c r="P3675" s="513">
        <f t="shared" ref="P3675:P3676" ca="1" si="2161">+M3675*0.9</f>
        <v>1.0530000000000001E-2</v>
      </c>
      <c r="Q3675" s="514" t="str">
        <f t="shared" ref="Q3675:Q3676" ca="1" si="2162">+IF(L3675=0,"-","Dump")</f>
        <v>Dump</v>
      </c>
      <c r="R3675" s="515">
        <f t="shared" ref="R3675:R3676" ca="1" si="2163">+K3675/4.5</f>
        <v>0.71111111111111114</v>
      </c>
      <c r="T3675" s="763"/>
      <c r="U3675" s="763"/>
      <c r="V3675" s="763"/>
      <c r="W3675" s="763"/>
      <c r="X3675" s="763"/>
      <c r="Y3675" s="763"/>
      <c r="Z3675" s="763"/>
      <c r="AA3675" s="111"/>
      <c r="AB3675" s="112"/>
      <c r="AC3675" s="112"/>
      <c r="AD3675" s="113"/>
      <c r="AE3675" s="114"/>
      <c r="AF3675" s="763"/>
      <c r="AG3675" s="763"/>
    </row>
    <row r="3676" spans="2:38">
      <c r="B3676" s="772" t="s">
        <v>3694</v>
      </c>
      <c r="C3676" s="376">
        <v>1</v>
      </c>
      <c r="D3676" s="771">
        <v>3.2</v>
      </c>
      <c r="E3676" s="104">
        <v>1.2200000000000001E-2</v>
      </c>
      <c r="F3676" s="104">
        <v>1.35E-2</v>
      </c>
      <c r="H3676" s="677">
        <v>2865</v>
      </c>
      <c r="I3676" s="510">
        <f t="shared" si="2155"/>
        <v>3621</v>
      </c>
      <c r="J3676" s="53" t="str" cm="1">
        <f t="array" aca="1" ref="J3676" ca="1">INDIRECT("B" &amp; I3676)</f>
        <v>NIVEL 974 M4 7S L30 PM 2865 01-07-2026</v>
      </c>
      <c r="K3676" s="511">
        <f t="shared" ca="1" si="2156"/>
        <v>3.2</v>
      </c>
      <c r="L3676" s="508">
        <f t="shared" ca="1" si="2157"/>
        <v>1.1340000000000001E-2</v>
      </c>
      <c r="M3676" s="508">
        <f t="shared" ca="1" si="2158"/>
        <v>1.17E-2</v>
      </c>
      <c r="N3676" s="512">
        <f t="shared" ca="1" si="2159"/>
        <v>1.2999999999999999E-2</v>
      </c>
      <c r="O3676" s="512">
        <f t="shared" ca="1" si="2160"/>
        <v>1.0206000000000002E-2</v>
      </c>
      <c r="P3676" s="513">
        <f t="shared" ca="1" si="2161"/>
        <v>1.0530000000000001E-2</v>
      </c>
      <c r="Q3676" s="514" t="str">
        <f t="shared" ca="1" si="2162"/>
        <v>Dump</v>
      </c>
      <c r="R3676" s="515">
        <f t="shared" ca="1" si="2163"/>
        <v>0.71111111111111114</v>
      </c>
      <c r="T3676" s="763"/>
      <c r="U3676" s="763"/>
      <c r="V3676" s="763"/>
      <c r="W3676" s="763"/>
      <c r="X3676" s="763"/>
      <c r="Y3676" s="763"/>
      <c r="Z3676" s="763"/>
      <c r="AA3676" s="111"/>
      <c r="AB3676" s="112"/>
      <c r="AC3676" s="112"/>
      <c r="AD3676" s="113"/>
      <c r="AE3676" s="114"/>
      <c r="AF3676" s="763"/>
      <c r="AG3676" s="763"/>
    </row>
    <row r="3677" spans="2:38" ht="15" thickBot="1">
      <c r="B3677" s="772" t="s">
        <v>3695</v>
      </c>
      <c r="C3677" s="376">
        <v>1</v>
      </c>
      <c r="D3677" s="771">
        <v>3.2</v>
      </c>
      <c r="E3677" s="104">
        <v>1.6899999999999998E-2</v>
      </c>
      <c r="F3677" s="104">
        <v>1.35E-2</v>
      </c>
      <c r="H3677" s="677">
        <v>2866</v>
      </c>
      <c r="I3677" s="510">
        <f t="shared" si="2146"/>
        <v>3622</v>
      </c>
      <c r="J3677" s="53" t="str" cm="1">
        <f t="array" aca="1" ref="J3677" ca="1">INDIRECT("B" &amp; I3677)</f>
        <v>NIVEL 974 M4 7S L30 PM 2866 01-07-2026</v>
      </c>
      <c r="K3677" s="511">
        <f t="shared" ca="1" si="2147"/>
        <v>3.2</v>
      </c>
      <c r="L3677" s="508">
        <f t="shared" ca="1" si="2148"/>
        <v>9.2700000000000005E-3</v>
      </c>
      <c r="M3677" s="508">
        <f t="shared" ca="1" si="2149"/>
        <v>1.17E-2</v>
      </c>
      <c r="N3677" s="512">
        <f t="shared" ca="1" si="2150"/>
        <v>1.2999999999999999E-2</v>
      </c>
      <c r="O3677" s="512">
        <f t="shared" ca="1" si="2151"/>
        <v>8.3430000000000015E-3</v>
      </c>
      <c r="P3677" s="513">
        <f t="shared" ca="1" si="2152"/>
        <v>1.0530000000000001E-2</v>
      </c>
      <c r="Q3677" s="514" t="str">
        <f t="shared" ca="1" si="2153"/>
        <v>Dump</v>
      </c>
      <c r="R3677" s="515">
        <f t="shared" ca="1" si="2154"/>
        <v>0.71111111111111114</v>
      </c>
      <c r="T3677" s="763"/>
      <c r="U3677" s="763"/>
      <c r="V3677" s="763"/>
      <c r="W3677" s="763"/>
      <c r="X3677" s="763"/>
      <c r="Y3677" s="763"/>
      <c r="Z3677" s="763"/>
      <c r="AA3677" s="111"/>
      <c r="AB3677" s="112"/>
      <c r="AC3677" s="112"/>
      <c r="AD3677" s="112"/>
      <c r="AE3677" s="114"/>
      <c r="AF3677" s="763"/>
      <c r="AG3677" s="763"/>
    </row>
    <row r="3678" spans="2:38" ht="15" thickBot="1">
      <c r="B3678" s="772" t="s">
        <v>3696</v>
      </c>
      <c r="C3678" s="376">
        <v>1</v>
      </c>
      <c r="D3678" s="771">
        <v>3.2</v>
      </c>
      <c r="E3678" s="104">
        <v>1.0500000000000001E-2</v>
      </c>
      <c r="F3678" s="104">
        <v>1.35E-2</v>
      </c>
      <c r="H3678" s="677">
        <v>2867</v>
      </c>
      <c r="I3678" s="510">
        <f t="shared" si="2146"/>
        <v>3623</v>
      </c>
      <c r="J3678" s="53" t="str" cm="1">
        <f t="array" aca="1" ref="J3678" ca="1">INDIRECT("B" &amp; I3678)</f>
        <v>NIVEL 974 M4 7S L30 PM 2867 01-07-2026</v>
      </c>
      <c r="K3678" s="511">
        <f t="shared" ca="1" si="2147"/>
        <v>3.2</v>
      </c>
      <c r="L3678" s="508">
        <f t="shared" ca="1" si="2148"/>
        <v>7.2000000000000007E-3</v>
      </c>
      <c r="M3678" s="508">
        <f t="shared" ca="1" si="2149"/>
        <v>1.17E-2</v>
      </c>
      <c r="N3678" s="512">
        <f t="shared" ca="1" si="2150"/>
        <v>1.2999999999999999E-2</v>
      </c>
      <c r="O3678" s="512">
        <f t="shared" ca="1" si="2151"/>
        <v>6.4800000000000005E-3</v>
      </c>
      <c r="P3678" s="513">
        <f t="shared" ca="1" si="2152"/>
        <v>1.0530000000000001E-2</v>
      </c>
      <c r="Q3678" s="514" t="str">
        <f t="shared" ca="1" si="2153"/>
        <v>Dump</v>
      </c>
      <c r="R3678" s="515">
        <f t="shared" ca="1" si="2154"/>
        <v>0.71111111111111114</v>
      </c>
      <c r="T3678" s="763"/>
      <c r="U3678" s="763"/>
      <c r="V3678" s="763"/>
      <c r="W3678" s="346" t="str">
        <f>+T3662</f>
        <v>3H COPPER El SAUCE</v>
      </c>
      <c r="X3678" s="115">
        <f>+AA3672</f>
        <v>221.20999999999998</v>
      </c>
      <c r="Y3678" s="116">
        <f ca="1">+(AA3672*AB3672)/X3678</f>
        <v>1.0916568311300834E-2</v>
      </c>
      <c r="Z3678" s="117">
        <f>+COUNTA(AE3661:AE3671)</f>
        <v>7</v>
      </c>
      <c r="AA3678" s="111"/>
      <c r="AB3678" s="112"/>
      <c r="AC3678" s="112"/>
      <c r="AD3678" s="112"/>
      <c r="AE3678" s="114"/>
      <c r="AF3678" s="763"/>
      <c r="AG3678" s="763"/>
    </row>
    <row r="3679" spans="2:38">
      <c r="B3679" s="772" t="s">
        <v>3697</v>
      </c>
      <c r="C3679" s="376">
        <v>1</v>
      </c>
      <c r="D3679" s="771">
        <v>3.2</v>
      </c>
      <c r="E3679" s="104">
        <v>8.5000000000000006E-3</v>
      </c>
      <c r="F3679" s="104">
        <v>1.35E-2</v>
      </c>
      <c r="H3679" s="677">
        <v>2868</v>
      </c>
      <c r="I3679" s="510">
        <f t="shared" si="2146"/>
        <v>3624</v>
      </c>
      <c r="J3679" s="53" t="str" cm="1">
        <f t="array" aca="1" ref="J3679" ca="1">INDIRECT("B" &amp; I3679)</f>
        <v>NIVEL 974 M4 7S L30 PM 2868 01-07-2026</v>
      </c>
      <c r="K3679" s="511">
        <f t="shared" ca="1" si="2147"/>
        <v>3.2</v>
      </c>
      <c r="L3679" s="508">
        <f t="shared" ca="1" si="2148"/>
        <v>1.3679999999999999E-2</v>
      </c>
      <c r="M3679" s="508">
        <f t="shared" ca="1" si="2149"/>
        <v>1.17E-2</v>
      </c>
      <c r="N3679" s="512">
        <f t="shared" ca="1" si="2150"/>
        <v>1.2999999999999999E-2</v>
      </c>
      <c r="O3679" s="512">
        <f t="shared" ca="1" si="2151"/>
        <v>1.2312E-2</v>
      </c>
      <c r="P3679" s="513">
        <f t="shared" ca="1" si="2152"/>
        <v>1.0530000000000001E-2</v>
      </c>
      <c r="Q3679" s="514" t="str">
        <f t="shared" ca="1" si="2153"/>
        <v>Dump</v>
      </c>
      <c r="R3679" s="515">
        <f t="shared" ca="1" si="2154"/>
        <v>0.71111111111111114</v>
      </c>
      <c r="T3679" s="763"/>
      <c r="U3679" s="763"/>
      <c r="V3679" s="763"/>
      <c r="W3679" s="763"/>
      <c r="X3679" s="763"/>
      <c r="Y3679" s="763"/>
      <c r="Z3679" s="763"/>
      <c r="AA3679" s="763"/>
      <c r="AB3679" s="763"/>
      <c r="AC3679" s="763"/>
      <c r="AD3679" s="763"/>
      <c r="AE3679" s="763"/>
      <c r="AF3679" s="763"/>
      <c r="AG3679" s="763"/>
    </row>
    <row r="3680" spans="2:38">
      <c r="B3680" s="772" t="s">
        <v>3698</v>
      </c>
      <c r="C3680" s="376">
        <v>1</v>
      </c>
      <c r="D3680" s="771">
        <v>3.2</v>
      </c>
      <c r="E3680" s="104">
        <v>1.2800000000000001E-2</v>
      </c>
      <c r="F3680" s="104">
        <v>1.35E-2</v>
      </c>
      <c r="H3680" s="677">
        <v>2869</v>
      </c>
      <c r="I3680" s="510">
        <f t="shared" si="2146"/>
        <v>3625</v>
      </c>
      <c r="J3680" s="53" t="str" cm="1">
        <f t="array" aca="1" ref="J3680" ca="1">INDIRECT("B" &amp; I3680)</f>
        <v>NIVEL 974 M4 7S L30 PM 2869 01-07-2026</v>
      </c>
      <c r="K3680" s="511">
        <f t="shared" ca="1" si="2147"/>
        <v>3.2</v>
      </c>
      <c r="L3680" s="508">
        <f t="shared" ca="1" si="2148"/>
        <v>1.089E-2</v>
      </c>
      <c r="M3680" s="508">
        <f t="shared" ca="1" si="2149"/>
        <v>1.17E-2</v>
      </c>
      <c r="N3680" s="512">
        <f t="shared" ca="1" si="2150"/>
        <v>1.2999999999999999E-2</v>
      </c>
      <c r="O3680" s="512">
        <f t="shared" ca="1" si="2151"/>
        <v>9.8010000000000007E-3</v>
      </c>
      <c r="P3680" s="513">
        <f t="shared" ca="1" si="2152"/>
        <v>1.0530000000000001E-2</v>
      </c>
      <c r="Q3680" s="514" t="str">
        <f t="shared" ca="1" si="2153"/>
        <v>Dump</v>
      </c>
      <c r="R3680" s="515">
        <f t="shared" ca="1" si="2154"/>
        <v>0.71111111111111114</v>
      </c>
      <c r="T3680" s="763"/>
      <c r="U3680" s="763"/>
      <c r="V3680" s="763"/>
      <c r="W3680" s="763"/>
      <c r="X3680" s="763"/>
      <c r="Y3680" s="763"/>
      <c r="Z3680" s="763"/>
      <c r="AA3680" s="763"/>
      <c r="AB3680" s="763"/>
      <c r="AC3680" s="763"/>
      <c r="AD3680" s="763"/>
      <c r="AE3680" s="763"/>
      <c r="AF3680" s="763"/>
      <c r="AG3680" s="763"/>
    </row>
    <row r="3681" spans="2:38">
      <c r="B3681" s="772" t="s">
        <v>3699</v>
      </c>
      <c r="C3681" s="376">
        <v>1</v>
      </c>
      <c r="D3681" s="771">
        <v>3.2</v>
      </c>
      <c r="E3681" s="104">
        <v>1.7999999999999999E-2</v>
      </c>
      <c r="F3681" s="104">
        <v>1.35E-2</v>
      </c>
      <c r="H3681" s="677">
        <v>2870</v>
      </c>
      <c r="I3681" s="510">
        <f t="shared" si="2146"/>
        <v>3626</v>
      </c>
      <c r="J3681" s="53" t="str" cm="1">
        <f t="array" aca="1" ref="J3681" ca="1">INDIRECT("B" &amp; I3681)</f>
        <v>NIVEL 974 M4 7S L30 PM 2870 01-07-2026</v>
      </c>
      <c r="K3681" s="511">
        <f t="shared" ca="1" si="2147"/>
        <v>3.2</v>
      </c>
      <c r="L3681" s="508">
        <f t="shared" ca="1" si="2148"/>
        <v>1.044E-2</v>
      </c>
      <c r="M3681" s="508">
        <f t="shared" ca="1" si="2149"/>
        <v>1.17E-2</v>
      </c>
      <c r="N3681" s="512">
        <f t="shared" ca="1" si="2150"/>
        <v>1.2999999999999999E-2</v>
      </c>
      <c r="O3681" s="512">
        <f t="shared" ca="1" si="2151"/>
        <v>9.3959999999999998E-3</v>
      </c>
      <c r="P3681" s="513">
        <f t="shared" ca="1" si="2152"/>
        <v>1.0530000000000001E-2</v>
      </c>
      <c r="Q3681" s="514" t="str">
        <f t="shared" ca="1" si="2153"/>
        <v>Dump</v>
      </c>
      <c r="R3681" s="515">
        <f t="shared" ca="1" si="2154"/>
        <v>0.71111111111111114</v>
      </c>
      <c r="T3681" s="763"/>
      <c r="U3681" s="763"/>
      <c r="V3681" s="763"/>
      <c r="W3681" s="763"/>
      <c r="X3681" s="763"/>
      <c r="Y3681" s="763"/>
      <c r="Z3681" s="763"/>
      <c r="AA3681" s="763"/>
      <c r="AB3681" s="763"/>
      <c r="AC3681" s="763"/>
      <c r="AD3681" s="763"/>
      <c r="AE3681" s="763"/>
      <c r="AF3681" s="763"/>
      <c r="AG3681" s="763"/>
    </row>
    <row r="3682" spans="2:38">
      <c r="B3682" s="772" t="s">
        <v>3700</v>
      </c>
      <c r="C3682" s="376">
        <v>1</v>
      </c>
      <c r="D3682" s="771">
        <v>3.2</v>
      </c>
      <c r="E3682" s="104">
        <v>1.4200000000000001E-2</v>
      </c>
      <c r="F3682" s="104">
        <v>1.35E-2</v>
      </c>
      <c r="H3682" s="677">
        <v>2871</v>
      </c>
      <c r="I3682" s="510">
        <f t="shared" si="2146"/>
        <v>3627</v>
      </c>
      <c r="J3682" s="53" t="str" cm="1">
        <f t="array" aca="1" ref="J3682" ca="1">INDIRECT("B" &amp; I3682)</f>
        <v>NIVEL 974 M4 7S L30 PM 2871 01-07-2026</v>
      </c>
      <c r="K3682" s="511">
        <f t="shared" ca="1" si="2147"/>
        <v>3.2</v>
      </c>
      <c r="L3682" s="508">
        <f t="shared" ca="1" si="2148"/>
        <v>1.017E-2</v>
      </c>
      <c r="M3682" s="508">
        <f t="shared" ca="1" si="2149"/>
        <v>1.17E-2</v>
      </c>
      <c r="N3682" s="512">
        <f t="shared" ca="1" si="2150"/>
        <v>1.2999999999999999E-2</v>
      </c>
      <c r="O3682" s="512">
        <f t="shared" ca="1" si="2151"/>
        <v>9.1529999999999997E-3</v>
      </c>
      <c r="P3682" s="513">
        <f t="shared" ca="1" si="2152"/>
        <v>1.0530000000000001E-2</v>
      </c>
      <c r="Q3682" s="514" t="str">
        <f t="shared" ca="1" si="2153"/>
        <v>Dump</v>
      </c>
      <c r="R3682" s="515">
        <f t="shared" ca="1" si="2154"/>
        <v>0.71111111111111114</v>
      </c>
      <c r="T3682" s="763"/>
      <c r="U3682" s="763"/>
      <c r="V3682" s="763"/>
      <c r="W3682" s="763"/>
      <c r="X3682" s="763"/>
      <c r="Y3682" s="763"/>
      <c r="Z3682" s="763"/>
      <c r="AA3682" s="763"/>
      <c r="AB3682" s="763"/>
      <c r="AC3682" s="763"/>
      <c r="AD3682" s="763"/>
      <c r="AE3682" s="763"/>
      <c r="AF3682" s="763"/>
      <c r="AG3682" s="763"/>
    </row>
    <row r="3683" spans="2:38" ht="28.8">
      <c r="B3683" s="772" t="s">
        <v>3701</v>
      </c>
      <c r="C3683" s="376">
        <v>1</v>
      </c>
      <c r="D3683" s="771">
        <v>3.2</v>
      </c>
      <c r="E3683" s="104">
        <v>0.01</v>
      </c>
      <c r="F3683" s="104">
        <v>1.35E-2</v>
      </c>
      <c r="H3683" s="386"/>
      <c r="I3683"/>
      <c r="J3683"/>
      <c r="K3683" s="519">
        <f ca="1">SUM(K3671:K3682)</f>
        <v>38.4</v>
      </c>
      <c r="L3683" s="516">
        <f ca="1">+SUMPRODUCT(L3671:L3682,K3671:K3682)/K3683</f>
        <v>1.0597500000000001E-2</v>
      </c>
      <c r="M3683" s="516">
        <f ca="1">+SUMPRODUCT(M3671:M3682,K3671:K3682)/K3683</f>
        <v>1.1700000000000004E-2</v>
      </c>
      <c r="N3683" s="69">
        <f ca="1">+SUMPRODUCT(N3671:N3682,K3671:K3682)/K3683</f>
        <v>1.2999999999999998E-2</v>
      </c>
      <c r="O3683" s="552">
        <f ca="1">+SUMPRODUCT(O3671:O3682,K3671:K3682)/K3683</f>
        <v>9.5377500000000028E-3</v>
      </c>
      <c r="P3683" s="69">
        <f ca="1">+SUMPRODUCT(P3671:P3682,K3671:K3682)/K3683</f>
        <v>1.0530000000000001E-2</v>
      </c>
      <c r="Q3683"/>
      <c r="R3683"/>
      <c r="T3683" s="47" t="s">
        <v>48</v>
      </c>
      <c r="U3683" s="48" t="s">
        <v>49</v>
      </c>
      <c r="V3683" s="48" t="s">
        <v>50</v>
      </c>
      <c r="W3683" s="48" t="s">
        <v>51</v>
      </c>
      <c r="X3683" s="49" t="s">
        <v>52</v>
      </c>
      <c r="Y3683" s="49" t="s">
        <v>53</v>
      </c>
      <c r="Z3683" s="48" t="s">
        <v>54</v>
      </c>
      <c r="AA3683" s="50" t="s">
        <v>55</v>
      </c>
      <c r="AB3683" s="48" t="s">
        <v>56</v>
      </c>
      <c r="AC3683" s="51" t="s">
        <v>12</v>
      </c>
      <c r="AD3683" s="51" t="s">
        <v>295</v>
      </c>
      <c r="AE3683" s="48" t="s">
        <v>57</v>
      </c>
      <c r="AF3683" s="48" t="s">
        <v>66</v>
      </c>
      <c r="AG3683" s="48" t="s">
        <v>67</v>
      </c>
      <c r="AH3683" s="48" t="s">
        <v>68</v>
      </c>
    </row>
    <row r="3684" spans="2:38">
      <c r="B3684" s="772" t="s">
        <v>3702</v>
      </c>
      <c r="C3684" s="376">
        <v>1</v>
      </c>
      <c r="D3684" s="771">
        <v>3.2</v>
      </c>
      <c r="E3684" s="104">
        <v>1.2E-2</v>
      </c>
      <c r="F3684" s="104">
        <v>1.35E-2</v>
      </c>
      <c r="H3684" s="769"/>
      <c r="I3684"/>
      <c r="J3684"/>
      <c r="K3684" s="551" t="s">
        <v>59</v>
      </c>
      <c r="L3684" s="550">
        <f ca="1">+L3683/0.9</f>
        <v>1.1775000000000001E-2</v>
      </c>
      <c r="M3684" s="518">
        <f ca="1">+M3683/0.9</f>
        <v>1.3000000000000005E-2</v>
      </c>
      <c r="N3684"/>
      <c r="O3684"/>
      <c r="P3684"/>
      <c r="Q3684"/>
      <c r="R3684"/>
      <c r="T3684" s="648">
        <v>70017</v>
      </c>
      <c r="U3684" s="56">
        <v>1</v>
      </c>
      <c r="V3684" s="56">
        <v>298647</v>
      </c>
      <c r="W3684" s="56" t="s">
        <v>3727</v>
      </c>
      <c r="X3684" s="57">
        <v>46206</v>
      </c>
      <c r="Y3684" s="57">
        <v>46209</v>
      </c>
      <c r="Z3684" s="58">
        <v>0.41944444444444445</v>
      </c>
      <c r="AA3684" s="59">
        <v>30.26</v>
      </c>
      <c r="AB3684" s="60">
        <f ca="1">+O3737</f>
        <v>8.6670000000000011E-3</v>
      </c>
      <c r="AC3684" s="60">
        <f ca="1">+N3737</f>
        <v>1.399999999999999E-2</v>
      </c>
      <c r="AD3684" s="60" t="s">
        <v>319</v>
      </c>
      <c r="AE3684" s="60" t="str">
        <f>+I3713</f>
        <v>EN156</v>
      </c>
      <c r="AF3684" s="106"/>
      <c r="AG3684" s="107"/>
      <c r="AH3684" s="104"/>
    </row>
    <row r="3685" spans="2:38" ht="15" thickBot="1">
      <c r="B3685" s="772" t="s">
        <v>3703</v>
      </c>
      <c r="C3685" s="376">
        <v>1</v>
      </c>
      <c r="D3685" s="771">
        <v>3.2</v>
      </c>
      <c r="E3685" s="104">
        <v>9.4000000000000004E-3</v>
      </c>
      <c r="F3685" s="104">
        <v>1.35E-2</v>
      </c>
      <c r="I3685" s="770"/>
      <c r="R3685" s="770"/>
      <c r="T3685" s="413" t="s">
        <v>224</v>
      </c>
      <c r="U3685" s="56">
        <v>2</v>
      </c>
      <c r="V3685" s="56">
        <v>298650</v>
      </c>
      <c r="W3685" s="56" t="s">
        <v>78</v>
      </c>
      <c r="X3685" s="57">
        <v>46206</v>
      </c>
      <c r="Y3685" s="57">
        <v>46209</v>
      </c>
      <c r="Z3685" s="58">
        <v>0.44722222222222224</v>
      </c>
      <c r="AA3685" s="118">
        <v>31.67</v>
      </c>
      <c r="AB3685" s="60">
        <f ca="1">+O3764</f>
        <v>1.0776521739130433E-2</v>
      </c>
      <c r="AC3685" s="60">
        <f ca="1">+N3764</f>
        <v>1.363043478260869E-2</v>
      </c>
      <c r="AD3685" s="60" t="s">
        <v>319</v>
      </c>
      <c r="AE3685" s="60" t="str">
        <f>+I3740</f>
        <v>EN157</v>
      </c>
      <c r="AF3685" s="106"/>
      <c r="AG3685" s="107"/>
      <c r="AH3685" s="104"/>
    </row>
    <row r="3686" spans="2:38" ht="28.8">
      <c r="B3686" s="772" t="s">
        <v>3704</v>
      </c>
      <c r="C3686" s="376">
        <v>1</v>
      </c>
      <c r="D3686" s="771">
        <v>3.2</v>
      </c>
      <c r="E3686" s="104">
        <v>6.1000000000000004E-3</v>
      </c>
      <c r="F3686" s="104">
        <v>1.35E-2</v>
      </c>
      <c r="H3686" s="385"/>
      <c r="I3686" s="547" t="s">
        <v>3686</v>
      </c>
      <c r="J3686" s="77" t="s">
        <v>63</v>
      </c>
      <c r="K3686" s="507" t="s">
        <v>44</v>
      </c>
      <c r="L3686" s="718" t="s">
        <v>297</v>
      </c>
      <c r="M3686" s="508" t="s">
        <v>292</v>
      </c>
      <c r="N3686" s="545" t="s">
        <v>46</v>
      </c>
      <c r="O3686" s="549" t="s">
        <v>293</v>
      </c>
      <c r="P3686" s="508" t="s">
        <v>294</v>
      </c>
      <c r="Q3686"/>
      <c r="R3686"/>
      <c r="T3686" s="765"/>
      <c r="U3686" s="56">
        <v>3</v>
      </c>
      <c r="V3686" s="56">
        <v>298676</v>
      </c>
      <c r="W3686" s="56" t="s">
        <v>75</v>
      </c>
      <c r="X3686" s="57">
        <v>46209</v>
      </c>
      <c r="Y3686" s="57">
        <v>46209</v>
      </c>
      <c r="Z3686" s="58">
        <v>0.69027777777777777</v>
      </c>
      <c r="AA3686" s="118">
        <v>32.590000000000003</v>
      </c>
      <c r="AB3686" s="60">
        <f ca="1">+O3799</f>
        <v>1.2206076923076924E-2</v>
      </c>
      <c r="AC3686" s="60">
        <f ca="1">+N3799</f>
        <v>1.2999999999999996E-2</v>
      </c>
      <c r="AD3686" s="60" t="s">
        <v>319</v>
      </c>
      <c r="AE3686" s="60" t="str">
        <f>+I3785</f>
        <v>EN159</v>
      </c>
      <c r="AF3686" s="106"/>
      <c r="AG3686" s="107"/>
      <c r="AH3686" s="104"/>
      <c r="AJ3686" s="95" t="str">
        <f>+I3686</f>
        <v>EN155</v>
      </c>
      <c r="AK3686" s="96" t="s">
        <v>62</v>
      </c>
    </row>
    <row r="3687" spans="2:38" ht="15" thickBot="1">
      <c r="B3687" s="772" t="s">
        <v>3705</v>
      </c>
      <c r="C3687" s="376">
        <v>1</v>
      </c>
      <c r="D3687" s="771">
        <v>3.2</v>
      </c>
      <c r="E3687" s="104">
        <v>1.52E-2</v>
      </c>
      <c r="F3687" s="104">
        <v>1.35E-2</v>
      </c>
      <c r="H3687" s="677">
        <v>2872</v>
      </c>
      <c r="I3687" s="510">
        <f t="shared" ref="I3687:I3709" si="2164">IF(H3687="",
   IFERROR(MATCH("**", B:B, 0), ""),
   IFERROR(MATCH("* "&amp;H3687&amp;" *", B:B, 0), "")
)</f>
        <v>3628</v>
      </c>
      <c r="J3687" s="53" t="str" cm="1">
        <f t="array" aca="1" ref="J3687" ca="1">INDIRECT("B" &amp; I3687)</f>
        <v>NIVEL 974 M4 7S L30 PM 2872 01-07-2026</v>
      </c>
      <c r="K3687" s="511">
        <f ca="1">INDEX(D:D, MATCH(J3687, $B:$B, 0))</f>
        <v>3.2</v>
      </c>
      <c r="L3687" s="508">
        <f ca="1">INDEX(E:E, MATCH($J3687, $B:$B, 0))*0.9</f>
        <v>9.810000000000001E-3</v>
      </c>
      <c r="M3687" s="508">
        <f ca="1">INDEX(F:F, MATCH($J3687, $B:$B, 0))*0.9</f>
        <v>1.17E-2</v>
      </c>
      <c r="N3687" s="512">
        <f ca="1">INDEX(F:F, MATCH($J3687, $B:$B, 0))</f>
        <v>1.2999999999999999E-2</v>
      </c>
      <c r="O3687" s="512">
        <f ca="1">+IF(L3687=0,N3687*0.9,L3687*0.9)</f>
        <v>8.8290000000000018E-3</v>
      </c>
      <c r="P3687" s="513">
        <f ca="1">+M3687*0.9</f>
        <v>1.0530000000000001E-2</v>
      </c>
      <c r="Q3687" s="514" t="str">
        <f ca="1">+IF(L3687=0,"-","Dump")</f>
        <v>Dump</v>
      </c>
      <c r="R3687" s="515">
        <f ca="1">+K3687/4.5</f>
        <v>0.71111111111111114</v>
      </c>
      <c r="T3687" s="765"/>
      <c r="U3687" s="56">
        <v>4</v>
      </c>
      <c r="V3687" s="56"/>
      <c r="W3687" s="56" t="s">
        <v>3727</v>
      </c>
      <c r="X3687" s="57">
        <v>46209</v>
      </c>
      <c r="Y3687" s="57">
        <v>46210</v>
      </c>
      <c r="Z3687" s="58"/>
      <c r="AA3687" s="118">
        <v>29</v>
      </c>
      <c r="AB3687" s="60">
        <f ca="1">+O3831</f>
        <v>1.03275E-2</v>
      </c>
      <c r="AC3687" s="60">
        <f ca="1">+N3831</f>
        <v>1.4999999999999999E-2</v>
      </c>
      <c r="AD3687" s="60" t="s">
        <v>319</v>
      </c>
      <c r="AE3687" s="60" t="str">
        <f>+I3818</f>
        <v>EN161</v>
      </c>
      <c r="AF3687" s="106"/>
      <c r="AG3687" s="107"/>
      <c r="AH3687" s="104"/>
      <c r="AJ3687" s="520">
        <f ca="1">+K3710-SUMIF(AE:AE, AJ3686, AA:AA)</f>
        <v>9.640000000000029</v>
      </c>
      <c r="AK3687" s="521">
        <f ca="1">O3710</f>
        <v>1.1533695652173912E-2</v>
      </c>
      <c r="AL3687" s="102">
        <f ca="1">COUNTIF(AE:AE, AJ3686)</f>
        <v>2</v>
      </c>
    </row>
    <row r="3688" spans="2:38" ht="15" thickBot="1">
      <c r="B3688" s="772" t="s">
        <v>3706</v>
      </c>
      <c r="C3688" s="376">
        <v>1</v>
      </c>
      <c r="D3688" s="771">
        <v>3.2</v>
      </c>
      <c r="E3688" s="104">
        <v>1.52E-2</v>
      </c>
      <c r="F3688" s="104">
        <v>1.35E-2</v>
      </c>
      <c r="H3688" s="677">
        <v>2873</v>
      </c>
      <c r="I3688" s="510">
        <f t="shared" ref="I3688:I3697" si="2165">IF(H3688="",
   IFERROR(MATCH("**", B:B, 0), ""),
   IFERROR(MATCH("* "&amp;H3688&amp;" *", B:B, 0), "")
)</f>
        <v>3629</v>
      </c>
      <c r="J3688" s="53" t="str" cm="1">
        <f t="array" aca="1" ref="J3688" ca="1">INDIRECT("B" &amp; I3688)</f>
        <v>NIVEL 974 M4 7S L30 PM 2873 01-07-2026</v>
      </c>
      <c r="K3688" s="511">
        <f t="shared" ref="K3688:K3697" ca="1" si="2166">INDEX(D:D, MATCH(J3688, $B:$B, 0))</f>
        <v>3.2</v>
      </c>
      <c r="L3688" s="508">
        <f t="shared" ref="L3688:L3697" ca="1" si="2167">INDEX(E:E, MATCH($J3688, $B:$B, 0))*0.9</f>
        <v>1.332E-2</v>
      </c>
      <c r="M3688" s="508">
        <f t="shared" ref="M3688:M3697" ca="1" si="2168">INDEX(F:F, MATCH($J3688, $B:$B, 0))*0.9</f>
        <v>1.17E-2</v>
      </c>
      <c r="N3688" s="512">
        <f t="shared" ref="N3688:N3697" ca="1" si="2169">INDEX(F:F, MATCH($J3688, $B:$B, 0))</f>
        <v>1.2999999999999999E-2</v>
      </c>
      <c r="O3688" s="512">
        <f t="shared" ref="O3688:O3697" ca="1" si="2170">+IF(L3688=0,N3688*0.9,L3688*0.9)</f>
        <v>1.1988E-2</v>
      </c>
      <c r="P3688" s="513">
        <f t="shared" ref="P3688:P3697" ca="1" si="2171">+M3688*0.9</f>
        <v>1.0530000000000001E-2</v>
      </c>
      <c r="Q3688" s="514" t="str">
        <f t="shared" ref="Q3688:Q3697" ca="1" si="2172">+IF(L3688=0,"-","Dump")</f>
        <v>Dump</v>
      </c>
      <c r="R3688" s="515">
        <f t="shared" ref="R3688:R3697" ca="1" si="2173">+K3688/4.5</f>
        <v>0.71111111111111114</v>
      </c>
      <c r="T3688" s="765"/>
      <c r="U3688" s="765">
        <v>5</v>
      </c>
      <c r="V3688" s="56"/>
      <c r="W3688" s="56"/>
      <c r="X3688" s="57"/>
      <c r="Y3688" s="57"/>
      <c r="Z3688" s="58"/>
      <c r="AA3688" s="59"/>
      <c r="AB3688" s="60"/>
      <c r="AC3688" s="60"/>
      <c r="AD3688" s="60"/>
      <c r="AE3688" s="60"/>
      <c r="AF3688" s="106"/>
      <c r="AG3688" s="107"/>
      <c r="AH3688" s="104"/>
      <c r="AJ3688" s="105" t="s">
        <v>83</v>
      </c>
      <c r="AK3688" s="101"/>
    </row>
    <row r="3689" spans="2:38">
      <c r="B3689" s="772" t="s">
        <v>3707</v>
      </c>
      <c r="C3689" s="376">
        <v>1</v>
      </c>
      <c r="D3689" s="771">
        <v>3.2</v>
      </c>
      <c r="E3689" s="104">
        <v>1.5299999999999999E-2</v>
      </c>
      <c r="F3689" s="104">
        <v>1.35E-2</v>
      </c>
      <c r="H3689" s="677">
        <v>2874</v>
      </c>
      <c r="I3689" s="510">
        <f t="shared" si="2165"/>
        <v>3630</v>
      </c>
      <c r="J3689" s="53" t="str" cm="1">
        <f t="array" aca="1" ref="J3689" ca="1">INDIRECT("B" &amp; I3689)</f>
        <v>NIVEL 974 M4 6N L33 AM 2874 02-07-2026</v>
      </c>
      <c r="K3689" s="511">
        <f t="shared" ca="1" si="2166"/>
        <v>3.2</v>
      </c>
      <c r="L3689" s="508">
        <f t="shared" ca="1" si="2167"/>
        <v>1.242E-2</v>
      </c>
      <c r="M3689" s="508">
        <f t="shared" ca="1" si="2168"/>
        <v>1.26E-2</v>
      </c>
      <c r="N3689" s="512">
        <f t="shared" ca="1" si="2169"/>
        <v>1.4E-2</v>
      </c>
      <c r="O3689" s="512">
        <f t="shared" ca="1" si="2170"/>
        <v>1.1178E-2</v>
      </c>
      <c r="P3689" s="513">
        <f t="shared" ca="1" si="2171"/>
        <v>1.1340000000000001E-2</v>
      </c>
      <c r="Q3689" s="514" t="str">
        <f t="shared" ca="1" si="2172"/>
        <v>Dump</v>
      </c>
      <c r="R3689" s="515">
        <f t="shared" ca="1" si="2173"/>
        <v>0.71111111111111114</v>
      </c>
      <c r="T3689" s="765"/>
      <c r="U3689" s="765">
        <v>6</v>
      </c>
      <c r="V3689" s="765"/>
      <c r="W3689" s="56"/>
      <c r="X3689" s="57"/>
      <c r="Y3689" s="57"/>
      <c r="Z3689" s="58"/>
      <c r="AA3689" s="59"/>
      <c r="AB3689" s="60"/>
      <c r="AC3689" s="60"/>
      <c r="AD3689" s="60"/>
      <c r="AE3689" s="60"/>
      <c r="AF3689" s="106"/>
      <c r="AG3689" s="107"/>
      <c r="AH3689" s="104"/>
    </row>
    <row r="3690" spans="2:38">
      <c r="B3690" s="772" t="s">
        <v>3708</v>
      </c>
      <c r="C3690" s="376">
        <v>1</v>
      </c>
      <c r="D3690" s="771">
        <v>3.2</v>
      </c>
      <c r="E3690" s="104">
        <v>1.37E-2</v>
      </c>
      <c r="F3690" s="104">
        <v>1.35E-2</v>
      </c>
      <c r="H3690" s="677">
        <v>2875</v>
      </c>
      <c r="I3690" s="510">
        <f t="shared" si="2165"/>
        <v>3631</v>
      </c>
      <c r="J3690" s="53" t="str" cm="1">
        <f t="array" aca="1" ref="J3690" ca="1">INDIRECT("B" &amp; I3690)</f>
        <v>NIVEL 974 M4 6N L33 AM 2875 02-07-2026</v>
      </c>
      <c r="K3690" s="511">
        <f t="shared" ca="1" si="2166"/>
        <v>3.2</v>
      </c>
      <c r="L3690" s="508">
        <f t="shared" ca="1" si="2167"/>
        <v>1.017E-2</v>
      </c>
      <c r="M3690" s="508">
        <f t="shared" ca="1" si="2168"/>
        <v>1.26E-2</v>
      </c>
      <c r="N3690" s="512">
        <f t="shared" ca="1" si="2169"/>
        <v>1.4E-2</v>
      </c>
      <c r="O3690" s="512">
        <f t="shared" ca="1" si="2170"/>
        <v>9.1529999999999997E-3</v>
      </c>
      <c r="P3690" s="513">
        <f t="shared" ca="1" si="2171"/>
        <v>1.1340000000000001E-2</v>
      </c>
      <c r="Q3690" s="514" t="str">
        <f t="shared" ca="1" si="2172"/>
        <v>Dump</v>
      </c>
      <c r="R3690" s="515">
        <f t="shared" ca="1" si="2173"/>
        <v>0.71111111111111114</v>
      </c>
      <c r="T3690" s="765"/>
      <c r="U3690" s="765">
        <v>7</v>
      </c>
      <c r="V3690" s="765"/>
      <c r="W3690" s="56"/>
      <c r="X3690" s="57"/>
      <c r="Y3690" s="57"/>
      <c r="Z3690" s="58"/>
      <c r="AA3690" s="109"/>
      <c r="AB3690" s="60"/>
      <c r="AC3690" s="60"/>
      <c r="AD3690" s="60"/>
      <c r="AE3690" s="60"/>
      <c r="AF3690" s="106"/>
      <c r="AG3690" s="107"/>
      <c r="AH3690" s="104"/>
    </row>
    <row r="3691" spans="2:38">
      <c r="B3691" s="772" t="s">
        <v>3709</v>
      </c>
      <c r="C3691" s="376">
        <v>1</v>
      </c>
      <c r="D3691" s="771">
        <v>3.2</v>
      </c>
      <c r="E3691" s="104">
        <v>1.5699999999999999E-2</v>
      </c>
      <c r="F3691" s="104">
        <v>1.4E-2</v>
      </c>
      <c r="H3691" s="677">
        <v>2876</v>
      </c>
      <c r="I3691" s="510">
        <f t="shared" si="2165"/>
        <v>3632</v>
      </c>
      <c r="J3691" s="53" t="str" cm="1">
        <f t="array" aca="1" ref="J3691" ca="1">INDIRECT("B" &amp; I3691)</f>
        <v>NIVEL 974 M4 6N L33 AM 2876 02-07-2026</v>
      </c>
      <c r="K3691" s="511">
        <f t="shared" ca="1" si="2166"/>
        <v>3.2</v>
      </c>
      <c r="L3691" s="508">
        <f t="shared" ca="1" si="2167"/>
        <v>1.1610000000000001E-2</v>
      </c>
      <c r="M3691" s="508">
        <f t="shared" ca="1" si="2168"/>
        <v>1.26E-2</v>
      </c>
      <c r="N3691" s="512">
        <f t="shared" ca="1" si="2169"/>
        <v>1.4E-2</v>
      </c>
      <c r="O3691" s="512">
        <f t="shared" ca="1" si="2170"/>
        <v>1.0449E-2</v>
      </c>
      <c r="P3691" s="513">
        <f t="shared" ca="1" si="2171"/>
        <v>1.1340000000000001E-2</v>
      </c>
      <c r="Q3691" s="514" t="str">
        <f t="shared" ca="1" si="2172"/>
        <v>Dump</v>
      </c>
      <c r="R3691" s="515">
        <f t="shared" ca="1" si="2173"/>
        <v>0.71111111111111114</v>
      </c>
      <c r="T3691" s="765"/>
      <c r="U3691" s="765">
        <v>8</v>
      </c>
      <c r="V3691" s="765"/>
      <c r="W3691" s="56"/>
      <c r="X3691" s="57"/>
      <c r="Y3691" s="57"/>
      <c r="Z3691" s="62"/>
      <c r="AA3691" s="109"/>
      <c r="AB3691" s="60"/>
      <c r="AC3691" s="60"/>
      <c r="AD3691" s="60"/>
      <c r="AE3691" s="60"/>
      <c r="AF3691" s="106"/>
      <c r="AG3691" s="107"/>
      <c r="AH3691" s="104"/>
    </row>
    <row r="3692" spans="2:38">
      <c r="B3692" s="772" t="s">
        <v>3710</v>
      </c>
      <c r="C3692" s="376">
        <v>1</v>
      </c>
      <c r="D3692" s="771">
        <v>3.2</v>
      </c>
      <c r="E3692" s="104">
        <v>1.47E-2</v>
      </c>
      <c r="F3692" s="104">
        <v>1.4E-2</v>
      </c>
      <c r="H3692" s="677">
        <v>2877</v>
      </c>
      <c r="I3692" s="510">
        <f t="shared" si="2165"/>
        <v>3633</v>
      </c>
      <c r="J3692" s="53" t="str" cm="1">
        <f t="array" aca="1" ref="J3692" ca="1">INDIRECT("B" &amp; I3692)</f>
        <v>NIVEL 974 M4 6N L33 AM 2877 02-07-2026</v>
      </c>
      <c r="K3692" s="511">
        <f t="shared" ca="1" si="2166"/>
        <v>3.2</v>
      </c>
      <c r="L3692" s="508">
        <f t="shared" ca="1" si="2167"/>
        <v>1.0710000000000001E-2</v>
      </c>
      <c r="M3692" s="508">
        <f t="shared" ca="1" si="2168"/>
        <v>1.26E-2</v>
      </c>
      <c r="N3692" s="512">
        <f t="shared" ca="1" si="2169"/>
        <v>1.4E-2</v>
      </c>
      <c r="O3692" s="512">
        <f t="shared" ca="1" si="2170"/>
        <v>9.6390000000000017E-3</v>
      </c>
      <c r="P3692" s="513">
        <f t="shared" ca="1" si="2171"/>
        <v>1.1340000000000001E-2</v>
      </c>
      <c r="Q3692" s="514" t="str">
        <f t="shared" ca="1" si="2172"/>
        <v>Dump</v>
      </c>
      <c r="R3692" s="515">
        <f t="shared" ca="1" si="2173"/>
        <v>0.71111111111111114</v>
      </c>
      <c r="T3692" s="763"/>
      <c r="U3692" s="765">
        <v>9</v>
      </c>
      <c r="V3692" s="765"/>
      <c r="W3692" s="765"/>
      <c r="X3692" s="57"/>
      <c r="Y3692" s="57"/>
      <c r="Z3692" s="62"/>
      <c r="AA3692" s="59"/>
      <c r="AB3692" s="60"/>
      <c r="AC3692" s="60"/>
      <c r="AD3692" s="60"/>
      <c r="AE3692" s="60"/>
      <c r="AF3692" s="106"/>
      <c r="AG3692" s="107"/>
      <c r="AH3692" s="104"/>
    </row>
    <row r="3693" spans="2:38">
      <c r="B3693" s="772" t="s">
        <v>3711</v>
      </c>
      <c r="C3693" s="376">
        <v>1</v>
      </c>
      <c r="D3693" s="771">
        <v>3.2</v>
      </c>
      <c r="E3693" s="104">
        <v>1.55E-2</v>
      </c>
      <c r="F3693" s="104">
        <v>1.4E-2</v>
      </c>
      <c r="H3693" s="677">
        <v>2878</v>
      </c>
      <c r="I3693" s="510">
        <f t="shared" si="2165"/>
        <v>3634</v>
      </c>
      <c r="J3693" s="53" t="str" cm="1">
        <f t="array" aca="1" ref="J3693" ca="1">INDIRECT("B" &amp; I3693)</f>
        <v>NIVEL 974 M4 6N L33 AM 2878 02-07-2026</v>
      </c>
      <c r="K3693" s="511">
        <f t="shared" ca="1" si="2166"/>
        <v>3.2</v>
      </c>
      <c r="L3693" s="508">
        <f t="shared" ca="1" si="2167"/>
        <v>1.8630000000000001E-2</v>
      </c>
      <c r="M3693" s="508">
        <f t="shared" ca="1" si="2168"/>
        <v>1.26E-2</v>
      </c>
      <c r="N3693" s="512">
        <f t="shared" ca="1" si="2169"/>
        <v>1.4E-2</v>
      </c>
      <c r="O3693" s="512">
        <f t="shared" ca="1" si="2170"/>
        <v>1.6767000000000001E-2</v>
      </c>
      <c r="P3693" s="513">
        <f t="shared" ca="1" si="2171"/>
        <v>1.1340000000000001E-2</v>
      </c>
      <c r="Q3693" s="514" t="str">
        <f t="shared" ca="1" si="2172"/>
        <v>Dump</v>
      </c>
      <c r="R3693" s="515">
        <f t="shared" ca="1" si="2173"/>
        <v>0.71111111111111114</v>
      </c>
      <c r="T3693" s="763"/>
      <c r="U3693" s="765">
        <v>10</v>
      </c>
      <c r="V3693" s="765"/>
      <c r="W3693" s="765"/>
      <c r="X3693" s="57"/>
      <c r="Y3693" s="57"/>
      <c r="Z3693" s="62"/>
      <c r="AA3693" s="63"/>
      <c r="AB3693" s="60"/>
      <c r="AC3693" s="60"/>
      <c r="AD3693" s="60"/>
      <c r="AE3693" s="60"/>
      <c r="AF3693" s="106"/>
      <c r="AG3693" s="107"/>
      <c r="AH3693" s="104"/>
    </row>
    <row r="3694" spans="2:38" ht="15" thickBot="1">
      <c r="B3694" s="772" t="s">
        <v>3712</v>
      </c>
      <c r="C3694" s="376">
        <v>1</v>
      </c>
      <c r="D3694" s="771">
        <v>3.2</v>
      </c>
      <c r="E3694" s="104">
        <v>1.5900000000000001E-2</v>
      </c>
      <c r="F3694" s="104">
        <v>1.4E-2</v>
      </c>
      <c r="H3694" s="677">
        <v>2879</v>
      </c>
      <c r="I3694" s="510">
        <f t="shared" si="2165"/>
        <v>3635</v>
      </c>
      <c r="J3694" s="53" t="str" cm="1">
        <f t="array" aca="1" ref="J3694" ca="1">INDIRECT("B" &amp; I3694)</f>
        <v>NIVEL 974 M4 6N L33 AM 2879 02-07-2026</v>
      </c>
      <c r="K3694" s="511">
        <f t="shared" ca="1" si="2166"/>
        <v>3.2</v>
      </c>
      <c r="L3694" s="508">
        <f t="shared" ca="1" si="2167"/>
        <v>1.2870000000000001E-2</v>
      </c>
      <c r="M3694" s="508">
        <f t="shared" ca="1" si="2168"/>
        <v>1.26E-2</v>
      </c>
      <c r="N3694" s="512">
        <f t="shared" ca="1" si="2169"/>
        <v>1.4E-2</v>
      </c>
      <c r="O3694" s="512">
        <f t="shared" ca="1" si="2170"/>
        <v>1.1583000000000001E-2</v>
      </c>
      <c r="P3694" s="513">
        <f t="shared" ca="1" si="2171"/>
        <v>1.1340000000000001E-2</v>
      </c>
      <c r="Q3694" s="514" t="str">
        <f t="shared" ca="1" si="2172"/>
        <v>Dump</v>
      </c>
      <c r="R3694" s="515">
        <f t="shared" ca="1" si="2173"/>
        <v>0.71111111111111114</v>
      </c>
      <c r="T3694" s="763"/>
      <c r="U3694" s="765">
        <v>11</v>
      </c>
      <c r="V3694" s="765"/>
      <c r="W3694" s="765"/>
      <c r="X3694" s="57"/>
      <c r="Y3694" s="57"/>
      <c r="Z3694" s="62"/>
      <c r="AA3694" s="63"/>
      <c r="AB3694" s="60"/>
      <c r="AC3694" s="60"/>
      <c r="AD3694" s="60"/>
      <c r="AE3694" s="60"/>
      <c r="AF3694" s="106"/>
      <c r="AG3694" s="763"/>
      <c r="AH3694" s="763"/>
    </row>
    <row r="3695" spans="2:38" ht="15" thickBot="1">
      <c r="B3695" s="772" t="s">
        <v>3713</v>
      </c>
      <c r="C3695" s="376">
        <v>1</v>
      </c>
      <c r="D3695" s="771">
        <v>3.2</v>
      </c>
      <c r="E3695" s="104">
        <v>1.38E-2</v>
      </c>
      <c r="F3695" s="104">
        <v>1.4E-2</v>
      </c>
      <c r="H3695" s="677">
        <v>2880</v>
      </c>
      <c r="I3695" s="510">
        <f t="shared" si="2165"/>
        <v>3636</v>
      </c>
      <c r="J3695" s="53" t="str" cm="1">
        <f t="array" aca="1" ref="J3695" ca="1">INDIRECT("B" &amp; I3695)</f>
        <v>NIVEL 974 M4 6N L33 AM 2880 02-07-2026</v>
      </c>
      <c r="K3695" s="511">
        <f t="shared" ca="1" si="2166"/>
        <v>3.2</v>
      </c>
      <c r="L3695" s="508">
        <f t="shared" ca="1" si="2167"/>
        <v>1.2330000000000001E-2</v>
      </c>
      <c r="M3695" s="508">
        <f t="shared" ca="1" si="2168"/>
        <v>1.26E-2</v>
      </c>
      <c r="N3695" s="512">
        <f t="shared" ca="1" si="2169"/>
        <v>1.4E-2</v>
      </c>
      <c r="O3695" s="512">
        <f t="shared" ca="1" si="2170"/>
        <v>1.1097000000000001E-2</v>
      </c>
      <c r="P3695" s="513">
        <f t="shared" ca="1" si="2171"/>
        <v>1.1340000000000001E-2</v>
      </c>
      <c r="Q3695" s="514" t="str">
        <f t="shared" ca="1" si="2172"/>
        <v>Dump</v>
      </c>
      <c r="R3695" s="515">
        <f t="shared" ca="1" si="2173"/>
        <v>0.71111111111111114</v>
      </c>
      <c r="T3695" s="763"/>
      <c r="U3695" s="763"/>
      <c r="V3695" s="763"/>
      <c r="W3695" s="763"/>
      <c r="X3695" s="763"/>
      <c r="Y3695" s="763"/>
      <c r="Z3695" s="763"/>
      <c r="AA3695" s="64">
        <f>SUM(AA3684:AA3694)</f>
        <v>123.52000000000001</v>
      </c>
      <c r="AB3695" s="624">
        <f ca="1">+SUMPRODUCT(AA3684:AA3694,AB3684:AB3694)/AA3695</f>
        <v>1.0531488102342435E-2</v>
      </c>
      <c r="AC3695" s="66">
        <f ca="1">+SUMPRODUCT(AA3684:AA3694,AC3684:AC3694)/AA3695</f>
        <v>1.3876180938837572E-2</v>
      </c>
      <c r="AD3695" s="66">
        <f>+SUMPRODUCT(AA3684:AA3694,AD3684:AD3694)/AA3695</f>
        <v>0</v>
      </c>
      <c r="AE3695" s="67"/>
      <c r="AF3695" s="110">
        <v>0</v>
      </c>
      <c r="AG3695" s="763"/>
      <c r="AH3695" s="763"/>
    </row>
    <row r="3696" spans="2:38">
      <c r="B3696" s="772" t="s">
        <v>3714</v>
      </c>
      <c r="C3696" s="376">
        <v>1</v>
      </c>
      <c r="D3696" s="771">
        <v>3.2</v>
      </c>
      <c r="E3696" s="104">
        <v>1.6199999999999999E-2</v>
      </c>
      <c r="F3696" s="104">
        <v>1.4E-2</v>
      </c>
      <c r="H3696" s="677">
        <v>2881</v>
      </c>
      <c r="I3696" s="510">
        <f t="shared" si="2165"/>
        <v>3637</v>
      </c>
      <c r="J3696" s="53" t="str" cm="1">
        <f t="array" aca="1" ref="J3696" ca="1">INDIRECT("B" &amp; I3696)</f>
        <v>NIVEL 974 M4 6N L33 AM 2881 02-07-2026</v>
      </c>
      <c r="K3696" s="511">
        <f t="shared" ca="1" si="2166"/>
        <v>3.2</v>
      </c>
      <c r="L3696" s="508">
        <f t="shared" ca="1" si="2167"/>
        <v>1.7100000000000001E-2</v>
      </c>
      <c r="M3696" s="508">
        <f t="shared" ca="1" si="2168"/>
        <v>1.26E-2</v>
      </c>
      <c r="N3696" s="512">
        <f t="shared" ca="1" si="2169"/>
        <v>1.4E-2</v>
      </c>
      <c r="O3696" s="512">
        <f t="shared" ca="1" si="2170"/>
        <v>1.5390000000000001E-2</v>
      </c>
      <c r="P3696" s="513">
        <f t="shared" ca="1" si="2171"/>
        <v>1.1340000000000001E-2</v>
      </c>
      <c r="Q3696" s="514" t="str">
        <f t="shared" ca="1" si="2172"/>
        <v>Dump</v>
      </c>
      <c r="R3696" s="515">
        <f t="shared" ca="1" si="2173"/>
        <v>0.71111111111111114</v>
      </c>
      <c r="T3696" s="763"/>
      <c r="U3696" s="763"/>
      <c r="V3696" s="763"/>
      <c r="W3696" s="763"/>
      <c r="X3696" s="763"/>
      <c r="Y3696" s="763"/>
      <c r="Z3696" s="763"/>
      <c r="AA3696" s="763"/>
      <c r="AB3696" s="763"/>
      <c r="AC3696" s="763"/>
      <c r="AD3696" s="763"/>
      <c r="AE3696" s="763"/>
      <c r="AF3696" s="763"/>
      <c r="AG3696" s="763"/>
    </row>
    <row r="3697" spans="2:38">
      <c r="B3697" s="772" t="s">
        <v>3715</v>
      </c>
      <c r="C3697" s="376">
        <v>1</v>
      </c>
      <c r="D3697" s="771">
        <v>3.2</v>
      </c>
      <c r="E3697" s="104">
        <v>1.35E-2</v>
      </c>
      <c r="F3697" s="104">
        <v>1.4E-2</v>
      </c>
      <c r="H3697" s="677">
        <v>2882</v>
      </c>
      <c r="I3697" s="510">
        <f t="shared" si="2165"/>
        <v>3638</v>
      </c>
      <c r="J3697" s="53" t="str" cm="1">
        <f t="array" aca="1" ref="J3697" ca="1">INDIRECT("B" &amp; I3697)</f>
        <v>NIVEL 974 M4 6N L33 AM 2882 02-07-2026</v>
      </c>
      <c r="K3697" s="511">
        <f t="shared" ca="1" si="2166"/>
        <v>3.2</v>
      </c>
      <c r="L3697" s="508">
        <f t="shared" ca="1" si="2167"/>
        <v>1.8179999999999998E-2</v>
      </c>
      <c r="M3697" s="508">
        <f t="shared" ca="1" si="2168"/>
        <v>1.26E-2</v>
      </c>
      <c r="N3697" s="512">
        <f t="shared" ca="1" si="2169"/>
        <v>1.4E-2</v>
      </c>
      <c r="O3697" s="512">
        <f t="shared" ca="1" si="2170"/>
        <v>1.6361999999999998E-2</v>
      </c>
      <c r="P3697" s="513">
        <f t="shared" ca="1" si="2171"/>
        <v>1.1340000000000001E-2</v>
      </c>
      <c r="Q3697" s="514" t="str">
        <f t="shared" ca="1" si="2172"/>
        <v>Dump</v>
      </c>
      <c r="R3697" s="515">
        <f t="shared" ca="1" si="2173"/>
        <v>0.71111111111111114</v>
      </c>
      <c r="T3697" s="763"/>
      <c r="U3697" s="763"/>
      <c r="V3697" s="763"/>
      <c r="W3697" s="763"/>
      <c r="X3697" s="763"/>
      <c r="Y3697" s="763"/>
      <c r="Z3697" s="763"/>
      <c r="AA3697" s="763"/>
      <c r="AB3697" s="763"/>
      <c r="AC3697" s="763"/>
      <c r="AD3697" s="763"/>
      <c r="AE3697" s="763"/>
      <c r="AF3697" s="763"/>
      <c r="AG3697" s="763"/>
    </row>
    <row r="3698" spans="2:38">
      <c r="B3698" s="772" t="s">
        <v>3716</v>
      </c>
      <c r="C3698" s="376">
        <v>1</v>
      </c>
      <c r="D3698" s="771">
        <v>3.2</v>
      </c>
      <c r="E3698" s="104">
        <v>1.2500000000000001E-2</v>
      </c>
      <c r="F3698" s="104">
        <v>1.4E-2</v>
      </c>
      <c r="H3698" s="677">
        <v>2883</v>
      </c>
      <c r="I3698" s="510">
        <f t="shared" si="2164"/>
        <v>3639</v>
      </c>
      <c r="J3698" s="53" t="str" cm="1">
        <f t="array" aca="1" ref="J3698" ca="1">INDIRECT("B" &amp; I3698)</f>
        <v>NIVEL 974 M4 6N L33 AM 2883 02-07-2026</v>
      </c>
      <c r="K3698" s="511">
        <f t="shared" ref="K3698:K3709" ca="1" si="2174">INDEX(D:D, MATCH(J3698, $B:$B, 0))</f>
        <v>3.2</v>
      </c>
      <c r="L3698" s="508">
        <f t="shared" ref="L3698:L3709" ca="1" si="2175">INDEX(E:E, MATCH($J3698, $B:$B, 0))*0.9</f>
        <v>9.810000000000001E-3</v>
      </c>
      <c r="M3698" s="508">
        <f t="shared" ref="M3698:M3709" ca="1" si="2176">INDEX(F:F, MATCH($J3698, $B:$B, 0))*0.9</f>
        <v>1.26E-2</v>
      </c>
      <c r="N3698" s="512">
        <f t="shared" ref="N3698:N3709" ca="1" si="2177">INDEX(F:F, MATCH($J3698, $B:$B, 0))</f>
        <v>1.4E-2</v>
      </c>
      <c r="O3698" s="512">
        <f t="shared" ref="O3698:O3709" ca="1" si="2178">+IF(L3698=0,N3698*0.9,L3698*0.9)</f>
        <v>8.8290000000000018E-3</v>
      </c>
      <c r="P3698" s="513">
        <f t="shared" ref="P3698:P3709" ca="1" si="2179">+M3698*0.9</f>
        <v>1.1340000000000001E-2</v>
      </c>
      <c r="Q3698" s="514" t="str">
        <f t="shared" ref="Q3698:Q3709" ca="1" si="2180">+IF(L3698=0,"-","Dump")</f>
        <v>Dump</v>
      </c>
      <c r="R3698" s="515">
        <f t="shared" ref="R3698:R3709" ca="1" si="2181">+K3698/4.5</f>
        <v>0.71111111111111114</v>
      </c>
      <c r="T3698" s="763"/>
      <c r="U3698" s="763"/>
      <c r="V3698" s="763"/>
      <c r="W3698" s="763"/>
      <c r="X3698" s="763"/>
      <c r="Y3698" s="763"/>
      <c r="Z3698" s="763"/>
      <c r="AA3698" s="763"/>
      <c r="AB3698" s="763"/>
      <c r="AC3698" s="763"/>
      <c r="AD3698" s="763"/>
      <c r="AE3698" s="763"/>
      <c r="AF3698" s="763"/>
      <c r="AG3698" s="763"/>
    </row>
    <row r="3699" spans="2:38" ht="15" thickBot="1">
      <c r="B3699" s="772" t="s">
        <v>3717</v>
      </c>
      <c r="C3699" s="376">
        <v>1</v>
      </c>
      <c r="D3699" s="771">
        <v>3.2</v>
      </c>
      <c r="E3699" s="104">
        <v>1.3599999999999999E-2</v>
      </c>
      <c r="F3699" s="104">
        <v>1.4E-2</v>
      </c>
      <c r="H3699" s="677">
        <v>2884</v>
      </c>
      <c r="I3699" s="510">
        <f t="shared" si="2164"/>
        <v>3640</v>
      </c>
      <c r="J3699" s="53" t="str" cm="1">
        <f t="array" aca="1" ref="J3699" ca="1">INDIRECT("B" &amp; I3699)</f>
        <v>NIVEL 974 M4 6N L33 AM 2884 02-07-2026</v>
      </c>
      <c r="K3699" s="511">
        <f t="shared" ca="1" si="2174"/>
        <v>3.2</v>
      </c>
      <c r="L3699" s="508">
        <f t="shared" ca="1" si="2175"/>
        <v>1.0710000000000001E-2</v>
      </c>
      <c r="M3699" s="508">
        <f t="shared" ca="1" si="2176"/>
        <v>1.26E-2</v>
      </c>
      <c r="N3699" s="512">
        <f t="shared" ca="1" si="2177"/>
        <v>1.4E-2</v>
      </c>
      <c r="O3699" s="512">
        <f t="shared" ca="1" si="2178"/>
        <v>9.6390000000000017E-3</v>
      </c>
      <c r="P3699" s="513">
        <f t="shared" ca="1" si="2179"/>
        <v>1.1340000000000001E-2</v>
      </c>
      <c r="Q3699" s="514" t="str">
        <f t="shared" ca="1" si="2180"/>
        <v>Dump</v>
      </c>
      <c r="R3699" s="515">
        <f t="shared" ca="1" si="2181"/>
        <v>0.71111111111111114</v>
      </c>
      <c r="T3699" s="763"/>
      <c r="U3699" s="763"/>
      <c r="V3699" s="763"/>
      <c r="W3699" s="763"/>
      <c r="X3699" s="763"/>
      <c r="Y3699" s="763"/>
      <c r="Z3699" s="763"/>
      <c r="AA3699" s="763"/>
      <c r="AB3699" s="763"/>
      <c r="AC3699" s="763"/>
      <c r="AD3699" s="763"/>
      <c r="AE3699" s="763"/>
      <c r="AF3699" s="763"/>
      <c r="AG3699" s="763"/>
    </row>
    <row r="3700" spans="2:38" ht="15" thickBot="1">
      <c r="B3700" s="772" t="s">
        <v>3718</v>
      </c>
      <c r="C3700" s="376">
        <v>1</v>
      </c>
      <c r="D3700" s="771">
        <v>3.2</v>
      </c>
      <c r="E3700" s="104">
        <v>1.35E-2</v>
      </c>
      <c r="F3700" s="104">
        <v>1.4E-2</v>
      </c>
      <c r="H3700" s="677">
        <v>2885</v>
      </c>
      <c r="I3700" s="510">
        <f t="shared" si="2164"/>
        <v>3641</v>
      </c>
      <c r="J3700" s="53" t="str" cm="1">
        <f t="array" aca="1" ref="J3700" ca="1">INDIRECT("B" &amp; I3700)</f>
        <v>NIVEL 974 M4 6N L33 AM 2885 02-07-2026</v>
      </c>
      <c r="K3700" s="511">
        <f t="shared" ca="1" si="2174"/>
        <v>3.2</v>
      </c>
      <c r="L3700" s="508">
        <f t="shared" ca="1" si="2175"/>
        <v>1.3050000000000001E-2</v>
      </c>
      <c r="M3700" s="508">
        <f t="shared" ca="1" si="2176"/>
        <v>1.26E-2</v>
      </c>
      <c r="N3700" s="512">
        <f t="shared" ca="1" si="2177"/>
        <v>1.4E-2</v>
      </c>
      <c r="O3700" s="512">
        <f t="shared" ca="1" si="2178"/>
        <v>1.1745E-2</v>
      </c>
      <c r="P3700" s="513">
        <f t="shared" ca="1" si="2179"/>
        <v>1.1340000000000001E-2</v>
      </c>
      <c r="Q3700" s="514" t="str">
        <f t="shared" ca="1" si="2180"/>
        <v>Dump</v>
      </c>
      <c r="R3700" s="515">
        <f t="shared" ca="1" si="2181"/>
        <v>0.71111111111111114</v>
      </c>
      <c r="T3700" s="763"/>
      <c r="U3700" s="763"/>
      <c r="V3700" s="763"/>
      <c r="W3700" s="119" t="str">
        <f>+T3685</f>
        <v>Minera la Cruz</v>
      </c>
      <c r="X3700" s="115">
        <f>AA3695</f>
        <v>123.52000000000001</v>
      </c>
      <c r="Y3700" s="116">
        <f ca="1">+(AA3695*AB3695)/X3700</f>
        <v>1.0531488102342435E-2</v>
      </c>
      <c r="Z3700" s="117">
        <f>+COUNTA(AE3684:AE3694)</f>
        <v>4</v>
      </c>
      <c r="AA3700" s="763"/>
      <c r="AB3700" s="763"/>
      <c r="AC3700" s="763"/>
      <c r="AD3700" s="763"/>
      <c r="AE3700" s="763"/>
      <c r="AF3700" s="763"/>
      <c r="AG3700" s="763"/>
    </row>
    <row r="3701" spans="2:38">
      <c r="B3701" s="772" t="s">
        <v>3719</v>
      </c>
      <c r="C3701" s="376">
        <v>1</v>
      </c>
      <c r="D3701" s="771">
        <v>3.2</v>
      </c>
      <c r="E3701" s="104">
        <v>1.09E-2</v>
      </c>
      <c r="F3701" s="104">
        <v>1.2999999999999999E-2</v>
      </c>
      <c r="H3701" s="677">
        <v>2886</v>
      </c>
      <c r="I3701" s="510">
        <f t="shared" si="2164"/>
        <v>3642</v>
      </c>
      <c r="J3701" s="53" t="str" cm="1">
        <f t="array" aca="1" ref="J3701" ca="1">INDIRECT("B" &amp; I3701)</f>
        <v>NIVEL 974 M4 6N L33 AM 2886 02-07-2026</v>
      </c>
      <c r="K3701" s="511">
        <f t="shared" ca="1" si="2174"/>
        <v>3.2</v>
      </c>
      <c r="L3701" s="508">
        <f t="shared" ca="1" si="2175"/>
        <v>1.2330000000000001E-2</v>
      </c>
      <c r="M3701" s="508">
        <f t="shared" ca="1" si="2176"/>
        <v>1.26E-2</v>
      </c>
      <c r="N3701" s="512">
        <f t="shared" ca="1" si="2177"/>
        <v>1.4E-2</v>
      </c>
      <c r="O3701" s="512">
        <f t="shared" ca="1" si="2178"/>
        <v>1.1097000000000001E-2</v>
      </c>
      <c r="P3701" s="513">
        <f t="shared" ca="1" si="2179"/>
        <v>1.1340000000000001E-2</v>
      </c>
      <c r="Q3701" s="514" t="str">
        <f t="shared" ca="1" si="2180"/>
        <v>Dump</v>
      </c>
      <c r="R3701" s="515">
        <f t="shared" ca="1" si="2181"/>
        <v>0.71111111111111114</v>
      </c>
      <c r="T3701" s="763"/>
      <c r="U3701" s="763"/>
      <c r="V3701" s="763"/>
      <c r="W3701" s="669"/>
      <c r="X3701" s="666"/>
      <c r="Y3701" s="667"/>
      <c r="Z3701" s="668"/>
      <c r="AA3701" s="763"/>
      <c r="AB3701" s="763"/>
      <c r="AC3701" s="763"/>
      <c r="AD3701" s="763"/>
      <c r="AE3701" s="763"/>
      <c r="AF3701" s="763"/>
      <c r="AG3701" s="763"/>
    </row>
    <row r="3702" spans="2:38">
      <c r="B3702" s="772" t="s">
        <v>3720</v>
      </c>
      <c r="C3702" s="376">
        <v>1</v>
      </c>
      <c r="D3702" s="771">
        <v>3.2</v>
      </c>
      <c r="E3702" s="104">
        <v>8.3999999999999995E-3</v>
      </c>
      <c r="F3702" s="104">
        <v>1.2999999999999999E-2</v>
      </c>
      <c r="H3702" s="677">
        <v>2887</v>
      </c>
      <c r="I3702" s="510">
        <f t="shared" si="2164"/>
        <v>3643</v>
      </c>
      <c r="J3702" s="53" t="str" cm="1">
        <f t="array" aca="1" ref="J3702" ca="1">INDIRECT("B" &amp; I3702)</f>
        <v>NIVEL 974 M4 6N L33 AM 2887 02-07-2026</v>
      </c>
      <c r="K3702" s="511">
        <f t="shared" ca="1" si="2174"/>
        <v>3.2</v>
      </c>
      <c r="L3702" s="508">
        <f t="shared" ca="1" si="2175"/>
        <v>1.719E-2</v>
      </c>
      <c r="M3702" s="508">
        <f t="shared" ca="1" si="2176"/>
        <v>1.26E-2</v>
      </c>
      <c r="N3702" s="512">
        <f t="shared" ca="1" si="2177"/>
        <v>1.4E-2</v>
      </c>
      <c r="O3702" s="512">
        <f t="shared" ca="1" si="2178"/>
        <v>1.5471E-2</v>
      </c>
      <c r="P3702" s="513">
        <f t="shared" ca="1" si="2179"/>
        <v>1.1340000000000001E-2</v>
      </c>
      <c r="Q3702" s="514" t="str">
        <f t="shared" ca="1" si="2180"/>
        <v>Dump</v>
      </c>
      <c r="R3702" s="515">
        <f t="shared" ca="1" si="2181"/>
        <v>0.71111111111111114</v>
      </c>
      <c r="T3702" s="763"/>
      <c r="U3702" s="763"/>
      <c r="V3702" s="763"/>
      <c r="W3702" s="669"/>
      <c r="X3702" s="666"/>
      <c r="Y3702" s="667"/>
      <c r="Z3702" s="668"/>
      <c r="AA3702" s="763"/>
      <c r="AB3702" s="763"/>
      <c r="AC3702" s="763"/>
      <c r="AD3702" s="763"/>
      <c r="AE3702" s="763"/>
      <c r="AF3702" s="763"/>
      <c r="AG3702" s="763"/>
    </row>
    <row r="3703" spans="2:38">
      <c r="B3703" s="772" t="s">
        <v>3721</v>
      </c>
      <c r="C3703" s="376">
        <v>1</v>
      </c>
      <c r="D3703" s="771">
        <v>3.2</v>
      </c>
      <c r="E3703" s="104">
        <v>1.24E-2</v>
      </c>
      <c r="F3703" s="104">
        <v>1.2999999999999999E-2</v>
      </c>
      <c r="H3703" s="677">
        <v>2888</v>
      </c>
      <c r="I3703" s="510">
        <f t="shared" si="2164"/>
        <v>3644</v>
      </c>
      <c r="J3703" s="53" t="str" cm="1">
        <f t="array" aca="1" ref="J3703" ca="1">INDIRECT("B" &amp; I3703)</f>
        <v>NIVEL 974 M4 6N L33 AM 2888 02-07-2026</v>
      </c>
      <c r="K3703" s="511">
        <f t="shared" ca="1" si="2174"/>
        <v>3.2</v>
      </c>
      <c r="L3703" s="508">
        <f t="shared" ca="1" si="2175"/>
        <v>1.116E-2</v>
      </c>
      <c r="M3703" s="508">
        <f t="shared" ca="1" si="2176"/>
        <v>1.26E-2</v>
      </c>
      <c r="N3703" s="512">
        <f t="shared" ca="1" si="2177"/>
        <v>1.4E-2</v>
      </c>
      <c r="O3703" s="512">
        <f t="shared" ca="1" si="2178"/>
        <v>1.0044000000000001E-2</v>
      </c>
      <c r="P3703" s="513">
        <f t="shared" ca="1" si="2179"/>
        <v>1.1340000000000001E-2</v>
      </c>
      <c r="Q3703" s="514" t="str">
        <f t="shared" ca="1" si="2180"/>
        <v>Dump</v>
      </c>
      <c r="R3703" s="515">
        <f t="shared" ca="1" si="2181"/>
        <v>0.71111111111111114</v>
      </c>
      <c r="T3703" s="763"/>
      <c r="U3703" s="763"/>
      <c r="V3703" s="763"/>
      <c r="W3703" s="669"/>
      <c r="X3703" s="666"/>
      <c r="Y3703" s="667"/>
      <c r="Z3703" s="668"/>
      <c r="AA3703" s="763"/>
      <c r="AB3703" s="763"/>
      <c r="AC3703" s="763"/>
      <c r="AD3703" s="763"/>
      <c r="AE3703" s="763"/>
      <c r="AF3703" s="763"/>
      <c r="AG3703" s="763"/>
    </row>
    <row r="3704" spans="2:38">
      <c r="B3704" s="772" t="s">
        <v>3722</v>
      </c>
      <c r="C3704" s="376">
        <v>1</v>
      </c>
      <c r="D3704" s="771">
        <v>3.2</v>
      </c>
      <c r="E3704" s="104">
        <v>1.2999999999999999E-2</v>
      </c>
      <c r="F3704" s="104">
        <v>1.2999999999999999E-2</v>
      </c>
      <c r="H3704" s="677">
        <v>2889</v>
      </c>
      <c r="I3704" s="510">
        <f t="shared" si="2164"/>
        <v>3645</v>
      </c>
      <c r="J3704" s="53" t="str" cm="1">
        <f t="array" aca="1" ref="J3704" ca="1">INDIRECT("B" &amp; I3704)</f>
        <v>NIVEL 974 M4 6N L33 AM 2889 02-07-2026</v>
      </c>
      <c r="K3704" s="511">
        <f t="shared" ca="1" si="2174"/>
        <v>3.2</v>
      </c>
      <c r="L3704" s="508">
        <f t="shared" ca="1" si="2175"/>
        <v>1.4400000000000001E-2</v>
      </c>
      <c r="M3704" s="508">
        <f t="shared" ca="1" si="2176"/>
        <v>1.26E-2</v>
      </c>
      <c r="N3704" s="512">
        <f t="shared" ca="1" si="2177"/>
        <v>1.4E-2</v>
      </c>
      <c r="O3704" s="512">
        <f t="shared" ca="1" si="2178"/>
        <v>1.2960000000000001E-2</v>
      </c>
      <c r="P3704" s="513">
        <f t="shared" ca="1" si="2179"/>
        <v>1.1340000000000001E-2</v>
      </c>
      <c r="Q3704" s="514" t="str">
        <f t="shared" ca="1" si="2180"/>
        <v>Dump</v>
      </c>
      <c r="R3704" s="515">
        <f t="shared" ca="1" si="2181"/>
        <v>0.71111111111111114</v>
      </c>
      <c r="T3704" s="763"/>
      <c r="U3704" s="763"/>
      <c r="V3704" s="763"/>
      <c r="W3704" s="669"/>
      <c r="X3704" s="666"/>
      <c r="Y3704" s="667"/>
      <c r="Z3704" s="668"/>
      <c r="AA3704" s="763"/>
      <c r="AB3704" s="763"/>
      <c r="AC3704" s="763"/>
      <c r="AD3704" s="763"/>
      <c r="AE3704" s="763"/>
      <c r="AF3704" s="763"/>
      <c r="AG3704" s="763"/>
    </row>
    <row r="3705" spans="2:38">
      <c r="B3705" s="772" t="s">
        <v>3723</v>
      </c>
      <c r="C3705" s="376">
        <v>1</v>
      </c>
      <c r="D3705" s="771">
        <v>3.2</v>
      </c>
      <c r="E3705" s="104">
        <v>2.0899999999999998E-2</v>
      </c>
      <c r="F3705" s="104">
        <v>1.2999999999999999E-2</v>
      </c>
      <c r="H3705" s="677">
        <v>2890</v>
      </c>
      <c r="I3705" s="510">
        <f t="shared" si="2164"/>
        <v>3646</v>
      </c>
      <c r="J3705" s="53" t="str" cm="1">
        <f t="array" aca="1" ref="J3705" ca="1">INDIRECT("B" &amp; I3705)</f>
        <v>NIVEL 974 M4 6N L33 AM 2890 02-07-2026</v>
      </c>
      <c r="K3705" s="511">
        <f t="shared" ca="1" si="2174"/>
        <v>3.2</v>
      </c>
      <c r="L3705" s="508">
        <f t="shared" ca="1" si="2175"/>
        <v>1.341E-2</v>
      </c>
      <c r="M3705" s="508">
        <f t="shared" ca="1" si="2176"/>
        <v>1.26E-2</v>
      </c>
      <c r="N3705" s="512">
        <f t="shared" ca="1" si="2177"/>
        <v>1.4E-2</v>
      </c>
      <c r="O3705" s="512">
        <f t="shared" ca="1" si="2178"/>
        <v>1.2069E-2</v>
      </c>
      <c r="P3705" s="513">
        <f t="shared" ca="1" si="2179"/>
        <v>1.1340000000000001E-2</v>
      </c>
      <c r="Q3705" s="514" t="str">
        <f t="shared" ca="1" si="2180"/>
        <v>Dump</v>
      </c>
      <c r="R3705" s="515">
        <f t="shared" ca="1" si="2181"/>
        <v>0.71111111111111114</v>
      </c>
      <c r="T3705" s="763"/>
      <c r="U3705" s="763"/>
      <c r="V3705" s="763"/>
      <c r="W3705" s="669"/>
      <c r="X3705" s="666"/>
      <c r="Y3705" s="667"/>
      <c r="Z3705" s="668"/>
      <c r="AA3705" s="763"/>
      <c r="AB3705" s="763"/>
      <c r="AC3705" s="763"/>
      <c r="AD3705" s="763"/>
      <c r="AE3705" s="763"/>
      <c r="AF3705" s="763"/>
      <c r="AG3705" s="763"/>
    </row>
    <row r="3706" spans="2:38" ht="15" thickBot="1">
      <c r="B3706" s="772" t="s">
        <v>3724</v>
      </c>
      <c r="C3706" s="376">
        <v>1</v>
      </c>
      <c r="D3706" s="771">
        <v>3.2</v>
      </c>
      <c r="E3706" s="104">
        <v>1.3899999999999999E-2</v>
      </c>
      <c r="F3706" s="104">
        <v>1.2999999999999999E-2</v>
      </c>
      <c r="H3706" s="677">
        <v>2891</v>
      </c>
      <c r="I3706" s="510">
        <f t="shared" si="2164"/>
        <v>3647</v>
      </c>
      <c r="J3706" s="53" t="str" cm="1">
        <f t="array" aca="1" ref="J3706" ca="1">INDIRECT("B" &amp; I3706)</f>
        <v>NIVEL 974 M4 6N L33 AM 2891 02-07-2026</v>
      </c>
      <c r="K3706" s="511">
        <f t="shared" ca="1" si="2174"/>
        <v>3.2</v>
      </c>
      <c r="L3706" s="508">
        <f t="shared" ca="1" si="2175"/>
        <v>1.89E-2</v>
      </c>
      <c r="M3706" s="508">
        <f t="shared" ca="1" si="2176"/>
        <v>1.26E-2</v>
      </c>
      <c r="N3706" s="512">
        <f t="shared" ca="1" si="2177"/>
        <v>1.4E-2</v>
      </c>
      <c r="O3706" s="512">
        <f t="shared" ca="1" si="2178"/>
        <v>1.7010000000000001E-2</v>
      </c>
      <c r="P3706" s="513">
        <f t="shared" ca="1" si="2179"/>
        <v>1.1340000000000001E-2</v>
      </c>
      <c r="Q3706" s="514" t="str">
        <f t="shared" ca="1" si="2180"/>
        <v>Dump</v>
      </c>
      <c r="R3706" s="515">
        <f t="shared" ca="1" si="2181"/>
        <v>0.71111111111111114</v>
      </c>
      <c r="T3706" s="763"/>
      <c r="U3706" s="763"/>
      <c r="V3706" s="763"/>
      <c r="W3706" s="669"/>
      <c r="X3706" s="666"/>
      <c r="Y3706" s="667"/>
      <c r="Z3706" s="668"/>
      <c r="AA3706" s="763"/>
      <c r="AB3706" s="763"/>
      <c r="AC3706" s="763"/>
      <c r="AD3706" s="763"/>
      <c r="AE3706" s="763"/>
      <c r="AF3706" s="763"/>
      <c r="AG3706" s="763"/>
    </row>
    <row r="3707" spans="2:38" ht="28.8">
      <c r="B3707" s="772" t="s">
        <v>3729</v>
      </c>
      <c r="C3707" s="376">
        <v>1</v>
      </c>
      <c r="D3707" s="771">
        <v>3.2</v>
      </c>
      <c r="E3707" s="104">
        <v>1.7999999999999999E-2</v>
      </c>
      <c r="F3707" s="104">
        <v>1.2999999999999999E-2</v>
      </c>
      <c r="H3707" s="677">
        <v>2892</v>
      </c>
      <c r="I3707" s="510">
        <f t="shared" ref="I3707:I3708" si="2182">IF(H3707="",
   IFERROR(MATCH("**", B:B, 0), ""),
   IFERROR(MATCH("* "&amp;H3707&amp;" *", B:B, 0), "")
)</f>
        <v>3648</v>
      </c>
      <c r="J3707" s="53" t="str" cm="1">
        <f t="array" aca="1" ref="J3707" ca="1">INDIRECT("B" &amp; I3707)</f>
        <v>NIVEL 974 M4 7S L30 AM 2892 02-07-2026</v>
      </c>
      <c r="K3707" s="511">
        <f t="shared" ref="K3707:K3708" ca="1" si="2183">INDEX(D:D, MATCH(J3707, $B:$B, 0))</f>
        <v>3.2</v>
      </c>
      <c r="L3707" s="508">
        <f t="shared" ref="L3707:L3708" ca="1" si="2184">INDEX(E:E, MATCH($J3707, $B:$B, 0))*0.9</f>
        <v>8.1900000000000011E-3</v>
      </c>
      <c r="M3707" s="508">
        <f t="shared" ref="M3707:M3708" ca="1" si="2185">INDEX(F:F, MATCH($J3707, $B:$B, 0))*0.9</f>
        <v>1.26E-2</v>
      </c>
      <c r="N3707" s="512">
        <f t="shared" ref="N3707:N3708" ca="1" si="2186">INDEX(F:F, MATCH($J3707, $B:$B, 0))</f>
        <v>1.4E-2</v>
      </c>
      <c r="O3707" s="512">
        <f t="shared" ref="O3707:O3708" ca="1" si="2187">+IF(L3707=0,N3707*0.9,L3707*0.9)</f>
        <v>7.3710000000000008E-3</v>
      </c>
      <c r="P3707" s="513">
        <f t="shared" ref="P3707:P3708" ca="1" si="2188">+M3707*0.9</f>
        <v>1.1340000000000001E-2</v>
      </c>
      <c r="Q3707" s="514" t="str">
        <f t="shared" ref="Q3707:Q3708" ca="1" si="2189">+IF(L3707=0,"-","Dump")</f>
        <v>Dump</v>
      </c>
      <c r="R3707" s="515">
        <f t="shared" ref="R3707:R3708" ca="1" si="2190">+K3707/4.5</f>
        <v>0.71111111111111114</v>
      </c>
      <c r="T3707" s="47" t="s">
        <v>48</v>
      </c>
      <c r="U3707" s="48" t="s">
        <v>49</v>
      </c>
      <c r="V3707" s="48" t="s">
        <v>50</v>
      </c>
      <c r="W3707" s="48" t="s">
        <v>51</v>
      </c>
      <c r="X3707" s="49" t="s">
        <v>52</v>
      </c>
      <c r="Y3707" s="49" t="s">
        <v>53</v>
      </c>
      <c r="Z3707" s="48" t="s">
        <v>54</v>
      </c>
      <c r="AA3707" s="50" t="s">
        <v>55</v>
      </c>
      <c r="AB3707" s="48" t="s">
        <v>56</v>
      </c>
      <c r="AC3707" s="51" t="s">
        <v>12</v>
      </c>
      <c r="AD3707" s="51" t="s">
        <v>295</v>
      </c>
      <c r="AE3707" s="48" t="s">
        <v>57</v>
      </c>
      <c r="AF3707" s="48" t="s">
        <v>66</v>
      </c>
      <c r="AG3707" s="48" t="s">
        <v>67</v>
      </c>
      <c r="AH3707" s="48" t="s">
        <v>68</v>
      </c>
      <c r="AJ3707" s="95" t="str">
        <f>+I3713</f>
        <v>EN156</v>
      </c>
      <c r="AK3707" s="96" t="s">
        <v>62</v>
      </c>
    </row>
    <row r="3708" spans="2:38" ht="15" thickBot="1">
      <c r="B3708" s="772" t="s">
        <v>3730</v>
      </c>
      <c r="C3708" s="376">
        <v>1</v>
      </c>
      <c r="D3708" s="771">
        <v>3.2</v>
      </c>
      <c r="E3708" s="104">
        <v>1.55E-2</v>
      </c>
      <c r="F3708" s="104">
        <v>1.2999999999999999E-2</v>
      </c>
      <c r="H3708" s="677">
        <v>2893</v>
      </c>
      <c r="I3708" s="510">
        <f t="shared" si="2182"/>
        <v>3649</v>
      </c>
      <c r="J3708" s="53" t="str" cm="1">
        <f t="array" aca="1" ref="J3708" ca="1">INDIRECT("B" &amp; I3708)</f>
        <v>NIVEL 974 M4 7S L30 AM 2893 02-07-2026</v>
      </c>
      <c r="K3708" s="511">
        <f t="shared" ca="1" si="2183"/>
        <v>3.2</v>
      </c>
      <c r="L3708" s="508">
        <f t="shared" ca="1" si="2184"/>
        <v>1.0619999999999999E-2</v>
      </c>
      <c r="M3708" s="508">
        <f t="shared" ca="1" si="2185"/>
        <v>1.26E-2</v>
      </c>
      <c r="N3708" s="512">
        <f t="shared" ca="1" si="2186"/>
        <v>1.4E-2</v>
      </c>
      <c r="O3708" s="512">
        <f t="shared" ca="1" si="2187"/>
        <v>9.5579999999999988E-3</v>
      </c>
      <c r="P3708" s="513">
        <f t="shared" ca="1" si="2188"/>
        <v>1.1340000000000001E-2</v>
      </c>
      <c r="Q3708" s="514" t="str">
        <f t="shared" ca="1" si="2189"/>
        <v>Dump</v>
      </c>
      <c r="R3708" s="515">
        <f t="shared" ca="1" si="2190"/>
        <v>0.71111111111111114</v>
      </c>
      <c r="T3708" s="681">
        <v>70016</v>
      </c>
      <c r="U3708" s="56">
        <v>1</v>
      </c>
      <c r="V3708" s="56">
        <v>298644</v>
      </c>
      <c r="W3708" s="56" t="s">
        <v>60</v>
      </c>
      <c r="X3708" s="57">
        <v>46206</v>
      </c>
      <c r="Y3708" s="57">
        <v>46209</v>
      </c>
      <c r="Z3708" s="58">
        <v>0.41111111111111109</v>
      </c>
      <c r="AA3708" s="59">
        <v>30.3</v>
      </c>
      <c r="AB3708" s="60">
        <f ca="1">+O3710</f>
        <v>1.1533695652173912E-2</v>
      </c>
      <c r="AC3708" s="60">
        <f ca="1">+N3710</f>
        <v>1.391304347826086E-2</v>
      </c>
      <c r="AD3708" s="60" t="s">
        <v>319</v>
      </c>
      <c r="AE3708" s="60" t="str">
        <f>+I3686</f>
        <v>EN155</v>
      </c>
      <c r="AF3708" s="106"/>
      <c r="AG3708" s="107"/>
      <c r="AH3708" s="104"/>
      <c r="AJ3708" s="520">
        <f ca="1">+K3737-SUMIF(AE:AE, AJ3707, AA:AA)</f>
        <v>11.770000000000024</v>
      </c>
      <c r="AK3708" s="521">
        <f ca="1">O3737</f>
        <v>8.6670000000000011E-3</v>
      </c>
      <c r="AL3708" s="102">
        <f ca="1">COUNTIF(AE:AE, AJ3707)</f>
        <v>2</v>
      </c>
    </row>
    <row r="3709" spans="2:38" ht="15" thickBot="1">
      <c r="B3709" s="772" t="s">
        <v>3731</v>
      </c>
      <c r="C3709" s="376">
        <v>1</v>
      </c>
      <c r="D3709" s="771">
        <v>3.2</v>
      </c>
      <c r="E3709" s="104">
        <v>1.72E-2</v>
      </c>
      <c r="F3709" s="104">
        <v>1.2999999999999999E-2</v>
      </c>
      <c r="H3709" s="677">
        <v>2894</v>
      </c>
      <c r="I3709" s="510">
        <f t="shared" si="2164"/>
        <v>3650</v>
      </c>
      <c r="J3709" s="53" t="str" cm="1">
        <f t="array" aca="1" ref="J3709" ca="1">INDIRECT("B" &amp; I3709)</f>
        <v>NIVEL 974 M4 7S L30 AM 2894 02-07-2026</v>
      </c>
      <c r="K3709" s="511">
        <f t="shared" ca="1" si="2174"/>
        <v>3.2</v>
      </c>
      <c r="L3709" s="508">
        <f t="shared" ca="1" si="2175"/>
        <v>7.8300000000000002E-3</v>
      </c>
      <c r="M3709" s="508">
        <f t="shared" ca="1" si="2176"/>
        <v>1.26E-2</v>
      </c>
      <c r="N3709" s="512">
        <f t="shared" ca="1" si="2177"/>
        <v>1.4E-2</v>
      </c>
      <c r="O3709" s="512">
        <f t="shared" ca="1" si="2178"/>
        <v>7.0470000000000003E-3</v>
      </c>
      <c r="P3709" s="513">
        <f t="shared" ca="1" si="2179"/>
        <v>1.1340000000000001E-2</v>
      </c>
      <c r="Q3709" s="514" t="str">
        <f t="shared" ca="1" si="2180"/>
        <v>Dump</v>
      </c>
      <c r="R3709" s="515">
        <f t="shared" ca="1" si="2181"/>
        <v>0.71111111111111114</v>
      </c>
      <c r="T3709" s="413" t="s">
        <v>225</v>
      </c>
      <c r="U3709" s="56">
        <v>2</v>
      </c>
      <c r="V3709" s="56">
        <v>298645</v>
      </c>
      <c r="W3709" s="56" t="s">
        <v>75</v>
      </c>
      <c r="X3709" s="57">
        <v>46206</v>
      </c>
      <c r="Y3709" s="57">
        <v>46209</v>
      </c>
      <c r="Z3709" s="58">
        <v>0.41249999999999998</v>
      </c>
      <c r="AA3709" s="59">
        <v>33.659999999999997</v>
      </c>
      <c r="AB3709" s="60">
        <f ca="1">+O3710</f>
        <v>1.1533695652173912E-2</v>
      </c>
      <c r="AC3709" s="60">
        <f ca="1">+N3710</f>
        <v>1.391304347826086E-2</v>
      </c>
      <c r="AD3709" s="60" t="s">
        <v>319</v>
      </c>
      <c r="AE3709" s="60" t="str">
        <f>+I3686</f>
        <v>EN155</v>
      </c>
      <c r="AF3709" s="106"/>
      <c r="AG3709" s="107"/>
      <c r="AH3709" s="104"/>
      <c r="AJ3709" s="105" t="s">
        <v>83</v>
      </c>
      <c r="AK3709" s="101"/>
    </row>
    <row r="3710" spans="2:38">
      <c r="B3710" s="772" t="s">
        <v>3732</v>
      </c>
      <c r="C3710" s="376">
        <v>1</v>
      </c>
      <c r="D3710" s="771">
        <v>3.2</v>
      </c>
      <c r="E3710" s="104">
        <v>1.72E-2</v>
      </c>
      <c r="F3710" s="104">
        <v>1.2999999999999999E-2</v>
      </c>
      <c r="H3710" s="386"/>
      <c r="I3710"/>
      <c r="J3710"/>
      <c r="K3710" s="519">
        <f ca="1">SUM(K3687:K3709)</f>
        <v>73.600000000000023</v>
      </c>
      <c r="L3710" s="516">
        <f ca="1">+SUMPRODUCT(L3687:L3709,K3687:K3709)/K3710</f>
        <v>1.2815217391304343E-2</v>
      </c>
      <c r="M3710" s="516">
        <f ca="1">+SUMPRODUCT(M3687:M3709,K3687:K3709)/K3710</f>
        <v>1.2521739130434783E-2</v>
      </c>
      <c r="N3710" s="69">
        <f ca="1">+SUMPRODUCT(N3687:N3709,K3687:K3709)/K3710</f>
        <v>1.391304347826086E-2</v>
      </c>
      <c r="O3710" s="552">
        <f ca="1">+SUMPRODUCT(O3687:O3709,K3687:K3709)/K3710</f>
        <v>1.1533695652173912E-2</v>
      </c>
      <c r="P3710" s="69">
        <f ca="1">+SUMPRODUCT(P3687:P3709,K3687:K3709)/K3710</f>
        <v>1.12695652173913E-2</v>
      </c>
      <c r="Q3710"/>
      <c r="R3710"/>
      <c r="T3710" s="765"/>
      <c r="U3710" s="56">
        <v>3</v>
      </c>
      <c r="V3710" s="56">
        <v>298649</v>
      </c>
      <c r="W3710" s="56" t="s">
        <v>79</v>
      </c>
      <c r="X3710" s="57">
        <v>46206</v>
      </c>
      <c r="Y3710" s="57">
        <v>46209</v>
      </c>
      <c r="Z3710" s="58">
        <v>0.42569444444444443</v>
      </c>
      <c r="AA3710" s="59">
        <v>31.57</v>
      </c>
      <c r="AB3710" s="60">
        <f ca="1">+O3737</f>
        <v>8.6670000000000011E-3</v>
      </c>
      <c r="AC3710" s="60">
        <f ca="1">+N3737</f>
        <v>1.399999999999999E-2</v>
      </c>
      <c r="AD3710" s="60" t="s">
        <v>319</v>
      </c>
      <c r="AE3710" s="60" t="str">
        <f>+I3713</f>
        <v>EN156</v>
      </c>
      <c r="AF3710" s="106"/>
      <c r="AG3710" s="107"/>
      <c r="AH3710" s="104"/>
    </row>
    <row r="3711" spans="2:38">
      <c r="B3711" s="772" t="s">
        <v>3733</v>
      </c>
      <c r="C3711" s="376">
        <v>1</v>
      </c>
      <c r="D3711" s="771">
        <v>3.2</v>
      </c>
      <c r="E3711" s="104">
        <v>1.32E-2</v>
      </c>
      <c r="F3711" s="104">
        <v>1.2999999999999999E-2</v>
      </c>
      <c r="H3711" s="769"/>
      <c r="I3711"/>
      <c r="J3711"/>
      <c r="K3711" s="551" t="s">
        <v>59</v>
      </c>
      <c r="L3711" s="550">
        <f ca="1">+L3710/0.9</f>
        <v>1.4239130434782603E-2</v>
      </c>
      <c r="M3711" s="518">
        <f ca="1">+M3710/0.9</f>
        <v>1.391304347826087E-2</v>
      </c>
      <c r="N3711"/>
      <c r="O3711"/>
      <c r="P3711"/>
      <c r="Q3711"/>
      <c r="R3711"/>
      <c r="T3711" s="765"/>
      <c r="U3711" s="56">
        <v>4</v>
      </c>
      <c r="V3711" s="56">
        <v>298674</v>
      </c>
      <c r="W3711" s="56" t="s">
        <v>60</v>
      </c>
      <c r="X3711" s="57">
        <v>46209</v>
      </c>
      <c r="Y3711" s="57">
        <v>46209</v>
      </c>
      <c r="Z3711" s="58">
        <v>0.64861111111111114</v>
      </c>
      <c r="AA3711" s="118">
        <v>31.73</v>
      </c>
      <c r="AB3711" s="60">
        <f ca="1">+O3782</f>
        <v>1.0628357142857144E-2</v>
      </c>
      <c r="AC3711" s="60">
        <f ca="1">+N3782</f>
        <v>1.3285714285714281E-2</v>
      </c>
      <c r="AD3711" s="60" t="s">
        <v>319</v>
      </c>
      <c r="AE3711" s="60" t="str">
        <f>+I3767</f>
        <v>EN158</v>
      </c>
      <c r="AF3711" s="106"/>
      <c r="AG3711" s="107"/>
      <c r="AH3711" s="104"/>
    </row>
    <row r="3712" spans="2:38">
      <c r="B3712" s="772" t="s">
        <v>3734</v>
      </c>
      <c r="C3712" s="376">
        <v>1</v>
      </c>
      <c r="D3712" s="771">
        <v>3.2</v>
      </c>
      <c r="E3712" s="104">
        <v>1.6199999999999999E-2</v>
      </c>
      <c r="F3712" s="104">
        <v>1.2999999999999999E-2</v>
      </c>
      <c r="I3712" s="770"/>
      <c r="R3712" s="770"/>
      <c r="T3712" s="765"/>
      <c r="U3712" s="765">
        <v>5</v>
      </c>
      <c r="V3712" s="56"/>
      <c r="W3712" s="56" t="s">
        <v>79</v>
      </c>
      <c r="X3712" s="57">
        <v>46209</v>
      </c>
      <c r="Y3712" s="57">
        <v>46210</v>
      </c>
      <c r="Z3712" s="58"/>
      <c r="AA3712" s="118">
        <v>29</v>
      </c>
      <c r="AB3712" s="60">
        <f ca="1">+O3815</f>
        <v>9.4567499999999999E-3</v>
      </c>
      <c r="AC3712" s="60">
        <f ca="1">+N3815</f>
        <v>1.3333333333333331E-2</v>
      </c>
      <c r="AD3712" s="60" t="s">
        <v>319</v>
      </c>
      <c r="AE3712" s="60" t="str">
        <f>+I3802</f>
        <v>EN160</v>
      </c>
      <c r="AF3712" s="106"/>
      <c r="AG3712" s="107"/>
      <c r="AH3712" s="104"/>
    </row>
    <row r="3713" spans="2:34" ht="28.8">
      <c r="B3713" s="772" t="s">
        <v>3735</v>
      </c>
      <c r="C3713" s="376">
        <v>1</v>
      </c>
      <c r="D3713" s="771">
        <v>3.2</v>
      </c>
      <c r="E3713" s="104">
        <v>1.44E-2</v>
      </c>
      <c r="F3713" s="104">
        <v>1.2999999999999999E-2</v>
      </c>
      <c r="H3713" s="385"/>
      <c r="I3713" s="547" t="s">
        <v>3687</v>
      </c>
      <c r="J3713" s="77" t="s">
        <v>63</v>
      </c>
      <c r="K3713" s="507" t="s">
        <v>44</v>
      </c>
      <c r="L3713" s="718" t="s">
        <v>297</v>
      </c>
      <c r="M3713" s="508" t="s">
        <v>292</v>
      </c>
      <c r="N3713" s="545" t="s">
        <v>46</v>
      </c>
      <c r="O3713" s="549" t="s">
        <v>293</v>
      </c>
      <c r="P3713" s="508" t="s">
        <v>294</v>
      </c>
      <c r="Q3713"/>
      <c r="R3713"/>
      <c r="T3713" s="765"/>
      <c r="U3713" s="765">
        <v>6</v>
      </c>
      <c r="V3713" s="765"/>
      <c r="W3713" s="56"/>
      <c r="X3713" s="57"/>
      <c r="Y3713" s="57"/>
      <c r="Z3713" s="58"/>
      <c r="AA3713" s="59"/>
      <c r="AB3713" s="60"/>
      <c r="AC3713" s="60"/>
      <c r="AD3713" s="60"/>
      <c r="AE3713" s="60"/>
      <c r="AF3713" s="106"/>
      <c r="AG3713" s="107"/>
      <c r="AH3713" s="104"/>
    </row>
    <row r="3714" spans="2:34">
      <c r="B3714" s="772" t="s">
        <v>3736</v>
      </c>
      <c r="C3714" s="376">
        <v>1</v>
      </c>
      <c r="D3714" s="771">
        <v>3.2</v>
      </c>
      <c r="E3714" s="104">
        <v>1.5699999999999999E-2</v>
      </c>
      <c r="F3714" s="104">
        <v>1.2999999999999999E-2</v>
      </c>
      <c r="H3714" s="677">
        <v>2895</v>
      </c>
      <c r="I3714" s="510">
        <f t="shared" ref="I3714:I3736" si="2191">IF(H3714="",
   IFERROR(MATCH("**", B:B, 0), ""),
   IFERROR(MATCH("* "&amp;H3714&amp;" *", B:B, 0), "")
)</f>
        <v>3651</v>
      </c>
      <c r="J3714" s="53" t="str" cm="1">
        <f t="array" aca="1" ref="J3714" ca="1">INDIRECT("B" &amp; I3714)</f>
        <v>NIVEL 974 M4 7S L30 AM 2895 02-07-2026</v>
      </c>
      <c r="K3714" s="511">
        <f ca="1">INDEX(D:D, MATCH(J3714, $B:$B, 0))</f>
        <v>3.2</v>
      </c>
      <c r="L3714" s="508">
        <f ca="1">INDEX(E:E, MATCH($J3714, $B:$B, 0))*0.9</f>
        <v>9.4500000000000001E-3</v>
      </c>
      <c r="M3714" s="508">
        <f ca="1">INDEX(F:F, MATCH($J3714, $B:$B, 0))*0.9</f>
        <v>1.26E-2</v>
      </c>
      <c r="N3714" s="512">
        <f ca="1">INDEX(F:F, MATCH($J3714, $B:$B, 0))</f>
        <v>1.4E-2</v>
      </c>
      <c r="O3714" s="512">
        <f ca="1">+IF(L3714=0,N3714*0.9,L3714*0.9)</f>
        <v>8.5050000000000004E-3</v>
      </c>
      <c r="P3714" s="513">
        <f ca="1">+M3714*0.9</f>
        <v>1.1340000000000001E-2</v>
      </c>
      <c r="Q3714" s="514" t="str">
        <f ca="1">+IF(L3714=0,"-","Dump")</f>
        <v>Dump</v>
      </c>
      <c r="R3714" s="515">
        <f ca="1">+K3714/4.5</f>
        <v>0.71111111111111114</v>
      </c>
      <c r="T3714" s="765"/>
      <c r="U3714" s="765">
        <v>7</v>
      </c>
      <c r="V3714" s="765"/>
      <c r="W3714" s="56"/>
      <c r="X3714" s="57"/>
      <c r="Y3714" s="57"/>
      <c r="Z3714" s="58"/>
      <c r="AA3714" s="109"/>
      <c r="AB3714" s="60"/>
      <c r="AC3714" s="60"/>
      <c r="AD3714" s="60"/>
      <c r="AE3714" s="60"/>
      <c r="AF3714" s="106"/>
      <c r="AG3714" s="107"/>
      <c r="AH3714" s="104"/>
    </row>
    <row r="3715" spans="2:34">
      <c r="B3715" s="772" t="s">
        <v>3737</v>
      </c>
      <c r="C3715" s="376">
        <v>1</v>
      </c>
      <c r="D3715" s="771">
        <v>3.2</v>
      </c>
      <c r="E3715" s="104">
        <v>1.26E-2</v>
      </c>
      <c r="F3715" s="104">
        <v>1.2999999999999999E-2</v>
      </c>
      <c r="H3715" s="677">
        <v>2896</v>
      </c>
      <c r="I3715" s="510">
        <f t="shared" si="2191"/>
        <v>3652</v>
      </c>
      <c r="J3715" s="53" t="str" cm="1">
        <f t="array" aca="1" ref="J3715" ca="1">INDIRECT("B" &amp; I3715)</f>
        <v>NIVEL 974 M4 7S L30 AM 2896 02-07-2026</v>
      </c>
      <c r="K3715" s="511">
        <f t="shared" ref="K3715:K3736" ca="1" si="2192">INDEX(D:D, MATCH(J3715, $B:$B, 0))</f>
        <v>3.2</v>
      </c>
      <c r="L3715" s="508">
        <f t="shared" ref="L3715:L3736" ca="1" si="2193">INDEX(E:E, MATCH($J3715, $B:$B, 0))*0.9</f>
        <v>1.0530000000000001E-2</v>
      </c>
      <c r="M3715" s="508">
        <f t="shared" ref="M3715:M3736" ca="1" si="2194">INDEX(F:F, MATCH($J3715, $B:$B, 0))*0.9</f>
        <v>1.26E-2</v>
      </c>
      <c r="N3715" s="512">
        <f t="shared" ref="N3715:N3736" ca="1" si="2195">INDEX(F:F, MATCH($J3715, $B:$B, 0))</f>
        <v>1.4E-2</v>
      </c>
      <c r="O3715" s="512">
        <f t="shared" ref="O3715:O3736" ca="1" si="2196">+IF(L3715=0,N3715*0.9,L3715*0.9)</f>
        <v>9.477000000000001E-3</v>
      </c>
      <c r="P3715" s="513">
        <f t="shared" ref="P3715:P3736" ca="1" si="2197">+M3715*0.9</f>
        <v>1.1340000000000001E-2</v>
      </c>
      <c r="Q3715" s="514" t="str">
        <f t="shared" ref="Q3715:Q3736" ca="1" si="2198">+IF(L3715=0,"-","Dump")</f>
        <v>Dump</v>
      </c>
      <c r="R3715" s="515">
        <f t="shared" ref="R3715:R3736" ca="1" si="2199">+K3715/4.5</f>
        <v>0.71111111111111114</v>
      </c>
      <c r="T3715" s="765"/>
      <c r="U3715" s="765">
        <v>8</v>
      </c>
      <c r="V3715" s="765"/>
      <c r="W3715" s="56"/>
      <c r="X3715" s="57"/>
      <c r="Y3715" s="57"/>
      <c r="Z3715" s="62"/>
      <c r="AA3715" s="109"/>
      <c r="AB3715" s="60"/>
      <c r="AC3715" s="60"/>
      <c r="AD3715" s="60"/>
      <c r="AE3715" s="60"/>
      <c r="AF3715" s="106"/>
      <c r="AG3715" s="107"/>
      <c r="AH3715" s="104"/>
    </row>
    <row r="3716" spans="2:34">
      <c r="B3716" s="772" t="s">
        <v>3738</v>
      </c>
      <c r="C3716" s="376">
        <v>1</v>
      </c>
      <c r="D3716" s="771">
        <v>3.2</v>
      </c>
      <c r="E3716" s="104">
        <v>1.89E-2</v>
      </c>
      <c r="F3716" s="104">
        <v>1.2999999999999999E-2</v>
      </c>
      <c r="H3716" s="677">
        <v>2897</v>
      </c>
      <c r="I3716" s="510">
        <f t="shared" si="2191"/>
        <v>3653</v>
      </c>
      <c r="J3716" s="53" t="str" cm="1">
        <f t="array" aca="1" ref="J3716" ca="1">INDIRECT("B" &amp; I3716)</f>
        <v>NIVEL 974 M4 7S L30 AM 2897 02-07-2026</v>
      </c>
      <c r="K3716" s="511">
        <f t="shared" ca="1" si="2192"/>
        <v>3.2</v>
      </c>
      <c r="L3716" s="508">
        <f t="shared" ca="1" si="2193"/>
        <v>9.1800000000000007E-3</v>
      </c>
      <c r="M3716" s="508">
        <f t="shared" ca="1" si="2194"/>
        <v>1.26E-2</v>
      </c>
      <c r="N3716" s="512">
        <f t="shared" ca="1" si="2195"/>
        <v>1.4E-2</v>
      </c>
      <c r="O3716" s="512">
        <f t="shared" ca="1" si="2196"/>
        <v>8.2620000000000002E-3</v>
      </c>
      <c r="P3716" s="513">
        <f t="shared" ca="1" si="2197"/>
        <v>1.1340000000000001E-2</v>
      </c>
      <c r="Q3716" s="514" t="str">
        <f t="shared" ca="1" si="2198"/>
        <v>Dump</v>
      </c>
      <c r="R3716" s="515">
        <f t="shared" ca="1" si="2199"/>
        <v>0.71111111111111114</v>
      </c>
      <c r="T3716" s="763"/>
      <c r="U3716" s="765">
        <v>9</v>
      </c>
      <c r="V3716" s="765"/>
      <c r="W3716" s="765"/>
      <c r="X3716" s="57"/>
      <c r="Y3716" s="57"/>
      <c r="Z3716" s="62"/>
      <c r="AA3716" s="59"/>
      <c r="AB3716" s="60"/>
      <c r="AC3716" s="60"/>
      <c r="AD3716" s="60"/>
      <c r="AE3716" s="60"/>
      <c r="AF3716" s="106"/>
      <c r="AG3716" s="107"/>
      <c r="AH3716" s="104"/>
    </row>
    <row r="3717" spans="2:34">
      <c r="B3717" s="772" t="s">
        <v>3739</v>
      </c>
      <c r="C3717" s="376">
        <v>1</v>
      </c>
      <c r="D3717" s="771">
        <v>3.2</v>
      </c>
      <c r="E3717" s="104">
        <v>1.0200000000000001E-2</v>
      </c>
      <c r="F3717" s="104">
        <v>1.2999999999999999E-2</v>
      </c>
      <c r="H3717" s="677">
        <v>2898</v>
      </c>
      <c r="I3717" s="510">
        <f t="shared" si="2191"/>
        <v>3654</v>
      </c>
      <c r="J3717" s="53" t="str" cm="1">
        <f t="array" aca="1" ref="J3717" ca="1">INDIRECT("B" &amp; I3717)</f>
        <v>NIVEL 974 M4 7S L30 AM 2898 02-07-2026</v>
      </c>
      <c r="K3717" s="511">
        <f t="shared" ca="1" si="2192"/>
        <v>3.2</v>
      </c>
      <c r="L3717" s="508">
        <f t="shared" ca="1" si="2193"/>
        <v>1.1340000000000001E-2</v>
      </c>
      <c r="M3717" s="508">
        <f t="shared" ca="1" si="2194"/>
        <v>1.26E-2</v>
      </c>
      <c r="N3717" s="512">
        <f t="shared" ca="1" si="2195"/>
        <v>1.4E-2</v>
      </c>
      <c r="O3717" s="512">
        <f t="shared" ca="1" si="2196"/>
        <v>1.0206000000000002E-2</v>
      </c>
      <c r="P3717" s="513">
        <f t="shared" ca="1" si="2197"/>
        <v>1.1340000000000001E-2</v>
      </c>
      <c r="Q3717" s="514" t="str">
        <f t="shared" ca="1" si="2198"/>
        <v>Dump</v>
      </c>
      <c r="R3717" s="515">
        <f t="shared" ca="1" si="2199"/>
        <v>0.71111111111111114</v>
      </c>
      <c r="T3717" s="763"/>
      <c r="U3717" s="765">
        <v>10</v>
      </c>
      <c r="V3717" s="765"/>
      <c r="W3717" s="765"/>
      <c r="X3717" s="57"/>
      <c r="Y3717" s="57"/>
      <c r="Z3717" s="62"/>
      <c r="AA3717" s="63"/>
      <c r="AB3717" s="60"/>
      <c r="AC3717" s="60"/>
      <c r="AD3717" s="60"/>
      <c r="AE3717" s="60"/>
      <c r="AF3717" s="106"/>
      <c r="AG3717" s="107"/>
      <c r="AH3717" s="104"/>
    </row>
    <row r="3718" spans="2:34" ht="15" thickBot="1">
      <c r="B3718" s="772" t="s">
        <v>3740</v>
      </c>
      <c r="C3718" s="376">
        <v>1</v>
      </c>
      <c r="D3718" s="771">
        <v>3.2</v>
      </c>
      <c r="E3718" s="104">
        <v>1.29E-2</v>
      </c>
      <c r="F3718" s="104">
        <v>1.2999999999999999E-2</v>
      </c>
      <c r="H3718" s="677">
        <v>2899</v>
      </c>
      <c r="I3718" s="510">
        <f t="shared" si="2191"/>
        <v>3655</v>
      </c>
      <c r="J3718" s="53" t="str" cm="1">
        <f t="array" aca="1" ref="J3718" ca="1">INDIRECT("B" &amp; I3718)</f>
        <v>NIVEL 974 M4 7S L30 AM 2899 02-07-2026</v>
      </c>
      <c r="K3718" s="511">
        <f t="shared" ca="1" si="2192"/>
        <v>3.2</v>
      </c>
      <c r="L3718" s="508">
        <f t="shared" ca="1" si="2193"/>
        <v>7.0200000000000002E-3</v>
      </c>
      <c r="M3718" s="508">
        <f t="shared" ca="1" si="2194"/>
        <v>1.26E-2</v>
      </c>
      <c r="N3718" s="512">
        <f t="shared" ca="1" si="2195"/>
        <v>1.4E-2</v>
      </c>
      <c r="O3718" s="512">
        <f t="shared" ca="1" si="2196"/>
        <v>6.3180000000000007E-3</v>
      </c>
      <c r="P3718" s="513">
        <f t="shared" ca="1" si="2197"/>
        <v>1.1340000000000001E-2</v>
      </c>
      <c r="Q3718" s="514" t="str">
        <f t="shared" ca="1" si="2198"/>
        <v>Dump</v>
      </c>
      <c r="R3718" s="515">
        <f t="shared" ca="1" si="2199"/>
        <v>0.71111111111111114</v>
      </c>
      <c r="T3718" s="763"/>
      <c r="U3718" s="765">
        <v>11</v>
      </c>
      <c r="V3718" s="765"/>
      <c r="W3718" s="765"/>
      <c r="X3718" s="57"/>
      <c r="Y3718" s="57"/>
      <c r="Z3718" s="62"/>
      <c r="AA3718" s="63"/>
      <c r="AB3718" s="60"/>
      <c r="AC3718" s="60"/>
      <c r="AD3718" s="60"/>
      <c r="AE3718" s="60"/>
      <c r="AF3718" s="106"/>
      <c r="AG3718" s="763"/>
      <c r="AH3718" s="763"/>
    </row>
    <row r="3719" spans="2:34" ht="15" thickBot="1">
      <c r="B3719" s="772" t="s">
        <v>3741</v>
      </c>
      <c r="C3719" s="376">
        <v>1</v>
      </c>
      <c r="D3719" s="771">
        <v>3.2</v>
      </c>
      <c r="E3719" s="104">
        <v>1.3899999999999999E-2</v>
      </c>
      <c r="F3719" s="104">
        <v>1.2999999999999999E-2</v>
      </c>
      <c r="H3719" s="677">
        <v>2900</v>
      </c>
      <c r="I3719" s="510">
        <f t="shared" si="2191"/>
        <v>3656</v>
      </c>
      <c r="J3719" s="53" t="str" cm="1">
        <f t="array" aca="1" ref="J3719" ca="1">INDIRECT("B" &amp; I3719)</f>
        <v>NIVEL 974 M4 7S L30 AM 2900 02-07-2026</v>
      </c>
      <c r="K3719" s="511">
        <f t="shared" ca="1" si="2192"/>
        <v>3.2</v>
      </c>
      <c r="L3719" s="508">
        <f t="shared" ca="1" si="2193"/>
        <v>5.5799999999999999E-3</v>
      </c>
      <c r="M3719" s="508">
        <f t="shared" ca="1" si="2194"/>
        <v>1.26E-2</v>
      </c>
      <c r="N3719" s="512">
        <f t="shared" ca="1" si="2195"/>
        <v>1.4E-2</v>
      </c>
      <c r="O3719" s="512">
        <f t="shared" ca="1" si="2196"/>
        <v>5.0220000000000004E-3</v>
      </c>
      <c r="P3719" s="513">
        <f t="shared" ca="1" si="2197"/>
        <v>1.1340000000000001E-2</v>
      </c>
      <c r="Q3719" s="514" t="str">
        <f t="shared" ca="1" si="2198"/>
        <v>Dump</v>
      </c>
      <c r="R3719" s="515">
        <f t="shared" ca="1" si="2199"/>
        <v>0.71111111111111114</v>
      </c>
      <c r="T3719" s="763"/>
      <c r="U3719" s="763"/>
      <c r="V3719" s="763"/>
      <c r="W3719" s="763"/>
      <c r="X3719" s="763"/>
      <c r="Y3719" s="763"/>
      <c r="Z3719" s="763"/>
      <c r="AA3719" s="64">
        <f>SUM(AA3708:AA3718)</f>
        <v>156.26</v>
      </c>
      <c r="AB3719" s="680">
        <f ca="1">+SUMPRODUCT(AA3708:AA3718,AB3708:AB3718)/AA3719</f>
        <v>1.0385229016100735E-2</v>
      </c>
      <c r="AC3719" s="66">
        <f ca="1">+SUMPRODUCT(AA3708:AA3718,AC3708:AC3718)/AA3719</f>
        <v>1.3695639586726899E-2</v>
      </c>
      <c r="AD3719" s="66">
        <f>+SUMPRODUCT(AA3708:AA3718,AD3708:AD3718)/AA3719</f>
        <v>0</v>
      </c>
      <c r="AE3719" s="67"/>
      <c r="AF3719" s="110">
        <v>0</v>
      </c>
      <c r="AG3719" s="763"/>
      <c r="AH3719" s="763"/>
    </row>
    <row r="3720" spans="2:34">
      <c r="B3720" s="772" t="s">
        <v>3742</v>
      </c>
      <c r="C3720" s="376">
        <v>1</v>
      </c>
      <c r="D3720" s="771">
        <v>3.2</v>
      </c>
      <c r="E3720" s="104">
        <v>1.3100000000000001E-2</v>
      </c>
      <c r="F3720" s="104">
        <v>1.2999999999999999E-2</v>
      </c>
      <c r="H3720" s="677">
        <v>2901</v>
      </c>
      <c r="I3720" s="510">
        <f t="shared" si="2191"/>
        <v>3657</v>
      </c>
      <c r="J3720" s="53" t="str" cm="1">
        <f t="array" aca="1" ref="J3720" ca="1">INDIRECT("B" &amp; I3720)</f>
        <v>NIVEL 974 M4 7S L30 AM 2901 02-07-2026</v>
      </c>
      <c r="K3720" s="511">
        <f t="shared" ca="1" si="2192"/>
        <v>3.2</v>
      </c>
      <c r="L3720" s="508">
        <f t="shared" ca="1" si="2193"/>
        <v>1.089E-2</v>
      </c>
      <c r="M3720" s="508">
        <f t="shared" ca="1" si="2194"/>
        <v>1.26E-2</v>
      </c>
      <c r="N3720" s="512">
        <f t="shared" ca="1" si="2195"/>
        <v>1.4E-2</v>
      </c>
      <c r="O3720" s="512">
        <f t="shared" ca="1" si="2196"/>
        <v>9.8010000000000007E-3</v>
      </c>
      <c r="P3720" s="513">
        <f t="shared" ca="1" si="2197"/>
        <v>1.1340000000000001E-2</v>
      </c>
      <c r="Q3720" s="514" t="str">
        <f t="shared" ca="1" si="2198"/>
        <v>Dump</v>
      </c>
      <c r="R3720" s="515">
        <f t="shared" ca="1" si="2199"/>
        <v>0.71111111111111114</v>
      </c>
      <c r="T3720" s="763"/>
      <c r="U3720" s="763"/>
      <c r="V3720" s="763"/>
      <c r="W3720" s="763"/>
      <c r="X3720" s="763"/>
      <c r="Y3720" s="763"/>
      <c r="Z3720" s="763"/>
      <c r="AA3720" s="763"/>
      <c r="AB3720" s="763"/>
      <c r="AC3720" s="763"/>
      <c r="AD3720" s="763"/>
      <c r="AE3720" s="763"/>
      <c r="AF3720" s="763"/>
      <c r="AG3720" s="763"/>
    </row>
    <row r="3721" spans="2:34">
      <c r="B3721" s="772" t="s">
        <v>3743</v>
      </c>
      <c r="C3721" s="376">
        <v>1</v>
      </c>
      <c r="D3721" s="771">
        <v>3.2</v>
      </c>
      <c r="E3721" s="104">
        <v>1.0999999999999999E-2</v>
      </c>
      <c r="F3721" s="104">
        <v>1.2999999999999999E-2</v>
      </c>
      <c r="H3721" s="677">
        <v>2902</v>
      </c>
      <c r="I3721" s="510">
        <f t="shared" si="2191"/>
        <v>3658</v>
      </c>
      <c r="J3721" s="53" t="str" cm="1">
        <f t="array" aca="1" ref="J3721" ca="1">INDIRECT("B" &amp; I3721)</f>
        <v>NIVEL 974 M4 7S L30 AM 2902 02-07-2026</v>
      </c>
      <c r="K3721" s="511">
        <f t="shared" ca="1" si="2192"/>
        <v>3.2</v>
      </c>
      <c r="L3721" s="508">
        <f t="shared" ca="1" si="2193"/>
        <v>1.1250000000000001E-2</v>
      </c>
      <c r="M3721" s="508">
        <f t="shared" ca="1" si="2194"/>
        <v>1.26E-2</v>
      </c>
      <c r="N3721" s="512">
        <f t="shared" ca="1" si="2195"/>
        <v>1.4E-2</v>
      </c>
      <c r="O3721" s="512">
        <f t="shared" ca="1" si="2196"/>
        <v>1.0125000000000002E-2</v>
      </c>
      <c r="P3721" s="513">
        <f t="shared" ca="1" si="2197"/>
        <v>1.1340000000000001E-2</v>
      </c>
      <c r="Q3721" s="514" t="str">
        <f t="shared" ca="1" si="2198"/>
        <v>Dump</v>
      </c>
      <c r="R3721" s="515">
        <f t="shared" ca="1" si="2199"/>
        <v>0.71111111111111114</v>
      </c>
      <c r="T3721" s="763"/>
      <c r="U3721" s="763"/>
      <c r="V3721" s="763"/>
      <c r="W3721" s="763"/>
      <c r="X3721" s="763"/>
      <c r="Y3721" s="763"/>
      <c r="Z3721" s="763"/>
      <c r="AA3721" s="763"/>
      <c r="AB3721" s="763"/>
      <c r="AC3721" s="763"/>
      <c r="AD3721" s="763"/>
      <c r="AE3721" s="763"/>
      <c r="AF3721" s="763"/>
      <c r="AG3721" s="763"/>
    </row>
    <row r="3722" spans="2:34">
      <c r="B3722" s="772" t="s">
        <v>3744</v>
      </c>
      <c r="C3722" s="376">
        <v>1</v>
      </c>
      <c r="D3722" s="771">
        <v>3.2</v>
      </c>
      <c r="E3722" s="104">
        <v>1.3299999999999999E-2</v>
      </c>
      <c r="F3722" s="104">
        <v>1.2999999999999999E-2</v>
      </c>
      <c r="H3722" s="677">
        <v>2903</v>
      </c>
      <c r="I3722" s="510">
        <f t="shared" si="2191"/>
        <v>3659</v>
      </c>
      <c r="J3722" s="53" t="str" cm="1">
        <f t="array" aca="1" ref="J3722" ca="1">INDIRECT("B" &amp; I3722)</f>
        <v>NIVEL 974 M4 7S L30 AM 2903 02-07-2026</v>
      </c>
      <c r="K3722" s="511">
        <f t="shared" ca="1" si="2192"/>
        <v>3.2</v>
      </c>
      <c r="L3722" s="508">
        <f t="shared" ca="1" si="2193"/>
        <v>5.8500000000000002E-3</v>
      </c>
      <c r="M3722" s="508">
        <f t="shared" ca="1" si="2194"/>
        <v>1.26E-2</v>
      </c>
      <c r="N3722" s="512">
        <f t="shared" ca="1" si="2195"/>
        <v>1.4E-2</v>
      </c>
      <c r="O3722" s="512">
        <f t="shared" ca="1" si="2196"/>
        <v>5.2650000000000006E-3</v>
      </c>
      <c r="P3722" s="513">
        <f t="shared" ca="1" si="2197"/>
        <v>1.1340000000000001E-2</v>
      </c>
      <c r="Q3722" s="514" t="str">
        <f t="shared" ca="1" si="2198"/>
        <v>Dump</v>
      </c>
      <c r="R3722" s="515">
        <f t="shared" ca="1" si="2199"/>
        <v>0.71111111111111114</v>
      </c>
      <c r="T3722" s="763"/>
      <c r="U3722" s="763"/>
      <c r="V3722" s="763"/>
      <c r="W3722" s="763"/>
      <c r="X3722" s="763"/>
      <c r="Y3722" s="763"/>
      <c r="Z3722" s="763"/>
      <c r="AA3722" s="763"/>
      <c r="AB3722" s="763"/>
      <c r="AC3722" s="763"/>
      <c r="AD3722" s="763"/>
      <c r="AE3722" s="763"/>
      <c r="AF3722" s="763"/>
      <c r="AG3722" s="763"/>
    </row>
    <row r="3723" spans="2:34">
      <c r="B3723" s="772" t="s">
        <v>3745</v>
      </c>
      <c r="C3723" s="376">
        <v>1</v>
      </c>
      <c r="D3723" s="771">
        <v>3.2</v>
      </c>
      <c r="E3723" s="104">
        <v>9.5999999999999992E-3</v>
      </c>
      <c r="F3723" s="104">
        <v>1.2999999999999999E-2</v>
      </c>
      <c r="H3723" s="677">
        <v>2904</v>
      </c>
      <c r="I3723" s="510">
        <f t="shared" si="2191"/>
        <v>3660</v>
      </c>
      <c r="J3723" s="53" t="str" cm="1">
        <f t="array" aca="1" ref="J3723" ca="1">INDIRECT("B" &amp; I3723)</f>
        <v>NIVEL 974 M4 6N L33 PM 2904 02-07-2026</v>
      </c>
      <c r="K3723" s="511">
        <f t="shared" ca="1" si="2192"/>
        <v>3.2</v>
      </c>
      <c r="L3723" s="508">
        <f t="shared" ca="1" si="2193"/>
        <v>1.5390000000000001E-2</v>
      </c>
      <c r="M3723" s="508">
        <f t="shared" ca="1" si="2194"/>
        <v>1.26E-2</v>
      </c>
      <c r="N3723" s="512">
        <f t="shared" ca="1" si="2195"/>
        <v>1.4E-2</v>
      </c>
      <c r="O3723" s="512">
        <f t="shared" ca="1" si="2196"/>
        <v>1.3851E-2</v>
      </c>
      <c r="P3723" s="513">
        <f t="shared" ca="1" si="2197"/>
        <v>1.1340000000000001E-2</v>
      </c>
      <c r="Q3723" s="514" t="str">
        <f t="shared" ca="1" si="2198"/>
        <v>Dump</v>
      </c>
      <c r="R3723" s="515">
        <f t="shared" ca="1" si="2199"/>
        <v>0.71111111111111114</v>
      </c>
      <c r="T3723" s="763"/>
      <c r="U3723" s="763"/>
      <c r="V3723" s="763"/>
      <c r="W3723" s="763"/>
      <c r="X3723" s="763"/>
      <c r="Y3723" s="763"/>
      <c r="Z3723" s="763"/>
      <c r="AA3723" s="763"/>
      <c r="AB3723" s="763"/>
      <c r="AC3723" s="763"/>
      <c r="AD3723" s="763"/>
      <c r="AE3723" s="763"/>
      <c r="AF3723" s="763"/>
      <c r="AG3723" s="763"/>
    </row>
    <row r="3724" spans="2:34" ht="15" thickBot="1">
      <c r="B3724" s="772" t="s">
        <v>3746</v>
      </c>
      <c r="C3724" s="376">
        <v>1</v>
      </c>
      <c r="D3724" s="771">
        <v>3.2</v>
      </c>
      <c r="E3724" s="104">
        <v>1.41E-2</v>
      </c>
      <c r="F3724" s="104">
        <v>1.2999999999999999E-2</v>
      </c>
      <c r="H3724" s="677">
        <v>2905</v>
      </c>
      <c r="I3724" s="510">
        <f t="shared" si="2191"/>
        <v>3661</v>
      </c>
      <c r="J3724" s="53" t="str" cm="1">
        <f t="array" aca="1" ref="J3724" ca="1">INDIRECT("B" &amp; I3724)</f>
        <v>NIVEL 974 M4 6N L33 PM 2905 02-07-2026</v>
      </c>
      <c r="K3724" s="511">
        <f t="shared" ca="1" si="2192"/>
        <v>3.2</v>
      </c>
      <c r="L3724" s="508">
        <f t="shared" ca="1" si="2193"/>
        <v>1.5570000000000001E-2</v>
      </c>
      <c r="M3724" s="508">
        <f t="shared" ca="1" si="2194"/>
        <v>1.26E-2</v>
      </c>
      <c r="N3724" s="512">
        <f t="shared" ca="1" si="2195"/>
        <v>1.4E-2</v>
      </c>
      <c r="O3724" s="512">
        <f t="shared" ca="1" si="2196"/>
        <v>1.4013000000000001E-2</v>
      </c>
      <c r="P3724" s="513">
        <f t="shared" ca="1" si="2197"/>
        <v>1.1340000000000001E-2</v>
      </c>
      <c r="Q3724" s="514" t="str">
        <f t="shared" ca="1" si="2198"/>
        <v>Dump</v>
      </c>
      <c r="R3724" s="515">
        <f t="shared" ca="1" si="2199"/>
        <v>0.71111111111111114</v>
      </c>
      <c r="T3724" s="763"/>
      <c r="U3724" s="763"/>
      <c r="V3724" s="763"/>
      <c r="W3724" s="763"/>
      <c r="X3724" s="763"/>
      <c r="Y3724" s="763"/>
      <c r="Z3724" s="763"/>
      <c r="AA3724" s="763"/>
      <c r="AB3724" s="763"/>
      <c r="AC3724" s="763"/>
      <c r="AD3724" s="763"/>
      <c r="AE3724" s="763"/>
      <c r="AF3724" s="763"/>
      <c r="AG3724" s="763"/>
    </row>
    <row r="3725" spans="2:34" ht="15" thickBot="1">
      <c r="B3725" s="772" t="s">
        <v>3747</v>
      </c>
      <c r="C3725" s="376">
        <v>1</v>
      </c>
      <c r="D3725" s="771">
        <v>3.2</v>
      </c>
      <c r="E3725" s="104">
        <v>1.6400000000000001E-2</v>
      </c>
      <c r="F3725" s="104">
        <v>1.2999999999999999E-2</v>
      </c>
      <c r="H3725" s="677">
        <v>2906</v>
      </c>
      <c r="I3725" s="510">
        <f t="shared" si="2191"/>
        <v>3662</v>
      </c>
      <c r="J3725" s="53" t="str" cm="1">
        <f t="array" aca="1" ref="J3725" ca="1">INDIRECT("B" &amp; I3725)</f>
        <v>NIVEL 974 M4 6N L33 PM 2906 02-07-2026</v>
      </c>
      <c r="K3725" s="511">
        <f t="shared" ca="1" si="2192"/>
        <v>3.2</v>
      </c>
      <c r="L3725" s="508">
        <f t="shared" ca="1" si="2193"/>
        <v>1.098E-2</v>
      </c>
      <c r="M3725" s="508">
        <f t="shared" ca="1" si="2194"/>
        <v>1.26E-2</v>
      </c>
      <c r="N3725" s="512">
        <f t="shared" ca="1" si="2195"/>
        <v>1.4E-2</v>
      </c>
      <c r="O3725" s="512">
        <f t="shared" ca="1" si="2196"/>
        <v>9.8820000000000002E-3</v>
      </c>
      <c r="P3725" s="513">
        <f t="shared" ca="1" si="2197"/>
        <v>1.1340000000000001E-2</v>
      </c>
      <c r="Q3725" s="514" t="str">
        <f t="shared" ca="1" si="2198"/>
        <v>Dump</v>
      </c>
      <c r="R3725" s="515">
        <f t="shared" ca="1" si="2199"/>
        <v>0.71111111111111114</v>
      </c>
      <c r="T3725" s="763"/>
      <c r="U3725" s="763"/>
      <c r="V3725" s="763"/>
      <c r="W3725" s="119" t="str">
        <f>+T3709</f>
        <v>Procesos Mineros</v>
      </c>
      <c r="X3725" s="115">
        <f>AA3719</f>
        <v>156.26</v>
      </c>
      <c r="Y3725" s="116">
        <f ca="1">+(AA3719*AB3719)/X3725</f>
        <v>1.0385229016100735E-2</v>
      </c>
      <c r="Z3725" s="117">
        <f>+COUNTA(AE3708:AE3718)</f>
        <v>5</v>
      </c>
      <c r="AA3725" s="763"/>
      <c r="AB3725" s="763"/>
      <c r="AC3725" s="763"/>
      <c r="AD3725" s="763"/>
      <c r="AE3725" s="763"/>
      <c r="AF3725" s="763"/>
      <c r="AG3725" s="763"/>
    </row>
    <row r="3726" spans="2:34">
      <c r="B3726" s="772" t="s">
        <v>3748</v>
      </c>
      <c r="C3726" s="376">
        <v>1</v>
      </c>
      <c r="D3726" s="771">
        <v>3.2</v>
      </c>
      <c r="E3726" s="104">
        <v>9.9000000000000008E-3</v>
      </c>
      <c r="F3726" s="104">
        <v>1.2999999999999999E-2</v>
      </c>
      <c r="H3726" s="677">
        <v>2907</v>
      </c>
      <c r="I3726" s="510">
        <f t="shared" si="2191"/>
        <v>3663</v>
      </c>
      <c r="J3726" s="53" t="str" cm="1">
        <f t="array" aca="1" ref="J3726" ca="1">INDIRECT("B" &amp; I3726)</f>
        <v>NIVEL 974 M4 6N L33 PM 2907 02-07-2026</v>
      </c>
      <c r="K3726" s="511">
        <f t="shared" ca="1" si="2192"/>
        <v>3.2</v>
      </c>
      <c r="L3726" s="508">
        <f t="shared" ca="1" si="2193"/>
        <v>1.179E-2</v>
      </c>
      <c r="M3726" s="508">
        <f t="shared" ca="1" si="2194"/>
        <v>1.26E-2</v>
      </c>
      <c r="N3726" s="512">
        <f t="shared" ca="1" si="2195"/>
        <v>1.4E-2</v>
      </c>
      <c r="O3726" s="512">
        <f t="shared" ca="1" si="2196"/>
        <v>1.0611000000000001E-2</v>
      </c>
      <c r="P3726" s="513">
        <f t="shared" ca="1" si="2197"/>
        <v>1.1340000000000001E-2</v>
      </c>
      <c r="Q3726" s="514" t="str">
        <f t="shared" ca="1" si="2198"/>
        <v>Dump</v>
      </c>
      <c r="R3726" s="515">
        <f t="shared" ca="1" si="2199"/>
        <v>0.71111111111111114</v>
      </c>
      <c r="T3726" s="763"/>
      <c r="U3726" s="763"/>
      <c r="V3726" s="763"/>
      <c r="W3726" s="669"/>
      <c r="X3726" s="666"/>
      <c r="Y3726" s="667"/>
      <c r="Z3726" s="668"/>
      <c r="AA3726" s="763"/>
      <c r="AB3726" s="763"/>
      <c r="AC3726" s="763"/>
      <c r="AD3726" s="763"/>
      <c r="AE3726" s="763"/>
      <c r="AF3726" s="763"/>
      <c r="AG3726" s="763"/>
    </row>
    <row r="3727" spans="2:34">
      <c r="B3727" s="772" t="s">
        <v>3749</v>
      </c>
      <c r="C3727" s="376">
        <v>1</v>
      </c>
      <c r="D3727" s="771">
        <v>3.2</v>
      </c>
      <c r="E3727" s="104">
        <v>1.1299999999999999E-2</v>
      </c>
      <c r="F3727" s="104">
        <v>1.2999999999999999E-2</v>
      </c>
      <c r="H3727" s="677">
        <v>2908</v>
      </c>
      <c r="I3727" s="510">
        <f t="shared" si="2191"/>
        <v>3664</v>
      </c>
      <c r="J3727" s="53" t="str" cm="1">
        <f t="array" aca="1" ref="J3727" ca="1">INDIRECT("B" &amp; I3727)</f>
        <v>NIVEL 974 M4 7S L30 PM 2908 02-07-2026</v>
      </c>
      <c r="K3727" s="511">
        <f t="shared" ca="1" si="2192"/>
        <v>3.2</v>
      </c>
      <c r="L3727" s="508">
        <f t="shared" ca="1" si="2193"/>
        <v>9.6299999999999997E-3</v>
      </c>
      <c r="M3727" s="508">
        <f t="shared" ca="1" si="2194"/>
        <v>1.26E-2</v>
      </c>
      <c r="N3727" s="512">
        <f t="shared" ca="1" si="2195"/>
        <v>1.4E-2</v>
      </c>
      <c r="O3727" s="512">
        <f t="shared" ca="1" si="2196"/>
        <v>8.6669999999999994E-3</v>
      </c>
      <c r="P3727" s="513">
        <f t="shared" ca="1" si="2197"/>
        <v>1.1340000000000001E-2</v>
      </c>
      <c r="Q3727" s="514" t="str">
        <f t="shared" ca="1" si="2198"/>
        <v>Dump</v>
      </c>
      <c r="R3727" s="515">
        <f t="shared" ca="1" si="2199"/>
        <v>0.71111111111111114</v>
      </c>
      <c r="T3727" s="763"/>
      <c r="U3727" s="763"/>
      <c r="V3727" s="763"/>
      <c r="W3727" s="669"/>
      <c r="X3727" s="666"/>
      <c r="Y3727" s="667"/>
      <c r="Z3727" s="668"/>
      <c r="AA3727" s="763"/>
      <c r="AB3727" s="763"/>
      <c r="AC3727" s="763"/>
      <c r="AD3727" s="763"/>
      <c r="AE3727" s="763"/>
      <c r="AF3727" s="763"/>
      <c r="AG3727" s="763"/>
    </row>
    <row r="3728" spans="2:34" ht="15" thickBot="1">
      <c r="B3728" s="772" t="s">
        <v>3750</v>
      </c>
      <c r="C3728" s="376">
        <v>1</v>
      </c>
      <c r="D3728" s="771">
        <v>3.2</v>
      </c>
      <c r="E3728" s="104">
        <v>9.4999999999999998E-3</v>
      </c>
      <c r="F3728" s="104">
        <v>1.2999999999999999E-2</v>
      </c>
      <c r="H3728" s="677">
        <v>2909</v>
      </c>
      <c r="I3728" s="510">
        <f t="shared" si="2191"/>
        <v>3665</v>
      </c>
      <c r="J3728" s="53" t="str" cm="1">
        <f t="array" aca="1" ref="J3728" ca="1">INDIRECT("B" &amp; I3728)</f>
        <v>NIVEL 974 M4 7S L30 PM 2909 02-07-2026</v>
      </c>
      <c r="K3728" s="511">
        <f t="shared" ca="1" si="2192"/>
        <v>3.2</v>
      </c>
      <c r="L3728" s="508">
        <f t="shared" ca="1" si="2193"/>
        <v>8.0099999999999998E-3</v>
      </c>
      <c r="M3728" s="508">
        <f t="shared" ca="1" si="2194"/>
        <v>1.26E-2</v>
      </c>
      <c r="N3728" s="512">
        <f t="shared" ca="1" si="2195"/>
        <v>1.4E-2</v>
      </c>
      <c r="O3728" s="512">
        <f t="shared" ca="1" si="2196"/>
        <v>7.2090000000000001E-3</v>
      </c>
      <c r="P3728" s="513">
        <f t="shared" ca="1" si="2197"/>
        <v>1.1340000000000001E-2</v>
      </c>
      <c r="Q3728" s="514" t="str">
        <f t="shared" ca="1" si="2198"/>
        <v>Dump</v>
      </c>
      <c r="R3728" s="515">
        <f t="shared" ca="1" si="2199"/>
        <v>0.71111111111111114</v>
      </c>
      <c r="T3728" s="763"/>
      <c r="U3728" s="763"/>
      <c r="V3728" s="763"/>
      <c r="W3728" s="763"/>
      <c r="X3728" s="763"/>
      <c r="Y3728" s="763"/>
      <c r="Z3728" s="763"/>
      <c r="AA3728" s="763"/>
      <c r="AB3728" s="763"/>
      <c r="AC3728" s="763"/>
      <c r="AD3728" s="763"/>
      <c r="AE3728" s="763"/>
      <c r="AF3728" s="763"/>
      <c r="AG3728" s="763"/>
    </row>
    <row r="3729" spans="2:38" ht="29.4" thickBot="1">
      <c r="B3729" s="772" t="s">
        <v>3751</v>
      </c>
      <c r="C3729" s="376">
        <v>1</v>
      </c>
      <c r="D3729" s="771">
        <v>3.2</v>
      </c>
      <c r="E3729" s="104">
        <v>8.8999999999999999E-3</v>
      </c>
      <c r="F3729" s="104">
        <v>1.2999999999999999E-2</v>
      </c>
      <c r="H3729" s="677">
        <v>2910</v>
      </c>
      <c r="I3729" s="510">
        <f t="shared" si="2191"/>
        <v>3666</v>
      </c>
      <c r="J3729" s="53" t="str" cm="1">
        <f t="array" aca="1" ref="J3729" ca="1">INDIRECT("B" &amp; I3729)</f>
        <v>NIVEL 974 M4 7S L30 PM 2910 02-07-2026</v>
      </c>
      <c r="K3729" s="511">
        <f t="shared" ca="1" si="2192"/>
        <v>3.2</v>
      </c>
      <c r="L3729" s="508">
        <f t="shared" ca="1" si="2193"/>
        <v>1.269E-2</v>
      </c>
      <c r="M3729" s="508">
        <f t="shared" ca="1" si="2194"/>
        <v>1.26E-2</v>
      </c>
      <c r="N3729" s="512">
        <f t="shared" ca="1" si="2195"/>
        <v>1.4E-2</v>
      </c>
      <c r="O3729" s="512">
        <f t="shared" ca="1" si="2196"/>
        <v>1.1421000000000001E-2</v>
      </c>
      <c r="P3729" s="513">
        <f t="shared" ca="1" si="2197"/>
        <v>1.1340000000000001E-2</v>
      </c>
      <c r="Q3729" s="514" t="str">
        <f t="shared" ca="1" si="2198"/>
        <v>Dump</v>
      </c>
      <c r="R3729" s="515">
        <f t="shared" ca="1" si="2199"/>
        <v>0.71111111111111114</v>
      </c>
      <c r="T3729" s="120" t="s">
        <v>252</v>
      </c>
      <c r="U3729" s="121"/>
      <c r="V3729" s="121"/>
      <c r="W3729" s="121"/>
      <c r="X3729" s="121"/>
      <c r="Y3729" s="121"/>
      <c r="Z3729" s="121"/>
      <c r="AA3729" s="121"/>
      <c r="AB3729" s="121"/>
      <c r="AC3729" s="121"/>
      <c r="AD3729" s="121"/>
      <c r="AE3729" s="121"/>
      <c r="AF3729" s="121"/>
      <c r="AG3729" s="122"/>
    </row>
    <row r="3730" spans="2:38">
      <c r="B3730" s="772" t="s">
        <v>3752</v>
      </c>
      <c r="C3730" s="376">
        <v>1</v>
      </c>
      <c r="D3730" s="771">
        <v>3.2</v>
      </c>
      <c r="E3730" s="104">
        <v>1.24E-2</v>
      </c>
      <c r="F3730" s="104">
        <v>1.4999999999999999E-2</v>
      </c>
      <c r="H3730" s="677">
        <v>2911</v>
      </c>
      <c r="I3730" s="510">
        <f t="shared" si="2191"/>
        <v>3667</v>
      </c>
      <c r="J3730" s="53" t="str" cm="1">
        <f t="array" aca="1" ref="J3730" ca="1">INDIRECT("B" &amp; I3730)</f>
        <v>NIVEL 974 M4 7S L30 PM 2911 02-07-2026</v>
      </c>
      <c r="K3730" s="511">
        <f t="shared" ca="1" si="2192"/>
        <v>3.2</v>
      </c>
      <c r="L3730" s="508">
        <f t="shared" ca="1" si="2193"/>
        <v>1.035E-2</v>
      </c>
      <c r="M3730" s="508">
        <f t="shared" ca="1" si="2194"/>
        <v>1.26E-2</v>
      </c>
      <c r="N3730" s="512">
        <f t="shared" ca="1" si="2195"/>
        <v>1.4E-2</v>
      </c>
      <c r="O3730" s="512">
        <f t="shared" ca="1" si="2196"/>
        <v>9.3150000000000004E-3</v>
      </c>
      <c r="P3730" s="513">
        <f t="shared" ca="1" si="2197"/>
        <v>1.1340000000000001E-2</v>
      </c>
      <c r="Q3730" s="514" t="str">
        <f t="shared" ca="1" si="2198"/>
        <v>Dump</v>
      </c>
      <c r="R3730" s="515">
        <f t="shared" ca="1" si="2199"/>
        <v>0.71111111111111114</v>
      </c>
      <c r="T3730" s="763"/>
      <c r="U3730" s="763"/>
      <c r="V3730" s="763"/>
      <c r="W3730" s="763"/>
      <c r="X3730" s="763"/>
      <c r="Y3730" s="763"/>
      <c r="Z3730" s="763"/>
      <c r="AA3730" s="763"/>
      <c r="AB3730" s="763"/>
      <c r="AC3730" s="763"/>
      <c r="AD3730" s="763"/>
      <c r="AE3730" s="763"/>
      <c r="AF3730" s="763"/>
      <c r="AG3730" s="763"/>
    </row>
    <row r="3731" spans="2:38" ht="28.8">
      <c r="B3731" s="772" t="s">
        <v>3753</v>
      </c>
      <c r="C3731" s="376">
        <v>1</v>
      </c>
      <c r="D3731" s="771">
        <v>3.2</v>
      </c>
      <c r="E3731" s="104">
        <v>1.06E-2</v>
      </c>
      <c r="F3731" s="104">
        <v>1.4999999999999999E-2</v>
      </c>
      <c r="H3731" s="677">
        <v>2912</v>
      </c>
      <c r="I3731" s="510">
        <f t="shared" si="2191"/>
        <v>3668</v>
      </c>
      <c r="J3731" s="53" t="str" cm="1">
        <f t="array" aca="1" ref="J3731" ca="1">INDIRECT("B" &amp; I3731)</f>
        <v>NIVEL 974 M4 7S L30 PM 2912 02-07-2026</v>
      </c>
      <c r="K3731" s="511">
        <f t="shared" ca="1" si="2192"/>
        <v>3.2</v>
      </c>
      <c r="L3731" s="508">
        <f t="shared" ca="1" si="2193"/>
        <v>7.2899999999999996E-3</v>
      </c>
      <c r="M3731" s="508">
        <f t="shared" ca="1" si="2194"/>
        <v>1.26E-2</v>
      </c>
      <c r="N3731" s="512">
        <f t="shared" ca="1" si="2195"/>
        <v>1.4E-2</v>
      </c>
      <c r="O3731" s="512">
        <f t="shared" ca="1" si="2196"/>
        <v>6.561E-3</v>
      </c>
      <c r="P3731" s="513">
        <f t="shared" ca="1" si="2197"/>
        <v>1.1340000000000001E-2</v>
      </c>
      <c r="Q3731" s="514" t="str">
        <f t="shared" ca="1" si="2198"/>
        <v>Dump</v>
      </c>
      <c r="R3731" s="515">
        <f t="shared" ca="1" si="2199"/>
        <v>0.71111111111111114</v>
      </c>
      <c r="T3731" s="47" t="s">
        <v>48</v>
      </c>
      <c r="U3731" s="48" t="s">
        <v>49</v>
      </c>
      <c r="V3731" s="48" t="s">
        <v>50</v>
      </c>
      <c r="W3731" s="48" t="s">
        <v>51</v>
      </c>
      <c r="X3731" s="49" t="s">
        <v>52</v>
      </c>
      <c r="Y3731" s="49" t="s">
        <v>53</v>
      </c>
      <c r="Z3731" s="48" t="s">
        <v>54</v>
      </c>
      <c r="AA3731" s="50" t="s">
        <v>55</v>
      </c>
      <c r="AB3731" s="48" t="s">
        <v>56</v>
      </c>
      <c r="AC3731" s="51" t="s">
        <v>12</v>
      </c>
      <c r="AD3731" s="51" t="s">
        <v>295</v>
      </c>
      <c r="AE3731" s="48" t="s">
        <v>57</v>
      </c>
      <c r="AF3731" s="48" t="s">
        <v>66</v>
      </c>
      <c r="AG3731" s="48" t="s">
        <v>67</v>
      </c>
      <c r="AH3731" s="48" t="s">
        <v>68</v>
      </c>
    </row>
    <row r="3732" spans="2:38">
      <c r="B3732" s="772" t="s">
        <v>3754</v>
      </c>
      <c r="C3732" s="376">
        <v>1</v>
      </c>
      <c r="D3732" s="771">
        <v>3.2</v>
      </c>
      <c r="E3732" s="104">
        <v>1.06E-2</v>
      </c>
      <c r="F3732" s="104">
        <v>1.4999999999999999E-2</v>
      </c>
      <c r="H3732" s="677">
        <v>2913</v>
      </c>
      <c r="I3732" s="510">
        <f t="shared" si="2191"/>
        <v>3669</v>
      </c>
      <c r="J3732" s="53" t="str" cm="1">
        <f t="array" aca="1" ref="J3732" ca="1">INDIRECT("B" &amp; I3732)</f>
        <v>NIVEL 974 M4 7S L30 PM 2913 02-07-2026</v>
      </c>
      <c r="K3732" s="511">
        <f t="shared" ca="1" si="2192"/>
        <v>3.2</v>
      </c>
      <c r="L3732" s="508">
        <f t="shared" ca="1" si="2193"/>
        <v>7.0200000000000002E-3</v>
      </c>
      <c r="M3732" s="508">
        <f t="shared" ca="1" si="2194"/>
        <v>1.26E-2</v>
      </c>
      <c r="N3732" s="512">
        <f t="shared" ca="1" si="2195"/>
        <v>1.4E-2</v>
      </c>
      <c r="O3732" s="512">
        <f t="shared" ca="1" si="2196"/>
        <v>6.3180000000000007E-3</v>
      </c>
      <c r="P3732" s="513">
        <f t="shared" ca="1" si="2197"/>
        <v>1.1340000000000001E-2</v>
      </c>
      <c r="Q3732" s="514" t="str">
        <f t="shared" ca="1" si="2198"/>
        <v>Dump</v>
      </c>
      <c r="R3732" s="515">
        <f t="shared" ca="1" si="2199"/>
        <v>0.71111111111111114</v>
      </c>
      <c r="T3732" s="56"/>
      <c r="U3732" s="56">
        <v>1</v>
      </c>
      <c r="V3732" s="56"/>
      <c r="W3732" s="56"/>
      <c r="X3732" s="57"/>
      <c r="Y3732" s="57"/>
      <c r="Z3732" s="58"/>
      <c r="AA3732" s="59"/>
      <c r="AB3732" s="60"/>
      <c r="AC3732" s="60"/>
      <c r="AD3732" s="60"/>
      <c r="AE3732" s="60"/>
      <c r="AF3732" s="106"/>
      <c r="AG3732" s="107"/>
      <c r="AH3732" s="104"/>
    </row>
    <row r="3733" spans="2:38">
      <c r="B3733" s="772" t="s">
        <v>3755</v>
      </c>
      <c r="C3733" s="376">
        <v>1</v>
      </c>
      <c r="D3733" s="771">
        <v>3.2</v>
      </c>
      <c r="E3733" s="104">
        <v>1.0200000000000001E-2</v>
      </c>
      <c r="F3733" s="104">
        <v>1.4999999999999999E-2</v>
      </c>
      <c r="H3733" s="677">
        <v>2914</v>
      </c>
      <c r="I3733" s="510">
        <f t="shared" ref="I3733" si="2200">IF(H3733="",
   IFERROR(MATCH("**", B:B, 0), ""),
   IFERROR(MATCH("* "&amp;H3733&amp;" *", B:B, 0), "")
)</f>
        <v>3670</v>
      </c>
      <c r="J3733" s="53" t="str" cm="1">
        <f t="array" aca="1" ref="J3733" ca="1">INDIRECT("B" &amp; I3733)</f>
        <v>NIVEL 974 M4 7S L30 PM 2914 02-07-2026</v>
      </c>
      <c r="K3733" s="511">
        <f t="shared" ref="K3733" ca="1" si="2201">INDEX(D:D, MATCH(J3733, $B:$B, 0))</f>
        <v>3.2</v>
      </c>
      <c r="L3733" s="508">
        <f t="shared" ref="L3733" ca="1" si="2202">INDEX(E:E, MATCH($J3733, $B:$B, 0))*0.9</f>
        <v>8.1900000000000011E-3</v>
      </c>
      <c r="M3733" s="508">
        <f t="shared" ref="M3733" ca="1" si="2203">INDEX(F:F, MATCH($J3733, $B:$B, 0))*0.9</f>
        <v>1.26E-2</v>
      </c>
      <c r="N3733" s="512">
        <f t="shared" ref="N3733" ca="1" si="2204">INDEX(F:F, MATCH($J3733, $B:$B, 0))</f>
        <v>1.4E-2</v>
      </c>
      <c r="O3733" s="512">
        <f t="shared" ref="O3733" ca="1" si="2205">+IF(L3733=0,N3733*0.9,L3733*0.9)</f>
        <v>7.3710000000000008E-3</v>
      </c>
      <c r="P3733" s="513">
        <f t="shared" ref="P3733" ca="1" si="2206">+M3733*0.9</f>
        <v>1.1340000000000001E-2</v>
      </c>
      <c r="Q3733" s="514" t="str">
        <f t="shared" ref="Q3733" ca="1" si="2207">+IF(L3733=0,"-","Dump")</f>
        <v>Dump</v>
      </c>
      <c r="R3733" s="515">
        <f t="shared" ref="R3733" ca="1" si="2208">+K3733/4.5</f>
        <v>0.71111111111111114</v>
      </c>
      <c r="T3733" s="413" t="s">
        <v>256</v>
      </c>
      <c r="U3733" s="56">
        <v>2</v>
      </c>
      <c r="V3733" s="56"/>
      <c r="W3733" s="56"/>
      <c r="X3733" s="57"/>
      <c r="Y3733" s="57"/>
      <c r="Z3733" s="58"/>
      <c r="AA3733" s="59"/>
      <c r="AB3733" s="60"/>
      <c r="AC3733" s="60"/>
      <c r="AD3733" s="60"/>
      <c r="AE3733" s="60"/>
      <c r="AF3733" s="106"/>
      <c r="AG3733" s="107"/>
      <c r="AH3733" s="104"/>
    </row>
    <row r="3734" spans="2:38">
      <c r="B3734" s="772" t="s">
        <v>3756</v>
      </c>
      <c r="C3734" s="376">
        <v>1</v>
      </c>
      <c r="D3734" s="771">
        <v>3.2</v>
      </c>
      <c r="E3734" s="104">
        <v>9.4000000000000004E-3</v>
      </c>
      <c r="F3734" s="104">
        <v>1.4999999999999999E-2</v>
      </c>
      <c r="H3734" s="677">
        <v>2915</v>
      </c>
      <c r="I3734" s="510">
        <f t="shared" si="2191"/>
        <v>3671</v>
      </c>
      <c r="J3734" s="53" t="str" cm="1">
        <f t="array" aca="1" ref="J3734" ca="1">INDIRECT("B" &amp; I3734)</f>
        <v>NIVEL 974 M4 7S L30 PM 2915 02-07-2026</v>
      </c>
      <c r="K3734" s="511">
        <f t="shared" ca="1" si="2192"/>
        <v>3.2</v>
      </c>
      <c r="L3734" s="508">
        <f t="shared" ca="1" si="2193"/>
        <v>7.2899999999999996E-3</v>
      </c>
      <c r="M3734" s="508">
        <f t="shared" ca="1" si="2194"/>
        <v>1.26E-2</v>
      </c>
      <c r="N3734" s="512">
        <f t="shared" ca="1" si="2195"/>
        <v>1.4E-2</v>
      </c>
      <c r="O3734" s="512">
        <f t="shared" ca="1" si="2196"/>
        <v>6.561E-3</v>
      </c>
      <c r="P3734" s="513">
        <f t="shared" ca="1" si="2197"/>
        <v>1.1340000000000001E-2</v>
      </c>
      <c r="Q3734" s="514" t="str">
        <f t="shared" ca="1" si="2198"/>
        <v>Dump</v>
      </c>
      <c r="R3734" s="515">
        <f t="shared" ca="1" si="2199"/>
        <v>0.71111111111111114</v>
      </c>
      <c r="T3734" s="765"/>
      <c r="U3734" s="56">
        <v>3</v>
      </c>
      <c r="V3734" s="56"/>
      <c r="W3734" s="56"/>
      <c r="X3734" s="57"/>
      <c r="Y3734" s="57"/>
      <c r="Z3734" s="58"/>
      <c r="AA3734" s="59"/>
      <c r="AB3734" s="60"/>
      <c r="AC3734" s="60"/>
      <c r="AD3734" s="60"/>
      <c r="AE3734" s="60"/>
      <c r="AF3734" s="106"/>
      <c r="AG3734" s="107"/>
      <c r="AH3734" s="104"/>
    </row>
    <row r="3735" spans="2:38">
      <c r="B3735" s="772" t="s">
        <v>3757</v>
      </c>
      <c r="C3735" s="376">
        <v>1</v>
      </c>
      <c r="D3735" s="771">
        <v>3.2</v>
      </c>
      <c r="E3735" s="104">
        <v>1.23E-2</v>
      </c>
      <c r="F3735" s="104">
        <v>1.4999999999999999E-2</v>
      </c>
      <c r="H3735" s="677">
        <v>2916</v>
      </c>
      <c r="I3735" s="510">
        <f t="shared" si="2191"/>
        <v>3672</v>
      </c>
      <c r="J3735" s="53" t="str" cm="1">
        <f t="array" aca="1" ref="J3735" ca="1">INDIRECT("B" &amp; I3735)</f>
        <v>NIVEL 974 M4 7S L30 PM 2916 02-07-2026</v>
      </c>
      <c r="K3735" s="511">
        <f t="shared" ca="1" si="2192"/>
        <v>3.2</v>
      </c>
      <c r="L3735" s="508">
        <f t="shared" ca="1" si="2193"/>
        <v>6.7499999999999999E-3</v>
      </c>
      <c r="M3735" s="508">
        <f t="shared" ca="1" si="2194"/>
        <v>1.26E-2</v>
      </c>
      <c r="N3735" s="512">
        <f t="shared" ca="1" si="2195"/>
        <v>1.4E-2</v>
      </c>
      <c r="O3735" s="512">
        <f t="shared" ca="1" si="2196"/>
        <v>6.0749999999999997E-3</v>
      </c>
      <c r="P3735" s="513">
        <f t="shared" ca="1" si="2197"/>
        <v>1.1340000000000001E-2</v>
      </c>
      <c r="Q3735" s="514" t="str">
        <f t="shared" ca="1" si="2198"/>
        <v>Dump</v>
      </c>
      <c r="R3735" s="515">
        <f t="shared" ca="1" si="2199"/>
        <v>0.71111111111111114</v>
      </c>
      <c r="T3735" s="765"/>
      <c r="U3735" s="56">
        <v>4</v>
      </c>
      <c r="V3735" s="56"/>
      <c r="W3735" s="56"/>
      <c r="X3735" s="57"/>
      <c r="Y3735" s="57"/>
      <c r="Z3735" s="58"/>
      <c r="AA3735" s="59"/>
      <c r="AB3735" s="60"/>
      <c r="AC3735" s="60"/>
      <c r="AD3735" s="60"/>
      <c r="AE3735" s="60"/>
      <c r="AF3735" s="106"/>
      <c r="AG3735" s="107"/>
      <c r="AH3735" s="104"/>
    </row>
    <row r="3736" spans="2:38">
      <c r="B3736" s="772" t="s">
        <v>3758</v>
      </c>
      <c r="C3736" s="376">
        <v>1</v>
      </c>
      <c r="D3736" s="771">
        <v>3.2</v>
      </c>
      <c r="E3736" s="104">
        <v>1.2699999999999999E-2</v>
      </c>
      <c r="F3736" s="104">
        <v>1.4999999999999999E-2</v>
      </c>
      <c r="H3736" s="677">
        <v>2917</v>
      </c>
      <c r="I3736" s="510">
        <f t="shared" si="2191"/>
        <v>3673</v>
      </c>
      <c r="J3736" s="53" t="str" cm="1">
        <f t="array" aca="1" ref="J3736" ca="1">INDIRECT("B" &amp; I3736)</f>
        <v>NIVEL 974 M4 7S L30 PM 2917 02-07-2026</v>
      </c>
      <c r="K3736" s="511">
        <f t="shared" ca="1" si="2192"/>
        <v>3.2</v>
      </c>
      <c r="L3736" s="508">
        <f t="shared" ca="1" si="2193"/>
        <v>9.4500000000000001E-3</v>
      </c>
      <c r="M3736" s="508">
        <f t="shared" ca="1" si="2194"/>
        <v>1.26E-2</v>
      </c>
      <c r="N3736" s="512">
        <f t="shared" ca="1" si="2195"/>
        <v>1.4E-2</v>
      </c>
      <c r="O3736" s="512">
        <f t="shared" ca="1" si="2196"/>
        <v>8.5050000000000004E-3</v>
      </c>
      <c r="P3736" s="513">
        <f t="shared" ca="1" si="2197"/>
        <v>1.1340000000000001E-2</v>
      </c>
      <c r="Q3736" s="514" t="str">
        <f t="shared" ca="1" si="2198"/>
        <v>Dump</v>
      </c>
      <c r="R3736" s="515">
        <f t="shared" ca="1" si="2199"/>
        <v>0.71111111111111114</v>
      </c>
      <c r="T3736" s="765"/>
      <c r="U3736" s="765">
        <v>5</v>
      </c>
      <c r="V3736" s="56"/>
      <c r="W3736" s="56"/>
      <c r="X3736" s="57"/>
      <c r="Y3736" s="57"/>
      <c r="Z3736" s="58"/>
      <c r="AA3736" s="59"/>
      <c r="AB3736" s="60"/>
      <c r="AC3736" s="60"/>
      <c r="AD3736" s="60"/>
      <c r="AE3736" s="60"/>
      <c r="AF3736" s="106"/>
      <c r="AG3736" s="107"/>
      <c r="AH3736" s="104"/>
    </row>
    <row r="3737" spans="2:38">
      <c r="B3737" s="772" t="s">
        <v>3759</v>
      </c>
      <c r="C3737" s="376">
        <v>1</v>
      </c>
      <c r="D3737" s="771">
        <v>3.2</v>
      </c>
      <c r="E3737" s="104">
        <v>1.32E-2</v>
      </c>
      <c r="F3737" s="104">
        <v>1.4999999999999999E-2</v>
      </c>
      <c r="H3737" s="386"/>
      <c r="I3737"/>
      <c r="J3737"/>
      <c r="K3737" s="519">
        <f ca="1">SUM(K3714:K3736)</f>
        <v>73.600000000000023</v>
      </c>
      <c r="L3737" s="516">
        <f ca="1">+SUMPRODUCT(L3714:L3736,K3714:K3736)/K3737</f>
        <v>9.6299999999999997E-3</v>
      </c>
      <c r="M3737" s="516">
        <f ca="1">+SUMPRODUCT(M3714:M3736,K3714:K3736)/K3737</f>
        <v>1.26E-2</v>
      </c>
      <c r="N3737" s="69">
        <f ca="1">+SUMPRODUCT(N3714:N3736,K3714:K3736)/K3737</f>
        <v>1.399999999999999E-2</v>
      </c>
      <c r="O3737" s="552">
        <f ca="1">+SUMPRODUCT(O3714:O3736,K3714:K3736)/K3737</f>
        <v>8.6670000000000011E-3</v>
      </c>
      <c r="P3737" s="69">
        <f ca="1">+SUMPRODUCT(P3714:P3736,K3714:K3736)/K3737</f>
        <v>1.1339999999999996E-2</v>
      </c>
      <c r="Q3737"/>
      <c r="R3737"/>
      <c r="T3737" s="765"/>
      <c r="U3737" s="765">
        <v>6</v>
      </c>
      <c r="V3737" s="765"/>
      <c r="W3737" s="56"/>
      <c r="X3737" s="57"/>
      <c r="Y3737" s="57"/>
      <c r="Z3737" s="58"/>
      <c r="AA3737" s="59"/>
      <c r="AB3737" s="60"/>
      <c r="AC3737" s="60"/>
      <c r="AD3737" s="60"/>
      <c r="AE3737" s="60"/>
      <c r="AF3737" s="106"/>
      <c r="AG3737" s="107"/>
      <c r="AH3737" s="104"/>
    </row>
    <row r="3738" spans="2:38">
      <c r="B3738" s="772" t="s">
        <v>3760</v>
      </c>
      <c r="C3738" s="376">
        <v>1</v>
      </c>
      <c r="D3738" s="771">
        <v>3.2</v>
      </c>
      <c r="E3738" s="104">
        <v>1.12E-2</v>
      </c>
      <c r="F3738" s="104">
        <v>1.4999999999999999E-2</v>
      </c>
      <c r="H3738" s="769"/>
      <c r="I3738"/>
      <c r="J3738"/>
      <c r="K3738" s="551" t="s">
        <v>59</v>
      </c>
      <c r="L3738" s="550">
        <f ca="1">+L3737/0.9</f>
        <v>1.0699999999999999E-2</v>
      </c>
      <c r="M3738" s="518">
        <f ca="1">+M3737/0.9</f>
        <v>1.4E-2</v>
      </c>
      <c r="N3738"/>
      <c r="O3738"/>
      <c r="P3738"/>
      <c r="Q3738"/>
      <c r="R3738"/>
      <c r="T3738" s="765"/>
      <c r="U3738" s="765">
        <v>7</v>
      </c>
      <c r="V3738" s="765"/>
      <c r="W3738" s="56"/>
      <c r="X3738" s="57"/>
      <c r="Y3738" s="57"/>
      <c r="Z3738" s="58"/>
      <c r="AA3738" s="109"/>
      <c r="AB3738" s="60"/>
      <c r="AC3738" s="60"/>
      <c r="AD3738" s="60"/>
      <c r="AE3738" s="60"/>
      <c r="AF3738" s="106"/>
      <c r="AG3738" s="107"/>
      <c r="AH3738" s="104"/>
    </row>
    <row r="3739" spans="2:38" ht="15" thickBot="1">
      <c r="B3739" s="772" t="s">
        <v>3761</v>
      </c>
      <c r="C3739" s="376">
        <v>1</v>
      </c>
      <c r="D3739" s="771">
        <v>3.2</v>
      </c>
      <c r="E3739" s="104">
        <v>1.35E-2</v>
      </c>
      <c r="F3739" s="104">
        <v>1.4999999999999999E-2</v>
      </c>
      <c r="T3739" s="765"/>
      <c r="U3739" s="765">
        <v>8</v>
      </c>
      <c r="V3739" s="765"/>
      <c r="W3739" s="56"/>
      <c r="X3739" s="57"/>
      <c r="Y3739" s="57"/>
      <c r="Z3739" s="62"/>
      <c r="AA3739" s="109"/>
      <c r="AB3739" s="60"/>
      <c r="AC3739" s="60"/>
      <c r="AD3739" s="60"/>
      <c r="AE3739" s="60"/>
      <c r="AF3739" s="106"/>
      <c r="AG3739" s="107"/>
      <c r="AH3739" s="104"/>
    </row>
    <row r="3740" spans="2:38" ht="28.8">
      <c r="B3740" s="772" t="s">
        <v>3762</v>
      </c>
      <c r="C3740" s="376">
        <v>1</v>
      </c>
      <c r="D3740" s="771">
        <v>3.2</v>
      </c>
      <c r="E3740" s="104">
        <v>1.41E-2</v>
      </c>
      <c r="F3740" s="104">
        <v>1.4999999999999999E-2</v>
      </c>
      <c r="H3740" s="385"/>
      <c r="I3740" s="547" t="s">
        <v>3725</v>
      </c>
      <c r="J3740" s="77" t="s">
        <v>63</v>
      </c>
      <c r="K3740" s="507" t="s">
        <v>44</v>
      </c>
      <c r="L3740" s="718" t="s">
        <v>297</v>
      </c>
      <c r="M3740" s="508" t="s">
        <v>292</v>
      </c>
      <c r="N3740" s="545" t="s">
        <v>46</v>
      </c>
      <c r="O3740" s="549" t="s">
        <v>293</v>
      </c>
      <c r="P3740" s="508" t="s">
        <v>294</v>
      </c>
      <c r="Q3740"/>
      <c r="R3740"/>
      <c r="T3740" s="763"/>
      <c r="U3740" s="765">
        <v>9</v>
      </c>
      <c r="V3740" s="765"/>
      <c r="W3740" s="765"/>
      <c r="X3740" s="57"/>
      <c r="Y3740" s="57"/>
      <c r="Z3740" s="62"/>
      <c r="AA3740" s="59"/>
      <c r="AB3740" s="60"/>
      <c r="AC3740" s="60"/>
      <c r="AD3740" s="60"/>
      <c r="AE3740" s="60"/>
      <c r="AF3740" s="106"/>
      <c r="AG3740" s="107"/>
      <c r="AH3740" s="104"/>
      <c r="AJ3740" s="95" t="str">
        <f>+I3740</f>
        <v>EN157</v>
      </c>
      <c r="AK3740" s="96" t="s">
        <v>62</v>
      </c>
    </row>
    <row r="3741" spans="2:38" ht="15" thickBot="1">
      <c r="B3741" s="772" t="s">
        <v>3763</v>
      </c>
      <c r="C3741" s="376">
        <v>1</v>
      </c>
      <c r="D3741" s="771">
        <v>3.2</v>
      </c>
      <c r="E3741" s="104">
        <v>1.4800000000000001E-2</v>
      </c>
      <c r="F3741" s="104">
        <v>1.4999999999999999E-2</v>
      </c>
      <c r="H3741" s="677">
        <v>2918</v>
      </c>
      <c r="I3741" s="510">
        <f t="shared" ref="I3741:I3763" si="2209">IF(H3741="",
   IFERROR(MATCH("**", B:B, 0), ""),
   IFERROR(MATCH("* "&amp;H3741&amp;" *", B:B, 0), "")
)</f>
        <v>3674</v>
      </c>
      <c r="J3741" s="53" t="str" cm="1">
        <f t="array" aca="1" ref="J3741" ca="1">INDIRECT("B" &amp; I3741)</f>
        <v>NIVEL 974 M4 7S L30 AM 2918 03-07-2026</v>
      </c>
      <c r="K3741" s="511">
        <f ca="1">INDEX(D:D, MATCH(J3741, $B:$B, 0))</f>
        <v>3.2</v>
      </c>
      <c r="L3741" s="508">
        <f ca="1">INDEX(E:E, MATCH($J3741, $B:$B, 0))*0.9</f>
        <v>1.179E-2</v>
      </c>
      <c r="M3741" s="508">
        <f ca="1">INDEX(F:F, MATCH($J3741, $B:$B, 0))*0.9</f>
        <v>1.2149999999999999E-2</v>
      </c>
      <c r="N3741" s="512">
        <f ca="1">INDEX(F:F, MATCH($J3741, $B:$B, 0))</f>
        <v>1.35E-2</v>
      </c>
      <c r="O3741" s="512">
        <f ca="1">+IF(L3741=0,N3741*0.9,L3741*0.9)</f>
        <v>1.0611000000000001E-2</v>
      </c>
      <c r="P3741" s="513">
        <f ca="1">+M3741*0.9</f>
        <v>1.0935E-2</v>
      </c>
      <c r="Q3741" s="514" t="str">
        <f ca="1">+IF(L3741=0,"-","Dump")</f>
        <v>Dump</v>
      </c>
      <c r="R3741" s="515">
        <f ca="1">+K3741/4.5</f>
        <v>0.71111111111111114</v>
      </c>
      <c r="T3741" s="763"/>
      <c r="U3741" s="765">
        <v>10</v>
      </c>
      <c r="V3741" s="765"/>
      <c r="W3741" s="765"/>
      <c r="X3741" s="57"/>
      <c r="Y3741" s="57"/>
      <c r="Z3741" s="62"/>
      <c r="AA3741" s="63"/>
      <c r="AB3741" s="60"/>
      <c r="AC3741" s="60"/>
      <c r="AD3741" s="60"/>
      <c r="AE3741" s="60"/>
      <c r="AF3741" s="106"/>
      <c r="AG3741" s="107"/>
      <c r="AH3741" s="104"/>
      <c r="AJ3741" s="520">
        <f ca="1">+K3764-SUMIF(AE:AE, AJ3740, AA:AA)</f>
        <v>41.930000000000021</v>
      </c>
      <c r="AK3741" s="521">
        <f ca="1">O3764</f>
        <v>1.0776521739130433E-2</v>
      </c>
      <c r="AL3741" s="102">
        <f ca="1">COUNTIF(AE:AE, AJ3740)</f>
        <v>1</v>
      </c>
    </row>
    <row r="3742" spans="2:38" ht="15" thickBot="1">
      <c r="B3742" s="772" t="s">
        <v>3764</v>
      </c>
      <c r="C3742" s="376">
        <v>1</v>
      </c>
      <c r="D3742" s="771">
        <v>3.2</v>
      </c>
      <c r="E3742" s="104">
        <v>1.89E-2</v>
      </c>
      <c r="F3742" s="104">
        <v>1.4999999999999999E-2</v>
      </c>
      <c r="H3742" s="677">
        <v>2919</v>
      </c>
      <c r="I3742" s="510">
        <f t="shared" si="2209"/>
        <v>3675</v>
      </c>
      <c r="J3742" s="53" t="str" cm="1">
        <f t="array" aca="1" ref="J3742" ca="1">INDIRECT("B" &amp; I3742)</f>
        <v>NIVEL 974 M4 7S L30 AM 2919 03-07-2026</v>
      </c>
      <c r="K3742" s="511">
        <f t="shared" ref="K3742:K3763" ca="1" si="2210">INDEX(D:D, MATCH(J3742, $B:$B, 0))</f>
        <v>3.2</v>
      </c>
      <c r="L3742" s="508">
        <f t="shared" ref="L3742:L3763" ca="1" si="2211">INDEX(E:E, MATCH($J3742, $B:$B, 0))*0.9</f>
        <v>9.9900000000000006E-3</v>
      </c>
      <c r="M3742" s="508">
        <f t="shared" ref="M3742:M3763" ca="1" si="2212">INDEX(F:F, MATCH($J3742, $B:$B, 0))*0.9</f>
        <v>1.2149999999999999E-2</v>
      </c>
      <c r="N3742" s="512">
        <f t="shared" ref="N3742:N3763" ca="1" si="2213">INDEX(F:F, MATCH($J3742, $B:$B, 0))</f>
        <v>1.35E-2</v>
      </c>
      <c r="O3742" s="512">
        <f t="shared" ref="O3742:O3763" ca="1" si="2214">+IF(L3742=0,N3742*0.9,L3742*0.9)</f>
        <v>8.9910000000000007E-3</v>
      </c>
      <c r="P3742" s="513">
        <f t="shared" ref="P3742:P3763" ca="1" si="2215">+M3742*0.9</f>
        <v>1.0935E-2</v>
      </c>
      <c r="Q3742" s="514" t="str">
        <f t="shared" ref="Q3742:Q3763" ca="1" si="2216">+IF(L3742=0,"-","Dump")</f>
        <v>Dump</v>
      </c>
      <c r="R3742" s="515">
        <f t="shared" ref="R3742:R3763" ca="1" si="2217">+K3742/4.5</f>
        <v>0.71111111111111114</v>
      </c>
      <c r="T3742" s="763"/>
      <c r="U3742" s="765">
        <v>11</v>
      </c>
      <c r="V3742" s="765"/>
      <c r="W3742" s="765"/>
      <c r="X3742" s="57"/>
      <c r="Y3742" s="57"/>
      <c r="Z3742" s="62"/>
      <c r="AA3742" s="63"/>
      <c r="AB3742" s="60"/>
      <c r="AC3742" s="60"/>
      <c r="AD3742" s="60"/>
      <c r="AE3742" s="60"/>
      <c r="AF3742" s="106"/>
      <c r="AG3742" s="763"/>
      <c r="AH3742" s="763"/>
      <c r="AJ3742" s="105" t="s">
        <v>83</v>
      </c>
      <c r="AK3742" s="101"/>
    </row>
    <row r="3743" spans="2:38" ht="15" thickBot="1">
      <c r="B3743" s="772" t="s">
        <v>3765</v>
      </c>
      <c r="C3743" s="376">
        <v>1</v>
      </c>
      <c r="D3743" s="771">
        <v>3.2</v>
      </c>
      <c r="E3743" s="104">
        <v>1.21E-2</v>
      </c>
      <c r="F3743" s="104">
        <v>1.4999999999999999E-2</v>
      </c>
      <c r="H3743" s="677">
        <v>2920</v>
      </c>
      <c r="I3743" s="510">
        <f t="shared" si="2209"/>
        <v>3676</v>
      </c>
      <c r="J3743" s="53" t="str" cm="1">
        <f t="array" aca="1" ref="J3743" ca="1">INDIRECT("B" &amp; I3743)</f>
        <v>NIVEL 974 M4 7S L30 AM 2920 03-07-2026</v>
      </c>
      <c r="K3743" s="511">
        <f t="shared" ca="1" si="2210"/>
        <v>3.2</v>
      </c>
      <c r="L3743" s="508">
        <f t="shared" ca="1" si="2211"/>
        <v>1.098E-2</v>
      </c>
      <c r="M3743" s="508">
        <f t="shared" ca="1" si="2212"/>
        <v>1.2149999999999999E-2</v>
      </c>
      <c r="N3743" s="512">
        <f t="shared" ca="1" si="2213"/>
        <v>1.35E-2</v>
      </c>
      <c r="O3743" s="512">
        <f t="shared" ca="1" si="2214"/>
        <v>9.8820000000000002E-3</v>
      </c>
      <c r="P3743" s="513">
        <f t="shared" ca="1" si="2215"/>
        <v>1.0935E-2</v>
      </c>
      <c r="Q3743" s="514" t="str">
        <f t="shared" ca="1" si="2216"/>
        <v>Dump</v>
      </c>
      <c r="R3743" s="515">
        <f t="shared" ca="1" si="2217"/>
        <v>0.71111111111111114</v>
      </c>
      <c r="T3743" s="763"/>
      <c r="U3743" s="763"/>
      <c r="V3743" s="763"/>
      <c r="W3743" s="763"/>
      <c r="X3743" s="763"/>
      <c r="Y3743" s="763"/>
      <c r="Z3743" s="763"/>
      <c r="AA3743" s="64">
        <f>SUM(AA3732:AA3742)</f>
        <v>0</v>
      </c>
      <c r="AB3743" s="445" t="e">
        <f>+SUMPRODUCT(AA3732:AA3742,AB3732:AB3742)/AA3743</f>
        <v>#DIV/0!</v>
      </c>
      <c r="AC3743" s="66" t="e">
        <f>+SUMPRODUCT(AA3732:AA3742,AC3732:AC3742)/AA3743</f>
        <v>#DIV/0!</v>
      </c>
      <c r="AD3743" s="66" t="e">
        <f>+SUMPRODUCT(AA3732:AA3742,AD3732:AD3742)/AA3743</f>
        <v>#DIV/0!</v>
      </c>
      <c r="AE3743" s="67"/>
      <c r="AF3743" s="110">
        <v>0</v>
      </c>
      <c r="AG3743" s="763"/>
      <c r="AH3743" s="763"/>
    </row>
    <row r="3744" spans="2:38">
      <c r="B3744" s="772" t="s">
        <v>3766</v>
      </c>
      <c r="C3744" s="376">
        <v>1</v>
      </c>
      <c r="D3744" s="771">
        <v>3.2</v>
      </c>
      <c r="E3744" s="104">
        <v>1.34E-2</v>
      </c>
      <c r="F3744" s="104">
        <v>1.4999999999999999E-2</v>
      </c>
      <c r="H3744" s="677">
        <v>2921</v>
      </c>
      <c r="I3744" s="510">
        <f t="shared" si="2209"/>
        <v>3677</v>
      </c>
      <c r="J3744" s="53" t="str" cm="1">
        <f t="array" aca="1" ref="J3744" ca="1">INDIRECT("B" &amp; I3744)</f>
        <v>NIVEL 974 M4 7S L30 AM 2921 03-07-2026</v>
      </c>
      <c r="K3744" s="511">
        <f t="shared" ca="1" si="2210"/>
        <v>3.2</v>
      </c>
      <c r="L3744" s="508">
        <f t="shared" ca="1" si="2211"/>
        <v>1.521E-2</v>
      </c>
      <c r="M3744" s="508">
        <f t="shared" ca="1" si="2212"/>
        <v>1.2149999999999999E-2</v>
      </c>
      <c r="N3744" s="512">
        <f t="shared" ca="1" si="2213"/>
        <v>1.35E-2</v>
      </c>
      <c r="O3744" s="512">
        <f t="shared" ca="1" si="2214"/>
        <v>1.3689E-2</v>
      </c>
      <c r="P3744" s="513">
        <f t="shared" ca="1" si="2215"/>
        <v>1.0935E-2</v>
      </c>
      <c r="Q3744" s="514" t="str">
        <f t="shared" ca="1" si="2216"/>
        <v>Dump</v>
      </c>
      <c r="R3744" s="515">
        <f t="shared" ca="1" si="2217"/>
        <v>0.71111111111111114</v>
      </c>
      <c r="T3744" s="763"/>
      <c r="U3744" s="763"/>
      <c r="V3744" s="763"/>
      <c r="W3744" s="763"/>
      <c r="X3744" s="763"/>
      <c r="Y3744" s="763"/>
      <c r="Z3744" s="763"/>
      <c r="AA3744" s="763"/>
      <c r="AB3744" s="763"/>
      <c r="AC3744" s="763"/>
      <c r="AD3744" s="763"/>
      <c r="AE3744" s="763"/>
      <c r="AF3744" s="763"/>
      <c r="AG3744" s="763"/>
    </row>
    <row r="3745" spans="2:33">
      <c r="B3745" s="772" t="s">
        <v>3767</v>
      </c>
      <c r="C3745" s="376">
        <v>1</v>
      </c>
      <c r="D3745" s="771">
        <v>3.2</v>
      </c>
      <c r="E3745" s="104">
        <v>1.61E-2</v>
      </c>
      <c r="F3745" s="104">
        <v>1.4999999999999999E-2</v>
      </c>
      <c r="H3745" s="677">
        <v>2922</v>
      </c>
      <c r="I3745" s="510">
        <f t="shared" si="2209"/>
        <v>3678</v>
      </c>
      <c r="J3745" s="53" t="str" cm="1">
        <f t="array" aca="1" ref="J3745" ca="1">INDIRECT("B" &amp; I3745)</f>
        <v>NIVEL 974 M4 7S L30 AM 2922 03-07-2026</v>
      </c>
      <c r="K3745" s="511">
        <f t="shared" ca="1" si="2210"/>
        <v>3.2</v>
      </c>
      <c r="L3745" s="508">
        <f t="shared" ca="1" si="2211"/>
        <v>9.4500000000000001E-3</v>
      </c>
      <c r="M3745" s="508">
        <f t="shared" ca="1" si="2212"/>
        <v>1.2149999999999999E-2</v>
      </c>
      <c r="N3745" s="512">
        <f t="shared" ca="1" si="2213"/>
        <v>1.35E-2</v>
      </c>
      <c r="O3745" s="512">
        <f t="shared" ca="1" si="2214"/>
        <v>8.5050000000000004E-3</v>
      </c>
      <c r="P3745" s="513">
        <f t="shared" ca="1" si="2215"/>
        <v>1.0935E-2</v>
      </c>
      <c r="Q3745" s="514" t="str">
        <f t="shared" ca="1" si="2216"/>
        <v>Dump</v>
      </c>
      <c r="R3745" s="515">
        <f t="shared" ca="1" si="2217"/>
        <v>0.71111111111111114</v>
      </c>
      <c r="T3745" s="763"/>
      <c r="U3745" s="763"/>
      <c r="V3745" s="763"/>
      <c r="W3745" s="763"/>
      <c r="X3745" s="763"/>
      <c r="Y3745" s="763"/>
      <c r="Z3745" s="763"/>
      <c r="AA3745" s="763"/>
      <c r="AB3745" s="763"/>
      <c r="AC3745" s="763"/>
      <c r="AD3745" s="763"/>
      <c r="AE3745" s="763"/>
      <c r="AF3745" s="763"/>
      <c r="AG3745" s="763"/>
    </row>
    <row r="3746" spans="2:33" ht="15" thickBot="1">
      <c r="B3746" s="772" t="s">
        <v>3768</v>
      </c>
      <c r="C3746" s="376">
        <v>1</v>
      </c>
      <c r="D3746" s="771">
        <v>3.2</v>
      </c>
      <c r="E3746" s="104">
        <v>1.8499999999999999E-2</v>
      </c>
      <c r="F3746" s="104">
        <v>1.4999999999999999E-2</v>
      </c>
      <c r="H3746" s="677">
        <v>2923</v>
      </c>
      <c r="I3746" s="510">
        <f t="shared" si="2209"/>
        <v>3679</v>
      </c>
      <c r="J3746" s="53" t="str" cm="1">
        <f t="array" aca="1" ref="J3746" ca="1">INDIRECT("B" &amp; I3746)</f>
        <v>NIVEL 974 M4 7S L30 AM 2923 03-07-2026</v>
      </c>
      <c r="K3746" s="511">
        <f t="shared" ca="1" si="2210"/>
        <v>3.2</v>
      </c>
      <c r="L3746" s="508">
        <f t="shared" ca="1" si="2211"/>
        <v>7.6500000000000005E-3</v>
      </c>
      <c r="M3746" s="508">
        <f t="shared" ca="1" si="2212"/>
        <v>1.2149999999999999E-2</v>
      </c>
      <c r="N3746" s="512">
        <f t="shared" ca="1" si="2213"/>
        <v>1.35E-2</v>
      </c>
      <c r="O3746" s="512">
        <f t="shared" ca="1" si="2214"/>
        <v>6.8850000000000005E-3</v>
      </c>
      <c r="P3746" s="513">
        <f t="shared" ca="1" si="2215"/>
        <v>1.0935E-2</v>
      </c>
      <c r="Q3746" s="514" t="str">
        <f t="shared" ca="1" si="2216"/>
        <v>Dump</v>
      </c>
      <c r="R3746" s="515">
        <f t="shared" ca="1" si="2217"/>
        <v>0.71111111111111114</v>
      </c>
      <c r="T3746" s="763"/>
      <c r="U3746" s="763"/>
      <c r="V3746" s="763"/>
      <c r="W3746" s="763"/>
      <c r="X3746" s="763"/>
      <c r="Y3746" s="763"/>
      <c r="Z3746" s="763"/>
      <c r="AA3746" s="763"/>
      <c r="AB3746" s="763"/>
      <c r="AC3746" s="763"/>
      <c r="AD3746" s="763"/>
      <c r="AE3746" s="763"/>
      <c r="AF3746" s="763"/>
      <c r="AG3746" s="763"/>
    </row>
    <row r="3747" spans="2:33" ht="15" thickBot="1">
      <c r="B3747" s="772" t="s">
        <v>3769</v>
      </c>
      <c r="C3747" s="376">
        <v>1</v>
      </c>
      <c r="D3747" s="771">
        <v>3.2</v>
      </c>
      <c r="E3747" s="104">
        <v>1.6299999999999999E-2</v>
      </c>
      <c r="F3747" s="104">
        <v>1.4999999999999999E-2</v>
      </c>
      <c r="H3747" s="677">
        <v>2924</v>
      </c>
      <c r="I3747" s="510">
        <f t="shared" si="2209"/>
        <v>3680</v>
      </c>
      <c r="J3747" s="53" t="str" cm="1">
        <f t="array" aca="1" ref="J3747" ca="1">INDIRECT("B" &amp; I3747)</f>
        <v>NIVEL 974 M4 7S L30 AM 2924 03-07-2026</v>
      </c>
      <c r="K3747" s="511">
        <f t="shared" ca="1" si="2210"/>
        <v>3.2</v>
      </c>
      <c r="L3747" s="508">
        <f t="shared" ca="1" si="2211"/>
        <v>1.1520000000000001E-2</v>
      </c>
      <c r="M3747" s="508">
        <f t="shared" ca="1" si="2212"/>
        <v>1.2149999999999999E-2</v>
      </c>
      <c r="N3747" s="512">
        <f t="shared" ca="1" si="2213"/>
        <v>1.35E-2</v>
      </c>
      <c r="O3747" s="512">
        <f t="shared" ca="1" si="2214"/>
        <v>1.0368E-2</v>
      </c>
      <c r="P3747" s="513">
        <f t="shared" ca="1" si="2215"/>
        <v>1.0935E-2</v>
      </c>
      <c r="Q3747" s="514" t="str">
        <f t="shared" ca="1" si="2216"/>
        <v>Dump</v>
      </c>
      <c r="R3747" s="515">
        <f t="shared" ca="1" si="2217"/>
        <v>0.71111111111111114</v>
      </c>
      <c r="T3747" s="763"/>
      <c r="U3747" s="763"/>
      <c r="V3747" s="763"/>
      <c r="W3747" s="119" t="str">
        <f>+T3733</f>
        <v xml:space="preserve">Mra la cruz Vicente2 </v>
      </c>
      <c r="X3747" s="115">
        <f>AA3743</f>
        <v>0</v>
      </c>
      <c r="Y3747" s="116" t="e">
        <f>+(AA3743*AB3743)/X3747</f>
        <v>#DIV/0!</v>
      </c>
      <c r="Z3747" s="117">
        <f>+COUNTA(AD3732:AD3742)</f>
        <v>0</v>
      </c>
      <c r="AA3747" s="763"/>
      <c r="AB3747" s="763"/>
      <c r="AC3747" s="763"/>
      <c r="AD3747" s="763"/>
      <c r="AE3747" s="763"/>
      <c r="AF3747" s="763"/>
      <c r="AG3747" s="763"/>
    </row>
    <row r="3748" spans="2:33">
      <c r="B3748"/>
      <c r="C3748"/>
      <c r="D3748"/>
      <c r="E3748"/>
      <c r="F3748"/>
      <c r="H3748" s="677">
        <v>2925</v>
      </c>
      <c r="I3748" s="510">
        <f t="shared" si="2209"/>
        <v>3681</v>
      </c>
      <c r="J3748" s="53" t="str" cm="1">
        <f t="array" aca="1" ref="J3748" ca="1">INDIRECT("B" &amp; I3748)</f>
        <v>NIVEL 974 M4 7S L30 AM 2925 03-07-2026</v>
      </c>
      <c r="K3748" s="511">
        <f t="shared" ca="1" si="2210"/>
        <v>3.2</v>
      </c>
      <c r="L3748" s="508">
        <f t="shared" ca="1" si="2211"/>
        <v>1.6199999999999999E-2</v>
      </c>
      <c r="M3748" s="508">
        <f t="shared" ca="1" si="2212"/>
        <v>1.2149999999999999E-2</v>
      </c>
      <c r="N3748" s="512">
        <f t="shared" ca="1" si="2213"/>
        <v>1.35E-2</v>
      </c>
      <c r="O3748" s="512">
        <f t="shared" ca="1" si="2214"/>
        <v>1.4579999999999999E-2</v>
      </c>
      <c r="P3748" s="513">
        <f t="shared" ca="1" si="2215"/>
        <v>1.0935E-2</v>
      </c>
      <c r="Q3748" s="514" t="str">
        <f t="shared" ca="1" si="2216"/>
        <v>Dump</v>
      </c>
      <c r="R3748" s="515">
        <f t="shared" ca="1" si="2217"/>
        <v>0.71111111111111114</v>
      </c>
      <c r="T3748" s="763"/>
      <c r="U3748" s="763"/>
      <c r="V3748" s="763"/>
      <c r="W3748" s="763"/>
      <c r="X3748" s="763"/>
      <c r="Y3748" s="763"/>
      <c r="Z3748" s="763"/>
      <c r="AA3748" s="763"/>
      <c r="AB3748" s="763"/>
      <c r="AC3748" s="763"/>
      <c r="AD3748" s="763"/>
      <c r="AE3748" s="763"/>
      <c r="AF3748" s="763"/>
      <c r="AG3748" s="763"/>
    </row>
    <row r="3749" spans="2:33">
      <c r="B3749"/>
      <c r="C3749"/>
      <c r="D3749"/>
      <c r="E3749"/>
      <c r="F3749"/>
      <c r="H3749" s="677">
        <v>2926</v>
      </c>
      <c r="I3749" s="510">
        <f t="shared" si="2209"/>
        <v>3682</v>
      </c>
      <c r="J3749" s="53" t="str" cm="1">
        <f t="array" aca="1" ref="J3749" ca="1">INDIRECT("B" &amp; I3749)</f>
        <v>NIVEL 974 M4 7S L30 AM 2926 03-07-2026</v>
      </c>
      <c r="K3749" s="511">
        <f t="shared" ca="1" si="2210"/>
        <v>3.2</v>
      </c>
      <c r="L3749" s="508">
        <f t="shared" ca="1" si="2211"/>
        <v>1.2780000000000001E-2</v>
      </c>
      <c r="M3749" s="508">
        <f t="shared" ca="1" si="2212"/>
        <v>1.2149999999999999E-2</v>
      </c>
      <c r="N3749" s="512">
        <f t="shared" ca="1" si="2213"/>
        <v>1.35E-2</v>
      </c>
      <c r="O3749" s="512">
        <f t="shared" ca="1" si="2214"/>
        <v>1.1502000000000002E-2</v>
      </c>
      <c r="P3749" s="513">
        <f t="shared" ca="1" si="2215"/>
        <v>1.0935E-2</v>
      </c>
      <c r="Q3749" s="514" t="str">
        <f t="shared" ca="1" si="2216"/>
        <v>Dump</v>
      </c>
      <c r="R3749" s="515">
        <f t="shared" ca="1" si="2217"/>
        <v>0.71111111111111114</v>
      </c>
      <c r="T3749" s="763"/>
      <c r="U3749" s="763"/>
      <c r="V3749" s="763"/>
      <c r="W3749" s="763"/>
      <c r="X3749" s="763"/>
      <c r="Y3749" s="763"/>
      <c r="Z3749" s="763"/>
      <c r="AA3749" s="763"/>
      <c r="AB3749" s="763"/>
      <c r="AC3749" s="763"/>
      <c r="AD3749" s="763"/>
      <c r="AE3749" s="763"/>
      <c r="AF3749" s="763"/>
      <c r="AG3749" s="763"/>
    </row>
    <row r="3750" spans="2:33" ht="15" thickBot="1">
      <c r="B3750"/>
      <c r="C3750"/>
      <c r="D3750"/>
      <c r="E3750"/>
      <c r="F3750"/>
      <c r="H3750" s="677">
        <v>2927</v>
      </c>
      <c r="I3750" s="510">
        <f t="shared" si="2209"/>
        <v>3683</v>
      </c>
      <c r="J3750" s="53" t="str" cm="1">
        <f t="array" aca="1" ref="J3750" ca="1">INDIRECT("B" &amp; I3750)</f>
        <v>NIVEL 974 M4 7S L30 AM 2927 03-07-2026</v>
      </c>
      <c r="K3750" s="511">
        <f t="shared" ca="1" si="2210"/>
        <v>3.2</v>
      </c>
      <c r="L3750" s="508">
        <f t="shared" ca="1" si="2211"/>
        <v>9.0000000000000011E-3</v>
      </c>
      <c r="M3750" s="508">
        <f t="shared" ca="1" si="2212"/>
        <v>1.2149999999999999E-2</v>
      </c>
      <c r="N3750" s="512">
        <f t="shared" ca="1" si="2213"/>
        <v>1.35E-2</v>
      </c>
      <c r="O3750" s="512">
        <f t="shared" ca="1" si="2214"/>
        <v>8.1000000000000013E-3</v>
      </c>
      <c r="P3750" s="513">
        <f t="shared" ca="1" si="2215"/>
        <v>1.0935E-2</v>
      </c>
      <c r="Q3750" s="514" t="str">
        <f t="shared" ca="1" si="2216"/>
        <v>Dump</v>
      </c>
      <c r="R3750" s="515">
        <f t="shared" ca="1" si="2217"/>
        <v>0.71111111111111114</v>
      </c>
      <c r="T3750" s="763"/>
      <c r="U3750" s="763"/>
      <c r="V3750" s="763"/>
      <c r="W3750" s="763"/>
      <c r="X3750" s="763"/>
      <c r="Y3750" s="763"/>
      <c r="Z3750" s="763"/>
      <c r="AA3750" s="763"/>
      <c r="AB3750" s="763"/>
      <c r="AC3750" s="763"/>
      <c r="AD3750" s="763"/>
      <c r="AE3750" s="763"/>
      <c r="AF3750" s="763"/>
      <c r="AG3750" s="763"/>
    </row>
    <row r="3751" spans="2:33">
      <c r="B3751"/>
      <c r="C3751"/>
      <c r="D3751"/>
      <c r="E3751"/>
      <c r="F3751"/>
      <c r="H3751" s="677">
        <v>2928</v>
      </c>
      <c r="I3751" s="510">
        <f t="shared" si="2209"/>
        <v>3684</v>
      </c>
      <c r="J3751" s="53" t="str" cm="1">
        <f t="array" aca="1" ref="J3751" ca="1">INDIRECT("B" &amp; I3751)</f>
        <v>NIVEL 974 M4 7S L30 AM 2928 03-07-2026</v>
      </c>
      <c r="K3751" s="511">
        <f t="shared" ca="1" si="2210"/>
        <v>3.2</v>
      </c>
      <c r="L3751" s="508">
        <f t="shared" ca="1" si="2211"/>
        <v>1.0800000000000001E-2</v>
      </c>
      <c r="M3751" s="508">
        <f t="shared" ca="1" si="2212"/>
        <v>1.2149999999999999E-2</v>
      </c>
      <c r="N3751" s="512">
        <f t="shared" ca="1" si="2213"/>
        <v>1.35E-2</v>
      </c>
      <c r="O3751" s="512">
        <f t="shared" ca="1" si="2214"/>
        <v>9.7200000000000012E-3</v>
      </c>
      <c r="P3751" s="513">
        <f t="shared" ca="1" si="2215"/>
        <v>1.0935E-2</v>
      </c>
      <c r="Q3751" s="514" t="str">
        <f t="shared" ca="1" si="2216"/>
        <v>Dump</v>
      </c>
      <c r="R3751" s="515">
        <f t="shared" ca="1" si="2217"/>
        <v>0.71111111111111114</v>
      </c>
      <c r="T3751" s="763"/>
      <c r="U3751" s="763"/>
      <c r="V3751" s="763"/>
      <c r="W3751" s="763"/>
      <c r="X3751" s="123" t="s">
        <v>70</v>
      </c>
      <c r="Y3751" s="763"/>
      <c r="Z3751" s="763"/>
      <c r="AA3751" s="763"/>
      <c r="AB3751" s="763"/>
      <c r="AC3751" s="763"/>
      <c r="AD3751" s="763"/>
      <c r="AE3751" s="763"/>
      <c r="AF3751" s="763"/>
      <c r="AG3751" s="763"/>
    </row>
    <row r="3752" spans="2:33">
      <c r="B3752"/>
      <c r="C3752"/>
      <c r="D3752"/>
      <c r="E3752"/>
      <c r="F3752"/>
      <c r="H3752" s="677">
        <v>2929</v>
      </c>
      <c r="I3752" s="510">
        <f t="shared" si="2209"/>
        <v>3685</v>
      </c>
      <c r="J3752" s="53" t="str" cm="1">
        <f t="array" aca="1" ref="J3752" ca="1">INDIRECT("B" &amp; I3752)</f>
        <v>NIVEL 974 M4 7S L30 AM 2929 03-07-2026</v>
      </c>
      <c r="K3752" s="511">
        <f t="shared" ca="1" si="2210"/>
        <v>3.2</v>
      </c>
      <c r="L3752" s="508">
        <f t="shared" ca="1" si="2211"/>
        <v>8.4600000000000005E-3</v>
      </c>
      <c r="M3752" s="508">
        <f t="shared" ca="1" si="2212"/>
        <v>1.2149999999999999E-2</v>
      </c>
      <c r="N3752" s="512">
        <f t="shared" ca="1" si="2213"/>
        <v>1.35E-2</v>
      </c>
      <c r="O3752" s="512">
        <f t="shared" ca="1" si="2214"/>
        <v>7.614000000000001E-3</v>
      </c>
      <c r="P3752" s="513">
        <f t="shared" ca="1" si="2215"/>
        <v>1.0935E-2</v>
      </c>
      <c r="Q3752" s="514" t="str">
        <f t="shared" ca="1" si="2216"/>
        <v>Dump</v>
      </c>
      <c r="R3752" s="515">
        <f t="shared" ca="1" si="2217"/>
        <v>0.71111111111111114</v>
      </c>
      <c r="T3752" s="763"/>
      <c r="U3752" s="763"/>
      <c r="V3752"/>
      <c r="W3752" s="98">
        <f t="shared" ref="W3752:W3779" si="2218">IFERROR(MATCH("*" &amp; V3752 &amp; "*", B:B, 0), "No encontrado")</f>
        <v>5</v>
      </c>
      <c r="X3752" s="53" t="str" cm="1">
        <f t="array" aca="1" ref="X3752" ca="1">INDIRECT("B" &amp; W3752)</f>
        <v>fecha</v>
      </c>
      <c r="Y3752" s="54">
        <f t="shared" ref="Y3752:Y3779" ca="1" si="2219">INDEX(D:D, MATCH(X3752, $B:$B, 0))</f>
        <v>0</v>
      </c>
      <c r="Z3752" s="55">
        <f t="shared" ref="Z3752:Z3779" ca="1" si="2220">INDEX(E:E, MATCH(X3752, $B:$B, 0))*0.9</f>
        <v>0</v>
      </c>
      <c r="AA3752" s="55">
        <f t="shared" ref="AA3752:AA3779" ca="1" si="2221">INDEX(G:G, MATCH(X3752, $B:$B, 0))</f>
        <v>0</v>
      </c>
      <c r="AB3752" s="78">
        <f t="shared" ref="AB3752:AB3779" ca="1" si="2222">+IF(Z3752=0,AA3752*0.9,Z3752*0.9)</f>
        <v>0</v>
      </c>
      <c r="AC3752" s="54" t="str">
        <f t="shared" ref="AC3752:AC3779" ca="1" si="2223">+IF(Z3752=0,"-","Dump")</f>
        <v>-</v>
      </c>
      <c r="AD3752" s="99">
        <f t="shared" ref="AD3752:AD3779" ca="1" si="2224">+Y3752/5.6</f>
        <v>0</v>
      </c>
      <c r="AE3752" s="763"/>
      <c r="AF3752" s="763"/>
      <c r="AG3752" s="763"/>
    </row>
    <row r="3753" spans="2:33">
      <c r="B3753"/>
      <c r="C3753"/>
      <c r="D3753"/>
      <c r="E3753"/>
      <c r="F3753"/>
      <c r="H3753" s="677">
        <v>2930</v>
      </c>
      <c r="I3753" s="510">
        <f t="shared" si="2209"/>
        <v>3686</v>
      </c>
      <c r="J3753" s="53" t="str" cm="1">
        <f t="array" aca="1" ref="J3753" ca="1">INDIRECT("B" &amp; I3753)</f>
        <v>NIVEL 974 M4 7S L30 AM 2930 03-07-2026</v>
      </c>
      <c r="K3753" s="511">
        <f t="shared" ca="1" si="2210"/>
        <v>3.2</v>
      </c>
      <c r="L3753" s="508">
        <f t="shared" ca="1" si="2211"/>
        <v>5.4900000000000001E-3</v>
      </c>
      <c r="M3753" s="508">
        <f t="shared" ca="1" si="2212"/>
        <v>1.2149999999999999E-2</v>
      </c>
      <c r="N3753" s="512">
        <f t="shared" ca="1" si="2213"/>
        <v>1.35E-2</v>
      </c>
      <c r="O3753" s="512">
        <f t="shared" ca="1" si="2214"/>
        <v>4.9410000000000001E-3</v>
      </c>
      <c r="P3753" s="513">
        <f t="shared" ca="1" si="2215"/>
        <v>1.0935E-2</v>
      </c>
      <c r="Q3753" s="514" t="str">
        <f t="shared" ca="1" si="2216"/>
        <v>Dump</v>
      </c>
      <c r="R3753" s="515">
        <f t="shared" ca="1" si="2217"/>
        <v>0.71111111111111114</v>
      </c>
      <c r="T3753" s="763"/>
      <c r="U3753" s="763"/>
      <c r="V3753"/>
      <c r="W3753" s="98">
        <f t="shared" si="2218"/>
        <v>5</v>
      </c>
      <c r="X3753" s="53" t="str" cm="1">
        <f t="array" aca="1" ref="X3753" ca="1">INDIRECT("B" &amp; W3753)</f>
        <v>fecha</v>
      </c>
      <c r="Y3753" s="54">
        <f t="shared" ca="1" si="2219"/>
        <v>0</v>
      </c>
      <c r="Z3753" s="55">
        <f t="shared" ca="1" si="2220"/>
        <v>0</v>
      </c>
      <c r="AA3753" s="55">
        <f t="shared" ca="1" si="2221"/>
        <v>0</v>
      </c>
      <c r="AB3753" s="78">
        <f t="shared" ca="1" si="2222"/>
        <v>0</v>
      </c>
      <c r="AC3753" s="54" t="str">
        <f t="shared" ca="1" si="2223"/>
        <v>-</v>
      </c>
      <c r="AD3753" s="99">
        <f t="shared" ca="1" si="2224"/>
        <v>0</v>
      </c>
      <c r="AE3753" s="763"/>
      <c r="AF3753" s="763"/>
      <c r="AG3753" s="763"/>
    </row>
    <row r="3754" spans="2:33">
      <c r="B3754"/>
      <c r="C3754"/>
      <c r="D3754"/>
      <c r="E3754"/>
      <c r="F3754"/>
      <c r="H3754" s="677">
        <v>2931</v>
      </c>
      <c r="I3754" s="510">
        <f t="shared" si="2209"/>
        <v>3687</v>
      </c>
      <c r="J3754" s="53" t="str" cm="1">
        <f t="array" aca="1" ref="J3754" ca="1">INDIRECT("B" &amp; I3754)</f>
        <v>NIVEL 974 M4 7S L30 AM 2931 03-07-2026</v>
      </c>
      <c r="K3754" s="511">
        <f t="shared" ca="1" si="2210"/>
        <v>3.2</v>
      </c>
      <c r="L3754" s="508">
        <f t="shared" ca="1" si="2211"/>
        <v>1.3679999999999999E-2</v>
      </c>
      <c r="M3754" s="508">
        <f t="shared" ca="1" si="2212"/>
        <v>1.2149999999999999E-2</v>
      </c>
      <c r="N3754" s="512">
        <f t="shared" ca="1" si="2213"/>
        <v>1.35E-2</v>
      </c>
      <c r="O3754" s="512">
        <f t="shared" ca="1" si="2214"/>
        <v>1.2312E-2</v>
      </c>
      <c r="P3754" s="513">
        <f t="shared" ca="1" si="2215"/>
        <v>1.0935E-2</v>
      </c>
      <c r="Q3754" s="514" t="str">
        <f t="shared" ca="1" si="2216"/>
        <v>Dump</v>
      </c>
      <c r="R3754" s="515">
        <f t="shared" ca="1" si="2217"/>
        <v>0.71111111111111114</v>
      </c>
      <c r="T3754" s="763"/>
      <c r="U3754" s="763"/>
      <c r="V3754"/>
      <c r="W3754" s="98">
        <f t="shared" si="2218"/>
        <v>5</v>
      </c>
      <c r="X3754" s="53" t="str" cm="1">
        <f t="array" aca="1" ref="X3754" ca="1">INDIRECT("B" &amp; W3754)</f>
        <v>fecha</v>
      </c>
      <c r="Y3754" s="54">
        <f t="shared" ca="1" si="2219"/>
        <v>0</v>
      </c>
      <c r="Z3754" s="55">
        <f t="shared" ca="1" si="2220"/>
        <v>0</v>
      </c>
      <c r="AA3754" s="55">
        <f t="shared" ca="1" si="2221"/>
        <v>0</v>
      </c>
      <c r="AB3754" s="78">
        <f t="shared" ca="1" si="2222"/>
        <v>0</v>
      </c>
      <c r="AC3754" s="54" t="str">
        <f t="shared" ca="1" si="2223"/>
        <v>-</v>
      </c>
      <c r="AD3754" s="99">
        <f t="shared" ca="1" si="2224"/>
        <v>0</v>
      </c>
      <c r="AE3754" s="763"/>
      <c r="AF3754" s="763"/>
      <c r="AG3754" s="763"/>
    </row>
    <row r="3755" spans="2:33">
      <c r="B3755"/>
      <c r="C3755"/>
      <c r="D3755"/>
      <c r="E3755"/>
      <c r="F3755"/>
      <c r="H3755" s="677">
        <v>2932</v>
      </c>
      <c r="I3755" s="510">
        <f t="shared" si="2209"/>
        <v>3688</v>
      </c>
      <c r="J3755" s="53" t="str" cm="1">
        <f t="array" aca="1" ref="J3755" ca="1">INDIRECT("B" &amp; I3755)</f>
        <v>NIVEL 974 M4 7S L30 AM 2932 03-07-2026</v>
      </c>
      <c r="K3755" s="511">
        <f t="shared" ca="1" si="2210"/>
        <v>3.2</v>
      </c>
      <c r="L3755" s="508">
        <f t="shared" ca="1" si="2211"/>
        <v>1.3679999999999999E-2</v>
      </c>
      <c r="M3755" s="508">
        <f t="shared" ca="1" si="2212"/>
        <v>1.2149999999999999E-2</v>
      </c>
      <c r="N3755" s="512">
        <f t="shared" ca="1" si="2213"/>
        <v>1.35E-2</v>
      </c>
      <c r="O3755" s="512">
        <f t="shared" ca="1" si="2214"/>
        <v>1.2312E-2</v>
      </c>
      <c r="P3755" s="513">
        <f t="shared" ca="1" si="2215"/>
        <v>1.0935E-2</v>
      </c>
      <c r="Q3755" s="514" t="str">
        <f t="shared" ca="1" si="2216"/>
        <v>Dump</v>
      </c>
      <c r="R3755" s="515">
        <f t="shared" ca="1" si="2217"/>
        <v>0.71111111111111114</v>
      </c>
      <c r="T3755" s="763"/>
      <c r="U3755" s="763"/>
      <c r="V3755"/>
      <c r="W3755" s="98">
        <f t="shared" si="2218"/>
        <v>5</v>
      </c>
      <c r="X3755" s="53" t="str" cm="1">
        <f t="array" aca="1" ref="X3755" ca="1">INDIRECT("B" &amp; W3755)</f>
        <v>fecha</v>
      </c>
      <c r="Y3755" s="54">
        <f t="shared" ca="1" si="2219"/>
        <v>0</v>
      </c>
      <c r="Z3755" s="55">
        <f t="shared" ca="1" si="2220"/>
        <v>0</v>
      </c>
      <c r="AA3755" s="55">
        <f t="shared" ca="1" si="2221"/>
        <v>0</v>
      </c>
      <c r="AB3755" s="78">
        <f t="shared" ca="1" si="2222"/>
        <v>0</v>
      </c>
      <c r="AC3755" s="54" t="str">
        <f t="shared" ca="1" si="2223"/>
        <v>-</v>
      </c>
      <c r="AD3755" s="99">
        <f t="shared" ca="1" si="2224"/>
        <v>0</v>
      </c>
      <c r="AE3755" s="763"/>
      <c r="AF3755" s="763"/>
      <c r="AG3755" s="763"/>
    </row>
    <row r="3756" spans="2:33">
      <c r="B3756"/>
      <c r="C3756"/>
      <c r="D3756"/>
      <c r="E3756"/>
      <c r="F3756"/>
      <c r="H3756" s="677">
        <v>2933</v>
      </c>
      <c r="I3756" s="510">
        <f t="shared" si="2209"/>
        <v>3689</v>
      </c>
      <c r="J3756" s="53" t="str" cm="1">
        <f t="array" aca="1" ref="J3756" ca="1">INDIRECT("B" &amp; I3756)</f>
        <v>NIVEL 974 M4 7S L30 AM 2933 03-07-2026</v>
      </c>
      <c r="K3756" s="511">
        <f t="shared" ca="1" si="2210"/>
        <v>3.2</v>
      </c>
      <c r="L3756" s="508">
        <f t="shared" ca="1" si="2211"/>
        <v>1.3769999999999999E-2</v>
      </c>
      <c r="M3756" s="508">
        <f t="shared" ca="1" si="2212"/>
        <v>1.2149999999999999E-2</v>
      </c>
      <c r="N3756" s="512">
        <f t="shared" ca="1" si="2213"/>
        <v>1.35E-2</v>
      </c>
      <c r="O3756" s="512">
        <f t="shared" ca="1" si="2214"/>
        <v>1.2393E-2</v>
      </c>
      <c r="P3756" s="513">
        <f t="shared" ca="1" si="2215"/>
        <v>1.0935E-2</v>
      </c>
      <c r="Q3756" s="514" t="str">
        <f t="shared" ca="1" si="2216"/>
        <v>Dump</v>
      </c>
      <c r="R3756" s="515">
        <f t="shared" ca="1" si="2217"/>
        <v>0.71111111111111114</v>
      </c>
      <c r="T3756" s="763"/>
      <c r="U3756" s="763"/>
      <c r="V3756"/>
      <c r="W3756" s="98">
        <f t="shared" si="2218"/>
        <v>5</v>
      </c>
      <c r="X3756" s="53" t="str" cm="1">
        <f t="array" aca="1" ref="X3756" ca="1">INDIRECT("B" &amp; W3756)</f>
        <v>fecha</v>
      </c>
      <c r="Y3756" s="54">
        <f t="shared" ca="1" si="2219"/>
        <v>0</v>
      </c>
      <c r="Z3756" s="55">
        <f t="shared" ca="1" si="2220"/>
        <v>0</v>
      </c>
      <c r="AA3756" s="55">
        <f t="shared" ca="1" si="2221"/>
        <v>0</v>
      </c>
      <c r="AB3756" s="78">
        <f t="shared" ca="1" si="2222"/>
        <v>0</v>
      </c>
      <c r="AC3756" s="54" t="str">
        <f t="shared" ca="1" si="2223"/>
        <v>-</v>
      </c>
      <c r="AD3756" s="99">
        <f t="shared" ca="1" si="2224"/>
        <v>0</v>
      </c>
      <c r="AE3756" s="763"/>
      <c r="AF3756" s="763"/>
      <c r="AG3756" s="763"/>
    </row>
    <row r="3757" spans="2:33">
      <c r="B3757"/>
      <c r="C3757"/>
      <c r="D3757"/>
      <c r="E3757"/>
      <c r="F3757"/>
      <c r="H3757" s="677">
        <v>2934</v>
      </c>
      <c r="I3757" s="510">
        <f t="shared" si="2209"/>
        <v>3690</v>
      </c>
      <c r="J3757" s="53" t="str" cm="1">
        <f t="array" aca="1" ref="J3757" ca="1">INDIRECT("B" &amp; I3757)</f>
        <v>NIVEL 974 M4 7S L30 AM 2934 03-07-2026</v>
      </c>
      <c r="K3757" s="511">
        <f t="shared" ca="1" si="2210"/>
        <v>3.2</v>
      </c>
      <c r="L3757" s="508">
        <f t="shared" ca="1" si="2211"/>
        <v>1.2330000000000001E-2</v>
      </c>
      <c r="M3757" s="508">
        <f t="shared" ca="1" si="2212"/>
        <v>1.2149999999999999E-2</v>
      </c>
      <c r="N3757" s="512">
        <f t="shared" ca="1" si="2213"/>
        <v>1.35E-2</v>
      </c>
      <c r="O3757" s="512">
        <f t="shared" ca="1" si="2214"/>
        <v>1.1097000000000001E-2</v>
      </c>
      <c r="P3757" s="513">
        <f t="shared" ca="1" si="2215"/>
        <v>1.0935E-2</v>
      </c>
      <c r="Q3757" s="514" t="str">
        <f t="shared" ca="1" si="2216"/>
        <v>Dump</v>
      </c>
      <c r="R3757" s="515">
        <f t="shared" ca="1" si="2217"/>
        <v>0.71111111111111114</v>
      </c>
      <c r="T3757" s="763"/>
      <c r="U3757" s="763"/>
      <c r="V3757"/>
      <c r="W3757" s="98">
        <f t="shared" si="2218"/>
        <v>5</v>
      </c>
      <c r="X3757" s="53" t="str" cm="1">
        <f t="array" aca="1" ref="X3757" ca="1">INDIRECT("B" &amp; W3757)</f>
        <v>fecha</v>
      </c>
      <c r="Y3757" s="54">
        <f t="shared" ca="1" si="2219"/>
        <v>0</v>
      </c>
      <c r="Z3757" s="55">
        <f t="shared" ca="1" si="2220"/>
        <v>0</v>
      </c>
      <c r="AA3757" s="55">
        <f t="shared" ca="1" si="2221"/>
        <v>0</v>
      </c>
      <c r="AB3757" s="78">
        <f t="shared" ca="1" si="2222"/>
        <v>0</v>
      </c>
      <c r="AC3757" s="54" t="str">
        <f t="shared" ca="1" si="2223"/>
        <v>-</v>
      </c>
      <c r="AD3757" s="99">
        <f t="shared" ca="1" si="2224"/>
        <v>0</v>
      </c>
      <c r="AE3757" s="763"/>
      <c r="AF3757" s="763"/>
      <c r="AG3757" s="763"/>
    </row>
    <row r="3758" spans="2:33">
      <c r="B3758"/>
      <c r="C3758"/>
      <c r="D3758"/>
      <c r="E3758"/>
      <c r="F3758"/>
      <c r="H3758" s="677">
        <v>2935</v>
      </c>
      <c r="I3758" s="510">
        <f t="shared" si="2209"/>
        <v>3691</v>
      </c>
      <c r="J3758" s="53" t="str" cm="1">
        <f t="array" aca="1" ref="J3758" ca="1">INDIRECT("B" &amp; I3758)</f>
        <v>NIVEL 974 M4 6N L33 AM 2935 03-07-2026</v>
      </c>
      <c r="K3758" s="511">
        <f t="shared" ca="1" si="2210"/>
        <v>3.2</v>
      </c>
      <c r="L3758" s="508">
        <f t="shared" ca="1" si="2211"/>
        <v>1.4129999999999998E-2</v>
      </c>
      <c r="M3758" s="508">
        <f t="shared" ca="1" si="2212"/>
        <v>1.26E-2</v>
      </c>
      <c r="N3758" s="512">
        <f t="shared" ca="1" si="2213"/>
        <v>1.4E-2</v>
      </c>
      <c r="O3758" s="512">
        <f t="shared" ca="1" si="2214"/>
        <v>1.2716999999999999E-2</v>
      </c>
      <c r="P3758" s="513">
        <f t="shared" ca="1" si="2215"/>
        <v>1.1340000000000001E-2</v>
      </c>
      <c r="Q3758" s="514" t="str">
        <f t="shared" ca="1" si="2216"/>
        <v>Dump</v>
      </c>
      <c r="R3758" s="515">
        <f t="shared" ca="1" si="2217"/>
        <v>0.71111111111111114</v>
      </c>
      <c r="T3758" s="763"/>
      <c r="U3758" s="763"/>
      <c r="V3758"/>
      <c r="W3758" s="98">
        <f t="shared" si="2218"/>
        <v>5</v>
      </c>
      <c r="X3758" s="53" t="str" cm="1">
        <f t="array" aca="1" ref="X3758" ca="1">INDIRECT("B" &amp; W3758)</f>
        <v>fecha</v>
      </c>
      <c r="Y3758" s="54">
        <f t="shared" ca="1" si="2219"/>
        <v>0</v>
      </c>
      <c r="Z3758" s="55">
        <f t="shared" ca="1" si="2220"/>
        <v>0</v>
      </c>
      <c r="AA3758" s="55">
        <f t="shared" ca="1" si="2221"/>
        <v>0</v>
      </c>
      <c r="AB3758" s="78">
        <f t="shared" ca="1" si="2222"/>
        <v>0</v>
      </c>
      <c r="AC3758" s="54" t="str">
        <f t="shared" ca="1" si="2223"/>
        <v>-</v>
      </c>
      <c r="AD3758" s="99">
        <f t="shared" ca="1" si="2224"/>
        <v>0</v>
      </c>
      <c r="AE3758" s="763"/>
      <c r="AF3758" s="763"/>
      <c r="AG3758" s="763"/>
    </row>
    <row r="3759" spans="2:33">
      <c r="B3759"/>
      <c r="C3759"/>
      <c r="D3759"/>
      <c r="E3759"/>
      <c r="F3759"/>
      <c r="H3759" s="677">
        <v>2936</v>
      </c>
      <c r="I3759" s="510">
        <f t="shared" si="2209"/>
        <v>3692</v>
      </c>
      <c r="J3759" s="53" t="str" cm="1">
        <f t="array" aca="1" ref="J3759" ca="1">INDIRECT("B" &amp; I3759)</f>
        <v>NIVEL 974 M4 6N L33 AM 2936 03-07-2026</v>
      </c>
      <c r="K3759" s="511">
        <f t="shared" ca="1" si="2210"/>
        <v>3.2</v>
      </c>
      <c r="L3759" s="508">
        <f t="shared" ca="1" si="2211"/>
        <v>1.323E-2</v>
      </c>
      <c r="M3759" s="508">
        <f t="shared" ca="1" si="2212"/>
        <v>1.26E-2</v>
      </c>
      <c r="N3759" s="512">
        <f t="shared" ca="1" si="2213"/>
        <v>1.4E-2</v>
      </c>
      <c r="O3759" s="512">
        <f t="shared" ca="1" si="2214"/>
        <v>1.1907000000000001E-2</v>
      </c>
      <c r="P3759" s="513">
        <f t="shared" ca="1" si="2215"/>
        <v>1.1340000000000001E-2</v>
      </c>
      <c r="Q3759" s="514" t="str">
        <f t="shared" ca="1" si="2216"/>
        <v>Dump</v>
      </c>
      <c r="R3759" s="515">
        <f t="shared" ca="1" si="2217"/>
        <v>0.71111111111111114</v>
      </c>
      <c r="T3759" s="763"/>
      <c r="U3759" s="763"/>
      <c r="V3759"/>
      <c r="W3759" s="98">
        <f t="shared" si="2218"/>
        <v>5</v>
      </c>
      <c r="X3759" s="53" t="str" cm="1">
        <f t="array" aca="1" ref="X3759" ca="1">INDIRECT("B" &amp; W3759)</f>
        <v>fecha</v>
      </c>
      <c r="Y3759" s="54">
        <f t="shared" ca="1" si="2219"/>
        <v>0</v>
      </c>
      <c r="Z3759" s="55">
        <f t="shared" ca="1" si="2220"/>
        <v>0</v>
      </c>
      <c r="AA3759" s="55">
        <f t="shared" ca="1" si="2221"/>
        <v>0</v>
      </c>
      <c r="AB3759" s="78">
        <f t="shared" ca="1" si="2222"/>
        <v>0</v>
      </c>
      <c r="AC3759" s="54" t="str">
        <f t="shared" ca="1" si="2223"/>
        <v>-</v>
      </c>
      <c r="AD3759" s="99">
        <f t="shared" ca="1" si="2224"/>
        <v>0</v>
      </c>
      <c r="AE3759" s="763"/>
      <c r="AF3759" s="763"/>
      <c r="AG3759" s="763"/>
    </row>
    <row r="3760" spans="2:33">
      <c r="B3760"/>
      <c r="C3760"/>
      <c r="D3760"/>
      <c r="E3760"/>
      <c r="F3760"/>
      <c r="H3760" s="677">
        <v>2937</v>
      </c>
      <c r="I3760" s="510">
        <f t="shared" si="2209"/>
        <v>3693</v>
      </c>
      <c r="J3760" s="53" t="str" cm="1">
        <f t="array" aca="1" ref="J3760" ca="1">INDIRECT("B" &amp; I3760)</f>
        <v>NIVEL 974 M4 6N L33 AM 2937 03-07-2026</v>
      </c>
      <c r="K3760" s="511">
        <f t="shared" ca="1" si="2210"/>
        <v>3.2</v>
      </c>
      <c r="L3760" s="508">
        <f t="shared" ca="1" si="2211"/>
        <v>1.3950000000000001E-2</v>
      </c>
      <c r="M3760" s="508">
        <f t="shared" ca="1" si="2212"/>
        <v>1.26E-2</v>
      </c>
      <c r="N3760" s="512">
        <f t="shared" ca="1" si="2213"/>
        <v>1.4E-2</v>
      </c>
      <c r="O3760" s="512">
        <f t="shared" ca="1" si="2214"/>
        <v>1.2555E-2</v>
      </c>
      <c r="P3760" s="513">
        <f t="shared" ca="1" si="2215"/>
        <v>1.1340000000000001E-2</v>
      </c>
      <c r="Q3760" s="514" t="str">
        <f t="shared" ca="1" si="2216"/>
        <v>Dump</v>
      </c>
      <c r="R3760" s="515">
        <f t="shared" ca="1" si="2217"/>
        <v>0.71111111111111114</v>
      </c>
      <c r="T3760" s="763"/>
      <c r="U3760" s="763"/>
      <c r="V3760"/>
      <c r="W3760" s="98">
        <f t="shared" si="2218"/>
        <v>5</v>
      </c>
      <c r="X3760" s="53" t="str" cm="1">
        <f t="array" aca="1" ref="X3760" ca="1">INDIRECT("B" &amp; W3760)</f>
        <v>fecha</v>
      </c>
      <c r="Y3760" s="54">
        <f t="shared" ca="1" si="2219"/>
        <v>0</v>
      </c>
      <c r="Z3760" s="55">
        <f t="shared" ca="1" si="2220"/>
        <v>0</v>
      </c>
      <c r="AA3760" s="55">
        <f t="shared" ca="1" si="2221"/>
        <v>0</v>
      </c>
      <c r="AB3760" s="78">
        <f t="shared" ca="1" si="2222"/>
        <v>0</v>
      </c>
      <c r="AC3760" s="54" t="str">
        <f t="shared" ca="1" si="2223"/>
        <v>-</v>
      </c>
      <c r="AD3760" s="99">
        <f t="shared" ca="1" si="2224"/>
        <v>0</v>
      </c>
      <c r="AE3760" s="763"/>
      <c r="AF3760" s="763"/>
      <c r="AG3760" s="763"/>
    </row>
    <row r="3761" spans="2:38">
      <c r="B3761"/>
      <c r="C3761"/>
      <c r="D3761"/>
      <c r="E3761"/>
      <c r="F3761"/>
      <c r="H3761" s="677">
        <v>2938</v>
      </c>
      <c r="I3761" s="510">
        <f t="shared" si="2209"/>
        <v>3694</v>
      </c>
      <c r="J3761" s="53" t="str" cm="1">
        <f t="array" aca="1" ref="J3761" ca="1">INDIRECT("B" &amp; I3761)</f>
        <v>NIVEL 974 M4 6N L33 AM 2938 03-07-2026</v>
      </c>
      <c r="K3761" s="511">
        <f t="shared" ca="1" si="2210"/>
        <v>3.2</v>
      </c>
      <c r="L3761" s="508">
        <f t="shared" ca="1" si="2211"/>
        <v>1.4310000000000002E-2</v>
      </c>
      <c r="M3761" s="508">
        <f t="shared" ca="1" si="2212"/>
        <v>1.26E-2</v>
      </c>
      <c r="N3761" s="512">
        <f t="shared" ca="1" si="2213"/>
        <v>1.4E-2</v>
      </c>
      <c r="O3761" s="512">
        <f t="shared" ca="1" si="2214"/>
        <v>1.2879000000000002E-2</v>
      </c>
      <c r="P3761" s="513">
        <f t="shared" ca="1" si="2215"/>
        <v>1.1340000000000001E-2</v>
      </c>
      <c r="Q3761" s="514" t="str">
        <f t="shared" ca="1" si="2216"/>
        <v>Dump</v>
      </c>
      <c r="R3761" s="515">
        <f t="shared" ca="1" si="2217"/>
        <v>0.71111111111111114</v>
      </c>
      <c r="T3761" s="763"/>
      <c r="U3761" s="763"/>
      <c r="V3761"/>
      <c r="W3761" s="98">
        <f t="shared" si="2218"/>
        <v>5</v>
      </c>
      <c r="X3761" s="53" t="str" cm="1">
        <f t="array" aca="1" ref="X3761" ca="1">INDIRECT("B" &amp; W3761)</f>
        <v>fecha</v>
      </c>
      <c r="Y3761" s="54">
        <f t="shared" ca="1" si="2219"/>
        <v>0</v>
      </c>
      <c r="Z3761" s="55">
        <f t="shared" ca="1" si="2220"/>
        <v>0</v>
      </c>
      <c r="AA3761" s="55">
        <f t="shared" ca="1" si="2221"/>
        <v>0</v>
      </c>
      <c r="AB3761" s="78">
        <f t="shared" ca="1" si="2222"/>
        <v>0</v>
      </c>
      <c r="AC3761" s="54" t="str">
        <f t="shared" ca="1" si="2223"/>
        <v>-</v>
      </c>
      <c r="AD3761" s="99">
        <f t="shared" ca="1" si="2224"/>
        <v>0</v>
      </c>
      <c r="AE3761" s="763"/>
      <c r="AF3761" s="763"/>
      <c r="AG3761" s="763"/>
    </row>
    <row r="3762" spans="2:38">
      <c r="B3762"/>
      <c r="C3762"/>
      <c r="D3762"/>
      <c r="E3762"/>
      <c r="F3762"/>
      <c r="H3762" s="677">
        <v>2939</v>
      </c>
      <c r="I3762" s="510">
        <f t="shared" si="2209"/>
        <v>3695</v>
      </c>
      <c r="J3762" s="53" t="str" cm="1">
        <f t="array" aca="1" ref="J3762" ca="1">INDIRECT("B" &amp; I3762)</f>
        <v>NIVEL 974 M4 6N L33 AM 2939 03-07-2026</v>
      </c>
      <c r="K3762" s="511">
        <f t="shared" ca="1" si="2210"/>
        <v>3.2</v>
      </c>
      <c r="L3762" s="508">
        <f t="shared" ca="1" si="2211"/>
        <v>1.242E-2</v>
      </c>
      <c r="M3762" s="508">
        <f t="shared" ca="1" si="2212"/>
        <v>1.26E-2</v>
      </c>
      <c r="N3762" s="512">
        <f t="shared" ca="1" si="2213"/>
        <v>1.4E-2</v>
      </c>
      <c r="O3762" s="512">
        <f t="shared" ca="1" si="2214"/>
        <v>1.1178E-2</v>
      </c>
      <c r="P3762" s="513">
        <f t="shared" ca="1" si="2215"/>
        <v>1.1340000000000001E-2</v>
      </c>
      <c r="Q3762" s="514" t="str">
        <f t="shared" ca="1" si="2216"/>
        <v>Dump</v>
      </c>
      <c r="R3762" s="515">
        <f t="shared" ca="1" si="2217"/>
        <v>0.71111111111111114</v>
      </c>
      <c r="T3762" s="763"/>
      <c r="U3762" s="763"/>
      <c r="V3762"/>
      <c r="W3762" s="98">
        <f t="shared" si="2218"/>
        <v>5</v>
      </c>
      <c r="X3762" s="53" t="str" cm="1">
        <f t="array" aca="1" ref="X3762" ca="1">INDIRECT("B" &amp; W3762)</f>
        <v>fecha</v>
      </c>
      <c r="Y3762" s="54">
        <f t="shared" ca="1" si="2219"/>
        <v>0</v>
      </c>
      <c r="Z3762" s="55">
        <f t="shared" ca="1" si="2220"/>
        <v>0</v>
      </c>
      <c r="AA3762" s="55">
        <f t="shared" ca="1" si="2221"/>
        <v>0</v>
      </c>
      <c r="AB3762" s="78">
        <f t="shared" ca="1" si="2222"/>
        <v>0</v>
      </c>
      <c r="AC3762" s="54" t="str">
        <f t="shared" ca="1" si="2223"/>
        <v>-</v>
      </c>
      <c r="AD3762" s="99">
        <f t="shared" ca="1" si="2224"/>
        <v>0</v>
      </c>
      <c r="AE3762" s="763"/>
      <c r="AF3762" s="763"/>
      <c r="AG3762" s="763"/>
    </row>
    <row r="3763" spans="2:38">
      <c r="B3763"/>
      <c r="C3763"/>
      <c r="D3763"/>
      <c r="E3763"/>
      <c r="F3763"/>
      <c r="H3763" s="677">
        <v>2940</v>
      </c>
      <c r="I3763" s="510">
        <f t="shared" si="2209"/>
        <v>3696</v>
      </c>
      <c r="J3763" s="53" t="str" cm="1">
        <f t="array" aca="1" ref="J3763" ca="1">INDIRECT("B" &amp; I3763)</f>
        <v>NIVEL 974 M4 6N L33 AM 2940 03-07-2026</v>
      </c>
      <c r="K3763" s="511">
        <f t="shared" ca="1" si="2210"/>
        <v>3.2</v>
      </c>
      <c r="L3763" s="508">
        <f t="shared" ca="1" si="2211"/>
        <v>1.4579999999999999E-2</v>
      </c>
      <c r="M3763" s="508">
        <f t="shared" ca="1" si="2212"/>
        <v>1.26E-2</v>
      </c>
      <c r="N3763" s="512">
        <f t="shared" ca="1" si="2213"/>
        <v>1.4E-2</v>
      </c>
      <c r="O3763" s="512">
        <f t="shared" ca="1" si="2214"/>
        <v>1.3122E-2</v>
      </c>
      <c r="P3763" s="513">
        <f t="shared" ca="1" si="2215"/>
        <v>1.1340000000000001E-2</v>
      </c>
      <c r="Q3763" s="514" t="str">
        <f t="shared" ca="1" si="2216"/>
        <v>Dump</v>
      </c>
      <c r="R3763" s="515">
        <f t="shared" ca="1" si="2217"/>
        <v>0.71111111111111114</v>
      </c>
      <c r="T3763" s="763"/>
      <c r="U3763" s="763"/>
      <c r="V3763"/>
      <c r="W3763" s="98">
        <f t="shared" si="2218"/>
        <v>5</v>
      </c>
      <c r="X3763" s="53" t="str" cm="1">
        <f t="array" aca="1" ref="X3763" ca="1">INDIRECT("B" &amp; W3763)</f>
        <v>fecha</v>
      </c>
      <c r="Y3763" s="54">
        <f t="shared" ca="1" si="2219"/>
        <v>0</v>
      </c>
      <c r="Z3763" s="55">
        <f t="shared" ca="1" si="2220"/>
        <v>0</v>
      </c>
      <c r="AA3763" s="55">
        <f t="shared" ca="1" si="2221"/>
        <v>0</v>
      </c>
      <c r="AB3763" s="78">
        <f t="shared" ca="1" si="2222"/>
        <v>0</v>
      </c>
      <c r="AC3763" s="54" t="str">
        <f t="shared" ca="1" si="2223"/>
        <v>-</v>
      </c>
      <c r="AD3763" s="99">
        <f t="shared" ca="1" si="2224"/>
        <v>0</v>
      </c>
      <c r="AE3763" s="763"/>
      <c r="AF3763" s="763"/>
      <c r="AG3763" s="763"/>
    </row>
    <row r="3764" spans="2:38">
      <c r="B3764"/>
      <c r="C3764"/>
      <c r="D3764"/>
      <c r="E3764"/>
      <c r="F3764"/>
      <c r="H3764" s="386"/>
      <c r="I3764"/>
      <c r="J3764"/>
      <c r="K3764" s="519">
        <f ca="1">SUM(K3741:K3763)</f>
        <v>73.600000000000023</v>
      </c>
      <c r="L3764" s="516">
        <f ca="1">+SUMPRODUCT(L3741:L3763,K3741:K3763)/K3764</f>
        <v>1.197391304347826E-2</v>
      </c>
      <c r="M3764" s="516">
        <f ca="1">+SUMPRODUCT(M3741:M3763,K3741:K3763)/K3764</f>
        <v>1.2267391304347827E-2</v>
      </c>
      <c r="N3764" s="69">
        <f ca="1">+SUMPRODUCT(N3741:N3763,K3741:K3763)/K3764</f>
        <v>1.363043478260869E-2</v>
      </c>
      <c r="O3764" s="552">
        <f ca="1">+SUMPRODUCT(O3741:O3763,K3741:K3763)/K3764</f>
        <v>1.0776521739130433E-2</v>
      </c>
      <c r="P3764" s="69">
        <f ca="1">+SUMPRODUCT(P3741:P3763,K3741:K3763)/K3764</f>
        <v>1.1040652173913042E-2</v>
      </c>
      <c r="Q3764"/>
      <c r="R3764"/>
      <c r="T3764" s="763"/>
      <c r="U3764" s="763"/>
      <c r="V3764"/>
      <c r="W3764" s="98">
        <f t="shared" si="2218"/>
        <v>5</v>
      </c>
      <c r="X3764" s="53" t="str" cm="1">
        <f t="array" aca="1" ref="X3764" ca="1">INDIRECT("B" &amp; W3764)</f>
        <v>fecha</v>
      </c>
      <c r="Y3764" s="54">
        <f t="shared" ca="1" si="2219"/>
        <v>0</v>
      </c>
      <c r="Z3764" s="55">
        <f t="shared" ca="1" si="2220"/>
        <v>0</v>
      </c>
      <c r="AA3764" s="55">
        <f t="shared" ca="1" si="2221"/>
        <v>0</v>
      </c>
      <c r="AB3764" s="78">
        <f t="shared" ca="1" si="2222"/>
        <v>0</v>
      </c>
      <c r="AC3764" s="54" t="str">
        <f t="shared" ca="1" si="2223"/>
        <v>-</v>
      </c>
      <c r="AD3764" s="99">
        <f t="shared" ca="1" si="2224"/>
        <v>0</v>
      </c>
      <c r="AE3764" s="763"/>
      <c r="AF3764" s="763"/>
      <c r="AG3764" s="763"/>
    </row>
    <row r="3765" spans="2:38">
      <c r="B3765"/>
      <c r="C3765"/>
      <c r="D3765"/>
      <c r="E3765"/>
      <c r="F3765"/>
      <c r="H3765" s="769"/>
      <c r="I3765"/>
      <c r="J3765"/>
      <c r="K3765" s="551" t="s">
        <v>59</v>
      </c>
      <c r="L3765" s="550">
        <f ca="1">+L3764/0.9</f>
        <v>1.3304347826086955E-2</v>
      </c>
      <c r="M3765" s="518">
        <f ca="1">+M3764/0.9</f>
        <v>1.3630434782608697E-2</v>
      </c>
      <c r="N3765"/>
      <c r="O3765"/>
      <c r="P3765"/>
      <c r="Q3765"/>
      <c r="R3765"/>
      <c r="T3765" s="763"/>
      <c r="U3765" s="763"/>
      <c r="V3765"/>
      <c r="W3765" s="98">
        <f t="shared" si="2218"/>
        <v>5</v>
      </c>
      <c r="X3765" s="53" t="str" cm="1">
        <f t="array" aca="1" ref="X3765" ca="1">INDIRECT("B" &amp; W3765)</f>
        <v>fecha</v>
      </c>
      <c r="Y3765" s="54">
        <f t="shared" ca="1" si="2219"/>
        <v>0</v>
      </c>
      <c r="Z3765" s="55">
        <f t="shared" ca="1" si="2220"/>
        <v>0</v>
      </c>
      <c r="AA3765" s="55">
        <f t="shared" ca="1" si="2221"/>
        <v>0</v>
      </c>
      <c r="AB3765" s="78">
        <f t="shared" ca="1" si="2222"/>
        <v>0</v>
      </c>
      <c r="AC3765" s="54" t="str">
        <f t="shared" ca="1" si="2223"/>
        <v>-</v>
      </c>
      <c r="AD3765" s="99">
        <f t="shared" ca="1" si="2224"/>
        <v>0</v>
      </c>
      <c r="AE3765" s="763"/>
      <c r="AF3765" s="763"/>
      <c r="AG3765" s="763"/>
    </row>
    <row r="3766" spans="2:38" ht="15" thickBot="1">
      <c r="B3766"/>
      <c r="C3766"/>
      <c r="D3766"/>
      <c r="E3766"/>
      <c r="F3766"/>
      <c r="I3766" s="770"/>
      <c r="R3766" s="770"/>
      <c r="T3766" s="763"/>
      <c r="U3766" s="763"/>
      <c r="V3766"/>
      <c r="W3766" s="98">
        <f t="shared" si="2218"/>
        <v>5</v>
      </c>
      <c r="X3766" s="53" t="str" cm="1">
        <f t="array" aca="1" ref="X3766" ca="1">INDIRECT("B" &amp; W3766)</f>
        <v>fecha</v>
      </c>
      <c r="Y3766" s="54">
        <f t="shared" ca="1" si="2219"/>
        <v>0</v>
      </c>
      <c r="Z3766" s="55">
        <f t="shared" ca="1" si="2220"/>
        <v>0</v>
      </c>
      <c r="AA3766" s="55">
        <f t="shared" ca="1" si="2221"/>
        <v>0</v>
      </c>
      <c r="AB3766" s="78">
        <f t="shared" ca="1" si="2222"/>
        <v>0</v>
      </c>
      <c r="AC3766" s="54" t="str">
        <f t="shared" ca="1" si="2223"/>
        <v>-</v>
      </c>
      <c r="AD3766" s="99">
        <f t="shared" ca="1" si="2224"/>
        <v>0</v>
      </c>
      <c r="AE3766" s="763"/>
      <c r="AF3766" s="763"/>
      <c r="AG3766" s="763"/>
    </row>
    <row r="3767" spans="2:38" ht="28.8">
      <c r="B3767"/>
      <c r="C3767"/>
      <c r="D3767"/>
      <c r="E3767"/>
      <c r="F3767"/>
      <c r="H3767" s="385"/>
      <c r="I3767" s="547" t="s">
        <v>3726</v>
      </c>
      <c r="J3767" s="77" t="s">
        <v>63</v>
      </c>
      <c r="K3767" s="507" t="s">
        <v>44</v>
      </c>
      <c r="L3767" s="718" t="s">
        <v>297</v>
      </c>
      <c r="M3767" s="508" t="s">
        <v>292</v>
      </c>
      <c r="N3767" s="545" t="s">
        <v>46</v>
      </c>
      <c r="O3767" s="549" t="s">
        <v>293</v>
      </c>
      <c r="P3767" s="508" t="s">
        <v>294</v>
      </c>
      <c r="Q3767"/>
      <c r="R3767"/>
      <c r="T3767" s="763"/>
      <c r="U3767" s="763"/>
      <c r="V3767"/>
      <c r="W3767" s="98">
        <f t="shared" si="2218"/>
        <v>5</v>
      </c>
      <c r="X3767" s="53" t="str" cm="1">
        <f t="array" aca="1" ref="X3767" ca="1">INDIRECT("B" &amp; W3767)</f>
        <v>fecha</v>
      </c>
      <c r="Y3767" s="54">
        <f t="shared" ca="1" si="2219"/>
        <v>0</v>
      </c>
      <c r="Z3767" s="55">
        <f t="shared" ca="1" si="2220"/>
        <v>0</v>
      </c>
      <c r="AA3767" s="55">
        <f t="shared" ca="1" si="2221"/>
        <v>0</v>
      </c>
      <c r="AB3767" s="78">
        <f t="shared" ca="1" si="2222"/>
        <v>0</v>
      </c>
      <c r="AC3767" s="54" t="str">
        <f t="shared" ca="1" si="2223"/>
        <v>-</v>
      </c>
      <c r="AD3767" s="99">
        <f t="shared" ca="1" si="2224"/>
        <v>0</v>
      </c>
      <c r="AE3767" s="763"/>
      <c r="AF3767" s="763"/>
      <c r="AG3767" s="763"/>
      <c r="AJ3767" s="95" t="str">
        <f>+I3767</f>
        <v>EN158</v>
      </c>
      <c r="AK3767" s="96" t="s">
        <v>62</v>
      </c>
    </row>
    <row r="3768" spans="2:38" ht="15" thickBot="1">
      <c r="B3768"/>
      <c r="C3768"/>
      <c r="D3768"/>
      <c r="E3768"/>
      <c r="F3768"/>
      <c r="H3768" s="677">
        <v>2941</v>
      </c>
      <c r="I3768" s="510">
        <f t="shared" ref="I3768:I3781" si="2225">IF(H3768="",
   IFERROR(MATCH("**", B:B, 0), ""),
   IFERROR(MATCH("* "&amp;H3768&amp;" *", B:B, 0), "")
)</f>
        <v>3697</v>
      </c>
      <c r="J3768" s="53" t="str" cm="1">
        <f t="array" aca="1" ref="J3768" ca="1">INDIRECT("B" &amp; I3768)</f>
        <v>NIVEL 974 M4 6N L33 AM 2941 03-07-2026</v>
      </c>
      <c r="K3768" s="511">
        <f ca="1">INDEX(D:D, MATCH(J3768, $B:$B, 0))</f>
        <v>3.2</v>
      </c>
      <c r="L3768" s="508">
        <f ca="1">INDEX(E:E, MATCH($J3768, $B:$B, 0))*0.9</f>
        <v>1.2149999999999999E-2</v>
      </c>
      <c r="M3768" s="508">
        <f ca="1">INDEX(F:F, MATCH($J3768, $B:$B, 0))*0.9</f>
        <v>1.26E-2</v>
      </c>
      <c r="N3768" s="512">
        <f ca="1">INDEX(F:F, MATCH($J3768, $B:$B, 0))</f>
        <v>1.4E-2</v>
      </c>
      <c r="O3768" s="512">
        <f ca="1">+IF(L3768=0,N3768*0.9,L3768*0.9)</f>
        <v>1.0935E-2</v>
      </c>
      <c r="P3768" s="513">
        <f ca="1">+M3768*0.9</f>
        <v>1.1340000000000001E-2</v>
      </c>
      <c r="Q3768" s="514" t="str">
        <f ca="1">+IF(L3768=0,"-","Dump")</f>
        <v>Dump</v>
      </c>
      <c r="R3768" s="515">
        <f ca="1">+K3768/4.5</f>
        <v>0.71111111111111114</v>
      </c>
      <c r="T3768" s="763"/>
      <c r="U3768" s="763"/>
      <c r="V3768"/>
      <c r="W3768" s="98">
        <f t="shared" si="2218"/>
        <v>5</v>
      </c>
      <c r="X3768" s="53" t="str" cm="1">
        <f t="array" aca="1" ref="X3768" ca="1">INDIRECT("B" &amp; W3768)</f>
        <v>fecha</v>
      </c>
      <c r="Y3768" s="54">
        <f t="shared" ca="1" si="2219"/>
        <v>0</v>
      </c>
      <c r="Z3768" s="55">
        <f t="shared" ca="1" si="2220"/>
        <v>0</v>
      </c>
      <c r="AA3768" s="55">
        <f t="shared" ca="1" si="2221"/>
        <v>0</v>
      </c>
      <c r="AB3768" s="78">
        <f t="shared" ca="1" si="2222"/>
        <v>0</v>
      </c>
      <c r="AC3768" s="54" t="str">
        <f t="shared" ca="1" si="2223"/>
        <v>-</v>
      </c>
      <c r="AD3768" s="99">
        <f t="shared" ca="1" si="2224"/>
        <v>0</v>
      </c>
      <c r="AE3768" s="763"/>
      <c r="AF3768" s="763"/>
      <c r="AG3768" s="763"/>
      <c r="AJ3768" s="520">
        <f ca="1">+K3782-SUMIF(AE:AE, AJ3767, AA:AA)</f>
        <v>13.070000000000004</v>
      </c>
      <c r="AK3768" s="521">
        <f ca="1">O3782</f>
        <v>1.0628357142857144E-2</v>
      </c>
      <c r="AL3768" s="102">
        <f ca="1">COUNTIF(AE:AE, AJ3767)</f>
        <v>1</v>
      </c>
    </row>
    <row r="3769" spans="2:38" ht="15" thickBot="1">
      <c r="B3769"/>
      <c r="C3769"/>
      <c r="D3769"/>
      <c r="E3769"/>
      <c r="F3769"/>
      <c r="H3769" s="677">
        <v>2942</v>
      </c>
      <c r="I3769" s="510">
        <f t="shared" si="2225"/>
        <v>3698</v>
      </c>
      <c r="J3769" s="53" t="str" cm="1">
        <f t="array" aca="1" ref="J3769" ca="1">INDIRECT("B" &amp; I3769)</f>
        <v>NIVEL 974 M4 6N L33 AM 2942 03-07-2026</v>
      </c>
      <c r="K3769" s="511">
        <f t="shared" ref="K3769:K3781" ca="1" si="2226">INDEX(D:D, MATCH(J3769, $B:$B, 0))</f>
        <v>3.2</v>
      </c>
      <c r="L3769" s="508">
        <f t="shared" ref="L3769:L3781" ca="1" si="2227">INDEX(E:E, MATCH($J3769, $B:$B, 0))*0.9</f>
        <v>1.1250000000000001E-2</v>
      </c>
      <c r="M3769" s="508">
        <f t="shared" ref="M3769:M3781" ca="1" si="2228">INDEX(F:F, MATCH($J3769, $B:$B, 0))*0.9</f>
        <v>1.26E-2</v>
      </c>
      <c r="N3769" s="512">
        <f t="shared" ref="N3769:N3781" ca="1" si="2229">INDEX(F:F, MATCH($J3769, $B:$B, 0))</f>
        <v>1.4E-2</v>
      </c>
      <c r="O3769" s="512">
        <f t="shared" ref="O3769:O3781" ca="1" si="2230">+IF(L3769=0,N3769*0.9,L3769*0.9)</f>
        <v>1.0125000000000002E-2</v>
      </c>
      <c r="P3769" s="513">
        <f t="shared" ref="P3769:P3781" ca="1" si="2231">+M3769*0.9</f>
        <v>1.1340000000000001E-2</v>
      </c>
      <c r="Q3769" s="514" t="str">
        <f t="shared" ref="Q3769:Q3781" ca="1" si="2232">+IF(L3769=0,"-","Dump")</f>
        <v>Dump</v>
      </c>
      <c r="R3769" s="515">
        <f t="shared" ref="R3769:R3781" ca="1" si="2233">+K3769/4.5</f>
        <v>0.71111111111111114</v>
      </c>
      <c r="T3769" s="763"/>
      <c r="U3769" s="763"/>
      <c r="V3769"/>
      <c r="W3769" s="98">
        <f t="shared" si="2218"/>
        <v>5</v>
      </c>
      <c r="X3769" s="53" t="str" cm="1">
        <f t="array" aca="1" ref="X3769" ca="1">INDIRECT("B" &amp; W3769)</f>
        <v>fecha</v>
      </c>
      <c r="Y3769" s="54">
        <f t="shared" ca="1" si="2219"/>
        <v>0</v>
      </c>
      <c r="Z3769" s="55">
        <f t="shared" ca="1" si="2220"/>
        <v>0</v>
      </c>
      <c r="AA3769" s="55">
        <f t="shared" ca="1" si="2221"/>
        <v>0</v>
      </c>
      <c r="AB3769" s="78">
        <f t="shared" ca="1" si="2222"/>
        <v>0</v>
      </c>
      <c r="AC3769" s="54" t="str">
        <f t="shared" ca="1" si="2223"/>
        <v>-</v>
      </c>
      <c r="AD3769" s="99">
        <f t="shared" ca="1" si="2224"/>
        <v>0</v>
      </c>
      <c r="AE3769" s="763"/>
      <c r="AF3769" s="763"/>
      <c r="AG3769" s="763"/>
      <c r="AJ3769" s="105" t="s">
        <v>83</v>
      </c>
      <c r="AK3769" s="101"/>
    </row>
    <row r="3770" spans="2:38">
      <c r="B3770"/>
      <c r="C3770"/>
      <c r="D3770"/>
      <c r="E3770"/>
      <c r="F3770"/>
      <c r="H3770" s="677">
        <v>2943</v>
      </c>
      <c r="I3770" s="510">
        <f t="shared" si="2225"/>
        <v>3699</v>
      </c>
      <c r="J3770" s="53" t="str" cm="1">
        <f t="array" aca="1" ref="J3770" ca="1">INDIRECT("B" &amp; I3770)</f>
        <v>NIVEL 974 M4 6N L33 AM 2943 03-07-2026</v>
      </c>
      <c r="K3770" s="511">
        <f t="shared" ca="1" si="2226"/>
        <v>3.2</v>
      </c>
      <c r="L3770" s="508">
        <f t="shared" ca="1" si="2227"/>
        <v>1.2239999999999999E-2</v>
      </c>
      <c r="M3770" s="508">
        <f t="shared" ca="1" si="2228"/>
        <v>1.26E-2</v>
      </c>
      <c r="N3770" s="512">
        <f t="shared" ca="1" si="2229"/>
        <v>1.4E-2</v>
      </c>
      <c r="O3770" s="512">
        <f t="shared" ca="1" si="2230"/>
        <v>1.1016E-2</v>
      </c>
      <c r="P3770" s="513">
        <f t="shared" ca="1" si="2231"/>
        <v>1.1340000000000001E-2</v>
      </c>
      <c r="Q3770" s="514" t="str">
        <f t="shared" ca="1" si="2232"/>
        <v>Dump</v>
      </c>
      <c r="R3770" s="515">
        <f t="shared" ca="1" si="2233"/>
        <v>0.71111111111111114</v>
      </c>
      <c r="T3770" s="763"/>
      <c r="U3770" s="763"/>
      <c r="V3770"/>
      <c r="W3770" s="98">
        <f t="shared" si="2218"/>
        <v>5</v>
      </c>
      <c r="X3770" s="53" t="str" cm="1">
        <f t="array" aca="1" ref="X3770" ca="1">INDIRECT("B" &amp; W3770)</f>
        <v>fecha</v>
      </c>
      <c r="Y3770" s="54">
        <f t="shared" ca="1" si="2219"/>
        <v>0</v>
      </c>
      <c r="Z3770" s="55">
        <f t="shared" ca="1" si="2220"/>
        <v>0</v>
      </c>
      <c r="AA3770" s="55">
        <f t="shared" ca="1" si="2221"/>
        <v>0</v>
      </c>
      <c r="AB3770" s="78">
        <f t="shared" ca="1" si="2222"/>
        <v>0</v>
      </c>
      <c r="AC3770" s="54" t="str">
        <f t="shared" ca="1" si="2223"/>
        <v>-</v>
      </c>
      <c r="AD3770" s="99">
        <f t="shared" ca="1" si="2224"/>
        <v>0</v>
      </c>
      <c r="AE3770" s="763"/>
      <c r="AF3770" s="763"/>
      <c r="AG3770" s="763"/>
    </row>
    <row r="3771" spans="2:38">
      <c r="B3771"/>
      <c r="C3771"/>
      <c r="D3771"/>
      <c r="E3771"/>
      <c r="F3771"/>
      <c r="H3771" s="677">
        <v>2944</v>
      </c>
      <c r="I3771" s="510">
        <f t="shared" si="2225"/>
        <v>3700</v>
      </c>
      <c r="J3771" s="53" t="str" cm="1">
        <f t="array" aca="1" ref="J3771" ca="1">INDIRECT("B" &amp; I3771)</f>
        <v>NIVEL 974 M4 6N L33 AM 2944 03-07-2026</v>
      </c>
      <c r="K3771" s="511">
        <f t="shared" ca="1" si="2226"/>
        <v>3.2</v>
      </c>
      <c r="L3771" s="508">
        <f t="shared" ca="1" si="2227"/>
        <v>1.2149999999999999E-2</v>
      </c>
      <c r="M3771" s="508">
        <f t="shared" ca="1" si="2228"/>
        <v>1.26E-2</v>
      </c>
      <c r="N3771" s="512">
        <f t="shared" ca="1" si="2229"/>
        <v>1.4E-2</v>
      </c>
      <c r="O3771" s="512">
        <f t="shared" ca="1" si="2230"/>
        <v>1.0935E-2</v>
      </c>
      <c r="P3771" s="513">
        <f t="shared" ca="1" si="2231"/>
        <v>1.1340000000000001E-2</v>
      </c>
      <c r="Q3771" s="514" t="str">
        <f t="shared" ca="1" si="2232"/>
        <v>Dump</v>
      </c>
      <c r="R3771" s="515">
        <f t="shared" ca="1" si="2233"/>
        <v>0.71111111111111114</v>
      </c>
      <c r="T3771" s="763"/>
      <c r="U3771" s="763"/>
      <c r="V3771"/>
      <c r="W3771" s="98">
        <f t="shared" si="2218"/>
        <v>5</v>
      </c>
      <c r="X3771" s="53" t="str" cm="1">
        <f t="array" aca="1" ref="X3771" ca="1">INDIRECT("B" &amp; W3771)</f>
        <v>fecha</v>
      </c>
      <c r="Y3771" s="54">
        <f t="shared" ca="1" si="2219"/>
        <v>0</v>
      </c>
      <c r="Z3771" s="55">
        <f t="shared" ca="1" si="2220"/>
        <v>0</v>
      </c>
      <c r="AA3771" s="55">
        <f t="shared" ca="1" si="2221"/>
        <v>0</v>
      </c>
      <c r="AB3771" s="78">
        <f t="shared" ca="1" si="2222"/>
        <v>0</v>
      </c>
      <c r="AC3771" s="54" t="str">
        <f t="shared" ca="1" si="2223"/>
        <v>-</v>
      </c>
      <c r="AD3771" s="99">
        <f t="shared" ca="1" si="2224"/>
        <v>0</v>
      </c>
      <c r="AE3771" s="763"/>
      <c r="AF3771" s="763"/>
      <c r="AG3771" s="763"/>
    </row>
    <row r="3772" spans="2:38">
      <c r="B3772"/>
      <c r="C3772"/>
      <c r="D3772"/>
      <c r="E3772"/>
      <c r="F3772"/>
      <c r="H3772" s="677">
        <v>2945</v>
      </c>
      <c r="I3772" s="510">
        <f t="shared" si="2225"/>
        <v>3701</v>
      </c>
      <c r="J3772" s="53" t="str" cm="1">
        <f t="array" aca="1" ref="J3772" ca="1">INDIRECT("B" &amp; I3772)</f>
        <v>NIVEL 974 M4 7S L30 AM 2945 02-07-2026</v>
      </c>
      <c r="K3772" s="511">
        <f t="shared" ca="1" si="2226"/>
        <v>3.2</v>
      </c>
      <c r="L3772" s="508">
        <f t="shared" ca="1" si="2227"/>
        <v>9.810000000000001E-3</v>
      </c>
      <c r="M3772" s="508">
        <f t="shared" ca="1" si="2228"/>
        <v>1.17E-2</v>
      </c>
      <c r="N3772" s="512">
        <f t="shared" ca="1" si="2229"/>
        <v>1.2999999999999999E-2</v>
      </c>
      <c r="O3772" s="512">
        <f t="shared" ca="1" si="2230"/>
        <v>8.8290000000000018E-3</v>
      </c>
      <c r="P3772" s="513">
        <f t="shared" ca="1" si="2231"/>
        <v>1.0530000000000001E-2</v>
      </c>
      <c r="Q3772" s="514" t="str">
        <f t="shared" ca="1" si="2232"/>
        <v>Dump</v>
      </c>
      <c r="R3772" s="515">
        <f t="shared" ca="1" si="2233"/>
        <v>0.71111111111111114</v>
      </c>
      <c r="T3772" s="763"/>
      <c r="U3772" s="763"/>
      <c r="V3772"/>
      <c r="W3772" s="98">
        <f t="shared" si="2218"/>
        <v>5</v>
      </c>
      <c r="X3772" s="53" t="str" cm="1">
        <f t="array" aca="1" ref="X3772" ca="1">INDIRECT("B" &amp; W3772)</f>
        <v>fecha</v>
      </c>
      <c r="Y3772" s="54">
        <f t="shared" ca="1" si="2219"/>
        <v>0</v>
      </c>
      <c r="Z3772" s="55">
        <f t="shared" ca="1" si="2220"/>
        <v>0</v>
      </c>
      <c r="AA3772" s="55">
        <f t="shared" ca="1" si="2221"/>
        <v>0</v>
      </c>
      <c r="AB3772" s="78">
        <f t="shared" ca="1" si="2222"/>
        <v>0</v>
      </c>
      <c r="AC3772" s="54" t="str">
        <f t="shared" ca="1" si="2223"/>
        <v>-</v>
      </c>
      <c r="AD3772" s="99">
        <f t="shared" ca="1" si="2224"/>
        <v>0</v>
      </c>
      <c r="AE3772" s="763"/>
      <c r="AF3772" s="763"/>
    </row>
    <row r="3773" spans="2:38">
      <c r="B3773"/>
      <c r="C3773"/>
      <c r="D3773"/>
      <c r="E3773"/>
      <c r="F3773"/>
      <c r="H3773" s="677">
        <v>2946</v>
      </c>
      <c r="I3773" s="510">
        <f t="shared" si="2225"/>
        <v>3702</v>
      </c>
      <c r="J3773" s="53" t="str" cm="1">
        <f t="array" aca="1" ref="J3773" ca="1">INDIRECT("B" &amp; I3773)</f>
        <v>NIVEL 974 M4 7S L30 AM 2946 02-07-2026</v>
      </c>
      <c r="K3773" s="511">
        <f t="shared" ca="1" si="2226"/>
        <v>3.2</v>
      </c>
      <c r="L3773" s="508">
        <f t="shared" ca="1" si="2227"/>
        <v>7.5599999999999999E-3</v>
      </c>
      <c r="M3773" s="508">
        <f t="shared" ca="1" si="2228"/>
        <v>1.17E-2</v>
      </c>
      <c r="N3773" s="512">
        <f t="shared" ca="1" si="2229"/>
        <v>1.2999999999999999E-2</v>
      </c>
      <c r="O3773" s="512">
        <f t="shared" ca="1" si="2230"/>
        <v>6.8040000000000002E-3</v>
      </c>
      <c r="P3773" s="513">
        <f t="shared" ca="1" si="2231"/>
        <v>1.0530000000000001E-2</v>
      </c>
      <c r="Q3773" s="514" t="str">
        <f t="shared" ca="1" si="2232"/>
        <v>Dump</v>
      </c>
      <c r="R3773" s="515">
        <f t="shared" ca="1" si="2233"/>
        <v>0.71111111111111114</v>
      </c>
      <c r="T3773" s="763"/>
      <c r="U3773" s="763"/>
      <c r="V3773"/>
      <c r="W3773" s="98">
        <f t="shared" si="2218"/>
        <v>5</v>
      </c>
      <c r="X3773" s="53" t="str" cm="1">
        <f t="array" aca="1" ref="X3773" ca="1">INDIRECT("B" &amp; W3773)</f>
        <v>fecha</v>
      </c>
      <c r="Y3773" s="54">
        <f t="shared" ca="1" si="2219"/>
        <v>0</v>
      </c>
      <c r="Z3773" s="55">
        <f t="shared" ca="1" si="2220"/>
        <v>0</v>
      </c>
      <c r="AA3773" s="55">
        <f t="shared" ca="1" si="2221"/>
        <v>0</v>
      </c>
      <c r="AB3773" s="78">
        <f t="shared" ca="1" si="2222"/>
        <v>0</v>
      </c>
      <c r="AC3773" s="54" t="str">
        <f t="shared" ca="1" si="2223"/>
        <v>-</v>
      </c>
      <c r="AD3773" s="99">
        <f t="shared" ca="1" si="2224"/>
        <v>0</v>
      </c>
      <c r="AE3773" s="763"/>
      <c r="AF3773" s="763"/>
    </row>
    <row r="3774" spans="2:38">
      <c r="B3774"/>
      <c r="C3774"/>
      <c r="D3774"/>
      <c r="E3774"/>
      <c r="F3774"/>
      <c r="H3774" s="677">
        <v>2947</v>
      </c>
      <c r="I3774" s="510">
        <f t="shared" si="2225"/>
        <v>3703</v>
      </c>
      <c r="J3774" s="53" t="str" cm="1">
        <f t="array" aca="1" ref="J3774" ca="1">INDIRECT("B" &amp; I3774)</f>
        <v>NIVEL 974 M4 7S L30 AM 2947 02-07-2026</v>
      </c>
      <c r="K3774" s="511">
        <f t="shared" ca="1" si="2226"/>
        <v>3.2</v>
      </c>
      <c r="L3774" s="508">
        <f t="shared" ca="1" si="2227"/>
        <v>1.116E-2</v>
      </c>
      <c r="M3774" s="508">
        <f t="shared" ca="1" si="2228"/>
        <v>1.17E-2</v>
      </c>
      <c r="N3774" s="512">
        <f t="shared" ca="1" si="2229"/>
        <v>1.2999999999999999E-2</v>
      </c>
      <c r="O3774" s="512">
        <f t="shared" ca="1" si="2230"/>
        <v>1.0044000000000001E-2</v>
      </c>
      <c r="P3774" s="513">
        <f t="shared" ca="1" si="2231"/>
        <v>1.0530000000000001E-2</v>
      </c>
      <c r="Q3774" s="514" t="str">
        <f t="shared" ca="1" si="2232"/>
        <v>Dump</v>
      </c>
      <c r="R3774" s="515">
        <f t="shared" ca="1" si="2233"/>
        <v>0.71111111111111114</v>
      </c>
      <c r="T3774" s="763"/>
      <c r="U3774" s="763"/>
      <c r="V3774"/>
      <c r="W3774" s="98">
        <f t="shared" si="2218"/>
        <v>5</v>
      </c>
      <c r="X3774" s="53" t="str" cm="1">
        <f t="array" aca="1" ref="X3774" ca="1">INDIRECT("B" &amp; W3774)</f>
        <v>fecha</v>
      </c>
      <c r="Y3774" s="54">
        <f t="shared" ca="1" si="2219"/>
        <v>0</v>
      </c>
      <c r="Z3774" s="55">
        <f t="shared" ca="1" si="2220"/>
        <v>0</v>
      </c>
      <c r="AA3774" s="55">
        <f t="shared" ca="1" si="2221"/>
        <v>0</v>
      </c>
      <c r="AB3774" s="78">
        <f t="shared" ca="1" si="2222"/>
        <v>0</v>
      </c>
      <c r="AC3774" s="54" t="str">
        <f t="shared" ca="1" si="2223"/>
        <v>-</v>
      </c>
      <c r="AD3774" s="99">
        <f t="shared" ca="1" si="2224"/>
        <v>0</v>
      </c>
      <c r="AE3774" s="763"/>
      <c r="AF3774" s="763"/>
    </row>
    <row r="3775" spans="2:38">
      <c r="B3775"/>
      <c r="C3775"/>
      <c r="D3775"/>
      <c r="E3775"/>
      <c r="F3775"/>
      <c r="H3775" s="677">
        <v>2948</v>
      </c>
      <c r="I3775" s="510">
        <f t="shared" si="2225"/>
        <v>3704</v>
      </c>
      <c r="J3775" s="53" t="str" cm="1">
        <f t="array" aca="1" ref="J3775" ca="1">INDIRECT("B" &amp; I3775)</f>
        <v>NIVEL 974 M4 7S L30 AM 2948 02-07-2026</v>
      </c>
      <c r="K3775" s="511">
        <f t="shared" ca="1" si="2226"/>
        <v>3.2</v>
      </c>
      <c r="L3775" s="508">
        <f t="shared" ca="1" si="2227"/>
        <v>1.17E-2</v>
      </c>
      <c r="M3775" s="508">
        <f t="shared" ca="1" si="2228"/>
        <v>1.17E-2</v>
      </c>
      <c r="N3775" s="512">
        <f t="shared" ca="1" si="2229"/>
        <v>1.2999999999999999E-2</v>
      </c>
      <c r="O3775" s="512">
        <f t="shared" ca="1" si="2230"/>
        <v>1.0530000000000001E-2</v>
      </c>
      <c r="P3775" s="513">
        <f t="shared" ca="1" si="2231"/>
        <v>1.0530000000000001E-2</v>
      </c>
      <c r="Q3775" s="514" t="str">
        <f t="shared" ca="1" si="2232"/>
        <v>Dump</v>
      </c>
      <c r="R3775" s="515">
        <f t="shared" ca="1" si="2233"/>
        <v>0.71111111111111114</v>
      </c>
      <c r="T3775" s="763"/>
      <c r="U3775" s="763"/>
      <c r="V3775"/>
      <c r="W3775" s="98">
        <f t="shared" si="2218"/>
        <v>5</v>
      </c>
      <c r="X3775" s="53" t="str" cm="1">
        <f t="array" aca="1" ref="X3775" ca="1">INDIRECT("B" &amp; W3775)</f>
        <v>fecha</v>
      </c>
      <c r="Y3775" s="54">
        <f t="shared" ca="1" si="2219"/>
        <v>0</v>
      </c>
      <c r="Z3775" s="55">
        <f t="shared" ca="1" si="2220"/>
        <v>0</v>
      </c>
      <c r="AA3775" s="55">
        <f t="shared" ca="1" si="2221"/>
        <v>0</v>
      </c>
      <c r="AB3775" s="78">
        <f t="shared" ca="1" si="2222"/>
        <v>0</v>
      </c>
      <c r="AC3775" s="54" t="str">
        <f t="shared" ca="1" si="2223"/>
        <v>-</v>
      </c>
      <c r="AD3775" s="99">
        <f t="shared" ca="1" si="2224"/>
        <v>0</v>
      </c>
      <c r="AE3775" s="763"/>
      <c r="AF3775" s="763"/>
    </row>
    <row r="3776" spans="2:38">
      <c r="B3776"/>
      <c r="C3776"/>
      <c r="D3776"/>
      <c r="E3776"/>
      <c r="F3776"/>
      <c r="H3776" s="677">
        <v>2949</v>
      </c>
      <c r="I3776" s="510">
        <f t="shared" si="2225"/>
        <v>3705</v>
      </c>
      <c r="J3776" s="53" t="str" cm="1">
        <f t="array" aca="1" ref="J3776" ca="1">INDIRECT("B" &amp; I3776)</f>
        <v>NIVEL 974 M4 7S L30 AM 2949 02-07-2026</v>
      </c>
      <c r="K3776" s="511">
        <f t="shared" ca="1" si="2226"/>
        <v>3.2</v>
      </c>
      <c r="L3776" s="508">
        <f t="shared" ca="1" si="2227"/>
        <v>1.881E-2</v>
      </c>
      <c r="M3776" s="508">
        <f t="shared" ca="1" si="2228"/>
        <v>1.17E-2</v>
      </c>
      <c r="N3776" s="512">
        <f t="shared" ca="1" si="2229"/>
        <v>1.2999999999999999E-2</v>
      </c>
      <c r="O3776" s="512">
        <f t="shared" ca="1" si="2230"/>
        <v>1.6929E-2</v>
      </c>
      <c r="P3776" s="513">
        <f t="shared" ca="1" si="2231"/>
        <v>1.0530000000000001E-2</v>
      </c>
      <c r="Q3776" s="514" t="str">
        <f t="shared" ca="1" si="2232"/>
        <v>Dump</v>
      </c>
      <c r="R3776" s="515">
        <f t="shared" ca="1" si="2233"/>
        <v>0.71111111111111114</v>
      </c>
      <c r="T3776" s="763"/>
      <c r="U3776" s="763"/>
      <c r="V3776"/>
      <c r="W3776" s="98">
        <f t="shared" si="2218"/>
        <v>5</v>
      </c>
      <c r="X3776" s="53" t="str" cm="1">
        <f t="array" aca="1" ref="X3776" ca="1">INDIRECT("B" &amp; W3776)</f>
        <v>fecha</v>
      </c>
      <c r="Y3776" s="54">
        <f t="shared" ca="1" si="2219"/>
        <v>0</v>
      </c>
      <c r="Z3776" s="55">
        <f t="shared" ca="1" si="2220"/>
        <v>0</v>
      </c>
      <c r="AA3776" s="55">
        <f t="shared" ca="1" si="2221"/>
        <v>0</v>
      </c>
      <c r="AB3776" s="78">
        <f t="shared" ca="1" si="2222"/>
        <v>0</v>
      </c>
      <c r="AC3776" s="54" t="str">
        <f t="shared" ca="1" si="2223"/>
        <v>-</v>
      </c>
      <c r="AD3776" s="99">
        <f t="shared" ca="1" si="2224"/>
        <v>0</v>
      </c>
      <c r="AE3776" s="763"/>
      <c r="AF3776" s="763"/>
    </row>
    <row r="3777" spans="2:38">
      <c r="B3777"/>
      <c r="C3777"/>
      <c r="D3777"/>
      <c r="E3777"/>
      <c r="F3777"/>
      <c r="H3777" s="677">
        <v>2950</v>
      </c>
      <c r="I3777" s="510">
        <f t="shared" si="2225"/>
        <v>3706</v>
      </c>
      <c r="J3777" s="53" t="str" cm="1">
        <f t="array" aca="1" ref="J3777" ca="1">INDIRECT("B" &amp; I3777)</f>
        <v>NIVEL 974 M4 7S L30 AM 2950 02-07-2026</v>
      </c>
      <c r="K3777" s="511">
        <f t="shared" ca="1" si="2226"/>
        <v>3.2</v>
      </c>
      <c r="L3777" s="508">
        <f t="shared" ca="1" si="2227"/>
        <v>1.251E-2</v>
      </c>
      <c r="M3777" s="508">
        <f t="shared" ca="1" si="2228"/>
        <v>1.17E-2</v>
      </c>
      <c r="N3777" s="512">
        <f t="shared" ca="1" si="2229"/>
        <v>1.2999999999999999E-2</v>
      </c>
      <c r="O3777" s="512">
        <f t="shared" ca="1" si="2230"/>
        <v>1.1259E-2</v>
      </c>
      <c r="P3777" s="513">
        <f t="shared" ca="1" si="2231"/>
        <v>1.0530000000000001E-2</v>
      </c>
      <c r="Q3777" s="514" t="str">
        <f t="shared" ca="1" si="2232"/>
        <v>Dump</v>
      </c>
      <c r="R3777" s="515">
        <f t="shared" ca="1" si="2233"/>
        <v>0.71111111111111114</v>
      </c>
      <c r="T3777" s="763"/>
      <c r="U3777" s="763"/>
      <c r="V3777"/>
      <c r="W3777" s="98">
        <f t="shared" si="2218"/>
        <v>5</v>
      </c>
      <c r="X3777" s="53" t="str" cm="1">
        <f t="array" aca="1" ref="X3777" ca="1">INDIRECT("B" &amp; W3777)</f>
        <v>fecha</v>
      </c>
      <c r="Y3777" s="54">
        <f t="shared" ca="1" si="2219"/>
        <v>0</v>
      </c>
      <c r="Z3777" s="55">
        <f t="shared" ca="1" si="2220"/>
        <v>0</v>
      </c>
      <c r="AA3777" s="55">
        <f t="shared" ca="1" si="2221"/>
        <v>0</v>
      </c>
      <c r="AB3777" s="78">
        <f t="shared" ca="1" si="2222"/>
        <v>0</v>
      </c>
      <c r="AC3777" s="54" t="str">
        <f t="shared" ca="1" si="2223"/>
        <v>-</v>
      </c>
      <c r="AD3777" s="99">
        <f t="shared" ca="1" si="2224"/>
        <v>0</v>
      </c>
      <c r="AE3777" s="763"/>
      <c r="AF3777" s="763"/>
    </row>
    <row r="3778" spans="2:38">
      <c r="B3778"/>
      <c r="C3778"/>
      <c r="D3778"/>
      <c r="E3778"/>
      <c r="F3778"/>
      <c r="H3778" s="677">
        <v>2951</v>
      </c>
      <c r="I3778" s="510">
        <f t="shared" si="2225"/>
        <v>3374</v>
      </c>
      <c r="J3778" s="53" t="str" cm="1">
        <f t="array" aca="1" ref="J3778" ca="1">INDIRECT("B" &amp; I3778)</f>
        <v>NIVEL 974 M4 7S L30 PM 2951 27-06-2026</v>
      </c>
      <c r="K3778" s="511">
        <f t="shared" ca="1" si="2226"/>
        <v>3.2</v>
      </c>
      <c r="L3778" s="508">
        <f t="shared" ca="1" si="2227"/>
        <v>9.9900000000000006E-3</v>
      </c>
      <c r="M3778" s="508">
        <f t="shared" ca="1" si="2228"/>
        <v>1.17E-2</v>
      </c>
      <c r="N3778" s="512">
        <f t="shared" ca="1" si="2229"/>
        <v>1.2999999999999999E-2</v>
      </c>
      <c r="O3778" s="512">
        <f t="shared" ca="1" si="2230"/>
        <v>8.9910000000000007E-3</v>
      </c>
      <c r="P3778" s="513">
        <f t="shared" ca="1" si="2231"/>
        <v>1.0530000000000001E-2</v>
      </c>
      <c r="Q3778" s="514" t="str">
        <f t="shared" ca="1" si="2232"/>
        <v>Dump</v>
      </c>
      <c r="R3778" s="515">
        <f t="shared" ca="1" si="2233"/>
        <v>0.71111111111111114</v>
      </c>
      <c r="T3778" s="763"/>
      <c r="U3778" s="763"/>
      <c r="V3778"/>
      <c r="W3778" s="98">
        <f t="shared" si="2218"/>
        <v>5</v>
      </c>
      <c r="X3778" s="53" t="str" cm="1">
        <f t="array" aca="1" ref="X3778" ca="1">INDIRECT("B" &amp; W3778)</f>
        <v>fecha</v>
      </c>
      <c r="Y3778" s="54">
        <f t="shared" ca="1" si="2219"/>
        <v>0</v>
      </c>
      <c r="Z3778" s="55">
        <f t="shared" ca="1" si="2220"/>
        <v>0</v>
      </c>
      <c r="AA3778" s="55">
        <f t="shared" ca="1" si="2221"/>
        <v>0</v>
      </c>
      <c r="AB3778" s="78">
        <f t="shared" ca="1" si="2222"/>
        <v>0</v>
      </c>
      <c r="AC3778" s="54" t="str">
        <f t="shared" ca="1" si="2223"/>
        <v>-</v>
      </c>
      <c r="AD3778" s="99">
        <f t="shared" ca="1" si="2224"/>
        <v>0</v>
      </c>
      <c r="AE3778" s="763"/>
      <c r="AF3778" s="763"/>
    </row>
    <row r="3779" spans="2:38" ht="15" thickBot="1">
      <c r="B3779"/>
      <c r="C3779"/>
      <c r="D3779"/>
      <c r="E3779"/>
      <c r="F3779"/>
      <c r="H3779" s="677">
        <v>2952</v>
      </c>
      <c r="I3779" s="510">
        <f t="shared" si="2225"/>
        <v>3375</v>
      </c>
      <c r="J3779" s="53" t="str" cm="1">
        <f t="array" aca="1" ref="J3779" ca="1">INDIRECT("B" &amp; I3779)</f>
        <v>NIVEL 974 M4 7S L30 PM 2952 27-06-2026</v>
      </c>
      <c r="K3779" s="511">
        <f t="shared" ca="1" si="2226"/>
        <v>3.2</v>
      </c>
      <c r="L3779" s="508">
        <f t="shared" ca="1" si="2227"/>
        <v>9.3600000000000003E-3</v>
      </c>
      <c r="M3779" s="508">
        <f t="shared" ca="1" si="2228"/>
        <v>1.17E-2</v>
      </c>
      <c r="N3779" s="512">
        <f t="shared" ca="1" si="2229"/>
        <v>1.2999999999999999E-2</v>
      </c>
      <c r="O3779" s="512">
        <f t="shared" ca="1" si="2230"/>
        <v>8.4240000000000009E-3</v>
      </c>
      <c r="P3779" s="513">
        <f t="shared" ca="1" si="2231"/>
        <v>1.0530000000000001E-2</v>
      </c>
      <c r="Q3779" s="514" t="str">
        <f t="shared" ca="1" si="2232"/>
        <v>Dump</v>
      </c>
      <c r="R3779" s="515">
        <f t="shared" ca="1" si="2233"/>
        <v>0.71111111111111114</v>
      </c>
      <c r="T3779" s="763"/>
      <c r="U3779" s="763"/>
      <c r="V3779"/>
      <c r="W3779" s="98">
        <f t="shared" si="2218"/>
        <v>5</v>
      </c>
      <c r="X3779" s="53" t="str" cm="1">
        <f t="array" aca="1" ref="X3779" ca="1">INDIRECT("B" &amp; W3779)</f>
        <v>fecha</v>
      </c>
      <c r="Y3779" s="54">
        <f t="shared" ca="1" si="2219"/>
        <v>0</v>
      </c>
      <c r="Z3779" s="55">
        <f t="shared" ca="1" si="2220"/>
        <v>0</v>
      </c>
      <c r="AA3779" s="55">
        <f t="shared" ca="1" si="2221"/>
        <v>0</v>
      </c>
      <c r="AB3779" s="78">
        <f t="shared" ca="1" si="2222"/>
        <v>0</v>
      </c>
      <c r="AC3779" s="54" t="str">
        <f t="shared" ca="1" si="2223"/>
        <v>-</v>
      </c>
      <c r="AD3779" s="99">
        <f t="shared" ca="1" si="2224"/>
        <v>0</v>
      </c>
      <c r="AE3779" s="763"/>
      <c r="AF3779" s="763"/>
    </row>
    <row r="3780" spans="2:38" ht="15" thickBot="1">
      <c r="B3780"/>
      <c r="C3780"/>
      <c r="D3780"/>
      <c r="E3780"/>
      <c r="F3780"/>
      <c r="H3780" s="677">
        <v>2953</v>
      </c>
      <c r="I3780" s="510">
        <f t="shared" si="2225"/>
        <v>3376</v>
      </c>
      <c r="J3780" s="53" t="str" cm="1">
        <f t="array" aca="1" ref="J3780" ca="1">INDIRECT("B" &amp; I3780)</f>
        <v>NIVEL 974 M4 7S L30 PM 2953 27-06-2026</v>
      </c>
      <c r="K3780" s="511">
        <f t="shared" ca="1" si="2226"/>
        <v>3.2</v>
      </c>
      <c r="L3780" s="508">
        <f t="shared" ca="1" si="2227"/>
        <v>1.2330000000000001E-2</v>
      </c>
      <c r="M3780" s="508">
        <f t="shared" ca="1" si="2228"/>
        <v>1.17E-2</v>
      </c>
      <c r="N3780" s="512">
        <f t="shared" ca="1" si="2229"/>
        <v>1.2999999999999999E-2</v>
      </c>
      <c r="O3780" s="512">
        <f t="shared" ca="1" si="2230"/>
        <v>1.1097000000000001E-2</v>
      </c>
      <c r="P3780" s="513">
        <f t="shared" ca="1" si="2231"/>
        <v>1.0530000000000001E-2</v>
      </c>
      <c r="Q3780" s="514" t="str">
        <f t="shared" ca="1" si="2232"/>
        <v>Dump</v>
      </c>
      <c r="R3780" s="515">
        <f t="shared" ca="1" si="2233"/>
        <v>0.71111111111111114</v>
      </c>
      <c r="T3780" s="763"/>
      <c r="U3780" s="763"/>
      <c r="V3780" s="763"/>
      <c r="W3780" s="763"/>
      <c r="X3780" s="124" t="s">
        <v>71</v>
      </c>
      <c r="Y3780" s="125">
        <f ca="1">SUM(Y3752:Y3779)</f>
        <v>0</v>
      </c>
      <c r="Z3780" s="80"/>
      <c r="AA3780" s="80"/>
      <c r="AB3780" s="126" t="e">
        <f ca="1">(SUMPRODUCT(AB3752:AB3779,$W3752:$W3779)/$W3780)</f>
        <v>#DIV/0!</v>
      </c>
      <c r="AC3780" s="763"/>
      <c r="AD3780" s="763"/>
      <c r="AE3780" s="763"/>
      <c r="AF3780" s="763"/>
    </row>
    <row r="3781" spans="2:38">
      <c r="B3781"/>
      <c r="C3781"/>
      <c r="D3781"/>
      <c r="E3781"/>
      <c r="F3781"/>
      <c r="H3781" s="677">
        <v>2954</v>
      </c>
      <c r="I3781" s="510">
        <f t="shared" si="2225"/>
        <v>3377</v>
      </c>
      <c r="J3781" s="53" t="str" cm="1">
        <f t="array" aca="1" ref="J3781" ca="1">INDIRECT("B" &amp; I3781)</f>
        <v>NIVEL 974 M4 7S L30 PM 2954 27-06-2026</v>
      </c>
      <c r="K3781" s="511">
        <f t="shared" ca="1" si="2226"/>
        <v>3.2</v>
      </c>
      <c r="L3781" s="508">
        <f t="shared" ca="1" si="2227"/>
        <v>1.4310000000000002E-2</v>
      </c>
      <c r="M3781" s="508">
        <f t="shared" ca="1" si="2228"/>
        <v>1.17E-2</v>
      </c>
      <c r="N3781" s="512">
        <f t="shared" ca="1" si="2229"/>
        <v>1.2999999999999999E-2</v>
      </c>
      <c r="O3781" s="512">
        <f t="shared" ca="1" si="2230"/>
        <v>1.2879000000000002E-2</v>
      </c>
      <c r="P3781" s="513">
        <f t="shared" ca="1" si="2231"/>
        <v>1.0530000000000001E-2</v>
      </c>
      <c r="Q3781" s="514" t="str">
        <f t="shared" ca="1" si="2232"/>
        <v>Dump</v>
      </c>
      <c r="R3781" s="515">
        <f t="shared" ca="1" si="2233"/>
        <v>0.71111111111111114</v>
      </c>
    </row>
    <row r="3782" spans="2:38">
      <c r="B3782"/>
      <c r="C3782"/>
      <c r="D3782"/>
      <c r="E3782"/>
      <c r="F3782"/>
      <c r="H3782" s="386"/>
      <c r="I3782"/>
      <c r="J3782"/>
      <c r="K3782" s="519">
        <f ca="1">SUM(K3768:K3781)</f>
        <v>44.800000000000004</v>
      </c>
      <c r="L3782" s="516">
        <f ca="1">+SUMPRODUCT(L3768:L3781,K3768:K3781)/K3782</f>
        <v>1.1809285714285715E-2</v>
      </c>
      <c r="M3782" s="516">
        <f ca="1">+SUMPRODUCT(M3768:M3781,K3768:K3781)/K3782</f>
        <v>1.1957142857142859E-2</v>
      </c>
      <c r="N3782" s="69">
        <f ca="1">+SUMPRODUCT(N3768:N3781,K3768:K3781)/K3782</f>
        <v>1.3285714285714281E-2</v>
      </c>
      <c r="O3782" s="552">
        <f ca="1">+SUMPRODUCT(O3768:O3781,K3768:K3781)/K3782</f>
        <v>1.0628357142857144E-2</v>
      </c>
      <c r="P3782" s="69">
        <f ca="1">+SUMPRODUCT(P3768:P3781,K3768:K3781)/K3782</f>
        <v>1.0761428571428573E-2</v>
      </c>
      <c r="Q3782"/>
      <c r="R3782"/>
    </row>
    <row r="3783" spans="2:38">
      <c r="B3783"/>
      <c r="C3783"/>
      <c r="D3783"/>
      <c r="E3783"/>
      <c r="F3783"/>
      <c r="H3783" s="769"/>
      <c r="I3783"/>
      <c r="J3783"/>
      <c r="K3783" s="551" t="s">
        <v>59</v>
      </c>
      <c r="L3783" s="550">
        <f ca="1">+L3782/0.9</f>
        <v>1.3121428571428572E-2</v>
      </c>
      <c r="M3783" s="518">
        <f ca="1">+M3782/0.9</f>
        <v>1.3285714285714288E-2</v>
      </c>
      <c r="N3783"/>
      <c r="O3783"/>
      <c r="P3783"/>
      <c r="Q3783"/>
      <c r="R3783"/>
    </row>
    <row r="3784" spans="2:38" ht="15" thickBot="1">
      <c r="B3784"/>
      <c r="C3784"/>
      <c r="D3784"/>
      <c r="E3784"/>
      <c r="F3784"/>
      <c r="I3784" s="770"/>
      <c r="R3784" s="770"/>
    </row>
    <row r="3785" spans="2:38" ht="28.8">
      <c r="B3785"/>
      <c r="C3785"/>
      <c r="D3785"/>
      <c r="E3785"/>
      <c r="F3785"/>
      <c r="H3785" s="385"/>
      <c r="I3785" s="547" t="s">
        <v>3770</v>
      </c>
      <c r="J3785" s="77" t="s">
        <v>63</v>
      </c>
      <c r="K3785" s="507" t="s">
        <v>44</v>
      </c>
      <c r="L3785" s="718" t="s">
        <v>297</v>
      </c>
      <c r="M3785" s="508" t="s">
        <v>292</v>
      </c>
      <c r="N3785" s="545" t="s">
        <v>46</v>
      </c>
      <c r="O3785" s="549" t="s">
        <v>293</v>
      </c>
      <c r="P3785" s="508" t="s">
        <v>294</v>
      </c>
      <c r="Q3785"/>
      <c r="R3785"/>
      <c r="AJ3785" s="95" t="str">
        <f>+I3785</f>
        <v>EN159</v>
      </c>
      <c r="AK3785" s="96" t="s">
        <v>62</v>
      </c>
    </row>
    <row r="3786" spans="2:38" ht="15" thickBot="1">
      <c r="B3786"/>
      <c r="C3786"/>
      <c r="D3786"/>
      <c r="E3786"/>
      <c r="F3786"/>
      <c r="H3786" s="677">
        <v>2955</v>
      </c>
      <c r="I3786" s="510">
        <f t="shared" ref="I3786:I3798" si="2234">IF(H3786="",
   IFERROR(MATCH("**", B:B, 0), ""),
   IFERROR(MATCH("* "&amp;H3786&amp;" *", B:B, 0), "")
)</f>
        <v>3707</v>
      </c>
      <c r="J3786" s="53" t="str" cm="1">
        <f t="array" aca="1" ref="J3786" ca="1">INDIRECT("B" &amp; I3786)</f>
        <v>NIVEL 974 M4 7S L30 AM 2955 06-07-2026</v>
      </c>
      <c r="K3786" s="511">
        <f ca="1">INDEX(D:D, MATCH(J3786, $B:$B, 0))</f>
        <v>3.2</v>
      </c>
      <c r="L3786" s="508">
        <f ca="1">INDEX(E:E, MATCH($J3786, $B:$B, 0))*0.9</f>
        <v>1.6199999999999999E-2</v>
      </c>
      <c r="M3786" s="508">
        <f ca="1">INDEX(F:F, MATCH($J3786, $B:$B, 0))*0.9</f>
        <v>1.17E-2</v>
      </c>
      <c r="N3786" s="512">
        <f ca="1">INDEX(F:F, MATCH($J3786, $B:$B, 0))</f>
        <v>1.2999999999999999E-2</v>
      </c>
      <c r="O3786" s="512">
        <f ca="1">+IF(L3786=0,N3786*0.9,L3786*0.9)</f>
        <v>1.4579999999999999E-2</v>
      </c>
      <c r="P3786" s="513">
        <f ca="1">+M3786*0.9</f>
        <v>1.0530000000000001E-2</v>
      </c>
      <c r="Q3786" s="514" t="str">
        <f ca="1">+IF(L3786=0,"-","Dump")</f>
        <v>Dump</v>
      </c>
      <c r="R3786" s="515">
        <f ca="1">+K3786/4.5</f>
        <v>0.71111111111111114</v>
      </c>
      <c r="AJ3786" s="520">
        <f ca="1">+K3799-SUMIF(AE:AE, AJ3785, AA:AA)</f>
        <v>9.009999999999998</v>
      </c>
      <c r="AK3786" s="521">
        <f ca="1">O3799</f>
        <v>1.2206076923076924E-2</v>
      </c>
      <c r="AL3786" s="102">
        <f ca="1">COUNTIF(AE:AE, AJ3785)</f>
        <v>1</v>
      </c>
    </row>
    <row r="3787" spans="2:38" ht="15" thickBot="1">
      <c r="B3787"/>
      <c r="C3787"/>
      <c r="D3787"/>
      <c r="E3787"/>
      <c r="F3787"/>
      <c r="H3787" s="677">
        <v>2956</v>
      </c>
      <c r="I3787" s="510">
        <f t="shared" si="2234"/>
        <v>3708</v>
      </c>
      <c r="J3787" s="53" t="str" cm="1">
        <f t="array" aca="1" ref="J3787" ca="1">INDIRECT("B" &amp; I3787)</f>
        <v>NIVEL 974 M4 7S L30 AM 2956 06-07-2026</v>
      </c>
      <c r="K3787" s="511">
        <f t="shared" ref="K3787:K3798" ca="1" si="2235">INDEX(D:D, MATCH(J3787, $B:$B, 0))</f>
        <v>3.2</v>
      </c>
      <c r="L3787" s="508">
        <f t="shared" ref="L3787:L3798" ca="1" si="2236">INDEX(E:E, MATCH($J3787, $B:$B, 0))*0.9</f>
        <v>1.3950000000000001E-2</v>
      </c>
      <c r="M3787" s="508">
        <f t="shared" ref="M3787:M3798" ca="1" si="2237">INDEX(F:F, MATCH($J3787, $B:$B, 0))*0.9</f>
        <v>1.17E-2</v>
      </c>
      <c r="N3787" s="512">
        <f t="shared" ref="N3787:N3798" ca="1" si="2238">INDEX(F:F, MATCH($J3787, $B:$B, 0))</f>
        <v>1.2999999999999999E-2</v>
      </c>
      <c r="O3787" s="512">
        <f t="shared" ref="O3787:O3798" ca="1" si="2239">+IF(L3787=0,N3787*0.9,L3787*0.9)</f>
        <v>1.2555E-2</v>
      </c>
      <c r="P3787" s="513">
        <f t="shared" ref="P3787:P3798" ca="1" si="2240">+M3787*0.9</f>
        <v>1.0530000000000001E-2</v>
      </c>
      <c r="Q3787" s="514" t="str">
        <f t="shared" ref="Q3787:Q3798" ca="1" si="2241">+IF(L3787=0,"-","Dump")</f>
        <v>Dump</v>
      </c>
      <c r="R3787" s="515">
        <f t="shared" ref="R3787:R3798" ca="1" si="2242">+K3787/4.5</f>
        <v>0.71111111111111114</v>
      </c>
      <c r="AJ3787" s="105" t="s">
        <v>83</v>
      </c>
      <c r="AK3787" s="101"/>
    </row>
    <row r="3788" spans="2:38">
      <c r="B3788"/>
      <c r="C3788"/>
      <c r="D3788"/>
      <c r="E3788"/>
      <c r="F3788"/>
      <c r="H3788" s="677">
        <v>2957</v>
      </c>
      <c r="I3788" s="510">
        <f t="shared" si="2234"/>
        <v>3709</v>
      </c>
      <c r="J3788" s="53" t="str" cm="1">
        <f t="array" aca="1" ref="J3788" ca="1">INDIRECT("B" &amp; I3788)</f>
        <v>NIVEL 974 M4 7S L30 AM 2957 06-07-2026</v>
      </c>
      <c r="K3788" s="511">
        <f t="shared" ca="1" si="2235"/>
        <v>3.2</v>
      </c>
      <c r="L3788" s="508">
        <f t="shared" ca="1" si="2236"/>
        <v>1.5480000000000001E-2</v>
      </c>
      <c r="M3788" s="508">
        <f t="shared" ca="1" si="2237"/>
        <v>1.17E-2</v>
      </c>
      <c r="N3788" s="512">
        <f t="shared" ca="1" si="2238"/>
        <v>1.2999999999999999E-2</v>
      </c>
      <c r="O3788" s="512">
        <f t="shared" ca="1" si="2239"/>
        <v>1.3932000000000002E-2</v>
      </c>
      <c r="P3788" s="513">
        <f t="shared" ca="1" si="2240"/>
        <v>1.0530000000000001E-2</v>
      </c>
      <c r="Q3788" s="514" t="str">
        <f t="shared" ca="1" si="2241"/>
        <v>Dump</v>
      </c>
      <c r="R3788" s="515">
        <f t="shared" ca="1" si="2242"/>
        <v>0.71111111111111114</v>
      </c>
    </row>
    <row r="3789" spans="2:38">
      <c r="B3789"/>
      <c r="C3789"/>
      <c r="D3789"/>
      <c r="E3789"/>
      <c r="F3789"/>
      <c r="H3789" s="677">
        <v>2958</v>
      </c>
      <c r="I3789" s="510">
        <f t="shared" si="2234"/>
        <v>3710</v>
      </c>
      <c r="J3789" s="53" t="str" cm="1">
        <f t="array" aca="1" ref="J3789" ca="1">INDIRECT("B" &amp; I3789)</f>
        <v>NIVEL 974 M4 7S L30 AM 2958 06-07-2026</v>
      </c>
      <c r="K3789" s="511">
        <f t="shared" ca="1" si="2235"/>
        <v>3.2</v>
      </c>
      <c r="L3789" s="508">
        <f t="shared" ca="1" si="2236"/>
        <v>1.5480000000000001E-2</v>
      </c>
      <c r="M3789" s="508">
        <f t="shared" ca="1" si="2237"/>
        <v>1.17E-2</v>
      </c>
      <c r="N3789" s="512">
        <f t="shared" ca="1" si="2238"/>
        <v>1.2999999999999999E-2</v>
      </c>
      <c r="O3789" s="512">
        <f t="shared" ca="1" si="2239"/>
        <v>1.3932000000000002E-2</v>
      </c>
      <c r="P3789" s="513">
        <f t="shared" ca="1" si="2240"/>
        <v>1.0530000000000001E-2</v>
      </c>
      <c r="Q3789" s="514" t="str">
        <f t="shared" ca="1" si="2241"/>
        <v>Dump</v>
      </c>
      <c r="R3789" s="515">
        <f t="shared" ca="1" si="2242"/>
        <v>0.71111111111111114</v>
      </c>
    </row>
    <row r="3790" spans="2:38">
      <c r="B3790"/>
      <c r="C3790"/>
      <c r="D3790"/>
      <c r="E3790"/>
      <c r="F3790"/>
      <c r="H3790" s="677">
        <v>2959</v>
      </c>
      <c r="I3790" s="510">
        <f t="shared" si="2234"/>
        <v>3711</v>
      </c>
      <c r="J3790" s="53" t="str" cm="1">
        <f t="array" aca="1" ref="J3790" ca="1">INDIRECT("B" &amp; I3790)</f>
        <v>NIVEL 974 M4 7S L30 AM 2959 06-07-2026</v>
      </c>
      <c r="K3790" s="511">
        <f t="shared" ca="1" si="2235"/>
        <v>3.2</v>
      </c>
      <c r="L3790" s="508">
        <f t="shared" ca="1" si="2236"/>
        <v>1.188E-2</v>
      </c>
      <c r="M3790" s="508">
        <f t="shared" ca="1" si="2237"/>
        <v>1.17E-2</v>
      </c>
      <c r="N3790" s="512">
        <f t="shared" ca="1" si="2238"/>
        <v>1.2999999999999999E-2</v>
      </c>
      <c r="O3790" s="512">
        <f t="shared" ca="1" si="2239"/>
        <v>1.0692E-2</v>
      </c>
      <c r="P3790" s="513">
        <f t="shared" ca="1" si="2240"/>
        <v>1.0530000000000001E-2</v>
      </c>
      <c r="Q3790" s="514" t="str">
        <f t="shared" ca="1" si="2241"/>
        <v>Dump</v>
      </c>
      <c r="R3790" s="515">
        <f t="shared" ca="1" si="2242"/>
        <v>0.71111111111111114</v>
      </c>
    </row>
    <row r="3791" spans="2:38">
      <c r="B3791"/>
      <c r="C3791"/>
      <c r="D3791"/>
      <c r="E3791"/>
      <c r="F3791"/>
      <c r="H3791" s="677">
        <v>2960</v>
      </c>
      <c r="I3791" s="510">
        <f t="shared" si="2234"/>
        <v>3712</v>
      </c>
      <c r="J3791" s="53" t="str" cm="1">
        <f t="array" aca="1" ref="J3791" ca="1">INDIRECT("B" &amp; I3791)</f>
        <v>NIVEL 974 M4 7S L30 AM 2960 06-07-2026</v>
      </c>
      <c r="K3791" s="511">
        <f t="shared" ca="1" si="2235"/>
        <v>3.2</v>
      </c>
      <c r="L3791" s="508">
        <f t="shared" ca="1" si="2236"/>
        <v>1.4579999999999999E-2</v>
      </c>
      <c r="M3791" s="508">
        <f t="shared" ca="1" si="2237"/>
        <v>1.17E-2</v>
      </c>
      <c r="N3791" s="512">
        <f t="shared" ca="1" si="2238"/>
        <v>1.2999999999999999E-2</v>
      </c>
      <c r="O3791" s="512">
        <f t="shared" ca="1" si="2239"/>
        <v>1.3122E-2</v>
      </c>
      <c r="P3791" s="513">
        <f t="shared" ca="1" si="2240"/>
        <v>1.0530000000000001E-2</v>
      </c>
      <c r="Q3791" s="514" t="str">
        <f t="shared" ca="1" si="2241"/>
        <v>Dump</v>
      </c>
      <c r="R3791" s="515">
        <f t="shared" ca="1" si="2242"/>
        <v>0.71111111111111114</v>
      </c>
    </row>
    <row r="3792" spans="2:38">
      <c r="B3792"/>
      <c r="C3792"/>
      <c r="D3792"/>
      <c r="E3792"/>
      <c r="F3792"/>
      <c r="H3792" s="677">
        <v>2961</v>
      </c>
      <c r="I3792" s="510">
        <f t="shared" ref="I3792:I3795" si="2243">IF(H3792="",
   IFERROR(MATCH("**", B:B, 0), ""),
   IFERROR(MATCH("* "&amp;H3792&amp;" *", B:B, 0), "")
)</f>
        <v>3713</v>
      </c>
      <c r="J3792" s="53" t="str" cm="1">
        <f t="array" aca="1" ref="J3792" ca="1">INDIRECT("B" &amp; I3792)</f>
        <v>NIVEL 974 M4 7S L30 AM 2961 06-07-2026</v>
      </c>
      <c r="K3792" s="511">
        <f t="shared" ref="K3792:K3795" ca="1" si="2244">INDEX(D:D, MATCH(J3792, $B:$B, 0))</f>
        <v>3.2</v>
      </c>
      <c r="L3792" s="508">
        <f t="shared" ref="L3792:L3795" ca="1" si="2245">INDEX(E:E, MATCH($J3792, $B:$B, 0))*0.9</f>
        <v>1.2959999999999999E-2</v>
      </c>
      <c r="M3792" s="508">
        <f t="shared" ref="M3792:M3795" ca="1" si="2246">INDEX(F:F, MATCH($J3792, $B:$B, 0))*0.9</f>
        <v>1.17E-2</v>
      </c>
      <c r="N3792" s="512">
        <f t="shared" ref="N3792:N3795" ca="1" si="2247">INDEX(F:F, MATCH($J3792, $B:$B, 0))</f>
        <v>1.2999999999999999E-2</v>
      </c>
      <c r="O3792" s="512">
        <f t="shared" ref="O3792:O3795" ca="1" si="2248">+IF(L3792=0,N3792*0.9,L3792*0.9)</f>
        <v>1.1663999999999999E-2</v>
      </c>
      <c r="P3792" s="513">
        <f t="shared" ref="P3792:P3795" ca="1" si="2249">+M3792*0.9</f>
        <v>1.0530000000000001E-2</v>
      </c>
      <c r="Q3792" s="514" t="str">
        <f t="shared" ref="Q3792:Q3795" ca="1" si="2250">+IF(L3792=0,"-","Dump")</f>
        <v>Dump</v>
      </c>
      <c r="R3792" s="515">
        <f t="shared" ref="R3792:R3795" ca="1" si="2251">+K3792/4.5</f>
        <v>0.71111111111111114</v>
      </c>
    </row>
    <row r="3793" spans="2:38">
      <c r="B3793"/>
      <c r="C3793"/>
      <c r="D3793"/>
      <c r="E3793"/>
      <c r="F3793"/>
      <c r="H3793" s="677">
        <v>2962</v>
      </c>
      <c r="I3793" s="510">
        <f t="shared" si="2243"/>
        <v>3714</v>
      </c>
      <c r="J3793" s="53" t="str" cm="1">
        <f t="array" aca="1" ref="J3793" ca="1">INDIRECT("B" &amp; I3793)</f>
        <v>NIVEL 974 M4 7S L30 AM 2962 06-07-2026</v>
      </c>
      <c r="K3793" s="511">
        <f t="shared" ca="1" si="2244"/>
        <v>3.2</v>
      </c>
      <c r="L3793" s="508">
        <f t="shared" ca="1" si="2245"/>
        <v>1.4129999999999998E-2</v>
      </c>
      <c r="M3793" s="508">
        <f t="shared" ca="1" si="2246"/>
        <v>1.17E-2</v>
      </c>
      <c r="N3793" s="512">
        <f t="shared" ca="1" si="2247"/>
        <v>1.2999999999999999E-2</v>
      </c>
      <c r="O3793" s="512">
        <f t="shared" ca="1" si="2248"/>
        <v>1.2716999999999999E-2</v>
      </c>
      <c r="P3793" s="513">
        <f t="shared" ca="1" si="2249"/>
        <v>1.0530000000000001E-2</v>
      </c>
      <c r="Q3793" s="514" t="str">
        <f t="shared" ca="1" si="2250"/>
        <v>Dump</v>
      </c>
      <c r="R3793" s="515">
        <f t="shared" ca="1" si="2251"/>
        <v>0.71111111111111114</v>
      </c>
    </row>
    <row r="3794" spans="2:38">
      <c r="B3794"/>
      <c r="C3794"/>
      <c r="D3794"/>
      <c r="E3794"/>
      <c r="F3794"/>
      <c r="H3794" s="677">
        <v>2963</v>
      </c>
      <c r="I3794" s="510">
        <f t="shared" si="2243"/>
        <v>3715</v>
      </c>
      <c r="J3794" s="53" t="str" cm="1">
        <f t="array" aca="1" ref="J3794" ca="1">INDIRECT("B" &amp; I3794)</f>
        <v>NIVEL 974 M4 7S L30 AM 2963 06-07-2026</v>
      </c>
      <c r="K3794" s="511">
        <f t="shared" ca="1" si="2244"/>
        <v>3.2</v>
      </c>
      <c r="L3794" s="508">
        <f t="shared" ca="1" si="2245"/>
        <v>1.1340000000000001E-2</v>
      </c>
      <c r="M3794" s="508">
        <f t="shared" ca="1" si="2246"/>
        <v>1.17E-2</v>
      </c>
      <c r="N3794" s="512">
        <f t="shared" ca="1" si="2247"/>
        <v>1.2999999999999999E-2</v>
      </c>
      <c r="O3794" s="512">
        <f t="shared" ca="1" si="2248"/>
        <v>1.0206000000000002E-2</v>
      </c>
      <c r="P3794" s="513">
        <f t="shared" ca="1" si="2249"/>
        <v>1.0530000000000001E-2</v>
      </c>
      <c r="Q3794" s="514" t="str">
        <f t="shared" ca="1" si="2250"/>
        <v>Dump</v>
      </c>
      <c r="R3794" s="515">
        <f t="shared" ca="1" si="2251"/>
        <v>0.71111111111111114</v>
      </c>
    </row>
    <row r="3795" spans="2:38">
      <c r="B3795"/>
      <c r="C3795"/>
      <c r="D3795"/>
      <c r="E3795"/>
      <c r="F3795"/>
      <c r="H3795" s="677">
        <v>2964</v>
      </c>
      <c r="I3795" s="510">
        <f t="shared" si="2243"/>
        <v>3716</v>
      </c>
      <c r="J3795" s="53" t="str" cm="1">
        <f t="array" aca="1" ref="J3795" ca="1">INDIRECT("B" &amp; I3795)</f>
        <v>NIVEL 974 M4 7S L30 AM 2964 06-07-2026</v>
      </c>
      <c r="K3795" s="511">
        <f t="shared" ca="1" si="2244"/>
        <v>3.2</v>
      </c>
      <c r="L3795" s="508">
        <f t="shared" ca="1" si="2245"/>
        <v>1.7010000000000001E-2</v>
      </c>
      <c r="M3795" s="508">
        <f t="shared" ca="1" si="2246"/>
        <v>1.17E-2</v>
      </c>
      <c r="N3795" s="512">
        <f t="shared" ca="1" si="2247"/>
        <v>1.2999999999999999E-2</v>
      </c>
      <c r="O3795" s="512">
        <f t="shared" ca="1" si="2248"/>
        <v>1.5309000000000001E-2</v>
      </c>
      <c r="P3795" s="513">
        <f t="shared" ca="1" si="2249"/>
        <v>1.0530000000000001E-2</v>
      </c>
      <c r="Q3795" s="514" t="str">
        <f t="shared" ca="1" si="2250"/>
        <v>Dump</v>
      </c>
      <c r="R3795" s="515">
        <f t="shared" ca="1" si="2251"/>
        <v>0.71111111111111114</v>
      </c>
    </row>
    <row r="3796" spans="2:38">
      <c r="B3796"/>
      <c r="C3796"/>
      <c r="D3796"/>
      <c r="E3796"/>
      <c r="F3796"/>
      <c r="H3796" s="677">
        <v>2965</v>
      </c>
      <c r="I3796" s="510">
        <f t="shared" si="2234"/>
        <v>3717</v>
      </c>
      <c r="J3796" s="53" t="str" cm="1">
        <f t="array" aca="1" ref="J3796" ca="1">INDIRECT("B" &amp; I3796)</f>
        <v>NIVEL 974 M4 7S L30 AM 2965 06-07-2026</v>
      </c>
      <c r="K3796" s="511">
        <f t="shared" ca="1" si="2235"/>
        <v>3.2</v>
      </c>
      <c r="L3796" s="508">
        <f t="shared" ca="1" si="2236"/>
        <v>9.1800000000000007E-3</v>
      </c>
      <c r="M3796" s="508">
        <f t="shared" ca="1" si="2237"/>
        <v>1.17E-2</v>
      </c>
      <c r="N3796" s="512">
        <f t="shared" ca="1" si="2238"/>
        <v>1.2999999999999999E-2</v>
      </c>
      <c r="O3796" s="512">
        <f t="shared" ca="1" si="2239"/>
        <v>8.2620000000000002E-3</v>
      </c>
      <c r="P3796" s="513">
        <f t="shared" ca="1" si="2240"/>
        <v>1.0530000000000001E-2</v>
      </c>
      <c r="Q3796" s="514" t="str">
        <f t="shared" ca="1" si="2241"/>
        <v>Dump</v>
      </c>
      <c r="R3796" s="515">
        <f t="shared" ca="1" si="2242"/>
        <v>0.71111111111111114</v>
      </c>
    </row>
    <row r="3797" spans="2:38">
      <c r="B3797"/>
      <c r="C3797"/>
      <c r="D3797"/>
      <c r="E3797"/>
      <c r="F3797"/>
      <c r="H3797" s="677">
        <v>2966</v>
      </c>
      <c r="I3797" s="510">
        <f t="shared" si="2234"/>
        <v>3718</v>
      </c>
      <c r="J3797" s="53" t="str" cm="1">
        <f t="array" aca="1" ref="J3797" ca="1">INDIRECT("B" &amp; I3797)</f>
        <v>NIVEL 974 M4 7S L30 AM 2966 06-07-2026</v>
      </c>
      <c r="K3797" s="511">
        <f t="shared" ca="1" si="2235"/>
        <v>3.2</v>
      </c>
      <c r="L3797" s="508">
        <f t="shared" ca="1" si="2236"/>
        <v>1.1610000000000001E-2</v>
      </c>
      <c r="M3797" s="508">
        <f t="shared" ca="1" si="2237"/>
        <v>1.17E-2</v>
      </c>
      <c r="N3797" s="512">
        <f t="shared" ca="1" si="2238"/>
        <v>1.2999999999999999E-2</v>
      </c>
      <c r="O3797" s="512">
        <f t="shared" ca="1" si="2239"/>
        <v>1.0449E-2</v>
      </c>
      <c r="P3797" s="513">
        <f t="shared" ca="1" si="2240"/>
        <v>1.0530000000000001E-2</v>
      </c>
      <c r="Q3797" s="514" t="str">
        <f t="shared" ca="1" si="2241"/>
        <v>Dump</v>
      </c>
      <c r="R3797" s="515">
        <f t="shared" ca="1" si="2242"/>
        <v>0.71111111111111114</v>
      </c>
    </row>
    <row r="3798" spans="2:38">
      <c r="B3798"/>
      <c r="C3798"/>
      <c r="D3798"/>
      <c r="E3798"/>
      <c r="F3798"/>
      <c r="H3798" s="677">
        <v>2967</v>
      </c>
      <c r="I3798" s="510">
        <f t="shared" si="2234"/>
        <v>3719</v>
      </c>
      <c r="J3798" s="53" t="str" cm="1">
        <f t="array" aca="1" ref="J3798" ca="1">INDIRECT("B" &amp; I3798)</f>
        <v>NIVEL 974 M4 7S L30 AM 2967 06-07-2026</v>
      </c>
      <c r="K3798" s="511">
        <f t="shared" ca="1" si="2235"/>
        <v>3.2</v>
      </c>
      <c r="L3798" s="508">
        <f t="shared" ca="1" si="2236"/>
        <v>1.251E-2</v>
      </c>
      <c r="M3798" s="508">
        <f t="shared" ca="1" si="2237"/>
        <v>1.17E-2</v>
      </c>
      <c r="N3798" s="512">
        <f t="shared" ca="1" si="2238"/>
        <v>1.2999999999999999E-2</v>
      </c>
      <c r="O3798" s="512">
        <f t="shared" ca="1" si="2239"/>
        <v>1.1259E-2</v>
      </c>
      <c r="P3798" s="513">
        <f t="shared" ca="1" si="2240"/>
        <v>1.0530000000000001E-2</v>
      </c>
      <c r="Q3798" s="514" t="str">
        <f t="shared" ca="1" si="2241"/>
        <v>Dump</v>
      </c>
      <c r="R3798" s="515">
        <f t="shared" ca="1" si="2242"/>
        <v>0.71111111111111114</v>
      </c>
    </row>
    <row r="3799" spans="2:38">
      <c r="B3799"/>
      <c r="C3799"/>
      <c r="D3799"/>
      <c r="E3799"/>
      <c r="F3799"/>
      <c r="H3799" s="386"/>
      <c r="I3799"/>
      <c r="J3799"/>
      <c r="K3799" s="519">
        <f ca="1">SUM(K3786:K3798)</f>
        <v>41.6</v>
      </c>
      <c r="L3799" s="516">
        <f ca="1">+SUMPRODUCT(L3786:L3798,K3786:K3798)/K3799</f>
        <v>1.3562307692307693E-2</v>
      </c>
      <c r="M3799" s="516">
        <f ca="1">+SUMPRODUCT(M3786:M3798,K3786:K3798)/K3799</f>
        <v>1.1700000000000004E-2</v>
      </c>
      <c r="N3799" s="69">
        <f ca="1">+SUMPRODUCT(N3786:N3798,K3786:K3798)/K3799</f>
        <v>1.2999999999999996E-2</v>
      </c>
      <c r="O3799" s="552">
        <f ca="1">+SUMPRODUCT(O3786:O3798,K3786:K3798)/K3799</f>
        <v>1.2206076923076924E-2</v>
      </c>
      <c r="P3799" s="69">
        <f ca="1">+SUMPRODUCT(P3786:P3798,K3786:K3798)/K3799</f>
        <v>1.0530000000000001E-2</v>
      </c>
      <c r="Q3799"/>
      <c r="R3799"/>
    </row>
    <row r="3800" spans="2:38">
      <c r="B3800"/>
      <c r="C3800"/>
      <c r="D3800"/>
      <c r="E3800"/>
      <c r="F3800"/>
      <c r="H3800" s="769"/>
      <c r="I3800"/>
      <c r="J3800"/>
      <c r="K3800" s="551" t="s">
        <v>59</v>
      </c>
      <c r="L3800" s="550">
        <f ca="1">+L3799/0.9</f>
        <v>1.5069230769230769E-2</v>
      </c>
      <c r="M3800" s="518">
        <f ca="1">+M3799/0.9</f>
        <v>1.3000000000000005E-2</v>
      </c>
      <c r="N3800"/>
      <c r="O3800"/>
      <c r="P3800"/>
      <c r="Q3800"/>
      <c r="R3800"/>
    </row>
    <row r="3801" spans="2:38" ht="15" thickBot="1">
      <c r="B3801"/>
      <c r="C3801"/>
      <c r="D3801"/>
      <c r="E3801"/>
      <c r="F3801"/>
      <c r="I3801" s="770"/>
      <c r="R3801" s="770"/>
    </row>
    <row r="3802" spans="2:38" ht="28.8">
      <c r="B3802"/>
      <c r="C3802"/>
      <c r="D3802"/>
      <c r="E3802"/>
      <c r="F3802"/>
      <c r="H3802" s="385"/>
      <c r="I3802" s="547" t="s">
        <v>3771</v>
      </c>
      <c r="J3802" s="77" t="s">
        <v>63</v>
      </c>
      <c r="K3802" s="507" t="s">
        <v>44</v>
      </c>
      <c r="L3802" s="718" t="s">
        <v>297</v>
      </c>
      <c r="M3802" s="508" t="s">
        <v>292</v>
      </c>
      <c r="N3802" s="545" t="s">
        <v>46</v>
      </c>
      <c r="O3802" s="549" t="s">
        <v>293</v>
      </c>
      <c r="P3802" s="508" t="s">
        <v>294</v>
      </c>
      <c r="Q3802"/>
      <c r="R3802"/>
      <c r="AJ3802" s="95" t="str">
        <f>+I3802</f>
        <v>EN160</v>
      </c>
      <c r="AK3802" s="96" t="s">
        <v>62</v>
      </c>
    </row>
    <row r="3803" spans="2:38" ht="15" thickBot="1">
      <c r="B3803"/>
      <c r="C3803"/>
      <c r="D3803"/>
      <c r="E3803"/>
      <c r="F3803"/>
      <c r="H3803" s="677">
        <v>2968</v>
      </c>
      <c r="I3803" s="510">
        <f t="shared" ref="I3803:I3814" si="2252">IF(H3803="",
   IFERROR(MATCH("**", B:B, 0), ""),
   IFERROR(MATCH("* "&amp;H3803&amp;" *", B:B, 0), "")
)</f>
        <v>3720</v>
      </c>
      <c r="J3803" s="53" t="str" cm="1">
        <f t="array" aca="1" ref="J3803" ca="1">INDIRECT("B" &amp; I3803)</f>
        <v>NIVEL 974 M4 7S L30 AM 2968 06-07-2026</v>
      </c>
      <c r="K3803" s="511">
        <f ca="1">INDEX(D:D, MATCH(J3803, $B:$B, 0))</f>
        <v>3.2</v>
      </c>
      <c r="L3803" s="508">
        <f ca="1">INDEX(E:E, MATCH($J3803, $B:$B, 0))*0.9</f>
        <v>1.179E-2</v>
      </c>
      <c r="M3803" s="508">
        <f ca="1">INDEX(F:F, MATCH($J3803, $B:$B, 0))*0.9</f>
        <v>1.17E-2</v>
      </c>
      <c r="N3803" s="512">
        <f ca="1">INDEX(F:F, MATCH($J3803, $B:$B, 0))</f>
        <v>1.2999999999999999E-2</v>
      </c>
      <c r="O3803" s="512">
        <f ca="1">+IF(L3803=0,N3803*0.9,L3803*0.9)</f>
        <v>1.0611000000000001E-2</v>
      </c>
      <c r="P3803" s="513">
        <f ca="1">+M3803*0.9</f>
        <v>1.0530000000000001E-2</v>
      </c>
      <c r="Q3803" s="514" t="str">
        <f ca="1">+IF(L3803=0,"-","Dump")</f>
        <v>Dump</v>
      </c>
      <c r="R3803" s="515">
        <f ca="1">+K3803/4.5</f>
        <v>0.71111111111111114</v>
      </c>
      <c r="AJ3803" s="520">
        <f ca="1">+K3815-SUMIF(AE:AE, AJ3802, AA:AA)</f>
        <v>9.3999999999999986</v>
      </c>
      <c r="AK3803" s="521">
        <f ca="1">O3815</f>
        <v>9.4567499999999999E-3</v>
      </c>
      <c r="AL3803" s="102">
        <f ca="1">COUNTIF(AE:AE, AJ3802)</f>
        <v>1</v>
      </c>
    </row>
    <row r="3804" spans="2:38" ht="15" thickBot="1">
      <c r="B3804"/>
      <c r="C3804"/>
      <c r="D3804"/>
      <c r="E3804"/>
      <c r="F3804"/>
      <c r="H3804" s="677">
        <v>2969</v>
      </c>
      <c r="I3804" s="510">
        <f t="shared" si="2252"/>
        <v>3721</v>
      </c>
      <c r="J3804" s="53" t="str" cm="1">
        <f t="array" aca="1" ref="J3804" ca="1">INDIRECT("B" &amp; I3804)</f>
        <v>NIVEL 974 M4 7S L30 AM 2969 06-07-2026</v>
      </c>
      <c r="K3804" s="511">
        <f t="shared" ref="K3804:K3814" ca="1" si="2253">INDEX(D:D, MATCH(J3804, $B:$B, 0))</f>
        <v>3.2</v>
      </c>
      <c r="L3804" s="508">
        <f t="shared" ref="L3804:L3814" ca="1" si="2254">INDEX(E:E, MATCH($J3804, $B:$B, 0))*0.9</f>
        <v>9.8999999999999991E-3</v>
      </c>
      <c r="M3804" s="508">
        <f t="shared" ref="M3804:M3814" ca="1" si="2255">INDEX(F:F, MATCH($J3804, $B:$B, 0))*0.9</f>
        <v>1.17E-2</v>
      </c>
      <c r="N3804" s="512">
        <f t="shared" ref="N3804:N3814" ca="1" si="2256">INDEX(F:F, MATCH($J3804, $B:$B, 0))</f>
        <v>1.2999999999999999E-2</v>
      </c>
      <c r="O3804" s="512">
        <f t="shared" ref="O3804:O3814" ca="1" si="2257">+IF(L3804=0,N3804*0.9,L3804*0.9)</f>
        <v>8.9099999999999995E-3</v>
      </c>
      <c r="P3804" s="513">
        <f t="shared" ref="P3804:P3814" ca="1" si="2258">+M3804*0.9</f>
        <v>1.0530000000000001E-2</v>
      </c>
      <c r="Q3804" s="514" t="str">
        <f t="shared" ref="Q3804:Q3814" ca="1" si="2259">+IF(L3804=0,"-","Dump")</f>
        <v>Dump</v>
      </c>
      <c r="R3804" s="515">
        <f t="shared" ref="R3804:R3814" ca="1" si="2260">+K3804/4.5</f>
        <v>0.71111111111111114</v>
      </c>
      <c r="AJ3804" s="105" t="s">
        <v>83</v>
      </c>
      <c r="AK3804" s="101"/>
    </row>
    <row r="3805" spans="2:38">
      <c r="B3805"/>
      <c r="C3805"/>
      <c r="D3805"/>
      <c r="E3805"/>
      <c r="F3805"/>
      <c r="H3805" s="677">
        <v>2970</v>
      </c>
      <c r="I3805" s="510">
        <f t="shared" si="2252"/>
        <v>3722</v>
      </c>
      <c r="J3805" s="53" t="str" cm="1">
        <f t="array" aca="1" ref="J3805" ca="1">INDIRECT("B" &amp; I3805)</f>
        <v>NIVEL 974 M4 7S L30 AM 2970 06-07-2026</v>
      </c>
      <c r="K3805" s="511">
        <f t="shared" ca="1" si="2253"/>
        <v>3.2</v>
      </c>
      <c r="L3805" s="508">
        <f t="shared" ca="1" si="2254"/>
        <v>1.197E-2</v>
      </c>
      <c r="M3805" s="508">
        <f t="shared" ca="1" si="2255"/>
        <v>1.17E-2</v>
      </c>
      <c r="N3805" s="512">
        <f t="shared" ca="1" si="2256"/>
        <v>1.2999999999999999E-2</v>
      </c>
      <c r="O3805" s="512">
        <f t="shared" ca="1" si="2257"/>
        <v>1.0773E-2</v>
      </c>
      <c r="P3805" s="513">
        <f t="shared" ca="1" si="2258"/>
        <v>1.0530000000000001E-2</v>
      </c>
      <c r="Q3805" s="514" t="str">
        <f t="shared" ca="1" si="2259"/>
        <v>Dump</v>
      </c>
      <c r="R3805" s="515">
        <f t="shared" ca="1" si="2260"/>
        <v>0.71111111111111114</v>
      </c>
    </row>
    <row r="3806" spans="2:38">
      <c r="B3806"/>
      <c r="C3806"/>
      <c r="D3806"/>
      <c r="E3806"/>
      <c r="F3806"/>
      <c r="H3806" s="677">
        <v>2971</v>
      </c>
      <c r="I3806" s="510">
        <f t="shared" si="2252"/>
        <v>3723</v>
      </c>
      <c r="J3806" s="53" t="str" cm="1">
        <f t="array" aca="1" ref="J3806" ca="1">INDIRECT("B" &amp; I3806)</f>
        <v>NIVEL 974 M4 7S L30 AM 2971 06-07-2026</v>
      </c>
      <c r="K3806" s="511">
        <f t="shared" ca="1" si="2253"/>
        <v>3.2</v>
      </c>
      <c r="L3806" s="508">
        <f t="shared" ca="1" si="2254"/>
        <v>8.6400000000000001E-3</v>
      </c>
      <c r="M3806" s="508">
        <f t="shared" ca="1" si="2255"/>
        <v>1.17E-2</v>
      </c>
      <c r="N3806" s="512">
        <f t="shared" ca="1" si="2256"/>
        <v>1.2999999999999999E-2</v>
      </c>
      <c r="O3806" s="512">
        <f t="shared" ca="1" si="2257"/>
        <v>7.7759999999999999E-3</v>
      </c>
      <c r="P3806" s="513">
        <f t="shared" ca="1" si="2258"/>
        <v>1.0530000000000001E-2</v>
      </c>
      <c r="Q3806" s="514" t="str">
        <f t="shared" ca="1" si="2259"/>
        <v>Dump</v>
      </c>
      <c r="R3806" s="515">
        <f t="shared" ca="1" si="2260"/>
        <v>0.71111111111111114</v>
      </c>
    </row>
    <row r="3807" spans="2:38">
      <c r="B3807"/>
      <c r="C3807"/>
      <c r="D3807"/>
      <c r="E3807"/>
      <c r="F3807"/>
      <c r="H3807" s="677">
        <v>2972</v>
      </c>
      <c r="I3807" s="510">
        <f t="shared" si="2252"/>
        <v>3724</v>
      </c>
      <c r="J3807" s="53" t="str" cm="1">
        <f t="array" aca="1" ref="J3807" ca="1">INDIRECT("B" &amp; I3807)</f>
        <v>NIVEL 974 M4 7S L30 AM 2972 06-07-2026</v>
      </c>
      <c r="K3807" s="511">
        <f t="shared" ca="1" si="2253"/>
        <v>3.2</v>
      </c>
      <c r="L3807" s="508">
        <f t="shared" ca="1" si="2254"/>
        <v>1.269E-2</v>
      </c>
      <c r="M3807" s="508">
        <f t="shared" ca="1" si="2255"/>
        <v>1.17E-2</v>
      </c>
      <c r="N3807" s="512">
        <f t="shared" ca="1" si="2256"/>
        <v>1.2999999999999999E-2</v>
      </c>
      <c r="O3807" s="512">
        <f t="shared" ca="1" si="2257"/>
        <v>1.1421000000000001E-2</v>
      </c>
      <c r="P3807" s="513">
        <f t="shared" ca="1" si="2258"/>
        <v>1.0530000000000001E-2</v>
      </c>
      <c r="Q3807" s="514" t="str">
        <f t="shared" ca="1" si="2259"/>
        <v>Dump</v>
      </c>
      <c r="R3807" s="515">
        <f t="shared" ca="1" si="2260"/>
        <v>0.71111111111111114</v>
      </c>
    </row>
    <row r="3808" spans="2:38">
      <c r="B3808"/>
      <c r="C3808"/>
      <c r="D3808"/>
      <c r="E3808"/>
      <c r="F3808"/>
      <c r="H3808" s="677">
        <v>2973</v>
      </c>
      <c r="I3808" s="510">
        <f t="shared" si="2252"/>
        <v>3725</v>
      </c>
      <c r="J3808" s="53" t="str" cm="1">
        <f t="array" aca="1" ref="J3808" ca="1">INDIRECT("B" &amp; I3808)</f>
        <v>NIVEL 974 M4 7S L30 AM 2973 06-07-2026</v>
      </c>
      <c r="K3808" s="511">
        <f t="shared" ca="1" si="2253"/>
        <v>3.2</v>
      </c>
      <c r="L3808" s="508">
        <f t="shared" ca="1" si="2254"/>
        <v>1.4760000000000002E-2</v>
      </c>
      <c r="M3808" s="508">
        <f t="shared" ca="1" si="2255"/>
        <v>1.17E-2</v>
      </c>
      <c r="N3808" s="512">
        <f t="shared" ca="1" si="2256"/>
        <v>1.2999999999999999E-2</v>
      </c>
      <c r="O3808" s="512">
        <f t="shared" ca="1" si="2257"/>
        <v>1.3284000000000002E-2</v>
      </c>
      <c r="P3808" s="513">
        <f t="shared" ca="1" si="2258"/>
        <v>1.0530000000000001E-2</v>
      </c>
      <c r="Q3808" s="514" t="str">
        <f t="shared" ca="1" si="2259"/>
        <v>Dump</v>
      </c>
      <c r="R3808" s="515">
        <f t="shared" ca="1" si="2260"/>
        <v>0.71111111111111114</v>
      </c>
    </row>
    <row r="3809" spans="2:38">
      <c r="B3809"/>
      <c r="C3809"/>
      <c r="D3809"/>
      <c r="E3809"/>
      <c r="F3809"/>
      <c r="H3809" s="677">
        <v>2974</v>
      </c>
      <c r="I3809" s="510">
        <f t="shared" si="2252"/>
        <v>3726</v>
      </c>
      <c r="J3809" s="53" t="str" cm="1">
        <f t="array" aca="1" ref="J3809" ca="1">INDIRECT("B" &amp; I3809)</f>
        <v>NIVEL 974 M4 7S L30 AM 2974 06-07-2026</v>
      </c>
      <c r="K3809" s="511">
        <f t="shared" ca="1" si="2253"/>
        <v>3.2</v>
      </c>
      <c r="L3809" s="508">
        <f t="shared" ca="1" si="2254"/>
        <v>8.9100000000000013E-3</v>
      </c>
      <c r="M3809" s="508">
        <f t="shared" ca="1" si="2255"/>
        <v>1.17E-2</v>
      </c>
      <c r="N3809" s="512">
        <f t="shared" ca="1" si="2256"/>
        <v>1.2999999999999999E-2</v>
      </c>
      <c r="O3809" s="512">
        <f t="shared" ca="1" si="2257"/>
        <v>8.0190000000000018E-3</v>
      </c>
      <c r="P3809" s="513">
        <f t="shared" ca="1" si="2258"/>
        <v>1.0530000000000001E-2</v>
      </c>
      <c r="Q3809" s="514" t="str">
        <f t="shared" ca="1" si="2259"/>
        <v>Dump</v>
      </c>
      <c r="R3809" s="515">
        <f t="shared" ca="1" si="2260"/>
        <v>0.71111111111111114</v>
      </c>
    </row>
    <row r="3810" spans="2:38">
      <c r="B3810"/>
      <c r="C3810"/>
      <c r="D3810"/>
      <c r="E3810"/>
      <c r="F3810"/>
      <c r="H3810" s="677">
        <v>2975</v>
      </c>
      <c r="I3810" s="510">
        <f t="shared" ref="I3810:I3811" si="2261">IF(H3810="",
   IFERROR(MATCH("**", B:B, 0), ""),
   IFERROR(MATCH("* "&amp;H3810&amp;" *", B:B, 0), "")
)</f>
        <v>3727</v>
      </c>
      <c r="J3810" s="53" t="str" cm="1">
        <f t="array" aca="1" ref="J3810" ca="1">INDIRECT("B" &amp; I3810)</f>
        <v>NIVEL 974 M4 7S L30 AM 2975 06-07-2026</v>
      </c>
      <c r="K3810" s="511">
        <f t="shared" ref="K3810:K3811" ca="1" si="2262">INDEX(D:D, MATCH(J3810, $B:$B, 0))</f>
        <v>3.2</v>
      </c>
      <c r="L3810" s="508">
        <f t="shared" ref="L3810:L3811" ca="1" si="2263">INDEX(E:E, MATCH($J3810, $B:$B, 0))*0.9</f>
        <v>1.017E-2</v>
      </c>
      <c r="M3810" s="508">
        <f t="shared" ref="M3810:M3811" ca="1" si="2264">INDEX(F:F, MATCH($J3810, $B:$B, 0))*0.9</f>
        <v>1.17E-2</v>
      </c>
      <c r="N3810" s="512">
        <f t="shared" ref="N3810:N3811" ca="1" si="2265">INDEX(F:F, MATCH($J3810, $B:$B, 0))</f>
        <v>1.2999999999999999E-2</v>
      </c>
      <c r="O3810" s="512">
        <f t="shared" ref="O3810:O3811" ca="1" si="2266">+IF(L3810=0,N3810*0.9,L3810*0.9)</f>
        <v>9.1529999999999997E-3</v>
      </c>
      <c r="P3810" s="513">
        <f t="shared" ref="P3810:P3811" ca="1" si="2267">+M3810*0.9</f>
        <v>1.0530000000000001E-2</v>
      </c>
      <c r="Q3810" s="514" t="str">
        <f t="shared" ref="Q3810:Q3811" ca="1" si="2268">+IF(L3810=0,"-","Dump")</f>
        <v>Dump</v>
      </c>
      <c r="R3810" s="515">
        <f t="shared" ref="R3810:R3811" ca="1" si="2269">+K3810/4.5</f>
        <v>0.71111111111111114</v>
      </c>
    </row>
    <row r="3811" spans="2:38">
      <c r="B3811"/>
      <c r="C3811"/>
      <c r="D3811"/>
      <c r="E3811"/>
      <c r="F3811"/>
      <c r="H3811" s="677">
        <v>2976</v>
      </c>
      <c r="I3811" s="510">
        <f t="shared" si="2261"/>
        <v>3728</v>
      </c>
      <c r="J3811" s="53" t="str" cm="1">
        <f t="array" aca="1" ref="J3811" ca="1">INDIRECT("B" &amp; I3811)</f>
        <v>NIVEL 974 M4 7S L30 AM 2976 06-07-2026</v>
      </c>
      <c r="K3811" s="511">
        <f t="shared" ca="1" si="2262"/>
        <v>3.2</v>
      </c>
      <c r="L3811" s="508">
        <f t="shared" ca="1" si="2263"/>
        <v>8.5500000000000003E-3</v>
      </c>
      <c r="M3811" s="508">
        <f t="shared" ca="1" si="2264"/>
        <v>1.17E-2</v>
      </c>
      <c r="N3811" s="512">
        <f t="shared" ca="1" si="2265"/>
        <v>1.2999999999999999E-2</v>
      </c>
      <c r="O3811" s="512">
        <f t="shared" ca="1" si="2266"/>
        <v>7.6950000000000005E-3</v>
      </c>
      <c r="P3811" s="513">
        <f t="shared" ca="1" si="2267"/>
        <v>1.0530000000000001E-2</v>
      </c>
      <c r="Q3811" s="514" t="str">
        <f t="shared" ca="1" si="2268"/>
        <v>Dump</v>
      </c>
      <c r="R3811" s="515">
        <f t="shared" ca="1" si="2269"/>
        <v>0.71111111111111114</v>
      </c>
    </row>
    <row r="3812" spans="2:38">
      <c r="B3812"/>
      <c r="C3812"/>
      <c r="D3812"/>
      <c r="E3812"/>
      <c r="F3812"/>
      <c r="H3812" s="677">
        <v>2977</v>
      </c>
      <c r="I3812" s="510">
        <f t="shared" si="2252"/>
        <v>3729</v>
      </c>
      <c r="J3812" s="53" t="str" cm="1">
        <f t="array" aca="1" ref="J3812" ca="1">INDIRECT("B" &amp; I3812)</f>
        <v>NIVEL 974 M4 7S L30 AM 2977 06-07-2026</v>
      </c>
      <c r="K3812" s="511">
        <f t="shared" ca="1" si="2253"/>
        <v>3.2</v>
      </c>
      <c r="L3812" s="508">
        <f t="shared" ca="1" si="2254"/>
        <v>8.0099999999999998E-3</v>
      </c>
      <c r="M3812" s="508">
        <f t="shared" ca="1" si="2255"/>
        <v>1.17E-2</v>
      </c>
      <c r="N3812" s="512">
        <f t="shared" ca="1" si="2256"/>
        <v>1.2999999999999999E-2</v>
      </c>
      <c r="O3812" s="512">
        <f t="shared" ca="1" si="2257"/>
        <v>7.2090000000000001E-3</v>
      </c>
      <c r="P3812" s="513">
        <f t="shared" ca="1" si="2258"/>
        <v>1.0530000000000001E-2</v>
      </c>
      <c r="Q3812" s="514" t="str">
        <f t="shared" ca="1" si="2259"/>
        <v>Dump</v>
      </c>
      <c r="R3812" s="515">
        <f t="shared" ca="1" si="2260"/>
        <v>0.71111111111111114</v>
      </c>
    </row>
    <row r="3813" spans="2:38">
      <c r="B3813"/>
      <c r="C3813"/>
      <c r="D3813"/>
      <c r="E3813"/>
      <c r="F3813"/>
      <c r="H3813" s="677">
        <v>2978</v>
      </c>
      <c r="I3813" s="510">
        <f t="shared" si="2252"/>
        <v>3730</v>
      </c>
      <c r="J3813" s="53" t="str" cm="1">
        <f t="array" aca="1" ref="J3813" ca="1">INDIRECT("B" &amp; I3813)</f>
        <v>NIVEL 974 M4 6N L33 AM 2978 06-07-2026</v>
      </c>
      <c r="K3813" s="511">
        <f t="shared" ca="1" si="2253"/>
        <v>3.2</v>
      </c>
      <c r="L3813" s="508">
        <f t="shared" ca="1" si="2254"/>
        <v>1.116E-2</v>
      </c>
      <c r="M3813" s="508">
        <f t="shared" ca="1" si="2255"/>
        <v>1.35E-2</v>
      </c>
      <c r="N3813" s="512">
        <f t="shared" ca="1" si="2256"/>
        <v>1.4999999999999999E-2</v>
      </c>
      <c r="O3813" s="512">
        <f t="shared" ca="1" si="2257"/>
        <v>1.0044000000000001E-2</v>
      </c>
      <c r="P3813" s="513">
        <f t="shared" ca="1" si="2258"/>
        <v>1.2149999999999999E-2</v>
      </c>
      <c r="Q3813" s="514" t="str">
        <f t="shared" ca="1" si="2259"/>
        <v>Dump</v>
      </c>
      <c r="R3813" s="515">
        <f t="shared" ca="1" si="2260"/>
        <v>0.71111111111111114</v>
      </c>
    </row>
    <row r="3814" spans="2:38">
      <c r="B3814"/>
      <c r="C3814"/>
      <c r="D3814"/>
      <c r="E3814"/>
      <c r="F3814"/>
      <c r="H3814" s="677">
        <v>2979</v>
      </c>
      <c r="I3814" s="510">
        <f t="shared" si="2252"/>
        <v>3731</v>
      </c>
      <c r="J3814" s="53" t="str" cm="1">
        <f t="array" aca="1" ref="J3814" ca="1">INDIRECT("B" &amp; I3814)</f>
        <v>NIVEL 974 M4 6N L33 AM 2979 06-07-2026</v>
      </c>
      <c r="K3814" s="511">
        <f t="shared" ca="1" si="2253"/>
        <v>3.2</v>
      </c>
      <c r="L3814" s="508">
        <f t="shared" ca="1" si="2254"/>
        <v>9.5399999999999999E-3</v>
      </c>
      <c r="M3814" s="508">
        <f t="shared" ca="1" si="2255"/>
        <v>1.35E-2</v>
      </c>
      <c r="N3814" s="512">
        <f t="shared" ca="1" si="2256"/>
        <v>1.4999999999999999E-2</v>
      </c>
      <c r="O3814" s="512">
        <f t="shared" ca="1" si="2257"/>
        <v>8.5859999999999999E-3</v>
      </c>
      <c r="P3814" s="513">
        <f t="shared" ca="1" si="2258"/>
        <v>1.2149999999999999E-2</v>
      </c>
      <c r="Q3814" s="514" t="str">
        <f t="shared" ca="1" si="2259"/>
        <v>Dump</v>
      </c>
      <c r="R3814" s="515">
        <f t="shared" ca="1" si="2260"/>
        <v>0.71111111111111114</v>
      </c>
    </row>
    <row r="3815" spans="2:38">
      <c r="B3815"/>
      <c r="C3815"/>
      <c r="D3815"/>
      <c r="E3815"/>
      <c r="F3815"/>
      <c r="H3815" s="386"/>
      <c r="I3815"/>
      <c r="J3815"/>
      <c r="K3815" s="519">
        <f ca="1">SUM(K3803:K3814)</f>
        <v>38.4</v>
      </c>
      <c r="L3815" s="516">
        <f ca="1">+SUMPRODUCT(L3803:L3814,K3803:K3814)/K3815</f>
        <v>1.0507500000000001E-2</v>
      </c>
      <c r="M3815" s="516">
        <f ca="1">+SUMPRODUCT(M3803:M3814,K3803:K3814)/K3815</f>
        <v>1.2000000000000004E-2</v>
      </c>
      <c r="N3815" s="69">
        <f ca="1">+SUMPRODUCT(N3803:N3814,K3803:K3814)/K3815</f>
        <v>1.3333333333333331E-2</v>
      </c>
      <c r="O3815" s="552">
        <f ca="1">+SUMPRODUCT(O3803:O3814,K3803:K3814)/K3815</f>
        <v>9.4567499999999999E-3</v>
      </c>
      <c r="P3815" s="69">
        <f ca="1">+SUMPRODUCT(P3803:P3814,K3803:K3814)/K3815</f>
        <v>1.0800000000000002E-2</v>
      </c>
      <c r="Q3815"/>
      <c r="R3815"/>
    </row>
    <row r="3816" spans="2:38">
      <c r="B3816"/>
      <c r="C3816"/>
      <c r="D3816"/>
      <c r="E3816"/>
      <c r="F3816"/>
      <c r="H3816" s="769"/>
      <c r="I3816"/>
      <c r="J3816"/>
      <c r="K3816" s="551" t="s">
        <v>59</v>
      </c>
      <c r="L3816" s="550">
        <f ca="1">+L3815/0.9</f>
        <v>1.1675000000000001E-2</v>
      </c>
      <c r="M3816" s="518">
        <f ca="1">+M3815/0.9</f>
        <v>1.3333333333333338E-2</v>
      </c>
      <c r="N3816"/>
      <c r="O3816"/>
      <c r="P3816"/>
      <c r="Q3816"/>
      <c r="R3816"/>
    </row>
    <row r="3817" spans="2:38" ht="15" thickBot="1">
      <c r="B3817"/>
      <c r="C3817"/>
      <c r="D3817"/>
      <c r="E3817"/>
      <c r="F3817"/>
      <c r="I3817" s="770"/>
      <c r="R3817" s="770"/>
    </row>
    <row r="3818" spans="2:38" ht="28.8">
      <c r="B3818"/>
      <c r="C3818"/>
      <c r="D3818"/>
      <c r="E3818"/>
      <c r="F3818"/>
      <c r="H3818" s="385"/>
      <c r="I3818" s="547" t="s">
        <v>3772</v>
      </c>
      <c r="J3818" s="77" t="s">
        <v>63</v>
      </c>
      <c r="K3818" s="507" t="s">
        <v>44</v>
      </c>
      <c r="L3818" s="718" t="s">
        <v>297</v>
      </c>
      <c r="M3818" s="508" t="s">
        <v>292</v>
      </c>
      <c r="N3818" s="545" t="s">
        <v>46</v>
      </c>
      <c r="O3818" s="549" t="s">
        <v>293</v>
      </c>
      <c r="P3818" s="508" t="s">
        <v>294</v>
      </c>
      <c r="Q3818"/>
      <c r="R3818"/>
      <c r="AJ3818" s="95" t="str">
        <f>+I3818</f>
        <v>EN161</v>
      </c>
      <c r="AK3818" s="96" t="s">
        <v>62</v>
      </c>
    </row>
    <row r="3819" spans="2:38" ht="15" thickBot="1">
      <c r="B3819"/>
      <c r="C3819"/>
      <c r="D3819"/>
      <c r="E3819"/>
      <c r="F3819"/>
      <c r="H3819" s="677">
        <v>2980</v>
      </c>
      <c r="I3819" s="510">
        <f t="shared" ref="I3819:I3830" si="2270">IF(H3819="",
   IFERROR(MATCH("**", B:B, 0), ""),
   IFERROR(MATCH("* "&amp;H3819&amp;" *", B:B, 0), "")
)</f>
        <v>3732</v>
      </c>
      <c r="J3819" s="53" t="str" cm="1">
        <f t="array" aca="1" ref="J3819" ca="1">INDIRECT("B" &amp; I3819)</f>
        <v>NIVEL 974 M4 6N L33 AM 2980 06-07-2026</v>
      </c>
      <c r="K3819" s="511">
        <f ca="1">INDEX(D:D, MATCH(J3819, $B:$B, 0))</f>
        <v>3.2</v>
      </c>
      <c r="L3819" s="508">
        <f ca="1">INDEX(E:E, MATCH($J3819, $B:$B, 0))*0.9</f>
        <v>9.5399999999999999E-3</v>
      </c>
      <c r="M3819" s="508">
        <f ca="1">INDEX(F:F, MATCH($J3819, $B:$B, 0))*0.9</f>
        <v>1.35E-2</v>
      </c>
      <c r="N3819" s="512">
        <f ca="1">INDEX(F:F, MATCH($J3819, $B:$B, 0))</f>
        <v>1.4999999999999999E-2</v>
      </c>
      <c r="O3819" s="512">
        <f ca="1">+IF(L3819=0,N3819*0.9,L3819*0.9)</f>
        <v>8.5859999999999999E-3</v>
      </c>
      <c r="P3819" s="513">
        <f ca="1">+M3819*0.9</f>
        <v>1.2149999999999999E-2</v>
      </c>
      <c r="Q3819" s="514" t="str">
        <f ca="1">+IF(L3819=0,"-","Dump")</f>
        <v>Dump</v>
      </c>
      <c r="R3819" s="515">
        <f ca="1">+K3819/4.5</f>
        <v>0.71111111111111114</v>
      </c>
      <c r="AJ3819" s="520">
        <f ca="1">+K3831-SUMIF(AE:AE, AJ3818, AA:AA)</f>
        <v>9.3999999999999986</v>
      </c>
      <c r="AK3819" s="521">
        <f ca="1">O3831</f>
        <v>1.03275E-2</v>
      </c>
      <c r="AL3819" s="102">
        <f ca="1">COUNTIF(AE:AE, AJ3818)</f>
        <v>1</v>
      </c>
    </row>
    <row r="3820" spans="2:38" ht="15" thickBot="1">
      <c r="B3820"/>
      <c r="C3820"/>
      <c r="D3820"/>
      <c r="E3820"/>
      <c r="F3820"/>
      <c r="H3820" s="677">
        <v>2981</v>
      </c>
      <c r="I3820" s="510">
        <f t="shared" si="2270"/>
        <v>3733</v>
      </c>
      <c r="J3820" s="53" t="str" cm="1">
        <f t="array" aca="1" ref="J3820" ca="1">INDIRECT("B" &amp; I3820)</f>
        <v>NIVEL 974 M4 6N L33 AM 2981 06-07-2026</v>
      </c>
      <c r="K3820" s="511">
        <f t="shared" ref="K3820:K3830" ca="1" si="2271">INDEX(D:D, MATCH(J3820, $B:$B, 0))</f>
        <v>3.2</v>
      </c>
      <c r="L3820" s="508">
        <f t="shared" ref="L3820:L3830" ca="1" si="2272">INDEX(E:E, MATCH($J3820, $B:$B, 0))*0.9</f>
        <v>9.1800000000000007E-3</v>
      </c>
      <c r="M3820" s="508">
        <f t="shared" ref="M3820:M3830" ca="1" si="2273">INDEX(F:F, MATCH($J3820, $B:$B, 0))*0.9</f>
        <v>1.35E-2</v>
      </c>
      <c r="N3820" s="512">
        <f t="shared" ref="N3820:N3830" ca="1" si="2274">INDEX(F:F, MATCH($J3820, $B:$B, 0))</f>
        <v>1.4999999999999999E-2</v>
      </c>
      <c r="O3820" s="512">
        <f t="shared" ref="O3820:O3830" ca="1" si="2275">+IF(L3820=0,N3820*0.9,L3820*0.9)</f>
        <v>8.2620000000000002E-3</v>
      </c>
      <c r="P3820" s="513">
        <f t="shared" ref="P3820:P3830" ca="1" si="2276">+M3820*0.9</f>
        <v>1.2149999999999999E-2</v>
      </c>
      <c r="Q3820" s="514" t="str">
        <f t="shared" ref="Q3820:Q3830" ca="1" si="2277">+IF(L3820=0,"-","Dump")</f>
        <v>Dump</v>
      </c>
      <c r="R3820" s="515">
        <f t="shared" ref="R3820:R3830" ca="1" si="2278">+K3820/4.5</f>
        <v>0.71111111111111114</v>
      </c>
      <c r="AJ3820" s="105" t="s">
        <v>83</v>
      </c>
      <c r="AK3820" s="101"/>
    </row>
    <row r="3821" spans="2:38">
      <c r="B3821"/>
      <c r="C3821"/>
      <c r="D3821"/>
      <c r="E3821"/>
      <c r="F3821"/>
      <c r="H3821" s="677">
        <v>2982</v>
      </c>
      <c r="I3821" s="510">
        <f t="shared" si="2270"/>
        <v>3734</v>
      </c>
      <c r="J3821" s="53" t="str" cm="1">
        <f t="array" aca="1" ref="J3821" ca="1">INDIRECT("B" &amp; I3821)</f>
        <v>NIVEL 974 M4 6N L33 AM 2982 06-07-2026</v>
      </c>
      <c r="K3821" s="511">
        <f t="shared" ca="1" si="2271"/>
        <v>3.2</v>
      </c>
      <c r="L3821" s="508">
        <f t="shared" ca="1" si="2272"/>
        <v>8.4600000000000005E-3</v>
      </c>
      <c r="M3821" s="508">
        <f t="shared" ca="1" si="2273"/>
        <v>1.35E-2</v>
      </c>
      <c r="N3821" s="512">
        <f t="shared" ca="1" si="2274"/>
        <v>1.4999999999999999E-2</v>
      </c>
      <c r="O3821" s="512">
        <f t="shared" ca="1" si="2275"/>
        <v>7.614000000000001E-3</v>
      </c>
      <c r="P3821" s="513">
        <f t="shared" ca="1" si="2276"/>
        <v>1.2149999999999999E-2</v>
      </c>
      <c r="Q3821" s="514" t="str">
        <f t="shared" ca="1" si="2277"/>
        <v>Dump</v>
      </c>
      <c r="R3821" s="515">
        <f t="shared" ca="1" si="2278"/>
        <v>0.71111111111111114</v>
      </c>
    </row>
    <row r="3822" spans="2:38">
      <c r="B3822"/>
      <c r="C3822"/>
      <c r="D3822"/>
      <c r="E3822"/>
      <c r="F3822"/>
      <c r="H3822" s="677">
        <v>2983</v>
      </c>
      <c r="I3822" s="510">
        <f t="shared" si="2270"/>
        <v>3735</v>
      </c>
      <c r="J3822" s="53" t="str" cm="1">
        <f t="array" aca="1" ref="J3822" ca="1">INDIRECT("B" &amp; I3822)</f>
        <v>NIVEL 974 M4 6N L33 AM 2983 06-07-2026</v>
      </c>
      <c r="K3822" s="511">
        <f t="shared" ca="1" si="2271"/>
        <v>3.2</v>
      </c>
      <c r="L3822" s="508">
        <f t="shared" ca="1" si="2272"/>
        <v>1.107E-2</v>
      </c>
      <c r="M3822" s="508">
        <f t="shared" ca="1" si="2273"/>
        <v>1.35E-2</v>
      </c>
      <c r="N3822" s="512">
        <f t="shared" ca="1" si="2274"/>
        <v>1.4999999999999999E-2</v>
      </c>
      <c r="O3822" s="512">
        <f t="shared" ca="1" si="2275"/>
        <v>9.9629999999999996E-3</v>
      </c>
      <c r="P3822" s="513">
        <f t="shared" ca="1" si="2276"/>
        <v>1.2149999999999999E-2</v>
      </c>
      <c r="Q3822" s="514" t="str">
        <f t="shared" ca="1" si="2277"/>
        <v>Dump</v>
      </c>
      <c r="R3822" s="515">
        <f t="shared" ca="1" si="2278"/>
        <v>0.71111111111111114</v>
      </c>
    </row>
    <row r="3823" spans="2:38">
      <c r="B3823"/>
      <c r="C3823"/>
      <c r="D3823"/>
      <c r="E3823"/>
      <c r="F3823"/>
      <c r="H3823" s="677">
        <v>2984</v>
      </c>
      <c r="I3823" s="510">
        <f t="shared" si="2270"/>
        <v>3736</v>
      </c>
      <c r="J3823" s="53" t="str" cm="1">
        <f t="array" aca="1" ref="J3823" ca="1">INDIRECT("B" &amp; I3823)</f>
        <v>NIVEL 974 M4 6N L33 AM 2984 06-07-2026</v>
      </c>
      <c r="K3823" s="511">
        <f t="shared" ca="1" si="2271"/>
        <v>3.2</v>
      </c>
      <c r="L3823" s="508">
        <f t="shared" ca="1" si="2272"/>
        <v>1.1429999999999999E-2</v>
      </c>
      <c r="M3823" s="508">
        <f t="shared" ca="1" si="2273"/>
        <v>1.35E-2</v>
      </c>
      <c r="N3823" s="512">
        <f t="shared" ca="1" si="2274"/>
        <v>1.4999999999999999E-2</v>
      </c>
      <c r="O3823" s="512">
        <f t="shared" ca="1" si="2275"/>
        <v>1.0286999999999999E-2</v>
      </c>
      <c r="P3823" s="513">
        <f t="shared" ca="1" si="2276"/>
        <v>1.2149999999999999E-2</v>
      </c>
      <c r="Q3823" s="514" t="str">
        <f t="shared" ca="1" si="2277"/>
        <v>Dump</v>
      </c>
      <c r="R3823" s="515">
        <f t="shared" ca="1" si="2278"/>
        <v>0.71111111111111114</v>
      </c>
    </row>
    <row r="3824" spans="2:38">
      <c r="B3824"/>
      <c r="C3824"/>
      <c r="D3824"/>
      <c r="E3824"/>
      <c r="F3824"/>
      <c r="H3824" s="677">
        <v>2985</v>
      </c>
      <c r="I3824" s="510">
        <f t="shared" si="2270"/>
        <v>3737</v>
      </c>
      <c r="J3824" s="53" t="str" cm="1">
        <f t="array" aca="1" ref="J3824" ca="1">INDIRECT("B" &amp; I3824)</f>
        <v>NIVEL 974 M4 6N L33 AM 2985 06-07-2026</v>
      </c>
      <c r="K3824" s="511">
        <f t="shared" ca="1" si="2271"/>
        <v>3.2</v>
      </c>
      <c r="L3824" s="508">
        <f t="shared" ca="1" si="2272"/>
        <v>1.188E-2</v>
      </c>
      <c r="M3824" s="508">
        <f t="shared" ca="1" si="2273"/>
        <v>1.35E-2</v>
      </c>
      <c r="N3824" s="512">
        <f t="shared" ca="1" si="2274"/>
        <v>1.4999999999999999E-2</v>
      </c>
      <c r="O3824" s="512">
        <f t="shared" ca="1" si="2275"/>
        <v>1.0692E-2</v>
      </c>
      <c r="P3824" s="513">
        <f t="shared" ca="1" si="2276"/>
        <v>1.2149999999999999E-2</v>
      </c>
      <c r="Q3824" s="514" t="str">
        <f t="shared" ca="1" si="2277"/>
        <v>Dump</v>
      </c>
      <c r="R3824" s="515">
        <f t="shared" ca="1" si="2278"/>
        <v>0.71111111111111114</v>
      </c>
    </row>
    <row r="3825" spans="2:18">
      <c r="B3825"/>
      <c r="C3825"/>
      <c r="D3825"/>
      <c r="E3825"/>
      <c r="F3825"/>
      <c r="H3825" s="677">
        <v>2986</v>
      </c>
      <c r="I3825" s="510">
        <f t="shared" si="2270"/>
        <v>3738</v>
      </c>
      <c r="J3825" s="53" t="str" cm="1">
        <f t="array" aca="1" ref="J3825" ca="1">INDIRECT("B" &amp; I3825)</f>
        <v>NIVEL 974 M4 6N L33 AM 2986 06-07-2026</v>
      </c>
      <c r="K3825" s="511">
        <f t="shared" ca="1" si="2271"/>
        <v>3.2</v>
      </c>
      <c r="L3825" s="508">
        <f t="shared" ca="1" si="2272"/>
        <v>1.008E-2</v>
      </c>
      <c r="M3825" s="508">
        <f t="shared" ca="1" si="2273"/>
        <v>1.35E-2</v>
      </c>
      <c r="N3825" s="512">
        <f t="shared" ca="1" si="2274"/>
        <v>1.4999999999999999E-2</v>
      </c>
      <c r="O3825" s="512">
        <f t="shared" ca="1" si="2275"/>
        <v>9.0720000000000002E-3</v>
      </c>
      <c r="P3825" s="513">
        <f t="shared" ca="1" si="2276"/>
        <v>1.2149999999999999E-2</v>
      </c>
      <c r="Q3825" s="514" t="str">
        <f t="shared" ca="1" si="2277"/>
        <v>Dump</v>
      </c>
      <c r="R3825" s="515">
        <f t="shared" ca="1" si="2278"/>
        <v>0.71111111111111114</v>
      </c>
    </row>
    <row r="3826" spans="2:18">
      <c r="B3826"/>
      <c r="C3826"/>
      <c r="D3826"/>
      <c r="E3826"/>
      <c r="F3826"/>
      <c r="H3826" s="677">
        <v>2987</v>
      </c>
      <c r="I3826" s="510">
        <f t="shared" si="2270"/>
        <v>3739</v>
      </c>
      <c r="J3826" s="53" t="str" cm="1">
        <f t="array" aca="1" ref="J3826" ca="1">INDIRECT("B" &amp; I3826)</f>
        <v>NIVEL 974 M4 6N L33 AM 2987 06-07-2026</v>
      </c>
      <c r="K3826" s="511">
        <f t="shared" ca="1" si="2271"/>
        <v>3.2</v>
      </c>
      <c r="L3826" s="508">
        <f t="shared" ca="1" si="2272"/>
        <v>1.2149999999999999E-2</v>
      </c>
      <c r="M3826" s="508">
        <f t="shared" ca="1" si="2273"/>
        <v>1.35E-2</v>
      </c>
      <c r="N3826" s="512">
        <f t="shared" ca="1" si="2274"/>
        <v>1.4999999999999999E-2</v>
      </c>
      <c r="O3826" s="512">
        <f t="shared" ca="1" si="2275"/>
        <v>1.0935E-2</v>
      </c>
      <c r="P3826" s="513">
        <f t="shared" ca="1" si="2276"/>
        <v>1.2149999999999999E-2</v>
      </c>
      <c r="Q3826" s="514" t="str">
        <f t="shared" ca="1" si="2277"/>
        <v>Dump</v>
      </c>
      <c r="R3826" s="515">
        <f t="shared" ca="1" si="2278"/>
        <v>0.71111111111111114</v>
      </c>
    </row>
    <row r="3827" spans="2:18">
      <c r="B3827"/>
      <c r="C3827"/>
      <c r="D3827"/>
      <c r="E3827"/>
      <c r="F3827"/>
      <c r="H3827" s="677">
        <v>2988</v>
      </c>
      <c r="I3827" s="510">
        <f t="shared" si="2270"/>
        <v>3740</v>
      </c>
      <c r="J3827" s="53" t="str" cm="1">
        <f t="array" aca="1" ref="J3827" ca="1">INDIRECT("B" &amp; I3827)</f>
        <v>NIVEL 974 M4 6N L33 AM 2988 06-07-2026</v>
      </c>
      <c r="K3827" s="511">
        <f t="shared" ca="1" si="2271"/>
        <v>3.2</v>
      </c>
      <c r="L3827" s="508">
        <f t="shared" ca="1" si="2272"/>
        <v>1.269E-2</v>
      </c>
      <c r="M3827" s="508">
        <f t="shared" ca="1" si="2273"/>
        <v>1.35E-2</v>
      </c>
      <c r="N3827" s="512">
        <f t="shared" ca="1" si="2274"/>
        <v>1.4999999999999999E-2</v>
      </c>
      <c r="O3827" s="512">
        <f t="shared" ca="1" si="2275"/>
        <v>1.1421000000000001E-2</v>
      </c>
      <c r="P3827" s="513">
        <f t="shared" ca="1" si="2276"/>
        <v>1.2149999999999999E-2</v>
      </c>
      <c r="Q3827" s="514" t="str">
        <f t="shared" ca="1" si="2277"/>
        <v>Dump</v>
      </c>
      <c r="R3827" s="515">
        <f t="shared" ca="1" si="2278"/>
        <v>0.71111111111111114</v>
      </c>
    </row>
    <row r="3828" spans="2:18">
      <c r="B3828"/>
      <c r="C3828"/>
      <c r="D3828"/>
      <c r="E3828"/>
      <c r="F3828"/>
      <c r="H3828" s="677">
        <v>2989</v>
      </c>
      <c r="I3828" s="510">
        <f t="shared" si="2270"/>
        <v>3741</v>
      </c>
      <c r="J3828" s="53" t="str" cm="1">
        <f t="array" aca="1" ref="J3828" ca="1">INDIRECT("B" &amp; I3828)</f>
        <v>NIVEL 974 M4 7S L30 PM 2989 06-07-2026</v>
      </c>
      <c r="K3828" s="511">
        <f t="shared" ca="1" si="2271"/>
        <v>3.2</v>
      </c>
      <c r="L3828" s="508">
        <f t="shared" ca="1" si="2272"/>
        <v>1.332E-2</v>
      </c>
      <c r="M3828" s="508">
        <f t="shared" ca="1" si="2273"/>
        <v>1.35E-2</v>
      </c>
      <c r="N3828" s="512">
        <f t="shared" ca="1" si="2274"/>
        <v>1.4999999999999999E-2</v>
      </c>
      <c r="O3828" s="512">
        <f t="shared" ca="1" si="2275"/>
        <v>1.1988E-2</v>
      </c>
      <c r="P3828" s="513">
        <f t="shared" ca="1" si="2276"/>
        <v>1.2149999999999999E-2</v>
      </c>
      <c r="Q3828" s="514" t="str">
        <f t="shared" ca="1" si="2277"/>
        <v>Dump</v>
      </c>
      <c r="R3828" s="515">
        <f t="shared" ca="1" si="2278"/>
        <v>0.71111111111111114</v>
      </c>
    </row>
    <row r="3829" spans="2:18">
      <c r="B3829"/>
      <c r="C3829"/>
      <c r="D3829"/>
      <c r="E3829"/>
      <c r="F3829"/>
      <c r="H3829" s="677">
        <v>2990</v>
      </c>
      <c r="I3829" s="510">
        <f t="shared" si="2270"/>
        <v>3742</v>
      </c>
      <c r="J3829" s="53" t="str" cm="1">
        <f t="array" aca="1" ref="J3829" ca="1">INDIRECT("B" &amp; I3829)</f>
        <v>NIVEL 974 M4 7S L30 PM 2990 06-07-2026</v>
      </c>
      <c r="K3829" s="511">
        <f t="shared" ca="1" si="2271"/>
        <v>3.2</v>
      </c>
      <c r="L3829" s="508">
        <f t="shared" ca="1" si="2272"/>
        <v>1.7010000000000001E-2</v>
      </c>
      <c r="M3829" s="508">
        <f t="shared" ca="1" si="2273"/>
        <v>1.35E-2</v>
      </c>
      <c r="N3829" s="512">
        <f t="shared" ca="1" si="2274"/>
        <v>1.4999999999999999E-2</v>
      </c>
      <c r="O3829" s="512">
        <f t="shared" ca="1" si="2275"/>
        <v>1.5309000000000001E-2</v>
      </c>
      <c r="P3829" s="513">
        <f t="shared" ca="1" si="2276"/>
        <v>1.2149999999999999E-2</v>
      </c>
      <c r="Q3829" s="514" t="str">
        <f t="shared" ca="1" si="2277"/>
        <v>Dump</v>
      </c>
      <c r="R3829" s="515">
        <f t="shared" ca="1" si="2278"/>
        <v>0.71111111111111114</v>
      </c>
    </row>
    <row r="3830" spans="2:18">
      <c r="B3830"/>
      <c r="C3830"/>
      <c r="D3830"/>
      <c r="E3830"/>
      <c r="F3830"/>
      <c r="H3830" s="677">
        <v>2991</v>
      </c>
      <c r="I3830" s="510">
        <f t="shared" si="2270"/>
        <v>3743</v>
      </c>
      <c r="J3830" s="53" t="str" cm="1">
        <f t="array" aca="1" ref="J3830" ca="1">INDIRECT("B" &amp; I3830)</f>
        <v>NIVEL 974 M4 7S L30 PM 2991 06-07-2026</v>
      </c>
      <c r="K3830" s="511">
        <f t="shared" ca="1" si="2271"/>
        <v>3.2</v>
      </c>
      <c r="L3830" s="508">
        <f t="shared" ca="1" si="2272"/>
        <v>1.089E-2</v>
      </c>
      <c r="M3830" s="508">
        <f t="shared" ca="1" si="2273"/>
        <v>1.35E-2</v>
      </c>
      <c r="N3830" s="512">
        <f t="shared" ca="1" si="2274"/>
        <v>1.4999999999999999E-2</v>
      </c>
      <c r="O3830" s="512">
        <f t="shared" ca="1" si="2275"/>
        <v>9.8010000000000007E-3</v>
      </c>
      <c r="P3830" s="513">
        <f t="shared" ca="1" si="2276"/>
        <v>1.2149999999999999E-2</v>
      </c>
      <c r="Q3830" s="514" t="str">
        <f t="shared" ca="1" si="2277"/>
        <v>Dump</v>
      </c>
      <c r="R3830" s="515">
        <f t="shared" ca="1" si="2278"/>
        <v>0.71111111111111114</v>
      </c>
    </row>
    <row r="3831" spans="2:18">
      <c r="B3831"/>
      <c r="C3831"/>
      <c r="D3831"/>
      <c r="E3831"/>
      <c r="F3831"/>
      <c r="H3831" s="386"/>
      <c r="I3831"/>
      <c r="J3831"/>
      <c r="K3831" s="519">
        <f ca="1">SUM(K3819:K3830)</f>
        <v>38.4</v>
      </c>
      <c r="L3831" s="516">
        <f ca="1">+SUMPRODUCT(L3819:L3830,K3819:K3830)/K3831</f>
        <v>1.1475000000000001E-2</v>
      </c>
      <c r="M3831" s="516">
        <f ca="1">+SUMPRODUCT(M3819:M3830,K3819:K3830)/K3831</f>
        <v>1.3500000000000003E-2</v>
      </c>
      <c r="N3831" s="69">
        <f ca="1">+SUMPRODUCT(N3819:N3830,K3819:K3830)/K3831</f>
        <v>1.4999999999999999E-2</v>
      </c>
      <c r="O3831" s="552">
        <f ca="1">+SUMPRODUCT(O3819:O3830,K3819:K3830)/K3831</f>
        <v>1.03275E-2</v>
      </c>
      <c r="P3831" s="69">
        <f ca="1">+SUMPRODUCT(P3819:P3830,K3819:K3830)/K3831</f>
        <v>1.2150000000000003E-2</v>
      </c>
      <c r="Q3831"/>
      <c r="R3831"/>
    </row>
    <row r="3832" spans="2:18">
      <c r="B3832"/>
      <c r="C3832"/>
      <c r="D3832"/>
      <c r="E3832"/>
      <c r="F3832"/>
      <c r="H3832" s="769"/>
      <c r="I3832"/>
      <c r="J3832"/>
      <c r="K3832" s="551" t="s">
        <v>59</v>
      </c>
      <c r="L3832" s="550">
        <f ca="1">+L3831/0.9</f>
        <v>1.2750000000000001E-2</v>
      </c>
      <c r="M3832" s="518">
        <f ca="1">+M3831/0.9</f>
        <v>1.5000000000000003E-2</v>
      </c>
      <c r="N3832"/>
      <c r="O3832"/>
      <c r="P3832"/>
      <c r="Q3832"/>
      <c r="R3832"/>
    </row>
    <row r="3833" spans="2:18">
      <c r="B3833"/>
      <c r="C3833"/>
      <c r="D3833"/>
      <c r="E3833"/>
      <c r="F3833"/>
      <c r="I3833" s="770"/>
      <c r="R3833" s="770"/>
    </row>
    <row r="3834" spans="2:18">
      <c r="B3834"/>
      <c r="C3834"/>
      <c r="D3834"/>
      <c r="E3834"/>
      <c r="F3834"/>
    </row>
    <row r="3835" spans="2:18">
      <c r="B3835"/>
      <c r="C3835"/>
      <c r="D3835"/>
      <c r="E3835"/>
      <c r="F3835"/>
    </row>
    <row r="3836" spans="2:18">
      <c r="B3836"/>
      <c r="C3836"/>
      <c r="D3836"/>
      <c r="E3836"/>
      <c r="F3836"/>
    </row>
    <row r="3837" spans="2:18">
      <c r="B3837"/>
      <c r="C3837"/>
      <c r="D3837"/>
      <c r="E3837"/>
      <c r="F3837"/>
    </row>
    <row r="3838" spans="2:18">
      <c r="B3838"/>
      <c r="C3838"/>
      <c r="D3838"/>
      <c r="E3838"/>
      <c r="F3838"/>
    </row>
    <row r="3839" spans="2:18">
      <c r="B3839"/>
      <c r="C3839"/>
      <c r="D3839"/>
      <c r="E3839"/>
      <c r="F3839"/>
    </row>
    <row r="3840" spans="2:18">
      <c r="B3840"/>
      <c r="C3840"/>
      <c r="D3840"/>
      <c r="E3840"/>
      <c r="F3840"/>
    </row>
    <row r="3841" spans="2:6">
      <c r="B3841"/>
      <c r="C3841"/>
      <c r="D3841"/>
      <c r="E3841"/>
      <c r="F3841"/>
    </row>
    <row r="3842" spans="2:6">
      <c r="B3842"/>
      <c r="C3842"/>
      <c r="D3842"/>
      <c r="E3842"/>
      <c r="F3842"/>
    </row>
    <row r="3843" spans="2:6">
      <c r="B3843"/>
      <c r="C3843"/>
      <c r="D3843"/>
      <c r="E3843"/>
      <c r="F3843"/>
    </row>
    <row r="3844" spans="2:6">
      <c r="B3844"/>
      <c r="C3844"/>
      <c r="D3844"/>
      <c r="E3844"/>
      <c r="F3844"/>
    </row>
    <row r="3845" spans="2:6">
      <c r="B3845"/>
      <c r="C3845"/>
      <c r="D3845"/>
      <c r="E3845"/>
      <c r="F3845"/>
    </row>
    <row r="3846" spans="2:6">
      <c r="B3846"/>
      <c r="C3846"/>
      <c r="D3846"/>
      <c r="E3846"/>
      <c r="F3846"/>
    </row>
    <row r="3847" spans="2:6">
      <c r="B3847"/>
      <c r="C3847"/>
      <c r="D3847"/>
      <c r="E3847"/>
      <c r="F3847"/>
    </row>
    <row r="3848" spans="2:6">
      <c r="B3848"/>
      <c r="C3848"/>
      <c r="D3848"/>
      <c r="E3848"/>
      <c r="F3848"/>
    </row>
    <row r="3849" spans="2:6">
      <c r="B3849"/>
      <c r="C3849"/>
      <c r="D3849"/>
      <c r="E3849"/>
      <c r="F3849"/>
    </row>
    <row r="3850" spans="2:6">
      <c r="B3850"/>
      <c r="C3850"/>
      <c r="D3850"/>
      <c r="E3850"/>
      <c r="F3850"/>
    </row>
    <row r="3851" spans="2:6">
      <c r="B3851"/>
      <c r="C3851"/>
      <c r="D3851"/>
      <c r="E3851"/>
      <c r="F3851"/>
    </row>
    <row r="3852" spans="2:6">
      <c r="B3852"/>
      <c r="C3852"/>
      <c r="D3852"/>
      <c r="E3852"/>
      <c r="F3852"/>
    </row>
    <row r="3853" spans="2:6">
      <c r="B3853"/>
      <c r="C3853"/>
      <c r="D3853"/>
      <c r="E3853"/>
      <c r="F3853"/>
    </row>
    <row r="3854" spans="2:6">
      <c r="B3854"/>
      <c r="C3854"/>
      <c r="D3854"/>
      <c r="E3854"/>
      <c r="F3854"/>
    </row>
    <row r="3855" spans="2:6">
      <c r="B3855"/>
      <c r="C3855"/>
      <c r="D3855"/>
      <c r="E3855"/>
      <c r="F3855"/>
    </row>
    <row r="3856" spans="2:6">
      <c r="B3856"/>
      <c r="C3856"/>
      <c r="D3856"/>
      <c r="E3856"/>
      <c r="F3856"/>
    </row>
    <row r="3857" spans="2:6">
      <c r="B3857"/>
      <c r="C3857"/>
      <c r="D3857"/>
      <c r="E3857"/>
      <c r="F3857"/>
    </row>
    <row r="3858" spans="2:6">
      <c r="B3858"/>
      <c r="C3858"/>
      <c r="D3858"/>
      <c r="E3858"/>
      <c r="F3858"/>
    </row>
    <row r="3859" spans="2:6">
      <c r="B3859"/>
      <c r="C3859"/>
      <c r="D3859"/>
      <c r="E3859"/>
      <c r="F3859"/>
    </row>
    <row r="3860" spans="2:6">
      <c r="B3860"/>
      <c r="C3860"/>
      <c r="D3860"/>
      <c r="E3860"/>
      <c r="F3860"/>
    </row>
    <row r="3861" spans="2:6">
      <c r="B3861"/>
      <c r="C3861"/>
      <c r="D3861"/>
      <c r="E3861"/>
      <c r="F3861"/>
    </row>
    <row r="3862" spans="2:6">
      <c r="B3862"/>
      <c r="C3862"/>
      <c r="D3862"/>
      <c r="E3862"/>
      <c r="F3862"/>
    </row>
    <row r="3863" spans="2:6">
      <c r="B3863"/>
      <c r="C3863"/>
      <c r="D3863"/>
      <c r="E3863"/>
      <c r="F3863"/>
    </row>
    <row r="3864" spans="2:6">
      <c r="B3864"/>
      <c r="C3864"/>
      <c r="D3864"/>
      <c r="E3864"/>
      <c r="F3864"/>
    </row>
    <row r="3865" spans="2:6">
      <c r="B3865"/>
      <c r="C3865"/>
      <c r="D3865"/>
      <c r="E3865"/>
      <c r="F3865"/>
    </row>
    <row r="3866" spans="2:6">
      <c r="B3866"/>
      <c r="C3866"/>
      <c r="D3866"/>
      <c r="E3866"/>
      <c r="F3866"/>
    </row>
    <row r="3867" spans="2:6">
      <c r="B3867"/>
      <c r="C3867"/>
      <c r="D3867"/>
      <c r="E3867"/>
      <c r="F3867"/>
    </row>
    <row r="3868" spans="2:6">
      <c r="B3868"/>
      <c r="C3868"/>
      <c r="D3868"/>
      <c r="E3868"/>
      <c r="F3868"/>
    </row>
    <row r="3869" spans="2:6">
      <c r="B3869"/>
      <c r="C3869"/>
      <c r="D3869"/>
      <c r="E3869"/>
      <c r="F3869"/>
    </row>
    <row r="3870" spans="2:6">
      <c r="B3870"/>
      <c r="C3870"/>
      <c r="D3870"/>
      <c r="E3870"/>
      <c r="F3870"/>
    </row>
    <row r="3871" spans="2:6">
      <c r="B3871"/>
      <c r="C3871"/>
      <c r="D3871"/>
      <c r="E3871"/>
      <c r="F3871"/>
    </row>
    <row r="3872" spans="2:6">
      <c r="B3872"/>
      <c r="C3872"/>
      <c r="D3872"/>
      <c r="E3872"/>
      <c r="F3872"/>
    </row>
    <row r="3873" spans="2:6">
      <c r="B3873"/>
      <c r="C3873"/>
      <c r="D3873"/>
      <c r="E3873"/>
      <c r="F3873"/>
    </row>
    <row r="3874" spans="2:6">
      <c r="B3874"/>
      <c r="C3874"/>
      <c r="D3874"/>
      <c r="E3874"/>
      <c r="F3874"/>
    </row>
    <row r="3875" spans="2:6">
      <c r="B3875"/>
      <c r="C3875"/>
      <c r="D3875"/>
      <c r="E3875"/>
      <c r="F3875"/>
    </row>
    <row r="3876" spans="2:6">
      <c r="B3876"/>
      <c r="C3876"/>
      <c r="D3876"/>
      <c r="E3876"/>
      <c r="F3876"/>
    </row>
    <row r="3877" spans="2:6">
      <c r="B3877"/>
      <c r="C3877"/>
      <c r="D3877"/>
      <c r="E3877"/>
      <c r="F3877"/>
    </row>
    <row r="3878" spans="2:6">
      <c r="B3878"/>
      <c r="C3878"/>
      <c r="D3878"/>
      <c r="E3878"/>
      <c r="F3878"/>
    </row>
    <row r="3879" spans="2:6">
      <c r="B3879"/>
      <c r="C3879"/>
      <c r="D3879"/>
      <c r="E3879"/>
      <c r="F3879"/>
    </row>
    <row r="3880" spans="2:6">
      <c r="B3880"/>
      <c r="C3880"/>
      <c r="D3880"/>
      <c r="E3880"/>
      <c r="F3880"/>
    </row>
    <row r="3881" spans="2:6">
      <c r="B3881"/>
      <c r="C3881"/>
      <c r="D3881"/>
      <c r="E3881"/>
      <c r="F3881"/>
    </row>
    <row r="3882" spans="2:6">
      <c r="B3882"/>
      <c r="C3882"/>
      <c r="D3882"/>
      <c r="E3882"/>
      <c r="F3882"/>
    </row>
    <row r="3883" spans="2:6">
      <c r="B3883"/>
      <c r="C3883"/>
      <c r="D3883"/>
      <c r="E3883"/>
      <c r="F3883"/>
    </row>
    <row r="3884" spans="2:6">
      <c r="B3884"/>
      <c r="C3884"/>
      <c r="D3884"/>
      <c r="E3884"/>
      <c r="F3884"/>
    </row>
    <row r="3885" spans="2:6">
      <c r="B3885"/>
      <c r="C3885"/>
      <c r="D3885"/>
      <c r="E3885"/>
      <c r="F3885"/>
    </row>
    <row r="3886" spans="2:6">
      <c r="B3886"/>
      <c r="C3886"/>
      <c r="D3886"/>
      <c r="E3886"/>
      <c r="F3886"/>
    </row>
    <row r="3887" spans="2:6">
      <c r="B3887"/>
      <c r="C3887"/>
      <c r="D3887"/>
      <c r="E3887"/>
      <c r="F3887"/>
    </row>
    <row r="3888" spans="2:6">
      <c r="B3888"/>
      <c r="C3888"/>
      <c r="D3888"/>
      <c r="E3888"/>
      <c r="F3888"/>
    </row>
    <row r="3889" spans="2:6">
      <c r="B3889"/>
      <c r="C3889"/>
      <c r="D3889"/>
      <c r="E3889"/>
      <c r="F3889"/>
    </row>
    <row r="3890" spans="2:6">
      <c r="B3890"/>
      <c r="C3890"/>
      <c r="D3890"/>
      <c r="E3890"/>
      <c r="F3890"/>
    </row>
    <row r="3891" spans="2:6">
      <c r="B3891"/>
      <c r="C3891"/>
      <c r="D3891"/>
      <c r="E3891"/>
      <c r="F3891"/>
    </row>
    <row r="3892" spans="2:6">
      <c r="B3892"/>
      <c r="C3892"/>
      <c r="D3892"/>
      <c r="E3892"/>
      <c r="F3892"/>
    </row>
    <row r="3893" spans="2:6">
      <c r="B3893"/>
      <c r="C3893"/>
      <c r="D3893"/>
      <c r="E3893"/>
      <c r="F3893"/>
    </row>
    <row r="3894" spans="2:6">
      <c r="B3894"/>
      <c r="C3894"/>
      <c r="D3894"/>
      <c r="E3894"/>
      <c r="F3894"/>
    </row>
    <row r="3895" spans="2:6">
      <c r="B3895"/>
      <c r="C3895"/>
      <c r="D3895"/>
      <c r="E3895"/>
      <c r="F3895"/>
    </row>
    <row r="3896" spans="2:6">
      <c r="B3896"/>
      <c r="C3896"/>
      <c r="D3896"/>
      <c r="E3896"/>
      <c r="F3896"/>
    </row>
    <row r="3897" spans="2:6">
      <c r="B3897"/>
      <c r="C3897"/>
      <c r="D3897"/>
      <c r="E3897"/>
      <c r="F3897"/>
    </row>
    <row r="3898" spans="2:6">
      <c r="B3898"/>
      <c r="C3898"/>
      <c r="D3898"/>
      <c r="E3898"/>
      <c r="F3898"/>
    </row>
    <row r="3899" spans="2:6">
      <c r="B3899"/>
      <c r="C3899"/>
      <c r="D3899"/>
      <c r="E3899"/>
      <c r="F3899"/>
    </row>
    <row r="3900" spans="2:6">
      <c r="B3900"/>
      <c r="C3900"/>
      <c r="D3900"/>
      <c r="E3900"/>
      <c r="F3900"/>
    </row>
    <row r="3901" spans="2:6">
      <c r="B3901"/>
      <c r="C3901"/>
      <c r="D3901"/>
      <c r="E3901"/>
      <c r="F3901"/>
    </row>
    <row r="3902" spans="2:6">
      <c r="B3902"/>
      <c r="C3902"/>
      <c r="D3902"/>
      <c r="E3902"/>
      <c r="F3902"/>
    </row>
    <row r="3903" spans="2:6">
      <c r="B3903"/>
      <c r="C3903"/>
      <c r="D3903"/>
      <c r="E3903"/>
      <c r="F3903"/>
    </row>
    <row r="3904" spans="2:6">
      <c r="B3904"/>
      <c r="C3904"/>
      <c r="D3904"/>
      <c r="E3904"/>
      <c r="F3904"/>
    </row>
    <row r="3905" spans="2:6">
      <c r="B3905"/>
      <c r="C3905"/>
      <c r="D3905"/>
      <c r="E3905"/>
      <c r="F3905"/>
    </row>
    <row r="3906" spans="2:6">
      <c r="B3906"/>
      <c r="C3906"/>
      <c r="D3906"/>
      <c r="E3906"/>
      <c r="F3906"/>
    </row>
    <row r="3907" spans="2:6">
      <c r="B3907"/>
      <c r="C3907"/>
      <c r="D3907"/>
      <c r="E3907"/>
      <c r="F3907"/>
    </row>
    <row r="3908" spans="2:6">
      <c r="B3908"/>
      <c r="C3908"/>
      <c r="D3908"/>
      <c r="E3908"/>
      <c r="F3908"/>
    </row>
    <row r="3909" spans="2:6">
      <c r="B3909"/>
      <c r="C3909"/>
      <c r="D3909"/>
      <c r="E3909"/>
      <c r="F3909"/>
    </row>
    <row r="3910" spans="2:6">
      <c r="B3910"/>
      <c r="C3910"/>
      <c r="D3910"/>
      <c r="E3910"/>
      <c r="F3910"/>
    </row>
    <row r="3911" spans="2:6">
      <c r="B3911"/>
      <c r="C3911"/>
      <c r="D3911"/>
      <c r="E3911"/>
      <c r="F3911"/>
    </row>
    <row r="3912" spans="2:6">
      <c r="B3912"/>
      <c r="C3912"/>
      <c r="D3912"/>
      <c r="E3912"/>
      <c r="F3912"/>
    </row>
    <row r="3913" spans="2:6">
      <c r="B3913"/>
      <c r="C3913"/>
      <c r="D3913"/>
      <c r="E3913"/>
      <c r="F3913"/>
    </row>
    <row r="3914" spans="2:6">
      <c r="B3914"/>
      <c r="C3914"/>
      <c r="D3914"/>
      <c r="E3914"/>
      <c r="F3914"/>
    </row>
    <row r="3915" spans="2:6">
      <c r="B3915"/>
      <c r="C3915"/>
      <c r="D3915"/>
      <c r="E3915"/>
      <c r="F3915"/>
    </row>
    <row r="3916" spans="2:6">
      <c r="B3916"/>
      <c r="C3916"/>
      <c r="D3916"/>
      <c r="E3916"/>
      <c r="F3916"/>
    </row>
    <row r="3917" spans="2:6">
      <c r="B3917"/>
      <c r="C3917"/>
      <c r="D3917"/>
      <c r="E3917"/>
      <c r="F3917"/>
    </row>
    <row r="3918" spans="2:6">
      <c r="B3918"/>
      <c r="C3918"/>
      <c r="D3918"/>
      <c r="E3918"/>
      <c r="F3918"/>
    </row>
    <row r="3919" spans="2:6">
      <c r="B3919"/>
      <c r="C3919"/>
      <c r="D3919"/>
      <c r="E3919"/>
      <c r="F3919"/>
    </row>
    <row r="3920" spans="2:6">
      <c r="B3920"/>
      <c r="C3920"/>
      <c r="D3920"/>
      <c r="E3920"/>
      <c r="F3920"/>
    </row>
    <row r="3921" spans="2:6">
      <c r="B3921"/>
      <c r="C3921"/>
      <c r="D3921"/>
      <c r="E3921"/>
      <c r="F3921"/>
    </row>
    <row r="3922" spans="2:6">
      <c r="B3922"/>
      <c r="C3922"/>
      <c r="D3922"/>
      <c r="E3922"/>
      <c r="F3922"/>
    </row>
    <row r="3923" spans="2:6">
      <c r="B3923"/>
      <c r="C3923"/>
      <c r="D3923"/>
      <c r="E3923"/>
      <c r="F3923"/>
    </row>
    <row r="3924" spans="2:6">
      <c r="B3924"/>
      <c r="C3924"/>
      <c r="D3924"/>
      <c r="E3924"/>
      <c r="F3924"/>
    </row>
    <row r="3925" spans="2:6">
      <c r="B3925"/>
      <c r="C3925"/>
      <c r="D3925"/>
      <c r="E3925"/>
      <c r="F3925"/>
    </row>
    <row r="3926" spans="2:6">
      <c r="B3926"/>
      <c r="C3926"/>
      <c r="D3926"/>
      <c r="E3926"/>
      <c r="F3926"/>
    </row>
    <row r="3927" spans="2:6">
      <c r="B3927"/>
      <c r="C3927"/>
      <c r="D3927"/>
      <c r="E3927"/>
      <c r="F3927"/>
    </row>
    <row r="3928" spans="2:6">
      <c r="B3928"/>
      <c r="C3928"/>
      <c r="D3928"/>
      <c r="E3928"/>
      <c r="F3928"/>
    </row>
    <row r="3929" spans="2:6">
      <c r="B3929"/>
      <c r="C3929"/>
      <c r="D3929"/>
      <c r="E3929"/>
      <c r="F3929"/>
    </row>
    <row r="3930" spans="2:6">
      <c r="B3930"/>
      <c r="C3930"/>
      <c r="D3930"/>
      <c r="E3930"/>
      <c r="F3930"/>
    </row>
    <row r="3931" spans="2:6">
      <c r="B3931"/>
      <c r="C3931"/>
      <c r="D3931"/>
      <c r="E3931"/>
      <c r="F3931"/>
    </row>
    <row r="3932" spans="2:6">
      <c r="B3932"/>
      <c r="C3932"/>
      <c r="D3932"/>
      <c r="E3932"/>
      <c r="F3932"/>
    </row>
    <row r="3933" spans="2:6">
      <c r="B3933"/>
      <c r="C3933"/>
      <c r="D3933"/>
      <c r="E3933"/>
      <c r="F3933"/>
    </row>
    <row r="3934" spans="2:6">
      <c r="B3934"/>
      <c r="C3934"/>
      <c r="D3934"/>
      <c r="E3934"/>
      <c r="F3934"/>
    </row>
    <row r="3935" spans="2:6">
      <c r="B3935"/>
      <c r="C3935"/>
      <c r="D3935"/>
      <c r="E3935"/>
      <c r="F3935"/>
    </row>
    <row r="3936" spans="2:6">
      <c r="B3936"/>
      <c r="C3936"/>
      <c r="D3936"/>
      <c r="E3936"/>
      <c r="F3936"/>
    </row>
    <row r="3937" spans="2:6">
      <c r="B3937"/>
      <c r="C3937"/>
      <c r="D3937"/>
      <c r="E3937"/>
      <c r="F3937"/>
    </row>
    <row r="3938" spans="2:6">
      <c r="B3938"/>
      <c r="C3938"/>
      <c r="D3938"/>
      <c r="E3938"/>
      <c r="F3938"/>
    </row>
    <row r="3939" spans="2:6">
      <c r="B3939"/>
      <c r="C3939"/>
      <c r="D3939"/>
      <c r="E3939"/>
      <c r="F3939"/>
    </row>
    <row r="3940" spans="2:6">
      <c r="B3940"/>
      <c r="C3940"/>
      <c r="D3940"/>
      <c r="E3940"/>
      <c r="F3940"/>
    </row>
    <row r="3941" spans="2:6">
      <c r="B3941"/>
      <c r="C3941"/>
      <c r="D3941"/>
      <c r="E3941"/>
      <c r="F3941"/>
    </row>
    <row r="3942" spans="2:6">
      <c r="B3942"/>
      <c r="C3942"/>
      <c r="D3942"/>
      <c r="E3942"/>
      <c r="F3942"/>
    </row>
    <row r="3943" spans="2:6">
      <c r="B3943"/>
      <c r="C3943"/>
      <c r="D3943"/>
      <c r="E3943"/>
      <c r="F3943"/>
    </row>
    <row r="3944" spans="2:6">
      <c r="B3944"/>
      <c r="C3944"/>
      <c r="D3944"/>
      <c r="E3944"/>
      <c r="F3944"/>
    </row>
    <row r="3945" spans="2:6">
      <c r="B3945"/>
      <c r="C3945"/>
      <c r="D3945"/>
      <c r="E3945"/>
      <c r="F3945"/>
    </row>
    <row r="3946" spans="2:6">
      <c r="B3946"/>
      <c r="C3946"/>
      <c r="D3946"/>
      <c r="E3946"/>
      <c r="F3946"/>
    </row>
    <row r="3947" spans="2:6">
      <c r="B3947"/>
      <c r="C3947"/>
      <c r="D3947"/>
      <c r="E3947"/>
      <c r="F3947"/>
    </row>
    <row r="3948" spans="2:6">
      <c r="B3948"/>
      <c r="C3948"/>
      <c r="D3948"/>
      <c r="E3948"/>
      <c r="F3948"/>
    </row>
    <row r="3949" spans="2:6">
      <c r="B3949"/>
      <c r="C3949"/>
      <c r="D3949"/>
      <c r="E3949"/>
      <c r="F3949"/>
    </row>
    <row r="3950" spans="2:6">
      <c r="B3950"/>
      <c r="C3950"/>
      <c r="D3950"/>
      <c r="E3950"/>
      <c r="F3950"/>
    </row>
    <row r="3951" spans="2:6">
      <c r="B3951"/>
      <c r="C3951"/>
      <c r="D3951"/>
      <c r="E3951"/>
      <c r="F3951"/>
    </row>
    <row r="3952" spans="2:6">
      <c r="B3952"/>
      <c r="C3952"/>
      <c r="D3952"/>
      <c r="E3952"/>
      <c r="F3952"/>
    </row>
    <row r="3953" spans="2:6">
      <c r="B3953"/>
      <c r="C3953"/>
      <c r="D3953"/>
      <c r="E3953"/>
      <c r="F3953"/>
    </row>
    <row r="3954" spans="2:6">
      <c r="B3954"/>
      <c r="C3954"/>
      <c r="D3954"/>
      <c r="E3954"/>
      <c r="F3954"/>
    </row>
    <row r="3955" spans="2:6">
      <c r="B3955"/>
      <c r="C3955"/>
      <c r="D3955"/>
      <c r="E3955"/>
      <c r="F3955"/>
    </row>
    <row r="3956" spans="2:6">
      <c r="B3956"/>
      <c r="C3956"/>
      <c r="D3956"/>
      <c r="E3956"/>
      <c r="F3956"/>
    </row>
    <row r="3957" spans="2:6">
      <c r="B3957"/>
      <c r="C3957"/>
      <c r="D3957"/>
      <c r="E3957"/>
      <c r="F3957"/>
    </row>
    <row r="3958" spans="2:6">
      <c r="B3958"/>
      <c r="C3958"/>
      <c r="D3958"/>
      <c r="E3958"/>
      <c r="F3958"/>
    </row>
    <row r="3959" spans="2:6">
      <c r="B3959"/>
      <c r="C3959"/>
      <c r="D3959"/>
      <c r="E3959"/>
      <c r="F3959"/>
    </row>
    <row r="3960" spans="2:6">
      <c r="B3960"/>
      <c r="C3960"/>
      <c r="D3960"/>
      <c r="E3960"/>
      <c r="F3960"/>
    </row>
    <row r="3961" spans="2:6">
      <c r="B3961"/>
      <c r="C3961"/>
      <c r="D3961"/>
      <c r="E3961"/>
      <c r="F3961"/>
    </row>
    <row r="3962" spans="2:6">
      <c r="B3962"/>
      <c r="C3962"/>
      <c r="D3962"/>
      <c r="E3962"/>
      <c r="F3962"/>
    </row>
    <row r="3963" spans="2:6">
      <c r="B3963"/>
      <c r="C3963"/>
      <c r="D3963"/>
      <c r="E3963"/>
      <c r="F3963"/>
    </row>
    <row r="3964" spans="2:6">
      <c r="B3964"/>
      <c r="C3964"/>
      <c r="D3964"/>
      <c r="E3964"/>
      <c r="F3964"/>
    </row>
    <row r="3965" spans="2:6">
      <c r="B3965"/>
      <c r="C3965"/>
      <c r="D3965"/>
      <c r="E3965"/>
      <c r="F3965"/>
    </row>
    <row r="3966" spans="2:6">
      <c r="B3966"/>
      <c r="C3966"/>
      <c r="D3966"/>
      <c r="E3966"/>
      <c r="F3966"/>
    </row>
    <row r="3967" spans="2:6">
      <c r="B3967"/>
      <c r="C3967"/>
      <c r="D3967"/>
      <c r="E3967"/>
      <c r="F3967"/>
    </row>
    <row r="3968" spans="2:6">
      <c r="B3968"/>
      <c r="C3968"/>
      <c r="D3968"/>
      <c r="E3968"/>
      <c r="F3968"/>
    </row>
    <row r="3969" spans="2:6">
      <c r="B3969"/>
      <c r="C3969"/>
      <c r="D3969"/>
      <c r="E3969"/>
      <c r="F3969"/>
    </row>
    <row r="3970" spans="2:6">
      <c r="B3970"/>
      <c r="C3970"/>
      <c r="D3970"/>
      <c r="E3970"/>
      <c r="F3970"/>
    </row>
    <row r="3971" spans="2:6">
      <c r="B3971"/>
      <c r="C3971"/>
      <c r="D3971"/>
      <c r="E3971"/>
      <c r="F3971"/>
    </row>
    <row r="3972" spans="2:6">
      <c r="B3972"/>
      <c r="C3972"/>
      <c r="D3972"/>
      <c r="E3972"/>
      <c r="F3972"/>
    </row>
    <row r="3973" spans="2:6">
      <c r="B3973"/>
      <c r="C3973"/>
      <c r="D3973"/>
      <c r="E3973"/>
      <c r="F3973"/>
    </row>
    <row r="3974" spans="2:6">
      <c r="B3974"/>
      <c r="C3974"/>
      <c r="D3974"/>
      <c r="E3974"/>
      <c r="F3974"/>
    </row>
    <row r="3975" spans="2:6">
      <c r="B3975"/>
      <c r="C3975"/>
      <c r="D3975"/>
      <c r="E3975"/>
      <c r="F3975"/>
    </row>
    <row r="3976" spans="2:6">
      <c r="B3976"/>
      <c r="C3976"/>
      <c r="D3976"/>
      <c r="E3976"/>
      <c r="F3976"/>
    </row>
    <row r="3977" spans="2:6">
      <c r="B3977"/>
      <c r="C3977"/>
      <c r="D3977"/>
      <c r="E3977"/>
      <c r="F3977"/>
    </row>
    <row r="3978" spans="2:6">
      <c r="B3978"/>
      <c r="C3978"/>
      <c r="D3978"/>
      <c r="E3978"/>
      <c r="F3978"/>
    </row>
    <row r="3979" spans="2:6">
      <c r="B3979"/>
      <c r="C3979"/>
      <c r="D3979"/>
      <c r="E3979"/>
      <c r="F3979"/>
    </row>
    <row r="3980" spans="2:6">
      <c r="B3980"/>
      <c r="C3980"/>
      <c r="D3980"/>
      <c r="E3980"/>
      <c r="F3980"/>
    </row>
    <row r="3981" spans="2:6">
      <c r="B3981"/>
      <c r="C3981"/>
      <c r="D3981"/>
      <c r="E3981"/>
      <c r="F3981"/>
    </row>
    <row r="3982" spans="2:6">
      <c r="B3982"/>
      <c r="C3982"/>
      <c r="D3982"/>
      <c r="E3982"/>
      <c r="F3982"/>
    </row>
    <row r="3983" spans="2:6">
      <c r="B3983"/>
      <c r="C3983"/>
      <c r="D3983"/>
      <c r="E3983"/>
      <c r="F3983"/>
    </row>
    <row r="3984" spans="2:6">
      <c r="B3984"/>
      <c r="C3984"/>
      <c r="D3984"/>
      <c r="E3984"/>
      <c r="F3984"/>
    </row>
    <row r="3985" spans="2:6">
      <c r="B3985"/>
      <c r="C3985"/>
      <c r="D3985"/>
      <c r="E3985"/>
      <c r="F3985"/>
    </row>
    <row r="3986" spans="2:6">
      <c r="B3986"/>
      <c r="C3986"/>
      <c r="D3986"/>
      <c r="E3986"/>
      <c r="F3986"/>
    </row>
    <row r="3987" spans="2:6">
      <c r="B3987"/>
      <c r="C3987"/>
      <c r="D3987"/>
      <c r="E3987"/>
      <c r="F3987"/>
    </row>
    <row r="3988" spans="2:6">
      <c r="B3988"/>
      <c r="C3988"/>
      <c r="D3988"/>
      <c r="E3988"/>
      <c r="F3988"/>
    </row>
    <row r="3989" spans="2:6">
      <c r="B3989"/>
      <c r="C3989"/>
      <c r="D3989"/>
      <c r="E3989"/>
      <c r="F3989"/>
    </row>
    <row r="3990" spans="2:6">
      <c r="B3990"/>
      <c r="C3990"/>
      <c r="D3990"/>
      <c r="E3990"/>
      <c r="F3990"/>
    </row>
    <row r="3991" spans="2:6">
      <c r="B3991"/>
      <c r="C3991"/>
      <c r="D3991"/>
      <c r="E3991"/>
      <c r="F3991"/>
    </row>
    <row r="3992" spans="2:6">
      <c r="B3992"/>
      <c r="C3992"/>
      <c r="D3992"/>
      <c r="E3992"/>
      <c r="F3992"/>
    </row>
    <row r="3993" spans="2:6">
      <c r="B3993"/>
      <c r="C3993"/>
      <c r="D3993"/>
      <c r="E3993"/>
      <c r="F3993"/>
    </row>
    <row r="3994" spans="2:6">
      <c r="B3994"/>
      <c r="C3994"/>
      <c r="D3994"/>
      <c r="E3994"/>
      <c r="F3994"/>
    </row>
    <row r="3995" spans="2:6">
      <c r="B3995"/>
      <c r="C3995"/>
      <c r="D3995"/>
      <c r="E3995"/>
      <c r="F3995"/>
    </row>
    <row r="3996" spans="2:6">
      <c r="B3996"/>
      <c r="C3996"/>
      <c r="D3996"/>
      <c r="E3996"/>
      <c r="F3996"/>
    </row>
    <row r="3997" spans="2:6">
      <c r="B3997"/>
      <c r="C3997"/>
      <c r="D3997"/>
      <c r="E3997"/>
      <c r="F3997"/>
    </row>
    <row r="3998" spans="2:6">
      <c r="B3998"/>
      <c r="C3998"/>
      <c r="D3998"/>
      <c r="E3998"/>
      <c r="F3998"/>
    </row>
    <row r="3999" spans="2:6">
      <c r="B3999"/>
      <c r="C3999"/>
      <c r="D3999"/>
      <c r="E3999"/>
      <c r="F3999"/>
    </row>
    <row r="4000" spans="2:6">
      <c r="B4000"/>
      <c r="C4000"/>
      <c r="D4000"/>
      <c r="E4000"/>
      <c r="F4000"/>
    </row>
    <row r="4001" spans="2:6">
      <c r="B4001"/>
      <c r="C4001"/>
      <c r="D4001"/>
      <c r="E4001"/>
      <c r="F4001"/>
    </row>
    <row r="4002" spans="2:6">
      <c r="B4002"/>
      <c r="C4002"/>
      <c r="D4002"/>
      <c r="E4002"/>
      <c r="F4002"/>
    </row>
    <row r="4003" spans="2:6">
      <c r="B4003"/>
      <c r="C4003"/>
      <c r="D4003"/>
      <c r="E4003"/>
      <c r="F4003"/>
    </row>
    <row r="4004" spans="2:6">
      <c r="B4004"/>
      <c r="C4004"/>
      <c r="D4004"/>
      <c r="E4004"/>
      <c r="F4004"/>
    </row>
    <row r="4005" spans="2:6">
      <c r="B4005"/>
      <c r="C4005"/>
      <c r="D4005"/>
      <c r="E4005"/>
      <c r="F4005"/>
    </row>
    <row r="4006" spans="2:6">
      <c r="B4006"/>
      <c r="C4006"/>
      <c r="D4006"/>
      <c r="E4006"/>
      <c r="F4006"/>
    </row>
    <row r="4007" spans="2:6">
      <c r="B4007"/>
      <c r="C4007"/>
      <c r="D4007"/>
      <c r="E4007"/>
      <c r="F4007"/>
    </row>
    <row r="4008" spans="2:6">
      <c r="B4008"/>
      <c r="C4008"/>
      <c r="D4008"/>
      <c r="E4008"/>
      <c r="F4008"/>
    </row>
    <row r="4009" spans="2:6">
      <c r="B4009"/>
      <c r="C4009"/>
      <c r="D4009"/>
      <c r="E4009"/>
      <c r="F4009"/>
    </row>
    <row r="4010" spans="2:6">
      <c r="B4010"/>
      <c r="C4010"/>
      <c r="D4010"/>
      <c r="E4010"/>
      <c r="F4010"/>
    </row>
    <row r="4011" spans="2:6">
      <c r="B4011"/>
      <c r="C4011"/>
      <c r="D4011"/>
      <c r="E4011"/>
      <c r="F4011"/>
    </row>
    <row r="4012" spans="2:6">
      <c r="B4012"/>
      <c r="C4012"/>
      <c r="D4012"/>
      <c r="E4012"/>
      <c r="F4012"/>
    </row>
    <row r="4013" spans="2:6">
      <c r="B4013"/>
      <c r="C4013"/>
      <c r="D4013"/>
      <c r="E4013"/>
      <c r="F4013"/>
    </row>
    <row r="4014" spans="2:6">
      <c r="B4014"/>
      <c r="C4014"/>
      <c r="D4014"/>
      <c r="E4014"/>
      <c r="F4014"/>
    </row>
    <row r="4015" spans="2:6">
      <c r="B4015"/>
      <c r="C4015"/>
      <c r="D4015"/>
      <c r="E4015"/>
      <c r="F4015"/>
    </row>
    <row r="4016" spans="2:6">
      <c r="B4016"/>
      <c r="C4016"/>
      <c r="D4016"/>
      <c r="E4016"/>
      <c r="F4016"/>
    </row>
    <row r="4017" spans="2:6">
      <c r="B4017"/>
      <c r="C4017"/>
      <c r="D4017"/>
      <c r="E4017"/>
      <c r="F4017"/>
    </row>
    <row r="4018" spans="2:6">
      <c r="B4018"/>
      <c r="C4018"/>
      <c r="D4018"/>
      <c r="E4018"/>
      <c r="F4018"/>
    </row>
    <row r="4019" spans="2:6">
      <c r="B4019"/>
      <c r="C4019"/>
      <c r="D4019"/>
      <c r="E4019"/>
      <c r="F4019"/>
    </row>
    <row r="4020" spans="2:6">
      <c r="B4020"/>
      <c r="C4020"/>
      <c r="D4020"/>
      <c r="E4020"/>
      <c r="F4020"/>
    </row>
    <row r="4021" spans="2:6">
      <c r="B4021"/>
      <c r="C4021"/>
      <c r="D4021"/>
      <c r="E4021"/>
      <c r="F4021"/>
    </row>
    <row r="4022" spans="2:6">
      <c r="B4022"/>
      <c r="C4022"/>
      <c r="D4022"/>
      <c r="E4022"/>
      <c r="F4022"/>
    </row>
    <row r="4023" spans="2:6">
      <c r="B4023"/>
      <c r="C4023"/>
      <c r="D4023"/>
      <c r="E4023"/>
      <c r="F4023"/>
    </row>
    <row r="4024" spans="2:6">
      <c r="B4024"/>
      <c r="C4024"/>
      <c r="D4024"/>
      <c r="E4024"/>
      <c r="F4024"/>
    </row>
    <row r="4025" spans="2:6">
      <c r="B4025"/>
      <c r="C4025"/>
      <c r="D4025"/>
      <c r="E4025"/>
      <c r="F4025"/>
    </row>
    <row r="4026" spans="2:6">
      <c r="B4026"/>
      <c r="C4026"/>
      <c r="D4026"/>
      <c r="E4026"/>
      <c r="F4026"/>
    </row>
    <row r="4027" spans="2:6">
      <c r="B4027"/>
      <c r="C4027"/>
      <c r="D4027"/>
      <c r="E4027"/>
      <c r="F4027"/>
    </row>
    <row r="4028" spans="2:6">
      <c r="B4028"/>
      <c r="C4028"/>
      <c r="D4028"/>
      <c r="E4028"/>
      <c r="F4028"/>
    </row>
    <row r="4029" spans="2:6">
      <c r="B4029"/>
      <c r="C4029"/>
      <c r="D4029"/>
      <c r="E4029"/>
      <c r="F4029"/>
    </row>
    <row r="4030" spans="2:6">
      <c r="B4030"/>
      <c r="C4030"/>
      <c r="D4030"/>
      <c r="E4030"/>
      <c r="F4030"/>
    </row>
    <row r="4031" spans="2:6">
      <c r="B4031"/>
      <c r="C4031"/>
      <c r="D4031"/>
      <c r="E4031"/>
      <c r="F4031"/>
    </row>
    <row r="4032" spans="2:6">
      <c r="B4032"/>
      <c r="C4032"/>
      <c r="D4032"/>
      <c r="E4032"/>
      <c r="F4032"/>
    </row>
    <row r="4033" spans="2:6">
      <c r="B4033"/>
      <c r="C4033"/>
      <c r="D4033"/>
      <c r="E4033"/>
      <c r="F4033"/>
    </row>
    <row r="4034" spans="2:6">
      <c r="B4034"/>
      <c r="C4034"/>
      <c r="D4034"/>
      <c r="E4034"/>
      <c r="F4034"/>
    </row>
    <row r="4035" spans="2:6">
      <c r="B4035"/>
      <c r="C4035"/>
      <c r="D4035"/>
      <c r="E4035"/>
      <c r="F4035"/>
    </row>
    <row r="4036" spans="2:6">
      <c r="B4036"/>
      <c r="C4036"/>
      <c r="D4036"/>
      <c r="E4036"/>
      <c r="F4036"/>
    </row>
    <row r="4037" spans="2:6">
      <c r="B4037"/>
      <c r="C4037"/>
      <c r="D4037"/>
      <c r="E4037"/>
      <c r="F4037"/>
    </row>
    <row r="4038" spans="2:6">
      <c r="B4038"/>
      <c r="C4038"/>
      <c r="D4038"/>
      <c r="E4038"/>
      <c r="F4038"/>
    </row>
    <row r="4039" spans="2:6">
      <c r="B4039"/>
      <c r="C4039"/>
      <c r="D4039"/>
      <c r="E4039"/>
      <c r="F4039"/>
    </row>
    <row r="4040" spans="2:6">
      <c r="B4040"/>
      <c r="C4040"/>
      <c r="D4040"/>
      <c r="E4040"/>
      <c r="F4040"/>
    </row>
    <row r="4041" spans="2:6">
      <c r="B4041"/>
      <c r="C4041"/>
      <c r="D4041"/>
      <c r="E4041"/>
      <c r="F4041"/>
    </row>
    <row r="4042" spans="2:6">
      <c r="B4042"/>
      <c r="C4042"/>
      <c r="D4042"/>
      <c r="E4042"/>
      <c r="F4042"/>
    </row>
    <row r="4043" spans="2:6">
      <c r="B4043"/>
      <c r="C4043"/>
      <c r="D4043"/>
      <c r="E4043"/>
      <c r="F4043"/>
    </row>
    <row r="4044" spans="2:6">
      <c r="B4044"/>
      <c r="C4044"/>
      <c r="D4044"/>
      <c r="E4044"/>
      <c r="F4044"/>
    </row>
    <row r="4045" spans="2:6">
      <c r="B4045"/>
      <c r="C4045"/>
      <c r="D4045"/>
      <c r="E4045"/>
      <c r="F4045"/>
    </row>
    <row r="4046" spans="2:6">
      <c r="B4046"/>
      <c r="C4046"/>
      <c r="D4046"/>
      <c r="E4046"/>
      <c r="F4046"/>
    </row>
    <row r="4047" spans="2:6">
      <c r="B4047"/>
      <c r="C4047"/>
      <c r="D4047"/>
      <c r="E4047"/>
      <c r="F4047"/>
    </row>
    <row r="4048" spans="2:6">
      <c r="B4048"/>
      <c r="C4048"/>
      <c r="D4048"/>
      <c r="E4048"/>
      <c r="F4048"/>
    </row>
    <row r="4049" spans="2:6">
      <c r="B4049"/>
      <c r="C4049"/>
      <c r="D4049"/>
      <c r="E4049"/>
      <c r="F4049"/>
    </row>
    <row r="4050" spans="2:6">
      <c r="B4050"/>
      <c r="C4050"/>
      <c r="D4050"/>
      <c r="E4050"/>
      <c r="F4050"/>
    </row>
    <row r="4051" spans="2:6">
      <c r="B4051"/>
      <c r="C4051"/>
      <c r="D4051"/>
      <c r="E4051"/>
      <c r="F4051"/>
    </row>
    <row r="4052" spans="2:6">
      <c r="B4052"/>
      <c r="C4052"/>
      <c r="D4052"/>
      <c r="E4052"/>
      <c r="F4052"/>
    </row>
    <row r="4053" spans="2:6">
      <c r="B4053"/>
      <c r="C4053"/>
      <c r="D4053"/>
      <c r="E4053"/>
      <c r="F4053"/>
    </row>
    <row r="4054" spans="2:6">
      <c r="B4054"/>
      <c r="C4054"/>
      <c r="D4054"/>
      <c r="E4054"/>
      <c r="F4054"/>
    </row>
    <row r="4055" spans="2:6">
      <c r="B4055"/>
      <c r="C4055"/>
      <c r="D4055"/>
      <c r="E4055"/>
      <c r="F4055"/>
    </row>
    <row r="4056" spans="2:6">
      <c r="B4056"/>
      <c r="C4056"/>
      <c r="D4056"/>
      <c r="E4056"/>
      <c r="F4056"/>
    </row>
    <row r="4057" spans="2:6">
      <c r="B4057"/>
      <c r="C4057"/>
      <c r="D4057"/>
      <c r="E4057"/>
      <c r="F4057"/>
    </row>
    <row r="4058" spans="2:6">
      <c r="B4058"/>
      <c r="C4058"/>
      <c r="D4058"/>
      <c r="E4058"/>
      <c r="F4058"/>
    </row>
    <row r="4059" spans="2:6">
      <c r="B4059"/>
      <c r="C4059"/>
      <c r="D4059"/>
      <c r="E4059"/>
      <c r="F4059"/>
    </row>
    <row r="4060" spans="2:6">
      <c r="B4060"/>
      <c r="C4060"/>
      <c r="D4060"/>
      <c r="E4060"/>
      <c r="F4060"/>
    </row>
    <row r="4061" spans="2:6">
      <c r="B4061"/>
      <c r="C4061"/>
      <c r="D4061"/>
      <c r="E4061"/>
      <c r="F4061"/>
    </row>
    <row r="4062" spans="2:6">
      <c r="B4062"/>
      <c r="C4062"/>
      <c r="D4062"/>
      <c r="E4062"/>
      <c r="F4062"/>
    </row>
    <row r="4063" spans="2:6">
      <c r="B4063"/>
      <c r="C4063"/>
      <c r="D4063"/>
      <c r="E4063"/>
      <c r="F4063"/>
    </row>
    <row r="4064" spans="2:6">
      <c r="B4064"/>
      <c r="C4064"/>
      <c r="D4064"/>
      <c r="E4064"/>
      <c r="F4064"/>
    </row>
    <row r="4065" spans="2:6">
      <c r="B4065"/>
      <c r="C4065"/>
      <c r="D4065"/>
      <c r="E4065"/>
      <c r="F4065"/>
    </row>
    <row r="4066" spans="2:6">
      <c r="B4066"/>
      <c r="C4066"/>
      <c r="D4066"/>
      <c r="E4066"/>
      <c r="F4066"/>
    </row>
    <row r="4067" spans="2:6">
      <c r="B4067"/>
      <c r="C4067"/>
      <c r="D4067"/>
      <c r="E4067"/>
      <c r="F4067"/>
    </row>
    <row r="4068" spans="2:6">
      <c r="B4068"/>
      <c r="C4068"/>
      <c r="D4068"/>
      <c r="E4068"/>
      <c r="F4068"/>
    </row>
    <row r="4069" spans="2:6">
      <c r="B4069"/>
      <c r="C4069"/>
      <c r="D4069"/>
      <c r="E4069"/>
      <c r="F4069"/>
    </row>
    <row r="4070" spans="2:6">
      <c r="B4070"/>
      <c r="C4070"/>
      <c r="D4070"/>
      <c r="E4070"/>
      <c r="F4070"/>
    </row>
    <row r="4071" spans="2:6">
      <c r="B4071"/>
      <c r="C4071"/>
      <c r="D4071"/>
      <c r="E4071"/>
      <c r="F4071"/>
    </row>
    <row r="4072" spans="2:6">
      <c r="B4072"/>
      <c r="C4072"/>
      <c r="D4072"/>
      <c r="E4072"/>
      <c r="F4072"/>
    </row>
    <row r="4073" spans="2:6">
      <c r="B4073"/>
      <c r="C4073"/>
      <c r="D4073"/>
      <c r="E4073"/>
      <c r="F4073"/>
    </row>
    <row r="4074" spans="2:6">
      <c r="B4074"/>
      <c r="C4074"/>
      <c r="D4074"/>
      <c r="E4074"/>
      <c r="F4074"/>
    </row>
    <row r="4075" spans="2:6">
      <c r="B4075"/>
      <c r="C4075"/>
      <c r="D4075"/>
      <c r="E4075"/>
      <c r="F4075"/>
    </row>
    <row r="4076" spans="2:6">
      <c r="B4076"/>
      <c r="C4076"/>
      <c r="D4076"/>
      <c r="E4076"/>
      <c r="F4076"/>
    </row>
    <row r="4077" spans="2:6">
      <c r="B4077"/>
      <c r="C4077"/>
      <c r="D4077"/>
      <c r="E4077"/>
      <c r="F4077"/>
    </row>
    <row r="4078" spans="2:6">
      <c r="B4078"/>
      <c r="C4078"/>
      <c r="D4078"/>
      <c r="E4078"/>
      <c r="F4078"/>
    </row>
    <row r="4079" spans="2:6">
      <c r="B4079"/>
      <c r="C4079"/>
      <c r="D4079"/>
      <c r="E4079"/>
      <c r="F4079"/>
    </row>
    <row r="4080" spans="2:6">
      <c r="B4080"/>
      <c r="C4080"/>
      <c r="D4080"/>
      <c r="E4080"/>
      <c r="F4080"/>
    </row>
    <row r="4081" spans="2:6">
      <c r="B4081"/>
      <c r="C4081"/>
      <c r="D4081"/>
      <c r="E4081"/>
      <c r="F4081"/>
    </row>
    <row r="4082" spans="2:6">
      <c r="B4082"/>
      <c r="C4082"/>
      <c r="D4082"/>
      <c r="E4082"/>
      <c r="F4082"/>
    </row>
    <row r="4083" spans="2:6">
      <c r="B4083"/>
      <c r="C4083"/>
      <c r="D4083"/>
      <c r="E4083"/>
      <c r="F4083"/>
    </row>
    <row r="4084" spans="2:6">
      <c r="B4084"/>
      <c r="C4084"/>
      <c r="D4084"/>
      <c r="E4084"/>
      <c r="F4084"/>
    </row>
    <row r="4085" spans="2:6">
      <c r="B4085"/>
      <c r="C4085"/>
      <c r="D4085"/>
      <c r="E4085"/>
      <c r="F4085"/>
    </row>
    <row r="4086" spans="2:6">
      <c r="B4086"/>
      <c r="C4086"/>
      <c r="D4086"/>
      <c r="E4086"/>
      <c r="F4086"/>
    </row>
    <row r="4087" spans="2:6">
      <c r="B4087"/>
      <c r="C4087"/>
      <c r="D4087"/>
      <c r="E4087"/>
      <c r="F4087"/>
    </row>
    <row r="4088" spans="2:6">
      <c r="B4088"/>
      <c r="C4088"/>
      <c r="D4088"/>
      <c r="E4088"/>
      <c r="F4088"/>
    </row>
    <row r="4089" spans="2:6">
      <c r="B4089"/>
      <c r="C4089"/>
      <c r="D4089"/>
      <c r="E4089"/>
      <c r="F4089"/>
    </row>
    <row r="4090" spans="2:6">
      <c r="B4090"/>
      <c r="C4090"/>
      <c r="D4090"/>
      <c r="E4090"/>
      <c r="F4090"/>
    </row>
    <row r="4091" spans="2:6">
      <c r="B4091"/>
      <c r="C4091"/>
      <c r="D4091"/>
      <c r="E4091"/>
      <c r="F4091"/>
    </row>
    <row r="4092" spans="2:6">
      <c r="B4092"/>
      <c r="C4092"/>
      <c r="D4092"/>
      <c r="E4092"/>
      <c r="F4092"/>
    </row>
    <row r="4093" spans="2:6">
      <c r="B4093"/>
      <c r="C4093"/>
      <c r="D4093"/>
      <c r="E4093"/>
      <c r="F4093"/>
    </row>
    <row r="4094" spans="2:6">
      <c r="B4094"/>
      <c r="C4094"/>
      <c r="D4094"/>
      <c r="E4094"/>
      <c r="F4094"/>
    </row>
    <row r="4095" spans="2:6">
      <c r="B4095"/>
      <c r="C4095"/>
      <c r="D4095"/>
      <c r="E4095"/>
      <c r="F4095"/>
    </row>
    <row r="4096" spans="2:6">
      <c r="B4096"/>
      <c r="C4096"/>
      <c r="D4096"/>
      <c r="E4096"/>
      <c r="F4096"/>
    </row>
    <row r="4097" spans="2:6">
      <c r="B4097"/>
      <c r="C4097"/>
      <c r="D4097"/>
      <c r="E4097"/>
      <c r="F4097"/>
    </row>
    <row r="4098" spans="2:6">
      <c r="B4098"/>
      <c r="C4098"/>
      <c r="D4098"/>
      <c r="E4098"/>
      <c r="F4098"/>
    </row>
    <row r="4099" spans="2:6">
      <c r="B4099"/>
      <c r="C4099"/>
      <c r="D4099"/>
      <c r="E4099"/>
      <c r="F4099"/>
    </row>
    <row r="4100" spans="2:6">
      <c r="B4100"/>
      <c r="C4100"/>
      <c r="D4100"/>
      <c r="E4100"/>
      <c r="F4100"/>
    </row>
    <row r="4101" spans="2:6">
      <c r="B4101"/>
      <c r="C4101"/>
      <c r="D4101"/>
      <c r="E4101"/>
      <c r="F4101"/>
    </row>
    <row r="4102" spans="2:6">
      <c r="B4102"/>
      <c r="C4102"/>
      <c r="D4102"/>
      <c r="E4102"/>
      <c r="F4102"/>
    </row>
    <row r="4103" spans="2:6">
      <c r="B4103"/>
      <c r="C4103"/>
      <c r="D4103"/>
      <c r="E4103"/>
      <c r="F4103"/>
    </row>
    <row r="4104" spans="2:6">
      <c r="B4104"/>
      <c r="C4104"/>
      <c r="D4104"/>
      <c r="E4104"/>
      <c r="F4104"/>
    </row>
    <row r="4105" spans="2:6">
      <c r="B4105"/>
      <c r="C4105"/>
      <c r="D4105"/>
      <c r="E4105"/>
      <c r="F4105"/>
    </row>
    <row r="4106" spans="2:6">
      <c r="B4106"/>
      <c r="C4106"/>
      <c r="D4106"/>
      <c r="E4106"/>
      <c r="F4106"/>
    </row>
    <row r="4107" spans="2:6">
      <c r="B4107"/>
      <c r="C4107"/>
      <c r="D4107"/>
      <c r="E4107"/>
      <c r="F4107"/>
    </row>
    <row r="4108" spans="2:6">
      <c r="B4108"/>
      <c r="C4108"/>
      <c r="D4108"/>
      <c r="E4108"/>
      <c r="F4108"/>
    </row>
    <row r="4109" spans="2:6">
      <c r="B4109"/>
      <c r="C4109"/>
      <c r="D4109"/>
      <c r="E4109"/>
      <c r="F4109"/>
    </row>
    <row r="4110" spans="2:6">
      <c r="B4110"/>
      <c r="C4110"/>
      <c r="D4110"/>
      <c r="E4110"/>
      <c r="F4110"/>
    </row>
    <row r="4111" spans="2:6">
      <c r="B4111"/>
      <c r="C4111"/>
      <c r="D4111"/>
      <c r="E4111"/>
      <c r="F4111"/>
    </row>
    <row r="4112" spans="2:6">
      <c r="B4112"/>
      <c r="C4112"/>
      <c r="D4112"/>
      <c r="E4112"/>
      <c r="F4112"/>
    </row>
    <row r="4113" spans="2:6">
      <c r="B4113"/>
      <c r="C4113"/>
      <c r="D4113"/>
      <c r="E4113"/>
      <c r="F4113"/>
    </row>
    <row r="4114" spans="2:6">
      <c r="B4114"/>
      <c r="C4114"/>
      <c r="D4114"/>
      <c r="E4114"/>
      <c r="F4114"/>
    </row>
    <row r="4115" spans="2:6">
      <c r="B4115"/>
      <c r="C4115"/>
      <c r="D4115"/>
      <c r="E4115"/>
      <c r="F4115"/>
    </row>
    <row r="4116" spans="2:6">
      <c r="B4116"/>
      <c r="C4116"/>
      <c r="D4116"/>
      <c r="E4116"/>
      <c r="F4116"/>
    </row>
    <row r="4117" spans="2:6">
      <c r="B4117"/>
      <c r="C4117"/>
      <c r="D4117"/>
      <c r="E4117"/>
      <c r="F4117"/>
    </row>
    <row r="4118" spans="2:6">
      <c r="B4118"/>
      <c r="C4118"/>
      <c r="D4118"/>
      <c r="E4118"/>
      <c r="F4118"/>
    </row>
    <row r="4119" spans="2:6">
      <c r="B4119"/>
      <c r="C4119"/>
      <c r="D4119"/>
      <c r="E4119"/>
      <c r="F4119"/>
    </row>
    <row r="4120" spans="2:6">
      <c r="B4120"/>
      <c r="C4120"/>
      <c r="D4120"/>
      <c r="E4120"/>
      <c r="F4120"/>
    </row>
    <row r="4121" spans="2:6">
      <c r="B4121"/>
      <c r="C4121"/>
      <c r="D4121"/>
      <c r="E4121"/>
      <c r="F4121"/>
    </row>
    <row r="4122" spans="2:6">
      <c r="B4122"/>
      <c r="C4122"/>
      <c r="D4122"/>
      <c r="E4122"/>
      <c r="F4122"/>
    </row>
    <row r="4123" spans="2:6">
      <c r="B4123"/>
      <c r="C4123"/>
      <c r="D4123"/>
      <c r="E4123"/>
      <c r="F4123"/>
    </row>
    <row r="4124" spans="2:6">
      <c r="B4124"/>
      <c r="C4124"/>
      <c r="D4124"/>
      <c r="E4124"/>
      <c r="F4124"/>
    </row>
    <row r="4125" spans="2:6">
      <c r="B4125"/>
      <c r="C4125"/>
      <c r="D4125"/>
      <c r="E4125"/>
      <c r="F4125"/>
    </row>
    <row r="4126" spans="2:6">
      <c r="B4126"/>
      <c r="C4126"/>
      <c r="D4126"/>
      <c r="E4126"/>
      <c r="F4126"/>
    </row>
    <row r="4127" spans="2:6">
      <c r="B4127"/>
      <c r="C4127"/>
      <c r="D4127"/>
      <c r="E4127"/>
      <c r="F4127"/>
    </row>
    <row r="4128" spans="2:6">
      <c r="B4128"/>
      <c r="C4128"/>
      <c r="D4128"/>
      <c r="E4128"/>
      <c r="F4128"/>
    </row>
    <row r="4129" spans="2:6">
      <c r="B4129"/>
      <c r="C4129"/>
      <c r="D4129"/>
      <c r="E4129"/>
      <c r="F4129"/>
    </row>
    <row r="4130" spans="2:6">
      <c r="B4130"/>
      <c r="C4130"/>
      <c r="D4130"/>
      <c r="E4130"/>
      <c r="F4130"/>
    </row>
    <row r="4131" spans="2:6">
      <c r="B4131"/>
      <c r="C4131"/>
      <c r="D4131"/>
      <c r="E4131"/>
      <c r="F4131"/>
    </row>
    <row r="4132" spans="2:6">
      <c r="B4132"/>
      <c r="C4132"/>
      <c r="D4132"/>
      <c r="E4132"/>
      <c r="F4132"/>
    </row>
    <row r="4133" spans="2:6">
      <c r="B4133"/>
      <c r="C4133"/>
      <c r="D4133"/>
      <c r="E4133"/>
      <c r="F4133"/>
    </row>
    <row r="4134" spans="2:6">
      <c r="B4134"/>
      <c r="C4134"/>
      <c r="D4134"/>
      <c r="E4134"/>
      <c r="F4134"/>
    </row>
    <row r="4135" spans="2:6">
      <c r="B4135"/>
      <c r="C4135"/>
      <c r="D4135"/>
      <c r="E4135"/>
      <c r="F4135"/>
    </row>
    <row r="4136" spans="2:6">
      <c r="B4136"/>
      <c r="C4136"/>
      <c r="D4136"/>
      <c r="E4136"/>
      <c r="F4136"/>
    </row>
    <row r="4137" spans="2:6">
      <c r="B4137"/>
      <c r="C4137"/>
      <c r="D4137"/>
      <c r="E4137"/>
      <c r="F4137"/>
    </row>
    <row r="4138" spans="2:6">
      <c r="B4138"/>
      <c r="C4138"/>
      <c r="D4138"/>
      <c r="E4138"/>
      <c r="F4138"/>
    </row>
    <row r="4139" spans="2:6">
      <c r="B4139"/>
      <c r="C4139"/>
      <c r="D4139"/>
      <c r="E4139"/>
      <c r="F4139"/>
    </row>
    <row r="4140" spans="2:6">
      <c r="B4140"/>
      <c r="C4140"/>
      <c r="D4140"/>
      <c r="E4140"/>
      <c r="F4140"/>
    </row>
    <row r="4141" spans="2:6">
      <c r="B4141"/>
      <c r="C4141"/>
      <c r="D4141"/>
      <c r="E4141"/>
      <c r="F4141"/>
    </row>
    <row r="4142" spans="2:6">
      <c r="B4142"/>
      <c r="C4142"/>
      <c r="D4142"/>
      <c r="E4142"/>
      <c r="F4142"/>
    </row>
    <row r="4143" spans="2:6">
      <c r="B4143"/>
      <c r="C4143"/>
      <c r="D4143"/>
      <c r="E4143"/>
      <c r="F4143"/>
    </row>
    <row r="4144" spans="2:6">
      <c r="B4144"/>
      <c r="C4144"/>
      <c r="D4144"/>
      <c r="E4144"/>
      <c r="F4144"/>
    </row>
    <row r="4145" spans="2:6">
      <c r="B4145"/>
      <c r="C4145"/>
      <c r="D4145"/>
      <c r="E4145"/>
      <c r="F4145"/>
    </row>
    <row r="4146" spans="2:6">
      <c r="B4146"/>
      <c r="C4146"/>
      <c r="D4146"/>
      <c r="E4146"/>
      <c r="F4146"/>
    </row>
    <row r="4147" spans="2:6">
      <c r="B4147"/>
      <c r="C4147"/>
      <c r="D4147"/>
      <c r="E4147"/>
      <c r="F4147"/>
    </row>
    <row r="4148" spans="2:6">
      <c r="B4148"/>
      <c r="C4148"/>
      <c r="D4148"/>
      <c r="E4148"/>
      <c r="F4148"/>
    </row>
    <row r="4149" spans="2:6">
      <c r="B4149"/>
      <c r="C4149"/>
      <c r="D4149"/>
      <c r="E4149"/>
      <c r="F4149"/>
    </row>
    <row r="4150" spans="2:6">
      <c r="B4150"/>
      <c r="C4150"/>
      <c r="D4150"/>
      <c r="E4150"/>
      <c r="F4150"/>
    </row>
    <row r="4151" spans="2:6">
      <c r="B4151"/>
      <c r="C4151"/>
      <c r="D4151"/>
      <c r="E4151"/>
      <c r="F4151"/>
    </row>
    <row r="4152" spans="2:6">
      <c r="B4152"/>
      <c r="C4152"/>
      <c r="D4152"/>
      <c r="E4152"/>
      <c r="F4152"/>
    </row>
    <row r="4153" spans="2:6">
      <c r="B4153"/>
      <c r="C4153"/>
      <c r="D4153"/>
      <c r="E4153"/>
      <c r="F4153"/>
    </row>
    <row r="4154" spans="2:6">
      <c r="B4154"/>
      <c r="C4154"/>
      <c r="D4154"/>
      <c r="E4154"/>
      <c r="F4154"/>
    </row>
    <row r="4155" spans="2:6">
      <c r="B4155"/>
      <c r="C4155"/>
      <c r="D4155"/>
      <c r="E4155"/>
      <c r="F4155"/>
    </row>
    <row r="4156" spans="2:6">
      <c r="B4156"/>
      <c r="C4156"/>
      <c r="D4156"/>
      <c r="E4156"/>
      <c r="F4156"/>
    </row>
    <row r="4157" spans="2:6">
      <c r="B4157"/>
      <c r="C4157"/>
      <c r="D4157"/>
      <c r="E4157"/>
      <c r="F4157"/>
    </row>
    <row r="4158" spans="2:6">
      <c r="B4158"/>
      <c r="C4158"/>
      <c r="D4158"/>
      <c r="E4158"/>
      <c r="F4158"/>
    </row>
    <row r="4159" spans="2:6">
      <c r="B4159"/>
      <c r="C4159"/>
      <c r="D4159"/>
      <c r="E4159"/>
      <c r="F4159"/>
    </row>
    <row r="4160" spans="2:6">
      <c r="B4160"/>
      <c r="C4160"/>
      <c r="D4160"/>
      <c r="E4160"/>
      <c r="F4160"/>
    </row>
    <row r="4161" spans="2:6">
      <c r="B4161"/>
      <c r="C4161"/>
      <c r="D4161"/>
      <c r="E4161"/>
      <c r="F4161"/>
    </row>
    <row r="4162" spans="2:6">
      <c r="B4162"/>
      <c r="C4162"/>
      <c r="D4162"/>
      <c r="E4162"/>
      <c r="F4162"/>
    </row>
    <row r="4163" spans="2:6">
      <c r="B4163"/>
      <c r="C4163"/>
      <c r="D4163"/>
      <c r="E4163"/>
      <c r="F4163"/>
    </row>
    <row r="4164" spans="2:6">
      <c r="B4164"/>
      <c r="C4164"/>
      <c r="D4164"/>
      <c r="E4164"/>
      <c r="F4164"/>
    </row>
    <row r="4165" spans="2:6">
      <c r="B4165"/>
      <c r="C4165"/>
      <c r="D4165"/>
      <c r="E4165"/>
      <c r="F4165"/>
    </row>
    <row r="4166" spans="2:6">
      <c r="B4166"/>
      <c r="C4166"/>
      <c r="D4166"/>
      <c r="E4166"/>
      <c r="F4166"/>
    </row>
    <row r="4167" spans="2:6">
      <c r="B4167"/>
      <c r="C4167"/>
      <c r="D4167"/>
      <c r="E4167"/>
      <c r="F4167"/>
    </row>
    <row r="4168" spans="2:6">
      <c r="B4168"/>
      <c r="C4168"/>
      <c r="D4168"/>
      <c r="E4168"/>
      <c r="F4168"/>
    </row>
    <row r="4169" spans="2:6">
      <c r="B4169"/>
      <c r="C4169"/>
      <c r="D4169"/>
      <c r="E4169"/>
      <c r="F4169"/>
    </row>
    <row r="4170" spans="2:6">
      <c r="B4170"/>
      <c r="C4170"/>
      <c r="D4170"/>
      <c r="E4170"/>
      <c r="F4170"/>
    </row>
    <row r="4171" spans="2:6">
      <c r="B4171"/>
      <c r="C4171"/>
      <c r="D4171"/>
      <c r="E4171"/>
      <c r="F4171"/>
    </row>
    <row r="4172" spans="2:6">
      <c r="B4172"/>
      <c r="C4172"/>
      <c r="D4172"/>
      <c r="E4172"/>
      <c r="F4172"/>
    </row>
    <row r="4173" spans="2:6">
      <c r="B4173"/>
      <c r="C4173"/>
      <c r="D4173"/>
      <c r="E4173"/>
      <c r="F4173"/>
    </row>
    <row r="4174" spans="2:6">
      <c r="B4174"/>
      <c r="C4174"/>
      <c r="D4174"/>
      <c r="E4174"/>
      <c r="F4174"/>
    </row>
    <row r="4175" spans="2:6">
      <c r="B4175"/>
      <c r="C4175"/>
      <c r="D4175"/>
      <c r="E4175"/>
      <c r="F4175"/>
    </row>
    <row r="4176" spans="2:6">
      <c r="B4176"/>
      <c r="C4176"/>
      <c r="D4176"/>
      <c r="E4176"/>
      <c r="F4176"/>
    </row>
    <row r="4177" spans="2:6">
      <c r="B4177"/>
      <c r="C4177"/>
      <c r="D4177"/>
      <c r="E4177"/>
      <c r="F4177"/>
    </row>
    <row r="4178" spans="2:6">
      <c r="B4178"/>
      <c r="C4178"/>
      <c r="D4178"/>
      <c r="E4178"/>
      <c r="F4178"/>
    </row>
    <row r="4179" spans="2:6">
      <c r="B4179"/>
      <c r="C4179"/>
      <c r="D4179"/>
      <c r="E4179"/>
      <c r="F4179"/>
    </row>
    <row r="4180" spans="2:6">
      <c r="B4180"/>
      <c r="C4180"/>
      <c r="D4180"/>
      <c r="E4180"/>
      <c r="F4180"/>
    </row>
    <row r="4181" spans="2:6">
      <c r="B4181"/>
      <c r="C4181"/>
      <c r="D4181"/>
      <c r="E4181"/>
      <c r="F4181"/>
    </row>
    <row r="4182" spans="2:6">
      <c r="B4182"/>
      <c r="C4182"/>
      <c r="D4182"/>
      <c r="E4182"/>
      <c r="F4182"/>
    </row>
    <row r="4183" spans="2:6">
      <c r="B4183"/>
      <c r="C4183"/>
      <c r="D4183"/>
      <c r="E4183"/>
      <c r="F4183"/>
    </row>
    <row r="4184" spans="2:6">
      <c r="B4184"/>
      <c r="C4184"/>
      <c r="D4184"/>
      <c r="E4184"/>
      <c r="F4184"/>
    </row>
    <row r="4185" spans="2:6">
      <c r="B4185"/>
      <c r="C4185"/>
      <c r="D4185"/>
      <c r="E4185"/>
      <c r="F4185"/>
    </row>
    <row r="4186" spans="2:6">
      <c r="B4186"/>
      <c r="C4186"/>
      <c r="D4186"/>
      <c r="E4186"/>
      <c r="F4186"/>
    </row>
    <row r="4187" spans="2:6">
      <c r="B4187"/>
      <c r="C4187"/>
      <c r="D4187"/>
      <c r="E4187"/>
      <c r="F4187"/>
    </row>
    <row r="4188" spans="2:6">
      <c r="B4188"/>
      <c r="C4188"/>
      <c r="D4188"/>
      <c r="E4188"/>
      <c r="F4188"/>
    </row>
    <row r="4189" spans="2:6">
      <c r="B4189"/>
      <c r="C4189"/>
      <c r="D4189"/>
      <c r="E4189"/>
      <c r="F4189"/>
    </row>
    <row r="4190" spans="2:6">
      <c r="B4190"/>
      <c r="C4190"/>
      <c r="D4190"/>
      <c r="E4190"/>
      <c r="F4190"/>
    </row>
    <row r="4191" spans="2:6">
      <c r="B4191"/>
      <c r="C4191"/>
      <c r="D4191"/>
      <c r="E4191"/>
      <c r="F4191"/>
    </row>
    <row r="4192" spans="2:6">
      <c r="B4192"/>
      <c r="C4192"/>
      <c r="D4192"/>
      <c r="E4192"/>
      <c r="F4192"/>
    </row>
    <row r="4193" spans="2:6">
      <c r="B4193"/>
      <c r="C4193"/>
      <c r="D4193"/>
      <c r="E4193"/>
      <c r="F4193"/>
    </row>
    <row r="4194" spans="2:6">
      <c r="B4194"/>
      <c r="C4194"/>
      <c r="D4194"/>
      <c r="E4194"/>
      <c r="F4194"/>
    </row>
    <row r="4195" spans="2:6">
      <c r="B4195"/>
      <c r="C4195"/>
      <c r="D4195"/>
      <c r="E4195"/>
      <c r="F4195"/>
    </row>
    <row r="4196" spans="2:6">
      <c r="B4196"/>
      <c r="C4196"/>
      <c r="D4196"/>
      <c r="E4196"/>
      <c r="F4196"/>
    </row>
    <row r="4197" spans="2:6">
      <c r="B4197"/>
      <c r="C4197"/>
      <c r="D4197"/>
      <c r="E4197"/>
      <c r="F4197"/>
    </row>
    <row r="4198" spans="2:6">
      <c r="B4198"/>
      <c r="C4198"/>
      <c r="D4198"/>
      <c r="E4198"/>
      <c r="F4198"/>
    </row>
    <row r="4199" spans="2:6">
      <c r="B4199"/>
      <c r="C4199"/>
      <c r="D4199"/>
      <c r="E4199"/>
      <c r="F4199"/>
    </row>
    <row r="4200" spans="2:6">
      <c r="B4200"/>
      <c r="C4200"/>
      <c r="D4200"/>
      <c r="E4200"/>
      <c r="F4200"/>
    </row>
    <row r="4201" spans="2:6">
      <c r="B4201"/>
      <c r="C4201"/>
      <c r="D4201"/>
      <c r="E4201"/>
      <c r="F4201"/>
    </row>
    <row r="4202" spans="2:6">
      <c r="B4202"/>
      <c r="C4202"/>
      <c r="D4202"/>
      <c r="E4202"/>
      <c r="F4202"/>
    </row>
    <row r="4203" spans="2:6">
      <c r="B4203"/>
      <c r="C4203"/>
      <c r="D4203"/>
      <c r="E4203"/>
      <c r="F4203"/>
    </row>
    <row r="4204" spans="2:6">
      <c r="B4204"/>
      <c r="C4204"/>
      <c r="D4204"/>
      <c r="E4204"/>
      <c r="F4204"/>
    </row>
    <row r="4205" spans="2:6">
      <c r="B4205"/>
      <c r="C4205"/>
      <c r="D4205"/>
      <c r="E4205"/>
      <c r="F4205"/>
    </row>
    <row r="4206" spans="2:6">
      <c r="B4206"/>
      <c r="C4206"/>
      <c r="D4206"/>
      <c r="E4206"/>
      <c r="F4206"/>
    </row>
    <row r="4207" spans="2:6">
      <c r="B4207"/>
      <c r="C4207"/>
      <c r="D4207"/>
      <c r="E4207"/>
      <c r="F4207"/>
    </row>
    <row r="4208" spans="2:6">
      <c r="B4208"/>
      <c r="C4208"/>
      <c r="D4208"/>
      <c r="E4208"/>
      <c r="F4208"/>
    </row>
    <row r="4209" spans="2:6">
      <c r="B4209"/>
      <c r="C4209"/>
      <c r="D4209"/>
      <c r="E4209"/>
      <c r="F4209"/>
    </row>
    <row r="4210" spans="2:6">
      <c r="B4210"/>
      <c r="C4210"/>
      <c r="D4210"/>
      <c r="E4210"/>
      <c r="F4210"/>
    </row>
    <row r="4211" spans="2:6">
      <c r="B4211"/>
      <c r="C4211"/>
      <c r="D4211"/>
      <c r="E4211"/>
      <c r="F4211"/>
    </row>
    <row r="4212" spans="2:6">
      <c r="B4212"/>
      <c r="C4212"/>
      <c r="D4212"/>
      <c r="E4212"/>
      <c r="F4212"/>
    </row>
    <row r="4213" spans="2:6">
      <c r="B4213"/>
      <c r="C4213"/>
      <c r="D4213"/>
      <c r="E4213"/>
      <c r="F4213"/>
    </row>
    <row r="4214" spans="2:6">
      <c r="B4214"/>
      <c r="C4214"/>
      <c r="D4214"/>
      <c r="E4214"/>
      <c r="F4214"/>
    </row>
    <row r="4215" spans="2:6">
      <c r="B4215"/>
      <c r="C4215"/>
      <c r="D4215"/>
      <c r="E4215"/>
      <c r="F4215"/>
    </row>
    <row r="4216" spans="2:6">
      <c r="B4216"/>
      <c r="C4216"/>
      <c r="D4216"/>
      <c r="E4216"/>
      <c r="F4216"/>
    </row>
    <row r="4217" spans="2:6">
      <c r="B4217"/>
      <c r="C4217"/>
      <c r="D4217"/>
      <c r="E4217"/>
      <c r="F4217"/>
    </row>
    <row r="4218" spans="2:6">
      <c r="B4218"/>
      <c r="C4218"/>
      <c r="D4218"/>
      <c r="E4218"/>
      <c r="F4218"/>
    </row>
    <row r="4219" spans="2:6">
      <c r="B4219"/>
      <c r="C4219"/>
      <c r="D4219"/>
      <c r="E4219"/>
      <c r="F4219"/>
    </row>
    <row r="4220" spans="2:6">
      <c r="B4220"/>
      <c r="C4220"/>
      <c r="D4220"/>
      <c r="E4220"/>
      <c r="F4220"/>
    </row>
    <row r="4221" spans="2:6">
      <c r="B4221"/>
      <c r="C4221"/>
      <c r="D4221"/>
      <c r="E4221"/>
      <c r="F4221"/>
    </row>
    <row r="4222" spans="2:6">
      <c r="B4222"/>
      <c r="C4222"/>
      <c r="D4222"/>
      <c r="E4222"/>
      <c r="F4222"/>
    </row>
    <row r="4223" spans="2:6">
      <c r="B4223"/>
      <c r="C4223"/>
      <c r="D4223"/>
      <c r="E4223"/>
      <c r="F4223"/>
    </row>
    <row r="4224" spans="2:6">
      <c r="B4224"/>
      <c r="C4224"/>
      <c r="D4224"/>
      <c r="E4224"/>
      <c r="F4224"/>
    </row>
    <row r="4225" spans="2:6">
      <c r="B4225"/>
      <c r="C4225"/>
      <c r="D4225"/>
      <c r="E4225"/>
      <c r="F4225"/>
    </row>
    <row r="4226" spans="2:6">
      <c r="B4226"/>
      <c r="C4226"/>
      <c r="D4226"/>
      <c r="E4226"/>
      <c r="F4226"/>
    </row>
    <row r="4227" spans="2:6">
      <c r="B4227"/>
      <c r="C4227"/>
      <c r="D4227"/>
      <c r="E4227"/>
      <c r="F4227"/>
    </row>
    <row r="4228" spans="2:6">
      <c r="B4228"/>
      <c r="C4228"/>
      <c r="D4228"/>
      <c r="E4228"/>
      <c r="F4228"/>
    </row>
    <row r="4229" spans="2:6">
      <c r="B4229"/>
      <c r="C4229"/>
      <c r="D4229"/>
      <c r="E4229"/>
      <c r="F4229"/>
    </row>
    <row r="4230" spans="2:6">
      <c r="B4230"/>
      <c r="C4230"/>
      <c r="D4230"/>
      <c r="E4230"/>
      <c r="F4230"/>
    </row>
    <row r="4231" spans="2:6">
      <c r="B4231"/>
      <c r="C4231"/>
      <c r="D4231"/>
      <c r="E4231"/>
      <c r="F4231"/>
    </row>
    <row r="4232" spans="2:6">
      <c r="B4232"/>
      <c r="C4232"/>
      <c r="D4232"/>
      <c r="E4232"/>
      <c r="F4232"/>
    </row>
    <row r="4233" spans="2:6">
      <c r="B4233"/>
      <c r="C4233"/>
      <c r="D4233"/>
      <c r="E4233"/>
      <c r="F4233"/>
    </row>
    <row r="4234" spans="2:6">
      <c r="B4234"/>
      <c r="C4234"/>
      <c r="D4234"/>
      <c r="E4234"/>
      <c r="F4234"/>
    </row>
    <row r="4235" spans="2:6">
      <c r="B4235"/>
      <c r="C4235"/>
      <c r="D4235"/>
      <c r="E4235"/>
      <c r="F4235"/>
    </row>
    <row r="4236" spans="2:6">
      <c r="B4236"/>
      <c r="C4236"/>
      <c r="D4236"/>
      <c r="E4236"/>
      <c r="F4236"/>
    </row>
    <row r="4237" spans="2:6">
      <c r="B4237"/>
      <c r="C4237"/>
      <c r="D4237"/>
      <c r="E4237"/>
      <c r="F4237"/>
    </row>
    <row r="4238" spans="2:6">
      <c r="B4238"/>
      <c r="C4238"/>
      <c r="D4238"/>
      <c r="E4238"/>
      <c r="F4238"/>
    </row>
    <row r="4239" spans="2:6">
      <c r="B4239"/>
      <c r="C4239"/>
      <c r="D4239"/>
      <c r="E4239"/>
      <c r="F4239"/>
    </row>
    <row r="4240" spans="2:6">
      <c r="B4240"/>
      <c r="C4240"/>
      <c r="D4240"/>
      <c r="E4240"/>
      <c r="F4240"/>
    </row>
    <row r="4241" spans="2:6">
      <c r="B4241"/>
      <c r="C4241"/>
      <c r="D4241"/>
      <c r="E4241"/>
      <c r="F4241"/>
    </row>
    <row r="4242" spans="2:6">
      <c r="B4242"/>
      <c r="C4242"/>
      <c r="D4242"/>
      <c r="E4242"/>
      <c r="F4242"/>
    </row>
    <row r="4243" spans="2:6">
      <c r="B4243"/>
      <c r="C4243"/>
      <c r="D4243"/>
      <c r="E4243"/>
      <c r="F4243"/>
    </row>
    <row r="4244" spans="2:6">
      <c r="B4244"/>
      <c r="C4244"/>
      <c r="D4244"/>
      <c r="E4244"/>
      <c r="F4244"/>
    </row>
    <row r="4245" spans="2:6">
      <c r="B4245"/>
      <c r="C4245"/>
      <c r="D4245"/>
      <c r="E4245"/>
      <c r="F4245"/>
    </row>
    <row r="4246" spans="2:6">
      <c r="B4246"/>
      <c r="C4246"/>
      <c r="D4246"/>
      <c r="E4246"/>
      <c r="F4246"/>
    </row>
    <row r="4247" spans="2:6">
      <c r="B4247"/>
      <c r="C4247"/>
      <c r="D4247"/>
      <c r="E4247"/>
      <c r="F4247"/>
    </row>
    <row r="4248" spans="2:6">
      <c r="B4248"/>
      <c r="C4248"/>
      <c r="D4248"/>
      <c r="E4248"/>
      <c r="F4248"/>
    </row>
    <row r="4249" spans="2:6">
      <c r="B4249"/>
      <c r="C4249"/>
      <c r="D4249"/>
      <c r="E4249"/>
      <c r="F4249"/>
    </row>
    <row r="4250" spans="2:6">
      <c r="B4250"/>
      <c r="C4250"/>
      <c r="D4250"/>
      <c r="E4250"/>
      <c r="F4250"/>
    </row>
    <row r="4251" spans="2:6">
      <c r="B4251"/>
      <c r="C4251"/>
      <c r="D4251"/>
      <c r="E4251"/>
      <c r="F4251"/>
    </row>
    <row r="4252" spans="2:6">
      <c r="B4252"/>
      <c r="C4252"/>
      <c r="D4252"/>
      <c r="E4252"/>
      <c r="F4252"/>
    </row>
    <row r="4253" spans="2:6">
      <c r="B4253"/>
      <c r="C4253"/>
      <c r="D4253"/>
      <c r="E4253"/>
      <c r="F4253"/>
    </row>
    <row r="4254" spans="2:6">
      <c r="B4254"/>
      <c r="C4254"/>
      <c r="D4254"/>
      <c r="E4254"/>
      <c r="F4254"/>
    </row>
    <row r="4255" spans="2:6">
      <c r="B4255"/>
      <c r="C4255"/>
      <c r="D4255"/>
      <c r="E4255"/>
      <c r="F4255"/>
    </row>
    <row r="4256" spans="2:6">
      <c r="B4256"/>
      <c r="C4256"/>
      <c r="D4256"/>
      <c r="E4256"/>
      <c r="F4256"/>
    </row>
    <row r="4257" spans="2:6">
      <c r="B4257"/>
      <c r="C4257"/>
      <c r="D4257"/>
      <c r="E4257"/>
      <c r="F4257"/>
    </row>
    <row r="4258" spans="2:6">
      <c r="B4258"/>
      <c r="C4258"/>
      <c r="D4258"/>
      <c r="E4258"/>
      <c r="F4258"/>
    </row>
    <row r="4259" spans="2:6">
      <c r="B4259"/>
      <c r="C4259"/>
      <c r="D4259"/>
      <c r="E4259"/>
      <c r="F4259"/>
    </row>
    <row r="4260" spans="2:6">
      <c r="B4260"/>
      <c r="C4260"/>
      <c r="D4260"/>
      <c r="E4260"/>
      <c r="F4260"/>
    </row>
    <row r="4261" spans="2:6">
      <c r="B4261"/>
      <c r="C4261"/>
      <c r="D4261"/>
      <c r="E4261"/>
      <c r="F4261"/>
    </row>
    <row r="4262" spans="2:6">
      <c r="B4262"/>
      <c r="C4262"/>
      <c r="D4262"/>
      <c r="E4262"/>
      <c r="F4262"/>
    </row>
    <row r="4263" spans="2:6">
      <c r="B4263"/>
      <c r="C4263"/>
      <c r="D4263"/>
      <c r="E4263"/>
      <c r="F4263"/>
    </row>
    <row r="4264" spans="2:6">
      <c r="B4264"/>
      <c r="C4264"/>
      <c r="D4264"/>
      <c r="E4264"/>
      <c r="F4264"/>
    </row>
    <row r="4265" spans="2:6">
      <c r="B4265"/>
      <c r="C4265"/>
      <c r="D4265"/>
      <c r="E4265"/>
      <c r="F4265"/>
    </row>
    <row r="4266" spans="2:6">
      <c r="B4266"/>
      <c r="C4266"/>
      <c r="D4266"/>
      <c r="E4266"/>
      <c r="F4266"/>
    </row>
    <row r="4267" spans="2:6">
      <c r="B4267"/>
      <c r="C4267"/>
      <c r="D4267"/>
      <c r="E4267"/>
      <c r="F4267"/>
    </row>
    <row r="4268" spans="2:6">
      <c r="B4268"/>
      <c r="C4268"/>
      <c r="D4268"/>
      <c r="E4268"/>
      <c r="F4268"/>
    </row>
    <row r="4269" spans="2:6">
      <c r="B4269"/>
      <c r="C4269"/>
      <c r="D4269"/>
      <c r="E4269"/>
      <c r="F4269"/>
    </row>
    <row r="4270" spans="2:6">
      <c r="B4270"/>
      <c r="C4270"/>
      <c r="D4270"/>
      <c r="E4270"/>
      <c r="F4270"/>
    </row>
    <row r="4271" spans="2:6">
      <c r="B4271"/>
      <c r="C4271"/>
      <c r="D4271"/>
      <c r="E4271"/>
      <c r="F4271"/>
    </row>
    <row r="4272" spans="2:6">
      <c r="B4272"/>
      <c r="C4272"/>
      <c r="D4272"/>
      <c r="E4272"/>
      <c r="F4272"/>
    </row>
    <row r="4273" spans="2:6">
      <c r="B4273"/>
      <c r="C4273"/>
      <c r="D4273"/>
      <c r="E4273"/>
      <c r="F4273"/>
    </row>
    <row r="4274" spans="2:6">
      <c r="B4274"/>
      <c r="C4274"/>
      <c r="D4274"/>
      <c r="E4274"/>
      <c r="F4274"/>
    </row>
    <row r="4275" spans="2:6">
      <c r="B4275"/>
      <c r="C4275"/>
      <c r="D4275"/>
      <c r="E4275"/>
      <c r="F4275"/>
    </row>
    <row r="4276" spans="2:6">
      <c r="B4276"/>
      <c r="C4276"/>
      <c r="D4276"/>
      <c r="E4276"/>
      <c r="F4276"/>
    </row>
    <row r="4277" spans="2:6">
      <c r="B4277"/>
      <c r="C4277"/>
      <c r="D4277"/>
      <c r="E4277"/>
      <c r="F4277"/>
    </row>
    <row r="4278" spans="2:6">
      <c r="B4278"/>
      <c r="C4278"/>
      <c r="D4278"/>
      <c r="E4278"/>
      <c r="F4278"/>
    </row>
    <row r="4279" spans="2:6">
      <c r="B4279"/>
      <c r="C4279"/>
      <c r="D4279"/>
      <c r="E4279"/>
      <c r="F4279"/>
    </row>
    <row r="4280" spans="2:6">
      <c r="B4280"/>
      <c r="C4280"/>
      <c r="D4280"/>
      <c r="E4280"/>
      <c r="F4280"/>
    </row>
    <row r="4281" spans="2:6">
      <c r="B4281"/>
      <c r="C4281"/>
      <c r="D4281"/>
      <c r="E4281"/>
      <c r="F4281"/>
    </row>
    <row r="4282" spans="2:6">
      <c r="B4282"/>
      <c r="C4282"/>
      <c r="D4282"/>
      <c r="E4282"/>
      <c r="F4282"/>
    </row>
    <row r="4283" spans="2:6">
      <c r="B4283"/>
      <c r="C4283"/>
      <c r="D4283"/>
      <c r="E4283"/>
      <c r="F4283"/>
    </row>
    <row r="4284" spans="2:6">
      <c r="B4284"/>
      <c r="C4284"/>
      <c r="D4284"/>
      <c r="E4284"/>
      <c r="F4284"/>
    </row>
    <row r="4285" spans="2:6">
      <c r="B4285"/>
      <c r="C4285"/>
      <c r="D4285"/>
      <c r="E4285"/>
      <c r="F4285"/>
    </row>
    <row r="4286" spans="2:6">
      <c r="B4286"/>
      <c r="C4286"/>
      <c r="D4286"/>
      <c r="E4286"/>
      <c r="F4286"/>
    </row>
    <row r="4287" spans="2:6">
      <c r="B4287"/>
      <c r="C4287"/>
      <c r="D4287"/>
      <c r="E4287"/>
      <c r="F4287"/>
    </row>
    <row r="4288" spans="2:6">
      <c r="B4288"/>
      <c r="C4288"/>
      <c r="D4288"/>
      <c r="E4288"/>
      <c r="F4288"/>
    </row>
    <row r="4289" spans="2:6">
      <c r="B4289"/>
      <c r="C4289"/>
      <c r="D4289"/>
      <c r="E4289"/>
      <c r="F4289"/>
    </row>
    <row r="4290" spans="2:6">
      <c r="B4290"/>
      <c r="C4290"/>
      <c r="D4290"/>
      <c r="E4290"/>
      <c r="F4290"/>
    </row>
    <row r="4291" spans="2:6">
      <c r="B4291"/>
      <c r="C4291"/>
      <c r="D4291"/>
      <c r="E4291"/>
      <c r="F4291"/>
    </row>
    <row r="4292" spans="2:6">
      <c r="B4292"/>
      <c r="C4292"/>
      <c r="D4292"/>
      <c r="E4292"/>
      <c r="F4292"/>
    </row>
    <row r="4293" spans="2:6">
      <c r="B4293"/>
      <c r="C4293"/>
      <c r="D4293"/>
      <c r="E4293"/>
      <c r="F4293"/>
    </row>
    <row r="4294" spans="2:6">
      <c r="B4294"/>
      <c r="C4294"/>
      <c r="D4294"/>
      <c r="E4294"/>
      <c r="F4294"/>
    </row>
    <row r="4295" spans="2:6">
      <c r="B4295"/>
      <c r="C4295"/>
      <c r="D4295"/>
      <c r="E4295"/>
      <c r="F4295"/>
    </row>
    <row r="4296" spans="2:6">
      <c r="B4296"/>
      <c r="C4296"/>
      <c r="D4296"/>
      <c r="E4296"/>
      <c r="F4296"/>
    </row>
    <row r="4297" spans="2:6">
      <c r="B4297"/>
      <c r="C4297"/>
      <c r="D4297"/>
      <c r="E4297"/>
      <c r="F4297"/>
    </row>
    <row r="4298" spans="2:6">
      <c r="B4298"/>
      <c r="C4298"/>
      <c r="D4298"/>
      <c r="E4298"/>
      <c r="F4298"/>
    </row>
    <row r="4299" spans="2:6">
      <c r="B4299"/>
      <c r="C4299"/>
      <c r="D4299"/>
      <c r="E4299"/>
      <c r="F4299"/>
    </row>
    <row r="4300" spans="2:6">
      <c r="B4300"/>
      <c r="C4300"/>
      <c r="D4300"/>
      <c r="E4300"/>
      <c r="F4300"/>
    </row>
    <row r="4301" spans="2:6">
      <c r="B4301"/>
      <c r="C4301"/>
      <c r="D4301"/>
      <c r="E4301"/>
      <c r="F4301"/>
    </row>
    <row r="4302" spans="2:6">
      <c r="B4302"/>
      <c r="C4302"/>
      <c r="D4302"/>
      <c r="E4302"/>
      <c r="F4302"/>
    </row>
    <row r="4303" spans="2:6">
      <c r="B4303"/>
      <c r="C4303"/>
      <c r="D4303"/>
      <c r="E4303"/>
      <c r="F4303"/>
    </row>
    <row r="4304" spans="2:6">
      <c r="B4304"/>
      <c r="C4304"/>
      <c r="D4304"/>
      <c r="E4304"/>
      <c r="F4304"/>
    </row>
    <row r="4305" spans="2:6">
      <c r="B4305"/>
      <c r="C4305"/>
      <c r="D4305"/>
      <c r="E4305"/>
      <c r="F4305"/>
    </row>
    <row r="4306" spans="2:6">
      <c r="B4306"/>
      <c r="C4306"/>
      <c r="D4306"/>
      <c r="E4306"/>
      <c r="F4306"/>
    </row>
    <row r="4307" spans="2:6">
      <c r="B4307"/>
      <c r="C4307"/>
      <c r="D4307"/>
      <c r="E4307"/>
      <c r="F4307"/>
    </row>
    <row r="4308" spans="2:6">
      <c r="B4308"/>
      <c r="C4308"/>
      <c r="D4308"/>
      <c r="E4308"/>
      <c r="F4308"/>
    </row>
    <row r="4309" spans="2:6">
      <c r="B4309"/>
      <c r="C4309"/>
      <c r="D4309"/>
      <c r="E4309"/>
      <c r="F4309"/>
    </row>
    <row r="4310" spans="2:6">
      <c r="B4310"/>
      <c r="C4310"/>
      <c r="D4310"/>
      <c r="E4310"/>
      <c r="F4310"/>
    </row>
    <row r="4311" spans="2:6">
      <c r="B4311"/>
      <c r="C4311"/>
      <c r="D4311"/>
      <c r="E4311"/>
      <c r="F4311"/>
    </row>
    <row r="4312" spans="2:6">
      <c r="B4312"/>
      <c r="C4312"/>
      <c r="D4312"/>
      <c r="E4312"/>
      <c r="F4312"/>
    </row>
    <row r="4313" spans="2:6">
      <c r="B4313"/>
      <c r="C4313"/>
      <c r="D4313"/>
      <c r="E4313"/>
      <c r="F4313"/>
    </row>
    <row r="4314" spans="2:6">
      <c r="B4314"/>
      <c r="C4314"/>
      <c r="D4314"/>
      <c r="E4314"/>
      <c r="F4314"/>
    </row>
    <row r="4315" spans="2:6">
      <c r="B4315"/>
      <c r="C4315"/>
      <c r="D4315"/>
      <c r="E4315"/>
      <c r="F4315"/>
    </row>
    <row r="4316" spans="2:6">
      <c r="B4316"/>
      <c r="C4316"/>
      <c r="D4316"/>
      <c r="E4316"/>
      <c r="F4316"/>
    </row>
    <row r="4317" spans="2:6">
      <c r="B4317"/>
      <c r="C4317"/>
      <c r="D4317"/>
      <c r="E4317"/>
      <c r="F4317"/>
    </row>
    <row r="4318" spans="2:6">
      <c r="B4318"/>
      <c r="C4318"/>
      <c r="D4318"/>
      <c r="E4318"/>
      <c r="F4318"/>
    </row>
    <row r="4319" spans="2:6">
      <c r="B4319"/>
      <c r="C4319"/>
      <c r="D4319"/>
      <c r="E4319"/>
      <c r="F4319"/>
    </row>
    <row r="4320" spans="2:6">
      <c r="B4320"/>
      <c r="C4320"/>
      <c r="D4320"/>
      <c r="E4320"/>
      <c r="F4320"/>
    </row>
    <row r="4321" spans="2:6">
      <c r="B4321"/>
      <c r="C4321"/>
      <c r="D4321"/>
      <c r="E4321"/>
      <c r="F4321"/>
    </row>
    <row r="4322" spans="2:6">
      <c r="B4322"/>
      <c r="C4322"/>
      <c r="D4322"/>
      <c r="E4322"/>
      <c r="F4322"/>
    </row>
    <row r="4323" spans="2:6">
      <c r="B4323"/>
      <c r="C4323"/>
      <c r="D4323"/>
      <c r="E4323"/>
      <c r="F4323"/>
    </row>
    <row r="4324" spans="2:6">
      <c r="B4324"/>
      <c r="C4324"/>
      <c r="D4324"/>
      <c r="E4324"/>
      <c r="F4324"/>
    </row>
    <row r="4325" spans="2:6">
      <c r="B4325"/>
      <c r="C4325"/>
      <c r="D4325"/>
      <c r="E4325"/>
      <c r="F4325"/>
    </row>
    <row r="4326" spans="2:6">
      <c r="B4326"/>
      <c r="C4326"/>
      <c r="D4326"/>
      <c r="E4326"/>
      <c r="F4326"/>
    </row>
    <row r="4327" spans="2:6">
      <c r="B4327"/>
      <c r="C4327"/>
      <c r="D4327"/>
      <c r="E4327"/>
      <c r="F4327"/>
    </row>
    <row r="4328" spans="2:6">
      <c r="B4328"/>
      <c r="C4328"/>
      <c r="D4328"/>
      <c r="E4328"/>
      <c r="F4328"/>
    </row>
    <row r="4329" spans="2:6">
      <c r="B4329"/>
      <c r="C4329"/>
      <c r="D4329"/>
      <c r="E4329"/>
      <c r="F4329"/>
    </row>
    <row r="4330" spans="2:6">
      <c r="B4330"/>
      <c r="C4330"/>
      <c r="D4330"/>
      <c r="E4330"/>
      <c r="F4330"/>
    </row>
    <row r="4331" spans="2:6">
      <c r="B4331"/>
      <c r="C4331"/>
      <c r="D4331"/>
      <c r="E4331"/>
      <c r="F4331"/>
    </row>
    <row r="4332" spans="2:6">
      <c r="B4332"/>
      <c r="C4332"/>
      <c r="D4332"/>
      <c r="E4332"/>
      <c r="F4332"/>
    </row>
    <row r="4333" spans="2:6">
      <c r="B4333"/>
      <c r="C4333"/>
      <c r="D4333"/>
      <c r="E4333"/>
      <c r="F4333"/>
    </row>
    <row r="4334" spans="2:6">
      <c r="B4334"/>
      <c r="C4334"/>
      <c r="D4334"/>
      <c r="E4334"/>
      <c r="F4334"/>
    </row>
    <row r="4335" spans="2:6">
      <c r="B4335"/>
      <c r="C4335"/>
      <c r="D4335"/>
      <c r="E4335"/>
      <c r="F4335"/>
    </row>
    <row r="4336" spans="2:6">
      <c r="B4336"/>
      <c r="C4336"/>
      <c r="D4336"/>
      <c r="E4336"/>
      <c r="F4336"/>
    </row>
    <row r="4337" spans="2:6">
      <c r="B4337"/>
      <c r="C4337"/>
      <c r="D4337"/>
      <c r="E4337"/>
      <c r="F4337"/>
    </row>
    <row r="4338" spans="2:6">
      <c r="B4338"/>
      <c r="C4338"/>
      <c r="D4338"/>
      <c r="E4338"/>
      <c r="F4338"/>
    </row>
    <row r="4339" spans="2:6">
      <c r="B4339"/>
      <c r="C4339"/>
      <c r="D4339"/>
      <c r="E4339"/>
      <c r="F4339"/>
    </row>
    <row r="4340" spans="2:6">
      <c r="B4340"/>
      <c r="C4340"/>
      <c r="D4340"/>
      <c r="E4340"/>
      <c r="F4340"/>
    </row>
    <row r="4341" spans="2:6">
      <c r="B4341"/>
      <c r="C4341"/>
      <c r="D4341"/>
      <c r="E4341"/>
      <c r="F4341"/>
    </row>
    <row r="4342" spans="2:6">
      <c r="B4342"/>
      <c r="C4342"/>
      <c r="D4342"/>
      <c r="E4342"/>
      <c r="F4342"/>
    </row>
    <row r="4343" spans="2:6">
      <c r="B4343"/>
      <c r="C4343"/>
      <c r="D4343"/>
      <c r="E4343"/>
      <c r="F4343"/>
    </row>
    <row r="4344" spans="2:6">
      <c r="B4344"/>
      <c r="C4344"/>
      <c r="D4344"/>
      <c r="E4344"/>
      <c r="F4344"/>
    </row>
    <row r="4345" spans="2:6">
      <c r="B4345"/>
      <c r="C4345"/>
      <c r="D4345"/>
      <c r="E4345"/>
      <c r="F4345"/>
    </row>
    <row r="4346" spans="2:6">
      <c r="B4346"/>
      <c r="C4346"/>
      <c r="D4346"/>
      <c r="E4346"/>
      <c r="F4346"/>
    </row>
    <row r="4347" spans="2:6">
      <c r="B4347"/>
      <c r="C4347"/>
      <c r="D4347"/>
      <c r="E4347"/>
      <c r="F4347"/>
    </row>
    <row r="4348" spans="2:6">
      <c r="B4348"/>
      <c r="C4348"/>
      <c r="D4348"/>
      <c r="E4348"/>
      <c r="F4348"/>
    </row>
    <row r="4349" spans="2:6">
      <c r="B4349"/>
      <c r="C4349"/>
      <c r="D4349"/>
      <c r="E4349"/>
      <c r="F4349"/>
    </row>
    <row r="4350" spans="2:6">
      <c r="B4350"/>
      <c r="C4350"/>
      <c r="D4350"/>
      <c r="E4350"/>
      <c r="F4350"/>
    </row>
    <row r="4351" spans="2:6">
      <c r="B4351"/>
      <c r="C4351"/>
      <c r="D4351"/>
      <c r="E4351"/>
      <c r="F4351"/>
    </row>
    <row r="4352" spans="2:6">
      <c r="B4352"/>
      <c r="C4352"/>
      <c r="D4352"/>
      <c r="E4352"/>
      <c r="F4352"/>
    </row>
    <row r="4353" spans="2:6">
      <c r="B4353"/>
      <c r="C4353"/>
      <c r="D4353"/>
      <c r="E4353"/>
      <c r="F4353"/>
    </row>
    <row r="4354" spans="2:6">
      <c r="B4354"/>
      <c r="C4354"/>
      <c r="D4354"/>
      <c r="E4354"/>
      <c r="F4354"/>
    </row>
    <row r="4355" spans="2:6">
      <c r="B4355"/>
      <c r="C4355"/>
      <c r="D4355"/>
      <c r="E4355"/>
      <c r="F4355"/>
    </row>
    <row r="4356" spans="2:6">
      <c r="B4356"/>
      <c r="C4356"/>
      <c r="D4356"/>
      <c r="E4356"/>
      <c r="F4356"/>
    </row>
    <row r="4357" spans="2:6">
      <c r="B4357"/>
      <c r="C4357"/>
      <c r="D4357"/>
      <c r="E4357"/>
      <c r="F4357"/>
    </row>
    <row r="4358" spans="2:6">
      <c r="B4358"/>
      <c r="C4358"/>
      <c r="D4358"/>
      <c r="E4358"/>
      <c r="F4358"/>
    </row>
    <row r="4359" spans="2:6">
      <c r="B4359"/>
      <c r="C4359"/>
      <c r="D4359"/>
      <c r="E4359"/>
      <c r="F4359"/>
    </row>
    <row r="4360" spans="2:6">
      <c r="B4360"/>
      <c r="C4360"/>
      <c r="D4360"/>
      <c r="E4360"/>
      <c r="F4360"/>
    </row>
    <row r="4361" spans="2:6">
      <c r="B4361"/>
      <c r="C4361"/>
      <c r="D4361"/>
      <c r="E4361"/>
      <c r="F4361"/>
    </row>
    <row r="4362" spans="2:6">
      <c r="B4362"/>
      <c r="C4362"/>
      <c r="D4362"/>
      <c r="E4362"/>
      <c r="F4362"/>
    </row>
    <row r="4363" spans="2:6">
      <c r="B4363"/>
      <c r="C4363"/>
      <c r="D4363"/>
      <c r="E4363"/>
      <c r="F4363"/>
    </row>
    <row r="4364" spans="2:6">
      <c r="B4364"/>
      <c r="C4364"/>
      <c r="D4364"/>
      <c r="E4364"/>
      <c r="F4364"/>
    </row>
    <row r="4365" spans="2:6">
      <c r="B4365"/>
      <c r="C4365"/>
      <c r="D4365"/>
      <c r="E4365"/>
      <c r="F4365"/>
    </row>
    <row r="4366" spans="2:6">
      <c r="B4366"/>
      <c r="C4366"/>
      <c r="D4366"/>
      <c r="E4366"/>
      <c r="F4366"/>
    </row>
    <row r="4367" spans="2:6">
      <c r="B4367"/>
      <c r="C4367"/>
      <c r="D4367"/>
      <c r="E4367"/>
      <c r="F4367"/>
    </row>
    <row r="4368" spans="2:6">
      <c r="B4368"/>
      <c r="C4368"/>
      <c r="D4368"/>
      <c r="E4368"/>
      <c r="F4368"/>
    </row>
    <row r="4369" spans="2:6">
      <c r="B4369"/>
      <c r="C4369"/>
      <c r="D4369"/>
      <c r="E4369"/>
      <c r="F4369"/>
    </row>
    <row r="4370" spans="2:6">
      <c r="B4370"/>
      <c r="C4370"/>
      <c r="D4370"/>
      <c r="E4370"/>
      <c r="F4370"/>
    </row>
    <row r="4371" spans="2:6">
      <c r="B4371"/>
      <c r="C4371"/>
      <c r="D4371"/>
      <c r="E4371"/>
      <c r="F4371"/>
    </row>
    <row r="4372" spans="2:6">
      <c r="B4372"/>
      <c r="C4372"/>
      <c r="D4372"/>
      <c r="E4372"/>
      <c r="F4372"/>
    </row>
    <row r="4373" spans="2:6">
      <c r="B4373"/>
      <c r="C4373"/>
      <c r="D4373"/>
      <c r="E4373"/>
      <c r="F4373"/>
    </row>
    <row r="4374" spans="2:6">
      <c r="B4374"/>
      <c r="C4374"/>
      <c r="D4374"/>
      <c r="E4374"/>
      <c r="F4374"/>
    </row>
    <row r="4375" spans="2:6">
      <c r="B4375"/>
      <c r="C4375"/>
      <c r="D4375"/>
      <c r="E4375"/>
      <c r="F4375"/>
    </row>
    <row r="4376" spans="2:6">
      <c r="B4376"/>
      <c r="C4376"/>
      <c r="D4376"/>
      <c r="E4376"/>
      <c r="F4376"/>
    </row>
    <row r="4377" spans="2:6">
      <c r="B4377"/>
      <c r="C4377"/>
      <c r="D4377"/>
      <c r="E4377"/>
      <c r="F4377"/>
    </row>
    <row r="4378" spans="2:6">
      <c r="B4378"/>
      <c r="C4378"/>
      <c r="D4378"/>
      <c r="E4378"/>
      <c r="F4378"/>
    </row>
    <row r="4379" spans="2:6">
      <c r="B4379"/>
      <c r="C4379"/>
      <c r="D4379"/>
      <c r="E4379"/>
      <c r="F4379"/>
    </row>
    <row r="4380" spans="2:6">
      <c r="B4380"/>
      <c r="C4380"/>
      <c r="D4380"/>
      <c r="E4380"/>
      <c r="F4380"/>
    </row>
    <row r="4381" spans="2:6">
      <c r="B4381"/>
      <c r="C4381"/>
      <c r="D4381"/>
      <c r="E4381"/>
      <c r="F4381"/>
    </row>
    <row r="4382" spans="2:6">
      <c r="B4382"/>
      <c r="C4382"/>
      <c r="D4382"/>
      <c r="E4382"/>
      <c r="F4382"/>
    </row>
    <row r="4383" spans="2:6">
      <c r="B4383"/>
      <c r="C4383"/>
      <c r="D4383"/>
      <c r="E4383"/>
      <c r="F4383"/>
    </row>
    <row r="4384" spans="2:6">
      <c r="B4384"/>
      <c r="C4384"/>
      <c r="D4384"/>
      <c r="E4384"/>
      <c r="F4384"/>
    </row>
    <row r="4385" spans="2:6">
      <c r="B4385"/>
      <c r="C4385"/>
      <c r="D4385"/>
      <c r="E4385"/>
      <c r="F4385"/>
    </row>
    <row r="4386" spans="2:6">
      <c r="B4386"/>
      <c r="C4386"/>
      <c r="D4386"/>
      <c r="E4386"/>
      <c r="F4386"/>
    </row>
    <row r="4387" spans="2:6">
      <c r="B4387"/>
      <c r="C4387"/>
      <c r="D4387"/>
      <c r="E4387"/>
      <c r="F4387"/>
    </row>
    <row r="4388" spans="2:6">
      <c r="B4388"/>
      <c r="C4388"/>
      <c r="D4388"/>
      <c r="E4388"/>
      <c r="F4388"/>
    </row>
    <row r="4389" spans="2:6">
      <c r="B4389"/>
      <c r="C4389"/>
      <c r="D4389"/>
      <c r="E4389"/>
      <c r="F4389"/>
    </row>
    <row r="4390" spans="2:6">
      <c r="B4390"/>
      <c r="C4390"/>
      <c r="D4390"/>
      <c r="E4390"/>
      <c r="F4390"/>
    </row>
    <row r="4391" spans="2:6">
      <c r="B4391"/>
      <c r="C4391"/>
      <c r="D4391"/>
      <c r="E4391"/>
      <c r="F4391"/>
    </row>
    <row r="4392" spans="2:6">
      <c r="B4392"/>
      <c r="C4392"/>
      <c r="D4392"/>
      <c r="E4392"/>
      <c r="F4392"/>
    </row>
    <row r="4393" spans="2:6">
      <c r="B4393"/>
      <c r="C4393"/>
      <c r="D4393"/>
      <c r="E4393"/>
      <c r="F4393"/>
    </row>
    <row r="4394" spans="2:6">
      <c r="B4394"/>
      <c r="C4394"/>
      <c r="D4394"/>
      <c r="E4394"/>
      <c r="F4394"/>
    </row>
    <row r="4395" spans="2:6">
      <c r="B4395"/>
      <c r="C4395"/>
      <c r="D4395"/>
      <c r="E4395"/>
      <c r="F4395"/>
    </row>
    <row r="4396" spans="2:6">
      <c r="B4396"/>
      <c r="C4396"/>
      <c r="D4396"/>
      <c r="E4396"/>
      <c r="F4396"/>
    </row>
    <row r="4397" spans="2:6">
      <c r="B4397"/>
      <c r="C4397"/>
      <c r="D4397"/>
      <c r="E4397"/>
      <c r="F4397"/>
    </row>
    <row r="4398" spans="2:6">
      <c r="B4398"/>
      <c r="C4398"/>
      <c r="D4398"/>
      <c r="E4398"/>
      <c r="F4398"/>
    </row>
    <row r="4399" spans="2:6">
      <c r="B4399"/>
      <c r="C4399"/>
      <c r="D4399"/>
      <c r="E4399"/>
      <c r="F4399"/>
    </row>
    <row r="4400" spans="2:6">
      <c r="B4400"/>
      <c r="C4400"/>
      <c r="D4400"/>
      <c r="E4400"/>
      <c r="F4400"/>
    </row>
    <row r="4401" spans="2:6">
      <c r="B4401"/>
      <c r="C4401"/>
      <c r="D4401"/>
      <c r="E4401"/>
      <c r="F4401"/>
    </row>
    <row r="4402" spans="2:6">
      <c r="B4402"/>
      <c r="C4402"/>
      <c r="D4402"/>
      <c r="E4402"/>
      <c r="F4402"/>
    </row>
    <row r="4403" spans="2:6">
      <c r="B4403"/>
      <c r="C4403"/>
      <c r="D4403"/>
      <c r="E4403"/>
      <c r="F4403"/>
    </row>
    <row r="4404" spans="2:6">
      <c r="B4404"/>
      <c r="C4404"/>
      <c r="D4404"/>
      <c r="E4404"/>
      <c r="F4404"/>
    </row>
    <row r="4405" spans="2:6">
      <c r="B4405"/>
      <c r="C4405"/>
      <c r="D4405"/>
      <c r="E4405"/>
      <c r="F4405"/>
    </row>
    <row r="4406" spans="2:6">
      <c r="B4406"/>
      <c r="C4406"/>
      <c r="D4406"/>
      <c r="E4406"/>
      <c r="F4406"/>
    </row>
    <row r="4407" spans="2:6">
      <c r="B4407"/>
      <c r="C4407"/>
      <c r="D4407"/>
      <c r="E4407"/>
      <c r="F4407"/>
    </row>
    <row r="4408" spans="2:6">
      <c r="B4408"/>
      <c r="C4408"/>
      <c r="D4408"/>
      <c r="E4408"/>
      <c r="F4408"/>
    </row>
    <row r="4409" spans="2:6">
      <c r="B4409"/>
      <c r="C4409"/>
      <c r="D4409"/>
      <c r="E4409"/>
      <c r="F4409"/>
    </row>
    <row r="4410" spans="2:6">
      <c r="B4410"/>
      <c r="C4410"/>
      <c r="D4410"/>
      <c r="E4410"/>
      <c r="F4410"/>
    </row>
    <row r="4411" spans="2:6">
      <c r="B4411"/>
      <c r="C4411"/>
      <c r="D4411"/>
      <c r="E4411"/>
      <c r="F4411"/>
    </row>
    <row r="4412" spans="2:6">
      <c r="B4412"/>
      <c r="C4412"/>
      <c r="D4412"/>
      <c r="E4412"/>
      <c r="F4412"/>
    </row>
    <row r="4413" spans="2:6">
      <c r="B4413"/>
      <c r="C4413"/>
      <c r="D4413"/>
      <c r="E4413"/>
      <c r="F4413"/>
    </row>
    <row r="4414" spans="2:6">
      <c r="B4414"/>
      <c r="C4414"/>
      <c r="D4414"/>
      <c r="E4414"/>
      <c r="F4414"/>
    </row>
    <row r="4415" spans="2:6">
      <c r="B4415"/>
      <c r="C4415"/>
      <c r="D4415"/>
      <c r="E4415"/>
      <c r="F4415"/>
    </row>
    <row r="4416" spans="2:6">
      <c r="B4416"/>
      <c r="C4416"/>
      <c r="D4416"/>
      <c r="E4416"/>
      <c r="F4416"/>
    </row>
    <row r="4417" spans="2:6">
      <c r="B4417"/>
      <c r="C4417"/>
      <c r="D4417"/>
      <c r="E4417"/>
      <c r="F4417"/>
    </row>
    <row r="4418" spans="2:6">
      <c r="B4418"/>
      <c r="C4418"/>
      <c r="D4418"/>
      <c r="E4418"/>
      <c r="F4418"/>
    </row>
    <row r="4419" spans="2:6">
      <c r="B4419"/>
      <c r="C4419"/>
      <c r="D4419"/>
      <c r="E4419"/>
      <c r="F4419"/>
    </row>
    <row r="4420" spans="2:6">
      <c r="B4420"/>
      <c r="C4420"/>
      <c r="D4420"/>
      <c r="E4420"/>
      <c r="F4420"/>
    </row>
    <row r="4421" spans="2:6">
      <c r="B4421"/>
      <c r="C4421"/>
      <c r="D4421"/>
      <c r="E4421"/>
      <c r="F4421"/>
    </row>
    <row r="4422" spans="2:6">
      <c r="B4422"/>
      <c r="C4422"/>
      <c r="D4422"/>
      <c r="E4422"/>
      <c r="F4422"/>
    </row>
    <row r="4423" spans="2:6">
      <c r="B4423"/>
      <c r="C4423"/>
      <c r="D4423"/>
      <c r="E4423"/>
      <c r="F4423"/>
    </row>
    <row r="4424" spans="2:6">
      <c r="B4424"/>
      <c r="C4424"/>
      <c r="D4424"/>
      <c r="E4424"/>
      <c r="F4424"/>
    </row>
    <row r="4425" spans="2:6">
      <c r="B4425"/>
      <c r="C4425"/>
      <c r="D4425"/>
      <c r="E4425"/>
      <c r="F4425"/>
    </row>
    <row r="4426" spans="2:6">
      <c r="B4426"/>
      <c r="C4426"/>
      <c r="D4426"/>
      <c r="E4426"/>
      <c r="F4426"/>
    </row>
    <row r="4427" spans="2:6">
      <c r="B4427"/>
      <c r="C4427"/>
      <c r="D4427"/>
      <c r="E4427"/>
      <c r="F4427"/>
    </row>
    <row r="4428" spans="2:6">
      <c r="B4428"/>
      <c r="C4428"/>
      <c r="D4428"/>
      <c r="E4428"/>
      <c r="F4428"/>
    </row>
    <row r="4429" spans="2:6">
      <c r="B4429"/>
      <c r="C4429"/>
      <c r="D4429"/>
      <c r="E4429"/>
      <c r="F4429"/>
    </row>
    <row r="4430" spans="2:6">
      <c r="B4430"/>
      <c r="C4430"/>
      <c r="D4430"/>
      <c r="E4430"/>
      <c r="F4430"/>
    </row>
    <row r="4431" spans="2:6">
      <c r="B4431"/>
      <c r="C4431"/>
      <c r="D4431"/>
      <c r="E4431"/>
      <c r="F4431"/>
    </row>
    <row r="4432" spans="2:6">
      <c r="B4432"/>
      <c r="C4432"/>
      <c r="D4432"/>
      <c r="E4432"/>
      <c r="F4432"/>
    </row>
    <row r="4433" spans="2:6">
      <c r="B4433"/>
      <c r="C4433"/>
      <c r="D4433"/>
      <c r="E4433"/>
      <c r="F4433"/>
    </row>
    <row r="4434" spans="2:6">
      <c r="B4434"/>
      <c r="C4434"/>
      <c r="D4434"/>
      <c r="E4434"/>
      <c r="F4434"/>
    </row>
    <row r="4435" spans="2:6">
      <c r="B4435"/>
      <c r="C4435"/>
      <c r="D4435"/>
      <c r="E4435"/>
      <c r="F4435"/>
    </row>
    <row r="4436" spans="2:6">
      <c r="B4436"/>
      <c r="C4436"/>
      <c r="D4436"/>
      <c r="E4436"/>
      <c r="F4436"/>
    </row>
    <row r="4437" spans="2:6">
      <c r="B4437"/>
      <c r="C4437"/>
      <c r="D4437"/>
      <c r="E4437"/>
      <c r="F4437"/>
    </row>
    <row r="4438" spans="2:6">
      <c r="B4438"/>
      <c r="C4438"/>
      <c r="D4438"/>
      <c r="E4438"/>
      <c r="F4438"/>
    </row>
    <row r="4439" spans="2:6">
      <c r="B4439"/>
      <c r="C4439"/>
      <c r="D4439"/>
      <c r="E4439"/>
      <c r="F4439"/>
    </row>
    <row r="4440" spans="2:6">
      <c r="B4440"/>
      <c r="C4440"/>
      <c r="D4440"/>
      <c r="E4440"/>
      <c r="F4440"/>
    </row>
    <row r="4441" spans="2:6">
      <c r="B4441"/>
      <c r="C4441"/>
      <c r="D4441"/>
      <c r="E4441"/>
      <c r="F4441"/>
    </row>
    <row r="4442" spans="2:6">
      <c r="B4442"/>
      <c r="C4442"/>
      <c r="D4442"/>
      <c r="E4442"/>
      <c r="F4442"/>
    </row>
    <row r="4443" spans="2:6">
      <c r="B4443"/>
      <c r="C4443"/>
      <c r="D4443"/>
      <c r="E4443"/>
      <c r="F4443"/>
    </row>
    <row r="4444" spans="2:6">
      <c r="B4444"/>
      <c r="C4444"/>
      <c r="D4444"/>
      <c r="E4444"/>
      <c r="F4444"/>
    </row>
    <row r="4445" spans="2:6">
      <c r="B4445"/>
      <c r="C4445"/>
      <c r="D4445"/>
      <c r="E4445"/>
      <c r="F4445"/>
    </row>
    <row r="4446" spans="2:6">
      <c r="B4446"/>
      <c r="C4446"/>
      <c r="D4446"/>
      <c r="E4446"/>
      <c r="F4446"/>
    </row>
    <row r="4447" spans="2:6">
      <c r="B4447"/>
      <c r="C4447"/>
      <c r="D4447"/>
      <c r="E4447"/>
      <c r="F4447"/>
    </row>
    <row r="4448" spans="2:6">
      <c r="B4448"/>
      <c r="C4448"/>
      <c r="D4448"/>
      <c r="E4448"/>
      <c r="F4448"/>
    </row>
    <row r="4449" spans="2:6">
      <c r="B4449"/>
      <c r="C4449"/>
      <c r="D4449"/>
      <c r="E4449"/>
      <c r="F4449"/>
    </row>
    <row r="4450" spans="2:6">
      <c r="B4450"/>
      <c r="C4450"/>
      <c r="D4450"/>
      <c r="E4450"/>
      <c r="F4450"/>
    </row>
    <row r="4451" spans="2:6">
      <c r="B4451"/>
      <c r="C4451"/>
      <c r="D4451"/>
      <c r="E4451"/>
      <c r="F4451"/>
    </row>
    <row r="4452" spans="2:6">
      <c r="B4452"/>
      <c r="C4452"/>
      <c r="D4452"/>
      <c r="E4452"/>
      <c r="F4452"/>
    </row>
    <row r="4453" spans="2:6">
      <c r="B4453"/>
      <c r="C4453"/>
      <c r="D4453"/>
      <c r="E4453"/>
      <c r="F4453"/>
    </row>
    <row r="4454" spans="2:6">
      <c r="B4454"/>
      <c r="C4454"/>
      <c r="D4454"/>
      <c r="E4454"/>
      <c r="F4454"/>
    </row>
    <row r="4455" spans="2:6">
      <c r="B4455"/>
      <c r="C4455"/>
      <c r="D4455"/>
      <c r="E4455"/>
      <c r="F4455"/>
    </row>
    <row r="4456" spans="2:6">
      <c r="B4456"/>
      <c r="C4456"/>
      <c r="D4456"/>
      <c r="E4456"/>
      <c r="F4456"/>
    </row>
    <row r="4457" spans="2:6">
      <c r="B4457"/>
      <c r="C4457"/>
      <c r="D4457"/>
      <c r="E4457"/>
      <c r="F4457"/>
    </row>
    <row r="4458" spans="2:6">
      <c r="B4458"/>
      <c r="C4458"/>
      <c r="D4458"/>
      <c r="E4458"/>
      <c r="F4458"/>
    </row>
    <row r="4459" spans="2:6">
      <c r="B4459"/>
      <c r="C4459"/>
      <c r="D4459"/>
      <c r="E4459"/>
      <c r="F4459"/>
    </row>
    <row r="4460" spans="2:6">
      <c r="B4460"/>
      <c r="C4460"/>
      <c r="D4460"/>
      <c r="E4460"/>
      <c r="F4460"/>
    </row>
    <row r="4461" spans="2:6">
      <c r="B4461"/>
      <c r="C4461"/>
      <c r="D4461"/>
      <c r="E4461"/>
      <c r="F4461"/>
    </row>
    <row r="4462" spans="2:6">
      <c r="B4462"/>
      <c r="C4462"/>
      <c r="D4462"/>
      <c r="E4462"/>
      <c r="F4462"/>
    </row>
    <row r="4463" spans="2:6">
      <c r="B4463"/>
      <c r="C4463"/>
      <c r="D4463"/>
      <c r="E4463"/>
      <c r="F4463"/>
    </row>
    <row r="4464" spans="2:6">
      <c r="B4464"/>
      <c r="C4464"/>
      <c r="D4464"/>
      <c r="E4464"/>
      <c r="F4464"/>
    </row>
    <row r="4465" spans="2:6">
      <c r="B4465"/>
      <c r="C4465"/>
      <c r="D4465"/>
      <c r="E4465"/>
      <c r="F4465"/>
    </row>
    <row r="4466" spans="2:6">
      <c r="B4466"/>
      <c r="C4466"/>
      <c r="D4466"/>
      <c r="E4466"/>
      <c r="F4466"/>
    </row>
    <row r="4467" spans="2:6">
      <c r="B4467"/>
      <c r="C4467"/>
      <c r="D4467"/>
      <c r="E4467"/>
      <c r="F4467"/>
    </row>
    <row r="4468" spans="2:6">
      <c r="B4468"/>
      <c r="C4468"/>
      <c r="D4468"/>
      <c r="E4468"/>
      <c r="F4468"/>
    </row>
    <row r="4469" spans="2:6">
      <c r="B4469"/>
      <c r="C4469"/>
      <c r="D4469"/>
      <c r="E4469"/>
      <c r="F4469"/>
    </row>
    <row r="4470" spans="2:6">
      <c r="B4470"/>
      <c r="C4470"/>
      <c r="D4470"/>
      <c r="E4470"/>
      <c r="F4470"/>
    </row>
    <row r="4471" spans="2:6">
      <c r="B4471"/>
      <c r="C4471"/>
      <c r="D4471"/>
      <c r="E4471"/>
      <c r="F4471"/>
    </row>
    <row r="4472" spans="2:6">
      <c r="B4472"/>
      <c r="C4472"/>
      <c r="D4472"/>
      <c r="E4472"/>
      <c r="F4472"/>
    </row>
    <row r="4473" spans="2:6">
      <c r="B4473"/>
      <c r="C4473"/>
      <c r="D4473"/>
      <c r="E4473"/>
      <c r="F4473"/>
    </row>
    <row r="4474" spans="2:6">
      <c r="B4474"/>
      <c r="C4474"/>
      <c r="D4474"/>
      <c r="E4474"/>
      <c r="F4474"/>
    </row>
    <row r="4475" spans="2:6">
      <c r="B4475"/>
      <c r="C4475"/>
      <c r="D4475"/>
      <c r="E4475"/>
      <c r="F4475"/>
    </row>
    <row r="4476" spans="2:6">
      <c r="B4476"/>
      <c r="C4476"/>
      <c r="D4476"/>
      <c r="E4476"/>
      <c r="F4476"/>
    </row>
    <row r="4477" spans="2:6">
      <c r="B4477"/>
      <c r="C4477"/>
      <c r="D4477"/>
      <c r="E4477"/>
      <c r="F4477"/>
    </row>
    <row r="4478" spans="2:6">
      <c r="B4478"/>
      <c r="C4478"/>
      <c r="D4478"/>
      <c r="E4478"/>
      <c r="F4478"/>
    </row>
    <row r="4479" spans="2:6">
      <c r="B4479"/>
      <c r="C4479"/>
      <c r="D4479"/>
      <c r="E4479"/>
      <c r="F4479"/>
    </row>
    <row r="4480" spans="2:6">
      <c r="B4480"/>
      <c r="C4480"/>
      <c r="D4480"/>
      <c r="E4480"/>
      <c r="F4480"/>
    </row>
    <row r="4481" spans="2:6">
      <c r="B4481"/>
      <c r="C4481"/>
      <c r="D4481"/>
      <c r="E4481"/>
      <c r="F4481"/>
    </row>
    <row r="4482" spans="2:6">
      <c r="B4482"/>
      <c r="C4482"/>
      <c r="D4482"/>
      <c r="E4482"/>
      <c r="F4482"/>
    </row>
    <row r="4483" spans="2:6">
      <c r="B4483"/>
      <c r="C4483"/>
      <c r="D4483"/>
      <c r="E4483"/>
      <c r="F4483"/>
    </row>
    <row r="4484" spans="2:6">
      <c r="B4484"/>
      <c r="C4484"/>
      <c r="D4484"/>
      <c r="E4484"/>
      <c r="F4484"/>
    </row>
    <row r="4485" spans="2:6">
      <c r="B4485"/>
      <c r="C4485"/>
      <c r="D4485"/>
      <c r="E4485"/>
      <c r="F4485"/>
    </row>
    <row r="4486" spans="2:6">
      <c r="B4486"/>
      <c r="C4486"/>
      <c r="D4486"/>
      <c r="E4486"/>
      <c r="F4486"/>
    </row>
    <row r="4487" spans="2:6">
      <c r="B4487"/>
      <c r="C4487"/>
      <c r="D4487"/>
      <c r="E4487"/>
      <c r="F4487"/>
    </row>
    <row r="4488" spans="2:6">
      <c r="B4488"/>
      <c r="C4488"/>
      <c r="D4488"/>
      <c r="E4488"/>
      <c r="F4488"/>
    </row>
    <row r="4489" spans="2:6">
      <c r="B4489"/>
      <c r="C4489"/>
      <c r="D4489"/>
      <c r="E4489"/>
      <c r="F4489"/>
    </row>
    <row r="4490" spans="2:6">
      <c r="B4490"/>
      <c r="C4490"/>
      <c r="D4490"/>
      <c r="E4490"/>
      <c r="F4490"/>
    </row>
    <row r="4491" spans="2:6">
      <c r="B4491"/>
      <c r="C4491"/>
      <c r="D4491"/>
      <c r="E4491"/>
      <c r="F4491"/>
    </row>
    <row r="4492" spans="2:6">
      <c r="B4492"/>
      <c r="C4492"/>
      <c r="D4492"/>
      <c r="E4492"/>
      <c r="F4492"/>
    </row>
    <row r="4493" spans="2:6">
      <c r="B4493"/>
      <c r="C4493"/>
      <c r="D4493"/>
      <c r="E4493"/>
      <c r="F4493"/>
    </row>
    <row r="4494" spans="2:6">
      <c r="B4494"/>
      <c r="C4494"/>
      <c r="D4494"/>
      <c r="E4494"/>
      <c r="F4494"/>
    </row>
    <row r="4495" spans="2:6">
      <c r="B4495"/>
      <c r="C4495"/>
      <c r="D4495"/>
      <c r="E4495"/>
      <c r="F4495"/>
    </row>
    <row r="4496" spans="2:6">
      <c r="B4496"/>
      <c r="C4496"/>
      <c r="D4496"/>
      <c r="E4496"/>
      <c r="F4496"/>
    </row>
    <row r="4497" spans="2:6">
      <c r="B4497"/>
      <c r="C4497"/>
      <c r="D4497"/>
      <c r="E4497"/>
      <c r="F4497"/>
    </row>
    <row r="4498" spans="2:6">
      <c r="B4498"/>
      <c r="C4498"/>
      <c r="D4498"/>
      <c r="E4498"/>
      <c r="F4498"/>
    </row>
    <row r="4499" spans="2:6">
      <c r="B4499"/>
      <c r="C4499"/>
      <c r="D4499"/>
      <c r="E4499"/>
      <c r="F4499"/>
    </row>
  </sheetData>
  <conditionalFormatting sqref="B1:B359 B376:B1048576">
    <cfRule type="expression" dxfId="10239" priority="23981">
      <formula>ISNUMBER(MATCH(B1, J:J, 0))</formula>
    </cfRule>
  </conditionalFormatting>
  <conditionalFormatting sqref="J3834:J1048576 J3739 J3575:J3589 J3464 J3381 J3328 J3305 J3284 J3210 J3172 J3139 J3123 J3075 J2954 J2930 J2917 J2865 J2841 J2809 J2757 J2732 J2645 J2552 J2526 J2425:J2463 J2387 J2367 J2351 J2328 J2299 J2238 J2204 J2186 J2160 J2132 J2110 J2080 J2048 J2010 J1975 J1961 J1937 J1910 J588:J760 J535:J574 J377 J312:J359 J283 J62:J64 J3 J431 J576 J1989 J2031 J2252 J2465 J2490 J2659 J3393 J3405 J3417 J3591 J3616">
    <cfRule type="duplicateValues" dxfId="10238" priority="9934"/>
    <cfRule type="duplicateValues" dxfId="10237" priority="23987"/>
    <cfRule type="duplicateValues" dxfId="10236" priority="24221"/>
    <cfRule type="duplicateValues" dxfId="10235" priority="24533"/>
    <cfRule type="duplicateValues" dxfId="10234" priority="24572"/>
    <cfRule type="duplicateValues" dxfId="10233" priority="24611"/>
    <cfRule type="duplicateValues" dxfId="10232" priority="24612"/>
  </conditionalFormatting>
  <conditionalFormatting sqref="J2">
    <cfRule type="duplicateValues" dxfId="10231" priority="8958"/>
    <cfRule type="duplicateValues" dxfId="10230" priority="8959"/>
    <cfRule type="duplicateValues" dxfId="10229" priority="8960"/>
    <cfRule type="duplicateValues" dxfId="10228" priority="8961"/>
    <cfRule type="duplicateValues" dxfId="10227" priority="8962"/>
    <cfRule type="duplicateValues" dxfId="10226" priority="8963"/>
    <cfRule type="duplicateValues" dxfId="10225" priority="8964"/>
    <cfRule type="duplicateValues" dxfId="10224" priority="8965"/>
    <cfRule type="duplicateValues" dxfId="10223" priority="8966"/>
    <cfRule type="duplicateValues" dxfId="10222" priority="8967"/>
    <cfRule type="duplicateValues" dxfId="10221" priority="8968"/>
    <cfRule type="duplicateValues" dxfId="10220" priority="8969"/>
    <cfRule type="duplicateValues" dxfId="10219" priority="8970"/>
    <cfRule type="duplicateValues" dxfId="10218" priority="8971"/>
    <cfRule type="duplicateValues" dxfId="10217" priority="8972"/>
    <cfRule type="duplicateValues" dxfId="10216" priority="8973"/>
    <cfRule type="duplicateValues" dxfId="10215" priority="8974"/>
    <cfRule type="duplicateValues" dxfId="10214" priority="8975"/>
    <cfRule type="duplicateValues" dxfId="10213" priority="8976"/>
  </conditionalFormatting>
  <conditionalFormatting sqref="B943:B1028">
    <cfRule type="duplicateValues" dxfId="10212" priority="8955"/>
  </conditionalFormatting>
  <conditionalFormatting sqref="J4">
    <cfRule type="duplicateValues" dxfId="10211" priority="8940"/>
    <cfRule type="duplicateValues" dxfId="10210" priority="8941"/>
    <cfRule type="duplicateValues" dxfId="10209" priority="8942"/>
    <cfRule type="duplicateValues" dxfId="10208" priority="8943"/>
    <cfRule type="duplicateValues" dxfId="10207" priority="8944"/>
    <cfRule type="duplicateValues" dxfId="10206" priority="8945"/>
    <cfRule type="duplicateValues" dxfId="10205" priority="8946"/>
    <cfRule type="duplicateValues" dxfId="10204" priority="8947"/>
    <cfRule type="duplicateValues" dxfId="10203" priority="8948"/>
    <cfRule type="duplicateValues" dxfId="10202" priority="8949"/>
  </conditionalFormatting>
  <conditionalFormatting sqref="J60 J4">
    <cfRule type="duplicateValues" dxfId="10201" priority="8939"/>
  </conditionalFormatting>
  <conditionalFormatting sqref="J60">
    <cfRule type="duplicateValues" dxfId="10200" priority="8935"/>
    <cfRule type="duplicateValues" dxfId="10199" priority="8936"/>
    <cfRule type="duplicateValues" dxfId="10198" priority="8937"/>
    <cfRule type="duplicateValues" dxfId="10197" priority="8938"/>
  </conditionalFormatting>
  <conditionalFormatting sqref="V172:V218">
    <cfRule type="duplicateValues" dxfId="10196" priority="8930"/>
    <cfRule type="duplicateValues" dxfId="10195" priority="8931"/>
    <cfRule type="duplicateValues" dxfId="10194" priority="8932"/>
    <cfRule type="duplicateValues" dxfId="10193" priority="8933"/>
    <cfRule type="duplicateValues" dxfId="10192" priority="8934"/>
  </conditionalFormatting>
  <conditionalFormatting sqref="V219">
    <cfRule type="duplicateValues" dxfId="10191" priority="8927"/>
    <cfRule type="duplicateValues" dxfId="10190" priority="8928"/>
    <cfRule type="duplicateValues" dxfId="10189" priority="8929"/>
  </conditionalFormatting>
  <conditionalFormatting sqref="B3:B6 B8:B11">
    <cfRule type="duplicateValues" dxfId="10188" priority="8923"/>
  </conditionalFormatting>
  <conditionalFormatting sqref="J5:J15">
    <cfRule type="duplicateValues" dxfId="10187" priority="24648"/>
    <cfRule type="duplicateValues" dxfId="10186" priority="24649"/>
    <cfRule type="duplicateValues" dxfId="10185" priority="24650"/>
    <cfRule type="duplicateValues" dxfId="10184" priority="24651"/>
    <cfRule type="duplicateValues" dxfId="10183" priority="24652"/>
  </conditionalFormatting>
  <conditionalFormatting sqref="J17:J20">
    <cfRule type="duplicateValues" dxfId="10182" priority="8908"/>
    <cfRule type="duplicateValues" dxfId="10181" priority="8909"/>
    <cfRule type="duplicateValues" dxfId="10180" priority="8910"/>
    <cfRule type="duplicateValues" dxfId="10179" priority="8911"/>
    <cfRule type="duplicateValues" dxfId="10178" priority="8912"/>
  </conditionalFormatting>
  <conditionalFormatting sqref="J21:J23 J16">
    <cfRule type="duplicateValues" dxfId="10177" priority="24675"/>
    <cfRule type="duplicateValues" dxfId="10176" priority="24676"/>
    <cfRule type="duplicateValues" dxfId="10175" priority="24677"/>
    <cfRule type="duplicateValues" dxfId="10174" priority="24678"/>
    <cfRule type="duplicateValues" dxfId="10173" priority="24679"/>
  </conditionalFormatting>
  <conditionalFormatting sqref="J26:J29">
    <cfRule type="duplicateValues" dxfId="10172" priority="8893"/>
    <cfRule type="duplicateValues" dxfId="10171" priority="8894"/>
    <cfRule type="duplicateValues" dxfId="10170" priority="8895"/>
    <cfRule type="duplicateValues" dxfId="10169" priority="8896"/>
    <cfRule type="duplicateValues" dxfId="10168" priority="8897"/>
  </conditionalFormatting>
  <conditionalFormatting sqref="J24">
    <cfRule type="duplicateValues" dxfId="10167" priority="8903"/>
    <cfRule type="duplicateValues" dxfId="10166" priority="8904"/>
    <cfRule type="duplicateValues" dxfId="10165" priority="8905"/>
    <cfRule type="duplicateValues" dxfId="10164" priority="8906"/>
    <cfRule type="duplicateValues" dxfId="10163" priority="8907"/>
  </conditionalFormatting>
  <conditionalFormatting sqref="J34">
    <cfRule type="duplicateValues" dxfId="10162" priority="8888"/>
    <cfRule type="duplicateValues" dxfId="10161" priority="8889"/>
    <cfRule type="duplicateValues" dxfId="10160" priority="8890"/>
    <cfRule type="duplicateValues" dxfId="10159" priority="8891"/>
    <cfRule type="duplicateValues" dxfId="10158" priority="8892"/>
  </conditionalFormatting>
  <conditionalFormatting sqref="J53:J59 J25 J30:J33 J35:J36">
    <cfRule type="duplicateValues" dxfId="10157" priority="24692"/>
    <cfRule type="duplicateValues" dxfId="10156" priority="24693"/>
    <cfRule type="duplicateValues" dxfId="10155" priority="24694"/>
    <cfRule type="duplicateValues" dxfId="10154" priority="24695"/>
    <cfRule type="duplicateValues" dxfId="10153" priority="24696"/>
  </conditionalFormatting>
  <conditionalFormatting sqref="J37:J41 J51:J52">
    <cfRule type="duplicateValues" dxfId="10152" priority="24724"/>
    <cfRule type="duplicateValues" dxfId="10151" priority="24725"/>
    <cfRule type="duplicateValues" dxfId="10150" priority="24726"/>
    <cfRule type="duplicateValues" dxfId="10149" priority="24727"/>
    <cfRule type="duplicateValues" dxfId="10148" priority="24728"/>
  </conditionalFormatting>
  <conditionalFormatting sqref="J44:J50">
    <cfRule type="duplicateValues" dxfId="10147" priority="8873"/>
    <cfRule type="duplicateValues" dxfId="10146" priority="8874"/>
    <cfRule type="duplicateValues" dxfId="10145" priority="8875"/>
    <cfRule type="duplicateValues" dxfId="10144" priority="8876"/>
    <cfRule type="duplicateValues" dxfId="10143" priority="8877"/>
  </conditionalFormatting>
  <conditionalFormatting sqref="J42:J43">
    <cfRule type="duplicateValues" dxfId="10142" priority="8878"/>
    <cfRule type="duplicateValues" dxfId="10141" priority="8879"/>
    <cfRule type="duplicateValues" dxfId="10140" priority="8880"/>
    <cfRule type="duplicateValues" dxfId="10139" priority="8881"/>
    <cfRule type="duplicateValues" dxfId="10138" priority="8882"/>
  </conditionalFormatting>
  <conditionalFormatting sqref="J65">
    <cfRule type="duplicateValues" dxfId="10137" priority="8836"/>
    <cfRule type="duplicateValues" dxfId="10136" priority="8837"/>
    <cfRule type="duplicateValues" dxfId="10135" priority="8838"/>
    <cfRule type="duplicateValues" dxfId="10134" priority="8839"/>
    <cfRule type="duplicateValues" dxfId="10133" priority="8840"/>
    <cfRule type="duplicateValues" dxfId="10132" priority="8841"/>
    <cfRule type="duplicateValues" dxfId="10131" priority="8842"/>
    <cfRule type="duplicateValues" dxfId="10130" priority="8843"/>
    <cfRule type="duplicateValues" dxfId="10129" priority="8844"/>
    <cfRule type="duplicateValues" dxfId="10128" priority="8845"/>
  </conditionalFormatting>
  <conditionalFormatting sqref="J99 J65">
    <cfRule type="duplicateValues" dxfId="10127" priority="8835"/>
  </conditionalFormatting>
  <conditionalFormatting sqref="J99">
    <cfRule type="duplicateValues" dxfId="10126" priority="8831"/>
    <cfRule type="duplicateValues" dxfId="10125" priority="8832"/>
    <cfRule type="duplicateValues" dxfId="10124" priority="8833"/>
    <cfRule type="duplicateValues" dxfId="10123" priority="8834"/>
  </conditionalFormatting>
  <conditionalFormatting sqref="J66:J76">
    <cfRule type="duplicateValues" dxfId="10122" priority="8853"/>
    <cfRule type="duplicateValues" dxfId="10121" priority="8854"/>
    <cfRule type="duplicateValues" dxfId="10120" priority="8855"/>
    <cfRule type="duplicateValues" dxfId="10119" priority="8856"/>
    <cfRule type="duplicateValues" dxfId="10118" priority="8857"/>
  </conditionalFormatting>
  <conditionalFormatting sqref="J93:J94">
    <cfRule type="duplicateValues" dxfId="10117" priority="8868"/>
    <cfRule type="duplicateValues" dxfId="10116" priority="8869"/>
    <cfRule type="duplicateValues" dxfId="10115" priority="8870"/>
    <cfRule type="duplicateValues" dxfId="10114" priority="8871"/>
    <cfRule type="duplicateValues" dxfId="10113" priority="8872"/>
  </conditionalFormatting>
  <conditionalFormatting sqref="J86:J88">
    <cfRule type="duplicateValues" dxfId="10112" priority="24748"/>
    <cfRule type="duplicateValues" dxfId="10111" priority="24749"/>
    <cfRule type="duplicateValues" dxfId="10110" priority="24750"/>
    <cfRule type="duplicateValues" dxfId="10109" priority="24751"/>
    <cfRule type="duplicateValues" dxfId="10108" priority="24752"/>
  </conditionalFormatting>
  <conditionalFormatting sqref="J77">
    <cfRule type="duplicateValues" dxfId="10107" priority="24753"/>
    <cfRule type="duplicateValues" dxfId="10106" priority="24754"/>
    <cfRule type="duplicateValues" dxfId="10105" priority="24755"/>
    <cfRule type="duplicateValues" dxfId="10104" priority="24756"/>
    <cfRule type="duplicateValues" dxfId="10103" priority="24757"/>
  </conditionalFormatting>
  <conditionalFormatting sqref="J89:J92">
    <cfRule type="duplicateValues" dxfId="10102" priority="24758"/>
    <cfRule type="duplicateValues" dxfId="10101" priority="24759"/>
    <cfRule type="duplicateValues" dxfId="10100" priority="24760"/>
    <cfRule type="duplicateValues" dxfId="10099" priority="24761"/>
    <cfRule type="duplicateValues" dxfId="10098" priority="24762"/>
  </conditionalFormatting>
  <conditionalFormatting sqref="J78:J85">
    <cfRule type="duplicateValues" dxfId="10097" priority="8796"/>
    <cfRule type="duplicateValues" dxfId="10096" priority="8797"/>
    <cfRule type="duplicateValues" dxfId="10095" priority="8798"/>
    <cfRule type="duplicateValues" dxfId="10094" priority="8799"/>
    <cfRule type="duplicateValues" dxfId="10093" priority="8800"/>
  </conditionalFormatting>
  <conditionalFormatting sqref="J95:J98">
    <cfRule type="duplicateValues" dxfId="10092" priority="24782"/>
    <cfRule type="duplicateValues" dxfId="10091" priority="24783"/>
    <cfRule type="duplicateValues" dxfId="10090" priority="24784"/>
    <cfRule type="duplicateValues" dxfId="10089" priority="24785"/>
    <cfRule type="duplicateValues" dxfId="10088" priority="24786"/>
  </conditionalFormatting>
  <conditionalFormatting sqref="J102">
    <cfRule type="duplicateValues" dxfId="10087" priority="8756"/>
    <cfRule type="duplicateValues" dxfId="10086" priority="8757"/>
    <cfRule type="duplicateValues" dxfId="10085" priority="8758"/>
    <cfRule type="duplicateValues" dxfId="10084" priority="8759"/>
    <cfRule type="duplicateValues" dxfId="10083" priority="8760"/>
    <cfRule type="duplicateValues" dxfId="10082" priority="8761"/>
    <cfRule type="duplicateValues" dxfId="10081" priority="8762"/>
    <cfRule type="duplicateValues" dxfId="10080" priority="8763"/>
    <cfRule type="duplicateValues" dxfId="10079" priority="8764"/>
    <cfRule type="duplicateValues" dxfId="10078" priority="8765"/>
  </conditionalFormatting>
  <conditionalFormatting sqref="J134 J102">
    <cfRule type="duplicateValues" dxfId="10077" priority="8755"/>
  </conditionalFormatting>
  <conditionalFormatting sqref="J134">
    <cfRule type="duplicateValues" dxfId="10076" priority="8751"/>
    <cfRule type="duplicateValues" dxfId="10075" priority="8752"/>
    <cfRule type="duplicateValues" dxfId="10074" priority="8753"/>
    <cfRule type="duplicateValues" dxfId="10073" priority="8754"/>
  </conditionalFormatting>
  <conditionalFormatting sqref="J103:J113">
    <cfRule type="duplicateValues" dxfId="10072" priority="8766"/>
    <cfRule type="duplicateValues" dxfId="10071" priority="8767"/>
    <cfRule type="duplicateValues" dxfId="10070" priority="8768"/>
    <cfRule type="duplicateValues" dxfId="10069" priority="8769"/>
    <cfRule type="duplicateValues" dxfId="10068" priority="8770"/>
  </conditionalFormatting>
  <conditionalFormatting sqref="J114">
    <cfRule type="duplicateValues" dxfId="10067" priority="8781"/>
    <cfRule type="duplicateValues" dxfId="10066" priority="8782"/>
    <cfRule type="duplicateValues" dxfId="10065" priority="8783"/>
    <cfRule type="duplicateValues" dxfId="10064" priority="8784"/>
    <cfRule type="duplicateValues" dxfId="10063" priority="8785"/>
  </conditionalFormatting>
  <conditionalFormatting sqref="J115:J122">
    <cfRule type="duplicateValues" dxfId="10062" priority="8746"/>
    <cfRule type="duplicateValues" dxfId="10061" priority="8747"/>
    <cfRule type="duplicateValues" dxfId="10060" priority="8748"/>
    <cfRule type="duplicateValues" dxfId="10059" priority="8749"/>
    <cfRule type="duplicateValues" dxfId="10058" priority="8750"/>
  </conditionalFormatting>
  <conditionalFormatting sqref="J136 J101 J260">
    <cfRule type="duplicateValues" dxfId="10057" priority="24892"/>
    <cfRule type="duplicateValues" dxfId="10056" priority="24893"/>
    <cfRule type="duplicateValues" dxfId="10055" priority="24894"/>
    <cfRule type="duplicateValues" dxfId="10054" priority="24895"/>
    <cfRule type="duplicateValues" dxfId="10053" priority="24896"/>
    <cfRule type="duplicateValues" dxfId="10052" priority="24897"/>
    <cfRule type="duplicateValues" dxfId="10051" priority="24898"/>
  </conditionalFormatting>
  <conditionalFormatting sqref="J137">
    <cfRule type="duplicateValues" dxfId="10050" priority="8699"/>
    <cfRule type="duplicateValues" dxfId="10049" priority="8700"/>
    <cfRule type="duplicateValues" dxfId="10048" priority="8701"/>
    <cfRule type="duplicateValues" dxfId="10047" priority="8702"/>
    <cfRule type="duplicateValues" dxfId="10046" priority="8703"/>
    <cfRule type="duplicateValues" dxfId="10045" priority="8704"/>
    <cfRule type="duplicateValues" dxfId="10044" priority="8705"/>
    <cfRule type="duplicateValues" dxfId="10043" priority="8706"/>
    <cfRule type="duplicateValues" dxfId="10042" priority="8707"/>
    <cfRule type="duplicateValues" dxfId="10041" priority="8708"/>
  </conditionalFormatting>
  <conditionalFormatting sqref="J155 J137">
    <cfRule type="duplicateValues" dxfId="10040" priority="8698"/>
  </conditionalFormatting>
  <conditionalFormatting sqref="J155">
    <cfRule type="duplicateValues" dxfId="10039" priority="8694"/>
    <cfRule type="duplicateValues" dxfId="10038" priority="8695"/>
    <cfRule type="duplicateValues" dxfId="10037" priority="8696"/>
    <cfRule type="duplicateValues" dxfId="10036" priority="8697"/>
  </conditionalFormatting>
  <conditionalFormatting sqref="J157">
    <cfRule type="duplicateValues" dxfId="10035" priority="8739"/>
    <cfRule type="duplicateValues" dxfId="10034" priority="8740"/>
    <cfRule type="duplicateValues" dxfId="10033" priority="8741"/>
    <cfRule type="duplicateValues" dxfId="10032" priority="8742"/>
    <cfRule type="duplicateValues" dxfId="10031" priority="8743"/>
    <cfRule type="duplicateValues" dxfId="10030" priority="8744"/>
    <cfRule type="duplicateValues" dxfId="10029" priority="8745"/>
  </conditionalFormatting>
  <conditionalFormatting sqref="J124:J126">
    <cfRule type="duplicateValues" dxfId="10028" priority="24966"/>
    <cfRule type="duplicateValues" dxfId="10027" priority="24967"/>
    <cfRule type="duplicateValues" dxfId="10026" priority="24968"/>
    <cfRule type="duplicateValues" dxfId="10025" priority="24969"/>
    <cfRule type="duplicateValues" dxfId="10024" priority="24970"/>
  </conditionalFormatting>
  <conditionalFormatting sqref="J123">
    <cfRule type="duplicateValues" dxfId="10023" priority="25005"/>
    <cfRule type="duplicateValues" dxfId="10022" priority="25006"/>
    <cfRule type="duplicateValues" dxfId="10021" priority="25007"/>
    <cfRule type="duplicateValues" dxfId="10020" priority="25008"/>
    <cfRule type="duplicateValues" dxfId="10019" priority="25009"/>
  </conditionalFormatting>
  <conditionalFormatting sqref="J127:J133">
    <cfRule type="duplicateValues" dxfId="10018" priority="25158"/>
    <cfRule type="duplicateValues" dxfId="10017" priority="25159"/>
    <cfRule type="duplicateValues" dxfId="10016" priority="25160"/>
    <cfRule type="duplicateValues" dxfId="10015" priority="25161"/>
    <cfRule type="duplicateValues" dxfId="10014" priority="25162"/>
  </conditionalFormatting>
  <conditionalFormatting sqref="J147">
    <cfRule type="duplicateValues" dxfId="10013" priority="25272"/>
    <cfRule type="duplicateValues" dxfId="10012" priority="25273"/>
    <cfRule type="duplicateValues" dxfId="10011" priority="25274"/>
    <cfRule type="duplicateValues" dxfId="10010" priority="25275"/>
    <cfRule type="duplicateValues" dxfId="10009" priority="25276"/>
  </conditionalFormatting>
  <conditionalFormatting sqref="J138:J147">
    <cfRule type="duplicateValues" dxfId="10008" priority="25320"/>
    <cfRule type="duplicateValues" dxfId="10007" priority="25321"/>
    <cfRule type="duplicateValues" dxfId="10006" priority="25322"/>
    <cfRule type="duplicateValues" dxfId="10005" priority="25323"/>
    <cfRule type="duplicateValues" dxfId="10004" priority="25324"/>
  </conditionalFormatting>
  <conditionalFormatting sqref="J148:J154">
    <cfRule type="duplicateValues" dxfId="10003" priority="25325"/>
    <cfRule type="duplicateValues" dxfId="10002" priority="25326"/>
    <cfRule type="duplicateValues" dxfId="10001" priority="25327"/>
    <cfRule type="duplicateValues" dxfId="10000" priority="25328"/>
    <cfRule type="duplicateValues" dxfId="9999" priority="25329"/>
  </conditionalFormatting>
  <conditionalFormatting sqref="J158">
    <cfRule type="duplicateValues" dxfId="9998" priority="8647"/>
    <cfRule type="duplicateValues" dxfId="9997" priority="8648"/>
    <cfRule type="duplicateValues" dxfId="9996" priority="8649"/>
    <cfRule type="duplicateValues" dxfId="9995" priority="8650"/>
    <cfRule type="duplicateValues" dxfId="9994" priority="8651"/>
    <cfRule type="duplicateValues" dxfId="9993" priority="8652"/>
    <cfRule type="duplicateValues" dxfId="9992" priority="8653"/>
    <cfRule type="duplicateValues" dxfId="9991" priority="8654"/>
    <cfRule type="duplicateValues" dxfId="9990" priority="8655"/>
    <cfRule type="duplicateValues" dxfId="9989" priority="8656"/>
  </conditionalFormatting>
  <conditionalFormatting sqref="J207 J158">
    <cfRule type="duplicateValues" dxfId="9988" priority="8646"/>
  </conditionalFormatting>
  <conditionalFormatting sqref="J207">
    <cfRule type="duplicateValues" dxfId="9987" priority="8642"/>
    <cfRule type="duplicateValues" dxfId="9986" priority="8643"/>
    <cfRule type="duplicateValues" dxfId="9985" priority="8644"/>
    <cfRule type="duplicateValues" dxfId="9984" priority="8645"/>
  </conditionalFormatting>
  <conditionalFormatting sqref="J209">
    <cfRule type="duplicateValues" dxfId="9983" priority="8657"/>
    <cfRule type="duplicateValues" dxfId="9982" priority="8658"/>
    <cfRule type="duplicateValues" dxfId="9981" priority="8659"/>
    <cfRule type="duplicateValues" dxfId="9980" priority="8660"/>
    <cfRule type="duplicateValues" dxfId="9979" priority="8661"/>
    <cfRule type="duplicateValues" dxfId="9978" priority="8662"/>
    <cfRule type="duplicateValues" dxfId="9977" priority="8663"/>
  </conditionalFormatting>
  <conditionalFormatting sqref="J168">
    <cfRule type="duplicateValues" dxfId="9976" priority="25363"/>
    <cfRule type="duplicateValues" dxfId="9975" priority="25364"/>
    <cfRule type="duplicateValues" dxfId="9974" priority="25365"/>
    <cfRule type="duplicateValues" dxfId="9973" priority="25366"/>
    <cfRule type="duplicateValues" dxfId="9972" priority="25367"/>
  </conditionalFormatting>
  <conditionalFormatting sqref="J159:J168">
    <cfRule type="duplicateValues" dxfId="9971" priority="25373"/>
    <cfRule type="duplicateValues" dxfId="9970" priority="25374"/>
    <cfRule type="duplicateValues" dxfId="9969" priority="25375"/>
    <cfRule type="duplicateValues" dxfId="9968" priority="25376"/>
    <cfRule type="duplicateValues" dxfId="9967" priority="25377"/>
  </conditionalFormatting>
  <conditionalFormatting sqref="J169:J180">
    <cfRule type="duplicateValues" dxfId="9966" priority="8637"/>
    <cfRule type="duplicateValues" dxfId="9965" priority="8638"/>
    <cfRule type="duplicateValues" dxfId="9964" priority="8639"/>
    <cfRule type="duplicateValues" dxfId="9963" priority="8640"/>
    <cfRule type="duplicateValues" dxfId="9962" priority="8641"/>
  </conditionalFormatting>
  <conditionalFormatting sqref="J199:J205">
    <cfRule type="duplicateValues" dxfId="9961" priority="8632"/>
    <cfRule type="duplicateValues" dxfId="9960" priority="8633"/>
    <cfRule type="duplicateValues" dxfId="9959" priority="8634"/>
    <cfRule type="duplicateValues" dxfId="9958" priority="8635"/>
    <cfRule type="duplicateValues" dxfId="9957" priority="8636"/>
  </conditionalFormatting>
  <conditionalFormatting sqref="J210">
    <cfRule type="duplicateValues" dxfId="9956" priority="8607"/>
    <cfRule type="duplicateValues" dxfId="9955" priority="8608"/>
    <cfRule type="duplicateValues" dxfId="9954" priority="8609"/>
    <cfRule type="duplicateValues" dxfId="9953" priority="8610"/>
    <cfRule type="duplicateValues" dxfId="9952" priority="8611"/>
    <cfRule type="duplicateValues" dxfId="9951" priority="8612"/>
    <cfRule type="duplicateValues" dxfId="9950" priority="8613"/>
    <cfRule type="duplicateValues" dxfId="9949" priority="8614"/>
    <cfRule type="duplicateValues" dxfId="9948" priority="8615"/>
    <cfRule type="duplicateValues" dxfId="9947" priority="8616"/>
  </conditionalFormatting>
  <conditionalFormatting sqref="J258 J210">
    <cfRule type="duplicateValues" dxfId="9946" priority="8606"/>
  </conditionalFormatting>
  <conditionalFormatting sqref="J258">
    <cfRule type="duplicateValues" dxfId="9945" priority="8602"/>
    <cfRule type="duplicateValues" dxfId="9944" priority="8603"/>
    <cfRule type="duplicateValues" dxfId="9943" priority="8604"/>
    <cfRule type="duplicateValues" dxfId="9942" priority="8605"/>
  </conditionalFormatting>
  <conditionalFormatting sqref="J220">
    <cfRule type="duplicateValues" dxfId="9941" priority="8617"/>
    <cfRule type="duplicateValues" dxfId="9940" priority="8618"/>
    <cfRule type="duplicateValues" dxfId="9939" priority="8619"/>
    <cfRule type="duplicateValues" dxfId="9938" priority="8620"/>
    <cfRule type="duplicateValues" dxfId="9937" priority="8621"/>
  </conditionalFormatting>
  <conditionalFormatting sqref="J211:J220">
    <cfRule type="duplicateValues" dxfId="9936" priority="8622"/>
    <cfRule type="duplicateValues" dxfId="9935" priority="8623"/>
    <cfRule type="duplicateValues" dxfId="9934" priority="8624"/>
    <cfRule type="duplicateValues" dxfId="9933" priority="8625"/>
    <cfRule type="duplicateValues" dxfId="9932" priority="8626"/>
  </conditionalFormatting>
  <conditionalFormatting sqref="J221:J232">
    <cfRule type="duplicateValues" dxfId="9931" priority="8597"/>
    <cfRule type="duplicateValues" dxfId="9930" priority="8598"/>
    <cfRule type="duplicateValues" dxfId="9929" priority="8599"/>
    <cfRule type="duplicateValues" dxfId="9928" priority="8600"/>
    <cfRule type="duplicateValues" dxfId="9927" priority="8601"/>
  </conditionalFormatting>
  <conditionalFormatting sqref="J249:J255">
    <cfRule type="duplicateValues" dxfId="9926" priority="8592"/>
    <cfRule type="duplicateValues" dxfId="9925" priority="8593"/>
    <cfRule type="duplicateValues" dxfId="9924" priority="8594"/>
    <cfRule type="duplicateValues" dxfId="9923" priority="8595"/>
    <cfRule type="duplicateValues" dxfId="9922" priority="8596"/>
  </conditionalFormatting>
  <conditionalFormatting sqref="J192:J194 J181:J184">
    <cfRule type="duplicateValues" dxfId="9921" priority="8587"/>
    <cfRule type="duplicateValues" dxfId="9920" priority="8588"/>
    <cfRule type="duplicateValues" dxfId="9919" priority="8589"/>
    <cfRule type="duplicateValues" dxfId="9918" priority="8590"/>
    <cfRule type="duplicateValues" dxfId="9917" priority="8591"/>
  </conditionalFormatting>
  <conditionalFormatting sqref="J185:J191">
    <cfRule type="duplicateValues" dxfId="9916" priority="8582"/>
    <cfRule type="duplicateValues" dxfId="9915" priority="8583"/>
    <cfRule type="duplicateValues" dxfId="9914" priority="8584"/>
    <cfRule type="duplicateValues" dxfId="9913" priority="8585"/>
    <cfRule type="duplicateValues" dxfId="9912" priority="8586"/>
  </conditionalFormatting>
  <conditionalFormatting sqref="J237:J243">
    <cfRule type="duplicateValues" dxfId="9911" priority="8572"/>
    <cfRule type="duplicateValues" dxfId="9910" priority="8573"/>
    <cfRule type="duplicateValues" dxfId="9909" priority="8574"/>
    <cfRule type="duplicateValues" dxfId="9908" priority="8575"/>
    <cfRule type="duplicateValues" dxfId="9907" priority="8576"/>
  </conditionalFormatting>
  <conditionalFormatting sqref="J244:J247 J236">
    <cfRule type="duplicateValues" dxfId="9906" priority="8577"/>
    <cfRule type="duplicateValues" dxfId="9905" priority="8578"/>
    <cfRule type="duplicateValues" dxfId="9904" priority="8579"/>
    <cfRule type="duplicateValues" dxfId="9903" priority="8580"/>
    <cfRule type="duplicateValues" dxfId="9902" priority="8581"/>
  </conditionalFormatting>
  <conditionalFormatting sqref="J206 J195:J198">
    <cfRule type="duplicateValues" dxfId="9901" priority="25525"/>
    <cfRule type="duplicateValues" dxfId="9900" priority="25526"/>
    <cfRule type="duplicateValues" dxfId="9899" priority="25527"/>
    <cfRule type="duplicateValues" dxfId="9898" priority="25528"/>
    <cfRule type="duplicateValues" dxfId="9897" priority="25529"/>
  </conditionalFormatting>
  <conditionalFormatting sqref="J256:J257 J233:J235 J248">
    <cfRule type="duplicateValues" dxfId="9896" priority="25563"/>
    <cfRule type="duplicateValues" dxfId="9895" priority="25564"/>
    <cfRule type="duplicateValues" dxfId="9894" priority="25565"/>
    <cfRule type="duplicateValues" dxfId="9893" priority="25566"/>
    <cfRule type="duplicateValues" dxfId="9892" priority="25567"/>
  </conditionalFormatting>
  <conditionalFormatting sqref="J269">
    <cfRule type="duplicateValues" dxfId="9891" priority="8560"/>
    <cfRule type="duplicateValues" dxfId="9890" priority="8561"/>
    <cfRule type="duplicateValues" dxfId="9889" priority="8562"/>
    <cfRule type="duplicateValues" dxfId="9888" priority="8563"/>
    <cfRule type="duplicateValues" dxfId="9887" priority="8564"/>
    <cfRule type="duplicateValues" dxfId="9886" priority="8565"/>
    <cfRule type="duplicateValues" dxfId="9885" priority="8566"/>
  </conditionalFormatting>
  <conditionalFormatting sqref="J261">
    <cfRule type="duplicateValues" dxfId="9884" priority="8540"/>
    <cfRule type="duplicateValues" dxfId="9883" priority="8541"/>
    <cfRule type="duplicateValues" dxfId="9882" priority="8542"/>
    <cfRule type="duplicateValues" dxfId="9881" priority="8543"/>
    <cfRule type="duplicateValues" dxfId="9880" priority="8544"/>
    <cfRule type="duplicateValues" dxfId="9879" priority="8545"/>
    <cfRule type="duplicateValues" dxfId="9878" priority="8546"/>
    <cfRule type="duplicateValues" dxfId="9877" priority="8547"/>
    <cfRule type="duplicateValues" dxfId="9876" priority="8548"/>
    <cfRule type="duplicateValues" dxfId="9875" priority="8549"/>
  </conditionalFormatting>
  <conditionalFormatting sqref="J267 J261">
    <cfRule type="duplicateValues" dxfId="9874" priority="8539"/>
  </conditionalFormatting>
  <conditionalFormatting sqref="J267">
    <cfRule type="duplicateValues" dxfId="9873" priority="8535"/>
    <cfRule type="duplicateValues" dxfId="9872" priority="8536"/>
    <cfRule type="duplicateValues" dxfId="9871" priority="8537"/>
    <cfRule type="duplicateValues" dxfId="9870" priority="8538"/>
  </conditionalFormatting>
  <conditionalFormatting sqref="J262:J266">
    <cfRule type="duplicateValues" dxfId="9869" priority="25707"/>
    <cfRule type="duplicateValues" dxfId="9868" priority="25708"/>
    <cfRule type="duplicateValues" dxfId="9867" priority="25709"/>
    <cfRule type="duplicateValues" dxfId="9866" priority="25710"/>
    <cfRule type="duplicateValues" dxfId="9865" priority="25711"/>
  </conditionalFormatting>
  <conditionalFormatting sqref="J270">
    <cfRule type="duplicateValues" dxfId="9864" priority="8495"/>
    <cfRule type="duplicateValues" dxfId="9863" priority="8496"/>
    <cfRule type="duplicateValues" dxfId="9862" priority="8497"/>
    <cfRule type="duplicateValues" dxfId="9861" priority="8498"/>
    <cfRule type="duplicateValues" dxfId="9860" priority="8499"/>
    <cfRule type="duplicateValues" dxfId="9859" priority="8500"/>
    <cfRule type="duplicateValues" dxfId="9858" priority="8501"/>
    <cfRule type="duplicateValues" dxfId="9857" priority="8502"/>
    <cfRule type="duplicateValues" dxfId="9856" priority="8503"/>
    <cfRule type="duplicateValues" dxfId="9855" priority="8504"/>
  </conditionalFormatting>
  <conditionalFormatting sqref="J281 J270">
    <cfRule type="duplicateValues" dxfId="9854" priority="8494"/>
  </conditionalFormatting>
  <conditionalFormatting sqref="J281">
    <cfRule type="duplicateValues" dxfId="9853" priority="8490"/>
    <cfRule type="duplicateValues" dxfId="9852" priority="8491"/>
    <cfRule type="duplicateValues" dxfId="9851" priority="8492"/>
    <cfRule type="duplicateValues" dxfId="9850" priority="8493"/>
  </conditionalFormatting>
  <conditionalFormatting sqref="J271:J280">
    <cfRule type="duplicateValues" dxfId="9849" priority="25803"/>
    <cfRule type="duplicateValues" dxfId="9848" priority="25804"/>
    <cfRule type="duplicateValues" dxfId="9847" priority="25805"/>
    <cfRule type="duplicateValues" dxfId="9846" priority="25806"/>
    <cfRule type="duplicateValues" dxfId="9845" priority="25807"/>
  </conditionalFormatting>
  <conditionalFormatting sqref="J311">
    <cfRule type="duplicateValues" dxfId="9844" priority="8478"/>
    <cfRule type="duplicateValues" dxfId="9843" priority="8479"/>
    <cfRule type="duplicateValues" dxfId="9842" priority="8480"/>
    <cfRule type="duplicateValues" dxfId="9841" priority="8481"/>
    <cfRule type="duplicateValues" dxfId="9840" priority="8482"/>
    <cfRule type="duplicateValues" dxfId="9839" priority="8483"/>
    <cfRule type="duplicateValues" dxfId="9838" priority="8484"/>
  </conditionalFormatting>
  <conditionalFormatting sqref="J284">
    <cfRule type="duplicateValues" dxfId="9837" priority="8458"/>
    <cfRule type="duplicateValues" dxfId="9836" priority="8459"/>
    <cfRule type="duplicateValues" dxfId="9835" priority="8460"/>
    <cfRule type="duplicateValues" dxfId="9834" priority="8461"/>
    <cfRule type="duplicateValues" dxfId="9833" priority="8462"/>
    <cfRule type="duplicateValues" dxfId="9832" priority="8463"/>
    <cfRule type="duplicateValues" dxfId="9831" priority="8464"/>
    <cfRule type="duplicateValues" dxfId="9830" priority="8465"/>
    <cfRule type="duplicateValues" dxfId="9829" priority="8466"/>
    <cfRule type="duplicateValues" dxfId="9828" priority="8467"/>
  </conditionalFormatting>
  <conditionalFormatting sqref="J309 J284">
    <cfRule type="duplicateValues" dxfId="9827" priority="8457"/>
  </conditionalFormatting>
  <conditionalFormatting sqref="J309">
    <cfRule type="duplicateValues" dxfId="9826" priority="8453"/>
    <cfRule type="duplicateValues" dxfId="9825" priority="8454"/>
    <cfRule type="duplicateValues" dxfId="9824" priority="8455"/>
    <cfRule type="duplicateValues" dxfId="9823" priority="8456"/>
  </conditionalFormatting>
  <conditionalFormatting sqref="J302">
    <cfRule type="duplicateValues" dxfId="9822" priority="25870"/>
    <cfRule type="duplicateValues" dxfId="9821" priority="25871"/>
    <cfRule type="duplicateValues" dxfId="9820" priority="25872"/>
    <cfRule type="duplicateValues" dxfId="9819" priority="25873"/>
    <cfRule type="duplicateValues" dxfId="9818" priority="25874"/>
  </conditionalFormatting>
  <conditionalFormatting sqref="J299:J301">
    <cfRule type="duplicateValues" dxfId="9817" priority="25875"/>
    <cfRule type="duplicateValues" dxfId="9816" priority="25876"/>
    <cfRule type="duplicateValues" dxfId="9815" priority="25877"/>
    <cfRule type="duplicateValues" dxfId="9814" priority="25878"/>
    <cfRule type="duplicateValues" dxfId="9813" priority="25879"/>
  </conditionalFormatting>
  <conditionalFormatting sqref="J296:J299">
    <cfRule type="duplicateValues" dxfId="9812" priority="8418"/>
    <cfRule type="duplicateValues" dxfId="9811" priority="8419"/>
    <cfRule type="duplicateValues" dxfId="9810" priority="8420"/>
    <cfRule type="duplicateValues" dxfId="9809" priority="8421"/>
    <cfRule type="duplicateValues" dxfId="9808" priority="8422"/>
  </conditionalFormatting>
  <conditionalFormatting sqref="J295">
    <cfRule type="duplicateValues" dxfId="9807" priority="8423"/>
    <cfRule type="duplicateValues" dxfId="9806" priority="8424"/>
    <cfRule type="duplicateValues" dxfId="9805" priority="8425"/>
    <cfRule type="duplicateValues" dxfId="9804" priority="8426"/>
    <cfRule type="duplicateValues" dxfId="9803" priority="8427"/>
  </conditionalFormatting>
  <conditionalFormatting sqref="J292:J294">
    <cfRule type="duplicateValues" dxfId="9802" priority="8428"/>
    <cfRule type="duplicateValues" dxfId="9801" priority="8429"/>
    <cfRule type="duplicateValues" dxfId="9800" priority="8430"/>
    <cfRule type="duplicateValues" dxfId="9799" priority="8431"/>
    <cfRule type="duplicateValues" dxfId="9798" priority="8432"/>
  </conditionalFormatting>
  <conditionalFormatting sqref="J303:J308">
    <cfRule type="duplicateValues" dxfId="9797" priority="25906"/>
    <cfRule type="duplicateValues" dxfId="9796" priority="25907"/>
    <cfRule type="duplicateValues" dxfId="9795" priority="25908"/>
    <cfRule type="duplicateValues" dxfId="9794" priority="25909"/>
    <cfRule type="duplicateValues" dxfId="9793" priority="25910"/>
  </conditionalFormatting>
  <conditionalFormatting sqref="J285:J298">
    <cfRule type="duplicateValues" dxfId="9792" priority="25937"/>
    <cfRule type="duplicateValues" dxfId="9791" priority="25938"/>
    <cfRule type="duplicateValues" dxfId="9790" priority="25939"/>
    <cfRule type="duplicateValues" dxfId="9789" priority="25940"/>
    <cfRule type="duplicateValues" dxfId="9788" priority="25941"/>
  </conditionalFormatting>
  <conditionalFormatting sqref="J376">
    <cfRule type="duplicateValues" dxfId="9787" priority="8398"/>
    <cfRule type="duplicateValues" dxfId="9786" priority="8399"/>
    <cfRule type="duplicateValues" dxfId="9785" priority="8400"/>
    <cfRule type="duplicateValues" dxfId="9784" priority="8401"/>
    <cfRule type="duplicateValues" dxfId="9783" priority="8402"/>
    <cfRule type="duplicateValues" dxfId="9782" priority="8403"/>
    <cfRule type="duplicateValues" dxfId="9781" priority="8404"/>
    <cfRule type="duplicateValues" dxfId="9780" priority="8405"/>
    <cfRule type="duplicateValues" dxfId="9779" priority="8406"/>
    <cfRule type="duplicateValues" dxfId="9778" priority="8407"/>
    <cfRule type="duplicateValues" dxfId="9777" priority="8408"/>
    <cfRule type="duplicateValues" dxfId="9776" priority="8409"/>
    <cfRule type="duplicateValues" dxfId="9775" priority="8410"/>
    <cfRule type="duplicateValues" dxfId="9774" priority="8411"/>
    <cfRule type="duplicateValues" dxfId="9773" priority="8412"/>
    <cfRule type="duplicateValues" dxfId="9772" priority="8413"/>
    <cfRule type="duplicateValues" dxfId="9771" priority="8414"/>
    <cfRule type="duplicateValues" dxfId="9770" priority="8415"/>
    <cfRule type="duplicateValues" dxfId="9769" priority="8416"/>
  </conditionalFormatting>
  <conditionalFormatting sqref="B377:B380 B382:B385">
    <cfRule type="duplicateValues" dxfId="9768" priority="8395"/>
  </conditionalFormatting>
  <conditionalFormatting sqref="J378">
    <cfRule type="duplicateValues" dxfId="9767" priority="8355"/>
    <cfRule type="duplicateValues" dxfId="9766" priority="8356"/>
    <cfRule type="duplicateValues" dxfId="9765" priority="8357"/>
    <cfRule type="duplicateValues" dxfId="9764" priority="8358"/>
    <cfRule type="duplicateValues" dxfId="9763" priority="8359"/>
    <cfRule type="duplicateValues" dxfId="9762" priority="8360"/>
    <cfRule type="duplicateValues" dxfId="9761" priority="8361"/>
    <cfRule type="duplicateValues" dxfId="9760" priority="8362"/>
    <cfRule type="duplicateValues" dxfId="9759" priority="8363"/>
    <cfRule type="duplicateValues" dxfId="9758" priority="8364"/>
  </conditionalFormatting>
  <conditionalFormatting sqref="J429 J378">
    <cfRule type="duplicateValues" dxfId="9757" priority="8354"/>
  </conditionalFormatting>
  <conditionalFormatting sqref="J429">
    <cfRule type="duplicateValues" dxfId="9756" priority="8350"/>
    <cfRule type="duplicateValues" dxfId="9755" priority="8351"/>
    <cfRule type="duplicateValues" dxfId="9754" priority="8352"/>
    <cfRule type="duplicateValues" dxfId="9753" priority="8353"/>
  </conditionalFormatting>
  <conditionalFormatting sqref="V506:V552">
    <cfRule type="duplicateValues" dxfId="9752" priority="8340"/>
    <cfRule type="duplicateValues" dxfId="9751" priority="8341"/>
    <cfRule type="duplicateValues" dxfId="9750" priority="8342"/>
    <cfRule type="duplicateValues" dxfId="9749" priority="8343"/>
    <cfRule type="duplicateValues" dxfId="9748" priority="8344"/>
  </conditionalFormatting>
  <conditionalFormatting sqref="V553">
    <cfRule type="duplicateValues" dxfId="9747" priority="8337"/>
    <cfRule type="duplicateValues" dxfId="9746" priority="8338"/>
    <cfRule type="duplicateValues" dxfId="9745" priority="8339"/>
  </conditionalFormatting>
  <conditionalFormatting sqref="B707:B760 B12:B359">
    <cfRule type="duplicateValues" dxfId="9744" priority="26087"/>
  </conditionalFormatting>
  <conditionalFormatting sqref="B386:B574 B576">
    <cfRule type="duplicateValues" dxfId="9743" priority="26091"/>
  </conditionalFormatting>
  <conditionalFormatting sqref="J461">
    <cfRule type="duplicateValues" dxfId="9742" priority="8330"/>
    <cfRule type="duplicateValues" dxfId="9741" priority="8331"/>
    <cfRule type="duplicateValues" dxfId="9740" priority="8332"/>
    <cfRule type="duplicateValues" dxfId="9739" priority="8333"/>
    <cfRule type="duplicateValues" dxfId="9738" priority="8334"/>
    <cfRule type="duplicateValues" dxfId="9737" priority="8335"/>
    <cfRule type="duplicateValues" dxfId="9736" priority="8336"/>
  </conditionalFormatting>
  <conditionalFormatting sqref="J432">
    <cfRule type="duplicateValues" dxfId="9735" priority="8290"/>
    <cfRule type="duplicateValues" dxfId="9734" priority="8291"/>
    <cfRule type="duplicateValues" dxfId="9733" priority="8292"/>
    <cfRule type="duplicateValues" dxfId="9732" priority="8293"/>
    <cfRule type="duplicateValues" dxfId="9731" priority="8294"/>
    <cfRule type="duplicateValues" dxfId="9730" priority="8295"/>
    <cfRule type="duplicateValues" dxfId="9729" priority="8296"/>
    <cfRule type="duplicateValues" dxfId="9728" priority="8297"/>
    <cfRule type="duplicateValues" dxfId="9727" priority="8298"/>
    <cfRule type="duplicateValues" dxfId="9726" priority="8299"/>
  </conditionalFormatting>
  <conditionalFormatting sqref="J459 J432">
    <cfRule type="duplicateValues" dxfId="9725" priority="8289"/>
  </conditionalFormatting>
  <conditionalFormatting sqref="J459">
    <cfRule type="duplicateValues" dxfId="9724" priority="8285"/>
    <cfRule type="duplicateValues" dxfId="9723" priority="8286"/>
    <cfRule type="duplicateValues" dxfId="9722" priority="8287"/>
    <cfRule type="duplicateValues" dxfId="9721" priority="8288"/>
  </conditionalFormatting>
  <conditionalFormatting sqref="J433:J443">
    <cfRule type="duplicateValues" dxfId="9720" priority="8300"/>
    <cfRule type="duplicateValues" dxfId="9719" priority="8301"/>
    <cfRule type="duplicateValues" dxfId="9718" priority="8302"/>
    <cfRule type="duplicateValues" dxfId="9717" priority="8303"/>
    <cfRule type="duplicateValues" dxfId="9716" priority="8304"/>
  </conditionalFormatting>
  <conditionalFormatting sqref="J453:J455">
    <cfRule type="duplicateValues" dxfId="9715" priority="8310"/>
    <cfRule type="duplicateValues" dxfId="9714" priority="8311"/>
    <cfRule type="duplicateValues" dxfId="9713" priority="8312"/>
    <cfRule type="duplicateValues" dxfId="9712" priority="8313"/>
    <cfRule type="duplicateValues" dxfId="9711" priority="8314"/>
  </conditionalFormatting>
  <conditionalFormatting sqref="J444">
    <cfRule type="duplicateValues" dxfId="9710" priority="8315"/>
    <cfRule type="duplicateValues" dxfId="9709" priority="8316"/>
    <cfRule type="duplicateValues" dxfId="9708" priority="8317"/>
    <cfRule type="duplicateValues" dxfId="9707" priority="8318"/>
    <cfRule type="duplicateValues" dxfId="9706" priority="8319"/>
  </conditionalFormatting>
  <conditionalFormatting sqref="J445:J452">
    <cfRule type="duplicateValues" dxfId="9705" priority="8280"/>
    <cfRule type="duplicateValues" dxfId="9704" priority="8281"/>
    <cfRule type="duplicateValues" dxfId="9703" priority="8282"/>
    <cfRule type="duplicateValues" dxfId="9702" priority="8283"/>
    <cfRule type="duplicateValues" dxfId="9701" priority="8284"/>
  </conditionalFormatting>
  <conditionalFormatting sqref="J488">
    <cfRule type="duplicateValues" dxfId="9700" priority="8273"/>
    <cfRule type="duplicateValues" dxfId="9699" priority="8274"/>
    <cfRule type="duplicateValues" dxfId="9698" priority="8275"/>
    <cfRule type="duplicateValues" dxfId="9697" priority="8276"/>
    <cfRule type="duplicateValues" dxfId="9696" priority="8277"/>
    <cfRule type="duplicateValues" dxfId="9695" priority="8278"/>
    <cfRule type="duplicateValues" dxfId="9694" priority="8279"/>
  </conditionalFormatting>
  <conditionalFormatting sqref="J462">
    <cfRule type="duplicateValues" dxfId="9693" priority="8233"/>
    <cfRule type="duplicateValues" dxfId="9692" priority="8234"/>
    <cfRule type="duplicateValues" dxfId="9691" priority="8235"/>
    <cfRule type="duplicateValues" dxfId="9690" priority="8236"/>
    <cfRule type="duplicateValues" dxfId="9689" priority="8237"/>
    <cfRule type="duplicateValues" dxfId="9688" priority="8238"/>
    <cfRule type="duplicateValues" dxfId="9687" priority="8239"/>
    <cfRule type="duplicateValues" dxfId="9686" priority="8240"/>
    <cfRule type="duplicateValues" dxfId="9685" priority="8241"/>
    <cfRule type="duplicateValues" dxfId="9684" priority="8242"/>
  </conditionalFormatting>
  <conditionalFormatting sqref="J486 J462">
    <cfRule type="duplicateValues" dxfId="9683" priority="8232"/>
  </conditionalFormatting>
  <conditionalFormatting sqref="J486">
    <cfRule type="duplicateValues" dxfId="9682" priority="8228"/>
    <cfRule type="duplicateValues" dxfId="9681" priority="8229"/>
    <cfRule type="duplicateValues" dxfId="9680" priority="8230"/>
    <cfRule type="duplicateValues" dxfId="9679" priority="8231"/>
  </conditionalFormatting>
  <conditionalFormatting sqref="J463:J473">
    <cfRule type="duplicateValues" dxfId="9678" priority="8243"/>
    <cfRule type="duplicateValues" dxfId="9677" priority="8244"/>
    <cfRule type="duplicateValues" dxfId="9676" priority="8245"/>
    <cfRule type="duplicateValues" dxfId="9675" priority="8246"/>
    <cfRule type="duplicateValues" dxfId="9674" priority="8247"/>
  </conditionalFormatting>
  <conditionalFormatting sqref="J483:J484">
    <cfRule type="duplicateValues" dxfId="9673" priority="8253"/>
    <cfRule type="duplicateValues" dxfId="9672" priority="8254"/>
    <cfRule type="duplicateValues" dxfId="9671" priority="8255"/>
    <cfRule type="duplicateValues" dxfId="9670" priority="8256"/>
    <cfRule type="duplicateValues" dxfId="9669" priority="8257"/>
  </conditionalFormatting>
  <conditionalFormatting sqref="J474">
    <cfRule type="duplicateValues" dxfId="9668" priority="8258"/>
    <cfRule type="duplicateValues" dxfId="9667" priority="8259"/>
    <cfRule type="duplicateValues" dxfId="9666" priority="8260"/>
    <cfRule type="duplicateValues" dxfId="9665" priority="8261"/>
    <cfRule type="duplicateValues" dxfId="9664" priority="8262"/>
  </conditionalFormatting>
  <conditionalFormatting sqref="J475:J482">
    <cfRule type="duplicateValues" dxfId="9663" priority="8223"/>
    <cfRule type="duplicateValues" dxfId="9662" priority="8224"/>
    <cfRule type="duplicateValues" dxfId="9661" priority="8225"/>
    <cfRule type="duplicateValues" dxfId="9660" priority="8226"/>
    <cfRule type="duplicateValues" dxfId="9659" priority="8227"/>
  </conditionalFormatting>
  <conditionalFormatting sqref="J485">
    <cfRule type="duplicateValues" dxfId="9658" priority="26140"/>
    <cfRule type="duplicateValues" dxfId="9657" priority="26141"/>
    <cfRule type="duplicateValues" dxfId="9656" priority="26142"/>
    <cfRule type="duplicateValues" dxfId="9655" priority="26143"/>
    <cfRule type="duplicateValues" dxfId="9654" priority="26144"/>
  </conditionalFormatting>
  <conditionalFormatting sqref="J456:J457">
    <cfRule type="duplicateValues" dxfId="9653" priority="26193"/>
    <cfRule type="duplicateValues" dxfId="9652" priority="26194"/>
    <cfRule type="duplicateValues" dxfId="9651" priority="26195"/>
    <cfRule type="duplicateValues" dxfId="9650" priority="26196"/>
    <cfRule type="duplicateValues" dxfId="9649" priority="26197"/>
  </conditionalFormatting>
  <conditionalFormatting sqref="J458">
    <cfRule type="duplicateValues" dxfId="9648" priority="26198"/>
    <cfRule type="duplicateValues" dxfId="9647" priority="26199"/>
    <cfRule type="duplicateValues" dxfId="9646" priority="26200"/>
    <cfRule type="duplicateValues" dxfId="9645" priority="26201"/>
    <cfRule type="duplicateValues" dxfId="9644" priority="26202"/>
  </conditionalFormatting>
  <conditionalFormatting sqref="J512">
    <cfRule type="duplicateValues" dxfId="9643" priority="8206"/>
    <cfRule type="duplicateValues" dxfId="9642" priority="8207"/>
    <cfRule type="duplicateValues" dxfId="9641" priority="8208"/>
    <cfRule type="duplicateValues" dxfId="9640" priority="8209"/>
    <cfRule type="duplicateValues" dxfId="9639" priority="8210"/>
    <cfRule type="duplicateValues" dxfId="9638" priority="8211"/>
    <cfRule type="duplicateValues" dxfId="9637" priority="8212"/>
  </conditionalFormatting>
  <conditionalFormatting sqref="J489">
    <cfRule type="duplicateValues" dxfId="9636" priority="8181"/>
    <cfRule type="duplicateValues" dxfId="9635" priority="8182"/>
    <cfRule type="duplicateValues" dxfId="9634" priority="8183"/>
    <cfRule type="duplicateValues" dxfId="9633" priority="8184"/>
    <cfRule type="duplicateValues" dxfId="9632" priority="8185"/>
    <cfRule type="duplicateValues" dxfId="9631" priority="8186"/>
    <cfRule type="duplicateValues" dxfId="9630" priority="8187"/>
    <cfRule type="duplicateValues" dxfId="9629" priority="8188"/>
    <cfRule type="duplicateValues" dxfId="9628" priority="8189"/>
    <cfRule type="duplicateValues" dxfId="9627" priority="8190"/>
  </conditionalFormatting>
  <conditionalFormatting sqref="J510 J489">
    <cfRule type="duplicateValues" dxfId="9626" priority="8180"/>
  </conditionalFormatting>
  <conditionalFormatting sqref="J510">
    <cfRule type="duplicateValues" dxfId="9625" priority="8176"/>
    <cfRule type="duplicateValues" dxfId="9624" priority="8177"/>
    <cfRule type="duplicateValues" dxfId="9623" priority="8178"/>
    <cfRule type="duplicateValues" dxfId="9622" priority="8179"/>
  </conditionalFormatting>
  <conditionalFormatting sqref="J490:J500">
    <cfRule type="duplicateValues" dxfId="9621" priority="8191"/>
    <cfRule type="duplicateValues" dxfId="9620" priority="8192"/>
    <cfRule type="duplicateValues" dxfId="9619" priority="8193"/>
    <cfRule type="duplicateValues" dxfId="9618" priority="8194"/>
    <cfRule type="duplicateValues" dxfId="9617" priority="8195"/>
  </conditionalFormatting>
  <conditionalFormatting sqref="J501">
    <cfRule type="duplicateValues" dxfId="9616" priority="8201"/>
    <cfRule type="duplicateValues" dxfId="9615" priority="8202"/>
    <cfRule type="duplicateValues" dxfId="9614" priority="8203"/>
    <cfRule type="duplicateValues" dxfId="9613" priority="8204"/>
    <cfRule type="duplicateValues" dxfId="9612" priority="8205"/>
  </conditionalFormatting>
  <conditionalFormatting sqref="J502:J509">
    <cfRule type="duplicateValues" dxfId="9611" priority="8171"/>
    <cfRule type="duplicateValues" dxfId="9610" priority="8172"/>
    <cfRule type="duplicateValues" dxfId="9609" priority="8173"/>
    <cfRule type="duplicateValues" dxfId="9608" priority="8174"/>
    <cfRule type="duplicateValues" dxfId="9607" priority="8175"/>
  </conditionalFormatting>
  <conditionalFormatting sqref="J523">
    <cfRule type="duplicateValues" dxfId="9606" priority="8159"/>
    <cfRule type="duplicateValues" dxfId="9605" priority="8160"/>
    <cfRule type="duplicateValues" dxfId="9604" priority="8161"/>
    <cfRule type="duplicateValues" dxfId="9603" priority="8162"/>
    <cfRule type="duplicateValues" dxfId="9602" priority="8163"/>
    <cfRule type="duplicateValues" dxfId="9601" priority="8164"/>
    <cfRule type="duplicateValues" dxfId="9600" priority="8165"/>
  </conditionalFormatting>
  <conditionalFormatting sqref="J513">
    <cfRule type="duplicateValues" dxfId="9599" priority="8134"/>
    <cfRule type="duplicateValues" dxfId="9598" priority="8135"/>
    <cfRule type="duplicateValues" dxfId="9597" priority="8136"/>
    <cfRule type="duplicateValues" dxfId="9596" priority="8137"/>
    <cfRule type="duplicateValues" dxfId="9595" priority="8138"/>
    <cfRule type="duplicateValues" dxfId="9594" priority="8139"/>
    <cfRule type="duplicateValues" dxfId="9593" priority="8140"/>
    <cfRule type="duplicateValues" dxfId="9592" priority="8141"/>
    <cfRule type="duplicateValues" dxfId="9591" priority="8142"/>
    <cfRule type="duplicateValues" dxfId="9590" priority="8143"/>
  </conditionalFormatting>
  <conditionalFormatting sqref="J521 J513">
    <cfRule type="duplicateValues" dxfId="9589" priority="8133"/>
  </conditionalFormatting>
  <conditionalFormatting sqref="J521">
    <cfRule type="duplicateValues" dxfId="9588" priority="8129"/>
    <cfRule type="duplicateValues" dxfId="9587" priority="8130"/>
    <cfRule type="duplicateValues" dxfId="9586" priority="8131"/>
    <cfRule type="duplicateValues" dxfId="9585" priority="8132"/>
  </conditionalFormatting>
  <conditionalFormatting sqref="J514:J520">
    <cfRule type="duplicateValues" dxfId="9584" priority="26698"/>
    <cfRule type="duplicateValues" dxfId="9583" priority="26699"/>
    <cfRule type="duplicateValues" dxfId="9582" priority="26700"/>
    <cfRule type="duplicateValues" dxfId="9581" priority="26701"/>
    <cfRule type="duplicateValues" dxfId="9580" priority="26702"/>
  </conditionalFormatting>
  <conditionalFormatting sqref="J534">
    <cfRule type="duplicateValues" dxfId="9579" priority="8112"/>
    <cfRule type="duplicateValues" dxfId="9578" priority="8113"/>
    <cfRule type="duplicateValues" dxfId="9577" priority="8114"/>
    <cfRule type="duplicateValues" dxfId="9576" priority="8115"/>
    <cfRule type="duplicateValues" dxfId="9575" priority="8116"/>
    <cfRule type="duplicateValues" dxfId="9574" priority="8117"/>
    <cfRule type="duplicateValues" dxfId="9573" priority="8118"/>
  </conditionalFormatting>
  <conditionalFormatting sqref="J524">
    <cfRule type="duplicateValues" dxfId="9572" priority="8102"/>
    <cfRule type="duplicateValues" dxfId="9571" priority="8103"/>
    <cfRule type="duplicateValues" dxfId="9570" priority="8104"/>
    <cfRule type="duplicateValues" dxfId="9569" priority="8105"/>
    <cfRule type="duplicateValues" dxfId="9568" priority="8106"/>
    <cfRule type="duplicateValues" dxfId="9567" priority="8107"/>
    <cfRule type="duplicateValues" dxfId="9566" priority="8108"/>
    <cfRule type="duplicateValues" dxfId="9565" priority="8109"/>
    <cfRule type="duplicateValues" dxfId="9564" priority="8110"/>
    <cfRule type="duplicateValues" dxfId="9563" priority="8111"/>
  </conditionalFormatting>
  <conditionalFormatting sqref="J532 J524">
    <cfRule type="duplicateValues" dxfId="9562" priority="8101"/>
  </conditionalFormatting>
  <conditionalFormatting sqref="J532">
    <cfRule type="duplicateValues" dxfId="9561" priority="8097"/>
    <cfRule type="duplicateValues" dxfId="9560" priority="8098"/>
    <cfRule type="duplicateValues" dxfId="9559" priority="8099"/>
    <cfRule type="duplicateValues" dxfId="9558" priority="8100"/>
  </conditionalFormatting>
  <conditionalFormatting sqref="J525:J531">
    <cfRule type="duplicateValues" dxfId="9557" priority="8119"/>
    <cfRule type="duplicateValues" dxfId="9556" priority="8120"/>
    <cfRule type="duplicateValues" dxfId="9555" priority="8121"/>
    <cfRule type="duplicateValues" dxfId="9554" priority="8122"/>
    <cfRule type="duplicateValues" dxfId="9553" priority="8123"/>
  </conditionalFormatting>
  <conditionalFormatting sqref="B1478:B1479 B1029:B1476 B2122:B2463 B2465:B2466 B3203:B3589 B3591:B3592 B4500:B1048576">
    <cfRule type="duplicateValues" dxfId="9552" priority="26762"/>
  </conditionalFormatting>
  <conditionalFormatting sqref="C575:AM575">
    <cfRule type="duplicateValues" dxfId="9551" priority="8077"/>
    <cfRule type="duplicateValues" dxfId="9550" priority="8078"/>
    <cfRule type="duplicateValues" dxfId="9549" priority="8079"/>
    <cfRule type="duplicateValues" dxfId="9548" priority="8080"/>
    <cfRule type="duplicateValues" dxfId="9547" priority="8081"/>
    <cfRule type="duplicateValues" dxfId="9546" priority="8082"/>
    <cfRule type="duplicateValues" dxfId="9545" priority="8083"/>
    <cfRule type="duplicateValues" dxfId="9544" priority="8084"/>
    <cfRule type="duplicateValues" dxfId="9543" priority="8085"/>
    <cfRule type="duplicateValues" dxfId="9542" priority="8086"/>
    <cfRule type="duplicateValues" dxfId="9541" priority="8087"/>
    <cfRule type="duplicateValues" dxfId="9540" priority="8088"/>
    <cfRule type="duplicateValues" dxfId="9539" priority="8089"/>
    <cfRule type="duplicateValues" dxfId="9538" priority="8090"/>
    <cfRule type="duplicateValues" dxfId="9537" priority="8091"/>
    <cfRule type="duplicateValues" dxfId="9536" priority="8092"/>
    <cfRule type="duplicateValues" dxfId="9535" priority="8093"/>
    <cfRule type="duplicateValues" dxfId="9534" priority="8094"/>
    <cfRule type="duplicateValues" dxfId="9533" priority="8095"/>
  </conditionalFormatting>
  <conditionalFormatting sqref="AM575">
    <cfRule type="duplicateValues" dxfId="9532" priority="8058"/>
    <cfRule type="duplicateValues" dxfId="9531" priority="8059"/>
    <cfRule type="duplicateValues" dxfId="9530" priority="8060"/>
    <cfRule type="duplicateValues" dxfId="9529" priority="8061"/>
    <cfRule type="duplicateValues" dxfId="9528" priority="8062"/>
    <cfRule type="duplicateValues" dxfId="9527" priority="8063"/>
    <cfRule type="duplicateValues" dxfId="9526" priority="8064"/>
    <cfRule type="duplicateValues" dxfId="9525" priority="8065"/>
    <cfRule type="duplicateValues" dxfId="9524" priority="8066"/>
    <cfRule type="duplicateValues" dxfId="9523" priority="8067"/>
    <cfRule type="duplicateValues" dxfId="9522" priority="8068"/>
    <cfRule type="duplicateValues" dxfId="9521" priority="8069"/>
    <cfRule type="duplicateValues" dxfId="9520" priority="8070"/>
    <cfRule type="duplicateValues" dxfId="9519" priority="8071"/>
    <cfRule type="duplicateValues" dxfId="9518" priority="8072"/>
    <cfRule type="duplicateValues" dxfId="9517" priority="8073"/>
    <cfRule type="duplicateValues" dxfId="9516" priority="8074"/>
    <cfRule type="duplicateValues" dxfId="9515" priority="8075"/>
    <cfRule type="duplicateValues" dxfId="9514" priority="8076"/>
  </conditionalFormatting>
  <conditionalFormatting sqref="AN575:BB575">
    <cfRule type="duplicateValues" dxfId="9513" priority="8039"/>
    <cfRule type="duplicateValues" dxfId="9512" priority="8040"/>
    <cfRule type="duplicateValues" dxfId="9511" priority="8041"/>
    <cfRule type="duplicateValues" dxfId="9510" priority="8042"/>
    <cfRule type="duplicateValues" dxfId="9509" priority="8043"/>
    <cfRule type="duplicateValues" dxfId="9508" priority="8044"/>
    <cfRule type="duplicateValues" dxfId="9507" priority="8045"/>
    <cfRule type="duplicateValues" dxfId="9506" priority="8046"/>
    <cfRule type="duplicateValues" dxfId="9505" priority="8047"/>
    <cfRule type="duplicateValues" dxfId="9504" priority="8048"/>
    <cfRule type="duplicateValues" dxfId="9503" priority="8049"/>
    <cfRule type="duplicateValues" dxfId="9502" priority="8050"/>
    <cfRule type="duplicateValues" dxfId="9501" priority="8051"/>
    <cfRule type="duplicateValues" dxfId="9500" priority="8052"/>
    <cfRule type="duplicateValues" dxfId="9499" priority="8053"/>
    <cfRule type="duplicateValues" dxfId="9498" priority="8054"/>
    <cfRule type="duplicateValues" dxfId="9497" priority="8055"/>
    <cfRule type="duplicateValues" dxfId="9496" priority="8056"/>
    <cfRule type="duplicateValues" dxfId="9495" priority="8057"/>
  </conditionalFormatting>
  <conditionalFormatting sqref="B577:B579 B581:B584">
    <cfRule type="duplicateValues" dxfId="9494" priority="8036"/>
  </conditionalFormatting>
  <conditionalFormatting sqref="B585:B706">
    <cfRule type="duplicateValues" dxfId="9493" priority="8038"/>
  </conditionalFormatting>
  <conditionalFormatting sqref="J577">
    <cfRule type="duplicateValues" dxfId="9492" priority="7976"/>
    <cfRule type="duplicateValues" dxfId="9491" priority="7977"/>
    <cfRule type="duplicateValues" dxfId="9490" priority="7978"/>
    <cfRule type="duplicateValues" dxfId="9489" priority="7979"/>
    <cfRule type="duplicateValues" dxfId="9488" priority="7980"/>
    <cfRule type="duplicateValues" dxfId="9487" priority="7981"/>
    <cfRule type="duplicateValues" dxfId="9486" priority="7982"/>
    <cfRule type="duplicateValues" dxfId="9485" priority="7983"/>
    <cfRule type="duplicateValues" dxfId="9484" priority="7984"/>
    <cfRule type="duplicateValues" dxfId="9483" priority="7985"/>
    <cfRule type="duplicateValues" dxfId="9482" priority="7986"/>
    <cfRule type="duplicateValues" dxfId="9481" priority="7987"/>
    <cfRule type="duplicateValues" dxfId="9480" priority="7988"/>
    <cfRule type="duplicateValues" dxfId="9479" priority="7989"/>
    <cfRule type="duplicateValues" dxfId="9478" priority="7990"/>
    <cfRule type="duplicateValues" dxfId="9477" priority="7991"/>
    <cfRule type="duplicateValues" dxfId="9476" priority="7992"/>
    <cfRule type="duplicateValues" dxfId="9475" priority="7993"/>
  </conditionalFormatting>
  <conditionalFormatting sqref="J578:J585">
    <cfRule type="duplicateValues" dxfId="9474" priority="7954"/>
    <cfRule type="duplicateValues" dxfId="9473" priority="7955"/>
    <cfRule type="duplicateValues" dxfId="9472" priority="7956"/>
    <cfRule type="duplicateValues" dxfId="9471" priority="7957"/>
    <cfRule type="duplicateValues" dxfId="9470" priority="7958"/>
    <cfRule type="duplicateValues" dxfId="9469" priority="7959"/>
    <cfRule type="duplicateValues" dxfId="9468" priority="7960"/>
    <cfRule type="duplicateValues" dxfId="9467" priority="7961"/>
    <cfRule type="duplicateValues" dxfId="9466" priority="7962"/>
    <cfRule type="duplicateValues" dxfId="9465" priority="7963"/>
    <cfRule type="duplicateValues" dxfId="9464" priority="7964"/>
    <cfRule type="duplicateValues" dxfId="9463" priority="7965"/>
    <cfRule type="duplicateValues" dxfId="9462" priority="7966"/>
    <cfRule type="duplicateValues" dxfId="9461" priority="7967"/>
    <cfRule type="duplicateValues" dxfId="9460" priority="7968"/>
    <cfRule type="duplicateValues" dxfId="9459" priority="7969"/>
    <cfRule type="duplicateValues" dxfId="9458" priority="7970"/>
    <cfRule type="duplicateValues" dxfId="9457" priority="7971"/>
    <cfRule type="duplicateValues" dxfId="9456" priority="7972"/>
    <cfRule type="duplicateValues" dxfId="9455" priority="7973"/>
    <cfRule type="duplicateValues" dxfId="9454" priority="7974"/>
  </conditionalFormatting>
  <conditionalFormatting sqref="J586:J587 J577">
    <cfRule type="duplicateValues" dxfId="9453" priority="7975"/>
  </conditionalFormatting>
  <conditionalFormatting sqref="X705:X751">
    <cfRule type="duplicateValues" dxfId="9452" priority="7949"/>
    <cfRule type="duplicateValues" dxfId="9451" priority="7950"/>
    <cfRule type="duplicateValues" dxfId="9450" priority="7951"/>
    <cfRule type="duplicateValues" dxfId="9449" priority="7952"/>
    <cfRule type="duplicateValues" dxfId="9448" priority="7953"/>
  </conditionalFormatting>
  <conditionalFormatting sqref="X752">
    <cfRule type="duplicateValues" dxfId="9447" priority="7946"/>
    <cfRule type="duplicateValues" dxfId="9446" priority="7947"/>
    <cfRule type="duplicateValues" dxfId="9445" priority="7948"/>
  </conditionalFormatting>
  <conditionalFormatting sqref="J379:J428">
    <cfRule type="duplicateValues" dxfId="9444" priority="26827"/>
    <cfRule type="duplicateValues" dxfId="9443" priority="26828"/>
    <cfRule type="duplicateValues" dxfId="9442" priority="26829"/>
    <cfRule type="duplicateValues" dxfId="9441" priority="26830"/>
    <cfRule type="duplicateValues" dxfId="9440" priority="26831"/>
  </conditionalFormatting>
  <conditionalFormatting sqref="B893:B942">
    <cfRule type="duplicateValues" dxfId="9439" priority="7944"/>
  </conditionalFormatting>
  <conditionalFormatting sqref="B762">
    <cfRule type="duplicateValues" dxfId="9438" priority="7945"/>
  </conditionalFormatting>
  <conditionalFormatting sqref="C761:AM761">
    <cfRule type="duplicateValues" dxfId="9437" priority="7917"/>
    <cfRule type="duplicateValues" dxfId="9436" priority="7918"/>
    <cfRule type="duplicateValues" dxfId="9435" priority="7919"/>
    <cfRule type="duplicateValues" dxfId="9434" priority="7920"/>
    <cfRule type="duplicateValues" dxfId="9433" priority="7921"/>
    <cfRule type="duplicateValues" dxfId="9432" priority="7922"/>
    <cfRule type="duplicateValues" dxfId="9431" priority="7923"/>
    <cfRule type="duplicateValues" dxfId="9430" priority="7924"/>
    <cfRule type="duplicateValues" dxfId="9429" priority="7925"/>
    <cfRule type="duplicateValues" dxfId="9428" priority="7926"/>
    <cfRule type="duplicateValues" dxfId="9427" priority="7927"/>
    <cfRule type="duplicateValues" dxfId="9426" priority="7928"/>
    <cfRule type="duplicateValues" dxfId="9425" priority="7929"/>
    <cfRule type="duplicateValues" dxfId="9424" priority="7930"/>
    <cfRule type="duplicateValues" dxfId="9423" priority="7931"/>
    <cfRule type="duplicateValues" dxfId="9422" priority="7932"/>
    <cfRule type="duplicateValues" dxfId="9421" priority="7933"/>
    <cfRule type="duplicateValues" dxfId="9420" priority="7934"/>
    <cfRule type="duplicateValues" dxfId="9419" priority="7935"/>
  </conditionalFormatting>
  <conditionalFormatting sqref="AM761">
    <cfRule type="duplicateValues" dxfId="9418" priority="7898"/>
    <cfRule type="duplicateValues" dxfId="9417" priority="7899"/>
    <cfRule type="duplicateValues" dxfId="9416" priority="7900"/>
    <cfRule type="duplicateValues" dxfId="9415" priority="7901"/>
    <cfRule type="duplicateValues" dxfId="9414" priority="7902"/>
    <cfRule type="duplicateValues" dxfId="9413" priority="7903"/>
    <cfRule type="duplicateValues" dxfId="9412" priority="7904"/>
    <cfRule type="duplicateValues" dxfId="9411" priority="7905"/>
    <cfRule type="duplicateValues" dxfId="9410" priority="7906"/>
    <cfRule type="duplicateValues" dxfId="9409" priority="7907"/>
    <cfRule type="duplicateValues" dxfId="9408" priority="7908"/>
    <cfRule type="duplicateValues" dxfId="9407" priority="7909"/>
    <cfRule type="duplicateValues" dxfId="9406" priority="7910"/>
    <cfRule type="duplicateValues" dxfId="9405" priority="7911"/>
    <cfRule type="duplicateValues" dxfId="9404" priority="7912"/>
    <cfRule type="duplicateValues" dxfId="9403" priority="7913"/>
    <cfRule type="duplicateValues" dxfId="9402" priority="7914"/>
    <cfRule type="duplicateValues" dxfId="9401" priority="7915"/>
    <cfRule type="duplicateValues" dxfId="9400" priority="7916"/>
  </conditionalFormatting>
  <conditionalFormatting sqref="AN761:BB761">
    <cfRule type="duplicateValues" dxfId="9399" priority="7879"/>
    <cfRule type="duplicateValues" dxfId="9398" priority="7880"/>
    <cfRule type="duplicateValues" dxfId="9397" priority="7881"/>
    <cfRule type="duplicateValues" dxfId="9396" priority="7882"/>
    <cfRule type="duplicateValues" dxfId="9395" priority="7883"/>
    <cfRule type="duplicateValues" dxfId="9394" priority="7884"/>
    <cfRule type="duplicateValues" dxfId="9393" priority="7885"/>
    <cfRule type="duplicateValues" dxfId="9392" priority="7886"/>
    <cfRule type="duplicateValues" dxfId="9391" priority="7887"/>
    <cfRule type="duplicateValues" dxfId="9390" priority="7888"/>
    <cfRule type="duplicateValues" dxfId="9389" priority="7889"/>
    <cfRule type="duplicateValues" dxfId="9388" priority="7890"/>
    <cfRule type="duplicateValues" dxfId="9387" priority="7891"/>
    <cfRule type="duplicateValues" dxfId="9386" priority="7892"/>
    <cfRule type="duplicateValues" dxfId="9385" priority="7893"/>
    <cfRule type="duplicateValues" dxfId="9384" priority="7894"/>
    <cfRule type="duplicateValues" dxfId="9383" priority="7895"/>
    <cfRule type="duplicateValues" dxfId="9382" priority="7896"/>
    <cfRule type="duplicateValues" dxfId="9381" priority="7897"/>
  </conditionalFormatting>
  <conditionalFormatting sqref="B763:B765 B767:B770">
    <cfRule type="duplicateValues" dxfId="9380" priority="7877"/>
  </conditionalFormatting>
  <conditionalFormatting sqref="B771:B892">
    <cfRule type="duplicateValues" dxfId="9379" priority="7878"/>
  </conditionalFormatting>
  <conditionalFormatting sqref="J763">
    <cfRule type="duplicateValues" dxfId="9378" priority="7859"/>
    <cfRule type="duplicateValues" dxfId="9377" priority="7860"/>
    <cfRule type="duplicateValues" dxfId="9376" priority="7861"/>
    <cfRule type="duplicateValues" dxfId="9375" priority="7862"/>
    <cfRule type="duplicateValues" dxfId="9374" priority="7863"/>
    <cfRule type="duplicateValues" dxfId="9373" priority="7864"/>
    <cfRule type="duplicateValues" dxfId="9372" priority="7865"/>
    <cfRule type="duplicateValues" dxfId="9371" priority="7866"/>
    <cfRule type="duplicateValues" dxfId="9370" priority="7867"/>
    <cfRule type="duplicateValues" dxfId="9369" priority="7868"/>
    <cfRule type="duplicateValues" dxfId="9368" priority="7869"/>
    <cfRule type="duplicateValues" dxfId="9367" priority="7870"/>
    <cfRule type="duplicateValues" dxfId="9366" priority="7871"/>
    <cfRule type="duplicateValues" dxfId="9365" priority="7872"/>
    <cfRule type="duplicateValues" dxfId="9364" priority="7873"/>
    <cfRule type="duplicateValues" dxfId="9363" priority="7874"/>
    <cfRule type="duplicateValues" dxfId="9362" priority="7875"/>
    <cfRule type="duplicateValues" dxfId="9361" priority="7876"/>
  </conditionalFormatting>
  <conditionalFormatting sqref="J781:J782 J763">
    <cfRule type="duplicateValues" dxfId="9360" priority="7858"/>
  </conditionalFormatting>
  <conditionalFormatting sqref="X989:X1035">
    <cfRule type="duplicateValues" dxfId="9359" priority="7832"/>
    <cfRule type="duplicateValues" dxfId="9358" priority="7833"/>
    <cfRule type="duplicateValues" dxfId="9357" priority="7834"/>
    <cfRule type="duplicateValues" dxfId="9356" priority="7835"/>
    <cfRule type="duplicateValues" dxfId="9355" priority="7836"/>
  </conditionalFormatting>
  <conditionalFormatting sqref="X1036">
    <cfRule type="duplicateValues" dxfId="9354" priority="7829"/>
    <cfRule type="duplicateValues" dxfId="9353" priority="7830"/>
    <cfRule type="duplicateValues" dxfId="9352" priority="7831"/>
  </conditionalFormatting>
  <conditionalFormatting sqref="J784">
    <cfRule type="duplicateValues" dxfId="9351" priority="7783"/>
    <cfRule type="duplicateValues" dxfId="9350" priority="7784"/>
    <cfRule type="duplicateValues" dxfId="9349" priority="7785"/>
    <cfRule type="duplicateValues" dxfId="9348" priority="7786"/>
    <cfRule type="duplicateValues" dxfId="9347" priority="7787"/>
    <cfRule type="duplicateValues" dxfId="9346" priority="7788"/>
    <cfRule type="duplicateValues" dxfId="9345" priority="7789"/>
    <cfRule type="duplicateValues" dxfId="9344" priority="7790"/>
    <cfRule type="duplicateValues" dxfId="9343" priority="7791"/>
    <cfRule type="duplicateValues" dxfId="9342" priority="7792"/>
    <cfRule type="duplicateValues" dxfId="9341" priority="7793"/>
    <cfRule type="duplicateValues" dxfId="9340" priority="7794"/>
    <cfRule type="duplicateValues" dxfId="9339" priority="7795"/>
    <cfRule type="duplicateValues" dxfId="9338" priority="7796"/>
    <cfRule type="duplicateValues" dxfId="9337" priority="7797"/>
    <cfRule type="duplicateValues" dxfId="9336" priority="7798"/>
    <cfRule type="duplicateValues" dxfId="9335" priority="7799"/>
    <cfRule type="duplicateValues" dxfId="9334" priority="7800"/>
  </conditionalFormatting>
  <conditionalFormatting sqref="J794:J795 J784">
    <cfRule type="duplicateValues" dxfId="9333" priority="7782"/>
  </conditionalFormatting>
  <conditionalFormatting sqref="J796">
    <cfRule type="duplicateValues" dxfId="9332" priority="7822"/>
    <cfRule type="duplicateValues" dxfId="9331" priority="7823"/>
    <cfRule type="duplicateValues" dxfId="9330" priority="7824"/>
    <cfRule type="duplicateValues" dxfId="9329" priority="7825"/>
    <cfRule type="duplicateValues" dxfId="9328" priority="7826"/>
    <cfRule type="duplicateValues" dxfId="9327" priority="7827"/>
    <cfRule type="duplicateValues" dxfId="9326" priority="7828"/>
  </conditionalFormatting>
  <conditionalFormatting sqref="J774:J776">
    <cfRule type="duplicateValues" dxfId="9325" priority="7761"/>
    <cfRule type="duplicateValues" dxfId="9324" priority="7762"/>
    <cfRule type="duplicateValues" dxfId="9323" priority="7763"/>
    <cfRule type="duplicateValues" dxfId="9322" priority="7764"/>
    <cfRule type="duplicateValues" dxfId="9321" priority="7765"/>
    <cfRule type="duplicateValues" dxfId="9320" priority="7766"/>
    <cfRule type="duplicateValues" dxfId="9319" priority="7767"/>
    <cfRule type="duplicateValues" dxfId="9318" priority="7768"/>
    <cfRule type="duplicateValues" dxfId="9317" priority="7769"/>
    <cfRule type="duplicateValues" dxfId="9316" priority="7770"/>
    <cfRule type="duplicateValues" dxfId="9315" priority="7771"/>
    <cfRule type="duplicateValues" dxfId="9314" priority="7772"/>
    <cfRule type="duplicateValues" dxfId="9313" priority="7773"/>
    <cfRule type="duplicateValues" dxfId="9312" priority="7774"/>
    <cfRule type="duplicateValues" dxfId="9311" priority="7775"/>
    <cfRule type="duplicateValues" dxfId="9310" priority="7776"/>
    <cfRule type="duplicateValues" dxfId="9309" priority="7777"/>
    <cfRule type="duplicateValues" dxfId="9308" priority="7778"/>
    <cfRule type="duplicateValues" dxfId="9307" priority="7779"/>
    <cfRule type="duplicateValues" dxfId="9306" priority="7780"/>
    <cfRule type="duplicateValues" dxfId="9305" priority="7781"/>
  </conditionalFormatting>
  <conditionalFormatting sqref="J764:J773 J777:J780">
    <cfRule type="duplicateValues" dxfId="9304" priority="27171"/>
    <cfRule type="duplicateValues" dxfId="9303" priority="27172"/>
    <cfRule type="duplicateValues" dxfId="9302" priority="27173"/>
    <cfRule type="duplicateValues" dxfId="9301" priority="27174"/>
    <cfRule type="duplicateValues" dxfId="9300" priority="27175"/>
    <cfRule type="duplicateValues" dxfId="9299" priority="27176"/>
    <cfRule type="duplicateValues" dxfId="9298" priority="27177"/>
    <cfRule type="duplicateValues" dxfId="9297" priority="27178"/>
    <cfRule type="duplicateValues" dxfId="9296" priority="27179"/>
    <cfRule type="duplicateValues" dxfId="9295" priority="27180"/>
    <cfRule type="duplicateValues" dxfId="9294" priority="27181"/>
    <cfRule type="duplicateValues" dxfId="9293" priority="27182"/>
    <cfRule type="duplicateValues" dxfId="9292" priority="27183"/>
    <cfRule type="duplicateValues" dxfId="9291" priority="27184"/>
    <cfRule type="duplicateValues" dxfId="9290" priority="27185"/>
    <cfRule type="duplicateValues" dxfId="9289" priority="27186"/>
    <cfRule type="duplicateValues" dxfId="9288" priority="27187"/>
    <cfRule type="duplicateValues" dxfId="9287" priority="27188"/>
    <cfRule type="duplicateValues" dxfId="9286" priority="27189"/>
    <cfRule type="duplicateValues" dxfId="9285" priority="27190"/>
    <cfRule type="duplicateValues" dxfId="9284" priority="27191"/>
  </conditionalFormatting>
  <conditionalFormatting sqref="J797">
    <cfRule type="duplicateValues" dxfId="9283" priority="7715"/>
    <cfRule type="duplicateValues" dxfId="9282" priority="7716"/>
    <cfRule type="duplicateValues" dxfId="9281" priority="7717"/>
    <cfRule type="duplicateValues" dxfId="9280" priority="7718"/>
    <cfRule type="duplicateValues" dxfId="9279" priority="7719"/>
    <cfRule type="duplicateValues" dxfId="9278" priority="7720"/>
    <cfRule type="duplicateValues" dxfId="9277" priority="7721"/>
    <cfRule type="duplicateValues" dxfId="9276" priority="7722"/>
    <cfRule type="duplicateValues" dxfId="9275" priority="7723"/>
    <cfRule type="duplicateValues" dxfId="9274" priority="7724"/>
    <cfRule type="duplicateValues" dxfId="9273" priority="7725"/>
    <cfRule type="duplicateValues" dxfId="9272" priority="7726"/>
    <cfRule type="duplicateValues" dxfId="9271" priority="7727"/>
    <cfRule type="duplicateValues" dxfId="9270" priority="7728"/>
    <cfRule type="duplicateValues" dxfId="9269" priority="7729"/>
    <cfRule type="duplicateValues" dxfId="9268" priority="7730"/>
    <cfRule type="duplicateValues" dxfId="9267" priority="7731"/>
    <cfRule type="duplicateValues" dxfId="9266" priority="7732"/>
  </conditionalFormatting>
  <conditionalFormatting sqref="J808:J809 J797">
    <cfRule type="duplicateValues" dxfId="9265" priority="7714"/>
  </conditionalFormatting>
  <conditionalFormatting sqref="J810">
    <cfRule type="duplicateValues" dxfId="9264" priority="7754"/>
    <cfRule type="duplicateValues" dxfId="9263" priority="7755"/>
    <cfRule type="duplicateValues" dxfId="9262" priority="7756"/>
    <cfRule type="duplicateValues" dxfId="9261" priority="7757"/>
    <cfRule type="duplicateValues" dxfId="9260" priority="7758"/>
    <cfRule type="duplicateValues" dxfId="9259" priority="7759"/>
    <cfRule type="duplicateValues" dxfId="9258" priority="7760"/>
  </conditionalFormatting>
  <conditionalFormatting sqref="J785:J793">
    <cfRule type="duplicateValues" dxfId="9257" priority="27273"/>
    <cfRule type="duplicateValues" dxfId="9256" priority="27274"/>
    <cfRule type="duplicateValues" dxfId="9255" priority="27275"/>
    <cfRule type="duplicateValues" dxfId="9254" priority="27276"/>
    <cfRule type="duplicateValues" dxfId="9253" priority="27277"/>
    <cfRule type="duplicateValues" dxfId="9252" priority="27278"/>
    <cfRule type="duplicateValues" dxfId="9251" priority="27279"/>
    <cfRule type="duplicateValues" dxfId="9250" priority="27280"/>
    <cfRule type="duplicateValues" dxfId="9249" priority="27281"/>
    <cfRule type="duplicateValues" dxfId="9248" priority="27282"/>
    <cfRule type="duplicateValues" dxfId="9247" priority="27283"/>
    <cfRule type="duplicateValues" dxfId="9246" priority="27284"/>
    <cfRule type="duplicateValues" dxfId="9245" priority="27285"/>
    <cfRule type="duplicateValues" dxfId="9244" priority="27286"/>
    <cfRule type="duplicateValues" dxfId="9243" priority="27287"/>
    <cfRule type="duplicateValues" dxfId="9242" priority="27288"/>
    <cfRule type="duplicateValues" dxfId="9241" priority="27289"/>
    <cfRule type="duplicateValues" dxfId="9240" priority="27290"/>
    <cfRule type="duplicateValues" dxfId="9239" priority="27291"/>
    <cfRule type="duplicateValues" dxfId="9238" priority="27292"/>
    <cfRule type="duplicateValues" dxfId="9237" priority="27293"/>
  </conditionalFormatting>
  <conditionalFormatting sqref="J798:J807">
    <cfRule type="duplicateValues" dxfId="9236" priority="27375"/>
    <cfRule type="duplicateValues" dxfId="9235" priority="27376"/>
    <cfRule type="duplicateValues" dxfId="9234" priority="27377"/>
    <cfRule type="duplicateValues" dxfId="9233" priority="27378"/>
    <cfRule type="duplicateValues" dxfId="9232" priority="27379"/>
    <cfRule type="duplicateValues" dxfId="9231" priority="27380"/>
    <cfRule type="duplicateValues" dxfId="9230" priority="27381"/>
    <cfRule type="duplicateValues" dxfId="9229" priority="27382"/>
    <cfRule type="duplicateValues" dxfId="9228" priority="27383"/>
    <cfRule type="duplicateValues" dxfId="9227" priority="27384"/>
    <cfRule type="duplicateValues" dxfId="9226" priority="27385"/>
    <cfRule type="duplicateValues" dxfId="9225" priority="27386"/>
    <cfRule type="duplicateValues" dxfId="9224" priority="27387"/>
    <cfRule type="duplicateValues" dxfId="9223" priority="27388"/>
    <cfRule type="duplicateValues" dxfId="9222" priority="27389"/>
    <cfRule type="duplicateValues" dxfId="9221" priority="27390"/>
    <cfRule type="duplicateValues" dxfId="9220" priority="27391"/>
    <cfRule type="duplicateValues" dxfId="9219" priority="27392"/>
    <cfRule type="duplicateValues" dxfId="9218" priority="27393"/>
    <cfRule type="duplicateValues" dxfId="9217" priority="27394"/>
    <cfRule type="duplicateValues" dxfId="9216" priority="27395"/>
  </conditionalFormatting>
  <conditionalFormatting sqref="J811">
    <cfRule type="duplicateValues" dxfId="9215" priority="7668"/>
    <cfRule type="duplicateValues" dxfId="9214" priority="7669"/>
    <cfRule type="duplicateValues" dxfId="9213" priority="7670"/>
    <cfRule type="duplicateValues" dxfId="9212" priority="7671"/>
    <cfRule type="duplicateValues" dxfId="9211" priority="7672"/>
    <cfRule type="duplicateValues" dxfId="9210" priority="7673"/>
    <cfRule type="duplicateValues" dxfId="9209" priority="7674"/>
    <cfRule type="duplicateValues" dxfId="9208" priority="7675"/>
    <cfRule type="duplicateValues" dxfId="9207" priority="7676"/>
    <cfRule type="duplicateValues" dxfId="9206" priority="7677"/>
    <cfRule type="duplicateValues" dxfId="9205" priority="7678"/>
    <cfRule type="duplicateValues" dxfId="9204" priority="7679"/>
    <cfRule type="duplicateValues" dxfId="9203" priority="7680"/>
    <cfRule type="duplicateValues" dxfId="9202" priority="7681"/>
    <cfRule type="duplicateValues" dxfId="9201" priority="7682"/>
    <cfRule type="duplicateValues" dxfId="9200" priority="7683"/>
    <cfRule type="duplicateValues" dxfId="9199" priority="7684"/>
    <cfRule type="duplicateValues" dxfId="9198" priority="7685"/>
  </conditionalFormatting>
  <conditionalFormatting sqref="J846:J847 J811">
    <cfRule type="duplicateValues" dxfId="9197" priority="7667"/>
  </conditionalFormatting>
  <conditionalFormatting sqref="J848">
    <cfRule type="duplicateValues" dxfId="9196" priority="7686"/>
    <cfRule type="duplicateValues" dxfId="9195" priority="7687"/>
    <cfRule type="duplicateValues" dxfId="9194" priority="7688"/>
    <cfRule type="duplicateValues" dxfId="9193" priority="7689"/>
    <cfRule type="duplicateValues" dxfId="9192" priority="7690"/>
    <cfRule type="duplicateValues" dxfId="9191" priority="7691"/>
    <cfRule type="duplicateValues" dxfId="9190" priority="7692"/>
  </conditionalFormatting>
  <conditionalFormatting sqref="J826:J828">
    <cfRule type="duplicateValues" dxfId="9189" priority="7625"/>
    <cfRule type="duplicateValues" dxfId="9188" priority="7626"/>
    <cfRule type="duplicateValues" dxfId="9187" priority="7627"/>
    <cfRule type="duplicateValues" dxfId="9186" priority="7628"/>
    <cfRule type="duplicateValues" dxfId="9185" priority="7629"/>
    <cfRule type="duplicateValues" dxfId="9184" priority="7630"/>
    <cfRule type="duplicateValues" dxfId="9183" priority="7631"/>
    <cfRule type="duplicateValues" dxfId="9182" priority="7632"/>
    <cfRule type="duplicateValues" dxfId="9181" priority="7633"/>
    <cfRule type="duplicateValues" dxfId="9180" priority="7634"/>
    <cfRule type="duplicateValues" dxfId="9179" priority="7635"/>
    <cfRule type="duplicateValues" dxfId="9178" priority="7636"/>
    <cfRule type="duplicateValues" dxfId="9177" priority="7637"/>
    <cfRule type="duplicateValues" dxfId="9176" priority="7638"/>
    <cfRule type="duplicateValues" dxfId="9175" priority="7639"/>
    <cfRule type="duplicateValues" dxfId="9174" priority="7640"/>
    <cfRule type="duplicateValues" dxfId="9173" priority="7641"/>
    <cfRule type="duplicateValues" dxfId="9172" priority="7642"/>
    <cfRule type="duplicateValues" dxfId="9171" priority="7643"/>
    <cfRule type="duplicateValues" dxfId="9170" priority="7644"/>
    <cfRule type="duplicateValues" dxfId="9169" priority="7645"/>
  </conditionalFormatting>
  <conditionalFormatting sqref="J822:J825">
    <cfRule type="duplicateValues" dxfId="9168" priority="7604"/>
    <cfRule type="duplicateValues" dxfId="9167" priority="7605"/>
    <cfRule type="duplicateValues" dxfId="9166" priority="7606"/>
    <cfRule type="duplicateValues" dxfId="9165" priority="7607"/>
    <cfRule type="duplicateValues" dxfId="9164" priority="7608"/>
    <cfRule type="duplicateValues" dxfId="9163" priority="7609"/>
    <cfRule type="duplicateValues" dxfId="9162" priority="7610"/>
    <cfRule type="duplicateValues" dxfId="9161" priority="7611"/>
    <cfRule type="duplicateValues" dxfId="9160" priority="7612"/>
    <cfRule type="duplicateValues" dxfId="9159" priority="7613"/>
    <cfRule type="duplicateValues" dxfId="9158" priority="7614"/>
    <cfRule type="duplicateValues" dxfId="9157" priority="7615"/>
    <cfRule type="duplicateValues" dxfId="9156" priority="7616"/>
    <cfRule type="duplicateValues" dxfId="9155" priority="7617"/>
    <cfRule type="duplicateValues" dxfId="9154" priority="7618"/>
    <cfRule type="duplicateValues" dxfId="9153" priority="7619"/>
    <cfRule type="duplicateValues" dxfId="9152" priority="7620"/>
    <cfRule type="duplicateValues" dxfId="9151" priority="7621"/>
    <cfRule type="duplicateValues" dxfId="9150" priority="7622"/>
    <cfRule type="duplicateValues" dxfId="9149" priority="7623"/>
    <cfRule type="duplicateValues" dxfId="9148" priority="7624"/>
  </conditionalFormatting>
  <conditionalFormatting sqref="J822:J824">
    <cfRule type="duplicateValues" dxfId="9147" priority="7583"/>
    <cfRule type="duplicateValues" dxfId="9146" priority="7584"/>
    <cfRule type="duplicateValues" dxfId="9145" priority="7585"/>
    <cfRule type="duplicateValues" dxfId="9144" priority="7586"/>
    <cfRule type="duplicateValues" dxfId="9143" priority="7587"/>
    <cfRule type="duplicateValues" dxfId="9142" priority="7588"/>
    <cfRule type="duplicateValues" dxfId="9141" priority="7589"/>
    <cfRule type="duplicateValues" dxfId="9140" priority="7590"/>
    <cfRule type="duplicateValues" dxfId="9139" priority="7591"/>
    <cfRule type="duplicateValues" dxfId="9138" priority="7592"/>
    <cfRule type="duplicateValues" dxfId="9137" priority="7593"/>
    <cfRule type="duplicateValues" dxfId="9136" priority="7594"/>
    <cfRule type="duplicateValues" dxfId="9135" priority="7595"/>
    <cfRule type="duplicateValues" dxfId="9134" priority="7596"/>
    <cfRule type="duplicateValues" dxfId="9133" priority="7597"/>
    <cfRule type="duplicateValues" dxfId="9132" priority="7598"/>
    <cfRule type="duplicateValues" dxfId="9131" priority="7599"/>
    <cfRule type="duplicateValues" dxfId="9130" priority="7600"/>
    <cfRule type="duplicateValues" dxfId="9129" priority="7601"/>
    <cfRule type="duplicateValues" dxfId="9128" priority="7602"/>
    <cfRule type="duplicateValues" dxfId="9127" priority="7603"/>
  </conditionalFormatting>
  <conditionalFormatting sqref="J840:J842 J832">
    <cfRule type="duplicateValues" dxfId="9126" priority="27477"/>
    <cfRule type="duplicateValues" dxfId="9125" priority="27478"/>
    <cfRule type="duplicateValues" dxfId="9124" priority="27479"/>
    <cfRule type="duplicateValues" dxfId="9123" priority="27480"/>
    <cfRule type="duplicateValues" dxfId="9122" priority="27481"/>
    <cfRule type="duplicateValues" dxfId="9121" priority="27482"/>
    <cfRule type="duplicateValues" dxfId="9120" priority="27483"/>
    <cfRule type="duplicateValues" dxfId="9119" priority="27484"/>
    <cfRule type="duplicateValues" dxfId="9118" priority="27485"/>
    <cfRule type="duplicateValues" dxfId="9117" priority="27486"/>
    <cfRule type="duplicateValues" dxfId="9116" priority="27487"/>
    <cfRule type="duplicateValues" dxfId="9115" priority="27488"/>
    <cfRule type="duplicateValues" dxfId="9114" priority="27489"/>
    <cfRule type="duplicateValues" dxfId="9113" priority="27490"/>
    <cfRule type="duplicateValues" dxfId="9112" priority="27491"/>
    <cfRule type="duplicateValues" dxfId="9111" priority="27492"/>
    <cfRule type="duplicateValues" dxfId="9110" priority="27493"/>
    <cfRule type="duplicateValues" dxfId="9109" priority="27494"/>
    <cfRule type="duplicateValues" dxfId="9108" priority="27495"/>
    <cfRule type="duplicateValues" dxfId="9107" priority="27496"/>
    <cfRule type="duplicateValues" dxfId="9106" priority="27497"/>
  </conditionalFormatting>
  <conditionalFormatting sqref="J833:J839">
    <cfRule type="duplicateValues" dxfId="9105" priority="27642"/>
    <cfRule type="duplicateValues" dxfId="9104" priority="27643"/>
    <cfRule type="duplicateValues" dxfId="9103" priority="27644"/>
    <cfRule type="duplicateValues" dxfId="9102" priority="27645"/>
    <cfRule type="duplicateValues" dxfId="9101" priority="27646"/>
    <cfRule type="duplicateValues" dxfId="9100" priority="27647"/>
    <cfRule type="duplicateValues" dxfId="9099" priority="27648"/>
    <cfRule type="duplicateValues" dxfId="9098" priority="27649"/>
    <cfRule type="duplicateValues" dxfId="9097" priority="27650"/>
    <cfRule type="duplicateValues" dxfId="9096" priority="27651"/>
    <cfRule type="duplicateValues" dxfId="9095" priority="27652"/>
    <cfRule type="duplicateValues" dxfId="9094" priority="27653"/>
    <cfRule type="duplicateValues" dxfId="9093" priority="27654"/>
    <cfRule type="duplicateValues" dxfId="9092" priority="27655"/>
    <cfRule type="duplicateValues" dxfId="9091" priority="27656"/>
    <cfRule type="duplicateValues" dxfId="9090" priority="27657"/>
    <cfRule type="duplicateValues" dxfId="9089" priority="27658"/>
    <cfRule type="duplicateValues" dxfId="9088" priority="27659"/>
    <cfRule type="duplicateValues" dxfId="9087" priority="27660"/>
    <cfRule type="duplicateValues" dxfId="9086" priority="27661"/>
    <cfRule type="duplicateValues" dxfId="9085" priority="27662"/>
  </conditionalFormatting>
  <conditionalFormatting sqref="J839:J842">
    <cfRule type="duplicateValues" dxfId="9084" priority="7520"/>
    <cfRule type="duplicateValues" dxfId="9083" priority="7521"/>
    <cfRule type="duplicateValues" dxfId="9082" priority="7522"/>
    <cfRule type="duplicateValues" dxfId="9081" priority="7523"/>
    <cfRule type="duplicateValues" dxfId="9080" priority="7524"/>
    <cfRule type="duplicateValues" dxfId="9079" priority="7525"/>
    <cfRule type="duplicateValues" dxfId="9078" priority="7526"/>
    <cfRule type="duplicateValues" dxfId="9077" priority="7527"/>
    <cfRule type="duplicateValues" dxfId="9076" priority="7528"/>
    <cfRule type="duplicateValues" dxfId="9075" priority="7529"/>
    <cfRule type="duplicateValues" dxfId="9074" priority="7530"/>
    <cfRule type="duplicateValues" dxfId="9073" priority="7531"/>
    <cfRule type="duplicateValues" dxfId="9072" priority="7532"/>
    <cfRule type="duplicateValues" dxfId="9071" priority="7533"/>
    <cfRule type="duplicateValues" dxfId="9070" priority="7534"/>
    <cfRule type="duplicateValues" dxfId="9069" priority="7535"/>
    <cfRule type="duplicateValues" dxfId="9068" priority="7536"/>
    <cfRule type="duplicateValues" dxfId="9067" priority="7537"/>
    <cfRule type="duplicateValues" dxfId="9066" priority="7538"/>
    <cfRule type="duplicateValues" dxfId="9065" priority="7539"/>
    <cfRule type="duplicateValues" dxfId="9064" priority="7540"/>
  </conditionalFormatting>
  <conditionalFormatting sqref="J836:J838">
    <cfRule type="duplicateValues" dxfId="9063" priority="7541"/>
    <cfRule type="duplicateValues" dxfId="9062" priority="7542"/>
    <cfRule type="duplicateValues" dxfId="9061" priority="7543"/>
    <cfRule type="duplicateValues" dxfId="9060" priority="7544"/>
    <cfRule type="duplicateValues" dxfId="9059" priority="7545"/>
    <cfRule type="duplicateValues" dxfId="9058" priority="7546"/>
    <cfRule type="duplicateValues" dxfId="9057" priority="7547"/>
    <cfRule type="duplicateValues" dxfId="9056" priority="7548"/>
    <cfRule type="duplicateValues" dxfId="9055" priority="7549"/>
    <cfRule type="duplicateValues" dxfId="9054" priority="7550"/>
    <cfRule type="duplicateValues" dxfId="9053" priority="7551"/>
    <cfRule type="duplicateValues" dxfId="9052" priority="7552"/>
    <cfRule type="duplicateValues" dxfId="9051" priority="7553"/>
    <cfRule type="duplicateValues" dxfId="9050" priority="7554"/>
    <cfRule type="duplicateValues" dxfId="9049" priority="7555"/>
    <cfRule type="duplicateValues" dxfId="9048" priority="7556"/>
    <cfRule type="duplicateValues" dxfId="9047" priority="7557"/>
    <cfRule type="duplicateValues" dxfId="9046" priority="7558"/>
    <cfRule type="duplicateValues" dxfId="9045" priority="7559"/>
    <cfRule type="duplicateValues" dxfId="9044" priority="7560"/>
    <cfRule type="duplicateValues" dxfId="9043" priority="7561"/>
  </conditionalFormatting>
  <conditionalFormatting sqref="J843:J845 J812:J821 J826:J832">
    <cfRule type="duplicateValues" dxfId="9042" priority="27744"/>
    <cfRule type="duplicateValues" dxfId="9041" priority="27745"/>
    <cfRule type="duplicateValues" dxfId="9040" priority="27746"/>
    <cfRule type="duplicateValues" dxfId="9039" priority="27747"/>
    <cfRule type="duplicateValues" dxfId="9038" priority="27748"/>
    <cfRule type="duplicateValues" dxfId="9037" priority="27749"/>
    <cfRule type="duplicateValues" dxfId="9036" priority="27750"/>
    <cfRule type="duplicateValues" dxfId="9035" priority="27751"/>
    <cfRule type="duplicateValues" dxfId="9034" priority="27752"/>
    <cfRule type="duplicateValues" dxfId="9033" priority="27753"/>
    <cfRule type="duplicateValues" dxfId="9032" priority="27754"/>
    <cfRule type="duplicateValues" dxfId="9031" priority="27755"/>
    <cfRule type="duplicateValues" dxfId="9030" priority="27756"/>
    <cfRule type="duplicateValues" dxfId="9029" priority="27757"/>
    <cfRule type="duplicateValues" dxfId="9028" priority="27758"/>
    <cfRule type="duplicateValues" dxfId="9027" priority="27759"/>
    <cfRule type="duplicateValues" dxfId="9026" priority="27760"/>
    <cfRule type="duplicateValues" dxfId="9025" priority="27761"/>
    <cfRule type="duplicateValues" dxfId="9024" priority="27762"/>
    <cfRule type="duplicateValues" dxfId="9023" priority="27763"/>
    <cfRule type="duplicateValues" dxfId="9022" priority="27764"/>
  </conditionalFormatting>
  <conditionalFormatting sqref="J849">
    <cfRule type="duplicateValues" dxfId="9021" priority="7481"/>
    <cfRule type="duplicateValues" dxfId="9020" priority="7482"/>
    <cfRule type="duplicateValues" dxfId="9019" priority="7483"/>
    <cfRule type="duplicateValues" dxfId="9018" priority="7484"/>
    <cfRule type="duplicateValues" dxfId="9017" priority="7485"/>
    <cfRule type="duplicateValues" dxfId="9016" priority="7486"/>
    <cfRule type="duplicateValues" dxfId="9015" priority="7487"/>
    <cfRule type="duplicateValues" dxfId="9014" priority="7488"/>
    <cfRule type="duplicateValues" dxfId="9013" priority="7489"/>
    <cfRule type="duplicateValues" dxfId="9012" priority="7490"/>
    <cfRule type="duplicateValues" dxfId="9011" priority="7491"/>
    <cfRule type="duplicateValues" dxfId="9010" priority="7492"/>
    <cfRule type="duplicateValues" dxfId="9009" priority="7493"/>
    <cfRule type="duplicateValues" dxfId="9008" priority="7494"/>
    <cfRule type="duplicateValues" dxfId="9007" priority="7495"/>
    <cfRule type="duplicateValues" dxfId="9006" priority="7496"/>
    <cfRule type="duplicateValues" dxfId="9005" priority="7497"/>
    <cfRule type="duplicateValues" dxfId="9004" priority="7498"/>
  </conditionalFormatting>
  <conditionalFormatting sqref="J860:J861 J849">
    <cfRule type="duplicateValues" dxfId="9003" priority="7480"/>
  </conditionalFormatting>
  <conditionalFormatting sqref="J850:J859">
    <cfRule type="duplicateValues" dxfId="9002" priority="27846"/>
    <cfRule type="duplicateValues" dxfId="9001" priority="27847"/>
    <cfRule type="duplicateValues" dxfId="9000" priority="27848"/>
    <cfRule type="duplicateValues" dxfId="8999" priority="27849"/>
    <cfRule type="duplicateValues" dxfId="8998" priority="27850"/>
    <cfRule type="duplicateValues" dxfId="8997" priority="27851"/>
    <cfRule type="duplicateValues" dxfId="8996" priority="27852"/>
    <cfRule type="duplicateValues" dxfId="8995" priority="27853"/>
    <cfRule type="duplicateValues" dxfId="8994" priority="27854"/>
    <cfRule type="duplicateValues" dxfId="8993" priority="27855"/>
    <cfRule type="duplicateValues" dxfId="8992" priority="27856"/>
    <cfRule type="duplicateValues" dxfId="8991" priority="27857"/>
    <cfRule type="duplicateValues" dxfId="8990" priority="27858"/>
    <cfRule type="duplicateValues" dxfId="8989" priority="27859"/>
    <cfRule type="duplicateValues" dxfId="8988" priority="27860"/>
    <cfRule type="duplicateValues" dxfId="8987" priority="27861"/>
    <cfRule type="duplicateValues" dxfId="8986" priority="27862"/>
    <cfRule type="duplicateValues" dxfId="8985" priority="27863"/>
    <cfRule type="duplicateValues" dxfId="8984" priority="27864"/>
    <cfRule type="duplicateValues" dxfId="8983" priority="27865"/>
    <cfRule type="duplicateValues" dxfId="8982" priority="27866"/>
  </conditionalFormatting>
  <conditionalFormatting sqref="J863">
    <cfRule type="duplicateValues" dxfId="8981" priority="7413"/>
    <cfRule type="duplicateValues" dxfId="8980" priority="7414"/>
    <cfRule type="duplicateValues" dxfId="8979" priority="7415"/>
    <cfRule type="duplicateValues" dxfId="8978" priority="7416"/>
    <cfRule type="duplicateValues" dxfId="8977" priority="7417"/>
    <cfRule type="duplicateValues" dxfId="8976" priority="7418"/>
    <cfRule type="duplicateValues" dxfId="8975" priority="7419"/>
    <cfRule type="duplicateValues" dxfId="8974" priority="7420"/>
    <cfRule type="duplicateValues" dxfId="8973" priority="7421"/>
    <cfRule type="duplicateValues" dxfId="8972" priority="7422"/>
    <cfRule type="duplicateValues" dxfId="8971" priority="7423"/>
    <cfRule type="duplicateValues" dxfId="8970" priority="7424"/>
    <cfRule type="duplicateValues" dxfId="8969" priority="7425"/>
    <cfRule type="duplicateValues" dxfId="8968" priority="7426"/>
    <cfRule type="duplicateValues" dxfId="8967" priority="7427"/>
    <cfRule type="duplicateValues" dxfId="8966" priority="7428"/>
    <cfRule type="duplicateValues" dxfId="8965" priority="7429"/>
    <cfRule type="duplicateValues" dxfId="8964" priority="7430"/>
  </conditionalFormatting>
  <conditionalFormatting sqref="J877:J878 J863">
    <cfRule type="duplicateValues" dxfId="8963" priority="7412"/>
  </conditionalFormatting>
  <conditionalFormatting sqref="J879">
    <cfRule type="duplicateValues" dxfId="8962" priority="7452"/>
    <cfRule type="duplicateValues" dxfId="8961" priority="7453"/>
    <cfRule type="duplicateValues" dxfId="8960" priority="7454"/>
    <cfRule type="duplicateValues" dxfId="8959" priority="7455"/>
    <cfRule type="duplicateValues" dxfId="8958" priority="7456"/>
    <cfRule type="duplicateValues" dxfId="8957" priority="7457"/>
    <cfRule type="duplicateValues" dxfId="8956" priority="7458"/>
  </conditionalFormatting>
  <conditionalFormatting sqref="J864:J876">
    <cfRule type="duplicateValues" dxfId="8955" priority="28028"/>
    <cfRule type="duplicateValues" dxfId="8954" priority="28029"/>
    <cfRule type="duplicateValues" dxfId="8953" priority="28030"/>
    <cfRule type="duplicateValues" dxfId="8952" priority="28031"/>
    <cfRule type="duplicateValues" dxfId="8951" priority="28032"/>
    <cfRule type="duplicateValues" dxfId="8950" priority="28033"/>
    <cfRule type="duplicateValues" dxfId="8949" priority="28034"/>
    <cfRule type="duplicateValues" dxfId="8948" priority="28035"/>
    <cfRule type="duplicateValues" dxfId="8947" priority="28036"/>
    <cfRule type="duplicateValues" dxfId="8946" priority="28037"/>
    <cfRule type="duplicateValues" dxfId="8945" priority="28038"/>
    <cfRule type="duplicateValues" dxfId="8944" priority="28039"/>
    <cfRule type="duplicateValues" dxfId="8943" priority="28040"/>
    <cfRule type="duplicateValues" dxfId="8942" priority="28041"/>
    <cfRule type="duplicateValues" dxfId="8941" priority="28042"/>
    <cfRule type="duplicateValues" dxfId="8940" priority="28043"/>
    <cfRule type="duplicateValues" dxfId="8939" priority="28044"/>
    <cfRule type="duplicateValues" dxfId="8938" priority="28045"/>
    <cfRule type="duplicateValues" dxfId="8937" priority="28046"/>
    <cfRule type="duplicateValues" dxfId="8936" priority="28047"/>
    <cfRule type="duplicateValues" dxfId="8935" priority="28048"/>
  </conditionalFormatting>
  <conditionalFormatting sqref="J880">
    <cfRule type="duplicateValues" dxfId="8934" priority="7366"/>
    <cfRule type="duplicateValues" dxfId="8933" priority="7367"/>
    <cfRule type="duplicateValues" dxfId="8932" priority="7368"/>
    <cfRule type="duplicateValues" dxfId="8931" priority="7369"/>
    <cfRule type="duplicateValues" dxfId="8930" priority="7370"/>
    <cfRule type="duplicateValues" dxfId="8929" priority="7371"/>
    <cfRule type="duplicateValues" dxfId="8928" priority="7372"/>
    <cfRule type="duplicateValues" dxfId="8927" priority="7373"/>
    <cfRule type="duplicateValues" dxfId="8926" priority="7374"/>
    <cfRule type="duplicateValues" dxfId="8925" priority="7375"/>
    <cfRule type="duplicateValues" dxfId="8924" priority="7376"/>
    <cfRule type="duplicateValues" dxfId="8923" priority="7377"/>
    <cfRule type="duplicateValues" dxfId="8922" priority="7378"/>
    <cfRule type="duplicateValues" dxfId="8921" priority="7379"/>
    <cfRule type="duplicateValues" dxfId="8920" priority="7380"/>
    <cfRule type="duplicateValues" dxfId="8919" priority="7381"/>
    <cfRule type="duplicateValues" dxfId="8918" priority="7382"/>
    <cfRule type="duplicateValues" dxfId="8917" priority="7383"/>
  </conditionalFormatting>
  <conditionalFormatting sqref="J897:J898 J880">
    <cfRule type="duplicateValues" dxfId="8916" priority="7365"/>
  </conditionalFormatting>
  <conditionalFormatting sqref="J899">
    <cfRule type="duplicateValues" dxfId="8915" priority="7384"/>
    <cfRule type="duplicateValues" dxfId="8914" priority="7385"/>
    <cfRule type="duplicateValues" dxfId="8913" priority="7386"/>
    <cfRule type="duplicateValues" dxfId="8912" priority="7387"/>
    <cfRule type="duplicateValues" dxfId="8911" priority="7388"/>
    <cfRule type="duplicateValues" dxfId="8910" priority="7389"/>
    <cfRule type="duplicateValues" dxfId="8909" priority="7390"/>
  </conditionalFormatting>
  <conditionalFormatting sqref="J891:J892">
    <cfRule type="duplicateValues" dxfId="8908" priority="7344"/>
    <cfRule type="duplicateValues" dxfId="8907" priority="7345"/>
    <cfRule type="duplicateValues" dxfId="8906" priority="7346"/>
    <cfRule type="duplicateValues" dxfId="8905" priority="7347"/>
    <cfRule type="duplicateValues" dxfId="8904" priority="7348"/>
    <cfRule type="duplicateValues" dxfId="8903" priority="7349"/>
    <cfRule type="duplicateValues" dxfId="8902" priority="7350"/>
    <cfRule type="duplicateValues" dxfId="8901" priority="7351"/>
    <cfRule type="duplicateValues" dxfId="8900" priority="7352"/>
    <cfRule type="duplicateValues" dxfId="8899" priority="7353"/>
    <cfRule type="duplicateValues" dxfId="8898" priority="7354"/>
    <cfRule type="duplicateValues" dxfId="8897" priority="7355"/>
    <cfRule type="duplicateValues" dxfId="8896" priority="7356"/>
    <cfRule type="duplicateValues" dxfId="8895" priority="7357"/>
    <cfRule type="duplicateValues" dxfId="8894" priority="7358"/>
    <cfRule type="duplicateValues" dxfId="8893" priority="7359"/>
    <cfRule type="duplicateValues" dxfId="8892" priority="7360"/>
    <cfRule type="duplicateValues" dxfId="8891" priority="7361"/>
    <cfRule type="duplicateValues" dxfId="8890" priority="7362"/>
    <cfRule type="duplicateValues" dxfId="8889" priority="7363"/>
    <cfRule type="duplicateValues" dxfId="8888" priority="7364"/>
  </conditionalFormatting>
  <conditionalFormatting sqref="J881:J890 J893:J894">
    <cfRule type="duplicateValues" dxfId="8887" priority="28355"/>
    <cfRule type="duplicateValues" dxfId="8886" priority="28356"/>
    <cfRule type="duplicateValues" dxfId="8885" priority="28357"/>
    <cfRule type="duplicateValues" dxfId="8884" priority="28358"/>
    <cfRule type="duplicateValues" dxfId="8883" priority="28359"/>
    <cfRule type="duplicateValues" dxfId="8882" priority="28360"/>
    <cfRule type="duplicateValues" dxfId="8881" priority="28361"/>
    <cfRule type="duplicateValues" dxfId="8880" priority="28362"/>
    <cfRule type="duplicateValues" dxfId="8879" priority="28363"/>
    <cfRule type="duplicateValues" dxfId="8878" priority="28364"/>
    <cfRule type="duplicateValues" dxfId="8877" priority="28365"/>
    <cfRule type="duplicateValues" dxfId="8876" priority="28366"/>
    <cfRule type="duplicateValues" dxfId="8875" priority="28367"/>
    <cfRule type="duplicateValues" dxfId="8874" priority="28368"/>
    <cfRule type="duplicateValues" dxfId="8873" priority="28369"/>
    <cfRule type="duplicateValues" dxfId="8872" priority="28370"/>
    <cfRule type="duplicateValues" dxfId="8871" priority="28371"/>
    <cfRule type="duplicateValues" dxfId="8870" priority="28372"/>
    <cfRule type="duplicateValues" dxfId="8869" priority="28373"/>
    <cfRule type="duplicateValues" dxfId="8868" priority="28374"/>
    <cfRule type="duplicateValues" dxfId="8867" priority="28375"/>
  </conditionalFormatting>
  <conditionalFormatting sqref="J895">
    <cfRule type="duplicateValues" dxfId="8866" priority="7302"/>
    <cfRule type="duplicateValues" dxfId="8865" priority="7303"/>
    <cfRule type="duplicateValues" dxfId="8864" priority="7304"/>
    <cfRule type="duplicateValues" dxfId="8863" priority="7305"/>
    <cfRule type="duplicateValues" dxfId="8862" priority="7306"/>
    <cfRule type="duplicateValues" dxfId="8861" priority="7307"/>
    <cfRule type="duplicateValues" dxfId="8860" priority="7308"/>
    <cfRule type="duplicateValues" dxfId="8859" priority="7309"/>
    <cfRule type="duplicateValues" dxfId="8858" priority="7310"/>
    <cfRule type="duplicateValues" dxfId="8857" priority="7311"/>
    <cfRule type="duplicateValues" dxfId="8856" priority="7312"/>
    <cfRule type="duplicateValues" dxfId="8855" priority="7313"/>
    <cfRule type="duplicateValues" dxfId="8854" priority="7314"/>
    <cfRule type="duplicateValues" dxfId="8853" priority="7315"/>
    <cfRule type="duplicateValues" dxfId="8852" priority="7316"/>
    <cfRule type="duplicateValues" dxfId="8851" priority="7317"/>
    <cfRule type="duplicateValues" dxfId="8850" priority="7318"/>
    <cfRule type="duplicateValues" dxfId="8849" priority="7319"/>
    <cfRule type="duplicateValues" dxfId="8848" priority="7320"/>
    <cfRule type="duplicateValues" dxfId="8847" priority="7321"/>
    <cfRule type="duplicateValues" dxfId="8846" priority="7322"/>
  </conditionalFormatting>
  <conditionalFormatting sqref="J896">
    <cfRule type="duplicateValues" dxfId="8845" priority="7283"/>
    <cfRule type="duplicateValues" dxfId="8844" priority="7284"/>
    <cfRule type="duplicateValues" dxfId="8843" priority="7285"/>
    <cfRule type="duplicateValues" dxfId="8842" priority="7286"/>
    <cfRule type="duplicateValues" dxfId="8841" priority="7287"/>
    <cfRule type="duplicateValues" dxfId="8840" priority="7288"/>
    <cfRule type="duplicateValues" dxfId="8839" priority="7289"/>
    <cfRule type="duplicateValues" dxfId="8838" priority="7290"/>
    <cfRule type="duplicateValues" dxfId="8837" priority="7291"/>
    <cfRule type="duplicateValues" dxfId="8836" priority="7292"/>
    <cfRule type="duplicateValues" dxfId="8835" priority="7293"/>
    <cfRule type="duplicateValues" dxfId="8834" priority="7294"/>
    <cfRule type="duplicateValues" dxfId="8833" priority="7295"/>
    <cfRule type="duplicateValues" dxfId="8832" priority="7296"/>
    <cfRule type="duplicateValues" dxfId="8831" priority="7297"/>
    <cfRule type="duplicateValues" dxfId="8830" priority="7298"/>
    <cfRule type="duplicateValues" dxfId="8829" priority="7299"/>
    <cfRule type="duplicateValues" dxfId="8828" priority="7300"/>
    <cfRule type="duplicateValues" dxfId="8827" priority="7301"/>
  </conditionalFormatting>
  <conditionalFormatting sqref="J900">
    <cfRule type="duplicateValues" dxfId="8826" priority="7244"/>
    <cfRule type="duplicateValues" dxfId="8825" priority="7245"/>
    <cfRule type="duplicateValues" dxfId="8824" priority="7246"/>
    <cfRule type="duplicateValues" dxfId="8823" priority="7247"/>
    <cfRule type="duplicateValues" dxfId="8822" priority="7248"/>
    <cfRule type="duplicateValues" dxfId="8821" priority="7249"/>
    <cfRule type="duplicateValues" dxfId="8820" priority="7250"/>
    <cfRule type="duplicateValues" dxfId="8819" priority="7251"/>
    <cfRule type="duplicateValues" dxfId="8818" priority="7252"/>
    <cfRule type="duplicateValues" dxfId="8817" priority="7253"/>
    <cfRule type="duplicateValues" dxfId="8816" priority="7254"/>
    <cfRule type="duplicateValues" dxfId="8815" priority="7255"/>
    <cfRule type="duplicateValues" dxfId="8814" priority="7256"/>
    <cfRule type="duplicateValues" dxfId="8813" priority="7257"/>
    <cfRule type="duplicateValues" dxfId="8812" priority="7258"/>
    <cfRule type="duplicateValues" dxfId="8811" priority="7259"/>
    <cfRule type="duplicateValues" dxfId="8810" priority="7260"/>
    <cfRule type="duplicateValues" dxfId="8809" priority="7261"/>
  </conditionalFormatting>
  <conditionalFormatting sqref="J911:J912 J900">
    <cfRule type="duplicateValues" dxfId="8808" priority="7243"/>
  </conditionalFormatting>
  <conditionalFormatting sqref="J901:J910">
    <cfRule type="duplicateValues" dxfId="8807" priority="28464"/>
    <cfRule type="duplicateValues" dxfId="8806" priority="28465"/>
    <cfRule type="duplicateValues" dxfId="8805" priority="28466"/>
    <cfRule type="duplicateValues" dxfId="8804" priority="28467"/>
    <cfRule type="duplicateValues" dxfId="8803" priority="28468"/>
    <cfRule type="duplicateValues" dxfId="8802" priority="28469"/>
    <cfRule type="duplicateValues" dxfId="8801" priority="28470"/>
    <cfRule type="duplicateValues" dxfId="8800" priority="28471"/>
    <cfRule type="duplicateValues" dxfId="8799" priority="28472"/>
    <cfRule type="duplicateValues" dxfId="8798" priority="28473"/>
    <cfRule type="duplicateValues" dxfId="8797" priority="28474"/>
    <cfRule type="duplicateValues" dxfId="8796" priority="28475"/>
    <cfRule type="duplicateValues" dxfId="8795" priority="28476"/>
    <cfRule type="duplicateValues" dxfId="8794" priority="28477"/>
    <cfRule type="duplicateValues" dxfId="8793" priority="28478"/>
    <cfRule type="duplicateValues" dxfId="8792" priority="28479"/>
    <cfRule type="duplicateValues" dxfId="8791" priority="28480"/>
    <cfRule type="duplicateValues" dxfId="8790" priority="28481"/>
    <cfRule type="duplicateValues" dxfId="8789" priority="28482"/>
    <cfRule type="duplicateValues" dxfId="8788" priority="28483"/>
    <cfRule type="duplicateValues" dxfId="8787" priority="28484"/>
  </conditionalFormatting>
  <conditionalFormatting sqref="J914">
    <cfRule type="duplicateValues" dxfId="8786" priority="7197"/>
    <cfRule type="duplicateValues" dxfId="8785" priority="7198"/>
    <cfRule type="duplicateValues" dxfId="8784" priority="7199"/>
    <cfRule type="duplicateValues" dxfId="8783" priority="7200"/>
    <cfRule type="duplicateValues" dxfId="8782" priority="7201"/>
    <cfRule type="duplicateValues" dxfId="8781" priority="7202"/>
    <cfRule type="duplicateValues" dxfId="8780" priority="7203"/>
    <cfRule type="duplicateValues" dxfId="8779" priority="7204"/>
    <cfRule type="duplicateValues" dxfId="8778" priority="7205"/>
    <cfRule type="duplicateValues" dxfId="8777" priority="7206"/>
    <cfRule type="duplicateValues" dxfId="8776" priority="7207"/>
    <cfRule type="duplicateValues" dxfId="8775" priority="7208"/>
    <cfRule type="duplicateValues" dxfId="8774" priority="7209"/>
    <cfRule type="duplicateValues" dxfId="8773" priority="7210"/>
    <cfRule type="duplicateValues" dxfId="8772" priority="7211"/>
    <cfRule type="duplicateValues" dxfId="8771" priority="7212"/>
    <cfRule type="duplicateValues" dxfId="8770" priority="7213"/>
    <cfRule type="duplicateValues" dxfId="8769" priority="7214"/>
  </conditionalFormatting>
  <conditionalFormatting sqref="J925:J926 J914">
    <cfRule type="duplicateValues" dxfId="8768" priority="7196"/>
  </conditionalFormatting>
  <conditionalFormatting sqref="J915:J923">
    <cfRule type="duplicateValues" dxfId="8767" priority="7215"/>
    <cfRule type="duplicateValues" dxfId="8766" priority="7216"/>
    <cfRule type="duplicateValues" dxfId="8765" priority="7217"/>
    <cfRule type="duplicateValues" dxfId="8764" priority="7218"/>
    <cfRule type="duplicateValues" dxfId="8763" priority="7219"/>
    <cfRule type="duplicateValues" dxfId="8762" priority="7220"/>
    <cfRule type="duplicateValues" dxfId="8761" priority="7221"/>
    <cfRule type="duplicateValues" dxfId="8760" priority="7222"/>
    <cfRule type="duplicateValues" dxfId="8759" priority="7223"/>
    <cfRule type="duplicateValues" dxfId="8758" priority="7224"/>
    <cfRule type="duplicateValues" dxfId="8757" priority="7225"/>
    <cfRule type="duplicateValues" dxfId="8756" priority="7226"/>
    <cfRule type="duplicateValues" dxfId="8755" priority="7227"/>
    <cfRule type="duplicateValues" dxfId="8754" priority="7228"/>
    <cfRule type="duplicateValues" dxfId="8753" priority="7229"/>
    <cfRule type="duplicateValues" dxfId="8752" priority="7230"/>
    <cfRule type="duplicateValues" dxfId="8751" priority="7231"/>
    <cfRule type="duplicateValues" dxfId="8750" priority="7232"/>
    <cfRule type="duplicateValues" dxfId="8749" priority="7233"/>
    <cfRule type="duplicateValues" dxfId="8748" priority="7234"/>
    <cfRule type="duplicateValues" dxfId="8747" priority="7235"/>
  </conditionalFormatting>
  <conditionalFormatting sqref="J927">
    <cfRule type="duplicateValues" dxfId="8746" priority="7236"/>
    <cfRule type="duplicateValues" dxfId="8745" priority="7237"/>
    <cfRule type="duplicateValues" dxfId="8744" priority="7238"/>
    <cfRule type="duplicateValues" dxfId="8743" priority="7239"/>
    <cfRule type="duplicateValues" dxfId="8742" priority="7240"/>
    <cfRule type="duplicateValues" dxfId="8741" priority="7241"/>
    <cfRule type="duplicateValues" dxfId="8740" priority="7242"/>
  </conditionalFormatting>
  <conditionalFormatting sqref="J924">
    <cfRule type="duplicateValues" dxfId="8739" priority="7158"/>
    <cfRule type="duplicateValues" dxfId="8738" priority="7159"/>
    <cfRule type="duplicateValues" dxfId="8737" priority="7160"/>
    <cfRule type="duplicateValues" dxfId="8736" priority="7161"/>
    <cfRule type="duplicateValues" dxfId="8735" priority="7162"/>
    <cfRule type="duplicateValues" dxfId="8734" priority="7163"/>
    <cfRule type="duplicateValues" dxfId="8733" priority="7164"/>
    <cfRule type="duplicateValues" dxfId="8732" priority="7165"/>
    <cfRule type="duplicateValues" dxfId="8731" priority="7166"/>
    <cfRule type="duplicateValues" dxfId="8730" priority="7167"/>
    <cfRule type="duplicateValues" dxfId="8729" priority="7168"/>
    <cfRule type="duplicateValues" dxfId="8728" priority="7169"/>
    <cfRule type="duplicateValues" dxfId="8727" priority="7170"/>
    <cfRule type="duplicateValues" dxfId="8726" priority="7171"/>
    <cfRule type="duplicateValues" dxfId="8725" priority="7172"/>
    <cfRule type="duplicateValues" dxfId="8724" priority="7173"/>
    <cfRule type="duplicateValues" dxfId="8723" priority="7174"/>
    <cfRule type="duplicateValues" dxfId="8722" priority="7175"/>
    <cfRule type="duplicateValues" dxfId="8721" priority="7176"/>
  </conditionalFormatting>
  <conditionalFormatting sqref="J928">
    <cfRule type="duplicateValues" dxfId="8720" priority="7112"/>
    <cfRule type="duplicateValues" dxfId="8719" priority="7113"/>
    <cfRule type="duplicateValues" dxfId="8718" priority="7114"/>
    <cfRule type="duplicateValues" dxfId="8717" priority="7115"/>
    <cfRule type="duplicateValues" dxfId="8716" priority="7116"/>
    <cfRule type="duplicateValues" dxfId="8715" priority="7117"/>
    <cfRule type="duplicateValues" dxfId="8714" priority="7118"/>
    <cfRule type="duplicateValues" dxfId="8713" priority="7119"/>
    <cfRule type="duplicateValues" dxfId="8712" priority="7120"/>
    <cfRule type="duplicateValues" dxfId="8711" priority="7121"/>
    <cfRule type="duplicateValues" dxfId="8710" priority="7122"/>
    <cfRule type="duplicateValues" dxfId="8709" priority="7123"/>
    <cfRule type="duplicateValues" dxfId="8708" priority="7124"/>
    <cfRule type="duplicateValues" dxfId="8707" priority="7125"/>
    <cfRule type="duplicateValues" dxfId="8706" priority="7126"/>
    <cfRule type="duplicateValues" dxfId="8705" priority="7127"/>
    <cfRule type="duplicateValues" dxfId="8704" priority="7128"/>
    <cfRule type="duplicateValues" dxfId="8703" priority="7129"/>
  </conditionalFormatting>
  <conditionalFormatting sqref="J953:J954 J928">
    <cfRule type="duplicateValues" dxfId="8702" priority="7111"/>
  </conditionalFormatting>
  <conditionalFormatting sqref="J955">
    <cfRule type="duplicateValues" dxfId="8701" priority="7151"/>
    <cfRule type="duplicateValues" dxfId="8700" priority="7152"/>
    <cfRule type="duplicateValues" dxfId="8699" priority="7153"/>
    <cfRule type="duplicateValues" dxfId="8698" priority="7154"/>
    <cfRule type="duplicateValues" dxfId="8697" priority="7155"/>
    <cfRule type="duplicateValues" dxfId="8696" priority="7156"/>
    <cfRule type="duplicateValues" dxfId="8695" priority="7157"/>
  </conditionalFormatting>
  <conditionalFormatting sqref="J929:J952">
    <cfRule type="duplicateValues" dxfId="8694" priority="28885"/>
    <cfRule type="duplicateValues" dxfId="8693" priority="28886"/>
    <cfRule type="duplicateValues" dxfId="8692" priority="28887"/>
    <cfRule type="duplicateValues" dxfId="8691" priority="28888"/>
    <cfRule type="duplicateValues" dxfId="8690" priority="28889"/>
    <cfRule type="duplicateValues" dxfId="8689" priority="28890"/>
    <cfRule type="duplicateValues" dxfId="8688" priority="28891"/>
    <cfRule type="duplicateValues" dxfId="8687" priority="28892"/>
    <cfRule type="duplicateValues" dxfId="8686" priority="28893"/>
    <cfRule type="duplicateValues" dxfId="8685" priority="28894"/>
    <cfRule type="duplicateValues" dxfId="8684" priority="28895"/>
    <cfRule type="duplicateValues" dxfId="8683" priority="28896"/>
    <cfRule type="duplicateValues" dxfId="8682" priority="28897"/>
    <cfRule type="duplicateValues" dxfId="8681" priority="28898"/>
    <cfRule type="duplicateValues" dxfId="8680" priority="28899"/>
    <cfRule type="duplicateValues" dxfId="8679" priority="28900"/>
    <cfRule type="duplicateValues" dxfId="8678" priority="28901"/>
    <cfRule type="duplicateValues" dxfId="8677" priority="28902"/>
    <cfRule type="duplicateValues" dxfId="8676" priority="28903"/>
    <cfRule type="duplicateValues" dxfId="8675" priority="28904"/>
    <cfRule type="duplicateValues" dxfId="8674" priority="28905"/>
  </conditionalFormatting>
  <conditionalFormatting sqref="J956">
    <cfRule type="duplicateValues" dxfId="8673" priority="7072"/>
    <cfRule type="duplicateValues" dxfId="8672" priority="7073"/>
    <cfRule type="duplicateValues" dxfId="8671" priority="7074"/>
    <cfRule type="duplicateValues" dxfId="8670" priority="7075"/>
    <cfRule type="duplicateValues" dxfId="8669" priority="7076"/>
    <cfRule type="duplicateValues" dxfId="8668" priority="7077"/>
    <cfRule type="duplicateValues" dxfId="8667" priority="7078"/>
    <cfRule type="duplicateValues" dxfId="8666" priority="7079"/>
    <cfRule type="duplicateValues" dxfId="8665" priority="7080"/>
    <cfRule type="duplicateValues" dxfId="8664" priority="7081"/>
    <cfRule type="duplicateValues" dxfId="8663" priority="7082"/>
    <cfRule type="duplicateValues" dxfId="8662" priority="7083"/>
    <cfRule type="duplicateValues" dxfId="8661" priority="7084"/>
    <cfRule type="duplicateValues" dxfId="8660" priority="7085"/>
    <cfRule type="duplicateValues" dxfId="8659" priority="7086"/>
    <cfRule type="duplicateValues" dxfId="8658" priority="7087"/>
    <cfRule type="duplicateValues" dxfId="8657" priority="7088"/>
    <cfRule type="duplicateValues" dxfId="8656" priority="7089"/>
  </conditionalFormatting>
  <conditionalFormatting sqref="J982:J983 J956">
    <cfRule type="duplicateValues" dxfId="8655" priority="7071"/>
  </conditionalFormatting>
  <conditionalFormatting sqref="J985">
    <cfRule type="duplicateValues" dxfId="8654" priority="7032"/>
    <cfRule type="duplicateValues" dxfId="8653" priority="7033"/>
    <cfRule type="duplicateValues" dxfId="8652" priority="7034"/>
    <cfRule type="duplicateValues" dxfId="8651" priority="7035"/>
    <cfRule type="duplicateValues" dxfId="8650" priority="7036"/>
    <cfRule type="duplicateValues" dxfId="8649" priority="7037"/>
    <cfRule type="duplicateValues" dxfId="8648" priority="7038"/>
    <cfRule type="duplicateValues" dxfId="8647" priority="7039"/>
    <cfRule type="duplicateValues" dxfId="8646" priority="7040"/>
    <cfRule type="duplicateValues" dxfId="8645" priority="7041"/>
    <cfRule type="duplicateValues" dxfId="8644" priority="7042"/>
    <cfRule type="duplicateValues" dxfId="8643" priority="7043"/>
    <cfRule type="duplicateValues" dxfId="8642" priority="7044"/>
    <cfRule type="duplicateValues" dxfId="8641" priority="7045"/>
    <cfRule type="duplicateValues" dxfId="8640" priority="7046"/>
    <cfRule type="duplicateValues" dxfId="8639" priority="7047"/>
    <cfRule type="duplicateValues" dxfId="8638" priority="7048"/>
    <cfRule type="duplicateValues" dxfId="8637" priority="7049"/>
  </conditionalFormatting>
  <conditionalFormatting sqref="J996:J997 J985">
    <cfRule type="duplicateValues" dxfId="8636" priority="7031"/>
  </conditionalFormatting>
  <conditionalFormatting sqref="J986:J995">
    <cfRule type="duplicateValues" dxfId="8635" priority="29320"/>
    <cfRule type="duplicateValues" dxfId="8634" priority="29321"/>
    <cfRule type="duplicateValues" dxfId="8633" priority="29322"/>
    <cfRule type="duplicateValues" dxfId="8632" priority="29323"/>
    <cfRule type="duplicateValues" dxfId="8631" priority="29324"/>
    <cfRule type="duplicateValues" dxfId="8630" priority="29325"/>
    <cfRule type="duplicateValues" dxfId="8629" priority="29326"/>
    <cfRule type="duplicateValues" dxfId="8628" priority="29327"/>
    <cfRule type="duplicateValues" dxfId="8627" priority="29328"/>
    <cfRule type="duplicateValues" dxfId="8626" priority="29329"/>
    <cfRule type="duplicateValues" dxfId="8625" priority="29330"/>
    <cfRule type="duplicateValues" dxfId="8624" priority="29331"/>
    <cfRule type="duplicateValues" dxfId="8623" priority="29332"/>
    <cfRule type="duplicateValues" dxfId="8622" priority="29333"/>
    <cfRule type="duplicateValues" dxfId="8621" priority="29334"/>
    <cfRule type="duplicateValues" dxfId="8620" priority="29335"/>
    <cfRule type="duplicateValues" dxfId="8619" priority="29336"/>
    <cfRule type="duplicateValues" dxfId="8618" priority="29337"/>
    <cfRule type="duplicateValues" dxfId="8617" priority="29338"/>
    <cfRule type="duplicateValues" dxfId="8616" priority="29339"/>
    <cfRule type="duplicateValues" dxfId="8615" priority="29340"/>
  </conditionalFormatting>
  <conditionalFormatting sqref="J957:J981">
    <cfRule type="duplicateValues" dxfId="8614" priority="29408"/>
    <cfRule type="duplicateValues" dxfId="8613" priority="29409"/>
    <cfRule type="duplicateValues" dxfId="8612" priority="29410"/>
    <cfRule type="duplicateValues" dxfId="8611" priority="29411"/>
    <cfRule type="duplicateValues" dxfId="8610" priority="29412"/>
    <cfRule type="duplicateValues" dxfId="8609" priority="29413"/>
    <cfRule type="duplicateValues" dxfId="8608" priority="29414"/>
    <cfRule type="duplicateValues" dxfId="8607" priority="29415"/>
    <cfRule type="duplicateValues" dxfId="8606" priority="29416"/>
    <cfRule type="duplicateValues" dxfId="8605" priority="29417"/>
    <cfRule type="duplicateValues" dxfId="8604" priority="29418"/>
    <cfRule type="duplicateValues" dxfId="8603" priority="29419"/>
    <cfRule type="duplicateValues" dxfId="8602" priority="29420"/>
    <cfRule type="duplicateValues" dxfId="8601" priority="29421"/>
    <cfRule type="duplicateValues" dxfId="8600" priority="29422"/>
    <cfRule type="duplicateValues" dxfId="8599" priority="29423"/>
    <cfRule type="duplicateValues" dxfId="8598" priority="29424"/>
    <cfRule type="duplicateValues" dxfId="8597" priority="29425"/>
    <cfRule type="duplicateValues" dxfId="8596" priority="29426"/>
    <cfRule type="duplicateValues" dxfId="8595" priority="29427"/>
    <cfRule type="duplicateValues" dxfId="8594" priority="29428"/>
  </conditionalFormatting>
  <conditionalFormatting sqref="J999">
    <cfRule type="duplicateValues" dxfId="8593" priority="6992"/>
    <cfRule type="duplicateValues" dxfId="8592" priority="6993"/>
    <cfRule type="duplicateValues" dxfId="8591" priority="6994"/>
    <cfRule type="duplicateValues" dxfId="8590" priority="6995"/>
    <cfRule type="duplicateValues" dxfId="8589" priority="6996"/>
    <cfRule type="duplicateValues" dxfId="8588" priority="6997"/>
    <cfRule type="duplicateValues" dxfId="8587" priority="6998"/>
    <cfRule type="duplicateValues" dxfId="8586" priority="6999"/>
    <cfRule type="duplicateValues" dxfId="8585" priority="7000"/>
    <cfRule type="duplicateValues" dxfId="8584" priority="7001"/>
    <cfRule type="duplicateValues" dxfId="8583" priority="7002"/>
    <cfRule type="duplicateValues" dxfId="8582" priority="7003"/>
    <cfRule type="duplicateValues" dxfId="8581" priority="7004"/>
    <cfRule type="duplicateValues" dxfId="8580" priority="7005"/>
    <cfRule type="duplicateValues" dxfId="8579" priority="7006"/>
    <cfRule type="duplicateValues" dxfId="8578" priority="7007"/>
    <cfRule type="duplicateValues" dxfId="8577" priority="7008"/>
    <cfRule type="duplicateValues" dxfId="8576" priority="7009"/>
  </conditionalFormatting>
  <conditionalFormatting sqref="J1023:J1024 J999">
    <cfRule type="duplicateValues" dxfId="8575" priority="6991"/>
  </conditionalFormatting>
  <conditionalFormatting sqref="J1000:J1022">
    <cfRule type="duplicateValues" dxfId="8574" priority="29741"/>
    <cfRule type="duplicateValues" dxfId="8573" priority="29742"/>
    <cfRule type="duplicateValues" dxfId="8572" priority="29743"/>
    <cfRule type="duplicateValues" dxfId="8571" priority="29744"/>
    <cfRule type="duplicateValues" dxfId="8570" priority="29745"/>
    <cfRule type="duplicateValues" dxfId="8569" priority="29746"/>
    <cfRule type="duplicateValues" dxfId="8568" priority="29747"/>
    <cfRule type="duplicateValues" dxfId="8567" priority="29748"/>
    <cfRule type="duplicateValues" dxfId="8566" priority="29749"/>
    <cfRule type="duplicateValues" dxfId="8565" priority="29750"/>
    <cfRule type="duplicateValues" dxfId="8564" priority="29751"/>
    <cfRule type="duplicateValues" dxfId="8563" priority="29752"/>
    <cfRule type="duplicateValues" dxfId="8562" priority="29753"/>
    <cfRule type="duplicateValues" dxfId="8561" priority="29754"/>
    <cfRule type="duplicateValues" dxfId="8560" priority="29755"/>
    <cfRule type="duplicateValues" dxfId="8559" priority="29756"/>
    <cfRule type="duplicateValues" dxfId="8558" priority="29757"/>
    <cfRule type="duplicateValues" dxfId="8557" priority="29758"/>
    <cfRule type="duplicateValues" dxfId="8556" priority="29759"/>
    <cfRule type="duplicateValues" dxfId="8555" priority="29760"/>
    <cfRule type="duplicateValues" dxfId="8554" priority="29761"/>
  </conditionalFormatting>
  <conditionalFormatting sqref="J1026">
    <cfRule type="duplicateValues" dxfId="8553" priority="6952"/>
    <cfRule type="duplicateValues" dxfId="8552" priority="6953"/>
    <cfRule type="duplicateValues" dxfId="8551" priority="6954"/>
    <cfRule type="duplicateValues" dxfId="8550" priority="6955"/>
    <cfRule type="duplicateValues" dxfId="8549" priority="6956"/>
    <cfRule type="duplicateValues" dxfId="8548" priority="6957"/>
    <cfRule type="duplicateValues" dxfId="8547" priority="6958"/>
    <cfRule type="duplicateValues" dxfId="8546" priority="6959"/>
    <cfRule type="duplicateValues" dxfId="8545" priority="6960"/>
    <cfRule type="duplicateValues" dxfId="8544" priority="6961"/>
    <cfRule type="duplicateValues" dxfId="8543" priority="6962"/>
    <cfRule type="duplicateValues" dxfId="8542" priority="6963"/>
    <cfRule type="duplicateValues" dxfId="8541" priority="6964"/>
    <cfRule type="duplicateValues" dxfId="8540" priority="6965"/>
    <cfRule type="duplicateValues" dxfId="8539" priority="6966"/>
    <cfRule type="duplicateValues" dxfId="8538" priority="6967"/>
    <cfRule type="duplicateValues" dxfId="8537" priority="6968"/>
    <cfRule type="duplicateValues" dxfId="8536" priority="6969"/>
  </conditionalFormatting>
  <conditionalFormatting sqref="J1053:J1054 J1026">
    <cfRule type="duplicateValues" dxfId="8535" priority="6951"/>
  </conditionalFormatting>
  <conditionalFormatting sqref="J1027:J1052">
    <cfRule type="duplicateValues" dxfId="8534" priority="30088"/>
    <cfRule type="duplicateValues" dxfId="8533" priority="30089"/>
    <cfRule type="duplicateValues" dxfId="8532" priority="30090"/>
    <cfRule type="duplicateValues" dxfId="8531" priority="30091"/>
    <cfRule type="duplicateValues" dxfId="8530" priority="30092"/>
    <cfRule type="duplicateValues" dxfId="8529" priority="30093"/>
    <cfRule type="duplicateValues" dxfId="8528" priority="30094"/>
    <cfRule type="duplicateValues" dxfId="8527" priority="30095"/>
    <cfRule type="duplicateValues" dxfId="8526" priority="30096"/>
    <cfRule type="duplicateValues" dxfId="8525" priority="30097"/>
    <cfRule type="duplicateValues" dxfId="8524" priority="30098"/>
    <cfRule type="duplicateValues" dxfId="8523" priority="30099"/>
    <cfRule type="duplicateValues" dxfId="8522" priority="30100"/>
    <cfRule type="duplicateValues" dxfId="8521" priority="30101"/>
    <cfRule type="duplicateValues" dxfId="8520" priority="30102"/>
    <cfRule type="duplicateValues" dxfId="8519" priority="30103"/>
    <cfRule type="duplicateValues" dxfId="8518" priority="30104"/>
    <cfRule type="duplicateValues" dxfId="8517" priority="30105"/>
    <cfRule type="duplicateValues" dxfId="8516" priority="30106"/>
    <cfRule type="duplicateValues" dxfId="8515" priority="30107"/>
    <cfRule type="duplicateValues" dxfId="8514" priority="30108"/>
  </conditionalFormatting>
  <conditionalFormatting sqref="J1056">
    <cfRule type="duplicateValues" dxfId="8513" priority="6912"/>
    <cfRule type="duplicateValues" dxfId="8512" priority="6913"/>
    <cfRule type="duplicateValues" dxfId="8511" priority="6914"/>
    <cfRule type="duplicateValues" dxfId="8510" priority="6915"/>
    <cfRule type="duplicateValues" dxfId="8509" priority="6916"/>
    <cfRule type="duplicateValues" dxfId="8508" priority="6917"/>
    <cfRule type="duplicateValues" dxfId="8507" priority="6918"/>
    <cfRule type="duplicateValues" dxfId="8506" priority="6919"/>
    <cfRule type="duplicateValues" dxfId="8505" priority="6920"/>
    <cfRule type="duplicateValues" dxfId="8504" priority="6921"/>
    <cfRule type="duplicateValues" dxfId="8503" priority="6922"/>
    <cfRule type="duplicateValues" dxfId="8502" priority="6923"/>
    <cfRule type="duplicateValues" dxfId="8501" priority="6924"/>
    <cfRule type="duplicateValues" dxfId="8500" priority="6925"/>
    <cfRule type="duplicateValues" dxfId="8499" priority="6926"/>
    <cfRule type="duplicateValues" dxfId="8498" priority="6927"/>
    <cfRule type="duplicateValues" dxfId="8497" priority="6928"/>
    <cfRule type="duplicateValues" dxfId="8496" priority="6929"/>
  </conditionalFormatting>
  <conditionalFormatting sqref="J1078:J1079 J1056">
    <cfRule type="duplicateValues" dxfId="8495" priority="6911"/>
  </conditionalFormatting>
  <conditionalFormatting sqref="J1057:J1077">
    <cfRule type="duplicateValues" dxfId="8494" priority="30305"/>
    <cfRule type="duplicateValues" dxfId="8493" priority="30306"/>
    <cfRule type="duplicateValues" dxfId="8492" priority="30307"/>
    <cfRule type="duplicateValues" dxfId="8491" priority="30308"/>
    <cfRule type="duplicateValues" dxfId="8490" priority="30309"/>
    <cfRule type="duplicateValues" dxfId="8489" priority="30310"/>
    <cfRule type="duplicateValues" dxfId="8488" priority="30311"/>
    <cfRule type="duplicateValues" dxfId="8487" priority="30312"/>
    <cfRule type="duplicateValues" dxfId="8486" priority="30313"/>
    <cfRule type="duplicateValues" dxfId="8485" priority="30314"/>
    <cfRule type="duplicateValues" dxfId="8484" priority="30315"/>
    <cfRule type="duplicateValues" dxfId="8483" priority="30316"/>
    <cfRule type="duplicateValues" dxfId="8482" priority="30317"/>
    <cfRule type="duplicateValues" dxfId="8481" priority="30318"/>
    <cfRule type="duplicateValues" dxfId="8480" priority="30319"/>
    <cfRule type="duplicateValues" dxfId="8479" priority="30320"/>
    <cfRule type="duplicateValues" dxfId="8478" priority="30321"/>
    <cfRule type="duplicateValues" dxfId="8477" priority="30322"/>
    <cfRule type="duplicateValues" dxfId="8476" priority="30323"/>
    <cfRule type="duplicateValues" dxfId="8475" priority="30324"/>
    <cfRule type="duplicateValues" dxfId="8474" priority="30325"/>
  </conditionalFormatting>
  <conditionalFormatting sqref="J1081">
    <cfRule type="duplicateValues" dxfId="8473" priority="6865"/>
    <cfRule type="duplicateValues" dxfId="8472" priority="6866"/>
    <cfRule type="duplicateValues" dxfId="8471" priority="6867"/>
    <cfRule type="duplicateValues" dxfId="8470" priority="6868"/>
    <cfRule type="duplicateValues" dxfId="8469" priority="6869"/>
    <cfRule type="duplicateValues" dxfId="8468" priority="6870"/>
    <cfRule type="duplicateValues" dxfId="8467" priority="6871"/>
    <cfRule type="duplicateValues" dxfId="8466" priority="6872"/>
    <cfRule type="duplicateValues" dxfId="8465" priority="6873"/>
    <cfRule type="duplicateValues" dxfId="8464" priority="6874"/>
    <cfRule type="duplicateValues" dxfId="8463" priority="6875"/>
    <cfRule type="duplicateValues" dxfId="8462" priority="6876"/>
    <cfRule type="duplicateValues" dxfId="8461" priority="6877"/>
    <cfRule type="duplicateValues" dxfId="8460" priority="6878"/>
    <cfRule type="duplicateValues" dxfId="8459" priority="6879"/>
    <cfRule type="duplicateValues" dxfId="8458" priority="6880"/>
    <cfRule type="duplicateValues" dxfId="8457" priority="6881"/>
    <cfRule type="duplicateValues" dxfId="8456" priority="6882"/>
  </conditionalFormatting>
  <conditionalFormatting sqref="J1110:J1111 J1081">
    <cfRule type="duplicateValues" dxfId="8455" priority="6864"/>
  </conditionalFormatting>
  <conditionalFormatting sqref="J1112">
    <cfRule type="duplicateValues" dxfId="8454" priority="6904"/>
    <cfRule type="duplicateValues" dxfId="8453" priority="6905"/>
    <cfRule type="duplicateValues" dxfId="8452" priority="6906"/>
    <cfRule type="duplicateValues" dxfId="8451" priority="6907"/>
    <cfRule type="duplicateValues" dxfId="8450" priority="6908"/>
    <cfRule type="duplicateValues" dxfId="8449" priority="6909"/>
    <cfRule type="duplicateValues" dxfId="8448" priority="6910"/>
  </conditionalFormatting>
  <conditionalFormatting sqref="J1082:J1109">
    <cfRule type="duplicateValues" dxfId="8447" priority="30680"/>
    <cfRule type="duplicateValues" dxfId="8446" priority="30681"/>
    <cfRule type="duplicateValues" dxfId="8445" priority="30682"/>
    <cfRule type="duplicateValues" dxfId="8444" priority="30683"/>
    <cfRule type="duplicateValues" dxfId="8443" priority="30684"/>
    <cfRule type="duplicateValues" dxfId="8442" priority="30685"/>
    <cfRule type="duplicateValues" dxfId="8441" priority="30686"/>
    <cfRule type="duplicateValues" dxfId="8440" priority="30687"/>
    <cfRule type="duplicateValues" dxfId="8439" priority="30688"/>
    <cfRule type="duplicateValues" dxfId="8438" priority="30689"/>
    <cfRule type="duplicateValues" dxfId="8437" priority="30690"/>
    <cfRule type="duplicateValues" dxfId="8436" priority="30691"/>
    <cfRule type="duplicateValues" dxfId="8435" priority="30692"/>
    <cfRule type="duplicateValues" dxfId="8434" priority="30693"/>
    <cfRule type="duplicateValues" dxfId="8433" priority="30694"/>
    <cfRule type="duplicateValues" dxfId="8432" priority="30695"/>
    <cfRule type="duplicateValues" dxfId="8431" priority="30696"/>
    <cfRule type="duplicateValues" dxfId="8430" priority="30697"/>
    <cfRule type="duplicateValues" dxfId="8429" priority="30698"/>
    <cfRule type="duplicateValues" dxfId="8428" priority="30699"/>
    <cfRule type="duplicateValues" dxfId="8427" priority="30700"/>
  </conditionalFormatting>
  <conditionalFormatting sqref="J1113">
    <cfRule type="duplicateValues" dxfId="8426" priority="6825"/>
    <cfRule type="duplicateValues" dxfId="8425" priority="6826"/>
    <cfRule type="duplicateValues" dxfId="8424" priority="6827"/>
    <cfRule type="duplicateValues" dxfId="8423" priority="6828"/>
    <cfRule type="duplicateValues" dxfId="8422" priority="6829"/>
    <cfRule type="duplicateValues" dxfId="8421" priority="6830"/>
    <cfRule type="duplicateValues" dxfId="8420" priority="6831"/>
    <cfRule type="duplicateValues" dxfId="8419" priority="6832"/>
    <cfRule type="duplicateValues" dxfId="8418" priority="6833"/>
    <cfRule type="duplicateValues" dxfId="8417" priority="6834"/>
    <cfRule type="duplicateValues" dxfId="8416" priority="6835"/>
    <cfRule type="duplicateValues" dxfId="8415" priority="6836"/>
    <cfRule type="duplicateValues" dxfId="8414" priority="6837"/>
    <cfRule type="duplicateValues" dxfId="8413" priority="6838"/>
    <cfRule type="duplicateValues" dxfId="8412" priority="6839"/>
    <cfRule type="duplicateValues" dxfId="8411" priority="6840"/>
    <cfRule type="duplicateValues" dxfId="8410" priority="6841"/>
    <cfRule type="duplicateValues" dxfId="8409" priority="6842"/>
  </conditionalFormatting>
  <conditionalFormatting sqref="J1133:J1134 J1113">
    <cfRule type="duplicateValues" dxfId="8408" priority="6824"/>
  </conditionalFormatting>
  <conditionalFormatting sqref="J1136">
    <cfRule type="duplicateValues" dxfId="8407" priority="6785"/>
    <cfRule type="duplicateValues" dxfId="8406" priority="6786"/>
    <cfRule type="duplicateValues" dxfId="8405" priority="6787"/>
    <cfRule type="duplicateValues" dxfId="8404" priority="6788"/>
    <cfRule type="duplicateValues" dxfId="8403" priority="6789"/>
    <cfRule type="duplicateValues" dxfId="8402" priority="6790"/>
    <cfRule type="duplicateValues" dxfId="8401" priority="6791"/>
    <cfRule type="duplicateValues" dxfId="8400" priority="6792"/>
    <cfRule type="duplicateValues" dxfId="8399" priority="6793"/>
    <cfRule type="duplicateValues" dxfId="8398" priority="6794"/>
    <cfRule type="duplicateValues" dxfId="8397" priority="6795"/>
    <cfRule type="duplicateValues" dxfId="8396" priority="6796"/>
    <cfRule type="duplicateValues" dxfId="8395" priority="6797"/>
    <cfRule type="duplicateValues" dxfId="8394" priority="6798"/>
    <cfRule type="duplicateValues" dxfId="8393" priority="6799"/>
    <cfRule type="duplicateValues" dxfId="8392" priority="6800"/>
    <cfRule type="duplicateValues" dxfId="8391" priority="6801"/>
    <cfRule type="duplicateValues" dxfId="8390" priority="6802"/>
  </conditionalFormatting>
  <conditionalFormatting sqref="J1140:J1141 J1136">
    <cfRule type="duplicateValues" dxfId="8389" priority="6784"/>
  </conditionalFormatting>
  <conditionalFormatting sqref="J1139">
    <cfRule type="duplicateValues" dxfId="8388" priority="6765"/>
    <cfRule type="duplicateValues" dxfId="8387" priority="6766"/>
    <cfRule type="duplicateValues" dxfId="8386" priority="6767"/>
    <cfRule type="duplicateValues" dxfId="8385" priority="6768"/>
    <cfRule type="duplicateValues" dxfId="8384" priority="6769"/>
    <cfRule type="duplicateValues" dxfId="8383" priority="6770"/>
    <cfRule type="duplicateValues" dxfId="8382" priority="6771"/>
    <cfRule type="duplicateValues" dxfId="8381" priority="6772"/>
    <cfRule type="duplicateValues" dxfId="8380" priority="6773"/>
    <cfRule type="duplicateValues" dxfId="8379" priority="6774"/>
    <cfRule type="duplicateValues" dxfId="8378" priority="6775"/>
    <cfRule type="duplicateValues" dxfId="8377" priority="6776"/>
    <cfRule type="duplicateValues" dxfId="8376" priority="6777"/>
    <cfRule type="duplicateValues" dxfId="8375" priority="6778"/>
    <cfRule type="duplicateValues" dxfId="8374" priority="6779"/>
    <cfRule type="duplicateValues" dxfId="8373" priority="6780"/>
    <cfRule type="duplicateValues" dxfId="8372" priority="6781"/>
    <cfRule type="duplicateValues" dxfId="8371" priority="6782"/>
    <cfRule type="duplicateValues" dxfId="8370" priority="6783"/>
  </conditionalFormatting>
  <conditionalFormatting sqref="J1138">
    <cfRule type="duplicateValues" dxfId="8369" priority="6746"/>
    <cfRule type="duplicateValues" dxfId="8368" priority="6747"/>
    <cfRule type="duplicateValues" dxfId="8367" priority="6748"/>
    <cfRule type="duplicateValues" dxfId="8366" priority="6749"/>
    <cfRule type="duplicateValues" dxfId="8365" priority="6750"/>
    <cfRule type="duplicateValues" dxfId="8364" priority="6751"/>
    <cfRule type="duplicateValues" dxfId="8363" priority="6752"/>
    <cfRule type="duplicateValues" dxfId="8362" priority="6753"/>
    <cfRule type="duplicateValues" dxfId="8361" priority="6754"/>
    <cfRule type="duplicateValues" dxfId="8360" priority="6755"/>
    <cfRule type="duplicateValues" dxfId="8359" priority="6756"/>
    <cfRule type="duplicateValues" dxfId="8358" priority="6757"/>
    <cfRule type="duplicateValues" dxfId="8357" priority="6758"/>
    <cfRule type="duplicateValues" dxfId="8356" priority="6759"/>
    <cfRule type="duplicateValues" dxfId="8355" priority="6760"/>
    <cfRule type="duplicateValues" dxfId="8354" priority="6761"/>
    <cfRule type="duplicateValues" dxfId="8353" priority="6762"/>
    <cfRule type="duplicateValues" dxfId="8352" priority="6763"/>
    <cfRule type="duplicateValues" dxfId="8351" priority="6764"/>
  </conditionalFormatting>
  <conditionalFormatting sqref="J1137">
    <cfRule type="duplicateValues" dxfId="8350" priority="6708"/>
    <cfRule type="duplicateValues" dxfId="8349" priority="6709"/>
    <cfRule type="duplicateValues" dxfId="8348" priority="6710"/>
    <cfRule type="duplicateValues" dxfId="8347" priority="6711"/>
    <cfRule type="duplicateValues" dxfId="8346" priority="6712"/>
    <cfRule type="duplicateValues" dxfId="8345" priority="6713"/>
    <cfRule type="duplicateValues" dxfId="8344" priority="6714"/>
    <cfRule type="duplicateValues" dxfId="8343" priority="6715"/>
    <cfRule type="duplicateValues" dxfId="8342" priority="6716"/>
    <cfRule type="duplicateValues" dxfId="8341" priority="6717"/>
    <cfRule type="duplicateValues" dxfId="8340" priority="6718"/>
    <cfRule type="duplicateValues" dxfId="8339" priority="6719"/>
    <cfRule type="duplicateValues" dxfId="8338" priority="6720"/>
    <cfRule type="duplicateValues" dxfId="8337" priority="6721"/>
    <cfRule type="duplicateValues" dxfId="8336" priority="6722"/>
    <cfRule type="duplicateValues" dxfId="8335" priority="6723"/>
    <cfRule type="duplicateValues" dxfId="8334" priority="6724"/>
    <cfRule type="duplicateValues" dxfId="8333" priority="6725"/>
    <cfRule type="duplicateValues" dxfId="8332" priority="6726"/>
  </conditionalFormatting>
  <conditionalFormatting sqref="J1114:J1132">
    <cfRule type="duplicateValues" dxfId="8331" priority="30989"/>
    <cfRule type="duplicateValues" dxfId="8330" priority="30990"/>
    <cfRule type="duplicateValues" dxfId="8329" priority="30991"/>
    <cfRule type="duplicateValues" dxfId="8328" priority="30992"/>
    <cfRule type="duplicateValues" dxfId="8327" priority="30993"/>
    <cfRule type="duplicateValues" dxfId="8326" priority="30994"/>
    <cfRule type="duplicateValues" dxfId="8325" priority="30995"/>
    <cfRule type="duplicateValues" dxfId="8324" priority="30996"/>
    <cfRule type="duplicateValues" dxfId="8323" priority="30997"/>
    <cfRule type="duplicateValues" dxfId="8322" priority="30998"/>
    <cfRule type="duplicateValues" dxfId="8321" priority="30999"/>
    <cfRule type="duplicateValues" dxfId="8320" priority="31000"/>
    <cfRule type="duplicateValues" dxfId="8319" priority="31001"/>
    <cfRule type="duplicateValues" dxfId="8318" priority="31002"/>
    <cfRule type="duplicateValues" dxfId="8317" priority="31003"/>
    <cfRule type="duplicateValues" dxfId="8316" priority="31004"/>
    <cfRule type="duplicateValues" dxfId="8315" priority="31005"/>
    <cfRule type="duplicateValues" dxfId="8314" priority="31006"/>
    <cfRule type="duplicateValues" dxfId="8313" priority="31007"/>
    <cfRule type="duplicateValues" dxfId="8312" priority="31008"/>
    <cfRule type="duplicateValues" dxfId="8311" priority="31009"/>
  </conditionalFormatting>
  <conditionalFormatting sqref="J1143">
    <cfRule type="duplicateValues" dxfId="8310" priority="6669"/>
    <cfRule type="duplicateValues" dxfId="8309" priority="6670"/>
    <cfRule type="duplicateValues" dxfId="8308" priority="6671"/>
    <cfRule type="duplicateValues" dxfId="8307" priority="6672"/>
    <cfRule type="duplicateValues" dxfId="8306" priority="6673"/>
    <cfRule type="duplicateValues" dxfId="8305" priority="6674"/>
    <cfRule type="duplicateValues" dxfId="8304" priority="6675"/>
    <cfRule type="duplicateValues" dxfId="8303" priority="6676"/>
    <cfRule type="duplicateValues" dxfId="8302" priority="6677"/>
    <cfRule type="duplicateValues" dxfId="8301" priority="6678"/>
    <cfRule type="duplicateValues" dxfId="8300" priority="6679"/>
    <cfRule type="duplicateValues" dxfId="8299" priority="6680"/>
    <cfRule type="duplicateValues" dxfId="8298" priority="6681"/>
    <cfRule type="duplicateValues" dxfId="8297" priority="6682"/>
    <cfRule type="duplicateValues" dxfId="8296" priority="6683"/>
    <cfRule type="duplicateValues" dxfId="8295" priority="6684"/>
    <cfRule type="duplicateValues" dxfId="8294" priority="6685"/>
    <cfRule type="duplicateValues" dxfId="8293" priority="6686"/>
  </conditionalFormatting>
  <conditionalFormatting sqref="J1154:J1155 J1143">
    <cfRule type="duplicateValues" dxfId="8292" priority="6668"/>
  </conditionalFormatting>
  <conditionalFormatting sqref="J1153">
    <cfRule type="duplicateValues" dxfId="8291" priority="6649"/>
    <cfRule type="duplicateValues" dxfId="8290" priority="6650"/>
    <cfRule type="duplicateValues" dxfId="8289" priority="6651"/>
    <cfRule type="duplicateValues" dxfId="8288" priority="6652"/>
    <cfRule type="duplicateValues" dxfId="8287" priority="6653"/>
    <cfRule type="duplicateValues" dxfId="8286" priority="6654"/>
    <cfRule type="duplicateValues" dxfId="8285" priority="6655"/>
    <cfRule type="duplicateValues" dxfId="8284" priority="6656"/>
    <cfRule type="duplicateValues" dxfId="8283" priority="6657"/>
    <cfRule type="duplicateValues" dxfId="8282" priority="6658"/>
    <cfRule type="duplicateValues" dxfId="8281" priority="6659"/>
    <cfRule type="duplicateValues" dxfId="8280" priority="6660"/>
    <cfRule type="duplicateValues" dxfId="8279" priority="6661"/>
    <cfRule type="duplicateValues" dxfId="8278" priority="6662"/>
    <cfRule type="duplicateValues" dxfId="8277" priority="6663"/>
    <cfRule type="duplicateValues" dxfId="8276" priority="6664"/>
    <cfRule type="duplicateValues" dxfId="8275" priority="6665"/>
    <cfRule type="duplicateValues" dxfId="8274" priority="6666"/>
    <cfRule type="duplicateValues" dxfId="8273" priority="6667"/>
  </conditionalFormatting>
  <conditionalFormatting sqref="J1144:J1152">
    <cfRule type="duplicateValues" dxfId="8272" priority="31227"/>
    <cfRule type="duplicateValues" dxfId="8271" priority="31228"/>
    <cfRule type="duplicateValues" dxfId="8270" priority="31229"/>
    <cfRule type="duplicateValues" dxfId="8269" priority="31230"/>
    <cfRule type="duplicateValues" dxfId="8268" priority="31231"/>
    <cfRule type="duplicateValues" dxfId="8267" priority="31232"/>
    <cfRule type="duplicateValues" dxfId="8266" priority="31233"/>
    <cfRule type="duplicateValues" dxfId="8265" priority="31234"/>
    <cfRule type="duplicateValues" dxfId="8264" priority="31235"/>
    <cfRule type="duplicateValues" dxfId="8263" priority="31236"/>
    <cfRule type="duplicateValues" dxfId="8262" priority="31237"/>
    <cfRule type="duplicateValues" dxfId="8261" priority="31238"/>
    <cfRule type="duplicateValues" dxfId="8260" priority="31239"/>
    <cfRule type="duplicateValues" dxfId="8259" priority="31240"/>
    <cfRule type="duplicateValues" dxfId="8258" priority="31241"/>
    <cfRule type="duplicateValues" dxfId="8257" priority="31242"/>
    <cfRule type="duplicateValues" dxfId="8256" priority="31243"/>
    <cfRule type="duplicateValues" dxfId="8255" priority="31244"/>
    <cfRule type="duplicateValues" dxfId="8254" priority="31245"/>
    <cfRule type="duplicateValues" dxfId="8253" priority="31246"/>
    <cfRule type="duplicateValues" dxfId="8252" priority="31247"/>
  </conditionalFormatting>
  <conditionalFormatting sqref="J1157">
    <cfRule type="duplicateValues" dxfId="8251" priority="6603"/>
    <cfRule type="duplicateValues" dxfId="8250" priority="6604"/>
    <cfRule type="duplicateValues" dxfId="8249" priority="6605"/>
    <cfRule type="duplicateValues" dxfId="8248" priority="6606"/>
    <cfRule type="duplicateValues" dxfId="8247" priority="6607"/>
    <cfRule type="duplicateValues" dxfId="8246" priority="6608"/>
    <cfRule type="duplicateValues" dxfId="8245" priority="6609"/>
    <cfRule type="duplicateValues" dxfId="8244" priority="6610"/>
    <cfRule type="duplicateValues" dxfId="8243" priority="6611"/>
    <cfRule type="duplicateValues" dxfId="8242" priority="6612"/>
    <cfRule type="duplicateValues" dxfId="8241" priority="6613"/>
    <cfRule type="duplicateValues" dxfId="8240" priority="6614"/>
    <cfRule type="duplicateValues" dxfId="8239" priority="6615"/>
    <cfRule type="duplicateValues" dxfId="8238" priority="6616"/>
    <cfRule type="duplicateValues" dxfId="8237" priority="6617"/>
    <cfRule type="duplicateValues" dxfId="8236" priority="6618"/>
    <cfRule type="duplicateValues" dxfId="8235" priority="6619"/>
    <cfRule type="duplicateValues" dxfId="8234" priority="6620"/>
  </conditionalFormatting>
  <conditionalFormatting sqref="J1192:J1193 J1157">
    <cfRule type="duplicateValues" dxfId="8233" priority="6602"/>
  </conditionalFormatting>
  <conditionalFormatting sqref="J1194">
    <cfRule type="duplicateValues" dxfId="8232" priority="6642"/>
    <cfRule type="duplicateValues" dxfId="8231" priority="6643"/>
    <cfRule type="duplicateValues" dxfId="8230" priority="6644"/>
    <cfRule type="duplicateValues" dxfId="8229" priority="6645"/>
    <cfRule type="duplicateValues" dxfId="8228" priority="6646"/>
    <cfRule type="duplicateValues" dxfId="8227" priority="6647"/>
    <cfRule type="duplicateValues" dxfId="8226" priority="6648"/>
  </conditionalFormatting>
  <conditionalFormatting sqref="J1180:J1188">
    <cfRule type="duplicateValues" dxfId="8225" priority="6581"/>
    <cfRule type="duplicateValues" dxfId="8224" priority="6582"/>
    <cfRule type="duplicateValues" dxfId="8223" priority="6583"/>
    <cfRule type="duplicateValues" dxfId="8222" priority="6584"/>
    <cfRule type="duplicateValues" dxfId="8221" priority="6585"/>
    <cfRule type="duplicateValues" dxfId="8220" priority="6586"/>
    <cfRule type="duplicateValues" dxfId="8219" priority="6587"/>
    <cfRule type="duplicateValues" dxfId="8218" priority="6588"/>
    <cfRule type="duplicateValues" dxfId="8217" priority="6589"/>
    <cfRule type="duplicateValues" dxfId="8216" priority="6590"/>
    <cfRule type="duplicateValues" dxfId="8215" priority="6591"/>
    <cfRule type="duplicateValues" dxfId="8214" priority="6592"/>
    <cfRule type="duplicateValues" dxfId="8213" priority="6593"/>
    <cfRule type="duplicateValues" dxfId="8212" priority="6594"/>
    <cfRule type="duplicateValues" dxfId="8211" priority="6595"/>
    <cfRule type="duplicateValues" dxfId="8210" priority="6596"/>
    <cfRule type="duplicateValues" dxfId="8209" priority="6597"/>
    <cfRule type="duplicateValues" dxfId="8208" priority="6598"/>
    <cfRule type="duplicateValues" dxfId="8207" priority="6599"/>
    <cfRule type="duplicateValues" dxfId="8206" priority="6600"/>
    <cfRule type="duplicateValues" dxfId="8205" priority="6601"/>
  </conditionalFormatting>
  <conditionalFormatting sqref="J1158:J1179 J1189:J1191">
    <cfRule type="duplicateValues" dxfId="8204" priority="32332"/>
    <cfRule type="duplicateValues" dxfId="8203" priority="32333"/>
    <cfRule type="duplicateValues" dxfId="8202" priority="32334"/>
    <cfRule type="duplicateValues" dxfId="8201" priority="32335"/>
    <cfRule type="duplicateValues" dxfId="8200" priority="32336"/>
    <cfRule type="duplicateValues" dxfId="8199" priority="32337"/>
    <cfRule type="duplicateValues" dxfId="8198" priority="32338"/>
    <cfRule type="duplicateValues" dxfId="8197" priority="32339"/>
    <cfRule type="duplicateValues" dxfId="8196" priority="32340"/>
    <cfRule type="duplicateValues" dxfId="8195" priority="32341"/>
    <cfRule type="duplicateValues" dxfId="8194" priority="32342"/>
    <cfRule type="duplicateValues" dxfId="8193" priority="32343"/>
    <cfRule type="duplicateValues" dxfId="8192" priority="32344"/>
    <cfRule type="duplicateValues" dxfId="8191" priority="32345"/>
    <cfRule type="duplicateValues" dxfId="8190" priority="32346"/>
    <cfRule type="duplicateValues" dxfId="8189" priority="32347"/>
    <cfRule type="duplicateValues" dxfId="8188" priority="32348"/>
    <cfRule type="duplicateValues" dxfId="8187" priority="32349"/>
    <cfRule type="duplicateValues" dxfId="8186" priority="32350"/>
    <cfRule type="duplicateValues" dxfId="8185" priority="32351"/>
    <cfRule type="duplicateValues" dxfId="8184" priority="32352"/>
  </conditionalFormatting>
  <conditionalFormatting sqref="J1195">
    <cfRule type="duplicateValues" dxfId="8183" priority="6535"/>
    <cfRule type="duplicateValues" dxfId="8182" priority="6536"/>
    <cfRule type="duplicateValues" dxfId="8181" priority="6537"/>
    <cfRule type="duplicateValues" dxfId="8180" priority="6538"/>
    <cfRule type="duplicateValues" dxfId="8179" priority="6539"/>
    <cfRule type="duplicateValues" dxfId="8178" priority="6540"/>
    <cfRule type="duplicateValues" dxfId="8177" priority="6541"/>
    <cfRule type="duplicateValues" dxfId="8176" priority="6542"/>
    <cfRule type="duplicateValues" dxfId="8175" priority="6543"/>
    <cfRule type="duplicateValues" dxfId="8174" priority="6544"/>
    <cfRule type="duplicateValues" dxfId="8173" priority="6545"/>
    <cfRule type="duplicateValues" dxfId="8172" priority="6546"/>
    <cfRule type="duplicateValues" dxfId="8171" priority="6547"/>
    <cfRule type="duplicateValues" dxfId="8170" priority="6548"/>
    <cfRule type="duplicateValues" dxfId="8169" priority="6549"/>
    <cfRule type="duplicateValues" dxfId="8168" priority="6550"/>
    <cfRule type="duplicateValues" dxfId="8167" priority="6551"/>
    <cfRule type="duplicateValues" dxfId="8166" priority="6552"/>
  </conditionalFormatting>
  <conditionalFormatting sqref="J1208:J1209 J1195">
    <cfRule type="duplicateValues" dxfId="8165" priority="6534"/>
  </conditionalFormatting>
  <conditionalFormatting sqref="J1210">
    <cfRule type="duplicateValues" dxfId="8164" priority="6574"/>
    <cfRule type="duplicateValues" dxfId="8163" priority="6575"/>
    <cfRule type="duplicateValues" dxfId="8162" priority="6576"/>
    <cfRule type="duplicateValues" dxfId="8161" priority="6577"/>
    <cfRule type="duplicateValues" dxfId="8160" priority="6578"/>
    <cfRule type="duplicateValues" dxfId="8159" priority="6579"/>
    <cfRule type="duplicateValues" dxfId="8158" priority="6580"/>
  </conditionalFormatting>
  <conditionalFormatting sqref="J1207">
    <cfRule type="duplicateValues" dxfId="8157" priority="6515"/>
    <cfRule type="duplicateValues" dxfId="8156" priority="6516"/>
    <cfRule type="duplicateValues" dxfId="8155" priority="6517"/>
    <cfRule type="duplicateValues" dxfId="8154" priority="6518"/>
    <cfRule type="duplicateValues" dxfId="8153" priority="6519"/>
    <cfRule type="duplicateValues" dxfId="8152" priority="6520"/>
    <cfRule type="duplicateValues" dxfId="8151" priority="6521"/>
    <cfRule type="duplicateValues" dxfId="8150" priority="6522"/>
    <cfRule type="duplicateValues" dxfId="8149" priority="6523"/>
    <cfRule type="duplicateValues" dxfId="8148" priority="6524"/>
    <cfRule type="duplicateValues" dxfId="8147" priority="6525"/>
    <cfRule type="duplicateValues" dxfId="8146" priority="6526"/>
    <cfRule type="duplicateValues" dxfId="8145" priority="6527"/>
    <cfRule type="duplicateValues" dxfId="8144" priority="6528"/>
    <cfRule type="duplicateValues" dxfId="8143" priority="6529"/>
    <cfRule type="duplicateValues" dxfId="8142" priority="6530"/>
    <cfRule type="duplicateValues" dxfId="8141" priority="6531"/>
    <cfRule type="duplicateValues" dxfId="8140" priority="6532"/>
    <cfRule type="duplicateValues" dxfId="8139" priority="6533"/>
  </conditionalFormatting>
  <conditionalFormatting sqref="J1196:J1206">
    <cfRule type="duplicateValues" dxfId="8138" priority="32504"/>
    <cfRule type="duplicateValues" dxfId="8137" priority="32505"/>
    <cfRule type="duplicateValues" dxfId="8136" priority="32506"/>
    <cfRule type="duplicateValues" dxfId="8135" priority="32507"/>
    <cfRule type="duplicateValues" dxfId="8134" priority="32508"/>
    <cfRule type="duplicateValues" dxfId="8133" priority="32509"/>
    <cfRule type="duplicateValues" dxfId="8132" priority="32510"/>
    <cfRule type="duplicateValues" dxfId="8131" priority="32511"/>
    <cfRule type="duplicateValues" dxfId="8130" priority="32512"/>
    <cfRule type="duplicateValues" dxfId="8129" priority="32513"/>
    <cfRule type="duplicateValues" dxfId="8128" priority="32514"/>
    <cfRule type="duplicateValues" dxfId="8127" priority="32515"/>
    <cfRule type="duplicateValues" dxfId="8126" priority="32516"/>
    <cfRule type="duplicateValues" dxfId="8125" priority="32517"/>
    <cfRule type="duplicateValues" dxfId="8124" priority="32518"/>
    <cfRule type="duplicateValues" dxfId="8123" priority="32519"/>
    <cfRule type="duplicateValues" dxfId="8122" priority="32520"/>
    <cfRule type="duplicateValues" dxfId="8121" priority="32521"/>
    <cfRule type="duplicateValues" dxfId="8120" priority="32522"/>
    <cfRule type="duplicateValues" dxfId="8119" priority="32523"/>
    <cfRule type="duplicateValues" dxfId="8118" priority="32524"/>
  </conditionalFormatting>
  <conditionalFormatting sqref="J1211">
    <cfRule type="duplicateValues" dxfId="8117" priority="6469"/>
    <cfRule type="duplicateValues" dxfId="8116" priority="6470"/>
    <cfRule type="duplicateValues" dxfId="8115" priority="6471"/>
    <cfRule type="duplicateValues" dxfId="8114" priority="6472"/>
    <cfRule type="duplicateValues" dxfId="8113" priority="6473"/>
    <cfRule type="duplicateValues" dxfId="8112" priority="6474"/>
    <cfRule type="duplicateValues" dxfId="8111" priority="6475"/>
    <cfRule type="duplicateValues" dxfId="8110" priority="6476"/>
    <cfRule type="duplicateValues" dxfId="8109" priority="6477"/>
    <cfRule type="duplicateValues" dxfId="8108" priority="6478"/>
    <cfRule type="duplicateValues" dxfId="8107" priority="6479"/>
    <cfRule type="duplicateValues" dxfId="8106" priority="6480"/>
    <cfRule type="duplicateValues" dxfId="8105" priority="6481"/>
    <cfRule type="duplicateValues" dxfId="8104" priority="6482"/>
    <cfRule type="duplicateValues" dxfId="8103" priority="6483"/>
    <cfRule type="duplicateValues" dxfId="8102" priority="6484"/>
    <cfRule type="duplicateValues" dxfId="8101" priority="6485"/>
    <cfRule type="duplicateValues" dxfId="8100" priority="6486"/>
  </conditionalFormatting>
  <conditionalFormatting sqref="J1225:J1226 J1211">
    <cfRule type="duplicateValues" dxfId="8099" priority="6468"/>
  </conditionalFormatting>
  <conditionalFormatting sqref="J1227">
    <cfRule type="duplicateValues" dxfId="8098" priority="6487"/>
    <cfRule type="duplicateValues" dxfId="8097" priority="6488"/>
    <cfRule type="duplicateValues" dxfId="8096" priority="6489"/>
    <cfRule type="duplicateValues" dxfId="8095" priority="6490"/>
    <cfRule type="duplicateValues" dxfId="8094" priority="6491"/>
    <cfRule type="duplicateValues" dxfId="8093" priority="6492"/>
    <cfRule type="duplicateValues" dxfId="8092" priority="6493"/>
  </conditionalFormatting>
  <conditionalFormatting sqref="J1212:J1219 J1222:J1224">
    <cfRule type="duplicateValues" dxfId="8091" priority="32676"/>
    <cfRule type="duplicateValues" dxfId="8090" priority="32677"/>
    <cfRule type="duplicateValues" dxfId="8089" priority="32678"/>
    <cfRule type="duplicateValues" dxfId="8088" priority="32679"/>
    <cfRule type="duplicateValues" dxfId="8087" priority="32680"/>
    <cfRule type="duplicateValues" dxfId="8086" priority="32681"/>
    <cfRule type="duplicateValues" dxfId="8085" priority="32682"/>
    <cfRule type="duplicateValues" dxfId="8084" priority="32683"/>
    <cfRule type="duplicateValues" dxfId="8083" priority="32684"/>
    <cfRule type="duplicateValues" dxfId="8082" priority="32685"/>
    <cfRule type="duplicateValues" dxfId="8081" priority="32686"/>
    <cfRule type="duplicateValues" dxfId="8080" priority="32687"/>
    <cfRule type="duplicateValues" dxfId="8079" priority="32688"/>
    <cfRule type="duplicateValues" dxfId="8078" priority="32689"/>
    <cfRule type="duplicateValues" dxfId="8077" priority="32690"/>
    <cfRule type="duplicateValues" dxfId="8076" priority="32691"/>
    <cfRule type="duplicateValues" dxfId="8075" priority="32692"/>
    <cfRule type="duplicateValues" dxfId="8074" priority="32693"/>
    <cfRule type="duplicateValues" dxfId="8073" priority="32694"/>
    <cfRule type="duplicateValues" dxfId="8072" priority="32695"/>
    <cfRule type="duplicateValues" dxfId="8071" priority="32696"/>
  </conditionalFormatting>
  <conditionalFormatting sqref="J1220:J1221">
    <cfRule type="duplicateValues" dxfId="8070" priority="6428"/>
    <cfRule type="duplicateValues" dxfId="8069" priority="6429"/>
    <cfRule type="duplicateValues" dxfId="8068" priority="6430"/>
    <cfRule type="duplicateValues" dxfId="8067" priority="6431"/>
    <cfRule type="duplicateValues" dxfId="8066" priority="6432"/>
    <cfRule type="duplicateValues" dxfId="8065" priority="6433"/>
    <cfRule type="duplicateValues" dxfId="8064" priority="6434"/>
    <cfRule type="duplicateValues" dxfId="8063" priority="6435"/>
    <cfRule type="duplicateValues" dxfId="8062" priority="6436"/>
    <cfRule type="duplicateValues" dxfId="8061" priority="6437"/>
    <cfRule type="duplicateValues" dxfId="8060" priority="6438"/>
    <cfRule type="duplicateValues" dxfId="8059" priority="6439"/>
    <cfRule type="duplicateValues" dxfId="8058" priority="6440"/>
    <cfRule type="duplicateValues" dxfId="8057" priority="6441"/>
    <cfRule type="duplicateValues" dxfId="8056" priority="6442"/>
    <cfRule type="duplicateValues" dxfId="8055" priority="6443"/>
    <cfRule type="duplicateValues" dxfId="8054" priority="6444"/>
    <cfRule type="duplicateValues" dxfId="8053" priority="6445"/>
    <cfRule type="duplicateValues" dxfId="8052" priority="6446"/>
    <cfRule type="duplicateValues" dxfId="8051" priority="6447"/>
    <cfRule type="duplicateValues" dxfId="8050" priority="6448"/>
  </conditionalFormatting>
  <conditionalFormatting sqref="J1228">
    <cfRule type="duplicateValues" dxfId="8049" priority="6382"/>
    <cfRule type="duplicateValues" dxfId="8048" priority="6383"/>
    <cfRule type="duplicateValues" dxfId="8047" priority="6384"/>
    <cfRule type="duplicateValues" dxfId="8046" priority="6385"/>
    <cfRule type="duplicateValues" dxfId="8045" priority="6386"/>
    <cfRule type="duplicateValues" dxfId="8044" priority="6387"/>
    <cfRule type="duplicateValues" dxfId="8043" priority="6388"/>
    <cfRule type="duplicateValues" dxfId="8042" priority="6389"/>
    <cfRule type="duplicateValues" dxfId="8041" priority="6390"/>
    <cfRule type="duplicateValues" dxfId="8040" priority="6391"/>
    <cfRule type="duplicateValues" dxfId="8039" priority="6392"/>
    <cfRule type="duplicateValues" dxfId="8038" priority="6393"/>
    <cfRule type="duplicateValues" dxfId="8037" priority="6394"/>
    <cfRule type="duplicateValues" dxfId="8036" priority="6395"/>
    <cfRule type="duplicateValues" dxfId="8035" priority="6396"/>
    <cfRule type="duplicateValues" dxfId="8034" priority="6397"/>
    <cfRule type="duplicateValues" dxfId="8033" priority="6398"/>
    <cfRule type="duplicateValues" dxfId="8032" priority="6399"/>
  </conditionalFormatting>
  <conditionalFormatting sqref="J1242:J1243 J1228">
    <cfRule type="duplicateValues" dxfId="8031" priority="6381"/>
  </conditionalFormatting>
  <conditionalFormatting sqref="J1244">
    <cfRule type="duplicateValues" dxfId="8030" priority="6400"/>
    <cfRule type="duplicateValues" dxfId="8029" priority="6401"/>
    <cfRule type="duplicateValues" dxfId="8028" priority="6402"/>
    <cfRule type="duplicateValues" dxfId="8027" priority="6403"/>
    <cfRule type="duplicateValues" dxfId="8026" priority="6404"/>
    <cfRule type="duplicateValues" dxfId="8025" priority="6405"/>
    <cfRule type="duplicateValues" dxfId="8024" priority="6406"/>
  </conditionalFormatting>
  <conditionalFormatting sqref="J1229:J1236 J1239:J1240">
    <cfRule type="duplicateValues" dxfId="8023" priority="6407"/>
    <cfRule type="duplicateValues" dxfId="8022" priority="6408"/>
    <cfRule type="duplicateValues" dxfId="8021" priority="6409"/>
    <cfRule type="duplicateValues" dxfId="8020" priority="6410"/>
    <cfRule type="duplicateValues" dxfId="8019" priority="6411"/>
    <cfRule type="duplicateValues" dxfId="8018" priority="6412"/>
    <cfRule type="duplicateValues" dxfId="8017" priority="6413"/>
    <cfRule type="duplicateValues" dxfId="8016" priority="6414"/>
    <cfRule type="duplicateValues" dxfId="8015" priority="6415"/>
    <cfRule type="duplicateValues" dxfId="8014" priority="6416"/>
    <cfRule type="duplicateValues" dxfId="8013" priority="6417"/>
    <cfRule type="duplicateValues" dxfId="8012" priority="6418"/>
    <cfRule type="duplicateValues" dxfId="8011" priority="6419"/>
    <cfRule type="duplicateValues" dxfId="8010" priority="6420"/>
    <cfRule type="duplicateValues" dxfId="8009" priority="6421"/>
    <cfRule type="duplicateValues" dxfId="8008" priority="6422"/>
    <cfRule type="duplicateValues" dxfId="8007" priority="6423"/>
    <cfRule type="duplicateValues" dxfId="8006" priority="6424"/>
    <cfRule type="duplicateValues" dxfId="8005" priority="6425"/>
    <cfRule type="duplicateValues" dxfId="8004" priority="6426"/>
    <cfRule type="duplicateValues" dxfId="8003" priority="6427"/>
  </conditionalFormatting>
  <conditionalFormatting sqref="J1237:J1238">
    <cfRule type="duplicateValues" dxfId="8002" priority="6360"/>
    <cfRule type="duplicateValues" dxfId="8001" priority="6361"/>
    <cfRule type="duplicateValues" dxfId="8000" priority="6362"/>
    <cfRule type="duplicateValues" dxfId="7999" priority="6363"/>
    <cfRule type="duplicateValues" dxfId="7998" priority="6364"/>
    <cfRule type="duplicateValues" dxfId="7997" priority="6365"/>
    <cfRule type="duplicateValues" dxfId="7996" priority="6366"/>
    <cfRule type="duplicateValues" dxfId="7995" priority="6367"/>
    <cfRule type="duplicateValues" dxfId="7994" priority="6368"/>
    <cfRule type="duplicateValues" dxfId="7993" priority="6369"/>
    <cfRule type="duplicateValues" dxfId="7992" priority="6370"/>
    <cfRule type="duplicateValues" dxfId="7991" priority="6371"/>
    <cfRule type="duplicateValues" dxfId="7990" priority="6372"/>
    <cfRule type="duplicateValues" dxfId="7989" priority="6373"/>
    <cfRule type="duplicateValues" dxfId="7988" priority="6374"/>
    <cfRule type="duplicateValues" dxfId="7987" priority="6375"/>
    <cfRule type="duplicateValues" dxfId="7986" priority="6376"/>
    <cfRule type="duplicateValues" dxfId="7985" priority="6377"/>
    <cfRule type="duplicateValues" dxfId="7984" priority="6378"/>
    <cfRule type="duplicateValues" dxfId="7983" priority="6379"/>
    <cfRule type="duplicateValues" dxfId="7982" priority="6380"/>
  </conditionalFormatting>
  <conditionalFormatting sqref="J1241">
    <cfRule type="duplicateValues" dxfId="7981" priority="6341"/>
    <cfRule type="duplicateValues" dxfId="7980" priority="6342"/>
    <cfRule type="duplicateValues" dxfId="7979" priority="6343"/>
    <cfRule type="duplicateValues" dxfId="7978" priority="6344"/>
    <cfRule type="duplicateValues" dxfId="7977" priority="6345"/>
    <cfRule type="duplicateValues" dxfId="7976" priority="6346"/>
    <cfRule type="duplicateValues" dxfId="7975" priority="6347"/>
    <cfRule type="duplicateValues" dxfId="7974" priority="6348"/>
    <cfRule type="duplicateValues" dxfId="7973" priority="6349"/>
    <cfRule type="duplicateValues" dxfId="7972" priority="6350"/>
    <cfRule type="duplicateValues" dxfId="7971" priority="6351"/>
    <cfRule type="duplicateValues" dxfId="7970" priority="6352"/>
    <cfRule type="duplicateValues" dxfId="7969" priority="6353"/>
    <cfRule type="duplicateValues" dxfId="7968" priority="6354"/>
    <cfRule type="duplicateValues" dxfId="7967" priority="6355"/>
    <cfRule type="duplicateValues" dxfId="7966" priority="6356"/>
    <cfRule type="duplicateValues" dxfId="7965" priority="6357"/>
    <cfRule type="duplicateValues" dxfId="7964" priority="6358"/>
    <cfRule type="duplicateValues" dxfId="7963" priority="6359"/>
  </conditionalFormatting>
  <conditionalFormatting sqref="J1245">
    <cfRule type="duplicateValues" dxfId="7962" priority="6295"/>
    <cfRule type="duplicateValues" dxfId="7961" priority="6296"/>
    <cfRule type="duplicateValues" dxfId="7960" priority="6297"/>
    <cfRule type="duplicateValues" dxfId="7959" priority="6298"/>
    <cfRule type="duplicateValues" dxfId="7958" priority="6299"/>
    <cfRule type="duplicateValues" dxfId="7957" priority="6300"/>
    <cfRule type="duplicateValues" dxfId="7956" priority="6301"/>
    <cfRule type="duplicateValues" dxfId="7955" priority="6302"/>
    <cfRule type="duplicateValues" dxfId="7954" priority="6303"/>
    <cfRule type="duplicateValues" dxfId="7953" priority="6304"/>
    <cfRule type="duplicateValues" dxfId="7952" priority="6305"/>
    <cfRule type="duplicateValues" dxfId="7951" priority="6306"/>
    <cfRule type="duplicateValues" dxfId="7950" priority="6307"/>
    <cfRule type="duplicateValues" dxfId="7949" priority="6308"/>
    <cfRule type="duplicateValues" dxfId="7948" priority="6309"/>
    <cfRule type="duplicateValues" dxfId="7947" priority="6310"/>
    <cfRule type="duplicateValues" dxfId="7946" priority="6311"/>
    <cfRule type="duplicateValues" dxfId="7945" priority="6312"/>
  </conditionalFormatting>
  <conditionalFormatting sqref="J1270:J1271 J1245">
    <cfRule type="duplicateValues" dxfId="7944" priority="6294"/>
  </conditionalFormatting>
  <conditionalFormatting sqref="J1272">
    <cfRule type="duplicateValues" dxfId="7943" priority="6313"/>
    <cfRule type="duplicateValues" dxfId="7942" priority="6314"/>
    <cfRule type="duplicateValues" dxfId="7941" priority="6315"/>
    <cfRule type="duplicateValues" dxfId="7940" priority="6316"/>
    <cfRule type="duplicateValues" dxfId="7939" priority="6317"/>
    <cfRule type="duplicateValues" dxfId="7938" priority="6318"/>
    <cfRule type="duplicateValues" dxfId="7937" priority="6319"/>
  </conditionalFormatting>
  <conditionalFormatting sqref="J1267:J1268 J1246:J1264">
    <cfRule type="duplicateValues" dxfId="7936" priority="6320"/>
    <cfRule type="duplicateValues" dxfId="7935" priority="6321"/>
    <cfRule type="duplicateValues" dxfId="7934" priority="6322"/>
    <cfRule type="duplicateValues" dxfId="7933" priority="6323"/>
    <cfRule type="duplicateValues" dxfId="7932" priority="6324"/>
    <cfRule type="duplicateValues" dxfId="7931" priority="6325"/>
    <cfRule type="duplicateValues" dxfId="7930" priority="6326"/>
    <cfRule type="duplicateValues" dxfId="7929" priority="6327"/>
    <cfRule type="duplicateValues" dxfId="7928" priority="6328"/>
    <cfRule type="duplicateValues" dxfId="7927" priority="6329"/>
    <cfRule type="duplicateValues" dxfId="7926" priority="6330"/>
    <cfRule type="duplicateValues" dxfId="7925" priority="6331"/>
    <cfRule type="duplicateValues" dxfId="7924" priority="6332"/>
    <cfRule type="duplicateValues" dxfId="7923" priority="6333"/>
    <cfRule type="duplicateValues" dxfId="7922" priority="6334"/>
    <cfRule type="duplicateValues" dxfId="7921" priority="6335"/>
    <cfRule type="duplicateValues" dxfId="7920" priority="6336"/>
    <cfRule type="duplicateValues" dxfId="7919" priority="6337"/>
    <cfRule type="duplicateValues" dxfId="7918" priority="6338"/>
    <cfRule type="duplicateValues" dxfId="7917" priority="6339"/>
    <cfRule type="duplicateValues" dxfId="7916" priority="6340"/>
  </conditionalFormatting>
  <conditionalFormatting sqref="J1265:J1266">
    <cfRule type="duplicateValues" dxfId="7915" priority="6273"/>
    <cfRule type="duplicateValues" dxfId="7914" priority="6274"/>
    <cfRule type="duplicateValues" dxfId="7913" priority="6275"/>
    <cfRule type="duplicateValues" dxfId="7912" priority="6276"/>
    <cfRule type="duplicateValues" dxfId="7911" priority="6277"/>
    <cfRule type="duplicateValues" dxfId="7910" priority="6278"/>
    <cfRule type="duplicateValues" dxfId="7909" priority="6279"/>
    <cfRule type="duplicateValues" dxfId="7908" priority="6280"/>
    <cfRule type="duplicateValues" dxfId="7907" priority="6281"/>
    <cfRule type="duplicateValues" dxfId="7906" priority="6282"/>
    <cfRule type="duplicateValues" dxfId="7905" priority="6283"/>
    <cfRule type="duplicateValues" dxfId="7904" priority="6284"/>
    <cfRule type="duplicateValues" dxfId="7903" priority="6285"/>
    <cfRule type="duplicateValues" dxfId="7902" priority="6286"/>
    <cfRule type="duplicateValues" dxfId="7901" priority="6287"/>
    <cfRule type="duplicateValues" dxfId="7900" priority="6288"/>
    <cfRule type="duplicateValues" dxfId="7899" priority="6289"/>
    <cfRule type="duplicateValues" dxfId="7898" priority="6290"/>
    <cfRule type="duplicateValues" dxfId="7897" priority="6291"/>
    <cfRule type="duplicateValues" dxfId="7896" priority="6292"/>
    <cfRule type="duplicateValues" dxfId="7895" priority="6293"/>
  </conditionalFormatting>
  <conditionalFormatting sqref="J1269">
    <cfRule type="duplicateValues" dxfId="7894" priority="6254"/>
    <cfRule type="duplicateValues" dxfId="7893" priority="6255"/>
    <cfRule type="duplicateValues" dxfId="7892" priority="6256"/>
    <cfRule type="duplicateValues" dxfId="7891" priority="6257"/>
    <cfRule type="duplicateValues" dxfId="7890" priority="6258"/>
    <cfRule type="duplicateValues" dxfId="7889" priority="6259"/>
    <cfRule type="duplicateValues" dxfId="7888" priority="6260"/>
    <cfRule type="duplicateValues" dxfId="7887" priority="6261"/>
    <cfRule type="duplicateValues" dxfId="7886" priority="6262"/>
    <cfRule type="duplicateValues" dxfId="7885" priority="6263"/>
    <cfRule type="duplicateValues" dxfId="7884" priority="6264"/>
    <cfRule type="duplicateValues" dxfId="7883" priority="6265"/>
    <cfRule type="duplicateValues" dxfId="7882" priority="6266"/>
    <cfRule type="duplicateValues" dxfId="7881" priority="6267"/>
    <cfRule type="duplicateValues" dxfId="7880" priority="6268"/>
    <cfRule type="duplicateValues" dxfId="7879" priority="6269"/>
    <cfRule type="duplicateValues" dxfId="7878" priority="6270"/>
    <cfRule type="duplicateValues" dxfId="7877" priority="6271"/>
    <cfRule type="duplicateValues" dxfId="7876" priority="6272"/>
  </conditionalFormatting>
  <conditionalFormatting sqref="J1273">
    <cfRule type="duplicateValues" dxfId="7875" priority="6215"/>
    <cfRule type="duplicateValues" dxfId="7874" priority="6216"/>
    <cfRule type="duplicateValues" dxfId="7873" priority="6217"/>
    <cfRule type="duplicateValues" dxfId="7872" priority="6218"/>
    <cfRule type="duplicateValues" dxfId="7871" priority="6219"/>
    <cfRule type="duplicateValues" dxfId="7870" priority="6220"/>
    <cfRule type="duplicateValues" dxfId="7869" priority="6221"/>
    <cfRule type="duplicateValues" dxfId="7868" priority="6222"/>
    <cfRule type="duplicateValues" dxfId="7867" priority="6223"/>
    <cfRule type="duplicateValues" dxfId="7866" priority="6224"/>
    <cfRule type="duplicateValues" dxfId="7865" priority="6225"/>
    <cfRule type="duplicateValues" dxfId="7864" priority="6226"/>
    <cfRule type="duplicateValues" dxfId="7863" priority="6227"/>
    <cfRule type="duplicateValues" dxfId="7862" priority="6228"/>
    <cfRule type="duplicateValues" dxfId="7861" priority="6229"/>
    <cfRule type="duplicateValues" dxfId="7860" priority="6230"/>
    <cfRule type="duplicateValues" dxfId="7859" priority="6231"/>
    <cfRule type="duplicateValues" dxfId="7858" priority="6232"/>
  </conditionalFormatting>
  <conditionalFormatting sqref="J1314:J1315 J1273">
    <cfRule type="duplicateValues" dxfId="7857" priority="6214"/>
  </conditionalFormatting>
  <conditionalFormatting sqref="J1282:J1283">
    <cfRule type="duplicateValues" dxfId="7856" priority="32869"/>
    <cfRule type="duplicateValues" dxfId="7855" priority="32870"/>
    <cfRule type="duplicateValues" dxfId="7854" priority="32871"/>
    <cfRule type="duplicateValues" dxfId="7853" priority="32872"/>
    <cfRule type="duplicateValues" dxfId="7852" priority="32873"/>
    <cfRule type="duplicateValues" dxfId="7851" priority="32874"/>
    <cfRule type="duplicateValues" dxfId="7850" priority="32875"/>
    <cfRule type="duplicateValues" dxfId="7849" priority="32876"/>
    <cfRule type="duplicateValues" dxfId="7848" priority="32877"/>
    <cfRule type="duplicateValues" dxfId="7847" priority="32878"/>
    <cfRule type="duplicateValues" dxfId="7846" priority="32879"/>
    <cfRule type="duplicateValues" dxfId="7845" priority="32880"/>
    <cfRule type="duplicateValues" dxfId="7844" priority="32881"/>
    <cfRule type="duplicateValues" dxfId="7843" priority="32882"/>
    <cfRule type="duplicateValues" dxfId="7842" priority="32883"/>
    <cfRule type="duplicateValues" dxfId="7841" priority="32884"/>
    <cfRule type="duplicateValues" dxfId="7840" priority="32885"/>
    <cfRule type="duplicateValues" dxfId="7839" priority="32886"/>
    <cfRule type="duplicateValues" dxfId="7838" priority="32887"/>
    <cfRule type="duplicateValues" dxfId="7837" priority="32888"/>
    <cfRule type="duplicateValues" dxfId="7836" priority="32889"/>
  </conditionalFormatting>
  <conditionalFormatting sqref="J1290:J1291">
    <cfRule type="duplicateValues" dxfId="7835" priority="6151"/>
    <cfRule type="duplicateValues" dxfId="7834" priority="6152"/>
    <cfRule type="duplicateValues" dxfId="7833" priority="6153"/>
    <cfRule type="duplicateValues" dxfId="7832" priority="6154"/>
    <cfRule type="duplicateValues" dxfId="7831" priority="6155"/>
    <cfRule type="duplicateValues" dxfId="7830" priority="6156"/>
    <cfRule type="duplicateValues" dxfId="7829" priority="6157"/>
    <cfRule type="duplicateValues" dxfId="7828" priority="6158"/>
    <cfRule type="duplicateValues" dxfId="7827" priority="6159"/>
    <cfRule type="duplicateValues" dxfId="7826" priority="6160"/>
    <cfRule type="duplicateValues" dxfId="7825" priority="6161"/>
    <cfRule type="duplicateValues" dxfId="7824" priority="6162"/>
    <cfRule type="duplicateValues" dxfId="7823" priority="6163"/>
    <cfRule type="duplicateValues" dxfId="7822" priority="6164"/>
    <cfRule type="duplicateValues" dxfId="7821" priority="6165"/>
    <cfRule type="duplicateValues" dxfId="7820" priority="6166"/>
    <cfRule type="duplicateValues" dxfId="7819" priority="6167"/>
    <cfRule type="duplicateValues" dxfId="7818" priority="6168"/>
    <cfRule type="duplicateValues" dxfId="7817" priority="6169"/>
    <cfRule type="duplicateValues" dxfId="7816" priority="6170"/>
    <cfRule type="duplicateValues" dxfId="7815" priority="6171"/>
  </conditionalFormatting>
  <conditionalFormatting sqref="J1284:J1289">
    <cfRule type="duplicateValues" dxfId="7814" priority="6130"/>
    <cfRule type="duplicateValues" dxfId="7813" priority="6131"/>
    <cfRule type="duplicateValues" dxfId="7812" priority="6132"/>
    <cfRule type="duplicateValues" dxfId="7811" priority="6133"/>
    <cfRule type="duplicateValues" dxfId="7810" priority="6134"/>
    <cfRule type="duplicateValues" dxfId="7809" priority="6135"/>
    <cfRule type="duplicateValues" dxfId="7808" priority="6136"/>
    <cfRule type="duplicateValues" dxfId="7807" priority="6137"/>
    <cfRule type="duplicateValues" dxfId="7806" priority="6138"/>
    <cfRule type="duplicateValues" dxfId="7805" priority="6139"/>
    <cfRule type="duplicateValues" dxfId="7804" priority="6140"/>
    <cfRule type="duplicateValues" dxfId="7803" priority="6141"/>
    <cfRule type="duplicateValues" dxfId="7802" priority="6142"/>
    <cfRule type="duplicateValues" dxfId="7801" priority="6143"/>
    <cfRule type="duplicateValues" dxfId="7800" priority="6144"/>
    <cfRule type="duplicateValues" dxfId="7799" priority="6145"/>
    <cfRule type="duplicateValues" dxfId="7798" priority="6146"/>
    <cfRule type="duplicateValues" dxfId="7797" priority="6147"/>
    <cfRule type="duplicateValues" dxfId="7796" priority="6148"/>
    <cfRule type="duplicateValues" dxfId="7795" priority="6149"/>
    <cfRule type="duplicateValues" dxfId="7794" priority="6150"/>
  </conditionalFormatting>
  <conditionalFormatting sqref="J1294:J1299">
    <cfRule type="duplicateValues" dxfId="7793" priority="6109"/>
    <cfRule type="duplicateValues" dxfId="7792" priority="6110"/>
    <cfRule type="duplicateValues" dxfId="7791" priority="6111"/>
    <cfRule type="duplicateValues" dxfId="7790" priority="6112"/>
    <cfRule type="duplicateValues" dxfId="7789" priority="6113"/>
    <cfRule type="duplicateValues" dxfId="7788" priority="6114"/>
    <cfRule type="duplicateValues" dxfId="7787" priority="6115"/>
    <cfRule type="duplicateValues" dxfId="7786" priority="6116"/>
    <cfRule type="duplicateValues" dxfId="7785" priority="6117"/>
    <cfRule type="duplicateValues" dxfId="7784" priority="6118"/>
    <cfRule type="duplicateValues" dxfId="7783" priority="6119"/>
    <cfRule type="duplicateValues" dxfId="7782" priority="6120"/>
    <cfRule type="duplicateValues" dxfId="7781" priority="6121"/>
    <cfRule type="duplicateValues" dxfId="7780" priority="6122"/>
    <cfRule type="duplicateValues" dxfId="7779" priority="6123"/>
    <cfRule type="duplicateValues" dxfId="7778" priority="6124"/>
    <cfRule type="duplicateValues" dxfId="7777" priority="6125"/>
    <cfRule type="duplicateValues" dxfId="7776" priority="6126"/>
    <cfRule type="duplicateValues" dxfId="7775" priority="6127"/>
    <cfRule type="duplicateValues" dxfId="7774" priority="6128"/>
    <cfRule type="duplicateValues" dxfId="7773" priority="6129"/>
  </conditionalFormatting>
  <conditionalFormatting sqref="J1292:J1293 J1300:J1313">
    <cfRule type="duplicateValues" dxfId="7772" priority="33448"/>
    <cfRule type="duplicateValues" dxfId="7771" priority="33449"/>
    <cfRule type="duplicateValues" dxfId="7770" priority="33450"/>
    <cfRule type="duplicateValues" dxfId="7769" priority="33451"/>
    <cfRule type="duplicateValues" dxfId="7768" priority="33452"/>
    <cfRule type="duplicateValues" dxfId="7767" priority="33453"/>
    <cfRule type="duplicateValues" dxfId="7766" priority="33454"/>
    <cfRule type="duplicateValues" dxfId="7765" priority="33455"/>
    <cfRule type="duplicateValues" dxfId="7764" priority="33456"/>
    <cfRule type="duplicateValues" dxfId="7763" priority="33457"/>
    <cfRule type="duplicateValues" dxfId="7762" priority="33458"/>
    <cfRule type="duplicateValues" dxfId="7761" priority="33459"/>
    <cfRule type="duplicateValues" dxfId="7760" priority="33460"/>
    <cfRule type="duplicateValues" dxfId="7759" priority="33461"/>
    <cfRule type="duplicateValues" dxfId="7758" priority="33462"/>
    <cfRule type="duplicateValues" dxfId="7757" priority="33463"/>
    <cfRule type="duplicateValues" dxfId="7756" priority="33464"/>
    <cfRule type="duplicateValues" dxfId="7755" priority="33465"/>
    <cfRule type="duplicateValues" dxfId="7754" priority="33466"/>
    <cfRule type="duplicateValues" dxfId="7753" priority="33467"/>
    <cfRule type="duplicateValues" dxfId="7752" priority="33468"/>
  </conditionalFormatting>
  <conditionalFormatting sqref="J1274:J1281">
    <cfRule type="duplicateValues" dxfId="7751" priority="33620"/>
    <cfRule type="duplicateValues" dxfId="7750" priority="33621"/>
    <cfRule type="duplicateValues" dxfId="7749" priority="33622"/>
    <cfRule type="duplicateValues" dxfId="7748" priority="33623"/>
    <cfRule type="duplicateValues" dxfId="7747" priority="33624"/>
    <cfRule type="duplicateValues" dxfId="7746" priority="33625"/>
    <cfRule type="duplicateValues" dxfId="7745" priority="33626"/>
    <cfRule type="duplicateValues" dxfId="7744" priority="33627"/>
    <cfRule type="duplicateValues" dxfId="7743" priority="33628"/>
    <cfRule type="duplicateValues" dxfId="7742" priority="33629"/>
    <cfRule type="duplicateValues" dxfId="7741" priority="33630"/>
    <cfRule type="duplicateValues" dxfId="7740" priority="33631"/>
    <cfRule type="duplicateValues" dxfId="7739" priority="33632"/>
    <cfRule type="duplicateValues" dxfId="7738" priority="33633"/>
    <cfRule type="duplicateValues" dxfId="7737" priority="33634"/>
    <cfRule type="duplicateValues" dxfId="7736" priority="33635"/>
    <cfRule type="duplicateValues" dxfId="7735" priority="33636"/>
    <cfRule type="duplicateValues" dxfId="7734" priority="33637"/>
    <cfRule type="duplicateValues" dxfId="7733" priority="33638"/>
    <cfRule type="duplicateValues" dxfId="7732" priority="33639"/>
    <cfRule type="duplicateValues" dxfId="7731" priority="33640"/>
  </conditionalFormatting>
  <conditionalFormatting sqref="J1317">
    <cfRule type="duplicateValues" dxfId="7730" priority="6028"/>
    <cfRule type="duplicateValues" dxfId="7729" priority="6029"/>
    <cfRule type="duplicateValues" dxfId="7728" priority="6030"/>
    <cfRule type="duplicateValues" dxfId="7727" priority="6031"/>
    <cfRule type="duplicateValues" dxfId="7726" priority="6032"/>
    <cfRule type="duplicateValues" dxfId="7725" priority="6033"/>
    <cfRule type="duplicateValues" dxfId="7724" priority="6034"/>
    <cfRule type="duplicateValues" dxfId="7723" priority="6035"/>
    <cfRule type="duplicateValues" dxfId="7722" priority="6036"/>
    <cfRule type="duplicateValues" dxfId="7721" priority="6037"/>
    <cfRule type="duplicateValues" dxfId="7720" priority="6038"/>
    <cfRule type="duplicateValues" dxfId="7719" priority="6039"/>
    <cfRule type="duplicateValues" dxfId="7718" priority="6040"/>
    <cfRule type="duplicateValues" dxfId="7717" priority="6041"/>
    <cfRule type="duplicateValues" dxfId="7716" priority="6042"/>
    <cfRule type="duplicateValues" dxfId="7715" priority="6043"/>
    <cfRule type="duplicateValues" dxfId="7714" priority="6044"/>
    <cfRule type="duplicateValues" dxfId="7713" priority="6045"/>
  </conditionalFormatting>
  <conditionalFormatting sqref="J1341:J1342 J1317">
    <cfRule type="duplicateValues" dxfId="7712" priority="6027"/>
  </conditionalFormatting>
  <conditionalFormatting sqref="J1326:J1327">
    <cfRule type="duplicateValues" dxfId="7711" priority="6046"/>
    <cfRule type="duplicateValues" dxfId="7710" priority="6047"/>
    <cfRule type="duplicateValues" dxfId="7709" priority="6048"/>
    <cfRule type="duplicateValues" dxfId="7708" priority="6049"/>
    <cfRule type="duplicateValues" dxfId="7707" priority="6050"/>
    <cfRule type="duplicateValues" dxfId="7706" priority="6051"/>
    <cfRule type="duplicateValues" dxfId="7705" priority="6052"/>
    <cfRule type="duplicateValues" dxfId="7704" priority="6053"/>
    <cfRule type="duplicateValues" dxfId="7703" priority="6054"/>
    <cfRule type="duplicateValues" dxfId="7702" priority="6055"/>
    <cfRule type="duplicateValues" dxfId="7701" priority="6056"/>
    <cfRule type="duplicateValues" dxfId="7700" priority="6057"/>
    <cfRule type="duplicateValues" dxfId="7699" priority="6058"/>
    <cfRule type="duplicateValues" dxfId="7698" priority="6059"/>
    <cfRule type="duplicateValues" dxfId="7697" priority="6060"/>
    <cfRule type="duplicateValues" dxfId="7696" priority="6061"/>
    <cfRule type="duplicateValues" dxfId="7695" priority="6062"/>
    <cfRule type="duplicateValues" dxfId="7694" priority="6063"/>
    <cfRule type="duplicateValues" dxfId="7693" priority="6064"/>
    <cfRule type="duplicateValues" dxfId="7692" priority="6065"/>
    <cfRule type="duplicateValues" dxfId="7691" priority="6066"/>
  </conditionalFormatting>
  <conditionalFormatting sqref="J1334:J1335">
    <cfRule type="duplicateValues" dxfId="7690" priority="6006"/>
    <cfRule type="duplicateValues" dxfId="7689" priority="6007"/>
    <cfRule type="duplicateValues" dxfId="7688" priority="6008"/>
    <cfRule type="duplicateValues" dxfId="7687" priority="6009"/>
    <cfRule type="duplicateValues" dxfId="7686" priority="6010"/>
    <cfRule type="duplicateValues" dxfId="7685" priority="6011"/>
    <cfRule type="duplicateValues" dxfId="7684" priority="6012"/>
    <cfRule type="duplicateValues" dxfId="7683" priority="6013"/>
    <cfRule type="duplicateValues" dxfId="7682" priority="6014"/>
    <cfRule type="duplicateValues" dxfId="7681" priority="6015"/>
    <cfRule type="duplicateValues" dxfId="7680" priority="6016"/>
    <cfRule type="duplicateValues" dxfId="7679" priority="6017"/>
    <cfRule type="duplicateValues" dxfId="7678" priority="6018"/>
    <cfRule type="duplicateValues" dxfId="7677" priority="6019"/>
    <cfRule type="duplicateValues" dxfId="7676" priority="6020"/>
    <cfRule type="duplicateValues" dxfId="7675" priority="6021"/>
    <cfRule type="duplicateValues" dxfId="7674" priority="6022"/>
    <cfRule type="duplicateValues" dxfId="7673" priority="6023"/>
    <cfRule type="duplicateValues" dxfId="7672" priority="6024"/>
    <cfRule type="duplicateValues" dxfId="7671" priority="6025"/>
    <cfRule type="duplicateValues" dxfId="7670" priority="6026"/>
  </conditionalFormatting>
  <conditionalFormatting sqref="J1328:J1333">
    <cfRule type="duplicateValues" dxfId="7669" priority="5985"/>
    <cfRule type="duplicateValues" dxfId="7668" priority="5986"/>
    <cfRule type="duplicateValues" dxfId="7667" priority="5987"/>
    <cfRule type="duplicateValues" dxfId="7666" priority="5988"/>
    <cfRule type="duplicateValues" dxfId="7665" priority="5989"/>
    <cfRule type="duplicateValues" dxfId="7664" priority="5990"/>
    <cfRule type="duplicateValues" dxfId="7663" priority="5991"/>
    <cfRule type="duplicateValues" dxfId="7662" priority="5992"/>
    <cfRule type="duplicateValues" dxfId="7661" priority="5993"/>
    <cfRule type="duplicateValues" dxfId="7660" priority="5994"/>
    <cfRule type="duplicateValues" dxfId="7659" priority="5995"/>
    <cfRule type="duplicateValues" dxfId="7658" priority="5996"/>
    <cfRule type="duplicateValues" dxfId="7657" priority="5997"/>
    <cfRule type="duplicateValues" dxfId="7656" priority="5998"/>
    <cfRule type="duplicateValues" dxfId="7655" priority="5999"/>
    <cfRule type="duplicateValues" dxfId="7654" priority="6000"/>
    <cfRule type="duplicateValues" dxfId="7653" priority="6001"/>
    <cfRule type="duplicateValues" dxfId="7652" priority="6002"/>
    <cfRule type="duplicateValues" dxfId="7651" priority="6003"/>
    <cfRule type="duplicateValues" dxfId="7650" priority="6004"/>
    <cfRule type="duplicateValues" dxfId="7649" priority="6005"/>
  </conditionalFormatting>
  <conditionalFormatting sqref="J1318:J1325">
    <cfRule type="duplicateValues" dxfId="7648" priority="6088"/>
    <cfRule type="duplicateValues" dxfId="7647" priority="6089"/>
    <cfRule type="duplicateValues" dxfId="7646" priority="6090"/>
    <cfRule type="duplicateValues" dxfId="7645" priority="6091"/>
    <cfRule type="duplicateValues" dxfId="7644" priority="6092"/>
    <cfRule type="duplicateValues" dxfId="7643" priority="6093"/>
    <cfRule type="duplicateValues" dxfId="7642" priority="6094"/>
    <cfRule type="duplicateValues" dxfId="7641" priority="6095"/>
    <cfRule type="duplicateValues" dxfId="7640" priority="6096"/>
    <cfRule type="duplicateValues" dxfId="7639" priority="6097"/>
    <cfRule type="duplicateValues" dxfId="7638" priority="6098"/>
    <cfRule type="duplicateValues" dxfId="7637" priority="6099"/>
    <cfRule type="duplicateValues" dxfId="7636" priority="6100"/>
    <cfRule type="duplicateValues" dxfId="7635" priority="6101"/>
    <cfRule type="duplicateValues" dxfId="7634" priority="6102"/>
    <cfRule type="duplicateValues" dxfId="7633" priority="6103"/>
    <cfRule type="duplicateValues" dxfId="7632" priority="6104"/>
    <cfRule type="duplicateValues" dxfId="7631" priority="6105"/>
    <cfRule type="duplicateValues" dxfId="7630" priority="6106"/>
    <cfRule type="duplicateValues" dxfId="7629" priority="6107"/>
    <cfRule type="duplicateValues" dxfId="7628" priority="6108"/>
  </conditionalFormatting>
  <conditionalFormatting sqref="J1338:J1340">
    <cfRule type="duplicateValues" dxfId="7627" priority="33872"/>
    <cfRule type="duplicateValues" dxfId="7626" priority="33873"/>
    <cfRule type="duplicateValues" dxfId="7625" priority="33874"/>
    <cfRule type="duplicateValues" dxfId="7624" priority="33875"/>
    <cfRule type="duplicateValues" dxfId="7623" priority="33876"/>
    <cfRule type="duplicateValues" dxfId="7622" priority="33877"/>
    <cfRule type="duplicateValues" dxfId="7621" priority="33878"/>
    <cfRule type="duplicateValues" dxfId="7620" priority="33879"/>
    <cfRule type="duplicateValues" dxfId="7619" priority="33880"/>
    <cfRule type="duplicateValues" dxfId="7618" priority="33881"/>
    <cfRule type="duplicateValues" dxfId="7617" priority="33882"/>
    <cfRule type="duplicateValues" dxfId="7616" priority="33883"/>
    <cfRule type="duplicateValues" dxfId="7615" priority="33884"/>
    <cfRule type="duplicateValues" dxfId="7614" priority="33885"/>
    <cfRule type="duplicateValues" dxfId="7613" priority="33886"/>
    <cfRule type="duplicateValues" dxfId="7612" priority="33887"/>
    <cfRule type="duplicateValues" dxfId="7611" priority="33888"/>
    <cfRule type="duplicateValues" dxfId="7610" priority="33889"/>
    <cfRule type="duplicateValues" dxfId="7609" priority="33890"/>
    <cfRule type="duplicateValues" dxfId="7608" priority="33891"/>
    <cfRule type="duplicateValues" dxfId="7607" priority="33892"/>
  </conditionalFormatting>
  <conditionalFormatting sqref="J1336:J1337">
    <cfRule type="duplicateValues" dxfId="7606" priority="33893"/>
    <cfRule type="duplicateValues" dxfId="7605" priority="33894"/>
    <cfRule type="duplicateValues" dxfId="7604" priority="33895"/>
    <cfRule type="duplicateValues" dxfId="7603" priority="33896"/>
    <cfRule type="duplicateValues" dxfId="7602" priority="33897"/>
    <cfRule type="duplicateValues" dxfId="7601" priority="33898"/>
    <cfRule type="duplicateValues" dxfId="7600" priority="33899"/>
    <cfRule type="duplicateValues" dxfId="7599" priority="33900"/>
    <cfRule type="duplicateValues" dxfId="7598" priority="33901"/>
    <cfRule type="duplicateValues" dxfId="7597" priority="33902"/>
    <cfRule type="duplicateValues" dxfId="7596" priority="33903"/>
    <cfRule type="duplicateValues" dxfId="7595" priority="33904"/>
    <cfRule type="duplicateValues" dxfId="7594" priority="33905"/>
    <cfRule type="duplicateValues" dxfId="7593" priority="33906"/>
    <cfRule type="duplicateValues" dxfId="7592" priority="33907"/>
    <cfRule type="duplicateValues" dxfId="7591" priority="33908"/>
    <cfRule type="duplicateValues" dxfId="7590" priority="33909"/>
    <cfRule type="duplicateValues" dxfId="7589" priority="33910"/>
    <cfRule type="duplicateValues" dxfId="7588" priority="33911"/>
    <cfRule type="duplicateValues" dxfId="7587" priority="33912"/>
    <cfRule type="duplicateValues" dxfId="7586" priority="33913"/>
  </conditionalFormatting>
  <conditionalFormatting sqref="J1344">
    <cfRule type="duplicateValues" dxfId="7585" priority="5862"/>
    <cfRule type="duplicateValues" dxfId="7584" priority="5863"/>
    <cfRule type="duplicateValues" dxfId="7583" priority="5864"/>
    <cfRule type="duplicateValues" dxfId="7582" priority="5865"/>
    <cfRule type="duplicateValues" dxfId="7581" priority="5866"/>
    <cfRule type="duplicateValues" dxfId="7580" priority="5867"/>
    <cfRule type="duplicateValues" dxfId="7579" priority="5868"/>
    <cfRule type="duplicateValues" dxfId="7578" priority="5869"/>
    <cfRule type="duplicateValues" dxfId="7577" priority="5870"/>
    <cfRule type="duplicateValues" dxfId="7576" priority="5871"/>
    <cfRule type="duplicateValues" dxfId="7575" priority="5872"/>
    <cfRule type="duplicateValues" dxfId="7574" priority="5873"/>
    <cfRule type="duplicateValues" dxfId="7573" priority="5874"/>
    <cfRule type="duplicateValues" dxfId="7572" priority="5875"/>
    <cfRule type="duplicateValues" dxfId="7571" priority="5876"/>
    <cfRule type="duplicateValues" dxfId="7570" priority="5877"/>
    <cfRule type="duplicateValues" dxfId="7569" priority="5878"/>
    <cfRule type="duplicateValues" dxfId="7568" priority="5879"/>
  </conditionalFormatting>
  <conditionalFormatting sqref="J1365:J1366 J1344">
    <cfRule type="duplicateValues" dxfId="7567" priority="5861"/>
  </conditionalFormatting>
  <conditionalFormatting sqref="J1353:J1354">
    <cfRule type="duplicateValues" dxfId="7566" priority="5880"/>
    <cfRule type="duplicateValues" dxfId="7565" priority="5881"/>
    <cfRule type="duplicateValues" dxfId="7564" priority="5882"/>
    <cfRule type="duplicateValues" dxfId="7563" priority="5883"/>
    <cfRule type="duplicateValues" dxfId="7562" priority="5884"/>
    <cfRule type="duplicateValues" dxfId="7561" priority="5885"/>
    <cfRule type="duplicateValues" dxfId="7560" priority="5886"/>
    <cfRule type="duplicateValues" dxfId="7559" priority="5887"/>
    <cfRule type="duplicateValues" dxfId="7558" priority="5888"/>
    <cfRule type="duplicateValues" dxfId="7557" priority="5889"/>
    <cfRule type="duplicateValues" dxfId="7556" priority="5890"/>
    <cfRule type="duplicateValues" dxfId="7555" priority="5891"/>
    <cfRule type="duplicateValues" dxfId="7554" priority="5892"/>
    <cfRule type="duplicateValues" dxfId="7553" priority="5893"/>
    <cfRule type="duplicateValues" dxfId="7552" priority="5894"/>
    <cfRule type="duplicateValues" dxfId="7551" priority="5895"/>
    <cfRule type="duplicateValues" dxfId="7550" priority="5896"/>
    <cfRule type="duplicateValues" dxfId="7549" priority="5897"/>
    <cfRule type="duplicateValues" dxfId="7548" priority="5898"/>
    <cfRule type="duplicateValues" dxfId="7547" priority="5899"/>
    <cfRule type="duplicateValues" dxfId="7546" priority="5900"/>
  </conditionalFormatting>
  <conditionalFormatting sqref="J1361:J1362">
    <cfRule type="duplicateValues" dxfId="7545" priority="5840"/>
    <cfRule type="duplicateValues" dxfId="7544" priority="5841"/>
    <cfRule type="duplicateValues" dxfId="7543" priority="5842"/>
    <cfRule type="duplicateValues" dxfId="7542" priority="5843"/>
    <cfRule type="duplicateValues" dxfId="7541" priority="5844"/>
    <cfRule type="duplicateValues" dxfId="7540" priority="5845"/>
    <cfRule type="duplicateValues" dxfId="7539" priority="5846"/>
    <cfRule type="duplicateValues" dxfId="7538" priority="5847"/>
    <cfRule type="duplicateValues" dxfId="7537" priority="5848"/>
    <cfRule type="duplicateValues" dxfId="7536" priority="5849"/>
    <cfRule type="duplicateValues" dxfId="7535" priority="5850"/>
    <cfRule type="duplicateValues" dxfId="7534" priority="5851"/>
    <cfRule type="duplicateValues" dxfId="7533" priority="5852"/>
    <cfRule type="duplicateValues" dxfId="7532" priority="5853"/>
    <cfRule type="duplicateValues" dxfId="7531" priority="5854"/>
    <cfRule type="duplicateValues" dxfId="7530" priority="5855"/>
    <cfRule type="duplicateValues" dxfId="7529" priority="5856"/>
    <cfRule type="duplicateValues" dxfId="7528" priority="5857"/>
    <cfRule type="duplicateValues" dxfId="7527" priority="5858"/>
    <cfRule type="duplicateValues" dxfId="7526" priority="5859"/>
    <cfRule type="duplicateValues" dxfId="7525" priority="5860"/>
  </conditionalFormatting>
  <conditionalFormatting sqref="J1355:J1360">
    <cfRule type="duplicateValues" dxfId="7524" priority="5819"/>
    <cfRule type="duplicateValues" dxfId="7523" priority="5820"/>
    <cfRule type="duplicateValues" dxfId="7522" priority="5821"/>
    <cfRule type="duplicateValues" dxfId="7521" priority="5822"/>
    <cfRule type="duplicateValues" dxfId="7520" priority="5823"/>
    <cfRule type="duplicateValues" dxfId="7519" priority="5824"/>
    <cfRule type="duplicateValues" dxfId="7518" priority="5825"/>
    <cfRule type="duplicateValues" dxfId="7517" priority="5826"/>
    <cfRule type="duplicateValues" dxfId="7516" priority="5827"/>
    <cfRule type="duplicateValues" dxfId="7515" priority="5828"/>
    <cfRule type="duplicateValues" dxfId="7514" priority="5829"/>
    <cfRule type="duplicateValues" dxfId="7513" priority="5830"/>
    <cfRule type="duplicateValues" dxfId="7512" priority="5831"/>
    <cfRule type="duplicateValues" dxfId="7511" priority="5832"/>
    <cfRule type="duplicateValues" dxfId="7510" priority="5833"/>
    <cfRule type="duplicateValues" dxfId="7509" priority="5834"/>
    <cfRule type="duplicateValues" dxfId="7508" priority="5835"/>
    <cfRule type="duplicateValues" dxfId="7507" priority="5836"/>
    <cfRule type="duplicateValues" dxfId="7506" priority="5837"/>
    <cfRule type="duplicateValues" dxfId="7505" priority="5838"/>
    <cfRule type="duplicateValues" dxfId="7504" priority="5839"/>
  </conditionalFormatting>
  <conditionalFormatting sqref="J1345:J1352">
    <cfRule type="duplicateValues" dxfId="7503" priority="5901"/>
    <cfRule type="duplicateValues" dxfId="7502" priority="5902"/>
    <cfRule type="duplicateValues" dxfId="7501" priority="5903"/>
    <cfRule type="duplicateValues" dxfId="7500" priority="5904"/>
    <cfRule type="duplicateValues" dxfId="7499" priority="5905"/>
    <cfRule type="duplicateValues" dxfId="7498" priority="5906"/>
    <cfRule type="duplicateValues" dxfId="7497" priority="5907"/>
    <cfRule type="duplicateValues" dxfId="7496" priority="5908"/>
    <cfRule type="duplicateValues" dxfId="7495" priority="5909"/>
    <cfRule type="duplicateValues" dxfId="7494" priority="5910"/>
    <cfRule type="duplicateValues" dxfId="7493" priority="5911"/>
    <cfRule type="duplicateValues" dxfId="7492" priority="5912"/>
    <cfRule type="duplicateValues" dxfId="7491" priority="5913"/>
    <cfRule type="duplicateValues" dxfId="7490" priority="5914"/>
    <cfRule type="duplicateValues" dxfId="7489" priority="5915"/>
    <cfRule type="duplicateValues" dxfId="7488" priority="5916"/>
    <cfRule type="duplicateValues" dxfId="7487" priority="5917"/>
    <cfRule type="duplicateValues" dxfId="7486" priority="5918"/>
    <cfRule type="duplicateValues" dxfId="7485" priority="5919"/>
    <cfRule type="duplicateValues" dxfId="7484" priority="5920"/>
    <cfRule type="duplicateValues" dxfId="7483" priority="5921"/>
  </conditionalFormatting>
  <conditionalFormatting sqref="J1363:J1364">
    <cfRule type="duplicateValues" dxfId="7482" priority="5943"/>
    <cfRule type="duplicateValues" dxfId="7481" priority="5944"/>
    <cfRule type="duplicateValues" dxfId="7480" priority="5945"/>
    <cfRule type="duplicateValues" dxfId="7479" priority="5946"/>
    <cfRule type="duplicateValues" dxfId="7478" priority="5947"/>
    <cfRule type="duplicateValues" dxfId="7477" priority="5948"/>
    <cfRule type="duplicateValues" dxfId="7476" priority="5949"/>
    <cfRule type="duplicateValues" dxfId="7475" priority="5950"/>
    <cfRule type="duplicateValues" dxfId="7474" priority="5951"/>
    <cfRule type="duplicateValues" dxfId="7473" priority="5952"/>
    <cfRule type="duplicateValues" dxfId="7472" priority="5953"/>
    <cfRule type="duplicateValues" dxfId="7471" priority="5954"/>
    <cfRule type="duplicateValues" dxfId="7470" priority="5955"/>
    <cfRule type="duplicateValues" dxfId="7469" priority="5956"/>
    <cfRule type="duplicateValues" dxfId="7468" priority="5957"/>
    <cfRule type="duplicateValues" dxfId="7467" priority="5958"/>
    <cfRule type="duplicateValues" dxfId="7466" priority="5959"/>
    <cfRule type="duplicateValues" dxfId="7465" priority="5960"/>
    <cfRule type="duplicateValues" dxfId="7464" priority="5961"/>
    <cfRule type="duplicateValues" dxfId="7463" priority="5962"/>
    <cfRule type="duplicateValues" dxfId="7462" priority="5963"/>
  </conditionalFormatting>
  <conditionalFormatting sqref="C1477:AM1477">
    <cfRule type="duplicateValues" dxfId="7461" priority="5799"/>
    <cfRule type="duplicateValues" dxfId="7460" priority="5800"/>
    <cfRule type="duplicateValues" dxfId="7459" priority="5801"/>
    <cfRule type="duplicateValues" dxfId="7458" priority="5802"/>
    <cfRule type="duplicateValues" dxfId="7457" priority="5803"/>
    <cfRule type="duplicateValues" dxfId="7456" priority="5804"/>
    <cfRule type="duplicateValues" dxfId="7455" priority="5805"/>
    <cfRule type="duplicateValues" dxfId="7454" priority="5806"/>
    <cfRule type="duplicateValues" dxfId="7453" priority="5807"/>
    <cfRule type="duplicateValues" dxfId="7452" priority="5808"/>
    <cfRule type="duplicateValues" dxfId="7451" priority="5809"/>
    <cfRule type="duplicateValues" dxfId="7450" priority="5810"/>
    <cfRule type="duplicateValues" dxfId="7449" priority="5811"/>
    <cfRule type="duplicateValues" dxfId="7448" priority="5812"/>
    <cfRule type="duplicateValues" dxfId="7447" priority="5813"/>
    <cfRule type="duplicateValues" dxfId="7446" priority="5814"/>
    <cfRule type="duplicateValues" dxfId="7445" priority="5815"/>
    <cfRule type="duplicateValues" dxfId="7444" priority="5816"/>
    <cfRule type="duplicateValues" dxfId="7443" priority="5817"/>
  </conditionalFormatting>
  <conditionalFormatting sqref="AM1477">
    <cfRule type="duplicateValues" dxfId="7442" priority="5780"/>
    <cfRule type="duplicateValues" dxfId="7441" priority="5781"/>
    <cfRule type="duplicateValues" dxfId="7440" priority="5782"/>
    <cfRule type="duplicateValues" dxfId="7439" priority="5783"/>
    <cfRule type="duplicateValues" dxfId="7438" priority="5784"/>
    <cfRule type="duplicateValues" dxfId="7437" priority="5785"/>
    <cfRule type="duplicateValues" dxfId="7436" priority="5786"/>
    <cfRule type="duplicateValues" dxfId="7435" priority="5787"/>
    <cfRule type="duplicateValues" dxfId="7434" priority="5788"/>
    <cfRule type="duplicateValues" dxfId="7433" priority="5789"/>
    <cfRule type="duplicateValues" dxfId="7432" priority="5790"/>
    <cfRule type="duplicateValues" dxfId="7431" priority="5791"/>
    <cfRule type="duplicateValues" dxfId="7430" priority="5792"/>
    <cfRule type="duplicateValues" dxfId="7429" priority="5793"/>
    <cfRule type="duplicateValues" dxfId="7428" priority="5794"/>
    <cfRule type="duplicateValues" dxfId="7427" priority="5795"/>
    <cfRule type="duplicateValues" dxfId="7426" priority="5796"/>
    <cfRule type="duplicateValues" dxfId="7425" priority="5797"/>
    <cfRule type="duplicateValues" dxfId="7424" priority="5798"/>
  </conditionalFormatting>
  <conditionalFormatting sqref="AN1477:BB1477">
    <cfRule type="duplicateValues" dxfId="7423" priority="5761"/>
    <cfRule type="duplicateValues" dxfId="7422" priority="5762"/>
    <cfRule type="duplicateValues" dxfId="7421" priority="5763"/>
    <cfRule type="duplicateValues" dxfId="7420" priority="5764"/>
    <cfRule type="duplicateValues" dxfId="7419" priority="5765"/>
    <cfRule type="duplicateValues" dxfId="7418" priority="5766"/>
    <cfRule type="duplicateValues" dxfId="7417" priority="5767"/>
    <cfRule type="duplicateValues" dxfId="7416" priority="5768"/>
    <cfRule type="duplicateValues" dxfId="7415" priority="5769"/>
    <cfRule type="duplicateValues" dxfId="7414" priority="5770"/>
    <cfRule type="duplicateValues" dxfId="7413" priority="5771"/>
    <cfRule type="duplicateValues" dxfId="7412" priority="5772"/>
    <cfRule type="duplicateValues" dxfId="7411" priority="5773"/>
    <cfRule type="duplicateValues" dxfId="7410" priority="5774"/>
    <cfRule type="duplicateValues" dxfId="7409" priority="5775"/>
    <cfRule type="duplicateValues" dxfId="7408" priority="5776"/>
    <cfRule type="duplicateValues" dxfId="7407" priority="5777"/>
    <cfRule type="duplicateValues" dxfId="7406" priority="5778"/>
    <cfRule type="duplicateValues" dxfId="7405" priority="5779"/>
  </conditionalFormatting>
  <conditionalFormatting sqref="B1659:B1744">
    <cfRule type="duplicateValues" dxfId="7404" priority="5758"/>
  </conditionalFormatting>
  <conditionalFormatting sqref="B1745:B2121">
    <cfRule type="duplicateValues" dxfId="7403" priority="5760"/>
  </conditionalFormatting>
  <conditionalFormatting sqref="B1609:B1658">
    <cfRule type="duplicateValues" dxfId="7402" priority="5757"/>
  </conditionalFormatting>
  <conditionalFormatting sqref="B1480:B1481 B1483:B1486">
    <cfRule type="duplicateValues" dxfId="7401" priority="5755"/>
  </conditionalFormatting>
  <conditionalFormatting sqref="B1487:B1608">
    <cfRule type="duplicateValues" dxfId="7400" priority="5756"/>
  </conditionalFormatting>
  <conditionalFormatting sqref="J1479">
    <cfRule type="duplicateValues" dxfId="7399" priority="5674"/>
    <cfRule type="duplicateValues" dxfId="7398" priority="5675"/>
    <cfRule type="duplicateValues" dxfId="7397" priority="5676"/>
    <cfRule type="duplicateValues" dxfId="7396" priority="5677"/>
    <cfRule type="duplicateValues" dxfId="7395" priority="5678"/>
    <cfRule type="duplicateValues" dxfId="7394" priority="5679"/>
    <cfRule type="duplicateValues" dxfId="7393" priority="5680"/>
    <cfRule type="duplicateValues" dxfId="7392" priority="5681"/>
    <cfRule type="duplicateValues" dxfId="7391" priority="5682"/>
    <cfRule type="duplicateValues" dxfId="7390" priority="5683"/>
    <cfRule type="duplicateValues" dxfId="7389" priority="5684"/>
    <cfRule type="duplicateValues" dxfId="7388" priority="5685"/>
    <cfRule type="duplicateValues" dxfId="7387" priority="5686"/>
    <cfRule type="duplicateValues" dxfId="7386" priority="5687"/>
    <cfRule type="duplicateValues" dxfId="7385" priority="5688"/>
    <cfRule type="duplicateValues" dxfId="7384" priority="5689"/>
    <cfRule type="duplicateValues" dxfId="7383" priority="5690"/>
    <cfRule type="duplicateValues" dxfId="7382" priority="5691"/>
  </conditionalFormatting>
  <conditionalFormatting sqref="J1490:J1491 J1479">
    <cfRule type="duplicateValues" dxfId="7381" priority="5673"/>
  </conditionalFormatting>
  <conditionalFormatting sqref="J1488:J1489">
    <cfRule type="duplicateValues" dxfId="7380" priority="5692"/>
    <cfRule type="duplicateValues" dxfId="7379" priority="5693"/>
    <cfRule type="duplicateValues" dxfId="7378" priority="5694"/>
    <cfRule type="duplicateValues" dxfId="7377" priority="5695"/>
    <cfRule type="duplicateValues" dxfId="7376" priority="5696"/>
    <cfRule type="duplicateValues" dxfId="7375" priority="5697"/>
    <cfRule type="duplicateValues" dxfId="7374" priority="5698"/>
    <cfRule type="duplicateValues" dxfId="7373" priority="5699"/>
    <cfRule type="duplicateValues" dxfId="7372" priority="5700"/>
    <cfRule type="duplicateValues" dxfId="7371" priority="5701"/>
    <cfRule type="duplicateValues" dxfId="7370" priority="5702"/>
    <cfRule type="duplicateValues" dxfId="7369" priority="5703"/>
    <cfRule type="duplicateValues" dxfId="7368" priority="5704"/>
    <cfRule type="duplicateValues" dxfId="7367" priority="5705"/>
    <cfRule type="duplicateValues" dxfId="7366" priority="5706"/>
    <cfRule type="duplicateValues" dxfId="7365" priority="5707"/>
    <cfRule type="duplicateValues" dxfId="7364" priority="5708"/>
    <cfRule type="duplicateValues" dxfId="7363" priority="5709"/>
    <cfRule type="duplicateValues" dxfId="7362" priority="5710"/>
    <cfRule type="duplicateValues" dxfId="7361" priority="5711"/>
    <cfRule type="duplicateValues" dxfId="7360" priority="5712"/>
  </conditionalFormatting>
  <conditionalFormatting sqref="J1480:J1487">
    <cfRule type="duplicateValues" dxfId="7359" priority="5713"/>
    <cfRule type="duplicateValues" dxfId="7358" priority="5714"/>
    <cfRule type="duplicateValues" dxfId="7357" priority="5715"/>
    <cfRule type="duplicateValues" dxfId="7356" priority="5716"/>
    <cfRule type="duplicateValues" dxfId="7355" priority="5717"/>
    <cfRule type="duplicateValues" dxfId="7354" priority="5718"/>
    <cfRule type="duplicateValues" dxfId="7353" priority="5719"/>
    <cfRule type="duplicateValues" dxfId="7352" priority="5720"/>
    <cfRule type="duplicateValues" dxfId="7351" priority="5721"/>
    <cfRule type="duplicateValues" dxfId="7350" priority="5722"/>
    <cfRule type="duplicateValues" dxfId="7349" priority="5723"/>
    <cfRule type="duplicateValues" dxfId="7348" priority="5724"/>
    <cfRule type="duplicateValues" dxfId="7347" priority="5725"/>
    <cfRule type="duplicateValues" dxfId="7346" priority="5726"/>
    <cfRule type="duplicateValues" dxfId="7345" priority="5727"/>
    <cfRule type="duplicateValues" dxfId="7344" priority="5728"/>
    <cfRule type="duplicateValues" dxfId="7343" priority="5729"/>
    <cfRule type="duplicateValues" dxfId="7342" priority="5730"/>
    <cfRule type="duplicateValues" dxfId="7341" priority="5731"/>
    <cfRule type="duplicateValues" dxfId="7340" priority="5732"/>
    <cfRule type="duplicateValues" dxfId="7339" priority="5733"/>
  </conditionalFormatting>
  <conditionalFormatting sqref="X1871:X1917">
    <cfRule type="duplicateValues" dxfId="7338" priority="5626"/>
    <cfRule type="duplicateValues" dxfId="7337" priority="5627"/>
    <cfRule type="duplicateValues" dxfId="7336" priority="5628"/>
    <cfRule type="duplicateValues" dxfId="7335" priority="5629"/>
    <cfRule type="duplicateValues" dxfId="7334" priority="5630"/>
  </conditionalFormatting>
  <conditionalFormatting sqref="X1918">
    <cfRule type="duplicateValues" dxfId="7333" priority="5623"/>
    <cfRule type="duplicateValues" dxfId="7332" priority="5624"/>
    <cfRule type="duplicateValues" dxfId="7331" priority="5625"/>
  </conditionalFormatting>
  <conditionalFormatting sqref="J1493">
    <cfRule type="duplicateValues" dxfId="7330" priority="5556"/>
    <cfRule type="duplicateValues" dxfId="7329" priority="5557"/>
    <cfRule type="duplicateValues" dxfId="7328" priority="5558"/>
    <cfRule type="duplicateValues" dxfId="7327" priority="5559"/>
    <cfRule type="duplicateValues" dxfId="7326" priority="5560"/>
    <cfRule type="duplicateValues" dxfId="7325" priority="5561"/>
    <cfRule type="duplicateValues" dxfId="7324" priority="5562"/>
    <cfRule type="duplicateValues" dxfId="7323" priority="5563"/>
    <cfRule type="duplicateValues" dxfId="7322" priority="5564"/>
    <cfRule type="duplicateValues" dxfId="7321" priority="5565"/>
    <cfRule type="duplicateValues" dxfId="7320" priority="5566"/>
    <cfRule type="duplicateValues" dxfId="7319" priority="5567"/>
    <cfRule type="duplicateValues" dxfId="7318" priority="5568"/>
    <cfRule type="duplicateValues" dxfId="7317" priority="5569"/>
    <cfRule type="duplicateValues" dxfId="7316" priority="5570"/>
    <cfRule type="duplicateValues" dxfId="7315" priority="5571"/>
    <cfRule type="duplicateValues" dxfId="7314" priority="5572"/>
    <cfRule type="duplicateValues" dxfId="7313" priority="5573"/>
  </conditionalFormatting>
  <conditionalFormatting sqref="J1503:J1504 J1493">
    <cfRule type="duplicateValues" dxfId="7312" priority="5555"/>
  </conditionalFormatting>
  <conditionalFormatting sqref="J1505">
    <cfRule type="duplicateValues" dxfId="7311" priority="5616"/>
    <cfRule type="duplicateValues" dxfId="7310" priority="5617"/>
    <cfRule type="duplicateValues" dxfId="7309" priority="5618"/>
    <cfRule type="duplicateValues" dxfId="7308" priority="5619"/>
    <cfRule type="duplicateValues" dxfId="7307" priority="5620"/>
    <cfRule type="duplicateValues" dxfId="7306" priority="5621"/>
    <cfRule type="duplicateValues" dxfId="7305" priority="5622"/>
  </conditionalFormatting>
  <conditionalFormatting sqref="J1494:J1502">
    <cfRule type="duplicateValues" dxfId="7304" priority="34877"/>
    <cfRule type="duplicateValues" dxfId="7303" priority="34878"/>
    <cfRule type="duplicateValues" dxfId="7302" priority="34879"/>
    <cfRule type="duplicateValues" dxfId="7301" priority="34880"/>
    <cfRule type="duplicateValues" dxfId="7300" priority="34881"/>
    <cfRule type="duplicateValues" dxfId="7299" priority="34882"/>
    <cfRule type="duplicateValues" dxfId="7298" priority="34883"/>
    <cfRule type="duplicateValues" dxfId="7297" priority="34884"/>
    <cfRule type="duplicateValues" dxfId="7296" priority="34885"/>
    <cfRule type="duplicateValues" dxfId="7295" priority="34886"/>
    <cfRule type="duplicateValues" dxfId="7294" priority="34887"/>
    <cfRule type="duplicateValues" dxfId="7293" priority="34888"/>
    <cfRule type="duplicateValues" dxfId="7292" priority="34889"/>
    <cfRule type="duplicateValues" dxfId="7291" priority="34890"/>
    <cfRule type="duplicateValues" dxfId="7290" priority="34891"/>
    <cfRule type="duplicateValues" dxfId="7289" priority="34892"/>
    <cfRule type="duplicateValues" dxfId="7288" priority="34893"/>
    <cfRule type="duplicateValues" dxfId="7287" priority="34894"/>
    <cfRule type="duplicateValues" dxfId="7286" priority="34895"/>
    <cfRule type="duplicateValues" dxfId="7285" priority="34896"/>
    <cfRule type="duplicateValues" dxfId="7284" priority="34897"/>
  </conditionalFormatting>
  <conditionalFormatting sqref="J1506">
    <cfRule type="duplicateValues" dxfId="7283" priority="5495"/>
    <cfRule type="duplicateValues" dxfId="7282" priority="5496"/>
    <cfRule type="duplicateValues" dxfId="7281" priority="5497"/>
    <cfRule type="duplicateValues" dxfId="7280" priority="5498"/>
    <cfRule type="duplicateValues" dxfId="7279" priority="5499"/>
    <cfRule type="duplicateValues" dxfId="7278" priority="5500"/>
    <cfRule type="duplicateValues" dxfId="7277" priority="5501"/>
    <cfRule type="duplicateValues" dxfId="7276" priority="5502"/>
    <cfRule type="duplicateValues" dxfId="7275" priority="5503"/>
    <cfRule type="duplicateValues" dxfId="7274" priority="5504"/>
    <cfRule type="duplicateValues" dxfId="7273" priority="5505"/>
    <cfRule type="duplicateValues" dxfId="7272" priority="5506"/>
    <cfRule type="duplicateValues" dxfId="7271" priority="5507"/>
    <cfRule type="duplicateValues" dxfId="7270" priority="5508"/>
    <cfRule type="duplicateValues" dxfId="7269" priority="5509"/>
    <cfRule type="duplicateValues" dxfId="7268" priority="5510"/>
    <cfRule type="duplicateValues" dxfId="7267" priority="5511"/>
    <cfRule type="duplicateValues" dxfId="7266" priority="5512"/>
  </conditionalFormatting>
  <conditionalFormatting sqref="J1516:J1517 J1506">
    <cfRule type="duplicateValues" dxfId="7265" priority="5494"/>
  </conditionalFormatting>
  <conditionalFormatting sqref="J1507:J1515">
    <cfRule type="duplicateValues" dxfId="7264" priority="35713"/>
    <cfRule type="duplicateValues" dxfId="7263" priority="35714"/>
    <cfRule type="duplicateValues" dxfId="7262" priority="35715"/>
    <cfRule type="duplicateValues" dxfId="7261" priority="35716"/>
    <cfRule type="duplicateValues" dxfId="7260" priority="35717"/>
    <cfRule type="duplicateValues" dxfId="7259" priority="35718"/>
    <cfRule type="duplicateValues" dxfId="7258" priority="35719"/>
    <cfRule type="duplicateValues" dxfId="7257" priority="35720"/>
    <cfRule type="duplicateValues" dxfId="7256" priority="35721"/>
    <cfRule type="duplicateValues" dxfId="7255" priority="35722"/>
    <cfRule type="duplicateValues" dxfId="7254" priority="35723"/>
    <cfRule type="duplicateValues" dxfId="7253" priority="35724"/>
    <cfRule type="duplicateValues" dxfId="7252" priority="35725"/>
    <cfRule type="duplicateValues" dxfId="7251" priority="35726"/>
    <cfRule type="duplicateValues" dxfId="7250" priority="35727"/>
    <cfRule type="duplicateValues" dxfId="7249" priority="35728"/>
    <cfRule type="duplicateValues" dxfId="7248" priority="35729"/>
    <cfRule type="duplicateValues" dxfId="7247" priority="35730"/>
    <cfRule type="duplicateValues" dxfId="7246" priority="35731"/>
    <cfRule type="duplicateValues" dxfId="7245" priority="35732"/>
    <cfRule type="duplicateValues" dxfId="7244" priority="35733"/>
  </conditionalFormatting>
  <conditionalFormatting sqref="J1519">
    <cfRule type="duplicateValues" dxfId="7243" priority="5455"/>
    <cfRule type="duplicateValues" dxfId="7242" priority="5456"/>
    <cfRule type="duplicateValues" dxfId="7241" priority="5457"/>
    <cfRule type="duplicateValues" dxfId="7240" priority="5458"/>
    <cfRule type="duplicateValues" dxfId="7239" priority="5459"/>
    <cfRule type="duplicateValues" dxfId="7238" priority="5460"/>
    <cfRule type="duplicateValues" dxfId="7237" priority="5461"/>
    <cfRule type="duplicateValues" dxfId="7236" priority="5462"/>
    <cfRule type="duplicateValues" dxfId="7235" priority="5463"/>
    <cfRule type="duplicateValues" dxfId="7234" priority="5464"/>
    <cfRule type="duplicateValues" dxfId="7233" priority="5465"/>
    <cfRule type="duplicateValues" dxfId="7232" priority="5466"/>
    <cfRule type="duplicateValues" dxfId="7231" priority="5467"/>
    <cfRule type="duplicateValues" dxfId="7230" priority="5468"/>
    <cfRule type="duplicateValues" dxfId="7229" priority="5469"/>
    <cfRule type="duplicateValues" dxfId="7228" priority="5470"/>
    <cfRule type="duplicateValues" dxfId="7227" priority="5471"/>
    <cfRule type="duplicateValues" dxfId="7226" priority="5472"/>
  </conditionalFormatting>
  <conditionalFormatting sqref="J1547:J1548 J1519">
    <cfRule type="duplicateValues" dxfId="7225" priority="5454"/>
  </conditionalFormatting>
  <conditionalFormatting sqref="J1550">
    <cfRule type="duplicateValues" dxfId="7224" priority="5394"/>
    <cfRule type="duplicateValues" dxfId="7223" priority="5395"/>
    <cfRule type="duplicateValues" dxfId="7222" priority="5396"/>
    <cfRule type="duplicateValues" dxfId="7221" priority="5397"/>
    <cfRule type="duplicateValues" dxfId="7220" priority="5398"/>
    <cfRule type="duplicateValues" dxfId="7219" priority="5399"/>
    <cfRule type="duplicateValues" dxfId="7218" priority="5400"/>
    <cfRule type="duplicateValues" dxfId="7217" priority="5401"/>
    <cfRule type="duplicateValues" dxfId="7216" priority="5402"/>
    <cfRule type="duplicateValues" dxfId="7215" priority="5403"/>
    <cfRule type="duplicateValues" dxfId="7214" priority="5404"/>
    <cfRule type="duplicateValues" dxfId="7213" priority="5405"/>
    <cfRule type="duplicateValues" dxfId="7212" priority="5406"/>
    <cfRule type="duplicateValues" dxfId="7211" priority="5407"/>
    <cfRule type="duplicateValues" dxfId="7210" priority="5408"/>
    <cfRule type="duplicateValues" dxfId="7209" priority="5409"/>
    <cfRule type="duplicateValues" dxfId="7208" priority="5410"/>
    <cfRule type="duplicateValues" dxfId="7207" priority="5411"/>
  </conditionalFormatting>
  <conditionalFormatting sqref="J1561:J1562 J1550">
    <cfRule type="duplicateValues" dxfId="7206" priority="5393"/>
  </conditionalFormatting>
  <conditionalFormatting sqref="J1559:J1560">
    <cfRule type="duplicateValues" dxfId="7205" priority="5412"/>
    <cfRule type="duplicateValues" dxfId="7204" priority="5413"/>
    <cfRule type="duplicateValues" dxfId="7203" priority="5414"/>
    <cfRule type="duplicateValues" dxfId="7202" priority="5415"/>
    <cfRule type="duplicateValues" dxfId="7201" priority="5416"/>
    <cfRule type="duplicateValues" dxfId="7200" priority="5417"/>
    <cfRule type="duplicateValues" dxfId="7199" priority="5418"/>
    <cfRule type="duplicateValues" dxfId="7198" priority="5419"/>
    <cfRule type="duplicateValues" dxfId="7197" priority="5420"/>
    <cfRule type="duplicateValues" dxfId="7196" priority="5421"/>
    <cfRule type="duplicateValues" dxfId="7195" priority="5422"/>
    <cfRule type="duplicateValues" dxfId="7194" priority="5423"/>
    <cfRule type="duplicateValues" dxfId="7193" priority="5424"/>
    <cfRule type="duplicateValues" dxfId="7192" priority="5425"/>
    <cfRule type="duplicateValues" dxfId="7191" priority="5426"/>
    <cfRule type="duplicateValues" dxfId="7190" priority="5427"/>
    <cfRule type="duplicateValues" dxfId="7189" priority="5428"/>
    <cfRule type="duplicateValues" dxfId="7188" priority="5429"/>
    <cfRule type="duplicateValues" dxfId="7187" priority="5430"/>
    <cfRule type="duplicateValues" dxfId="7186" priority="5431"/>
    <cfRule type="duplicateValues" dxfId="7185" priority="5432"/>
  </conditionalFormatting>
  <conditionalFormatting sqref="J1551:J1558">
    <cfRule type="duplicateValues" dxfId="7184" priority="5433"/>
    <cfRule type="duplicateValues" dxfId="7183" priority="5434"/>
    <cfRule type="duplicateValues" dxfId="7182" priority="5435"/>
    <cfRule type="duplicateValues" dxfId="7181" priority="5436"/>
    <cfRule type="duplicateValues" dxfId="7180" priority="5437"/>
    <cfRule type="duplicateValues" dxfId="7179" priority="5438"/>
    <cfRule type="duplicateValues" dxfId="7178" priority="5439"/>
    <cfRule type="duplicateValues" dxfId="7177" priority="5440"/>
    <cfRule type="duplicateValues" dxfId="7176" priority="5441"/>
    <cfRule type="duplicateValues" dxfId="7175" priority="5442"/>
    <cfRule type="duplicateValues" dxfId="7174" priority="5443"/>
    <cfRule type="duplicateValues" dxfId="7173" priority="5444"/>
    <cfRule type="duplicateValues" dxfId="7172" priority="5445"/>
    <cfRule type="duplicateValues" dxfId="7171" priority="5446"/>
    <cfRule type="duplicateValues" dxfId="7170" priority="5447"/>
    <cfRule type="duplicateValues" dxfId="7169" priority="5448"/>
    <cfRule type="duplicateValues" dxfId="7168" priority="5449"/>
    <cfRule type="duplicateValues" dxfId="7167" priority="5450"/>
    <cfRule type="duplicateValues" dxfId="7166" priority="5451"/>
    <cfRule type="duplicateValues" dxfId="7165" priority="5452"/>
    <cfRule type="duplicateValues" dxfId="7164" priority="5453"/>
  </conditionalFormatting>
  <conditionalFormatting sqref="J1520:J1546">
    <cfRule type="duplicateValues" dxfId="7163" priority="36817"/>
    <cfRule type="duplicateValues" dxfId="7162" priority="36818"/>
    <cfRule type="duplicateValues" dxfId="7161" priority="36819"/>
    <cfRule type="duplicateValues" dxfId="7160" priority="36820"/>
    <cfRule type="duplicateValues" dxfId="7159" priority="36821"/>
    <cfRule type="duplicateValues" dxfId="7158" priority="36822"/>
    <cfRule type="duplicateValues" dxfId="7157" priority="36823"/>
    <cfRule type="duplicateValues" dxfId="7156" priority="36824"/>
    <cfRule type="duplicateValues" dxfId="7155" priority="36825"/>
    <cfRule type="duplicateValues" dxfId="7154" priority="36826"/>
    <cfRule type="duplicateValues" dxfId="7153" priority="36827"/>
    <cfRule type="duplicateValues" dxfId="7152" priority="36828"/>
    <cfRule type="duplicateValues" dxfId="7151" priority="36829"/>
    <cfRule type="duplicateValues" dxfId="7150" priority="36830"/>
    <cfRule type="duplicateValues" dxfId="7149" priority="36831"/>
    <cfRule type="duplicateValues" dxfId="7148" priority="36832"/>
    <cfRule type="duplicateValues" dxfId="7147" priority="36833"/>
    <cfRule type="duplicateValues" dxfId="7146" priority="36834"/>
    <cfRule type="duplicateValues" dxfId="7145" priority="36835"/>
    <cfRule type="duplicateValues" dxfId="7144" priority="36836"/>
    <cfRule type="duplicateValues" dxfId="7143" priority="36837"/>
  </conditionalFormatting>
  <conditionalFormatting sqref="J1564">
    <cfRule type="duplicateValues" dxfId="7142" priority="5347"/>
    <cfRule type="duplicateValues" dxfId="7141" priority="5348"/>
    <cfRule type="duplicateValues" dxfId="7140" priority="5349"/>
    <cfRule type="duplicateValues" dxfId="7139" priority="5350"/>
    <cfRule type="duplicateValues" dxfId="7138" priority="5351"/>
    <cfRule type="duplicateValues" dxfId="7137" priority="5352"/>
    <cfRule type="duplicateValues" dxfId="7136" priority="5353"/>
    <cfRule type="duplicateValues" dxfId="7135" priority="5354"/>
    <cfRule type="duplicateValues" dxfId="7134" priority="5355"/>
    <cfRule type="duplicateValues" dxfId="7133" priority="5356"/>
    <cfRule type="duplicateValues" dxfId="7132" priority="5357"/>
    <cfRule type="duplicateValues" dxfId="7131" priority="5358"/>
    <cfRule type="duplicateValues" dxfId="7130" priority="5359"/>
    <cfRule type="duplicateValues" dxfId="7129" priority="5360"/>
    <cfRule type="duplicateValues" dxfId="7128" priority="5361"/>
    <cfRule type="duplicateValues" dxfId="7127" priority="5362"/>
    <cfRule type="duplicateValues" dxfId="7126" priority="5363"/>
    <cfRule type="duplicateValues" dxfId="7125" priority="5364"/>
  </conditionalFormatting>
  <conditionalFormatting sqref="J1598:J1599 J1564">
    <cfRule type="duplicateValues" dxfId="7124" priority="5346"/>
  </conditionalFormatting>
  <conditionalFormatting sqref="J1600">
    <cfRule type="duplicateValues" dxfId="7123" priority="5386"/>
    <cfRule type="duplicateValues" dxfId="7122" priority="5387"/>
    <cfRule type="duplicateValues" dxfId="7121" priority="5388"/>
    <cfRule type="duplicateValues" dxfId="7120" priority="5389"/>
    <cfRule type="duplicateValues" dxfId="7119" priority="5390"/>
    <cfRule type="duplicateValues" dxfId="7118" priority="5391"/>
    <cfRule type="duplicateValues" dxfId="7117" priority="5392"/>
  </conditionalFormatting>
  <conditionalFormatting sqref="J1565:J1597">
    <cfRule type="duplicateValues" dxfId="7116" priority="37812"/>
    <cfRule type="duplicateValues" dxfId="7115" priority="37813"/>
    <cfRule type="duplicateValues" dxfId="7114" priority="37814"/>
    <cfRule type="duplicateValues" dxfId="7113" priority="37815"/>
    <cfRule type="duplicateValues" dxfId="7112" priority="37816"/>
    <cfRule type="duplicateValues" dxfId="7111" priority="37817"/>
    <cfRule type="duplicateValues" dxfId="7110" priority="37818"/>
    <cfRule type="duplicateValues" dxfId="7109" priority="37819"/>
    <cfRule type="duplicateValues" dxfId="7108" priority="37820"/>
    <cfRule type="duplicateValues" dxfId="7107" priority="37821"/>
    <cfRule type="duplicateValues" dxfId="7106" priority="37822"/>
    <cfRule type="duplicateValues" dxfId="7105" priority="37823"/>
    <cfRule type="duplicateValues" dxfId="7104" priority="37824"/>
    <cfRule type="duplicateValues" dxfId="7103" priority="37825"/>
    <cfRule type="duplicateValues" dxfId="7102" priority="37826"/>
    <cfRule type="duplicateValues" dxfId="7101" priority="37827"/>
    <cfRule type="duplicateValues" dxfId="7100" priority="37828"/>
    <cfRule type="duplicateValues" dxfId="7099" priority="37829"/>
    <cfRule type="duplicateValues" dxfId="7098" priority="37830"/>
    <cfRule type="duplicateValues" dxfId="7097" priority="37831"/>
    <cfRule type="duplicateValues" dxfId="7096" priority="37832"/>
  </conditionalFormatting>
  <conditionalFormatting sqref="J1601">
    <cfRule type="duplicateValues" dxfId="7095" priority="5307"/>
    <cfRule type="duplicateValues" dxfId="7094" priority="5308"/>
    <cfRule type="duplicateValues" dxfId="7093" priority="5309"/>
    <cfRule type="duplicateValues" dxfId="7092" priority="5310"/>
    <cfRule type="duplicateValues" dxfId="7091" priority="5311"/>
    <cfRule type="duplicateValues" dxfId="7090" priority="5312"/>
    <cfRule type="duplicateValues" dxfId="7089" priority="5313"/>
    <cfRule type="duplicateValues" dxfId="7088" priority="5314"/>
    <cfRule type="duplicateValues" dxfId="7087" priority="5315"/>
    <cfRule type="duplicateValues" dxfId="7086" priority="5316"/>
    <cfRule type="duplicateValues" dxfId="7085" priority="5317"/>
    <cfRule type="duplicateValues" dxfId="7084" priority="5318"/>
    <cfRule type="duplicateValues" dxfId="7083" priority="5319"/>
    <cfRule type="duplicateValues" dxfId="7082" priority="5320"/>
    <cfRule type="duplicateValues" dxfId="7081" priority="5321"/>
    <cfRule type="duplicateValues" dxfId="7080" priority="5322"/>
    <cfRule type="duplicateValues" dxfId="7079" priority="5323"/>
    <cfRule type="duplicateValues" dxfId="7078" priority="5324"/>
  </conditionalFormatting>
  <conditionalFormatting sqref="J1617:J1618 J1601">
    <cfRule type="duplicateValues" dxfId="7077" priority="5306"/>
  </conditionalFormatting>
  <conditionalFormatting sqref="J1602:J1616">
    <cfRule type="duplicateValues" dxfId="7076" priority="38732"/>
    <cfRule type="duplicateValues" dxfId="7075" priority="38733"/>
    <cfRule type="duplicateValues" dxfId="7074" priority="38734"/>
    <cfRule type="duplicateValues" dxfId="7073" priority="38735"/>
    <cfRule type="duplicateValues" dxfId="7072" priority="38736"/>
    <cfRule type="duplicateValues" dxfId="7071" priority="38737"/>
    <cfRule type="duplicateValues" dxfId="7070" priority="38738"/>
    <cfRule type="duplicateValues" dxfId="7069" priority="38739"/>
    <cfRule type="duplicateValues" dxfId="7068" priority="38740"/>
    <cfRule type="duplicateValues" dxfId="7067" priority="38741"/>
    <cfRule type="duplicateValues" dxfId="7066" priority="38742"/>
    <cfRule type="duplicateValues" dxfId="7065" priority="38743"/>
    <cfRule type="duplicateValues" dxfId="7064" priority="38744"/>
    <cfRule type="duplicateValues" dxfId="7063" priority="38745"/>
    <cfRule type="duplicateValues" dxfId="7062" priority="38746"/>
    <cfRule type="duplicateValues" dxfId="7061" priority="38747"/>
    <cfRule type="duplicateValues" dxfId="7060" priority="38748"/>
    <cfRule type="duplicateValues" dxfId="7059" priority="38749"/>
    <cfRule type="duplicateValues" dxfId="7058" priority="38750"/>
    <cfRule type="duplicateValues" dxfId="7057" priority="38751"/>
    <cfRule type="duplicateValues" dxfId="7056" priority="38752"/>
  </conditionalFormatting>
  <conditionalFormatting sqref="J1620">
    <cfRule type="duplicateValues" dxfId="7055" priority="5267"/>
    <cfRule type="duplicateValues" dxfId="7054" priority="5268"/>
    <cfRule type="duplicateValues" dxfId="7053" priority="5269"/>
    <cfRule type="duplicateValues" dxfId="7052" priority="5270"/>
    <cfRule type="duplicateValues" dxfId="7051" priority="5271"/>
    <cfRule type="duplicateValues" dxfId="7050" priority="5272"/>
    <cfRule type="duplicateValues" dxfId="7049" priority="5273"/>
    <cfRule type="duplicateValues" dxfId="7048" priority="5274"/>
    <cfRule type="duplicateValues" dxfId="7047" priority="5275"/>
    <cfRule type="duplicateValues" dxfId="7046" priority="5276"/>
    <cfRule type="duplicateValues" dxfId="7045" priority="5277"/>
    <cfRule type="duplicateValues" dxfId="7044" priority="5278"/>
    <cfRule type="duplicateValues" dxfId="7043" priority="5279"/>
    <cfRule type="duplicateValues" dxfId="7042" priority="5280"/>
    <cfRule type="duplicateValues" dxfId="7041" priority="5281"/>
    <cfRule type="duplicateValues" dxfId="7040" priority="5282"/>
    <cfRule type="duplicateValues" dxfId="7039" priority="5283"/>
    <cfRule type="duplicateValues" dxfId="7038" priority="5284"/>
  </conditionalFormatting>
  <conditionalFormatting sqref="J1638:J1639 J1620">
    <cfRule type="duplicateValues" dxfId="7037" priority="5266"/>
  </conditionalFormatting>
  <conditionalFormatting sqref="J1621:J1637">
    <cfRule type="duplicateValues" dxfId="7036" priority="39044"/>
    <cfRule type="duplicateValues" dxfId="7035" priority="39045"/>
    <cfRule type="duplicateValues" dxfId="7034" priority="39046"/>
    <cfRule type="duplicateValues" dxfId="7033" priority="39047"/>
    <cfRule type="duplicateValues" dxfId="7032" priority="39048"/>
    <cfRule type="duplicateValues" dxfId="7031" priority="39049"/>
    <cfRule type="duplicateValues" dxfId="7030" priority="39050"/>
    <cfRule type="duplicateValues" dxfId="7029" priority="39051"/>
    <cfRule type="duplicateValues" dxfId="7028" priority="39052"/>
    <cfRule type="duplicateValues" dxfId="7027" priority="39053"/>
    <cfRule type="duplicateValues" dxfId="7026" priority="39054"/>
    <cfRule type="duplicateValues" dxfId="7025" priority="39055"/>
    <cfRule type="duplicateValues" dxfId="7024" priority="39056"/>
    <cfRule type="duplicateValues" dxfId="7023" priority="39057"/>
    <cfRule type="duplicateValues" dxfId="7022" priority="39058"/>
    <cfRule type="duplicateValues" dxfId="7021" priority="39059"/>
    <cfRule type="duplicateValues" dxfId="7020" priority="39060"/>
    <cfRule type="duplicateValues" dxfId="7019" priority="39061"/>
    <cfRule type="duplicateValues" dxfId="7018" priority="39062"/>
    <cfRule type="duplicateValues" dxfId="7017" priority="39063"/>
    <cfRule type="duplicateValues" dxfId="7016" priority="39064"/>
  </conditionalFormatting>
  <conditionalFormatting sqref="J1641">
    <cfRule type="duplicateValues" dxfId="7015" priority="5227"/>
    <cfRule type="duplicateValues" dxfId="7014" priority="5228"/>
    <cfRule type="duplicateValues" dxfId="7013" priority="5229"/>
    <cfRule type="duplicateValues" dxfId="7012" priority="5230"/>
    <cfRule type="duplicateValues" dxfId="7011" priority="5231"/>
    <cfRule type="duplicateValues" dxfId="7010" priority="5232"/>
    <cfRule type="duplicateValues" dxfId="7009" priority="5233"/>
    <cfRule type="duplicateValues" dxfId="7008" priority="5234"/>
    <cfRule type="duplicateValues" dxfId="7007" priority="5235"/>
    <cfRule type="duplicateValues" dxfId="7006" priority="5236"/>
    <cfRule type="duplicateValues" dxfId="7005" priority="5237"/>
    <cfRule type="duplicateValues" dxfId="7004" priority="5238"/>
    <cfRule type="duplicateValues" dxfId="7003" priority="5239"/>
    <cfRule type="duplicateValues" dxfId="7002" priority="5240"/>
    <cfRule type="duplicateValues" dxfId="7001" priority="5241"/>
    <cfRule type="duplicateValues" dxfId="7000" priority="5242"/>
    <cfRule type="duplicateValues" dxfId="6999" priority="5243"/>
    <cfRule type="duplicateValues" dxfId="6998" priority="5244"/>
  </conditionalFormatting>
  <conditionalFormatting sqref="J1661:J1662 J1641">
    <cfRule type="duplicateValues" dxfId="6997" priority="5226"/>
  </conditionalFormatting>
  <conditionalFormatting sqref="J1642:J1660">
    <cfRule type="duplicateValues" dxfId="6996" priority="39363"/>
    <cfRule type="duplicateValues" dxfId="6995" priority="39364"/>
    <cfRule type="duplicateValues" dxfId="6994" priority="39365"/>
    <cfRule type="duplicateValues" dxfId="6993" priority="39366"/>
    <cfRule type="duplicateValues" dxfId="6992" priority="39367"/>
    <cfRule type="duplicateValues" dxfId="6991" priority="39368"/>
    <cfRule type="duplicateValues" dxfId="6990" priority="39369"/>
    <cfRule type="duplicateValues" dxfId="6989" priority="39370"/>
    <cfRule type="duplicateValues" dxfId="6988" priority="39371"/>
    <cfRule type="duplicateValues" dxfId="6987" priority="39372"/>
    <cfRule type="duplicateValues" dxfId="6986" priority="39373"/>
    <cfRule type="duplicateValues" dxfId="6985" priority="39374"/>
    <cfRule type="duplicateValues" dxfId="6984" priority="39375"/>
    <cfRule type="duplicateValues" dxfId="6983" priority="39376"/>
    <cfRule type="duplicateValues" dxfId="6982" priority="39377"/>
    <cfRule type="duplicateValues" dxfId="6981" priority="39378"/>
    <cfRule type="duplicateValues" dxfId="6980" priority="39379"/>
    <cfRule type="duplicateValues" dxfId="6979" priority="39380"/>
    <cfRule type="duplicateValues" dxfId="6978" priority="39381"/>
    <cfRule type="duplicateValues" dxfId="6977" priority="39382"/>
    <cfRule type="duplicateValues" dxfId="6976" priority="39383"/>
  </conditionalFormatting>
  <conditionalFormatting sqref="J1664">
    <cfRule type="duplicateValues" dxfId="6975" priority="5187"/>
    <cfRule type="duplicateValues" dxfId="6974" priority="5188"/>
    <cfRule type="duplicateValues" dxfId="6973" priority="5189"/>
    <cfRule type="duplicateValues" dxfId="6972" priority="5190"/>
    <cfRule type="duplicateValues" dxfId="6971" priority="5191"/>
    <cfRule type="duplicateValues" dxfId="6970" priority="5192"/>
    <cfRule type="duplicateValues" dxfId="6969" priority="5193"/>
    <cfRule type="duplicateValues" dxfId="6968" priority="5194"/>
    <cfRule type="duplicateValues" dxfId="6967" priority="5195"/>
    <cfRule type="duplicateValues" dxfId="6966" priority="5196"/>
    <cfRule type="duplicateValues" dxfId="6965" priority="5197"/>
    <cfRule type="duplicateValues" dxfId="6964" priority="5198"/>
    <cfRule type="duplicateValues" dxfId="6963" priority="5199"/>
    <cfRule type="duplicateValues" dxfId="6962" priority="5200"/>
    <cfRule type="duplicateValues" dxfId="6961" priority="5201"/>
    <cfRule type="duplicateValues" dxfId="6960" priority="5202"/>
    <cfRule type="duplicateValues" dxfId="6959" priority="5203"/>
    <cfRule type="duplicateValues" dxfId="6958" priority="5204"/>
  </conditionalFormatting>
  <conditionalFormatting sqref="J1680:J1681 J1664">
    <cfRule type="duplicateValues" dxfId="6957" priority="5186"/>
  </conditionalFormatting>
  <conditionalFormatting sqref="J1665:J1679">
    <cfRule type="duplicateValues" dxfId="6956" priority="39689"/>
    <cfRule type="duplicateValues" dxfId="6955" priority="39690"/>
    <cfRule type="duplicateValues" dxfId="6954" priority="39691"/>
    <cfRule type="duplicateValues" dxfId="6953" priority="39692"/>
    <cfRule type="duplicateValues" dxfId="6952" priority="39693"/>
    <cfRule type="duplicateValues" dxfId="6951" priority="39694"/>
    <cfRule type="duplicateValues" dxfId="6950" priority="39695"/>
    <cfRule type="duplicateValues" dxfId="6949" priority="39696"/>
    <cfRule type="duplicateValues" dxfId="6948" priority="39697"/>
    <cfRule type="duplicateValues" dxfId="6947" priority="39698"/>
    <cfRule type="duplicateValues" dxfId="6946" priority="39699"/>
    <cfRule type="duplicateValues" dxfId="6945" priority="39700"/>
    <cfRule type="duplicateValues" dxfId="6944" priority="39701"/>
    <cfRule type="duplicateValues" dxfId="6943" priority="39702"/>
    <cfRule type="duplicateValues" dxfId="6942" priority="39703"/>
    <cfRule type="duplicateValues" dxfId="6941" priority="39704"/>
    <cfRule type="duplicateValues" dxfId="6940" priority="39705"/>
    <cfRule type="duplicateValues" dxfId="6939" priority="39706"/>
    <cfRule type="duplicateValues" dxfId="6938" priority="39707"/>
    <cfRule type="duplicateValues" dxfId="6937" priority="39708"/>
    <cfRule type="duplicateValues" dxfId="6936" priority="39709"/>
  </conditionalFormatting>
  <conditionalFormatting sqref="J1683">
    <cfRule type="duplicateValues" dxfId="6935" priority="5147"/>
    <cfRule type="duplicateValues" dxfId="6934" priority="5148"/>
    <cfRule type="duplicateValues" dxfId="6933" priority="5149"/>
    <cfRule type="duplicateValues" dxfId="6932" priority="5150"/>
    <cfRule type="duplicateValues" dxfId="6931" priority="5151"/>
    <cfRule type="duplicateValues" dxfId="6930" priority="5152"/>
    <cfRule type="duplicateValues" dxfId="6929" priority="5153"/>
    <cfRule type="duplicateValues" dxfId="6928" priority="5154"/>
    <cfRule type="duplicateValues" dxfId="6927" priority="5155"/>
    <cfRule type="duplicateValues" dxfId="6926" priority="5156"/>
    <cfRule type="duplicateValues" dxfId="6925" priority="5157"/>
    <cfRule type="duplicateValues" dxfId="6924" priority="5158"/>
    <cfRule type="duplicateValues" dxfId="6923" priority="5159"/>
    <cfRule type="duplicateValues" dxfId="6922" priority="5160"/>
    <cfRule type="duplicateValues" dxfId="6921" priority="5161"/>
    <cfRule type="duplicateValues" dxfId="6920" priority="5162"/>
    <cfRule type="duplicateValues" dxfId="6919" priority="5163"/>
    <cfRule type="duplicateValues" dxfId="6918" priority="5164"/>
  </conditionalFormatting>
  <conditionalFormatting sqref="J1723:J1724 J1683">
    <cfRule type="duplicateValues" dxfId="6917" priority="5146"/>
  </conditionalFormatting>
  <conditionalFormatting sqref="J1684:J1722">
    <cfRule type="duplicateValues" dxfId="6916" priority="40538"/>
    <cfRule type="duplicateValues" dxfId="6915" priority="40539"/>
    <cfRule type="duplicateValues" dxfId="6914" priority="40540"/>
    <cfRule type="duplicateValues" dxfId="6913" priority="40541"/>
    <cfRule type="duplicateValues" dxfId="6912" priority="40542"/>
    <cfRule type="duplicateValues" dxfId="6911" priority="40543"/>
    <cfRule type="duplicateValues" dxfId="6910" priority="40544"/>
    <cfRule type="duplicateValues" dxfId="6909" priority="40545"/>
    <cfRule type="duplicateValues" dxfId="6908" priority="40546"/>
    <cfRule type="duplicateValues" dxfId="6907" priority="40547"/>
    <cfRule type="duplicateValues" dxfId="6906" priority="40548"/>
    <cfRule type="duplicateValues" dxfId="6905" priority="40549"/>
    <cfRule type="duplicateValues" dxfId="6904" priority="40550"/>
    <cfRule type="duplicateValues" dxfId="6903" priority="40551"/>
    <cfRule type="duplicateValues" dxfId="6902" priority="40552"/>
    <cfRule type="duplicateValues" dxfId="6901" priority="40553"/>
    <cfRule type="duplicateValues" dxfId="6900" priority="40554"/>
    <cfRule type="duplicateValues" dxfId="6899" priority="40555"/>
    <cfRule type="duplicateValues" dxfId="6898" priority="40556"/>
    <cfRule type="duplicateValues" dxfId="6897" priority="40557"/>
    <cfRule type="duplicateValues" dxfId="6896" priority="40558"/>
  </conditionalFormatting>
  <conditionalFormatting sqref="J1726">
    <cfRule type="duplicateValues" dxfId="6895" priority="5107"/>
    <cfRule type="duplicateValues" dxfId="6894" priority="5108"/>
    <cfRule type="duplicateValues" dxfId="6893" priority="5109"/>
    <cfRule type="duplicateValues" dxfId="6892" priority="5110"/>
    <cfRule type="duplicateValues" dxfId="6891" priority="5111"/>
    <cfRule type="duplicateValues" dxfId="6890" priority="5112"/>
    <cfRule type="duplicateValues" dxfId="6889" priority="5113"/>
    <cfRule type="duplicateValues" dxfId="6888" priority="5114"/>
    <cfRule type="duplicateValues" dxfId="6887" priority="5115"/>
    <cfRule type="duplicateValues" dxfId="6886" priority="5116"/>
    <cfRule type="duplicateValues" dxfId="6885" priority="5117"/>
    <cfRule type="duplicateValues" dxfId="6884" priority="5118"/>
    <cfRule type="duplicateValues" dxfId="6883" priority="5119"/>
    <cfRule type="duplicateValues" dxfId="6882" priority="5120"/>
    <cfRule type="duplicateValues" dxfId="6881" priority="5121"/>
    <cfRule type="duplicateValues" dxfId="6880" priority="5122"/>
    <cfRule type="duplicateValues" dxfId="6879" priority="5123"/>
    <cfRule type="duplicateValues" dxfId="6878" priority="5124"/>
  </conditionalFormatting>
  <conditionalFormatting sqref="J1762:J1763 J1726">
    <cfRule type="duplicateValues" dxfId="6877" priority="5106"/>
  </conditionalFormatting>
  <conditionalFormatting sqref="J1727:J1761">
    <cfRule type="duplicateValues" dxfId="6876" priority="40803"/>
    <cfRule type="duplicateValues" dxfId="6875" priority="40804"/>
    <cfRule type="duplicateValues" dxfId="6874" priority="40805"/>
    <cfRule type="duplicateValues" dxfId="6873" priority="40806"/>
    <cfRule type="duplicateValues" dxfId="6872" priority="40807"/>
    <cfRule type="duplicateValues" dxfId="6871" priority="40808"/>
    <cfRule type="duplicateValues" dxfId="6870" priority="40809"/>
    <cfRule type="duplicateValues" dxfId="6869" priority="40810"/>
    <cfRule type="duplicateValues" dxfId="6868" priority="40811"/>
    <cfRule type="duplicateValues" dxfId="6867" priority="40812"/>
    <cfRule type="duplicateValues" dxfId="6866" priority="40813"/>
    <cfRule type="duplicateValues" dxfId="6865" priority="40814"/>
    <cfRule type="duplicateValues" dxfId="6864" priority="40815"/>
    <cfRule type="duplicateValues" dxfId="6863" priority="40816"/>
    <cfRule type="duplicateValues" dxfId="6862" priority="40817"/>
    <cfRule type="duplicateValues" dxfId="6861" priority="40818"/>
    <cfRule type="duplicateValues" dxfId="6860" priority="40819"/>
    <cfRule type="duplicateValues" dxfId="6859" priority="40820"/>
    <cfRule type="duplicateValues" dxfId="6858" priority="40821"/>
    <cfRule type="duplicateValues" dxfId="6857" priority="40822"/>
    <cfRule type="duplicateValues" dxfId="6856" priority="40823"/>
  </conditionalFormatting>
  <conditionalFormatting sqref="J1765">
    <cfRule type="duplicateValues" dxfId="6855" priority="5067"/>
    <cfRule type="duplicateValues" dxfId="6854" priority="5068"/>
    <cfRule type="duplicateValues" dxfId="6853" priority="5069"/>
    <cfRule type="duplicateValues" dxfId="6852" priority="5070"/>
    <cfRule type="duplicateValues" dxfId="6851" priority="5071"/>
    <cfRule type="duplicateValues" dxfId="6850" priority="5072"/>
    <cfRule type="duplicateValues" dxfId="6849" priority="5073"/>
    <cfRule type="duplicateValues" dxfId="6848" priority="5074"/>
    <cfRule type="duplicateValues" dxfId="6847" priority="5075"/>
    <cfRule type="duplicateValues" dxfId="6846" priority="5076"/>
    <cfRule type="duplicateValues" dxfId="6845" priority="5077"/>
    <cfRule type="duplicateValues" dxfId="6844" priority="5078"/>
    <cfRule type="duplicateValues" dxfId="6843" priority="5079"/>
    <cfRule type="duplicateValues" dxfId="6842" priority="5080"/>
    <cfRule type="duplicateValues" dxfId="6841" priority="5081"/>
    <cfRule type="duplicateValues" dxfId="6840" priority="5082"/>
    <cfRule type="duplicateValues" dxfId="6839" priority="5083"/>
    <cfRule type="duplicateValues" dxfId="6838" priority="5084"/>
  </conditionalFormatting>
  <conditionalFormatting sqref="J1774:J1775 J1765">
    <cfRule type="duplicateValues" dxfId="6837" priority="5066"/>
  </conditionalFormatting>
  <conditionalFormatting sqref="J1766:J1773">
    <cfRule type="duplicateValues" dxfId="6836" priority="41966"/>
    <cfRule type="duplicateValues" dxfId="6835" priority="41967"/>
    <cfRule type="duplicateValues" dxfId="6834" priority="41968"/>
    <cfRule type="duplicateValues" dxfId="6833" priority="41969"/>
    <cfRule type="duplicateValues" dxfId="6832" priority="41970"/>
    <cfRule type="duplicateValues" dxfId="6831" priority="41971"/>
    <cfRule type="duplicateValues" dxfId="6830" priority="41972"/>
    <cfRule type="duplicateValues" dxfId="6829" priority="41973"/>
    <cfRule type="duplicateValues" dxfId="6828" priority="41974"/>
    <cfRule type="duplicateValues" dxfId="6827" priority="41975"/>
    <cfRule type="duplicateValues" dxfId="6826" priority="41976"/>
    <cfRule type="duplicateValues" dxfId="6825" priority="41977"/>
    <cfRule type="duplicateValues" dxfId="6824" priority="41978"/>
    <cfRule type="duplicateValues" dxfId="6823" priority="41979"/>
    <cfRule type="duplicateValues" dxfId="6822" priority="41980"/>
    <cfRule type="duplicateValues" dxfId="6821" priority="41981"/>
    <cfRule type="duplicateValues" dxfId="6820" priority="41982"/>
    <cfRule type="duplicateValues" dxfId="6819" priority="41983"/>
    <cfRule type="duplicateValues" dxfId="6818" priority="41984"/>
    <cfRule type="duplicateValues" dxfId="6817" priority="41985"/>
    <cfRule type="duplicateValues" dxfId="6816" priority="41986"/>
  </conditionalFormatting>
  <conditionalFormatting sqref="J1777">
    <cfRule type="duplicateValues" dxfId="6815" priority="5027"/>
    <cfRule type="duplicateValues" dxfId="6814" priority="5028"/>
    <cfRule type="duplicateValues" dxfId="6813" priority="5029"/>
    <cfRule type="duplicateValues" dxfId="6812" priority="5030"/>
    <cfRule type="duplicateValues" dxfId="6811" priority="5031"/>
    <cfRule type="duplicateValues" dxfId="6810" priority="5032"/>
    <cfRule type="duplicateValues" dxfId="6809" priority="5033"/>
    <cfRule type="duplicateValues" dxfId="6808" priority="5034"/>
    <cfRule type="duplicateValues" dxfId="6807" priority="5035"/>
    <cfRule type="duplicateValues" dxfId="6806" priority="5036"/>
    <cfRule type="duplicateValues" dxfId="6805" priority="5037"/>
    <cfRule type="duplicateValues" dxfId="6804" priority="5038"/>
    <cfRule type="duplicateValues" dxfId="6803" priority="5039"/>
    <cfRule type="duplicateValues" dxfId="6802" priority="5040"/>
    <cfRule type="duplicateValues" dxfId="6801" priority="5041"/>
    <cfRule type="duplicateValues" dxfId="6800" priority="5042"/>
    <cfRule type="duplicateValues" dxfId="6799" priority="5043"/>
    <cfRule type="duplicateValues" dxfId="6798" priority="5044"/>
  </conditionalFormatting>
  <conditionalFormatting sqref="J1803:J1804 J1777">
    <cfRule type="duplicateValues" dxfId="6797" priority="5026"/>
  </conditionalFormatting>
  <conditionalFormatting sqref="J1806">
    <cfRule type="duplicateValues" dxfId="6796" priority="4987"/>
    <cfRule type="duplicateValues" dxfId="6795" priority="4988"/>
    <cfRule type="duplicateValues" dxfId="6794" priority="4989"/>
    <cfRule type="duplicateValues" dxfId="6793" priority="4990"/>
    <cfRule type="duplicateValues" dxfId="6792" priority="4991"/>
    <cfRule type="duplicateValues" dxfId="6791" priority="4992"/>
    <cfRule type="duplicateValues" dxfId="6790" priority="4993"/>
    <cfRule type="duplicateValues" dxfId="6789" priority="4994"/>
    <cfRule type="duplicateValues" dxfId="6788" priority="4995"/>
    <cfRule type="duplicateValues" dxfId="6787" priority="4996"/>
    <cfRule type="duplicateValues" dxfId="6786" priority="4997"/>
    <cfRule type="duplicateValues" dxfId="6785" priority="4998"/>
    <cfRule type="duplicateValues" dxfId="6784" priority="4999"/>
    <cfRule type="duplicateValues" dxfId="6783" priority="5000"/>
    <cfRule type="duplicateValues" dxfId="6782" priority="5001"/>
    <cfRule type="duplicateValues" dxfId="6781" priority="5002"/>
    <cfRule type="duplicateValues" dxfId="6780" priority="5003"/>
    <cfRule type="duplicateValues" dxfId="6779" priority="5004"/>
  </conditionalFormatting>
  <conditionalFormatting sqref="J1820:J1821 J1806">
    <cfRule type="duplicateValues" dxfId="6778" priority="4986"/>
  </conditionalFormatting>
  <conditionalFormatting sqref="J1807:J1819">
    <cfRule type="duplicateValues" dxfId="6777" priority="42681"/>
    <cfRule type="duplicateValues" dxfId="6776" priority="42682"/>
    <cfRule type="duplicateValues" dxfId="6775" priority="42683"/>
    <cfRule type="duplicateValues" dxfId="6774" priority="42684"/>
    <cfRule type="duplicateValues" dxfId="6773" priority="42685"/>
    <cfRule type="duplicateValues" dxfId="6772" priority="42686"/>
    <cfRule type="duplicateValues" dxfId="6771" priority="42687"/>
    <cfRule type="duplicateValues" dxfId="6770" priority="42688"/>
    <cfRule type="duplicateValues" dxfId="6769" priority="42689"/>
    <cfRule type="duplicateValues" dxfId="6768" priority="42690"/>
    <cfRule type="duplicateValues" dxfId="6767" priority="42691"/>
    <cfRule type="duplicateValues" dxfId="6766" priority="42692"/>
    <cfRule type="duplicateValues" dxfId="6765" priority="42693"/>
    <cfRule type="duplicateValues" dxfId="6764" priority="42694"/>
    <cfRule type="duplicateValues" dxfId="6763" priority="42695"/>
    <cfRule type="duplicateValues" dxfId="6762" priority="42696"/>
    <cfRule type="duplicateValues" dxfId="6761" priority="42697"/>
    <cfRule type="duplicateValues" dxfId="6760" priority="42698"/>
    <cfRule type="duplicateValues" dxfId="6759" priority="42699"/>
    <cfRule type="duplicateValues" dxfId="6758" priority="42700"/>
    <cfRule type="duplicateValues" dxfId="6757" priority="42701"/>
  </conditionalFormatting>
  <conditionalFormatting sqref="J1778:J1802">
    <cfRule type="duplicateValues" dxfId="6756" priority="42771"/>
    <cfRule type="duplicateValues" dxfId="6755" priority="42772"/>
    <cfRule type="duplicateValues" dxfId="6754" priority="42773"/>
    <cfRule type="duplicateValues" dxfId="6753" priority="42774"/>
    <cfRule type="duplicateValues" dxfId="6752" priority="42775"/>
    <cfRule type="duplicateValues" dxfId="6751" priority="42776"/>
    <cfRule type="duplicateValues" dxfId="6750" priority="42777"/>
    <cfRule type="duplicateValues" dxfId="6749" priority="42778"/>
    <cfRule type="duplicateValues" dxfId="6748" priority="42779"/>
    <cfRule type="duplicateValues" dxfId="6747" priority="42780"/>
    <cfRule type="duplicateValues" dxfId="6746" priority="42781"/>
    <cfRule type="duplicateValues" dxfId="6745" priority="42782"/>
    <cfRule type="duplicateValues" dxfId="6744" priority="42783"/>
    <cfRule type="duplicateValues" dxfId="6743" priority="42784"/>
    <cfRule type="duplicateValues" dxfId="6742" priority="42785"/>
    <cfRule type="duplicateValues" dxfId="6741" priority="42786"/>
    <cfRule type="duplicateValues" dxfId="6740" priority="42787"/>
    <cfRule type="duplicateValues" dxfId="6739" priority="42788"/>
    <cfRule type="duplicateValues" dxfId="6738" priority="42789"/>
    <cfRule type="duplicateValues" dxfId="6737" priority="42790"/>
    <cfRule type="duplicateValues" dxfId="6736" priority="42791"/>
  </conditionalFormatting>
  <conditionalFormatting sqref="J1823">
    <cfRule type="duplicateValues" dxfId="6735" priority="4947"/>
    <cfRule type="duplicateValues" dxfId="6734" priority="4948"/>
    <cfRule type="duplicateValues" dxfId="6733" priority="4949"/>
    <cfRule type="duplicateValues" dxfId="6732" priority="4950"/>
    <cfRule type="duplicateValues" dxfId="6731" priority="4951"/>
    <cfRule type="duplicateValues" dxfId="6730" priority="4952"/>
    <cfRule type="duplicateValues" dxfId="6729" priority="4953"/>
    <cfRule type="duplicateValues" dxfId="6728" priority="4954"/>
    <cfRule type="duplicateValues" dxfId="6727" priority="4955"/>
    <cfRule type="duplicateValues" dxfId="6726" priority="4956"/>
    <cfRule type="duplicateValues" dxfId="6725" priority="4957"/>
    <cfRule type="duplicateValues" dxfId="6724" priority="4958"/>
    <cfRule type="duplicateValues" dxfId="6723" priority="4959"/>
    <cfRule type="duplicateValues" dxfId="6722" priority="4960"/>
    <cfRule type="duplicateValues" dxfId="6721" priority="4961"/>
    <cfRule type="duplicateValues" dxfId="6720" priority="4962"/>
    <cfRule type="duplicateValues" dxfId="6719" priority="4963"/>
    <cfRule type="duplicateValues" dxfId="6718" priority="4964"/>
  </conditionalFormatting>
  <conditionalFormatting sqref="J1840:J1841 J1823">
    <cfRule type="duplicateValues" dxfId="6717" priority="4946"/>
  </conditionalFormatting>
  <conditionalFormatting sqref="J1843">
    <cfRule type="duplicateValues" dxfId="6716" priority="4907"/>
    <cfRule type="duplicateValues" dxfId="6715" priority="4908"/>
    <cfRule type="duplicateValues" dxfId="6714" priority="4909"/>
    <cfRule type="duplicateValues" dxfId="6713" priority="4910"/>
    <cfRule type="duplicateValues" dxfId="6712" priority="4911"/>
    <cfRule type="duplicateValues" dxfId="6711" priority="4912"/>
    <cfRule type="duplicateValues" dxfId="6710" priority="4913"/>
    <cfRule type="duplicateValues" dxfId="6709" priority="4914"/>
    <cfRule type="duplicateValues" dxfId="6708" priority="4915"/>
    <cfRule type="duplicateValues" dxfId="6707" priority="4916"/>
    <cfRule type="duplicateValues" dxfId="6706" priority="4917"/>
    <cfRule type="duplicateValues" dxfId="6705" priority="4918"/>
    <cfRule type="duplicateValues" dxfId="6704" priority="4919"/>
    <cfRule type="duplicateValues" dxfId="6703" priority="4920"/>
    <cfRule type="duplicateValues" dxfId="6702" priority="4921"/>
    <cfRule type="duplicateValues" dxfId="6701" priority="4922"/>
    <cfRule type="duplicateValues" dxfId="6700" priority="4923"/>
    <cfRule type="duplicateValues" dxfId="6699" priority="4924"/>
  </conditionalFormatting>
  <conditionalFormatting sqref="J1855:J1856 J1843">
    <cfRule type="duplicateValues" dxfId="6698" priority="4906"/>
  </conditionalFormatting>
  <conditionalFormatting sqref="J1824:J1839">
    <cfRule type="duplicateValues" dxfId="6697" priority="43229"/>
    <cfRule type="duplicateValues" dxfId="6696" priority="43230"/>
    <cfRule type="duplicateValues" dxfId="6695" priority="43231"/>
    <cfRule type="duplicateValues" dxfId="6694" priority="43232"/>
    <cfRule type="duplicateValues" dxfId="6693" priority="43233"/>
    <cfRule type="duplicateValues" dxfId="6692" priority="43234"/>
    <cfRule type="duplicateValues" dxfId="6691" priority="43235"/>
    <cfRule type="duplicateValues" dxfId="6690" priority="43236"/>
    <cfRule type="duplicateValues" dxfId="6689" priority="43237"/>
    <cfRule type="duplicateValues" dxfId="6688" priority="43238"/>
    <cfRule type="duplicateValues" dxfId="6687" priority="43239"/>
    <cfRule type="duplicateValues" dxfId="6686" priority="43240"/>
    <cfRule type="duplicateValues" dxfId="6685" priority="43241"/>
    <cfRule type="duplicateValues" dxfId="6684" priority="43242"/>
    <cfRule type="duplicateValues" dxfId="6683" priority="43243"/>
    <cfRule type="duplicateValues" dxfId="6682" priority="43244"/>
    <cfRule type="duplicateValues" dxfId="6681" priority="43245"/>
    <cfRule type="duplicateValues" dxfId="6680" priority="43246"/>
    <cfRule type="duplicateValues" dxfId="6679" priority="43247"/>
    <cfRule type="duplicateValues" dxfId="6678" priority="43248"/>
    <cfRule type="duplicateValues" dxfId="6677" priority="43249"/>
  </conditionalFormatting>
  <conditionalFormatting sqref="J1857 J1842 J1822 J1805 J1776 J1764 J1725 J1682 J1663 J1640 J1619 J1549 J1518 J1492 J1367:J1476 J1343 J1316 J1156 J1142 J1135 J1080 J1055 J1025 J998 J984 J913 J862 J783 J762 J1478 J1563 J1894">
    <cfRule type="duplicateValues" dxfId="6676" priority="43618"/>
    <cfRule type="duplicateValues" dxfId="6675" priority="43619"/>
    <cfRule type="duplicateValues" dxfId="6674" priority="43620"/>
    <cfRule type="duplicateValues" dxfId="6673" priority="43621"/>
    <cfRule type="duplicateValues" dxfId="6672" priority="43622"/>
    <cfRule type="duplicateValues" dxfId="6671" priority="43623"/>
    <cfRule type="duplicateValues" dxfId="6670" priority="43624"/>
  </conditionalFormatting>
  <conditionalFormatting sqref="J1858">
    <cfRule type="duplicateValues" dxfId="6669" priority="4860"/>
    <cfRule type="duplicateValues" dxfId="6668" priority="4861"/>
    <cfRule type="duplicateValues" dxfId="6667" priority="4862"/>
    <cfRule type="duplicateValues" dxfId="6666" priority="4863"/>
    <cfRule type="duplicateValues" dxfId="6665" priority="4864"/>
    <cfRule type="duplicateValues" dxfId="6664" priority="4865"/>
    <cfRule type="duplicateValues" dxfId="6663" priority="4866"/>
    <cfRule type="duplicateValues" dxfId="6662" priority="4867"/>
    <cfRule type="duplicateValues" dxfId="6661" priority="4868"/>
    <cfRule type="duplicateValues" dxfId="6660" priority="4869"/>
    <cfRule type="duplicateValues" dxfId="6659" priority="4870"/>
    <cfRule type="duplicateValues" dxfId="6658" priority="4871"/>
    <cfRule type="duplicateValues" dxfId="6657" priority="4872"/>
    <cfRule type="duplicateValues" dxfId="6656" priority="4873"/>
    <cfRule type="duplicateValues" dxfId="6655" priority="4874"/>
    <cfRule type="duplicateValues" dxfId="6654" priority="4875"/>
    <cfRule type="duplicateValues" dxfId="6653" priority="4876"/>
    <cfRule type="duplicateValues" dxfId="6652" priority="4877"/>
  </conditionalFormatting>
  <conditionalFormatting sqref="J1869:J1870 J1858">
    <cfRule type="duplicateValues" dxfId="6651" priority="4859"/>
  </conditionalFormatting>
  <conditionalFormatting sqref="J1871">
    <cfRule type="duplicateValues" dxfId="6650" priority="4899"/>
    <cfRule type="duplicateValues" dxfId="6649" priority="4900"/>
    <cfRule type="duplicateValues" dxfId="6648" priority="4901"/>
    <cfRule type="duplicateValues" dxfId="6647" priority="4902"/>
    <cfRule type="duplicateValues" dxfId="6646" priority="4903"/>
    <cfRule type="duplicateValues" dxfId="6645" priority="4904"/>
    <cfRule type="duplicateValues" dxfId="6644" priority="4905"/>
  </conditionalFormatting>
  <conditionalFormatting sqref="J1844:J1854">
    <cfRule type="duplicateValues" dxfId="6643" priority="43694"/>
    <cfRule type="duplicateValues" dxfId="6642" priority="43695"/>
    <cfRule type="duplicateValues" dxfId="6641" priority="43696"/>
    <cfRule type="duplicateValues" dxfId="6640" priority="43697"/>
    <cfRule type="duplicateValues" dxfId="6639" priority="43698"/>
    <cfRule type="duplicateValues" dxfId="6638" priority="43699"/>
    <cfRule type="duplicateValues" dxfId="6637" priority="43700"/>
    <cfRule type="duplicateValues" dxfId="6636" priority="43701"/>
    <cfRule type="duplicateValues" dxfId="6635" priority="43702"/>
    <cfRule type="duplicateValues" dxfId="6634" priority="43703"/>
    <cfRule type="duplicateValues" dxfId="6633" priority="43704"/>
    <cfRule type="duplicateValues" dxfId="6632" priority="43705"/>
    <cfRule type="duplicateValues" dxfId="6631" priority="43706"/>
    <cfRule type="duplicateValues" dxfId="6630" priority="43707"/>
    <cfRule type="duplicateValues" dxfId="6629" priority="43708"/>
    <cfRule type="duplicateValues" dxfId="6628" priority="43709"/>
    <cfRule type="duplicateValues" dxfId="6627" priority="43710"/>
    <cfRule type="duplicateValues" dxfId="6626" priority="43711"/>
    <cfRule type="duplicateValues" dxfId="6625" priority="43712"/>
    <cfRule type="duplicateValues" dxfId="6624" priority="43713"/>
    <cfRule type="duplicateValues" dxfId="6623" priority="43714"/>
  </conditionalFormatting>
  <conditionalFormatting sqref="J1859:J1868">
    <cfRule type="duplicateValues" dxfId="6622" priority="44001"/>
    <cfRule type="duplicateValues" dxfId="6621" priority="44002"/>
    <cfRule type="duplicateValues" dxfId="6620" priority="44003"/>
    <cfRule type="duplicateValues" dxfId="6619" priority="44004"/>
    <cfRule type="duplicateValues" dxfId="6618" priority="44005"/>
    <cfRule type="duplicateValues" dxfId="6617" priority="44006"/>
    <cfRule type="duplicateValues" dxfId="6616" priority="44007"/>
    <cfRule type="duplicateValues" dxfId="6615" priority="44008"/>
    <cfRule type="duplicateValues" dxfId="6614" priority="44009"/>
    <cfRule type="duplicateValues" dxfId="6613" priority="44010"/>
    <cfRule type="duplicateValues" dxfId="6612" priority="44011"/>
    <cfRule type="duplicateValues" dxfId="6611" priority="44012"/>
    <cfRule type="duplicateValues" dxfId="6610" priority="44013"/>
    <cfRule type="duplicateValues" dxfId="6609" priority="44014"/>
    <cfRule type="duplicateValues" dxfId="6608" priority="44015"/>
    <cfRule type="duplicateValues" dxfId="6607" priority="44016"/>
    <cfRule type="duplicateValues" dxfId="6606" priority="44017"/>
    <cfRule type="duplicateValues" dxfId="6605" priority="44018"/>
    <cfRule type="duplicateValues" dxfId="6604" priority="44019"/>
    <cfRule type="duplicateValues" dxfId="6603" priority="44020"/>
    <cfRule type="duplicateValues" dxfId="6602" priority="44021"/>
  </conditionalFormatting>
  <conditionalFormatting sqref="J1872">
    <cfRule type="duplicateValues" dxfId="6601" priority="4820"/>
    <cfRule type="duplicateValues" dxfId="6600" priority="4821"/>
    <cfRule type="duplicateValues" dxfId="6599" priority="4822"/>
    <cfRule type="duplicateValues" dxfId="6598" priority="4823"/>
    <cfRule type="duplicateValues" dxfId="6597" priority="4824"/>
    <cfRule type="duplicateValues" dxfId="6596" priority="4825"/>
    <cfRule type="duplicateValues" dxfId="6595" priority="4826"/>
    <cfRule type="duplicateValues" dxfId="6594" priority="4827"/>
    <cfRule type="duplicateValues" dxfId="6593" priority="4828"/>
    <cfRule type="duplicateValues" dxfId="6592" priority="4829"/>
    <cfRule type="duplicateValues" dxfId="6591" priority="4830"/>
    <cfRule type="duplicateValues" dxfId="6590" priority="4831"/>
    <cfRule type="duplicateValues" dxfId="6589" priority="4832"/>
    <cfRule type="duplicateValues" dxfId="6588" priority="4833"/>
    <cfRule type="duplicateValues" dxfId="6587" priority="4834"/>
    <cfRule type="duplicateValues" dxfId="6586" priority="4835"/>
    <cfRule type="duplicateValues" dxfId="6585" priority="4836"/>
    <cfRule type="duplicateValues" dxfId="6584" priority="4837"/>
  </conditionalFormatting>
  <conditionalFormatting sqref="J1892:J1893 J1872">
    <cfRule type="duplicateValues" dxfId="6583" priority="4819"/>
  </conditionalFormatting>
  <conditionalFormatting sqref="J1873:J1891">
    <cfRule type="duplicateValues" dxfId="6582" priority="44308"/>
    <cfRule type="duplicateValues" dxfId="6581" priority="44309"/>
    <cfRule type="duplicateValues" dxfId="6580" priority="44310"/>
    <cfRule type="duplicateValues" dxfId="6579" priority="44311"/>
    <cfRule type="duplicateValues" dxfId="6578" priority="44312"/>
    <cfRule type="duplicateValues" dxfId="6577" priority="44313"/>
    <cfRule type="duplicateValues" dxfId="6576" priority="44314"/>
    <cfRule type="duplicateValues" dxfId="6575" priority="44315"/>
    <cfRule type="duplicateValues" dxfId="6574" priority="44316"/>
    <cfRule type="duplicateValues" dxfId="6573" priority="44317"/>
    <cfRule type="duplicateValues" dxfId="6572" priority="44318"/>
    <cfRule type="duplicateValues" dxfId="6571" priority="44319"/>
    <cfRule type="duplicateValues" dxfId="6570" priority="44320"/>
    <cfRule type="duplicateValues" dxfId="6569" priority="44321"/>
    <cfRule type="duplicateValues" dxfId="6568" priority="44322"/>
    <cfRule type="duplicateValues" dxfId="6567" priority="44323"/>
    <cfRule type="duplicateValues" dxfId="6566" priority="44324"/>
    <cfRule type="duplicateValues" dxfId="6565" priority="44325"/>
    <cfRule type="duplicateValues" dxfId="6564" priority="44326"/>
    <cfRule type="duplicateValues" dxfId="6563" priority="44327"/>
    <cfRule type="duplicateValues" dxfId="6562" priority="44328"/>
  </conditionalFormatting>
  <conditionalFormatting sqref="J1895">
    <cfRule type="duplicateValues" dxfId="6561" priority="4780"/>
    <cfRule type="duplicateValues" dxfId="6560" priority="4781"/>
    <cfRule type="duplicateValues" dxfId="6559" priority="4782"/>
    <cfRule type="duplicateValues" dxfId="6558" priority="4783"/>
    <cfRule type="duplicateValues" dxfId="6557" priority="4784"/>
    <cfRule type="duplicateValues" dxfId="6556" priority="4785"/>
    <cfRule type="duplicateValues" dxfId="6555" priority="4786"/>
    <cfRule type="duplicateValues" dxfId="6554" priority="4787"/>
    <cfRule type="duplicateValues" dxfId="6553" priority="4788"/>
    <cfRule type="duplicateValues" dxfId="6552" priority="4789"/>
    <cfRule type="duplicateValues" dxfId="6551" priority="4790"/>
    <cfRule type="duplicateValues" dxfId="6550" priority="4791"/>
    <cfRule type="duplicateValues" dxfId="6549" priority="4792"/>
    <cfRule type="duplicateValues" dxfId="6548" priority="4793"/>
    <cfRule type="duplicateValues" dxfId="6547" priority="4794"/>
    <cfRule type="duplicateValues" dxfId="6546" priority="4795"/>
    <cfRule type="duplicateValues" dxfId="6545" priority="4796"/>
    <cfRule type="duplicateValues" dxfId="6544" priority="4797"/>
  </conditionalFormatting>
  <conditionalFormatting sqref="J1908:J1909 J1895">
    <cfRule type="duplicateValues" dxfId="6543" priority="4779"/>
  </conditionalFormatting>
  <conditionalFormatting sqref="J1896:J1907">
    <cfRule type="duplicateValues" dxfId="6542" priority="44488"/>
    <cfRule type="duplicateValues" dxfId="6541" priority="44489"/>
    <cfRule type="duplicateValues" dxfId="6540" priority="44490"/>
    <cfRule type="duplicateValues" dxfId="6539" priority="44491"/>
    <cfRule type="duplicateValues" dxfId="6538" priority="44492"/>
    <cfRule type="duplicateValues" dxfId="6537" priority="44493"/>
    <cfRule type="duplicateValues" dxfId="6536" priority="44494"/>
    <cfRule type="duplicateValues" dxfId="6535" priority="44495"/>
    <cfRule type="duplicateValues" dxfId="6534" priority="44496"/>
    <cfRule type="duplicateValues" dxfId="6533" priority="44497"/>
    <cfRule type="duplicateValues" dxfId="6532" priority="44498"/>
    <cfRule type="duplicateValues" dxfId="6531" priority="44499"/>
    <cfRule type="duplicateValues" dxfId="6530" priority="44500"/>
    <cfRule type="duplicateValues" dxfId="6529" priority="44501"/>
    <cfRule type="duplicateValues" dxfId="6528" priority="44502"/>
    <cfRule type="duplicateValues" dxfId="6527" priority="44503"/>
    <cfRule type="duplicateValues" dxfId="6526" priority="44504"/>
    <cfRule type="duplicateValues" dxfId="6525" priority="44505"/>
    <cfRule type="duplicateValues" dxfId="6524" priority="44506"/>
    <cfRule type="duplicateValues" dxfId="6523" priority="44507"/>
    <cfRule type="duplicateValues" dxfId="6522" priority="44508"/>
  </conditionalFormatting>
  <conditionalFormatting sqref="J1911">
    <cfRule type="duplicateValues" dxfId="6521" priority="4740"/>
    <cfRule type="duplicateValues" dxfId="6520" priority="4741"/>
    <cfRule type="duplicateValues" dxfId="6519" priority="4742"/>
    <cfRule type="duplicateValues" dxfId="6518" priority="4743"/>
    <cfRule type="duplicateValues" dxfId="6517" priority="4744"/>
    <cfRule type="duplicateValues" dxfId="6516" priority="4745"/>
    <cfRule type="duplicateValues" dxfId="6515" priority="4746"/>
    <cfRule type="duplicateValues" dxfId="6514" priority="4747"/>
    <cfRule type="duplicateValues" dxfId="6513" priority="4748"/>
    <cfRule type="duplicateValues" dxfId="6512" priority="4749"/>
    <cfRule type="duplicateValues" dxfId="6511" priority="4750"/>
    <cfRule type="duplicateValues" dxfId="6510" priority="4751"/>
    <cfRule type="duplicateValues" dxfId="6509" priority="4752"/>
    <cfRule type="duplicateValues" dxfId="6508" priority="4753"/>
    <cfRule type="duplicateValues" dxfId="6507" priority="4754"/>
    <cfRule type="duplicateValues" dxfId="6506" priority="4755"/>
    <cfRule type="duplicateValues" dxfId="6505" priority="4756"/>
    <cfRule type="duplicateValues" dxfId="6504" priority="4757"/>
  </conditionalFormatting>
  <conditionalFormatting sqref="J1935:J1936 J1911">
    <cfRule type="duplicateValues" dxfId="6503" priority="4739"/>
  </conditionalFormatting>
  <conditionalFormatting sqref="J1912:J1934">
    <cfRule type="duplicateValues" dxfId="6502" priority="44682"/>
    <cfRule type="duplicateValues" dxfId="6501" priority="44683"/>
    <cfRule type="duplicateValues" dxfId="6500" priority="44684"/>
    <cfRule type="duplicateValues" dxfId="6499" priority="44685"/>
    <cfRule type="duplicateValues" dxfId="6498" priority="44686"/>
    <cfRule type="duplicateValues" dxfId="6497" priority="44687"/>
    <cfRule type="duplicateValues" dxfId="6496" priority="44688"/>
    <cfRule type="duplicateValues" dxfId="6495" priority="44689"/>
    <cfRule type="duplicateValues" dxfId="6494" priority="44690"/>
    <cfRule type="duplicateValues" dxfId="6493" priority="44691"/>
    <cfRule type="duplicateValues" dxfId="6492" priority="44692"/>
    <cfRule type="duplicateValues" dxfId="6491" priority="44693"/>
    <cfRule type="duplicateValues" dxfId="6490" priority="44694"/>
    <cfRule type="duplicateValues" dxfId="6489" priority="44695"/>
    <cfRule type="duplicateValues" dxfId="6488" priority="44696"/>
    <cfRule type="duplicateValues" dxfId="6487" priority="44697"/>
    <cfRule type="duplicateValues" dxfId="6486" priority="44698"/>
    <cfRule type="duplicateValues" dxfId="6485" priority="44699"/>
    <cfRule type="duplicateValues" dxfId="6484" priority="44700"/>
    <cfRule type="duplicateValues" dxfId="6483" priority="44701"/>
    <cfRule type="duplicateValues" dxfId="6482" priority="44702"/>
  </conditionalFormatting>
  <conditionalFormatting sqref="J1938">
    <cfRule type="duplicateValues" dxfId="6481" priority="4700"/>
    <cfRule type="duplicateValues" dxfId="6480" priority="4701"/>
    <cfRule type="duplicateValues" dxfId="6479" priority="4702"/>
    <cfRule type="duplicateValues" dxfId="6478" priority="4703"/>
    <cfRule type="duplicateValues" dxfId="6477" priority="4704"/>
    <cfRule type="duplicateValues" dxfId="6476" priority="4705"/>
    <cfRule type="duplicateValues" dxfId="6475" priority="4706"/>
    <cfRule type="duplicateValues" dxfId="6474" priority="4707"/>
    <cfRule type="duplicateValues" dxfId="6473" priority="4708"/>
    <cfRule type="duplicateValues" dxfId="6472" priority="4709"/>
    <cfRule type="duplicateValues" dxfId="6471" priority="4710"/>
    <cfRule type="duplicateValues" dxfId="6470" priority="4711"/>
    <cfRule type="duplicateValues" dxfId="6469" priority="4712"/>
    <cfRule type="duplicateValues" dxfId="6468" priority="4713"/>
    <cfRule type="duplicateValues" dxfId="6467" priority="4714"/>
    <cfRule type="duplicateValues" dxfId="6466" priority="4715"/>
    <cfRule type="duplicateValues" dxfId="6465" priority="4716"/>
    <cfRule type="duplicateValues" dxfId="6464" priority="4717"/>
  </conditionalFormatting>
  <conditionalFormatting sqref="J1959:J1960 J1938">
    <cfRule type="duplicateValues" dxfId="6463" priority="4699"/>
  </conditionalFormatting>
  <conditionalFormatting sqref="J1962">
    <cfRule type="duplicateValues" dxfId="6462" priority="4660"/>
    <cfRule type="duplicateValues" dxfId="6461" priority="4661"/>
    <cfRule type="duplicateValues" dxfId="6460" priority="4662"/>
    <cfRule type="duplicateValues" dxfId="6459" priority="4663"/>
    <cfRule type="duplicateValues" dxfId="6458" priority="4664"/>
    <cfRule type="duplicateValues" dxfId="6457" priority="4665"/>
    <cfRule type="duplicateValues" dxfId="6456" priority="4666"/>
    <cfRule type="duplicateValues" dxfId="6455" priority="4667"/>
    <cfRule type="duplicateValues" dxfId="6454" priority="4668"/>
    <cfRule type="duplicateValues" dxfId="6453" priority="4669"/>
    <cfRule type="duplicateValues" dxfId="6452" priority="4670"/>
    <cfRule type="duplicateValues" dxfId="6451" priority="4671"/>
    <cfRule type="duplicateValues" dxfId="6450" priority="4672"/>
    <cfRule type="duplicateValues" dxfId="6449" priority="4673"/>
    <cfRule type="duplicateValues" dxfId="6448" priority="4674"/>
    <cfRule type="duplicateValues" dxfId="6447" priority="4675"/>
    <cfRule type="duplicateValues" dxfId="6446" priority="4676"/>
    <cfRule type="duplicateValues" dxfId="6445" priority="4677"/>
  </conditionalFormatting>
  <conditionalFormatting sqref="J1973:J1974 J1962">
    <cfRule type="duplicateValues" dxfId="6444" priority="4659"/>
  </conditionalFormatting>
  <conditionalFormatting sqref="J1939:J1958">
    <cfRule type="duplicateValues" dxfId="6443" priority="44793"/>
    <cfRule type="duplicateValues" dxfId="6442" priority="44794"/>
    <cfRule type="duplicateValues" dxfId="6441" priority="44795"/>
    <cfRule type="duplicateValues" dxfId="6440" priority="44796"/>
    <cfRule type="duplicateValues" dxfId="6439" priority="44797"/>
    <cfRule type="duplicateValues" dxfId="6438" priority="44798"/>
    <cfRule type="duplicateValues" dxfId="6437" priority="44799"/>
    <cfRule type="duplicateValues" dxfId="6436" priority="44800"/>
    <cfRule type="duplicateValues" dxfId="6435" priority="44801"/>
    <cfRule type="duplicateValues" dxfId="6434" priority="44802"/>
    <cfRule type="duplicateValues" dxfId="6433" priority="44803"/>
    <cfRule type="duplicateValues" dxfId="6432" priority="44804"/>
    <cfRule type="duplicateValues" dxfId="6431" priority="44805"/>
    <cfRule type="duplicateValues" dxfId="6430" priority="44806"/>
    <cfRule type="duplicateValues" dxfId="6429" priority="44807"/>
    <cfRule type="duplicateValues" dxfId="6428" priority="44808"/>
    <cfRule type="duplicateValues" dxfId="6427" priority="44809"/>
    <cfRule type="duplicateValues" dxfId="6426" priority="44810"/>
    <cfRule type="duplicateValues" dxfId="6425" priority="44811"/>
    <cfRule type="duplicateValues" dxfId="6424" priority="44812"/>
    <cfRule type="duplicateValues" dxfId="6423" priority="44813"/>
  </conditionalFormatting>
  <conditionalFormatting sqref="J1963:J1972">
    <cfRule type="duplicateValues" dxfId="6422" priority="44904"/>
    <cfRule type="duplicateValues" dxfId="6421" priority="44905"/>
    <cfRule type="duplicateValues" dxfId="6420" priority="44906"/>
    <cfRule type="duplicateValues" dxfId="6419" priority="44907"/>
    <cfRule type="duplicateValues" dxfId="6418" priority="44908"/>
    <cfRule type="duplicateValues" dxfId="6417" priority="44909"/>
    <cfRule type="duplicateValues" dxfId="6416" priority="44910"/>
    <cfRule type="duplicateValues" dxfId="6415" priority="44911"/>
    <cfRule type="duplicateValues" dxfId="6414" priority="44912"/>
    <cfRule type="duplicateValues" dxfId="6413" priority="44913"/>
    <cfRule type="duplicateValues" dxfId="6412" priority="44914"/>
    <cfRule type="duplicateValues" dxfId="6411" priority="44915"/>
    <cfRule type="duplicateValues" dxfId="6410" priority="44916"/>
    <cfRule type="duplicateValues" dxfId="6409" priority="44917"/>
    <cfRule type="duplicateValues" dxfId="6408" priority="44918"/>
    <cfRule type="duplicateValues" dxfId="6407" priority="44919"/>
    <cfRule type="duplicateValues" dxfId="6406" priority="44920"/>
    <cfRule type="duplicateValues" dxfId="6405" priority="44921"/>
    <cfRule type="duplicateValues" dxfId="6404" priority="44922"/>
    <cfRule type="duplicateValues" dxfId="6403" priority="44923"/>
    <cfRule type="duplicateValues" dxfId="6402" priority="44924"/>
  </conditionalFormatting>
  <conditionalFormatting sqref="J1976">
    <cfRule type="duplicateValues" dxfId="6401" priority="4620"/>
    <cfRule type="duplicateValues" dxfId="6400" priority="4621"/>
    <cfRule type="duplicateValues" dxfId="6399" priority="4622"/>
    <cfRule type="duplicateValues" dxfId="6398" priority="4623"/>
    <cfRule type="duplicateValues" dxfId="6397" priority="4624"/>
    <cfRule type="duplicateValues" dxfId="6396" priority="4625"/>
    <cfRule type="duplicateValues" dxfId="6395" priority="4626"/>
    <cfRule type="duplicateValues" dxfId="6394" priority="4627"/>
    <cfRule type="duplicateValues" dxfId="6393" priority="4628"/>
    <cfRule type="duplicateValues" dxfId="6392" priority="4629"/>
    <cfRule type="duplicateValues" dxfId="6391" priority="4630"/>
    <cfRule type="duplicateValues" dxfId="6390" priority="4631"/>
    <cfRule type="duplicateValues" dxfId="6389" priority="4632"/>
    <cfRule type="duplicateValues" dxfId="6388" priority="4633"/>
    <cfRule type="duplicateValues" dxfId="6387" priority="4634"/>
    <cfRule type="duplicateValues" dxfId="6386" priority="4635"/>
    <cfRule type="duplicateValues" dxfId="6385" priority="4636"/>
    <cfRule type="duplicateValues" dxfId="6384" priority="4637"/>
  </conditionalFormatting>
  <conditionalFormatting sqref="J1987:J1988 J1976">
    <cfRule type="duplicateValues" dxfId="6383" priority="4619"/>
  </conditionalFormatting>
  <conditionalFormatting sqref="J1977:J1986">
    <cfRule type="duplicateValues" dxfId="6382" priority="4638"/>
    <cfRule type="duplicateValues" dxfId="6381" priority="4639"/>
    <cfRule type="duplicateValues" dxfId="6380" priority="4640"/>
    <cfRule type="duplicateValues" dxfId="6379" priority="4641"/>
    <cfRule type="duplicateValues" dxfId="6378" priority="4642"/>
    <cfRule type="duplicateValues" dxfId="6377" priority="4643"/>
    <cfRule type="duplicateValues" dxfId="6376" priority="4644"/>
    <cfRule type="duplicateValues" dxfId="6375" priority="4645"/>
    <cfRule type="duplicateValues" dxfId="6374" priority="4646"/>
    <cfRule type="duplicateValues" dxfId="6373" priority="4647"/>
    <cfRule type="duplicateValues" dxfId="6372" priority="4648"/>
    <cfRule type="duplicateValues" dxfId="6371" priority="4649"/>
    <cfRule type="duplicateValues" dxfId="6370" priority="4650"/>
    <cfRule type="duplicateValues" dxfId="6369" priority="4651"/>
    <cfRule type="duplicateValues" dxfId="6368" priority="4652"/>
    <cfRule type="duplicateValues" dxfId="6367" priority="4653"/>
    <cfRule type="duplicateValues" dxfId="6366" priority="4654"/>
    <cfRule type="duplicateValues" dxfId="6365" priority="4655"/>
    <cfRule type="duplicateValues" dxfId="6364" priority="4656"/>
    <cfRule type="duplicateValues" dxfId="6363" priority="4657"/>
    <cfRule type="duplicateValues" dxfId="6362" priority="4658"/>
  </conditionalFormatting>
  <conditionalFormatting sqref="J1990">
    <cfRule type="duplicateValues" dxfId="6361" priority="4580"/>
    <cfRule type="duplicateValues" dxfId="6360" priority="4581"/>
    <cfRule type="duplicateValues" dxfId="6359" priority="4582"/>
    <cfRule type="duplicateValues" dxfId="6358" priority="4583"/>
    <cfRule type="duplicateValues" dxfId="6357" priority="4584"/>
    <cfRule type="duplicateValues" dxfId="6356" priority="4585"/>
    <cfRule type="duplicateValues" dxfId="6355" priority="4586"/>
    <cfRule type="duplicateValues" dxfId="6354" priority="4587"/>
    <cfRule type="duplicateValues" dxfId="6353" priority="4588"/>
    <cfRule type="duplicateValues" dxfId="6352" priority="4589"/>
    <cfRule type="duplicateValues" dxfId="6351" priority="4590"/>
    <cfRule type="duplicateValues" dxfId="6350" priority="4591"/>
    <cfRule type="duplicateValues" dxfId="6349" priority="4592"/>
    <cfRule type="duplicateValues" dxfId="6348" priority="4593"/>
    <cfRule type="duplicateValues" dxfId="6347" priority="4594"/>
    <cfRule type="duplicateValues" dxfId="6346" priority="4595"/>
    <cfRule type="duplicateValues" dxfId="6345" priority="4596"/>
    <cfRule type="duplicateValues" dxfId="6344" priority="4597"/>
  </conditionalFormatting>
  <conditionalFormatting sqref="J2008:J2009 J1990">
    <cfRule type="duplicateValues" dxfId="6343" priority="4579"/>
  </conditionalFormatting>
  <conditionalFormatting sqref="J1991:J2007">
    <cfRule type="duplicateValues" dxfId="6342" priority="45154"/>
    <cfRule type="duplicateValues" dxfId="6341" priority="45155"/>
    <cfRule type="duplicateValues" dxfId="6340" priority="45156"/>
    <cfRule type="duplicateValues" dxfId="6339" priority="45157"/>
    <cfRule type="duplicateValues" dxfId="6338" priority="45158"/>
    <cfRule type="duplicateValues" dxfId="6337" priority="45159"/>
    <cfRule type="duplicateValues" dxfId="6336" priority="45160"/>
    <cfRule type="duplicateValues" dxfId="6335" priority="45161"/>
    <cfRule type="duplicateValues" dxfId="6334" priority="45162"/>
    <cfRule type="duplicateValues" dxfId="6333" priority="45163"/>
    <cfRule type="duplicateValues" dxfId="6332" priority="45164"/>
    <cfRule type="duplicateValues" dxfId="6331" priority="45165"/>
    <cfRule type="duplicateValues" dxfId="6330" priority="45166"/>
    <cfRule type="duplicateValues" dxfId="6329" priority="45167"/>
    <cfRule type="duplicateValues" dxfId="6328" priority="45168"/>
    <cfRule type="duplicateValues" dxfId="6327" priority="45169"/>
    <cfRule type="duplicateValues" dxfId="6326" priority="45170"/>
    <cfRule type="duplicateValues" dxfId="6325" priority="45171"/>
    <cfRule type="duplicateValues" dxfId="6324" priority="45172"/>
    <cfRule type="duplicateValues" dxfId="6323" priority="45173"/>
    <cfRule type="duplicateValues" dxfId="6322" priority="45174"/>
  </conditionalFormatting>
  <conditionalFormatting sqref="J2011">
    <cfRule type="duplicateValues" dxfId="6321" priority="4540"/>
    <cfRule type="duplicateValues" dxfId="6320" priority="4541"/>
    <cfRule type="duplicateValues" dxfId="6319" priority="4542"/>
    <cfRule type="duplicateValues" dxfId="6318" priority="4543"/>
    <cfRule type="duplicateValues" dxfId="6317" priority="4544"/>
    <cfRule type="duplicateValues" dxfId="6316" priority="4545"/>
    <cfRule type="duplicateValues" dxfId="6315" priority="4546"/>
    <cfRule type="duplicateValues" dxfId="6314" priority="4547"/>
    <cfRule type="duplicateValues" dxfId="6313" priority="4548"/>
    <cfRule type="duplicateValues" dxfId="6312" priority="4549"/>
    <cfRule type="duplicateValues" dxfId="6311" priority="4550"/>
    <cfRule type="duplicateValues" dxfId="6310" priority="4551"/>
    <cfRule type="duplicateValues" dxfId="6309" priority="4552"/>
    <cfRule type="duplicateValues" dxfId="6308" priority="4553"/>
    <cfRule type="duplicateValues" dxfId="6307" priority="4554"/>
    <cfRule type="duplicateValues" dxfId="6306" priority="4555"/>
    <cfRule type="duplicateValues" dxfId="6305" priority="4556"/>
    <cfRule type="duplicateValues" dxfId="6304" priority="4557"/>
  </conditionalFormatting>
  <conditionalFormatting sqref="J2029:J2030 J2011">
    <cfRule type="duplicateValues" dxfId="6303" priority="4539"/>
  </conditionalFormatting>
  <conditionalFormatting sqref="J2012:J2028">
    <cfRule type="duplicateValues" dxfId="6302" priority="4558"/>
    <cfRule type="duplicateValues" dxfId="6301" priority="4559"/>
    <cfRule type="duplicateValues" dxfId="6300" priority="4560"/>
    <cfRule type="duplicateValues" dxfId="6299" priority="4561"/>
    <cfRule type="duplicateValues" dxfId="6298" priority="4562"/>
    <cfRule type="duplicateValues" dxfId="6297" priority="4563"/>
    <cfRule type="duplicateValues" dxfId="6296" priority="4564"/>
    <cfRule type="duplicateValues" dxfId="6295" priority="4565"/>
    <cfRule type="duplicateValues" dxfId="6294" priority="4566"/>
    <cfRule type="duplicateValues" dxfId="6293" priority="4567"/>
    <cfRule type="duplicateValues" dxfId="6292" priority="4568"/>
    <cfRule type="duplicateValues" dxfId="6291" priority="4569"/>
    <cfRule type="duplicateValues" dxfId="6290" priority="4570"/>
    <cfRule type="duplicateValues" dxfId="6289" priority="4571"/>
    <cfRule type="duplicateValues" dxfId="6288" priority="4572"/>
    <cfRule type="duplicateValues" dxfId="6287" priority="4573"/>
    <cfRule type="duplicateValues" dxfId="6286" priority="4574"/>
    <cfRule type="duplicateValues" dxfId="6285" priority="4575"/>
    <cfRule type="duplicateValues" dxfId="6284" priority="4576"/>
    <cfRule type="duplicateValues" dxfId="6283" priority="4577"/>
    <cfRule type="duplicateValues" dxfId="6282" priority="4578"/>
  </conditionalFormatting>
  <conditionalFormatting sqref="J2032">
    <cfRule type="duplicateValues" dxfId="6281" priority="4500"/>
    <cfRule type="duplicateValues" dxfId="6280" priority="4501"/>
    <cfRule type="duplicateValues" dxfId="6279" priority="4502"/>
    <cfRule type="duplicateValues" dxfId="6278" priority="4503"/>
    <cfRule type="duplicateValues" dxfId="6277" priority="4504"/>
    <cfRule type="duplicateValues" dxfId="6276" priority="4505"/>
    <cfRule type="duplicateValues" dxfId="6275" priority="4506"/>
    <cfRule type="duplicateValues" dxfId="6274" priority="4507"/>
    <cfRule type="duplicateValues" dxfId="6273" priority="4508"/>
    <cfRule type="duplicateValues" dxfId="6272" priority="4509"/>
    <cfRule type="duplicateValues" dxfId="6271" priority="4510"/>
    <cfRule type="duplicateValues" dxfId="6270" priority="4511"/>
    <cfRule type="duplicateValues" dxfId="6269" priority="4512"/>
    <cfRule type="duplicateValues" dxfId="6268" priority="4513"/>
    <cfRule type="duplicateValues" dxfId="6267" priority="4514"/>
    <cfRule type="duplicateValues" dxfId="6266" priority="4515"/>
    <cfRule type="duplicateValues" dxfId="6265" priority="4516"/>
    <cfRule type="duplicateValues" dxfId="6264" priority="4517"/>
  </conditionalFormatting>
  <conditionalFormatting sqref="J2046:J2047 J2032">
    <cfRule type="duplicateValues" dxfId="6263" priority="4499"/>
  </conditionalFormatting>
  <conditionalFormatting sqref="J2033:J2045">
    <cfRule type="duplicateValues" dxfId="6262" priority="45432"/>
    <cfRule type="duplicateValues" dxfId="6261" priority="45433"/>
    <cfRule type="duplicateValues" dxfId="6260" priority="45434"/>
    <cfRule type="duplicateValues" dxfId="6259" priority="45435"/>
    <cfRule type="duplicateValues" dxfId="6258" priority="45436"/>
    <cfRule type="duplicateValues" dxfId="6257" priority="45437"/>
    <cfRule type="duplicateValues" dxfId="6256" priority="45438"/>
    <cfRule type="duplicateValues" dxfId="6255" priority="45439"/>
    <cfRule type="duplicateValues" dxfId="6254" priority="45440"/>
    <cfRule type="duplicateValues" dxfId="6253" priority="45441"/>
    <cfRule type="duplicateValues" dxfId="6252" priority="45442"/>
    <cfRule type="duplicateValues" dxfId="6251" priority="45443"/>
    <cfRule type="duplicateValues" dxfId="6250" priority="45444"/>
    <cfRule type="duplicateValues" dxfId="6249" priority="45445"/>
    <cfRule type="duplicateValues" dxfId="6248" priority="45446"/>
    <cfRule type="duplicateValues" dxfId="6247" priority="45447"/>
    <cfRule type="duplicateValues" dxfId="6246" priority="45448"/>
    <cfRule type="duplicateValues" dxfId="6245" priority="45449"/>
    <cfRule type="duplicateValues" dxfId="6244" priority="45450"/>
    <cfRule type="duplicateValues" dxfId="6243" priority="45451"/>
    <cfRule type="duplicateValues" dxfId="6242" priority="45452"/>
  </conditionalFormatting>
  <conditionalFormatting sqref="J2067">
    <cfRule type="duplicateValues" dxfId="6241" priority="4471"/>
    <cfRule type="duplicateValues" dxfId="6240" priority="4472"/>
    <cfRule type="duplicateValues" dxfId="6239" priority="4473"/>
    <cfRule type="duplicateValues" dxfId="6238" priority="4474"/>
    <cfRule type="duplicateValues" dxfId="6237" priority="4475"/>
    <cfRule type="duplicateValues" dxfId="6236" priority="4476"/>
    <cfRule type="duplicateValues" dxfId="6235" priority="4477"/>
  </conditionalFormatting>
  <conditionalFormatting sqref="J2049">
    <cfRule type="duplicateValues" dxfId="6234" priority="4453"/>
    <cfRule type="duplicateValues" dxfId="6233" priority="4454"/>
    <cfRule type="duplicateValues" dxfId="6232" priority="4455"/>
    <cfRule type="duplicateValues" dxfId="6231" priority="4456"/>
    <cfRule type="duplicateValues" dxfId="6230" priority="4457"/>
    <cfRule type="duplicateValues" dxfId="6229" priority="4458"/>
    <cfRule type="duplicateValues" dxfId="6228" priority="4459"/>
    <cfRule type="duplicateValues" dxfId="6227" priority="4460"/>
    <cfRule type="duplicateValues" dxfId="6226" priority="4461"/>
    <cfRule type="duplicateValues" dxfId="6225" priority="4462"/>
    <cfRule type="duplicateValues" dxfId="6224" priority="4463"/>
    <cfRule type="duplicateValues" dxfId="6223" priority="4464"/>
    <cfRule type="duplicateValues" dxfId="6222" priority="4465"/>
    <cfRule type="duplicateValues" dxfId="6221" priority="4466"/>
    <cfRule type="duplicateValues" dxfId="6220" priority="4467"/>
    <cfRule type="duplicateValues" dxfId="6219" priority="4468"/>
    <cfRule type="duplicateValues" dxfId="6218" priority="4469"/>
    <cfRule type="duplicateValues" dxfId="6217" priority="4470"/>
  </conditionalFormatting>
  <conditionalFormatting sqref="J2065:J2066 J2049">
    <cfRule type="duplicateValues" dxfId="6216" priority="4452"/>
  </conditionalFormatting>
  <conditionalFormatting sqref="J2050:J2063">
    <cfRule type="duplicateValues" dxfId="6215" priority="45724"/>
    <cfRule type="duplicateValues" dxfId="6214" priority="45725"/>
    <cfRule type="duplicateValues" dxfId="6213" priority="45726"/>
    <cfRule type="duplicateValues" dxfId="6212" priority="45727"/>
    <cfRule type="duplicateValues" dxfId="6211" priority="45728"/>
    <cfRule type="duplicateValues" dxfId="6210" priority="45729"/>
    <cfRule type="duplicateValues" dxfId="6209" priority="45730"/>
    <cfRule type="duplicateValues" dxfId="6208" priority="45731"/>
    <cfRule type="duplicateValues" dxfId="6207" priority="45732"/>
    <cfRule type="duplicateValues" dxfId="6206" priority="45733"/>
    <cfRule type="duplicateValues" dxfId="6205" priority="45734"/>
    <cfRule type="duplicateValues" dxfId="6204" priority="45735"/>
    <cfRule type="duplicateValues" dxfId="6203" priority="45736"/>
    <cfRule type="duplicateValues" dxfId="6202" priority="45737"/>
    <cfRule type="duplicateValues" dxfId="6201" priority="45738"/>
    <cfRule type="duplicateValues" dxfId="6200" priority="45739"/>
    <cfRule type="duplicateValues" dxfId="6199" priority="45740"/>
    <cfRule type="duplicateValues" dxfId="6198" priority="45741"/>
    <cfRule type="duplicateValues" dxfId="6197" priority="45742"/>
    <cfRule type="duplicateValues" dxfId="6196" priority="45743"/>
    <cfRule type="duplicateValues" dxfId="6195" priority="45744"/>
  </conditionalFormatting>
  <conditionalFormatting sqref="J2064">
    <cfRule type="duplicateValues" dxfId="6194" priority="4433"/>
    <cfRule type="duplicateValues" dxfId="6193" priority="4434"/>
    <cfRule type="duplicateValues" dxfId="6192" priority="4435"/>
    <cfRule type="duplicateValues" dxfId="6191" priority="4436"/>
    <cfRule type="duplicateValues" dxfId="6190" priority="4437"/>
    <cfRule type="duplicateValues" dxfId="6189" priority="4438"/>
    <cfRule type="duplicateValues" dxfId="6188" priority="4439"/>
    <cfRule type="duplicateValues" dxfId="6187" priority="4440"/>
    <cfRule type="duplicateValues" dxfId="6186" priority="4441"/>
    <cfRule type="duplicateValues" dxfId="6185" priority="4442"/>
    <cfRule type="duplicateValues" dxfId="6184" priority="4443"/>
    <cfRule type="duplicateValues" dxfId="6183" priority="4444"/>
    <cfRule type="duplicateValues" dxfId="6182" priority="4445"/>
    <cfRule type="duplicateValues" dxfId="6181" priority="4446"/>
    <cfRule type="duplicateValues" dxfId="6180" priority="4447"/>
    <cfRule type="duplicateValues" dxfId="6179" priority="4448"/>
    <cfRule type="duplicateValues" dxfId="6178" priority="4449"/>
    <cfRule type="duplicateValues" dxfId="6177" priority="4450"/>
    <cfRule type="duplicateValues" dxfId="6176" priority="4451"/>
  </conditionalFormatting>
  <conditionalFormatting sqref="J2068">
    <cfRule type="duplicateValues" dxfId="6175" priority="4394"/>
    <cfRule type="duplicateValues" dxfId="6174" priority="4395"/>
    <cfRule type="duplicateValues" dxfId="6173" priority="4396"/>
    <cfRule type="duplicateValues" dxfId="6172" priority="4397"/>
    <cfRule type="duplicateValues" dxfId="6171" priority="4398"/>
    <cfRule type="duplicateValues" dxfId="6170" priority="4399"/>
    <cfRule type="duplicateValues" dxfId="6169" priority="4400"/>
    <cfRule type="duplicateValues" dxfId="6168" priority="4401"/>
    <cfRule type="duplicateValues" dxfId="6167" priority="4402"/>
    <cfRule type="duplicateValues" dxfId="6166" priority="4403"/>
    <cfRule type="duplicateValues" dxfId="6165" priority="4404"/>
    <cfRule type="duplicateValues" dxfId="6164" priority="4405"/>
    <cfRule type="duplicateValues" dxfId="6163" priority="4406"/>
    <cfRule type="duplicateValues" dxfId="6162" priority="4407"/>
    <cfRule type="duplicateValues" dxfId="6161" priority="4408"/>
    <cfRule type="duplicateValues" dxfId="6160" priority="4409"/>
    <cfRule type="duplicateValues" dxfId="6159" priority="4410"/>
    <cfRule type="duplicateValues" dxfId="6158" priority="4411"/>
  </conditionalFormatting>
  <conditionalFormatting sqref="J2078:J2079 J2068">
    <cfRule type="duplicateValues" dxfId="6157" priority="4393"/>
  </conditionalFormatting>
  <conditionalFormatting sqref="J2081">
    <cfRule type="duplicateValues" dxfId="6156" priority="4354"/>
    <cfRule type="duplicateValues" dxfId="6155" priority="4355"/>
    <cfRule type="duplicateValues" dxfId="6154" priority="4356"/>
    <cfRule type="duplicateValues" dxfId="6153" priority="4357"/>
    <cfRule type="duplicateValues" dxfId="6152" priority="4358"/>
    <cfRule type="duplicateValues" dxfId="6151" priority="4359"/>
    <cfRule type="duplicateValues" dxfId="6150" priority="4360"/>
    <cfRule type="duplicateValues" dxfId="6149" priority="4361"/>
    <cfRule type="duplicateValues" dxfId="6148" priority="4362"/>
    <cfRule type="duplicateValues" dxfId="6147" priority="4363"/>
    <cfRule type="duplicateValues" dxfId="6146" priority="4364"/>
    <cfRule type="duplicateValues" dxfId="6145" priority="4365"/>
    <cfRule type="duplicateValues" dxfId="6144" priority="4366"/>
    <cfRule type="duplicateValues" dxfId="6143" priority="4367"/>
    <cfRule type="duplicateValues" dxfId="6142" priority="4368"/>
    <cfRule type="duplicateValues" dxfId="6141" priority="4369"/>
    <cfRule type="duplicateValues" dxfId="6140" priority="4370"/>
    <cfRule type="duplicateValues" dxfId="6139" priority="4371"/>
  </conditionalFormatting>
  <conditionalFormatting sqref="J2108:J2109 J2081">
    <cfRule type="duplicateValues" dxfId="6138" priority="4353"/>
  </conditionalFormatting>
  <conditionalFormatting sqref="J2069:J2077">
    <cfRule type="duplicateValues" dxfId="6137" priority="45877"/>
    <cfRule type="duplicateValues" dxfId="6136" priority="45878"/>
    <cfRule type="duplicateValues" dxfId="6135" priority="45879"/>
    <cfRule type="duplicateValues" dxfId="6134" priority="45880"/>
    <cfRule type="duplicateValues" dxfId="6133" priority="45881"/>
    <cfRule type="duplicateValues" dxfId="6132" priority="45882"/>
    <cfRule type="duplicateValues" dxfId="6131" priority="45883"/>
    <cfRule type="duplicateValues" dxfId="6130" priority="45884"/>
    <cfRule type="duplicateValues" dxfId="6129" priority="45885"/>
    <cfRule type="duplicateValues" dxfId="6128" priority="45886"/>
    <cfRule type="duplicateValues" dxfId="6127" priority="45887"/>
    <cfRule type="duplicateValues" dxfId="6126" priority="45888"/>
    <cfRule type="duplicateValues" dxfId="6125" priority="45889"/>
    <cfRule type="duplicateValues" dxfId="6124" priority="45890"/>
    <cfRule type="duplicateValues" dxfId="6123" priority="45891"/>
    <cfRule type="duplicateValues" dxfId="6122" priority="45892"/>
    <cfRule type="duplicateValues" dxfId="6121" priority="45893"/>
    <cfRule type="duplicateValues" dxfId="6120" priority="45894"/>
    <cfRule type="duplicateValues" dxfId="6119" priority="45895"/>
    <cfRule type="duplicateValues" dxfId="6118" priority="45896"/>
    <cfRule type="duplicateValues" dxfId="6117" priority="45897"/>
  </conditionalFormatting>
  <conditionalFormatting sqref="J2082:J2107">
    <cfRule type="duplicateValues" dxfId="6116" priority="46795"/>
    <cfRule type="duplicateValues" dxfId="6115" priority="46796"/>
    <cfRule type="duplicateValues" dxfId="6114" priority="46797"/>
    <cfRule type="duplicateValues" dxfId="6113" priority="46798"/>
    <cfRule type="duplicateValues" dxfId="6112" priority="46799"/>
    <cfRule type="duplicateValues" dxfId="6111" priority="46800"/>
    <cfRule type="duplicateValues" dxfId="6110" priority="46801"/>
    <cfRule type="duplicateValues" dxfId="6109" priority="46802"/>
    <cfRule type="duplicateValues" dxfId="6108" priority="46803"/>
    <cfRule type="duplicateValues" dxfId="6107" priority="46804"/>
    <cfRule type="duplicateValues" dxfId="6106" priority="46805"/>
    <cfRule type="duplicateValues" dxfId="6105" priority="46806"/>
    <cfRule type="duplicateValues" dxfId="6104" priority="46807"/>
    <cfRule type="duplicateValues" dxfId="6103" priority="46808"/>
    <cfRule type="duplicateValues" dxfId="6102" priority="46809"/>
    <cfRule type="duplicateValues" dxfId="6101" priority="46810"/>
    <cfRule type="duplicateValues" dxfId="6100" priority="46811"/>
    <cfRule type="duplicateValues" dxfId="6099" priority="46812"/>
    <cfRule type="duplicateValues" dxfId="6098" priority="46813"/>
    <cfRule type="duplicateValues" dxfId="6097" priority="46814"/>
    <cfRule type="duplicateValues" dxfId="6096" priority="46815"/>
  </conditionalFormatting>
  <conditionalFormatting sqref="J2111">
    <cfRule type="duplicateValues" dxfId="6095" priority="4314"/>
    <cfRule type="duplicateValues" dxfId="6094" priority="4315"/>
    <cfRule type="duplicateValues" dxfId="6093" priority="4316"/>
    <cfRule type="duplicateValues" dxfId="6092" priority="4317"/>
    <cfRule type="duplicateValues" dxfId="6091" priority="4318"/>
    <cfRule type="duplicateValues" dxfId="6090" priority="4319"/>
    <cfRule type="duplicateValues" dxfId="6089" priority="4320"/>
    <cfRule type="duplicateValues" dxfId="6088" priority="4321"/>
    <cfRule type="duplicateValues" dxfId="6087" priority="4322"/>
    <cfRule type="duplicateValues" dxfId="6086" priority="4323"/>
    <cfRule type="duplicateValues" dxfId="6085" priority="4324"/>
    <cfRule type="duplicateValues" dxfId="6084" priority="4325"/>
    <cfRule type="duplicateValues" dxfId="6083" priority="4326"/>
    <cfRule type="duplicateValues" dxfId="6082" priority="4327"/>
    <cfRule type="duplicateValues" dxfId="6081" priority="4328"/>
    <cfRule type="duplicateValues" dxfId="6080" priority="4329"/>
    <cfRule type="duplicateValues" dxfId="6079" priority="4330"/>
    <cfRule type="duplicateValues" dxfId="6078" priority="4331"/>
  </conditionalFormatting>
  <conditionalFormatting sqref="J2130:J2131 J2111">
    <cfRule type="duplicateValues" dxfId="6077" priority="4313"/>
  </conditionalFormatting>
  <conditionalFormatting sqref="J2112:J2129">
    <cfRule type="duplicateValues" dxfId="6076" priority="46955"/>
    <cfRule type="duplicateValues" dxfId="6075" priority="46956"/>
    <cfRule type="duplicateValues" dxfId="6074" priority="46957"/>
    <cfRule type="duplicateValues" dxfId="6073" priority="46958"/>
    <cfRule type="duplicateValues" dxfId="6072" priority="46959"/>
    <cfRule type="duplicateValues" dxfId="6071" priority="46960"/>
    <cfRule type="duplicateValues" dxfId="6070" priority="46961"/>
    <cfRule type="duplicateValues" dxfId="6069" priority="46962"/>
    <cfRule type="duplicateValues" dxfId="6068" priority="46963"/>
    <cfRule type="duplicateValues" dxfId="6067" priority="46964"/>
    <cfRule type="duplicateValues" dxfId="6066" priority="46965"/>
    <cfRule type="duplicateValues" dxfId="6065" priority="46966"/>
    <cfRule type="duplicateValues" dxfId="6064" priority="46967"/>
    <cfRule type="duplicateValues" dxfId="6063" priority="46968"/>
    <cfRule type="duplicateValues" dxfId="6062" priority="46969"/>
    <cfRule type="duplicateValues" dxfId="6061" priority="46970"/>
    <cfRule type="duplicateValues" dxfId="6060" priority="46971"/>
    <cfRule type="duplicateValues" dxfId="6059" priority="46972"/>
    <cfRule type="duplicateValues" dxfId="6058" priority="46973"/>
    <cfRule type="duplicateValues" dxfId="6057" priority="46974"/>
    <cfRule type="duplicateValues" dxfId="6056" priority="46975"/>
  </conditionalFormatting>
  <conditionalFormatting sqref="J2133">
    <cfRule type="duplicateValues" dxfId="6055" priority="4274"/>
    <cfRule type="duplicateValues" dxfId="6054" priority="4275"/>
    <cfRule type="duplicateValues" dxfId="6053" priority="4276"/>
    <cfRule type="duplicateValues" dxfId="6052" priority="4277"/>
    <cfRule type="duplicateValues" dxfId="6051" priority="4278"/>
    <cfRule type="duplicateValues" dxfId="6050" priority="4279"/>
    <cfRule type="duplicateValues" dxfId="6049" priority="4280"/>
    <cfRule type="duplicateValues" dxfId="6048" priority="4281"/>
    <cfRule type="duplicateValues" dxfId="6047" priority="4282"/>
    <cfRule type="duplicateValues" dxfId="6046" priority="4283"/>
    <cfRule type="duplicateValues" dxfId="6045" priority="4284"/>
    <cfRule type="duplicateValues" dxfId="6044" priority="4285"/>
    <cfRule type="duplicateValues" dxfId="6043" priority="4286"/>
    <cfRule type="duplicateValues" dxfId="6042" priority="4287"/>
    <cfRule type="duplicateValues" dxfId="6041" priority="4288"/>
    <cfRule type="duplicateValues" dxfId="6040" priority="4289"/>
    <cfRule type="duplicateValues" dxfId="6039" priority="4290"/>
    <cfRule type="duplicateValues" dxfId="6038" priority="4291"/>
  </conditionalFormatting>
  <conditionalFormatting sqref="J2158:J2159 J2133">
    <cfRule type="duplicateValues" dxfId="6037" priority="4273"/>
  </conditionalFormatting>
  <conditionalFormatting sqref="J2134:J2157">
    <cfRule type="duplicateValues" dxfId="6036" priority="47122"/>
    <cfRule type="duplicateValues" dxfId="6035" priority="47123"/>
    <cfRule type="duplicateValues" dxfId="6034" priority="47124"/>
    <cfRule type="duplicateValues" dxfId="6033" priority="47125"/>
    <cfRule type="duplicateValues" dxfId="6032" priority="47126"/>
    <cfRule type="duplicateValues" dxfId="6031" priority="47127"/>
    <cfRule type="duplicateValues" dxfId="6030" priority="47128"/>
    <cfRule type="duplicateValues" dxfId="6029" priority="47129"/>
    <cfRule type="duplicateValues" dxfId="6028" priority="47130"/>
    <cfRule type="duplicateValues" dxfId="6027" priority="47131"/>
    <cfRule type="duplicateValues" dxfId="6026" priority="47132"/>
    <cfRule type="duplicateValues" dxfId="6025" priority="47133"/>
    <cfRule type="duplicateValues" dxfId="6024" priority="47134"/>
    <cfRule type="duplicateValues" dxfId="6023" priority="47135"/>
    <cfRule type="duplicateValues" dxfId="6022" priority="47136"/>
    <cfRule type="duplicateValues" dxfId="6021" priority="47137"/>
    <cfRule type="duplicateValues" dxfId="6020" priority="47138"/>
    <cfRule type="duplicateValues" dxfId="6019" priority="47139"/>
    <cfRule type="duplicateValues" dxfId="6018" priority="47140"/>
    <cfRule type="duplicateValues" dxfId="6017" priority="47141"/>
    <cfRule type="duplicateValues" dxfId="6016" priority="47142"/>
  </conditionalFormatting>
  <conditionalFormatting sqref="J2161">
    <cfRule type="duplicateValues" dxfId="6015" priority="4234"/>
    <cfRule type="duplicateValues" dxfId="6014" priority="4235"/>
    <cfRule type="duplicateValues" dxfId="6013" priority="4236"/>
    <cfRule type="duplicateValues" dxfId="6012" priority="4237"/>
    <cfRule type="duplicateValues" dxfId="6011" priority="4238"/>
    <cfRule type="duplicateValues" dxfId="6010" priority="4239"/>
    <cfRule type="duplicateValues" dxfId="6009" priority="4240"/>
    <cfRule type="duplicateValues" dxfId="6008" priority="4241"/>
    <cfRule type="duplicateValues" dxfId="6007" priority="4242"/>
    <cfRule type="duplicateValues" dxfId="6006" priority="4243"/>
    <cfRule type="duplicateValues" dxfId="6005" priority="4244"/>
    <cfRule type="duplicateValues" dxfId="6004" priority="4245"/>
    <cfRule type="duplicateValues" dxfId="6003" priority="4246"/>
    <cfRule type="duplicateValues" dxfId="6002" priority="4247"/>
    <cfRule type="duplicateValues" dxfId="6001" priority="4248"/>
    <cfRule type="duplicateValues" dxfId="6000" priority="4249"/>
    <cfRule type="duplicateValues" dxfId="5999" priority="4250"/>
    <cfRule type="duplicateValues" dxfId="5998" priority="4251"/>
  </conditionalFormatting>
  <conditionalFormatting sqref="J2184:J2185 J2161">
    <cfRule type="duplicateValues" dxfId="5997" priority="4233"/>
  </conditionalFormatting>
  <conditionalFormatting sqref="J2162:J2183">
    <cfRule type="duplicateValues" dxfId="5996" priority="47296"/>
    <cfRule type="duplicateValues" dxfId="5995" priority="47297"/>
    <cfRule type="duplicateValues" dxfId="5994" priority="47298"/>
    <cfRule type="duplicateValues" dxfId="5993" priority="47299"/>
    <cfRule type="duplicateValues" dxfId="5992" priority="47300"/>
    <cfRule type="duplicateValues" dxfId="5991" priority="47301"/>
    <cfRule type="duplicateValues" dxfId="5990" priority="47302"/>
    <cfRule type="duplicateValues" dxfId="5989" priority="47303"/>
    <cfRule type="duplicateValues" dxfId="5988" priority="47304"/>
    <cfRule type="duplicateValues" dxfId="5987" priority="47305"/>
    <cfRule type="duplicateValues" dxfId="5986" priority="47306"/>
    <cfRule type="duplicateValues" dxfId="5985" priority="47307"/>
    <cfRule type="duplicateValues" dxfId="5984" priority="47308"/>
    <cfRule type="duplicateValues" dxfId="5983" priority="47309"/>
    <cfRule type="duplicateValues" dxfId="5982" priority="47310"/>
    <cfRule type="duplicateValues" dxfId="5981" priority="47311"/>
    <cfRule type="duplicateValues" dxfId="5980" priority="47312"/>
    <cfRule type="duplicateValues" dxfId="5979" priority="47313"/>
    <cfRule type="duplicateValues" dxfId="5978" priority="47314"/>
    <cfRule type="duplicateValues" dxfId="5977" priority="47315"/>
    <cfRule type="duplicateValues" dxfId="5976" priority="47316"/>
  </conditionalFormatting>
  <conditionalFormatting sqref="J2187">
    <cfRule type="duplicateValues" dxfId="5975" priority="4194"/>
    <cfRule type="duplicateValues" dxfId="5974" priority="4195"/>
    <cfRule type="duplicateValues" dxfId="5973" priority="4196"/>
    <cfRule type="duplicateValues" dxfId="5972" priority="4197"/>
    <cfRule type="duplicateValues" dxfId="5971" priority="4198"/>
    <cfRule type="duplicateValues" dxfId="5970" priority="4199"/>
    <cfRule type="duplicateValues" dxfId="5969" priority="4200"/>
    <cfRule type="duplicateValues" dxfId="5968" priority="4201"/>
    <cfRule type="duplicateValues" dxfId="5967" priority="4202"/>
    <cfRule type="duplicateValues" dxfId="5966" priority="4203"/>
    <cfRule type="duplicateValues" dxfId="5965" priority="4204"/>
    <cfRule type="duplicateValues" dxfId="5964" priority="4205"/>
    <cfRule type="duplicateValues" dxfId="5963" priority="4206"/>
    <cfRule type="duplicateValues" dxfId="5962" priority="4207"/>
    <cfRule type="duplicateValues" dxfId="5961" priority="4208"/>
    <cfRule type="duplicateValues" dxfId="5960" priority="4209"/>
    <cfRule type="duplicateValues" dxfId="5959" priority="4210"/>
    <cfRule type="duplicateValues" dxfId="5958" priority="4211"/>
  </conditionalFormatting>
  <conditionalFormatting sqref="J2202:J2203 J2187">
    <cfRule type="duplicateValues" dxfId="5957" priority="4193"/>
  </conditionalFormatting>
  <conditionalFormatting sqref="J2188:J2201">
    <cfRule type="duplicateValues" dxfId="5956" priority="47477"/>
    <cfRule type="duplicateValues" dxfId="5955" priority="47478"/>
    <cfRule type="duplicateValues" dxfId="5954" priority="47479"/>
    <cfRule type="duplicateValues" dxfId="5953" priority="47480"/>
    <cfRule type="duplicateValues" dxfId="5952" priority="47481"/>
    <cfRule type="duplicateValues" dxfId="5951" priority="47482"/>
    <cfRule type="duplicateValues" dxfId="5950" priority="47483"/>
    <cfRule type="duplicateValues" dxfId="5949" priority="47484"/>
    <cfRule type="duplicateValues" dxfId="5948" priority="47485"/>
    <cfRule type="duplicateValues" dxfId="5947" priority="47486"/>
    <cfRule type="duplicateValues" dxfId="5946" priority="47487"/>
    <cfRule type="duplicateValues" dxfId="5945" priority="47488"/>
    <cfRule type="duplicateValues" dxfId="5944" priority="47489"/>
    <cfRule type="duplicateValues" dxfId="5943" priority="47490"/>
    <cfRule type="duplicateValues" dxfId="5942" priority="47491"/>
    <cfRule type="duplicateValues" dxfId="5941" priority="47492"/>
    <cfRule type="duplicateValues" dxfId="5940" priority="47493"/>
    <cfRule type="duplicateValues" dxfId="5939" priority="47494"/>
    <cfRule type="duplicateValues" dxfId="5938" priority="47495"/>
    <cfRule type="duplicateValues" dxfId="5937" priority="47496"/>
    <cfRule type="duplicateValues" dxfId="5936" priority="47497"/>
  </conditionalFormatting>
  <conditionalFormatting sqref="J2224">
    <cfRule type="duplicateValues" dxfId="5935" priority="4165"/>
    <cfRule type="duplicateValues" dxfId="5934" priority="4166"/>
    <cfRule type="duplicateValues" dxfId="5933" priority="4167"/>
    <cfRule type="duplicateValues" dxfId="5932" priority="4168"/>
    <cfRule type="duplicateValues" dxfId="5931" priority="4169"/>
    <cfRule type="duplicateValues" dxfId="5930" priority="4170"/>
    <cfRule type="duplicateValues" dxfId="5929" priority="4171"/>
  </conditionalFormatting>
  <conditionalFormatting sqref="J2205">
    <cfRule type="duplicateValues" dxfId="5928" priority="4147"/>
    <cfRule type="duplicateValues" dxfId="5927" priority="4148"/>
    <cfRule type="duplicateValues" dxfId="5926" priority="4149"/>
    <cfRule type="duplicateValues" dxfId="5925" priority="4150"/>
    <cfRule type="duplicateValues" dxfId="5924" priority="4151"/>
    <cfRule type="duplicateValues" dxfId="5923" priority="4152"/>
    <cfRule type="duplicateValues" dxfId="5922" priority="4153"/>
    <cfRule type="duplicateValues" dxfId="5921" priority="4154"/>
    <cfRule type="duplicateValues" dxfId="5920" priority="4155"/>
    <cfRule type="duplicateValues" dxfId="5919" priority="4156"/>
    <cfRule type="duplicateValues" dxfId="5918" priority="4157"/>
    <cfRule type="duplicateValues" dxfId="5917" priority="4158"/>
    <cfRule type="duplicateValues" dxfId="5916" priority="4159"/>
    <cfRule type="duplicateValues" dxfId="5915" priority="4160"/>
    <cfRule type="duplicateValues" dxfId="5914" priority="4161"/>
    <cfRule type="duplicateValues" dxfId="5913" priority="4162"/>
    <cfRule type="duplicateValues" dxfId="5912" priority="4163"/>
    <cfRule type="duplicateValues" dxfId="5911" priority="4164"/>
  </conditionalFormatting>
  <conditionalFormatting sqref="J2222:J2223 J2205">
    <cfRule type="duplicateValues" dxfId="5910" priority="4146"/>
  </conditionalFormatting>
  <conditionalFormatting sqref="J2206:J2220">
    <cfRule type="duplicateValues" dxfId="5909" priority="47665"/>
    <cfRule type="duplicateValues" dxfId="5908" priority="47666"/>
    <cfRule type="duplicateValues" dxfId="5907" priority="47667"/>
    <cfRule type="duplicateValues" dxfId="5906" priority="47668"/>
    <cfRule type="duplicateValues" dxfId="5905" priority="47669"/>
    <cfRule type="duplicateValues" dxfId="5904" priority="47670"/>
    <cfRule type="duplicateValues" dxfId="5903" priority="47671"/>
    <cfRule type="duplicateValues" dxfId="5902" priority="47672"/>
    <cfRule type="duplicateValues" dxfId="5901" priority="47673"/>
    <cfRule type="duplicateValues" dxfId="5900" priority="47674"/>
    <cfRule type="duplicateValues" dxfId="5899" priority="47675"/>
    <cfRule type="duplicateValues" dxfId="5898" priority="47676"/>
    <cfRule type="duplicateValues" dxfId="5897" priority="47677"/>
    <cfRule type="duplicateValues" dxfId="5896" priority="47678"/>
    <cfRule type="duplicateValues" dxfId="5895" priority="47679"/>
    <cfRule type="duplicateValues" dxfId="5894" priority="47680"/>
    <cfRule type="duplicateValues" dxfId="5893" priority="47681"/>
    <cfRule type="duplicateValues" dxfId="5892" priority="47682"/>
    <cfRule type="duplicateValues" dxfId="5891" priority="47683"/>
    <cfRule type="duplicateValues" dxfId="5890" priority="47684"/>
    <cfRule type="duplicateValues" dxfId="5889" priority="47685"/>
  </conditionalFormatting>
  <conditionalFormatting sqref="J2221">
    <cfRule type="duplicateValues" dxfId="5888" priority="4127"/>
    <cfRule type="duplicateValues" dxfId="5887" priority="4128"/>
    <cfRule type="duplicateValues" dxfId="5886" priority="4129"/>
    <cfRule type="duplicateValues" dxfId="5885" priority="4130"/>
    <cfRule type="duplicateValues" dxfId="5884" priority="4131"/>
    <cfRule type="duplicateValues" dxfId="5883" priority="4132"/>
    <cfRule type="duplicateValues" dxfId="5882" priority="4133"/>
    <cfRule type="duplicateValues" dxfId="5881" priority="4134"/>
    <cfRule type="duplicateValues" dxfId="5880" priority="4135"/>
    <cfRule type="duplicateValues" dxfId="5879" priority="4136"/>
    <cfRule type="duplicateValues" dxfId="5878" priority="4137"/>
    <cfRule type="duplicateValues" dxfId="5877" priority="4138"/>
    <cfRule type="duplicateValues" dxfId="5876" priority="4139"/>
    <cfRule type="duplicateValues" dxfId="5875" priority="4140"/>
    <cfRule type="duplicateValues" dxfId="5874" priority="4141"/>
    <cfRule type="duplicateValues" dxfId="5873" priority="4142"/>
    <cfRule type="duplicateValues" dxfId="5872" priority="4143"/>
    <cfRule type="duplicateValues" dxfId="5871" priority="4144"/>
    <cfRule type="duplicateValues" dxfId="5870" priority="4145"/>
  </conditionalFormatting>
  <conditionalFormatting sqref="J2225">
    <cfRule type="duplicateValues" dxfId="5869" priority="4088"/>
    <cfRule type="duplicateValues" dxfId="5868" priority="4089"/>
    <cfRule type="duplicateValues" dxfId="5867" priority="4090"/>
    <cfRule type="duplicateValues" dxfId="5866" priority="4091"/>
    <cfRule type="duplicateValues" dxfId="5865" priority="4092"/>
    <cfRule type="duplicateValues" dxfId="5864" priority="4093"/>
    <cfRule type="duplicateValues" dxfId="5863" priority="4094"/>
    <cfRule type="duplicateValues" dxfId="5862" priority="4095"/>
    <cfRule type="duplicateValues" dxfId="5861" priority="4096"/>
    <cfRule type="duplicateValues" dxfId="5860" priority="4097"/>
    <cfRule type="duplicateValues" dxfId="5859" priority="4098"/>
    <cfRule type="duplicateValues" dxfId="5858" priority="4099"/>
    <cfRule type="duplicateValues" dxfId="5857" priority="4100"/>
    <cfRule type="duplicateValues" dxfId="5856" priority="4101"/>
    <cfRule type="duplicateValues" dxfId="5855" priority="4102"/>
    <cfRule type="duplicateValues" dxfId="5854" priority="4103"/>
    <cfRule type="duplicateValues" dxfId="5853" priority="4104"/>
    <cfRule type="duplicateValues" dxfId="5852" priority="4105"/>
  </conditionalFormatting>
  <conditionalFormatting sqref="J2236:J2237 J2225">
    <cfRule type="duplicateValues" dxfId="5851" priority="4087"/>
  </conditionalFormatting>
  <conditionalFormatting sqref="J2226:J2235">
    <cfRule type="duplicateValues" dxfId="5850" priority="47853"/>
    <cfRule type="duplicateValues" dxfId="5849" priority="47854"/>
    <cfRule type="duplicateValues" dxfId="5848" priority="47855"/>
    <cfRule type="duplicateValues" dxfId="5847" priority="47856"/>
    <cfRule type="duplicateValues" dxfId="5846" priority="47857"/>
    <cfRule type="duplicateValues" dxfId="5845" priority="47858"/>
    <cfRule type="duplicateValues" dxfId="5844" priority="47859"/>
    <cfRule type="duplicateValues" dxfId="5843" priority="47860"/>
    <cfRule type="duplicateValues" dxfId="5842" priority="47861"/>
    <cfRule type="duplicateValues" dxfId="5841" priority="47862"/>
    <cfRule type="duplicateValues" dxfId="5840" priority="47863"/>
    <cfRule type="duplicateValues" dxfId="5839" priority="47864"/>
    <cfRule type="duplicateValues" dxfId="5838" priority="47865"/>
    <cfRule type="duplicateValues" dxfId="5837" priority="47866"/>
    <cfRule type="duplicateValues" dxfId="5836" priority="47867"/>
    <cfRule type="duplicateValues" dxfId="5835" priority="47868"/>
    <cfRule type="duplicateValues" dxfId="5834" priority="47869"/>
    <cfRule type="duplicateValues" dxfId="5833" priority="47870"/>
    <cfRule type="duplicateValues" dxfId="5832" priority="47871"/>
    <cfRule type="duplicateValues" dxfId="5831" priority="47872"/>
    <cfRule type="duplicateValues" dxfId="5830" priority="47873"/>
  </conditionalFormatting>
  <conditionalFormatting sqref="J2239">
    <cfRule type="duplicateValues" dxfId="5829" priority="4048"/>
    <cfRule type="duplicateValues" dxfId="5828" priority="4049"/>
    <cfRule type="duplicateValues" dxfId="5827" priority="4050"/>
    <cfRule type="duplicateValues" dxfId="5826" priority="4051"/>
    <cfRule type="duplicateValues" dxfId="5825" priority="4052"/>
    <cfRule type="duplicateValues" dxfId="5824" priority="4053"/>
    <cfRule type="duplicateValues" dxfId="5823" priority="4054"/>
    <cfRule type="duplicateValues" dxfId="5822" priority="4055"/>
    <cfRule type="duplicateValues" dxfId="5821" priority="4056"/>
    <cfRule type="duplicateValues" dxfId="5820" priority="4057"/>
    <cfRule type="duplicateValues" dxfId="5819" priority="4058"/>
    <cfRule type="duplicateValues" dxfId="5818" priority="4059"/>
    <cfRule type="duplicateValues" dxfId="5817" priority="4060"/>
    <cfRule type="duplicateValues" dxfId="5816" priority="4061"/>
    <cfRule type="duplicateValues" dxfId="5815" priority="4062"/>
    <cfRule type="duplicateValues" dxfId="5814" priority="4063"/>
    <cfRule type="duplicateValues" dxfId="5813" priority="4064"/>
    <cfRule type="duplicateValues" dxfId="5812" priority="4065"/>
  </conditionalFormatting>
  <conditionalFormatting sqref="J2250:J2251 J2239">
    <cfRule type="duplicateValues" dxfId="5811" priority="4047"/>
  </conditionalFormatting>
  <conditionalFormatting sqref="J2240:J2249">
    <cfRule type="duplicateValues" dxfId="5810" priority="4066"/>
    <cfRule type="duplicateValues" dxfId="5809" priority="4067"/>
    <cfRule type="duplicateValues" dxfId="5808" priority="4068"/>
    <cfRule type="duplicateValues" dxfId="5807" priority="4069"/>
    <cfRule type="duplicateValues" dxfId="5806" priority="4070"/>
    <cfRule type="duplicateValues" dxfId="5805" priority="4071"/>
    <cfRule type="duplicateValues" dxfId="5804" priority="4072"/>
    <cfRule type="duplicateValues" dxfId="5803" priority="4073"/>
    <cfRule type="duplicateValues" dxfId="5802" priority="4074"/>
    <cfRule type="duplicateValues" dxfId="5801" priority="4075"/>
    <cfRule type="duplicateValues" dxfId="5800" priority="4076"/>
    <cfRule type="duplicateValues" dxfId="5799" priority="4077"/>
    <cfRule type="duplicateValues" dxfId="5798" priority="4078"/>
    <cfRule type="duplicateValues" dxfId="5797" priority="4079"/>
    <cfRule type="duplicateValues" dxfId="5796" priority="4080"/>
    <cfRule type="duplicateValues" dxfId="5795" priority="4081"/>
    <cfRule type="duplicateValues" dxfId="5794" priority="4082"/>
    <cfRule type="duplicateValues" dxfId="5793" priority="4083"/>
    <cfRule type="duplicateValues" dxfId="5792" priority="4084"/>
    <cfRule type="duplicateValues" dxfId="5791" priority="4085"/>
    <cfRule type="duplicateValues" dxfId="5790" priority="4086"/>
  </conditionalFormatting>
  <conditionalFormatting sqref="J2277">
    <cfRule type="duplicateValues" dxfId="5789" priority="4040"/>
    <cfRule type="duplicateValues" dxfId="5788" priority="4041"/>
    <cfRule type="duplicateValues" dxfId="5787" priority="4042"/>
    <cfRule type="duplicateValues" dxfId="5786" priority="4043"/>
    <cfRule type="duplicateValues" dxfId="5785" priority="4044"/>
    <cfRule type="duplicateValues" dxfId="5784" priority="4045"/>
    <cfRule type="duplicateValues" dxfId="5783" priority="4046"/>
  </conditionalFormatting>
  <conditionalFormatting sqref="J2253">
    <cfRule type="duplicateValues" dxfId="5782" priority="4001"/>
    <cfRule type="duplicateValues" dxfId="5781" priority="4002"/>
    <cfRule type="duplicateValues" dxfId="5780" priority="4003"/>
    <cfRule type="duplicateValues" dxfId="5779" priority="4004"/>
    <cfRule type="duplicateValues" dxfId="5778" priority="4005"/>
    <cfRule type="duplicateValues" dxfId="5777" priority="4006"/>
    <cfRule type="duplicateValues" dxfId="5776" priority="4007"/>
    <cfRule type="duplicateValues" dxfId="5775" priority="4008"/>
    <cfRule type="duplicateValues" dxfId="5774" priority="4009"/>
    <cfRule type="duplicateValues" dxfId="5773" priority="4010"/>
    <cfRule type="duplicateValues" dxfId="5772" priority="4011"/>
    <cfRule type="duplicateValues" dxfId="5771" priority="4012"/>
    <cfRule type="duplicateValues" dxfId="5770" priority="4013"/>
    <cfRule type="duplicateValues" dxfId="5769" priority="4014"/>
    <cfRule type="duplicateValues" dxfId="5768" priority="4015"/>
    <cfRule type="duplicateValues" dxfId="5767" priority="4016"/>
    <cfRule type="duplicateValues" dxfId="5766" priority="4017"/>
    <cfRule type="duplicateValues" dxfId="5765" priority="4018"/>
  </conditionalFormatting>
  <conditionalFormatting sqref="J2275:J2276 J2253">
    <cfRule type="duplicateValues" dxfId="5764" priority="4000"/>
  </conditionalFormatting>
  <conditionalFormatting sqref="J2254:J2274">
    <cfRule type="duplicateValues" dxfId="5763" priority="48257"/>
    <cfRule type="duplicateValues" dxfId="5762" priority="48258"/>
    <cfRule type="duplicateValues" dxfId="5761" priority="48259"/>
    <cfRule type="duplicateValues" dxfId="5760" priority="48260"/>
    <cfRule type="duplicateValues" dxfId="5759" priority="48261"/>
    <cfRule type="duplicateValues" dxfId="5758" priority="48262"/>
    <cfRule type="duplicateValues" dxfId="5757" priority="48263"/>
    <cfRule type="duplicateValues" dxfId="5756" priority="48264"/>
    <cfRule type="duplicateValues" dxfId="5755" priority="48265"/>
    <cfRule type="duplicateValues" dxfId="5754" priority="48266"/>
    <cfRule type="duplicateValues" dxfId="5753" priority="48267"/>
    <cfRule type="duplicateValues" dxfId="5752" priority="48268"/>
    <cfRule type="duplicateValues" dxfId="5751" priority="48269"/>
    <cfRule type="duplicateValues" dxfId="5750" priority="48270"/>
    <cfRule type="duplicateValues" dxfId="5749" priority="48271"/>
    <cfRule type="duplicateValues" dxfId="5748" priority="48272"/>
    <cfRule type="duplicateValues" dxfId="5747" priority="48273"/>
    <cfRule type="duplicateValues" dxfId="5746" priority="48274"/>
    <cfRule type="duplicateValues" dxfId="5745" priority="48275"/>
    <cfRule type="duplicateValues" dxfId="5744" priority="48276"/>
    <cfRule type="duplicateValues" dxfId="5743" priority="48277"/>
  </conditionalFormatting>
  <conditionalFormatting sqref="J2278">
    <cfRule type="duplicateValues" dxfId="5742" priority="3961"/>
    <cfRule type="duplicateValues" dxfId="5741" priority="3962"/>
    <cfRule type="duplicateValues" dxfId="5740" priority="3963"/>
    <cfRule type="duplicateValues" dxfId="5739" priority="3964"/>
    <cfRule type="duplicateValues" dxfId="5738" priority="3965"/>
    <cfRule type="duplicateValues" dxfId="5737" priority="3966"/>
    <cfRule type="duplicateValues" dxfId="5736" priority="3967"/>
    <cfRule type="duplicateValues" dxfId="5735" priority="3968"/>
    <cfRule type="duplicateValues" dxfId="5734" priority="3969"/>
    <cfRule type="duplicateValues" dxfId="5733" priority="3970"/>
    <cfRule type="duplicateValues" dxfId="5732" priority="3971"/>
    <cfRule type="duplicateValues" dxfId="5731" priority="3972"/>
    <cfRule type="duplicateValues" dxfId="5730" priority="3973"/>
    <cfRule type="duplicateValues" dxfId="5729" priority="3974"/>
    <cfRule type="duplicateValues" dxfId="5728" priority="3975"/>
    <cfRule type="duplicateValues" dxfId="5727" priority="3976"/>
    <cfRule type="duplicateValues" dxfId="5726" priority="3977"/>
    <cfRule type="duplicateValues" dxfId="5725" priority="3978"/>
  </conditionalFormatting>
  <conditionalFormatting sqref="J2297:J2298 J2278">
    <cfRule type="duplicateValues" dxfId="5724" priority="3960"/>
  </conditionalFormatting>
  <conditionalFormatting sqref="J2279:J2296">
    <cfRule type="duplicateValues" dxfId="5723" priority="48459"/>
    <cfRule type="duplicateValues" dxfId="5722" priority="48460"/>
    <cfRule type="duplicateValues" dxfId="5721" priority="48461"/>
    <cfRule type="duplicateValues" dxfId="5720" priority="48462"/>
    <cfRule type="duplicateValues" dxfId="5719" priority="48463"/>
    <cfRule type="duplicateValues" dxfId="5718" priority="48464"/>
    <cfRule type="duplicateValues" dxfId="5717" priority="48465"/>
    <cfRule type="duplicateValues" dxfId="5716" priority="48466"/>
    <cfRule type="duplicateValues" dxfId="5715" priority="48467"/>
    <cfRule type="duplicateValues" dxfId="5714" priority="48468"/>
    <cfRule type="duplicateValues" dxfId="5713" priority="48469"/>
    <cfRule type="duplicateValues" dxfId="5712" priority="48470"/>
    <cfRule type="duplicateValues" dxfId="5711" priority="48471"/>
    <cfRule type="duplicateValues" dxfId="5710" priority="48472"/>
    <cfRule type="duplicateValues" dxfId="5709" priority="48473"/>
    <cfRule type="duplicateValues" dxfId="5708" priority="48474"/>
    <cfRule type="duplicateValues" dxfId="5707" priority="48475"/>
    <cfRule type="duplicateValues" dxfId="5706" priority="48476"/>
    <cfRule type="duplicateValues" dxfId="5705" priority="48477"/>
    <cfRule type="duplicateValues" dxfId="5704" priority="48478"/>
    <cfRule type="duplicateValues" dxfId="5703" priority="48479"/>
  </conditionalFormatting>
  <conditionalFormatting sqref="J2300">
    <cfRule type="duplicateValues" dxfId="5702" priority="3921"/>
    <cfRule type="duplicateValues" dxfId="5701" priority="3922"/>
    <cfRule type="duplicateValues" dxfId="5700" priority="3923"/>
    <cfRule type="duplicateValues" dxfId="5699" priority="3924"/>
    <cfRule type="duplicateValues" dxfId="5698" priority="3925"/>
    <cfRule type="duplicateValues" dxfId="5697" priority="3926"/>
    <cfRule type="duplicateValues" dxfId="5696" priority="3927"/>
    <cfRule type="duplicateValues" dxfId="5695" priority="3928"/>
    <cfRule type="duplicateValues" dxfId="5694" priority="3929"/>
    <cfRule type="duplicateValues" dxfId="5693" priority="3930"/>
    <cfRule type="duplicateValues" dxfId="5692" priority="3931"/>
    <cfRule type="duplicateValues" dxfId="5691" priority="3932"/>
    <cfRule type="duplicateValues" dxfId="5690" priority="3933"/>
    <cfRule type="duplicateValues" dxfId="5689" priority="3934"/>
    <cfRule type="duplicateValues" dxfId="5688" priority="3935"/>
    <cfRule type="duplicateValues" dxfId="5687" priority="3936"/>
    <cfRule type="duplicateValues" dxfId="5686" priority="3937"/>
    <cfRule type="duplicateValues" dxfId="5685" priority="3938"/>
  </conditionalFormatting>
  <conditionalFormatting sqref="J2326:J2327 J2300">
    <cfRule type="duplicateValues" dxfId="5684" priority="3920"/>
  </conditionalFormatting>
  <conditionalFormatting sqref="J2329">
    <cfRule type="duplicateValues" dxfId="5683" priority="3881"/>
    <cfRule type="duplicateValues" dxfId="5682" priority="3882"/>
    <cfRule type="duplicateValues" dxfId="5681" priority="3883"/>
    <cfRule type="duplicateValues" dxfId="5680" priority="3884"/>
    <cfRule type="duplicateValues" dxfId="5679" priority="3885"/>
    <cfRule type="duplicateValues" dxfId="5678" priority="3886"/>
    <cfRule type="duplicateValues" dxfId="5677" priority="3887"/>
    <cfRule type="duplicateValues" dxfId="5676" priority="3888"/>
    <cfRule type="duplicateValues" dxfId="5675" priority="3889"/>
    <cfRule type="duplicateValues" dxfId="5674" priority="3890"/>
    <cfRule type="duplicateValues" dxfId="5673" priority="3891"/>
    <cfRule type="duplicateValues" dxfId="5672" priority="3892"/>
    <cfRule type="duplicateValues" dxfId="5671" priority="3893"/>
    <cfRule type="duplicateValues" dxfId="5670" priority="3894"/>
    <cfRule type="duplicateValues" dxfId="5669" priority="3895"/>
    <cfRule type="duplicateValues" dxfId="5668" priority="3896"/>
    <cfRule type="duplicateValues" dxfId="5667" priority="3897"/>
    <cfRule type="duplicateValues" dxfId="5666" priority="3898"/>
  </conditionalFormatting>
  <conditionalFormatting sqref="J2349:J2350 J2329">
    <cfRule type="duplicateValues" dxfId="5665" priority="3880"/>
  </conditionalFormatting>
  <conditionalFormatting sqref="J2301:J2325">
    <cfRule type="duplicateValues" dxfId="5664" priority="49309"/>
    <cfRule type="duplicateValues" dxfId="5663" priority="49310"/>
    <cfRule type="duplicateValues" dxfId="5662" priority="49311"/>
    <cfRule type="duplicateValues" dxfId="5661" priority="49312"/>
    <cfRule type="duplicateValues" dxfId="5660" priority="49313"/>
    <cfRule type="duplicateValues" dxfId="5659" priority="49314"/>
    <cfRule type="duplicateValues" dxfId="5658" priority="49315"/>
    <cfRule type="duplicateValues" dxfId="5657" priority="49316"/>
    <cfRule type="duplicateValues" dxfId="5656" priority="49317"/>
    <cfRule type="duplicateValues" dxfId="5655" priority="49318"/>
    <cfRule type="duplicateValues" dxfId="5654" priority="49319"/>
    <cfRule type="duplicateValues" dxfId="5653" priority="49320"/>
    <cfRule type="duplicateValues" dxfId="5652" priority="49321"/>
    <cfRule type="duplicateValues" dxfId="5651" priority="49322"/>
    <cfRule type="duplicateValues" dxfId="5650" priority="49323"/>
    <cfRule type="duplicateValues" dxfId="5649" priority="49324"/>
    <cfRule type="duplicateValues" dxfId="5648" priority="49325"/>
    <cfRule type="duplicateValues" dxfId="5647" priority="49326"/>
    <cfRule type="duplicateValues" dxfId="5646" priority="49327"/>
    <cfRule type="duplicateValues" dxfId="5645" priority="49328"/>
    <cfRule type="duplicateValues" dxfId="5644" priority="49329"/>
  </conditionalFormatting>
  <conditionalFormatting sqref="J2330:J2348">
    <cfRule type="duplicateValues" dxfId="5643" priority="49525"/>
    <cfRule type="duplicateValues" dxfId="5642" priority="49526"/>
    <cfRule type="duplicateValues" dxfId="5641" priority="49527"/>
    <cfRule type="duplicateValues" dxfId="5640" priority="49528"/>
    <cfRule type="duplicateValues" dxfId="5639" priority="49529"/>
    <cfRule type="duplicateValues" dxfId="5638" priority="49530"/>
    <cfRule type="duplicateValues" dxfId="5637" priority="49531"/>
    <cfRule type="duplicateValues" dxfId="5636" priority="49532"/>
    <cfRule type="duplicateValues" dxfId="5635" priority="49533"/>
    <cfRule type="duplicateValues" dxfId="5634" priority="49534"/>
    <cfRule type="duplicateValues" dxfId="5633" priority="49535"/>
    <cfRule type="duplicateValues" dxfId="5632" priority="49536"/>
    <cfRule type="duplicateValues" dxfId="5631" priority="49537"/>
    <cfRule type="duplicateValues" dxfId="5630" priority="49538"/>
    <cfRule type="duplicateValues" dxfId="5629" priority="49539"/>
    <cfRule type="duplicateValues" dxfId="5628" priority="49540"/>
    <cfRule type="duplicateValues" dxfId="5627" priority="49541"/>
    <cfRule type="duplicateValues" dxfId="5626" priority="49542"/>
    <cfRule type="duplicateValues" dxfId="5625" priority="49543"/>
    <cfRule type="duplicateValues" dxfId="5624" priority="49544"/>
    <cfRule type="duplicateValues" dxfId="5623" priority="49545"/>
  </conditionalFormatting>
  <conditionalFormatting sqref="J2352">
    <cfRule type="duplicateValues" dxfId="5622" priority="3841"/>
    <cfRule type="duplicateValues" dxfId="5621" priority="3842"/>
    <cfRule type="duplicateValues" dxfId="5620" priority="3843"/>
    <cfRule type="duplicateValues" dxfId="5619" priority="3844"/>
    <cfRule type="duplicateValues" dxfId="5618" priority="3845"/>
    <cfRule type="duplicateValues" dxfId="5617" priority="3846"/>
    <cfRule type="duplicateValues" dxfId="5616" priority="3847"/>
    <cfRule type="duplicateValues" dxfId="5615" priority="3848"/>
    <cfRule type="duplicateValues" dxfId="5614" priority="3849"/>
    <cfRule type="duplicateValues" dxfId="5613" priority="3850"/>
    <cfRule type="duplicateValues" dxfId="5612" priority="3851"/>
    <cfRule type="duplicateValues" dxfId="5611" priority="3852"/>
    <cfRule type="duplicateValues" dxfId="5610" priority="3853"/>
    <cfRule type="duplicateValues" dxfId="5609" priority="3854"/>
    <cfRule type="duplicateValues" dxfId="5608" priority="3855"/>
    <cfRule type="duplicateValues" dxfId="5607" priority="3856"/>
    <cfRule type="duplicateValues" dxfId="5606" priority="3857"/>
    <cfRule type="duplicateValues" dxfId="5605" priority="3858"/>
  </conditionalFormatting>
  <conditionalFormatting sqref="J2365:J2366 J2352">
    <cfRule type="duplicateValues" dxfId="5604" priority="3840"/>
  </conditionalFormatting>
  <conditionalFormatting sqref="J2353:J2364">
    <cfRule type="duplicateValues" dxfId="5603" priority="49748"/>
    <cfRule type="duplicateValues" dxfId="5602" priority="49749"/>
    <cfRule type="duplicateValues" dxfId="5601" priority="49750"/>
    <cfRule type="duplicateValues" dxfId="5600" priority="49751"/>
    <cfRule type="duplicateValues" dxfId="5599" priority="49752"/>
    <cfRule type="duplicateValues" dxfId="5598" priority="49753"/>
    <cfRule type="duplicateValues" dxfId="5597" priority="49754"/>
    <cfRule type="duplicateValues" dxfId="5596" priority="49755"/>
    <cfRule type="duplicateValues" dxfId="5595" priority="49756"/>
    <cfRule type="duplicateValues" dxfId="5594" priority="49757"/>
    <cfRule type="duplicateValues" dxfId="5593" priority="49758"/>
    <cfRule type="duplicateValues" dxfId="5592" priority="49759"/>
    <cfRule type="duplicateValues" dxfId="5591" priority="49760"/>
    <cfRule type="duplicateValues" dxfId="5590" priority="49761"/>
    <cfRule type="duplicateValues" dxfId="5589" priority="49762"/>
    <cfRule type="duplicateValues" dxfId="5588" priority="49763"/>
    <cfRule type="duplicateValues" dxfId="5587" priority="49764"/>
    <cfRule type="duplicateValues" dxfId="5586" priority="49765"/>
    <cfRule type="duplicateValues" dxfId="5585" priority="49766"/>
    <cfRule type="duplicateValues" dxfId="5584" priority="49767"/>
    <cfRule type="duplicateValues" dxfId="5583" priority="49768"/>
  </conditionalFormatting>
  <conditionalFormatting sqref="J2368">
    <cfRule type="duplicateValues" dxfId="5582" priority="3801"/>
    <cfRule type="duplicateValues" dxfId="5581" priority="3802"/>
    <cfRule type="duplicateValues" dxfId="5580" priority="3803"/>
    <cfRule type="duplicateValues" dxfId="5579" priority="3804"/>
    <cfRule type="duplicateValues" dxfId="5578" priority="3805"/>
    <cfRule type="duplicateValues" dxfId="5577" priority="3806"/>
    <cfRule type="duplicateValues" dxfId="5576" priority="3807"/>
    <cfRule type="duplicateValues" dxfId="5575" priority="3808"/>
    <cfRule type="duplicateValues" dxfId="5574" priority="3809"/>
    <cfRule type="duplicateValues" dxfId="5573" priority="3810"/>
    <cfRule type="duplicateValues" dxfId="5572" priority="3811"/>
    <cfRule type="duplicateValues" dxfId="5571" priority="3812"/>
    <cfRule type="duplicateValues" dxfId="5570" priority="3813"/>
    <cfRule type="duplicateValues" dxfId="5569" priority="3814"/>
    <cfRule type="duplicateValues" dxfId="5568" priority="3815"/>
    <cfRule type="duplicateValues" dxfId="5567" priority="3816"/>
    <cfRule type="duplicateValues" dxfId="5566" priority="3817"/>
    <cfRule type="duplicateValues" dxfId="5565" priority="3818"/>
  </conditionalFormatting>
  <conditionalFormatting sqref="J2385:J2386 J2368">
    <cfRule type="duplicateValues" dxfId="5564" priority="3800"/>
  </conditionalFormatting>
  <conditionalFormatting sqref="J2369:J2384">
    <cfRule type="duplicateValues" dxfId="5563" priority="50208"/>
    <cfRule type="duplicateValues" dxfId="5562" priority="50209"/>
    <cfRule type="duplicateValues" dxfId="5561" priority="50210"/>
    <cfRule type="duplicateValues" dxfId="5560" priority="50211"/>
    <cfRule type="duplicateValues" dxfId="5559" priority="50212"/>
    <cfRule type="duplicateValues" dxfId="5558" priority="50213"/>
    <cfRule type="duplicateValues" dxfId="5557" priority="50214"/>
    <cfRule type="duplicateValues" dxfId="5556" priority="50215"/>
    <cfRule type="duplicateValues" dxfId="5555" priority="50216"/>
    <cfRule type="duplicateValues" dxfId="5554" priority="50217"/>
    <cfRule type="duplicateValues" dxfId="5553" priority="50218"/>
    <cfRule type="duplicateValues" dxfId="5552" priority="50219"/>
    <cfRule type="duplicateValues" dxfId="5551" priority="50220"/>
    <cfRule type="duplicateValues" dxfId="5550" priority="50221"/>
    <cfRule type="duplicateValues" dxfId="5549" priority="50222"/>
    <cfRule type="duplicateValues" dxfId="5548" priority="50223"/>
    <cfRule type="duplicateValues" dxfId="5547" priority="50224"/>
    <cfRule type="duplicateValues" dxfId="5546" priority="50225"/>
    <cfRule type="duplicateValues" dxfId="5545" priority="50226"/>
    <cfRule type="duplicateValues" dxfId="5544" priority="50227"/>
    <cfRule type="duplicateValues" dxfId="5543" priority="50228"/>
  </conditionalFormatting>
  <conditionalFormatting sqref="J2412">
    <cfRule type="duplicateValues" dxfId="5542" priority="3772"/>
    <cfRule type="duplicateValues" dxfId="5541" priority="3773"/>
    <cfRule type="duplicateValues" dxfId="5540" priority="3774"/>
    <cfRule type="duplicateValues" dxfId="5539" priority="3775"/>
    <cfRule type="duplicateValues" dxfId="5538" priority="3776"/>
    <cfRule type="duplicateValues" dxfId="5537" priority="3777"/>
    <cfRule type="duplicateValues" dxfId="5536" priority="3778"/>
  </conditionalFormatting>
  <conditionalFormatting sqref="J2388">
    <cfRule type="duplicateValues" dxfId="5535" priority="3754"/>
    <cfRule type="duplicateValues" dxfId="5534" priority="3755"/>
    <cfRule type="duplicateValues" dxfId="5533" priority="3756"/>
    <cfRule type="duplicateValues" dxfId="5532" priority="3757"/>
    <cfRule type="duplicateValues" dxfId="5531" priority="3758"/>
    <cfRule type="duplicateValues" dxfId="5530" priority="3759"/>
    <cfRule type="duplicateValues" dxfId="5529" priority="3760"/>
    <cfRule type="duplicateValues" dxfId="5528" priority="3761"/>
    <cfRule type="duplicateValues" dxfId="5527" priority="3762"/>
    <cfRule type="duplicateValues" dxfId="5526" priority="3763"/>
    <cfRule type="duplicateValues" dxfId="5525" priority="3764"/>
    <cfRule type="duplicateValues" dxfId="5524" priority="3765"/>
    <cfRule type="duplicateValues" dxfId="5523" priority="3766"/>
    <cfRule type="duplicateValues" dxfId="5522" priority="3767"/>
    <cfRule type="duplicateValues" dxfId="5521" priority="3768"/>
    <cfRule type="duplicateValues" dxfId="5520" priority="3769"/>
    <cfRule type="duplicateValues" dxfId="5519" priority="3770"/>
    <cfRule type="duplicateValues" dxfId="5518" priority="3771"/>
  </conditionalFormatting>
  <conditionalFormatting sqref="J2410:J2411 J2388">
    <cfRule type="duplicateValues" dxfId="5517" priority="3753"/>
  </conditionalFormatting>
  <conditionalFormatting sqref="J2389:J2409">
    <cfRule type="duplicateValues" dxfId="5516" priority="50919"/>
    <cfRule type="duplicateValues" dxfId="5515" priority="50920"/>
    <cfRule type="duplicateValues" dxfId="5514" priority="50921"/>
    <cfRule type="duplicateValues" dxfId="5513" priority="50922"/>
    <cfRule type="duplicateValues" dxfId="5512" priority="50923"/>
    <cfRule type="duplicateValues" dxfId="5511" priority="50924"/>
    <cfRule type="duplicateValues" dxfId="5510" priority="50925"/>
    <cfRule type="duplicateValues" dxfId="5509" priority="50926"/>
    <cfRule type="duplicateValues" dxfId="5508" priority="50927"/>
    <cfRule type="duplicateValues" dxfId="5507" priority="50928"/>
    <cfRule type="duplicateValues" dxfId="5506" priority="50929"/>
    <cfRule type="duplicateValues" dxfId="5505" priority="50930"/>
    <cfRule type="duplicateValues" dxfId="5504" priority="50931"/>
    <cfRule type="duplicateValues" dxfId="5503" priority="50932"/>
    <cfRule type="duplicateValues" dxfId="5502" priority="50933"/>
    <cfRule type="duplicateValues" dxfId="5501" priority="50934"/>
    <cfRule type="duplicateValues" dxfId="5500" priority="50935"/>
    <cfRule type="duplicateValues" dxfId="5499" priority="50936"/>
    <cfRule type="duplicateValues" dxfId="5498" priority="50937"/>
    <cfRule type="duplicateValues" dxfId="5497" priority="50938"/>
    <cfRule type="duplicateValues" dxfId="5496" priority="50939"/>
  </conditionalFormatting>
  <conditionalFormatting sqref="J2413">
    <cfRule type="duplicateValues" dxfId="5495" priority="3714"/>
    <cfRule type="duplicateValues" dxfId="5494" priority="3715"/>
    <cfRule type="duplicateValues" dxfId="5493" priority="3716"/>
    <cfRule type="duplicateValues" dxfId="5492" priority="3717"/>
    <cfRule type="duplicateValues" dxfId="5491" priority="3718"/>
    <cfRule type="duplicateValues" dxfId="5490" priority="3719"/>
    <cfRule type="duplicateValues" dxfId="5489" priority="3720"/>
    <cfRule type="duplicateValues" dxfId="5488" priority="3721"/>
    <cfRule type="duplicateValues" dxfId="5487" priority="3722"/>
    <cfRule type="duplicateValues" dxfId="5486" priority="3723"/>
    <cfRule type="duplicateValues" dxfId="5485" priority="3724"/>
    <cfRule type="duplicateValues" dxfId="5484" priority="3725"/>
    <cfRule type="duplicateValues" dxfId="5483" priority="3726"/>
    <cfRule type="duplicateValues" dxfId="5482" priority="3727"/>
    <cfRule type="duplicateValues" dxfId="5481" priority="3728"/>
    <cfRule type="duplicateValues" dxfId="5480" priority="3729"/>
    <cfRule type="duplicateValues" dxfId="5479" priority="3730"/>
    <cfRule type="duplicateValues" dxfId="5478" priority="3731"/>
  </conditionalFormatting>
  <conditionalFormatting sqref="J2423:J2424 J2413">
    <cfRule type="duplicateValues" dxfId="5477" priority="3713"/>
  </conditionalFormatting>
  <conditionalFormatting sqref="J2414:J2422">
    <cfRule type="duplicateValues" dxfId="5476" priority="51393"/>
    <cfRule type="duplicateValues" dxfId="5475" priority="51394"/>
    <cfRule type="duplicateValues" dxfId="5474" priority="51395"/>
    <cfRule type="duplicateValues" dxfId="5473" priority="51396"/>
    <cfRule type="duplicateValues" dxfId="5472" priority="51397"/>
    <cfRule type="duplicateValues" dxfId="5471" priority="51398"/>
    <cfRule type="duplicateValues" dxfId="5470" priority="51399"/>
    <cfRule type="duplicateValues" dxfId="5469" priority="51400"/>
    <cfRule type="duplicateValues" dxfId="5468" priority="51401"/>
    <cfRule type="duplicateValues" dxfId="5467" priority="51402"/>
    <cfRule type="duplicateValues" dxfId="5466" priority="51403"/>
    <cfRule type="duplicateValues" dxfId="5465" priority="51404"/>
    <cfRule type="duplicateValues" dxfId="5464" priority="51405"/>
    <cfRule type="duplicateValues" dxfId="5463" priority="51406"/>
    <cfRule type="duplicateValues" dxfId="5462" priority="51407"/>
    <cfRule type="duplicateValues" dxfId="5461" priority="51408"/>
    <cfRule type="duplicateValues" dxfId="5460" priority="51409"/>
    <cfRule type="duplicateValues" dxfId="5459" priority="51410"/>
    <cfRule type="duplicateValues" dxfId="5458" priority="51411"/>
    <cfRule type="duplicateValues" dxfId="5457" priority="51412"/>
    <cfRule type="duplicateValues" dxfId="5456" priority="51413"/>
  </conditionalFormatting>
  <conditionalFormatting sqref="C2464:AM2464">
    <cfRule type="duplicateValues" dxfId="5455" priority="3693"/>
    <cfRule type="duplicateValues" dxfId="5454" priority="3694"/>
    <cfRule type="duplicateValues" dxfId="5453" priority="3695"/>
    <cfRule type="duplicateValues" dxfId="5452" priority="3696"/>
    <cfRule type="duplicateValues" dxfId="5451" priority="3697"/>
    <cfRule type="duplicateValues" dxfId="5450" priority="3698"/>
    <cfRule type="duplicateValues" dxfId="5449" priority="3699"/>
    <cfRule type="duplicateValues" dxfId="5448" priority="3700"/>
    <cfRule type="duplicateValues" dxfId="5447" priority="3701"/>
    <cfRule type="duplicateValues" dxfId="5446" priority="3702"/>
    <cfRule type="duplicateValues" dxfId="5445" priority="3703"/>
    <cfRule type="duplicateValues" dxfId="5444" priority="3704"/>
    <cfRule type="duplicateValues" dxfId="5443" priority="3705"/>
    <cfRule type="duplicateValues" dxfId="5442" priority="3706"/>
    <cfRule type="duplicateValues" dxfId="5441" priority="3707"/>
    <cfRule type="duplicateValues" dxfId="5440" priority="3708"/>
    <cfRule type="duplicateValues" dxfId="5439" priority="3709"/>
    <cfRule type="duplicateValues" dxfId="5438" priority="3710"/>
    <cfRule type="duplicateValues" dxfId="5437" priority="3711"/>
  </conditionalFormatting>
  <conditionalFormatting sqref="AM2464">
    <cfRule type="duplicateValues" dxfId="5436" priority="3674"/>
    <cfRule type="duplicateValues" dxfId="5435" priority="3675"/>
    <cfRule type="duplicateValues" dxfId="5434" priority="3676"/>
    <cfRule type="duplicateValues" dxfId="5433" priority="3677"/>
    <cfRule type="duplicateValues" dxfId="5432" priority="3678"/>
    <cfRule type="duplicateValues" dxfId="5431" priority="3679"/>
    <cfRule type="duplicateValues" dxfId="5430" priority="3680"/>
    <cfRule type="duplicateValues" dxfId="5429" priority="3681"/>
    <cfRule type="duplicateValues" dxfId="5428" priority="3682"/>
    <cfRule type="duplicateValues" dxfId="5427" priority="3683"/>
    <cfRule type="duplicateValues" dxfId="5426" priority="3684"/>
    <cfRule type="duplicateValues" dxfId="5425" priority="3685"/>
    <cfRule type="duplicateValues" dxfId="5424" priority="3686"/>
    <cfRule type="duplicateValues" dxfId="5423" priority="3687"/>
    <cfRule type="duplicateValues" dxfId="5422" priority="3688"/>
    <cfRule type="duplicateValues" dxfId="5421" priority="3689"/>
    <cfRule type="duplicateValues" dxfId="5420" priority="3690"/>
    <cfRule type="duplicateValues" dxfId="5419" priority="3691"/>
    <cfRule type="duplicateValues" dxfId="5418" priority="3692"/>
  </conditionalFormatting>
  <conditionalFormatting sqref="AN2464:BB2464">
    <cfRule type="duplicateValues" dxfId="5417" priority="3655"/>
    <cfRule type="duplicateValues" dxfId="5416" priority="3656"/>
    <cfRule type="duplicateValues" dxfId="5415" priority="3657"/>
    <cfRule type="duplicateValues" dxfId="5414" priority="3658"/>
    <cfRule type="duplicateValues" dxfId="5413" priority="3659"/>
    <cfRule type="duplicateValues" dxfId="5412" priority="3660"/>
    <cfRule type="duplicateValues" dxfId="5411" priority="3661"/>
    <cfRule type="duplicateValues" dxfId="5410" priority="3662"/>
    <cfRule type="duplicateValues" dxfId="5409" priority="3663"/>
    <cfRule type="duplicateValues" dxfId="5408" priority="3664"/>
    <cfRule type="duplicateValues" dxfId="5407" priority="3665"/>
    <cfRule type="duplicateValues" dxfId="5406" priority="3666"/>
    <cfRule type="duplicateValues" dxfId="5405" priority="3667"/>
    <cfRule type="duplicateValues" dxfId="5404" priority="3668"/>
    <cfRule type="duplicateValues" dxfId="5403" priority="3669"/>
    <cfRule type="duplicateValues" dxfId="5402" priority="3670"/>
    <cfRule type="duplicateValues" dxfId="5401" priority="3671"/>
    <cfRule type="duplicateValues" dxfId="5400" priority="3672"/>
    <cfRule type="duplicateValues" dxfId="5399" priority="3673"/>
  </conditionalFormatting>
  <conditionalFormatting sqref="B3109:B3202">
    <cfRule type="duplicateValues" dxfId="5398" priority="3654"/>
  </conditionalFormatting>
  <conditionalFormatting sqref="B2646:B2731">
    <cfRule type="duplicateValues" dxfId="5397" priority="3651"/>
  </conditionalFormatting>
  <conditionalFormatting sqref="B2732:B3108">
    <cfRule type="duplicateValues" dxfId="5396" priority="3652"/>
  </conditionalFormatting>
  <conditionalFormatting sqref="B2596:B2645">
    <cfRule type="duplicateValues" dxfId="5395" priority="3650"/>
  </conditionalFormatting>
  <conditionalFormatting sqref="B2467:B2468 B2470:B2473">
    <cfRule type="duplicateValues" dxfId="5394" priority="3648"/>
  </conditionalFormatting>
  <conditionalFormatting sqref="B2474:B2595">
    <cfRule type="duplicateValues" dxfId="5393" priority="3649"/>
  </conditionalFormatting>
  <conditionalFormatting sqref="J2466">
    <cfRule type="duplicateValues" dxfId="5392" priority="3609"/>
    <cfRule type="duplicateValues" dxfId="5391" priority="3610"/>
    <cfRule type="duplicateValues" dxfId="5390" priority="3611"/>
    <cfRule type="duplicateValues" dxfId="5389" priority="3612"/>
    <cfRule type="duplicateValues" dxfId="5388" priority="3613"/>
    <cfRule type="duplicateValues" dxfId="5387" priority="3614"/>
    <cfRule type="duplicateValues" dxfId="5386" priority="3615"/>
    <cfRule type="duplicateValues" dxfId="5385" priority="3616"/>
    <cfRule type="duplicateValues" dxfId="5384" priority="3617"/>
    <cfRule type="duplicateValues" dxfId="5383" priority="3618"/>
    <cfRule type="duplicateValues" dxfId="5382" priority="3619"/>
    <cfRule type="duplicateValues" dxfId="5381" priority="3620"/>
    <cfRule type="duplicateValues" dxfId="5380" priority="3621"/>
    <cfRule type="duplicateValues" dxfId="5379" priority="3622"/>
    <cfRule type="duplicateValues" dxfId="5378" priority="3623"/>
    <cfRule type="duplicateValues" dxfId="5377" priority="3624"/>
    <cfRule type="duplicateValues" dxfId="5376" priority="3625"/>
    <cfRule type="duplicateValues" dxfId="5375" priority="3626"/>
  </conditionalFormatting>
  <conditionalFormatting sqref="J2488:J2489 J2466">
    <cfRule type="duplicateValues" dxfId="5374" priority="3608"/>
  </conditionalFormatting>
  <conditionalFormatting sqref="J2467:J2487">
    <cfRule type="duplicateValues" dxfId="5373" priority="3627"/>
    <cfRule type="duplicateValues" dxfId="5372" priority="3628"/>
    <cfRule type="duplicateValues" dxfId="5371" priority="3629"/>
    <cfRule type="duplicateValues" dxfId="5370" priority="3630"/>
    <cfRule type="duplicateValues" dxfId="5369" priority="3631"/>
    <cfRule type="duplicateValues" dxfId="5368" priority="3632"/>
    <cfRule type="duplicateValues" dxfId="5367" priority="3633"/>
    <cfRule type="duplicateValues" dxfId="5366" priority="3634"/>
    <cfRule type="duplicateValues" dxfId="5365" priority="3635"/>
    <cfRule type="duplicateValues" dxfId="5364" priority="3636"/>
    <cfRule type="duplicateValues" dxfId="5363" priority="3637"/>
    <cfRule type="duplicateValues" dxfId="5362" priority="3638"/>
    <cfRule type="duplicateValues" dxfId="5361" priority="3639"/>
    <cfRule type="duplicateValues" dxfId="5360" priority="3640"/>
    <cfRule type="duplicateValues" dxfId="5359" priority="3641"/>
    <cfRule type="duplicateValues" dxfId="5358" priority="3642"/>
    <cfRule type="duplicateValues" dxfId="5357" priority="3643"/>
    <cfRule type="duplicateValues" dxfId="5356" priority="3644"/>
    <cfRule type="duplicateValues" dxfId="5355" priority="3645"/>
    <cfRule type="duplicateValues" dxfId="5354" priority="3646"/>
    <cfRule type="duplicateValues" dxfId="5353" priority="3647"/>
  </conditionalFormatting>
  <conditionalFormatting sqref="X2861">
    <cfRule type="duplicateValues" dxfId="5352" priority="3600"/>
    <cfRule type="duplicateValues" dxfId="5351" priority="3601"/>
    <cfRule type="duplicateValues" dxfId="5350" priority="3602"/>
  </conditionalFormatting>
  <conditionalFormatting sqref="J2510">
    <cfRule type="duplicateValues" dxfId="5349" priority="3593"/>
    <cfRule type="duplicateValues" dxfId="5348" priority="3594"/>
    <cfRule type="duplicateValues" dxfId="5347" priority="3595"/>
    <cfRule type="duplicateValues" dxfId="5346" priority="3596"/>
    <cfRule type="duplicateValues" dxfId="5345" priority="3597"/>
    <cfRule type="duplicateValues" dxfId="5344" priority="3598"/>
    <cfRule type="duplicateValues" dxfId="5343" priority="3599"/>
  </conditionalFormatting>
  <conditionalFormatting sqref="J2491">
    <cfRule type="duplicateValues" dxfId="5342" priority="3554"/>
    <cfRule type="duplicateValues" dxfId="5341" priority="3555"/>
    <cfRule type="duplicateValues" dxfId="5340" priority="3556"/>
    <cfRule type="duplicateValues" dxfId="5339" priority="3557"/>
    <cfRule type="duplicateValues" dxfId="5338" priority="3558"/>
    <cfRule type="duplicateValues" dxfId="5337" priority="3559"/>
    <cfRule type="duplicateValues" dxfId="5336" priority="3560"/>
    <cfRule type="duplicateValues" dxfId="5335" priority="3561"/>
    <cfRule type="duplicateValues" dxfId="5334" priority="3562"/>
    <cfRule type="duplicateValues" dxfId="5333" priority="3563"/>
    <cfRule type="duplicateValues" dxfId="5332" priority="3564"/>
    <cfRule type="duplicateValues" dxfId="5331" priority="3565"/>
    <cfRule type="duplicateValues" dxfId="5330" priority="3566"/>
    <cfRule type="duplicateValues" dxfId="5329" priority="3567"/>
    <cfRule type="duplicateValues" dxfId="5328" priority="3568"/>
    <cfRule type="duplicateValues" dxfId="5327" priority="3569"/>
    <cfRule type="duplicateValues" dxfId="5326" priority="3570"/>
    <cfRule type="duplicateValues" dxfId="5325" priority="3571"/>
  </conditionalFormatting>
  <conditionalFormatting sqref="J2508:J2509 J2491">
    <cfRule type="duplicateValues" dxfId="5324" priority="3553"/>
  </conditionalFormatting>
  <conditionalFormatting sqref="J2492:J2507">
    <cfRule type="duplicateValues" dxfId="5323" priority="51653"/>
    <cfRule type="duplicateValues" dxfId="5322" priority="51654"/>
    <cfRule type="duplicateValues" dxfId="5321" priority="51655"/>
    <cfRule type="duplicateValues" dxfId="5320" priority="51656"/>
    <cfRule type="duplicateValues" dxfId="5319" priority="51657"/>
    <cfRule type="duplicateValues" dxfId="5318" priority="51658"/>
    <cfRule type="duplicateValues" dxfId="5317" priority="51659"/>
    <cfRule type="duplicateValues" dxfId="5316" priority="51660"/>
    <cfRule type="duplicateValues" dxfId="5315" priority="51661"/>
    <cfRule type="duplicateValues" dxfId="5314" priority="51662"/>
    <cfRule type="duplicateValues" dxfId="5313" priority="51663"/>
    <cfRule type="duplicateValues" dxfId="5312" priority="51664"/>
    <cfRule type="duplicateValues" dxfId="5311" priority="51665"/>
    <cfRule type="duplicateValues" dxfId="5310" priority="51666"/>
    <cfRule type="duplicateValues" dxfId="5309" priority="51667"/>
    <cfRule type="duplicateValues" dxfId="5308" priority="51668"/>
    <cfRule type="duplicateValues" dxfId="5307" priority="51669"/>
    <cfRule type="duplicateValues" dxfId="5306" priority="51670"/>
    <cfRule type="duplicateValues" dxfId="5305" priority="51671"/>
    <cfRule type="duplicateValues" dxfId="5304" priority="51672"/>
    <cfRule type="duplicateValues" dxfId="5303" priority="51673"/>
  </conditionalFormatting>
  <conditionalFormatting sqref="J2511">
    <cfRule type="duplicateValues" dxfId="5302" priority="3514"/>
    <cfRule type="duplicateValues" dxfId="5301" priority="3515"/>
    <cfRule type="duplicateValues" dxfId="5300" priority="3516"/>
    <cfRule type="duplicateValues" dxfId="5299" priority="3517"/>
    <cfRule type="duplicateValues" dxfId="5298" priority="3518"/>
    <cfRule type="duplicateValues" dxfId="5297" priority="3519"/>
    <cfRule type="duplicateValues" dxfId="5296" priority="3520"/>
    <cfRule type="duplicateValues" dxfId="5295" priority="3521"/>
    <cfRule type="duplicateValues" dxfId="5294" priority="3522"/>
    <cfRule type="duplicateValues" dxfId="5293" priority="3523"/>
    <cfRule type="duplicateValues" dxfId="5292" priority="3524"/>
    <cfRule type="duplicateValues" dxfId="5291" priority="3525"/>
    <cfRule type="duplicateValues" dxfId="5290" priority="3526"/>
    <cfRule type="duplicateValues" dxfId="5289" priority="3527"/>
    <cfRule type="duplicateValues" dxfId="5288" priority="3528"/>
    <cfRule type="duplicateValues" dxfId="5287" priority="3529"/>
    <cfRule type="duplicateValues" dxfId="5286" priority="3530"/>
    <cfRule type="duplicateValues" dxfId="5285" priority="3531"/>
  </conditionalFormatting>
  <conditionalFormatting sqref="J2524:J2525 J2511">
    <cfRule type="duplicateValues" dxfId="5284" priority="3513"/>
  </conditionalFormatting>
  <conditionalFormatting sqref="J2527">
    <cfRule type="duplicateValues" dxfId="5283" priority="3474"/>
    <cfRule type="duplicateValues" dxfId="5282" priority="3475"/>
    <cfRule type="duplicateValues" dxfId="5281" priority="3476"/>
    <cfRule type="duplicateValues" dxfId="5280" priority="3477"/>
    <cfRule type="duplicateValues" dxfId="5279" priority="3478"/>
    <cfRule type="duplicateValues" dxfId="5278" priority="3479"/>
    <cfRule type="duplicateValues" dxfId="5277" priority="3480"/>
    <cfRule type="duplicateValues" dxfId="5276" priority="3481"/>
    <cfRule type="duplicateValues" dxfId="5275" priority="3482"/>
    <cfRule type="duplicateValues" dxfId="5274" priority="3483"/>
    <cfRule type="duplicateValues" dxfId="5273" priority="3484"/>
    <cfRule type="duplicateValues" dxfId="5272" priority="3485"/>
    <cfRule type="duplicateValues" dxfId="5271" priority="3486"/>
    <cfRule type="duplicateValues" dxfId="5270" priority="3487"/>
    <cfRule type="duplicateValues" dxfId="5269" priority="3488"/>
    <cfRule type="duplicateValues" dxfId="5268" priority="3489"/>
    <cfRule type="duplicateValues" dxfId="5267" priority="3490"/>
    <cfRule type="duplicateValues" dxfId="5266" priority="3491"/>
  </conditionalFormatting>
  <conditionalFormatting sqref="J2550:J2551 J2527">
    <cfRule type="duplicateValues" dxfId="5265" priority="3473"/>
  </conditionalFormatting>
  <conditionalFormatting sqref="J2512:J2523">
    <cfRule type="duplicateValues" dxfId="5264" priority="51920"/>
    <cfRule type="duplicateValues" dxfId="5263" priority="51921"/>
    <cfRule type="duplicateValues" dxfId="5262" priority="51922"/>
    <cfRule type="duplicateValues" dxfId="5261" priority="51923"/>
    <cfRule type="duplicateValues" dxfId="5260" priority="51924"/>
    <cfRule type="duplicateValues" dxfId="5259" priority="51925"/>
    <cfRule type="duplicateValues" dxfId="5258" priority="51926"/>
    <cfRule type="duplicateValues" dxfId="5257" priority="51927"/>
    <cfRule type="duplicateValues" dxfId="5256" priority="51928"/>
    <cfRule type="duplicateValues" dxfId="5255" priority="51929"/>
    <cfRule type="duplicateValues" dxfId="5254" priority="51930"/>
    <cfRule type="duplicateValues" dxfId="5253" priority="51931"/>
    <cfRule type="duplicateValues" dxfId="5252" priority="51932"/>
    <cfRule type="duplicateValues" dxfId="5251" priority="51933"/>
    <cfRule type="duplicateValues" dxfId="5250" priority="51934"/>
    <cfRule type="duplicateValues" dxfId="5249" priority="51935"/>
    <cfRule type="duplicateValues" dxfId="5248" priority="51936"/>
    <cfRule type="duplicateValues" dxfId="5247" priority="51937"/>
    <cfRule type="duplicateValues" dxfId="5246" priority="51938"/>
    <cfRule type="duplicateValues" dxfId="5245" priority="51939"/>
    <cfRule type="duplicateValues" dxfId="5244" priority="51940"/>
  </conditionalFormatting>
  <conditionalFormatting sqref="J2575">
    <cfRule type="duplicateValues" dxfId="5243" priority="3445"/>
    <cfRule type="duplicateValues" dxfId="5242" priority="3446"/>
    <cfRule type="duplicateValues" dxfId="5241" priority="3447"/>
    <cfRule type="duplicateValues" dxfId="5240" priority="3448"/>
    <cfRule type="duplicateValues" dxfId="5239" priority="3449"/>
    <cfRule type="duplicateValues" dxfId="5238" priority="3450"/>
    <cfRule type="duplicateValues" dxfId="5237" priority="3451"/>
  </conditionalFormatting>
  <conditionalFormatting sqref="J2553">
    <cfRule type="duplicateValues" dxfId="5236" priority="3427"/>
    <cfRule type="duplicateValues" dxfId="5235" priority="3428"/>
    <cfRule type="duplicateValues" dxfId="5234" priority="3429"/>
    <cfRule type="duplicateValues" dxfId="5233" priority="3430"/>
    <cfRule type="duplicateValues" dxfId="5232" priority="3431"/>
    <cfRule type="duplicateValues" dxfId="5231" priority="3432"/>
    <cfRule type="duplicateValues" dxfId="5230" priority="3433"/>
    <cfRule type="duplicateValues" dxfId="5229" priority="3434"/>
    <cfRule type="duplicateValues" dxfId="5228" priority="3435"/>
    <cfRule type="duplicateValues" dxfId="5227" priority="3436"/>
    <cfRule type="duplicateValues" dxfId="5226" priority="3437"/>
    <cfRule type="duplicateValues" dxfId="5225" priority="3438"/>
    <cfRule type="duplicateValues" dxfId="5224" priority="3439"/>
    <cfRule type="duplicateValues" dxfId="5223" priority="3440"/>
    <cfRule type="duplicateValues" dxfId="5222" priority="3441"/>
    <cfRule type="duplicateValues" dxfId="5221" priority="3442"/>
    <cfRule type="duplicateValues" dxfId="5220" priority="3443"/>
    <cfRule type="duplicateValues" dxfId="5219" priority="3444"/>
  </conditionalFormatting>
  <conditionalFormatting sqref="J2573:J2574 J2553">
    <cfRule type="duplicateValues" dxfId="5218" priority="3426"/>
  </conditionalFormatting>
  <conditionalFormatting sqref="J2591">
    <cfRule type="duplicateValues" dxfId="5217" priority="3398"/>
    <cfRule type="duplicateValues" dxfId="5216" priority="3399"/>
    <cfRule type="duplicateValues" dxfId="5215" priority="3400"/>
    <cfRule type="duplicateValues" dxfId="5214" priority="3401"/>
    <cfRule type="duplicateValues" dxfId="5213" priority="3402"/>
    <cfRule type="duplicateValues" dxfId="5212" priority="3403"/>
    <cfRule type="duplicateValues" dxfId="5211" priority="3404"/>
  </conditionalFormatting>
  <conditionalFormatting sqref="J2576">
    <cfRule type="duplicateValues" dxfId="5210" priority="3380"/>
    <cfRule type="duplicateValues" dxfId="5209" priority="3381"/>
    <cfRule type="duplicateValues" dxfId="5208" priority="3382"/>
    <cfRule type="duplicateValues" dxfId="5207" priority="3383"/>
    <cfRule type="duplicateValues" dxfId="5206" priority="3384"/>
    <cfRule type="duplicateValues" dxfId="5205" priority="3385"/>
    <cfRule type="duplicateValues" dxfId="5204" priority="3386"/>
    <cfRule type="duplicateValues" dxfId="5203" priority="3387"/>
    <cfRule type="duplicateValues" dxfId="5202" priority="3388"/>
    <cfRule type="duplicateValues" dxfId="5201" priority="3389"/>
    <cfRule type="duplicateValues" dxfId="5200" priority="3390"/>
    <cfRule type="duplicateValues" dxfId="5199" priority="3391"/>
    <cfRule type="duplicateValues" dxfId="5198" priority="3392"/>
    <cfRule type="duplicateValues" dxfId="5197" priority="3393"/>
    <cfRule type="duplicateValues" dxfId="5196" priority="3394"/>
    <cfRule type="duplicateValues" dxfId="5195" priority="3395"/>
    <cfRule type="duplicateValues" dxfId="5194" priority="3396"/>
    <cfRule type="duplicateValues" dxfId="5193" priority="3397"/>
  </conditionalFormatting>
  <conditionalFormatting sqref="J2589:J2590 J2576">
    <cfRule type="duplicateValues" dxfId="5192" priority="3379"/>
  </conditionalFormatting>
  <conditionalFormatting sqref="J2610">
    <cfRule type="duplicateValues" dxfId="5191" priority="3351"/>
    <cfRule type="duplicateValues" dxfId="5190" priority="3352"/>
    <cfRule type="duplicateValues" dxfId="5189" priority="3353"/>
    <cfRule type="duplicateValues" dxfId="5188" priority="3354"/>
    <cfRule type="duplicateValues" dxfId="5187" priority="3355"/>
    <cfRule type="duplicateValues" dxfId="5186" priority="3356"/>
    <cfRule type="duplicateValues" dxfId="5185" priority="3357"/>
  </conditionalFormatting>
  <conditionalFormatting sqref="J2592">
    <cfRule type="duplicateValues" dxfId="5184" priority="3333"/>
    <cfRule type="duplicateValues" dxfId="5183" priority="3334"/>
    <cfRule type="duplicateValues" dxfId="5182" priority="3335"/>
    <cfRule type="duplicateValues" dxfId="5181" priority="3336"/>
    <cfRule type="duplicateValues" dxfId="5180" priority="3337"/>
    <cfRule type="duplicateValues" dxfId="5179" priority="3338"/>
    <cfRule type="duplicateValues" dxfId="5178" priority="3339"/>
    <cfRule type="duplicateValues" dxfId="5177" priority="3340"/>
    <cfRule type="duplicateValues" dxfId="5176" priority="3341"/>
    <cfRule type="duplicateValues" dxfId="5175" priority="3342"/>
    <cfRule type="duplicateValues" dxfId="5174" priority="3343"/>
    <cfRule type="duplicateValues" dxfId="5173" priority="3344"/>
    <cfRule type="duplicateValues" dxfId="5172" priority="3345"/>
    <cfRule type="duplicateValues" dxfId="5171" priority="3346"/>
    <cfRule type="duplicateValues" dxfId="5170" priority="3347"/>
    <cfRule type="duplicateValues" dxfId="5169" priority="3348"/>
    <cfRule type="duplicateValues" dxfId="5168" priority="3349"/>
    <cfRule type="duplicateValues" dxfId="5167" priority="3350"/>
  </conditionalFormatting>
  <conditionalFormatting sqref="J2608:J2609 J2592">
    <cfRule type="duplicateValues" dxfId="5166" priority="3332"/>
  </conditionalFormatting>
  <conditionalFormatting sqref="J2528:J2549">
    <cfRule type="duplicateValues" dxfId="5165" priority="53803"/>
    <cfRule type="duplicateValues" dxfId="5164" priority="53804"/>
    <cfRule type="duplicateValues" dxfId="5163" priority="53805"/>
    <cfRule type="duplicateValues" dxfId="5162" priority="53806"/>
    <cfRule type="duplicateValues" dxfId="5161" priority="53807"/>
    <cfRule type="duplicateValues" dxfId="5160" priority="53808"/>
    <cfRule type="duplicateValues" dxfId="5159" priority="53809"/>
    <cfRule type="duplicateValues" dxfId="5158" priority="53810"/>
    <cfRule type="duplicateValues" dxfId="5157" priority="53811"/>
    <cfRule type="duplicateValues" dxfId="5156" priority="53812"/>
    <cfRule type="duplicateValues" dxfId="5155" priority="53813"/>
    <cfRule type="duplicateValues" dxfId="5154" priority="53814"/>
    <cfRule type="duplicateValues" dxfId="5153" priority="53815"/>
    <cfRule type="duplicateValues" dxfId="5152" priority="53816"/>
    <cfRule type="duplicateValues" dxfId="5151" priority="53817"/>
    <cfRule type="duplicateValues" dxfId="5150" priority="53818"/>
    <cfRule type="duplicateValues" dxfId="5149" priority="53819"/>
    <cfRule type="duplicateValues" dxfId="5148" priority="53820"/>
    <cfRule type="duplicateValues" dxfId="5147" priority="53821"/>
    <cfRule type="duplicateValues" dxfId="5146" priority="53822"/>
    <cfRule type="duplicateValues" dxfId="5145" priority="53823"/>
  </conditionalFormatting>
  <conditionalFormatting sqref="J2554:J2572">
    <cfRule type="duplicateValues" dxfId="5144" priority="54077"/>
    <cfRule type="duplicateValues" dxfId="5143" priority="54078"/>
    <cfRule type="duplicateValues" dxfId="5142" priority="54079"/>
    <cfRule type="duplicateValues" dxfId="5141" priority="54080"/>
    <cfRule type="duplicateValues" dxfId="5140" priority="54081"/>
    <cfRule type="duplicateValues" dxfId="5139" priority="54082"/>
    <cfRule type="duplicateValues" dxfId="5138" priority="54083"/>
    <cfRule type="duplicateValues" dxfId="5137" priority="54084"/>
    <cfRule type="duplicateValues" dxfId="5136" priority="54085"/>
    <cfRule type="duplicateValues" dxfId="5135" priority="54086"/>
    <cfRule type="duplicateValues" dxfId="5134" priority="54087"/>
    <cfRule type="duplicateValues" dxfId="5133" priority="54088"/>
    <cfRule type="duplicateValues" dxfId="5132" priority="54089"/>
    <cfRule type="duplicateValues" dxfId="5131" priority="54090"/>
    <cfRule type="duplicateValues" dxfId="5130" priority="54091"/>
    <cfRule type="duplicateValues" dxfId="5129" priority="54092"/>
    <cfRule type="duplicateValues" dxfId="5128" priority="54093"/>
    <cfRule type="duplicateValues" dxfId="5127" priority="54094"/>
    <cfRule type="duplicateValues" dxfId="5126" priority="54095"/>
    <cfRule type="duplicateValues" dxfId="5125" priority="54096"/>
    <cfRule type="duplicateValues" dxfId="5124" priority="54097"/>
  </conditionalFormatting>
  <conditionalFormatting sqref="J2631">
    <cfRule type="duplicateValues" dxfId="5123" priority="3304"/>
    <cfRule type="duplicateValues" dxfId="5122" priority="3305"/>
    <cfRule type="duplicateValues" dxfId="5121" priority="3306"/>
    <cfRule type="duplicateValues" dxfId="5120" priority="3307"/>
    <cfRule type="duplicateValues" dxfId="5119" priority="3308"/>
    <cfRule type="duplicateValues" dxfId="5118" priority="3309"/>
    <cfRule type="duplicateValues" dxfId="5117" priority="3310"/>
  </conditionalFormatting>
  <conditionalFormatting sqref="J2611">
    <cfRule type="duplicateValues" dxfId="5116" priority="3286"/>
    <cfRule type="duplicateValues" dxfId="5115" priority="3287"/>
    <cfRule type="duplicateValues" dxfId="5114" priority="3288"/>
    <cfRule type="duplicateValues" dxfId="5113" priority="3289"/>
    <cfRule type="duplicateValues" dxfId="5112" priority="3290"/>
    <cfRule type="duplicateValues" dxfId="5111" priority="3291"/>
    <cfRule type="duplicateValues" dxfId="5110" priority="3292"/>
    <cfRule type="duplicateValues" dxfId="5109" priority="3293"/>
    <cfRule type="duplicateValues" dxfId="5108" priority="3294"/>
    <cfRule type="duplicateValues" dxfId="5107" priority="3295"/>
    <cfRule type="duplicateValues" dxfId="5106" priority="3296"/>
    <cfRule type="duplicateValues" dxfId="5105" priority="3297"/>
    <cfRule type="duplicateValues" dxfId="5104" priority="3298"/>
    <cfRule type="duplicateValues" dxfId="5103" priority="3299"/>
    <cfRule type="duplicateValues" dxfId="5102" priority="3300"/>
    <cfRule type="duplicateValues" dxfId="5101" priority="3301"/>
    <cfRule type="duplicateValues" dxfId="5100" priority="3302"/>
    <cfRule type="duplicateValues" dxfId="5099" priority="3303"/>
  </conditionalFormatting>
  <conditionalFormatting sqref="J2629:J2630 J2611">
    <cfRule type="duplicateValues" dxfId="5098" priority="3285"/>
  </conditionalFormatting>
  <conditionalFormatting sqref="J2577:J2588">
    <cfRule type="duplicateValues" dxfId="5097" priority="54627"/>
    <cfRule type="duplicateValues" dxfId="5096" priority="54628"/>
    <cfRule type="duplicateValues" dxfId="5095" priority="54629"/>
    <cfRule type="duplicateValues" dxfId="5094" priority="54630"/>
    <cfRule type="duplicateValues" dxfId="5093" priority="54631"/>
    <cfRule type="duplicateValues" dxfId="5092" priority="54632"/>
    <cfRule type="duplicateValues" dxfId="5091" priority="54633"/>
    <cfRule type="duplicateValues" dxfId="5090" priority="54634"/>
    <cfRule type="duplicateValues" dxfId="5089" priority="54635"/>
    <cfRule type="duplicateValues" dxfId="5088" priority="54636"/>
    <cfRule type="duplicateValues" dxfId="5087" priority="54637"/>
    <cfRule type="duplicateValues" dxfId="5086" priority="54638"/>
    <cfRule type="duplicateValues" dxfId="5085" priority="54639"/>
    <cfRule type="duplicateValues" dxfId="5084" priority="54640"/>
    <cfRule type="duplicateValues" dxfId="5083" priority="54641"/>
    <cfRule type="duplicateValues" dxfId="5082" priority="54642"/>
    <cfRule type="duplicateValues" dxfId="5081" priority="54643"/>
    <cfRule type="duplicateValues" dxfId="5080" priority="54644"/>
    <cfRule type="duplicateValues" dxfId="5079" priority="54645"/>
    <cfRule type="duplicateValues" dxfId="5078" priority="54646"/>
    <cfRule type="duplicateValues" dxfId="5077" priority="54647"/>
  </conditionalFormatting>
  <conditionalFormatting sqref="J2593:J2607">
    <cfRule type="duplicateValues" dxfId="5076" priority="55176"/>
    <cfRule type="duplicateValues" dxfId="5075" priority="55177"/>
    <cfRule type="duplicateValues" dxfId="5074" priority="55178"/>
    <cfRule type="duplicateValues" dxfId="5073" priority="55179"/>
    <cfRule type="duplicateValues" dxfId="5072" priority="55180"/>
    <cfRule type="duplicateValues" dxfId="5071" priority="55181"/>
    <cfRule type="duplicateValues" dxfId="5070" priority="55182"/>
    <cfRule type="duplicateValues" dxfId="5069" priority="55183"/>
    <cfRule type="duplicateValues" dxfId="5068" priority="55184"/>
    <cfRule type="duplicateValues" dxfId="5067" priority="55185"/>
    <cfRule type="duplicateValues" dxfId="5066" priority="55186"/>
    <cfRule type="duplicateValues" dxfId="5065" priority="55187"/>
    <cfRule type="duplicateValues" dxfId="5064" priority="55188"/>
    <cfRule type="duplicateValues" dxfId="5063" priority="55189"/>
    <cfRule type="duplicateValues" dxfId="5062" priority="55190"/>
    <cfRule type="duplicateValues" dxfId="5061" priority="55191"/>
    <cfRule type="duplicateValues" dxfId="5060" priority="55192"/>
    <cfRule type="duplicateValues" dxfId="5059" priority="55193"/>
    <cfRule type="duplicateValues" dxfId="5058" priority="55194"/>
    <cfRule type="duplicateValues" dxfId="5057" priority="55195"/>
    <cfRule type="duplicateValues" dxfId="5056" priority="55196"/>
  </conditionalFormatting>
  <conditionalFormatting sqref="J2612:J2628">
    <cfRule type="duplicateValues" dxfId="5055" priority="55450"/>
    <cfRule type="duplicateValues" dxfId="5054" priority="55451"/>
    <cfRule type="duplicateValues" dxfId="5053" priority="55452"/>
    <cfRule type="duplicateValues" dxfId="5052" priority="55453"/>
    <cfRule type="duplicateValues" dxfId="5051" priority="55454"/>
    <cfRule type="duplicateValues" dxfId="5050" priority="55455"/>
    <cfRule type="duplicateValues" dxfId="5049" priority="55456"/>
    <cfRule type="duplicateValues" dxfId="5048" priority="55457"/>
    <cfRule type="duplicateValues" dxfId="5047" priority="55458"/>
    <cfRule type="duplicateValues" dxfId="5046" priority="55459"/>
    <cfRule type="duplicateValues" dxfId="5045" priority="55460"/>
    <cfRule type="duplicateValues" dxfId="5044" priority="55461"/>
    <cfRule type="duplicateValues" dxfId="5043" priority="55462"/>
    <cfRule type="duplicateValues" dxfId="5042" priority="55463"/>
    <cfRule type="duplicateValues" dxfId="5041" priority="55464"/>
    <cfRule type="duplicateValues" dxfId="5040" priority="55465"/>
    <cfRule type="duplicateValues" dxfId="5039" priority="55466"/>
    <cfRule type="duplicateValues" dxfId="5038" priority="55467"/>
    <cfRule type="duplicateValues" dxfId="5037" priority="55468"/>
    <cfRule type="duplicateValues" dxfId="5036" priority="55469"/>
    <cfRule type="duplicateValues" dxfId="5035" priority="55470"/>
  </conditionalFormatting>
  <conditionalFormatting sqref="J2632">
    <cfRule type="duplicateValues" dxfId="5034" priority="3246"/>
    <cfRule type="duplicateValues" dxfId="5033" priority="3247"/>
    <cfRule type="duplicateValues" dxfId="5032" priority="3248"/>
    <cfRule type="duplicateValues" dxfId="5031" priority="3249"/>
    <cfRule type="duplicateValues" dxfId="5030" priority="3250"/>
    <cfRule type="duplicateValues" dxfId="5029" priority="3251"/>
    <cfRule type="duplicateValues" dxfId="5028" priority="3252"/>
    <cfRule type="duplicateValues" dxfId="5027" priority="3253"/>
    <cfRule type="duplicateValues" dxfId="5026" priority="3254"/>
    <cfRule type="duplicateValues" dxfId="5025" priority="3255"/>
    <cfRule type="duplicateValues" dxfId="5024" priority="3256"/>
    <cfRule type="duplicateValues" dxfId="5023" priority="3257"/>
    <cfRule type="duplicateValues" dxfId="5022" priority="3258"/>
    <cfRule type="duplicateValues" dxfId="5021" priority="3259"/>
    <cfRule type="duplicateValues" dxfId="5020" priority="3260"/>
    <cfRule type="duplicateValues" dxfId="5019" priority="3261"/>
    <cfRule type="duplicateValues" dxfId="5018" priority="3262"/>
    <cfRule type="duplicateValues" dxfId="5017" priority="3263"/>
  </conditionalFormatting>
  <conditionalFormatting sqref="J2643:J2644 J2632">
    <cfRule type="duplicateValues" dxfId="5016" priority="3245"/>
  </conditionalFormatting>
  <conditionalFormatting sqref="J2633:J2642">
    <cfRule type="duplicateValues" dxfId="5015" priority="55724"/>
    <cfRule type="duplicateValues" dxfId="5014" priority="55725"/>
    <cfRule type="duplicateValues" dxfId="5013" priority="55726"/>
    <cfRule type="duplicateValues" dxfId="5012" priority="55727"/>
    <cfRule type="duplicateValues" dxfId="5011" priority="55728"/>
    <cfRule type="duplicateValues" dxfId="5010" priority="55729"/>
    <cfRule type="duplicateValues" dxfId="5009" priority="55730"/>
    <cfRule type="duplicateValues" dxfId="5008" priority="55731"/>
    <cfRule type="duplicateValues" dxfId="5007" priority="55732"/>
    <cfRule type="duplicateValues" dxfId="5006" priority="55733"/>
    <cfRule type="duplicateValues" dxfId="5005" priority="55734"/>
    <cfRule type="duplicateValues" dxfId="5004" priority="55735"/>
    <cfRule type="duplicateValues" dxfId="5003" priority="55736"/>
    <cfRule type="duplicateValues" dxfId="5002" priority="55737"/>
    <cfRule type="duplicateValues" dxfId="5001" priority="55738"/>
    <cfRule type="duplicateValues" dxfId="5000" priority="55739"/>
    <cfRule type="duplicateValues" dxfId="4999" priority="55740"/>
    <cfRule type="duplicateValues" dxfId="4998" priority="55741"/>
    <cfRule type="duplicateValues" dxfId="4997" priority="55742"/>
    <cfRule type="duplicateValues" dxfId="4996" priority="55743"/>
    <cfRule type="duplicateValues" dxfId="4995" priority="55744"/>
  </conditionalFormatting>
  <conditionalFormatting sqref="J2646">
    <cfRule type="duplicateValues" dxfId="4994" priority="3206"/>
    <cfRule type="duplicateValues" dxfId="4993" priority="3207"/>
    <cfRule type="duplicateValues" dxfId="4992" priority="3208"/>
    <cfRule type="duplicateValues" dxfId="4991" priority="3209"/>
    <cfRule type="duplicateValues" dxfId="4990" priority="3210"/>
    <cfRule type="duplicateValues" dxfId="4989" priority="3211"/>
    <cfRule type="duplicateValues" dxfId="4988" priority="3212"/>
    <cfRule type="duplicateValues" dxfId="4987" priority="3213"/>
    <cfRule type="duplicateValues" dxfId="4986" priority="3214"/>
    <cfRule type="duplicateValues" dxfId="4985" priority="3215"/>
    <cfRule type="duplicateValues" dxfId="4984" priority="3216"/>
    <cfRule type="duplicateValues" dxfId="4983" priority="3217"/>
    <cfRule type="duplicateValues" dxfId="4982" priority="3218"/>
    <cfRule type="duplicateValues" dxfId="4981" priority="3219"/>
    <cfRule type="duplicateValues" dxfId="4980" priority="3220"/>
    <cfRule type="duplicateValues" dxfId="4979" priority="3221"/>
    <cfRule type="duplicateValues" dxfId="4978" priority="3222"/>
    <cfRule type="duplicateValues" dxfId="4977" priority="3223"/>
  </conditionalFormatting>
  <conditionalFormatting sqref="J2657:J2658 J2646">
    <cfRule type="duplicateValues" dxfId="4976" priority="3205"/>
  </conditionalFormatting>
  <conditionalFormatting sqref="J2647:J2656">
    <cfRule type="duplicateValues" dxfId="4975" priority="3224"/>
    <cfRule type="duplicateValues" dxfId="4974" priority="3225"/>
    <cfRule type="duplicateValues" dxfId="4973" priority="3226"/>
    <cfRule type="duplicateValues" dxfId="4972" priority="3227"/>
    <cfRule type="duplicateValues" dxfId="4971" priority="3228"/>
    <cfRule type="duplicateValues" dxfId="4970" priority="3229"/>
    <cfRule type="duplicateValues" dxfId="4969" priority="3230"/>
    <cfRule type="duplicateValues" dxfId="4968" priority="3231"/>
    <cfRule type="duplicateValues" dxfId="4967" priority="3232"/>
    <cfRule type="duplicateValues" dxfId="4966" priority="3233"/>
    <cfRule type="duplicateValues" dxfId="4965" priority="3234"/>
    <cfRule type="duplicateValues" dxfId="4964" priority="3235"/>
    <cfRule type="duplicateValues" dxfId="4963" priority="3236"/>
    <cfRule type="duplicateValues" dxfId="4962" priority="3237"/>
    <cfRule type="duplicateValues" dxfId="4961" priority="3238"/>
    <cfRule type="duplicateValues" dxfId="4960" priority="3239"/>
    <cfRule type="duplicateValues" dxfId="4959" priority="3240"/>
    <cfRule type="duplicateValues" dxfId="4958" priority="3241"/>
    <cfRule type="duplicateValues" dxfId="4957" priority="3242"/>
    <cfRule type="duplicateValues" dxfId="4956" priority="3243"/>
    <cfRule type="duplicateValues" dxfId="4955" priority="3244"/>
  </conditionalFormatting>
  <conditionalFormatting sqref="J2674">
    <cfRule type="duplicateValues" dxfId="4954" priority="3198"/>
    <cfRule type="duplicateValues" dxfId="4953" priority="3199"/>
    <cfRule type="duplicateValues" dxfId="4952" priority="3200"/>
    <cfRule type="duplicateValues" dxfId="4951" priority="3201"/>
    <cfRule type="duplicateValues" dxfId="4950" priority="3202"/>
    <cfRule type="duplicateValues" dxfId="4949" priority="3203"/>
    <cfRule type="duplicateValues" dxfId="4948" priority="3204"/>
  </conditionalFormatting>
  <conditionalFormatting sqref="J2660">
    <cfRule type="duplicateValues" dxfId="4947" priority="3159"/>
    <cfRule type="duplicateValues" dxfId="4946" priority="3160"/>
    <cfRule type="duplicateValues" dxfId="4945" priority="3161"/>
    <cfRule type="duplicateValues" dxfId="4944" priority="3162"/>
    <cfRule type="duplicateValues" dxfId="4943" priority="3163"/>
    <cfRule type="duplicateValues" dxfId="4942" priority="3164"/>
    <cfRule type="duplicateValues" dxfId="4941" priority="3165"/>
    <cfRule type="duplicateValues" dxfId="4940" priority="3166"/>
    <cfRule type="duplicateValues" dxfId="4939" priority="3167"/>
    <cfRule type="duplicateValues" dxfId="4938" priority="3168"/>
    <cfRule type="duplicateValues" dxfId="4937" priority="3169"/>
    <cfRule type="duplicateValues" dxfId="4936" priority="3170"/>
    <cfRule type="duplicateValues" dxfId="4935" priority="3171"/>
    <cfRule type="duplicateValues" dxfId="4934" priority="3172"/>
    <cfRule type="duplicateValues" dxfId="4933" priority="3173"/>
    <cfRule type="duplicateValues" dxfId="4932" priority="3174"/>
    <cfRule type="duplicateValues" dxfId="4931" priority="3175"/>
    <cfRule type="duplicateValues" dxfId="4930" priority="3176"/>
  </conditionalFormatting>
  <conditionalFormatting sqref="J2672:J2673 J2660">
    <cfRule type="duplicateValues" dxfId="4929" priority="3158"/>
  </conditionalFormatting>
  <conditionalFormatting sqref="J2661:J2671">
    <cfRule type="duplicateValues" dxfId="4928" priority="56012"/>
    <cfRule type="duplicateValues" dxfId="4927" priority="56013"/>
    <cfRule type="duplicateValues" dxfId="4926" priority="56014"/>
    <cfRule type="duplicateValues" dxfId="4925" priority="56015"/>
    <cfRule type="duplicateValues" dxfId="4924" priority="56016"/>
    <cfRule type="duplicateValues" dxfId="4923" priority="56017"/>
    <cfRule type="duplicateValues" dxfId="4922" priority="56018"/>
    <cfRule type="duplicateValues" dxfId="4921" priority="56019"/>
    <cfRule type="duplicateValues" dxfId="4920" priority="56020"/>
    <cfRule type="duplicateValues" dxfId="4919" priority="56021"/>
    <cfRule type="duplicateValues" dxfId="4918" priority="56022"/>
    <cfRule type="duplicateValues" dxfId="4917" priority="56023"/>
    <cfRule type="duplicateValues" dxfId="4916" priority="56024"/>
    <cfRule type="duplicateValues" dxfId="4915" priority="56025"/>
    <cfRule type="duplicateValues" dxfId="4914" priority="56026"/>
    <cfRule type="duplicateValues" dxfId="4913" priority="56027"/>
    <cfRule type="duplicateValues" dxfId="4912" priority="56028"/>
    <cfRule type="duplicateValues" dxfId="4911" priority="56029"/>
    <cfRule type="duplicateValues" dxfId="4910" priority="56030"/>
    <cfRule type="duplicateValues" dxfId="4909" priority="56031"/>
    <cfRule type="duplicateValues" dxfId="4908" priority="56032"/>
  </conditionalFormatting>
  <conditionalFormatting sqref="J2688">
    <cfRule type="duplicateValues" dxfId="4907" priority="3130"/>
    <cfRule type="duplicateValues" dxfId="4906" priority="3131"/>
    <cfRule type="duplicateValues" dxfId="4905" priority="3132"/>
    <cfRule type="duplicateValues" dxfId="4904" priority="3133"/>
    <cfRule type="duplicateValues" dxfId="4903" priority="3134"/>
    <cfRule type="duplicateValues" dxfId="4902" priority="3135"/>
    <cfRule type="duplicateValues" dxfId="4901" priority="3136"/>
  </conditionalFormatting>
  <conditionalFormatting sqref="J2675">
    <cfRule type="duplicateValues" dxfId="4900" priority="3112"/>
    <cfRule type="duplicateValues" dxfId="4899" priority="3113"/>
    <cfRule type="duplicateValues" dxfId="4898" priority="3114"/>
    <cfRule type="duplicateValues" dxfId="4897" priority="3115"/>
    <cfRule type="duplicateValues" dxfId="4896" priority="3116"/>
    <cfRule type="duplicateValues" dxfId="4895" priority="3117"/>
    <cfRule type="duplicateValues" dxfId="4894" priority="3118"/>
    <cfRule type="duplicateValues" dxfId="4893" priority="3119"/>
    <cfRule type="duplicateValues" dxfId="4892" priority="3120"/>
    <cfRule type="duplicateValues" dxfId="4891" priority="3121"/>
    <cfRule type="duplicateValues" dxfId="4890" priority="3122"/>
    <cfRule type="duplicateValues" dxfId="4889" priority="3123"/>
    <cfRule type="duplicateValues" dxfId="4888" priority="3124"/>
    <cfRule type="duplicateValues" dxfId="4887" priority="3125"/>
    <cfRule type="duplicateValues" dxfId="4886" priority="3126"/>
    <cfRule type="duplicateValues" dxfId="4885" priority="3127"/>
    <cfRule type="duplicateValues" dxfId="4884" priority="3128"/>
    <cfRule type="duplicateValues" dxfId="4883" priority="3129"/>
  </conditionalFormatting>
  <conditionalFormatting sqref="J2686:J2687 J2675">
    <cfRule type="duplicateValues" dxfId="4882" priority="3111"/>
  </conditionalFormatting>
  <conditionalFormatting sqref="J2676:J2685">
    <cfRule type="duplicateValues" dxfId="4881" priority="56300"/>
    <cfRule type="duplicateValues" dxfId="4880" priority="56301"/>
    <cfRule type="duplicateValues" dxfId="4879" priority="56302"/>
    <cfRule type="duplicateValues" dxfId="4878" priority="56303"/>
    <cfRule type="duplicateValues" dxfId="4877" priority="56304"/>
    <cfRule type="duplicateValues" dxfId="4876" priority="56305"/>
    <cfRule type="duplicateValues" dxfId="4875" priority="56306"/>
    <cfRule type="duplicateValues" dxfId="4874" priority="56307"/>
    <cfRule type="duplicateValues" dxfId="4873" priority="56308"/>
    <cfRule type="duplicateValues" dxfId="4872" priority="56309"/>
    <cfRule type="duplicateValues" dxfId="4871" priority="56310"/>
    <cfRule type="duplicateValues" dxfId="4870" priority="56311"/>
    <cfRule type="duplicateValues" dxfId="4869" priority="56312"/>
    <cfRule type="duplicateValues" dxfId="4868" priority="56313"/>
    <cfRule type="duplicateValues" dxfId="4867" priority="56314"/>
    <cfRule type="duplicateValues" dxfId="4866" priority="56315"/>
    <cfRule type="duplicateValues" dxfId="4865" priority="56316"/>
    <cfRule type="duplicateValues" dxfId="4864" priority="56317"/>
    <cfRule type="duplicateValues" dxfId="4863" priority="56318"/>
    <cfRule type="duplicateValues" dxfId="4862" priority="56319"/>
    <cfRule type="duplicateValues" dxfId="4861" priority="56320"/>
  </conditionalFormatting>
  <conditionalFormatting sqref="J2702">
    <cfRule type="duplicateValues" dxfId="4860" priority="3083"/>
    <cfRule type="duplicateValues" dxfId="4859" priority="3084"/>
    <cfRule type="duplicateValues" dxfId="4858" priority="3085"/>
    <cfRule type="duplicateValues" dxfId="4857" priority="3086"/>
    <cfRule type="duplicateValues" dxfId="4856" priority="3087"/>
    <cfRule type="duplicateValues" dxfId="4855" priority="3088"/>
    <cfRule type="duplicateValues" dxfId="4854" priority="3089"/>
  </conditionalFormatting>
  <conditionalFormatting sqref="J2689">
    <cfRule type="duplicateValues" dxfId="4853" priority="3065"/>
    <cfRule type="duplicateValues" dxfId="4852" priority="3066"/>
    <cfRule type="duplicateValues" dxfId="4851" priority="3067"/>
    <cfRule type="duplicateValues" dxfId="4850" priority="3068"/>
    <cfRule type="duplicateValues" dxfId="4849" priority="3069"/>
    <cfRule type="duplicateValues" dxfId="4848" priority="3070"/>
    <cfRule type="duplicateValues" dxfId="4847" priority="3071"/>
    <cfRule type="duplicateValues" dxfId="4846" priority="3072"/>
    <cfRule type="duplicateValues" dxfId="4845" priority="3073"/>
    <cfRule type="duplicateValues" dxfId="4844" priority="3074"/>
    <cfRule type="duplicateValues" dxfId="4843" priority="3075"/>
    <cfRule type="duplicateValues" dxfId="4842" priority="3076"/>
    <cfRule type="duplicateValues" dxfId="4841" priority="3077"/>
    <cfRule type="duplicateValues" dxfId="4840" priority="3078"/>
    <cfRule type="duplicateValues" dxfId="4839" priority="3079"/>
    <cfRule type="duplicateValues" dxfId="4838" priority="3080"/>
    <cfRule type="duplicateValues" dxfId="4837" priority="3081"/>
    <cfRule type="duplicateValues" dxfId="4836" priority="3082"/>
  </conditionalFormatting>
  <conditionalFormatting sqref="J2700:J2701 J2689">
    <cfRule type="duplicateValues" dxfId="4835" priority="3064"/>
  </conditionalFormatting>
  <conditionalFormatting sqref="J2690:J2699">
    <cfRule type="duplicateValues" dxfId="4834" priority="3090"/>
    <cfRule type="duplicateValues" dxfId="4833" priority="3091"/>
    <cfRule type="duplicateValues" dxfId="4832" priority="3092"/>
    <cfRule type="duplicateValues" dxfId="4831" priority="3093"/>
    <cfRule type="duplicateValues" dxfId="4830" priority="3094"/>
    <cfRule type="duplicateValues" dxfId="4829" priority="3095"/>
    <cfRule type="duplicateValues" dxfId="4828" priority="3096"/>
    <cfRule type="duplicateValues" dxfId="4827" priority="3097"/>
    <cfRule type="duplicateValues" dxfId="4826" priority="3098"/>
    <cfRule type="duplicateValues" dxfId="4825" priority="3099"/>
    <cfRule type="duplicateValues" dxfId="4824" priority="3100"/>
    <cfRule type="duplicateValues" dxfId="4823" priority="3101"/>
    <cfRule type="duplicateValues" dxfId="4822" priority="3102"/>
    <cfRule type="duplicateValues" dxfId="4821" priority="3103"/>
    <cfRule type="duplicateValues" dxfId="4820" priority="3104"/>
    <cfRule type="duplicateValues" dxfId="4819" priority="3105"/>
    <cfRule type="duplicateValues" dxfId="4818" priority="3106"/>
    <cfRule type="duplicateValues" dxfId="4817" priority="3107"/>
    <cfRule type="duplicateValues" dxfId="4816" priority="3108"/>
    <cfRule type="duplicateValues" dxfId="4815" priority="3109"/>
    <cfRule type="duplicateValues" dxfId="4814" priority="3110"/>
  </conditionalFormatting>
  <conditionalFormatting sqref="J2720">
    <cfRule type="duplicateValues" dxfId="4813" priority="3036"/>
    <cfRule type="duplicateValues" dxfId="4812" priority="3037"/>
    <cfRule type="duplicateValues" dxfId="4811" priority="3038"/>
    <cfRule type="duplicateValues" dxfId="4810" priority="3039"/>
    <cfRule type="duplicateValues" dxfId="4809" priority="3040"/>
    <cfRule type="duplicateValues" dxfId="4808" priority="3041"/>
    <cfRule type="duplicateValues" dxfId="4807" priority="3042"/>
  </conditionalFormatting>
  <conditionalFormatting sqref="J2703">
    <cfRule type="duplicateValues" dxfId="4806" priority="3018"/>
    <cfRule type="duplicateValues" dxfId="4805" priority="3019"/>
    <cfRule type="duplicateValues" dxfId="4804" priority="3020"/>
    <cfRule type="duplicateValues" dxfId="4803" priority="3021"/>
    <cfRule type="duplicateValues" dxfId="4802" priority="3022"/>
    <cfRule type="duplicateValues" dxfId="4801" priority="3023"/>
    <cfRule type="duplicateValues" dxfId="4800" priority="3024"/>
    <cfRule type="duplicateValues" dxfId="4799" priority="3025"/>
    <cfRule type="duplicateValues" dxfId="4798" priority="3026"/>
    <cfRule type="duplicateValues" dxfId="4797" priority="3027"/>
    <cfRule type="duplicateValues" dxfId="4796" priority="3028"/>
    <cfRule type="duplicateValues" dxfId="4795" priority="3029"/>
    <cfRule type="duplicateValues" dxfId="4794" priority="3030"/>
    <cfRule type="duplicateValues" dxfId="4793" priority="3031"/>
    <cfRule type="duplicateValues" dxfId="4792" priority="3032"/>
    <cfRule type="duplicateValues" dxfId="4791" priority="3033"/>
    <cfRule type="duplicateValues" dxfId="4790" priority="3034"/>
    <cfRule type="duplicateValues" dxfId="4789" priority="3035"/>
  </conditionalFormatting>
  <conditionalFormatting sqref="J2718:J2719 J2703">
    <cfRule type="duplicateValues" dxfId="4788" priority="3017"/>
  </conditionalFormatting>
  <conditionalFormatting sqref="J2704:J2717">
    <cfRule type="duplicateValues" dxfId="4787" priority="57164"/>
    <cfRule type="duplicateValues" dxfId="4786" priority="57165"/>
    <cfRule type="duplicateValues" dxfId="4785" priority="57166"/>
    <cfRule type="duplicateValues" dxfId="4784" priority="57167"/>
    <cfRule type="duplicateValues" dxfId="4783" priority="57168"/>
    <cfRule type="duplicateValues" dxfId="4782" priority="57169"/>
    <cfRule type="duplicateValues" dxfId="4781" priority="57170"/>
    <cfRule type="duplicateValues" dxfId="4780" priority="57171"/>
    <cfRule type="duplicateValues" dxfId="4779" priority="57172"/>
    <cfRule type="duplicateValues" dxfId="4778" priority="57173"/>
    <cfRule type="duplicateValues" dxfId="4777" priority="57174"/>
    <cfRule type="duplicateValues" dxfId="4776" priority="57175"/>
    <cfRule type="duplicateValues" dxfId="4775" priority="57176"/>
    <cfRule type="duplicateValues" dxfId="4774" priority="57177"/>
    <cfRule type="duplicateValues" dxfId="4773" priority="57178"/>
    <cfRule type="duplicateValues" dxfId="4772" priority="57179"/>
    <cfRule type="duplicateValues" dxfId="4771" priority="57180"/>
    <cfRule type="duplicateValues" dxfId="4770" priority="57181"/>
    <cfRule type="duplicateValues" dxfId="4769" priority="57182"/>
    <cfRule type="duplicateValues" dxfId="4768" priority="57183"/>
    <cfRule type="duplicateValues" dxfId="4767" priority="57184"/>
  </conditionalFormatting>
  <conditionalFormatting sqref="J2721">
    <cfRule type="duplicateValues" dxfId="4766" priority="2978"/>
    <cfRule type="duplicateValues" dxfId="4765" priority="2979"/>
    <cfRule type="duplicateValues" dxfId="4764" priority="2980"/>
    <cfRule type="duplicateValues" dxfId="4763" priority="2981"/>
    <cfRule type="duplicateValues" dxfId="4762" priority="2982"/>
    <cfRule type="duplicateValues" dxfId="4761" priority="2983"/>
    <cfRule type="duplicateValues" dxfId="4760" priority="2984"/>
    <cfRule type="duplicateValues" dxfId="4759" priority="2985"/>
    <cfRule type="duplicateValues" dxfId="4758" priority="2986"/>
    <cfRule type="duplicateValues" dxfId="4757" priority="2987"/>
    <cfRule type="duplicateValues" dxfId="4756" priority="2988"/>
    <cfRule type="duplicateValues" dxfId="4755" priority="2989"/>
    <cfRule type="duplicateValues" dxfId="4754" priority="2990"/>
    <cfRule type="duplicateValues" dxfId="4753" priority="2991"/>
    <cfRule type="duplicateValues" dxfId="4752" priority="2992"/>
    <cfRule type="duplicateValues" dxfId="4751" priority="2993"/>
    <cfRule type="duplicateValues" dxfId="4750" priority="2994"/>
    <cfRule type="duplicateValues" dxfId="4749" priority="2995"/>
  </conditionalFormatting>
  <conditionalFormatting sqref="J2730:J2731 J2721">
    <cfRule type="duplicateValues" dxfId="4748" priority="2977"/>
  </conditionalFormatting>
  <conditionalFormatting sqref="J2722:J2729">
    <cfRule type="duplicateValues" dxfId="4747" priority="57452"/>
    <cfRule type="duplicateValues" dxfId="4746" priority="57453"/>
    <cfRule type="duplicateValues" dxfId="4745" priority="57454"/>
    <cfRule type="duplicateValues" dxfId="4744" priority="57455"/>
    <cfRule type="duplicateValues" dxfId="4743" priority="57456"/>
    <cfRule type="duplicateValues" dxfId="4742" priority="57457"/>
    <cfRule type="duplicateValues" dxfId="4741" priority="57458"/>
    <cfRule type="duplicateValues" dxfId="4740" priority="57459"/>
    <cfRule type="duplicateValues" dxfId="4739" priority="57460"/>
    <cfRule type="duplicateValues" dxfId="4738" priority="57461"/>
    <cfRule type="duplicateValues" dxfId="4737" priority="57462"/>
    <cfRule type="duplicateValues" dxfId="4736" priority="57463"/>
    <cfRule type="duplicateValues" dxfId="4735" priority="57464"/>
    <cfRule type="duplicateValues" dxfId="4734" priority="57465"/>
    <cfRule type="duplicateValues" dxfId="4733" priority="57466"/>
    <cfRule type="duplicateValues" dxfId="4732" priority="57467"/>
    <cfRule type="duplicateValues" dxfId="4731" priority="57468"/>
    <cfRule type="duplicateValues" dxfId="4730" priority="57469"/>
    <cfRule type="duplicateValues" dxfId="4729" priority="57470"/>
    <cfRule type="duplicateValues" dxfId="4728" priority="57471"/>
    <cfRule type="duplicateValues" dxfId="4727" priority="57472"/>
  </conditionalFormatting>
  <conditionalFormatting sqref="J2733">
    <cfRule type="duplicateValues" dxfId="4726" priority="2938"/>
    <cfRule type="duplicateValues" dxfId="4725" priority="2939"/>
    <cfRule type="duplicateValues" dxfId="4724" priority="2940"/>
    <cfRule type="duplicateValues" dxfId="4723" priority="2941"/>
    <cfRule type="duplicateValues" dxfId="4722" priority="2942"/>
    <cfRule type="duplicateValues" dxfId="4721" priority="2943"/>
    <cfRule type="duplicateValues" dxfId="4720" priority="2944"/>
    <cfRule type="duplicateValues" dxfId="4719" priority="2945"/>
    <cfRule type="duplicateValues" dxfId="4718" priority="2946"/>
    <cfRule type="duplicateValues" dxfId="4717" priority="2947"/>
    <cfRule type="duplicateValues" dxfId="4716" priority="2948"/>
    <cfRule type="duplicateValues" dxfId="4715" priority="2949"/>
    <cfRule type="duplicateValues" dxfId="4714" priority="2950"/>
    <cfRule type="duplicateValues" dxfId="4713" priority="2951"/>
    <cfRule type="duplicateValues" dxfId="4712" priority="2952"/>
    <cfRule type="duplicateValues" dxfId="4711" priority="2953"/>
    <cfRule type="duplicateValues" dxfId="4710" priority="2954"/>
    <cfRule type="duplicateValues" dxfId="4709" priority="2955"/>
  </conditionalFormatting>
  <conditionalFormatting sqref="J2755:J2756 J2733">
    <cfRule type="duplicateValues" dxfId="4708" priority="2937"/>
  </conditionalFormatting>
  <conditionalFormatting sqref="J2734:J2754">
    <cfRule type="duplicateValues" dxfId="4707" priority="58042"/>
    <cfRule type="duplicateValues" dxfId="4706" priority="58043"/>
    <cfRule type="duplicateValues" dxfId="4705" priority="58044"/>
    <cfRule type="duplicateValues" dxfId="4704" priority="58045"/>
    <cfRule type="duplicateValues" dxfId="4703" priority="58046"/>
    <cfRule type="duplicateValues" dxfId="4702" priority="58047"/>
    <cfRule type="duplicateValues" dxfId="4701" priority="58048"/>
    <cfRule type="duplicateValues" dxfId="4700" priority="58049"/>
    <cfRule type="duplicateValues" dxfId="4699" priority="58050"/>
    <cfRule type="duplicateValues" dxfId="4698" priority="58051"/>
    <cfRule type="duplicateValues" dxfId="4697" priority="58052"/>
    <cfRule type="duplicateValues" dxfId="4696" priority="58053"/>
    <cfRule type="duplicateValues" dxfId="4695" priority="58054"/>
    <cfRule type="duplicateValues" dxfId="4694" priority="58055"/>
    <cfRule type="duplicateValues" dxfId="4693" priority="58056"/>
    <cfRule type="duplicateValues" dxfId="4692" priority="58057"/>
    <cfRule type="duplicateValues" dxfId="4691" priority="58058"/>
    <cfRule type="duplicateValues" dxfId="4690" priority="58059"/>
    <cfRule type="duplicateValues" dxfId="4689" priority="58060"/>
    <cfRule type="duplicateValues" dxfId="4688" priority="58061"/>
    <cfRule type="duplicateValues" dxfId="4687" priority="58062"/>
  </conditionalFormatting>
  <conditionalFormatting sqref="J2771">
    <cfRule type="duplicateValues" dxfId="4686" priority="2909"/>
    <cfRule type="duplicateValues" dxfId="4685" priority="2910"/>
    <cfRule type="duplicateValues" dxfId="4684" priority="2911"/>
    <cfRule type="duplicateValues" dxfId="4683" priority="2912"/>
    <cfRule type="duplicateValues" dxfId="4682" priority="2913"/>
    <cfRule type="duplicateValues" dxfId="4681" priority="2914"/>
    <cfRule type="duplicateValues" dxfId="4680" priority="2915"/>
  </conditionalFormatting>
  <conditionalFormatting sqref="J2758">
    <cfRule type="duplicateValues" dxfId="4679" priority="2891"/>
    <cfRule type="duplicateValues" dxfId="4678" priority="2892"/>
    <cfRule type="duplicateValues" dxfId="4677" priority="2893"/>
    <cfRule type="duplicateValues" dxfId="4676" priority="2894"/>
    <cfRule type="duplicateValues" dxfId="4675" priority="2895"/>
    <cfRule type="duplicateValues" dxfId="4674" priority="2896"/>
    <cfRule type="duplicateValues" dxfId="4673" priority="2897"/>
    <cfRule type="duplicateValues" dxfId="4672" priority="2898"/>
    <cfRule type="duplicateValues" dxfId="4671" priority="2899"/>
    <cfRule type="duplicateValues" dxfId="4670" priority="2900"/>
    <cfRule type="duplicateValues" dxfId="4669" priority="2901"/>
    <cfRule type="duplicateValues" dxfId="4668" priority="2902"/>
    <cfRule type="duplicateValues" dxfId="4667" priority="2903"/>
    <cfRule type="duplicateValues" dxfId="4666" priority="2904"/>
    <cfRule type="duplicateValues" dxfId="4665" priority="2905"/>
    <cfRule type="duplicateValues" dxfId="4664" priority="2906"/>
    <cfRule type="duplicateValues" dxfId="4663" priority="2907"/>
    <cfRule type="duplicateValues" dxfId="4662" priority="2908"/>
  </conditionalFormatting>
  <conditionalFormatting sqref="J2769:J2770 J2758">
    <cfRule type="duplicateValues" dxfId="4661" priority="2890"/>
  </conditionalFormatting>
  <conditionalFormatting sqref="J2784">
    <cfRule type="duplicateValues" dxfId="4660" priority="2862"/>
    <cfRule type="duplicateValues" dxfId="4659" priority="2863"/>
    <cfRule type="duplicateValues" dxfId="4658" priority="2864"/>
    <cfRule type="duplicateValues" dxfId="4657" priority="2865"/>
    <cfRule type="duplicateValues" dxfId="4656" priority="2866"/>
    <cfRule type="duplicateValues" dxfId="4655" priority="2867"/>
    <cfRule type="duplicateValues" dxfId="4654" priority="2868"/>
  </conditionalFormatting>
  <conditionalFormatting sqref="J2772">
    <cfRule type="duplicateValues" dxfId="4653" priority="2844"/>
    <cfRule type="duplicateValues" dxfId="4652" priority="2845"/>
    <cfRule type="duplicateValues" dxfId="4651" priority="2846"/>
    <cfRule type="duplicateValues" dxfId="4650" priority="2847"/>
    <cfRule type="duplicateValues" dxfId="4649" priority="2848"/>
    <cfRule type="duplicateValues" dxfId="4648" priority="2849"/>
    <cfRule type="duplicateValues" dxfId="4647" priority="2850"/>
    <cfRule type="duplicateValues" dxfId="4646" priority="2851"/>
    <cfRule type="duplicateValues" dxfId="4645" priority="2852"/>
    <cfRule type="duplicateValues" dxfId="4644" priority="2853"/>
    <cfRule type="duplicateValues" dxfId="4643" priority="2854"/>
    <cfRule type="duplicateValues" dxfId="4642" priority="2855"/>
    <cfRule type="duplicateValues" dxfId="4641" priority="2856"/>
    <cfRule type="duplicateValues" dxfId="4640" priority="2857"/>
    <cfRule type="duplicateValues" dxfId="4639" priority="2858"/>
    <cfRule type="duplicateValues" dxfId="4638" priority="2859"/>
    <cfRule type="duplicateValues" dxfId="4637" priority="2860"/>
    <cfRule type="duplicateValues" dxfId="4636" priority="2861"/>
  </conditionalFormatting>
  <conditionalFormatting sqref="J2782:J2783 J2772">
    <cfRule type="duplicateValues" dxfId="4635" priority="2843"/>
  </conditionalFormatting>
  <conditionalFormatting sqref="J2759:J2768">
    <cfRule type="duplicateValues" dxfId="4634" priority="58646"/>
    <cfRule type="duplicateValues" dxfId="4633" priority="58647"/>
    <cfRule type="duplicateValues" dxfId="4632" priority="58648"/>
    <cfRule type="duplicateValues" dxfId="4631" priority="58649"/>
    <cfRule type="duplicateValues" dxfId="4630" priority="58650"/>
    <cfRule type="duplicateValues" dxfId="4629" priority="58651"/>
    <cfRule type="duplicateValues" dxfId="4628" priority="58652"/>
    <cfRule type="duplicateValues" dxfId="4627" priority="58653"/>
    <cfRule type="duplicateValues" dxfId="4626" priority="58654"/>
    <cfRule type="duplicateValues" dxfId="4625" priority="58655"/>
    <cfRule type="duplicateValues" dxfId="4624" priority="58656"/>
    <cfRule type="duplicateValues" dxfId="4623" priority="58657"/>
    <cfRule type="duplicateValues" dxfId="4622" priority="58658"/>
    <cfRule type="duplicateValues" dxfId="4621" priority="58659"/>
    <cfRule type="duplicateValues" dxfId="4620" priority="58660"/>
    <cfRule type="duplicateValues" dxfId="4619" priority="58661"/>
    <cfRule type="duplicateValues" dxfId="4618" priority="58662"/>
    <cfRule type="duplicateValues" dxfId="4617" priority="58663"/>
    <cfRule type="duplicateValues" dxfId="4616" priority="58664"/>
    <cfRule type="duplicateValues" dxfId="4615" priority="58665"/>
    <cfRule type="duplicateValues" dxfId="4614" priority="58666"/>
  </conditionalFormatting>
  <conditionalFormatting sqref="J2773:J2781">
    <cfRule type="duplicateValues" dxfId="4613" priority="58948"/>
    <cfRule type="duplicateValues" dxfId="4612" priority="58949"/>
    <cfRule type="duplicateValues" dxfId="4611" priority="58950"/>
    <cfRule type="duplicateValues" dxfId="4610" priority="58951"/>
    <cfRule type="duplicateValues" dxfId="4609" priority="58952"/>
    <cfRule type="duplicateValues" dxfId="4608" priority="58953"/>
    <cfRule type="duplicateValues" dxfId="4607" priority="58954"/>
    <cfRule type="duplicateValues" dxfId="4606" priority="58955"/>
    <cfRule type="duplicateValues" dxfId="4605" priority="58956"/>
    <cfRule type="duplicateValues" dxfId="4604" priority="58957"/>
    <cfRule type="duplicateValues" dxfId="4603" priority="58958"/>
    <cfRule type="duplicateValues" dxfId="4602" priority="58959"/>
    <cfRule type="duplicateValues" dxfId="4601" priority="58960"/>
    <cfRule type="duplicateValues" dxfId="4600" priority="58961"/>
    <cfRule type="duplicateValues" dxfId="4599" priority="58962"/>
    <cfRule type="duplicateValues" dxfId="4598" priority="58963"/>
    <cfRule type="duplicateValues" dxfId="4597" priority="58964"/>
    <cfRule type="duplicateValues" dxfId="4596" priority="58965"/>
    <cfRule type="duplicateValues" dxfId="4595" priority="58966"/>
    <cfRule type="duplicateValues" dxfId="4594" priority="58967"/>
    <cfRule type="duplicateValues" dxfId="4593" priority="58968"/>
  </conditionalFormatting>
  <conditionalFormatting sqref="J2796">
    <cfRule type="duplicateValues" dxfId="4592" priority="2815"/>
    <cfRule type="duplicateValues" dxfId="4591" priority="2816"/>
    <cfRule type="duplicateValues" dxfId="4590" priority="2817"/>
    <cfRule type="duplicateValues" dxfId="4589" priority="2818"/>
    <cfRule type="duplicateValues" dxfId="4588" priority="2819"/>
    <cfRule type="duplicateValues" dxfId="4587" priority="2820"/>
    <cfRule type="duplicateValues" dxfId="4586" priority="2821"/>
  </conditionalFormatting>
  <conditionalFormatting sqref="J2785">
    <cfRule type="duplicateValues" dxfId="4585" priority="2797"/>
    <cfRule type="duplicateValues" dxfId="4584" priority="2798"/>
    <cfRule type="duplicateValues" dxfId="4583" priority="2799"/>
    <cfRule type="duplicateValues" dxfId="4582" priority="2800"/>
    <cfRule type="duplicateValues" dxfId="4581" priority="2801"/>
    <cfRule type="duplicateValues" dxfId="4580" priority="2802"/>
    <cfRule type="duplicateValues" dxfId="4579" priority="2803"/>
    <cfRule type="duplicateValues" dxfId="4578" priority="2804"/>
    <cfRule type="duplicateValues" dxfId="4577" priority="2805"/>
    <cfRule type="duplicateValues" dxfId="4576" priority="2806"/>
    <cfRule type="duplicateValues" dxfId="4575" priority="2807"/>
    <cfRule type="duplicateValues" dxfId="4574" priority="2808"/>
    <cfRule type="duplicateValues" dxfId="4573" priority="2809"/>
    <cfRule type="duplicateValues" dxfId="4572" priority="2810"/>
    <cfRule type="duplicateValues" dxfId="4571" priority="2811"/>
    <cfRule type="duplicateValues" dxfId="4570" priority="2812"/>
    <cfRule type="duplicateValues" dxfId="4569" priority="2813"/>
    <cfRule type="duplicateValues" dxfId="4568" priority="2814"/>
  </conditionalFormatting>
  <conditionalFormatting sqref="J2794:J2795 J2785">
    <cfRule type="duplicateValues" dxfId="4567" priority="2796"/>
  </conditionalFormatting>
  <conditionalFormatting sqref="J2786:J2793">
    <cfRule type="duplicateValues" dxfId="4566" priority="59552"/>
    <cfRule type="duplicateValues" dxfId="4565" priority="59553"/>
    <cfRule type="duplicateValues" dxfId="4564" priority="59554"/>
    <cfRule type="duplicateValues" dxfId="4563" priority="59555"/>
    <cfRule type="duplicateValues" dxfId="4562" priority="59556"/>
    <cfRule type="duplicateValues" dxfId="4561" priority="59557"/>
    <cfRule type="duplicateValues" dxfId="4560" priority="59558"/>
    <cfRule type="duplicateValues" dxfId="4559" priority="59559"/>
    <cfRule type="duplicateValues" dxfId="4558" priority="59560"/>
    <cfRule type="duplicateValues" dxfId="4557" priority="59561"/>
    <cfRule type="duplicateValues" dxfId="4556" priority="59562"/>
    <cfRule type="duplicateValues" dxfId="4555" priority="59563"/>
    <cfRule type="duplicateValues" dxfId="4554" priority="59564"/>
    <cfRule type="duplicateValues" dxfId="4553" priority="59565"/>
    <cfRule type="duplicateValues" dxfId="4552" priority="59566"/>
    <cfRule type="duplicateValues" dxfId="4551" priority="59567"/>
    <cfRule type="duplicateValues" dxfId="4550" priority="59568"/>
    <cfRule type="duplicateValues" dxfId="4549" priority="59569"/>
    <cfRule type="duplicateValues" dxfId="4548" priority="59570"/>
    <cfRule type="duplicateValues" dxfId="4547" priority="59571"/>
    <cfRule type="duplicateValues" dxfId="4546" priority="59572"/>
  </conditionalFormatting>
  <conditionalFormatting sqref="J2797">
    <cfRule type="duplicateValues" dxfId="4545" priority="2757"/>
    <cfRule type="duplicateValues" dxfId="4544" priority="2758"/>
    <cfRule type="duplicateValues" dxfId="4543" priority="2759"/>
    <cfRule type="duplicateValues" dxfId="4542" priority="2760"/>
    <cfRule type="duplicateValues" dxfId="4541" priority="2761"/>
    <cfRule type="duplicateValues" dxfId="4540" priority="2762"/>
    <cfRule type="duplicateValues" dxfId="4539" priority="2763"/>
    <cfRule type="duplicateValues" dxfId="4538" priority="2764"/>
    <cfRule type="duplicateValues" dxfId="4537" priority="2765"/>
    <cfRule type="duplicateValues" dxfId="4536" priority="2766"/>
    <cfRule type="duplicateValues" dxfId="4535" priority="2767"/>
    <cfRule type="duplicateValues" dxfId="4534" priority="2768"/>
    <cfRule type="duplicateValues" dxfId="4533" priority="2769"/>
    <cfRule type="duplicateValues" dxfId="4532" priority="2770"/>
    <cfRule type="duplicateValues" dxfId="4531" priority="2771"/>
    <cfRule type="duplicateValues" dxfId="4530" priority="2772"/>
    <cfRule type="duplicateValues" dxfId="4529" priority="2773"/>
    <cfRule type="duplicateValues" dxfId="4528" priority="2774"/>
  </conditionalFormatting>
  <conditionalFormatting sqref="J2807:J2808 J2797">
    <cfRule type="duplicateValues" dxfId="4527" priority="2756"/>
  </conditionalFormatting>
  <conditionalFormatting sqref="J2798:J2806">
    <cfRule type="duplicateValues" dxfId="4526" priority="59854"/>
    <cfRule type="duplicateValues" dxfId="4525" priority="59855"/>
    <cfRule type="duplicateValues" dxfId="4524" priority="59856"/>
    <cfRule type="duplicateValues" dxfId="4523" priority="59857"/>
    <cfRule type="duplicateValues" dxfId="4522" priority="59858"/>
    <cfRule type="duplicateValues" dxfId="4521" priority="59859"/>
    <cfRule type="duplicateValues" dxfId="4520" priority="59860"/>
    <cfRule type="duplicateValues" dxfId="4519" priority="59861"/>
    <cfRule type="duplicateValues" dxfId="4518" priority="59862"/>
    <cfRule type="duplicateValues" dxfId="4517" priority="59863"/>
    <cfRule type="duplicateValues" dxfId="4516" priority="59864"/>
    <cfRule type="duplicateValues" dxfId="4515" priority="59865"/>
    <cfRule type="duplicateValues" dxfId="4514" priority="59866"/>
    <cfRule type="duplicateValues" dxfId="4513" priority="59867"/>
    <cfRule type="duplicateValues" dxfId="4512" priority="59868"/>
    <cfRule type="duplicateValues" dxfId="4511" priority="59869"/>
    <cfRule type="duplicateValues" dxfId="4510" priority="59870"/>
    <cfRule type="duplicateValues" dxfId="4509" priority="59871"/>
    <cfRule type="duplicateValues" dxfId="4508" priority="59872"/>
    <cfRule type="duplicateValues" dxfId="4507" priority="59873"/>
    <cfRule type="duplicateValues" dxfId="4506" priority="59874"/>
  </conditionalFormatting>
  <conditionalFormatting sqref="J2823">
    <cfRule type="duplicateValues" dxfId="4505" priority="2728"/>
    <cfRule type="duplicateValues" dxfId="4504" priority="2729"/>
    <cfRule type="duplicateValues" dxfId="4503" priority="2730"/>
    <cfRule type="duplicateValues" dxfId="4502" priority="2731"/>
    <cfRule type="duplicateValues" dxfId="4501" priority="2732"/>
    <cfRule type="duplicateValues" dxfId="4500" priority="2733"/>
    <cfRule type="duplicateValues" dxfId="4499" priority="2734"/>
  </conditionalFormatting>
  <conditionalFormatting sqref="J2810">
    <cfRule type="duplicateValues" dxfId="4498" priority="2710"/>
    <cfRule type="duplicateValues" dxfId="4497" priority="2711"/>
    <cfRule type="duplicateValues" dxfId="4496" priority="2712"/>
    <cfRule type="duplicateValues" dxfId="4495" priority="2713"/>
    <cfRule type="duplicateValues" dxfId="4494" priority="2714"/>
    <cfRule type="duplicateValues" dxfId="4493" priority="2715"/>
    <cfRule type="duplicateValues" dxfId="4492" priority="2716"/>
    <cfRule type="duplicateValues" dxfId="4491" priority="2717"/>
    <cfRule type="duplicateValues" dxfId="4490" priority="2718"/>
    <cfRule type="duplicateValues" dxfId="4489" priority="2719"/>
    <cfRule type="duplicateValues" dxfId="4488" priority="2720"/>
    <cfRule type="duplicateValues" dxfId="4487" priority="2721"/>
    <cfRule type="duplicateValues" dxfId="4486" priority="2722"/>
    <cfRule type="duplicateValues" dxfId="4485" priority="2723"/>
    <cfRule type="duplicateValues" dxfId="4484" priority="2724"/>
    <cfRule type="duplicateValues" dxfId="4483" priority="2725"/>
    <cfRule type="duplicateValues" dxfId="4482" priority="2726"/>
    <cfRule type="duplicateValues" dxfId="4481" priority="2727"/>
  </conditionalFormatting>
  <conditionalFormatting sqref="J2821:J2822 J2810">
    <cfRule type="duplicateValues" dxfId="4480" priority="2709"/>
  </conditionalFormatting>
  <conditionalFormatting sqref="J2811:J2820">
    <cfRule type="duplicateValues" dxfId="4479" priority="60163"/>
    <cfRule type="duplicateValues" dxfId="4478" priority="60164"/>
    <cfRule type="duplicateValues" dxfId="4477" priority="60165"/>
    <cfRule type="duplicateValues" dxfId="4476" priority="60166"/>
    <cfRule type="duplicateValues" dxfId="4475" priority="60167"/>
    <cfRule type="duplicateValues" dxfId="4474" priority="60168"/>
    <cfRule type="duplicateValues" dxfId="4473" priority="60169"/>
    <cfRule type="duplicateValues" dxfId="4472" priority="60170"/>
    <cfRule type="duplicateValues" dxfId="4471" priority="60171"/>
    <cfRule type="duplicateValues" dxfId="4470" priority="60172"/>
    <cfRule type="duplicateValues" dxfId="4469" priority="60173"/>
    <cfRule type="duplicateValues" dxfId="4468" priority="60174"/>
    <cfRule type="duplicateValues" dxfId="4467" priority="60175"/>
    <cfRule type="duplicateValues" dxfId="4466" priority="60176"/>
    <cfRule type="duplicateValues" dxfId="4465" priority="60177"/>
    <cfRule type="duplicateValues" dxfId="4464" priority="60178"/>
    <cfRule type="duplicateValues" dxfId="4463" priority="60179"/>
    <cfRule type="duplicateValues" dxfId="4462" priority="60180"/>
    <cfRule type="duplicateValues" dxfId="4461" priority="60181"/>
    <cfRule type="duplicateValues" dxfId="4460" priority="60182"/>
    <cfRule type="duplicateValues" dxfId="4459" priority="60183"/>
  </conditionalFormatting>
  <conditionalFormatting sqref="J2824">
    <cfRule type="duplicateValues" dxfId="4458" priority="2670"/>
    <cfRule type="duplicateValues" dxfId="4457" priority="2671"/>
    <cfRule type="duplicateValues" dxfId="4456" priority="2672"/>
    <cfRule type="duplicateValues" dxfId="4455" priority="2673"/>
    <cfRule type="duplicateValues" dxfId="4454" priority="2674"/>
    <cfRule type="duplicateValues" dxfId="4453" priority="2675"/>
    <cfRule type="duplicateValues" dxfId="4452" priority="2676"/>
    <cfRule type="duplicateValues" dxfId="4451" priority="2677"/>
    <cfRule type="duplicateValues" dxfId="4450" priority="2678"/>
    <cfRule type="duplicateValues" dxfId="4449" priority="2679"/>
    <cfRule type="duplicateValues" dxfId="4448" priority="2680"/>
    <cfRule type="duplicateValues" dxfId="4447" priority="2681"/>
    <cfRule type="duplicateValues" dxfId="4446" priority="2682"/>
    <cfRule type="duplicateValues" dxfId="4445" priority="2683"/>
    <cfRule type="duplicateValues" dxfId="4444" priority="2684"/>
    <cfRule type="duplicateValues" dxfId="4443" priority="2685"/>
    <cfRule type="duplicateValues" dxfId="4442" priority="2686"/>
    <cfRule type="duplicateValues" dxfId="4441" priority="2687"/>
  </conditionalFormatting>
  <conditionalFormatting sqref="J2839:J2840 J2824">
    <cfRule type="duplicateValues" dxfId="4440" priority="2669"/>
  </conditionalFormatting>
  <conditionalFormatting sqref="J2825:J2838">
    <cfRule type="duplicateValues" dxfId="4439" priority="60472"/>
    <cfRule type="duplicateValues" dxfId="4438" priority="60473"/>
    <cfRule type="duplicateValues" dxfId="4437" priority="60474"/>
    <cfRule type="duplicateValues" dxfId="4436" priority="60475"/>
    <cfRule type="duplicateValues" dxfId="4435" priority="60476"/>
    <cfRule type="duplicateValues" dxfId="4434" priority="60477"/>
    <cfRule type="duplicateValues" dxfId="4433" priority="60478"/>
    <cfRule type="duplicateValues" dxfId="4432" priority="60479"/>
    <cfRule type="duplicateValues" dxfId="4431" priority="60480"/>
    <cfRule type="duplicateValues" dxfId="4430" priority="60481"/>
    <cfRule type="duplicateValues" dxfId="4429" priority="60482"/>
    <cfRule type="duplicateValues" dxfId="4428" priority="60483"/>
    <cfRule type="duplicateValues" dxfId="4427" priority="60484"/>
    <cfRule type="duplicateValues" dxfId="4426" priority="60485"/>
    <cfRule type="duplicateValues" dxfId="4425" priority="60486"/>
    <cfRule type="duplicateValues" dxfId="4424" priority="60487"/>
    <cfRule type="duplicateValues" dxfId="4423" priority="60488"/>
    <cfRule type="duplicateValues" dxfId="4422" priority="60489"/>
    <cfRule type="duplicateValues" dxfId="4421" priority="60490"/>
    <cfRule type="duplicateValues" dxfId="4420" priority="60491"/>
    <cfRule type="duplicateValues" dxfId="4419" priority="60492"/>
  </conditionalFormatting>
  <conditionalFormatting sqref="J2842">
    <cfRule type="duplicateValues" dxfId="4418" priority="2630"/>
    <cfRule type="duplicateValues" dxfId="4417" priority="2631"/>
    <cfRule type="duplicateValues" dxfId="4416" priority="2632"/>
    <cfRule type="duplicateValues" dxfId="4415" priority="2633"/>
    <cfRule type="duplicateValues" dxfId="4414" priority="2634"/>
    <cfRule type="duplicateValues" dxfId="4413" priority="2635"/>
    <cfRule type="duplicateValues" dxfId="4412" priority="2636"/>
    <cfRule type="duplicateValues" dxfId="4411" priority="2637"/>
    <cfRule type="duplicateValues" dxfId="4410" priority="2638"/>
    <cfRule type="duplicateValues" dxfId="4409" priority="2639"/>
    <cfRule type="duplicateValues" dxfId="4408" priority="2640"/>
    <cfRule type="duplicateValues" dxfId="4407" priority="2641"/>
    <cfRule type="duplicateValues" dxfId="4406" priority="2642"/>
    <cfRule type="duplicateValues" dxfId="4405" priority="2643"/>
    <cfRule type="duplicateValues" dxfId="4404" priority="2644"/>
    <cfRule type="duplicateValues" dxfId="4403" priority="2645"/>
    <cfRule type="duplicateValues" dxfId="4402" priority="2646"/>
    <cfRule type="duplicateValues" dxfId="4401" priority="2647"/>
  </conditionalFormatting>
  <conditionalFormatting sqref="J2863:J2864 J2842">
    <cfRule type="duplicateValues" dxfId="4400" priority="2629"/>
  </conditionalFormatting>
  <conditionalFormatting sqref="J2843:J2862">
    <cfRule type="duplicateValues" dxfId="4399" priority="61104"/>
    <cfRule type="duplicateValues" dxfId="4398" priority="61105"/>
    <cfRule type="duplicateValues" dxfId="4397" priority="61106"/>
    <cfRule type="duplicateValues" dxfId="4396" priority="61107"/>
    <cfRule type="duplicateValues" dxfId="4395" priority="61108"/>
    <cfRule type="duplicateValues" dxfId="4394" priority="61109"/>
    <cfRule type="duplicateValues" dxfId="4393" priority="61110"/>
    <cfRule type="duplicateValues" dxfId="4392" priority="61111"/>
    <cfRule type="duplicateValues" dxfId="4391" priority="61112"/>
    <cfRule type="duplicateValues" dxfId="4390" priority="61113"/>
    <cfRule type="duplicateValues" dxfId="4389" priority="61114"/>
    <cfRule type="duplicateValues" dxfId="4388" priority="61115"/>
    <cfRule type="duplicateValues" dxfId="4387" priority="61116"/>
    <cfRule type="duplicateValues" dxfId="4386" priority="61117"/>
    <cfRule type="duplicateValues" dxfId="4385" priority="61118"/>
    <cfRule type="duplicateValues" dxfId="4384" priority="61119"/>
    <cfRule type="duplicateValues" dxfId="4383" priority="61120"/>
    <cfRule type="duplicateValues" dxfId="4382" priority="61121"/>
    <cfRule type="duplicateValues" dxfId="4381" priority="61122"/>
    <cfRule type="duplicateValues" dxfId="4380" priority="61123"/>
    <cfRule type="duplicateValues" dxfId="4379" priority="61124"/>
  </conditionalFormatting>
  <conditionalFormatting sqref="J2878">
    <cfRule type="duplicateValues" dxfId="4378" priority="2601"/>
    <cfRule type="duplicateValues" dxfId="4377" priority="2602"/>
    <cfRule type="duplicateValues" dxfId="4376" priority="2603"/>
    <cfRule type="duplicateValues" dxfId="4375" priority="2604"/>
    <cfRule type="duplicateValues" dxfId="4374" priority="2605"/>
    <cfRule type="duplicateValues" dxfId="4373" priority="2606"/>
    <cfRule type="duplicateValues" dxfId="4372" priority="2607"/>
  </conditionalFormatting>
  <conditionalFormatting sqref="J2866">
    <cfRule type="duplicateValues" dxfId="4371" priority="2583"/>
    <cfRule type="duplicateValues" dxfId="4370" priority="2584"/>
    <cfRule type="duplicateValues" dxfId="4369" priority="2585"/>
    <cfRule type="duplicateValues" dxfId="4368" priority="2586"/>
    <cfRule type="duplicateValues" dxfId="4367" priority="2587"/>
    <cfRule type="duplicateValues" dxfId="4366" priority="2588"/>
    <cfRule type="duplicateValues" dxfId="4365" priority="2589"/>
    <cfRule type="duplicateValues" dxfId="4364" priority="2590"/>
    <cfRule type="duplicateValues" dxfId="4363" priority="2591"/>
    <cfRule type="duplicateValues" dxfId="4362" priority="2592"/>
    <cfRule type="duplicateValues" dxfId="4361" priority="2593"/>
    <cfRule type="duplicateValues" dxfId="4360" priority="2594"/>
    <cfRule type="duplicateValues" dxfId="4359" priority="2595"/>
    <cfRule type="duplicateValues" dxfId="4358" priority="2596"/>
    <cfRule type="duplicateValues" dxfId="4357" priority="2597"/>
    <cfRule type="duplicateValues" dxfId="4356" priority="2598"/>
    <cfRule type="duplicateValues" dxfId="4355" priority="2599"/>
    <cfRule type="duplicateValues" dxfId="4354" priority="2600"/>
  </conditionalFormatting>
  <conditionalFormatting sqref="J2876:J2877 J2866">
    <cfRule type="duplicateValues" dxfId="4353" priority="2582"/>
  </conditionalFormatting>
  <conditionalFormatting sqref="J2867:J2875">
    <cfRule type="duplicateValues" dxfId="4352" priority="61427"/>
    <cfRule type="duplicateValues" dxfId="4351" priority="61428"/>
    <cfRule type="duplicateValues" dxfId="4350" priority="61429"/>
    <cfRule type="duplicateValues" dxfId="4349" priority="61430"/>
    <cfRule type="duplicateValues" dxfId="4348" priority="61431"/>
    <cfRule type="duplicateValues" dxfId="4347" priority="61432"/>
    <cfRule type="duplicateValues" dxfId="4346" priority="61433"/>
    <cfRule type="duplicateValues" dxfId="4345" priority="61434"/>
    <cfRule type="duplicateValues" dxfId="4344" priority="61435"/>
    <cfRule type="duplicateValues" dxfId="4343" priority="61436"/>
    <cfRule type="duplicateValues" dxfId="4342" priority="61437"/>
    <cfRule type="duplicateValues" dxfId="4341" priority="61438"/>
    <cfRule type="duplicateValues" dxfId="4340" priority="61439"/>
    <cfRule type="duplicateValues" dxfId="4339" priority="61440"/>
    <cfRule type="duplicateValues" dxfId="4338" priority="61441"/>
    <cfRule type="duplicateValues" dxfId="4337" priority="61442"/>
    <cfRule type="duplicateValues" dxfId="4336" priority="61443"/>
    <cfRule type="duplicateValues" dxfId="4335" priority="61444"/>
    <cfRule type="duplicateValues" dxfId="4334" priority="61445"/>
    <cfRule type="duplicateValues" dxfId="4333" priority="61446"/>
    <cfRule type="duplicateValues" dxfId="4332" priority="61447"/>
  </conditionalFormatting>
  <conditionalFormatting sqref="J2893">
    <cfRule type="duplicateValues" dxfId="4331" priority="2554"/>
    <cfRule type="duplicateValues" dxfId="4330" priority="2555"/>
    <cfRule type="duplicateValues" dxfId="4329" priority="2556"/>
    <cfRule type="duplicateValues" dxfId="4328" priority="2557"/>
    <cfRule type="duplicateValues" dxfId="4327" priority="2558"/>
    <cfRule type="duplicateValues" dxfId="4326" priority="2559"/>
    <cfRule type="duplicateValues" dxfId="4325" priority="2560"/>
  </conditionalFormatting>
  <conditionalFormatting sqref="J2879">
    <cfRule type="duplicateValues" dxfId="4324" priority="2536"/>
    <cfRule type="duplicateValues" dxfId="4323" priority="2537"/>
    <cfRule type="duplicateValues" dxfId="4322" priority="2538"/>
    <cfRule type="duplicateValues" dxfId="4321" priority="2539"/>
    <cfRule type="duplicateValues" dxfId="4320" priority="2540"/>
    <cfRule type="duplicateValues" dxfId="4319" priority="2541"/>
    <cfRule type="duplicateValues" dxfId="4318" priority="2542"/>
    <cfRule type="duplicateValues" dxfId="4317" priority="2543"/>
    <cfRule type="duplicateValues" dxfId="4316" priority="2544"/>
    <cfRule type="duplicateValues" dxfId="4315" priority="2545"/>
    <cfRule type="duplicateValues" dxfId="4314" priority="2546"/>
    <cfRule type="duplicateValues" dxfId="4313" priority="2547"/>
    <cfRule type="duplicateValues" dxfId="4312" priority="2548"/>
    <cfRule type="duplicateValues" dxfId="4311" priority="2549"/>
    <cfRule type="duplicateValues" dxfId="4310" priority="2550"/>
    <cfRule type="duplicateValues" dxfId="4309" priority="2551"/>
    <cfRule type="duplicateValues" dxfId="4308" priority="2552"/>
    <cfRule type="duplicateValues" dxfId="4307" priority="2553"/>
  </conditionalFormatting>
  <conditionalFormatting sqref="J2891:J2892 J2879">
    <cfRule type="duplicateValues" dxfId="4306" priority="2535"/>
  </conditionalFormatting>
  <conditionalFormatting sqref="J2880:J2890">
    <cfRule type="duplicateValues" dxfId="4305" priority="61750"/>
    <cfRule type="duplicateValues" dxfId="4304" priority="61751"/>
    <cfRule type="duplicateValues" dxfId="4303" priority="61752"/>
    <cfRule type="duplicateValues" dxfId="4302" priority="61753"/>
    <cfRule type="duplicateValues" dxfId="4301" priority="61754"/>
    <cfRule type="duplicateValues" dxfId="4300" priority="61755"/>
    <cfRule type="duplicateValues" dxfId="4299" priority="61756"/>
    <cfRule type="duplicateValues" dxfId="4298" priority="61757"/>
    <cfRule type="duplicateValues" dxfId="4297" priority="61758"/>
    <cfRule type="duplicateValues" dxfId="4296" priority="61759"/>
    <cfRule type="duplicateValues" dxfId="4295" priority="61760"/>
    <cfRule type="duplicateValues" dxfId="4294" priority="61761"/>
    <cfRule type="duplicateValues" dxfId="4293" priority="61762"/>
    <cfRule type="duplicateValues" dxfId="4292" priority="61763"/>
    <cfRule type="duplicateValues" dxfId="4291" priority="61764"/>
    <cfRule type="duplicateValues" dxfId="4290" priority="61765"/>
    <cfRule type="duplicateValues" dxfId="4289" priority="61766"/>
    <cfRule type="duplicateValues" dxfId="4288" priority="61767"/>
    <cfRule type="duplicateValues" dxfId="4287" priority="61768"/>
    <cfRule type="duplicateValues" dxfId="4286" priority="61769"/>
    <cfRule type="duplicateValues" dxfId="4285" priority="61770"/>
  </conditionalFormatting>
  <conditionalFormatting sqref="J2905">
    <cfRule type="duplicateValues" dxfId="4284" priority="2507"/>
    <cfRule type="duplicateValues" dxfId="4283" priority="2508"/>
    <cfRule type="duplicateValues" dxfId="4282" priority="2509"/>
    <cfRule type="duplicateValues" dxfId="4281" priority="2510"/>
    <cfRule type="duplicateValues" dxfId="4280" priority="2511"/>
    <cfRule type="duplicateValues" dxfId="4279" priority="2512"/>
    <cfRule type="duplicateValues" dxfId="4278" priority="2513"/>
  </conditionalFormatting>
  <conditionalFormatting sqref="J2894">
    <cfRule type="duplicateValues" dxfId="4277" priority="2489"/>
    <cfRule type="duplicateValues" dxfId="4276" priority="2490"/>
    <cfRule type="duplicateValues" dxfId="4275" priority="2491"/>
    <cfRule type="duplicateValues" dxfId="4274" priority="2492"/>
    <cfRule type="duplicateValues" dxfId="4273" priority="2493"/>
    <cfRule type="duplicateValues" dxfId="4272" priority="2494"/>
    <cfRule type="duplicateValues" dxfId="4271" priority="2495"/>
    <cfRule type="duplicateValues" dxfId="4270" priority="2496"/>
    <cfRule type="duplicateValues" dxfId="4269" priority="2497"/>
    <cfRule type="duplicateValues" dxfId="4268" priority="2498"/>
    <cfRule type="duplicateValues" dxfId="4267" priority="2499"/>
    <cfRule type="duplicateValues" dxfId="4266" priority="2500"/>
    <cfRule type="duplicateValues" dxfId="4265" priority="2501"/>
    <cfRule type="duplicateValues" dxfId="4264" priority="2502"/>
    <cfRule type="duplicateValues" dxfId="4263" priority="2503"/>
    <cfRule type="duplicateValues" dxfId="4262" priority="2504"/>
    <cfRule type="duplicateValues" dxfId="4261" priority="2505"/>
    <cfRule type="duplicateValues" dxfId="4260" priority="2506"/>
  </conditionalFormatting>
  <conditionalFormatting sqref="J2903:J2904 J2894">
    <cfRule type="duplicateValues" dxfId="4259" priority="2488"/>
  </conditionalFormatting>
  <conditionalFormatting sqref="J2895:J2902">
    <cfRule type="duplicateValues" dxfId="4258" priority="62073"/>
    <cfRule type="duplicateValues" dxfId="4257" priority="62074"/>
    <cfRule type="duplicateValues" dxfId="4256" priority="62075"/>
    <cfRule type="duplicateValues" dxfId="4255" priority="62076"/>
    <cfRule type="duplicateValues" dxfId="4254" priority="62077"/>
    <cfRule type="duplicateValues" dxfId="4253" priority="62078"/>
    <cfRule type="duplicateValues" dxfId="4252" priority="62079"/>
    <cfRule type="duplicateValues" dxfId="4251" priority="62080"/>
    <cfRule type="duplicateValues" dxfId="4250" priority="62081"/>
    <cfRule type="duplicateValues" dxfId="4249" priority="62082"/>
    <cfRule type="duplicateValues" dxfId="4248" priority="62083"/>
    <cfRule type="duplicateValues" dxfId="4247" priority="62084"/>
    <cfRule type="duplicateValues" dxfId="4246" priority="62085"/>
    <cfRule type="duplicateValues" dxfId="4245" priority="62086"/>
    <cfRule type="duplicateValues" dxfId="4244" priority="62087"/>
    <cfRule type="duplicateValues" dxfId="4243" priority="62088"/>
    <cfRule type="duplicateValues" dxfId="4242" priority="62089"/>
    <cfRule type="duplicateValues" dxfId="4241" priority="62090"/>
    <cfRule type="duplicateValues" dxfId="4240" priority="62091"/>
    <cfRule type="duplicateValues" dxfId="4239" priority="62092"/>
    <cfRule type="duplicateValues" dxfId="4238" priority="62093"/>
  </conditionalFormatting>
  <conditionalFormatting sqref="J2906">
    <cfRule type="duplicateValues" dxfId="4237" priority="2449"/>
    <cfRule type="duplicateValues" dxfId="4236" priority="2450"/>
    <cfRule type="duplicateValues" dxfId="4235" priority="2451"/>
    <cfRule type="duplicateValues" dxfId="4234" priority="2452"/>
    <cfRule type="duplicateValues" dxfId="4233" priority="2453"/>
    <cfRule type="duplicateValues" dxfId="4232" priority="2454"/>
    <cfRule type="duplicateValues" dxfId="4231" priority="2455"/>
    <cfRule type="duplicateValues" dxfId="4230" priority="2456"/>
    <cfRule type="duplicateValues" dxfId="4229" priority="2457"/>
    <cfRule type="duplicateValues" dxfId="4228" priority="2458"/>
    <cfRule type="duplicateValues" dxfId="4227" priority="2459"/>
    <cfRule type="duplicateValues" dxfId="4226" priority="2460"/>
    <cfRule type="duplicateValues" dxfId="4225" priority="2461"/>
    <cfRule type="duplicateValues" dxfId="4224" priority="2462"/>
    <cfRule type="duplicateValues" dxfId="4223" priority="2463"/>
    <cfRule type="duplicateValues" dxfId="4222" priority="2464"/>
    <cfRule type="duplicateValues" dxfId="4221" priority="2465"/>
    <cfRule type="duplicateValues" dxfId="4220" priority="2466"/>
  </conditionalFormatting>
  <conditionalFormatting sqref="J2915:J2916 J2906">
    <cfRule type="duplicateValues" dxfId="4219" priority="2448"/>
  </conditionalFormatting>
  <conditionalFormatting sqref="J2907:J2914">
    <cfRule type="duplicateValues" dxfId="4218" priority="2467"/>
    <cfRule type="duplicateValues" dxfId="4217" priority="2468"/>
    <cfRule type="duplicateValues" dxfId="4216" priority="2469"/>
    <cfRule type="duplicateValues" dxfId="4215" priority="2470"/>
    <cfRule type="duplicateValues" dxfId="4214" priority="2471"/>
    <cfRule type="duplicateValues" dxfId="4213" priority="2472"/>
    <cfRule type="duplicateValues" dxfId="4212" priority="2473"/>
    <cfRule type="duplicateValues" dxfId="4211" priority="2474"/>
    <cfRule type="duplicateValues" dxfId="4210" priority="2475"/>
    <cfRule type="duplicateValues" dxfId="4209" priority="2476"/>
    <cfRule type="duplicateValues" dxfId="4208" priority="2477"/>
    <cfRule type="duplicateValues" dxfId="4207" priority="2478"/>
    <cfRule type="duplicateValues" dxfId="4206" priority="2479"/>
    <cfRule type="duplicateValues" dxfId="4205" priority="2480"/>
    <cfRule type="duplicateValues" dxfId="4204" priority="2481"/>
    <cfRule type="duplicateValues" dxfId="4203" priority="2482"/>
    <cfRule type="duplicateValues" dxfId="4202" priority="2483"/>
    <cfRule type="duplicateValues" dxfId="4201" priority="2484"/>
    <cfRule type="duplicateValues" dxfId="4200" priority="2485"/>
    <cfRule type="duplicateValues" dxfId="4199" priority="2486"/>
    <cfRule type="duplicateValues" dxfId="4198" priority="2487"/>
  </conditionalFormatting>
  <conditionalFormatting sqref="J2918">
    <cfRule type="duplicateValues" dxfId="4197" priority="2409"/>
    <cfRule type="duplicateValues" dxfId="4196" priority="2410"/>
    <cfRule type="duplicateValues" dxfId="4195" priority="2411"/>
    <cfRule type="duplicateValues" dxfId="4194" priority="2412"/>
    <cfRule type="duplicateValues" dxfId="4193" priority="2413"/>
    <cfRule type="duplicateValues" dxfId="4192" priority="2414"/>
    <cfRule type="duplicateValues" dxfId="4191" priority="2415"/>
    <cfRule type="duplicateValues" dxfId="4190" priority="2416"/>
    <cfRule type="duplicateValues" dxfId="4189" priority="2417"/>
    <cfRule type="duplicateValues" dxfId="4188" priority="2418"/>
    <cfRule type="duplicateValues" dxfId="4187" priority="2419"/>
    <cfRule type="duplicateValues" dxfId="4186" priority="2420"/>
    <cfRule type="duplicateValues" dxfId="4185" priority="2421"/>
    <cfRule type="duplicateValues" dxfId="4184" priority="2422"/>
    <cfRule type="duplicateValues" dxfId="4183" priority="2423"/>
    <cfRule type="duplicateValues" dxfId="4182" priority="2424"/>
    <cfRule type="duplicateValues" dxfId="4181" priority="2425"/>
    <cfRule type="duplicateValues" dxfId="4180" priority="2426"/>
  </conditionalFormatting>
  <conditionalFormatting sqref="J2928:J2929 J2918">
    <cfRule type="duplicateValues" dxfId="4179" priority="2408"/>
  </conditionalFormatting>
  <conditionalFormatting sqref="X2833:X2860">
    <cfRule type="duplicateValues" dxfId="4178" priority="62409"/>
    <cfRule type="duplicateValues" dxfId="4177" priority="62410"/>
    <cfRule type="duplicateValues" dxfId="4176" priority="62411"/>
    <cfRule type="duplicateValues" dxfId="4175" priority="62412"/>
    <cfRule type="duplicateValues" dxfId="4174" priority="62413"/>
  </conditionalFormatting>
  <conditionalFormatting sqref="J2919:J2927">
    <cfRule type="duplicateValues" dxfId="4173" priority="62723"/>
    <cfRule type="duplicateValues" dxfId="4172" priority="62724"/>
    <cfRule type="duplicateValues" dxfId="4171" priority="62725"/>
    <cfRule type="duplicateValues" dxfId="4170" priority="62726"/>
    <cfRule type="duplicateValues" dxfId="4169" priority="62727"/>
    <cfRule type="duplicateValues" dxfId="4168" priority="62728"/>
    <cfRule type="duplicateValues" dxfId="4167" priority="62729"/>
    <cfRule type="duplicateValues" dxfId="4166" priority="62730"/>
    <cfRule type="duplicateValues" dxfId="4165" priority="62731"/>
    <cfRule type="duplicateValues" dxfId="4164" priority="62732"/>
    <cfRule type="duplicateValues" dxfId="4163" priority="62733"/>
    <cfRule type="duplicateValues" dxfId="4162" priority="62734"/>
    <cfRule type="duplicateValues" dxfId="4161" priority="62735"/>
    <cfRule type="duplicateValues" dxfId="4160" priority="62736"/>
    <cfRule type="duplicateValues" dxfId="4159" priority="62737"/>
    <cfRule type="duplicateValues" dxfId="4158" priority="62738"/>
    <cfRule type="duplicateValues" dxfId="4157" priority="62739"/>
    <cfRule type="duplicateValues" dxfId="4156" priority="62740"/>
    <cfRule type="duplicateValues" dxfId="4155" priority="62741"/>
    <cfRule type="duplicateValues" dxfId="4154" priority="62742"/>
    <cfRule type="duplicateValues" dxfId="4153" priority="62743"/>
  </conditionalFormatting>
  <conditionalFormatting sqref="J2931">
    <cfRule type="duplicateValues" dxfId="4152" priority="2369"/>
    <cfRule type="duplicateValues" dxfId="4151" priority="2370"/>
    <cfRule type="duplicateValues" dxfId="4150" priority="2371"/>
    <cfRule type="duplicateValues" dxfId="4149" priority="2372"/>
    <cfRule type="duplicateValues" dxfId="4148" priority="2373"/>
    <cfRule type="duplicateValues" dxfId="4147" priority="2374"/>
    <cfRule type="duplicateValues" dxfId="4146" priority="2375"/>
    <cfRule type="duplicateValues" dxfId="4145" priority="2376"/>
    <cfRule type="duplicateValues" dxfId="4144" priority="2377"/>
    <cfRule type="duplicateValues" dxfId="4143" priority="2378"/>
    <cfRule type="duplicateValues" dxfId="4142" priority="2379"/>
    <cfRule type="duplicateValues" dxfId="4141" priority="2380"/>
    <cfRule type="duplicateValues" dxfId="4140" priority="2381"/>
    <cfRule type="duplicateValues" dxfId="4139" priority="2382"/>
    <cfRule type="duplicateValues" dxfId="4138" priority="2383"/>
    <cfRule type="duplicateValues" dxfId="4137" priority="2384"/>
    <cfRule type="duplicateValues" dxfId="4136" priority="2385"/>
    <cfRule type="duplicateValues" dxfId="4135" priority="2386"/>
  </conditionalFormatting>
  <conditionalFormatting sqref="J2952:J2953 J2931">
    <cfRule type="duplicateValues" dxfId="4134" priority="2368"/>
  </conditionalFormatting>
  <conditionalFormatting sqref="J2932:J2951">
    <cfRule type="duplicateValues" dxfId="4133" priority="63397"/>
    <cfRule type="duplicateValues" dxfId="4132" priority="63398"/>
    <cfRule type="duplicateValues" dxfId="4131" priority="63399"/>
    <cfRule type="duplicateValues" dxfId="4130" priority="63400"/>
    <cfRule type="duplicateValues" dxfId="4129" priority="63401"/>
    <cfRule type="duplicateValues" dxfId="4128" priority="63402"/>
    <cfRule type="duplicateValues" dxfId="4127" priority="63403"/>
    <cfRule type="duplicateValues" dxfId="4126" priority="63404"/>
    <cfRule type="duplicateValues" dxfId="4125" priority="63405"/>
    <cfRule type="duplicateValues" dxfId="4124" priority="63406"/>
    <cfRule type="duplicateValues" dxfId="4123" priority="63407"/>
    <cfRule type="duplicateValues" dxfId="4122" priority="63408"/>
    <cfRule type="duplicateValues" dxfId="4121" priority="63409"/>
    <cfRule type="duplicateValues" dxfId="4120" priority="63410"/>
    <cfRule type="duplicateValues" dxfId="4119" priority="63411"/>
    <cfRule type="duplicateValues" dxfId="4118" priority="63412"/>
    <cfRule type="duplicateValues" dxfId="4117" priority="63413"/>
    <cfRule type="duplicateValues" dxfId="4116" priority="63414"/>
    <cfRule type="duplicateValues" dxfId="4115" priority="63415"/>
    <cfRule type="duplicateValues" dxfId="4114" priority="63416"/>
    <cfRule type="duplicateValues" dxfId="4113" priority="63417"/>
  </conditionalFormatting>
  <conditionalFormatting sqref="J2966">
    <cfRule type="duplicateValues" dxfId="4112" priority="2340"/>
    <cfRule type="duplicateValues" dxfId="4111" priority="2341"/>
    <cfRule type="duplicateValues" dxfId="4110" priority="2342"/>
    <cfRule type="duplicateValues" dxfId="4109" priority="2343"/>
    <cfRule type="duplicateValues" dxfId="4108" priority="2344"/>
    <cfRule type="duplicateValues" dxfId="4107" priority="2345"/>
    <cfRule type="duplicateValues" dxfId="4106" priority="2346"/>
  </conditionalFormatting>
  <conditionalFormatting sqref="J2955">
    <cfRule type="duplicateValues" dxfId="4105" priority="2322"/>
    <cfRule type="duplicateValues" dxfId="4104" priority="2323"/>
    <cfRule type="duplicateValues" dxfId="4103" priority="2324"/>
    <cfRule type="duplicateValues" dxfId="4102" priority="2325"/>
    <cfRule type="duplicateValues" dxfId="4101" priority="2326"/>
    <cfRule type="duplicateValues" dxfId="4100" priority="2327"/>
    <cfRule type="duplicateValues" dxfId="4099" priority="2328"/>
    <cfRule type="duplicateValues" dxfId="4098" priority="2329"/>
    <cfRule type="duplicateValues" dxfId="4097" priority="2330"/>
    <cfRule type="duplicateValues" dxfId="4096" priority="2331"/>
    <cfRule type="duplicateValues" dxfId="4095" priority="2332"/>
    <cfRule type="duplicateValues" dxfId="4094" priority="2333"/>
    <cfRule type="duplicateValues" dxfId="4093" priority="2334"/>
    <cfRule type="duplicateValues" dxfId="4092" priority="2335"/>
    <cfRule type="duplicateValues" dxfId="4091" priority="2336"/>
    <cfRule type="duplicateValues" dxfId="4090" priority="2337"/>
    <cfRule type="duplicateValues" dxfId="4089" priority="2338"/>
    <cfRule type="duplicateValues" dxfId="4088" priority="2339"/>
  </conditionalFormatting>
  <conditionalFormatting sqref="J2964:J2965 J2955">
    <cfRule type="duplicateValues" dxfId="4087" priority="2321"/>
  </conditionalFormatting>
  <conditionalFormatting sqref="J2956:J2963">
    <cfRule type="duplicateValues" dxfId="4086" priority="63741"/>
    <cfRule type="duplicateValues" dxfId="4085" priority="63742"/>
    <cfRule type="duplicateValues" dxfId="4084" priority="63743"/>
    <cfRule type="duplicateValues" dxfId="4083" priority="63744"/>
    <cfRule type="duplicateValues" dxfId="4082" priority="63745"/>
    <cfRule type="duplicateValues" dxfId="4081" priority="63746"/>
    <cfRule type="duplicateValues" dxfId="4080" priority="63747"/>
    <cfRule type="duplicateValues" dxfId="4079" priority="63748"/>
    <cfRule type="duplicateValues" dxfId="4078" priority="63749"/>
    <cfRule type="duplicateValues" dxfId="4077" priority="63750"/>
    <cfRule type="duplicateValues" dxfId="4076" priority="63751"/>
    <cfRule type="duplicateValues" dxfId="4075" priority="63752"/>
    <cfRule type="duplicateValues" dxfId="4074" priority="63753"/>
    <cfRule type="duplicateValues" dxfId="4073" priority="63754"/>
    <cfRule type="duplicateValues" dxfId="4072" priority="63755"/>
    <cfRule type="duplicateValues" dxfId="4071" priority="63756"/>
    <cfRule type="duplicateValues" dxfId="4070" priority="63757"/>
    <cfRule type="duplicateValues" dxfId="4069" priority="63758"/>
    <cfRule type="duplicateValues" dxfId="4068" priority="63759"/>
    <cfRule type="duplicateValues" dxfId="4067" priority="63760"/>
    <cfRule type="duplicateValues" dxfId="4066" priority="63761"/>
  </conditionalFormatting>
  <conditionalFormatting sqref="J2984">
    <cfRule type="duplicateValues" dxfId="4065" priority="2293"/>
    <cfRule type="duplicateValues" dxfId="4064" priority="2294"/>
    <cfRule type="duplicateValues" dxfId="4063" priority="2295"/>
    <cfRule type="duplicateValues" dxfId="4062" priority="2296"/>
    <cfRule type="duplicateValues" dxfId="4061" priority="2297"/>
    <cfRule type="duplicateValues" dxfId="4060" priority="2298"/>
    <cfRule type="duplicateValues" dxfId="4059" priority="2299"/>
  </conditionalFormatting>
  <conditionalFormatting sqref="J2967">
    <cfRule type="duplicateValues" dxfId="4058" priority="2275"/>
    <cfRule type="duplicateValues" dxfId="4057" priority="2276"/>
    <cfRule type="duplicateValues" dxfId="4056" priority="2277"/>
    <cfRule type="duplicateValues" dxfId="4055" priority="2278"/>
    <cfRule type="duplicateValues" dxfId="4054" priority="2279"/>
    <cfRule type="duplicateValues" dxfId="4053" priority="2280"/>
    <cfRule type="duplicateValues" dxfId="4052" priority="2281"/>
    <cfRule type="duplicateValues" dxfId="4051" priority="2282"/>
    <cfRule type="duplicateValues" dxfId="4050" priority="2283"/>
    <cfRule type="duplicateValues" dxfId="4049" priority="2284"/>
    <cfRule type="duplicateValues" dxfId="4048" priority="2285"/>
    <cfRule type="duplicateValues" dxfId="4047" priority="2286"/>
    <cfRule type="duplicateValues" dxfId="4046" priority="2287"/>
    <cfRule type="duplicateValues" dxfId="4045" priority="2288"/>
    <cfRule type="duplicateValues" dxfId="4044" priority="2289"/>
    <cfRule type="duplicateValues" dxfId="4043" priority="2290"/>
    <cfRule type="duplicateValues" dxfId="4042" priority="2291"/>
    <cfRule type="duplicateValues" dxfId="4041" priority="2292"/>
  </conditionalFormatting>
  <conditionalFormatting sqref="J2982:J2983 J2967">
    <cfRule type="duplicateValues" dxfId="4040" priority="2274"/>
  </conditionalFormatting>
  <conditionalFormatting sqref="J2968:J2981">
    <cfRule type="duplicateValues" dxfId="4039" priority="64773"/>
    <cfRule type="duplicateValues" dxfId="4038" priority="64774"/>
    <cfRule type="duplicateValues" dxfId="4037" priority="64775"/>
    <cfRule type="duplicateValues" dxfId="4036" priority="64776"/>
    <cfRule type="duplicateValues" dxfId="4035" priority="64777"/>
    <cfRule type="duplicateValues" dxfId="4034" priority="64778"/>
    <cfRule type="duplicateValues" dxfId="4033" priority="64779"/>
    <cfRule type="duplicateValues" dxfId="4032" priority="64780"/>
    <cfRule type="duplicateValues" dxfId="4031" priority="64781"/>
    <cfRule type="duplicateValues" dxfId="4030" priority="64782"/>
    <cfRule type="duplicateValues" dxfId="4029" priority="64783"/>
    <cfRule type="duplicateValues" dxfId="4028" priority="64784"/>
    <cfRule type="duplicateValues" dxfId="4027" priority="64785"/>
    <cfRule type="duplicateValues" dxfId="4026" priority="64786"/>
    <cfRule type="duplicateValues" dxfId="4025" priority="64787"/>
    <cfRule type="duplicateValues" dxfId="4024" priority="64788"/>
    <cfRule type="duplicateValues" dxfId="4023" priority="64789"/>
    <cfRule type="duplicateValues" dxfId="4022" priority="64790"/>
    <cfRule type="duplicateValues" dxfId="4021" priority="64791"/>
    <cfRule type="duplicateValues" dxfId="4020" priority="64792"/>
    <cfRule type="duplicateValues" dxfId="4019" priority="64793"/>
  </conditionalFormatting>
  <conditionalFormatting sqref="J3008">
    <cfRule type="duplicateValues" dxfId="4018" priority="2199"/>
    <cfRule type="duplicateValues" dxfId="4017" priority="2200"/>
    <cfRule type="duplicateValues" dxfId="4016" priority="2201"/>
    <cfRule type="duplicateValues" dxfId="4015" priority="2202"/>
    <cfRule type="duplicateValues" dxfId="4014" priority="2203"/>
    <cfRule type="duplicateValues" dxfId="4013" priority="2204"/>
    <cfRule type="duplicateValues" dxfId="4012" priority="2205"/>
  </conditionalFormatting>
  <conditionalFormatting sqref="J2985">
    <cfRule type="duplicateValues" dxfId="4011" priority="2181"/>
    <cfRule type="duplicateValues" dxfId="4010" priority="2182"/>
    <cfRule type="duplicateValues" dxfId="4009" priority="2183"/>
    <cfRule type="duplicateValues" dxfId="4008" priority="2184"/>
    <cfRule type="duplicateValues" dxfId="4007" priority="2185"/>
    <cfRule type="duplicateValues" dxfId="4006" priority="2186"/>
    <cfRule type="duplicateValues" dxfId="4005" priority="2187"/>
    <cfRule type="duplicateValues" dxfId="4004" priority="2188"/>
    <cfRule type="duplicateValues" dxfId="4003" priority="2189"/>
    <cfRule type="duplicateValues" dxfId="4002" priority="2190"/>
    <cfRule type="duplicateValues" dxfId="4001" priority="2191"/>
    <cfRule type="duplicateValues" dxfId="4000" priority="2192"/>
    <cfRule type="duplicateValues" dxfId="3999" priority="2193"/>
    <cfRule type="duplicateValues" dxfId="3998" priority="2194"/>
    <cfRule type="duplicateValues" dxfId="3997" priority="2195"/>
    <cfRule type="duplicateValues" dxfId="3996" priority="2196"/>
    <cfRule type="duplicateValues" dxfId="3995" priority="2197"/>
    <cfRule type="duplicateValues" dxfId="3994" priority="2198"/>
  </conditionalFormatting>
  <conditionalFormatting sqref="J3006:J3007 J2985">
    <cfRule type="duplicateValues" dxfId="3993" priority="2180"/>
  </conditionalFormatting>
  <conditionalFormatting sqref="J3022">
    <cfRule type="duplicateValues" dxfId="3992" priority="2152"/>
    <cfRule type="duplicateValues" dxfId="3991" priority="2153"/>
    <cfRule type="duplicateValues" dxfId="3990" priority="2154"/>
    <cfRule type="duplicateValues" dxfId="3989" priority="2155"/>
    <cfRule type="duplicateValues" dxfId="3988" priority="2156"/>
    <cfRule type="duplicateValues" dxfId="3987" priority="2157"/>
    <cfRule type="duplicateValues" dxfId="3986" priority="2158"/>
  </conditionalFormatting>
  <conditionalFormatting sqref="J3009">
    <cfRule type="duplicateValues" dxfId="3985" priority="2134"/>
    <cfRule type="duplicateValues" dxfId="3984" priority="2135"/>
    <cfRule type="duplicateValues" dxfId="3983" priority="2136"/>
    <cfRule type="duplicateValues" dxfId="3982" priority="2137"/>
    <cfRule type="duplicateValues" dxfId="3981" priority="2138"/>
    <cfRule type="duplicateValues" dxfId="3980" priority="2139"/>
    <cfRule type="duplicateValues" dxfId="3979" priority="2140"/>
    <cfRule type="duplicateValues" dxfId="3978" priority="2141"/>
    <cfRule type="duplicateValues" dxfId="3977" priority="2142"/>
    <cfRule type="duplicateValues" dxfId="3976" priority="2143"/>
    <cfRule type="duplicateValues" dxfId="3975" priority="2144"/>
    <cfRule type="duplicateValues" dxfId="3974" priority="2145"/>
    <cfRule type="duplicateValues" dxfId="3973" priority="2146"/>
    <cfRule type="duplicateValues" dxfId="3972" priority="2147"/>
    <cfRule type="duplicateValues" dxfId="3971" priority="2148"/>
    <cfRule type="duplicateValues" dxfId="3970" priority="2149"/>
    <cfRule type="duplicateValues" dxfId="3969" priority="2150"/>
    <cfRule type="duplicateValues" dxfId="3968" priority="2151"/>
  </conditionalFormatting>
  <conditionalFormatting sqref="J3020:J3021 J3009">
    <cfRule type="duplicateValues" dxfId="3967" priority="2133"/>
  </conditionalFormatting>
  <conditionalFormatting sqref="J2986:J3005">
    <cfRule type="duplicateValues" dxfId="3966" priority="65805"/>
    <cfRule type="duplicateValues" dxfId="3965" priority="65806"/>
    <cfRule type="duplicateValues" dxfId="3964" priority="65807"/>
    <cfRule type="duplicateValues" dxfId="3963" priority="65808"/>
    <cfRule type="duplicateValues" dxfId="3962" priority="65809"/>
    <cfRule type="duplicateValues" dxfId="3961" priority="65810"/>
    <cfRule type="duplicateValues" dxfId="3960" priority="65811"/>
    <cfRule type="duplicateValues" dxfId="3959" priority="65812"/>
    <cfRule type="duplicateValues" dxfId="3958" priority="65813"/>
    <cfRule type="duplicateValues" dxfId="3957" priority="65814"/>
    <cfRule type="duplicateValues" dxfId="3956" priority="65815"/>
    <cfRule type="duplicateValues" dxfId="3955" priority="65816"/>
    <cfRule type="duplicateValues" dxfId="3954" priority="65817"/>
    <cfRule type="duplicateValues" dxfId="3953" priority="65818"/>
    <cfRule type="duplicateValues" dxfId="3952" priority="65819"/>
    <cfRule type="duplicateValues" dxfId="3951" priority="65820"/>
    <cfRule type="duplicateValues" dxfId="3950" priority="65821"/>
    <cfRule type="duplicateValues" dxfId="3949" priority="65822"/>
    <cfRule type="duplicateValues" dxfId="3948" priority="65823"/>
    <cfRule type="duplicateValues" dxfId="3947" priority="65824"/>
    <cfRule type="duplicateValues" dxfId="3946" priority="65825"/>
  </conditionalFormatting>
  <conditionalFormatting sqref="J3010:J3019">
    <cfRule type="duplicateValues" dxfId="3945" priority="66149"/>
    <cfRule type="duplicateValues" dxfId="3944" priority="66150"/>
    <cfRule type="duplicateValues" dxfId="3943" priority="66151"/>
    <cfRule type="duplicateValues" dxfId="3942" priority="66152"/>
    <cfRule type="duplicateValues" dxfId="3941" priority="66153"/>
    <cfRule type="duplicateValues" dxfId="3940" priority="66154"/>
    <cfRule type="duplicateValues" dxfId="3939" priority="66155"/>
    <cfRule type="duplicateValues" dxfId="3938" priority="66156"/>
    <cfRule type="duplicateValues" dxfId="3937" priority="66157"/>
    <cfRule type="duplicateValues" dxfId="3936" priority="66158"/>
    <cfRule type="duplicateValues" dxfId="3935" priority="66159"/>
    <cfRule type="duplicateValues" dxfId="3934" priority="66160"/>
    <cfRule type="duplicateValues" dxfId="3933" priority="66161"/>
    <cfRule type="duplicateValues" dxfId="3932" priority="66162"/>
    <cfRule type="duplicateValues" dxfId="3931" priority="66163"/>
    <cfRule type="duplicateValues" dxfId="3930" priority="66164"/>
    <cfRule type="duplicateValues" dxfId="3929" priority="66165"/>
    <cfRule type="duplicateValues" dxfId="3928" priority="66166"/>
    <cfRule type="duplicateValues" dxfId="3927" priority="66167"/>
    <cfRule type="duplicateValues" dxfId="3926" priority="66168"/>
    <cfRule type="duplicateValues" dxfId="3925" priority="66169"/>
  </conditionalFormatting>
  <conditionalFormatting sqref="J3036">
    <cfRule type="duplicateValues" dxfId="3924" priority="2105"/>
    <cfRule type="duplicateValues" dxfId="3923" priority="2106"/>
    <cfRule type="duplicateValues" dxfId="3922" priority="2107"/>
    <cfRule type="duplicateValues" dxfId="3921" priority="2108"/>
    <cfRule type="duplicateValues" dxfId="3920" priority="2109"/>
    <cfRule type="duplicateValues" dxfId="3919" priority="2110"/>
    <cfRule type="duplicateValues" dxfId="3918" priority="2111"/>
  </conditionalFormatting>
  <conditionalFormatting sqref="J3023">
    <cfRule type="duplicateValues" dxfId="3917" priority="2087"/>
    <cfRule type="duplicateValues" dxfId="3916" priority="2088"/>
    <cfRule type="duplicateValues" dxfId="3915" priority="2089"/>
    <cfRule type="duplicateValues" dxfId="3914" priority="2090"/>
    <cfRule type="duplicateValues" dxfId="3913" priority="2091"/>
    <cfRule type="duplicateValues" dxfId="3912" priority="2092"/>
    <cfRule type="duplicateValues" dxfId="3911" priority="2093"/>
    <cfRule type="duplicateValues" dxfId="3910" priority="2094"/>
    <cfRule type="duplicateValues" dxfId="3909" priority="2095"/>
    <cfRule type="duplicateValues" dxfId="3908" priority="2096"/>
    <cfRule type="duplicateValues" dxfId="3907" priority="2097"/>
    <cfRule type="duplicateValues" dxfId="3906" priority="2098"/>
    <cfRule type="duplicateValues" dxfId="3905" priority="2099"/>
    <cfRule type="duplicateValues" dxfId="3904" priority="2100"/>
    <cfRule type="duplicateValues" dxfId="3903" priority="2101"/>
    <cfRule type="duplicateValues" dxfId="3902" priority="2102"/>
    <cfRule type="duplicateValues" dxfId="3901" priority="2103"/>
    <cfRule type="duplicateValues" dxfId="3900" priority="2104"/>
  </conditionalFormatting>
  <conditionalFormatting sqref="J3034:J3035 J3023">
    <cfRule type="duplicateValues" dxfId="3899" priority="2086"/>
  </conditionalFormatting>
  <conditionalFormatting sqref="J3024:J3033">
    <cfRule type="duplicateValues" dxfId="3898" priority="67181"/>
    <cfRule type="duplicateValues" dxfId="3897" priority="67182"/>
    <cfRule type="duplicateValues" dxfId="3896" priority="67183"/>
    <cfRule type="duplicateValues" dxfId="3895" priority="67184"/>
    <cfRule type="duplicateValues" dxfId="3894" priority="67185"/>
    <cfRule type="duplicateValues" dxfId="3893" priority="67186"/>
    <cfRule type="duplicateValues" dxfId="3892" priority="67187"/>
    <cfRule type="duplicateValues" dxfId="3891" priority="67188"/>
    <cfRule type="duplicateValues" dxfId="3890" priority="67189"/>
    <cfRule type="duplicateValues" dxfId="3889" priority="67190"/>
    <cfRule type="duplicateValues" dxfId="3888" priority="67191"/>
    <cfRule type="duplicateValues" dxfId="3887" priority="67192"/>
    <cfRule type="duplicateValues" dxfId="3886" priority="67193"/>
    <cfRule type="duplicateValues" dxfId="3885" priority="67194"/>
    <cfRule type="duplicateValues" dxfId="3884" priority="67195"/>
    <cfRule type="duplicateValues" dxfId="3883" priority="67196"/>
    <cfRule type="duplicateValues" dxfId="3882" priority="67197"/>
    <cfRule type="duplicateValues" dxfId="3881" priority="67198"/>
    <cfRule type="duplicateValues" dxfId="3880" priority="67199"/>
    <cfRule type="duplicateValues" dxfId="3879" priority="67200"/>
    <cfRule type="duplicateValues" dxfId="3878" priority="67201"/>
  </conditionalFormatting>
  <conditionalFormatting sqref="J3056">
    <cfRule type="duplicateValues" dxfId="3877" priority="2058"/>
    <cfRule type="duplicateValues" dxfId="3876" priority="2059"/>
    <cfRule type="duplicateValues" dxfId="3875" priority="2060"/>
    <cfRule type="duplicateValues" dxfId="3874" priority="2061"/>
    <cfRule type="duplicateValues" dxfId="3873" priority="2062"/>
    <cfRule type="duplicateValues" dxfId="3872" priority="2063"/>
    <cfRule type="duplicateValues" dxfId="3871" priority="2064"/>
  </conditionalFormatting>
  <conditionalFormatting sqref="J3037">
    <cfRule type="duplicateValues" dxfId="3870" priority="2040"/>
    <cfRule type="duplicateValues" dxfId="3869" priority="2041"/>
    <cfRule type="duplicateValues" dxfId="3868" priority="2042"/>
    <cfRule type="duplicateValues" dxfId="3867" priority="2043"/>
    <cfRule type="duplicateValues" dxfId="3866" priority="2044"/>
    <cfRule type="duplicateValues" dxfId="3865" priority="2045"/>
    <cfRule type="duplicateValues" dxfId="3864" priority="2046"/>
    <cfRule type="duplicateValues" dxfId="3863" priority="2047"/>
    <cfRule type="duplicateValues" dxfId="3862" priority="2048"/>
    <cfRule type="duplicateValues" dxfId="3861" priority="2049"/>
    <cfRule type="duplicateValues" dxfId="3860" priority="2050"/>
    <cfRule type="duplicateValues" dxfId="3859" priority="2051"/>
    <cfRule type="duplicateValues" dxfId="3858" priority="2052"/>
    <cfRule type="duplicateValues" dxfId="3857" priority="2053"/>
    <cfRule type="duplicateValues" dxfId="3856" priority="2054"/>
    <cfRule type="duplicateValues" dxfId="3855" priority="2055"/>
    <cfRule type="duplicateValues" dxfId="3854" priority="2056"/>
    <cfRule type="duplicateValues" dxfId="3853" priority="2057"/>
  </conditionalFormatting>
  <conditionalFormatting sqref="J3054:J3055 J3037">
    <cfRule type="duplicateValues" dxfId="3852" priority="2039"/>
  </conditionalFormatting>
  <conditionalFormatting sqref="J3046:J3052">
    <cfRule type="duplicateValues" dxfId="3851" priority="2018"/>
    <cfRule type="duplicateValues" dxfId="3850" priority="2019"/>
    <cfRule type="duplicateValues" dxfId="3849" priority="2020"/>
    <cfRule type="duplicateValues" dxfId="3848" priority="2021"/>
    <cfRule type="duplicateValues" dxfId="3847" priority="2022"/>
    <cfRule type="duplicateValues" dxfId="3846" priority="2023"/>
    <cfRule type="duplicateValues" dxfId="3845" priority="2024"/>
    <cfRule type="duplicateValues" dxfId="3844" priority="2025"/>
    <cfRule type="duplicateValues" dxfId="3843" priority="2026"/>
    <cfRule type="duplicateValues" dxfId="3842" priority="2027"/>
    <cfRule type="duplicateValues" dxfId="3841" priority="2028"/>
    <cfRule type="duplicateValues" dxfId="3840" priority="2029"/>
    <cfRule type="duplicateValues" dxfId="3839" priority="2030"/>
    <cfRule type="duplicateValues" dxfId="3838" priority="2031"/>
    <cfRule type="duplicateValues" dxfId="3837" priority="2032"/>
    <cfRule type="duplicateValues" dxfId="3836" priority="2033"/>
    <cfRule type="duplicateValues" dxfId="3835" priority="2034"/>
    <cfRule type="duplicateValues" dxfId="3834" priority="2035"/>
    <cfRule type="duplicateValues" dxfId="3833" priority="2036"/>
    <cfRule type="duplicateValues" dxfId="3832" priority="2037"/>
    <cfRule type="duplicateValues" dxfId="3831" priority="2038"/>
  </conditionalFormatting>
  <conditionalFormatting sqref="J3038:J3045 J3053">
    <cfRule type="duplicateValues" dxfId="3830" priority="68557"/>
    <cfRule type="duplicateValues" dxfId="3829" priority="68558"/>
    <cfRule type="duplicateValues" dxfId="3828" priority="68559"/>
    <cfRule type="duplicateValues" dxfId="3827" priority="68560"/>
    <cfRule type="duplicateValues" dxfId="3826" priority="68561"/>
    <cfRule type="duplicateValues" dxfId="3825" priority="68562"/>
    <cfRule type="duplicateValues" dxfId="3824" priority="68563"/>
    <cfRule type="duplicateValues" dxfId="3823" priority="68564"/>
    <cfRule type="duplicateValues" dxfId="3822" priority="68565"/>
    <cfRule type="duplicateValues" dxfId="3821" priority="68566"/>
    <cfRule type="duplicateValues" dxfId="3820" priority="68567"/>
    <cfRule type="duplicateValues" dxfId="3819" priority="68568"/>
    <cfRule type="duplicateValues" dxfId="3818" priority="68569"/>
    <cfRule type="duplicateValues" dxfId="3817" priority="68570"/>
    <cfRule type="duplicateValues" dxfId="3816" priority="68571"/>
    <cfRule type="duplicateValues" dxfId="3815" priority="68572"/>
    <cfRule type="duplicateValues" dxfId="3814" priority="68573"/>
    <cfRule type="duplicateValues" dxfId="3813" priority="68574"/>
    <cfRule type="duplicateValues" dxfId="3812" priority="68575"/>
    <cfRule type="duplicateValues" dxfId="3811" priority="68576"/>
    <cfRule type="duplicateValues" dxfId="3810" priority="68577"/>
  </conditionalFormatting>
  <conditionalFormatting sqref="J3057">
    <cfRule type="duplicateValues" dxfId="3809" priority="1979"/>
    <cfRule type="duplicateValues" dxfId="3808" priority="1980"/>
    <cfRule type="duplicateValues" dxfId="3807" priority="1981"/>
    <cfRule type="duplicateValues" dxfId="3806" priority="1982"/>
    <cfRule type="duplicateValues" dxfId="3805" priority="1983"/>
    <cfRule type="duplicateValues" dxfId="3804" priority="1984"/>
    <cfRule type="duplicateValues" dxfId="3803" priority="1985"/>
    <cfRule type="duplicateValues" dxfId="3802" priority="1986"/>
    <cfRule type="duplicateValues" dxfId="3801" priority="1987"/>
    <cfRule type="duplicateValues" dxfId="3800" priority="1988"/>
    <cfRule type="duplicateValues" dxfId="3799" priority="1989"/>
    <cfRule type="duplicateValues" dxfId="3798" priority="1990"/>
    <cfRule type="duplicateValues" dxfId="3797" priority="1991"/>
    <cfRule type="duplicateValues" dxfId="3796" priority="1992"/>
    <cfRule type="duplicateValues" dxfId="3795" priority="1993"/>
    <cfRule type="duplicateValues" dxfId="3794" priority="1994"/>
    <cfRule type="duplicateValues" dxfId="3793" priority="1995"/>
    <cfRule type="duplicateValues" dxfId="3792" priority="1996"/>
  </conditionalFormatting>
  <conditionalFormatting sqref="J3073:J3074 J3057">
    <cfRule type="duplicateValues" dxfId="3791" priority="1978"/>
  </conditionalFormatting>
  <conditionalFormatting sqref="J3099">
    <cfRule type="duplicateValues" dxfId="3790" priority="1971"/>
    <cfRule type="duplicateValues" dxfId="3789" priority="1972"/>
    <cfRule type="duplicateValues" dxfId="3788" priority="1973"/>
    <cfRule type="duplicateValues" dxfId="3787" priority="1974"/>
    <cfRule type="duplicateValues" dxfId="3786" priority="1975"/>
    <cfRule type="duplicateValues" dxfId="3785" priority="1976"/>
    <cfRule type="duplicateValues" dxfId="3784" priority="1977"/>
  </conditionalFormatting>
  <conditionalFormatting sqref="J3076">
    <cfRule type="duplicateValues" dxfId="3783" priority="1932"/>
    <cfRule type="duplicateValues" dxfId="3782" priority="1933"/>
    <cfRule type="duplicateValues" dxfId="3781" priority="1934"/>
    <cfRule type="duplicateValues" dxfId="3780" priority="1935"/>
    <cfRule type="duplicateValues" dxfId="3779" priority="1936"/>
    <cfRule type="duplicateValues" dxfId="3778" priority="1937"/>
    <cfRule type="duplicateValues" dxfId="3777" priority="1938"/>
    <cfRule type="duplicateValues" dxfId="3776" priority="1939"/>
    <cfRule type="duplicateValues" dxfId="3775" priority="1940"/>
    <cfRule type="duplicateValues" dxfId="3774" priority="1941"/>
    <cfRule type="duplicateValues" dxfId="3773" priority="1942"/>
    <cfRule type="duplicateValues" dxfId="3772" priority="1943"/>
    <cfRule type="duplicateValues" dxfId="3771" priority="1944"/>
    <cfRule type="duplicateValues" dxfId="3770" priority="1945"/>
    <cfRule type="duplicateValues" dxfId="3769" priority="1946"/>
    <cfRule type="duplicateValues" dxfId="3768" priority="1947"/>
    <cfRule type="duplicateValues" dxfId="3767" priority="1948"/>
    <cfRule type="duplicateValues" dxfId="3766" priority="1949"/>
  </conditionalFormatting>
  <conditionalFormatting sqref="J3097:J3098 J3076">
    <cfRule type="duplicateValues" dxfId="3765" priority="1931"/>
  </conditionalFormatting>
  <conditionalFormatting sqref="J3058:J3072">
    <cfRule type="duplicateValues" dxfId="3764" priority="68908"/>
    <cfRule type="duplicateValues" dxfId="3763" priority="68909"/>
    <cfRule type="duplicateValues" dxfId="3762" priority="68910"/>
    <cfRule type="duplicateValues" dxfId="3761" priority="68911"/>
    <cfRule type="duplicateValues" dxfId="3760" priority="68912"/>
    <cfRule type="duplicateValues" dxfId="3759" priority="68913"/>
    <cfRule type="duplicateValues" dxfId="3758" priority="68914"/>
    <cfRule type="duplicateValues" dxfId="3757" priority="68915"/>
    <cfRule type="duplicateValues" dxfId="3756" priority="68916"/>
    <cfRule type="duplicateValues" dxfId="3755" priority="68917"/>
    <cfRule type="duplicateValues" dxfId="3754" priority="68918"/>
    <cfRule type="duplicateValues" dxfId="3753" priority="68919"/>
    <cfRule type="duplicateValues" dxfId="3752" priority="68920"/>
    <cfRule type="duplicateValues" dxfId="3751" priority="68921"/>
    <cfRule type="duplicateValues" dxfId="3750" priority="68922"/>
    <cfRule type="duplicateValues" dxfId="3749" priority="68923"/>
    <cfRule type="duplicateValues" dxfId="3748" priority="68924"/>
    <cfRule type="duplicateValues" dxfId="3747" priority="68925"/>
    <cfRule type="duplicateValues" dxfId="3746" priority="68926"/>
    <cfRule type="duplicateValues" dxfId="3745" priority="68927"/>
    <cfRule type="duplicateValues" dxfId="3744" priority="68928"/>
  </conditionalFormatting>
  <conditionalFormatting sqref="J3077:J3092 J3094:J3096">
    <cfRule type="duplicateValues" dxfId="3743" priority="69610"/>
    <cfRule type="duplicateValues" dxfId="3742" priority="69611"/>
    <cfRule type="duplicateValues" dxfId="3741" priority="69612"/>
    <cfRule type="duplicateValues" dxfId="3740" priority="69613"/>
    <cfRule type="duplicateValues" dxfId="3739" priority="69614"/>
    <cfRule type="duplicateValues" dxfId="3738" priority="69615"/>
    <cfRule type="duplicateValues" dxfId="3737" priority="69616"/>
    <cfRule type="duplicateValues" dxfId="3736" priority="69617"/>
    <cfRule type="duplicateValues" dxfId="3735" priority="69618"/>
    <cfRule type="duplicateValues" dxfId="3734" priority="69619"/>
    <cfRule type="duplicateValues" dxfId="3733" priority="69620"/>
    <cfRule type="duplicateValues" dxfId="3732" priority="69621"/>
    <cfRule type="duplicateValues" dxfId="3731" priority="69622"/>
    <cfRule type="duplicateValues" dxfId="3730" priority="69623"/>
    <cfRule type="duplicateValues" dxfId="3729" priority="69624"/>
    <cfRule type="duplicateValues" dxfId="3728" priority="69625"/>
    <cfRule type="duplicateValues" dxfId="3727" priority="69626"/>
    <cfRule type="duplicateValues" dxfId="3726" priority="69627"/>
    <cfRule type="duplicateValues" dxfId="3725" priority="69628"/>
    <cfRule type="duplicateValues" dxfId="3724" priority="69629"/>
    <cfRule type="duplicateValues" dxfId="3723" priority="69630"/>
  </conditionalFormatting>
  <conditionalFormatting sqref="J3093:J3094">
    <cfRule type="duplicateValues" dxfId="3722" priority="1910"/>
    <cfRule type="duplicateValues" dxfId="3721" priority="1911"/>
    <cfRule type="duplicateValues" dxfId="3720" priority="1912"/>
    <cfRule type="duplicateValues" dxfId="3719" priority="1913"/>
    <cfRule type="duplicateValues" dxfId="3718" priority="1914"/>
    <cfRule type="duplicateValues" dxfId="3717" priority="1915"/>
    <cfRule type="duplicateValues" dxfId="3716" priority="1916"/>
    <cfRule type="duplicateValues" dxfId="3715" priority="1917"/>
    <cfRule type="duplicateValues" dxfId="3714" priority="1918"/>
    <cfRule type="duplicateValues" dxfId="3713" priority="1919"/>
    <cfRule type="duplicateValues" dxfId="3712" priority="1920"/>
    <cfRule type="duplicateValues" dxfId="3711" priority="1921"/>
    <cfRule type="duplicateValues" dxfId="3710" priority="1922"/>
    <cfRule type="duplicateValues" dxfId="3709" priority="1923"/>
    <cfRule type="duplicateValues" dxfId="3708" priority="1924"/>
    <cfRule type="duplicateValues" dxfId="3707" priority="1925"/>
    <cfRule type="duplicateValues" dxfId="3706" priority="1926"/>
    <cfRule type="duplicateValues" dxfId="3705" priority="1927"/>
    <cfRule type="duplicateValues" dxfId="3704" priority="1928"/>
    <cfRule type="duplicateValues" dxfId="3703" priority="1929"/>
    <cfRule type="duplicateValues" dxfId="3702" priority="1930"/>
  </conditionalFormatting>
  <conditionalFormatting sqref="J3100">
    <cfRule type="duplicateValues" dxfId="3701" priority="1892"/>
    <cfRule type="duplicateValues" dxfId="3700" priority="1893"/>
    <cfRule type="duplicateValues" dxfId="3699" priority="1894"/>
    <cfRule type="duplicateValues" dxfId="3698" priority="1895"/>
    <cfRule type="duplicateValues" dxfId="3697" priority="1896"/>
    <cfRule type="duplicateValues" dxfId="3696" priority="1897"/>
    <cfRule type="duplicateValues" dxfId="3695" priority="1898"/>
    <cfRule type="duplicateValues" dxfId="3694" priority="1899"/>
    <cfRule type="duplicateValues" dxfId="3693" priority="1900"/>
    <cfRule type="duplicateValues" dxfId="3692" priority="1901"/>
    <cfRule type="duplicateValues" dxfId="3691" priority="1902"/>
    <cfRule type="duplicateValues" dxfId="3690" priority="1903"/>
    <cfRule type="duplicateValues" dxfId="3689" priority="1904"/>
    <cfRule type="duplicateValues" dxfId="3688" priority="1905"/>
    <cfRule type="duplicateValues" dxfId="3687" priority="1906"/>
    <cfRule type="duplicateValues" dxfId="3686" priority="1907"/>
    <cfRule type="duplicateValues" dxfId="3685" priority="1908"/>
    <cfRule type="duplicateValues" dxfId="3684" priority="1909"/>
  </conditionalFormatting>
  <conditionalFormatting sqref="J3121:J3122 J3100">
    <cfRule type="duplicateValues" dxfId="3683" priority="1891"/>
  </conditionalFormatting>
  <conditionalFormatting sqref="J3101:J3120">
    <cfRule type="duplicateValues" dxfId="3682" priority="70312"/>
    <cfRule type="duplicateValues" dxfId="3681" priority="70313"/>
    <cfRule type="duplicateValues" dxfId="3680" priority="70314"/>
    <cfRule type="duplicateValues" dxfId="3679" priority="70315"/>
    <cfRule type="duplicateValues" dxfId="3678" priority="70316"/>
    <cfRule type="duplicateValues" dxfId="3677" priority="70317"/>
    <cfRule type="duplicateValues" dxfId="3676" priority="70318"/>
    <cfRule type="duplicateValues" dxfId="3675" priority="70319"/>
    <cfRule type="duplicateValues" dxfId="3674" priority="70320"/>
    <cfRule type="duplicateValues" dxfId="3673" priority="70321"/>
    <cfRule type="duplicateValues" dxfId="3672" priority="70322"/>
    <cfRule type="duplicateValues" dxfId="3671" priority="70323"/>
    <cfRule type="duplicateValues" dxfId="3670" priority="70324"/>
    <cfRule type="duplicateValues" dxfId="3669" priority="70325"/>
    <cfRule type="duplicateValues" dxfId="3668" priority="70326"/>
    <cfRule type="duplicateValues" dxfId="3667" priority="70327"/>
    <cfRule type="duplicateValues" dxfId="3666" priority="70328"/>
    <cfRule type="duplicateValues" dxfId="3665" priority="70329"/>
    <cfRule type="duplicateValues" dxfId="3664" priority="70330"/>
    <cfRule type="duplicateValues" dxfId="3663" priority="70331"/>
    <cfRule type="duplicateValues" dxfId="3662" priority="70332"/>
  </conditionalFormatting>
  <conditionalFormatting sqref="J3124">
    <cfRule type="duplicateValues" dxfId="3661" priority="1852"/>
    <cfRule type="duplicateValues" dxfId="3660" priority="1853"/>
    <cfRule type="duplicateValues" dxfId="3659" priority="1854"/>
    <cfRule type="duplicateValues" dxfId="3658" priority="1855"/>
    <cfRule type="duplicateValues" dxfId="3657" priority="1856"/>
    <cfRule type="duplicateValues" dxfId="3656" priority="1857"/>
    <cfRule type="duplicateValues" dxfId="3655" priority="1858"/>
    <cfRule type="duplicateValues" dxfId="3654" priority="1859"/>
    <cfRule type="duplicateValues" dxfId="3653" priority="1860"/>
    <cfRule type="duplicateValues" dxfId="3652" priority="1861"/>
    <cfRule type="duplicateValues" dxfId="3651" priority="1862"/>
    <cfRule type="duplicateValues" dxfId="3650" priority="1863"/>
    <cfRule type="duplicateValues" dxfId="3649" priority="1864"/>
    <cfRule type="duplicateValues" dxfId="3648" priority="1865"/>
    <cfRule type="duplicateValues" dxfId="3647" priority="1866"/>
    <cfRule type="duplicateValues" dxfId="3646" priority="1867"/>
    <cfRule type="duplicateValues" dxfId="3645" priority="1868"/>
    <cfRule type="duplicateValues" dxfId="3644" priority="1869"/>
  </conditionalFormatting>
  <conditionalFormatting sqref="J3137:J3138 J3124">
    <cfRule type="duplicateValues" dxfId="3643" priority="1851"/>
  </conditionalFormatting>
  <conditionalFormatting sqref="J3125:J3136">
    <cfRule type="duplicateValues" dxfId="3642" priority="72102"/>
    <cfRule type="duplicateValues" dxfId="3641" priority="72103"/>
    <cfRule type="duplicateValues" dxfId="3640" priority="72104"/>
    <cfRule type="duplicateValues" dxfId="3639" priority="72105"/>
    <cfRule type="duplicateValues" dxfId="3638" priority="72106"/>
    <cfRule type="duplicateValues" dxfId="3637" priority="72107"/>
    <cfRule type="duplicateValues" dxfId="3636" priority="72108"/>
    <cfRule type="duplicateValues" dxfId="3635" priority="72109"/>
    <cfRule type="duplicateValues" dxfId="3634" priority="72110"/>
    <cfRule type="duplicateValues" dxfId="3633" priority="72111"/>
    <cfRule type="duplicateValues" dxfId="3632" priority="72112"/>
    <cfRule type="duplicateValues" dxfId="3631" priority="72113"/>
    <cfRule type="duplicateValues" dxfId="3630" priority="72114"/>
    <cfRule type="duplicateValues" dxfId="3629" priority="72115"/>
    <cfRule type="duplicateValues" dxfId="3628" priority="72116"/>
    <cfRule type="duplicateValues" dxfId="3627" priority="72117"/>
    <cfRule type="duplicateValues" dxfId="3626" priority="72118"/>
    <cfRule type="duplicateValues" dxfId="3625" priority="72119"/>
    <cfRule type="duplicateValues" dxfId="3624" priority="72120"/>
    <cfRule type="duplicateValues" dxfId="3623" priority="72121"/>
    <cfRule type="duplicateValues" dxfId="3622" priority="72122"/>
  </conditionalFormatting>
  <conditionalFormatting sqref="J3140">
    <cfRule type="duplicateValues" dxfId="3621" priority="1812"/>
    <cfRule type="duplicateValues" dxfId="3620" priority="1813"/>
    <cfRule type="duplicateValues" dxfId="3619" priority="1814"/>
    <cfRule type="duplicateValues" dxfId="3618" priority="1815"/>
    <cfRule type="duplicateValues" dxfId="3617" priority="1816"/>
    <cfRule type="duplicateValues" dxfId="3616" priority="1817"/>
    <cfRule type="duplicateValues" dxfId="3615" priority="1818"/>
    <cfRule type="duplicateValues" dxfId="3614" priority="1819"/>
    <cfRule type="duplicateValues" dxfId="3613" priority="1820"/>
    <cfRule type="duplicateValues" dxfId="3612" priority="1821"/>
    <cfRule type="duplicateValues" dxfId="3611" priority="1822"/>
    <cfRule type="duplicateValues" dxfId="3610" priority="1823"/>
    <cfRule type="duplicateValues" dxfId="3609" priority="1824"/>
    <cfRule type="duplicateValues" dxfId="3608" priority="1825"/>
    <cfRule type="duplicateValues" dxfId="3607" priority="1826"/>
    <cfRule type="duplicateValues" dxfId="3606" priority="1827"/>
    <cfRule type="duplicateValues" dxfId="3605" priority="1828"/>
    <cfRule type="duplicateValues" dxfId="3604" priority="1829"/>
  </conditionalFormatting>
  <conditionalFormatting sqref="J3170:J3171 J3140">
    <cfRule type="duplicateValues" dxfId="3603" priority="1811"/>
  </conditionalFormatting>
  <conditionalFormatting sqref="J3141:J3169">
    <cfRule type="duplicateValues" dxfId="3602" priority="72832"/>
    <cfRule type="duplicateValues" dxfId="3601" priority="72833"/>
    <cfRule type="duplicateValues" dxfId="3600" priority="72834"/>
    <cfRule type="duplicateValues" dxfId="3599" priority="72835"/>
    <cfRule type="duplicateValues" dxfId="3598" priority="72836"/>
    <cfRule type="duplicateValues" dxfId="3597" priority="72837"/>
    <cfRule type="duplicateValues" dxfId="3596" priority="72838"/>
    <cfRule type="duplicateValues" dxfId="3595" priority="72839"/>
    <cfRule type="duplicateValues" dxfId="3594" priority="72840"/>
    <cfRule type="duplicateValues" dxfId="3593" priority="72841"/>
    <cfRule type="duplicateValues" dxfId="3592" priority="72842"/>
    <cfRule type="duplicateValues" dxfId="3591" priority="72843"/>
    <cfRule type="duplicateValues" dxfId="3590" priority="72844"/>
    <cfRule type="duplicateValues" dxfId="3589" priority="72845"/>
    <cfRule type="duplicateValues" dxfId="3588" priority="72846"/>
    <cfRule type="duplicateValues" dxfId="3587" priority="72847"/>
    <cfRule type="duplicateValues" dxfId="3586" priority="72848"/>
    <cfRule type="duplicateValues" dxfId="3585" priority="72849"/>
    <cfRule type="duplicateValues" dxfId="3584" priority="72850"/>
    <cfRule type="duplicateValues" dxfId="3583" priority="72851"/>
    <cfRule type="duplicateValues" dxfId="3582" priority="72852"/>
  </conditionalFormatting>
  <conditionalFormatting sqref="J3185">
    <cfRule type="duplicateValues" dxfId="3581" priority="1783"/>
    <cfRule type="duplicateValues" dxfId="3580" priority="1784"/>
    <cfRule type="duplicateValues" dxfId="3579" priority="1785"/>
    <cfRule type="duplicateValues" dxfId="3578" priority="1786"/>
    <cfRule type="duplicateValues" dxfId="3577" priority="1787"/>
    <cfRule type="duplicateValues" dxfId="3576" priority="1788"/>
    <cfRule type="duplicateValues" dxfId="3575" priority="1789"/>
  </conditionalFormatting>
  <conditionalFormatting sqref="J3173">
    <cfRule type="duplicateValues" dxfId="3574" priority="1765"/>
    <cfRule type="duplicateValues" dxfId="3573" priority="1766"/>
    <cfRule type="duplicateValues" dxfId="3572" priority="1767"/>
    <cfRule type="duplicateValues" dxfId="3571" priority="1768"/>
    <cfRule type="duplicateValues" dxfId="3570" priority="1769"/>
    <cfRule type="duplicateValues" dxfId="3569" priority="1770"/>
    <cfRule type="duplicateValues" dxfId="3568" priority="1771"/>
    <cfRule type="duplicateValues" dxfId="3567" priority="1772"/>
    <cfRule type="duplicateValues" dxfId="3566" priority="1773"/>
    <cfRule type="duplicateValues" dxfId="3565" priority="1774"/>
    <cfRule type="duplicateValues" dxfId="3564" priority="1775"/>
    <cfRule type="duplicateValues" dxfId="3563" priority="1776"/>
    <cfRule type="duplicateValues" dxfId="3562" priority="1777"/>
    <cfRule type="duplicateValues" dxfId="3561" priority="1778"/>
    <cfRule type="duplicateValues" dxfId="3560" priority="1779"/>
    <cfRule type="duplicateValues" dxfId="3559" priority="1780"/>
    <cfRule type="duplicateValues" dxfId="3558" priority="1781"/>
    <cfRule type="duplicateValues" dxfId="3557" priority="1782"/>
  </conditionalFormatting>
  <conditionalFormatting sqref="J3183:J3184 J3173">
    <cfRule type="duplicateValues" dxfId="3556" priority="1764"/>
  </conditionalFormatting>
  <conditionalFormatting sqref="J3174:J3182">
    <cfRule type="duplicateValues" dxfId="3555" priority="73204"/>
    <cfRule type="duplicateValues" dxfId="3554" priority="73205"/>
    <cfRule type="duplicateValues" dxfId="3553" priority="73206"/>
    <cfRule type="duplicateValues" dxfId="3552" priority="73207"/>
    <cfRule type="duplicateValues" dxfId="3551" priority="73208"/>
    <cfRule type="duplicateValues" dxfId="3550" priority="73209"/>
    <cfRule type="duplicateValues" dxfId="3549" priority="73210"/>
    <cfRule type="duplicateValues" dxfId="3548" priority="73211"/>
    <cfRule type="duplicateValues" dxfId="3547" priority="73212"/>
    <cfRule type="duplicateValues" dxfId="3546" priority="73213"/>
    <cfRule type="duplicateValues" dxfId="3545" priority="73214"/>
    <cfRule type="duplicateValues" dxfId="3544" priority="73215"/>
    <cfRule type="duplicateValues" dxfId="3543" priority="73216"/>
    <cfRule type="duplicateValues" dxfId="3542" priority="73217"/>
    <cfRule type="duplicateValues" dxfId="3541" priority="73218"/>
    <cfRule type="duplicateValues" dxfId="3540" priority="73219"/>
    <cfRule type="duplicateValues" dxfId="3539" priority="73220"/>
    <cfRule type="duplicateValues" dxfId="3538" priority="73221"/>
    <cfRule type="duplicateValues" dxfId="3537" priority="73222"/>
    <cfRule type="duplicateValues" dxfId="3536" priority="73223"/>
    <cfRule type="duplicateValues" dxfId="3535" priority="73224"/>
  </conditionalFormatting>
  <conditionalFormatting sqref="J3186">
    <cfRule type="duplicateValues" dxfId="3534" priority="1725"/>
    <cfRule type="duplicateValues" dxfId="3533" priority="1726"/>
    <cfRule type="duplicateValues" dxfId="3532" priority="1727"/>
    <cfRule type="duplicateValues" dxfId="3531" priority="1728"/>
    <cfRule type="duplicateValues" dxfId="3530" priority="1729"/>
    <cfRule type="duplicateValues" dxfId="3529" priority="1730"/>
    <cfRule type="duplicateValues" dxfId="3528" priority="1731"/>
    <cfRule type="duplicateValues" dxfId="3527" priority="1732"/>
    <cfRule type="duplicateValues" dxfId="3526" priority="1733"/>
    <cfRule type="duplicateValues" dxfId="3525" priority="1734"/>
    <cfRule type="duplicateValues" dxfId="3524" priority="1735"/>
    <cfRule type="duplicateValues" dxfId="3523" priority="1736"/>
    <cfRule type="duplicateValues" dxfId="3522" priority="1737"/>
    <cfRule type="duplicateValues" dxfId="3521" priority="1738"/>
    <cfRule type="duplicateValues" dxfId="3520" priority="1739"/>
    <cfRule type="duplicateValues" dxfId="3519" priority="1740"/>
    <cfRule type="duplicateValues" dxfId="3518" priority="1741"/>
    <cfRule type="duplicateValues" dxfId="3517" priority="1742"/>
  </conditionalFormatting>
  <conditionalFormatting sqref="J3208:J3209 J3186">
    <cfRule type="duplicateValues" dxfId="3516" priority="1724"/>
  </conditionalFormatting>
  <conditionalFormatting sqref="J3187:J3207">
    <cfRule type="duplicateValues" dxfId="3515" priority="73576"/>
    <cfRule type="duplicateValues" dxfId="3514" priority="73577"/>
    <cfRule type="duplicateValues" dxfId="3513" priority="73578"/>
    <cfRule type="duplicateValues" dxfId="3512" priority="73579"/>
    <cfRule type="duplicateValues" dxfId="3511" priority="73580"/>
    <cfRule type="duplicateValues" dxfId="3510" priority="73581"/>
    <cfRule type="duplicateValues" dxfId="3509" priority="73582"/>
    <cfRule type="duplicateValues" dxfId="3508" priority="73583"/>
    <cfRule type="duplicateValues" dxfId="3507" priority="73584"/>
    <cfRule type="duplicateValues" dxfId="3506" priority="73585"/>
    <cfRule type="duplicateValues" dxfId="3505" priority="73586"/>
    <cfRule type="duplicateValues" dxfId="3504" priority="73587"/>
    <cfRule type="duplicateValues" dxfId="3503" priority="73588"/>
    <cfRule type="duplicateValues" dxfId="3502" priority="73589"/>
    <cfRule type="duplicateValues" dxfId="3501" priority="73590"/>
    <cfRule type="duplicateValues" dxfId="3500" priority="73591"/>
    <cfRule type="duplicateValues" dxfId="3499" priority="73592"/>
    <cfRule type="duplicateValues" dxfId="3498" priority="73593"/>
    <cfRule type="duplicateValues" dxfId="3497" priority="73594"/>
    <cfRule type="duplicateValues" dxfId="3496" priority="73595"/>
    <cfRule type="duplicateValues" dxfId="3495" priority="73596"/>
  </conditionalFormatting>
  <conditionalFormatting sqref="J3233">
    <cfRule type="duplicateValues" dxfId="3494" priority="1696"/>
    <cfRule type="duplicateValues" dxfId="3493" priority="1697"/>
    <cfRule type="duplicateValues" dxfId="3492" priority="1698"/>
    <cfRule type="duplicateValues" dxfId="3491" priority="1699"/>
    <cfRule type="duplicateValues" dxfId="3490" priority="1700"/>
    <cfRule type="duplicateValues" dxfId="3489" priority="1701"/>
    <cfRule type="duplicateValues" dxfId="3488" priority="1702"/>
  </conditionalFormatting>
  <conditionalFormatting sqref="J3211">
    <cfRule type="duplicateValues" dxfId="3487" priority="1678"/>
    <cfRule type="duplicateValues" dxfId="3486" priority="1679"/>
    <cfRule type="duplicateValues" dxfId="3485" priority="1680"/>
    <cfRule type="duplicateValues" dxfId="3484" priority="1681"/>
    <cfRule type="duplicateValues" dxfId="3483" priority="1682"/>
    <cfRule type="duplicateValues" dxfId="3482" priority="1683"/>
    <cfRule type="duplicateValues" dxfId="3481" priority="1684"/>
    <cfRule type="duplicateValues" dxfId="3480" priority="1685"/>
    <cfRule type="duplicateValues" dxfId="3479" priority="1686"/>
    <cfRule type="duplicateValues" dxfId="3478" priority="1687"/>
    <cfRule type="duplicateValues" dxfId="3477" priority="1688"/>
    <cfRule type="duplicateValues" dxfId="3476" priority="1689"/>
    <cfRule type="duplicateValues" dxfId="3475" priority="1690"/>
    <cfRule type="duplicateValues" dxfId="3474" priority="1691"/>
    <cfRule type="duplicateValues" dxfId="3473" priority="1692"/>
    <cfRule type="duplicateValues" dxfId="3472" priority="1693"/>
    <cfRule type="duplicateValues" dxfId="3471" priority="1694"/>
    <cfRule type="duplicateValues" dxfId="3470" priority="1695"/>
  </conditionalFormatting>
  <conditionalFormatting sqref="J3231:J3232 J3211">
    <cfRule type="duplicateValues" dxfId="3469" priority="1677"/>
  </conditionalFormatting>
  <conditionalFormatting sqref="J3212:J3230">
    <cfRule type="duplicateValues" dxfId="3468" priority="75092"/>
    <cfRule type="duplicateValues" dxfId="3467" priority="75093"/>
    <cfRule type="duplicateValues" dxfId="3466" priority="75094"/>
    <cfRule type="duplicateValues" dxfId="3465" priority="75095"/>
    <cfRule type="duplicateValues" dxfId="3464" priority="75096"/>
    <cfRule type="duplicateValues" dxfId="3463" priority="75097"/>
    <cfRule type="duplicateValues" dxfId="3462" priority="75098"/>
    <cfRule type="duplicateValues" dxfId="3461" priority="75099"/>
    <cfRule type="duplicateValues" dxfId="3460" priority="75100"/>
    <cfRule type="duplicateValues" dxfId="3459" priority="75101"/>
    <cfRule type="duplicateValues" dxfId="3458" priority="75102"/>
    <cfRule type="duplicateValues" dxfId="3457" priority="75103"/>
    <cfRule type="duplicateValues" dxfId="3456" priority="75104"/>
    <cfRule type="duplicateValues" dxfId="3455" priority="75105"/>
    <cfRule type="duplicateValues" dxfId="3454" priority="75106"/>
    <cfRule type="duplicateValues" dxfId="3453" priority="75107"/>
    <cfRule type="duplicateValues" dxfId="3452" priority="75108"/>
    <cfRule type="duplicateValues" dxfId="3451" priority="75109"/>
    <cfRule type="duplicateValues" dxfId="3450" priority="75110"/>
    <cfRule type="duplicateValues" dxfId="3449" priority="75111"/>
    <cfRule type="duplicateValues" dxfId="3448" priority="75112"/>
  </conditionalFormatting>
  <conditionalFormatting sqref="J3260">
    <cfRule type="duplicateValues" dxfId="3447" priority="1649"/>
    <cfRule type="duplicateValues" dxfId="3446" priority="1650"/>
    <cfRule type="duplicateValues" dxfId="3445" priority="1651"/>
    <cfRule type="duplicateValues" dxfId="3444" priority="1652"/>
    <cfRule type="duplicateValues" dxfId="3443" priority="1653"/>
    <cfRule type="duplicateValues" dxfId="3442" priority="1654"/>
    <cfRule type="duplicateValues" dxfId="3441" priority="1655"/>
  </conditionalFormatting>
  <conditionalFormatting sqref="J3234">
    <cfRule type="duplicateValues" dxfId="3440" priority="1631"/>
    <cfRule type="duplicateValues" dxfId="3439" priority="1632"/>
    <cfRule type="duplicateValues" dxfId="3438" priority="1633"/>
    <cfRule type="duplicateValues" dxfId="3437" priority="1634"/>
    <cfRule type="duplicateValues" dxfId="3436" priority="1635"/>
    <cfRule type="duplicateValues" dxfId="3435" priority="1636"/>
    <cfRule type="duplicateValues" dxfId="3434" priority="1637"/>
    <cfRule type="duplicateValues" dxfId="3433" priority="1638"/>
    <cfRule type="duplicateValues" dxfId="3432" priority="1639"/>
    <cfRule type="duplicateValues" dxfId="3431" priority="1640"/>
    <cfRule type="duplicateValues" dxfId="3430" priority="1641"/>
    <cfRule type="duplicateValues" dxfId="3429" priority="1642"/>
    <cfRule type="duplicateValues" dxfId="3428" priority="1643"/>
    <cfRule type="duplicateValues" dxfId="3427" priority="1644"/>
    <cfRule type="duplicateValues" dxfId="3426" priority="1645"/>
    <cfRule type="duplicateValues" dxfId="3425" priority="1646"/>
    <cfRule type="duplicateValues" dxfId="3424" priority="1647"/>
    <cfRule type="duplicateValues" dxfId="3423" priority="1648"/>
  </conditionalFormatting>
  <conditionalFormatting sqref="J3258:J3259 J3234">
    <cfRule type="duplicateValues" dxfId="3422" priority="1630"/>
  </conditionalFormatting>
  <conditionalFormatting sqref="J3235:J3254 J3256:J3257">
    <cfRule type="duplicateValues" dxfId="3421" priority="75850"/>
    <cfRule type="duplicateValues" dxfId="3420" priority="75851"/>
    <cfRule type="duplicateValues" dxfId="3419" priority="75852"/>
    <cfRule type="duplicateValues" dxfId="3418" priority="75853"/>
    <cfRule type="duplicateValues" dxfId="3417" priority="75854"/>
    <cfRule type="duplicateValues" dxfId="3416" priority="75855"/>
    <cfRule type="duplicateValues" dxfId="3415" priority="75856"/>
    <cfRule type="duplicateValues" dxfId="3414" priority="75857"/>
    <cfRule type="duplicateValues" dxfId="3413" priority="75858"/>
    <cfRule type="duplicateValues" dxfId="3412" priority="75859"/>
    <cfRule type="duplicateValues" dxfId="3411" priority="75860"/>
    <cfRule type="duplicateValues" dxfId="3410" priority="75861"/>
    <cfRule type="duplicateValues" dxfId="3409" priority="75862"/>
    <cfRule type="duplicateValues" dxfId="3408" priority="75863"/>
    <cfRule type="duplicateValues" dxfId="3407" priority="75864"/>
    <cfRule type="duplicateValues" dxfId="3406" priority="75865"/>
    <cfRule type="duplicateValues" dxfId="3405" priority="75866"/>
    <cfRule type="duplicateValues" dxfId="3404" priority="75867"/>
    <cfRule type="duplicateValues" dxfId="3403" priority="75868"/>
    <cfRule type="duplicateValues" dxfId="3402" priority="75869"/>
    <cfRule type="duplicateValues" dxfId="3401" priority="75870"/>
  </conditionalFormatting>
  <conditionalFormatting sqref="J3255">
    <cfRule type="duplicateValues" dxfId="3400" priority="1588"/>
    <cfRule type="duplicateValues" dxfId="3399" priority="1589"/>
    <cfRule type="duplicateValues" dxfId="3398" priority="1590"/>
    <cfRule type="duplicateValues" dxfId="3397" priority="1591"/>
    <cfRule type="duplicateValues" dxfId="3396" priority="1592"/>
    <cfRule type="duplicateValues" dxfId="3395" priority="1593"/>
    <cfRule type="duplicateValues" dxfId="3394" priority="1594"/>
    <cfRule type="duplicateValues" dxfId="3393" priority="1595"/>
    <cfRule type="duplicateValues" dxfId="3392" priority="1596"/>
    <cfRule type="duplicateValues" dxfId="3391" priority="1597"/>
    <cfRule type="duplicateValues" dxfId="3390" priority="1598"/>
    <cfRule type="duplicateValues" dxfId="3389" priority="1599"/>
    <cfRule type="duplicateValues" dxfId="3388" priority="1600"/>
    <cfRule type="duplicateValues" dxfId="3387" priority="1601"/>
    <cfRule type="duplicateValues" dxfId="3386" priority="1602"/>
    <cfRule type="duplicateValues" dxfId="3385" priority="1603"/>
    <cfRule type="duplicateValues" dxfId="3384" priority="1604"/>
    <cfRule type="duplicateValues" dxfId="3383" priority="1605"/>
    <cfRule type="duplicateValues" dxfId="3382" priority="1606"/>
    <cfRule type="duplicateValues" dxfId="3381" priority="1607"/>
    <cfRule type="duplicateValues" dxfId="3380" priority="1608"/>
  </conditionalFormatting>
  <conditionalFormatting sqref="J3261">
    <cfRule type="duplicateValues" dxfId="3379" priority="1570"/>
    <cfRule type="duplicateValues" dxfId="3378" priority="1571"/>
    <cfRule type="duplicateValues" dxfId="3377" priority="1572"/>
    <cfRule type="duplicateValues" dxfId="3376" priority="1573"/>
    <cfRule type="duplicateValues" dxfId="3375" priority="1574"/>
    <cfRule type="duplicateValues" dxfId="3374" priority="1575"/>
    <cfRule type="duplicateValues" dxfId="3373" priority="1576"/>
    <cfRule type="duplicateValues" dxfId="3372" priority="1577"/>
    <cfRule type="duplicateValues" dxfId="3371" priority="1578"/>
    <cfRule type="duplicateValues" dxfId="3370" priority="1579"/>
    <cfRule type="duplicateValues" dxfId="3369" priority="1580"/>
    <cfRule type="duplicateValues" dxfId="3368" priority="1581"/>
    <cfRule type="duplicateValues" dxfId="3367" priority="1582"/>
    <cfRule type="duplicateValues" dxfId="3366" priority="1583"/>
    <cfRule type="duplicateValues" dxfId="3365" priority="1584"/>
    <cfRule type="duplicateValues" dxfId="3364" priority="1585"/>
    <cfRule type="duplicateValues" dxfId="3363" priority="1586"/>
    <cfRule type="duplicateValues" dxfId="3362" priority="1587"/>
  </conditionalFormatting>
  <conditionalFormatting sqref="J3282:J3283 J3261">
    <cfRule type="duplicateValues" dxfId="3361" priority="1569"/>
  </conditionalFormatting>
  <conditionalFormatting sqref="J3285">
    <cfRule type="duplicateValues" dxfId="3360" priority="1509"/>
    <cfRule type="duplicateValues" dxfId="3359" priority="1510"/>
    <cfRule type="duplicateValues" dxfId="3358" priority="1511"/>
    <cfRule type="duplicateValues" dxfId="3357" priority="1512"/>
    <cfRule type="duplicateValues" dxfId="3356" priority="1513"/>
    <cfRule type="duplicateValues" dxfId="3355" priority="1514"/>
    <cfRule type="duplicateValues" dxfId="3354" priority="1515"/>
    <cfRule type="duplicateValues" dxfId="3353" priority="1516"/>
    <cfRule type="duplicateValues" dxfId="3352" priority="1517"/>
    <cfRule type="duplicateValues" dxfId="3351" priority="1518"/>
    <cfRule type="duplicateValues" dxfId="3350" priority="1519"/>
    <cfRule type="duplicateValues" dxfId="3349" priority="1520"/>
    <cfRule type="duplicateValues" dxfId="3348" priority="1521"/>
    <cfRule type="duplicateValues" dxfId="3347" priority="1522"/>
    <cfRule type="duplicateValues" dxfId="3346" priority="1523"/>
    <cfRule type="duplicateValues" dxfId="3345" priority="1524"/>
    <cfRule type="duplicateValues" dxfId="3344" priority="1525"/>
    <cfRule type="duplicateValues" dxfId="3343" priority="1526"/>
  </conditionalFormatting>
  <conditionalFormatting sqref="J3303:J3304 J3285">
    <cfRule type="duplicateValues" dxfId="3342" priority="1508"/>
  </conditionalFormatting>
  <conditionalFormatting sqref="J3286:J3302">
    <cfRule type="duplicateValues" dxfId="3341" priority="77001"/>
    <cfRule type="duplicateValues" dxfId="3340" priority="77002"/>
    <cfRule type="duplicateValues" dxfId="3339" priority="77003"/>
    <cfRule type="duplicateValues" dxfId="3338" priority="77004"/>
    <cfRule type="duplicateValues" dxfId="3337" priority="77005"/>
    <cfRule type="duplicateValues" dxfId="3336" priority="77006"/>
    <cfRule type="duplicateValues" dxfId="3335" priority="77007"/>
    <cfRule type="duplicateValues" dxfId="3334" priority="77008"/>
    <cfRule type="duplicateValues" dxfId="3333" priority="77009"/>
    <cfRule type="duplicateValues" dxfId="3332" priority="77010"/>
    <cfRule type="duplicateValues" dxfId="3331" priority="77011"/>
    <cfRule type="duplicateValues" dxfId="3330" priority="77012"/>
    <cfRule type="duplicateValues" dxfId="3329" priority="77013"/>
    <cfRule type="duplicateValues" dxfId="3328" priority="77014"/>
    <cfRule type="duplicateValues" dxfId="3327" priority="77015"/>
    <cfRule type="duplicateValues" dxfId="3326" priority="77016"/>
    <cfRule type="duplicateValues" dxfId="3325" priority="77017"/>
    <cfRule type="duplicateValues" dxfId="3324" priority="77018"/>
    <cfRule type="duplicateValues" dxfId="3323" priority="77019"/>
    <cfRule type="duplicateValues" dxfId="3322" priority="77020"/>
    <cfRule type="duplicateValues" dxfId="3321" priority="77021"/>
  </conditionalFormatting>
  <conditionalFormatting sqref="J3262:J3281">
    <cfRule type="duplicateValues" dxfId="3320" priority="77387"/>
    <cfRule type="duplicateValues" dxfId="3319" priority="77388"/>
    <cfRule type="duplicateValues" dxfId="3318" priority="77389"/>
    <cfRule type="duplicateValues" dxfId="3317" priority="77390"/>
    <cfRule type="duplicateValues" dxfId="3316" priority="77391"/>
    <cfRule type="duplicateValues" dxfId="3315" priority="77392"/>
    <cfRule type="duplicateValues" dxfId="3314" priority="77393"/>
    <cfRule type="duplicateValues" dxfId="3313" priority="77394"/>
    <cfRule type="duplicateValues" dxfId="3312" priority="77395"/>
    <cfRule type="duplicateValues" dxfId="3311" priority="77396"/>
    <cfRule type="duplicateValues" dxfId="3310" priority="77397"/>
    <cfRule type="duplicateValues" dxfId="3309" priority="77398"/>
    <cfRule type="duplicateValues" dxfId="3308" priority="77399"/>
    <cfRule type="duplicateValues" dxfId="3307" priority="77400"/>
    <cfRule type="duplicateValues" dxfId="3306" priority="77401"/>
    <cfRule type="duplicateValues" dxfId="3305" priority="77402"/>
    <cfRule type="duplicateValues" dxfId="3304" priority="77403"/>
    <cfRule type="duplicateValues" dxfId="3303" priority="77404"/>
    <cfRule type="duplicateValues" dxfId="3302" priority="77405"/>
    <cfRule type="duplicateValues" dxfId="3301" priority="77406"/>
    <cfRule type="duplicateValues" dxfId="3300" priority="77407"/>
  </conditionalFormatting>
  <conditionalFormatting sqref="J3306">
    <cfRule type="duplicateValues" dxfId="3299" priority="1469"/>
    <cfRule type="duplicateValues" dxfId="3298" priority="1470"/>
    <cfRule type="duplicateValues" dxfId="3297" priority="1471"/>
    <cfRule type="duplicateValues" dxfId="3296" priority="1472"/>
    <cfRule type="duplicateValues" dxfId="3295" priority="1473"/>
    <cfRule type="duplicateValues" dxfId="3294" priority="1474"/>
    <cfRule type="duplicateValues" dxfId="3293" priority="1475"/>
    <cfRule type="duplicateValues" dxfId="3292" priority="1476"/>
    <cfRule type="duplicateValues" dxfId="3291" priority="1477"/>
    <cfRule type="duplicateValues" dxfId="3290" priority="1478"/>
    <cfRule type="duplicateValues" dxfId="3289" priority="1479"/>
    <cfRule type="duplicateValues" dxfId="3288" priority="1480"/>
    <cfRule type="duplicateValues" dxfId="3287" priority="1481"/>
    <cfRule type="duplicateValues" dxfId="3286" priority="1482"/>
    <cfRule type="duplicateValues" dxfId="3285" priority="1483"/>
    <cfRule type="duplicateValues" dxfId="3284" priority="1484"/>
    <cfRule type="duplicateValues" dxfId="3283" priority="1485"/>
    <cfRule type="duplicateValues" dxfId="3282" priority="1486"/>
  </conditionalFormatting>
  <conditionalFormatting sqref="J3326:J3327 J3306">
    <cfRule type="duplicateValues" dxfId="3281" priority="1468"/>
  </conditionalFormatting>
  <conditionalFormatting sqref="J3307:J3325">
    <cfRule type="duplicateValues" dxfId="3280" priority="77780"/>
    <cfRule type="duplicateValues" dxfId="3279" priority="77781"/>
    <cfRule type="duplicateValues" dxfId="3278" priority="77782"/>
    <cfRule type="duplicateValues" dxfId="3277" priority="77783"/>
    <cfRule type="duplicateValues" dxfId="3276" priority="77784"/>
    <cfRule type="duplicateValues" dxfId="3275" priority="77785"/>
    <cfRule type="duplicateValues" dxfId="3274" priority="77786"/>
    <cfRule type="duplicateValues" dxfId="3273" priority="77787"/>
    <cfRule type="duplicateValues" dxfId="3272" priority="77788"/>
    <cfRule type="duplicateValues" dxfId="3271" priority="77789"/>
    <cfRule type="duplicateValues" dxfId="3270" priority="77790"/>
    <cfRule type="duplicateValues" dxfId="3269" priority="77791"/>
    <cfRule type="duplicateValues" dxfId="3268" priority="77792"/>
    <cfRule type="duplicateValues" dxfId="3267" priority="77793"/>
    <cfRule type="duplicateValues" dxfId="3266" priority="77794"/>
    <cfRule type="duplicateValues" dxfId="3265" priority="77795"/>
    <cfRule type="duplicateValues" dxfId="3264" priority="77796"/>
    <cfRule type="duplicateValues" dxfId="3263" priority="77797"/>
    <cfRule type="duplicateValues" dxfId="3262" priority="77798"/>
    <cfRule type="duplicateValues" dxfId="3261" priority="77799"/>
    <cfRule type="duplicateValues" dxfId="3260" priority="77800"/>
  </conditionalFormatting>
  <conditionalFormatting sqref="J3355">
    <cfRule type="duplicateValues" dxfId="3259" priority="1440"/>
    <cfRule type="duplicateValues" dxfId="3258" priority="1441"/>
    <cfRule type="duplicateValues" dxfId="3257" priority="1442"/>
    <cfRule type="duplicateValues" dxfId="3256" priority="1443"/>
    <cfRule type="duplicateValues" dxfId="3255" priority="1444"/>
    <cfRule type="duplicateValues" dxfId="3254" priority="1445"/>
    <cfRule type="duplicateValues" dxfId="3253" priority="1446"/>
  </conditionalFormatting>
  <conditionalFormatting sqref="J3329">
    <cfRule type="duplicateValues" dxfId="3252" priority="1422"/>
    <cfRule type="duplicateValues" dxfId="3251" priority="1423"/>
    <cfRule type="duplicateValues" dxfId="3250" priority="1424"/>
    <cfRule type="duplicateValues" dxfId="3249" priority="1425"/>
    <cfRule type="duplicateValues" dxfId="3248" priority="1426"/>
    <cfRule type="duplicateValues" dxfId="3247" priority="1427"/>
    <cfRule type="duplicateValues" dxfId="3246" priority="1428"/>
    <cfRule type="duplicateValues" dxfId="3245" priority="1429"/>
    <cfRule type="duplicateValues" dxfId="3244" priority="1430"/>
    <cfRule type="duplicateValues" dxfId="3243" priority="1431"/>
    <cfRule type="duplicateValues" dxfId="3242" priority="1432"/>
    <cfRule type="duplicateValues" dxfId="3241" priority="1433"/>
    <cfRule type="duplicateValues" dxfId="3240" priority="1434"/>
    <cfRule type="duplicateValues" dxfId="3239" priority="1435"/>
    <cfRule type="duplicateValues" dxfId="3238" priority="1436"/>
    <cfRule type="duplicateValues" dxfId="3237" priority="1437"/>
    <cfRule type="duplicateValues" dxfId="3236" priority="1438"/>
    <cfRule type="duplicateValues" dxfId="3235" priority="1439"/>
  </conditionalFormatting>
  <conditionalFormatting sqref="J3353:J3354 J3329">
    <cfRule type="duplicateValues" dxfId="3234" priority="1421"/>
  </conditionalFormatting>
  <conditionalFormatting sqref="J3369">
    <cfRule type="duplicateValues" dxfId="3233" priority="1393"/>
    <cfRule type="duplicateValues" dxfId="3232" priority="1394"/>
    <cfRule type="duplicateValues" dxfId="3231" priority="1395"/>
    <cfRule type="duplicateValues" dxfId="3230" priority="1396"/>
    <cfRule type="duplicateValues" dxfId="3229" priority="1397"/>
    <cfRule type="duplicateValues" dxfId="3228" priority="1398"/>
    <cfRule type="duplicateValues" dxfId="3227" priority="1399"/>
  </conditionalFormatting>
  <conditionalFormatting sqref="J3356">
    <cfRule type="duplicateValues" dxfId="3226" priority="1375"/>
    <cfRule type="duplicateValues" dxfId="3225" priority="1376"/>
    <cfRule type="duplicateValues" dxfId="3224" priority="1377"/>
    <cfRule type="duplicateValues" dxfId="3223" priority="1378"/>
    <cfRule type="duplicateValues" dxfId="3222" priority="1379"/>
    <cfRule type="duplicateValues" dxfId="3221" priority="1380"/>
    <cfRule type="duplicateValues" dxfId="3220" priority="1381"/>
    <cfRule type="duplicateValues" dxfId="3219" priority="1382"/>
    <cfRule type="duplicateValues" dxfId="3218" priority="1383"/>
    <cfRule type="duplicateValues" dxfId="3217" priority="1384"/>
    <cfRule type="duplicateValues" dxfId="3216" priority="1385"/>
    <cfRule type="duplicateValues" dxfId="3215" priority="1386"/>
    <cfRule type="duplicateValues" dxfId="3214" priority="1387"/>
    <cfRule type="duplicateValues" dxfId="3213" priority="1388"/>
    <cfRule type="duplicateValues" dxfId="3212" priority="1389"/>
    <cfRule type="duplicateValues" dxfId="3211" priority="1390"/>
    <cfRule type="duplicateValues" dxfId="3210" priority="1391"/>
    <cfRule type="duplicateValues" dxfId="3209" priority="1392"/>
  </conditionalFormatting>
  <conditionalFormatting sqref="J3367:J3368 J3356">
    <cfRule type="duplicateValues" dxfId="3208" priority="1374"/>
  </conditionalFormatting>
  <conditionalFormatting sqref="J3357:J3366">
    <cfRule type="duplicateValues" dxfId="3207" priority="78180"/>
    <cfRule type="duplicateValues" dxfId="3206" priority="78181"/>
    <cfRule type="duplicateValues" dxfId="3205" priority="78182"/>
    <cfRule type="duplicateValues" dxfId="3204" priority="78183"/>
    <cfRule type="duplicateValues" dxfId="3203" priority="78184"/>
    <cfRule type="duplicateValues" dxfId="3202" priority="78185"/>
    <cfRule type="duplicateValues" dxfId="3201" priority="78186"/>
    <cfRule type="duplicateValues" dxfId="3200" priority="78187"/>
    <cfRule type="duplicateValues" dxfId="3199" priority="78188"/>
    <cfRule type="duplicateValues" dxfId="3198" priority="78189"/>
    <cfRule type="duplicateValues" dxfId="3197" priority="78190"/>
    <cfRule type="duplicateValues" dxfId="3196" priority="78191"/>
    <cfRule type="duplicateValues" dxfId="3195" priority="78192"/>
    <cfRule type="duplicateValues" dxfId="3194" priority="78193"/>
    <cfRule type="duplicateValues" dxfId="3193" priority="78194"/>
    <cfRule type="duplicateValues" dxfId="3192" priority="78195"/>
    <cfRule type="duplicateValues" dxfId="3191" priority="78196"/>
    <cfRule type="duplicateValues" dxfId="3190" priority="78197"/>
    <cfRule type="duplicateValues" dxfId="3189" priority="78198"/>
    <cfRule type="duplicateValues" dxfId="3188" priority="78199"/>
    <cfRule type="duplicateValues" dxfId="3187" priority="78200"/>
  </conditionalFormatting>
  <conditionalFormatting sqref="J3330:J3352">
    <cfRule type="duplicateValues" dxfId="3186" priority="78981"/>
    <cfRule type="duplicateValues" dxfId="3185" priority="78982"/>
    <cfRule type="duplicateValues" dxfId="3184" priority="78983"/>
    <cfRule type="duplicateValues" dxfId="3183" priority="78984"/>
    <cfRule type="duplicateValues" dxfId="3182" priority="78985"/>
    <cfRule type="duplicateValues" dxfId="3181" priority="78986"/>
    <cfRule type="duplicateValues" dxfId="3180" priority="78987"/>
    <cfRule type="duplicateValues" dxfId="3179" priority="78988"/>
    <cfRule type="duplicateValues" dxfId="3178" priority="78989"/>
    <cfRule type="duplicateValues" dxfId="3177" priority="78990"/>
    <cfRule type="duplicateValues" dxfId="3176" priority="78991"/>
    <cfRule type="duplicateValues" dxfId="3175" priority="78992"/>
    <cfRule type="duplicateValues" dxfId="3174" priority="78993"/>
    <cfRule type="duplicateValues" dxfId="3173" priority="78994"/>
    <cfRule type="duplicateValues" dxfId="3172" priority="78995"/>
    <cfRule type="duplicateValues" dxfId="3171" priority="78996"/>
    <cfRule type="duplicateValues" dxfId="3170" priority="78997"/>
    <cfRule type="duplicateValues" dxfId="3169" priority="78998"/>
    <cfRule type="duplicateValues" dxfId="3168" priority="78999"/>
    <cfRule type="duplicateValues" dxfId="3167" priority="79000"/>
    <cfRule type="duplicateValues" dxfId="3166" priority="79001"/>
  </conditionalFormatting>
  <conditionalFormatting sqref="J3370">
    <cfRule type="duplicateValues" dxfId="3165" priority="1335"/>
    <cfRule type="duplicateValues" dxfId="3164" priority="1336"/>
    <cfRule type="duplicateValues" dxfId="3163" priority="1337"/>
    <cfRule type="duplicateValues" dxfId="3162" priority="1338"/>
    <cfRule type="duplicateValues" dxfId="3161" priority="1339"/>
    <cfRule type="duplicateValues" dxfId="3160" priority="1340"/>
    <cfRule type="duplicateValues" dxfId="3159" priority="1341"/>
    <cfRule type="duplicateValues" dxfId="3158" priority="1342"/>
    <cfRule type="duplicateValues" dxfId="3157" priority="1343"/>
    <cfRule type="duplicateValues" dxfId="3156" priority="1344"/>
    <cfRule type="duplicateValues" dxfId="3155" priority="1345"/>
    <cfRule type="duplicateValues" dxfId="3154" priority="1346"/>
    <cfRule type="duplicateValues" dxfId="3153" priority="1347"/>
    <cfRule type="duplicateValues" dxfId="3152" priority="1348"/>
    <cfRule type="duplicateValues" dxfId="3151" priority="1349"/>
    <cfRule type="duplicateValues" dxfId="3150" priority="1350"/>
    <cfRule type="duplicateValues" dxfId="3149" priority="1351"/>
    <cfRule type="duplicateValues" dxfId="3148" priority="1352"/>
  </conditionalFormatting>
  <conditionalFormatting sqref="J3379:J3380 J3370">
    <cfRule type="duplicateValues" dxfId="3147" priority="1334"/>
  </conditionalFormatting>
  <conditionalFormatting sqref="J3371:J3378">
    <cfRule type="duplicateValues" dxfId="3146" priority="79381"/>
    <cfRule type="duplicateValues" dxfId="3145" priority="79382"/>
    <cfRule type="duplicateValues" dxfId="3144" priority="79383"/>
    <cfRule type="duplicateValues" dxfId="3143" priority="79384"/>
    <cfRule type="duplicateValues" dxfId="3142" priority="79385"/>
    <cfRule type="duplicateValues" dxfId="3141" priority="79386"/>
    <cfRule type="duplicateValues" dxfId="3140" priority="79387"/>
    <cfRule type="duplicateValues" dxfId="3139" priority="79388"/>
    <cfRule type="duplicateValues" dxfId="3138" priority="79389"/>
    <cfRule type="duplicateValues" dxfId="3137" priority="79390"/>
    <cfRule type="duplicateValues" dxfId="3136" priority="79391"/>
    <cfRule type="duplicateValues" dxfId="3135" priority="79392"/>
    <cfRule type="duplicateValues" dxfId="3134" priority="79393"/>
    <cfRule type="duplicateValues" dxfId="3133" priority="79394"/>
    <cfRule type="duplicateValues" dxfId="3132" priority="79395"/>
    <cfRule type="duplicateValues" dxfId="3131" priority="79396"/>
    <cfRule type="duplicateValues" dxfId="3130" priority="79397"/>
    <cfRule type="duplicateValues" dxfId="3129" priority="79398"/>
    <cfRule type="duplicateValues" dxfId="3128" priority="79399"/>
    <cfRule type="duplicateValues" dxfId="3127" priority="79400"/>
    <cfRule type="duplicateValues" dxfId="3126" priority="79401"/>
  </conditionalFormatting>
  <conditionalFormatting sqref="J3382">
    <cfRule type="duplicateValues" dxfId="3125" priority="1295"/>
    <cfRule type="duplicateValues" dxfId="3124" priority="1296"/>
    <cfRule type="duplicateValues" dxfId="3123" priority="1297"/>
    <cfRule type="duplicateValues" dxfId="3122" priority="1298"/>
    <cfRule type="duplicateValues" dxfId="3121" priority="1299"/>
    <cfRule type="duplicateValues" dxfId="3120" priority="1300"/>
    <cfRule type="duplicateValues" dxfId="3119" priority="1301"/>
    <cfRule type="duplicateValues" dxfId="3118" priority="1302"/>
    <cfRule type="duplicateValues" dxfId="3117" priority="1303"/>
    <cfRule type="duplicateValues" dxfId="3116" priority="1304"/>
    <cfRule type="duplicateValues" dxfId="3115" priority="1305"/>
    <cfRule type="duplicateValues" dxfId="3114" priority="1306"/>
    <cfRule type="duplicateValues" dxfId="3113" priority="1307"/>
    <cfRule type="duplicateValues" dxfId="3112" priority="1308"/>
    <cfRule type="duplicateValues" dxfId="3111" priority="1309"/>
    <cfRule type="duplicateValues" dxfId="3110" priority="1310"/>
    <cfRule type="duplicateValues" dxfId="3109" priority="1311"/>
    <cfRule type="duplicateValues" dxfId="3108" priority="1312"/>
  </conditionalFormatting>
  <conditionalFormatting sqref="J3391:J3392 J3382">
    <cfRule type="duplicateValues" dxfId="3107" priority="1294"/>
  </conditionalFormatting>
  <conditionalFormatting sqref="J3383:J3390">
    <cfRule type="duplicateValues" dxfId="3106" priority="1273"/>
    <cfRule type="duplicateValues" dxfId="3105" priority="1274"/>
    <cfRule type="duplicateValues" dxfId="3104" priority="1275"/>
    <cfRule type="duplicateValues" dxfId="3103" priority="1276"/>
    <cfRule type="duplicateValues" dxfId="3102" priority="1277"/>
    <cfRule type="duplicateValues" dxfId="3101" priority="1278"/>
    <cfRule type="duplicateValues" dxfId="3100" priority="1279"/>
    <cfRule type="duplicateValues" dxfId="3099" priority="1280"/>
    <cfRule type="duplicateValues" dxfId="3098" priority="1281"/>
    <cfRule type="duplicateValues" dxfId="3097" priority="1282"/>
    <cfRule type="duplicateValues" dxfId="3096" priority="1283"/>
    <cfRule type="duplicateValues" dxfId="3095" priority="1284"/>
    <cfRule type="duplicateValues" dxfId="3094" priority="1285"/>
    <cfRule type="duplicateValues" dxfId="3093" priority="1286"/>
    <cfRule type="duplicateValues" dxfId="3092" priority="1287"/>
    <cfRule type="duplicateValues" dxfId="3091" priority="1288"/>
    <cfRule type="duplicateValues" dxfId="3090" priority="1289"/>
    <cfRule type="duplicateValues" dxfId="3089" priority="1290"/>
    <cfRule type="duplicateValues" dxfId="3088" priority="1291"/>
    <cfRule type="duplicateValues" dxfId="3087" priority="1292"/>
    <cfRule type="duplicateValues" dxfId="3086" priority="1293"/>
  </conditionalFormatting>
  <conditionalFormatting sqref="J3394">
    <cfRule type="duplicateValues" dxfId="3085" priority="1255"/>
    <cfRule type="duplicateValues" dxfId="3084" priority="1256"/>
    <cfRule type="duplicateValues" dxfId="3083" priority="1257"/>
    <cfRule type="duplicateValues" dxfId="3082" priority="1258"/>
    <cfRule type="duplicateValues" dxfId="3081" priority="1259"/>
    <cfRule type="duplicateValues" dxfId="3080" priority="1260"/>
    <cfRule type="duplicateValues" dxfId="3079" priority="1261"/>
    <cfRule type="duplicateValues" dxfId="3078" priority="1262"/>
    <cfRule type="duplicateValues" dxfId="3077" priority="1263"/>
    <cfRule type="duplicateValues" dxfId="3076" priority="1264"/>
    <cfRule type="duplicateValues" dxfId="3075" priority="1265"/>
    <cfRule type="duplicateValues" dxfId="3074" priority="1266"/>
    <cfRule type="duplicateValues" dxfId="3073" priority="1267"/>
    <cfRule type="duplicateValues" dxfId="3072" priority="1268"/>
    <cfRule type="duplicateValues" dxfId="3071" priority="1269"/>
    <cfRule type="duplicateValues" dxfId="3070" priority="1270"/>
    <cfRule type="duplicateValues" dxfId="3069" priority="1271"/>
    <cfRule type="duplicateValues" dxfId="3068" priority="1272"/>
  </conditionalFormatting>
  <conditionalFormatting sqref="J3403:J3404 J3394">
    <cfRule type="duplicateValues" dxfId="3067" priority="1254"/>
  </conditionalFormatting>
  <conditionalFormatting sqref="J3395:J3402">
    <cfRule type="duplicateValues" dxfId="3066" priority="1233"/>
    <cfRule type="duplicateValues" dxfId="3065" priority="1234"/>
    <cfRule type="duplicateValues" dxfId="3064" priority="1235"/>
    <cfRule type="duplicateValues" dxfId="3063" priority="1236"/>
    <cfRule type="duplicateValues" dxfId="3062" priority="1237"/>
    <cfRule type="duplicateValues" dxfId="3061" priority="1238"/>
    <cfRule type="duplicateValues" dxfId="3060" priority="1239"/>
    <cfRule type="duplicateValues" dxfId="3059" priority="1240"/>
    <cfRule type="duplicateValues" dxfId="3058" priority="1241"/>
    <cfRule type="duplicateValues" dxfId="3057" priority="1242"/>
    <cfRule type="duplicateValues" dxfId="3056" priority="1243"/>
    <cfRule type="duplicateValues" dxfId="3055" priority="1244"/>
    <cfRule type="duplicateValues" dxfId="3054" priority="1245"/>
    <cfRule type="duplicateValues" dxfId="3053" priority="1246"/>
    <cfRule type="duplicateValues" dxfId="3052" priority="1247"/>
    <cfRule type="duplicateValues" dxfId="3051" priority="1248"/>
    <cfRule type="duplicateValues" dxfId="3050" priority="1249"/>
    <cfRule type="duplicateValues" dxfId="3049" priority="1250"/>
    <cfRule type="duplicateValues" dxfId="3048" priority="1251"/>
    <cfRule type="duplicateValues" dxfId="3047" priority="1252"/>
    <cfRule type="duplicateValues" dxfId="3046" priority="1253"/>
  </conditionalFormatting>
  <conditionalFormatting sqref="J3406">
    <cfRule type="duplicateValues" dxfId="3045" priority="1215"/>
    <cfRule type="duplicateValues" dxfId="3044" priority="1216"/>
    <cfRule type="duplicateValues" dxfId="3043" priority="1217"/>
    <cfRule type="duplicateValues" dxfId="3042" priority="1218"/>
    <cfRule type="duplicateValues" dxfId="3041" priority="1219"/>
    <cfRule type="duplicateValues" dxfId="3040" priority="1220"/>
    <cfRule type="duplicateValues" dxfId="3039" priority="1221"/>
    <cfRule type="duplicateValues" dxfId="3038" priority="1222"/>
    <cfRule type="duplicateValues" dxfId="3037" priority="1223"/>
    <cfRule type="duplicateValues" dxfId="3036" priority="1224"/>
    <cfRule type="duplicateValues" dxfId="3035" priority="1225"/>
    <cfRule type="duplicateValues" dxfId="3034" priority="1226"/>
    <cfRule type="duplicateValues" dxfId="3033" priority="1227"/>
    <cfRule type="duplicateValues" dxfId="3032" priority="1228"/>
    <cfRule type="duplicateValues" dxfId="3031" priority="1229"/>
    <cfRule type="duplicateValues" dxfId="3030" priority="1230"/>
    <cfRule type="duplicateValues" dxfId="3029" priority="1231"/>
    <cfRule type="duplicateValues" dxfId="3028" priority="1232"/>
  </conditionalFormatting>
  <conditionalFormatting sqref="J3415:J3416 J3406">
    <cfRule type="duplicateValues" dxfId="3027" priority="1214"/>
  </conditionalFormatting>
  <conditionalFormatting sqref="J3407:J3414">
    <cfRule type="duplicateValues" dxfId="3026" priority="1193"/>
    <cfRule type="duplicateValues" dxfId="3025" priority="1194"/>
    <cfRule type="duplicateValues" dxfId="3024" priority="1195"/>
    <cfRule type="duplicateValues" dxfId="3023" priority="1196"/>
    <cfRule type="duplicateValues" dxfId="3022" priority="1197"/>
    <cfRule type="duplicateValues" dxfId="3021" priority="1198"/>
    <cfRule type="duplicateValues" dxfId="3020" priority="1199"/>
    <cfRule type="duplicateValues" dxfId="3019" priority="1200"/>
    <cfRule type="duplicateValues" dxfId="3018" priority="1201"/>
    <cfRule type="duplicateValues" dxfId="3017" priority="1202"/>
    <cfRule type="duplicateValues" dxfId="3016" priority="1203"/>
    <cfRule type="duplicateValues" dxfId="3015" priority="1204"/>
    <cfRule type="duplicateValues" dxfId="3014" priority="1205"/>
    <cfRule type="duplicateValues" dxfId="3013" priority="1206"/>
    <cfRule type="duplicateValues" dxfId="3012" priority="1207"/>
    <cfRule type="duplicateValues" dxfId="3011" priority="1208"/>
    <cfRule type="duplicateValues" dxfId="3010" priority="1209"/>
    <cfRule type="duplicateValues" dxfId="3009" priority="1210"/>
    <cfRule type="duplicateValues" dxfId="3008" priority="1211"/>
    <cfRule type="duplicateValues" dxfId="3007" priority="1212"/>
    <cfRule type="duplicateValues" dxfId="3006" priority="1213"/>
  </conditionalFormatting>
  <conditionalFormatting sqref="J3441">
    <cfRule type="duplicateValues" dxfId="3005" priority="1186"/>
    <cfRule type="duplicateValues" dxfId="3004" priority="1187"/>
    <cfRule type="duplicateValues" dxfId="3003" priority="1188"/>
    <cfRule type="duplicateValues" dxfId="3002" priority="1189"/>
    <cfRule type="duplicateValues" dxfId="3001" priority="1190"/>
    <cfRule type="duplicateValues" dxfId="3000" priority="1191"/>
    <cfRule type="duplicateValues" dxfId="2999" priority="1192"/>
  </conditionalFormatting>
  <conditionalFormatting sqref="J3418">
    <cfRule type="duplicateValues" dxfId="2998" priority="1168"/>
    <cfRule type="duplicateValues" dxfId="2997" priority="1169"/>
    <cfRule type="duplicateValues" dxfId="2996" priority="1170"/>
    <cfRule type="duplicateValues" dxfId="2995" priority="1171"/>
    <cfRule type="duplicateValues" dxfId="2994" priority="1172"/>
    <cfRule type="duplicateValues" dxfId="2993" priority="1173"/>
    <cfRule type="duplicateValues" dxfId="2992" priority="1174"/>
    <cfRule type="duplicateValues" dxfId="2991" priority="1175"/>
    <cfRule type="duplicateValues" dxfId="2990" priority="1176"/>
    <cfRule type="duplicateValues" dxfId="2989" priority="1177"/>
    <cfRule type="duplicateValues" dxfId="2988" priority="1178"/>
    <cfRule type="duplicateValues" dxfId="2987" priority="1179"/>
    <cfRule type="duplicateValues" dxfId="2986" priority="1180"/>
    <cfRule type="duplicateValues" dxfId="2985" priority="1181"/>
    <cfRule type="duplicateValues" dxfId="2984" priority="1182"/>
    <cfRule type="duplicateValues" dxfId="2983" priority="1183"/>
    <cfRule type="duplicateValues" dxfId="2982" priority="1184"/>
    <cfRule type="duplicateValues" dxfId="2981" priority="1185"/>
  </conditionalFormatting>
  <conditionalFormatting sqref="J3439:J3440 J3418">
    <cfRule type="duplicateValues" dxfId="2980" priority="1167"/>
  </conditionalFormatting>
  <conditionalFormatting sqref="J3419:J3438">
    <cfRule type="duplicateValues" dxfId="2979" priority="80237"/>
    <cfRule type="duplicateValues" dxfId="2978" priority="80238"/>
    <cfRule type="duplicateValues" dxfId="2977" priority="80239"/>
    <cfRule type="duplicateValues" dxfId="2976" priority="80240"/>
    <cfRule type="duplicateValues" dxfId="2975" priority="80241"/>
    <cfRule type="duplicateValues" dxfId="2974" priority="80242"/>
    <cfRule type="duplicateValues" dxfId="2973" priority="80243"/>
    <cfRule type="duplicateValues" dxfId="2972" priority="80244"/>
    <cfRule type="duplicateValues" dxfId="2971" priority="80245"/>
    <cfRule type="duplicateValues" dxfId="2970" priority="80246"/>
    <cfRule type="duplicateValues" dxfId="2969" priority="80247"/>
    <cfRule type="duplicateValues" dxfId="2968" priority="80248"/>
    <cfRule type="duplicateValues" dxfId="2967" priority="80249"/>
    <cfRule type="duplicateValues" dxfId="2966" priority="80250"/>
    <cfRule type="duplicateValues" dxfId="2965" priority="80251"/>
    <cfRule type="duplicateValues" dxfId="2964" priority="80252"/>
    <cfRule type="duplicateValues" dxfId="2963" priority="80253"/>
    <cfRule type="duplicateValues" dxfId="2962" priority="80254"/>
    <cfRule type="duplicateValues" dxfId="2961" priority="80255"/>
    <cfRule type="duplicateValues" dxfId="2960" priority="80256"/>
    <cfRule type="duplicateValues" dxfId="2959" priority="80257"/>
  </conditionalFormatting>
  <conditionalFormatting sqref="J3442">
    <cfRule type="duplicateValues" dxfId="2958" priority="1128"/>
    <cfRule type="duplicateValues" dxfId="2957" priority="1129"/>
    <cfRule type="duplicateValues" dxfId="2956" priority="1130"/>
    <cfRule type="duplicateValues" dxfId="2955" priority="1131"/>
    <cfRule type="duplicateValues" dxfId="2954" priority="1132"/>
    <cfRule type="duplicateValues" dxfId="2953" priority="1133"/>
    <cfRule type="duplicateValues" dxfId="2952" priority="1134"/>
    <cfRule type="duplicateValues" dxfId="2951" priority="1135"/>
    <cfRule type="duplicateValues" dxfId="2950" priority="1136"/>
    <cfRule type="duplicateValues" dxfId="2949" priority="1137"/>
    <cfRule type="duplicateValues" dxfId="2948" priority="1138"/>
    <cfRule type="duplicateValues" dxfId="2947" priority="1139"/>
    <cfRule type="duplicateValues" dxfId="2946" priority="1140"/>
    <cfRule type="duplicateValues" dxfId="2945" priority="1141"/>
    <cfRule type="duplicateValues" dxfId="2944" priority="1142"/>
    <cfRule type="duplicateValues" dxfId="2943" priority="1143"/>
    <cfRule type="duplicateValues" dxfId="2942" priority="1144"/>
    <cfRule type="duplicateValues" dxfId="2941" priority="1145"/>
  </conditionalFormatting>
  <conditionalFormatting sqref="J3462:J3463 J3442">
    <cfRule type="duplicateValues" dxfId="2940" priority="1127"/>
  </conditionalFormatting>
  <conditionalFormatting sqref="J3443:J3461">
    <cfRule type="duplicateValues" dxfId="2939" priority="80665"/>
    <cfRule type="duplicateValues" dxfId="2938" priority="80666"/>
    <cfRule type="duplicateValues" dxfId="2937" priority="80667"/>
    <cfRule type="duplicateValues" dxfId="2936" priority="80668"/>
    <cfRule type="duplicateValues" dxfId="2935" priority="80669"/>
    <cfRule type="duplicateValues" dxfId="2934" priority="80670"/>
    <cfRule type="duplicateValues" dxfId="2933" priority="80671"/>
    <cfRule type="duplicateValues" dxfId="2932" priority="80672"/>
    <cfRule type="duplicateValues" dxfId="2931" priority="80673"/>
    <cfRule type="duplicateValues" dxfId="2930" priority="80674"/>
    <cfRule type="duplicateValues" dxfId="2929" priority="80675"/>
    <cfRule type="duplicateValues" dxfId="2928" priority="80676"/>
    <cfRule type="duplicateValues" dxfId="2927" priority="80677"/>
    <cfRule type="duplicateValues" dxfId="2926" priority="80678"/>
    <cfRule type="duplicateValues" dxfId="2925" priority="80679"/>
    <cfRule type="duplicateValues" dxfId="2924" priority="80680"/>
    <cfRule type="duplicateValues" dxfId="2923" priority="80681"/>
    <cfRule type="duplicateValues" dxfId="2922" priority="80682"/>
    <cfRule type="duplicateValues" dxfId="2921" priority="80683"/>
    <cfRule type="duplicateValues" dxfId="2920" priority="80684"/>
    <cfRule type="duplicateValues" dxfId="2919" priority="80685"/>
  </conditionalFormatting>
  <conditionalFormatting sqref="J3478">
    <cfRule type="duplicateValues" dxfId="2918" priority="1099"/>
    <cfRule type="duplicateValues" dxfId="2917" priority="1100"/>
    <cfRule type="duplicateValues" dxfId="2916" priority="1101"/>
    <cfRule type="duplicateValues" dxfId="2915" priority="1102"/>
    <cfRule type="duplicateValues" dxfId="2914" priority="1103"/>
    <cfRule type="duplicateValues" dxfId="2913" priority="1104"/>
    <cfRule type="duplicateValues" dxfId="2912" priority="1105"/>
  </conditionalFormatting>
  <conditionalFormatting sqref="J3465">
    <cfRule type="duplicateValues" dxfId="2911" priority="1081"/>
    <cfRule type="duplicateValues" dxfId="2910" priority="1082"/>
    <cfRule type="duplicateValues" dxfId="2909" priority="1083"/>
    <cfRule type="duplicateValues" dxfId="2908" priority="1084"/>
    <cfRule type="duplicateValues" dxfId="2907" priority="1085"/>
    <cfRule type="duplicateValues" dxfId="2906" priority="1086"/>
    <cfRule type="duplicateValues" dxfId="2905" priority="1087"/>
    <cfRule type="duplicateValues" dxfId="2904" priority="1088"/>
    <cfRule type="duplicateValues" dxfId="2903" priority="1089"/>
    <cfRule type="duplicateValues" dxfId="2902" priority="1090"/>
    <cfRule type="duplicateValues" dxfId="2901" priority="1091"/>
    <cfRule type="duplicateValues" dxfId="2900" priority="1092"/>
    <cfRule type="duplicateValues" dxfId="2899" priority="1093"/>
    <cfRule type="duplicateValues" dxfId="2898" priority="1094"/>
    <cfRule type="duplicateValues" dxfId="2897" priority="1095"/>
    <cfRule type="duplicateValues" dxfId="2896" priority="1096"/>
    <cfRule type="duplicateValues" dxfId="2895" priority="1097"/>
    <cfRule type="duplicateValues" dxfId="2894" priority="1098"/>
  </conditionalFormatting>
  <conditionalFormatting sqref="J3476:J3477 J3465">
    <cfRule type="duplicateValues" dxfId="2893" priority="1080"/>
  </conditionalFormatting>
  <conditionalFormatting sqref="J3466:J3475">
    <cfRule type="duplicateValues" dxfId="2892" priority="81100"/>
    <cfRule type="duplicateValues" dxfId="2891" priority="81101"/>
    <cfRule type="duplicateValues" dxfId="2890" priority="81102"/>
    <cfRule type="duplicateValues" dxfId="2889" priority="81103"/>
    <cfRule type="duplicateValues" dxfId="2888" priority="81104"/>
    <cfRule type="duplicateValues" dxfId="2887" priority="81105"/>
    <cfRule type="duplicateValues" dxfId="2886" priority="81106"/>
    <cfRule type="duplicateValues" dxfId="2885" priority="81107"/>
    <cfRule type="duplicateValues" dxfId="2884" priority="81108"/>
    <cfRule type="duplicateValues" dxfId="2883" priority="81109"/>
    <cfRule type="duplicateValues" dxfId="2882" priority="81110"/>
    <cfRule type="duplicateValues" dxfId="2881" priority="81111"/>
    <cfRule type="duplicateValues" dxfId="2880" priority="81112"/>
    <cfRule type="duplicateValues" dxfId="2879" priority="81113"/>
    <cfRule type="duplicateValues" dxfId="2878" priority="81114"/>
    <cfRule type="duplicateValues" dxfId="2877" priority="81115"/>
    <cfRule type="duplicateValues" dxfId="2876" priority="81116"/>
    <cfRule type="duplicateValues" dxfId="2875" priority="81117"/>
    <cfRule type="duplicateValues" dxfId="2874" priority="81118"/>
    <cfRule type="duplicateValues" dxfId="2873" priority="81119"/>
    <cfRule type="duplicateValues" dxfId="2872" priority="81120"/>
  </conditionalFormatting>
  <conditionalFormatting sqref="J3492">
    <cfRule type="duplicateValues" dxfId="2871" priority="1052"/>
    <cfRule type="duplicateValues" dxfId="2870" priority="1053"/>
    <cfRule type="duplicateValues" dxfId="2869" priority="1054"/>
    <cfRule type="duplicateValues" dxfId="2868" priority="1055"/>
    <cfRule type="duplicateValues" dxfId="2867" priority="1056"/>
    <cfRule type="duplicateValues" dxfId="2866" priority="1057"/>
    <cfRule type="duplicateValues" dxfId="2865" priority="1058"/>
  </conditionalFormatting>
  <conditionalFormatting sqref="J3479">
    <cfRule type="duplicateValues" dxfId="2864" priority="1034"/>
    <cfRule type="duplicateValues" dxfId="2863" priority="1035"/>
    <cfRule type="duplicateValues" dxfId="2862" priority="1036"/>
    <cfRule type="duplicateValues" dxfId="2861" priority="1037"/>
    <cfRule type="duplicateValues" dxfId="2860" priority="1038"/>
    <cfRule type="duplicateValues" dxfId="2859" priority="1039"/>
    <cfRule type="duplicateValues" dxfId="2858" priority="1040"/>
    <cfRule type="duplicateValues" dxfId="2857" priority="1041"/>
    <cfRule type="duplicateValues" dxfId="2856" priority="1042"/>
    <cfRule type="duplicateValues" dxfId="2855" priority="1043"/>
    <cfRule type="duplicateValues" dxfId="2854" priority="1044"/>
    <cfRule type="duplicateValues" dxfId="2853" priority="1045"/>
    <cfRule type="duplicateValues" dxfId="2852" priority="1046"/>
    <cfRule type="duplicateValues" dxfId="2851" priority="1047"/>
    <cfRule type="duplicateValues" dxfId="2850" priority="1048"/>
    <cfRule type="duplicateValues" dxfId="2849" priority="1049"/>
    <cfRule type="duplicateValues" dxfId="2848" priority="1050"/>
    <cfRule type="duplicateValues" dxfId="2847" priority="1051"/>
  </conditionalFormatting>
  <conditionalFormatting sqref="J3490:J3491 J3479">
    <cfRule type="duplicateValues" dxfId="2846" priority="1033"/>
  </conditionalFormatting>
  <conditionalFormatting sqref="J3480:J3489">
    <cfRule type="duplicateValues" dxfId="2845" priority="1012"/>
    <cfRule type="duplicateValues" dxfId="2844" priority="1013"/>
    <cfRule type="duplicateValues" dxfId="2843" priority="1014"/>
    <cfRule type="duplicateValues" dxfId="2842" priority="1015"/>
    <cfRule type="duplicateValues" dxfId="2841" priority="1016"/>
    <cfRule type="duplicateValues" dxfId="2840" priority="1017"/>
    <cfRule type="duplicateValues" dxfId="2839" priority="1018"/>
    <cfRule type="duplicateValues" dxfId="2838" priority="1019"/>
    <cfRule type="duplicateValues" dxfId="2837" priority="1020"/>
    <cfRule type="duplicateValues" dxfId="2836" priority="1021"/>
    <cfRule type="duplicateValues" dxfId="2835" priority="1022"/>
    <cfRule type="duplicateValues" dxfId="2834" priority="1023"/>
    <cfRule type="duplicateValues" dxfId="2833" priority="1024"/>
    <cfRule type="duplicateValues" dxfId="2832" priority="1025"/>
    <cfRule type="duplicateValues" dxfId="2831" priority="1026"/>
    <cfRule type="duplicateValues" dxfId="2830" priority="1027"/>
    <cfRule type="duplicateValues" dxfId="2829" priority="1028"/>
    <cfRule type="duplicateValues" dxfId="2828" priority="1029"/>
    <cfRule type="duplicateValues" dxfId="2827" priority="1030"/>
    <cfRule type="duplicateValues" dxfId="2826" priority="1031"/>
    <cfRule type="duplicateValues" dxfId="2825" priority="1032"/>
  </conditionalFormatting>
  <conditionalFormatting sqref="J3506">
    <cfRule type="duplicateValues" dxfId="2824" priority="1005"/>
    <cfRule type="duplicateValues" dxfId="2823" priority="1006"/>
    <cfRule type="duplicateValues" dxfId="2822" priority="1007"/>
    <cfRule type="duplicateValues" dxfId="2821" priority="1008"/>
    <cfRule type="duplicateValues" dxfId="2820" priority="1009"/>
    <cfRule type="duplicateValues" dxfId="2819" priority="1010"/>
    <cfRule type="duplicateValues" dxfId="2818" priority="1011"/>
  </conditionalFormatting>
  <conditionalFormatting sqref="J3493">
    <cfRule type="duplicateValues" dxfId="2817" priority="987"/>
    <cfRule type="duplicateValues" dxfId="2816" priority="988"/>
    <cfRule type="duplicateValues" dxfId="2815" priority="989"/>
    <cfRule type="duplicateValues" dxfId="2814" priority="990"/>
    <cfRule type="duplicateValues" dxfId="2813" priority="991"/>
    <cfRule type="duplicateValues" dxfId="2812" priority="992"/>
    <cfRule type="duplicateValues" dxfId="2811" priority="993"/>
    <cfRule type="duplicateValues" dxfId="2810" priority="994"/>
    <cfRule type="duplicateValues" dxfId="2809" priority="995"/>
    <cfRule type="duplicateValues" dxfId="2808" priority="996"/>
    <cfRule type="duplicateValues" dxfId="2807" priority="997"/>
    <cfRule type="duplicateValues" dxfId="2806" priority="998"/>
    <cfRule type="duplicateValues" dxfId="2805" priority="999"/>
    <cfRule type="duplicateValues" dxfId="2804" priority="1000"/>
    <cfRule type="duplicateValues" dxfId="2803" priority="1001"/>
    <cfRule type="duplicateValues" dxfId="2802" priority="1002"/>
    <cfRule type="duplicateValues" dxfId="2801" priority="1003"/>
    <cfRule type="duplicateValues" dxfId="2800" priority="1004"/>
  </conditionalFormatting>
  <conditionalFormatting sqref="J3504:J3505 J3493">
    <cfRule type="duplicateValues" dxfId="2799" priority="986"/>
  </conditionalFormatting>
  <conditionalFormatting sqref="J3494:J3503">
    <cfRule type="duplicateValues" dxfId="2798" priority="965"/>
    <cfRule type="duplicateValues" dxfId="2797" priority="966"/>
    <cfRule type="duplicateValues" dxfId="2796" priority="967"/>
    <cfRule type="duplicateValues" dxfId="2795" priority="968"/>
    <cfRule type="duplicateValues" dxfId="2794" priority="969"/>
    <cfRule type="duplicateValues" dxfId="2793" priority="970"/>
    <cfRule type="duplicateValues" dxfId="2792" priority="971"/>
    <cfRule type="duplicateValues" dxfId="2791" priority="972"/>
    <cfRule type="duplicateValues" dxfId="2790" priority="973"/>
    <cfRule type="duplicateValues" dxfId="2789" priority="974"/>
    <cfRule type="duplicateValues" dxfId="2788" priority="975"/>
    <cfRule type="duplicateValues" dxfId="2787" priority="976"/>
    <cfRule type="duplicateValues" dxfId="2786" priority="977"/>
    <cfRule type="duplicateValues" dxfId="2785" priority="978"/>
    <cfRule type="duplicateValues" dxfId="2784" priority="979"/>
    <cfRule type="duplicateValues" dxfId="2783" priority="980"/>
    <cfRule type="duplicateValues" dxfId="2782" priority="981"/>
    <cfRule type="duplicateValues" dxfId="2781" priority="982"/>
    <cfRule type="duplicateValues" dxfId="2780" priority="983"/>
    <cfRule type="duplicateValues" dxfId="2779" priority="984"/>
    <cfRule type="duplicateValues" dxfId="2778" priority="985"/>
  </conditionalFormatting>
  <conditionalFormatting sqref="J3520">
    <cfRule type="duplicateValues" dxfId="2777" priority="958"/>
    <cfRule type="duplicateValues" dxfId="2776" priority="959"/>
    <cfRule type="duplicateValues" dxfId="2775" priority="960"/>
    <cfRule type="duplicateValues" dxfId="2774" priority="961"/>
    <cfRule type="duplicateValues" dxfId="2773" priority="962"/>
    <cfRule type="duplicateValues" dxfId="2772" priority="963"/>
    <cfRule type="duplicateValues" dxfId="2771" priority="964"/>
  </conditionalFormatting>
  <conditionalFormatting sqref="J3507">
    <cfRule type="duplicateValues" dxfId="2770" priority="940"/>
    <cfRule type="duplicateValues" dxfId="2769" priority="941"/>
    <cfRule type="duplicateValues" dxfId="2768" priority="942"/>
    <cfRule type="duplicateValues" dxfId="2767" priority="943"/>
    <cfRule type="duplicateValues" dxfId="2766" priority="944"/>
    <cfRule type="duplicateValues" dxfId="2765" priority="945"/>
    <cfRule type="duplicateValues" dxfId="2764" priority="946"/>
    <cfRule type="duplicateValues" dxfId="2763" priority="947"/>
    <cfRule type="duplicateValues" dxfId="2762" priority="948"/>
    <cfRule type="duplicateValues" dxfId="2761" priority="949"/>
    <cfRule type="duplicateValues" dxfId="2760" priority="950"/>
    <cfRule type="duplicateValues" dxfId="2759" priority="951"/>
    <cfRule type="duplicateValues" dxfId="2758" priority="952"/>
    <cfRule type="duplicateValues" dxfId="2757" priority="953"/>
    <cfRule type="duplicateValues" dxfId="2756" priority="954"/>
    <cfRule type="duplicateValues" dxfId="2755" priority="955"/>
    <cfRule type="duplicateValues" dxfId="2754" priority="956"/>
    <cfRule type="duplicateValues" dxfId="2753" priority="957"/>
  </conditionalFormatting>
  <conditionalFormatting sqref="J3518:J3519 J3507">
    <cfRule type="duplicateValues" dxfId="2752" priority="939"/>
  </conditionalFormatting>
  <conditionalFormatting sqref="J3508:J3517">
    <cfRule type="duplicateValues" dxfId="2751" priority="81970"/>
    <cfRule type="duplicateValues" dxfId="2750" priority="81971"/>
    <cfRule type="duplicateValues" dxfId="2749" priority="81972"/>
    <cfRule type="duplicateValues" dxfId="2748" priority="81973"/>
    <cfRule type="duplicateValues" dxfId="2747" priority="81974"/>
    <cfRule type="duplicateValues" dxfId="2746" priority="81975"/>
    <cfRule type="duplicateValues" dxfId="2745" priority="81976"/>
    <cfRule type="duplicateValues" dxfId="2744" priority="81977"/>
    <cfRule type="duplicateValues" dxfId="2743" priority="81978"/>
    <cfRule type="duplicateValues" dxfId="2742" priority="81979"/>
    <cfRule type="duplicateValues" dxfId="2741" priority="81980"/>
    <cfRule type="duplicateValues" dxfId="2740" priority="81981"/>
    <cfRule type="duplicateValues" dxfId="2739" priority="81982"/>
    <cfRule type="duplicateValues" dxfId="2738" priority="81983"/>
    <cfRule type="duplicateValues" dxfId="2737" priority="81984"/>
    <cfRule type="duplicateValues" dxfId="2736" priority="81985"/>
    <cfRule type="duplicateValues" dxfId="2735" priority="81986"/>
    <cfRule type="duplicateValues" dxfId="2734" priority="81987"/>
    <cfRule type="duplicateValues" dxfId="2733" priority="81988"/>
    <cfRule type="duplicateValues" dxfId="2732" priority="81989"/>
    <cfRule type="duplicateValues" dxfId="2731" priority="81990"/>
  </conditionalFormatting>
  <conditionalFormatting sqref="J3533">
    <cfRule type="duplicateValues" dxfId="2730" priority="911"/>
    <cfRule type="duplicateValues" dxfId="2729" priority="912"/>
    <cfRule type="duplicateValues" dxfId="2728" priority="913"/>
    <cfRule type="duplicateValues" dxfId="2727" priority="914"/>
    <cfRule type="duplicateValues" dxfId="2726" priority="915"/>
    <cfRule type="duplicateValues" dxfId="2725" priority="916"/>
    <cfRule type="duplicateValues" dxfId="2724" priority="917"/>
  </conditionalFormatting>
  <conditionalFormatting sqref="J3521">
    <cfRule type="duplicateValues" dxfId="2723" priority="893"/>
    <cfRule type="duplicateValues" dxfId="2722" priority="894"/>
    <cfRule type="duplicateValues" dxfId="2721" priority="895"/>
    <cfRule type="duplicateValues" dxfId="2720" priority="896"/>
    <cfRule type="duplicateValues" dxfId="2719" priority="897"/>
    <cfRule type="duplicateValues" dxfId="2718" priority="898"/>
    <cfRule type="duplicateValues" dxfId="2717" priority="899"/>
    <cfRule type="duplicateValues" dxfId="2716" priority="900"/>
    <cfRule type="duplicateValues" dxfId="2715" priority="901"/>
    <cfRule type="duplicateValues" dxfId="2714" priority="902"/>
    <cfRule type="duplicateValues" dxfId="2713" priority="903"/>
    <cfRule type="duplicateValues" dxfId="2712" priority="904"/>
    <cfRule type="duplicateValues" dxfId="2711" priority="905"/>
    <cfRule type="duplicateValues" dxfId="2710" priority="906"/>
    <cfRule type="duplicateValues" dxfId="2709" priority="907"/>
    <cfRule type="duplicateValues" dxfId="2708" priority="908"/>
    <cfRule type="duplicateValues" dxfId="2707" priority="909"/>
    <cfRule type="duplicateValues" dxfId="2706" priority="910"/>
  </conditionalFormatting>
  <conditionalFormatting sqref="J3531:J3532 J3521">
    <cfRule type="duplicateValues" dxfId="2705" priority="892"/>
  </conditionalFormatting>
  <conditionalFormatting sqref="J3522:J3530">
    <cfRule type="duplicateValues" dxfId="2704" priority="82405"/>
    <cfRule type="duplicateValues" dxfId="2703" priority="82406"/>
    <cfRule type="duplicateValues" dxfId="2702" priority="82407"/>
    <cfRule type="duplicateValues" dxfId="2701" priority="82408"/>
    <cfRule type="duplicateValues" dxfId="2700" priority="82409"/>
    <cfRule type="duplicateValues" dxfId="2699" priority="82410"/>
    <cfRule type="duplicateValues" dxfId="2698" priority="82411"/>
    <cfRule type="duplicateValues" dxfId="2697" priority="82412"/>
    <cfRule type="duplicateValues" dxfId="2696" priority="82413"/>
    <cfRule type="duplicateValues" dxfId="2695" priority="82414"/>
    <cfRule type="duplicateValues" dxfId="2694" priority="82415"/>
    <cfRule type="duplicateValues" dxfId="2693" priority="82416"/>
    <cfRule type="duplicateValues" dxfId="2692" priority="82417"/>
    <cfRule type="duplicateValues" dxfId="2691" priority="82418"/>
    <cfRule type="duplicateValues" dxfId="2690" priority="82419"/>
    <cfRule type="duplicateValues" dxfId="2689" priority="82420"/>
    <cfRule type="duplicateValues" dxfId="2688" priority="82421"/>
    <cfRule type="duplicateValues" dxfId="2687" priority="82422"/>
    <cfRule type="duplicateValues" dxfId="2686" priority="82423"/>
    <cfRule type="duplicateValues" dxfId="2685" priority="82424"/>
    <cfRule type="duplicateValues" dxfId="2684" priority="82425"/>
  </conditionalFormatting>
  <conditionalFormatting sqref="J3547">
    <cfRule type="duplicateValues" dxfId="2683" priority="864"/>
    <cfRule type="duplicateValues" dxfId="2682" priority="865"/>
    <cfRule type="duplicateValues" dxfId="2681" priority="866"/>
    <cfRule type="duplicateValues" dxfId="2680" priority="867"/>
    <cfRule type="duplicateValues" dxfId="2679" priority="868"/>
    <cfRule type="duplicateValues" dxfId="2678" priority="869"/>
    <cfRule type="duplicateValues" dxfId="2677" priority="870"/>
  </conditionalFormatting>
  <conditionalFormatting sqref="J3534">
    <cfRule type="duplicateValues" dxfId="2676" priority="846"/>
    <cfRule type="duplicateValues" dxfId="2675" priority="847"/>
    <cfRule type="duplicateValues" dxfId="2674" priority="848"/>
    <cfRule type="duplicateValues" dxfId="2673" priority="849"/>
    <cfRule type="duplicateValues" dxfId="2672" priority="850"/>
    <cfRule type="duplicateValues" dxfId="2671" priority="851"/>
    <cfRule type="duplicateValues" dxfId="2670" priority="852"/>
    <cfRule type="duplicateValues" dxfId="2669" priority="853"/>
    <cfRule type="duplicateValues" dxfId="2668" priority="854"/>
    <cfRule type="duplicateValues" dxfId="2667" priority="855"/>
    <cfRule type="duplicateValues" dxfId="2666" priority="856"/>
    <cfRule type="duplicateValues" dxfId="2665" priority="857"/>
    <cfRule type="duplicateValues" dxfId="2664" priority="858"/>
    <cfRule type="duplicateValues" dxfId="2663" priority="859"/>
    <cfRule type="duplicateValues" dxfId="2662" priority="860"/>
    <cfRule type="duplicateValues" dxfId="2661" priority="861"/>
    <cfRule type="duplicateValues" dxfId="2660" priority="862"/>
    <cfRule type="duplicateValues" dxfId="2659" priority="863"/>
  </conditionalFormatting>
  <conditionalFormatting sqref="J3545:J3546 J3534">
    <cfRule type="duplicateValues" dxfId="2658" priority="845"/>
  </conditionalFormatting>
  <conditionalFormatting sqref="J3535:J3544">
    <cfRule type="duplicateValues" dxfId="2657" priority="824"/>
    <cfRule type="duplicateValues" dxfId="2656" priority="825"/>
    <cfRule type="duplicateValues" dxfId="2655" priority="826"/>
    <cfRule type="duplicateValues" dxfId="2654" priority="827"/>
    <cfRule type="duplicateValues" dxfId="2653" priority="828"/>
    <cfRule type="duplicateValues" dxfId="2652" priority="829"/>
    <cfRule type="duplicateValues" dxfId="2651" priority="830"/>
    <cfRule type="duplicateValues" dxfId="2650" priority="831"/>
    <cfRule type="duplicateValues" dxfId="2649" priority="832"/>
    <cfRule type="duplicateValues" dxfId="2648" priority="833"/>
    <cfRule type="duplicateValues" dxfId="2647" priority="834"/>
    <cfRule type="duplicateValues" dxfId="2646" priority="835"/>
    <cfRule type="duplicateValues" dxfId="2645" priority="836"/>
    <cfRule type="duplicateValues" dxfId="2644" priority="837"/>
    <cfRule type="duplicateValues" dxfId="2643" priority="838"/>
    <cfRule type="duplicateValues" dxfId="2642" priority="839"/>
    <cfRule type="duplicateValues" dxfId="2641" priority="840"/>
    <cfRule type="duplicateValues" dxfId="2640" priority="841"/>
    <cfRule type="duplicateValues" dxfId="2639" priority="842"/>
    <cfRule type="duplicateValues" dxfId="2638" priority="843"/>
    <cfRule type="duplicateValues" dxfId="2637" priority="844"/>
  </conditionalFormatting>
  <conditionalFormatting sqref="J3561">
    <cfRule type="duplicateValues" dxfId="2636" priority="817"/>
    <cfRule type="duplicateValues" dxfId="2635" priority="818"/>
    <cfRule type="duplicateValues" dxfId="2634" priority="819"/>
    <cfRule type="duplicateValues" dxfId="2633" priority="820"/>
    <cfRule type="duplicateValues" dxfId="2632" priority="821"/>
    <cfRule type="duplicateValues" dxfId="2631" priority="822"/>
    <cfRule type="duplicateValues" dxfId="2630" priority="823"/>
  </conditionalFormatting>
  <conditionalFormatting sqref="J3548">
    <cfRule type="duplicateValues" dxfId="2629" priority="799"/>
    <cfRule type="duplicateValues" dxfId="2628" priority="800"/>
    <cfRule type="duplicateValues" dxfId="2627" priority="801"/>
    <cfRule type="duplicateValues" dxfId="2626" priority="802"/>
    <cfRule type="duplicateValues" dxfId="2625" priority="803"/>
    <cfRule type="duplicateValues" dxfId="2624" priority="804"/>
    <cfRule type="duplicateValues" dxfId="2623" priority="805"/>
    <cfRule type="duplicateValues" dxfId="2622" priority="806"/>
    <cfRule type="duplicateValues" dxfId="2621" priority="807"/>
    <cfRule type="duplicateValues" dxfId="2620" priority="808"/>
    <cfRule type="duplicateValues" dxfId="2619" priority="809"/>
    <cfRule type="duplicateValues" dxfId="2618" priority="810"/>
    <cfRule type="duplicateValues" dxfId="2617" priority="811"/>
    <cfRule type="duplicateValues" dxfId="2616" priority="812"/>
    <cfRule type="duplicateValues" dxfId="2615" priority="813"/>
    <cfRule type="duplicateValues" dxfId="2614" priority="814"/>
    <cfRule type="duplicateValues" dxfId="2613" priority="815"/>
    <cfRule type="duplicateValues" dxfId="2612" priority="816"/>
  </conditionalFormatting>
  <conditionalFormatting sqref="J3559:J3560 J3548">
    <cfRule type="duplicateValues" dxfId="2611" priority="798"/>
  </conditionalFormatting>
  <conditionalFormatting sqref="J3549:J3558">
    <cfRule type="duplicateValues" dxfId="2610" priority="777"/>
    <cfRule type="duplicateValues" dxfId="2609" priority="778"/>
    <cfRule type="duplicateValues" dxfId="2608" priority="779"/>
    <cfRule type="duplicateValues" dxfId="2607" priority="780"/>
    <cfRule type="duplicateValues" dxfId="2606" priority="781"/>
    <cfRule type="duplicateValues" dxfId="2605" priority="782"/>
    <cfRule type="duplicateValues" dxfId="2604" priority="783"/>
    <cfRule type="duplicateValues" dxfId="2603" priority="784"/>
    <cfRule type="duplicateValues" dxfId="2602" priority="785"/>
    <cfRule type="duplicateValues" dxfId="2601" priority="786"/>
    <cfRule type="duplicateValues" dxfId="2600" priority="787"/>
    <cfRule type="duplicateValues" dxfId="2599" priority="788"/>
    <cfRule type="duplicateValues" dxfId="2598" priority="789"/>
    <cfRule type="duplicateValues" dxfId="2597" priority="790"/>
    <cfRule type="duplicateValues" dxfId="2596" priority="791"/>
    <cfRule type="duplicateValues" dxfId="2595" priority="792"/>
    <cfRule type="duplicateValues" dxfId="2594" priority="793"/>
    <cfRule type="duplicateValues" dxfId="2593" priority="794"/>
    <cfRule type="duplicateValues" dxfId="2592" priority="795"/>
    <cfRule type="duplicateValues" dxfId="2591" priority="796"/>
    <cfRule type="duplicateValues" dxfId="2590" priority="797"/>
  </conditionalFormatting>
  <conditionalFormatting sqref="J3574">
    <cfRule type="duplicateValues" dxfId="2589" priority="770"/>
    <cfRule type="duplicateValues" dxfId="2588" priority="771"/>
    <cfRule type="duplicateValues" dxfId="2587" priority="772"/>
    <cfRule type="duplicateValues" dxfId="2586" priority="773"/>
    <cfRule type="duplicateValues" dxfId="2585" priority="774"/>
    <cfRule type="duplicateValues" dxfId="2584" priority="775"/>
    <cfRule type="duplicateValues" dxfId="2583" priority="776"/>
  </conditionalFormatting>
  <conditionalFormatting sqref="J3562">
    <cfRule type="duplicateValues" dxfId="2582" priority="752"/>
    <cfRule type="duplicateValues" dxfId="2581" priority="753"/>
    <cfRule type="duplicateValues" dxfId="2580" priority="754"/>
    <cfRule type="duplicateValues" dxfId="2579" priority="755"/>
    <cfRule type="duplicateValues" dxfId="2578" priority="756"/>
    <cfRule type="duplicateValues" dxfId="2577" priority="757"/>
    <cfRule type="duplicateValues" dxfId="2576" priority="758"/>
    <cfRule type="duplicateValues" dxfId="2575" priority="759"/>
    <cfRule type="duplicateValues" dxfId="2574" priority="760"/>
    <cfRule type="duplicateValues" dxfId="2573" priority="761"/>
    <cfRule type="duplicateValues" dxfId="2572" priority="762"/>
    <cfRule type="duplicateValues" dxfId="2571" priority="763"/>
    <cfRule type="duplicateValues" dxfId="2570" priority="764"/>
    <cfRule type="duplicateValues" dxfId="2569" priority="765"/>
    <cfRule type="duplicateValues" dxfId="2568" priority="766"/>
    <cfRule type="duplicateValues" dxfId="2567" priority="767"/>
    <cfRule type="duplicateValues" dxfId="2566" priority="768"/>
    <cfRule type="duplicateValues" dxfId="2565" priority="769"/>
  </conditionalFormatting>
  <conditionalFormatting sqref="J3572:J3573 J3562">
    <cfRule type="duplicateValues" dxfId="2564" priority="751"/>
  </conditionalFormatting>
  <conditionalFormatting sqref="J3563:J3571">
    <cfRule type="duplicateValues" dxfId="2563" priority="83275"/>
    <cfRule type="duplicateValues" dxfId="2562" priority="83276"/>
    <cfRule type="duplicateValues" dxfId="2561" priority="83277"/>
    <cfRule type="duplicateValues" dxfId="2560" priority="83278"/>
    <cfRule type="duplicateValues" dxfId="2559" priority="83279"/>
    <cfRule type="duplicateValues" dxfId="2558" priority="83280"/>
    <cfRule type="duplicateValues" dxfId="2557" priority="83281"/>
    <cfRule type="duplicateValues" dxfId="2556" priority="83282"/>
    <cfRule type="duplicateValues" dxfId="2555" priority="83283"/>
    <cfRule type="duplicateValues" dxfId="2554" priority="83284"/>
    <cfRule type="duplicateValues" dxfId="2553" priority="83285"/>
    <cfRule type="duplicateValues" dxfId="2552" priority="83286"/>
    <cfRule type="duplicateValues" dxfId="2551" priority="83287"/>
    <cfRule type="duplicateValues" dxfId="2550" priority="83288"/>
    <cfRule type="duplicateValues" dxfId="2549" priority="83289"/>
    <cfRule type="duplicateValues" dxfId="2548" priority="83290"/>
    <cfRule type="duplicateValues" dxfId="2547" priority="83291"/>
    <cfRule type="duplicateValues" dxfId="2546" priority="83292"/>
    <cfRule type="duplicateValues" dxfId="2545" priority="83293"/>
    <cfRule type="duplicateValues" dxfId="2544" priority="83294"/>
    <cfRule type="duplicateValues" dxfId="2543" priority="83295"/>
  </conditionalFormatting>
  <conditionalFormatting sqref="C3590:AM3590">
    <cfRule type="duplicateValues" dxfId="2542" priority="710"/>
    <cfRule type="duplicateValues" dxfId="2541" priority="711"/>
    <cfRule type="duplicateValues" dxfId="2540" priority="712"/>
    <cfRule type="duplicateValues" dxfId="2539" priority="713"/>
    <cfRule type="duplicateValues" dxfId="2538" priority="714"/>
    <cfRule type="duplicateValues" dxfId="2537" priority="715"/>
    <cfRule type="duplicateValues" dxfId="2536" priority="716"/>
    <cfRule type="duplicateValues" dxfId="2535" priority="717"/>
    <cfRule type="duplicateValues" dxfId="2534" priority="718"/>
    <cfRule type="duplicateValues" dxfId="2533" priority="719"/>
    <cfRule type="duplicateValues" dxfId="2532" priority="720"/>
    <cfRule type="duplicateValues" dxfId="2531" priority="721"/>
    <cfRule type="duplicateValues" dxfId="2530" priority="722"/>
    <cfRule type="duplicateValues" dxfId="2529" priority="723"/>
    <cfRule type="duplicateValues" dxfId="2528" priority="724"/>
    <cfRule type="duplicateValues" dxfId="2527" priority="725"/>
    <cfRule type="duplicateValues" dxfId="2526" priority="726"/>
    <cfRule type="duplicateValues" dxfId="2525" priority="727"/>
    <cfRule type="duplicateValues" dxfId="2524" priority="728"/>
  </conditionalFormatting>
  <conditionalFormatting sqref="AM3590">
    <cfRule type="duplicateValues" dxfId="2523" priority="691"/>
    <cfRule type="duplicateValues" dxfId="2522" priority="692"/>
    <cfRule type="duplicateValues" dxfId="2521" priority="693"/>
    <cfRule type="duplicateValues" dxfId="2520" priority="694"/>
    <cfRule type="duplicateValues" dxfId="2519" priority="695"/>
    <cfRule type="duplicateValues" dxfId="2518" priority="696"/>
    <cfRule type="duplicateValues" dxfId="2517" priority="697"/>
    <cfRule type="duplicateValues" dxfId="2516" priority="698"/>
    <cfRule type="duplicateValues" dxfId="2515" priority="699"/>
    <cfRule type="duplicateValues" dxfId="2514" priority="700"/>
    <cfRule type="duplicateValues" dxfId="2513" priority="701"/>
    <cfRule type="duplicateValues" dxfId="2512" priority="702"/>
    <cfRule type="duplicateValues" dxfId="2511" priority="703"/>
    <cfRule type="duplicateValues" dxfId="2510" priority="704"/>
    <cfRule type="duplicateValues" dxfId="2509" priority="705"/>
    <cfRule type="duplicateValues" dxfId="2508" priority="706"/>
    <cfRule type="duplicateValues" dxfId="2507" priority="707"/>
    <cfRule type="duplicateValues" dxfId="2506" priority="708"/>
    <cfRule type="duplicateValues" dxfId="2505" priority="709"/>
  </conditionalFormatting>
  <conditionalFormatting sqref="AN3590:BB3590">
    <cfRule type="duplicateValues" dxfId="2504" priority="672"/>
    <cfRule type="duplicateValues" dxfId="2503" priority="673"/>
    <cfRule type="duplicateValues" dxfId="2502" priority="674"/>
    <cfRule type="duplicateValues" dxfId="2501" priority="675"/>
    <cfRule type="duplicateValues" dxfId="2500" priority="676"/>
    <cfRule type="duplicateValues" dxfId="2499" priority="677"/>
    <cfRule type="duplicateValues" dxfId="2498" priority="678"/>
    <cfRule type="duplicateValues" dxfId="2497" priority="679"/>
    <cfRule type="duplicateValues" dxfId="2496" priority="680"/>
    <cfRule type="duplicateValues" dxfId="2495" priority="681"/>
    <cfRule type="duplicateValues" dxfId="2494" priority="682"/>
    <cfRule type="duplicateValues" dxfId="2493" priority="683"/>
    <cfRule type="duplicateValues" dxfId="2492" priority="684"/>
    <cfRule type="duplicateValues" dxfId="2491" priority="685"/>
    <cfRule type="duplicateValues" dxfId="2490" priority="686"/>
    <cfRule type="duplicateValues" dxfId="2489" priority="687"/>
    <cfRule type="duplicateValues" dxfId="2488" priority="688"/>
    <cfRule type="duplicateValues" dxfId="2487" priority="689"/>
    <cfRule type="duplicateValues" dxfId="2486" priority="690"/>
  </conditionalFormatting>
  <conditionalFormatting sqref="B4329:B4499">
    <cfRule type="duplicateValues" dxfId="2485" priority="671"/>
  </conditionalFormatting>
  <conditionalFormatting sqref="B4235:B4328">
    <cfRule type="duplicateValues" dxfId="2484" priority="669"/>
  </conditionalFormatting>
  <conditionalFormatting sqref="B3772:B3857">
    <cfRule type="duplicateValues" dxfId="2483" priority="667"/>
  </conditionalFormatting>
  <conditionalFormatting sqref="B3858:B4234">
    <cfRule type="duplicateValues" dxfId="2482" priority="668"/>
  </conditionalFormatting>
  <conditionalFormatting sqref="B3722:B3771">
    <cfRule type="duplicateValues" dxfId="2481" priority="666"/>
  </conditionalFormatting>
  <conditionalFormatting sqref="B3593:B3594 B3596:B3599">
    <cfRule type="duplicateValues" dxfId="2480" priority="664"/>
  </conditionalFormatting>
  <conditionalFormatting sqref="B3600:B3721">
    <cfRule type="duplicateValues" dxfId="2479" priority="665"/>
  </conditionalFormatting>
  <conditionalFormatting sqref="J3592">
    <cfRule type="duplicateValues" dxfId="2478" priority="625"/>
    <cfRule type="duplicateValues" dxfId="2477" priority="626"/>
    <cfRule type="duplicateValues" dxfId="2476" priority="627"/>
    <cfRule type="duplicateValues" dxfId="2475" priority="628"/>
    <cfRule type="duplicateValues" dxfId="2474" priority="629"/>
    <cfRule type="duplicateValues" dxfId="2473" priority="630"/>
    <cfRule type="duplicateValues" dxfId="2472" priority="631"/>
    <cfRule type="duplicateValues" dxfId="2471" priority="632"/>
    <cfRule type="duplicateValues" dxfId="2470" priority="633"/>
    <cfRule type="duplicateValues" dxfId="2469" priority="634"/>
    <cfRule type="duplicateValues" dxfId="2468" priority="635"/>
    <cfRule type="duplicateValues" dxfId="2467" priority="636"/>
    <cfRule type="duplicateValues" dxfId="2466" priority="637"/>
    <cfRule type="duplicateValues" dxfId="2465" priority="638"/>
    <cfRule type="duplicateValues" dxfId="2464" priority="639"/>
    <cfRule type="duplicateValues" dxfId="2463" priority="640"/>
    <cfRule type="duplicateValues" dxfId="2462" priority="641"/>
    <cfRule type="duplicateValues" dxfId="2461" priority="642"/>
  </conditionalFormatting>
  <conditionalFormatting sqref="J3614:J3615 J3592">
    <cfRule type="duplicateValues" dxfId="2460" priority="624"/>
  </conditionalFormatting>
  <conditionalFormatting sqref="J3593:J3613">
    <cfRule type="duplicateValues" dxfId="2459" priority="643"/>
    <cfRule type="duplicateValues" dxfId="2458" priority="644"/>
    <cfRule type="duplicateValues" dxfId="2457" priority="645"/>
    <cfRule type="duplicateValues" dxfId="2456" priority="646"/>
    <cfRule type="duplicateValues" dxfId="2455" priority="647"/>
    <cfRule type="duplicateValues" dxfId="2454" priority="648"/>
    <cfRule type="duplicateValues" dxfId="2453" priority="649"/>
    <cfRule type="duplicateValues" dxfId="2452" priority="650"/>
    <cfRule type="duplicateValues" dxfId="2451" priority="651"/>
    <cfRule type="duplicateValues" dxfId="2450" priority="652"/>
    <cfRule type="duplicateValues" dxfId="2449" priority="653"/>
    <cfRule type="duplicateValues" dxfId="2448" priority="654"/>
    <cfRule type="duplicateValues" dxfId="2447" priority="655"/>
    <cfRule type="duplicateValues" dxfId="2446" priority="656"/>
    <cfRule type="duplicateValues" dxfId="2445" priority="657"/>
    <cfRule type="duplicateValues" dxfId="2444" priority="658"/>
    <cfRule type="duplicateValues" dxfId="2443" priority="659"/>
    <cfRule type="duplicateValues" dxfId="2442" priority="660"/>
    <cfRule type="duplicateValues" dxfId="2441" priority="661"/>
    <cfRule type="duplicateValues" dxfId="2440" priority="662"/>
    <cfRule type="duplicateValues" dxfId="2439" priority="663"/>
  </conditionalFormatting>
  <conditionalFormatting sqref="X3780">
    <cfRule type="duplicateValues" dxfId="2438" priority="616"/>
    <cfRule type="duplicateValues" dxfId="2437" priority="617"/>
    <cfRule type="duplicateValues" dxfId="2436" priority="618"/>
  </conditionalFormatting>
  <conditionalFormatting sqref="X3752:X3779">
    <cfRule type="duplicateValues" dxfId="2435" priority="619"/>
    <cfRule type="duplicateValues" dxfId="2434" priority="620"/>
    <cfRule type="duplicateValues" dxfId="2433" priority="621"/>
    <cfRule type="duplicateValues" dxfId="2432" priority="622"/>
    <cfRule type="duplicateValues" dxfId="2431" priority="623"/>
  </conditionalFormatting>
  <conditionalFormatting sqref="J3641">
    <cfRule type="duplicateValues" dxfId="2430" priority="609"/>
    <cfRule type="duplicateValues" dxfId="2429" priority="610"/>
    <cfRule type="duplicateValues" dxfId="2428" priority="611"/>
    <cfRule type="duplicateValues" dxfId="2427" priority="612"/>
    <cfRule type="duplicateValues" dxfId="2426" priority="613"/>
    <cfRule type="duplicateValues" dxfId="2425" priority="614"/>
    <cfRule type="duplicateValues" dxfId="2424" priority="615"/>
  </conditionalFormatting>
  <conditionalFormatting sqref="J3617">
    <cfRule type="duplicateValues" dxfId="2423" priority="570"/>
    <cfRule type="duplicateValues" dxfId="2422" priority="571"/>
    <cfRule type="duplicateValues" dxfId="2421" priority="572"/>
    <cfRule type="duplicateValues" dxfId="2420" priority="573"/>
    <cfRule type="duplicateValues" dxfId="2419" priority="574"/>
    <cfRule type="duplicateValues" dxfId="2418" priority="575"/>
    <cfRule type="duplicateValues" dxfId="2417" priority="576"/>
    <cfRule type="duplicateValues" dxfId="2416" priority="577"/>
    <cfRule type="duplicateValues" dxfId="2415" priority="578"/>
    <cfRule type="duplicateValues" dxfId="2414" priority="579"/>
    <cfRule type="duplicateValues" dxfId="2413" priority="580"/>
    <cfRule type="duplicateValues" dxfId="2412" priority="581"/>
    <cfRule type="duplicateValues" dxfId="2411" priority="582"/>
    <cfRule type="duplicateValues" dxfId="2410" priority="583"/>
    <cfRule type="duplicateValues" dxfId="2409" priority="584"/>
    <cfRule type="duplicateValues" dxfId="2408" priority="585"/>
    <cfRule type="duplicateValues" dxfId="2407" priority="586"/>
    <cfRule type="duplicateValues" dxfId="2406" priority="587"/>
  </conditionalFormatting>
  <conditionalFormatting sqref="J3639:J3640 J3617">
    <cfRule type="duplicateValues" dxfId="2405" priority="569"/>
  </conditionalFormatting>
  <conditionalFormatting sqref="J3618:J3638">
    <cfRule type="duplicateValues" dxfId="2404" priority="588"/>
    <cfRule type="duplicateValues" dxfId="2403" priority="589"/>
    <cfRule type="duplicateValues" dxfId="2402" priority="590"/>
    <cfRule type="duplicateValues" dxfId="2401" priority="591"/>
    <cfRule type="duplicateValues" dxfId="2400" priority="592"/>
    <cfRule type="duplicateValues" dxfId="2399" priority="593"/>
    <cfRule type="duplicateValues" dxfId="2398" priority="594"/>
    <cfRule type="duplicateValues" dxfId="2397" priority="595"/>
    <cfRule type="duplicateValues" dxfId="2396" priority="596"/>
    <cfRule type="duplicateValues" dxfId="2395" priority="597"/>
    <cfRule type="duplicateValues" dxfId="2394" priority="598"/>
    <cfRule type="duplicateValues" dxfId="2393" priority="599"/>
    <cfRule type="duplicateValues" dxfId="2392" priority="600"/>
    <cfRule type="duplicateValues" dxfId="2391" priority="601"/>
    <cfRule type="duplicateValues" dxfId="2390" priority="602"/>
    <cfRule type="duplicateValues" dxfId="2389" priority="603"/>
    <cfRule type="duplicateValues" dxfId="2388" priority="604"/>
    <cfRule type="duplicateValues" dxfId="2387" priority="605"/>
    <cfRule type="duplicateValues" dxfId="2386" priority="606"/>
    <cfRule type="duplicateValues" dxfId="2385" priority="607"/>
    <cfRule type="duplicateValues" dxfId="2384" priority="608"/>
  </conditionalFormatting>
  <conditionalFormatting sqref="J3655">
    <cfRule type="duplicateValues" dxfId="2383" priority="562"/>
    <cfRule type="duplicateValues" dxfId="2382" priority="563"/>
    <cfRule type="duplicateValues" dxfId="2381" priority="564"/>
    <cfRule type="duplicateValues" dxfId="2380" priority="565"/>
    <cfRule type="duplicateValues" dxfId="2379" priority="566"/>
    <cfRule type="duplicateValues" dxfId="2378" priority="567"/>
    <cfRule type="duplicateValues" dxfId="2377" priority="568"/>
  </conditionalFormatting>
  <conditionalFormatting sqref="J3642">
    <cfRule type="duplicateValues" dxfId="2376" priority="523"/>
    <cfRule type="duplicateValues" dxfId="2375" priority="524"/>
    <cfRule type="duplicateValues" dxfId="2374" priority="525"/>
    <cfRule type="duplicateValues" dxfId="2373" priority="526"/>
    <cfRule type="duplicateValues" dxfId="2372" priority="527"/>
    <cfRule type="duplicateValues" dxfId="2371" priority="528"/>
    <cfRule type="duplicateValues" dxfId="2370" priority="529"/>
    <cfRule type="duplicateValues" dxfId="2369" priority="530"/>
    <cfRule type="duplicateValues" dxfId="2368" priority="531"/>
    <cfRule type="duplicateValues" dxfId="2367" priority="532"/>
    <cfRule type="duplicateValues" dxfId="2366" priority="533"/>
    <cfRule type="duplicateValues" dxfId="2365" priority="534"/>
    <cfRule type="duplicateValues" dxfId="2364" priority="535"/>
    <cfRule type="duplicateValues" dxfId="2363" priority="536"/>
    <cfRule type="duplicateValues" dxfId="2362" priority="537"/>
    <cfRule type="duplicateValues" dxfId="2361" priority="538"/>
    <cfRule type="duplicateValues" dxfId="2360" priority="539"/>
    <cfRule type="duplicateValues" dxfId="2359" priority="540"/>
  </conditionalFormatting>
  <conditionalFormatting sqref="J3653:J3654 J3642">
    <cfRule type="duplicateValues" dxfId="2358" priority="522"/>
  </conditionalFormatting>
  <conditionalFormatting sqref="J3643:J3652">
    <cfRule type="duplicateValues" dxfId="2357" priority="83733"/>
    <cfRule type="duplicateValues" dxfId="2356" priority="83734"/>
    <cfRule type="duplicateValues" dxfId="2355" priority="83735"/>
    <cfRule type="duplicateValues" dxfId="2354" priority="83736"/>
    <cfRule type="duplicateValues" dxfId="2353" priority="83737"/>
    <cfRule type="duplicateValues" dxfId="2352" priority="83738"/>
    <cfRule type="duplicateValues" dxfId="2351" priority="83739"/>
    <cfRule type="duplicateValues" dxfId="2350" priority="83740"/>
    <cfRule type="duplicateValues" dxfId="2349" priority="83741"/>
    <cfRule type="duplicateValues" dxfId="2348" priority="83742"/>
    <cfRule type="duplicateValues" dxfId="2347" priority="83743"/>
    <cfRule type="duplicateValues" dxfId="2346" priority="83744"/>
    <cfRule type="duplicateValues" dxfId="2345" priority="83745"/>
    <cfRule type="duplicateValues" dxfId="2344" priority="83746"/>
    <cfRule type="duplicateValues" dxfId="2343" priority="83747"/>
    <cfRule type="duplicateValues" dxfId="2342" priority="83748"/>
    <cfRule type="duplicateValues" dxfId="2341" priority="83749"/>
    <cfRule type="duplicateValues" dxfId="2340" priority="83750"/>
    <cfRule type="duplicateValues" dxfId="2339" priority="83751"/>
    <cfRule type="duplicateValues" dxfId="2338" priority="83752"/>
    <cfRule type="duplicateValues" dxfId="2337" priority="83753"/>
  </conditionalFormatting>
  <conditionalFormatting sqref="J3669">
    <cfRule type="duplicateValues" dxfId="2336" priority="515"/>
    <cfRule type="duplicateValues" dxfId="2335" priority="516"/>
    <cfRule type="duplicateValues" dxfId="2334" priority="517"/>
    <cfRule type="duplicateValues" dxfId="2333" priority="518"/>
    <cfRule type="duplicateValues" dxfId="2332" priority="519"/>
    <cfRule type="duplicateValues" dxfId="2331" priority="520"/>
    <cfRule type="duplicateValues" dxfId="2330" priority="521"/>
  </conditionalFormatting>
  <conditionalFormatting sqref="J3656">
    <cfRule type="duplicateValues" dxfId="2329" priority="497"/>
    <cfRule type="duplicateValues" dxfId="2328" priority="498"/>
    <cfRule type="duplicateValues" dxfId="2327" priority="499"/>
    <cfRule type="duplicateValues" dxfId="2326" priority="500"/>
    <cfRule type="duplicateValues" dxfId="2325" priority="501"/>
    <cfRule type="duplicateValues" dxfId="2324" priority="502"/>
    <cfRule type="duplicateValues" dxfId="2323" priority="503"/>
    <cfRule type="duplicateValues" dxfId="2322" priority="504"/>
    <cfRule type="duplicateValues" dxfId="2321" priority="505"/>
    <cfRule type="duplicateValues" dxfId="2320" priority="506"/>
    <cfRule type="duplicateValues" dxfId="2319" priority="507"/>
    <cfRule type="duplicateValues" dxfId="2318" priority="508"/>
    <cfRule type="duplicateValues" dxfId="2317" priority="509"/>
    <cfRule type="duplicateValues" dxfId="2316" priority="510"/>
    <cfRule type="duplicateValues" dxfId="2315" priority="511"/>
    <cfRule type="duplicateValues" dxfId="2314" priority="512"/>
    <cfRule type="duplicateValues" dxfId="2313" priority="513"/>
    <cfRule type="duplicateValues" dxfId="2312" priority="514"/>
  </conditionalFormatting>
  <conditionalFormatting sqref="J3667:J3668 J3656">
    <cfRule type="duplicateValues" dxfId="2311" priority="496"/>
  </conditionalFormatting>
  <conditionalFormatting sqref="J3657:J3666">
    <cfRule type="duplicateValues" dxfId="2310" priority="475"/>
    <cfRule type="duplicateValues" dxfId="2309" priority="476"/>
    <cfRule type="duplicateValues" dxfId="2308" priority="477"/>
    <cfRule type="duplicateValues" dxfId="2307" priority="478"/>
    <cfRule type="duplicateValues" dxfId="2306" priority="479"/>
    <cfRule type="duplicateValues" dxfId="2305" priority="480"/>
    <cfRule type="duplicateValues" dxfId="2304" priority="481"/>
    <cfRule type="duplicateValues" dxfId="2303" priority="482"/>
    <cfRule type="duplicateValues" dxfId="2302" priority="483"/>
    <cfRule type="duplicateValues" dxfId="2301" priority="484"/>
    <cfRule type="duplicateValues" dxfId="2300" priority="485"/>
    <cfRule type="duplicateValues" dxfId="2299" priority="486"/>
    <cfRule type="duplicateValues" dxfId="2298" priority="487"/>
    <cfRule type="duplicateValues" dxfId="2297" priority="488"/>
    <cfRule type="duplicateValues" dxfId="2296" priority="489"/>
    <cfRule type="duplicateValues" dxfId="2295" priority="490"/>
    <cfRule type="duplicateValues" dxfId="2294" priority="491"/>
    <cfRule type="duplicateValues" dxfId="2293" priority="492"/>
    <cfRule type="duplicateValues" dxfId="2292" priority="493"/>
    <cfRule type="duplicateValues" dxfId="2291" priority="494"/>
    <cfRule type="duplicateValues" dxfId="2290" priority="495"/>
  </conditionalFormatting>
  <conditionalFormatting sqref="J3685">
    <cfRule type="duplicateValues" dxfId="2289" priority="468"/>
    <cfRule type="duplicateValues" dxfId="2288" priority="469"/>
    <cfRule type="duplicateValues" dxfId="2287" priority="470"/>
    <cfRule type="duplicateValues" dxfId="2286" priority="471"/>
    <cfRule type="duplicateValues" dxfId="2285" priority="472"/>
    <cfRule type="duplicateValues" dxfId="2284" priority="473"/>
    <cfRule type="duplicateValues" dxfId="2283" priority="474"/>
  </conditionalFormatting>
  <conditionalFormatting sqref="J3670">
    <cfRule type="duplicateValues" dxfId="2282" priority="450"/>
    <cfRule type="duplicateValues" dxfId="2281" priority="451"/>
    <cfRule type="duplicateValues" dxfId="2280" priority="452"/>
    <cfRule type="duplicateValues" dxfId="2279" priority="453"/>
    <cfRule type="duplicateValues" dxfId="2278" priority="454"/>
    <cfRule type="duplicateValues" dxfId="2277" priority="455"/>
    <cfRule type="duplicateValues" dxfId="2276" priority="456"/>
    <cfRule type="duplicateValues" dxfId="2275" priority="457"/>
    <cfRule type="duplicateValues" dxfId="2274" priority="458"/>
    <cfRule type="duplicateValues" dxfId="2273" priority="459"/>
    <cfRule type="duplicateValues" dxfId="2272" priority="460"/>
    <cfRule type="duplicateValues" dxfId="2271" priority="461"/>
    <cfRule type="duplicateValues" dxfId="2270" priority="462"/>
    <cfRule type="duplicateValues" dxfId="2269" priority="463"/>
    <cfRule type="duplicateValues" dxfId="2268" priority="464"/>
    <cfRule type="duplicateValues" dxfId="2267" priority="465"/>
    <cfRule type="duplicateValues" dxfId="2266" priority="466"/>
    <cfRule type="duplicateValues" dxfId="2265" priority="467"/>
  </conditionalFormatting>
  <conditionalFormatting sqref="J3683:J3684 J3670">
    <cfRule type="duplicateValues" dxfId="2264" priority="449"/>
  </conditionalFormatting>
  <conditionalFormatting sqref="J3671:J3682">
    <cfRule type="duplicateValues" dxfId="2263" priority="84191"/>
    <cfRule type="duplicateValues" dxfId="2262" priority="84192"/>
    <cfRule type="duplicateValues" dxfId="2261" priority="84193"/>
    <cfRule type="duplicateValues" dxfId="2260" priority="84194"/>
    <cfRule type="duplicateValues" dxfId="2259" priority="84195"/>
    <cfRule type="duplicateValues" dxfId="2258" priority="84196"/>
    <cfRule type="duplicateValues" dxfId="2257" priority="84197"/>
    <cfRule type="duplicateValues" dxfId="2256" priority="84198"/>
    <cfRule type="duplicateValues" dxfId="2255" priority="84199"/>
    <cfRule type="duplicateValues" dxfId="2254" priority="84200"/>
    <cfRule type="duplicateValues" dxfId="2253" priority="84201"/>
    <cfRule type="duplicateValues" dxfId="2252" priority="84202"/>
    <cfRule type="duplicateValues" dxfId="2251" priority="84203"/>
    <cfRule type="duplicateValues" dxfId="2250" priority="84204"/>
    <cfRule type="duplicateValues" dxfId="2249" priority="84205"/>
    <cfRule type="duplicateValues" dxfId="2248" priority="84206"/>
    <cfRule type="duplicateValues" dxfId="2247" priority="84207"/>
    <cfRule type="duplicateValues" dxfId="2246" priority="84208"/>
    <cfRule type="duplicateValues" dxfId="2245" priority="84209"/>
    <cfRule type="duplicateValues" dxfId="2244" priority="84210"/>
    <cfRule type="duplicateValues" dxfId="2243" priority="84211"/>
  </conditionalFormatting>
  <conditionalFormatting sqref="J3712">
    <cfRule type="duplicateValues" dxfId="2242" priority="421"/>
    <cfRule type="duplicateValues" dxfId="2241" priority="422"/>
    <cfRule type="duplicateValues" dxfId="2240" priority="423"/>
    <cfRule type="duplicateValues" dxfId="2239" priority="424"/>
    <cfRule type="duplicateValues" dxfId="2238" priority="425"/>
    <cfRule type="duplicateValues" dxfId="2237" priority="426"/>
    <cfRule type="duplicateValues" dxfId="2236" priority="427"/>
  </conditionalFormatting>
  <conditionalFormatting sqref="J3686">
    <cfRule type="duplicateValues" dxfId="2235" priority="403"/>
    <cfRule type="duplicateValues" dxfId="2234" priority="404"/>
    <cfRule type="duplicateValues" dxfId="2233" priority="405"/>
    <cfRule type="duplicateValues" dxfId="2232" priority="406"/>
    <cfRule type="duplicateValues" dxfId="2231" priority="407"/>
    <cfRule type="duplicateValues" dxfId="2230" priority="408"/>
    <cfRule type="duplicateValues" dxfId="2229" priority="409"/>
    <cfRule type="duplicateValues" dxfId="2228" priority="410"/>
    <cfRule type="duplicateValues" dxfId="2227" priority="411"/>
    <cfRule type="duplicateValues" dxfId="2226" priority="412"/>
    <cfRule type="duplicateValues" dxfId="2225" priority="413"/>
    <cfRule type="duplicateValues" dxfId="2224" priority="414"/>
    <cfRule type="duplicateValues" dxfId="2223" priority="415"/>
    <cfRule type="duplicateValues" dxfId="2222" priority="416"/>
    <cfRule type="duplicateValues" dxfId="2221" priority="417"/>
    <cfRule type="duplicateValues" dxfId="2220" priority="418"/>
    <cfRule type="duplicateValues" dxfId="2219" priority="419"/>
    <cfRule type="duplicateValues" dxfId="2218" priority="420"/>
  </conditionalFormatting>
  <conditionalFormatting sqref="J3710:J3711 J3686">
    <cfRule type="duplicateValues" dxfId="2217" priority="402"/>
  </conditionalFormatting>
  <conditionalFormatting sqref="J3713">
    <cfRule type="duplicateValues" dxfId="2216" priority="363"/>
    <cfRule type="duplicateValues" dxfId="2215" priority="364"/>
    <cfRule type="duplicateValues" dxfId="2214" priority="365"/>
    <cfRule type="duplicateValues" dxfId="2213" priority="366"/>
    <cfRule type="duplicateValues" dxfId="2212" priority="367"/>
    <cfRule type="duplicateValues" dxfId="2211" priority="368"/>
    <cfRule type="duplicateValues" dxfId="2210" priority="369"/>
    <cfRule type="duplicateValues" dxfId="2209" priority="370"/>
    <cfRule type="duplicateValues" dxfId="2208" priority="371"/>
    <cfRule type="duplicateValues" dxfId="2207" priority="372"/>
    <cfRule type="duplicateValues" dxfId="2206" priority="373"/>
    <cfRule type="duplicateValues" dxfId="2205" priority="374"/>
    <cfRule type="duplicateValues" dxfId="2204" priority="375"/>
    <cfRule type="duplicateValues" dxfId="2203" priority="376"/>
    <cfRule type="duplicateValues" dxfId="2202" priority="377"/>
    <cfRule type="duplicateValues" dxfId="2201" priority="378"/>
    <cfRule type="duplicateValues" dxfId="2200" priority="379"/>
    <cfRule type="duplicateValues" dxfId="2199" priority="380"/>
  </conditionalFormatting>
  <conditionalFormatting sqref="J3737:J3738 J3713">
    <cfRule type="duplicateValues" dxfId="2198" priority="362"/>
  </conditionalFormatting>
  <conditionalFormatting sqref="J3687:J3709">
    <cfRule type="duplicateValues" dxfId="2197" priority="85107"/>
    <cfRule type="duplicateValues" dxfId="2196" priority="85108"/>
    <cfRule type="duplicateValues" dxfId="2195" priority="85109"/>
    <cfRule type="duplicateValues" dxfId="2194" priority="85110"/>
    <cfRule type="duplicateValues" dxfId="2193" priority="85111"/>
    <cfRule type="duplicateValues" dxfId="2192" priority="85112"/>
    <cfRule type="duplicateValues" dxfId="2191" priority="85113"/>
    <cfRule type="duplicateValues" dxfId="2190" priority="85114"/>
    <cfRule type="duplicateValues" dxfId="2189" priority="85115"/>
    <cfRule type="duplicateValues" dxfId="2188" priority="85116"/>
    <cfRule type="duplicateValues" dxfId="2187" priority="85117"/>
    <cfRule type="duplicateValues" dxfId="2186" priority="85118"/>
    <cfRule type="duplicateValues" dxfId="2185" priority="85119"/>
    <cfRule type="duplicateValues" dxfId="2184" priority="85120"/>
    <cfRule type="duplicateValues" dxfId="2183" priority="85121"/>
    <cfRule type="duplicateValues" dxfId="2182" priority="85122"/>
    <cfRule type="duplicateValues" dxfId="2181" priority="85123"/>
    <cfRule type="duplicateValues" dxfId="2180" priority="85124"/>
    <cfRule type="duplicateValues" dxfId="2179" priority="85125"/>
    <cfRule type="duplicateValues" dxfId="2178" priority="85126"/>
    <cfRule type="duplicateValues" dxfId="2177" priority="85127"/>
  </conditionalFormatting>
  <conditionalFormatting sqref="J3714:J3732 J3734:J3736">
    <cfRule type="duplicateValues" dxfId="2176" priority="85565"/>
    <cfRule type="duplicateValues" dxfId="2175" priority="85566"/>
    <cfRule type="duplicateValues" dxfId="2174" priority="85567"/>
    <cfRule type="duplicateValues" dxfId="2173" priority="85568"/>
    <cfRule type="duplicateValues" dxfId="2172" priority="85569"/>
    <cfRule type="duplicateValues" dxfId="2171" priority="85570"/>
    <cfRule type="duplicateValues" dxfId="2170" priority="85571"/>
    <cfRule type="duplicateValues" dxfId="2169" priority="85572"/>
    <cfRule type="duplicateValues" dxfId="2168" priority="85573"/>
    <cfRule type="duplicateValues" dxfId="2167" priority="85574"/>
    <cfRule type="duplicateValues" dxfId="2166" priority="85575"/>
    <cfRule type="duplicateValues" dxfId="2165" priority="85576"/>
    <cfRule type="duplicateValues" dxfId="2164" priority="85577"/>
    <cfRule type="duplicateValues" dxfId="2163" priority="85578"/>
    <cfRule type="duplicateValues" dxfId="2162" priority="85579"/>
    <cfRule type="duplicateValues" dxfId="2161" priority="85580"/>
    <cfRule type="duplicateValues" dxfId="2160" priority="85581"/>
    <cfRule type="duplicateValues" dxfId="2159" priority="85582"/>
    <cfRule type="duplicateValues" dxfId="2158" priority="85583"/>
    <cfRule type="duplicateValues" dxfId="2157" priority="85584"/>
    <cfRule type="duplicateValues" dxfId="2156" priority="85585"/>
  </conditionalFormatting>
  <conditionalFormatting sqref="J3733">
    <cfRule type="duplicateValues" dxfId="2155" priority="320"/>
    <cfRule type="duplicateValues" dxfId="2154" priority="321"/>
    <cfRule type="duplicateValues" dxfId="2153" priority="322"/>
    <cfRule type="duplicateValues" dxfId="2152" priority="323"/>
    <cfRule type="duplicateValues" dxfId="2151" priority="324"/>
    <cfRule type="duplicateValues" dxfId="2150" priority="325"/>
    <cfRule type="duplicateValues" dxfId="2149" priority="326"/>
    <cfRule type="duplicateValues" dxfId="2148" priority="327"/>
    <cfRule type="duplicateValues" dxfId="2147" priority="328"/>
    <cfRule type="duplicateValues" dxfId="2146" priority="329"/>
    <cfRule type="duplicateValues" dxfId="2145" priority="330"/>
    <cfRule type="duplicateValues" dxfId="2144" priority="331"/>
    <cfRule type="duplicateValues" dxfId="2143" priority="332"/>
    <cfRule type="duplicateValues" dxfId="2142" priority="333"/>
    <cfRule type="duplicateValues" dxfId="2141" priority="334"/>
    <cfRule type="duplicateValues" dxfId="2140" priority="335"/>
    <cfRule type="duplicateValues" dxfId="2139" priority="336"/>
    <cfRule type="duplicateValues" dxfId="2138" priority="337"/>
    <cfRule type="duplicateValues" dxfId="2137" priority="338"/>
    <cfRule type="duplicateValues" dxfId="2136" priority="339"/>
    <cfRule type="duplicateValues" dxfId="2135" priority="340"/>
  </conditionalFormatting>
  <conditionalFormatting sqref="J3766">
    <cfRule type="duplicateValues" dxfId="2134" priority="313"/>
    <cfRule type="duplicateValues" dxfId="2133" priority="314"/>
    <cfRule type="duplicateValues" dxfId="2132" priority="315"/>
    <cfRule type="duplicateValues" dxfId="2131" priority="316"/>
    <cfRule type="duplicateValues" dxfId="2130" priority="317"/>
    <cfRule type="duplicateValues" dxfId="2129" priority="318"/>
    <cfRule type="duplicateValues" dxfId="2128" priority="319"/>
  </conditionalFormatting>
  <conditionalFormatting sqref="J3740">
    <cfRule type="duplicateValues" dxfId="2127" priority="295"/>
    <cfRule type="duplicateValues" dxfId="2126" priority="296"/>
    <cfRule type="duplicateValues" dxfId="2125" priority="297"/>
    <cfRule type="duplicateValues" dxfId="2124" priority="298"/>
    <cfRule type="duplicateValues" dxfId="2123" priority="299"/>
    <cfRule type="duplicateValues" dxfId="2122" priority="300"/>
    <cfRule type="duplicateValues" dxfId="2121" priority="301"/>
    <cfRule type="duplicateValues" dxfId="2120" priority="302"/>
    <cfRule type="duplicateValues" dxfId="2119" priority="303"/>
    <cfRule type="duplicateValues" dxfId="2118" priority="304"/>
    <cfRule type="duplicateValues" dxfId="2117" priority="305"/>
    <cfRule type="duplicateValues" dxfId="2116" priority="306"/>
    <cfRule type="duplicateValues" dxfId="2115" priority="307"/>
    <cfRule type="duplicateValues" dxfId="2114" priority="308"/>
    <cfRule type="duplicateValues" dxfId="2113" priority="309"/>
    <cfRule type="duplicateValues" dxfId="2112" priority="310"/>
    <cfRule type="duplicateValues" dxfId="2111" priority="311"/>
    <cfRule type="duplicateValues" dxfId="2110" priority="312"/>
  </conditionalFormatting>
  <conditionalFormatting sqref="J3764:J3765 J3740">
    <cfRule type="duplicateValues" dxfId="2109" priority="294"/>
  </conditionalFormatting>
  <conditionalFormatting sqref="J3741:J3759 J3761:J3763">
    <cfRule type="duplicateValues" dxfId="2108" priority="273"/>
    <cfRule type="duplicateValues" dxfId="2107" priority="274"/>
    <cfRule type="duplicateValues" dxfId="2106" priority="275"/>
    <cfRule type="duplicateValues" dxfId="2105" priority="276"/>
    <cfRule type="duplicateValues" dxfId="2104" priority="277"/>
    <cfRule type="duplicateValues" dxfId="2103" priority="278"/>
    <cfRule type="duplicateValues" dxfId="2102" priority="279"/>
    <cfRule type="duplicateValues" dxfId="2101" priority="280"/>
    <cfRule type="duplicateValues" dxfId="2100" priority="281"/>
    <cfRule type="duplicateValues" dxfId="2099" priority="282"/>
    <cfRule type="duplicateValues" dxfId="2098" priority="283"/>
    <cfRule type="duplicateValues" dxfId="2097" priority="284"/>
    <cfRule type="duplicateValues" dxfId="2096" priority="285"/>
    <cfRule type="duplicateValues" dxfId="2095" priority="286"/>
    <cfRule type="duplicateValues" dxfId="2094" priority="287"/>
    <cfRule type="duplicateValues" dxfId="2093" priority="288"/>
    <cfRule type="duplicateValues" dxfId="2092" priority="289"/>
    <cfRule type="duplicateValues" dxfId="2091" priority="290"/>
    <cfRule type="duplicateValues" dxfId="2090" priority="291"/>
    <cfRule type="duplicateValues" dxfId="2089" priority="292"/>
    <cfRule type="duplicateValues" dxfId="2088" priority="293"/>
  </conditionalFormatting>
  <conditionalFormatting sqref="J3760">
    <cfRule type="duplicateValues" dxfId="2087" priority="252"/>
    <cfRule type="duplicateValues" dxfId="2086" priority="253"/>
    <cfRule type="duplicateValues" dxfId="2085" priority="254"/>
    <cfRule type="duplicateValues" dxfId="2084" priority="255"/>
    <cfRule type="duplicateValues" dxfId="2083" priority="256"/>
    <cfRule type="duplicateValues" dxfId="2082" priority="257"/>
    <cfRule type="duplicateValues" dxfId="2081" priority="258"/>
    <cfRule type="duplicateValues" dxfId="2080" priority="259"/>
    <cfRule type="duplicateValues" dxfId="2079" priority="260"/>
    <cfRule type="duplicateValues" dxfId="2078" priority="261"/>
    <cfRule type="duplicateValues" dxfId="2077" priority="262"/>
    <cfRule type="duplicateValues" dxfId="2076" priority="263"/>
    <cfRule type="duplicateValues" dxfId="2075" priority="264"/>
    <cfRule type="duplicateValues" dxfId="2074" priority="265"/>
    <cfRule type="duplicateValues" dxfId="2073" priority="266"/>
    <cfRule type="duplicateValues" dxfId="2072" priority="267"/>
    <cfRule type="duplicateValues" dxfId="2071" priority="268"/>
    <cfRule type="duplicateValues" dxfId="2070" priority="269"/>
    <cfRule type="duplicateValues" dxfId="2069" priority="270"/>
    <cfRule type="duplicateValues" dxfId="2068" priority="271"/>
    <cfRule type="duplicateValues" dxfId="2067" priority="272"/>
  </conditionalFormatting>
  <conditionalFormatting sqref="J3784">
    <cfRule type="duplicateValues" dxfId="2066" priority="245"/>
    <cfRule type="duplicateValues" dxfId="2065" priority="246"/>
    <cfRule type="duplicateValues" dxfId="2064" priority="247"/>
    <cfRule type="duplicateValues" dxfId="2063" priority="248"/>
    <cfRule type="duplicateValues" dxfId="2062" priority="249"/>
    <cfRule type="duplicateValues" dxfId="2061" priority="250"/>
    <cfRule type="duplicateValues" dxfId="2060" priority="251"/>
  </conditionalFormatting>
  <conditionalFormatting sqref="J3767">
    <cfRule type="duplicateValues" dxfId="2059" priority="227"/>
    <cfRule type="duplicateValues" dxfId="2058" priority="228"/>
    <cfRule type="duplicateValues" dxfId="2057" priority="229"/>
    <cfRule type="duplicateValues" dxfId="2056" priority="230"/>
    <cfRule type="duplicateValues" dxfId="2055" priority="231"/>
    <cfRule type="duplicateValues" dxfId="2054" priority="232"/>
    <cfRule type="duplicateValues" dxfId="2053" priority="233"/>
    <cfRule type="duplicateValues" dxfId="2052" priority="234"/>
    <cfRule type="duplicateValues" dxfId="2051" priority="235"/>
    <cfRule type="duplicateValues" dxfId="2050" priority="236"/>
    <cfRule type="duplicateValues" dxfId="2049" priority="237"/>
    <cfRule type="duplicateValues" dxfId="2048" priority="238"/>
    <cfRule type="duplicateValues" dxfId="2047" priority="239"/>
    <cfRule type="duplicateValues" dxfId="2046" priority="240"/>
    <cfRule type="duplicateValues" dxfId="2045" priority="241"/>
    <cfRule type="duplicateValues" dxfId="2044" priority="242"/>
    <cfRule type="duplicateValues" dxfId="2043" priority="243"/>
    <cfRule type="duplicateValues" dxfId="2042" priority="244"/>
  </conditionalFormatting>
  <conditionalFormatting sqref="J3782:J3783 J3767">
    <cfRule type="duplicateValues" dxfId="2041" priority="226"/>
  </conditionalFormatting>
  <conditionalFormatting sqref="J3768:J3781">
    <cfRule type="duplicateValues" dxfId="2040" priority="86030"/>
    <cfRule type="duplicateValues" dxfId="2039" priority="86031"/>
    <cfRule type="duplicateValues" dxfId="2038" priority="86032"/>
    <cfRule type="duplicateValues" dxfId="2037" priority="86033"/>
    <cfRule type="duplicateValues" dxfId="2036" priority="86034"/>
    <cfRule type="duplicateValues" dxfId="2035" priority="86035"/>
    <cfRule type="duplicateValues" dxfId="2034" priority="86036"/>
    <cfRule type="duplicateValues" dxfId="2033" priority="86037"/>
    <cfRule type="duplicateValues" dxfId="2032" priority="86038"/>
    <cfRule type="duplicateValues" dxfId="2031" priority="86039"/>
    <cfRule type="duplicateValues" dxfId="2030" priority="86040"/>
    <cfRule type="duplicateValues" dxfId="2029" priority="86041"/>
    <cfRule type="duplicateValues" dxfId="2028" priority="86042"/>
    <cfRule type="duplicateValues" dxfId="2027" priority="86043"/>
    <cfRule type="duplicateValues" dxfId="2026" priority="86044"/>
    <cfRule type="duplicateValues" dxfId="2025" priority="86045"/>
    <cfRule type="duplicateValues" dxfId="2024" priority="86046"/>
    <cfRule type="duplicateValues" dxfId="2023" priority="86047"/>
    <cfRule type="duplicateValues" dxfId="2022" priority="86048"/>
    <cfRule type="duplicateValues" dxfId="2021" priority="86049"/>
    <cfRule type="duplicateValues" dxfId="2020" priority="86050"/>
  </conditionalFormatting>
  <conditionalFormatting sqref="J3801">
    <cfRule type="duplicateValues" dxfId="2019" priority="177"/>
    <cfRule type="duplicateValues" dxfId="2018" priority="178"/>
    <cfRule type="duplicateValues" dxfId="2017" priority="179"/>
    <cfRule type="duplicateValues" dxfId="2016" priority="180"/>
    <cfRule type="duplicateValues" dxfId="2015" priority="181"/>
    <cfRule type="duplicateValues" dxfId="2014" priority="182"/>
    <cfRule type="duplicateValues" dxfId="2013" priority="183"/>
  </conditionalFormatting>
  <conditionalFormatting sqref="J3785">
    <cfRule type="duplicateValues" dxfId="2012" priority="159"/>
    <cfRule type="duplicateValues" dxfId="2011" priority="160"/>
    <cfRule type="duplicateValues" dxfId="2010" priority="161"/>
    <cfRule type="duplicateValues" dxfId="2009" priority="162"/>
    <cfRule type="duplicateValues" dxfId="2008" priority="163"/>
    <cfRule type="duplicateValues" dxfId="2007" priority="164"/>
    <cfRule type="duplicateValues" dxfId="2006" priority="165"/>
    <cfRule type="duplicateValues" dxfId="2005" priority="166"/>
    <cfRule type="duplicateValues" dxfId="2004" priority="167"/>
    <cfRule type="duplicateValues" dxfId="2003" priority="168"/>
    <cfRule type="duplicateValues" dxfId="2002" priority="169"/>
    <cfRule type="duplicateValues" dxfId="2001" priority="170"/>
    <cfRule type="duplicateValues" dxfId="2000" priority="171"/>
    <cfRule type="duplicateValues" dxfId="1999" priority="172"/>
    <cfRule type="duplicateValues" dxfId="1998" priority="173"/>
    <cfRule type="duplicateValues" dxfId="1997" priority="174"/>
    <cfRule type="duplicateValues" dxfId="1996" priority="175"/>
    <cfRule type="duplicateValues" dxfId="1995" priority="176"/>
  </conditionalFormatting>
  <conditionalFormatting sqref="J3799:J3800 J3785">
    <cfRule type="duplicateValues" dxfId="1994" priority="158"/>
  </conditionalFormatting>
  <conditionalFormatting sqref="J3817">
    <cfRule type="duplicateValues" dxfId="1993" priority="130"/>
    <cfRule type="duplicateValues" dxfId="1992" priority="131"/>
    <cfRule type="duplicateValues" dxfId="1991" priority="132"/>
    <cfRule type="duplicateValues" dxfId="1990" priority="133"/>
    <cfRule type="duplicateValues" dxfId="1989" priority="134"/>
    <cfRule type="duplicateValues" dxfId="1988" priority="135"/>
    <cfRule type="duplicateValues" dxfId="1987" priority="136"/>
  </conditionalFormatting>
  <conditionalFormatting sqref="J3802">
    <cfRule type="duplicateValues" dxfId="1986" priority="112"/>
    <cfRule type="duplicateValues" dxfId="1985" priority="113"/>
    <cfRule type="duplicateValues" dxfId="1984" priority="114"/>
    <cfRule type="duplicateValues" dxfId="1983" priority="115"/>
    <cfRule type="duplicateValues" dxfId="1982" priority="116"/>
    <cfRule type="duplicateValues" dxfId="1981" priority="117"/>
    <cfRule type="duplicateValues" dxfId="1980" priority="118"/>
    <cfRule type="duplicateValues" dxfId="1979" priority="119"/>
    <cfRule type="duplicateValues" dxfId="1978" priority="120"/>
    <cfRule type="duplicateValues" dxfId="1977" priority="121"/>
    <cfRule type="duplicateValues" dxfId="1976" priority="122"/>
    <cfRule type="duplicateValues" dxfId="1975" priority="123"/>
    <cfRule type="duplicateValues" dxfId="1974" priority="124"/>
    <cfRule type="duplicateValues" dxfId="1973" priority="125"/>
    <cfRule type="duplicateValues" dxfId="1972" priority="126"/>
    <cfRule type="duplicateValues" dxfId="1971" priority="127"/>
    <cfRule type="duplicateValues" dxfId="1970" priority="128"/>
    <cfRule type="duplicateValues" dxfId="1969" priority="129"/>
  </conditionalFormatting>
  <conditionalFormatting sqref="J3815:J3816 J3802">
    <cfRule type="duplicateValues" dxfId="1968" priority="111"/>
  </conditionalFormatting>
  <conditionalFormatting sqref="J3786:J3798">
    <cfRule type="duplicateValues" dxfId="1967" priority="86960"/>
    <cfRule type="duplicateValues" dxfId="1966" priority="86961"/>
    <cfRule type="duplicateValues" dxfId="1965" priority="86962"/>
    <cfRule type="duplicateValues" dxfId="1964" priority="86963"/>
    <cfRule type="duplicateValues" dxfId="1963" priority="86964"/>
    <cfRule type="duplicateValues" dxfId="1962" priority="86965"/>
    <cfRule type="duplicateValues" dxfId="1961" priority="86966"/>
    <cfRule type="duplicateValues" dxfId="1960" priority="86967"/>
    <cfRule type="duplicateValues" dxfId="1959" priority="86968"/>
    <cfRule type="duplicateValues" dxfId="1958" priority="86969"/>
    <cfRule type="duplicateValues" dxfId="1957" priority="86970"/>
    <cfRule type="duplicateValues" dxfId="1956" priority="86971"/>
    <cfRule type="duplicateValues" dxfId="1955" priority="86972"/>
    <cfRule type="duplicateValues" dxfId="1954" priority="86973"/>
    <cfRule type="duplicateValues" dxfId="1953" priority="86974"/>
    <cfRule type="duplicateValues" dxfId="1952" priority="86975"/>
    <cfRule type="duplicateValues" dxfId="1951" priority="86976"/>
    <cfRule type="duplicateValues" dxfId="1950" priority="86977"/>
    <cfRule type="duplicateValues" dxfId="1949" priority="86978"/>
    <cfRule type="duplicateValues" dxfId="1948" priority="86979"/>
    <cfRule type="duplicateValues" dxfId="1947" priority="86980"/>
  </conditionalFormatting>
  <conditionalFormatting sqref="J3803:J3809 J3812:J3814">
    <cfRule type="duplicateValues" dxfId="1946" priority="87425"/>
    <cfRule type="duplicateValues" dxfId="1945" priority="87426"/>
    <cfRule type="duplicateValues" dxfId="1944" priority="87427"/>
    <cfRule type="duplicateValues" dxfId="1943" priority="87428"/>
    <cfRule type="duplicateValues" dxfId="1942" priority="87429"/>
    <cfRule type="duplicateValues" dxfId="1941" priority="87430"/>
    <cfRule type="duplicateValues" dxfId="1940" priority="87431"/>
    <cfRule type="duplicateValues" dxfId="1939" priority="87432"/>
    <cfRule type="duplicateValues" dxfId="1938" priority="87433"/>
    <cfRule type="duplicateValues" dxfId="1937" priority="87434"/>
    <cfRule type="duplicateValues" dxfId="1936" priority="87435"/>
    <cfRule type="duplicateValues" dxfId="1935" priority="87436"/>
    <cfRule type="duplicateValues" dxfId="1934" priority="87437"/>
    <cfRule type="duplicateValues" dxfId="1933" priority="87438"/>
    <cfRule type="duplicateValues" dxfId="1932" priority="87439"/>
    <cfRule type="duplicateValues" dxfId="1931" priority="87440"/>
    <cfRule type="duplicateValues" dxfId="1930" priority="87441"/>
    <cfRule type="duplicateValues" dxfId="1929" priority="87442"/>
    <cfRule type="duplicateValues" dxfId="1928" priority="87443"/>
    <cfRule type="duplicateValues" dxfId="1927" priority="87444"/>
    <cfRule type="duplicateValues" dxfId="1926" priority="87445"/>
  </conditionalFormatting>
  <conditionalFormatting sqref="J3810:J3811">
    <cfRule type="duplicateValues" dxfId="1925" priority="69"/>
    <cfRule type="duplicateValues" dxfId="1924" priority="70"/>
    <cfRule type="duplicateValues" dxfId="1923" priority="71"/>
    <cfRule type="duplicateValues" dxfId="1922" priority="72"/>
    <cfRule type="duplicateValues" dxfId="1921" priority="73"/>
    <cfRule type="duplicateValues" dxfId="1920" priority="74"/>
    <cfRule type="duplicateValues" dxfId="1919" priority="75"/>
    <cfRule type="duplicateValues" dxfId="1918" priority="76"/>
    <cfRule type="duplicateValues" dxfId="1917" priority="77"/>
    <cfRule type="duplicateValues" dxfId="1916" priority="78"/>
    <cfRule type="duplicateValues" dxfId="1915" priority="79"/>
    <cfRule type="duplicateValues" dxfId="1914" priority="80"/>
    <cfRule type="duplicateValues" dxfId="1913" priority="81"/>
    <cfRule type="duplicateValues" dxfId="1912" priority="82"/>
    <cfRule type="duplicateValues" dxfId="1911" priority="83"/>
    <cfRule type="duplicateValues" dxfId="1910" priority="84"/>
    <cfRule type="duplicateValues" dxfId="1909" priority="85"/>
    <cfRule type="duplicateValues" dxfId="1908" priority="86"/>
    <cfRule type="duplicateValues" dxfId="1907" priority="87"/>
    <cfRule type="duplicateValues" dxfId="1906" priority="88"/>
    <cfRule type="duplicateValues" dxfId="1905" priority="89"/>
  </conditionalFormatting>
  <conditionalFormatting sqref="J3833">
    <cfRule type="duplicateValues" dxfId="1904" priority="62"/>
    <cfRule type="duplicateValues" dxfId="1903" priority="63"/>
    <cfRule type="duplicateValues" dxfId="1902" priority="64"/>
    <cfRule type="duplicateValues" dxfId="1901" priority="65"/>
    <cfRule type="duplicateValues" dxfId="1900" priority="66"/>
    <cfRule type="duplicateValues" dxfId="1899" priority="67"/>
    <cfRule type="duplicateValues" dxfId="1898" priority="68"/>
  </conditionalFormatting>
  <conditionalFormatting sqref="J3818">
    <cfRule type="duplicateValues" dxfId="1897" priority="44"/>
    <cfRule type="duplicateValues" dxfId="1896" priority="45"/>
    <cfRule type="duplicateValues" dxfId="1895" priority="46"/>
    <cfRule type="duplicateValues" dxfId="1894" priority="47"/>
    <cfRule type="duplicateValues" dxfId="1893" priority="48"/>
    <cfRule type="duplicateValues" dxfId="1892" priority="49"/>
    <cfRule type="duplicateValues" dxfId="1891" priority="50"/>
    <cfRule type="duplicateValues" dxfId="1890" priority="51"/>
    <cfRule type="duplicateValues" dxfId="1889" priority="52"/>
    <cfRule type="duplicateValues" dxfId="1888" priority="53"/>
    <cfRule type="duplicateValues" dxfId="1887" priority="54"/>
    <cfRule type="duplicateValues" dxfId="1886" priority="55"/>
    <cfRule type="duplicateValues" dxfId="1885" priority="56"/>
    <cfRule type="duplicateValues" dxfId="1884" priority="57"/>
    <cfRule type="duplicateValues" dxfId="1883" priority="58"/>
    <cfRule type="duplicateValues" dxfId="1882" priority="59"/>
    <cfRule type="duplicateValues" dxfId="1881" priority="60"/>
    <cfRule type="duplicateValues" dxfId="1880" priority="61"/>
  </conditionalFormatting>
  <conditionalFormatting sqref="J3831:J3832 J3818">
    <cfRule type="duplicateValues" dxfId="1879" priority="43"/>
  </conditionalFormatting>
  <conditionalFormatting sqref="J3819:J3825 J3828:J3830">
    <cfRule type="duplicateValues" dxfId="1878" priority="22"/>
    <cfRule type="duplicateValues" dxfId="1877" priority="23"/>
    <cfRule type="duplicateValues" dxfId="1876" priority="24"/>
    <cfRule type="duplicateValues" dxfId="1875" priority="25"/>
    <cfRule type="duplicateValues" dxfId="1874" priority="26"/>
    <cfRule type="duplicateValues" dxfId="1873" priority="27"/>
    <cfRule type="duplicateValues" dxfId="1872" priority="28"/>
    <cfRule type="duplicateValues" dxfId="1871" priority="29"/>
    <cfRule type="duplicateValues" dxfId="1870" priority="30"/>
    <cfRule type="duplicateValues" dxfId="1869" priority="31"/>
    <cfRule type="duplicateValues" dxfId="1868" priority="32"/>
    <cfRule type="duplicateValues" dxfId="1867" priority="33"/>
    <cfRule type="duplicateValues" dxfId="1866" priority="34"/>
    <cfRule type="duplicateValues" dxfId="1865" priority="35"/>
    <cfRule type="duplicateValues" dxfId="1864" priority="36"/>
    <cfRule type="duplicateValues" dxfId="1863" priority="37"/>
    <cfRule type="duplicateValues" dxfId="1862" priority="38"/>
    <cfRule type="duplicateValues" dxfId="1861" priority="39"/>
    <cfRule type="duplicateValues" dxfId="1860" priority="40"/>
    <cfRule type="duplicateValues" dxfId="1859" priority="41"/>
    <cfRule type="duplicateValues" dxfId="1858" priority="42"/>
  </conditionalFormatting>
  <conditionalFormatting sqref="J3826:J3827">
    <cfRule type="duplicateValues" dxfId="1857" priority="1"/>
    <cfRule type="duplicateValues" dxfId="1856" priority="2"/>
    <cfRule type="duplicateValues" dxfId="1855" priority="3"/>
    <cfRule type="duplicateValues" dxfId="1854" priority="4"/>
    <cfRule type="duplicateValues" dxfId="1853" priority="5"/>
    <cfRule type="duplicateValues" dxfId="1852" priority="6"/>
    <cfRule type="duplicateValues" dxfId="1851" priority="7"/>
    <cfRule type="duplicateValues" dxfId="1850" priority="8"/>
    <cfRule type="duplicateValues" dxfId="1849" priority="9"/>
    <cfRule type="duplicateValues" dxfId="1848" priority="10"/>
    <cfRule type="duplicateValues" dxfId="1847" priority="11"/>
    <cfRule type="duplicateValues" dxfId="1846" priority="12"/>
    <cfRule type="duplicateValues" dxfId="1845" priority="13"/>
    <cfRule type="duplicateValues" dxfId="1844" priority="14"/>
    <cfRule type="duplicateValues" dxfId="1843" priority="15"/>
    <cfRule type="duplicateValues" dxfId="1842" priority="16"/>
    <cfRule type="duplicateValues" dxfId="1841" priority="17"/>
    <cfRule type="duplicateValues" dxfId="1840" priority="18"/>
    <cfRule type="duplicateValues" dxfId="1839" priority="19"/>
    <cfRule type="duplicateValues" dxfId="1838" priority="20"/>
    <cfRule type="duplicateValues" dxfId="1837" priority="21"/>
  </conditionalFormatting>
  <printOptions horizontalCentered="1"/>
  <pageMargins left="0.70866141732283472" right="0.70866141732283472" top="0.74803149606299213" bottom="0.74803149606299213" header="0.31496062992125984" footer="0.31496062992125984"/>
  <pageSetup scale="10" orientation="landscape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4820F-2D25-4366-AFE5-7FE7CB6A2AE1}">
  <sheetPr codeName="Hoja3"/>
  <dimension ref="A2:AD2992"/>
  <sheetViews>
    <sheetView tabSelected="1" topLeftCell="A2956" zoomScale="70" zoomScaleNormal="70" workbookViewId="0">
      <selection activeCell="G2992" sqref="G2992"/>
    </sheetView>
  </sheetViews>
  <sheetFormatPr baseColWidth="10" defaultRowHeight="14.4"/>
  <cols>
    <col min="3" max="3" width="28.33203125" customWidth="1"/>
    <col min="4" max="4" width="17.109375" customWidth="1"/>
    <col min="6" max="6" width="56.77734375" customWidth="1"/>
    <col min="7" max="7" width="15" bestFit="1" customWidth="1"/>
    <col min="8" max="8" width="13.6640625" bestFit="1" customWidth="1"/>
    <col min="10" max="10" width="10.88671875" style="168"/>
    <col min="11" max="11" width="15.44140625" customWidth="1"/>
    <col min="12" max="12" width="13.109375" customWidth="1"/>
    <col min="13" max="13" width="19.5546875" style="385" customWidth="1"/>
    <col min="14" max="14" width="14.21875" customWidth="1"/>
    <col min="15" max="15" width="13.5546875" customWidth="1"/>
    <col min="17" max="17" width="15.77734375" customWidth="1"/>
    <col min="18" max="18" width="26.109375" bestFit="1" customWidth="1"/>
    <col min="19" max="19" width="41.6640625" bestFit="1" customWidth="1"/>
    <col min="20" max="20" width="10.77734375" bestFit="1" customWidth="1"/>
    <col min="21" max="21" width="7.33203125" bestFit="1" customWidth="1"/>
    <col min="22" max="22" width="14.6640625" bestFit="1" customWidth="1"/>
    <col min="24" max="24" width="16.109375" customWidth="1"/>
    <col min="25" max="25" width="26.109375" bestFit="1" customWidth="1"/>
    <col min="26" max="26" width="41.6640625" bestFit="1" customWidth="1"/>
    <col min="27" max="27" width="10.77734375" bestFit="1" customWidth="1"/>
    <col min="28" max="28" width="7.33203125" bestFit="1" customWidth="1"/>
    <col min="29" max="29" width="14.6640625" bestFit="1" customWidth="1"/>
    <col min="30" max="30" width="18.88671875" bestFit="1" customWidth="1"/>
  </cols>
  <sheetData>
    <row r="2" spans="1:30" ht="36.6">
      <c r="B2" s="784" t="s">
        <v>232</v>
      </c>
      <c r="C2" s="784"/>
      <c r="D2" s="784"/>
      <c r="E2" s="784"/>
      <c r="F2" s="784"/>
      <c r="G2" s="784"/>
      <c r="H2" s="784"/>
      <c r="I2" s="784"/>
      <c r="J2" s="784"/>
      <c r="K2" s="784"/>
      <c r="L2" s="784"/>
      <c r="M2" s="392"/>
    </row>
    <row r="3" spans="1:30">
      <c r="H3" s="1"/>
      <c r="J3" s="383"/>
      <c r="K3" s="2"/>
      <c r="M3" s="393"/>
    </row>
    <row r="4" spans="1:30">
      <c r="B4" s="4" t="s">
        <v>0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5" t="s">
        <v>6</v>
      </c>
      <c r="I4" s="4" t="s">
        <v>7</v>
      </c>
      <c r="J4" s="384" t="s">
        <v>8</v>
      </c>
      <c r="K4" s="6" t="s">
        <v>9</v>
      </c>
      <c r="L4" s="6" t="s">
        <v>318</v>
      </c>
      <c r="M4" s="6" t="s">
        <v>10</v>
      </c>
      <c r="N4" s="6" t="s">
        <v>11</v>
      </c>
      <c r="O4" s="6" t="s">
        <v>12</v>
      </c>
      <c r="P4" s="6" t="s">
        <v>13</v>
      </c>
      <c r="R4" s="11" t="s">
        <v>21</v>
      </c>
      <c r="S4" s="11" t="s">
        <v>4</v>
      </c>
      <c r="T4" s="769" t="s">
        <v>22</v>
      </c>
      <c r="U4" s="769" t="s">
        <v>23</v>
      </c>
      <c r="V4" s="769" t="s">
        <v>24</v>
      </c>
      <c r="Y4" s="11" t="s">
        <v>21</v>
      </c>
      <c r="Z4" s="11" t="s">
        <v>4</v>
      </c>
      <c r="AA4" s="769" t="s">
        <v>22</v>
      </c>
      <c r="AB4" s="769" t="s">
        <v>23</v>
      </c>
      <c r="AC4" s="769" t="s">
        <v>24</v>
      </c>
      <c r="AD4" s="769" t="s">
        <v>25</v>
      </c>
    </row>
    <row r="5" spans="1:30">
      <c r="A5" s="385"/>
      <c r="B5" s="4">
        <v>1</v>
      </c>
      <c r="C5" s="773" t="s">
        <v>228</v>
      </c>
      <c r="D5" s="773" t="s">
        <v>229</v>
      </c>
      <c r="E5" s="406">
        <v>1</v>
      </c>
      <c r="F5" s="386" t="str">
        <f>Dumpadas[[#This Row],[punto]] &amp; " "&amp;Dumpadas[[#This Row],[jornada]]&amp;" " &amp; Dumpadas[[#This Row],[N°Acop]] &amp; " " &amp; TEXT(Dumpadas[[#This Row],[fecha ]], "dd-mm-yyyy")</f>
        <v>NIVEL 970 AM 1 24-12-2025</v>
      </c>
      <c r="G5" s="4" t="s">
        <v>14</v>
      </c>
      <c r="H5" s="5">
        <v>46015</v>
      </c>
      <c r="I5" s="4">
        <v>3.5</v>
      </c>
      <c r="J5" s="6">
        <v>1.2E-2</v>
      </c>
      <c r="K5" s="6">
        <f>+IF(Dumpadas[[#This Row],[ley]]&gt;0.03,0.03,Dumpadas[[#This Row],[ley]])</f>
        <v>1.2E-2</v>
      </c>
      <c r="L5" s="6"/>
      <c r="M5" s="4">
        <v>28333</v>
      </c>
      <c r="N5" s="8"/>
      <c r="O5" s="8"/>
      <c r="P5" s="388" t="str" cm="1">
        <f t="array" ref="P5">INDEX(Rangos!$E$3:$E$16,MATCH(1,(Dumpadas[[#This Row],[ley]]&gt;=Rangos!$B$3:$B$16)*(Dumpadas[[#This Row],[ley]]&lt;=Rangos!$C$3:$C$16),0))</f>
        <v>D</v>
      </c>
      <c r="R5" s="5" t="s">
        <v>235</v>
      </c>
      <c r="S5" s="769"/>
      <c r="T5" s="369">
        <v>265</v>
      </c>
      <c r="U5" s="369">
        <v>927.5</v>
      </c>
      <c r="V5" s="10">
        <v>1.3143773584905668E-2</v>
      </c>
      <c r="Y5" s="5" t="s">
        <v>235</v>
      </c>
      <c r="Z5" s="769"/>
      <c r="AA5" s="369">
        <v>265</v>
      </c>
      <c r="AB5" s="369">
        <v>927.5</v>
      </c>
      <c r="AC5" s="10">
        <v>1.3143773584905668E-2</v>
      </c>
      <c r="AD5" s="10">
        <v>1.3064150943396236E-2</v>
      </c>
    </row>
    <row r="6" spans="1:30">
      <c r="B6" s="4"/>
      <c r="C6" s="773" t="s">
        <v>228</v>
      </c>
      <c r="D6" s="773" t="s">
        <v>229</v>
      </c>
      <c r="E6" s="406">
        <v>2</v>
      </c>
      <c r="F6" s="386" t="str">
        <f>Dumpadas[[#This Row],[punto]] &amp; " "&amp;Dumpadas[[#This Row],[jornada]]&amp;" " &amp; Dumpadas[[#This Row],[N°Acop]] &amp; " " &amp; TEXT(Dumpadas[[#This Row],[fecha ]], "dd-mm-yyyy")</f>
        <v>NIVEL 970 AM 2 24-12-2025</v>
      </c>
      <c r="G6" s="378" t="s">
        <v>14</v>
      </c>
      <c r="H6" s="5">
        <v>46015</v>
      </c>
      <c r="I6" s="415">
        <v>3.5</v>
      </c>
      <c r="J6" s="6">
        <v>1.2E-2</v>
      </c>
      <c r="K6" s="6">
        <f>+IF(Dumpadas[[#This Row],[ley]]&gt;0.03,0.03,Dumpadas[[#This Row],[ley]])</f>
        <v>1.2E-2</v>
      </c>
      <c r="L6" s="6"/>
      <c r="M6" s="378">
        <v>28333</v>
      </c>
      <c r="N6" s="8"/>
      <c r="O6" s="8"/>
      <c r="P6" s="388" t="str" cm="1">
        <f t="array" ref="P6">INDEX(Rangos!$E$3:$E$16,MATCH(1,(Dumpadas[[#This Row],[ley]]&gt;=Rangos!$B$3:$B$16)*(Dumpadas[[#This Row],[ley]]&lt;=Rangos!$C$3:$C$16),0))</f>
        <v>D</v>
      </c>
      <c r="R6" s="5" t="s">
        <v>26</v>
      </c>
      <c r="S6" s="769"/>
      <c r="T6" s="369">
        <v>125</v>
      </c>
      <c r="U6" s="369">
        <v>437.5</v>
      </c>
      <c r="V6" s="10">
        <v>1.2914400000000001E-2</v>
      </c>
      <c r="Y6" s="5" t="s">
        <v>26</v>
      </c>
      <c r="Z6" s="769"/>
      <c r="AA6" s="369">
        <v>125</v>
      </c>
      <c r="AB6" s="369">
        <v>437.5</v>
      </c>
      <c r="AC6" s="10">
        <v>1.2914400000000001E-2</v>
      </c>
      <c r="AD6" s="10">
        <v>1.2914400000000001E-2</v>
      </c>
    </row>
    <row r="7" spans="1:30">
      <c r="B7" s="386"/>
      <c r="C7" s="773" t="s">
        <v>228</v>
      </c>
      <c r="D7" s="773" t="s">
        <v>229</v>
      </c>
      <c r="E7" s="406">
        <v>3</v>
      </c>
      <c r="F7" s="386" t="str">
        <f>Dumpadas[[#This Row],[punto]] &amp; " "&amp;Dumpadas[[#This Row],[jornada]]&amp;" " &amp; Dumpadas[[#This Row],[N°Acop]] &amp; " " &amp; TEXT(Dumpadas[[#This Row],[fecha ]], "dd-mm-yyyy")</f>
        <v>NIVEL 970 AM 3 24-12-2025</v>
      </c>
      <c r="G7" s="378" t="s">
        <v>14</v>
      </c>
      <c r="H7" s="5">
        <v>46015</v>
      </c>
      <c r="I7" s="415">
        <v>3.5</v>
      </c>
      <c r="J7" s="6">
        <v>1.2E-2</v>
      </c>
      <c r="K7" s="6">
        <f>+IF(Dumpadas[[#This Row],[ley]]&gt;0.03,0.03,Dumpadas[[#This Row],[ley]])</f>
        <v>1.2E-2</v>
      </c>
      <c r="L7" s="6"/>
      <c r="M7" s="378">
        <v>28333</v>
      </c>
      <c r="N7" s="8"/>
      <c r="O7" s="8"/>
      <c r="P7" s="388" t="str" cm="1">
        <f t="array" ref="P7">INDEX(Rangos!$E$3:$E$16,MATCH(1,(Dumpadas[[#This Row],[ley]]&gt;=Rangos!$B$3:$B$16)*(Dumpadas[[#This Row],[ley]]&lt;=Rangos!$C$3:$C$16),0))</f>
        <v>D</v>
      </c>
      <c r="R7" s="769"/>
      <c r="S7" s="769" t="s">
        <v>1410</v>
      </c>
      <c r="T7" s="369">
        <v>1</v>
      </c>
      <c r="U7" s="369">
        <v>3.5</v>
      </c>
      <c r="V7" s="10">
        <v>1.7899999999999999E-2</v>
      </c>
      <c r="Y7" s="769"/>
      <c r="Z7" s="769" t="s">
        <v>1410</v>
      </c>
      <c r="AA7" s="369">
        <v>1</v>
      </c>
      <c r="AB7" s="369">
        <v>3.5</v>
      </c>
      <c r="AC7" s="10">
        <v>1.7899999999999999E-2</v>
      </c>
      <c r="AD7" s="10">
        <v>1.7899999999999999E-2</v>
      </c>
    </row>
    <row r="8" spans="1:30">
      <c r="B8" s="386"/>
      <c r="C8" s="773" t="s">
        <v>228</v>
      </c>
      <c r="D8" s="773" t="s">
        <v>229</v>
      </c>
      <c r="E8" s="406">
        <v>4</v>
      </c>
      <c r="F8" s="386" t="str">
        <f>Dumpadas[[#This Row],[punto]] &amp; " "&amp;Dumpadas[[#This Row],[jornada]]&amp;" " &amp; Dumpadas[[#This Row],[N°Acop]] &amp; " " &amp; TEXT(Dumpadas[[#This Row],[fecha ]], "dd-mm-yyyy")</f>
        <v>NIVEL 970 AM 4 24-12-2025</v>
      </c>
      <c r="G8" s="378" t="s">
        <v>14</v>
      </c>
      <c r="H8" s="5">
        <v>46015</v>
      </c>
      <c r="I8" s="415">
        <v>3.5</v>
      </c>
      <c r="J8" s="6">
        <v>1.2E-2</v>
      </c>
      <c r="K8" s="6">
        <f>+IF(Dumpadas[[#This Row],[ley]]&gt;0.03,0.03,Dumpadas[[#This Row],[ley]])</f>
        <v>1.2E-2</v>
      </c>
      <c r="L8" s="6"/>
      <c r="M8" s="378">
        <v>28333</v>
      </c>
      <c r="N8" s="386"/>
      <c r="O8" s="8"/>
      <c r="P8" s="388" t="str" cm="1">
        <f t="array" ref="P8">INDEX(Rangos!$E$3:$E$16,MATCH(1,(Dumpadas[[#This Row],[ley]]&gt;=Rangos!$B$3:$B$16)*(Dumpadas[[#This Row],[ley]]&lt;=Rangos!$C$3:$C$16),0))</f>
        <v>D</v>
      </c>
      <c r="R8" s="769"/>
      <c r="S8" s="769" t="s">
        <v>1411</v>
      </c>
      <c r="T8" s="369">
        <v>1</v>
      </c>
      <c r="U8" s="369">
        <v>3.5</v>
      </c>
      <c r="V8" s="10">
        <v>7.4999999999999997E-3</v>
      </c>
      <c r="Y8" s="769"/>
      <c r="Z8" s="769" t="s">
        <v>1411</v>
      </c>
      <c r="AA8" s="369">
        <v>1</v>
      </c>
      <c r="AB8" s="369">
        <v>3.5</v>
      </c>
      <c r="AC8" s="10">
        <v>7.4999999999999997E-3</v>
      </c>
      <c r="AD8" s="10">
        <v>7.4999999999999997E-3</v>
      </c>
    </row>
    <row r="9" spans="1:30">
      <c r="B9" s="386"/>
      <c r="C9" s="773" t="s">
        <v>228</v>
      </c>
      <c r="D9" s="773" t="s">
        <v>229</v>
      </c>
      <c r="E9" s="406">
        <v>5</v>
      </c>
      <c r="F9" s="386" t="str">
        <f>Dumpadas[[#This Row],[punto]] &amp; " "&amp;Dumpadas[[#This Row],[jornada]]&amp;" " &amp; Dumpadas[[#This Row],[N°Acop]] &amp; " " &amp; TEXT(Dumpadas[[#This Row],[fecha ]], "dd-mm-yyyy")</f>
        <v>NIVEL 970 AM 5 24-12-2025</v>
      </c>
      <c r="G9" s="378" t="s">
        <v>14</v>
      </c>
      <c r="H9" s="5">
        <v>46015</v>
      </c>
      <c r="I9" s="415">
        <v>3.5</v>
      </c>
      <c r="J9" s="6">
        <v>1.2E-2</v>
      </c>
      <c r="K9" s="6">
        <f>+IF(Dumpadas[[#This Row],[ley]]&gt;0.03,0.03,Dumpadas[[#This Row],[ley]])</f>
        <v>1.2E-2</v>
      </c>
      <c r="L9" s="6"/>
      <c r="M9" s="378">
        <v>28333</v>
      </c>
      <c r="N9" s="386"/>
      <c r="O9" s="8"/>
      <c r="P9" s="388" t="str" cm="1">
        <f t="array" ref="P9">INDEX(Rangos!$E$3:$E$16,MATCH(1,(Dumpadas[[#This Row],[ley]]&gt;=Rangos!$B$3:$B$16)*(Dumpadas[[#This Row],[ley]]&lt;=Rangos!$C$3:$C$16),0))</f>
        <v>D</v>
      </c>
      <c r="R9" s="769"/>
      <c r="S9" s="769" t="s">
        <v>1412</v>
      </c>
      <c r="T9" s="369">
        <v>1</v>
      </c>
      <c r="U9" s="369">
        <v>3.5</v>
      </c>
      <c r="V9" s="10">
        <v>1.32E-2</v>
      </c>
      <c r="Y9" s="769"/>
      <c r="Z9" s="769" t="s">
        <v>1412</v>
      </c>
      <c r="AA9" s="369">
        <v>1</v>
      </c>
      <c r="AB9" s="369">
        <v>3.5</v>
      </c>
      <c r="AC9" s="10">
        <v>1.32E-2</v>
      </c>
      <c r="AD9" s="10">
        <v>1.32E-2</v>
      </c>
    </row>
    <row r="10" spans="1:30">
      <c r="B10" s="386"/>
      <c r="C10" s="773" t="s">
        <v>228</v>
      </c>
      <c r="D10" s="773" t="s">
        <v>229</v>
      </c>
      <c r="E10" s="406">
        <v>6</v>
      </c>
      <c r="F10" s="386" t="str">
        <f>Dumpadas[[#This Row],[punto]] &amp; " "&amp;Dumpadas[[#This Row],[jornada]]&amp;" " &amp; Dumpadas[[#This Row],[N°Acop]] &amp; " " &amp; TEXT(Dumpadas[[#This Row],[fecha ]], "dd-mm-yyyy")</f>
        <v>NIVEL 970 AM 6 24-12-2025</v>
      </c>
      <c r="G10" s="378" t="s">
        <v>14</v>
      </c>
      <c r="H10" s="5">
        <v>46015</v>
      </c>
      <c r="I10" s="415">
        <v>3.5</v>
      </c>
      <c r="J10" s="6">
        <v>1.2E-2</v>
      </c>
      <c r="K10" s="6">
        <f>+IF(Dumpadas[[#This Row],[ley]]&gt;0.03,0.03,Dumpadas[[#This Row],[ley]])</f>
        <v>1.2E-2</v>
      </c>
      <c r="L10" s="6"/>
      <c r="M10" s="378">
        <v>28333</v>
      </c>
      <c r="N10" s="386"/>
      <c r="O10" s="8"/>
      <c r="P10" s="388" t="str" cm="1">
        <f t="array" ref="P10">INDEX(Rangos!$E$3:$E$16,MATCH(1,(Dumpadas[[#This Row],[ley]]&gt;=Rangos!$B$3:$B$16)*(Dumpadas[[#This Row],[ley]]&lt;=Rangos!$C$3:$C$16),0))</f>
        <v>D</v>
      </c>
      <c r="R10" s="769"/>
      <c r="S10" s="769" t="s">
        <v>1413</v>
      </c>
      <c r="T10" s="369">
        <v>1</v>
      </c>
      <c r="U10" s="369">
        <v>3.5</v>
      </c>
      <c r="V10" s="10">
        <v>1.5599999999999999E-2</v>
      </c>
      <c r="Y10" s="769"/>
      <c r="Z10" s="769" t="s">
        <v>1413</v>
      </c>
      <c r="AA10" s="369">
        <v>1</v>
      </c>
      <c r="AB10" s="369">
        <v>3.5</v>
      </c>
      <c r="AC10" s="10">
        <v>1.5599999999999999E-2</v>
      </c>
      <c r="AD10" s="10">
        <v>1.5599999999999999E-2</v>
      </c>
    </row>
    <row r="11" spans="1:30">
      <c r="B11" s="379"/>
      <c r="C11" s="379" t="s">
        <v>228</v>
      </c>
      <c r="D11" s="379" t="s">
        <v>229</v>
      </c>
      <c r="E11" s="409">
        <v>7</v>
      </c>
      <c r="F11" s="379" t="str">
        <f>Dumpadas[[#This Row],[punto]] &amp; " "&amp;Dumpadas[[#This Row],[jornada]]&amp;" " &amp; Dumpadas[[#This Row],[N°Acop]] &amp; " " &amp; TEXT(Dumpadas[[#This Row],[fecha ]], "dd-mm-yyyy")</f>
        <v>NIVEL 970 AM 7 26-12-2025</v>
      </c>
      <c r="G11" s="379" t="s">
        <v>14</v>
      </c>
      <c r="H11" s="380">
        <v>46017</v>
      </c>
      <c r="I11" s="379">
        <v>3.5</v>
      </c>
      <c r="J11" s="389">
        <v>1.6299999999999999E-2</v>
      </c>
      <c r="K11" s="389">
        <f>+IF(Dumpadas[[#This Row],[ley]]&gt;0.03,0.03,Dumpadas[[#This Row],[ley]])</f>
        <v>1.6299999999999999E-2</v>
      </c>
      <c r="L11" s="389"/>
      <c r="M11" s="379">
        <v>28334</v>
      </c>
      <c r="N11" s="379"/>
      <c r="O11" s="381"/>
      <c r="P11" s="382" t="str" cm="1">
        <f t="array" ref="P11">INDEX(Rangos!$E$3:$E$16,MATCH(1,(Dumpadas[[#This Row],[ley]]&gt;=Rangos!$B$3:$B$16)*(Dumpadas[[#This Row],[ley]]&lt;=Rangos!$C$3:$C$16),0))</f>
        <v>F</v>
      </c>
      <c r="R11" s="769"/>
      <c r="S11" s="769" t="s">
        <v>1414</v>
      </c>
      <c r="T11" s="369">
        <v>1</v>
      </c>
      <c r="U11" s="369">
        <v>3.5</v>
      </c>
      <c r="V11" s="10">
        <v>8.3000000000000001E-3</v>
      </c>
      <c r="Y11" s="769"/>
      <c r="Z11" s="769" t="s">
        <v>1414</v>
      </c>
      <c r="AA11" s="369">
        <v>1</v>
      </c>
      <c r="AB11" s="369">
        <v>3.5</v>
      </c>
      <c r="AC11" s="10">
        <v>8.3000000000000001E-3</v>
      </c>
      <c r="AD11" s="10">
        <v>8.3000000000000001E-3</v>
      </c>
    </row>
    <row r="12" spans="1:30">
      <c r="B12" s="379"/>
      <c r="C12" s="379" t="s">
        <v>228</v>
      </c>
      <c r="D12" s="379" t="s">
        <v>229</v>
      </c>
      <c r="E12" s="409">
        <v>8</v>
      </c>
      <c r="F12" s="379" t="str">
        <f>Dumpadas[[#This Row],[punto]] &amp; " "&amp;Dumpadas[[#This Row],[jornada]]&amp;" " &amp; Dumpadas[[#This Row],[N°Acop]] &amp; " " &amp; TEXT(Dumpadas[[#This Row],[fecha ]], "dd-mm-yyyy")</f>
        <v>NIVEL 970 AM 8 26-12-2025</v>
      </c>
      <c r="G12" s="379" t="s">
        <v>14</v>
      </c>
      <c r="H12" s="380">
        <v>46017</v>
      </c>
      <c r="I12" s="379">
        <v>3.5</v>
      </c>
      <c r="J12" s="389">
        <v>1.6299999999999999E-2</v>
      </c>
      <c r="K12" s="389">
        <f>+IF(Dumpadas[[#This Row],[ley]]&gt;0.03,0.03,Dumpadas[[#This Row],[ley]])</f>
        <v>1.6299999999999999E-2</v>
      </c>
      <c r="L12" s="389"/>
      <c r="M12" s="379">
        <v>28334</v>
      </c>
      <c r="N12" s="379"/>
      <c r="O12" s="381"/>
      <c r="P12" s="382" t="str" cm="1">
        <f t="array" ref="P12">INDEX(Rangos!$E$3:$E$16,MATCH(1,(Dumpadas[[#This Row],[ley]]&gt;=Rangos!$B$3:$B$16)*(Dumpadas[[#This Row],[ley]]&lt;=Rangos!$C$3:$C$16),0))</f>
        <v>F</v>
      </c>
      <c r="R12" s="769"/>
      <c r="S12" s="769" t="s">
        <v>1415</v>
      </c>
      <c r="T12" s="369">
        <v>1</v>
      </c>
      <c r="U12" s="369">
        <v>3.5</v>
      </c>
      <c r="V12" s="10">
        <v>1.2E-2</v>
      </c>
      <c r="Y12" s="769"/>
      <c r="Z12" s="769" t="s">
        <v>1415</v>
      </c>
      <c r="AA12" s="369">
        <v>1</v>
      </c>
      <c r="AB12" s="369">
        <v>3.5</v>
      </c>
      <c r="AC12" s="10">
        <v>1.2E-2</v>
      </c>
      <c r="AD12" s="10">
        <v>1.2E-2</v>
      </c>
    </row>
    <row r="13" spans="1:30">
      <c r="B13" s="379"/>
      <c r="C13" s="379" t="s">
        <v>228</v>
      </c>
      <c r="D13" s="379" t="s">
        <v>229</v>
      </c>
      <c r="E13" s="409">
        <v>9</v>
      </c>
      <c r="F13" s="379" t="str">
        <f>Dumpadas[[#This Row],[punto]] &amp; " "&amp;Dumpadas[[#This Row],[jornada]]&amp;" " &amp; Dumpadas[[#This Row],[N°Acop]] &amp; " " &amp; TEXT(Dumpadas[[#This Row],[fecha ]], "dd-mm-yyyy")</f>
        <v>NIVEL 970 AM 9 26-12-2025</v>
      </c>
      <c r="G13" s="379" t="s">
        <v>14</v>
      </c>
      <c r="H13" s="380">
        <v>46017</v>
      </c>
      <c r="I13" s="379">
        <v>3.5</v>
      </c>
      <c r="J13" s="389">
        <v>1.6299999999999999E-2</v>
      </c>
      <c r="K13" s="389">
        <f>+IF(Dumpadas[[#This Row],[ley]]&gt;0.03,0.03,Dumpadas[[#This Row],[ley]])</f>
        <v>1.6299999999999999E-2</v>
      </c>
      <c r="L13" s="389"/>
      <c r="M13" s="379">
        <v>28334</v>
      </c>
      <c r="N13" s="379"/>
      <c r="O13" s="381"/>
      <c r="P13" s="382" t="str" cm="1">
        <f t="array" ref="P13">INDEX(Rangos!$E$3:$E$16,MATCH(1,(Dumpadas[[#This Row],[ley]]&gt;=Rangos!$B$3:$B$16)*(Dumpadas[[#This Row],[ley]]&lt;=Rangos!$C$3:$C$16),0))</f>
        <v>F</v>
      </c>
      <c r="R13" s="769"/>
      <c r="S13" s="769" t="s">
        <v>1416</v>
      </c>
      <c r="T13" s="369">
        <v>1</v>
      </c>
      <c r="U13" s="369">
        <v>3.5</v>
      </c>
      <c r="V13" s="10">
        <v>1.18E-2</v>
      </c>
      <c r="Y13" s="769"/>
      <c r="Z13" s="769" t="s">
        <v>1416</v>
      </c>
      <c r="AA13" s="369">
        <v>1</v>
      </c>
      <c r="AB13" s="369">
        <v>3.5</v>
      </c>
      <c r="AC13" s="10">
        <v>1.18E-2</v>
      </c>
      <c r="AD13" s="10">
        <v>1.18E-2</v>
      </c>
    </row>
    <row r="14" spans="1:30">
      <c r="B14" s="379"/>
      <c r="C14" s="379" t="s">
        <v>228</v>
      </c>
      <c r="D14" s="379" t="s">
        <v>229</v>
      </c>
      <c r="E14" s="409">
        <v>10</v>
      </c>
      <c r="F14" s="379" t="str">
        <f>Dumpadas[[#This Row],[punto]] &amp; " "&amp;Dumpadas[[#This Row],[jornada]]&amp;" " &amp; Dumpadas[[#This Row],[N°Acop]] &amp; " " &amp; TEXT(Dumpadas[[#This Row],[fecha ]], "dd-mm-yyyy")</f>
        <v>NIVEL 970 AM 10 26-12-2025</v>
      </c>
      <c r="G14" s="379" t="s">
        <v>14</v>
      </c>
      <c r="H14" s="380">
        <v>46017</v>
      </c>
      <c r="I14" s="379">
        <v>3.5</v>
      </c>
      <c r="J14" s="389">
        <v>1.6299999999999999E-2</v>
      </c>
      <c r="K14" s="381">
        <f>+IF(Dumpadas[[#This Row],[ley]]&gt;0.03,0.03,Dumpadas[[#This Row],[ley]])</f>
        <v>1.6299999999999999E-2</v>
      </c>
      <c r="L14" s="381"/>
      <c r="M14" s="379">
        <v>28334</v>
      </c>
      <c r="N14" s="379"/>
      <c r="O14" s="381"/>
      <c r="P14" s="382" t="str" cm="1">
        <f t="array" ref="P14">INDEX(Rangos!$E$3:$E$16,MATCH(1,(Dumpadas[[#This Row],[ley]]&gt;=Rangos!$B$3:$B$16)*(Dumpadas[[#This Row],[ley]]&lt;=Rangos!$C$3:$C$16),0))</f>
        <v>F</v>
      </c>
      <c r="R14" s="769"/>
      <c r="S14" s="769" t="s">
        <v>1417</v>
      </c>
      <c r="T14" s="369">
        <v>1</v>
      </c>
      <c r="U14" s="369">
        <v>3.5</v>
      </c>
      <c r="V14" s="10">
        <v>1.5699999999999999E-2</v>
      </c>
      <c r="Y14" s="769"/>
      <c r="Z14" s="769" t="s">
        <v>1417</v>
      </c>
      <c r="AA14" s="369">
        <v>1</v>
      </c>
      <c r="AB14" s="369">
        <v>3.5</v>
      </c>
      <c r="AC14" s="10">
        <v>1.5699999999999999E-2</v>
      </c>
      <c r="AD14" s="10">
        <v>1.5699999999999999E-2</v>
      </c>
    </row>
    <row r="15" spans="1:30">
      <c r="B15" s="379"/>
      <c r="C15" s="379" t="s">
        <v>228</v>
      </c>
      <c r="D15" s="379" t="s">
        <v>229</v>
      </c>
      <c r="E15" s="409">
        <v>11</v>
      </c>
      <c r="F15" s="379" t="str">
        <f>Dumpadas[[#This Row],[punto]] &amp; " "&amp;Dumpadas[[#This Row],[jornada]]&amp;" " &amp; Dumpadas[[#This Row],[N°Acop]] &amp; " " &amp; TEXT(Dumpadas[[#This Row],[fecha ]], "dd-mm-yyyy")</f>
        <v>NIVEL 970 AM 11 26-12-2025</v>
      </c>
      <c r="G15" s="379" t="s">
        <v>14</v>
      </c>
      <c r="H15" s="380">
        <v>46017</v>
      </c>
      <c r="I15" s="379">
        <v>3.5</v>
      </c>
      <c r="J15" s="389">
        <v>1.6299999999999999E-2</v>
      </c>
      <c r="K15" s="381">
        <f>+IF(Dumpadas[[#This Row],[ley]]&gt;0.03,0.03,Dumpadas[[#This Row],[ley]])</f>
        <v>1.6299999999999999E-2</v>
      </c>
      <c r="L15" s="381"/>
      <c r="M15" s="379">
        <v>28334</v>
      </c>
      <c r="N15" s="379"/>
      <c r="O15" s="381"/>
      <c r="P15" s="382" t="str" cm="1">
        <f t="array" ref="P15">INDEX(Rangos!$E$3:$E$16,MATCH(1,(Dumpadas[[#This Row],[ley]]&gt;=Rangos!$B$3:$B$16)*(Dumpadas[[#This Row],[ley]]&lt;=Rangos!$C$3:$C$16),0))</f>
        <v>F</v>
      </c>
      <c r="R15" s="769"/>
      <c r="S15" s="769" t="s">
        <v>1418</v>
      </c>
      <c r="T15" s="369">
        <v>1</v>
      </c>
      <c r="U15" s="369">
        <v>3.5</v>
      </c>
      <c r="V15" s="10">
        <v>1.3299999999999999E-2</v>
      </c>
      <c r="Y15" s="769"/>
      <c r="Z15" s="769" t="s">
        <v>1418</v>
      </c>
      <c r="AA15" s="369">
        <v>1</v>
      </c>
      <c r="AB15" s="369">
        <v>3.5</v>
      </c>
      <c r="AC15" s="10">
        <v>1.3299999999999999E-2</v>
      </c>
      <c r="AD15" s="10">
        <v>1.3299999999999999E-2</v>
      </c>
    </row>
    <row r="16" spans="1:30">
      <c r="B16" s="379"/>
      <c r="C16" s="379" t="s">
        <v>228</v>
      </c>
      <c r="D16" s="379" t="s">
        <v>229</v>
      </c>
      <c r="E16" s="409">
        <v>12</v>
      </c>
      <c r="F16" s="379" t="str">
        <f>Dumpadas[[#This Row],[punto]] &amp; " "&amp;Dumpadas[[#This Row],[jornada]]&amp;" " &amp; Dumpadas[[#This Row],[N°Acop]] &amp; " " &amp; TEXT(Dumpadas[[#This Row],[fecha ]], "dd-mm-yyyy")</f>
        <v>NIVEL 970 AM 12 26-12-2025</v>
      </c>
      <c r="G16" s="379" t="s">
        <v>14</v>
      </c>
      <c r="H16" s="380">
        <v>46017</v>
      </c>
      <c r="I16" s="379">
        <v>3.5</v>
      </c>
      <c r="J16" s="389">
        <v>1.6299999999999999E-2</v>
      </c>
      <c r="K16" s="381">
        <f>+IF(Dumpadas[[#This Row],[ley]]&gt;0.03,0.03,Dumpadas[[#This Row],[ley]])</f>
        <v>1.6299999999999999E-2</v>
      </c>
      <c r="L16" s="381"/>
      <c r="M16" s="379">
        <v>28334</v>
      </c>
      <c r="N16" s="379"/>
      <c r="O16" s="381"/>
      <c r="P16" s="382" t="str" cm="1">
        <f t="array" ref="P16">INDEX(Rangos!$E$3:$E$16,MATCH(1,(Dumpadas[[#This Row],[ley]]&gt;=Rangos!$B$3:$B$16)*(Dumpadas[[#This Row],[ley]]&lt;=Rangos!$C$3:$C$16),0))</f>
        <v>F</v>
      </c>
      <c r="R16" s="769"/>
      <c r="S16" s="769" t="s">
        <v>1419</v>
      </c>
      <c r="T16" s="369">
        <v>1</v>
      </c>
      <c r="U16" s="369">
        <v>3.5</v>
      </c>
      <c r="V16" s="10">
        <v>1.78E-2</v>
      </c>
      <c r="Y16" s="769"/>
      <c r="Z16" s="769" t="s">
        <v>1419</v>
      </c>
      <c r="AA16" s="369">
        <v>1</v>
      </c>
      <c r="AB16" s="369">
        <v>3.5</v>
      </c>
      <c r="AC16" s="10">
        <v>1.78E-2</v>
      </c>
      <c r="AD16" s="10">
        <v>1.78E-2</v>
      </c>
    </row>
    <row r="17" spans="2:30">
      <c r="B17" s="386"/>
      <c r="C17" s="773" t="s">
        <v>3774</v>
      </c>
      <c r="D17" s="773" t="s">
        <v>15</v>
      </c>
      <c r="E17" s="406">
        <v>13</v>
      </c>
      <c r="F17" s="386" t="str">
        <f>Dumpadas[[#This Row],[punto]] &amp; " "&amp;Dumpadas[[#This Row],[jornada]]&amp;" " &amp; Dumpadas[[#This Row],[N°Acop]] &amp; " " &amp; TEXT(Dumpadas[[#This Row],[fecha ]], "dd-mm-yyyy")</f>
        <v>NIVEL 1018 REC AM 13 27-12-2025</v>
      </c>
      <c r="G17" s="386" t="s">
        <v>14</v>
      </c>
      <c r="H17" s="387">
        <v>46018</v>
      </c>
      <c r="I17" s="386">
        <v>3.5</v>
      </c>
      <c r="J17" s="6">
        <v>0.02</v>
      </c>
      <c r="K17" s="6">
        <f>+IF(Dumpadas[[#This Row],[ley]]&gt;0.03,0.03,Dumpadas[[#This Row],[ley]])</f>
        <v>0.02</v>
      </c>
      <c r="L17" s="6"/>
      <c r="M17" s="386">
        <v>28341</v>
      </c>
      <c r="N17" s="8"/>
      <c r="O17" s="8"/>
      <c r="P17" s="388" t="str" cm="1">
        <f t="array" ref="P17">INDEX(Rangos!$E$3:$E$16,MATCH(1,(Dumpadas[[#This Row],[ley]]&gt;=Rangos!$B$3:$B$16)*(Dumpadas[[#This Row],[ley]]&lt;=Rangos!$C$3:$C$16),0))</f>
        <v>H</v>
      </c>
      <c r="R17" s="769"/>
      <c r="S17" s="769" t="s">
        <v>1420</v>
      </c>
      <c r="T17" s="369">
        <v>1</v>
      </c>
      <c r="U17" s="369">
        <v>3.5</v>
      </c>
      <c r="V17" s="10">
        <v>1.5800000000000002E-2</v>
      </c>
      <c r="Y17" s="769"/>
      <c r="Z17" s="769" t="s">
        <v>1420</v>
      </c>
      <c r="AA17" s="369">
        <v>1</v>
      </c>
      <c r="AB17" s="369">
        <v>3.5</v>
      </c>
      <c r="AC17" s="10">
        <v>1.5800000000000002E-2</v>
      </c>
      <c r="AD17" s="10">
        <v>1.5800000000000002E-2</v>
      </c>
    </row>
    <row r="18" spans="2:30">
      <c r="B18" s="386"/>
      <c r="C18" s="773" t="s">
        <v>3774</v>
      </c>
      <c r="D18" s="773" t="s">
        <v>15</v>
      </c>
      <c r="E18" s="406">
        <v>14</v>
      </c>
      <c r="F18" s="386" t="str">
        <f>Dumpadas[[#This Row],[punto]] &amp; " "&amp;Dumpadas[[#This Row],[jornada]]&amp;" " &amp; Dumpadas[[#This Row],[N°Acop]] &amp; " " &amp; TEXT(Dumpadas[[#This Row],[fecha ]], "dd-mm-yyyy")</f>
        <v>NIVEL 1018 REC AM 14 27-12-2025</v>
      </c>
      <c r="G18" s="386" t="s">
        <v>14</v>
      </c>
      <c r="H18" s="387">
        <v>46018</v>
      </c>
      <c r="I18" s="386">
        <v>3.5</v>
      </c>
      <c r="J18" s="6">
        <v>0.02</v>
      </c>
      <c r="K18" s="6">
        <f>+IF(Dumpadas[[#This Row],[ley]]&gt;0.03,0.03,Dumpadas[[#This Row],[ley]])</f>
        <v>0.02</v>
      </c>
      <c r="L18" s="6"/>
      <c r="M18" s="386">
        <v>28341</v>
      </c>
      <c r="N18" s="8"/>
      <c r="O18" s="8"/>
      <c r="P18" s="388" t="str" cm="1">
        <f t="array" ref="P18">INDEX(Rangos!$E$3:$E$16,MATCH(1,(Dumpadas[[#This Row],[ley]]&gt;=Rangos!$B$3:$B$16)*(Dumpadas[[#This Row],[ley]]&lt;=Rangos!$C$3:$C$16),0))</f>
        <v>H</v>
      </c>
      <c r="R18" s="769"/>
      <c r="S18" s="769" t="s">
        <v>1421</v>
      </c>
      <c r="T18" s="369">
        <v>1</v>
      </c>
      <c r="U18" s="369">
        <v>3.5</v>
      </c>
      <c r="V18" s="10">
        <v>2.3699999999999999E-2</v>
      </c>
      <c r="Y18" s="769"/>
      <c r="Z18" s="769" t="s">
        <v>1421</v>
      </c>
      <c r="AA18" s="369">
        <v>1</v>
      </c>
      <c r="AB18" s="369">
        <v>3.5</v>
      </c>
      <c r="AC18" s="10">
        <v>2.3699999999999999E-2</v>
      </c>
      <c r="AD18" s="10">
        <v>2.3699999999999999E-2</v>
      </c>
    </row>
    <row r="19" spans="2:30">
      <c r="B19" s="386"/>
      <c r="C19" s="773" t="s">
        <v>3774</v>
      </c>
      <c r="D19" s="773" t="s">
        <v>15</v>
      </c>
      <c r="E19" s="406">
        <v>15</v>
      </c>
      <c r="F19" s="386" t="str">
        <f>Dumpadas[[#This Row],[punto]] &amp; " "&amp;Dumpadas[[#This Row],[jornada]]&amp;" " &amp; Dumpadas[[#This Row],[N°Acop]] &amp; " " &amp; TEXT(Dumpadas[[#This Row],[fecha ]], "dd-mm-yyyy")</f>
        <v>NIVEL 1018 REC AM 15 27-12-2025</v>
      </c>
      <c r="G19" s="386" t="s">
        <v>14</v>
      </c>
      <c r="H19" s="387">
        <v>46018</v>
      </c>
      <c r="I19" s="386">
        <v>3.5</v>
      </c>
      <c r="J19" s="6">
        <v>0.02</v>
      </c>
      <c r="K19" s="6">
        <f>+IF(Dumpadas[[#This Row],[ley]]&gt;0.03,0.03,Dumpadas[[#This Row],[ley]])</f>
        <v>0.02</v>
      </c>
      <c r="L19" s="6"/>
      <c r="M19" s="386">
        <v>28341</v>
      </c>
      <c r="N19" s="8"/>
      <c r="O19" s="8"/>
      <c r="P19" s="388" t="str" cm="1">
        <f t="array" ref="P19">INDEX(Rangos!$E$3:$E$16,MATCH(1,(Dumpadas[[#This Row],[ley]]&gt;=Rangos!$B$3:$B$16)*(Dumpadas[[#This Row],[ley]]&lt;=Rangos!$C$3:$C$16),0))</f>
        <v>H</v>
      </c>
      <c r="R19" s="769"/>
      <c r="S19" s="769" t="s">
        <v>1422</v>
      </c>
      <c r="T19" s="369">
        <v>1</v>
      </c>
      <c r="U19" s="369">
        <v>3.5</v>
      </c>
      <c r="V19" s="10">
        <v>1.7399999999999999E-2</v>
      </c>
      <c r="Y19" s="769"/>
      <c r="Z19" s="769" t="s">
        <v>1422</v>
      </c>
      <c r="AA19" s="369">
        <v>1</v>
      </c>
      <c r="AB19" s="369">
        <v>3.5</v>
      </c>
      <c r="AC19" s="10">
        <v>1.7399999999999999E-2</v>
      </c>
      <c r="AD19" s="10">
        <v>1.7399999999999999E-2</v>
      </c>
    </row>
    <row r="20" spans="2:30">
      <c r="B20" s="386"/>
      <c r="C20" s="773" t="s">
        <v>3774</v>
      </c>
      <c r="D20" s="773" t="s">
        <v>15</v>
      </c>
      <c r="E20" s="406">
        <v>16</v>
      </c>
      <c r="F20" s="386" t="str">
        <f>Dumpadas[[#This Row],[punto]] &amp; " "&amp;Dumpadas[[#This Row],[jornada]]&amp;" " &amp; Dumpadas[[#This Row],[N°Acop]] &amp; " " &amp; TEXT(Dumpadas[[#This Row],[fecha ]], "dd-mm-yyyy")</f>
        <v>NIVEL 1018 REC AM 16 27-12-2025</v>
      </c>
      <c r="G20" s="386" t="s">
        <v>14</v>
      </c>
      <c r="H20" s="387">
        <v>46018</v>
      </c>
      <c r="I20" s="386">
        <v>3.5</v>
      </c>
      <c r="J20" s="6">
        <v>0.02</v>
      </c>
      <c r="K20" s="6">
        <f>+IF(Dumpadas[[#This Row],[ley]]&gt;0.03,0.03,Dumpadas[[#This Row],[ley]])</f>
        <v>0.02</v>
      </c>
      <c r="L20" s="6"/>
      <c r="M20" s="386">
        <v>28341</v>
      </c>
      <c r="N20" s="386"/>
      <c r="O20" s="8"/>
      <c r="P20" s="388" t="str" cm="1">
        <f t="array" ref="P20">INDEX(Rangos!$E$3:$E$16,MATCH(1,(Dumpadas[[#This Row],[ley]]&gt;=Rangos!$B$3:$B$16)*(Dumpadas[[#This Row],[ley]]&lt;=Rangos!$C$3:$C$16),0))</f>
        <v>H</v>
      </c>
      <c r="R20" s="769"/>
      <c r="S20" s="769" t="s">
        <v>1423</v>
      </c>
      <c r="T20" s="369">
        <v>1</v>
      </c>
      <c r="U20" s="369">
        <v>3.5</v>
      </c>
      <c r="V20" s="10">
        <v>1.34E-2</v>
      </c>
      <c r="Y20" s="769"/>
      <c r="Z20" s="769" t="s">
        <v>1423</v>
      </c>
      <c r="AA20" s="369">
        <v>1</v>
      </c>
      <c r="AB20" s="369">
        <v>3.5</v>
      </c>
      <c r="AC20" s="10">
        <v>1.34E-2</v>
      </c>
      <c r="AD20" s="10">
        <v>1.34E-2</v>
      </c>
    </row>
    <row r="21" spans="2:30">
      <c r="B21" s="386"/>
      <c r="C21" s="773" t="s">
        <v>3774</v>
      </c>
      <c r="D21" s="773" t="s">
        <v>15</v>
      </c>
      <c r="E21" s="406">
        <v>17</v>
      </c>
      <c r="F21" s="386" t="str">
        <f>Dumpadas[[#This Row],[punto]] &amp; " "&amp;Dumpadas[[#This Row],[jornada]]&amp;" " &amp; Dumpadas[[#This Row],[N°Acop]] &amp; " " &amp; TEXT(Dumpadas[[#This Row],[fecha ]], "dd-mm-yyyy")</f>
        <v>NIVEL 1018 REC AM 17 27-12-2025</v>
      </c>
      <c r="G21" s="386" t="s">
        <v>14</v>
      </c>
      <c r="H21" s="387">
        <v>46018</v>
      </c>
      <c r="I21" s="386">
        <v>3.5</v>
      </c>
      <c r="J21" s="6">
        <v>0.02</v>
      </c>
      <c r="K21" s="6">
        <f>+IF(Dumpadas[[#This Row],[ley]]&gt;0.03,0.03,Dumpadas[[#This Row],[ley]])</f>
        <v>0.02</v>
      </c>
      <c r="L21" s="6"/>
      <c r="M21" s="386">
        <v>28341</v>
      </c>
      <c r="N21" s="386"/>
      <c r="O21" s="8"/>
      <c r="P21" s="388" t="str" cm="1">
        <f t="array" ref="P21">INDEX(Rangos!$E$3:$E$16,MATCH(1,(Dumpadas[[#This Row],[ley]]&gt;=Rangos!$B$3:$B$16)*(Dumpadas[[#This Row],[ley]]&lt;=Rangos!$C$3:$C$16),0))</f>
        <v>H</v>
      </c>
      <c r="R21" s="769"/>
      <c r="S21" s="769" t="s">
        <v>1424</v>
      </c>
      <c r="T21" s="369">
        <v>1</v>
      </c>
      <c r="U21" s="369">
        <v>3.5</v>
      </c>
      <c r="V21" s="10">
        <v>1.4999999999999999E-2</v>
      </c>
      <c r="Y21" s="769"/>
      <c r="Z21" s="769" t="s">
        <v>1424</v>
      </c>
      <c r="AA21" s="369">
        <v>1</v>
      </c>
      <c r="AB21" s="369">
        <v>3.5</v>
      </c>
      <c r="AC21" s="10">
        <v>1.4999999999999999E-2</v>
      </c>
      <c r="AD21" s="10">
        <v>1.4999999999999999E-2</v>
      </c>
    </row>
    <row r="22" spans="2:30">
      <c r="B22" s="386"/>
      <c r="C22" s="773" t="s">
        <v>3774</v>
      </c>
      <c r="D22" s="773" t="s">
        <v>15</v>
      </c>
      <c r="E22" s="406">
        <v>18</v>
      </c>
      <c r="F22" s="386" t="str">
        <f>Dumpadas[[#This Row],[punto]] &amp; " "&amp;Dumpadas[[#This Row],[jornada]]&amp;" " &amp; Dumpadas[[#This Row],[N°Acop]] &amp; " " &amp; TEXT(Dumpadas[[#This Row],[fecha ]], "dd-mm-yyyy")</f>
        <v>NIVEL 1018 REC AM 18 27-12-2025</v>
      </c>
      <c r="G22" s="386" t="s">
        <v>14</v>
      </c>
      <c r="H22" s="387">
        <v>46018</v>
      </c>
      <c r="I22" s="386">
        <v>3.5</v>
      </c>
      <c r="J22" s="6">
        <v>0.02</v>
      </c>
      <c r="K22" s="6">
        <f>+IF(Dumpadas[[#This Row],[ley]]&gt;0.03,0.03,Dumpadas[[#This Row],[ley]])</f>
        <v>0.02</v>
      </c>
      <c r="L22" s="6"/>
      <c r="M22" s="386">
        <v>28341</v>
      </c>
      <c r="N22" s="386"/>
      <c r="O22" s="8"/>
      <c r="P22" s="388" t="str" cm="1">
        <f t="array" ref="P22">INDEX(Rangos!$E$3:$E$16,MATCH(1,(Dumpadas[[#This Row],[ley]]&gt;=Rangos!$B$3:$B$16)*(Dumpadas[[#This Row],[ley]]&lt;=Rangos!$C$3:$C$16),0))</f>
        <v>H</v>
      </c>
      <c r="R22" s="769"/>
      <c r="S22" s="769" t="s">
        <v>1425</v>
      </c>
      <c r="T22" s="369">
        <v>1</v>
      </c>
      <c r="U22" s="369">
        <v>3.5</v>
      </c>
      <c r="V22" s="10">
        <v>2.06E-2</v>
      </c>
      <c r="Y22" s="769"/>
      <c r="Z22" s="769" t="s">
        <v>1425</v>
      </c>
      <c r="AA22" s="369">
        <v>1</v>
      </c>
      <c r="AB22" s="369">
        <v>3.5</v>
      </c>
      <c r="AC22" s="10">
        <v>2.06E-2</v>
      </c>
      <c r="AD22" s="10">
        <v>2.06E-2</v>
      </c>
    </row>
    <row r="23" spans="2:30">
      <c r="B23" s="386"/>
      <c r="C23" s="773" t="s">
        <v>3774</v>
      </c>
      <c r="D23" s="773" t="s">
        <v>15</v>
      </c>
      <c r="E23" s="406">
        <v>19</v>
      </c>
      <c r="F23" s="386" t="str">
        <f>Dumpadas[[#This Row],[punto]] &amp; " "&amp;Dumpadas[[#This Row],[jornada]]&amp;" " &amp; Dumpadas[[#This Row],[N°Acop]] &amp; " " &amp; TEXT(Dumpadas[[#This Row],[fecha ]], "dd-mm-yyyy")</f>
        <v>NIVEL 1018 REC AM 19 27-12-2025</v>
      </c>
      <c r="G23" s="386" t="s">
        <v>14</v>
      </c>
      <c r="H23" s="387">
        <v>46018</v>
      </c>
      <c r="I23" s="386">
        <v>3.5</v>
      </c>
      <c r="J23" s="6">
        <v>0.02</v>
      </c>
      <c r="K23" s="6">
        <f>+IF(Dumpadas[[#This Row],[ley]]&gt;0.03,0.03,Dumpadas[[#This Row],[ley]])</f>
        <v>0.02</v>
      </c>
      <c r="L23" s="6"/>
      <c r="M23" s="386">
        <v>28341</v>
      </c>
      <c r="N23" s="386"/>
      <c r="O23" s="8"/>
      <c r="P23" s="388" t="str" cm="1">
        <f t="array" ref="P23">INDEX(Rangos!$E$3:$E$16,MATCH(1,(Dumpadas[[#This Row],[ley]]&gt;=Rangos!$B$3:$B$16)*(Dumpadas[[#This Row],[ley]]&lt;=Rangos!$C$3:$C$16),0))</f>
        <v>H</v>
      </c>
      <c r="R23" s="769"/>
      <c r="S23" s="769" t="s">
        <v>1426</v>
      </c>
      <c r="T23" s="369">
        <v>1</v>
      </c>
      <c r="U23" s="369">
        <v>3.5</v>
      </c>
      <c r="V23" s="10">
        <v>1.41E-2</v>
      </c>
      <c r="Y23" s="769"/>
      <c r="Z23" s="769" t="s">
        <v>1426</v>
      </c>
      <c r="AA23" s="369">
        <v>1</v>
      </c>
      <c r="AB23" s="369">
        <v>3.5</v>
      </c>
      <c r="AC23" s="10">
        <v>1.41E-2</v>
      </c>
      <c r="AD23" s="10">
        <v>1.41E-2</v>
      </c>
    </row>
    <row r="24" spans="2:30">
      <c r="B24" s="386"/>
      <c r="C24" s="773" t="s">
        <v>3774</v>
      </c>
      <c r="D24" s="773" t="s">
        <v>15</v>
      </c>
      <c r="E24" s="406">
        <v>20</v>
      </c>
      <c r="F24" s="386" t="str">
        <f>Dumpadas[[#This Row],[punto]] &amp; " "&amp;Dumpadas[[#This Row],[jornada]]&amp;" " &amp; Dumpadas[[#This Row],[N°Acop]] &amp; " " &amp; TEXT(Dumpadas[[#This Row],[fecha ]], "dd-mm-yyyy")</f>
        <v>NIVEL 1018 REC AM 20 27-12-2025</v>
      </c>
      <c r="G24" s="386" t="s">
        <v>14</v>
      </c>
      <c r="H24" s="387">
        <v>46018</v>
      </c>
      <c r="I24" s="386">
        <v>3.5</v>
      </c>
      <c r="J24" s="6">
        <v>0.02</v>
      </c>
      <c r="K24" s="6">
        <f>+IF(Dumpadas[[#This Row],[ley]]&gt;0.03,0.03,Dumpadas[[#This Row],[ley]])</f>
        <v>0.02</v>
      </c>
      <c r="L24" s="6"/>
      <c r="M24" s="386">
        <v>28341</v>
      </c>
      <c r="N24" s="386"/>
      <c r="O24" s="8"/>
      <c r="P24" s="388" t="str" cm="1">
        <f t="array" ref="P24">INDEX(Rangos!$E$3:$E$16,MATCH(1,(Dumpadas[[#This Row],[ley]]&gt;=Rangos!$B$3:$B$16)*(Dumpadas[[#This Row],[ley]]&lt;=Rangos!$C$3:$C$16),0))</f>
        <v>H</v>
      </c>
      <c r="R24" s="769"/>
      <c r="S24" s="769" t="s">
        <v>1427</v>
      </c>
      <c r="T24" s="369">
        <v>1</v>
      </c>
      <c r="U24" s="369">
        <v>3.5</v>
      </c>
      <c r="V24" s="10">
        <v>1.84E-2</v>
      </c>
      <c r="Y24" s="769"/>
      <c r="Z24" s="769" t="s">
        <v>1427</v>
      </c>
      <c r="AA24" s="369">
        <v>1</v>
      </c>
      <c r="AB24" s="369">
        <v>3.5</v>
      </c>
      <c r="AC24" s="10">
        <v>1.84E-2</v>
      </c>
      <c r="AD24" s="10">
        <v>1.84E-2</v>
      </c>
    </row>
    <row r="25" spans="2:30">
      <c r="B25" s="386"/>
      <c r="C25" s="773" t="s">
        <v>3774</v>
      </c>
      <c r="D25" s="773" t="s">
        <v>15</v>
      </c>
      <c r="E25" s="406">
        <v>21</v>
      </c>
      <c r="F25" s="386" t="str">
        <f>Dumpadas[[#This Row],[punto]] &amp; " "&amp;Dumpadas[[#This Row],[jornada]]&amp;" " &amp; Dumpadas[[#This Row],[N°Acop]] &amp; " " &amp; TEXT(Dumpadas[[#This Row],[fecha ]], "dd-mm-yyyy")</f>
        <v>NIVEL 1018 REC AM 21 27-12-2025</v>
      </c>
      <c r="G25" s="386" t="s">
        <v>14</v>
      </c>
      <c r="H25" s="387">
        <v>46018</v>
      </c>
      <c r="I25" s="386">
        <v>3.5</v>
      </c>
      <c r="J25" s="6">
        <v>0.02</v>
      </c>
      <c r="K25" s="6">
        <f>+IF(Dumpadas[[#This Row],[ley]]&gt;0.03,0.03,Dumpadas[[#This Row],[ley]])</f>
        <v>0.02</v>
      </c>
      <c r="L25" s="6"/>
      <c r="M25" s="386">
        <v>28341</v>
      </c>
      <c r="N25" s="386"/>
      <c r="O25" s="8"/>
      <c r="P25" s="388" t="str" cm="1">
        <f t="array" ref="P25">INDEX(Rangos!$E$3:$E$16,MATCH(1,(Dumpadas[[#This Row],[ley]]&gt;=Rangos!$B$3:$B$16)*(Dumpadas[[#This Row],[ley]]&lt;=Rangos!$C$3:$C$16),0))</f>
        <v>H</v>
      </c>
      <c r="R25" s="769"/>
      <c r="S25" s="769" t="s">
        <v>1428</v>
      </c>
      <c r="T25" s="369">
        <v>1</v>
      </c>
      <c r="U25" s="369">
        <v>3.5</v>
      </c>
      <c r="V25" s="10">
        <v>1.7500000000000002E-2</v>
      </c>
      <c r="Y25" s="769"/>
      <c r="Z25" s="769" t="s">
        <v>1428</v>
      </c>
      <c r="AA25" s="369">
        <v>1</v>
      </c>
      <c r="AB25" s="369">
        <v>3.5</v>
      </c>
      <c r="AC25" s="10">
        <v>1.7500000000000002E-2</v>
      </c>
      <c r="AD25" s="10">
        <v>1.7500000000000002E-2</v>
      </c>
    </row>
    <row r="26" spans="2:30">
      <c r="B26" s="386"/>
      <c r="C26" s="773" t="s">
        <v>3774</v>
      </c>
      <c r="D26" s="773" t="s">
        <v>15</v>
      </c>
      <c r="E26" s="406">
        <v>22</v>
      </c>
      <c r="F26" s="386" t="str">
        <f>Dumpadas[[#This Row],[punto]] &amp; " "&amp;Dumpadas[[#This Row],[jornada]]&amp;" " &amp; Dumpadas[[#This Row],[N°Acop]] &amp; " " &amp; TEXT(Dumpadas[[#This Row],[fecha ]], "dd-mm-yyyy")</f>
        <v>NIVEL 1018 REC AM 22 27-12-2025</v>
      </c>
      <c r="G26" s="386" t="s">
        <v>14</v>
      </c>
      <c r="H26" s="387">
        <v>46018</v>
      </c>
      <c r="I26" s="386">
        <v>3.5</v>
      </c>
      <c r="J26" s="6">
        <v>0.02</v>
      </c>
      <c r="K26" s="6">
        <f>+IF(Dumpadas[[#This Row],[ley]]&gt;0.03,0.03,Dumpadas[[#This Row],[ley]])</f>
        <v>0.02</v>
      </c>
      <c r="L26" s="6"/>
      <c r="M26" s="386">
        <v>28341</v>
      </c>
      <c r="N26" s="386"/>
      <c r="O26" s="7"/>
      <c r="P26" s="10" t="str" cm="1">
        <f t="array" ref="P26">INDEX(Rangos!$E$3:$E$16,MATCH(1,(Dumpadas[[#This Row],[ley]]&gt;=Rangos!$B$3:$B$16)*(Dumpadas[[#This Row],[ley]]&lt;=Rangos!$C$3:$C$16),0))</f>
        <v>H</v>
      </c>
      <c r="R26" s="769"/>
      <c r="S26" s="769" t="s">
        <v>1429</v>
      </c>
      <c r="T26" s="369">
        <v>1</v>
      </c>
      <c r="U26" s="369">
        <v>3.5</v>
      </c>
      <c r="V26" s="10">
        <v>1.2999999999999999E-2</v>
      </c>
      <c r="Y26" s="769"/>
      <c r="Z26" s="769" t="s">
        <v>1429</v>
      </c>
      <c r="AA26" s="369">
        <v>1</v>
      </c>
      <c r="AB26" s="369">
        <v>3.5</v>
      </c>
      <c r="AC26" s="10">
        <v>1.2999999999999999E-2</v>
      </c>
      <c r="AD26" s="10">
        <v>1.2999999999999999E-2</v>
      </c>
    </row>
    <row r="27" spans="2:30">
      <c r="B27" s="386"/>
      <c r="C27" s="773" t="s">
        <v>3774</v>
      </c>
      <c r="D27" s="773" t="s">
        <v>15</v>
      </c>
      <c r="E27" s="406">
        <v>23</v>
      </c>
      <c r="F27" s="386" t="str">
        <f>Dumpadas[[#This Row],[punto]] &amp; " "&amp;Dumpadas[[#This Row],[jornada]]&amp;" " &amp; Dumpadas[[#This Row],[N°Acop]] &amp; " " &amp; TEXT(Dumpadas[[#This Row],[fecha ]], "dd-mm-yyyy")</f>
        <v>NIVEL 1018 REC AM 23 27-12-2025</v>
      </c>
      <c r="G27" s="386" t="s">
        <v>14</v>
      </c>
      <c r="H27" s="387">
        <v>46018</v>
      </c>
      <c r="I27" s="386">
        <v>3.5</v>
      </c>
      <c r="J27" s="6">
        <v>0.02</v>
      </c>
      <c r="K27" s="6">
        <f>+IF(Dumpadas[[#This Row],[ley]]&gt;0.03,0.03,Dumpadas[[#This Row],[ley]])</f>
        <v>0.02</v>
      </c>
      <c r="L27" s="6"/>
      <c r="M27" s="386">
        <v>28341</v>
      </c>
      <c r="N27" s="386"/>
      <c r="O27" s="7"/>
      <c r="P27" s="10" t="str" cm="1">
        <f t="array" ref="P27">INDEX(Rangos!$E$3:$E$16,MATCH(1,(Dumpadas[[#This Row],[ley]]&gt;=Rangos!$B$3:$B$16)*(Dumpadas[[#This Row],[ley]]&lt;=Rangos!$C$3:$C$16),0))</f>
        <v>H</v>
      </c>
      <c r="R27" s="769"/>
      <c r="S27" s="769" t="s">
        <v>1430</v>
      </c>
      <c r="T27" s="369">
        <v>1</v>
      </c>
      <c r="U27" s="369">
        <v>3.5</v>
      </c>
      <c r="V27" s="10">
        <v>2.12E-2</v>
      </c>
      <c r="Y27" s="769"/>
      <c r="Z27" s="769" t="s">
        <v>1430</v>
      </c>
      <c r="AA27" s="369">
        <v>1</v>
      </c>
      <c r="AB27" s="369">
        <v>3.5</v>
      </c>
      <c r="AC27" s="10">
        <v>2.12E-2</v>
      </c>
      <c r="AD27" s="10">
        <v>2.12E-2</v>
      </c>
    </row>
    <row r="28" spans="2:30">
      <c r="B28" s="386"/>
      <c r="C28" s="773" t="s">
        <v>3774</v>
      </c>
      <c r="D28" s="773" t="s">
        <v>15</v>
      </c>
      <c r="E28" s="406">
        <v>24</v>
      </c>
      <c r="F28" s="386" t="str">
        <f>Dumpadas[[#This Row],[punto]] &amp; " "&amp;Dumpadas[[#This Row],[jornada]]&amp;" " &amp; Dumpadas[[#This Row],[N°Acop]] &amp; " " &amp; TEXT(Dumpadas[[#This Row],[fecha ]], "dd-mm-yyyy")</f>
        <v>NIVEL 1018 REC AM 24 27-12-2025</v>
      </c>
      <c r="G28" s="386" t="s">
        <v>14</v>
      </c>
      <c r="H28" s="387">
        <v>46018</v>
      </c>
      <c r="I28" s="386">
        <v>3.5</v>
      </c>
      <c r="J28" s="6">
        <v>0.02</v>
      </c>
      <c r="K28" s="6">
        <f>+IF(Dumpadas[[#This Row],[ley]]&gt;0.03,0.03,Dumpadas[[#This Row],[ley]])</f>
        <v>0.02</v>
      </c>
      <c r="L28" s="6"/>
      <c r="M28" s="386">
        <v>28341</v>
      </c>
      <c r="N28" s="386"/>
      <c r="O28" s="7"/>
      <c r="P28" s="10" t="str" cm="1">
        <f t="array" ref="P28">INDEX(Rangos!$E$3:$E$16,MATCH(1,(Dumpadas[[#This Row],[ley]]&gt;=Rangos!$B$3:$B$16)*(Dumpadas[[#This Row],[ley]]&lt;=Rangos!$C$3:$C$16),0))</f>
        <v>H</v>
      </c>
      <c r="R28" s="769"/>
      <c r="S28" s="769" t="s">
        <v>1431</v>
      </c>
      <c r="T28" s="369">
        <v>1</v>
      </c>
      <c r="U28" s="369">
        <v>3.5</v>
      </c>
      <c r="V28" s="10">
        <v>1.55E-2</v>
      </c>
      <c r="Y28" s="769"/>
      <c r="Z28" s="769" t="s">
        <v>1431</v>
      </c>
      <c r="AA28" s="369">
        <v>1</v>
      </c>
      <c r="AB28" s="369">
        <v>3.5</v>
      </c>
      <c r="AC28" s="10">
        <v>1.55E-2</v>
      </c>
      <c r="AD28" s="10">
        <v>1.55E-2</v>
      </c>
    </row>
    <row r="29" spans="2:30">
      <c r="B29" s="386"/>
      <c r="C29" s="773" t="s">
        <v>3774</v>
      </c>
      <c r="D29" s="773" t="s">
        <v>15</v>
      </c>
      <c r="E29" s="406">
        <v>25</v>
      </c>
      <c r="F29" s="386" t="str">
        <f>Dumpadas[[#This Row],[punto]] &amp; " "&amp;Dumpadas[[#This Row],[jornada]]&amp;" " &amp; Dumpadas[[#This Row],[N°Acop]] &amp; " " &amp; TEXT(Dumpadas[[#This Row],[fecha ]], "dd-mm-yyyy")</f>
        <v>NIVEL 1018 REC AM 25 27-12-2025</v>
      </c>
      <c r="G29" s="386" t="s">
        <v>14</v>
      </c>
      <c r="H29" s="387">
        <v>46018</v>
      </c>
      <c r="I29" s="386">
        <v>3.5</v>
      </c>
      <c r="J29" s="6">
        <v>0.02</v>
      </c>
      <c r="K29" s="6">
        <f>+IF(Dumpadas[[#This Row],[ley]]&gt;0.03,0.03,Dumpadas[[#This Row],[ley]])</f>
        <v>0.02</v>
      </c>
      <c r="L29" s="6"/>
      <c r="M29" s="386">
        <v>28341</v>
      </c>
      <c r="N29" s="386"/>
      <c r="O29" s="7"/>
      <c r="P29" s="10" t="str" cm="1">
        <f t="array" ref="P29">INDEX(Rangos!$E$3:$E$16,MATCH(1,(Dumpadas[[#This Row],[ley]]&gt;=Rangos!$B$3:$B$16)*(Dumpadas[[#This Row],[ley]]&lt;=Rangos!$C$3:$C$16),0))</f>
        <v>H</v>
      </c>
      <c r="R29" s="769"/>
      <c r="S29" s="769" t="s">
        <v>1432</v>
      </c>
      <c r="T29" s="369">
        <v>1</v>
      </c>
      <c r="U29" s="369">
        <v>3.5</v>
      </c>
      <c r="V29" s="10">
        <v>1.4999999999999999E-2</v>
      </c>
      <c r="Y29" s="769"/>
      <c r="Z29" s="769" t="s">
        <v>1432</v>
      </c>
      <c r="AA29" s="369">
        <v>1</v>
      </c>
      <c r="AB29" s="369">
        <v>3.5</v>
      </c>
      <c r="AC29" s="10">
        <v>1.4999999999999999E-2</v>
      </c>
      <c r="AD29" s="10">
        <v>1.4999999999999999E-2</v>
      </c>
    </row>
    <row r="30" spans="2:30">
      <c r="B30" s="386"/>
      <c r="C30" s="773" t="s">
        <v>3774</v>
      </c>
      <c r="D30" s="773" t="s">
        <v>15</v>
      </c>
      <c r="E30" s="406">
        <v>26</v>
      </c>
      <c r="F30" s="386" t="str">
        <f>Dumpadas[[#This Row],[punto]] &amp; " "&amp;Dumpadas[[#This Row],[jornada]]&amp;" " &amp; Dumpadas[[#This Row],[N°Acop]] &amp; " " &amp; TEXT(Dumpadas[[#This Row],[fecha ]], "dd-mm-yyyy")</f>
        <v>NIVEL 1018 REC AM 26 27-12-2025</v>
      </c>
      <c r="G30" s="386" t="s">
        <v>14</v>
      </c>
      <c r="H30" s="387">
        <v>46018</v>
      </c>
      <c r="I30" s="386">
        <v>3.5</v>
      </c>
      <c r="J30" s="6">
        <v>0.02</v>
      </c>
      <c r="K30" s="6">
        <f>+IF(Dumpadas[[#This Row],[ley]]&gt;0.03,0.03,Dumpadas[[#This Row],[ley]])</f>
        <v>0.02</v>
      </c>
      <c r="L30" s="6"/>
      <c r="M30" s="386">
        <v>28341</v>
      </c>
      <c r="N30" s="386"/>
      <c r="O30" s="7"/>
      <c r="P30" s="10" t="str" cm="1">
        <f t="array" ref="P30">INDEX(Rangos!$E$3:$E$16,MATCH(1,(Dumpadas[[#This Row],[ley]]&gt;=Rangos!$B$3:$B$16)*(Dumpadas[[#This Row],[ley]]&lt;=Rangos!$C$3:$C$16),0))</f>
        <v>H</v>
      </c>
      <c r="R30" s="769"/>
      <c r="S30" s="769" t="s">
        <v>1433</v>
      </c>
      <c r="T30" s="369">
        <v>1</v>
      </c>
      <c r="U30" s="369">
        <v>3.5</v>
      </c>
      <c r="V30" s="10">
        <v>1.4999999999999999E-2</v>
      </c>
      <c r="Y30" s="769"/>
      <c r="Z30" s="769" t="s">
        <v>1433</v>
      </c>
      <c r="AA30" s="369">
        <v>1</v>
      </c>
      <c r="AB30" s="369">
        <v>3.5</v>
      </c>
      <c r="AC30" s="10">
        <v>1.4999999999999999E-2</v>
      </c>
      <c r="AD30" s="10">
        <v>1.4999999999999999E-2</v>
      </c>
    </row>
    <row r="31" spans="2:30">
      <c r="B31" s="386"/>
      <c r="C31" s="773" t="s">
        <v>3774</v>
      </c>
      <c r="D31" s="773" t="s">
        <v>15</v>
      </c>
      <c r="E31" s="406">
        <v>27</v>
      </c>
      <c r="F31" s="386" t="str">
        <f>Dumpadas[[#This Row],[punto]] &amp; " "&amp;Dumpadas[[#This Row],[jornada]]&amp;" " &amp; Dumpadas[[#This Row],[N°Acop]] &amp; " " &amp; TEXT(Dumpadas[[#This Row],[fecha ]], "dd-mm-yyyy")</f>
        <v>NIVEL 1018 REC AM 27 27-12-2025</v>
      </c>
      <c r="G31" s="386" t="s">
        <v>14</v>
      </c>
      <c r="H31" s="387">
        <v>46018</v>
      </c>
      <c r="I31" s="386">
        <v>3.5</v>
      </c>
      <c r="J31" s="6">
        <v>0.02</v>
      </c>
      <c r="K31" s="6">
        <f>+IF(Dumpadas[[#This Row],[ley]]&gt;0.03,0.03,Dumpadas[[#This Row],[ley]])</f>
        <v>0.02</v>
      </c>
      <c r="L31" s="6"/>
      <c r="M31" s="386">
        <v>28341</v>
      </c>
      <c r="N31" s="386"/>
      <c r="O31" s="7"/>
      <c r="P31" s="10" t="str" cm="1">
        <f t="array" ref="P31">INDEX(Rangos!$E$3:$E$16,MATCH(1,(Dumpadas[[#This Row],[ley]]&gt;=Rangos!$B$3:$B$16)*(Dumpadas[[#This Row],[ley]]&lt;=Rangos!$C$3:$C$16),0))</f>
        <v>H</v>
      </c>
      <c r="R31" s="769"/>
      <c r="S31" s="769" t="s">
        <v>1434</v>
      </c>
      <c r="T31" s="369">
        <v>1</v>
      </c>
      <c r="U31" s="369">
        <v>3.5</v>
      </c>
      <c r="V31" s="10">
        <v>1.26E-2</v>
      </c>
      <c r="Y31" s="769"/>
      <c r="Z31" s="769" t="s">
        <v>1434</v>
      </c>
      <c r="AA31" s="369">
        <v>1</v>
      </c>
      <c r="AB31" s="369">
        <v>3.5</v>
      </c>
      <c r="AC31" s="10">
        <v>1.26E-2</v>
      </c>
      <c r="AD31" s="10">
        <v>1.26E-2</v>
      </c>
    </row>
    <row r="32" spans="2:30">
      <c r="B32" s="379"/>
      <c r="C32" s="379" t="s">
        <v>3775</v>
      </c>
      <c r="D32" s="379" t="s">
        <v>229</v>
      </c>
      <c r="E32" s="409">
        <v>28</v>
      </c>
      <c r="F32" s="379" t="str">
        <f>Dumpadas[[#This Row],[punto]] &amp; " "&amp;Dumpadas[[#This Row],[jornada]]&amp;" " &amp; Dumpadas[[#This Row],[N°Acop]] &amp; " " &amp; TEXT(Dumpadas[[#This Row],[fecha ]], "dd-mm-yyyy")</f>
        <v>NIVEL 970 SELLO AM 28 27-12-2025</v>
      </c>
      <c r="G32" s="379" t="s">
        <v>14</v>
      </c>
      <c r="H32" s="380">
        <v>46018</v>
      </c>
      <c r="I32" s="379">
        <v>3.5</v>
      </c>
      <c r="J32" s="381">
        <v>1.6400000000000001E-2</v>
      </c>
      <c r="K32" s="381">
        <f>+IF(Dumpadas[[#This Row],[ley]]&gt;0.03,0.03,Dumpadas[[#This Row],[ley]])</f>
        <v>1.6400000000000001E-2</v>
      </c>
      <c r="L32" s="381"/>
      <c r="M32" s="379">
        <v>28341</v>
      </c>
      <c r="N32" s="379"/>
      <c r="O32" s="381"/>
      <c r="P32" s="382" t="str" cm="1">
        <f t="array" ref="P32">INDEX(Rangos!$E$3:$E$16,MATCH(1,(Dumpadas[[#This Row],[ley]]&gt;=Rangos!$B$3:$B$16)*(Dumpadas[[#This Row],[ley]]&lt;=Rangos!$C$3:$C$16),0))</f>
        <v>F</v>
      </c>
      <c r="R32" s="769"/>
      <c r="S32" s="769" t="s">
        <v>1435</v>
      </c>
      <c r="T32" s="369">
        <v>1</v>
      </c>
      <c r="U32" s="369">
        <v>3.5</v>
      </c>
      <c r="V32" s="10">
        <v>2.18E-2</v>
      </c>
      <c r="Y32" s="769"/>
      <c r="Z32" s="769" t="s">
        <v>1435</v>
      </c>
      <c r="AA32" s="369">
        <v>1</v>
      </c>
      <c r="AB32" s="369">
        <v>3.5</v>
      </c>
      <c r="AC32" s="10">
        <v>2.18E-2</v>
      </c>
      <c r="AD32" s="10">
        <v>2.18E-2</v>
      </c>
    </row>
    <row r="33" spans="1:30">
      <c r="B33" s="379"/>
      <c r="C33" s="379" t="s">
        <v>3775</v>
      </c>
      <c r="D33" s="379" t="s">
        <v>229</v>
      </c>
      <c r="E33" s="409">
        <v>29</v>
      </c>
      <c r="F33" s="379" t="str">
        <f>Dumpadas[[#This Row],[punto]] &amp; " "&amp;Dumpadas[[#This Row],[jornada]]&amp;" " &amp; Dumpadas[[#This Row],[N°Acop]] &amp; " " &amp; TEXT(Dumpadas[[#This Row],[fecha ]], "dd-mm-yyyy")</f>
        <v>NIVEL 970 SELLO AM 29 27-12-2025</v>
      </c>
      <c r="G33" s="379" t="s">
        <v>14</v>
      </c>
      <c r="H33" s="380">
        <v>46018</v>
      </c>
      <c r="I33" s="379">
        <v>3.5</v>
      </c>
      <c r="J33" s="381">
        <v>1.6400000000000001E-2</v>
      </c>
      <c r="K33" s="381">
        <f>+IF(Dumpadas[[#This Row],[ley]]&gt;0.03,0.03,Dumpadas[[#This Row],[ley]])</f>
        <v>1.6400000000000001E-2</v>
      </c>
      <c r="L33" s="381"/>
      <c r="M33" s="379">
        <v>28341</v>
      </c>
      <c r="N33" s="379"/>
      <c r="O33" s="381"/>
      <c r="P33" s="382" t="str" cm="1">
        <f t="array" ref="P33">INDEX(Rangos!$E$3:$E$16,MATCH(1,(Dumpadas[[#This Row],[ley]]&gt;=Rangos!$B$3:$B$16)*(Dumpadas[[#This Row],[ley]]&lt;=Rangos!$C$3:$C$16),0))</f>
        <v>F</v>
      </c>
      <c r="R33" s="769"/>
      <c r="S33" s="769" t="s">
        <v>1436</v>
      </c>
      <c r="T33" s="369">
        <v>1</v>
      </c>
      <c r="U33" s="369">
        <v>3.5</v>
      </c>
      <c r="V33" s="10">
        <v>1.29E-2</v>
      </c>
      <c r="Y33" s="769"/>
      <c r="Z33" s="769" t="s">
        <v>1436</v>
      </c>
      <c r="AA33" s="369">
        <v>1</v>
      </c>
      <c r="AB33" s="369">
        <v>3.5</v>
      </c>
      <c r="AC33" s="10">
        <v>1.29E-2</v>
      </c>
      <c r="AD33" s="10">
        <v>1.29E-2</v>
      </c>
    </row>
    <row r="34" spans="1:30">
      <c r="B34" s="379"/>
      <c r="C34" s="379" t="s">
        <v>3775</v>
      </c>
      <c r="D34" s="379" t="s">
        <v>229</v>
      </c>
      <c r="E34" s="409">
        <v>30</v>
      </c>
      <c r="F34" s="379" t="str">
        <f>Dumpadas[[#This Row],[punto]] &amp; " "&amp;Dumpadas[[#This Row],[jornada]]&amp;" " &amp; Dumpadas[[#This Row],[N°Acop]] &amp; " " &amp; TEXT(Dumpadas[[#This Row],[fecha ]], "dd-mm-yyyy")</f>
        <v>NIVEL 970 SELLO AM 30 27-12-2025</v>
      </c>
      <c r="G34" s="379" t="s">
        <v>14</v>
      </c>
      <c r="H34" s="380">
        <v>46018</v>
      </c>
      <c r="I34" s="379">
        <v>3.5</v>
      </c>
      <c r="J34" s="381">
        <v>1.6400000000000001E-2</v>
      </c>
      <c r="K34" s="381">
        <f>+IF(Dumpadas[[#This Row],[ley]]&gt;0.03,0.03,Dumpadas[[#This Row],[ley]])</f>
        <v>1.6400000000000001E-2</v>
      </c>
      <c r="L34" s="381"/>
      <c r="M34" s="379">
        <v>28341</v>
      </c>
      <c r="N34" s="379"/>
      <c r="O34" s="381"/>
      <c r="P34" s="382" t="str" cm="1">
        <f t="array" ref="P34">INDEX(Rangos!$E$3:$E$16,MATCH(1,(Dumpadas[[#This Row],[ley]]&gt;=Rangos!$B$3:$B$16)*(Dumpadas[[#This Row],[ley]]&lt;=Rangos!$C$3:$C$16),0))</f>
        <v>F</v>
      </c>
      <c r="R34" s="769"/>
      <c r="S34" s="769" t="s">
        <v>1437</v>
      </c>
      <c r="T34" s="369">
        <v>1</v>
      </c>
      <c r="U34" s="369">
        <v>3.5</v>
      </c>
      <c r="V34" s="10">
        <v>2.1000000000000001E-2</v>
      </c>
      <c r="Y34" s="769"/>
      <c r="Z34" s="769" t="s">
        <v>1437</v>
      </c>
      <c r="AA34" s="369">
        <v>1</v>
      </c>
      <c r="AB34" s="369">
        <v>3.5</v>
      </c>
      <c r="AC34" s="10">
        <v>2.1000000000000001E-2</v>
      </c>
      <c r="AD34" s="10">
        <v>2.1000000000000001E-2</v>
      </c>
    </row>
    <row r="35" spans="1:30">
      <c r="B35" s="379"/>
      <c r="C35" s="379" t="s">
        <v>3775</v>
      </c>
      <c r="D35" s="379" t="s">
        <v>229</v>
      </c>
      <c r="E35" s="409">
        <v>31</v>
      </c>
      <c r="F35" s="379" t="str">
        <f>Dumpadas[[#This Row],[punto]] &amp; " "&amp;Dumpadas[[#This Row],[jornada]]&amp;" " &amp; Dumpadas[[#This Row],[N°Acop]] &amp; " " &amp; TEXT(Dumpadas[[#This Row],[fecha ]], "dd-mm-yyyy")</f>
        <v>NIVEL 970 SELLO AM 31 27-12-2025</v>
      </c>
      <c r="G35" s="379" t="s">
        <v>14</v>
      </c>
      <c r="H35" s="380">
        <v>46018</v>
      </c>
      <c r="I35" s="379">
        <v>3.5</v>
      </c>
      <c r="J35" s="381">
        <v>1.6400000000000001E-2</v>
      </c>
      <c r="K35" s="381">
        <f>+IF(Dumpadas[[#This Row],[ley]]&gt;0.03,0.03,Dumpadas[[#This Row],[ley]])</f>
        <v>1.6400000000000001E-2</v>
      </c>
      <c r="L35" s="381"/>
      <c r="M35" s="379">
        <v>28341</v>
      </c>
      <c r="N35" s="379"/>
      <c r="O35" s="381"/>
      <c r="P35" s="382" t="str" cm="1">
        <f t="array" ref="P35">INDEX(Rangos!$E$3:$E$16,MATCH(1,(Dumpadas[[#This Row],[ley]]&gt;=Rangos!$B$3:$B$16)*(Dumpadas[[#This Row],[ley]]&lt;=Rangos!$C$3:$C$16),0))</f>
        <v>F</v>
      </c>
      <c r="R35" s="769"/>
      <c r="S35" s="769" t="s">
        <v>1438</v>
      </c>
      <c r="T35" s="369">
        <v>1</v>
      </c>
      <c r="U35" s="369">
        <v>3.5</v>
      </c>
      <c r="V35" s="10">
        <v>2.07E-2</v>
      </c>
      <c r="Y35" s="769"/>
      <c r="Z35" s="769" t="s">
        <v>1438</v>
      </c>
      <c r="AA35" s="369">
        <v>1</v>
      </c>
      <c r="AB35" s="369">
        <v>3.5</v>
      </c>
      <c r="AC35" s="10">
        <v>2.07E-2</v>
      </c>
      <c r="AD35" s="10">
        <v>2.07E-2</v>
      </c>
    </row>
    <row r="36" spans="1:30">
      <c r="B36" s="379"/>
      <c r="C36" s="379" t="s">
        <v>3775</v>
      </c>
      <c r="D36" s="379" t="s">
        <v>229</v>
      </c>
      <c r="E36" s="409">
        <v>32</v>
      </c>
      <c r="F36" s="379" t="str">
        <f>Dumpadas[[#This Row],[punto]] &amp; " "&amp;Dumpadas[[#This Row],[jornada]]&amp;" " &amp; Dumpadas[[#This Row],[N°Acop]] &amp; " " &amp; TEXT(Dumpadas[[#This Row],[fecha ]], "dd-mm-yyyy")</f>
        <v>NIVEL 970 SELLO AM 32 27-12-2025</v>
      </c>
      <c r="G36" s="379" t="s">
        <v>14</v>
      </c>
      <c r="H36" s="380">
        <v>46018</v>
      </c>
      <c r="I36" s="379">
        <v>3.5</v>
      </c>
      <c r="J36" s="381">
        <v>1.6400000000000001E-2</v>
      </c>
      <c r="K36" s="394">
        <f>+IF(Dumpadas[[#This Row],[ley]]&gt;0.03,0.03,Dumpadas[[#This Row],[ley]])</f>
        <v>1.6400000000000001E-2</v>
      </c>
      <c r="L36" s="389"/>
      <c r="M36" s="379">
        <v>28341</v>
      </c>
      <c r="N36" s="395"/>
      <c r="O36" s="394"/>
      <c r="P36" s="396" t="str" cm="1">
        <f t="array" ref="P36">INDEX(Rangos!$E$3:$E$16,MATCH(1,(Dumpadas[[#This Row],[ley]]&gt;=Rangos!$B$3:$B$16)*(Dumpadas[[#This Row],[ley]]&lt;=Rangos!$C$3:$C$16),0))</f>
        <v>F</v>
      </c>
      <c r="R36" s="769"/>
      <c r="S36" s="769" t="s">
        <v>1439</v>
      </c>
      <c r="T36" s="369">
        <v>1</v>
      </c>
      <c r="U36" s="369">
        <v>3.5</v>
      </c>
      <c r="V36" s="10">
        <v>1.23E-2</v>
      </c>
      <c r="Y36" s="769"/>
      <c r="Z36" s="769" t="s">
        <v>1439</v>
      </c>
      <c r="AA36" s="369">
        <v>1</v>
      </c>
      <c r="AB36" s="369">
        <v>3.5</v>
      </c>
      <c r="AC36" s="10">
        <v>1.23E-2</v>
      </c>
      <c r="AD36" s="10">
        <v>1.23E-2</v>
      </c>
    </row>
    <row r="37" spans="1:30">
      <c r="B37" s="379"/>
      <c r="C37" s="379" t="s">
        <v>3775</v>
      </c>
      <c r="D37" s="379" t="s">
        <v>229</v>
      </c>
      <c r="E37" s="409">
        <v>33</v>
      </c>
      <c r="F37" s="379" t="str">
        <f>Dumpadas[[#This Row],[punto]] &amp; " "&amp;Dumpadas[[#This Row],[jornada]]&amp;" " &amp; Dumpadas[[#This Row],[N°Acop]] &amp; " " &amp; TEXT(Dumpadas[[#This Row],[fecha ]], "dd-mm-yyyy")</f>
        <v>NIVEL 970 SELLO AM 33 27-12-2025</v>
      </c>
      <c r="G37" s="379" t="s">
        <v>14</v>
      </c>
      <c r="H37" s="380">
        <v>46018</v>
      </c>
      <c r="I37" s="379">
        <v>3.5</v>
      </c>
      <c r="J37" s="381">
        <v>1.6400000000000001E-2</v>
      </c>
      <c r="K37" s="394">
        <f>+IF(Dumpadas[[#This Row],[ley]]&gt;0.03,0.03,Dumpadas[[#This Row],[ley]])</f>
        <v>1.6400000000000001E-2</v>
      </c>
      <c r="L37" s="389"/>
      <c r="M37" s="379">
        <v>28341</v>
      </c>
      <c r="N37" s="395"/>
      <c r="O37" s="394"/>
      <c r="P37" s="396" t="str" cm="1">
        <f t="array" ref="P37">INDEX(Rangos!$E$3:$E$16,MATCH(1,(Dumpadas[[#This Row],[ley]]&gt;=Rangos!$B$3:$B$16)*(Dumpadas[[#This Row],[ley]]&lt;=Rangos!$C$3:$C$16),0))</f>
        <v>F</v>
      </c>
      <c r="R37" s="769"/>
      <c r="S37" s="769" t="s">
        <v>1440</v>
      </c>
      <c r="T37" s="369">
        <v>1</v>
      </c>
      <c r="U37" s="369">
        <v>3.5</v>
      </c>
      <c r="V37" s="10">
        <v>1.32E-2</v>
      </c>
      <c r="Y37" s="769"/>
      <c r="Z37" s="769" t="s">
        <v>1440</v>
      </c>
      <c r="AA37" s="369">
        <v>1</v>
      </c>
      <c r="AB37" s="369">
        <v>3.5</v>
      </c>
      <c r="AC37" s="10">
        <v>1.32E-2</v>
      </c>
      <c r="AD37" s="10">
        <v>1.32E-2</v>
      </c>
    </row>
    <row r="38" spans="1:30">
      <c r="A38" s="412"/>
      <c r="B38" s="397"/>
      <c r="C38" s="782" t="s">
        <v>3776</v>
      </c>
      <c r="D38" s="782" t="s">
        <v>15</v>
      </c>
      <c r="E38" s="406">
        <v>34</v>
      </c>
      <c r="F38" s="386" t="str">
        <f>Dumpadas[[#This Row],[punto]] &amp; " "&amp;Dumpadas[[#This Row],[jornada]]&amp;" " &amp; Dumpadas[[#This Row],[N°Acop]] &amp; " " &amp; TEXT(Dumpadas[[#This Row],[fecha ]], "dd-mm-yyyy")</f>
        <v>NIVEL 789 REC PM 34 29-12-2025</v>
      </c>
      <c r="G38" s="390" t="s">
        <v>16</v>
      </c>
      <c r="H38" s="398">
        <v>46020</v>
      </c>
      <c r="I38" s="390">
        <v>3.4</v>
      </c>
      <c r="J38" s="391">
        <v>2.76E-2</v>
      </c>
      <c r="K38" s="391">
        <f>+IF(Dumpadas[[#This Row],[ley]]&gt;0.03,0.03,Dumpadas[[#This Row],[ley]])</f>
        <v>2.76E-2</v>
      </c>
      <c r="L38" s="391"/>
      <c r="M38" s="390">
        <v>28349</v>
      </c>
      <c r="N38" s="390"/>
      <c r="O38" s="391"/>
      <c r="P38" s="399" t="str" cm="1">
        <f t="array" ref="P38">INDEX(Rangos!$E$3:$E$16,MATCH(1,(Dumpadas[[#This Row],[ley]]&gt;=Rangos!$B$3:$B$16)*(Dumpadas[[#This Row],[ley]]&lt;=Rangos!$C$3:$C$16),0))</f>
        <v>L</v>
      </c>
      <c r="R38" s="769"/>
      <c r="S38" s="769" t="s">
        <v>1441</v>
      </c>
      <c r="T38" s="369">
        <v>1</v>
      </c>
      <c r="U38" s="369">
        <v>3.5</v>
      </c>
      <c r="V38" s="10">
        <v>1.24E-2</v>
      </c>
      <c r="Y38" s="769"/>
      <c r="Z38" s="769" t="s">
        <v>1441</v>
      </c>
      <c r="AA38" s="369">
        <v>1</v>
      </c>
      <c r="AB38" s="369">
        <v>3.5</v>
      </c>
      <c r="AC38" s="10">
        <v>1.24E-2</v>
      </c>
      <c r="AD38" s="10">
        <v>1.24E-2</v>
      </c>
    </row>
    <row r="39" spans="1:30">
      <c r="A39" s="412"/>
      <c r="B39" s="397"/>
      <c r="C39" s="782" t="s">
        <v>3776</v>
      </c>
      <c r="D39" s="782" t="s">
        <v>15</v>
      </c>
      <c r="E39" s="406">
        <v>35</v>
      </c>
      <c r="F39" s="386" t="str">
        <f>Dumpadas[[#This Row],[punto]] &amp; " "&amp;Dumpadas[[#This Row],[jornada]]&amp;" " &amp; Dumpadas[[#This Row],[N°Acop]] &amp; " " &amp; TEXT(Dumpadas[[#This Row],[fecha ]], "dd-mm-yyyy")</f>
        <v>NIVEL 789 REC PM 35 29-12-2025</v>
      </c>
      <c r="G39" s="390" t="s">
        <v>16</v>
      </c>
      <c r="H39" s="398">
        <v>46020</v>
      </c>
      <c r="I39" s="390">
        <v>3.4</v>
      </c>
      <c r="J39" s="391">
        <v>2.0500000000000001E-2</v>
      </c>
      <c r="K39" s="391">
        <f>+IF(Dumpadas[[#This Row],[ley]]&gt;0.03,0.03,Dumpadas[[#This Row],[ley]])</f>
        <v>2.0500000000000001E-2</v>
      </c>
      <c r="L39" s="391"/>
      <c r="M39" s="390">
        <v>28349</v>
      </c>
      <c r="N39" s="390"/>
      <c r="O39" s="391"/>
      <c r="P39" s="399" t="str" cm="1">
        <f t="array" ref="P39">INDEX(Rangos!$E$3:$E$16,MATCH(1,(Dumpadas[[#This Row],[ley]]&gt;=Rangos!$B$3:$B$16)*(Dumpadas[[#This Row],[ley]]&lt;=Rangos!$C$3:$C$16),0))</f>
        <v>H</v>
      </c>
      <c r="R39" s="769"/>
      <c r="S39" s="769" t="s">
        <v>1442</v>
      </c>
      <c r="T39" s="369">
        <v>1</v>
      </c>
      <c r="U39" s="369">
        <v>3.5</v>
      </c>
      <c r="V39" s="10">
        <v>1.43E-2</v>
      </c>
      <c r="Y39" s="769"/>
      <c r="Z39" s="769" t="s">
        <v>1442</v>
      </c>
      <c r="AA39" s="369">
        <v>1</v>
      </c>
      <c r="AB39" s="369">
        <v>3.5</v>
      </c>
      <c r="AC39" s="10">
        <v>1.43E-2</v>
      </c>
      <c r="AD39" s="10">
        <v>1.43E-2</v>
      </c>
    </row>
    <row r="40" spans="1:30">
      <c r="A40" s="412"/>
      <c r="B40" s="386"/>
      <c r="C40" s="782" t="s">
        <v>3776</v>
      </c>
      <c r="D40" s="782" t="s">
        <v>15</v>
      </c>
      <c r="E40" s="406">
        <v>36</v>
      </c>
      <c r="F40" s="386" t="str">
        <f>Dumpadas[[#This Row],[punto]] &amp; " "&amp;Dumpadas[[#This Row],[jornada]]&amp;" " &amp; Dumpadas[[#This Row],[N°Acop]] &amp; " " &amp; TEXT(Dumpadas[[#This Row],[fecha ]], "dd-mm-yyyy")</f>
        <v>NIVEL 789 REC PM 36 29-12-2025</v>
      </c>
      <c r="G40" s="390" t="s">
        <v>16</v>
      </c>
      <c r="H40" s="398">
        <v>46020</v>
      </c>
      <c r="I40" s="390">
        <v>3.4</v>
      </c>
      <c r="J40" s="391">
        <v>1.9800000000000002E-2</v>
      </c>
      <c r="K40" s="391">
        <f>+IF(Dumpadas[[#This Row],[ley]]&gt;0.03,0.03,Dumpadas[[#This Row],[ley]])</f>
        <v>1.9800000000000002E-2</v>
      </c>
      <c r="L40" s="391"/>
      <c r="M40" s="390">
        <v>28349</v>
      </c>
      <c r="N40" s="386"/>
      <c r="O40" s="8"/>
      <c r="P40" s="388" t="str" cm="1">
        <f t="array" ref="P40">INDEX(Rangos!$E$3:$E$16,MATCH(1,(Dumpadas[[#This Row],[ley]]&gt;=Rangos!$B$3:$B$16)*(Dumpadas[[#This Row],[ley]]&lt;=Rangos!$C$3:$C$16),0))</f>
        <v>H</v>
      </c>
      <c r="R40" s="769"/>
      <c r="S40" s="769" t="s">
        <v>1443</v>
      </c>
      <c r="T40" s="369">
        <v>1</v>
      </c>
      <c r="U40" s="369">
        <v>3.5</v>
      </c>
      <c r="V40" s="10">
        <v>1.34E-2</v>
      </c>
      <c r="Y40" s="769"/>
      <c r="Z40" s="769" t="s">
        <v>1443</v>
      </c>
      <c r="AA40" s="369">
        <v>1</v>
      </c>
      <c r="AB40" s="369">
        <v>3.5</v>
      </c>
      <c r="AC40" s="10">
        <v>1.34E-2</v>
      </c>
      <c r="AD40" s="10">
        <v>1.34E-2</v>
      </c>
    </row>
    <row r="41" spans="1:30">
      <c r="A41" s="412"/>
      <c r="B41" s="379"/>
      <c r="C41" s="379" t="s">
        <v>226</v>
      </c>
      <c r="D41" s="379" t="s">
        <v>227</v>
      </c>
      <c r="E41" s="409">
        <v>37</v>
      </c>
      <c r="F41" s="379" t="str">
        <f>Dumpadas[[#This Row],[punto]] &amp; " "&amp;Dumpadas[[#This Row],[jornada]]&amp;" " &amp; Dumpadas[[#This Row],[N°Acop]] &amp; " " &amp; TEXT(Dumpadas[[#This Row],[fecha ]], "dd-mm-yyyy")</f>
        <v>NIVEL 1018 AM 37 30-12-2025</v>
      </c>
      <c r="G41" s="379" t="s">
        <v>14</v>
      </c>
      <c r="H41" s="380">
        <v>46021</v>
      </c>
      <c r="I41" s="395">
        <v>3.5</v>
      </c>
      <c r="J41" s="381">
        <v>2.29E-2</v>
      </c>
      <c r="K41" s="381">
        <f>+IF(Dumpadas[[#This Row],[ley]]&gt;0.03,0.03,Dumpadas[[#This Row],[ley]])</f>
        <v>2.29E-2</v>
      </c>
      <c r="L41" s="381"/>
      <c r="M41" s="379">
        <v>28353</v>
      </c>
      <c r="N41" s="379"/>
      <c r="O41" s="381"/>
      <c r="P41" s="382" t="str" cm="1">
        <f t="array" ref="P41">INDEX(Rangos!$E$3:$E$16,MATCH(1,(Dumpadas[[#This Row],[ley]]&gt;=Rangos!$B$3:$B$16)*(Dumpadas[[#This Row],[ley]]&lt;=Rangos!$C$3:$C$16),0))</f>
        <v>J</v>
      </c>
      <c r="R41" s="769"/>
      <c r="S41" s="769" t="s">
        <v>1444</v>
      </c>
      <c r="T41" s="369">
        <v>1</v>
      </c>
      <c r="U41" s="369">
        <v>3.5</v>
      </c>
      <c r="V41" s="10">
        <v>1.67E-2</v>
      </c>
      <c r="Y41" s="769"/>
      <c r="Z41" s="769" t="s">
        <v>1444</v>
      </c>
      <c r="AA41" s="369">
        <v>1</v>
      </c>
      <c r="AB41" s="369">
        <v>3.5</v>
      </c>
      <c r="AC41" s="10">
        <v>1.67E-2</v>
      </c>
      <c r="AD41" s="10">
        <v>1.67E-2</v>
      </c>
    </row>
    <row r="42" spans="1:30">
      <c r="A42" s="412"/>
      <c r="B42" s="379"/>
      <c r="C42" s="379" t="s">
        <v>226</v>
      </c>
      <c r="D42" s="379" t="s">
        <v>227</v>
      </c>
      <c r="E42" s="409">
        <v>38</v>
      </c>
      <c r="F42" s="379" t="str">
        <f>Dumpadas[[#This Row],[punto]] &amp; " "&amp;Dumpadas[[#This Row],[jornada]]&amp;" " &amp; Dumpadas[[#This Row],[N°Acop]] &amp; " " &amp; TEXT(Dumpadas[[#This Row],[fecha ]], "dd-mm-yyyy")</f>
        <v>NIVEL 1018 AM 38 30-12-2025</v>
      </c>
      <c r="G42" s="379" t="s">
        <v>14</v>
      </c>
      <c r="H42" s="380">
        <v>46021</v>
      </c>
      <c r="I42" s="395">
        <v>3.5</v>
      </c>
      <c r="J42" s="381">
        <v>1.4500000000000001E-2</v>
      </c>
      <c r="K42" s="381">
        <f>+IF(Dumpadas[[#This Row],[ley]]&gt;0.03,0.03,Dumpadas[[#This Row],[ley]])</f>
        <v>1.4500000000000001E-2</v>
      </c>
      <c r="L42" s="381"/>
      <c r="M42" s="379">
        <v>28353</v>
      </c>
      <c r="N42" s="379"/>
      <c r="O42" s="381"/>
      <c r="P42" s="382" t="str" cm="1">
        <f t="array" ref="P42">INDEX(Rangos!$E$3:$E$16,MATCH(1,(Dumpadas[[#This Row],[ley]]&gt;=Rangos!$B$3:$B$16)*(Dumpadas[[#This Row],[ley]]&lt;=Rangos!$C$3:$C$16),0))</f>
        <v>E</v>
      </c>
      <c r="R42" s="769"/>
      <c r="S42" s="769" t="s">
        <v>1445</v>
      </c>
      <c r="T42" s="369">
        <v>1</v>
      </c>
      <c r="U42" s="369">
        <v>3.5</v>
      </c>
      <c r="V42" s="10">
        <v>1.43E-2</v>
      </c>
      <c r="Y42" s="769"/>
      <c r="Z42" s="769" t="s">
        <v>1445</v>
      </c>
      <c r="AA42" s="369">
        <v>1</v>
      </c>
      <c r="AB42" s="369">
        <v>3.5</v>
      </c>
      <c r="AC42" s="10">
        <v>1.43E-2</v>
      </c>
      <c r="AD42" s="10">
        <v>1.43E-2</v>
      </c>
    </row>
    <row r="43" spans="1:30">
      <c r="A43" s="412"/>
      <c r="B43" s="379"/>
      <c r="C43" s="379" t="s">
        <v>226</v>
      </c>
      <c r="D43" s="379" t="s">
        <v>227</v>
      </c>
      <c r="E43" s="409">
        <v>39</v>
      </c>
      <c r="F43" s="379" t="str">
        <f>Dumpadas[[#This Row],[punto]] &amp; " "&amp;Dumpadas[[#This Row],[jornada]]&amp;" " &amp; Dumpadas[[#This Row],[N°Acop]] &amp; " " &amp; TEXT(Dumpadas[[#This Row],[fecha ]], "dd-mm-yyyy")</f>
        <v>NIVEL 1018 AM 39 30-12-2025</v>
      </c>
      <c r="G43" s="379" t="s">
        <v>14</v>
      </c>
      <c r="H43" s="380">
        <v>46021</v>
      </c>
      <c r="I43" s="395">
        <v>3.5</v>
      </c>
      <c r="J43" s="381">
        <v>2.52E-2</v>
      </c>
      <c r="K43" s="381">
        <f>+IF(Dumpadas[[#This Row],[ley]]&gt;0.03,0.03,Dumpadas[[#This Row],[ley]])</f>
        <v>2.52E-2</v>
      </c>
      <c r="L43" s="381"/>
      <c r="M43" s="379">
        <v>28353</v>
      </c>
      <c r="N43" s="379"/>
      <c r="O43" s="381"/>
      <c r="P43" s="382" t="str" cm="1">
        <f t="array" ref="P43">INDEX(Rangos!$E$3:$E$16,MATCH(1,(Dumpadas[[#This Row],[ley]]&gt;=Rangos!$B$3:$B$16)*(Dumpadas[[#This Row],[ley]]&lt;=Rangos!$C$3:$C$16),0))</f>
        <v>K</v>
      </c>
      <c r="R43" s="769"/>
      <c r="S43" s="769" t="s">
        <v>1446</v>
      </c>
      <c r="T43" s="369">
        <v>1</v>
      </c>
      <c r="U43" s="369">
        <v>3.5</v>
      </c>
      <c r="V43" s="10">
        <v>1.12E-2</v>
      </c>
      <c r="Y43" s="769"/>
      <c r="Z43" s="769" t="s">
        <v>1446</v>
      </c>
      <c r="AA43" s="369">
        <v>1</v>
      </c>
      <c r="AB43" s="369">
        <v>3.5</v>
      </c>
      <c r="AC43" s="10">
        <v>1.12E-2</v>
      </c>
      <c r="AD43" s="10">
        <v>1.12E-2</v>
      </c>
    </row>
    <row r="44" spans="1:30">
      <c r="A44" s="412"/>
      <c r="B44" s="379"/>
      <c r="C44" s="379" t="s">
        <v>226</v>
      </c>
      <c r="D44" s="379" t="s">
        <v>227</v>
      </c>
      <c r="E44" s="409">
        <v>40</v>
      </c>
      <c r="F44" s="379" t="str">
        <f>Dumpadas[[#This Row],[punto]] &amp; " "&amp;Dumpadas[[#This Row],[jornada]]&amp;" " &amp; Dumpadas[[#This Row],[N°Acop]] &amp; " " &amp; TEXT(Dumpadas[[#This Row],[fecha ]], "dd-mm-yyyy")</f>
        <v>NIVEL 1018 AM 40 30-12-2025</v>
      </c>
      <c r="G44" s="379" t="s">
        <v>14</v>
      </c>
      <c r="H44" s="380">
        <v>46021</v>
      </c>
      <c r="I44" s="395">
        <v>3.5</v>
      </c>
      <c r="J44" s="381">
        <v>1.0999999999999999E-2</v>
      </c>
      <c r="K44" s="381">
        <f>+IF(Dumpadas[[#This Row],[ley]]&gt;0.03,0.03,Dumpadas[[#This Row],[ley]])</f>
        <v>1.0999999999999999E-2</v>
      </c>
      <c r="L44" s="381"/>
      <c r="M44" s="379">
        <v>28353</v>
      </c>
      <c r="N44" s="379"/>
      <c r="O44" s="381"/>
      <c r="P44" s="382" t="str" cm="1">
        <f t="array" ref="P44">INDEX(Rangos!$E$3:$E$16,MATCH(1,(Dumpadas[[#This Row],[ley]]&gt;=Rangos!$B$3:$B$16)*(Dumpadas[[#This Row],[ley]]&lt;=Rangos!$C$3:$C$16),0))</f>
        <v>C</v>
      </c>
      <c r="R44" s="769"/>
      <c r="S44" s="769" t="s">
        <v>1447</v>
      </c>
      <c r="T44" s="369">
        <v>1</v>
      </c>
      <c r="U44" s="369">
        <v>3.5</v>
      </c>
      <c r="V44" s="10">
        <v>1.23E-2</v>
      </c>
      <c r="Y44" s="769"/>
      <c r="Z44" s="769" t="s">
        <v>1447</v>
      </c>
      <c r="AA44" s="369">
        <v>1</v>
      </c>
      <c r="AB44" s="369">
        <v>3.5</v>
      </c>
      <c r="AC44" s="10">
        <v>1.23E-2</v>
      </c>
      <c r="AD44" s="10">
        <v>1.23E-2</v>
      </c>
    </row>
    <row r="45" spans="1:30">
      <c r="A45" s="412"/>
      <c r="B45" s="379"/>
      <c r="C45" s="379" t="s">
        <v>226</v>
      </c>
      <c r="D45" s="379" t="s">
        <v>227</v>
      </c>
      <c r="E45" s="409">
        <v>41</v>
      </c>
      <c r="F45" s="379" t="str">
        <f>Dumpadas[[#This Row],[punto]] &amp; " "&amp;Dumpadas[[#This Row],[jornada]]&amp;" " &amp; Dumpadas[[#This Row],[N°Acop]] &amp; " " &amp; TEXT(Dumpadas[[#This Row],[fecha ]], "dd-mm-yyyy")</f>
        <v>NIVEL 1018 AM 41 30-12-2025</v>
      </c>
      <c r="G45" s="379" t="s">
        <v>14</v>
      </c>
      <c r="H45" s="380">
        <v>46021</v>
      </c>
      <c r="I45" s="395">
        <v>3.5</v>
      </c>
      <c r="J45" s="381">
        <v>1.52E-2</v>
      </c>
      <c r="K45" s="381">
        <f>+IF(Dumpadas[[#This Row],[ley]]&gt;0.03,0.03,Dumpadas[[#This Row],[ley]])</f>
        <v>1.52E-2</v>
      </c>
      <c r="L45" s="381"/>
      <c r="M45" s="379">
        <v>28353</v>
      </c>
      <c r="N45" s="379"/>
      <c r="O45" s="381"/>
      <c r="P45" s="382" t="str" cm="1">
        <f t="array" ref="P45">INDEX(Rangos!$E$3:$E$16,MATCH(1,(Dumpadas[[#This Row],[ley]]&gt;=Rangos!$B$3:$B$16)*(Dumpadas[[#This Row],[ley]]&lt;=Rangos!$C$3:$C$16),0))</f>
        <v>F</v>
      </c>
      <c r="R45" s="769"/>
      <c r="S45" s="769" t="s">
        <v>1448</v>
      </c>
      <c r="T45" s="369">
        <v>1</v>
      </c>
      <c r="U45" s="369">
        <v>3.5</v>
      </c>
      <c r="V45" s="10">
        <v>1.9099999999999999E-2</v>
      </c>
      <c r="Y45" s="769"/>
      <c r="Z45" s="769" t="s">
        <v>1448</v>
      </c>
      <c r="AA45" s="369">
        <v>1</v>
      </c>
      <c r="AB45" s="369">
        <v>3.5</v>
      </c>
      <c r="AC45" s="10">
        <v>1.9099999999999999E-2</v>
      </c>
      <c r="AD45" s="10">
        <v>1.9099999999999999E-2</v>
      </c>
    </row>
    <row r="46" spans="1:30">
      <c r="A46" s="412"/>
      <c r="B46" s="379"/>
      <c r="C46" s="379" t="s">
        <v>226</v>
      </c>
      <c r="D46" s="379" t="s">
        <v>227</v>
      </c>
      <c r="E46" s="409">
        <v>42</v>
      </c>
      <c r="F46" s="379" t="str">
        <f>Dumpadas[[#This Row],[punto]] &amp; " "&amp;Dumpadas[[#This Row],[jornada]]&amp;" " &amp; Dumpadas[[#This Row],[N°Acop]] &amp; " " &amp; TEXT(Dumpadas[[#This Row],[fecha ]], "dd-mm-yyyy")</f>
        <v>NIVEL 1018 AM 42 30-12-2025</v>
      </c>
      <c r="G46" s="379" t="s">
        <v>14</v>
      </c>
      <c r="H46" s="380">
        <v>46021</v>
      </c>
      <c r="I46" s="395">
        <v>3.5</v>
      </c>
      <c r="J46" s="381">
        <v>1.89E-2</v>
      </c>
      <c r="K46" s="381">
        <f>+IF(Dumpadas[[#This Row],[ley]]&gt;0.03,0.03,Dumpadas[[#This Row],[ley]])</f>
        <v>1.89E-2</v>
      </c>
      <c r="L46" s="381"/>
      <c r="M46" s="379">
        <v>28353</v>
      </c>
      <c r="N46" s="379"/>
      <c r="O46" s="381"/>
      <c r="P46" s="382" t="str" cm="1">
        <f t="array" ref="P46">INDEX(Rangos!$E$3:$E$16,MATCH(1,(Dumpadas[[#This Row],[ley]]&gt;=Rangos!$B$3:$B$16)*(Dumpadas[[#This Row],[ley]]&lt;=Rangos!$C$3:$C$16),0))</f>
        <v>G</v>
      </c>
      <c r="R46" s="769"/>
      <c r="S46" s="769" t="s">
        <v>1449</v>
      </c>
      <c r="T46" s="369">
        <v>1</v>
      </c>
      <c r="U46" s="369">
        <v>3.5</v>
      </c>
      <c r="V46" s="10">
        <v>1.5699999999999999E-2</v>
      </c>
      <c r="Y46" s="769"/>
      <c r="Z46" s="769" t="s">
        <v>1449</v>
      </c>
      <c r="AA46" s="369">
        <v>1</v>
      </c>
      <c r="AB46" s="369">
        <v>3.5</v>
      </c>
      <c r="AC46" s="10">
        <v>1.5699999999999999E-2</v>
      </c>
      <c r="AD46" s="10">
        <v>1.5699999999999999E-2</v>
      </c>
    </row>
    <row r="47" spans="1:30">
      <c r="B47" s="378"/>
      <c r="C47" s="773" t="s">
        <v>3775</v>
      </c>
      <c r="D47" s="773" t="s">
        <v>229</v>
      </c>
      <c r="E47" s="406">
        <v>43</v>
      </c>
      <c r="F47" s="386" t="str">
        <f>Dumpadas[[#This Row],[punto]] &amp; " "&amp;Dumpadas[[#This Row],[jornada]]&amp;" " &amp; Dumpadas[[#This Row],[N°Acop]] &amp; " " &amp; TEXT(Dumpadas[[#This Row],[fecha ]], "dd-mm-yyyy")</f>
        <v>NIVEL 970 SELLO AM 43 30-12-2025</v>
      </c>
      <c r="G47" s="378" t="s">
        <v>14</v>
      </c>
      <c r="H47" s="5">
        <v>46021</v>
      </c>
      <c r="I47" s="378">
        <v>3.5</v>
      </c>
      <c r="J47" s="8">
        <v>1.34E-2</v>
      </c>
      <c r="K47" s="8">
        <f>+IF(Dumpadas[[#This Row],[ley]]&gt;0.03,0.03,Dumpadas[[#This Row],[ley]])</f>
        <v>1.34E-2</v>
      </c>
      <c r="L47" s="8"/>
      <c r="M47" s="378">
        <v>28354</v>
      </c>
      <c r="N47" s="386"/>
      <c r="O47" s="7"/>
      <c r="P47" s="10" t="str" cm="1">
        <f t="array" ref="P47">INDEX(Rangos!$E$3:$E$16,MATCH(1,(Dumpadas[[#This Row],[ley]]&gt;=Rangos!$B$3:$B$16)*(Dumpadas[[#This Row],[ley]]&lt;=Rangos!$C$3:$C$16),0))</f>
        <v>D</v>
      </c>
      <c r="R47" s="769"/>
      <c r="S47" s="769" t="s">
        <v>1450</v>
      </c>
      <c r="T47" s="369">
        <v>1</v>
      </c>
      <c r="U47" s="369">
        <v>3.5</v>
      </c>
      <c r="V47" s="10">
        <v>1.52E-2</v>
      </c>
      <c r="Y47" s="769"/>
      <c r="Z47" s="769" t="s">
        <v>1450</v>
      </c>
      <c r="AA47" s="369">
        <v>1</v>
      </c>
      <c r="AB47" s="369">
        <v>3.5</v>
      </c>
      <c r="AC47" s="10">
        <v>1.52E-2</v>
      </c>
      <c r="AD47" s="10">
        <v>1.52E-2</v>
      </c>
    </row>
    <row r="48" spans="1:30">
      <c r="B48" s="378"/>
      <c r="C48" s="773" t="s">
        <v>3775</v>
      </c>
      <c r="D48" s="773" t="s">
        <v>229</v>
      </c>
      <c r="E48" s="406">
        <v>44</v>
      </c>
      <c r="F48" s="386" t="str">
        <f>Dumpadas[[#This Row],[punto]] &amp; " "&amp;Dumpadas[[#This Row],[jornada]]&amp;" " &amp; Dumpadas[[#This Row],[N°Acop]] &amp; " " &amp; TEXT(Dumpadas[[#This Row],[fecha ]], "dd-mm-yyyy")</f>
        <v>NIVEL 970 SELLO AM 44 30-12-2025</v>
      </c>
      <c r="G48" s="378" t="s">
        <v>14</v>
      </c>
      <c r="H48" s="5">
        <v>46021</v>
      </c>
      <c r="I48" s="415">
        <v>3.5</v>
      </c>
      <c r="J48" s="8">
        <v>1.34E-2</v>
      </c>
      <c r="K48" s="8">
        <f>+IF(Dumpadas[[#This Row],[ley]]&gt;0.03,0.03,Dumpadas[[#This Row],[ley]])</f>
        <v>1.34E-2</v>
      </c>
      <c r="L48" s="8"/>
      <c r="M48" s="378">
        <v>28354</v>
      </c>
      <c r="N48" s="386"/>
      <c r="O48" s="7"/>
      <c r="P48" s="10" t="str" cm="1">
        <f t="array" ref="P48">INDEX(Rangos!$E$3:$E$16,MATCH(1,(Dumpadas[[#This Row],[ley]]&gt;=Rangos!$B$3:$B$16)*(Dumpadas[[#This Row],[ley]]&lt;=Rangos!$C$3:$C$16),0))</f>
        <v>D</v>
      </c>
      <c r="R48" s="769"/>
      <c r="S48" s="769" t="s">
        <v>1451</v>
      </c>
      <c r="T48" s="369">
        <v>1</v>
      </c>
      <c r="U48" s="369">
        <v>3.5</v>
      </c>
      <c r="V48" s="10">
        <v>1.5100000000000001E-2</v>
      </c>
      <c r="Y48" s="769"/>
      <c r="Z48" s="769" t="s">
        <v>1451</v>
      </c>
      <c r="AA48" s="369">
        <v>1</v>
      </c>
      <c r="AB48" s="369">
        <v>3.5</v>
      </c>
      <c r="AC48" s="10">
        <v>1.5100000000000001E-2</v>
      </c>
      <c r="AD48" s="10">
        <v>1.5100000000000001E-2</v>
      </c>
    </row>
    <row r="49" spans="1:30">
      <c r="B49" s="378"/>
      <c r="C49" s="773" t="s">
        <v>3775</v>
      </c>
      <c r="D49" s="773" t="s">
        <v>229</v>
      </c>
      <c r="E49" s="406">
        <v>45</v>
      </c>
      <c r="F49" s="386" t="str">
        <f>Dumpadas[[#This Row],[punto]] &amp; " "&amp;Dumpadas[[#This Row],[jornada]]&amp;" " &amp; Dumpadas[[#This Row],[N°Acop]] &amp; " " &amp; TEXT(Dumpadas[[#This Row],[fecha ]], "dd-mm-yyyy")</f>
        <v>NIVEL 970 SELLO AM 45 30-12-2025</v>
      </c>
      <c r="G49" s="378" t="s">
        <v>14</v>
      </c>
      <c r="H49" s="5">
        <v>46021</v>
      </c>
      <c r="I49" s="415">
        <v>3.5</v>
      </c>
      <c r="J49" s="8">
        <v>1.34E-2</v>
      </c>
      <c r="K49" s="8">
        <f>+IF(Dumpadas[[#This Row],[ley]]&gt;0.03,0.03,Dumpadas[[#This Row],[ley]])</f>
        <v>1.34E-2</v>
      </c>
      <c r="L49" s="8"/>
      <c r="M49" s="378">
        <v>28354</v>
      </c>
      <c r="N49" s="386"/>
      <c r="O49" s="7"/>
      <c r="P49" s="10" t="str" cm="1">
        <f t="array" ref="P49">INDEX(Rangos!$E$3:$E$16,MATCH(1,(Dumpadas[[#This Row],[ley]]&gt;=Rangos!$B$3:$B$16)*(Dumpadas[[#This Row],[ley]]&lt;=Rangos!$C$3:$C$16),0))</f>
        <v>D</v>
      </c>
      <c r="R49" s="769"/>
      <c r="S49" s="769" t="s">
        <v>1452</v>
      </c>
      <c r="T49" s="369">
        <v>1</v>
      </c>
      <c r="U49" s="369">
        <v>3.5</v>
      </c>
      <c r="V49" s="10">
        <v>1.7500000000000002E-2</v>
      </c>
      <c r="Y49" s="769"/>
      <c r="Z49" s="769" t="s">
        <v>1452</v>
      </c>
      <c r="AA49" s="369">
        <v>1</v>
      </c>
      <c r="AB49" s="369">
        <v>3.5</v>
      </c>
      <c r="AC49" s="10">
        <v>1.7500000000000002E-2</v>
      </c>
      <c r="AD49" s="10">
        <v>1.7500000000000002E-2</v>
      </c>
    </row>
    <row r="50" spans="1:30">
      <c r="B50" s="378"/>
      <c r="C50" s="773" t="s">
        <v>3775</v>
      </c>
      <c r="D50" s="773" t="s">
        <v>229</v>
      </c>
      <c r="E50" s="406">
        <v>46</v>
      </c>
      <c r="F50" s="386" t="str">
        <f>Dumpadas[[#This Row],[punto]] &amp; " "&amp;Dumpadas[[#This Row],[jornada]]&amp;" " &amp; Dumpadas[[#This Row],[N°Acop]] &amp; " " &amp; TEXT(Dumpadas[[#This Row],[fecha ]], "dd-mm-yyyy")</f>
        <v>NIVEL 970 SELLO AM 46 30-12-2025</v>
      </c>
      <c r="G50" s="378" t="s">
        <v>14</v>
      </c>
      <c r="H50" s="5">
        <v>46021</v>
      </c>
      <c r="I50" s="415">
        <v>3.5</v>
      </c>
      <c r="J50" s="8">
        <v>1.34E-2</v>
      </c>
      <c r="K50" s="8">
        <f>+IF(Dumpadas[[#This Row],[ley]]&gt;0.03,0.03,Dumpadas[[#This Row],[ley]])</f>
        <v>1.34E-2</v>
      </c>
      <c r="L50" s="8"/>
      <c r="M50" s="378">
        <v>28354</v>
      </c>
      <c r="N50" s="386"/>
      <c r="O50" s="7"/>
      <c r="P50" s="10" t="str" cm="1">
        <f t="array" ref="P50">INDEX(Rangos!$E$3:$E$16,MATCH(1,(Dumpadas[[#This Row],[ley]]&gt;=Rangos!$B$3:$B$16)*(Dumpadas[[#This Row],[ley]]&lt;=Rangos!$C$3:$C$16),0))</f>
        <v>D</v>
      </c>
      <c r="R50" s="769"/>
      <c r="S50" s="769" t="s">
        <v>1453</v>
      </c>
      <c r="T50" s="369">
        <v>1</v>
      </c>
      <c r="U50" s="369">
        <v>3.5</v>
      </c>
      <c r="V50" s="10">
        <v>1.21E-2</v>
      </c>
      <c r="Y50" s="769"/>
      <c r="Z50" s="769" t="s">
        <v>1453</v>
      </c>
      <c r="AA50" s="369">
        <v>1</v>
      </c>
      <c r="AB50" s="369">
        <v>3.5</v>
      </c>
      <c r="AC50" s="10">
        <v>1.21E-2</v>
      </c>
      <c r="AD50" s="10">
        <v>1.21E-2</v>
      </c>
    </row>
    <row r="51" spans="1:30">
      <c r="B51" s="378"/>
      <c r="C51" s="773" t="s">
        <v>3775</v>
      </c>
      <c r="D51" s="773" t="s">
        <v>229</v>
      </c>
      <c r="E51" s="406">
        <v>47</v>
      </c>
      <c r="F51" s="386" t="str">
        <f>Dumpadas[[#This Row],[punto]] &amp; " "&amp;Dumpadas[[#This Row],[jornada]]&amp;" " &amp; Dumpadas[[#This Row],[N°Acop]] &amp; " " &amp; TEXT(Dumpadas[[#This Row],[fecha ]], "dd-mm-yyyy")</f>
        <v>NIVEL 970 SELLO AM 47 30-12-2025</v>
      </c>
      <c r="G51" s="378" t="s">
        <v>14</v>
      </c>
      <c r="H51" s="5">
        <v>46021</v>
      </c>
      <c r="I51" s="415">
        <v>3.5</v>
      </c>
      <c r="J51" s="8">
        <v>1.34E-2</v>
      </c>
      <c r="K51" s="8">
        <f>+IF(Dumpadas[[#This Row],[ley]]&gt;0.03,0.03,Dumpadas[[#This Row],[ley]])</f>
        <v>1.34E-2</v>
      </c>
      <c r="L51" s="8"/>
      <c r="M51" s="378">
        <v>28354</v>
      </c>
      <c r="N51" s="386"/>
      <c r="O51" s="7"/>
      <c r="P51" s="10" t="str" cm="1">
        <f t="array" ref="P51">INDEX(Rangos!$E$3:$E$16,MATCH(1,(Dumpadas[[#This Row],[ley]]&gt;=Rangos!$B$3:$B$16)*(Dumpadas[[#This Row],[ley]]&lt;=Rangos!$C$3:$C$16),0))</f>
        <v>D</v>
      </c>
      <c r="R51" s="769"/>
      <c r="S51" s="769" t="s">
        <v>1454</v>
      </c>
      <c r="T51" s="369">
        <v>1</v>
      </c>
      <c r="U51" s="369">
        <v>3.5</v>
      </c>
      <c r="V51" s="10">
        <v>1.7000000000000001E-2</v>
      </c>
      <c r="Y51" s="769"/>
      <c r="Z51" s="769" t="s">
        <v>1454</v>
      </c>
      <c r="AA51" s="369">
        <v>1</v>
      </c>
      <c r="AB51" s="369">
        <v>3.5</v>
      </c>
      <c r="AC51" s="10">
        <v>1.7000000000000001E-2</v>
      </c>
      <c r="AD51" s="10">
        <v>1.7000000000000001E-2</v>
      </c>
    </row>
    <row r="52" spans="1:30">
      <c r="B52" s="379"/>
      <c r="C52" s="379" t="s">
        <v>3775</v>
      </c>
      <c r="D52" s="379" t="s">
        <v>229</v>
      </c>
      <c r="E52" s="409">
        <v>48</v>
      </c>
      <c r="F52" s="379" t="str">
        <f>Dumpadas[[#This Row],[punto]] &amp; " "&amp;Dumpadas[[#This Row],[jornada]]&amp;" " &amp; Dumpadas[[#This Row],[N°Acop]] &amp; " " &amp; TEXT(Dumpadas[[#This Row],[fecha ]], "dd-mm-yyyy")</f>
        <v>NIVEL 970 SELLO PM 48 30-12-2025</v>
      </c>
      <c r="G52" s="379" t="s">
        <v>16</v>
      </c>
      <c r="H52" s="380">
        <v>46021</v>
      </c>
      <c r="I52" s="379">
        <v>3.5</v>
      </c>
      <c r="J52" s="381">
        <v>1.6400000000000001E-2</v>
      </c>
      <c r="K52" s="381">
        <f>+IF(Dumpadas[[#This Row],[ley]]&gt;0.03,0.03,Dumpadas[[#This Row],[ley]])</f>
        <v>1.6400000000000001E-2</v>
      </c>
      <c r="L52" s="381"/>
      <c r="M52" s="379">
        <v>28354</v>
      </c>
      <c r="N52" s="379"/>
      <c r="O52" s="381"/>
      <c r="P52" s="382" t="str" cm="1">
        <f t="array" ref="P52">INDEX(Rangos!$E$3:$E$16,MATCH(1,(Dumpadas[[#This Row],[ley]]&gt;=Rangos!$B$3:$B$16)*(Dumpadas[[#This Row],[ley]]&lt;=Rangos!$C$3:$C$16),0))</f>
        <v>F</v>
      </c>
      <c r="R52" s="769"/>
      <c r="S52" s="769" t="s">
        <v>1455</v>
      </c>
      <c r="T52" s="369">
        <v>1</v>
      </c>
      <c r="U52" s="369">
        <v>3.5</v>
      </c>
      <c r="V52" s="10">
        <v>1.3899999999999999E-2</v>
      </c>
      <c r="Y52" s="769"/>
      <c r="Z52" s="769" t="s">
        <v>1455</v>
      </c>
      <c r="AA52" s="369">
        <v>1</v>
      </c>
      <c r="AB52" s="369">
        <v>3.5</v>
      </c>
      <c r="AC52" s="10">
        <v>1.3899999999999999E-2</v>
      </c>
      <c r="AD52" s="10">
        <v>1.3899999999999999E-2</v>
      </c>
    </row>
    <row r="53" spans="1:30">
      <c r="B53" s="379"/>
      <c r="C53" s="379" t="s">
        <v>3775</v>
      </c>
      <c r="D53" s="379" t="s">
        <v>229</v>
      </c>
      <c r="E53" s="409">
        <v>49</v>
      </c>
      <c r="F53" s="379" t="str">
        <f>Dumpadas[[#This Row],[punto]] &amp; " "&amp;Dumpadas[[#This Row],[jornada]]&amp;" " &amp; Dumpadas[[#This Row],[N°Acop]] &amp; " " &amp; TEXT(Dumpadas[[#This Row],[fecha ]], "dd-mm-yyyy")</f>
        <v>NIVEL 970 SELLO PM 49 30-12-2025</v>
      </c>
      <c r="G53" s="379" t="s">
        <v>16</v>
      </c>
      <c r="H53" s="380">
        <v>46021</v>
      </c>
      <c r="I53" s="379">
        <v>3.5</v>
      </c>
      <c r="J53" s="381">
        <v>1.6400000000000001E-2</v>
      </c>
      <c r="K53" s="381">
        <f>+IF(Dumpadas[[#This Row],[ley]]&gt;0.03,0.03,Dumpadas[[#This Row],[ley]])</f>
        <v>1.6400000000000001E-2</v>
      </c>
      <c r="L53" s="381"/>
      <c r="M53" s="379">
        <v>28354</v>
      </c>
      <c r="N53" s="379"/>
      <c r="O53" s="381"/>
      <c r="P53" s="382" t="str" cm="1">
        <f t="array" ref="P53">INDEX(Rangos!$E$3:$E$16,MATCH(1,(Dumpadas[[#This Row],[ley]]&gt;=Rangos!$B$3:$B$16)*(Dumpadas[[#This Row],[ley]]&lt;=Rangos!$C$3:$C$16),0))</f>
        <v>F</v>
      </c>
      <c r="R53" s="769"/>
      <c r="S53" s="769" t="s">
        <v>1456</v>
      </c>
      <c r="T53" s="369">
        <v>1</v>
      </c>
      <c r="U53" s="369">
        <v>3.5</v>
      </c>
      <c r="V53" s="10">
        <v>1.43E-2</v>
      </c>
      <c r="Y53" s="769"/>
      <c r="Z53" s="769" t="s">
        <v>1456</v>
      </c>
      <c r="AA53" s="369">
        <v>1</v>
      </c>
      <c r="AB53" s="369">
        <v>3.5</v>
      </c>
      <c r="AC53" s="10">
        <v>1.43E-2</v>
      </c>
      <c r="AD53" s="10">
        <v>1.43E-2</v>
      </c>
    </row>
    <row r="54" spans="1:30">
      <c r="B54" s="379"/>
      <c r="C54" s="379" t="s">
        <v>3775</v>
      </c>
      <c r="D54" s="379" t="s">
        <v>229</v>
      </c>
      <c r="E54" s="409">
        <v>50</v>
      </c>
      <c r="F54" s="379" t="str">
        <f>Dumpadas[[#This Row],[punto]] &amp; " "&amp;Dumpadas[[#This Row],[jornada]]&amp;" " &amp; Dumpadas[[#This Row],[N°Acop]] &amp; " " &amp; TEXT(Dumpadas[[#This Row],[fecha ]], "dd-mm-yyyy")</f>
        <v>NIVEL 970 SELLO PM 50 30-12-2025</v>
      </c>
      <c r="G54" s="379" t="s">
        <v>16</v>
      </c>
      <c r="H54" s="380">
        <v>46021</v>
      </c>
      <c r="I54" s="379">
        <v>3.5</v>
      </c>
      <c r="J54" s="381">
        <v>1.6400000000000001E-2</v>
      </c>
      <c r="K54" s="381">
        <f>+IF(Dumpadas[[#This Row],[ley]]&gt;0.03,0.03,Dumpadas[[#This Row],[ley]])</f>
        <v>1.6400000000000001E-2</v>
      </c>
      <c r="L54" s="381"/>
      <c r="M54" s="379">
        <v>28354</v>
      </c>
      <c r="N54" s="379"/>
      <c r="O54" s="381"/>
      <c r="P54" s="382" t="str" cm="1">
        <f t="array" ref="P54">INDEX(Rangos!$E$3:$E$16,MATCH(1,(Dumpadas[[#This Row],[ley]]&gt;=Rangos!$B$3:$B$16)*(Dumpadas[[#This Row],[ley]]&lt;=Rangos!$C$3:$C$16),0))</f>
        <v>F</v>
      </c>
      <c r="R54" s="769"/>
      <c r="S54" s="769" t="s">
        <v>1457</v>
      </c>
      <c r="T54" s="369">
        <v>1</v>
      </c>
      <c r="U54" s="369">
        <v>3.5</v>
      </c>
      <c r="V54" s="10">
        <v>1.12E-2</v>
      </c>
      <c r="Y54" s="769"/>
      <c r="Z54" s="769" t="s">
        <v>1457</v>
      </c>
      <c r="AA54" s="369">
        <v>1</v>
      </c>
      <c r="AB54" s="369">
        <v>3.5</v>
      </c>
      <c r="AC54" s="10">
        <v>1.12E-2</v>
      </c>
      <c r="AD54" s="10">
        <v>1.12E-2</v>
      </c>
    </row>
    <row r="55" spans="1:30">
      <c r="B55" s="379"/>
      <c r="C55" s="379" t="s">
        <v>3775</v>
      </c>
      <c r="D55" s="379" t="s">
        <v>229</v>
      </c>
      <c r="E55" s="409">
        <v>51</v>
      </c>
      <c r="F55" s="379" t="str">
        <f>Dumpadas[[#This Row],[punto]] &amp; " "&amp;Dumpadas[[#This Row],[jornada]]&amp;" " &amp; Dumpadas[[#This Row],[N°Acop]] &amp; " " &amp; TEXT(Dumpadas[[#This Row],[fecha ]], "dd-mm-yyyy")</f>
        <v>NIVEL 970 SELLO PM 51 30-12-2025</v>
      </c>
      <c r="G55" s="379" t="s">
        <v>16</v>
      </c>
      <c r="H55" s="380">
        <v>46021</v>
      </c>
      <c r="I55" s="379">
        <v>3.5</v>
      </c>
      <c r="J55" s="381">
        <v>1.6400000000000001E-2</v>
      </c>
      <c r="K55" s="381">
        <f>+IF(Dumpadas[[#This Row],[ley]]&gt;0.03,0.03,Dumpadas[[#This Row],[ley]])</f>
        <v>1.6400000000000001E-2</v>
      </c>
      <c r="L55" s="381"/>
      <c r="M55" s="379">
        <v>28354</v>
      </c>
      <c r="N55" s="379"/>
      <c r="O55" s="381"/>
      <c r="P55" s="382" t="str" cm="1">
        <f t="array" ref="P55">INDEX(Rangos!$E$3:$E$16,MATCH(1,(Dumpadas[[#This Row],[ley]]&gt;=Rangos!$B$3:$B$16)*(Dumpadas[[#This Row],[ley]]&lt;=Rangos!$C$3:$C$16),0))</f>
        <v>F</v>
      </c>
      <c r="R55" s="769"/>
      <c r="S55" s="769" t="s">
        <v>1458</v>
      </c>
      <c r="T55" s="369">
        <v>1</v>
      </c>
      <c r="U55" s="369">
        <v>3.5</v>
      </c>
      <c r="V55" s="10">
        <v>1.4999999999999999E-2</v>
      </c>
      <c r="Y55" s="769"/>
      <c r="Z55" s="769" t="s">
        <v>1458</v>
      </c>
      <c r="AA55" s="369">
        <v>1</v>
      </c>
      <c r="AB55" s="369">
        <v>3.5</v>
      </c>
      <c r="AC55" s="10">
        <v>1.4999999999999999E-2</v>
      </c>
      <c r="AD55" s="10">
        <v>1.4999999999999999E-2</v>
      </c>
    </row>
    <row r="56" spans="1:30">
      <c r="B56" s="379"/>
      <c r="C56" s="379" t="s">
        <v>3775</v>
      </c>
      <c r="D56" s="379" t="s">
        <v>229</v>
      </c>
      <c r="E56" s="409">
        <v>52</v>
      </c>
      <c r="F56" s="379" t="str">
        <f>Dumpadas[[#This Row],[punto]] &amp; " "&amp;Dumpadas[[#This Row],[jornada]]&amp;" " &amp; Dumpadas[[#This Row],[N°Acop]] &amp; " " &amp; TEXT(Dumpadas[[#This Row],[fecha ]], "dd-mm-yyyy")</f>
        <v>NIVEL 970 SELLO PM 52 30-12-2025</v>
      </c>
      <c r="G56" s="379" t="s">
        <v>16</v>
      </c>
      <c r="H56" s="380">
        <v>46021</v>
      </c>
      <c r="I56" s="379">
        <v>3.5</v>
      </c>
      <c r="J56" s="381">
        <v>1.6400000000000001E-2</v>
      </c>
      <c r="K56" s="381">
        <f>+IF(Dumpadas[[#This Row],[ley]]&gt;0.03,0.03,Dumpadas[[#This Row],[ley]])</f>
        <v>1.6400000000000001E-2</v>
      </c>
      <c r="L56" s="381"/>
      <c r="M56" s="379">
        <v>28354</v>
      </c>
      <c r="N56" s="379"/>
      <c r="O56" s="381"/>
      <c r="P56" s="382" t="str" cm="1">
        <f t="array" ref="P56">INDEX(Rangos!$E$3:$E$16,MATCH(1,(Dumpadas[[#This Row],[ley]]&gt;=Rangos!$B$3:$B$16)*(Dumpadas[[#This Row],[ley]]&lt;=Rangos!$C$3:$C$16),0))</f>
        <v>F</v>
      </c>
      <c r="R56" s="769"/>
      <c r="S56" s="769" t="s">
        <v>1459</v>
      </c>
      <c r="T56" s="369">
        <v>1</v>
      </c>
      <c r="U56" s="369">
        <v>3.5</v>
      </c>
      <c r="V56" s="10">
        <v>1.4200000000000001E-2</v>
      </c>
      <c r="Y56" s="769"/>
      <c r="Z56" s="769" t="s">
        <v>1459</v>
      </c>
      <c r="AA56" s="369">
        <v>1</v>
      </c>
      <c r="AB56" s="369">
        <v>3.5</v>
      </c>
      <c r="AC56" s="10">
        <v>1.4200000000000001E-2</v>
      </c>
      <c r="AD56" s="10">
        <v>1.4200000000000001E-2</v>
      </c>
    </row>
    <row r="57" spans="1:30">
      <c r="A57" s="412"/>
      <c r="B57" s="378"/>
      <c r="C57" s="773" t="s">
        <v>226</v>
      </c>
      <c r="D57" s="773" t="s">
        <v>227</v>
      </c>
      <c r="E57" s="406">
        <v>53</v>
      </c>
      <c r="F57" s="386" t="str">
        <f>Dumpadas[[#This Row],[punto]] &amp; " "&amp;Dumpadas[[#This Row],[jornada]]&amp;" " &amp; Dumpadas[[#This Row],[N°Acop]] &amp; " " &amp; TEXT(Dumpadas[[#This Row],[fecha ]], "dd-mm-yyyy")</f>
        <v>NIVEL 1018 AM 53 30-12-2025</v>
      </c>
      <c r="G57" s="378" t="s">
        <v>14</v>
      </c>
      <c r="H57" s="5">
        <v>46021</v>
      </c>
      <c r="I57" s="378">
        <v>3.5</v>
      </c>
      <c r="J57" s="8">
        <v>1.18E-2</v>
      </c>
      <c r="K57" s="8">
        <f>+IF(Dumpadas[[#This Row],[ley]]&gt;0.03,0.03,Dumpadas[[#This Row],[ley]])</f>
        <v>1.18E-2</v>
      </c>
      <c r="L57" s="8"/>
      <c r="M57" s="378">
        <v>28357</v>
      </c>
      <c r="N57" s="386"/>
      <c r="O57" s="7"/>
      <c r="P57" s="10" t="str" cm="1">
        <f t="array" ref="P57">INDEX(Rangos!$E$3:$E$16,MATCH(1,(Dumpadas[[#This Row],[ley]]&gt;=Rangos!$B$3:$B$16)*(Dumpadas[[#This Row],[ley]]&lt;=Rangos!$C$3:$C$16),0))</f>
        <v>C</v>
      </c>
      <c r="R57" s="769"/>
      <c r="S57" s="769" t="s">
        <v>1460</v>
      </c>
      <c r="T57" s="369">
        <v>1</v>
      </c>
      <c r="U57" s="369">
        <v>3.5</v>
      </c>
      <c r="V57" s="10">
        <v>1.3299999999999999E-2</v>
      </c>
      <c r="Y57" s="769"/>
      <c r="Z57" s="769" t="s">
        <v>1460</v>
      </c>
      <c r="AA57" s="369">
        <v>1</v>
      </c>
      <c r="AB57" s="369">
        <v>3.5</v>
      </c>
      <c r="AC57" s="10">
        <v>1.3299999999999999E-2</v>
      </c>
      <c r="AD57" s="10">
        <v>1.3299999999999999E-2</v>
      </c>
    </row>
    <row r="58" spans="1:30">
      <c r="A58" s="412"/>
      <c r="B58" s="378"/>
      <c r="C58" s="773" t="s">
        <v>226</v>
      </c>
      <c r="D58" s="773" t="s">
        <v>227</v>
      </c>
      <c r="E58" s="406">
        <v>54</v>
      </c>
      <c r="F58" s="386" t="str">
        <f>Dumpadas[[#This Row],[punto]] &amp; " "&amp;Dumpadas[[#This Row],[jornada]]&amp;" " &amp; Dumpadas[[#This Row],[N°Acop]] &amp; " " &amp; TEXT(Dumpadas[[#This Row],[fecha ]], "dd-mm-yyyy")</f>
        <v>NIVEL 1018 AM 54 30-12-2025</v>
      </c>
      <c r="G58" s="378" t="s">
        <v>14</v>
      </c>
      <c r="H58" s="5">
        <v>46021</v>
      </c>
      <c r="I58" s="415">
        <v>3.5</v>
      </c>
      <c r="J58" s="8">
        <v>1.41E-2</v>
      </c>
      <c r="K58" s="8">
        <f>+IF(Dumpadas[[#This Row],[ley]]&gt;0.03,0.03,Dumpadas[[#This Row],[ley]])</f>
        <v>1.41E-2</v>
      </c>
      <c r="L58" s="8"/>
      <c r="M58" s="378">
        <v>28357</v>
      </c>
      <c r="N58" s="386"/>
      <c r="O58" s="7"/>
      <c r="P58" s="10" t="str" cm="1">
        <f t="array" ref="P58">INDEX(Rangos!$E$3:$E$16,MATCH(1,(Dumpadas[[#This Row],[ley]]&gt;=Rangos!$B$3:$B$16)*(Dumpadas[[#This Row],[ley]]&lt;=Rangos!$C$3:$C$16),0))</f>
        <v>E</v>
      </c>
      <c r="R58" s="769"/>
      <c r="S58" s="769" t="s">
        <v>1461</v>
      </c>
      <c r="T58" s="369">
        <v>1</v>
      </c>
      <c r="U58" s="369">
        <v>3.5</v>
      </c>
      <c r="V58" s="10">
        <v>1.4E-2</v>
      </c>
      <c r="Y58" s="769"/>
      <c r="Z58" s="769" t="s">
        <v>1461</v>
      </c>
      <c r="AA58" s="369">
        <v>1</v>
      </c>
      <c r="AB58" s="369">
        <v>3.5</v>
      </c>
      <c r="AC58" s="10">
        <v>1.4E-2</v>
      </c>
      <c r="AD58" s="10">
        <v>1.4E-2</v>
      </c>
    </row>
    <row r="59" spans="1:30">
      <c r="A59" s="412"/>
      <c r="B59" s="378"/>
      <c r="C59" s="773" t="s">
        <v>226</v>
      </c>
      <c r="D59" s="773" t="s">
        <v>227</v>
      </c>
      <c r="E59" s="406">
        <v>55</v>
      </c>
      <c r="F59" s="386" t="str">
        <f>Dumpadas[[#This Row],[punto]] &amp; " "&amp;Dumpadas[[#This Row],[jornada]]&amp;" " &amp; Dumpadas[[#This Row],[N°Acop]] &amp; " " &amp; TEXT(Dumpadas[[#This Row],[fecha ]], "dd-mm-yyyy")</f>
        <v>NIVEL 1018 AM 55 30-12-2025</v>
      </c>
      <c r="G59" s="378" t="s">
        <v>14</v>
      </c>
      <c r="H59" s="5">
        <v>46021</v>
      </c>
      <c r="I59" s="415">
        <v>3.5</v>
      </c>
      <c r="J59" s="8">
        <v>1.5100000000000001E-2</v>
      </c>
      <c r="K59" s="8">
        <f>+IF(Dumpadas[[#This Row],[ley]]&gt;0.03,0.03,Dumpadas[[#This Row],[ley]])</f>
        <v>1.5100000000000001E-2</v>
      </c>
      <c r="L59" s="8"/>
      <c r="M59" s="378">
        <v>28357</v>
      </c>
      <c r="N59" s="386"/>
      <c r="O59" s="7"/>
      <c r="P59" s="10" t="str" cm="1">
        <f t="array" ref="P59">INDEX(Rangos!$E$3:$E$16,MATCH(1,(Dumpadas[[#This Row],[ley]]&gt;=Rangos!$B$3:$B$16)*(Dumpadas[[#This Row],[ley]]&lt;=Rangos!$C$3:$C$16),0))</f>
        <v>F</v>
      </c>
      <c r="R59" s="769"/>
      <c r="S59" s="769" t="s">
        <v>1462</v>
      </c>
      <c r="T59" s="369">
        <v>1</v>
      </c>
      <c r="U59" s="369">
        <v>3.5</v>
      </c>
      <c r="V59" s="10">
        <v>1.11E-2</v>
      </c>
      <c r="Y59" s="769"/>
      <c r="Z59" s="769" t="s">
        <v>1462</v>
      </c>
      <c r="AA59" s="369">
        <v>1</v>
      </c>
      <c r="AB59" s="369">
        <v>3.5</v>
      </c>
      <c r="AC59" s="10">
        <v>1.11E-2</v>
      </c>
      <c r="AD59" s="10">
        <v>1.11E-2</v>
      </c>
    </row>
    <row r="60" spans="1:30">
      <c r="A60" s="412"/>
      <c r="B60" s="378"/>
      <c r="C60" s="773" t="s">
        <v>226</v>
      </c>
      <c r="D60" s="773" t="s">
        <v>227</v>
      </c>
      <c r="E60" s="406">
        <v>56</v>
      </c>
      <c r="F60" s="386" t="str">
        <f>Dumpadas[[#This Row],[punto]] &amp; " "&amp;Dumpadas[[#This Row],[jornada]]&amp;" " &amp; Dumpadas[[#This Row],[N°Acop]] &amp; " " &amp; TEXT(Dumpadas[[#This Row],[fecha ]], "dd-mm-yyyy")</f>
        <v>NIVEL 1018 AM 56 30-12-2025</v>
      </c>
      <c r="G60" s="378" t="s">
        <v>14</v>
      </c>
      <c r="H60" s="5">
        <v>46021</v>
      </c>
      <c r="I60" s="415">
        <v>3.5</v>
      </c>
      <c r="J60" s="8">
        <v>1.18E-2</v>
      </c>
      <c r="K60" s="8">
        <f>+IF(Dumpadas[[#This Row],[ley]]&gt;0.03,0.03,Dumpadas[[#This Row],[ley]])</f>
        <v>1.18E-2</v>
      </c>
      <c r="L60" s="8"/>
      <c r="M60" s="378">
        <v>28357</v>
      </c>
      <c r="N60" s="386"/>
      <c r="O60" s="7"/>
      <c r="P60" s="10" t="str" cm="1">
        <f t="array" ref="P60">INDEX(Rangos!$E$3:$E$16,MATCH(1,(Dumpadas[[#This Row],[ley]]&gt;=Rangos!$B$3:$B$16)*(Dumpadas[[#This Row],[ley]]&lt;=Rangos!$C$3:$C$16),0))</f>
        <v>C</v>
      </c>
      <c r="R60" s="769"/>
      <c r="S60" s="769" t="s">
        <v>1463</v>
      </c>
      <c r="T60" s="369">
        <v>1</v>
      </c>
      <c r="U60" s="369">
        <v>3.5</v>
      </c>
      <c r="V60" s="10">
        <v>1.06E-2</v>
      </c>
      <c r="Y60" s="769"/>
      <c r="Z60" s="769" t="s">
        <v>1463</v>
      </c>
      <c r="AA60" s="369">
        <v>1</v>
      </c>
      <c r="AB60" s="369">
        <v>3.5</v>
      </c>
      <c r="AC60" s="10">
        <v>1.06E-2</v>
      </c>
      <c r="AD60" s="10">
        <v>1.06E-2</v>
      </c>
    </row>
    <row r="61" spans="1:30">
      <c r="A61" s="412"/>
      <c r="B61" s="378"/>
      <c r="C61" s="773" t="s">
        <v>226</v>
      </c>
      <c r="D61" s="773" t="s">
        <v>227</v>
      </c>
      <c r="E61" s="406">
        <v>57</v>
      </c>
      <c r="F61" s="386" t="str">
        <f>Dumpadas[[#This Row],[punto]] &amp; " "&amp;Dumpadas[[#This Row],[jornada]]&amp;" " &amp; Dumpadas[[#This Row],[N°Acop]] &amp; " " &amp; TEXT(Dumpadas[[#This Row],[fecha ]], "dd-mm-yyyy")</f>
        <v>NIVEL 1018 AM 57 30-12-2025</v>
      </c>
      <c r="G61" s="378" t="s">
        <v>14</v>
      </c>
      <c r="H61" s="5">
        <v>46021</v>
      </c>
      <c r="I61" s="415">
        <v>3.5</v>
      </c>
      <c r="J61" s="8">
        <v>8.0000000000000002E-3</v>
      </c>
      <c r="K61" s="8">
        <f>+IF(Dumpadas[[#This Row],[ley]]&gt;0.03,0.03,Dumpadas[[#This Row],[ley]])</f>
        <v>8.0000000000000002E-3</v>
      </c>
      <c r="L61" s="8"/>
      <c r="M61" s="378">
        <v>28357</v>
      </c>
      <c r="N61" s="386"/>
      <c r="O61" s="7"/>
      <c r="P61" s="10" t="str" cm="1">
        <f t="array" ref="P61">INDEX(Rangos!$E$3:$E$16,MATCH(1,(Dumpadas[[#This Row],[ley]]&gt;=Rangos!$B$3:$B$16)*(Dumpadas[[#This Row],[ley]]&lt;=Rangos!$C$3:$C$16),0))</f>
        <v>A</v>
      </c>
      <c r="R61" s="769"/>
      <c r="S61" s="769" t="s">
        <v>1464</v>
      </c>
      <c r="T61" s="369">
        <v>1</v>
      </c>
      <c r="U61" s="369">
        <v>3.5</v>
      </c>
      <c r="V61" s="10">
        <v>1.55E-2</v>
      </c>
      <c r="Y61" s="769"/>
      <c r="Z61" s="769" t="s">
        <v>1464</v>
      </c>
      <c r="AA61" s="369">
        <v>1</v>
      </c>
      <c r="AB61" s="369">
        <v>3.5</v>
      </c>
      <c r="AC61" s="10">
        <v>1.55E-2</v>
      </c>
      <c r="AD61" s="10">
        <v>1.55E-2</v>
      </c>
    </row>
    <row r="62" spans="1:30">
      <c r="A62" s="412"/>
      <c r="B62" s="378"/>
      <c r="C62" s="773" t="s">
        <v>226</v>
      </c>
      <c r="D62" s="773" t="s">
        <v>227</v>
      </c>
      <c r="E62" s="406">
        <v>58</v>
      </c>
      <c r="F62" s="386" t="str">
        <f>Dumpadas[[#This Row],[punto]] &amp; " "&amp;Dumpadas[[#This Row],[jornada]]&amp;" " &amp; Dumpadas[[#This Row],[N°Acop]] &amp; " " &amp; TEXT(Dumpadas[[#This Row],[fecha ]], "dd-mm-yyyy")</f>
        <v>NIVEL 1018 AM 58 30-12-2025</v>
      </c>
      <c r="G62" s="378" t="s">
        <v>14</v>
      </c>
      <c r="H62" s="5">
        <v>46021</v>
      </c>
      <c r="I62" s="415">
        <v>3.5</v>
      </c>
      <c r="J62" s="8">
        <v>1.2699999999999999E-2</v>
      </c>
      <c r="K62" s="8">
        <f>+IF(Dumpadas[[#This Row],[ley]]&gt;0.03,0.03,Dumpadas[[#This Row],[ley]])</f>
        <v>1.2699999999999999E-2</v>
      </c>
      <c r="L62" s="8"/>
      <c r="M62" s="378">
        <v>28357</v>
      </c>
      <c r="N62" s="386"/>
      <c r="O62" s="7"/>
      <c r="P62" s="10" t="str" cm="1">
        <f t="array" ref="P62">INDEX(Rangos!$E$3:$E$16,MATCH(1,(Dumpadas[[#This Row],[ley]]&gt;=Rangos!$B$3:$B$16)*(Dumpadas[[#This Row],[ley]]&lt;=Rangos!$C$3:$C$16),0))</f>
        <v>D</v>
      </c>
      <c r="R62" s="769"/>
      <c r="S62" s="769" t="s">
        <v>1465</v>
      </c>
      <c r="T62" s="369">
        <v>1</v>
      </c>
      <c r="U62" s="369">
        <v>3.5</v>
      </c>
      <c r="V62" s="10">
        <v>7.0000000000000001E-3</v>
      </c>
      <c r="Y62" s="769"/>
      <c r="Z62" s="769" t="s">
        <v>1465</v>
      </c>
      <c r="AA62" s="369">
        <v>1</v>
      </c>
      <c r="AB62" s="369">
        <v>3.5</v>
      </c>
      <c r="AC62" s="10">
        <v>7.0000000000000001E-3</v>
      </c>
      <c r="AD62" s="10">
        <v>7.0000000000000001E-3</v>
      </c>
    </row>
    <row r="63" spans="1:30">
      <c r="A63" s="412"/>
      <c r="B63" s="378"/>
      <c r="C63" s="773" t="s">
        <v>226</v>
      </c>
      <c r="D63" s="773" t="s">
        <v>227</v>
      </c>
      <c r="E63" s="406">
        <v>59</v>
      </c>
      <c r="F63" s="386" t="str">
        <f>Dumpadas[[#This Row],[punto]] &amp; " "&amp;Dumpadas[[#This Row],[jornada]]&amp;" " &amp; Dumpadas[[#This Row],[N°Acop]] &amp; " " &amp; TEXT(Dumpadas[[#This Row],[fecha ]], "dd-mm-yyyy")</f>
        <v>NIVEL 1018 AM 59 30-12-2025</v>
      </c>
      <c r="G63" s="378" t="s">
        <v>14</v>
      </c>
      <c r="H63" s="5">
        <v>46021</v>
      </c>
      <c r="I63" s="415">
        <v>3.5</v>
      </c>
      <c r="J63" s="8">
        <v>1.5599999999999999E-2</v>
      </c>
      <c r="K63" s="8">
        <f>+IF(Dumpadas[[#This Row],[ley]]&gt;0.03,0.03,Dumpadas[[#This Row],[ley]])</f>
        <v>1.5599999999999999E-2</v>
      </c>
      <c r="L63" s="8"/>
      <c r="M63" s="378">
        <v>28357</v>
      </c>
      <c r="N63" s="386"/>
      <c r="O63" s="7"/>
      <c r="P63" s="10" t="str" cm="1">
        <f t="array" ref="P63">INDEX(Rangos!$E$3:$E$16,MATCH(1,(Dumpadas[[#This Row],[ley]]&gt;=Rangos!$B$3:$B$16)*(Dumpadas[[#This Row],[ley]]&lt;=Rangos!$C$3:$C$16),0))</f>
        <v>F</v>
      </c>
      <c r="R63" s="769"/>
      <c r="S63" s="769" t="s">
        <v>1466</v>
      </c>
      <c r="T63" s="369">
        <v>1</v>
      </c>
      <c r="U63" s="369">
        <v>3.5</v>
      </c>
      <c r="V63" s="10">
        <v>8.0999999999999996E-3</v>
      </c>
      <c r="Y63" s="769"/>
      <c r="Z63" s="769" t="s">
        <v>1466</v>
      </c>
      <c r="AA63" s="369">
        <v>1</v>
      </c>
      <c r="AB63" s="369">
        <v>3.5</v>
      </c>
      <c r="AC63" s="10">
        <v>8.0999999999999996E-3</v>
      </c>
      <c r="AD63" s="10">
        <v>8.0999999999999996E-3</v>
      </c>
    </row>
    <row r="64" spans="1:30">
      <c r="B64" s="379"/>
      <c r="C64" s="379" t="s">
        <v>3775</v>
      </c>
      <c r="D64" s="379" t="s">
        <v>229</v>
      </c>
      <c r="E64" s="409">
        <v>60</v>
      </c>
      <c r="F64" s="379" t="str">
        <f>Dumpadas[[#This Row],[punto]] &amp; " "&amp;Dumpadas[[#This Row],[jornada]]&amp;" " &amp; Dumpadas[[#This Row],[N°Acop]] &amp; " " &amp; TEXT(Dumpadas[[#This Row],[fecha ]], "dd-mm-yyyy")</f>
        <v>NIVEL 970 SELLO AM 60 30-12-2025</v>
      </c>
      <c r="G64" s="379" t="s">
        <v>14</v>
      </c>
      <c r="H64" s="380">
        <v>46021</v>
      </c>
      <c r="I64" s="379">
        <v>3.5</v>
      </c>
      <c r="J64" s="381">
        <v>1.2699999999999999E-2</v>
      </c>
      <c r="K64" s="381">
        <f>+IF(Dumpadas[[#This Row],[ley]]&gt;0.03,0.03,Dumpadas[[#This Row],[ley]])</f>
        <v>1.2699999999999999E-2</v>
      </c>
      <c r="L64" s="381"/>
      <c r="M64" s="379">
        <v>28358</v>
      </c>
      <c r="N64" s="379"/>
      <c r="O64" s="381"/>
      <c r="P64" s="382" t="str" cm="1">
        <f t="array" ref="P64">INDEX(Rangos!$E$3:$E$16,MATCH(1,(Dumpadas[[#This Row],[ley]]&gt;=Rangos!$B$3:$B$16)*(Dumpadas[[#This Row],[ley]]&lt;=Rangos!$C$3:$C$16),0))</f>
        <v>D</v>
      </c>
      <c r="R64" s="769"/>
      <c r="S64" s="769" t="s">
        <v>1467</v>
      </c>
      <c r="T64" s="369">
        <v>1</v>
      </c>
      <c r="U64" s="369">
        <v>3.5</v>
      </c>
      <c r="V64" s="10">
        <v>0.01</v>
      </c>
      <c r="Y64" s="769"/>
      <c r="Z64" s="769" t="s">
        <v>1467</v>
      </c>
      <c r="AA64" s="369">
        <v>1</v>
      </c>
      <c r="AB64" s="369">
        <v>3.5</v>
      </c>
      <c r="AC64" s="10">
        <v>0.01</v>
      </c>
      <c r="AD64" s="10">
        <v>0.01</v>
      </c>
    </row>
    <row r="65" spans="1:30">
      <c r="B65" s="379"/>
      <c r="C65" s="379" t="s">
        <v>3775</v>
      </c>
      <c r="D65" s="379" t="s">
        <v>229</v>
      </c>
      <c r="E65" s="409">
        <v>61</v>
      </c>
      <c r="F65" s="379" t="str">
        <f>Dumpadas[[#This Row],[punto]] &amp; " "&amp;Dumpadas[[#This Row],[jornada]]&amp;" " &amp; Dumpadas[[#This Row],[N°Acop]] &amp; " " &amp; TEXT(Dumpadas[[#This Row],[fecha ]], "dd-mm-yyyy")</f>
        <v>NIVEL 970 SELLO AM 61 30-12-2025</v>
      </c>
      <c r="G65" s="379" t="s">
        <v>14</v>
      </c>
      <c r="H65" s="380">
        <v>46021</v>
      </c>
      <c r="I65" s="379">
        <v>3.5</v>
      </c>
      <c r="J65" s="381">
        <v>1.2699999999999999E-2</v>
      </c>
      <c r="K65" s="381">
        <f>+IF(Dumpadas[[#This Row],[ley]]&gt;0.03,0.03,Dumpadas[[#This Row],[ley]])</f>
        <v>1.2699999999999999E-2</v>
      </c>
      <c r="L65" s="381"/>
      <c r="M65" s="379">
        <v>28358</v>
      </c>
      <c r="N65" s="379"/>
      <c r="O65" s="381"/>
      <c r="P65" s="382" t="str" cm="1">
        <f t="array" ref="P65">INDEX(Rangos!$E$3:$E$16,MATCH(1,(Dumpadas[[#This Row],[ley]]&gt;=Rangos!$B$3:$B$16)*(Dumpadas[[#This Row],[ley]]&lt;=Rangos!$C$3:$C$16),0))</f>
        <v>D</v>
      </c>
      <c r="R65" s="769"/>
      <c r="S65" s="769" t="s">
        <v>1468</v>
      </c>
      <c r="T65" s="369">
        <v>1</v>
      </c>
      <c r="U65" s="369">
        <v>3.5</v>
      </c>
      <c r="V65" s="10">
        <v>9.5999999999999992E-3</v>
      </c>
      <c r="Y65" s="769"/>
      <c r="Z65" s="769" t="s">
        <v>1468</v>
      </c>
      <c r="AA65" s="369">
        <v>1</v>
      </c>
      <c r="AB65" s="369">
        <v>3.5</v>
      </c>
      <c r="AC65" s="10">
        <v>9.5999999999999992E-3</v>
      </c>
      <c r="AD65" s="10">
        <v>9.5999999999999992E-3</v>
      </c>
    </row>
    <row r="66" spans="1:30">
      <c r="B66" s="379"/>
      <c r="C66" s="379" t="s">
        <v>3775</v>
      </c>
      <c r="D66" s="379" t="s">
        <v>229</v>
      </c>
      <c r="E66" s="409">
        <v>62</v>
      </c>
      <c r="F66" s="379" t="str">
        <f>Dumpadas[[#This Row],[punto]] &amp; " "&amp;Dumpadas[[#This Row],[jornada]]&amp;" " &amp; Dumpadas[[#This Row],[N°Acop]] &amp; " " &amp; TEXT(Dumpadas[[#This Row],[fecha ]], "dd-mm-yyyy")</f>
        <v>NIVEL 970 SELLO AM 62 30-12-2025</v>
      </c>
      <c r="G66" s="379" t="s">
        <v>14</v>
      </c>
      <c r="H66" s="380">
        <v>46021</v>
      </c>
      <c r="I66" s="379">
        <v>3.5</v>
      </c>
      <c r="J66" s="381">
        <v>1.2699999999999999E-2</v>
      </c>
      <c r="K66" s="381">
        <f>+IF(Dumpadas[[#This Row],[ley]]&gt;0.03,0.03,Dumpadas[[#This Row],[ley]])</f>
        <v>1.2699999999999999E-2</v>
      </c>
      <c r="L66" s="381"/>
      <c r="M66" s="379">
        <v>28358</v>
      </c>
      <c r="N66" s="379"/>
      <c r="O66" s="381"/>
      <c r="P66" s="382" t="str" cm="1">
        <f t="array" ref="P66">INDEX(Rangos!$E$3:$E$16,MATCH(1,(Dumpadas[[#This Row],[ley]]&gt;=Rangos!$B$3:$B$16)*(Dumpadas[[#This Row],[ley]]&lt;=Rangos!$C$3:$C$16),0))</f>
        <v>D</v>
      </c>
      <c r="R66" s="769"/>
      <c r="S66" s="769" t="s">
        <v>1469</v>
      </c>
      <c r="T66" s="369">
        <v>1</v>
      </c>
      <c r="U66" s="369">
        <v>3.5</v>
      </c>
      <c r="V66" s="10">
        <v>7.3000000000000001E-3</v>
      </c>
      <c r="Y66" s="769"/>
      <c r="Z66" s="769" t="s">
        <v>1469</v>
      </c>
      <c r="AA66" s="369">
        <v>1</v>
      </c>
      <c r="AB66" s="369">
        <v>3.5</v>
      </c>
      <c r="AC66" s="10">
        <v>7.3000000000000001E-3</v>
      </c>
      <c r="AD66" s="10">
        <v>7.3000000000000001E-3</v>
      </c>
    </row>
    <row r="67" spans="1:30">
      <c r="B67" s="379"/>
      <c r="C67" s="379" t="s">
        <v>3775</v>
      </c>
      <c r="D67" s="379" t="s">
        <v>229</v>
      </c>
      <c r="E67" s="409">
        <v>63</v>
      </c>
      <c r="F67" s="379" t="str">
        <f>Dumpadas[[#This Row],[punto]] &amp; " "&amp;Dumpadas[[#This Row],[jornada]]&amp;" " &amp; Dumpadas[[#This Row],[N°Acop]] &amp; " " &amp; TEXT(Dumpadas[[#This Row],[fecha ]], "dd-mm-yyyy")</f>
        <v>NIVEL 970 SELLO AM 63 30-12-2025</v>
      </c>
      <c r="G67" s="379" t="s">
        <v>14</v>
      </c>
      <c r="H67" s="380">
        <v>46021</v>
      </c>
      <c r="I67" s="379">
        <v>3.5</v>
      </c>
      <c r="J67" s="381">
        <v>1.2699999999999999E-2</v>
      </c>
      <c r="K67" s="381">
        <f>+IF(Dumpadas[[#This Row],[ley]]&gt;0.03,0.03,Dumpadas[[#This Row],[ley]])</f>
        <v>1.2699999999999999E-2</v>
      </c>
      <c r="L67" s="381"/>
      <c r="M67" s="379">
        <v>28358</v>
      </c>
      <c r="N67" s="379"/>
      <c r="O67" s="381"/>
      <c r="P67" s="382" t="str" cm="1">
        <f t="array" ref="P67">INDEX(Rangos!$E$3:$E$16,MATCH(1,(Dumpadas[[#This Row],[ley]]&gt;=Rangos!$B$3:$B$16)*(Dumpadas[[#This Row],[ley]]&lt;=Rangos!$C$3:$C$16),0))</f>
        <v>D</v>
      </c>
      <c r="R67" s="769"/>
      <c r="S67" s="769" t="s">
        <v>1470</v>
      </c>
      <c r="T67" s="369">
        <v>1</v>
      </c>
      <c r="U67" s="369">
        <v>3.5</v>
      </c>
      <c r="V67" s="10">
        <v>9.7999999999999997E-3</v>
      </c>
      <c r="Y67" s="769"/>
      <c r="Z67" s="769" t="s">
        <v>1470</v>
      </c>
      <c r="AA67" s="369">
        <v>1</v>
      </c>
      <c r="AB67" s="369">
        <v>3.5</v>
      </c>
      <c r="AC67" s="10">
        <v>9.7999999999999997E-3</v>
      </c>
      <c r="AD67" s="10">
        <v>9.7999999999999997E-3</v>
      </c>
    </row>
    <row r="68" spans="1:30">
      <c r="B68" s="379"/>
      <c r="C68" s="379" t="s">
        <v>3775</v>
      </c>
      <c r="D68" s="379" t="s">
        <v>229</v>
      </c>
      <c r="E68" s="409">
        <v>64</v>
      </c>
      <c r="F68" s="379" t="str">
        <f>Dumpadas[[#This Row],[punto]] &amp; " "&amp;Dumpadas[[#This Row],[jornada]]&amp;" " &amp; Dumpadas[[#This Row],[N°Acop]] &amp; " " &amp; TEXT(Dumpadas[[#This Row],[fecha ]], "dd-mm-yyyy")</f>
        <v>NIVEL 970 SELLO AM 64 30-12-2025</v>
      </c>
      <c r="G68" s="379" t="s">
        <v>14</v>
      </c>
      <c r="H68" s="380">
        <v>46021</v>
      </c>
      <c r="I68" s="379">
        <v>3.5</v>
      </c>
      <c r="J68" s="381">
        <v>1.2699999999999999E-2</v>
      </c>
      <c r="K68" s="381">
        <f>+IF(Dumpadas[[#This Row],[ley]]&gt;0.03,0.03,Dumpadas[[#This Row],[ley]])</f>
        <v>1.2699999999999999E-2</v>
      </c>
      <c r="L68" s="381"/>
      <c r="M68" s="379">
        <v>28358</v>
      </c>
      <c r="N68" s="379"/>
      <c r="O68" s="381"/>
      <c r="P68" s="382" t="str" cm="1">
        <f t="array" ref="P68">INDEX(Rangos!$E$3:$E$16,MATCH(1,(Dumpadas[[#This Row],[ley]]&gt;=Rangos!$B$3:$B$16)*(Dumpadas[[#This Row],[ley]]&lt;=Rangos!$C$3:$C$16),0))</f>
        <v>D</v>
      </c>
      <c r="R68" s="769"/>
      <c r="S68" s="769" t="s">
        <v>1471</v>
      </c>
      <c r="T68" s="369">
        <v>1</v>
      </c>
      <c r="U68" s="369">
        <v>3.5</v>
      </c>
      <c r="V68" s="10">
        <v>9.7000000000000003E-3</v>
      </c>
      <c r="Y68" s="769"/>
      <c r="Z68" s="769" t="s">
        <v>1471</v>
      </c>
      <c r="AA68" s="369">
        <v>1</v>
      </c>
      <c r="AB68" s="369">
        <v>3.5</v>
      </c>
      <c r="AC68" s="10">
        <v>9.7000000000000003E-3</v>
      </c>
      <c r="AD68" s="10">
        <v>9.7000000000000003E-3</v>
      </c>
    </row>
    <row r="69" spans="1:30">
      <c r="A69" s="412"/>
      <c r="B69" s="378"/>
      <c r="C69" s="773" t="s">
        <v>3776</v>
      </c>
      <c r="D69" s="773" t="s">
        <v>15</v>
      </c>
      <c r="E69" s="406">
        <v>65</v>
      </c>
      <c r="F69" s="386" t="str">
        <f>Dumpadas[[#This Row],[punto]] &amp; " "&amp;Dumpadas[[#This Row],[jornada]]&amp;" " &amp; Dumpadas[[#This Row],[N°Acop]] &amp; " " &amp; TEXT(Dumpadas[[#This Row],[fecha ]], "dd-mm-yyyy")</f>
        <v>NIVEL 789 REC AM 65 30-12-2025</v>
      </c>
      <c r="G69" s="378" t="s">
        <v>14</v>
      </c>
      <c r="H69" s="5">
        <v>46021</v>
      </c>
      <c r="I69" s="378">
        <v>3.5</v>
      </c>
      <c r="J69" s="8">
        <v>4.6899999999999997E-2</v>
      </c>
      <c r="K69" s="8">
        <f>+IF(Dumpadas[[#This Row],[ley]]&gt;0.03,0.03,Dumpadas[[#This Row],[ley]])</f>
        <v>0.03</v>
      </c>
      <c r="L69" s="8"/>
      <c r="M69" s="378">
        <v>28355</v>
      </c>
      <c r="N69" s="386"/>
      <c r="O69" s="7"/>
      <c r="P69" s="10" t="str" cm="1">
        <f t="array" ref="P69">INDEX(Rangos!$E$3:$E$16,MATCH(1,(Dumpadas[[#This Row],[ley]]&gt;=Rangos!$B$3:$B$16)*(Dumpadas[[#This Row],[ley]]&lt;=Rangos!$C$3:$C$16),0))</f>
        <v>L</v>
      </c>
      <c r="R69" s="769"/>
      <c r="S69" s="769" t="s">
        <v>1472</v>
      </c>
      <c r="T69" s="369">
        <v>1</v>
      </c>
      <c r="U69" s="369">
        <v>3.5</v>
      </c>
      <c r="V69" s="10">
        <v>1.09E-2</v>
      </c>
      <c r="Y69" s="769"/>
      <c r="Z69" s="769" t="s">
        <v>1472</v>
      </c>
      <c r="AA69" s="369">
        <v>1</v>
      </c>
      <c r="AB69" s="369">
        <v>3.5</v>
      </c>
      <c r="AC69" s="10">
        <v>1.09E-2</v>
      </c>
      <c r="AD69" s="10">
        <v>1.09E-2</v>
      </c>
    </row>
    <row r="70" spans="1:30">
      <c r="A70" s="412"/>
      <c r="B70" s="378"/>
      <c r="C70" s="773" t="s">
        <v>3776</v>
      </c>
      <c r="D70" s="773" t="s">
        <v>15</v>
      </c>
      <c r="E70" s="406">
        <v>66</v>
      </c>
      <c r="F70" s="386" t="str">
        <f>Dumpadas[[#This Row],[punto]] &amp; " "&amp;Dumpadas[[#This Row],[jornada]]&amp;" " &amp; Dumpadas[[#This Row],[N°Acop]] &amp; " " &amp; TEXT(Dumpadas[[#This Row],[fecha ]], "dd-mm-yyyy")</f>
        <v>NIVEL 789 REC AM 66 30-12-2025</v>
      </c>
      <c r="G70" s="378" t="s">
        <v>14</v>
      </c>
      <c r="H70" s="5">
        <v>46021</v>
      </c>
      <c r="I70" s="415">
        <v>3.5</v>
      </c>
      <c r="J70" s="8">
        <v>7.3800000000000004E-2</v>
      </c>
      <c r="K70" s="8">
        <f>+IF(Dumpadas[[#This Row],[ley]]&gt;0.03,0.03,Dumpadas[[#This Row],[ley]])</f>
        <v>0.03</v>
      </c>
      <c r="L70" s="8"/>
      <c r="M70" s="378">
        <v>28355</v>
      </c>
      <c r="N70" s="386"/>
      <c r="O70" s="7"/>
      <c r="P70" s="10" t="str" cm="1">
        <f t="array" ref="P70">INDEX(Rangos!$E$3:$E$16,MATCH(1,(Dumpadas[[#This Row],[ley]]&gt;=Rangos!$B$3:$B$16)*(Dumpadas[[#This Row],[ley]]&lt;=Rangos!$C$3:$C$16),0))</f>
        <v>L</v>
      </c>
      <c r="R70" s="769"/>
      <c r="S70" s="769" t="s">
        <v>1473</v>
      </c>
      <c r="T70" s="369">
        <v>1</v>
      </c>
      <c r="U70" s="369">
        <v>3.5</v>
      </c>
      <c r="V70" s="10">
        <v>1.23E-2</v>
      </c>
      <c r="Y70" s="769"/>
      <c r="Z70" s="769" t="s">
        <v>1473</v>
      </c>
      <c r="AA70" s="369">
        <v>1</v>
      </c>
      <c r="AB70" s="369">
        <v>3.5</v>
      </c>
      <c r="AC70" s="10">
        <v>1.23E-2</v>
      </c>
      <c r="AD70" s="10">
        <v>1.23E-2</v>
      </c>
    </row>
    <row r="71" spans="1:30">
      <c r="A71" s="412"/>
      <c r="B71" s="378"/>
      <c r="C71" s="773" t="s">
        <v>3776</v>
      </c>
      <c r="D71" s="773" t="s">
        <v>15</v>
      </c>
      <c r="E71" s="406">
        <v>67</v>
      </c>
      <c r="F71" s="386" t="str">
        <f>Dumpadas[[#This Row],[punto]] &amp; " "&amp;Dumpadas[[#This Row],[jornada]]&amp;" " &amp; Dumpadas[[#This Row],[N°Acop]] &amp; " " &amp; TEXT(Dumpadas[[#This Row],[fecha ]], "dd-mm-yyyy")</f>
        <v>NIVEL 789 REC AM 67 30-12-2025</v>
      </c>
      <c r="G71" s="378" t="s">
        <v>14</v>
      </c>
      <c r="H71" s="5">
        <v>46021</v>
      </c>
      <c r="I71" s="415">
        <v>3.5</v>
      </c>
      <c r="J71" s="8">
        <v>4.7399999999999998E-2</v>
      </c>
      <c r="K71" s="8">
        <f>+IF(Dumpadas[[#This Row],[ley]]&gt;0.03,0.03,Dumpadas[[#This Row],[ley]])</f>
        <v>0.03</v>
      </c>
      <c r="L71" s="8"/>
      <c r="M71" s="378">
        <v>28355</v>
      </c>
      <c r="N71" s="386"/>
      <c r="O71" s="7"/>
      <c r="P71" s="10" t="str" cm="1">
        <f t="array" ref="P71">INDEX(Rangos!$E$3:$E$16,MATCH(1,(Dumpadas[[#This Row],[ley]]&gt;=Rangos!$B$3:$B$16)*(Dumpadas[[#This Row],[ley]]&lt;=Rangos!$C$3:$C$16),0))</f>
        <v>L</v>
      </c>
      <c r="R71" s="769"/>
      <c r="S71" s="769" t="s">
        <v>1474</v>
      </c>
      <c r="T71" s="369">
        <v>1</v>
      </c>
      <c r="U71" s="369">
        <v>3.5</v>
      </c>
      <c r="V71" s="10">
        <v>8.8999999999999999E-3</v>
      </c>
      <c r="Y71" s="769"/>
      <c r="Z71" s="769" t="s">
        <v>1474</v>
      </c>
      <c r="AA71" s="369">
        <v>1</v>
      </c>
      <c r="AB71" s="369">
        <v>3.5</v>
      </c>
      <c r="AC71" s="10">
        <v>8.8999999999999999E-3</v>
      </c>
      <c r="AD71" s="10">
        <v>8.8999999999999999E-3</v>
      </c>
    </row>
    <row r="72" spans="1:30">
      <c r="A72" s="412"/>
      <c r="B72" s="378"/>
      <c r="C72" s="773" t="s">
        <v>3776</v>
      </c>
      <c r="D72" s="773" t="s">
        <v>15</v>
      </c>
      <c r="E72" s="406">
        <v>68</v>
      </c>
      <c r="F72" s="386" t="str">
        <f>Dumpadas[[#This Row],[punto]] &amp; " "&amp;Dumpadas[[#This Row],[jornada]]&amp;" " &amp; Dumpadas[[#This Row],[N°Acop]] &amp; " " &amp; TEXT(Dumpadas[[#This Row],[fecha ]], "dd-mm-yyyy")</f>
        <v>NIVEL 789 REC AM 68 30-12-2025</v>
      </c>
      <c r="G72" s="378" t="s">
        <v>14</v>
      </c>
      <c r="H72" s="5">
        <v>46021</v>
      </c>
      <c r="I72" s="415">
        <v>3.5</v>
      </c>
      <c r="J72" s="8">
        <v>4.5100000000000001E-2</v>
      </c>
      <c r="K72" s="8">
        <f>+IF(Dumpadas[[#This Row],[ley]]&gt;0.03,0.03,Dumpadas[[#This Row],[ley]])</f>
        <v>0.03</v>
      </c>
      <c r="L72" s="8"/>
      <c r="M72" s="378">
        <v>28355</v>
      </c>
      <c r="N72" s="386"/>
      <c r="O72" s="7"/>
      <c r="P72" s="10" t="str" cm="1">
        <f t="array" ref="P72">INDEX(Rangos!$E$3:$E$16,MATCH(1,(Dumpadas[[#This Row],[ley]]&gt;=Rangos!$B$3:$B$16)*(Dumpadas[[#This Row],[ley]]&lt;=Rangos!$C$3:$C$16),0))</f>
        <v>L</v>
      </c>
      <c r="R72" s="769"/>
      <c r="S72" s="769" t="s">
        <v>1475</v>
      </c>
      <c r="T72" s="369">
        <v>1</v>
      </c>
      <c r="U72" s="369">
        <v>3.5</v>
      </c>
      <c r="V72" s="10">
        <v>1.26E-2</v>
      </c>
      <c r="Y72" s="769"/>
      <c r="Z72" s="769" t="s">
        <v>1475</v>
      </c>
      <c r="AA72" s="369">
        <v>1</v>
      </c>
      <c r="AB72" s="369">
        <v>3.5</v>
      </c>
      <c r="AC72" s="10">
        <v>1.26E-2</v>
      </c>
      <c r="AD72" s="10">
        <v>1.26E-2</v>
      </c>
    </row>
    <row r="73" spans="1:30">
      <c r="A73" s="412"/>
      <c r="B73" s="378"/>
      <c r="C73" s="773" t="s">
        <v>3776</v>
      </c>
      <c r="D73" s="773" t="s">
        <v>15</v>
      </c>
      <c r="E73" s="406">
        <v>69</v>
      </c>
      <c r="F73" s="386" t="str">
        <f>Dumpadas[[#This Row],[punto]] &amp; " "&amp;Dumpadas[[#This Row],[jornada]]&amp;" " &amp; Dumpadas[[#This Row],[N°Acop]] &amp; " " &amp; TEXT(Dumpadas[[#This Row],[fecha ]], "dd-mm-yyyy")</f>
        <v>NIVEL 789 REC AM 69 30-12-2025</v>
      </c>
      <c r="G73" s="378" t="s">
        <v>14</v>
      </c>
      <c r="H73" s="5">
        <v>46021</v>
      </c>
      <c r="I73" s="415">
        <v>3.5</v>
      </c>
      <c r="J73" s="8">
        <v>3.2599999999999997E-2</v>
      </c>
      <c r="K73" s="8">
        <f>+IF(Dumpadas[[#This Row],[ley]]&gt;0.03,0.03,Dumpadas[[#This Row],[ley]])</f>
        <v>0.03</v>
      </c>
      <c r="L73" s="8"/>
      <c r="M73" s="378">
        <v>28355</v>
      </c>
      <c r="N73" s="386"/>
      <c r="O73" s="7"/>
      <c r="P73" s="10" t="str" cm="1">
        <f t="array" ref="P73">INDEX(Rangos!$E$3:$E$16,MATCH(1,(Dumpadas[[#This Row],[ley]]&gt;=Rangos!$B$3:$B$16)*(Dumpadas[[#This Row],[ley]]&lt;=Rangos!$C$3:$C$16),0))</f>
        <v>L</v>
      </c>
      <c r="R73" s="769"/>
      <c r="S73" s="769" t="s">
        <v>1476</v>
      </c>
      <c r="T73" s="369">
        <v>1</v>
      </c>
      <c r="U73" s="369">
        <v>3.5</v>
      </c>
      <c r="V73" s="10">
        <v>1.3299999999999999E-2</v>
      </c>
      <c r="Y73" s="769"/>
      <c r="Z73" s="769" t="s">
        <v>1476</v>
      </c>
      <c r="AA73" s="369">
        <v>1</v>
      </c>
      <c r="AB73" s="369">
        <v>3.5</v>
      </c>
      <c r="AC73" s="10">
        <v>1.3299999999999999E-2</v>
      </c>
      <c r="AD73" s="10">
        <v>1.3299999999999999E-2</v>
      </c>
    </row>
    <row r="74" spans="1:30">
      <c r="A74" s="412"/>
      <c r="B74" s="378"/>
      <c r="C74" s="773" t="s">
        <v>3776</v>
      </c>
      <c r="D74" s="773" t="s">
        <v>15</v>
      </c>
      <c r="E74" s="406">
        <v>70</v>
      </c>
      <c r="F74" s="386" t="str">
        <f>Dumpadas[[#This Row],[punto]] &amp; " "&amp;Dumpadas[[#This Row],[jornada]]&amp;" " &amp; Dumpadas[[#This Row],[N°Acop]] &amp; " " &amp; TEXT(Dumpadas[[#This Row],[fecha ]], "dd-mm-yyyy")</f>
        <v>NIVEL 789 REC AM 70 30-12-2025</v>
      </c>
      <c r="G74" s="378" t="s">
        <v>14</v>
      </c>
      <c r="H74" s="5">
        <v>46021</v>
      </c>
      <c r="I74" s="415">
        <v>3.5</v>
      </c>
      <c r="J74" s="8">
        <v>2.7400000000000001E-2</v>
      </c>
      <c r="K74" s="8">
        <f>+IF(Dumpadas[[#This Row],[ley]]&gt;0.03,0.03,Dumpadas[[#This Row],[ley]])</f>
        <v>2.7400000000000001E-2</v>
      </c>
      <c r="L74" s="8"/>
      <c r="M74" s="378">
        <v>28355</v>
      </c>
      <c r="N74" s="386"/>
      <c r="O74" s="7"/>
      <c r="P74" s="10" t="str" cm="1">
        <f t="array" ref="P74">INDEX(Rangos!$E$3:$E$16,MATCH(1,(Dumpadas[[#This Row],[ley]]&gt;=Rangos!$B$3:$B$16)*(Dumpadas[[#This Row],[ley]]&lt;=Rangos!$C$3:$C$16),0))</f>
        <v>K</v>
      </c>
      <c r="R74" s="769"/>
      <c r="S74" s="769" t="s">
        <v>1477</v>
      </c>
      <c r="T74" s="369">
        <v>1</v>
      </c>
      <c r="U74" s="369">
        <v>3.5</v>
      </c>
      <c r="V74" s="10">
        <v>7.7999999999999996E-3</v>
      </c>
      <c r="Y74" s="769"/>
      <c r="Z74" s="769" t="s">
        <v>1477</v>
      </c>
      <c r="AA74" s="369">
        <v>1</v>
      </c>
      <c r="AB74" s="369">
        <v>3.5</v>
      </c>
      <c r="AC74" s="10">
        <v>7.7999999999999996E-3</v>
      </c>
      <c r="AD74" s="10">
        <v>7.7999999999999996E-3</v>
      </c>
    </row>
    <row r="75" spans="1:30">
      <c r="A75" s="412"/>
      <c r="B75" s="378"/>
      <c r="C75" s="773" t="s">
        <v>3776</v>
      </c>
      <c r="D75" s="773" t="s">
        <v>15</v>
      </c>
      <c r="E75" s="406">
        <v>71</v>
      </c>
      <c r="F75" s="386" t="str">
        <f>Dumpadas[[#This Row],[punto]] &amp; " "&amp;Dumpadas[[#This Row],[jornada]]&amp;" " &amp; Dumpadas[[#This Row],[N°Acop]] &amp; " " &amp; TEXT(Dumpadas[[#This Row],[fecha ]], "dd-mm-yyyy")</f>
        <v>NIVEL 789 REC AM 71 30-12-2025</v>
      </c>
      <c r="G75" s="378" t="s">
        <v>14</v>
      </c>
      <c r="H75" s="5">
        <v>46021</v>
      </c>
      <c r="I75" s="415">
        <v>3.5</v>
      </c>
      <c r="J75" s="8">
        <v>2.1899999999999999E-2</v>
      </c>
      <c r="K75" s="8">
        <f>+IF(Dumpadas[[#This Row],[ley]]&gt;0.03,0.03,Dumpadas[[#This Row],[ley]])</f>
        <v>2.1899999999999999E-2</v>
      </c>
      <c r="L75" s="8"/>
      <c r="M75" s="378">
        <v>28355</v>
      </c>
      <c r="N75" s="386"/>
      <c r="O75" s="7"/>
      <c r="P75" s="10" t="str" cm="1">
        <f t="array" ref="P75">INDEX(Rangos!$E$3:$E$16,MATCH(1,(Dumpadas[[#This Row],[ley]]&gt;=Rangos!$B$3:$B$16)*(Dumpadas[[#This Row],[ley]]&lt;=Rangos!$C$3:$C$16),0))</f>
        <v>I</v>
      </c>
      <c r="R75" s="769"/>
      <c r="S75" s="769" t="s">
        <v>1478</v>
      </c>
      <c r="T75" s="369">
        <v>1</v>
      </c>
      <c r="U75" s="369">
        <v>3.5</v>
      </c>
      <c r="V75" s="10">
        <v>1.03E-2</v>
      </c>
      <c r="Y75" s="769"/>
      <c r="Z75" s="769" t="s">
        <v>1478</v>
      </c>
      <c r="AA75" s="369">
        <v>1</v>
      </c>
      <c r="AB75" s="369">
        <v>3.5</v>
      </c>
      <c r="AC75" s="10">
        <v>1.03E-2</v>
      </c>
      <c r="AD75" s="10">
        <v>1.03E-2</v>
      </c>
    </row>
    <row r="76" spans="1:30">
      <c r="A76" s="412"/>
      <c r="B76" s="378"/>
      <c r="C76" s="773" t="s">
        <v>3776</v>
      </c>
      <c r="D76" s="773" t="s">
        <v>15</v>
      </c>
      <c r="E76" s="406">
        <v>72</v>
      </c>
      <c r="F76" s="386" t="str">
        <f>Dumpadas[[#This Row],[punto]] &amp; " "&amp;Dumpadas[[#This Row],[jornada]]&amp;" " &amp; Dumpadas[[#This Row],[N°Acop]] &amp; " " &amp; TEXT(Dumpadas[[#This Row],[fecha ]], "dd-mm-yyyy")</f>
        <v>NIVEL 789 REC AM 72 30-12-2025</v>
      </c>
      <c r="G76" s="378" t="s">
        <v>14</v>
      </c>
      <c r="H76" s="5">
        <v>46021</v>
      </c>
      <c r="I76" s="415">
        <v>3.5</v>
      </c>
      <c r="J76" s="8">
        <v>2.58E-2</v>
      </c>
      <c r="K76" s="8">
        <f>+IF(Dumpadas[[#This Row],[ley]]&gt;0.03,0.03,Dumpadas[[#This Row],[ley]])</f>
        <v>2.58E-2</v>
      </c>
      <c r="L76" s="8"/>
      <c r="M76" s="378">
        <v>28356</v>
      </c>
      <c r="N76" s="386"/>
      <c r="O76" s="7"/>
      <c r="P76" s="10" t="str" cm="1">
        <f t="array" ref="P76">INDEX(Rangos!$E$3:$E$16,MATCH(1,(Dumpadas[[#This Row],[ley]]&gt;=Rangos!$B$3:$B$16)*(Dumpadas[[#This Row],[ley]]&lt;=Rangos!$C$3:$C$16),0))</f>
        <v>K</v>
      </c>
      <c r="R76" s="769"/>
      <c r="S76" s="769" t="s">
        <v>1479</v>
      </c>
      <c r="T76" s="369">
        <v>1</v>
      </c>
      <c r="U76" s="369">
        <v>3.5</v>
      </c>
      <c r="V76" s="10">
        <v>1.12E-2</v>
      </c>
      <c r="Y76" s="769"/>
      <c r="Z76" s="769" t="s">
        <v>1479</v>
      </c>
      <c r="AA76" s="369">
        <v>1</v>
      </c>
      <c r="AB76" s="369">
        <v>3.5</v>
      </c>
      <c r="AC76" s="10">
        <v>1.12E-2</v>
      </c>
      <c r="AD76" s="10">
        <v>1.12E-2</v>
      </c>
    </row>
    <row r="77" spans="1:30">
      <c r="B77" s="378"/>
      <c r="C77" s="773" t="s">
        <v>3776</v>
      </c>
      <c r="D77" s="773" t="s">
        <v>15</v>
      </c>
      <c r="E77" s="406">
        <v>73</v>
      </c>
      <c r="F77" s="386" t="str">
        <f>Dumpadas[[#This Row],[punto]] &amp; " "&amp;Dumpadas[[#This Row],[jornada]]&amp;" " &amp; Dumpadas[[#This Row],[N°Acop]] &amp; " " &amp; TEXT(Dumpadas[[#This Row],[fecha ]], "dd-mm-yyyy")</f>
        <v>NIVEL 789 REC AM 73 30-12-2025</v>
      </c>
      <c r="G77" s="378" t="s">
        <v>14</v>
      </c>
      <c r="H77" s="5">
        <v>46021</v>
      </c>
      <c r="I77" s="415">
        <v>3.5</v>
      </c>
      <c r="J77" s="8">
        <v>2.64E-2</v>
      </c>
      <c r="K77" s="8">
        <f>+IF(Dumpadas[[#This Row],[ley]]&gt;0.03,0.03,Dumpadas[[#This Row],[ley]])</f>
        <v>2.64E-2</v>
      </c>
      <c r="L77" s="8"/>
      <c r="M77" s="378">
        <v>28356</v>
      </c>
      <c r="N77" s="386"/>
      <c r="O77" s="7"/>
      <c r="P77" s="10" t="str" cm="1">
        <f t="array" ref="P77">INDEX(Rangos!$E$3:$E$16,MATCH(1,(Dumpadas[[#This Row],[ley]]&gt;=Rangos!$B$3:$B$16)*(Dumpadas[[#This Row],[ley]]&lt;=Rangos!$C$3:$C$16),0))</f>
        <v>K</v>
      </c>
      <c r="R77" s="769"/>
      <c r="S77" s="769" t="s">
        <v>1480</v>
      </c>
      <c r="T77" s="369">
        <v>1</v>
      </c>
      <c r="U77" s="369">
        <v>3.5</v>
      </c>
      <c r="V77" s="10">
        <v>1.2500000000000001E-2</v>
      </c>
      <c r="Y77" s="769"/>
      <c r="Z77" s="769" t="s">
        <v>1480</v>
      </c>
      <c r="AA77" s="369">
        <v>1</v>
      </c>
      <c r="AB77" s="369">
        <v>3.5</v>
      </c>
      <c r="AC77" s="10">
        <v>1.2500000000000001E-2</v>
      </c>
      <c r="AD77" s="10">
        <v>1.2500000000000001E-2</v>
      </c>
    </row>
    <row r="78" spans="1:30">
      <c r="B78" s="378"/>
      <c r="C78" s="773" t="s">
        <v>3776</v>
      </c>
      <c r="D78" s="773" t="s">
        <v>15</v>
      </c>
      <c r="E78" s="406">
        <v>74</v>
      </c>
      <c r="F78" s="386" t="str">
        <f>Dumpadas[[#This Row],[punto]] &amp; " "&amp;Dumpadas[[#This Row],[jornada]]&amp;" " &amp; Dumpadas[[#This Row],[N°Acop]] &amp; " " &amp; TEXT(Dumpadas[[#This Row],[fecha ]], "dd-mm-yyyy")</f>
        <v>NIVEL 789 REC AM 74 30-12-2025</v>
      </c>
      <c r="G78" s="378" t="s">
        <v>14</v>
      </c>
      <c r="H78" s="5">
        <v>46021</v>
      </c>
      <c r="I78" s="415">
        <v>3.5</v>
      </c>
      <c r="J78" s="8">
        <v>2.58E-2</v>
      </c>
      <c r="K78" s="8">
        <f>+IF(Dumpadas[[#This Row],[ley]]&gt;0.03,0.03,Dumpadas[[#This Row],[ley]])</f>
        <v>2.58E-2</v>
      </c>
      <c r="L78" s="8"/>
      <c r="M78" s="378">
        <v>28356</v>
      </c>
      <c r="N78" s="386"/>
      <c r="O78" s="7"/>
      <c r="P78" s="10" t="str" cm="1">
        <f t="array" ref="P78">INDEX(Rangos!$E$3:$E$16,MATCH(1,(Dumpadas[[#This Row],[ley]]&gt;=Rangos!$B$3:$B$16)*(Dumpadas[[#This Row],[ley]]&lt;=Rangos!$C$3:$C$16),0))</f>
        <v>K</v>
      </c>
      <c r="R78" s="769"/>
      <c r="S78" s="769" t="s">
        <v>1481</v>
      </c>
      <c r="T78" s="369">
        <v>1</v>
      </c>
      <c r="U78" s="369">
        <v>3.5</v>
      </c>
      <c r="V78" s="10">
        <v>2.2599999999999999E-2</v>
      </c>
      <c r="Y78" s="769"/>
      <c r="Z78" s="769" t="s">
        <v>1481</v>
      </c>
      <c r="AA78" s="369">
        <v>1</v>
      </c>
      <c r="AB78" s="369">
        <v>3.5</v>
      </c>
      <c r="AC78" s="10">
        <v>2.2599999999999999E-2</v>
      </c>
      <c r="AD78" s="10">
        <v>2.2599999999999999E-2</v>
      </c>
    </row>
    <row r="79" spans="1:30">
      <c r="B79" s="378"/>
      <c r="C79" s="773" t="s">
        <v>3776</v>
      </c>
      <c r="D79" s="773" t="s">
        <v>15</v>
      </c>
      <c r="E79" s="406">
        <v>75</v>
      </c>
      <c r="F79" s="386" t="str">
        <f>Dumpadas[[#This Row],[punto]] &amp; " "&amp;Dumpadas[[#This Row],[jornada]]&amp;" " &amp; Dumpadas[[#This Row],[N°Acop]] &amp; " " &amp; TEXT(Dumpadas[[#This Row],[fecha ]], "dd-mm-yyyy")</f>
        <v>NIVEL 789 REC AM 75 30-12-2025</v>
      </c>
      <c r="G79" s="378" t="s">
        <v>14</v>
      </c>
      <c r="H79" s="5">
        <v>46021</v>
      </c>
      <c r="I79" s="415">
        <v>3.5</v>
      </c>
      <c r="J79" s="8">
        <v>3.0300000000000001E-2</v>
      </c>
      <c r="K79" s="8">
        <f>+IF(Dumpadas[[#This Row],[ley]]&gt;0.03,0.03,Dumpadas[[#This Row],[ley]])</f>
        <v>0.03</v>
      </c>
      <c r="L79" s="8"/>
      <c r="M79" s="378">
        <v>28356</v>
      </c>
      <c r="N79" s="386"/>
      <c r="O79" s="7"/>
      <c r="P79" s="10" t="str" cm="1">
        <f t="array" ref="P79">INDEX(Rangos!$E$3:$E$16,MATCH(1,(Dumpadas[[#This Row],[ley]]&gt;=Rangos!$B$3:$B$16)*(Dumpadas[[#This Row],[ley]]&lt;=Rangos!$C$3:$C$16),0))</f>
        <v>L</v>
      </c>
      <c r="R79" s="769"/>
      <c r="S79" s="769" t="s">
        <v>1482</v>
      </c>
      <c r="T79" s="369">
        <v>1</v>
      </c>
      <c r="U79" s="369">
        <v>3.5</v>
      </c>
      <c r="V79" s="10">
        <v>1.5900000000000001E-2</v>
      </c>
      <c r="Y79" s="769"/>
      <c r="Z79" s="769" t="s">
        <v>1482</v>
      </c>
      <c r="AA79" s="369">
        <v>1</v>
      </c>
      <c r="AB79" s="369">
        <v>3.5</v>
      </c>
      <c r="AC79" s="10">
        <v>1.5900000000000001E-2</v>
      </c>
      <c r="AD79" s="10">
        <v>1.5900000000000001E-2</v>
      </c>
    </row>
    <row r="80" spans="1:30">
      <c r="B80" s="378"/>
      <c r="C80" s="773" t="s">
        <v>3776</v>
      </c>
      <c r="D80" s="773" t="s">
        <v>15</v>
      </c>
      <c r="E80" s="406">
        <v>76</v>
      </c>
      <c r="F80" s="386" t="str">
        <f>Dumpadas[[#This Row],[punto]] &amp; " "&amp;Dumpadas[[#This Row],[jornada]]&amp;" " &amp; Dumpadas[[#This Row],[N°Acop]] &amp; " " &amp; TEXT(Dumpadas[[#This Row],[fecha ]], "dd-mm-yyyy")</f>
        <v>NIVEL 789 REC AM 76 30-12-2025</v>
      </c>
      <c r="G80" s="378" t="s">
        <v>14</v>
      </c>
      <c r="H80" s="5">
        <v>46021</v>
      </c>
      <c r="I80" s="415">
        <v>3.5</v>
      </c>
      <c r="J80" s="8">
        <v>2.3599999999999999E-2</v>
      </c>
      <c r="K80" s="8">
        <f>+IF(Dumpadas[[#This Row],[ley]]&gt;0.03,0.03,Dumpadas[[#This Row],[ley]])</f>
        <v>2.3599999999999999E-2</v>
      </c>
      <c r="L80" s="8"/>
      <c r="M80" s="378">
        <v>28356</v>
      </c>
      <c r="N80" s="386"/>
      <c r="O80" s="7"/>
      <c r="P80" s="10" t="str" cm="1">
        <f t="array" ref="P80">INDEX(Rangos!$E$3:$E$16,MATCH(1,(Dumpadas[[#This Row],[ley]]&gt;=Rangos!$B$3:$B$16)*(Dumpadas[[#This Row],[ley]]&lt;=Rangos!$C$3:$C$16),0))</f>
        <v>J</v>
      </c>
      <c r="R80" s="769"/>
      <c r="S80" s="769" t="s">
        <v>1483</v>
      </c>
      <c r="T80" s="369">
        <v>1</v>
      </c>
      <c r="U80" s="369">
        <v>3.5</v>
      </c>
      <c r="V80" s="10">
        <v>1.67E-2</v>
      </c>
      <c r="Y80" s="769"/>
      <c r="Z80" s="769" t="s">
        <v>1483</v>
      </c>
      <c r="AA80" s="369">
        <v>1</v>
      </c>
      <c r="AB80" s="369">
        <v>3.5</v>
      </c>
      <c r="AC80" s="10">
        <v>1.67E-2</v>
      </c>
      <c r="AD80" s="10">
        <v>1.67E-2</v>
      </c>
    </row>
    <row r="81" spans="1:30">
      <c r="B81" s="378"/>
      <c r="C81" s="773" t="s">
        <v>3776</v>
      </c>
      <c r="D81" s="773" t="s">
        <v>15</v>
      </c>
      <c r="E81" s="406">
        <v>77</v>
      </c>
      <c r="F81" s="386" t="str">
        <f>Dumpadas[[#This Row],[punto]] &amp; " "&amp;Dumpadas[[#This Row],[jornada]]&amp;" " &amp; Dumpadas[[#This Row],[N°Acop]] &amp; " " &amp; TEXT(Dumpadas[[#This Row],[fecha ]], "dd-mm-yyyy")</f>
        <v>NIVEL 789 REC AM 77 30-12-2025</v>
      </c>
      <c r="G81" s="378" t="s">
        <v>14</v>
      </c>
      <c r="H81" s="5">
        <v>46021</v>
      </c>
      <c r="I81" s="415">
        <v>3.5</v>
      </c>
      <c r="J81" s="8">
        <v>3.32E-2</v>
      </c>
      <c r="K81" s="8">
        <f>+IF(Dumpadas[[#This Row],[ley]]&gt;0.03,0.03,Dumpadas[[#This Row],[ley]])</f>
        <v>0.03</v>
      </c>
      <c r="L81" s="8"/>
      <c r="M81" s="378">
        <v>28356</v>
      </c>
      <c r="N81" s="386"/>
      <c r="O81" s="7"/>
      <c r="P81" s="10" t="str" cm="1">
        <f t="array" ref="P81">INDEX(Rangos!$E$3:$E$16,MATCH(1,(Dumpadas[[#This Row],[ley]]&gt;=Rangos!$B$3:$B$16)*(Dumpadas[[#This Row],[ley]]&lt;=Rangos!$C$3:$C$16),0))</f>
        <v>L</v>
      </c>
      <c r="R81" s="769"/>
      <c r="S81" s="769" t="s">
        <v>1484</v>
      </c>
      <c r="T81" s="369">
        <v>1</v>
      </c>
      <c r="U81" s="369">
        <v>3.5</v>
      </c>
      <c r="V81" s="10">
        <v>0.01</v>
      </c>
      <c r="Y81" s="769"/>
      <c r="Z81" s="769" t="s">
        <v>1484</v>
      </c>
      <c r="AA81" s="369">
        <v>1</v>
      </c>
      <c r="AB81" s="369">
        <v>3.5</v>
      </c>
      <c r="AC81" s="10">
        <v>0.01</v>
      </c>
      <c r="AD81" s="10">
        <v>0.01</v>
      </c>
    </row>
    <row r="82" spans="1:30">
      <c r="B82" s="378"/>
      <c r="C82" s="773" t="s">
        <v>3776</v>
      </c>
      <c r="D82" s="773" t="s">
        <v>15</v>
      </c>
      <c r="E82" s="406">
        <v>78</v>
      </c>
      <c r="F82" s="386" t="str">
        <f>Dumpadas[[#This Row],[punto]] &amp; " "&amp;Dumpadas[[#This Row],[jornada]]&amp;" " &amp; Dumpadas[[#This Row],[N°Acop]] &amp; " " &amp; TEXT(Dumpadas[[#This Row],[fecha ]], "dd-mm-yyyy")</f>
        <v>NIVEL 789 REC AM 78 30-12-2025</v>
      </c>
      <c r="G82" s="378" t="s">
        <v>14</v>
      </c>
      <c r="H82" s="5">
        <v>46021</v>
      </c>
      <c r="I82" s="415">
        <v>3.5</v>
      </c>
      <c r="J82" s="8">
        <v>4.0800000000000003E-2</v>
      </c>
      <c r="K82" s="8">
        <f>+IF(Dumpadas[[#This Row],[ley]]&gt;0.03,0.03,Dumpadas[[#This Row],[ley]])</f>
        <v>0.03</v>
      </c>
      <c r="L82" s="8"/>
      <c r="M82" s="378">
        <v>28356</v>
      </c>
      <c r="N82" s="386"/>
      <c r="O82" s="7"/>
      <c r="P82" s="10" t="str" cm="1">
        <f t="array" ref="P82">INDEX(Rangos!$E$3:$E$16,MATCH(1,(Dumpadas[[#This Row],[ley]]&gt;=Rangos!$B$3:$B$16)*(Dumpadas[[#This Row],[ley]]&lt;=Rangos!$C$3:$C$16),0))</f>
        <v>L</v>
      </c>
      <c r="R82" s="769"/>
      <c r="S82" s="769" t="s">
        <v>1485</v>
      </c>
      <c r="T82" s="369">
        <v>1</v>
      </c>
      <c r="U82" s="369">
        <v>3.5</v>
      </c>
      <c r="V82" s="10">
        <v>8.3999999999999995E-3</v>
      </c>
      <c r="Y82" s="769"/>
      <c r="Z82" s="769" t="s">
        <v>1485</v>
      </c>
      <c r="AA82" s="369">
        <v>1</v>
      </c>
      <c r="AB82" s="369">
        <v>3.5</v>
      </c>
      <c r="AC82" s="10">
        <v>8.3999999999999995E-3</v>
      </c>
      <c r="AD82" s="10">
        <v>8.3999999999999995E-3</v>
      </c>
    </row>
    <row r="83" spans="1:30">
      <c r="B83" s="379"/>
      <c r="C83" s="379" t="s">
        <v>3776</v>
      </c>
      <c r="D83" s="379" t="s">
        <v>15</v>
      </c>
      <c r="E83" s="409">
        <v>79</v>
      </c>
      <c r="F83" s="379" t="str">
        <f>Dumpadas[[#This Row],[punto]] &amp; " "&amp;Dumpadas[[#This Row],[jornada]]&amp;" " &amp; Dumpadas[[#This Row],[N°Acop]] &amp; " " &amp; TEXT(Dumpadas[[#This Row],[fecha ]], "dd-mm-yyyy")</f>
        <v>NIVEL 789 REC AM 79 30-12-2025</v>
      </c>
      <c r="G83" s="379" t="s">
        <v>14</v>
      </c>
      <c r="H83" s="380">
        <v>46021</v>
      </c>
      <c r="I83" s="379">
        <v>3.5</v>
      </c>
      <c r="J83" s="381">
        <v>2.63E-2</v>
      </c>
      <c r="K83" s="381">
        <f>+IF(Dumpadas[[#This Row],[ley]]&gt;0.03,0.03,Dumpadas[[#This Row],[ley]])</f>
        <v>2.63E-2</v>
      </c>
      <c r="L83" s="381"/>
      <c r="M83" s="379">
        <v>28369</v>
      </c>
      <c r="N83" s="379"/>
      <c r="O83" s="381"/>
      <c r="P83" s="382" t="str" cm="1">
        <f t="array" ref="P83">INDEX(Rangos!$E$3:$E$16,MATCH(1,(Dumpadas[[#This Row],[ley]]&gt;=Rangos!$B$3:$B$16)*(Dumpadas[[#This Row],[ley]]&lt;=Rangos!$C$3:$C$16),0))</f>
        <v>K</v>
      </c>
      <c r="R83" s="769"/>
      <c r="S83" s="769" t="s">
        <v>1486</v>
      </c>
      <c r="T83" s="369">
        <v>1</v>
      </c>
      <c r="U83" s="369">
        <v>3.5</v>
      </c>
      <c r="V83" s="10">
        <v>6.1000000000000004E-3</v>
      </c>
      <c r="Y83" s="769"/>
      <c r="Z83" s="769" t="s">
        <v>1486</v>
      </c>
      <c r="AA83" s="369">
        <v>1</v>
      </c>
      <c r="AB83" s="369">
        <v>3.5</v>
      </c>
      <c r="AC83" s="10">
        <v>6.1000000000000004E-3</v>
      </c>
      <c r="AD83" s="10">
        <v>6.1000000000000004E-3</v>
      </c>
    </row>
    <row r="84" spans="1:30">
      <c r="A84" s="412"/>
      <c r="B84" s="378"/>
      <c r="C84" s="773" t="s">
        <v>226</v>
      </c>
      <c r="D84" s="773" t="s">
        <v>227</v>
      </c>
      <c r="E84" s="406">
        <v>80</v>
      </c>
      <c r="F84" s="386" t="str">
        <f>Dumpadas[[#This Row],[punto]] &amp; " "&amp;Dumpadas[[#This Row],[jornada]]&amp;" " &amp; Dumpadas[[#This Row],[N°Acop]] &amp; " " &amp; TEXT(Dumpadas[[#This Row],[fecha ]], "dd-mm-yyyy")</f>
        <v>NIVEL 1018 AM 80 31-12-2025</v>
      </c>
      <c r="G84" s="378" t="s">
        <v>14</v>
      </c>
      <c r="H84" s="5">
        <v>46022</v>
      </c>
      <c r="I84" s="378">
        <v>3.5</v>
      </c>
      <c r="J84" s="8">
        <v>2.1499999999999998E-2</v>
      </c>
      <c r="K84" s="8">
        <f>+IF(Dumpadas[[#This Row],[ley]]&gt;0.03,0.03,Dumpadas[[#This Row],[ley]])</f>
        <v>2.1499999999999998E-2</v>
      </c>
      <c r="L84" s="8"/>
      <c r="M84" s="378">
        <v>28367</v>
      </c>
      <c r="N84" s="386"/>
      <c r="O84" s="7"/>
      <c r="P84" s="10" t="str" cm="1">
        <f t="array" ref="P84">INDEX(Rangos!$E$3:$E$16,MATCH(1,(Dumpadas[[#This Row],[ley]]&gt;=Rangos!$B$3:$B$16)*(Dumpadas[[#This Row],[ley]]&lt;=Rangos!$C$3:$C$16),0))</f>
        <v>I</v>
      </c>
      <c r="R84" s="769"/>
      <c r="S84" s="769" t="s">
        <v>1487</v>
      </c>
      <c r="T84" s="369">
        <v>1</v>
      </c>
      <c r="U84" s="369">
        <v>3.5</v>
      </c>
      <c r="V84" s="10">
        <v>1.44E-2</v>
      </c>
      <c r="Y84" s="769"/>
      <c r="Z84" s="769" t="s">
        <v>1487</v>
      </c>
      <c r="AA84" s="369">
        <v>1</v>
      </c>
      <c r="AB84" s="369">
        <v>3.5</v>
      </c>
      <c r="AC84" s="10">
        <v>1.44E-2</v>
      </c>
      <c r="AD84" s="10">
        <v>1.44E-2</v>
      </c>
    </row>
    <row r="85" spans="1:30">
      <c r="A85" s="412"/>
      <c r="B85" s="378"/>
      <c r="C85" s="773" t="s">
        <v>226</v>
      </c>
      <c r="D85" s="773" t="s">
        <v>227</v>
      </c>
      <c r="E85" s="406">
        <v>81</v>
      </c>
      <c r="F85" s="386" t="str">
        <f>Dumpadas[[#This Row],[punto]] &amp; " "&amp;Dumpadas[[#This Row],[jornada]]&amp;" " &amp; Dumpadas[[#This Row],[N°Acop]] &amp; " " &amp; TEXT(Dumpadas[[#This Row],[fecha ]], "dd-mm-yyyy")</f>
        <v>NIVEL 1018 AM 81 31-12-2025</v>
      </c>
      <c r="G85" s="378" t="s">
        <v>14</v>
      </c>
      <c r="H85" s="5">
        <v>46022</v>
      </c>
      <c r="I85" s="415">
        <v>3.5</v>
      </c>
      <c r="J85" s="8">
        <v>1.7899999999999999E-2</v>
      </c>
      <c r="K85" s="8">
        <f>+IF(Dumpadas[[#This Row],[ley]]&gt;0.03,0.03,Dumpadas[[#This Row],[ley]])</f>
        <v>1.7899999999999999E-2</v>
      </c>
      <c r="L85" s="8"/>
      <c r="M85" s="378">
        <v>28367</v>
      </c>
      <c r="N85" s="386"/>
      <c r="O85" s="7"/>
      <c r="P85" s="10" t="str" cm="1">
        <f t="array" ref="P85">INDEX(Rangos!$E$3:$E$16,MATCH(1,(Dumpadas[[#This Row],[ley]]&gt;=Rangos!$B$3:$B$16)*(Dumpadas[[#This Row],[ley]]&lt;=Rangos!$C$3:$C$16),0))</f>
        <v>G</v>
      </c>
      <c r="R85" s="769"/>
      <c r="S85" s="769" t="s">
        <v>1488</v>
      </c>
      <c r="T85" s="369">
        <v>1</v>
      </c>
      <c r="U85" s="369">
        <v>3.5</v>
      </c>
      <c r="V85" s="10">
        <v>7.9000000000000008E-3</v>
      </c>
      <c r="Y85" s="769"/>
      <c r="Z85" s="769" t="s">
        <v>1488</v>
      </c>
      <c r="AA85" s="369">
        <v>1</v>
      </c>
      <c r="AB85" s="369">
        <v>3.5</v>
      </c>
      <c r="AC85" s="10">
        <v>7.9000000000000008E-3</v>
      </c>
      <c r="AD85" s="10">
        <v>7.9000000000000008E-3</v>
      </c>
    </row>
    <row r="86" spans="1:30">
      <c r="A86" s="412"/>
      <c r="B86" s="378"/>
      <c r="C86" s="773" t="s">
        <v>226</v>
      </c>
      <c r="D86" s="773" t="s">
        <v>227</v>
      </c>
      <c r="E86" s="406">
        <v>82</v>
      </c>
      <c r="F86" s="386" t="str">
        <f>Dumpadas[[#This Row],[punto]] &amp; " "&amp;Dumpadas[[#This Row],[jornada]]&amp;" " &amp; Dumpadas[[#This Row],[N°Acop]] &amp; " " &amp; TEXT(Dumpadas[[#This Row],[fecha ]], "dd-mm-yyyy")</f>
        <v>NIVEL 1018 AM 82 31-12-2025</v>
      </c>
      <c r="G86" s="378" t="s">
        <v>14</v>
      </c>
      <c r="H86" s="5">
        <v>46022</v>
      </c>
      <c r="I86" s="415">
        <v>3.5</v>
      </c>
      <c r="J86" s="8">
        <v>1.23E-2</v>
      </c>
      <c r="K86" s="8">
        <f>+IF(Dumpadas[[#This Row],[ley]]&gt;0.03,0.03,Dumpadas[[#This Row],[ley]])</f>
        <v>1.23E-2</v>
      </c>
      <c r="L86" s="8"/>
      <c r="M86" s="378">
        <v>28367</v>
      </c>
      <c r="N86" s="386"/>
      <c r="O86" s="7"/>
      <c r="P86" s="10" t="str" cm="1">
        <f t="array" ref="P86">INDEX(Rangos!$E$3:$E$16,MATCH(1,(Dumpadas[[#This Row],[ley]]&gt;=Rangos!$B$3:$B$16)*(Dumpadas[[#This Row],[ley]]&lt;=Rangos!$C$3:$C$16),0))</f>
        <v>D</v>
      </c>
      <c r="R86" s="769"/>
      <c r="S86" s="769" t="s">
        <v>1489</v>
      </c>
      <c r="T86" s="369">
        <v>1</v>
      </c>
      <c r="U86" s="369">
        <v>3.5</v>
      </c>
      <c r="V86" s="10">
        <v>9.9000000000000008E-3</v>
      </c>
      <c r="Y86" s="769"/>
      <c r="Z86" s="769" t="s">
        <v>1489</v>
      </c>
      <c r="AA86" s="369">
        <v>1</v>
      </c>
      <c r="AB86" s="369">
        <v>3.5</v>
      </c>
      <c r="AC86" s="10">
        <v>9.9000000000000008E-3</v>
      </c>
      <c r="AD86" s="10">
        <v>9.9000000000000008E-3</v>
      </c>
    </row>
    <row r="87" spans="1:30">
      <c r="A87" s="412"/>
      <c r="B87" s="378"/>
      <c r="C87" s="773" t="s">
        <v>226</v>
      </c>
      <c r="D87" s="773" t="s">
        <v>227</v>
      </c>
      <c r="E87" s="406">
        <v>83</v>
      </c>
      <c r="F87" s="386" t="str">
        <f>Dumpadas[[#This Row],[punto]] &amp; " "&amp;Dumpadas[[#This Row],[jornada]]&amp;" " &amp; Dumpadas[[#This Row],[N°Acop]] &amp; " " &amp; TEXT(Dumpadas[[#This Row],[fecha ]], "dd-mm-yyyy")</f>
        <v>NIVEL 1018 AM 83 31-12-2025</v>
      </c>
      <c r="G87" s="378" t="s">
        <v>14</v>
      </c>
      <c r="H87" s="5">
        <v>46022</v>
      </c>
      <c r="I87" s="415">
        <v>3.5</v>
      </c>
      <c r="J87" s="8">
        <v>1.6500000000000001E-2</v>
      </c>
      <c r="K87" s="8">
        <f>+IF(Dumpadas[[#This Row],[ley]]&gt;0.03,0.03,Dumpadas[[#This Row],[ley]])</f>
        <v>1.6500000000000001E-2</v>
      </c>
      <c r="L87" s="8"/>
      <c r="M87" s="378">
        <v>28367</v>
      </c>
      <c r="N87" s="386"/>
      <c r="O87" s="7"/>
      <c r="P87" s="10" t="str" cm="1">
        <f t="array" ref="P87">INDEX(Rangos!$E$3:$E$16,MATCH(1,(Dumpadas[[#This Row],[ley]]&gt;=Rangos!$B$3:$B$16)*(Dumpadas[[#This Row],[ley]]&lt;=Rangos!$C$3:$C$16),0))</f>
        <v>F</v>
      </c>
      <c r="R87" s="769"/>
      <c r="S87" s="769" t="s">
        <v>1490</v>
      </c>
      <c r="T87" s="369">
        <v>1</v>
      </c>
      <c r="U87" s="369">
        <v>3.5</v>
      </c>
      <c r="V87" s="10">
        <v>1.6400000000000001E-2</v>
      </c>
      <c r="Y87" s="769"/>
      <c r="Z87" s="769" t="s">
        <v>1490</v>
      </c>
      <c r="AA87" s="369">
        <v>1</v>
      </c>
      <c r="AB87" s="369">
        <v>3.5</v>
      </c>
      <c r="AC87" s="10">
        <v>1.6400000000000001E-2</v>
      </c>
      <c r="AD87" s="10">
        <v>1.6400000000000001E-2</v>
      </c>
    </row>
    <row r="88" spans="1:30">
      <c r="B88" s="379"/>
      <c r="C88" s="379" t="s">
        <v>3775</v>
      </c>
      <c r="D88" s="379" t="s">
        <v>229</v>
      </c>
      <c r="E88" s="409">
        <v>84</v>
      </c>
      <c r="F88" s="379" t="str">
        <f>Dumpadas[[#This Row],[punto]] &amp; " "&amp;Dumpadas[[#This Row],[jornada]]&amp;" " &amp; Dumpadas[[#This Row],[N°Acop]] &amp; " " &amp; TEXT(Dumpadas[[#This Row],[fecha ]], "dd-mm-yyyy")</f>
        <v>NIVEL 970 SELLO PM 84 31-12-2025</v>
      </c>
      <c r="G88" s="379" t="s">
        <v>16</v>
      </c>
      <c r="H88" s="380">
        <v>46022</v>
      </c>
      <c r="I88" s="379">
        <v>3.5</v>
      </c>
      <c r="J88" s="381">
        <v>1.06E-2</v>
      </c>
      <c r="K88" s="381">
        <f>+IF(Dumpadas[[#This Row],[ley]]&gt;0.03,0.03,Dumpadas[[#This Row],[ley]])</f>
        <v>1.06E-2</v>
      </c>
      <c r="L88" s="381"/>
      <c r="M88" s="379">
        <v>28368</v>
      </c>
      <c r="N88" s="379"/>
      <c r="O88" s="381"/>
      <c r="P88" s="382" t="str" cm="1">
        <f t="array" ref="P88">INDEX(Rangos!$E$3:$E$16,MATCH(1,(Dumpadas[[#This Row],[ley]]&gt;=Rangos!$B$3:$B$16)*(Dumpadas[[#This Row],[ley]]&lt;=Rangos!$C$3:$C$16),0))</f>
        <v>C</v>
      </c>
      <c r="R88" s="769"/>
      <c r="S88" s="769" t="s">
        <v>1491</v>
      </c>
      <c r="T88" s="369">
        <v>1</v>
      </c>
      <c r="U88" s="369">
        <v>3.5</v>
      </c>
      <c r="V88" s="10">
        <v>0.01</v>
      </c>
      <c r="Y88" s="769"/>
      <c r="Z88" s="769" t="s">
        <v>1491</v>
      </c>
      <c r="AA88" s="369">
        <v>1</v>
      </c>
      <c r="AB88" s="369">
        <v>3.5</v>
      </c>
      <c r="AC88" s="10">
        <v>0.01</v>
      </c>
      <c r="AD88" s="10">
        <v>0.01</v>
      </c>
    </row>
    <row r="89" spans="1:30">
      <c r="B89" s="379"/>
      <c r="C89" s="379" t="s">
        <v>3775</v>
      </c>
      <c r="D89" s="379" t="s">
        <v>229</v>
      </c>
      <c r="E89" s="409">
        <v>85</v>
      </c>
      <c r="F89" s="379" t="str">
        <f>Dumpadas[[#This Row],[punto]] &amp; " "&amp;Dumpadas[[#This Row],[jornada]]&amp;" " &amp; Dumpadas[[#This Row],[N°Acop]] &amp; " " &amp; TEXT(Dumpadas[[#This Row],[fecha ]], "dd-mm-yyyy")</f>
        <v>NIVEL 970 SELLO PM 85 31-12-2025</v>
      </c>
      <c r="G89" s="379" t="s">
        <v>16</v>
      </c>
      <c r="H89" s="380">
        <v>46022</v>
      </c>
      <c r="I89" s="379">
        <v>3.5</v>
      </c>
      <c r="J89" s="381">
        <v>1.06E-2</v>
      </c>
      <c r="K89" s="381">
        <f>+IF(Dumpadas[[#This Row],[ley]]&gt;0.03,0.03,Dumpadas[[#This Row],[ley]])</f>
        <v>1.06E-2</v>
      </c>
      <c r="L89" s="381"/>
      <c r="M89" s="379">
        <v>28368</v>
      </c>
      <c r="N89" s="379"/>
      <c r="O89" s="381"/>
      <c r="P89" s="382" t="str" cm="1">
        <f t="array" ref="P89">INDEX(Rangos!$E$3:$E$16,MATCH(1,(Dumpadas[[#This Row],[ley]]&gt;=Rangos!$B$3:$B$16)*(Dumpadas[[#This Row],[ley]]&lt;=Rangos!$C$3:$C$16),0))</f>
        <v>C</v>
      </c>
      <c r="R89" s="769"/>
      <c r="S89" s="769" t="s">
        <v>1492</v>
      </c>
      <c r="T89" s="369">
        <v>1</v>
      </c>
      <c r="U89" s="369">
        <v>3.5</v>
      </c>
      <c r="V89" s="10">
        <v>9.4999999999999998E-3</v>
      </c>
      <c r="Y89" s="769"/>
      <c r="Z89" s="769" t="s">
        <v>1492</v>
      </c>
      <c r="AA89" s="369">
        <v>1</v>
      </c>
      <c r="AB89" s="369">
        <v>3.5</v>
      </c>
      <c r="AC89" s="10">
        <v>9.4999999999999998E-3</v>
      </c>
      <c r="AD89" s="10">
        <v>9.4999999999999998E-3</v>
      </c>
    </row>
    <row r="90" spans="1:30">
      <c r="B90" s="379"/>
      <c r="C90" s="379" t="s">
        <v>3775</v>
      </c>
      <c r="D90" s="379" t="s">
        <v>229</v>
      </c>
      <c r="E90" s="409">
        <v>86</v>
      </c>
      <c r="F90" s="379" t="str">
        <f>Dumpadas[[#This Row],[punto]] &amp; " "&amp;Dumpadas[[#This Row],[jornada]]&amp;" " &amp; Dumpadas[[#This Row],[N°Acop]] &amp; " " &amp; TEXT(Dumpadas[[#This Row],[fecha ]], "dd-mm-yyyy")</f>
        <v>NIVEL 970 SELLO PM 86 31-12-2025</v>
      </c>
      <c r="G90" s="379" t="s">
        <v>16</v>
      </c>
      <c r="H90" s="380">
        <v>46022</v>
      </c>
      <c r="I90" s="379">
        <v>3.5</v>
      </c>
      <c r="J90" s="381">
        <v>1.06E-2</v>
      </c>
      <c r="K90" s="381">
        <f>+IF(Dumpadas[[#This Row],[ley]]&gt;0.03,0.03,Dumpadas[[#This Row],[ley]])</f>
        <v>1.06E-2</v>
      </c>
      <c r="L90" s="381"/>
      <c r="M90" s="379">
        <v>28368</v>
      </c>
      <c r="N90" s="379"/>
      <c r="O90" s="381"/>
      <c r="P90" s="382" t="str" cm="1">
        <f t="array" ref="P90">INDEX(Rangos!$E$3:$E$16,MATCH(1,(Dumpadas[[#This Row],[ley]]&gt;=Rangos!$B$3:$B$16)*(Dumpadas[[#This Row],[ley]]&lt;=Rangos!$C$3:$C$16),0))</f>
        <v>C</v>
      </c>
      <c r="R90" s="769"/>
      <c r="S90" s="769" t="s">
        <v>1493</v>
      </c>
      <c r="T90" s="369">
        <v>1</v>
      </c>
      <c r="U90" s="369">
        <v>3.5</v>
      </c>
      <c r="V90" s="10">
        <v>8.0999999999999996E-3</v>
      </c>
      <c r="Y90" s="769"/>
      <c r="Z90" s="769" t="s">
        <v>1493</v>
      </c>
      <c r="AA90" s="369">
        <v>1</v>
      </c>
      <c r="AB90" s="369">
        <v>3.5</v>
      </c>
      <c r="AC90" s="10">
        <v>8.0999999999999996E-3</v>
      </c>
      <c r="AD90" s="10">
        <v>8.0999999999999996E-3</v>
      </c>
    </row>
    <row r="91" spans="1:30">
      <c r="B91" s="379"/>
      <c r="C91" s="379" t="s">
        <v>3775</v>
      </c>
      <c r="D91" s="379" t="s">
        <v>229</v>
      </c>
      <c r="E91" s="409">
        <v>87</v>
      </c>
      <c r="F91" s="379" t="str">
        <f>Dumpadas[[#This Row],[punto]] &amp; " "&amp;Dumpadas[[#This Row],[jornada]]&amp;" " &amp; Dumpadas[[#This Row],[N°Acop]] &amp; " " &amp; TEXT(Dumpadas[[#This Row],[fecha ]], "dd-mm-yyyy")</f>
        <v>NIVEL 970 SELLO PM 87 31-12-2025</v>
      </c>
      <c r="G91" s="379" t="s">
        <v>16</v>
      </c>
      <c r="H91" s="380">
        <v>46022</v>
      </c>
      <c r="I91" s="379">
        <v>3.5</v>
      </c>
      <c r="J91" s="381">
        <v>1.06E-2</v>
      </c>
      <c r="K91" s="381">
        <f>+IF(Dumpadas[[#This Row],[ley]]&gt;0.03,0.03,Dumpadas[[#This Row],[ley]])</f>
        <v>1.06E-2</v>
      </c>
      <c r="L91" s="381"/>
      <c r="M91" s="379">
        <v>28368</v>
      </c>
      <c r="N91" s="379"/>
      <c r="O91" s="381"/>
      <c r="P91" s="382" t="str" cm="1">
        <f t="array" ref="P91">INDEX(Rangos!$E$3:$E$16,MATCH(1,(Dumpadas[[#This Row],[ley]]&gt;=Rangos!$B$3:$B$16)*(Dumpadas[[#This Row],[ley]]&lt;=Rangos!$C$3:$C$16),0))</f>
        <v>C</v>
      </c>
      <c r="R91" s="769"/>
      <c r="S91" s="769" t="s">
        <v>1494</v>
      </c>
      <c r="T91" s="369">
        <v>1</v>
      </c>
      <c r="U91" s="369">
        <v>3.5</v>
      </c>
      <c r="V91" s="10">
        <v>1.2E-2</v>
      </c>
      <c r="Y91" s="769"/>
      <c r="Z91" s="769" t="s">
        <v>1494</v>
      </c>
      <c r="AA91" s="369">
        <v>1</v>
      </c>
      <c r="AB91" s="369">
        <v>3.5</v>
      </c>
      <c r="AC91" s="10">
        <v>1.2E-2</v>
      </c>
      <c r="AD91" s="10">
        <v>1.2E-2</v>
      </c>
    </row>
    <row r="92" spans="1:30">
      <c r="B92" s="379"/>
      <c r="C92" s="379" t="s">
        <v>3775</v>
      </c>
      <c r="D92" s="379" t="s">
        <v>229</v>
      </c>
      <c r="E92" s="409">
        <v>88</v>
      </c>
      <c r="F92" s="379" t="str">
        <f>Dumpadas[[#This Row],[punto]] &amp; " "&amp;Dumpadas[[#This Row],[jornada]]&amp;" " &amp; Dumpadas[[#This Row],[N°Acop]] &amp; " " &amp; TEXT(Dumpadas[[#This Row],[fecha ]], "dd-mm-yyyy")</f>
        <v>NIVEL 970 SELLO PM 88 31-12-2025</v>
      </c>
      <c r="G92" s="379" t="s">
        <v>16</v>
      </c>
      <c r="H92" s="380">
        <v>46022</v>
      </c>
      <c r="I92" s="379">
        <v>3.5</v>
      </c>
      <c r="J92" s="381">
        <v>1.06E-2</v>
      </c>
      <c r="K92" s="381">
        <f>+IF(Dumpadas[[#This Row],[ley]]&gt;0.03,0.03,Dumpadas[[#This Row],[ley]])</f>
        <v>1.06E-2</v>
      </c>
      <c r="L92" s="381"/>
      <c r="M92" s="379">
        <v>28368</v>
      </c>
      <c r="N92" s="379"/>
      <c r="O92" s="381"/>
      <c r="P92" s="382" t="str" cm="1">
        <f t="array" ref="P92">INDEX(Rangos!$E$3:$E$16,MATCH(1,(Dumpadas[[#This Row],[ley]]&gt;=Rangos!$B$3:$B$16)*(Dumpadas[[#This Row],[ley]]&lt;=Rangos!$C$3:$C$16),0))</f>
        <v>C</v>
      </c>
      <c r="R92" s="769"/>
      <c r="S92" s="769" t="s">
        <v>1495</v>
      </c>
      <c r="T92" s="369">
        <v>1</v>
      </c>
      <c r="U92" s="369">
        <v>3.5</v>
      </c>
      <c r="V92" s="10">
        <v>1.0699999999999999E-2</v>
      </c>
      <c r="Y92" s="769"/>
      <c r="Z92" s="769" t="s">
        <v>1495</v>
      </c>
      <c r="AA92" s="369">
        <v>1</v>
      </c>
      <c r="AB92" s="369">
        <v>3.5</v>
      </c>
      <c r="AC92" s="10">
        <v>1.0699999999999999E-2</v>
      </c>
      <c r="AD92" s="10">
        <v>1.0699999999999999E-2</v>
      </c>
    </row>
    <row r="93" spans="1:30">
      <c r="A93" s="412"/>
      <c r="B93" s="378"/>
      <c r="C93" s="773" t="s">
        <v>3776</v>
      </c>
      <c r="D93" s="773" t="s">
        <v>15</v>
      </c>
      <c r="E93" s="406">
        <v>89</v>
      </c>
      <c r="F93" s="386" t="str">
        <f>Dumpadas[[#This Row],[punto]] &amp; " "&amp;Dumpadas[[#This Row],[jornada]]&amp;" " &amp; Dumpadas[[#This Row],[N°Acop]] &amp; " " &amp; TEXT(Dumpadas[[#This Row],[fecha ]], "dd-mm-yyyy")</f>
        <v>NIVEL 789 REC AM 89 31-12-2025</v>
      </c>
      <c r="G93" s="378" t="s">
        <v>14</v>
      </c>
      <c r="H93" s="5">
        <v>46022</v>
      </c>
      <c r="I93" s="378">
        <v>3.5</v>
      </c>
      <c r="J93" s="8">
        <v>2.4199999999999999E-2</v>
      </c>
      <c r="K93" s="8">
        <f>+IF(Dumpadas[[#This Row],[ley]]&gt;0.03,0.03,Dumpadas[[#This Row],[ley]])</f>
        <v>2.4199999999999999E-2</v>
      </c>
      <c r="L93" s="8"/>
      <c r="M93" s="378">
        <v>28369</v>
      </c>
      <c r="N93" s="386"/>
      <c r="O93" s="7"/>
      <c r="P93" s="10" t="str" cm="1">
        <f t="array" ref="P93">INDEX(Rangos!$E$3:$E$16,MATCH(1,(Dumpadas[[#This Row],[ley]]&gt;=Rangos!$B$3:$B$16)*(Dumpadas[[#This Row],[ley]]&lt;=Rangos!$C$3:$C$16),0))</f>
        <v>J</v>
      </c>
      <c r="R93" s="769"/>
      <c r="S93" s="769" t="s">
        <v>1496</v>
      </c>
      <c r="T93" s="369">
        <v>1</v>
      </c>
      <c r="U93" s="369">
        <v>3.5</v>
      </c>
      <c r="V93" s="10">
        <v>1.3100000000000001E-2</v>
      </c>
      <c r="Y93" s="769"/>
      <c r="Z93" s="769" t="s">
        <v>1496</v>
      </c>
      <c r="AA93" s="369">
        <v>1</v>
      </c>
      <c r="AB93" s="369">
        <v>3.5</v>
      </c>
      <c r="AC93" s="10">
        <v>1.3100000000000001E-2</v>
      </c>
      <c r="AD93" s="10">
        <v>1.3100000000000001E-2</v>
      </c>
    </row>
    <row r="94" spans="1:30">
      <c r="A94" s="412"/>
      <c r="B94" s="378"/>
      <c r="C94" s="773" t="s">
        <v>3776</v>
      </c>
      <c r="D94" s="773" t="s">
        <v>15</v>
      </c>
      <c r="E94" s="406">
        <v>90</v>
      </c>
      <c r="F94" s="386" t="str">
        <f>Dumpadas[[#This Row],[punto]] &amp; " "&amp;Dumpadas[[#This Row],[jornada]]&amp;" " &amp; Dumpadas[[#This Row],[N°Acop]] &amp; " " &amp; TEXT(Dumpadas[[#This Row],[fecha ]], "dd-mm-yyyy")</f>
        <v>NIVEL 789 REC AM 90 31-12-2025</v>
      </c>
      <c r="G94" s="378" t="s">
        <v>14</v>
      </c>
      <c r="H94" s="5">
        <v>46022</v>
      </c>
      <c r="I94" s="415">
        <v>3.5</v>
      </c>
      <c r="J94" s="8">
        <v>1.15E-2</v>
      </c>
      <c r="K94" s="8">
        <f>+IF(Dumpadas[[#This Row],[ley]]&gt;0.03,0.03,Dumpadas[[#This Row],[ley]])</f>
        <v>1.15E-2</v>
      </c>
      <c r="L94" s="8"/>
      <c r="M94" s="378">
        <v>28369</v>
      </c>
      <c r="N94" s="386"/>
      <c r="O94" s="7"/>
      <c r="P94" s="10" t="str" cm="1">
        <f t="array" ref="P94">INDEX(Rangos!$E$3:$E$16,MATCH(1,(Dumpadas[[#This Row],[ley]]&gt;=Rangos!$B$3:$B$16)*(Dumpadas[[#This Row],[ley]]&lt;=Rangos!$C$3:$C$16),0))</f>
        <v>C</v>
      </c>
      <c r="R94" s="769"/>
      <c r="S94" s="769" t="s">
        <v>1497</v>
      </c>
      <c r="T94" s="369">
        <v>1</v>
      </c>
      <c r="U94" s="369">
        <v>3.5</v>
      </c>
      <c r="V94" s="10">
        <v>1.1299999999999999E-2</v>
      </c>
      <c r="Y94" s="769"/>
      <c r="Z94" s="769" t="s">
        <v>1497</v>
      </c>
      <c r="AA94" s="369">
        <v>1</v>
      </c>
      <c r="AB94" s="369">
        <v>3.5</v>
      </c>
      <c r="AC94" s="10">
        <v>1.1299999999999999E-2</v>
      </c>
      <c r="AD94" s="10">
        <v>1.1299999999999999E-2</v>
      </c>
    </row>
    <row r="95" spans="1:30">
      <c r="A95" s="412"/>
      <c r="B95" s="378"/>
      <c r="C95" s="773" t="s">
        <v>3776</v>
      </c>
      <c r="D95" s="773" t="s">
        <v>15</v>
      </c>
      <c r="E95" s="406">
        <v>91</v>
      </c>
      <c r="F95" s="386" t="str">
        <f>Dumpadas[[#This Row],[punto]] &amp; " "&amp;Dumpadas[[#This Row],[jornada]]&amp;" " &amp; Dumpadas[[#This Row],[N°Acop]] &amp; " " &amp; TEXT(Dumpadas[[#This Row],[fecha ]], "dd-mm-yyyy")</f>
        <v>NIVEL 789 REC AM 91 31-12-2025</v>
      </c>
      <c r="G95" s="378" t="s">
        <v>14</v>
      </c>
      <c r="H95" s="5">
        <v>46022</v>
      </c>
      <c r="I95" s="415">
        <v>3.5</v>
      </c>
      <c r="J95" s="8">
        <v>1.61E-2</v>
      </c>
      <c r="K95" s="8">
        <f>+IF(Dumpadas[[#This Row],[ley]]&gt;0.03,0.03,Dumpadas[[#This Row],[ley]])</f>
        <v>1.61E-2</v>
      </c>
      <c r="L95" s="8"/>
      <c r="M95" s="378">
        <v>28369</v>
      </c>
      <c r="N95" s="386"/>
      <c r="O95" s="7"/>
      <c r="P95" s="10" t="str" cm="1">
        <f t="array" ref="P95">INDEX(Rangos!$E$3:$E$16,MATCH(1,(Dumpadas[[#This Row],[ley]]&gt;=Rangos!$B$3:$B$16)*(Dumpadas[[#This Row],[ley]]&lt;=Rangos!$C$3:$C$16),0))</f>
        <v>F</v>
      </c>
      <c r="R95" s="769"/>
      <c r="S95" s="769" t="s">
        <v>1498</v>
      </c>
      <c r="T95" s="369">
        <v>1</v>
      </c>
      <c r="U95" s="369">
        <v>3.5</v>
      </c>
      <c r="V95" s="10">
        <v>1.04E-2</v>
      </c>
      <c r="Y95" s="769"/>
      <c r="Z95" s="769" t="s">
        <v>1498</v>
      </c>
      <c r="AA95" s="369">
        <v>1</v>
      </c>
      <c r="AB95" s="369">
        <v>3.5</v>
      </c>
      <c r="AC95" s="10">
        <v>1.04E-2</v>
      </c>
      <c r="AD95" s="10">
        <v>1.04E-2</v>
      </c>
    </row>
    <row r="96" spans="1:30">
      <c r="A96" s="412"/>
      <c r="B96" s="378"/>
      <c r="C96" s="773" t="s">
        <v>3776</v>
      </c>
      <c r="D96" s="773" t="s">
        <v>15</v>
      </c>
      <c r="E96" s="406">
        <v>92</v>
      </c>
      <c r="F96" s="386" t="str">
        <f>Dumpadas[[#This Row],[punto]] &amp; " "&amp;Dumpadas[[#This Row],[jornada]]&amp;" " &amp; Dumpadas[[#This Row],[N°Acop]] &amp; " " &amp; TEXT(Dumpadas[[#This Row],[fecha ]], "dd-mm-yyyy")</f>
        <v>NIVEL 789 REC AM 92 31-12-2025</v>
      </c>
      <c r="G96" s="378" t="s">
        <v>14</v>
      </c>
      <c r="H96" s="5">
        <v>46022</v>
      </c>
      <c r="I96" s="415">
        <v>3.5</v>
      </c>
      <c r="J96" s="8">
        <v>1.32E-2</v>
      </c>
      <c r="K96" s="8">
        <f>+IF(Dumpadas[[#This Row],[ley]]&gt;0.03,0.03,Dumpadas[[#This Row],[ley]])</f>
        <v>1.32E-2</v>
      </c>
      <c r="L96" s="8"/>
      <c r="M96" s="378">
        <v>28369</v>
      </c>
      <c r="N96" s="386"/>
      <c r="O96" s="7"/>
      <c r="P96" s="10" t="str" cm="1">
        <f t="array" ref="P96">INDEX(Rangos!$E$3:$E$16,MATCH(1,(Dumpadas[[#This Row],[ley]]&gt;=Rangos!$B$3:$B$16)*(Dumpadas[[#This Row],[ley]]&lt;=Rangos!$C$3:$C$16),0))</f>
        <v>D</v>
      </c>
      <c r="R96" s="769"/>
      <c r="S96" s="769" t="s">
        <v>1499</v>
      </c>
      <c r="T96" s="369">
        <v>1</v>
      </c>
      <c r="U96" s="369">
        <v>3.5</v>
      </c>
      <c r="V96" s="10">
        <v>7.7000000000000002E-3</v>
      </c>
      <c r="Y96" s="769"/>
      <c r="Z96" s="769" t="s">
        <v>1499</v>
      </c>
      <c r="AA96" s="369">
        <v>1</v>
      </c>
      <c r="AB96" s="369">
        <v>3.5</v>
      </c>
      <c r="AC96" s="10">
        <v>7.7000000000000002E-3</v>
      </c>
      <c r="AD96" s="10">
        <v>7.7000000000000002E-3</v>
      </c>
    </row>
    <row r="97" spans="1:30">
      <c r="A97" s="412"/>
      <c r="B97" s="378"/>
      <c r="C97" s="773" t="s">
        <v>3776</v>
      </c>
      <c r="D97" s="773" t="s">
        <v>15</v>
      </c>
      <c r="E97" s="406">
        <v>93</v>
      </c>
      <c r="F97" s="386" t="str">
        <f>Dumpadas[[#This Row],[punto]] &amp; " "&amp;Dumpadas[[#This Row],[jornada]]&amp;" " &amp; Dumpadas[[#This Row],[N°Acop]] &amp; " " &amp; TEXT(Dumpadas[[#This Row],[fecha ]], "dd-mm-yyyy")</f>
        <v>NIVEL 789 REC AM 93 31-12-2025</v>
      </c>
      <c r="G97" s="378" t="s">
        <v>14</v>
      </c>
      <c r="H97" s="5">
        <v>46022</v>
      </c>
      <c r="I97" s="415">
        <v>3.5</v>
      </c>
      <c r="J97" s="8">
        <v>2.3900000000000001E-2</v>
      </c>
      <c r="K97" s="8">
        <f>+IF(Dumpadas[[#This Row],[ley]]&gt;0.03,0.03,Dumpadas[[#This Row],[ley]])</f>
        <v>2.3900000000000001E-2</v>
      </c>
      <c r="L97" s="8"/>
      <c r="M97" s="378">
        <v>28369</v>
      </c>
      <c r="N97" s="386"/>
      <c r="O97" s="7"/>
      <c r="P97" s="10" t="str" cm="1">
        <f t="array" ref="P97">INDEX(Rangos!$E$3:$E$16,MATCH(1,(Dumpadas[[#This Row],[ley]]&gt;=Rangos!$B$3:$B$16)*(Dumpadas[[#This Row],[ley]]&lt;=Rangos!$C$3:$C$16),0))</f>
        <v>J</v>
      </c>
      <c r="R97" s="769"/>
      <c r="S97" s="769" t="s">
        <v>1500</v>
      </c>
      <c r="T97" s="369">
        <v>1</v>
      </c>
      <c r="U97" s="369">
        <v>3.5</v>
      </c>
      <c r="V97" s="10">
        <v>1.35E-2</v>
      </c>
      <c r="Y97" s="769"/>
      <c r="Z97" s="769" t="s">
        <v>1500</v>
      </c>
      <c r="AA97" s="369">
        <v>1</v>
      </c>
      <c r="AB97" s="369">
        <v>3.5</v>
      </c>
      <c r="AC97" s="10">
        <v>1.35E-2</v>
      </c>
      <c r="AD97" s="10">
        <v>1.35E-2</v>
      </c>
    </row>
    <row r="98" spans="1:30">
      <c r="A98" s="412"/>
      <c r="B98" s="378"/>
      <c r="C98" s="773" t="s">
        <v>3776</v>
      </c>
      <c r="D98" s="773" t="s">
        <v>15</v>
      </c>
      <c r="E98" s="406">
        <v>94</v>
      </c>
      <c r="F98" s="386" t="str">
        <f>Dumpadas[[#This Row],[punto]] &amp; " "&amp;Dumpadas[[#This Row],[jornada]]&amp;" " &amp; Dumpadas[[#This Row],[N°Acop]] &amp; " " &amp; TEXT(Dumpadas[[#This Row],[fecha ]], "dd-mm-yyyy")</f>
        <v>NIVEL 789 REC AM 94 31-12-2025</v>
      </c>
      <c r="G98" s="378" t="s">
        <v>14</v>
      </c>
      <c r="H98" s="5">
        <v>46022</v>
      </c>
      <c r="I98" s="415">
        <v>3.5</v>
      </c>
      <c r="J98" s="8">
        <v>1.66E-2</v>
      </c>
      <c r="K98" s="8">
        <f>+IF(Dumpadas[[#This Row],[ley]]&gt;0.03,0.03,Dumpadas[[#This Row],[ley]])</f>
        <v>1.66E-2</v>
      </c>
      <c r="L98" s="8"/>
      <c r="M98" s="378">
        <v>28369</v>
      </c>
      <c r="N98" s="386"/>
      <c r="O98" s="7"/>
      <c r="P98" s="10" t="str" cm="1">
        <f t="array" ref="P98">INDEX(Rangos!$E$3:$E$16,MATCH(1,(Dumpadas[[#This Row],[ley]]&gt;=Rangos!$B$3:$B$16)*(Dumpadas[[#This Row],[ley]]&lt;=Rangos!$C$3:$C$16),0))</f>
        <v>F</v>
      </c>
      <c r="R98" s="769"/>
      <c r="S98" s="769" t="s">
        <v>1501</v>
      </c>
      <c r="T98" s="369">
        <v>1</v>
      </c>
      <c r="U98" s="369">
        <v>3.5</v>
      </c>
      <c r="V98" s="10">
        <v>9.2999999999999992E-3</v>
      </c>
      <c r="Y98" s="769"/>
      <c r="Z98" s="769" t="s">
        <v>1501</v>
      </c>
      <c r="AA98" s="369">
        <v>1</v>
      </c>
      <c r="AB98" s="369">
        <v>3.5</v>
      </c>
      <c r="AC98" s="10">
        <v>9.2999999999999992E-3</v>
      </c>
      <c r="AD98" s="10">
        <v>9.2999999999999992E-3</v>
      </c>
    </row>
    <row r="99" spans="1:30">
      <c r="A99" s="412"/>
      <c r="B99" s="378"/>
      <c r="C99" s="773" t="s">
        <v>3776</v>
      </c>
      <c r="D99" s="773" t="s">
        <v>15</v>
      </c>
      <c r="E99" s="406">
        <v>95</v>
      </c>
      <c r="F99" s="386" t="str">
        <f>Dumpadas[[#This Row],[punto]] &amp; " "&amp;Dumpadas[[#This Row],[jornada]]&amp;" " &amp; Dumpadas[[#This Row],[N°Acop]] &amp; " " &amp; TEXT(Dumpadas[[#This Row],[fecha ]], "dd-mm-yyyy")</f>
        <v>NIVEL 789 REC AM 95 31-12-2025</v>
      </c>
      <c r="G99" s="378" t="s">
        <v>14</v>
      </c>
      <c r="H99" s="5">
        <v>46022</v>
      </c>
      <c r="I99" s="415">
        <v>3.5</v>
      </c>
      <c r="J99" s="8">
        <v>1.1599999999999999E-2</v>
      </c>
      <c r="K99" s="8">
        <f>+IF(Dumpadas[[#This Row],[ley]]&gt;0.03,0.03,Dumpadas[[#This Row],[ley]])</f>
        <v>1.1599999999999999E-2</v>
      </c>
      <c r="L99" s="8"/>
      <c r="M99" s="378">
        <v>28369</v>
      </c>
      <c r="N99" s="386"/>
      <c r="O99" s="7"/>
      <c r="P99" s="10" t="str" cm="1">
        <f t="array" ref="P99">INDEX(Rangos!$E$3:$E$16,MATCH(1,(Dumpadas[[#This Row],[ley]]&gt;=Rangos!$B$3:$B$16)*(Dumpadas[[#This Row],[ley]]&lt;=Rangos!$C$3:$C$16),0))</f>
        <v>C</v>
      </c>
      <c r="R99" s="769"/>
      <c r="S99" s="769" t="s">
        <v>1502</v>
      </c>
      <c r="T99" s="369">
        <v>1</v>
      </c>
      <c r="U99" s="369">
        <v>3.5</v>
      </c>
      <c r="V99" s="10">
        <v>1.01E-2</v>
      </c>
      <c r="Y99" s="769"/>
      <c r="Z99" s="769" t="s">
        <v>1502</v>
      </c>
      <c r="AA99" s="369">
        <v>1</v>
      </c>
      <c r="AB99" s="369">
        <v>3.5</v>
      </c>
      <c r="AC99" s="10">
        <v>1.01E-2</v>
      </c>
      <c r="AD99" s="10">
        <v>1.01E-2</v>
      </c>
    </row>
    <row r="100" spans="1:30">
      <c r="A100" s="412"/>
      <c r="B100" s="378"/>
      <c r="C100" s="773" t="s">
        <v>3776</v>
      </c>
      <c r="D100" s="773" t="s">
        <v>15</v>
      </c>
      <c r="E100" s="406">
        <v>96</v>
      </c>
      <c r="F100" s="386" t="str">
        <f>Dumpadas[[#This Row],[punto]] &amp; " "&amp;Dumpadas[[#This Row],[jornada]]&amp;" " &amp; Dumpadas[[#This Row],[N°Acop]] &amp; " " &amp; TEXT(Dumpadas[[#This Row],[fecha ]], "dd-mm-yyyy")</f>
        <v>NIVEL 789 REC AM 96 31-12-2025</v>
      </c>
      <c r="G100" s="378" t="s">
        <v>14</v>
      </c>
      <c r="H100" s="5">
        <v>46022</v>
      </c>
      <c r="I100" s="415">
        <v>3.5</v>
      </c>
      <c r="J100" s="8">
        <v>1.5299999999999999E-2</v>
      </c>
      <c r="K100" s="8">
        <f>+IF(Dumpadas[[#This Row],[ley]]&gt;0.03,0.03,Dumpadas[[#This Row],[ley]])</f>
        <v>1.5299999999999999E-2</v>
      </c>
      <c r="L100" s="8"/>
      <c r="M100" s="378">
        <v>28369</v>
      </c>
      <c r="N100" s="386"/>
      <c r="O100" s="7"/>
      <c r="P100" s="10" t="str" cm="1">
        <f t="array" ref="P100">INDEX(Rangos!$E$3:$E$16,MATCH(1,(Dumpadas[[#This Row],[ley]]&gt;=Rangos!$B$3:$B$16)*(Dumpadas[[#This Row],[ley]]&lt;=Rangos!$C$3:$C$16),0))</f>
        <v>F</v>
      </c>
      <c r="R100" s="769"/>
      <c r="S100" s="769" t="s">
        <v>1503</v>
      </c>
      <c r="T100" s="369">
        <v>1</v>
      </c>
      <c r="U100" s="369">
        <v>3.5</v>
      </c>
      <c r="V100" s="10">
        <v>7.9000000000000008E-3</v>
      </c>
      <c r="Y100" s="769"/>
      <c r="Z100" s="769" t="s">
        <v>1503</v>
      </c>
      <c r="AA100" s="369">
        <v>1</v>
      </c>
      <c r="AB100" s="369">
        <v>3.5</v>
      </c>
      <c r="AC100" s="10">
        <v>7.9000000000000008E-3</v>
      </c>
      <c r="AD100" s="10">
        <v>7.9000000000000008E-3</v>
      </c>
    </row>
    <row r="101" spans="1:30">
      <c r="A101" s="412"/>
      <c r="B101" s="378"/>
      <c r="C101" s="773" t="s">
        <v>3776</v>
      </c>
      <c r="D101" s="773" t="s">
        <v>15</v>
      </c>
      <c r="E101" s="406">
        <v>97</v>
      </c>
      <c r="F101" s="386" t="str">
        <f>Dumpadas[[#This Row],[punto]] &amp; " "&amp;Dumpadas[[#This Row],[jornada]]&amp;" " &amp; Dumpadas[[#This Row],[N°Acop]] &amp; " " &amp; TEXT(Dumpadas[[#This Row],[fecha ]], "dd-mm-yyyy")</f>
        <v>NIVEL 789 REC AM 97 31-12-2025</v>
      </c>
      <c r="G101" s="378" t="s">
        <v>14</v>
      </c>
      <c r="H101" s="5">
        <v>46022</v>
      </c>
      <c r="I101" s="415">
        <v>3.5</v>
      </c>
      <c r="J101" s="8">
        <v>1.6500000000000001E-2</v>
      </c>
      <c r="K101" s="8">
        <f>+IF(Dumpadas[[#This Row],[ley]]&gt;0.03,0.03,Dumpadas[[#This Row],[ley]])</f>
        <v>1.6500000000000001E-2</v>
      </c>
      <c r="L101" s="8"/>
      <c r="M101" s="378">
        <v>28369</v>
      </c>
      <c r="N101" s="386"/>
      <c r="O101" s="7"/>
      <c r="P101" s="10" t="str" cm="1">
        <f t="array" ref="P101">INDEX(Rangos!$E$3:$E$16,MATCH(1,(Dumpadas[[#This Row],[ley]]&gt;=Rangos!$B$3:$B$16)*(Dumpadas[[#This Row],[ley]]&lt;=Rangos!$C$3:$C$16),0))</f>
        <v>F</v>
      </c>
      <c r="R101" s="769"/>
      <c r="S101" s="769" t="s">
        <v>1504</v>
      </c>
      <c r="T101" s="369">
        <v>1</v>
      </c>
      <c r="U101" s="369">
        <v>3.5</v>
      </c>
      <c r="V101" s="10">
        <v>9.2999999999999992E-3</v>
      </c>
      <c r="Y101" s="769"/>
      <c r="Z101" s="769" t="s">
        <v>1504</v>
      </c>
      <c r="AA101" s="369">
        <v>1</v>
      </c>
      <c r="AB101" s="369">
        <v>3.5</v>
      </c>
      <c r="AC101" s="10">
        <v>9.2999999999999992E-3</v>
      </c>
      <c r="AD101" s="10">
        <v>9.2999999999999992E-3</v>
      </c>
    </row>
    <row r="102" spans="1:30">
      <c r="A102" s="412"/>
      <c r="B102" s="379"/>
      <c r="C102" s="379" t="s">
        <v>226</v>
      </c>
      <c r="D102" s="379" t="s">
        <v>227</v>
      </c>
      <c r="E102" s="409">
        <v>98</v>
      </c>
      <c r="F102" s="379" t="str">
        <f>Dumpadas[[#This Row],[punto]] &amp; " "&amp;Dumpadas[[#This Row],[jornada]]&amp;" " &amp; Dumpadas[[#This Row],[N°Acop]] &amp; " " &amp; TEXT(Dumpadas[[#This Row],[fecha ]], "dd-mm-yyyy")</f>
        <v>NIVEL 1018 PM 98 05-01-2026</v>
      </c>
      <c r="G102" s="379" t="s">
        <v>16</v>
      </c>
      <c r="H102" s="380">
        <v>46027</v>
      </c>
      <c r="I102" s="379">
        <v>3.5</v>
      </c>
      <c r="J102" s="381">
        <v>0.01</v>
      </c>
      <c r="K102" s="381">
        <f>+IF(Dumpadas[[#This Row],[ley]]&gt;0.03,0.03,Dumpadas[[#This Row],[ley]])</f>
        <v>0.01</v>
      </c>
      <c r="L102" s="381"/>
      <c r="M102" s="379">
        <v>28373</v>
      </c>
      <c r="N102" s="379"/>
      <c r="O102" s="381"/>
      <c r="P102" s="382" t="str" cm="1">
        <f t="array" ref="P102">INDEX(Rangos!$E$3:$E$16,MATCH(1,(Dumpadas[[#This Row],[ley]]&gt;=Rangos!$B$3:$B$16)*(Dumpadas[[#This Row],[ley]]&lt;=Rangos!$C$3:$C$16),0))</f>
        <v>B</v>
      </c>
      <c r="R102" s="769"/>
      <c r="S102" s="769" t="s">
        <v>1505</v>
      </c>
      <c r="T102" s="369">
        <v>1</v>
      </c>
      <c r="U102" s="369">
        <v>3.5</v>
      </c>
      <c r="V102" s="10">
        <v>7.1999999999999998E-3</v>
      </c>
      <c r="Y102" s="769"/>
      <c r="Z102" s="769" t="s">
        <v>1505</v>
      </c>
      <c r="AA102" s="369">
        <v>1</v>
      </c>
      <c r="AB102" s="369">
        <v>3.5</v>
      </c>
      <c r="AC102" s="10">
        <v>7.1999999999999998E-3</v>
      </c>
      <c r="AD102" s="10">
        <v>7.1999999999999998E-3</v>
      </c>
    </row>
    <row r="103" spans="1:30">
      <c r="A103" s="412"/>
      <c r="B103" s="379"/>
      <c r="C103" s="379" t="s">
        <v>226</v>
      </c>
      <c r="D103" s="379" t="s">
        <v>227</v>
      </c>
      <c r="E103" s="409">
        <v>99</v>
      </c>
      <c r="F103" s="379" t="str">
        <f>Dumpadas[[#This Row],[punto]] &amp; " "&amp;Dumpadas[[#This Row],[jornada]]&amp;" " &amp; Dumpadas[[#This Row],[N°Acop]] &amp; " " &amp; TEXT(Dumpadas[[#This Row],[fecha ]], "dd-mm-yyyy")</f>
        <v>NIVEL 1018 PM 99 05-01-2026</v>
      </c>
      <c r="G103" s="379" t="s">
        <v>16</v>
      </c>
      <c r="H103" s="380">
        <v>46027</v>
      </c>
      <c r="I103" s="379">
        <v>3.5</v>
      </c>
      <c r="J103" s="381">
        <v>0.01</v>
      </c>
      <c r="K103" s="381">
        <f>+IF(Dumpadas[[#This Row],[ley]]&gt;0.03,0.03,Dumpadas[[#This Row],[ley]])</f>
        <v>0.01</v>
      </c>
      <c r="L103" s="381"/>
      <c r="M103" s="379">
        <v>28373</v>
      </c>
      <c r="N103" s="379"/>
      <c r="O103" s="381"/>
      <c r="P103" s="382" t="str" cm="1">
        <f t="array" ref="P103">INDEX(Rangos!$E$3:$E$16,MATCH(1,(Dumpadas[[#This Row],[ley]]&gt;=Rangos!$B$3:$B$16)*(Dumpadas[[#This Row],[ley]]&lt;=Rangos!$C$3:$C$16),0))</f>
        <v>B</v>
      </c>
      <c r="R103" s="769"/>
      <c r="S103" s="769" t="s">
        <v>1506</v>
      </c>
      <c r="T103" s="369">
        <v>1</v>
      </c>
      <c r="U103" s="369">
        <v>3.5</v>
      </c>
      <c r="V103" s="10">
        <v>1.18E-2</v>
      </c>
      <c r="Y103" s="769"/>
      <c r="Z103" s="769" t="s">
        <v>1506</v>
      </c>
      <c r="AA103" s="369">
        <v>1</v>
      </c>
      <c r="AB103" s="369">
        <v>3.5</v>
      </c>
      <c r="AC103" s="10">
        <v>1.18E-2</v>
      </c>
      <c r="AD103" s="10">
        <v>1.18E-2</v>
      </c>
    </row>
    <row r="104" spans="1:30">
      <c r="A104" s="412"/>
      <c r="B104" s="379"/>
      <c r="C104" s="379" t="s">
        <v>226</v>
      </c>
      <c r="D104" s="379" t="s">
        <v>227</v>
      </c>
      <c r="E104" s="409">
        <v>100</v>
      </c>
      <c r="F104" s="379" t="str">
        <f>Dumpadas[[#This Row],[punto]] &amp; " "&amp;Dumpadas[[#This Row],[jornada]]&amp;" " &amp; Dumpadas[[#This Row],[N°Acop]] &amp; " " &amp; TEXT(Dumpadas[[#This Row],[fecha ]], "dd-mm-yyyy")</f>
        <v>NIVEL 1018 PM 100 05-01-2026</v>
      </c>
      <c r="G104" s="379" t="s">
        <v>16</v>
      </c>
      <c r="H104" s="380">
        <v>46027</v>
      </c>
      <c r="I104" s="379">
        <v>3.5</v>
      </c>
      <c r="J104" s="381">
        <v>1.9699999999999999E-2</v>
      </c>
      <c r="K104" s="381">
        <f>+IF(Dumpadas[[#This Row],[ley]]&gt;0.03,0.03,Dumpadas[[#This Row],[ley]])</f>
        <v>1.9699999999999999E-2</v>
      </c>
      <c r="L104" s="381"/>
      <c r="M104" s="379">
        <v>28373</v>
      </c>
      <c r="N104" s="379"/>
      <c r="O104" s="381"/>
      <c r="P104" s="382" t="str" cm="1">
        <f t="array" ref="P104">INDEX(Rangos!$E$3:$E$16,MATCH(1,(Dumpadas[[#This Row],[ley]]&gt;=Rangos!$B$3:$B$16)*(Dumpadas[[#This Row],[ley]]&lt;=Rangos!$C$3:$C$16),0))</f>
        <v>H</v>
      </c>
      <c r="R104" s="769"/>
      <c r="S104" s="769" t="s">
        <v>1507</v>
      </c>
      <c r="T104" s="369">
        <v>1</v>
      </c>
      <c r="U104" s="369">
        <v>3.5</v>
      </c>
      <c r="V104" s="10">
        <v>5.5999999999999999E-3</v>
      </c>
      <c r="Y104" s="769"/>
      <c r="Z104" s="769" t="s">
        <v>1507</v>
      </c>
      <c r="AA104" s="369">
        <v>1</v>
      </c>
      <c r="AB104" s="369">
        <v>3.5</v>
      </c>
      <c r="AC104" s="10">
        <v>5.5999999999999999E-3</v>
      </c>
      <c r="AD104" s="10">
        <v>5.5999999999999999E-3</v>
      </c>
    </row>
    <row r="105" spans="1:30">
      <c r="A105" s="412"/>
      <c r="B105" s="379"/>
      <c r="C105" s="379" t="s">
        <v>226</v>
      </c>
      <c r="D105" s="379" t="s">
        <v>227</v>
      </c>
      <c r="E105" s="409">
        <v>101</v>
      </c>
      <c r="F105" s="379" t="str">
        <f>Dumpadas[[#This Row],[punto]] &amp; " "&amp;Dumpadas[[#This Row],[jornada]]&amp;" " &amp; Dumpadas[[#This Row],[N°Acop]] &amp; " " &amp; TEXT(Dumpadas[[#This Row],[fecha ]], "dd-mm-yyyy")</f>
        <v>NIVEL 1018 PM 101 05-01-2026</v>
      </c>
      <c r="G105" s="379" t="s">
        <v>16</v>
      </c>
      <c r="H105" s="380">
        <v>46027</v>
      </c>
      <c r="I105" s="379">
        <v>3.5</v>
      </c>
      <c r="J105" s="381">
        <v>1.8200000000000001E-2</v>
      </c>
      <c r="K105" s="381">
        <f>+IF(Dumpadas[[#This Row],[ley]]&gt;0.03,0.03,Dumpadas[[#This Row],[ley]])</f>
        <v>1.8200000000000001E-2</v>
      </c>
      <c r="L105" s="381"/>
      <c r="M105" s="379">
        <v>28373</v>
      </c>
      <c r="N105" s="379"/>
      <c r="O105" s="381"/>
      <c r="P105" s="382" t="str" cm="1">
        <f t="array" ref="P105">INDEX(Rangos!$E$3:$E$16,MATCH(1,(Dumpadas[[#This Row],[ley]]&gt;=Rangos!$B$3:$B$16)*(Dumpadas[[#This Row],[ley]]&lt;=Rangos!$C$3:$C$16),0))</f>
        <v>G</v>
      </c>
      <c r="R105" s="769"/>
      <c r="S105" s="769" t="s">
        <v>1508</v>
      </c>
      <c r="T105" s="369">
        <v>1</v>
      </c>
      <c r="U105" s="369">
        <v>3.5</v>
      </c>
      <c r="V105" s="10">
        <v>6.1999999999999998E-3</v>
      </c>
      <c r="Y105" s="769"/>
      <c r="Z105" s="769" t="s">
        <v>1508</v>
      </c>
      <c r="AA105" s="369">
        <v>1</v>
      </c>
      <c r="AB105" s="369">
        <v>3.5</v>
      </c>
      <c r="AC105" s="10">
        <v>6.1999999999999998E-3</v>
      </c>
      <c r="AD105" s="10">
        <v>6.1999999999999998E-3</v>
      </c>
    </row>
    <row r="106" spans="1:30">
      <c r="A106" s="412"/>
      <c r="B106" s="379"/>
      <c r="C106" s="379" t="s">
        <v>226</v>
      </c>
      <c r="D106" s="379" t="s">
        <v>227</v>
      </c>
      <c r="E106" s="409">
        <v>102</v>
      </c>
      <c r="F106" s="379" t="str">
        <f>Dumpadas[[#This Row],[punto]] &amp; " "&amp;Dumpadas[[#This Row],[jornada]]&amp;" " &amp; Dumpadas[[#This Row],[N°Acop]] &amp; " " &amp; TEXT(Dumpadas[[#This Row],[fecha ]], "dd-mm-yyyy")</f>
        <v>NIVEL 1018 PM 102 05-01-2026</v>
      </c>
      <c r="G106" s="379" t="s">
        <v>16</v>
      </c>
      <c r="H106" s="380">
        <v>46027</v>
      </c>
      <c r="I106" s="379">
        <v>3.5</v>
      </c>
      <c r="J106" s="381">
        <v>1.18E-2</v>
      </c>
      <c r="K106" s="381">
        <f>+IF(Dumpadas[[#This Row],[ley]]&gt;0.03,0.03,Dumpadas[[#This Row],[ley]])</f>
        <v>1.18E-2</v>
      </c>
      <c r="L106" s="381"/>
      <c r="M106" s="379">
        <v>28373</v>
      </c>
      <c r="N106" s="379"/>
      <c r="O106" s="381"/>
      <c r="P106" s="382" t="str" cm="1">
        <f t="array" ref="P106">INDEX(Rangos!$E$3:$E$16,MATCH(1,(Dumpadas[[#This Row],[ley]]&gt;=Rangos!$B$3:$B$16)*(Dumpadas[[#This Row],[ley]]&lt;=Rangos!$C$3:$C$16),0))</f>
        <v>C</v>
      </c>
      <c r="R106" s="769"/>
      <c r="S106" s="769" t="s">
        <v>1509</v>
      </c>
      <c r="T106" s="369">
        <v>1</v>
      </c>
      <c r="U106" s="369">
        <v>3.5</v>
      </c>
      <c r="V106" s="10">
        <v>1.4E-2</v>
      </c>
      <c r="Y106" s="769"/>
      <c r="Z106" s="769" t="s">
        <v>1509</v>
      </c>
      <c r="AA106" s="369">
        <v>1</v>
      </c>
      <c r="AB106" s="369">
        <v>3.5</v>
      </c>
      <c r="AC106" s="10">
        <v>1.4E-2</v>
      </c>
      <c r="AD106" s="10">
        <v>1.4E-2</v>
      </c>
    </row>
    <row r="107" spans="1:30">
      <c r="A107" s="412"/>
      <c r="B107" s="378"/>
      <c r="C107" s="773" t="s">
        <v>226</v>
      </c>
      <c r="D107" s="773" t="s">
        <v>227</v>
      </c>
      <c r="E107" s="406">
        <v>103</v>
      </c>
      <c r="F107" s="386" t="str">
        <f>Dumpadas[[#This Row],[punto]] &amp; " "&amp;Dumpadas[[#This Row],[jornada]]&amp;" " &amp; Dumpadas[[#This Row],[N°Acop]] &amp; " " &amp; TEXT(Dumpadas[[#This Row],[fecha ]], "dd-mm-yyyy")</f>
        <v>NIVEL 1018 AM 103 06-01-2026</v>
      </c>
      <c r="G107" s="378" t="s">
        <v>14</v>
      </c>
      <c r="H107" s="5">
        <v>46028</v>
      </c>
      <c r="I107" s="378">
        <v>3.5</v>
      </c>
      <c r="J107" s="8">
        <v>2.18E-2</v>
      </c>
      <c r="K107" s="8">
        <f>+IF(Dumpadas[[#This Row],[ley]]&gt;0.03,0.03,Dumpadas[[#This Row],[ley]])</f>
        <v>2.18E-2</v>
      </c>
      <c r="L107" s="8"/>
      <c r="M107" s="378">
        <v>28374</v>
      </c>
      <c r="N107" s="386"/>
      <c r="O107" s="7"/>
      <c r="P107" s="10" t="str" cm="1">
        <f t="array" ref="P107">INDEX(Rangos!$E$3:$E$16,MATCH(1,(Dumpadas[[#This Row],[ley]]&gt;=Rangos!$B$3:$B$16)*(Dumpadas[[#This Row],[ley]]&lt;=Rangos!$C$3:$C$16),0))</f>
        <v>I</v>
      </c>
      <c r="R107" s="769"/>
      <c r="S107" s="769" t="s">
        <v>1510</v>
      </c>
      <c r="T107" s="369">
        <v>1</v>
      </c>
      <c r="U107" s="369">
        <v>3.5</v>
      </c>
      <c r="V107" s="10">
        <v>1.1599999999999999E-2</v>
      </c>
      <c r="Y107" s="769"/>
      <c r="Z107" s="769" t="s">
        <v>1510</v>
      </c>
      <c r="AA107" s="369">
        <v>1</v>
      </c>
      <c r="AB107" s="369">
        <v>3.5</v>
      </c>
      <c r="AC107" s="10">
        <v>1.1599999999999999E-2</v>
      </c>
      <c r="AD107" s="10">
        <v>1.1599999999999999E-2</v>
      </c>
    </row>
    <row r="108" spans="1:30">
      <c r="A108" s="412"/>
      <c r="B108" s="378"/>
      <c r="C108" s="773" t="s">
        <v>226</v>
      </c>
      <c r="D108" s="773" t="s">
        <v>227</v>
      </c>
      <c r="E108" s="406">
        <v>104</v>
      </c>
      <c r="F108" s="386" t="str">
        <f>Dumpadas[[#This Row],[punto]] &amp; " "&amp;Dumpadas[[#This Row],[jornada]]&amp;" " &amp; Dumpadas[[#This Row],[N°Acop]] &amp; " " &amp; TEXT(Dumpadas[[#This Row],[fecha ]], "dd-mm-yyyy")</f>
        <v>NIVEL 1018 AM 104 06-01-2026</v>
      </c>
      <c r="G108" s="378" t="s">
        <v>14</v>
      </c>
      <c r="H108" s="5">
        <v>46028</v>
      </c>
      <c r="I108" s="415">
        <v>3.5</v>
      </c>
      <c r="J108" s="8">
        <v>2.98E-2</v>
      </c>
      <c r="K108" s="8">
        <f>+IF(Dumpadas[[#This Row],[ley]]&gt;0.03,0.03,Dumpadas[[#This Row],[ley]])</f>
        <v>2.98E-2</v>
      </c>
      <c r="L108" s="8"/>
      <c r="M108" s="378">
        <v>28374</v>
      </c>
      <c r="N108" s="386"/>
      <c r="O108" s="7"/>
      <c r="P108" s="10" t="str" cm="1">
        <f t="array" ref="P108">INDEX(Rangos!$E$3:$E$16,MATCH(1,(Dumpadas[[#This Row],[ley]]&gt;=Rangos!$B$3:$B$16)*(Dumpadas[[#This Row],[ley]]&lt;=Rangos!$C$3:$C$16),0))</f>
        <v>L</v>
      </c>
      <c r="R108" s="769"/>
      <c r="S108" s="769" t="s">
        <v>1511</v>
      </c>
      <c r="T108" s="369">
        <v>1</v>
      </c>
      <c r="U108" s="369">
        <v>3.5</v>
      </c>
      <c r="V108" s="10">
        <v>1.0999999999999999E-2</v>
      </c>
      <c r="Y108" s="769"/>
      <c r="Z108" s="769" t="s">
        <v>1511</v>
      </c>
      <c r="AA108" s="369">
        <v>1</v>
      </c>
      <c r="AB108" s="369">
        <v>3.5</v>
      </c>
      <c r="AC108" s="10">
        <v>1.0999999999999999E-2</v>
      </c>
      <c r="AD108" s="10">
        <v>1.0999999999999999E-2</v>
      </c>
    </row>
    <row r="109" spans="1:30">
      <c r="A109" s="412"/>
      <c r="B109" s="378"/>
      <c r="C109" s="773" t="s">
        <v>226</v>
      </c>
      <c r="D109" s="773" t="s">
        <v>227</v>
      </c>
      <c r="E109" s="406">
        <v>105</v>
      </c>
      <c r="F109" s="386" t="str">
        <f>Dumpadas[[#This Row],[punto]] &amp; " "&amp;Dumpadas[[#This Row],[jornada]]&amp;" " &amp; Dumpadas[[#This Row],[N°Acop]] &amp; " " &amp; TEXT(Dumpadas[[#This Row],[fecha ]], "dd-mm-yyyy")</f>
        <v>NIVEL 1018 AM 105 06-01-2026</v>
      </c>
      <c r="G109" s="378" t="s">
        <v>14</v>
      </c>
      <c r="H109" s="5">
        <v>46028</v>
      </c>
      <c r="I109" s="415">
        <v>3.5</v>
      </c>
      <c r="J109" s="8">
        <v>2.0400000000000001E-2</v>
      </c>
      <c r="K109" s="8">
        <f>+IF(Dumpadas[[#This Row],[ley]]&gt;0.03,0.03,Dumpadas[[#This Row],[ley]])</f>
        <v>2.0400000000000001E-2</v>
      </c>
      <c r="L109" s="8"/>
      <c r="M109" s="378">
        <v>28374</v>
      </c>
      <c r="N109" s="386"/>
      <c r="O109" s="7"/>
      <c r="P109" s="10" t="str" cm="1">
        <f t="array" ref="P109">INDEX(Rangos!$E$3:$E$16,MATCH(1,(Dumpadas[[#This Row],[ley]]&gt;=Rangos!$B$3:$B$16)*(Dumpadas[[#This Row],[ley]]&lt;=Rangos!$C$3:$C$16),0))</f>
        <v>H</v>
      </c>
      <c r="R109" s="769"/>
      <c r="S109" s="769" t="s">
        <v>1512</v>
      </c>
      <c r="T109" s="369">
        <v>1</v>
      </c>
      <c r="U109" s="369">
        <v>3.5</v>
      </c>
      <c r="V109" s="10">
        <v>1.2500000000000001E-2</v>
      </c>
      <c r="Y109" s="769"/>
      <c r="Z109" s="769" t="s">
        <v>1512</v>
      </c>
      <c r="AA109" s="369">
        <v>1</v>
      </c>
      <c r="AB109" s="369">
        <v>3.5</v>
      </c>
      <c r="AC109" s="10">
        <v>1.2500000000000001E-2</v>
      </c>
      <c r="AD109" s="10">
        <v>1.2500000000000001E-2</v>
      </c>
    </row>
    <row r="110" spans="1:30">
      <c r="A110" s="412"/>
      <c r="B110" s="378"/>
      <c r="C110" s="773" t="s">
        <v>226</v>
      </c>
      <c r="D110" s="773" t="s">
        <v>227</v>
      </c>
      <c r="E110" s="406">
        <v>106</v>
      </c>
      <c r="F110" s="386" t="str">
        <f>Dumpadas[[#This Row],[punto]] &amp; " "&amp;Dumpadas[[#This Row],[jornada]]&amp;" " &amp; Dumpadas[[#This Row],[N°Acop]] &amp; " " &amp; TEXT(Dumpadas[[#This Row],[fecha ]], "dd-mm-yyyy")</f>
        <v>NIVEL 1018 AM 106 06-01-2026</v>
      </c>
      <c r="G110" s="378" t="s">
        <v>14</v>
      </c>
      <c r="H110" s="5">
        <v>46028</v>
      </c>
      <c r="I110" s="415">
        <v>3.5</v>
      </c>
      <c r="J110" s="8">
        <v>2.0899999999999998E-2</v>
      </c>
      <c r="K110" s="8">
        <f>+IF(Dumpadas[[#This Row],[ley]]&gt;0.03,0.03,Dumpadas[[#This Row],[ley]])</f>
        <v>2.0899999999999998E-2</v>
      </c>
      <c r="L110" s="8"/>
      <c r="M110" s="378">
        <v>28374</v>
      </c>
      <c r="N110" s="386"/>
      <c r="O110" s="7"/>
      <c r="P110" s="10" t="str" cm="1">
        <f t="array" ref="P110">INDEX(Rangos!$E$3:$E$16,MATCH(1,(Dumpadas[[#This Row],[ley]]&gt;=Rangos!$B$3:$B$16)*(Dumpadas[[#This Row],[ley]]&lt;=Rangos!$C$3:$C$16),0))</f>
        <v>H</v>
      </c>
      <c r="R110" s="769"/>
      <c r="S110" s="769" t="s">
        <v>1513</v>
      </c>
      <c r="T110" s="369">
        <v>1</v>
      </c>
      <c r="U110" s="369">
        <v>3.5</v>
      </c>
      <c r="V110" s="10">
        <v>1.3599999999999999E-2</v>
      </c>
      <c r="Y110" s="769"/>
      <c r="Z110" s="769" t="s">
        <v>1513</v>
      </c>
      <c r="AA110" s="369">
        <v>1</v>
      </c>
      <c r="AB110" s="369">
        <v>3.5</v>
      </c>
      <c r="AC110" s="10">
        <v>1.3599999999999999E-2</v>
      </c>
      <c r="AD110" s="10">
        <v>1.3599999999999999E-2</v>
      </c>
    </row>
    <row r="111" spans="1:30">
      <c r="A111" s="412"/>
      <c r="B111" s="378"/>
      <c r="C111" s="773" t="s">
        <v>226</v>
      </c>
      <c r="D111" s="773" t="s">
        <v>227</v>
      </c>
      <c r="E111" s="406">
        <v>107</v>
      </c>
      <c r="F111" s="386" t="str">
        <f>Dumpadas[[#This Row],[punto]] &amp; " "&amp;Dumpadas[[#This Row],[jornada]]&amp;" " &amp; Dumpadas[[#This Row],[N°Acop]] &amp; " " &amp; TEXT(Dumpadas[[#This Row],[fecha ]], "dd-mm-yyyy")</f>
        <v>NIVEL 1018 AM 107 06-01-2026</v>
      </c>
      <c r="G111" s="378" t="s">
        <v>14</v>
      </c>
      <c r="H111" s="5">
        <v>46028</v>
      </c>
      <c r="I111" s="415">
        <v>3.5</v>
      </c>
      <c r="J111" s="8">
        <v>1.5599999999999999E-2</v>
      </c>
      <c r="K111" s="8">
        <f>+IF(Dumpadas[[#This Row],[ley]]&gt;0.03,0.03,Dumpadas[[#This Row],[ley]])</f>
        <v>1.5599999999999999E-2</v>
      </c>
      <c r="L111" s="8"/>
      <c r="M111" s="378">
        <v>28374</v>
      </c>
      <c r="N111" s="386"/>
      <c r="O111" s="7"/>
      <c r="P111" s="10" t="str" cm="1">
        <f t="array" ref="P111">INDEX(Rangos!$E$3:$E$16,MATCH(1,(Dumpadas[[#This Row],[ley]]&gt;=Rangos!$B$3:$B$16)*(Dumpadas[[#This Row],[ley]]&lt;=Rangos!$C$3:$C$16),0))</f>
        <v>F</v>
      </c>
      <c r="R111" s="769"/>
      <c r="S111" s="769" t="s">
        <v>1514</v>
      </c>
      <c r="T111" s="369">
        <v>1</v>
      </c>
      <c r="U111" s="369">
        <v>3.5</v>
      </c>
      <c r="V111" s="10">
        <v>1.18E-2</v>
      </c>
      <c r="Y111" s="769"/>
      <c r="Z111" s="769" t="s">
        <v>1514</v>
      </c>
      <c r="AA111" s="369">
        <v>1</v>
      </c>
      <c r="AB111" s="369">
        <v>3.5</v>
      </c>
      <c r="AC111" s="10">
        <v>1.18E-2</v>
      </c>
      <c r="AD111" s="10">
        <v>1.18E-2</v>
      </c>
    </row>
    <row r="112" spans="1:30">
      <c r="A112" s="412"/>
      <c r="B112" s="379"/>
      <c r="C112" s="379" t="s">
        <v>226</v>
      </c>
      <c r="D112" s="379" t="s">
        <v>227</v>
      </c>
      <c r="E112" s="409">
        <v>108</v>
      </c>
      <c r="F112" s="379" t="str">
        <f>Dumpadas[[#This Row],[punto]] &amp; " "&amp;Dumpadas[[#This Row],[jornada]]&amp;" " &amp; Dumpadas[[#This Row],[N°Acop]] &amp; " " &amp; TEXT(Dumpadas[[#This Row],[fecha ]], "dd-mm-yyyy")</f>
        <v>NIVEL 1018 AM 108 07-01-2026</v>
      </c>
      <c r="G112" s="379" t="s">
        <v>14</v>
      </c>
      <c r="H112" s="380">
        <v>46029</v>
      </c>
      <c r="I112" s="379">
        <v>3.5</v>
      </c>
      <c r="J112" s="381">
        <v>1.6899999999999998E-2</v>
      </c>
      <c r="K112" s="381">
        <f>+IF(Dumpadas[[#This Row],[ley]]&gt;0.03,0.03,Dumpadas[[#This Row],[ley]])</f>
        <v>1.6899999999999998E-2</v>
      </c>
      <c r="L112" s="381"/>
      <c r="M112" s="379">
        <v>28377</v>
      </c>
      <c r="N112" s="379"/>
      <c r="O112" s="381"/>
      <c r="P112" s="382" t="str" cm="1">
        <f t="array" ref="P112">INDEX(Rangos!$E$3:$E$16,MATCH(1,(Dumpadas[[#This Row],[ley]]&gt;=Rangos!$B$3:$B$16)*(Dumpadas[[#This Row],[ley]]&lt;=Rangos!$C$3:$C$16),0))</f>
        <v>F</v>
      </c>
      <c r="R112" s="769"/>
      <c r="S112" s="769" t="s">
        <v>1515</v>
      </c>
      <c r="T112" s="369">
        <v>1</v>
      </c>
      <c r="U112" s="369">
        <v>3.5</v>
      </c>
      <c r="V112" s="10">
        <v>1.04E-2</v>
      </c>
      <c r="Y112" s="769"/>
      <c r="Z112" s="769" t="s">
        <v>1515</v>
      </c>
      <c r="AA112" s="369">
        <v>1</v>
      </c>
      <c r="AB112" s="369">
        <v>3.5</v>
      </c>
      <c r="AC112" s="10">
        <v>1.04E-2</v>
      </c>
      <c r="AD112" s="10">
        <v>1.04E-2</v>
      </c>
    </row>
    <row r="113" spans="1:30">
      <c r="A113" s="412"/>
      <c r="B113" s="379"/>
      <c r="C113" s="379" t="s">
        <v>226</v>
      </c>
      <c r="D113" s="379" t="s">
        <v>227</v>
      </c>
      <c r="E113" s="409">
        <v>109</v>
      </c>
      <c r="F113" s="379" t="str">
        <f>Dumpadas[[#This Row],[punto]] &amp; " "&amp;Dumpadas[[#This Row],[jornada]]&amp;" " &amp; Dumpadas[[#This Row],[N°Acop]] &amp; " " &amp; TEXT(Dumpadas[[#This Row],[fecha ]], "dd-mm-yyyy")</f>
        <v>NIVEL 1018 AM 109 07-01-2026</v>
      </c>
      <c r="G113" s="379" t="s">
        <v>14</v>
      </c>
      <c r="H113" s="380">
        <v>46029</v>
      </c>
      <c r="I113" s="379">
        <v>3.5</v>
      </c>
      <c r="J113" s="381">
        <v>1.9599999999999999E-2</v>
      </c>
      <c r="K113" s="381">
        <f>+IF(Dumpadas[[#This Row],[ley]]&gt;0.03,0.03,Dumpadas[[#This Row],[ley]])</f>
        <v>1.9599999999999999E-2</v>
      </c>
      <c r="L113" s="381"/>
      <c r="M113" s="379">
        <v>28377</v>
      </c>
      <c r="N113" s="379"/>
      <c r="O113" s="381"/>
      <c r="P113" s="382" t="str" cm="1">
        <f t="array" ref="P113">INDEX(Rangos!$E$3:$E$16,MATCH(1,(Dumpadas[[#This Row],[ley]]&gt;=Rangos!$B$3:$B$16)*(Dumpadas[[#This Row],[ley]]&lt;=Rangos!$C$3:$C$16),0))</f>
        <v>H</v>
      </c>
      <c r="R113" s="769"/>
      <c r="S113" s="769" t="s">
        <v>1516</v>
      </c>
      <c r="T113" s="369">
        <v>1</v>
      </c>
      <c r="U113" s="369">
        <v>3.5</v>
      </c>
      <c r="V113" s="10">
        <v>1.72E-2</v>
      </c>
      <c r="Y113" s="769"/>
      <c r="Z113" s="769" t="s">
        <v>1516</v>
      </c>
      <c r="AA113" s="369">
        <v>1</v>
      </c>
      <c r="AB113" s="369">
        <v>3.5</v>
      </c>
      <c r="AC113" s="10">
        <v>1.72E-2</v>
      </c>
      <c r="AD113" s="10">
        <v>1.72E-2</v>
      </c>
    </row>
    <row r="114" spans="1:30">
      <c r="A114" s="412"/>
      <c r="B114" s="379"/>
      <c r="C114" s="379" t="s">
        <v>226</v>
      </c>
      <c r="D114" s="379" t="s">
        <v>227</v>
      </c>
      <c r="E114" s="409">
        <v>110</v>
      </c>
      <c r="F114" s="379" t="str">
        <f>Dumpadas[[#This Row],[punto]] &amp; " "&amp;Dumpadas[[#This Row],[jornada]]&amp;" " &amp; Dumpadas[[#This Row],[N°Acop]] &amp; " " &amp; TEXT(Dumpadas[[#This Row],[fecha ]], "dd-mm-yyyy")</f>
        <v>NIVEL 1018 AM 110 07-01-2026</v>
      </c>
      <c r="G114" s="379" t="s">
        <v>14</v>
      </c>
      <c r="H114" s="380">
        <v>46029</v>
      </c>
      <c r="I114" s="379">
        <v>3.5</v>
      </c>
      <c r="J114" s="381">
        <v>8.8999999999999999E-3</v>
      </c>
      <c r="K114" s="381">
        <f>+IF(Dumpadas[[#This Row],[ley]]&gt;0.03,0.03,Dumpadas[[#This Row],[ley]])</f>
        <v>8.8999999999999999E-3</v>
      </c>
      <c r="L114" s="381"/>
      <c r="M114" s="379">
        <v>28377</v>
      </c>
      <c r="N114" s="379"/>
      <c r="O114" s="381"/>
      <c r="P114" s="382" t="str" cm="1">
        <f t="array" ref="P114">INDEX(Rangos!$E$3:$E$16,MATCH(1,(Dumpadas[[#This Row],[ley]]&gt;=Rangos!$B$3:$B$16)*(Dumpadas[[#This Row],[ley]]&lt;=Rangos!$C$3:$C$16),0))</f>
        <v>A</v>
      </c>
      <c r="R114" s="769"/>
      <c r="S114" s="769" t="s">
        <v>1517</v>
      </c>
      <c r="T114" s="369">
        <v>1</v>
      </c>
      <c r="U114" s="369">
        <v>3.5</v>
      </c>
      <c r="V114" s="10">
        <v>1.3299999999999999E-2</v>
      </c>
      <c r="Y114" s="769"/>
      <c r="Z114" s="769" t="s">
        <v>1517</v>
      </c>
      <c r="AA114" s="369">
        <v>1</v>
      </c>
      <c r="AB114" s="369">
        <v>3.5</v>
      </c>
      <c r="AC114" s="10">
        <v>1.3299999999999999E-2</v>
      </c>
      <c r="AD114" s="10">
        <v>1.3299999999999999E-2</v>
      </c>
    </row>
    <row r="115" spans="1:30">
      <c r="A115" s="412"/>
      <c r="B115" s="378"/>
      <c r="C115" s="773" t="s">
        <v>226</v>
      </c>
      <c r="D115" s="773" t="s">
        <v>227</v>
      </c>
      <c r="E115" s="406">
        <v>111</v>
      </c>
      <c r="F115" s="386" t="str">
        <f>Dumpadas[[#This Row],[punto]] &amp; " "&amp;Dumpadas[[#This Row],[jornada]]&amp;" " &amp; Dumpadas[[#This Row],[N°Acop]] &amp; " " &amp; TEXT(Dumpadas[[#This Row],[fecha ]], "dd-mm-yyyy")</f>
        <v>NIVEL 1018 AM 111 08-01-2026</v>
      </c>
      <c r="G115" s="378" t="s">
        <v>14</v>
      </c>
      <c r="H115" s="5">
        <v>46030</v>
      </c>
      <c r="I115" s="378">
        <v>3.5</v>
      </c>
      <c r="J115" s="8">
        <v>9.2999999999999992E-3</v>
      </c>
      <c r="K115" s="8">
        <f>+IF(Dumpadas[[#This Row],[ley]]&gt;0.03,0.03,Dumpadas[[#This Row],[ley]])</f>
        <v>9.2999999999999992E-3</v>
      </c>
      <c r="L115" s="8"/>
      <c r="M115" s="378">
        <v>28382</v>
      </c>
      <c r="N115" s="386"/>
      <c r="O115" s="7"/>
      <c r="P115" s="10" t="str" cm="1">
        <f t="array" ref="P115">INDEX(Rangos!$E$3:$E$16,MATCH(1,(Dumpadas[[#This Row],[ley]]&gt;=Rangos!$B$3:$B$16)*(Dumpadas[[#This Row],[ley]]&lt;=Rangos!$C$3:$C$16),0))</f>
        <v>B</v>
      </c>
      <c r="R115" s="769"/>
      <c r="S115" s="769" t="s">
        <v>1518</v>
      </c>
      <c r="T115" s="369">
        <v>1</v>
      </c>
      <c r="U115" s="369">
        <v>3.5</v>
      </c>
      <c r="V115" s="10">
        <v>1.7000000000000001E-2</v>
      </c>
      <c r="Y115" s="769"/>
      <c r="Z115" s="769" t="s">
        <v>1518</v>
      </c>
      <c r="AA115" s="369">
        <v>1</v>
      </c>
      <c r="AB115" s="369">
        <v>3.5</v>
      </c>
      <c r="AC115" s="10">
        <v>1.7000000000000001E-2</v>
      </c>
      <c r="AD115" s="10">
        <v>1.7000000000000001E-2</v>
      </c>
    </row>
    <row r="116" spans="1:30">
      <c r="A116" s="412"/>
      <c r="B116" s="378"/>
      <c r="C116" s="773" t="s">
        <v>226</v>
      </c>
      <c r="D116" s="773" t="s">
        <v>227</v>
      </c>
      <c r="E116" s="406">
        <v>112</v>
      </c>
      <c r="F116" s="386" t="str">
        <f>Dumpadas[[#This Row],[punto]] &amp; " "&amp;Dumpadas[[#This Row],[jornada]]&amp;" " &amp; Dumpadas[[#This Row],[N°Acop]] &amp; " " &amp; TEXT(Dumpadas[[#This Row],[fecha ]], "dd-mm-yyyy")</f>
        <v>NIVEL 1018 AM 112 08-01-2026</v>
      </c>
      <c r="G116" s="378" t="s">
        <v>14</v>
      </c>
      <c r="H116" s="5">
        <v>46030</v>
      </c>
      <c r="I116" s="415">
        <v>3.5</v>
      </c>
      <c r="J116" s="8">
        <v>1.23E-2</v>
      </c>
      <c r="K116" s="8">
        <f>+IF(Dumpadas[[#This Row],[ley]]&gt;0.03,0.03,Dumpadas[[#This Row],[ley]])</f>
        <v>1.23E-2</v>
      </c>
      <c r="L116" s="8"/>
      <c r="M116" s="378">
        <v>28382</v>
      </c>
      <c r="N116" s="386"/>
      <c r="O116" s="7"/>
      <c r="P116" s="10" t="str" cm="1">
        <f t="array" ref="P116">INDEX(Rangos!$E$3:$E$16,MATCH(1,(Dumpadas[[#This Row],[ley]]&gt;=Rangos!$B$3:$B$16)*(Dumpadas[[#This Row],[ley]]&lt;=Rangos!$C$3:$C$16),0))</f>
        <v>D</v>
      </c>
      <c r="R116" s="769"/>
      <c r="S116" s="769" t="s">
        <v>1519</v>
      </c>
      <c r="T116" s="369">
        <v>1</v>
      </c>
      <c r="U116" s="369">
        <v>3.5</v>
      </c>
      <c r="V116" s="10">
        <v>8.6E-3</v>
      </c>
      <c r="Y116" s="769"/>
      <c r="Z116" s="769" t="s">
        <v>1519</v>
      </c>
      <c r="AA116" s="369">
        <v>1</v>
      </c>
      <c r="AB116" s="369">
        <v>3.5</v>
      </c>
      <c r="AC116" s="10">
        <v>8.6E-3</v>
      </c>
      <c r="AD116" s="10">
        <v>8.6E-3</v>
      </c>
    </row>
    <row r="117" spans="1:30">
      <c r="A117" s="412"/>
      <c r="B117" s="378"/>
      <c r="C117" s="773" t="s">
        <v>226</v>
      </c>
      <c r="D117" s="773" t="s">
        <v>227</v>
      </c>
      <c r="E117" s="406">
        <v>113</v>
      </c>
      <c r="F117" s="386" t="str">
        <f>Dumpadas[[#This Row],[punto]] &amp; " "&amp;Dumpadas[[#This Row],[jornada]]&amp;" " &amp; Dumpadas[[#This Row],[N°Acop]] &amp; " " &amp; TEXT(Dumpadas[[#This Row],[fecha ]], "dd-mm-yyyy")</f>
        <v>NIVEL 1018 AM 113 08-01-2026</v>
      </c>
      <c r="G117" s="378" t="s">
        <v>14</v>
      </c>
      <c r="H117" s="5">
        <v>46030</v>
      </c>
      <c r="I117" s="415">
        <v>3.5</v>
      </c>
      <c r="J117" s="8">
        <v>1.83E-2</v>
      </c>
      <c r="K117" s="8">
        <f>+IF(Dumpadas[[#This Row],[ley]]&gt;0.03,0.03,Dumpadas[[#This Row],[ley]])</f>
        <v>1.83E-2</v>
      </c>
      <c r="L117" s="8"/>
      <c r="M117" s="378">
        <v>28382</v>
      </c>
      <c r="N117" s="386"/>
      <c r="O117" s="7"/>
      <c r="P117" s="10" t="str" cm="1">
        <f t="array" ref="P117">INDEX(Rangos!$E$3:$E$16,MATCH(1,(Dumpadas[[#This Row],[ley]]&gt;=Rangos!$B$3:$B$16)*(Dumpadas[[#This Row],[ley]]&lt;=Rangos!$C$3:$C$16),0))</f>
        <v>G</v>
      </c>
      <c r="R117" s="769"/>
      <c r="S117" s="769" t="s">
        <v>1520</v>
      </c>
      <c r="T117" s="369">
        <v>1</v>
      </c>
      <c r="U117" s="369">
        <v>3.5</v>
      </c>
      <c r="V117" s="10">
        <v>1.29E-2</v>
      </c>
      <c r="Y117" s="769"/>
      <c r="Z117" s="769" t="s">
        <v>1520</v>
      </c>
      <c r="AA117" s="369">
        <v>1</v>
      </c>
      <c r="AB117" s="369">
        <v>3.5</v>
      </c>
      <c r="AC117" s="10">
        <v>1.29E-2</v>
      </c>
      <c r="AD117" s="10">
        <v>1.29E-2</v>
      </c>
    </row>
    <row r="118" spans="1:30">
      <c r="A118" s="412"/>
      <c r="B118" s="378"/>
      <c r="C118" s="773" t="s">
        <v>226</v>
      </c>
      <c r="D118" s="773" t="s">
        <v>227</v>
      </c>
      <c r="E118" s="406">
        <v>114</v>
      </c>
      <c r="F118" s="386" t="str">
        <f>Dumpadas[[#This Row],[punto]] &amp; " "&amp;Dumpadas[[#This Row],[jornada]]&amp;" " &amp; Dumpadas[[#This Row],[N°Acop]] &amp; " " &amp; TEXT(Dumpadas[[#This Row],[fecha ]], "dd-mm-yyyy")</f>
        <v>NIVEL 1018 AM 114 08-01-2026</v>
      </c>
      <c r="G118" s="378" t="s">
        <v>14</v>
      </c>
      <c r="H118" s="5">
        <v>46030</v>
      </c>
      <c r="I118" s="415">
        <v>3.5</v>
      </c>
      <c r="J118" s="8">
        <v>1.46E-2</v>
      </c>
      <c r="K118" s="8">
        <f>+IF(Dumpadas[[#This Row],[ley]]&gt;0.03,0.03,Dumpadas[[#This Row],[ley]])</f>
        <v>1.46E-2</v>
      </c>
      <c r="L118" s="8"/>
      <c r="M118" s="378">
        <v>28382</v>
      </c>
      <c r="N118" s="386"/>
      <c r="O118" s="7"/>
      <c r="P118" s="10" t="str" cm="1">
        <f t="array" ref="P118">INDEX(Rangos!$E$3:$E$16,MATCH(1,(Dumpadas[[#This Row],[ley]]&gt;=Rangos!$B$3:$B$16)*(Dumpadas[[#This Row],[ley]]&lt;=Rangos!$C$3:$C$16),0))</f>
        <v>E</v>
      </c>
      <c r="R118" s="769"/>
      <c r="S118" s="769" t="s">
        <v>1521</v>
      </c>
      <c r="T118" s="369">
        <v>1</v>
      </c>
      <c r="U118" s="369">
        <v>3.5</v>
      </c>
      <c r="V118" s="10">
        <v>1.1599999999999999E-2</v>
      </c>
      <c r="Y118" s="769"/>
      <c r="Z118" s="769" t="s">
        <v>1521</v>
      </c>
      <c r="AA118" s="369">
        <v>1</v>
      </c>
      <c r="AB118" s="369">
        <v>3.5</v>
      </c>
      <c r="AC118" s="10">
        <v>1.1599999999999999E-2</v>
      </c>
      <c r="AD118" s="10">
        <v>1.1599999999999999E-2</v>
      </c>
    </row>
    <row r="119" spans="1:30">
      <c r="A119" s="412"/>
      <c r="B119" s="379"/>
      <c r="C119" s="379" t="s">
        <v>226</v>
      </c>
      <c r="D119" s="379" t="s">
        <v>227</v>
      </c>
      <c r="E119" s="409">
        <v>115</v>
      </c>
      <c r="F119" s="379" t="str">
        <f>Dumpadas[[#This Row],[punto]] &amp; " "&amp;Dumpadas[[#This Row],[jornada]]&amp;" " &amp; Dumpadas[[#This Row],[N°Acop]] &amp; " " &amp; TEXT(Dumpadas[[#This Row],[fecha ]], "dd-mm-yyyy")</f>
        <v>NIVEL 1018 AM 115 08-01-2026</v>
      </c>
      <c r="G119" s="379" t="s">
        <v>14</v>
      </c>
      <c r="H119" s="380">
        <v>46030</v>
      </c>
      <c r="I119" s="379">
        <v>3.5</v>
      </c>
      <c r="J119" s="381">
        <v>8.3000000000000001E-3</v>
      </c>
      <c r="K119" s="381">
        <f>+IF(Dumpadas[[#This Row],[ley]]&gt;0.03,0.03,Dumpadas[[#This Row],[ley]])</f>
        <v>8.3000000000000001E-3</v>
      </c>
      <c r="L119" s="381"/>
      <c r="M119" s="379">
        <v>28382</v>
      </c>
      <c r="N119" s="379"/>
      <c r="O119" s="381"/>
      <c r="P119" s="382" t="str" cm="1">
        <f t="array" ref="P119">INDEX(Rangos!$E$3:$E$16,MATCH(1,(Dumpadas[[#This Row],[ley]]&gt;=Rangos!$B$3:$B$16)*(Dumpadas[[#This Row],[ley]]&lt;=Rangos!$C$3:$C$16),0))</f>
        <v>A</v>
      </c>
      <c r="R119" s="769"/>
      <c r="S119" s="769" t="s">
        <v>1522</v>
      </c>
      <c r="T119" s="369">
        <v>1</v>
      </c>
      <c r="U119" s="369">
        <v>3.5</v>
      </c>
      <c r="V119" s="10">
        <v>1.0999999999999999E-2</v>
      </c>
      <c r="Y119" s="769"/>
      <c r="Z119" s="769" t="s">
        <v>1522</v>
      </c>
      <c r="AA119" s="369">
        <v>1</v>
      </c>
      <c r="AB119" s="369">
        <v>3.5</v>
      </c>
      <c r="AC119" s="10">
        <v>1.0999999999999999E-2</v>
      </c>
      <c r="AD119" s="10">
        <v>1.0999999999999999E-2</v>
      </c>
    </row>
    <row r="120" spans="1:30">
      <c r="A120" s="412"/>
      <c r="B120" s="379"/>
      <c r="C120" s="379" t="s">
        <v>226</v>
      </c>
      <c r="D120" s="379" t="s">
        <v>227</v>
      </c>
      <c r="E120" s="409">
        <v>116</v>
      </c>
      <c r="F120" s="379" t="str">
        <f>Dumpadas[[#This Row],[punto]] &amp; " "&amp;Dumpadas[[#This Row],[jornada]]&amp;" " &amp; Dumpadas[[#This Row],[N°Acop]] &amp; " " &amp; TEXT(Dumpadas[[#This Row],[fecha ]], "dd-mm-yyyy")</f>
        <v>NIVEL 1018 AM 116 08-01-2026</v>
      </c>
      <c r="G120" s="379" t="s">
        <v>14</v>
      </c>
      <c r="H120" s="380">
        <v>46030</v>
      </c>
      <c r="I120" s="379">
        <v>3.5</v>
      </c>
      <c r="J120" s="381">
        <v>1.6799999999999999E-2</v>
      </c>
      <c r="K120" s="381">
        <f>+IF(Dumpadas[[#This Row],[ley]]&gt;0.03,0.03,Dumpadas[[#This Row],[ley]])</f>
        <v>1.6799999999999999E-2</v>
      </c>
      <c r="L120" s="381"/>
      <c r="M120" s="379">
        <v>28382</v>
      </c>
      <c r="N120" s="379"/>
      <c r="O120" s="381"/>
      <c r="P120" s="382" t="str" cm="1">
        <f t="array" ref="P120">INDEX(Rangos!$E$3:$E$16,MATCH(1,(Dumpadas[[#This Row],[ley]]&gt;=Rangos!$B$3:$B$16)*(Dumpadas[[#This Row],[ley]]&lt;=Rangos!$C$3:$C$16),0))</f>
        <v>F</v>
      </c>
      <c r="R120" s="769"/>
      <c r="S120" s="769" t="s">
        <v>1523</v>
      </c>
      <c r="T120" s="369">
        <v>1</v>
      </c>
      <c r="U120" s="369">
        <v>3.5</v>
      </c>
      <c r="V120" s="10">
        <v>1.0200000000000001E-2</v>
      </c>
      <c r="Y120" s="769"/>
      <c r="Z120" s="769" t="s">
        <v>1523</v>
      </c>
      <c r="AA120" s="369">
        <v>1</v>
      </c>
      <c r="AB120" s="369">
        <v>3.5</v>
      </c>
      <c r="AC120" s="10">
        <v>1.0200000000000001E-2</v>
      </c>
      <c r="AD120" s="10">
        <v>1.0200000000000001E-2</v>
      </c>
    </row>
    <row r="121" spans="1:30">
      <c r="A121" s="412"/>
      <c r="B121" s="379"/>
      <c r="C121" s="379" t="s">
        <v>226</v>
      </c>
      <c r="D121" s="379" t="s">
        <v>227</v>
      </c>
      <c r="E121" s="409">
        <v>117</v>
      </c>
      <c r="F121" s="379" t="str">
        <f>Dumpadas[[#This Row],[punto]] &amp; " "&amp;Dumpadas[[#This Row],[jornada]]&amp;" " &amp; Dumpadas[[#This Row],[N°Acop]] &amp; " " &amp; TEXT(Dumpadas[[#This Row],[fecha ]], "dd-mm-yyyy")</f>
        <v>NIVEL 1018 AM 117 08-01-2026</v>
      </c>
      <c r="G121" s="379" t="s">
        <v>14</v>
      </c>
      <c r="H121" s="380">
        <v>46030</v>
      </c>
      <c r="I121" s="379">
        <v>3.5</v>
      </c>
      <c r="J121" s="381">
        <v>1.7000000000000001E-2</v>
      </c>
      <c r="K121" s="381">
        <f>+IF(Dumpadas[[#This Row],[ley]]&gt;0.03,0.03,Dumpadas[[#This Row],[ley]])</f>
        <v>1.7000000000000001E-2</v>
      </c>
      <c r="L121" s="381"/>
      <c r="M121" s="379">
        <v>28382</v>
      </c>
      <c r="N121" s="379"/>
      <c r="O121" s="381"/>
      <c r="P121" s="382" t="str" cm="1">
        <f t="array" ref="P121">INDEX(Rangos!$E$3:$E$16,MATCH(1,(Dumpadas[[#This Row],[ley]]&gt;=Rangos!$B$3:$B$16)*(Dumpadas[[#This Row],[ley]]&lt;=Rangos!$C$3:$C$16),0))</f>
        <v>F</v>
      </c>
      <c r="R121" s="769"/>
      <c r="S121" s="769" t="s">
        <v>1524</v>
      </c>
      <c r="T121" s="369">
        <v>1</v>
      </c>
      <c r="U121" s="369">
        <v>3.5</v>
      </c>
      <c r="V121" s="10">
        <v>1.0999999999999999E-2</v>
      </c>
      <c r="Y121" s="769"/>
      <c r="Z121" s="769" t="s">
        <v>1524</v>
      </c>
      <c r="AA121" s="369">
        <v>1</v>
      </c>
      <c r="AB121" s="369">
        <v>3.5</v>
      </c>
      <c r="AC121" s="10">
        <v>1.0999999999999999E-2</v>
      </c>
      <c r="AD121" s="10">
        <v>1.0999999999999999E-2</v>
      </c>
    </row>
    <row r="122" spans="1:30">
      <c r="A122" s="412"/>
      <c r="B122" s="379"/>
      <c r="C122" s="379" t="s">
        <v>226</v>
      </c>
      <c r="D122" s="379" t="s">
        <v>227</v>
      </c>
      <c r="E122" s="409">
        <v>118</v>
      </c>
      <c r="F122" s="379" t="str">
        <f>Dumpadas[[#This Row],[punto]] &amp; " "&amp;Dumpadas[[#This Row],[jornada]]&amp;" " &amp; Dumpadas[[#This Row],[N°Acop]] &amp; " " &amp; TEXT(Dumpadas[[#This Row],[fecha ]], "dd-mm-yyyy")</f>
        <v>NIVEL 1018 AM 118 08-01-2026</v>
      </c>
      <c r="G122" s="379" t="s">
        <v>14</v>
      </c>
      <c r="H122" s="380">
        <v>46030</v>
      </c>
      <c r="I122" s="379">
        <v>3.5</v>
      </c>
      <c r="J122" s="381">
        <v>1.3599999999999999E-2</v>
      </c>
      <c r="K122" s="381">
        <f>+IF(Dumpadas[[#This Row],[ley]]&gt;0.03,0.03,Dumpadas[[#This Row],[ley]])</f>
        <v>1.3599999999999999E-2</v>
      </c>
      <c r="L122" s="381"/>
      <c r="M122" s="379">
        <v>28382</v>
      </c>
      <c r="N122" s="379"/>
      <c r="O122" s="381"/>
      <c r="P122" s="382" t="str" cm="1">
        <f t="array" ref="P122">INDEX(Rangos!$E$3:$E$16,MATCH(1,(Dumpadas[[#This Row],[ley]]&gt;=Rangos!$B$3:$B$16)*(Dumpadas[[#This Row],[ley]]&lt;=Rangos!$C$3:$C$16),0))</f>
        <v>E</v>
      </c>
      <c r="R122" s="769"/>
      <c r="S122" s="769" t="s">
        <v>1525</v>
      </c>
      <c r="T122" s="369">
        <v>1</v>
      </c>
      <c r="U122" s="369">
        <v>3.5</v>
      </c>
      <c r="V122" s="10">
        <v>1.3599999999999999E-2</v>
      </c>
      <c r="Y122" s="769"/>
      <c r="Z122" s="769" t="s">
        <v>1525</v>
      </c>
      <c r="AA122" s="369">
        <v>1</v>
      </c>
      <c r="AB122" s="369">
        <v>3.5</v>
      </c>
      <c r="AC122" s="10">
        <v>1.3599999999999999E-2</v>
      </c>
      <c r="AD122" s="10">
        <v>1.3599999999999999E-2</v>
      </c>
    </row>
    <row r="123" spans="1:30">
      <c r="A123" s="412"/>
      <c r="B123" s="379"/>
      <c r="C123" s="379" t="s">
        <v>226</v>
      </c>
      <c r="D123" s="379" t="s">
        <v>227</v>
      </c>
      <c r="E123" s="409">
        <v>119</v>
      </c>
      <c r="F123" s="379" t="str">
        <f>Dumpadas[[#This Row],[punto]] &amp; " "&amp;Dumpadas[[#This Row],[jornada]]&amp;" " &amp; Dumpadas[[#This Row],[N°Acop]] &amp; " " &amp; TEXT(Dumpadas[[#This Row],[fecha ]], "dd-mm-yyyy")</f>
        <v>NIVEL 1018 AM 119 08-01-2026</v>
      </c>
      <c r="G123" s="379" t="s">
        <v>14</v>
      </c>
      <c r="H123" s="380">
        <v>46030</v>
      </c>
      <c r="I123" s="379">
        <v>3.5</v>
      </c>
      <c r="J123" s="381">
        <v>1.4500000000000001E-2</v>
      </c>
      <c r="K123" s="381">
        <f>+IF(Dumpadas[[#This Row],[ley]]&gt;0.03,0.03,Dumpadas[[#This Row],[ley]])</f>
        <v>1.4500000000000001E-2</v>
      </c>
      <c r="L123" s="381"/>
      <c r="M123" s="379">
        <v>28382</v>
      </c>
      <c r="N123" s="379"/>
      <c r="O123" s="381"/>
      <c r="P123" s="382" t="str" cm="1">
        <f t="array" ref="P123">INDEX(Rangos!$E$3:$E$16,MATCH(1,(Dumpadas[[#This Row],[ley]]&gt;=Rangos!$B$3:$B$16)*(Dumpadas[[#This Row],[ley]]&lt;=Rangos!$C$3:$C$16),0))</f>
        <v>E</v>
      </c>
      <c r="R123" s="769"/>
      <c r="S123" s="769" t="s">
        <v>1526</v>
      </c>
      <c r="T123" s="369">
        <v>1</v>
      </c>
      <c r="U123" s="369">
        <v>3.5</v>
      </c>
      <c r="V123" s="10">
        <v>1.38E-2</v>
      </c>
      <c r="Y123" s="769"/>
      <c r="Z123" s="769" t="s">
        <v>1526</v>
      </c>
      <c r="AA123" s="369">
        <v>1</v>
      </c>
      <c r="AB123" s="369">
        <v>3.5</v>
      </c>
      <c r="AC123" s="10">
        <v>1.38E-2</v>
      </c>
      <c r="AD123" s="10">
        <v>1.38E-2</v>
      </c>
    </row>
    <row r="124" spans="1:30">
      <c r="A124" s="412"/>
      <c r="B124" s="379"/>
      <c r="C124" s="379" t="s">
        <v>226</v>
      </c>
      <c r="D124" s="379" t="s">
        <v>227</v>
      </c>
      <c r="E124" s="409">
        <v>120</v>
      </c>
      <c r="F124" s="379" t="str">
        <f>Dumpadas[[#This Row],[punto]] &amp; " "&amp;Dumpadas[[#This Row],[jornada]]&amp;" " &amp; Dumpadas[[#This Row],[N°Acop]] &amp; " " &amp; TEXT(Dumpadas[[#This Row],[fecha ]], "dd-mm-yyyy")</f>
        <v>NIVEL 1018 AM 120 08-01-2026</v>
      </c>
      <c r="G124" s="379" t="s">
        <v>14</v>
      </c>
      <c r="H124" s="380">
        <v>46030</v>
      </c>
      <c r="I124" s="379">
        <v>3.5</v>
      </c>
      <c r="J124" s="381">
        <v>1.6299999999999999E-2</v>
      </c>
      <c r="K124" s="381">
        <f>+IF(Dumpadas[[#This Row],[ley]]&gt;0.03,0.03,Dumpadas[[#This Row],[ley]])</f>
        <v>1.6299999999999999E-2</v>
      </c>
      <c r="L124" s="381"/>
      <c r="M124" s="379">
        <v>28382</v>
      </c>
      <c r="N124" s="379"/>
      <c r="O124" s="381"/>
      <c r="P124" s="382" t="str" cm="1">
        <f t="array" ref="P124">INDEX(Rangos!$E$3:$E$16,MATCH(1,(Dumpadas[[#This Row],[ley]]&gt;=Rangos!$B$3:$B$16)*(Dumpadas[[#This Row],[ley]]&lt;=Rangos!$C$3:$C$16),0))</f>
        <v>F</v>
      </c>
      <c r="R124" s="769"/>
      <c r="S124" s="769" t="s">
        <v>1527</v>
      </c>
      <c r="T124" s="369">
        <v>1</v>
      </c>
      <c r="U124" s="369">
        <v>3.5</v>
      </c>
      <c r="V124" s="10">
        <v>1.11E-2</v>
      </c>
      <c r="Y124" s="769"/>
      <c r="Z124" s="769" t="s">
        <v>1527</v>
      </c>
      <c r="AA124" s="369">
        <v>1</v>
      </c>
      <c r="AB124" s="369">
        <v>3.5</v>
      </c>
      <c r="AC124" s="10">
        <v>1.11E-2</v>
      </c>
      <c r="AD124" s="10">
        <v>1.11E-2</v>
      </c>
    </row>
    <row r="125" spans="1:30">
      <c r="A125" s="412"/>
      <c r="B125" s="378"/>
      <c r="C125" s="773" t="s">
        <v>226</v>
      </c>
      <c r="D125" s="773" t="s">
        <v>227</v>
      </c>
      <c r="E125" s="406">
        <v>121</v>
      </c>
      <c r="F125" s="386" t="str">
        <f>Dumpadas[[#This Row],[punto]] &amp; " "&amp;Dumpadas[[#This Row],[jornada]]&amp;" " &amp; Dumpadas[[#This Row],[N°Acop]] &amp; " " &amp; TEXT(Dumpadas[[#This Row],[fecha ]], "dd-mm-yyyy")</f>
        <v>NIVEL 1018 PM 121 08-01-2026</v>
      </c>
      <c r="G125" s="378" t="s">
        <v>16</v>
      </c>
      <c r="H125" s="5">
        <v>46030</v>
      </c>
      <c r="I125" s="378">
        <v>3.5</v>
      </c>
      <c r="J125" s="8">
        <v>2.18E-2</v>
      </c>
      <c r="K125" s="8">
        <f>+IF(Dumpadas[[#This Row],[ley]]&gt;0.03,0.03,Dumpadas[[#This Row],[ley]])</f>
        <v>2.18E-2</v>
      </c>
      <c r="L125" s="8"/>
      <c r="M125" s="378">
        <v>28388</v>
      </c>
      <c r="N125" s="386"/>
      <c r="O125" s="7"/>
      <c r="P125" s="10" t="str" cm="1">
        <f t="array" ref="P125">INDEX(Rangos!$E$3:$E$16,MATCH(1,(Dumpadas[[#This Row],[ley]]&gt;=Rangos!$B$3:$B$16)*(Dumpadas[[#This Row],[ley]]&lt;=Rangos!$C$3:$C$16),0))</f>
        <v>I</v>
      </c>
      <c r="R125" s="769"/>
      <c r="S125" s="769" t="s">
        <v>1528</v>
      </c>
      <c r="T125" s="369">
        <v>1</v>
      </c>
      <c r="U125" s="369">
        <v>3.5</v>
      </c>
      <c r="V125" s="10">
        <v>2.3199999999999998E-2</v>
      </c>
      <c r="Y125" s="769"/>
      <c r="Z125" s="769" t="s">
        <v>1528</v>
      </c>
      <c r="AA125" s="369">
        <v>1</v>
      </c>
      <c r="AB125" s="369">
        <v>3.5</v>
      </c>
      <c r="AC125" s="10">
        <v>2.3199999999999998E-2</v>
      </c>
      <c r="AD125" s="10">
        <v>2.3199999999999998E-2</v>
      </c>
    </row>
    <row r="126" spans="1:30">
      <c r="A126" s="412"/>
      <c r="B126" s="378"/>
      <c r="C126" s="773" t="s">
        <v>226</v>
      </c>
      <c r="D126" s="773" t="s">
        <v>227</v>
      </c>
      <c r="E126" s="406">
        <v>122</v>
      </c>
      <c r="F126" s="386" t="str">
        <f>Dumpadas[[#This Row],[punto]] &amp; " "&amp;Dumpadas[[#This Row],[jornada]]&amp;" " &amp; Dumpadas[[#This Row],[N°Acop]] &amp; " " &amp; TEXT(Dumpadas[[#This Row],[fecha ]], "dd-mm-yyyy")</f>
        <v>NIVEL 1018 PM 122 08-01-2026</v>
      </c>
      <c r="G126" s="378" t="s">
        <v>16</v>
      </c>
      <c r="H126" s="5">
        <v>46030</v>
      </c>
      <c r="I126" s="415">
        <v>3.5</v>
      </c>
      <c r="J126" s="8">
        <v>1.9400000000000001E-2</v>
      </c>
      <c r="K126" s="8">
        <f>+IF(Dumpadas[[#This Row],[ley]]&gt;0.03,0.03,Dumpadas[[#This Row],[ley]])</f>
        <v>1.9400000000000001E-2</v>
      </c>
      <c r="L126" s="8"/>
      <c r="M126" s="378">
        <v>28388</v>
      </c>
      <c r="N126" s="386"/>
      <c r="O126" s="7"/>
      <c r="P126" s="10" t="str" cm="1">
        <f t="array" ref="P126">INDEX(Rangos!$E$3:$E$16,MATCH(1,(Dumpadas[[#This Row],[ley]]&gt;=Rangos!$B$3:$B$16)*(Dumpadas[[#This Row],[ley]]&lt;=Rangos!$C$3:$C$16),0))</f>
        <v>H</v>
      </c>
      <c r="R126" s="769"/>
      <c r="S126" s="769" t="s">
        <v>1529</v>
      </c>
      <c r="T126" s="369">
        <v>1</v>
      </c>
      <c r="U126" s="369">
        <v>3.5</v>
      </c>
      <c r="V126" s="10">
        <v>1.2999999999999999E-2</v>
      </c>
      <c r="Y126" s="769"/>
      <c r="Z126" s="769" t="s">
        <v>1529</v>
      </c>
      <c r="AA126" s="369">
        <v>1</v>
      </c>
      <c r="AB126" s="369">
        <v>3.5</v>
      </c>
      <c r="AC126" s="10">
        <v>1.2999999999999999E-2</v>
      </c>
      <c r="AD126" s="10">
        <v>1.2999999999999999E-2</v>
      </c>
    </row>
    <row r="127" spans="1:30">
      <c r="A127" s="412"/>
      <c r="B127" s="378"/>
      <c r="C127" s="773" t="s">
        <v>226</v>
      </c>
      <c r="D127" s="773" t="s">
        <v>227</v>
      </c>
      <c r="E127" s="406">
        <v>123</v>
      </c>
      <c r="F127" s="386" t="str">
        <f>Dumpadas[[#This Row],[punto]] &amp; " "&amp;Dumpadas[[#This Row],[jornada]]&amp;" " &amp; Dumpadas[[#This Row],[N°Acop]] &amp; " " &amp; TEXT(Dumpadas[[#This Row],[fecha ]], "dd-mm-yyyy")</f>
        <v>NIVEL 1018 PM 123 08-01-2026</v>
      </c>
      <c r="G127" s="378" t="s">
        <v>16</v>
      </c>
      <c r="H127" s="5">
        <v>46030</v>
      </c>
      <c r="I127" s="415">
        <v>3.5</v>
      </c>
      <c r="J127" s="8">
        <v>2.5899999999999999E-2</v>
      </c>
      <c r="K127" s="8">
        <f>+IF(Dumpadas[[#This Row],[ley]]&gt;0.03,0.03,Dumpadas[[#This Row],[ley]])</f>
        <v>2.5899999999999999E-2</v>
      </c>
      <c r="L127" s="8"/>
      <c r="M127" s="378">
        <v>28388</v>
      </c>
      <c r="N127" s="386"/>
      <c r="O127" s="7"/>
      <c r="P127" s="10" t="str" cm="1">
        <f t="array" ref="P127">INDEX(Rangos!$E$3:$E$16,MATCH(1,(Dumpadas[[#This Row],[ley]]&gt;=Rangos!$B$3:$B$16)*(Dumpadas[[#This Row],[ley]]&lt;=Rangos!$C$3:$C$16),0))</f>
        <v>K</v>
      </c>
      <c r="R127" s="769"/>
      <c r="S127" s="769" t="s">
        <v>1530</v>
      </c>
      <c r="T127" s="369">
        <v>1</v>
      </c>
      <c r="U127" s="369">
        <v>3.5</v>
      </c>
      <c r="V127" s="10">
        <v>1.66E-2</v>
      </c>
      <c r="Y127" s="769"/>
      <c r="Z127" s="769" t="s">
        <v>1530</v>
      </c>
      <c r="AA127" s="369">
        <v>1</v>
      </c>
      <c r="AB127" s="369">
        <v>3.5</v>
      </c>
      <c r="AC127" s="10">
        <v>1.66E-2</v>
      </c>
      <c r="AD127" s="10">
        <v>1.66E-2</v>
      </c>
    </row>
    <row r="128" spans="1:30">
      <c r="A128" s="412"/>
      <c r="B128" s="378"/>
      <c r="C128" s="773" t="s">
        <v>226</v>
      </c>
      <c r="D128" s="773" t="s">
        <v>227</v>
      </c>
      <c r="E128" s="406">
        <v>124</v>
      </c>
      <c r="F128" s="386" t="str">
        <f>Dumpadas[[#This Row],[punto]] &amp; " "&amp;Dumpadas[[#This Row],[jornada]]&amp;" " &amp; Dumpadas[[#This Row],[N°Acop]] &amp; " " &amp; TEXT(Dumpadas[[#This Row],[fecha ]], "dd-mm-yyyy")</f>
        <v>NIVEL 1018 PM 124 08-01-2026</v>
      </c>
      <c r="G128" s="378" t="s">
        <v>16</v>
      </c>
      <c r="H128" s="5">
        <v>46030</v>
      </c>
      <c r="I128" s="415">
        <v>3.5</v>
      </c>
      <c r="J128" s="8">
        <v>1.23E-2</v>
      </c>
      <c r="K128" s="8">
        <f>+IF(Dumpadas[[#This Row],[ley]]&gt;0.03,0.03,Dumpadas[[#This Row],[ley]])</f>
        <v>1.23E-2</v>
      </c>
      <c r="L128" s="8"/>
      <c r="M128" s="378">
        <v>28388</v>
      </c>
      <c r="N128" s="386"/>
      <c r="O128" s="7"/>
      <c r="P128" s="10" t="str" cm="1">
        <f t="array" ref="P128">INDEX(Rangos!$E$3:$E$16,MATCH(1,(Dumpadas[[#This Row],[ley]]&gt;=Rangos!$B$3:$B$16)*(Dumpadas[[#This Row],[ley]]&lt;=Rangos!$C$3:$C$16),0))</f>
        <v>D</v>
      </c>
      <c r="R128" s="769"/>
      <c r="S128" s="769" t="s">
        <v>1531</v>
      </c>
      <c r="T128" s="369">
        <v>1</v>
      </c>
      <c r="U128" s="369">
        <v>3.5</v>
      </c>
      <c r="V128" s="10">
        <v>8.9999999999999993E-3</v>
      </c>
      <c r="Y128" s="769"/>
      <c r="Z128" s="769" t="s">
        <v>1531</v>
      </c>
      <c r="AA128" s="369">
        <v>1</v>
      </c>
      <c r="AB128" s="369">
        <v>3.5</v>
      </c>
      <c r="AC128" s="10">
        <v>8.9999999999999993E-3</v>
      </c>
      <c r="AD128" s="10">
        <v>8.9999999999999993E-3</v>
      </c>
    </row>
    <row r="129" spans="1:30">
      <c r="A129" s="412"/>
      <c r="B129" s="378"/>
      <c r="C129" s="773" t="s">
        <v>226</v>
      </c>
      <c r="D129" s="773" t="s">
        <v>227</v>
      </c>
      <c r="E129" s="406">
        <v>125</v>
      </c>
      <c r="F129" s="386" t="str">
        <f>Dumpadas[[#This Row],[punto]] &amp; " "&amp;Dumpadas[[#This Row],[jornada]]&amp;" " &amp; Dumpadas[[#This Row],[N°Acop]] &amp; " " &amp; TEXT(Dumpadas[[#This Row],[fecha ]], "dd-mm-yyyy")</f>
        <v>NIVEL 1018 PM 125 08-01-2026</v>
      </c>
      <c r="G129" s="378" t="s">
        <v>16</v>
      </c>
      <c r="H129" s="5">
        <v>46030</v>
      </c>
      <c r="I129" s="415">
        <v>3.5</v>
      </c>
      <c r="J129" s="8">
        <v>1.11E-2</v>
      </c>
      <c r="K129" s="8">
        <f>+IF(Dumpadas[[#This Row],[ley]]&gt;0.03,0.03,Dumpadas[[#This Row],[ley]])</f>
        <v>1.11E-2</v>
      </c>
      <c r="L129" s="8"/>
      <c r="M129" s="378">
        <v>28388</v>
      </c>
      <c r="N129" s="386"/>
      <c r="O129" s="7"/>
      <c r="P129" s="10" t="str" cm="1">
        <f t="array" ref="P129">INDEX(Rangos!$E$3:$E$16,MATCH(1,(Dumpadas[[#This Row],[ley]]&gt;=Rangos!$B$3:$B$16)*(Dumpadas[[#This Row],[ley]]&lt;=Rangos!$C$3:$C$16),0))</f>
        <v>C</v>
      </c>
      <c r="R129" s="769"/>
      <c r="S129" s="769" t="s">
        <v>1532</v>
      </c>
      <c r="T129" s="369">
        <v>1</v>
      </c>
      <c r="U129" s="369">
        <v>3.5</v>
      </c>
      <c r="V129" s="10">
        <v>1.2800000000000001E-2</v>
      </c>
      <c r="Y129" s="769"/>
      <c r="Z129" s="769" t="s">
        <v>1532</v>
      </c>
      <c r="AA129" s="369">
        <v>1</v>
      </c>
      <c r="AB129" s="369">
        <v>3.5</v>
      </c>
      <c r="AC129" s="10">
        <v>1.2800000000000001E-2</v>
      </c>
      <c r="AD129" s="10">
        <v>1.2800000000000001E-2</v>
      </c>
    </row>
    <row r="130" spans="1:30">
      <c r="A130" s="412"/>
      <c r="B130" s="379"/>
      <c r="C130" s="379" t="s">
        <v>230</v>
      </c>
      <c r="D130" s="379" t="s">
        <v>231</v>
      </c>
      <c r="E130" s="409">
        <v>126</v>
      </c>
      <c r="F130" s="379" t="str">
        <f>Dumpadas[[#This Row],[punto]] &amp; " "&amp;Dumpadas[[#This Row],[jornada]]&amp;" " &amp; Dumpadas[[#This Row],[N°Acop]] &amp; " " &amp; TEXT(Dumpadas[[#This Row],[fecha ]], "dd-mm-yyyy")</f>
        <v>NIVEL 1005 PM 126 08-01-2026</v>
      </c>
      <c r="G130" s="379" t="s">
        <v>16</v>
      </c>
      <c r="H130" s="380">
        <v>46030</v>
      </c>
      <c r="I130" s="379">
        <v>3.5</v>
      </c>
      <c r="J130" s="381">
        <v>3.1600000000000003E-2</v>
      </c>
      <c r="K130" s="381">
        <f>+IF(Dumpadas[[#This Row],[ley]]&gt;0.03,0.03,Dumpadas[[#This Row],[ley]])</f>
        <v>0.03</v>
      </c>
      <c r="L130" s="381"/>
      <c r="M130" s="379">
        <v>28388</v>
      </c>
      <c r="N130" s="379"/>
      <c r="O130" s="381"/>
      <c r="P130" s="382" t="str" cm="1">
        <f t="array" ref="P130">INDEX(Rangos!$E$3:$E$16,MATCH(1,(Dumpadas[[#This Row],[ley]]&gt;=Rangos!$B$3:$B$16)*(Dumpadas[[#This Row],[ley]]&lt;=Rangos!$C$3:$C$16),0))</f>
        <v>L</v>
      </c>
      <c r="R130" s="769"/>
      <c r="S130" s="769" t="s">
        <v>1533</v>
      </c>
      <c r="T130" s="369">
        <v>1</v>
      </c>
      <c r="U130" s="369">
        <v>3.5</v>
      </c>
      <c r="V130" s="10">
        <v>8.8999999999999999E-3</v>
      </c>
      <c r="Y130" s="769"/>
      <c r="Z130" s="769" t="s">
        <v>1533</v>
      </c>
      <c r="AA130" s="369">
        <v>1</v>
      </c>
      <c r="AB130" s="369">
        <v>3.5</v>
      </c>
      <c r="AC130" s="10">
        <v>8.8999999999999999E-3</v>
      </c>
      <c r="AD130" s="10">
        <v>8.8999999999999999E-3</v>
      </c>
    </row>
    <row r="131" spans="1:30">
      <c r="A131" s="412"/>
      <c r="B131" s="379"/>
      <c r="C131" s="379" t="s">
        <v>230</v>
      </c>
      <c r="D131" s="379" t="s">
        <v>231</v>
      </c>
      <c r="E131" s="409">
        <v>127</v>
      </c>
      <c r="F131" s="379" t="str">
        <f>Dumpadas[[#This Row],[punto]] &amp; " "&amp;Dumpadas[[#This Row],[jornada]]&amp;" " &amp; Dumpadas[[#This Row],[N°Acop]] &amp; " " &amp; TEXT(Dumpadas[[#This Row],[fecha ]], "dd-mm-yyyy")</f>
        <v>NIVEL 1005 PM 127 08-01-2026</v>
      </c>
      <c r="G131" s="379" t="s">
        <v>16</v>
      </c>
      <c r="H131" s="380">
        <v>46030</v>
      </c>
      <c r="I131" s="379">
        <v>3.5</v>
      </c>
      <c r="J131" s="381">
        <v>2.6800000000000001E-2</v>
      </c>
      <c r="K131" s="381">
        <f>+IF(Dumpadas[[#This Row],[ley]]&gt;0.03,0.03,Dumpadas[[#This Row],[ley]])</f>
        <v>2.6800000000000001E-2</v>
      </c>
      <c r="L131" s="381"/>
      <c r="M131" s="379">
        <v>28388</v>
      </c>
      <c r="N131" s="379"/>
      <c r="O131" s="381"/>
      <c r="P131" s="382" t="str" cm="1">
        <f t="array" ref="P131">INDEX(Rangos!$E$3:$E$16,MATCH(1,(Dumpadas[[#This Row],[ley]]&gt;=Rangos!$B$3:$B$16)*(Dumpadas[[#This Row],[ley]]&lt;=Rangos!$C$3:$C$16),0))</f>
        <v>K</v>
      </c>
      <c r="R131" s="769"/>
      <c r="S131" s="769" t="s">
        <v>1534</v>
      </c>
      <c r="T131" s="369">
        <v>1</v>
      </c>
      <c r="U131" s="369">
        <v>3.5</v>
      </c>
      <c r="V131" s="10">
        <v>8.6999999999999994E-3</v>
      </c>
      <c r="Y131" s="769"/>
      <c r="Z131" s="769" t="s">
        <v>1534</v>
      </c>
      <c r="AA131" s="369">
        <v>1</v>
      </c>
      <c r="AB131" s="369">
        <v>3.5</v>
      </c>
      <c r="AC131" s="10">
        <v>8.6999999999999994E-3</v>
      </c>
      <c r="AD131" s="10">
        <v>8.6999999999999994E-3</v>
      </c>
    </row>
    <row r="132" spans="1:30">
      <c r="A132" s="412"/>
      <c r="B132" s="378"/>
      <c r="C132" s="773" t="s">
        <v>226</v>
      </c>
      <c r="D132" s="773" t="s">
        <v>227</v>
      </c>
      <c r="E132" s="406">
        <v>128</v>
      </c>
      <c r="F132" s="386" t="str">
        <f>Dumpadas[[#This Row],[punto]] &amp; " "&amp;Dumpadas[[#This Row],[jornada]]&amp;" " &amp; Dumpadas[[#This Row],[N°Acop]] &amp; " " &amp; TEXT(Dumpadas[[#This Row],[fecha ]], "dd-mm-yyyy")</f>
        <v>NIVEL 1018 AM 128 09-01-2026</v>
      </c>
      <c r="G132" s="378" t="s">
        <v>14</v>
      </c>
      <c r="H132" s="5">
        <v>46031</v>
      </c>
      <c r="I132" s="378">
        <v>3.5</v>
      </c>
      <c r="J132" s="8">
        <v>2.12E-2</v>
      </c>
      <c r="K132" s="8">
        <f>+IF(Dumpadas[[#This Row],[ley]]&gt;0.03,0.03,Dumpadas[[#This Row],[ley]])</f>
        <v>2.12E-2</v>
      </c>
      <c r="L132" s="8"/>
      <c r="M132" s="378">
        <v>28390</v>
      </c>
      <c r="N132" s="386"/>
      <c r="O132" s="7"/>
      <c r="P132" s="10" t="str" cm="1">
        <f t="array" ref="P132">INDEX(Rangos!$E$3:$E$16,MATCH(1,(Dumpadas[[#This Row],[ley]]&gt;=Rangos!$B$3:$B$16)*(Dumpadas[[#This Row],[ley]]&lt;=Rangos!$C$3:$C$16),0))</f>
        <v>I</v>
      </c>
      <c r="R132" s="5" t="s">
        <v>291</v>
      </c>
      <c r="S132" s="769"/>
      <c r="T132" s="369">
        <v>18</v>
      </c>
      <c r="U132" s="369">
        <v>57.600000000000016</v>
      </c>
      <c r="V132" s="10">
        <v>1.3455555555555554E-2</v>
      </c>
      <c r="Y132" s="5" t="s">
        <v>291</v>
      </c>
      <c r="Z132" s="769"/>
      <c r="AA132" s="369">
        <v>18</v>
      </c>
      <c r="AB132" s="369">
        <v>57.600000000000016</v>
      </c>
      <c r="AC132" s="10">
        <v>1.3455555555555554E-2</v>
      </c>
      <c r="AD132" s="10">
        <v>1.3455555555555554E-2</v>
      </c>
    </row>
    <row r="133" spans="1:30">
      <c r="A133" s="412"/>
      <c r="B133" s="378"/>
      <c r="C133" s="773" t="s">
        <v>226</v>
      </c>
      <c r="D133" s="773" t="s">
        <v>227</v>
      </c>
      <c r="E133" s="406">
        <v>129</v>
      </c>
      <c r="F133" s="386" t="str">
        <f>Dumpadas[[#This Row],[punto]] &amp; " "&amp;Dumpadas[[#This Row],[jornada]]&amp;" " &amp; Dumpadas[[#This Row],[N°Acop]] &amp; " " &amp; TEXT(Dumpadas[[#This Row],[fecha ]], "dd-mm-yyyy")</f>
        <v>NIVEL 1018 AM 129 09-01-2026</v>
      </c>
      <c r="G133" s="378" t="s">
        <v>14</v>
      </c>
      <c r="H133" s="5">
        <v>46031</v>
      </c>
      <c r="I133" s="415">
        <v>3.5</v>
      </c>
      <c r="J133" s="8">
        <v>2.6100000000000002E-2</v>
      </c>
      <c r="K133" s="8">
        <f>+IF(Dumpadas[[#This Row],[ley]]&gt;0.03,0.03,Dumpadas[[#This Row],[ley]])</f>
        <v>2.6100000000000002E-2</v>
      </c>
      <c r="L133" s="8"/>
      <c r="M133" s="378">
        <v>28390</v>
      </c>
      <c r="N133" s="386"/>
      <c r="O133" s="7"/>
      <c r="P133" s="10" t="str" cm="1">
        <f t="array" ref="P133">INDEX(Rangos!$E$3:$E$16,MATCH(1,(Dumpadas[[#This Row],[ley]]&gt;=Rangos!$B$3:$B$16)*(Dumpadas[[#This Row],[ley]]&lt;=Rangos!$C$3:$C$16),0))</f>
        <v>K</v>
      </c>
      <c r="R133" s="769"/>
      <c r="S133" s="769" t="s">
        <v>674</v>
      </c>
      <c r="T133" s="369">
        <v>1</v>
      </c>
      <c r="U133" s="369">
        <v>3.2</v>
      </c>
      <c r="V133" s="10">
        <v>1.03E-2</v>
      </c>
      <c r="Y133" s="769"/>
      <c r="Z133" s="769" t="s">
        <v>674</v>
      </c>
      <c r="AA133" s="369">
        <v>1</v>
      </c>
      <c r="AB133" s="369">
        <v>3.2</v>
      </c>
      <c r="AC133" s="10">
        <v>1.03E-2</v>
      </c>
      <c r="AD133" s="10">
        <v>1.03E-2</v>
      </c>
    </row>
    <row r="134" spans="1:30">
      <c r="A134" s="412"/>
      <c r="B134" s="379"/>
      <c r="C134" s="379" t="s">
        <v>226</v>
      </c>
      <c r="D134" s="379" t="s">
        <v>227</v>
      </c>
      <c r="E134" s="409">
        <v>130</v>
      </c>
      <c r="F134" s="411" t="str">
        <f>Dumpadas[[#This Row],[punto]] &amp; " "&amp;Dumpadas[[#This Row],[jornada]]&amp;" " &amp; Dumpadas[[#This Row],[N°Acop]] &amp; " " &amp; TEXT(Dumpadas[[#This Row],[fecha ]], "dd-mm-yyyy")</f>
        <v>NIVEL 1018 AM 130 09-01-2026</v>
      </c>
      <c r="G134" s="379" t="s">
        <v>14</v>
      </c>
      <c r="H134" s="380">
        <v>46031</v>
      </c>
      <c r="I134" s="379">
        <v>3.5</v>
      </c>
      <c r="J134" s="381">
        <v>1.6E-2</v>
      </c>
      <c r="K134" s="381">
        <f>+IF(Dumpadas[[#This Row],[ley]]&gt;0.03,0.03,Dumpadas[[#This Row],[ley]])</f>
        <v>1.6E-2</v>
      </c>
      <c r="L134" s="381"/>
      <c r="M134" s="379">
        <v>28402</v>
      </c>
      <c r="N134" s="379"/>
      <c r="O134" s="381"/>
      <c r="P134" s="382" t="str" cm="1">
        <f t="array" ref="P134">INDEX(Rangos!$E$3:$E$16,MATCH(1,(Dumpadas[[#This Row],[ley]]&gt;=Rangos!$B$3:$B$16)*(Dumpadas[[#This Row],[ley]]&lt;=Rangos!$C$3:$C$16),0))</f>
        <v>F</v>
      </c>
      <c r="R134" s="769"/>
      <c r="S134" s="769" t="s">
        <v>675</v>
      </c>
      <c r="T134" s="369">
        <v>1</v>
      </c>
      <c r="U134" s="369">
        <v>3.2</v>
      </c>
      <c r="V134" s="10">
        <v>0.01</v>
      </c>
      <c r="Y134" s="769"/>
      <c r="Z134" s="769" t="s">
        <v>675</v>
      </c>
      <c r="AA134" s="369">
        <v>1</v>
      </c>
      <c r="AB134" s="369">
        <v>3.2</v>
      </c>
      <c r="AC134" s="10">
        <v>0.01</v>
      </c>
      <c r="AD134" s="10">
        <v>0.01</v>
      </c>
    </row>
    <row r="135" spans="1:30">
      <c r="A135" s="412"/>
      <c r="B135" s="379"/>
      <c r="C135" s="379" t="s">
        <v>226</v>
      </c>
      <c r="D135" s="379" t="s">
        <v>227</v>
      </c>
      <c r="E135" s="409">
        <v>131</v>
      </c>
      <c r="F135" s="411" t="str">
        <f>Dumpadas[[#This Row],[punto]] &amp; " "&amp;Dumpadas[[#This Row],[jornada]]&amp;" " &amp; Dumpadas[[#This Row],[N°Acop]] &amp; " " &amp; TEXT(Dumpadas[[#This Row],[fecha ]], "dd-mm-yyyy")</f>
        <v>NIVEL 1018 AM 131 09-01-2026</v>
      </c>
      <c r="G135" s="379" t="s">
        <v>14</v>
      </c>
      <c r="H135" s="380">
        <v>46031</v>
      </c>
      <c r="I135" s="379">
        <v>3.5</v>
      </c>
      <c r="J135" s="381">
        <v>2.07E-2</v>
      </c>
      <c r="K135" s="381">
        <f>+IF(Dumpadas[[#This Row],[ley]]&gt;0.03,0.03,Dumpadas[[#This Row],[ley]])</f>
        <v>2.07E-2</v>
      </c>
      <c r="L135" s="381"/>
      <c r="M135" s="379">
        <v>28402</v>
      </c>
      <c r="N135" s="379"/>
      <c r="O135" s="381"/>
      <c r="P135" s="382" t="str" cm="1">
        <f t="array" ref="P135">INDEX(Rangos!$E$3:$E$16,MATCH(1,(Dumpadas[[#This Row],[ley]]&gt;=Rangos!$B$3:$B$16)*(Dumpadas[[#This Row],[ley]]&lt;=Rangos!$C$3:$C$16),0))</f>
        <v>H</v>
      </c>
      <c r="R135" s="769"/>
      <c r="S135" s="769" t="s">
        <v>676</v>
      </c>
      <c r="T135" s="369">
        <v>1</v>
      </c>
      <c r="U135" s="369">
        <v>3.2</v>
      </c>
      <c r="V135" s="10">
        <v>6.7000000000000002E-3</v>
      </c>
      <c r="Y135" s="769"/>
      <c r="Z135" s="769" t="s">
        <v>676</v>
      </c>
      <c r="AA135" s="369">
        <v>1</v>
      </c>
      <c r="AB135" s="369">
        <v>3.2</v>
      </c>
      <c r="AC135" s="10">
        <v>6.7000000000000002E-3</v>
      </c>
      <c r="AD135" s="10">
        <v>6.7000000000000002E-3</v>
      </c>
    </row>
    <row r="136" spans="1:30">
      <c r="A136" s="412"/>
      <c r="B136" s="379"/>
      <c r="C136" s="379" t="s">
        <v>226</v>
      </c>
      <c r="D136" s="379" t="s">
        <v>227</v>
      </c>
      <c r="E136" s="409">
        <v>132</v>
      </c>
      <c r="F136" s="411" t="str">
        <f>Dumpadas[[#This Row],[punto]] &amp; " "&amp;Dumpadas[[#This Row],[jornada]]&amp;" " &amp; Dumpadas[[#This Row],[N°Acop]] &amp; " " &amp; TEXT(Dumpadas[[#This Row],[fecha ]], "dd-mm-yyyy")</f>
        <v>NIVEL 1018 AM 132 09-01-2026</v>
      </c>
      <c r="G136" s="379" t="s">
        <v>14</v>
      </c>
      <c r="H136" s="380">
        <v>46031</v>
      </c>
      <c r="I136" s="379">
        <v>3.5</v>
      </c>
      <c r="J136" s="381">
        <v>2.0899999999999998E-2</v>
      </c>
      <c r="K136" s="381">
        <f>+IF(Dumpadas[[#This Row],[ley]]&gt;0.03,0.03,Dumpadas[[#This Row],[ley]])</f>
        <v>2.0899999999999998E-2</v>
      </c>
      <c r="L136" s="381"/>
      <c r="M136" s="379">
        <v>28402</v>
      </c>
      <c r="N136" s="379"/>
      <c r="O136" s="381"/>
      <c r="P136" s="382" t="str" cm="1">
        <f t="array" ref="P136">INDEX(Rangos!$E$3:$E$16,MATCH(1,(Dumpadas[[#This Row],[ley]]&gt;=Rangos!$B$3:$B$16)*(Dumpadas[[#This Row],[ley]]&lt;=Rangos!$C$3:$C$16),0))</f>
        <v>H</v>
      </c>
      <c r="R136" s="769"/>
      <c r="S136" s="769" t="s">
        <v>677</v>
      </c>
      <c r="T136" s="369">
        <v>1</v>
      </c>
      <c r="U136" s="369">
        <v>3.2</v>
      </c>
      <c r="V136" s="10">
        <v>1.8599999999999998E-2</v>
      </c>
      <c r="Y136" s="769"/>
      <c r="Z136" s="769" t="s">
        <v>677</v>
      </c>
      <c r="AA136" s="369">
        <v>1</v>
      </c>
      <c r="AB136" s="369">
        <v>3.2</v>
      </c>
      <c r="AC136" s="10">
        <v>1.8599999999999998E-2</v>
      </c>
      <c r="AD136" s="10">
        <v>1.8599999999999998E-2</v>
      </c>
    </row>
    <row r="137" spans="1:30">
      <c r="A137" s="412"/>
      <c r="B137" s="407"/>
      <c r="C137" s="773" t="s">
        <v>226</v>
      </c>
      <c r="D137" s="773" t="s">
        <v>227</v>
      </c>
      <c r="E137" s="406">
        <v>133</v>
      </c>
      <c r="F137" s="410" t="str">
        <f>Dumpadas[[#This Row],[punto]] &amp; " "&amp;Dumpadas[[#This Row],[jornada]]&amp;" " &amp; Dumpadas[[#This Row],[N°Acop]] &amp; " " &amp; TEXT(Dumpadas[[#This Row],[fecha ]], "dd-mm-yyyy")</f>
        <v>NIVEL 1018 AM 133 09-01-2026</v>
      </c>
      <c r="G137" s="407" t="s">
        <v>14</v>
      </c>
      <c r="H137" s="5">
        <v>46031</v>
      </c>
      <c r="I137" s="407">
        <v>3.5</v>
      </c>
      <c r="J137" s="8">
        <v>1.8100000000000002E-2</v>
      </c>
      <c r="K137" s="8">
        <f>+IF(Dumpadas[[#This Row],[ley]]&gt;0.03,0.03,Dumpadas[[#This Row],[ley]])</f>
        <v>1.8100000000000002E-2</v>
      </c>
      <c r="L137" s="8"/>
      <c r="M137" s="407">
        <v>28402</v>
      </c>
      <c r="N137" s="386"/>
      <c r="O137" s="7"/>
      <c r="P137" s="10" t="str" cm="1">
        <f t="array" ref="P137">INDEX(Rangos!$E$3:$E$16,MATCH(1,(Dumpadas[[#This Row],[ley]]&gt;=Rangos!$B$3:$B$16)*(Dumpadas[[#This Row],[ley]]&lt;=Rangos!$C$3:$C$16),0))</f>
        <v>G</v>
      </c>
      <c r="R137" s="769"/>
      <c r="S137" s="769" t="s">
        <v>678</v>
      </c>
      <c r="T137" s="369">
        <v>1</v>
      </c>
      <c r="U137" s="369">
        <v>3.2</v>
      </c>
      <c r="V137" s="10">
        <v>1.9099999999999999E-2</v>
      </c>
      <c r="Y137" s="769"/>
      <c r="Z137" s="769" t="s">
        <v>678</v>
      </c>
      <c r="AA137" s="369">
        <v>1</v>
      </c>
      <c r="AB137" s="369">
        <v>3.2</v>
      </c>
      <c r="AC137" s="10">
        <v>1.9099999999999999E-2</v>
      </c>
      <c r="AD137" s="10">
        <v>1.9099999999999999E-2</v>
      </c>
    </row>
    <row r="138" spans="1:30">
      <c r="A138" s="412"/>
      <c r="B138" s="407"/>
      <c r="C138" s="773" t="s">
        <v>226</v>
      </c>
      <c r="D138" s="773" t="s">
        <v>227</v>
      </c>
      <c r="E138" s="406">
        <v>134</v>
      </c>
      <c r="F138" s="410" t="str">
        <f>Dumpadas[[#This Row],[punto]] &amp; " "&amp;Dumpadas[[#This Row],[jornada]]&amp;" " &amp; Dumpadas[[#This Row],[N°Acop]] &amp; " " &amp; TEXT(Dumpadas[[#This Row],[fecha ]], "dd-mm-yyyy")</f>
        <v>NIVEL 1018 AM 134 09-01-2026</v>
      </c>
      <c r="G138" s="407" t="s">
        <v>14</v>
      </c>
      <c r="H138" s="5">
        <v>46031</v>
      </c>
      <c r="I138" s="415">
        <v>3.5</v>
      </c>
      <c r="J138" s="8">
        <v>1.8100000000000002E-2</v>
      </c>
      <c r="K138" s="8">
        <f>+IF(Dumpadas[[#This Row],[ley]]&gt;0.03,0.03,Dumpadas[[#This Row],[ley]])</f>
        <v>1.8100000000000002E-2</v>
      </c>
      <c r="L138" s="8"/>
      <c r="M138" s="414">
        <v>28402</v>
      </c>
      <c r="N138" s="386"/>
      <c r="O138" s="7"/>
      <c r="P138" s="10" t="str" cm="1">
        <f t="array" ref="P138">INDEX(Rangos!$E$3:$E$16,MATCH(1,(Dumpadas[[#This Row],[ley]]&gt;=Rangos!$B$3:$B$16)*(Dumpadas[[#This Row],[ley]]&lt;=Rangos!$C$3:$C$16),0))</f>
        <v>G</v>
      </c>
      <c r="R138" s="769"/>
      <c r="S138" s="769" t="s">
        <v>679</v>
      </c>
      <c r="T138" s="369">
        <v>1</v>
      </c>
      <c r="U138" s="369">
        <v>3.2</v>
      </c>
      <c r="V138" s="10">
        <v>1.8700000000000001E-2</v>
      </c>
      <c r="Y138" s="769"/>
      <c r="Z138" s="769" t="s">
        <v>679</v>
      </c>
      <c r="AA138" s="369">
        <v>1</v>
      </c>
      <c r="AB138" s="369">
        <v>3.2</v>
      </c>
      <c r="AC138" s="10">
        <v>1.8700000000000001E-2</v>
      </c>
      <c r="AD138" s="10">
        <v>1.8700000000000001E-2</v>
      </c>
    </row>
    <row r="139" spans="1:30">
      <c r="A139" s="412"/>
      <c r="B139" s="407"/>
      <c r="C139" s="773" t="s">
        <v>226</v>
      </c>
      <c r="D139" s="773" t="s">
        <v>227</v>
      </c>
      <c r="E139" s="406">
        <v>135</v>
      </c>
      <c r="F139" s="410" t="str">
        <f>Dumpadas[[#This Row],[punto]] &amp; " "&amp;Dumpadas[[#This Row],[jornada]]&amp;" " &amp; Dumpadas[[#This Row],[N°Acop]] &amp; " " &amp; TEXT(Dumpadas[[#This Row],[fecha ]], "dd-mm-yyyy")</f>
        <v>NIVEL 1018 AM 135 09-01-2026</v>
      </c>
      <c r="G139" s="407" t="s">
        <v>14</v>
      </c>
      <c r="H139" s="5">
        <v>46031</v>
      </c>
      <c r="I139" s="415">
        <v>3.5</v>
      </c>
      <c r="J139" s="8">
        <v>1.6199999999999999E-2</v>
      </c>
      <c r="K139" s="8">
        <f>+IF(Dumpadas[[#This Row],[ley]]&gt;0.03,0.03,Dumpadas[[#This Row],[ley]])</f>
        <v>1.6199999999999999E-2</v>
      </c>
      <c r="L139" s="8"/>
      <c r="M139" s="414">
        <v>28402</v>
      </c>
      <c r="N139" s="386"/>
      <c r="O139" s="7"/>
      <c r="P139" s="10" t="str" cm="1">
        <f t="array" ref="P139">INDEX(Rangos!$E$3:$E$16,MATCH(1,(Dumpadas[[#This Row],[ley]]&gt;=Rangos!$B$3:$B$16)*(Dumpadas[[#This Row],[ley]]&lt;=Rangos!$C$3:$C$16),0))</f>
        <v>F</v>
      </c>
      <c r="R139" s="769"/>
      <c r="S139" s="769" t="s">
        <v>680</v>
      </c>
      <c r="T139" s="369">
        <v>1</v>
      </c>
      <c r="U139" s="369">
        <v>3.2</v>
      </c>
      <c r="V139" s="10">
        <v>1.8700000000000001E-2</v>
      </c>
      <c r="Y139" s="769"/>
      <c r="Z139" s="769" t="s">
        <v>680</v>
      </c>
      <c r="AA139" s="369">
        <v>1</v>
      </c>
      <c r="AB139" s="369">
        <v>3.2</v>
      </c>
      <c r="AC139" s="10">
        <v>1.8700000000000001E-2</v>
      </c>
      <c r="AD139" s="10">
        <v>1.8700000000000001E-2</v>
      </c>
    </row>
    <row r="140" spans="1:30">
      <c r="A140" s="412"/>
      <c r="B140" s="407"/>
      <c r="C140" s="773" t="s">
        <v>226</v>
      </c>
      <c r="D140" s="773" t="s">
        <v>227</v>
      </c>
      <c r="E140" s="406">
        <v>136</v>
      </c>
      <c r="F140" s="410" t="str">
        <f>Dumpadas[[#This Row],[punto]] &amp; " "&amp;Dumpadas[[#This Row],[jornada]]&amp;" " &amp; Dumpadas[[#This Row],[N°Acop]] &amp; " " &amp; TEXT(Dumpadas[[#This Row],[fecha ]], "dd-mm-yyyy")</f>
        <v>NIVEL 1018 AM 136 09-01-2026</v>
      </c>
      <c r="G140" s="407" t="s">
        <v>14</v>
      </c>
      <c r="H140" s="5">
        <v>46031</v>
      </c>
      <c r="I140" s="415">
        <v>3.5</v>
      </c>
      <c r="J140" s="8">
        <v>2.0400000000000001E-2</v>
      </c>
      <c r="K140" s="8">
        <f>+IF(Dumpadas[[#This Row],[ley]]&gt;0.03,0.03,Dumpadas[[#This Row],[ley]])</f>
        <v>2.0400000000000001E-2</v>
      </c>
      <c r="L140" s="8"/>
      <c r="M140" s="414">
        <v>28402</v>
      </c>
      <c r="N140" s="386"/>
      <c r="O140" s="7"/>
      <c r="P140" s="10" t="str" cm="1">
        <f t="array" ref="P140">INDEX(Rangos!$E$3:$E$16,MATCH(1,(Dumpadas[[#This Row],[ley]]&gt;=Rangos!$B$3:$B$16)*(Dumpadas[[#This Row],[ley]]&lt;=Rangos!$C$3:$C$16),0))</f>
        <v>H</v>
      </c>
      <c r="R140" s="769"/>
      <c r="S140" s="769" t="s">
        <v>681</v>
      </c>
      <c r="T140" s="369">
        <v>1</v>
      </c>
      <c r="U140" s="369">
        <v>3.2</v>
      </c>
      <c r="V140" s="10">
        <v>1.3599999999999999E-2</v>
      </c>
      <c r="Y140" s="769"/>
      <c r="Z140" s="769" t="s">
        <v>681</v>
      </c>
      <c r="AA140" s="369">
        <v>1</v>
      </c>
      <c r="AB140" s="369">
        <v>3.2</v>
      </c>
      <c r="AC140" s="10">
        <v>1.3599999999999999E-2</v>
      </c>
      <c r="AD140" s="10">
        <v>1.3599999999999999E-2</v>
      </c>
    </row>
    <row r="141" spans="1:30">
      <c r="A141" s="412"/>
      <c r="B141" s="379"/>
      <c r="C141" s="379" t="s">
        <v>230</v>
      </c>
      <c r="D141" s="379" t="s">
        <v>231</v>
      </c>
      <c r="E141" s="409">
        <v>137</v>
      </c>
      <c r="F141" s="411" t="str">
        <f>Dumpadas[[#This Row],[punto]] &amp; " "&amp;Dumpadas[[#This Row],[jornada]]&amp;" " &amp; Dumpadas[[#This Row],[N°Acop]] &amp; " " &amp; TEXT(Dumpadas[[#This Row],[fecha ]], "dd-mm-yyyy")</f>
        <v>NIVEL 1005 AM 137 12-01-2026</v>
      </c>
      <c r="G141" s="379" t="s">
        <v>14</v>
      </c>
      <c r="H141" s="380">
        <v>46034</v>
      </c>
      <c r="I141" s="379">
        <v>3.5</v>
      </c>
      <c r="J141" s="381">
        <v>1.7500000000000002E-2</v>
      </c>
      <c r="K141" s="381">
        <f>+IF(Dumpadas[[#This Row],[ley]]&gt;0.03,0.03,Dumpadas[[#This Row],[ley]])</f>
        <v>1.7500000000000002E-2</v>
      </c>
      <c r="L141" s="381"/>
      <c r="M141" s="379">
        <v>28402</v>
      </c>
      <c r="N141" s="379"/>
      <c r="O141" s="381"/>
      <c r="P141" s="382" t="str" cm="1">
        <f t="array" ref="P141">INDEX(Rangos!$E$3:$E$16,MATCH(1,(Dumpadas[[#This Row],[ley]]&gt;=Rangos!$B$3:$B$16)*(Dumpadas[[#This Row],[ley]]&lt;=Rangos!$C$3:$C$16),0))</f>
        <v>G</v>
      </c>
      <c r="R141" s="769"/>
      <c r="S141" s="769" t="s">
        <v>682</v>
      </c>
      <c r="T141" s="369">
        <v>1</v>
      </c>
      <c r="U141" s="369">
        <v>3.2</v>
      </c>
      <c r="V141" s="10">
        <v>1.4800000000000001E-2</v>
      </c>
      <c r="Y141" s="769"/>
      <c r="Z141" s="769" t="s">
        <v>682</v>
      </c>
      <c r="AA141" s="369">
        <v>1</v>
      </c>
      <c r="AB141" s="369">
        <v>3.2</v>
      </c>
      <c r="AC141" s="10">
        <v>1.4800000000000001E-2</v>
      </c>
      <c r="AD141" s="10">
        <v>1.4800000000000001E-2</v>
      </c>
    </row>
    <row r="142" spans="1:30">
      <c r="A142" s="412"/>
      <c r="B142" s="407"/>
      <c r="C142" s="773" t="s">
        <v>226</v>
      </c>
      <c r="D142" s="773" t="s">
        <v>227</v>
      </c>
      <c r="E142" s="406">
        <v>138</v>
      </c>
      <c r="F142" s="410" t="str">
        <f>Dumpadas[[#This Row],[punto]] &amp; " "&amp;Dumpadas[[#This Row],[jornada]]&amp;" " &amp; Dumpadas[[#This Row],[N°Acop]] &amp; " " &amp; TEXT(Dumpadas[[#This Row],[fecha ]], "dd-mm-yyyy")</f>
        <v>NIVEL 1018 AM 138 12-01-2026</v>
      </c>
      <c r="G142" s="407" t="s">
        <v>14</v>
      </c>
      <c r="H142" s="5">
        <v>46034</v>
      </c>
      <c r="I142" s="407">
        <v>3.5</v>
      </c>
      <c r="J142" s="8">
        <v>1.09E-2</v>
      </c>
      <c r="K142" s="8">
        <f>+IF(Dumpadas[[#This Row],[ley]]&gt;0.03,0.03,Dumpadas[[#This Row],[ley]])</f>
        <v>1.09E-2</v>
      </c>
      <c r="L142" s="8"/>
      <c r="M142" s="407">
        <v>28403</v>
      </c>
      <c r="N142" s="386"/>
      <c r="O142" s="7"/>
      <c r="P142" s="10" t="str" cm="1">
        <f t="array" ref="P142">INDEX(Rangos!$E$3:$E$16,MATCH(1,(Dumpadas[[#This Row],[ley]]&gt;=Rangos!$B$3:$B$16)*(Dumpadas[[#This Row],[ley]]&lt;=Rangos!$C$3:$C$16),0))</f>
        <v>C</v>
      </c>
      <c r="R142" s="769"/>
      <c r="S142" s="769" t="s">
        <v>683</v>
      </c>
      <c r="T142" s="369">
        <v>1</v>
      </c>
      <c r="U142" s="369">
        <v>3.2</v>
      </c>
      <c r="V142" s="10">
        <v>1.41E-2</v>
      </c>
      <c r="Y142" s="769"/>
      <c r="Z142" s="769" t="s">
        <v>683</v>
      </c>
      <c r="AA142" s="369">
        <v>1</v>
      </c>
      <c r="AB142" s="369">
        <v>3.2</v>
      </c>
      <c r="AC142" s="10">
        <v>1.41E-2</v>
      </c>
      <c r="AD142" s="10">
        <v>1.41E-2</v>
      </c>
    </row>
    <row r="143" spans="1:30">
      <c r="A143" s="412"/>
      <c r="B143" s="407"/>
      <c r="C143" s="773" t="s">
        <v>226</v>
      </c>
      <c r="D143" s="773" t="s">
        <v>227</v>
      </c>
      <c r="E143" s="406">
        <v>139</v>
      </c>
      <c r="F143" s="410" t="str">
        <f>Dumpadas[[#This Row],[punto]] &amp; " "&amp;Dumpadas[[#This Row],[jornada]]&amp;" " &amp; Dumpadas[[#This Row],[N°Acop]] &amp; " " &amp; TEXT(Dumpadas[[#This Row],[fecha ]], "dd-mm-yyyy")</f>
        <v>NIVEL 1018 AM 139 12-01-2026</v>
      </c>
      <c r="G143" s="407" t="s">
        <v>14</v>
      </c>
      <c r="H143" s="5">
        <v>46034</v>
      </c>
      <c r="I143" s="415">
        <v>3.5</v>
      </c>
      <c r="J143" s="8">
        <v>1.3299999999999999E-2</v>
      </c>
      <c r="K143" s="8">
        <f>+IF(Dumpadas[[#This Row],[ley]]&gt;0.03,0.03,Dumpadas[[#This Row],[ley]])</f>
        <v>1.3299999999999999E-2</v>
      </c>
      <c r="L143" s="8"/>
      <c r="M143" s="414">
        <v>28403</v>
      </c>
      <c r="N143" s="386"/>
      <c r="O143" s="7"/>
      <c r="P143" s="10" t="str" cm="1">
        <f t="array" ref="P143">INDEX(Rangos!$E$3:$E$16,MATCH(1,(Dumpadas[[#This Row],[ley]]&gt;=Rangos!$B$3:$B$16)*(Dumpadas[[#This Row],[ley]]&lt;=Rangos!$C$3:$C$16),0))</f>
        <v>D</v>
      </c>
      <c r="R143" s="769"/>
      <c r="S143" s="769" t="s">
        <v>684</v>
      </c>
      <c r="T143" s="369">
        <v>1</v>
      </c>
      <c r="U143" s="369">
        <v>3.2</v>
      </c>
      <c r="V143" s="10">
        <v>1.04E-2</v>
      </c>
      <c r="Y143" s="769"/>
      <c r="Z143" s="769" t="s">
        <v>684</v>
      </c>
      <c r="AA143" s="369">
        <v>1</v>
      </c>
      <c r="AB143" s="369">
        <v>3.2</v>
      </c>
      <c r="AC143" s="10">
        <v>1.04E-2</v>
      </c>
      <c r="AD143" s="10">
        <v>1.04E-2</v>
      </c>
    </row>
    <row r="144" spans="1:30">
      <c r="A144" s="412"/>
      <c r="B144" s="407"/>
      <c r="C144" s="773" t="s">
        <v>226</v>
      </c>
      <c r="D144" s="773" t="s">
        <v>227</v>
      </c>
      <c r="E144" s="406">
        <v>140</v>
      </c>
      <c r="F144" s="410" t="str">
        <f>Dumpadas[[#This Row],[punto]] &amp; " "&amp;Dumpadas[[#This Row],[jornada]]&amp;" " &amp; Dumpadas[[#This Row],[N°Acop]] &amp; " " &amp; TEXT(Dumpadas[[#This Row],[fecha ]], "dd-mm-yyyy")</f>
        <v>NIVEL 1018 AM 140 12-01-2026</v>
      </c>
      <c r="G144" s="407" t="s">
        <v>14</v>
      </c>
      <c r="H144" s="5">
        <v>46034</v>
      </c>
      <c r="I144" s="415">
        <v>3.5</v>
      </c>
      <c r="J144" s="8">
        <v>9.2999999999999992E-3</v>
      </c>
      <c r="K144" s="8">
        <f>+IF(Dumpadas[[#This Row],[ley]]&gt;0.03,0.03,Dumpadas[[#This Row],[ley]])</f>
        <v>9.2999999999999992E-3</v>
      </c>
      <c r="L144" s="8"/>
      <c r="M144" s="414">
        <v>28403</v>
      </c>
      <c r="N144" s="386"/>
      <c r="O144" s="7"/>
      <c r="P144" s="10" t="str" cm="1">
        <f t="array" ref="P144">INDEX(Rangos!$E$3:$E$16,MATCH(1,(Dumpadas[[#This Row],[ley]]&gt;=Rangos!$B$3:$B$16)*(Dumpadas[[#This Row],[ley]]&lt;=Rangos!$C$3:$C$16),0))</f>
        <v>B</v>
      </c>
      <c r="R144" s="769"/>
      <c r="S144" s="769" t="s">
        <v>685</v>
      </c>
      <c r="T144" s="369">
        <v>1</v>
      </c>
      <c r="U144" s="369">
        <v>3.2</v>
      </c>
      <c r="V144" s="10">
        <v>1.4200000000000001E-2</v>
      </c>
      <c r="Y144" s="769"/>
      <c r="Z144" s="769" t="s">
        <v>685</v>
      </c>
      <c r="AA144" s="369">
        <v>1</v>
      </c>
      <c r="AB144" s="369">
        <v>3.2</v>
      </c>
      <c r="AC144" s="10">
        <v>1.4200000000000001E-2</v>
      </c>
      <c r="AD144" s="10">
        <v>1.4200000000000001E-2</v>
      </c>
    </row>
    <row r="145" spans="1:30">
      <c r="A145" s="412"/>
      <c r="B145" s="407"/>
      <c r="C145" s="773" t="s">
        <v>226</v>
      </c>
      <c r="D145" s="773" t="s">
        <v>227</v>
      </c>
      <c r="E145" s="406">
        <v>141</v>
      </c>
      <c r="F145" s="410" t="str">
        <f>Dumpadas[[#This Row],[punto]] &amp; " "&amp;Dumpadas[[#This Row],[jornada]]&amp;" " &amp; Dumpadas[[#This Row],[N°Acop]] &amp; " " &amp; TEXT(Dumpadas[[#This Row],[fecha ]], "dd-mm-yyyy")</f>
        <v>NIVEL 1018 AM 141 12-01-2026</v>
      </c>
      <c r="G145" s="407" t="s">
        <v>14</v>
      </c>
      <c r="H145" s="5">
        <v>46034</v>
      </c>
      <c r="I145" s="415">
        <v>3.5</v>
      </c>
      <c r="J145" s="8">
        <v>1.1599999999999999E-2</v>
      </c>
      <c r="K145" s="8">
        <f>+IF(Dumpadas[[#This Row],[ley]]&gt;0.03,0.03,Dumpadas[[#This Row],[ley]])</f>
        <v>1.1599999999999999E-2</v>
      </c>
      <c r="L145" s="8"/>
      <c r="M145" s="414">
        <v>28403</v>
      </c>
      <c r="N145" s="386"/>
      <c r="O145" s="7"/>
      <c r="P145" s="10" t="str" cm="1">
        <f t="array" ref="P145">INDEX(Rangos!$E$3:$E$16,MATCH(1,(Dumpadas[[#This Row],[ley]]&gt;=Rangos!$B$3:$B$16)*(Dumpadas[[#This Row],[ley]]&lt;=Rangos!$C$3:$C$16),0))</f>
        <v>C</v>
      </c>
      <c r="R145" s="769"/>
      <c r="S145" s="769" t="s">
        <v>686</v>
      </c>
      <c r="T145" s="369">
        <v>1</v>
      </c>
      <c r="U145" s="369">
        <v>3.2</v>
      </c>
      <c r="V145" s="10">
        <v>1.52E-2</v>
      </c>
      <c r="Y145" s="769"/>
      <c r="Z145" s="769" t="s">
        <v>686</v>
      </c>
      <c r="AA145" s="369">
        <v>1</v>
      </c>
      <c r="AB145" s="369">
        <v>3.2</v>
      </c>
      <c r="AC145" s="10">
        <v>1.52E-2</v>
      </c>
      <c r="AD145" s="10">
        <v>1.52E-2</v>
      </c>
    </row>
    <row r="146" spans="1:30">
      <c r="A146" s="412"/>
      <c r="B146" s="407"/>
      <c r="C146" s="773" t="s">
        <v>226</v>
      </c>
      <c r="D146" s="773" t="s">
        <v>227</v>
      </c>
      <c r="E146" s="406">
        <v>142</v>
      </c>
      <c r="F146" s="410" t="str">
        <f>Dumpadas[[#This Row],[punto]] &amp; " "&amp;Dumpadas[[#This Row],[jornada]]&amp;" " &amp; Dumpadas[[#This Row],[N°Acop]] &amp; " " &amp; TEXT(Dumpadas[[#This Row],[fecha ]], "dd-mm-yyyy")</f>
        <v>NIVEL 1018 AM 142 12-01-2026</v>
      </c>
      <c r="G146" s="407" t="s">
        <v>14</v>
      </c>
      <c r="H146" s="5">
        <v>46034</v>
      </c>
      <c r="I146" s="415">
        <v>3.5</v>
      </c>
      <c r="J146" s="8">
        <v>1.83E-2</v>
      </c>
      <c r="K146" s="8">
        <f>+IF(Dumpadas[[#This Row],[ley]]&gt;0.03,0.03,Dumpadas[[#This Row],[ley]])</f>
        <v>1.83E-2</v>
      </c>
      <c r="L146" s="8"/>
      <c r="M146" s="414">
        <v>28403</v>
      </c>
      <c r="N146" s="386"/>
      <c r="O146" s="7"/>
      <c r="P146" s="10" t="str" cm="1">
        <f t="array" ref="P146">INDEX(Rangos!$E$3:$E$16,MATCH(1,(Dumpadas[[#This Row],[ley]]&gt;=Rangos!$B$3:$B$16)*(Dumpadas[[#This Row],[ley]]&lt;=Rangos!$C$3:$C$16),0))</f>
        <v>G</v>
      </c>
      <c r="R146" s="769"/>
      <c r="S146" s="769" t="s">
        <v>687</v>
      </c>
      <c r="T146" s="369">
        <v>1</v>
      </c>
      <c r="U146" s="369">
        <v>3.2</v>
      </c>
      <c r="V146" s="10">
        <v>1.12E-2</v>
      </c>
      <c r="Y146" s="769"/>
      <c r="Z146" s="769" t="s">
        <v>687</v>
      </c>
      <c r="AA146" s="369">
        <v>1</v>
      </c>
      <c r="AB146" s="369">
        <v>3.2</v>
      </c>
      <c r="AC146" s="10">
        <v>1.12E-2</v>
      </c>
      <c r="AD146" s="10">
        <v>1.12E-2</v>
      </c>
    </row>
    <row r="147" spans="1:30">
      <c r="A147" s="412"/>
      <c r="B147" s="407"/>
      <c r="C147" s="773" t="s">
        <v>226</v>
      </c>
      <c r="D147" s="773" t="s">
        <v>227</v>
      </c>
      <c r="E147" s="406">
        <v>143</v>
      </c>
      <c r="F147" s="410" t="str">
        <f>Dumpadas[[#This Row],[punto]] &amp; " "&amp;Dumpadas[[#This Row],[jornada]]&amp;" " &amp; Dumpadas[[#This Row],[N°Acop]] &amp; " " &amp; TEXT(Dumpadas[[#This Row],[fecha ]], "dd-mm-yyyy")</f>
        <v>NIVEL 1018 AM 143 12-01-2026</v>
      </c>
      <c r="G147" s="407" t="s">
        <v>14</v>
      </c>
      <c r="H147" s="5">
        <v>46034</v>
      </c>
      <c r="I147" s="415">
        <v>3.5</v>
      </c>
      <c r="J147" s="8">
        <v>1.11E-2</v>
      </c>
      <c r="K147" s="8">
        <f>+IF(Dumpadas[[#This Row],[ley]]&gt;0.03,0.03,Dumpadas[[#This Row],[ley]])</f>
        <v>1.11E-2</v>
      </c>
      <c r="L147" s="8"/>
      <c r="M147" s="414">
        <v>28403</v>
      </c>
      <c r="N147" s="386"/>
      <c r="O147" s="7"/>
      <c r="P147" s="10" t="str" cm="1">
        <f t="array" ref="P147">INDEX(Rangos!$E$3:$E$16,MATCH(1,(Dumpadas[[#This Row],[ley]]&gt;=Rangos!$B$3:$B$16)*(Dumpadas[[#This Row],[ley]]&lt;=Rangos!$C$3:$C$16),0))</f>
        <v>C</v>
      </c>
      <c r="R147" s="769"/>
      <c r="S147" s="769" t="s">
        <v>688</v>
      </c>
      <c r="T147" s="369">
        <v>1</v>
      </c>
      <c r="U147" s="369">
        <v>3.2</v>
      </c>
      <c r="V147" s="10">
        <v>1.34E-2</v>
      </c>
      <c r="Y147" s="769"/>
      <c r="Z147" s="769" t="s">
        <v>688</v>
      </c>
      <c r="AA147" s="369">
        <v>1</v>
      </c>
      <c r="AB147" s="369">
        <v>3.2</v>
      </c>
      <c r="AC147" s="10">
        <v>1.34E-2</v>
      </c>
      <c r="AD147" s="10">
        <v>1.34E-2</v>
      </c>
    </row>
    <row r="148" spans="1:30">
      <c r="A148" s="412"/>
      <c r="B148" s="407"/>
      <c r="C148" s="773" t="s">
        <v>226</v>
      </c>
      <c r="D148" s="773" t="s">
        <v>227</v>
      </c>
      <c r="E148" s="406">
        <v>144</v>
      </c>
      <c r="F148" s="410" t="str">
        <f>Dumpadas[[#This Row],[punto]] &amp; " "&amp;Dumpadas[[#This Row],[jornada]]&amp;" " &amp; Dumpadas[[#This Row],[N°Acop]] &amp; " " &amp; TEXT(Dumpadas[[#This Row],[fecha ]], "dd-mm-yyyy")</f>
        <v>NIVEL 1018 AM 144 12-01-2026</v>
      </c>
      <c r="G148" s="407" t="s">
        <v>14</v>
      </c>
      <c r="H148" s="5">
        <v>46034</v>
      </c>
      <c r="I148" s="415">
        <v>3.5</v>
      </c>
      <c r="J148" s="8">
        <v>1.41E-2</v>
      </c>
      <c r="K148" s="8">
        <f>+IF(Dumpadas[[#This Row],[ley]]&gt;0.03,0.03,Dumpadas[[#This Row],[ley]])</f>
        <v>1.41E-2</v>
      </c>
      <c r="L148" s="8"/>
      <c r="M148" s="414">
        <v>28403</v>
      </c>
      <c r="N148" s="386"/>
      <c r="O148" s="7"/>
      <c r="P148" s="10" t="str" cm="1">
        <f t="array" ref="P148">INDEX(Rangos!$E$3:$E$16,MATCH(1,(Dumpadas[[#This Row],[ley]]&gt;=Rangos!$B$3:$B$16)*(Dumpadas[[#This Row],[ley]]&lt;=Rangos!$C$3:$C$16),0))</f>
        <v>E</v>
      </c>
      <c r="R148" s="769"/>
      <c r="S148" s="769" t="s">
        <v>689</v>
      </c>
      <c r="T148" s="369">
        <v>1</v>
      </c>
      <c r="U148" s="369">
        <v>3.2</v>
      </c>
      <c r="V148" s="10">
        <v>1.47E-2</v>
      </c>
      <c r="Y148" s="769"/>
      <c r="Z148" s="769" t="s">
        <v>689</v>
      </c>
      <c r="AA148" s="369">
        <v>1</v>
      </c>
      <c r="AB148" s="369">
        <v>3.2</v>
      </c>
      <c r="AC148" s="10">
        <v>1.47E-2</v>
      </c>
      <c r="AD148" s="10">
        <v>1.47E-2</v>
      </c>
    </row>
    <row r="149" spans="1:30">
      <c r="A149" s="412"/>
      <c r="B149" s="407"/>
      <c r="C149" s="773" t="s">
        <v>226</v>
      </c>
      <c r="D149" s="773" t="s">
        <v>227</v>
      </c>
      <c r="E149" s="406">
        <v>145</v>
      </c>
      <c r="F149" s="410" t="str">
        <f>Dumpadas[[#This Row],[punto]] &amp; " "&amp;Dumpadas[[#This Row],[jornada]]&amp;" " &amp; Dumpadas[[#This Row],[N°Acop]] &amp; " " &amp; TEXT(Dumpadas[[#This Row],[fecha ]], "dd-mm-yyyy")</f>
        <v>NIVEL 1018 AM 145 12-01-2026</v>
      </c>
      <c r="G149" s="407" t="s">
        <v>14</v>
      </c>
      <c r="H149" s="5">
        <v>46034</v>
      </c>
      <c r="I149" s="415">
        <v>3.5</v>
      </c>
      <c r="J149" s="8">
        <v>9.4999999999999998E-3</v>
      </c>
      <c r="K149" s="8">
        <f>+IF(Dumpadas[[#This Row],[ley]]&gt;0.03,0.03,Dumpadas[[#This Row],[ley]])</f>
        <v>9.4999999999999998E-3</v>
      </c>
      <c r="L149" s="8"/>
      <c r="M149" s="414">
        <v>28403</v>
      </c>
      <c r="N149" s="386"/>
      <c r="O149" s="7"/>
      <c r="P149" s="10" t="str" cm="1">
        <f t="array" ref="P149">INDEX(Rangos!$E$3:$E$16,MATCH(1,(Dumpadas[[#This Row],[ley]]&gt;=Rangos!$B$3:$B$16)*(Dumpadas[[#This Row],[ley]]&lt;=Rangos!$C$3:$C$16),0))</f>
        <v>B</v>
      </c>
      <c r="R149" s="769"/>
      <c r="S149" s="769" t="s">
        <v>690</v>
      </c>
      <c r="T149" s="369">
        <v>1</v>
      </c>
      <c r="U149" s="369">
        <v>3.2</v>
      </c>
      <c r="V149" s="10">
        <v>1.1299999999999999E-2</v>
      </c>
      <c r="Y149" s="769"/>
      <c r="Z149" s="769" t="s">
        <v>690</v>
      </c>
      <c r="AA149" s="369">
        <v>1</v>
      </c>
      <c r="AB149" s="369">
        <v>3.2</v>
      </c>
      <c r="AC149" s="10">
        <v>1.1299999999999999E-2</v>
      </c>
      <c r="AD149" s="10">
        <v>1.1299999999999999E-2</v>
      </c>
    </row>
    <row r="150" spans="1:30">
      <c r="A150" s="412"/>
      <c r="B150" s="379"/>
      <c r="C150" s="379" t="s">
        <v>3777</v>
      </c>
      <c r="D150" s="379" t="s">
        <v>231</v>
      </c>
      <c r="E150" s="379">
        <v>146</v>
      </c>
      <c r="F150" s="411" t="str">
        <f>Dumpadas[[#This Row],[punto]] &amp; " "&amp;Dumpadas[[#This Row],[jornada]]&amp;" " &amp; Dumpadas[[#This Row],[N°Acop]] &amp; " " &amp; TEXT(Dumpadas[[#This Row],[fecha ]], "dd-mm-yyyy")</f>
        <v>NIVEL 1005 AFLOR PM 146 12-01-2026</v>
      </c>
      <c r="G150" s="379" t="s">
        <v>16</v>
      </c>
      <c r="H150" s="380">
        <v>46034</v>
      </c>
      <c r="I150" s="379">
        <v>3.5</v>
      </c>
      <c r="J150" s="381">
        <v>2.3300000000000001E-2</v>
      </c>
      <c r="K150" s="381">
        <f>+IF(Dumpadas[[#This Row],[ley]]&gt;0.03,0.03,Dumpadas[[#This Row],[ley]])</f>
        <v>2.3300000000000001E-2</v>
      </c>
      <c r="L150" s="381"/>
      <c r="M150" s="379">
        <v>28403</v>
      </c>
      <c r="N150" s="379"/>
      <c r="O150" s="381"/>
      <c r="P150" s="382" t="str" cm="1">
        <f t="array" ref="P150">INDEX(Rangos!$E$3:$E$16,MATCH(1,(Dumpadas[[#This Row],[ley]]&gt;=Rangos!$B$3:$B$16)*(Dumpadas[[#This Row],[ley]]&lt;=Rangos!$C$3:$C$16),0))</f>
        <v>J</v>
      </c>
      <c r="R150" s="769"/>
      <c r="S150" s="769" t="s">
        <v>691</v>
      </c>
      <c r="T150" s="369">
        <v>1</v>
      </c>
      <c r="U150" s="369">
        <v>3.2</v>
      </c>
      <c r="V150" s="10">
        <v>7.1999999999999998E-3</v>
      </c>
      <c r="Y150" s="769"/>
      <c r="Z150" s="769" t="s">
        <v>691</v>
      </c>
      <c r="AA150" s="369">
        <v>1</v>
      </c>
      <c r="AB150" s="369">
        <v>3.2</v>
      </c>
      <c r="AC150" s="10">
        <v>7.1999999999999998E-3</v>
      </c>
      <c r="AD150" s="10">
        <v>7.1999999999999998E-3</v>
      </c>
    </row>
    <row r="151" spans="1:30">
      <c r="A151" s="412"/>
      <c r="B151" s="379"/>
      <c r="C151" s="379" t="s">
        <v>3777</v>
      </c>
      <c r="D151" s="379" t="s">
        <v>231</v>
      </c>
      <c r="E151" s="379">
        <v>147</v>
      </c>
      <c r="F151" s="411" t="str">
        <f>Dumpadas[[#This Row],[punto]] &amp; " "&amp;Dumpadas[[#This Row],[jornada]]&amp;" " &amp; Dumpadas[[#This Row],[N°Acop]] &amp; " " &amp; TEXT(Dumpadas[[#This Row],[fecha ]], "dd-mm-yyyy")</f>
        <v>NIVEL 1005 AFLOR PM 147 12-01-2026</v>
      </c>
      <c r="G151" s="379" t="s">
        <v>16</v>
      </c>
      <c r="H151" s="380">
        <v>46034</v>
      </c>
      <c r="I151" s="379">
        <v>3.5</v>
      </c>
      <c r="J151" s="381">
        <v>2.4899999999999999E-2</v>
      </c>
      <c r="K151" s="381">
        <f>+IF(Dumpadas[[#This Row],[ley]]&gt;0.03,0.03,Dumpadas[[#This Row],[ley]])</f>
        <v>2.4899999999999999E-2</v>
      </c>
      <c r="L151" s="381"/>
      <c r="M151" s="379">
        <v>28403</v>
      </c>
      <c r="N151" s="379"/>
      <c r="O151" s="381"/>
      <c r="P151" s="382" t="str" cm="1">
        <f t="array" ref="P151">INDEX(Rangos!$E$3:$E$16,MATCH(1,(Dumpadas[[#This Row],[ley]]&gt;=Rangos!$B$3:$B$16)*(Dumpadas[[#This Row],[ley]]&lt;=Rangos!$C$3:$C$16),0))</f>
        <v>J</v>
      </c>
      <c r="R151" s="5" t="s">
        <v>301</v>
      </c>
      <c r="S151" s="769"/>
      <c r="T151" s="369">
        <v>690</v>
      </c>
      <c r="U151" s="369">
        <v>2208.0000000000114</v>
      </c>
      <c r="V151" s="10">
        <v>1.4367246376811598E-2</v>
      </c>
      <c r="Y151" s="5" t="s">
        <v>301</v>
      </c>
      <c r="Z151" s="769"/>
      <c r="AA151" s="369">
        <v>690</v>
      </c>
      <c r="AB151" s="369">
        <v>2208.0000000000114</v>
      </c>
      <c r="AC151" s="10">
        <v>1.4367246376811598E-2</v>
      </c>
      <c r="AD151" s="10">
        <v>1.4217101449275365E-2</v>
      </c>
    </row>
    <row r="152" spans="1:30">
      <c r="A152" s="412"/>
      <c r="B152" s="379"/>
      <c r="C152" s="379" t="s">
        <v>3777</v>
      </c>
      <c r="D152" s="379" t="s">
        <v>231</v>
      </c>
      <c r="E152" s="379">
        <v>148</v>
      </c>
      <c r="F152" s="411" t="str">
        <f>Dumpadas[[#This Row],[punto]] &amp; " "&amp;Dumpadas[[#This Row],[jornada]]&amp;" " &amp; Dumpadas[[#This Row],[N°Acop]] &amp; " " &amp; TEXT(Dumpadas[[#This Row],[fecha ]], "dd-mm-yyyy")</f>
        <v>NIVEL 1005 AFLOR PM 148 12-01-2026</v>
      </c>
      <c r="G152" s="379" t="s">
        <v>16</v>
      </c>
      <c r="H152" s="380">
        <v>46034</v>
      </c>
      <c r="I152" s="379">
        <v>3.5</v>
      </c>
      <c r="J152" s="381">
        <v>2.3800000000000002E-2</v>
      </c>
      <c r="K152" s="381">
        <f>+IF(Dumpadas[[#This Row],[ley]]&gt;0.03,0.03,Dumpadas[[#This Row],[ley]])</f>
        <v>2.3800000000000002E-2</v>
      </c>
      <c r="L152" s="381"/>
      <c r="M152" s="379">
        <v>28403</v>
      </c>
      <c r="N152" s="379"/>
      <c r="O152" s="381"/>
      <c r="P152" s="382" t="str" cm="1">
        <f t="array" ref="P152">INDEX(Rangos!$E$3:$E$16,MATCH(1,(Dumpadas[[#This Row],[ley]]&gt;=Rangos!$B$3:$B$16)*(Dumpadas[[#This Row],[ley]]&lt;=Rangos!$C$3:$C$16),0))</f>
        <v>J</v>
      </c>
      <c r="R152" s="769"/>
      <c r="S152" s="769" t="s">
        <v>692</v>
      </c>
      <c r="T152" s="369">
        <v>1</v>
      </c>
      <c r="U152" s="369">
        <v>3.2</v>
      </c>
      <c r="V152" s="10">
        <v>1.38E-2</v>
      </c>
      <c r="Y152" s="769"/>
      <c r="Z152" s="769" t="s">
        <v>692</v>
      </c>
      <c r="AA152" s="369">
        <v>1</v>
      </c>
      <c r="AB152" s="369">
        <v>3.2</v>
      </c>
      <c r="AC152" s="10">
        <v>1.38E-2</v>
      </c>
      <c r="AD152" s="10">
        <v>1.38E-2</v>
      </c>
    </row>
    <row r="153" spans="1:30">
      <c r="B153" s="414"/>
      <c r="C153" s="773" t="s">
        <v>226</v>
      </c>
      <c r="D153" s="773" t="s">
        <v>227</v>
      </c>
      <c r="E153" s="414">
        <v>149</v>
      </c>
      <c r="F153" s="410" t="str">
        <f>Dumpadas[[#This Row],[punto]] &amp; " "&amp;Dumpadas[[#This Row],[jornada]]&amp;" " &amp; Dumpadas[[#This Row],[N°Acop]] &amp; " " &amp; TEXT(Dumpadas[[#This Row],[fecha ]], "dd-mm-yyyy")</f>
        <v>NIVEL 1018 PM 149 12-01-2026</v>
      </c>
      <c r="G153" s="414" t="s">
        <v>16</v>
      </c>
      <c r="H153" s="5">
        <v>46034</v>
      </c>
      <c r="I153" s="414">
        <v>3.5</v>
      </c>
      <c r="J153" s="8">
        <v>9.1000000000000004E-3</v>
      </c>
      <c r="K153" s="8">
        <f>+IF(Dumpadas[[#This Row],[ley]]&gt;0.03,0.03,Dumpadas[[#This Row],[ley]])</f>
        <v>9.1000000000000004E-3</v>
      </c>
      <c r="L153" s="8"/>
      <c r="M153" s="414">
        <v>28405</v>
      </c>
      <c r="N153" s="386"/>
      <c r="O153" s="7"/>
      <c r="P153" s="10" t="str" cm="1">
        <f t="array" ref="P153">INDEX(Rangos!$E$3:$E$16,MATCH(1,(Dumpadas[[#This Row],[ley]]&gt;=Rangos!$B$3:$B$16)*(Dumpadas[[#This Row],[ley]]&lt;=Rangos!$C$3:$C$16),0))</f>
        <v>B</v>
      </c>
      <c r="R153" s="769"/>
      <c r="S153" s="769" t="s">
        <v>693</v>
      </c>
      <c r="T153" s="369">
        <v>1</v>
      </c>
      <c r="U153" s="369">
        <v>3.2</v>
      </c>
      <c r="V153" s="10">
        <v>1.67E-2</v>
      </c>
      <c r="Y153" s="769"/>
      <c r="Z153" s="769" t="s">
        <v>693</v>
      </c>
      <c r="AA153" s="369">
        <v>1</v>
      </c>
      <c r="AB153" s="369">
        <v>3.2</v>
      </c>
      <c r="AC153" s="10">
        <v>1.67E-2</v>
      </c>
      <c r="AD153" s="10">
        <v>1.67E-2</v>
      </c>
    </row>
    <row r="154" spans="1:30">
      <c r="B154" s="414"/>
      <c r="C154" s="773" t="s">
        <v>226</v>
      </c>
      <c r="D154" s="773" t="s">
        <v>227</v>
      </c>
      <c r="E154" s="414">
        <v>150</v>
      </c>
      <c r="F154" s="410" t="str">
        <f>Dumpadas[[#This Row],[punto]] &amp; " "&amp;Dumpadas[[#This Row],[jornada]]&amp;" " &amp; Dumpadas[[#This Row],[N°Acop]] &amp; " " &amp; TEXT(Dumpadas[[#This Row],[fecha ]], "dd-mm-yyyy")</f>
        <v>NIVEL 1018 PM 150 12-01-2026</v>
      </c>
      <c r="G154" s="414" t="s">
        <v>16</v>
      </c>
      <c r="H154" s="5">
        <v>46034</v>
      </c>
      <c r="I154" s="415">
        <v>3.5</v>
      </c>
      <c r="J154" s="8">
        <v>7.9000000000000008E-3</v>
      </c>
      <c r="K154" s="8">
        <f>+IF(Dumpadas[[#This Row],[ley]]&gt;0.03,0.03,Dumpadas[[#This Row],[ley]])</f>
        <v>7.9000000000000008E-3</v>
      </c>
      <c r="L154" s="8"/>
      <c r="M154" s="415">
        <v>28405</v>
      </c>
      <c r="N154" s="386"/>
      <c r="O154" s="7"/>
      <c r="P154" s="10" t="str" cm="1">
        <f t="array" ref="P154">INDEX(Rangos!$E$3:$E$16,MATCH(1,(Dumpadas[[#This Row],[ley]]&gt;=Rangos!$B$3:$B$16)*(Dumpadas[[#This Row],[ley]]&lt;=Rangos!$C$3:$C$16),0))</f>
        <v>A</v>
      </c>
      <c r="R154" s="769"/>
      <c r="S154" s="769" t="s">
        <v>694</v>
      </c>
      <c r="T154" s="369">
        <v>1</v>
      </c>
      <c r="U154" s="369">
        <v>3.2</v>
      </c>
      <c r="V154" s="10">
        <v>1.5699999999999999E-2</v>
      </c>
      <c r="Y154" s="769"/>
      <c r="Z154" s="769" t="s">
        <v>694</v>
      </c>
      <c r="AA154" s="369">
        <v>1</v>
      </c>
      <c r="AB154" s="369">
        <v>3.2</v>
      </c>
      <c r="AC154" s="10">
        <v>1.5699999999999999E-2</v>
      </c>
      <c r="AD154" s="10">
        <v>1.5699999999999999E-2</v>
      </c>
    </row>
    <row r="155" spans="1:30">
      <c r="B155" s="414"/>
      <c r="C155" s="773" t="s">
        <v>226</v>
      </c>
      <c r="D155" s="773" t="s">
        <v>227</v>
      </c>
      <c r="E155" s="414">
        <v>151</v>
      </c>
      <c r="F155" s="410" t="str">
        <f>Dumpadas[[#This Row],[punto]] &amp; " "&amp;Dumpadas[[#This Row],[jornada]]&amp;" " &amp; Dumpadas[[#This Row],[N°Acop]] &amp; " " &amp; TEXT(Dumpadas[[#This Row],[fecha ]], "dd-mm-yyyy")</f>
        <v>NIVEL 1018 PM 151 12-01-2026</v>
      </c>
      <c r="G155" s="414" t="s">
        <v>16</v>
      </c>
      <c r="H155" s="5">
        <v>46034</v>
      </c>
      <c r="I155" s="415">
        <v>3.5</v>
      </c>
      <c r="J155" s="8">
        <v>1.14E-2</v>
      </c>
      <c r="K155" s="8">
        <f>+IF(Dumpadas[[#This Row],[ley]]&gt;0.03,0.03,Dumpadas[[#This Row],[ley]])</f>
        <v>1.14E-2</v>
      </c>
      <c r="L155" s="8"/>
      <c r="M155" s="415">
        <v>28405</v>
      </c>
      <c r="N155" s="386"/>
      <c r="O155" s="7"/>
      <c r="P155" s="10" t="str" cm="1">
        <f t="array" ref="P155">INDEX(Rangos!$E$3:$E$16,MATCH(1,(Dumpadas[[#This Row],[ley]]&gt;=Rangos!$B$3:$B$16)*(Dumpadas[[#This Row],[ley]]&lt;=Rangos!$C$3:$C$16),0))</f>
        <v>C</v>
      </c>
      <c r="R155" s="769"/>
      <c r="S155" s="769" t="s">
        <v>695</v>
      </c>
      <c r="T155" s="369">
        <v>1</v>
      </c>
      <c r="U155" s="369">
        <v>3.2</v>
      </c>
      <c r="V155" s="10">
        <v>1.17E-2</v>
      </c>
      <c r="Y155" s="769"/>
      <c r="Z155" s="769" t="s">
        <v>695</v>
      </c>
      <c r="AA155" s="369">
        <v>1</v>
      </c>
      <c r="AB155" s="369">
        <v>3.2</v>
      </c>
      <c r="AC155" s="10">
        <v>1.17E-2</v>
      </c>
      <c r="AD155" s="10">
        <v>1.17E-2</v>
      </c>
    </row>
    <row r="156" spans="1:30">
      <c r="B156" s="414"/>
      <c r="C156" s="773" t="s">
        <v>226</v>
      </c>
      <c r="D156" s="773" t="s">
        <v>227</v>
      </c>
      <c r="E156" s="414">
        <v>152</v>
      </c>
      <c r="F156" s="410" t="str">
        <f>Dumpadas[[#This Row],[punto]] &amp; " "&amp;Dumpadas[[#This Row],[jornada]]&amp;" " &amp; Dumpadas[[#This Row],[N°Acop]] &amp; " " &amp; TEXT(Dumpadas[[#This Row],[fecha ]], "dd-mm-yyyy")</f>
        <v>NIVEL 1018 PM 152 12-01-2026</v>
      </c>
      <c r="G156" s="414" t="s">
        <v>16</v>
      </c>
      <c r="H156" s="5">
        <v>46034</v>
      </c>
      <c r="I156" s="415">
        <v>3.5</v>
      </c>
      <c r="J156" s="8">
        <v>7.4000000000000003E-3</v>
      </c>
      <c r="K156" s="8">
        <f>+IF(Dumpadas[[#This Row],[ley]]&gt;0.03,0.03,Dumpadas[[#This Row],[ley]])</f>
        <v>7.4000000000000003E-3</v>
      </c>
      <c r="L156" s="8"/>
      <c r="M156" s="415">
        <v>28405</v>
      </c>
      <c r="N156" s="386"/>
      <c r="O156" s="7"/>
      <c r="P156" s="10" t="str" cm="1">
        <f t="array" ref="P156">INDEX(Rangos!$E$3:$E$16,MATCH(1,(Dumpadas[[#This Row],[ley]]&gt;=Rangos!$B$3:$B$16)*(Dumpadas[[#This Row],[ley]]&lt;=Rangos!$C$3:$C$16),0))</f>
        <v>Reserva</v>
      </c>
      <c r="R156" s="769"/>
      <c r="S156" s="769" t="s">
        <v>696</v>
      </c>
      <c r="T156" s="369">
        <v>1</v>
      </c>
      <c r="U156" s="369">
        <v>3.2</v>
      </c>
      <c r="V156" s="10">
        <v>1.3100000000000001E-2</v>
      </c>
      <c r="Y156" s="769"/>
      <c r="Z156" s="769" t="s">
        <v>696</v>
      </c>
      <c r="AA156" s="369">
        <v>1</v>
      </c>
      <c r="AB156" s="369">
        <v>3.2</v>
      </c>
      <c r="AC156" s="10">
        <v>1.3100000000000001E-2</v>
      </c>
      <c r="AD156" s="10">
        <v>1.3100000000000001E-2</v>
      </c>
    </row>
    <row r="157" spans="1:30">
      <c r="B157" s="379"/>
      <c r="C157" s="379" t="s">
        <v>226</v>
      </c>
      <c r="D157" s="379" t="s">
        <v>227</v>
      </c>
      <c r="E157" s="379">
        <v>153</v>
      </c>
      <c r="F157" s="411" t="str">
        <f>Dumpadas[[#This Row],[punto]] &amp; " "&amp;Dumpadas[[#This Row],[jornada]]&amp;" " &amp; Dumpadas[[#This Row],[N°Acop]] &amp; " " &amp; TEXT(Dumpadas[[#This Row],[fecha ]], "dd-mm-yyyy")</f>
        <v>NIVEL 1018 PM 153 12-01-2026</v>
      </c>
      <c r="G157" s="379" t="s">
        <v>16</v>
      </c>
      <c r="H157" s="380">
        <v>46034</v>
      </c>
      <c r="I157" s="379">
        <v>3.5</v>
      </c>
      <c r="J157" s="381">
        <v>1.66E-2</v>
      </c>
      <c r="K157" s="381">
        <f>+IF(Dumpadas[[#This Row],[ley]]&gt;0.03,0.03,Dumpadas[[#This Row],[ley]])</f>
        <v>1.66E-2</v>
      </c>
      <c r="L157" s="381"/>
      <c r="M157" s="379">
        <v>28405</v>
      </c>
      <c r="N157" s="379"/>
      <c r="O157" s="381"/>
      <c r="P157" s="382" t="str" cm="1">
        <f t="array" ref="P157">INDEX(Rangos!$E$3:$E$16,MATCH(1,(Dumpadas[[#This Row],[ley]]&gt;=Rangos!$B$3:$B$16)*(Dumpadas[[#This Row],[ley]]&lt;=Rangos!$C$3:$C$16),0))</f>
        <v>F</v>
      </c>
      <c r="R157" s="769"/>
      <c r="S157" s="769" t="s">
        <v>697</v>
      </c>
      <c r="T157" s="369">
        <v>1</v>
      </c>
      <c r="U157" s="369">
        <v>3.2</v>
      </c>
      <c r="V157" s="10">
        <v>2.4899999999999999E-2</v>
      </c>
      <c r="Y157" s="769"/>
      <c r="Z157" s="769" t="s">
        <v>697</v>
      </c>
      <c r="AA157" s="369">
        <v>1</v>
      </c>
      <c r="AB157" s="369">
        <v>3.2</v>
      </c>
      <c r="AC157" s="10">
        <v>2.4899999999999999E-2</v>
      </c>
      <c r="AD157" s="10">
        <v>2.4899999999999999E-2</v>
      </c>
    </row>
    <row r="158" spans="1:30">
      <c r="B158" s="379"/>
      <c r="C158" s="379" t="s">
        <v>226</v>
      </c>
      <c r="D158" s="379" t="s">
        <v>227</v>
      </c>
      <c r="E158" s="379">
        <v>154</v>
      </c>
      <c r="F158" s="411" t="str">
        <f>Dumpadas[[#This Row],[punto]] &amp; " "&amp;Dumpadas[[#This Row],[jornada]]&amp;" " &amp; Dumpadas[[#This Row],[N°Acop]] &amp; " " &amp; TEXT(Dumpadas[[#This Row],[fecha ]], "dd-mm-yyyy")</f>
        <v>NIVEL 1018 PM 154 12-01-2026</v>
      </c>
      <c r="G158" s="379" t="s">
        <v>16</v>
      </c>
      <c r="H158" s="380">
        <v>46034</v>
      </c>
      <c r="I158" s="379">
        <v>3.5</v>
      </c>
      <c r="J158" s="381">
        <v>1.11E-2</v>
      </c>
      <c r="K158" s="381">
        <f>+IF(Dumpadas[[#This Row],[ley]]&gt;0.03,0.03,Dumpadas[[#This Row],[ley]])</f>
        <v>1.11E-2</v>
      </c>
      <c r="L158" s="381"/>
      <c r="M158" s="379">
        <v>28405</v>
      </c>
      <c r="N158" s="379"/>
      <c r="O158" s="381"/>
      <c r="P158" s="382" t="str" cm="1">
        <f t="array" ref="P158">INDEX(Rangos!$E$3:$E$16,MATCH(1,(Dumpadas[[#This Row],[ley]]&gt;=Rangos!$B$3:$B$16)*(Dumpadas[[#This Row],[ley]]&lt;=Rangos!$C$3:$C$16),0))</f>
        <v>C</v>
      </c>
      <c r="R158" s="769"/>
      <c r="S158" s="769" t="s">
        <v>698</v>
      </c>
      <c r="T158" s="369">
        <v>1</v>
      </c>
      <c r="U158" s="369">
        <v>3.2</v>
      </c>
      <c r="V158" s="10">
        <v>1.23E-2</v>
      </c>
      <c r="Y158" s="769"/>
      <c r="Z158" s="769" t="s">
        <v>698</v>
      </c>
      <c r="AA158" s="369">
        <v>1</v>
      </c>
      <c r="AB158" s="369">
        <v>3.2</v>
      </c>
      <c r="AC158" s="10">
        <v>1.23E-2</v>
      </c>
      <c r="AD158" s="10">
        <v>1.23E-2</v>
      </c>
    </row>
    <row r="159" spans="1:30">
      <c r="B159" s="414"/>
      <c r="C159" s="773" t="s">
        <v>226</v>
      </c>
      <c r="D159" s="773" t="s">
        <v>227</v>
      </c>
      <c r="E159" s="414">
        <v>155</v>
      </c>
      <c r="F159" s="410" t="str">
        <f>Dumpadas[[#This Row],[punto]] &amp; " "&amp;Dumpadas[[#This Row],[jornada]]&amp;" " &amp; Dumpadas[[#This Row],[N°Acop]] &amp; " " &amp; TEXT(Dumpadas[[#This Row],[fecha ]], "dd-mm-yyyy")</f>
        <v>NIVEL 1018 AM 155 13-01-2026</v>
      </c>
      <c r="G159" s="414" t="s">
        <v>14</v>
      </c>
      <c r="H159" s="5">
        <v>46035</v>
      </c>
      <c r="I159" s="415">
        <v>3.5</v>
      </c>
      <c r="J159" s="8">
        <v>5.0000000000000001E-3</v>
      </c>
      <c r="K159" s="8">
        <f>+IF(Dumpadas[[#This Row],[ley]]&gt;0.03,0.03,Dumpadas[[#This Row],[ley]])</f>
        <v>5.0000000000000001E-3</v>
      </c>
      <c r="L159" s="8"/>
      <c r="M159" s="414">
        <v>28405</v>
      </c>
      <c r="N159" s="386"/>
      <c r="O159" s="7"/>
      <c r="P159" s="10" t="str" cm="1">
        <f t="array" ref="P159">INDEX(Rangos!$E$3:$E$16,MATCH(1,(Dumpadas[[#This Row],[ley]]&gt;=Rangos!$B$3:$B$16)*(Dumpadas[[#This Row],[ley]]&lt;=Rangos!$C$3:$C$16),0))</f>
        <v>Descarte</v>
      </c>
      <c r="R159" s="769"/>
      <c r="S159" s="769" t="s">
        <v>699</v>
      </c>
      <c r="T159" s="369">
        <v>1</v>
      </c>
      <c r="U159" s="369">
        <v>3.2</v>
      </c>
      <c r="V159" s="10">
        <v>9.1000000000000004E-3</v>
      </c>
      <c r="Y159" s="769"/>
      <c r="Z159" s="769" t="s">
        <v>699</v>
      </c>
      <c r="AA159" s="369">
        <v>1</v>
      </c>
      <c r="AB159" s="369">
        <v>3.2</v>
      </c>
      <c r="AC159" s="10">
        <v>9.1000000000000004E-3</v>
      </c>
      <c r="AD159" s="10">
        <v>9.1000000000000004E-3</v>
      </c>
    </row>
    <row r="160" spans="1:30">
      <c r="B160" s="414"/>
      <c r="C160" s="773" t="s">
        <v>226</v>
      </c>
      <c r="D160" s="773" t="s">
        <v>227</v>
      </c>
      <c r="E160" s="414">
        <v>156</v>
      </c>
      <c r="F160" s="410" t="str">
        <f>Dumpadas[[#This Row],[punto]] &amp; " "&amp;Dumpadas[[#This Row],[jornada]]&amp;" " &amp; Dumpadas[[#This Row],[N°Acop]] &amp; " " &amp; TEXT(Dumpadas[[#This Row],[fecha ]], "dd-mm-yyyy")</f>
        <v>NIVEL 1018 AM 156 13-01-2026</v>
      </c>
      <c r="G160" s="414" t="s">
        <v>14</v>
      </c>
      <c r="H160" s="5">
        <v>46035</v>
      </c>
      <c r="I160" s="415">
        <v>3.5</v>
      </c>
      <c r="J160" s="8">
        <v>1.37E-2</v>
      </c>
      <c r="K160" s="8">
        <f>+IF(Dumpadas[[#This Row],[ley]]&gt;0.03,0.03,Dumpadas[[#This Row],[ley]])</f>
        <v>1.37E-2</v>
      </c>
      <c r="L160" s="8"/>
      <c r="M160" s="415">
        <v>28405</v>
      </c>
      <c r="N160" s="386"/>
      <c r="O160" s="7"/>
      <c r="P160" s="10" t="str" cm="1">
        <f t="array" ref="P160">INDEX(Rangos!$E$3:$E$16,MATCH(1,(Dumpadas[[#This Row],[ley]]&gt;=Rangos!$B$3:$B$16)*(Dumpadas[[#This Row],[ley]]&lt;=Rangos!$C$3:$C$16),0))</f>
        <v>E</v>
      </c>
      <c r="R160" s="769"/>
      <c r="S160" s="769" t="s">
        <v>700</v>
      </c>
      <c r="T160" s="369">
        <v>1</v>
      </c>
      <c r="U160" s="369">
        <v>3.2</v>
      </c>
      <c r="V160" s="10">
        <v>1.6799999999999999E-2</v>
      </c>
      <c r="Y160" s="769"/>
      <c r="Z160" s="769" t="s">
        <v>700</v>
      </c>
      <c r="AA160" s="369">
        <v>1</v>
      </c>
      <c r="AB160" s="369">
        <v>3.2</v>
      </c>
      <c r="AC160" s="10">
        <v>1.6799999999999999E-2</v>
      </c>
      <c r="AD160" s="10">
        <v>1.6799999999999999E-2</v>
      </c>
    </row>
    <row r="161" spans="2:30">
      <c r="B161" s="414"/>
      <c r="C161" s="773" t="s">
        <v>226</v>
      </c>
      <c r="D161" s="773" t="s">
        <v>227</v>
      </c>
      <c r="E161" s="415">
        <v>157</v>
      </c>
      <c r="F161" s="410" t="str">
        <f>Dumpadas[[#This Row],[punto]] &amp; " "&amp;Dumpadas[[#This Row],[jornada]]&amp;" " &amp; Dumpadas[[#This Row],[N°Acop]] &amp; " " &amp; TEXT(Dumpadas[[#This Row],[fecha ]], "dd-mm-yyyy")</f>
        <v>NIVEL 1018 AM 157 13-01-2026</v>
      </c>
      <c r="G161" s="414" t="s">
        <v>14</v>
      </c>
      <c r="H161" s="5">
        <v>46035</v>
      </c>
      <c r="I161" s="415">
        <v>3.5</v>
      </c>
      <c r="J161" s="8">
        <v>8.3000000000000001E-3</v>
      </c>
      <c r="K161" s="8">
        <f>+IF(Dumpadas[[#This Row],[ley]]&gt;0.03,0.03,Dumpadas[[#This Row],[ley]])</f>
        <v>8.3000000000000001E-3</v>
      </c>
      <c r="L161" s="8"/>
      <c r="M161" s="415">
        <v>28405</v>
      </c>
      <c r="N161" s="386"/>
      <c r="O161" s="7"/>
      <c r="P161" s="10" t="str" cm="1">
        <f t="array" ref="P161">INDEX(Rangos!$E$3:$E$16,MATCH(1,(Dumpadas[[#This Row],[ley]]&gt;=Rangos!$B$3:$B$16)*(Dumpadas[[#This Row],[ley]]&lt;=Rangos!$C$3:$C$16),0))</f>
        <v>A</v>
      </c>
      <c r="R161" s="769"/>
      <c r="S161" s="769" t="s">
        <v>701</v>
      </c>
      <c r="T161" s="369">
        <v>1</v>
      </c>
      <c r="U161" s="369">
        <v>3.2</v>
      </c>
      <c r="V161" s="10">
        <v>2.3599999999999999E-2</v>
      </c>
      <c r="Y161" s="769"/>
      <c r="Z161" s="769" t="s">
        <v>701</v>
      </c>
      <c r="AA161" s="369">
        <v>1</v>
      </c>
      <c r="AB161" s="369">
        <v>3.2</v>
      </c>
      <c r="AC161" s="10">
        <v>2.3599999999999999E-2</v>
      </c>
      <c r="AD161" s="10">
        <v>2.3599999999999999E-2</v>
      </c>
    </row>
    <row r="162" spans="2:30">
      <c r="B162" s="414"/>
      <c r="C162" s="773" t="s">
        <v>226</v>
      </c>
      <c r="D162" s="773" t="s">
        <v>227</v>
      </c>
      <c r="E162" s="415">
        <v>158</v>
      </c>
      <c r="F162" s="410" t="str">
        <f>Dumpadas[[#This Row],[punto]] &amp; " "&amp;Dumpadas[[#This Row],[jornada]]&amp;" " &amp; Dumpadas[[#This Row],[N°Acop]] &amp; " " &amp; TEXT(Dumpadas[[#This Row],[fecha ]], "dd-mm-yyyy")</f>
        <v>NIVEL 1018 AM 158 13-01-2026</v>
      </c>
      <c r="G162" s="414" t="s">
        <v>14</v>
      </c>
      <c r="H162" s="5">
        <v>46035</v>
      </c>
      <c r="I162" s="415">
        <v>3.5</v>
      </c>
      <c r="J162" s="8">
        <v>5.1999999999999998E-3</v>
      </c>
      <c r="K162" s="8">
        <f>+IF(Dumpadas[[#This Row],[ley]]&gt;0.03,0.03,Dumpadas[[#This Row],[ley]])</f>
        <v>5.1999999999999998E-3</v>
      </c>
      <c r="L162" s="8"/>
      <c r="M162" s="415">
        <v>28405</v>
      </c>
      <c r="N162" s="386"/>
      <c r="O162" s="7"/>
      <c r="P162" s="10" t="str" cm="1">
        <f t="array" ref="P162">INDEX(Rangos!$E$3:$E$16,MATCH(1,(Dumpadas[[#This Row],[ley]]&gt;=Rangos!$B$3:$B$16)*(Dumpadas[[#This Row],[ley]]&lt;=Rangos!$C$3:$C$16),0))</f>
        <v>Descarte</v>
      </c>
      <c r="R162" s="769"/>
      <c r="S162" s="769" t="s">
        <v>702</v>
      </c>
      <c r="T162" s="369">
        <v>1</v>
      </c>
      <c r="U162" s="369">
        <v>3.2</v>
      </c>
      <c r="V162" s="10">
        <v>2.5100000000000001E-2</v>
      </c>
      <c r="Y162" s="769"/>
      <c r="Z162" s="769" t="s">
        <v>702</v>
      </c>
      <c r="AA162" s="369">
        <v>1</v>
      </c>
      <c r="AB162" s="369">
        <v>3.2</v>
      </c>
      <c r="AC162" s="10">
        <v>2.5100000000000001E-2</v>
      </c>
      <c r="AD162" s="10">
        <v>2.5100000000000001E-2</v>
      </c>
    </row>
    <row r="163" spans="2:30">
      <c r="B163" s="379"/>
      <c r="C163" s="379" t="s">
        <v>226</v>
      </c>
      <c r="D163" s="379" t="s">
        <v>227</v>
      </c>
      <c r="E163" s="379">
        <v>159</v>
      </c>
      <c r="F163" s="411" t="str">
        <f>Dumpadas[[#This Row],[punto]] &amp; " "&amp;Dumpadas[[#This Row],[jornada]]&amp;" " &amp; Dumpadas[[#This Row],[N°Acop]] &amp; " " &amp; TEXT(Dumpadas[[#This Row],[fecha ]], "dd-mm-yyyy")</f>
        <v>NIVEL 1018 PM 159 13-01-2026</v>
      </c>
      <c r="G163" s="379" t="s">
        <v>16</v>
      </c>
      <c r="H163" s="380">
        <v>46035</v>
      </c>
      <c r="I163" s="379">
        <v>3.5</v>
      </c>
      <c r="J163" s="381">
        <v>1.5800000000000002E-2</v>
      </c>
      <c r="K163" s="381">
        <f>+IF(Dumpadas[[#This Row],[ley]]&gt;0.03,0.03,Dumpadas[[#This Row],[ley]])</f>
        <v>1.5800000000000002E-2</v>
      </c>
      <c r="L163" s="381"/>
      <c r="M163" s="379">
        <v>28416</v>
      </c>
      <c r="N163" s="379"/>
      <c r="O163" s="381"/>
      <c r="P163" s="382" t="str" cm="1">
        <f t="array" ref="P163">INDEX(Rangos!$E$3:$E$16,MATCH(1,(Dumpadas[[#This Row],[ley]]&gt;=Rangos!$B$3:$B$16)*(Dumpadas[[#This Row],[ley]]&lt;=Rangos!$C$3:$C$16),0))</f>
        <v>F</v>
      </c>
      <c r="R163" s="769"/>
      <c r="S163" s="769" t="s">
        <v>703</v>
      </c>
      <c r="T163" s="369">
        <v>1</v>
      </c>
      <c r="U163" s="369">
        <v>3.2</v>
      </c>
      <c r="V163" s="10">
        <v>1.4800000000000001E-2</v>
      </c>
      <c r="Y163" s="769"/>
      <c r="Z163" s="769" t="s">
        <v>703</v>
      </c>
      <c r="AA163" s="369">
        <v>1</v>
      </c>
      <c r="AB163" s="369">
        <v>3.2</v>
      </c>
      <c r="AC163" s="10">
        <v>1.4800000000000001E-2</v>
      </c>
      <c r="AD163" s="10">
        <v>1.4800000000000001E-2</v>
      </c>
    </row>
    <row r="164" spans="2:30">
      <c r="B164" s="379"/>
      <c r="C164" s="379" t="s">
        <v>226</v>
      </c>
      <c r="D164" s="379" t="s">
        <v>227</v>
      </c>
      <c r="E164" s="379">
        <v>160</v>
      </c>
      <c r="F164" s="411" t="str">
        <f>Dumpadas[[#This Row],[punto]] &amp; " "&amp;Dumpadas[[#This Row],[jornada]]&amp;" " &amp; Dumpadas[[#This Row],[N°Acop]] &amp; " " &amp; TEXT(Dumpadas[[#This Row],[fecha ]], "dd-mm-yyyy")</f>
        <v>NIVEL 1018 PM 160 13-01-2026</v>
      </c>
      <c r="G164" s="379" t="s">
        <v>16</v>
      </c>
      <c r="H164" s="380">
        <v>46035</v>
      </c>
      <c r="I164" s="379">
        <v>3.5</v>
      </c>
      <c r="J164" s="381">
        <v>1.9400000000000001E-2</v>
      </c>
      <c r="K164" s="381">
        <f>+IF(Dumpadas[[#This Row],[ley]]&gt;0.03,0.03,Dumpadas[[#This Row],[ley]])</f>
        <v>1.9400000000000001E-2</v>
      </c>
      <c r="L164" s="381"/>
      <c r="M164" s="379">
        <v>28416</v>
      </c>
      <c r="N164" s="379"/>
      <c r="O164" s="381"/>
      <c r="P164" s="382" t="str" cm="1">
        <f t="array" ref="P164">INDEX(Rangos!$E$3:$E$16,MATCH(1,(Dumpadas[[#This Row],[ley]]&gt;=Rangos!$B$3:$B$16)*(Dumpadas[[#This Row],[ley]]&lt;=Rangos!$C$3:$C$16),0))</f>
        <v>H</v>
      </c>
      <c r="R164" s="769"/>
      <c r="S164" s="769" t="s">
        <v>704</v>
      </c>
      <c r="T164" s="369">
        <v>1</v>
      </c>
      <c r="U164" s="369">
        <v>3.2</v>
      </c>
      <c r="V164" s="10">
        <v>2.52E-2</v>
      </c>
      <c r="Y164" s="769"/>
      <c r="Z164" s="769" t="s">
        <v>704</v>
      </c>
      <c r="AA164" s="369">
        <v>1</v>
      </c>
      <c r="AB164" s="369">
        <v>3.2</v>
      </c>
      <c r="AC164" s="10">
        <v>2.52E-2</v>
      </c>
      <c r="AD164" s="10">
        <v>2.52E-2</v>
      </c>
    </row>
    <row r="165" spans="2:30">
      <c r="B165" s="379"/>
      <c r="C165" s="379" t="s">
        <v>226</v>
      </c>
      <c r="D165" s="379" t="s">
        <v>227</v>
      </c>
      <c r="E165" s="379">
        <v>161</v>
      </c>
      <c r="F165" s="411" t="str">
        <f>Dumpadas[[#This Row],[punto]] &amp; " "&amp;Dumpadas[[#This Row],[jornada]]&amp;" " &amp; Dumpadas[[#This Row],[N°Acop]] &amp; " " &amp; TEXT(Dumpadas[[#This Row],[fecha ]], "dd-mm-yyyy")</f>
        <v>NIVEL 1018 PM 161 13-01-2026</v>
      </c>
      <c r="G165" s="379" t="s">
        <v>16</v>
      </c>
      <c r="H165" s="380">
        <v>46035</v>
      </c>
      <c r="I165" s="379">
        <v>3.5</v>
      </c>
      <c r="J165" s="381">
        <v>1.5800000000000002E-2</v>
      </c>
      <c r="K165" s="381">
        <f>+IF(Dumpadas[[#This Row],[ley]]&gt;0.03,0.03,Dumpadas[[#This Row],[ley]])</f>
        <v>1.5800000000000002E-2</v>
      </c>
      <c r="L165" s="381"/>
      <c r="M165" s="379">
        <v>28416</v>
      </c>
      <c r="N165" s="379"/>
      <c r="O165" s="381"/>
      <c r="P165" s="382" t="str" cm="1">
        <f t="array" ref="P165">INDEX(Rangos!$E$3:$E$16,MATCH(1,(Dumpadas[[#This Row],[ley]]&gt;=Rangos!$B$3:$B$16)*(Dumpadas[[#This Row],[ley]]&lt;=Rangos!$C$3:$C$16),0))</f>
        <v>F</v>
      </c>
      <c r="R165" s="769"/>
      <c r="S165" s="769" t="s">
        <v>705</v>
      </c>
      <c r="T165" s="369">
        <v>1</v>
      </c>
      <c r="U165" s="369">
        <v>3.2</v>
      </c>
      <c r="V165" s="10">
        <v>1.34E-2</v>
      </c>
      <c r="Y165" s="769"/>
      <c r="Z165" s="769" t="s">
        <v>705</v>
      </c>
      <c r="AA165" s="369">
        <v>1</v>
      </c>
      <c r="AB165" s="369">
        <v>3.2</v>
      </c>
      <c r="AC165" s="10">
        <v>1.34E-2</v>
      </c>
      <c r="AD165" s="10">
        <v>1.34E-2</v>
      </c>
    </row>
    <row r="166" spans="2:30">
      <c r="B166" s="379"/>
      <c r="C166" s="379" t="s">
        <v>226</v>
      </c>
      <c r="D166" s="379" t="s">
        <v>227</v>
      </c>
      <c r="E166" s="379">
        <v>162</v>
      </c>
      <c r="F166" s="411" t="str">
        <f>Dumpadas[[#This Row],[punto]] &amp; " "&amp;Dumpadas[[#This Row],[jornada]]&amp;" " &amp; Dumpadas[[#This Row],[N°Acop]] &amp; " " &amp; TEXT(Dumpadas[[#This Row],[fecha ]], "dd-mm-yyyy")</f>
        <v>NIVEL 1018 PM 162 13-01-2026</v>
      </c>
      <c r="G166" s="379" t="s">
        <v>16</v>
      </c>
      <c r="H166" s="380">
        <v>46035</v>
      </c>
      <c r="I166" s="379">
        <v>3.5</v>
      </c>
      <c r="J166" s="381">
        <v>1.41E-2</v>
      </c>
      <c r="K166" s="381">
        <f>+IF(Dumpadas[[#This Row],[ley]]&gt;0.03,0.03,Dumpadas[[#This Row],[ley]])</f>
        <v>1.41E-2</v>
      </c>
      <c r="L166" s="381"/>
      <c r="M166" s="379">
        <v>28416</v>
      </c>
      <c r="N166" s="379"/>
      <c r="O166" s="381"/>
      <c r="P166" s="382" t="str" cm="1">
        <f t="array" ref="P166">INDEX(Rangos!$E$3:$E$16,MATCH(1,(Dumpadas[[#This Row],[ley]]&gt;=Rangos!$B$3:$B$16)*(Dumpadas[[#This Row],[ley]]&lt;=Rangos!$C$3:$C$16),0))</f>
        <v>E</v>
      </c>
      <c r="R166" s="769"/>
      <c r="S166" s="769" t="s">
        <v>706</v>
      </c>
      <c r="T166" s="369">
        <v>1</v>
      </c>
      <c r="U166" s="369">
        <v>3.2</v>
      </c>
      <c r="V166" s="10">
        <v>2.06E-2</v>
      </c>
      <c r="Y166" s="769"/>
      <c r="Z166" s="769" t="s">
        <v>706</v>
      </c>
      <c r="AA166" s="369">
        <v>1</v>
      </c>
      <c r="AB166" s="369">
        <v>3.2</v>
      </c>
      <c r="AC166" s="10">
        <v>2.06E-2</v>
      </c>
      <c r="AD166" s="10">
        <v>2.06E-2</v>
      </c>
    </row>
    <row r="167" spans="2:30">
      <c r="B167" s="379"/>
      <c r="C167" s="379" t="s">
        <v>226</v>
      </c>
      <c r="D167" s="379" t="s">
        <v>227</v>
      </c>
      <c r="E167" s="379">
        <v>163</v>
      </c>
      <c r="F167" s="411" t="str">
        <f>Dumpadas[[#This Row],[punto]] &amp; " "&amp;Dumpadas[[#This Row],[jornada]]&amp;" " &amp; Dumpadas[[#This Row],[N°Acop]] &amp; " " &amp; TEXT(Dumpadas[[#This Row],[fecha ]], "dd-mm-yyyy")</f>
        <v>NIVEL 1018 PM 163 13-01-2026</v>
      </c>
      <c r="G167" s="379" t="s">
        <v>16</v>
      </c>
      <c r="H167" s="380">
        <v>46035</v>
      </c>
      <c r="I167" s="379">
        <v>3.5</v>
      </c>
      <c r="J167" s="381">
        <v>1.44E-2</v>
      </c>
      <c r="K167" s="381">
        <f>+IF(Dumpadas[[#This Row],[ley]]&gt;0.03,0.03,Dumpadas[[#This Row],[ley]])</f>
        <v>1.44E-2</v>
      </c>
      <c r="L167" s="381"/>
      <c r="M167" s="379">
        <v>28416</v>
      </c>
      <c r="N167" s="379"/>
      <c r="O167" s="381"/>
      <c r="P167" s="382" t="str" cm="1">
        <f t="array" ref="P167">INDEX(Rangos!$E$3:$E$16,MATCH(1,(Dumpadas[[#This Row],[ley]]&gt;=Rangos!$B$3:$B$16)*(Dumpadas[[#This Row],[ley]]&lt;=Rangos!$C$3:$C$16),0))</f>
        <v>E</v>
      </c>
      <c r="R167" s="769"/>
      <c r="S167" s="769" t="s">
        <v>707</v>
      </c>
      <c r="T167" s="369">
        <v>1</v>
      </c>
      <c r="U167" s="369">
        <v>3.2</v>
      </c>
      <c r="V167" s="10">
        <v>1.0200000000000001E-2</v>
      </c>
      <c r="Y167" s="769"/>
      <c r="Z167" s="769" t="s">
        <v>707</v>
      </c>
      <c r="AA167" s="369">
        <v>1</v>
      </c>
      <c r="AB167" s="369">
        <v>3.2</v>
      </c>
      <c r="AC167" s="10">
        <v>1.0200000000000001E-2</v>
      </c>
      <c r="AD167" s="10">
        <v>1.0200000000000001E-2</v>
      </c>
    </row>
    <row r="168" spans="2:30">
      <c r="B168" s="379"/>
      <c r="C168" s="379" t="s">
        <v>226</v>
      </c>
      <c r="D168" s="379" t="s">
        <v>227</v>
      </c>
      <c r="E168" s="379">
        <v>164</v>
      </c>
      <c r="F168" s="411" t="str">
        <f>Dumpadas[[#This Row],[punto]] &amp; " "&amp;Dumpadas[[#This Row],[jornada]]&amp;" " &amp; Dumpadas[[#This Row],[N°Acop]] &amp; " " &amp; TEXT(Dumpadas[[#This Row],[fecha ]], "dd-mm-yyyy")</f>
        <v>NIVEL 1018 PM 164 13-01-2026</v>
      </c>
      <c r="G168" s="379" t="s">
        <v>16</v>
      </c>
      <c r="H168" s="380">
        <v>46035</v>
      </c>
      <c r="I168" s="379">
        <v>3.5</v>
      </c>
      <c r="J168" s="381">
        <v>8.6E-3</v>
      </c>
      <c r="K168" s="381">
        <f>+IF(Dumpadas[[#This Row],[ley]]&gt;0.03,0.03,Dumpadas[[#This Row],[ley]])</f>
        <v>8.6E-3</v>
      </c>
      <c r="L168" s="381"/>
      <c r="M168" s="379">
        <v>28416</v>
      </c>
      <c r="N168" s="379"/>
      <c r="O168" s="381"/>
      <c r="P168" s="382" t="str" cm="1">
        <f t="array" ref="P168">INDEX(Rangos!$E$3:$E$16,MATCH(1,(Dumpadas[[#This Row],[ley]]&gt;=Rangos!$B$3:$B$16)*(Dumpadas[[#This Row],[ley]]&lt;=Rangos!$C$3:$C$16),0))</f>
        <v>A</v>
      </c>
      <c r="R168" s="769"/>
      <c r="S168" s="769" t="s">
        <v>708</v>
      </c>
      <c r="T168" s="369">
        <v>1</v>
      </c>
      <c r="U168" s="369">
        <v>3.2</v>
      </c>
      <c r="V168" s="10">
        <v>4.4600000000000001E-2</v>
      </c>
      <c r="Y168" s="769"/>
      <c r="Z168" s="769" t="s">
        <v>708</v>
      </c>
      <c r="AA168" s="369">
        <v>1</v>
      </c>
      <c r="AB168" s="369">
        <v>3.2</v>
      </c>
      <c r="AC168" s="10">
        <v>4.4600000000000001E-2</v>
      </c>
      <c r="AD168" s="10">
        <v>0.03</v>
      </c>
    </row>
    <row r="169" spans="2:30">
      <c r="B169" s="415"/>
      <c r="C169" s="773" t="s">
        <v>226</v>
      </c>
      <c r="D169" s="773" t="s">
        <v>227</v>
      </c>
      <c r="E169" s="415">
        <v>165</v>
      </c>
      <c r="F169" s="410" t="str">
        <f>Dumpadas[[#This Row],[punto]] &amp; " "&amp;Dumpadas[[#This Row],[jornada]]&amp;" " &amp; Dumpadas[[#This Row],[N°Acop]] &amp; " " &amp; TEXT(Dumpadas[[#This Row],[fecha ]], "dd-mm-yyyy")</f>
        <v>NIVEL 1018 AM 165 14-01-2026</v>
      </c>
      <c r="G169" s="415" t="s">
        <v>14</v>
      </c>
      <c r="H169" s="5">
        <v>46036</v>
      </c>
      <c r="I169" s="415">
        <v>3.5</v>
      </c>
      <c r="J169" s="8">
        <v>1.03E-2</v>
      </c>
      <c r="K169" s="8">
        <f>+IF(Dumpadas[[#This Row],[ley]]&gt;0.03,0.03,Dumpadas[[#This Row],[ley]])</f>
        <v>1.03E-2</v>
      </c>
      <c r="L169" s="8"/>
      <c r="M169" s="415">
        <v>28416</v>
      </c>
      <c r="N169" s="386"/>
      <c r="O169" s="7"/>
      <c r="P169" s="10" t="str" cm="1">
        <f t="array" ref="P169">INDEX(Rangos!$E$3:$E$16,MATCH(1,(Dumpadas[[#This Row],[ley]]&gt;=Rangos!$B$3:$B$16)*(Dumpadas[[#This Row],[ley]]&lt;=Rangos!$C$3:$C$16),0))</f>
        <v>B</v>
      </c>
      <c r="R169" s="769"/>
      <c r="S169" s="769" t="s">
        <v>709</v>
      </c>
      <c r="T169" s="369">
        <v>1</v>
      </c>
      <c r="U169" s="369">
        <v>3.2</v>
      </c>
      <c r="V169" s="10">
        <v>5.1499999999999997E-2</v>
      </c>
      <c r="Y169" s="769"/>
      <c r="Z169" s="769" t="s">
        <v>709</v>
      </c>
      <c r="AA169" s="369">
        <v>1</v>
      </c>
      <c r="AB169" s="369">
        <v>3.2</v>
      </c>
      <c r="AC169" s="10">
        <v>5.1499999999999997E-2</v>
      </c>
      <c r="AD169" s="10">
        <v>0.03</v>
      </c>
    </row>
    <row r="170" spans="2:30">
      <c r="B170" s="415"/>
      <c r="C170" s="773" t="s">
        <v>226</v>
      </c>
      <c r="D170" s="773" t="s">
        <v>227</v>
      </c>
      <c r="E170" s="415">
        <v>166</v>
      </c>
      <c r="F170" s="410" t="str">
        <f>Dumpadas[[#This Row],[punto]] &amp; " "&amp;Dumpadas[[#This Row],[jornada]]&amp;" " &amp; Dumpadas[[#This Row],[N°Acop]] &amp; " " &amp; TEXT(Dumpadas[[#This Row],[fecha ]], "dd-mm-yyyy")</f>
        <v>NIVEL 1018 AM 166 14-01-2026</v>
      </c>
      <c r="G170" s="415" t="s">
        <v>14</v>
      </c>
      <c r="H170" s="5">
        <v>46036</v>
      </c>
      <c r="I170" s="415">
        <v>3.5</v>
      </c>
      <c r="J170" s="8">
        <v>3.3999999999999998E-3</v>
      </c>
      <c r="K170" s="8">
        <f>+IF(Dumpadas[[#This Row],[ley]]&gt;0.03,0.03,Dumpadas[[#This Row],[ley]])</f>
        <v>3.3999999999999998E-3</v>
      </c>
      <c r="L170" s="8"/>
      <c r="M170" s="415">
        <v>28416</v>
      </c>
      <c r="N170" s="386"/>
      <c r="O170" s="7"/>
      <c r="P170" s="10" t="str" cm="1">
        <f t="array" ref="P170">INDEX(Rangos!$E$3:$E$16,MATCH(1,(Dumpadas[[#This Row],[ley]]&gt;=Rangos!$B$3:$B$16)*(Dumpadas[[#This Row],[ley]]&lt;=Rangos!$C$3:$C$16),0))</f>
        <v>Descarte</v>
      </c>
      <c r="R170" s="769"/>
      <c r="S170" s="769" t="s">
        <v>710</v>
      </c>
      <c r="T170" s="369">
        <v>1</v>
      </c>
      <c r="U170" s="369">
        <v>3.2</v>
      </c>
      <c r="V170" s="10">
        <v>5.2699999999999997E-2</v>
      </c>
      <c r="Y170" s="769"/>
      <c r="Z170" s="769" t="s">
        <v>710</v>
      </c>
      <c r="AA170" s="369">
        <v>1</v>
      </c>
      <c r="AB170" s="369">
        <v>3.2</v>
      </c>
      <c r="AC170" s="10">
        <v>5.2699999999999997E-2</v>
      </c>
      <c r="AD170" s="10">
        <v>0.03</v>
      </c>
    </row>
    <row r="171" spans="2:30">
      <c r="B171" s="379"/>
      <c r="C171" s="379" t="s">
        <v>226</v>
      </c>
      <c r="D171" s="379" t="s">
        <v>227</v>
      </c>
      <c r="E171" s="379">
        <v>167</v>
      </c>
      <c r="F171" s="411" t="str">
        <f>Dumpadas[[#This Row],[punto]] &amp; " "&amp;Dumpadas[[#This Row],[jornada]]&amp;" " &amp; Dumpadas[[#This Row],[N°Acop]] &amp; " " &amp; TEXT(Dumpadas[[#This Row],[fecha ]], "dd-mm-yyyy")</f>
        <v>NIVEL 1018 PM 167 14-01-2026</v>
      </c>
      <c r="G171" s="379" t="s">
        <v>16</v>
      </c>
      <c r="H171" s="380">
        <v>46036</v>
      </c>
      <c r="I171" s="379">
        <v>3.5</v>
      </c>
      <c r="J171" s="381">
        <v>1.18E-2</v>
      </c>
      <c r="K171" s="381">
        <f>+IF(Dumpadas[[#This Row],[ley]]&gt;0.03,0.03,Dumpadas[[#This Row],[ley]])</f>
        <v>1.18E-2</v>
      </c>
      <c r="L171" s="381"/>
      <c r="M171" s="379">
        <v>28417</v>
      </c>
      <c r="N171" s="379"/>
      <c r="O171" s="381"/>
      <c r="P171" s="382" t="str" cm="1">
        <f t="array" ref="P171">INDEX(Rangos!$E$3:$E$16,MATCH(1,(Dumpadas[[#This Row],[ley]]&gt;=Rangos!$B$3:$B$16)*(Dumpadas[[#This Row],[ley]]&lt;=Rangos!$C$3:$C$16),0))</f>
        <v>C</v>
      </c>
      <c r="R171" s="769"/>
      <c r="S171" s="769" t="s">
        <v>711</v>
      </c>
      <c r="T171" s="369">
        <v>1</v>
      </c>
      <c r="U171" s="369">
        <v>3.2</v>
      </c>
      <c r="V171" s="10">
        <v>4.5100000000000001E-2</v>
      </c>
      <c r="Y171" s="769"/>
      <c r="Z171" s="769" t="s">
        <v>711</v>
      </c>
      <c r="AA171" s="369">
        <v>1</v>
      </c>
      <c r="AB171" s="369">
        <v>3.2</v>
      </c>
      <c r="AC171" s="10">
        <v>4.5100000000000001E-2</v>
      </c>
      <c r="AD171" s="10">
        <v>0.03</v>
      </c>
    </row>
    <row r="172" spans="2:30">
      <c r="B172" s="379"/>
      <c r="C172" s="379" t="s">
        <v>226</v>
      </c>
      <c r="D172" s="379" t="s">
        <v>227</v>
      </c>
      <c r="E172" s="379">
        <v>168</v>
      </c>
      <c r="F172" s="411" t="str">
        <f>Dumpadas[[#This Row],[punto]] &amp; " "&amp;Dumpadas[[#This Row],[jornada]]&amp;" " &amp; Dumpadas[[#This Row],[N°Acop]] &amp; " " &amp; TEXT(Dumpadas[[#This Row],[fecha ]], "dd-mm-yyyy")</f>
        <v>NIVEL 1018 PM 168 14-01-2026</v>
      </c>
      <c r="G172" s="379" t="s">
        <v>16</v>
      </c>
      <c r="H172" s="380">
        <v>46036</v>
      </c>
      <c r="I172" s="379">
        <v>3.5</v>
      </c>
      <c r="J172" s="381">
        <v>1.3100000000000001E-2</v>
      </c>
      <c r="K172" s="381">
        <f>+IF(Dumpadas[[#This Row],[ley]]&gt;0.03,0.03,Dumpadas[[#This Row],[ley]])</f>
        <v>1.3100000000000001E-2</v>
      </c>
      <c r="L172" s="381"/>
      <c r="M172" s="379">
        <v>28417</v>
      </c>
      <c r="N172" s="379"/>
      <c r="O172" s="381"/>
      <c r="P172" s="382" t="str" cm="1">
        <f t="array" ref="P172">INDEX(Rangos!$E$3:$E$16,MATCH(1,(Dumpadas[[#This Row],[ley]]&gt;=Rangos!$B$3:$B$16)*(Dumpadas[[#This Row],[ley]]&lt;=Rangos!$C$3:$C$16),0))</f>
        <v>D</v>
      </c>
      <c r="R172" s="769"/>
      <c r="S172" s="769" t="s">
        <v>712</v>
      </c>
      <c r="T172" s="369">
        <v>1</v>
      </c>
      <c r="U172" s="369">
        <v>3.2</v>
      </c>
      <c r="V172" s="10">
        <v>3.2300000000000002E-2</v>
      </c>
      <c r="Y172" s="769"/>
      <c r="Z172" s="769" t="s">
        <v>712</v>
      </c>
      <c r="AA172" s="369">
        <v>1</v>
      </c>
      <c r="AB172" s="369">
        <v>3.2</v>
      </c>
      <c r="AC172" s="10">
        <v>3.2300000000000002E-2</v>
      </c>
      <c r="AD172" s="10">
        <v>0.03</v>
      </c>
    </row>
    <row r="173" spans="2:30">
      <c r="B173" s="415"/>
      <c r="C173" s="773" t="s">
        <v>226</v>
      </c>
      <c r="D173" s="773" t="s">
        <v>227</v>
      </c>
      <c r="E173" s="415">
        <v>169</v>
      </c>
      <c r="F173" s="410" t="str">
        <f>Dumpadas[[#This Row],[punto]] &amp; " "&amp;Dumpadas[[#This Row],[jornada]]&amp;" " &amp; Dumpadas[[#This Row],[N°Acop]] &amp; " " &amp; TEXT(Dumpadas[[#This Row],[fecha ]], "dd-mm-yyyy")</f>
        <v>NIVEL 1018 TURNO 169 14-01-2026</v>
      </c>
      <c r="G173" s="415" t="s">
        <v>35</v>
      </c>
      <c r="H173" s="5">
        <v>46036</v>
      </c>
      <c r="I173" s="415">
        <v>3.5</v>
      </c>
      <c r="J173" s="8">
        <v>9.9000000000000008E-3</v>
      </c>
      <c r="K173" s="8">
        <f>+IF(Dumpadas[[#This Row],[ley]]&gt;0.03,0.03,Dumpadas[[#This Row],[ley]])</f>
        <v>9.9000000000000008E-3</v>
      </c>
      <c r="L173" s="8"/>
      <c r="M173" s="415">
        <v>28417</v>
      </c>
      <c r="N173" s="386"/>
      <c r="O173" s="7"/>
      <c r="P173" s="10" t="str" cm="1">
        <f t="array" ref="P173">INDEX(Rangos!$E$3:$E$16,MATCH(1,(Dumpadas[[#This Row],[ley]]&gt;=Rangos!$B$3:$B$16)*(Dumpadas[[#This Row],[ley]]&lt;=Rangos!$C$3:$C$16),0))</f>
        <v>B</v>
      </c>
      <c r="R173" s="769"/>
      <c r="S173" s="769" t="s">
        <v>713</v>
      </c>
      <c r="T173" s="369">
        <v>1</v>
      </c>
      <c r="U173" s="369">
        <v>3.2</v>
      </c>
      <c r="V173" s="10">
        <v>2.2800000000000001E-2</v>
      </c>
      <c r="Y173" s="769"/>
      <c r="Z173" s="769" t="s">
        <v>713</v>
      </c>
      <c r="AA173" s="369">
        <v>1</v>
      </c>
      <c r="AB173" s="369">
        <v>3.2</v>
      </c>
      <c r="AC173" s="10">
        <v>2.2800000000000001E-2</v>
      </c>
      <c r="AD173" s="10">
        <v>2.2800000000000001E-2</v>
      </c>
    </row>
    <row r="174" spans="2:30">
      <c r="B174" s="415"/>
      <c r="C174" s="773" t="s">
        <v>226</v>
      </c>
      <c r="D174" s="773" t="s">
        <v>227</v>
      </c>
      <c r="E174" s="415">
        <v>170</v>
      </c>
      <c r="F174" s="410" t="str">
        <f>Dumpadas[[#This Row],[punto]] &amp; " "&amp;Dumpadas[[#This Row],[jornada]]&amp;" " &amp; Dumpadas[[#This Row],[N°Acop]] &amp; " " &amp; TEXT(Dumpadas[[#This Row],[fecha ]], "dd-mm-yyyy")</f>
        <v>NIVEL 1018 TURNO 170 14-01-2026</v>
      </c>
      <c r="G174" s="415" t="s">
        <v>35</v>
      </c>
      <c r="H174" s="5">
        <v>46036</v>
      </c>
      <c r="I174" s="415">
        <v>3.5</v>
      </c>
      <c r="J174" s="8">
        <v>9.4999999999999998E-3</v>
      </c>
      <c r="K174" s="8">
        <f>+IF(Dumpadas[[#This Row],[ley]]&gt;0.03,0.03,Dumpadas[[#This Row],[ley]])</f>
        <v>9.4999999999999998E-3</v>
      </c>
      <c r="L174" s="8"/>
      <c r="M174" s="415">
        <v>28417</v>
      </c>
      <c r="N174" s="386"/>
      <c r="O174" s="7"/>
      <c r="P174" s="10" t="str" cm="1">
        <f t="array" ref="P174">INDEX(Rangos!$E$3:$E$16,MATCH(1,(Dumpadas[[#This Row],[ley]]&gt;=Rangos!$B$3:$B$16)*(Dumpadas[[#This Row],[ley]]&lt;=Rangos!$C$3:$C$16),0))</f>
        <v>B</v>
      </c>
      <c r="R174" s="769"/>
      <c r="S174" s="769" t="s">
        <v>714</v>
      </c>
      <c r="T174" s="369">
        <v>1</v>
      </c>
      <c r="U174" s="369">
        <v>3.2</v>
      </c>
      <c r="V174" s="10">
        <v>3.3099999999999997E-2</v>
      </c>
      <c r="Y174" s="769"/>
      <c r="Z174" s="769" t="s">
        <v>714</v>
      </c>
      <c r="AA174" s="369">
        <v>1</v>
      </c>
      <c r="AB174" s="369">
        <v>3.2</v>
      </c>
      <c r="AC174" s="10">
        <v>3.3099999999999997E-2</v>
      </c>
      <c r="AD174" s="10">
        <v>0.03</v>
      </c>
    </row>
    <row r="175" spans="2:30">
      <c r="B175" s="379"/>
      <c r="C175" s="379" t="s">
        <v>3778</v>
      </c>
      <c r="D175" s="379" t="s">
        <v>227</v>
      </c>
      <c r="E175" s="379">
        <v>171</v>
      </c>
      <c r="F175" s="411" t="str">
        <f>Dumpadas[[#This Row],[punto]] &amp; " "&amp;Dumpadas[[#This Row],[jornada]]&amp;" " &amp; Dumpadas[[#This Row],[N°Acop]] &amp; " " &amp; TEXT(Dumpadas[[#This Row],[fecha ]], "dd-mm-yyyy")</f>
        <v>NIVEL 1018 ACOPIO AM 171 13-01-2026</v>
      </c>
      <c r="G175" s="379" t="s">
        <v>14</v>
      </c>
      <c r="H175" s="380">
        <v>46035</v>
      </c>
      <c r="I175" s="379">
        <v>3.5</v>
      </c>
      <c r="J175" s="381">
        <v>7.7000000000000002E-3</v>
      </c>
      <c r="K175" s="381">
        <f>+IF(Dumpadas[[#This Row],[ley]]&gt;0.03,0.03,Dumpadas[[#This Row],[ley]])</f>
        <v>7.7000000000000002E-3</v>
      </c>
      <c r="L175" s="381"/>
      <c r="M175" s="379">
        <v>28415</v>
      </c>
      <c r="N175" s="379"/>
      <c r="O175" s="381"/>
      <c r="P175" s="382" t="str" cm="1">
        <f t="array" ref="P175">INDEX(Rangos!$E$3:$E$16,MATCH(1,(Dumpadas[[#This Row],[ley]]&gt;=Rangos!$B$3:$B$16)*(Dumpadas[[#This Row],[ley]]&lt;=Rangos!$C$3:$C$16),0))</f>
        <v>A</v>
      </c>
      <c r="R175" s="769"/>
      <c r="S175" s="769" t="s">
        <v>715</v>
      </c>
      <c r="T175" s="369">
        <v>1</v>
      </c>
      <c r="U175" s="369">
        <v>3.2</v>
      </c>
      <c r="V175" s="10">
        <v>3.27E-2</v>
      </c>
      <c r="Y175" s="769"/>
      <c r="Z175" s="769" t="s">
        <v>715</v>
      </c>
      <c r="AA175" s="369">
        <v>1</v>
      </c>
      <c r="AB175" s="369">
        <v>3.2</v>
      </c>
      <c r="AC175" s="10">
        <v>3.27E-2</v>
      </c>
      <c r="AD175" s="10">
        <v>0.03</v>
      </c>
    </row>
    <row r="176" spans="2:30">
      <c r="B176" s="379"/>
      <c r="C176" s="379" t="s">
        <v>3778</v>
      </c>
      <c r="D176" s="379" t="s">
        <v>227</v>
      </c>
      <c r="E176" s="379">
        <v>172</v>
      </c>
      <c r="F176" s="411" t="str">
        <f>Dumpadas[[#This Row],[punto]] &amp; " "&amp;Dumpadas[[#This Row],[jornada]]&amp;" " &amp; Dumpadas[[#This Row],[N°Acop]] &amp; " " &amp; TEXT(Dumpadas[[#This Row],[fecha ]], "dd-mm-yyyy")</f>
        <v>NIVEL 1018 ACOPIO AM 172 13-01-2026</v>
      </c>
      <c r="G176" s="379" t="s">
        <v>14</v>
      </c>
      <c r="H176" s="380">
        <v>46035</v>
      </c>
      <c r="I176" s="379">
        <v>3.5</v>
      </c>
      <c r="J176" s="381">
        <v>1.14E-2</v>
      </c>
      <c r="K176" s="381">
        <f>+IF(Dumpadas[[#This Row],[ley]]&gt;0.03,0.03,Dumpadas[[#This Row],[ley]])</f>
        <v>1.14E-2</v>
      </c>
      <c r="L176" s="381"/>
      <c r="M176" s="379">
        <v>28415</v>
      </c>
      <c r="N176" s="379"/>
      <c r="O176" s="381"/>
      <c r="P176" s="382" t="str" cm="1">
        <f t="array" ref="P176">INDEX(Rangos!$E$3:$E$16,MATCH(1,(Dumpadas[[#This Row],[ley]]&gt;=Rangos!$B$3:$B$16)*(Dumpadas[[#This Row],[ley]]&lt;=Rangos!$C$3:$C$16),0))</f>
        <v>C</v>
      </c>
      <c r="R176" s="769"/>
      <c r="S176" s="769" t="s">
        <v>716</v>
      </c>
      <c r="T176" s="369">
        <v>1</v>
      </c>
      <c r="U176" s="369">
        <v>3.2</v>
      </c>
      <c r="V176" s="10">
        <v>1.9400000000000001E-2</v>
      </c>
      <c r="Y176" s="769"/>
      <c r="Z176" s="769" t="s">
        <v>716</v>
      </c>
      <c r="AA176" s="369">
        <v>1</v>
      </c>
      <c r="AB176" s="369">
        <v>3.2</v>
      </c>
      <c r="AC176" s="10">
        <v>1.9400000000000001E-2</v>
      </c>
      <c r="AD176" s="10">
        <v>1.9400000000000001E-2</v>
      </c>
    </row>
    <row r="177" spans="1:30">
      <c r="B177" s="379"/>
      <c r="C177" s="379" t="s">
        <v>3778</v>
      </c>
      <c r="D177" s="379" t="s">
        <v>227</v>
      </c>
      <c r="E177" s="379">
        <v>173</v>
      </c>
      <c r="F177" s="411" t="str">
        <f>Dumpadas[[#This Row],[punto]] &amp; " "&amp;Dumpadas[[#This Row],[jornada]]&amp;" " &amp; Dumpadas[[#This Row],[N°Acop]] &amp; " " &amp; TEXT(Dumpadas[[#This Row],[fecha ]], "dd-mm-yyyy")</f>
        <v>NIVEL 1018 ACOPIO AM 173 13-01-2026</v>
      </c>
      <c r="G177" s="379" t="s">
        <v>14</v>
      </c>
      <c r="H177" s="380">
        <v>46035</v>
      </c>
      <c r="I177" s="379">
        <v>3.5</v>
      </c>
      <c r="J177" s="381">
        <v>1.18E-2</v>
      </c>
      <c r="K177" s="381">
        <f>+IF(Dumpadas[[#This Row],[ley]]&gt;0.03,0.03,Dumpadas[[#This Row],[ley]])</f>
        <v>1.18E-2</v>
      </c>
      <c r="L177" s="381"/>
      <c r="M177" s="379">
        <v>28415</v>
      </c>
      <c r="N177" s="379"/>
      <c r="O177" s="381"/>
      <c r="P177" s="382" t="str" cm="1">
        <f t="array" ref="P177">INDEX(Rangos!$E$3:$E$16,MATCH(1,(Dumpadas[[#This Row],[ley]]&gt;=Rangos!$B$3:$B$16)*(Dumpadas[[#This Row],[ley]]&lt;=Rangos!$C$3:$C$16),0))</f>
        <v>C</v>
      </c>
      <c r="R177" s="769"/>
      <c r="S177" s="769" t="s">
        <v>717</v>
      </c>
      <c r="T177" s="369">
        <v>1</v>
      </c>
      <c r="U177" s="369">
        <v>3.2</v>
      </c>
      <c r="V177" s="10">
        <v>1.8200000000000001E-2</v>
      </c>
      <c r="Y177" s="769"/>
      <c r="Z177" s="769" t="s">
        <v>717</v>
      </c>
      <c r="AA177" s="369">
        <v>1</v>
      </c>
      <c r="AB177" s="369">
        <v>3.2</v>
      </c>
      <c r="AC177" s="10">
        <v>1.8200000000000001E-2</v>
      </c>
      <c r="AD177" s="10">
        <v>1.8200000000000001E-2</v>
      </c>
    </row>
    <row r="178" spans="1:30">
      <c r="B178" s="415"/>
      <c r="C178" s="773" t="s">
        <v>3778</v>
      </c>
      <c r="D178" s="379" t="s">
        <v>227</v>
      </c>
      <c r="E178" s="415">
        <v>174</v>
      </c>
      <c r="F178" s="410" t="str">
        <f>Dumpadas[[#This Row],[punto]] &amp; " "&amp;Dumpadas[[#This Row],[jornada]]&amp;" " &amp; Dumpadas[[#This Row],[N°Acop]] &amp; " " &amp; TEXT(Dumpadas[[#This Row],[fecha ]], "dd-mm-yyyy")</f>
        <v>NIVEL 1018 ACOPIO PM 174 13-01-2026</v>
      </c>
      <c r="G178" s="415" t="s">
        <v>16</v>
      </c>
      <c r="H178" s="5">
        <v>46035</v>
      </c>
      <c r="I178" s="415">
        <v>3.5</v>
      </c>
      <c r="J178" s="8">
        <v>1.03E-2</v>
      </c>
      <c r="K178" s="8">
        <f>+IF(Dumpadas[[#This Row],[ley]]&gt;0.03,0.03,Dumpadas[[#This Row],[ley]])</f>
        <v>1.03E-2</v>
      </c>
      <c r="L178" s="8"/>
      <c r="M178" s="415">
        <v>28415</v>
      </c>
      <c r="N178" s="386"/>
      <c r="O178" s="7"/>
      <c r="P178" s="10" t="str" cm="1">
        <f t="array" ref="P178">INDEX(Rangos!$E$3:$E$16,MATCH(1,(Dumpadas[[#This Row],[ley]]&gt;=Rangos!$B$3:$B$16)*(Dumpadas[[#This Row],[ley]]&lt;=Rangos!$C$3:$C$16),0))</f>
        <v>B</v>
      </c>
      <c r="R178" s="769"/>
      <c r="S178" s="769" t="s">
        <v>718</v>
      </c>
      <c r="T178" s="369">
        <v>1</v>
      </c>
      <c r="U178" s="369">
        <v>3.2</v>
      </c>
      <c r="V178" s="10">
        <v>1.6500000000000001E-2</v>
      </c>
      <c r="Y178" s="769"/>
      <c r="Z178" s="769" t="s">
        <v>718</v>
      </c>
      <c r="AA178" s="369">
        <v>1</v>
      </c>
      <c r="AB178" s="369">
        <v>3.2</v>
      </c>
      <c r="AC178" s="10">
        <v>1.6500000000000001E-2</v>
      </c>
      <c r="AD178" s="10">
        <v>1.6500000000000001E-2</v>
      </c>
    </row>
    <row r="179" spans="1:30">
      <c r="B179" s="415"/>
      <c r="C179" s="773" t="s">
        <v>3778</v>
      </c>
      <c r="D179" s="379" t="s">
        <v>227</v>
      </c>
      <c r="E179" s="415">
        <v>175</v>
      </c>
      <c r="F179" s="410" t="str">
        <f>Dumpadas[[#This Row],[punto]] &amp; " "&amp;Dumpadas[[#This Row],[jornada]]&amp;" " &amp; Dumpadas[[#This Row],[N°Acop]] &amp; " " &amp; TEXT(Dumpadas[[#This Row],[fecha ]], "dd-mm-yyyy")</f>
        <v>NIVEL 1018 ACOPIO PM 175 13-01-2026</v>
      </c>
      <c r="G179" s="415" t="s">
        <v>16</v>
      </c>
      <c r="H179" s="5">
        <v>46035</v>
      </c>
      <c r="I179" s="415">
        <v>3.5</v>
      </c>
      <c r="J179" s="8">
        <v>1.38E-2</v>
      </c>
      <c r="K179" s="8">
        <f>+IF(Dumpadas[[#This Row],[ley]]&gt;0.03,0.03,Dumpadas[[#This Row],[ley]])</f>
        <v>1.38E-2</v>
      </c>
      <c r="L179" s="8"/>
      <c r="M179" s="415">
        <v>28415</v>
      </c>
      <c r="N179" s="386"/>
      <c r="O179" s="7"/>
      <c r="P179" s="10" t="str" cm="1">
        <f t="array" ref="P179">INDEX(Rangos!$E$3:$E$16,MATCH(1,(Dumpadas[[#This Row],[ley]]&gt;=Rangos!$B$3:$B$16)*(Dumpadas[[#This Row],[ley]]&lt;=Rangos!$C$3:$C$16),0))</f>
        <v>E</v>
      </c>
      <c r="R179" s="769"/>
      <c r="S179" s="769" t="s">
        <v>719</v>
      </c>
      <c r="T179" s="369">
        <v>1</v>
      </c>
      <c r="U179" s="369">
        <v>3.2</v>
      </c>
      <c r="V179" s="10">
        <v>1.5900000000000001E-2</v>
      </c>
      <c r="Y179" s="769"/>
      <c r="Z179" s="769" t="s">
        <v>719</v>
      </c>
      <c r="AA179" s="369">
        <v>1</v>
      </c>
      <c r="AB179" s="369">
        <v>3.2</v>
      </c>
      <c r="AC179" s="10">
        <v>1.5900000000000001E-2</v>
      </c>
      <c r="AD179" s="10">
        <v>1.5900000000000001E-2</v>
      </c>
    </row>
    <row r="180" spans="1:30">
      <c r="B180" s="415"/>
      <c r="C180" s="773" t="s">
        <v>3778</v>
      </c>
      <c r="D180" s="379" t="s">
        <v>227</v>
      </c>
      <c r="E180" s="415">
        <v>176</v>
      </c>
      <c r="F180" s="410" t="str">
        <f>Dumpadas[[#This Row],[punto]] &amp; " "&amp;Dumpadas[[#This Row],[jornada]]&amp;" " &amp; Dumpadas[[#This Row],[N°Acop]] &amp; " " &amp; TEXT(Dumpadas[[#This Row],[fecha ]], "dd-mm-yyyy")</f>
        <v>NIVEL 1018 ACOPIO PM 176 13-01-2026</v>
      </c>
      <c r="G180" s="415" t="s">
        <v>16</v>
      </c>
      <c r="H180" s="5">
        <v>46035</v>
      </c>
      <c r="I180" s="415">
        <v>3.5</v>
      </c>
      <c r="J180" s="8">
        <v>1.14E-2</v>
      </c>
      <c r="K180" s="8">
        <f>+IF(Dumpadas[[#This Row],[ley]]&gt;0.03,0.03,Dumpadas[[#This Row],[ley]])</f>
        <v>1.14E-2</v>
      </c>
      <c r="L180" s="8"/>
      <c r="M180" s="415">
        <v>28415</v>
      </c>
      <c r="N180" s="386"/>
      <c r="O180" s="7"/>
      <c r="P180" s="10" t="str" cm="1">
        <f t="array" ref="P180">INDEX(Rangos!$E$3:$E$16,MATCH(1,(Dumpadas[[#This Row],[ley]]&gt;=Rangos!$B$3:$B$16)*(Dumpadas[[#This Row],[ley]]&lt;=Rangos!$C$3:$C$16),0))</f>
        <v>C</v>
      </c>
      <c r="R180" s="769"/>
      <c r="S180" s="769" t="s">
        <v>720</v>
      </c>
      <c r="T180" s="369">
        <v>1</v>
      </c>
      <c r="U180" s="369">
        <v>3.2</v>
      </c>
      <c r="V180" s="10">
        <v>1.66E-2</v>
      </c>
      <c r="Y180" s="769"/>
      <c r="Z180" s="769" t="s">
        <v>720</v>
      </c>
      <c r="AA180" s="369">
        <v>1</v>
      </c>
      <c r="AB180" s="369">
        <v>3.2</v>
      </c>
      <c r="AC180" s="10">
        <v>1.66E-2</v>
      </c>
      <c r="AD180" s="10">
        <v>1.66E-2</v>
      </c>
    </row>
    <row r="181" spans="1:30">
      <c r="B181" s="379"/>
      <c r="C181" s="773" t="s">
        <v>3778</v>
      </c>
      <c r="D181" s="379" t="s">
        <v>227</v>
      </c>
      <c r="E181" s="379">
        <v>177</v>
      </c>
      <c r="F181" s="411" t="str">
        <f>Dumpadas[[#This Row],[punto]] &amp; " "&amp;Dumpadas[[#This Row],[jornada]]&amp;" " &amp; Dumpadas[[#This Row],[N°Acop]] &amp; " " &amp; TEXT(Dumpadas[[#This Row],[fecha ]], "dd-mm-yyyy")</f>
        <v>NIVEL 1018 ACOPIO AM 177 14-01-2026</v>
      </c>
      <c r="G181" s="379" t="s">
        <v>14</v>
      </c>
      <c r="H181" s="380">
        <v>46036</v>
      </c>
      <c r="I181" s="379">
        <v>3.5</v>
      </c>
      <c r="J181" s="381">
        <v>1.04E-2</v>
      </c>
      <c r="K181" s="381">
        <f>+IF(Dumpadas[[#This Row],[ley]]&gt;0.03,0.03,Dumpadas[[#This Row],[ley]])</f>
        <v>1.04E-2</v>
      </c>
      <c r="L181" s="381"/>
      <c r="M181" s="379">
        <v>28415</v>
      </c>
      <c r="N181" s="379"/>
      <c r="O181" s="381"/>
      <c r="P181" s="382" t="str" cm="1">
        <f t="array" ref="P181">INDEX(Rangos!$E$3:$E$16,MATCH(1,(Dumpadas[[#This Row],[ley]]&gt;=Rangos!$B$3:$B$16)*(Dumpadas[[#This Row],[ley]]&lt;=Rangos!$C$3:$C$16),0))</f>
        <v>B</v>
      </c>
      <c r="R181" s="769"/>
      <c r="S181" s="769" t="s">
        <v>721</v>
      </c>
      <c r="T181" s="369">
        <v>1</v>
      </c>
      <c r="U181" s="369">
        <v>3.2</v>
      </c>
      <c r="V181" s="10">
        <v>1.6E-2</v>
      </c>
      <c r="Y181" s="769"/>
      <c r="Z181" s="769" t="s">
        <v>721</v>
      </c>
      <c r="AA181" s="369">
        <v>1</v>
      </c>
      <c r="AB181" s="369">
        <v>3.2</v>
      </c>
      <c r="AC181" s="10">
        <v>1.6E-2</v>
      </c>
      <c r="AD181" s="10">
        <v>1.6E-2</v>
      </c>
    </row>
    <row r="182" spans="1:30">
      <c r="B182" s="379"/>
      <c r="C182" s="773" t="s">
        <v>3778</v>
      </c>
      <c r="D182" s="379" t="s">
        <v>227</v>
      </c>
      <c r="E182" s="379">
        <v>178</v>
      </c>
      <c r="F182" s="411" t="str">
        <f>Dumpadas[[#This Row],[punto]] &amp; " "&amp;Dumpadas[[#This Row],[jornada]]&amp;" " &amp; Dumpadas[[#This Row],[N°Acop]] &amp; " " &amp; TEXT(Dumpadas[[#This Row],[fecha ]], "dd-mm-yyyy")</f>
        <v>NIVEL 1018 ACOPIO AM 178 14-01-2026</v>
      </c>
      <c r="G182" s="379" t="s">
        <v>14</v>
      </c>
      <c r="H182" s="380">
        <v>46036</v>
      </c>
      <c r="I182" s="379">
        <v>3.5</v>
      </c>
      <c r="J182" s="381">
        <v>1.3299999999999999E-2</v>
      </c>
      <c r="K182" s="381">
        <f>+IF(Dumpadas[[#This Row],[ley]]&gt;0.03,0.03,Dumpadas[[#This Row],[ley]])</f>
        <v>1.3299999999999999E-2</v>
      </c>
      <c r="L182" s="381"/>
      <c r="M182" s="379">
        <v>28415</v>
      </c>
      <c r="N182" s="379"/>
      <c r="O182" s="381"/>
      <c r="P182" s="382" t="str" cm="1">
        <f t="array" ref="P182">INDEX(Rangos!$E$3:$E$16,MATCH(1,(Dumpadas[[#This Row],[ley]]&gt;=Rangos!$B$3:$B$16)*(Dumpadas[[#This Row],[ley]]&lt;=Rangos!$C$3:$C$16),0))</f>
        <v>D</v>
      </c>
      <c r="R182" s="769"/>
      <c r="S182" s="769" t="s">
        <v>722</v>
      </c>
      <c r="T182" s="369">
        <v>1</v>
      </c>
      <c r="U182" s="369">
        <v>3.2</v>
      </c>
      <c r="V182" s="10">
        <v>1.3899999999999999E-2</v>
      </c>
      <c r="Y182" s="769"/>
      <c r="Z182" s="769" t="s">
        <v>722</v>
      </c>
      <c r="AA182" s="369">
        <v>1</v>
      </c>
      <c r="AB182" s="369">
        <v>3.2</v>
      </c>
      <c r="AC182" s="10">
        <v>1.3899999999999999E-2</v>
      </c>
      <c r="AD182" s="10">
        <v>1.3899999999999999E-2</v>
      </c>
    </row>
    <row r="183" spans="1:30">
      <c r="B183" s="415"/>
      <c r="C183" s="773" t="s">
        <v>3778</v>
      </c>
      <c r="D183" s="379" t="s">
        <v>227</v>
      </c>
      <c r="E183" s="415">
        <v>179</v>
      </c>
      <c r="F183" s="410" t="str">
        <f>Dumpadas[[#This Row],[punto]] &amp; " "&amp;Dumpadas[[#This Row],[jornada]]&amp;" " &amp; Dumpadas[[#This Row],[N°Acop]] &amp; " " &amp; TEXT(Dumpadas[[#This Row],[fecha ]], "dd-mm-yyyy")</f>
        <v>NIVEL 1018 ACOPIO TURNO 179 14-01-2026</v>
      </c>
      <c r="G183" s="415" t="s">
        <v>35</v>
      </c>
      <c r="H183" s="387">
        <v>46036</v>
      </c>
      <c r="I183" s="386">
        <v>3.5</v>
      </c>
      <c r="J183" s="8">
        <v>7.9000000000000008E-3</v>
      </c>
      <c r="K183" s="8">
        <f>+IF(Dumpadas[[#This Row],[ley]]&gt;0.03,0.03,Dumpadas[[#This Row],[ley]])</f>
        <v>7.9000000000000008E-3</v>
      </c>
      <c r="L183" s="8"/>
      <c r="M183" s="415">
        <v>28415</v>
      </c>
      <c r="N183" s="386"/>
      <c r="O183" s="7"/>
      <c r="P183" s="10" t="str" cm="1">
        <f t="array" ref="P183">INDEX(Rangos!$E$3:$E$16,MATCH(1,(Dumpadas[[#This Row],[ley]]&gt;=Rangos!$B$3:$B$16)*(Dumpadas[[#This Row],[ley]]&lt;=Rangos!$C$3:$C$16),0))</f>
        <v>A</v>
      </c>
      <c r="R183" s="769"/>
      <c r="S183" s="769" t="s">
        <v>723</v>
      </c>
      <c r="T183" s="369">
        <v>1</v>
      </c>
      <c r="U183" s="369">
        <v>3.2</v>
      </c>
      <c r="V183" s="10">
        <v>1.15E-2</v>
      </c>
      <c r="Y183" s="769"/>
      <c r="Z183" s="769" t="s">
        <v>723</v>
      </c>
      <c r="AA183" s="369">
        <v>1</v>
      </c>
      <c r="AB183" s="369">
        <v>3.2</v>
      </c>
      <c r="AC183" s="10">
        <v>1.15E-2</v>
      </c>
      <c r="AD183" s="10">
        <v>1.15E-2</v>
      </c>
    </row>
    <row r="184" spans="1:30">
      <c r="B184" s="415"/>
      <c r="C184" s="773" t="s">
        <v>3778</v>
      </c>
      <c r="D184" s="379" t="s">
        <v>227</v>
      </c>
      <c r="E184" s="415">
        <v>180</v>
      </c>
      <c r="F184" s="410" t="str">
        <f>Dumpadas[[#This Row],[punto]] &amp; " "&amp;Dumpadas[[#This Row],[jornada]]&amp;" " &amp; Dumpadas[[#This Row],[N°Acop]] &amp; " " &amp; TEXT(Dumpadas[[#This Row],[fecha ]], "dd-mm-yyyy")</f>
        <v>NIVEL 1018 ACOPIO TURNO 180 14-01-2026</v>
      </c>
      <c r="G184" s="415" t="s">
        <v>35</v>
      </c>
      <c r="H184" s="387">
        <v>46036</v>
      </c>
      <c r="I184" s="386">
        <v>3.5</v>
      </c>
      <c r="J184" s="8">
        <v>5.1999999999999998E-3</v>
      </c>
      <c r="K184" s="8">
        <f>+IF(Dumpadas[[#This Row],[ley]]&gt;0.03,0.03,Dumpadas[[#This Row],[ley]])</f>
        <v>5.1999999999999998E-3</v>
      </c>
      <c r="L184" s="8"/>
      <c r="M184" s="415">
        <v>28415</v>
      </c>
      <c r="N184" s="386"/>
      <c r="O184" s="7"/>
      <c r="P184" s="10" t="str" cm="1">
        <f t="array" ref="P184">INDEX(Rangos!$E$3:$E$16,MATCH(1,(Dumpadas[[#This Row],[ley]]&gt;=Rangos!$B$3:$B$16)*(Dumpadas[[#This Row],[ley]]&lt;=Rangos!$C$3:$C$16),0))</f>
        <v>Descarte</v>
      </c>
      <c r="R184" s="769"/>
      <c r="S184" s="769" t="s">
        <v>724</v>
      </c>
      <c r="T184" s="369">
        <v>1</v>
      </c>
      <c r="U184" s="369">
        <v>3.2</v>
      </c>
      <c r="V184" s="10">
        <v>1.06E-2</v>
      </c>
      <c r="Y184" s="769"/>
      <c r="Z184" s="769" t="s">
        <v>724</v>
      </c>
      <c r="AA184" s="369">
        <v>1</v>
      </c>
      <c r="AB184" s="369">
        <v>3.2</v>
      </c>
      <c r="AC184" s="10">
        <v>1.06E-2</v>
      </c>
      <c r="AD184" s="10">
        <v>1.06E-2</v>
      </c>
    </row>
    <row r="185" spans="1:30">
      <c r="B185" s="415"/>
      <c r="C185" s="773" t="s">
        <v>3778</v>
      </c>
      <c r="D185" s="379" t="s">
        <v>227</v>
      </c>
      <c r="E185" s="415">
        <v>181</v>
      </c>
      <c r="F185" s="410" t="str">
        <f>Dumpadas[[#This Row],[punto]] &amp; " "&amp;Dumpadas[[#This Row],[jornada]]&amp;" " &amp; Dumpadas[[#This Row],[N°Acop]] &amp; " " &amp; TEXT(Dumpadas[[#This Row],[fecha ]], "dd-mm-yyyy")</f>
        <v>NIVEL 1018 ACOPIO TURNO 181 14-01-2026</v>
      </c>
      <c r="G185" s="415" t="s">
        <v>35</v>
      </c>
      <c r="H185" s="387">
        <v>46036</v>
      </c>
      <c r="I185" s="386">
        <v>3.5</v>
      </c>
      <c r="J185" s="8">
        <v>8.3999999999999995E-3</v>
      </c>
      <c r="K185" s="8">
        <f>+IF(Dumpadas[[#This Row],[ley]]&gt;0.03,0.03,Dumpadas[[#This Row],[ley]])</f>
        <v>8.3999999999999995E-3</v>
      </c>
      <c r="L185" s="8"/>
      <c r="M185" s="415">
        <v>28415</v>
      </c>
      <c r="N185" s="386"/>
      <c r="O185" s="7"/>
      <c r="P185" s="10" t="str" cm="1">
        <f t="array" ref="P185">INDEX(Rangos!$E$3:$E$16,MATCH(1,(Dumpadas[[#This Row],[ley]]&gt;=Rangos!$B$3:$B$16)*(Dumpadas[[#This Row],[ley]]&lt;=Rangos!$C$3:$C$16),0))</f>
        <v>A</v>
      </c>
      <c r="R185" s="769"/>
      <c r="S185" s="769" t="s">
        <v>725</v>
      </c>
      <c r="T185" s="369">
        <v>1</v>
      </c>
      <c r="U185" s="369">
        <v>3.2</v>
      </c>
      <c r="V185" s="10">
        <v>1.32E-2</v>
      </c>
      <c r="Y185" s="769"/>
      <c r="Z185" s="769" t="s">
        <v>725</v>
      </c>
      <c r="AA185" s="369">
        <v>1</v>
      </c>
      <c r="AB185" s="369">
        <v>3.2</v>
      </c>
      <c r="AC185" s="10">
        <v>1.32E-2</v>
      </c>
      <c r="AD185" s="10">
        <v>1.32E-2</v>
      </c>
    </row>
    <row r="186" spans="1:30">
      <c r="B186" s="379"/>
      <c r="C186" s="379" t="s">
        <v>3779</v>
      </c>
      <c r="D186" s="379" t="s">
        <v>227</v>
      </c>
      <c r="E186" s="379">
        <v>182</v>
      </c>
      <c r="F186" s="411" t="str">
        <f>Dumpadas[[#This Row],[punto]] &amp; " "&amp;Dumpadas[[#This Row],[jornada]]&amp;" " &amp; Dumpadas[[#This Row],[N°Acop]] &amp; " " &amp; TEXT(Dumpadas[[#This Row],[fecha ]], "dd-mm-yyyy")</f>
        <v>NIVEL 970 ACOPIO AM 182 14-01-2026</v>
      </c>
      <c r="G186" s="379" t="s">
        <v>14</v>
      </c>
      <c r="H186" s="380">
        <v>46036</v>
      </c>
      <c r="I186" s="379">
        <v>3.5</v>
      </c>
      <c r="J186" s="381">
        <v>6.4000000000000003E-3</v>
      </c>
      <c r="K186" s="381">
        <f>+IF(Dumpadas[[#This Row],[ley]]&gt;0.03,0.03,Dumpadas[[#This Row],[ley]])</f>
        <v>6.4000000000000003E-3</v>
      </c>
      <c r="L186" s="381"/>
      <c r="M186" s="379">
        <v>28419</v>
      </c>
      <c r="N186" s="379"/>
      <c r="O186" s="381"/>
      <c r="P186" s="382" t="str" cm="1">
        <f t="array" ref="P186">INDEX(Rangos!$E$3:$E$16,MATCH(1,(Dumpadas[[#This Row],[ley]]&gt;=Rangos!$B$3:$B$16)*(Dumpadas[[#This Row],[ley]]&lt;=Rangos!$C$3:$C$16),0))</f>
        <v>Reserva</v>
      </c>
      <c r="R186" s="769"/>
      <c r="S186" s="769" t="s">
        <v>726</v>
      </c>
      <c r="T186" s="369">
        <v>1</v>
      </c>
      <c r="U186" s="369">
        <v>3.2</v>
      </c>
      <c r="V186" s="10">
        <v>1.21E-2</v>
      </c>
      <c r="Y186" s="769"/>
      <c r="Z186" s="769" t="s">
        <v>726</v>
      </c>
      <c r="AA186" s="369">
        <v>1</v>
      </c>
      <c r="AB186" s="369">
        <v>3.2</v>
      </c>
      <c r="AC186" s="10">
        <v>1.21E-2</v>
      </c>
      <c r="AD186" s="10">
        <v>1.21E-2</v>
      </c>
    </row>
    <row r="187" spans="1:30">
      <c r="B187" s="379"/>
      <c r="C187" s="379" t="s">
        <v>3779</v>
      </c>
      <c r="D187" s="379" t="s">
        <v>227</v>
      </c>
      <c r="E187" s="379">
        <v>183</v>
      </c>
      <c r="F187" s="411" t="str">
        <f>Dumpadas[[#This Row],[punto]] &amp; " "&amp;Dumpadas[[#This Row],[jornada]]&amp;" " &amp; Dumpadas[[#This Row],[N°Acop]] &amp; " " &amp; TEXT(Dumpadas[[#This Row],[fecha ]], "dd-mm-yyyy")</f>
        <v>NIVEL 970 ACOPIO AM 183 14-01-2026</v>
      </c>
      <c r="G187" s="379" t="s">
        <v>14</v>
      </c>
      <c r="H187" s="380">
        <v>46036</v>
      </c>
      <c r="I187" s="379">
        <v>3.5</v>
      </c>
      <c r="J187" s="381">
        <v>4.5999999999999999E-3</v>
      </c>
      <c r="K187" s="381">
        <f>+IF(Dumpadas[[#This Row],[ley]]&gt;0.03,0.03,Dumpadas[[#This Row],[ley]])</f>
        <v>4.5999999999999999E-3</v>
      </c>
      <c r="L187" s="381"/>
      <c r="M187" s="379">
        <v>28419</v>
      </c>
      <c r="N187" s="379"/>
      <c r="O187" s="381"/>
      <c r="P187" s="382" t="str" cm="1">
        <f t="array" ref="P187">INDEX(Rangos!$E$3:$E$16,MATCH(1,(Dumpadas[[#This Row],[ley]]&gt;=Rangos!$B$3:$B$16)*(Dumpadas[[#This Row],[ley]]&lt;=Rangos!$C$3:$C$16),0))</f>
        <v>Descarte</v>
      </c>
      <c r="R187" s="769"/>
      <c r="S187" s="769" t="s">
        <v>727</v>
      </c>
      <c r="T187" s="369">
        <v>1</v>
      </c>
      <c r="U187" s="369">
        <v>3.2</v>
      </c>
      <c r="V187" s="10">
        <v>1.9E-2</v>
      </c>
      <c r="Y187" s="769"/>
      <c r="Z187" s="769" t="s">
        <v>727</v>
      </c>
      <c r="AA187" s="369">
        <v>1</v>
      </c>
      <c r="AB187" s="369">
        <v>3.2</v>
      </c>
      <c r="AC187" s="10">
        <v>1.9E-2</v>
      </c>
      <c r="AD187" s="10">
        <v>1.9E-2</v>
      </c>
    </row>
    <row r="188" spans="1:30">
      <c r="B188" s="379"/>
      <c r="C188" s="379" t="s">
        <v>3779</v>
      </c>
      <c r="D188" s="379" t="s">
        <v>227</v>
      </c>
      <c r="E188" s="379">
        <v>184</v>
      </c>
      <c r="F188" s="411" t="str">
        <f>Dumpadas[[#This Row],[punto]] &amp; " "&amp;Dumpadas[[#This Row],[jornada]]&amp;" " &amp; Dumpadas[[#This Row],[N°Acop]] &amp; " " &amp; TEXT(Dumpadas[[#This Row],[fecha ]], "dd-mm-yyyy")</f>
        <v>NIVEL 970 ACOPIO AM 184 14-01-2026</v>
      </c>
      <c r="G188" s="379" t="s">
        <v>14</v>
      </c>
      <c r="H188" s="380">
        <v>46036</v>
      </c>
      <c r="I188" s="379">
        <v>3.5</v>
      </c>
      <c r="J188" s="381">
        <v>3.5999999999999999E-3</v>
      </c>
      <c r="K188" s="381">
        <f>+IF(Dumpadas[[#This Row],[ley]]&gt;0.03,0.03,Dumpadas[[#This Row],[ley]])</f>
        <v>3.5999999999999999E-3</v>
      </c>
      <c r="L188" s="381"/>
      <c r="M188" s="379">
        <v>28419</v>
      </c>
      <c r="N188" s="379"/>
      <c r="O188" s="381"/>
      <c r="P188" s="382" t="str" cm="1">
        <f t="array" ref="P188">INDEX(Rangos!$E$3:$E$16,MATCH(1,(Dumpadas[[#This Row],[ley]]&gt;=Rangos!$B$3:$B$16)*(Dumpadas[[#This Row],[ley]]&lt;=Rangos!$C$3:$C$16),0))</f>
        <v>Descarte</v>
      </c>
      <c r="R188" s="769"/>
      <c r="S188" s="769" t="s">
        <v>728</v>
      </c>
      <c r="T188" s="369">
        <v>1</v>
      </c>
      <c r="U188" s="369">
        <v>3.2</v>
      </c>
      <c r="V188" s="10">
        <v>1.23E-2</v>
      </c>
      <c r="Y188" s="769"/>
      <c r="Z188" s="769" t="s">
        <v>728</v>
      </c>
      <c r="AA188" s="369">
        <v>1</v>
      </c>
      <c r="AB188" s="369">
        <v>3.2</v>
      </c>
      <c r="AC188" s="10">
        <v>1.23E-2</v>
      </c>
      <c r="AD188" s="10">
        <v>1.23E-2</v>
      </c>
    </row>
    <row r="189" spans="1:30">
      <c r="B189" s="415"/>
      <c r="C189" s="773" t="s">
        <v>3777</v>
      </c>
      <c r="D189" s="773" t="s">
        <v>231</v>
      </c>
      <c r="E189" s="415">
        <v>185</v>
      </c>
      <c r="F189" s="410" t="str">
        <f>Dumpadas[[#This Row],[punto]] &amp; " "&amp;Dumpadas[[#This Row],[jornada]]&amp;" " &amp; Dumpadas[[#This Row],[N°Acop]] &amp; " " &amp; TEXT(Dumpadas[[#This Row],[fecha ]], "dd-mm-yyyy")</f>
        <v>NIVEL 1005 AFLOR AM 185 15-01-2026</v>
      </c>
      <c r="G189" s="415" t="s">
        <v>14</v>
      </c>
      <c r="H189" s="5">
        <v>46037</v>
      </c>
      <c r="I189" s="415">
        <v>3.5</v>
      </c>
      <c r="J189" s="8">
        <v>1.43E-2</v>
      </c>
      <c r="K189" s="8">
        <f>+IF(Dumpadas[[#This Row],[ley]]&gt;0.03,0.03,Dumpadas[[#This Row],[ley]])</f>
        <v>1.43E-2</v>
      </c>
      <c r="L189" s="8"/>
      <c r="M189" s="415">
        <v>28419</v>
      </c>
      <c r="N189" s="386"/>
      <c r="O189" s="7"/>
      <c r="P189" s="10" t="str" cm="1">
        <f t="array" ref="P189">INDEX(Rangos!$E$3:$E$16,MATCH(1,(Dumpadas[[#This Row],[ley]]&gt;=Rangos!$B$3:$B$16)*(Dumpadas[[#This Row],[ley]]&lt;=Rangos!$C$3:$C$16),0))</f>
        <v>E</v>
      </c>
      <c r="R189" s="769"/>
      <c r="S189" s="769" t="s">
        <v>729</v>
      </c>
      <c r="T189" s="369">
        <v>1</v>
      </c>
      <c r="U189" s="369">
        <v>3.2</v>
      </c>
      <c r="V189" s="10">
        <v>1.7000000000000001E-2</v>
      </c>
      <c r="Y189" s="769"/>
      <c r="Z189" s="769" t="s">
        <v>729</v>
      </c>
      <c r="AA189" s="369">
        <v>1</v>
      </c>
      <c r="AB189" s="369">
        <v>3.2</v>
      </c>
      <c r="AC189" s="10">
        <v>1.7000000000000001E-2</v>
      </c>
      <c r="AD189" s="10">
        <v>1.7000000000000001E-2</v>
      </c>
    </row>
    <row r="190" spans="1:30">
      <c r="B190" s="415"/>
      <c r="C190" s="773" t="s">
        <v>3777</v>
      </c>
      <c r="D190" s="773" t="s">
        <v>231</v>
      </c>
      <c r="E190" s="415">
        <v>186</v>
      </c>
      <c r="F190" s="410" t="str">
        <f>Dumpadas[[#This Row],[punto]] &amp; " "&amp;Dumpadas[[#This Row],[jornada]]&amp;" " &amp; Dumpadas[[#This Row],[N°Acop]] &amp; " " &amp; TEXT(Dumpadas[[#This Row],[fecha ]], "dd-mm-yyyy")</f>
        <v>NIVEL 1005 AFLOR AM 186 15-01-2026</v>
      </c>
      <c r="G190" s="415" t="s">
        <v>14</v>
      </c>
      <c r="H190" s="5">
        <v>46037</v>
      </c>
      <c r="I190" s="415">
        <v>3.5</v>
      </c>
      <c r="J190" s="8">
        <v>1.8700000000000001E-2</v>
      </c>
      <c r="K190" s="8">
        <f>+IF(Dumpadas[[#This Row],[ley]]&gt;0.03,0.03,Dumpadas[[#This Row],[ley]])</f>
        <v>1.8700000000000001E-2</v>
      </c>
      <c r="L190" s="8"/>
      <c r="M190" s="415">
        <v>28419</v>
      </c>
      <c r="N190" s="386"/>
      <c r="O190" s="7"/>
      <c r="P190" s="10" t="str" cm="1">
        <f t="array" ref="P190">INDEX(Rangos!$E$3:$E$16,MATCH(1,(Dumpadas[[#This Row],[ley]]&gt;=Rangos!$B$3:$B$16)*(Dumpadas[[#This Row],[ley]]&lt;=Rangos!$C$3:$C$16),0))</f>
        <v>G</v>
      </c>
      <c r="R190" s="769"/>
      <c r="S190" s="769" t="s">
        <v>730</v>
      </c>
      <c r="T190" s="369">
        <v>1</v>
      </c>
      <c r="U190" s="369">
        <v>3.2</v>
      </c>
      <c r="V190" s="10">
        <v>1.3100000000000001E-2</v>
      </c>
      <c r="Y190" s="769"/>
      <c r="Z190" s="769" t="s">
        <v>730</v>
      </c>
      <c r="AA190" s="369">
        <v>1</v>
      </c>
      <c r="AB190" s="369">
        <v>3.2</v>
      </c>
      <c r="AC190" s="10">
        <v>1.3100000000000001E-2</v>
      </c>
      <c r="AD190" s="10">
        <v>1.3100000000000001E-2</v>
      </c>
    </row>
    <row r="191" spans="1:30">
      <c r="B191" s="415"/>
      <c r="C191" s="773" t="s">
        <v>3777</v>
      </c>
      <c r="D191" s="773" t="s">
        <v>231</v>
      </c>
      <c r="E191" s="415">
        <v>187</v>
      </c>
      <c r="F191" s="410" t="str">
        <f>Dumpadas[[#This Row],[punto]] &amp; " "&amp;Dumpadas[[#This Row],[jornada]]&amp;" " &amp; Dumpadas[[#This Row],[N°Acop]] &amp; " " &amp; TEXT(Dumpadas[[#This Row],[fecha ]], "dd-mm-yyyy")</f>
        <v>NIVEL 1005 AFLOR AM 187 15-01-2026</v>
      </c>
      <c r="G191" s="415" t="s">
        <v>14</v>
      </c>
      <c r="H191" s="5">
        <v>46037</v>
      </c>
      <c r="I191" s="415">
        <v>3.5</v>
      </c>
      <c r="J191" s="8">
        <v>2.18E-2</v>
      </c>
      <c r="K191" s="8">
        <f>+IF(Dumpadas[[#This Row],[ley]]&gt;0.03,0.03,Dumpadas[[#This Row],[ley]])</f>
        <v>2.18E-2</v>
      </c>
      <c r="L191" s="8"/>
      <c r="M191" s="415">
        <v>28419</v>
      </c>
      <c r="N191" s="386"/>
      <c r="O191" s="7"/>
      <c r="P191" s="10" t="str" cm="1">
        <f t="array" ref="P191">INDEX(Rangos!$E$3:$E$16,MATCH(1,(Dumpadas[[#This Row],[ley]]&gt;=Rangos!$B$3:$B$16)*(Dumpadas[[#This Row],[ley]]&lt;=Rangos!$C$3:$C$16),0))</f>
        <v>I</v>
      </c>
      <c r="R191" s="769"/>
      <c r="S191" s="769" t="s">
        <v>731</v>
      </c>
      <c r="T191" s="369">
        <v>1</v>
      </c>
      <c r="U191" s="369">
        <v>3.2</v>
      </c>
      <c r="V191" s="10">
        <v>1.2999999999999999E-2</v>
      </c>
      <c r="Y191" s="769"/>
      <c r="Z191" s="769" t="s">
        <v>731</v>
      </c>
      <c r="AA191" s="369">
        <v>1</v>
      </c>
      <c r="AB191" s="369">
        <v>3.2</v>
      </c>
      <c r="AC191" s="10">
        <v>1.2999999999999999E-2</v>
      </c>
      <c r="AD191" s="10">
        <v>1.2999999999999999E-2</v>
      </c>
    </row>
    <row r="192" spans="1:30">
      <c r="A192" s="385"/>
      <c r="B192" s="379"/>
      <c r="C192" s="379" t="s">
        <v>3780</v>
      </c>
      <c r="D192" s="379" t="s">
        <v>248</v>
      </c>
      <c r="E192" s="379">
        <v>188</v>
      </c>
      <c r="F192" s="411" t="str">
        <f>Dumpadas[[#This Row],[punto]] &amp; " "&amp;Dumpadas[[#This Row],[jornada]]&amp;" " &amp; Dumpadas[[#This Row],[N°Acop]] &amp; " " &amp; TEXT(Dumpadas[[#This Row],[fecha ]], "dd-mm-yyyy")</f>
        <v>NIVEL 789 CANTERA AM 188 15-01-2026</v>
      </c>
      <c r="G192" s="379" t="s">
        <v>14</v>
      </c>
      <c r="H192" s="380">
        <v>46037</v>
      </c>
      <c r="I192" s="379">
        <v>3.5</v>
      </c>
      <c r="J192" s="381">
        <v>1.2E-2</v>
      </c>
      <c r="K192" s="381">
        <f>+IF(Dumpadas[[#This Row],[ley]]&gt;0.03,0.03,Dumpadas[[#This Row],[ley]])</f>
        <v>1.2E-2</v>
      </c>
      <c r="L192" s="381"/>
      <c r="M192" s="379">
        <v>28420</v>
      </c>
      <c r="N192" s="379"/>
      <c r="O192" s="381"/>
      <c r="P192" s="382" t="str" cm="1">
        <f t="array" ref="P192">INDEX(Rangos!$E$3:$E$16,MATCH(1,(Dumpadas[[#This Row],[ley]]&gt;=Rangos!$B$3:$B$16)*(Dumpadas[[#This Row],[ley]]&lt;=Rangos!$C$3:$C$16),0))</f>
        <v>D</v>
      </c>
      <c r="R192" s="769"/>
      <c r="S192" s="769" t="s">
        <v>732</v>
      </c>
      <c r="T192" s="369">
        <v>1</v>
      </c>
      <c r="U192" s="369">
        <v>3.2</v>
      </c>
      <c r="V192" s="10">
        <v>2.1399999999999999E-2</v>
      </c>
      <c r="Y192" s="769"/>
      <c r="Z192" s="769" t="s">
        <v>732</v>
      </c>
      <c r="AA192" s="369">
        <v>1</v>
      </c>
      <c r="AB192" s="369">
        <v>3.2</v>
      </c>
      <c r="AC192" s="10">
        <v>2.1399999999999999E-2</v>
      </c>
      <c r="AD192" s="10">
        <v>2.1399999999999999E-2</v>
      </c>
    </row>
    <row r="193" spans="1:30">
      <c r="A193" s="412"/>
      <c r="B193" s="379"/>
      <c r="C193" s="379" t="s">
        <v>3780</v>
      </c>
      <c r="D193" s="379" t="s">
        <v>248</v>
      </c>
      <c r="E193" s="379">
        <v>189</v>
      </c>
      <c r="F193" s="411" t="str">
        <f>Dumpadas[[#This Row],[punto]] &amp; " "&amp;Dumpadas[[#This Row],[jornada]]&amp;" " &amp; Dumpadas[[#This Row],[N°Acop]] &amp; " " &amp; TEXT(Dumpadas[[#This Row],[fecha ]], "dd-mm-yyyy")</f>
        <v>NIVEL 789 CANTERA AM 189 15-01-2026</v>
      </c>
      <c r="G193" s="379" t="s">
        <v>14</v>
      </c>
      <c r="H193" s="380">
        <v>46037</v>
      </c>
      <c r="I193" s="379">
        <v>3.5</v>
      </c>
      <c r="J193" s="381">
        <v>3.0800000000000001E-2</v>
      </c>
      <c r="K193" s="381">
        <f>+IF(Dumpadas[[#This Row],[ley]]&gt;0.03,0.03,Dumpadas[[#This Row],[ley]])</f>
        <v>0.03</v>
      </c>
      <c r="L193" s="381"/>
      <c r="M193" s="379">
        <v>28420</v>
      </c>
      <c r="N193" s="379"/>
      <c r="O193" s="381"/>
      <c r="P193" s="382" t="str" cm="1">
        <f t="array" ref="P193">INDEX(Rangos!$E$3:$E$16,MATCH(1,(Dumpadas[[#This Row],[ley]]&gt;=Rangos!$B$3:$B$16)*(Dumpadas[[#This Row],[ley]]&lt;=Rangos!$C$3:$C$16),0))</f>
        <v>L</v>
      </c>
      <c r="R193" s="769"/>
      <c r="S193" s="769" t="s">
        <v>733</v>
      </c>
      <c r="T193" s="369">
        <v>1</v>
      </c>
      <c r="U193" s="369">
        <v>3.2</v>
      </c>
      <c r="V193" s="10">
        <v>1.46E-2</v>
      </c>
      <c r="Y193" s="769"/>
      <c r="Z193" s="769" t="s">
        <v>733</v>
      </c>
      <c r="AA193" s="369">
        <v>1</v>
      </c>
      <c r="AB193" s="369">
        <v>3.2</v>
      </c>
      <c r="AC193" s="10">
        <v>1.46E-2</v>
      </c>
      <c r="AD193" s="10">
        <v>1.46E-2</v>
      </c>
    </row>
    <row r="194" spans="1:30">
      <c r="A194" s="412"/>
      <c r="B194" s="379"/>
      <c r="C194" s="379" t="s">
        <v>3780</v>
      </c>
      <c r="D194" s="379" t="s">
        <v>248</v>
      </c>
      <c r="E194" s="379">
        <v>190</v>
      </c>
      <c r="F194" s="411" t="str">
        <f>Dumpadas[[#This Row],[punto]] &amp; " "&amp;Dumpadas[[#This Row],[jornada]]&amp;" " &amp; Dumpadas[[#This Row],[N°Acop]] &amp; " " &amp; TEXT(Dumpadas[[#This Row],[fecha ]], "dd-mm-yyyy")</f>
        <v>NIVEL 789 CANTERA AM 190 15-01-2026</v>
      </c>
      <c r="G194" s="379" t="s">
        <v>14</v>
      </c>
      <c r="H194" s="380">
        <v>46037</v>
      </c>
      <c r="I194" s="379">
        <v>3.5</v>
      </c>
      <c r="J194" s="381">
        <v>2.46E-2</v>
      </c>
      <c r="K194" s="381">
        <f>+IF(Dumpadas[[#This Row],[ley]]&gt;0.03,0.03,Dumpadas[[#This Row],[ley]])</f>
        <v>2.46E-2</v>
      </c>
      <c r="L194" s="381"/>
      <c r="M194" s="379">
        <v>28420</v>
      </c>
      <c r="N194" s="379"/>
      <c r="O194" s="381"/>
      <c r="P194" s="382" t="str" cm="1">
        <f t="array" ref="P194">INDEX(Rangos!$E$3:$E$16,MATCH(1,(Dumpadas[[#This Row],[ley]]&gt;=Rangos!$B$3:$B$16)*(Dumpadas[[#This Row],[ley]]&lt;=Rangos!$C$3:$C$16),0))</f>
        <v>J</v>
      </c>
      <c r="R194" s="769"/>
      <c r="S194" s="769" t="s">
        <v>734</v>
      </c>
      <c r="T194" s="369">
        <v>1</v>
      </c>
      <c r="U194" s="369">
        <v>3.2</v>
      </c>
      <c r="V194" s="10">
        <v>1.4E-2</v>
      </c>
      <c r="Y194" s="769"/>
      <c r="Z194" s="769" t="s">
        <v>734</v>
      </c>
      <c r="AA194" s="369">
        <v>1</v>
      </c>
      <c r="AB194" s="369">
        <v>3.2</v>
      </c>
      <c r="AC194" s="10">
        <v>1.4E-2</v>
      </c>
      <c r="AD194" s="10">
        <v>1.4E-2</v>
      </c>
    </row>
    <row r="195" spans="1:30">
      <c r="A195" s="412"/>
      <c r="B195" s="379"/>
      <c r="C195" s="379" t="s">
        <v>3780</v>
      </c>
      <c r="D195" s="379" t="s">
        <v>248</v>
      </c>
      <c r="E195" s="379">
        <v>191</v>
      </c>
      <c r="F195" s="411" t="str">
        <f>Dumpadas[[#This Row],[punto]] &amp; " "&amp;Dumpadas[[#This Row],[jornada]]&amp;" " &amp; Dumpadas[[#This Row],[N°Acop]] &amp; " " &amp; TEXT(Dumpadas[[#This Row],[fecha ]], "dd-mm-yyyy")</f>
        <v>NIVEL 789 CANTERA AM 191 15-01-2026</v>
      </c>
      <c r="G195" s="379" t="s">
        <v>14</v>
      </c>
      <c r="H195" s="380">
        <v>46037</v>
      </c>
      <c r="I195" s="379">
        <v>3.5</v>
      </c>
      <c r="J195" s="381">
        <v>1.9099999999999999E-2</v>
      </c>
      <c r="K195" s="381">
        <f>+IF(Dumpadas[[#This Row],[ley]]&gt;0.03,0.03,Dumpadas[[#This Row],[ley]])</f>
        <v>1.9099999999999999E-2</v>
      </c>
      <c r="L195" s="381"/>
      <c r="M195" s="379">
        <v>28420</v>
      </c>
      <c r="N195" s="379"/>
      <c r="O195" s="381"/>
      <c r="P195" s="382" t="str" cm="1">
        <f t="array" ref="P195">INDEX(Rangos!$E$3:$E$16,MATCH(1,(Dumpadas[[#This Row],[ley]]&gt;=Rangos!$B$3:$B$16)*(Dumpadas[[#This Row],[ley]]&lt;=Rangos!$C$3:$C$16),0))</f>
        <v>H</v>
      </c>
      <c r="R195" s="769"/>
      <c r="S195" s="769" t="s">
        <v>735</v>
      </c>
      <c r="T195" s="369">
        <v>1</v>
      </c>
      <c r="U195" s="369">
        <v>3.2</v>
      </c>
      <c r="V195" s="10">
        <v>3.2399999999999998E-2</v>
      </c>
      <c r="Y195" s="769"/>
      <c r="Z195" s="769" t="s">
        <v>735</v>
      </c>
      <c r="AA195" s="369">
        <v>1</v>
      </c>
      <c r="AB195" s="369">
        <v>3.2</v>
      </c>
      <c r="AC195" s="10">
        <v>3.2399999999999998E-2</v>
      </c>
      <c r="AD195" s="10">
        <v>0.03</v>
      </c>
    </row>
    <row r="196" spans="1:30">
      <c r="A196" s="412"/>
      <c r="B196" s="379"/>
      <c r="C196" s="379" t="s">
        <v>3780</v>
      </c>
      <c r="D196" s="379" t="s">
        <v>248</v>
      </c>
      <c r="E196" s="379">
        <v>192</v>
      </c>
      <c r="F196" s="411" t="str">
        <f>Dumpadas[[#This Row],[punto]] &amp; " "&amp;Dumpadas[[#This Row],[jornada]]&amp;" " &amp; Dumpadas[[#This Row],[N°Acop]] &amp; " " &amp; TEXT(Dumpadas[[#This Row],[fecha ]], "dd-mm-yyyy")</f>
        <v>NIVEL 789 CANTERA AM 192 15-01-2026</v>
      </c>
      <c r="G196" s="379" t="s">
        <v>14</v>
      </c>
      <c r="H196" s="380">
        <v>46037</v>
      </c>
      <c r="I196" s="379">
        <v>3.5</v>
      </c>
      <c r="J196" s="381">
        <v>2.2800000000000001E-2</v>
      </c>
      <c r="K196" s="381">
        <f>+IF(Dumpadas[[#This Row],[ley]]&gt;0.03,0.03,Dumpadas[[#This Row],[ley]])</f>
        <v>2.2800000000000001E-2</v>
      </c>
      <c r="L196" s="381"/>
      <c r="M196" s="379">
        <v>28420</v>
      </c>
      <c r="N196" s="379"/>
      <c r="O196" s="381"/>
      <c r="P196" s="382" t="str" cm="1">
        <f t="array" ref="P196">INDEX(Rangos!$E$3:$E$16,MATCH(1,(Dumpadas[[#This Row],[ley]]&gt;=Rangos!$B$3:$B$16)*(Dumpadas[[#This Row],[ley]]&lt;=Rangos!$C$3:$C$16),0))</f>
        <v>J</v>
      </c>
      <c r="R196" s="769"/>
      <c r="S196" s="769" t="s">
        <v>736</v>
      </c>
      <c r="T196" s="369">
        <v>1</v>
      </c>
      <c r="U196" s="369">
        <v>3.2</v>
      </c>
      <c r="V196" s="10">
        <v>1.9900000000000001E-2</v>
      </c>
      <c r="Y196" s="769"/>
      <c r="Z196" s="769" t="s">
        <v>736</v>
      </c>
      <c r="AA196" s="369">
        <v>1</v>
      </c>
      <c r="AB196" s="369">
        <v>3.2</v>
      </c>
      <c r="AC196" s="10">
        <v>1.9900000000000001E-2</v>
      </c>
      <c r="AD196" s="10">
        <v>1.9900000000000001E-2</v>
      </c>
    </row>
    <row r="197" spans="1:30">
      <c r="A197" s="412"/>
      <c r="B197" s="379"/>
      <c r="C197" s="379" t="s">
        <v>3780</v>
      </c>
      <c r="D197" s="379" t="s">
        <v>248</v>
      </c>
      <c r="E197" s="379">
        <v>193</v>
      </c>
      <c r="F197" s="411" t="str">
        <f>Dumpadas[[#This Row],[punto]] &amp; " "&amp;Dumpadas[[#This Row],[jornada]]&amp;" " &amp; Dumpadas[[#This Row],[N°Acop]] &amp; " " &amp; TEXT(Dumpadas[[#This Row],[fecha ]], "dd-mm-yyyy")</f>
        <v>NIVEL 789 CANTERA AM 193 15-01-2026</v>
      </c>
      <c r="G197" s="379" t="s">
        <v>14</v>
      </c>
      <c r="H197" s="380">
        <v>46037</v>
      </c>
      <c r="I197" s="379">
        <v>3.5</v>
      </c>
      <c r="J197" s="381">
        <v>1.84E-2</v>
      </c>
      <c r="K197" s="381">
        <f>+IF(Dumpadas[[#This Row],[ley]]&gt;0.03,0.03,Dumpadas[[#This Row],[ley]])</f>
        <v>1.84E-2</v>
      </c>
      <c r="L197" s="381"/>
      <c r="M197" s="379">
        <v>28420</v>
      </c>
      <c r="N197" s="379"/>
      <c r="O197" s="381"/>
      <c r="P197" s="382" t="str" cm="1">
        <f t="array" ref="P197">INDEX(Rangos!$E$3:$E$16,MATCH(1,(Dumpadas[[#This Row],[ley]]&gt;=Rangos!$B$3:$B$16)*(Dumpadas[[#This Row],[ley]]&lt;=Rangos!$C$3:$C$16),0))</f>
        <v>G</v>
      </c>
      <c r="R197" s="769"/>
      <c r="S197" s="769" t="s">
        <v>737</v>
      </c>
      <c r="T197" s="369">
        <v>1</v>
      </c>
      <c r="U197" s="369">
        <v>3.2</v>
      </c>
      <c r="V197" s="10">
        <v>1.7600000000000001E-2</v>
      </c>
      <c r="Y197" s="769"/>
      <c r="Z197" s="769" t="s">
        <v>737</v>
      </c>
      <c r="AA197" s="369">
        <v>1</v>
      </c>
      <c r="AB197" s="369">
        <v>3.2</v>
      </c>
      <c r="AC197" s="10">
        <v>1.7600000000000001E-2</v>
      </c>
      <c r="AD197" s="10">
        <v>1.7600000000000001E-2</v>
      </c>
    </row>
    <row r="198" spans="1:30">
      <c r="A198" s="412"/>
      <c r="B198" s="379"/>
      <c r="C198" s="379" t="s">
        <v>3780</v>
      </c>
      <c r="D198" s="379" t="s">
        <v>248</v>
      </c>
      <c r="E198" s="379">
        <v>194</v>
      </c>
      <c r="F198" s="411" t="str">
        <f>Dumpadas[[#This Row],[punto]] &amp; " "&amp;Dumpadas[[#This Row],[jornada]]&amp;" " &amp; Dumpadas[[#This Row],[N°Acop]] &amp; " " &amp; TEXT(Dumpadas[[#This Row],[fecha ]], "dd-mm-yyyy")</f>
        <v>NIVEL 789 CANTERA AM 194 15-01-2026</v>
      </c>
      <c r="G198" s="379" t="s">
        <v>14</v>
      </c>
      <c r="H198" s="380">
        <v>46037</v>
      </c>
      <c r="I198" s="379">
        <v>3.5</v>
      </c>
      <c r="J198" s="381">
        <v>1.41E-2</v>
      </c>
      <c r="K198" s="381">
        <f>+IF(Dumpadas[[#This Row],[ley]]&gt;0.03,0.03,Dumpadas[[#This Row],[ley]])</f>
        <v>1.41E-2</v>
      </c>
      <c r="L198" s="381"/>
      <c r="M198" s="379">
        <v>28420</v>
      </c>
      <c r="N198" s="379"/>
      <c r="O198" s="381"/>
      <c r="P198" s="382" t="str" cm="1">
        <f t="array" ref="P198">INDEX(Rangos!$E$3:$E$16,MATCH(1,(Dumpadas[[#This Row],[ley]]&gt;=Rangos!$B$3:$B$16)*(Dumpadas[[#This Row],[ley]]&lt;=Rangos!$C$3:$C$16),0))</f>
        <v>E</v>
      </c>
      <c r="R198" s="769"/>
      <c r="S198" s="769" t="s">
        <v>738</v>
      </c>
      <c r="T198" s="369">
        <v>1</v>
      </c>
      <c r="U198" s="369">
        <v>3.2</v>
      </c>
      <c r="V198" s="10">
        <v>2.4400000000000002E-2</v>
      </c>
      <c r="Y198" s="769"/>
      <c r="Z198" s="769" t="s">
        <v>738</v>
      </c>
      <c r="AA198" s="369">
        <v>1</v>
      </c>
      <c r="AB198" s="369">
        <v>3.2</v>
      </c>
      <c r="AC198" s="10">
        <v>2.4400000000000002E-2</v>
      </c>
      <c r="AD198" s="10">
        <v>2.4400000000000002E-2</v>
      </c>
    </row>
    <row r="199" spans="1:30">
      <c r="B199" s="415"/>
      <c r="C199" s="773" t="s">
        <v>3779</v>
      </c>
      <c r="D199" s="773" t="s">
        <v>227</v>
      </c>
      <c r="E199" s="415">
        <v>195</v>
      </c>
      <c r="F199" s="410" t="str">
        <f>Dumpadas[[#This Row],[punto]] &amp; " "&amp;Dumpadas[[#This Row],[jornada]]&amp;" " &amp; Dumpadas[[#This Row],[N°Acop]] &amp; " " &amp; TEXT(Dumpadas[[#This Row],[fecha ]], "dd-mm-yyyy")</f>
        <v>NIVEL 970 ACOPIO AM 195 15-01-2026</v>
      </c>
      <c r="G199" s="415" t="s">
        <v>14</v>
      </c>
      <c r="H199" s="5">
        <v>46037</v>
      </c>
      <c r="I199" s="415">
        <v>3.5</v>
      </c>
      <c r="J199" s="8">
        <v>4.3E-3</v>
      </c>
      <c r="K199" s="8">
        <f>+IF(Dumpadas[[#This Row],[ley]]&gt;0.03,0.03,Dumpadas[[#This Row],[ley]])</f>
        <v>4.3E-3</v>
      </c>
      <c r="L199" s="8"/>
      <c r="M199" s="415">
        <v>28420</v>
      </c>
      <c r="N199" s="386"/>
      <c r="O199" s="7"/>
      <c r="P199" s="10" t="str" cm="1">
        <f t="array" ref="P199">INDEX(Rangos!$E$3:$E$16,MATCH(1,(Dumpadas[[#This Row],[ley]]&gt;=Rangos!$B$3:$B$16)*(Dumpadas[[#This Row],[ley]]&lt;=Rangos!$C$3:$C$16),0))</f>
        <v>Descarte</v>
      </c>
      <c r="R199" s="769"/>
      <c r="S199" s="769" t="s">
        <v>739</v>
      </c>
      <c r="T199" s="369">
        <v>1</v>
      </c>
      <c r="U199" s="369">
        <v>3.2</v>
      </c>
      <c r="V199" s="10">
        <v>2.1299999999999999E-2</v>
      </c>
      <c r="Y199" s="769"/>
      <c r="Z199" s="769" t="s">
        <v>739</v>
      </c>
      <c r="AA199" s="369">
        <v>1</v>
      </c>
      <c r="AB199" s="369">
        <v>3.2</v>
      </c>
      <c r="AC199" s="10">
        <v>2.1299999999999999E-2</v>
      </c>
      <c r="AD199" s="10">
        <v>2.1299999999999999E-2</v>
      </c>
    </row>
    <row r="200" spans="1:30">
      <c r="B200" s="415"/>
      <c r="C200" s="773" t="s">
        <v>3779</v>
      </c>
      <c r="D200" s="773" t="s">
        <v>227</v>
      </c>
      <c r="E200" s="415">
        <v>196</v>
      </c>
      <c r="F200" s="410" t="str">
        <f>Dumpadas[[#This Row],[punto]] &amp; " "&amp;Dumpadas[[#This Row],[jornada]]&amp;" " &amp; Dumpadas[[#This Row],[N°Acop]] &amp; " " &amp; TEXT(Dumpadas[[#This Row],[fecha ]], "dd-mm-yyyy")</f>
        <v>NIVEL 970 ACOPIO AM 196 15-01-2026</v>
      </c>
      <c r="G200" s="415" t="s">
        <v>14</v>
      </c>
      <c r="H200" s="5">
        <v>46037</v>
      </c>
      <c r="I200" s="415">
        <v>3.5</v>
      </c>
      <c r="J200" s="8">
        <v>2.7000000000000001E-3</v>
      </c>
      <c r="K200" s="8">
        <f>+IF(Dumpadas[[#This Row],[ley]]&gt;0.03,0.03,Dumpadas[[#This Row],[ley]])</f>
        <v>2.7000000000000001E-3</v>
      </c>
      <c r="L200" s="8"/>
      <c r="M200" s="415">
        <v>28420</v>
      </c>
      <c r="N200" s="386"/>
      <c r="O200" s="7"/>
      <c r="P200" s="10" t="str" cm="1">
        <f t="array" ref="P200">INDEX(Rangos!$E$3:$E$16,MATCH(1,(Dumpadas[[#This Row],[ley]]&gt;=Rangos!$B$3:$B$16)*(Dumpadas[[#This Row],[ley]]&lt;=Rangos!$C$3:$C$16),0))</f>
        <v>Descarte</v>
      </c>
      <c r="R200" s="769"/>
      <c r="S200" s="769" t="s">
        <v>740</v>
      </c>
      <c r="T200" s="369">
        <v>1</v>
      </c>
      <c r="U200" s="369">
        <v>3.2</v>
      </c>
      <c r="V200" s="10">
        <v>2.5100000000000001E-2</v>
      </c>
      <c r="Y200" s="769"/>
      <c r="Z200" s="769" t="s">
        <v>740</v>
      </c>
      <c r="AA200" s="369">
        <v>1</v>
      </c>
      <c r="AB200" s="369">
        <v>3.2</v>
      </c>
      <c r="AC200" s="10">
        <v>2.5100000000000001E-2</v>
      </c>
      <c r="AD200" s="10">
        <v>2.5100000000000001E-2</v>
      </c>
    </row>
    <row r="201" spans="1:30">
      <c r="B201" s="415"/>
      <c r="C201" s="773" t="s">
        <v>3779</v>
      </c>
      <c r="D201" s="773" t="s">
        <v>227</v>
      </c>
      <c r="E201" s="415">
        <v>197</v>
      </c>
      <c r="F201" s="410" t="str">
        <f>Dumpadas[[#This Row],[punto]] &amp; " "&amp;Dumpadas[[#This Row],[jornada]]&amp;" " &amp; Dumpadas[[#This Row],[N°Acop]] &amp; " " &amp; TEXT(Dumpadas[[#This Row],[fecha ]], "dd-mm-yyyy")</f>
        <v>NIVEL 970 ACOPIO AM 197 15-01-2026</v>
      </c>
      <c r="G201" s="415" t="s">
        <v>14</v>
      </c>
      <c r="H201" s="5">
        <v>46037</v>
      </c>
      <c r="I201" s="415">
        <v>3.5</v>
      </c>
      <c r="J201" s="8">
        <v>6.4000000000000003E-3</v>
      </c>
      <c r="K201" s="8">
        <f>+IF(Dumpadas[[#This Row],[ley]]&gt;0.03,0.03,Dumpadas[[#This Row],[ley]])</f>
        <v>6.4000000000000003E-3</v>
      </c>
      <c r="L201" s="8"/>
      <c r="M201" s="415">
        <v>28420</v>
      </c>
      <c r="N201" s="386"/>
      <c r="O201" s="7"/>
      <c r="P201" s="10" t="str" cm="1">
        <f t="array" ref="P201">INDEX(Rangos!$E$3:$E$16,MATCH(1,(Dumpadas[[#This Row],[ley]]&gt;=Rangos!$B$3:$B$16)*(Dumpadas[[#This Row],[ley]]&lt;=Rangos!$C$3:$C$16),0))</f>
        <v>Reserva</v>
      </c>
      <c r="R201" s="769"/>
      <c r="S201" s="769" t="s">
        <v>741</v>
      </c>
      <c r="T201" s="369">
        <v>1</v>
      </c>
      <c r="U201" s="369">
        <v>3.2</v>
      </c>
      <c r="V201" s="10">
        <v>1.5800000000000002E-2</v>
      </c>
      <c r="Y201" s="769"/>
      <c r="Z201" s="769" t="s">
        <v>741</v>
      </c>
      <c r="AA201" s="369">
        <v>1</v>
      </c>
      <c r="AB201" s="369">
        <v>3.2</v>
      </c>
      <c r="AC201" s="10">
        <v>1.5800000000000002E-2</v>
      </c>
      <c r="AD201" s="10">
        <v>1.5800000000000002E-2</v>
      </c>
    </row>
    <row r="202" spans="1:30">
      <c r="B202" s="415"/>
      <c r="C202" s="773" t="s">
        <v>3779</v>
      </c>
      <c r="D202" s="773" t="s">
        <v>227</v>
      </c>
      <c r="E202" s="415">
        <v>198</v>
      </c>
      <c r="F202" s="410" t="str">
        <f>Dumpadas[[#This Row],[punto]] &amp; " "&amp;Dumpadas[[#This Row],[jornada]]&amp;" " &amp; Dumpadas[[#This Row],[N°Acop]] &amp; " " &amp; TEXT(Dumpadas[[#This Row],[fecha ]], "dd-mm-yyyy")</f>
        <v>NIVEL 970 ACOPIO AM 198 15-01-2026</v>
      </c>
      <c r="G202" s="415" t="s">
        <v>14</v>
      </c>
      <c r="H202" s="5">
        <v>46037</v>
      </c>
      <c r="I202" s="415">
        <v>3.5</v>
      </c>
      <c r="J202" s="8">
        <v>4.4000000000000003E-3</v>
      </c>
      <c r="K202" s="8">
        <f>+IF(Dumpadas[[#This Row],[ley]]&gt;0.03,0.03,Dumpadas[[#This Row],[ley]])</f>
        <v>4.4000000000000003E-3</v>
      </c>
      <c r="L202" s="8"/>
      <c r="M202" s="415">
        <v>28420</v>
      </c>
      <c r="N202" s="386"/>
      <c r="O202" s="7"/>
      <c r="P202" s="10" t="str" cm="1">
        <f t="array" ref="P202">INDEX(Rangos!$E$3:$E$16,MATCH(1,(Dumpadas[[#This Row],[ley]]&gt;=Rangos!$B$3:$B$16)*(Dumpadas[[#This Row],[ley]]&lt;=Rangos!$C$3:$C$16),0))</f>
        <v>Descarte</v>
      </c>
      <c r="R202" s="769"/>
      <c r="S202" s="769" t="s">
        <v>742</v>
      </c>
      <c r="T202" s="369">
        <v>1</v>
      </c>
      <c r="U202" s="369">
        <v>3.2</v>
      </c>
      <c r="V202" s="10">
        <v>1.7100000000000001E-2</v>
      </c>
      <c r="Y202" s="769"/>
      <c r="Z202" s="769" t="s">
        <v>742</v>
      </c>
      <c r="AA202" s="369">
        <v>1</v>
      </c>
      <c r="AB202" s="369">
        <v>3.2</v>
      </c>
      <c r="AC202" s="10">
        <v>1.7100000000000001E-2</v>
      </c>
      <c r="AD202" s="10">
        <v>1.7100000000000001E-2</v>
      </c>
    </row>
    <row r="203" spans="1:30">
      <c r="B203" s="379"/>
      <c r="C203" s="379" t="s">
        <v>3778</v>
      </c>
      <c r="D203" s="379" t="s">
        <v>227</v>
      </c>
      <c r="E203" s="379">
        <v>199</v>
      </c>
      <c r="F203" s="411" t="str">
        <f>Dumpadas[[#This Row],[punto]] &amp; " "&amp;Dumpadas[[#This Row],[jornada]]&amp;" " &amp; Dumpadas[[#This Row],[N°Acop]] &amp; " " &amp; TEXT(Dumpadas[[#This Row],[fecha ]], "dd-mm-yyyy")</f>
        <v>NIVEL 1018 ACOPIO AM 199 15-01-2026</v>
      </c>
      <c r="G203" s="379" t="s">
        <v>14</v>
      </c>
      <c r="H203" s="380">
        <v>46037</v>
      </c>
      <c r="I203" s="379">
        <v>3.5</v>
      </c>
      <c r="J203" s="381">
        <v>1.4200000000000001E-2</v>
      </c>
      <c r="K203" s="381">
        <f>+IF(Dumpadas[[#This Row],[ley]]&gt;0.03,0.03,Dumpadas[[#This Row],[ley]])</f>
        <v>1.4200000000000001E-2</v>
      </c>
      <c r="L203" s="381"/>
      <c r="M203" s="379">
        <v>28421</v>
      </c>
      <c r="N203" s="379"/>
      <c r="O203" s="381"/>
      <c r="P203" s="382" t="str" cm="1">
        <f t="array" ref="P203">INDEX(Rangos!$E$3:$E$16,MATCH(1,(Dumpadas[[#This Row],[ley]]&gt;=Rangos!$B$3:$B$16)*(Dumpadas[[#This Row],[ley]]&lt;=Rangos!$C$3:$C$16),0))</f>
        <v>E</v>
      </c>
      <c r="R203" s="769"/>
      <c r="S203" s="769" t="s">
        <v>743</v>
      </c>
      <c r="T203" s="369">
        <v>1</v>
      </c>
      <c r="U203" s="369">
        <v>3.2</v>
      </c>
      <c r="V203" s="10">
        <v>1.7399999999999999E-2</v>
      </c>
      <c r="Y203" s="769"/>
      <c r="Z203" s="769" t="s">
        <v>743</v>
      </c>
      <c r="AA203" s="369">
        <v>1</v>
      </c>
      <c r="AB203" s="369">
        <v>3.2</v>
      </c>
      <c r="AC203" s="10">
        <v>1.7399999999999999E-2</v>
      </c>
      <c r="AD203" s="10">
        <v>1.7399999999999999E-2</v>
      </c>
    </row>
    <row r="204" spans="1:30">
      <c r="B204" s="379"/>
      <c r="C204" s="379" t="s">
        <v>3778</v>
      </c>
      <c r="D204" s="379" t="s">
        <v>227</v>
      </c>
      <c r="E204" s="379">
        <v>200</v>
      </c>
      <c r="F204" s="411" t="str">
        <f>Dumpadas[[#This Row],[punto]] &amp; " "&amp;Dumpadas[[#This Row],[jornada]]&amp;" " &amp; Dumpadas[[#This Row],[N°Acop]] &amp; " " &amp; TEXT(Dumpadas[[#This Row],[fecha ]], "dd-mm-yyyy")</f>
        <v>NIVEL 1018 ACOPIO AM 200 15-01-2026</v>
      </c>
      <c r="G204" s="379" t="s">
        <v>14</v>
      </c>
      <c r="H204" s="380">
        <v>46037</v>
      </c>
      <c r="I204" s="379">
        <v>3.5</v>
      </c>
      <c r="J204" s="381">
        <v>1.44E-2</v>
      </c>
      <c r="K204" s="381">
        <f>+IF(Dumpadas[[#This Row],[ley]]&gt;0.03,0.03,Dumpadas[[#This Row],[ley]])</f>
        <v>1.44E-2</v>
      </c>
      <c r="L204" s="381"/>
      <c r="M204" s="379">
        <v>28421</v>
      </c>
      <c r="N204" s="379"/>
      <c r="O204" s="381"/>
      <c r="P204" s="382" t="str" cm="1">
        <f t="array" ref="P204">INDEX(Rangos!$E$3:$E$16,MATCH(1,(Dumpadas[[#This Row],[ley]]&gt;=Rangos!$B$3:$B$16)*(Dumpadas[[#This Row],[ley]]&lt;=Rangos!$C$3:$C$16),0))</f>
        <v>E</v>
      </c>
      <c r="R204" s="769"/>
      <c r="S204" s="769" t="s">
        <v>744</v>
      </c>
      <c r="T204" s="369">
        <v>1</v>
      </c>
      <c r="U204" s="369">
        <v>3.2</v>
      </c>
      <c r="V204" s="10">
        <v>1.6899999999999998E-2</v>
      </c>
      <c r="Y204" s="769"/>
      <c r="Z204" s="769" t="s">
        <v>744</v>
      </c>
      <c r="AA204" s="369">
        <v>1</v>
      </c>
      <c r="AB204" s="369">
        <v>3.2</v>
      </c>
      <c r="AC204" s="10">
        <v>1.6899999999999998E-2</v>
      </c>
      <c r="AD204" s="10">
        <v>1.6899999999999998E-2</v>
      </c>
    </row>
    <row r="205" spans="1:30">
      <c r="B205" s="379"/>
      <c r="C205" s="379" t="s">
        <v>3778</v>
      </c>
      <c r="D205" s="379" t="s">
        <v>227</v>
      </c>
      <c r="E205" s="379">
        <v>201</v>
      </c>
      <c r="F205" s="411" t="str">
        <f>Dumpadas[[#This Row],[punto]] &amp; " "&amp;Dumpadas[[#This Row],[jornada]]&amp;" " &amp; Dumpadas[[#This Row],[N°Acop]] &amp; " " &amp; TEXT(Dumpadas[[#This Row],[fecha ]], "dd-mm-yyyy")</f>
        <v>NIVEL 1018 ACOPIO AM 201 15-01-2026</v>
      </c>
      <c r="G205" s="379" t="s">
        <v>14</v>
      </c>
      <c r="H205" s="380">
        <v>46037</v>
      </c>
      <c r="I205" s="379">
        <v>3.5</v>
      </c>
      <c r="J205" s="381">
        <v>8.6E-3</v>
      </c>
      <c r="K205" s="381">
        <f>+IF(Dumpadas[[#This Row],[ley]]&gt;0.03,0.03,Dumpadas[[#This Row],[ley]])</f>
        <v>8.6E-3</v>
      </c>
      <c r="L205" s="381"/>
      <c r="M205" s="379">
        <v>28421</v>
      </c>
      <c r="N205" s="379"/>
      <c r="O205" s="381"/>
      <c r="P205" s="382" t="str" cm="1">
        <f t="array" ref="P205">INDEX(Rangos!$E$3:$E$16,MATCH(1,(Dumpadas[[#This Row],[ley]]&gt;=Rangos!$B$3:$B$16)*(Dumpadas[[#This Row],[ley]]&lt;=Rangos!$C$3:$C$16),0))</f>
        <v>A</v>
      </c>
      <c r="R205" s="769"/>
      <c r="S205" s="769" t="s">
        <v>745</v>
      </c>
      <c r="T205" s="369">
        <v>1</v>
      </c>
      <c r="U205" s="369">
        <v>3.2</v>
      </c>
      <c r="V205" s="10">
        <v>1.9E-2</v>
      </c>
      <c r="Y205" s="769"/>
      <c r="Z205" s="769" t="s">
        <v>745</v>
      </c>
      <c r="AA205" s="369">
        <v>1</v>
      </c>
      <c r="AB205" s="369">
        <v>3.2</v>
      </c>
      <c r="AC205" s="10">
        <v>1.9E-2</v>
      </c>
      <c r="AD205" s="10">
        <v>1.9E-2</v>
      </c>
    </row>
    <row r="206" spans="1:30">
      <c r="B206" s="379"/>
      <c r="C206" s="379" t="s">
        <v>3778</v>
      </c>
      <c r="D206" s="379" t="s">
        <v>227</v>
      </c>
      <c r="E206" s="379">
        <v>202</v>
      </c>
      <c r="F206" s="411" t="str">
        <f>Dumpadas[[#This Row],[punto]] &amp; " "&amp;Dumpadas[[#This Row],[jornada]]&amp;" " &amp; Dumpadas[[#This Row],[N°Acop]] &amp; " " &amp; TEXT(Dumpadas[[#This Row],[fecha ]], "dd-mm-yyyy")</f>
        <v>NIVEL 1018 ACOPIO AM 202 15-01-2026</v>
      </c>
      <c r="G206" s="379" t="s">
        <v>14</v>
      </c>
      <c r="H206" s="380">
        <v>46037</v>
      </c>
      <c r="I206" s="379">
        <v>3.5</v>
      </c>
      <c r="J206" s="381">
        <v>1.32E-2</v>
      </c>
      <c r="K206" s="381">
        <f>+IF(Dumpadas[[#This Row],[ley]]&gt;0.03,0.03,Dumpadas[[#This Row],[ley]])</f>
        <v>1.32E-2</v>
      </c>
      <c r="L206" s="381"/>
      <c r="M206" s="379">
        <v>28421</v>
      </c>
      <c r="N206" s="379"/>
      <c r="O206" s="381"/>
      <c r="P206" s="382" t="str" cm="1">
        <f t="array" ref="P206">INDEX(Rangos!$E$3:$E$16,MATCH(1,(Dumpadas[[#This Row],[ley]]&gt;=Rangos!$B$3:$B$16)*(Dumpadas[[#This Row],[ley]]&lt;=Rangos!$C$3:$C$16),0))</f>
        <v>D</v>
      </c>
      <c r="R206" s="769"/>
      <c r="S206" s="769" t="s">
        <v>746</v>
      </c>
      <c r="T206" s="369">
        <v>1</v>
      </c>
      <c r="U206" s="369">
        <v>3.2</v>
      </c>
      <c r="V206" s="10">
        <v>2.0199999999999999E-2</v>
      </c>
      <c r="Y206" s="769"/>
      <c r="Z206" s="769" t="s">
        <v>746</v>
      </c>
      <c r="AA206" s="369">
        <v>1</v>
      </c>
      <c r="AB206" s="369">
        <v>3.2</v>
      </c>
      <c r="AC206" s="10">
        <v>2.0199999999999999E-2</v>
      </c>
      <c r="AD206" s="10">
        <v>2.0199999999999999E-2</v>
      </c>
    </row>
    <row r="207" spans="1:30">
      <c r="B207" s="415"/>
      <c r="C207" s="773" t="s">
        <v>3777</v>
      </c>
      <c r="D207" s="773" t="s">
        <v>231</v>
      </c>
      <c r="E207" s="415">
        <v>203</v>
      </c>
      <c r="F207" s="410" t="str">
        <f>Dumpadas[[#This Row],[punto]] &amp; " "&amp;Dumpadas[[#This Row],[jornada]]&amp;" " &amp; Dumpadas[[#This Row],[N°Acop]] &amp; " " &amp; TEXT(Dumpadas[[#This Row],[fecha ]], "dd-mm-yyyy")</f>
        <v>NIVEL 1005 AFLOR PM 203 15-01-2026</v>
      </c>
      <c r="G207" s="415" t="s">
        <v>16</v>
      </c>
      <c r="H207" s="5">
        <v>46037</v>
      </c>
      <c r="I207" s="415">
        <v>3.5</v>
      </c>
      <c r="J207" s="8">
        <v>1.41E-2</v>
      </c>
      <c r="K207" s="8">
        <f>+IF(Dumpadas[[#This Row],[ley]]&gt;0.03,0.03,Dumpadas[[#This Row],[ley]])</f>
        <v>1.41E-2</v>
      </c>
      <c r="L207" s="8"/>
      <c r="M207" s="415">
        <v>28421</v>
      </c>
      <c r="N207" s="386"/>
      <c r="O207" s="7"/>
      <c r="P207" s="10" t="str" cm="1">
        <f t="array" ref="P207">INDEX(Rangos!$E$3:$E$16,MATCH(1,(Dumpadas[[#This Row],[ley]]&gt;=Rangos!$B$3:$B$16)*(Dumpadas[[#This Row],[ley]]&lt;=Rangos!$C$3:$C$16),0))</f>
        <v>E</v>
      </c>
      <c r="R207" s="769"/>
      <c r="S207" s="769" t="s">
        <v>747</v>
      </c>
      <c r="T207" s="369">
        <v>1</v>
      </c>
      <c r="U207" s="369">
        <v>3.2</v>
      </c>
      <c r="V207" s="10">
        <v>1.6199999999999999E-2</v>
      </c>
      <c r="Y207" s="769"/>
      <c r="Z207" s="769" t="s">
        <v>747</v>
      </c>
      <c r="AA207" s="369">
        <v>1</v>
      </c>
      <c r="AB207" s="369">
        <v>3.2</v>
      </c>
      <c r="AC207" s="10">
        <v>1.6199999999999999E-2</v>
      </c>
      <c r="AD207" s="10">
        <v>1.6199999999999999E-2</v>
      </c>
    </row>
    <row r="208" spans="1:30">
      <c r="B208" s="379"/>
      <c r="C208" s="379" t="s">
        <v>3777</v>
      </c>
      <c r="D208" s="379" t="s">
        <v>231</v>
      </c>
      <c r="E208" s="379">
        <v>204</v>
      </c>
      <c r="F208" s="411" t="str">
        <f>Dumpadas[[#This Row],[punto]] &amp; " "&amp;Dumpadas[[#This Row],[jornada]]&amp;" " &amp; Dumpadas[[#This Row],[N°Acop]] &amp; " " &amp; TEXT(Dumpadas[[#This Row],[fecha ]], "dd-mm-yyyy")</f>
        <v>NIVEL 1005 AFLOR AM 204 16-01-2026</v>
      </c>
      <c r="G208" s="379" t="s">
        <v>14</v>
      </c>
      <c r="H208" s="380">
        <v>46038</v>
      </c>
      <c r="I208" s="379">
        <v>3.5</v>
      </c>
      <c r="J208" s="381">
        <v>1.8700000000000001E-2</v>
      </c>
      <c r="K208" s="381">
        <f>+IF(Dumpadas[[#This Row],[ley]]&gt;0.03,0.03,Dumpadas[[#This Row],[ley]])</f>
        <v>1.8700000000000001E-2</v>
      </c>
      <c r="L208" s="381"/>
      <c r="M208" s="379">
        <v>28434</v>
      </c>
      <c r="N208" s="379"/>
      <c r="O208" s="381"/>
      <c r="P208" s="382" t="str" cm="1">
        <f t="array" ref="P208">INDEX(Rangos!$E$3:$E$16,MATCH(1,(Dumpadas[[#This Row],[ley]]&gt;=Rangos!$B$3:$B$16)*(Dumpadas[[#This Row],[ley]]&lt;=Rangos!$C$3:$C$16),0))</f>
        <v>G</v>
      </c>
      <c r="R208" s="769"/>
      <c r="S208" s="769" t="s">
        <v>748</v>
      </c>
      <c r="T208" s="369">
        <v>1</v>
      </c>
      <c r="U208" s="369">
        <v>3.2</v>
      </c>
      <c r="V208" s="10">
        <v>1.54E-2</v>
      </c>
      <c r="Y208" s="769"/>
      <c r="Z208" s="769" t="s">
        <v>748</v>
      </c>
      <c r="AA208" s="369">
        <v>1</v>
      </c>
      <c r="AB208" s="369">
        <v>3.2</v>
      </c>
      <c r="AC208" s="10">
        <v>1.54E-2</v>
      </c>
      <c r="AD208" s="10">
        <v>1.54E-2</v>
      </c>
    </row>
    <row r="209" spans="2:30">
      <c r="B209" s="379"/>
      <c r="C209" s="379" t="s">
        <v>3777</v>
      </c>
      <c r="D209" s="379" t="s">
        <v>231</v>
      </c>
      <c r="E209" s="379">
        <v>205</v>
      </c>
      <c r="F209" s="411" t="str">
        <f>Dumpadas[[#This Row],[punto]] &amp; " "&amp;Dumpadas[[#This Row],[jornada]]&amp;" " &amp; Dumpadas[[#This Row],[N°Acop]] &amp; " " &amp; TEXT(Dumpadas[[#This Row],[fecha ]], "dd-mm-yyyy")</f>
        <v>NIVEL 1005 AFLOR AM 205 16-01-2026</v>
      </c>
      <c r="G209" s="379" t="s">
        <v>14</v>
      </c>
      <c r="H209" s="380">
        <v>46038</v>
      </c>
      <c r="I209" s="379">
        <v>3.5</v>
      </c>
      <c r="J209" s="381">
        <v>2.35E-2</v>
      </c>
      <c r="K209" s="381">
        <f>+IF(Dumpadas[[#This Row],[ley]]&gt;0.03,0.03,Dumpadas[[#This Row],[ley]])</f>
        <v>2.35E-2</v>
      </c>
      <c r="L209" s="381"/>
      <c r="M209" s="379">
        <v>28434</v>
      </c>
      <c r="N209" s="379"/>
      <c r="O209" s="381"/>
      <c r="P209" s="382" t="str" cm="1">
        <f t="array" ref="P209">INDEX(Rangos!$E$3:$E$16,MATCH(1,(Dumpadas[[#This Row],[ley]]&gt;=Rangos!$B$3:$B$16)*(Dumpadas[[#This Row],[ley]]&lt;=Rangos!$C$3:$C$16),0))</f>
        <v>J</v>
      </c>
      <c r="R209" s="769"/>
      <c r="S209" s="769" t="s">
        <v>749</v>
      </c>
      <c r="T209" s="369">
        <v>1</v>
      </c>
      <c r="U209" s="369">
        <v>3.2</v>
      </c>
      <c r="V209" s="10">
        <v>1.11E-2</v>
      </c>
      <c r="Y209" s="769"/>
      <c r="Z209" s="769" t="s">
        <v>749</v>
      </c>
      <c r="AA209" s="369">
        <v>1</v>
      </c>
      <c r="AB209" s="369">
        <v>3.2</v>
      </c>
      <c r="AC209" s="10">
        <v>1.11E-2</v>
      </c>
      <c r="AD209" s="10">
        <v>1.11E-2</v>
      </c>
    </row>
    <row r="210" spans="2:30">
      <c r="B210" s="415"/>
      <c r="C210" s="773" t="s">
        <v>3780</v>
      </c>
      <c r="D210" s="773" t="s">
        <v>248</v>
      </c>
      <c r="E210" s="415">
        <v>206</v>
      </c>
      <c r="F210" s="410" t="str">
        <f>Dumpadas[[#This Row],[punto]] &amp; " "&amp;Dumpadas[[#This Row],[jornada]]&amp;" " &amp; Dumpadas[[#This Row],[N°Acop]] &amp; " " &amp; TEXT(Dumpadas[[#This Row],[fecha ]], "dd-mm-yyyy")</f>
        <v>NIVEL 789 CANTERA AM 206 16-01-2026</v>
      </c>
      <c r="G210" s="415" t="s">
        <v>14</v>
      </c>
      <c r="H210" s="5">
        <v>46038</v>
      </c>
      <c r="I210" s="415">
        <v>3.5</v>
      </c>
      <c r="J210" s="8">
        <v>4.8500000000000001E-2</v>
      </c>
      <c r="K210" s="8">
        <f>+IF(Dumpadas[[#This Row],[ley]]&gt;0.03,0.03,Dumpadas[[#This Row],[ley]])</f>
        <v>0.03</v>
      </c>
      <c r="L210" s="8"/>
      <c r="M210" s="415">
        <v>28434</v>
      </c>
      <c r="N210" s="386"/>
      <c r="O210" s="7"/>
      <c r="P210" s="10" t="str" cm="1">
        <f t="array" ref="P210">INDEX(Rangos!$E$3:$E$16,MATCH(1,(Dumpadas[[#This Row],[ley]]&gt;=Rangos!$B$3:$B$16)*(Dumpadas[[#This Row],[ley]]&lt;=Rangos!$C$3:$C$16),0))</f>
        <v>L</v>
      </c>
      <c r="R210" s="769"/>
      <c r="S210" s="769" t="s">
        <v>750</v>
      </c>
      <c r="T210" s="369">
        <v>1</v>
      </c>
      <c r="U210" s="369">
        <v>3.2</v>
      </c>
      <c r="V210" s="10">
        <v>1.49E-2</v>
      </c>
      <c r="Y210" s="769"/>
      <c r="Z210" s="769" t="s">
        <v>750</v>
      </c>
      <c r="AA210" s="369">
        <v>1</v>
      </c>
      <c r="AB210" s="369">
        <v>3.2</v>
      </c>
      <c r="AC210" s="10">
        <v>1.49E-2</v>
      </c>
      <c r="AD210" s="10">
        <v>1.49E-2</v>
      </c>
    </row>
    <row r="211" spans="2:30">
      <c r="B211" s="415"/>
      <c r="C211" s="773" t="s">
        <v>3780</v>
      </c>
      <c r="D211" s="773" t="s">
        <v>248</v>
      </c>
      <c r="E211" s="415">
        <v>207</v>
      </c>
      <c r="F211" s="410" t="str">
        <f>Dumpadas[[#This Row],[punto]] &amp; " "&amp;Dumpadas[[#This Row],[jornada]]&amp;" " &amp; Dumpadas[[#This Row],[N°Acop]] &amp; " " &amp; TEXT(Dumpadas[[#This Row],[fecha ]], "dd-mm-yyyy")</f>
        <v>NIVEL 789 CANTERA AM 207 16-01-2026</v>
      </c>
      <c r="G211" s="415" t="s">
        <v>14</v>
      </c>
      <c r="H211" s="5">
        <v>46038</v>
      </c>
      <c r="I211" s="415">
        <v>3.5</v>
      </c>
      <c r="J211" s="8">
        <v>2.9899999999999999E-2</v>
      </c>
      <c r="K211" s="8">
        <f>+IF(Dumpadas[[#This Row],[ley]]&gt;0.03,0.03,Dumpadas[[#This Row],[ley]])</f>
        <v>2.9899999999999999E-2</v>
      </c>
      <c r="L211" s="8"/>
      <c r="M211" s="415">
        <v>28434</v>
      </c>
      <c r="N211" s="386"/>
      <c r="O211" s="7"/>
      <c r="P211" s="10" t="str" cm="1">
        <f t="array" ref="P211">INDEX(Rangos!$E$3:$E$16,MATCH(1,(Dumpadas[[#This Row],[ley]]&gt;=Rangos!$B$3:$B$16)*(Dumpadas[[#This Row],[ley]]&lt;=Rangos!$C$3:$C$16),0))</f>
        <v>L</v>
      </c>
      <c r="R211" s="769"/>
      <c r="S211" s="769" t="s">
        <v>751</v>
      </c>
      <c r="T211" s="369">
        <v>1</v>
      </c>
      <c r="U211" s="369">
        <v>3.2</v>
      </c>
      <c r="V211" s="10">
        <v>9.7000000000000003E-3</v>
      </c>
      <c r="Y211" s="769"/>
      <c r="Z211" s="769" t="s">
        <v>751</v>
      </c>
      <c r="AA211" s="369">
        <v>1</v>
      </c>
      <c r="AB211" s="369">
        <v>3.2</v>
      </c>
      <c r="AC211" s="10">
        <v>9.7000000000000003E-3</v>
      </c>
      <c r="AD211" s="10">
        <v>9.7000000000000003E-3</v>
      </c>
    </row>
    <row r="212" spans="2:30">
      <c r="B212" s="415"/>
      <c r="C212" s="773" t="s">
        <v>3780</v>
      </c>
      <c r="D212" s="773" t="s">
        <v>248</v>
      </c>
      <c r="E212" s="415">
        <v>208</v>
      </c>
      <c r="F212" s="410" t="str">
        <f>Dumpadas[[#This Row],[punto]] &amp; " "&amp;Dumpadas[[#This Row],[jornada]]&amp;" " &amp; Dumpadas[[#This Row],[N°Acop]] &amp; " " &amp; TEXT(Dumpadas[[#This Row],[fecha ]], "dd-mm-yyyy")</f>
        <v>NIVEL 789 CANTERA AM 208 16-01-2026</v>
      </c>
      <c r="G212" s="415" t="s">
        <v>14</v>
      </c>
      <c r="H212" s="5">
        <v>46038</v>
      </c>
      <c r="I212" s="415">
        <v>3.5</v>
      </c>
      <c r="J212" s="8">
        <v>2.98E-2</v>
      </c>
      <c r="K212" s="8">
        <f>+IF(Dumpadas[[#This Row],[ley]]&gt;0.03,0.03,Dumpadas[[#This Row],[ley]])</f>
        <v>2.98E-2</v>
      </c>
      <c r="L212" s="8"/>
      <c r="M212" s="415">
        <v>28434</v>
      </c>
      <c r="N212" s="386"/>
      <c r="O212" s="7"/>
      <c r="P212" s="10" t="str" cm="1">
        <f t="array" ref="P212">INDEX(Rangos!$E$3:$E$16,MATCH(1,(Dumpadas[[#This Row],[ley]]&gt;=Rangos!$B$3:$B$16)*(Dumpadas[[#This Row],[ley]]&lt;=Rangos!$C$3:$C$16),0))</f>
        <v>L</v>
      </c>
      <c r="R212" s="769"/>
      <c r="S212" s="769" t="s">
        <v>752</v>
      </c>
      <c r="T212" s="369">
        <v>1</v>
      </c>
      <c r="U212" s="369">
        <v>3.2</v>
      </c>
      <c r="V212" s="10">
        <v>2.1600000000000001E-2</v>
      </c>
      <c r="Y212" s="769"/>
      <c r="Z212" s="769" t="s">
        <v>752</v>
      </c>
      <c r="AA212" s="369">
        <v>1</v>
      </c>
      <c r="AB212" s="369">
        <v>3.2</v>
      </c>
      <c r="AC212" s="10">
        <v>2.1600000000000001E-2</v>
      </c>
      <c r="AD212" s="10">
        <v>2.1600000000000001E-2</v>
      </c>
    </row>
    <row r="213" spans="2:30">
      <c r="B213" s="415"/>
      <c r="C213" s="773" t="s">
        <v>3780</v>
      </c>
      <c r="D213" s="773" t="s">
        <v>248</v>
      </c>
      <c r="E213" s="415">
        <v>209</v>
      </c>
      <c r="F213" s="410" t="str">
        <f>Dumpadas[[#This Row],[punto]] &amp; " "&amp;Dumpadas[[#This Row],[jornada]]&amp;" " &amp; Dumpadas[[#This Row],[N°Acop]] &amp; " " &amp; TEXT(Dumpadas[[#This Row],[fecha ]], "dd-mm-yyyy")</f>
        <v>NIVEL 789 CANTERA AM 209 16-01-2026</v>
      </c>
      <c r="G213" s="415" t="s">
        <v>14</v>
      </c>
      <c r="H213" s="5">
        <v>46038</v>
      </c>
      <c r="I213" s="415">
        <v>3.5</v>
      </c>
      <c r="J213" s="8">
        <v>2.98E-2</v>
      </c>
      <c r="K213" s="8">
        <f>+IF(Dumpadas[[#This Row],[ley]]&gt;0.03,0.03,Dumpadas[[#This Row],[ley]])</f>
        <v>2.98E-2</v>
      </c>
      <c r="L213" s="8"/>
      <c r="M213" s="415">
        <v>28434</v>
      </c>
      <c r="N213" s="386"/>
      <c r="O213" s="7"/>
      <c r="P213" s="10" t="str" cm="1">
        <f t="array" ref="P213">INDEX(Rangos!$E$3:$E$16,MATCH(1,(Dumpadas[[#This Row],[ley]]&gt;=Rangos!$B$3:$B$16)*(Dumpadas[[#This Row],[ley]]&lt;=Rangos!$C$3:$C$16),0))</f>
        <v>L</v>
      </c>
      <c r="R213" s="769"/>
      <c r="S213" s="769" t="s">
        <v>753</v>
      </c>
      <c r="T213" s="369">
        <v>1</v>
      </c>
      <c r="U213" s="369">
        <v>3.2</v>
      </c>
      <c r="V213" s="10">
        <v>1.67E-2</v>
      </c>
      <c r="Y213" s="769"/>
      <c r="Z213" s="769" t="s">
        <v>753</v>
      </c>
      <c r="AA213" s="369">
        <v>1</v>
      </c>
      <c r="AB213" s="369">
        <v>3.2</v>
      </c>
      <c r="AC213" s="10">
        <v>1.67E-2</v>
      </c>
      <c r="AD213" s="10">
        <v>1.67E-2</v>
      </c>
    </row>
    <row r="214" spans="2:30">
      <c r="B214" s="415"/>
      <c r="C214" s="773" t="s">
        <v>3780</v>
      </c>
      <c r="D214" s="773" t="s">
        <v>248</v>
      </c>
      <c r="E214" s="415">
        <v>210</v>
      </c>
      <c r="F214" s="410" t="str">
        <f>Dumpadas[[#This Row],[punto]] &amp; " "&amp;Dumpadas[[#This Row],[jornada]]&amp;" " &amp; Dumpadas[[#This Row],[N°Acop]] &amp; " " &amp; TEXT(Dumpadas[[#This Row],[fecha ]], "dd-mm-yyyy")</f>
        <v>NIVEL 789 CANTERA AM 210 16-01-2026</v>
      </c>
      <c r="G214" s="415" t="s">
        <v>14</v>
      </c>
      <c r="H214" s="5">
        <v>46038</v>
      </c>
      <c r="I214" s="415">
        <v>3.5</v>
      </c>
      <c r="J214" s="8">
        <v>2.6800000000000001E-2</v>
      </c>
      <c r="K214" s="8">
        <f>+IF(Dumpadas[[#This Row],[ley]]&gt;0.03,0.03,Dumpadas[[#This Row],[ley]])</f>
        <v>2.6800000000000001E-2</v>
      </c>
      <c r="L214" s="8"/>
      <c r="M214" s="415">
        <v>28434</v>
      </c>
      <c r="N214" s="386"/>
      <c r="O214" s="7"/>
      <c r="P214" s="10" t="str" cm="1">
        <f t="array" ref="P214">INDEX(Rangos!$E$3:$E$16,MATCH(1,(Dumpadas[[#This Row],[ley]]&gt;=Rangos!$B$3:$B$16)*(Dumpadas[[#This Row],[ley]]&lt;=Rangos!$C$3:$C$16),0))</f>
        <v>K</v>
      </c>
      <c r="R214" s="769"/>
      <c r="S214" s="769" t="s">
        <v>754</v>
      </c>
      <c r="T214" s="369">
        <v>1</v>
      </c>
      <c r="U214" s="369">
        <v>3.2</v>
      </c>
      <c r="V214" s="10">
        <v>2.1700000000000001E-2</v>
      </c>
      <c r="Y214" s="769"/>
      <c r="Z214" s="769" t="s">
        <v>754</v>
      </c>
      <c r="AA214" s="369">
        <v>1</v>
      </c>
      <c r="AB214" s="369">
        <v>3.2</v>
      </c>
      <c r="AC214" s="10">
        <v>2.1700000000000001E-2</v>
      </c>
      <c r="AD214" s="10">
        <v>2.1700000000000001E-2</v>
      </c>
    </row>
    <row r="215" spans="2:30">
      <c r="B215" s="415"/>
      <c r="C215" s="773" t="s">
        <v>3780</v>
      </c>
      <c r="D215" s="773" t="s">
        <v>248</v>
      </c>
      <c r="E215" s="415">
        <v>211</v>
      </c>
      <c r="F215" s="410" t="str">
        <f>Dumpadas[[#This Row],[punto]] &amp; " "&amp;Dumpadas[[#This Row],[jornada]]&amp;" " &amp; Dumpadas[[#This Row],[N°Acop]] &amp; " " &amp; TEXT(Dumpadas[[#This Row],[fecha ]], "dd-mm-yyyy")</f>
        <v>NIVEL 789 CANTERA AM 211 16-01-2026</v>
      </c>
      <c r="G215" s="415" t="s">
        <v>14</v>
      </c>
      <c r="H215" s="5">
        <v>46038</v>
      </c>
      <c r="I215" s="415">
        <v>3.5</v>
      </c>
      <c r="J215" s="8">
        <v>1.4999999999999999E-2</v>
      </c>
      <c r="K215" s="8">
        <f>+IF(Dumpadas[[#This Row],[ley]]&gt;0.03,0.03,Dumpadas[[#This Row],[ley]])</f>
        <v>1.4999999999999999E-2</v>
      </c>
      <c r="L215" s="8"/>
      <c r="M215" s="415">
        <v>28434</v>
      </c>
      <c r="N215" s="386"/>
      <c r="O215" s="7"/>
      <c r="P215" s="10" t="str" cm="1">
        <f t="array" ref="P215">INDEX(Rangos!$E$3:$E$16,MATCH(1,(Dumpadas[[#This Row],[ley]]&gt;=Rangos!$B$3:$B$16)*(Dumpadas[[#This Row],[ley]]&lt;=Rangos!$C$3:$C$16),0))</f>
        <v>F</v>
      </c>
      <c r="R215" s="769"/>
      <c r="S215" s="769" t="s">
        <v>755</v>
      </c>
      <c r="T215" s="369">
        <v>1</v>
      </c>
      <c r="U215" s="369">
        <v>3.2</v>
      </c>
      <c r="V215" s="10">
        <v>1.3100000000000001E-2</v>
      </c>
      <c r="Y215" s="769"/>
      <c r="Z215" s="769" t="s">
        <v>755</v>
      </c>
      <c r="AA215" s="369">
        <v>1</v>
      </c>
      <c r="AB215" s="369">
        <v>3.2</v>
      </c>
      <c r="AC215" s="10">
        <v>1.3100000000000001E-2</v>
      </c>
      <c r="AD215" s="10">
        <v>1.3100000000000001E-2</v>
      </c>
    </row>
    <row r="216" spans="2:30">
      <c r="B216" s="415"/>
      <c r="C216" s="773" t="s">
        <v>3780</v>
      </c>
      <c r="D216" s="773" t="s">
        <v>248</v>
      </c>
      <c r="E216" s="415">
        <v>212</v>
      </c>
      <c r="F216" s="410" t="str">
        <f>Dumpadas[[#This Row],[punto]] &amp; " "&amp;Dumpadas[[#This Row],[jornada]]&amp;" " &amp; Dumpadas[[#This Row],[N°Acop]] &amp; " " &amp; TEXT(Dumpadas[[#This Row],[fecha ]], "dd-mm-yyyy")</f>
        <v>NIVEL 789 CANTERA AM 212 16-01-2026</v>
      </c>
      <c r="G216" s="415" t="s">
        <v>14</v>
      </c>
      <c r="H216" s="5">
        <v>46038</v>
      </c>
      <c r="I216" s="415">
        <v>3.5</v>
      </c>
      <c r="J216" s="8">
        <v>1.4999999999999999E-2</v>
      </c>
      <c r="K216" s="8">
        <f>+IF(Dumpadas[[#This Row],[ley]]&gt;0.03,0.03,Dumpadas[[#This Row],[ley]])</f>
        <v>1.4999999999999999E-2</v>
      </c>
      <c r="L216" s="8"/>
      <c r="M216" s="415">
        <v>28434</v>
      </c>
      <c r="N216" s="386"/>
      <c r="O216" s="7"/>
      <c r="P216" s="10" t="str" cm="1">
        <f t="array" ref="P216">INDEX(Rangos!$E$3:$E$16,MATCH(1,(Dumpadas[[#This Row],[ley]]&gt;=Rangos!$B$3:$B$16)*(Dumpadas[[#This Row],[ley]]&lt;=Rangos!$C$3:$C$16),0))</f>
        <v>F</v>
      </c>
      <c r="R216" s="769"/>
      <c r="S216" s="769" t="s">
        <v>756</v>
      </c>
      <c r="T216" s="369">
        <v>1</v>
      </c>
      <c r="U216" s="369">
        <v>3.2</v>
      </c>
      <c r="V216" s="10">
        <v>1.3299999999999999E-2</v>
      </c>
      <c r="Y216" s="769"/>
      <c r="Z216" s="769" t="s">
        <v>756</v>
      </c>
      <c r="AA216" s="369">
        <v>1</v>
      </c>
      <c r="AB216" s="369">
        <v>3.2</v>
      </c>
      <c r="AC216" s="10">
        <v>1.3299999999999999E-2</v>
      </c>
      <c r="AD216" s="10">
        <v>1.3299999999999999E-2</v>
      </c>
    </row>
    <row r="217" spans="2:30">
      <c r="B217" s="415"/>
      <c r="C217" s="773" t="s">
        <v>3780</v>
      </c>
      <c r="D217" s="773" t="s">
        <v>248</v>
      </c>
      <c r="E217" s="415">
        <v>213</v>
      </c>
      <c r="F217" s="410" t="str">
        <f>Dumpadas[[#This Row],[punto]] &amp; " "&amp;Dumpadas[[#This Row],[jornada]]&amp;" " &amp; Dumpadas[[#This Row],[N°Acop]] &amp; " " &amp; TEXT(Dumpadas[[#This Row],[fecha ]], "dd-mm-yyyy")</f>
        <v>NIVEL 789 CANTERA AM 213 16-01-2026</v>
      </c>
      <c r="G217" s="415" t="s">
        <v>14</v>
      </c>
      <c r="H217" s="5">
        <v>46038</v>
      </c>
      <c r="I217" s="415">
        <v>3.5</v>
      </c>
      <c r="J217" s="8">
        <v>1.4999999999999999E-2</v>
      </c>
      <c r="K217" s="8">
        <f>+IF(Dumpadas[[#This Row],[ley]]&gt;0.03,0.03,Dumpadas[[#This Row],[ley]])</f>
        <v>1.4999999999999999E-2</v>
      </c>
      <c r="L217" s="8"/>
      <c r="M217" s="415">
        <v>28434</v>
      </c>
      <c r="N217" s="386"/>
      <c r="O217" s="7"/>
      <c r="P217" s="10" t="str" cm="1">
        <f t="array" ref="P217">INDEX(Rangos!$E$3:$E$16,MATCH(1,(Dumpadas[[#This Row],[ley]]&gt;=Rangos!$B$3:$B$16)*(Dumpadas[[#This Row],[ley]]&lt;=Rangos!$C$3:$C$16),0))</f>
        <v>F</v>
      </c>
      <c r="R217" s="769"/>
      <c r="S217" s="769" t="s">
        <v>757</v>
      </c>
      <c r="T217" s="369">
        <v>1</v>
      </c>
      <c r="U217" s="369">
        <v>3.2</v>
      </c>
      <c r="V217" s="10">
        <v>1.32E-2</v>
      </c>
      <c r="Y217" s="769"/>
      <c r="Z217" s="769" t="s">
        <v>757</v>
      </c>
      <c r="AA217" s="369">
        <v>1</v>
      </c>
      <c r="AB217" s="369">
        <v>3.2</v>
      </c>
      <c r="AC217" s="10">
        <v>1.32E-2</v>
      </c>
      <c r="AD217" s="10">
        <v>1.32E-2</v>
      </c>
    </row>
    <row r="218" spans="2:30">
      <c r="B218" s="379"/>
      <c r="C218" s="379" t="s">
        <v>3780</v>
      </c>
      <c r="D218" s="379" t="s">
        <v>248</v>
      </c>
      <c r="E218" s="379">
        <v>214</v>
      </c>
      <c r="F218" s="411" t="str">
        <f>Dumpadas[[#This Row],[punto]] &amp; " "&amp;Dumpadas[[#This Row],[jornada]]&amp;" " &amp; Dumpadas[[#This Row],[N°Acop]] &amp; " " &amp; TEXT(Dumpadas[[#This Row],[fecha ]], "dd-mm-yyyy")</f>
        <v>NIVEL 789 CANTERA AM 214 19-01-2026</v>
      </c>
      <c r="G218" s="379" t="s">
        <v>14</v>
      </c>
      <c r="H218" s="380">
        <v>46041</v>
      </c>
      <c r="I218" s="379">
        <v>3.5</v>
      </c>
      <c r="J218" s="381">
        <v>1.5800000000000002E-2</v>
      </c>
      <c r="K218" s="381">
        <f>+IF(Dumpadas[[#This Row],[ley]]&gt;0.03,0.03,Dumpadas[[#This Row],[ley]])</f>
        <v>1.5800000000000002E-2</v>
      </c>
      <c r="L218" s="381"/>
      <c r="M218" s="379">
        <v>28441</v>
      </c>
      <c r="N218" s="379"/>
      <c r="O218" s="381"/>
      <c r="P218" s="382" t="str" cm="1">
        <f t="array" ref="P218">INDEX(Rangos!$E$3:$E$16,MATCH(1,(Dumpadas[[#This Row],[ley]]&gt;=Rangos!$B$3:$B$16)*(Dumpadas[[#This Row],[ley]]&lt;=Rangos!$C$3:$C$16),0))</f>
        <v>F</v>
      </c>
      <c r="R218" s="769"/>
      <c r="S218" s="769" t="s">
        <v>758</v>
      </c>
      <c r="T218" s="369">
        <v>1</v>
      </c>
      <c r="U218" s="369">
        <v>3.2</v>
      </c>
      <c r="V218" s="10">
        <v>8.8000000000000005E-3</v>
      </c>
      <c r="Y218" s="769"/>
      <c r="Z218" s="769" t="s">
        <v>758</v>
      </c>
      <c r="AA218" s="369">
        <v>1</v>
      </c>
      <c r="AB218" s="369">
        <v>3.2</v>
      </c>
      <c r="AC218" s="10">
        <v>8.8000000000000005E-3</v>
      </c>
      <c r="AD218" s="10">
        <v>8.8000000000000005E-3</v>
      </c>
    </row>
    <row r="219" spans="2:30">
      <c r="B219" s="379"/>
      <c r="C219" s="379" t="s">
        <v>3780</v>
      </c>
      <c r="D219" s="379" t="s">
        <v>248</v>
      </c>
      <c r="E219" s="379">
        <v>215</v>
      </c>
      <c r="F219" s="411" t="str">
        <f>Dumpadas[[#This Row],[punto]] &amp; " "&amp;Dumpadas[[#This Row],[jornada]]&amp;" " &amp; Dumpadas[[#This Row],[N°Acop]] &amp; " " &amp; TEXT(Dumpadas[[#This Row],[fecha ]], "dd-mm-yyyy")</f>
        <v>NIVEL 789 CANTERA AM 215 19-01-2026</v>
      </c>
      <c r="G219" s="379" t="s">
        <v>14</v>
      </c>
      <c r="H219" s="380">
        <v>46041</v>
      </c>
      <c r="I219" s="379">
        <v>3.5</v>
      </c>
      <c r="J219" s="381">
        <v>1.9599999999999999E-2</v>
      </c>
      <c r="K219" s="381">
        <f>+IF(Dumpadas[[#This Row],[ley]]&gt;0.03,0.03,Dumpadas[[#This Row],[ley]])</f>
        <v>1.9599999999999999E-2</v>
      </c>
      <c r="L219" s="381"/>
      <c r="M219" s="379">
        <v>28441</v>
      </c>
      <c r="N219" s="379"/>
      <c r="O219" s="381"/>
      <c r="P219" s="382" t="str" cm="1">
        <f t="array" ref="P219">INDEX(Rangos!$E$3:$E$16,MATCH(1,(Dumpadas[[#This Row],[ley]]&gt;=Rangos!$B$3:$B$16)*(Dumpadas[[#This Row],[ley]]&lt;=Rangos!$C$3:$C$16),0))</f>
        <v>H</v>
      </c>
      <c r="R219" s="769"/>
      <c r="S219" s="769" t="s">
        <v>759</v>
      </c>
      <c r="T219" s="369">
        <v>1</v>
      </c>
      <c r="U219" s="369">
        <v>3.2</v>
      </c>
      <c r="V219" s="10">
        <v>1.23E-2</v>
      </c>
      <c r="Y219" s="769"/>
      <c r="Z219" s="769" t="s">
        <v>759</v>
      </c>
      <c r="AA219" s="369">
        <v>1</v>
      </c>
      <c r="AB219" s="369">
        <v>3.2</v>
      </c>
      <c r="AC219" s="10">
        <v>1.23E-2</v>
      </c>
      <c r="AD219" s="10">
        <v>1.23E-2</v>
      </c>
    </row>
    <row r="220" spans="2:30">
      <c r="B220" s="379"/>
      <c r="C220" s="379" t="s">
        <v>3780</v>
      </c>
      <c r="D220" s="379" t="s">
        <v>248</v>
      </c>
      <c r="E220" s="379">
        <v>216</v>
      </c>
      <c r="F220" s="411" t="str">
        <f>Dumpadas[[#This Row],[punto]] &amp; " "&amp;Dumpadas[[#This Row],[jornada]]&amp;" " &amp; Dumpadas[[#This Row],[N°Acop]] &amp; " " &amp; TEXT(Dumpadas[[#This Row],[fecha ]], "dd-mm-yyyy")</f>
        <v>NIVEL 789 CANTERA AM 216 19-01-2026</v>
      </c>
      <c r="G220" s="379" t="s">
        <v>14</v>
      </c>
      <c r="H220" s="380">
        <v>46041</v>
      </c>
      <c r="I220" s="379">
        <v>3.5</v>
      </c>
      <c r="J220" s="381">
        <v>1.8499999999999999E-2</v>
      </c>
      <c r="K220" s="381">
        <f>+IF(Dumpadas[[#This Row],[ley]]&gt;0.03,0.03,Dumpadas[[#This Row],[ley]])</f>
        <v>1.8499999999999999E-2</v>
      </c>
      <c r="L220" s="381"/>
      <c r="M220" s="379">
        <v>28441</v>
      </c>
      <c r="N220" s="379"/>
      <c r="O220" s="381"/>
      <c r="P220" s="382" t="str" cm="1">
        <f t="array" ref="P220">INDEX(Rangos!$E$3:$E$16,MATCH(1,(Dumpadas[[#This Row],[ley]]&gt;=Rangos!$B$3:$B$16)*(Dumpadas[[#This Row],[ley]]&lt;=Rangos!$C$3:$C$16),0))</f>
        <v>G</v>
      </c>
      <c r="R220" s="769"/>
      <c r="S220" s="769" t="s">
        <v>760</v>
      </c>
      <c r="T220" s="369">
        <v>1</v>
      </c>
      <c r="U220" s="369">
        <v>3.2</v>
      </c>
      <c r="V220" s="10">
        <v>2.46E-2</v>
      </c>
      <c r="Y220" s="769"/>
      <c r="Z220" s="769" t="s">
        <v>760</v>
      </c>
      <c r="AA220" s="369">
        <v>1</v>
      </c>
      <c r="AB220" s="369">
        <v>3.2</v>
      </c>
      <c r="AC220" s="10">
        <v>2.46E-2</v>
      </c>
      <c r="AD220" s="10">
        <v>2.46E-2</v>
      </c>
    </row>
    <row r="221" spans="2:30">
      <c r="B221" s="379"/>
      <c r="C221" s="379" t="s">
        <v>3780</v>
      </c>
      <c r="D221" s="379" t="s">
        <v>248</v>
      </c>
      <c r="E221" s="379">
        <v>217</v>
      </c>
      <c r="F221" s="411" t="str">
        <f>Dumpadas[[#This Row],[punto]] &amp; " "&amp;Dumpadas[[#This Row],[jornada]]&amp;" " &amp; Dumpadas[[#This Row],[N°Acop]] &amp; " " &amp; TEXT(Dumpadas[[#This Row],[fecha ]], "dd-mm-yyyy")</f>
        <v>NIVEL 789 CANTERA AM 217 19-01-2026</v>
      </c>
      <c r="G221" s="379" t="s">
        <v>14</v>
      </c>
      <c r="H221" s="380">
        <v>46041</v>
      </c>
      <c r="I221" s="379">
        <v>3.5</v>
      </c>
      <c r="J221" s="381">
        <v>2.9899999999999999E-2</v>
      </c>
      <c r="K221" s="381">
        <f>+IF(Dumpadas[[#This Row],[ley]]&gt;0.03,0.03,Dumpadas[[#This Row],[ley]])</f>
        <v>2.9899999999999999E-2</v>
      </c>
      <c r="L221" s="381"/>
      <c r="M221" s="379">
        <v>28441</v>
      </c>
      <c r="N221" s="379"/>
      <c r="O221" s="381"/>
      <c r="P221" s="382" t="str" cm="1">
        <f t="array" ref="P221">INDEX(Rangos!$E$3:$E$16,MATCH(1,(Dumpadas[[#This Row],[ley]]&gt;=Rangos!$B$3:$B$16)*(Dumpadas[[#This Row],[ley]]&lt;=Rangos!$C$3:$C$16),0))</f>
        <v>L</v>
      </c>
      <c r="R221" s="769"/>
      <c r="S221" s="769" t="s">
        <v>761</v>
      </c>
      <c r="T221" s="369">
        <v>1</v>
      </c>
      <c r="U221" s="369">
        <v>3.2</v>
      </c>
      <c r="V221" s="10">
        <v>1.0699999999999999E-2</v>
      </c>
      <c r="Y221" s="769"/>
      <c r="Z221" s="769" t="s">
        <v>761</v>
      </c>
      <c r="AA221" s="369">
        <v>1</v>
      </c>
      <c r="AB221" s="369">
        <v>3.2</v>
      </c>
      <c r="AC221" s="10">
        <v>1.0699999999999999E-2</v>
      </c>
      <c r="AD221" s="10">
        <v>1.0699999999999999E-2</v>
      </c>
    </row>
    <row r="222" spans="2:30">
      <c r="B222" s="379"/>
      <c r="C222" s="379" t="s">
        <v>3780</v>
      </c>
      <c r="D222" s="379" t="s">
        <v>248</v>
      </c>
      <c r="E222" s="379">
        <v>218</v>
      </c>
      <c r="F222" s="411" t="str">
        <f>Dumpadas[[#This Row],[punto]] &amp; " "&amp;Dumpadas[[#This Row],[jornada]]&amp;" " &amp; Dumpadas[[#This Row],[N°Acop]] &amp; " " &amp; TEXT(Dumpadas[[#This Row],[fecha ]], "dd-mm-yyyy")</f>
        <v>NIVEL 789 CANTERA AM 218 19-01-2026</v>
      </c>
      <c r="G222" s="379" t="s">
        <v>14</v>
      </c>
      <c r="H222" s="380">
        <v>46041</v>
      </c>
      <c r="I222" s="379">
        <v>3.5</v>
      </c>
      <c r="J222" s="381">
        <v>2.58E-2</v>
      </c>
      <c r="K222" s="381">
        <f>+IF(Dumpadas[[#This Row],[ley]]&gt;0.03,0.03,Dumpadas[[#This Row],[ley]])</f>
        <v>2.58E-2</v>
      </c>
      <c r="L222" s="381"/>
      <c r="M222" s="379">
        <v>28441</v>
      </c>
      <c r="N222" s="379"/>
      <c r="O222" s="381"/>
      <c r="P222" s="382" t="str" cm="1">
        <f t="array" ref="P222">INDEX(Rangos!$E$3:$E$16,MATCH(1,(Dumpadas[[#This Row],[ley]]&gt;=Rangos!$B$3:$B$16)*(Dumpadas[[#This Row],[ley]]&lt;=Rangos!$C$3:$C$16),0))</f>
        <v>K</v>
      </c>
      <c r="R222" s="769"/>
      <c r="S222" s="769" t="s">
        <v>762</v>
      </c>
      <c r="T222" s="369">
        <v>1</v>
      </c>
      <c r="U222" s="369">
        <v>3.2</v>
      </c>
      <c r="V222" s="10">
        <v>1.2699999999999999E-2</v>
      </c>
      <c r="Y222" s="769"/>
      <c r="Z222" s="769" t="s">
        <v>762</v>
      </c>
      <c r="AA222" s="369">
        <v>1</v>
      </c>
      <c r="AB222" s="369">
        <v>3.2</v>
      </c>
      <c r="AC222" s="10">
        <v>1.2699999999999999E-2</v>
      </c>
      <c r="AD222" s="10">
        <v>1.2699999999999999E-2</v>
      </c>
    </row>
    <row r="223" spans="2:30">
      <c r="B223" s="379"/>
      <c r="C223" s="379" t="s">
        <v>3780</v>
      </c>
      <c r="D223" s="379" t="s">
        <v>248</v>
      </c>
      <c r="E223" s="379">
        <v>219</v>
      </c>
      <c r="F223" s="411" t="str">
        <f>Dumpadas[[#This Row],[punto]] &amp; " "&amp;Dumpadas[[#This Row],[jornada]]&amp;" " &amp; Dumpadas[[#This Row],[N°Acop]] &amp; " " &amp; TEXT(Dumpadas[[#This Row],[fecha ]], "dd-mm-yyyy")</f>
        <v>NIVEL 789 CANTERA AM 219 19-01-2026</v>
      </c>
      <c r="G223" s="379" t="s">
        <v>14</v>
      </c>
      <c r="H223" s="380">
        <v>46041</v>
      </c>
      <c r="I223" s="379">
        <v>3.5</v>
      </c>
      <c r="J223" s="381">
        <v>2.3199999999999998E-2</v>
      </c>
      <c r="K223" s="381">
        <f>+IF(Dumpadas[[#This Row],[ley]]&gt;0.03,0.03,Dumpadas[[#This Row],[ley]])</f>
        <v>2.3199999999999998E-2</v>
      </c>
      <c r="L223" s="381"/>
      <c r="M223" s="379">
        <v>28441</v>
      </c>
      <c r="N223" s="379"/>
      <c r="O223" s="381"/>
      <c r="P223" s="382" t="str" cm="1">
        <f t="array" ref="P223">INDEX(Rangos!$E$3:$E$16,MATCH(1,(Dumpadas[[#This Row],[ley]]&gt;=Rangos!$B$3:$B$16)*(Dumpadas[[#This Row],[ley]]&lt;=Rangos!$C$3:$C$16),0))</f>
        <v>J</v>
      </c>
      <c r="R223" s="769"/>
      <c r="S223" s="769" t="s">
        <v>763</v>
      </c>
      <c r="T223" s="369">
        <v>1</v>
      </c>
      <c r="U223" s="369">
        <v>3.2</v>
      </c>
      <c r="V223" s="10">
        <v>8.0999999999999996E-3</v>
      </c>
      <c r="Y223" s="769"/>
      <c r="Z223" s="769" t="s">
        <v>763</v>
      </c>
      <c r="AA223" s="369">
        <v>1</v>
      </c>
      <c r="AB223" s="369">
        <v>3.2</v>
      </c>
      <c r="AC223" s="10">
        <v>8.0999999999999996E-3</v>
      </c>
      <c r="AD223" s="10">
        <v>8.0999999999999996E-3</v>
      </c>
    </row>
    <row r="224" spans="2:30">
      <c r="B224" s="379"/>
      <c r="C224" s="379" t="s">
        <v>3780</v>
      </c>
      <c r="D224" s="379" t="s">
        <v>248</v>
      </c>
      <c r="E224" s="379">
        <v>220</v>
      </c>
      <c r="F224" s="411" t="str">
        <f>Dumpadas[[#This Row],[punto]] &amp; " "&amp;Dumpadas[[#This Row],[jornada]]&amp;" " &amp; Dumpadas[[#This Row],[N°Acop]] &amp; " " &amp; TEXT(Dumpadas[[#This Row],[fecha ]], "dd-mm-yyyy")</f>
        <v>NIVEL 789 CANTERA AM 220 19-01-2026</v>
      </c>
      <c r="G224" s="379" t="s">
        <v>14</v>
      </c>
      <c r="H224" s="380">
        <v>46041</v>
      </c>
      <c r="I224" s="379">
        <v>3.5</v>
      </c>
      <c r="J224" s="381">
        <v>1.7100000000000001E-2</v>
      </c>
      <c r="K224" s="381">
        <f>+IF(Dumpadas[[#This Row],[ley]]&gt;0.03,0.03,Dumpadas[[#This Row],[ley]])</f>
        <v>1.7100000000000001E-2</v>
      </c>
      <c r="L224" s="381"/>
      <c r="M224" s="379">
        <v>28441</v>
      </c>
      <c r="N224" s="379"/>
      <c r="O224" s="381"/>
      <c r="P224" s="382" t="str" cm="1">
        <f t="array" ref="P224">INDEX(Rangos!$E$3:$E$16,MATCH(1,(Dumpadas[[#This Row],[ley]]&gt;=Rangos!$B$3:$B$16)*(Dumpadas[[#This Row],[ley]]&lt;=Rangos!$C$3:$C$16),0))</f>
        <v>F</v>
      </c>
      <c r="R224" s="769"/>
      <c r="S224" s="769" t="s">
        <v>764</v>
      </c>
      <c r="T224" s="369">
        <v>1</v>
      </c>
      <c r="U224" s="369">
        <v>3.2</v>
      </c>
      <c r="V224" s="10">
        <v>7.7999999999999996E-3</v>
      </c>
      <c r="Y224" s="769"/>
      <c r="Z224" s="769" t="s">
        <v>764</v>
      </c>
      <c r="AA224" s="369">
        <v>1</v>
      </c>
      <c r="AB224" s="369">
        <v>3.2</v>
      </c>
      <c r="AC224" s="10">
        <v>7.7999999999999996E-3</v>
      </c>
      <c r="AD224" s="10">
        <v>7.7999999999999996E-3</v>
      </c>
    </row>
    <row r="225" spans="1:30">
      <c r="B225" s="379"/>
      <c r="C225" s="379" t="s">
        <v>3780</v>
      </c>
      <c r="D225" s="379" t="s">
        <v>248</v>
      </c>
      <c r="E225" s="379">
        <v>221</v>
      </c>
      <c r="F225" s="411" t="str">
        <f>Dumpadas[[#This Row],[punto]] &amp; " "&amp;Dumpadas[[#This Row],[jornada]]&amp;" " &amp; Dumpadas[[#This Row],[N°Acop]] &amp; " " &amp; TEXT(Dumpadas[[#This Row],[fecha ]], "dd-mm-yyyy")</f>
        <v>NIVEL 789 CANTERA AM 221 19-01-2026</v>
      </c>
      <c r="G225" s="379" t="s">
        <v>14</v>
      </c>
      <c r="H225" s="380">
        <v>46041</v>
      </c>
      <c r="I225" s="379">
        <v>3.5</v>
      </c>
      <c r="J225" s="381">
        <v>1.3100000000000001E-2</v>
      </c>
      <c r="K225" s="381">
        <f>+IF(Dumpadas[[#This Row],[ley]]&gt;0.03,0.03,Dumpadas[[#This Row],[ley]])</f>
        <v>1.3100000000000001E-2</v>
      </c>
      <c r="L225" s="381"/>
      <c r="M225" s="379">
        <v>28442</v>
      </c>
      <c r="N225" s="379"/>
      <c r="O225" s="381"/>
      <c r="P225" s="382" t="str" cm="1">
        <f t="array" ref="P225">INDEX(Rangos!$E$3:$E$16,MATCH(1,(Dumpadas[[#This Row],[ley]]&gt;=Rangos!$B$3:$B$16)*(Dumpadas[[#This Row],[ley]]&lt;=Rangos!$C$3:$C$16),0))</f>
        <v>D</v>
      </c>
      <c r="R225" s="769"/>
      <c r="S225" s="769" t="s">
        <v>765</v>
      </c>
      <c r="T225" s="369">
        <v>1</v>
      </c>
      <c r="U225" s="369">
        <v>3.2</v>
      </c>
      <c r="V225" s="10">
        <v>9.5999999999999992E-3</v>
      </c>
      <c r="Y225" s="769"/>
      <c r="Z225" s="769" t="s">
        <v>765</v>
      </c>
      <c r="AA225" s="369">
        <v>1</v>
      </c>
      <c r="AB225" s="369">
        <v>3.2</v>
      </c>
      <c r="AC225" s="10">
        <v>9.5999999999999992E-3</v>
      </c>
      <c r="AD225" s="10">
        <v>9.5999999999999992E-3</v>
      </c>
    </row>
    <row r="226" spans="1:30">
      <c r="B226" s="379"/>
      <c r="C226" s="379" t="s">
        <v>3780</v>
      </c>
      <c r="D226" s="379" t="s">
        <v>248</v>
      </c>
      <c r="E226" s="379">
        <v>222</v>
      </c>
      <c r="F226" s="411" t="str">
        <f>Dumpadas[[#This Row],[punto]] &amp; " "&amp;Dumpadas[[#This Row],[jornada]]&amp;" " &amp; Dumpadas[[#This Row],[N°Acop]] &amp; " " &amp; TEXT(Dumpadas[[#This Row],[fecha ]], "dd-mm-yyyy")</f>
        <v>NIVEL 789 CANTERA AM 222 19-01-2026</v>
      </c>
      <c r="G226" s="379" t="s">
        <v>14</v>
      </c>
      <c r="H226" s="380">
        <v>46041</v>
      </c>
      <c r="I226" s="379">
        <v>3.5</v>
      </c>
      <c r="J226" s="381">
        <v>1.03E-2</v>
      </c>
      <c r="K226" s="381">
        <f>+IF(Dumpadas[[#This Row],[ley]]&gt;0.03,0.03,Dumpadas[[#This Row],[ley]])</f>
        <v>1.03E-2</v>
      </c>
      <c r="L226" s="381"/>
      <c r="M226" s="379">
        <v>28442</v>
      </c>
      <c r="N226" s="379"/>
      <c r="O226" s="381"/>
      <c r="P226" s="382" t="str" cm="1">
        <f t="array" ref="P226">INDEX(Rangos!$E$3:$E$16,MATCH(1,(Dumpadas[[#This Row],[ley]]&gt;=Rangos!$B$3:$B$16)*(Dumpadas[[#This Row],[ley]]&lt;=Rangos!$C$3:$C$16),0))</f>
        <v>B</v>
      </c>
      <c r="R226" s="769"/>
      <c r="S226" s="769" t="s">
        <v>766</v>
      </c>
      <c r="T226" s="369">
        <v>1</v>
      </c>
      <c r="U226" s="369">
        <v>3.2</v>
      </c>
      <c r="V226" s="10">
        <v>9.7000000000000003E-3</v>
      </c>
      <c r="Y226" s="769"/>
      <c r="Z226" s="769" t="s">
        <v>766</v>
      </c>
      <c r="AA226" s="369">
        <v>1</v>
      </c>
      <c r="AB226" s="369">
        <v>3.2</v>
      </c>
      <c r="AC226" s="10">
        <v>9.7000000000000003E-3</v>
      </c>
      <c r="AD226" s="10">
        <v>9.7000000000000003E-3</v>
      </c>
    </row>
    <row r="227" spans="1:30">
      <c r="B227" s="379"/>
      <c r="C227" s="379" t="s">
        <v>3780</v>
      </c>
      <c r="D227" s="379" t="s">
        <v>248</v>
      </c>
      <c r="E227" s="379">
        <v>223</v>
      </c>
      <c r="F227" s="411" t="str">
        <f>Dumpadas[[#This Row],[punto]] &amp; " "&amp;Dumpadas[[#This Row],[jornada]]&amp;" " &amp; Dumpadas[[#This Row],[N°Acop]] &amp; " " &amp; TEXT(Dumpadas[[#This Row],[fecha ]], "dd-mm-yyyy")</f>
        <v>NIVEL 789 CANTERA AM 223 19-01-2026</v>
      </c>
      <c r="G227" s="379" t="s">
        <v>14</v>
      </c>
      <c r="H227" s="380">
        <v>46041</v>
      </c>
      <c r="I227" s="379">
        <v>3.5</v>
      </c>
      <c r="J227" s="381">
        <v>1.1900000000000001E-2</v>
      </c>
      <c r="K227" s="381">
        <f>+IF(Dumpadas[[#This Row],[ley]]&gt;0.03,0.03,Dumpadas[[#This Row],[ley]])</f>
        <v>1.1900000000000001E-2</v>
      </c>
      <c r="L227" s="381"/>
      <c r="M227" s="379">
        <v>28442</v>
      </c>
      <c r="N227" s="379"/>
      <c r="O227" s="381"/>
      <c r="P227" s="382" t="str" cm="1">
        <f t="array" ref="P227">INDEX(Rangos!$E$3:$E$16,MATCH(1,(Dumpadas[[#This Row],[ley]]&gt;=Rangos!$B$3:$B$16)*(Dumpadas[[#This Row],[ley]]&lt;=Rangos!$C$3:$C$16),0))</f>
        <v>C</v>
      </c>
      <c r="R227" s="769"/>
      <c r="S227" s="769" t="s">
        <v>767</v>
      </c>
      <c r="T227" s="369">
        <v>1</v>
      </c>
      <c r="U227" s="369">
        <v>3.2</v>
      </c>
      <c r="V227" s="10">
        <v>1.43E-2</v>
      </c>
      <c r="Y227" s="769"/>
      <c r="Z227" s="769" t="s">
        <v>767</v>
      </c>
      <c r="AA227" s="369">
        <v>1</v>
      </c>
      <c r="AB227" s="369">
        <v>3.2</v>
      </c>
      <c r="AC227" s="10">
        <v>1.43E-2</v>
      </c>
      <c r="AD227" s="10">
        <v>1.43E-2</v>
      </c>
    </row>
    <row r="228" spans="1:30">
      <c r="B228" s="379"/>
      <c r="C228" s="379" t="s">
        <v>3780</v>
      </c>
      <c r="D228" s="379" t="s">
        <v>248</v>
      </c>
      <c r="E228" s="379">
        <v>224</v>
      </c>
      <c r="F228" s="411" t="str">
        <f>Dumpadas[[#This Row],[punto]] &amp; " "&amp;Dumpadas[[#This Row],[jornada]]&amp;" " &amp; Dumpadas[[#This Row],[N°Acop]] &amp; " " &amp; TEXT(Dumpadas[[#This Row],[fecha ]], "dd-mm-yyyy")</f>
        <v>NIVEL 789 CANTERA AM 224 19-01-2026</v>
      </c>
      <c r="G228" s="379" t="s">
        <v>14</v>
      </c>
      <c r="H228" s="380">
        <v>46041</v>
      </c>
      <c r="I228" s="379">
        <v>3.5</v>
      </c>
      <c r="J228" s="381">
        <v>1.5699999999999999E-2</v>
      </c>
      <c r="K228" s="381">
        <f>+IF(Dumpadas[[#This Row],[ley]]&gt;0.03,0.03,Dumpadas[[#This Row],[ley]])</f>
        <v>1.5699999999999999E-2</v>
      </c>
      <c r="L228" s="381"/>
      <c r="M228" s="379">
        <v>28442</v>
      </c>
      <c r="N228" s="379"/>
      <c r="O228" s="381"/>
      <c r="P228" s="382" t="str" cm="1">
        <f t="array" ref="P228">INDEX(Rangos!$E$3:$E$16,MATCH(1,(Dumpadas[[#This Row],[ley]]&gt;=Rangos!$B$3:$B$16)*(Dumpadas[[#This Row],[ley]]&lt;=Rangos!$C$3:$C$16),0))</f>
        <v>F</v>
      </c>
      <c r="R228" s="769"/>
      <c r="S228" s="769" t="s">
        <v>768</v>
      </c>
      <c r="T228" s="369">
        <v>1</v>
      </c>
      <c r="U228" s="369">
        <v>3.2</v>
      </c>
      <c r="V228" s="10">
        <v>9.4000000000000004E-3</v>
      </c>
      <c r="Y228" s="769"/>
      <c r="Z228" s="769" t="s">
        <v>768</v>
      </c>
      <c r="AA228" s="369">
        <v>1</v>
      </c>
      <c r="AB228" s="369">
        <v>3.2</v>
      </c>
      <c r="AC228" s="10">
        <v>9.4000000000000004E-3</v>
      </c>
      <c r="AD228" s="10">
        <v>9.4000000000000004E-3</v>
      </c>
    </row>
    <row r="229" spans="1:30">
      <c r="B229" s="379"/>
      <c r="C229" s="379" t="s">
        <v>3780</v>
      </c>
      <c r="D229" s="379" t="s">
        <v>248</v>
      </c>
      <c r="E229" s="379">
        <v>225</v>
      </c>
      <c r="F229" s="411" t="str">
        <f>Dumpadas[[#This Row],[punto]] &amp; " "&amp;Dumpadas[[#This Row],[jornada]]&amp;" " &amp; Dumpadas[[#This Row],[N°Acop]] &amp; " " &amp; TEXT(Dumpadas[[#This Row],[fecha ]], "dd-mm-yyyy")</f>
        <v>NIVEL 789 CANTERA AM 225 19-01-2026</v>
      </c>
      <c r="G229" s="379" t="s">
        <v>14</v>
      </c>
      <c r="H229" s="380">
        <v>46041</v>
      </c>
      <c r="I229" s="379">
        <v>3.5</v>
      </c>
      <c r="J229" s="381">
        <v>7.7000000000000002E-3</v>
      </c>
      <c r="K229" s="381">
        <f>+IF(Dumpadas[[#This Row],[ley]]&gt;0.03,0.03,Dumpadas[[#This Row],[ley]])</f>
        <v>7.7000000000000002E-3</v>
      </c>
      <c r="L229" s="381"/>
      <c r="M229" s="379">
        <v>28442</v>
      </c>
      <c r="N229" s="379"/>
      <c r="O229" s="381"/>
      <c r="P229" s="382" t="str" cm="1">
        <f t="array" ref="P229">INDEX(Rangos!$E$3:$E$16,MATCH(1,(Dumpadas[[#This Row],[ley]]&gt;=Rangos!$B$3:$B$16)*(Dumpadas[[#This Row],[ley]]&lt;=Rangos!$C$3:$C$16),0))</f>
        <v>A</v>
      </c>
      <c r="R229" s="769"/>
      <c r="S229" s="769" t="s">
        <v>769</v>
      </c>
      <c r="T229" s="369">
        <v>1</v>
      </c>
      <c r="U229" s="369">
        <v>3.2</v>
      </c>
      <c r="V229" s="10">
        <v>1.0800000000000001E-2</v>
      </c>
      <c r="Y229" s="769"/>
      <c r="Z229" s="769" t="s">
        <v>769</v>
      </c>
      <c r="AA229" s="369">
        <v>1</v>
      </c>
      <c r="AB229" s="369">
        <v>3.2</v>
      </c>
      <c r="AC229" s="10">
        <v>1.0800000000000001E-2</v>
      </c>
      <c r="AD229" s="10">
        <v>1.0800000000000001E-2</v>
      </c>
    </row>
    <row r="230" spans="1:30">
      <c r="B230" s="379"/>
      <c r="C230" s="379" t="s">
        <v>3780</v>
      </c>
      <c r="D230" s="379" t="s">
        <v>248</v>
      </c>
      <c r="E230" s="379">
        <v>226</v>
      </c>
      <c r="F230" s="411" t="str">
        <f>Dumpadas[[#This Row],[punto]] &amp; " "&amp;Dumpadas[[#This Row],[jornada]]&amp;" " &amp; Dumpadas[[#This Row],[N°Acop]] &amp; " " &amp; TEXT(Dumpadas[[#This Row],[fecha ]], "dd-mm-yyyy")</f>
        <v>NIVEL 789 CANTERA AM 226 19-01-2026</v>
      </c>
      <c r="G230" s="379" t="s">
        <v>14</v>
      </c>
      <c r="H230" s="380">
        <v>46041</v>
      </c>
      <c r="I230" s="379">
        <v>3.5</v>
      </c>
      <c r="J230" s="381">
        <v>4.4999999999999997E-3</v>
      </c>
      <c r="K230" s="381">
        <f>+IF(Dumpadas[[#This Row],[ley]]&gt;0.03,0.03,Dumpadas[[#This Row],[ley]])</f>
        <v>4.4999999999999997E-3</v>
      </c>
      <c r="L230" s="381"/>
      <c r="M230" s="379">
        <v>28442</v>
      </c>
      <c r="N230" s="379"/>
      <c r="O230" s="381"/>
      <c r="P230" s="382" t="str" cm="1">
        <f t="array" ref="P230">INDEX(Rangos!$E$3:$E$16,MATCH(1,(Dumpadas[[#This Row],[ley]]&gt;=Rangos!$B$3:$B$16)*(Dumpadas[[#This Row],[ley]]&lt;=Rangos!$C$3:$C$16),0))</f>
        <v>Descarte</v>
      </c>
      <c r="R230" s="769"/>
      <c r="S230" s="769" t="s">
        <v>770</v>
      </c>
      <c r="T230" s="369">
        <v>1</v>
      </c>
      <c r="U230" s="369">
        <v>3.2</v>
      </c>
      <c r="V230" s="10">
        <v>1.7600000000000001E-2</v>
      </c>
      <c r="Y230" s="769"/>
      <c r="Z230" s="769" t="s">
        <v>770</v>
      </c>
      <c r="AA230" s="369">
        <v>1</v>
      </c>
      <c r="AB230" s="369">
        <v>3.2</v>
      </c>
      <c r="AC230" s="10">
        <v>1.7600000000000001E-2</v>
      </c>
      <c r="AD230" s="10">
        <v>1.7600000000000001E-2</v>
      </c>
    </row>
    <row r="231" spans="1:30">
      <c r="B231" s="379"/>
      <c r="C231" s="379" t="s">
        <v>3780</v>
      </c>
      <c r="D231" s="379" t="s">
        <v>248</v>
      </c>
      <c r="E231" s="379">
        <v>227</v>
      </c>
      <c r="F231" s="411" t="str">
        <f>Dumpadas[[#This Row],[punto]] &amp; " "&amp;Dumpadas[[#This Row],[jornada]]&amp;" " &amp; Dumpadas[[#This Row],[N°Acop]] &amp; " " &amp; TEXT(Dumpadas[[#This Row],[fecha ]], "dd-mm-yyyy")</f>
        <v>NIVEL 789 CANTERA AM 227 19-01-2026</v>
      </c>
      <c r="G231" s="379" t="s">
        <v>14</v>
      </c>
      <c r="H231" s="380">
        <v>46041</v>
      </c>
      <c r="I231" s="379">
        <v>3.5</v>
      </c>
      <c r="J231" s="381">
        <v>6.1000000000000004E-3</v>
      </c>
      <c r="K231" s="381">
        <f>+IF(Dumpadas[[#This Row],[ley]]&gt;0.03,0.03,Dumpadas[[#This Row],[ley]])</f>
        <v>6.1000000000000004E-3</v>
      </c>
      <c r="L231" s="381"/>
      <c r="M231" s="379">
        <v>28442</v>
      </c>
      <c r="N231" s="379"/>
      <c r="O231" s="381"/>
      <c r="P231" s="382" t="str" cm="1">
        <f t="array" ref="P231">INDEX(Rangos!$E$3:$E$16,MATCH(1,(Dumpadas[[#This Row],[ley]]&gt;=Rangos!$B$3:$B$16)*(Dumpadas[[#This Row],[ley]]&lt;=Rangos!$C$3:$C$16),0))</f>
        <v>Reserva</v>
      </c>
      <c r="R231" s="769"/>
      <c r="S231" s="769" t="s">
        <v>771</v>
      </c>
      <c r="T231" s="369">
        <v>1</v>
      </c>
      <c r="U231" s="369">
        <v>3.2</v>
      </c>
      <c r="V231" s="10">
        <v>6.1000000000000004E-3</v>
      </c>
      <c r="Y231" s="769"/>
      <c r="Z231" s="769" t="s">
        <v>771</v>
      </c>
      <c r="AA231" s="369">
        <v>1</v>
      </c>
      <c r="AB231" s="369">
        <v>3.2</v>
      </c>
      <c r="AC231" s="10">
        <v>6.1000000000000004E-3</v>
      </c>
      <c r="AD231" s="10">
        <v>6.1000000000000004E-3</v>
      </c>
    </row>
    <row r="232" spans="1:30">
      <c r="B232" s="379"/>
      <c r="C232" s="379" t="s">
        <v>3780</v>
      </c>
      <c r="D232" s="379" t="s">
        <v>248</v>
      </c>
      <c r="E232" s="379">
        <v>228</v>
      </c>
      <c r="F232" s="411" t="str">
        <f>Dumpadas[[#This Row],[punto]] &amp; " "&amp;Dumpadas[[#This Row],[jornada]]&amp;" " &amp; Dumpadas[[#This Row],[N°Acop]] &amp; " " &amp; TEXT(Dumpadas[[#This Row],[fecha ]], "dd-mm-yyyy")</f>
        <v>NIVEL 789 CANTERA AM 228 19-01-2026</v>
      </c>
      <c r="G232" s="379" t="s">
        <v>14</v>
      </c>
      <c r="H232" s="380">
        <v>46041</v>
      </c>
      <c r="I232" s="379">
        <v>3.5</v>
      </c>
      <c r="J232" s="381">
        <v>6.6E-3</v>
      </c>
      <c r="K232" s="381">
        <f>+IF(Dumpadas[[#This Row],[ley]]&gt;0.03,0.03,Dumpadas[[#This Row],[ley]])</f>
        <v>6.6E-3</v>
      </c>
      <c r="L232" s="381"/>
      <c r="M232" s="379">
        <v>28442</v>
      </c>
      <c r="N232" s="379"/>
      <c r="O232" s="381"/>
      <c r="P232" s="382" t="str" cm="1">
        <f t="array" ref="P232">INDEX(Rangos!$E$3:$E$16,MATCH(1,(Dumpadas[[#This Row],[ley]]&gt;=Rangos!$B$3:$B$16)*(Dumpadas[[#This Row],[ley]]&lt;=Rangos!$C$3:$C$16),0))</f>
        <v>Reserva</v>
      </c>
      <c r="R232" s="769"/>
      <c r="S232" s="769" t="s">
        <v>772</v>
      </c>
      <c r="T232" s="369">
        <v>1</v>
      </c>
      <c r="U232" s="369">
        <v>3.2</v>
      </c>
      <c r="V232" s="10">
        <v>8.6999999999999994E-3</v>
      </c>
      <c r="Y232" s="769"/>
      <c r="Z232" s="769" t="s">
        <v>772</v>
      </c>
      <c r="AA232" s="369">
        <v>1</v>
      </c>
      <c r="AB232" s="369">
        <v>3.2</v>
      </c>
      <c r="AC232" s="10">
        <v>8.6999999999999994E-3</v>
      </c>
      <c r="AD232" s="10">
        <v>8.6999999999999994E-3</v>
      </c>
    </row>
    <row r="233" spans="1:30">
      <c r="A233" s="423"/>
      <c r="B233" s="424"/>
      <c r="C233" s="424" t="s">
        <v>3780</v>
      </c>
      <c r="D233" s="424" t="s">
        <v>248</v>
      </c>
      <c r="E233" s="424">
        <v>229</v>
      </c>
      <c r="F233" s="425" t="str">
        <f>Dumpadas[[#This Row],[punto]] &amp; " "&amp;Dumpadas[[#This Row],[jornada]]&amp;" " &amp; Dumpadas[[#This Row],[N°Acop]] &amp; " " &amp; TEXT(Dumpadas[[#This Row],[fecha ]], "dd-mm-yyyy")</f>
        <v>NIVEL 789 CANTERA AM 229 20-01-2026</v>
      </c>
      <c r="G233" s="424" t="s">
        <v>14</v>
      </c>
      <c r="H233" s="426">
        <v>46042</v>
      </c>
      <c r="I233" s="424">
        <v>3.5</v>
      </c>
      <c r="J233" s="427">
        <v>3.0200000000000001E-2</v>
      </c>
      <c r="K233" s="427">
        <f>+IF(Dumpadas[[#This Row],[ley]]&gt;0.03,0.03,Dumpadas[[#This Row],[ley]])</f>
        <v>0.03</v>
      </c>
      <c r="L233" s="427"/>
      <c r="M233" s="424">
        <v>28446</v>
      </c>
      <c r="N233" s="424"/>
      <c r="O233" s="427"/>
      <c r="P233" s="428" t="str" cm="1">
        <f t="array" ref="P233">INDEX(Rangos!$E$3:$E$16,MATCH(1,(Dumpadas[[#This Row],[ley]]&gt;=Rangos!$B$3:$B$16)*(Dumpadas[[#This Row],[ley]]&lt;=Rangos!$C$3:$C$16),0))</f>
        <v>L</v>
      </c>
      <c r="R233" s="769"/>
      <c r="S233" s="769" t="s">
        <v>773</v>
      </c>
      <c r="T233" s="369">
        <v>1</v>
      </c>
      <c r="U233" s="369">
        <v>3.2</v>
      </c>
      <c r="V233" s="10">
        <v>8.8999999999999999E-3</v>
      </c>
      <c r="Y233" s="769"/>
      <c r="Z233" s="769" t="s">
        <v>773</v>
      </c>
      <c r="AA233" s="369">
        <v>1</v>
      </c>
      <c r="AB233" s="369">
        <v>3.2</v>
      </c>
      <c r="AC233" s="10">
        <v>8.8999999999999999E-3</v>
      </c>
      <c r="AD233" s="10">
        <v>8.8999999999999999E-3</v>
      </c>
    </row>
    <row r="234" spans="1:30">
      <c r="A234" s="423"/>
      <c r="B234" s="424"/>
      <c r="C234" s="424" t="s">
        <v>3780</v>
      </c>
      <c r="D234" s="424" t="s">
        <v>248</v>
      </c>
      <c r="E234" s="424">
        <v>230</v>
      </c>
      <c r="F234" s="425" t="str">
        <f>Dumpadas[[#This Row],[punto]] &amp; " "&amp;Dumpadas[[#This Row],[jornada]]&amp;" " &amp; Dumpadas[[#This Row],[N°Acop]] &amp; " " &amp; TEXT(Dumpadas[[#This Row],[fecha ]], "dd-mm-yyyy")</f>
        <v>NIVEL 789 CANTERA AM 230 20-01-2026</v>
      </c>
      <c r="G234" s="424" t="s">
        <v>14</v>
      </c>
      <c r="H234" s="426">
        <v>46042</v>
      </c>
      <c r="I234" s="424">
        <v>3.5</v>
      </c>
      <c r="J234" s="427">
        <v>1.9599999999999999E-2</v>
      </c>
      <c r="K234" s="427">
        <f>+IF(Dumpadas[[#This Row],[ley]]&gt;0.03,0.03,Dumpadas[[#This Row],[ley]])</f>
        <v>1.9599999999999999E-2</v>
      </c>
      <c r="L234" s="427"/>
      <c r="M234" s="424">
        <v>28446</v>
      </c>
      <c r="N234" s="424"/>
      <c r="O234" s="427"/>
      <c r="P234" s="428" t="str" cm="1">
        <f t="array" ref="P234">INDEX(Rangos!$E$3:$E$16,MATCH(1,(Dumpadas[[#This Row],[ley]]&gt;=Rangos!$B$3:$B$16)*(Dumpadas[[#This Row],[ley]]&lt;=Rangos!$C$3:$C$16),0))</f>
        <v>H</v>
      </c>
      <c r="R234" s="769"/>
      <c r="S234" s="769" t="s">
        <v>774</v>
      </c>
      <c r="T234" s="369">
        <v>1</v>
      </c>
      <c r="U234" s="369">
        <v>3.2</v>
      </c>
      <c r="V234" s="10">
        <v>1.7000000000000001E-2</v>
      </c>
      <c r="Y234" s="769"/>
      <c r="Z234" s="769" t="s">
        <v>774</v>
      </c>
      <c r="AA234" s="369">
        <v>1</v>
      </c>
      <c r="AB234" s="369">
        <v>3.2</v>
      </c>
      <c r="AC234" s="10">
        <v>1.7000000000000001E-2</v>
      </c>
      <c r="AD234" s="10">
        <v>1.7000000000000001E-2</v>
      </c>
    </row>
    <row r="235" spans="1:30">
      <c r="A235" s="423"/>
      <c r="B235" s="424"/>
      <c r="C235" s="424" t="s">
        <v>3780</v>
      </c>
      <c r="D235" s="424" t="s">
        <v>248</v>
      </c>
      <c r="E235" s="424">
        <v>231</v>
      </c>
      <c r="F235" s="425" t="str">
        <f>Dumpadas[[#This Row],[punto]] &amp; " "&amp;Dumpadas[[#This Row],[jornada]]&amp;" " &amp; Dumpadas[[#This Row],[N°Acop]] &amp; " " &amp; TEXT(Dumpadas[[#This Row],[fecha ]], "dd-mm-yyyy")</f>
        <v>NIVEL 789 CANTERA AM 231 20-01-2026</v>
      </c>
      <c r="G235" s="424" t="s">
        <v>14</v>
      </c>
      <c r="H235" s="426">
        <v>46042</v>
      </c>
      <c r="I235" s="424">
        <v>3.5</v>
      </c>
      <c r="J235" s="427">
        <v>1.77E-2</v>
      </c>
      <c r="K235" s="427">
        <f>+IF(Dumpadas[[#This Row],[ley]]&gt;0.03,0.03,Dumpadas[[#This Row],[ley]])</f>
        <v>1.77E-2</v>
      </c>
      <c r="L235" s="427"/>
      <c r="M235" s="424">
        <v>28446</v>
      </c>
      <c r="N235" s="424"/>
      <c r="O235" s="427"/>
      <c r="P235" s="428" t="str" cm="1">
        <f t="array" ref="P235">INDEX(Rangos!$E$3:$E$16,MATCH(1,(Dumpadas[[#This Row],[ley]]&gt;=Rangos!$B$3:$B$16)*(Dumpadas[[#This Row],[ley]]&lt;=Rangos!$C$3:$C$16),0))</f>
        <v>G</v>
      </c>
      <c r="R235" s="769"/>
      <c r="S235" s="769" t="s">
        <v>775</v>
      </c>
      <c r="T235" s="369">
        <v>1</v>
      </c>
      <c r="U235" s="369">
        <v>3.2</v>
      </c>
      <c r="V235" s="10">
        <v>2.81E-2</v>
      </c>
      <c r="Y235" s="769"/>
      <c r="Z235" s="769" t="s">
        <v>775</v>
      </c>
      <c r="AA235" s="369">
        <v>1</v>
      </c>
      <c r="AB235" s="369">
        <v>3.2</v>
      </c>
      <c r="AC235" s="10">
        <v>2.81E-2</v>
      </c>
      <c r="AD235" s="10">
        <v>2.81E-2</v>
      </c>
    </row>
    <row r="236" spans="1:30">
      <c r="A236" s="423"/>
      <c r="B236" s="424"/>
      <c r="C236" s="424" t="s">
        <v>3780</v>
      </c>
      <c r="D236" s="424" t="s">
        <v>248</v>
      </c>
      <c r="E236" s="424">
        <v>232</v>
      </c>
      <c r="F236" s="425" t="str">
        <f>Dumpadas[[#This Row],[punto]] &amp; " "&amp;Dumpadas[[#This Row],[jornada]]&amp;" " &amp; Dumpadas[[#This Row],[N°Acop]] &amp; " " &amp; TEXT(Dumpadas[[#This Row],[fecha ]], "dd-mm-yyyy")</f>
        <v>NIVEL 789 CANTERA AM 232 20-01-2026</v>
      </c>
      <c r="G236" s="424" t="s">
        <v>14</v>
      </c>
      <c r="H236" s="426">
        <v>46042</v>
      </c>
      <c r="I236" s="424">
        <v>3.5</v>
      </c>
      <c r="J236" s="427">
        <v>1.9099999999999999E-2</v>
      </c>
      <c r="K236" s="427">
        <f>+IF(Dumpadas[[#This Row],[ley]]&gt;0.03,0.03,Dumpadas[[#This Row],[ley]])</f>
        <v>1.9099999999999999E-2</v>
      </c>
      <c r="L236" s="427"/>
      <c r="M236" s="424">
        <v>28446</v>
      </c>
      <c r="N236" s="424"/>
      <c r="O236" s="427"/>
      <c r="P236" s="428" t="str" cm="1">
        <f t="array" ref="P236">INDEX(Rangos!$E$3:$E$16,MATCH(1,(Dumpadas[[#This Row],[ley]]&gt;=Rangos!$B$3:$B$16)*(Dumpadas[[#This Row],[ley]]&lt;=Rangos!$C$3:$C$16),0))</f>
        <v>H</v>
      </c>
      <c r="R236" s="769"/>
      <c r="S236" s="769" t="s">
        <v>776</v>
      </c>
      <c r="T236" s="369">
        <v>1</v>
      </c>
      <c r="U236" s="369">
        <v>3.2</v>
      </c>
      <c r="V236" s="10">
        <v>1.9E-2</v>
      </c>
      <c r="Y236" s="769"/>
      <c r="Z236" s="769" t="s">
        <v>776</v>
      </c>
      <c r="AA236" s="369">
        <v>1</v>
      </c>
      <c r="AB236" s="369">
        <v>3.2</v>
      </c>
      <c r="AC236" s="10">
        <v>1.9E-2</v>
      </c>
      <c r="AD236" s="10">
        <v>1.9E-2</v>
      </c>
    </row>
    <row r="237" spans="1:30">
      <c r="A237" s="423"/>
      <c r="B237" s="424"/>
      <c r="C237" s="424" t="s">
        <v>3780</v>
      </c>
      <c r="D237" s="424" t="s">
        <v>248</v>
      </c>
      <c r="E237" s="424">
        <v>233</v>
      </c>
      <c r="F237" s="425" t="str">
        <f>Dumpadas[[#This Row],[punto]] &amp; " "&amp;Dumpadas[[#This Row],[jornada]]&amp;" " &amp; Dumpadas[[#This Row],[N°Acop]] &amp; " " &amp; TEXT(Dumpadas[[#This Row],[fecha ]], "dd-mm-yyyy")</f>
        <v>NIVEL 789 CANTERA AM 233 20-01-2026</v>
      </c>
      <c r="G237" s="424" t="s">
        <v>14</v>
      </c>
      <c r="H237" s="426">
        <v>46042</v>
      </c>
      <c r="I237" s="424">
        <v>3.5</v>
      </c>
      <c r="J237" s="427">
        <v>1.89E-2</v>
      </c>
      <c r="K237" s="427">
        <f>+IF(Dumpadas[[#This Row],[ley]]&gt;0.03,0.03,Dumpadas[[#This Row],[ley]])</f>
        <v>1.89E-2</v>
      </c>
      <c r="L237" s="427"/>
      <c r="M237" s="424">
        <v>28446</v>
      </c>
      <c r="N237" s="424"/>
      <c r="O237" s="427"/>
      <c r="P237" s="428" t="str" cm="1">
        <f t="array" ref="P237">INDEX(Rangos!$E$3:$E$16,MATCH(1,(Dumpadas[[#This Row],[ley]]&gt;=Rangos!$B$3:$B$16)*(Dumpadas[[#This Row],[ley]]&lt;=Rangos!$C$3:$C$16),0))</f>
        <v>G</v>
      </c>
      <c r="R237" s="769"/>
      <c r="S237" s="769" t="s">
        <v>777</v>
      </c>
      <c r="T237" s="369">
        <v>1</v>
      </c>
      <c r="U237" s="369">
        <v>3.2</v>
      </c>
      <c r="V237" s="10">
        <v>1.9400000000000001E-2</v>
      </c>
      <c r="Y237" s="769"/>
      <c r="Z237" s="769" t="s">
        <v>777</v>
      </c>
      <c r="AA237" s="369">
        <v>1</v>
      </c>
      <c r="AB237" s="369">
        <v>3.2</v>
      </c>
      <c r="AC237" s="10">
        <v>1.9400000000000001E-2</v>
      </c>
      <c r="AD237" s="10">
        <v>1.9400000000000001E-2</v>
      </c>
    </row>
    <row r="238" spans="1:30">
      <c r="B238" s="415"/>
      <c r="C238" s="773" t="s">
        <v>3780</v>
      </c>
      <c r="D238" s="773" t="s">
        <v>248</v>
      </c>
      <c r="E238" s="415">
        <v>234</v>
      </c>
      <c r="F238" s="410" t="str">
        <f>Dumpadas[[#This Row],[punto]] &amp; " "&amp;Dumpadas[[#This Row],[jornada]]&amp;" " &amp; Dumpadas[[#This Row],[N°Acop]] &amp; " " &amp; TEXT(Dumpadas[[#This Row],[fecha ]], "dd-mm-yyyy")</f>
        <v>NIVEL 789 CANTERA AM 234 20-01-2026</v>
      </c>
      <c r="G238" s="415" t="s">
        <v>14</v>
      </c>
      <c r="H238" s="5">
        <v>46042</v>
      </c>
      <c r="I238" s="415">
        <v>3.5</v>
      </c>
      <c r="J238" s="8">
        <v>2.2700000000000001E-2</v>
      </c>
      <c r="K238" s="8">
        <f>+IF(Dumpadas[[#This Row],[ley]]&gt;0.03,0.03,Dumpadas[[#This Row],[ley]])</f>
        <v>2.2700000000000001E-2</v>
      </c>
      <c r="L238" s="8"/>
      <c r="M238" s="415">
        <v>28446</v>
      </c>
      <c r="N238" s="386"/>
      <c r="O238" s="7"/>
      <c r="P238" s="10" t="str" cm="1">
        <f t="array" ref="P238">INDEX(Rangos!$E$3:$E$16,MATCH(1,(Dumpadas[[#This Row],[ley]]&gt;=Rangos!$B$3:$B$16)*(Dumpadas[[#This Row],[ley]]&lt;=Rangos!$C$3:$C$16),0))</f>
        <v>J</v>
      </c>
      <c r="R238" s="769"/>
      <c r="S238" s="769" t="s">
        <v>778</v>
      </c>
      <c r="T238" s="369">
        <v>1</v>
      </c>
      <c r="U238" s="369">
        <v>3.2</v>
      </c>
      <c r="V238" s="10">
        <v>1.5599999999999999E-2</v>
      </c>
      <c r="Y238" s="769"/>
      <c r="Z238" s="769" t="s">
        <v>778</v>
      </c>
      <c r="AA238" s="369">
        <v>1</v>
      </c>
      <c r="AB238" s="369">
        <v>3.2</v>
      </c>
      <c r="AC238" s="10">
        <v>1.5599999999999999E-2</v>
      </c>
      <c r="AD238" s="10">
        <v>1.5599999999999999E-2</v>
      </c>
    </row>
    <row r="239" spans="1:30">
      <c r="B239" s="379"/>
      <c r="C239" s="379" t="s">
        <v>3777</v>
      </c>
      <c r="D239" s="379" t="s">
        <v>231</v>
      </c>
      <c r="E239" s="379">
        <v>235</v>
      </c>
      <c r="F239" s="411" t="str">
        <f>Dumpadas[[#This Row],[punto]] &amp; " "&amp;Dumpadas[[#This Row],[jornada]]&amp;" " &amp; Dumpadas[[#This Row],[N°Acop]] &amp; " " &amp; TEXT(Dumpadas[[#This Row],[fecha ]], "dd-mm-yyyy")</f>
        <v>NIVEL 1005 AFLOR AM 235 21-01-2026</v>
      </c>
      <c r="G239" s="379" t="s">
        <v>14</v>
      </c>
      <c r="H239" s="380">
        <v>46043</v>
      </c>
      <c r="I239" s="379">
        <v>3.5</v>
      </c>
      <c r="J239" s="381">
        <v>2.7300000000000001E-2</v>
      </c>
      <c r="K239" s="381">
        <f>+IF(Dumpadas[[#This Row],[ley]]&gt;0.03,0.03,Dumpadas[[#This Row],[ley]])</f>
        <v>2.7300000000000001E-2</v>
      </c>
      <c r="L239" s="381"/>
      <c r="M239" s="379">
        <v>28459</v>
      </c>
      <c r="N239" s="379"/>
      <c r="O239" s="381"/>
      <c r="P239" s="382" t="str" cm="1">
        <f t="array" ref="P239">INDEX(Rangos!$E$3:$E$16,MATCH(1,(Dumpadas[[#This Row],[ley]]&gt;=Rangos!$B$3:$B$16)*(Dumpadas[[#This Row],[ley]]&lt;=Rangos!$C$3:$C$16),0))</f>
        <v>K</v>
      </c>
      <c r="R239" s="769"/>
      <c r="S239" s="769" t="s">
        <v>779</v>
      </c>
      <c r="T239" s="369">
        <v>1</v>
      </c>
      <c r="U239" s="369">
        <v>3.2</v>
      </c>
      <c r="V239" s="10">
        <v>1.3899999999999999E-2</v>
      </c>
      <c r="Y239" s="769"/>
      <c r="Z239" s="769" t="s">
        <v>779</v>
      </c>
      <c r="AA239" s="369">
        <v>1</v>
      </c>
      <c r="AB239" s="369">
        <v>3.2</v>
      </c>
      <c r="AC239" s="10">
        <v>1.3899999999999999E-2</v>
      </c>
      <c r="AD239" s="10">
        <v>1.3899999999999999E-2</v>
      </c>
    </row>
    <row r="240" spans="1:30">
      <c r="B240" s="415"/>
      <c r="C240" s="773" t="s">
        <v>3780</v>
      </c>
      <c r="D240" s="773" t="s">
        <v>248</v>
      </c>
      <c r="E240" s="415">
        <v>236</v>
      </c>
      <c r="F240" s="410" t="str">
        <f>Dumpadas[[#This Row],[punto]] &amp; " "&amp;Dumpadas[[#This Row],[jornada]]&amp;" " &amp; Dumpadas[[#This Row],[N°Acop]] &amp; " " &amp; TEXT(Dumpadas[[#This Row],[fecha ]], "dd-mm-yyyy")</f>
        <v>NIVEL 789 CANTERA AM 236 22-01-2026</v>
      </c>
      <c r="G240" s="415" t="s">
        <v>14</v>
      </c>
      <c r="H240" s="5">
        <v>46044</v>
      </c>
      <c r="I240" s="415">
        <v>3.5</v>
      </c>
      <c r="J240" s="8">
        <v>5.7000000000000002E-3</v>
      </c>
      <c r="K240" s="8">
        <f>+IF(Dumpadas[[#This Row],[ley]]&gt;0.03,0.03,Dumpadas[[#This Row],[ley]])</f>
        <v>5.7000000000000002E-3</v>
      </c>
      <c r="L240" s="8"/>
      <c r="M240" s="415">
        <v>28460</v>
      </c>
      <c r="N240" s="386"/>
      <c r="O240" s="7"/>
      <c r="P240" s="10" t="str" cm="1">
        <f t="array" ref="P240">INDEX(Rangos!$E$3:$E$16,MATCH(1,(Dumpadas[[#This Row],[ley]]&gt;=Rangos!$B$3:$B$16)*(Dumpadas[[#This Row],[ley]]&lt;=Rangos!$C$3:$C$16),0))</f>
        <v>Descarte</v>
      </c>
      <c r="R240" s="769"/>
      <c r="S240" s="769" t="s">
        <v>780</v>
      </c>
      <c r="T240" s="369">
        <v>1</v>
      </c>
      <c r="U240" s="369">
        <v>3.2</v>
      </c>
      <c r="V240" s="10">
        <v>1.14E-2</v>
      </c>
      <c r="Y240" s="769"/>
      <c r="Z240" s="769" t="s">
        <v>780</v>
      </c>
      <c r="AA240" s="369">
        <v>1</v>
      </c>
      <c r="AB240" s="369">
        <v>3.2</v>
      </c>
      <c r="AC240" s="10">
        <v>1.14E-2</v>
      </c>
      <c r="AD240" s="10">
        <v>1.14E-2</v>
      </c>
    </row>
    <row r="241" spans="2:30">
      <c r="B241" s="415"/>
      <c r="C241" s="773" t="s">
        <v>3780</v>
      </c>
      <c r="D241" s="773" t="s">
        <v>248</v>
      </c>
      <c r="E241" s="415">
        <v>237</v>
      </c>
      <c r="F241" s="410" t="str">
        <f>Dumpadas[[#This Row],[punto]] &amp; " "&amp;Dumpadas[[#This Row],[jornada]]&amp;" " &amp; Dumpadas[[#This Row],[N°Acop]] &amp; " " &amp; TEXT(Dumpadas[[#This Row],[fecha ]], "dd-mm-yyyy")</f>
        <v>NIVEL 789 CANTERA AM 237 22-01-2026</v>
      </c>
      <c r="G241" s="415" t="s">
        <v>14</v>
      </c>
      <c r="H241" s="5">
        <v>46044</v>
      </c>
      <c r="I241" s="415">
        <v>3.5</v>
      </c>
      <c r="J241" s="8">
        <v>2.3999999999999998E-3</v>
      </c>
      <c r="K241" s="8">
        <f>+IF(Dumpadas[[#This Row],[ley]]&gt;0.03,0.03,Dumpadas[[#This Row],[ley]])</f>
        <v>2.3999999999999998E-3</v>
      </c>
      <c r="L241" s="8"/>
      <c r="M241" s="415">
        <v>28460</v>
      </c>
      <c r="N241" s="386"/>
      <c r="O241" s="7"/>
      <c r="P241" s="10" t="str" cm="1">
        <f t="array" ref="P241">INDEX(Rangos!$E$3:$E$16,MATCH(1,(Dumpadas[[#This Row],[ley]]&gt;=Rangos!$B$3:$B$16)*(Dumpadas[[#This Row],[ley]]&lt;=Rangos!$C$3:$C$16),0))</f>
        <v>Descarte</v>
      </c>
      <c r="R241" s="769"/>
      <c r="S241" s="769" t="s">
        <v>781</v>
      </c>
      <c r="T241" s="369">
        <v>1</v>
      </c>
      <c r="U241" s="369">
        <v>3.2</v>
      </c>
      <c r="V241" s="10">
        <v>1.3299999999999999E-2</v>
      </c>
      <c r="Y241" s="769"/>
      <c r="Z241" s="769" t="s">
        <v>781</v>
      </c>
      <c r="AA241" s="369">
        <v>1</v>
      </c>
      <c r="AB241" s="369">
        <v>3.2</v>
      </c>
      <c r="AC241" s="10">
        <v>1.3299999999999999E-2</v>
      </c>
      <c r="AD241" s="10">
        <v>1.3299999999999999E-2</v>
      </c>
    </row>
    <row r="242" spans="2:30">
      <c r="B242" s="415"/>
      <c r="C242" s="773" t="s">
        <v>3780</v>
      </c>
      <c r="D242" s="773" t="s">
        <v>248</v>
      </c>
      <c r="E242" s="415">
        <v>238</v>
      </c>
      <c r="F242" s="410" t="str">
        <f>Dumpadas[[#This Row],[punto]] &amp; " "&amp;Dumpadas[[#This Row],[jornada]]&amp;" " &amp; Dumpadas[[#This Row],[N°Acop]] &amp; " " &amp; TEXT(Dumpadas[[#This Row],[fecha ]], "dd-mm-yyyy")</f>
        <v>NIVEL 789 CANTERA AM 238 22-01-2026</v>
      </c>
      <c r="G242" s="415" t="s">
        <v>14</v>
      </c>
      <c r="H242" s="5">
        <v>46044</v>
      </c>
      <c r="I242" s="415">
        <v>3.5</v>
      </c>
      <c r="J242" s="8">
        <v>6.6E-3</v>
      </c>
      <c r="K242" s="8">
        <f>+IF(Dumpadas[[#This Row],[ley]]&gt;0.03,0.03,Dumpadas[[#This Row],[ley]])</f>
        <v>6.6E-3</v>
      </c>
      <c r="L242" s="8"/>
      <c r="M242" s="415">
        <v>28460</v>
      </c>
      <c r="N242" s="386"/>
      <c r="O242" s="7"/>
      <c r="P242" s="10" t="str" cm="1">
        <f t="array" ref="P242">INDEX(Rangos!$E$3:$E$16,MATCH(1,(Dumpadas[[#This Row],[ley]]&gt;=Rangos!$B$3:$B$16)*(Dumpadas[[#This Row],[ley]]&lt;=Rangos!$C$3:$C$16),0))</f>
        <v>Reserva</v>
      </c>
      <c r="R242" s="769"/>
      <c r="S242" s="769" t="s">
        <v>782</v>
      </c>
      <c r="T242" s="369">
        <v>1</v>
      </c>
      <c r="U242" s="369">
        <v>3.2</v>
      </c>
      <c r="V242" s="10">
        <v>1.3299999999999999E-2</v>
      </c>
      <c r="Y242" s="769"/>
      <c r="Z242" s="769" t="s">
        <v>782</v>
      </c>
      <c r="AA242" s="369">
        <v>1</v>
      </c>
      <c r="AB242" s="369">
        <v>3.2</v>
      </c>
      <c r="AC242" s="10">
        <v>1.3299999999999999E-2</v>
      </c>
      <c r="AD242" s="10">
        <v>1.3299999999999999E-2</v>
      </c>
    </row>
    <row r="243" spans="2:30">
      <c r="B243" s="415"/>
      <c r="C243" s="773" t="s">
        <v>3780</v>
      </c>
      <c r="D243" s="773" t="s">
        <v>248</v>
      </c>
      <c r="E243" s="415">
        <v>239</v>
      </c>
      <c r="F243" s="410" t="str">
        <f>Dumpadas[[#This Row],[punto]] &amp; " "&amp;Dumpadas[[#This Row],[jornada]]&amp;" " &amp; Dumpadas[[#This Row],[N°Acop]] &amp; " " &amp; TEXT(Dumpadas[[#This Row],[fecha ]], "dd-mm-yyyy")</f>
        <v>NIVEL 789 CANTERA AM 239 22-01-2026</v>
      </c>
      <c r="G243" s="415" t="s">
        <v>14</v>
      </c>
      <c r="H243" s="5">
        <v>46044</v>
      </c>
      <c r="I243" s="415">
        <v>3.5</v>
      </c>
      <c r="J243" s="8">
        <v>2.0999999999999999E-3</v>
      </c>
      <c r="K243" s="8">
        <f>+IF(Dumpadas[[#This Row],[ley]]&gt;0.03,0.03,Dumpadas[[#This Row],[ley]])</f>
        <v>2.0999999999999999E-3</v>
      </c>
      <c r="L243" s="8"/>
      <c r="M243" s="415">
        <v>28460</v>
      </c>
      <c r="N243" s="386"/>
      <c r="O243" s="7"/>
      <c r="P243" s="10" t="str" cm="1">
        <f t="array" ref="P243">INDEX(Rangos!$E$3:$E$16,MATCH(1,(Dumpadas[[#This Row],[ley]]&gt;=Rangos!$B$3:$B$16)*(Dumpadas[[#This Row],[ley]]&lt;=Rangos!$C$3:$C$16),0))</f>
        <v>Descarte</v>
      </c>
      <c r="R243" s="769"/>
      <c r="S243" s="769" t="s">
        <v>783</v>
      </c>
      <c r="T243" s="369">
        <v>1</v>
      </c>
      <c r="U243" s="369">
        <v>3.2</v>
      </c>
      <c r="V243" s="10">
        <v>1.5800000000000002E-2</v>
      </c>
      <c r="Y243" s="769"/>
      <c r="Z243" s="769" t="s">
        <v>783</v>
      </c>
      <c r="AA243" s="369">
        <v>1</v>
      </c>
      <c r="AB243" s="369">
        <v>3.2</v>
      </c>
      <c r="AC243" s="10">
        <v>1.5800000000000002E-2</v>
      </c>
      <c r="AD243" s="10">
        <v>1.5800000000000002E-2</v>
      </c>
    </row>
    <row r="244" spans="2:30">
      <c r="B244" s="415"/>
      <c r="C244" s="773" t="s">
        <v>3780</v>
      </c>
      <c r="D244" s="773" t="s">
        <v>248</v>
      </c>
      <c r="E244" s="415">
        <v>240</v>
      </c>
      <c r="F244" s="410" t="str">
        <f>Dumpadas[[#This Row],[punto]] &amp; " "&amp;Dumpadas[[#This Row],[jornada]]&amp;" " &amp; Dumpadas[[#This Row],[N°Acop]] &amp; " " &amp; TEXT(Dumpadas[[#This Row],[fecha ]], "dd-mm-yyyy")</f>
        <v>NIVEL 789 CANTERA AM 240 22-01-2026</v>
      </c>
      <c r="G244" s="415" t="s">
        <v>14</v>
      </c>
      <c r="H244" s="5">
        <v>46044</v>
      </c>
      <c r="I244" s="415">
        <v>3.5</v>
      </c>
      <c r="J244" s="8">
        <v>9.4000000000000004E-3</v>
      </c>
      <c r="K244" s="8">
        <f>+IF(Dumpadas[[#This Row],[ley]]&gt;0.03,0.03,Dumpadas[[#This Row],[ley]])</f>
        <v>9.4000000000000004E-3</v>
      </c>
      <c r="L244" s="8"/>
      <c r="M244" s="415">
        <v>28460</v>
      </c>
      <c r="N244" s="386"/>
      <c r="O244" s="7"/>
      <c r="P244" s="10" t="str" cm="1">
        <f t="array" ref="P244">INDEX(Rangos!$E$3:$E$16,MATCH(1,(Dumpadas[[#This Row],[ley]]&gt;=Rangos!$B$3:$B$16)*(Dumpadas[[#This Row],[ley]]&lt;=Rangos!$C$3:$C$16),0))</f>
        <v>B</v>
      </c>
      <c r="R244" s="769"/>
      <c r="S244" s="769" t="s">
        <v>784</v>
      </c>
      <c r="T244" s="369">
        <v>1</v>
      </c>
      <c r="U244" s="369">
        <v>3.2</v>
      </c>
      <c r="V244" s="10">
        <v>1.5299999999999999E-2</v>
      </c>
      <c r="Y244" s="769"/>
      <c r="Z244" s="769" t="s">
        <v>784</v>
      </c>
      <c r="AA244" s="369">
        <v>1</v>
      </c>
      <c r="AB244" s="369">
        <v>3.2</v>
      </c>
      <c r="AC244" s="10">
        <v>1.5299999999999999E-2</v>
      </c>
      <c r="AD244" s="10">
        <v>1.5299999999999999E-2</v>
      </c>
    </row>
    <row r="245" spans="2:30">
      <c r="B245" s="415"/>
      <c r="C245" s="773" t="s">
        <v>3780</v>
      </c>
      <c r="D245" s="773" t="s">
        <v>248</v>
      </c>
      <c r="E245" s="415">
        <v>241</v>
      </c>
      <c r="F245" s="410" t="str">
        <f>Dumpadas[[#This Row],[punto]] &amp; " "&amp;Dumpadas[[#This Row],[jornada]]&amp;" " &amp; Dumpadas[[#This Row],[N°Acop]] &amp; " " &amp; TEXT(Dumpadas[[#This Row],[fecha ]], "dd-mm-yyyy")</f>
        <v>NIVEL 789 CANTERA AM 241 22-01-2026</v>
      </c>
      <c r="G245" s="415" t="s">
        <v>14</v>
      </c>
      <c r="H245" s="5">
        <v>46044</v>
      </c>
      <c r="I245" s="415">
        <v>3.5</v>
      </c>
      <c r="J245" s="8">
        <v>1.1000000000000001E-3</v>
      </c>
      <c r="K245" s="8">
        <f>+IF(Dumpadas[[#This Row],[ley]]&gt;0.03,0.03,Dumpadas[[#This Row],[ley]])</f>
        <v>1.1000000000000001E-3</v>
      </c>
      <c r="L245" s="8"/>
      <c r="M245" s="415">
        <v>28460</v>
      </c>
      <c r="N245" s="386"/>
      <c r="O245" s="7"/>
      <c r="P245" s="10" t="str" cm="1">
        <f t="array" ref="P245">INDEX(Rangos!$E$3:$E$16,MATCH(1,(Dumpadas[[#This Row],[ley]]&gt;=Rangos!$B$3:$B$16)*(Dumpadas[[#This Row],[ley]]&lt;=Rangos!$C$3:$C$16),0))</f>
        <v>Descarte</v>
      </c>
      <c r="R245" s="769"/>
      <c r="S245" s="769" t="s">
        <v>785</v>
      </c>
      <c r="T245" s="369">
        <v>1</v>
      </c>
      <c r="U245" s="369">
        <v>3.2</v>
      </c>
      <c r="V245" s="10">
        <v>1.8499999999999999E-2</v>
      </c>
      <c r="Y245" s="769"/>
      <c r="Z245" s="769" t="s">
        <v>785</v>
      </c>
      <c r="AA245" s="369">
        <v>1</v>
      </c>
      <c r="AB245" s="369">
        <v>3.2</v>
      </c>
      <c r="AC245" s="10">
        <v>1.8499999999999999E-2</v>
      </c>
      <c r="AD245" s="10">
        <v>1.8499999999999999E-2</v>
      </c>
    </row>
    <row r="246" spans="2:30">
      <c r="B246" s="415"/>
      <c r="C246" s="773" t="s">
        <v>3780</v>
      </c>
      <c r="D246" s="773" t="s">
        <v>248</v>
      </c>
      <c r="E246" s="415">
        <v>242</v>
      </c>
      <c r="F246" s="410" t="str">
        <f>Dumpadas[[#This Row],[punto]] &amp; " "&amp;Dumpadas[[#This Row],[jornada]]&amp;" " &amp; Dumpadas[[#This Row],[N°Acop]] &amp; " " &amp; TEXT(Dumpadas[[#This Row],[fecha ]], "dd-mm-yyyy")</f>
        <v>NIVEL 789 CANTERA AM 242 22-01-2026</v>
      </c>
      <c r="G246" s="415" t="s">
        <v>14</v>
      </c>
      <c r="H246" s="5">
        <v>46044</v>
      </c>
      <c r="I246" s="415">
        <v>3.5</v>
      </c>
      <c r="J246" s="8">
        <v>5.8999999999999999E-3</v>
      </c>
      <c r="K246" s="8">
        <f>+IF(Dumpadas[[#This Row],[ley]]&gt;0.03,0.03,Dumpadas[[#This Row],[ley]])</f>
        <v>5.8999999999999999E-3</v>
      </c>
      <c r="L246" s="8"/>
      <c r="M246" s="415">
        <v>28460</v>
      </c>
      <c r="N246" s="386"/>
      <c r="O246" s="7"/>
      <c r="P246" s="10" t="str" cm="1">
        <f t="array" ref="P246">INDEX(Rangos!$E$3:$E$16,MATCH(1,(Dumpadas[[#This Row],[ley]]&gt;=Rangos!$B$3:$B$16)*(Dumpadas[[#This Row],[ley]]&lt;=Rangos!$C$3:$C$16),0))</f>
        <v>Descarte</v>
      </c>
      <c r="R246" s="769"/>
      <c r="S246" s="769" t="s">
        <v>786</v>
      </c>
      <c r="T246" s="369">
        <v>1</v>
      </c>
      <c r="U246" s="369">
        <v>3.2</v>
      </c>
      <c r="V246" s="10">
        <v>1.41E-2</v>
      </c>
      <c r="Y246" s="769"/>
      <c r="Z246" s="769" t="s">
        <v>786</v>
      </c>
      <c r="AA246" s="369">
        <v>1</v>
      </c>
      <c r="AB246" s="369">
        <v>3.2</v>
      </c>
      <c r="AC246" s="10">
        <v>1.41E-2</v>
      </c>
      <c r="AD246" s="10">
        <v>1.41E-2</v>
      </c>
    </row>
    <row r="247" spans="2:30">
      <c r="B247" s="415"/>
      <c r="C247" s="773" t="s">
        <v>3780</v>
      </c>
      <c r="D247" s="773" t="s">
        <v>248</v>
      </c>
      <c r="E247" s="415">
        <v>243</v>
      </c>
      <c r="F247" s="410" t="str">
        <f>Dumpadas[[#This Row],[punto]] &amp; " "&amp;Dumpadas[[#This Row],[jornada]]&amp;" " &amp; Dumpadas[[#This Row],[N°Acop]] &amp; " " &amp; TEXT(Dumpadas[[#This Row],[fecha ]], "dd-mm-yyyy")</f>
        <v>NIVEL 789 CANTERA AM 243 22-01-2026</v>
      </c>
      <c r="G247" s="415" t="s">
        <v>14</v>
      </c>
      <c r="H247" s="5">
        <v>46044</v>
      </c>
      <c r="I247" s="415">
        <v>3.5</v>
      </c>
      <c r="J247" s="8">
        <v>2.8999999999999998E-3</v>
      </c>
      <c r="K247" s="8">
        <f>+IF(Dumpadas[[#This Row],[ley]]&gt;0.03,0.03,Dumpadas[[#This Row],[ley]])</f>
        <v>2.8999999999999998E-3</v>
      </c>
      <c r="L247" s="8"/>
      <c r="M247" s="415">
        <v>28460</v>
      </c>
      <c r="N247" s="386"/>
      <c r="O247" s="7"/>
      <c r="P247" s="10" t="str" cm="1">
        <f t="array" ref="P247">INDEX(Rangos!$E$3:$E$16,MATCH(1,(Dumpadas[[#This Row],[ley]]&gt;=Rangos!$B$3:$B$16)*(Dumpadas[[#This Row],[ley]]&lt;=Rangos!$C$3:$C$16),0))</f>
        <v>Descarte</v>
      </c>
      <c r="R247" s="769"/>
      <c r="S247" s="769" t="s">
        <v>787</v>
      </c>
      <c r="T247" s="369">
        <v>1</v>
      </c>
      <c r="U247" s="369">
        <v>3.2</v>
      </c>
      <c r="V247" s="10">
        <v>1.44E-2</v>
      </c>
      <c r="Y247" s="769"/>
      <c r="Z247" s="769" t="s">
        <v>787</v>
      </c>
      <c r="AA247" s="369">
        <v>1</v>
      </c>
      <c r="AB247" s="369">
        <v>3.2</v>
      </c>
      <c r="AC247" s="10">
        <v>1.44E-2</v>
      </c>
      <c r="AD247" s="10">
        <v>1.44E-2</v>
      </c>
    </row>
    <row r="248" spans="2:30">
      <c r="B248" s="415"/>
      <c r="C248" s="773" t="s">
        <v>3780</v>
      </c>
      <c r="D248" s="773" t="s">
        <v>248</v>
      </c>
      <c r="E248" s="415">
        <v>244</v>
      </c>
      <c r="F248" s="410" t="str">
        <f>Dumpadas[[#This Row],[punto]] &amp; " "&amp;Dumpadas[[#This Row],[jornada]]&amp;" " &amp; Dumpadas[[#This Row],[N°Acop]] &amp; " " &amp; TEXT(Dumpadas[[#This Row],[fecha ]], "dd-mm-yyyy")</f>
        <v>NIVEL 789 CANTERA AM 244 22-01-2026</v>
      </c>
      <c r="G248" s="415" t="s">
        <v>14</v>
      </c>
      <c r="H248" s="5">
        <v>46044</v>
      </c>
      <c r="I248" s="415">
        <v>3.5</v>
      </c>
      <c r="J248" s="8">
        <v>1.8599999999999998E-2</v>
      </c>
      <c r="K248" s="8">
        <f>+IF(Dumpadas[[#This Row],[ley]]&gt;0.03,0.03,Dumpadas[[#This Row],[ley]])</f>
        <v>1.8599999999999998E-2</v>
      </c>
      <c r="L248" s="8"/>
      <c r="M248" s="415">
        <v>28460</v>
      </c>
      <c r="N248" s="386"/>
      <c r="O248" s="7"/>
      <c r="P248" s="10" t="str" cm="1">
        <f t="array" ref="P248">INDEX(Rangos!$E$3:$E$16,MATCH(1,(Dumpadas[[#This Row],[ley]]&gt;=Rangos!$B$3:$B$16)*(Dumpadas[[#This Row],[ley]]&lt;=Rangos!$C$3:$C$16),0))</f>
        <v>G</v>
      </c>
      <c r="R248" s="769"/>
      <c r="S248" s="769" t="s">
        <v>788</v>
      </c>
      <c r="T248" s="369">
        <v>1</v>
      </c>
      <c r="U248" s="369">
        <v>3.2</v>
      </c>
      <c r="V248" s="10">
        <v>3.5999999999999999E-3</v>
      </c>
      <c r="Y248" s="769"/>
      <c r="Z248" s="769" t="s">
        <v>788</v>
      </c>
      <c r="AA248" s="369">
        <v>1</v>
      </c>
      <c r="AB248" s="369">
        <v>3.2</v>
      </c>
      <c r="AC248" s="10">
        <v>3.5999999999999999E-3</v>
      </c>
      <c r="AD248" s="10">
        <v>3.5999999999999999E-3</v>
      </c>
    </row>
    <row r="249" spans="2:30">
      <c r="B249" s="415"/>
      <c r="C249" s="773" t="s">
        <v>3780</v>
      </c>
      <c r="D249" s="773" t="s">
        <v>248</v>
      </c>
      <c r="E249" s="415">
        <v>245</v>
      </c>
      <c r="F249" s="410" t="str">
        <f>Dumpadas[[#This Row],[punto]] &amp; " "&amp;Dumpadas[[#This Row],[jornada]]&amp;" " &amp; Dumpadas[[#This Row],[N°Acop]] &amp; " " &amp; TEXT(Dumpadas[[#This Row],[fecha ]], "dd-mm-yyyy")</f>
        <v>NIVEL 789 CANTERA AM 245 22-01-2026</v>
      </c>
      <c r="G249" s="415" t="s">
        <v>14</v>
      </c>
      <c r="H249" s="5">
        <v>46044</v>
      </c>
      <c r="I249" s="415">
        <v>3.5</v>
      </c>
      <c r="J249" s="8">
        <v>5.8999999999999999E-3</v>
      </c>
      <c r="K249" s="8">
        <f>+IF(Dumpadas[[#This Row],[ley]]&gt;0.03,0.03,Dumpadas[[#This Row],[ley]])</f>
        <v>5.8999999999999999E-3</v>
      </c>
      <c r="L249" s="8"/>
      <c r="M249" s="415">
        <v>28460</v>
      </c>
      <c r="N249" s="386"/>
      <c r="O249" s="7"/>
      <c r="P249" s="10" t="str" cm="1">
        <f t="array" ref="P249">INDEX(Rangos!$E$3:$E$16,MATCH(1,(Dumpadas[[#This Row],[ley]]&gt;=Rangos!$B$3:$B$16)*(Dumpadas[[#This Row],[ley]]&lt;=Rangos!$C$3:$C$16),0))</f>
        <v>Descarte</v>
      </c>
      <c r="R249" s="769"/>
      <c r="S249" s="769" t="s">
        <v>789</v>
      </c>
      <c r="T249" s="369">
        <v>1</v>
      </c>
      <c r="U249" s="369">
        <v>3.2</v>
      </c>
      <c r="V249" s="10">
        <v>9.2999999999999992E-3</v>
      </c>
      <c r="Y249" s="769"/>
      <c r="Z249" s="769" t="s">
        <v>789</v>
      </c>
      <c r="AA249" s="369">
        <v>1</v>
      </c>
      <c r="AB249" s="369">
        <v>3.2</v>
      </c>
      <c r="AC249" s="10">
        <v>9.2999999999999992E-3</v>
      </c>
      <c r="AD249" s="10">
        <v>9.2999999999999992E-3</v>
      </c>
    </row>
    <row r="250" spans="2:30">
      <c r="B250" s="379"/>
      <c r="C250" s="379" t="s">
        <v>3780</v>
      </c>
      <c r="D250" s="379" t="s">
        <v>248</v>
      </c>
      <c r="E250" s="379">
        <v>246</v>
      </c>
      <c r="F250" s="411" t="str">
        <f>Dumpadas[[#This Row],[punto]] &amp; " "&amp;Dumpadas[[#This Row],[jornada]]&amp;" " &amp; Dumpadas[[#This Row],[N°Acop]] &amp; " " &amp; TEXT(Dumpadas[[#This Row],[fecha ]], "dd-mm-yyyy")</f>
        <v>NIVEL 789 CANTERA AM 246 23-01-2026</v>
      </c>
      <c r="G250" s="379" t="s">
        <v>14</v>
      </c>
      <c r="H250" s="380">
        <v>46045</v>
      </c>
      <c r="I250" s="379">
        <v>3.5</v>
      </c>
      <c r="J250" s="381">
        <v>0.03</v>
      </c>
      <c r="K250" s="381">
        <f>+IF(Dumpadas[[#This Row],[ley]]&gt;0.03,0.03,Dumpadas[[#This Row],[ley]])</f>
        <v>0.03</v>
      </c>
      <c r="L250" s="381"/>
      <c r="M250" s="379">
        <v>28475</v>
      </c>
      <c r="N250" s="379"/>
      <c r="O250" s="381"/>
      <c r="P250" s="382" t="str" cm="1">
        <f t="array" ref="P250">INDEX(Rangos!$E$3:$E$16,MATCH(1,(Dumpadas[[#This Row],[ley]]&gt;=Rangos!$B$3:$B$16)*(Dumpadas[[#This Row],[ley]]&lt;=Rangos!$C$3:$C$16),0))</f>
        <v>L</v>
      </c>
      <c r="R250" s="769"/>
      <c r="S250" s="769" t="s">
        <v>790</v>
      </c>
      <c r="T250" s="369">
        <v>1</v>
      </c>
      <c r="U250" s="369">
        <v>3.2</v>
      </c>
      <c r="V250" s="10">
        <v>1.0500000000000001E-2</v>
      </c>
      <c r="Y250" s="769"/>
      <c r="Z250" s="769" t="s">
        <v>790</v>
      </c>
      <c r="AA250" s="369">
        <v>1</v>
      </c>
      <c r="AB250" s="369">
        <v>3.2</v>
      </c>
      <c r="AC250" s="10">
        <v>1.0500000000000001E-2</v>
      </c>
      <c r="AD250" s="10">
        <v>1.0500000000000001E-2</v>
      </c>
    </row>
    <row r="251" spans="2:30">
      <c r="B251" s="379"/>
      <c r="C251" s="379" t="s">
        <v>3780</v>
      </c>
      <c r="D251" s="379" t="s">
        <v>248</v>
      </c>
      <c r="E251" s="379">
        <v>247</v>
      </c>
      <c r="F251" s="411" t="str">
        <f>Dumpadas[[#This Row],[punto]] &amp; " "&amp;Dumpadas[[#This Row],[jornada]]&amp;" " &amp; Dumpadas[[#This Row],[N°Acop]] &amp; " " &amp; TEXT(Dumpadas[[#This Row],[fecha ]], "dd-mm-yyyy")</f>
        <v>NIVEL 789 CANTERA AM 247 23-01-2026</v>
      </c>
      <c r="G251" s="379" t="s">
        <v>14</v>
      </c>
      <c r="H251" s="380">
        <v>46045</v>
      </c>
      <c r="I251" s="379">
        <v>3.5</v>
      </c>
      <c r="J251" s="381">
        <v>1.83E-2</v>
      </c>
      <c r="K251" s="381">
        <f>+IF(Dumpadas[[#This Row],[ley]]&gt;0.03,0.03,Dumpadas[[#This Row],[ley]])</f>
        <v>1.83E-2</v>
      </c>
      <c r="L251" s="381"/>
      <c r="M251" s="379">
        <v>28475</v>
      </c>
      <c r="N251" s="379"/>
      <c r="O251" s="381"/>
      <c r="P251" s="382" t="str" cm="1">
        <f t="array" ref="P251">INDEX(Rangos!$E$3:$E$16,MATCH(1,(Dumpadas[[#This Row],[ley]]&gt;=Rangos!$B$3:$B$16)*(Dumpadas[[#This Row],[ley]]&lt;=Rangos!$C$3:$C$16),0))</f>
        <v>G</v>
      </c>
      <c r="R251" s="769"/>
      <c r="S251" s="769" t="s">
        <v>791</v>
      </c>
      <c r="T251" s="369">
        <v>1</v>
      </c>
      <c r="U251" s="369">
        <v>3.2</v>
      </c>
      <c r="V251" s="10">
        <v>5.3E-3</v>
      </c>
      <c r="Y251" s="769"/>
      <c r="Z251" s="769" t="s">
        <v>791</v>
      </c>
      <c r="AA251" s="369">
        <v>1</v>
      </c>
      <c r="AB251" s="369">
        <v>3.2</v>
      </c>
      <c r="AC251" s="10">
        <v>5.3E-3</v>
      </c>
      <c r="AD251" s="10">
        <v>5.3E-3</v>
      </c>
    </row>
    <row r="252" spans="2:30">
      <c r="B252" s="379"/>
      <c r="C252" s="379" t="s">
        <v>3780</v>
      </c>
      <c r="D252" s="379" t="s">
        <v>248</v>
      </c>
      <c r="E252" s="379">
        <v>248</v>
      </c>
      <c r="F252" s="411" t="str">
        <f>Dumpadas[[#This Row],[punto]] &amp; " "&amp;Dumpadas[[#This Row],[jornada]]&amp;" " &amp; Dumpadas[[#This Row],[N°Acop]] &amp; " " &amp; TEXT(Dumpadas[[#This Row],[fecha ]], "dd-mm-yyyy")</f>
        <v>NIVEL 789 CANTERA AM 248 23-01-2026</v>
      </c>
      <c r="G252" s="379" t="s">
        <v>14</v>
      </c>
      <c r="H252" s="380">
        <v>46045</v>
      </c>
      <c r="I252" s="379">
        <v>3.5</v>
      </c>
      <c r="J252" s="381">
        <v>2.2100000000000002E-2</v>
      </c>
      <c r="K252" s="381">
        <f>+IF(Dumpadas[[#This Row],[ley]]&gt;0.03,0.03,Dumpadas[[#This Row],[ley]])</f>
        <v>2.2100000000000002E-2</v>
      </c>
      <c r="L252" s="381"/>
      <c r="M252" s="379">
        <v>28475</v>
      </c>
      <c r="N252" s="379"/>
      <c r="O252" s="381"/>
      <c r="P252" s="382" t="str" cm="1">
        <f t="array" ref="P252">INDEX(Rangos!$E$3:$E$16,MATCH(1,(Dumpadas[[#This Row],[ley]]&gt;=Rangos!$B$3:$B$16)*(Dumpadas[[#This Row],[ley]]&lt;=Rangos!$C$3:$C$16),0))</f>
        <v>I</v>
      </c>
      <c r="R252" s="769"/>
      <c r="S252" s="769" t="s">
        <v>792</v>
      </c>
      <c r="T252" s="369">
        <v>1</v>
      </c>
      <c r="U252" s="369">
        <v>3.2</v>
      </c>
      <c r="V252" s="10">
        <v>6.1000000000000004E-3</v>
      </c>
      <c r="Y252" s="769"/>
      <c r="Z252" s="769" t="s">
        <v>792</v>
      </c>
      <c r="AA252" s="369">
        <v>1</v>
      </c>
      <c r="AB252" s="369">
        <v>3.2</v>
      </c>
      <c r="AC252" s="10">
        <v>6.1000000000000004E-3</v>
      </c>
      <c r="AD252" s="10">
        <v>6.1000000000000004E-3</v>
      </c>
    </row>
    <row r="253" spans="2:30">
      <c r="B253" s="379"/>
      <c r="C253" s="379" t="s">
        <v>3780</v>
      </c>
      <c r="D253" s="379" t="s">
        <v>248</v>
      </c>
      <c r="E253" s="379">
        <v>249</v>
      </c>
      <c r="F253" s="411" t="str">
        <f>Dumpadas[[#This Row],[punto]] &amp; " "&amp;Dumpadas[[#This Row],[jornada]]&amp;" " &amp; Dumpadas[[#This Row],[N°Acop]] &amp; " " &amp; TEXT(Dumpadas[[#This Row],[fecha ]], "dd-mm-yyyy")</f>
        <v>NIVEL 789 CANTERA AM 249 23-01-2026</v>
      </c>
      <c r="G253" s="379" t="s">
        <v>14</v>
      </c>
      <c r="H253" s="380">
        <v>46045</v>
      </c>
      <c r="I253" s="379">
        <v>3.5</v>
      </c>
      <c r="J253" s="381">
        <v>1.12E-2</v>
      </c>
      <c r="K253" s="381">
        <f>+IF(Dumpadas[[#This Row],[ley]]&gt;0.03,0.03,Dumpadas[[#This Row],[ley]])</f>
        <v>1.12E-2</v>
      </c>
      <c r="L253" s="381"/>
      <c r="M253" s="379">
        <v>28475</v>
      </c>
      <c r="N253" s="379"/>
      <c r="O253" s="381"/>
      <c r="P253" s="382" t="str" cm="1">
        <f t="array" ref="P253">INDEX(Rangos!$E$3:$E$16,MATCH(1,(Dumpadas[[#This Row],[ley]]&gt;=Rangos!$B$3:$B$16)*(Dumpadas[[#This Row],[ley]]&lt;=Rangos!$C$3:$C$16),0))</f>
        <v>C</v>
      </c>
      <c r="R253" s="769"/>
      <c r="S253" s="769" t="s">
        <v>793</v>
      </c>
      <c r="T253" s="369">
        <v>1</v>
      </c>
      <c r="U253" s="369">
        <v>3.2</v>
      </c>
      <c r="V253" s="10">
        <v>4.8999999999999998E-3</v>
      </c>
      <c r="Y253" s="769"/>
      <c r="Z253" s="769" t="s">
        <v>793</v>
      </c>
      <c r="AA253" s="369">
        <v>1</v>
      </c>
      <c r="AB253" s="369">
        <v>3.2</v>
      </c>
      <c r="AC253" s="10">
        <v>4.8999999999999998E-3</v>
      </c>
      <c r="AD253" s="10">
        <v>4.8999999999999998E-3</v>
      </c>
    </row>
    <row r="254" spans="2:30">
      <c r="B254" s="379"/>
      <c r="C254" s="379" t="s">
        <v>3780</v>
      </c>
      <c r="D254" s="379" t="s">
        <v>248</v>
      </c>
      <c r="E254" s="379">
        <v>250</v>
      </c>
      <c r="F254" s="411" t="str">
        <f>Dumpadas[[#This Row],[punto]] &amp; " "&amp;Dumpadas[[#This Row],[jornada]]&amp;" " &amp; Dumpadas[[#This Row],[N°Acop]] &amp; " " &amp; TEXT(Dumpadas[[#This Row],[fecha ]], "dd-mm-yyyy")</f>
        <v>NIVEL 789 CANTERA AM 250 23-01-2026</v>
      </c>
      <c r="G254" s="379" t="s">
        <v>14</v>
      </c>
      <c r="H254" s="380">
        <v>46045</v>
      </c>
      <c r="I254" s="379">
        <v>3.5</v>
      </c>
      <c r="J254" s="381">
        <v>1.04E-2</v>
      </c>
      <c r="K254" s="381">
        <f>+IF(Dumpadas[[#This Row],[ley]]&gt;0.03,0.03,Dumpadas[[#This Row],[ley]])</f>
        <v>1.04E-2</v>
      </c>
      <c r="L254" s="381"/>
      <c r="M254" s="379">
        <v>28475</v>
      </c>
      <c r="N254" s="379"/>
      <c r="O254" s="381"/>
      <c r="P254" s="382" t="str" cm="1">
        <f t="array" ref="P254">INDEX(Rangos!$E$3:$E$16,MATCH(1,(Dumpadas[[#This Row],[ley]]&gt;=Rangos!$B$3:$B$16)*(Dumpadas[[#This Row],[ley]]&lt;=Rangos!$C$3:$C$16),0))</f>
        <v>B</v>
      </c>
      <c r="R254" s="769"/>
      <c r="S254" s="769" t="s">
        <v>794</v>
      </c>
      <c r="T254" s="369">
        <v>1</v>
      </c>
      <c r="U254" s="369">
        <v>3.2</v>
      </c>
      <c r="V254" s="10">
        <v>2.8299999999999999E-2</v>
      </c>
      <c r="Y254" s="769"/>
      <c r="Z254" s="769" t="s">
        <v>794</v>
      </c>
      <c r="AA254" s="369">
        <v>1</v>
      </c>
      <c r="AB254" s="369">
        <v>3.2</v>
      </c>
      <c r="AC254" s="10">
        <v>2.8299999999999999E-2</v>
      </c>
      <c r="AD254" s="10">
        <v>2.8299999999999999E-2</v>
      </c>
    </row>
    <row r="255" spans="2:30">
      <c r="B255" s="379"/>
      <c r="C255" s="379" t="s">
        <v>3780</v>
      </c>
      <c r="D255" s="379" t="s">
        <v>248</v>
      </c>
      <c r="E255" s="379">
        <v>251</v>
      </c>
      <c r="F255" s="411" t="str">
        <f>Dumpadas[[#This Row],[punto]] &amp; " "&amp;Dumpadas[[#This Row],[jornada]]&amp;" " &amp; Dumpadas[[#This Row],[N°Acop]] &amp; " " &amp; TEXT(Dumpadas[[#This Row],[fecha ]], "dd-mm-yyyy")</f>
        <v>NIVEL 789 CANTERA AM 251 23-01-2026</v>
      </c>
      <c r="G255" s="379" t="s">
        <v>14</v>
      </c>
      <c r="H255" s="380">
        <v>46045</v>
      </c>
      <c r="I255" s="379">
        <v>3.5</v>
      </c>
      <c r="J255" s="381">
        <v>1.4999999999999999E-2</v>
      </c>
      <c r="K255" s="381">
        <f>+IF(Dumpadas[[#This Row],[ley]]&gt;0.03,0.03,Dumpadas[[#This Row],[ley]])</f>
        <v>1.4999999999999999E-2</v>
      </c>
      <c r="L255" s="381"/>
      <c r="M255" s="379">
        <v>28475</v>
      </c>
      <c r="N255" s="379"/>
      <c r="O255" s="381"/>
      <c r="P255" s="382" t="str" cm="1">
        <f t="array" ref="P255">INDEX(Rangos!$E$3:$E$16,MATCH(1,(Dumpadas[[#This Row],[ley]]&gt;=Rangos!$B$3:$B$16)*(Dumpadas[[#This Row],[ley]]&lt;=Rangos!$C$3:$C$16),0))</f>
        <v>F</v>
      </c>
      <c r="R255" s="769"/>
      <c r="S255" s="769" t="s">
        <v>795</v>
      </c>
      <c r="T255" s="369">
        <v>1</v>
      </c>
      <c r="U255" s="369">
        <v>3.2</v>
      </c>
      <c r="V255" s="10">
        <v>1.8800000000000001E-2</v>
      </c>
      <c r="Y255" s="769"/>
      <c r="Z255" s="769" t="s">
        <v>795</v>
      </c>
      <c r="AA255" s="369">
        <v>1</v>
      </c>
      <c r="AB255" s="369">
        <v>3.2</v>
      </c>
      <c r="AC255" s="10">
        <v>1.8800000000000001E-2</v>
      </c>
      <c r="AD255" s="10">
        <v>1.8800000000000001E-2</v>
      </c>
    </row>
    <row r="256" spans="2:30">
      <c r="B256" s="379"/>
      <c r="C256" s="379" t="s">
        <v>3780</v>
      </c>
      <c r="D256" s="379" t="s">
        <v>248</v>
      </c>
      <c r="E256" s="379">
        <v>252</v>
      </c>
      <c r="F256" s="411" t="str">
        <f>Dumpadas[[#This Row],[punto]] &amp; " "&amp;Dumpadas[[#This Row],[jornada]]&amp;" " &amp; Dumpadas[[#This Row],[N°Acop]] &amp; " " &amp; TEXT(Dumpadas[[#This Row],[fecha ]], "dd-mm-yyyy")</f>
        <v>NIVEL 789 CANTERA AM 252 23-01-2026</v>
      </c>
      <c r="G256" s="379" t="s">
        <v>14</v>
      </c>
      <c r="H256" s="380">
        <v>46045</v>
      </c>
      <c r="I256" s="379">
        <v>3.5</v>
      </c>
      <c r="J256" s="381">
        <v>9.1000000000000004E-3</v>
      </c>
      <c r="K256" s="381">
        <f>+IF(Dumpadas[[#This Row],[ley]]&gt;0.03,0.03,Dumpadas[[#This Row],[ley]])</f>
        <v>9.1000000000000004E-3</v>
      </c>
      <c r="L256" s="381"/>
      <c r="M256" s="379">
        <v>28475</v>
      </c>
      <c r="N256" s="379"/>
      <c r="O256" s="381"/>
      <c r="P256" s="382" t="str" cm="1">
        <f t="array" ref="P256">INDEX(Rangos!$E$3:$E$16,MATCH(1,(Dumpadas[[#This Row],[ley]]&gt;=Rangos!$B$3:$B$16)*(Dumpadas[[#This Row],[ley]]&lt;=Rangos!$C$3:$C$16),0))</f>
        <v>B</v>
      </c>
      <c r="R256" s="769"/>
      <c r="S256" s="769" t="s">
        <v>796</v>
      </c>
      <c r="T256" s="369">
        <v>1</v>
      </c>
      <c r="U256" s="369">
        <v>3.2</v>
      </c>
      <c r="V256" s="10">
        <v>1.38E-2</v>
      </c>
      <c r="Y256" s="769"/>
      <c r="Z256" s="769" t="s">
        <v>796</v>
      </c>
      <c r="AA256" s="369">
        <v>1</v>
      </c>
      <c r="AB256" s="369">
        <v>3.2</v>
      </c>
      <c r="AC256" s="10">
        <v>1.38E-2</v>
      </c>
      <c r="AD256" s="10">
        <v>1.38E-2</v>
      </c>
    </row>
    <row r="257" spans="1:30">
      <c r="B257" s="440"/>
      <c r="C257" s="773" t="s">
        <v>226</v>
      </c>
      <c r="D257" s="773" t="s">
        <v>227</v>
      </c>
      <c r="E257" s="440">
        <v>253</v>
      </c>
      <c r="F257" s="410" t="str">
        <f>Dumpadas[[#This Row],[punto]] &amp; " "&amp;Dumpadas[[#This Row],[jornada]]&amp;" " &amp; Dumpadas[[#This Row],[N°Acop]] &amp; " " &amp; TEXT(Dumpadas[[#This Row],[fecha ]], "dd-mm-yyyy")</f>
        <v>NIVEL 1018 AM 253 22-01-2026</v>
      </c>
      <c r="G257" s="440" t="s">
        <v>14</v>
      </c>
      <c r="H257" s="5">
        <v>46044</v>
      </c>
      <c r="I257" s="440">
        <v>3.5</v>
      </c>
      <c r="J257" s="8">
        <v>5.4999999999999997E-3</v>
      </c>
      <c r="K257" s="8">
        <f>+IF(Dumpadas[[#This Row],[ley]]&gt;0.03,0.03,Dumpadas[[#This Row],[ley]])</f>
        <v>5.4999999999999997E-3</v>
      </c>
      <c r="L257" s="8"/>
      <c r="M257" s="440">
        <v>28474</v>
      </c>
      <c r="N257" s="386"/>
      <c r="O257" s="7"/>
      <c r="P257" s="10" t="str" cm="1">
        <f t="array" ref="P257">INDEX(Rangos!$E$3:$E$16,MATCH(1,(Dumpadas[[#This Row],[ley]]&gt;=Rangos!$B$3:$B$16)*(Dumpadas[[#This Row],[ley]]&lt;=Rangos!$C$3:$C$16),0))</f>
        <v>Descarte</v>
      </c>
      <c r="R257" s="769"/>
      <c r="S257" s="769" t="s">
        <v>797</v>
      </c>
      <c r="T257" s="369">
        <v>1</v>
      </c>
      <c r="U257" s="369">
        <v>3.2</v>
      </c>
      <c r="V257" s="10">
        <v>1.5599999999999999E-2</v>
      </c>
      <c r="Y257" s="769"/>
      <c r="Z257" s="769" t="s">
        <v>797</v>
      </c>
      <c r="AA257" s="369">
        <v>1</v>
      </c>
      <c r="AB257" s="369">
        <v>3.2</v>
      </c>
      <c r="AC257" s="10">
        <v>1.5599999999999999E-2</v>
      </c>
      <c r="AD257" s="10">
        <v>1.5599999999999999E-2</v>
      </c>
    </row>
    <row r="258" spans="1:30">
      <c r="B258" s="440"/>
      <c r="C258" s="773" t="s">
        <v>226</v>
      </c>
      <c r="D258" s="773" t="s">
        <v>227</v>
      </c>
      <c r="E258" s="440">
        <v>254</v>
      </c>
      <c r="F258" s="410" t="str">
        <f>Dumpadas[[#This Row],[punto]] &amp; " "&amp;Dumpadas[[#This Row],[jornada]]&amp;" " &amp; Dumpadas[[#This Row],[N°Acop]] &amp; " " &amp; TEXT(Dumpadas[[#This Row],[fecha ]], "dd-mm-yyyy")</f>
        <v>NIVEL 1018 AM 254 22-01-2026</v>
      </c>
      <c r="G258" s="440" t="s">
        <v>14</v>
      </c>
      <c r="H258" s="5">
        <v>46044</v>
      </c>
      <c r="I258" s="440">
        <v>3.5</v>
      </c>
      <c r="J258" s="8">
        <v>2.5000000000000001E-3</v>
      </c>
      <c r="K258" s="8">
        <f>+IF(Dumpadas[[#This Row],[ley]]&gt;0.03,0.03,Dumpadas[[#This Row],[ley]])</f>
        <v>2.5000000000000001E-3</v>
      </c>
      <c r="L258" s="8"/>
      <c r="M258" s="440">
        <v>28474</v>
      </c>
      <c r="N258" s="386"/>
      <c r="O258" s="7"/>
      <c r="P258" s="10" t="str" cm="1">
        <f t="array" ref="P258">INDEX(Rangos!$E$3:$E$16,MATCH(1,(Dumpadas[[#This Row],[ley]]&gt;=Rangos!$B$3:$B$16)*(Dumpadas[[#This Row],[ley]]&lt;=Rangos!$C$3:$C$16),0))</f>
        <v>Descarte</v>
      </c>
      <c r="R258" s="769"/>
      <c r="S258" s="769" t="s">
        <v>798</v>
      </c>
      <c r="T258" s="369">
        <v>1</v>
      </c>
      <c r="U258" s="369">
        <v>3.2</v>
      </c>
      <c r="V258" s="10">
        <v>2.3300000000000001E-2</v>
      </c>
      <c r="Y258" s="769"/>
      <c r="Z258" s="769" t="s">
        <v>798</v>
      </c>
      <c r="AA258" s="369">
        <v>1</v>
      </c>
      <c r="AB258" s="369">
        <v>3.2</v>
      </c>
      <c r="AC258" s="10">
        <v>2.3300000000000001E-2</v>
      </c>
      <c r="AD258" s="10">
        <v>2.3300000000000001E-2</v>
      </c>
    </row>
    <row r="259" spans="1:30">
      <c r="B259" s="440"/>
      <c r="C259" s="773" t="s">
        <v>226</v>
      </c>
      <c r="D259" s="773" t="s">
        <v>227</v>
      </c>
      <c r="E259" s="440">
        <v>255</v>
      </c>
      <c r="F259" s="410" t="str">
        <f>Dumpadas[[#This Row],[punto]] &amp; " "&amp;Dumpadas[[#This Row],[jornada]]&amp;" " &amp; Dumpadas[[#This Row],[N°Acop]] &amp; " " &amp; TEXT(Dumpadas[[#This Row],[fecha ]], "dd-mm-yyyy")</f>
        <v>NIVEL 1018 AM 255 22-01-2026</v>
      </c>
      <c r="G259" s="440" t="s">
        <v>14</v>
      </c>
      <c r="H259" s="5">
        <v>46044</v>
      </c>
      <c r="I259" s="440">
        <v>3.5</v>
      </c>
      <c r="J259" s="8">
        <v>3.8999999999999998E-3</v>
      </c>
      <c r="K259" s="8">
        <f>+IF(Dumpadas[[#This Row],[ley]]&gt;0.03,0.03,Dumpadas[[#This Row],[ley]])</f>
        <v>3.8999999999999998E-3</v>
      </c>
      <c r="L259" s="8"/>
      <c r="M259" s="440">
        <v>28474</v>
      </c>
      <c r="N259" s="386"/>
      <c r="O259" s="7"/>
      <c r="P259" s="10" t="str" cm="1">
        <f t="array" ref="P259">INDEX(Rangos!$E$3:$E$16,MATCH(1,(Dumpadas[[#This Row],[ley]]&gt;=Rangos!$B$3:$B$16)*(Dumpadas[[#This Row],[ley]]&lt;=Rangos!$C$3:$C$16),0))</f>
        <v>Descarte</v>
      </c>
      <c r="R259" s="769"/>
      <c r="S259" s="769" t="s">
        <v>799</v>
      </c>
      <c r="T259" s="369">
        <v>1</v>
      </c>
      <c r="U259" s="369">
        <v>3.2</v>
      </c>
      <c r="V259" s="10">
        <v>9.5999999999999992E-3</v>
      </c>
      <c r="Y259" s="769"/>
      <c r="Z259" s="769" t="s">
        <v>799</v>
      </c>
      <c r="AA259" s="369">
        <v>1</v>
      </c>
      <c r="AB259" s="369">
        <v>3.2</v>
      </c>
      <c r="AC259" s="10">
        <v>9.5999999999999992E-3</v>
      </c>
      <c r="AD259" s="10">
        <v>9.5999999999999992E-3</v>
      </c>
    </row>
    <row r="260" spans="1:30">
      <c r="B260" s="440"/>
      <c r="C260" s="773" t="s">
        <v>226</v>
      </c>
      <c r="D260" s="773" t="s">
        <v>227</v>
      </c>
      <c r="E260" s="440">
        <v>256</v>
      </c>
      <c r="F260" s="410" t="str">
        <f>Dumpadas[[#This Row],[punto]] &amp; " "&amp;Dumpadas[[#This Row],[jornada]]&amp;" " &amp; Dumpadas[[#This Row],[N°Acop]] &amp; " " &amp; TEXT(Dumpadas[[#This Row],[fecha ]], "dd-mm-yyyy")</f>
        <v>NIVEL 1018 AM 256 22-01-2026</v>
      </c>
      <c r="G260" s="440" t="s">
        <v>14</v>
      </c>
      <c r="H260" s="5">
        <v>46044</v>
      </c>
      <c r="I260" s="440">
        <v>3.5</v>
      </c>
      <c r="J260" s="8">
        <v>4.4999999999999997E-3</v>
      </c>
      <c r="K260" s="8">
        <f>+IF(Dumpadas[[#This Row],[ley]]&gt;0.03,0.03,Dumpadas[[#This Row],[ley]])</f>
        <v>4.4999999999999997E-3</v>
      </c>
      <c r="L260" s="8"/>
      <c r="M260" s="440">
        <v>28474</v>
      </c>
      <c r="N260" s="386"/>
      <c r="O260" s="7"/>
      <c r="P260" s="10" t="str" cm="1">
        <f t="array" ref="P260">INDEX(Rangos!$E$3:$E$16,MATCH(1,(Dumpadas[[#This Row],[ley]]&gt;=Rangos!$B$3:$B$16)*(Dumpadas[[#This Row],[ley]]&lt;=Rangos!$C$3:$C$16),0))</f>
        <v>Descarte</v>
      </c>
      <c r="R260" s="769"/>
      <c r="S260" s="769" t="s">
        <v>800</v>
      </c>
      <c r="T260" s="369">
        <v>1</v>
      </c>
      <c r="U260" s="369">
        <v>3.2</v>
      </c>
      <c r="V260" s="10">
        <v>7.4000000000000003E-3</v>
      </c>
      <c r="Y260" s="769"/>
      <c r="Z260" s="769" t="s">
        <v>800</v>
      </c>
      <c r="AA260" s="369">
        <v>1</v>
      </c>
      <c r="AB260" s="369">
        <v>3.2</v>
      </c>
      <c r="AC260" s="10">
        <v>7.4000000000000003E-3</v>
      </c>
      <c r="AD260" s="10">
        <v>7.4000000000000003E-3</v>
      </c>
    </row>
    <row r="261" spans="1:30">
      <c r="B261" s="440"/>
      <c r="C261" s="773" t="s">
        <v>226</v>
      </c>
      <c r="D261" s="773" t="s">
        <v>227</v>
      </c>
      <c r="E261" s="440">
        <v>257</v>
      </c>
      <c r="F261" s="410" t="str">
        <f>Dumpadas[[#This Row],[punto]] &amp; " "&amp;Dumpadas[[#This Row],[jornada]]&amp;" " &amp; Dumpadas[[#This Row],[N°Acop]] &amp; " " &amp; TEXT(Dumpadas[[#This Row],[fecha ]], "dd-mm-yyyy")</f>
        <v>NIVEL 1018 AM 257 22-01-2026</v>
      </c>
      <c r="G261" s="440" t="s">
        <v>14</v>
      </c>
      <c r="H261" s="5">
        <v>46044</v>
      </c>
      <c r="I261" s="440">
        <v>3.5</v>
      </c>
      <c r="J261" s="8">
        <v>5.1999999999999998E-3</v>
      </c>
      <c r="K261" s="8">
        <f>+IF(Dumpadas[[#This Row],[ley]]&gt;0.03,0.03,Dumpadas[[#This Row],[ley]])</f>
        <v>5.1999999999999998E-3</v>
      </c>
      <c r="L261" s="8"/>
      <c r="M261" s="440">
        <v>28474</v>
      </c>
      <c r="N261" s="386"/>
      <c r="O261" s="7"/>
      <c r="P261" s="10" t="str" cm="1">
        <f t="array" ref="P261">INDEX(Rangos!$E$3:$E$16,MATCH(1,(Dumpadas[[#This Row],[ley]]&gt;=Rangos!$B$3:$B$16)*(Dumpadas[[#This Row],[ley]]&lt;=Rangos!$C$3:$C$16),0))</f>
        <v>Descarte</v>
      </c>
      <c r="R261" s="769"/>
      <c r="S261" s="769" t="s">
        <v>801</v>
      </c>
      <c r="T261" s="369">
        <v>1</v>
      </c>
      <c r="U261" s="369">
        <v>3.2</v>
      </c>
      <c r="V261" s="10">
        <v>8.6E-3</v>
      </c>
      <c r="Y261" s="769"/>
      <c r="Z261" s="769" t="s">
        <v>801</v>
      </c>
      <c r="AA261" s="369">
        <v>1</v>
      </c>
      <c r="AB261" s="369">
        <v>3.2</v>
      </c>
      <c r="AC261" s="10">
        <v>8.6E-3</v>
      </c>
      <c r="AD261" s="10">
        <v>8.6E-3</v>
      </c>
    </row>
    <row r="262" spans="1:30">
      <c r="B262" s="440"/>
      <c r="C262" s="773" t="s">
        <v>226</v>
      </c>
      <c r="D262" s="773" t="s">
        <v>227</v>
      </c>
      <c r="E262" s="440">
        <v>258</v>
      </c>
      <c r="F262" s="410" t="str">
        <f>Dumpadas[[#This Row],[punto]] &amp; " "&amp;Dumpadas[[#This Row],[jornada]]&amp;" " &amp; Dumpadas[[#This Row],[N°Acop]] &amp; " " &amp; TEXT(Dumpadas[[#This Row],[fecha ]], "dd-mm-yyyy")</f>
        <v>NIVEL 1018 AM 258 22-01-2026</v>
      </c>
      <c r="G262" s="440" t="s">
        <v>14</v>
      </c>
      <c r="H262" s="5">
        <v>46044</v>
      </c>
      <c r="I262" s="440">
        <v>3.5</v>
      </c>
      <c r="J262" s="8">
        <v>9.4999999999999998E-3</v>
      </c>
      <c r="K262" s="8">
        <f>+IF(Dumpadas[[#This Row],[ley]]&gt;0.03,0.03,Dumpadas[[#This Row],[ley]])</f>
        <v>9.4999999999999998E-3</v>
      </c>
      <c r="L262" s="8"/>
      <c r="M262" s="440">
        <v>28474</v>
      </c>
      <c r="N262" s="386"/>
      <c r="O262" s="7"/>
      <c r="P262" s="10" t="str" cm="1">
        <f t="array" ref="P262">INDEX(Rangos!$E$3:$E$16,MATCH(1,(Dumpadas[[#This Row],[ley]]&gt;=Rangos!$B$3:$B$16)*(Dumpadas[[#This Row],[ley]]&lt;=Rangos!$C$3:$C$16),0))</f>
        <v>B</v>
      </c>
      <c r="R262" s="769"/>
      <c r="S262" s="769" t="s">
        <v>802</v>
      </c>
      <c r="T262" s="369">
        <v>1</v>
      </c>
      <c r="U262" s="369">
        <v>3.2</v>
      </c>
      <c r="V262" s="10">
        <v>8.0000000000000002E-3</v>
      </c>
      <c r="Y262" s="769"/>
      <c r="Z262" s="769" t="s">
        <v>802</v>
      </c>
      <c r="AA262" s="369">
        <v>1</v>
      </c>
      <c r="AB262" s="369">
        <v>3.2</v>
      </c>
      <c r="AC262" s="10">
        <v>8.0000000000000002E-3</v>
      </c>
      <c r="AD262" s="10">
        <v>8.0000000000000002E-3</v>
      </c>
    </row>
    <row r="263" spans="1:30">
      <c r="B263" s="424"/>
      <c r="C263" s="424" t="s">
        <v>228</v>
      </c>
      <c r="D263" s="424" t="s">
        <v>227</v>
      </c>
      <c r="E263" s="424">
        <v>259</v>
      </c>
      <c r="F263" s="425" t="str">
        <f>Dumpadas[[#This Row],[punto]] &amp; " "&amp;Dumpadas[[#This Row],[jornada]]&amp;" " &amp; Dumpadas[[#This Row],[N°Acop]] &amp; " " &amp; TEXT(Dumpadas[[#This Row],[fecha ]], "dd-mm-yyyy")</f>
        <v>NIVEL 970 AM 259 23-01-2026</v>
      </c>
      <c r="G263" s="424" t="s">
        <v>14</v>
      </c>
      <c r="H263" s="426">
        <v>46045</v>
      </c>
      <c r="I263" s="424">
        <v>3.5</v>
      </c>
      <c r="J263" s="427">
        <v>1.46E-2</v>
      </c>
      <c r="K263" s="427">
        <f>+IF(Dumpadas[[#This Row],[ley]]&gt;0.03,0.03,Dumpadas[[#This Row],[ley]])</f>
        <v>1.46E-2</v>
      </c>
      <c r="L263" s="427"/>
      <c r="M263" s="424">
        <v>28476</v>
      </c>
      <c r="N263" s="424"/>
      <c r="O263" s="427"/>
      <c r="P263" s="428" t="str" cm="1">
        <f t="array" ref="P263">INDEX(Rangos!$E$3:$E$16,MATCH(1,(Dumpadas[[#This Row],[ley]]&gt;=Rangos!$B$3:$B$16)*(Dumpadas[[#This Row],[ley]]&lt;=Rangos!$C$3:$C$16),0))</f>
        <v>E</v>
      </c>
      <c r="R263" s="769"/>
      <c r="S263" s="769" t="s">
        <v>803</v>
      </c>
      <c r="T263" s="369">
        <v>1</v>
      </c>
      <c r="U263" s="369">
        <v>3.2</v>
      </c>
      <c r="V263" s="10">
        <v>1.6799999999999999E-2</v>
      </c>
      <c r="Y263" s="769"/>
      <c r="Z263" s="769" t="s">
        <v>803</v>
      </c>
      <c r="AA263" s="369">
        <v>1</v>
      </c>
      <c r="AB263" s="369">
        <v>3.2</v>
      </c>
      <c r="AC263" s="10">
        <v>1.6799999999999999E-2</v>
      </c>
      <c r="AD263" s="10">
        <v>1.6799999999999999E-2</v>
      </c>
    </row>
    <row r="264" spans="1:30">
      <c r="B264" s="424"/>
      <c r="C264" s="424" t="s">
        <v>228</v>
      </c>
      <c r="D264" s="424" t="s">
        <v>227</v>
      </c>
      <c r="E264" s="424">
        <v>260</v>
      </c>
      <c r="F264" s="425" t="str">
        <f>Dumpadas[[#This Row],[punto]] &amp; " "&amp;Dumpadas[[#This Row],[jornada]]&amp;" " &amp; Dumpadas[[#This Row],[N°Acop]] &amp; " " &amp; TEXT(Dumpadas[[#This Row],[fecha ]], "dd-mm-yyyy")</f>
        <v>NIVEL 970 AM 260 23-01-2026</v>
      </c>
      <c r="G264" s="424" t="s">
        <v>14</v>
      </c>
      <c r="H264" s="426">
        <v>46045</v>
      </c>
      <c r="I264" s="424">
        <v>3.5</v>
      </c>
      <c r="J264" s="427">
        <v>2.5999999999999999E-2</v>
      </c>
      <c r="K264" s="427">
        <f>+IF(Dumpadas[[#This Row],[ley]]&gt;0.03,0.03,Dumpadas[[#This Row],[ley]])</f>
        <v>2.5999999999999999E-2</v>
      </c>
      <c r="L264" s="427"/>
      <c r="M264" s="424">
        <v>28476</v>
      </c>
      <c r="N264" s="424"/>
      <c r="O264" s="427"/>
      <c r="P264" s="428" t="str" cm="1">
        <f t="array" ref="P264">INDEX(Rangos!$E$3:$E$16,MATCH(1,(Dumpadas[[#This Row],[ley]]&gt;=Rangos!$B$3:$B$16)*(Dumpadas[[#This Row],[ley]]&lt;=Rangos!$C$3:$C$16),0))</f>
        <v>K</v>
      </c>
      <c r="R264" s="769"/>
      <c r="S264" s="769" t="s">
        <v>804</v>
      </c>
      <c r="T264" s="369">
        <v>1</v>
      </c>
      <c r="U264" s="369">
        <v>3.2</v>
      </c>
      <c r="V264" s="10">
        <v>2.1499999999999998E-2</v>
      </c>
      <c r="Y264" s="769"/>
      <c r="Z264" s="769" t="s">
        <v>804</v>
      </c>
      <c r="AA264" s="369">
        <v>1</v>
      </c>
      <c r="AB264" s="369">
        <v>3.2</v>
      </c>
      <c r="AC264" s="10">
        <v>2.1499999999999998E-2</v>
      </c>
      <c r="AD264" s="10">
        <v>2.1499999999999998E-2</v>
      </c>
    </row>
    <row r="265" spans="1:30">
      <c r="B265" s="424"/>
      <c r="C265" s="424" t="s">
        <v>228</v>
      </c>
      <c r="D265" s="424" t="s">
        <v>227</v>
      </c>
      <c r="E265" s="424">
        <v>261</v>
      </c>
      <c r="F265" s="425" t="str">
        <f>Dumpadas[[#This Row],[punto]] &amp; " "&amp;Dumpadas[[#This Row],[jornada]]&amp;" " &amp; Dumpadas[[#This Row],[N°Acop]] &amp; " " &amp; TEXT(Dumpadas[[#This Row],[fecha ]], "dd-mm-yyyy")</f>
        <v>NIVEL 970 AM 261 23-01-2026</v>
      </c>
      <c r="G265" s="424" t="s">
        <v>14</v>
      </c>
      <c r="H265" s="426">
        <v>46045</v>
      </c>
      <c r="I265" s="424">
        <v>3.5</v>
      </c>
      <c r="J265" s="427">
        <v>2.07E-2</v>
      </c>
      <c r="K265" s="427">
        <f>+IF(Dumpadas[[#This Row],[ley]]&gt;0.03,0.03,Dumpadas[[#This Row],[ley]])</f>
        <v>2.07E-2</v>
      </c>
      <c r="L265" s="427"/>
      <c r="M265" s="424">
        <v>28476</v>
      </c>
      <c r="N265" s="424"/>
      <c r="O265" s="427"/>
      <c r="P265" s="428" t="str" cm="1">
        <f t="array" ref="P265">INDEX(Rangos!$E$3:$E$16,MATCH(1,(Dumpadas[[#This Row],[ley]]&gt;=Rangos!$B$3:$B$16)*(Dumpadas[[#This Row],[ley]]&lt;=Rangos!$C$3:$C$16),0))</f>
        <v>H</v>
      </c>
      <c r="R265" s="769"/>
      <c r="S265" s="769" t="s">
        <v>805</v>
      </c>
      <c r="T265" s="369">
        <v>1</v>
      </c>
      <c r="U265" s="369">
        <v>3.2</v>
      </c>
      <c r="V265" s="10">
        <v>1.24E-2</v>
      </c>
      <c r="Y265" s="769"/>
      <c r="Z265" s="769" t="s">
        <v>805</v>
      </c>
      <c r="AA265" s="369">
        <v>1</v>
      </c>
      <c r="AB265" s="369">
        <v>3.2</v>
      </c>
      <c r="AC265" s="10">
        <v>1.24E-2</v>
      </c>
      <c r="AD265" s="10">
        <v>1.24E-2</v>
      </c>
    </row>
    <row r="266" spans="1:30">
      <c r="B266" s="424"/>
      <c r="C266" s="424" t="s">
        <v>228</v>
      </c>
      <c r="D266" s="424" t="s">
        <v>227</v>
      </c>
      <c r="E266" s="424">
        <v>262</v>
      </c>
      <c r="F266" s="425" t="str">
        <f>Dumpadas[[#This Row],[punto]] &amp; " "&amp;Dumpadas[[#This Row],[jornada]]&amp;" " &amp; Dumpadas[[#This Row],[N°Acop]] &amp; " " &amp; TEXT(Dumpadas[[#This Row],[fecha ]], "dd-mm-yyyy")</f>
        <v>NIVEL 970 AM 262 23-01-2026</v>
      </c>
      <c r="G266" s="424" t="s">
        <v>14</v>
      </c>
      <c r="H266" s="426">
        <v>46045</v>
      </c>
      <c r="I266" s="424">
        <v>3.5</v>
      </c>
      <c r="J266" s="427">
        <v>1.55E-2</v>
      </c>
      <c r="K266" s="427">
        <f>+IF(Dumpadas[[#This Row],[ley]]&gt;0.03,0.03,Dumpadas[[#This Row],[ley]])</f>
        <v>1.55E-2</v>
      </c>
      <c r="L266" s="427"/>
      <c r="M266" s="424">
        <v>28476</v>
      </c>
      <c r="N266" s="424"/>
      <c r="O266" s="427"/>
      <c r="P266" s="428" t="str" cm="1">
        <f t="array" ref="P266">INDEX(Rangos!$E$3:$E$16,MATCH(1,(Dumpadas[[#This Row],[ley]]&gt;=Rangos!$B$3:$B$16)*(Dumpadas[[#This Row],[ley]]&lt;=Rangos!$C$3:$C$16),0))</f>
        <v>F</v>
      </c>
      <c r="R266" s="769"/>
      <c r="S266" s="769" t="s">
        <v>806</v>
      </c>
      <c r="T266" s="369">
        <v>1</v>
      </c>
      <c r="U266" s="369">
        <v>3.2</v>
      </c>
      <c r="V266" s="10">
        <v>1.32E-2</v>
      </c>
      <c r="Y266" s="769"/>
      <c r="Z266" s="769" t="s">
        <v>806</v>
      </c>
      <c r="AA266" s="369">
        <v>1</v>
      </c>
      <c r="AB266" s="369">
        <v>3.2</v>
      </c>
      <c r="AC266" s="10">
        <v>1.32E-2</v>
      </c>
      <c r="AD266" s="10">
        <v>1.32E-2</v>
      </c>
    </row>
    <row r="267" spans="1:30">
      <c r="B267" s="424"/>
      <c r="C267" s="424" t="s">
        <v>228</v>
      </c>
      <c r="D267" s="424" t="s">
        <v>227</v>
      </c>
      <c r="E267" s="424">
        <v>263</v>
      </c>
      <c r="F267" s="425" t="str">
        <f>Dumpadas[[#This Row],[punto]] &amp; " "&amp;Dumpadas[[#This Row],[jornada]]&amp;" " &amp; Dumpadas[[#This Row],[N°Acop]] &amp; " " &amp; TEXT(Dumpadas[[#This Row],[fecha ]], "dd-mm-yyyy")</f>
        <v>NIVEL 970 AM 263 23-01-2026</v>
      </c>
      <c r="G267" s="424" t="s">
        <v>14</v>
      </c>
      <c r="H267" s="426">
        <v>46045</v>
      </c>
      <c r="I267" s="424">
        <v>3.5</v>
      </c>
      <c r="J267" s="427">
        <v>1.6400000000000001E-2</v>
      </c>
      <c r="K267" s="427">
        <f>+IF(Dumpadas[[#This Row],[ley]]&gt;0.03,0.03,Dumpadas[[#This Row],[ley]])</f>
        <v>1.6400000000000001E-2</v>
      </c>
      <c r="L267" s="427"/>
      <c r="M267" s="424">
        <v>28476</v>
      </c>
      <c r="N267" s="424"/>
      <c r="O267" s="427"/>
      <c r="P267" s="428" t="str" cm="1">
        <f t="array" ref="P267">INDEX(Rangos!$E$3:$E$16,MATCH(1,(Dumpadas[[#This Row],[ley]]&gt;=Rangos!$B$3:$B$16)*(Dumpadas[[#This Row],[ley]]&lt;=Rangos!$C$3:$C$16),0))</f>
        <v>F</v>
      </c>
      <c r="R267" s="769"/>
      <c r="S267" s="769" t="s">
        <v>807</v>
      </c>
      <c r="T267" s="369">
        <v>1</v>
      </c>
      <c r="U267" s="369">
        <v>3.2</v>
      </c>
      <c r="V267" s="10">
        <v>1.37E-2</v>
      </c>
      <c r="Y267" s="769"/>
      <c r="Z267" s="769" t="s">
        <v>807</v>
      </c>
      <c r="AA267" s="369">
        <v>1</v>
      </c>
      <c r="AB267" s="369">
        <v>3.2</v>
      </c>
      <c r="AC267" s="10">
        <v>1.37E-2</v>
      </c>
      <c r="AD267" s="10">
        <v>1.37E-2</v>
      </c>
    </row>
    <row r="268" spans="1:30">
      <c r="A268" s="464"/>
      <c r="B268" s="424"/>
      <c r="C268" s="424" t="s">
        <v>3781</v>
      </c>
      <c r="D268" s="424" t="s">
        <v>259</v>
      </c>
      <c r="E268" s="424">
        <v>264</v>
      </c>
      <c r="F268" s="425" t="str">
        <f>Dumpadas[[#This Row],[punto]] &amp; " "&amp;Dumpadas[[#This Row],[jornada]]&amp;" " &amp; Dumpadas[[#This Row],[N°Acop]] &amp; " " &amp; TEXT(Dumpadas[[#This Row],[fecha ]], "dd-mm-yyyy")</f>
        <v>NIVEL 789 PORTAl AM 264 22-01-2026</v>
      </c>
      <c r="G268" s="424" t="s">
        <v>14</v>
      </c>
      <c r="H268" s="426">
        <v>46044</v>
      </c>
      <c r="I268" s="424">
        <v>3.5</v>
      </c>
      <c r="J268" s="427">
        <v>2.5100000000000001E-2</v>
      </c>
      <c r="K268" s="427">
        <f>+IF(Dumpadas[[#This Row],[ley]]&gt;0.03,0.03,Dumpadas[[#This Row],[ley]])</f>
        <v>2.5100000000000001E-2</v>
      </c>
      <c r="L268" s="427"/>
      <c r="M268" s="424">
        <v>28476</v>
      </c>
      <c r="N268" s="424"/>
      <c r="O268" s="427"/>
      <c r="P268" s="428" t="str" cm="1">
        <f t="array" ref="P268">INDEX(Rangos!$E$3:$E$16,MATCH(1,(Dumpadas[[#This Row],[ley]]&gt;=Rangos!$B$3:$B$16)*(Dumpadas[[#This Row],[ley]]&lt;=Rangos!$C$3:$C$16),0))</f>
        <v>K</v>
      </c>
      <c r="R268" s="769"/>
      <c r="S268" s="769" t="s">
        <v>808</v>
      </c>
      <c r="T268" s="369">
        <v>1</v>
      </c>
      <c r="U268" s="369">
        <v>3.2</v>
      </c>
      <c r="V268" s="10">
        <v>6.8999999999999999E-3</v>
      </c>
      <c r="Y268" s="769"/>
      <c r="Z268" s="769" t="s">
        <v>808</v>
      </c>
      <c r="AA268" s="369">
        <v>1</v>
      </c>
      <c r="AB268" s="369">
        <v>3.2</v>
      </c>
      <c r="AC268" s="10">
        <v>6.8999999999999999E-3</v>
      </c>
      <c r="AD268" s="10">
        <v>6.8999999999999999E-3</v>
      </c>
    </row>
    <row r="269" spans="1:30">
      <c r="A269" s="464"/>
      <c r="B269" s="424"/>
      <c r="C269" s="424" t="s">
        <v>3781</v>
      </c>
      <c r="D269" s="424" t="s">
        <v>259</v>
      </c>
      <c r="E269" s="424">
        <v>265</v>
      </c>
      <c r="F269" s="425" t="str">
        <f>Dumpadas[[#This Row],[punto]] &amp; " "&amp;Dumpadas[[#This Row],[jornada]]&amp;" " &amp; Dumpadas[[#This Row],[N°Acop]] &amp; " " &amp; TEXT(Dumpadas[[#This Row],[fecha ]], "dd-mm-yyyy")</f>
        <v>NIVEL 789 PORTAl AM 265 22-01-2026</v>
      </c>
      <c r="G269" s="424" t="s">
        <v>14</v>
      </c>
      <c r="H269" s="426">
        <v>46044</v>
      </c>
      <c r="I269" s="424">
        <v>3.5</v>
      </c>
      <c r="J269" s="427">
        <v>1.3299999999999999E-2</v>
      </c>
      <c r="K269" s="427">
        <f>+IF(Dumpadas[[#This Row],[ley]]&gt;0.03,0.03,Dumpadas[[#This Row],[ley]])</f>
        <v>1.3299999999999999E-2</v>
      </c>
      <c r="L269" s="427"/>
      <c r="M269" s="424">
        <v>28476</v>
      </c>
      <c r="N269" s="424"/>
      <c r="O269" s="427"/>
      <c r="P269" s="428" t="str" cm="1">
        <f t="array" ref="P269">INDEX(Rangos!$E$3:$E$16,MATCH(1,(Dumpadas[[#This Row],[ley]]&gt;=Rangos!$B$3:$B$16)*(Dumpadas[[#This Row],[ley]]&lt;=Rangos!$C$3:$C$16),0))</f>
        <v>D</v>
      </c>
      <c r="R269" s="769"/>
      <c r="S269" s="769" t="s">
        <v>809</v>
      </c>
      <c r="T269" s="369">
        <v>1</v>
      </c>
      <c r="U269" s="369">
        <v>3.2</v>
      </c>
      <c r="V269" s="10">
        <v>2.2800000000000001E-2</v>
      </c>
      <c r="Y269" s="769"/>
      <c r="Z269" s="769" t="s">
        <v>809</v>
      </c>
      <c r="AA269" s="369">
        <v>1</v>
      </c>
      <c r="AB269" s="369">
        <v>3.2</v>
      </c>
      <c r="AC269" s="10">
        <v>2.2800000000000001E-2</v>
      </c>
      <c r="AD269" s="10">
        <v>2.2800000000000001E-2</v>
      </c>
    </row>
    <row r="270" spans="1:30">
      <c r="A270" s="464"/>
      <c r="B270" s="424"/>
      <c r="C270" s="424" t="s">
        <v>3781</v>
      </c>
      <c r="D270" s="424" t="s">
        <v>259</v>
      </c>
      <c r="E270" s="424">
        <v>266</v>
      </c>
      <c r="F270" s="425" t="str">
        <f>Dumpadas[[#This Row],[punto]] &amp; " "&amp;Dumpadas[[#This Row],[jornada]]&amp;" " &amp; Dumpadas[[#This Row],[N°Acop]] &amp; " " &amp; TEXT(Dumpadas[[#This Row],[fecha ]], "dd-mm-yyyy")</f>
        <v>NIVEL 789 PORTAl AM 266 22-01-2026</v>
      </c>
      <c r="G270" s="424" t="s">
        <v>14</v>
      </c>
      <c r="H270" s="426">
        <v>46044</v>
      </c>
      <c r="I270" s="424">
        <v>3.5</v>
      </c>
      <c r="J270" s="427">
        <v>1.23E-2</v>
      </c>
      <c r="K270" s="427">
        <f>+IF(Dumpadas[[#This Row],[ley]]&gt;0.03,0.03,Dumpadas[[#This Row],[ley]])</f>
        <v>1.23E-2</v>
      </c>
      <c r="L270" s="427"/>
      <c r="M270" s="424">
        <v>28476</v>
      </c>
      <c r="N270" s="424"/>
      <c r="O270" s="427"/>
      <c r="P270" s="428" t="str" cm="1">
        <f t="array" ref="P270">INDEX(Rangos!$E$3:$E$16,MATCH(1,(Dumpadas[[#This Row],[ley]]&gt;=Rangos!$B$3:$B$16)*(Dumpadas[[#This Row],[ley]]&lt;=Rangos!$C$3:$C$16),0))</f>
        <v>D</v>
      </c>
      <c r="R270" s="769"/>
      <c r="S270" s="769" t="s">
        <v>810</v>
      </c>
      <c r="T270" s="369">
        <v>1</v>
      </c>
      <c r="U270" s="369">
        <v>3.2</v>
      </c>
      <c r="V270" s="10">
        <v>1.6500000000000001E-2</v>
      </c>
      <c r="Y270" s="769"/>
      <c r="Z270" s="769" t="s">
        <v>810</v>
      </c>
      <c r="AA270" s="369">
        <v>1</v>
      </c>
      <c r="AB270" s="369">
        <v>3.2</v>
      </c>
      <c r="AC270" s="10">
        <v>1.6500000000000001E-2</v>
      </c>
      <c r="AD270" s="10">
        <v>1.6500000000000001E-2</v>
      </c>
    </row>
    <row r="271" spans="1:30">
      <c r="B271" s="379"/>
      <c r="C271" s="379" t="s">
        <v>226</v>
      </c>
      <c r="D271" s="379" t="s">
        <v>227</v>
      </c>
      <c r="E271" s="379">
        <v>267</v>
      </c>
      <c r="F271" s="411" t="str">
        <f>Dumpadas[[#This Row],[punto]] &amp; " "&amp;Dumpadas[[#This Row],[jornada]]&amp;" " &amp; Dumpadas[[#This Row],[N°Acop]] &amp; " " &amp; TEXT(Dumpadas[[#This Row],[fecha ]], "dd-mm-yyyy")</f>
        <v>NIVEL 1018 PM 267 23-01-2026</v>
      </c>
      <c r="G271" s="379" t="s">
        <v>16</v>
      </c>
      <c r="H271" s="380">
        <v>46045</v>
      </c>
      <c r="I271" s="379">
        <v>3.5</v>
      </c>
      <c r="J271" s="381">
        <v>3.3999999999999998E-3</v>
      </c>
      <c r="K271" s="381">
        <f>+IF(Dumpadas[[#This Row],[ley]]&gt;0.03,0.03,Dumpadas[[#This Row],[ley]])</f>
        <v>3.3999999999999998E-3</v>
      </c>
      <c r="L271" s="381"/>
      <c r="M271" s="379">
        <v>28487</v>
      </c>
      <c r="N271" s="379"/>
      <c r="O271" s="381"/>
      <c r="P271" s="382" t="str" cm="1">
        <f t="array" ref="P271">INDEX(Rangos!$E$3:$E$16,MATCH(1,(Dumpadas[[#This Row],[ley]]&gt;=Rangos!$B$3:$B$16)*(Dumpadas[[#This Row],[ley]]&lt;=Rangos!$C$3:$C$16),0))</f>
        <v>Descarte</v>
      </c>
      <c r="R271" s="769"/>
      <c r="S271" s="769" t="s">
        <v>811</v>
      </c>
      <c r="T271" s="369">
        <v>1</v>
      </c>
      <c r="U271" s="369">
        <v>3.2</v>
      </c>
      <c r="V271" s="10">
        <v>2.1499999999999998E-2</v>
      </c>
      <c r="Y271" s="769"/>
      <c r="Z271" s="769" t="s">
        <v>811</v>
      </c>
      <c r="AA271" s="369">
        <v>1</v>
      </c>
      <c r="AB271" s="369">
        <v>3.2</v>
      </c>
      <c r="AC271" s="10">
        <v>2.1499999999999998E-2</v>
      </c>
      <c r="AD271" s="10">
        <v>2.1499999999999998E-2</v>
      </c>
    </row>
    <row r="272" spans="1:30">
      <c r="B272" s="379"/>
      <c r="C272" s="379" t="s">
        <v>226</v>
      </c>
      <c r="D272" s="379" t="s">
        <v>227</v>
      </c>
      <c r="E272" s="379">
        <v>268</v>
      </c>
      <c r="F272" s="411" t="str">
        <f>Dumpadas[[#This Row],[punto]] &amp; " "&amp;Dumpadas[[#This Row],[jornada]]&amp;" " &amp; Dumpadas[[#This Row],[N°Acop]] &amp; " " &amp; TEXT(Dumpadas[[#This Row],[fecha ]], "dd-mm-yyyy")</f>
        <v>NIVEL 1018 PM 268 23-01-2026</v>
      </c>
      <c r="G272" s="379" t="s">
        <v>16</v>
      </c>
      <c r="H272" s="380">
        <v>46045</v>
      </c>
      <c r="I272" s="379">
        <v>3.5</v>
      </c>
      <c r="J272" s="381">
        <v>3.3999999999999998E-3</v>
      </c>
      <c r="K272" s="381">
        <f>+IF(Dumpadas[[#This Row],[ley]]&gt;0.03,0.03,Dumpadas[[#This Row],[ley]])</f>
        <v>3.3999999999999998E-3</v>
      </c>
      <c r="L272" s="381"/>
      <c r="M272" s="379">
        <v>28487</v>
      </c>
      <c r="N272" s="379"/>
      <c r="O272" s="381"/>
      <c r="P272" s="382" t="str" cm="1">
        <f t="array" ref="P272">INDEX(Rangos!$E$3:$E$16,MATCH(1,(Dumpadas[[#This Row],[ley]]&gt;=Rangos!$B$3:$B$16)*(Dumpadas[[#This Row],[ley]]&lt;=Rangos!$C$3:$C$16),0))</f>
        <v>Descarte</v>
      </c>
      <c r="R272" s="769"/>
      <c r="S272" s="769" t="s">
        <v>812</v>
      </c>
      <c r="T272" s="369">
        <v>1</v>
      </c>
      <c r="U272" s="369">
        <v>3.2</v>
      </c>
      <c r="V272" s="10">
        <v>2.1299999999999999E-2</v>
      </c>
      <c r="Y272" s="769"/>
      <c r="Z272" s="769" t="s">
        <v>812</v>
      </c>
      <c r="AA272" s="369">
        <v>1</v>
      </c>
      <c r="AB272" s="369">
        <v>3.2</v>
      </c>
      <c r="AC272" s="10">
        <v>2.1299999999999999E-2</v>
      </c>
      <c r="AD272" s="10">
        <v>2.1299999999999999E-2</v>
      </c>
    </row>
    <row r="273" spans="1:30">
      <c r="B273" s="379"/>
      <c r="C273" s="379" t="s">
        <v>226</v>
      </c>
      <c r="D273" s="379" t="s">
        <v>227</v>
      </c>
      <c r="E273" s="379">
        <v>269</v>
      </c>
      <c r="F273" s="411" t="str">
        <f>Dumpadas[[#This Row],[punto]] &amp; " "&amp;Dumpadas[[#This Row],[jornada]]&amp;" " &amp; Dumpadas[[#This Row],[N°Acop]] &amp; " " &amp; TEXT(Dumpadas[[#This Row],[fecha ]], "dd-mm-yyyy")</f>
        <v>NIVEL 1018 PM 269 23-01-2026</v>
      </c>
      <c r="G273" s="379" t="s">
        <v>16</v>
      </c>
      <c r="H273" s="380">
        <v>46045</v>
      </c>
      <c r="I273" s="379">
        <v>3.5</v>
      </c>
      <c r="J273" s="381">
        <v>4.0000000000000001E-3</v>
      </c>
      <c r="K273" s="381">
        <f>+IF(Dumpadas[[#This Row],[ley]]&gt;0.03,0.03,Dumpadas[[#This Row],[ley]])</f>
        <v>4.0000000000000001E-3</v>
      </c>
      <c r="L273" s="381"/>
      <c r="M273" s="379">
        <v>28487</v>
      </c>
      <c r="N273" s="379"/>
      <c r="O273" s="381"/>
      <c r="P273" s="382" t="str" cm="1">
        <f t="array" ref="P273">INDEX(Rangos!$E$3:$E$16,MATCH(1,(Dumpadas[[#This Row],[ley]]&gt;=Rangos!$B$3:$B$16)*(Dumpadas[[#This Row],[ley]]&lt;=Rangos!$C$3:$C$16),0))</f>
        <v>Descarte</v>
      </c>
      <c r="R273" s="769"/>
      <c r="S273" s="769" t="s">
        <v>813</v>
      </c>
      <c r="T273" s="369">
        <v>1</v>
      </c>
      <c r="U273" s="369">
        <v>3.2</v>
      </c>
      <c r="V273" s="10">
        <v>1.7500000000000002E-2</v>
      </c>
      <c r="Y273" s="769"/>
      <c r="Z273" s="769" t="s">
        <v>813</v>
      </c>
      <c r="AA273" s="369">
        <v>1</v>
      </c>
      <c r="AB273" s="369">
        <v>3.2</v>
      </c>
      <c r="AC273" s="10">
        <v>1.7500000000000002E-2</v>
      </c>
      <c r="AD273" s="10">
        <v>1.7500000000000002E-2</v>
      </c>
    </row>
    <row r="274" spans="1:30">
      <c r="B274" s="379"/>
      <c r="C274" s="379" t="s">
        <v>226</v>
      </c>
      <c r="D274" s="379" t="s">
        <v>227</v>
      </c>
      <c r="E274" s="379">
        <v>270</v>
      </c>
      <c r="F274" s="411" t="str">
        <f>Dumpadas[[#This Row],[punto]] &amp; " "&amp;Dumpadas[[#This Row],[jornada]]&amp;" " &amp; Dumpadas[[#This Row],[N°Acop]] &amp; " " &amp; TEXT(Dumpadas[[#This Row],[fecha ]], "dd-mm-yyyy")</f>
        <v>NIVEL 1018 PM 270 23-01-2026</v>
      </c>
      <c r="G274" s="379" t="s">
        <v>16</v>
      </c>
      <c r="H274" s="380">
        <v>46045</v>
      </c>
      <c r="I274" s="379">
        <v>3.5</v>
      </c>
      <c r="J274" s="381">
        <v>2.3E-3</v>
      </c>
      <c r="K274" s="381">
        <f>+IF(Dumpadas[[#This Row],[ley]]&gt;0.03,0.03,Dumpadas[[#This Row],[ley]])</f>
        <v>2.3E-3</v>
      </c>
      <c r="L274" s="381"/>
      <c r="M274" s="379">
        <v>28487</v>
      </c>
      <c r="N274" s="379"/>
      <c r="O274" s="381"/>
      <c r="P274" s="382" t="str" cm="1">
        <f t="array" ref="P274">INDEX(Rangos!$E$3:$E$16,MATCH(1,(Dumpadas[[#This Row],[ley]]&gt;=Rangos!$B$3:$B$16)*(Dumpadas[[#This Row],[ley]]&lt;=Rangos!$C$3:$C$16),0))</f>
        <v>Descarte</v>
      </c>
      <c r="R274" s="769"/>
      <c r="S274" s="769" t="s">
        <v>814</v>
      </c>
      <c r="T274" s="369">
        <v>1</v>
      </c>
      <c r="U274" s="369">
        <v>3.2</v>
      </c>
      <c r="V274" s="10">
        <v>1.26E-2</v>
      </c>
      <c r="Y274" s="769"/>
      <c r="Z274" s="769" t="s">
        <v>814</v>
      </c>
      <c r="AA274" s="369">
        <v>1</v>
      </c>
      <c r="AB274" s="369">
        <v>3.2</v>
      </c>
      <c r="AC274" s="10">
        <v>1.26E-2</v>
      </c>
      <c r="AD274" s="10">
        <v>1.26E-2</v>
      </c>
    </row>
    <row r="275" spans="1:30">
      <c r="B275" s="379"/>
      <c r="C275" s="379" t="s">
        <v>226</v>
      </c>
      <c r="D275" s="379" t="s">
        <v>227</v>
      </c>
      <c r="E275" s="379">
        <v>271</v>
      </c>
      <c r="F275" s="411" t="str">
        <f>Dumpadas[[#This Row],[punto]] &amp; " "&amp;Dumpadas[[#This Row],[jornada]]&amp;" " &amp; Dumpadas[[#This Row],[N°Acop]] &amp; " " &amp; TEXT(Dumpadas[[#This Row],[fecha ]], "dd-mm-yyyy")</f>
        <v>NIVEL 1018 PM 271 23-01-2026</v>
      </c>
      <c r="G275" s="379" t="s">
        <v>16</v>
      </c>
      <c r="H275" s="380">
        <v>46045</v>
      </c>
      <c r="I275" s="379">
        <v>3.5</v>
      </c>
      <c r="J275" s="381">
        <v>1.52E-2</v>
      </c>
      <c r="K275" s="381">
        <f>+IF(Dumpadas[[#This Row],[ley]]&gt;0.03,0.03,Dumpadas[[#This Row],[ley]])</f>
        <v>1.52E-2</v>
      </c>
      <c r="L275" s="381"/>
      <c r="M275" s="379">
        <v>28487</v>
      </c>
      <c r="N275" s="379"/>
      <c r="O275" s="381"/>
      <c r="P275" s="382" t="str" cm="1">
        <f t="array" ref="P275">INDEX(Rangos!$E$3:$E$16,MATCH(1,(Dumpadas[[#This Row],[ley]]&gt;=Rangos!$B$3:$B$16)*(Dumpadas[[#This Row],[ley]]&lt;=Rangos!$C$3:$C$16),0))</f>
        <v>F</v>
      </c>
      <c r="R275" s="769"/>
      <c r="S275" s="769" t="s">
        <v>815</v>
      </c>
      <c r="T275" s="369">
        <v>1</v>
      </c>
      <c r="U275" s="369">
        <v>3.2</v>
      </c>
      <c r="V275" s="10">
        <v>1.77E-2</v>
      </c>
      <c r="Y275" s="769"/>
      <c r="Z275" s="769" t="s">
        <v>815</v>
      </c>
      <c r="AA275" s="369">
        <v>1</v>
      </c>
      <c r="AB275" s="369">
        <v>3.2</v>
      </c>
      <c r="AC275" s="10">
        <v>1.77E-2</v>
      </c>
      <c r="AD275" s="10">
        <v>1.77E-2</v>
      </c>
    </row>
    <row r="276" spans="1:30">
      <c r="A276" s="412"/>
      <c r="B276" s="424"/>
      <c r="C276" s="424" t="s">
        <v>228</v>
      </c>
      <c r="D276" s="424" t="s">
        <v>227</v>
      </c>
      <c r="E276" s="424">
        <v>272</v>
      </c>
      <c r="F276" s="425" t="str">
        <f>Dumpadas[[#This Row],[punto]] &amp; " "&amp;Dumpadas[[#This Row],[jornada]]&amp;" " &amp; Dumpadas[[#This Row],[N°Acop]] &amp; " " &amp; TEXT(Dumpadas[[#This Row],[fecha ]], "dd-mm-yyyy")</f>
        <v>NIVEL 970 PM 272 23-01-2026</v>
      </c>
      <c r="G276" s="424" t="s">
        <v>16</v>
      </c>
      <c r="H276" s="426">
        <v>46045</v>
      </c>
      <c r="I276" s="424">
        <v>3.5</v>
      </c>
      <c r="J276" s="427">
        <v>1.9E-3</v>
      </c>
      <c r="K276" s="427">
        <f>+IF(Dumpadas[[#This Row],[ley]]&gt;0.03,0.03,Dumpadas[[#This Row],[ley]])</f>
        <v>1.9E-3</v>
      </c>
      <c r="L276" s="427"/>
      <c r="M276" s="424">
        <v>28487</v>
      </c>
      <c r="N276" s="424"/>
      <c r="O276" s="427"/>
      <c r="P276" s="428" t="str" cm="1">
        <f t="array" ref="P276">INDEX(Rangos!$E$3:$E$16,MATCH(1,(Dumpadas[[#This Row],[ley]]&gt;=Rangos!$B$3:$B$16)*(Dumpadas[[#This Row],[ley]]&lt;=Rangos!$C$3:$C$16),0))</f>
        <v>Descarte</v>
      </c>
      <c r="R276" s="769"/>
      <c r="S276" s="769" t="s">
        <v>816</v>
      </c>
      <c r="T276" s="369">
        <v>1</v>
      </c>
      <c r="U276" s="369">
        <v>3.2</v>
      </c>
      <c r="V276" s="10">
        <v>1.5699999999999999E-2</v>
      </c>
      <c r="Y276" s="769"/>
      <c r="Z276" s="769" t="s">
        <v>816</v>
      </c>
      <c r="AA276" s="369">
        <v>1</v>
      </c>
      <c r="AB276" s="369">
        <v>3.2</v>
      </c>
      <c r="AC276" s="10">
        <v>1.5699999999999999E-2</v>
      </c>
      <c r="AD276" s="10">
        <v>1.5699999999999999E-2</v>
      </c>
    </row>
    <row r="277" spans="1:30">
      <c r="A277" s="412"/>
      <c r="B277" s="424"/>
      <c r="C277" s="424" t="s">
        <v>228</v>
      </c>
      <c r="D277" s="424" t="s">
        <v>227</v>
      </c>
      <c r="E277" s="424">
        <v>273</v>
      </c>
      <c r="F277" s="425" t="str">
        <f>Dumpadas[[#This Row],[punto]] &amp; " "&amp;Dumpadas[[#This Row],[jornada]]&amp;" " &amp; Dumpadas[[#This Row],[N°Acop]] &amp; " " &amp; TEXT(Dumpadas[[#This Row],[fecha ]], "dd-mm-yyyy")</f>
        <v>NIVEL 970 PM 273 23-01-2026</v>
      </c>
      <c r="G277" s="424" t="s">
        <v>16</v>
      </c>
      <c r="H277" s="426">
        <v>46045</v>
      </c>
      <c r="I277" s="424">
        <v>3.5</v>
      </c>
      <c r="J277" s="427">
        <v>4.7000000000000002E-3</v>
      </c>
      <c r="K277" s="427">
        <f>+IF(Dumpadas[[#This Row],[ley]]&gt;0.03,0.03,Dumpadas[[#This Row],[ley]])</f>
        <v>4.7000000000000002E-3</v>
      </c>
      <c r="L277" s="427"/>
      <c r="M277" s="424">
        <v>28487</v>
      </c>
      <c r="N277" s="424"/>
      <c r="O277" s="427"/>
      <c r="P277" s="428" t="str" cm="1">
        <f t="array" ref="P277">INDEX(Rangos!$E$3:$E$16,MATCH(1,(Dumpadas[[#This Row],[ley]]&gt;=Rangos!$B$3:$B$16)*(Dumpadas[[#This Row],[ley]]&lt;=Rangos!$C$3:$C$16),0))</f>
        <v>Descarte</v>
      </c>
      <c r="R277" s="769"/>
      <c r="S277" s="769" t="s">
        <v>817</v>
      </c>
      <c r="T277" s="369">
        <v>1</v>
      </c>
      <c r="U277" s="369">
        <v>3.2</v>
      </c>
      <c r="V277" s="10">
        <v>1.5699999999999999E-2</v>
      </c>
      <c r="Y277" s="769"/>
      <c r="Z277" s="769" t="s">
        <v>817</v>
      </c>
      <c r="AA277" s="369">
        <v>1</v>
      </c>
      <c r="AB277" s="369">
        <v>3.2</v>
      </c>
      <c r="AC277" s="10">
        <v>1.5699999999999999E-2</v>
      </c>
      <c r="AD277" s="10">
        <v>1.5699999999999999E-2</v>
      </c>
    </row>
    <row r="278" spans="1:30">
      <c r="A278" s="412"/>
      <c r="B278" s="424"/>
      <c r="C278" s="424" t="s">
        <v>228</v>
      </c>
      <c r="D278" s="424" t="s">
        <v>227</v>
      </c>
      <c r="E278" s="424">
        <v>274</v>
      </c>
      <c r="F278" s="425" t="str">
        <f>Dumpadas[[#This Row],[punto]] &amp; " "&amp;Dumpadas[[#This Row],[jornada]]&amp;" " &amp; Dumpadas[[#This Row],[N°Acop]] &amp; " " &amp; TEXT(Dumpadas[[#This Row],[fecha ]], "dd-mm-yyyy")</f>
        <v>NIVEL 970 PM 274 23-01-2026</v>
      </c>
      <c r="G278" s="424" t="s">
        <v>16</v>
      </c>
      <c r="H278" s="426">
        <v>46045</v>
      </c>
      <c r="I278" s="424">
        <v>3.5</v>
      </c>
      <c r="J278" s="427">
        <v>2.7000000000000001E-3</v>
      </c>
      <c r="K278" s="427">
        <f>+IF(Dumpadas[[#This Row],[ley]]&gt;0.03,0.03,Dumpadas[[#This Row],[ley]])</f>
        <v>2.7000000000000001E-3</v>
      </c>
      <c r="L278" s="427"/>
      <c r="M278" s="424">
        <v>28487</v>
      </c>
      <c r="N278" s="424"/>
      <c r="O278" s="427"/>
      <c r="P278" s="428" t="str" cm="1">
        <f t="array" ref="P278">INDEX(Rangos!$E$3:$E$16,MATCH(1,(Dumpadas[[#This Row],[ley]]&gt;=Rangos!$B$3:$B$16)*(Dumpadas[[#This Row],[ley]]&lt;=Rangos!$C$3:$C$16),0))</f>
        <v>Descarte</v>
      </c>
      <c r="R278" s="769"/>
      <c r="S278" s="769" t="s">
        <v>818</v>
      </c>
      <c r="T278" s="369">
        <v>1</v>
      </c>
      <c r="U278" s="369">
        <v>3.2</v>
      </c>
      <c r="V278" s="10">
        <v>1.6199999999999999E-2</v>
      </c>
      <c r="Y278" s="769"/>
      <c r="Z278" s="769" t="s">
        <v>818</v>
      </c>
      <c r="AA278" s="369">
        <v>1</v>
      </c>
      <c r="AB278" s="369">
        <v>3.2</v>
      </c>
      <c r="AC278" s="10">
        <v>1.6199999999999999E-2</v>
      </c>
      <c r="AD278" s="10">
        <v>1.6199999999999999E-2</v>
      </c>
    </row>
    <row r="279" spans="1:30">
      <c r="A279" s="412"/>
      <c r="B279" s="424"/>
      <c r="C279" s="424" t="s">
        <v>228</v>
      </c>
      <c r="D279" s="424" t="s">
        <v>227</v>
      </c>
      <c r="E279" s="424">
        <v>275</v>
      </c>
      <c r="F279" s="425" t="str">
        <f>Dumpadas[[#This Row],[punto]] &amp; " "&amp;Dumpadas[[#This Row],[jornada]]&amp;" " &amp; Dumpadas[[#This Row],[N°Acop]] &amp; " " &amp; TEXT(Dumpadas[[#This Row],[fecha ]], "dd-mm-yyyy")</f>
        <v>NIVEL 970 PM 275 23-01-2026</v>
      </c>
      <c r="G279" s="424" t="s">
        <v>16</v>
      </c>
      <c r="H279" s="426">
        <v>46045</v>
      </c>
      <c r="I279" s="424">
        <v>3.5</v>
      </c>
      <c r="J279" s="427">
        <v>1.5E-3</v>
      </c>
      <c r="K279" s="427">
        <f>+IF(Dumpadas[[#This Row],[ley]]&gt;0.03,0.03,Dumpadas[[#This Row],[ley]])</f>
        <v>1.5E-3</v>
      </c>
      <c r="L279" s="427"/>
      <c r="M279" s="424">
        <v>28487</v>
      </c>
      <c r="N279" s="424"/>
      <c r="O279" s="427"/>
      <c r="P279" s="428" t="str" cm="1">
        <f t="array" ref="P279">INDEX(Rangos!$E$3:$E$16,MATCH(1,(Dumpadas[[#This Row],[ley]]&gt;=Rangos!$B$3:$B$16)*(Dumpadas[[#This Row],[ley]]&lt;=Rangos!$C$3:$C$16),0))</f>
        <v>Descarte</v>
      </c>
      <c r="R279" s="769"/>
      <c r="S279" s="769" t="s">
        <v>819</v>
      </c>
      <c r="T279" s="369">
        <v>1</v>
      </c>
      <c r="U279" s="369">
        <v>3.2</v>
      </c>
      <c r="V279" s="10">
        <v>4.7000000000000002E-3</v>
      </c>
      <c r="Y279" s="769"/>
      <c r="Z279" s="769" t="s">
        <v>819</v>
      </c>
      <c r="AA279" s="369">
        <v>1</v>
      </c>
      <c r="AB279" s="369">
        <v>3.2</v>
      </c>
      <c r="AC279" s="10">
        <v>4.7000000000000002E-3</v>
      </c>
      <c r="AD279" s="10">
        <v>4.7000000000000002E-3</v>
      </c>
    </row>
    <row r="280" spans="1:30">
      <c r="A280" s="464"/>
      <c r="B280" s="424"/>
      <c r="C280" s="424" t="s">
        <v>3781</v>
      </c>
      <c r="D280" s="424" t="s">
        <v>259</v>
      </c>
      <c r="E280" s="424">
        <v>276</v>
      </c>
      <c r="F280" s="425" t="str">
        <f>Dumpadas[[#This Row],[punto]] &amp; " "&amp;Dumpadas[[#This Row],[jornada]]&amp;" " &amp; Dumpadas[[#This Row],[N°Acop]] &amp; " " &amp; TEXT(Dumpadas[[#This Row],[fecha ]], "dd-mm-yyyy")</f>
        <v>NIVEL 789 PORTAl PM 276 23-01-2026</v>
      </c>
      <c r="G280" s="424" t="s">
        <v>16</v>
      </c>
      <c r="H280" s="426">
        <v>46045</v>
      </c>
      <c r="I280" s="424">
        <v>3.5</v>
      </c>
      <c r="J280" s="427">
        <v>2.6499999999999999E-2</v>
      </c>
      <c r="K280" s="427">
        <f>+IF(Dumpadas[[#This Row],[ley]]&gt;0.03,0.03,Dumpadas[[#This Row],[ley]])</f>
        <v>2.6499999999999999E-2</v>
      </c>
      <c r="L280" s="427"/>
      <c r="M280" s="424">
        <v>28487</v>
      </c>
      <c r="N280" s="424"/>
      <c r="O280" s="427"/>
      <c r="P280" s="428" t="str" cm="1">
        <f t="array" ref="P280">INDEX(Rangos!$E$3:$E$16,MATCH(1,(Dumpadas[[#This Row],[ley]]&gt;=Rangos!$B$3:$B$16)*(Dumpadas[[#This Row],[ley]]&lt;=Rangos!$C$3:$C$16),0))</f>
        <v>K</v>
      </c>
      <c r="R280" s="769"/>
      <c r="S280" s="769" t="s">
        <v>820</v>
      </c>
      <c r="T280" s="369">
        <v>1</v>
      </c>
      <c r="U280" s="369">
        <v>3.2</v>
      </c>
      <c r="V280" s="10">
        <v>8.8999999999999999E-3</v>
      </c>
      <c r="Y280" s="769"/>
      <c r="Z280" s="769" t="s">
        <v>820</v>
      </c>
      <c r="AA280" s="369">
        <v>1</v>
      </c>
      <c r="AB280" s="369">
        <v>3.2</v>
      </c>
      <c r="AC280" s="10">
        <v>8.8999999999999999E-3</v>
      </c>
      <c r="AD280" s="10">
        <v>8.8999999999999999E-3</v>
      </c>
    </row>
    <row r="281" spans="1:30">
      <c r="A281" s="464"/>
      <c r="B281" s="424"/>
      <c r="C281" s="424" t="s">
        <v>3781</v>
      </c>
      <c r="D281" s="424" t="s">
        <v>259</v>
      </c>
      <c r="E281" s="424">
        <v>277</v>
      </c>
      <c r="F281" s="425" t="str">
        <f>Dumpadas[[#This Row],[punto]] &amp; " "&amp;Dumpadas[[#This Row],[jornada]]&amp;" " &amp; Dumpadas[[#This Row],[N°Acop]] &amp; " " &amp; TEXT(Dumpadas[[#This Row],[fecha ]], "dd-mm-yyyy")</f>
        <v>NIVEL 789 PORTAl PM 277 23-01-2026</v>
      </c>
      <c r="G281" s="424" t="s">
        <v>16</v>
      </c>
      <c r="H281" s="426">
        <v>46045</v>
      </c>
      <c r="I281" s="424">
        <v>3.5</v>
      </c>
      <c r="J281" s="427">
        <v>2.1299999999999999E-2</v>
      </c>
      <c r="K281" s="427">
        <f>+IF(Dumpadas[[#This Row],[ley]]&gt;0.03,0.03,Dumpadas[[#This Row],[ley]])</f>
        <v>2.1299999999999999E-2</v>
      </c>
      <c r="L281" s="427"/>
      <c r="M281" s="424">
        <v>28487</v>
      </c>
      <c r="N281" s="424"/>
      <c r="O281" s="427"/>
      <c r="P281" s="428" t="str" cm="1">
        <f t="array" ref="P281">INDEX(Rangos!$E$3:$E$16,MATCH(1,(Dumpadas[[#This Row],[ley]]&gt;=Rangos!$B$3:$B$16)*(Dumpadas[[#This Row],[ley]]&lt;=Rangos!$C$3:$C$16),0))</f>
        <v>I</v>
      </c>
      <c r="R281" s="769"/>
      <c r="S281" s="769" t="s">
        <v>821</v>
      </c>
      <c r="T281" s="369">
        <v>1</v>
      </c>
      <c r="U281" s="369">
        <v>3.2</v>
      </c>
      <c r="V281" s="10">
        <v>7.4999999999999997E-3</v>
      </c>
      <c r="Y281" s="769"/>
      <c r="Z281" s="769" t="s">
        <v>821</v>
      </c>
      <c r="AA281" s="369">
        <v>1</v>
      </c>
      <c r="AB281" s="369">
        <v>3.2</v>
      </c>
      <c r="AC281" s="10">
        <v>7.4999999999999997E-3</v>
      </c>
      <c r="AD281" s="10">
        <v>7.4999999999999997E-3</v>
      </c>
    </row>
    <row r="282" spans="1:30">
      <c r="A282" s="465"/>
      <c r="B282" s="442"/>
      <c r="C282" s="773" t="s">
        <v>228</v>
      </c>
      <c r="D282" s="773" t="s">
        <v>227</v>
      </c>
      <c r="E282" s="442">
        <v>278</v>
      </c>
      <c r="F282" s="410" t="str">
        <f>Dumpadas[[#This Row],[punto]] &amp; " "&amp;Dumpadas[[#This Row],[jornada]]&amp;" " &amp; Dumpadas[[#This Row],[N°Acop]] &amp; " " &amp; TEXT(Dumpadas[[#This Row],[fecha ]], "dd-mm-yyyy")</f>
        <v>NIVEL 970 AM 278 26-01-2026</v>
      </c>
      <c r="G282" s="442" t="s">
        <v>14</v>
      </c>
      <c r="H282" s="5">
        <v>46048</v>
      </c>
      <c r="I282" s="442">
        <v>3.5</v>
      </c>
      <c r="J282" s="8">
        <v>2.1399999999999999E-2</v>
      </c>
      <c r="K282" s="8">
        <f>+IF(Dumpadas[[#This Row],[ley]]&gt;0.03,0.03,Dumpadas[[#This Row],[ley]])</f>
        <v>2.1399999999999999E-2</v>
      </c>
      <c r="L282" s="8"/>
      <c r="M282" s="442">
        <v>28488</v>
      </c>
      <c r="N282" s="386"/>
      <c r="O282" s="7"/>
      <c r="P282" s="10" t="str" cm="1">
        <f t="array" ref="P282">INDEX(Rangos!$E$3:$E$16,MATCH(1,(Dumpadas[[#This Row],[ley]]&gt;=Rangos!$B$3:$B$16)*(Dumpadas[[#This Row],[ley]]&lt;=Rangos!$C$3:$C$16),0))</f>
        <v>I</v>
      </c>
      <c r="R282" s="769"/>
      <c r="S282" s="769" t="s">
        <v>822</v>
      </c>
      <c r="T282" s="369">
        <v>1</v>
      </c>
      <c r="U282" s="369">
        <v>3.2</v>
      </c>
      <c r="V282" s="10">
        <v>1.0500000000000001E-2</v>
      </c>
      <c r="Y282" s="769"/>
      <c r="Z282" s="769" t="s">
        <v>822</v>
      </c>
      <c r="AA282" s="369">
        <v>1</v>
      </c>
      <c r="AB282" s="369">
        <v>3.2</v>
      </c>
      <c r="AC282" s="10">
        <v>1.0500000000000001E-2</v>
      </c>
      <c r="AD282" s="10">
        <v>1.0500000000000001E-2</v>
      </c>
    </row>
    <row r="283" spans="1:30">
      <c r="A283" s="465"/>
      <c r="B283" s="442"/>
      <c r="C283" s="773" t="s">
        <v>228</v>
      </c>
      <c r="D283" s="773" t="s">
        <v>227</v>
      </c>
      <c r="E283" s="442">
        <v>279</v>
      </c>
      <c r="F283" s="410" t="str">
        <f>Dumpadas[[#This Row],[punto]] &amp; " "&amp;Dumpadas[[#This Row],[jornada]]&amp;" " &amp; Dumpadas[[#This Row],[N°Acop]] &amp; " " &amp; TEXT(Dumpadas[[#This Row],[fecha ]], "dd-mm-yyyy")</f>
        <v>NIVEL 970 AM 279 26-01-2026</v>
      </c>
      <c r="G283" s="442" t="s">
        <v>14</v>
      </c>
      <c r="H283" s="5">
        <v>46048</v>
      </c>
      <c r="I283" s="442">
        <v>3.5</v>
      </c>
      <c r="J283" s="8">
        <v>1.5800000000000002E-2</v>
      </c>
      <c r="K283" s="8">
        <f>+IF(Dumpadas[[#This Row],[ley]]&gt;0.03,0.03,Dumpadas[[#This Row],[ley]])</f>
        <v>1.5800000000000002E-2</v>
      </c>
      <c r="L283" s="8"/>
      <c r="M283" s="442">
        <v>28488</v>
      </c>
      <c r="N283" s="386"/>
      <c r="O283" s="7"/>
      <c r="P283" s="10" t="str" cm="1">
        <f t="array" ref="P283">INDEX(Rangos!$E$3:$E$16,MATCH(1,(Dumpadas[[#This Row],[ley]]&gt;=Rangos!$B$3:$B$16)*(Dumpadas[[#This Row],[ley]]&lt;=Rangos!$C$3:$C$16),0))</f>
        <v>F</v>
      </c>
      <c r="R283" s="769"/>
      <c r="S283" s="769" t="s">
        <v>823</v>
      </c>
      <c r="T283" s="369">
        <v>1</v>
      </c>
      <c r="U283" s="369">
        <v>3.2</v>
      </c>
      <c r="V283" s="10">
        <v>7.7999999999999996E-3</v>
      </c>
      <c r="Y283" s="769"/>
      <c r="Z283" s="769" t="s">
        <v>823</v>
      </c>
      <c r="AA283" s="369">
        <v>1</v>
      </c>
      <c r="AB283" s="369">
        <v>3.2</v>
      </c>
      <c r="AC283" s="10">
        <v>7.7999999999999996E-3</v>
      </c>
      <c r="AD283" s="10">
        <v>7.7999999999999996E-3</v>
      </c>
    </row>
    <row r="284" spans="1:30">
      <c r="A284" s="465"/>
      <c r="B284" s="442"/>
      <c r="C284" s="773" t="s">
        <v>228</v>
      </c>
      <c r="D284" s="773" t="s">
        <v>227</v>
      </c>
      <c r="E284" s="442">
        <v>280</v>
      </c>
      <c r="F284" s="410" t="str">
        <f>Dumpadas[[#This Row],[punto]] &amp; " "&amp;Dumpadas[[#This Row],[jornada]]&amp;" " &amp; Dumpadas[[#This Row],[N°Acop]] &amp; " " &amp; TEXT(Dumpadas[[#This Row],[fecha ]], "dd-mm-yyyy")</f>
        <v>NIVEL 970 AM 280 26-01-2026</v>
      </c>
      <c r="G284" s="442" t="s">
        <v>14</v>
      </c>
      <c r="H284" s="5">
        <v>46048</v>
      </c>
      <c r="I284" s="442">
        <v>3.5</v>
      </c>
      <c r="J284" s="8">
        <v>1.52E-2</v>
      </c>
      <c r="K284" s="8">
        <f>+IF(Dumpadas[[#This Row],[ley]]&gt;0.03,0.03,Dumpadas[[#This Row],[ley]])</f>
        <v>1.52E-2</v>
      </c>
      <c r="L284" s="8"/>
      <c r="M284" s="442">
        <v>28488</v>
      </c>
      <c r="N284" s="386"/>
      <c r="O284" s="7"/>
      <c r="P284" s="10" t="str" cm="1">
        <f t="array" ref="P284">INDEX(Rangos!$E$3:$E$16,MATCH(1,(Dumpadas[[#This Row],[ley]]&gt;=Rangos!$B$3:$B$16)*(Dumpadas[[#This Row],[ley]]&lt;=Rangos!$C$3:$C$16),0))</f>
        <v>F</v>
      </c>
      <c r="R284" s="769"/>
      <c r="S284" s="769" t="s">
        <v>824</v>
      </c>
      <c r="T284" s="369">
        <v>1</v>
      </c>
      <c r="U284" s="369">
        <v>3.2</v>
      </c>
      <c r="V284" s="10">
        <v>8.0000000000000002E-3</v>
      </c>
      <c r="Y284" s="769"/>
      <c r="Z284" s="769" t="s">
        <v>824</v>
      </c>
      <c r="AA284" s="369">
        <v>1</v>
      </c>
      <c r="AB284" s="369">
        <v>3.2</v>
      </c>
      <c r="AC284" s="10">
        <v>8.0000000000000002E-3</v>
      </c>
      <c r="AD284" s="10">
        <v>8.0000000000000002E-3</v>
      </c>
    </row>
    <row r="285" spans="1:30">
      <c r="A285" s="465"/>
      <c r="B285" s="442"/>
      <c r="C285" s="773" t="s">
        <v>228</v>
      </c>
      <c r="D285" s="773" t="s">
        <v>227</v>
      </c>
      <c r="E285" s="442">
        <v>281</v>
      </c>
      <c r="F285" s="410" t="str">
        <f>Dumpadas[[#This Row],[punto]] &amp; " "&amp;Dumpadas[[#This Row],[jornada]]&amp;" " &amp; Dumpadas[[#This Row],[N°Acop]] &amp; " " &amp; TEXT(Dumpadas[[#This Row],[fecha ]], "dd-mm-yyyy")</f>
        <v>NIVEL 970 AM 281 26-01-2026</v>
      </c>
      <c r="G285" s="442" t="s">
        <v>14</v>
      </c>
      <c r="H285" s="5">
        <v>46048</v>
      </c>
      <c r="I285" s="442">
        <v>3.5</v>
      </c>
      <c r="J285" s="8">
        <v>1.0500000000000001E-2</v>
      </c>
      <c r="K285" s="8">
        <f>+IF(Dumpadas[[#This Row],[ley]]&gt;0.03,0.03,Dumpadas[[#This Row],[ley]])</f>
        <v>1.0500000000000001E-2</v>
      </c>
      <c r="L285" s="8"/>
      <c r="M285" s="442">
        <v>28488</v>
      </c>
      <c r="N285" s="386"/>
      <c r="O285" s="7"/>
      <c r="P285" s="10" t="str" cm="1">
        <f t="array" ref="P285">INDEX(Rangos!$E$3:$E$16,MATCH(1,(Dumpadas[[#This Row],[ley]]&gt;=Rangos!$B$3:$B$16)*(Dumpadas[[#This Row],[ley]]&lt;=Rangos!$C$3:$C$16),0))</f>
        <v>C</v>
      </c>
      <c r="R285" s="769"/>
      <c r="S285" s="769" t="s">
        <v>825</v>
      </c>
      <c r="T285" s="369">
        <v>1</v>
      </c>
      <c r="U285" s="369">
        <v>3.2</v>
      </c>
      <c r="V285" s="10">
        <v>7.1000000000000004E-3</v>
      </c>
      <c r="Y285" s="769"/>
      <c r="Z285" s="769" t="s">
        <v>825</v>
      </c>
      <c r="AA285" s="369">
        <v>1</v>
      </c>
      <c r="AB285" s="369">
        <v>3.2</v>
      </c>
      <c r="AC285" s="10">
        <v>7.1000000000000004E-3</v>
      </c>
      <c r="AD285" s="10">
        <v>7.1000000000000004E-3</v>
      </c>
    </row>
    <row r="286" spans="1:30">
      <c r="A286" s="465"/>
      <c r="B286" s="442"/>
      <c r="C286" s="773" t="s">
        <v>228</v>
      </c>
      <c r="D286" s="773" t="s">
        <v>227</v>
      </c>
      <c r="E286" s="442">
        <v>282</v>
      </c>
      <c r="F286" s="410" t="str">
        <f>Dumpadas[[#This Row],[punto]] &amp; " "&amp;Dumpadas[[#This Row],[jornada]]&amp;" " &amp; Dumpadas[[#This Row],[N°Acop]] &amp; " " &amp; TEXT(Dumpadas[[#This Row],[fecha ]], "dd-mm-yyyy")</f>
        <v>NIVEL 970 AM 282 26-01-2026</v>
      </c>
      <c r="G286" s="442" t="s">
        <v>14</v>
      </c>
      <c r="H286" s="5">
        <v>46048</v>
      </c>
      <c r="I286" s="442">
        <v>3.5</v>
      </c>
      <c r="J286" s="8">
        <v>1.46E-2</v>
      </c>
      <c r="K286" s="8">
        <f>+IF(Dumpadas[[#This Row],[ley]]&gt;0.03,0.03,Dumpadas[[#This Row],[ley]])</f>
        <v>1.46E-2</v>
      </c>
      <c r="L286" s="8"/>
      <c r="M286" s="442">
        <v>28488</v>
      </c>
      <c r="N286" s="386"/>
      <c r="O286" s="7"/>
      <c r="P286" s="10" t="str" cm="1">
        <f t="array" ref="P286">INDEX(Rangos!$E$3:$E$16,MATCH(1,(Dumpadas[[#This Row],[ley]]&gt;=Rangos!$B$3:$B$16)*(Dumpadas[[#This Row],[ley]]&lt;=Rangos!$C$3:$C$16),0))</f>
        <v>E</v>
      </c>
      <c r="R286" s="769"/>
      <c r="S286" s="769" t="s">
        <v>826</v>
      </c>
      <c r="T286" s="369">
        <v>1</v>
      </c>
      <c r="U286" s="369">
        <v>3.2</v>
      </c>
      <c r="V286" s="10">
        <v>1.6899999999999998E-2</v>
      </c>
      <c r="Y286" s="769"/>
      <c r="Z286" s="769" t="s">
        <v>826</v>
      </c>
      <c r="AA286" s="369">
        <v>1</v>
      </c>
      <c r="AB286" s="369">
        <v>3.2</v>
      </c>
      <c r="AC286" s="10">
        <v>1.6899999999999998E-2</v>
      </c>
      <c r="AD286" s="10">
        <v>1.6899999999999998E-2</v>
      </c>
    </row>
    <row r="287" spans="1:30">
      <c r="A287" s="465"/>
      <c r="B287" s="442"/>
      <c r="C287" s="773" t="s">
        <v>228</v>
      </c>
      <c r="D287" s="773" t="s">
        <v>227</v>
      </c>
      <c r="E287" s="442">
        <v>283</v>
      </c>
      <c r="F287" s="410" t="str">
        <f>Dumpadas[[#This Row],[punto]] &amp; " "&amp;Dumpadas[[#This Row],[jornada]]&amp;" " &amp; Dumpadas[[#This Row],[N°Acop]] &amp; " " &amp; TEXT(Dumpadas[[#This Row],[fecha ]], "dd-mm-yyyy")</f>
        <v>NIVEL 970 AM 283 26-01-2026</v>
      </c>
      <c r="G287" s="442" t="s">
        <v>14</v>
      </c>
      <c r="H287" s="5">
        <v>46048</v>
      </c>
      <c r="I287" s="442">
        <v>3.5</v>
      </c>
      <c r="J287" s="8">
        <v>1.21E-2</v>
      </c>
      <c r="K287" s="8">
        <f>+IF(Dumpadas[[#This Row],[ley]]&gt;0.03,0.03,Dumpadas[[#This Row],[ley]])</f>
        <v>1.21E-2</v>
      </c>
      <c r="L287" s="8"/>
      <c r="M287" s="442">
        <v>28488</v>
      </c>
      <c r="N287" s="386"/>
      <c r="O287" s="7"/>
      <c r="P287" s="10" t="str" cm="1">
        <f t="array" ref="P287">INDEX(Rangos!$E$3:$E$16,MATCH(1,(Dumpadas[[#This Row],[ley]]&gt;=Rangos!$B$3:$B$16)*(Dumpadas[[#This Row],[ley]]&lt;=Rangos!$C$3:$C$16),0))</f>
        <v>D</v>
      </c>
      <c r="R287" s="769"/>
      <c r="S287" s="769" t="s">
        <v>827</v>
      </c>
      <c r="T287" s="369">
        <v>1</v>
      </c>
      <c r="U287" s="369">
        <v>3.2</v>
      </c>
      <c r="V287" s="10">
        <v>6.0000000000000001E-3</v>
      </c>
      <c r="Y287" s="769"/>
      <c r="Z287" s="769" t="s">
        <v>827</v>
      </c>
      <c r="AA287" s="369">
        <v>1</v>
      </c>
      <c r="AB287" s="369">
        <v>3.2</v>
      </c>
      <c r="AC287" s="10">
        <v>6.0000000000000001E-3</v>
      </c>
      <c r="AD287" s="10">
        <v>6.0000000000000001E-3</v>
      </c>
    </row>
    <row r="288" spans="1:30">
      <c r="A288" s="465"/>
      <c r="B288" s="442"/>
      <c r="C288" s="773" t="s">
        <v>228</v>
      </c>
      <c r="D288" s="773" t="s">
        <v>227</v>
      </c>
      <c r="E288" s="442">
        <v>284</v>
      </c>
      <c r="F288" s="410" t="str">
        <f>Dumpadas[[#This Row],[punto]] &amp; " "&amp;Dumpadas[[#This Row],[jornada]]&amp;" " &amp; Dumpadas[[#This Row],[N°Acop]] &amp; " " &amp; TEXT(Dumpadas[[#This Row],[fecha ]], "dd-mm-yyyy")</f>
        <v>NIVEL 970 AM 284 26-01-2026</v>
      </c>
      <c r="G288" s="442" t="s">
        <v>14</v>
      </c>
      <c r="H288" s="5">
        <v>46048</v>
      </c>
      <c r="I288" s="442">
        <v>3.5</v>
      </c>
      <c r="J288" s="8">
        <v>1.7500000000000002E-2</v>
      </c>
      <c r="K288" s="8">
        <f>+IF(Dumpadas[[#This Row],[ley]]&gt;0.03,0.03,Dumpadas[[#This Row],[ley]])</f>
        <v>1.7500000000000002E-2</v>
      </c>
      <c r="L288" s="8"/>
      <c r="M288" s="442">
        <v>28488</v>
      </c>
      <c r="N288" s="386"/>
      <c r="O288" s="7"/>
      <c r="P288" s="10" t="str" cm="1">
        <f t="array" ref="P288">INDEX(Rangos!$E$3:$E$16,MATCH(1,(Dumpadas[[#This Row],[ley]]&gt;=Rangos!$B$3:$B$16)*(Dumpadas[[#This Row],[ley]]&lt;=Rangos!$C$3:$C$16),0))</f>
        <v>G</v>
      </c>
      <c r="R288" s="769"/>
      <c r="S288" s="769" t="s">
        <v>828</v>
      </c>
      <c r="T288" s="369">
        <v>1</v>
      </c>
      <c r="U288" s="369">
        <v>3.2</v>
      </c>
      <c r="V288" s="10">
        <v>8.6E-3</v>
      </c>
      <c r="Y288" s="769"/>
      <c r="Z288" s="769" t="s">
        <v>828</v>
      </c>
      <c r="AA288" s="369">
        <v>1</v>
      </c>
      <c r="AB288" s="369">
        <v>3.2</v>
      </c>
      <c r="AC288" s="10">
        <v>8.6E-3</v>
      </c>
      <c r="AD288" s="10">
        <v>8.6E-3</v>
      </c>
    </row>
    <row r="289" spans="1:30">
      <c r="A289" s="412"/>
      <c r="B289" s="442"/>
      <c r="C289" s="773" t="s">
        <v>228</v>
      </c>
      <c r="D289" s="773" t="s">
        <v>227</v>
      </c>
      <c r="E289" s="442">
        <v>285</v>
      </c>
      <c r="F289" s="410" t="str">
        <f>Dumpadas[[#This Row],[punto]] &amp; " "&amp;Dumpadas[[#This Row],[jornada]]&amp;" " &amp; Dumpadas[[#This Row],[N°Acop]] &amp; " " &amp; TEXT(Dumpadas[[#This Row],[fecha ]], "dd-mm-yyyy")</f>
        <v>NIVEL 970 AM 285 26-01-2026</v>
      </c>
      <c r="G289" s="442" t="s">
        <v>14</v>
      </c>
      <c r="H289" s="5">
        <v>46048</v>
      </c>
      <c r="I289" s="442">
        <v>3.5</v>
      </c>
      <c r="J289" s="8">
        <v>7.9000000000000008E-3</v>
      </c>
      <c r="K289" s="8">
        <f>+IF(Dumpadas[[#This Row],[ley]]&gt;0.03,0.03,Dumpadas[[#This Row],[ley]])</f>
        <v>7.9000000000000008E-3</v>
      </c>
      <c r="L289" s="8"/>
      <c r="M289" s="442">
        <v>28488</v>
      </c>
      <c r="N289" s="386"/>
      <c r="O289" s="7"/>
      <c r="P289" s="10" t="str" cm="1">
        <f t="array" ref="P289">INDEX(Rangos!$E$3:$E$16,MATCH(1,(Dumpadas[[#This Row],[ley]]&gt;=Rangos!$B$3:$B$16)*(Dumpadas[[#This Row],[ley]]&lt;=Rangos!$C$3:$C$16),0))</f>
        <v>A</v>
      </c>
      <c r="R289" s="769"/>
      <c r="S289" s="769" t="s">
        <v>829</v>
      </c>
      <c r="T289" s="369">
        <v>1</v>
      </c>
      <c r="U289" s="369">
        <v>3.2</v>
      </c>
      <c r="V289" s="10">
        <v>1.32E-2</v>
      </c>
      <c r="Y289" s="769"/>
      <c r="Z289" s="769" t="s">
        <v>829</v>
      </c>
      <c r="AA289" s="369">
        <v>1</v>
      </c>
      <c r="AB289" s="369">
        <v>3.2</v>
      </c>
      <c r="AC289" s="10">
        <v>1.32E-2</v>
      </c>
      <c r="AD289" s="10">
        <v>1.32E-2</v>
      </c>
    </row>
    <row r="290" spans="1:30">
      <c r="A290" s="412"/>
      <c r="B290" s="442"/>
      <c r="C290" s="773" t="s">
        <v>228</v>
      </c>
      <c r="D290" s="773" t="s">
        <v>227</v>
      </c>
      <c r="E290" s="442">
        <v>286</v>
      </c>
      <c r="F290" s="410" t="str">
        <f>Dumpadas[[#This Row],[punto]] &amp; " "&amp;Dumpadas[[#This Row],[jornada]]&amp;" " &amp; Dumpadas[[#This Row],[N°Acop]] &amp; " " &amp; TEXT(Dumpadas[[#This Row],[fecha ]], "dd-mm-yyyy")</f>
        <v>NIVEL 970 AM 286 26-01-2026</v>
      </c>
      <c r="G290" s="442" t="s">
        <v>14</v>
      </c>
      <c r="H290" s="5">
        <v>46048</v>
      </c>
      <c r="I290" s="442">
        <v>3.5</v>
      </c>
      <c r="J290" s="8">
        <v>3.8E-3</v>
      </c>
      <c r="K290" s="8">
        <f>+IF(Dumpadas[[#This Row],[ley]]&gt;0.03,0.03,Dumpadas[[#This Row],[ley]])</f>
        <v>3.8E-3</v>
      </c>
      <c r="L290" s="8"/>
      <c r="M290" s="442">
        <v>28488</v>
      </c>
      <c r="N290" s="386"/>
      <c r="O290" s="7"/>
      <c r="P290" s="10" t="str" cm="1">
        <f t="array" ref="P290">INDEX(Rangos!$E$3:$E$16,MATCH(1,(Dumpadas[[#This Row],[ley]]&gt;=Rangos!$B$3:$B$16)*(Dumpadas[[#This Row],[ley]]&lt;=Rangos!$C$3:$C$16),0))</f>
        <v>Descarte</v>
      </c>
      <c r="R290" s="769"/>
      <c r="S290" s="769" t="s">
        <v>830</v>
      </c>
      <c r="T290" s="369">
        <v>1</v>
      </c>
      <c r="U290" s="369">
        <v>3.2</v>
      </c>
      <c r="V290" s="10">
        <v>1.0200000000000001E-2</v>
      </c>
      <c r="Y290" s="769"/>
      <c r="Z290" s="769" t="s">
        <v>830</v>
      </c>
      <c r="AA290" s="369">
        <v>1</v>
      </c>
      <c r="AB290" s="369">
        <v>3.2</v>
      </c>
      <c r="AC290" s="10">
        <v>1.0200000000000001E-2</v>
      </c>
      <c r="AD290" s="10">
        <v>1.0200000000000001E-2</v>
      </c>
    </row>
    <row r="291" spans="1:30">
      <c r="A291" s="412"/>
      <c r="B291" s="442"/>
      <c r="C291" s="773" t="s">
        <v>228</v>
      </c>
      <c r="D291" s="773" t="s">
        <v>227</v>
      </c>
      <c r="E291" s="442">
        <v>287</v>
      </c>
      <c r="F291" s="410" t="str">
        <f>Dumpadas[[#This Row],[punto]] &amp; " "&amp;Dumpadas[[#This Row],[jornada]]&amp;" " &amp; Dumpadas[[#This Row],[N°Acop]] &amp; " " &amp; TEXT(Dumpadas[[#This Row],[fecha ]], "dd-mm-yyyy")</f>
        <v>NIVEL 970 AM 287 26-01-2026</v>
      </c>
      <c r="G291" s="442" t="s">
        <v>14</v>
      </c>
      <c r="H291" s="5">
        <v>46048</v>
      </c>
      <c r="I291" s="442">
        <v>3.5</v>
      </c>
      <c r="J291" s="8">
        <v>6.6E-3</v>
      </c>
      <c r="K291" s="8">
        <f>+IF(Dumpadas[[#This Row],[ley]]&gt;0.03,0.03,Dumpadas[[#This Row],[ley]])</f>
        <v>6.6E-3</v>
      </c>
      <c r="L291" s="8"/>
      <c r="M291" s="442">
        <v>28488</v>
      </c>
      <c r="N291" s="386"/>
      <c r="O291" s="7"/>
      <c r="P291" s="10" t="str" cm="1">
        <f t="array" ref="P291">INDEX(Rangos!$E$3:$E$16,MATCH(1,(Dumpadas[[#This Row],[ley]]&gt;=Rangos!$B$3:$B$16)*(Dumpadas[[#This Row],[ley]]&lt;=Rangos!$C$3:$C$16),0))</f>
        <v>Reserva</v>
      </c>
      <c r="R291" s="769"/>
      <c r="S291" s="769" t="s">
        <v>831</v>
      </c>
      <c r="T291" s="369">
        <v>1</v>
      </c>
      <c r="U291" s="369">
        <v>3.2</v>
      </c>
      <c r="V291" s="10">
        <v>1.83E-2</v>
      </c>
      <c r="Y291" s="769"/>
      <c r="Z291" s="769" t="s">
        <v>831</v>
      </c>
      <c r="AA291" s="369">
        <v>1</v>
      </c>
      <c r="AB291" s="369">
        <v>3.2</v>
      </c>
      <c r="AC291" s="10">
        <v>1.83E-2</v>
      </c>
      <c r="AD291" s="10">
        <v>1.83E-2</v>
      </c>
    </row>
    <row r="292" spans="1:30">
      <c r="A292" s="412"/>
      <c r="B292" s="442"/>
      <c r="C292" s="773" t="s">
        <v>228</v>
      </c>
      <c r="D292" s="773" t="s">
        <v>227</v>
      </c>
      <c r="E292" s="442">
        <v>288</v>
      </c>
      <c r="F292" s="410" t="str">
        <f>Dumpadas[[#This Row],[punto]] &amp; " "&amp;Dumpadas[[#This Row],[jornada]]&amp;" " &amp; Dumpadas[[#This Row],[N°Acop]] &amp; " " &amp; TEXT(Dumpadas[[#This Row],[fecha ]], "dd-mm-yyyy")</f>
        <v>NIVEL 970 AM 288 26-01-2026</v>
      </c>
      <c r="G292" s="442" t="s">
        <v>14</v>
      </c>
      <c r="H292" s="5">
        <v>46048</v>
      </c>
      <c r="I292" s="442">
        <v>3.5</v>
      </c>
      <c r="J292" s="8">
        <v>8.9999999999999993E-3</v>
      </c>
      <c r="K292" s="8">
        <f>+IF(Dumpadas[[#This Row],[ley]]&gt;0.03,0.03,Dumpadas[[#This Row],[ley]])</f>
        <v>8.9999999999999993E-3</v>
      </c>
      <c r="L292" s="8"/>
      <c r="M292" s="442">
        <v>28488</v>
      </c>
      <c r="N292" s="386"/>
      <c r="O292" s="7"/>
      <c r="P292" s="10" t="str" cm="1">
        <f t="array" ref="P292">INDEX(Rangos!$E$3:$E$16,MATCH(1,(Dumpadas[[#This Row],[ley]]&gt;=Rangos!$B$3:$B$16)*(Dumpadas[[#This Row],[ley]]&lt;=Rangos!$C$3:$C$16),0))</f>
        <v>B</v>
      </c>
      <c r="R292" s="769"/>
      <c r="S292" s="769" t="s">
        <v>832</v>
      </c>
      <c r="T292" s="369">
        <v>1</v>
      </c>
      <c r="U292" s="369">
        <v>3.2</v>
      </c>
      <c r="V292" s="10">
        <v>9.1000000000000004E-3</v>
      </c>
      <c r="Y292" s="769"/>
      <c r="Z292" s="769" t="s">
        <v>832</v>
      </c>
      <c r="AA292" s="369">
        <v>1</v>
      </c>
      <c r="AB292" s="369">
        <v>3.2</v>
      </c>
      <c r="AC292" s="10">
        <v>9.1000000000000004E-3</v>
      </c>
      <c r="AD292" s="10">
        <v>9.1000000000000004E-3</v>
      </c>
    </row>
    <row r="293" spans="1:30">
      <c r="A293" s="412"/>
      <c r="B293" s="442"/>
      <c r="C293" s="773" t="s">
        <v>228</v>
      </c>
      <c r="D293" s="773" t="s">
        <v>227</v>
      </c>
      <c r="E293" s="442">
        <v>289</v>
      </c>
      <c r="F293" s="410" t="str">
        <f>Dumpadas[[#This Row],[punto]] &amp; " "&amp;Dumpadas[[#This Row],[jornada]]&amp;" " &amp; Dumpadas[[#This Row],[N°Acop]] &amp; " " &amp; TEXT(Dumpadas[[#This Row],[fecha ]], "dd-mm-yyyy")</f>
        <v>NIVEL 970 AM 289 26-01-2026</v>
      </c>
      <c r="G293" s="442" t="s">
        <v>14</v>
      </c>
      <c r="H293" s="5">
        <v>46048</v>
      </c>
      <c r="I293" s="442">
        <v>3.5</v>
      </c>
      <c r="J293" s="8">
        <v>7.1999999999999998E-3</v>
      </c>
      <c r="K293" s="8">
        <f>+IF(Dumpadas[[#This Row],[ley]]&gt;0.03,0.03,Dumpadas[[#This Row],[ley]])</f>
        <v>7.1999999999999998E-3</v>
      </c>
      <c r="L293" s="8"/>
      <c r="M293" s="442">
        <v>28488</v>
      </c>
      <c r="N293" s="386"/>
      <c r="O293" s="7"/>
      <c r="P293" s="10" t="str" cm="1">
        <f t="array" ref="P293">INDEX(Rangos!$E$3:$E$16,MATCH(1,(Dumpadas[[#This Row],[ley]]&gt;=Rangos!$B$3:$B$16)*(Dumpadas[[#This Row],[ley]]&lt;=Rangos!$C$3:$C$16),0))</f>
        <v>Reserva</v>
      </c>
      <c r="R293" s="769"/>
      <c r="S293" s="769" t="s">
        <v>833</v>
      </c>
      <c r="T293" s="369">
        <v>1</v>
      </c>
      <c r="U293" s="369">
        <v>3.2</v>
      </c>
      <c r="V293" s="10">
        <v>9.1999999999999998E-3</v>
      </c>
      <c r="Y293" s="769"/>
      <c r="Z293" s="769" t="s">
        <v>833</v>
      </c>
      <c r="AA293" s="369">
        <v>1</v>
      </c>
      <c r="AB293" s="369">
        <v>3.2</v>
      </c>
      <c r="AC293" s="10">
        <v>9.1999999999999998E-3</v>
      </c>
      <c r="AD293" s="10">
        <v>9.1999999999999998E-3</v>
      </c>
    </row>
    <row r="294" spans="1:30">
      <c r="B294" s="424"/>
      <c r="C294" s="424" t="s">
        <v>3781</v>
      </c>
      <c r="D294" s="424" t="s">
        <v>259</v>
      </c>
      <c r="E294" s="424">
        <v>290</v>
      </c>
      <c r="F294" s="425" t="str">
        <f>Dumpadas[[#This Row],[punto]] &amp; " "&amp;Dumpadas[[#This Row],[jornada]]&amp;" " &amp; Dumpadas[[#This Row],[N°Acop]] &amp; " " &amp; TEXT(Dumpadas[[#This Row],[fecha ]], "dd-mm-yyyy")</f>
        <v>NIVEL 789 PORTAl PM 290 23-01-2026</v>
      </c>
      <c r="G294" s="424" t="s">
        <v>16</v>
      </c>
      <c r="H294" s="426">
        <v>46045</v>
      </c>
      <c r="I294" s="424">
        <v>3.5</v>
      </c>
      <c r="J294" s="427">
        <v>5.7999999999999996E-3</v>
      </c>
      <c r="K294" s="427">
        <f>+IF(Dumpadas[[#This Row],[ley]]&gt;0.03,0.03,Dumpadas[[#This Row],[ley]])</f>
        <v>5.7999999999999996E-3</v>
      </c>
      <c r="L294" s="427"/>
      <c r="M294" s="424">
        <v>28493</v>
      </c>
      <c r="N294" s="424"/>
      <c r="O294" s="427"/>
      <c r="P294" s="428" t="str" cm="1">
        <f t="array" ref="P294">INDEX(Rangos!$E$3:$E$16,MATCH(1,(Dumpadas[[#This Row],[ley]]&gt;=Rangos!$B$3:$B$16)*(Dumpadas[[#This Row],[ley]]&lt;=Rangos!$C$3:$C$16),0))</f>
        <v>Descarte</v>
      </c>
      <c r="R294" s="769"/>
      <c r="S294" s="769" t="s">
        <v>834</v>
      </c>
      <c r="T294" s="369">
        <v>1</v>
      </c>
      <c r="U294" s="369">
        <v>3.2</v>
      </c>
      <c r="V294" s="10">
        <v>1.46E-2</v>
      </c>
      <c r="Y294" s="769"/>
      <c r="Z294" s="769" t="s">
        <v>834</v>
      </c>
      <c r="AA294" s="369">
        <v>1</v>
      </c>
      <c r="AB294" s="369">
        <v>3.2</v>
      </c>
      <c r="AC294" s="10">
        <v>1.46E-2</v>
      </c>
      <c r="AD294" s="10">
        <v>1.46E-2</v>
      </c>
    </row>
    <row r="295" spans="1:30">
      <c r="B295" s="424"/>
      <c r="C295" s="424" t="s">
        <v>3781</v>
      </c>
      <c r="D295" s="424" t="s">
        <v>259</v>
      </c>
      <c r="E295" s="424">
        <v>291</v>
      </c>
      <c r="F295" s="425" t="str">
        <f>Dumpadas[[#This Row],[punto]] &amp; " "&amp;Dumpadas[[#This Row],[jornada]]&amp;" " &amp; Dumpadas[[#This Row],[N°Acop]] &amp; " " &amp; TEXT(Dumpadas[[#This Row],[fecha ]], "dd-mm-yyyy")</f>
        <v>NIVEL 789 PORTAl PM 291 23-01-2026</v>
      </c>
      <c r="G295" s="424" t="s">
        <v>16</v>
      </c>
      <c r="H295" s="426">
        <v>46045</v>
      </c>
      <c r="I295" s="424">
        <v>3.5</v>
      </c>
      <c r="J295" s="427">
        <v>8.2000000000000007E-3</v>
      </c>
      <c r="K295" s="427">
        <f>+IF(Dumpadas[[#This Row],[ley]]&gt;0.03,0.03,Dumpadas[[#This Row],[ley]])</f>
        <v>8.2000000000000007E-3</v>
      </c>
      <c r="L295" s="427"/>
      <c r="M295" s="424">
        <v>28493</v>
      </c>
      <c r="N295" s="424"/>
      <c r="O295" s="427"/>
      <c r="P295" s="428" t="str" cm="1">
        <f t="array" ref="P295">INDEX(Rangos!$E$3:$E$16,MATCH(1,(Dumpadas[[#This Row],[ley]]&gt;=Rangos!$B$3:$B$16)*(Dumpadas[[#This Row],[ley]]&lt;=Rangos!$C$3:$C$16),0))</f>
        <v>A</v>
      </c>
      <c r="R295" s="769"/>
      <c r="S295" s="769" t="s">
        <v>835</v>
      </c>
      <c r="T295" s="369">
        <v>1</v>
      </c>
      <c r="U295" s="369">
        <v>3.2</v>
      </c>
      <c r="V295" s="10">
        <v>9.2999999999999992E-3</v>
      </c>
      <c r="Y295" s="769"/>
      <c r="Z295" s="769" t="s">
        <v>835</v>
      </c>
      <c r="AA295" s="369">
        <v>1</v>
      </c>
      <c r="AB295" s="369">
        <v>3.2</v>
      </c>
      <c r="AC295" s="10">
        <v>9.2999999999999992E-3</v>
      </c>
      <c r="AD295" s="10">
        <v>9.2999999999999992E-3</v>
      </c>
    </row>
    <row r="296" spans="1:30">
      <c r="B296" s="424"/>
      <c r="C296" s="424" t="s">
        <v>3781</v>
      </c>
      <c r="D296" s="424" t="s">
        <v>259</v>
      </c>
      <c r="E296" s="424">
        <v>292</v>
      </c>
      <c r="F296" s="425" t="str">
        <f>Dumpadas[[#This Row],[punto]] &amp; " "&amp;Dumpadas[[#This Row],[jornada]]&amp;" " &amp; Dumpadas[[#This Row],[N°Acop]] &amp; " " &amp; TEXT(Dumpadas[[#This Row],[fecha ]], "dd-mm-yyyy")</f>
        <v>NIVEL 789 PORTAl PM 292 23-01-2026</v>
      </c>
      <c r="G296" s="424" t="s">
        <v>16</v>
      </c>
      <c r="H296" s="426">
        <v>46045</v>
      </c>
      <c r="I296" s="424">
        <v>3.5</v>
      </c>
      <c r="J296" s="427">
        <v>6.8999999999999999E-3</v>
      </c>
      <c r="K296" s="427">
        <f>+IF(Dumpadas[[#This Row],[ley]]&gt;0.03,0.03,Dumpadas[[#This Row],[ley]])</f>
        <v>6.8999999999999999E-3</v>
      </c>
      <c r="L296" s="427"/>
      <c r="M296" s="424">
        <v>28493</v>
      </c>
      <c r="N296" s="424"/>
      <c r="O296" s="427"/>
      <c r="P296" s="428" t="str" cm="1">
        <f t="array" ref="P296">INDEX(Rangos!$E$3:$E$16,MATCH(1,(Dumpadas[[#This Row],[ley]]&gt;=Rangos!$B$3:$B$16)*(Dumpadas[[#This Row],[ley]]&lt;=Rangos!$C$3:$C$16),0))</f>
        <v>Reserva</v>
      </c>
      <c r="R296" s="769"/>
      <c r="S296" s="769" t="s">
        <v>836</v>
      </c>
      <c r="T296" s="369">
        <v>1</v>
      </c>
      <c r="U296" s="369">
        <v>3.2</v>
      </c>
      <c r="V296" s="10">
        <v>6.7000000000000002E-3</v>
      </c>
      <c r="Y296" s="769"/>
      <c r="Z296" s="769" t="s">
        <v>836</v>
      </c>
      <c r="AA296" s="369">
        <v>1</v>
      </c>
      <c r="AB296" s="369">
        <v>3.2</v>
      </c>
      <c r="AC296" s="10">
        <v>6.7000000000000002E-3</v>
      </c>
      <c r="AD296" s="10">
        <v>6.7000000000000002E-3</v>
      </c>
    </row>
    <row r="297" spans="1:30">
      <c r="B297" s="424"/>
      <c r="C297" s="424" t="s">
        <v>3781</v>
      </c>
      <c r="D297" s="424" t="s">
        <v>259</v>
      </c>
      <c r="E297" s="424">
        <v>293</v>
      </c>
      <c r="F297" s="425" t="str">
        <f>Dumpadas[[#This Row],[punto]] &amp; " "&amp;Dumpadas[[#This Row],[jornada]]&amp;" " &amp; Dumpadas[[#This Row],[N°Acop]] &amp; " " &amp; TEXT(Dumpadas[[#This Row],[fecha ]], "dd-mm-yyyy")</f>
        <v>NIVEL 789 PORTAl PM 293 23-01-2026</v>
      </c>
      <c r="G297" s="424" t="s">
        <v>16</v>
      </c>
      <c r="H297" s="426">
        <v>46045</v>
      </c>
      <c r="I297" s="424">
        <v>3.5</v>
      </c>
      <c r="J297" s="427">
        <v>9.7999999999999997E-3</v>
      </c>
      <c r="K297" s="427">
        <f>+IF(Dumpadas[[#This Row],[ley]]&gt;0.03,0.03,Dumpadas[[#This Row],[ley]])</f>
        <v>9.7999999999999997E-3</v>
      </c>
      <c r="L297" s="427"/>
      <c r="M297" s="424">
        <v>28493</v>
      </c>
      <c r="N297" s="424"/>
      <c r="O297" s="427"/>
      <c r="P297" s="428" t="str" cm="1">
        <f t="array" ref="P297">INDEX(Rangos!$E$3:$E$16,MATCH(1,(Dumpadas[[#This Row],[ley]]&gt;=Rangos!$B$3:$B$16)*(Dumpadas[[#This Row],[ley]]&lt;=Rangos!$C$3:$C$16),0))</f>
        <v>B</v>
      </c>
      <c r="R297" s="769"/>
      <c r="S297" s="769" t="s">
        <v>837</v>
      </c>
      <c r="T297" s="369">
        <v>1</v>
      </c>
      <c r="U297" s="369">
        <v>3.2</v>
      </c>
      <c r="V297" s="10">
        <v>7.7000000000000002E-3</v>
      </c>
      <c r="Y297" s="769"/>
      <c r="Z297" s="769" t="s">
        <v>837</v>
      </c>
      <c r="AA297" s="369">
        <v>1</v>
      </c>
      <c r="AB297" s="369">
        <v>3.2</v>
      </c>
      <c r="AC297" s="10">
        <v>7.7000000000000002E-3</v>
      </c>
      <c r="AD297" s="10">
        <v>7.7000000000000002E-3</v>
      </c>
    </row>
    <row r="298" spans="1:30">
      <c r="B298" s="424"/>
      <c r="C298" s="424" t="s">
        <v>3781</v>
      </c>
      <c r="D298" s="424" t="s">
        <v>259</v>
      </c>
      <c r="E298" s="424">
        <v>294</v>
      </c>
      <c r="F298" s="425" t="str">
        <f>Dumpadas[[#This Row],[punto]] &amp; " "&amp;Dumpadas[[#This Row],[jornada]]&amp;" " &amp; Dumpadas[[#This Row],[N°Acop]] &amp; " " &amp; TEXT(Dumpadas[[#This Row],[fecha ]], "dd-mm-yyyy")</f>
        <v>NIVEL 789 PORTAl PM 294 23-01-2026</v>
      </c>
      <c r="G298" s="424" t="s">
        <v>16</v>
      </c>
      <c r="H298" s="426">
        <v>46045</v>
      </c>
      <c r="I298" s="424">
        <v>3.5</v>
      </c>
      <c r="J298" s="427">
        <v>8.5000000000000006E-3</v>
      </c>
      <c r="K298" s="427">
        <f>+IF(Dumpadas[[#This Row],[ley]]&gt;0.03,0.03,Dumpadas[[#This Row],[ley]])</f>
        <v>8.5000000000000006E-3</v>
      </c>
      <c r="L298" s="427"/>
      <c r="M298" s="424">
        <v>28493</v>
      </c>
      <c r="N298" s="424"/>
      <c r="O298" s="427"/>
      <c r="P298" s="428" t="str" cm="1">
        <f t="array" ref="P298">INDEX(Rangos!$E$3:$E$16,MATCH(1,(Dumpadas[[#This Row],[ley]]&gt;=Rangos!$B$3:$B$16)*(Dumpadas[[#This Row],[ley]]&lt;=Rangos!$C$3:$C$16),0))</f>
        <v>A</v>
      </c>
      <c r="R298" s="769"/>
      <c r="S298" s="769" t="s">
        <v>838</v>
      </c>
      <c r="T298" s="369">
        <v>1</v>
      </c>
      <c r="U298" s="369">
        <v>3.2</v>
      </c>
      <c r="V298" s="10">
        <v>7.7999999999999996E-3</v>
      </c>
      <c r="Y298" s="769"/>
      <c r="Z298" s="769" t="s">
        <v>838</v>
      </c>
      <c r="AA298" s="369">
        <v>1</v>
      </c>
      <c r="AB298" s="369">
        <v>3.2</v>
      </c>
      <c r="AC298" s="10">
        <v>7.7999999999999996E-3</v>
      </c>
      <c r="AD298" s="10">
        <v>7.7999999999999996E-3</v>
      </c>
    </row>
    <row r="299" spans="1:30">
      <c r="B299" s="379"/>
      <c r="C299" s="379" t="s">
        <v>226</v>
      </c>
      <c r="D299" s="379" t="s">
        <v>227</v>
      </c>
      <c r="E299" s="379">
        <v>295</v>
      </c>
      <c r="F299" s="411" t="str">
        <f>Dumpadas[[#This Row],[punto]] &amp; " "&amp;Dumpadas[[#This Row],[jornada]]&amp;" " &amp; Dumpadas[[#This Row],[N°Acop]] &amp; " " &amp; TEXT(Dumpadas[[#This Row],[fecha ]], "dd-mm-yyyy")</f>
        <v>NIVEL 1018 PM 295 26-01-2026</v>
      </c>
      <c r="G299" s="379" t="s">
        <v>16</v>
      </c>
      <c r="H299" s="380">
        <v>46048</v>
      </c>
      <c r="I299" s="379">
        <v>3.5</v>
      </c>
      <c r="J299" s="427">
        <v>1.3100000000000001E-2</v>
      </c>
      <c r="K299" s="381">
        <f>+IF(Dumpadas[[#This Row],[ley]]&gt;0.03,0.03,Dumpadas[[#This Row],[ley]])</f>
        <v>1.3100000000000001E-2</v>
      </c>
      <c r="L299" s="381"/>
      <c r="M299" s="379">
        <v>28494</v>
      </c>
      <c r="N299" s="379"/>
      <c r="O299" s="381"/>
      <c r="P299" s="382" t="str" cm="1">
        <f t="array" ref="P299">INDEX(Rangos!$E$3:$E$16,MATCH(1,(Dumpadas[[#This Row],[ley]]&gt;=Rangos!$B$3:$B$16)*(Dumpadas[[#This Row],[ley]]&lt;=Rangos!$C$3:$C$16),0))</f>
        <v>D</v>
      </c>
      <c r="R299" s="769"/>
      <c r="S299" s="769" t="s">
        <v>839</v>
      </c>
      <c r="T299" s="369">
        <v>1</v>
      </c>
      <c r="U299" s="369">
        <v>3.2</v>
      </c>
      <c r="V299" s="10">
        <v>3.0000000000000001E-3</v>
      </c>
      <c r="Y299" s="769"/>
      <c r="Z299" s="769" t="s">
        <v>839</v>
      </c>
      <c r="AA299" s="369">
        <v>1</v>
      </c>
      <c r="AB299" s="369">
        <v>3.2</v>
      </c>
      <c r="AC299" s="10">
        <v>3.0000000000000001E-3</v>
      </c>
      <c r="AD299" s="10">
        <v>3.0000000000000001E-3</v>
      </c>
    </row>
    <row r="300" spans="1:30">
      <c r="B300" s="379"/>
      <c r="C300" s="379" t="s">
        <v>226</v>
      </c>
      <c r="D300" s="379" t="s">
        <v>227</v>
      </c>
      <c r="E300" s="379">
        <v>296</v>
      </c>
      <c r="F300" s="411" t="str">
        <f>Dumpadas[[#This Row],[punto]] &amp; " "&amp;Dumpadas[[#This Row],[jornada]]&amp;" " &amp; Dumpadas[[#This Row],[N°Acop]] &amp; " " &amp; TEXT(Dumpadas[[#This Row],[fecha ]], "dd-mm-yyyy")</f>
        <v>NIVEL 1018 PM 296 26-01-2026</v>
      </c>
      <c r="G300" s="379" t="s">
        <v>16</v>
      </c>
      <c r="H300" s="380">
        <v>46048</v>
      </c>
      <c r="I300" s="379">
        <v>3.5</v>
      </c>
      <c r="J300" s="427">
        <v>1.5100000000000001E-2</v>
      </c>
      <c r="K300" s="381">
        <f>+IF(Dumpadas[[#This Row],[ley]]&gt;0.03,0.03,Dumpadas[[#This Row],[ley]])</f>
        <v>1.5100000000000001E-2</v>
      </c>
      <c r="L300" s="381"/>
      <c r="M300" s="379">
        <v>28494</v>
      </c>
      <c r="N300" s="379"/>
      <c r="O300" s="381"/>
      <c r="P300" s="382" t="str" cm="1">
        <f t="array" ref="P300">INDEX(Rangos!$E$3:$E$16,MATCH(1,(Dumpadas[[#This Row],[ley]]&gt;=Rangos!$B$3:$B$16)*(Dumpadas[[#This Row],[ley]]&lt;=Rangos!$C$3:$C$16),0))</f>
        <v>F</v>
      </c>
      <c r="R300" s="769"/>
      <c r="S300" s="769" t="s">
        <v>840</v>
      </c>
      <c r="T300" s="369">
        <v>1</v>
      </c>
      <c r="U300" s="369">
        <v>3.2</v>
      </c>
      <c r="V300" s="10">
        <v>7.3000000000000001E-3</v>
      </c>
      <c r="Y300" s="769"/>
      <c r="Z300" s="769" t="s">
        <v>840</v>
      </c>
      <c r="AA300" s="369">
        <v>1</v>
      </c>
      <c r="AB300" s="369">
        <v>3.2</v>
      </c>
      <c r="AC300" s="10">
        <v>7.3000000000000001E-3</v>
      </c>
      <c r="AD300" s="10">
        <v>7.3000000000000001E-3</v>
      </c>
    </row>
    <row r="301" spans="1:30">
      <c r="B301" s="379"/>
      <c r="C301" s="379" t="s">
        <v>226</v>
      </c>
      <c r="D301" s="379" t="s">
        <v>227</v>
      </c>
      <c r="E301" s="379">
        <v>297</v>
      </c>
      <c r="F301" s="411" t="str">
        <f>Dumpadas[[#This Row],[punto]] &amp; " "&amp;Dumpadas[[#This Row],[jornada]]&amp;" " &amp; Dumpadas[[#This Row],[N°Acop]] &amp; " " &amp; TEXT(Dumpadas[[#This Row],[fecha ]], "dd-mm-yyyy")</f>
        <v>NIVEL 1018 PM 297 26-01-2026</v>
      </c>
      <c r="G301" s="379" t="s">
        <v>16</v>
      </c>
      <c r="H301" s="380">
        <v>46048</v>
      </c>
      <c r="I301" s="379">
        <v>3.5</v>
      </c>
      <c r="J301" s="427">
        <v>2.2700000000000001E-2</v>
      </c>
      <c r="K301" s="381">
        <f>+IF(Dumpadas[[#This Row],[ley]]&gt;0.03,0.03,Dumpadas[[#This Row],[ley]])</f>
        <v>2.2700000000000001E-2</v>
      </c>
      <c r="L301" s="381"/>
      <c r="M301" s="379">
        <v>28494</v>
      </c>
      <c r="N301" s="379"/>
      <c r="O301" s="381"/>
      <c r="P301" s="382" t="str" cm="1">
        <f t="array" ref="P301">INDEX(Rangos!$E$3:$E$16,MATCH(1,(Dumpadas[[#This Row],[ley]]&gt;=Rangos!$B$3:$B$16)*(Dumpadas[[#This Row],[ley]]&lt;=Rangos!$C$3:$C$16),0))</f>
        <v>J</v>
      </c>
      <c r="R301" s="769"/>
      <c r="S301" s="769" t="s">
        <v>841</v>
      </c>
      <c r="T301" s="369">
        <v>1</v>
      </c>
      <c r="U301" s="369">
        <v>3.2</v>
      </c>
      <c r="V301" s="10">
        <v>4.4000000000000003E-3</v>
      </c>
      <c r="Y301" s="769"/>
      <c r="Z301" s="769" t="s">
        <v>841</v>
      </c>
      <c r="AA301" s="369">
        <v>1</v>
      </c>
      <c r="AB301" s="369">
        <v>3.2</v>
      </c>
      <c r="AC301" s="10">
        <v>4.4000000000000003E-3</v>
      </c>
      <c r="AD301" s="10">
        <v>4.4000000000000003E-3</v>
      </c>
    </row>
    <row r="302" spans="1:30">
      <c r="B302" s="379"/>
      <c r="C302" s="379" t="s">
        <v>226</v>
      </c>
      <c r="D302" s="379" t="s">
        <v>227</v>
      </c>
      <c r="E302" s="379">
        <v>298</v>
      </c>
      <c r="F302" s="411" t="str">
        <f>Dumpadas[[#This Row],[punto]] &amp; " "&amp;Dumpadas[[#This Row],[jornada]]&amp;" " &amp; Dumpadas[[#This Row],[N°Acop]] &amp; " " &amp; TEXT(Dumpadas[[#This Row],[fecha ]], "dd-mm-yyyy")</f>
        <v>NIVEL 1018 PM 298 26-01-2026</v>
      </c>
      <c r="G302" s="379" t="s">
        <v>16</v>
      </c>
      <c r="H302" s="380">
        <v>46048</v>
      </c>
      <c r="I302" s="379">
        <v>3.5</v>
      </c>
      <c r="J302" s="427">
        <v>4.4999999999999997E-3</v>
      </c>
      <c r="K302" s="381">
        <f>+IF(Dumpadas[[#This Row],[ley]]&gt;0.03,0.03,Dumpadas[[#This Row],[ley]])</f>
        <v>4.4999999999999997E-3</v>
      </c>
      <c r="L302" s="381"/>
      <c r="M302" s="379">
        <v>28494</v>
      </c>
      <c r="N302" s="379"/>
      <c r="O302" s="381"/>
      <c r="P302" s="382" t="str" cm="1">
        <f t="array" ref="P302">INDEX(Rangos!$E$3:$E$16,MATCH(1,(Dumpadas[[#This Row],[ley]]&gt;=Rangos!$B$3:$B$16)*(Dumpadas[[#This Row],[ley]]&lt;=Rangos!$C$3:$C$16),0))</f>
        <v>Descarte</v>
      </c>
      <c r="R302" s="769"/>
      <c r="S302" s="769" t="s">
        <v>842</v>
      </c>
      <c r="T302" s="369">
        <v>1</v>
      </c>
      <c r="U302" s="369">
        <v>3.2</v>
      </c>
      <c r="V302" s="10">
        <v>2.3E-3</v>
      </c>
      <c r="Y302" s="769"/>
      <c r="Z302" s="769" t="s">
        <v>842</v>
      </c>
      <c r="AA302" s="369">
        <v>1</v>
      </c>
      <c r="AB302" s="369">
        <v>3.2</v>
      </c>
      <c r="AC302" s="10">
        <v>2.3E-3</v>
      </c>
      <c r="AD302" s="10">
        <v>2.3E-3</v>
      </c>
    </row>
    <row r="303" spans="1:30">
      <c r="B303" s="379"/>
      <c r="C303" s="379" t="s">
        <v>226</v>
      </c>
      <c r="D303" s="379" t="s">
        <v>227</v>
      </c>
      <c r="E303" s="379">
        <v>299</v>
      </c>
      <c r="F303" s="411" t="str">
        <f>Dumpadas[[#This Row],[punto]] &amp; " "&amp;Dumpadas[[#This Row],[jornada]]&amp;" " &amp; Dumpadas[[#This Row],[N°Acop]] &amp; " " &amp; TEXT(Dumpadas[[#This Row],[fecha ]], "dd-mm-yyyy")</f>
        <v>NIVEL 1018 PM 299 26-01-2026</v>
      </c>
      <c r="G303" s="379" t="s">
        <v>16</v>
      </c>
      <c r="H303" s="380">
        <v>46048</v>
      </c>
      <c r="I303" s="379">
        <v>3.5</v>
      </c>
      <c r="J303" s="427">
        <v>4.1000000000000003E-3</v>
      </c>
      <c r="K303" s="381">
        <f>+IF(Dumpadas[[#This Row],[ley]]&gt;0.03,0.03,Dumpadas[[#This Row],[ley]])</f>
        <v>4.1000000000000003E-3</v>
      </c>
      <c r="L303" s="381"/>
      <c r="M303" s="379">
        <v>28494</v>
      </c>
      <c r="N303" s="379"/>
      <c r="O303" s="381"/>
      <c r="P303" s="382" t="str" cm="1">
        <f t="array" ref="P303">INDEX(Rangos!$E$3:$E$16,MATCH(1,(Dumpadas[[#This Row],[ley]]&gt;=Rangos!$B$3:$B$16)*(Dumpadas[[#This Row],[ley]]&lt;=Rangos!$C$3:$C$16),0))</f>
        <v>Descarte</v>
      </c>
      <c r="R303" s="769"/>
      <c r="S303" s="769" t="s">
        <v>843</v>
      </c>
      <c r="T303" s="369">
        <v>1</v>
      </c>
      <c r="U303" s="369">
        <v>3.2</v>
      </c>
      <c r="V303" s="10">
        <v>1.06E-2</v>
      </c>
      <c r="Y303" s="769"/>
      <c r="Z303" s="769" t="s">
        <v>843</v>
      </c>
      <c r="AA303" s="369">
        <v>1</v>
      </c>
      <c r="AB303" s="369">
        <v>3.2</v>
      </c>
      <c r="AC303" s="10">
        <v>1.06E-2</v>
      </c>
      <c r="AD303" s="10">
        <v>1.06E-2</v>
      </c>
    </row>
    <row r="304" spans="1:30">
      <c r="B304" s="379"/>
      <c r="C304" s="379" t="s">
        <v>226</v>
      </c>
      <c r="D304" s="379" t="s">
        <v>227</v>
      </c>
      <c r="E304" s="379">
        <v>300</v>
      </c>
      <c r="F304" s="411" t="str">
        <f>Dumpadas[[#This Row],[punto]] &amp; " "&amp;Dumpadas[[#This Row],[jornada]]&amp;" " &amp; Dumpadas[[#This Row],[N°Acop]] &amp; " " &amp; TEXT(Dumpadas[[#This Row],[fecha ]], "dd-mm-yyyy")</f>
        <v>NIVEL 1018 PM 300 26-01-2026</v>
      </c>
      <c r="G304" s="379" t="s">
        <v>16</v>
      </c>
      <c r="H304" s="380">
        <v>46048</v>
      </c>
      <c r="I304" s="379">
        <v>3.5</v>
      </c>
      <c r="J304" s="427">
        <v>1.0200000000000001E-2</v>
      </c>
      <c r="K304" s="381">
        <f>+IF(Dumpadas[[#This Row],[ley]]&gt;0.03,0.03,Dumpadas[[#This Row],[ley]])</f>
        <v>1.0200000000000001E-2</v>
      </c>
      <c r="L304" s="381"/>
      <c r="M304" s="379">
        <v>28494</v>
      </c>
      <c r="N304" s="379"/>
      <c r="O304" s="381"/>
      <c r="P304" s="382" t="str" cm="1">
        <f t="array" ref="P304">INDEX(Rangos!$E$3:$E$16,MATCH(1,(Dumpadas[[#This Row],[ley]]&gt;=Rangos!$B$3:$B$16)*(Dumpadas[[#This Row],[ley]]&lt;=Rangos!$C$3:$C$16),0))</f>
        <v>B</v>
      </c>
      <c r="R304" s="769"/>
      <c r="S304" s="769" t="s">
        <v>844</v>
      </c>
      <c r="T304" s="369">
        <v>1</v>
      </c>
      <c r="U304" s="369">
        <v>3.2</v>
      </c>
      <c r="V304" s="10">
        <v>1E-3</v>
      </c>
      <c r="Y304" s="769"/>
      <c r="Z304" s="769" t="s">
        <v>844</v>
      </c>
      <c r="AA304" s="369">
        <v>1</v>
      </c>
      <c r="AB304" s="369">
        <v>3.2</v>
      </c>
      <c r="AC304" s="10">
        <v>1E-3</v>
      </c>
      <c r="AD304" s="10">
        <v>1E-3</v>
      </c>
    </row>
    <row r="305" spans="2:30">
      <c r="B305" s="379"/>
      <c r="C305" s="379" t="s">
        <v>226</v>
      </c>
      <c r="D305" s="379" t="s">
        <v>227</v>
      </c>
      <c r="E305" s="379">
        <v>301</v>
      </c>
      <c r="F305" s="411" t="str">
        <f>Dumpadas[[#This Row],[punto]] &amp; " "&amp;Dumpadas[[#This Row],[jornada]]&amp;" " &amp; Dumpadas[[#This Row],[N°Acop]] &amp; " " &amp; TEXT(Dumpadas[[#This Row],[fecha ]], "dd-mm-yyyy")</f>
        <v>NIVEL 1018 PM 301 26-01-2026</v>
      </c>
      <c r="G305" s="379" t="s">
        <v>16</v>
      </c>
      <c r="H305" s="380">
        <v>46048</v>
      </c>
      <c r="I305" s="379">
        <v>3.5</v>
      </c>
      <c r="J305" s="427">
        <v>2.3999999999999998E-3</v>
      </c>
      <c r="K305" s="381">
        <f>+IF(Dumpadas[[#This Row],[ley]]&gt;0.03,0.03,Dumpadas[[#This Row],[ley]])</f>
        <v>2.3999999999999998E-3</v>
      </c>
      <c r="L305" s="381"/>
      <c r="M305" s="379">
        <v>28494</v>
      </c>
      <c r="N305" s="379"/>
      <c r="O305" s="381"/>
      <c r="P305" s="382" t="str" cm="1">
        <f t="array" ref="P305">INDEX(Rangos!$E$3:$E$16,MATCH(1,(Dumpadas[[#This Row],[ley]]&gt;=Rangos!$B$3:$B$16)*(Dumpadas[[#This Row],[ley]]&lt;=Rangos!$C$3:$C$16),0))</f>
        <v>Descarte</v>
      </c>
      <c r="R305" s="769"/>
      <c r="S305" s="769" t="s">
        <v>845</v>
      </c>
      <c r="T305" s="369">
        <v>1</v>
      </c>
      <c r="U305" s="369">
        <v>3.2</v>
      </c>
      <c r="V305" s="10">
        <v>5.7000000000000002E-3</v>
      </c>
      <c r="Y305" s="769"/>
      <c r="Z305" s="769" t="s">
        <v>845</v>
      </c>
      <c r="AA305" s="369">
        <v>1</v>
      </c>
      <c r="AB305" s="369">
        <v>3.2</v>
      </c>
      <c r="AC305" s="10">
        <v>5.7000000000000002E-3</v>
      </c>
      <c r="AD305" s="10">
        <v>5.7000000000000002E-3</v>
      </c>
    </row>
    <row r="306" spans="2:30">
      <c r="B306" s="442"/>
      <c r="C306" s="773" t="s">
        <v>228</v>
      </c>
      <c r="D306" s="773" t="s">
        <v>227</v>
      </c>
      <c r="E306" s="442">
        <v>302</v>
      </c>
      <c r="F306" s="410" t="str">
        <f>Dumpadas[[#This Row],[punto]] &amp; " "&amp;Dumpadas[[#This Row],[jornada]]&amp;" " &amp; Dumpadas[[#This Row],[N°Acop]] &amp; " " &amp; TEXT(Dumpadas[[#This Row],[fecha ]], "dd-mm-yyyy")</f>
        <v>NIVEL 970 PM 302 26-01-2026</v>
      </c>
      <c r="G306" s="442" t="s">
        <v>16</v>
      </c>
      <c r="H306" s="5">
        <v>46048</v>
      </c>
      <c r="I306" s="442">
        <v>3.5</v>
      </c>
      <c r="J306" s="427">
        <v>7.1000000000000004E-3</v>
      </c>
      <c r="K306" s="8">
        <f>+IF(Dumpadas[[#This Row],[ley]]&gt;0.03,0.03,Dumpadas[[#This Row],[ley]])</f>
        <v>7.1000000000000004E-3</v>
      </c>
      <c r="L306" s="8"/>
      <c r="M306" s="442">
        <v>28494</v>
      </c>
      <c r="N306" s="386"/>
      <c r="O306" s="7"/>
      <c r="P306" s="10" t="str" cm="1">
        <f t="array" ref="P306">INDEX(Rangos!$E$3:$E$16,MATCH(1,(Dumpadas[[#This Row],[ley]]&gt;=Rangos!$B$3:$B$16)*(Dumpadas[[#This Row],[ley]]&lt;=Rangos!$C$3:$C$16),0))</f>
        <v>Reserva</v>
      </c>
      <c r="R306" s="769"/>
      <c r="S306" s="769" t="s">
        <v>846</v>
      </c>
      <c r="T306" s="369">
        <v>1</v>
      </c>
      <c r="U306" s="369">
        <v>3.2</v>
      </c>
      <c r="V306" s="10">
        <v>7.0000000000000001E-3</v>
      </c>
      <c r="Y306" s="769"/>
      <c r="Z306" s="769" t="s">
        <v>846</v>
      </c>
      <c r="AA306" s="369">
        <v>1</v>
      </c>
      <c r="AB306" s="369">
        <v>3.2</v>
      </c>
      <c r="AC306" s="10">
        <v>7.0000000000000001E-3</v>
      </c>
      <c r="AD306" s="10">
        <v>7.0000000000000001E-3</v>
      </c>
    </row>
    <row r="307" spans="2:30">
      <c r="B307" s="424"/>
      <c r="C307" s="424" t="s">
        <v>228</v>
      </c>
      <c r="D307" s="424" t="s">
        <v>227</v>
      </c>
      <c r="E307" s="424">
        <v>303</v>
      </c>
      <c r="F307" s="425" t="str">
        <f>Dumpadas[[#This Row],[punto]] &amp; " "&amp;Dumpadas[[#This Row],[jornada]]&amp;" " &amp; Dumpadas[[#This Row],[N°Acop]] &amp; " " &amp; TEXT(Dumpadas[[#This Row],[fecha ]], "dd-mm-yyyy")</f>
        <v>NIVEL 970 AM 303 27-01-2026</v>
      </c>
      <c r="G307" s="424" t="s">
        <v>14</v>
      </c>
      <c r="H307" s="426">
        <v>46049</v>
      </c>
      <c r="I307" s="424">
        <v>3.5</v>
      </c>
      <c r="J307" s="427">
        <v>1.38E-2</v>
      </c>
      <c r="K307" s="427">
        <f>+IF(Dumpadas[[#This Row],[ley]]&gt;0.03,0.03,Dumpadas[[#This Row],[ley]])</f>
        <v>1.38E-2</v>
      </c>
      <c r="L307" s="427"/>
      <c r="M307" s="424">
        <v>28497</v>
      </c>
      <c r="N307" s="424"/>
      <c r="O307" s="427"/>
      <c r="P307" s="428" t="str" cm="1">
        <f t="array" ref="P307">INDEX(Rangos!$E$3:$E$16,MATCH(1,(Dumpadas[[#This Row],[ley]]&gt;=Rangos!$B$3:$B$16)*(Dumpadas[[#This Row],[ley]]&lt;=Rangos!$C$3:$C$16),0))</f>
        <v>E</v>
      </c>
      <c r="R307" s="769"/>
      <c r="S307" s="769" t="s">
        <v>847</v>
      </c>
      <c r="T307" s="369">
        <v>1</v>
      </c>
      <c r="U307" s="369">
        <v>3.2</v>
      </c>
      <c r="V307" s="10">
        <v>3.5000000000000001E-3</v>
      </c>
      <c r="Y307" s="769"/>
      <c r="Z307" s="769" t="s">
        <v>847</v>
      </c>
      <c r="AA307" s="369">
        <v>1</v>
      </c>
      <c r="AB307" s="369">
        <v>3.2</v>
      </c>
      <c r="AC307" s="10">
        <v>3.5000000000000001E-3</v>
      </c>
      <c r="AD307" s="10">
        <v>3.5000000000000001E-3</v>
      </c>
    </row>
    <row r="308" spans="2:30">
      <c r="B308" s="424"/>
      <c r="C308" s="424" t="s">
        <v>228</v>
      </c>
      <c r="D308" s="424" t="s">
        <v>227</v>
      </c>
      <c r="E308" s="424">
        <v>304</v>
      </c>
      <c r="F308" s="425" t="str">
        <f>Dumpadas[[#This Row],[punto]] &amp; " "&amp;Dumpadas[[#This Row],[jornada]]&amp;" " &amp; Dumpadas[[#This Row],[N°Acop]] &amp; " " &amp; TEXT(Dumpadas[[#This Row],[fecha ]], "dd-mm-yyyy")</f>
        <v>NIVEL 970 AM 304 27-01-2026</v>
      </c>
      <c r="G308" s="424" t="s">
        <v>14</v>
      </c>
      <c r="H308" s="426">
        <v>46049</v>
      </c>
      <c r="I308" s="424">
        <v>3.5</v>
      </c>
      <c r="J308" s="427">
        <v>1.0999999999999999E-2</v>
      </c>
      <c r="K308" s="427">
        <f>+IF(Dumpadas[[#This Row],[ley]]&gt;0.03,0.03,Dumpadas[[#This Row],[ley]])</f>
        <v>1.0999999999999999E-2</v>
      </c>
      <c r="L308" s="427"/>
      <c r="M308" s="424">
        <v>28497</v>
      </c>
      <c r="N308" s="424"/>
      <c r="O308" s="427"/>
      <c r="P308" s="428" t="str" cm="1">
        <f t="array" ref="P308">INDEX(Rangos!$E$3:$E$16,MATCH(1,(Dumpadas[[#This Row],[ley]]&gt;=Rangos!$B$3:$B$16)*(Dumpadas[[#This Row],[ley]]&lt;=Rangos!$C$3:$C$16),0))</f>
        <v>C</v>
      </c>
      <c r="R308" s="769"/>
      <c r="S308" s="769" t="s">
        <v>848</v>
      </c>
      <c r="T308" s="369">
        <v>1</v>
      </c>
      <c r="U308" s="369">
        <v>3.2</v>
      </c>
      <c r="V308" s="10">
        <v>2.3E-3</v>
      </c>
      <c r="Y308" s="769"/>
      <c r="Z308" s="769" t="s">
        <v>848</v>
      </c>
      <c r="AA308" s="369">
        <v>1</v>
      </c>
      <c r="AB308" s="369">
        <v>3.2</v>
      </c>
      <c r="AC308" s="10">
        <v>2.3E-3</v>
      </c>
      <c r="AD308" s="10">
        <v>2.3E-3</v>
      </c>
    </row>
    <row r="309" spans="2:30">
      <c r="B309" s="424"/>
      <c r="C309" s="424" t="s">
        <v>228</v>
      </c>
      <c r="D309" s="424" t="s">
        <v>227</v>
      </c>
      <c r="E309" s="424">
        <v>305</v>
      </c>
      <c r="F309" s="425" t="str">
        <f>Dumpadas[[#This Row],[punto]] &amp; " "&amp;Dumpadas[[#This Row],[jornada]]&amp;" " &amp; Dumpadas[[#This Row],[N°Acop]] &amp; " " &amp; TEXT(Dumpadas[[#This Row],[fecha ]], "dd-mm-yyyy")</f>
        <v>NIVEL 970 AM 305 27-01-2026</v>
      </c>
      <c r="G309" s="424" t="s">
        <v>14</v>
      </c>
      <c r="H309" s="426">
        <v>46049</v>
      </c>
      <c r="I309" s="424">
        <v>3.5</v>
      </c>
      <c r="J309" s="427">
        <v>1.78E-2</v>
      </c>
      <c r="K309" s="427">
        <f>+IF(Dumpadas[[#This Row],[ley]]&gt;0.03,0.03,Dumpadas[[#This Row],[ley]])</f>
        <v>1.78E-2</v>
      </c>
      <c r="L309" s="427"/>
      <c r="M309" s="424">
        <v>28497</v>
      </c>
      <c r="N309" s="424"/>
      <c r="O309" s="427"/>
      <c r="P309" s="428" t="str" cm="1">
        <f t="array" ref="P309">INDEX(Rangos!$E$3:$E$16,MATCH(1,(Dumpadas[[#This Row],[ley]]&gt;=Rangos!$B$3:$B$16)*(Dumpadas[[#This Row],[ley]]&lt;=Rangos!$C$3:$C$16),0))</f>
        <v>G</v>
      </c>
      <c r="R309" s="769"/>
      <c r="S309" s="769" t="s">
        <v>849</v>
      </c>
      <c r="T309" s="369">
        <v>1</v>
      </c>
      <c r="U309" s="369">
        <v>3.2</v>
      </c>
      <c r="V309" s="10">
        <v>3.2000000000000002E-3</v>
      </c>
      <c r="Y309" s="769"/>
      <c r="Z309" s="769" t="s">
        <v>849</v>
      </c>
      <c r="AA309" s="369">
        <v>1</v>
      </c>
      <c r="AB309" s="369">
        <v>3.2</v>
      </c>
      <c r="AC309" s="10">
        <v>3.2000000000000002E-3</v>
      </c>
      <c r="AD309" s="10">
        <v>3.2000000000000002E-3</v>
      </c>
    </row>
    <row r="310" spans="2:30">
      <c r="B310" s="424"/>
      <c r="C310" s="424" t="s">
        <v>228</v>
      </c>
      <c r="D310" s="424" t="s">
        <v>227</v>
      </c>
      <c r="E310" s="424">
        <v>306</v>
      </c>
      <c r="F310" s="425" t="str">
        <f>Dumpadas[[#This Row],[punto]] &amp; " "&amp;Dumpadas[[#This Row],[jornada]]&amp;" " &amp; Dumpadas[[#This Row],[N°Acop]] &amp; " " &amp; TEXT(Dumpadas[[#This Row],[fecha ]], "dd-mm-yyyy")</f>
        <v>NIVEL 970 AM 306 27-01-2026</v>
      </c>
      <c r="G310" s="424" t="s">
        <v>14</v>
      </c>
      <c r="H310" s="426">
        <v>46049</v>
      </c>
      <c r="I310" s="424">
        <v>3.5</v>
      </c>
      <c r="J310" s="427">
        <v>1.3599999999999999E-2</v>
      </c>
      <c r="K310" s="427">
        <f>+IF(Dumpadas[[#This Row],[ley]]&gt;0.03,0.03,Dumpadas[[#This Row],[ley]])</f>
        <v>1.3599999999999999E-2</v>
      </c>
      <c r="L310" s="427"/>
      <c r="M310" s="424">
        <v>28497</v>
      </c>
      <c r="N310" s="424"/>
      <c r="O310" s="427"/>
      <c r="P310" s="428" t="str" cm="1">
        <f t="array" ref="P310">INDEX(Rangos!$E$3:$E$16,MATCH(1,(Dumpadas[[#This Row],[ley]]&gt;=Rangos!$B$3:$B$16)*(Dumpadas[[#This Row],[ley]]&lt;=Rangos!$C$3:$C$16),0))</f>
        <v>E</v>
      </c>
      <c r="R310" s="769"/>
      <c r="S310" s="769" t="s">
        <v>850</v>
      </c>
      <c r="T310" s="369">
        <v>1</v>
      </c>
      <c r="U310" s="369">
        <v>3.2</v>
      </c>
      <c r="V310" s="10">
        <v>1.38E-2</v>
      </c>
      <c r="Y310" s="769"/>
      <c r="Z310" s="769" t="s">
        <v>850</v>
      </c>
      <c r="AA310" s="369">
        <v>1</v>
      </c>
      <c r="AB310" s="369">
        <v>3.2</v>
      </c>
      <c r="AC310" s="10">
        <v>1.38E-2</v>
      </c>
      <c r="AD310" s="10">
        <v>1.38E-2</v>
      </c>
    </row>
    <row r="311" spans="2:30">
      <c r="B311" s="424"/>
      <c r="C311" s="424" t="s">
        <v>228</v>
      </c>
      <c r="D311" s="424" t="s">
        <v>227</v>
      </c>
      <c r="E311" s="424">
        <v>307</v>
      </c>
      <c r="F311" s="425" t="str">
        <f>Dumpadas[[#This Row],[punto]] &amp; " "&amp;Dumpadas[[#This Row],[jornada]]&amp;" " &amp; Dumpadas[[#This Row],[N°Acop]] &amp; " " &amp; TEXT(Dumpadas[[#This Row],[fecha ]], "dd-mm-yyyy")</f>
        <v>NIVEL 970 AM 307 27-01-2026</v>
      </c>
      <c r="G311" s="424" t="s">
        <v>14</v>
      </c>
      <c r="H311" s="426">
        <v>46049</v>
      </c>
      <c r="I311" s="424">
        <v>3.5</v>
      </c>
      <c r="J311" s="427">
        <v>7.6E-3</v>
      </c>
      <c r="K311" s="427">
        <f>+IF(Dumpadas[[#This Row],[ley]]&gt;0.03,0.03,Dumpadas[[#This Row],[ley]])</f>
        <v>7.6E-3</v>
      </c>
      <c r="L311" s="427"/>
      <c r="M311" s="424">
        <v>28497</v>
      </c>
      <c r="N311" s="424"/>
      <c r="O311" s="427"/>
      <c r="P311" s="428" t="str" cm="1">
        <f t="array" ref="P311">INDEX(Rangos!$E$3:$E$16,MATCH(1,(Dumpadas[[#This Row],[ley]]&gt;=Rangos!$B$3:$B$16)*(Dumpadas[[#This Row],[ley]]&lt;=Rangos!$C$3:$C$16),0))</f>
        <v>A</v>
      </c>
      <c r="R311" s="769"/>
      <c r="S311" s="769" t="s">
        <v>851</v>
      </c>
      <c r="T311" s="369">
        <v>1</v>
      </c>
      <c r="U311" s="369">
        <v>3.2</v>
      </c>
      <c r="V311" s="10">
        <v>8.3999999999999995E-3</v>
      </c>
      <c r="Y311" s="769"/>
      <c r="Z311" s="769" t="s">
        <v>851</v>
      </c>
      <c r="AA311" s="369">
        <v>1</v>
      </c>
      <c r="AB311" s="369">
        <v>3.2</v>
      </c>
      <c r="AC311" s="10">
        <v>8.3999999999999995E-3</v>
      </c>
      <c r="AD311" s="10">
        <v>8.3999999999999995E-3</v>
      </c>
    </row>
    <row r="312" spans="2:30">
      <c r="B312" s="424"/>
      <c r="C312" s="424" t="s">
        <v>228</v>
      </c>
      <c r="D312" s="424" t="s">
        <v>227</v>
      </c>
      <c r="E312" s="424">
        <v>308</v>
      </c>
      <c r="F312" s="425" t="str">
        <f>Dumpadas[[#This Row],[punto]] &amp; " "&amp;Dumpadas[[#This Row],[jornada]]&amp;" " &amp; Dumpadas[[#This Row],[N°Acop]] &amp; " " &amp; TEXT(Dumpadas[[#This Row],[fecha ]], "dd-mm-yyyy")</f>
        <v>NIVEL 970 AM 308 27-01-2026</v>
      </c>
      <c r="G312" s="424" t="s">
        <v>14</v>
      </c>
      <c r="H312" s="426">
        <v>46049</v>
      </c>
      <c r="I312" s="424">
        <v>3.5</v>
      </c>
      <c r="J312" s="427">
        <v>1.09E-2</v>
      </c>
      <c r="K312" s="427">
        <f>+IF(Dumpadas[[#This Row],[ley]]&gt;0.03,0.03,Dumpadas[[#This Row],[ley]])</f>
        <v>1.09E-2</v>
      </c>
      <c r="L312" s="427"/>
      <c r="M312" s="424">
        <v>28497</v>
      </c>
      <c r="N312" s="424"/>
      <c r="O312" s="427"/>
      <c r="P312" s="428" t="str" cm="1">
        <f t="array" ref="P312">INDEX(Rangos!$E$3:$E$16,MATCH(1,(Dumpadas[[#This Row],[ley]]&gt;=Rangos!$B$3:$B$16)*(Dumpadas[[#This Row],[ley]]&lt;=Rangos!$C$3:$C$16),0))</f>
        <v>C</v>
      </c>
      <c r="R312" s="769"/>
      <c r="S312" s="769" t="s">
        <v>852</v>
      </c>
      <c r="T312" s="369">
        <v>1</v>
      </c>
      <c r="U312" s="369">
        <v>3.2</v>
      </c>
      <c r="V312" s="10">
        <v>7.7000000000000002E-3</v>
      </c>
      <c r="Y312" s="769"/>
      <c r="Z312" s="769" t="s">
        <v>852</v>
      </c>
      <c r="AA312" s="369">
        <v>1</v>
      </c>
      <c r="AB312" s="369">
        <v>3.2</v>
      </c>
      <c r="AC312" s="10">
        <v>7.7000000000000002E-3</v>
      </c>
      <c r="AD312" s="10">
        <v>7.7000000000000002E-3</v>
      </c>
    </row>
    <row r="313" spans="2:30">
      <c r="B313" s="424"/>
      <c r="C313" s="424" t="s">
        <v>228</v>
      </c>
      <c r="D313" s="424" t="s">
        <v>227</v>
      </c>
      <c r="E313" s="424">
        <v>309</v>
      </c>
      <c r="F313" s="425" t="str">
        <f>Dumpadas[[#This Row],[punto]] &amp; " "&amp;Dumpadas[[#This Row],[jornada]]&amp;" " &amp; Dumpadas[[#This Row],[N°Acop]] &amp; " " &amp; TEXT(Dumpadas[[#This Row],[fecha ]], "dd-mm-yyyy")</f>
        <v>NIVEL 970 AM 309 27-01-2026</v>
      </c>
      <c r="G313" s="424" t="s">
        <v>14</v>
      </c>
      <c r="H313" s="426">
        <v>46049</v>
      </c>
      <c r="I313" s="424">
        <v>3.5</v>
      </c>
      <c r="J313" s="427">
        <v>9.5999999999999992E-3</v>
      </c>
      <c r="K313" s="427">
        <f>+IF(Dumpadas[[#This Row],[ley]]&gt;0.03,0.03,Dumpadas[[#This Row],[ley]])</f>
        <v>9.5999999999999992E-3</v>
      </c>
      <c r="L313" s="427"/>
      <c r="M313" s="424">
        <v>28497</v>
      </c>
      <c r="N313" s="424"/>
      <c r="O313" s="427"/>
      <c r="P313" s="428" t="str" cm="1">
        <f t="array" ref="P313">INDEX(Rangos!$E$3:$E$16,MATCH(1,(Dumpadas[[#This Row],[ley]]&gt;=Rangos!$B$3:$B$16)*(Dumpadas[[#This Row],[ley]]&lt;=Rangos!$C$3:$C$16),0))</f>
        <v>B</v>
      </c>
      <c r="R313" s="769"/>
      <c r="S313" s="769" t="s">
        <v>853</v>
      </c>
      <c r="T313" s="369">
        <v>1</v>
      </c>
      <c r="U313" s="369">
        <v>3.2</v>
      </c>
      <c r="V313" s="10">
        <v>7.9000000000000008E-3</v>
      </c>
      <c r="Y313" s="769"/>
      <c r="Z313" s="769" t="s">
        <v>853</v>
      </c>
      <c r="AA313" s="369">
        <v>1</v>
      </c>
      <c r="AB313" s="369">
        <v>3.2</v>
      </c>
      <c r="AC313" s="10">
        <v>7.9000000000000008E-3</v>
      </c>
      <c r="AD313" s="10">
        <v>7.9000000000000008E-3</v>
      </c>
    </row>
    <row r="314" spans="2:30">
      <c r="B314" s="424"/>
      <c r="C314" s="424" t="s">
        <v>228</v>
      </c>
      <c r="D314" s="424" t="s">
        <v>227</v>
      </c>
      <c r="E314" s="424">
        <v>310</v>
      </c>
      <c r="F314" s="425" t="str">
        <f>Dumpadas[[#This Row],[punto]] &amp; " "&amp;Dumpadas[[#This Row],[jornada]]&amp;" " &amp; Dumpadas[[#This Row],[N°Acop]] &amp; " " &amp; TEXT(Dumpadas[[#This Row],[fecha ]], "dd-mm-yyyy")</f>
        <v>NIVEL 970 AM 310 27-01-2026</v>
      </c>
      <c r="G314" s="424" t="s">
        <v>14</v>
      </c>
      <c r="H314" s="426">
        <v>46049</v>
      </c>
      <c r="I314" s="424">
        <v>3.5</v>
      </c>
      <c r="J314" s="427">
        <v>8.6E-3</v>
      </c>
      <c r="K314" s="427">
        <f>+IF(Dumpadas[[#This Row],[ley]]&gt;0.03,0.03,Dumpadas[[#This Row],[ley]])</f>
        <v>8.6E-3</v>
      </c>
      <c r="L314" s="427"/>
      <c r="M314" s="424">
        <v>28498</v>
      </c>
      <c r="N314" s="424"/>
      <c r="O314" s="427"/>
      <c r="P314" s="428" t="str" cm="1">
        <f t="array" ref="P314">INDEX(Rangos!$E$3:$E$16,MATCH(1,(Dumpadas[[#This Row],[ley]]&gt;=Rangos!$B$3:$B$16)*(Dumpadas[[#This Row],[ley]]&lt;=Rangos!$C$3:$C$16),0))</f>
        <v>A</v>
      </c>
      <c r="R314" s="769"/>
      <c r="S314" s="769" t="s">
        <v>854</v>
      </c>
      <c r="T314" s="369">
        <v>1</v>
      </c>
      <c r="U314" s="369">
        <v>3.2</v>
      </c>
      <c r="V314" s="10">
        <v>1.1599999999999999E-2</v>
      </c>
      <c r="Y314" s="769"/>
      <c r="Z314" s="769" t="s">
        <v>854</v>
      </c>
      <c r="AA314" s="369">
        <v>1</v>
      </c>
      <c r="AB314" s="369">
        <v>3.2</v>
      </c>
      <c r="AC314" s="10">
        <v>1.1599999999999999E-2</v>
      </c>
      <c r="AD314" s="10">
        <v>1.1599999999999999E-2</v>
      </c>
    </row>
    <row r="315" spans="2:30">
      <c r="B315" s="424"/>
      <c r="C315" s="424" t="s">
        <v>228</v>
      </c>
      <c r="D315" s="424" t="s">
        <v>227</v>
      </c>
      <c r="E315" s="424">
        <v>311</v>
      </c>
      <c r="F315" s="425" t="str">
        <f>Dumpadas[[#This Row],[punto]] &amp; " "&amp;Dumpadas[[#This Row],[jornada]]&amp;" " &amp; Dumpadas[[#This Row],[N°Acop]] &amp; " " &amp; TEXT(Dumpadas[[#This Row],[fecha ]], "dd-mm-yyyy")</f>
        <v>NIVEL 970 AM 311 27-01-2026</v>
      </c>
      <c r="G315" s="424" t="s">
        <v>14</v>
      </c>
      <c r="H315" s="426">
        <v>46049</v>
      </c>
      <c r="I315" s="424">
        <v>3.5</v>
      </c>
      <c r="J315" s="427">
        <v>1.03E-2</v>
      </c>
      <c r="K315" s="427">
        <f>+IF(Dumpadas[[#This Row],[ley]]&gt;0.03,0.03,Dumpadas[[#This Row],[ley]])</f>
        <v>1.03E-2</v>
      </c>
      <c r="L315" s="427"/>
      <c r="M315" s="424">
        <v>28498</v>
      </c>
      <c r="N315" s="424"/>
      <c r="O315" s="427"/>
      <c r="P315" s="428" t="str" cm="1">
        <f t="array" ref="P315">INDEX(Rangos!$E$3:$E$16,MATCH(1,(Dumpadas[[#This Row],[ley]]&gt;=Rangos!$B$3:$B$16)*(Dumpadas[[#This Row],[ley]]&lt;=Rangos!$C$3:$C$16),0))</f>
        <v>B</v>
      </c>
      <c r="R315" s="769"/>
      <c r="S315" s="769" t="s">
        <v>855</v>
      </c>
      <c r="T315" s="369">
        <v>1</v>
      </c>
      <c r="U315" s="369">
        <v>3.2</v>
      </c>
      <c r="V315" s="10">
        <v>1.4500000000000001E-2</v>
      </c>
      <c r="Y315" s="769"/>
      <c r="Z315" s="769" t="s">
        <v>855</v>
      </c>
      <c r="AA315" s="369">
        <v>1</v>
      </c>
      <c r="AB315" s="369">
        <v>3.2</v>
      </c>
      <c r="AC315" s="10">
        <v>1.4500000000000001E-2</v>
      </c>
      <c r="AD315" s="10">
        <v>1.4500000000000001E-2</v>
      </c>
    </row>
    <row r="316" spans="2:30">
      <c r="B316" s="424"/>
      <c r="C316" s="424" t="s">
        <v>228</v>
      </c>
      <c r="D316" s="424" t="s">
        <v>227</v>
      </c>
      <c r="E316" s="424">
        <v>312</v>
      </c>
      <c r="F316" s="425" t="str">
        <f>Dumpadas[[#This Row],[punto]] &amp; " "&amp;Dumpadas[[#This Row],[jornada]]&amp;" " &amp; Dumpadas[[#This Row],[N°Acop]] &amp; " " &amp; TEXT(Dumpadas[[#This Row],[fecha ]], "dd-mm-yyyy")</f>
        <v>NIVEL 970 AM 312 27-01-2026</v>
      </c>
      <c r="G316" s="424" t="s">
        <v>14</v>
      </c>
      <c r="H316" s="426">
        <v>46049</v>
      </c>
      <c r="I316" s="424">
        <v>3.5</v>
      </c>
      <c r="J316" s="427">
        <v>1.47E-2</v>
      </c>
      <c r="K316" s="427">
        <f>+IF(Dumpadas[[#This Row],[ley]]&gt;0.03,0.03,Dumpadas[[#This Row],[ley]])</f>
        <v>1.47E-2</v>
      </c>
      <c r="L316" s="427"/>
      <c r="M316" s="424">
        <v>28498</v>
      </c>
      <c r="N316" s="424"/>
      <c r="O316" s="427"/>
      <c r="P316" s="428" t="str" cm="1">
        <f t="array" ref="P316">INDEX(Rangos!$E$3:$E$16,MATCH(1,(Dumpadas[[#This Row],[ley]]&gt;=Rangos!$B$3:$B$16)*(Dumpadas[[#This Row],[ley]]&lt;=Rangos!$C$3:$C$16),0))</f>
        <v>E</v>
      </c>
      <c r="R316" s="769"/>
      <c r="S316" s="769" t="s">
        <v>856</v>
      </c>
      <c r="T316" s="369">
        <v>1</v>
      </c>
      <c r="U316" s="369">
        <v>3.2</v>
      </c>
      <c r="V316" s="10">
        <v>1.5800000000000002E-2</v>
      </c>
      <c r="Y316" s="769"/>
      <c r="Z316" s="769" t="s">
        <v>856</v>
      </c>
      <c r="AA316" s="369">
        <v>1</v>
      </c>
      <c r="AB316" s="369">
        <v>3.2</v>
      </c>
      <c r="AC316" s="10">
        <v>1.5800000000000002E-2</v>
      </c>
      <c r="AD316" s="10">
        <v>1.5800000000000002E-2</v>
      </c>
    </row>
    <row r="317" spans="2:30">
      <c r="B317" s="424"/>
      <c r="C317" s="424" t="s">
        <v>228</v>
      </c>
      <c r="D317" s="424" t="s">
        <v>227</v>
      </c>
      <c r="E317" s="424">
        <v>313</v>
      </c>
      <c r="F317" s="425" t="str">
        <f>Dumpadas[[#This Row],[punto]] &amp; " "&amp;Dumpadas[[#This Row],[jornada]]&amp;" " &amp; Dumpadas[[#This Row],[N°Acop]] &amp; " " &amp; TEXT(Dumpadas[[#This Row],[fecha ]], "dd-mm-yyyy")</f>
        <v>NIVEL 970 AM 313 27-01-2026</v>
      </c>
      <c r="G317" s="424" t="s">
        <v>14</v>
      </c>
      <c r="H317" s="426">
        <v>46049</v>
      </c>
      <c r="I317" s="424">
        <v>3.5</v>
      </c>
      <c r="J317" s="427">
        <v>1.23E-2</v>
      </c>
      <c r="K317" s="427">
        <f>+IF(Dumpadas[[#This Row],[ley]]&gt;0.03,0.03,Dumpadas[[#This Row],[ley]])</f>
        <v>1.23E-2</v>
      </c>
      <c r="L317" s="427"/>
      <c r="M317" s="424">
        <v>28498</v>
      </c>
      <c r="N317" s="424"/>
      <c r="O317" s="427"/>
      <c r="P317" s="428" t="str" cm="1">
        <f t="array" ref="P317">INDEX(Rangos!$E$3:$E$16,MATCH(1,(Dumpadas[[#This Row],[ley]]&gt;=Rangos!$B$3:$B$16)*(Dumpadas[[#This Row],[ley]]&lt;=Rangos!$C$3:$C$16),0))</f>
        <v>D</v>
      </c>
      <c r="R317" s="769"/>
      <c r="S317" s="769" t="s">
        <v>857</v>
      </c>
      <c r="T317" s="369">
        <v>1</v>
      </c>
      <c r="U317" s="369">
        <v>3.2</v>
      </c>
      <c r="V317" s="10">
        <v>1.12E-2</v>
      </c>
      <c r="Y317" s="769"/>
      <c r="Z317" s="769" t="s">
        <v>857</v>
      </c>
      <c r="AA317" s="369">
        <v>1</v>
      </c>
      <c r="AB317" s="369">
        <v>3.2</v>
      </c>
      <c r="AC317" s="10">
        <v>1.12E-2</v>
      </c>
      <c r="AD317" s="10">
        <v>1.12E-2</v>
      </c>
    </row>
    <row r="318" spans="2:30">
      <c r="B318" s="424"/>
      <c r="C318" s="424" t="s">
        <v>228</v>
      </c>
      <c r="D318" s="424" t="s">
        <v>227</v>
      </c>
      <c r="E318" s="424">
        <v>314</v>
      </c>
      <c r="F318" s="425" t="str">
        <f>Dumpadas[[#This Row],[punto]] &amp; " "&amp;Dumpadas[[#This Row],[jornada]]&amp;" " &amp; Dumpadas[[#This Row],[N°Acop]] &amp; " " &amp; TEXT(Dumpadas[[#This Row],[fecha ]], "dd-mm-yyyy")</f>
        <v>NIVEL 970 AM 314 27-01-2026</v>
      </c>
      <c r="G318" s="424" t="s">
        <v>14</v>
      </c>
      <c r="H318" s="426">
        <v>46049</v>
      </c>
      <c r="I318" s="424">
        <v>3.5</v>
      </c>
      <c r="J318" s="427">
        <v>1.46E-2</v>
      </c>
      <c r="K318" s="427">
        <f>+IF(Dumpadas[[#This Row],[ley]]&gt;0.03,0.03,Dumpadas[[#This Row],[ley]])</f>
        <v>1.46E-2</v>
      </c>
      <c r="L318" s="427"/>
      <c r="M318" s="424">
        <v>28498</v>
      </c>
      <c r="N318" s="424"/>
      <c r="O318" s="427"/>
      <c r="P318" s="428" t="str" cm="1">
        <f t="array" ref="P318">INDEX(Rangos!$E$3:$E$16,MATCH(1,(Dumpadas[[#This Row],[ley]]&gt;=Rangos!$B$3:$B$16)*(Dumpadas[[#This Row],[ley]]&lt;=Rangos!$C$3:$C$16),0))</f>
        <v>E</v>
      </c>
      <c r="R318" s="769"/>
      <c r="S318" s="769" t="s">
        <v>858</v>
      </c>
      <c r="T318" s="369">
        <v>1</v>
      </c>
      <c r="U318" s="369">
        <v>3.2</v>
      </c>
      <c r="V318" s="10">
        <v>1.55E-2</v>
      </c>
      <c r="Y318" s="769"/>
      <c r="Z318" s="769" t="s">
        <v>858</v>
      </c>
      <c r="AA318" s="369">
        <v>1</v>
      </c>
      <c r="AB318" s="369">
        <v>3.2</v>
      </c>
      <c r="AC318" s="10">
        <v>1.55E-2</v>
      </c>
      <c r="AD318" s="10">
        <v>1.55E-2</v>
      </c>
    </row>
    <row r="319" spans="2:30">
      <c r="B319" s="424"/>
      <c r="C319" s="424" t="s">
        <v>228</v>
      </c>
      <c r="D319" s="424" t="s">
        <v>227</v>
      </c>
      <c r="E319" s="424">
        <v>315</v>
      </c>
      <c r="F319" s="425" t="str">
        <f>Dumpadas[[#This Row],[punto]] &amp; " "&amp;Dumpadas[[#This Row],[jornada]]&amp;" " &amp; Dumpadas[[#This Row],[N°Acop]] &amp; " " &amp; TEXT(Dumpadas[[#This Row],[fecha ]], "dd-mm-yyyy")</f>
        <v>NIVEL 970 AM 315 27-01-2026</v>
      </c>
      <c r="G319" s="424" t="s">
        <v>14</v>
      </c>
      <c r="H319" s="426">
        <v>46049</v>
      </c>
      <c r="I319" s="424">
        <v>3.5</v>
      </c>
      <c r="J319" s="427">
        <v>9.1000000000000004E-3</v>
      </c>
      <c r="K319" s="427">
        <f>+IF(Dumpadas[[#This Row],[ley]]&gt;0.03,0.03,Dumpadas[[#This Row],[ley]])</f>
        <v>9.1000000000000004E-3</v>
      </c>
      <c r="L319" s="427"/>
      <c r="M319" s="424">
        <v>28498</v>
      </c>
      <c r="N319" s="424"/>
      <c r="O319" s="427"/>
      <c r="P319" s="428" t="str" cm="1">
        <f t="array" ref="P319">INDEX(Rangos!$E$3:$E$16,MATCH(1,(Dumpadas[[#This Row],[ley]]&gt;=Rangos!$B$3:$B$16)*(Dumpadas[[#This Row],[ley]]&lt;=Rangos!$C$3:$C$16),0))</f>
        <v>B</v>
      </c>
      <c r="R319" s="769"/>
      <c r="S319" s="769" t="s">
        <v>859</v>
      </c>
      <c r="T319" s="369">
        <v>1</v>
      </c>
      <c r="U319" s="369">
        <v>3.2</v>
      </c>
      <c r="V319" s="10">
        <v>8.9999999999999993E-3</v>
      </c>
      <c r="Y319" s="769"/>
      <c r="Z319" s="769" t="s">
        <v>859</v>
      </c>
      <c r="AA319" s="369">
        <v>1</v>
      </c>
      <c r="AB319" s="369">
        <v>3.2</v>
      </c>
      <c r="AC319" s="10">
        <v>8.9999999999999993E-3</v>
      </c>
      <c r="AD319" s="10">
        <v>8.9999999999999993E-3</v>
      </c>
    </row>
    <row r="320" spans="2:30">
      <c r="B320" s="424"/>
      <c r="C320" s="424" t="s">
        <v>228</v>
      </c>
      <c r="D320" s="424" t="s">
        <v>227</v>
      </c>
      <c r="E320" s="424">
        <v>316</v>
      </c>
      <c r="F320" s="425" t="str">
        <f>Dumpadas[[#This Row],[punto]] &amp; " "&amp;Dumpadas[[#This Row],[jornada]]&amp;" " &amp; Dumpadas[[#This Row],[N°Acop]] &amp; " " &amp; TEXT(Dumpadas[[#This Row],[fecha ]], "dd-mm-yyyy")</f>
        <v>NIVEL 970 AM 316 27-01-2026</v>
      </c>
      <c r="G320" s="424" t="s">
        <v>14</v>
      </c>
      <c r="H320" s="426">
        <v>46049</v>
      </c>
      <c r="I320" s="424">
        <v>3.5</v>
      </c>
      <c r="J320" s="427">
        <v>1.34E-2</v>
      </c>
      <c r="K320" s="427">
        <f>+IF(Dumpadas[[#This Row],[ley]]&gt;0.03,0.03,Dumpadas[[#This Row],[ley]])</f>
        <v>1.34E-2</v>
      </c>
      <c r="L320" s="427"/>
      <c r="M320" s="424">
        <v>28498</v>
      </c>
      <c r="N320" s="424"/>
      <c r="O320" s="427"/>
      <c r="P320" s="428" t="str" cm="1">
        <f t="array" ref="P320">INDEX(Rangos!$E$3:$E$16,MATCH(1,(Dumpadas[[#This Row],[ley]]&gt;=Rangos!$B$3:$B$16)*(Dumpadas[[#This Row],[ley]]&lt;=Rangos!$C$3:$C$16),0))</f>
        <v>D</v>
      </c>
      <c r="R320" s="769"/>
      <c r="S320" s="769" t="s">
        <v>860</v>
      </c>
      <c r="T320" s="369">
        <v>1</v>
      </c>
      <c r="U320" s="369">
        <v>3.2</v>
      </c>
      <c r="V320" s="10">
        <v>0.01</v>
      </c>
      <c r="Y320" s="769"/>
      <c r="Z320" s="769" t="s">
        <v>860</v>
      </c>
      <c r="AA320" s="369">
        <v>1</v>
      </c>
      <c r="AB320" s="369">
        <v>3.2</v>
      </c>
      <c r="AC320" s="10">
        <v>0.01</v>
      </c>
      <c r="AD320" s="10">
        <v>0.01</v>
      </c>
    </row>
    <row r="321" spans="2:30">
      <c r="B321" s="424"/>
      <c r="C321" s="424" t="s">
        <v>228</v>
      </c>
      <c r="D321" s="424" t="s">
        <v>227</v>
      </c>
      <c r="E321" s="424">
        <v>317</v>
      </c>
      <c r="F321" s="425" t="str">
        <f>Dumpadas[[#This Row],[punto]] &amp; " "&amp;Dumpadas[[#This Row],[jornada]]&amp;" " &amp; Dumpadas[[#This Row],[N°Acop]] &amp; " " &amp; TEXT(Dumpadas[[#This Row],[fecha ]], "dd-mm-yyyy")</f>
        <v>NIVEL 970 AM 317 27-01-2026</v>
      </c>
      <c r="G321" s="424" t="s">
        <v>14</v>
      </c>
      <c r="H321" s="426">
        <v>46049</v>
      </c>
      <c r="I321" s="424">
        <v>3.5</v>
      </c>
      <c r="J321" s="427">
        <v>9.5999999999999992E-3</v>
      </c>
      <c r="K321" s="427">
        <f>+IF(Dumpadas[[#This Row],[ley]]&gt;0.03,0.03,Dumpadas[[#This Row],[ley]])</f>
        <v>9.5999999999999992E-3</v>
      </c>
      <c r="L321" s="427"/>
      <c r="M321" s="424">
        <v>28498</v>
      </c>
      <c r="N321" s="424"/>
      <c r="O321" s="427"/>
      <c r="P321" s="428" t="str" cm="1">
        <f t="array" ref="P321">INDEX(Rangos!$E$3:$E$16,MATCH(1,(Dumpadas[[#This Row],[ley]]&gt;=Rangos!$B$3:$B$16)*(Dumpadas[[#This Row],[ley]]&lt;=Rangos!$C$3:$C$16),0))</f>
        <v>B</v>
      </c>
      <c r="R321" s="769"/>
      <c r="S321" s="769" t="s">
        <v>861</v>
      </c>
      <c r="T321" s="369">
        <v>1</v>
      </c>
      <c r="U321" s="369">
        <v>3.2</v>
      </c>
      <c r="V321" s="10">
        <v>5.4000000000000003E-3</v>
      </c>
      <c r="Y321" s="769"/>
      <c r="Z321" s="769" t="s">
        <v>861</v>
      </c>
      <c r="AA321" s="369">
        <v>1</v>
      </c>
      <c r="AB321" s="369">
        <v>3.2</v>
      </c>
      <c r="AC321" s="10">
        <v>5.4000000000000003E-3</v>
      </c>
      <c r="AD321" s="10">
        <v>5.4000000000000003E-3</v>
      </c>
    </row>
    <row r="322" spans="2:30">
      <c r="B322" s="442"/>
      <c r="C322" s="773" t="s">
        <v>228</v>
      </c>
      <c r="D322" s="773" t="s">
        <v>227</v>
      </c>
      <c r="E322" s="442">
        <v>318</v>
      </c>
      <c r="F322" s="410" t="str">
        <f>Dumpadas[[#This Row],[punto]] &amp; " "&amp;Dumpadas[[#This Row],[jornada]]&amp;" " &amp; Dumpadas[[#This Row],[N°Acop]] &amp; " " &amp; TEXT(Dumpadas[[#This Row],[fecha ]], "dd-mm-yyyy")</f>
        <v>NIVEL 970 PM 318 27-01-2026</v>
      </c>
      <c r="G322" s="442" t="s">
        <v>16</v>
      </c>
      <c r="H322" s="5">
        <v>46049</v>
      </c>
      <c r="I322" s="442">
        <v>3.5</v>
      </c>
      <c r="J322" s="427">
        <v>2.2800000000000001E-2</v>
      </c>
      <c r="K322" s="8">
        <f>+IF(Dumpadas[[#This Row],[ley]]&gt;0.03,0.03,Dumpadas[[#This Row],[ley]])</f>
        <v>2.2800000000000001E-2</v>
      </c>
      <c r="L322" s="8"/>
      <c r="M322" s="442">
        <v>28502</v>
      </c>
      <c r="N322" s="386"/>
      <c r="O322" s="7"/>
      <c r="P322" s="10" t="str" cm="1">
        <f t="array" ref="P322">INDEX(Rangos!$E$3:$E$16,MATCH(1,(Dumpadas[[#This Row],[ley]]&gt;=Rangos!$B$3:$B$16)*(Dumpadas[[#This Row],[ley]]&lt;=Rangos!$C$3:$C$16),0))</f>
        <v>J</v>
      </c>
      <c r="R322" s="769"/>
      <c r="S322" s="769" t="s">
        <v>862</v>
      </c>
      <c r="T322" s="369">
        <v>1</v>
      </c>
      <c r="U322" s="369">
        <v>3.2</v>
      </c>
      <c r="V322" s="10">
        <v>8.3000000000000001E-3</v>
      </c>
      <c r="Y322" s="769"/>
      <c r="Z322" s="769" t="s">
        <v>862</v>
      </c>
      <c r="AA322" s="369">
        <v>1</v>
      </c>
      <c r="AB322" s="369">
        <v>3.2</v>
      </c>
      <c r="AC322" s="10">
        <v>8.3000000000000001E-3</v>
      </c>
      <c r="AD322" s="10">
        <v>8.3000000000000001E-3</v>
      </c>
    </row>
    <row r="323" spans="2:30">
      <c r="B323" s="442"/>
      <c r="C323" s="773" t="s">
        <v>228</v>
      </c>
      <c r="D323" s="773" t="s">
        <v>227</v>
      </c>
      <c r="E323" s="442">
        <v>319</v>
      </c>
      <c r="F323" s="410" t="str">
        <f>Dumpadas[[#This Row],[punto]] &amp; " "&amp;Dumpadas[[#This Row],[jornada]]&amp;" " &amp; Dumpadas[[#This Row],[N°Acop]] &amp; " " &amp; TEXT(Dumpadas[[#This Row],[fecha ]], "dd-mm-yyyy")</f>
        <v>NIVEL 970 PM 319 27-01-2026</v>
      </c>
      <c r="G323" s="442" t="s">
        <v>16</v>
      </c>
      <c r="H323" s="5">
        <v>46049</v>
      </c>
      <c r="I323" s="442">
        <v>3.5</v>
      </c>
      <c r="J323" s="427">
        <v>2.0799999999999999E-2</v>
      </c>
      <c r="K323" s="8">
        <f>+IF(Dumpadas[[#This Row],[ley]]&gt;0.03,0.03,Dumpadas[[#This Row],[ley]])</f>
        <v>2.0799999999999999E-2</v>
      </c>
      <c r="L323" s="8"/>
      <c r="M323" s="442">
        <v>28502</v>
      </c>
      <c r="N323" s="386"/>
      <c r="O323" s="7"/>
      <c r="P323" s="10" t="str" cm="1">
        <f t="array" ref="P323">INDEX(Rangos!$E$3:$E$16,MATCH(1,(Dumpadas[[#This Row],[ley]]&gt;=Rangos!$B$3:$B$16)*(Dumpadas[[#This Row],[ley]]&lt;=Rangos!$C$3:$C$16),0))</f>
        <v>H</v>
      </c>
      <c r="R323" s="769"/>
      <c r="S323" s="769" t="s">
        <v>863</v>
      </c>
      <c r="T323" s="369">
        <v>1</v>
      </c>
      <c r="U323" s="369">
        <v>3.2</v>
      </c>
      <c r="V323" s="10">
        <v>1.2200000000000001E-2</v>
      </c>
      <c r="Y323" s="769"/>
      <c r="Z323" s="769" t="s">
        <v>863</v>
      </c>
      <c r="AA323" s="369">
        <v>1</v>
      </c>
      <c r="AB323" s="369">
        <v>3.2</v>
      </c>
      <c r="AC323" s="10">
        <v>1.2200000000000001E-2</v>
      </c>
      <c r="AD323" s="10">
        <v>1.2200000000000001E-2</v>
      </c>
    </row>
    <row r="324" spans="2:30">
      <c r="B324" s="442"/>
      <c r="C324" s="773" t="s">
        <v>228</v>
      </c>
      <c r="D324" s="773" t="s">
        <v>227</v>
      </c>
      <c r="E324" s="442">
        <v>320</v>
      </c>
      <c r="F324" s="410" t="str">
        <f>Dumpadas[[#This Row],[punto]] &amp; " "&amp;Dumpadas[[#This Row],[jornada]]&amp;" " &amp; Dumpadas[[#This Row],[N°Acop]] &amp; " " &amp; TEXT(Dumpadas[[#This Row],[fecha ]], "dd-mm-yyyy")</f>
        <v>NIVEL 970 PM 320 27-01-2026</v>
      </c>
      <c r="G324" s="442" t="s">
        <v>16</v>
      </c>
      <c r="H324" s="5">
        <v>46049</v>
      </c>
      <c r="I324" s="442">
        <v>3.5</v>
      </c>
      <c r="J324" s="427">
        <v>9.4999999999999998E-3</v>
      </c>
      <c r="K324" s="8">
        <f>+IF(Dumpadas[[#This Row],[ley]]&gt;0.03,0.03,Dumpadas[[#This Row],[ley]])</f>
        <v>9.4999999999999998E-3</v>
      </c>
      <c r="L324" s="8"/>
      <c r="M324" s="442">
        <v>28502</v>
      </c>
      <c r="N324" s="386"/>
      <c r="O324" s="7"/>
      <c r="P324" s="10" t="str" cm="1">
        <f t="array" ref="P324">INDEX(Rangos!$E$3:$E$16,MATCH(1,(Dumpadas[[#This Row],[ley]]&gt;=Rangos!$B$3:$B$16)*(Dumpadas[[#This Row],[ley]]&lt;=Rangos!$C$3:$C$16),0))</f>
        <v>B</v>
      </c>
      <c r="R324" s="769"/>
      <c r="S324" s="769" t="s">
        <v>864</v>
      </c>
      <c r="T324" s="369">
        <v>1</v>
      </c>
      <c r="U324" s="369">
        <v>3.2</v>
      </c>
      <c r="V324" s="10">
        <v>6.4999999999999997E-3</v>
      </c>
      <c r="Y324" s="769"/>
      <c r="Z324" s="769" t="s">
        <v>864</v>
      </c>
      <c r="AA324" s="369">
        <v>1</v>
      </c>
      <c r="AB324" s="369">
        <v>3.2</v>
      </c>
      <c r="AC324" s="10">
        <v>6.4999999999999997E-3</v>
      </c>
      <c r="AD324" s="10">
        <v>6.4999999999999997E-3</v>
      </c>
    </row>
    <row r="325" spans="2:30">
      <c r="B325" s="442"/>
      <c r="C325" s="773" t="s">
        <v>228</v>
      </c>
      <c r="D325" s="773" t="s">
        <v>227</v>
      </c>
      <c r="E325" s="442">
        <v>321</v>
      </c>
      <c r="F325" s="410" t="str">
        <f>Dumpadas[[#This Row],[punto]] &amp; " "&amp;Dumpadas[[#This Row],[jornada]]&amp;" " &amp; Dumpadas[[#This Row],[N°Acop]] &amp; " " &amp; TEXT(Dumpadas[[#This Row],[fecha ]], "dd-mm-yyyy")</f>
        <v>NIVEL 970 PM 321 27-01-2026</v>
      </c>
      <c r="G325" s="442" t="s">
        <v>16</v>
      </c>
      <c r="H325" s="5">
        <v>46049</v>
      </c>
      <c r="I325" s="442">
        <v>3.5</v>
      </c>
      <c r="J325" s="427">
        <v>8.8000000000000005E-3</v>
      </c>
      <c r="K325" s="8">
        <f>+IF(Dumpadas[[#This Row],[ley]]&gt;0.03,0.03,Dumpadas[[#This Row],[ley]])</f>
        <v>8.8000000000000005E-3</v>
      </c>
      <c r="L325" s="8"/>
      <c r="M325" s="442">
        <v>28502</v>
      </c>
      <c r="N325" s="386"/>
      <c r="O325" s="7"/>
      <c r="P325" s="10" t="str" cm="1">
        <f t="array" ref="P325">INDEX(Rangos!$E$3:$E$16,MATCH(1,(Dumpadas[[#This Row],[ley]]&gt;=Rangos!$B$3:$B$16)*(Dumpadas[[#This Row],[ley]]&lt;=Rangos!$C$3:$C$16),0))</f>
        <v>A</v>
      </c>
      <c r="R325" s="769"/>
      <c r="S325" s="769" t="s">
        <v>865</v>
      </c>
      <c r="T325" s="369">
        <v>1</v>
      </c>
      <c r="U325" s="369">
        <v>3.2</v>
      </c>
      <c r="V325" s="10">
        <v>9.7999999999999997E-3</v>
      </c>
      <c r="Y325" s="769"/>
      <c r="Z325" s="769" t="s">
        <v>865</v>
      </c>
      <c r="AA325" s="369">
        <v>1</v>
      </c>
      <c r="AB325" s="369">
        <v>3.2</v>
      </c>
      <c r="AC325" s="10">
        <v>9.7999999999999997E-3</v>
      </c>
      <c r="AD325" s="10">
        <v>9.7999999999999997E-3</v>
      </c>
    </row>
    <row r="326" spans="2:30">
      <c r="B326" s="442"/>
      <c r="C326" s="773" t="s">
        <v>228</v>
      </c>
      <c r="D326" s="773" t="s">
        <v>227</v>
      </c>
      <c r="E326" s="442">
        <v>322</v>
      </c>
      <c r="F326" s="410" t="str">
        <f>Dumpadas[[#This Row],[punto]] &amp; " "&amp;Dumpadas[[#This Row],[jornada]]&amp;" " &amp; Dumpadas[[#This Row],[N°Acop]] &amp; " " &amp; TEXT(Dumpadas[[#This Row],[fecha ]], "dd-mm-yyyy")</f>
        <v>NIVEL 970 PM 322 27-01-2026</v>
      </c>
      <c r="G326" s="442" t="s">
        <v>16</v>
      </c>
      <c r="H326" s="5">
        <v>46049</v>
      </c>
      <c r="I326" s="442">
        <v>3.5</v>
      </c>
      <c r="J326" s="427">
        <v>1.0800000000000001E-2</v>
      </c>
      <c r="K326" s="8">
        <f>+IF(Dumpadas[[#This Row],[ley]]&gt;0.03,0.03,Dumpadas[[#This Row],[ley]])</f>
        <v>1.0800000000000001E-2</v>
      </c>
      <c r="L326" s="8"/>
      <c r="M326" s="442">
        <v>28502</v>
      </c>
      <c r="N326" s="386"/>
      <c r="O326" s="7"/>
      <c r="P326" s="10" t="str" cm="1">
        <f t="array" ref="P326">INDEX(Rangos!$E$3:$E$16,MATCH(1,(Dumpadas[[#This Row],[ley]]&gt;=Rangos!$B$3:$B$16)*(Dumpadas[[#This Row],[ley]]&lt;=Rangos!$C$3:$C$16),0))</f>
        <v>C</v>
      </c>
      <c r="R326" s="769"/>
      <c r="S326" s="769" t="s">
        <v>866</v>
      </c>
      <c r="T326" s="369">
        <v>1</v>
      </c>
      <c r="U326" s="369">
        <v>3.2</v>
      </c>
      <c r="V326" s="10">
        <v>1.03E-2</v>
      </c>
      <c r="Y326" s="769"/>
      <c r="Z326" s="769" t="s">
        <v>866</v>
      </c>
      <c r="AA326" s="369">
        <v>1</v>
      </c>
      <c r="AB326" s="369">
        <v>3.2</v>
      </c>
      <c r="AC326" s="10">
        <v>1.03E-2</v>
      </c>
      <c r="AD326" s="10">
        <v>1.03E-2</v>
      </c>
    </row>
    <row r="327" spans="2:30">
      <c r="B327" s="424"/>
      <c r="C327" s="424" t="s">
        <v>3781</v>
      </c>
      <c r="D327" s="424" t="s">
        <v>259</v>
      </c>
      <c r="E327" s="424">
        <v>323</v>
      </c>
      <c r="F327" s="425" t="str">
        <f>Dumpadas[[#This Row],[punto]] &amp; " "&amp;Dumpadas[[#This Row],[jornada]]&amp;" " &amp; Dumpadas[[#This Row],[N°Acop]] &amp; " " &amp; TEXT(Dumpadas[[#This Row],[fecha ]], "dd-mm-yyyy")</f>
        <v>NIVEL 789 PORTAl AM 323 27-01-2026</v>
      </c>
      <c r="G327" s="424" t="s">
        <v>14</v>
      </c>
      <c r="H327" s="426">
        <v>46049</v>
      </c>
      <c r="I327" s="424">
        <v>3.5</v>
      </c>
      <c r="J327" s="427">
        <v>1.6999999999999999E-3</v>
      </c>
      <c r="K327" s="427">
        <f>+IF(Dumpadas[[#This Row],[ley]]&gt;0.03,0.03,Dumpadas[[#This Row],[ley]])</f>
        <v>1.6999999999999999E-3</v>
      </c>
      <c r="L327" s="427"/>
      <c r="M327" s="424">
        <v>28503</v>
      </c>
      <c r="N327" s="424"/>
      <c r="O327" s="427"/>
      <c r="P327" s="428" t="str" cm="1">
        <f t="array" ref="P327">INDEX(Rangos!$E$3:$E$16,MATCH(1,(Dumpadas[[#This Row],[ley]]&gt;=Rangos!$B$3:$B$16)*(Dumpadas[[#This Row],[ley]]&lt;=Rangos!$C$3:$C$16),0))</f>
        <v>Descarte</v>
      </c>
      <c r="R327" s="769"/>
      <c r="S327" s="769" t="s">
        <v>867</v>
      </c>
      <c r="T327" s="369">
        <v>1</v>
      </c>
      <c r="U327" s="369">
        <v>3.2</v>
      </c>
      <c r="V327" s="10">
        <v>1.0999999999999999E-2</v>
      </c>
      <c r="Y327" s="769"/>
      <c r="Z327" s="769" t="s">
        <v>867</v>
      </c>
      <c r="AA327" s="369">
        <v>1</v>
      </c>
      <c r="AB327" s="369">
        <v>3.2</v>
      </c>
      <c r="AC327" s="10">
        <v>1.0999999999999999E-2</v>
      </c>
      <c r="AD327" s="10">
        <v>1.0999999999999999E-2</v>
      </c>
    </row>
    <row r="328" spans="2:30">
      <c r="B328" s="424"/>
      <c r="C328" s="424" t="s">
        <v>3781</v>
      </c>
      <c r="D328" s="424" t="s">
        <v>259</v>
      </c>
      <c r="E328" s="424">
        <v>324</v>
      </c>
      <c r="F328" s="425" t="str">
        <f>Dumpadas[[#This Row],[punto]] &amp; " "&amp;Dumpadas[[#This Row],[jornada]]&amp;" " &amp; Dumpadas[[#This Row],[N°Acop]] &amp; " " &amp; TEXT(Dumpadas[[#This Row],[fecha ]], "dd-mm-yyyy")</f>
        <v>NIVEL 789 PORTAl AM 324 27-01-2026</v>
      </c>
      <c r="G328" s="424" t="s">
        <v>14</v>
      </c>
      <c r="H328" s="426">
        <v>46049</v>
      </c>
      <c r="I328" s="424">
        <v>3.5</v>
      </c>
      <c r="J328" s="427">
        <v>9.1999999999999998E-3</v>
      </c>
      <c r="K328" s="427">
        <f>+IF(Dumpadas[[#This Row],[ley]]&gt;0.03,0.03,Dumpadas[[#This Row],[ley]])</f>
        <v>9.1999999999999998E-3</v>
      </c>
      <c r="L328" s="427"/>
      <c r="M328" s="424">
        <v>28503</v>
      </c>
      <c r="N328" s="424"/>
      <c r="O328" s="427"/>
      <c r="P328" s="428" t="str" cm="1">
        <f t="array" ref="P328">INDEX(Rangos!$E$3:$E$16,MATCH(1,(Dumpadas[[#This Row],[ley]]&gt;=Rangos!$B$3:$B$16)*(Dumpadas[[#This Row],[ley]]&lt;=Rangos!$C$3:$C$16),0))</f>
        <v>B</v>
      </c>
      <c r="R328" s="769"/>
      <c r="S328" s="769" t="s">
        <v>868</v>
      </c>
      <c r="T328" s="369">
        <v>1</v>
      </c>
      <c r="U328" s="369">
        <v>3.2</v>
      </c>
      <c r="V328" s="10">
        <v>6.7000000000000002E-3</v>
      </c>
      <c r="Y328" s="769"/>
      <c r="Z328" s="769" t="s">
        <v>868</v>
      </c>
      <c r="AA328" s="369">
        <v>1</v>
      </c>
      <c r="AB328" s="369">
        <v>3.2</v>
      </c>
      <c r="AC328" s="10">
        <v>6.7000000000000002E-3</v>
      </c>
      <c r="AD328" s="10">
        <v>6.7000000000000002E-3</v>
      </c>
    </row>
    <row r="329" spans="2:30">
      <c r="B329" s="424"/>
      <c r="C329" s="424" t="s">
        <v>3781</v>
      </c>
      <c r="D329" s="424" t="s">
        <v>259</v>
      </c>
      <c r="E329" s="424">
        <v>325</v>
      </c>
      <c r="F329" s="425" t="str">
        <f>Dumpadas[[#This Row],[punto]] &amp; " "&amp;Dumpadas[[#This Row],[jornada]]&amp;" " &amp; Dumpadas[[#This Row],[N°Acop]] &amp; " " &amp; TEXT(Dumpadas[[#This Row],[fecha ]], "dd-mm-yyyy")</f>
        <v>NIVEL 789 PORTAl AM 325 27-01-2026</v>
      </c>
      <c r="G329" s="424" t="s">
        <v>14</v>
      </c>
      <c r="H329" s="426">
        <v>46049</v>
      </c>
      <c r="I329" s="424">
        <v>3.5</v>
      </c>
      <c r="J329" s="427">
        <v>7.1000000000000004E-3</v>
      </c>
      <c r="K329" s="427">
        <f>+IF(Dumpadas[[#This Row],[ley]]&gt;0.03,0.03,Dumpadas[[#This Row],[ley]])</f>
        <v>7.1000000000000004E-3</v>
      </c>
      <c r="L329" s="427"/>
      <c r="M329" s="424">
        <v>28503</v>
      </c>
      <c r="N329" s="424"/>
      <c r="O329" s="427"/>
      <c r="P329" s="428" t="str" cm="1">
        <f t="array" ref="P329">INDEX(Rangos!$E$3:$E$16,MATCH(1,(Dumpadas[[#This Row],[ley]]&gt;=Rangos!$B$3:$B$16)*(Dumpadas[[#This Row],[ley]]&lt;=Rangos!$C$3:$C$16),0))</f>
        <v>Reserva</v>
      </c>
      <c r="R329" s="769"/>
      <c r="S329" s="769" t="s">
        <v>869</v>
      </c>
      <c r="T329" s="369">
        <v>1</v>
      </c>
      <c r="U329" s="369">
        <v>3.2</v>
      </c>
      <c r="V329" s="10">
        <v>8.3999999999999995E-3</v>
      </c>
      <c r="Y329" s="769"/>
      <c r="Z329" s="769" t="s">
        <v>869</v>
      </c>
      <c r="AA329" s="369">
        <v>1</v>
      </c>
      <c r="AB329" s="369">
        <v>3.2</v>
      </c>
      <c r="AC329" s="10">
        <v>8.3999999999999995E-3</v>
      </c>
      <c r="AD329" s="10">
        <v>8.3999999999999995E-3</v>
      </c>
    </row>
    <row r="330" spans="2:30">
      <c r="B330" s="424"/>
      <c r="C330" s="424" t="s">
        <v>3781</v>
      </c>
      <c r="D330" s="424" t="s">
        <v>259</v>
      </c>
      <c r="E330" s="424">
        <v>326</v>
      </c>
      <c r="F330" s="425" t="str">
        <f>Dumpadas[[#This Row],[punto]] &amp; " "&amp;Dumpadas[[#This Row],[jornada]]&amp;" " &amp; Dumpadas[[#This Row],[N°Acop]] &amp; " " &amp; TEXT(Dumpadas[[#This Row],[fecha ]], "dd-mm-yyyy")</f>
        <v>NIVEL 789 PORTAl AM 326 27-01-2026</v>
      </c>
      <c r="G330" s="424" t="s">
        <v>14</v>
      </c>
      <c r="H330" s="426">
        <v>46049</v>
      </c>
      <c r="I330" s="424">
        <v>3.5</v>
      </c>
      <c r="J330" s="427">
        <v>6.7999999999999996E-3</v>
      </c>
      <c r="K330" s="427">
        <f>+IF(Dumpadas[[#This Row],[ley]]&gt;0.03,0.03,Dumpadas[[#This Row],[ley]])</f>
        <v>6.7999999999999996E-3</v>
      </c>
      <c r="L330" s="427"/>
      <c r="M330" s="424">
        <v>28503</v>
      </c>
      <c r="N330" s="424"/>
      <c r="O330" s="427"/>
      <c r="P330" s="428" t="str" cm="1">
        <f t="array" ref="P330">INDEX(Rangos!$E$3:$E$16,MATCH(1,(Dumpadas[[#This Row],[ley]]&gt;=Rangos!$B$3:$B$16)*(Dumpadas[[#This Row],[ley]]&lt;=Rangos!$C$3:$C$16),0))</f>
        <v>Reserva</v>
      </c>
      <c r="R330" s="769"/>
      <c r="S330" s="769" t="s">
        <v>870</v>
      </c>
      <c r="T330" s="369">
        <v>1</v>
      </c>
      <c r="U330" s="369">
        <v>3.2</v>
      </c>
      <c r="V330" s="10">
        <v>8.8999999999999999E-3</v>
      </c>
      <c r="Y330" s="769"/>
      <c r="Z330" s="769" t="s">
        <v>870</v>
      </c>
      <c r="AA330" s="369">
        <v>1</v>
      </c>
      <c r="AB330" s="369">
        <v>3.2</v>
      </c>
      <c r="AC330" s="10">
        <v>8.8999999999999999E-3</v>
      </c>
      <c r="AD330" s="10">
        <v>8.8999999999999999E-3</v>
      </c>
    </row>
    <row r="331" spans="2:30">
      <c r="B331" s="424"/>
      <c r="C331" s="424" t="s">
        <v>3781</v>
      </c>
      <c r="D331" s="424" t="s">
        <v>259</v>
      </c>
      <c r="E331" s="424">
        <v>327</v>
      </c>
      <c r="F331" s="425" t="str">
        <f>Dumpadas[[#This Row],[punto]] &amp; " "&amp;Dumpadas[[#This Row],[jornada]]&amp;" " &amp; Dumpadas[[#This Row],[N°Acop]] &amp; " " &amp; TEXT(Dumpadas[[#This Row],[fecha ]], "dd-mm-yyyy")</f>
        <v>NIVEL 789 PORTAl AM 327 27-01-2026</v>
      </c>
      <c r="G331" s="424" t="s">
        <v>14</v>
      </c>
      <c r="H331" s="426">
        <v>46049</v>
      </c>
      <c r="I331" s="424">
        <v>3.5</v>
      </c>
      <c r="J331" s="427">
        <v>7.9000000000000008E-3</v>
      </c>
      <c r="K331" s="427">
        <f>+IF(Dumpadas[[#This Row],[ley]]&gt;0.03,0.03,Dumpadas[[#This Row],[ley]])</f>
        <v>7.9000000000000008E-3</v>
      </c>
      <c r="L331" s="427"/>
      <c r="M331" s="424">
        <v>28503</v>
      </c>
      <c r="N331" s="424"/>
      <c r="O331" s="427"/>
      <c r="P331" s="428" t="str" cm="1">
        <f t="array" ref="P331">INDEX(Rangos!$E$3:$E$16,MATCH(1,(Dumpadas[[#This Row],[ley]]&gt;=Rangos!$B$3:$B$16)*(Dumpadas[[#This Row],[ley]]&lt;=Rangos!$C$3:$C$16),0))</f>
        <v>A</v>
      </c>
      <c r="R331" s="769"/>
      <c r="S331" s="769" t="s">
        <v>871</v>
      </c>
      <c r="T331" s="369">
        <v>1</v>
      </c>
      <c r="U331" s="369">
        <v>3.2</v>
      </c>
      <c r="V331" s="10">
        <v>9.4000000000000004E-3</v>
      </c>
      <c r="Y331" s="769"/>
      <c r="Z331" s="769" t="s">
        <v>871</v>
      </c>
      <c r="AA331" s="369">
        <v>1</v>
      </c>
      <c r="AB331" s="369">
        <v>3.2</v>
      </c>
      <c r="AC331" s="10">
        <v>9.4000000000000004E-3</v>
      </c>
      <c r="AD331" s="10">
        <v>9.4000000000000004E-3</v>
      </c>
    </row>
    <row r="332" spans="2:30">
      <c r="B332" s="424"/>
      <c r="C332" s="424" t="s">
        <v>3781</v>
      </c>
      <c r="D332" s="424" t="s">
        <v>259</v>
      </c>
      <c r="E332" s="424">
        <v>328</v>
      </c>
      <c r="F332" s="425" t="str">
        <f>Dumpadas[[#This Row],[punto]] &amp; " "&amp;Dumpadas[[#This Row],[jornada]]&amp;" " &amp; Dumpadas[[#This Row],[N°Acop]] &amp; " " &amp; TEXT(Dumpadas[[#This Row],[fecha ]], "dd-mm-yyyy")</f>
        <v>NIVEL 789 PORTAl AM 328 27-01-2026</v>
      </c>
      <c r="G332" s="424" t="s">
        <v>14</v>
      </c>
      <c r="H332" s="426">
        <v>46049</v>
      </c>
      <c r="I332" s="424">
        <v>3.5</v>
      </c>
      <c r="J332" s="427">
        <v>8.0999999999999996E-3</v>
      </c>
      <c r="K332" s="427">
        <f>+IF(Dumpadas[[#This Row],[ley]]&gt;0.03,0.03,Dumpadas[[#This Row],[ley]])</f>
        <v>8.0999999999999996E-3</v>
      </c>
      <c r="L332" s="427"/>
      <c r="M332" s="424">
        <v>28503</v>
      </c>
      <c r="N332" s="424"/>
      <c r="O332" s="427"/>
      <c r="P332" s="428" t="str" cm="1">
        <f t="array" ref="P332">INDEX(Rangos!$E$3:$E$16,MATCH(1,(Dumpadas[[#This Row],[ley]]&gt;=Rangos!$B$3:$B$16)*(Dumpadas[[#This Row],[ley]]&lt;=Rangos!$C$3:$C$16),0))</f>
        <v>A</v>
      </c>
      <c r="R332" s="769"/>
      <c r="S332" s="769" t="s">
        <v>872</v>
      </c>
      <c r="T332" s="369">
        <v>1</v>
      </c>
      <c r="U332" s="369">
        <v>3.2</v>
      </c>
      <c r="V332" s="10">
        <v>5.7000000000000002E-3</v>
      </c>
      <c r="Y332" s="769"/>
      <c r="Z332" s="769" t="s">
        <v>872</v>
      </c>
      <c r="AA332" s="369">
        <v>1</v>
      </c>
      <c r="AB332" s="369">
        <v>3.2</v>
      </c>
      <c r="AC332" s="10">
        <v>5.7000000000000002E-3</v>
      </c>
      <c r="AD332" s="10">
        <v>5.7000000000000002E-3</v>
      </c>
    </row>
    <row r="333" spans="2:30">
      <c r="B333" s="424"/>
      <c r="C333" s="424" t="s">
        <v>3781</v>
      </c>
      <c r="D333" s="424" t="s">
        <v>259</v>
      </c>
      <c r="E333" s="424">
        <v>329</v>
      </c>
      <c r="F333" s="425" t="str">
        <f>Dumpadas[[#This Row],[punto]] &amp; " "&amp;Dumpadas[[#This Row],[jornada]]&amp;" " &amp; Dumpadas[[#This Row],[N°Acop]] &amp; " " &amp; TEXT(Dumpadas[[#This Row],[fecha ]], "dd-mm-yyyy")</f>
        <v>NIVEL 789 PORTAl AM 329 27-01-2026</v>
      </c>
      <c r="G333" s="424" t="s">
        <v>14</v>
      </c>
      <c r="H333" s="426">
        <v>46049</v>
      </c>
      <c r="I333" s="424">
        <v>3.5</v>
      </c>
      <c r="J333" s="427">
        <v>7.9000000000000008E-3</v>
      </c>
      <c r="K333" s="427">
        <f>+IF(Dumpadas[[#This Row],[ley]]&gt;0.03,0.03,Dumpadas[[#This Row],[ley]])</f>
        <v>7.9000000000000008E-3</v>
      </c>
      <c r="L333" s="427"/>
      <c r="M333" s="424">
        <v>28503</v>
      </c>
      <c r="N333" s="424"/>
      <c r="O333" s="427"/>
      <c r="P333" s="428" t="str" cm="1">
        <f t="array" ref="P333">INDEX(Rangos!$E$3:$E$16,MATCH(1,(Dumpadas[[#This Row],[ley]]&gt;=Rangos!$B$3:$B$16)*(Dumpadas[[#This Row],[ley]]&lt;=Rangos!$C$3:$C$16),0))</f>
        <v>A</v>
      </c>
      <c r="R333" s="769"/>
      <c r="S333" s="769" t="s">
        <v>873</v>
      </c>
      <c r="T333" s="369">
        <v>1</v>
      </c>
      <c r="U333" s="369">
        <v>3.2</v>
      </c>
      <c r="V333" s="10">
        <v>6.7000000000000002E-3</v>
      </c>
      <c r="Y333" s="769"/>
      <c r="Z333" s="769" t="s">
        <v>873</v>
      </c>
      <c r="AA333" s="369">
        <v>1</v>
      </c>
      <c r="AB333" s="369">
        <v>3.2</v>
      </c>
      <c r="AC333" s="10">
        <v>6.7000000000000002E-3</v>
      </c>
      <c r="AD333" s="10">
        <v>6.7000000000000002E-3</v>
      </c>
    </row>
    <row r="334" spans="2:30">
      <c r="B334" s="424"/>
      <c r="C334" s="424" t="s">
        <v>3781</v>
      </c>
      <c r="D334" s="424" t="s">
        <v>259</v>
      </c>
      <c r="E334" s="424">
        <v>330</v>
      </c>
      <c r="F334" s="425" t="str">
        <f>Dumpadas[[#This Row],[punto]] &amp; " "&amp;Dumpadas[[#This Row],[jornada]]&amp;" " &amp; Dumpadas[[#This Row],[N°Acop]] &amp; " " &amp; TEXT(Dumpadas[[#This Row],[fecha ]], "dd-mm-yyyy")</f>
        <v>NIVEL 789 PORTAl AM 330 27-01-2026</v>
      </c>
      <c r="G334" s="424" t="s">
        <v>14</v>
      </c>
      <c r="H334" s="426">
        <v>46049</v>
      </c>
      <c r="I334" s="424">
        <v>3.5</v>
      </c>
      <c r="J334" s="427">
        <v>8.2000000000000007E-3</v>
      </c>
      <c r="K334" s="427">
        <f>+IF(Dumpadas[[#This Row],[ley]]&gt;0.03,0.03,Dumpadas[[#This Row],[ley]])</f>
        <v>8.2000000000000007E-3</v>
      </c>
      <c r="L334" s="427"/>
      <c r="M334" s="424">
        <v>28503</v>
      </c>
      <c r="N334" s="424"/>
      <c r="O334" s="427"/>
      <c r="P334" s="428" t="str" cm="1">
        <f t="array" ref="P334">INDEX(Rangos!$E$3:$E$16,MATCH(1,(Dumpadas[[#This Row],[ley]]&gt;=Rangos!$B$3:$B$16)*(Dumpadas[[#This Row],[ley]]&lt;=Rangos!$C$3:$C$16),0))</f>
        <v>A</v>
      </c>
      <c r="R334" s="769"/>
      <c r="S334" s="769" t="s">
        <v>874</v>
      </c>
      <c r="T334" s="369">
        <v>1</v>
      </c>
      <c r="U334" s="369">
        <v>3.2</v>
      </c>
      <c r="V334" s="10">
        <v>9.1999999999999998E-3</v>
      </c>
      <c r="Y334" s="769"/>
      <c r="Z334" s="769" t="s">
        <v>874</v>
      </c>
      <c r="AA334" s="369">
        <v>1</v>
      </c>
      <c r="AB334" s="369">
        <v>3.2</v>
      </c>
      <c r="AC334" s="10">
        <v>9.1999999999999998E-3</v>
      </c>
      <c r="AD334" s="10">
        <v>9.1999999999999998E-3</v>
      </c>
    </row>
    <row r="335" spans="2:30">
      <c r="B335" s="424"/>
      <c r="C335" s="424" t="s">
        <v>3781</v>
      </c>
      <c r="D335" s="424" t="s">
        <v>259</v>
      </c>
      <c r="E335" s="424">
        <v>331</v>
      </c>
      <c r="F335" s="425" t="str">
        <f>Dumpadas[[#This Row],[punto]] &amp; " "&amp;Dumpadas[[#This Row],[jornada]]&amp;" " &amp; Dumpadas[[#This Row],[N°Acop]] &amp; " " &amp; TEXT(Dumpadas[[#This Row],[fecha ]], "dd-mm-yyyy")</f>
        <v>NIVEL 789 PORTAl AM 331 27-01-2026</v>
      </c>
      <c r="G335" s="424" t="s">
        <v>14</v>
      </c>
      <c r="H335" s="426">
        <v>46049</v>
      </c>
      <c r="I335" s="424">
        <v>3.5</v>
      </c>
      <c r="J335" s="427">
        <v>1.35E-2</v>
      </c>
      <c r="K335" s="427">
        <f>+IF(Dumpadas[[#This Row],[ley]]&gt;0.03,0.03,Dumpadas[[#This Row],[ley]])</f>
        <v>1.35E-2</v>
      </c>
      <c r="L335" s="427"/>
      <c r="M335" s="424">
        <v>28503</v>
      </c>
      <c r="N335" s="424"/>
      <c r="O335" s="427"/>
      <c r="P335" s="428" t="str" cm="1">
        <f t="array" ref="P335">INDEX(Rangos!$E$3:$E$16,MATCH(1,(Dumpadas[[#This Row],[ley]]&gt;=Rangos!$B$3:$B$16)*(Dumpadas[[#This Row],[ley]]&lt;=Rangos!$C$3:$C$16),0))</f>
        <v>E</v>
      </c>
      <c r="R335" s="769"/>
      <c r="S335" s="769" t="s">
        <v>875</v>
      </c>
      <c r="T335" s="369">
        <v>1</v>
      </c>
      <c r="U335" s="369">
        <v>3.2</v>
      </c>
      <c r="V335" s="10">
        <v>8.8000000000000005E-3</v>
      </c>
      <c r="Y335" s="769"/>
      <c r="Z335" s="769" t="s">
        <v>875</v>
      </c>
      <c r="AA335" s="369">
        <v>1</v>
      </c>
      <c r="AB335" s="369">
        <v>3.2</v>
      </c>
      <c r="AC335" s="10">
        <v>8.8000000000000005E-3</v>
      </c>
      <c r="AD335" s="10">
        <v>8.8000000000000005E-3</v>
      </c>
    </row>
    <row r="336" spans="2:30">
      <c r="B336" s="424"/>
      <c r="C336" s="424" t="s">
        <v>3781</v>
      </c>
      <c r="D336" s="424" t="s">
        <v>259</v>
      </c>
      <c r="E336" s="424">
        <v>332</v>
      </c>
      <c r="F336" s="425" t="str">
        <f>Dumpadas[[#This Row],[punto]] &amp; " "&amp;Dumpadas[[#This Row],[jornada]]&amp;" " &amp; Dumpadas[[#This Row],[N°Acop]] &amp; " " &amp; TEXT(Dumpadas[[#This Row],[fecha ]], "dd-mm-yyyy")</f>
        <v>NIVEL 789 PORTAl AM 332 27-01-2026</v>
      </c>
      <c r="G336" s="424" t="s">
        <v>14</v>
      </c>
      <c r="H336" s="426">
        <v>46049</v>
      </c>
      <c r="I336" s="424">
        <v>3.5</v>
      </c>
      <c r="J336" s="427">
        <v>9.4000000000000004E-3</v>
      </c>
      <c r="K336" s="427">
        <f>+IF(Dumpadas[[#This Row],[ley]]&gt;0.03,0.03,Dumpadas[[#This Row],[ley]])</f>
        <v>9.4000000000000004E-3</v>
      </c>
      <c r="L336" s="427"/>
      <c r="M336" s="424">
        <v>28503</v>
      </c>
      <c r="N336" s="424"/>
      <c r="O336" s="427"/>
      <c r="P336" s="428" t="str" cm="1">
        <f t="array" ref="P336">INDEX(Rangos!$E$3:$E$16,MATCH(1,(Dumpadas[[#This Row],[ley]]&gt;=Rangos!$B$3:$B$16)*(Dumpadas[[#This Row],[ley]]&lt;=Rangos!$C$3:$C$16),0))</f>
        <v>B</v>
      </c>
      <c r="R336" s="769"/>
      <c r="S336" s="769" t="s">
        <v>876</v>
      </c>
      <c r="T336" s="369">
        <v>1</v>
      </c>
      <c r="U336" s="369">
        <v>3.2</v>
      </c>
      <c r="V336" s="10">
        <v>1.01E-2</v>
      </c>
      <c r="Y336" s="769"/>
      <c r="Z336" s="769" t="s">
        <v>876</v>
      </c>
      <c r="AA336" s="369">
        <v>1</v>
      </c>
      <c r="AB336" s="369">
        <v>3.2</v>
      </c>
      <c r="AC336" s="10">
        <v>1.01E-2</v>
      </c>
      <c r="AD336" s="10">
        <v>1.01E-2</v>
      </c>
    </row>
    <row r="337" spans="1:30">
      <c r="B337" s="424"/>
      <c r="C337" s="424" t="s">
        <v>3781</v>
      </c>
      <c r="D337" s="424" t="s">
        <v>259</v>
      </c>
      <c r="E337" s="424">
        <v>333</v>
      </c>
      <c r="F337" s="425" t="str">
        <f>Dumpadas[[#This Row],[punto]] &amp; " "&amp;Dumpadas[[#This Row],[jornada]]&amp;" " &amp; Dumpadas[[#This Row],[N°Acop]] &amp; " " &amp; TEXT(Dumpadas[[#This Row],[fecha ]], "dd-mm-yyyy")</f>
        <v>NIVEL 789 PORTAl AM 333 27-01-2026</v>
      </c>
      <c r="G337" s="424" t="s">
        <v>14</v>
      </c>
      <c r="H337" s="426">
        <v>46049</v>
      </c>
      <c r="I337" s="424">
        <v>3.5</v>
      </c>
      <c r="J337" s="427">
        <v>1.6999999999999999E-3</v>
      </c>
      <c r="K337" s="427">
        <f>+IF(Dumpadas[[#This Row],[ley]]&gt;0.03,0.03,Dumpadas[[#This Row],[ley]])</f>
        <v>1.6999999999999999E-3</v>
      </c>
      <c r="L337" s="427"/>
      <c r="M337" s="424">
        <v>28503</v>
      </c>
      <c r="N337" s="424"/>
      <c r="O337" s="427"/>
      <c r="P337" s="428" t="str" cm="1">
        <f t="array" ref="P337">INDEX(Rangos!$E$3:$E$16,MATCH(1,(Dumpadas[[#This Row],[ley]]&gt;=Rangos!$B$3:$B$16)*(Dumpadas[[#This Row],[ley]]&lt;=Rangos!$C$3:$C$16),0))</f>
        <v>Descarte</v>
      </c>
      <c r="R337" s="769"/>
      <c r="S337" s="769" t="s">
        <v>877</v>
      </c>
      <c r="T337" s="369">
        <v>1</v>
      </c>
      <c r="U337" s="369">
        <v>3.2</v>
      </c>
      <c r="V337" s="10">
        <v>1.43E-2</v>
      </c>
      <c r="Y337" s="769"/>
      <c r="Z337" s="769" t="s">
        <v>877</v>
      </c>
      <c r="AA337" s="369">
        <v>1</v>
      </c>
      <c r="AB337" s="369">
        <v>3.2</v>
      </c>
      <c r="AC337" s="10">
        <v>1.43E-2</v>
      </c>
      <c r="AD337" s="10">
        <v>1.43E-2</v>
      </c>
    </row>
    <row r="338" spans="1:30">
      <c r="B338" s="379"/>
      <c r="C338" s="379" t="s">
        <v>226</v>
      </c>
      <c r="D338" s="379" t="s">
        <v>227</v>
      </c>
      <c r="E338" s="379">
        <v>334</v>
      </c>
      <c r="F338" s="411" t="str">
        <f>Dumpadas[[#This Row],[punto]] &amp; " "&amp;Dumpadas[[#This Row],[jornada]]&amp;" " &amp; Dumpadas[[#This Row],[N°Acop]] &amp; " " &amp; TEXT(Dumpadas[[#This Row],[fecha ]], "dd-mm-yyyy")</f>
        <v>NIVEL 1018 AM 334 28-01-2026</v>
      </c>
      <c r="G338" s="379" t="s">
        <v>14</v>
      </c>
      <c r="H338" s="380">
        <v>46050</v>
      </c>
      <c r="I338" s="379">
        <v>3.5</v>
      </c>
      <c r="J338" s="381">
        <v>5.5999999999999999E-3</v>
      </c>
      <c r="K338" s="381">
        <f>+IF(Dumpadas[[#This Row],[ley]]&gt;0.03,0.03,Dumpadas[[#This Row],[ley]])</f>
        <v>5.5999999999999999E-3</v>
      </c>
      <c r="L338" s="381"/>
      <c r="M338" s="379">
        <v>28511</v>
      </c>
      <c r="N338" s="379"/>
      <c r="O338" s="381"/>
      <c r="P338" s="382" t="str" cm="1">
        <f t="array" ref="P338">INDEX(Rangos!$E$3:$E$16,MATCH(1,(Dumpadas[[#This Row],[ley]]&gt;=Rangos!$B$3:$B$16)*(Dumpadas[[#This Row],[ley]]&lt;=Rangos!$C$3:$C$16),0))</f>
        <v>Descarte</v>
      </c>
      <c r="R338" s="769"/>
      <c r="S338" s="769" t="s">
        <v>878</v>
      </c>
      <c r="T338" s="369">
        <v>1</v>
      </c>
      <c r="U338" s="369">
        <v>3.2</v>
      </c>
      <c r="V338" s="10">
        <v>0.01</v>
      </c>
      <c r="Y338" s="769"/>
      <c r="Z338" s="769" t="s">
        <v>878</v>
      </c>
      <c r="AA338" s="369">
        <v>1</v>
      </c>
      <c r="AB338" s="369">
        <v>3.2</v>
      </c>
      <c r="AC338" s="10">
        <v>0.01</v>
      </c>
      <c r="AD338" s="10">
        <v>0.01</v>
      </c>
    </row>
    <row r="339" spans="1:30">
      <c r="B339" s="379"/>
      <c r="C339" s="379" t="s">
        <v>226</v>
      </c>
      <c r="D339" s="379" t="s">
        <v>227</v>
      </c>
      <c r="E339" s="379">
        <v>335</v>
      </c>
      <c r="F339" s="411" t="str">
        <f>Dumpadas[[#This Row],[punto]] &amp; " "&amp;Dumpadas[[#This Row],[jornada]]&amp;" " &amp; Dumpadas[[#This Row],[N°Acop]] &amp; " " &amp; TEXT(Dumpadas[[#This Row],[fecha ]], "dd-mm-yyyy")</f>
        <v>NIVEL 1018 AM 335 28-01-2026</v>
      </c>
      <c r="G339" s="379" t="s">
        <v>14</v>
      </c>
      <c r="H339" s="380">
        <v>46050</v>
      </c>
      <c r="I339" s="379">
        <v>3.5</v>
      </c>
      <c r="J339" s="381">
        <v>6.1000000000000004E-3</v>
      </c>
      <c r="K339" s="381">
        <f>+IF(Dumpadas[[#This Row],[ley]]&gt;0.03,0.03,Dumpadas[[#This Row],[ley]])</f>
        <v>6.1000000000000004E-3</v>
      </c>
      <c r="L339" s="381"/>
      <c r="M339" s="379">
        <v>28511</v>
      </c>
      <c r="N339" s="379"/>
      <c r="O339" s="381"/>
      <c r="P339" s="382" t="str" cm="1">
        <f t="array" ref="P339">INDEX(Rangos!$E$3:$E$16,MATCH(1,(Dumpadas[[#This Row],[ley]]&gt;=Rangos!$B$3:$B$16)*(Dumpadas[[#This Row],[ley]]&lt;=Rangos!$C$3:$C$16),0))</f>
        <v>Reserva</v>
      </c>
      <c r="R339" s="769"/>
      <c r="S339" s="769" t="s">
        <v>879</v>
      </c>
      <c r="T339" s="369">
        <v>1</v>
      </c>
      <c r="U339" s="369">
        <v>3.2</v>
      </c>
      <c r="V339" s="10">
        <v>8.0000000000000002E-3</v>
      </c>
      <c r="Y339" s="769"/>
      <c r="Z339" s="769" t="s">
        <v>879</v>
      </c>
      <c r="AA339" s="369">
        <v>1</v>
      </c>
      <c r="AB339" s="369">
        <v>3.2</v>
      </c>
      <c r="AC339" s="10">
        <v>8.0000000000000002E-3</v>
      </c>
      <c r="AD339" s="10">
        <v>8.0000000000000002E-3</v>
      </c>
    </row>
    <row r="340" spans="1:30">
      <c r="B340" s="379"/>
      <c r="C340" s="379" t="s">
        <v>226</v>
      </c>
      <c r="D340" s="379" t="s">
        <v>227</v>
      </c>
      <c r="E340" s="379">
        <v>336</v>
      </c>
      <c r="F340" s="411" t="str">
        <f>Dumpadas[[#This Row],[punto]] &amp; " "&amp;Dumpadas[[#This Row],[jornada]]&amp;" " &amp; Dumpadas[[#This Row],[N°Acop]] &amp; " " &amp; TEXT(Dumpadas[[#This Row],[fecha ]], "dd-mm-yyyy")</f>
        <v>NIVEL 1018 AM 336 28-01-2026</v>
      </c>
      <c r="G340" s="379" t="s">
        <v>14</v>
      </c>
      <c r="H340" s="380">
        <v>46050</v>
      </c>
      <c r="I340" s="379">
        <v>3.5</v>
      </c>
      <c r="J340" s="381">
        <v>5.3E-3</v>
      </c>
      <c r="K340" s="381">
        <f>+IF(Dumpadas[[#This Row],[ley]]&gt;0.03,0.03,Dumpadas[[#This Row],[ley]])</f>
        <v>5.3E-3</v>
      </c>
      <c r="L340" s="381"/>
      <c r="M340" s="379">
        <v>28511</v>
      </c>
      <c r="N340" s="379"/>
      <c r="O340" s="381"/>
      <c r="P340" s="382" t="str" cm="1">
        <f t="array" ref="P340">INDEX(Rangos!$E$3:$E$16,MATCH(1,(Dumpadas[[#This Row],[ley]]&gt;=Rangos!$B$3:$B$16)*(Dumpadas[[#This Row],[ley]]&lt;=Rangos!$C$3:$C$16),0))</f>
        <v>Descarte</v>
      </c>
      <c r="R340" s="769"/>
      <c r="S340" s="769" t="s">
        <v>880</v>
      </c>
      <c r="T340" s="369">
        <v>1</v>
      </c>
      <c r="U340" s="369">
        <v>3.2</v>
      </c>
      <c r="V340" s="10">
        <v>6.0000000000000001E-3</v>
      </c>
      <c r="Y340" s="769"/>
      <c r="Z340" s="769" t="s">
        <v>880</v>
      </c>
      <c r="AA340" s="369">
        <v>1</v>
      </c>
      <c r="AB340" s="369">
        <v>3.2</v>
      </c>
      <c r="AC340" s="10">
        <v>6.0000000000000001E-3</v>
      </c>
      <c r="AD340" s="10">
        <v>6.0000000000000001E-3</v>
      </c>
    </row>
    <row r="341" spans="1:30">
      <c r="B341" s="379"/>
      <c r="C341" s="379" t="s">
        <v>226</v>
      </c>
      <c r="D341" s="379" t="s">
        <v>227</v>
      </c>
      <c r="E341" s="379">
        <v>337</v>
      </c>
      <c r="F341" s="411" t="str">
        <f>Dumpadas[[#This Row],[punto]] &amp; " "&amp;Dumpadas[[#This Row],[jornada]]&amp;" " &amp; Dumpadas[[#This Row],[N°Acop]] &amp; " " &amp; TEXT(Dumpadas[[#This Row],[fecha ]], "dd-mm-yyyy")</f>
        <v>NIVEL 1018 AM 337 28-01-2026</v>
      </c>
      <c r="G341" s="379" t="s">
        <v>14</v>
      </c>
      <c r="H341" s="380">
        <v>46050</v>
      </c>
      <c r="I341" s="379">
        <v>3.5</v>
      </c>
      <c r="J341" s="381">
        <v>8.3000000000000001E-3</v>
      </c>
      <c r="K341" s="381">
        <f>+IF(Dumpadas[[#This Row],[ley]]&gt;0.03,0.03,Dumpadas[[#This Row],[ley]])</f>
        <v>8.3000000000000001E-3</v>
      </c>
      <c r="L341" s="381"/>
      <c r="M341" s="379">
        <v>28511</v>
      </c>
      <c r="N341" s="379"/>
      <c r="O341" s="381"/>
      <c r="P341" s="382" t="str" cm="1">
        <f t="array" ref="P341">INDEX(Rangos!$E$3:$E$16,MATCH(1,(Dumpadas[[#This Row],[ley]]&gt;=Rangos!$B$3:$B$16)*(Dumpadas[[#This Row],[ley]]&lt;=Rangos!$C$3:$C$16),0))</f>
        <v>A</v>
      </c>
      <c r="R341" s="769"/>
      <c r="S341" s="769" t="s">
        <v>881</v>
      </c>
      <c r="T341" s="369">
        <v>1</v>
      </c>
      <c r="U341" s="369">
        <v>3.2</v>
      </c>
      <c r="V341" s="10">
        <v>7.3000000000000001E-3</v>
      </c>
      <c r="Y341" s="769"/>
      <c r="Z341" s="769" t="s">
        <v>881</v>
      </c>
      <c r="AA341" s="369">
        <v>1</v>
      </c>
      <c r="AB341" s="369">
        <v>3.2</v>
      </c>
      <c r="AC341" s="10">
        <v>7.3000000000000001E-3</v>
      </c>
      <c r="AD341" s="10">
        <v>7.3000000000000001E-3</v>
      </c>
    </row>
    <row r="342" spans="1:30">
      <c r="B342" s="379"/>
      <c r="C342" s="379" t="s">
        <v>226</v>
      </c>
      <c r="D342" s="379" t="s">
        <v>227</v>
      </c>
      <c r="E342" s="379">
        <v>338</v>
      </c>
      <c r="F342" s="411" t="str">
        <f>Dumpadas[[#This Row],[punto]] &amp; " "&amp;Dumpadas[[#This Row],[jornada]]&amp;" " &amp; Dumpadas[[#This Row],[N°Acop]] &amp; " " &amp; TEXT(Dumpadas[[#This Row],[fecha ]], "dd-mm-yyyy")</f>
        <v>NIVEL 1018 AM 338 28-01-2026</v>
      </c>
      <c r="G342" s="379" t="s">
        <v>14</v>
      </c>
      <c r="H342" s="380">
        <v>46050</v>
      </c>
      <c r="I342" s="379">
        <v>3.5</v>
      </c>
      <c r="J342" s="381">
        <v>6.4000000000000003E-3</v>
      </c>
      <c r="K342" s="381">
        <f>+IF(Dumpadas[[#This Row],[ley]]&gt;0.03,0.03,Dumpadas[[#This Row],[ley]])</f>
        <v>6.4000000000000003E-3</v>
      </c>
      <c r="L342" s="381"/>
      <c r="M342" s="379">
        <v>28511</v>
      </c>
      <c r="N342" s="379"/>
      <c r="O342" s="381"/>
      <c r="P342" s="382" t="str" cm="1">
        <f t="array" ref="P342">INDEX(Rangos!$E$3:$E$16,MATCH(1,(Dumpadas[[#This Row],[ley]]&gt;=Rangos!$B$3:$B$16)*(Dumpadas[[#This Row],[ley]]&lt;=Rangos!$C$3:$C$16),0))</f>
        <v>Reserva</v>
      </c>
      <c r="R342" s="769"/>
      <c r="S342" s="769" t="s">
        <v>882</v>
      </c>
      <c r="T342" s="369">
        <v>1</v>
      </c>
      <c r="U342" s="369">
        <v>3.2</v>
      </c>
      <c r="V342" s="10">
        <v>9.7999999999999997E-3</v>
      </c>
      <c r="Y342" s="769"/>
      <c r="Z342" s="769" t="s">
        <v>882</v>
      </c>
      <c r="AA342" s="369">
        <v>1</v>
      </c>
      <c r="AB342" s="369">
        <v>3.2</v>
      </c>
      <c r="AC342" s="10">
        <v>9.7999999999999997E-3</v>
      </c>
      <c r="AD342" s="10">
        <v>9.7999999999999997E-3</v>
      </c>
    </row>
    <row r="343" spans="1:30">
      <c r="B343" s="379"/>
      <c r="C343" s="379" t="s">
        <v>226</v>
      </c>
      <c r="D343" s="379" t="s">
        <v>227</v>
      </c>
      <c r="E343" s="379">
        <v>339</v>
      </c>
      <c r="F343" s="411" t="str">
        <f>Dumpadas[[#This Row],[punto]] &amp; " "&amp;Dumpadas[[#This Row],[jornada]]&amp;" " &amp; Dumpadas[[#This Row],[N°Acop]] &amp; " " &amp; TEXT(Dumpadas[[#This Row],[fecha ]], "dd-mm-yyyy")</f>
        <v>NIVEL 1018 AM 339 28-01-2026</v>
      </c>
      <c r="G343" s="379" t="s">
        <v>14</v>
      </c>
      <c r="H343" s="380">
        <v>46050</v>
      </c>
      <c r="I343" s="379">
        <v>3.5</v>
      </c>
      <c r="J343" s="381">
        <v>6.1000000000000004E-3</v>
      </c>
      <c r="K343" s="381">
        <f>+IF(Dumpadas[[#This Row],[ley]]&gt;0.03,0.03,Dumpadas[[#This Row],[ley]])</f>
        <v>6.1000000000000004E-3</v>
      </c>
      <c r="L343" s="381"/>
      <c r="M343" s="379">
        <v>28511</v>
      </c>
      <c r="N343" s="379"/>
      <c r="O343" s="381"/>
      <c r="P343" s="382" t="str" cm="1">
        <f t="array" ref="P343">INDEX(Rangos!$E$3:$E$16,MATCH(1,(Dumpadas[[#This Row],[ley]]&gt;=Rangos!$B$3:$B$16)*(Dumpadas[[#This Row],[ley]]&lt;=Rangos!$C$3:$C$16),0))</f>
        <v>Reserva</v>
      </c>
      <c r="R343" s="769"/>
      <c r="S343" s="769" t="s">
        <v>883</v>
      </c>
      <c r="T343" s="369">
        <v>1</v>
      </c>
      <c r="U343" s="369">
        <v>3.2</v>
      </c>
      <c r="V343" s="10">
        <v>7.9000000000000008E-3</v>
      </c>
      <c r="Y343" s="769"/>
      <c r="Z343" s="769" t="s">
        <v>883</v>
      </c>
      <c r="AA343" s="369">
        <v>1</v>
      </c>
      <c r="AB343" s="369">
        <v>3.2</v>
      </c>
      <c r="AC343" s="10">
        <v>7.9000000000000008E-3</v>
      </c>
      <c r="AD343" s="10">
        <v>7.9000000000000008E-3</v>
      </c>
    </row>
    <row r="344" spans="1:30">
      <c r="B344" s="379"/>
      <c r="C344" s="379" t="s">
        <v>226</v>
      </c>
      <c r="D344" s="379" t="s">
        <v>227</v>
      </c>
      <c r="E344" s="379">
        <v>340</v>
      </c>
      <c r="F344" s="411" t="str">
        <f>Dumpadas[[#This Row],[punto]] &amp; " "&amp;Dumpadas[[#This Row],[jornada]]&amp;" " &amp; Dumpadas[[#This Row],[N°Acop]] &amp; " " &amp; TEXT(Dumpadas[[#This Row],[fecha ]], "dd-mm-yyyy")</f>
        <v>NIVEL 1018 AM 340 28-01-2026</v>
      </c>
      <c r="G344" s="379" t="s">
        <v>14</v>
      </c>
      <c r="H344" s="380">
        <v>46050</v>
      </c>
      <c r="I344" s="379">
        <v>3.5</v>
      </c>
      <c r="J344" s="381">
        <v>2.2000000000000001E-3</v>
      </c>
      <c r="K344" s="381">
        <f>+IF(Dumpadas[[#This Row],[ley]]&gt;0.03,0.03,Dumpadas[[#This Row],[ley]])</f>
        <v>2.2000000000000001E-3</v>
      </c>
      <c r="L344" s="381"/>
      <c r="M344" s="379">
        <v>28511</v>
      </c>
      <c r="N344" s="379"/>
      <c r="O344" s="381"/>
      <c r="P344" s="382" t="str" cm="1">
        <f t="array" ref="P344">INDEX(Rangos!$E$3:$E$16,MATCH(1,(Dumpadas[[#This Row],[ley]]&gt;=Rangos!$B$3:$B$16)*(Dumpadas[[#This Row],[ley]]&lt;=Rangos!$C$3:$C$16),0))</f>
        <v>Descarte</v>
      </c>
      <c r="R344" s="769"/>
      <c r="S344" s="769" t="s">
        <v>884</v>
      </c>
      <c r="T344" s="369">
        <v>1</v>
      </c>
      <c r="U344" s="369">
        <v>3.2</v>
      </c>
      <c r="V344" s="10">
        <v>6.8999999999999999E-3</v>
      </c>
      <c r="Y344" s="769"/>
      <c r="Z344" s="769" t="s">
        <v>884</v>
      </c>
      <c r="AA344" s="369">
        <v>1</v>
      </c>
      <c r="AB344" s="369">
        <v>3.2</v>
      </c>
      <c r="AC344" s="10">
        <v>6.8999999999999999E-3</v>
      </c>
      <c r="AD344" s="10">
        <v>6.8999999999999999E-3</v>
      </c>
    </row>
    <row r="345" spans="1:30">
      <c r="B345" s="379"/>
      <c r="C345" s="379" t="s">
        <v>226</v>
      </c>
      <c r="D345" s="379" t="s">
        <v>227</v>
      </c>
      <c r="E345" s="379">
        <v>341</v>
      </c>
      <c r="F345" s="411" t="str">
        <f>Dumpadas[[#This Row],[punto]] &amp; " "&amp;Dumpadas[[#This Row],[jornada]]&amp;" " &amp; Dumpadas[[#This Row],[N°Acop]] &amp; " " &amp; TEXT(Dumpadas[[#This Row],[fecha ]], "dd-mm-yyyy")</f>
        <v>NIVEL 1018 AM 341 28-01-2026</v>
      </c>
      <c r="G345" s="379" t="s">
        <v>14</v>
      </c>
      <c r="H345" s="380">
        <v>46050</v>
      </c>
      <c r="I345" s="379">
        <v>3.5</v>
      </c>
      <c r="J345" s="381">
        <v>5.7000000000000002E-3</v>
      </c>
      <c r="K345" s="381">
        <f>+IF(Dumpadas[[#This Row],[ley]]&gt;0.03,0.03,Dumpadas[[#This Row],[ley]])</f>
        <v>5.7000000000000002E-3</v>
      </c>
      <c r="L345" s="381"/>
      <c r="M345" s="379">
        <v>28511</v>
      </c>
      <c r="N345" s="379"/>
      <c r="O345" s="381"/>
      <c r="P345" s="382" t="str" cm="1">
        <f t="array" ref="P345">INDEX(Rangos!$E$3:$E$16,MATCH(1,(Dumpadas[[#This Row],[ley]]&gt;=Rangos!$B$3:$B$16)*(Dumpadas[[#This Row],[ley]]&lt;=Rangos!$C$3:$C$16),0))</f>
        <v>Descarte</v>
      </c>
      <c r="R345" s="769"/>
      <c r="S345" s="769" t="s">
        <v>885</v>
      </c>
      <c r="T345" s="369">
        <v>1</v>
      </c>
      <c r="U345" s="369">
        <v>3.2</v>
      </c>
      <c r="V345" s="10">
        <v>9.5999999999999992E-3</v>
      </c>
      <c r="Y345" s="769"/>
      <c r="Z345" s="769" t="s">
        <v>885</v>
      </c>
      <c r="AA345" s="369">
        <v>1</v>
      </c>
      <c r="AB345" s="369">
        <v>3.2</v>
      </c>
      <c r="AC345" s="10">
        <v>9.5999999999999992E-3</v>
      </c>
      <c r="AD345" s="10">
        <v>9.5999999999999992E-3</v>
      </c>
    </row>
    <row r="346" spans="1:30">
      <c r="A346" s="144"/>
      <c r="B346" s="424"/>
      <c r="C346" s="424" t="s">
        <v>228</v>
      </c>
      <c r="D346" s="424" t="s">
        <v>227</v>
      </c>
      <c r="E346" s="424">
        <v>342</v>
      </c>
      <c r="F346" s="425" t="str">
        <f>Dumpadas[[#This Row],[punto]] &amp; " "&amp;Dumpadas[[#This Row],[jornada]]&amp;" " &amp; Dumpadas[[#This Row],[N°Acop]] &amp; " " &amp; TEXT(Dumpadas[[#This Row],[fecha ]], "dd-mm-yyyy")</f>
        <v>NIVEL 970 AM 342 28-01-2026</v>
      </c>
      <c r="G346" s="424" t="s">
        <v>14</v>
      </c>
      <c r="H346" s="426">
        <v>46050</v>
      </c>
      <c r="I346" s="424">
        <v>3.5</v>
      </c>
      <c r="J346" s="427">
        <v>9.7999999999999997E-3</v>
      </c>
      <c r="K346" s="427">
        <f>+IF(Dumpadas[[#This Row],[ley]]&gt;0.03,0.03,Dumpadas[[#This Row],[ley]])</f>
        <v>9.7999999999999997E-3</v>
      </c>
      <c r="L346" s="427"/>
      <c r="M346" s="424">
        <v>28510</v>
      </c>
      <c r="N346" s="424"/>
      <c r="O346" s="427"/>
      <c r="P346" s="428" t="str" cm="1">
        <f t="array" ref="P346">INDEX(Rangos!$E$3:$E$16,MATCH(1,(Dumpadas[[#This Row],[ley]]&gt;=Rangos!$B$3:$B$16)*(Dumpadas[[#This Row],[ley]]&lt;=Rangos!$C$3:$C$16),0))</f>
        <v>B</v>
      </c>
      <c r="R346" s="769"/>
      <c r="S346" s="769" t="s">
        <v>886</v>
      </c>
      <c r="T346" s="369">
        <v>1</v>
      </c>
      <c r="U346" s="369">
        <v>3.2</v>
      </c>
      <c r="V346" s="10">
        <v>1.7000000000000001E-2</v>
      </c>
      <c r="Y346" s="769"/>
      <c r="Z346" s="769" t="s">
        <v>886</v>
      </c>
      <c r="AA346" s="369">
        <v>1</v>
      </c>
      <c r="AB346" s="369">
        <v>3.2</v>
      </c>
      <c r="AC346" s="10">
        <v>1.7000000000000001E-2</v>
      </c>
      <c r="AD346" s="10">
        <v>1.7000000000000001E-2</v>
      </c>
    </row>
    <row r="347" spans="1:30">
      <c r="B347" s="424"/>
      <c r="C347" s="424" t="s">
        <v>228</v>
      </c>
      <c r="D347" s="424" t="s">
        <v>227</v>
      </c>
      <c r="E347" s="424">
        <v>343</v>
      </c>
      <c r="F347" s="425" t="str">
        <f>Dumpadas[[#This Row],[punto]] &amp; " "&amp;Dumpadas[[#This Row],[jornada]]&amp;" " &amp; Dumpadas[[#This Row],[N°Acop]] &amp; " " &amp; TEXT(Dumpadas[[#This Row],[fecha ]], "dd-mm-yyyy")</f>
        <v>NIVEL 970 AM 343 28-01-2026</v>
      </c>
      <c r="G347" s="424" t="s">
        <v>14</v>
      </c>
      <c r="H347" s="426">
        <v>46050</v>
      </c>
      <c r="I347" s="424">
        <v>3.5</v>
      </c>
      <c r="J347" s="427">
        <v>1.0200000000000001E-2</v>
      </c>
      <c r="K347" s="427">
        <f>+IF(Dumpadas[[#This Row],[ley]]&gt;0.03,0.03,Dumpadas[[#This Row],[ley]])</f>
        <v>1.0200000000000001E-2</v>
      </c>
      <c r="L347" s="427"/>
      <c r="M347" s="424">
        <v>28510</v>
      </c>
      <c r="N347" s="424"/>
      <c r="O347" s="427"/>
      <c r="P347" s="428" t="str" cm="1">
        <f t="array" ref="P347">INDEX(Rangos!$E$3:$E$16,MATCH(1,(Dumpadas[[#This Row],[ley]]&gt;=Rangos!$B$3:$B$16)*(Dumpadas[[#This Row],[ley]]&lt;=Rangos!$C$3:$C$16),0))</f>
        <v>B</v>
      </c>
      <c r="R347" s="769"/>
      <c r="S347" s="769" t="s">
        <v>887</v>
      </c>
      <c r="T347" s="369">
        <v>1</v>
      </c>
      <c r="U347" s="369">
        <v>3.2</v>
      </c>
      <c r="V347" s="10">
        <v>1.4500000000000001E-2</v>
      </c>
      <c r="Y347" s="769"/>
      <c r="Z347" s="769" t="s">
        <v>887</v>
      </c>
      <c r="AA347" s="369">
        <v>1</v>
      </c>
      <c r="AB347" s="369">
        <v>3.2</v>
      </c>
      <c r="AC347" s="10">
        <v>1.4500000000000001E-2</v>
      </c>
      <c r="AD347" s="10">
        <v>1.4500000000000001E-2</v>
      </c>
    </row>
    <row r="348" spans="1:30">
      <c r="B348" s="424"/>
      <c r="C348" s="424" t="s">
        <v>228</v>
      </c>
      <c r="D348" s="424" t="s">
        <v>227</v>
      </c>
      <c r="E348" s="424">
        <v>344</v>
      </c>
      <c r="F348" s="425" t="str">
        <f>Dumpadas[[#This Row],[punto]] &amp; " "&amp;Dumpadas[[#This Row],[jornada]]&amp;" " &amp; Dumpadas[[#This Row],[N°Acop]] &amp; " " &amp; TEXT(Dumpadas[[#This Row],[fecha ]], "dd-mm-yyyy")</f>
        <v>NIVEL 970 AM 344 28-01-2026</v>
      </c>
      <c r="G348" s="424" t="s">
        <v>14</v>
      </c>
      <c r="H348" s="426">
        <v>46050</v>
      </c>
      <c r="I348" s="424">
        <v>3.5</v>
      </c>
      <c r="J348" s="427">
        <v>1.06E-2</v>
      </c>
      <c r="K348" s="427">
        <f>+IF(Dumpadas[[#This Row],[ley]]&gt;0.03,0.03,Dumpadas[[#This Row],[ley]])</f>
        <v>1.06E-2</v>
      </c>
      <c r="L348" s="427"/>
      <c r="M348" s="424">
        <v>28510</v>
      </c>
      <c r="N348" s="424"/>
      <c r="O348" s="427"/>
      <c r="P348" s="428" t="str" cm="1">
        <f t="array" ref="P348">INDEX(Rangos!$E$3:$E$16,MATCH(1,(Dumpadas[[#This Row],[ley]]&gt;=Rangos!$B$3:$B$16)*(Dumpadas[[#This Row],[ley]]&lt;=Rangos!$C$3:$C$16),0))</f>
        <v>C</v>
      </c>
      <c r="R348" s="769"/>
      <c r="S348" s="769" t="s">
        <v>888</v>
      </c>
      <c r="T348" s="369">
        <v>1</v>
      </c>
      <c r="U348" s="369">
        <v>3.2</v>
      </c>
      <c r="V348" s="10">
        <v>1.5299999999999999E-2</v>
      </c>
      <c r="Y348" s="769"/>
      <c r="Z348" s="769" t="s">
        <v>888</v>
      </c>
      <c r="AA348" s="369">
        <v>1</v>
      </c>
      <c r="AB348" s="369">
        <v>3.2</v>
      </c>
      <c r="AC348" s="10">
        <v>1.5299999999999999E-2</v>
      </c>
      <c r="AD348" s="10">
        <v>1.5299999999999999E-2</v>
      </c>
    </row>
    <row r="349" spans="1:30">
      <c r="B349" s="424"/>
      <c r="C349" s="424" t="s">
        <v>228</v>
      </c>
      <c r="D349" s="424" t="s">
        <v>227</v>
      </c>
      <c r="E349" s="424">
        <v>345</v>
      </c>
      <c r="F349" s="425" t="str">
        <f>Dumpadas[[#This Row],[punto]] &amp; " "&amp;Dumpadas[[#This Row],[jornada]]&amp;" " &amp; Dumpadas[[#This Row],[N°Acop]] &amp; " " &amp; TEXT(Dumpadas[[#This Row],[fecha ]], "dd-mm-yyyy")</f>
        <v>NIVEL 970 AM 345 28-01-2026</v>
      </c>
      <c r="G349" s="424" t="s">
        <v>14</v>
      </c>
      <c r="H349" s="426">
        <v>46050</v>
      </c>
      <c r="I349" s="424">
        <v>3.5</v>
      </c>
      <c r="J349" s="427">
        <v>1.12E-2</v>
      </c>
      <c r="K349" s="427">
        <f>+IF(Dumpadas[[#This Row],[ley]]&gt;0.03,0.03,Dumpadas[[#This Row],[ley]])</f>
        <v>1.12E-2</v>
      </c>
      <c r="L349" s="427"/>
      <c r="M349" s="424">
        <v>28510</v>
      </c>
      <c r="N349" s="424"/>
      <c r="O349" s="427"/>
      <c r="P349" s="428" t="str" cm="1">
        <f t="array" ref="P349">INDEX(Rangos!$E$3:$E$16,MATCH(1,(Dumpadas[[#This Row],[ley]]&gt;=Rangos!$B$3:$B$16)*(Dumpadas[[#This Row],[ley]]&lt;=Rangos!$C$3:$C$16),0))</f>
        <v>C</v>
      </c>
      <c r="R349" s="769"/>
      <c r="S349" s="769" t="s">
        <v>889</v>
      </c>
      <c r="T349" s="369">
        <v>1</v>
      </c>
      <c r="U349" s="369">
        <v>3.2</v>
      </c>
      <c r="V349" s="10">
        <v>1.2200000000000001E-2</v>
      </c>
      <c r="Y349" s="769"/>
      <c r="Z349" s="769" t="s">
        <v>889</v>
      </c>
      <c r="AA349" s="369">
        <v>1</v>
      </c>
      <c r="AB349" s="369">
        <v>3.2</v>
      </c>
      <c r="AC349" s="10">
        <v>1.2200000000000001E-2</v>
      </c>
      <c r="AD349" s="10">
        <v>1.2200000000000001E-2</v>
      </c>
    </row>
    <row r="350" spans="1:30">
      <c r="B350" s="424"/>
      <c r="C350" s="424" t="s">
        <v>228</v>
      </c>
      <c r="D350" s="424" t="s">
        <v>227</v>
      </c>
      <c r="E350" s="424">
        <v>346</v>
      </c>
      <c r="F350" s="425" t="str">
        <f>Dumpadas[[#This Row],[punto]] &amp; " "&amp;Dumpadas[[#This Row],[jornada]]&amp;" " &amp; Dumpadas[[#This Row],[N°Acop]] &amp; " " &amp; TEXT(Dumpadas[[#This Row],[fecha ]], "dd-mm-yyyy")</f>
        <v>NIVEL 970 AM 346 28-01-2026</v>
      </c>
      <c r="G350" s="424" t="s">
        <v>14</v>
      </c>
      <c r="H350" s="426">
        <v>46050</v>
      </c>
      <c r="I350" s="424">
        <v>3.5</v>
      </c>
      <c r="J350" s="427">
        <v>1.0699999999999999E-2</v>
      </c>
      <c r="K350" s="427">
        <f>+IF(Dumpadas[[#This Row],[ley]]&gt;0.03,0.03,Dumpadas[[#This Row],[ley]])</f>
        <v>1.0699999999999999E-2</v>
      </c>
      <c r="L350" s="427"/>
      <c r="M350" s="424">
        <v>28510</v>
      </c>
      <c r="N350" s="424"/>
      <c r="O350" s="427"/>
      <c r="P350" s="428" t="str" cm="1">
        <f t="array" ref="P350">INDEX(Rangos!$E$3:$E$16,MATCH(1,(Dumpadas[[#This Row],[ley]]&gt;=Rangos!$B$3:$B$16)*(Dumpadas[[#This Row],[ley]]&lt;=Rangos!$C$3:$C$16),0))</f>
        <v>C</v>
      </c>
      <c r="R350" s="769"/>
      <c r="S350" s="769" t="s">
        <v>890</v>
      </c>
      <c r="T350" s="369">
        <v>1</v>
      </c>
      <c r="U350" s="369">
        <v>3.2</v>
      </c>
      <c r="V350" s="10">
        <v>1.15E-2</v>
      </c>
      <c r="Y350" s="769"/>
      <c r="Z350" s="769" t="s">
        <v>890</v>
      </c>
      <c r="AA350" s="369">
        <v>1</v>
      </c>
      <c r="AB350" s="369">
        <v>3.2</v>
      </c>
      <c r="AC350" s="10">
        <v>1.15E-2</v>
      </c>
      <c r="AD350" s="10">
        <v>1.15E-2</v>
      </c>
    </row>
    <row r="351" spans="1:30">
      <c r="A351" s="412"/>
      <c r="B351" s="466"/>
      <c r="C351" s="773" t="s">
        <v>228</v>
      </c>
      <c r="D351" s="773" t="s">
        <v>227</v>
      </c>
      <c r="E351" s="466">
        <v>347</v>
      </c>
      <c r="F351" s="410" t="str">
        <f>Dumpadas[[#This Row],[punto]] &amp; " "&amp;Dumpadas[[#This Row],[jornada]]&amp;" " &amp; Dumpadas[[#This Row],[N°Acop]] &amp; " " &amp; TEXT(Dumpadas[[#This Row],[fecha ]], "dd-mm-yyyy")</f>
        <v>NIVEL 970 AM 347 29-01-2026</v>
      </c>
      <c r="G351" s="466" t="s">
        <v>14</v>
      </c>
      <c r="H351" s="5">
        <v>46051</v>
      </c>
      <c r="I351" s="466">
        <v>3.5</v>
      </c>
      <c r="J351" s="8">
        <v>8.9999999999999993E-3</v>
      </c>
      <c r="K351" s="8">
        <f>+IF(Dumpadas[[#This Row],[ley]]&gt;0.03,0.03,Dumpadas[[#This Row],[ley]])</f>
        <v>8.9999999999999993E-3</v>
      </c>
      <c r="L351" s="8"/>
      <c r="M351" s="466">
        <v>28512</v>
      </c>
      <c r="N351" s="386"/>
      <c r="O351" s="7"/>
      <c r="P351" s="10" t="str" cm="1">
        <f t="array" ref="P351">INDEX(Rangos!$E$3:$E$16,MATCH(1,(Dumpadas[[#This Row],[ley]]&gt;=Rangos!$B$3:$B$16)*(Dumpadas[[#This Row],[ley]]&lt;=Rangos!$C$3:$C$16),0))</f>
        <v>B</v>
      </c>
      <c r="R351" s="769"/>
      <c r="S351" s="769" t="s">
        <v>891</v>
      </c>
      <c r="T351" s="369">
        <v>1</v>
      </c>
      <c r="U351" s="369">
        <v>3.2</v>
      </c>
      <c r="V351" s="10">
        <v>1.55E-2</v>
      </c>
      <c r="Y351" s="769"/>
      <c r="Z351" s="769" t="s">
        <v>891</v>
      </c>
      <c r="AA351" s="369">
        <v>1</v>
      </c>
      <c r="AB351" s="369">
        <v>3.2</v>
      </c>
      <c r="AC351" s="10">
        <v>1.55E-2</v>
      </c>
      <c r="AD351" s="10">
        <v>1.55E-2</v>
      </c>
    </row>
    <row r="352" spans="1:30">
      <c r="A352" s="412"/>
      <c r="B352" s="466"/>
      <c r="C352" s="773" t="s">
        <v>228</v>
      </c>
      <c r="D352" s="773" t="s">
        <v>227</v>
      </c>
      <c r="E352" s="466">
        <v>348</v>
      </c>
      <c r="F352" s="410" t="str">
        <f>Dumpadas[[#This Row],[punto]] &amp; " "&amp;Dumpadas[[#This Row],[jornada]]&amp;" " &amp; Dumpadas[[#This Row],[N°Acop]] &amp; " " &amp; TEXT(Dumpadas[[#This Row],[fecha ]], "dd-mm-yyyy")</f>
        <v>NIVEL 970 AM 348 29-01-2026</v>
      </c>
      <c r="G352" s="466" t="s">
        <v>14</v>
      </c>
      <c r="H352" s="5">
        <v>46051</v>
      </c>
      <c r="I352" s="466">
        <v>3.5</v>
      </c>
      <c r="J352" s="8">
        <v>8.8999999999999999E-3</v>
      </c>
      <c r="K352" s="8">
        <f>+IF(Dumpadas[[#This Row],[ley]]&gt;0.03,0.03,Dumpadas[[#This Row],[ley]])</f>
        <v>8.8999999999999999E-3</v>
      </c>
      <c r="L352" s="8"/>
      <c r="M352" s="466">
        <v>28512</v>
      </c>
      <c r="N352" s="386"/>
      <c r="O352" s="7"/>
      <c r="P352" s="10" t="str" cm="1">
        <f t="array" ref="P352">INDEX(Rangos!$E$3:$E$16,MATCH(1,(Dumpadas[[#This Row],[ley]]&gt;=Rangos!$B$3:$B$16)*(Dumpadas[[#This Row],[ley]]&lt;=Rangos!$C$3:$C$16),0))</f>
        <v>A</v>
      </c>
      <c r="R352" s="769"/>
      <c r="S352" s="769" t="s">
        <v>892</v>
      </c>
      <c r="T352" s="369">
        <v>1</v>
      </c>
      <c r="U352" s="369">
        <v>3.2</v>
      </c>
      <c r="V352" s="10">
        <v>8.0000000000000002E-3</v>
      </c>
      <c r="Y352" s="769"/>
      <c r="Z352" s="769" t="s">
        <v>892</v>
      </c>
      <c r="AA352" s="369">
        <v>1</v>
      </c>
      <c r="AB352" s="369">
        <v>3.2</v>
      </c>
      <c r="AC352" s="10">
        <v>8.0000000000000002E-3</v>
      </c>
      <c r="AD352" s="10">
        <v>8.0000000000000002E-3</v>
      </c>
    </row>
    <row r="353" spans="1:30">
      <c r="A353" s="412"/>
      <c r="B353" s="466"/>
      <c r="C353" s="773" t="s">
        <v>228</v>
      </c>
      <c r="D353" s="773" t="s">
        <v>227</v>
      </c>
      <c r="E353" s="466">
        <v>349</v>
      </c>
      <c r="F353" s="410" t="str">
        <f>Dumpadas[[#This Row],[punto]] &amp; " "&amp;Dumpadas[[#This Row],[jornada]]&amp;" " &amp; Dumpadas[[#This Row],[N°Acop]] &amp; " " &amp; TEXT(Dumpadas[[#This Row],[fecha ]], "dd-mm-yyyy")</f>
        <v>NIVEL 970 AM 349 29-01-2026</v>
      </c>
      <c r="G353" s="466" t="s">
        <v>14</v>
      </c>
      <c r="H353" s="5">
        <v>46051</v>
      </c>
      <c r="I353" s="466">
        <v>3.5</v>
      </c>
      <c r="J353" s="8">
        <v>7.7000000000000002E-3</v>
      </c>
      <c r="K353" s="8">
        <f>+IF(Dumpadas[[#This Row],[ley]]&gt;0.03,0.03,Dumpadas[[#This Row],[ley]])</f>
        <v>7.7000000000000002E-3</v>
      </c>
      <c r="L353" s="8"/>
      <c r="M353" s="466">
        <v>28512</v>
      </c>
      <c r="N353" s="386"/>
      <c r="O353" s="7"/>
      <c r="P353" s="10" t="str" cm="1">
        <f t="array" ref="P353">INDEX(Rangos!$E$3:$E$16,MATCH(1,(Dumpadas[[#This Row],[ley]]&gt;=Rangos!$B$3:$B$16)*(Dumpadas[[#This Row],[ley]]&lt;=Rangos!$C$3:$C$16),0))</f>
        <v>A</v>
      </c>
      <c r="R353" s="769"/>
      <c r="S353" s="769" t="s">
        <v>893</v>
      </c>
      <c r="T353" s="369">
        <v>1</v>
      </c>
      <c r="U353" s="369">
        <v>3.2</v>
      </c>
      <c r="V353" s="10">
        <v>1.35E-2</v>
      </c>
      <c r="Y353" s="769"/>
      <c r="Z353" s="769" t="s">
        <v>893</v>
      </c>
      <c r="AA353" s="369">
        <v>1</v>
      </c>
      <c r="AB353" s="369">
        <v>3.2</v>
      </c>
      <c r="AC353" s="10">
        <v>1.35E-2</v>
      </c>
      <c r="AD353" s="10">
        <v>1.35E-2</v>
      </c>
    </row>
    <row r="354" spans="1:30">
      <c r="A354" s="144"/>
      <c r="B354" s="466"/>
      <c r="C354" s="773" t="s">
        <v>228</v>
      </c>
      <c r="D354" s="773" t="s">
        <v>227</v>
      </c>
      <c r="E354" s="466">
        <v>350</v>
      </c>
      <c r="F354" s="410" t="str">
        <f>Dumpadas[[#This Row],[punto]] &amp; " "&amp;Dumpadas[[#This Row],[jornada]]&amp;" " &amp; Dumpadas[[#This Row],[N°Acop]] &amp; " " &amp; TEXT(Dumpadas[[#This Row],[fecha ]], "dd-mm-yyyy")</f>
        <v>NIVEL 970 AM 350 29-01-2026</v>
      </c>
      <c r="G354" s="466" t="s">
        <v>14</v>
      </c>
      <c r="H354" s="5">
        <v>46051</v>
      </c>
      <c r="I354" s="466">
        <v>3.5</v>
      </c>
      <c r="J354" s="8">
        <v>1.0200000000000001E-2</v>
      </c>
      <c r="K354" s="8">
        <f>+IF(Dumpadas[[#This Row],[ley]]&gt;0.03,0.03,Dumpadas[[#This Row],[ley]])</f>
        <v>1.0200000000000001E-2</v>
      </c>
      <c r="L354" s="8"/>
      <c r="M354" s="466">
        <v>28512</v>
      </c>
      <c r="N354" s="386"/>
      <c r="O354" s="7"/>
      <c r="P354" s="10" t="str" cm="1">
        <f t="array" ref="P354">INDEX(Rangos!$E$3:$E$16,MATCH(1,(Dumpadas[[#This Row],[ley]]&gt;=Rangos!$B$3:$B$16)*(Dumpadas[[#This Row],[ley]]&lt;=Rangos!$C$3:$C$16),0))</f>
        <v>B</v>
      </c>
      <c r="R354" s="769"/>
      <c r="S354" s="769" t="s">
        <v>894</v>
      </c>
      <c r="T354" s="369">
        <v>1</v>
      </c>
      <c r="U354" s="369">
        <v>3.2</v>
      </c>
      <c r="V354" s="10">
        <v>7.4000000000000003E-3</v>
      </c>
      <c r="Y354" s="769"/>
      <c r="Z354" s="769" t="s">
        <v>894</v>
      </c>
      <c r="AA354" s="369">
        <v>1</v>
      </c>
      <c r="AB354" s="369">
        <v>3.2</v>
      </c>
      <c r="AC354" s="10">
        <v>7.4000000000000003E-3</v>
      </c>
      <c r="AD354" s="10">
        <v>7.4000000000000003E-3</v>
      </c>
    </row>
    <row r="355" spans="1:30">
      <c r="A355" s="412"/>
      <c r="B355" s="466"/>
      <c r="C355" s="773" t="s">
        <v>228</v>
      </c>
      <c r="D355" s="773" t="s">
        <v>227</v>
      </c>
      <c r="E355" s="466">
        <v>351</v>
      </c>
      <c r="F355" s="410" t="str">
        <f>Dumpadas[[#This Row],[punto]] &amp; " "&amp;Dumpadas[[#This Row],[jornada]]&amp;" " &amp; Dumpadas[[#This Row],[N°Acop]] &amp; " " &amp; TEXT(Dumpadas[[#This Row],[fecha ]], "dd-mm-yyyy")</f>
        <v>NIVEL 970 AM 351 29-01-2026</v>
      </c>
      <c r="G355" s="466" t="s">
        <v>14</v>
      </c>
      <c r="H355" s="5">
        <v>46051</v>
      </c>
      <c r="I355" s="466">
        <v>3.5</v>
      </c>
      <c r="J355" s="8">
        <v>8.3000000000000001E-3</v>
      </c>
      <c r="K355" s="8">
        <f>+IF(Dumpadas[[#This Row],[ley]]&gt;0.03,0.03,Dumpadas[[#This Row],[ley]])</f>
        <v>8.3000000000000001E-3</v>
      </c>
      <c r="L355" s="8"/>
      <c r="M355" s="466">
        <v>28512</v>
      </c>
      <c r="N355" s="386"/>
      <c r="O355" s="7"/>
      <c r="P355" s="10" t="str" cm="1">
        <f t="array" ref="P355">INDEX(Rangos!$E$3:$E$16,MATCH(1,(Dumpadas[[#This Row],[ley]]&gt;=Rangos!$B$3:$B$16)*(Dumpadas[[#This Row],[ley]]&lt;=Rangos!$C$3:$C$16),0))</f>
        <v>A</v>
      </c>
      <c r="R355" s="769"/>
      <c r="S355" s="769" t="s">
        <v>895</v>
      </c>
      <c r="T355" s="369">
        <v>1</v>
      </c>
      <c r="U355" s="369">
        <v>3.2</v>
      </c>
      <c r="V355" s="10">
        <v>1.01E-2</v>
      </c>
      <c r="Y355" s="769"/>
      <c r="Z355" s="769" t="s">
        <v>895</v>
      </c>
      <c r="AA355" s="369">
        <v>1</v>
      </c>
      <c r="AB355" s="369">
        <v>3.2</v>
      </c>
      <c r="AC355" s="10">
        <v>1.01E-2</v>
      </c>
      <c r="AD355" s="10">
        <v>1.01E-2</v>
      </c>
    </row>
    <row r="356" spans="1:30">
      <c r="B356" s="424"/>
      <c r="C356" s="424" t="s">
        <v>228</v>
      </c>
      <c r="D356" s="424" t="s">
        <v>227</v>
      </c>
      <c r="E356" s="424">
        <v>352</v>
      </c>
      <c r="F356" s="425" t="str">
        <f>Dumpadas[[#This Row],[punto]] &amp; " "&amp;Dumpadas[[#This Row],[jornada]]&amp;" " &amp; Dumpadas[[#This Row],[N°Acop]] &amp; " " &amp; TEXT(Dumpadas[[#This Row],[fecha ]], "dd-mm-yyyy")</f>
        <v>NIVEL 970 PM 352 29-01-2026</v>
      </c>
      <c r="G356" s="424" t="s">
        <v>16</v>
      </c>
      <c r="H356" s="426">
        <v>46051</v>
      </c>
      <c r="I356" s="424">
        <v>3.5</v>
      </c>
      <c r="J356" s="427">
        <v>1.4999999999999999E-2</v>
      </c>
      <c r="K356" s="427">
        <f>+IF(Dumpadas[[#This Row],[ley]]&gt;0.03,0.03,Dumpadas[[#This Row],[ley]])</f>
        <v>1.4999999999999999E-2</v>
      </c>
      <c r="L356" s="427"/>
      <c r="M356" s="424">
        <v>28521</v>
      </c>
      <c r="N356" s="424"/>
      <c r="O356" s="427"/>
      <c r="P356" s="428" t="str" cm="1">
        <f t="array" ref="P356">INDEX(Rangos!$E$3:$E$16,MATCH(1,(Dumpadas[[#This Row],[ley]]&gt;=Rangos!$B$3:$B$16)*(Dumpadas[[#This Row],[ley]]&lt;=Rangos!$C$3:$C$16),0))</f>
        <v>F</v>
      </c>
      <c r="R356" s="769"/>
      <c r="S356" s="769" t="s">
        <v>896</v>
      </c>
      <c r="T356" s="369">
        <v>1</v>
      </c>
      <c r="U356" s="369">
        <v>3.2</v>
      </c>
      <c r="V356" s="10">
        <v>8.3000000000000001E-3</v>
      </c>
      <c r="Y356" s="769"/>
      <c r="Z356" s="769" t="s">
        <v>896</v>
      </c>
      <c r="AA356" s="369">
        <v>1</v>
      </c>
      <c r="AB356" s="369">
        <v>3.2</v>
      </c>
      <c r="AC356" s="10">
        <v>8.3000000000000001E-3</v>
      </c>
      <c r="AD356" s="10">
        <v>8.3000000000000001E-3</v>
      </c>
    </row>
    <row r="357" spans="1:30">
      <c r="B357" s="424"/>
      <c r="C357" s="424" t="s">
        <v>228</v>
      </c>
      <c r="D357" s="424" t="s">
        <v>227</v>
      </c>
      <c r="E357" s="424">
        <v>353</v>
      </c>
      <c r="F357" s="425" t="str">
        <f>Dumpadas[[#This Row],[punto]] &amp; " "&amp;Dumpadas[[#This Row],[jornada]]&amp;" " &amp; Dumpadas[[#This Row],[N°Acop]] &amp; " " &amp; TEXT(Dumpadas[[#This Row],[fecha ]], "dd-mm-yyyy")</f>
        <v>NIVEL 970 PM 353 29-01-2026</v>
      </c>
      <c r="G357" s="424" t="s">
        <v>16</v>
      </c>
      <c r="H357" s="426">
        <v>46051</v>
      </c>
      <c r="I357" s="424">
        <v>3.5</v>
      </c>
      <c r="J357" s="427">
        <v>1.06E-2</v>
      </c>
      <c r="K357" s="427">
        <f>+IF(Dumpadas[[#This Row],[ley]]&gt;0.03,0.03,Dumpadas[[#This Row],[ley]])</f>
        <v>1.06E-2</v>
      </c>
      <c r="L357" s="427"/>
      <c r="M357" s="424">
        <v>28521</v>
      </c>
      <c r="N357" s="424"/>
      <c r="O357" s="427"/>
      <c r="P357" s="428" t="str" cm="1">
        <f t="array" ref="P357">INDEX(Rangos!$E$3:$E$16,MATCH(1,(Dumpadas[[#This Row],[ley]]&gt;=Rangos!$B$3:$B$16)*(Dumpadas[[#This Row],[ley]]&lt;=Rangos!$C$3:$C$16),0))</f>
        <v>C</v>
      </c>
      <c r="R357" s="769"/>
      <c r="S357" s="769" t="s">
        <v>897</v>
      </c>
      <c r="T357" s="369">
        <v>1</v>
      </c>
      <c r="U357" s="369">
        <v>3.2</v>
      </c>
      <c r="V357" s="10">
        <v>1.17E-2</v>
      </c>
      <c r="Y357" s="769"/>
      <c r="Z357" s="769" t="s">
        <v>897</v>
      </c>
      <c r="AA357" s="369">
        <v>1</v>
      </c>
      <c r="AB357" s="369">
        <v>3.2</v>
      </c>
      <c r="AC357" s="10">
        <v>1.17E-2</v>
      </c>
      <c r="AD357" s="10">
        <v>1.17E-2</v>
      </c>
    </row>
    <row r="358" spans="1:30">
      <c r="B358" s="424"/>
      <c r="C358" s="424" t="s">
        <v>228</v>
      </c>
      <c r="D358" s="424" t="s">
        <v>227</v>
      </c>
      <c r="E358" s="424">
        <v>354</v>
      </c>
      <c r="F358" s="425" t="str">
        <f>Dumpadas[[#This Row],[punto]] &amp; " "&amp;Dumpadas[[#This Row],[jornada]]&amp;" " &amp; Dumpadas[[#This Row],[N°Acop]] &amp; " " &amp; TEXT(Dumpadas[[#This Row],[fecha ]], "dd-mm-yyyy")</f>
        <v>NIVEL 970 PM 354 29-01-2026</v>
      </c>
      <c r="G358" s="424" t="s">
        <v>16</v>
      </c>
      <c r="H358" s="426">
        <v>46051</v>
      </c>
      <c r="I358" s="424">
        <v>3.5</v>
      </c>
      <c r="J358" s="427">
        <v>1.26E-2</v>
      </c>
      <c r="K358" s="427">
        <f>+IF(Dumpadas[[#This Row],[ley]]&gt;0.03,0.03,Dumpadas[[#This Row],[ley]])</f>
        <v>1.26E-2</v>
      </c>
      <c r="L358" s="427"/>
      <c r="M358" s="424">
        <v>28521</v>
      </c>
      <c r="N358" s="424"/>
      <c r="O358" s="427"/>
      <c r="P358" s="428" t="str" cm="1">
        <f t="array" ref="P358">INDEX(Rangos!$E$3:$E$16,MATCH(1,(Dumpadas[[#This Row],[ley]]&gt;=Rangos!$B$3:$B$16)*(Dumpadas[[#This Row],[ley]]&lt;=Rangos!$C$3:$C$16),0))</f>
        <v>D</v>
      </c>
      <c r="R358" s="769"/>
      <c r="S358" s="769" t="s">
        <v>898</v>
      </c>
      <c r="T358" s="369">
        <v>1</v>
      </c>
      <c r="U358" s="369">
        <v>3.2</v>
      </c>
      <c r="V358" s="10">
        <v>9.1000000000000004E-3</v>
      </c>
      <c r="Y358" s="769"/>
      <c r="Z358" s="769" t="s">
        <v>898</v>
      </c>
      <c r="AA358" s="369">
        <v>1</v>
      </c>
      <c r="AB358" s="369">
        <v>3.2</v>
      </c>
      <c r="AC358" s="10">
        <v>9.1000000000000004E-3</v>
      </c>
      <c r="AD358" s="10">
        <v>9.1000000000000004E-3</v>
      </c>
    </row>
    <row r="359" spans="1:30">
      <c r="B359" s="424"/>
      <c r="C359" s="424" t="s">
        <v>228</v>
      </c>
      <c r="D359" s="424" t="s">
        <v>227</v>
      </c>
      <c r="E359" s="424">
        <v>355</v>
      </c>
      <c r="F359" s="425" t="str">
        <f>Dumpadas[[#This Row],[punto]] &amp; " "&amp;Dumpadas[[#This Row],[jornada]]&amp;" " &amp; Dumpadas[[#This Row],[N°Acop]] &amp; " " &amp; TEXT(Dumpadas[[#This Row],[fecha ]], "dd-mm-yyyy")</f>
        <v>NIVEL 970 PM 355 29-01-2026</v>
      </c>
      <c r="G359" s="424" t="s">
        <v>16</v>
      </c>
      <c r="H359" s="426">
        <v>46051</v>
      </c>
      <c r="I359" s="424">
        <v>3.5</v>
      </c>
      <c r="J359" s="427">
        <v>1.2699999999999999E-2</v>
      </c>
      <c r="K359" s="427">
        <f>+IF(Dumpadas[[#This Row],[ley]]&gt;0.03,0.03,Dumpadas[[#This Row],[ley]])</f>
        <v>1.2699999999999999E-2</v>
      </c>
      <c r="L359" s="427"/>
      <c r="M359" s="424">
        <v>28521</v>
      </c>
      <c r="N359" s="424"/>
      <c r="O359" s="427"/>
      <c r="P359" s="428" t="str" cm="1">
        <f t="array" ref="P359">INDEX(Rangos!$E$3:$E$16,MATCH(1,(Dumpadas[[#This Row],[ley]]&gt;=Rangos!$B$3:$B$16)*(Dumpadas[[#This Row],[ley]]&lt;=Rangos!$C$3:$C$16),0))</f>
        <v>D</v>
      </c>
      <c r="R359" s="769"/>
      <c r="S359" s="769" t="s">
        <v>899</v>
      </c>
      <c r="T359" s="369">
        <v>1</v>
      </c>
      <c r="U359" s="369">
        <v>3.2</v>
      </c>
      <c r="V359" s="10">
        <v>1.77E-2</v>
      </c>
      <c r="Y359" s="769"/>
      <c r="Z359" s="769" t="s">
        <v>899</v>
      </c>
      <c r="AA359" s="369">
        <v>1</v>
      </c>
      <c r="AB359" s="369">
        <v>3.2</v>
      </c>
      <c r="AC359" s="10">
        <v>1.77E-2</v>
      </c>
      <c r="AD359" s="10">
        <v>1.77E-2</v>
      </c>
    </row>
    <row r="360" spans="1:30">
      <c r="B360" s="424"/>
      <c r="C360" s="424" t="s">
        <v>228</v>
      </c>
      <c r="D360" s="424" t="s">
        <v>227</v>
      </c>
      <c r="E360" s="424">
        <v>356</v>
      </c>
      <c r="F360" s="425" t="str">
        <f>Dumpadas[[#This Row],[punto]] &amp; " "&amp;Dumpadas[[#This Row],[jornada]]&amp;" " &amp; Dumpadas[[#This Row],[N°Acop]] &amp; " " &amp; TEXT(Dumpadas[[#This Row],[fecha ]], "dd-mm-yyyy")</f>
        <v>NIVEL 970 PM 356 29-01-2026</v>
      </c>
      <c r="G360" s="424" t="s">
        <v>16</v>
      </c>
      <c r="H360" s="426">
        <v>46051</v>
      </c>
      <c r="I360" s="424">
        <v>3.5</v>
      </c>
      <c r="J360" s="427">
        <v>1.9199999999999998E-2</v>
      </c>
      <c r="K360" s="427">
        <f>+IF(Dumpadas[[#This Row],[ley]]&gt;0.03,0.03,Dumpadas[[#This Row],[ley]])</f>
        <v>1.9199999999999998E-2</v>
      </c>
      <c r="L360" s="427"/>
      <c r="M360" s="424">
        <v>28521</v>
      </c>
      <c r="N360" s="424"/>
      <c r="O360" s="427"/>
      <c r="P360" s="428" t="str" cm="1">
        <f t="array" ref="P360">INDEX(Rangos!$E$3:$E$16,MATCH(1,(Dumpadas[[#This Row],[ley]]&gt;=Rangos!$B$3:$B$16)*(Dumpadas[[#This Row],[ley]]&lt;=Rangos!$C$3:$C$16),0))</f>
        <v>H</v>
      </c>
      <c r="R360" s="769"/>
      <c r="S360" s="769" t="s">
        <v>900</v>
      </c>
      <c r="T360" s="369">
        <v>1</v>
      </c>
      <c r="U360" s="369">
        <v>3.2</v>
      </c>
      <c r="V360" s="10">
        <v>8.0000000000000002E-3</v>
      </c>
      <c r="Y360" s="769"/>
      <c r="Z360" s="769" t="s">
        <v>900</v>
      </c>
      <c r="AA360" s="369">
        <v>1</v>
      </c>
      <c r="AB360" s="369">
        <v>3.2</v>
      </c>
      <c r="AC360" s="10">
        <v>8.0000000000000002E-3</v>
      </c>
      <c r="AD360" s="10">
        <v>8.0000000000000002E-3</v>
      </c>
    </row>
    <row r="361" spans="1:30">
      <c r="B361" s="466"/>
      <c r="C361" s="773" t="s">
        <v>228</v>
      </c>
      <c r="D361" s="773" t="s">
        <v>227</v>
      </c>
      <c r="E361" s="466">
        <v>357</v>
      </c>
      <c r="F361" s="410" t="str">
        <f>Dumpadas[[#This Row],[punto]] &amp; " "&amp;Dumpadas[[#This Row],[jornada]]&amp;" " &amp; Dumpadas[[#This Row],[N°Acop]] &amp; " " &amp; TEXT(Dumpadas[[#This Row],[fecha ]], "dd-mm-yyyy")</f>
        <v>NIVEL 970 AM 357 30-01-2026</v>
      </c>
      <c r="G361" s="466" t="s">
        <v>14</v>
      </c>
      <c r="H361" s="5">
        <v>46052</v>
      </c>
      <c r="I361" s="466">
        <v>3.5</v>
      </c>
      <c r="J361" s="8">
        <v>1.4200000000000001E-2</v>
      </c>
      <c r="K361" s="8">
        <f>+IF(Dumpadas[[#This Row],[ley]]&gt;0.03,0.03,Dumpadas[[#This Row],[ley]])</f>
        <v>1.4200000000000001E-2</v>
      </c>
      <c r="L361" s="8"/>
      <c r="M361" s="466">
        <v>28523</v>
      </c>
      <c r="N361" s="386"/>
      <c r="O361" s="7"/>
      <c r="P361" s="10" t="str" cm="1">
        <f t="array" ref="P361">INDEX(Rangos!$E$3:$E$16,MATCH(1,(Dumpadas[[#This Row],[ley]]&gt;=Rangos!$B$3:$B$16)*(Dumpadas[[#This Row],[ley]]&lt;=Rangos!$C$3:$C$16),0))</f>
        <v>E</v>
      </c>
      <c r="R361" s="769"/>
      <c r="S361" s="769" t="s">
        <v>901</v>
      </c>
      <c r="T361" s="369">
        <v>1</v>
      </c>
      <c r="U361" s="369">
        <v>3.2</v>
      </c>
      <c r="V361" s="10">
        <v>1.2200000000000001E-2</v>
      </c>
      <c r="Y361" s="769"/>
      <c r="Z361" s="769" t="s">
        <v>901</v>
      </c>
      <c r="AA361" s="369">
        <v>1</v>
      </c>
      <c r="AB361" s="369">
        <v>3.2</v>
      </c>
      <c r="AC361" s="10">
        <v>1.2200000000000001E-2</v>
      </c>
      <c r="AD361" s="10">
        <v>1.2200000000000001E-2</v>
      </c>
    </row>
    <row r="362" spans="1:30">
      <c r="B362" s="466"/>
      <c r="C362" s="773" t="s">
        <v>228</v>
      </c>
      <c r="D362" s="773" t="s">
        <v>227</v>
      </c>
      <c r="E362" s="466">
        <v>358</v>
      </c>
      <c r="F362" s="410" t="str">
        <f>Dumpadas[[#This Row],[punto]] &amp; " "&amp;Dumpadas[[#This Row],[jornada]]&amp;" " &amp; Dumpadas[[#This Row],[N°Acop]] &amp; " " &amp; TEXT(Dumpadas[[#This Row],[fecha ]], "dd-mm-yyyy")</f>
        <v>NIVEL 970 AM 358 30-01-2026</v>
      </c>
      <c r="G362" s="466" t="s">
        <v>14</v>
      </c>
      <c r="H362" s="5">
        <v>46052</v>
      </c>
      <c r="I362" s="466">
        <v>3.5</v>
      </c>
      <c r="J362" s="8">
        <v>1.5699999999999999E-2</v>
      </c>
      <c r="K362" s="8">
        <f>+IF(Dumpadas[[#This Row],[ley]]&gt;0.03,0.03,Dumpadas[[#This Row],[ley]])</f>
        <v>1.5699999999999999E-2</v>
      </c>
      <c r="L362" s="8"/>
      <c r="M362" s="466">
        <v>28523</v>
      </c>
      <c r="N362" s="386"/>
      <c r="O362" s="7"/>
      <c r="P362" s="10" t="str" cm="1">
        <f t="array" ref="P362">INDEX(Rangos!$E$3:$E$16,MATCH(1,(Dumpadas[[#This Row],[ley]]&gt;=Rangos!$B$3:$B$16)*(Dumpadas[[#This Row],[ley]]&lt;=Rangos!$C$3:$C$16),0))</f>
        <v>F</v>
      </c>
      <c r="R362" s="769"/>
      <c r="S362" s="769" t="s">
        <v>902</v>
      </c>
      <c r="T362" s="369">
        <v>1</v>
      </c>
      <c r="U362" s="369">
        <v>3.2</v>
      </c>
      <c r="V362" s="10">
        <v>1.46E-2</v>
      </c>
      <c r="Y362" s="769"/>
      <c r="Z362" s="769" t="s">
        <v>902</v>
      </c>
      <c r="AA362" s="369">
        <v>1</v>
      </c>
      <c r="AB362" s="369">
        <v>3.2</v>
      </c>
      <c r="AC362" s="10">
        <v>1.46E-2</v>
      </c>
      <c r="AD362" s="10">
        <v>1.46E-2</v>
      </c>
    </row>
    <row r="363" spans="1:30">
      <c r="B363" s="466"/>
      <c r="C363" s="773" t="s">
        <v>228</v>
      </c>
      <c r="D363" s="773" t="s">
        <v>227</v>
      </c>
      <c r="E363" s="466">
        <v>359</v>
      </c>
      <c r="F363" s="410" t="str">
        <f>Dumpadas[[#This Row],[punto]] &amp; " "&amp;Dumpadas[[#This Row],[jornada]]&amp;" " &amp; Dumpadas[[#This Row],[N°Acop]] &amp; " " &amp; TEXT(Dumpadas[[#This Row],[fecha ]], "dd-mm-yyyy")</f>
        <v>NIVEL 970 AM 359 30-01-2026</v>
      </c>
      <c r="G363" s="466" t="s">
        <v>14</v>
      </c>
      <c r="H363" s="5">
        <v>46052</v>
      </c>
      <c r="I363" s="466">
        <v>3.5</v>
      </c>
      <c r="J363" s="8">
        <v>8.8000000000000005E-3</v>
      </c>
      <c r="K363" s="8">
        <f>+IF(Dumpadas[[#This Row],[ley]]&gt;0.03,0.03,Dumpadas[[#This Row],[ley]])</f>
        <v>8.8000000000000005E-3</v>
      </c>
      <c r="L363" s="8"/>
      <c r="M363" s="466">
        <v>28523</v>
      </c>
      <c r="N363" s="386"/>
      <c r="O363" s="7"/>
      <c r="P363" s="10" t="str" cm="1">
        <f t="array" ref="P363">INDEX(Rangos!$E$3:$E$16,MATCH(1,(Dumpadas[[#This Row],[ley]]&gt;=Rangos!$B$3:$B$16)*(Dumpadas[[#This Row],[ley]]&lt;=Rangos!$C$3:$C$16),0))</f>
        <v>A</v>
      </c>
      <c r="R363" s="769"/>
      <c r="S363" s="769" t="s">
        <v>903</v>
      </c>
      <c r="T363" s="369">
        <v>1</v>
      </c>
      <c r="U363" s="369">
        <v>3.2</v>
      </c>
      <c r="V363" s="10">
        <v>1.37E-2</v>
      </c>
      <c r="Y363" s="769"/>
      <c r="Z363" s="769" t="s">
        <v>903</v>
      </c>
      <c r="AA363" s="369">
        <v>1</v>
      </c>
      <c r="AB363" s="369">
        <v>3.2</v>
      </c>
      <c r="AC363" s="10">
        <v>1.37E-2</v>
      </c>
      <c r="AD363" s="10">
        <v>1.37E-2</v>
      </c>
    </row>
    <row r="364" spans="1:30">
      <c r="B364" s="466"/>
      <c r="C364" s="773" t="s">
        <v>228</v>
      </c>
      <c r="D364" s="773" t="s">
        <v>227</v>
      </c>
      <c r="E364" s="466">
        <v>360</v>
      </c>
      <c r="F364" s="410" t="str">
        <f>Dumpadas[[#This Row],[punto]] &amp; " "&amp;Dumpadas[[#This Row],[jornada]]&amp;" " &amp; Dumpadas[[#This Row],[N°Acop]] &amp; " " &amp; TEXT(Dumpadas[[#This Row],[fecha ]], "dd-mm-yyyy")</f>
        <v>NIVEL 970 AM 360 30-01-2026</v>
      </c>
      <c r="G364" s="466" t="s">
        <v>14</v>
      </c>
      <c r="H364" s="5">
        <v>46052</v>
      </c>
      <c r="I364" s="466">
        <v>3.5</v>
      </c>
      <c r="J364" s="8">
        <v>1.46E-2</v>
      </c>
      <c r="K364" s="8">
        <f>+IF(Dumpadas[[#This Row],[ley]]&gt;0.03,0.03,Dumpadas[[#This Row],[ley]])</f>
        <v>1.46E-2</v>
      </c>
      <c r="L364" s="8"/>
      <c r="M364" s="466">
        <v>28523</v>
      </c>
      <c r="N364" s="386"/>
      <c r="O364" s="7"/>
      <c r="P364" s="10" t="str" cm="1">
        <f t="array" ref="P364">INDEX(Rangos!$E$3:$E$16,MATCH(1,(Dumpadas[[#This Row],[ley]]&gt;=Rangos!$B$3:$B$16)*(Dumpadas[[#This Row],[ley]]&lt;=Rangos!$C$3:$C$16),0))</f>
        <v>E</v>
      </c>
      <c r="R364" s="769"/>
      <c r="S364" s="769" t="s">
        <v>904</v>
      </c>
      <c r="T364" s="369">
        <v>1</v>
      </c>
      <c r="U364" s="369">
        <v>3.2</v>
      </c>
      <c r="V364" s="10">
        <v>1.5699999999999999E-2</v>
      </c>
      <c r="Y364" s="769"/>
      <c r="Z364" s="769" t="s">
        <v>904</v>
      </c>
      <c r="AA364" s="369">
        <v>1</v>
      </c>
      <c r="AB364" s="369">
        <v>3.2</v>
      </c>
      <c r="AC364" s="10">
        <v>1.5699999999999999E-2</v>
      </c>
      <c r="AD364" s="10">
        <v>1.5699999999999999E-2</v>
      </c>
    </row>
    <row r="365" spans="1:30">
      <c r="B365" s="466"/>
      <c r="C365" s="773" t="s">
        <v>228</v>
      </c>
      <c r="D365" s="773" t="s">
        <v>227</v>
      </c>
      <c r="E365" s="466">
        <v>361</v>
      </c>
      <c r="F365" s="410" t="str">
        <f>Dumpadas[[#This Row],[punto]] &amp; " "&amp;Dumpadas[[#This Row],[jornada]]&amp;" " &amp; Dumpadas[[#This Row],[N°Acop]] &amp; " " &amp; TEXT(Dumpadas[[#This Row],[fecha ]], "dd-mm-yyyy")</f>
        <v>NIVEL 970 AM 361 30-01-2026</v>
      </c>
      <c r="G365" s="466" t="s">
        <v>14</v>
      </c>
      <c r="H365" s="5">
        <v>46052</v>
      </c>
      <c r="I365" s="466">
        <v>3.5</v>
      </c>
      <c r="J365" s="8">
        <v>1.46E-2</v>
      </c>
      <c r="K365" s="8">
        <f>+IF(Dumpadas[[#This Row],[ley]]&gt;0.03,0.03,Dumpadas[[#This Row],[ley]])</f>
        <v>1.46E-2</v>
      </c>
      <c r="L365" s="8"/>
      <c r="M365" s="466">
        <v>28523</v>
      </c>
      <c r="N365" s="386"/>
      <c r="O365" s="7"/>
      <c r="P365" s="10" t="str" cm="1">
        <f t="array" ref="P365">INDEX(Rangos!$E$3:$E$16,MATCH(1,(Dumpadas[[#This Row],[ley]]&gt;=Rangos!$B$3:$B$16)*(Dumpadas[[#This Row],[ley]]&lt;=Rangos!$C$3:$C$16),0))</f>
        <v>E</v>
      </c>
      <c r="R365" s="769"/>
      <c r="S365" s="769" t="s">
        <v>905</v>
      </c>
      <c r="T365" s="369">
        <v>1</v>
      </c>
      <c r="U365" s="369">
        <v>3.2</v>
      </c>
      <c r="V365" s="10">
        <v>1.18E-2</v>
      </c>
      <c r="Y365" s="769"/>
      <c r="Z365" s="769" t="s">
        <v>905</v>
      </c>
      <c r="AA365" s="369">
        <v>1</v>
      </c>
      <c r="AB365" s="369">
        <v>3.2</v>
      </c>
      <c r="AC365" s="10">
        <v>1.18E-2</v>
      </c>
      <c r="AD365" s="10">
        <v>1.18E-2</v>
      </c>
    </row>
    <row r="366" spans="1:30">
      <c r="B366" s="466"/>
      <c r="C366" s="773" t="s">
        <v>228</v>
      </c>
      <c r="D366" s="773" t="s">
        <v>227</v>
      </c>
      <c r="E366" s="466">
        <v>362</v>
      </c>
      <c r="F366" s="410" t="str">
        <f>Dumpadas[[#This Row],[punto]] &amp; " "&amp;Dumpadas[[#This Row],[jornada]]&amp;" " &amp; Dumpadas[[#This Row],[N°Acop]] &amp; " " &amp; TEXT(Dumpadas[[#This Row],[fecha ]], "dd-mm-yyyy")</f>
        <v>NIVEL 970 AM 362 30-01-2026</v>
      </c>
      <c r="G366" s="466" t="s">
        <v>14</v>
      </c>
      <c r="H366" s="5">
        <v>46052</v>
      </c>
      <c r="I366" s="466">
        <v>3.5</v>
      </c>
      <c r="J366" s="8">
        <v>1.41E-2</v>
      </c>
      <c r="K366" s="8">
        <f>+IF(Dumpadas[[#This Row],[ley]]&gt;0.03,0.03,Dumpadas[[#This Row],[ley]])</f>
        <v>1.41E-2</v>
      </c>
      <c r="L366" s="8"/>
      <c r="M366" s="466">
        <v>28523</v>
      </c>
      <c r="N366" s="386"/>
      <c r="O366" s="7"/>
      <c r="P366" s="10" t="str" cm="1">
        <f t="array" ref="P366">INDEX(Rangos!$E$3:$E$16,MATCH(1,(Dumpadas[[#This Row],[ley]]&gt;=Rangos!$B$3:$B$16)*(Dumpadas[[#This Row],[ley]]&lt;=Rangos!$C$3:$C$16),0))</f>
        <v>E</v>
      </c>
      <c r="R366" s="769"/>
      <c r="S366" s="769" t="s">
        <v>906</v>
      </c>
      <c r="T366" s="369">
        <v>1</v>
      </c>
      <c r="U366" s="369">
        <v>3.2</v>
      </c>
      <c r="V366" s="10">
        <v>1.32E-2</v>
      </c>
      <c r="Y366" s="769"/>
      <c r="Z366" s="769" t="s">
        <v>906</v>
      </c>
      <c r="AA366" s="369">
        <v>1</v>
      </c>
      <c r="AB366" s="369">
        <v>3.2</v>
      </c>
      <c r="AC366" s="10">
        <v>1.32E-2</v>
      </c>
      <c r="AD366" s="10">
        <v>1.32E-2</v>
      </c>
    </row>
    <row r="367" spans="1:30">
      <c r="B367" s="424"/>
      <c r="C367" s="424" t="s">
        <v>228</v>
      </c>
      <c r="D367" s="424" t="s">
        <v>227</v>
      </c>
      <c r="E367" s="424">
        <v>363</v>
      </c>
      <c r="F367" s="425" t="str">
        <f>Dumpadas[[#This Row],[punto]] &amp; " "&amp;Dumpadas[[#This Row],[jornada]]&amp;" " &amp; Dumpadas[[#This Row],[N°Acop]] &amp; " " &amp; TEXT(Dumpadas[[#This Row],[fecha ]], "dd-mm-yyyy")</f>
        <v>NIVEL 970 AM 363 02-02-2026</v>
      </c>
      <c r="G367" s="424" t="s">
        <v>14</v>
      </c>
      <c r="H367" s="426">
        <v>46055</v>
      </c>
      <c r="I367" s="424">
        <v>3.5</v>
      </c>
      <c r="J367" s="427">
        <v>1.7899999999999999E-2</v>
      </c>
      <c r="K367" s="427">
        <f>+IF(Dumpadas[[#This Row],[ley]]&gt;0.03,0.03,Dumpadas[[#This Row],[ley]])</f>
        <v>1.7899999999999999E-2</v>
      </c>
      <c r="L367" s="427"/>
      <c r="M367" s="424">
        <v>28531</v>
      </c>
      <c r="N367" s="424"/>
      <c r="O367" s="427"/>
      <c r="P367" s="428" t="str" cm="1">
        <f t="array" ref="P367">INDEX(Rangos!$E$3:$E$16,MATCH(1,(Dumpadas[[#This Row],[ley]]&gt;=Rangos!$B$3:$B$16)*(Dumpadas[[#This Row],[ley]]&lt;=Rangos!$C$3:$C$16),0))</f>
        <v>G</v>
      </c>
      <c r="R367" s="769"/>
      <c r="S367" s="769" t="s">
        <v>907</v>
      </c>
      <c r="T367" s="369">
        <v>1</v>
      </c>
      <c r="U367" s="369">
        <v>3.2</v>
      </c>
      <c r="V367" s="10">
        <v>8.0999999999999996E-3</v>
      </c>
      <c r="Y367" s="769"/>
      <c r="Z367" s="769" t="s">
        <v>907</v>
      </c>
      <c r="AA367" s="369">
        <v>1</v>
      </c>
      <c r="AB367" s="369">
        <v>3.2</v>
      </c>
      <c r="AC367" s="10">
        <v>8.0999999999999996E-3</v>
      </c>
      <c r="AD367" s="10">
        <v>8.0999999999999996E-3</v>
      </c>
    </row>
    <row r="368" spans="1:30">
      <c r="A368" s="412"/>
      <c r="B368" s="424"/>
      <c r="C368" s="424" t="s">
        <v>228</v>
      </c>
      <c r="D368" s="424" t="s">
        <v>227</v>
      </c>
      <c r="E368" s="424">
        <v>364</v>
      </c>
      <c r="F368" s="425" t="str">
        <f>Dumpadas[[#This Row],[punto]] &amp; " "&amp;Dumpadas[[#This Row],[jornada]]&amp;" " &amp; Dumpadas[[#This Row],[N°Acop]] &amp; " " &amp; TEXT(Dumpadas[[#This Row],[fecha ]], "dd-mm-yyyy")</f>
        <v>NIVEL 970 AM 364 02-02-2026</v>
      </c>
      <c r="G368" s="424" t="s">
        <v>14</v>
      </c>
      <c r="H368" s="426">
        <v>46055</v>
      </c>
      <c r="I368" s="424">
        <v>3.5</v>
      </c>
      <c r="J368" s="427">
        <v>7.4999999999999997E-3</v>
      </c>
      <c r="K368" s="427">
        <f>+IF(Dumpadas[[#This Row],[ley]]&gt;0.03,0.03,Dumpadas[[#This Row],[ley]])</f>
        <v>7.4999999999999997E-3</v>
      </c>
      <c r="L368" s="427"/>
      <c r="M368" s="424">
        <v>28531</v>
      </c>
      <c r="N368" s="424"/>
      <c r="O368" s="427"/>
      <c r="P368" s="428" t="str" cm="1">
        <f t="array" ref="P368">INDEX(Rangos!$E$3:$E$16,MATCH(1,(Dumpadas[[#This Row],[ley]]&gt;=Rangos!$B$3:$B$16)*(Dumpadas[[#This Row],[ley]]&lt;=Rangos!$C$3:$C$16),0))</f>
        <v>A</v>
      </c>
      <c r="R368" s="769"/>
      <c r="S368" s="769" t="s">
        <v>908</v>
      </c>
      <c r="T368" s="369">
        <v>1</v>
      </c>
      <c r="U368" s="369">
        <v>3.2</v>
      </c>
      <c r="V368" s="10">
        <v>1.32E-2</v>
      </c>
      <c r="Y368" s="769"/>
      <c r="Z368" s="769" t="s">
        <v>908</v>
      </c>
      <c r="AA368" s="369">
        <v>1</v>
      </c>
      <c r="AB368" s="369">
        <v>3.2</v>
      </c>
      <c r="AC368" s="10">
        <v>1.32E-2</v>
      </c>
      <c r="AD368" s="10">
        <v>1.32E-2</v>
      </c>
    </row>
    <row r="369" spans="1:30">
      <c r="B369" s="424"/>
      <c r="C369" s="424" t="s">
        <v>228</v>
      </c>
      <c r="D369" s="424" t="s">
        <v>227</v>
      </c>
      <c r="E369" s="424">
        <v>365</v>
      </c>
      <c r="F369" s="425" t="str">
        <f>Dumpadas[[#This Row],[punto]] &amp; " "&amp;Dumpadas[[#This Row],[jornada]]&amp;" " &amp; Dumpadas[[#This Row],[N°Acop]] &amp; " " &amp; TEXT(Dumpadas[[#This Row],[fecha ]], "dd-mm-yyyy")</f>
        <v>NIVEL 970 AM 365 02-02-2026</v>
      </c>
      <c r="G369" s="424" t="s">
        <v>14</v>
      </c>
      <c r="H369" s="426">
        <v>46055</v>
      </c>
      <c r="I369" s="424">
        <v>3.5</v>
      </c>
      <c r="J369" s="427">
        <v>1.32E-2</v>
      </c>
      <c r="K369" s="427">
        <f>+IF(Dumpadas[[#This Row],[ley]]&gt;0.03,0.03,Dumpadas[[#This Row],[ley]])</f>
        <v>1.32E-2</v>
      </c>
      <c r="L369" s="427"/>
      <c r="M369" s="424">
        <v>28531</v>
      </c>
      <c r="N369" s="424"/>
      <c r="O369" s="427"/>
      <c r="P369" s="428" t="str" cm="1">
        <f t="array" ref="P369">INDEX(Rangos!$E$3:$E$16,MATCH(1,(Dumpadas[[#This Row],[ley]]&gt;=Rangos!$B$3:$B$16)*(Dumpadas[[#This Row],[ley]]&lt;=Rangos!$C$3:$C$16),0))</f>
        <v>D</v>
      </c>
      <c r="R369" s="769"/>
      <c r="S369" s="769" t="s">
        <v>909</v>
      </c>
      <c r="T369" s="369">
        <v>1</v>
      </c>
      <c r="U369" s="369">
        <v>3.2</v>
      </c>
      <c r="V369" s="10">
        <v>1.38E-2</v>
      </c>
      <c r="Y369" s="769"/>
      <c r="Z369" s="769" t="s">
        <v>909</v>
      </c>
      <c r="AA369" s="369">
        <v>1</v>
      </c>
      <c r="AB369" s="369">
        <v>3.2</v>
      </c>
      <c r="AC369" s="10">
        <v>1.38E-2</v>
      </c>
      <c r="AD369" s="10">
        <v>1.38E-2</v>
      </c>
    </row>
    <row r="370" spans="1:30">
      <c r="B370" s="424"/>
      <c r="C370" s="424" t="s">
        <v>228</v>
      </c>
      <c r="D370" s="424" t="s">
        <v>227</v>
      </c>
      <c r="E370" s="424">
        <v>366</v>
      </c>
      <c r="F370" s="425" t="str">
        <f>Dumpadas[[#This Row],[punto]] &amp; " "&amp;Dumpadas[[#This Row],[jornada]]&amp;" " &amp; Dumpadas[[#This Row],[N°Acop]] &amp; " " &amp; TEXT(Dumpadas[[#This Row],[fecha ]], "dd-mm-yyyy")</f>
        <v>NIVEL 970 AM 366 02-02-2026</v>
      </c>
      <c r="G370" s="424" t="s">
        <v>14</v>
      </c>
      <c r="H370" s="426">
        <v>46055</v>
      </c>
      <c r="I370" s="424">
        <v>3.5</v>
      </c>
      <c r="J370" s="427">
        <v>1.5599999999999999E-2</v>
      </c>
      <c r="K370" s="427">
        <f>+IF(Dumpadas[[#This Row],[ley]]&gt;0.03,0.03,Dumpadas[[#This Row],[ley]])</f>
        <v>1.5599999999999999E-2</v>
      </c>
      <c r="L370" s="427"/>
      <c r="M370" s="424">
        <v>28531</v>
      </c>
      <c r="N370" s="424"/>
      <c r="O370" s="427"/>
      <c r="P370" s="428" t="str" cm="1">
        <f t="array" ref="P370">INDEX(Rangos!$E$3:$E$16,MATCH(1,(Dumpadas[[#This Row],[ley]]&gt;=Rangos!$B$3:$B$16)*(Dumpadas[[#This Row],[ley]]&lt;=Rangos!$C$3:$C$16),0))</f>
        <v>F</v>
      </c>
      <c r="R370" s="769"/>
      <c r="S370" s="769" t="s">
        <v>910</v>
      </c>
      <c r="T370" s="369">
        <v>1</v>
      </c>
      <c r="U370" s="369">
        <v>3.2</v>
      </c>
      <c r="V370" s="10">
        <v>1.26E-2</v>
      </c>
      <c r="Y370" s="769"/>
      <c r="Z370" s="769" t="s">
        <v>910</v>
      </c>
      <c r="AA370" s="369">
        <v>1</v>
      </c>
      <c r="AB370" s="369">
        <v>3.2</v>
      </c>
      <c r="AC370" s="10">
        <v>1.26E-2</v>
      </c>
      <c r="AD370" s="10">
        <v>1.26E-2</v>
      </c>
    </row>
    <row r="371" spans="1:30">
      <c r="A371" s="412"/>
      <c r="B371" s="424"/>
      <c r="C371" s="424" t="s">
        <v>228</v>
      </c>
      <c r="D371" s="424" t="s">
        <v>227</v>
      </c>
      <c r="E371" s="424">
        <v>367</v>
      </c>
      <c r="F371" s="425" t="str">
        <f>Dumpadas[[#This Row],[punto]] &amp; " "&amp;Dumpadas[[#This Row],[jornada]]&amp;" " &amp; Dumpadas[[#This Row],[N°Acop]] &amp; " " &amp; TEXT(Dumpadas[[#This Row],[fecha ]], "dd-mm-yyyy")</f>
        <v>NIVEL 970 AM 367 02-02-2026</v>
      </c>
      <c r="G371" s="424" t="s">
        <v>14</v>
      </c>
      <c r="H371" s="426">
        <v>46055</v>
      </c>
      <c r="I371" s="424">
        <v>3.5</v>
      </c>
      <c r="J371" s="427">
        <v>8.3000000000000001E-3</v>
      </c>
      <c r="K371" s="427">
        <f>+IF(Dumpadas[[#This Row],[ley]]&gt;0.03,0.03,Dumpadas[[#This Row],[ley]])</f>
        <v>8.3000000000000001E-3</v>
      </c>
      <c r="L371" s="427"/>
      <c r="M371" s="424">
        <v>28531</v>
      </c>
      <c r="N371" s="424"/>
      <c r="O371" s="427"/>
      <c r="P371" s="428" t="str" cm="1">
        <f t="array" ref="P371">INDEX(Rangos!$E$3:$E$16,MATCH(1,(Dumpadas[[#This Row],[ley]]&gt;=Rangos!$B$3:$B$16)*(Dumpadas[[#This Row],[ley]]&lt;=Rangos!$C$3:$C$16),0))</f>
        <v>A</v>
      </c>
      <c r="R371" s="769"/>
      <c r="S371" s="769" t="s">
        <v>911</v>
      </c>
      <c r="T371" s="369">
        <v>1</v>
      </c>
      <c r="U371" s="369">
        <v>3.2</v>
      </c>
      <c r="V371" s="10">
        <v>2.0799999999999999E-2</v>
      </c>
      <c r="Y371" s="769"/>
      <c r="Z371" s="769" t="s">
        <v>911</v>
      </c>
      <c r="AA371" s="369">
        <v>1</v>
      </c>
      <c r="AB371" s="369">
        <v>3.2</v>
      </c>
      <c r="AC371" s="10">
        <v>2.0799999999999999E-2</v>
      </c>
      <c r="AD371" s="10">
        <v>2.0799999999999999E-2</v>
      </c>
    </row>
    <row r="372" spans="1:30">
      <c r="B372" s="424"/>
      <c r="C372" s="424" t="s">
        <v>228</v>
      </c>
      <c r="D372" s="424" t="s">
        <v>227</v>
      </c>
      <c r="E372" s="424">
        <v>368</v>
      </c>
      <c r="F372" s="425" t="str">
        <f>Dumpadas[[#This Row],[punto]] &amp; " "&amp;Dumpadas[[#This Row],[jornada]]&amp;" " &amp; Dumpadas[[#This Row],[N°Acop]] &amp; " " &amp; TEXT(Dumpadas[[#This Row],[fecha ]], "dd-mm-yyyy")</f>
        <v>NIVEL 970 AM 368 02-02-2026</v>
      </c>
      <c r="G372" s="424" t="s">
        <v>14</v>
      </c>
      <c r="H372" s="426">
        <v>46055</v>
      </c>
      <c r="I372" s="424">
        <v>3.5</v>
      </c>
      <c r="J372" s="427">
        <v>1.2E-2</v>
      </c>
      <c r="K372" s="427">
        <f>+IF(Dumpadas[[#This Row],[ley]]&gt;0.03,0.03,Dumpadas[[#This Row],[ley]])</f>
        <v>1.2E-2</v>
      </c>
      <c r="L372" s="427"/>
      <c r="M372" s="424">
        <v>28531</v>
      </c>
      <c r="N372" s="424"/>
      <c r="O372" s="427"/>
      <c r="P372" s="428" t="str" cm="1">
        <f t="array" ref="P372">INDEX(Rangos!$E$3:$E$16,MATCH(1,(Dumpadas[[#This Row],[ley]]&gt;=Rangos!$B$3:$B$16)*(Dumpadas[[#This Row],[ley]]&lt;=Rangos!$C$3:$C$16),0))</f>
        <v>D</v>
      </c>
      <c r="R372" s="769"/>
      <c r="S372" s="769" t="s">
        <v>912</v>
      </c>
      <c r="T372" s="369">
        <v>1</v>
      </c>
      <c r="U372" s="369">
        <v>3.2</v>
      </c>
      <c r="V372" s="10">
        <v>8.8000000000000005E-3</v>
      </c>
      <c r="Y372" s="769"/>
      <c r="Z372" s="769" t="s">
        <v>912</v>
      </c>
      <c r="AA372" s="369">
        <v>1</v>
      </c>
      <c r="AB372" s="369">
        <v>3.2</v>
      </c>
      <c r="AC372" s="10">
        <v>8.8000000000000005E-3</v>
      </c>
      <c r="AD372" s="10">
        <v>8.8000000000000005E-3</v>
      </c>
    </row>
    <row r="373" spans="1:30">
      <c r="B373" s="424"/>
      <c r="C373" s="424" t="s">
        <v>228</v>
      </c>
      <c r="D373" s="424" t="s">
        <v>227</v>
      </c>
      <c r="E373" s="424">
        <v>369</v>
      </c>
      <c r="F373" s="425" t="str">
        <f>Dumpadas[[#This Row],[punto]] &amp; " "&amp;Dumpadas[[#This Row],[jornada]]&amp;" " &amp; Dumpadas[[#This Row],[N°Acop]] &amp; " " &amp; TEXT(Dumpadas[[#This Row],[fecha ]], "dd-mm-yyyy")</f>
        <v>NIVEL 970 AM 369 02-02-2026</v>
      </c>
      <c r="G373" s="424" t="s">
        <v>14</v>
      </c>
      <c r="H373" s="426">
        <v>46055</v>
      </c>
      <c r="I373" s="424">
        <v>3.5</v>
      </c>
      <c r="J373" s="427">
        <v>1.18E-2</v>
      </c>
      <c r="K373" s="427">
        <f>+IF(Dumpadas[[#This Row],[ley]]&gt;0.03,0.03,Dumpadas[[#This Row],[ley]])</f>
        <v>1.18E-2</v>
      </c>
      <c r="L373" s="427"/>
      <c r="M373" s="424">
        <v>28531</v>
      </c>
      <c r="N373" s="424"/>
      <c r="O373" s="427"/>
      <c r="P373" s="428" t="str" cm="1">
        <f t="array" ref="P373">INDEX(Rangos!$E$3:$E$16,MATCH(1,(Dumpadas[[#This Row],[ley]]&gt;=Rangos!$B$3:$B$16)*(Dumpadas[[#This Row],[ley]]&lt;=Rangos!$C$3:$C$16),0))</f>
        <v>C</v>
      </c>
      <c r="R373" s="769"/>
      <c r="S373" s="769" t="s">
        <v>913</v>
      </c>
      <c r="T373" s="369">
        <v>1</v>
      </c>
      <c r="U373" s="369">
        <v>3.2</v>
      </c>
      <c r="V373" s="10">
        <v>6.0000000000000001E-3</v>
      </c>
      <c r="Y373" s="769"/>
      <c r="Z373" s="769" t="s">
        <v>913</v>
      </c>
      <c r="AA373" s="369">
        <v>1</v>
      </c>
      <c r="AB373" s="369">
        <v>3.2</v>
      </c>
      <c r="AC373" s="10">
        <v>6.0000000000000001E-3</v>
      </c>
      <c r="AD373" s="10">
        <v>6.0000000000000001E-3</v>
      </c>
    </row>
    <row r="374" spans="1:30">
      <c r="B374" s="468"/>
      <c r="C374" s="773" t="s">
        <v>228</v>
      </c>
      <c r="D374" s="773" t="s">
        <v>227</v>
      </c>
      <c r="E374" s="468">
        <v>370</v>
      </c>
      <c r="F374" s="410" t="str">
        <f>Dumpadas[[#This Row],[punto]] &amp; " "&amp;Dumpadas[[#This Row],[jornada]]&amp;" " &amp; Dumpadas[[#This Row],[N°Acop]] &amp; " " &amp; TEXT(Dumpadas[[#This Row],[fecha ]], "dd-mm-yyyy")</f>
        <v>NIVEL 970 PM 370 02-02-2026</v>
      </c>
      <c r="G374" s="468" t="s">
        <v>16</v>
      </c>
      <c r="H374" s="5">
        <v>46055</v>
      </c>
      <c r="I374" s="468">
        <v>3.5</v>
      </c>
      <c r="J374" s="8">
        <v>1.5699999999999999E-2</v>
      </c>
      <c r="K374" s="8">
        <f>+IF(Dumpadas[[#This Row],[ley]]&gt;0.03,0.03,Dumpadas[[#This Row],[ley]])</f>
        <v>1.5699999999999999E-2</v>
      </c>
      <c r="L374" s="8"/>
      <c r="M374" s="468">
        <v>28540</v>
      </c>
      <c r="N374" s="386"/>
      <c r="O374" s="7"/>
      <c r="P374" s="10" t="str" cm="1">
        <f t="array" ref="P374">INDEX(Rangos!$E$3:$E$16,MATCH(1,(Dumpadas[[#This Row],[ley]]&gt;=Rangos!$B$3:$B$16)*(Dumpadas[[#This Row],[ley]]&lt;=Rangos!$C$3:$C$16),0))</f>
        <v>F</v>
      </c>
      <c r="R374" s="769"/>
      <c r="S374" s="769" t="s">
        <v>914</v>
      </c>
      <c r="T374" s="369">
        <v>1</v>
      </c>
      <c r="U374" s="369">
        <v>3.2</v>
      </c>
      <c r="V374" s="10">
        <v>1.2699999999999999E-2</v>
      </c>
      <c r="Y374" s="769"/>
      <c r="Z374" s="769" t="s">
        <v>914</v>
      </c>
      <c r="AA374" s="369">
        <v>1</v>
      </c>
      <c r="AB374" s="369">
        <v>3.2</v>
      </c>
      <c r="AC374" s="10">
        <v>1.2699999999999999E-2</v>
      </c>
      <c r="AD374" s="10">
        <v>1.2699999999999999E-2</v>
      </c>
    </row>
    <row r="375" spans="1:30">
      <c r="B375" s="468"/>
      <c r="C375" s="773" t="s">
        <v>228</v>
      </c>
      <c r="D375" s="773" t="s">
        <v>227</v>
      </c>
      <c r="E375" s="468">
        <v>371</v>
      </c>
      <c r="F375" s="410" t="str">
        <f>Dumpadas[[#This Row],[punto]] &amp; " "&amp;Dumpadas[[#This Row],[jornada]]&amp;" " &amp; Dumpadas[[#This Row],[N°Acop]] &amp; " " &amp; TEXT(Dumpadas[[#This Row],[fecha ]], "dd-mm-yyyy")</f>
        <v>NIVEL 970 PM 371 02-02-2026</v>
      </c>
      <c r="G375" s="468" t="s">
        <v>16</v>
      </c>
      <c r="H375" s="5">
        <v>46055</v>
      </c>
      <c r="I375" s="468">
        <v>3.5</v>
      </c>
      <c r="J375" s="8">
        <v>1.3299999999999999E-2</v>
      </c>
      <c r="K375" s="8">
        <f>+IF(Dumpadas[[#This Row],[ley]]&gt;0.03,0.03,Dumpadas[[#This Row],[ley]])</f>
        <v>1.3299999999999999E-2</v>
      </c>
      <c r="L375" s="8"/>
      <c r="M375" s="468">
        <v>28540</v>
      </c>
      <c r="N375" s="386"/>
      <c r="O375" s="7"/>
      <c r="P375" s="10" t="str" cm="1">
        <f t="array" ref="P375">INDEX(Rangos!$E$3:$E$16,MATCH(1,(Dumpadas[[#This Row],[ley]]&gt;=Rangos!$B$3:$B$16)*(Dumpadas[[#This Row],[ley]]&lt;=Rangos!$C$3:$C$16),0))</f>
        <v>D</v>
      </c>
      <c r="R375" s="769"/>
      <c r="S375" s="769" t="s">
        <v>915</v>
      </c>
      <c r="T375" s="369">
        <v>1</v>
      </c>
      <c r="U375" s="369">
        <v>3.2</v>
      </c>
      <c r="V375" s="10">
        <v>7.4000000000000003E-3</v>
      </c>
      <c r="Y375" s="769"/>
      <c r="Z375" s="769" t="s">
        <v>915</v>
      </c>
      <c r="AA375" s="369">
        <v>1</v>
      </c>
      <c r="AB375" s="369">
        <v>3.2</v>
      </c>
      <c r="AC375" s="10">
        <v>7.4000000000000003E-3</v>
      </c>
      <c r="AD375" s="10">
        <v>7.4000000000000003E-3</v>
      </c>
    </row>
    <row r="376" spans="1:30">
      <c r="B376" s="468"/>
      <c r="C376" s="773" t="s">
        <v>228</v>
      </c>
      <c r="D376" s="773" t="s">
        <v>227</v>
      </c>
      <c r="E376" s="468">
        <v>372</v>
      </c>
      <c r="F376" s="410" t="str">
        <f>Dumpadas[[#This Row],[punto]] &amp; " "&amp;Dumpadas[[#This Row],[jornada]]&amp;" " &amp; Dumpadas[[#This Row],[N°Acop]] &amp; " " &amp; TEXT(Dumpadas[[#This Row],[fecha ]], "dd-mm-yyyy")</f>
        <v>NIVEL 970 PM 372 02-02-2026</v>
      </c>
      <c r="G376" s="468" t="s">
        <v>16</v>
      </c>
      <c r="H376" s="5">
        <v>46055</v>
      </c>
      <c r="I376" s="468">
        <v>3.5</v>
      </c>
      <c r="J376" s="8">
        <v>1.78E-2</v>
      </c>
      <c r="K376" s="8">
        <f>+IF(Dumpadas[[#This Row],[ley]]&gt;0.03,0.03,Dumpadas[[#This Row],[ley]])</f>
        <v>1.78E-2</v>
      </c>
      <c r="L376" s="8"/>
      <c r="M376" s="468">
        <v>28540</v>
      </c>
      <c r="N376" s="386"/>
      <c r="O376" s="7"/>
      <c r="P376" s="10" t="str" cm="1">
        <f t="array" ref="P376">INDEX(Rangos!$E$3:$E$16,MATCH(1,(Dumpadas[[#This Row],[ley]]&gt;=Rangos!$B$3:$B$16)*(Dumpadas[[#This Row],[ley]]&lt;=Rangos!$C$3:$C$16),0))</f>
        <v>G</v>
      </c>
      <c r="R376" s="769"/>
      <c r="S376" s="769" t="s">
        <v>916</v>
      </c>
      <c r="T376" s="369">
        <v>1</v>
      </c>
      <c r="U376" s="369">
        <v>3.2</v>
      </c>
      <c r="V376" s="10">
        <v>1.7500000000000002E-2</v>
      </c>
      <c r="Y376" s="769"/>
      <c r="Z376" s="769" t="s">
        <v>916</v>
      </c>
      <c r="AA376" s="369">
        <v>1</v>
      </c>
      <c r="AB376" s="369">
        <v>3.2</v>
      </c>
      <c r="AC376" s="10">
        <v>1.7500000000000002E-2</v>
      </c>
      <c r="AD376" s="10">
        <v>1.7500000000000002E-2</v>
      </c>
    </row>
    <row r="377" spans="1:30">
      <c r="B377" s="468"/>
      <c r="C377" s="773" t="s">
        <v>228</v>
      </c>
      <c r="D377" s="773" t="s">
        <v>227</v>
      </c>
      <c r="E377" s="468">
        <v>373</v>
      </c>
      <c r="F377" s="410" t="str">
        <f>Dumpadas[[#This Row],[punto]] &amp; " "&amp;Dumpadas[[#This Row],[jornada]]&amp;" " &amp; Dumpadas[[#This Row],[N°Acop]] &amp; " " &amp; TEXT(Dumpadas[[#This Row],[fecha ]], "dd-mm-yyyy")</f>
        <v>NIVEL 970 PM 373 02-02-2026</v>
      </c>
      <c r="G377" s="468" t="s">
        <v>16</v>
      </c>
      <c r="H377" s="5">
        <v>46055</v>
      </c>
      <c r="I377" s="468">
        <v>3.5</v>
      </c>
      <c r="J377" s="8">
        <v>1.5800000000000002E-2</v>
      </c>
      <c r="K377" s="8">
        <f>+IF(Dumpadas[[#This Row],[ley]]&gt;0.03,0.03,Dumpadas[[#This Row],[ley]])</f>
        <v>1.5800000000000002E-2</v>
      </c>
      <c r="L377" s="8"/>
      <c r="M377" s="468">
        <v>28540</v>
      </c>
      <c r="N377" s="386"/>
      <c r="O377" s="7"/>
      <c r="P377" s="10" t="str" cm="1">
        <f t="array" ref="P377">INDEX(Rangos!$E$3:$E$16,MATCH(1,(Dumpadas[[#This Row],[ley]]&gt;=Rangos!$B$3:$B$16)*(Dumpadas[[#This Row],[ley]]&lt;=Rangos!$C$3:$C$16),0))</f>
        <v>F</v>
      </c>
      <c r="R377" s="769"/>
      <c r="S377" s="769" t="s">
        <v>917</v>
      </c>
      <c r="T377" s="369">
        <v>1</v>
      </c>
      <c r="U377" s="369">
        <v>3.2</v>
      </c>
      <c r="V377" s="10">
        <v>8.3999999999999995E-3</v>
      </c>
      <c r="Y377" s="769"/>
      <c r="Z377" s="769" t="s">
        <v>917</v>
      </c>
      <c r="AA377" s="369">
        <v>1</v>
      </c>
      <c r="AB377" s="369">
        <v>3.2</v>
      </c>
      <c r="AC377" s="10">
        <v>8.3999999999999995E-3</v>
      </c>
      <c r="AD377" s="10">
        <v>8.3999999999999995E-3</v>
      </c>
    </row>
    <row r="378" spans="1:30">
      <c r="B378" s="468"/>
      <c r="C378" s="773" t="s">
        <v>228</v>
      </c>
      <c r="D378" s="773" t="s">
        <v>227</v>
      </c>
      <c r="E378" s="468">
        <v>374</v>
      </c>
      <c r="F378" s="410" t="str">
        <f>Dumpadas[[#This Row],[punto]] &amp; " "&amp;Dumpadas[[#This Row],[jornada]]&amp;" " &amp; Dumpadas[[#This Row],[N°Acop]] &amp; " " &amp; TEXT(Dumpadas[[#This Row],[fecha ]], "dd-mm-yyyy")</f>
        <v>NIVEL 970 PM 374 02-02-2026</v>
      </c>
      <c r="G378" s="468" t="s">
        <v>16</v>
      </c>
      <c r="H378" s="5">
        <v>46055</v>
      </c>
      <c r="I378" s="468">
        <v>3.5</v>
      </c>
      <c r="J378" s="8">
        <v>2.3699999999999999E-2</v>
      </c>
      <c r="K378" s="8">
        <f>+IF(Dumpadas[[#This Row],[ley]]&gt;0.03,0.03,Dumpadas[[#This Row],[ley]])</f>
        <v>2.3699999999999999E-2</v>
      </c>
      <c r="L378" s="8"/>
      <c r="M378" s="468">
        <v>28540</v>
      </c>
      <c r="N378" s="386"/>
      <c r="O378" s="7"/>
      <c r="P378" s="10" t="str" cm="1">
        <f t="array" ref="P378">INDEX(Rangos!$E$3:$E$16,MATCH(1,(Dumpadas[[#This Row],[ley]]&gt;=Rangos!$B$3:$B$16)*(Dumpadas[[#This Row],[ley]]&lt;=Rangos!$C$3:$C$16),0))</f>
        <v>J</v>
      </c>
      <c r="R378" s="769"/>
      <c r="S378" s="769" t="s">
        <v>918</v>
      </c>
      <c r="T378" s="369">
        <v>1</v>
      </c>
      <c r="U378" s="369">
        <v>3.2</v>
      </c>
      <c r="V378" s="10">
        <v>8.3999999999999995E-3</v>
      </c>
      <c r="Y378" s="769"/>
      <c r="Z378" s="769" t="s">
        <v>918</v>
      </c>
      <c r="AA378" s="369">
        <v>1</v>
      </c>
      <c r="AB378" s="369">
        <v>3.2</v>
      </c>
      <c r="AC378" s="10">
        <v>8.3999999999999995E-3</v>
      </c>
      <c r="AD378" s="10">
        <v>8.3999999999999995E-3</v>
      </c>
    </row>
    <row r="379" spans="1:30">
      <c r="B379" s="424"/>
      <c r="C379" s="424" t="s">
        <v>228</v>
      </c>
      <c r="D379" s="424" t="s">
        <v>227</v>
      </c>
      <c r="E379" s="424">
        <v>375</v>
      </c>
      <c r="F379" s="425" t="str">
        <f>Dumpadas[[#This Row],[punto]] &amp; " "&amp;Dumpadas[[#This Row],[jornada]]&amp;" " &amp; Dumpadas[[#This Row],[N°Acop]] &amp; " " &amp; TEXT(Dumpadas[[#This Row],[fecha ]], "dd-mm-yyyy")</f>
        <v>NIVEL 970 AM 375 03-02-2026</v>
      </c>
      <c r="G379" s="424" t="s">
        <v>14</v>
      </c>
      <c r="H379" s="426">
        <v>46056</v>
      </c>
      <c r="I379" s="424">
        <v>3.5</v>
      </c>
      <c r="J379" s="427">
        <v>1.7399999999999999E-2</v>
      </c>
      <c r="K379" s="427">
        <f>+IF(Dumpadas[[#This Row],[ley]]&gt;0.03,0.03,Dumpadas[[#This Row],[ley]])</f>
        <v>1.7399999999999999E-2</v>
      </c>
      <c r="L379" s="427"/>
      <c r="M379" s="424">
        <v>28541</v>
      </c>
      <c r="N379" s="424"/>
      <c r="O379" s="427"/>
      <c r="P379" s="428" t="str" cm="1">
        <f t="array" ref="P379">INDEX(Rangos!$E$3:$E$16,MATCH(1,(Dumpadas[[#This Row],[ley]]&gt;=Rangos!$B$3:$B$16)*(Dumpadas[[#This Row],[ley]]&lt;=Rangos!$C$3:$C$16),0))</f>
        <v>F</v>
      </c>
      <c r="R379" s="769"/>
      <c r="S379" s="769" t="s">
        <v>919</v>
      </c>
      <c r="T379" s="369">
        <v>1</v>
      </c>
      <c r="U379" s="369">
        <v>3.2</v>
      </c>
      <c r="V379" s="10">
        <v>8.8000000000000005E-3</v>
      </c>
      <c r="Y379" s="769"/>
      <c r="Z379" s="769" t="s">
        <v>919</v>
      </c>
      <c r="AA379" s="369">
        <v>1</v>
      </c>
      <c r="AB379" s="369">
        <v>3.2</v>
      </c>
      <c r="AC379" s="10">
        <v>8.8000000000000005E-3</v>
      </c>
      <c r="AD379" s="10">
        <v>8.8000000000000005E-3</v>
      </c>
    </row>
    <row r="380" spans="1:30">
      <c r="B380" s="424"/>
      <c r="C380" s="424" t="s">
        <v>228</v>
      </c>
      <c r="D380" s="424" t="s">
        <v>227</v>
      </c>
      <c r="E380" s="424">
        <v>376</v>
      </c>
      <c r="F380" s="425" t="str">
        <f>Dumpadas[[#This Row],[punto]] &amp; " "&amp;Dumpadas[[#This Row],[jornada]]&amp;" " &amp; Dumpadas[[#This Row],[N°Acop]] &amp; " " &amp; TEXT(Dumpadas[[#This Row],[fecha ]], "dd-mm-yyyy")</f>
        <v>NIVEL 970 AM 376 03-02-2026</v>
      </c>
      <c r="G380" s="424" t="s">
        <v>14</v>
      </c>
      <c r="H380" s="426">
        <v>46056</v>
      </c>
      <c r="I380" s="424">
        <v>3.5</v>
      </c>
      <c r="J380" s="427">
        <v>1.34E-2</v>
      </c>
      <c r="K380" s="427">
        <f>+IF(Dumpadas[[#This Row],[ley]]&gt;0.03,0.03,Dumpadas[[#This Row],[ley]])</f>
        <v>1.34E-2</v>
      </c>
      <c r="L380" s="427"/>
      <c r="M380" s="424">
        <v>28541</v>
      </c>
      <c r="N380" s="424"/>
      <c r="O380" s="427"/>
      <c r="P380" s="428" t="str" cm="1">
        <f t="array" ref="P380">INDEX(Rangos!$E$3:$E$16,MATCH(1,(Dumpadas[[#This Row],[ley]]&gt;=Rangos!$B$3:$B$16)*(Dumpadas[[#This Row],[ley]]&lt;=Rangos!$C$3:$C$16),0))</f>
        <v>D</v>
      </c>
      <c r="R380" s="769"/>
      <c r="S380" s="769" t="s">
        <v>920</v>
      </c>
      <c r="T380" s="369">
        <v>1</v>
      </c>
      <c r="U380" s="369">
        <v>3.2</v>
      </c>
      <c r="V380" s="10">
        <v>9.9000000000000008E-3</v>
      </c>
      <c r="Y380" s="769"/>
      <c r="Z380" s="769" t="s">
        <v>920</v>
      </c>
      <c r="AA380" s="369">
        <v>1</v>
      </c>
      <c r="AB380" s="369">
        <v>3.2</v>
      </c>
      <c r="AC380" s="10">
        <v>9.9000000000000008E-3</v>
      </c>
      <c r="AD380" s="10">
        <v>9.9000000000000008E-3</v>
      </c>
    </row>
    <row r="381" spans="1:30">
      <c r="B381" s="424"/>
      <c r="C381" s="424" t="s">
        <v>228</v>
      </c>
      <c r="D381" s="424" t="s">
        <v>227</v>
      </c>
      <c r="E381" s="424">
        <v>377</v>
      </c>
      <c r="F381" s="425" t="str">
        <f>Dumpadas[[#This Row],[punto]] &amp; " "&amp;Dumpadas[[#This Row],[jornada]]&amp;" " &amp; Dumpadas[[#This Row],[N°Acop]] &amp; " " &amp; TEXT(Dumpadas[[#This Row],[fecha ]], "dd-mm-yyyy")</f>
        <v>NIVEL 970 AM 377 03-02-2026</v>
      </c>
      <c r="G381" s="424" t="s">
        <v>14</v>
      </c>
      <c r="H381" s="426">
        <v>46056</v>
      </c>
      <c r="I381" s="424">
        <v>3.5</v>
      </c>
      <c r="J381" s="427">
        <v>1.4999999999999999E-2</v>
      </c>
      <c r="K381" s="427">
        <f>+IF(Dumpadas[[#This Row],[ley]]&gt;0.03,0.03,Dumpadas[[#This Row],[ley]])</f>
        <v>1.4999999999999999E-2</v>
      </c>
      <c r="L381" s="427"/>
      <c r="M381" s="424">
        <v>28541</v>
      </c>
      <c r="N381" s="424"/>
      <c r="O381" s="427"/>
      <c r="P381" s="428" t="str" cm="1">
        <f t="array" ref="P381">INDEX(Rangos!$E$3:$E$16,MATCH(1,(Dumpadas[[#This Row],[ley]]&gt;=Rangos!$B$3:$B$16)*(Dumpadas[[#This Row],[ley]]&lt;=Rangos!$C$3:$C$16),0))</f>
        <v>F</v>
      </c>
      <c r="R381" s="769"/>
      <c r="S381" s="769" t="s">
        <v>921</v>
      </c>
      <c r="T381" s="369">
        <v>1</v>
      </c>
      <c r="U381" s="369">
        <v>3.2</v>
      </c>
      <c r="V381" s="10">
        <v>8.8000000000000005E-3</v>
      </c>
      <c r="Y381" s="769"/>
      <c r="Z381" s="769" t="s">
        <v>921</v>
      </c>
      <c r="AA381" s="369">
        <v>1</v>
      </c>
      <c r="AB381" s="369">
        <v>3.2</v>
      </c>
      <c r="AC381" s="10">
        <v>8.8000000000000005E-3</v>
      </c>
      <c r="AD381" s="10">
        <v>8.8000000000000005E-3</v>
      </c>
    </row>
    <row r="382" spans="1:30">
      <c r="B382" s="424"/>
      <c r="C382" s="424" t="s">
        <v>228</v>
      </c>
      <c r="D382" s="424" t="s">
        <v>227</v>
      </c>
      <c r="E382" s="424">
        <v>378</v>
      </c>
      <c r="F382" s="425" t="str">
        <f>Dumpadas[[#This Row],[punto]] &amp; " "&amp;Dumpadas[[#This Row],[jornada]]&amp;" " &amp; Dumpadas[[#This Row],[N°Acop]] &amp; " " &amp; TEXT(Dumpadas[[#This Row],[fecha ]], "dd-mm-yyyy")</f>
        <v>NIVEL 970 AM 378 03-02-2026</v>
      </c>
      <c r="G382" s="424" t="s">
        <v>14</v>
      </c>
      <c r="H382" s="426">
        <v>46056</v>
      </c>
      <c r="I382" s="424">
        <v>3.5</v>
      </c>
      <c r="J382" s="427">
        <v>2.06E-2</v>
      </c>
      <c r="K382" s="427">
        <f>+IF(Dumpadas[[#This Row],[ley]]&gt;0.03,0.03,Dumpadas[[#This Row],[ley]])</f>
        <v>2.06E-2</v>
      </c>
      <c r="L382" s="427"/>
      <c r="M382" s="424">
        <v>28541</v>
      </c>
      <c r="N382" s="424"/>
      <c r="O382" s="427"/>
      <c r="P382" s="428" t="str" cm="1">
        <f t="array" ref="P382">INDEX(Rangos!$E$3:$E$16,MATCH(1,(Dumpadas[[#This Row],[ley]]&gt;=Rangos!$B$3:$B$16)*(Dumpadas[[#This Row],[ley]]&lt;=Rangos!$C$3:$C$16),0))</f>
        <v>H</v>
      </c>
      <c r="R382" s="769"/>
      <c r="S382" s="769" t="s">
        <v>922</v>
      </c>
      <c r="T382" s="369">
        <v>1</v>
      </c>
      <c r="U382" s="369">
        <v>3.2</v>
      </c>
      <c r="V382" s="10">
        <v>1.1900000000000001E-2</v>
      </c>
      <c r="Y382" s="769"/>
      <c r="Z382" s="769" t="s">
        <v>922</v>
      </c>
      <c r="AA382" s="369">
        <v>1</v>
      </c>
      <c r="AB382" s="369">
        <v>3.2</v>
      </c>
      <c r="AC382" s="10">
        <v>1.1900000000000001E-2</v>
      </c>
      <c r="AD382" s="10">
        <v>1.1900000000000001E-2</v>
      </c>
    </row>
    <row r="383" spans="1:30">
      <c r="B383" s="424"/>
      <c r="C383" s="424" t="s">
        <v>228</v>
      </c>
      <c r="D383" s="424" t="s">
        <v>227</v>
      </c>
      <c r="E383" s="424">
        <v>379</v>
      </c>
      <c r="F383" s="425" t="str">
        <f>Dumpadas[[#This Row],[punto]] &amp; " "&amp;Dumpadas[[#This Row],[jornada]]&amp;" " &amp; Dumpadas[[#This Row],[N°Acop]] &amp; " " &amp; TEXT(Dumpadas[[#This Row],[fecha ]], "dd-mm-yyyy")</f>
        <v>NIVEL 970 AM 379 03-02-2026</v>
      </c>
      <c r="G383" s="424" t="s">
        <v>14</v>
      </c>
      <c r="H383" s="426">
        <v>46056</v>
      </c>
      <c r="I383" s="424">
        <v>3.5</v>
      </c>
      <c r="J383" s="427">
        <v>1.41E-2</v>
      </c>
      <c r="K383" s="427">
        <f>+IF(Dumpadas[[#This Row],[ley]]&gt;0.03,0.03,Dumpadas[[#This Row],[ley]])</f>
        <v>1.41E-2</v>
      </c>
      <c r="L383" s="427"/>
      <c r="M383" s="424">
        <v>28541</v>
      </c>
      <c r="N383" s="424"/>
      <c r="O383" s="427"/>
      <c r="P383" s="428" t="str" cm="1">
        <f t="array" ref="P383">INDEX(Rangos!$E$3:$E$16,MATCH(1,(Dumpadas[[#This Row],[ley]]&gt;=Rangos!$B$3:$B$16)*(Dumpadas[[#This Row],[ley]]&lt;=Rangos!$C$3:$C$16),0))</f>
        <v>E</v>
      </c>
      <c r="R383" s="769"/>
      <c r="S383" s="769" t="s">
        <v>923</v>
      </c>
      <c r="T383" s="369">
        <v>1</v>
      </c>
      <c r="U383" s="369">
        <v>3.2</v>
      </c>
      <c r="V383" s="10">
        <v>5.5999999999999999E-3</v>
      </c>
      <c r="Y383" s="769"/>
      <c r="Z383" s="769" t="s">
        <v>923</v>
      </c>
      <c r="AA383" s="369">
        <v>1</v>
      </c>
      <c r="AB383" s="369">
        <v>3.2</v>
      </c>
      <c r="AC383" s="10">
        <v>5.5999999999999999E-3</v>
      </c>
      <c r="AD383" s="10">
        <v>5.5999999999999999E-3</v>
      </c>
    </row>
    <row r="384" spans="1:30">
      <c r="B384" s="424"/>
      <c r="C384" s="424" t="s">
        <v>228</v>
      </c>
      <c r="D384" s="424" t="s">
        <v>227</v>
      </c>
      <c r="E384" s="424">
        <v>380</v>
      </c>
      <c r="F384" s="425" t="str">
        <f>Dumpadas[[#This Row],[punto]] &amp; " "&amp;Dumpadas[[#This Row],[jornada]]&amp;" " &amp; Dumpadas[[#This Row],[N°Acop]] &amp; " " &amp; TEXT(Dumpadas[[#This Row],[fecha ]], "dd-mm-yyyy")</f>
        <v>NIVEL 970 AM 380 03-02-2026</v>
      </c>
      <c r="G384" s="424" t="s">
        <v>14</v>
      </c>
      <c r="H384" s="426">
        <v>46056</v>
      </c>
      <c r="I384" s="424">
        <v>3.5</v>
      </c>
      <c r="J384" s="427">
        <v>1.84E-2</v>
      </c>
      <c r="K384" s="427">
        <f>+IF(Dumpadas[[#This Row],[ley]]&gt;0.03,0.03,Dumpadas[[#This Row],[ley]])</f>
        <v>1.84E-2</v>
      </c>
      <c r="L384" s="427"/>
      <c r="M384" s="424">
        <v>28541</v>
      </c>
      <c r="N384" s="424"/>
      <c r="O384" s="427"/>
      <c r="P384" s="428" t="str" cm="1">
        <f t="array" ref="P384">INDEX(Rangos!$E$3:$E$16,MATCH(1,(Dumpadas[[#This Row],[ley]]&gt;=Rangos!$B$3:$B$16)*(Dumpadas[[#This Row],[ley]]&lt;=Rangos!$C$3:$C$16),0))</f>
        <v>G</v>
      </c>
      <c r="R384" s="769"/>
      <c r="S384" s="769" t="s">
        <v>924</v>
      </c>
      <c r="T384" s="369">
        <v>1</v>
      </c>
      <c r="U384" s="369">
        <v>3.2</v>
      </c>
      <c r="V384" s="10">
        <v>1.11E-2</v>
      </c>
      <c r="Y384" s="769"/>
      <c r="Z384" s="769" t="s">
        <v>924</v>
      </c>
      <c r="AA384" s="369">
        <v>1</v>
      </c>
      <c r="AB384" s="369">
        <v>3.2</v>
      </c>
      <c r="AC384" s="10">
        <v>1.11E-2</v>
      </c>
      <c r="AD384" s="10">
        <v>1.11E-2</v>
      </c>
    </row>
    <row r="385" spans="2:30">
      <c r="B385" s="424"/>
      <c r="C385" s="424" t="s">
        <v>228</v>
      </c>
      <c r="D385" s="424" t="s">
        <v>227</v>
      </c>
      <c r="E385" s="424">
        <v>381</v>
      </c>
      <c r="F385" s="425" t="str">
        <f>Dumpadas[[#This Row],[punto]] &amp; " "&amp;Dumpadas[[#This Row],[jornada]]&amp;" " &amp; Dumpadas[[#This Row],[N°Acop]] &amp; " " &amp; TEXT(Dumpadas[[#This Row],[fecha ]], "dd-mm-yyyy")</f>
        <v>NIVEL 970 AM 381 03-02-2026</v>
      </c>
      <c r="G385" s="424" t="s">
        <v>14</v>
      </c>
      <c r="H385" s="426">
        <v>46056</v>
      </c>
      <c r="I385" s="424">
        <v>3.5</v>
      </c>
      <c r="J385" s="427">
        <v>1.7500000000000002E-2</v>
      </c>
      <c r="K385" s="427">
        <f>+IF(Dumpadas[[#This Row],[ley]]&gt;0.03,0.03,Dumpadas[[#This Row],[ley]])</f>
        <v>1.7500000000000002E-2</v>
      </c>
      <c r="L385" s="427"/>
      <c r="M385" s="424">
        <v>28541</v>
      </c>
      <c r="N385" s="424"/>
      <c r="O385" s="427"/>
      <c r="P385" s="428" t="str" cm="1">
        <f t="array" ref="P385">INDEX(Rangos!$E$3:$E$16,MATCH(1,(Dumpadas[[#This Row],[ley]]&gt;=Rangos!$B$3:$B$16)*(Dumpadas[[#This Row],[ley]]&lt;=Rangos!$C$3:$C$16),0))</f>
        <v>G</v>
      </c>
      <c r="R385" s="769"/>
      <c r="S385" s="769" t="s">
        <v>925</v>
      </c>
      <c r="T385" s="369">
        <v>1</v>
      </c>
      <c r="U385" s="369">
        <v>3.2</v>
      </c>
      <c r="V385" s="10">
        <v>1.6500000000000001E-2</v>
      </c>
      <c r="Y385" s="769"/>
      <c r="Z385" s="769" t="s">
        <v>925</v>
      </c>
      <c r="AA385" s="369">
        <v>1</v>
      </c>
      <c r="AB385" s="369">
        <v>3.2</v>
      </c>
      <c r="AC385" s="10">
        <v>1.6500000000000001E-2</v>
      </c>
      <c r="AD385" s="10">
        <v>1.6500000000000001E-2</v>
      </c>
    </row>
    <row r="386" spans="2:30">
      <c r="B386" s="468"/>
      <c r="C386" s="773" t="s">
        <v>228</v>
      </c>
      <c r="D386" s="773" t="s">
        <v>227</v>
      </c>
      <c r="E386" s="386">
        <v>382</v>
      </c>
      <c r="F386" s="410" t="str">
        <f>Dumpadas[[#This Row],[punto]] &amp; " "&amp;Dumpadas[[#This Row],[jornada]]&amp;" " &amp; Dumpadas[[#This Row],[N°Acop]] &amp; " " &amp; TEXT(Dumpadas[[#This Row],[fecha ]], "dd-mm-yyyy")</f>
        <v>NIVEL 970 PM 382 03-02-2026</v>
      </c>
      <c r="G386" s="468" t="s">
        <v>16</v>
      </c>
      <c r="H386" s="5">
        <v>46056</v>
      </c>
      <c r="I386" s="468">
        <v>3.5</v>
      </c>
      <c r="J386" s="8">
        <v>1.2999999999999999E-2</v>
      </c>
      <c r="K386" s="8">
        <f>+IF(Dumpadas[[#This Row],[ley]]&gt;0.03,0.03,Dumpadas[[#This Row],[ley]])</f>
        <v>1.2999999999999999E-2</v>
      </c>
      <c r="L386" s="8"/>
      <c r="M386" s="468">
        <v>28548</v>
      </c>
      <c r="N386" s="386"/>
      <c r="O386" s="7"/>
      <c r="P386" s="10" t="str" cm="1">
        <f t="array" ref="P386">INDEX(Rangos!$E$3:$E$16,MATCH(1,(Dumpadas[[#This Row],[ley]]&gt;=Rangos!$B$3:$B$16)*(Dumpadas[[#This Row],[ley]]&lt;=Rangos!$C$3:$C$16),0))</f>
        <v>D</v>
      </c>
      <c r="R386" s="769"/>
      <c r="S386" s="769" t="s">
        <v>926</v>
      </c>
      <c r="T386" s="369">
        <v>1</v>
      </c>
      <c r="U386" s="369">
        <v>3.2</v>
      </c>
      <c r="V386" s="10">
        <v>1.8499999999999999E-2</v>
      </c>
      <c r="Y386" s="769"/>
      <c r="Z386" s="769" t="s">
        <v>926</v>
      </c>
      <c r="AA386" s="369">
        <v>1</v>
      </c>
      <c r="AB386" s="369">
        <v>3.2</v>
      </c>
      <c r="AC386" s="10">
        <v>1.8499999999999999E-2</v>
      </c>
      <c r="AD386" s="10">
        <v>1.8499999999999999E-2</v>
      </c>
    </row>
    <row r="387" spans="2:30">
      <c r="B387" s="468"/>
      <c r="C387" s="773" t="s">
        <v>228</v>
      </c>
      <c r="D387" s="773" t="s">
        <v>227</v>
      </c>
      <c r="E387" s="386">
        <v>383</v>
      </c>
      <c r="F387" s="410" t="str">
        <f>Dumpadas[[#This Row],[punto]] &amp; " "&amp;Dumpadas[[#This Row],[jornada]]&amp;" " &amp; Dumpadas[[#This Row],[N°Acop]] &amp; " " &amp; TEXT(Dumpadas[[#This Row],[fecha ]], "dd-mm-yyyy")</f>
        <v>NIVEL 970 PM 383 03-02-2026</v>
      </c>
      <c r="G387" s="468" t="s">
        <v>16</v>
      </c>
      <c r="H387" s="5">
        <v>46056</v>
      </c>
      <c r="I387" s="468">
        <v>3.5</v>
      </c>
      <c r="J387" s="8">
        <v>2.12E-2</v>
      </c>
      <c r="K387" s="8">
        <f>+IF(Dumpadas[[#This Row],[ley]]&gt;0.03,0.03,Dumpadas[[#This Row],[ley]])</f>
        <v>2.12E-2</v>
      </c>
      <c r="L387" s="8"/>
      <c r="M387" s="468">
        <v>28548</v>
      </c>
      <c r="N387" s="386"/>
      <c r="O387" s="7"/>
      <c r="P387" s="10" t="str" cm="1">
        <f t="array" ref="P387">INDEX(Rangos!$E$3:$E$16,MATCH(1,(Dumpadas[[#This Row],[ley]]&gt;=Rangos!$B$3:$B$16)*(Dumpadas[[#This Row],[ley]]&lt;=Rangos!$C$3:$C$16),0))</f>
        <v>I</v>
      </c>
      <c r="R387" s="769"/>
      <c r="S387" s="769" t="s">
        <v>927</v>
      </c>
      <c r="T387" s="369">
        <v>1</v>
      </c>
      <c r="U387" s="369">
        <v>3.2</v>
      </c>
      <c r="V387" s="10">
        <v>1.46E-2</v>
      </c>
      <c r="Y387" s="769"/>
      <c r="Z387" s="769" t="s">
        <v>927</v>
      </c>
      <c r="AA387" s="369">
        <v>1</v>
      </c>
      <c r="AB387" s="369">
        <v>3.2</v>
      </c>
      <c r="AC387" s="10">
        <v>1.46E-2</v>
      </c>
      <c r="AD387" s="10">
        <v>1.46E-2</v>
      </c>
    </row>
    <row r="388" spans="2:30">
      <c r="B388" s="468"/>
      <c r="C388" s="773" t="s">
        <v>228</v>
      </c>
      <c r="D388" s="773" t="s">
        <v>227</v>
      </c>
      <c r="E388" s="386">
        <v>384</v>
      </c>
      <c r="F388" s="410" t="str">
        <f>Dumpadas[[#This Row],[punto]] &amp; " "&amp;Dumpadas[[#This Row],[jornada]]&amp;" " &amp; Dumpadas[[#This Row],[N°Acop]] &amp; " " &amp; TEXT(Dumpadas[[#This Row],[fecha ]], "dd-mm-yyyy")</f>
        <v>NIVEL 970 PM 384 03-02-2026</v>
      </c>
      <c r="G388" s="468" t="s">
        <v>16</v>
      </c>
      <c r="H388" s="5">
        <v>46056</v>
      </c>
      <c r="I388" s="468">
        <v>3.5</v>
      </c>
      <c r="J388" s="8">
        <v>1.55E-2</v>
      </c>
      <c r="K388" s="8">
        <f>+IF(Dumpadas[[#This Row],[ley]]&gt;0.03,0.03,Dumpadas[[#This Row],[ley]])</f>
        <v>1.55E-2</v>
      </c>
      <c r="L388" s="8"/>
      <c r="M388" s="468">
        <v>28548</v>
      </c>
      <c r="N388" s="386"/>
      <c r="O388" s="7"/>
      <c r="P388" s="10" t="str" cm="1">
        <f t="array" ref="P388">INDEX(Rangos!$E$3:$E$16,MATCH(1,(Dumpadas[[#This Row],[ley]]&gt;=Rangos!$B$3:$B$16)*(Dumpadas[[#This Row],[ley]]&lt;=Rangos!$C$3:$C$16),0))</f>
        <v>F</v>
      </c>
      <c r="R388" s="769"/>
      <c r="S388" s="769" t="s">
        <v>928</v>
      </c>
      <c r="T388" s="369">
        <v>1</v>
      </c>
      <c r="U388" s="369">
        <v>3.2</v>
      </c>
      <c r="V388" s="10">
        <v>1.84E-2</v>
      </c>
      <c r="Y388" s="769"/>
      <c r="Z388" s="769" t="s">
        <v>928</v>
      </c>
      <c r="AA388" s="369">
        <v>1</v>
      </c>
      <c r="AB388" s="369">
        <v>3.2</v>
      </c>
      <c r="AC388" s="10">
        <v>1.84E-2</v>
      </c>
      <c r="AD388" s="10">
        <v>1.84E-2</v>
      </c>
    </row>
    <row r="389" spans="2:30">
      <c r="B389" s="468"/>
      <c r="C389" s="773" t="s">
        <v>228</v>
      </c>
      <c r="D389" s="773" t="s">
        <v>227</v>
      </c>
      <c r="E389" s="386">
        <v>385</v>
      </c>
      <c r="F389" s="410" t="str">
        <f>Dumpadas[[#This Row],[punto]] &amp; " "&amp;Dumpadas[[#This Row],[jornada]]&amp;" " &amp; Dumpadas[[#This Row],[N°Acop]] &amp; " " &amp; TEXT(Dumpadas[[#This Row],[fecha ]], "dd-mm-yyyy")</f>
        <v>NIVEL 970 PM 385 03-02-2026</v>
      </c>
      <c r="G389" s="468" t="s">
        <v>16</v>
      </c>
      <c r="H389" s="5">
        <v>46056</v>
      </c>
      <c r="I389" s="468">
        <v>3.5</v>
      </c>
      <c r="J389" s="8">
        <v>1.4999999999999999E-2</v>
      </c>
      <c r="K389" s="8">
        <f>+IF(Dumpadas[[#This Row],[ley]]&gt;0.03,0.03,Dumpadas[[#This Row],[ley]])</f>
        <v>1.4999999999999999E-2</v>
      </c>
      <c r="L389" s="8"/>
      <c r="M389" s="468">
        <v>28548</v>
      </c>
      <c r="N389" s="386"/>
      <c r="O389" s="7"/>
      <c r="P389" s="10" t="str" cm="1">
        <f t="array" ref="P389">INDEX(Rangos!$E$3:$E$16,MATCH(1,(Dumpadas[[#This Row],[ley]]&gt;=Rangos!$B$3:$B$16)*(Dumpadas[[#This Row],[ley]]&lt;=Rangos!$C$3:$C$16),0))</f>
        <v>F</v>
      </c>
      <c r="R389" s="769"/>
      <c r="S389" s="769" t="s">
        <v>929</v>
      </c>
      <c r="T389" s="369">
        <v>1</v>
      </c>
      <c r="U389" s="369">
        <v>3.2</v>
      </c>
      <c r="V389" s="10">
        <v>9.7999999999999997E-3</v>
      </c>
      <c r="Y389" s="769"/>
      <c r="Z389" s="769" t="s">
        <v>929</v>
      </c>
      <c r="AA389" s="369">
        <v>1</v>
      </c>
      <c r="AB389" s="369">
        <v>3.2</v>
      </c>
      <c r="AC389" s="10">
        <v>9.7999999999999997E-3</v>
      </c>
      <c r="AD389" s="10">
        <v>9.7999999999999997E-3</v>
      </c>
    </row>
    <row r="390" spans="2:30">
      <c r="B390" s="468"/>
      <c r="C390" s="773" t="s">
        <v>228</v>
      </c>
      <c r="D390" s="773" t="s">
        <v>227</v>
      </c>
      <c r="E390" s="386">
        <v>386</v>
      </c>
      <c r="F390" s="410" t="str">
        <f>Dumpadas[[#This Row],[punto]] &amp; " "&amp;Dumpadas[[#This Row],[jornada]]&amp;" " &amp; Dumpadas[[#This Row],[N°Acop]] &amp; " " &amp; TEXT(Dumpadas[[#This Row],[fecha ]], "dd-mm-yyyy")</f>
        <v>NIVEL 970 PM 386 03-02-2026</v>
      </c>
      <c r="G390" s="468" t="s">
        <v>16</v>
      </c>
      <c r="H390" s="5">
        <v>46056</v>
      </c>
      <c r="I390" s="468">
        <v>3.5</v>
      </c>
      <c r="J390" s="8">
        <v>1.4999999999999999E-2</v>
      </c>
      <c r="K390" s="8">
        <f>+IF(Dumpadas[[#This Row],[ley]]&gt;0.03,0.03,Dumpadas[[#This Row],[ley]])</f>
        <v>1.4999999999999999E-2</v>
      </c>
      <c r="L390" s="8"/>
      <c r="M390" s="468">
        <v>28548</v>
      </c>
      <c r="N390" s="386"/>
      <c r="O390" s="7"/>
      <c r="P390" s="10" t="str" cm="1">
        <f t="array" ref="P390">INDEX(Rangos!$E$3:$E$16,MATCH(1,(Dumpadas[[#This Row],[ley]]&gt;=Rangos!$B$3:$B$16)*(Dumpadas[[#This Row],[ley]]&lt;=Rangos!$C$3:$C$16),0))</f>
        <v>F</v>
      </c>
      <c r="R390" s="769"/>
      <c r="S390" s="769" t="s">
        <v>930</v>
      </c>
      <c r="T390" s="369">
        <v>1</v>
      </c>
      <c r="U390" s="369">
        <v>3.2</v>
      </c>
      <c r="V390" s="10">
        <v>1.61E-2</v>
      </c>
      <c r="Y390" s="769"/>
      <c r="Z390" s="769" t="s">
        <v>930</v>
      </c>
      <c r="AA390" s="369">
        <v>1</v>
      </c>
      <c r="AB390" s="369">
        <v>3.2</v>
      </c>
      <c r="AC390" s="10">
        <v>1.61E-2</v>
      </c>
      <c r="AD390" s="10">
        <v>1.61E-2</v>
      </c>
    </row>
    <row r="391" spans="2:30">
      <c r="B391" s="424"/>
      <c r="C391" s="424" t="s">
        <v>228</v>
      </c>
      <c r="D391" s="424" t="s">
        <v>227</v>
      </c>
      <c r="E391" s="424">
        <v>387</v>
      </c>
      <c r="F391" s="425" t="str">
        <f>Dumpadas[[#This Row],[punto]] &amp; " "&amp;Dumpadas[[#This Row],[jornada]]&amp;" " &amp; Dumpadas[[#This Row],[N°Acop]] &amp; " " &amp; TEXT(Dumpadas[[#This Row],[fecha ]], "dd-mm-yyyy")</f>
        <v>NIVEL 970 AM 387 04-02-2026</v>
      </c>
      <c r="G391" s="424" t="s">
        <v>14</v>
      </c>
      <c r="H391" s="426">
        <v>46057</v>
      </c>
      <c r="I391" s="424">
        <v>3.5</v>
      </c>
      <c r="J391" s="427">
        <v>1.26E-2</v>
      </c>
      <c r="K391" s="427">
        <f>+IF(Dumpadas[[#This Row],[ley]]&gt;0.03,0.03,Dumpadas[[#This Row],[ley]])</f>
        <v>1.26E-2</v>
      </c>
      <c r="L391" s="427"/>
      <c r="M391" s="424">
        <v>28548</v>
      </c>
      <c r="N391" s="424"/>
      <c r="O391" s="427"/>
      <c r="P391" s="428" t="str" cm="1">
        <f t="array" ref="P391">INDEX(Rangos!$E$3:$E$16,MATCH(1,(Dumpadas[[#This Row],[ley]]&gt;=Rangos!$B$3:$B$16)*(Dumpadas[[#This Row],[ley]]&lt;=Rangos!$C$3:$C$16),0))</f>
        <v>D</v>
      </c>
      <c r="R391" s="769"/>
      <c r="S391" s="769" t="s">
        <v>931</v>
      </c>
      <c r="T391" s="369">
        <v>1</v>
      </c>
      <c r="U391" s="369">
        <v>3.2</v>
      </c>
      <c r="V391" s="10">
        <v>1.67E-2</v>
      </c>
      <c r="Y391" s="769"/>
      <c r="Z391" s="769" t="s">
        <v>931</v>
      </c>
      <c r="AA391" s="369">
        <v>1</v>
      </c>
      <c r="AB391" s="369">
        <v>3.2</v>
      </c>
      <c r="AC391" s="10">
        <v>1.67E-2</v>
      </c>
      <c r="AD391" s="10">
        <v>1.67E-2</v>
      </c>
    </row>
    <row r="392" spans="2:30">
      <c r="B392" s="424"/>
      <c r="C392" s="424" t="s">
        <v>228</v>
      </c>
      <c r="D392" s="424" t="s">
        <v>227</v>
      </c>
      <c r="E392" s="424">
        <v>388</v>
      </c>
      <c r="F392" s="425" t="str">
        <f>Dumpadas[[#This Row],[punto]] &amp; " "&amp;Dumpadas[[#This Row],[jornada]]&amp;" " &amp; Dumpadas[[#This Row],[N°Acop]] &amp; " " &amp; TEXT(Dumpadas[[#This Row],[fecha ]], "dd-mm-yyyy")</f>
        <v>NIVEL 970 AM 388 04-02-2026</v>
      </c>
      <c r="G392" s="424" t="s">
        <v>14</v>
      </c>
      <c r="H392" s="426">
        <v>46057</v>
      </c>
      <c r="I392" s="424">
        <v>3.5</v>
      </c>
      <c r="J392" s="427">
        <v>2.18E-2</v>
      </c>
      <c r="K392" s="427">
        <f>+IF(Dumpadas[[#This Row],[ley]]&gt;0.03,0.03,Dumpadas[[#This Row],[ley]])</f>
        <v>2.18E-2</v>
      </c>
      <c r="L392" s="427"/>
      <c r="M392" s="424">
        <v>28548</v>
      </c>
      <c r="N392" s="424"/>
      <c r="O392" s="427"/>
      <c r="P392" s="428" t="str" cm="1">
        <f t="array" ref="P392">INDEX(Rangos!$E$3:$E$16,MATCH(1,(Dumpadas[[#This Row],[ley]]&gt;=Rangos!$B$3:$B$16)*(Dumpadas[[#This Row],[ley]]&lt;=Rangos!$C$3:$C$16),0))</f>
        <v>I</v>
      </c>
      <c r="R392" s="769"/>
      <c r="S392" s="769" t="s">
        <v>932</v>
      </c>
      <c r="T392" s="369">
        <v>1</v>
      </c>
      <c r="U392" s="369">
        <v>3.2</v>
      </c>
      <c r="V392" s="10">
        <v>9.9000000000000008E-3</v>
      </c>
      <c r="Y392" s="769"/>
      <c r="Z392" s="769" t="s">
        <v>932</v>
      </c>
      <c r="AA392" s="369">
        <v>1</v>
      </c>
      <c r="AB392" s="369">
        <v>3.2</v>
      </c>
      <c r="AC392" s="10">
        <v>9.9000000000000008E-3</v>
      </c>
      <c r="AD392" s="10">
        <v>9.9000000000000008E-3</v>
      </c>
    </row>
    <row r="393" spans="2:30">
      <c r="B393" s="424"/>
      <c r="C393" s="424" t="s">
        <v>228</v>
      </c>
      <c r="D393" s="424" t="s">
        <v>227</v>
      </c>
      <c r="E393" s="424">
        <v>389</v>
      </c>
      <c r="F393" s="425" t="str">
        <f>Dumpadas[[#This Row],[punto]] &amp; " "&amp;Dumpadas[[#This Row],[jornada]]&amp;" " &amp; Dumpadas[[#This Row],[N°Acop]] &amp; " " &amp; TEXT(Dumpadas[[#This Row],[fecha ]], "dd-mm-yyyy")</f>
        <v>NIVEL 970 AM 389 04-02-2026</v>
      </c>
      <c r="G393" s="424" t="s">
        <v>14</v>
      </c>
      <c r="H393" s="426">
        <v>46057</v>
      </c>
      <c r="I393" s="424">
        <v>3.5</v>
      </c>
      <c r="J393" s="427">
        <v>1.29E-2</v>
      </c>
      <c r="K393" s="427">
        <f>+IF(Dumpadas[[#This Row],[ley]]&gt;0.03,0.03,Dumpadas[[#This Row],[ley]])</f>
        <v>1.29E-2</v>
      </c>
      <c r="L393" s="427"/>
      <c r="M393" s="424">
        <v>28548</v>
      </c>
      <c r="N393" s="424"/>
      <c r="O393" s="427"/>
      <c r="P393" s="428" t="str" cm="1">
        <f t="array" ref="P393">INDEX(Rangos!$E$3:$E$16,MATCH(1,(Dumpadas[[#This Row],[ley]]&gt;=Rangos!$B$3:$B$16)*(Dumpadas[[#This Row],[ley]]&lt;=Rangos!$C$3:$C$16),0))</f>
        <v>D</v>
      </c>
      <c r="R393" s="769"/>
      <c r="S393" s="769" t="s">
        <v>933</v>
      </c>
      <c r="T393" s="369">
        <v>1</v>
      </c>
      <c r="U393" s="369">
        <v>3.2</v>
      </c>
      <c r="V393" s="10">
        <v>2.1299999999999999E-2</v>
      </c>
      <c r="Y393" s="769"/>
      <c r="Z393" s="769" t="s">
        <v>933</v>
      </c>
      <c r="AA393" s="369">
        <v>1</v>
      </c>
      <c r="AB393" s="369">
        <v>3.2</v>
      </c>
      <c r="AC393" s="10">
        <v>2.1299999999999999E-2</v>
      </c>
      <c r="AD393" s="10">
        <v>2.1299999999999999E-2</v>
      </c>
    </row>
    <row r="394" spans="2:30">
      <c r="B394" s="424"/>
      <c r="C394" s="424" t="s">
        <v>228</v>
      </c>
      <c r="D394" s="424" t="s">
        <v>227</v>
      </c>
      <c r="E394" s="424">
        <v>390</v>
      </c>
      <c r="F394" s="425" t="str">
        <f>Dumpadas[[#This Row],[punto]] &amp; " "&amp;Dumpadas[[#This Row],[jornada]]&amp;" " &amp; Dumpadas[[#This Row],[N°Acop]] &amp; " " &amp; TEXT(Dumpadas[[#This Row],[fecha ]], "dd-mm-yyyy")</f>
        <v>NIVEL 970 AM 390 04-02-2026</v>
      </c>
      <c r="G394" s="424" t="s">
        <v>14</v>
      </c>
      <c r="H394" s="426">
        <v>46057</v>
      </c>
      <c r="I394" s="424">
        <v>3.5</v>
      </c>
      <c r="J394" s="427">
        <v>2.1000000000000001E-2</v>
      </c>
      <c r="K394" s="427">
        <f>+IF(Dumpadas[[#This Row],[ley]]&gt;0.03,0.03,Dumpadas[[#This Row],[ley]])</f>
        <v>2.1000000000000001E-2</v>
      </c>
      <c r="L394" s="427"/>
      <c r="M394" s="424">
        <v>28548</v>
      </c>
      <c r="N394" s="424"/>
      <c r="O394" s="427"/>
      <c r="P394" s="428" t="str" cm="1">
        <f t="array" ref="P394">INDEX(Rangos!$E$3:$E$16,MATCH(1,(Dumpadas[[#This Row],[ley]]&gt;=Rangos!$B$3:$B$16)*(Dumpadas[[#This Row],[ley]]&lt;=Rangos!$C$3:$C$16),0))</f>
        <v>I</v>
      </c>
      <c r="R394" s="769"/>
      <c r="S394" s="769" t="s">
        <v>934</v>
      </c>
      <c r="T394" s="369">
        <v>1</v>
      </c>
      <c r="U394" s="369">
        <v>3.2</v>
      </c>
      <c r="V394" s="10">
        <v>1.41E-2</v>
      </c>
      <c r="Y394" s="769"/>
      <c r="Z394" s="769" t="s">
        <v>934</v>
      </c>
      <c r="AA394" s="369">
        <v>1</v>
      </c>
      <c r="AB394" s="369">
        <v>3.2</v>
      </c>
      <c r="AC394" s="10">
        <v>1.41E-2</v>
      </c>
      <c r="AD394" s="10">
        <v>1.41E-2</v>
      </c>
    </row>
    <row r="395" spans="2:30">
      <c r="B395" s="424"/>
      <c r="C395" s="424" t="s">
        <v>228</v>
      </c>
      <c r="D395" s="424" t="s">
        <v>227</v>
      </c>
      <c r="E395" s="424">
        <v>391</v>
      </c>
      <c r="F395" s="425" t="str">
        <f>Dumpadas[[#This Row],[punto]] &amp; " "&amp;Dumpadas[[#This Row],[jornada]]&amp;" " &amp; Dumpadas[[#This Row],[N°Acop]] &amp; " " &amp; TEXT(Dumpadas[[#This Row],[fecha ]], "dd-mm-yyyy")</f>
        <v>NIVEL 970 AM 391 04-02-2026</v>
      </c>
      <c r="G395" s="424" t="s">
        <v>14</v>
      </c>
      <c r="H395" s="426">
        <v>46057</v>
      </c>
      <c r="I395" s="424">
        <v>3.5</v>
      </c>
      <c r="J395" s="427">
        <v>2.07E-2</v>
      </c>
      <c r="K395" s="427">
        <f>+IF(Dumpadas[[#This Row],[ley]]&gt;0.03,0.03,Dumpadas[[#This Row],[ley]])</f>
        <v>2.07E-2</v>
      </c>
      <c r="L395" s="427"/>
      <c r="M395" s="424">
        <v>28548</v>
      </c>
      <c r="N395" s="424"/>
      <c r="O395" s="427"/>
      <c r="P395" s="428" t="str" cm="1">
        <f t="array" ref="P395">INDEX(Rangos!$E$3:$E$16,MATCH(1,(Dumpadas[[#This Row],[ley]]&gt;=Rangos!$B$3:$B$16)*(Dumpadas[[#This Row],[ley]]&lt;=Rangos!$C$3:$C$16),0))</f>
        <v>H</v>
      </c>
      <c r="R395" s="769"/>
      <c r="S395" s="769" t="s">
        <v>935</v>
      </c>
      <c r="T395" s="369">
        <v>1</v>
      </c>
      <c r="U395" s="369">
        <v>3.2</v>
      </c>
      <c r="V395" s="10">
        <v>1.24E-2</v>
      </c>
      <c r="Y395" s="769"/>
      <c r="Z395" s="769" t="s">
        <v>935</v>
      </c>
      <c r="AA395" s="369">
        <v>1</v>
      </c>
      <c r="AB395" s="369">
        <v>3.2</v>
      </c>
      <c r="AC395" s="10">
        <v>1.24E-2</v>
      </c>
      <c r="AD395" s="10">
        <v>1.24E-2</v>
      </c>
    </row>
    <row r="396" spans="2:30">
      <c r="B396" s="468"/>
      <c r="C396" s="773" t="s">
        <v>228</v>
      </c>
      <c r="D396" s="773" t="s">
        <v>227</v>
      </c>
      <c r="E396" s="386">
        <v>392</v>
      </c>
      <c r="F396" s="410" t="str">
        <f>Dumpadas[[#This Row],[punto]] &amp; " "&amp;Dumpadas[[#This Row],[jornada]]&amp;" " &amp; Dumpadas[[#This Row],[N°Acop]] &amp; " " &amp; TEXT(Dumpadas[[#This Row],[fecha ]], "dd-mm-yyyy")</f>
        <v>NIVEL 970 PM 392 04-02-2026</v>
      </c>
      <c r="G396" s="468" t="s">
        <v>16</v>
      </c>
      <c r="H396" s="5">
        <v>46057</v>
      </c>
      <c r="I396" s="468">
        <v>3.5</v>
      </c>
      <c r="J396" s="8">
        <v>1.23E-2</v>
      </c>
      <c r="K396" s="8">
        <f>+IF(Dumpadas[[#This Row],[ley]]&gt;0.03,0.03,Dumpadas[[#This Row],[ley]])</f>
        <v>1.23E-2</v>
      </c>
      <c r="L396" s="8"/>
      <c r="M396" s="468">
        <v>28551</v>
      </c>
      <c r="N396" s="386"/>
      <c r="O396" s="7"/>
      <c r="P396" s="10" t="str" cm="1">
        <f t="array" ref="P396">INDEX(Rangos!$E$3:$E$16,MATCH(1,(Dumpadas[[#This Row],[ley]]&gt;=Rangos!$B$3:$B$16)*(Dumpadas[[#This Row],[ley]]&lt;=Rangos!$C$3:$C$16),0))</f>
        <v>D</v>
      </c>
      <c r="R396" s="769"/>
      <c r="S396" s="769" t="s">
        <v>936</v>
      </c>
      <c r="T396" s="369">
        <v>1</v>
      </c>
      <c r="U396" s="369">
        <v>3.2</v>
      </c>
      <c r="V396" s="10">
        <v>1.3599999999999999E-2</v>
      </c>
      <c r="Y396" s="769"/>
      <c r="Z396" s="769" t="s">
        <v>936</v>
      </c>
      <c r="AA396" s="369">
        <v>1</v>
      </c>
      <c r="AB396" s="369">
        <v>3.2</v>
      </c>
      <c r="AC396" s="10">
        <v>1.3599999999999999E-2</v>
      </c>
      <c r="AD396" s="10">
        <v>1.3599999999999999E-2</v>
      </c>
    </row>
    <row r="397" spans="2:30">
      <c r="B397" s="468"/>
      <c r="C397" s="773" t="s">
        <v>228</v>
      </c>
      <c r="D397" s="773" t="s">
        <v>227</v>
      </c>
      <c r="E397" s="386">
        <v>393</v>
      </c>
      <c r="F397" s="410" t="str">
        <f>Dumpadas[[#This Row],[punto]] &amp; " "&amp;Dumpadas[[#This Row],[jornada]]&amp;" " &amp; Dumpadas[[#This Row],[N°Acop]] &amp; " " &amp; TEXT(Dumpadas[[#This Row],[fecha ]], "dd-mm-yyyy")</f>
        <v>NIVEL 970 PM 393 04-02-2026</v>
      </c>
      <c r="G397" s="468" t="s">
        <v>16</v>
      </c>
      <c r="H397" s="5">
        <v>46057</v>
      </c>
      <c r="I397" s="468">
        <v>3.5</v>
      </c>
      <c r="J397" s="8">
        <v>1.32E-2</v>
      </c>
      <c r="K397" s="8">
        <f>+IF(Dumpadas[[#This Row],[ley]]&gt;0.03,0.03,Dumpadas[[#This Row],[ley]])</f>
        <v>1.32E-2</v>
      </c>
      <c r="L397" s="8"/>
      <c r="M397" s="468">
        <v>28551</v>
      </c>
      <c r="N397" s="386"/>
      <c r="O397" s="7"/>
      <c r="P397" s="10" t="str" cm="1">
        <f t="array" ref="P397">INDEX(Rangos!$E$3:$E$16,MATCH(1,(Dumpadas[[#This Row],[ley]]&gt;=Rangos!$B$3:$B$16)*(Dumpadas[[#This Row],[ley]]&lt;=Rangos!$C$3:$C$16),0))</f>
        <v>D</v>
      </c>
      <c r="R397" s="769"/>
      <c r="S397" s="769" t="s">
        <v>937</v>
      </c>
      <c r="T397" s="369">
        <v>1</v>
      </c>
      <c r="U397" s="369">
        <v>3.2</v>
      </c>
      <c r="V397" s="10">
        <v>4.6199999999999998E-2</v>
      </c>
      <c r="Y397" s="769"/>
      <c r="Z397" s="769" t="s">
        <v>937</v>
      </c>
      <c r="AA397" s="369">
        <v>1</v>
      </c>
      <c r="AB397" s="369">
        <v>3.2</v>
      </c>
      <c r="AC397" s="10">
        <v>4.6199999999999998E-2</v>
      </c>
      <c r="AD397" s="10">
        <v>0.03</v>
      </c>
    </row>
    <row r="398" spans="2:30">
      <c r="B398" s="468"/>
      <c r="C398" s="773" t="s">
        <v>228</v>
      </c>
      <c r="D398" s="773" t="s">
        <v>227</v>
      </c>
      <c r="E398" s="386">
        <v>394</v>
      </c>
      <c r="F398" s="410" t="str">
        <f>Dumpadas[[#This Row],[punto]] &amp; " "&amp;Dumpadas[[#This Row],[jornada]]&amp;" " &amp; Dumpadas[[#This Row],[N°Acop]] &amp; " " &amp; TEXT(Dumpadas[[#This Row],[fecha ]], "dd-mm-yyyy")</f>
        <v>NIVEL 970 PM 394 04-02-2026</v>
      </c>
      <c r="G398" s="468" t="s">
        <v>16</v>
      </c>
      <c r="H398" s="5">
        <v>46057</v>
      </c>
      <c r="I398" s="468">
        <v>3.5</v>
      </c>
      <c r="J398" s="8">
        <v>1.24E-2</v>
      </c>
      <c r="K398" s="8">
        <f>+IF(Dumpadas[[#This Row],[ley]]&gt;0.03,0.03,Dumpadas[[#This Row],[ley]])</f>
        <v>1.24E-2</v>
      </c>
      <c r="L398" s="8"/>
      <c r="M398" s="468">
        <v>28551</v>
      </c>
      <c r="N398" s="386"/>
      <c r="O398" s="7"/>
      <c r="P398" s="10" t="str" cm="1">
        <f t="array" ref="P398">INDEX(Rangos!$E$3:$E$16,MATCH(1,(Dumpadas[[#This Row],[ley]]&gt;=Rangos!$B$3:$B$16)*(Dumpadas[[#This Row],[ley]]&lt;=Rangos!$C$3:$C$16),0))</f>
        <v>D</v>
      </c>
      <c r="R398" s="769"/>
      <c r="S398" s="769" t="s">
        <v>938</v>
      </c>
      <c r="T398" s="369">
        <v>1</v>
      </c>
      <c r="U398" s="369">
        <v>3.2</v>
      </c>
      <c r="V398" s="10">
        <v>2.3800000000000002E-2</v>
      </c>
      <c r="Y398" s="769"/>
      <c r="Z398" s="769" t="s">
        <v>938</v>
      </c>
      <c r="AA398" s="369">
        <v>1</v>
      </c>
      <c r="AB398" s="369">
        <v>3.2</v>
      </c>
      <c r="AC398" s="10">
        <v>2.3800000000000002E-2</v>
      </c>
      <c r="AD398" s="10">
        <v>2.3800000000000002E-2</v>
      </c>
    </row>
    <row r="399" spans="2:30">
      <c r="B399" s="468"/>
      <c r="C399" s="773" t="s">
        <v>228</v>
      </c>
      <c r="D399" s="773" t="s">
        <v>227</v>
      </c>
      <c r="E399" s="386">
        <v>395</v>
      </c>
      <c r="F399" s="410" t="str">
        <f>Dumpadas[[#This Row],[punto]] &amp; " "&amp;Dumpadas[[#This Row],[jornada]]&amp;" " &amp; Dumpadas[[#This Row],[N°Acop]] &amp; " " &amp; TEXT(Dumpadas[[#This Row],[fecha ]], "dd-mm-yyyy")</f>
        <v>NIVEL 970 PM 395 04-02-2026</v>
      </c>
      <c r="G399" s="468" t="s">
        <v>16</v>
      </c>
      <c r="H399" s="5">
        <v>46057</v>
      </c>
      <c r="I399" s="468">
        <v>3.5</v>
      </c>
      <c r="J399" s="8">
        <v>1.43E-2</v>
      </c>
      <c r="K399" s="8">
        <f>+IF(Dumpadas[[#This Row],[ley]]&gt;0.03,0.03,Dumpadas[[#This Row],[ley]])</f>
        <v>1.43E-2</v>
      </c>
      <c r="L399" s="8"/>
      <c r="M399" s="468">
        <v>28551</v>
      </c>
      <c r="N399" s="386"/>
      <c r="O399" s="7"/>
      <c r="P399" s="10" t="str" cm="1">
        <f t="array" ref="P399">INDEX(Rangos!$E$3:$E$16,MATCH(1,(Dumpadas[[#This Row],[ley]]&gt;=Rangos!$B$3:$B$16)*(Dumpadas[[#This Row],[ley]]&lt;=Rangos!$C$3:$C$16),0))</f>
        <v>E</v>
      </c>
      <c r="R399" s="769"/>
      <c r="S399" s="769" t="s">
        <v>939</v>
      </c>
      <c r="T399" s="369">
        <v>1</v>
      </c>
      <c r="U399" s="369">
        <v>3.2</v>
      </c>
      <c r="V399" s="10">
        <v>1.3299999999999999E-2</v>
      </c>
      <c r="Y399" s="769"/>
      <c r="Z399" s="769" t="s">
        <v>939</v>
      </c>
      <c r="AA399" s="369">
        <v>1</v>
      </c>
      <c r="AB399" s="369">
        <v>3.2</v>
      </c>
      <c r="AC399" s="10">
        <v>1.3299999999999999E-2</v>
      </c>
      <c r="AD399" s="10">
        <v>1.3299999999999999E-2</v>
      </c>
    </row>
    <row r="400" spans="2:30">
      <c r="B400" s="424"/>
      <c r="C400" s="424" t="s">
        <v>228</v>
      </c>
      <c r="D400" s="424" t="s">
        <v>227</v>
      </c>
      <c r="E400" s="424">
        <v>396</v>
      </c>
      <c r="F400" s="425" t="str">
        <f>Dumpadas[[#This Row],[punto]] &amp; " "&amp;Dumpadas[[#This Row],[jornada]]&amp;" " &amp; Dumpadas[[#This Row],[N°Acop]] &amp; " " &amp; TEXT(Dumpadas[[#This Row],[fecha ]], "dd-mm-yyyy")</f>
        <v>NIVEL 970 AM 396 05-02-2026</v>
      </c>
      <c r="G400" s="424" t="s">
        <v>14</v>
      </c>
      <c r="H400" s="426">
        <v>46058</v>
      </c>
      <c r="I400" s="424">
        <v>3.5</v>
      </c>
      <c r="J400" s="427">
        <v>1.34E-2</v>
      </c>
      <c r="K400" s="427">
        <f>+IF(Dumpadas[[#This Row],[ley]]&gt;0.03,0.03,Dumpadas[[#This Row],[ley]])</f>
        <v>1.34E-2</v>
      </c>
      <c r="L400" s="427"/>
      <c r="M400" s="424">
        <v>28551</v>
      </c>
      <c r="N400" s="424"/>
      <c r="O400" s="427"/>
      <c r="P400" s="428" t="str" cm="1">
        <f t="array" ref="P400">INDEX(Rangos!$E$3:$E$16,MATCH(1,(Dumpadas[[#This Row],[ley]]&gt;=Rangos!$B$3:$B$16)*(Dumpadas[[#This Row],[ley]]&lt;=Rangos!$C$3:$C$16),0))</f>
        <v>D</v>
      </c>
      <c r="R400" s="769"/>
      <c r="S400" s="769" t="s">
        <v>940</v>
      </c>
      <c r="T400" s="369">
        <v>1</v>
      </c>
      <c r="U400" s="369">
        <v>3.2</v>
      </c>
      <c r="V400" s="10">
        <v>1.41E-2</v>
      </c>
      <c r="Y400" s="769"/>
      <c r="Z400" s="769" t="s">
        <v>940</v>
      </c>
      <c r="AA400" s="369">
        <v>1</v>
      </c>
      <c r="AB400" s="369">
        <v>3.2</v>
      </c>
      <c r="AC400" s="10">
        <v>1.41E-2</v>
      </c>
      <c r="AD400" s="10">
        <v>1.41E-2</v>
      </c>
    </row>
    <row r="401" spans="2:30">
      <c r="B401" s="424"/>
      <c r="C401" s="424" t="s">
        <v>228</v>
      </c>
      <c r="D401" s="424" t="s">
        <v>227</v>
      </c>
      <c r="E401" s="424">
        <v>397</v>
      </c>
      <c r="F401" s="425" t="str">
        <f>Dumpadas[[#This Row],[punto]] &amp; " "&amp;Dumpadas[[#This Row],[jornada]]&amp;" " &amp; Dumpadas[[#This Row],[N°Acop]] &amp; " " &amp; TEXT(Dumpadas[[#This Row],[fecha ]], "dd-mm-yyyy")</f>
        <v>NIVEL 970 AM 397 05-02-2026</v>
      </c>
      <c r="G401" s="424" t="s">
        <v>14</v>
      </c>
      <c r="H401" s="426">
        <v>46058</v>
      </c>
      <c r="I401" s="424">
        <v>3.5</v>
      </c>
      <c r="J401" s="427">
        <v>1.67E-2</v>
      </c>
      <c r="K401" s="427">
        <f>+IF(Dumpadas[[#This Row],[ley]]&gt;0.03,0.03,Dumpadas[[#This Row],[ley]])</f>
        <v>1.67E-2</v>
      </c>
      <c r="L401" s="427"/>
      <c r="M401" s="424">
        <v>28551</v>
      </c>
      <c r="N401" s="424"/>
      <c r="O401" s="427"/>
      <c r="P401" s="428" t="str" cm="1">
        <f t="array" ref="P401">INDEX(Rangos!$E$3:$E$16,MATCH(1,(Dumpadas[[#This Row],[ley]]&gt;=Rangos!$B$3:$B$16)*(Dumpadas[[#This Row],[ley]]&lt;=Rangos!$C$3:$C$16),0))</f>
        <v>F</v>
      </c>
      <c r="R401" s="769"/>
      <c r="S401" s="769" t="s">
        <v>941</v>
      </c>
      <c r="T401" s="369">
        <v>1</v>
      </c>
      <c r="U401" s="369">
        <v>3.2</v>
      </c>
      <c r="V401" s="10">
        <v>1.11E-2</v>
      </c>
      <c r="Y401" s="769"/>
      <c r="Z401" s="769" t="s">
        <v>941</v>
      </c>
      <c r="AA401" s="369">
        <v>1</v>
      </c>
      <c r="AB401" s="369">
        <v>3.2</v>
      </c>
      <c r="AC401" s="10">
        <v>1.11E-2</v>
      </c>
      <c r="AD401" s="10">
        <v>1.11E-2</v>
      </c>
    </row>
    <row r="402" spans="2:30">
      <c r="B402" s="424"/>
      <c r="C402" s="424" t="s">
        <v>228</v>
      </c>
      <c r="D402" s="424" t="s">
        <v>227</v>
      </c>
      <c r="E402" s="424">
        <v>398</v>
      </c>
      <c r="F402" s="425" t="str">
        <f>Dumpadas[[#This Row],[punto]] &amp; " "&amp;Dumpadas[[#This Row],[jornada]]&amp;" " &amp; Dumpadas[[#This Row],[N°Acop]] &amp; " " &amp; TEXT(Dumpadas[[#This Row],[fecha ]], "dd-mm-yyyy")</f>
        <v>NIVEL 970 AM 398 05-02-2026</v>
      </c>
      <c r="G402" s="424" t="s">
        <v>14</v>
      </c>
      <c r="H402" s="426">
        <v>46058</v>
      </c>
      <c r="I402" s="424">
        <v>3.5</v>
      </c>
      <c r="J402" s="427">
        <v>1.43E-2</v>
      </c>
      <c r="K402" s="427">
        <f>+IF(Dumpadas[[#This Row],[ley]]&gt;0.03,0.03,Dumpadas[[#This Row],[ley]])</f>
        <v>1.43E-2</v>
      </c>
      <c r="L402" s="427"/>
      <c r="M402" s="424">
        <v>28551</v>
      </c>
      <c r="N402" s="424"/>
      <c r="O402" s="427"/>
      <c r="P402" s="428" t="str" cm="1">
        <f t="array" ref="P402">INDEX(Rangos!$E$3:$E$16,MATCH(1,(Dumpadas[[#This Row],[ley]]&gt;=Rangos!$B$3:$B$16)*(Dumpadas[[#This Row],[ley]]&lt;=Rangos!$C$3:$C$16),0))</f>
        <v>E</v>
      </c>
      <c r="R402" s="769"/>
      <c r="S402" s="769" t="s">
        <v>942</v>
      </c>
      <c r="T402" s="369">
        <v>1</v>
      </c>
      <c r="U402" s="369">
        <v>3.2</v>
      </c>
      <c r="V402" s="10">
        <v>1.12E-2</v>
      </c>
      <c r="Y402" s="769"/>
      <c r="Z402" s="769" t="s">
        <v>942</v>
      </c>
      <c r="AA402" s="369">
        <v>1</v>
      </c>
      <c r="AB402" s="369">
        <v>3.2</v>
      </c>
      <c r="AC402" s="10">
        <v>1.12E-2</v>
      </c>
      <c r="AD402" s="10">
        <v>1.12E-2</v>
      </c>
    </row>
    <row r="403" spans="2:30">
      <c r="B403" s="424"/>
      <c r="C403" s="424" t="s">
        <v>228</v>
      </c>
      <c r="D403" s="424" t="s">
        <v>227</v>
      </c>
      <c r="E403" s="424">
        <v>399</v>
      </c>
      <c r="F403" s="425" t="str">
        <f>Dumpadas[[#This Row],[punto]] &amp; " "&amp;Dumpadas[[#This Row],[jornada]]&amp;" " &amp; Dumpadas[[#This Row],[N°Acop]] &amp; " " &amp; TEXT(Dumpadas[[#This Row],[fecha ]], "dd-mm-yyyy")</f>
        <v>NIVEL 970 AM 399 05-02-2026</v>
      </c>
      <c r="G403" s="424" t="s">
        <v>14</v>
      </c>
      <c r="H403" s="426">
        <v>46058</v>
      </c>
      <c r="I403" s="424">
        <v>3.5</v>
      </c>
      <c r="J403" s="427">
        <v>1.12E-2</v>
      </c>
      <c r="K403" s="427">
        <f>+IF(Dumpadas[[#This Row],[ley]]&gt;0.03,0.03,Dumpadas[[#This Row],[ley]])</f>
        <v>1.12E-2</v>
      </c>
      <c r="L403" s="427"/>
      <c r="M403" s="424">
        <v>28551</v>
      </c>
      <c r="N403" s="424"/>
      <c r="O403" s="427"/>
      <c r="P403" s="428" t="str" cm="1">
        <f t="array" ref="P403">INDEX(Rangos!$E$3:$E$16,MATCH(1,(Dumpadas[[#This Row],[ley]]&gt;=Rangos!$B$3:$B$16)*(Dumpadas[[#This Row],[ley]]&lt;=Rangos!$C$3:$C$16),0))</f>
        <v>C</v>
      </c>
      <c r="R403" s="769"/>
      <c r="S403" s="769" t="s">
        <v>943</v>
      </c>
      <c r="T403" s="369">
        <v>1</v>
      </c>
      <c r="U403" s="369">
        <v>3.2</v>
      </c>
      <c r="V403" s="10">
        <v>1.67E-2</v>
      </c>
      <c r="Y403" s="769"/>
      <c r="Z403" s="769" t="s">
        <v>943</v>
      </c>
      <c r="AA403" s="369">
        <v>1</v>
      </c>
      <c r="AB403" s="369">
        <v>3.2</v>
      </c>
      <c r="AC403" s="10">
        <v>1.67E-2</v>
      </c>
      <c r="AD403" s="10">
        <v>1.67E-2</v>
      </c>
    </row>
    <row r="404" spans="2:30">
      <c r="B404" s="468"/>
      <c r="C404" s="773" t="s">
        <v>228</v>
      </c>
      <c r="D404" s="773" t="s">
        <v>227</v>
      </c>
      <c r="E404" s="386">
        <v>400</v>
      </c>
      <c r="F404" s="410" t="str">
        <f>Dumpadas[[#This Row],[punto]] &amp; " "&amp;Dumpadas[[#This Row],[jornada]]&amp;" " &amp; Dumpadas[[#This Row],[N°Acop]] &amp; " " &amp; TEXT(Dumpadas[[#This Row],[fecha ]], "dd-mm-yyyy")</f>
        <v>NIVEL 970 PM 400 05-02-2026</v>
      </c>
      <c r="G404" s="468" t="s">
        <v>16</v>
      </c>
      <c r="H404" s="5">
        <v>46058</v>
      </c>
      <c r="I404" s="468">
        <v>3.5</v>
      </c>
      <c r="J404" s="8">
        <v>1.23E-2</v>
      </c>
      <c r="K404" s="8">
        <f>+IF(Dumpadas[[#This Row],[ley]]&gt;0.03,0.03,Dumpadas[[#This Row],[ley]])</f>
        <v>1.23E-2</v>
      </c>
      <c r="L404" s="8"/>
      <c r="M404" s="468">
        <v>28564</v>
      </c>
      <c r="N404" s="386"/>
      <c r="O404" s="7"/>
      <c r="P404" s="10" t="str" cm="1">
        <f t="array" ref="P404">INDEX(Rangos!$E$3:$E$16,MATCH(1,(Dumpadas[[#This Row],[ley]]&gt;=Rangos!$B$3:$B$16)*(Dumpadas[[#This Row],[ley]]&lt;=Rangos!$C$3:$C$16),0))</f>
        <v>D</v>
      </c>
      <c r="R404" s="769"/>
      <c r="S404" s="769" t="s">
        <v>944</v>
      </c>
      <c r="T404" s="369">
        <v>1</v>
      </c>
      <c r="U404" s="369">
        <v>3.2</v>
      </c>
      <c r="V404" s="10">
        <v>1.9599999999999999E-2</v>
      </c>
      <c r="Y404" s="769"/>
      <c r="Z404" s="769" t="s">
        <v>944</v>
      </c>
      <c r="AA404" s="369">
        <v>1</v>
      </c>
      <c r="AB404" s="369">
        <v>3.2</v>
      </c>
      <c r="AC404" s="10">
        <v>1.9599999999999999E-2</v>
      </c>
      <c r="AD404" s="10">
        <v>1.9599999999999999E-2</v>
      </c>
    </row>
    <row r="405" spans="2:30">
      <c r="B405" s="468"/>
      <c r="C405" s="773" t="s">
        <v>228</v>
      </c>
      <c r="D405" s="773" t="s">
        <v>227</v>
      </c>
      <c r="E405" s="386">
        <v>401</v>
      </c>
      <c r="F405" s="410" t="str">
        <f>Dumpadas[[#This Row],[punto]] &amp; " "&amp;Dumpadas[[#This Row],[jornada]]&amp;" " &amp; Dumpadas[[#This Row],[N°Acop]] &amp; " " &amp; TEXT(Dumpadas[[#This Row],[fecha ]], "dd-mm-yyyy")</f>
        <v>NIVEL 970 PM 401 05-02-2026</v>
      </c>
      <c r="G405" s="468" t="s">
        <v>16</v>
      </c>
      <c r="H405" s="5">
        <v>46058</v>
      </c>
      <c r="I405" s="468">
        <v>3.5</v>
      </c>
      <c r="J405" s="8">
        <v>1.9099999999999999E-2</v>
      </c>
      <c r="K405" s="8">
        <f>+IF(Dumpadas[[#This Row],[ley]]&gt;0.03,0.03,Dumpadas[[#This Row],[ley]])</f>
        <v>1.9099999999999999E-2</v>
      </c>
      <c r="L405" s="8"/>
      <c r="M405" s="468">
        <v>28564</v>
      </c>
      <c r="N405" s="386"/>
      <c r="O405" s="7"/>
      <c r="P405" s="10" t="str" cm="1">
        <f t="array" ref="P405">INDEX(Rangos!$E$3:$E$16,MATCH(1,(Dumpadas[[#This Row],[ley]]&gt;=Rangos!$B$3:$B$16)*(Dumpadas[[#This Row],[ley]]&lt;=Rangos!$C$3:$C$16),0))</f>
        <v>H</v>
      </c>
      <c r="R405" s="769"/>
      <c r="S405" s="769" t="s">
        <v>945</v>
      </c>
      <c r="T405" s="369">
        <v>1</v>
      </c>
      <c r="U405" s="369">
        <v>3.2</v>
      </c>
      <c r="V405" s="10">
        <v>1.12E-2</v>
      </c>
      <c r="Y405" s="769"/>
      <c r="Z405" s="769" t="s">
        <v>945</v>
      </c>
      <c r="AA405" s="369">
        <v>1</v>
      </c>
      <c r="AB405" s="369">
        <v>3.2</v>
      </c>
      <c r="AC405" s="10">
        <v>1.12E-2</v>
      </c>
      <c r="AD405" s="10">
        <v>1.12E-2</v>
      </c>
    </row>
    <row r="406" spans="2:30">
      <c r="B406" s="468"/>
      <c r="C406" s="773" t="s">
        <v>228</v>
      </c>
      <c r="D406" s="773" t="s">
        <v>227</v>
      </c>
      <c r="E406" s="386">
        <v>402</v>
      </c>
      <c r="F406" s="410" t="str">
        <f>Dumpadas[[#This Row],[punto]] &amp; " "&amp;Dumpadas[[#This Row],[jornada]]&amp;" " &amp; Dumpadas[[#This Row],[N°Acop]] &amp; " " &amp; TEXT(Dumpadas[[#This Row],[fecha ]], "dd-mm-yyyy")</f>
        <v>NIVEL 970 PM 402 05-02-2026</v>
      </c>
      <c r="G406" s="468" t="s">
        <v>16</v>
      </c>
      <c r="H406" s="5">
        <v>46058</v>
      </c>
      <c r="I406" s="468">
        <v>3.5</v>
      </c>
      <c r="J406" s="8">
        <v>1.5699999999999999E-2</v>
      </c>
      <c r="K406" s="8">
        <f>+IF(Dumpadas[[#This Row],[ley]]&gt;0.03,0.03,Dumpadas[[#This Row],[ley]])</f>
        <v>1.5699999999999999E-2</v>
      </c>
      <c r="L406" s="8"/>
      <c r="M406" s="468">
        <v>28564</v>
      </c>
      <c r="N406" s="386"/>
      <c r="O406" s="7"/>
      <c r="P406" s="10" t="str" cm="1">
        <f t="array" ref="P406">INDEX(Rangos!$E$3:$E$16,MATCH(1,(Dumpadas[[#This Row],[ley]]&gt;=Rangos!$B$3:$B$16)*(Dumpadas[[#This Row],[ley]]&lt;=Rangos!$C$3:$C$16),0))</f>
        <v>F</v>
      </c>
      <c r="R406" s="769"/>
      <c r="S406" s="769" t="s">
        <v>946</v>
      </c>
      <c r="T406" s="369">
        <v>1</v>
      </c>
      <c r="U406" s="369">
        <v>3.2</v>
      </c>
      <c r="V406" s="10">
        <v>1.1900000000000001E-2</v>
      </c>
      <c r="Y406" s="769"/>
      <c r="Z406" s="769" t="s">
        <v>946</v>
      </c>
      <c r="AA406" s="369">
        <v>1</v>
      </c>
      <c r="AB406" s="369">
        <v>3.2</v>
      </c>
      <c r="AC406" s="10">
        <v>1.1900000000000001E-2</v>
      </c>
      <c r="AD406" s="10">
        <v>1.1900000000000001E-2</v>
      </c>
    </row>
    <row r="407" spans="2:30">
      <c r="B407" s="468"/>
      <c r="C407" s="773" t="s">
        <v>228</v>
      </c>
      <c r="D407" s="773" t="s">
        <v>227</v>
      </c>
      <c r="E407" s="386">
        <v>403</v>
      </c>
      <c r="F407" s="410" t="str">
        <f>Dumpadas[[#This Row],[punto]] &amp; " "&amp;Dumpadas[[#This Row],[jornada]]&amp;" " &amp; Dumpadas[[#This Row],[N°Acop]] &amp; " " &amp; TEXT(Dumpadas[[#This Row],[fecha ]], "dd-mm-yyyy")</f>
        <v>NIVEL 970 PM 403 05-02-2026</v>
      </c>
      <c r="G407" s="468" t="s">
        <v>16</v>
      </c>
      <c r="H407" s="5">
        <v>46058</v>
      </c>
      <c r="I407" s="468">
        <v>3.5</v>
      </c>
      <c r="J407" s="8">
        <v>1.52E-2</v>
      </c>
      <c r="K407" s="8">
        <f>+IF(Dumpadas[[#This Row],[ley]]&gt;0.03,0.03,Dumpadas[[#This Row],[ley]])</f>
        <v>1.52E-2</v>
      </c>
      <c r="L407" s="8"/>
      <c r="M407" s="468">
        <v>28564</v>
      </c>
      <c r="N407" s="386"/>
      <c r="O407" s="7"/>
      <c r="P407" s="10" t="str" cm="1">
        <f t="array" ref="P407">INDEX(Rangos!$E$3:$E$16,MATCH(1,(Dumpadas[[#This Row],[ley]]&gt;=Rangos!$B$3:$B$16)*(Dumpadas[[#This Row],[ley]]&lt;=Rangos!$C$3:$C$16),0))</f>
        <v>F</v>
      </c>
      <c r="R407" s="769"/>
      <c r="S407" s="769" t="s">
        <v>947</v>
      </c>
      <c r="T407" s="369">
        <v>1</v>
      </c>
      <c r="U407" s="369">
        <v>3.2</v>
      </c>
      <c r="V407" s="10">
        <v>1.38E-2</v>
      </c>
      <c r="Y407" s="769"/>
      <c r="Z407" s="769" t="s">
        <v>947</v>
      </c>
      <c r="AA407" s="369">
        <v>1</v>
      </c>
      <c r="AB407" s="369">
        <v>3.2</v>
      </c>
      <c r="AC407" s="10">
        <v>1.38E-2</v>
      </c>
      <c r="AD407" s="10">
        <v>1.38E-2</v>
      </c>
    </row>
    <row r="408" spans="2:30">
      <c r="B408" s="424"/>
      <c r="C408" s="424" t="s">
        <v>228</v>
      </c>
      <c r="D408" s="424" t="s">
        <v>227</v>
      </c>
      <c r="E408" s="424">
        <v>404</v>
      </c>
      <c r="F408" s="425" t="str">
        <f>Dumpadas[[#This Row],[punto]] &amp; " "&amp;Dumpadas[[#This Row],[jornada]]&amp;" " &amp; Dumpadas[[#This Row],[N°Acop]] &amp; " " &amp; TEXT(Dumpadas[[#This Row],[fecha ]], "dd-mm-yyyy")</f>
        <v>NIVEL 970 AM 404 06-02-2026</v>
      </c>
      <c r="G408" s="424" t="s">
        <v>14</v>
      </c>
      <c r="H408" s="426">
        <v>46059</v>
      </c>
      <c r="I408" s="424">
        <v>3.5</v>
      </c>
      <c r="J408" s="427">
        <v>1.5100000000000001E-2</v>
      </c>
      <c r="K408" s="427">
        <f>+IF(Dumpadas[[#This Row],[ley]]&gt;0.03,0.03,Dumpadas[[#This Row],[ley]])</f>
        <v>1.5100000000000001E-2</v>
      </c>
      <c r="L408" s="427"/>
      <c r="M408" s="424">
        <v>28564</v>
      </c>
      <c r="N408" s="424"/>
      <c r="O408" s="427"/>
      <c r="P408" s="428" t="str" cm="1">
        <f t="array" ref="P408">INDEX(Rangos!$E$3:$E$16,MATCH(1,(Dumpadas[[#This Row],[ley]]&gt;=Rangos!$B$3:$B$16)*(Dumpadas[[#This Row],[ley]]&lt;=Rangos!$C$3:$C$16),0))</f>
        <v>F</v>
      </c>
      <c r="R408" s="769"/>
      <c r="S408" s="769" t="s">
        <v>948</v>
      </c>
      <c r="T408" s="369">
        <v>1</v>
      </c>
      <c r="U408" s="369">
        <v>3.2</v>
      </c>
      <c r="V408" s="10">
        <v>1.32E-2</v>
      </c>
      <c r="Y408" s="769"/>
      <c r="Z408" s="769" t="s">
        <v>948</v>
      </c>
      <c r="AA408" s="369">
        <v>1</v>
      </c>
      <c r="AB408" s="369">
        <v>3.2</v>
      </c>
      <c r="AC408" s="10">
        <v>1.32E-2</v>
      </c>
      <c r="AD408" s="10">
        <v>1.32E-2</v>
      </c>
    </row>
    <row r="409" spans="2:30">
      <c r="B409" s="424"/>
      <c r="C409" s="424" t="s">
        <v>228</v>
      </c>
      <c r="D409" s="424" t="s">
        <v>227</v>
      </c>
      <c r="E409" s="424">
        <v>405</v>
      </c>
      <c r="F409" s="425" t="str">
        <f>Dumpadas[[#This Row],[punto]] &amp; " "&amp;Dumpadas[[#This Row],[jornada]]&amp;" " &amp; Dumpadas[[#This Row],[N°Acop]] &amp; " " &amp; TEXT(Dumpadas[[#This Row],[fecha ]], "dd-mm-yyyy")</f>
        <v>NIVEL 970 AM 405 06-02-2026</v>
      </c>
      <c r="G409" s="424" t="s">
        <v>14</v>
      </c>
      <c r="H409" s="426">
        <v>46059</v>
      </c>
      <c r="I409" s="424">
        <v>3.5</v>
      </c>
      <c r="J409" s="427">
        <v>1.7500000000000002E-2</v>
      </c>
      <c r="K409" s="427">
        <f>+IF(Dumpadas[[#This Row],[ley]]&gt;0.03,0.03,Dumpadas[[#This Row],[ley]])</f>
        <v>1.7500000000000002E-2</v>
      </c>
      <c r="L409" s="427"/>
      <c r="M409" s="424">
        <v>28564</v>
      </c>
      <c r="N409" s="424"/>
      <c r="O409" s="427"/>
      <c r="P409" s="428" t="str" cm="1">
        <f t="array" ref="P409">INDEX(Rangos!$E$3:$E$16,MATCH(1,(Dumpadas[[#This Row],[ley]]&gt;=Rangos!$B$3:$B$16)*(Dumpadas[[#This Row],[ley]]&lt;=Rangos!$C$3:$C$16),0))</f>
        <v>G</v>
      </c>
      <c r="R409" s="769"/>
      <c r="S409" s="769" t="s">
        <v>949</v>
      </c>
      <c r="T409" s="369">
        <v>1</v>
      </c>
      <c r="U409" s="369">
        <v>3.2</v>
      </c>
      <c r="V409" s="10">
        <v>1.4500000000000001E-2</v>
      </c>
      <c r="Y409" s="769"/>
      <c r="Z409" s="769" t="s">
        <v>949</v>
      </c>
      <c r="AA409" s="369">
        <v>1</v>
      </c>
      <c r="AB409" s="369">
        <v>3.2</v>
      </c>
      <c r="AC409" s="10">
        <v>1.4500000000000001E-2</v>
      </c>
      <c r="AD409" s="10">
        <v>1.4500000000000001E-2</v>
      </c>
    </row>
    <row r="410" spans="2:30">
      <c r="B410" s="424"/>
      <c r="C410" s="424" t="s">
        <v>228</v>
      </c>
      <c r="D410" s="424" t="s">
        <v>227</v>
      </c>
      <c r="E410" s="424">
        <v>406</v>
      </c>
      <c r="F410" s="425" t="str">
        <f>Dumpadas[[#This Row],[punto]] &amp; " "&amp;Dumpadas[[#This Row],[jornada]]&amp;" " &amp; Dumpadas[[#This Row],[N°Acop]] &amp; " " &amp; TEXT(Dumpadas[[#This Row],[fecha ]], "dd-mm-yyyy")</f>
        <v>NIVEL 970 AM 406 06-02-2026</v>
      </c>
      <c r="G410" s="424" t="s">
        <v>14</v>
      </c>
      <c r="H410" s="426">
        <v>46059</v>
      </c>
      <c r="I410" s="424">
        <v>3.5</v>
      </c>
      <c r="J410" s="427">
        <v>1.21E-2</v>
      </c>
      <c r="K410" s="427">
        <f>+IF(Dumpadas[[#This Row],[ley]]&gt;0.03,0.03,Dumpadas[[#This Row],[ley]])</f>
        <v>1.21E-2</v>
      </c>
      <c r="L410" s="427"/>
      <c r="M410" s="424">
        <v>28564</v>
      </c>
      <c r="N410" s="424"/>
      <c r="O410" s="427"/>
      <c r="P410" s="428" t="str" cm="1">
        <f t="array" ref="P410">INDEX(Rangos!$E$3:$E$16,MATCH(1,(Dumpadas[[#This Row],[ley]]&gt;=Rangos!$B$3:$B$16)*(Dumpadas[[#This Row],[ley]]&lt;=Rangos!$C$3:$C$16),0))</f>
        <v>D</v>
      </c>
      <c r="R410" s="769"/>
      <c r="S410" s="769" t="s">
        <v>950</v>
      </c>
      <c r="T410" s="369">
        <v>1</v>
      </c>
      <c r="U410" s="369">
        <v>3.2</v>
      </c>
      <c r="V410" s="10">
        <v>1.32E-2</v>
      </c>
      <c r="Y410" s="769"/>
      <c r="Z410" s="769" t="s">
        <v>950</v>
      </c>
      <c r="AA410" s="369">
        <v>1</v>
      </c>
      <c r="AB410" s="369">
        <v>3.2</v>
      </c>
      <c r="AC410" s="10">
        <v>1.32E-2</v>
      </c>
      <c r="AD410" s="10">
        <v>1.32E-2</v>
      </c>
    </row>
    <row r="411" spans="2:30">
      <c r="B411" s="468"/>
      <c r="C411" s="773" t="s">
        <v>228</v>
      </c>
      <c r="D411" s="773" t="s">
        <v>227</v>
      </c>
      <c r="E411" s="386">
        <v>407</v>
      </c>
      <c r="F411" s="410" t="str">
        <f>Dumpadas[[#This Row],[punto]] &amp; " "&amp;Dumpadas[[#This Row],[jornada]]&amp;" " &amp; Dumpadas[[#This Row],[N°Acop]] &amp; " " &amp; TEXT(Dumpadas[[#This Row],[fecha ]], "dd-mm-yyyy")</f>
        <v>NIVEL 970 PM 407 06-02-2026</v>
      </c>
      <c r="G411" s="468" t="s">
        <v>16</v>
      </c>
      <c r="H411" s="5">
        <v>46059</v>
      </c>
      <c r="I411" s="468">
        <v>3.5</v>
      </c>
      <c r="J411" s="8">
        <v>1.7000000000000001E-2</v>
      </c>
      <c r="K411" s="8">
        <f>+IF(Dumpadas[[#This Row],[ley]]&gt;0.03,0.03,Dumpadas[[#This Row],[ley]])</f>
        <v>1.7000000000000001E-2</v>
      </c>
      <c r="L411" s="8"/>
      <c r="M411" s="468">
        <v>28573</v>
      </c>
      <c r="N411" s="386"/>
      <c r="O411" s="7"/>
      <c r="P411" s="10" t="str" cm="1">
        <f t="array" ref="P411">INDEX(Rangos!$E$3:$E$16,MATCH(1,(Dumpadas[[#This Row],[ley]]&gt;=Rangos!$B$3:$B$16)*(Dumpadas[[#This Row],[ley]]&lt;=Rangos!$C$3:$C$16),0))</f>
        <v>F</v>
      </c>
      <c r="R411" s="769"/>
      <c r="S411" s="769" t="s">
        <v>951</v>
      </c>
      <c r="T411" s="369">
        <v>1</v>
      </c>
      <c r="U411" s="369">
        <v>3.2</v>
      </c>
      <c r="V411" s="10">
        <v>1.35E-2</v>
      </c>
      <c r="Y411" s="769"/>
      <c r="Z411" s="769" t="s">
        <v>951</v>
      </c>
      <c r="AA411" s="369">
        <v>1</v>
      </c>
      <c r="AB411" s="369">
        <v>3.2</v>
      </c>
      <c r="AC411" s="10">
        <v>1.35E-2</v>
      </c>
      <c r="AD411" s="10">
        <v>1.35E-2</v>
      </c>
    </row>
    <row r="412" spans="2:30">
      <c r="B412" s="468"/>
      <c r="C412" s="773" t="s">
        <v>228</v>
      </c>
      <c r="D412" s="773" t="s">
        <v>227</v>
      </c>
      <c r="E412" s="386">
        <v>408</v>
      </c>
      <c r="F412" s="410" t="str">
        <f>Dumpadas[[#This Row],[punto]] &amp; " "&amp;Dumpadas[[#This Row],[jornada]]&amp;" " &amp; Dumpadas[[#This Row],[N°Acop]] &amp; " " &amp; TEXT(Dumpadas[[#This Row],[fecha ]], "dd-mm-yyyy")</f>
        <v>NIVEL 970 PM 408 06-02-2026</v>
      </c>
      <c r="G412" s="468" t="s">
        <v>16</v>
      </c>
      <c r="H412" s="5">
        <v>46059</v>
      </c>
      <c r="I412" s="468">
        <v>3.5</v>
      </c>
      <c r="J412" s="8">
        <v>1.3899999999999999E-2</v>
      </c>
      <c r="K412" s="8">
        <f>+IF(Dumpadas[[#This Row],[ley]]&gt;0.03,0.03,Dumpadas[[#This Row],[ley]])</f>
        <v>1.3899999999999999E-2</v>
      </c>
      <c r="L412" s="8"/>
      <c r="M412" s="471">
        <v>28573</v>
      </c>
      <c r="N412" s="386"/>
      <c r="O412" s="7"/>
      <c r="P412" s="10" t="str" cm="1">
        <f t="array" ref="P412">INDEX(Rangos!$E$3:$E$16,MATCH(1,(Dumpadas[[#This Row],[ley]]&gt;=Rangos!$B$3:$B$16)*(Dumpadas[[#This Row],[ley]]&lt;=Rangos!$C$3:$C$16),0))</f>
        <v>E</v>
      </c>
      <c r="R412" s="769"/>
      <c r="S412" s="769" t="s">
        <v>952</v>
      </c>
      <c r="T412" s="369">
        <v>1</v>
      </c>
      <c r="U412" s="369">
        <v>3.2</v>
      </c>
      <c r="V412" s="10">
        <v>1.0699999999999999E-2</v>
      </c>
      <c r="Y412" s="769"/>
      <c r="Z412" s="769" t="s">
        <v>952</v>
      </c>
      <c r="AA412" s="369">
        <v>1</v>
      </c>
      <c r="AB412" s="369">
        <v>3.2</v>
      </c>
      <c r="AC412" s="10">
        <v>1.0699999999999999E-2</v>
      </c>
      <c r="AD412" s="10">
        <v>1.0699999999999999E-2</v>
      </c>
    </row>
    <row r="413" spans="2:30">
      <c r="B413" s="468"/>
      <c r="C413" s="773" t="s">
        <v>228</v>
      </c>
      <c r="D413" s="773" t="s">
        <v>227</v>
      </c>
      <c r="E413" s="386">
        <v>409</v>
      </c>
      <c r="F413" s="410" t="str">
        <f>Dumpadas[[#This Row],[punto]] &amp; " "&amp;Dumpadas[[#This Row],[jornada]]&amp;" " &amp; Dumpadas[[#This Row],[N°Acop]] &amp; " " &amp; TEXT(Dumpadas[[#This Row],[fecha ]], "dd-mm-yyyy")</f>
        <v>NIVEL 970 PM 409 06-02-2026</v>
      </c>
      <c r="G413" s="468" t="s">
        <v>16</v>
      </c>
      <c r="H413" s="5">
        <v>46059</v>
      </c>
      <c r="I413" s="468">
        <v>3.5</v>
      </c>
      <c r="J413" s="8">
        <v>1.43E-2</v>
      </c>
      <c r="K413" s="8">
        <f>+IF(Dumpadas[[#This Row],[ley]]&gt;0.03,0.03,Dumpadas[[#This Row],[ley]])</f>
        <v>1.43E-2</v>
      </c>
      <c r="L413" s="8"/>
      <c r="M413" s="471">
        <v>28573</v>
      </c>
      <c r="N413" s="386"/>
      <c r="O413" s="7"/>
      <c r="P413" s="10" t="str" cm="1">
        <f t="array" ref="P413">INDEX(Rangos!$E$3:$E$16,MATCH(1,(Dumpadas[[#This Row],[ley]]&gt;=Rangos!$B$3:$B$16)*(Dumpadas[[#This Row],[ley]]&lt;=Rangos!$C$3:$C$16),0))</f>
        <v>E</v>
      </c>
      <c r="R413" s="769"/>
      <c r="S413" s="769" t="s">
        <v>953</v>
      </c>
      <c r="T413" s="369">
        <v>1</v>
      </c>
      <c r="U413" s="369">
        <v>3.2</v>
      </c>
      <c r="V413" s="10">
        <v>9.4000000000000004E-3</v>
      </c>
      <c r="Y413" s="769"/>
      <c r="Z413" s="769" t="s">
        <v>953</v>
      </c>
      <c r="AA413" s="369">
        <v>1</v>
      </c>
      <c r="AB413" s="369">
        <v>3.2</v>
      </c>
      <c r="AC413" s="10">
        <v>9.4000000000000004E-3</v>
      </c>
      <c r="AD413" s="10">
        <v>9.4000000000000004E-3</v>
      </c>
    </row>
    <row r="414" spans="2:30">
      <c r="B414" s="424"/>
      <c r="C414" s="424" t="s">
        <v>228</v>
      </c>
      <c r="D414" s="424" t="s">
        <v>227</v>
      </c>
      <c r="E414" s="424">
        <v>410</v>
      </c>
      <c r="F414" s="425" t="str">
        <f>Dumpadas[[#This Row],[punto]] &amp; " "&amp;Dumpadas[[#This Row],[jornada]]&amp;" " &amp; Dumpadas[[#This Row],[N°Acop]] &amp; " " &amp; TEXT(Dumpadas[[#This Row],[fecha ]], "dd-mm-yyyy")</f>
        <v>NIVEL 970 AM 410 09-02-2026</v>
      </c>
      <c r="G414" s="424" t="s">
        <v>14</v>
      </c>
      <c r="H414" s="426">
        <v>46062</v>
      </c>
      <c r="I414" s="424">
        <v>3.5</v>
      </c>
      <c r="J414" s="427">
        <v>1.12E-2</v>
      </c>
      <c r="K414" s="427">
        <f>+IF(Dumpadas[[#This Row],[ley]]&gt;0.03,0.03,Dumpadas[[#This Row],[ley]])</f>
        <v>1.12E-2</v>
      </c>
      <c r="L414" s="427"/>
      <c r="M414" s="424">
        <v>28574</v>
      </c>
      <c r="N414" s="424"/>
      <c r="O414" s="427"/>
      <c r="P414" s="428" t="str" cm="1">
        <f t="array" ref="P414">INDEX(Rangos!$E$3:$E$16,MATCH(1,(Dumpadas[[#This Row],[ley]]&gt;=Rangos!$B$3:$B$16)*(Dumpadas[[#This Row],[ley]]&lt;=Rangos!$C$3:$C$16),0))</f>
        <v>C</v>
      </c>
      <c r="R414" s="769"/>
      <c r="S414" s="769" t="s">
        <v>954</v>
      </c>
      <c r="T414" s="369">
        <v>1</v>
      </c>
      <c r="U414" s="369">
        <v>3.2</v>
      </c>
      <c r="V414" s="10">
        <v>7.1999999999999998E-3</v>
      </c>
      <c r="Y414" s="769"/>
      <c r="Z414" s="769" t="s">
        <v>954</v>
      </c>
      <c r="AA414" s="369">
        <v>1</v>
      </c>
      <c r="AB414" s="369">
        <v>3.2</v>
      </c>
      <c r="AC414" s="10">
        <v>7.1999999999999998E-3</v>
      </c>
      <c r="AD414" s="10">
        <v>7.1999999999999998E-3</v>
      </c>
    </row>
    <row r="415" spans="2:30">
      <c r="B415" s="424"/>
      <c r="C415" s="424" t="s">
        <v>228</v>
      </c>
      <c r="D415" s="424" t="s">
        <v>227</v>
      </c>
      <c r="E415" s="424">
        <v>411</v>
      </c>
      <c r="F415" s="425" t="str">
        <f>Dumpadas[[#This Row],[punto]] &amp; " "&amp;Dumpadas[[#This Row],[jornada]]&amp;" " &amp; Dumpadas[[#This Row],[N°Acop]] &amp; " " &amp; TEXT(Dumpadas[[#This Row],[fecha ]], "dd-mm-yyyy")</f>
        <v>NIVEL 970 AM 411 09-02-2026</v>
      </c>
      <c r="G415" s="424" t="s">
        <v>14</v>
      </c>
      <c r="H415" s="426">
        <v>46062</v>
      </c>
      <c r="I415" s="424">
        <v>3.5</v>
      </c>
      <c r="J415" s="427">
        <v>1.4999999999999999E-2</v>
      </c>
      <c r="K415" s="427">
        <f>+IF(Dumpadas[[#This Row],[ley]]&gt;0.03,0.03,Dumpadas[[#This Row],[ley]])</f>
        <v>1.4999999999999999E-2</v>
      </c>
      <c r="L415" s="427"/>
      <c r="M415" s="424">
        <v>28574</v>
      </c>
      <c r="N415" s="424"/>
      <c r="O415" s="427"/>
      <c r="P415" s="428" t="str" cm="1">
        <f t="array" ref="P415">INDEX(Rangos!$E$3:$E$16,MATCH(1,(Dumpadas[[#This Row],[ley]]&gt;=Rangos!$B$3:$B$16)*(Dumpadas[[#This Row],[ley]]&lt;=Rangos!$C$3:$C$16),0))</f>
        <v>F</v>
      </c>
      <c r="R415" s="769"/>
      <c r="S415" s="769" t="s">
        <v>955</v>
      </c>
      <c r="T415" s="369">
        <v>1</v>
      </c>
      <c r="U415" s="369">
        <v>3.2</v>
      </c>
      <c r="V415" s="10">
        <v>1.11E-2</v>
      </c>
      <c r="Y415" s="769"/>
      <c r="Z415" s="769" t="s">
        <v>955</v>
      </c>
      <c r="AA415" s="369">
        <v>1</v>
      </c>
      <c r="AB415" s="369">
        <v>3.2</v>
      </c>
      <c r="AC415" s="10">
        <v>1.11E-2</v>
      </c>
      <c r="AD415" s="10">
        <v>1.11E-2</v>
      </c>
    </row>
    <row r="416" spans="2:30">
      <c r="B416" s="424"/>
      <c r="C416" s="424" t="s">
        <v>228</v>
      </c>
      <c r="D416" s="424" t="s">
        <v>227</v>
      </c>
      <c r="E416" s="424">
        <v>412</v>
      </c>
      <c r="F416" s="425" t="str">
        <f>Dumpadas[[#This Row],[punto]] &amp; " "&amp;Dumpadas[[#This Row],[jornada]]&amp;" " &amp; Dumpadas[[#This Row],[N°Acop]] &amp; " " &amp; TEXT(Dumpadas[[#This Row],[fecha ]], "dd-mm-yyyy")</f>
        <v>NIVEL 970 AM 412 09-02-2026</v>
      </c>
      <c r="G416" s="424" t="s">
        <v>14</v>
      </c>
      <c r="H416" s="426">
        <v>46062</v>
      </c>
      <c r="I416" s="424">
        <v>3.5</v>
      </c>
      <c r="J416" s="427">
        <v>1.4200000000000001E-2</v>
      </c>
      <c r="K416" s="427">
        <f>+IF(Dumpadas[[#This Row],[ley]]&gt;0.03,0.03,Dumpadas[[#This Row],[ley]])</f>
        <v>1.4200000000000001E-2</v>
      </c>
      <c r="L416" s="427"/>
      <c r="M416" s="424">
        <v>28574</v>
      </c>
      <c r="N416" s="424"/>
      <c r="O416" s="427"/>
      <c r="P416" s="428" t="str" cm="1">
        <f t="array" ref="P416">INDEX(Rangos!$E$3:$E$16,MATCH(1,(Dumpadas[[#This Row],[ley]]&gt;=Rangos!$B$3:$B$16)*(Dumpadas[[#This Row],[ley]]&lt;=Rangos!$C$3:$C$16),0))</f>
        <v>E</v>
      </c>
      <c r="R416" s="769"/>
      <c r="S416" s="769" t="s">
        <v>956</v>
      </c>
      <c r="T416" s="369">
        <v>1</v>
      </c>
      <c r="U416" s="369">
        <v>3.2</v>
      </c>
      <c r="V416" s="10">
        <v>9.4000000000000004E-3</v>
      </c>
      <c r="Y416" s="769"/>
      <c r="Z416" s="769" t="s">
        <v>956</v>
      </c>
      <c r="AA416" s="369">
        <v>1</v>
      </c>
      <c r="AB416" s="369">
        <v>3.2</v>
      </c>
      <c r="AC416" s="10">
        <v>9.4000000000000004E-3</v>
      </c>
      <c r="AD416" s="10">
        <v>9.4000000000000004E-3</v>
      </c>
    </row>
    <row r="417" spans="2:30">
      <c r="B417" s="424"/>
      <c r="C417" s="424" t="s">
        <v>228</v>
      </c>
      <c r="D417" s="424" t="s">
        <v>227</v>
      </c>
      <c r="E417" s="424">
        <v>413</v>
      </c>
      <c r="F417" s="425" t="str">
        <f>Dumpadas[[#This Row],[punto]] &amp; " "&amp;Dumpadas[[#This Row],[jornada]]&amp;" " &amp; Dumpadas[[#This Row],[N°Acop]] &amp; " " &amp; TEXT(Dumpadas[[#This Row],[fecha ]], "dd-mm-yyyy")</f>
        <v>NIVEL 970 AM 413 09-02-2026</v>
      </c>
      <c r="G417" s="424" t="s">
        <v>14</v>
      </c>
      <c r="H417" s="426">
        <v>46062</v>
      </c>
      <c r="I417" s="424">
        <v>3.5</v>
      </c>
      <c r="J417" s="427">
        <v>1.3299999999999999E-2</v>
      </c>
      <c r="K417" s="427">
        <f>+IF(Dumpadas[[#This Row],[ley]]&gt;0.03,0.03,Dumpadas[[#This Row],[ley]])</f>
        <v>1.3299999999999999E-2</v>
      </c>
      <c r="L417" s="427"/>
      <c r="M417" s="424">
        <v>28574</v>
      </c>
      <c r="N417" s="424"/>
      <c r="O417" s="427"/>
      <c r="P417" s="428" t="str" cm="1">
        <f t="array" ref="P417">INDEX(Rangos!$E$3:$E$16,MATCH(1,(Dumpadas[[#This Row],[ley]]&gt;=Rangos!$B$3:$B$16)*(Dumpadas[[#This Row],[ley]]&lt;=Rangos!$C$3:$C$16),0))</f>
        <v>D</v>
      </c>
      <c r="R417" s="769"/>
      <c r="S417" s="769" t="s">
        <v>957</v>
      </c>
      <c r="T417" s="369">
        <v>1</v>
      </c>
      <c r="U417" s="369">
        <v>3.2</v>
      </c>
      <c r="V417" s="10">
        <v>9.9000000000000008E-3</v>
      </c>
      <c r="Y417" s="769"/>
      <c r="Z417" s="769" t="s">
        <v>957</v>
      </c>
      <c r="AA417" s="369">
        <v>1</v>
      </c>
      <c r="AB417" s="369">
        <v>3.2</v>
      </c>
      <c r="AC417" s="10">
        <v>9.9000000000000008E-3</v>
      </c>
      <c r="AD417" s="10">
        <v>9.9000000000000008E-3</v>
      </c>
    </row>
    <row r="418" spans="2:30">
      <c r="B418" s="424"/>
      <c r="C418" s="424" t="s">
        <v>228</v>
      </c>
      <c r="D418" s="424" t="s">
        <v>227</v>
      </c>
      <c r="E418" s="424">
        <v>414</v>
      </c>
      <c r="F418" s="425" t="str">
        <f>Dumpadas[[#This Row],[punto]] &amp; " "&amp;Dumpadas[[#This Row],[jornada]]&amp;" " &amp; Dumpadas[[#This Row],[N°Acop]] &amp; " " &amp; TEXT(Dumpadas[[#This Row],[fecha ]], "dd-mm-yyyy")</f>
        <v>NIVEL 970 AM 414 09-02-2026</v>
      </c>
      <c r="G418" s="424" t="s">
        <v>14</v>
      </c>
      <c r="H418" s="426">
        <v>46062</v>
      </c>
      <c r="I418" s="424">
        <v>3.5</v>
      </c>
      <c r="J418" s="427">
        <v>1.4E-2</v>
      </c>
      <c r="K418" s="427">
        <f>+IF(Dumpadas[[#This Row],[ley]]&gt;0.03,0.03,Dumpadas[[#This Row],[ley]])</f>
        <v>1.4E-2</v>
      </c>
      <c r="L418" s="427"/>
      <c r="M418" s="424">
        <v>28574</v>
      </c>
      <c r="N418" s="424"/>
      <c r="O418" s="427"/>
      <c r="P418" s="428" t="str" cm="1">
        <f t="array" ref="P418">INDEX(Rangos!$E$3:$E$16,MATCH(1,(Dumpadas[[#This Row],[ley]]&gt;=Rangos!$B$3:$B$16)*(Dumpadas[[#This Row],[ley]]&lt;=Rangos!$C$3:$C$16),0))</f>
        <v>E</v>
      </c>
      <c r="R418" s="769"/>
      <c r="S418" s="769" t="s">
        <v>958</v>
      </c>
      <c r="T418" s="369">
        <v>1</v>
      </c>
      <c r="U418" s="369">
        <v>3.2</v>
      </c>
      <c r="V418" s="10">
        <v>1.6400000000000001E-2</v>
      </c>
      <c r="Y418" s="769"/>
      <c r="Z418" s="769" t="s">
        <v>958</v>
      </c>
      <c r="AA418" s="369">
        <v>1</v>
      </c>
      <c r="AB418" s="369">
        <v>3.2</v>
      </c>
      <c r="AC418" s="10">
        <v>1.6400000000000001E-2</v>
      </c>
      <c r="AD418" s="10">
        <v>1.6400000000000001E-2</v>
      </c>
    </row>
    <row r="419" spans="2:30">
      <c r="B419" s="424"/>
      <c r="C419" s="424" t="s">
        <v>228</v>
      </c>
      <c r="D419" s="424" t="s">
        <v>227</v>
      </c>
      <c r="E419" s="424">
        <v>415</v>
      </c>
      <c r="F419" s="425" t="str">
        <f>Dumpadas[[#This Row],[punto]] &amp; " "&amp;Dumpadas[[#This Row],[jornada]]&amp;" " &amp; Dumpadas[[#This Row],[N°Acop]] &amp; " " &amp; TEXT(Dumpadas[[#This Row],[fecha ]], "dd-mm-yyyy")</f>
        <v>NIVEL 970 AM 415 09-02-2026</v>
      </c>
      <c r="G419" s="424" t="s">
        <v>14</v>
      </c>
      <c r="H419" s="426">
        <v>46062</v>
      </c>
      <c r="I419" s="424">
        <v>3.5</v>
      </c>
      <c r="J419" s="427">
        <v>1.11E-2</v>
      </c>
      <c r="K419" s="427">
        <f>+IF(Dumpadas[[#This Row],[ley]]&gt;0.03,0.03,Dumpadas[[#This Row],[ley]])</f>
        <v>1.11E-2</v>
      </c>
      <c r="L419" s="427"/>
      <c r="M419" s="424">
        <v>28574</v>
      </c>
      <c r="N419" s="424"/>
      <c r="O419" s="427"/>
      <c r="P419" s="428" t="str" cm="1">
        <f t="array" ref="P419">INDEX(Rangos!$E$3:$E$16,MATCH(1,(Dumpadas[[#This Row],[ley]]&gt;=Rangos!$B$3:$B$16)*(Dumpadas[[#This Row],[ley]]&lt;=Rangos!$C$3:$C$16),0))</f>
        <v>C</v>
      </c>
      <c r="R419" s="769"/>
      <c r="S419" s="769" t="s">
        <v>959</v>
      </c>
      <c r="T419" s="369">
        <v>1</v>
      </c>
      <c r="U419" s="369">
        <v>3.2</v>
      </c>
      <c r="V419" s="10">
        <v>1.0999999999999999E-2</v>
      </c>
      <c r="Y419" s="769"/>
      <c r="Z419" s="769" t="s">
        <v>959</v>
      </c>
      <c r="AA419" s="369">
        <v>1</v>
      </c>
      <c r="AB419" s="369">
        <v>3.2</v>
      </c>
      <c r="AC419" s="10">
        <v>1.0999999999999999E-2</v>
      </c>
      <c r="AD419" s="10">
        <v>1.0999999999999999E-2</v>
      </c>
    </row>
    <row r="420" spans="2:30">
      <c r="B420" s="424"/>
      <c r="C420" s="424" t="s">
        <v>228</v>
      </c>
      <c r="D420" s="424" t="s">
        <v>227</v>
      </c>
      <c r="E420" s="424">
        <v>416</v>
      </c>
      <c r="F420" s="425" t="str">
        <f>Dumpadas[[#This Row],[punto]] &amp; " "&amp;Dumpadas[[#This Row],[jornada]]&amp;" " &amp; Dumpadas[[#This Row],[N°Acop]] &amp; " " &amp; TEXT(Dumpadas[[#This Row],[fecha ]], "dd-mm-yyyy")</f>
        <v>NIVEL 970 AM 416 09-02-2026</v>
      </c>
      <c r="G420" s="424" t="s">
        <v>14</v>
      </c>
      <c r="H420" s="426">
        <v>46062</v>
      </c>
      <c r="I420" s="424">
        <v>3.5</v>
      </c>
      <c r="J420" s="427">
        <v>1.06E-2</v>
      </c>
      <c r="K420" s="427">
        <f>+IF(Dumpadas[[#This Row],[ley]]&gt;0.03,0.03,Dumpadas[[#This Row],[ley]])</f>
        <v>1.06E-2</v>
      </c>
      <c r="L420" s="427"/>
      <c r="M420" s="424">
        <v>28574</v>
      </c>
      <c r="N420" s="424"/>
      <c r="O420" s="427"/>
      <c r="P420" s="428" t="str" cm="1">
        <f t="array" ref="P420">INDEX(Rangos!$E$3:$E$16,MATCH(1,(Dumpadas[[#This Row],[ley]]&gt;=Rangos!$B$3:$B$16)*(Dumpadas[[#This Row],[ley]]&lt;=Rangos!$C$3:$C$16),0))</f>
        <v>C</v>
      </c>
      <c r="R420" s="769"/>
      <c r="S420" s="769" t="s">
        <v>960</v>
      </c>
      <c r="T420" s="369">
        <v>1</v>
      </c>
      <c r="U420" s="369">
        <v>3.2</v>
      </c>
      <c r="V420" s="10">
        <v>1.41E-2</v>
      </c>
      <c r="Y420" s="769"/>
      <c r="Z420" s="769" t="s">
        <v>960</v>
      </c>
      <c r="AA420" s="369">
        <v>1</v>
      </c>
      <c r="AB420" s="369">
        <v>3.2</v>
      </c>
      <c r="AC420" s="10">
        <v>1.41E-2</v>
      </c>
      <c r="AD420" s="10">
        <v>1.41E-2</v>
      </c>
    </row>
    <row r="421" spans="2:30">
      <c r="B421" s="424"/>
      <c r="C421" s="424" t="s">
        <v>228</v>
      </c>
      <c r="D421" s="424" t="s">
        <v>227</v>
      </c>
      <c r="E421" s="424">
        <v>417</v>
      </c>
      <c r="F421" s="425" t="str">
        <f>Dumpadas[[#This Row],[punto]] &amp; " "&amp;Dumpadas[[#This Row],[jornada]]&amp;" " &amp; Dumpadas[[#This Row],[N°Acop]] &amp; " " &amp; TEXT(Dumpadas[[#This Row],[fecha ]], "dd-mm-yyyy")</f>
        <v>NIVEL 970 AM 417 09-02-2026</v>
      </c>
      <c r="G421" s="424" t="s">
        <v>14</v>
      </c>
      <c r="H421" s="426">
        <v>46062</v>
      </c>
      <c r="I421" s="424">
        <v>3.5</v>
      </c>
      <c r="J421" s="427">
        <v>1.55E-2</v>
      </c>
      <c r="K421" s="427">
        <f>+IF(Dumpadas[[#This Row],[ley]]&gt;0.03,0.03,Dumpadas[[#This Row],[ley]])</f>
        <v>1.55E-2</v>
      </c>
      <c r="L421" s="427"/>
      <c r="M421" s="424">
        <v>28574</v>
      </c>
      <c r="N421" s="424"/>
      <c r="O421" s="427"/>
      <c r="P421" s="428" t="str" cm="1">
        <f t="array" ref="P421">INDEX(Rangos!$E$3:$E$16,MATCH(1,(Dumpadas[[#This Row],[ley]]&gt;=Rangos!$B$3:$B$16)*(Dumpadas[[#This Row],[ley]]&lt;=Rangos!$C$3:$C$16),0))</f>
        <v>F</v>
      </c>
      <c r="R421" s="769"/>
      <c r="S421" s="769" t="s">
        <v>961</v>
      </c>
      <c r="T421" s="369">
        <v>1</v>
      </c>
      <c r="U421" s="369">
        <v>3.2</v>
      </c>
      <c r="V421" s="10">
        <v>1.0500000000000001E-2</v>
      </c>
      <c r="Y421" s="769"/>
      <c r="Z421" s="769" t="s">
        <v>961</v>
      </c>
      <c r="AA421" s="369">
        <v>1</v>
      </c>
      <c r="AB421" s="369">
        <v>3.2</v>
      </c>
      <c r="AC421" s="10">
        <v>1.0500000000000001E-2</v>
      </c>
      <c r="AD421" s="10">
        <v>1.0500000000000001E-2</v>
      </c>
    </row>
    <row r="422" spans="2:30">
      <c r="B422" s="471"/>
      <c r="C422" s="773" t="s">
        <v>3782</v>
      </c>
      <c r="D422" s="773" t="s">
        <v>270</v>
      </c>
      <c r="E422" s="386">
        <v>418</v>
      </c>
      <c r="F422" s="410" t="str">
        <f>Dumpadas[[#This Row],[punto]] &amp; " "&amp;Dumpadas[[#This Row],[jornada]]&amp;" " &amp; Dumpadas[[#This Row],[N°Acop]] &amp; " " &amp; TEXT(Dumpadas[[#This Row],[fecha ]], "dd-mm-yyyy")</f>
        <v>NIVEL 970 DESQ PM 418 09-02-2026</v>
      </c>
      <c r="G422" s="471" t="s">
        <v>16</v>
      </c>
      <c r="H422" s="5">
        <v>46062</v>
      </c>
      <c r="I422" s="471">
        <v>3.5</v>
      </c>
      <c r="J422" s="8">
        <v>7.0000000000000001E-3</v>
      </c>
      <c r="K422" s="8">
        <f>+IF(Dumpadas[[#This Row],[ley]]&gt;0.03,0.03,Dumpadas[[#This Row],[ley]])</f>
        <v>7.0000000000000001E-3</v>
      </c>
      <c r="L422" s="8"/>
      <c r="M422" s="471">
        <v>28584</v>
      </c>
      <c r="N422" s="386"/>
      <c r="O422" s="7"/>
      <c r="P422" s="10" t="str" cm="1">
        <f t="array" ref="P422">INDEX(Rangos!$E$3:$E$16,MATCH(1,(Dumpadas[[#This Row],[ley]]&gt;=Rangos!$B$3:$B$16)*(Dumpadas[[#This Row],[ley]]&lt;=Rangos!$C$3:$C$16),0))</f>
        <v>Reserva</v>
      </c>
      <c r="R422" s="769"/>
      <c r="S422" s="769" t="s">
        <v>962</v>
      </c>
      <c r="T422" s="369">
        <v>1</v>
      </c>
      <c r="U422" s="369">
        <v>3.2</v>
      </c>
      <c r="V422" s="10">
        <v>1.9699999999999999E-2</v>
      </c>
      <c r="Y422" s="769"/>
      <c r="Z422" s="769" t="s">
        <v>962</v>
      </c>
      <c r="AA422" s="369">
        <v>1</v>
      </c>
      <c r="AB422" s="369">
        <v>3.2</v>
      </c>
      <c r="AC422" s="10">
        <v>1.9699999999999999E-2</v>
      </c>
      <c r="AD422" s="10">
        <v>1.9699999999999999E-2</v>
      </c>
    </row>
    <row r="423" spans="2:30">
      <c r="B423" s="471"/>
      <c r="C423" s="773" t="s">
        <v>3782</v>
      </c>
      <c r="D423" s="773" t="s">
        <v>270</v>
      </c>
      <c r="E423" s="386">
        <v>419</v>
      </c>
      <c r="F423" s="410" t="str">
        <f>Dumpadas[[#This Row],[punto]] &amp; " "&amp;Dumpadas[[#This Row],[jornada]]&amp;" " &amp; Dumpadas[[#This Row],[N°Acop]] &amp; " " &amp; TEXT(Dumpadas[[#This Row],[fecha ]], "dd-mm-yyyy")</f>
        <v>NIVEL 970 DESQ PM 419 09-02-2026</v>
      </c>
      <c r="G423" s="471" t="s">
        <v>16</v>
      </c>
      <c r="H423" s="5">
        <v>46062</v>
      </c>
      <c r="I423" s="471">
        <v>3.5</v>
      </c>
      <c r="J423" s="8">
        <v>8.0999999999999996E-3</v>
      </c>
      <c r="K423" s="8">
        <f>+IF(Dumpadas[[#This Row],[ley]]&gt;0.03,0.03,Dumpadas[[#This Row],[ley]])</f>
        <v>8.0999999999999996E-3</v>
      </c>
      <c r="L423" s="8"/>
      <c r="M423" s="471">
        <v>28584</v>
      </c>
      <c r="N423" s="386"/>
      <c r="O423" s="7"/>
      <c r="P423" s="10" t="str" cm="1">
        <f t="array" ref="P423">INDEX(Rangos!$E$3:$E$16,MATCH(1,(Dumpadas[[#This Row],[ley]]&gt;=Rangos!$B$3:$B$16)*(Dumpadas[[#This Row],[ley]]&lt;=Rangos!$C$3:$C$16),0))</f>
        <v>A</v>
      </c>
      <c r="R423" s="769"/>
      <c r="S423" s="769" t="s">
        <v>963</v>
      </c>
      <c r="T423" s="369">
        <v>1</v>
      </c>
      <c r="U423" s="369">
        <v>3.2</v>
      </c>
      <c r="V423" s="10">
        <v>2.1299999999999999E-2</v>
      </c>
      <c r="Y423" s="769"/>
      <c r="Z423" s="769" t="s">
        <v>963</v>
      </c>
      <c r="AA423" s="369">
        <v>1</v>
      </c>
      <c r="AB423" s="369">
        <v>3.2</v>
      </c>
      <c r="AC423" s="10">
        <v>2.1299999999999999E-2</v>
      </c>
      <c r="AD423" s="10">
        <v>2.1299999999999999E-2</v>
      </c>
    </row>
    <row r="424" spans="2:30">
      <c r="B424" s="471"/>
      <c r="C424" s="773" t="s">
        <v>3782</v>
      </c>
      <c r="D424" s="773" t="s">
        <v>270</v>
      </c>
      <c r="E424" s="386">
        <v>420</v>
      </c>
      <c r="F424" s="410" t="str">
        <f>Dumpadas[[#This Row],[punto]] &amp; " "&amp;Dumpadas[[#This Row],[jornada]]&amp;" " &amp; Dumpadas[[#This Row],[N°Acop]] &amp; " " &amp; TEXT(Dumpadas[[#This Row],[fecha ]], "dd-mm-yyyy")</f>
        <v>NIVEL 970 DESQ PM 420 09-02-2026</v>
      </c>
      <c r="G424" s="471" t="s">
        <v>16</v>
      </c>
      <c r="H424" s="5">
        <v>46062</v>
      </c>
      <c r="I424" s="471">
        <v>3.5</v>
      </c>
      <c r="J424" s="8">
        <v>0.01</v>
      </c>
      <c r="K424" s="8">
        <f>+IF(Dumpadas[[#This Row],[ley]]&gt;0.03,0.03,Dumpadas[[#This Row],[ley]])</f>
        <v>0.01</v>
      </c>
      <c r="L424" s="8"/>
      <c r="M424" s="471">
        <v>28584</v>
      </c>
      <c r="N424" s="386"/>
      <c r="O424" s="7"/>
      <c r="P424" s="10" t="str" cm="1">
        <f t="array" ref="P424">INDEX(Rangos!$E$3:$E$16,MATCH(1,(Dumpadas[[#This Row],[ley]]&gt;=Rangos!$B$3:$B$16)*(Dumpadas[[#This Row],[ley]]&lt;=Rangos!$C$3:$C$16),0))</f>
        <v>B</v>
      </c>
      <c r="R424" s="769"/>
      <c r="S424" s="769" t="s">
        <v>964</v>
      </c>
      <c r="T424" s="369">
        <v>1</v>
      </c>
      <c r="U424" s="369">
        <v>3.2</v>
      </c>
      <c r="V424" s="10">
        <v>1.34E-2</v>
      </c>
      <c r="Y424" s="769"/>
      <c r="Z424" s="769" t="s">
        <v>964</v>
      </c>
      <c r="AA424" s="369">
        <v>1</v>
      </c>
      <c r="AB424" s="369">
        <v>3.2</v>
      </c>
      <c r="AC424" s="10">
        <v>1.34E-2</v>
      </c>
      <c r="AD424" s="10">
        <v>1.34E-2</v>
      </c>
    </row>
    <row r="425" spans="2:30">
      <c r="B425" s="471"/>
      <c r="C425" s="773" t="s">
        <v>3782</v>
      </c>
      <c r="D425" s="773" t="s">
        <v>270</v>
      </c>
      <c r="E425" s="386">
        <v>421</v>
      </c>
      <c r="F425" s="410" t="str">
        <f>Dumpadas[[#This Row],[punto]] &amp; " "&amp;Dumpadas[[#This Row],[jornada]]&amp;" " &amp; Dumpadas[[#This Row],[N°Acop]] &amp; " " &amp; TEXT(Dumpadas[[#This Row],[fecha ]], "dd-mm-yyyy")</f>
        <v>NIVEL 970 DESQ PM 421 09-02-2026</v>
      </c>
      <c r="G425" s="471" t="s">
        <v>16</v>
      </c>
      <c r="H425" s="5">
        <v>46062</v>
      </c>
      <c r="I425" s="471">
        <v>3.5</v>
      </c>
      <c r="J425" s="8">
        <v>9.5999999999999992E-3</v>
      </c>
      <c r="K425" s="8">
        <f>+IF(Dumpadas[[#This Row],[ley]]&gt;0.03,0.03,Dumpadas[[#This Row],[ley]])</f>
        <v>9.5999999999999992E-3</v>
      </c>
      <c r="L425" s="8"/>
      <c r="M425" s="471">
        <v>28584</v>
      </c>
      <c r="N425" s="386"/>
      <c r="O425" s="7"/>
      <c r="P425" s="10" t="str" cm="1">
        <f t="array" ref="P425">INDEX(Rangos!$E$3:$E$16,MATCH(1,(Dumpadas[[#This Row],[ley]]&gt;=Rangos!$B$3:$B$16)*(Dumpadas[[#This Row],[ley]]&lt;=Rangos!$C$3:$C$16),0))</f>
        <v>B</v>
      </c>
      <c r="R425" s="769"/>
      <c r="S425" s="769" t="s">
        <v>965</v>
      </c>
      <c r="T425" s="369">
        <v>1</v>
      </c>
      <c r="U425" s="369">
        <v>3.2</v>
      </c>
      <c r="V425" s="10">
        <v>1.09E-2</v>
      </c>
      <c r="Y425" s="769"/>
      <c r="Z425" s="769" t="s">
        <v>965</v>
      </c>
      <c r="AA425" s="369">
        <v>1</v>
      </c>
      <c r="AB425" s="369">
        <v>3.2</v>
      </c>
      <c r="AC425" s="10">
        <v>1.09E-2</v>
      </c>
      <c r="AD425" s="10">
        <v>1.09E-2</v>
      </c>
    </row>
    <row r="426" spans="2:30">
      <c r="B426" s="471"/>
      <c r="C426" s="773" t="s">
        <v>3782</v>
      </c>
      <c r="D426" s="773" t="s">
        <v>270</v>
      </c>
      <c r="E426" s="386">
        <v>422</v>
      </c>
      <c r="F426" s="410" t="str">
        <f>Dumpadas[[#This Row],[punto]] &amp; " "&amp;Dumpadas[[#This Row],[jornada]]&amp;" " &amp; Dumpadas[[#This Row],[N°Acop]] &amp; " " &amp; TEXT(Dumpadas[[#This Row],[fecha ]], "dd-mm-yyyy")</f>
        <v>NIVEL 970 DESQ PM 422 09-02-2026</v>
      </c>
      <c r="G426" s="471" t="s">
        <v>16</v>
      </c>
      <c r="H426" s="5">
        <v>46062</v>
      </c>
      <c r="I426" s="471">
        <v>3.5</v>
      </c>
      <c r="J426" s="8">
        <v>7.3000000000000001E-3</v>
      </c>
      <c r="K426" s="8">
        <f>+IF(Dumpadas[[#This Row],[ley]]&gt;0.03,0.03,Dumpadas[[#This Row],[ley]])</f>
        <v>7.3000000000000001E-3</v>
      </c>
      <c r="L426" s="8"/>
      <c r="M426" s="471">
        <v>28584</v>
      </c>
      <c r="N426" s="386"/>
      <c r="O426" s="7"/>
      <c r="P426" s="10" t="str" cm="1">
        <f t="array" ref="P426">INDEX(Rangos!$E$3:$E$16,MATCH(1,(Dumpadas[[#This Row],[ley]]&gt;=Rangos!$B$3:$B$16)*(Dumpadas[[#This Row],[ley]]&lt;=Rangos!$C$3:$C$16),0))</f>
        <v>Reserva</v>
      </c>
      <c r="R426" s="769"/>
      <c r="S426" s="769" t="s">
        <v>966</v>
      </c>
      <c r="T426" s="369">
        <v>1</v>
      </c>
      <c r="U426" s="369">
        <v>3.2</v>
      </c>
      <c r="V426" s="10">
        <v>1.1900000000000001E-2</v>
      </c>
      <c r="Y426" s="769"/>
      <c r="Z426" s="769" t="s">
        <v>966</v>
      </c>
      <c r="AA426" s="369">
        <v>1</v>
      </c>
      <c r="AB426" s="369">
        <v>3.2</v>
      </c>
      <c r="AC426" s="10">
        <v>1.1900000000000001E-2</v>
      </c>
      <c r="AD426" s="10">
        <v>1.1900000000000001E-2</v>
      </c>
    </row>
    <row r="427" spans="2:30">
      <c r="B427" s="424"/>
      <c r="C427" s="424" t="s">
        <v>228</v>
      </c>
      <c r="D427" s="424" t="s">
        <v>227</v>
      </c>
      <c r="E427" s="424">
        <v>423</v>
      </c>
      <c r="F427" s="425" t="str">
        <f>Dumpadas[[#This Row],[punto]] &amp; " "&amp;Dumpadas[[#This Row],[jornada]]&amp;" " &amp; Dumpadas[[#This Row],[N°Acop]] &amp; " " &amp; TEXT(Dumpadas[[#This Row],[fecha ]], "dd-mm-yyyy")</f>
        <v>NIVEL 970 AM 423 10-02-2026</v>
      </c>
      <c r="G427" s="424" t="s">
        <v>14</v>
      </c>
      <c r="H427" s="426">
        <v>46063</v>
      </c>
      <c r="I427" s="424">
        <v>3.5</v>
      </c>
      <c r="J427" s="427">
        <v>9.7999999999999997E-3</v>
      </c>
      <c r="K427" s="427">
        <f>+IF(Dumpadas[[#This Row],[ley]]&gt;0.03,0.03,Dumpadas[[#This Row],[ley]])</f>
        <v>9.7999999999999997E-3</v>
      </c>
      <c r="L427" s="427"/>
      <c r="M427" s="424">
        <v>28584</v>
      </c>
      <c r="N427" s="424"/>
      <c r="O427" s="427"/>
      <c r="P427" s="428" t="str" cm="1">
        <f t="array" ref="P427">INDEX(Rangos!$E$3:$E$16,MATCH(1,(Dumpadas[[#This Row],[ley]]&gt;=Rangos!$B$3:$B$16)*(Dumpadas[[#This Row],[ley]]&lt;=Rangos!$C$3:$C$16),0))</f>
        <v>B</v>
      </c>
      <c r="R427" s="769"/>
      <c r="S427" s="769" t="s">
        <v>967</v>
      </c>
      <c r="T427" s="369">
        <v>1</v>
      </c>
      <c r="U427" s="369">
        <v>3.2</v>
      </c>
      <c r="V427" s="10">
        <v>1.2200000000000001E-2</v>
      </c>
      <c r="Y427" s="769"/>
      <c r="Z427" s="769" t="s">
        <v>967</v>
      </c>
      <c r="AA427" s="369">
        <v>1</v>
      </c>
      <c r="AB427" s="369">
        <v>3.2</v>
      </c>
      <c r="AC427" s="10">
        <v>1.2200000000000001E-2</v>
      </c>
      <c r="AD427" s="10">
        <v>1.2200000000000001E-2</v>
      </c>
    </row>
    <row r="428" spans="2:30">
      <c r="B428" s="424"/>
      <c r="C428" s="424" t="s">
        <v>228</v>
      </c>
      <c r="D428" s="424" t="s">
        <v>227</v>
      </c>
      <c r="E428" s="424">
        <v>424</v>
      </c>
      <c r="F428" s="425" t="str">
        <f>Dumpadas[[#This Row],[punto]] &amp; " "&amp;Dumpadas[[#This Row],[jornada]]&amp;" " &amp; Dumpadas[[#This Row],[N°Acop]] &amp; " " &amp; TEXT(Dumpadas[[#This Row],[fecha ]], "dd-mm-yyyy")</f>
        <v>NIVEL 970 AM 424 10-02-2026</v>
      </c>
      <c r="G428" s="424" t="s">
        <v>14</v>
      </c>
      <c r="H428" s="426">
        <v>46063</v>
      </c>
      <c r="I428" s="424">
        <v>3.5</v>
      </c>
      <c r="J428" s="427">
        <v>9.7000000000000003E-3</v>
      </c>
      <c r="K428" s="427">
        <f>+IF(Dumpadas[[#This Row],[ley]]&gt;0.03,0.03,Dumpadas[[#This Row],[ley]])</f>
        <v>9.7000000000000003E-3</v>
      </c>
      <c r="L428" s="427"/>
      <c r="M428" s="424">
        <v>28584</v>
      </c>
      <c r="N428" s="424"/>
      <c r="O428" s="427"/>
      <c r="P428" s="428" t="str" cm="1">
        <f t="array" ref="P428">INDEX(Rangos!$E$3:$E$16,MATCH(1,(Dumpadas[[#This Row],[ley]]&gt;=Rangos!$B$3:$B$16)*(Dumpadas[[#This Row],[ley]]&lt;=Rangos!$C$3:$C$16),0))</f>
        <v>B</v>
      </c>
      <c r="R428" s="769"/>
      <c r="S428" s="769" t="s">
        <v>968</v>
      </c>
      <c r="T428" s="369">
        <v>1</v>
      </c>
      <c r="U428" s="369">
        <v>3.2</v>
      </c>
      <c r="V428" s="10">
        <v>1.2200000000000001E-2</v>
      </c>
      <c r="Y428" s="769"/>
      <c r="Z428" s="769" t="s">
        <v>968</v>
      </c>
      <c r="AA428" s="369">
        <v>1</v>
      </c>
      <c r="AB428" s="369">
        <v>3.2</v>
      </c>
      <c r="AC428" s="10">
        <v>1.2200000000000001E-2</v>
      </c>
      <c r="AD428" s="10">
        <v>1.2200000000000001E-2</v>
      </c>
    </row>
    <row r="429" spans="2:30">
      <c r="B429" s="424"/>
      <c r="C429" s="424" t="s">
        <v>228</v>
      </c>
      <c r="D429" s="424" t="s">
        <v>227</v>
      </c>
      <c r="E429" s="424">
        <v>425</v>
      </c>
      <c r="F429" s="425" t="str">
        <f>Dumpadas[[#This Row],[punto]] &amp; " "&amp;Dumpadas[[#This Row],[jornada]]&amp;" " &amp; Dumpadas[[#This Row],[N°Acop]] &amp; " " &amp; TEXT(Dumpadas[[#This Row],[fecha ]], "dd-mm-yyyy")</f>
        <v>NIVEL 970 AM 425 10-02-2026</v>
      </c>
      <c r="G429" s="424" t="s">
        <v>14</v>
      </c>
      <c r="H429" s="426">
        <v>46063</v>
      </c>
      <c r="I429" s="424">
        <v>3.5</v>
      </c>
      <c r="J429" s="427">
        <v>1.09E-2</v>
      </c>
      <c r="K429" s="427">
        <f>+IF(Dumpadas[[#This Row],[ley]]&gt;0.03,0.03,Dumpadas[[#This Row],[ley]])</f>
        <v>1.09E-2</v>
      </c>
      <c r="L429" s="427"/>
      <c r="M429" s="424">
        <v>28584</v>
      </c>
      <c r="N429" s="424"/>
      <c r="O429" s="427"/>
      <c r="P429" s="428" t="str" cm="1">
        <f t="array" ref="P429">INDEX(Rangos!$E$3:$E$16,MATCH(1,(Dumpadas[[#This Row],[ley]]&gt;=Rangos!$B$3:$B$16)*(Dumpadas[[#This Row],[ley]]&lt;=Rangos!$C$3:$C$16),0))</f>
        <v>C</v>
      </c>
      <c r="R429" s="769"/>
      <c r="S429" s="769" t="s">
        <v>969</v>
      </c>
      <c r="T429" s="369">
        <v>1</v>
      </c>
      <c r="U429" s="369">
        <v>3.2</v>
      </c>
      <c r="V429" s="10">
        <v>9.1999999999999998E-3</v>
      </c>
      <c r="Y429" s="769"/>
      <c r="Z429" s="769" t="s">
        <v>969</v>
      </c>
      <c r="AA429" s="369">
        <v>1</v>
      </c>
      <c r="AB429" s="369">
        <v>3.2</v>
      </c>
      <c r="AC429" s="10">
        <v>9.1999999999999998E-3</v>
      </c>
      <c r="AD429" s="10">
        <v>9.1999999999999998E-3</v>
      </c>
    </row>
    <row r="430" spans="2:30">
      <c r="B430" s="424"/>
      <c r="C430" s="424" t="s">
        <v>228</v>
      </c>
      <c r="D430" s="424" t="s">
        <v>227</v>
      </c>
      <c r="E430" s="424">
        <v>426</v>
      </c>
      <c r="F430" s="425" t="str">
        <f>Dumpadas[[#This Row],[punto]] &amp; " "&amp;Dumpadas[[#This Row],[jornada]]&amp;" " &amp; Dumpadas[[#This Row],[N°Acop]] &amp; " " &amp; TEXT(Dumpadas[[#This Row],[fecha ]], "dd-mm-yyyy")</f>
        <v>NIVEL 970 AM 426 10-02-2026</v>
      </c>
      <c r="G430" s="424" t="s">
        <v>14</v>
      </c>
      <c r="H430" s="426">
        <v>46063</v>
      </c>
      <c r="I430" s="424">
        <v>3.5</v>
      </c>
      <c r="J430" s="427">
        <v>1.23E-2</v>
      </c>
      <c r="K430" s="427">
        <f>+IF(Dumpadas[[#This Row],[ley]]&gt;0.03,0.03,Dumpadas[[#This Row],[ley]])</f>
        <v>1.23E-2</v>
      </c>
      <c r="L430" s="427"/>
      <c r="M430" s="424">
        <v>28584</v>
      </c>
      <c r="N430" s="424"/>
      <c r="O430" s="427"/>
      <c r="P430" s="428" t="str" cm="1">
        <f t="array" ref="P430">INDEX(Rangos!$E$3:$E$16,MATCH(1,(Dumpadas[[#This Row],[ley]]&gt;=Rangos!$B$3:$B$16)*(Dumpadas[[#This Row],[ley]]&lt;=Rangos!$C$3:$C$16),0))</f>
        <v>D</v>
      </c>
      <c r="R430" s="769"/>
      <c r="S430" s="769" t="s">
        <v>970</v>
      </c>
      <c r="T430" s="369">
        <v>1</v>
      </c>
      <c r="U430" s="369">
        <v>3.2</v>
      </c>
      <c r="V430" s="10">
        <v>9.5999999999999992E-3</v>
      </c>
      <c r="Y430" s="769"/>
      <c r="Z430" s="769" t="s">
        <v>970</v>
      </c>
      <c r="AA430" s="369">
        <v>1</v>
      </c>
      <c r="AB430" s="369">
        <v>3.2</v>
      </c>
      <c r="AC430" s="10">
        <v>9.5999999999999992E-3</v>
      </c>
      <c r="AD430" s="10">
        <v>9.5999999999999992E-3</v>
      </c>
    </row>
    <row r="431" spans="2:30">
      <c r="B431" s="424"/>
      <c r="C431" s="424" t="s">
        <v>228</v>
      </c>
      <c r="D431" s="424" t="s">
        <v>227</v>
      </c>
      <c r="E431" s="424">
        <v>427</v>
      </c>
      <c r="F431" s="425" t="str">
        <f>Dumpadas[[#This Row],[punto]] &amp; " "&amp;Dumpadas[[#This Row],[jornada]]&amp;" " &amp; Dumpadas[[#This Row],[N°Acop]] &amp; " " &amp; TEXT(Dumpadas[[#This Row],[fecha ]], "dd-mm-yyyy")</f>
        <v>NIVEL 970 AM 427 10-02-2026</v>
      </c>
      <c r="G431" s="424" t="s">
        <v>14</v>
      </c>
      <c r="H431" s="426">
        <v>46063</v>
      </c>
      <c r="I431" s="424">
        <v>3.5</v>
      </c>
      <c r="J431" s="427">
        <v>8.8999999999999999E-3</v>
      </c>
      <c r="K431" s="427">
        <f>+IF(Dumpadas[[#This Row],[ley]]&gt;0.03,0.03,Dumpadas[[#This Row],[ley]])</f>
        <v>8.8999999999999999E-3</v>
      </c>
      <c r="L431" s="427"/>
      <c r="M431" s="424">
        <v>28584</v>
      </c>
      <c r="N431" s="424"/>
      <c r="O431" s="427"/>
      <c r="P431" s="428" t="str" cm="1">
        <f t="array" ref="P431">INDEX(Rangos!$E$3:$E$16,MATCH(1,(Dumpadas[[#This Row],[ley]]&gt;=Rangos!$B$3:$B$16)*(Dumpadas[[#This Row],[ley]]&lt;=Rangos!$C$3:$C$16),0))</f>
        <v>A</v>
      </c>
      <c r="R431" s="769"/>
      <c r="S431" s="769" t="s">
        <v>971</v>
      </c>
      <c r="T431" s="369">
        <v>1</v>
      </c>
      <c r="U431" s="369">
        <v>3.2</v>
      </c>
      <c r="V431" s="10">
        <v>1.37E-2</v>
      </c>
      <c r="Y431" s="769"/>
      <c r="Z431" s="769" t="s">
        <v>971</v>
      </c>
      <c r="AA431" s="369">
        <v>1</v>
      </c>
      <c r="AB431" s="369">
        <v>3.2</v>
      </c>
      <c r="AC431" s="10">
        <v>1.37E-2</v>
      </c>
      <c r="AD431" s="10">
        <v>1.37E-2</v>
      </c>
    </row>
    <row r="432" spans="2:30">
      <c r="B432" s="471"/>
      <c r="C432" s="773" t="s">
        <v>228</v>
      </c>
      <c r="D432" s="773" t="s">
        <v>227</v>
      </c>
      <c r="E432" s="386">
        <v>428</v>
      </c>
      <c r="F432" s="410" t="str">
        <f>Dumpadas[[#This Row],[punto]] &amp; " "&amp;Dumpadas[[#This Row],[jornada]]&amp;" " &amp; Dumpadas[[#This Row],[N°Acop]] &amp; " " &amp; TEXT(Dumpadas[[#This Row],[fecha ]], "dd-mm-yyyy")</f>
        <v>NIVEL 970 PM 428 10-02-2026</v>
      </c>
      <c r="G432" s="471" t="s">
        <v>16</v>
      </c>
      <c r="H432" s="5">
        <v>46063</v>
      </c>
      <c r="I432" s="471">
        <v>3.5</v>
      </c>
      <c r="J432" s="8">
        <v>1.26E-2</v>
      </c>
      <c r="K432" s="8">
        <f>+IF(Dumpadas[[#This Row],[ley]]&gt;0.03,0.03,Dumpadas[[#This Row],[ley]])</f>
        <v>1.26E-2</v>
      </c>
      <c r="L432" s="8"/>
      <c r="M432" s="471">
        <v>28592</v>
      </c>
      <c r="N432" s="386"/>
      <c r="O432" s="7"/>
      <c r="P432" s="10" t="str" cm="1">
        <f t="array" ref="P432">INDEX(Rangos!$E$3:$E$16,MATCH(1,(Dumpadas[[#This Row],[ley]]&gt;=Rangos!$B$3:$B$16)*(Dumpadas[[#This Row],[ley]]&lt;=Rangos!$C$3:$C$16),0))</f>
        <v>D</v>
      </c>
      <c r="R432" s="769"/>
      <c r="S432" s="769" t="s">
        <v>972</v>
      </c>
      <c r="T432" s="369">
        <v>1</v>
      </c>
      <c r="U432" s="369">
        <v>3.2</v>
      </c>
      <c r="V432" s="10">
        <v>1.26E-2</v>
      </c>
      <c r="Y432" s="769"/>
      <c r="Z432" s="769" t="s">
        <v>972</v>
      </c>
      <c r="AA432" s="369">
        <v>1</v>
      </c>
      <c r="AB432" s="369">
        <v>3.2</v>
      </c>
      <c r="AC432" s="10">
        <v>1.26E-2</v>
      </c>
      <c r="AD432" s="10">
        <v>1.26E-2</v>
      </c>
    </row>
    <row r="433" spans="2:30">
      <c r="B433" s="471"/>
      <c r="C433" s="773" t="s">
        <v>228</v>
      </c>
      <c r="D433" s="773" t="s">
        <v>227</v>
      </c>
      <c r="E433" s="386">
        <v>429</v>
      </c>
      <c r="F433" s="410" t="str">
        <f>Dumpadas[[#This Row],[punto]] &amp; " "&amp;Dumpadas[[#This Row],[jornada]]&amp;" " &amp; Dumpadas[[#This Row],[N°Acop]] &amp; " " &amp; TEXT(Dumpadas[[#This Row],[fecha ]], "dd-mm-yyyy")</f>
        <v>NIVEL 970 PM 429 10-02-2026</v>
      </c>
      <c r="G433" s="471" t="s">
        <v>16</v>
      </c>
      <c r="H433" s="5">
        <v>46063</v>
      </c>
      <c r="I433" s="471">
        <v>3.5</v>
      </c>
      <c r="J433" s="8">
        <v>1.3299999999999999E-2</v>
      </c>
      <c r="K433" s="8">
        <f>+IF(Dumpadas[[#This Row],[ley]]&gt;0.03,0.03,Dumpadas[[#This Row],[ley]])</f>
        <v>1.3299999999999999E-2</v>
      </c>
      <c r="L433" s="8"/>
      <c r="M433" s="471">
        <v>28592</v>
      </c>
      <c r="N433" s="386"/>
      <c r="O433" s="7"/>
      <c r="P433" s="10" t="str" cm="1">
        <f t="array" ref="P433">INDEX(Rangos!$E$3:$E$16,MATCH(1,(Dumpadas[[#This Row],[ley]]&gt;=Rangos!$B$3:$B$16)*(Dumpadas[[#This Row],[ley]]&lt;=Rangos!$C$3:$C$16),0))</f>
        <v>D</v>
      </c>
      <c r="R433" s="769"/>
      <c r="S433" s="769" t="s">
        <v>973</v>
      </c>
      <c r="T433" s="369">
        <v>1</v>
      </c>
      <c r="U433" s="369">
        <v>3.2</v>
      </c>
      <c r="V433" s="10">
        <v>1.4500000000000001E-2</v>
      </c>
      <c r="Y433" s="769"/>
      <c r="Z433" s="769" t="s">
        <v>973</v>
      </c>
      <c r="AA433" s="369">
        <v>1</v>
      </c>
      <c r="AB433" s="369">
        <v>3.2</v>
      </c>
      <c r="AC433" s="10">
        <v>1.4500000000000001E-2</v>
      </c>
      <c r="AD433" s="10">
        <v>1.4500000000000001E-2</v>
      </c>
    </row>
    <row r="434" spans="2:30">
      <c r="B434" s="471"/>
      <c r="C434" s="773" t="s">
        <v>228</v>
      </c>
      <c r="D434" s="773" t="s">
        <v>227</v>
      </c>
      <c r="E434" s="386">
        <v>430</v>
      </c>
      <c r="F434" s="410" t="str">
        <f>Dumpadas[[#This Row],[punto]] &amp; " "&amp;Dumpadas[[#This Row],[jornada]]&amp;" " &amp; Dumpadas[[#This Row],[N°Acop]] &amp; " " &amp; TEXT(Dumpadas[[#This Row],[fecha ]], "dd-mm-yyyy")</f>
        <v>NIVEL 970 PM 430 10-02-2026</v>
      </c>
      <c r="G434" s="471" t="s">
        <v>16</v>
      </c>
      <c r="H434" s="5">
        <v>46063</v>
      </c>
      <c r="I434" s="471">
        <v>3.5</v>
      </c>
      <c r="J434" s="8">
        <v>7.7999999999999996E-3</v>
      </c>
      <c r="K434" s="8">
        <f>+IF(Dumpadas[[#This Row],[ley]]&gt;0.03,0.03,Dumpadas[[#This Row],[ley]])</f>
        <v>7.7999999999999996E-3</v>
      </c>
      <c r="L434" s="8"/>
      <c r="M434" s="471">
        <v>28592</v>
      </c>
      <c r="N434" s="386"/>
      <c r="O434" s="7"/>
      <c r="P434" s="10" t="str" cm="1">
        <f t="array" ref="P434">INDEX(Rangos!$E$3:$E$16,MATCH(1,(Dumpadas[[#This Row],[ley]]&gt;=Rangos!$B$3:$B$16)*(Dumpadas[[#This Row],[ley]]&lt;=Rangos!$C$3:$C$16),0))</f>
        <v>A</v>
      </c>
      <c r="R434" s="769"/>
      <c r="S434" s="769" t="s">
        <v>974</v>
      </c>
      <c r="T434" s="369">
        <v>1</v>
      </c>
      <c r="U434" s="369">
        <v>3.2</v>
      </c>
      <c r="V434" s="10">
        <v>1.1599999999999999E-2</v>
      </c>
      <c r="Y434" s="769"/>
      <c r="Z434" s="769" t="s">
        <v>974</v>
      </c>
      <c r="AA434" s="369">
        <v>1</v>
      </c>
      <c r="AB434" s="369">
        <v>3.2</v>
      </c>
      <c r="AC434" s="10">
        <v>1.1599999999999999E-2</v>
      </c>
      <c r="AD434" s="10">
        <v>1.1599999999999999E-2</v>
      </c>
    </row>
    <row r="435" spans="2:30">
      <c r="B435" s="471"/>
      <c r="C435" s="773" t="s">
        <v>228</v>
      </c>
      <c r="D435" s="773" t="s">
        <v>227</v>
      </c>
      <c r="E435" s="386">
        <v>431</v>
      </c>
      <c r="F435" s="410" t="str">
        <f>Dumpadas[[#This Row],[punto]] &amp; " "&amp;Dumpadas[[#This Row],[jornada]]&amp;" " &amp; Dumpadas[[#This Row],[N°Acop]] &amp; " " &amp; TEXT(Dumpadas[[#This Row],[fecha ]], "dd-mm-yyyy")</f>
        <v>NIVEL 970 PM 431 10-02-2026</v>
      </c>
      <c r="G435" s="471" t="s">
        <v>16</v>
      </c>
      <c r="H435" s="5">
        <v>46063</v>
      </c>
      <c r="I435" s="471">
        <v>3.5</v>
      </c>
      <c r="J435" s="8">
        <v>1.03E-2</v>
      </c>
      <c r="K435" s="8">
        <f>+IF(Dumpadas[[#This Row],[ley]]&gt;0.03,0.03,Dumpadas[[#This Row],[ley]])</f>
        <v>1.03E-2</v>
      </c>
      <c r="L435" s="8"/>
      <c r="M435" s="471">
        <v>28592</v>
      </c>
      <c r="N435" s="386"/>
      <c r="O435" s="7"/>
      <c r="P435" s="10" t="str" cm="1">
        <f t="array" ref="P435">INDEX(Rangos!$E$3:$E$16,MATCH(1,(Dumpadas[[#This Row],[ley]]&gt;=Rangos!$B$3:$B$16)*(Dumpadas[[#This Row],[ley]]&lt;=Rangos!$C$3:$C$16),0))</f>
        <v>B</v>
      </c>
      <c r="R435" s="769"/>
      <c r="S435" s="769" t="s">
        <v>975</v>
      </c>
      <c r="T435" s="369">
        <v>1</v>
      </c>
      <c r="U435" s="369">
        <v>3.2</v>
      </c>
      <c r="V435" s="10">
        <v>1.0200000000000001E-2</v>
      </c>
      <c r="Y435" s="769"/>
      <c r="Z435" s="769" t="s">
        <v>975</v>
      </c>
      <c r="AA435" s="369">
        <v>1</v>
      </c>
      <c r="AB435" s="369">
        <v>3.2</v>
      </c>
      <c r="AC435" s="10">
        <v>1.0200000000000001E-2</v>
      </c>
      <c r="AD435" s="10">
        <v>1.0200000000000001E-2</v>
      </c>
    </row>
    <row r="436" spans="2:30">
      <c r="B436" s="471"/>
      <c r="C436" s="773" t="s">
        <v>228</v>
      </c>
      <c r="D436" s="773" t="s">
        <v>227</v>
      </c>
      <c r="E436" s="386">
        <v>432</v>
      </c>
      <c r="F436" s="410" t="str">
        <f>Dumpadas[[#This Row],[punto]] &amp; " "&amp;Dumpadas[[#This Row],[jornada]]&amp;" " &amp; Dumpadas[[#This Row],[N°Acop]] &amp; " " &amp; TEXT(Dumpadas[[#This Row],[fecha ]], "dd-mm-yyyy")</f>
        <v>NIVEL 970 PM 432 10-02-2026</v>
      </c>
      <c r="G436" s="471" t="s">
        <v>16</v>
      </c>
      <c r="H436" s="5">
        <v>46063</v>
      </c>
      <c r="I436" s="471">
        <v>3.5</v>
      </c>
      <c r="J436" s="8">
        <v>1.12E-2</v>
      </c>
      <c r="K436" s="8">
        <f>+IF(Dumpadas[[#This Row],[ley]]&gt;0.03,0.03,Dumpadas[[#This Row],[ley]])</f>
        <v>1.12E-2</v>
      </c>
      <c r="L436" s="8"/>
      <c r="M436" s="471">
        <v>28592</v>
      </c>
      <c r="N436" s="386"/>
      <c r="O436" s="7"/>
      <c r="P436" s="10" t="str" cm="1">
        <f t="array" ref="P436">INDEX(Rangos!$E$3:$E$16,MATCH(1,(Dumpadas[[#This Row],[ley]]&gt;=Rangos!$B$3:$B$16)*(Dumpadas[[#This Row],[ley]]&lt;=Rangos!$C$3:$C$16),0))</f>
        <v>C</v>
      </c>
      <c r="R436" s="769"/>
      <c r="S436" s="769" t="s">
        <v>976</v>
      </c>
      <c r="T436" s="369">
        <v>1</v>
      </c>
      <c r="U436" s="369">
        <v>3.2</v>
      </c>
      <c r="V436" s="10">
        <v>1.09E-2</v>
      </c>
      <c r="Y436" s="769"/>
      <c r="Z436" s="769" t="s">
        <v>976</v>
      </c>
      <c r="AA436" s="369">
        <v>1</v>
      </c>
      <c r="AB436" s="369">
        <v>3.2</v>
      </c>
      <c r="AC436" s="10">
        <v>1.09E-2</v>
      </c>
      <c r="AD436" s="10">
        <v>1.09E-2</v>
      </c>
    </row>
    <row r="437" spans="2:30">
      <c r="B437" s="471"/>
      <c r="C437" s="773" t="s">
        <v>228</v>
      </c>
      <c r="D437" s="773" t="s">
        <v>227</v>
      </c>
      <c r="E437" s="386">
        <v>433</v>
      </c>
      <c r="F437" s="410" t="str">
        <f>Dumpadas[[#This Row],[punto]] &amp; " "&amp;Dumpadas[[#This Row],[jornada]]&amp;" " &amp; Dumpadas[[#This Row],[N°Acop]] &amp; " " &amp; TEXT(Dumpadas[[#This Row],[fecha ]], "dd-mm-yyyy")</f>
        <v>NIVEL 970 PM 433 10-02-2026</v>
      </c>
      <c r="G437" s="471" t="s">
        <v>16</v>
      </c>
      <c r="H437" s="5">
        <v>46063</v>
      </c>
      <c r="I437" s="471">
        <v>3.5</v>
      </c>
      <c r="J437" s="8">
        <v>1.2500000000000001E-2</v>
      </c>
      <c r="K437" s="8">
        <f>+IF(Dumpadas[[#This Row],[ley]]&gt;0.03,0.03,Dumpadas[[#This Row],[ley]])</f>
        <v>1.2500000000000001E-2</v>
      </c>
      <c r="L437" s="8"/>
      <c r="M437" s="471">
        <v>28592</v>
      </c>
      <c r="N437" s="386"/>
      <c r="O437" s="7"/>
      <c r="P437" s="10" t="str" cm="1">
        <f t="array" ref="P437">INDEX(Rangos!$E$3:$E$16,MATCH(1,(Dumpadas[[#This Row],[ley]]&gt;=Rangos!$B$3:$B$16)*(Dumpadas[[#This Row],[ley]]&lt;=Rangos!$C$3:$C$16),0))</f>
        <v>D</v>
      </c>
      <c r="R437" s="769"/>
      <c r="S437" s="769" t="s">
        <v>977</v>
      </c>
      <c r="T437" s="369">
        <v>1</v>
      </c>
      <c r="U437" s="369">
        <v>3.2</v>
      </c>
      <c r="V437" s="10">
        <v>1.5699999999999999E-2</v>
      </c>
      <c r="Y437" s="769"/>
      <c r="Z437" s="769" t="s">
        <v>977</v>
      </c>
      <c r="AA437" s="369">
        <v>1</v>
      </c>
      <c r="AB437" s="369">
        <v>3.2</v>
      </c>
      <c r="AC437" s="10">
        <v>1.5699999999999999E-2</v>
      </c>
      <c r="AD437" s="10">
        <v>1.5699999999999999E-2</v>
      </c>
    </row>
    <row r="438" spans="2:30">
      <c r="B438" s="424"/>
      <c r="C438" s="424" t="s">
        <v>228</v>
      </c>
      <c r="D438" s="424" t="s">
        <v>227</v>
      </c>
      <c r="E438" s="424">
        <v>434</v>
      </c>
      <c r="F438" s="425" t="str">
        <f>Dumpadas[[#This Row],[punto]] &amp; " "&amp;Dumpadas[[#This Row],[jornada]]&amp;" " &amp; Dumpadas[[#This Row],[N°Acop]] &amp; " " &amp; TEXT(Dumpadas[[#This Row],[fecha ]], "dd-mm-yyyy")</f>
        <v>NIVEL 970 PM 434 11-02-2026</v>
      </c>
      <c r="G438" s="424" t="s">
        <v>16</v>
      </c>
      <c r="H438" s="426">
        <v>46064</v>
      </c>
      <c r="I438" s="424">
        <v>3.5</v>
      </c>
      <c r="J438" s="427">
        <v>2.2599999999999999E-2</v>
      </c>
      <c r="K438" s="427">
        <f>+IF(Dumpadas[[#This Row],[ley]]&gt;0.03,0.03,Dumpadas[[#This Row],[ley]])</f>
        <v>2.2599999999999999E-2</v>
      </c>
      <c r="L438" s="427"/>
      <c r="M438" s="424">
        <v>28598</v>
      </c>
      <c r="N438" s="424"/>
      <c r="O438" s="427"/>
      <c r="P438" s="428" t="str" cm="1">
        <f t="array" ref="P438">INDEX(Rangos!$E$3:$E$16,MATCH(1,(Dumpadas[[#This Row],[ley]]&gt;=Rangos!$B$3:$B$16)*(Dumpadas[[#This Row],[ley]]&lt;=Rangos!$C$3:$C$16),0))</f>
        <v>J</v>
      </c>
      <c r="R438" s="769"/>
      <c r="S438" s="769" t="s">
        <v>978</v>
      </c>
      <c r="T438" s="369">
        <v>1</v>
      </c>
      <c r="U438" s="369">
        <v>3.2</v>
      </c>
      <c r="V438" s="10">
        <v>1.14E-2</v>
      </c>
      <c r="Y438" s="769"/>
      <c r="Z438" s="769" t="s">
        <v>978</v>
      </c>
      <c r="AA438" s="369">
        <v>1</v>
      </c>
      <c r="AB438" s="369">
        <v>3.2</v>
      </c>
      <c r="AC438" s="10">
        <v>1.14E-2</v>
      </c>
      <c r="AD438" s="10">
        <v>1.14E-2</v>
      </c>
    </row>
    <row r="439" spans="2:30">
      <c r="B439" s="424"/>
      <c r="C439" s="424" t="s">
        <v>228</v>
      </c>
      <c r="D439" s="424" t="s">
        <v>227</v>
      </c>
      <c r="E439" s="424">
        <v>435</v>
      </c>
      <c r="F439" s="425" t="str">
        <f>Dumpadas[[#This Row],[punto]] &amp; " "&amp;Dumpadas[[#This Row],[jornada]]&amp;" " &amp; Dumpadas[[#This Row],[N°Acop]] &amp; " " &amp; TEXT(Dumpadas[[#This Row],[fecha ]], "dd-mm-yyyy")</f>
        <v>NIVEL 970 PM 435 11-02-2026</v>
      </c>
      <c r="G439" s="424" t="s">
        <v>16</v>
      </c>
      <c r="H439" s="426">
        <v>46064</v>
      </c>
      <c r="I439" s="424">
        <v>3.5</v>
      </c>
      <c r="J439" s="427">
        <v>1.5900000000000001E-2</v>
      </c>
      <c r="K439" s="427">
        <f>+IF(Dumpadas[[#This Row],[ley]]&gt;0.03,0.03,Dumpadas[[#This Row],[ley]])</f>
        <v>1.5900000000000001E-2</v>
      </c>
      <c r="L439" s="427"/>
      <c r="M439" s="424">
        <v>28598</v>
      </c>
      <c r="N439" s="424"/>
      <c r="O439" s="427"/>
      <c r="P439" s="428" t="str" cm="1">
        <f t="array" ref="P439">INDEX(Rangos!$E$3:$E$16,MATCH(1,(Dumpadas[[#This Row],[ley]]&gt;=Rangos!$B$3:$B$16)*(Dumpadas[[#This Row],[ley]]&lt;=Rangos!$C$3:$C$16),0))</f>
        <v>F</v>
      </c>
      <c r="R439" s="769"/>
      <c r="S439" s="769" t="s">
        <v>979</v>
      </c>
      <c r="T439" s="369">
        <v>1</v>
      </c>
      <c r="U439" s="369">
        <v>3.2</v>
      </c>
      <c r="V439" s="10">
        <v>1.1599999999999999E-2</v>
      </c>
      <c r="Y439" s="769"/>
      <c r="Z439" s="769" t="s">
        <v>979</v>
      </c>
      <c r="AA439" s="369">
        <v>1</v>
      </c>
      <c r="AB439" s="369">
        <v>3.2</v>
      </c>
      <c r="AC439" s="10">
        <v>1.1599999999999999E-2</v>
      </c>
      <c r="AD439" s="10">
        <v>1.1599999999999999E-2</v>
      </c>
    </row>
    <row r="440" spans="2:30">
      <c r="B440" s="424"/>
      <c r="C440" s="424" t="s">
        <v>228</v>
      </c>
      <c r="D440" s="424" t="s">
        <v>227</v>
      </c>
      <c r="E440" s="424">
        <v>436</v>
      </c>
      <c r="F440" s="425" t="str">
        <f>Dumpadas[[#This Row],[punto]] &amp; " "&amp;Dumpadas[[#This Row],[jornada]]&amp;" " &amp; Dumpadas[[#This Row],[N°Acop]] &amp; " " &amp; TEXT(Dumpadas[[#This Row],[fecha ]], "dd-mm-yyyy")</f>
        <v>NIVEL 970 PM 436 11-02-2026</v>
      </c>
      <c r="G440" s="424" t="s">
        <v>16</v>
      </c>
      <c r="H440" s="426">
        <v>46064</v>
      </c>
      <c r="I440" s="424">
        <v>3.5</v>
      </c>
      <c r="J440" s="427">
        <v>1.67E-2</v>
      </c>
      <c r="K440" s="427">
        <f>+IF(Dumpadas[[#This Row],[ley]]&gt;0.03,0.03,Dumpadas[[#This Row],[ley]])</f>
        <v>1.67E-2</v>
      </c>
      <c r="L440" s="427"/>
      <c r="M440" s="424">
        <v>28598</v>
      </c>
      <c r="N440" s="424"/>
      <c r="O440" s="427"/>
      <c r="P440" s="428" t="str" cm="1">
        <f t="array" ref="P440">INDEX(Rangos!$E$3:$E$16,MATCH(1,(Dumpadas[[#This Row],[ley]]&gt;=Rangos!$B$3:$B$16)*(Dumpadas[[#This Row],[ley]]&lt;=Rangos!$C$3:$C$16),0))</f>
        <v>F</v>
      </c>
      <c r="R440" s="769"/>
      <c r="S440" s="769" t="s">
        <v>980</v>
      </c>
      <c r="T440" s="369">
        <v>1</v>
      </c>
      <c r="U440" s="369">
        <v>3.2</v>
      </c>
      <c r="V440" s="10">
        <v>1.29E-2</v>
      </c>
      <c r="Y440" s="769"/>
      <c r="Z440" s="769" t="s">
        <v>980</v>
      </c>
      <c r="AA440" s="369">
        <v>1</v>
      </c>
      <c r="AB440" s="369">
        <v>3.2</v>
      </c>
      <c r="AC440" s="10">
        <v>1.29E-2</v>
      </c>
      <c r="AD440" s="10">
        <v>1.29E-2</v>
      </c>
    </row>
    <row r="441" spans="2:30">
      <c r="B441" s="424"/>
      <c r="C441" s="424" t="s">
        <v>228</v>
      </c>
      <c r="D441" s="424" t="s">
        <v>227</v>
      </c>
      <c r="E441" s="424">
        <v>437</v>
      </c>
      <c r="F441" s="425" t="str">
        <f>Dumpadas[[#This Row],[punto]] &amp; " "&amp;Dumpadas[[#This Row],[jornada]]&amp;" " &amp; Dumpadas[[#This Row],[N°Acop]] &amp; " " &amp; TEXT(Dumpadas[[#This Row],[fecha ]], "dd-mm-yyyy")</f>
        <v>NIVEL 970 PM 437 11-02-2026</v>
      </c>
      <c r="G441" s="424" t="s">
        <v>16</v>
      </c>
      <c r="H441" s="426">
        <v>46064</v>
      </c>
      <c r="I441" s="424">
        <v>3.5</v>
      </c>
      <c r="J441" s="427">
        <v>0.01</v>
      </c>
      <c r="K441" s="427">
        <f>+IF(Dumpadas[[#This Row],[ley]]&gt;0.03,0.03,Dumpadas[[#This Row],[ley]])</f>
        <v>0.01</v>
      </c>
      <c r="L441" s="427"/>
      <c r="M441" s="424">
        <v>28598</v>
      </c>
      <c r="N441" s="424"/>
      <c r="O441" s="427"/>
      <c r="P441" s="428" t="str" cm="1">
        <f t="array" ref="P441">INDEX(Rangos!$E$3:$E$16,MATCH(1,(Dumpadas[[#This Row],[ley]]&gt;=Rangos!$B$3:$B$16)*(Dumpadas[[#This Row],[ley]]&lt;=Rangos!$C$3:$C$16),0))</f>
        <v>B</v>
      </c>
      <c r="R441" s="769"/>
      <c r="S441" s="769" t="s">
        <v>981</v>
      </c>
      <c r="T441" s="369">
        <v>1</v>
      </c>
      <c r="U441" s="369">
        <v>3.2</v>
      </c>
      <c r="V441" s="10">
        <v>1.32E-2</v>
      </c>
      <c r="Y441" s="769"/>
      <c r="Z441" s="769" t="s">
        <v>981</v>
      </c>
      <c r="AA441" s="369">
        <v>1</v>
      </c>
      <c r="AB441" s="369">
        <v>3.2</v>
      </c>
      <c r="AC441" s="10">
        <v>1.32E-2</v>
      </c>
      <c r="AD441" s="10">
        <v>1.32E-2</v>
      </c>
    </row>
    <row r="442" spans="2:30">
      <c r="B442" s="424"/>
      <c r="C442" s="424" t="s">
        <v>228</v>
      </c>
      <c r="D442" s="424" t="s">
        <v>227</v>
      </c>
      <c r="E442" s="424">
        <v>438</v>
      </c>
      <c r="F442" s="425" t="str">
        <f>Dumpadas[[#This Row],[punto]] &amp; " "&amp;Dumpadas[[#This Row],[jornada]]&amp;" " &amp; Dumpadas[[#This Row],[N°Acop]] &amp; " " &amp; TEXT(Dumpadas[[#This Row],[fecha ]], "dd-mm-yyyy")</f>
        <v>NIVEL 970 PM 438 11-02-2026</v>
      </c>
      <c r="G442" s="424" t="s">
        <v>16</v>
      </c>
      <c r="H442" s="426">
        <v>46064</v>
      </c>
      <c r="I442" s="424">
        <v>3.5</v>
      </c>
      <c r="J442" s="427">
        <v>8.3999999999999995E-3</v>
      </c>
      <c r="K442" s="427">
        <f>+IF(Dumpadas[[#This Row],[ley]]&gt;0.03,0.03,Dumpadas[[#This Row],[ley]])</f>
        <v>8.3999999999999995E-3</v>
      </c>
      <c r="L442" s="427"/>
      <c r="M442" s="424">
        <v>28598</v>
      </c>
      <c r="N442" s="424"/>
      <c r="O442" s="427"/>
      <c r="P442" s="428" t="str" cm="1">
        <f t="array" ref="P442">INDEX(Rangos!$E$3:$E$16,MATCH(1,(Dumpadas[[#This Row],[ley]]&gt;=Rangos!$B$3:$B$16)*(Dumpadas[[#This Row],[ley]]&lt;=Rangos!$C$3:$C$16),0))</f>
        <v>A</v>
      </c>
      <c r="R442" s="769"/>
      <c r="S442" s="769" t="s">
        <v>982</v>
      </c>
      <c r="T442" s="369">
        <v>1</v>
      </c>
      <c r="U442" s="369">
        <v>3.2</v>
      </c>
      <c r="V442" s="10">
        <v>1.18E-2</v>
      </c>
      <c r="Y442" s="769"/>
      <c r="Z442" s="769" t="s">
        <v>982</v>
      </c>
      <c r="AA442" s="369">
        <v>1</v>
      </c>
      <c r="AB442" s="369">
        <v>3.2</v>
      </c>
      <c r="AC442" s="10">
        <v>1.18E-2</v>
      </c>
      <c r="AD442" s="10">
        <v>1.18E-2</v>
      </c>
    </row>
    <row r="443" spans="2:30">
      <c r="B443" s="473"/>
      <c r="C443" s="773" t="s">
        <v>228</v>
      </c>
      <c r="D443" s="773" t="s">
        <v>227</v>
      </c>
      <c r="E443" s="386">
        <v>439</v>
      </c>
      <c r="F443" s="410" t="str">
        <f>Dumpadas[[#This Row],[punto]] &amp; " "&amp;Dumpadas[[#This Row],[jornada]]&amp;" " &amp; Dumpadas[[#This Row],[N°Acop]] &amp; " " &amp; TEXT(Dumpadas[[#This Row],[fecha ]], "dd-mm-yyyy")</f>
        <v>NIVEL 970 PM 439 12-02-2026</v>
      </c>
      <c r="G443" s="473" t="s">
        <v>16</v>
      </c>
      <c r="H443" s="5">
        <v>46065</v>
      </c>
      <c r="I443" s="473">
        <v>3.5</v>
      </c>
      <c r="J443" s="8">
        <v>6.1000000000000004E-3</v>
      </c>
      <c r="K443" s="8">
        <f>+IF(Dumpadas[[#This Row],[ley]]&gt;0.03,0.03,Dumpadas[[#This Row],[ley]])</f>
        <v>6.1000000000000004E-3</v>
      </c>
      <c r="L443" s="8"/>
      <c r="M443" s="473">
        <v>28603</v>
      </c>
      <c r="N443" s="386"/>
      <c r="O443" s="7"/>
      <c r="P443" s="10" t="str" cm="1">
        <f t="array" ref="P443">INDEX(Rangos!$E$3:$E$16,MATCH(1,(Dumpadas[[#This Row],[ley]]&gt;=Rangos!$B$3:$B$16)*(Dumpadas[[#This Row],[ley]]&lt;=Rangos!$C$3:$C$16),0))</f>
        <v>Reserva</v>
      </c>
      <c r="R443" s="769"/>
      <c r="S443" s="769" t="s">
        <v>983</v>
      </c>
      <c r="T443" s="369">
        <v>1</v>
      </c>
      <c r="U443" s="369">
        <v>3.2</v>
      </c>
      <c r="V443" s="10">
        <v>7.0000000000000001E-3</v>
      </c>
      <c r="Y443" s="769"/>
      <c r="Z443" s="769" t="s">
        <v>983</v>
      </c>
      <c r="AA443" s="369">
        <v>1</v>
      </c>
      <c r="AB443" s="369">
        <v>3.2</v>
      </c>
      <c r="AC443" s="10">
        <v>7.0000000000000001E-3</v>
      </c>
      <c r="AD443" s="10">
        <v>7.0000000000000001E-3</v>
      </c>
    </row>
    <row r="444" spans="2:30">
      <c r="B444" s="473"/>
      <c r="C444" s="773" t="s">
        <v>228</v>
      </c>
      <c r="D444" s="773" t="s">
        <v>227</v>
      </c>
      <c r="E444" s="386">
        <v>440</v>
      </c>
      <c r="F444" s="410" t="str">
        <f>Dumpadas[[#This Row],[punto]] &amp; " "&amp;Dumpadas[[#This Row],[jornada]]&amp;" " &amp; Dumpadas[[#This Row],[N°Acop]] &amp; " " &amp; TEXT(Dumpadas[[#This Row],[fecha ]], "dd-mm-yyyy")</f>
        <v>NIVEL 970 PM 440 12-02-2026</v>
      </c>
      <c r="G444" s="473" t="s">
        <v>16</v>
      </c>
      <c r="H444" s="5">
        <v>46065</v>
      </c>
      <c r="I444" s="473">
        <v>3.5</v>
      </c>
      <c r="J444" s="8">
        <v>1.44E-2</v>
      </c>
      <c r="K444" s="8">
        <f>+IF(Dumpadas[[#This Row],[ley]]&gt;0.03,0.03,Dumpadas[[#This Row],[ley]])</f>
        <v>1.44E-2</v>
      </c>
      <c r="L444" s="8"/>
      <c r="M444" s="473">
        <v>28603</v>
      </c>
      <c r="N444" s="386"/>
      <c r="O444" s="7"/>
      <c r="P444" s="10" t="str" cm="1">
        <f t="array" ref="P444">INDEX(Rangos!$E$3:$E$16,MATCH(1,(Dumpadas[[#This Row],[ley]]&gt;=Rangos!$B$3:$B$16)*(Dumpadas[[#This Row],[ley]]&lt;=Rangos!$C$3:$C$16),0))</f>
        <v>E</v>
      </c>
      <c r="R444" s="769"/>
      <c r="S444" s="769" t="s">
        <v>984</v>
      </c>
      <c r="T444" s="369">
        <v>1</v>
      </c>
      <c r="U444" s="369">
        <v>3.2</v>
      </c>
      <c r="V444" s="10">
        <v>1.0500000000000001E-2</v>
      </c>
      <c r="Y444" s="769"/>
      <c r="Z444" s="769" t="s">
        <v>984</v>
      </c>
      <c r="AA444" s="369">
        <v>1</v>
      </c>
      <c r="AB444" s="369">
        <v>3.2</v>
      </c>
      <c r="AC444" s="10">
        <v>1.0500000000000001E-2</v>
      </c>
      <c r="AD444" s="10">
        <v>1.0500000000000001E-2</v>
      </c>
    </row>
    <row r="445" spans="2:30">
      <c r="B445" s="473"/>
      <c r="C445" s="773" t="s">
        <v>228</v>
      </c>
      <c r="D445" s="773" t="s">
        <v>227</v>
      </c>
      <c r="E445" s="386">
        <v>441</v>
      </c>
      <c r="F445" s="410" t="str">
        <f>Dumpadas[[#This Row],[punto]] &amp; " "&amp;Dumpadas[[#This Row],[jornada]]&amp;" " &amp; Dumpadas[[#This Row],[N°Acop]] &amp; " " &amp; TEXT(Dumpadas[[#This Row],[fecha ]], "dd-mm-yyyy")</f>
        <v>NIVEL 970 PM 441 12-02-2026</v>
      </c>
      <c r="G445" s="473" t="s">
        <v>16</v>
      </c>
      <c r="H445" s="5">
        <v>46065</v>
      </c>
      <c r="I445" s="473">
        <v>3.5</v>
      </c>
      <c r="J445" s="8">
        <v>7.9000000000000008E-3</v>
      </c>
      <c r="K445" s="8">
        <f>+IF(Dumpadas[[#This Row],[ley]]&gt;0.03,0.03,Dumpadas[[#This Row],[ley]])</f>
        <v>7.9000000000000008E-3</v>
      </c>
      <c r="L445" s="8"/>
      <c r="M445" s="473">
        <v>28603</v>
      </c>
      <c r="N445" s="386"/>
      <c r="O445" s="7"/>
      <c r="P445" s="10" t="str" cm="1">
        <f t="array" ref="P445">INDEX(Rangos!$E$3:$E$16,MATCH(1,(Dumpadas[[#This Row],[ley]]&gt;=Rangos!$B$3:$B$16)*(Dumpadas[[#This Row],[ley]]&lt;=Rangos!$C$3:$C$16),0))</f>
        <v>A</v>
      </c>
      <c r="R445" s="769"/>
      <c r="S445" s="769" t="s">
        <v>985</v>
      </c>
      <c r="T445" s="369">
        <v>1</v>
      </c>
      <c r="U445" s="369">
        <v>3.2</v>
      </c>
      <c r="V445" s="10">
        <v>9.7999999999999997E-3</v>
      </c>
      <c r="Y445" s="769"/>
      <c r="Z445" s="769" t="s">
        <v>985</v>
      </c>
      <c r="AA445" s="369">
        <v>1</v>
      </c>
      <c r="AB445" s="369">
        <v>3.2</v>
      </c>
      <c r="AC445" s="10">
        <v>9.7999999999999997E-3</v>
      </c>
      <c r="AD445" s="10">
        <v>9.7999999999999997E-3</v>
      </c>
    </row>
    <row r="446" spans="2:30">
      <c r="B446" s="473"/>
      <c r="C446" s="773" t="s">
        <v>228</v>
      </c>
      <c r="D446" s="773" t="s">
        <v>227</v>
      </c>
      <c r="E446" s="386">
        <v>442</v>
      </c>
      <c r="F446" s="410" t="str">
        <f>Dumpadas[[#This Row],[punto]] &amp; " "&amp;Dumpadas[[#This Row],[jornada]]&amp;" " &amp; Dumpadas[[#This Row],[N°Acop]] &amp; " " &amp; TEXT(Dumpadas[[#This Row],[fecha ]], "dd-mm-yyyy")</f>
        <v>NIVEL 970 PM 442 12-02-2026</v>
      </c>
      <c r="G446" s="473" t="s">
        <v>16</v>
      </c>
      <c r="H446" s="5">
        <v>46065</v>
      </c>
      <c r="I446" s="473">
        <v>3.5</v>
      </c>
      <c r="J446" s="8">
        <v>9.9000000000000008E-3</v>
      </c>
      <c r="K446" s="8">
        <f>+IF(Dumpadas[[#This Row],[ley]]&gt;0.03,0.03,Dumpadas[[#This Row],[ley]])</f>
        <v>9.9000000000000008E-3</v>
      </c>
      <c r="L446" s="8"/>
      <c r="M446" s="473">
        <v>28603</v>
      </c>
      <c r="N446" s="386"/>
      <c r="O446" s="7"/>
      <c r="P446" s="10" t="str" cm="1">
        <f t="array" ref="P446">INDEX(Rangos!$E$3:$E$16,MATCH(1,(Dumpadas[[#This Row],[ley]]&gt;=Rangos!$B$3:$B$16)*(Dumpadas[[#This Row],[ley]]&lt;=Rangos!$C$3:$C$16),0))</f>
        <v>B</v>
      </c>
      <c r="R446" s="769"/>
      <c r="S446" s="769" t="s">
        <v>986</v>
      </c>
      <c r="T446" s="369">
        <v>1</v>
      </c>
      <c r="U446" s="369">
        <v>3.2</v>
      </c>
      <c r="V446" s="10">
        <v>6.4999999999999997E-3</v>
      </c>
      <c r="Y446" s="769"/>
      <c r="Z446" s="769" t="s">
        <v>986</v>
      </c>
      <c r="AA446" s="369">
        <v>1</v>
      </c>
      <c r="AB446" s="369">
        <v>3.2</v>
      </c>
      <c r="AC446" s="10">
        <v>6.4999999999999997E-3</v>
      </c>
      <c r="AD446" s="10">
        <v>6.4999999999999997E-3</v>
      </c>
    </row>
    <row r="447" spans="2:30">
      <c r="B447" s="473"/>
      <c r="C447" s="773" t="s">
        <v>228</v>
      </c>
      <c r="D447" s="773" t="s">
        <v>227</v>
      </c>
      <c r="E447" s="386">
        <v>443</v>
      </c>
      <c r="F447" s="410" t="str">
        <f>Dumpadas[[#This Row],[punto]] &amp; " "&amp;Dumpadas[[#This Row],[jornada]]&amp;" " &amp; Dumpadas[[#This Row],[N°Acop]] &amp; " " &amp; TEXT(Dumpadas[[#This Row],[fecha ]], "dd-mm-yyyy")</f>
        <v>NIVEL 970 PM 443 12-02-2026</v>
      </c>
      <c r="G447" s="473" t="s">
        <v>16</v>
      </c>
      <c r="H447" s="5">
        <v>46065</v>
      </c>
      <c r="I447" s="473">
        <v>3.5</v>
      </c>
      <c r="J447" s="8">
        <v>1.6400000000000001E-2</v>
      </c>
      <c r="K447" s="8">
        <f>+IF(Dumpadas[[#This Row],[ley]]&gt;0.03,0.03,Dumpadas[[#This Row],[ley]])</f>
        <v>1.6400000000000001E-2</v>
      </c>
      <c r="L447" s="8"/>
      <c r="M447" s="473">
        <v>28603</v>
      </c>
      <c r="N447" s="386"/>
      <c r="O447" s="7"/>
      <c r="P447" s="10" t="str" cm="1">
        <f t="array" ref="P447">INDEX(Rangos!$E$3:$E$16,MATCH(1,(Dumpadas[[#This Row],[ley]]&gt;=Rangos!$B$3:$B$16)*(Dumpadas[[#This Row],[ley]]&lt;=Rangos!$C$3:$C$16),0))</f>
        <v>F</v>
      </c>
      <c r="R447" s="769"/>
      <c r="S447" s="769" t="s">
        <v>987</v>
      </c>
      <c r="T447" s="369">
        <v>1</v>
      </c>
      <c r="U447" s="369">
        <v>3.2</v>
      </c>
      <c r="V447" s="10">
        <v>1.46E-2</v>
      </c>
      <c r="Y447" s="769"/>
      <c r="Z447" s="769" t="s">
        <v>987</v>
      </c>
      <c r="AA447" s="369">
        <v>1</v>
      </c>
      <c r="AB447" s="369">
        <v>3.2</v>
      </c>
      <c r="AC447" s="10">
        <v>1.46E-2</v>
      </c>
      <c r="AD447" s="10">
        <v>1.46E-2</v>
      </c>
    </row>
    <row r="448" spans="2:30">
      <c r="B448" s="473"/>
      <c r="C448" s="773" t="s">
        <v>228</v>
      </c>
      <c r="D448" s="773" t="s">
        <v>227</v>
      </c>
      <c r="E448" s="386">
        <v>444</v>
      </c>
      <c r="F448" s="410" t="str">
        <f>Dumpadas[[#This Row],[punto]] &amp; " "&amp;Dumpadas[[#This Row],[jornada]]&amp;" " &amp; Dumpadas[[#This Row],[N°Acop]] &amp; " " &amp; TEXT(Dumpadas[[#This Row],[fecha ]], "dd-mm-yyyy")</f>
        <v>NIVEL 970 PM 444 12-02-2026</v>
      </c>
      <c r="G448" s="473" t="s">
        <v>16</v>
      </c>
      <c r="H448" s="5">
        <v>46065</v>
      </c>
      <c r="I448" s="473">
        <v>3.5</v>
      </c>
      <c r="J448" s="8">
        <v>0.01</v>
      </c>
      <c r="K448" s="8">
        <f>+IF(Dumpadas[[#This Row],[ley]]&gt;0.03,0.03,Dumpadas[[#This Row],[ley]])</f>
        <v>0.01</v>
      </c>
      <c r="L448" s="8"/>
      <c r="M448" s="473">
        <v>28603</v>
      </c>
      <c r="N448" s="386"/>
      <c r="O448" s="7"/>
      <c r="P448" s="10" t="str" cm="1">
        <f t="array" ref="P448">INDEX(Rangos!$E$3:$E$16,MATCH(1,(Dumpadas[[#This Row],[ley]]&gt;=Rangos!$B$3:$B$16)*(Dumpadas[[#This Row],[ley]]&lt;=Rangos!$C$3:$C$16),0))</f>
        <v>B</v>
      </c>
      <c r="R448" s="769"/>
      <c r="S448" s="769" t="s">
        <v>988</v>
      </c>
      <c r="T448" s="369">
        <v>1</v>
      </c>
      <c r="U448" s="369">
        <v>3.2</v>
      </c>
      <c r="V448" s="10">
        <v>1.5100000000000001E-2</v>
      </c>
      <c r="Y448" s="769"/>
      <c r="Z448" s="769" t="s">
        <v>988</v>
      </c>
      <c r="AA448" s="369">
        <v>1</v>
      </c>
      <c r="AB448" s="369">
        <v>3.2</v>
      </c>
      <c r="AC448" s="10">
        <v>1.5100000000000001E-2</v>
      </c>
      <c r="AD448" s="10">
        <v>1.5100000000000001E-2</v>
      </c>
    </row>
    <row r="449" spans="2:30">
      <c r="B449" s="424"/>
      <c r="C449" s="424" t="s">
        <v>228</v>
      </c>
      <c r="D449" s="424" t="s">
        <v>227</v>
      </c>
      <c r="E449" s="424">
        <v>445</v>
      </c>
      <c r="F449" s="425" t="str">
        <f>Dumpadas[[#This Row],[punto]] &amp; " "&amp;Dumpadas[[#This Row],[jornada]]&amp;" " &amp; Dumpadas[[#This Row],[N°Acop]] &amp; " " &amp; TEXT(Dumpadas[[#This Row],[fecha ]], "dd-mm-yyyy")</f>
        <v>NIVEL 970 AM 445 13-02-2026</v>
      </c>
      <c r="G449" s="424" t="s">
        <v>14</v>
      </c>
      <c r="H449" s="426">
        <v>46066</v>
      </c>
      <c r="I449" s="424">
        <v>3.5</v>
      </c>
      <c r="J449" s="427">
        <v>9.4999999999999998E-3</v>
      </c>
      <c r="K449" s="427">
        <f>+IF(Dumpadas[[#This Row],[ley]]&gt;0.03,0.03,Dumpadas[[#This Row],[ley]])</f>
        <v>9.4999999999999998E-3</v>
      </c>
      <c r="L449" s="427"/>
      <c r="M449" s="424">
        <v>28604</v>
      </c>
      <c r="N449" s="424"/>
      <c r="O449" s="427"/>
      <c r="P449" s="428" t="str" cm="1">
        <f t="array" ref="P449">INDEX(Rangos!$E$3:$E$16,MATCH(1,(Dumpadas[[#This Row],[ley]]&gt;=Rangos!$B$3:$B$16)*(Dumpadas[[#This Row],[ley]]&lt;=Rangos!$C$3:$C$16),0))</f>
        <v>B</v>
      </c>
      <c r="R449" s="769"/>
      <c r="S449" s="769" t="s">
        <v>989</v>
      </c>
      <c r="T449" s="369">
        <v>1</v>
      </c>
      <c r="U449" s="369">
        <v>3.2</v>
      </c>
      <c r="V449" s="10">
        <v>1.34E-2</v>
      </c>
      <c r="Y449" s="769"/>
      <c r="Z449" s="769" t="s">
        <v>989</v>
      </c>
      <c r="AA449" s="369">
        <v>1</v>
      </c>
      <c r="AB449" s="369">
        <v>3.2</v>
      </c>
      <c r="AC449" s="10">
        <v>1.34E-2</v>
      </c>
      <c r="AD449" s="10">
        <v>1.34E-2</v>
      </c>
    </row>
    <row r="450" spans="2:30">
      <c r="B450" s="424"/>
      <c r="C450" s="424" t="s">
        <v>228</v>
      </c>
      <c r="D450" s="424" t="s">
        <v>227</v>
      </c>
      <c r="E450" s="424">
        <v>446</v>
      </c>
      <c r="F450" s="425" t="str">
        <f>Dumpadas[[#This Row],[punto]] &amp; " "&amp;Dumpadas[[#This Row],[jornada]]&amp;" " &amp; Dumpadas[[#This Row],[N°Acop]] &amp; " " &amp; TEXT(Dumpadas[[#This Row],[fecha ]], "dd-mm-yyyy")</f>
        <v>NIVEL 970 AM 446 13-02-2026</v>
      </c>
      <c r="G450" s="424" t="s">
        <v>14</v>
      </c>
      <c r="H450" s="426">
        <v>46066</v>
      </c>
      <c r="I450" s="424">
        <v>3.5</v>
      </c>
      <c r="J450" s="427">
        <v>8.0999999999999996E-3</v>
      </c>
      <c r="K450" s="427">
        <f>+IF(Dumpadas[[#This Row],[ley]]&gt;0.03,0.03,Dumpadas[[#This Row],[ley]])</f>
        <v>8.0999999999999996E-3</v>
      </c>
      <c r="L450" s="427"/>
      <c r="M450" s="424">
        <v>28604</v>
      </c>
      <c r="N450" s="424"/>
      <c r="O450" s="427"/>
      <c r="P450" s="428" t="str" cm="1">
        <f t="array" ref="P450">INDEX(Rangos!$E$3:$E$16,MATCH(1,(Dumpadas[[#This Row],[ley]]&gt;=Rangos!$B$3:$B$16)*(Dumpadas[[#This Row],[ley]]&lt;=Rangos!$C$3:$C$16),0))</f>
        <v>A</v>
      </c>
      <c r="R450" s="769"/>
      <c r="S450" s="769" t="s">
        <v>990</v>
      </c>
      <c r="T450" s="369">
        <v>1</v>
      </c>
      <c r="U450" s="369">
        <v>3.2</v>
      </c>
      <c r="V450" s="10">
        <v>2.07E-2</v>
      </c>
      <c r="Y450" s="769"/>
      <c r="Z450" s="769" t="s">
        <v>990</v>
      </c>
      <c r="AA450" s="369">
        <v>1</v>
      </c>
      <c r="AB450" s="369">
        <v>3.2</v>
      </c>
      <c r="AC450" s="10">
        <v>2.07E-2</v>
      </c>
      <c r="AD450" s="10">
        <v>2.07E-2</v>
      </c>
    </row>
    <row r="451" spans="2:30">
      <c r="B451" s="424"/>
      <c r="C451" s="424" t="s">
        <v>228</v>
      </c>
      <c r="D451" s="424" t="s">
        <v>227</v>
      </c>
      <c r="E451" s="424">
        <v>447</v>
      </c>
      <c r="F451" s="425" t="str">
        <f>Dumpadas[[#This Row],[punto]] &amp; " "&amp;Dumpadas[[#This Row],[jornada]]&amp;" " &amp; Dumpadas[[#This Row],[N°Acop]] &amp; " " &amp; TEXT(Dumpadas[[#This Row],[fecha ]], "dd-mm-yyyy")</f>
        <v>NIVEL 970 AM 447 13-02-2026</v>
      </c>
      <c r="G451" s="424" t="s">
        <v>14</v>
      </c>
      <c r="H451" s="426">
        <v>46066</v>
      </c>
      <c r="I451" s="424">
        <v>3.5</v>
      </c>
      <c r="J451" s="427">
        <v>1.2E-2</v>
      </c>
      <c r="K451" s="427">
        <f>+IF(Dumpadas[[#This Row],[ley]]&gt;0.03,0.03,Dumpadas[[#This Row],[ley]])</f>
        <v>1.2E-2</v>
      </c>
      <c r="L451" s="427"/>
      <c r="M451" s="424">
        <v>28604</v>
      </c>
      <c r="N451" s="424"/>
      <c r="O451" s="427"/>
      <c r="P451" s="428" t="str" cm="1">
        <f t="array" ref="P451">INDEX(Rangos!$E$3:$E$16,MATCH(1,(Dumpadas[[#This Row],[ley]]&gt;=Rangos!$B$3:$B$16)*(Dumpadas[[#This Row],[ley]]&lt;=Rangos!$C$3:$C$16),0))</f>
        <v>D</v>
      </c>
      <c r="R451" s="769"/>
      <c r="S451" s="769" t="s">
        <v>991</v>
      </c>
      <c r="T451" s="369">
        <v>1</v>
      </c>
      <c r="U451" s="369">
        <v>3.2</v>
      </c>
      <c r="V451" s="10">
        <v>1.49E-2</v>
      </c>
      <c r="Y451" s="769"/>
      <c r="Z451" s="769" t="s">
        <v>991</v>
      </c>
      <c r="AA451" s="369">
        <v>1</v>
      </c>
      <c r="AB451" s="369">
        <v>3.2</v>
      </c>
      <c r="AC451" s="10">
        <v>1.49E-2</v>
      </c>
      <c r="AD451" s="10">
        <v>1.49E-2</v>
      </c>
    </row>
    <row r="452" spans="2:30">
      <c r="B452" s="424"/>
      <c r="C452" s="424" t="s">
        <v>228</v>
      </c>
      <c r="D452" s="424" t="s">
        <v>227</v>
      </c>
      <c r="E452" s="424">
        <v>448</v>
      </c>
      <c r="F452" s="425" t="str">
        <f>Dumpadas[[#This Row],[punto]] &amp; " "&amp;Dumpadas[[#This Row],[jornada]]&amp;" " &amp; Dumpadas[[#This Row],[N°Acop]] &amp; " " &amp; TEXT(Dumpadas[[#This Row],[fecha ]], "dd-mm-yyyy")</f>
        <v>NIVEL 970 AM 448 13-02-2026</v>
      </c>
      <c r="G452" s="424" t="s">
        <v>14</v>
      </c>
      <c r="H452" s="426">
        <v>46066</v>
      </c>
      <c r="I452" s="424">
        <v>3.5</v>
      </c>
      <c r="J452" s="427">
        <v>1.0699999999999999E-2</v>
      </c>
      <c r="K452" s="427">
        <f>+IF(Dumpadas[[#This Row],[ley]]&gt;0.03,0.03,Dumpadas[[#This Row],[ley]])</f>
        <v>1.0699999999999999E-2</v>
      </c>
      <c r="L452" s="427"/>
      <c r="M452" s="424">
        <v>28604</v>
      </c>
      <c r="N452" s="424"/>
      <c r="O452" s="427"/>
      <c r="P452" s="428" t="str" cm="1">
        <f t="array" ref="P452">INDEX(Rangos!$E$3:$E$16,MATCH(1,(Dumpadas[[#This Row],[ley]]&gt;=Rangos!$B$3:$B$16)*(Dumpadas[[#This Row],[ley]]&lt;=Rangos!$C$3:$C$16),0))</f>
        <v>C</v>
      </c>
      <c r="R452" s="769"/>
      <c r="S452" s="769" t="s">
        <v>992</v>
      </c>
      <c r="T452" s="369">
        <v>1</v>
      </c>
      <c r="U452" s="369">
        <v>3.2</v>
      </c>
      <c r="V452" s="10">
        <v>1.7999999999999999E-2</v>
      </c>
      <c r="Y452" s="769"/>
      <c r="Z452" s="769" t="s">
        <v>992</v>
      </c>
      <c r="AA452" s="369">
        <v>1</v>
      </c>
      <c r="AB452" s="369">
        <v>3.2</v>
      </c>
      <c r="AC452" s="10">
        <v>1.7999999999999999E-2</v>
      </c>
      <c r="AD452" s="10">
        <v>1.7999999999999999E-2</v>
      </c>
    </row>
    <row r="453" spans="2:30">
      <c r="B453" s="424"/>
      <c r="C453" s="424" t="s">
        <v>228</v>
      </c>
      <c r="D453" s="424" t="s">
        <v>227</v>
      </c>
      <c r="E453" s="424">
        <v>449</v>
      </c>
      <c r="F453" s="425" t="str">
        <f>Dumpadas[[#This Row],[punto]] &amp; " "&amp;Dumpadas[[#This Row],[jornada]]&amp;" " &amp; Dumpadas[[#This Row],[N°Acop]] &amp; " " &amp; TEXT(Dumpadas[[#This Row],[fecha ]], "dd-mm-yyyy")</f>
        <v>NIVEL 970 AM 449 13-02-2026</v>
      </c>
      <c r="G453" s="424" t="s">
        <v>14</v>
      </c>
      <c r="H453" s="426">
        <v>46066</v>
      </c>
      <c r="I453" s="424">
        <v>3.5</v>
      </c>
      <c r="J453" s="427">
        <v>1.3100000000000001E-2</v>
      </c>
      <c r="K453" s="427">
        <f>+IF(Dumpadas[[#This Row],[ley]]&gt;0.03,0.03,Dumpadas[[#This Row],[ley]])</f>
        <v>1.3100000000000001E-2</v>
      </c>
      <c r="L453" s="427"/>
      <c r="M453" s="424">
        <v>28604</v>
      </c>
      <c r="N453" s="424"/>
      <c r="O453" s="427"/>
      <c r="P453" s="428" t="str" cm="1">
        <f t="array" ref="P453">INDEX(Rangos!$E$3:$E$16,MATCH(1,(Dumpadas[[#This Row],[ley]]&gt;=Rangos!$B$3:$B$16)*(Dumpadas[[#This Row],[ley]]&lt;=Rangos!$C$3:$C$16),0))</f>
        <v>D</v>
      </c>
      <c r="R453" s="769"/>
      <c r="S453" s="769" t="s">
        <v>993</v>
      </c>
      <c r="T453" s="369">
        <v>1</v>
      </c>
      <c r="U453" s="369">
        <v>3.2</v>
      </c>
      <c r="V453" s="10">
        <v>1.61E-2</v>
      </c>
      <c r="Y453" s="769"/>
      <c r="Z453" s="769" t="s">
        <v>993</v>
      </c>
      <c r="AA453" s="369">
        <v>1</v>
      </c>
      <c r="AB453" s="369">
        <v>3.2</v>
      </c>
      <c r="AC453" s="10">
        <v>1.61E-2</v>
      </c>
      <c r="AD453" s="10">
        <v>1.61E-2</v>
      </c>
    </row>
    <row r="454" spans="2:30">
      <c r="B454" s="424"/>
      <c r="C454" s="424" t="s">
        <v>228</v>
      </c>
      <c r="D454" s="424" t="s">
        <v>227</v>
      </c>
      <c r="E454" s="424">
        <v>450</v>
      </c>
      <c r="F454" s="425" t="str">
        <f>Dumpadas[[#This Row],[punto]] &amp; " "&amp;Dumpadas[[#This Row],[jornada]]&amp;" " &amp; Dumpadas[[#This Row],[N°Acop]] &amp; " " &amp; TEXT(Dumpadas[[#This Row],[fecha ]], "dd-mm-yyyy")</f>
        <v>NIVEL 970 AM 450 13-02-2026</v>
      </c>
      <c r="G454" s="424" t="s">
        <v>14</v>
      </c>
      <c r="H454" s="426">
        <v>46066</v>
      </c>
      <c r="I454" s="424">
        <v>3.5</v>
      </c>
      <c r="J454" s="427">
        <v>1.1299999999999999E-2</v>
      </c>
      <c r="K454" s="427">
        <f>+IF(Dumpadas[[#This Row],[ley]]&gt;0.03,0.03,Dumpadas[[#This Row],[ley]])</f>
        <v>1.1299999999999999E-2</v>
      </c>
      <c r="L454" s="427"/>
      <c r="M454" s="424">
        <v>28604</v>
      </c>
      <c r="N454" s="424"/>
      <c r="O454" s="427"/>
      <c r="P454" s="428" t="str" cm="1">
        <f t="array" ref="P454">INDEX(Rangos!$E$3:$E$16,MATCH(1,(Dumpadas[[#This Row],[ley]]&gt;=Rangos!$B$3:$B$16)*(Dumpadas[[#This Row],[ley]]&lt;=Rangos!$C$3:$C$16),0))</f>
        <v>C</v>
      </c>
      <c r="R454" s="769"/>
      <c r="S454" s="769" t="s">
        <v>994</v>
      </c>
      <c r="T454" s="369">
        <v>1</v>
      </c>
      <c r="U454" s="369">
        <v>3.2</v>
      </c>
      <c r="V454" s="10">
        <v>1.49E-2</v>
      </c>
      <c r="Y454" s="769"/>
      <c r="Z454" s="769" t="s">
        <v>994</v>
      </c>
      <c r="AA454" s="369">
        <v>1</v>
      </c>
      <c r="AB454" s="369">
        <v>3.2</v>
      </c>
      <c r="AC454" s="10">
        <v>1.49E-2</v>
      </c>
      <c r="AD454" s="10">
        <v>1.49E-2</v>
      </c>
    </row>
    <row r="455" spans="2:30">
      <c r="B455" s="424"/>
      <c r="C455" s="424" t="s">
        <v>228</v>
      </c>
      <c r="D455" s="424" t="s">
        <v>227</v>
      </c>
      <c r="E455" s="424">
        <v>451</v>
      </c>
      <c r="F455" s="425" t="str">
        <f>Dumpadas[[#This Row],[punto]] &amp; " "&amp;Dumpadas[[#This Row],[jornada]]&amp;" " &amp; Dumpadas[[#This Row],[N°Acop]] &amp; " " &amp; TEXT(Dumpadas[[#This Row],[fecha ]], "dd-mm-yyyy")</f>
        <v>NIVEL 970 AM 451 13-02-2026</v>
      </c>
      <c r="G455" s="424" t="s">
        <v>14</v>
      </c>
      <c r="H455" s="426">
        <v>46066</v>
      </c>
      <c r="I455" s="424">
        <v>3.5</v>
      </c>
      <c r="J455" s="427">
        <v>1.04E-2</v>
      </c>
      <c r="K455" s="427">
        <f>+IF(Dumpadas[[#This Row],[ley]]&gt;0.03,0.03,Dumpadas[[#This Row],[ley]])</f>
        <v>1.04E-2</v>
      </c>
      <c r="L455" s="427"/>
      <c r="M455" s="424">
        <v>28604</v>
      </c>
      <c r="N455" s="424"/>
      <c r="O455" s="427"/>
      <c r="P455" s="428" t="str" cm="1">
        <f t="array" ref="P455">INDEX(Rangos!$E$3:$E$16,MATCH(1,(Dumpadas[[#This Row],[ley]]&gt;=Rangos!$B$3:$B$16)*(Dumpadas[[#This Row],[ley]]&lt;=Rangos!$C$3:$C$16),0))</f>
        <v>B</v>
      </c>
      <c r="R455" s="769"/>
      <c r="S455" s="769" t="s">
        <v>995</v>
      </c>
      <c r="T455" s="369">
        <v>1</v>
      </c>
      <c r="U455" s="369">
        <v>3.2</v>
      </c>
      <c r="V455" s="10">
        <v>1.8200000000000001E-2</v>
      </c>
      <c r="Y455" s="769"/>
      <c r="Z455" s="769" t="s">
        <v>995</v>
      </c>
      <c r="AA455" s="369">
        <v>1</v>
      </c>
      <c r="AB455" s="369">
        <v>3.2</v>
      </c>
      <c r="AC455" s="10">
        <v>1.8200000000000001E-2</v>
      </c>
      <c r="AD455" s="10">
        <v>1.8200000000000001E-2</v>
      </c>
    </row>
    <row r="456" spans="2:30">
      <c r="B456" s="473"/>
      <c r="C456" s="773" t="s">
        <v>228</v>
      </c>
      <c r="D456" s="773" t="s">
        <v>227</v>
      </c>
      <c r="E456" s="386">
        <v>452</v>
      </c>
      <c r="F456" s="410" t="str">
        <f>Dumpadas[[#This Row],[punto]] &amp; " "&amp;Dumpadas[[#This Row],[jornada]]&amp;" " &amp; Dumpadas[[#This Row],[N°Acop]] &amp; " " &amp; TEXT(Dumpadas[[#This Row],[fecha ]], "dd-mm-yyyy")</f>
        <v>NIVEL 970 PM 452 13-02-2026</v>
      </c>
      <c r="G456" s="473" t="s">
        <v>16</v>
      </c>
      <c r="H456" s="5">
        <v>46066</v>
      </c>
      <c r="I456" s="473">
        <v>3.5</v>
      </c>
      <c r="J456" s="8">
        <v>7.7000000000000002E-3</v>
      </c>
      <c r="K456" s="8">
        <f>+IF(Dumpadas[[#This Row],[ley]]&gt;0.03,0.03,Dumpadas[[#This Row],[ley]])</f>
        <v>7.7000000000000002E-3</v>
      </c>
      <c r="L456" s="8"/>
      <c r="M456" s="473">
        <v>28609</v>
      </c>
      <c r="N456" s="386"/>
      <c r="O456" s="7"/>
      <c r="P456" s="10" t="str" cm="1">
        <f t="array" ref="P456">INDEX(Rangos!$E$3:$E$16,MATCH(1,(Dumpadas[[#This Row],[ley]]&gt;=Rangos!$B$3:$B$16)*(Dumpadas[[#This Row],[ley]]&lt;=Rangos!$C$3:$C$16),0))</f>
        <v>A</v>
      </c>
      <c r="R456" s="769"/>
      <c r="S456" s="769" t="s">
        <v>996</v>
      </c>
      <c r="T456" s="369">
        <v>1</v>
      </c>
      <c r="U456" s="369">
        <v>3.2</v>
      </c>
      <c r="V456" s="10">
        <v>1.3100000000000001E-2</v>
      </c>
      <c r="Y456" s="769"/>
      <c r="Z456" s="769" t="s">
        <v>996</v>
      </c>
      <c r="AA456" s="369">
        <v>1</v>
      </c>
      <c r="AB456" s="369">
        <v>3.2</v>
      </c>
      <c r="AC456" s="10">
        <v>1.3100000000000001E-2</v>
      </c>
      <c r="AD456" s="10">
        <v>1.3100000000000001E-2</v>
      </c>
    </row>
    <row r="457" spans="2:30">
      <c r="B457" s="473"/>
      <c r="C457" s="773" t="s">
        <v>228</v>
      </c>
      <c r="D457" s="773" t="s">
        <v>227</v>
      </c>
      <c r="E457" s="386">
        <v>453</v>
      </c>
      <c r="F457" s="410" t="str">
        <f>Dumpadas[[#This Row],[punto]] &amp; " "&amp;Dumpadas[[#This Row],[jornada]]&amp;" " &amp; Dumpadas[[#This Row],[N°Acop]] &amp; " " &amp; TEXT(Dumpadas[[#This Row],[fecha ]], "dd-mm-yyyy")</f>
        <v>NIVEL 970 PM 453 13-02-2026</v>
      </c>
      <c r="G457" s="473" t="s">
        <v>16</v>
      </c>
      <c r="H457" s="5">
        <v>46066</v>
      </c>
      <c r="I457" s="473">
        <v>3.5</v>
      </c>
      <c r="J457" s="8">
        <v>1.35E-2</v>
      </c>
      <c r="K457" s="8">
        <f>+IF(Dumpadas[[#This Row],[ley]]&gt;0.03,0.03,Dumpadas[[#This Row],[ley]])</f>
        <v>1.35E-2</v>
      </c>
      <c r="L457" s="8"/>
      <c r="M457" s="473">
        <v>28609</v>
      </c>
      <c r="N457" s="386"/>
      <c r="O457" s="7"/>
      <c r="P457" s="10" t="str" cm="1">
        <f t="array" ref="P457">INDEX(Rangos!$E$3:$E$16,MATCH(1,(Dumpadas[[#This Row],[ley]]&gt;=Rangos!$B$3:$B$16)*(Dumpadas[[#This Row],[ley]]&lt;=Rangos!$C$3:$C$16),0))</f>
        <v>E</v>
      </c>
      <c r="R457" s="769"/>
      <c r="S457" s="769" t="s">
        <v>997</v>
      </c>
      <c r="T457" s="369">
        <v>1</v>
      </c>
      <c r="U457" s="369">
        <v>3.2</v>
      </c>
      <c r="V457" s="10">
        <v>1.2200000000000001E-2</v>
      </c>
      <c r="Y457" s="769"/>
      <c r="Z457" s="769" t="s">
        <v>997</v>
      </c>
      <c r="AA457" s="369">
        <v>1</v>
      </c>
      <c r="AB457" s="369">
        <v>3.2</v>
      </c>
      <c r="AC457" s="10">
        <v>1.2200000000000001E-2</v>
      </c>
      <c r="AD457" s="10">
        <v>1.2200000000000001E-2</v>
      </c>
    </row>
    <row r="458" spans="2:30">
      <c r="B458" s="473"/>
      <c r="C458" s="773" t="s">
        <v>228</v>
      </c>
      <c r="D458" s="773" t="s">
        <v>227</v>
      </c>
      <c r="E458" s="386">
        <v>454</v>
      </c>
      <c r="F458" s="410" t="str">
        <f>Dumpadas[[#This Row],[punto]] &amp; " "&amp;Dumpadas[[#This Row],[jornada]]&amp;" " &amp; Dumpadas[[#This Row],[N°Acop]] &amp; " " &amp; TEXT(Dumpadas[[#This Row],[fecha ]], "dd-mm-yyyy")</f>
        <v>NIVEL 970 PM 454 13-02-2026</v>
      </c>
      <c r="G458" s="473" t="s">
        <v>16</v>
      </c>
      <c r="H458" s="5">
        <v>46066</v>
      </c>
      <c r="I458" s="473">
        <v>3.5</v>
      </c>
      <c r="J458" s="8">
        <v>9.2999999999999992E-3</v>
      </c>
      <c r="K458" s="8">
        <f>+IF(Dumpadas[[#This Row],[ley]]&gt;0.03,0.03,Dumpadas[[#This Row],[ley]])</f>
        <v>9.2999999999999992E-3</v>
      </c>
      <c r="L458" s="8"/>
      <c r="M458" s="473">
        <v>28609</v>
      </c>
      <c r="N458" s="386"/>
      <c r="O458" s="7"/>
      <c r="P458" s="10" t="str" cm="1">
        <f t="array" ref="P458">INDEX(Rangos!$E$3:$E$16,MATCH(1,(Dumpadas[[#This Row],[ley]]&gt;=Rangos!$B$3:$B$16)*(Dumpadas[[#This Row],[ley]]&lt;=Rangos!$C$3:$C$16),0))</f>
        <v>B</v>
      </c>
      <c r="R458" s="769"/>
      <c r="S458" s="769" t="s">
        <v>998</v>
      </c>
      <c r="T458" s="369">
        <v>1</v>
      </c>
      <c r="U458" s="369">
        <v>3.2</v>
      </c>
      <c r="V458" s="10">
        <v>1.67E-2</v>
      </c>
      <c r="Y458" s="769"/>
      <c r="Z458" s="769" t="s">
        <v>998</v>
      </c>
      <c r="AA458" s="369">
        <v>1</v>
      </c>
      <c r="AB458" s="369">
        <v>3.2</v>
      </c>
      <c r="AC458" s="10">
        <v>1.67E-2</v>
      </c>
      <c r="AD458" s="10">
        <v>1.67E-2</v>
      </c>
    </row>
    <row r="459" spans="2:30">
      <c r="B459" s="473"/>
      <c r="C459" s="773" t="s">
        <v>228</v>
      </c>
      <c r="D459" s="773" t="s">
        <v>227</v>
      </c>
      <c r="E459" s="386">
        <v>455</v>
      </c>
      <c r="F459" s="410" t="str">
        <f>Dumpadas[[#This Row],[punto]] &amp; " "&amp;Dumpadas[[#This Row],[jornada]]&amp;" " &amp; Dumpadas[[#This Row],[N°Acop]] &amp; " " &amp; TEXT(Dumpadas[[#This Row],[fecha ]], "dd-mm-yyyy")</f>
        <v>NIVEL 970 PM 455 13-02-2026</v>
      </c>
      <c r="G459" s="473" t="s">
        <v>16</v>
      </c>
      <c r="H459" s="5">
        <v>46066</v>
      </c>
      <c r="I459" s="473">
        <v>3.5</v>
      </c>
      <c r="J459" s="8">
        <v>1.01E-2</v>
      </c>
      <c r="K459" s="8">
        <f>+IF(Dumpadas[[#This Row],[ley]]&gt;0.03,0.03,Dumpadas[[#This Row],[ley]])</f>
        <v>1.01E-2</v>
      </c>
      <c r="L459" s="8"/>
      <c r="M459" s="473">
        <v>28609</v>
      </c>
      <c r="N459" s="386"/>
      <c r="O459" s="7"/>
      <c r="P459" s="10" t="str" cm="1">
        <f t="array" ref="P459">INDEX(Rangos!$E$3:$E$16,MATCH(1,(Dumpadas[[#This Row],[ley]]&gt;=Rangos!$B$3:$B$16)*(Dumpadas[[#This Row],[ley]]&lt;=Rangos!$C$3:$C$16),0))</f>
        <v>B</v>
      </c>
      <c r="R459" s="769"/>
      <c r="S459" s="769" t="s">
        <v>999</v>
      </c>
      <c r="T459" s="369">
        <v>1</v>
      </c>
      <c r="U459" s="369">
        <v>3.2</v>
      </c>
      <c r="V459" s="10">
        <v>9.7000000000000003E-3</v>
      </c>
      <c r="Y459" s="769"/>
      <c r="Z459" s="769" t="s">
        <v>999</v>
      </c>
      <c r="AA459" s="369">
        <v>1</v>
      </c>
      <c r="AB459" s="369">
        <v>3.2</v>
      </c>
      <c r="AC459" s="10">
        <v>9.7000000000000003E-3</v>
      </c>
      <c r="AD459" s="10">
        <v>9.7000000000000003E-3</v>
      </c>
    </row>
    <row r="460" spans="2:30">
      <c r="B460" s="473"/>
      <c r="C460" s="773" t="s">
        <v>228</v>
      </c>
      <c r="D460" s="773" t="s">
        <v>227</v>
      </c>
      <c r="E460" s="386">
        <v>456</v>
      </c>
      <c r="F460" s="410" t="str">
        <f>Dumpadas[[#This Row],[punto]] &amp; " "&amp;Dumpadas[[#This Row],[jornada]]&amp;" " &amp; Dumpadas[[#This Row],[N°Acop]] &amp; " " &amp; TEXT(Dumpadas[[#This Row],[fecha ]], "dd-mm-yyyy")</f>
        <v>NIVEL 970 PM 456 13-02-2026</v>
      </c>
      <c r="G460" s="473" t="s">
        <v>16</v>
      </c>
      <c r="H460" s="5">
        <v>46066</v>
      </c>
      <c r="I460" s="473">
        <v>3.5</v>
      </c>
      <c r="J460" s="8">
        <v>7.9000000000000008E-3</v>
      </c>
      <c r="K460" s="8">
        <f>+IF(Dumpadas[[#This Row],[ley]]&gt;0.03,0.03,Dumpadas[[#This Row],[ley]])</f>
        <v>7.9000000000000008E-3</v>
      </c>
      <c r="L460" s="8"/>
      <c r="M460" s="473">
        <v>28609</v>
      </c>
      <c r="N460" s="386"/>
      <c r="O460" s="7"/>
      <c r="P460" s="10" t="str" cm="1">
        <f t="array" ref="P460">INDEX(Rangos!$E$3:$E$16,MATCH(1,(Dumpadas[[#This Row],[ley]]&gt;=Rangos!$B$3:$B$16)*(Dumpadas[[#This Row],[ley]]&lt;=Rangos!$C$3:$C$16),0))</f>
        <v>A</v>
      </c>
      <c r="R460" s="769"/>
      <c r="S460" s="769" t="s">
        <v>1000</v>
      </c>
      <c r="T460" s="369">
        <v>1</v>
      </c>
      <c r="U460" s="369">
        <v>3.2</v>
      </c>
      <c r="V460" s="10">
        <v>1.29E-2</v>
      </c>
      <c r="Y460" s="769"/>
      <c r="Z460" s="769" t="s">
        <v>1000</v>
      </c>
      <c r="AA460" s="369">
        <v>1</v>
      </c>
      <c r="AB460" s="369">
        <v>3.2</v>
      </c>
      <c r="AC460" s="10">
        <v>1.29E-2</v>
      </c>
      <c r="AD460" s="10">
        <v>1.29E-2</v>
      </c>
    </row>
    <row r="461" spans="2:30">
      <c r="B461" s="424"/>
      <c r="C461" s="424" t="s">
        <v>228</v>
      </c>
      <c r="D461" s="424" t="s">
        <v>227</v>
      </c>
      <c r="E461" s="424">
        <v>457</v>
      </c>
      <c r="F461" s="425" t="str">
        <f>Dumpadas[[#This Row],[punto]] &amp; " "&amp;Dumpadas[[#This Row],[jornada]]&amp;" " &amp; Dumpadas[[#This Row],[N°Acop]] &amp; " " &amp; TEXT(Dumpadas[[#This Row],[fecha ]], "dd-mm-yyyy")</f>
        <v>NIVEL 970 AM 457 16-02-2026</v>
      </c>
      <c r="G461" s="424" t="s">
        <v>14</v>
      </c>
      <c r="H461" s="426">
        <v>46069</v>
      </c>
      <c r="I461" s="424">
        <v>3.5</v>
      </c>
      <c r="J461" s="427">
        <v>9.2999999999999992E-3</v>
      </c>
      <c r="K461" s="427">
        <f>+IF(Dumpadas[[#This Row],[ley]]&gt;0.03,0.03,Dumpadas[[#This Row],[ley]])</f>
        <v>9.2999999999999992E-3</v>
      </c>
      <c r="L461" s="427"/>
      <c r="M461" s="424">
        <v>28610</v>
      </c>
      <c r="N461" s="424"/>
      <c r="O461" s="427"/>
      <c r="P461" s="428" t="str" cm="1">
        <f t="array" ref="P461">INDEX(Rangos!$E$3:$E$16,MATCH(1,(Dumpadas[[#This Row],[ley]]&gt;=Rangos!$B$3:$B$16)*(Dumpadas[[#This Row],[ley]]&lt;=Rangos!$C$3:$C$16),0))</f>
        <v>B</v>
      </c>
      <c r="R461" s="769"/>
      <c r="S461" s="769" t="s">
        <v>1001</v>
      </c>
      <c r="T461" s="369">
        <v>1</v>
      </c>
      <c r="U461" s="369">
        <v>3.2</v>
      </c>
      <c r="V461" s="10">
        <v>8.9999999999999993E-3</v>
      </c>
      <c r="Y461" s="769"/>
      <c r="Z461" s="769" t="s">
        <v>1001</v>
      </c>
      <c r="AA461" s="369">
        <v>1</v>
      </c>
      <c r="AB461" s="369">
        <v>3.2</v>
      </c>
      <c r="AC461" s="10">
        <v>8.9999999999999993E-3</v>
      </c>
      <c r="AD461" s="10">
        <v>8.9999999999999993E-3</v>
      </c>
    </row>
    <row r="462" spans="2:30">
      <c r="B462" s="424"/>
      <c r="C462" s="424" t="s">
        <v>228</v>
      </c>
      <c r="D462" s="424" t="s">
        <v>227</v>
      </c>
      <c r="E462" s="424">
        <v>458</v>
      </c>
      <c r="F462" s="425" t="str">
        <f>Dumpadas[[#This Row],[punto]] &amp; " "&amp;Dumpadas[[#This Row],[jornada]]&amp;" " &amp; Dumpadas[[#This Row],[N°Acop]] &amp; " " &amp; TEXT(Dumpadas[[#This Row],[fecha ]], "dd-mm-yyyy")</f>
        <v>NIVEL 970 AM 458 16-02-2026</v>
      </c>
      <c r="G462" s="424" t="s">
        <v>14</v>
      </c>
      <c r="H462" s="426">
        <v>46069</v>
      </c>
      <c r="I462" s="424">
        <v>3.5</v>
      </c>
      <c r="J462" s="427">
        <v>7.1999999999999998E-3</v>
      </c>
      <c r="K462" s="427">
        <f>+IF(Dumpadas[[#This Row],[ley]]&gt;0.03,0.03,Dumpadas[[#This Row],[ley]])</f>
        <v>7.1999999999999998E-3</v>
      </c>
      <c r="L462" s="427"/>
      <c r="M462" s="424">
        <v>28610</v>
      </c>
      <c r="N462" s="424"/>
      <c r="O462" s="427"/>
      <c r="P462" s="428" t="str" cm="1">
        <f t="array" ref="P462">INDEX(Rangos!$E$3:$E$16,MATCH(1,(Dumpadas[[#This Row],[ley]]&gt;=Rangos!$B$3:$B$16)*(Dumpadas[[#This Row],[ley]]&lt;=Rangos!$C$3:$C$16),0))</f>
        <v>Reserva</v>
      </c>
      <c r="R462" s="769"/>
      <c r="S462" s="769" t="s">
        <v>1002</v>
      </c>
      <c r="T462" s="369">
        <v>1</v>
      </c>
      <c r="U462" s="369">
        <v>3.2</v>
      </c>
      <c r="V462" s="10">
        <v>1.43E-2</v>
      </c>
      <c r="Y462" s="769"/>
      <c r="Z462" s="769" t="s">
        <v>1002</v>
      </c>
      <c r="AA462" s="369">
        <v>1</v>
      </c>
      <c r="AB462" s="369">
        <v>3.2</v>
      </c>
      <c r="AC462" s="10">
        <v>1.43E-2</v>
      </c>
      <c r="AD462" s="10">
        <v>1.43E-2</v>
      </c>
    </row>
    <row r="463" spans="2:30">
      <c r="B463" s="424"/>
      <c r="C463" s="424" t="s">
        <v>228</v>
      </c>
      <c r="D463" s="424" t="s">
        <v>227</v>
      </c>
      <c r="E463" s="424">
        <v>459</v>
      </c>
      <c r="F463" s="425" t="str">
        <f>Dumpadas[[#This Row],[punto]] &amp; " "&amp;Dumpadas[[#This Row],[jornada]]&amp;" " &amp; Dumpadas[[#This Row],[N°Acop]] &amp; " " &amp; TEXT(Dumpadas[[#This Row],[fecha ]], "dd-mm-yyyy")</f>
        <v>NIVEL 970 AM 459 16-02-2026</v>
      </c>
      <c r="G463" s="424" t="s">
        <v>14</v>
      </c>
      <c r="H463" s="426">
        <v>46069</v>
      </c>
      <c r="I463" s="424">
        <v>3.5</v>
      </c>
      <c r="J463" s="427">
        <v>1.18E-2</v>
      </c>
      <c r="K463" s="427">
        <f>+IF(Dumpadas[[#This Row],[ley]]&gt;0.03,0.03,Dumpadas[[#This Row],[ley]])</f>
        <v>1.18E-2</v>
      </c>
      <c r="L463" s="427"/>
      <c r="M463" s="424">
        <v>28610</v>
      </c>
      <c r="N463" s="424"/>
      <c r="O463" s="427"/>
      <c r="P463" s="428" t="str" cm="1">
        <f t="array" ref="P463">INDEX(Rangos!$E$3:$E$16,MATCH(1,(Dumpadas[[#This Row],[ley]]&gt;=Rangos!$B$3:$B$16)*(Dumpadas[[#This Row],[ley]]&lt;=Rangos!$C$3:$C$16),0))</f>
        <v>C</v>
      </c>
      <c r="R463" s="769"/>
      <c r="S463" s="769" t="s">
        <v>1003</v>
      </c>
      <c r="T463" s="369">
        <v>1</v>
      </c>
      <c r="U463" s="369">
        <v>3.2</v>
      </c>
      <c r="V463" s="10">
        <v>1.41E-2</v>
      </c>
      <c r="Y463" s="769"/>
      <c r="Z463" s="769" t="s">
        <v>1003</v>
      </c>
      <c r="AA463" s="369">
        <v>1</v>
      </c>
      <c r="AB463" s="369">
        <v>3.2</v>
      </c>
      <c r="AC463" s="10">
        <v>1.41E-2</v>
      </c>
      <c r="AD463" s="10">
        <v>1.41E-2</v>
      </c>
    </row>
    <row r="464" spans="2:30">
      <c r="B464" s="424"/>
      <c r="C464" s="424" t="s">
        <v>228</v>
      </c>
      <c r="D464" s="424" t="s">
        <v>227</v>
      </c>
      <c r="E464" s="424">
        <v>460</v>
      </c>
      <c r="F464" s="425" t="str">
        <f>Dumpadas[[#This Row],[punto]] &amp; " "&amp;Dumpadas[[#This Row],[jornada]]&amp;" " &amp; Dumpadas[[#This Row],[N°Acop]] &amp; " " &amp; TEXT(Dumpadas[[#This Row],[fecha ]], "dd-mm-yyyy")</f>
        <v>NIVEL 970 AM 460 16-02-2026</v>
      </c>
      <c r="G464" s="424" t="s">
        <v>14</v>
      </c>
      <c r="H464" s="426">
        <v>46069</v>
      </c>
      <c r="I464" s="424">
        <v>3.5</v>
      </c>
      <c r="J464" s="427">
        <v>5.5999999999999999E-3</v>
      </c>
      <c r="K464" s="427">
        <f>+IF(Dumpadas[[#This Row],[ley]]&gt;0.03,0.03,Dumpadas[[#This Row],[ley]])</f>
        <v>5.5999999999999999E-3</v>
      </c>
      <c r="L464" s="427"/>
      <c r="M464" s="424">
        <v>28610</v>
      </c>
      <c r="N464" s="424"/>
      <c r="O464" s="427"/>
      <c r="P464" s="428" t="str" cm="1">
        <f t="array" ref="P464">INDEX(Rangos!$E$3:$E$16,MATCH(1,(Dumpadas[[#This Row],[ley]]&gt;=Rangos!$B$3:$B$16)*(Dumpadas[[#This Row],[ley]]&lt;=Rangos!$C$3:$C$16),0))</f>
        <v>Descarte</v>
      </c>
      <c r="R464" s="769"/>
      <c r="S464" s="769" t="s">
        <v>1004</v>
      </c>
      <c r="T464" s="369">
        <v>1</v>
      </c>
      <c r="U464" s="369">
        <v>3.2</v>
      </c>
      <c r="V464" s="10">
        <v>1.49E-2</v>
      </c>
      <c r="Y464" s="769"/>
      <c r="Z464" s="769" t="s">
        <v>1004</v>
      </c>
      <c r="AA464" s="369">
        <v>1</v>
      </c>
      <c r="AB464" s="369">
        <v>3.2</v>
      </c>
      <c r="AC464" s="10">
        <v>1.49E-2</v>
      </c>
      <c r="AD464" s="10">
        <v>1.49E-2</v>
      </c>
    </row>
    <row r="465" spans="2:30">
      <c r="B465" s="424"/>
      <c r="C465" s="424" t="s">
        <v>228</v>
      </c>
      <c r="D465" s="424" t="s">
        <v>227</v>
      </c>
      <c r="E465" s="424">
        <v>461</v>
      </c>
      <c r="F465" s="425" t="str">
        <f>Dumpadas[[#This Row],[punto]] &amp; " "&amp;Dumpadas[[#This Row],[jornada]]&amp;" " &amp; Dumpadas[[#This Row],[N°Acop]] &amp; " " &amp; TEXT(Dumpadas[[#This Row],[fecha ]], "dd-mm-yyyy")</f>
        <v>NIVEL 970 AM 461 16-02-2026</v>
      </c>
      <c r="G465" s="424" t="s">
        <v>14</v>
      </c>
      <c r="H465" s="426">
        <v>46069</v>
      </c>
      <c r="I465" s="424">
        <v>3.5</v>
      </c>
      <c r="J465" s="427">
        <v>6.1999999999999998E-3</v>
      </c>
      <c r="K465" s="427">
        <f>+IF(Dumpadas[[#This Row],[ley]]&gt;0.03,0.03,Dumpadas[[#This Row],[ley]])</f>
        <v>6.1999999999999998E-3</v>
      </c>
      <c r="L465" s="427"/>
      <c r="M465" s="424">
        <v>28610</v>
      </c>
      <c r="N465" s="424"/>
      <c r="O465" s="427"/>
      <c r="P465" s="428" t="str" cm="1">
        <f t="array" ref="P465">INDEX(Rangos!$E$3:$E$16,MATCH(1,(Dumpadas[[#This Row],[ley]]&gt;=Rangos!$B$3:$B$16)*(Dumpadas[[#This Row],[ley]]&lt;=Rangos!$C$3:$C$16),0))</f>
        <v>Reserva</v>
      </c>
      <c r="R465" s="769"/>
      <c r="S465" s="769" t="s">
        <v>1005</v>
      </c>
      <c r="T465" s="369">
        <v>1</v>
      </c>
      <c r="U465" s="369">
        <v>3.2</v>
      </c>
      <c r="V465" s="10">
        <v>9.1999999999999998E-3</v>
      </c>
      <c r="Y465" s="769"/>
      <c r="Z465" s="769" t="s">
        <v>1005</v>
      </c>
      <c r="AA465" s="369">
        <v>1</v>
      </c>
      <c r="AB465" s="369">
        <v>3.2</v>
      </c>
      <c r="AC465" s="10">
        <v>9.1999999999999998E-3</v>
      </c>
      <c r="AD465" s="10">
        <v>9.1999999999999998E-3</v>
      </c>
    </row>
    <row r="466" spans="2:30">
      <c r="B466" s="424"/>
      <c r="C466" s="424" t="s">
        <v>228</v>
      </c>
      <c r="D466" s="424" t="s">
        <v>227</v>
      </c>
      <c r="E466" s="424">
        <v>462</v>
      </c>
      <c r="F466" s="425" t="str">
        <f>Dumpadas[[#This Row],[punto]] &amp; " "&amp;Dumpadas[[#This Row],[jornada]]&amp;" " &amp; Dumpadas[[#This Row],[N°Acop]] &amp; " " &amp; TEXT(Dumpadas[[#This Row],[fecha ]], "dd-mm-yyyy")</f>
        <v>NIVEL 970 AM 462 16-02-2026</v>
      </c>
      <c r="G466" s="424" t="s">
        <v>14</v>
      </c>
      <c r="H466" s="426">
        <v>46069</v>
      </c>
      <c r="I466" s="424">
        <v>3.5</v>
      </c>
      <c r="J466" s="427">
        <v>1.4E-2</v>
      </c>
      <c r="K466" s="427">
        <f>+IF(Dumpadas[[#This Row],[ley]]&gt;0.03,0.03,Dumpadas[[#This Row],[ley]])</f>
        <v>1.4E-2</v>
      </c>
      <c r="L466" s="427"/>
      <c r="M466" s="424">
        <v>28610</v>
      </c>
      <c r="N466" s="424"/>
      <c r="O466" s="427"/>
      <c r="P466" s="428" t="str" cm="1">
        <f t="array" ref="P466">INDEX(Rangos!$E$3:$E$16,MATCH(1,(Dumpadas[[#This Row],[ley]]&gt;=Rangos!$B$3:$B$16)*(Dumpadas[[#This Row],[ley]]&lt;=Rangos!$C$3:$C$16),0))</f>
        <v>E</v>
      </c>
      <c r="R466" s="769"/>
      <c r="S466" s="769" t="s">
        <v>1006</v>
      </c>
      <c r="T466" s="369">
        <v>1</v>
      </c>
      <c r="U466" s="369">
        <v>3.2</v>
      </c>
      <c r="V466" s="10">
        <v>1.26E-2</v>
      </c>
      <c r="Y466" s="769"/>
      <c r="Z466" s="769" t="s">
        <v>1006</v>
      </c>
      <c r="AA466" s="369">
        <v>1</v>
      </c>
      <c r="AB466" s="369">
        <v>3.2</v>
      </c>
      <c r="AC466" s="10">
        <v>1.26E-2</v>
      </c>
      <c r="AD466" s="10">
        <v>1.26E-2</v>
      </c>
    </row>
    <row r="467" spans="2:30">
      <c r="B467" s="424"/>
      <c r="C467" s="424" t="s">
        <v>228</v>
      </c>
      <c r="D467" s="424" t="s">
        <v>227</v>
      </c>
      <c r="E467" s="424">
        <v>463</v>
      </c>
      <c r="F467" s="425" t="str">
        <f>Dumpadas[[#This Row],[punto]] &amp; " "&amp;Dumpadas[[#This Row],[jornada]]&amp;" " &amp; Dumpadas[[#This Row],[N°Acop]] &amp; " " &amp; TEXT(Dumpadas[[#This Row],[fecha ]], "dd-mm-yyyy")</f>
        <v>NIVEL 970 AM 463 16-02-2026</v>
      </c>
      <c r="G467" s="424" t="s">
        <v>14</v>
      </c>
      <c r="H467" s="426">
        <v>46069</v>
      </c>
      <c r="I467" s="424">
        <v>3.5</v>
      </c>
      <c r="J467" s="427">
        <v>1.1599999999999999E-2</v>
      </c>
      <c r="K467" s="427">
        <f>+IF(Dumpadas[[#This Row],[ley]]&gt;0.03,0.03,Dumpadas[[#This Row],[ley]])</f>
        <v>1.1599999999999999E-2</v>
      </c>
      <c r="L467" s="427"/>
      <c r="M467" s="424">
        <v>28610</v>
      </c>
      <c r="N467" s="424"/>
      <c r="O467" s="427"/>
      <c r="P467" s="428" t="str" cm="1">
        <f t="array" ref="P467">INDEX(Rangos!$E$3:$E$16,MATCH(1,(Dumpadas[[#This Row],[ley]]&gt;=Rangos!$B$3:$B$16)*(Dumpadas[[#This Row],[ley]]&lt;=Rangos!$C$3:$C$16),0))</f>
        <v>C</v>
      </c>
      <c r="R467" s="769"/>
      <c r="S467" s="769" t="s">
        <v>1007</v>
      </c>
      <c r="T467" s="369">
        <v>1</v>
      </c>
      <c r="U467" s="369">
        <v>3.2</v>
      </c>
      <c r="V467" s="10">
        <v>1.37E-2</v>
      </c>
      <c r="Y467" s="769"/>
      <c r="Z467" s="769" t="s">
        <v>1007</v>
      </c>
      <c r="AA467" s="369">
        <v>1</v>
      </c>
      <c r="AB467" s="369">
        <v>3.2</v>
      </c>
      <c r="AC467" s="10">
        <v>1.37E-2</v>
      </c>
      <c r="AD467" s="10">
        <v>1.37E-2</v>
      </c>
    </row>
    <row r="468" spans="2:30">
      <c r="B468" s="473"/>
      <c r="C468" s="773" t="s">
        <v>228</v>
      </c>
      <c r="D468" s="773" t="s">
        <v>227</v>
      </c>
      <c r="E468" s="473">
        <v>464</v>
      </c>
      <c r="F468" s="410" t="str">
        <f>Dumpadas[[#This Row],[punto]] &amp; " "&amp;Dumpadas[[#This Row],[jornada]]&amp;" " &amp; Dumpadas[[#This Row],[N°Acop]] &amp; " " &amp; TEXT(Dumpadas[[#This Row],[fecha ]], "dd-mm-yyyy")</f>
        <v>NIVEL 970 PM 464 16-02-2026</v>
      </c>
      <c r="G468" s="473" t="s">
        <v>16</v>
      </c>
      <c r="H468" s="5">
        <v>46069</v>
      </c>
      <c r="I468" s="473">
        <v>3.5</v>
      </c>
      <c r="J468" s="8">
        <v>1.0999999999999999E-2</v>
      </c>
      <c r="K468" s="8">
        <f>+IF(Dumpadas[[#This Row],[ley]]&gt;0.03,0.03,Dumpadas[[#This Row],[ley]])</f>
        <v>1.0999999999999999E-2</v>
      </c>
      <c r="L468" s="8"/>
      <c r="M468" s="473">
        <v>28617</v>
      </c>
      <c r="N468" s="386"/>
      <c r="O468" s="7"/>
      <c r="P468" s="10" t="str" cm="1">
        <f t="array" ref="P468">INDEX(Rangos!$E$3:$E$16,MATCH(1,(Dumpadas[[#This Row],[ley]]&gt;=Rangos!$B$3:$B$16)*(Dumpadas[[#This Row],[ley]]&lt;=Rangos!$C$3:$C$16),0))</f>
        <v>C</v>
      </c>
      <c r="R468" s="769"/>
      <c r="S468" s="769" t="s">
        <v>1008</v>
      </c>
      <c r="T468" s="369">
        <v>1</v>
      </c>
      <c r="U468" s="369">
        <v>3.2</v>
      </c>
      <c r="V468" s="10">
        <v>1.38E-2</v>
      </c>
      <c r="Y468" s="769"/>
      <c r="Z468" s="769" t="s">
        <v>1008</v>
      </c>
      <c r="AA468" s="369">
        <v>1</v>
      </c>
      <c r="AB468" s="369">
        <v>3.2</v>
      </c>
      <c r="AC468" s="10">
        <v>1.38E-2</v>
      </c>
      <c r="AD468" s="10">
        <v>1.38E-2</v>
      </c>
    </row>
    <row r="469" spans="2:30">
      <c r="B469" s="473"/>
      <c r="C469" s="773" t="s">
        <v>228</v>
      </c>
      <c r="D469" s="773" t="s">
        <v>227</v>
      </c>
      <c r="E469" s="473">
        <v>465</v>
      </c>
      <c r="F469" s="410" t="str">
        <f>Dumpadas[[#This Row],[punto]] &amp; " "&amp;Dumpadas[[#This Row],[jornada]]&amp;" " &amp; Dumpadas[[#This Row],[N°Acop]] &amp; " " &amp; TEXT(Dumpadas[[#This Row],[fecha ]], "dd-mm-yyyy")</f>
        <v>NIVEL 970 PM 465 16-02-2026</v>
      </c>
      <c r="G469" s="473" t="s">
        <v>16</v>
      </c>
      <c r="H469" s="5">
        <v>46069</v>
      </c>
      <c r="I469" s="473">
        <v>3.5</v>
      </c>
      <c r="J469" s="8">
        <v>1.2500000000000001E-2</v>
      </c>
      <c r="K469" s="8">
        <f>+IF(Dumpadas[[#This Row],[ley]]&gt;0.03,0.03,Dumpadas[[#This Row],[ley]])</f>
        <v>1.2500000000000001E-2</v>
      </c>
      <c r="L469" s="8"/>
      <c r="M469" s="473">
        <v>28617</v>
      </c>
      <c r="N469" s="386"/>
      <c r="O469" s="7"/>
      <c r="P469" s="10" t="str" cm="1">
        <f t="array" ref="P469">INDEX(Rangos!$E$3:$E$16,MATCH(1,(Dumpadas[[#This Row],[ley]]&gt;=Rangos!$B$3:$B$16)*(Dumpadas[[#This Row],[ley]]&lt;=Rangos!$C$3:$C$16),0))</f>
        <v>D</v>
      </c>
      <c r="R469" s="769"/>
      <c r="S469" s="769" t="s">
        <v>1009</v>
      </c>
      <c r="T469" s="369">
        <v>1</v>
      </c>
      <c r="U469" s="369">
        <v>3.2</v>
      </c>
      <c r="V469" s="10">
        <v>1.12E-2</v>
      </c>
      <c r="Y469" s="769"/>
      <c r="Z469" s="769" t="s">
        <v>1009</v>
      </c>
      <c r="AA469" s="369">
        <v>1</v>
      </c>
      <c r="AB469" s="369">
        <v>3.2</v>
      </c>
      <c r="AC469" s="10">
        <v>1.12E-2</v>
      </c>
      <c r="AD469" s="10">
        <v>1.12E-2</v>
      </c>
    </row>
    <row r="470" spans="2:30">
      <c r="B470" s="473"/>
      <c r="C470" s="773" t="s">
        <v>228</v>
      </c>
      <c r="D470" s="773" t="s">
        <v>227</v>
      </c>
      <c r="E470" s="473">
        <v>466</v>
      </c>
      <c r="F470" s="410" t="str">
        <f>Dumpadas[[#This Row],[punto]] &amp; " "&amp;Dumpadas[[#This Row],[jornada]]&amp;" " &amp; Dumpadas[[#This Row],[N°Acop]] &amp; " " &amp; TEXT(Dumpadas[[#This Row],[fecha ]], "dd-mm-yyyy")</f>
        <v>NIVEL 970 PM 466 16-02-2026</v>
      </c>
      <c r="G470" s="473" t="s">
        <v>16</v>
      </c>
      <c r="H470" s="5">
        <v>46069</v>
      </c>
      <c r="I470" s="473">
        <v>3.5</v>
      </c>
      <c r="J470" s="8">
        <v>1.3599999999999999E-2</v>
      </c>
      <c r="K470" s="8">
        <f>+IF(Dumpadas[[#This Row],[ley]]&gt;0.03,0.03,Dumpadas[[#This Row],[ley]])</f>
        <v>1.3599999999999999E-2</v>
      </c>
      <c r="L470" s="8"/>
      <c r="M470" s="473">
        <v>28617</v>
      </c>
      <c r="N470" s="386"/>
      <c r="O470" s="7"/>
      <c r="P470" s="10" t="str" cm="1">
        <f t="array" ref="P470">INDEX(Rangos!$E$3:$E$16,MATCH(1,(Dumpadas[[#This Row],[ley]]&gt;=Rangos!$B$3:$B$16)*(Dumpadas[[#This Row],[ley]]&lt;=Rangos!$C$3:$C$16),0))</f>
        <v>E</v>
      </c>
      <c r="R470" s="769"/>
      <c r="S470" s="769" t="s">
        <v>1010</v>
      </c>
      <c r="T470" s="369">
        <v>1</v>
      </c>
      <c r="U470" s="369">
        <v>3.2</v>
      </c>
      <c r="V470" s="10">
        <v>1.8499999999999999E-2</v>
      </c>
      <c r="Y470" s="769"/>
      <c r="Z470" s="769" t="s">
        <v>1010</v>
      </c>
      <c r="AA470" s="369">
        <v>1</v>
      </c>
      <c r="AB470" s="369">
        <v>3.2</v>
      </c>
      <c r="AC470" s="10">
        <v>1.8499999999999999E-2</v>
      </c>
      <c r="AD470" s="10">
        <v>1.8499999999999999E-2</v>
      </c>
    </row>
    <row r="471" spans="2:30">
      <c r="B471" s="473"/>
      <c r="C471" s="773" t="s">
        <v>228</v>
      </c>
      <c r="D471" s="773" t="s">
        <v>227</v>
      </c>
      <c r="E471" s="473">
        <v>467</v>
      </c>
      <c r="F471" s="410" t="str">
        <f>Dumpadas[[#This Row],[punto]] &amp; " "&amp;Dumpadas[[#This Row],[jornada]]&amp;" " &amp; Dumpadas[[#This Row],[N°Acop]] &amp; " " &amp; TEXT(Dumpadas[[#This Row],[fecha ]], "dd-mm-yyyy")</f>
        <v>NIVEL 970 PM 467 16-02-2026</v>
      </c>
      <c r="G471" s="473" t="s">
        <v>16</v>
      </c>
      <c r="H471" s="5">
        <v>46069</v>
      </c>
      <c r="I471" s="473">
        <v>3.5</v>
      </c>
      <c r="J471" s="8">
        <v>1.18E-2</v>
      </c>
      <c r="K471" s="8">
        <f>+IF(Dumpadas[[#This Row],[ley]]&gt;0.03,0.03,Dumpadas[[#This Row],[ley]])</f>
        <v>1.18E-2</v>
      </c>
      <c r="L471" s="8"/>
      <c r="M471" s="473">
        <v>28617</v>
      </c>
      <c r="N471" s="386"/>
      <c r="O471" s="7"/>
      <c r="P471" s="10" t="str" cm="1">
        <f t="array" ref="P471">INDEX(Rangos!$E$3:$E$16,MATCH(1,(Dumpadas[[#This Row],[ley]]&gt;=Rangos!$B$3:$B$16)*(Dumpadas[[#This Row],[ley]]&lt;=Rangos!$C$3:$C$16),0))</f>
        <v>C</v>
      </c>
      <c r="R471" s="769"/>
      <c r="S471" s="769" t="s">
        <v>1011</v>
      </c>
      <c r="T471" s="369">
        <v>1</v>
      </c>
      <c r="U471" s="369">
        <v>3.2</v>
      </c>
      <c r="V471" s="10">
        <v>1.4500000000000001E-2</v>
      </c>
      <c r="Y471" s="769"/>
      <c r="Z471" s="769" t="s">
        <v>1011</v>
      </c>
      <c r="AA471" s="369">
        <v>1</v>
      </c>
      <c r="AB471" s="369">
        <v>3.2</v>
      </c>
      <c r="AC471" s="10">
        <v>1.4500000000000001E-2</v>
      </c>
      <c r="AD471" s="10">
        <v>1.4500000000000001E-2</v>
      </c>
    </row>
    <row r="472" spans="2:30">
      <c r="B472" s="473"/>
      <c r="C472" s="773" t="s">
        <v>228</v>
      </c>
      <c r="D472" s="773" t="s">
        <v>227</v>
      </c>
      <c r="E472" s="473">
        <v>468</v>
      </c>
      <c r="F472" s="410" t="str">
        <f>Dumpadas[[#This Row],[punto]] &amp; " "&amp;Dumpadas[[#This Row],[jornada]]&amp;" " &amp; Dumpadas[[#This Row],[N°Acop]] &amp; " " &amp; TEXT(Dumpadas[[#This Row],[fecha ]], "dd-mm-yyyy")</f>
        <v>NIVEL 970 PM 468 16-02-2026</v>
      </c>
      <c r="G472" s="473" t="s">
        <v>16</v>
      </c>
      <c r="H472" s="5">
        <v>46069</v>
      </c>
      <c r="I472" s="473">
        <v>3.5</v>
      </c>
      <c r="J472" s="8">
        <v>1.04E-2</v>
      </c>
      <c r="K472" s="8">
        <f>+IF(Dumpadas[[#This Row],[ley]]&gt;0.03,0.03,Dumpadas[[#This Row],[ley]])</f>
        <v>1.04E-2</v>
      </c>
      <c r="L472" s="8"/>
      <c r="M472" s="473">
        <v>28617</v>
      </c>
      <c r="N472" s="386"/>
      <c r="O472" s="7"/>
      <c r="P472" s="10" t="str" cm="1">
        <f t="array" ref="P472">INDEX(Rangos!$E$3:$E$16,MATCH(1,(Dumpadas[[#This Row],[ley]]&gt;=Rangos!$B$3:$B$16)*(Dumpadas[[#This Row],[ley]]&lt;=Rangos!$C$3:$C$16),0))</f>
        <v>B</v>
      </c>
      <c r="R472" s="769"/>
      <c r="S472" s="769" t="s">
        <v>1012</v>
      </c>
      <c r="T472" s="369">
        <v>1</v>
      </c>
      <c r="U472" s="369">
        <v>3.2</v>
      </c>
      <c r="V472" s="10">
        <v>1.26E-2</v>
      </c>
      <c r="Y472" s="769"/>
      <c r="Z472" s="769" t="s">
        <v>1012</v>
      </c>
      <c r="AA472" s="369">
        <v>1</v>
      </c>
      <c r="AB472" s="369">
        <v>3.2</v>
      </c>
      <c r="AC472" s="10">
        <v>1.26E-2</v>
      </c>
      <c r="AD472" s="10">
        <v>1.26E-2</v>
      </c>
    </row>
    <row r="473" spans="2:30">
      <c r="B473" s="473"/>
      <c r="C473" s="773" t="s">
        <v>228</v>
      </c>
      <c r="D473" s="773" t="s">
        <v>227</v>
      </c>
      <c r="E473" s="473">
        <v>469</v>
      </c>
      <c r="F473" s="410" t="str">
        <f>Dumpadas[[#This Row],[punto]] &amp; " "&amp;Dumpadas[[#This Row],[jornada]]&amp;" " &amp; Dumpadas[[#This Row],[N°Acop]] &amp; " " &amp; TEXT(Dumpadas[[#This Row],[fecha ]], "dd-mm-yyyy")</f>
        <v>NIVEL 970 PM 469 16-02-2026</v>
      </c>
      <c r="G473" s="473" t="s">
        <v>16</v>
      </c>
      <c r="H473" s="5">
        <v>46069</v>
      </c>
      <c r="I473" s="473">
        <v>3.5</v>
      </c>
      <c r="J473" s="8">
        <v>1.72E-2</v>
      </c>
      <c r="K473" s="8">
        <f>+IF(Dumpadas[[#This Row],[ley]]&gt;0.03,0.03,Dumpadas[[#This Row],[ley]])</f>
        <v>1.72E-2</v>
      </c>
      <c r="L473" s="8"/>
      <c r="M473" s="473">
        <v>28617</v>
      </c>
      <c r="N473" s="386"/>
      <c r="O473" s="7"/>
      <c r="P473" s="10" t="str" cm="1">
        <f t="array" ref="P473">INDEX(Rangos!$E$3:$E$16,MATCH(1,(Dumpadas[[#This Row],[ley]]&gt;=Rangos!$B$3:$B$16)*(Dumpadas[[#This Row],[ley]]&lt;=Rangos!$C$3:$C$16),0))</f>
        <v>F</v>
      </c>
      <c r="R473" s="769"/>
      <c r="S473" s="769" t="s">
        <v>1013</v>
      </c>
      <c r="T473" s="369">
        <v>1</v>
      </c>
      <c r="U473" s="369">
        <v>3.2</v>
      </c>
      <c r="V473" s="10">
        <v>1.67E-2</v>
      </c>
      <c r="Y473" s="769"/>
      <c r="Z473" s="769" t="s">
        <v>1013</v>
      </c>
      <c r="AA473" s="369">
        <v>1</v>
      </c>
      <c r="AB473" s="369">
        <v>3.2</v>
      </c>
      <c r="AC473" s="10">
        <v>1.67E-2</v>
      </c>
      <c r="AD473" s="10">
        <v>1.67E-2</v>
      </c>
    </row>
    <row r="474" spans="2:30">
      <c r="B474" s="424"/>
      <c r="C474" s="424" t="s">
        <v>228</v>
      </c>
      <c r="D474" s="424" t="s">
        <v>227</v>
      </c>
      <c r="E474" s="424">
        <v>470</v>
      </c>
      <c r="F474" s="425" t="str">
        <f>Dumpadas[[#This Row],[punto]] &amp; " "&amp;Dumpadas[[#This Row],[jornada]]&amp;" " &amp; Dumpadas[[#This Row],[N°Acop]] &amp; " " &amp; TEXT(Dumpadas[[#This Row],[fecha ]], "dd-mm-yyyy")</f>
        <v>NIVEL 970 AM 470 17-02-2026</v>
      </c>
      <c r="G474" s="424" t="s">
        <v>14</v>
      </c>
      <c r="H474" s="426">
        <v>46070</v>
      </c>
      <c r="I474" s="424">
        <v>3.5</v>
      </c>
      <c r="J474" s="427">
        <v>1.3299999999999999E-2</v>
      </c>
      <c r="K474" s="427">
        <f>+IF(Dumpadas[[#This Row],[ley]]&gt;0.03,0.03,Dumpadas[[#This Row],[ley]])</f>
        <v>1.3299999999999999E-2</v>
      </c>
      <c r="L474" s="427"/>
      <c r="M474" s="424">
        <v>28618</v>
      </c>
      <c r="N474" s="424"/>
      <c r="O474" s="427"/>
      <c r="P474" s="428" t="str" cm="1">
        <f t="array" ref="P474">INDEX(Rangos!$E$3:$E$16,MATCH(1,(Dumpadas[[#This Row],[ley]]&gt;=Rangos!$B$3:$B$16)*(Dumpadas[[#This Row],[ley]]&lt;=Rangos!$C$3:$C$16),0))</f>
        <v>D</v>
      </c>
      <c r="R474" s="769"/>
      <c r="S474" s="769" t="s">
        <v>1014</v>
      </c>
      <c r="T474" s="369">
        <v>1</v>
      </c>
      <c r="U474" s="369">
        <v>3.2</v>
      </c>
      <c r="V474" s="10">
        <v>8.2000000000000007E-3</v>
      </c>
      <c r="Y474" s="769"/>
      <c r="Z474" s="769" t="s">
        <v>1014</v>
      </c>
      <c r="AA474" s="369">
        <v>1</v>
      </c>
      <c r="AB474" s="369">
        <v>3.2</v>
      </c>
      <c r="AC474" s="10">
        <v>8.2000000000000007E-3</v>
      </c>
      <c r="AD474" s="10">
        <v>8.2000000000000007E-3</v>
      </c>
    </row>
    <row r="475" spans="2:30">
      <c r="B475" s="424"/>
      <c r="C475" s="424" t="s">
        <v>228</v>
      </c>
      <c r="D475" s="424" t="s">
        <v>227</v>
      </c>
      <c r="E475" s="424">
        <v>471</v>
      </c>
      <c r="F475" s="425" t="str">
        <f>Dumpadas[[#This Row],[punto]] &amp; " "&amp;Dumpadas[[#This Row],[jornada]]&amp;" " &amp; Dumpadas[[#This Row],[N°Acop]] &amp; " " &amp; TEXT(Dumpadas[[#This Row],[fecha ]], "dd-mm-yyyy")</f>
        <v>NIVEL 970 AM 471 17-02-2026</v>
      </c>
      <c r="G475" s="424" t="s">
        <v>14</v>
      </c>
      <c r="H475" s="426">
        <v>46070</v>
      </c>
      <c r="I475" s="424">
        <v>3.5</v>
      </c>
      <c r="J475" s="427">
        <v>1.7000000000000001E-2</v>
      </c>
      <c r="K475" s="427">
        <f>+IF(Dumpadas[[#This Row],[ley]]&gt;0.03,0.03,Dumpadas[[#This Row],[ley]])</f>
        <v>1.7000000000000001E-2</v>
      </c>
      <c r="L475" s="427"/>
      <c r="M475" s="424">
        <v>28618</v>
      </c>
      <c r="N475" s="424"/>
      <c r="O475" s="427"/>
      <c r="P475" s="428" t="str" cm="1">
        <f t="array" ref="P475">INDEX(Rangos!$E$3:$E$16,MATCH(1,(Dumpadas[[#This Row],[ley]]&gt;=Rangos!$B$3:$B$16)*(Dumpadas[[#This Row],[ley]]&lt;=Rangos!$C$3:$C$16),0))</f>
        <v>F</v>
      </c>
      <c r="R475" s="769"/>
      <c r="S475" s="769" t="s">
        <v>1015</v>
      </c>
      <c r="T475" s="369">
        <v>1</v>
      </c>
      <c r="U475" s="369">
        <v>3.2</v>
      </c>
      <c r="V475" s="10">
        <v>7.4999999999999997E-3</v>
      </c>
      <c r="Y475" s="769"/>
      <c r="Z475" s="769" t="s">
        <v>1015</v>
      </c>
      <c r="AA475" s="369">
        <v>1</v>
      </c>
      <c r="AB475" s="369">
        <v>3.2</v>
      </c>
      <c r="AC475" s="10">
        <v>7.4999999999999997E-3</v>
      </c>
      <c r="AD475" s="10">
        <v>7.4999999999999997E-3</v>
      </c>
    </row>
    <row r="476" spans="2:30">
      <c r="B476" s="424"/>
      <c r="C476" s="424" t="s">
        <v>228</v>
      </c>
      <c r="D476" s="424" t="s">
        <v>227</v>
      </c>
      <c r="E476" s="424">
        <v>472</v>
      </c>
      <c r="F476" s="425" t="str">
        <f>Dumpadas[[#This Row],[punto]] &amp; " "&amp;Dumpadas[[#This Row],[jornada]]&amp;" " &amp; Dumpadas[[#This Row],[N°Acop]] &amp; " " &amp; TEXT(Dumpadas[[#This Row],[fecha ]], "dd-mm-yyyy")</f>
        <v>NIVEL 970 AM 472 17-02-2026</v>
      </c>
      <c r="G476" s="424" t="s">
        <v>14</v>
      </c>
      <c r="H476" s="426">
        <v>46070</v>
      </c>
      <c r="I476" s="424">
        <v>3.5</v>
      </c>
      <c r="J476" s="427">
        <v>8.6E-3</v>
      </c>
      <c r="K476" s="427">
        <f>+IF(Dumpadas[[#This Row],[ley]]&gt;0.03,0.03,Dumpadas[[#This Row],[ley]])</f>
        <v>8.6E-3</v>
      </c>
      <c r="L476" s="427"/>
      <c r="M476" s="424">
        <v>28618</v>
      </c>
      <c r="N476" s="424"/>
      <c r="O476" s="427"/>
      <c r="P476" s="428" t="str" cm="1">
        <f t="array" ref="P476">INDEX(Rangos!$E$3:$E$16,MATCH(1,(Dumpadas[[#This Row],[ley]]&gt;=Rangos!$B$3:$B$16)*(Dumpadas[[#This Row],[ley]]&lt;=Rangos!$C$3:$C$16),0))</f>
        <v>A</v>
      </c>
      <c r="R476" s="769"/>
      <c r="S476" s="769" t="s">
        <v>1016</v>
      </c>
      <c r="T476" s="369">
        <v>1</v>
      </c>
      <c r="U476" s="369">
        <v>3.2</v>
      </c>
      <c r="V476" s="10">
        <v>6.6E-3</v>
      </c>
      <c r="Y476" s="769"/>
      <c r="Z476" s="769" t="s">
        <v>1016</v>
      </c>
      <c r="AA476" s="369">
        <v>1</v>
      </c>
      <c r="AB476" s="369">
        <v>3.2</v>
      </c>
      <c r="AC476" s="10">
        <v>6.6E-3</v>
      </c>
      <c r="AD476" s="10">
        <v>6.6E-3</v>
      </c>
    </row>
    <row r="477" spans="2:30">
      <c r="B477" s="424"/>
      <c r="C477" s="424" t="s">
        <v>228</v>
      </c>
      <c r="D477" s="424" t="s">
        <v>227</v>
      </c>
      <c r="E477" s="424">
        <v>473</v>
      </c>
      <c r="F477" s="425" t="str">
        <f>Dumpadas[[#This Row],[punto]] &amp; " "&amp;Dumpadas[[#This Row],[jornada]]&amp;" " &amp; Dumpadas[[#This Row],[N°Acop]] &amp; " " &amp; TEXT(Dumpadas[[#This Row],[fecha ]], "dd-mm-yyyy")</f>
        <v>NIVEL 970 AM 473 17-02-2026</v>
      </c>
      <c r="G477" s="424" t="s">
        <v>14</v>
      </c>
      <c r="H477" s="426">
        <v>46070</v>
      </c>
      <c r="I477" s="424">
        <v>3.5</v>
      </c>
      <c r="J477" s="427">
        <v>1.29E-2</v>
      </c>
      <c r="K477" s="427">
        <f>+IF(Dumpadas[[#This Row],[ley]]&gt;0.03,0.03,Dumpadas[[#This Row],[ley]])</f>
        <v>1.29E-2</v>
      </c>
      <c r="L477" s="427"/>
      <c r="M477" s="424">
        <v>28618</v>
      </c>
      <c r="N477" s="424"/>
      <c r="O477" s="427"/>
      <c r="P477" s="428" t="str" cm="1">
        <f t="array" ref="P477">INDEX(Rangos!$E$3:$E$16,MATCH(1,(Dumpadas[[#This Row],[ley]]&gt;=Rangos!$B$3:$B$16)*(Dumpadas[[#This Row],[ley]]&lt;=Rangos!$C$3:$C$16),0))</f>
        <v>D</v>
      </c>
      <c r="R477" s="769"/>
      <c r="S477" s="769" t="s">
        <v>1017</v>
      </c>
      <c r="T477" s="369">
        <v>1</v>
      </c>
      <c r="U477" s="369">
        <v>3.2</v>
      </c>
      <c r="V477" s="10">
        <v>9.7999999999999997E-3</v>
      </c>
      <c r="Y477" s="769"/>
      <c r="Z477" s="769" t="s">
        <v>1017</v>
      </c>
      <c r="AA477" s="369">
        <v>1</v>
      </c>
      <c r="AB477" s="369">
        <v>3.2</v>
      </c>
      <c r="AC477" s="10">
        <v>9.7999999999999997E-3</v>
      </c>
      <c r="AD477" s="10">
        <v>9.7999999999999997E-3</v>
      </c>
    </row>
    <row r="478" spans="2:30">
      <c r="B478" s="424"/>
      <c r="C478" s="424" t="s">
        <v>228</v>
      </c>
      <c r="D478" s="424" t="s">
        <v>227</v>
      </c>
      <c r="E478" s="424">
        <v>474</v>
      </c>
      <c r="F478" s="425" t="str">
        <f>Dumpadas[[#This Row],[punto]] &amp; " "&amp;Dumpadas[[#This Row],[jornada]]&amp;" " &amp; Dumpadas[[#This Row],[N°Acop]] &amp; " " &amp; TEXT(Dumpadas[[#This Row],[fecha ]], "dd-mm-yyyy")</f>
        <v>NIVEL 970 AM 474 17-02-2026</v>
      </c>
      <c r="G478" s="424" t="s">
        <v>14</v>
      </c>
      <c r="H478" s="426">
        <v>46070</v>
      </c>
      <c r="I478" s="424">
        <v>3.5</v>
      </c>
      <c r="J478" s="427">
        <v>1.1599999999999999E-2</v>
      </c>
      <c r="K478" s="427">
        <f>+IF(Dumpadas[[#This Row],[ley]]&gt;0.03,0.03,Dumpadas[[#This Row],[ley]])</f>
        <v>1.1599999999999999E-2</v>
      </c>
      <c r="L478" s="427"/>
      <c r="M478" s="424">
        <v>28618</v>
      </c>
      <c r="N478" s="424"/>
      <c r="O478" s="427"/>
      <c r="P478" s="428" t="str" cm="1">
        <f t="array" ref="P478">INDEX(Rangos!$E$3:$E$16,MATCH(1,(Dumpadas[[#This Row],[ley]]&gt;=Rangos!$B$3:$B$16)*(Dumpadas[[#This Row],[ley]]&lt;=Rangos!$C$3:$C$16),0))</f>
        <v>C</v>
      </c>
      <c r="R478" s="769"/>
      <c r="S478" s="769" t="s">
        <v>1018</v>
      </c>
      <c r="T478" s="369">
        <v>1</v>
      </c>
      <c r="U478" s="369">
        <v>3.2</v>
      </c>
      <c r="V478" s="10">
        <v>1.7899999999999999E-2</v>
      </c>
      <c r="Y478" s="769"/>
      <c r="Z478" s="769" t="s">
        <v>1018</v>
      </c>
      <c r="AA478" s="369">
        <v>1</v>
      </c>
      <c r="AB478" s="369">
        <v>3.2</v>
      </c>
      <c r="AC478" s="10">
        <v>1.7899999999999999E-2</v>
      </c>
      <c r="AD478" s="10">
        <v>1.7899999999999999E-2</v>
      </c>
    </row>
    <row r="479" spans="2:30">
      <c r="B479" s="424"/>
      <c r="C479" s="424" t="s">
        <v>228</v>
      </c>
      <c r="D479" s="424" t="s">
        <v>227</v>
      </c>
      <c r="E479" s="424">
        <v>475</v>
      </c>
      <c r="F479" s="425" t="str">
        <f>Dumpadas[[#This Row],[punto]] &amp; " "&amp;Dumpadas[[#This Row],[jornada]]&amp;" " &amp; Dumpadas[[#This Row],[N°Acop]] &amp; " " &amp; TEXT(Dumpadas[[#This Row],[fecha ]], "dd-mm-yyyy")</f>
        <v>NIVEL 970 AM 475 17-02-2026</v>
      </c>
      <c r="G479" s="424" t="s">
        <v>14</v>
      </c>
      <c r="H479" s="426">
        <v>46070</v>
      </c>
      <c r="I479" s="424">
        <v>3.5</v>
      </c>
      <c r="J479" s="427">
        <v>1.0999999999999999E-2</v>
      </c>
      <c r="K479" s="427">
        <f>+IF(Dumpadas[[#This Row],[ley]]&gt;0.03,0.03,Dumpadas[[#This Row],[ley]])</f>
        <v>1.0999999999999999E-2</v>
      </c>
      <c r="L479" s="427"/>
      <c r="M479" s="424">
        <v>28618</v>
      </c>
      <c r="N479" s="424"/>
      <c r="O479" s="427"/>
      <c r="P479" s="428" t="str" cm="1">
        <f t="array" ref="P479">INDEX(Rangos!$E$3:$E$16,MATCH(1,(Dumpadas[[#This Row],[ley]]&gt;=Rangos!$B$3:$B$16)*(Dumpadas[[#This Row],[ley]]&lt;=Rangos!$C$3:$C$16),0))</f>
        <v>C</v>
      </c>
      <c r="R479" s="769"/>
      <c r="S479" s="769" t="s">
        <v>1019</v>
      </c>
      <c r="T479" s="369">
        <v>1</v>
      </c>
      <c r="U479" s="369">
        <v>3.2</v>
      </c>
      <c r="V479" s="10">
        <v>1.1900000000000001E-2</v>
      </c>
      <c r="Y479" s="769"/>
      <c r="Z479" s="769" t="s">
        <v>1019</v>
      </c>
      <c r="AA479" s="369">
        <v>1</v>
      </c>
      <c r="AB479" s="369">
        <v>3.2</v>
      </c>
      <c r="AC479" s="10">
        <v>1.1900000000000001E-2</v>
      </c>
      <c r="AD479" s="10">
        <v>1.1900000000000001E-2</v>
      </c>
    </row>
    <row r="480" spans="2:30">
      <c r="B480" s="424"/>
      <c r="C480" s="424" t="s">
        <v>228</v>
      </c>
      <c r="D480" s="424" t="s">
        <v>227</v>
      </c>
      <c r="E480" s="424">
        <v>476</v>
      </c>
      <c r="F480" s="425" t="str">
        <f>Dumpadas[[#This Row],[punto]] &amp; " "&amp;Dumpadas[[#This Row],[jornada]]&amp;" " &amp; Dumpadas[[#This Row],[N°Acop]] &amp; " " &amp; TEXT(Dumpadas[[#This Row],[fecha ]], "dd-mm-yyyy")</f>
        <v>NIVEL 970 AM 476 17-02-2026</v>
      </c>
      <c r="G480" s="424" t="s">
        <v>14</v>
      </c>
      <c r="H480" s="426">
        <v>46070</v>
      </c>
      <c r="I480" s="424">
        <v>3.5</v>
      </c>
      <c r="J480" s="427">
        <v>1.0200000000000001E-2</v>
      </c>
      <c r="K480" s="427">
        <f>+IF(Dumpadas[[#This Row],[ley]]&gt;0.03,0.03,Dumpadas[[#This Row],[ley]])</f>
        <v>1.0200000000000001E-2</v>
      </c>
      <c r="L480" s="427"/>
      <c r="M480" s="424">
        <v>28618</v>
      </c>
      <c r="N480" s="424"/>
      <c r="O480" s="427"/>
      <c r="P480" s="428" t="str" cm="1">
        <f t="array" ref="P480">INDEX(Rangos!$E$3:$E$16,MATCH(1,(Dumpadas[[#This Row],[ley]]&gt;=Rangos!$B$3:$B$16)*(Dumpadas[[#This Row],[ley]]&lt;=Rangos!$C$3:$C$16),0))</f>
        <v>B</v>
      </c>
      <c r="R480" s="769"/>
      <c r="S480" s="769" t="s">
        <v>1020</v>
      </c>
      <c r="T480" s="369">
        <v>1</v>
      </c>
      <c r="U480" s="369">
        <v>3.2</v>
      </c>
      <c r="V480" s="10">
        <v>1.3899999999999999E-2</v>
      </c>
      <c r="Y480" s="769"/>
      <c r="Z480" s="769" t="s">
        <v>1020</v>
      </c>
      <c r="AA480" s="369">
        <v>1</v>
      </c>
      <c r="AB480" s="369">
        <v>3.2</v>
      </c>
      <c r="AC480" s="10">
        <v>1.3899999999999999E-2</v>
      </c>
      <c r="AD480" s="10">
        <v>1.3899999999999999E-2</v>
      </c>
    </row>
    <row r="481" spans="1:30">
      <c r="B481" s="424"/>
      <c r="C481" s="424" t="s">
        <v>228</v>
      </c>
      <c r="D481" s="424" t="s">
        <v>227</v>
      </c>
      <c r="E481" s="424">
        <v>477</v>
      </c>
      <c r="F481" s="425" t="str">
        <f>Dumpadas[[#This Row],[punto]] &amp; " "&amp;Dumpadas[[#This Row],[jornada]]&amp;" " &amp; Dumpadas[[#This Row],[N°Acop]] &amp; " " &amp; TEXT(Dumpadas[[#This Row],[fecha ]], "dd-mm-yyyy")</f>
        <v>NIVEL 970 AM 477 17-02-2026</v>
      </c>
      <c r="G481" s="424" t="s">
        <v>14</v>
      </c>
      <c r="H481" s="426">
        <v>46070</v>
      </c>
      <c r="I481" s="424">
        <v>3.5</v>
      </c>
      <c r="J481" s="427">
        <v>1.0999999999999999E-2</v>
      </c>
      <c r="K481" s="427">
        <f>+IF(Dumpadas[[#This Row],[ley]]&gt;0.03,0.03,Dumpadas[[#This Row],[ley]])</f>
        <v>1.0999999999999999E-2</v>
      </c>
      <c r="L481" s="427"/>
      <c r="M481" s="424">
        <v>28618</v>
      </c>
      <c r="N481" s="424"/>
      <c r="O481" s="427"/>
      <c r="P481" s="428" t="str" cm="1">
        <f t="array" ref="P481">INDEX(Rangos!$E$3:$E$16,MATCH(1,(Dumpadas[[#This Row],[ley]]&gt;=Rangos!$B$3:$B$16)*(Dumpadas[[#This Row],[ley]]&lt;=Rangos!$C$3:$C$16),0))</f>
        <v>C</v>
      </c>
      <c r="R481" s="769"/>
      <c r="S481" s="769" t="s">
        <v>1021</v>
      </c>
      <c r="T481" s="369">
        <v>1</v>
      </c>
      <c r="U481" s="369">
        <v>3.2</v>
      </c>
      <c r="V481" s="10">
        <v>1.9199999999999998E-2</v>
      </c>
      <c r="Y481" s="769"/>
      <c r="Z481" s="769" t="s">
        <v>1021</v>
      </c>
      <c r="AA481" s="369">
        <v>1</v>
      </c>
      <c r="AB481" s="369">
        <v>3.2</v>
      </c>
      <c r="AC481" s="10">
        <v>1.9199999999999998E-2</v>
      </c>
      <c r="AD481" s="10">
        <v>1.9199999999999998E-2</v>
      </c>
    </row>
    <row r="482" spans="1:30">
      <c r="B482" s="473"/>
      <c r="C482" s="773" t="s">
        <v>228</v>
      </c>
      <c r="D482" s="773" t="s">
        <v>227</v>
      </c>
      <c r="E482" s="473">
        <v>478</v>
      </c>
      <c r="F482" s="410" t="str">
        <f>Dumpadas[[#This Row],[punto]] &amp; " "&amp;Dumpadas[[#This Row],[jornada]]&amp;" " &amp; Dumpadas[[#This Row],[N°Acop]] &amp; " " &amp; TEXT(Dumpadas[[#This Row],[fecha ]], "dd-mm-yyyy")</f>
        <v>NIVEL 970 PM 478 17-02-2026</v>
      </c>
      <c r="G482" s="473" t="s">
        <v>16</v>
      </c>
      <c r="H482" s="5">
        <v>46070</v>
      </c>
      <c r="I482" s="473">
        <v>3.5</v>
      </c>
      <c r="J482" s="8">
        <v>1.3599999999999999E-2</v>
      </c>
      <c r="K482" s="8">
        <f>+IF(Dumpadas[[#This Row],[ley]]&gt;0.03,0.03,Dumpadas[[#This Row],[ley]])</f>
        <v>1.3599999999999999E-2</v>
      </c>
      <c r="L482" s="8"/>
      <c r="M482" s="473">
        <v>28624</v>
      </c>
      <c r="N482" s="386"/>
      <c r="O482" s="7"/>
      <c r="P482" s="10" t="str" cm="1">
        <f t="array" ref="P482">INDEX(Rangos!$E$3:$E$16,MATCH(1,(Dumpadas[[#This Row],[ley]]&gt;=Rangos!$B$3:$B$16)*(Dumpadas[[#This Row],[ley]]&lt;=Rangos!$C$3:$C$16),0))</f>
        <v>E</v>
      </c>
      <c r="R482" s="769"/>
      <c r="S482" s="769" t="s">
        <v>1022</v>
      </c>
      <c r="T482" s="369">
        <v>1</v>
      </c>
      <c r="U482" s="369">
        <v>3.2</v>
      </c>
      <c r="V482" s="10">
        <v>2.0500000000000001E-2</v>
      </c>
      <c r="Y482" s="769"/>
      <c r="Z482" s="769" t="s">
        <v>1022</v>
      </c>
      <c r="AA482" s="369">
        <v>1</v>
      </c>
      <c r="AB482" s="369">
        <v>3.2</v>
      </c>
      <c r="AC482" s="10">
        <v>2.0500000000000001E-2</v>
      </c>
      <c r="AD482" s="10">
        <v>2.0500000000000001E-2</v>
      </c>
    </row>
    <row r="483" spans="1:30">
      <c r="B483" s="473"/>
      <c r="C483" s="773" t="s">
        <v>228</v>
      </c>
      <c r="D483" s="773" t="s">
        <v>227</v>
      </c>
      <c r="E483" s="473">
        <v>479</v>
      </c>
      <c r="F483" s="410" t="str">
        <f>Dumpadas[[#This Row],[punto]] &amp; " "&amp;Dumpadas[[#This Row],[jornada]]&amp;" " &amp; Dumpadas[[#This Row],[N°Acop]] &amp; " " &amp; TEXT(Dumpadas[[#This Row],[fecha ]], "dd-mm-yyyy")</f>
        <v>NIVEL 970 PM 479 17-02-2026</v>
      </c>
      <c r="G483" s="473" t="s">
        <v>16</v>
      </c>
      <c r="H483" s="5">
        <v>46070</v>
      </c>
      <c r="I483" s="473">
        <v>3.5</v>
      </c>
      <c r="J483" s="8">
        <v>1.38E-2</v>
      </c>
      <c r="K483" s="8">
        <f>+IF(Dumpadas[[#This Row],[ley]]&gt;0.03,0.03,Dumpadas[[#This Row],[ley]])</f>
        <v>1.38E-2</v>
      </c>
      <c r="L483" s="8"/>
      <c r="M483" s="473">
        <v>28624</v>
      </c>
      <c r="N483" s="386"/>
      <c r="O483" s="7"/>
      <c r="P483" s="10" t="str" cm="1">
        <f t="array" ref="P483">INDEX(Rangos!$E$3:$E$16,MATCH(1,(Dumpadas[[#This Row],[ley]]&gt;=Rangos!$B$3:$B$16)*(Dumpadas[[#This Row],[ley]]&lt;=Rangos!$C$3:$C$16),0))</f>
        <v>E</v>
      </c>
      <c r="R483" s="769"/>
      <c r="S483" s="769" t="s">
        <v>1023</v>
      </c>
      <c r="T483" s="369">
        <v>1</v>
      </c>
      <c r="U483" s="369">
        <v>3.2</v>
      </c>
      <c r="V483" s="10">
        <v>1.72E-2</v>
      </c>
      <c r="Y483" s="769"/>
      <c r="Z483" s="769" t="s">
        <v>1023</v>
      </c>
      <c r="AA483" s="369">
        <v>1</v>
      </c>
      <c r="AB483" s="369">
        <v>3.2</v>
      </c>
      <c r="AC483" s="10">
        <v>1.72E-2</v>
      </c>
      <c r="AD483" s="10">
        <v>1.72E-2</v>
      </c>
    </row>
    <row r="484" spans="1:30">
      <c r="B484" s="473"/>
      <c r="C484" s="773" t="s">
        <v>228</v>
      </c>
      <c r="D484" s="773" t="s">
        <v>227</v>
      </c>
      <c r="E484" s="473">
        <v>480</v>
      </c>
      <c r="F484" s="410" t="str">
        <f>Dumpadas[[#This Row],[punto]] &amp; " "&amp;Dumpadas[[#This Row],[jornada]]&amp;" " &amp; Dumpadas[[#This Row],[N°Acop]] &amp; " " &amp; TEXT(Dumpadas[[#This Row],[fecha ]], "dd-mm-yyyy")</f>
        <v>NIVEL 970 PM 480 17-02-2026</v>
      </c>
      <c r="G484" s="473" t="s">
        <v>16</v>
      </c>
      <c r="H484" s="5">
        <v>46070</v>
      </c>
      <c r="I484" s="473">
        <v>3.5</v>
      </c>
      <c r="J484" s="8">
        <v>1.11E-2</v>
      </c>
      <c r="K484" s="8">
        <f>+IF(Dumpadas[[#This Row],[ley]]&gt;0.03,0.03,Dumpadas[[#This Row],[ley]])</f>
        <v>1.11E-2</v>
      </c>
      <c r="L484" s="8"/>
      <c r="M484" s="473">
        <v>28624</v>
      </c>
      <c r="N484" s="386"/>
      <c r="O484" s="7"/>
      <c r="P484" s="10" t="str" cm="1">
        <f t="array" ref="P484">INDEX(Rangos!$E$3:$E$16,MATCH(1,(Dumpadas[[#This Row],[ley]]&gt;=Rangos!$B$3:$B$16)*(Dumpadas[[#This Row],[ley]]&lt;=Rangos!$C$3:$C$16),0))</f>
        <v>C</v>
      </c>
      <c r="R484" s="769"/>
      <c r="S484" s="769" t="s">
        <v>1024</v>
      </c>
      <c r="T484" s="369">
        <v>1</v>
      </c>
      <c r="U484" s="369">
        <v>3.2</v>
      </c>
      <c r="V484" s="10">
        <v>1.2800000000000001E-2</v>
      </c>
      <c r="Y484" s="769"/>
      <c r="Z484" s="769" t="s">
        <v>1024</v>
      </c>
      <c r="AA484" s="369">
        <v>1</v>
      </c>
      <c r="AB484" s="369">
        <v>3.2</v>
      </c>
      <c r="AC484" s="10">
        <v>1.2800000000000001E-2</v>
      </c>
      <c r="AD484" s="10">
        <v>1.2800000000000001E-2</v>
      </c>
    </row>
    <row r="485" spans="1:30">
      <c r="B485" s="473"/>
      <c r="C485" s="773" t="s">
        <v>228</v>
      </c>
      <c r="D485" s="773" t="s">
        <v>227</v>
      </c>
      <c r="E485" s="473">
        <v>481</v>
      </c>
      <c r="F485" s="410" t="str">
        <f>Dumpadas[[#This Row],[punto]] &amp; " "&amp;Dumpadas[[#This Row],[jornada]]&amp;" " &amp; Dumpadas[[#This Row],[N°Acop]] &amp; " " &amp; TEXT(Dumpadas[[#This Row],[fecha ]], "dd-mm-yyyy")</f>
        <v>NIVEL 970 PM 481 17-02-2026</v>
      </c>
      <c r="G485" s="473" t="s">
        <v>16</v>
      </c>
      <c r="H485" s="5">
        <v>46070</v>
      </c>
      <c r="I485" s="473">
        <v>3.5</v>
      </c>
      <c r="J485" s="8">
        <v>2.3199999999999998E-2</v>
      </c>
      <c r="K485" s="8">
        <f>+IF(Dumpadas[[#This Row],[ley]]&gt;0.03,0.03,Dumpadas[[#This Row],[ley]])</f>
        <v>2.3199999999999998E-2</v>
      </c>
      <c r="L485" s="8"/>
      <c r="M485" s="473">
        <v>28624</v>
      </c>
      <c r="N485" s="386"/>
      <c r="O485" s="7"/>
      <c r="P485" s="10" t="str" cm="1">
        <f t="array" ref="P485">INDEX(Rangos!$E$3:$E$16,MATCH(1,(Dumpadas[[#This Row],[ley]]&gt;=Rangos!$B$3:$B$16)*(Dumpadas[[#This Row],[ley]]&lt;=Rangos!$C$3:$C$16),0))</f>
        <v>J</v>
      </c>
      <c r="R485" s="769"/>
      <c r="S485" s="769" t="s">
        <v>1025</v>
      </c>
      <c r="T485" s="369">
        <v>1</v>
      </c>
      <c r="U485" s="369">
        <v>3.2</v>
      </c>
      <c r="V485" s="10">
        <v>1.1900000000000001E-2</v>
      </c>
      <c r="Y485" s="769"/>
      <c r="Z485" s="769" t="s">
        <v>1025</v>
      </c>
      <c r="AA485" s="369">
        <v>1</v>
      </c>
      <c r="AB485" s="369">
        <v>3.2</v>
      </c>
      <c r="AC485" s="10">
        <v>1.1900000000000001E-2</v>
      </c>
      <c r="AD485" s="10">
        <v>1.1900000000000001E-2</v>
      </c>
    </row>
    <row r="486" spans="1:30">
      <c r="B486" s="473"/>
      <c r="C486" s="773" t="s">
        <v>228</v>
      </c>
      <c r="D486" s="773" t="s">
        <v>227</v>
      </c>
      <c r="E486" s="473">
        <v>482</v>
      </c>
      <c r="F486" s="410" t="str">
        <f>Dumpadas[[#This Row],[punto]] &amp; " "&amp;Dumpadas[[#This Row],[jornada]]&amp;" " &amp; Dumpadas[[#This Row],[N°Acop]] &amp; " " &amp; TEXT(Dumpadas[[#This Row],[fecha ]], "dd-mm-yyyy")</f>
        <v>NIVEL 970 PM 482 17-02-2026</v>
      </c>
      <c r="G486" s="473" t="s">
        <v>16</v>
      </c>
      <c r="H486" s="5">
        <v>46070</v>
      </c>
      <c r="I486" s="473">
        <v>3.5</v>
      </c>
      <c r="J486" s="8">
        <v>1.2999999999999999E-2</v>
      </c>
      <c r="K486" s="8">
        <f>+IF(Dumpadas[[#This Row],[ley]]&gt;0.03,0.03,Dumpadas[[#This Row],[ley]])</f>
        <v>1.2999999999999999E-2</v>
      </c>
      <c r="L486" s="8"/>
      <c r="M486" s="473">
        <v>28624</v>
      </c>
      <c r="N486" s="386"/>
      <c r="O486" s="7"/>
      <c r="P486" s="10" t="str" cm="1">
        <f t="array" ref="P486">INDEX(Rangos!$E$3:$E$16,MATCH(1,(Dumpadas[[#This Row],[ley]]&gt;=Rangos!$B$3:$B$16)*(Dumpadas[[#This Row],[ley]]&lt;=Rangos!$C$3:$C$16),0))</f>
        <v>D</v>
      </c>
      <c r="R486" s="769"/>
      <c r="S486" s="769" t="s">
        <v>1026</v>
      </c>
      <c r="T486" s="369">
        <v>1</v>
      </c>
      <c r="U486" s="369">
        <v>3.2</v>
      </c>
      <c r="V486" s="10">
        <v>1.2E-2</v>
      </c>
      <c r="Y486" s="769"/>
      <c r="Z486" s="769" t="s">
        <v>1026</v>
      </c>
      <c r="AA486" s="369">
        <v>1</v>
      </c>
      <c r="AB486" s="369">
        <v>3.2</v>
      </c>
      <c r="AC486" s="10">
        <v>1.2E-2</v>
      </c>
      <c r="AD486" s="10">
        <v>1.2E-2</v>
      </c>
    </row>
    <row r="487" spans="1:30">
      <c r="B487" s="424"/>
      <c r="C487" s="424" t="s">
        <v>228</v>
      </c>
      <c r="D487" s="424" t="s">
        <v>227</v>
      </c>
      <c r="E487" s="424">
        <v>483</v>
      </c>
      <c r="F487" s="425" t="str">
        <f>Dumpadas[[#This Row],[punto]] &amp; " "&amp;Dumpadas[[#This Row],[jornada]]&amp;" " &amp; Dumpadas[[#This Row],[N°Acop]] &amp; " " &amp; TEXT(Dumpadas[[#This Row],[fecha ]], "dd-mm-yyyy")</f>
        <v>NIVEL 970 PM 483 18-02-2026</v>
      </c>
      <c r="G487" s="424" t="s">
        <v>16</v>
      </c>
      <c r="H487" s="426">
        <v>46071</v>
      </c>
      <c r="I487" s="424">
        <v>3.5</v>
      </c>
      <c r="J487" s="427">
        <v>1.66E-2</v>
      </c>
      <c r="K487" s="427">
        <f>+IF(Dumpadas[[#This Row],[ley]]&gt;0.03,0.03,Dumpadas[[#This Row],[ley]])</f>
        <v>1.66E-2</v>
      </c>
      <c r="L487" s="427"/>
      <c r="M487" s="424">
        <v>28634</v>
      </c>
      <c r="N487" s="424"/>
      <c r="O487" s="427"/>
      <c r="P487" s="428" t="str" cm="1">
        <f t="array" ref="P487">INDEX(Rangos!$E$3:$E$16,MATCH(1,(Dumpadas[[#This Row],[ley]]&gt;=Rangos!$B$3:$B$16)*(Dumpadas[[#This Row],[ley]]&lt;=Rangos!$C$3:$C$16),0))</f>
        <v>F</v>
      </c>
      <c r="R487" s="769"/>
      <c r="S487" s="769" t="s">
        <v>1027</v>
      </c>
      <c r="T487" s="369">
        <v>1</v>
      </c>
      <c r="U487" s="369">
        <v>3.2</v>
      </c>
      <c r="V487" s="10">
        <v>1.3299999999999999E-2</v>
      </c>
      <c r="Y487" s="769"/>
      <c r="Z487" s="769" t="s">
        <v>1027</v>
      </c>
      <c r="AA487" s="369">
        <v>1</v>
      </c>
      <c r="AB487" s="369">
        <v>3.2</v>
      </c>
      <c r="AC487" s="10">
        <v>1.3299999999999999E-2</v>
      </c>
      <c r="AD487" s="10">
        <v>1.3299999999999999E-2</v>
      </c>
    </row>
    <row r="488" spans="1:30">
      <c r="B488" s="424"/>
      <c r="C488" s="424" t="s">
        <v>228</v>
      </c>
      <c r="D488" s="424" t="s">
        <v>227</v>
      </c>
      <c r="E488" s="424">
        <v>484</v>
      </c>
      <c r="F488" s="425" t="str">
        <f>Dumpadas[[#This Row],[punto]] &amp; " "&amp;Dumpadas[[#This Row],[jornada]]&amp;" " &amp; Dumpadas[[#This Row],[N°Acop]] &amp; " " &amp; TEXT(Dumpadas[[#This Row],[fecha ]], "dd-mm-yyyy")</f>
        <v>NIVEL 970 PM 484 18-02-2026</v>
      </c>
      <c r="G488" s="424" t="s">
        <v>16</v>
      </c>
      <c r="H488" s="426">
        <v>46071</v>
      </c>
      <c r="I488" s="424">
        <v>3.5</v>
      </c>
      <c r="J488" s="427">
        <v>8.9999999999999993E-3</v>
      </c>
      <c r="K488" s="427">
        <f>+IF(Dumpadas[[#This Row],[ley]]&gt;0.03,0.03,Dumpadas[[#This Row],[ley]])</f>
        <v>8.9999999999999993E-3</v>
      </c>
      <c r="L488" s="427"/>
      <c r="M488" s="424">
        <v>28634</v>
      </c>
      <c r="N488" s="424"/>
      <c r="O488" s="427"/>
      <c r="P488" s="428" t="str" cm="1">
        <f t="array" ref="P488">INDEX(Rangos!$E$3:$E$16,MATCH(1,(Dumpadas[[#This Row],[ley]]&gt;=Rangos!$B$3:$B$16)*(Dumpadas[[#This Row],[ley]]&lt;=Rangos!$C$3:$C$16),0))</f>
        <v>B</v>
      </c>
      <c r="R488" s="769"/>
      <c r="S488" s="769" t="s">
        <v>1028</v>
      </c>
      <c r="T488" s="369">
        <v>1</v>
      </c>
      <c r="U488" s="369">
        <v>3.2</v>
      </c>
      <c r="V488" s="10">
        <v>1.4200000000000001E-2</v>
      </c>
      <c r="Y488" s="769"/>
      <c r="Z488" s="769" t="s">
        <v>1028</v>
      </c>
      <c r="AA488" s="369">
        <v>1</v>
      </c>
      <c r="AB488" s="369">
        <v>3.2</v>
      </c>
      <c r="AC488" s="10">
        <v>1.4200000000000001E-2</v>
      </c>
      <c r="AD488" s="10">
        <v>1.4200000000000001E-2</v>
      </c>
    </row>
    <row r="489" spans="1:30">
      <c r="B489" s="424"/>
      <c r="C489" s="424" t="s">
        <v>228</v>
      </c>
      <c r="D489" s="424" t="s">
        <v>227</v>
      </c>
      <c r="E489" s="424">
        <v>485</v>
      </c>
      <c r="F489" s="425" t="str">
        <f>Dumpadas[[#This Row],[punto]] &amp; " "&amp;Dumpadas[[#This Row],[jornada]]&amp;" " &amp; Dumpadas[[#This Row],[N°Acop]] &amp; " " &amp; TEXT(Dumpadas[[#This Row],[fecha ]], "dd-mm-yyyy")</f>
        <v>NIVEL 970 PM 485 18-02-2026</v>
      </c>
      <c r="G489" s="424" t="s">
        <v>16</v>
      </c>
      <c r="H489" s="426">
        <v>46071</v>
      </c>
      <c r="I489" s="424">
        <v>3.5</v>
      </c>
      <c r="J489" s="427">
        <v>1.2800000000000001E-2</v>
      </c>
      <c r="K489" s="427">
        <f>+IF(Dumpadas[[#This Row],[ley]]&gt;0.03,0.03,Dumpadas[[#This Row],[ley]])</f>
        <v>1.2800000000000001E-2</v>
      </c>
      <c r="L489" s="427"/>
      <c r="M489" s="424">
        <v>28634</v>
      </c>
      <c r="N489" s="424"/>
      <c r="O489" s="427"/>
      <c r="P489" s="428" t="str" cm="1">
        <f t="array" ref="P489">INDEX(Rangos!$E$3:$E$16,MATCH(1,(Dumpadas[[#This Row],[ley]]&gt;=Rangos!$B$3:$B$16)*(Dumpadas[[#This Row],[ley]]&lt;=Rangos!$C$3:$C$16),0))</f>
        <v>D</v>
      </c>
      <c r="R489" s="769"/>
      <c r="S489" s="769" t="s">
        <v>1029</v>
      </c>
      <c r="T489" s="369">
        <v>1</v>
      </c>
      <c r="U489" s="369">
        <v>3.2</v>
      </c>
      <c r="V489" s="10">
        <v>1.66E-2</v>
      </c>
      <c r="Y489" s="769"/>
      <c r="Z489" s="769" t="s">
        <v>1029</v>
      </c>
      <c r="AA489" s="369">
        <v>1</v>
      </c>
      <c r="AB489" s="369">
        <v>3.2</v>
      </c>
      <c r="AC489" s="10">
        <v>1.66E-2</v>
      </c>
      <c r="AD489" s="10">
        <v>1.66E-2</v>
      </c>
    </row>
    <row r="490" spans="1:30">
      <c r="B490" s="424"/>
      <c r="C490" s="424" t="s">
        <v>228</v>
      </c>
      <c r="D490" s="424" t="s">
        <v>227</v>
      </c>
      <c r="E490" s="424">
        <v>486</v>
      </c>
      <c r="F490" s="425" t="str">
        <f>Dumpadas[[#This Row],[punto]] &amp; " "&amp;Dumpadas[[#This Row],[jornada]]&amp;" " &amp; Dumpadas[[#This Row],[N°Acop]] &amp; " " &amp; TEXT(Dumpadas[[#This Row],[fecha ]], "dd-mm-yyyy")</f>
        <v>NIVEL 970 PM 486 18-02-2026</v>
      </c>
      <c r="G490" s="424" t="s">
        <v>16</v>
      </c>
      <c r="H490" s="426">
        <v>46071</v>
      </c>
      <c r="I490" s="424">
        <v>3.5</v>
      </c>
      <c r="J490" s="427">
        <v>8.8999999999999999E-3</v>
      </c>
      <c r="K490" s="427">
        <f>+IF(Dumpadas[[#This Row],[ley]]&gt;0.03,0.03,Dumpadas[[#This Row],[ley]])</f>
        <v>8.8999999999999999E-3</v>
      </c>
      <c r="L490" s="427"/>
      <c r="M490" s="424">
        <v>28634</v>
      </c>
      <c r="N490" s="424"/>
      <c r="O490" s="427"/>
      <c r="P490" s="428" t="str" cm="1">
        <f t="array" ref="P490">INDEX(Rangos!$E$3:$E$16,MATCH(1,(Dumpadas[[#This Row],[ley]]&gt;=Rangos!$B$3:$B$16)*(Dumpadas[[#This Row],[ley]]&lt;=Rangos!$C$3:$C$16),0))</f>
        <v>A</v>
      </c>
      <c r="R490" s="769"/>
      <c r="S490" s="769" t="s">
        <v>1030</v>
      </c>
      <c r="T490" s="369">
        <v>1</v>
      </c>
      <c r="U490" s="369">
        <v>3.2</v>
      </c>
      <c r="V490" s="10">
        <v>1.72E-2</v>
      </c>
      <c r="Y490" s="769"/>
      <c r="Z490" s="769" t="s">
        <v>1030</v>
      </c>
      <c r="AA490" s="369">
        <v>1</v>
      </c>
      <c r="AB490" s="369">
        <v>3.2</v>
      </c>
      <c r="AC490" s="10">
        <v>1.72E-2</v>
      </c>
      <c r="AD490" s="10">
        <v>1.72E-2</v>
      </c>
    </row>
    <row r="491" spans="1:30">
      <c r="B491" s="424"/>
      <c r="C491" s="424" t="s">
        <v>228</v>
      </c>
      <c r="D491" s="424" t="s">
        <v>227</v>
      </c>
      <c r="E491" s="424">
        <v>487</v>
      </c>
      <c r="F491" s="425" t="str">
        <f>Dumpadas[[#This Row],[punto]] &amp; " "&amp;Dumpadas[[#This Row],[jornada]]&amp;" " &amp; Dumpadas[[#This Row],[N°Acop]] &amp; " " &amp; TEXT(Dumpadas[[#This Row],[fecha ]], "dd-mm-yyyy")</f>
        <v>NIVEL 970 PM 487 18-02-2026</v>
      </c>
      <c r="G491" s="424" t="s">
        <v>16</v>
      </c>
      <c r="H491" s="426">
        <v>46071</v>
      </c>
      <c r="I491" s="424">
        <v>3.5</v>
      </c>
      <c r="J491" s="427">
        <v>8.6999999999999994E-3</v>
      </c>
      <c r="K491" s="427">
        <f>+IF(Dumpadas[[#This Row],[ley]]&gt;0.03,0.03,Dumpadas[[#This Row],[ley]])</f>
        <v>8.6999999999999994E-3</v>
      </c>
      <c r="L491" s="427"/>
      <c r="M491" s="424">
        <v>28634</v>
      </c>
      <c r="N491" s="424"/>
      <c r="O491" s="427"/>
      <c r="P491" s="428" t="str" cm="1">
        <f t="array" ref="P491">INDEX(Rangos!$E$3:$E$16,MATCH(1,(Dumpadas[[#This Row],[ley]]&gt;=Rangos!$B$3:$B$16)*(Dumpadas[[#This Row],[ley]]&lt;=Rangos!$C$3:$C$16),0))</f>
        <v>A</v>
      </c>
      <c r="R491" s="769"/>
      <c r="S491" s="769" t="s">
        <v>1031</v>
      </c>
      <c r="T491" s="369">
        <v>1</v>
      </c>
      <c r="U491" s="369">
        <v>3.2</v>
      </c>
      <c r="V491" s="10">
        <v>9.4999999999999998E-3</v>
      </c>
      <c r="Y491" s="769"/>
      <c r="Z491" s="769" t="s">
        <v>1031</v>
      </c>
      <c r="AA491" s="369">
        <v>1</v>
      </c>
      <c r="AB491" s="369">
        <v>3.2</v>
      </c>
      <c r="AC491" s="10">
        <v>9.4999999999999998E-3</v>
      </c>
      <c r="AD491" s="10">
        <v>9.4999999999999998E-3</v>
      </c>
    </row>
    <row r="492" spans="1:30">
      <c r="A492" s="534"/>
      <c r="B492" s="522"/>
      <c r="C492" s="773" t="s">
        <v>3783</v>
      </c>
      <c r="D492" s="773" t="s">
        <v>299</v>
      </c>
      <c r="E492" s="522">
        <v>488</v>
      </c>
      <c r="F492" s="410" t="str">
        <f>Dumpadas[[#This Row],[punto]] &amp; " "&amp;Dumpadas[[#This Row],[jornada]]&amp;" " &amp; Dumpadas[[#This Row],[N°Acop]] &amp; " " &amp; TEXT(Dumpadas[[#This Row],[fecha ]], "dd-mm-yyyy")</f>
        <v>NIVEL 970 CONTRA AM 488 23-03-2026</v>
      </c>
      <c r="G492" s="522" t="s">
        <v>14</v>
      </c>
      <c r="H492" s="5">
        <v>46104</v>
      </c>
      <c r="I492" s="522">
        <v>3.2</v>
      </c>
      <c r="J492" s="8">
        <v>1.03E-2</v>
      </c>
      <c r="K492" s="8">
        <f>+IF(Dumpadas[[#This Row],[ley]]&gt;0.03,0.03,Dumpadas[[#This Row],[ley]])</f>
        <v>1.03E-2</v>
      </c>
      <c r="L492" s="8">
        <v>5.9999999999999995E-4</v>
      </c>
      <c r="M492" s="386">
        <v>28771</v>
      </c>
      <c r="N492" s="386"/>
      <c r="O492" s="7"/>
      <c r="P492" s="10" t="str" cm="1">
        <f t="array" ref="P492">INDEX(Rangos!$E$3:$E$16,MATCH(1,(Dumpadas[[#This Row],[ley]]&gt;=Rangos!$B$3:$B$16)*(Dumpadas[[#This Row],[ley]]&lt;=Rangos!$C$3:$C$16),0))</f>
        <v>B</v>
      </c>
      <c r="R492" s="769"/>
      <c r="S492" s="769" t="s">
        <v>1032</v>
      </c>
      <c r="T492" s="369">
        <v>1</v>
      </c>
      <c r="U492" s="369">
        <v>3.2</v>
      </c>
      <c r="V492" s="10">
        <v>1.2E-2</v>
      </c>
      <c r="Y492" s="769"/>
      <c r="Z492" s="769" t="s">
        <v>1032</v>
      </c>
      <c r="AA492" s="369">
        <v>1</v>
      </c>
      <c r="AB492" s="369">
        <v>3.2</v>
      </c>
      <c r="AC492" s="10">
        <v>1.2E-2</v>
      </c>
      <c r="AD492" s="10">
        <v>1.2E-2</v>
      </c>
    </row>
    <row r="493" spans="1:30">
      <c r="B493" s="522"/>
      <c r="C493" s="773" t="s">
        <v>3783</v>
      </c>
      <c r="D493" s="773" t="s">
        <v>299</v>
      </c>
      <c r="E493" s="522">
        <v>489</v>
      </c>
      <c r="F493" s="410" t="str">
        <f>Dumpadas[[#This Row],[punto]] &amp; " "&amp;Dumpadas[[#This Row],[jornada]]&amp;" " &amp; Dumpadas[[#This Row],[N°Acop]] &amp; " " &amp; TEXT(Dumpadas[[#This Row],[fecha ]], "dd-mm-yyyy")</f>
        <v>NIVEL 970 CONTRA AM 489 23-03-2026</v>
      </c>
      <c r="G493" s="522" t="s">
        <v>14</v>
      </c>
      <c r="H493" s="5">
        <v>46104</v>
      </c>
      <c r="I493" s="542">
        <v>3.2</v>
      </c>
      <c r="J493" s="8">
        <v>0.01</v>
      </c>
      <c r="K493" s="8">
        <f>+IF(Dumpadas[[#This Row],[ley]]&gt;0.03,0.03,Dumpadas[[#This Row],[ley]])</f>
        <v>0.01</v>
      </c>
      <c r="L493" s="8">
        <v>5.0000000000000001E-4</v>
      </c>
      <c r="M493" s="386">
        <v>28771</v>
      </c>
      <c r="N493" s="386"/>
      <c r="O493" s="7"/>
      <c r="P493" s="10" t="str" cm="1">
        <f t="array" ref="P493">INDEX(Rangos!$E$3:$E$16,MATCH(1,(Dumpadas[[#This Row],[ley]]&gt;=Rangos!$B$3:$B$16)*(Dumpadas[[#This Row],[ley]]&lt;=Rangos!$C$3:$C$16),0))</f>
        <v>B</v>
      </c>
      <c r="R493" s="769"/>
      <c r="S493" s="769" t="s">
        <v>1033</v>
      </c>
      <c r="T493" s="369">
        <v>1</v>
      </c>
      <c r="U493" s="369">
        <v>3.2</v>
      </c>
      <c r="V493" s="10">
        <v>1.1900000000000001E-2</v>
      </c>
      <c r="Y493" s="769"/>
      <c r="Z493" s="769" t="s">
        <v>1033</v>
      </c>
      <c r="AA493" s="369">
        <v>1</v>
      </c>
      <c r="AB493" s="369">
        <v>3.2</v>
      </c>
      <c r="AC493" s="10">
        <v>1.1900000000000001E-2</v>
      </c>
      <c r="AD493" s="10">
        <v>1.1900000000000001E-2</v>
      </c>
    </row>
    <row r="494" spans="1:30">
      <c r="B494" s="522"/>
      <c r="C494" s="773" t="s">
        <v>3783</v>
      </c>
      <c r="D494" s="773" t="s">
        <v>299</v>
      </c>
      <c r="E494" s="522">
        <v>490</v>
      </c>
      <c r="F494" s="410" t="str">
        <f>Dumpadas[[#This Row],[punto]] &amp; " "&amp;Dumpadas[[#This Row],[jornada]]&amp;" " &amp; Dumpadas[[#This Row],[N°Acop]] &amp; " " &amp; TEXT(Dumpadas[[#This Row],[fecha ]], "dd-mm-yyyy")</f>
        <v>NIVEL 970 CONTRA AM 490 23-03-2026</v>
      </c>
      <c r="G494" s="522" t="s">
        <v>14</v>
      </c>
      <c r="H494" s="5">
        <v>46104</v>
      </c>
      <c r="I494" s="542">
        <v>3.2</v>
      </c>
      <c r="J494" s="8">
        <v>6.7000000000000002E-3</v>
      </c>
      <c r="K494" s="8">
        <f>+IF(Dumpadas[[#This Row],[ley]]&gt;0.03,0.03,Dumpadas[[#This Row],[ley]])</f>
        <v>6.7000000000000002E-3</v>
      </c>
      <c r="L494" s="8">
        <v>4.0000000000000002E-4</v>
      </c>
      <c r="M494" s="386">
        <v>28771</v>
      </c>
      <c r="N494" s="386"/>
      <c r="O494" s="7"/>
      <c r="P494" s="10" t="str" cm="1">
        <f t="array" ref="P494">INDEX(Rangos!$E$3:$E$16,MATCH(1,(Dumpadas[[#This Row],[ley]]&gt;=Rangos!$B$3:$B$16)*(Dumpadas[[#This Row],[ley]]&lt;=Rangos!$C$3:$C$16),0))</f>
        <v>Reserva</v>
      </c>
      <c r="R494" s="769"/>
      <c r="S494" s="769" t="s">
        <v>1034</v>
      </c>
      <c r="T494" s="369">
        <v>1</v>
      </c>
      <c r="U494" s="369">
        <v>3.2</v>
      </c>
      <c r="V494" s="10">
        <v>1.09E-2</v>
      </c>
      <c r="Y494" s="769"/>
      <c r="Z494" s="769" t="s">
        <v>1034</v>
      </c>
      <c r="AA494" s="369">
        <v>1</v>
      </c>
      <c r="AB494" s="369">
        <v>3.2</v>
      </c>
      <c r="AC494" s="10">
        <v>1.09E-2</v>
      </c>
      <c r="AD494" s="10">
        <v>1.09E-2</v>
      </c>
    </row>
    <row r="495" spans="1:30">
      <c r="B495" s="535"/>
      <c r="C495" s="535" t="s">
        <v>3783</v>
      </c>
      <c r="D495" s="535" t="s">
        <v>299</v>
      </c>
      <c r="E495" s="535">
        <v>491</v>
      </c>
      <c r="F495" s="537" t="str">
        <f>Dumpadas[[#This Row],[punto]] &amp; " "&amp;Dumpadas[[#This Row],[jornada]]&amp;" " &amp; Dumpadas[[#This Row],[N°Acop]] &amp; " " &amp; TEXT(Dumpadas[[#This Row],[fecha ]], "dd-mm-yyyy")</f>
        <v>NIVEL 970 CONTRA AM 491 24-03-2026</v>
      </c>
      <c r="G495" s="535" t="s">
        <v>14</v>
      </c>
      <c r="H495" s="538">
        <v>46105</v>
      </c>
      <c r="I495" s="535">
        <v>3.2</v>
      </c>
      <c r="J495" s="539">
        <v>1.8599999999999998E-2</v>
      </c>
      <c r="K495" s="539">
        <f>+IF(Dumpadas[[#This Row],[ley]]&gt;0.03,0.03,Dumpadas[[#This Row],[ley]])</f>
        <v>1.8599999999999998E-2</v>
      </c>
      <c r="L495" s="539">
        <v>8.0000000000000004E-4</v>
      </c>
      <c r="M495" s="535">
        <v>28781</v>
      </c>
      <c r="N495" s="535"/>
      <c r="O495" s="539"/>
      <c r="P495" s="540" t="str" cm="1">
        <f t="array" ref="P495">INDEX(Rangos!$E$3:$E$16,MATCH(1,(Dumpadas[[#This Row],[ley]]&gt;=Rangos!$B$3:$B$16)*(Dumpadas[[#This Row],[ley]]&lt;=Rangos!$C$3:$C$16),0))</f>
        <v>G</v>
      </c>
      <c r="R495" s="769"/>
      <c r="S495" s="769" t="s">
        <v>1035</v>
      </c>
      <c r="T495" s="369">
        <v>1</v>
      </c>
      <c r="U495" s="369">
        <v>3.2</v>
      </c>
      <c r="V495" s="10">
        <v>7.6E-3</v>
      </c>
      <c r="Y495" s="769"/>
      <c r="Z495" s="769" t="s">
        <v>1035</v>
      </c>
      <c r="AA495" s="369">
        <v>1</v>
      </c>
      <c r="AB495" s="369">
        <v>3.2</v>
      </c>
      <c r="AC495" s="10">
        <v>7.6E-3</v>
      </c>
      <c r="AD495" s="10">
        <v>7.6E-3</v>
      </c>
    </row>
    <row r="496" spans="1:30">
      <c r="B496" s="535"/>
      <c r="C496" s="535" t="s">
        <v>3783</v>
      </c>
      <c r="D496" s="535" t="s">
        <v>299</v>
      </c>
      <c r="E496" s="535">
        <v>492</v>
      </c>
      <c r="F496" s="537" t="str">
        <f>Dumpadas[[#This Row],[punto]] &amp; " "&amp;Dumpadas[[#This Row],[jornada]]&amp;" " &amp; Dumpadas[[#This Row],[N°Acop]] &amp; " " &amp; TEXT(Dumpadas[[#This Row],[fecha ]], "dd-mm-yyyy")</f>
        <v>NIVEL 970 CONTRA AM 492 24-03-2026</v>
      </c>
      <c r="G496" s="535" t="s">
        <v>14</v>
      </c>
      <c r="H496" s="538">
        <v>46105</v>
      </c>
      <c r="I496" s="535">
        <v>3.2</v>
      </c>
      <c r="J496" s="539">
        <v>1.9099999999999999E-2</v>
      </c>
      <c r="K496" s="539">
        <f>+IF(Dumpadas[[#This Row],[ley]]&gt;0.03,0.03,Dumpadas[[#This Row],[ley]])</f>
        <v>1.9099999999999999E-2</v>
      </c>
      <c r="L496" s="539">
        <v>6.9999999999999999E-4</v>
      </c>
      <c r="M496" s="535">
        <v>28781</v>
      </c>
      <c r="N496" s="535"/>
      <c r="O496" s="539"/>
      <c r="P496" s="540" t="str" cm="1">
        <f t="array" ref="P496">INDEX(Rangos!$E$3:$E$16,MATCH(1,(Dumpadas[[#This Row],[ley]]&gt;=Rangos!$B$3:$B$16)*(Dumpadas[[#This Row],[ley]]&lt;=Rangos!$C$3:$C$16),0))</f>
        <v>H</v>
      </c>
      <c r="R496" s="769"/>
      <c r="S496" s="769" t="s">
        <v>1036</v>
      </c>
      <c r="T496" s="369">
        <v>1</v>
      </c>
      <c r="U496" s="369">
        <v>3.2</v>
      </c>
      <c r="V496" s="10">
        <v>1.32E-2</v>
      </c>
      <c r="Y496" s="769"/>
      <c r="Z496" s="769" t="s">
        <v>1036</v>
      </c>
      <c r="AA496" s="369">
        <v>1</v>
      </c>
      <c r="AB496" s="369">
        <v>3.2</v>
      </c>
      <c r="AC496" s="10">
        <v>1.32E-2</v>
      </c>
      <c r="AD496" s="10">
        <v>1.32E-2</v>
      </c>
    </row>
    <row r="497" spans="2:30">
      <c r="B497" s="535"/>
      <c r="C497" s="535" t="s">
        <v>3783</v>
      </c>
      <c r="D497" s="535" t="s">
        <v>299</v>
      </c>
      <c r="E497" s="535">
        <v>493</v>
      </c>
      <c r="F497" s="537" t="str">
        <f>Dumpadas[[#This Row],[punto]] &amp; " "&amp;Dumpadas[[#This Row],[jornada]]&amp;" " &amp; Dumpadas[[#This Row],[N°Acop]] &amp; " " &amp; TEXT(Dumpadas[[#This Row],[fecha ]], "dd-mm-yyyy")</f>
        <v>NIVEL 970 CONTRA AM 493 24-03-2026</v>
      </c>
      <c r="G497" s="535" t="s">
        <v>14</v>
      </c>
      <c r="H497" s="538">
        <v>46105</v>
      </c>
      <c r="I497" s="535">
        <v>3.2</v>
      </c>
      <c r="J497" s="539">
        <v>1.8700000000000001E-2</v>
      </c>
      <c r="K497" s="539">
        <f>+IF(Dumpadas[[#This Row],[ley]]&gt;0.03,0.03,Dumpadas[[#This Row],[ley]])</f>
        <v>1.8700000000000001E-2</v>
      </c>
      <c r="L497" s="539">
        <v>6.9999999999999999E-4</v>
      </c>
      <c r="M497" s="535">
        <v>28781</v>
      </c>
      <c r="N497" s="535"/>
      <c r="O497" s="539"/>
      <c r="P497" s="540" t="str" cm="1">
        <f t="array" ref="P497">INDEX(Rangos!$E$3:$E$16,MATCH(1,(Dumpadas[[#This Row],[ley]]&gt;=Rangos!$B$3:$B$16)*(Dumpadas[[#This Row],[ley]]&lt;=Rangos!$C$3:$C$16),0))</f>
        <v>G</v>
      </c>
      <c r="R497" s="769"/>
      <c r="S497" s="769" t="s">
        <v>1037</v>
      </c>
      <c r="T497" s="369">
        <v>1</v>
      </c>
      <c r="U497" s="369">
        <v>3.2</v>
      </c>
      <c r="V497" s="10">
        <v>8.3000000000000001E-3</v>
      </c>
      <c r="Y497" s="769"/>
      <c r="Z497" s="769" t="s">
        <v>1037</v>
      </c>
      <c r="AA497" s="369">
        <v>1</v>
      </c>
      <c r="AB497" s="369">
        <v>3.2</v>
      </c>
      <c r="AC497" s="10">
        <v>8.3000000000000001E-3</v>
      </c>
      <c r="AD497" s="10">
        <v>8.3000000000000001E-3</v>
      </c>
    </row>
    <row r="498" spans="2:30">
      <c r="B498" s="535"/>
      <c r="C498" s="535" t="s">
        <v>3783</v>
      </c>
      <c r="D498" s="535" t="s">
        <v>299</v>
      </c>
      <c r="E498" s="535">
        <v>494</v>
      </c>
      <c r="F498" s="537" t="str">
        <f>Dumpadas[[#This Row],[punto]] &amp; " "&amp;Dumpadas[[#This Row],[jornada]]&amp;" " &amp; Dumpadas[[#This Row],[N°Acop]] &amp; " " &amp; TEXT(Dumpadas[[#This Row],[fecha ]], "dd-mm-yyyy")</f>
        <v>NIVEL 970 CONTRA AM 494 24-03-2026</v>
      </c>
      <c r="G498" s="535" t="s">
        <v>14</v>
      </c>
      <c r="H498" s="538">
        <v>46105</v>
      </c>
      <c r="I498" s="535">
        <v>3.2</v>
      </c>
      <c r="J498" s="539">
        <v>1.8700000000000001E-2</v>
      </c>
      <c r="K498" s="539">
        <f>+IF(Dumpadas[[#This Row],[ley]]&gt;0.03,0.03,Dumpadas[[#This Row],[ley]])</f>
        <v>1.8700000000000001E-2</v>
      </c>
      <c r="L498" s="539">
        <v>8.0000000000000004E-4</v>
      </c>
      <c r="M498" s="535">
        <v>28781</v>
      </c>
      <c r="N498" s="535"/>
      <c r="O498" s="539"/>
      <c r="P498" s="540" t="str" cm="1">
        <f t="array" ref="P498">INDEX(Rangos!$E$3:$E$16,MATCH(1,(Dumpadas[[#This Row],[ley]]&gt;=Rangos!$B$3:$B$16)*(Dumpadas[[#This Row],[ley]]&lt;=Rangos!$C$3:$C$16),0))</f>
        <v>G</v>
      </c>
      <c r="R498" s="769"/>
      <c r="S498" s="769" t="s">
        <v>1038</v>
      </c>
      <c r="T498" s="369">
        <v>1</v>
      </c>
      <c r="U498" s="369">
        <v>3.2</v>
      </c>
      <c r="V498" s="10">
        <v>1.38E-2</v>
      </c>
      <c r="Y498" s="769"/>
      <c r="Z498" s="769" t="s">
        <v>1038</v>
      </c>
      <c r="AA498" s="369">
        <v>1</v>
      </c>
      <c r="AB498" s="369">
        <v>3.2</v>
      </c>
      <c r="AC498" s="10">
        <v>1.38E-2</v>
      </c>
      <c r="AD498" s="10">
        <v>1.38E-2</v>
      </c>
    </row>
    <row r="499" spans="2:30">
      <c r="B499" s="535"/>
      <c r="C499" s="535" t="s">
        <v>3783</v>
      </c>
      <c r="D499" s="535" t="s">
        <v>299</v>
      </c>
      <c r="E499" s="535">
        <v>495</v>
      </c>
      <c r="F499" s="537" t="str">
        <f>Dumpadas[[#This Row],[punto]] &amp; " "&amp;Dumpadas[[#This Row],[jornada]]&amp;" " &amp; Dumpadas[[#This Row],[N°Acop]] &amp; " " &amp; TEXT(Dumpadas[[#This Row],[fecha ]], "dd-mm-yyyy")</f>
        <v>NIVEL 970 CONTRA AM 495 24-03-2026</v>
      </c>
      <c r="G499" s="535" t="s">
        <v>14</v>
      </c>
      <c r="H499" s="538">
        <v>46105</v>
      </c>
      <c r="I499" s="535">
        <v>3.2</v>
      </c>
      <c r="J499" s="539">
        <v>1.3599999999999999E-2</v>
      </c>
      <c r="K499" s="539">
        <f>+IF(Dumpadas[[#This Row],[ley]]&gt;0.03,0.03,Dumpadas[[#This Row],[ley]])</f>
        <v>1.3599999999999999E-2</v>
      </c>
      <c r="L499" s="539">
        <v>5.0000000000000001E-4</v>
      </c>
      <c r="M499" s="535">
        <v>28781</v>
      </c>
      <c r="N499" s="535"/>
      <c r="O499" s="539"/>
      <c r="P499" s="540" t="str" cm="1">
        <f t="array" ref="P499">INDEX(Rangos!$E$3:$E$16,MATCH(1,(Dumpadas[[#This Row],[ley]]&gt;=Rangos!$B$3:$B$16)*(Dumpadas[[#This Row],[ley]]&lt;=Rangos!$C$3:$C$16),0))</f>
        <v>E</v>
      </c>
      <c r="R499" s="769"/>
      <c r="S499" s="769" t="s">
        <v>1039</v>
      </c>
      <c r="T499" s="369">
        <v>1</v>
      </c>
      <c r="U499" s="369">
        <v>3.2</v>
      </c>
      <c r="V499" s="10">
        <v>7.6E-3</v>
      </c>
      <c r="Y499" s="769"/>
      <c r="Z499" s="769" t="s">
        <v>1039</v>
      </c>
      <c r="AA499" s="369">
        <v>1</v>
      </c>
      <c r="AB499" s="369">
        <v>3.2</v>
      </c>
      <c r="AC499" s="10">
        <v>7.6E-3</v>
      </c>
      <c r="AD499" s="10">
        <v>7.6E-3</v>
      </c>
    </row>
    <row r="500" spans="2:30">
      <c r="B500" s="535"/>
      <c r="C500" s="535" t="s">
        <v>3783</v>
      </c>
      <c r="D500" s="535" t="s">
        <v>299</v>
      </c>
      <c r="E500" s="535">
        <v>496</v>
      </c>
      <c r="F500" s="537" t="str">
        <f>Dumpadas[[#This Row],[punto]] &amp; " "&amp;Dumpadas[[#This Row],[jornada]]&amp;" " &amp; Dumpadas[[#This Row],[N°Acop]] &amp; " " &amp; TEXT(Dumpadas[[#This Row],[fecha ]], "dd-mm-yyyy")</f>
        <v>NIVEL 970 CONTRA AM 496 24-03-2026</v>
      </c>
      <c r="G500" s="535" t="s">
        <v>14</v>
      </c>
      <c r="H500" s="538">
        <v>46105</v>
      </c>
      <c r="I500" s="535">
        <v>3.2</v>
      </c>
      <c r="J500" s="539">
        <v>1.4800000000000001E-2</v>
      </c>
      <c r="K500" s="539">
        <f>+IF(Dumpadas[[#This Row],[ley]]&gt;0.03,0.03,Dumpadas[[#This Row],[ley]])</f>
        <v>1.4800000000000001E-2</v>
      </c>
      <c r="L500" s="539">
        <v>6.9999999999999999E-4</v>
      </c>
      <c r="M500" s="535">
        <v>28781</v>
      </c>
      <c r="N500" s="535"/>
      <c r="O500" s="539"/>
      <c r="P500" s="540" t="str" cm="1">
        <f t="array" ref="P500">INDEX(Rangos!$E$3:$E$16,MATCH(1,(Dumpadas[[#This Row],[ley]]&gt;=Rangos!$B$3:$B$16)*(Dumpadas[[#This Row],[ley]]&lt;=Rangos!$C$3:$C$16),0))</f>
        <v>E</v>
      </c>
      <c r="R500" s="769"/>
      <c r="S500" s="769" t="s">
        <v>1040</v>
      </c>
      <c r="T500" s="369">
        <v>1</v>
      </c>
      <c r="U500" s="369">
        <v>3.2</v>
      </c>
      <c r="V500" s="10">
        <v>1.03E-2</v>
      </c>
      <c r="Y500" s="769"/>
      <c r="Z500" s="769" t="s">
        <v>1040</v>
      </c>
      <c r="AA500" s="369">
        <v>1</v>
      </c>
      <c r="AB500" s="369">
        <v>3.2</v>
      </c>
      <c r="AC500" s="10">
        <v>1.03E-2</v>
      </c>
      <c r="AD500" s="10">
        <v>1.03E-2</v>
      </c>
    </row>
    <row r="501" spans="2:30">
      <c r="B501" s="535"/>
      <c r="C501" s="535" t="s">
        <v>3783</v>
      </c>
      <c r="D501" s="535" t="s">
        <v>299</v>
      </c>
      <c r="E501" s="535">
        <v>497</v>
      </c>
      <c r="F501" s="537" t="str">
        <f>Dumpadas[[#This Row],[punto]] &amp; " "&amp;Dumpadas[[#This Row],[jornada]]&amp;" " &amp; Dumpadas[[#This Row],[N°Acop]] &amp; " " &amp; TEXT(Dumpadas[[#This Row],[fecha ]], "dd-mm-yyyy")</f>
        <v>NIVEL 970 CONTRA AM 497 24-03-2026</v>
      </c>
      <c r="G501" s="535" t="s">
        <v>14</v>
      </c>
      <c r="H501" s="538">
        <v>46105</v>
      </c>
      <c r="I501" s="535">
        <v>3.2</v>
      </c>
      <c r="J501" s="539">
        <v>1.41E-2</v>
      </c>
      <c r="K501" s="539">
        <f>+IF(Dumpadas[[#This Row],[ley]]&gt;0.03,0.03,Dumpadas[[#This Row],[ley]])</f>
        <v>1.41E-2</v>
      </c>
      <c r="L501" s="539">
        <v>5.9999999999999995E-4</v>
      </c>
      <c r="M501" s="535">
        <v>28781</v>
      </c>
      <c r="N501" s="535"/>
      <c r="O501" s="539"/>
      <c r="P501" s="540" t="str" cm="1">
        <f t="array" ref="P501">INDEX(Rangos!$E$3:$E$16,MATCH(1,(Dumpadas[[#This Row],[ley]]&gt;=Rangos!$B$3:$B$16)*(Dumpadas[[#This Row],[ley]]&lt;=Rangos!$C$3:$C$16),0))</f>
        <v>E</v>
      </c>
      <c r="R501" s="769"/>
      <c r="S501" s="769" t="s">
        <v>1041</v>
      </c>
      <c r="T501" s="369">
        <v>1</v>
      </c>
      <c r="U501" s="369">
        <v>3.2</v>
      </c>
      <c r="V501" s="10">
        <v>9.7000000000000003E-3</v>
      </c>
      <c r="Y501" s="769"/>
      <c r="Z501" s="769" t="s">
        <v>1041</v>
      </c>
      <c r="AA501" s="369">
        <v>1</v>
      </c>
      <c r="AB501" s="369">
        <v>3.2</v>
      </c>
      <c r="AC501" s="10">
        <v>9.7000000000000003E-3</v>
      </c>
      <c r="AD501" s="10">
        <v>9.7000000000000003E-3</v>
      </c>
    </row>
    <row r="502" spans="2:30">
      <c r="B502" s="535"/>
      <c r="C502" s="535" t="s">
        <v>3783</v>
      </c>
      <c r="D502" s="535" t="s">
        <v>299</v>
      </c>
      <c r="E502" s="535">
        <v>498</v>
      </c>
      <c r="F502" s="537" t="str">
        <f>Dumpadas[[#This Row],[punto]] &amp; " "&amp;Dumpadas[[#This Row],[jornada]]&amp;" " &amp; Dumpadas[[#This Row],[N°Acop]] &amp; " " &amp; TEXT(Dumpadas[[#This Row],[fecha ]], "dd-mm-yyyy")</f>
        <v>NIVEL 970 CONTRA AM 498 24-03-2026</v>
      </c>
      <c r="G502" s="535" t="s">
        <v>14</v>
      </c>
      <c r="H502" s="538">
        <v>46105</v>
      </c>
      <c r="I502" s="535">
        <v>3.2</v>
      </c>
      <c r="J502" s="539">
        <v>1.04E-2</v>
      </c>
      <c r="K502" s="539">
        <f>+IF(Dumpadas[[#This Row],[ley]]&gt;0.03,0.03,Dumpadas[[#This Row],[ley]])</f>
        <v>1.04E-2</v>
      </c>
      <c r="L502" s="539">
        <v>4.0000000000000002E-4</v>
      </c>
      <c r="M502" s="535">
        <v>28781</v>
      </c>
      <c r="N502" s="535"/>
      <c r="O502" s="539"/>
      <c r="P502" s="540" t="str" cm="1">
        <f t="array" ref="P502">INDEX(Rangos!$E$3:$E$16,MATCH(1,(Dumpadas[[#This Row],[ley]]&gt;=Rangos!$B$3:$B$16)*(Dumpadas[[#This Row],[ley]]&lt;=Rangos!$C$3:$C$16),0))</f>
        <v>B</v>
      </c>
      <c r="R502" s="769"/>
      <c r="S502" s="769" t="s">
        <v>1042</v>
      </c>
      <c r="T502" s="369">
        <v>1</v>
      </c>
      <c r="U502" s="369">
        <v>3.2</v>
      </c>
      <c r="V502" s="10">
        <v>9.4000000000000004E-3</v>
      </c>
      <c r="Y502" s="769"/>
      <c r="Z502" s="769" t="s">
        <v>1042</v>
      </c>
      <c r="AA502" s="369">
        <v>1</v>
      </c>
      <c r="AB502" s="369">
        <v>3.2</v>
      </c>
      <c r="AC502" s="10">
        <v>9.4000000000000004E-3</v>
      </c>
      <c r="AD502" s="10">
        <v>9.4000000000000004E-3</v>
      </c>
    </row>
    <row r="503" spans="2:30">
      <c r="B503" s="542"/>
      <c r="C503" s="773" t="s">
        <v>3783</v>
      </c>
      <c r="D503" s="773" t="s">
        <v>299</v>
      </c>
      <c r="E503" s="542">
        <v>499</v>
      </c>
      <c r="F503" s="410" t="str">
        <f>Dumpadas[[#This Row],[punto]] &amp; " "&amp;Dumpadas[[#This Row],[jornada]]&amp;" " &amp; Dumpadas[[#This Row],[N°Acop]] &amp; " " &amp; TEXT(Dumpadas[[#This Row],[fecha ]], "dd-mm-yyyy")</f>
        <v>NIVEL 970 CONTRA AM 499 31-03-2026</v>
      </c>
      <c r="G503" s="542" t="s">
        <v>14</v>
      </c>
      <c r="H503" s="5">
        <v>46112</v>
      </c>
      <c r="I503" s="542">
        <v>3.2</v>
      </c>
      <c r="J503" s="8">
        <v>1.4200000000000001E-2</v>
      </c>
      <c r="K503" s="8">
        <f>+IF(Dumpadas[[#This Row],[ley]]&gt;0.03,0.03,Dumpadas[[#This Row],[ley]])</f>
        <v>1.4200000000000001E-2</v>
      </c>
      <c r="L503" s="427">
        <v>8.0000000000000004E-4</v>
      </c>
      <c r="M503" s="386">
        <v>28810</v>
      </c>
      <c r="N503" s="386"/>
      <c r="O503" s="7"/>
      <c r="P503" s="10" t="str" cm="1">
        <f t="array" ref="P503">INDEX(Rangos!$E$3:$E$16,MATCH(1,(Dumpadas[[#This Row],[ley]]&gt;=Rangos!$B$3:$B$16)*(Dumpadas[[#This Row],[ley]]&lt;=Rangos!$C$3:$C$16),0))</f>
        <v>E</v>
      </c>
      <c r="R503" s="769"/>
      <c r="S503" s="769" t="s">
        <v>1043</v>
      </c>
      <c r="T503" s="369">
        <v>1</v>
      </c>
      <c r="U503" s="369">
        <v>3.2</v>
      </c>
      <c r="V503" s="10">
        <v>1.04E-2</v>
      </c>
      <c r="Y503" s="769"/>
      <c r="Z503" s="769" t="s">
        <v>1043</v>
      </c>
      <c r="AA503" s="369">
        <v>1</v>
      </c>
      <c r="AB503" s="369">
        <v>3.2</v>
      </c>
      <c r="AC503" s="10">
        <v>1.04E-2</v>
      </c>
      <c r="AD503" s="10">
        <v>1.04E-2</v>
      </c>
    </row>
    <row r="504" spans="2:30">
      <c r="B504" s="542"/>
      <c r="C504" s="773" t="s">
        <v>3783</v>
      </c>
      <c r="D504" s="773" t="s">
        <v>299</v>
      </c>
      <c r="E504" s="542">
        <v>500</v>
      </c>
      <c r="F504" s="410" t="str">
        <f>Dumpadas[[#This Row],[punto]] &amp; " "&amp;Dumpadas[[#This Row],[jornada]]&amp;" " &amp; Dumpadas[[#This Row],[N°Acop]] &amp; " " &amp; TEXT(Dumpadas[[#This Row],[fecha ]], "dd-mm-yyyy")</f>
        <v>NIVEL 970 CONTRA AM 500 31-03-2026</v>
      </c>
      <c r="G504" s="542" t="s">
        <v>14</v>
      </c>
      <c r="H504" s="5">
        <v>46112</v>
      </c>
      <c r="I504" s="542">
        <v>3.2</v>
      </c>
      <c r="J504" s="8">
        <v>1.52E-2</v>
      </c>
      <c r="K504" s="8">
        <f>+IF(Dumpadas[[#This Row],[ley]]&gt;0.03,0.03,Dumpadas[[#This Row],[ley]])</f>
        <v>1.52E-2</v>
      </c>
      <c r="L504" s="427">
        <v>5.9999999999999995E-4</v>
      </c>
      <c r="M504" s="386">
        <v>28810</v>
      </c>
      <c r="N504" s="386"/>
      <c r="O504" s="7"/>
      <c r="P504" s="10" t="str" cm="1">
        <f t="array" ref="P504">INDEX(Rangos!$E$3:$E$16,MATCH(1,(Dumpadas[[#This Row],[ley]]&gt;=Rangos!$B$3:$B$16)*(Dumpadas[[#This Row],[ley]]&lt;=Rangos!$C$3:$C$16),0))</f>
        <v>F</v>
      </c>
      <c r="R504" s="769"/>
      <c r="S504" s="769" t="s">
        <v>1044</v>
      </c>
      <c r="T504" s="369">
        <v>1</v>
      </c>
      <c r="U504" s="369">
        <v>3.2</v>
      </c>
      <c r="V504" s="10">
        <v>9.5999999999999992E-3</v>
      </c>
      <c r="Y504" s="769"/>
      <c r="Z504" s="769" t="s">
        <v>1044</v>
      </c>
      <c r="AA504" s="369">
        <v>1</v>
      </c>
      <c r="AB504" s="369">
        <v>3.2</v>
      </c>
      <c r="AC504" s="10">
        <v>9.5999999999999992E-3</v>
      </c>
      <c r="AD504" s="10">
        <v>9.5999999999999992E-3</v>
      </c>
    </row>
    <row r="505" spans="2:30">
      <c r="B505" s="542"/>
      <c r="C505" s="773" t="s">
        <v>3783</v>
      </c>
      <c r="D505" s="773" t="s">
        <v>299</v>
      </c>
      <c r="E505" s="542">
        <v>501</v>
      </c>
      <c r="F505" s="410" t="str">
        <f>Dumpadas[[#This Row],[punto]] &amp; " "&amp;Dumpadas[[#This Row],[jornada]]&amp;" " &amp; Dumpadas[[#This Row],[N°Acop]] &amp; " " &amp; TEXT(Dumpadas[[#This Row],[fecha ]], "dd-mm-yyyy")</f>
        <v>NIVEL 970 CONTRA AM 501 31-03-2026</v>
      </c>
      <c r="G505" s="542" t="s">
        <v>14</v>
      </c>
      <c r="H505" s="5">
        <v>46112</v>
      </c>
      <c r="I505" s="542">
        <v>3.2</v>
      </c>
      <c r="J505" s="8">
        <v>1.12E-2</v>
      </c>
      <c r="K505" s="8">
        <f>+IF(Dumpadas[[#This Row],[ley]]&gt;0.03,0.03,Dumpadas[[#This Row],[ley]])</f>
        <v>1.12E-2</v>
      </c>
      <c r="L505" s="427">
        <v>4.0000000000000002E-4</v>
      </c>
      <c r="M505" s="386">
        <v>28810</v>
      </c>
      <c r="N505" s="386"/>
      <c r="O505" s="7"/>
      <c r="P505" s="10" t="str" cm="1">
        <f t="array" ref="P505">INDEX(Rangos!$E$3:$E$16,MATCH(1,(Dumpadas[[#This Row],[ley]]&gt;=Rangos!$B$3:$B$16)*(Dumpadas[[#This Row],[ley]]&lt;=Rangos!$C$3:$C$16),0))</f>
        <v>C</v>
      </c>
      <c r="R505" s="769"/>
      <c r="S505" s="769" t="s">
        <v>1045</v>
      </c>
      <c r="T505" s="369">
        <v>1</v>
      </c>
      <c r="U505" s="369">
        <v>3.2</v>
      </c>
      <c r="V505" s="10">
        <v>4.0000000000000001E-3</v>
      </c>
      <c r="Y505" s="769"/>
      <c r="Z505" s="769" t="s">
        <v>1045</v>
      </c>
      <c r="AA505" s="369">
        <v>1</v>
      </c>
      <c r="AB505" s="369">
        <v>3.2</v>
      </c>
      <c r="AC505" s="10">
        <v>4.0000000000000001E-3</v>
      </c>
      <c r="AD505" s="10">
        <v>4.0000000000000001E-3</v>
      </c>
    </row>
    <row r="506" spans="2:30">
      <c r="B506" s="542"/>
      <c r="C506" s="773" t="s">
        <v>3783</v>
      </c>
      <c r="D506" s="773" t="s">
        <v>299</v>
      </c>
      <c r="E506" s="542">
        <v>502</v>
      </c>
      <c r="F506" s="410" t="str">
        <f>Dumpadas[[#This Row],[punto]] &amp; " "&amp;Dumpadas[[#This Row],[jornada]]&amp;" " &amp; Dumpadas[[#This Row],[N°Acop]] &amp; " " &amp; TEXT(Dumpadas[[#This Row],[fecha ]], "dd-mm-yyyy")</f>
        <v>NIVEL 970 CONTRA AM 502 31-03-2026</v>
      </c>
      <c r="G506" s="542" t="s">
        <v>14</v>
      </c>
      <c r="H506" s="5">
        <v>46112</v>
      </c>
      <c r="I506" s="542">
        <v>3.2</v>
      </c>
      <c r="J506" s="8">
        <v>1.34E-2</v>
      </c>
      <c r="K506" s="8">
        <f>+IF(Dumpadas[[#This Row],[ley]]&gt;0.03,0.03,Dumpadas[[#This Row],[ley]])</f>
        <v>1.34E-2</v>
      </c>
      <c r="L506" s="427">
        <v>5.0000000000000001E-4</v>
      </c>
      <c r="M506" s="386">
        <v>28810</v>
      </c>
      <c r="N506" s="386"/>
      <c r="O506" s="7"/>
      <c r="P506" s="10" t="str" cm="1">
        <f t="array" ref="P506">INDEX(Rangos!$E$3:$E$16,MATCH(1,(Dumpadas[[#This Row],[ley]]&gt;=Rangos!$B$3:$B$16)*(Dumpadas[[#This Row],[ley]]&lt;=Rangos!$C$3:$C$16),0))</f>
        <v>D</v>
      </c>
      <c r="R506" s="769"/>
      <c r="S506" s="769" t="s">
        <v>1046</v>
      </c>
      <c r="T506" s="369">
        <v>1</v>
      </c>
      <c r="U506" s="369">
        <v>3.2</v>
      </c>
      <c r="V506" s="10">
        <v>9.7999999999999997E-3</v>
      </c>
      <c r="Y506" s="769"/>
      <c r="Z506" s="769" t="s">
        <v>1046</v>
      </c>
      <c r="AA506" s="369">
        <v>1</v>
      </c>
      <c r="AB506" s="369">
        <v>3.2</v>
      </c>
      <c r="AC506" s="10">
        <v>9.7999999999999997E-3</v>
      </c>
      <c r="AD506" s="10">
        <v>9.7999999999999997E-3</v>
      </c>
    </row>
    <row r="507" spans="2:30">
      <c r="B507" s="542"/>
      <c r="C507" s="773" t="s">
        <v>3783</v>
      </c>
      <c r="D507" s="773" t="s">
        <v>299</v>
      </c>
      <c r="E507" s="542">
        <v>503</v>
      </c>
      <c r="F507" s="410" t="str">
        <f>Dumpadas[[#This Row],[punto]] &amp; " "&amp;Dumpadas[[#This Row],[jornada]]&amp;" " &amp; Dumpadas[[#This Row],[N°Acop]] &amp; " " &amp; TEXT(Dumpadas[[#This Row],[fecha ]], "dd-mm-yyyy")</f>
        <v>NIVEL 970 CONTRA AM 503 31-03-2026</v>
      </c>
      <c r="G507" s="542" t="s">
        <v>14</v>
      </c>
      <c r="H507" s="5">
        <v>46112</v>
      </c>
      <c r="I507" s="542">
        <v>3.2</v>
      </c>
      <c r="J507" s="8">
        <v>1.47E-2</v>
      </c>
      <c r="K507" s="8">
        <f>+IF(Dumpadas[[#This Row],[ley]]&gt;0.03,0.03,Dumpadas[[#This Row],[ley]])</f>
        <v>1.47E-2</v>
      </c>
      <c r="L507" s="427">
        <v>5.0000000000000001E-4</v>
      </c>
      <c r="M507" s="386">
        <v>28810</v>
      </c>
      <c r="N507" s="386"/>
      <c r="O507" s="7"/>
      <c r="P507" s="10" t="str" cm="1">
        <f t="array" ref="P507">INDEX(Rangos!$E$3:$E$16,MATCH(1,(Dumpadas[[#This Row],[ley]]&gt;=Rangos!$B$3:$B$16)*(Dumpadas[[#This Row],[ley]]&lt;=Rangos!$C$3:$C$16),0))</f>
        <v>E</v>
      </c>
      <c r="R507" s="769"/>
      <c r="S507" s="769" t="s">
        <v>1047</v>
      </c>
      <c r="T507" s="369">
        <v>1</v>
      </c>
      <c r="U507" s="369">
        <v>3.2</v>
      </c>
      <c r="V507" s="10">
        <v>1.2800000000000001E-2</v>
      </c>
      <c r="Y507" s="769"/>
      <c r="Z507" s="769" t="s">
        <v>1047</v>
      </c>
      <c r="AA507" s="369">
        <v>1</v>
      </c>
      <c r="AB507" s="369">
        <v>3.2</v>
      </c>
      <c r="AC507" s="10">
        <v>1.2800000000000001E-2</v>
      </c>
      <c r="AD507" s="10">
        <v>1.2800000000000001E-2</v>
      </c>
    </row>
    <row r="508" spans="2:30">
      <c r="B508" s="542"/>
      <c r="C508" s="773" t="s">
        <v>3783</v>
      </c>
      <c r="D508" s="773" t="s">
        <v>299</v>
      </c>
      <c r="E508" s="542">
        <v>504</v>
      </c>
      <c r="F508" s="410" t="str">
        <f>Dumpadas[[#This Row],[punto]] &amp; " "&amp;Dumpadas[[#This Row],[jornada]]&amp;" " &amp; Dumpadas[[#This Row],[N°Acop]] &amp; " " &amp; TEXT(Dumpadas[[#This Row],[fecha ]], "dd-mm-yyyy")</f>
        <v>NIVEL 970 CONTRA AM 504 31-03-2026</v>
      </c>
      <c r="G508" s="542" t="s">
        <v>14</v>
      </c>
      <c r="H508" s="5">
        <v>46112</v>
      </c>
      <c r="I508" s="542">
        <v>3.2</v>
      </c>
      <c r="J508" s="8">
        <v>1.1299999999999999E-2</v>
      </c>
      <c r="K508" s="8">
        <f>+IF(Dumpadas[[#This Row],[ley]]&gt;0.03,0.03,Dumpadas[[#This Row],[ley]])</f>
        <v>1.1299999999999999E-2</v>
      </c>
      <c r="L508" s="427">
        <v>4.0000000000000002E-4</v>
      </c>
      <c r="M508" s="386">
        <v>28810</v>
      </c>
      <c r="N508" s="386"/>
      <c r="O508" s="7"/>
      <c r="P508" s="10" t="str" cm="1">
        <f t="array" ref="P508">INDEX(Rangos!$E$3:$E$16,MATCH(1,(Dumpadas[[#This Row],[ley]]&gt;=Rangos!$B$3:$B$16)*(Dumpadas[[#This Row],[ley]]&lt;=Rangos!$C$3:$C$16),0))</f>
        <v>C</v>
      </c>
      <c r="R508" s="769"/>
      <c r="S508" s="769" t="s">
        <v>1048</v>
      </c>
      <c r="T508" s="369">
        <v>1</v>
      </c>
      <c r="U508" s="369">
        <v>3.2</v>
      </c>
      <c r="V508" s="10">
        <v>8.9999999999999993E-3</v>
      </c>
      <c r="Y508" s="769"/>
      <c r="Z508" s="769" t="s">
        <v>1048</v>
      </c>
      <c r="AA508" s="369">
        <v>1</v>
      </c>
      <c r="AB508" s="369">
        <v>3.2</v>
      </c>
      <c r="AC508" s="10">
        <v>8.9999999999999993E-3</v>
      </c>
      <c r="AD508" s="10">
        <v>8.9999999999999993E-3</v>
      </c>
    </row>
    <row r="509" spans="2:30">
      <c r="B509" s="542"/>
      <c r="C509" s="773" t="s">
        <v>3783</v>
      </c>
      <c r="D509" s="773" t="s">
        <v>299</v>
      </c>
      <c r="E509" s="542">
        <v>505</v>
      </c>
      <c r="F509" s="410" t="str">
        <f>Dumpadas[[#This Row],[punto]] &amp; " "&amp;Dumpadas[[#This Row],[jornada]]&amp;" " &amp; Dumpadas[[#This Row],[N°Acop]] &amp; " " &amp; TEXT(Dumpadas[[#This Row],[fecha ]], "dd-mm-yyyy")</f>
        <v>NIVEL 970 CONTRA AM 505 31-03-2026</v>
      </c>
      <c r="G509" s="542" t="s">
        <v>14</v>
      </c>
      <c r="H509" s="5">
        <v>46112</v>
      </c>
      <c r="I509" s="542">
        <v>3.2</v>
      </c>
      <c r="J509" s="8">
        <v>7.1999999999999998E-3</v>
      </c>
      <c r="K509" s="8">
        <f>+IF(Dumpadas[[#This Row],[ley]]&gt;0.03,0.03,Dumpadas[[#This Row],[ley]])</f>
        <v>7.1999999999999998E-3</v>
      </c>
      <c r="L509" s="427">
        <v>8.9999999999999998E-4</v>
      </c>
      <c r="M509" s="386">
        <v>28810</v>
      </c>
      <c r="N509" s="386"/>
      <c r="O509" s="7"/>
      <c r="P509" s="10" t="str" cm="1">
        <f t="array" ref="P509">INDEX(Rangos!$E$3:$E$16,MATCH(1,(Dumpadas[[#This Row],[ley]]&gt;=Rangos!$B$3:$B$16)*(Dumpadas[[#This Row],[ley]]&lt;=Rangos!$C$3:$C$16),0))</f>
        <v>Reserva</v>
      </c>
      <c r="R509" s="769"/>
      <c r="S509" s="769" t="s">
        <v>1049</v>
      </c>
      <c r="T509" s="369">
        <v>1</v>
      </c>
      <c r="U509" s="369">
        <v>3.2</v>
      </c>
      <c r="V509" s="10">
        <v>1.18E-2</v>
      </c>
      <c r="Y509" s="769"/>
      <c r="Z509" s="769" t="s">
        <v>1049</v>
      </c>
      <c r="AA509" s="369">
        <v>1</v>
      </c>
      <c r="AB509" s="369">
        <v>3.2</v>
      </c>
      <c r="AC509" s="10">
        <v>1.18E-2</v>
      </c>
      <c r="AD509" s="10">
        <v>1.18E-2</v>
      </c>
    </row>
    <row r="510" spans="2:30">
      <c r="B510" s="535"/>
      <c r="C510" s="535" t="s">
        <v>3784</v>
      </c>
      <c r="D510" s="535" t="s">
        <v>299</v>
      </c>
      <c r="E510" s="535">
        <v>506</v>
      </c>
      <c r="F510" s="537" t="str">
        <f>Dumpadas[[#This Row],[punto]] &amp; " "&amp;Dumpadas[[#This Row],[jornada]]&amp;" " &amp; Dumpadas[[#This Row],[N°Acop]] &amp; " " &amp; TEXT(Dumpadas[[#This Row],[fecha ]], "dd-mm-yyyy")</f>
        <v>NIVEL 968 CONTRA PM 506 01-04-2026</v>
      </c>
      <c r="G510" s="535" t="s">
        <v>16</v>
      </c>
      <c r="H510" s="538">
        <v>46113</v>
      </c>
      <c r="I510" s="535">
        <v>3.2</v>
      </c>
      <c r="J510" s="539">
        <v>1.38E-2</v>
      </c>
      <c r="K510" s="539">
        <f>+IF(Dumpadas[[#This Row],[ley]]&gt;0.03,0.03,Dumpadas[[#This Row],[ley]])</f>
        <v>1.38E-2</v>
      </c>
      <c r="L510" s="539">
        <v>5.0000000000000001E-4</v>
      </c>
      <c r="M510" s="535">
        <v>28817</v>
      </c>
      <c r="N510" s="535"/>
      <c r="O510" s="539"/>
      <c r="P510" s="540" t="str" cm="1">
        <f t="array" ref="P510">INDEX(Rangos!$E$3:$E$16,MATCH(1,(Dumpadas[[#This Row],[ley]]&gt;=Rangos!$B$3:$B$16)*(Dumpadas[[#This Row],[ley]]&lt;=Rangos!$C$3:$C$16),0))</f>
        <v>E</v>
      </c>
      <c r="R510" s="769"/>
      <c r="S510" s="769" t="s">
        <v>1050</v>
      </c>
      <c r="T510" s="369">
        <v>1</v>
      </c>
      <c r="U510" s="369">
        <v>3.2</v>
      </c>
      <c r="V510" s="10">
        <v>1.5699999999999999E-2</v>
      </c>
      <c r="Y510" s="769"/>
      <c r="Z510" s="769" t="s">
        <v>1050</v>
      </c>
      <c r="AA510" s="369">
        <v>1</v>
      </c>
      <c r="AB510" s="369">
        <v>3.2</v>
      </c>
      <c r="AC510" s="10">
        <v>1.5699999999999999E-2</v>
      </c>
      <c r="AD510" s="10">
        <v>1.5699999999999999E-2</v>
      </c>
    </row>
    <row r="511" spans="2:30">
      <c r="B511" s="535"/>
      <c r="C511" s="535" t="s">
        <v>3784</v>
      </c>
      <c r="D511" s="535" t="s">
        <v>299</v>
      </c>
      <c r="E511" s="535">
        <v>507</v>
      </c>
      <c r="F511" s="537" t="str">
        <f>Dumpadas[[#This Row],[punto]] &amp; " "&amp;Dumpadas[[#This Row],[jornada]]&amp;" " &amp; Dumpadas[[#This Row],[N°Acop]] &amp; " " &amp; TEXT(Dumpadas[[#This Row],[fecha ]], "dd-mm-yyyy")</f>
        <v>NIVEL 968 CONTRA PM 507 01-04-2026</v>
      </c>
      <c r="G511" s="535" t="s">
        <v>16</v>
      </c>
      <c r="H511" s="538">
        <v>46113</v>
      </c>
      <c r="I511" s="535">
        <v>3.2</v>
      </c>
      <c r="J511" s="539">
        <v>1.67E-2</v>
      </c>
      <c r="K511" s="539">
        <f>+IF(Dumpadas[[#This Row],[ley]]&gt;0.03,0.03,Dumpadas[[#This Row],[ley]])</f>
        <v>1.67E-2</v>
      </c>
      <c r="L511" s="539">
        <v>5.0000000000000001E-4</v>
      </c>
      <c r="M511" s="535">
        <v>28817</v>
      </c>
      <c r="N511" s="535"/>
      <c r="O511" s="539"/>
      <c r="P511" s="540" t="str" cm="1">
        <f t="array" ref="P511">INDEX(Rangos!$E$3:$E$16,MATCH(1,(Dumpadas[[#This Row],[ley]]&gt;=Rangos!$B$3:$B$16)*(Dumpadas[[#This Row],[ley]]&lt;=Rangos!$C$3:$C$16),0))</f>
        <v>F</v>
      </c>
      <c r="R511" s="769"/>
      <c r="S511" s="769" t="s">
        <v>1051</v>
      </c>
      <c r="T511" s="369">
        <v>1</v>
      </c>
      <c r="U511" s="369">
        <v>3.2</v>
      </c>
      <c r="V511" s="10">
        <v>1.14E-2</v>
      </c>
      <c r="Y511" s="769"/>
      <c r="Z511" s="769" t="s">
        <v>1051</v>
      </c>
      <c r="AA511" s="369">
        <v>1</v>
      </c>
      <c r="AB511" s="369">
        <v>3.2</v>
      </c>
      <c r="AC511" s="10">
        <v>1.14E-2</v>
      </c>
      <c r="AD511" s="10">
        <v>1.14E-2</v>
      </c>
    </row>
    <row r="512" spans="2:30">
      <c r="B512" s="535"/>
      <c r="C512" s="535" t="s">
        <v>3784</v>
      </c>
      <c r="D512" s="535" t="s">
        <v>299</v>
      </c>
      <c r="E512" s="535">
        <v>508</v>
      </c>
      <c r="F512" s="537" t="str">
        <f>Dumpadas[[#This Row],[punto]] &amp; " "&amp;Dumpadas[[#This Row],[jornada]]&amp;" " &amp; Dumpadas[[#This Row],[N°Acop]] &amp; " " &amp; TEXT(Dumpadas[[#This Row],[fecha ]], "dd-mm-yyyy")</f>
        <v>NIVEL 968 CONTRA PM 508 01-04-2026</v>
      </c>
      <c r="G512" s="535" t="s">
        <v>16</v>
      </c>
      <c r="H512" s="538">
        <v>46113</v>
      </c>
      <c r="I512" s="535">
        <v>3.2</v>
      </c>
      <c r="J512" s="539">
        <v>1.5699999999999999E-2</v>
      </c>
      <c r="K512" s="539">
        <f>+IF(Dumpadas[[#This Row],[ley]]&gt;0.03,0.03,Dumpadas[[#This Row],[ley]])</f>
        <v>1.5699999999999999E-2</v>
      </c>
      <c r="L512" s="539">
        <v>5.9999999999999995E-4</v>
      </c>
      <c r="M512" s="535">
        <v>28817</v>
      </c>
      <c r="N512" s="535"/>
      <c r="O512" s="539"/>
      <c r="P512" s="540" t="str" cm="1">
        <f t="array" ref="P512">INDEX(Rangos!$E$3:$E$16,MATCH(1,(Dumpadas[[#This Row],[ley]]&gt;=Rangos!$B$3:$B$16)*(Dumpadas[[#This Row],[ley]]&lt;=Rangos!$C$3:$C$16),0))</f>
        <v>F</v>
      </c>
      <c r="R512" s="769"/>
      <c r="S512" s="769" t="s">
        <v>1052</v>
      </c>
      <c r="T512" s="369">
        <v>1</v>
      </c>
      <c r="U512" s="369">
        <v>3.2</v>
      </c>
      <c r="V512" s="10">
        <v>1.4E-2</v>
      </c>
      <c r="Y512" s="769"/>
      <c r="Z512" s="769" t="s">
        <v>1052</v>
      </c>
      <c r="AA512" s="369">
        <v>1</v>
      </c>
      <c r="AB512" s="369">
        <v>3.2</v>
      </c>
      <c r="AC512" s="10">
        <v>1.4E-2</v>
      </c>
      <c r="AD512" s="10">
        <v>1.4E-2</v>
      </c>
    </row>
    <row r="513" spans="2:30">
      <c r="B513" s="535"/>
      <c r="C513" s="535" t="s">
        <v>3784</v>
      </c>
      <c r="D513" s="535" t="s">
        <v>299</v>
      </c>
      <c r="E513" s="535">
        <v>509</v>
      </c>
      <c r="F513" s="537" t="str">
        <f>Dumpadas[[#This Row],[punto]] &amp; " "&amp;Dumpadas[[#This Row],[jornada]]&amp;" " &amp; Dumpadas[[#This Row],[N°Acop]] &amp; " " &amp; TEXT(Dumpadas[[#This Row],[fecha ]], "dd-mm-yyyy")</f>
        <v>NIVEL 968 CONTRA PM 509 01-04-2026</v>
      </c>
      <c r="G513" s="535" t="s">
        <v>16</v>
      </c>
      <c r="H513" s="538">
        <v>46113</v>
      </c>
      <c r="I513" s="535">
        <v>3.2</v>
      </c>
      <c r="J513" s="539">
        <v>1.17E-2</v>
      </c>
      <c r="K513" s="539">
        <f>+IF(Dumpadas[[#This Row],[ley]]&gt;0.03,0.03,Dumpadas[[#This Row],[ley]])</f>
        <v>1.17E-2</v>
      </c>
      <c r="L513" s="539">
        <v>5.0000000000000001E-4</v>
      </c>
      <c r="M513" s="535">
        <v>28817</v>
      </c>
      <c r="N513" s="535"/>
      <c r="O513" s="539"/>
      <c r="P513" s="540" t="str" cm="1">
        <f t="array" ref="P513">INDEX(Rangos!$E$3:$E$16,MATCH(1,(Dumpadas[[#This Row],[ley]]&gt;=Rangos!$B$3:$B$16)*(Dumpadas[[#This Row],[ley]]&lt;=Rangos!$C$3:$C$16),0))</f>
        <v>C</v>
      </c>
      <c r="R513" s="769"/>
      <c r="S513" s="769" t="s">
        <v>1053</v>
      </c>
      <c r="T513" s="369">
        <v>1</v>
      </c>
      <c r="U513" s="369">
        <v>3.2</v>
      </c>
      <c r="V513" s="10">
        <v>1.11E-2</v>
      </c>
      <c r="Y513" s="769"/>
      <c r="Z513" s="769" t="s">
        <v>1053</v>
      </c>
      <c r="AA513" s="369">
        <v>1</v>
      </c>
      <c r="AB513" s="369">
        <v>3.2</v>
      </c>
      <c r="AC513" s="10">
        <v>1.11E-2</v>
      </c>
      <c r="AD513" s="10">
        <v>1.11E-2</v>
      </c>
    </row>
    <row r="514" spans="2:30">
      <c r="B514" s="535"/>
      <c r="C514" s="535" t="s">
        <v>3784</v>
      </c>
      <c r="D514" s="535" t="s">
        <v>299</v>
      </c>
      <c r="E514" s="535">
        <v>510</v>
      </c>
      <c r="F514" s="537" t="str">
        <f>Dumpadas[[#This Row],[punto]] &amp; " "&amp;Dumpadas[[#This Row],[jornada]]&amp;" " &amp; Dumpadas[[#This Row],[N°Acop]] &amp; " " &amp; TEXT(Dumpadas[[#This Row],[fecha ]], "dd-mm-yyyy")</f>
        <v>NIVEL 968 CONTRA PM 510 01-04-2026</v>
      </c>
      <c r="G514" s="535" t="s">
        <v>16</v>
      </c>
      <c r="H514" s="538">
        <v>46113</v>
      </c>
      <c r="I514" s="535">
        <v>3.2</v>
      </c>
      <c r="J514" s="539">
        <v>1.3100000000000001E-2</v>
      </c>
      <c r="K514" s="539">
        <f>+IF(Dumpadas[[#This Row],[ley]]&gt;0.03,0.03,Dumpadas[[#This Row],[ley]])</f>
        <v>1.3100000000000001E-2</v>
      </c>
      <c r="L514" s="539">
        <v>4.0000000000000002E-4</v>
      </c>
      <c r="M514" s="535">
        <v>28817</v>
      </c>
      <c r="N514" s="535"/>
      <c r="O514" s="539"/>
      <c r="P514" s="540" t="str" cm="1">
        <f t="array" ref="P514">INDEX(Rangos!$E$3:$E$16,MATCH(1,(Dumpadas[[#This Row],[ley]]&gt;=Rangos!$B$3:$B$16)*(Dumpadas[[#This Row],[ley]]&lt;=Rangos!$C$3:$C$16),0))</f>
        <v>D</v>
      </c>
      <c r="R514" s="769"/>
      <c r="S514" s="769" t="s">
        <v>1054</v>
      </c>
      <c r="T514" s="369">
        <v>1</v>
      </c>
      <c r="U514" s="369">
        <v>3.2</v>
      </c>
      <c r="V514" s="10">
        <v>7.4999999999999997E-3</v>
      </c>
      <c r="Y514" s="769"/>
      <c r="Z514" s="769" t="s">
        <v>1054</v>
      </c>
      <c r="AA514" s="369">
        <v>1</v>
      </c>
      <c r="AB514" s="369">
        <v>3.2</v>
      </c>
      <c r="AC514" s="10">
        <v>7.4999999999999997E-3</v>
      </c>
      <c r="AD514" s="10">
        <v>7.4999999999999997E-3</v>
      </c>
    </row>
    <row r="515" spans="2:30">
      <c r="B515" s="535"/>
      <c r="C515" s="535" t="s">
        <v>3784</v>
      </c>
      <c r="D515" s="535" t="s">
        <v>299</v>
      </c>
      <c r="E515" s="535">
        <v>511</v>
      </c>
      <c r="F515" s="537" t="str">
        <f>Dumpadas[[#This Row],[punto]] &amp; " "&amp;Dumpadas[[#This Row],[jornada]]&amp;" " &amp; Dumpadas[[#This Row],[N°Acop]] &amp; " " &amp; TEXT(Dumpadas[[#This Row],[fecha ]], "dd-mm-yyyy")</f>
        <v>NIVEL 968 CONTRA PM 511 01-04-2026</v>
      </c>
      <c r="G515" s="535" t="s">
        <v>16</v>
      </c>
      <c r="H515" s="538">
        <v>46113</v>
      </c>
      <c r="I515" s="535">
        <v>3.2</v>
      </c>
      <c r="J515" s="539">
        <v>2.4899999999999999E-2</v>
      </c>
      <c r="K515" s="539">
        <f>+IF(Dumpadas[[#This Row],[ley]]&gt;0.03,0.03,Dumpadas[[#This Row],[ley]])</f>
        <v>2.4899999999999999E-2</v>
      </c>
      <c r="L515" s="539">
        <v>5.9999999999999995E-4</v>
      </c>
      <c r="M515" s="535">
        <v>28817</v>
      </c>
      <c r="N515" s="535"/>
      <c r="O515" s="539"/>
      <c r="P515" s="540" t="str" cm="1">
        <f t="array" ref="P515">INDEX(Rangos!$E$3:$E$16,MATCH(1,(Dumpadas[[#This Row],[ley]]&gt;=Rangos!$B$3:$B$16)*(Dumpadas[[#This Row],[ley]]&lt;=Rangos!$C$3:$C$16),0))</f>
        <v>J</v>
      </c>
      <c r="R515" s="769"/>
      <c r="S515" s="769" t="s">
        <v>1055</v>
      </c>
      <c r="T515" s="369">
        <v>1</v>
      </c>
      <c r="U515" s="369">
        <v>3.2</v>
      </c>
      <c r="V515" s="10">
        <v>9.4999999999999998E-3</v>
      </c>
      <c r="Y515" s="769"/>
      <c r="Z515" s="769" t="s">
        <v>1055</v>
      </c>
      <c r="AA515" s="369">
        <v>1</v>
      </c>
      <c r="AB515" s="369">
        <v>3.2</v>
      </c>
      <c r="AC515" s="10">
        <v>9.4999999999999998E-3</v>
      </c>
      <c r="AD515" s="10">
        <v>9.4999999999999998E-3</v>
      </c>
    </row>
    <row r="516" spans="2:30">
      <c r="B516" s="535"/>
      <c r="C516" s="535" t="s">
        <v>3784</v>
      </c>
      <c r="D516" s="535" t="s">
        <v>299</v>
      </c>
      <c r="E516" s="535">
        <v>512</v>
      </c>
      <c r="F516" s="537" t="str">
        <f>Dumpadas[[#This Row],[punto]] &amp; " "&amp;Dumpadas[[#This Row],[jornada]]&amp;" " &amp; Dumpadas[[#This Row],[N°Acop]] &amp; " " &amp; TEXT(Dumpadas[[#This Row],[fecha ]], "dd-mm-yyyy")</f>
        <v>NIVEL 968 CONTRA PM 512 01-04-2026</v>
      </c>
      <c r="G516" s="535" t="s">
        <v>16</v>
      </c>
      <c r="H516" s="538">
        <v>46113</v>
      </c>
      <c r="I516" s="535">
        <v>3.2</v>
      </c>
      <c r="J516" s="539">
        <v>1.23E-2</v>
      </c>
      <c r="K516" s="539">
        <f>+IF(Dumpadas[[#This Row],[ley]]&gt;0.03,0.03,Dumpadas[[#This Row],[ley]])</f>
        <v>1.23E-2</v>
      </c>
      <c r="L516" s="539">
        <v>4.0000000000000002E-4</v>
      </c>
      <c r="M516" s="535">
        <v>28817</v>
      </c>
      <c r="N516" s="535"/>
      <c r="O516" s="539"/>
      <c r="P516" s="540" t="str" cm="1">
        <f t="array" ref="P516">INDEX(Rangos!$E$3:$E$16,MATCH(1,(Dumpadas[[#This Row],[ley]]&gt;=Rangos!$B$3:$B$16)*(Dumpadas[[#This Row],[ley]]&lt;=Rangos!$C$3:$C$16),0))</f>
        <v>D</v>
      </c>
      <c r="R516" s="769"/>
      <c r="S516" s="769" t="s">
        <v>1056</v>
      </c>
      <c r="T516" s="369">
        <v>1</v>
      </c>
      <c r="U516" s="369">
        <v>3.2</v>
      </c>
      <c r="V516" s="10">
        <v>9.7000000000000003E-3</v>
      </c>
      <c r="Y516" s="769"/>
      <c r="Z516" s="769" t="s">
        <v>1056</v>
      </c>
      <c r="AA516" s="369">
        <v>1</v>
      </c>
      <c r="AB516" s="369">
        <v>3.2</v>
      </c>
      <c r="AC516" s="10">
        <v>9.7000000000000003E-3</v>
      </c>
      <c r="AD516" s="10">
        <v>9.7000000000000003E-3</v>
      </c>
    </row>
    <row r="517" spans="2:30">
      <c r="B517" s="535"/>
      <c r="C517" s="535" t="s">
        <v>3784</v>
      </c>
      <c r="D517" s="535" t="s">
        <v>299</v>
      </c>
      <c r="E517" s="535">
        <v>513</v>
      </c>
      <c r="F517" s="537" t="str">
        <f>Dumpadas[[#This Row],[punto]] &amp; " "&amp;Dumpadas[[#This Row],[jornada]]&amp;" " &amp; Dumpadas[[#This Row],[N°Acop]] &amp; " " &amp; TEXT(Dumpadas[[#This Row],[fecha ]], "dd-mm-yyyy")</f>
        <v>NIVEL 968 CONTRA PM 513 01-04-2026</v>
      </c>
      <c r="G517" s="535" t="s">
        <v>16</v>
      </c>
      <c r="H517" s="538">
        <v>46113</v>
      </c>
      <c r="I517" s="535">
        <v>3.2</v>
      </c>
      <c r="J517" s="539">
        <v>9.1000000000000004E-3</v>
      </c>
      <c r="K517" s="539">
        <f>+IF(Dumpadas[[#This Row],[ley]]&gt;0.03,0.03,Dumpadas[[#This Row],[ley]])</f>
        <v>9.1000000000000004E-3</v>
      </c>
      <c r="L517" s="539">
        <v>6.9999999999999999E-4</v>
      </c>
      <c r="M517" s="535">
        <v>28817</v>
      </c>
      <c r="N517" s="535"/>
      <c r="O517" s="539"/>
      <c r="P517" s="540" t="str" cm="1">
        <f t="array" ref="P517">INDEX(Rangos!$E$3:$E$16,MATCH(1,(Dumpadas[[#This Row],[ley]]&gt;=Rangos!$B$3:$B$16)*(Dumpadas[[#This Row],[ley]]&lt;=Rangos!$C$3:$C$16),0))</f>
        <v>B</v>
      </c>
      <c r="R517" s="769"/>
      <c r="S517" s="769" t="s">
        <v>1057</v>
      </c>
      <c r="T517" s="369">
        <v>1</v>
      </c>
      <c r="U517" s="369">
        <v>3.2</v>
      </c>
      <c r="V517" s="10">
        <v>1.0200000000000001E-2</v>
      </c>
      <c r="Y517" s="769"/>
      <c r="Z517" s="769" t="s">
        <v>1057</v>
      </c>
      <c r="AA517" s="369">
        <v>1</v>
      </c>
      <c r="AB517" s="369">
        <v>3.2</v>
      </c>
      <c r="AC517" s="10">
        <v>1.0200000000000001E-2</v>
      </c>
      <c r="AD517" s="10">
        <v>1.0200000000000001E-2</v>
      </c>
    </row>
    <row r="518" spans="2:30">
      <c r="B518" s="542"/>
      <c r="C518" s="773" t="s">
        <v>3784</v>
      </c>
      <c r="D518" s="773" t="s">
        <v>299</v>
      </c>
      <c r="E518" s="542">
        <v>514</v>
      </c>
      <c r="F518" s="410" t="str">
        <f>Dumpadas[[#This Row],[punto]] &amp; " "&amp;Dumpadas[[#This Row],[jornada]]&amp;" " &amp; Dumpadas[[#This Row],[N°Acop]] &amp; " " &amp; TEXT(Dumpadas[[#This Row],[fecha ]], "dd-mm-yyyy")</f>
        <v>NIVEL 968 CONTRA PM 514 02-04-2026</v>
      </c>
      <c r="G518" s="542" t="s">
        <v>16</v>
      </c>
      <c r="H518" s="5">
        <v>46114</v>
      </c>
      <c r="I518" s="542">
        <v>3.2</v>
      </c>
      <c r="J518" s="8">
        <v>1.6799999999999999E-2</v>
      </c>
      <c r="K518" s="8">
        <f>+IF(Dumpadas[[#This Row],[ley]]&gt;0.03,0.03,Dumpadas[[#This Row],[ley]])</f>
        <v>1.6799999999999999E-2</v>
      </c>
      <c r="L518" s="427">
        <v>5.0000000000000001E-4</v>
      </c>
      <c r="M518" s="386">
        <v>28822</v>
      </c>
      <c r="N518" s="386"/>
      <c r="O518" s="7"/>
      <c r="P518" s="10" t="str" cm="1">
        <f t="array" ref="P518">INDEX(Rangos!$E$3:$E$16,MATCH(1,(Dumpadas[[#This Row],[ley]]&gt;=Rangos!$B$3:$B$16)*(Dumpadas[[#This Row],[ley]]&lt;=Rangos!$C$3:$C$16),0))</f>
        <v>F</v>
      </c>
      <c r="R518" s="769"/>
      <c r="S518" s="769" t="s">
        <v>1058</v>
      </c>
      <c r="T518" s="369">
        <v>1</v>
      </c>
      <c r="U518" s="369">
        <v>3.2</v>
      </c>
      <c r="V518" s="10">
        <v>4.7999999999999996E-3</v>
      </c>
      <c r="Y518" s="769"/>
      <c r="Z518" s="769" t="s">
        <v>1058</v>
      </c>
      <c r="AA518" s="369">
        <v>1</v>
      </c>
      <c r="AB518" s="369">
        <v>3.2</v>
      </c>
      <c r="AC518" s="10">
        <v>4.7999999999999996E-3</v>
      </c>
      <c r="AD518" s="10">
        <v>4.7999999999999996E-3</v>
      </c>
    </row>
    <row r="519" spans="2:30">
      <c r="B519" s="542"/>
      <c r="C519" s="773" t="s">
        <v>3784</v>
      </c>
      <c r="D519" s="773" t="s">
        <v>299</v>
      </c>
      <c r="E519" s="542">
        <v>515</v>
      </c>
      <c r="F519" s="410" t="str">
        <f>Dumpadas[[#This Row],[punto]] &amp; " "&amp;Dumpadas[[#This Row],[jornada]]&amp;" " &amp; Dumpadas[[#This Row],[N°Acop]] &amp; " " &amp; TEXT(Dumpadas[[#This Row],[fecha ]], "dd-mm-yyyy")</f>
        <v>NIVEL 968 CONTRA PM 515 02-04-2026</v>
      </c>
      <c r="G519" s="542" t="s">
        <v>16</v>
      </c>
      <c r="H519" s="5">
        <v>46114</v>
      </c>
      <c r="I519" s="542">
        <v>3.2</v>
      </c>
      <c r="J519" s="8">
        <v>2.3599999999999999E-2</v>
      </c>
      <c r="K519" s="8">
        <f>+IF(Dumpadas[[#This Row],[ley]]&gt;0.03,0.03,Dumpadas[[#This Row],[ley]])</f>
        <v>2.3599999999999999E-2</v>
      </c>
      <c r="L519" s="427">
        <v>5.9999999999999995E-4</v>
      </c>
      <c r="M519" s="386">
        <v>28822</v>
      </c>
      <c r="N519" s="386"/>
      <c r="O519" s="7"/>
      <c r="P519" s="10" t="str" cm="1">
        <f t="array" ref="P519">INDEX(Rangos!$E$3:$E$16,MATCH(1,(Dumpadas[[#This Row],[ley]]&gt;=Rangos!$B$3:$B$16)*(Dumpadas[[#This Row],[ley]]&lt;=Rangos!$C$3:$C$16),0))</f>
        <v>J</v>
      </c>
      <c r="R519" s="769"/>
      <c r="S519" s="769" t="s">
        <v>1059</v>
      </c>
      <c r="T519" s="369">
        <v>1</v>
      </c>
      <c r="U519" s="369">
        <v>3.2</v>
      </c>
      <c r="V519" s="10">
        <v>8.6999999999999994E-3</v>
      </c>
      <c r="Y519" s="769"/>
      <c r="Z519" s="769" t="s">
        <v>1059</v>
      </c>
      <c r="AA519" s="369">
        <v>1</v>
      </c>
      <c r="AB519" s="369">
        <v>3.2</v>
      </c>
      <c r="AC519" s="10">
        <v>8.6999999999999994E-3</v>
      </c>
      <c r="AD519" s="10">
        <v>8.6999999999999994E-3</v>
      </c>
    </row>
    <row r="520" spans="2:30">
      <c r="B520" s="542"/>
      <c r="C520" s="773" t="s">
        <v>3784</v>
      </c>
      <c r="D520" s="773" t="s">
        <v>299</v>
      </c>
      <c r="E520" s="542">
        <v>516</v>
      </c>
      <c r="F520" s="410" t="str">
        <f>Dumpadas[[#This Row],[punto]] &amp; " "&amp;Dumpadas[[#This Row],[jornada]]&amp;" " &amp; Dumpadas[[#This Row],[N°Acop]] &amp; " " &amp; TEXT(Dumpadas[[#This Row],[fecha ]], "dd-mm-yyyy")</f>
        <v>NIVEL 968 CONTRA PM 516 02-04-2026</v>
      </c>
      <c r="G520" s="542" t="s">
        <v>16</v>
      </c>
      <c r="H520" s="5">
        <v>46114</v>
      </c>
      <c r="I520" s="542">
        <v>3.2</v>
      </c>
      <c r="J520" s="8">
        <v>2.5100000000000001E-2</v>
      </c>
      <c r="K520" s="8">
        <f>+IF(Dumpadas[[#This Row],[ley]]&gt;0.03,0.03,Dumpadas[[#This Row],[ley]])</f>
        <v>2.5100000000000001E-2</v>
      </c>
      <c r="L520" s="427">
        <v>5.0000000000000001E-4</v>
      </c>
      <c r="M520" s="386">
        <v>28822</v>
      </c>
      <c r="N520" s="386"/>
      <c r="O520" s="7"/>
      <c r="P520" s="10" t="str" cm="1">
        <f t="array" ref="P520">INDEX(Rangos!$E$3:$E$16,MATCH(1,(Dumpadas[[#This Row],[ley]]&gt;=Rangos!$B$3:$B$16)*(Dumpadas[[#This Row],[ley]]&lt;=Rangos!$C$3:$C$16),0))</f>
        <v>K</v>
      </c>
      <c r="R520" s="769"/>
      <c r="S520" s="769" t="s">
        <v>1060</v>
      </c>
      <c r="T520" s="369">
        <v>1</v>
      </c>
      <c r="U520" s="369">
        <v>3.2</v>
      </c>
      <c r="V520" s="10">
        <v>7.1000000000000004E-3</v>
      </c>
      <c r="Y520" s="769"/>
      <c r="Z520" s="769" t="s">
        <v>1060</v>
      </c>
      <c r="AA520" s="369">
        <v>1</v>
      </c>
      <c r="AB520" s="369">
        <v>3.2</v>
      </c>
      <c r="AC520" s="10">
        <v>7.1000000000000004E-3</v>
      </c>
      <c r="AD520" s="10">
        <v>7.1000000000000004E-3</v>
      </c>
    </row>
    <row r="521" spans="2:30">
      <c r="B521" s="542"/>
      <c r="C521" s="773" t="s">
        <v>3784</v>
      </c>
      <c r="D521" s="773" t="s">
        <v>299</v>
      </c>
      <c r="E521" s="542">
        <v>517</v>
      </c>
      <c r="F521" s="410" t="str">
        <f>Dumpadas[[#This Row],[punto]] &amp; " "&amp;Dumpadas[[#This Row],[jornada]]&amp;" " &amp; Dumpadas[[#This Row],[N°Acop]] &amp; " " &amp; TEXT(Dumpadas[[#This Row],[fecha ]], "dd-mm-yyyy")</f>
        <v>NIVEL 968 CONTRA PM 517 02-04-2026</v>
      </c>
      <c r="G521" s="542" t="s">
        <v>16</v>
      </c>
      <c r="H521" s="5">
        <v>46114</v>
      </c>
      <c r="I521" s="542">
        <v>3.2</v>
      </c>
      <c r="J521" s="8">
        <v>1.4800000000000001E-2</v>
      </c>
      <c r="K521" s="8">
        <f>+IF(Dumpadas[[#This Row],[ley]]&gt;0.03,0.03,Dumpadas[[#This Row],[ley]])</f>
        <v>1.4800000000000001E-2</v>
      </c>
      <c r="L521" s="427">
        <v>5.0000000000000001E-4</v>
      </c>
      <c r="M521" s="386">
        <v>28822</v>
      </c>
      <c r="N521" s="386"/>
      <c r="O521" s="7"/>
      <c r="P521" s="10" t="str" cm="1">
        <f t="array" ref="P521">INDEX(Rangos!$E$3:$E$16,MATCH(1,(Dumpadas[[#This Row],[ley]]&gt;=Rangos!$B$3:$B$16)*(Dumpadas[[#This Row],[ley]]&lt;=Rangos!$C$3:$C$16),0))</f>
        <v>E</v>
      </c>
      <c r="R521" s="769"/>
      <c r="S521" s="769" t="s">
        <v>1061</v>
      </c>
      <c r="T521" s="369">
        <v>1</v>
      </c>
      <c r="U521" s="369">
        <v>3.2</v>
      </c>
      <c r="V521" s="10">
        <v>1.49E-2</v>
      </c>
      <c r="Y521" s="769"/>
      <c r="Z521" s="769" t="s">
        <v>1061</v>
      </c>
      <c r="AA521" s="369">
        <v>1</v>
      </c>
      <c r="AB521" s="369">
        <v>3.2</v>
      </c>
      <c r="AC521" s="10">
        <v>1.49E-2</v>
      </c>
      <c r="AD521" s="10">
        <v>1.49E-2</v>
      </c>
    </row>
    <row r="522" spans="2:30">
      <c r="B522" s="542"/>
      <c r="C522" s="773" t="s">
        <v>3784</v>
      </c>
      <c r="D522" s="773" t="s">
        <v>299</v>
      </c>
      <c r="E522" s="542">
        <v>518</v>
      </c>
      <c r="F522" s="410" t="str">
        <f>Dumpadas[[#This Row],[punto]] &amp; " "&amp;Dumpadas[[#This Row],[jornada]]&amp;" " &amp; Dumpadas[[#This Row],[N°Acop]] &amp; " " &amp; TEXT(Dumpadas[[#This Row],[fecha ]], "dd-mm-yyyy")</f>
        <v>NIVEL 968 CONTRA PM 518 02-04-2026</v>
      </c>
      <c r="G522" s="542" t="s">
        <v>16</v>
      </c>
      <c r="H522" s="5">
        <v>46114</v>
      </c>
      <c r="I522" s="542">
        <v>3.2</v>
      </c>
      <c r="J522" s="8">
        <v>2.52E-2</v>
      </c>
      <c r="K522" s="8">
        <f>+IF(Dumpadas[[#This Row],[ley]]&gt;0.03,0.03,Dumpadas[[#This Row],[ley]])</f>
        <v>2.52E-2</v>
      </c>
      <c r="L522" s="427">
        <v>6.9999999999999999E-4</v>
      </c>
      <c r="M522" s="386">
        <v>28822</v>
      </c>
      <c r="N522" s="386"/>
      <c r="O522" s="7"/>
      <c r="P522" s="10" t="str" cm="1">
        <f t="array" ref="P522">INDEX(Rangos!$E$3:$E$16,MATCH(1,(Dumpadas[[#This Row],[ley]]&gt;=Rangos!$B$3:$B$16)*(Dumpadas[[#This Row],[ley]]&lt;=Rangos!$C$3:$C$16),0))</f>
        <v>K</v>
      </c>
      <c r="R522" s="769"/>
      <c r="S522" s="769" t="s">
        <v>1062</v>
      </c>
      <c r="T522" s="369">
        <v>1</v>
      </c>
      <c r="U522" s="369">
        <v>3.2</v>
      </c>
      <c r="V522" s="10">
        <v>1.3899999999999999E-2</v>
      </c>
      <c r="Y522" s="769"/>
      <c r="Z522" s="769" t="s">
        <v>1062</v>
      </c>
      <c r="AA522" s="369">
        <v>1</v>
      </c>
      <c r="AB522" s="369">
        <v>3.2</v>
      </c>
      <c r="AC522" s="10">
        <v>1.3899999999999999E-2</v>
      </c>
      <c r="AD522" s="10">
        <v>1.3899999999999999E-2</v>
      </c>
    </row>
    <row r="523" spans="2:30">
      <c r="B523" s="542"/>
      <c r="C523" s="773" t="s">
        <v>3784</v>
      </c>
      <c r="D523" s="773" t="s">
        <v>299</v>
      </c>
      <c r="E523" s="542">
        <v>519</v>
      </c>
      <c r="F523" s="410" t="str">
        <f>Dumpadas[[#This Row],[punto]] &amp; " "&amp;Dumpadas[[#This Row],[jornada]]&amp;" " &amp; Dumpadas[[#This Row],[N°Acop]] &amp; " " &amp; TEXT(Dumpadas[[#This Row],[fecha ]], "dd-mm-yyyy")</f>
        <v>NIVEL 968 CONTRA PM 519 02-04-2026</v>
      </c>
      <c r="G523" s="542" t="s">
        <v>16</v>
      </c>
      <c r="H523" s="5">
        <v>46114</v>
      </c>
      <c r="I523" s="542">
        <v>3.2</v>
      </c>
      <c r="J523" s="8">
        <v>1.34E-2</v>
      </c>
      <c r="K523" s="8">
        <f>+IF(Dumpadas[[#This Row],[ley]]&gt;0.03,0.03,Dumpadas[[#This Row],[ley]])</f>
        <v>1.34E-2</v>
      </c>
      <c r="L523" s="427">
        <v>5.0000000000000001E-4</v>
      </c>
      <c r="M523" s="386">
        <v>28822</v>
      </c>
      <c r="N523" s="386"/>
      <c r="O523" s="7"/>
      <c r="P523" s="10" t="str" cm="1">
        <f t="array" ref="P523">INDEX(Rangos!$E$3:$E$16,MATCH(1,(Dumpadas[[#This Row],[ley]]&gt;=Rangos!$B$3:$B$16)*(Dumpadas[[#This Row],[ley]]&lt;=Rangos!$C$3:$C$16),0))</f>
        <v>D</v>
      </c>
      <c r="R523" s="769"/>
      <c r="S523" s="769" t="s">
        <v>1063</v>
      </c>
      <c r="T523" s="369">
        <v>1</v>
      </c>
      <c r="U523" s="369">
        <v>3.2</v>
      </c>
      <c r="V523" s="10">
        <v>1.4800000000000001E-2</v>
      </c>
      <c r="Y523" s="769"/>
      <c r="Z523" s="769" t="s">
        <v>1063</v>
      </c>
      <c r="AA523" s="369">
        <v>1</v>
      </c>
      <c r="AB523" s="369">
        <v>3.2</v>
      </c>
      <c r="AC523" s="10">
        <v>1.4800000000000001E-2</v>
      </c>
      <c r="AD523" s="10">
        <v>1.4800000000000001E-2</v>
      </c>
    </row>
    <row r="524" spans="2:30">
      <c r="B524" s="542"/>
      <c r="C524" s="773" t="s">
        <v>3784</v>
      </c>
      <c r="D524" s="773" t="s">
        <v>299</v>
      </c>
      <c r="E524" s="542">
        <v>520</v>
      </c>
      <c r="F524" s="410" t="str">
        <f>Dumpadas[[#This Row],[punto]] &amp; " "&amp;Dumpadas[[#This Row],[jornada]]&amp;" " &amp; Dumpadas[[#This Row],[N°Acop]] &amp; " " &amp; TEXT(Dumpadas[[#This Row],[fecha ]], "dd-mm-yyyy")</f>
        <v>NIVEL 968 CONTRA PM 520 02-04-2026</v>
      </c>
      <c r="G524" s="542" t="s">
        <v>16</v>
      </c>
      <c r="H524" s="5">
        <v>46114</v>
      </c>
      <c r="I524" s="542">
        <v>3.2</v>
      </c>
      <c r="J524" s="8">
        <v>2.06E-2</v>
      </c>
      <c r="K524" s="8">
        <f>+IF(Dumpadas[[#This Row],[ley]]&gt;0.03,0.03,Dumpadas[[#This Row],[ley]])</f>
        <v>2.06E-2</v>
      </c>
      <c r="L524" s="427">
        <v>5.9999999999999995E-4</v>
      </c>
      <c r="M524" s="386">
        <v>28822</v>
      </c>
      <c r="N524" s="386"/>
      <c r="O524" s="7"/>
      <c r="P524" s="10" t="str" cm="1">
        <f t="array" ref="P524">INDEX(Rangos!$E$3:$E$16,MATCH(1,(Dumpadas[[#This Row],[ley]]&gt;=Rangos!$B$3:$B$16)*(Dumpadas[[#This Row],[ley]]&lt;=Rangos!$C$3:$C$16),0))</f>
        <v>H</v>
      </c>
      <c r="R524" s="769"/>
      <c r="S524" s="769" t="s">
        <v>1064</v>
      </c>
      <c r="T524" s="369">
        <v>1</v>
      </c>
      <c r="U524" s="369">
        <v>3.2</v>
      </c>
      <c r="V524" s="10">
        <v>1.9599999999999999E-2</v>
      </c>
      <c r="Y524" s="769"/>
      <c r="Z524" s="769" t="s">
        <v>1064</v>
      </c>
      <c r="AA524" s="369">
        <v>1</v>
      </c>
      <c r="AB524" s="369">
        <v>3.2</v>
      </c>
      <c r="AC524" s="10">
        <v>1.9599999999999999E-2</v>
      </c>
      <c r="AD524" s="10">
        <v>1.9599999999999999E-2</v>
      </c>
    </row>
    <row r="525" spans="2:30">
      <c r="B525" s="542"/>
      <c r="C525" s="773" t="s">
        <v>3784</v>
      </c>
      <c r="D525" s="773" t="s">
        <v>299</v>
      </c>
      <c r="E525" s="542">
        <v>521</v>
      </c>
      <c r="F525" s="410" t="str">
        <f>Dumpadas[[#This Row],[punto]] &amp; " "&amp;Dumpadas[[#This Row],[jornada]]&amp;" " &amp; Dumpadas[[#This Row],[N°Acop]] &amp; " " &amp; TEXT(Dumpadas[[#This Row],[fecha ]], "dd-mm-yyyy")</f>
        <v>NIVEL 968 CONTRA PM 521 02-04-2026</v>
      </c>
      <c r="G525" s="542" t="s">
        <v>16</v>
      </c>
      <c r="H525" s="5">
        <v>46114</v>
      </c>
      <c r="I525" s="542">
        <v>3.2</v>
      </c>
      <c r="J525" s="8">
        <v>1.0200000000000001E-2</v>
      </c>
      <c r="K525" s="8">
        <f>+IF(Dumpadas[[#This Row],[ley]]&gt;0.03,0.03,Dumpadas[[#This Row],[ley]])</f>
        <v>1.0200000000000001E-2</v>
      </c>
      <c r="L525" s="427">
        <v>4.0000000000000002E-4</v>
      </c>
      <c r="M525" s="386">
        <v>28822</v>
      </c>
      <c r="N525" s="386"/>
      <c r="O525" s="7"/>
      <c r="P525" s="10" t="str" cm="1">
        <f t="array" ref="P525">INDEX(Rangos!$E$3:$E$16,MATCH(1,(Dumpadas[[#This Row],[ley]]&gt;=Rangos!$B$3:$B$16)*(Dumpadas[[#This Row],[ley]]&lt;=Rangos!$C$3:$C$16),0))</f>
        <v>B</v>
      </c>
      <c r="R525" s="769"/>
      <c r="S525" s="769" t="s">
        <v>1065</v>
      </c>
      <c r="T525" s="369">
        <v>1</v>
      </c>
      <c r="U525" s="369">
        <v>3.2</v>
      </c>
      <c r="V525" s="10">
        <v>1.2500000000000001E-2</v>
      </c>
      <c r="Y525" s="769"/>
      <c r="Z525" s="769" t="s">
        <v>1065</v>
      </c>
      <c r="AA525" s="369">
        <v>1</v>
      </c>
      <c r="AB525" s="369">
        <v>3.2</v>
      </c>
      <c r="AC525" s="10">
        <v>1.2500000000000001E-2</v>
      </c>
      <c r="AD525" s="10">
        <v>1.2500000000000001E-2</v>
      </c>
    </row>
    <row r="526" spans="2:30">
      <c r="B526" s="535"/>
      <c r="C526" s="535" t="s">
        <v>3784</v>
      </c>
      <c r="D526" s="535" t="s">
        <v>299</v>
      </c>
      <c r="E526" s="535">
        <v>522</v>
      </c>
      <c r="F526" s="537" t="str">
        <f>Dumpadas[[#This Row],[punto]] &amp; " "&amp;Dumpadas[[#This Row],[jornada]]&amp;" " &amp; Dumpadas[[#This Row],[N°Acop]] &amp; " " &amp; TEXT(Dumpadas[[#This Row],[fecha ]], "dd-mm-yyyy")</f>
        <v>NIVEL 968 CONTRA PM 522 06-04-2026</v>
      </c>
      <c r="G526" s="535" t="s">
        <v>16</v>
      </c>
      <c r="H526" s="538">
        <v>46118</v>
      </c>
      <c r="I526" s="535">
        <v>3.2</v>
      </c>
      <c r="J526" s="539">
        <v>4.4600000000000001E-2</v>
      </c>
      <c r="K526" s="539">
        <f>+IF(Dumpadas[[#This Row],[ley]]&gt;0.03,0.03,Dumpadas[[#This Row],[ley]])</f>
        <v>0.03</v>
      </c>
      <c r="L526" s="539">
        <v>8.0000000000000004E-4</v>
      </c>
      <c r="M526" s="535">
        <v>28834</v>
      </c>
      <c r="N526" s="535"/>
      <c r="O526" s="539"/>
      <c r="P526" s="540" t="str" cm="1">
        <f t="array" ref="P526">INDEX(Rangos!$E$3:$E$16,MATCH(1,(Dumpadas[[#This Row],[ley]]&gt;=Rangos!$B$3:$B$16)*(Dumpadas[[#This Row],[ley]]&lt;=Rangos!$C$3:$C$16),0))</f>
        <v>L</v>
      </c>
      <c r="R526" s="769"/>
      <c r="S526" s="769" t="s">
        <v>1066</v>
      </c>
      <c r="T526" s="369">
        <v>1</v>
      </c>
      <c r="U526" s="369">
        <v>3.2</v>
      </c>
      <c r="V526" s="10">
        <v>1.41E-2</v>
      </c>
      <c r="Y526" s="769"/>
      <c r="Z526" s="769" t="s">
        <v>1066</v>
      </c>
      <c r="AA526" s="369">
        <v>1</v>
      </c>
      <c r="AB526" s="369">
        <v>3.2</v>
      </c>
      <c r="AC526" s="10">
        <v>1.41E-2</v>
      </c>
      <c r="AD526" s="10">
        <v>1.41E-2</v>
      </c>
    </row>
    <row r="527" spans="2:30">
      <c r="B527" s="535"/>
      <c r="C527" s="535" t="s">
        <v>3784</v>
      </c>
      <c r="D527" s="535" t="s">
        <v>299</v>
      </c>
      <c r="E527" s="535">
        <v>523</v>
      </c>
      <c r="F527" s="537" t="str">
        <f>Dumpadas[[#This Row],[punto]] &amp; " "&amp;Dumpadas[[#This Row],[jornada]]&amp;" " &amp; Dumpadas[[#This Row],[N°Acop]] &amp; " " &amp; TEXT(Dumpadas[[#This Row],[fecha ]], "dd-mm-yyyy")</f>
        <v>NIVEL 968 CONTRA PM 523 06-04-2026</v>
      </c>
      <c r="G527" s="535" t="s">
        <v>16</v>
      </c>
      <c r="H527" s="538">
        <v>46118</v>
      </c>
      <c r="I527" s="535">
        <v>3.2</v>
      </c>
      <c r="J527" s="539">
        <v>5.1499999999999997E-2</v>
      </c>
      <c r="K527" s="539">
        <f>+IF(Dumpadas[[#This Row],[ley]]&gt;0.03,0.03,Dumpadas[[#This Row],[ley]])</f>
        <v>0.03</v>
      </c>
      <c r="L527" s="539">
        <v>8.9999999999999998E-4</v>
      </c>
      <c r="M527" s="535">
        <v>28834</v>
      </c>
      <c r="N527" s="535"/>
      <c r="O527" s="539"/>
      <c r="P527" s="540" t="str" cm="1">
        <f t="array" ref="P527">INDEX(Rangos!$E$3:$E$16,MATCH(1,(Dumpadas[[#This Row],[ley]]&gt;=Rangos!$B$3:$B$16)*(Dumpadas[[#This Row],[ley]]&lt;=Rangos!$C$3:$C$16),0))</f>
        <v>L</v>
      </c>
      <c r="R527" s="769"/>
      <c r="S527" s="769" t="s">
        <v>1067</v>
      </c>
      <c r="T527" s="369">
        <v>1</v>
      </c>
      <c r="U527" s="369">
        <v>3.2</v>
      </c>
      <c r="V527" s="10">
        <v>1.3100000000000001E-2</v>
      </c>
      <c r="Y527" s="769"/>
      <c r="Z527" s="769" t="s">
        <v>1067</v>
      </c>
      <c r="AA527" s="369">
        <v>1</v>
      </c>
      <c r="AB527" s="369">
        <v>3.2</v>
      </c>
      <c r="AC527" s="10">
        <v>1.3100000000000001E-2</v>
      </c>
      <c r="AD527" s="10">
        <v>1.3100000000000001E-2</v>
      </c>
    </row>
    <row r="528" spans="2:30">
      <c r="B528" s="535"/>
      <c r="C528" s="535" t="s">
        <v>3784</v>
      </c>
      <c r="D528" s="535" t="s">
        <v>299</v>
      </c>
      <c r="E528" s="535">
        <v>524</v>
      </c>
      <c r="F528" s="537" t="str">
        <f>Dumpadas[[#This Row],[punto]] &amp; " "&amp;Dumpadas[[#This Row],[jornada]]&amp;" " &amp; Dumpadas[[#This Row],[N°Acop]] &amp; " " &amp; TEXT(Dumpadas[[#This Row],[fecha ]], "dd-mm-yyyy")</f>
        <v>NIVEL 968 CONTRA PM 524 06-04-2026</v>
      </c>
      <c r="G528" s="535" t="s">
        <v>16</v>
      </c>
      <c r="H528" s="538">
        <v>46118</v>
      </c>
      <c r="I528" s="535">
        <v>3.2</v>
      </c>
      <c r="J528" s="539">
        <v>5.2699999999999997E-2</v>
      </c>
      <c r="K528" s="539">
        <f>+IF(Dumpadas[[#This Row],[ley]]&gt;0.03,0.03,Dumpadas[[#This Row],[ley]])</f>
        <v>0.03</v>
      </c>
      <c r="L528" s="539">
        <v>8.9999999999999998E-4</v>
      </c>
      <c r="M528" s="535">
        <v>28834</v>
      </c>
      <c r="N528" s="535"/>
      <c r="O528" s="539"/>
      <c r="P528" s="540" t="str" cm="1">
        <f t="array" ref="P528">INDEX(Rangos!$E$3:$E$16,MATCH(1,(Dumpadas[[#This Row],[ley]]&gt;=Rangos!$B$3:$B$16)*(Dumpadas[[#This Row],[ley]]&lt;=Rangos!$C$3:$C$16),0))</f>
        <v>L</v>
      </c>
      <c r="R528" s="769"/>
      <c r="S528" s="769" t="s">
        <v>1068</v>
      </c>
      <c r="T528" s="369">
        <v>1</v>
      </c>
      <c r="U528" s="369">
        <v>3.2</v>
      </c>
      <c r="V528" s="10">
        <v>1.52E-2</v>
      </c>
      <c r="Y528" s="769"/>
      <c r="Z528" s="769" t="s">
        <v>1068</v>
      </c>
      <c r="AA528" s="369">
        <v>1</v>
      </c>
      <c r="AB528" s="369">
        <v>3.2</v>
      </c>
      <c r="AC528" s="10">
        <v>1.52E-2</v>
      </c>
      <c r="AD528" s="10">
        <v>1.52E-2</v>
      </c>
    </row>
    <row r="529" spans="2:30">
      <c r="B529" s="535"/>
      <c r="C529" s="535" t="s">
        <v>3784</v>
      </c>
      <c r="D529" s="535" t="s">
        <v>299</v>
      </c>
      <c r="E529" s="535">
        <v>525</v>
      </c>
      <c r="F529" s="537" t="str">
        <f>Dumpadas[[#This Row],[punto]] &amp; " "&amp;Dumpadas[[#This Row],[jornada]]&amp;" " &amp; Dumpadas[[#This Row],[N°Acop]] &amp; " " &amp; TEXT(Dumpadas[[#This Row],[fecha ]], "dd-mm-yyyy")</f>
        <v>NIVEL 968 CONTRA PM 525 06-04-2026</v>
      </c>
      <c r="G529" s="535" t="s">
        <v>16</v>
      </c>
      <c r="H529" s="538">
        <v>46118</v>
      </c>
      <c r="I529" s="535">
        <v>3.2</v>
      </c>
      <c r="J529" s="539">
        <v>4.5100000000000001E-2</v>
      </c>
      <c r="K529" s="539">
        <f>+IF(Dumpadas[[#This Row],[ley]]&gt;0.03,0.03,Dumpadas[[#This Row],[ley]])</f>
        <v>0.03</v>
      </c>
      <c r="L529" s="539">
        <v>5.0000000000000001E-4</v>
      </c>
      <c r="M529" s="535">
        <v>28834</v>
      </c>
      <c r="N529" s="535"/>
      <c r="O529" s="539"/>
      <c r="P529" s="540" t="str" cm="1">
        <f t="array" ref="P529">INDEX(Rangos!$E$3:$E$16,MATCH(1,(Dumpadas[[#This Row],[ley]]&gt;=Rangos!$B$3:$B$16)*(Dumpadas[[#This Row],[ley]]&lt;=Rangos!$C$3:$C$16),0))</f>
        <v>L</v>
      </c>
      <c r="R529" s="769"/>
      <c r="S529" s="769" t="s">
        <v>1069</v>
      </c>
      <c r="T529" s="369">
        <v>1</v>
      </c>
      <c r="U529" s="369">
        <v>3.2</v>
      </c>
      <c r="V529" s="10">
        <v>1.72E-2</v>
      </c>
      <c r="Y529" s="769"/>
      <c r="Z529" s="769" t="s">
        <v>1069</v>
      </c>
      <c r="AA529" s="369">
        <v>1</v>
      </c>
      <c r="AB529" s="369">
        <v>3.2</v>
      </c>
      <c r="AC529" s="10">
        <v>1.72E-2</v>
      </c>
      <c r="AD529" s="10">
        <v>1.72E-2</v>
      </c>
    </row>
    <row r="530" spans="2:30">
      <c r="B530" s="535"/>
      <c r="C530" s="535" t="s">
        <v>3784</v>
      </c>
      <c r="D530" s="535" t="s">
        <v>299</v>
      </c>
      <c r="E530" s="535">
        <v>526</v>
      </c>
      <c r="F530" s="537" t="str">
        <f>Dumpadas[[#This Row],[punto]] &amp; " "&amp;Dumpadas[[#This Row],[jornada]]&amp;" " &amp; Dumpadas[[#This Row],[N°Acop]] &amp; " " &amp; TEXT(Dumpadas[[#This Row],[fecha ]], "dd-mm-yyyy")</f>
        <v>NIVEL 968 CONTRA PM 526 06-04-2026</v>
      </c>
      <c r="G530" s="535" t="s">
        <v>16</v>
      </c>
      <c r="H530" s="538">
        <v>46118</v>
      </c>
      <c r="I530" s="535">
        <v>3.2</v>
      </c>
      <c r="J530" s="539">
        <v>3.2300000000000002E-2</v>
      </c>
      <c r="K530" s="539">
        <f>+IF(Dumpadas[[#This Row],[ley]]&gt;0.03,0.03,Dumpadas[[#This Row],[ley]])</f>
        <v>0.03</v>
      </c>
      <c r="L530" s="539">
        <v>5.0000000000000001E-4</v>
      </c>
      <c r="M530" s="535">
        <v>28834</v>
      </c>
      <c r="N530" s="535"/>
      <c r="O530" s="539"/>
      <c r="P530" s="540" t="str" cm="1">
        <f t="array" ref="P530">INDEX(Rangos!$E$3:$E$16,MATCH(1,(Dumpadas[[#This Row],[ley]]&gt;=Rangos!$B$3:$B$16)*(Dumpadas[[#This Row],[ley]]&lt;=Rangos!$C$3:$C$16),0))</f>
        <v>L</v>
      </c>
      <c r="R530" s="769"/>
      <c r="S530" s="769" t="s">
        <v>1070</v>
      </c>
      <c r="T530" s="369">
        <v>1</v>
      </c>
      <c r="U530" s="369">
        <v>3.2</v>
      </c>
      <c r="V530" s="10">
        <v>1.34E-2</v>
      </c>
      <c r="Y530" s="769"/>
      <c r="Z530" s="769" t="s">
        <v>1070</v>
      </c>
      <c r="AA530" s="369">
        <v>1</v>
      </c>
      <c r="AB530" s="369">
        <v>3.2</v>
      </c>
      <c r="AC530" s="10">
        <v>1.34E-2</v>
      </c>
      <c r="AD530" s="10">
        <v>1.34E-2</v>
      </c>
    </row>
    <row r="531" spans="2:30">
      <c r="B531" s="535"/>
      <c r="C531" s="535" t="s">
        <v>3784</v>
      </c>
      <c r="D531" s="535" t="s">
        <v>299</v>
      </c>
      <c r="E531" s="535">
        <v>527</v>
      </c>
      <c r="F531" s="537" t="str">
        <f>Dumpadas[[#This Row],[punto]] &amp; " "&amp;Dumpadas[[#This Row],[jornada]]&amp;" " &amp; Dumpadas[[#This Row],[N°Acop]] &amp; " " &amp; TEXT(Dumpadas[[#This Row],[fecha ]], "dd-mm-yyyy")</f>
        <v>NIVEL 968 CONTRA PM 527 06-04-2026</v>
      </c>
      <c r="G531" s="535" t="s">
        <v>16</v>
      </c>
      <c r="H531" s="538">
        <v>46118</v>
      </c>
      <c r="I531" s="535">
        <v>3.2</v>
      </c>
      <c r="J531" s="539">
        <v>2.2800000000000001E-2</v>
      </c>
      <c r="K531" s="539">
        <f>+IF(Dumpadas[[#This Row],[ley]]&gt;0.03,0.03,Dumpadas[[#This Row],[ley]])</f>
        <v>2.2800000000000001E-2</v>
      </c>
      <c r="L531" s="539">
        <v>2.9999999999999997E-4</v>
      </c>
      <c r="M531" s="535">
        <v>28834</v>
      </c>
      <c r="N531" s="535"/>
      <c r="O531" s="539"/>
      <c r="P531" s="540" t="str" cm="1">
        <f t="array" ref="P531">INDEX(Rangos!$E$3:$E$16,MATCH(1,(Dumpadas[[#This Row],[ley]]&gt;=Rangos!$B$3:$B$16)*(Dumpadas[[#This Row],[ley]]&lt;=Rangos!$C$3:$C$16),0))</f>
        <v>J</v>
      </c>
      <c r="R531" s="769"/>
      <c r="S531" s="769" t="s">
        <v>1071</v>
      </c>
      <c r="T531" s="369">
        <v>1</v>
      </c>
      <c r="U531" s="369">
        <v>3.2</v>
      </c>
      <c r="V531" s="10">
        <v>9.2999999999999992E-3</v>
      </c>
      <c r="Y531" s="769"/>
      <c r="Z531" s="769" t="s">
        <v>1071</v>
      </c>
      <c r="AA531" s="369">
        <v>1</v>
      </c>
      <c r="AB531" s="369">
        <v>3.2</v>
      </c>
      <c r="AC531" s="10">
        <v>9.2999999999999992E-3</v>
      </c>
      <c r="AD531" s="10">
        <v>9.2999999999999992E-3</v>
      </c>
    </row>
    <row r="532" spans="2:30">
      <c r="B532" s="535"/>
      <c r="C532" s="535" t="s">
        <v>3784</v>
      </c>
      <c r="D532" s="535" t="s">
        <v>299</v>
      </c>
      <c r="E532" s="535">
        <v>528</v>
      </c>
      <c r="F532" s="537" t="str">
        <f>Dumpadas[[#This Row],[punto]] &amp; " "&amp;Dumpadas[[#This Row],[jornada]]&amp;" " &amp; Dumpadas[[#This Row],[N°Acop]] &amp; " " &amp; TEXT(Dumpadas[[#This Row],[fecha ]], "dd-mm-yyyy")</f>
        <v>NIVEL 968 CONTRA PM 528 06-04-2026</v>
      </c>
      <c r="G532" s="535" t="s">
        <v>16</v>
      </c>
      <c r="H532" s="538">
        <v>46118</v>
      </c>
      <c r="I532" s="535">
        <v>3.2</v>
      </c>
      <c r="J532" s="539">
        <v>3.3099999999999997E-2</v>
      </c>
      <c r="K532" s="539">
        <f>+IF(Dumpadas[[#This Row],[ley]]&gt;0.03,0.03,Dumpadas[[#This Row],[ley]])</f>
        <v>0.03</v>
      </c>
      <c r="L532" s="539">
        <v>5.0000000000000001E-4</v>
      </c>
      <c r="M532" s="535">
        <v>28834</v>
      </c>
      <c r="N532" s="535"/>
      <c r="O532" s="539"/>
      <c r="P532" s="540" t="str" cm="1">
        <f t="array" ref="P532">INDEX(Rangos!$E$3:$E$16,MATCH(1,(Dumpadas[[#This Row],[ley]]&gt;=Rangos!$B$3:$B$16)*(Dumpadas[[#This Row],[ley]]&lt;=Rangos!$C$3:$C$16),0))</f>
        <v>L</v>
      </c>
      <c r="R532" s="769"/>
      <c r="S532" s="769" t="s">
        <v>1072</v>
      </c>
      <c r="T532" s="369">
        <v>1</v>
      </c>
      <c r="U532" s="369">
        <v>3.2</v>
      </c>
      <c r="V532" s="10">
        <v>1.9400000000000001E-2</v>
      </c>
      <c r="Y532" s="769"/>
      <c r="Z532" s="769" t="s">
        <v>1072</v>
      </c>
      <c r="AA532" s="369">
        <v>1</v>
      </c>
      <c r="AB532" s="369">
        <v>3.2</v>
      </c>
      <c r="AC532" s="10">
        <v>1.9400000000000001E-2</v>
      </c>
      <c r="AD532" s="10">
        <v>1.9400000000000001E-2</v>
      </c>
    </row>
    <row r="533" spans="2:30">
      <c r="B533" s="535"/>
      <c r="C533" s="535" t="s">
        <v>3784</v>
      </c>
      <c r="D533" s="535" t="s">
        <v>299</v>
      </c>
      <c r="E533" s="535">
        <v>529</v>
      </c>
      <c r="F533" s="537" t="str">
        <f>Dumpadas[[#This Row],[punto]] &amp; " "&amp;Dumpadas[[#This Row],[jornada]]&amp;" " &amp; Dumpadas[[#This Row],[N°Acop]] &amp; " " &amp; TEXT(Dumpadas[[#This Row],[fecha ]], "dd-mm-yyyy")</f>
        <v>NIVEL 968 CONTRA PM 529 06-04-2026</v>
      </c>
      <c r="G533" s="535" t="s">
        <v>16</v>
      </c>
      <c r="H533" s="538">
        <v>46118</v>
      </c>
      <c r="I533" s="535">
        <v>3.2</v>
      </c>
      <c r="J533" s="539">
        <v>3.27E-2</v>
      </c>
      <c r="K533" s="539">
        <f>+IF(Dumpadas[[#This Row],[ley]]&gt;0.03,0.03,Dumpadas[[#This Row],[ley]])</f>
        <v>0.03</v>
      </c>
      <c r="L533" s="539">
        <v>2.9999999999999997E-4</v>
      </c>
      <c r="M533" s="535">
        <v>28834</v>
      </c>
      <c r="N533" s="535"/>
      <c r="O533" s="539"/>
      <c r="P533" s="540" t="str" cm="1">
        <f t="array" ref="P533">INDEX(Rangos!$E$3:$E$16,MATCH(1,(Dumpadas[[#This Row],[ley]]&gt;=Rangos!$B$3:$B$16)*(Dumpadas[[#This Row],[ley]]&lt;=Rangos!$C$3:$C$16),0))</f>
        <v>L</v>
      </c>
      <c r="R533" s="769"/>
      <c r="S533" s="769" t="s">
        <v>1073</v>
      </c>
      <c r="T533" s="369">
        <v>1</v>
      </c>
      <c r="U533" s="369">
        <v>3.2</v>
      </c>
      <c r="V533" s="10">
        <v>1.41E-2</v>
      </c>
      <c r="Y533" s="769"/>
      <c r="Z533" s="769" t="s">
        <v>1073</v>
      </c>
      <c r="AA533" s="369">
        <v>1</v>
      </c>
      <c r="AB533" s="369">
        <v>3.2</v>
      </c>
      <c r="AC533" s="10">
        <v>1.41E-2</v>
      </c>
      <c r="AD533" s="10">
        <v>1.41E-2</v>
      </c>
    </row>
    <row r="534" spans="2:30">
      <c r="B534" s="535"/>
      <c r="C534" s="535" t="s">
        <v>3784</v>
      </c>
      <c r="D534" s="535" t="s">
        <v>299</v>
      </c>
      <c r="E534" s="535">
        <v>530</v>
      </c>
      <c r="F534" s="537" t="str">
        <f>Dumpadas[[#This Row],[punto]] &amp; " "&amp;Dumpadas[[#This Row],[jornada]]&amp;" " &amp; Dumpadas[[#This Row],[N°Acop]] &amp; " " &amp; TEXT(Dumpadas[[#This Row],[fecha ]], "dd-mm-yyyy")</f>
        <v>NIVEL 968 CONTRA PM 530 06-04-2026</v>
      </c>
      <c r="G534" s="535" t="s">
        <v>16</v>
      </c>
      <c r="H534" s="538">
        <v>46118</v>
      </c>
      <c r="I534" s="535">
        <v>3.2</v>
      </c>
      <c r="J534" s="539">
        <v>1.9400000000000001E-2</v>
      </c>
      <c r="K534" s="539">
        <f>+IF(Dumpadas[[#This Row],[ley]]&gt;0.03,0.03,Dumpadas[[#This Row],[ley]])</f>
        <v>1.9400000000000001E-2</v>
      </c>
      <c r="L534" s="539">
        <v>2.9999999999999997E-4</v>
      </c>
      <c r="M534" s="535">
        <v>28834</v>
      </c>
      <c r="N534" s="535"/>
      <c r="O534" s="539"/>
      <c r="P534" s="540" t="str" cm="1">
        <f t="array" ref="P534">INDEX(Rangos!$E$3:$E$16,MATCH(1,(Dumpadas[[#This Row],[ley]]&gt;=Rangos!$B$3:$B$16)*(Dumpadas[[#This Row],[ley]]&lt;=Rangos!$C$3:$C$16),0))</f>
        <v>H</v>
      </c>
      <c r="R534" s="769"/>
      <c r="S534" s="769" t="s">
        <v>1074</v>
      </c>
      <c r="T534" s="369">
        <v>1</v>
      </c>
      <c r="U534" s="369">
        <v>3.2</v>
      </c>
      <c r="V534" s="10">
        <v>1.4500000000000001E-2</v>
      </c>
      <c r="Y534" s="769"/>
      <c r="Z534" s="769" t="s">
        <v>1074</v>
      </c>
      <c r="AA534" s="369">
        <v>1</v>
      </c>
      <c r="AB534" s="369">
        <v>3.2</v>
      </c>
      <c r="AC534" s="10">
        <v>1.4500000000000001E-2</v>
      </c>
      <c r="AD534" s="10">
        <v>1.4500000000000001E-2</v>
      </c>
    </row>
    <row r="535" spans="2:30">
      <c r="B535" s="542"/>
      <c r="C535" s="773" t="s">
        <v>3785</v>
      </c>
      <c r="D535" s="773" t="s">
        <v>15</v>
      </c>
      <c r="E535" s="542">
        <v>531</v>
      </c>
      <c r="F535" s="410" t="str">
        <f>Dumpadas[[#This Row],[punto]] &amp; " "&amp;Dumpadas[[#This Row],[jornada]]&amp;" " &amp; Dumpadas[[#This Row],[N°Acop]] &amp; " " &amp; TEXT(Dumpadas[[#This Row],[fecha ]], "dd-mm-yyyy")</f>
        <v>NIVEL 974 REC T.PM 531 07-04-2026</v>
      </c>
      <c r="G535" s="542" t="s">
        <v>304</v>
      </c>
      <c r="H535" s="5">
        <v>46119</v>
      </c>
      <c r="I535" s="542">
        <v>3.2</v>
      </c>
      <c r="J535" s="8">
        <v>1.8200000000000001E-2</v>
      </c>
      <c r="K535" s="8">
        <f>+IF(Dumpadas[[#This Row],[ley]]&gt;0.03,0.03,Dumpadas[[#This Row],[ley]])</f>
        <v>1.8200000000000001E-2</v>
      </c>
      <c r="L535" s="427">
        <v>3.0999999999999999E-3</v>
      </c>
      <c r="M535" s="386">
        <v>28836</v>
      </c>
      <c r="N535" s="386"/>
      <c r="O535" s="7"/>
      <c r="P535" s="10" t="str" cm="1">
        <f t="array" ref="P535">INDEX(Rangos!$E$3:$E$16,MATCH(1,(Dumpadas[[#This Row],[ley]]&gt;=Rangos!$B$3:$B$16)*(Dumpadas[[#This Row],[ley]]&lt;=Rangos!$C$3:$C$16),0))</f>
        <v>G</v>
      </c>
      <c r="R535" s="769"/>
      <c r="S535" s="769" t="s">
        <v>1075</v>
      </c>
      <c r="T535" s="369">
        <v>1</v>
      </c>
      <c r="U535" s="369">
        <v>3.2</v>
      </c>
      <c r="V535" s="10">
        <v>1.26E-2</v>
      </c>
      <c r="Y535" s="769"/>
      <c r="Z535" s="769" t="s">
        <v>1075</v>
      </c>
      <c r="AA535" s="369">
        <v>1</v>
      </c>
      <c r="AB535" s="369">
        <v>3.2</v>
      </c>
      <c r="AC535" s="10">
        <v>1.26E-2</v>
      </c>
      <c r="AD535" s="10">
        <v>1.26E-2</v>
      </c>
    </row>
    <row r="536" spans="2:30">
      <c r="B536" s="542"/>
      <c r="C536" s="773" t="s">
        <v>3785</v>
      </c>
      <c r="D536" s="773" t="s">
        <v>15</v>
      </c>
      <c r="E536" s="542">
        <v>532</v>
      </c>
      <c r="F536" s="410" t="str">
        <f>Dumpadas[[#This Row],[punto]] &amp; " "&amp;Dumpadas[[#This Row],[jornada]]&amp;" " &amp; Dumpadas[[#This Row],[N°Acop]] &amp; " " &amp; TEXT(Dumpadas[[#This Row],[fecha ]], "dd-mm-yyyy")</f>
        <v>NIVEL 974 REC T.PM 532 07-04-2026</v>
      </c>
      <c r="G536" s="542" t="s">
        <v>304</v>
      </c>
      <c r="H536" s="5">
        <v>46119</v>
      </c>
      <c r="I536" s="542">
        <v>3.2</v>
      </c>
      <c r="J536" s="8">
        <v>1.6500000000000001E-2</v>
      </c>
      <c r="K536" s="8">
        <f>+IF(Dumpadas[[#This Row],[ley]]&gt;0.03,0.03,Dumpadas[[#This Row],[ley]])</f>
        <v>1.6500000000000001E-2</v>
      </c>
      <c r="L536" s="427">
        <v>2.3E-3</v>
      </c>
      <c r="M536" s="386">
        <v>28836</v>
      </c>
      <c r="N536" s="386"/>
      <c r="O536" s="7"/>
      <c r="P536" s="10" t="str" cm="1">
        <f t="array" ref="P536">INDEX(Rangos!$E$3:$E$16,MATCH(1,(Dumpadas[[#This Row],[ley]]&gt;=Rangos!$B$3:$B$16)*(Dumpadas[[#This Row],[ley]]&lt;=Rangos!$C$3:$C$16),0))</f>
        <v>F</v>
      </c>
      <c r="R536" s="769"/>
      <c r="S536" s="769" t="s">
        <v>1076</v>
      </c>
      <c r="T536" s="369">
        <v>1</v>
      </c>
      <c r="U536" s="369">
        <v>3.2</v>
      </c>
      <c r="V536" s="10">
        <v>1.61E-2</v>
      </c>
      <c r="Y536" s="769"/>
      <c r="Z536" s="769" t="s">
        <v>1076</v>
      </c>
      <c r="AA536" s="369">
        <v>1</v>
      </c>
      <c r="AB536" s="369">
        <v>3.2</v>
      </c>
      <c r="AC536" s="10">
        <v>1.61E-2</v>
      </c>
      <c r="AD536" s="10">
        <v>1.61E-2</v>
      </c>
    </row>
    <row r="537" spans="2:30">
      <c r="B537" s="542"/>
      <c r="C537" s="773" t="s">
        <v>3785</v>
      </c>
      <c r="D537" s="773" t="s">
        <v>15</v>
      </c>
      <c r="E537" s="542">
        <v>533</v>
      </c>
      <c r="F537" s="410" t="str">
        <f>Dumpadas[[#This Row],[punto]] &amp; " "&amp;Dumpadas[[#This Row],[jornada]]&amp;" " &amp; Dumpadas[[#This Row],[N°Acop]] &amp; " " &amp; TEXT(Dumpadas[[#This Row],[fecha ]], "dd-mm-yyyy")</f>
        <v>NIVEL 974 REC T.PM 533 07-04-2026</v>
      </c>
      <c r="G537" s="542" t="s">
        <v>304</v>
      </c>
      <c r="H537" s="5">
        <v>46119</v>
      </c>
      <c r="I537" s="542">
        <v>3.2</v>
      </c>
      <c r="J537" s="8">
        <v>1.5900000000000001E-2</v>
      </c>
      <c r="K537" s="8">
        <f>+IF(Dumpadas[[#This Row],[ley]]&gt;0.03,0.03,Dumpadas[[#This Row],[ley]])</f>
        <v>1.5900000000000001E-2</v>
      </c>
      <c r="L537" s="427">
        <v>1.6999999999999999E-3</v>
      </c>
      <c r="M537" s="386">
        <v>28836</v>
      </c>
      <c r="N537" s="386"/>
      <c r="O537" s="7"/>
      <c r="P537" s="10" t="str" cm="1">
        <f t="array" ref="P537">INDEX(Rangos!$E$3:$E$16,MATCH(1,(Dumpadas[[#This Row],[ley]]&gt;=Rangos!$B$3:$B$16)*(Dumpadas[[#This Row],[ley]]&lt;=Rangos!$C$3:$C$16),0))</f>
        <v>F</v>
      </c>
      <c r="R537" s="769"/>
      <c r="S537" s="769" t="s">
        <v>1077</v>
      </c>
      <c r="T537" s="369">
        <v>1</v>
      </c>
      <c r="U537" s="369">
        <v>3.2</v>
      </c>
      <c r="V537" s="10">
        <v>1.9300000000000001E-2</v>
      </c>
      <c r="Y537" s="769"/>
      <c r="Z537" s="769" t="s">
        <v>1077</v>
      </c>
      <c r="AA537" s="369">
        <v>1</v>
      </c>
      <c r="AB537" s="369">
        <v>3.2</v>
      </c>
      <c r="AC537" s="10">
        <v>1.9300000000000001E-2</v>
      </c>
      <c r="AD537" s="10">
        <v>1.9300000000000001E-2</v>
      </c>
    </row>
    <row r="538" spans="2:30">
      <c r="B538" s="542"/>
      <c r="C538" s="773" t="s">
        <v>3785</v>
      </c>
      <c r="D538" s="773" t="s">
        <v>15</v>
      </c>
      <c r="E538" s="542">
        <v>534</v>
      </c>
      <c r="F538" s="410" t="str">
        <f>Dumpadas[[#This Row],[punto]] &amp; " "&amp;Dumpadas[[#This Row],[jornada]]&amp;" " &amp; Dumpadas[[#This Row],[N°Acop]] &amp; " " &amp; TEXT(Dumpadas[[#This Row],[fecha ]], "dd-mm-yyyy")</f>
        <v>NIVEL 974 REC T.PM 534 07-04-2026</v>
      </c>
      <c r="G538" s="542" t="s">
        <v>304</v>
      </c>
      <c r="H538" s="5">
        <v>46119</v>
      </c>
      <c r="I538" s="542">
        <v>3.2</v>
      </c>
      <c r="J538" s="8">
        <v>1.66E-2</v>
      </c>
      <c r="K538" s="8">
        <f>+IF(Dumpadas[[#This Row],[ley]]&gt;0.03,0.03,Dumpadas[[#This Row],[ley]])</f>
        <v>1.66E-2</v>
      </c>
      <c r="L538" s="427">
        <v>1.9E-3</v>
      </c>
      <c r="M538" s="386">
        <v>28836</v>
      </c>
      <c r="N538" s="386"/>
      <c r="O538" s="7"/>
      <c r="P538" s="10" t="str" cm="1">
        <f t="array" ref="P538">INDEX(Rangos!$E$3:$E$16,MATCH(1,(Dumpadas[[#This Row],[ley]]&gt;=Rangos!$B$3:$B$16)*(Dumpadas[[#This Row],[ley]]&lt;=Rangos!$C$3:$C$16),0))</f>
        <v>F</v>
      </c>
      <c r="R538" s="769"/>
      <c r="S538" s="769" t="s">
        <v>1078</v>
      </c>
      <c r="T538" s="369">
        <v>1</v>
      </c>
      <c r="U538" s="369">
        <v>3.2</v>
      </c>
      <c r="V538" s="10">
        <v>1.66E-2</v>
      </c>
      <c r="Y538" s="769"/>
      <c r="Z538" s="769" t="s">
        <v>1078</v>
      </c>
      <c r="AA538" s="369">
        <v>1</v>
      </c>
      <c r="AB538" s="369">
        <v>3.2</v>
      </c>
      <c r="AC538" s="10">
        <v>1.66E-2</v>
      </c>
      <c r="AD538" s="10">
        <v>1.66E-2</v>
      </c>
    </row>
    <row r="539" spans="2:30">
      <c r="B539" s="542"/>
      <c r="C539" s="773" t="s">
        <v>3785</v>
      </c>
      <c r="D539" s="773" t="s">
        <v>15</v>
      </c>
      <c r="E539" s="542">
        <v>535</v>
      </c>
      <c r="F539" s="410" t="str">
        <f>Dumpadas[[#This Row],[punto]] &amp; " "&amp;Dumpadas[[#This Row],[jornada]]&amp;" " &amp; Dumpadas[[#This Row],[N°Acop]] &amp; " " &amp; TEXT(Dumpadas[[#This Row],[fecha ]], "dd-mm-yyyy")</f>
        <v>NIVEL 974 REC T.PM 535 07-04-2026</v>
      </c>
      <c r="G539" s="542" t="s">
        <v>304</v>
      </c>
      <c r="H539" s="5">
        <v>46119</v>
      </c>
      <c r="I539" s="542">
        <v>3.2</v>
      </c>
      <c r="J539" s="8">
        <v>1.6E-2</v>
      </c>
      <c r="K539" s="8">
        <f>+IF(Dumpadas[[#This Row],[ley]]&gt;0.03,0.03,Dumpadas[[#This Row],[ley]])</f>
        <v>1.6E-2</v>
      </c>
      <c r="L539" s="427">
        <v>4.8999999999999998E-3</v>
      </c>
      <c r="M539" s="386">
        <v>28836</v>
      </c>
      <c r="N539" s="386"/>
      <c r="O539" s="7"/>
      <c r="P539" s="10" t="str" cm="1">
        <f t="array" ref="P539">INDEX(Rangos!$E$3:$E$16,MATCH(1,(Dumpadas[[#This Row],[ley]]&gt;=Rangos!$B$3:$B$16)*(Dumpadas[[#This Row],[ley]]&lt;=Rangos!$C$3:$C$16),0))</f>
        <v>F</v>
      </c>
      <c r="R539" s="769"/>
      <c r="S539" s="769" t="s">
        <v>1079</v>
      </c>
      <c r="T539" s="369">
        <v>1</v>
      </c>
      <c r="U539" s="369">
        <v>3.2</v>
      </c>
      <c r="V539" s="10">
        <v>1.1299999999999999E-2</v>
      </c>
      <c r="Y539" s="769"/>
      <c r="Z539" s="769" t="s">
        <v>1079</v>
      </c>
      <c r="AA539" s="369">
        <v>1</v>
      </c>
      <c r="AB539" s="369">
        <v>3.2</v>
      </c>
      <c r="AC539" s="10">
        <v>1.1299999999999999E-2</v>
      </c>
      <c r="AD539" s="10">
        <v>1.1299999999999999E-2</v>
      </c>
    </row>
    <row r="540" spans="2:30">
      <c r="B540" s="542"/>
      <c r="C540" s="773" t="s">
        <v>3785</v>
      </c>
      <c r="D540" s="773" t="s">
        <v>15</v>
      </c>
      <c r="E540" s="542">
        <v>536</v>
      </c>
      <c r="F540" s="410" t="str">
        <f>Dumpadas[[#This Row],[punto]] &amp; " "&amp;Dumpadas[[#This Row],[jornada]]&amp;" " &amp; Dumpadas[[#This Row],[N°Acop]] &amp; " " &amp; TEXT(Dumpadas[[#This Row],[fecha ]], "dd-mm-yyyy")</f>
        <v>NIVEL 974 REC T.PM 536 07-04-2026</v>
      </c>
      <c r="G540" s="542" t="s">
        <v>304</v>
      </c>
      <c r="H540" s="5">
        <v>46119</v>
      </c>
      <c r="I540" s="542">
        <v>3.2</v>
      </c>
      <c r="J540" s="8">
        <v>1.3899999999999999E-2</v>
      </c>
      <c r="K540" s="8">
        <f>+IF(Dumpadas[[#This Row],[ley]]&gt;0.03,0.03,Dumpadas[[#This Row],[ley]])</f>
        <v>1.3899999999999999E-2</v>
      </c>
      <c r="L540" s="427">
        <v>4.7000000000000002E-3</v>
      </c>
      <c r="M540" s="386">
        <v>28836</v>
      </c>
      <c r="N540" s="386"/>
      <c r="O540" s="7"/>
      <c r="P540" s="10" t="str" cm="1">
        <f t="array" ref="P540">INDEX(Rangos!$E$3:$E$16,MATCH(1,(Dumpadas[[#This Row],[ley]]&gt;=Rangos!$B$3:$B$16)*(Dumpadas[[#This Row],[ley]]&lt;=Rangos!$C$3:$C$16),0))</f>
        <v>E</v>
      </c>
      <c r="R540" s="769"/>
      <c r="S540" s="769" t="s">
        <v>1080</v>
      </c>
      <c r="T540" s="369">
        <v>1</v>
      </c>
      <c r="U540" s="369">
        <v>3.2</v>
      </c>
      <c r="V540" s="10">
        <v>1.2699999999999999E-2</v>
      </c>
      <c r="Y540" s="769"/>
      <c r="Z540" s="769" t="s">
        <v>1080</v>
      </c>
      <c r="AA540" s="369">
        <v>1</v>
      </c>
      <c r="AB540" s="369">
        <v>3.2</v>
      </c>
      <c r="AC540" s="10">
        <v>1.2699999999999999E-2</v>
      </c>
      <c r="AD540" s="10">
        <v>1.2699999999999999E-2</v>
      </c>
    </row>
    <row r="541" spans="2:30">
      <c r="B541" s="542"/>
      <c r="C541" s="773" t="s">
        <v>3785</v>
      </c>
      <c r="D541" s="773" t="s">
        <v>15</v>
      </c>
      <c r="E541" s="542">
        <v>537</v>
      </c>
      <c r="F541" s="410" t="str">
        <f>Dumpadas[[#This Row],[punto]] &amp; " "&amp;Dumpadas[[#This Row],[jornada]]&amp;" " &amp; Dumpadas[[#This Row],[N°Acop]] &amp; " " &amp; TEXT(Dumpadas[[#This Row],[fecha ]], "dd-mm-yyyy")</f>
        <v>NIVEL 974 REC T.PM 537 07-04-2026</v>
      </c>
      <c r="G541" s="542" t="s">
        <v>304</v>
      </c>
      <c r="H541" s="5">
        <v>46119</v>
      </c>
      <c r="I541" s="542">
        <v>3.2</v>
      </c>
      <c r="J541" s="8">
        <v>1.15E-2</v>
      </c>
      <c r="K541" s="8">
        <f>+IF(Dumpadas[[#This Row],[ley]]&gt;0.03,0.03,Dumpadas[[#This Row],[ley]])</f>
        <v>1.15E-2</v>
      </c>
      <c r="L541" s="427">
        <v>1.0200000000000001E-2</v>
      </c>
      <c r="M541" s="386">
        <v>28836</v>
      </c>
      <c r="N541" s="386"/>
      <c r="O541" s="7"/>
      <c r="P541" s="10" t="str" cm="1">
        <f t="array" ref="P541">INDEX(Rangos!$E$3:$E$16,MATCH(1,(Dumpadas[[#This Row],[ley]]&gt;=Rangos!$B$3:$B$16)*(Dumpadas[[#This Row],[ley]]&lt;=Rangos!$C$3:$C$16),0))</f>
        <v>C</v>
      </c>
      <c r="R541" s="769"/>
      <c r="S541" s="769" t="s">
        <v>1081</v>
      </c>
      <c r="T541" s="369">
        <v>1</v>
      </c>
      <c r="U541" s="369">
        <v>3.2</v>
      </c>
      <c r="V541" s="10">
        <v>1.1299999999999999E-2</v>
      </c>
      <c r="Y541" s="769"/>
      <c r="Z541" s="769" t="s">
        <v>1081</v>
      </c>
      <c r="AA541" s="369">
        <v>1</v>
      </c>
      <c r="AB541" s="369">
        <v>3.2</v>
      </c>
      <c r="AC541" s="10">
        <v>1.1299999999999999E-2</v>
      </c>
      <c r="AD541" s="10">
        <v>1.1299999999999999E-2</v>
      </c>
    </row>
    <row r="542" spans="2:30">
      <c r="B542" s="542"/>
      <c r="C542" s="773" t="s">
        <v>3785</v>
      </c>
      <c r="D542" s="773" t="s">
        <v>15</v>
      </c>
      <c r="E542" s="542">
        <v>538</v>
      </c>
      <c r="F542" s="410" t="str">
        <f>Dumpadas[[#This Row],[punto]] &amp; " "&amp;Dumpadas[[#This Row],[jornada]]&amp;" " &amp; Dumpadas[[#This Row],[N°Acop]] &amp; " " &amp; TEXT(Dumpadas[[#This Row],[fecha ]], "dd-mm-yyyy")</f>
        <v>NIVEL 974 REC T.PM 538 07-04-2026</v>
      </c>
      <c r="G542" s="542" t="s">
        <v>304</v>
      </c>
      <c r="H542" s="5">
        <v>46119</v>
      </c>
      <c r="I542" s="542">
        <v>3.2</v>
      </c>
      <c r="J542" s="8">
        <v>1.06E-2</v>
      </c>
      <c r="K542" s="8">
        <f>+IF(Dumpadas[[#This Row],[ley]]&gt;0.03,0.03,Dumpadas[[#This Row],[ley]])</f>
        <v>1.06E-2</v>
      </c>
      <c r="L542" s="427">
        <v>9.5999999999999992E-3</v>
      </c>
      <c r="M542" s="386">
        <v>28836</v>
      </c>
      <c r="N542" s="386"/>
      <c r="O542" s="7"/>
      <c r="P542" s="10" t="str" cm="1">
        <f t="array" ref="P542">INDEX(Rangos!$E$3:$E$16,MATCH(1,(Dumpadas[[#This Row],[ley]]&gt;=Rangos!$B$3:$B$16)*(Dumpadas[[#This Row],[ley]]&lt;=Rangos!$C$3:$C$16),0))</f>
        <v>C</v>
      </c>
      <c r="R542" s="769"/>
      <c r="S542" s="769" t="s">
        <v>1082</v>
      </c>
      <c r="T542" s="369">
        <v>1</v>
      </c>
      <c r="U542" s="369">
        <v>3.2</v>
      </c>
      <c r="V542" s="10">
        <v>1.72E-2</v>
      </c>
      <c r="Y542" s="769"/>
      <c r="Z542" s="769" t="s">
        <v>1082</v>
      </c>
      <c r="AA542" s="369">
        <v>1</v>
      </c>
      <c r="AB542" s="369">
        <v>3.2</v>
      </c>
      <c r="AC542" s="10">
        <v>1.72E-2</v>
      </c>
      <c r="AD542" s="10">
        <v>1.72E-2</v>
      </c>
    </row>
    <row r="543" spans="2:30">
      <c r="B543" s="542"/>
      <c r="C543" s="773" t="s">
        <v>3785</v>
      </c>
      <c r="D543" s="773" t="s">
        <v>15</v>
      </c>
      <c r="E543" s="542">
        <v>539</v>
      </c>
      <c r="F543" s="410" t="str">
        <f>Dumpadas[[#This Row],[punto]] &amp; " "&amp;Dumpadas[[#This Row],[jornada]]&amp;" " &amp; Dumpadas[[#This Row],[N°Acop]] &amp; " " &amp; TEXT(Dumpadas[[#This Row],[fecha ]], "dd-mm-yyyy")</f>
        <v>NIVEL 974 REC T.PM 539 07-04-2026</v>
      </c>
      <c r="G543" s="542" t="s">
        <v>304</v>
      </c>
      <c r="H543" s="5">
        <v>46119</v>
      </c>
      <c r="I543" s="542">
        <v>3.2</v>
      </c>
      <c r="J543" s="8">
        <v>1.32E-2</v>
      </c>
      <c r="K543" s="8">
        <f>+IF(Dumpadas[[#This Row],[ley]]&gt;0.03,0.03,Dumpadas[[#This Row],[ley]])</f>
        <v>1.32E-2</v>
      </c>
      <c r="L543" s="427">
        <v>7.9000000000000008E-3</v>
      </c>
      <c r="M543" s="386">
        <v>28837</v>
      </c>
      <c r="N543" s="386"/>
      <c r="O543" s="7"/>
      <c r="P543" s="10" t="str" cm="1">
        <f t="array" ref="P543">INDEX(Rangos!$E$3:$E$16,MATCH(1,(Dumpadas[[#This Row],[ley]]&gt;=Rangos!$B$3:$B$16)*(Dumpadas[[#This Row],[ley]]&lt;=Rangos!$C$3:$C$16),0))</f>
        <v>D</v>
      </c>
      <c r="R543" s="769"/>
      <c r="S543" s="769" t="s">
        <v>1083</v>
      </c>
      <c r="T543" s="369">
        <v>1</v>
      </c>
      <c r="U543" s="369">
        <v>3.2</v>
      </c>
      <c r="V543" s="10">
        <v>1.2999999999999999E-2</v>
      </c>
      <c r="Y543" s="769"/>
      <c r="Z543" s="769" t="s">
        <v>1083</v>
      </c>
      <c r="AA543" s="369">
        <v>1</v>
      </c>
      <c r="AB543" s="369">
        <v>3.2</v>
      </c>
      <c r="AC543" s="10">
        <v>1.2999999999999999E-2</v>
      </c>
      <c r="AD543" s="10">
        <v>1.2999999999999999E-2</v>
      </c>
    </row>
    <row r="544" spans="2:30">
      <c r="B544" s="542"/>
      <c r="C544" s="773" t="s">
        <v>3785</v>
      </c>
      <c r="D544" s="773" t="s">
        <v>15</v>
      </c>
      <c r="E544" s="542">
        <v>540</v>
      </c>
      <c r="F544" s="410" t="str">
        <f>Dumpadas[[#This Row],[punto]] &amp; " "&amp;Dumpadas[[#This Row],[jornada]]&amp;" " &amp; Dumpadas[[#This Row],[N°Acop]] &amp; " " &amp; TEXT(Dumpadas[[#This Row],[fecha ]], "dd-mm-yyyy")</f>
        <v>NIVEL 974 REC T.PM 540 07-04-2026</v>
      </c>
      <c r="G544" s="542" t="s">
        <v>304</v>
      </c>
      <c r="H544" s="5">
        <v>46119</v>
      </c>
      <c r="I544" s="542">
        <v>3.2</v>
      </c>
      <c r="J544" s="8">
        <v>1.21E-2</v>
      </c>
      <c r="K544" s="8">
        <f>+IF(Dumpadas[[#This Row],[ley]]&gt;0.03,0.03,Dumpadas[[#This Row],[ley]])</f>
        <v>1.21E-2</v>
      </c>
      <c r="L544" s="427">
        <v>2E-3</v>
      </c>
      <c r="M544" s="386">
        <v>28837</v>
      </c>
      <c r="N544" s="386"/>
      <c r="O544" s="7"/>
      <c r="P544" s="10" t="str" cm="1">
        <f t="array" ref="P544">INDEX(Rangos!$E$3:$E$16,MATCH(1,(Dumpadas[[#This Row],[ley]]&gt;=Rangos!$B$3:$B$16)*(Dumpadas[[#This Row],[ley]]&lt;=Rangos!$C$3:$C$16),0))</f>
        <v>D</v>
      </c>
      <c r="R544" s="769"/>
      <c r="S544" s="769" t="s">
        <v>1084</v>
      </c>
      <c r="T544" s="369">
        <v>1</v>
      </c>
      <c r="U544" s="369">
        <v>3.2</v>
      </c>
      <c r="V544" s="10">
        <v>1.6E-2</v>
      </c>
      <c r="Y544" s="769"/>
      <c r="Z544" s="769" t="s">
        <v>1084</v>
      </c>
      <c r="AA544" s="369">
        <v>1</v>
      </c>
      <c r="AB544" s="369">
        <v>3.2</v>
      </c>
      <c r="AC544" s="10">
        <v>1.6E-2</v>
      </c>
      <c r="AD544" s="10">
        <v>1.6E-2</v>
      </c>
    </row>
    <row r="545" spans="2:30">
      <c r="B545" s="542"/>
      <c r="C545" s="773" t="s">
        <v>3785</v>
      </c>
      <c r="D545" s="773" t="s">
        <v>15</v>
      </c>
      <c r="E545" s="542">
        <v>541</v>
      </c>
      <c r="F545" s="410" t="str">
        <f>Dumpadas[[#This Row],[punto]] &amp; " "&amp;Dumpadas[[#This Row],[jornada]]&amp;" " &amp; Dumpadas[[#This Row],[N°Acop]] &amp; " " &amp; TEXT(Dumpadas[[#This Row],[fecha ]], "dd-mm-yyyy")</f>
        <v>NIVEL 974 REC T.PM 541 07-04-2026</v>
      </c>
      <c r="G545" s="542" t="s">
        <v>304</v>
      </c>
      <c r="H545" s="5">
        <v>46119</v>
      </c>
      <c r="I545" s="542">
        <v>3.2</v>
      </c>
      <c r="J545" s="8">
        <v>1.9E-2</v>
      </c>
      <c r="K545" s="8">
        <f>+IF(Dumpadas[[#This Row],[ley]]&gt;0.03,0.03,Dumpadas[[#This Row],[ley]])</f>
        <v>1.9E-2</v>
      </c>
      <c r="L545" s="427">
        <v>3.0000000000000001E-3</v>
      </c>
      <c r="M545" s="386">
        <v>28837</v>
      </c>
      <c r="N545" s="386"/>
      <c r="O545" s="7"/>
      <c r="P545" s="10" t="str" cm="1">
        <f t="array" ref="P545">INDEX(Rangos!$E$3:$E$16,MATCH(1,(Dumpadas[[#This Row],[ley]]&gt;=Rangos!$B$3:$B$16)*(Dumpadas[[#This Row],[ley]]&lt;=Rangos!$C$3:$C$16),0))</f>
        <v>H</v>
      </c>
      <c r="R545" s="769"/>
      <c r="S545" s="769" t="s">
        <v>1085</v>
      </c>
      <c r="T545" s="369">
        <v>1</v>
      </c>
      <c r="U545" s="369">
        <v>3.2</v>
      </c>
      <c r="V545" s="10">
        <v>1.5900000000000001E-2</v>
      </c>
      <c r="Y545" s="769"/>
      <c r="Z545" s="769" t="s">
        <v>1085</v>
      </c>
      <c r="AA545" s="369">
        <v>1</v>
      </c>
      <c r="AB545" s="369">
        <v>3.2</v>
      </c>
      <c r="AC545" s="10">
        <v>1.5900000000000001E-2</v>
      </c>
      <c r="AD545" s="10">
        <v>1.5900000000000001E-2</v>
      </c>
    </row>
    <row r="546" spans="2:30">
      <c r="B546" s="542"/>
      <c r="C546" s="773" t="s">
        <v>3785</v>
      </c>
      <c r="D546" s="773" t="s">
        <v>15</v>
      </c>
      <c r="E546" s="542">
        <v>542</v>
      </c>
      <c r="F546" s="410" t="str">
        <f>Dumpadas[[#This Row],[punto]] &amp; " "&amp;Dumpadas[[#This Row],[jornada]]&amp;" " &amp; Dumpadas[[#This Row],[N°Acop]] &amp; " " &amp; TEXT(Dumpadas[[#This Row],[fecha ]], "dd-mm-yyyy")</f>
        <v>NIVEL 974 REC T.PM 542 07-04-2026</v>
      </c>
      <c r="G546" s="542" t="s">
        <v>304</v>
      </c>
      <c r="H546" s="5">
        <v>46119</v>
      </c>
      <c r="I546" s="542">
        <v>3.2</v>
      </c>
      <c r="J546" s="8">
        <v>1.23E-2</v>
      </c>
      <c r="K546" s="8">
        <f>+IF(Dumpadas[[#This Row],[ley]]&gt;0.03,0.03,Dumpadas[[#This Row],[ley]])</f>
        <v>1.23E-2</v>
      </c>
      <c r="L546" s="427">
        <v>8.8999999999999999E-3</v>
      </c>
      <c r="M546" s="386">
        <v>28837</v>
      </c>
      <c r="N546" s="386"/>
      <c r="O546" s="7"/>
      <c r="P546" s="10" t="str" cm="1">
        <f t="array" ref="P546">INDEX(Rangos!$E$3:$E$16,MATCH(1,(Dumpadas[[#This Row],[ley]]&gt;=Rangos!$B$3:$B$16)*(Dumpadas[[#This Row],[ley]]&lt;=Rangos!$C$3:$C$16),0))</f>
        <v>D</v>
      </c>
      <c r="R546" s="769"/>
      <c r="S546" s="769" t="s">
        <v>1086</v>
      </c>
      <c r="T546" s="369">
        <v>1</v>
      </c>
      <c r="U546" s="369">
        <v>3.2</v>
      </c>
      <c r="V546" s="10">
        <v>2.53E-2</v>
      </c>
      <c r="Y546" s="769"/>
      <c r="Z546" s="769" t="s">
        <v>1086</v>
      </c>
      <c r="AA546" s="369">
        <v>1</v>
      </c>
      <c r="AB546" s="369">
        <v>3.2</v>
      </c>
      <c r="AC546" s="10">
        <v>2.53E-2</v>
      </c>
      <c r="AD546" s="10">
        <v>2.53E-2</v>
      </c>
    </row>
    <row r="547" spans="2:30">
      <c r="B547" s="542"/>
      <c r="C547" s="773" t="s">
        <v>3785</v>
      </c>
      <c r="D547" s="773" t="s">
        <v>15</v>
      </c>
      <c r="E547" s="542">
        <v>543</v>
      </c>
      <c r="F547" s="410" t="str">
        <f>Dumpadas[[#This Row],[punto]] &amp; " "&amp;Dumpadas[[#This Row],[jornada]]&amp;" " &amp; Dumpadas[[#This Row],[N°Acop]] &amp; " " &amp; TEXT(Dumpadas[[#This Row],[fecha ]], "dd-mm-yyyy")</f>
        <v>NIVEL 974 REC T.PM 543 07-04-2026</v>
      </c>
      <c r="G547" s="542" t="s">
        <v>304</v>
      </c>
      <c r="H547" s="5">
        <v>46119</v>
      </c>
      <c r="I547" s="542">
        <v>3.2</v>
      </c>
      <c r="J547" s="8">
        <v>1.7000000000000001E-2</v>
      </c>
      <c r="K547" s="8">
        <f>+IF(Dumpadas[[#This Row],[ley]]&gt;0.03,0.03,Dumpadas[[#This Row],[ley]])</f>
        <v>1.7000000000000001E-2</v>
      </c>
      <c r="L547" s="427">
        <v>2.8999999999999998E-3</v>
      </c>
      <c r="M547" s="386">
        <v>28837</v>
      </c>
      <c r="N547" s="386"/>
      <c r="O547" s="7"/>
      <c r="P547" s="10" t="str" cm="1">
        <f t="array" ref="P547">INDEX(Rangos!$E$3:$E$16,MATCH(1,(Dumpadas[[#This Row],[ley]]&gt;=Rangos!$B$3:$B$16)*(Dumpadas[[#This Row],[ley]]&lt;=Rangos!$C$3:$C$16),0))</f>
        <v>F</v>
      </c>
      <c r="R547" s="769"/>
      <c r="S547" s="769" t="s">
        <v>1087</v>
      </c>
      <c r="T547" s="369">
        <v>1</v>
      </c>
      <c r="U547" s="369">
        <v>3.2</v>
      </c>
      <c r="V547" s="10">
        <v>1.26E-2</v>
      </c>
      <c r="Y547" s="769"/>
      <c r="Z547" s="769" t="s">
        <v>1087</v>
      </c>
      <c r="AA547" s="369">
        <v>1</v>
      </c>
      <c r="AB547" s="369">
        <v>3.2</v>
      </c>
      <c r="AC547" s="10">
        <v>1.26E-2</v>
      </c>
      <c r="AD547" s="10">
        <v>1.26E-2</v>
      </c>
    </row>
    <row r="548" spans="2:30">
      <c r="B548" s="542"/>
      <c r="C548" s="773" t="s">
        <v>3785</v>
      </c>
      <c r="D548" s="773" t="s">
        <v>15</v>
      </c>
      <c r="E548" s="542">
        <v>544</v>
      </c>
      <c r="F548" s="410" t="str">
        <f>Dumpadas[[#This Row],[punto]] &amp; " "&amp;Dumpadas[[#This Row],[jornada]]&amp;" " &amp; Dumpadas[[#This Row],[N°Acop]] &amp; " " &amp; TEXT(Dumpadas[[#This Row],[fecha ]], "dd-mm-yyyy")</f>
        <v>NIVEL 974 REC T.PM 544 07-04-2026</v>
      </c>
      <c r="G548" s="542" t="s">
        <v>304</v>
      </c>
      <c r="H548" s="5">
        <v>46119</v>
      </c>
      <c r="I548" s="542">
        <v>3.2</v>
      </c>
      <c r="J548" s="8">
        <v>1.3100000000000001E-2</v>
      </c>
      <c r="K548" s="8">
        <f>+IF(Dumpadas[[#This Row],[ley]]&gt;0.03,0.03,Dumpadas[[#This Row],[ley]])</f>
        <v>1.3100000000000001E-2</v>
      </c>
      <c r="L548" s="427">
        <v>2.5000000000000001E-3</v>
      </c>
      <c r="M548" s="386">
        <v>28837</v>
      </c>
      <c r="N548" s="386"/>
      <c r="O548" s="7"/>
      <c r="P548" s="10" t="str" cm="1">
        <f t="array" ref="P548">INDEX(Rangos!$E$3:$E$16,MATCH(1,(Dumpadas[[#This Row],[ley]]&gt;=Rangos!$B$3:$B$16)*(Dumpadas[[#This Row],[ley]]&lt;=Rangos!$C$3:$C$16),0))</f>
        <v>D</v>
      </c>
      <c r="R548" s="769"/>
      <c r="S548" s="769" t="s">
        <v>1088</v>
      </c>
      <c r="T548" s="369">
        <v>1</v>
      </c>
      <c r="U548" s="369">
        <v>3.2</v>
      </c>
      <c r="V548" s="10">
        <v>1.8700000000000001E-2</v>
      </c>
      <c r="Y548" s="769"/>
      <c r="Z548" s="769" t="s">
        <v>1088</v>
      </c>
      <c r="AA548" s="369">
        <v>1</v>
      </c>
      <c r="AB548" s="369">
        <v>3.2</v>
      </c>
      <c r="AC548" s="10">
        <v>1.8700000000000001E-2</v>
      </c>
      <c r="AD548" s="10">
        <v>1.8700000000000001E-2</v>
      </c>
    </row>
    <row r="549" spans="2:30">
      <c r="B549" s="542"/>
      <c r="C549" s="773" t="s">
        <v>3785</v>
      </c>
      <c r="D549" s="773" t="s">
        <v>15</v>
      </c>
      <c r="E549" s="542">
        <v>545</v>
      </c>
      <c r="F549" s="410" t="str">
        <f>Dumpadas[[#This Row],[punto]] &amp; " "&amp;Dumpadas[[#This Row],[jornada]]&amp;" " &amp; Dumpadas[[#This Row],[N°Acop]] &amp; " " &amp; TEXT(Dumpadas[[#This Row],[fecha ]], "dd-mm-yyyy")</f>
        <v>NIVEL 974 REC T.PM 545 07-04-2026</v>
      </c>
      <c r="G549" s="542" t="s">
        <v>304</v>
      </c>
      <c r="H549" s="5">
        <v>46119</v>
      </c>
      <c r="I549" s="542">
        <v>3.2</v>
      </c>
      <c r="J549" s="8">
        <v>1.2999999999999999E-2</v>
      </c>
      <c r="K549" s="8">
        <f>+IF(Dumpadas[[#This Row],[ley]]&gt;0.03,0.03,Dumpadas[[#This Row],[ley]])</f>
        <v>1.2999999999999999E-2</v>
      </c>
      <c r="L549" s="427">
        <v>7.3000000000000001E-3</v>
      </c>
      <c r="M549" s="386">
        <v>28837</v>
      </c>
      <c r="N549" s="386"/>
      <c r="O549" s="7"/>
      <c r="P549" s="10" t="str" cm="1">
        <f t="array" ref="P549">INDEX(Rangos!$E$3:$E$16,MATCH(1,(Dumpadas[[#This Row],[ley]]&gt;=Rangos!$B$3:$B$16)*(Dumpadas[[#This Row],[ley]]&lt;=Rangos!$C$3:$C$16),0))</f>
        <v>D</v>
      </c>
      <c r="R549" s="769"/>
      <c r="S549" s="769" t="s">
        <v>1089</v>
      </c>
      <c r="T549" s="369">
        <v>1</v>
      </c>
      <c r="U549" s="369">
        <v>3.2</v>
      </c>
      <c r="V549" s="10">
        <v>1.0500000000000001E-2</v>
      </c>
      <c r="Y549" s="769"/>
      <c r="Z549" s="769" t="s">
        <v>1089</v>
      </c>
      <c r="AA549" s="369">
        <v>1</v>
      </c>
      <c r="AB549" s="369">
        <v>3.2</v>
      </c>
      <c r="AC549" s="10">
        <v>1.0500000000000001E-2</v>
      </c>
      <c r="AD549" s="10">
        <v>1.0500000000000001E-2</v>
      </c>
    </row>
    <row r="550" spans="2:30">
      <c r="B550" s="542"/>
      <c r="C550" s="773" t="s">
        <v>3785</v>
      </c>
      <c r="D550" s="773" t="s">
        <v>15</v>
      </c>
      <c r="E550" s="542">
        <v>546</v>
      </c>
      <c r="F550" s="410" t="str">
        <f>Dumpadas[[#This Row],[punto]] &amp; " "&amp;Dumpadas[[#This Row],[jornada]]&amp;" " &amp; Dumpadas[[#This Row],[N°Acop]] &amp; " " &amp; TEXT(Dumpadas[[#This Row],[fecha ]], "dd-mm-yyyy")</f>
        <v>NIVEL 974 REC T.PM 546 07-04-2026</v>
      </c>
      <c r="G550" s="542" t="s">
        <v>304</v>
      </c>
      <c r="H550" s="5">
        <v>46119</v>
      </c>
      <c r="I550" s="542">
        <v>3.2</v>
      </c>
      <c r="J550" s="8">
        <v>2.1399999999999999E-2</v>
      </c>
      <c r="K550" s="8">
        <f>+IF(Dumpadas[[#This Row],[ley]]&gt;0.03,0.03,Dumpadas[[#This Row],[ley]])</f>
        <v>2.1399999999999999E-2</v>
      </c>
      <c r="L550" s="427">
        <v>3.5000000000000001E-3</v>
      </c>
      <c r="M550" s="386">
        <v>28837</v>
      </c>
      <c r="N550" s="386"/>
      <c r="O550" s="7"/>
      <c r="P550" s="10" t="str" cm="1">
        <f t="array" ref="P550">INDEX(Rangos!$E$3:$E$16,MATCH(1,(Dumpadas[[#This Row],[ley]]&gt;=Rangos!$B$3:$B$16)*(Dumpadas[[#This Row],[ley]]&lt;=Rangos!$C$3:$C$16),0))</f>
        <v>I</v>
      </c>
      <c r="R550" s="769"/>
      <c r="S550" s="769" t="s">
        <v>1090</v>
      </c>
      <c r="T550" s="369">
        <v>1</v>
      </c>
      <c r="U550" s="369">
        <v>3.2</v>
      </c>
      <c r="V550" s="10">
        <v>1.2699999999999999E-2</v>
      </c>
      <c r="Y550" s="769"/>
      <c r="Z550" s="769" t="s">
        <v>1090</v>
      </c>
      <c r="AA550" s="369">
        <v>1</v>
      </c>
      <c r="AB550" s="369">
        <v>3.2</v>
      </c>
      <c r="AC550" s="10">
        <v>1.2699999999999999E-2</v>
      </c>
      <c r="AD550" s="10">
        <v>1.2699999999999999E-2</v>
      </c>
    </row>
    <row r="551" spans="2:30">
      <c r="B551" s="542"/>
      <c r="C551" s="773" t="s">
        <v>3785</v>
      </c>
      <c r="D551" s="773" t="s">
        <v>15</v>
      </c>
      <c r="E551" s="542">
        <v>547</v>
      </c>
      <c r="F551" s="410" t="str">
        <f>Dumpadas[[#This Row],[punto]] &amp; " "&amp;Dumpadas[[#This Row],[jornada]]&amp;" " &amp; Dumpadas[[#This Row],[N°Acop]] &amp; " " &amp; TEXT(Dumpadas[[#This Row],[fecha ]], "dd-mm-yyyy")</f>
        <v>NIVEL 974 REC T.PM 547 07-04-2026</v>
      </c>
      <c r="G551" s="542" t="s">
        <v>304</v>
      </c>
      <c r="H551" s="5">
        <v>46119</v>
      </c>
      <c r="I551" s="542">
        <v>3.2</v>
      </c>
      <c r="J551" s="8">
        <v>1.46E-2</v>
      </c>
      <c r="K551" s="8">
        <f>+IF(Dumpadas[[#This Row],[ley]]&gt;0.03,0.03,Dumpadas[[#This Row],[ley]])</f>
        <v>1.46E-2</v>
      </c>
      <c r="L551" s="427">
        <v>8.3000000000000001E-3</v>
      </c>
      <c r="M551" s="386">
        <v>28837</v>
      </c>
      <c r="N551" s="386"/>
      <c r="O551" s="7"/>
      <c r="P551" s="10" t="str" cm="1">
        <f t="array" ref="P551">INDEX(Rangos!$E$3:$E$16,MATCH(1,(Dumpadas[[#This Row],[ley]]&gt;=Rangos!$B$3:$B$16)*(Dumpadas[[#This Row],[ley]]&lt;=Rangos!$C$3:$C$16),0))</f>
        <v>E</v>
      </c>
      <c r="R551" s="769"/>
      <c r="S551" s="769" t="s">
        <v>1091</v>
      </c>
      <c r="T551" s="369">
        <v>1</v>
      </c>
      <c r="U551" s="369">
        <v>3.2</v>
      </c>
      <c r="V551" s="10">
        <v>1.14E-2</v>
      </c>
      <c r="Y551" s="769"/>
      <c r="Z551" s="769" t="s">
        <v>1091</v>
      </c>
      <c r="AA551" s="369">
        <v>1</v>
      </c>
      <c r="AB551" s="369">
        <v>3.2</v>
      </c>
      <c r="AC551" s="10">
        <v>1.14E-2</v>
      </c>
      <c r="AD551" s="10">
        <v>1.14E-2</v>
      </c>
    </row>
    <row r="552" spans="2:30">
      <c r="B552" s="535"/>
      <c r="C552" s="535" t="s">
        <v>3784</v>
      </c>
      <c r="D552" s="535" t="s">
        <v>299</v>
      </c>
      <c r="E552" s="535">
        <v>548</v>
      </c>
      <c r="F552" s="537" t="str">
        <f>Dumpadas[[#This Row],[punto]] &amp; " "&amp;Dumpadas[[#This Row],[jornada]]&amp;" " &amp; Dumpadas[[#This Row],[N°Acop]] &amp; " " &amp; TEXT(Dumpadas[[#This Row],[fecha ]], "dd-mm-yyyy")</f>
        <v>NIVEL 968 CONTRA PM 548 07-04-2026</v>
      </c>
      <c r="G552" s="535" t="s">
        <v>16</v>
      </c>
      <c r="H552" s="538">
        <v>46119</v>
      </c>
      <c r="I552" s="535">
        <v>3.2</v>
      </c>
      <c r="J552" s="539">
        <v>1.4E-2</v>
      </c>
      <c r="K552" s="539">
        <f>+IF(Dumpadas[[#This Row],[ley]]&gt;0.03,0.03,Dumpadas[[#This Row],[ley]])</f>
        <v>1.4E-2</v>
      </c>
      <c r="L552" s="539">
        <v>5.9999999999999995E-4</v>
      </c>
      <c r="M552" s="535">
        <v>28839</v>
      </c>
      <c r="N552" s="535"/>
      <c r="O552" s="539"/>
      <c r="P552" s="540" t="str" cm="1">
        <f t="array" ref="P552">INDEX(Rangos!$E$3:$E$16,MATCH(1,(Dumpadas[[#This Row],[ley]]&gt;=Rangos!$B$3:$B$16)*(Dumpadas[[#This Row],[ley]]&lt;=Rangos!$C$3:$C$16),0))</f>
        <v>E</v>
      </c>
      <c r="R552" s="769"/>
      <c r="S552" s="769" t="s">
        <v>1092</v>
      </c>
      <c r="T552" s="369">
        <v>1</v>
      </c>
      <c r="U552" s="369">
        <v>3.2</v>
      </c>
      <c r="V552" s="10">
        <v>1.2800000000000001E-2</v>
      </c>
      <c r="Y552" s="769"/>
      <c r="Z552" s="769" t="s">
        <v>1092</v>
      </c>
      <c r="AA552" s="369">
        <v>1</v>
      </c>
      <c r="AB552" s="369">
        <v>3.2</v>
      </c>
      <c r="AC552" s="10">
        <v>1.2800000000000001E-2</v>
      </c>
      <c r="AD552" s="10">
        <v>1.2800000000000001E-2</v>
      </c>
    </row>
    <row r="553" spans="2:30">
      <c r="B553" s="535"/>
      <c r="C553" s="535" t="s">
        <v>3784</v>
      </c>
      <c r="D553" s="535" t="s">
        <v>299</v>
      </c>
      <c r="E553" s="535">
        <v>549</v>
      </c>
      <c r="F553" s="537" t="str">
        <f>Dumpadas[[#This Row],[punto]] &amp; " "&amp;Dumpadas[[#This Row],[jornada]]&amp;" " &amp; Dumpadas[[#This Row],[N°Acop]] &amp; " " &amp; TEXT(Dumpadas[[#This Row],[fecha ]], "dd-mm-yyyy")</f>
        <v>NIVEL 968 CONTRA PM 549 07-04-2026</v>
      </c>
      <c r="G553" s="535" t="s">
        <v>16</v>
      </c>
      <c r="H553" s="538">
        <v>46119</v>
      </c>
      <c r="I553" s="535">
        <v>3.2</v>
      </c>
      <c r="J553" s="539">
        <v>3.2399999999999998E-2</v>
      </c>
      <c r="K553" s="539">
        <f>+IF(Dumpadas[[#This Row],[ley]]&gt;0.03,0.03,Dumpadas[[#This Row],[ley]])</f>
        <v>0.03</v>
      </c>
      <c r="L553" s="539">
        <v>1E-3</v>
      </c>
      <c r="M553" s="535">
        <v>28839</v>
      </c>
      <c r="N553" s="535"/>
      <c r="O553" s="539"/>
      <c r="P553" s="540" t="str" cm="1">
        <f t="array" ref="P553">INDEX(Rangos!$E$3:$E$16,MATCH(1,(Dumpadas[[#This Row],[ley]]&gt;=Rangos!$B$3:$B$16)*(Dumpadas[[#This Row],[ley]]&lt;=Rangos!$C$3:$C$16),0))</f>
        <v>L</v>
      </c>
      <c r="R553" s="769"/>
      <c r="S553" s="769" t="s">
        <v>1093</v>
      </c>
      <c r="T553" s="369">
        <v>1</v>
      </c>
      <c r="U553" s="369">
        <v>3.2</v>
      </c>
      <c r="V553" s="10">
        <v>1.23E-2</v>
      </c>
      <c r="Y553" s="769"/>
      <c r="Z553" s="769" t="s">
        <v>1093</v>
      </c>
      <c r="AA553" s="369">
        <v>1</v>
      </c>
      <c r="AB553" s="369">
        <v>3.2</v>
      </c>
      <c r="AC553" s="10">
        <v>1.23E-2</v>
      </c>
      <c r="AD553" s="10">
        <v>1.23E-2</v>
      </c>
    </row>
    <row r="554" spans="2:30">
      <c r="B554" s="535"/>
      <c r="C554" s="535" t="s">
        <v>3784</v>
      </c>
      <c r="D554" s="535" t="s">
        <v>299</v>
      </c>
      <c r="E554" s="535">
        <v>550</v>
      </c>
      <c r="F554" s="537" t="str">
        <f>Dumpadas[[#This Row],[punto]] &amp; " "&amp;Dumpadas[[#This Row],[jornada]]&amp;" " &amp; Dumpadas[[#This Row],[N°Acop]] &amp; " " &amp; TEXT(Dumpadas[[#This Row],[fecha ]], "dd-mm-yyyy")</f>
        <v>NIVEL 968 CONTRA PM 550 07-04-2026</v>
      </c>
      <c r="G554" s="535" t="s">
        <v>16</v>
      </c>
      <c r="H554" s="538">
        <v>46119</v>
      </c>
      <c r="I554" s="535">
        <v>3.2</v>
      </c>
      <c r="J554" s="539">
        <v>1.9900000000000001E-2</v>
      </c>
      <c r="K554" s="539">
        <f>+IF(Dumpadas[[#This Row],[ley]]&gt;0.03,0.03,Dumpadas[[#This Row],[ley]])</f>
        <v>1.9900000000000001E-2</v>
      </c>
      <c r="L554" s="539">
        <v>5.9999999999999995E-4</v>
      </c>
      <c r="M554" s="535">
        <v>28839</v>
      </c>
      <c r="N554" s="535"/>
      <c r="O554" s="539"/>
      <c r="P554" s="540" t="str" cm="1">
        <f t="array" ref="P554">INDEX(Rangos!$E$3:$E$16,MATCH(1,(Dumpadas[[#This Row],[ley]]&gt;=Rangos!$B$3:$B$16)*(Dumpadas[[#This Row],[ley]]&lt;=Rangos!$C$3:$C$16),0))</f>
        <v>H</v>
      </c>
      <c r="R554" s="769"/>
      <c r="S554" s="769" t="s">
        <v>1094</v>
      </c>
      <c r="T554" s="369">
        <v>1</v>
      </c>
      <c r="U554" s="369">
        <v>3.2</v>
      </c>
      <c r="V554" s="10">
        <v>1.1599999999999999E-2</v>
      </c>
      <c r="Y554" s="769"/>
      <c r="Z554" s="769" t="s">
        <v>1094</v>
      </c>
      <c r="AA554" s="369">
        <v>1</v>
      </c>
      <c r="AB554" s="369">
        <v>3.2</v>
      </c>
      <c r="AC554" s="10">
        <v>1.1599999999999999E-2</v>
      </c>
      <c r="AD554" s="10">
        <v>1.1599999999999999E-2</v>
      </c>
    </row>
    <row r="555" spans="2:30">
      <c r="B555" s="535"/>
      <c r="C555" s="535" t="s">
        <v>3784</v>
      </c>
      <c r="D555" s="535" t="s">
        <v>299</v>
      </c>
      <c r="E555" s="535">
        <v>551</v>
      </c>
      <c r="F555" s="537" t="str">
        <f>Dumpadas[[#This Row],[punto]] &amp; " "&amp;Dumpadas[[#This Row],[jornada]]&amp;" " &amp; Dumpadas[[#This Row],[N°Acop]] &amp; " " &amp; TEXT(Dumpadas[[#This Row],[fecha ]], "dd-mm-yyyy")</f>
        <v>NIVEL 968 CONTRA PM 551 07-04-2026</v>
      </c>
      <c r="G555" s="535" t="s">
        <v>16</v>
      </c>
      <c r="H555" s="538">
        <v>46119</v>
      </c>
      <c r="I555" s="535">
        <v>3.2</v>
      </c>
      <c r="J555" s="539">
        <v>1.7600000000000001E-2</v>
      </c>
      <c r="K555" s="539">
        <f>+IF(Dumpadas[[#This Row],[ley]]&gt;0.03,0.03,Dumpadas[[#This Row],[ley]])</f>
        <v>1.7600000000000001E-2</v>
      </c>
      <c r="L555" s="539">
        <v>8.0000000000000004E-4</v>
      </c>
      <c r="M555" s="535">
        <v>28839</v>
      </c>
      <c r="N555" s="535"/>
      <c r="O555" s="539"/>
      <c r="P555" s="540" t="str" cm="1">
        <f t="array" ref="P555">INDEX(Rangos!$E$3:$E$16,MATCH(1,(Dumpadas[[#This Row],[ley]]&gt;=Rangos!$B$3:$B$16)*(Dumpadas[[#This Row],[ley]]&lt;=Rangos!$C$3:$C$16),0))</f>
        <v>G</v>
      </c>
      <c r="R555" s="769"/>
      <c r="S555" s="769" t="s">
        <v>1095</v>
      </c>
      <c r="T555" s="369">
        <v>1</v>
      </c>
      <c r="U555" s="369">
        <v>3.2</v>
      </c>
      <c r="V555" s="10">
        <v>0.01</v>
      </c>
      <c r="Y555" s="769"/>
      <c r="Z555" s="769" t="s">
        <v>1095</v>
      </c>
      <c r="AA555" s="369">
        <v>1</v>
      </c>
      <c r="AB555" s="369">
        <v>3.2</v>
      </c>
      <c r="AC555" s="10">
        <v>0.01</v>
      </c>
      <c r="AD555" s="10">
        <v>0.01</v>
      </c>
    </row>
    <row r="556" spans="2:30">
      <c r="B556" s="535"/>
      <c r="C556" s="535" t="s">
        <v>3784</v>
      </c>
      <c r="D556" s="535" t="s">
        <v>299</v>
      </c>
      <c r="E556" s="535">
        <v>552</v>
      </c>
      <c r="F556" s="537" t="str">
        <f>Dumpadas[[#This Row],[punto]] &amp; " "&amp;Dumpadas[[#This Row],[jornada]]&amp;" " &amp; Dumpadas[[#This Row],[N°Acop]] &amp; " " &amp; TEXT(Dumpadas[[#This Row],[fecha ]], "dd-mm-yyyy")</f>
        <v>NIVEL 968 CONTRA PM 552 07-04-2026</v>
      </c>
      <c r="G556" s="535" t="s">
        <v>16</v>
      </c>
      <c r="H556" s="538">
        <v>46119</v>
      </c>
      <c r="I556" s="535">
        <v>3.2</v>
      </c>
      <c r="J556" s="539">
        <v>2.4400000000000002E-2</v>
      </c>
      <c r="K556" s="539">
        <f>+IF(Dumpadas[[#This Row],[ley]]&gt;0.03,0.03,Dumpadas[[#This Row],[ley]])</f>
        <v>2.4400000000000002E-2</v>
      </c>
      <c r="L556" s="539">
        <v>8.9999999999999998E-4</v>
      </c>
      <c r="M556" s="535">
        <v>28839</v>
      </c>
      <c r="N556" s="535"/>
      <c r="O556" s="539"/>
      <c r="P556" s="540" t="str" cm="1">
        <f t="array" ref="P556">INDEX(Rangos!$E$3:$E$16,MATCH(1,(Dumpadas[[#This Row],[ley]]&gt;=Rangos!$B$3:$B$16)*(Dumpadas[[#This Row],[ley]]&lt;=Rangos!$C$3:$C$16),0))</f>
        <v>J</v>
      </c>
      <c r="R556" s="769"/>
      <c r="S556" s="769" t="s">
        <v>1096</v>
      </c>
      <c r="T556" s="369">
        <v>1</v>
      </c>
      <c r="U556" s="369">
        <v>3.2</v>
      </c>
      <c r="V556" s="10">
        <v>1.21E-2</v>
      </c>
      <c r="Y556" s="769"/>
      <c r="Z556" s="769" t="s">
        <v>1096</v>
      </c>
      <c r="AA556" s="369">
        <v>1</v>
      </c>
      <c r="AB556" s="369">
        <v>3.2</v>
      </c>
      <c r="AC556" s="10">
        <v>1.21E-2</v>
      </c>
      <c r="AD556" s="10">
        <v>1.21E-2</v>
      </c>
    </row>
    <row r="557" spans="2:30">
      <c r="B557" s="535"/>
      <c r="C557" s="535" t="s">
        <v>3784</v>
      </c>
      <c r="D557" s="535" t="s">
        <v>299</v>
      </c>
      <c r="E557" s="535">
        <v>553</v>
      </c>
      <c r="F557" s="537" t="str">
        <f>Dumpadas[[#This Row],[punto]] &amp; " "&amp;Dumpadas[[#This Row],[jornada]]&amp;" " &amp; Dumpadas[[#This Row],[N°Acop]] &amp; " " &amp; TEXT(Dumpadas[[#This Row],[fecha ]], "dd-mm-yyyy")</f>
        <v>NIVEL 968 CONTRA PM 553 07-04-2026</v>
      </c>
      <c r="G557" s="535" t="s">
        <v>16</v>
      </c>
      <c r="H557" s="538">
        <v>46119</v>
      </c>
      <c r="I557" s="535">
        <v>3.2</v>
      </c>
      <c r="J557" s="539">
        <v>2.1299999999999999E-2</v>
      </c>
      <c r="K557" s="539">
        <f>+IF(Dumpadas[[#This Row],[ley]]&gt;0.03,0.03,Dumpadas[[#This Row],[ley]])</f>
        <v>2.1299999999999999E-2</v>
      </c>
      <c r="L557" s="539">
        <v>8.9999999999999998E-4</v>
      </c>
      <c r="M557" s="535">
        <v>28839</v>
      </c>
      <c r="N557" s="535"/>
      <c r="O557" s="539"/>
      <c r="P557" s="540" t="str" cm="1">
        <f t="array" ref="P557">INDEX(Rangos!$E$3:$E$16,MATCH(1,(Dumpadas[[#This Row],[ley]]&gt;=Rangos!$B$3:$B$16)*(Dumpadas[[#This Row],[ley]]&lt;=Rangos!$C$3:$C$16),0))</f>
        <v>I</v>
      </c>
      <c r="R557" s="769"/>
      <c r="S557" s="769" t="s">
        <v>1097</v>
      </c>
      <c r="T557" s="369">
        <v>1</v>
      </c>
      <c r="U557" s="369">
        <v>3.2</v>
      </c>
      <c r="V557" s="10">
        <v>1.12E-2</v>
      </c>
      <c r="Y557" s="769"/>
      <c r="Z557" s="769" t="s">
        <v>1097</v>
      </c>
      <c r="AA557" s="369">
        <v>1</v>
      </c>
      <c r="AB557" s="369">
        <v>3.2</v>
      </c>
      <c r="AC557" s="10">
        <v>1.12E-2</v>
      </c>
      <c r="AD557" s="10">
        <v>1.12E-2</v>
      </c>
    </row>
    <row r="558" spans="2:30">
      <c r="B558" s="535"/>
      <c r="C558" s="535" t="s">
        <v>3784</v>
      </c>
      <c r="D558" s="535" t="s">
        <v>299</v>
      </c>
      <c r="E558" s="535">
        <v>554</v>
      </c>
      <c r="F558" s="537" t="str">
        <f>Dumpadas[[#This Row],[punto]] &amp; " "&amp;Dumpadas[[#This Row],[jornada]]&amp;" " &amp; Dumpadas[[#This Row],[N°Acop]] &amp; " " &amp; TEXT(Dumpadas[[#This Row],[fecha ]], "dd-mm-yyyy")</f>
        <v>NIVEL 968 CONTRA PM 554 07-04-2026</v>
      </c>
      <c r="G558" s="535" t="s">
        <v>16</v>
      </c>
      <c r="H558" s="538">
        <v>46119</v>
      </c>
      <c r="I558" s="535">
        <v>3.2</v>
      </c>
      <c r="J558" s="539">
        <v>2.5100000000000001E-2</v>
      </c>
      <c r="K558" s="539">
        <f>+IF(Dumpadas[[#This Row],[ley]]&gt;0.03,0.03,Dumpadas[[#This Row],[ley]])</f>
        <v>2.5100000000000001E-2</v>
      </c>
      <c r="L558" s="539">
        <v>1.4E-3</v>
      </c>
      <c r="M558" s="535">
        <v>28839</v>
      </c>
      <c r="N558" s="535"/>
      <c r="O558" s="539"/>
      <c r="P558" s="540" t="str" cm="1">
        <f t="array" ref="P558">INDEX(Rangos!$E$3:$E$16,MATCH(1,(Dumpadas[[#This Row],[ley]]&gt;=Rangos!$B$3:$B$16)*(Dumpadas[[#This Row],[ley]]&lt;=Rangos!$C$3:$C$16),0))</f>
        <v>K</v>
      </c>
      <c r="R558" s="769"/>
      <c r="S558" s="769" t="s">
        <v>1098</v>
      </c>
      <c r="T558" s="369">
        <v>1</v>
      </c>
      <c r="U558" s="369">
        <v>3.2</v>
      </c>
      <c r="V558" s="10">
        <v>9.7999999999999997E-3</v>
      </c>
      <c r="Y558" s="769"/>
      <c r="Z558" s="769" t="s">
        <v>1098</v>
      </c>
      <c r="AA558" s="369">
        <v>1</v>
      </c>
      <c r="AB558" s="369">
        <v>3.2</v>
      </c>
      <c r="AC558" s="10">
        <v>9.7999999999999997E-3</v>
      </c>
      <c r="AD558" s="10">
        <v>9.7999999999999997E-3</v>
      </c>
    </row>
    <row r="559" spans="2:30">
      <c r="B559" s="542"/>
      <c r="C559" s="773" t="s">
        <v>3786</v>
      </c>
      <c r="D559" s="773" t="s">
        <v>227</v>
      </c>
      <c r="E559" s="542">
        <v>555</v>
      </c>
      <c r="F559" s="410" t="str">
        <f>Dumpadas[[#This Row],[punto]] &amp; " "&amp;Dumpadas[[#This Row],[jornada]]&amp;" " &amp; Dumpadas[[#This Row],[N°Acop]] &amp; " " &amp; TEXT(Dumpadas[[#This Row],[fecha ]], "dd-mm-yyyy")</f>
        <v>NIVEL 974 M4 6N AM 555 08-04-2026</v>
      </c>
      <c r="G559" s="542" t="s">
        <v>14</v>
      </c>
      <c r="H559" s="5">
        <v>46120</v>
      </c>
      <c r="I559" s="542">
        <v>3.2</v>
      </c>
      <c r="J559" s="8">
        <v>1.5800000000000002E-2</v>
      </c>
      <c r="K559" s="8">
        <f>+IF(Dumpadas[[#This Row],[ley]]&gt;0.03,0.03,Dumpadas[[#This Row],[ley]])</f>
        <v>1.5800000000000002E-2</v>
      </c>
      <c r="L559" s="427">
        <v>4.1000000000000003E-3</v>
      </c>
      <c r="M559" s="386">
        <v>28840</v>
      </c>
      <c r="N559" s="386"/>
      <c r="O559" s="7"/>
      <c r="P559" s="10" t="str" cm="1">
        <f t="array" ref="P559">INDEX(Rangos!$E$3:$E$16,MATCH(1,(Dumpadas[[#This Row],[ley]]&gt;=Rangos!$B$3:$B$16)*(Dumpadas[[#This Row],[ley]]&lt;=Rangos!$C$3:$C$16),0))</f>
        <v>F</v>
      </c>
      <c r="R559" s="769"/>
      <c r="S559" s="769" t="s">
        <v>1099</v>
      </c>
      <c r="T559" s="369">
        <v>1</v>
      </c>
      <c r="U559" s="369">
        <v>3.2</v>
      </c>
      <c r="V559" s="10">
        <v>1.11E-2</v>
      </c>
      <c r="Y559" s="769"/>
      <c r="Z559" s="769" t="s">
        <v>1099</v>
      </c>
      <c r="AA559" s="369">
        <v>1</v>
      </c>
      <c r="AB559" s="369">
        <v>3.2</v>
      </c>
      <c r="AC559" s="10">
        <v>1.11E-2</v>
      </c>
      <c r="AD559" s="10">
        <v>1.11E-2</v>
      </c>
    </row>
    <row r="560" spans="2:30">
      <c r="B560" s="542"/>
      <c r="C560" s="773" t="s">
        <v>3786</v>
      </c>
      <c r="D560" s="773" t="s">
        <v>227</v>
      </c>
      <c r="E560" s="542">
        <v>556</v>
      </c>
      <c r="F560" s="410" t="str">
        <f>Dumpadas[[#This Row],[punto]] &amp; " "&amp;Dumpadas[[#This Row],[jornada]]&amp;" " &amp; Dumpadas[[#This Row],[N°Acop]] &amp; " " &amp; TEXT(Dumpadas[[#This Row],[fecha ]], "dd-mm-yyyy")</f>
        <v>NIVEL 974 M4 6N AM 556 08-04-2026</v>
      </c>
      <c r="G560" s="542" t="s">
        <v>14</v>
      </c>
      <c r="H560" s="5">
        <v>46120</v>
      </c>
      <c r="I560" s="542">
        <v>3.2</v>
      </c>
      <c r="J560" s="8">
        <v>1.7100000000000001E-2</v>
      </c>
      <c r="K560" s="8">
        <f>+IF(Dumpadas[[#This Row],[ley]]&gt;0.03,0.03,Dumpadas[[#This Row],[ley]])</f>
        <v>1.7100000000000001E-2</v>
      </c>
      <c r="L560" s="427">
        <v>5.4999999999999997E-3</v>
      </c>
      <c r="M560" s="386">
        <v>28840</v>
      </c>
      <c r="N560" s="386"/>
      <c r="O560" s="7"/>
      <c r="P560" s="10" t="str" cm="1">
        <f t="array" ref="P560">INDEX(Rangos!$E$3:$E$16,MATCH(1,(Dumpadas[[#This Row],[ley]]&gt;=Rangos!$B$3:$B$16)*(Dumpadas[[#This Row],[ley]]&lt;=Rangos!$C$3:$C$16),0))</f>
        <v>F</v>
      </c>
      <c r="R560" s="769"/>
      <c r="S560" s="769" t="s">
        <v>1100</v>
      </c>
      <c r="T560" s="369">
        <v>1</v>
      </c>
      <c r="U560" s="369">
        <v>3.2</v>
      </c>
      <c r="V560" s="10">
        <v>1.06E-2</v>
      </c>
      <c r="Y560" s="769"/>
      <c r="Z560" s="769" t="s">
        <v>1100</v>
      </c>
      <c r="AA560" s="369">
        <v>1</v>
      </c>
      <c r="AB560" s="369">
        <v>3.2</v>
      </c>
      <c r="AC560" s="10">
        <v>1.06E-2</v>
      </c>
      <c r="AD560" s="10">
        <v>1.06E-2</v>
      </c>
    </row>
    <row r="561" spans="2:30">
      <c r="B561" s="542"/>
      <c r="C561" s="773" t="s">
        <v>3786</v>
      </c>
      <c r="D561" s="773" t="s">
        <v>227</v>
      </c>
      <c r="E561" s="542">
        <v>557</v>
      </c>
      <c r="F561" s="410" t="str">
        <f>Dumpadas[[#This Row],[punto]] &amp; " "&amp;Dumpadas[[#This Row],[jornada]]&amp;" " &amp; Dumpadas[[#This Row],[N°Acop]] &amp; " " &amp; TEXT(Dumpadas[[#This Row],[fecha ]], "dd-mm-yyyy")</f>
        <v>NIVEL 974 M4 6N AM 557 08-04-2026</v>
      </c>
      <c r="G561" s="542" t="s">
        <v>14</v>
      </c>
      <c r="H561" s="5">
        <v>46120</v>
      </c>
      <c r="I561" s="542">
        <v>3.2</v>
      </c>
      <c r="J561" s="8">
        <v>1.7399999999999999E-2</v>
      </c>
      <c r="K561" s="8">
        <f>+IF(Dumpadas[[#This Row],[ley]]&gt;0.03,0.03,Dumpadas[[#This Row],[ley]])</f>
        <v>1.7399999999999999E-2</v>
      </c>
      <c r="L561" s="427">
        <v>1.04E-2</v>
      </c>
      <c r="M561" s="386">
        <v>28840</v>
      </c>
      <c r="N561" s="386"/>
      <c r="O561" s="7"/>
      <c r="P561" s="10" t="str" cm="1">
        <f t="array" ref="P561">INDEX(Rangos!$E$3:$E$16,MATCH(1,(Dumpadas[[#This Row],[ley]]&gt;=Rangos!$B$3:$B$16)*(Dumpadas[[#This Row],[ley]]&lt;=Rangos!$C$3:$C$16),0))</f>
        <v>F</v>
      </c>
      <c r="R561" s="769"/>
      <c r="S561" s="769" t="s">
        <v>1101</v>
      </c>
      <c r="T561" s="369">
        <v>1</v>
      </c>
      <c r="U561" s="369">
        <v>3.2</v>
      </c>
      <c r="V561" s="10">
        <v>1.3899999999999999E-2</v>
      </c>
      <c r="Y561" s="769"/>
      <c r="Z561" s="769" t="s">
        <v>1101</v>
      </c>
      <c r="AA561" s="369">
        <v>1</v>
      </c>
      <c r="AB561" s="369">
        <v>3.2</v>
      </c>
      <c r="AC561" s="10">
        <v>1.3899999999999999E-2</v>
      </c>
      <c r="AD561" s="10">
        <v>1.3899999999999999E-2</v>
      </c>
    </row>
    <row r="562" spans="2:30">
      <c r="B562" s="542"/>
      <c r="C562" s="773" t="s">
        <v>3786</v>
      </c>
      <c r="D562" s="773" t="s">
        <v>227</v>
      </c>
      <c r="E562" s="542">
        <v>558</v>
      </c>
      <c r="F562" s="410" t="str">
        <f>Dumpadas[[#This Row],[punto]] &amp; " "&amp;Dumpadas[[#This Row],[jornada]]&amp;" " &amp; Dumpadas[[#This Row],[N°Acop]] &amp; " " &amp; TEXT(Dumpadas[[#This Row],[fecha ]], "dd-mm-yyyy")</f>
        <v>NIVEL 974 M4 6N AM 558 08-04-2026</v>
      </c>
      <c r="G562" s="542" t="s">
        <v>14</v>
      </c>
      <c r="H562" s="5">
        <v>46120</v>
      </c>
      <c r="I562" s="542">
        <v>3.2</v>
      </c>
      <c r="J562" s="8">
        <v>1.6899999999999998E-2</v>
      </c>
      <c r="K562" s="8">
        <f>+IF(Dumpadas[[#This Row],[ley]]&gt;0.03,0.03,Dumpadas[[#This Row],[ley]])</f>
        <v>1.6899999999999998E-2</v>
      </c>
      <c r="L562" s="427">
        <v>5.0000000000000001E-3</v>
      </c>
      <c r="M562" s="386">
        <v>28840</v>
      </c>
      <c r="N562" s="386"/>
      <c r="O562" s="7"/>
      <c r="P562" s="10" t="str" cm="1">
        <f t="array" ref="P562">INDEX(Rangos!$E$3:$E$16,MATCH(1,(Dumpadas[[#This Row],[ley]]&gt;=Rangos!$B$3:$B$16)*(Dumpadas[[#This Row],[ley]]&lt;=Rangos!$C$3:$C$16),0))</f>
        <v>F</v>
      </c>
      <c r="R562" s="769"/>
      <c r="S562" s="769" t="s">
        <v>1102</v>
      </c>
      <c r="T562" s="369">
        <v>1</v>
      </c>
      <c r="U562" s="369">
        <v>3.2</v>
      </c>
      <c r="V562" s="10">
        <v>1.47E-2</v>
      </c>
      <c r="Y562" s="769"/>
      <c r="Z562" s="769" t="s">
        <v>1102</v>
      </c>
      <c r="AA562" s="369">
        <v>1</v>
      </c>
      <c r="AB562" s="369">
        <v>3.2</v>
      </c>
      <c r="AC562" s="10">
        <v>1.47E-2</v>
      </c>
      <c r="AD562" s="10">
        <v>1.47E-2</v>
      </c>
    </row>
    <row r="563" spans="2:30">
      <c r="B563" s="542"/>
      <c r="C563" s="773" t="s">
        <v>3786</v>
      </c>
      <c r="D563" s="773" t="s">
        <v>227</v>
      </c>
      <c r="E563" s="542">
        <v>559</v>
      </c>
      <c r="F563" s="410" t="str">
        <f>Dumpadas[[#This Row],[punto]] &amp; " "&amp;Dumpadas[[#This Row],[jornada]]&amp;" " &amp; Dumpadas[[#This Row],[N°Acop]] &amp; " " &amp; TEXT(Dumpadas[[#This Row],[fecha ]], "dd-mm-yyyy")</f>
        <v>NIVEL 974 M4 6N AM 559 08-04-2026</v>
      </c>
      <c r="G563" s="542" t="s">
        <v>14</v>
      </c>
      <c r="H563" s="5">
        <v>46120</v>
      </c>
      <c r="I563" s="542">
        <v>3.2</v>
      </c>
      <c r="J563" s="8">
        <v>1.9E-2</v>
      </c>
      <c r="K563" s="8">
        <f>+IF(Dumpadas[[#This Row],[ley]]&gt;0.03,0.03,Dumpadas[[#This Row],[ley]])</f>
        <v>1.9E-2</v>
      </c>
      <c r="L563" s="427">
        <v>7.4999999999999997E-3</v>
      </c>
      <c r="M563" s="386">
        <v>28840</v>
      </c>
      <c r="N563" s="386"/>
      <c r="O563" s="7"/>
      <c r="P563" s="10" t="str" cm="1">
        <f t="array" ref="P563">INDEX(Rangos!$E$3:$E$16,MATCH(1,(Dumpadas[[#This Row],[ley]]&gt;=Rangos!$B$3:$B$16)*(Dumpadas[[#This Row],[ley]]&lt;=Rangos!$C$3:$C$16),0))</f>
        <v>H</v>
      </c>
      <c r="R563" s="769"/>
      <c r="S563" s="769" t="s">
        <v>1103</v>
      </c>
      <c r="T563" s="369">
        <v>1</v>
      </c>
      <c r="U563" s="369">
        <v>3.2</v>
      </c>
      <c r="V563" s="10">
        <v>1.8100000000000002E-2</v>
      </c>
      <c r="Y563" s="769"/>
      <c r="Z563" s="769" t="s">
        <v>1103</v>
      </c>
      <c r="AA563" s="369">
        <v>1</v>
      </c>
      <c r="AB563" s="369">
        <v>3.2</v>
      </c>
      <c r="AC563" s="10">
        <v>1.8100000000000002E-2</v>
      </c>
      <c r="AD563" s="10">
        <v>1.8100000000000002E-2</v>
      </c>
    </row>
    <row r="564" spans="2:30">
      <c r="B564" s="542"/>
      <c r="C564" s="773" t="s">
        <v>3786</v>
      </c>
      <c r="D564" s="773" t="s">
        <v>227</v>
      </c>
      <c r="E564" s="542">
        <v>560</v>
      </c>
      <c r="F564" s="410" t="str">
        <f>Dumpadas[[#This Row],[punto]] &amp; " "&amp;Dumpadas[[#This Row],[jornada]]&amp;" " &amp; Dumpadas[[#This Row],[N°Acop]] &amp; " " &amp; TEXT(Dumpadas[[#This Row],[fecha ]], "dd-mm-yyyy")</f>
        <v>NIVEL 974 M4 6N AM 560 08-04-2026</v>
      </c>
      <c r="G564" s="542" t="s">
        <v>14</v>
      </c>
      <c r="H564" s="5">
        <v>46120</v>
      </c>
      <c r="I564" s="542">
        <v>3.2</v>
      </c>
      <c r="J564" s="8">
        <v>2.0199999999999999E-2</v>
      </c>
      <c r="K564" s="8">
        <f>+IF(Dumpadas[[#This Row],[ley]]&gt;0.03,0.03,Dumpadas[[#This Row],[ley]])</f>
        <v>2.0199999999999999E-2</v>
      </c>
      <c r="L564" s="427">
        <v>2.3E-3</v>
      </c>
      <c r="M564" s="386">
        <v>28840</v>
      </c>
      <c r="N564" s="386"/>
      <c r="O564" s="7"/>
      <c r="P564" s="10" t="str" cm="1">
        <f t="array" ref="P564">INDEX(Rangos!$E$3:$E$16,MATCH(1,(Dumpadas[[#This Row],[ley]]&gt;=Rangos!$B$3:$B$16)*(Dumpadas[[#This Row],[ley]]&lt;=Rangos!$C$3:$C$16),0))</f>
        <v>H</v>
      </c>
      <c r="R564" s="769"/>
      <c r="S564" s="769" t="s">
        <v>1104</v>
      </c>
      <c r="T564" s="369">
        <v>1</v>
      </c>
      <c r="U564" s="369">
        <v>3.2</v>
      </c>
      <c r="V564" s="10">
        <v>1.6199999999999999E-2</v>
      </c>
      <c r="Y564" s="769"/>
      <c r="Z564" s="769" t="s">
        <v>1104</v>
      </c>
      <c r="AA564" s="369">
        <v>1</v>
      </c>
      <c r="AB564" s="369">
        <v>3.2</v>
      </c>
      <c r="AC564" s="10">
        <v>1.6199999999999999E-2</v>
      </c>
      <c r="AD564" s="10">
        <v>1.6199999999999999E-2</v>
      </c>
    </row>
    <row r="565" spans="2:30">
      <c r="B565" s="542"/>
      <c r="C565" s="773" t="s">
        <v>3786</v>
      </c>
      <c r="D565" s="773" t="s">
        <v>227</v>
      </c>
      <c r="E565" s="542">
        <v>561</v>
      </c>
      <c r="F565" s="410" t="str">
        <f>Dumpadas[[#This Row],[punto]] &amp; " "&amp;Dumpadas[[#This Row],[jornada]]&amp;" " &amp; Dumpadas[[#This Row],[N°Acop]] &amp; " " &amp; TEXT(Dumpadas[[#This Row],[fecha ]], "dd-mm-yyyy")</f>
        <v>NIVEL 974 M4 6N AM 561 08-04-2026</v>
      </c>
      <c r="G565" s="542" t="s">
        <v>14</v>
      </c>
      <c r="H565" s="5">
        <v>46120</v>
      </c>
      <c r="I565" s="542">
        <v>3.2</v>
      </c>
      <c r="J565" s="8">
        <v>1.6199999999999999E-2</v>
      </c>
      <c r="K565" s="8">
        <f>+IF(Dumpadas[[#This Row],[ley]]&gt;0.03,0.03,Dumpadas[[#This Row],[ley]])</f>
        <v>1.6199999999999999E-2</v>
      </c>
      <c r="L565" s="427">
        <v>1.1999999999999999E-3</v>
      </c>
      <c r="M565" s="386">
        <v>28840</v>
      </c>
      <c r="N565" s="386"/>
      <c r="O565" s="7"/>
      <c r="P565" s="10" t="str" cm="1">
        <f t="array" ref="P565">INDEX(Rangos!$E$3:$E$16,MATCH(1,(Dumpadas[[#This Row],[ley]]&gt;=Rangos!$B$3:$B$16)*(Dumpadas[[#This Row],[ley]]&lt;=Rangos!$C$3:$C$16),0))</f>
        <v>F</v>
      </c>
      <c r="R565" s="769"/>
      <c r="S565" s="769" t="s">
        <v>1105</v>
      </c>
      <c r="T565" s="369">
        <v>1</v>
      </c>
      <c r="U565" s="369">
        <v>3.2</v>
      </c>
      <c r="V565" s="10">
        <v>2.29E-2</v>
      </c>
      <c r="Y565" s="769"/>
      <c r="Z565" s="769" t="s">
        <v>1105</v>
      </c>
      <c r="AA565" s="369">
        <v>1</v>
      </c>
      <c r="AB565" s="369">
        <v>3.2</v>
      </c>
      <c r="AC565" s="10">
        <v>2.29E-2</v>
      </c>
      <c r="AD565" s="10">
        <v>2.29E-2</v>
      </c>
    </row>
    <row r="566" spans="2:30">
      <c r="B566" s="542"/>
      <c r="C566" s="773" t="s">
        <v>3786</v>
      </c>
      <c r="D566" s="773" t="s">
        <v>227</v>
      </c>
      <c r="E566" s="542">
        <v>562</v>
      </c>
      <c r="F566" s="410" t="str">
        <f>Dumpadas[[#This Row],[punto]] &amp; " "&amp;Dumpadas[[#This Row],[jornada]]&amp;" " &amp; Dumpadas[[#This Row],[N°Acop]] &amp; " " &amp; TEXT(Dumpadas[[#This Row],[fecha ]], "dd-mm-yyyy")</f>
        <v>NIVEL 974 M4 6N AM 562 08-04-2026</v>
      </c>
      <c r="G566" s="542" t="s">
        <v>14</v>
      </c>
      <c r="H566" s="5">
        <v>46120</v>
      </c>
      <c r="I566" s="542">
        <v>3.2</v>
      </c>
      <c r="J566" s="8">
        <v>1.54E-2</v>
      </c>
      <c r="K566" s="8">
        <f>+IF(Dumpadas[[#This Row],[ley]]&gt;0.03,0.03,Dumpadas[[#This Row],[ley]])</f>
        <v>1.54E-2</v>
      </c>
      <c r="L566" s="427">
        <v>1.1999999999999999E-3</v>
      </c>
      <c r="M566" s="386">
        <v>28840</v>
      </c>
      <c r="N566" s="386"/>
      <c r="O566" s="7"/>
      <c r="P566" s="10" t="str" cm="1">
        <f t="array" ref="P566">INDEX(Rangos!$E$3:$E$16,MATCH(1,(Dumpadas[[#This Row],[ley]]&gt;=Rangos!$B$3:$B$16)*(Dumpadas[[#This Row],[ley]]&lt;=Rangos!$C$3:$C$16),0))</f>
        <v>F</v>
      </c>
      <c r="R566" s="769"/>
      <c r="S566" s="769" t="s">
        <v>1106</v>
      </c>
      <c r="T566" s="369">
        <v>1</v>
      </c>
      <c r="U566" s="369">
        <v>3.2</v>
      </c>
      <c r="V566" s="10">
        <v>1.52E-2</v>
      </c>
      <c r="Y566" s="769"/>
      <c r="Z566" s="769" t="s">
        <v>1106</v>
      </c>
      <c r="AA566" s="369">
        <v>1</v>
      </c>
      <c r="AB566" s="369">
        <v>3.2</v>
      </c>
      <c r="AC566" s="10">
        <v>1.52E-2</v>
      </c>
      <c r="AD566" s="10">
        <v>1.52E-2</v>
      </c>
    </row>
    <row r="567" spans="2:30">
      <c r="B567" s="542"/>
      <c r="C567" s="773" t="s">
        <v>3786</v>
      </c>
      <c r="D567" s="773" t="s">
        <v>227</v>
      </c>
      <c r="E567" s="542">
        <v>563</v>
      </c>
      <c r="F567" s="410" t="str">
        <f>Dumpadas[[#This Row],[punto]] &amp; " "&amp;Dumpadas[[#This Row],[jornada]]&amp;" " &amp; Dumpadas[[#This Row],[N°Acop]] &amp; " " &amp; TEXT(Dumpadas[[#This Row],[fecha ]], "dd-mm-yyyy")</f>
        <v>NIVEL 974 M4 6N AM 563 08-04-2026</v>
      </c>
      <c r="G567" s="542" t="s">
        <v>14</v>
      </c>
      <c r="H567" s="5">
        <v>46120</v>
      </c>
      <c r="I567" s="542">
        <v>3.2</v>
      </c>
      <c r="J567" s="8">
        <v>1.11E-2</v>
      </c>
      <c r="K567" s="8">
        <f>+IF(Dumpadas[[#This Row],[ley]]&gt;0.03,0.03,Dumpadas[[#This Row],[ley]])</f>
        <v>1.11E-2</v>
      </c>
      <c r="L567" s="427">
        <v>1.2999999999999999E-3</v>
      </c>
      <c r="M567" s="386">
        <v>28841</v>
      </c>
      <c r="N567" s="386"/>
      <c r="O567" s="7"/>
      <c r="P567" s="10" t="str" cm="1">
        <f t="array" ref="P567">INDEX(Rangos!$E$3:$E$16,MATCH(1,(Dumpadas[[#This Row],[ley]]&gt;=Rangos!$B$3:$B$16)*(Dumpadas[[#This Row],[ley]]&lt;=Rangos!$C$3:$C$16),0))</f>
        <v>C</v>
      </c>
      <c r="R567" s="769"/>
      <c r="S567" s="769" t="s">
        <v>1107</v>
      </c>
      <c r="T567" s="369">
        <v>1</v>
      </c>
      <c r="U567" s="369">
        <v>3.2</v>
      </c>
      <c r="V567" s="10">
        <v>2.1999999999999999E-2</v>
      </c>
      <c r="Y567" s="769"/>
      <c r="Z567" s="769" t="s">
        <v>1107</v>
      </c>
      <c r="AA567" s="369">
        <v>1</v>
      </c>
      <c r="AB567" s="369">
        <v>3.2</v>
      </c>
      <c r="AC567" s="10">
        <v>2.1999999999999999E-2</v>
      </c>
      <c r="AD567" s="10">
        <v>2.1999999999999999E-2</v>
      </c>
    </row>
    <row r="568" spans="2:30">
      <c r="B568" s="542"/>
      <c r="C568" s="773" t="s">
        <v>3786</v>
      </c>
      <c r="D568" s="773" t="s">
        <v>227</v>
      </c>
      <c r="E568" s="542">
        <v>564</v>
      </c>
      <c r="F568" s="410" t="str">
        <f>Dumpadas[[#This Row],[punto]] &amp; " "&amp;Dumpadas[[#This Row],[jornada]]&amp;" " &amp; Dumpadas[[#This Row],[N°Acop]] &amp; " " &amp; TEXT(Dumpadas[[#This Row],[fecha ]], "dd-mm-yyyy")</f>
        <v>NIVEL 974 M4 6N AM 564 08-04-2026</v>
      </c>
      <c r="G568" s="542" t="s">
        <v>14</v>
      </c>
      <c r="H568" s="5">
        <v>46120</v>
      </c>
      <c r="I568" s="542">
        <v>3.2</v>
      </c>
      <c r="J568" s="8">
        <v>1.49E-2</v>
      </c>
      <c r="K568" s="8">
        <f>+IF(Dumpadas[[#This Row],[ley]]&gt;0.03,0.03,Dumpadas[[#This Row],[ley]])</f>
        <v>1.49E-2</v>
      </c>
      <c r="L568" s="427">
        <v>1.6000000000000001E-3</v>
      </c>
      <c r="M568" s="386">
        <v>28841</v>
      </c>
      <c r="N568" s="386"/>
      <c r="O568" s="7"/>
      <c r="P568" s="10" t="str" cm="1">
        <f t="array" ref="P568">INDEX(Rangos!$E$3:$E$16,MATCH(1,(Dumpadas[[#This Row],[ley]]&gt;=Rangos!$B$3:$B$16)*(Dumpadas[[#This Row],[ley]]&lt;=Rangos!$C$3:$C$16),0))</f>
        <v>E</v>
      </c>
      <c r="R568" s="769"/>
      <c r="S568" s="769" t="s">
        <v>1108</v>
      </c>
      <c r="T568" s="369">
        <v>1</v>
      </c>
      <c r="U568" s="369">
        <v>3.2</v>
      </c>
      <c r="V568" s="10">
        <v>2.0299999999999999E-2</v>
      </c>
      <c r="Y568" s="769"/>
      <c r="Z568" s="769" t="s">
        <v>1108</v>
      </c>
      <c r="AA568" s="369">
        <v>1</v>
      </c>
      <c r="AB568" s="369">
        <v>3.2</v>
      </c>
      <c r="AC568" s="10">
        <v>2.0299999999999999E-2</v>
      </c>
      <c r="AD568" s="10">
        <v>2.0299999999999999E-2</v>
      </c>
    </row>
    <row r="569" spans="2:30">
      <c r="B569" s="542"/>
      <c r="C569" s="773" t="s">
        <v>3786</v>
      </c>
      <c r="D569" s="773" t="s">
        <v>227</v>
      </c>
      <c r="E569" s="542">
        <v>565</v>
      </c>
      <c r="F569" s="410" t="str">
        <f>Dumpadas[[#This Row],[punto]] &amp; " "&amp;Dumpadas[[#This Row],[jornada]]&amp;" " &amp; Dumpadas[[#This Row],[N°Acop]] &amp; " " &amp; TEXT(Dumpadas[[#This Row],[fecha ]], "dd-mm-yyyy")</f>
        <v>NIVEL 974 M4 6N AM 565 08-04-2026</v>
      </c>
      <c r="G569" s="542" t="s">
        <v>14</v>
      </c>
      <c r="H569" s="5">
        <v>46120</v>
      </c>
      <c r="I569" s="542">
        <v>3.2</v>
      </c>
      <c r="J569" s="8">
        <v>9.7000000000000003E-3</v>
      </c>
      <c r="K569" s="8">
        <f>+IF(Dumpadas[[#This Row],[ley]]&gt;0.03,0.03,Dumpadas[[#This Row],[ley]])</f>
        <v>9.7000000000000003E-3</v>
      </c>
      <c r="L569" s="427">
        <v>1.5E-3</v>
      </c>
      <c r="M569" s="386">
        <v>28841</v>
      </c>
      <c r="N569" s="386"/>
      <c r="O569" s="7"/>
      <c r="P569" s="10" t="str" cm="1">
        <f t="array" ref="P569">INDEX(Rangos!$E$3:$E$16,MATCH(1,(Dumpadas[[#This Row],[ley]]&gt;=Rangos!$B$3:$B$16)*(Dumpadas[[#This Row],[ley]]&lt;=Rangos!$C$3:$C$16),0))</f>
        <v>B</v>
      </c>
      <c r="R569" s="769"/>
      <c r="S569" s="769" t="s">
        <v>1109</v>
      </c>
      <c r="T569" s="369">
        <v>1</v>
      </c>
      <c r="U569" s="369">
        <v>3.2</v>
      </c>
      <c r="V569" s="10">
        <v>1.72E-2</v>
      </c>
      <c r="Y569" s="769"/>
      <c r="Z569" s="769" t="s">
        <v>1109</v>
      </c>
      <c r="AA569" s="369">
        <v>1</v>
      </c>
      <c r="AB569" s="369">
        <v>3.2</v>
      </c>
      <c r="AC569" s="10">
        <v>1.72E-2</v>
      </c>
      <c r="AD569" s="10">
        <v>1.72E-2</v>
      </c>
    </row>
    <row r="570" spans="2:30">
      <c r="B570" s="542"/>
      <c r="C570" s="773" t="s">
        <v>3786</v>
      </c>
      <c r="D570" s="773" t="s">
        <v>227</v>
      </c>
      <c r="E570" s="542">
        <v>566</v>
      </c>
      <c r="F570" s="410" t="str">
        <f>Dumpadas[[#This Row],[punto]] &amp; " "&amp;Dumpadas[[#This Row],[jornada]]&amp;" " &amp; Dumpadas[[#This Row],[N°Acop]] &amp; " " &amp; TEXT(Dumpadas[[#This Row],[fecha ]], "dd-mm-yyyy")</f>
        <v>NIVEL 974 M4 6N AM 566 08-04-2026</v>
      </c>
      <c r="G570" s="542" t="s">
        <v>14</v>
      </c>
      <c r="H570" s="5">
        <v>46120</v>
      </c>
      <c r="I570" s="542">
        <v>3.2</v>
      </c>
      <c r="J570" s="8">
        <v>2.1600000000000001E-2</v>
      </c>
      <c r="K570" s="8">
        <f>+IF(Dumpadas[[#This Row],[ley]]&gt;0.03,0.03,Dumpadas[[#This Row],[ley]])</f>
        <v>2.1600000000000001E-2</v>
      </c>
      <c r="L570" s="427">
        <v>1.4E-3</v>
      </c>
      <c r="M570" s="386">
        <v>28841</v>
      </c>
      <c r="N570" s="386"/>
      <c r="O570" s="7"/>
      <c r="P570" s="10" t="str" cm="1">
        <f t="array" ref="P570">INDEX(Rangos!$E$3:$E$16,MATCH(1,(Dumpadas[[#This Row],[ley]]&gt;=Rangos!$B$3:$B$16)*(Dumpadas[[#This Row],[ley]]&lt;=Rangos!$C$3:$C$16),0))</f>
        <v>I</v>
      </c>
      <c r="R570" s="769"/>
      <c r="S570" s="769" t="s">
        <v>1110</v>
      </c>
      <c r="T570" s="369">
        <v>1</v>
      </c>
      <c r="U570" s="369">
        <v>3.2</v>
      </c>
      <c r="V570" s="10">
        <v>1.9099999999999999E-2</v>
      </c>
      <c r="Y570" s="769"/>
      <c r="Z570" s="769" t="s">
        <v>1110</v>
      </c>
      <c r="AA570" s="369">
        <v>1</v>
      </c>
      <c r="AB570" s="369">
        <v>3.2</v>
      </c>
      <c r="AC570" s="10">
        <v>1.9099999999999999E-2</v>
      </c>
      <c r="AD570" s="10">
        <v>1.9099999999999999E-2</v>
      </c>
    </row>
    <row r="571" spans="2:30">
      <c r="B571" s="542"/>
      <c r="C571" s="773" t="s">
        <v>3786</v>
      </c>
      <c r="D571" s="773" t="s">
        <v>227</v>
      </c>
      <c r="E571" s="542">
        <v>567</v>
      </c>
      <c r="F571" s="410" t="str">
        <f>Dumpadas[[#This Row],[punto]] &amp; " "&amp;Dumpadas[[#This Row],[jornada]]&amp;" " &amp; Dumpadas[[#This Row],[N°Acop]] &amp; " " &amp; TEXT(Dumpadas[[#This Row],[fecha ]], "dd-mm-yyyy")</f>
        <v>NIVEL 974 M4 6N AM 567 08-04-2026</v>
      </c>
      <c r="G571" s="542" t="s">
        <v>14</v>
      </c>
      <c r="H571" s="5">
        <v>46120</v>
      </c>
      <c r="I571" s="542">
        <v>3.2</v>
      </c>
      <c r="J571" s="8">
        <v>1.67E-2</v>
      </c>
      <c r="K571" s="8">
        <f>+IF(Dumpadas[[#This Row],[ley]]&gt;0.03,0.03,Dumpadas[[#This Row],[ley]])</f>
        <v>1.67E-2</v>
      </c>
      <c r="L571" s="427">
        <v>2.7000000000000001E-3</v>
      </c>
      <c r="M571" s="386">
        <v>28841</v>
      </c>
      <c r="N571" s="386"/>
      <c r="O571" s="7"/>
      <c r="P571" s="10" t="str" cm="1">
        <f t="array" ref="P571">INDEX(Rangos!$E$3:$E$16,MATCH(1,(Dumpadas[[#This Row],[ley]]&gt;=Rangos!$B$3:$B$16)*(Dumpadas[[#This Row],[ley]]&lt;=Rangos!$C$3:$C$16),0))</f>
        <v>F</v>
      </c>
      <c r="R571" s="769"/>
      <c r="S571" s="769" t="s">
        <v>1111</v>
      </c>
      <c r="T571" s="369">
        <v>1</v>
      </c>
      <c r="U571" s="369">
        <v>3.2</v>
      </c>
      <c r="V571" s="10">
        <v>1.67E-2</v>
      </c>
      <c r="Y571" s="769"/>
      <c r="Z571" s="769" t="s">
        <v>1111</v>
      </c>
      <c r="AA571" s="369">
        <v>1</v>
      </c>
      <c r="AB571" s="369">
        <v>3.2</v>
      </c>
      <c r="AC571" s="10">
        <v>1.67E-2</v>
      </c>
      <c r="AD571" s="10">
        <v>1.67E-2</v>
      </c>
    </row>
    <row r="572" spans="2:30">
      <c r="B572" s="542"/>
      <c r="C572" s="773" t="s">
        <v>3786</v>
      </c>
      <c r="D572" s="773" t="s">
        <v>227</v>
      </c>
      <c r="E572" s="542">
        <v>568</v>
      </c>
      <c r="F572" s="410" t="str">
        <f>Dumpadas[[#This Row],[punto]] &amp; " "&amp;Dumpadas[[#This Row],[jornada]]&amp;" " &amp; Dumpadas[[#This Row],[N°Acop]] &amp; " " &amp; TEXT(Dumpadas[[#This Row],[fecha ]], "dd-mm-yyyy")</f>
        <v>NIVEL 974 M4 6N AM 568 08-04-2026</v>
      </c>
      <c r="G572" s="542" t="s">
        <v>14</v>
      </c>
      <c r="H572" s="5">
        <v>46120</v>
      </c>
      <c r="I572" s="542">
        <v>3.2</v>
      </c>
      <c r="J572" s="8">
        <v>2.1700000000000001E-2</v>
      </c>
      <c r="K572" s="8">
        <f>+IF(Dumpadas[[#This Row],[ley]]&gt;0.03,0.03,Dumpadas[[#This Row],[ley]])</f>
        <v>2.1700000000000001E-2</v>
      </c>
      <c r="L572" s="427">
        <v>1.2999999999999999E-3</v>
      </c>
      <c r="M572" s="386">
        <v>28841</v>
      </c>
      <c r="N572" s="386"/>
      <c r="O572" s="7"/>
      <c r="P572" s="10" t="str" cm="1">
        <f t="array" ref="P572">INDEX(Rangos!$E$3:$E$16,MATCH(1,(Dumpadas[[#This Row],[ley]]&gt;=Rangos!$B$3:$B$16)*(Dumpadas[[#This Row],[ley]]&lt;=Rangos!$C$3:$C$16),0))</f>
        <v>I</v>
      </c>
      <c r="R572" s="769"/>
      <c r="S572" s="769" t="s">
        <v>1112</v>
      </c>
      <c r="T572" s="369">
        <v>1</v>
      </c>
      <c r="U572" s="369">
        <v>3.2</v>
      </c>
      <c r="V572" s="10">
        <v>1.46E-2</v>
      </c>
      <c r="Y572" s="769"/>
      <c r="Z572" s="769" t="s">
        <v>1112</v>
      </c>
      <c r="AA572" s="369">
        <v>1</v>
      </c>
      <c r="AB572" s="369">
        <v>3.2</v>
      </c>
      <c r="AC572" s="10">
        <v>1.46E-2</v>
      </c>
      <c r="AD572" s="10">
        <v>1.46E-2</v>
      </c>
    </row>
    <row r="573" spans="2:30">
      <c r="B573" s="542"/>
      <c r="C573" s="773" t="s">
        <v>3786</v>
      </c>
      <c r="D573" s="773" t="s">
        <v>227</v>
      </c>
      <c r="E573" s="542">
        <v>569</v>
      </c>
      <c r="F573" s="410" t="str">
        <f>Dumpadas[[#This Row],[punto]] &amp; " "&amp;Dumpadas[[#This Row],[jornada]]&amp;" " &amp; Dumpadas[[#This Row],[N°Acop]] &amp; " " &amp; TEXT(Dumpadas[[#This Row],[fecha ]], "dd-mm-yyyy")</f>
        <v>NIVEL 974 M4 6N AM 569 08-04-2026</v>
      </c>
      <c r="G573" s="542" t="s">
        <v>14</v>
      </c>
      <c r="H573" s="5">
        <v>46120</v>
      </c>
      <c r="I573" s="542">
        <v>3.2</v>
      </c>
      <c r="J573" s="8">
        <v>1.3100000000000001E-2</v>
      </c>
      <c r="K573" s="8">
        <f>+IF(Dumpadas[[#This Row],[ley]]&gt;0.03,0.03,Dumpadas[[#This Row],[ley]])</f>
        <v>1.3100000000000001E-2</v>
      </c>
      <c r="L573" s="427">
        <v>2.7000000000000001E-3</v>
      </c>
      <c r="M573" s="386">
        <v>28841</v>
      </c>
      <c r="N573" s="386"/>
      <c r="O573" s="7"/>
      <c r="P573" s="10" t="str" cm="1">
        <f t="array" ref="P573">INDEX(Rangos!$E$3:$E$16,MATCH(1,(Dumpadas[[#This Row],[ley]]&gt;=Rangos!$B$3:$B$16)*(Dumpadas[[#This Row],[ley]]&lt;=Rangos!$C$3:$C$16),0))</f>
        <v>D</v>
      </c>
      <c r="R573" s="769"/>
      <c r="S573" s="769" t="s">
        <v>1113</v>
      </c>
      <c r="T573" s="369">
        <v>1</v>
      </c>
      <c r="U573" s="369">
        <v>3.2</v>
      </c>
      <c r="V573" s="10">
        <v>1.6E-2</v>
      </c>
      <c r="Y573" s="769"/>
      <c r="Z573" s="769" t="s">
        <v>1113</v>
      </c>
      <c r="AA573" s="369">
        <v>1</v>
      </c>
      <c r="AB573" s="369">
        <v>3.2</v>
      </c>
      <c r="AC573" s="10">
        <v>1.6E-2</v>
      </c>
      <c r="AD573" s="10">
        <v>1.6E-2</v>
      </c>
    </row>
    <row r="574" spans="2:30">
      <c r="B574" s="542"/>
      <c r="C574" s="773" t="s">
        <v>3786</v>
      </c>
      <c r="D574" s="773" t="s">
        <v>227</v>
      </c>
      <c r="E574" s="542">
        <v>570</v>
      </c>
      <c r="F574" s="410" t="str">
        <f>Dumpadas[[#This Row],[punto]] &amp; " "&amp;Dumpadas[[#This Row],[jornada]]&amp;" " &amp; Dumpadas[[#This Row],[N°Acop]] &amp; " " &amp; TEXT(Dumpadas[[#This Row],[fecha ]], "dd-mm-yyyy")</f>
        <v>NIVEL 974 M4 6N AM 570 08-04-2026</v>
      </c>
      <c r="G574" s="542" t="s">
        <v>14</v>
      </c>
      <c r="H574" s="5">
        <v>46120</v>
      </c>
      <c r="I574" s="542">
        <v>3.2</v>
      </c>
      <c r="J574" s="8">
        <v>1.3299999999999999E-2</v>
      </c>
      <c r="K574" s="8">
        <f>+IF(Dumpadas[[#This Row],[ley]]&gt;0.03,0.03,Dumpadas[[#This Row],[ley]])</f>
        <v>1.3299999999999999E-2</v>
      </c>
      <c r="L574" s="427">
        <v>6.9999999999999999E-4</v>
      </c>
      <c r="M574" s="386">
        <v>28841</v>
      </c>
      <c r="N574" s="386"/>
      <c r="O574" s="7"/>
      <c r="P574" s="10" t="str" cm="1">
        <f t="array" ref="P574">INDEX(Rangos!$E$3:$E$16,MATCH(1,(Dumpadas[[#This Row],[ley]]&gt;=Rangos!$B$3:$B$16)*(Dumpadas[[#This Row],[ley]]&lt;=Rangos!$C$3:$C$16),0))</f>
        <v>D</v>
      </c>
      <c r="R574" s="769"/>
      <c r="S574" s="769" t="s">
        <v>1114</v>
      </c>
      <c r="T574" s="369">
        <v>1</v>
      </c>
      <c r="U574" s="369">
        <v>3.2</v>
      </c>
      <c r="V574" s="10">
        <v>1.3100000000000001E-2</v>
      </c>
      <c r="Y574" s="769"/>
      <c r="Z574" s="769" t="s">
        <v>1114</v>
      </c>
      <c r="AA574" s="369">
        <v>1</v>
      </c>
      <c r="AB574" s="369">
        <v>3.2</v>
      </c>
      <c r="AC574" s="10">
        <v>1.3100000000000001E-2</v>
      </c>
      <c r="AD574" s="10">
        <v>1.3100000000000001E-2</v>
      </c>
    </row>
    <row r="575" spans="2:30">
      <c r="B575" s="535"/>
      <c r="C575" s="535" t="s">
        <v>3785</v>
      </c>
      <c r="D575" s="535" t="s">
        <v>15</v>
      </c>
      <c r="E575" s="535">
        <v>571</v>
      </c>
      <c r="F575" s="537" t="str">
        <f>Dumpadas[[#This Row],[punto]] &amp; " "&amp;Dumpadas[[#This Row],[jornada]]&amp;" " &amp; Dumpadas[[#This Row],[N°Acop]] &amp; " " &amp; TEXT(Dumpadas[[#This Row],[fecha ]], "dd-mm-yyyy")</f>
        <v>NIVEL 974 REC AM 571 08-04-2026</v>
      </c>
      <c r="G575" s="535" t="s">
        <v>14</v>
      </c>
      <c r="H575" s="538">
        <v>46120</v>
      </c>
      <c r="I575" s="535">
        <v>3.2</v>
      </c>
      <c r="J575" s="539">
        <v>1.32E-2</v>
      </c>
      <c r="K575" s="539">
        <f>+IF(Dumpadas[[#This Row],[ley]]&gt;0.03,0.03,Dumpadas[[#This Row],[ley]])</f>
        <v>1.32E-2</v>
      </c>
      <c r="L575" s="539">
        <v>1.32E-2</v>
      </c>
      <c r="M575" s="535">
        <v>288842</v>
      </c>
      <c r="N575" s="535"/>
      <c r="O575" s="539"/>
      <c r="P575" s="540" t="str" cm="1">
        <f t="array" ref="P575">INDEX(Rangos!$E$3:$E$16,MATCH(1,(Dumpadas[[#This Row],[ley]]&gt;=Rangos!$B$3:$B$16)*(Dumpadas[[#This Row],[ley]]&lt;=Rangos!$C$3:$C$16),0))</f>
        <v>D</v>
      </c>
      <c r="R575" s="769"/>
      <c r="S575" s="769" t="s">
        <v>1115</v>
      </c>
      <c r="T575" s="369">
        <v>1</v>
      </c>
      <c r="U575" s="369">
        <v>3.2</v>
      </c>
      <c r="V575" s="10">
        <v>1.1900000000000001E-2</v>
      </c>
      <c r="Y575" s="769"/>
      <c r="Z575" s="769" t="s">
        <v>1115</v>
      </c>
      <c r="AA575" s="369">
        <v>1</v>
      </c>
      <c r="AB575" s="369">
        <v>3.2</v>
      </c>
      <c r="AC575" s="10">
        <v>1.1900000000000001E-2</v>
      </c>
      <c r="AD575" s="10">
        <v>1.1900000000000001E-2</v>
      </c>
    </row>
    <row r="576" spans="2:30">
      <c r="B576" s="535"/>
      <c r="C576" s="535" t="s">
        <v>3785</v>
      </c>
      <c r="D576" s="535" t="s">
        <v>15</v>
      </c>
      <c r="E576" s="535">
        <v>572</v>
      </c>
      <c r="F576" s="537" t="str">
        <f>Dumpadas[[#This Row],[punto]] &amp; " "&amp;Dumpadas[[#This Row],[jornada]]&amp;" " &amp; Dumpadas[[#This Row],[N°Acop]] &amp; " " &amp; TEXT(Dumpadas[[#This Row],[fecha ]], "dd-mm-yyyy")</f>
        <v>NIVEL 974 REC AM 572 08-04-2026</v>
      </c>
      <c r="G576" s="535" t="s">
        <v>14</v>
      </c>
      <c r="H576" s="538">
        <v>46120</v>
      </c>
      <c r="I576" s="535">
        <v>3.2</v>
      </c>
      <c r="J576" s="539">
        <v>8.8000000000000005E-3</v>
      </c>
      <c r="K576" s="539">
        <f>+IF(Dumpadas[[#This Row],[ley]]&gt;0.03,0.03,Dumpadas[[#This Row],[ley]])</f>
        <v>8.8000000000000005E-3</v>
      </c>
      <c r="L576" s="539">
        <v>1.77E-2</v>
      </c>
      <c r="M576" s="535">
        <v>288842</v>
      </c>
      <c r="N576" s="535"/>
      <c r="O576" s="539"/>
      <c r="P576" s="540" t="str" cm="1">
        <f t="array" ref="P576">INDEX(Rangos!$E$3:$E$16,MATCH(1,(Dumpadas[[#This Row],[ley]]&gt;=Rangos!$B$3:$B$16)*(Dumpadas[[#This Row],[ley]]&lt;=Rangos!$C$3:$C$16),0))</f>
        <v>A</v>
      </c>
      <c r="R576" s="769"/>
      <c r="S576" s="769" t="s">
        <v>1116</v>
      </c>
      <c r="T576" s="369">
        <v>1</v>
      </c>
      <c r="U576" s="369">
        <v>3.2</v>
      </c>
      <c r="V576" s="10">
        <v>1.18E-2</v>
      </c>
      <c r="Y576" s="769"/>
      <c r="Z576" s="769" t="s">
        <v>1116</v>
      </c>
      <c r="AA576" s="369">
        <v>1</v>
      </c>
      <c r="AB576" s="369">
        <v>3.2</v>
      </c>
      <c r="AC576" s="10">
        <v>1.18E-2</v>
      </c>
      <c r="AD576" s="10">
        <v>1.18E-2</v>
      </c>
    </row>
    <row r="577" spans="2:30">
      <c r="B577" s="535"/>
      <c r="C577" s="535" t="s">
        <v>3785</v>
      </c>
      <c r="D577" s="535" t="s">
        <v>15</v>
      </c>
      <c r="E577" s="535">
        <v>573</v>
      </c>
      <c r="F577" s="537" t="str">
        <f>Dumpadas[[#This Row],[punto]] &amp; " "&amp;Dumpadas[[#This Row],[jornada]]&amp;" " &amp; Dumpadas[[#This Row],[N°Acop]] &amp; " " &amp; TEXT(Dumpadas[[#This Row],[fecha ]], "dd-mm-yyyy")</f>
        <v>NIVEL 974 REC AM 573 08-04-2026</v>
      </c>
      <c r="G577" s="535" t="s">
        <v>14</v>
      </c>
      <c r="H577" s="538">
        <v>46120</v>
      </c>
      <c r="I577" s="535">
        <v>3.2</v>
      </c>
      <c r="J577" s="539">
        <v>1.23E-2</v>
      </c>
      <c r="K577" s="539">
        <f>+IF(Dumpadas[[#This Row],[ley]]&gt;0.03,0.03,Dumpadas[[#This Row],[ley]])</f>
        <v>1.23E-2</v>
      </c>
      <c r="L577" s="539">
        <v>1.4500000000000001E-2</v>
      </c>
      <c r="M577" s="535">
        <v>288842</v>
      </c>
      <c r="N577" s="535"/>
      <c r="O577" s="539"/>
      <c r="P577" s="540" t="str" cm="1">
        <f t="array" ref="P577">INDEX(Rangos!$E$3:$E$16,MATCH(1,(Dumpadas[[#This Row],[ley]]&gt;=Rangos!$B$3:$B$16)*(Dumpadas[[#This Row],[ley]]&lt;=Rangos!$C$3:$C$16),0))</f>
        <v>D</v>
      </c>
      <c r="R577" s="769"/>
      <c r="S577" s="769" t="s">
        <v>1117</v>
      </c>
      <c r="T577" s="369">
        <v>1</v>
      </c>
      <c r="U577" s="369">
        <v>3.2</v>
      </c>
      <c r="V577" s="10">
        <v>1.3899999999999999E-2</v>
      </c>
      <c r="Y577" s="769"/>
      <c r="Z577" s="769" t="s">
        <v>1117</v>
      </c>
      <c r="AA577" s="369">
        <v>1</v>
      </c>
      <c r="AB577" s="369">
        <v>3.2</v>
      </c>
      <c r="AC577" s="10">
        <v>1.3899999999999999E-2</v>
      </c>
      <c r="AD577" s="10">
        <v>1.3899999999999999E-2</v>
      </c>
    </row>
    <row r="578" spans="2:30">
      <c r="B578" s="535"/>
      <c r="C578" s="535" t="s">
        <v>3785</v>
      </c>
      <c r="D578" s="535" t="s">
        <v>15</v>
      </c>
      <c r="E578" s="535">
        <v>574</v>
      </c>
      <c r="F578" s="537" t="str">
        <f>Dumpadas[[#This Row],[punto]] &amp; " "&amp;Dumpadas[[#This Row],[jornada]]&amp;" " &amp; Dumpadas[[#This Row],[N°Acop]] &amp; " " &amp; TEXT(Dumpadas[[#This Row],[fecha ]], "dd-mm-yyyy")</f>
        <v>NIVEL 974 REC AM 574 08-04-2026</v>
      </c>
      <c r="G578" s="535" t="s">
        <v>14</v>
      </c>
      <c r="H578" s="538">
        <v>46120</v>
      </c>
      <c r="I578" s="535">
        <v>3.2</v>
      </c>
      <c r="J578" s="539">
        <v>2.46E-2</v>
      </c>
      <c r="K578" s="539">
        <f>+IF(Dumpadas[[#This Row],[ley]]&gt;0.03,0.03,Dumpadas[[#This Row],[ley]])</f>
        <v>2.46E-2</v>
      </c>
      <c r="L578" s="539">
        <v>6.7999999999999996E-3</v>
      </c>
      <c r="M578" s="535">
        <v>288842</v>
      </c>
      <c r="N578" s="535"/>
      <c r="O578" s="539"/>
      <c r="P578" s="540" t="str" cm="1">
        <f t="array" ref="P578">INDEX(Rangos!$E$3:$E$16,MATCH(1,(Dumpadas[[#This Row],[ley]]&gt;=Rangos!$B$3:$B$16)*(Dumpadas[[#This Row],[ley]]&lt;=Rangos!$C$3:$C$16),0))</f>
        <v>J</v>
      </c>
      <c r="R578" s="769"/>
      <c r="S578" s="769" t="s">
        <v>1118</v>
      </c>
      <c r="T578" s="369">
        <v>1</v>
      </c>
      <c r="U578" s="369">
        <v>3.2</v>
      </c>
      <c r="V578" s="10">
        <v>2.0799999999999999E-2</v>
      </c>
      <c r="Y578" s="769"/>
      <c r="Z578" s="769" t="s">
        <v>1118</v>
      </c>
      <c r="AA578" s="369">
        <v>1</v>
      </c>
      <c r="AB578" s="369">
        <v>3.2</v>
      </c>
      <c r="AC578" s="10">
        <v>2.0799999999999999E-2</v>
      </c>
      <c r="AD578" s="10">
        <v>2.0799999999999999E-2</v>
      </c>
    </row>
    <row r="579" spans="2:30">
      <c r="B579" s="535"/>
      <c r="C579" s="535" t="s">
        <v>3785</v>
      </c>
      <c r="D579" s="535" t="s">
        <v>15</v>
      </c>
      <c r="E579" s="535">
        <v>575</v>
      </c>
      <c r="F579" s="537" t="str">
        <f>Dumpadas[[#This Row],[punto]] &amp; " "&amp;Dumpadas[[#This Row],[jornada]]&amp;" " &amp; Dumpadas[[#This Row],[N°Acop]] &amp; " " &amp; TEXT(Dumpadas[[#This Row],[fecha ]], "dd-mm-yyyy")</f>
        <v>NIVEL 974 REC AM 575 08-04-2026</v>
      </c>
      <c r="G579" s="535" t="s">
        <v>14</v>
      </c>
      <c r="H579" s="538">
        <v>46120</v>
      </c>
      <c r="I579" s="535">
        <v>3.2</v>
      </c>
      <c r="J579" s="539">
        <v>1.0699999999999999E-2</v>
      </c>
      <c r="K579" s="539">
        <f>+IF(Dumpadas[[#This Row],[ley]]&gt;0.03,0.03,Dumpadas[[#This Row],[ley]])</f>
        <v>1.0699999999999999E-2</v>
      </c>
      <c r="L579" s="539">
        <v>1.5599999999999999E-2</v>
      </c>
      <c r="M579" s="535">
        <v>288842</v>
      </c>
      <c r="N579" s="535"/>
      <c r="O579" s="539"/>
      <c r="P579" s="540" t="str" cm="1">
        <f t="array" ref="P579">INDEX(Rangos!$E$3:$E$16,MATCH(1,(Dumpadas[[#This Row],[ley]]&gt;=Rangos!$B$3:$B$16)*(Dumpadas[[#This Row],[ley]]&lt;=Rangos!$C$3:$C$16),0))</f>
        <v>C</v>
      </c>
      <c r="R579" s="769"/>
      <c r="S579" s="769" t="s">
        <v>1119</v>
      </c>
      <c r="T579" s="369">
        <v>1</v>
      </c>
      <c r="U579" s="369">
        <v>3.2</v>
      </c>
      <c r="V579" s="10">
        <v>1.77E-2</v>
      </c>
      <c r="Y579" s="769"/>
      <c r="Z579" s="769" t="s">
        <v>1119</v>
      </c>
      <c r="AA579" s="369">
        <v>1</v>
      </c>
      <c r="AB579" s="369">
        <v>3.2</v>
      </c>
      <c r="AC579" s="10">
        <v>1.77E-2</v>
      </c>
      <c r="AD579" s="10">
        <v>1.77E-2</v>
      </c>
    </row>
    <row r="580" spans="2:30">
      <c r="B580" s="542"/>
      <c r="C580" s="773" t="s">
        <v>3784</v>
      </c>
      <c r="D580" s="773" t="s">
        <v>299</v>
      </c>
      <c r="E580" s="542">
        <v>576</v>
      </c>
      <c r="F580" s="410" t="str">
        <f>Dumpadas[[#This Row],[punto]] &amp; " "&amp;Dumpadas[[#This Row],[jornada]]&amp;" " &amp; Dumpadas[[#This Row],[N°Acop]] &amp; " " &amp; TEXT(Dumpadas[[#This Row],[fecha ]], "dd-mm-yyyy")</f>
        <v>NIVEL 968 CONTRA PM 576 08-04-2026</v>
      </c>
      <c r="G580" s="542" t="s">
        <v>16</v>
      </c>
      <c r="H580" s="5">
        <v>46120</v>
      </c>
      <c r="I580" s="542">
        <v>3.2</v>
      </c>
      <c r="J580" s="8">
        <v>1.2699999999999999E-2</v>
      </c>
      <c r="K580" s="8">
        <f>+IF(Dumpadas[[#This Row],[ley]]&gt;0.03,0.03,Dumpadas[[#This Row],[ley]])</f>
        <v>1.2699999999999999E-2</v>
      </c>
      <c r="L580" s="427"/>
      <c r="M580" s="386">
        <v>28845</v>
      </c>
      <c r="N580" s="386"/>
      <c r="O580" s="7"/>
      <c r="P580" s="10" t="str" cm="1">
        <f t="array" ref="P580">INDEX(Rangos!$E$3:$E$16,MATCH(1,(Dumpadas[[#This Row],[ley]]&gt;=Rangos!$B$3:$B$16)*(Dumpadas[[#This Row],[ley]]&lt;=Rangos!$C$3:$C$16),0))</f>
        <v>D</v>
      </c>
      <c r="R580" s="769"/>
      <c r="S580" s="769" t="s">
        <v>1120</v>
      </c>
      <c r="T580" s="369">
        <v>1</v>
      </c>
      <c r="U580" s="369">
        <v>3.2</v>
      </c>
      <c r="V580" s="10">
        <v>1.83E-2</v>
      </c>
      <c r="Y580" s="769"/>
      <c r="Z580" s="769" t="s">
        <v>1120</v>
      </c>
      <c r="AA580" s="369">
        <v>1</v>
      </c>
      <c r="AB580" s="369">
        <v>3.2</v>
      </c>
      <c r="AC580" s="10">
        <v>1.83E-2</v>
      </c>
      <c r="AD580" s="10">
        <v>1.83E-2</v>
      </c>
    </row>
    <row r="581" spans="2:30">
      <c r="B581" s="542"/>
      <c r="C581" s="773" t="s">
        <v>3784</v>
      </c>
      <c r="D581" s="773" t="s">
        <v>299</v>
      </c>
      <c r="E581" s="542">
        <v>577</v>
      </c>
      <c r="F581" s="410" t="str">
        <f>Dumpadas[[#This Row],[punto]] &amp; " "&amp;Dumpadas[[#This Row],[jornada]]&amp;" " &amp; Dumpadas[[#This Row],[N°Acop]] &amp; " " &amp; TEXT(Dumpadas[[#This Row],[fecha ]], "dd-mm-yyyy")</f>
        <v>NIVEL 968 CONTRA PM 577 08-04-2026</v>
      </c>
      <c r="G581" s="542" t="s">
        <v>16</v>
      </c>
      <c r="H581" s="5">
        <v>46120</v>
      </c>
      <c r="I581" s="542">
        <v>3.2</v>
      </c>
      <c r="J581" s="8">
        <v>8.0999999999999996E-3</v>
      </c>
      <c r="K581" s="8">
        <f>+IF(Dumpadas[[#This Row],[ley]]&gt;0.03,0.03,Dumpadas[[#This Row],[ley]])</f>
        <v>8.0999999999999996E-3</v>
      </c>
      <c r="L581" s="427"/>
      <c r="M581" s="386">
        <v>28845</v>
      </c>
      <c r="N581" s="386"/>
      <c r="O581" s="7"/>
      <c r="P581" s="10" t="str" cm="1">
        <f t="array" ref="P581">INDEX(Rangos!$E$3:$E$16,MATCH(1,(Dumpadas[[#This Row],[ley]]&gt;=Rangos!$B$3:$B$16)*(Dumpadas[[#This Row],[ley]]&lt;=Rangos!$C$3:$C$16),0))</f>
        <v>A</v>
      </c>
      <c r="R581" s="769"/>
      <c r="S581" s="769" t="s">
        <v>1121</v>
      </c>
      <c r="T581" s="369">
        <v>1</v>
      </c>
      <c r="U581" s="369">
        <v>3.2</v>
      </c>
      <c r="V581" s="10">
        <v>2.4799999999999999E-2</v>
      </c>
      <c r="Y581" s="769"/>
      <c r="Z581" s="769" t="s">
        <v>1121</v>
      </c>
      <c r="AA581" s="369">
        <v>1</v>
      </c>
      <c r="AB581" s="369">
        <v>3.2</v>
      </c>
      <c r="AC581" s="10">
        <v>2.4799999999999999E-2</v>
      </c>
      <c r="AD581" s="10">
        <v>2.4799999999999999E-2</v>
      </c>
    </row>
    <row r="582" spans="2:30">
      <c r="B582" s="542"/>
      <c r="C582" s="773" t="s">
        <v>3784</v>
      </c>
      <c r="D582" s="773" t="s">
        <v>299</v>
      </c>
      <c r="E582" s="542">
        <v>578</v>
      </c>
      <c r="F582" s="410" t="str">
        <f>Dumpadas[[#This Row],[punto]] &amp; " "&amp;Dumpadas[[#This Row],[jornada]]&amp;" " &amp; Dumpadas[[#This Row],[N°Acop]] &amp; " " &amp; TEXT(Dumpadas[[#This Row],[fecha ]], "dd-mm-yyyy")</f>
        <v>NIVEL 968 CONTRA PM 578 08-04-2026</v>
      </c>
      <c r="G582" s="542" t="s">
        <v>16</v>
      </c>
      <c r="H582" s="5">
        <v>46120</v>
      </c>
      <c r="I582" s="542">
        <v>3.2</v>
      </c>
      <c r="J582" s="8">
        <v>7.7999999999999996E-3</v>
      </c>
      <c r="K582" s="8">
        <f>+IF(Dumpadas[[#This Row],[ley]]&gt;0.03,0.03,Dumpadas[[#This Row],[ley]])</f>
        <v>7.7999999999999996E-3</v>
      </c>
      <c r="L582" s="427"/>
      <c r="M582" s="386">
        <v>28845</v>
      </c>
      <c r="N582" s="386"/>
      <c r="O582" s="7"/>
      <c r="P582" s="10" t="str" cm="1">
        <f t="array" ref="P582">INDEX(Rangos!$E$3:$E$16,MATCH(1,(Dumpadas[[#This Row],[ley]]&gt;=Rangos!$B$3:$B$16)*(Dumpadas[[#This Row],[ley]]&lt;=Rangos!$C$3:$C$16),0))</f>
        <v>A</v>
      </c>
      <c r="R582" s="769"/>
      <c r="S582" s="769" t="s">
        <v>1122</v>
      </c>
      <c r="T582" s="369">
        <v>1</v>
      </c>
      <c r="U582" s="369">
        <v>3.2</v>
      </c>
      <c r="V582" s="10">
        <v>1.3899999999999999E-2</v>
      </c>
      <c r="Y582" s="769"/>
      <c r="Z582" s="769" t="s">
        <v>1122</v>
      </c>
      <c r="AA582" s="369">
        <v>1</v>
      </c>
      <c r="AB582" s="369">
        <v>3.2</v>
      </c>
      <c r="AC582" s="10">
        <v>1.3899999999999999E-2</v>
      </c>
      <c r="AD582" s="10">
        <v>1.3899999999999999E-2</v>
      </c>
    </row>
    <row r="583" spans="2:30">
      <c r="B583" s="542"/>
      <c r="C583" s="773" t="s">
        <v>3784</v>
      </c>
      <c r="D583" s="773" t="s">
        <v>299</v>
      </c>
      <c r="E583" s="542">
        <v>579</v>
      </c>
      <c r="F583" s="410" t="str">
        <f>Dumpadas[[#This Row],[punto]] &amp; " "&amp;Dumpadas[[#This Row],[jornada]]&amp;" " &amp; Dumpadas[[#This Row],[N°Acop]] &amp; " " &amp; TEXT(Dumpadas[[#This Row],[fecha ]], "dd-mm-yyyy")</f>
        <v>NIVEL 968 CONTRA PM 579 08-04-2026</v>
      </c>
      <c r="G583" s="542" t="s">
        <v>16</v>
      </c>
      <c r="H583" s="5">
        <v>46120</v>
      </c>
      <c r="I583" s="542">
        <v>3.2</v>
      </c>
      <c r="J583" s="8">
        <v>9.5999999999999992E-3</v>
      </c>
      <c r="K583" s="8">
        <f>+IF(Dumpadas[[#This Row],[ley]]&gt;0.03,0.03,Dumpadas[[#This Row],[ley]])</f>
        <v>9.5999999999999992E-3</v>
      </c>
      <c r="L583" s="427"/>
      <c r="M583" s="386">
        <v>28845</v>
      </c>
      <c r="N583" s="386"/>
      <c r="O583" s="7"/>
      <c r="P583" s="10" t="str" cm="1">
        <f t="array" ref="P583">INDEX(Rangos!$E$3:$E$16,MATCH(1,(Dumpadas[[#This Row],[ley]]&gt;=Rangos!$B$3:$B$16)*(Dumpadas[[#This Row],[ley]]&lt;=Rangos!$C$3:$C$16),0))</f>
        <v>B</v>
      </c>
      <c r="R583" s="769"/>
      <c r="S583" s="769" t="s">
        <v>1123</v>
      </c>
      <c r="T583" s="369">
        <v>1</v>
      </c>
      <c r="U583" s="369">
        <v>3.2</v>
      </c>
      <c r="V583" s="10">
        <v>1.38E-2</v>
      </c>
      <c r="Y583" s="769"/>
      <c r="Z583" s="769" t="s">
        <v>1123</v>
      </c>
      <c r="AA583" s="369">
        <v>1</v>
      </c>
      <c r="AB583" s="369">
        <v>3.2</v>
      </c>
      <c r="AC583" s="10">
        <v>1.38E-2</v>
      </c>
      <c r="AD583" s="10">
        <v>1.38E-2</v>
      </c>
    </row>
    <row r="584" spans="2:30">
      <c r="B584" s="542"/>
      <c r="C584" s="773" t="s">
        <v>3784</v>
      </c>
      <c r="D584" s="773" t="s">
        <v>299</v>
      </c>
      <c r="E584" s="542">
        <v>580</v>
      </c>
      <c r="F584" s="410" t="str">
        <f>Dumpadas[[#This Row],[punto]] &amp; " "&amp;Dumpadas[[#This Row],[jornada]]&amp;" " &amp; Dumpadas[[#This Row],[N°Acop]] &amp; " " &amp; TEXT(Dumpadas[[#This Row],[fecha ]], "dd-mm-yyyy")</f>
        <v>NIVEL 968 CONTRA PM 580 08-04-2026</v>
      </c>
      <c r="G584" s="542" t="s">
        <v>16</v>
      </c>
      <c r="H584" s="5">
        <v>46120</v>
      </c>
      <c r="I584" s="542">
        <v>3.2</v>
      </c>
      <c r="J584" s="8">
        <v>9.7000000000000003E-3</v>
      </c>
      <c r="K584" s="8">
        <f>+IF(Dumpadas[[#This Row],[ley]]&gt;0.03,0.03,Dumpadas[[#This Row],[ley]])</f>
        <v>9.7000000000000003E-3</v>
      </c>
      <c r="L584" s="427"/>
      <c r="M584" s="386">
        <v>28845</v>
      </c>
      <c r="N584" s="386"/>
      <c r="O584" s="7"/>
      <c r="P584" s="10" t="str" cm="1">
        <f t="array" ref="P584">INDEX(Rangos!$E$3:$E$16,MATCH(1,(Dumpadas[[#This Row],[ley]]&gt;=Rangos!$B$3:$B$16)*(Dumpadas[[#This Row],[ley]]&lt;=Rangos!$C$3:$C$16),0))</f>
        <v>B</v>
      </c>
      <c r="R584" s="769"/>
      <c r="S584" s="769" t="s">
        <v>1124</v>
      </c>
      <c r="T584" s="369">
        <v>1</v>
      </c>
      <c r="U584" s="369">
        <v>3.2</v>
      </c>
      <c r="V584" s="10">
        <v>1.6799999999999999E-2</v>
      </c>
      <c r="Y584" s="769"/>
      <c r="Z584" s="769" t="s">
        <v>1124</v>
      </c>
      <c r="AA584" s="369">
        <v>1</v>
      </c>
      <c r="AB584" s="369">
        <v>3.2</v>
      </c>
      <c r="AC584" s="10">
        <v>1.6799999999999999E-2</v>
      </c>
      <c r="AD584" s="10">
        <v>1.6799999999999999E-2</v>
      </c>
    </row>
    <row r="585" spans="2:30">
      <c r="B585" s="542"/>
      <c r="C585" s="773" t="s">
        <v>3784</v>
      </c>
      <c r="D585" s="773" t="s">
        <v>299</v>
      </c>
      <c r="E585" s="542">
        <v>581</v>
      </c>
      <c r="F585" s="410" t="str">
        <f>Dumpadas[[#This Row],[punto]] &amp; " "&amp;Dumpadas[[#This Row],[jornada]]&amp;" " &amp; Dumpadas[[#This Row],[N°Acop]] &amp; " " &amp; TEXT(Dumpadas[[#This Row],[fecha ]], "dd-mm-yyyy")</f>
        <v>NIVEL 968 CONTRA PM 581 08-04-2026</v>
      </c>
      <c r="G585" s="542" t="s">
        <v>16</v>
      </c>
      <c r="H585" s="5">
        <v>46120</v>
      </c>
      <c r="I585" s="542">
        <v>3.2</v>
      </c>
      <c r="J585" s="8">
        <v>1.43E-2</v>
      </c>
      <c r="K585" s="8">
        <f>+IF(Dumpadas[[#This Row],[ley]]&gt;0.03,0.03,Dumpadas[[#This Row],[ley]])</f>
        <v>1.43E-2</v>
      </c>
      <c r="L585" s="427"/>
      <c r="M585" s="386">
        <v>28845</v>
      </c>
      <c r="N585" s="386"/>
      <c r="O585" s="7"/>
      <c r="P585" s="10" t="str" cm="1">
        <f t="array" ref="P585">INDEX(Rangos!$E$3:$E$16,MATCH(1,(Dumpadas[[#This Row],[ley]]&gt;=Rangos!$B$3:$B$16)*(Dumpadas[[#This Row],[ley]]&lt;=Rangos!$C$3:$C$16),0))</f>
        <v>E</v>
      </c>
      <c r="R585" s="769"/>
      <c r="S585" s="769" t="s">
        <v>1125</v>
      </c>
      <c r="T585" s="369">
        <v>1</v>
      </c>
      <c r="U585" s="369">
        <v>3.2</v>
      </c>
      <c r="V585" s="10">
        <v>1.5800000000000002E-2</v>
      </c>
      <c r="Y585" s="769"/>
      <c r="Z585" s="769" t="s">
        <v>1125</v>
      </c>
      <c r="AA585" s="369">
        <v>1</v>
      </c>
      <c r="AB585" s="369">
        <v>3.2</v>
      </c>
      <c r="AC585" s="10">
        <v>1.5800000000000002E-2</v>
      </c>
      <c r="AD585" s="10">
        <v>1.5800000000000002E-2</v>
      </c>
    </row>
    <row r="586" spans="2:30">
      <c r="B586" s="542"/>
      <c r="C586" s="773" t="s">
        <v>3784</v>
      </c>
      <c r="D586" s="773" t="s">
        <v>299</v>
      </c>
      <c r="E586" s="542">
        <v>582</v>
      </c>
      <c r="F586" s="410" t="str">
        <f>Dumpadas[[#This Row],[punto]] &amp; " "&amp;Dumpadas[[#This Row],[jornada]]&amp;" " &amp; Dumpadas[[#This Row],[N°Acop]] &amp; " " &amp; TEXT(Dumpadas[[#This Row],[fecha ]], "dd-mm-yyyy")</f>
        <v>NIVEL 968 CONTRA PM 582 08-04-2026</v>
      </c>
      <c r="G586" s="542" t="s">
        <v>16</v>
      </c>
      <c r="H586" s="5">
        <v>46120</v>
      </c>
      <c r="I586" s="542">
        <v>3.2</v>
      </c>
      <c r="J586" s="8">
        <v>9.4000000000000004E-3</v>
      </c>
      <c r="K586" s="8">
        <f>+IF(Dumpadas[[#This Row],[ley]]&gt;0.03,0.03,Dumpadas[[#This Row],[ley]])</f>
        <v>9.4000000000000004E-3</v>
      </c>
      <c r="L586" s="427"/>
      <c r="M586" s="386">
        <v>28845</v>
      </c>
      <c r="N586" s="386"/>
      <c r="O586" s="7"/>
      <c r="P586" s="10" t="str" cm="1">
        <f t="array" ref="P586">INDEX(Rangos!$E$3:$E$16,MATCH(1,(Dumpadas[[#This Row],[ley]]&gt;=Rangos!$B$3:$B$16)*(Dumpadas[[#This Row],[ley]]&lt;=Rangos!$C$3:$C$16),0))</f>
        <v>B</v>
      </c>
      <c r="R586" s="769"/>
      <c r="S586" s="769" t="s">
        <v>1126</v>
      </c>
      <c r="T586" s="369">
        <v>1</v>
      </c>
      <c r="U586" s="369">
        <v>3.2</v>
      </c>
      <c r="V586" s="10">
        <v>1.0999999999999999E-2</v>
      </c>
      <c r="Y586" s="769"/>
      <c r="Z586" s="769" t="s">
        <v>1126</v>
      </c>
      <c r="AA586" s="369">
        <v>1</v>
      </c>
      <c r="AB586" s="369">
        <v>3.2</v>
      </c>
      <c r="AC586" s="10">
        <v>1.0999999999999999E-2</v>
      </c>
      <c r="AD586" s="10">
        <v>1.0999999999999999E-2</v>
      </c>
    </row>
    <row r="587" spans="2:30">
      <c r="B587" s="542"/>
      <c r="C587" s="773" t="s">
        <v>3784</v>
      </c>
      <c r="D587" s="773" t="s">
        <v>299</v>
      </c>
      <c r="E587" s="542">
        <v>583</v>
      </c>
      <c r="F587" s="410" t="str">
        <f>Dumpadas[[#This Row],[punto]] &amp; " "&amp;Dumpadas[[#This Row],[jornada]]&amp;" " &amp; Dumpadas[[#This Row],[N°Acop]] &amp; " " &amp; TEXT(Dumpadas[[#This Row],[fecha ]], "dd-mm-yyyy")</f>
        <v>NIVEL 968 CONTRA PM 583 08-04-2026</v>
      </c>
      <c r="G587" s="542" t="s">
        <v>16</v>
      </c>
      <c r="H587" s="5">
        <v>46120</v>
      </c>
      <c r="I587" s="542">
        <v>3.2</v>
      </c>
      <c r="J587" s="8">
        <v>1.0800000000000001E-2</v>
      </c>
      <c r="K587" s="8">
        <f>+IF(Dumpadas[[#This Row],[ley]]&gt;0.03,0.03,Dumpadas[[#This Row],[ley]])</f>
        <v>1.0800000000000001E-2</v>
      </c>
      <c r="L587" s="427"/>
      <c r="M587" s="386">
        <v>28845</v>
      </c>
      <c r="N587" s="386"/>
      <c r="O587" s="7"/>
      <c r="P587" s="10" t="str" cm="1">
        <f t="array" ref="P587">INDEX(Rangos!$E$3:$E$16,MATCH(1,(Dumpadas[[#This Row],[ley]]&gt;=Rangos!$B$3:$B$16)*(Dumpadas[[#This Row],[ley]]&lt;=Rangos!$C$3:$C$16),0))</f>
        <v>C</v>
      </c>
      <c r="R587" s="769"/>
      <c r="S587" s="769" t="s">
        <v>1127</v>
      </c>
      <c r="T587" s="369">
        <v>1</v>
      </c>
      <c r="U587" s="369">
        <v>3.2</v>
      </c>
      <c r="V587" s="10">
        <v>1.52E-2</v>
      </c>
      <c r="Y587" s="769"/>
      <c r="Z587" s="769" t="s">
        <v>1127</v>
      </c>
      <c r="AA587" s="369">
        <v>1</v>
      </c>
      <c r="AB587" s="369">
        <v>3.2</v>
      </c>
      <c r="AC587" s="10">
        <v>1.52E-2</v>
      </c>
      <c r="AD587" s="10">
        <v>1.52E-2</v>
      </c>
    </row>
    <row r="588" spans="2:30">
      <c r="B588" s="542"/>
      <c r="C588" s="773" t="s">
        <v>3784</v>
      </c>
      <c r="D588" s="773" t="s">
        <v>299</v>
      </c>
      <c r="E588" s="542">
        <v>584</v>
      </c>
      <c r="F588" s="410" t="str">
        <f>Dumpadas[[#This Row],[punto]] &amp; " "&amp;Dumpadas[[#This Row],[jornada]]&amp;" " &amp; Dumpadas[[#This Row],[N°Acop]] &amp; " " &amp; TEXT(Dumpadas[[#This Row],[fecha ]], "dd-mm-yyyy")</f>
        <v>NIVEL 968 CONTRA PM 584 08-04-2026</v>
      </c>
      <c r="G588" s="542" t="s">
        <v>16</v>
      </c>
      <c r="H588" s="5">
        <v>46120</v>
      </c>
      <c r="I588" s="542">
        <v>3.2</v>
      </c>
      <c r="J588" s="8">
        <v>1.7600000000000001E-2</v>
      </c>
      <c r="K588" s="8">
        <f>+IF(Dumpadas[[#This Row],[ley]]&gt;0.03,0.03,Dumpadas[[#This Row],[ley]])</f>
        <v>1.7600000000000001E-2</v>
      </c>
      <c r="L588" s="427"/>
      <c r="M588" s="386">
        <v>28845</v>
      </c>
      <c r="N588" s="386"/>
      <c r="O588" s="7"/>
      <c r="P588" s="10" t="str" cm="1">
        <f t="array" ref="P588">INDEX(Rangos!$E$3:$E$16,MATCH(1,(Dumpadas[[#This Row],[ley]]&gt;=Rangos!$B$3:$B$16)*(Dumpadas[[#This Row],[ley]]&lt;=Rangos!$C$3:$C$16),0))</f>
        <v>G</v>
      </c>
      <c r="R588" s="769"/>
      <c r="S588" s="769" t="s">
        <v>1128</v>
      </c>
      <c r="T588" s="369">
        <v>1</v>
      </c>
      <c r="U588" s="369">
        <v>3.2</v>
      </c>
      <c r="V588" s="10">
        <v>1.7399999999999999E-2</v>
      </c>
      <c r="Y588" s="769"/>
      <c r="Z588" s="769" t="s">
        <v>1128</v>
      </c>
      <c r="AA588" s="369">
        <v>1</v>
      </c>
      <c r="AB588" s="369">
        <v>3.2</v>
      </c>
      <c r="AC588" s="10">
        <v>1.7399999999999999E-2</v>
      </c>
      <c r="AD588" s="10">
        <v>1.7399999999999999E-2</v>
      </c>
    </row>
    <row r="589" spans="2:30">
      <c r="B589" s="542"/>
      <c r="C589" s="773" t="s">
        <v>3784</v>
      </c>
      <c r="D589" s="773" t="s">
        <v>299</v>
      </c>
      <c r="E589" s="542">
        <v>585</v>
      </c>
      <c r="F589" s="410" t="str">
        <f>Dumpadas[[#This Row],[punto]] &amp; " "&amp;Dumpadas[[#This Row],[jornada]]&amp;" " &amp; Dumpadas[[#This Row],[N°Acop]] &amp; " " &amp; TEXT(Dumpadas[[#This Row],[fecha ]], "dd-mm-yyyy")</f>
        <v>NIVEL 968 CONTRA PM 585 08-04-2026</v>
      </c>
      <c r="G589" s="542" t="s">
        <v>16</v>
      </c>
      <c r="H589" s="5">
        <v>46120</v>
      </c>
      <c r="I589" s="542">
        <v>3.2</v>
      </c>
      <c r="J589" s="8">
        <v>6.1000000000000004E-3</v>
      </c>
      <c r="K589" s="8">
        <f>+IF(Dumpadas[[#This Row],[ley]]&gt;0.03,0.03,Dumpadas[[#This Row],[ley]])</f>
        <v>6.1000000000000004E-3</v>
      </c>
      <c r="L589" s="427"/>
      <c r="M589" s="386">
        <v>28845</v>
      </c>
      <c r="N589" s="386"/>
      <c r="O589" s="7"/>
      <c r="P589" s="10" t="str" cm="1">
        <f t="array" ref="P589">INDEX(Rangos!$E$3:$E$16,MATCH(1,(Dumpadas[[#This Row],[ley]]&gt;=Rangos!$B$3:$B$16)*(Dumpadas[[#This Row],[ley]]&lt;=Rangos!$C$3:$C$16),0))</f>
        <v>Reserva</v>
      </c>
      <c r="R589" s="769"/>
      <c r="S589" s="769" t="s">
        <v>1129</v>
      </c>
      <c r="T589" s="369">
        <v>1</v>
      </c>
      <c r="U589" s="369">
        <v>3.2</v>
      </c>
      <c r="V589" s="10">
        <v>1.35E-2</v>
      </c>
      <c r="Y589" s="769"/>
      <c r="Z589" s="769" t="s">
        <v>1129</v>
      </c>
      <c r="AA589" s="369">
        <v>1</v>
      </c>
      <c r="AB589" s="369">
        <v>3.2</v>
      </c>
      <c r="AC589" s="10">
        <v>1.35E-2</v>
      </c>
      <c r="AD589" s="10">
        <v>1.35E-2</v>
      </c>
    </row>
    <row r="590" spans="2:30">
      <c r="B590" s="542"/>
      <c r="C590" s="773" t="s">
        <v>3784</v>
      </c>
      <c r="D590" s="773" t="s">
        <v>299</v>
      </c>
      <c r="E590" s="542">
        <v>586</v>
      </c>
      <c r="F590" s="410" t="str">
        <f>Dumpadas[[#This Row],[punto]] &amp; " "&amp;Dumpadas[[#This Row],[jornada]]&amp;" " &amp; Dumpadas[[#This Row],[N°Acop]] &amp; " " &amp; TEXT(Dumpadas[[#This Row],[fecha ]], "dd-mm-yyyy")</f>
        <v>NIVEL 968 CONTRA PM 586 08-04-2026</v>
      </c>
      <c r="G590" s="542" t="s">
        <v>16</v>
      </c>
      <c r="H590" s="5">
        <v>46120</v>
      </c>
      <c r="I590" s="542">
        <v>3.2</v>
      </c>
      <c r="J590" s="8">
        <v>8.6999999999999994E-3</v>
      </c>
      <c r="K590" s="8">
        <f>+IF(Dumpadas[[#This Row],[ley]]&gt;0.03,0.03,Dumpadas[[#This Row],[ley]])</f>
        <v>8.6999999999999994E-3</v>
      </c>
      <c r="L590" s="427"/>
      <c r="M590" s="386">
        <v>28845</v>
      </c>
      <c r="N590" s="386"/>
      <c r="O590" s="7"/>
      <c r="P590" s="10" t="str" cm="1">
        <f t="array" ref="P590">INDEX(Rangos!$E$3:$E$16,MATCH(1,(Dumpadas[[#This Row],[ley]]&gt;=Rangos!$B$3:$B$16)*(Dumpadas[[#This Row],[ley]]&lt;=Rangos!$C$3:$C$16),0))</f>
        <v>A</v>
      </c>
      <c r="R590" s="769"/>
      <c r="S590" s="769" t="s">
        <v>1130</v>
      </c>
      <c r="T590" s="369">
        <v>1</v>
      </c>
      <c r="U590" s="369">
        <v>3.2</v>
      </c>
      <c r="V590" s="10">
        <v>1.3899999999999999E-2</v>
      </c>
      <c r="Y590" s="769"/>
      <c r="Z590" s="769" t="s">
        <v>1130</v>
      </c>
      <c r="AA590" s="369">
        <v>1</v>
      </c>
      <c r="AB590" s="369">
        <v>3.2</v>
      </c>
      <c r="AC590" s="10">
        <v>1.3899999999999999E-2</v>
      </c>
      <c r="AD590" s="10">
        <v>1.3899999999999999E-2</v>
      </c>
    </row>
    <row r="591" spans="2:30">
      <c r="B591" s="542"/>
      <c r="C591" s="773" t="s">
        <v>3784</v>
      </c>
      <c r="D591" s="773" t="s">
        <v>299</v>
      </c>
      <c r="E591" s="542">
        <v>587</v>
      </c>
      <c r="F591" s="410" t="str">
        <f>Dumpadas[[#This Row],[punto]] &amp; " "&amp;Dumpadas[[#This Row],[jornada]]&amp;" " &amp; Dumpadas[[#This Row],[N°Acop]] &amp; " " &amp; TEXT(Dumpadas[[#This Row],[fecha ]], "dd-mm-yyyy")</f>
        <v>NIVEL 968 CONTRA PM 587 08-04-2026</v>
      </c>
      <c r="G591" s="542" t="s">
        <v>16</v>
      </c>
      <c r="H591" s="5">
        <v>46120</v>
      </c>
      <c r="I591" s="542">
        <v>3.2</v>
      </c>
      <c r="J591" s="8">
        <v>8.8999999999999999E-3</v>
      </c>
      <c r="K591" s="8">
        <f>+IF(Dumpadas[[#This Row],[ley]]&gt;0.03,0.03,Dumpadas[[#This Row],[ley]])</f>
        <v>8.8999999999999999E-3</v>
      </c>
      <c r="L591" s="427"/>
      <c r="M591" s="386">
        <v>28845</v>
      </c>
      <c r="N591" s="386"/>
      <c r="O591" s="7"/>
      <c r="P591" s="10" t="str" cm="1">
        <f t="array" ref="P591">INDEX(Rangos!$E$3:$E$16,MATCH(1,(Dumpadas[[#This Row],[ley]]&gt;=Rangos!$B$3:$B$16)*(Dumpadas[[#This Row],[ley]]&lt;=Rangos!$C$3:$C$16),0))</f>
        <v>A</v>
      </c>
      <c r="R591" s="769"/>
      <c r="S591" s="769" t="s">
        <v>1131</v>
      </c>
      <c r="T591" s="369">
        <v>1</v>
      </c>
      <c r="U591" s="369">
        <v>3.2</v>
      </c>
      <c r="V591" s="10">
        <v>1.46E-2</v>
      </c>
      <c r="Y591" s="769"/>
      <c r="Z591" s="769" t="s">
        <v>1131</v>
      </c>
      <c r="AA591" s="369">
        <v>1</v>
      </c>
      <c r="AB591" s="369">
        <v>3.2</v>
      </c>
      <c r="AC591" s="10">
        <v>1.46E-2</v>
      </c>
      <c r="AD591" s="10">
        <v>1.46E-2</v>
      </c>
    </row>
    <row r="592" spans="2:30">
      <c r="B592" s="535"/>
      <c r="C592" s="535" t="s">
        <v>3787</v>
      </c>
      <c r="D592" s="535" t="s">
        <v>227</v>
      </c>
      <c r="E592" s="535">
        <v>588</v>
      </c>
      <c r="F592" s="537" t="str">
        <f>Dumpadas[[#This Row],[punto]] &amp; " "&amp;Dumpadas[[#This Row],[jornada]]&amp;" " &amp; Dumpadas[[#This Row],[N°Acop]] &amp; " " &amp; TEXT(Dumpadas[[#This Row],[fecha ]], "dd-mm-yyyy")</f>
        <v>NIVEL 974 A M4 7N AM 588 09-04-2026</v>
      </c>
      <c r="G592" s="535" t="s">
        <v>14</v>
      </c>
      <c r="H592" s="538">
        <v>46121</v>
      </c>
      <c r="I592" s="535">
        <v>3.2</v>
      </c>
      <c r="J592" s="539">
        <v>1.7000000000000001E-2</v>
      </c>
      <c r="K592" s="539">
        <f>+IF(Dumpadas[[#This Row],[ley]]&gt;0.03,0.03,Dumpadas[[#This Row],[ley]])</f>
        <v>1.7000000000000001E-2</v>
      </c>
      <c r="L592" s="539"/>
      <c r="M592" s="535">
        <v>28846</v>
      </c>
      <c r="N592" s="535"/>
      <c r="O592" s="539"/>
      <c r="P592" s="540" t="str" cm="1">
        <f t="array" ref="P592">INDEX(Rangos!$E$3:$E$16,MATCH(1,(Dumpadas[[#This Row],[ley]]&gt;=Rangos!$B$3:$B$16)*(Dumpadas[[#This Row],[ley]]&lt;=Rangos!$C$3:$C$16),0))</f>
        <v>F</v>
      </c>
      <c r="R592" s="769"/>
      <c r="S592" s="769" t="s">
        <v>1132</v>
      </c>
      <c r="T592" s="369">
        <v>1</v>
      </c>
      <c r="U592" s="369">
        <v>3.2</v>
      </c>
      <c r="V592" s="10">
        <v>1.23E-2</v>
      </c>
      <c r="Y592" s="769"/>
      <c r="Z592" s="769" t="s">
        <v>1132</v>
      </c>
      <c r="AA592" s="369">
        <v>1</v>
      </c>
      <c r="AB592" s="369">
        <v>3.2</v>
      </c>
      <c r="AC592" s="10">
        <v>1.23E-2</v>
      </c>
      <c r="AD592" s="10">
        <v>1.23E-2</v>
      </c>
    </row>
    <row r="593" spans="2:30">
      <c r="B593" s="535"/>
      <c r="C593" s="535" t="s">
        <v>3787</v>
      </c>
      <c r="D593" s="535" t="s">
        <v>227</v>
      </c>
      <c r="E593" s="535">
        <v>589</v>
      </c>
      <c r="F593" s="537" t="str">
        <f>Dumpadas[[#This Row],[punto]] &amp; " "&amp;Dumpadas[[#This Row],[jornada]]&amp;" " &amp; Dumpadas[[#This Row],[N°Acop]] &amp; " " &amp; TEXT(Dumpadas[[#This Row],[fecha ]], "dd-mm-yyyy")</f>
        <v>NIVEL 974 A M4 7N AM 589 09-04-2026</v>
      </c>
      <c r="G593" s="535" t="s">
        <v>14</v>
      </c>
      <c r="H593" s="538">
        <v>46121</v>
      </c>
      <c r="I593" s="535">
        <v>3.2</v>
      </c>
      <c r="J593" s="539">
        <v>2.81E-2</v>
      </c>
      <c r="K593" s="539">
        <f>+IF(Dumpadas[[#This Row],[ley]]&gt;0.03,0.03,Dumpadas[[#This Row],[ley]])</f>
        <v>2.81E-2</v>
      </c>
      <c r="L593" s="539"/>
      <c r="M593" s="535">
        <v>28846</v>
      </c>
      <c r="N593" s="535"/>
      <c r="O593" s="539"/>
      <c r="P593" s="540" t="str" cm="1">
        <f t="array" ref="P593">INDEX(Rangos!$E$3:$E$16,MATCH(1,(Dumpadas[[#This Row],[ley]]&gt;=Rangos!$B$3:$B$16)*(Dumpadas[[#This Row],[ley]]&lt;=Rangos!$C$3:$C$16),0))</f>
        <v>L</v>
      </c>
      <c r="R593" s="769"/>
      <c r="S593" s="769" t="s">
        <v>1133</v>
      </c>
      <c r="T593" s="369">
        <v>1</v>
      </c>
      <c r="U593" s="369">
        <v>3.2</v>
      </c>
      <c r="V593" s="10">
        <v>1.5900000000000001E-2</v>
      </c>
      <c r="Y593" s="769"/>
      <c r="Z593" s="769" t="s">
        <v>1133</v>
      </c>
      <c r="AA593" s="369">
        <v>1</v>
      </c>
      <c r="AB593" s="369">
        <v>3.2</v>
      </c>
      <c r="AC593" s="10">
        <v>1.5900000000000001E-2</v>
      </c>
      <c r="AD593" s="10">
        <v>1.5900000000000001E-2</v>
      </c>
    </row>
    <row r="594" spans="2:30">
      <c r="B594" s="535"/>
      <c r="C594" s="535" t="s">
        <v>3787</v>
      </c>
      <c r="D594" s="535" t="s">
        <v>227</v>
      </c>
      <c r="E594" s="535">
        <v>590</v>
      </c>
      <c r="F594" s="537" t="str">
        <f>Dumpadas[[#This Row],[punto]] &amp; " "&amp;Dumpadas[[#This Row],[jornada]]&amp;" " &amp; Dumpadas[[#This Row],[N°Acop]] &amp; " " &amp; TEXT(Dumpadas[[#This Row],[fecha ]], "dd-mm-yyyy")</f>
        <v>NIVEL 974 A M4 7N AM 590 09-04-2026</v>
      </c>
      <c r="G594" s="535" t="s">
        <v>14</v>
      </c>
      <c r="H594" s="538">
        <v>46121</v>
      </c>
      <c r="I594" s="535">
        <v>3.2</v>
      </c>
      <c r="J594" s="539">
        <v>1.9E-2</v>
      </c>
      <c r="K594" s="539">
        <f>+IF(Dumpadas[[#This Row],[ley]]&gt;0.03,0.03,Dumpadas[[#This Row],[ley]])</f>
        <v>1.9E-2</v>
      </c>
      <c r="L594" s="539"/>
      <c r="M594" s="535">
        <v>28846</v>
      </c>
      <c r="N594" s="535"/>
      <c r="O594" s="539"/>
      <c r="P594" s="540" t="str" cm="1">
        <f t="array" ref="P594">INDEX(Rangos!$E$3:$E$16,MATCH(1,(Dumpadas[[#This Row],[ley]]&gt;=Rangos!$B$3:$B$16)*(Dumpadas[[#This Row],[ley]]&lt;=Rangos!$C$3:$C$16),0))</f>
        <v>H</v>
      </c>
      <c r="R594" s="769"/>
      <c r="S594" s="769" t="s">
        <v>1134</v>
      </c>
      <c r="T594" s="369">
        <v>1</v>
      </c>
      <c r="U594" s="369">
        <v>3.2</v>
      </c>
      <c r="V594" s="10">
        <v>1.95E-2</v>
      </c>
      <c r="Y594" s="769"/>
      <c r="Z594" s="769" t="s">
        <v>1134</v>
      </c>
      <c r="AA594" s="369">
        <v>1</v>
      </c>
      <c r="AB594" s="369">
        <v>3.2</v>
      </c>
      <c r="AC594" s="10">
        <v>1.95E-2</v>
      </c>
      <c r="AD594" s="10">
        <v>1.95E-2</v>
      </c>
    </row>
    <row r="595" spans="2:30">
      <c r="B595" s="535"/>
      <c r="C595" s="535" t="s">
        <v>3787</v>
      </c>
      <c r="D595" s="535" t="s">
        <v>227</v>
      </c>
      <c r="E595" s="535">
        <v>591</v>
      </c>
      <c r="F595" s="537" t="str">
        <f>Dumpadas[[#This Row],[punto]] &amp; " "&amp;Dumpadas[[#This Row],[jornada]]&amp;" " &amp; Dumpadas[[#This Row],[N°Acop]] &amp; " " &amp; TEXT(Dumpadas[[#This Row],[fecha ]], "dd-mm-yyyy")</f>
        <v>NIVEL 974 A M4 7N AM 591 09-04-2026</v>
      </c>
      <c r="G595" s="535" t="s">
        <v>14</v>
      </c>
      <c r="H595" s="538">
        <v>46121</v>
      </c>
      <c r="I595" s="535">
        <v>3.2</v>
      </c>
      <c r="J595" s="539">
        <v>1.9400000000000001E-2</v>
      </c>
      <c r="K595" s="539">
        <f>+IF(Dumpadas[[#This Row],[ley]]&gt;0.03,0.03,Dumpadas[[#This Row],[ley]])</f>
        <v>1.9400000000000001E-2</v>
      </c>
      <c r="L595" s="539"/>
      <c r="M595" s="535">
        <v>28846</v>
      </c>
      <c r="N595" s="535"/>
      <c r="O595" s="539"/>
      <c r="P595" s="540" t="str" cm="1">
        <f t="array" ref="P595">INDEX(Rangos!$E$3:$E$16,MATCH(1,(Dumpadas[[#This Row],[ley]]&gt;=Rangos!$B$3:$B$16)*(Dumpadas[[#This Row],[ley]]&lt;=Rangos!$C$3:$C$16),0))</f>
        <v>H</v>
      </c>
      <c r="R595" s="769"/>
      <c r="S595" s="769" t="s">
        <v>1135</v>
      </c>
      <c r="T595" s="369">
        <v>1</v>
      </c>
      <c r="U595" s="369">
        <v>3.2</v>
      </c>
      <c r="V595" s="10">
        <v>2.3400000000000001E-2</v>
      </c>
      <c r="Y595" s="769"/>
      <c r="Z595" s="769" t="s">
        <v>1135</v>
      </c>
      <c r="AA595" s="369">
        <v>1</v>
      </c>
      <c r="AB595" s="369">
        <v>3.2</v>
      </c>
      <c r="AC595" s="10">
        <v>2.3400000000000001E-2</v>
      </c>
      <c r="AD595" s="10">
        <v>2.3400000000000001E-2</v>
      </c>
    </row>
    <row r="596" spans="2:30">
      <c r="B596" s="535"/>
      <c r="C596" s="535" t="s">
        <v>3787</v>
      </c>
      <c r="D596" s="535" t="s">
        <v>227</v>
      </c>
      <c r="E596" s="535">
        <v>592</v>
      </c>
      <c r="F596" s="537" t="str">
        <f>Dumpadas[[#This Row],[punto]] &amp; " "&amp;Dumpadas[[#This Row],[jornada]]&amp;" " &amp; Dumpadas[[#This Row],[N°Acop]] &amp; " " &amp; TEXT(Dumpadas[[#This Row],[fecha ]], "dd-mm-yyyy")</f>
        <v>NIVEL 974 A M4 7N AM 592 09-04-2026</v>
      </c>
      <c r="G596" s="535" t="s">
        <v>14</v>
      </c>
      <c r="H596" s="538">
        <v>46121</v>
      </c>
      <c r="I596" s="535">
        <v>3.2</v>
      </c>
      <c r="J596" s="539">
        <v>1.5599999999999999E-2</v>
      </c>
      <c r="K596" s="539">
        <f>+IF(Dumpadas[[#This Row],[ley]]&gt;0.03,0.03,Dumpadas[[#This Row],[ley]])</f>
        <v>1.5599999999999999E-2</v>
      </c>
      <c r="L596" s="539"/>
      <c r="M596" s="535">
        <v>28846</v>
      </c>
      <c r="N596" s="535"/>
      <c r="O596" s="539"/>
      <c r="P596" s="540" t="str" cm="1">
        <f t="array" ref="P596">INDEX(Rangos!$E$3:$E$16,MATCH(1,(Dumpadas[[#This Row],[ley]]&gt;=Rangos!$B$3:$B$16)*(Dumpadas[[#This Row],[ley]]&lt;=Rangos!$C$3:$C$16),0))</f>
        <v>F</v>
      </c>
      <c r="R596" s="769"/>
      <c r="S596" s="769" t="s">
        <v>1136</v>
      </c>
      <c r="T596" s="369">
        <v>1</v>
      </c>
      <c r="U596" s="369">
        <v>3.2</v>
      </c>
      <c r="V596" s="10">
        <v>1.7100000000000001E-2</v>
      </c>
      <c r="Y596" s="769"/>
      <c r="Z596" s="769" t="s">
        <v>1136</v>
      </c>
      <c r="AA596" s="369">
        <v>1</v>
      </c>
      <c r="AB596" s="369">
        <v>3.2</v>
      </c>
      <c r="AC596" s="10">
        <v>1.7100000000000001E-2</v>
      </c>
      <c r="AD596" s="10">
        <v>1.7100000000000001E-2</v>
      </c>
    </row>
    <row r="597" spans="2:30">
      <c r="B597" s="535"/>
      <c r="C597" s="535" t="s">
        <v>3787</v>
      </c>
      <c r="D597" s="535" t="s">
        <v>227</v>
      </c>
      <c r="E597" s="535">
        <v>593</v>
      </c>
      <c r="F597" s="537" t="str">
        <f>Dumpadas[[#This Row],[punto]] &amp; " "&amp;Dumpadas[[#This Row],[jornada]]&amp;" " &amp; Dumpadas[[#This Row],[N°Acop]] &amp; " " &amp; TEXT(Dumpadas[[#This Row],[fecha ]], "dd-mm-yyyy")</f>
        <v>NIVEL 974 A M4 7N AM 593 09-04-2026</v>
      </c>
      <c r="G597" s="535" t="s">
        <v>14</v>
      </c>
      <c r="H597" s="538">
        <v>46121</v>
      </c>
      <c r="I597" s="535">
        <v>3.2</v>
      </c>
      <c r="J597" s="539">
        <v>1.3899999999999999E-2</v>
      </c>
      <c r="K597" s="539">
        <f>+IF(Dumpadas[[#This Row],[ley]]&gt;0.03,0.03,Dumpadas[[#This Row],[ley]])</f>
        <v>1.3899999999999999E-2</v>
      </c>
      <c r="L597" s="539"/>
      <c r="M597" s="535">
        <v>28846</v>
      </c>
      <c r="N597" s="535"/>
      <c r="O597" s="539"/>
      <c r="P597" s="540" t="str" cm="1">
        <f t="array" ref="P597">INDEX(Rangos!$E$3:$E$16,MATCH(1,(Dumpadas[[#This Row],[ley]]&gt;=Rangos!$B$3:$B$16)*(Dumpadas[[#This Row],[ley]]&lt;=Rangos!$C$3:$C$16),0))</f>
        <v>E</v>
      </c>
      <c r="R597" s="769"/>
      <c r="S597" s="769" t="s">
        <v>1137</v>
      </c>
      <c r="T597" s="369">
        <v>1</v>
      </c>
      <c r="U597" s="369">
        <v>3.2</v>
      </c>
      <c r="V597" s="10">
        <v>2.52E-2</v>
      </c>
      <c r="Y597" s="769"/>
      <c r="Z597" s="769" t="s">
        <v>1137</v>
      </c>
      <c r="AA597" s="369">
        <v>1</v>
      </c>
      <c r="AB597" s="369">
        <v>3.2</v>
      </c>
      <c r="AC597" s="10">
        <v>2.52E-2</v>
      </c>
      <c r="AD597" s="10">
        <v>2.52E-2</v>
      </c>
    </row>
    <row r="598" spans="2:30">
      <c r="B598" s="542"/>
      <c r="C598" s="773" t="s">
        <v>3788</v>
      </c>
      <c r="D598" s="773" t="s">
        <v>227</v>
      </c>
      <c r="E598" s="542">
        <v>594</v>
      </c>
      <c r="F598" s="410" t="str">
        <f>Dumpadas[[#This Row],[punto]] &amp; " "&amp;Dumpadas[[#This Row],[jornada]]&amp;" " &amp; Dumpadas[[#This Row],[N°Acop]] &amp; " " &amp; TEXT(Dumpadas[[#This Row],[fecha ]], "dd-mm-yyyy")</f>
        <v>NIVEL 974 B M4 7N AM 594 09-04-2026</v>
      </c>
      <c r="G598" s="542" t="s">
        <v>14</v>
      </c>
      <c r="H598" s="5">
        <v>46121</v>
      </c>
      <c r="I598" s="542">
        <v>3.2</v>
      </c>
      <c r="J598" s="8">
        <v>1.14E-2</v>
      </c>
      <c r="K598" s="8">
        <f>+IF(Dumpadas[[#This Row],[ley]]&gt;0.03,0.03,Dumpadas[[#This Row],[ley]])</f>
        <v>1.14E-2</v>
      </c>
      <c r="L598" s="427"/>
      <c r="M598" s="386">
        <v>28847</v>
      </c>
      <c r="N598" s="386"/>
      <c r="O598" s="7"/>
      <c r="P598" s="10" t="str" cm="1">
        <f t="array" ref="P598">INDEX(Rangos!$E$3:$E$16,MATCH(1,(Dumpadas[[#This Row],[ley]]&gt;=Rangos!$B$3:$B$16)*(Dumpadas[[#This Row],[ley]]&lt;=Rangos!$C$3:$C$16),0))</f>
        <v>C</v>
      </c>
      <c r="R598" s="769"/>
      <c r="S598" s="769" t="s">
        <v>1138</v>
      </c>
      <c r="T598" s="369">
        <v>1</v>
      </c>
      <c r="U598" s="369">
        <v>3.2</v>
      </c>
      <c r="V598" s="10">
        <v>2.1999999999999999E-2</v>
      </c>
      <c r="Y598" s="769"/>
      <c r="Z598" s="769" t="s">
        <v>1138</v>
      </c>
      <c r="AA598" s="369">
        <v>1</v>
      </c>
      <c r="AB598" s="369">
        <v>3.2</v>
      </c>
      <c r="AC598" s="10">
        <v>2.1999999999999999E-2</v>
      </c>
      <c r="AD598" s="10">
        <v>2.1999999999999999E-2</v>
      </c>
    </row>
    <row r="599" spans="2:30">
      <c r="B599" s="542"/>
      <c r="C599" s="773" t="s">
        <v>3788</v>
      </c>
      <c r="D599" s="773" t="s">
        <v>227</v>
      </c>
      <c r="E599" s="542">
        <v>595</v>
      </c>
      <c r="F599" s="410" t="str">
        <f>Dumpadas[[#This Row],[punto]] &amp; " "&amp;Dumpadas[[#This Row],[jornada]]&amp;" " &amp; Dumpadas[[#This Row],[N°Acop]] &amp; " " &amp; TEXT(Dumpadas[[#This Row],[fecha ]], "dd-mm-yyyy")</f>
        <v>NIVEL 974 B M4 7N AM 595 09-04-2026</v>
      </c>
      <c r="G599" s="542" t="s">
        <v>14</v>
      </c>
      <c r="H599" s="5">
        <v>46121</v>
      </c>
      <c r="I599" s="542">
        <v>3.2</v>
      </c>
      <c r="J599" s="8">
        <v>1.3299999999999999E-2</v>
      </c>
      <c r="K599" s="8">
        <f>+IF(Dumpadas[[#This Row],[ley]]&gt;0.03,0.03,Dumpadas[[#This Row],[ley]])</f>
        <v>1.3299999999999999E-2</v>
      </c>
      <c r="L599" s="427"/>
      <c r="M599" s="386">
        <v>28847</v>
      </c>
      <c r="N599" s="386"/>
      <c r="O599" s="7"/>
      <c r="P599" s="10" t="str" cm="1">
        <f t="array" ref="P599">INDEX(Rangos!$E$3:$E$16,MATCH(1,(Dumpadas[[#This Row],[ley]]&gt;=Rangos!$B$3:$B$16)*(Dumpadas[[#This Row],[ley]]&lt;=Rangos!$C$3:$C$16),0))</f>
        <v>D</v>
      </c>
      <c r="R599" s="769"/>
      <c r="S599" s="769" t="s">
        <v>1139</v>
      </c>
      <c r="T599" s="369">
        <v>1</v>
      </c>
      <c r="U599" s="369">
        <v>3.2</v>
      </c>
      <c r="V599" s="10">
        <v>1.8800000000000001E-2</v>
      </c>
      <c r="Y599" s="769"/>
      <c r="Z599" s="769" t="s">
        <v>1139</v>
      </c>
      <c r="AA599" s="369">
        <v>1</v>
      </c>
      <c r="AB599" s="369">
        <v>3.2</v>
      </c>
      <c r="AC599" s="10">
        <v>1.8800000000000001E-2</v>
      </c>
      <c r="AD599" s="10">
        <v>1.8800000000000001E-2</v>
      </c>
    </row>
    <row r="600" spans="2:30">
      <c r="B600" s="542"/>
      <c r="C600" s="773" t="s">
        <v>3788</v>
      </c>
      <c r="D600" s="773" t="s">
        <v>227</v>
      </c>
      <c r="E600" s="542">
        <v>596</v>
      </c>
      <c r="F600" s="410" t="str">
        <f>Dumpadas[[#This Row],[punto]] &amp; " "&amp;Dumpadas[[#This Row],[jornada]]&amp;" " &amp; Dumpadas[[#This Row],[N°Acop]] &amp; " " &amp; TEXT(Dumpadas[[#This Row],[fecha ]], "dd-mm-yyyy")</f>
        <v>NIVEL 974 B M4 7N AM 596 09-04-2026</v>
      </c>
      <c r="G600" s="542" t="s">
        <v>14</v>
      </c>
      <c r="H600" s="5">
        <v>46121</v>
      </c>
      <c r="I600" s="542">
        <v>3.2</v>
      </c>
      <c r="J600" s="8">
        <v>1.3299999999999999E-2</v>
      </c>
      <c r="K600" s="8">
        <f>+IF(Dumpadas[[#This Row],[ley]]&gt;0.03,0.03,Dumpadas[[#This Row],[ley]])</f>
        <v>1.3299999999999999E-2</v>
      </c>
      <c r="L600" s="427"/>
      <c r="M600" s="386">
        <v>28847</v>
      </c>
      <c r="N600" s="386"/>
      <c r="O600" s="7"/>
      <c r="P600" s="10" t="str" cm="1">
        <f t="array" ref="P600">INDEX(Rangos!$E$3:$E$16,MATCH(1,(Dumpadas[[#This Row],[ley]]&gt;=Rangos!$B$3:$B$16)*(Dumpadas[[#This Row],[ley]]&lt;=Rangos!$C$3:$C$16),0))</f>
        <v>D</v>
      </c>
      <c r="R600" s="769"/>
      <c r="S600" s="769" t="s">
        <v>1140</v>
      </c>
      <c r="T600" s="369">
        <v>1</v>
      </c>
      <c r="U600" s="369">
        <v>3.2</v>
      </c>
      <c r="V600" s="10">
        <v>1.4800000000000001E-2</v>
      </c>
      <c r="Y600" s="769"/>
      <c r="Z600" s="769" t="s">
        <v>1140</v>
      </c>
      <c r="AA600" s="369">
        <v>1</v>
      </c>
      <c r="AB600" s="369">
        <v>3.2</v>
      </c>
      <c r="AC600" s="10">
        <v>1.4800000000000001E-2</v>
      </c>
      <c r="AD600" s="10">
        <v>1.4800000000000001E-2</v>
      </c>
    </row>
    <row r="601" spans="2:30">
      <c r="B601" s="542"/>
      <c r="C601" s="773" t="s">
        <v>3788</v>
      </c>
      <c r="D601" s="773" t="s">
        <v>227</v>
      </c>
      <c r="E601" s="542">
        <v>597</v>
      </c>
      <c r="F601" s="410" t="str">
        <f>Dumpadas[[#This Row],[punto]] &amp; " "&amp;Dumpadas[[#This Row],[jornada]]&amp;" " &amp; Dumpadas[[#This Row],[N°Acop]] &amp; " " &amp; TEXT(Dumpadas[[#This Row],[fecha ]], "dd-mm-yyyy")</f>
        <v>NIVEL 974 B M4 7N AM 597 09-04-2026</v>
      </c>
      <c r="G601" s="542" t="s">
        <v>14</v>
      </c>
      <c r="H601" s="5">
        <v>46121</v>
      </c>
      <c r="I601" s="542">
        <v>3.2</v>
      </c>
      <c r="J601" s="8">
        <v>1.5800000000000002E-2</v>
      </c>
      <c r="K601" s="8">
        <f>+IF(Dumpadas[[#This Row],[ley]]&gt;0.03,0.03,Dumpadas[[#This Row],[ley]])</f>
        <v>1.5800000000000002E-2</v>
      </c>
      <c r="L601" s="427"/>
      <c r="M601" s="386">
        <v>28847</v>
      </c>
      <c r="N601" s="386"/>
      <c r="O601" s="7"/>
      <c r="P601" s="10" t="str" cm="1">
        <f t="array" ref="P601">INDEX(Rangos!$E$3:$E$16,MATCH(1,(Dumpadas[[#This Row],[ley]]&gt;=Rangos!$B$3:$B$16)*(Dumpadas[[#This Row],[ley]]&lt;=Rangos!$C$3:$C$16),0))</f>
        <v>F</v>
      </c>
      <c r="R601" s="769"/>
      <c r="S601" s="769" t="s">
        <v>1141</v>
      </c>
      <c r="T601" s="369">
        <v>1</v>
      </c>
      <c r="U601" s="369">
        <v>3.2</v>
      </c>
      <c r="V601" s="10">
        <v>1.2999999999999999E-2</v>
      </c>
      <c r="Y601" s="769"/>
      <c r="Z601" s="769" t="s">
        <v>1141</v>
      </c>
      <c r="AA601" s="369">
        <v>1</v>
      </c>
      <c r="AB601" s="369">
        <v>3.2</v>
      </c>
      <c r="AC601" s="10">
        <v>1.2999999999999999E-2</v>
      </c>
      <c r="AD601" s="10">
        <v>1.2999999999999999E-2</v>
      </c>
    </row>
    <row r="602" spans="2:30">
      <c r="B602" s="542"/>
      <c r="C602" s="773" t="s">
        <v>3788</v>
      </c>
      <c r="D602" s="773" t="s">
        <v>227</v>
      </c>
      <c r="E602" s="542">
        <v>598</v>
      </c>
      <c r="F602" s="410" t="str">
        <f>Dumpadas[[#This Row],[punto]] &amp; " "&amp;Dumpadas[[#This Row],[jornada]]&amp;" " &amp; Dumpadas[[#This Row],[N°Acop]] &amp; " " &amp; TEXT(Dumpadas[[#This Row],[fecha ]], "dd-mm-yyyy")</f>
        <v>NIVEL 974 B M4 7N AM 598 09-04-2026</v>
      </c>
      <c r="G602" s="542" t="s">
        <v>14</v>
      </c>
      <c r="H602" s="5">
        <v>46121</v>
      </c>
      <c r="I602" s="542">
        <v>3.2</v>
      </c>
      <c r="J602" s="8">
        <v>1.5299999999999999E-2</v>
      </c>
      <c r="K602" s="8">
        <f>+IF(Dumpadas[[#This Row],[ley]]&gt;0.03,0.03,Dumpadas[[#This Row],[ley]])</f>
        <v>1.5299999999999999E-2</v>
      </c>
      <c r="L602" s="427"/>
      <c r="M602" s="386">
        <v>28847</v>
      </c>
      <c r="N602" s="386"/>
      <c r="O602" s="7"/>
      <c r="P602" s="10" t="str" cm="1">
        <f t="array" ref="P602">INDEX(Rangos!$E$3:$E$16,MATCH(1,(Dumpadas[[#This Row],[ley]]&gt;=Rangos!$B$3:$B$16)*(Dumpadas[[#This Row],[ley]]&lt;=Rangos!$C$3:$C$16),0))</f>
        <v>F</v>
      </c>
      <c r="R602" s="769"/>
      <c r="S602" s="769" t="s">
        <v>1142</v>
      </c>
      <c r="T602" s="369">
        <v>1</v>
      </c>
      <c r="U602" s="369">
        <v>3.2</v>
      </c>
      <c r="V602" s="10">
        <v>1.29E-2</v>
      </c>
      <c r="Y602" s="769"/>
      <c r="Z602" s="769" t="s">
        <v>1142</v>
      </c>
      <c r="AA602" s="369">
        <v>1</v>
      </c>
      <c r="AB602" s="369">
        <v>3.2</v>
      </c>
      <c r="AC602" s="10">
        <v>1.29E-2</v>
      </c>
      <c r="AD602" s="10">
        <v>1.29E-2</v>
      </c>
    </row>
    <row r="603" spans="2:30">
      <c r="B603" s="542"/>
      <c r="C603" s="773" t="s">
        <v>3788</v>
      </c>
      <c r="D603" s="773" t="s">
        <v>227</v>
      </c>
      <c r="E603" s="542">
        <v>599</v>
      </c>
      <c r="F603" s="410" t="str">
        <f>Dumpadas[[#This Row],[punto]] &amp; " "&amp;Dumpadas[[#This Row],[jornada]]&amp;" " &amp; Dumpadas[[#This Row],[N°Acop]] &amp; " " &amp; TEXT(Dumpadas[[#This Row],[fecha ]], "dd-mm-yyyy")</f>
        <v>NIVEL 974 B M4 7N AM 599 09-04-2026</v>
      </c>
      <c r="G603" s="542" t="s">
        <v>14</v>
      </c>
      <c r="H603" s="5">
        <v>46121</v>
      </c>
      <c r="I603" s="542">
        <v>3.2</v>
      </c>
      <c r="J603" s="8">
        <v>1.8499999999999999E-2</v>
      </c>
      <c r="K603" s="8">
        <f>+IF(Dumpadas[[#This Row],[ley]]&gt;0.03,0.03,Dumpadas[[#This Row],[ley]])</f>
        <v>1.8499999999999999E-2</v>
      </c>
      <c r="L603" s="427"/>
      <c r="M603" s="386">
        <v>28847</v>
      </c>
      <c r="N603" s="386"/>
      <c r="O603" s="7"/>
      <c r="P603" s="10" t="str" cm="1">
        <f t="array" ref="P603">INDEX(Rangos!$E$3:$E$16,MATCH(1,(Dumpadas[[#This Row],[ley]]&gt;=Rangos!$B$3:$B$16)*(Dumpadas[[#This Row],[ley]]&lt;=Rangos!$C$3:$C$16),0))</f>
        <v>G</v>
      </c>
      <c r="R603" s="769"/>
      <c r="S603" s="769" t="s">
        <v>1143</v>
      </c>
      <c r="T603" s="369">
        <v>1</v>
      </c>
      <c r="U603" s="369">
        <v>3.2</v>
      </c>
      <c r="V603" s="10">
        <v>8.9999999999999993E-3</v>
      </c>
      <c r="Y603" s="769"/>
      <c r="Z603" s="769" t="s">
        <v>1143</v>
      </c>
      <c r="AA603" s="369">
        <v>1</v>
      </c>
      <c r="AB603" s="369">
        <v>3.2</v>
      </c>
      <c r="AC603" s="10">
        <v>8.9999999999999993E-3</v>
      </c>
      <c r="AD603" s="10">
        <v>8.9999999999999993E-3</v>
      </c>
    </row>
    <row r="604" spans="2:30">
      <c r="B604" s="542"/>
      <c r="C604" s="773" t="s">
        <v>3788</v>
      </c>
      <c r="D604" s="773" t="s">
        <v>227</v>
      </c>
      <c r="E604" s="542">
        <v>600</v>
      </c>
      <c r="F604" s="410" t="str">
        <f>Dumpadas[[#This Row],[punto]] &amp; " "&amp;Dumpadas[[#This Row],[jornada]]&amp;" " &amp; Dumpadas[[#This Row],[N°Acop]] &amp; " " &amp; TEXT(Dumpadas[[#This Row],[fecha ]], "dd-mm-yyyy")</f>
        <v>NIVEL 974 B M4 7N AM 600 09-04-2026</v>
      </c>
      <c r="G604" s="542" t="s">
        <v>14</v>
      </c>
      <c r="H604" s="5">
        <v>46121</v>
      </c>
      <c r="I604" s="542">
        <v>3.2</v>
      </c>
      <c r="J604" s="8">
        <v>1.41E-2</v>
      </c>
      <c r="K604" s="8">
        <f>+IF(Dumpadas[[#This Row],[ley]]&gt;0.03,0.03,Dumpadas[[#This Row],[ley]])</f>
        <v>1.41E-2</v>
      </c>
      <c r="L604" s="427"/>
      <c r="M604" s="386">
        <v>28847</v>
      </c>
      <c r="N604" s="386"/>
      <c r="O604" s="7"/>
      <c r="P604" s="10" t="str" cm="1">
        <f t="array" ref="P604">INDEX(Rangos!$E$3:$E$16,MATCH(1,(Dumpadas[[#This Row],[ley]]&gt;=Rangos!$B$3:$B$16)*(Dumpadas[[#This Row],[ley]]&lt;=Rangos!$C$3:$C$16),0))</f>
        <v>E</v>
      </c>
      <c r="R604" s="769"/>
      <c r="S604" s="769" t="s">
        <v>1144</v>
      </c>
      <c r="T604" s="369">
        <v>1</v>
      </c>
      <c r="U604" s="369">
        <v>3.2</v>
      </c>
      <c r="V604" s="10">
        <v>1.21E-2</v>
      </c>
      <c r="Y604" s="769"/>
      <c r="Z604" s="769" t="s">
        <v>1144</v>
      </c>
      <c r="AA604" s="369">
        <v>1</v>
      </c>
      <c r="AB604" s="369">
        <v>3.2</v>
      </c>
      <c r="AC604" s="10">
        <v>1.21E-2</v>
      </c>
      <c r="AD604" s="10">
        <v>1.21E-2</v>
      </c>
    </row>
    <row r="605" spans="2:30">
      <c r="B605" s="535"/>
      <c r="C605" s="535" t="s">
        <v>3784</v>
      </c>
      <c r="D605" s="535" t="s">
        <v>299</v>
      </c>
      <c r="E605" s="535">
        <v>601</v>
      </c>
      <c r="F605" s="537" t="str">
        <f>Dumpadas[[#This Row],[punto]] &amp; " "&amp;Dumpadas[[#This Row],[jornada]]&amp;" " &amp; Dumpadas[[#This Row],[N°Acop]] &amp; " " &amp; TEXT(Dumpadas[[#This Row],[fecha ]], "dd-mm-yyyy")</f>
        <v>NIVEL 968 CONTRA T.PM 601 09-04-2026</v>
      </c>
      <c r="G605" s="535" t="s">
        <v>304</v>
      </c>
      <c r="H605" s="538">
        <v>46121</v>
      </c>
      <c r="I605" s="535">
        <v>3.2</v>
      </c>
      <c r="J605" s="539">
        <v>1.44E-2</v>
      </c>
      <c r="K605" s="539">
        <f>+IF(Dumpadas[[#This Row],[ley]]&gt;0.03,0.03,Dumpadas[[#This Row],[ley]])</f>
        <v>1.44E-2</v>
      </c>
      <c r="L605" s="539"/>
      <c r="M605" s="535">
        <v>28851</v>
      </c>
      <c r="N605" s="535"/>
      <c r="O605" s="539"/>
      <c r="P605" s="540" t="str" cm="1">
        <f t="array" ref="P605">INDEX(Rangos!$E$3:$E$16,MATCH(1,(Dumpadas[[#This Row],[ley]]&gt;=Rangos!$B$3:$B$16)*(Dumpadas[[#This Row],[ley]]&lt;=Rangos!$C$3:$C$16),0))</f>
        <v>E</v>
      </c>
      <c r="R605" s="769"/>
      <c r="S605" s="769" t="s">
        <v>1145</v>
      </c>
      <c r="T605" s="369">
        <v>1</v>
      </c>
      <c r="U605" s="369">
        <v>3.2</v>
      </c>
      <c r="V605" s="10">
        <v>9.1000000000000004E-3</v>
      </c>
      <c r="Y605" s="769"/>
      <c r="Z605" s="769" t="s">
        <v>1145</v>
      </c>
      <c r="AA605" s="369">
        <v>1</v>
      </c>
      <c r="AB605" s="369">
        <v>3.2</v>
      </c>
      <c r="AC605" s="10">
        <v>9.1000000000000004E-3</v>
      </c>
      <c r="AD605" s="10">
        <v>9.1000000000000004E-3</v>
      </c>
    </row>
    <row r="606" spans="2:30">
      <c r="B606" s="535"/>
      <c r="C606" s="535" t="s">
        <v>3784</v>
      </c>
      <c r="D606" s="535" t="s">
        <v>299</v>
      </c>
      <c r="E606" s="535">
        <v>602</v>
      </c>
      <c r="F606" s="537" t="str">
        <f>Dumpadas[[#This Row],[punto]] &amp; " "&amp;Dumpadas[[#This Row],[jornada]]&amp;" " &amp; Dumpadas[[#This Row],[N°Acop]] &amp; " " &amp; TEXT(Dumpadas[[#This Row],[fecha ]], "dd-mm-yyyy")</f>
        <v>NIVEL 968 CONTRA T.PM 602 09-04-2026</v>
      </c>
      <c r="G606" s="535" t="s">
        <v>304</v>
      </c>
      <c r="H606" s="538">
        <v>46121</v>
      </c>
      <c r="I606" s="535">
        <v>3.2</v>
      </c>
      <c r="J606" s="539">
        <v>3.5999999999999999E-3</v>
      </c>
      <c r="K606" s="539">
        <f>+IF(Dumpadas[[#This Row],[ley]]&gt;0.03,0.03,Dumpadas[[#This Row],[ley]])</f>
        <v>3.5999999999999999E-3</v>
      </c>
      <c r="L606" s="539"/>
      <c r="M606" s="535">
        <v>28851</v>
      </c>
      <c r="N606" s="535"/>
      <c r="O606" s="539"/>
      <c r="P606" s="540" t="str" cm="1">
        <f t="array" ref="P606">INDEX(Rangos!$E$3:$E$16,MATCH(1,(Dumpadas[[#This Row],[ley]]&gt;=Rangos!$B$3:$B$16)*(Dumpadas[[#This Row],[ley]]&lt;=Rangos!$C$3:$C$16),0))</f>
        <v>Descarte</v>
      </c>
      <c r="R606" s="769"/>
      <c r="S606" s="769" t="s">
        <v>1146</v>
      </c>
      <c r="T606" s="369">
        <v>1</v>
      </c>
      <c r="U606" s="369">
        <v>3.2</v>
      </c>
      <c r="V606" s="10">
        <v>1.6500000000000001E-2</v>
      </c>
      <c r="Y606" s="769"/>
      <c r="Z606" s="769" t="s">
        <v>1146</v>
      </c>
      <c r="AA606" s="369">
        <v>1</v>
      </c>
      <c r="AB606" s="369">
        <v>3.2</v>
      </c>
      <c r="AC606" s="10">
        <v>1.6500000000000001E-2</v>
      </c>
      <c r="AD606" s="10">
        <v>1.6500000000000001E-2</v>
      </c>
    </row>
    <row r="607" spans="2:30">
      <c r="B607" s="535"/>
      <c r="C607" s="535" t="s">
        <v>3784</v>
      </c>
      <c r="D607" s="535" t="s">
        <v>299</v>
      </c>
      <c r="E607" s="535">
        <v>603</v>
      </c>
      <c r="F607" s="537" t="str">
        <f>Dumpadas[[#This Row],[punto]] &amp; " "&amp;Dumpadas[[#This Row],[jornada]]&amp;" " &amp; Dumpadas[[#This Row],[N°Acop]] &amp; " " &amp; TEXT(Dumpadas[[#This Row],[fecha ]], "dd-mm-yyyy")</f>
        <v>NIVEL 968 CONTRA T.PM 603 09-04-2026</v>
      </c>
      <c r="G607" s="535" t="s">
        <v>304</v>
      </c>
      <c r="H607" s="538">
        <v>46121</v>
      </c>
      <c r="I607" s="535">
        <v>3.2</v>
      </c>
      <c r="J607" s="539">
        <v>9.2999999999999992E-3</v>
      </c>
      <c r="K607" s="539">
        <f>+IF(Dumpadas[[#This Row],[ley]]&gt;0.03,0.03,Dumpadas[[#This Row],[ley]])</f>
        <v>9.2999999999999992E-3</v>
      </c>
      <c r="L607" s="539"/>
      <c r="M607" s="535">
        <v>28851</v>
      </c>
      <c r="N607" s="535"/>
      <c r="O607" s="539"/>
      <c r="P607" s="540" t="str" cm="1">
        <f t="array" ref="P607">INDEX(Rangos!$E$3:$E$16,MATCH(1,(Dumpadas[[#This Row],[ley]]&gt;=Rangos!$B$3:$B$16)*(Dumpadas[[#This Row],[ley]]&lt;=Rangos!$C$3:$C$16),0))</f>
        <v>B</v>
      </c>
      <c r="R607" s="769"/>
      <c r="S607" s="769" t="s">
        <v>1147</v>
      </c>
      <c r="T607" s="369">
        <v>1</v>
      </c>
      <c r="U607" s="369">
        <v>3.2</v>
      </c>
      <c r="V607" s="10">
        <v>2.06E-2</v>
      </c>
      <c r="Y607" s="769"/>
      <c r="Z607" s="769" t="s">
        <v>1147</v>
      </c>
      <c r="AA607" s="369">
        <v>1</v>
      </c>
      <c r="AB607" s="369">
        <v>3.2</v>
      </c>
      <c r="AC607" s="10">
        <v>2.06E-2</v>
      </c>
      <c r="AD607" s="10">
        <v>2.06E-2</v>
      </c>
    </row>
    <row r="608" spans="2:30">
      <c r="B608" s="535"/>
      <c r="C608" s="535" t="s">
        <v>3784</v>
      </c>
      <c r="D608" s="535" t="s">
        <v>299</v>
      </c>
      <c r="E608" s="535">
        <v>604</v>
      </c>
      <c r="F608" s="537" t="str">
        <f>Dumpadas[[#This Row],[punto]] &amp; " "&amp;Dumpadas[[#This Row],[jornada]]&amp;" " &amp; Dumpadas[[#This Row],[N°Acop]] &amp; " " &amp; TEXT(Dumpadas[[#This Row],[fecha ]], "dd-mm-yyyy")</f>
        <v>NIVEL 968 CONTRA T.PM 604 09-04-2026</v>
      </c>
      <c r="G608" s="535" t="s">
        <v>304</v>
      </c>
      <c r="H608" s="538">
        <v>46121</v>
      </c>
      <c r="I608" s="535">
        <v>3.2</v>
      </c>
      <c r="J608" s="539">
        <v>1.0500000000000001E-2</v>
      </c>
      <c r="K608" s="539">
        <f>+IF(Dumpadas[[#This Row],[ley]]&gt;0.03,0.03,Dumpadas[[#This Row],[ley]])</f>
        <v>1.0500000000000001E-2</v>
      </c>
      <c r="L608" s="539"/>
      <c r="M608" s="535">
        <v>28851</v>
      </c>
      <c r="N608" s="535"/>
      <c r="O608" s="539"/>
      <c r="P608" s="540" t="str" cm="1">
        <f t="array" ref="P608">INDEX(Rangos!$E$3:$E$16,MATCH(1,(Dumpadas[[#This Row],[ley]]&gt;=Rangos!$B$3:$B$16)*(Dumpadas[[#This Row],[ley]]&lt;=Rangos!$C$3:$C$16),0))</f>
        <v>C</v>
      </c>
      <c r="R608" s="769"/>
      <c r="S608" s="769" t="s">
        <v>1148</v>
      </c>
      <c r="T608" s="369">
        <v>1</v>
      </c>
      <c r="U608" s="369">
        <v>3.2</v>
      </c>
      <c r="V608" s="10">
        <v>1.7100000000000001E-2</v>
      </c>
      <c r="Y608" s="769"/>
      <c r="Z608" s="769" t="s">
        <v>1148</v>
      </c>
      <c r="AA608" s="369">
        <v>1</v>
      </c>
      <c r="AB608" s="369">
        <v>3.2</v>
      </c>
      <c r="AC608" s="10">
        <v>1.7100000000000001E-2</v>
      </c>
      <c r="AD608" s="10">
        <v>1.7100000000000001E-2</v>
      </c>
    </row>
    <row r="609" spans="2:30">
      <c r="B609" s="535"/>
      <c r="C609" s="535" t="s">
        <v>3784</v>
      </c>
      <c r="D609" s="535" t="s">
        <v>299</v>
      </c>
      <c r="E609" s="535">
        <v>605</v>
      </c>
      <c r="F609" s="537" t="str">
        <f>Dumpadas[[#This Row],[punto]] &amp; " "&amp;Dumpadas[[#This Row],[jornada]]&amp;" " &amp; Dumpadas[[#This Row],[N°Acop]] &amp; " " &amp; TEXT(Dumpadas[[#This Row],[fecha ]], "dd-mm-yyyy")</f>
        <v>NIVEL 968 CONTRA T.PM 605 09-04-2026</v>
      </c>
      <c r="G609" s="535" t="s">
        <v>304</v>
      </c>
      <c r="H609" s="538">
        <v>46121</v>
      </c>
      <c r="I609" s="535">
        <v>3.2</v>
      </c>
      <c r="J609" s="539">
        <v>5.3E-3</v>
      </c>
      <c r="K609" s="539">
        <f>+IF(Dumpadas[[#This Row],[ley]]&gt;0.03,0.03,Dumpadas[[#This Row],[ley]])</f>
        <v>5.3E-3</v>
      </c>
      <c r="L609" s="539"/>
      <c r="M609" s="535">
        <v>28851</v>
      </c>
      <c r="N609" s="535"/>
      <c r="O609" s="539"/>
      <c r="P609" s="540" t="str" cm="1">
        <f t="array" ref="P609">INDEX(Rangos!$E$3:$E$16,MATCH(1,(Dumpadas[[#This Row],[ley]]&gt;=Rangos!$B$3:$B$16)*(Dumpadas[[#This Row],[ley]]&lt;=Rangos!$C$3:$C$16),0))</f>
        <v>Descarte</v>
      </c>
      <c r="R609" s="769"/>
      <c r="S609" s="769" t="s">
        <v>1149</v>
      </c>
      <c r="T609" s="369">
        <v>1</v>
      </c>
      <c r="U609" s="369">
        <v>3.2</v>
      </c>
      <c r="V609" s="10">
        <v>1.9800000000000002E-2</v>
      </c>
      <c r="Y609" s="769"/>
      <c r="Z609" s="769" t="s">
        <v>1149</v>
      </c>
      <c r="AA609" s="369">
        <v>1</v>
      </c>
      <c r="AB609" s="369">
        <v>3.2</v>
      </c>
      <c r="AC609" s="10">
        <v>1.9800000000000002E-2</v>
      </c>
      <c r="AD609" s="10">
        <v>1.9800000000000002E-2</v>
      </c>
    </row>
    <row r="610" spans="2:30">
      <c r="B610" s="535"/>
      <c r="C610" s="535" t="s">
        <v>3784</v>
      </c>
      <c r="D610" s="535" t="s">
        <v>299</v>
      </c>
      <c r="E610" s="535">
        <v>606</v>
      </c>
      <c r="F610" s="537" t="str">
        <f>Dumpadas[[#This Row],[punto]] &amp; " "&amp;Dumpadas[[#This Row],[jornada]]&amp;" " &amp; Dumpadas[[#This Row],[N°Acop]] &amp; " " &amp; TEXT(Dumpadas[[#This Row],[fecha ]], "dd-mm-yyyy")</f>
        <v>NIVEL 968 CONTRA T.PM 606 09-04-2026</v>
      </c>
      <c r="G610" s="535" t="s">
        <v>304</v>
      </c>
      <c r="H610" s="538">
        <v>46121</v>
      </c>
      <c r="I610" s="535">
        <v>3.2</v>
      </c>
      <c r="J610" s="539">
        <v>6.1000000000000004E-3</v>
      </c>
      <c r="K610" s="539">
        <f>+IF(Dumpadas[[#This Row],[ley]]&gt;0.03,0.03,Dumpadas[[#This Row],[ley]])</f>
        <v>6.1000000000000004E-3</v>
      </c>
      <c r="L610" s="539"/>
      <c r="M610" s="535">
        <v>28851</v>
      </c>
      <c r="N610" s="535"/>
      <c r="O610" s="539"/>
      <c r="P610" s="540" t="str" cm="1">
        <f t="array" ref="P610">INDEX(Rangos!$E$3:$E$16,MATCH(1,(Dumpadas[[#This Row],[ley]]&gt;=Rangos!$B$3:$B$16)*(Dumpadas[[#This Row],[ley]]&lt;=Rangos!$C$3:$C$16),0))</f>
        <v>Reserva</v>
      </c>
      <c r="R610" s="769"/>
      <c r="S610" s="769" t="s">
        <v>1150</v>
      </c>
      <c r="T610" s="369">
        <v>1</v>
      </c>
      <c r="U610" s="369">
        <v>3.2</v>
      </c>
      <c r="V610" s="10">
        <v>1.6400000000000001E-2</v>
      </c>
      <c r="Y610" s="769"/>
      <c r="Z610" s="769" t="s">
        <v>1150</v>
      </c>
      <c r="AA610" s="369">
        <v>1</v>
      </c>
      <c r="AB610" s="369">
        <v>3.2</v>
      </c>
      <c r="AC610" s="10">
        <v>1.6400000000000001E-2</v>
      </c>
      <c r="AD610" s="10">
        <v>1.6400000000000001E-2</v>
      </c>
    </row>
    <row r="611" spans="2:30">
      <c r="B611" s="535"/>
      <c r="C611" s="535" t="s">
        <v>3784</v>
      </c>
      <c r="D611" s="535" t="s">
        <v>299</v>
      </c>
      <c r="E611" s="535">
        <v>607</v>
      </c>
      <c r="F611" s="537" t="str">
        <f>Dumpadas[[#This Row],[punto]] &amp; " "&amp;Dumpadas[[#This Row],[jornada]]&amp;" " &amp; Dumpadas[[#This Row],[N°Acop]] &amp; " " &amp; TEXT(Dumpadas[[#This Row],[fecha ]], "dd-mm-yyyy")</f>
        <v>NIVEL 968 CONTRA T.PM 607 09-04-2026</v>
      </c>
      <c r="G611" s="535" t="s">
        <v>304</v>
      </c>
      <c r="H611" s="538">
        <v>46121</v>
      </c>
      <c r="I611" s="535">
        <v>3.2</v>
      </c>
      <c r="J611" s="539">
        <v>4.8999999999999998E-3</v>
      </c>
      <c r="K611" s="539">
        <f>+IF(Dumpadas[[#This Row],[ley]]&gt;0.03,0.03,Dumpadas[[#This Row],[ley]])</f>
        <v>4.8999999999999998E-3</v>
      </c>
      <c r="L611" s="539"/>
      <c r="M611" s="535">
        <v>28851</v>
      </c>
      <c r="N611" s="535"/>
      <c r="O611" s="539"/>
      <c r="P611" s="540" t="str" cm="1">
        <f t="array" ref="P611">INDEX(Rangos!$E$3:$E$16,MATCH(1,(Dumpadas[[#This Row],[ley]]&gt;=Rangos!$B$3:$B$16)*(Dumpadas[[#This Row],[ley]]&lt;=Rangos!$C$3:$C$16),0))</f>
        <v>Descarte</v>
      </c>
      <c r="R611" s="769"/>
      <c r="S611" s="769" t="s">
        <v>1151</v>
      </c>
      <c r="T611" s="369">
        <v>1</v>
      </c>
      <c r="U611" s="369">
        <v>3.2</v>
      </c>
      <c r="V611" s="10">
        <v>1.44E-2</v>
      </c>
      <c r="Y611" s="769"/>
      <c r="Z611" s="769" t="s">
        <v>1151</v>
      </c>
      <c r="AA611" s="369">
        <v>1</v>
      </c>
      <c r="AB611" s="369">
        <v>3.2</v>
      </c>
      <c r="AC611" s="10">
        <v>1.44E-2</v>
      </c>
      <c r="AD611" s="10">
        <v>1.44E-2</v>
      </c>
    </row>
    <row r="612" spans="2:30">
      <c r="B612" s="542"/>
      <c r="C612" s="773" t="s">
        <v>3789</v>
      </c>
      <c r="D612" s="773" t="s">
        <v>227</v>
      </c>
      <c r="E612" s="542">
        <v>608</v>
      </c>
      <c r="F612" s="410" t="str">
        <f>Dumpadas[[#This Row],[punto]] &amp; " "&amp;Dumpadas[[#This Row],[jornada]]&amp;" " &amp; Dumpadas[[#This Row],[N°Acop]] &amp; " " &amp; TEXT(Dumpadas[[#This Row],[fecha ]], "dd-mm-yyyy")</f>
        <v>NIVEL 974 M4 7N T.PM 608 09-04-2026</v>
      </c>
      <c r="G612" s="542" t="s">
        <v>304</v>
      </c>
      <c r="H612" s="5">
        <v>46121</v>
      </c>
      <c r="I612" s="542">
        <v>3.2</v>
      </c>
      <c r="J612" s="8">
        <v>2.8299999999999999E-2</v>
      </c>
      <c r="K612" s="8">
        <f>+IF(Dumpadas[[#This Row],[ley]]&gt;0.03,0.03,Dumpadas[[#This Row],[ley]])</f>
        <v>2.8299999999999999E-2</v>
      </c>
      <c r="L612" s="427"/>
      <c r="M612" s="386">
        <v>28852</v>
      </c>
      <c r="N612" s="386"/>
      <c r="O612" s="7"/>
      <c r="P612" s="10" t="str" cm="1">
        <f t="array" ref="P612">INDEX(Rangos!$E$3:$E$16,MATCH(1,(Dumpadas[[#This Row],[ley]]&gt;=Rangos!$B$3:$B$16)*(Dumpadas[[#This Row],[ley]]&lt;=Rangos!$C$3:$C$16),0))</f>
        <v>L</v>
      </c>
      <c r="R612" s="769"/>
      <c r="S612" s="769" t="s">
        <v>1152</v>
      </c>
      <c r="T612" s="369">
        <v>1</v>
      </c>
      <c r="U612" s="369">
        <v>3.2</v>
      </c>
      <c r="V612" s="10">
        <v>1.77E-2</v>
      </c>
      <c r="Y612" s="769"/>
      <c r="Z612" s="769" t="s">
        <v>1152</v>
      </c>
      <c r="AA612" s="369">
        <v>1</v>
      </c>
      <c r="AB612" s="369">
        <v>3.2</v>
      </c>
      <c r="AC612" s="10">
        <v>1.77E-2</v>
      </c>
      <c r="AD612" s="10">
        <v>1.77E-2</v>
      </c>
    </row>
    <row r="613" spans="2:30">
      <c r="B613" s="542"/>
      <c r="C613" s="773" t="s">
        <v>3789</v>
      </c>
      <c r="D613" s="773" t="s">
        <v>227</v>
      </c>
      <c r="E613" s="542">
        <v>609</v>
      </c>
      <c r="F613" s="410" t="str">
        <f>Dumpadas[[#This Row],[punto]] &amp; " "&amp;Dumpadas[[#This Row],[jornada]]&amp;" " &amp; Dumpadas[[#This Row],[N°Acop]] &amp; " " &amp; TEXT(Dumpadas[[#This Row],[fecha ]], "dd-mm-yyyy")</f>
        <v>NIVEL 974 M4 7N T.PM 609 09-04-2026</v>
      </c>
      <c r="G613" s="542" t="s">
        <v>304</v>
      </c>
      <c r="H613" s="5">
        <v>46121</v>
      </c>
      <c r="I613" s="542">
        <v>3.2</v>
      </c>
      <c r="J613" s="8">
        <v>1.8800000000000001E-2</v>
      </c>
      <c r="K613" s="8">
        <f>+IF(Dumpadas[[#This Row],[ley]]&gt;0.03,0.03,Dumpadas[[#This Row],[ley]])</f>
        <v>1.8800000000000001E-2</v>
      </c>
      <c r="L613" s="427"/>
      <c r="M613" s="386">
        <v>28852</v>
      </c>
      <c r="N613" s="386"/>
      <c r="O613" s="7"/>
      <c r="P613" s="10" t="str" cm="1">
        <f t="array" ref="P613">INDEX(Rangos!$E$3:$E$16,MATCH(1,(Dumpadas[[#This Row],[ley]]&gt;=Rangos!$B$3:$B$16)*(Dumpadas[[#This Row],[ley]]&lt;=Rangos!$C$3:$C$16),0))</f>
        <v>G</v>
      </c>
      <c r="R613" s="769"/>
      <c r="S613" s="769" t="s">
        <v>1153</v>
      </c>
      <c r="T613" s="369">
        <v>1</v>
      </c>
      <c r="U613" s="369">
        <v>3.2</v>
      </c>
      <c r="V613" s="10">
        <v>0.02</v>
      </c>
      <c r="Y613" s="769"/>
      <c r="Z613" s="769" t="s">
        <v>1153</v>
      </c>
      <c r="AA613" s="369">
        <v>1</v>
      </c>
      <c r="AB613" s="369">
        <v>3.2</v>
      </c>
      <c r="AC613" s="10">
        <v>0.02</v>
      </c>
      <c r="AD613" s="10">
        <v>0.02</v>
      </c>
    </row>
    <row r="614" spans="2:30">
      <c r="B614" s="542"/>
      <c r="C614" s="773" t="s">
        <v>3789</v>
      </c>
      <c r="D614" s="773" t="s">
        <v>227</v>
      </c>
      <c r="E614" s="542">
        <v>610</v>
      </c>
      <c r="F614" s="410" t="str">
        <f>Dumpadas[[#This Row],[punto]] &amp; " "&amp;Dumpadas[[#This Row],[jornada]]&amp;" " &amp; Dumpadas[[#This Row],[N°Acop]] &amp; " " &amp; TEXT(Dumpadas[[#This Row],[fecha ]], "dd-mm-yyyy")</f>
        <v>NIVEL 974 M4 7N T.PM 610 09-04-2026</v>
      </c>
      <c r="G614" s="542" t="s">
        <v>304</v>
      </c>
      <c r="H614" s="5">
        <v>46121</v>
      </c>
      <c r="I614" s="542">
        <v>3.2</v>
      </c>
      <c r="J614" s="8">
        <v>1.38E-2</v>
      </c>
      <c r="K614" s="8">
        <f>+IF(Dumpadas[[#This Row],[ley]]&gt;0.03,0.03,Dumpadas[[#This Row],[ley]])</f>
        <v>1.38E-2</v>
      </c>
      <c r="L614" s="427"/>
      <c r="M614" s="386">
        <v>28852</v>
      </c>
      <c r="N614" s="386"/>
      <c r="O614" s="7"/>
      <c r="P614" s="10" t="str" cm="1">
        <f t="array" ref="P614">INDEX(Rangos!$E$3:$E$16,MATCH(1,(Dumpadas[[#This Row],[ley]]&gt;=Rangos!$B$3:$B$16)*(Dumpadas[[#This Row],[ley]]&lt;=Rangos!$C$3:$C$16),0))</f>
        <v>E</v>
      </c>
      <c r="R614" s="769"/>
      <c r="S614" s="769" t="s">
        <v>1154</v>
      </c>
      <c r="T614" s="369">
        <v>1</v>
      </c>
      <c r="U614" s="369">
        <v>3.2</v>
      </c>
      <c r="V614" s="10">
        <v>1.43E-2</v>
      </c>
      <c r="Y614" s="769"/>
      <c r="Z614" s="769" t="s">
        <v>1154</v>
      </c>
      <c r="AA614" s="369">
        <v>1</v>
      </c>
      <c r="AB614" s="369">
        <v>3.2</v>
      </c>
      <c r="AC614" s="10">
        <v>1.43E-2</v>
      </c>
      <c r="AD614" s="10">
        <v>1.43E-2</v>
      </c>
    </row>
    <row r="615" spans="2:30">
      <c r="B615" s="542"/>
      <c r="C615" s="773" t="s">
        <v>3789</v>
      </c>
      <c r="D615" s="773" t="s">
        <v>227</v>
      </c>
      <c r="E615" s="542">
        <v>611</v>
      </c>
      <c r="F615" s="410" t="str">
        <f>Dumpadas[[#This Row],[punto]] &amp; " "&amp;Dumpadas[[#This Row],[jornada]]&amp;" " &amp; Dumpadas[[#This Row],[N°Acop]] &amp; " " &amp; TEXT(Dumpadas[[#This Row],[fecha ]], "dd-mm-yyyy")</f>
        <v>NIVEL 974 M4 7N T.PM 611 09-04-2026</v>
      </c>
      <c r="G615" s="542" t="s">
        <v>304</v>
      </c>
      <c r="H615" s="5">
        <v>46121</v>
      </c>
      <c r="I615" s="542">
        <v>3.2</v>
      </c>
      <c r="J615" s="8">
        <v>1.5599999999999999E-2</v>
      </c>
      <c r="K615" s="8">
        <f>+IF(Dumpadas[[#This Row],[ley]]&gt;0.03,0.03,Dumpadas[[#This Row],[ley]])</f>
        <v>1.5599999999999999E-2</v>
      </c>
      <c r="L615" s="427"/>
      <c r="M615" s="386">
        <v>28852</v>
      </c>
      <c r="N615" s="386"/>
      <c r="O615" s="7"/>
      <c r="P615" s="10" t="str" cm="1">
        <f t="array" ref="P615">INDEX(Rangos!$E$3:$E$16,MATCH(1,(Dumpadas[[#This Row],[ley]]&gt;=Rangos!$B$3:$B$16)*(Dumpadas[[#This Row],[ley]]&lt;=Rangos!$C$3:$C$16),0))</f>
        <v>F</v>
      </c>
      <c r="R615" s="769"/>
      <c r="S615" s="769" t="s">
        <v>1155</v>
      </c>
      <c r="T615" s="369">
        <v>1</v>
      </c>
      <c r="U615" s="369">
        <v>3.2</v>
      </c>
      <c r="V615" s="10">
        <v>1.83E-2</v>
      </c>
      <c r="Y615" s="769"/>
      <c r="Z615" s="769" t="s">
        <v>1155</v>
      </c>
      <c r="AA615" s="369">
        <v>1</v>
      </c>
      <c r="AB615" s="369">
        <v>3.2</v>
      </c>
      <c r="AC615" s="10">
        <v>1.83E-2</v>
      </c>
      <c r="AD615" s="10">
        <v>1.83E-2</v>
      </c>
    </row>
    <row r="616" spans="2:30">
      <c r="B616" s="542"/>
      <c r="C616" s="773" t="s">
        <v>3789</v>
      </c>
      <c r="D616" s="773" t="s">
        <v>227</v>
      </c>
      <c r="E616" s="542">
        <v>612</v>
      </c>
      <c r="F616" s="410" t="str">
        <f>Dumpadas[[#This Row],[punto]] &amp; " "&amp;Dumpadas[[#This Row],[jornada]]&amp;" " &amp; Dumpadas[[#This Row],[N°Acop]] &amp; " " &amp; TEXT(Dumpadas[[#This Row],[fecha ]], "dd-mm-yyyy")</f>
        <v>NIVEL 974 M4 7N T.PM 612 09-04-2026</v>
      </c>
      <c r="G616" s="542" t="s">
        <v>304</v>
      </c>
      <c r="H616" s="5">
        <v>46121</v>
      </c>
      <c r="I616" s="542">
        <v>3.2</v>
      </c>
      <c r="J616" s="8">
        <v>2.3300000000000001E-2</v>
      </c>
      <c r="K616" s="8">
        <f>+IF(Dumpadas[[#This Row],[ley]]&gt;0.03,0.03,Dumpadas[[#This Row],[ley]])</f>
        <v>2.3300000000000001E-2</v>
      </c>
      <c r="L616" s="427"/>
      <c r="M616" s="386">
        <v>28852</v>
      </c>
      <c r="N616" s="386"/>
      <c r="O616" s="7"/>
      <c r="P616" s="10" t="str" cm="1">
        <f t="array" ref="P616">INDEX(Rangos!$E$3:$E$16,MATCH(1,(Dumpadas[[#This Row],[ley]]&gt;=Rangos!$B$3:$B$16)*(Dumpadas[[#This Row],[ley]]&lt;=Rangos!$C$3:$C$16),0))</f>
        <v>J</v>
      </c>
      <c r="R616" s="769"/>
      <c r="S616" s="769" t="s">
        <v>1156</v>
      </c>
      <c r="T616" s="369">
        <v>1</v>
      </c>
      <c r="U616" s="369">
        <v>3.2</v>
      </c>
      <c r="V616" s="10">
        <v>1.7999999999999999E-2</v>
      </c>
      <c r="Y616" s="769"/>
      <c r="Z616" s="769" t="s">
        <v>1156</v>
      </c>
      <c r="AA616" s="369">
        <v>1</v>
      </c>
      <c r="AB616" s="369">
        <v>3.2</v>
      </c>
      <c r="AC616" s="10">
        <v>1.7999999999999999E-2</v>
      </c>
      <c r="AD616" s="10">
        <v>1.7999999999999999E-2</v>
      </c>
    </row>
    <row r="617" spans="2:30">
      <c r="B617" s="542"/>
      <c r="C617" s="773" t="s">
        <v>3789</v>
      </c>
      <c r="D617" s="773" t="s">
        <v>227</v>
      </c>
      <c r="E617" s="542">
        <v>613</v>
      </c>
      <c r="F617" s="410" t="str">
        <f>Dumpadas[[#This Row],[punto]] &amp; " "&amp;Dumpadas[[#This Row],[jornada]]&amp;" " &amp; Dumpadas[[#This Row],[N°Acop]] &amp; " " &amp; TEXT(Dumpadas[[#This Row],[fecha ]], "dd-mm-yyyy")</f>
        <v>NIVEL 974 M4 7N T.PM 613 09-04-2026</v>
      </c>
      <c r="G617" s="542" t="s">
        <v>304</v>
      </c>
      <c r="H617" s="5">
        <v>46121</v>
      </c>
      <c r="I617" s="542">
        <v>3.2</v>
      </c>
      <c r="J617" s="8">
        <v>9.5999999999999992E-3</v>
      </c>
      <c r="K617" s="8">
        <f>+IF(Dumpadas[[#This Row],[ley]]&gt;0.03,0.03,Dumpadas[[#This Row],[ley]])</f>
        <v>9.5999999999999992E-3</v>
      </c>
      <c r="L617" s="427"/>
      <c r="M617" s="386">
        <v>28852</v>
      </c>
      <c r="N617" s="386"/>
      <c r="O617" s="7"/>
      <c r="P617" s="10" t="str" cm="1">
        <f t="array" ref="P617">INDEX(Rangos!$E$3:$E$16,MATCH(1,(Dumpadas[[#This Row],[ley]]&gt;=Rangos!$B$3:$B$16)*(Dumpadas[[#This Row],[ley]]&lt;=Rangos!$C$3:$C$16),0))</f>
        <v>B</v>
      </c>
      <c r="R617" s="769"/>
      <c r="S617" s="769" t="s">
        <v>1157</v>
      </c>
      <c r="T617" s="369">
        <v>1</v>
      </c>
      <c r="U617" s="369">
        <v>3.2</v>
      </c>
      <c r="V617" s="10">
        <v>1.18E-2</v>
      </c>
      <c r="Y617" s="769"/>
      <c r="Z617" s="769" t="s">
        <v>1157</v>
      </c>
      <c r="AA617" s="369">
        <v>1</v>
      </c>
      <c r="AB617" s="369">
        <v>3.2</v>
      </c>
      <c r="AC617" s="10">
        <v>1.18E-2</v>
      </c>
      <c r="AD617" s="10">
        <v>1.18E-2</v>
      </c>
    </row>
    <row r="618" spans="2:30">
      <c r="B618" s="542"/>
      <c r="C618" s="773" t="s">
        <v>3789</v>
      </c>
      <c r="D618" s="773" t="s">
        <v>227</v>
      </c>
      <c r="E618" s="542">
        <v>614</v>
      </c>
      <c r="F618" s="410" t="str">
        <f>Dumpadas[[#This Row],[punto]] &amp; " "&amp;Dumpadas[[#This Row],[jornada]]&amp;" " &amp; Dumpadas[[#This Row],[N°Acop]] &amp; " " &amp; TEXT(Dumpadas[[#This Row],[fecha ]], "dd-mm-yyyy")</f>
        <v>NIVEL 974 M4 7N T.PM 614 09-04-2026</v>
      </c>
      <c r="G618" s="542" t="s">
        <v>304</v>
      </c>
      <c r="H618" s="5">
        <v>46121</v>
      </c>
      <c r="I618" s="542">
        <v>3.2</v>
      </c>
      <c r="J618" s="8">
        <v>7.4000000000000003E-3</v>
      </c>
      <c r="K618" s="8">
        <f>+IF(Dumpadas[[#This Row],[ley]]&gt;0.03,0.03,Dumpadas[[#This Row],[ley]])</f>
        <v>7.4000000000000003E-3</v>
      </c>
      <c r="L618" s="427"/>
      <c r="M618" s="386">
        <v>28852</v>
      </c>
      <c r="N618" s="386"/>
      <c r="O618" s="7"/>
      <c r="P618" s="10" t="str" cm="1">
        <f t="array" ref="P618">INDEX(Rangos!$E$3:$E$16,MATCH(1,(Dumpadas[[#This Row],[ley]]&gt;=Rangos!$B$3:$B$16)*(Dumpadas[[#This Row],[ley]]&lt;=Rangos!$C$3:$C$16),0))</f>
        <v>Reserva</v>
      </c>
      <c r="R618" s="769"/>
      <c r="S618" s="769" t="s">
        <v>1158</v>
      </c>
      <c r="T618" s="369">
        <v>1</v>
      </c>
      <c r="U618" s="369">
        <v>3.2</v>
      </c>
      <c r="V618" s="10">
        <v>1.6400000000000001E-2</v>
      </c>
      <c r="Y618" s="769"/>
      <c r="Z618" s="769" t="s">
        <v>1158</v>
      </c>
      <c r="AA618" s="369">
        <v>1</v>
      </c>
      <c r="AB618" s="369">
        <v>3.2</v>
      </c>
      <c r="AC618" s="10">
        <v>1.6400000000000001E-2</v>
      </c>
      <c r="AD618" s="10">
        <v>1.6400000000000001E-2</v>
      </c>
    </row>
    <row r="619" spans="2:30">
      <c r="B619" s="542"/>
      <c r="C619" s="773" t="s">
        <v>3789</v>
      </c>
      <c r="D619" s="773" t="s">
        <v>227</v>
      </c>
      <c r="E619" s="542">
        <v>615</v>
      </c>
      <c r="F619" s="410" t="str">
        <f>Dumpadas[[#This Row],[punto]] &amp; " "&amp;Dumpadas[[#This Row],[jornada]]&amp;" " &amp; Dumpadas[[#This Row],[N°Acop]] &amp; " " &amp; TEXT(Dumpadas[[#This Row],[fecha ]], "dd-mm-yyyy")</f>
        <v>NIVEL 974 M4 7N T.PM 615 09-04-2026</v>
      </c>
      <c r="G619" s="542" t="s">
        <v>304</v>
      </c>
      <c r="H619" s="5">
        <v>46121</v>
      </c>
      <c r="I619" s="542">
        <v>3.2</v>
      </c>
      <c r="J619" s="8">
        <v>8.6E-3</v>
      </c>
      <c r="K619" s="8">
        <f>+IF(Dumpadas[[#This Row],[ley]]&gt;0.03,0.03,Dumpadas[[#This Row],[ley]])</f>
        <v>8.6E-3</v>
      </c>
      <c r="L619" s="427"/>
      <c r="M619" s="386">
        <v>28852</v>
      </c>
      <c r="N619" s="386"/>
      <c r="O619" s="7"/>
      <c r="P619" s="10" t="str" cm="1">
        <f t="array" ref="P619">INDEX(Rangos!$E$3:$E$16,MATCH(1,(Dumpadas[[#This Row],[ley]]&gt;=Rangos!$B$3:$B$16)*(Dumpadas[[#This Row],[ley]]&lt;=Rangos!$C$3:$C$16),0))</f>
        <v>A</v>
      </c>
      <c r="R619" s="769"/>
      <c r="S619" s="769" t="s">
        <v>1159</v>
      </c>
      <c r="T619" s="369">
        <v>1</v>
      </c>
      <c r="U619" s="369">
        <v>3.2</v>
      </c>
      <c r="V619" s="10">
        <v>2.53E-2</v>
      </c>
      <c r="Y619" s="769"/>
      <c r="Z619" s="769" t="s">
        <v>1159</v>
      </c>
      <c r="AA619" s="369">
        <v>1</v>
      </c>
      <c r="AB619" s="369">
        <v>3.2</v>
      </c>
      <c r="AC619" s="10">
        <v>2.53E-2</v>
      </c>
      <c r="AD619" s="10">
        <v>2.53E-2</v>
      </c>
    </row>
    <row r="620" spans="2:30">
      <c r="B620" s="542"/>
      <c r="C620" s="773" t="s">
        <v>3789</v>
      </c>
      <c r="D620" s="773" t="s">
        <v>227</v>
      </c>
      <c r="E620" s="542">
        <v>616</v>
      </c>
      <c r="F620" s="410" t="str">
        <f>Dumpadas[[#This Row],[punto]] &amp; " "&amp;Dumpadas[[#This Row],[jornada]]&amp;" " &amp; Dumpadas[[#This Row],[N°Acop]] &amp; " " &amp; TEXT(Dumpadas[[#This Row],[fecha ]], "dd-mm-yyyy")</f>
        <v>NIVEL 974 M4 7N T.PM 616 09-04-2026</v>
      </c>
      <c r="G620" s="542" t="s">
        <v>304</v>
      </c>
      <c r="H620" s="5">
        <v>46121</v>
      </c>
      <c r="I620" s="542">
        <v>3.2</v>
      </c>
      <c r="J620" s="8">
        <v>8.0000000000000002E-3</v>
      </c>
      <c r="K620" s="8">
        <f>+IF(Dumpadas[[#This Row],[ley]]&gt;0.03,0.03,Dumpadas[[#This Row],[ley]])</f>
        <v>8.0000000000000002E-3</v>
      </c>
      <c r="L620" s="427"/>
      <c r="M620" s="386">
        <v>28852</v>
      </c>
      <c r="N620" s="386"/>
      <c r="O620" s="7"/>
      <c r="P620" s="10" t="str" cm="1">
        <f t="array" ref="P620">INDEX(Rangos!$E$3:$E$16,MATCH(1,(Dumpadas[[#This Row],[ley]]&gt;=Rangos!$B$3:$B$16)*(Dumpadas[[#This Row],[ley]]&lt;=Rangos!$C$3:$C$16),0))</f>
        <v>A</v>
      </c>
      <c r="R620" s="769"/>
      <c r="S620" s="769" t="s">
        <v>1160</v>
      </c>
      <c r="T620" s="369">
        <v>1</v>
      </c>
      <c r="U620" s="369">
        <v>3.2</v>
      </c>
      <c r="V620" s="10">
        <v>1.6400000000000001E-2</v>
      </c>
      <c r="Y620" s="769"/>
      <c r="Z620" s="769" t="s">
        <v>1160</v>
      </c>
      <c r="AA620" s="369">
        <v>1</v>
      </c>
      <c r="AB620" s="369">
        <v>3.2</v>
      </c>
      <c r="AC620" s="10">
        <v>1.6400000000000001E-2</v>
      </c>
      <c r="AD620" s="10">
        <v>1.6400000000000001E-2</v>
      </c>
    </row>
    <row r="621" spans="2:30">
      <c r="B621" s="535"/>
      <c r="C621" s="535" t="s">
        <v>3786</v>
      </c>
      <c r="D621" s="535" t="s">
        <v>227</v>
      </c>
      <c r="E621" s="535">
        <v>617</v>
      </c>
      <c r="F621" s="537" t="str">
        <f>Dumpadas[[#This Row],[punto]] &amp; " "&amp;Dumpadas[[#This Row],[jornada]]&amp;" " &amp; Dumpadas[[#This Row],[N°Acop]] &amp; " " &amp; TEXT(Dumpadas[[#This Row],[fecha ]], "dd-mm-yyyy")</f>
        <v>NIVEL 974 M4 6N T.PM 617 09-04-2026</v>
      </c>
      <c r="G621" s="535" t="s">
        <v>304</v>
      </c>
      <c r="H621" s="538">
        <v>46121</v>
      </c>
      <c r="I621" s="535">
        <v>3.2</v>
      </c>
      <c r="J621" s="539">
        <v>1.6799999999999999E-2</v>
      </c>
      <c r="K621" s="539">
        <f>+IF(Dumpadas[[#This Row],[ley]]&gt;0.03,0.03,Dumpadas[[#This Row],[ley]])</f>
        <v>1.6799999999999999E-2</v>
      </c>
      <c r="L621" s="539"/>
      <c r="M621" s="535">
        <v>28853</v>
      </c>
      <c r="N621" s="535"/>
      <c r="O621" s="539"/>
      <c r="P621" s="540" t="str" cm="1">
        <f t="array" ref="P621">INDEX(Rangos!$E$3:$E$16,MATCH(1,(Dumpadas[[#This Row],[ley]]&gt;=Rangos!$B$3:$B$16)*(Dumpadas[[#This Row],[ley]]&lt;=Rangos!$C$3:$C$16),0))</f>
        <v>F</v>
      </c>
      <c r="R621" s="769"/>
      <c r="S621" s="769" t="s">
        <v>1161</v>
      </c>
      <c r="T621" s="369">
        <v>1</v>
      </c>
      <c r="U621" s="369">
        <v>3.2</v>
      </c>
      <c r="V621" s="10">
        <v>1.5299999999999999E-2</v>
      </c>
      <c r="Y621" s="769"/>
      <c r="Z621" s="769" t="s">
        <v>1161</v>
      </c>
      <c r="AA621" s="369">
        <v>1</v>
      </c>
      <c r="AB621" s="369">
        <v>3.2</v>
      </c>
      <c r="AC621" s="10">
        <v>1.5299999999999999E-2</v>
      </c>
      <c r="AD621" s="10">
        <v>1.5299999999999999E-2</v>
      </c>
    </row>
    <row r="622" spans="2:30">
      <c r="B622" s="535"/>
      <c r="C622" s="535" t="s">
        <v>3786</v>
      </c>
      <c r="D622" s="535" t="s">
        <v>227</v>
      </c>
      <c r="E622" s="535">
        <v>618</v>
      </c>
      <c r="F622" s="537" t="str">
        <f>Dumpadas[[#This Row],[punto]] &amp; " "&amp;Dumpadas[[#This Row],[jornada]]&amp;" " &amp; Dumpadas[[#This Row],[N°Acop]] &amp; " " &amp; TEXT(Dumpadas[[#This Row],[fecha ]], "dd-mm-yyyy")</f>
        <v>NIVEL 974 M4 6N T.PM 618 09-04-2026</v>
      </c>
      <c r="G622" s="535" t="s">
        <v>304</v>
      </c>
      <c r="H622" s="538">
        <v>46121</v>
      </c>
      <c r="I622" s="535">
        <v>3.2</v>
      </c>
      <c r="J622" s="539">
        <v>2.1499999999999998E-2</v>
      </c>
      <c r="K622" s="539">
        <f>+IF(Dumpadas[[#This Row],[ley]]&gt;0.03,0.03,Dumpadas[[#This Row],[ley]])</f>
        <v>2.1499999999999998E-2</v>
      </c>
      <c r="L622" s="539"/>
      <c r="M622" s="535">
        <v>28853</v>
      </c>
      <c r="N622" s="535"/>
      <c r="O622" s="539"/>
      <c r="P622" s="540" t="str" cm="1">
        <f t="array" ref="P622">INDEX(Rangos!$E$3:$E$16,MATCH(1,(Dumpadas[[#This Row],[ley]]&gt;=Rangos!$B$3:$B$16)*(Dumpadas[[#This Row],[ley]]&lt;=Rangos!$C$3:$C$16),0))</f>
        <v>I</v>
      </c>
      <c r="R622" s="769"/>
      <c r="S622" s="769" t="s">
        <v>1162</v>
      </c>
      <c r="T622" s="369">
        <v>1</v>
      </c>
      <c r="U622" s="369">
        <v>3.2</v>
      </c>
      <c r="V622" s="10">
        <v>1.4999999999999999E-2</v>
      </c>
      <c r="Y622" s="769"/>
      <c r="Z622" s="769" t="s">
        <v>1162</v>
      </c>
      <c r="AA622" s="369">
        <v>1</v>
      </c>
      <c r="AB622" s="369">
        <v>3.2</v>
      </c>
      <c r="AC622" s="10">
        <v>1.4999999999999999E-2</v>
      </c>
      <c r="AD622" s="10">
        <v>1.4999999999999999E-2</v>
      </c>
    </row>
    <row r="623" spans="2:30">
      <c r="B623" s="535"/>
      <c r="C623" s="535" t="s">
        <v>3786</v>
      </c>
      <c r="D623" s="535" t="s">
        <v>227</v>
      </c>
      <c r="E623" s="535">
        <v>619</v>
      </c>
      <c r="F623" s="537" t="str">
        <f>Dumpadas[[#This Row],[punto]] &amp; " "&amp;Dumpadas[[#This Row],[jornada]]&amp;" " &amp; Dumpadas[[#This Row],[N°Acop]] &amp; " " &amp; TEXT(Dumpadas[[#This Row],[fecha ]], "dd-mm-yyyy")</f>
        <v>NIVEL 974 M4 6N T.PM 619 09-04-2026</v>
      </c>
      <c r="G623" s="535" t="s">
        <v>304</v>
      </c>
      <c r="H623" s="538">
        <v>46121</v>
      </c>
      <c r="I623" s="535">
        <v>3.2</v>
      </c>
      <c r="J623" s="539">
        <v>1.24E-2</v>
      </c>
      <c r="K623" s="539">
        <f>+IF(Dumpadas[[#This Row],[ley]]&gt;0.03,0.03,Dumpadas[[#This Row],[ley]])</f>
        <v>1.24E-2</v>
      </c>
      <c r="L623" s="539"/>
      <c r="M623" s="535">
        <v>28853</v>
      </c>
      <c r="N623" s="535"/>
      <c r="O623" s="539"/>
      <c r="P623" s="540" t="str" cm="1">
        <f t="array" ref="P623">INDEX(Rangos!$E$3:$E$16,MATCH(1,(Dumpadas[[#This Row],[ley]]&gt;=Rangos!$B$3:$B$16)*(Dumpadas[[#This Row],[ley]]&lt;=Rangos!$C$3:$C$16),0))</f>
        <v>D</v>
      </c>
      <c r="R623" s="769"/>
      <c r="S623" s="769" t="s">
        <v>1163</v>
      </c>
      <c r="T623" s="369">
        <v>1</v>
      </c>
      <c r="U623" s="369">
        <v>3.2</v>
      </c>
      <c r="V623" s="10">
        <v>1.4E-2</v>
      </c>
      <c r="Y623" s="769"/>
      <c r="Z623" s="769" t="s">
        <v>1163</v>
      </c>
      <c r="AA623" s="369">
        <v>1</v>
      </c>
      <c r="AB623" s="369">
        <v>3.2</v>
      </c>
      <c r="AC623" s="10">
        <v>1.4E-2</v>
      </c>
      <c r="AD623" s="10">
        <v>1.4E-2</v>
      </c>
    </row>
    <row r="624" spans="2:30">
      <c r="B624" s="535"/>
      <c r="C624" s="535" t="s">
        <v>3786</v>
      </c>
      <c r="D624" s="535" t="s">
        <v>227</v>
      </c>
      <c r="E624" s="535">
        <v>620</v>
      </c>
      <c r="F624" s="537" t="str">
        <f>Dumpadas[[#This Row],[punto]] &amp; " "&amp;Dumpadas[[#This Row],[jornada]]&amp;" " &amp; Dumpadas[[#This Row],[N°Acop]] &amp; " " &amp; TEXT(Dumpadas[[#This Row],[fecha ]], "dd-mm-yyyy")</f>
        <v>NIVEL 974 M4 6N T.PM 620 09-04-2026</v>
      </c>
      <c r="G624" s="535" t="s">
        <v>304</v>
      </c>
      <c r="H624" s="538">
        <v>46121</v>
      </c>
      <c r="I624" s="535">
        <v>3.2</v>
      </c>
      <c r="J624" s="539">
        <v>1.32E-2</v>
      </c>
      <c r="K624" s="539">
        <f>+IF(Dumpadas[[#This Row],[ley]]&gt;0.03,0.03,Dumpadas[[#This Row],[ley]])</f>
        <v>1.32E-2</v>
      </c>
      <c r="L624" s="539"/>
      <c r="M624" s="535">
        <v>28853</v>
      </c>
      <c r="N624" s="535"/>
      <c r="O624" s="539"/>
      <c r="P624" s="540" t="str" cm="1">
        <f t="array" ref="P624">INDEX(Rangos!$E$3:$E$16,MATCH(1,(Dumpadas[[#This Row],[ley]]&gt;=Rangos!$B$3:$B$16)*(Dumpadas[[#This Row],[ley]]&lt;=Rangos!$C$3:$C$16),0))</f>
        <v>D</v>
      </c>
      <c r="R624" s="769"/>
      <c r="S624" s="769" t="s">
        <v>1164</v>
      </c>
      <c r="T624" s="369">
        <v>1</v>
      </c>
      <c r="U624" s="369">
        <v>3.2</v>
      </c>
      <c r="V624" s="10">
        <v>1.44E-2</v>
      </c>
      <c r="Y624" s="769"/>
      <c r="Z624" s="769" t="s">
        <v>1164</v>
      </c>
      <c r="AA624" s="369">
        <v>1</v>
      </c>
      <c r="AB624" s="369">
        <v>3.2</v>
      </c>
      <c r="AC624" s="10">
        <v>1.44E-2</v>
      </c>
      <c r="AD624" s="10">
        <v>1.44E-2</v>
      </c>
    </row>
    <row r="625" spans="2:30">
      <c r="B625" s="535"/>
      <c r="C625" s="535" t="s">
        <v>3786</v>
      </c>
      <c r="D625" s="535" t="s">
        <v>227</v>
      </c>
      <c r="E625" s="535">
        <v>621</v>
      </c>
      <c r="F625" s="537" t="str">
        <f>Dumpadas[[#This Row],[punto]] &amp; " "&amp;Dumpadas[[#This Row],[jornada]]&amp;" " &amp; Dumpadas[[#This Row],[N°Acop]] &amp; " " &amp; TEXT(Dumpadas[[#This Row],[fecha ]], "dd-mm-yyyy")</f>
        <v>NIVEL 974 M4 6N T.PM 621 09-04-2026</v>
      </c>
      <c r="G625" s="535" t="s">
        <v>304</v>
      </c>
      <c r="H625" s="538">
        <v>46121</v>
      </c>
      <c r="I625" s="535">
        <v>3.2</v>
      </c>
      <c r="J625" s="539">
        <v>1.37E-2</v>
      </c>
      <c r="K625" s="539">
        <f>+IF(Dumpadas[[#This Row],[ley]]&gt;0.03,0.03,Dumpadas[[#This Row],[ley]])</f>
        <v>1.37E-2</v>
      </c>
      <c r="L625" s="539"/>
      <c r="M625" s="535">
        <v>28853</v>
      </c>
      <c r="N625" s="535"/>
      <c r="O625" s="539"/>
      <c r="P625" s="540" t="str" cm="1">
        <f t="array" ref="P625">INDEX(Rangos!$E$3:$E$16,MATCH(1,(Dumpadas[[#This Row],[ley]]&gt;=Rangos!$B$3:$B$16)*(Dumpadas[[#This Row],[ley]]&lt;=Rangos!$C$3:$C$16),0))</f>
        <v>E</v>
      </c>
      <c r="R625" s="769"/>
      <c r="S625" s="769" t="s">
        <v>1165</v>
      </c>
      <c r="T625" s="369">
        <v>1</v>
      </c>
      <c r="U625" s="369">
        <v>3.2</v>
      </c>
      <c r="V625" s="10">
        <v>1.8200000000000001E-2</v>
      </c>
      <c r="Y625" s="769"/>
      <c r="Z625" s="769" t="s">
        <v>1165</v>
      </c>
      <c r="AA625" s="369">
        <v>1</v>
      </c>
      <c r="AB625" s="369">
        <v>3.2</v>
      </c>
      <c r="AC625" s="10">
        <v>1.8200000000000001E-2</v>
      </c>
      <c r="AD625" s="10">
        <v>1.8200000000000001E-2</v>
      </c>
    </row>
    <row r="626" spans="2:30">
      <c r="B626" s="535"/>
      <c r="C626" s="535" t="s">
        <v>3786</v>
      </c>
      <c r="D626" s="535" t="s">
        <v>227</v>
      </c>
      <c r="E626" s="535">
        <v>622</v>
      </c>
      <c r="F626" s="537" t="str">
        <f>Dumpadas[[#This Row],[punto]] &amp; " "&amp;Dumpadas[[#This Row],[jornada]]&amp;" " &amp; Dumpadas[[#This Row],[N°Acop]] &amp; " " &amp; TEXT(Dumpadas[[#This Row],[fecha ]], "dd-mm-yyyy")</f>
        <v>NIVEL 974 M4 6N T.PM 622 09-04-2026</v>
      </c>
      <c r="G626" s="535" t="s">
        <v>304</v>
      </c>
      <c r="H626" s="538">
        <v>46121</v>
      </c>
      <c r="I626" s="535">
        <v>3.2</v>
      </c>
      <c r="J626" s="539">
        <v>6.8999999999999999E-3</v>
      </c>
      <c r="K626" s="539">
        <f>+IF(Dumpadas[[#This Row],[ley]]&gt;0.03,0.03,Dumpadas[[#This Row],[ley]])</f>
        <v>6.8999999999999999E-3</v>
      </c>
      <c r="L626" s="539"/>
      <c r="M626" s="535">
        <v>28853</v>
      </c>
      <c r="N626" s="535"/>
      <c r="O626" s="539"/>
      <c r="P626" s="540" t="str" cm="1">
        <f t="array" ref="P626">INDEX(Rangos!$E$3:$E$16,MATCH(1,(Dumpadas[[#This Row],[ley]]&gt;=Rangos!$B$3:$B$16)*(Dumpadas[[#This Row],[ley]]&lt;=Rangos!$C$3:$C$16),0))</f>
        <v>Reserva</v>
      </c>
      <c r="R626" s="769"/>
      <c r="S626" s="769" t="s">
        <v>1166</v>
      </c>
      <c r="T626" s="369">
        <v>1</v>
      </c>
      <c r="U626" s="369">
        <v>3.2</v>
      </c>
      <c r="V626" s="10">
        <v>2.2800000000000001E-2</v>
      </c>
      <c r="Y626" s="769"/>
      <c r="Z626" s="769" t="s">
        <v>1166</v>
      </c>
      <c r="AA626" s="369">
        <v>1</v>
      </c>
      <c r="AB626" s="369">
        <v>3.2</v>
      </c>
      <c r="AC626" s="10">
        <v>2.2800000000000001E-2</v>
      </c>
      <c r="AD626" s="10">
        <v>2.2800000000000001E-2</v>
      </c>
    </row>
    <row r="627" spans="2:30">
      <c r="B627" s="557"/>
      <c r="C627" s="773" t="s">
        <v>3786</v>
      </c>
      <c r="D627" s="773" t="s">
        <v>227</v>
      </c>
      <c r="E627" s="557">
        <v>623</v>
      </c>
      <c r="F627" s="410" t="str">
        <f>Dumpadas[[#This Row],[punto]] &amp; " "&amp;Dumpadas[[#This Row],[jornada]]&amp;" " &amp; Dumpadas[[#This Row],[N°Acop]] &amp; " " &amp; TEXT(Dumpadas[[#This Row],[fecha ]], "dd-mm-yyyy")</f>
        <v>NIVEL 974 M4 6N T.PM 623 10-04-2026</v>
      </c>
      <c r="G627" s="557" t="s">
        <v>304</v>
      </c>
      <c r="H627" s="5">
        <v>46122</v>
      </c>
      <c r="I627" s="557">
        <v>3.2</v>
      </c>
      <c r="J627" s="8">
        <v>2.2800000000000001E-2</v>
      </c>
      <c r="K627" s="8">
        <f>+IF(Dumpadas[[#This Row],[ley]]&gt;0.03,0.03,Dumpadas[[#This Row],[ley]])</f>
        <v>2.2800000000000001E-2</v>
      </c>
      <c r="L627" s="427"/>
      <c r="M627" s="386">
        <v>28857</v>
      </c>
      <c r="N627" s="386"/>
      <c r="O627" s="7"/>
      <c r="P627" s="10" t="str" cm="1">
        <f t="array" ref="P627">INDEX(Rangos!$E$3:$E$16,MATCH(1,(Dumpadas[[#This Row],[ley]]&gt;=Rangos!$B$3:$B$16)*(Dumpadas[[#This Row],[ley]]&lt;=Rangos!$C$3:$C$16),0))</f>
        <v>J</v>
      </c>
      <c r="R627" s="769"/>
      <c r="S627" s="769" t="s">
        <v>1167</v>
      </c>
      <c r="T627" s="369">
        <v>1</v>
      </c>
      <c r="U627" s="369">
        <v>3.2</v>
      </c>
      <c r="V627" s="10">
        <v>1.6199999999999999E-2</v>
      </c>
      <c r="Y627" s="769"/>
      <c r="Z627" s="769" t="s">
        <v>1167</v>
      </c>
      <c r="AA627" s="369">
        <v>1</v>
      </c>
      <c r="AB627" s="369">
        <v>3.2</v>
      </c>
      <c r="AC627" s="10">
        <v>1.6199999999999999E-2</v>
      </c>
      <c r="AD627" s="10">
        <v>1.6199999999999999E-2</v>
      </c>
    </row>
    <row r="628" spans="2:30">
      <c r="B628" s="557"/>
      <c r="C628" s="773" t="s">
        <v>3786</v>
      </c>
      <c r="D628" s="773" t="s">
        <v>227</v>
      </c>
      <c r="E628" s="557">
        <v>624</v>
      </c>
      <c r="F628" s="410" t="str">
        <f>Dumpadas[[#This Row],[punto]] &amp; " "&amp;Dumpadas[[#This Row],[jornada]]&amp;" " &amp; Dumpadas[[#This Row],[N°Acop]] &amp; " " &amp; TEXT(Dumpadas[[#This Row],[fecha ]], "dd-mm-yyyy")</f>
        <v>NIVEL 974 M4 6N T.PM 624 10-04-2026</v>
      </c>
      <c r="G628" s="557" t="s">
        <v>304</v>
      </c>
      <c r="H628" s="5">
        <v>46122</v>
      </c>
      <c r="I628" s="557">
        <v>3.2</v>
      </c>
      <c r="J628" s="8">
        <v>1.6500000000000001E-2</v>
      </c>
      <c r="K628" s="8">
        <f>+IF(Dumpadas[[#This Row],[ley]]&gt;0.03,0.03,Dumpadas[[#This Row],[ley]])</f>
        <v>1.6500000000000001E-2</v>
      </c>
      <c r="L628" s="427"/>
      <c r="M628" s="386">
        <v>28857</v>
      </c>
      <c r="N628" s="386"/>
      <c r="O628" s="7"/>
      <c r="P628" s="10" t="str" cm="1">
        <f t="array" ref="P628">INDEX(Rangos!$E$3:$E$16,MATCH(1,(Dumpadas[[#This Row],[ley]]&gt;=Rangos!$B$3:$B$16)*(Dumpadas[[#This Row],[ley]]&lt;=Rangos!$C$3:$C$16),0))</f>
        <v>F</v>
      </c>
      <c r="R628" s="769"/>
      <c r="S628" s="769" t="s">
        <v>1168</v>
      </c>
      <c r="T628" s="369">
        <v>1</v>
      </c>
      <c r="U628" s="369">
        <v>3.2</v>
      </c>
      <c r="V628" s="10">
        <v>1.9699999999999999E-2</v>
      </c>
      <c r="Y628" s="769"/>
      <c r="Z628" s="769" t="s">
        <v>1168</v>
      </c>
      <c r="AA628" s="369">
        <v>1</v>
      </c>
      <c r="AB628" s="369">
        <v>3.2</v>
      </c>
      <c r="AC628" s="10">
        <v>1.9699999999999999E-2</v>
      </c>
      <c r="AD628" s="10">
        <v>1.9699999999999999E-2</v>
      </c>
    </row>
    <row r="629" spans="2:30">
      <c r="B629" s="557"/>
      <c r="C629" s="773" t="s">
        <v>3786</v>
      </c>
      <c r="D629" s="773" t="s">
        <v>227</v>
      </c>
      <c r="E629" s="557">
        <v>625</v>
      </c>
      <c r="F629" s="410" t="str">
        <f>Dumpadas[[#This Row],[punto]] &amp; " "&amp;Dumpadas[[#This Row],[jornada]]&amp;" " &amp; Dumpadas[[#This Row],[N°Acop]] &amp; " " &amp; TEXT(Dumpadas[[#This Row],[fecha ]], "dd-mm-yyyy")</f>
        <v>NIVEL 974 M4 6N T.PM 625 10-04-2026</v>
      </c>
      <c r="G629" s="557" t="s">
        <v>304</v>
      </c>
      <c r="H629" s="5">
        <v>46122</v>
      </c>
      <c r="I629" s="557">
        <v>3.2</v>
      </c>
      <c r="J629" s="8">
        <v>2.1499999999999998E-2</v>
      </c>
      <c r="K629" s="8">
        <f>+IF(Dumpadas[[#This Row],[ley]]&gt;0.03,0.03,Dumpadas[[#This Row],[ley]])</f>
        <v>2.1499999999999998E-2</v>
      </c>
      <c r="L629" s="427"/>
      <c r="M629" s="386">
        <v>28857</v>
      </c>
      <c r="N629" s="386"/>
      <c r="O629" s="7"/>
      <c r="P629" s="10" t="str" cm="1">
        <f t="array" ref="P629">INDEX(Rangos!$E$3:$E$16,MATCH(1,(Dumpadas[[#This Row],[ley]]&gt;=Rangos!$B$3:$B$16)*(Dumpadas[[#This Row],[ley]]&lt;=Rangos!$C$3:$C$16),0))</f>
        <v>I</v>
      </c>
      <c r="R629" s="769"/>
      <c r="S629" s="769" t="s">
        <v>1169</v>
      </c>
      <c r="T629" s="369">
        <v>1</v>
      </c>
      <c r="U629" s="369">
        <v>3.2</v>
      </c>
      <c r="V629" s="10">
        <v>2.06E-2</v>
      </c>
      <c r="Y629" s="769"/>
      <c r="Z629" s="769" t="s">
        <v>1169</v>
      </c>
      <c r="AA629" s="369">
        <v>1</v>
      </c>
      <c r="AB629" s="369">
        <v>3.2</v>
      </c>
      <c r="AC629" s="10">
        <v>2.06E-2</v>
      </c>
      <c r="AD629" s="10">
        <v>2.06E-2</v>
      </c>
    </row>
    <row r="630" spans="2:30">
      <c r="B630" s="557"/>
      <c r="C630" s="773" t="s">
        <v>3786</v>
      </c>
      <c r="D630" s="773" t="s">
        <v>227</v>
      </c>
      <c r="E630" s="557">
        <v>626</v>
      </c>
      <c r="F630" s="410" t="str">
        <f>Dumpadas[[#This Row],[punto]] &amp; " "&amp;Dumpadas[[#This Row],[jornada]]&amp;" " &amp; Dumpadas[[#This Row],[N°Acop]] &amp; " " &amp; TEXT(Dumpadas[[#This Row],[fecha ]], "dd-mm-yyyy")</f>
        <v>NIVEL 974 M4 6N T.PM 626 10-04-2026</v>
      </c>
      <c r="G630" s="557" t="s">
        <v>304</v>
      </c>
      <c r="H630" s="5">
        <v>46122</v>
      </c>
      <c r="I630" s="557">
        <v>3.2</v>
      </c>
      <c r="J630" s="8">
        <v>2.1299999999999999E-2</v>
      </c>
      <c r="K630" s="8">
        <f>+IF(Dumpadas[[#This Row],[ley]]&gt;0.03,0.03,Dumpadas[[#This Row],[ley]])</f>
        <v>2.1299999999999999E-2</v>
      </c>
      <c r="L630" s="427"/>
      <c r="M630" s="386">
        <v>28857</v>
      </c>
      <c r="N630" s="386"/>
      <c r="O630" s="7"/>
      <c r="P630" s="10" t="str" cm="1">
        <f t="array" ref="P630">INDEX(Rangos!$E$3:$E$16,MATCH(1,(Dumpadas[[#This Row],[ley]]&gt;=Rangos!$B$3:$B$16)*(Dumpadas[[#This Row],[ley]]&lt;=Rangos!$C$3:$C$16),0))</f>
        <v>I</v>
      </c>
      <c r="R630" s="769"/>
      <c r="S630" s="769" t="s">
        <v>1170</v>
      </c>
      <c r="T630" s="369">
        <v>1</v>
      </c>
      <c r="U630" s="369">
        <v>3.2</v>
      </c>
      <c r="V630" s="10">
        <v>2.2200000000000001E-2</v>
      </c>
      <c r="Y630" s="769"/>
      <c r="Z630" s="769" t="s">
        <v>1170</v>
      </c>
      <c r="AA630" s="369">
        <v>1</v>
      </c>
      <c r="AB630" s="369">
        <v>3.2</v>
      </c>
      <c r="AC630" s="10">
        <v>2.2200000000000001E-2</v>
      </c>
      <c r="AD630" s="10">
        <v>2.2200000000000001E-2</v>
      </c>
    </row>
    <row r="631" spans="2:30">
      <c r="B631" s="557"/>
      <c r="C631" s="773" t="s">
        <v>3786</v>
      </c>
      <c r="D631" s="773" t="s">
        <v>227</v>
      </c>
      <c r="E631" s="557">
        <v>627</v>
      </c>
      <c r="F631" s="410" t="str">
        <f>Dumpadas[[#This Row],[punto]] &amp; " "&amp;Dumpadas[[#This Row],[jornada]]&amp;" " &amp; Dumpadas[[#This Row],[N°Acop]] &amp; " " &amp; TEXT(Dumpadas[[#This Row],[fecha ]], "dd-mm-yyyy")</f>
        <v>NIVEL 974 M4 6N T.PM 627 10-04-2026</v>
      </c>
      <c r="G631" s="557" t="s">
        <v>304</v>
      </c>
      <c r="H631" s="5">
        <v>46122</v>
      </c>
      <c r="I631" s="557">
        <v>3.2</v>
      </c>
      <c r="J631" s="8">
        <v>1.7500000000000002E-2</v>
      </c>
      <c r="K631" s="8">
        <f>+IF(Dumpadas[[#This Row],[ley]]&gt;0.03,0.03,Dumpadas[[#This Row],[ley]])</f>
        <v>1.7500000000000002E-2</v>
      </c>
      <c r="L631" s="427"/>
      <c r="M631" s="386">
        <v>28857</v>
      </c>
      <c r="N631" s="386"/>
      <c r="O631" s="7"/>
      <c r="P631" s="10" t="str" cm="1">
        <f t="array" ref="P631">INDEX(Rangos!$E$3:$E$16,MATCH(1,(Dumpadas[[#This Row],[ley]]&gt;=Rangos!$B$3:$B$16)*(Dumpadas[[#This Row],[ley]]&lt;=Rangos!$C$3:$C$16),0))</f>
        <v>G</v>
      </c>
      <c r="R631" s="769"/>
      <c r="S631" s="769" t="s">
        <v>1171</v>
      </c>
      <c r="T631" s="369">
        <v>1</v>
      </c>
      <c r="U631" s="369">
        <v>3.2</v>
      </c>
      <c r="V631" s="10">
        <v>1.9599999999999999E-2</v>
      </c>
      <c r="Y631" s="769"/>
      <c r="Z631" s="769" t="s">
        <v>1171</v>
      </c>
      <c r="AA631" s="369">
        <v>1</v>
      </c>
      <c r="AB631" s="369">
        <v>3.2</v>
      </c>
      <c r="AC631" s="10">
        <v>1.9599999999999999E-2</v>
      </c>
      <c r="AD631" s="10">
        <v>1.9599999999999999E-2</v>
      </c>
    </row>
    <row r="632" spans="2:30">
      <c r="B632" s="557"/>
      <c r="C632" s="773" t="s">
        <v>3786</v>
      </c>
      <c r="D632" s="773" t="s">
        <v>227</v>
      </c>
      <c r="E632" s="557">
        <v>628</v>
      </c>
      <c r="F632" s="410" t="str">
        <f>Dumpadas[[#This Row],[punto]] &amp; " "&amp;Dumpadas[[#This Row],[jornada]]&amp;" " &amp; Dumpadas[[#This Row],[N°Acop]] &amp; " " &amp; TEXT(Dumpadas[[#This Row],[fecha ]], "dd-mm-yyyy")</f>
        <v>NIVEL 974 M4 6N T.PM 628 10-04-2026</v>
      </c>
      <c r="G632" s="557" t="s">
        <v>304</v>
      </c>
      <c r="H632" s="5">
        <v>46122</v>
      </c>
      <c r="I632" s="557">
        <v>3.2</v>
      </c>
      <c r="J632" s="8">
        <v>1.26E-2</v>
      </c>
      <c r="K632" s="8">
        <f>+IF(Dumpadas[[#This Row],[ley]]&gt;0.03,0.03,Dumpadas[[#This Row],[ley]])</f>
        <v>1.26E-2</v>
      </c>
      <c r="L632" s="427"/>
      <c r="M632" s="386">
        <v>28857</v>
      </c>
      <c r="N632" s="386"/>
      <c r="O632" s="7"/>
      <c r="P632" s="10" t="str" cm="1">
        <f t="array" ref="P632">INDEX(Rangos!$E$3:$E$16,MATCH(1,(Dumpadas[[#This Row],[ley]]&gt;=Rangos!$B$3:$B$16)*(Dumpadas[[#This Row],[ley]]&lt;=Rangos!$C$3:$C$16),0))</f>
        <v>D</v>
      </c>
      <c r="R632" s="769"/>
      <c r="S632" s="769" t="s">
        <v>1172</v>
      </c>
      <c r="T632" s="369">
        <v>1</v>
      </c>
      <c r="U632" s="369">
        <v>3.2</v>
      </c>
      <c r="V632" s="10">
        <v>1.6500000000000001E-2</v>
      </c>
      <c r="Y632" s="769"/>
      <c r="Z632" s="769" t="s">
        <v>1172</v>
      </c>
      <c r="AA632" s="369">
        <v>1</v>
      </c>
      <c r="AB632" s="369">
        <v>3.2</v>
      </c>
      <c r="AC632" s="10">
        <v>1.6500000000000001E-2</v>
      </c>
      <c r="AD632" s="10">
        <v>1.6500000000000001E-2</v>
      </c>
    </row>
    <row r="633" spans="2:30">
      <c r="B633" s="557"/>
      <c r="C633" s="773" t="s">
        <v>3786</v>
      </c>
      <c r="D633" s="773" t="s">
        <v>227</v>
      </c>
      <c r="E633" s="557">
        <v>629</v>
      </c>
      <c r="F633" s="410" t="str">
        <f>Dumpadas[[#This Row],[punto]] &amp; " "&amp;Dumpadas[[#This Row],[jornada]]&amp;" " &amp; Dumpadas[[#This Row],[N°Acop]] &amp; " " &amp; TEXT(Dumpadas[[#This Row],[fecha ]], "dd-mm-yyyy")</f>
        <v>NIVEL 974 M4 6N T.PM 629 10-04-2026</v>
      </c>
      <c r="G633" s="557" t="s">
        <v>304</v>
      </c>
      <c r="H633" s="5">
        <v>46122</v>
      </c>
      <c r="I633" s="557">
        <v>3.2</v>
      </c>
      <c r="J633" s="8">
        <v>1.77E-2</v>
      </c>
      <c r="K633" s="8">
        <f>+IF(Dumpadas[[#This Row],[ley]]&gt;0.03,0.03,Dumpadas[[#This Row],[ley]])</f>
        <v>1.77E-2</v>
      </c>
      <c r="L633" s="427"/>
      <c r="M633" s="386">
        <v>28857</v>
      </c>
      <c r="N633" s="386"/>
      <c r="O633" s="7"/>
      <c r="P633" s="10" t="str" cm="1">
        <f t="array" ref="P633">INDEX(Rangos!$E$3:$E$16,MATCH(1,(Dumpadas[[#This Row],[ley]]&gt;=Rangos!$B$3:$B$16)*(Dumpadas[[#This Row],[ley]]&lt;=Rangos!$C$3:$C$16),0))</f>
        <v>G</v>
      </c>
      <c r="R633" s="769"/>
      <c r="S633" s="769" t="s">
        <v>1173</v>
      </c>
      <c r="T633" s="369">
        <v>1</v>
      </c>
      <c r="U633" s="369">
        <v>3.2</v>
      </c>
      <c r="V633" s="10">
        <v>1.67E-2</v>
      </c>
      <c r="Y633" s="769"/>
      <c r="Z633" s="769" t="s">
        <v>1173</v>
      </c>
      <c r="AA633" s="369">
        <v>1</v>
      </c>
      <c r="AB633" s="369">
        <v>3.2</v>
      </c>
      <c r="AC633" s="10">
        <v>1.67E-2</v>
      </c>
      <c r="AD633" s="10">
        <v>1.67E-2</v>
      </c>
    </row>
    <row r="634" spans="2:30">
      <c r="B634" s="557"/>
      <c r="C634" s="773" t="s">
        <v>3786</v>
      </c>
      <c r="D634" s="773" t="s">
        <v>227</v>
      </c>
      <c r="E634" s="557">
        <v>630</v>
      </c>
      <c r="F634" s="410" t="str">
        <f>Dumpadas[[#This Row],[punto]] &amp; " "&amp;Dumpadas[[#This Row],[jornada]]&amp;" " &amp; Dumpadas[[#This Row],[N°Acop]] &amp; " " &amp; TEXT(Dumpadas[[#This Row],[fecha ]], "dd-mm-yyyy")</f>
        <v>NIVEL 974 M4 6N T.PM 630 10-04-2026</v>
      </c>
      <c r="G634" s="557" t="s">
        <v>304</v>
      </c>
      <c r="H634" s="5">
        <v>46122</v>
      </c>
      <c r="I634" s="557">
        <v>3.2</v>
      </c>
      <c r="J634" s="8">
        <v>1.5699999999999999E-2</v>
      </c>
      <c r="K634" s="8">
        <f>+IF(Dumpadas[[#This Row],[ley]]&gt;0.03,0.03,Dumpadas[[#This Row],[ley]])</f>
        <v>1.5699999999999999E-2</v>
      </c>
      <c r="L634" s="427"/>
      <c r="M634" s="386">
        <v>28857</v>
      </c>
      <c r="N634" s="386"/>
      <c r="O634" s="7"/>
      <c r="P634" s="10" t="str" cm="1">
        <f t="array" ref="P634">INDEX(Rangos!$E$3:$E$16,MATCH(1,(Dumpadas[[#This Row],[ley]]&gt;=Rangos!$B$3:$B$16)*(Dumpadas[[#This Row],[ley]]&lt;=Rangos!$C$3:$C$16),0))</f>
        <v>F</v>
      </c>
      <c r="R634" s="769"/>
      <c r="S634" s="769" t="s">
        <v>1174</v>
      </c>
      <c r="T634" s="369">
        <v>1</v>
      </c>
      <c r="U634" s="369">
        <v>3.2</v>
      </c>
      <c r="V634" s="10">
        <v>2.1600000000000001E-2</v>
      </c>
      <c r="Y634" s="769"/>
      <c r="Z634" s="769" t="s">
        <v>1174</v>
      </c>
      <c r="AA634" s="369">
        <v>1</v>
      </c>
      <c r="AB634" s="369">
        <v>3.2</v>
      </c>
      <c r="AC634" s="10">
        <v>2.1600000000000001E-2</v>
      </c>
      <c r="AD634" s="10">
        <v>2.1600000000000001E-2</v>
      </c>
    </row>
    <row r="635" spans="2:30">
      <c r="B635" s="557"/>
      <c r="C635" s="773" t="s">
        <v>3786</v>
      </c>
      <c r="D635" s="773" t="s">
        <v>227</v>
      </c>
      <c r="E635" s="557">
        <v>631</v>
      </c>
      <c r="F635" s="410" t="str">
        <f>Dumpadas[[#This Row],[punto]] &amp; " "&amp;Dumpadas[[#This Row],[jornada]]&amp;" " &amp; Dumpadas[[#This Row],[N°Acop]] &amp; " " &amp; TEXT(Dumpadas[[#This Row],[fecha ]], "dd-mm-yyyy")</f>
        <v>NIVEL 974 M4 6N T.PM 631 10-04-2026</v>
      </c>
      <c r="G635" s="557" t="s">
        <v>304</v>
      </c>
      <c r="H635" s="5">
        <v>46122</v>
      </c>
      <c r="I635" s="557">
        <v>3.2</v>
      </c>
      <c r="J635" s="8">
        <v>1.5699999999999999E-2</v>
      </c>
      <c r="K635" s="8">
        <f>+IF(Dumpadas[[#This Row],[ley]]&gt;0.03,0.03,Dumpadas[[#This Row],[ley]])</f>
        <v>1.5699999999999999E-2</v>
      </c>
      <c r="L635" s="427"/>
      <c r="M635" s="386">
        <v>28857</v>
      </c>
      <c r="N635" s="386"/>
      <c r="O635" s="7"/>
      <c r="P635" s="10" t="str" cm="1">
        <f t="array" ref="P635">INDEX(Rangos!$E$3:$E$16,MATCH(1,(Dumpadas[[#This Row],[ley]]&gt;=Rangos!$B$3:$B$16)*(Dumpadas[[#This Row],[ley]]&lt;=Rangos!$C$3:$C$16),0))</f>
        <v>F</v>
      </c>
      <c r="R635" s="769"/>
      <c r="S635" s="769" t="s">
        <v>1175</v>
      </c>
      <c r="T635" s="369">
        <v>1</v>
      </c>
      <c r="U635" s="369">
        <v>3.2</v>
      </c>
      <c r="V635" s="10">
        <v>2.0899999999999998E-2</v>
      </c>
      <c r="Y635" s="769"/>
      <c r="Z635" s="769" t="s">
        <v>1175</v>
      </c>
      <c r="AA635" s="369">
        <v>1</v>
      </c>
      <c r="AB635" s="369">
        <v>3.2</v>
      </c>
      <c r="AC635" s="10">
        <v>2.0899999999999998E-2</v>
      </c>
      <c r="AD635" s="10">
        <v>2.0899999999999998E-2</v>
      </c>
    </row>
    <row r="636" spans="2:30">
      <c r="B636" s="557"/>
      <c r="C636" s="773" t="s">
        <v>3786</v>
      </c>
      <c r="D636" s="773" t="s">
        <v>227</v>
      </c>
      <c r="E636" s="557">
        <v>632</v>
      </c>
      <c r="F636" s="410" t="str">
        <f>Dumpadas[[#This Row],[punto]] &amp; " "&amp;Dumpadas[[#This Row],[jornada]]&amp;" " &amp; Dumpadas[[#This Row],[N°Acop]] &amp; " " &amp; TEXT(Dumpadas[[#This Row],[fecha ]], "dd-mm-yyyy")</f>
        <v>NIVEL 974 M4 6N T.PM 632 10-04-2026</v>
      </c>
      <c r="G636" s="557" t="s">
        <v>304</v>
      </c>
      <c r="H636" s="5">
        <v>46122</v>
      </c>
      <c r="I636" s="557">
        <v>3.2</v>
      </c>
      <c r="J636" s="8">
        <v>1.6199999999999999E-2</v>
      </c>
      <c r="K636" s="8">
        <f>+IF(Dumpadas[[#This Row],[ley]]&gt;0.03,0.03,Dumpadas[[#This Row],[ley]])</f>
        <v>1.6199999999999999E-2</v>
      </c>
      <c r="L636" s="427"/>
      <c r="M636" s="386">
        <v>28857</v>
      </c>
      <c r="N636" s="386"/>
      <c r="O636" s="7"/>
      <c r="P636" s="10" t="str" cm="1">
        <f t="array" ref="P636">INDEX(Rangos!$E$3:$E$16,MATCH(1,(Dumpadas[[#This Row],[ley]]&gt;=Rangos!$B$3:$B$16)*(Dumpadas[[#This Row],[ley]]&lt;=Rangos!$C$3:$C$16),0))</f>
        <v>F</v>
      </c>
      <c r="R636" s="769"/>
      <c r="S636" s="769" t="s">
        <v>1176</v>
      </c>
      <c r="T636" s="369">
        <v>1</v>
      </c>
      <c r="U636" s="369">
        <v>3.2</v>
      </c>
      <c r="V636" s="10">
        <v>2.0899999999999998E-2</v>
      </c>
      <c r="Y636" s="769"/>
      <c r="Z636" s="769" t="s">
        <v>1176</v>
      </c>
      <c r="AA636" s="369">
        <v>1</v>
      </c>
      <c r="AB636" s="369">
        <v>3.2</v>
      </c>
      <c r="AC636" s="10">
        <v>2.0899999999999998E-2</v>
      </c>
      <c r="AD636" s="10">
        <v>2.0899999999999998E-2</v>
      </c>
    </row>
    <row r="637" spans="2:30">
      <c r="B637" s="535"/>
      <c r="C637" s="535" t="s">
        <v>3784</v>
      </c>
      <c r="D637" s="535" t="s">
        <v>299</v>
      </c>
      <c r="E637" s="535">
        <v>633</v>
      </c>
      <c r="F637" s="537" t="str">
        <f>Dumpadas[[#This Row],[punto]] &amp; " "&amp;Dumpadas[[#This Row],[jornada]]&amp;" " &amp; Dumpadas[[#This Row],[N°Acop]] &amp; " " &amp; TEXT(Dumpadas[[#This Row],[fecha ]], "dd-mm-yyyy")</f>
        <v>NIVEL 968 CONTRA T.PM 633 10-04-2026</v>
      </c>
      <c r="G637" s="535" t="s">
        <v>304</v>
      </c>
      <c r="H637" s="538">
        <v>46122</v>
      </c>
      <c r="I637" s="535">
        <v>3.2</v>
      </c>
      <c r="J637" s="539">
        <v>4.7000000000000002E-3</v>
      </c>
      <c r="K637" s="539">
        <f>+IF(Dumpadas[[#This Row],[ley]]&gt;0.03,0.03,Dumpadas[[#This Row],[ley]])</f>
        <v>4.7000000000000002E-3</v>
      </c>
      <c r="L637" s="539"/>
      <c r="M637" s="535">
        <v>28858</v>
      </c>
      <c r="N637" s="535"/>
      <c r="O637" s="539"/>
      <c r="P637" s="540" t="str" cm="1">
        <f t="array" ref="P637">INDEX(Rangos!$E$3:$E$16,MATCH(1,(Dumpadas[[#This Row],[ley]]&gt;=Rangos!$B$3:$B$16)*(Dumpadas[[#This Row],[ley]]&lt;=Rangos!$C$3:$C$16),0))</f>
        <v>Descarte</v>
      </c>
      <c r="R637" s="769"/>
      <c r="S637" s="769" t="s">
        <v>1177</v>
      </c>
      <c r="T637" s="369">
        <v>1</v>
      </c>
      <c r="U637" s="369">
        <v>3.2</v>
      </c>
      <c r="V637" s="10">
        <v>1.6299999999999999E-2</v>
      </c>
      <c r="Y637" s="769"/>
      <c r="Z637" s="769" t="s">
        <v>1177</v>
      </c>
      <c r="AA637" s="369">
        <v>1</v>
      </c>
      <c r="AB637" s="369">
        <v>3.2</v>
      </c>
      <c r="AC637" s="10">
        <v>1.6299999999999999E-2</v>
      </c>
      <c r="AD637" s="10">
        <v>1.6299999999999999E-2</v>
      </c>
    </row>
    <row r="638" spans="2:30">
      <c r="B638" s="535"/>
      <c r="C638" s="535" t="s">
        <v>3784</v>
      </c>
      <c r="D638" s="535" t="s">
        <v>299</v>
      </c>
      <c r="E638" s="535">
        <v>634</v>
      </c>
      <c r="F638" s="537" t="str">
        <f>Dumpadas[[#This Row],[punto]] &amp; " "&amp;Dumpadas[[#This Row],[jornada]]&amp;" " &amp; Dumpadas[[#This Row],[N°Acop]] &amp; " " &amp; TEXT(Dumpadas[[#This Row],[fecha ]], "dd-mm-yyyy")</f>
        <v>NIVEL 968 CONTRA T.PM 634 10-04-2026</v>
      </c>
      <c r="G638" s="535" t="s">
        <v>304</v>
      </c>
      <c r="H638" s="538">
        <v>46122</v>
      </c>
      <c r="I638" s="535">
        <v>3.2</v>
      </c>
      <c r="J638" s="539">
        <v>8.8999999999999999E-3</v>
      </c>
      <c r="K638" s="539">
        <f>+IF(Dumpadas[[#This Row],[ley]]&gt;0.03,0.03,Dumpadas[[#This Row],[ley]])</f>
        <v>8.8999999999999999E-3</v>
      </c>
      <c r="L638" s="539"/>
      <c r="M638" s="535">
        <v>28858</v>
      </c>
      <c r="N638" s="535"/>
      <c r="O638" s="539"/>
      <c r="P638" s="540" t="str" cm="1">
        <f t="array" ref="P638">INDEX(Rangos!$E$3:$E$16,MATCH(1,(Dumpadas[[#This Row],[ley]]&gt;=Rangos!$B$3:$B$16)*(Dumpadas[[#This Row],[ley]]&lt;=Rangos!$C$3:$C$16),0))</f>
        <v>A</v>
      </c>
      <c r="R638" s="769"/>
      <c r="S638" s="769" t="s">
        <v>1178</v>
      </c>
      <c r="T638" s="369">
        <v>1</v>
      </c>
      <c r="U638" s="369">
        <v>3.2</v>
      </c>
      <c r="V638" s="10">
        <v>1.8499999999999999E-2</v>
      </c>
      <c r="Y638" s="769"/>
      <c r="Z638" s="769" t="s">
        <v>1178</v>
      </c>
      <c r="AA638" s="369">
        <v>1</v>
      </c>
      <c r="AB638" s="369">
        <v>3.2</v>
      </c>
      <c r="AC638" s="10">
        <v>1.8499999999999999E-2</v>
      </c>
      <c r="AD638" s="10">
        <v>1.8499999999999999E-2</v>
      </c>
    </row>
    <row r="639" spans="2:30">
      <c r="B639" s="535"/>
      <c r="C639" s="535" t="s">
        <v>3784</v>
      </c>
      <c r="D639" s="535" t="s">
        <v>299</v>
      </c>
      <c r="E639" s="535">
        <v>635</v>
      </c>
      <c r="F639" s="537" t="str">
        <f>Dumpadas[[#This Row],[punto]] &amp; " "&amp;Dumpadas[[#This Row],[jornada]]&amp;" " &amp; Dumpadas[[#This Row],[N°Acop]] &amp; " " &amp; TEXT(Dumpadas[[#This Row],[fecha ]], "dd-mm-yyyy")</f>
        <v>NIVEL 968 CONTRA T.PM 635 10-04-2026</v>
      </c>
      <c r="G639" s="535" t="s">
        <v>304</v>
      </c>
      <c r="H639" s="538">
        <v>46122</v>
      </c>
      <c r="I639" s="535">
        <v>3.2</v>
      </c>
      <c r="J639" s="539">
        <v>7.4999999999999997E-3</v>
      </c>
      <c r="K639" s="539">
        <f>+IF(Dumpadas[[#This Row],[ley]]&gt;0.03,0.03,Dumpadas[[#This Row],[ley]])</f>
        <v>7.4999999999999997E-3</v>
      </c>
      <c r="L639" s="539"/>
      <c r="M639" s="535">
        <v>28858</v>
      </c>
      <c r="N639" s="535"/>
      <c r="O639" s="539"/>
      <c r="P639" s="540" t="str" cm="1">
        <f t="array" ref="P639">INDEX(Rangos!$E$3:$E$16,MATCH(1,(Dumpadas[[#This Row],[ley]]&gt;=Rangos!$B$3:$B$16)*(Dumpadas[[#This Row],[ley]]&lt;=Rangos!$C$3:$C$16),0))</f>
        <v>A</v>
      </c>
      <c r="R639" s="769"/>
      <c r="S639" s="769" t="s">
        <v>1179</v>
      </c>
      <c r="T639" s="369">
        <v>1</v>
      </c>
      <c r="U639" s="369">
        <v>3.2</v>
      </c>
      <c r="V639" s="10">
        <v>1.26E-2</v>
      </c>
      <c r="Y639" s="769"/>
      <c r="Z639" s="769" t="s">
        <v>1179</v>
      </c>
      <c r="AA639" s="369">
        <v>1</v>
      </c>
      <c r="AB639" s="369">
        <v>3.2</v>
      </c>
      <c r="AC639" s="10">
        <v>1.26E-2</v>
      </c>
      <c r="AD639" s="10">
        <v>1.26E-2</v>
      </c>
    </row>
    <row r="640" spans="2:30">
      <c r="B640" s="535"/>
      <c r="C640" s="535" t="s">
        <v>3784</v>
      </c>
      <c r="D640" s="535" t="s">
        <v>299</v>
      </c>
      <c r="E640" s="535">
        <v>636</v>
      </c>
      <c r="F640" s="537" t="str">
        <f>Dumpadas[[#This Row],[punto]] &amp; " "&amp;Dumpadas[[#This Row],[jornada]]&amp;" " &amp; Dumpadas[[#This Row],[N°Acop]] &amp; " " &amp; TEXT(Dumpadas[[#This Row],[fecha ]], "dd-mm-yyyy")</f>
        <v>NIVEL 968 CONTRA T.PM 636 10-04-2026</v>
      </c>
      <c r="G640" s="535" t="s">
        <v>304</v>
      </c>
      <c r="H640" s="538">
        <v>46122</v>
      </c>
      <c r="I640" s="535">
        <v>3.2</v>
      </c>
      <c r="J640" s="539">
        <v>1.0500000000000001E-2</v>
      </c>
      <c r="K640" s="539">
        <f>+IF(Dumpadas[[#This Row],[ley]]&gt;0.03,0.03,Dumpadas[[#This Row],[ley]])</f>
        <v>1.0500000000000001E-2</v>
      </c>
      <c r="L640" s="539"/>
      <c r="M640" s="535">
        <v>28858</v>
      </c>
      <c r="N640" s="535"/>
      <c r="O640" s="539"/>
      <c r="P640" s="540" t="str" cm="1">
        <f t="array" ref="P640">INDEX(Rangos!$E$3:$E$16,MATCH(1,(Dumpadas[[#This Row],[ley]]&gt;=Rangos!$B$3:$B$16)*(Dumpadas[[#This Row],[ley]]&lt;=Rangos!$C$3:$C$16),0))</f>
        <v>C</v>
      </c>
      <c r="R640" s="769"/>
      <c r="S640" s="769" t="s">
        <v>1180</v>
      </c>
      <c r="T640" s="369">
        <v>1</v>
      </c>
      <c r="U640" s="369">
        <v>3.2</v>
      </c>
      <c r="V640" s="10">
        <v>1.3100000000000001E-2</v>
      </c>
      <c r="Y640" s="769"/>
      <c r="Z640" s="769" t="s">
        <v>1180</v>
      </c>
      <c r="AA640" s="369">
        <v>1</v>
      </c>
      <c r="AB640" s="369">
        <v>3.2</v>
      </c>
      <c r="AC640" s="10">
        <v>1.3100000000000001E-2</v>
      </c>
      <c r="AD640" s="10">
        <v>1.3100000000000001E-2</v>
      </c>
    </row>
    <row r="641" spans="2:30">
      <c r="B641" s="535"/>
      <c r="C641" s="535" t="s">
        <v>3784</v>
      </c>
      <c r="D641" s="535" t="s">
        <v>299</v>
      </c>
      <c r="E641" s="535">
        <v>637</v>
      </c>
      <c r="F641" s="537" t="str">
        <f>Dumpadas[[#This Row],[punto]] &amp; " "&amp;Dumpadas[[#This Row],[jornada]]&amp;" " &amp; Dumpadas[[#This Row],[N°Acop]] &amp; " " &amp; TEXT(Dumpadas[[#This Row],[fecha ]], "dd-mm-yyyy")</f>
        <v>NIVEL 968 CONTRA T.PM 637 10-04-2026</v>
      </c>
      <c r="G641" s="535" t="s">
        <v>304</v>
      </c>
      <c r="H641" s="538">
        <v>46122</v>
      </c>
      <c r="I641" s="535">
        <v>3.2</v>
      </c>
      <c r="J641" s="539">
        <v>7.7999999999999996E-3</v>
      </c>
      <c r="K641" s="539">
        <f>+IF(Dumpadas[[#This Row],[ley]]&gt;0.03,0.03,Dumpadas[[#This Row],[ley]])</f>
        <v>7.7999999999999996E-3</v>
      </c>
      <c r="L641" s="539"/>
      <c r="M641" s="535">
        <v>28858</v>
      </c>
      <c r="N641" s="535"/>
      <c r="O641" s="539"/>
      <c r="P641" s="540" t="str" cm="1">
        <f t="array" ref="P641">INDEX(Rangos!$E$3:$E$16,MATCH(1,(Dumpadas[[#This Row],[ley]]&gt;=Rangos!$B$3:$B$16)*(Dumpadas[[#This Row],[ley]]&lt;=Rangos!$C$3:$C$16),0))</f>
        <v>A</v>
      </c>
      <c r="R641" s="769"/>
      <c r="S641" s="769" t="s">
        <v>1181</v>
      </c>
      <c r="T641" s="369">
        <v>1</v>
      </c>
      <c r="U641" s="369">
        <v>3.2</v>
      </c>
      <c r="V641" s="10">
        <v>1.0699999999999999E-2</v>
      </c>
      <c r="Y641" s="769"/>
      <c r="Z641" s="769" t="s">
        <v>1181</v>
      </c>
      <c r="AA641" s="369">
        <v>1</v>
      </c>
      <c r="AB641" s="369">
        <v>3.2</v>
      </c>
      <c r="AC641" s="10">
        <v>1.0699999999999999E-2</v>
      </c>
      <c r="AD641" s="10">
        <v>1.0699999999999999E-2</v>
      </c>
    </row>
    <row r="642" spans="2:30">
      <c r="B642" s="535"/>
      <c r="C642" s="535" t="s">
        <v>3784</v>
      </c>
      <c r="D642" s="535" t="s">
        <v>299</v>
      </c>
      <c r="E642" s="535">
        <v>638</v>
      </c>
      <c r="F642" s="537" t="str">
        <f>Dumpadas[[#This Row],[punto]] &amp; " "&amp;Dumpadas[[#This Row],[jornada]]&amp;" " &amp; Dumpadas[[#This Row],[N°Acop]] &amp; " " &amp; TEXT(Dumpadas[[#This Row],[fecha ]], "dd-mm-yyyy")</f>
        <v>NIVEL 968 CONTRA T.PM 638 10-04-2026</v>
      </c>
      <c r="G642" s="535" t="s">
        <v>304</v>
      </c>
      <c r="H642" s="538">
        <v>46122</v>
      </c>
      <c r="I642" s="535">
        <v>3.2</v>
      </c>
      <c r="J642" s="539">
        <v>8.0000000000000002E-3</v>
      </c>
      <c r="K642" s="539">
        <f>+IF(Dumpadas[[#This Row],[ley]]&gt;0.03,0.03,Dumpadas[[#This Row],[ley]])</f>
        <v>8.0000000000000002E-3</v>
      </c>
      <c r="L642" s="539"/>
      <c r="M642" s="535">
        <v>28858</v>
      </c>
      <c r="N642" s="535"/>
      <c r="O642" s="539"/>
      <c r="P642" s="540" t="str" cm="1">
        <f t="array" ref="P642">INDEX(Rangos!$E$3:$E$16,MATCH(1,(Dumpadas[[#This Row],[ley]]&gt;=Rangos!$B$3:$B$16)*(Dumpadas[[#This Row],[ley]]&lt;=Rangos!$C$3:$C$16),0))</f>
        <v>A</v>
      </c>
      <c r="R642" s="769"/>
      <c r="S642" s="769" t="s">
        <v>1182</v>
      </c>
      <c r="T642" s="369">
        <v>1</v>
      </c>
      <c r="U642" s="369">
        <v>3.2</v>
      </c>
      <c r="V642" s="10">
        <v>9.1999999999999998E-3</v>
      </c>
      <c r="Y642" s="769"/>
      <c r="Z642" s="769" t="s">
        <v>1182</v>
      </c>
      <c r="AA642" s="369">
        <v>1</v>
      </c>
      <c r="AB642" s="369">
        <v>3.2</v>
      </c>
      <c r="AC642" s="10">
        <v>9.1999999999999998E-3</v>
      </c>
      <c r="AD642" s="10">
        <v>9.1999999999999998E-3</v>
      </c>
    </row>
    <row r="643" spans="2:30">
      <c r="B643" s="535"/>
      <c r="C643" s="535" t="s">
        <v>3784</v>
      </c>
      <c r="D643" s="535" t="s">
        <v>299</v>
      </c>
      <c r="E643" s="535">
        <v>639</v>
      </c>
      <c r="F643" s="537" t="str">
        <f>Dumpadas[[#This Row],[punto]] &amp; " "&amp;Dumpadas[[#This Row],[jornada]]&amp;" " &amp; Dumpadas[[#This Row],[N°Acop]] &amp; " " &amp; TEXT(Dumpadas[[#This Row],[fecha ]], "dd-mm-yyyy")</f>
        <v>NIVEL 968 CONTRA T.PM 639 10-04-2026</v>
      </c>
      <c r="G643" s="535" t="s">
        <v>304</v>
      </c>
      <c r="H643" s="538">
        <v>46122</v>
      </c>
      <c r="I643" s="535">
        <v>3.2</v>
      </c>
      <c r="J643" s="539">
        <v>7.1000000000000004E-3</v>
      </c>
      <c r="K643" s="539">
        <f>+IF(Dumpadas[[#This Row],[ley]]&gt;0.03,0.03,Dumpadas[[#This Row],[ley]])</f>
        <v>7.1000000000000004E-3</v>
      </c>
      <c r="L643" s="539"/>
      <c r="M643" s="535">
        <v>28858</v>
      </c>
      <c r="N643" s="535"/>
      <c r="O643" s="539"/>
      <c r="P643" s="540" t="str" cm="1">
        <f t="array" ref="P643">INDEX(Rangos!$E$3:$E$16,MATCH(1,(Dumpadas[[#This Row],[ley]]&gt;=Rangos!$B$3:$B$16)*(Dumpadas[[#This Row],[ley]]&lt;=Rangos!$C$3:$C$16),0))</f>
        <v>Reserva</v>
      </c>
      <c r="R643" s="769"/>
      <c r="S643" s="769" t="s">
        <v>1183</v>
      </c>
      <c r="T643" s="369">
        <v>1</v>
      </c>
      <c r="U643" s="369">
        <v>3.2</v>
      </c>
      <c r="V643" s="10">
        <v>8.2000000000000007E-3</v>
      </c>
      <c r="Y643" s="769"/>
      <c r="Z643" s="769" t="s">
        <v>1183</v>
      </c>
      <c r="AA643" s="369">
        <v>1</v>
      </c>
      <c r="AB643" s="369">
        <v>3.2</v>
      </c>
      <c r="AC643" s="10">
        <v>8.2000000000000007E-3</v>
      </c>
      <c r="AD643" s="10">
        <v>8.2000000000000007E-3</v>
      </c>
    </row>
    <row r="644" spans="2:30">
      <c r="B644" s="535"/>
      <c r="C644" s="535" t="s">
        <v>3784</v>
      </c>
      <c r="D644" s="535" t="s">
        <v>299</v>
      </c>
      <c r="E644" s="535">
        <v>640</v>
      </c>
      <c r="F644" s="537" t="str">
        <f>Dumpadas[[#This Row],[punto]] &amp; " "&amp;Dumpadas[[#This Row],[jornada]]&amp;" " &amp; Dumpadas[[#This Row],[N°Acop]] &amp; " " &amp; TEXT(Dumpadas[[#This Row],[fecha ]], "dd-mm-yyyy")</f>
        <v>NIVEL 968 CONTRA T.PM 640 10-04-2026</v>
      </c>
      <c r="G644" s="535" t="s">
        <v>304</v>
      </c>
      <c r="H644" s="538">
        <v>46122</v>
      </c>
      <c r="I644" s="535">
        <v>3.2</v>
      </c>
      <c r="J644" s="539">
        <v>1.6899999999999998E-2</v>
      </c>
      <c r="K644" s="539">
        <f>+IF(Dumpadas[[#This Row],[ley]]&gt;0.03,0.03,Dumpadas[[#This Row],[ley]])</f>
        <v>1.6899999999999998E-2</v>
      </c>
      <c r="L644" s="539"/>
      <c r="M644" s="535">
        <v>28858</v>
      </c>
      <c r="N644" s="535"/>
      <c r="O644" s="539"/>
      <c r="P644" s="540" t="str" cm="1">
        <f t="array" ref="P644">INDEX(Rangos!$E$3:$E$16,MATCH(1,(Dumpadas[[#This Row],[ley]]&gt;=Rangos!$B$3:$B$16)*(Dumpadas[[#This Row],[ley]]&lt;=Rangos!$C$3:$C$16),0))</f>
        <v>F</v>
      </c>
      <c r="R644" s="769"/>
      <c r="S644" s="769" t="s">
        <v>1184</v>
      </c>
      <c r="T644" s="369">
        <v>1</v>
      </c>
      <c r="U644" s="369">
        <v>3.2</v>
      </c>
      <c r="V644" s="10">
        <v>1.32E-2</v>
      </c>
      <c r="Y644" s="769"/>
      <c r="Z644" s="769" t="s">
        <v>1184</v>
      </c>
      <c r="AA644" s="369">
        <v>1</v>
      </c>
      <c r="AB644" s="369">
        <v>3.2</v>
      </c>
      <c r="AC644" s="10">
        <v>1.32E-2</v>
      </c>
      <c r="AD644" s="10">
        <v>1.32E-2</v>
      </c>
    </row>
    <row r="645" spans="2:30">
      <c r="B645" s="535"/>
      <c r="C645" s="535" t="s">
        <v>3784</v>
      </c>
      <c r="D645" s="535" t="s">
        <v>299</v>
      </c>
      <c r="E645" s="535">
        <v>641</v>
      </c>
      <c r="F645" s="537" t="str">
        <f>Dumpadas[[#This Row],[punto]] &amp; " "&amp;Dumpadas[[#This Row],[jornada]]&amp;" " &amp; Dumpadas[[#This Row],[N°Acop]] &amp; " " &amp; TEXT(Dumpadas[[#This Row],[fecha ]], "dd-mm-yyyy")</f>
        <v>NIVEL 968 CONTRA T.PM 641 10-04-2026</v>
      </c>
      <c r="G645" s="535" t="s">
        <v>304</v>
      </c>
      <c r="H645" s="538">
        <v>46122</v>
      </c>
      <c r="I645" s="535">
        <v>3.2</v>
      </c>
      <c r="J645" s="539">
        <v>6.0000000000000001E-3</v>
      </c>
      <c r="K645" s="539">
        <f>+IF(Dumpadas[[#This Row],[ley]]&gt;0.03,0.03,Dumpadas[[#This Row],[ley]])</f>
        <v>6.0000000000000001E-3</v>
      </c>
      <c r="L645" s="539"/>
      <c r="M645" s="535">
        <v>28858</v>
      </c>
      <c r="N645" s="535"/>
      <c r="O645" s="539"/>
      <c r="P645" s="540" t="str" cm="1">
        <f t="array" ref="P645">INDEX(Rangos!$E$3:$E$16,MATCH(1,(Dumpadas[[#This Row],[ley]]&gt;=Rangos!$B$3:$B$16)*(Dumpadas[[#This Row],[ley]]&lt;=Rangos!$C$3:$C$16),0))</f>
        <v>Reserva</v>
      </c>
      <c r="R645" s="769"/>
      <c r="S645" s="769" t="s">
        <v>1185</v>
      </c>
      <c r="T645" s="369">
        <v>1</v>
      </c>
      <c r="U645" s="369">
        <v>3.2</v>
      </c>
      <c r="V645" s="10">
        <v>1.6E-2</v>
      </c>
      <c r="Y645" s="769"/>
      <c r="Z645" s="769" t="s">
        <v>1185</v>
      </c>
      <c r="AA645" s="369">
        <v>1</v>
      </c>
      <c r="AB645" s="369">
        <v>3.2</v>
      </c>
      <c r="AC645" s="10">
        <v>1.6E-2</v>
      </c>
      <c r="AD645" s="10">
        <v>1.6E-2</v>
      </c>
    </row>
    <row r="646" spans="2:30">
      <c r="B646" s="535"/>
      <c r="C646" s="535" t="s">
        <v>3784</v>
      </c>
      <c r="D646" s="535" t="s">
        <v>299</v>
      </c>
      <c r="E646" s="535">
        <v>642</v>
      </c>
      <c r="F646" s="537" t="str">
        <f>Dumpadas[[#This Row],[punto]] &amp; " "&amp;Dumpadas[[#This Row],[jornada]]&amp;" " &amp; Dumpadas[[#This Row],[N°Acop]] &amp; " " &amp; TEXT(Dumpadas[[#This Row],[fecha ]], "dd-mm-yyyy")</f>
        <v>NIVEL 968 CONTRA T.PM 642 10-04-2026</v>
      </c>
      <c r="G646" s="535" t="s">
        <v>304</v>
      </c>
      <c r="H646" s="538">
        <v>46122</v>
      </c>
      <c r="I646" s="535">
        <v>3.2</v>
      </c>
      <c r="J646" s="539">
        <v>8.6E-3</v>
      </c>
      <c r="K646" s="539">
        <f>+IF(Dumpadas[[#This Row],[ley]]&gt;0.03,0.03,Dumpadas[[#This Row],[ley]])</f>
        <v>8.6E-3</v>
      </c>
      <c r="L646" s="539"/>
      <c r="M646" s="535">
        <v>28858</v>
      </c>
      <c r="N646" s="535"/>
      <c r="O646" s="539"/>
      <c r="P646" s="540" t="str" cm="1">
        <f t="array" ref="P646">INDEX(Rangos!$E$3:$E$16,MATCH(1,(Dumpadas[[#This Row],[ley]]&gt;=Rangos!$B$3:$B$16)*(Dumpadas[[#This Row],[ley]]&lt;=Rangos!$C$3:$C$16),0))</f>
        <v>A</v>
      </c>
      <c r="R646" s="769"/>
      <c r="S646" s="769" t="s">
        <v>1186</v>
      </c>
      <c r="T646" s="369">
        <v>1</v>
      </c>
      <c r="U646" s="369">
        <v>3.2</v>
      </c>
      <c r="V646" s="10">
        <v>1.4E-2</v>
      </c>
      <c r="Y646" s="769"/>
      <c r="Z646" s="769" t="s">
        <v>1186</v>
      </c>
      <c r="AA646" s="369">
        <v>1</v>
      </c>
      <c r="AB646" s="369">
        <v>3.2</v>
      </c>
      <c r="AC646" s="10">
        <v>1.4E-2</v>
      </c>
      <c r="AD646" s="10">
        <v>1.4E-2</v>
      </c>
    </row>
    <row r="647" spans="2:30">
      <c r="B647" s="535"/>
      <c r="C647" s="535" t="s">
        <v>3784</v>
      </c>
      <c r="D647" s="535" t="s">
        <v>299</v>
      </c>
      <c r="E647" s="535">
        <v>643</v>
      </c>
      <c r="F647" s="537" t="str">
        <f>Dumpadas[[#This Row],[punto]] &amp; " "&amp;Dumpadas[[#This Row],[jornada]]&amp;" " &amp; Dumpadas[[#This Row],[N°Acop]] &amp; " " &amp; TEXT(Dumpadas[[#This Row],[fecha ]], "dd-mm-yyyy")</f>
        <v>NIVEL 968 CONTRA T.PM 643 10-04-2026</v>
      </c>
      <c r="G647" s="535" t="s">
        <v>304</v>
      </c>
      <c r="H647" s="538">
        <v>46122</v>
      </c>
      <c r="I647" s="535">
        <v>3.2</v>
      </c>
      <c r="J647" s="539">
        <v>1.32E-2</v>
      </c>
      <c r="K647" s="539">
        <f>+IF(Dumpadas[[#This Row],[ley]]&gt;0.03,0.03,Dumpadas[[#This Row],[ley]])</f>
        <v>1.32E-2</v>
      </c>
      <c r="L647" s="539"/>
      <c r="M647" s="535">
        <v>28859</v>
      </c>
      <c r="N647" s="535"/>
      <c r="O647" s="539"/>
      <c r="P647" s="540" t="str" cm="1">
        <f t="array" ref="P647">INDEX(Rangos!$E$3:$E$16,MATCH(1,(Dumpadas[[#This Row],[ley]]&gt;=Rangos!$B$3:$B$16)*(Dumpadas[[#This Row],[ley]]&lt;=Rangos!$C$3:$C$16),0))</f>
        <v>D</v>
      </c>
      <c r="R647" s="769"/>
      <c r="S647" s="769" t="s">
        <v>1187</v>
      </c>
      <c r="T647" s="369">
        <v>1</v>
      </c>
      <c r="U647" s="369">
        <v>3.2</v>
      </c>
      <c r="V647" s="10">
        <v>1.6299999999999999E-2</v>
      </c>
      <c r="Y647" s="769"/>
      <c r="Z647" s="769" t="s">
        <v>1187</v>
      </c>
      <c r="AA647" s="369">
        <v>1</v>
      </c>
      <c r="AB647" s="369">
        <v>3.2</v>
      </c>
      <c r="AC647" s="10">
        <v>1.6299999999999999E-2</v>
      </c>
      <c r="AD647" s="10">
        <v>1.6299999999999999E-2</v>
      </c>
    </row>
    <row r="648" spans="2:30">
      <c r="B648" s="535"/>
      <c r="C648" s="535" t="s">
        <v>3784</v>
      </c>
      <c r="D648" s="535" t="s">
        <v>299</v>
      </c>
      <c r="E648" s="535">
        <v>644</v>
      </c>
      <c r="F648" s="537" t="str">
        <f>Dumpadas[[#This Row],[punto]] &amp; " "&amp;Dumpadas[[#This Row],[jornada]]&amp;" " &amp; Dumpadas[[#This Row],[N°Acop]] &amp; " " &amp; TEXT(Dumpadas[[#This Row],[fecha ]], "dd-mm-yyyy")</f>
        <v>NIVEL 968 CONTRA T.PM 644 10-04-2026</v>
      </c>
      <c r="G648" s="535" t="s">
        <v>304</v>
      </c>
      <c r="H648" s="538">
        <v>46122</v>
      </c>
      <c r="I648" s="535">
        <v>3.2</v>
      </c>
      <c r="J648" s="539">
        <v>1.0200000000000001E-2</v>
      </c>
      <c r="K648" s="539">
        <f>+IF(Dumpadas[[#This Row],[ley]]&gt;0.03,0.03,Dumpadas[[#This Row],[ley]])</f>
        <v>1.0200000000000001E-2</v>
      </c>
      <c r="L648" s="539"/>
      <c r="M648" s="535">
        <v>28859</v>
      </c>
      <c r="N648" s="535"/>
      <c r="O648" s="539"/>
      <c r="P648" s="540" t="str" cm="1">
        <f t="array" ref="P648">INDEX(Rangos!$E$3:$E$16,MATCH(1,(Dumpadas[[#This Row],[ley]]&gt;=Rangos!$B$3:$B$16)*(Dumpadas[[#This Row],[ley]]&lt;=Rangos!$C$3:$C$16),0))</f>
        <v>B</v>
      </c>
      <c r="R648" s="769"/>
      <c r="S648" s="769" t="s">
        <v>1188</v>
      </c>
      <c r="T648" s="369">
        <v>1</v>
      </c>
      <c r="U648" s="369">
        <v>3.2</v>
      </c>
      <c r="V648" s="10">
        <v>1.03E-2</v>
      </c>
      <c r="Y648" s="769"/>
      <c r="Z648" s="769" t="s">
        <v>1188</v>
      </c>
      <c r="AA648" s="369">
        <v>1</v>
      </c>
      <c r="AB648" s="369">
        <v>3.2</v>
      </c>
      <c r="AC648" s="10">
        <v>1.03E-2</v>
      </c>
      <c r="AD648" s="10">
        <v>1.03E-2</v>
      </c>
    </row>
    <row r="649" spans="2:30">
      <c r="B649" s="535"/>
      <c r="C649" s="535" t="s">
        <v>3784</v>
      </c>
      <c r="D649" s="535" t="s">
        <v>299</v>
      </c>
      <c r="E649" s="535">
        <v>645</v>
      </c>
      <c r="F649" s="537" t="str">
        <f>Dumpadas[[#This Row],[punto]] &amp; " "&amp;Dumpadas[[#This Row],[jornada]]&amp;" " &amp; Dumpadas[[#This Row],[N°Acop]] &amp; " " &amp; TEXT(Dumpadas[[#This Row],[fecha ]], "dd-mm-yyyy")</f>
        <v>NIVEL 968 CONTRA T.PM 645 10-04-2026</v>
      </c>
      <c r="G649" s="535" t="s">
        <v>304</v>
      </c>
      <c r="H649" s="538">
        <v>46122</v>
      </c>
      <c r="I649" s="535">
        <v>3.2</v>
      </c>
      <c r="J649" s="539">
        <v>1.83E-2</v>
      </c>
      <c r="K649" s="539">
        <f>+IF(Dumpadas[[#This Row],[ley]]&gt;0.03,0.03,Dumpadas[[#This Row],[ley]])</f>
        <v>1.83E-2</v>
      </c>
      <c r="L649" s="539"/>
      <c r="M649" s="535">
        <v>28859</v>
      </c>
      <c r="N649" s="535"/>
      <c r="O649" s="539"/>
      <c r="P649" s="540" t="str" cm="1">
        <f t="array" ref="P649">INDEX(Rangos!$E$3:$E$16,MATCH(1,(Dumpadas[[#This Row],[ley]]&gt;=Rangos!$B$3:$B$16)*(Dumpadas[[#This Row],[ley]]&lt;=Rangos!$C$3:$C$16),0))</f>
        <v>G</v>
      </c>
      <c r="R649" s="769"/>
      <c r="S649" s="769" t="s">
        <v>1189</v>
      </c>
      <c r="T649" s="369">
        <v>1</v>
      </c>
      <c r="U649" s="369">
        <v>3.2</v>
      </c>
      <c r="V649" s="10">
        <v>1.12E-2</v>
      </c>
      <c r="Y649" s="769"/>
      <c r="Z649" s="769" t="s">
        <v>1189</v>
      </c>
      <c r="AA649" s="369">
        <v>1</v>
      </c>
      <c r="AB649" s="369">
        <v>3.2</v>
      </c>
      <c r="AC649" s="10">
        <v>1.12E-2</v>
      </c>
      <c r="AD649" s="10">
        <v>1.12E-2</v>
      </c>
    </row>
    <row r="650" spans="2:30">
      <c r="B650" s="535"/>
      <c r="C650" s="535" t="s">
        <v>3784</v>
      </c>
      <c r="D650" s="535" t="s">
        <v>299</v>
      </c>
      <c r="E650" s="535">
        <v>646</v>
      </c>
      <c r="F650" s="537" t="str">
        <f>Dumpadas[[#This Row],[punto]] &amp; " "&amp;Dumpadas[[#This Row],[jornada]]&amp;" " &amp; Dumpadas[[#This Row],[N°Acop]] &amp; " " &amp; TEXT(Dumpadas[[#This Row],[fecha ]], "dd-mm-yyyy")</f>
        <v>NIVEL 968 CONTRA T.PM 646 10-04-2026</v>
      </c>
      <c r="G650" s="535" t="s">
        <v>304</v>
      </c>
      <c r="H650" s="538">
        <v>46122</v>
      </c>
      <c r="I650" s="535">
        <v>3.2</v>
      </c>
      <c r="J650" s="539">
        <v>9.1000000000000004E-3</v>
      </c>
      <c r="K650" s="539">
        <f>+IF(Dumpadas[[#This Row],[ley]]&gt;0.03,0.03,Dumpadas[[#This Row],[ley]])</f>
        <v>9.1000000000000004E-3</v>
      </c>
      <c r="L650" s="539"/>
      <c r="M650" s="535">
        <v>28859</v>
      </c>
      <c r="N650" s="535"/>
      <c r="O650" s="539"/>
      <c r="P650" s="540" t="str" cm="1">
        <f t="array" ref="P650">INDEX(Rangos!$E$3:$E$16,MATCH(1,(Dumpadas[[#This Row],[ley]]&gt;=Rangos!$B$3:$B$16)*(Dumpadas[[#This Row],[ley]]&lt;=Rangos!$C$3:$C$16),0))</f>
        <v>B</v>
      </c>
      <c r="R650" s="769"/>
      <c r="S650" s="769" t="s">
        <v>1190</v>
      </c>
      <c r="T650" s="369">
        <v>1</v>
      </c>
      <c r="U650" s="369">
        <v>3.2</v>
      </c>
      <c r="V650" s="10">
        <v>1.0200000000000001E-2</v>
      </c>
      <c r="Y650" s="769"/>
      <c r="Z650" s="769" t="s">
        <v>1190</v>
      </c>
      <c r="AA650" s="369">
        <v>1</v>
      </c>
      <c r="AB650" s="369">
        <v>3.2</v>
      </c>
      <c r="AC650" s="10">
        <v>1.0200000000000001E-2</v>
      </c>
      <c r="AD650" s="10">
        <v>1.0200000000000001E-2</v>
      </c>
    </row>
    <row r="651" spans="2:30">
      <c r="B651" s="535"/>
      <c r="C651" s="535" t="s">
        <v>3784</v>
      </c>
      <c r="D651" s="535" t="s">
        <v>299</v>
      </c>
      <c r="E651" s="535">
        <v>647</v>
      </c>
      <c r="F651" s="537" t="str">
        <f>Dumpadas[[#This Row],[punto]] &amp; " "&amp;Dumpadas[[#This Row],[jornada]]&amp;" " &amp; Dumpadas[[#This Row],[N°Acop]] &amp; " " &amp; TEXT(Dumpadas[[#This Row],[fecha ]], "dd-mm-yyyy")</f>
        <v>NIVEL 968 CONTRA T.PM 647 10-04-2026</v>
      </c>
      <c r="G651" s="535" t="s">
        <v>304</v>
      </c>
      <c r="H651" s="538">
        <v>46122</v>
      </c>
      <c r="I651" s="535">
        <v>3.2</v>
      </c>
      <c r="J651" s="539">
        <v>9.1999999999999998E-3</v>
      </c>
      <c r="K651" s="539">
        <f>+IF(Dumpadas[[#This Row],[ley]]&gt;0.03,0.03,Dumpadas[[#This Row],[ley]])</f>
        <v>9.1999999999999998E-3</v>
      </c>
      <c r="L651" s="539"/>
      <c r="M651" s="535">
        <v>28859</v>
      </c>
      <c r="N651" s="535"/>
      <c r="O651" s="539"/>
      <c r="P651" s="540" t="str" cm="1">
        <f t="array" ref="P651">INDEX(Rangos!$E$3:$E$16,MATCH(1,(Dumpadas[[#This Row],[ley]]&gt;=Rangos!$B$3:$B$16)*(Dumpadas[[#This Row],[ley]]&lt;=Rangos!$C$3:$C$16),0))</f>
        <v>B</v>
      </c>
      <c r="R651" s="769"/>
      <c r="S651" s="769" t="s">
        <v>1191</v>
      </c>
      <c r="T651" s="369">
        <v>1</v>
      </c>
      <c r="U651" s="369">
        <v>3.2</v>
      </c>
      <c r="V651" s="10">
        <v>2.0500000000000001E-2</v>
      </c>
      <c r="Y651" s="769"/>
      <c r="Z651" s="769" t="s">
        <v>1191</v>
      </c>
      <c r="AA651" s="369">
        <v>1</v>
      </c>
      <c r="AB651" s="369">
        <v>3.2</v>
      </c>
      <c r="AC651" s="10">
        <v>2.0500000000000001E-2</v>
      </c>
      <c r="AD651" s="10">
        <v>2.0500000000000001E-2</v>
      </c>
    </row>
    <row r="652" spans="2:30">
      <c r="B652" s="535"/>
      <c r="C652" s="535" t="s">
        <v>3784</v>
      </c>
      <c r="D652" s="535" t="s">
        <v>299</v>
      </c>
      <c r="E652" s="535">
        <v>648</v>
      </c>
      <c r="F652" s="537" t="str">
        <f>Dumpadas[[#This Row],[punto]] &amp; " "&amp;Dumpadas[[#This Row],[jornada]]&amp;" " &amp; Dumpadas[[#This Row],[N°Acop]] &amp; " " &amp; TEXT(Dumpadas[[#This Row],[fecha ]], "dd-mm-yyyy")</f>
        <v>NIVEL 968 CONTRA T.PM 648 10-04-2026</v>
      </c>
      <c r="G652" s="535" t="s">
        <v>304</v>
      </c>
      <c r="H652" s="538">
        <v>46122</v>
      </c>
      <c r="I652" s="535">
        <v>3.2</v>
      </c>
      <c r="J652" s="539">
        <v>1.46E-2</v>
      </c>
      <c r="K652" s="539">
        <f>+IF(Dumpadas[[#This Row],[ley]]&gt;0.03,0.03,Dumpadas[[#This Row],[ley]])</f>
        <v>1.46E-2</v>
      </c>
      <c r="L652" s="539"/>
      <c r="M652" s="535">
        <v>28859</v>
      </c>
      <c r="N652" s="535"/>
      <c r="O652" s="539"/>
      <c r="P652" s="540" t="str" cm="1">
        <f t="array" ref="P652">INDEX(Rangos!$E$3:$E$16,MATCH(1,(Dumpadas[[#This Row],[ley]]&gt;=Rangos!$B$3:$B$16)*(Dumpadas[[#This Row],[ley]]&lt;=Rangos!$C$3:$C$16),0))</f>
        <v>E</v>
      </c>
      <c r="R652" s="769"/>
      <c r="S652" s="769" t="s">
        <v>1192</v>
      </c>
      <c r="T652" s="369">
        <v>1</v>
      </c>
      <c r="U652" s="369">
        <v>3.2</v>
      </c>
      <c r="V652" s="10">
        <v>1.9900000000000001E-2</v>
      </c>
      <c r="Y652" s="769"/>
      <c r="Z652" s="769" t="s">
        <v>1192</v>
      </c>
      <c r="AA652" s="369">
        <v>1</v>
      </c>
      <c r="AB652" s="369">
        <v>3.2</v>
      </c>
      <c r="AC652" s="10">
        <v>1.9900000000000001E-2</v>
      </c>
      <c r="AD652" s="10">
        <v>1.9900000000000001E-2</v>
      </c>
    </row>
    <row r="653" spans="2:30">
      <c r="B653" s="535"/>
      <c r="C653" s="535" t="s">
        <v>3784</v>
      </c>
      <c r="D653" s="535" t="s">
        <v>299</v>
      </c>
      <c r="E653" s="535">
        <v>649</v>
      </c>
      <c r="F653" s="537" t="str">
        <f>Dumpadas[[#This Row],[punto]] &amp; " "&amp;Dumpadas[[#This Row],[jornada]]&amp;" " &amp; Dumpadas[[#This Row],[N°Acop]] &amp; " " &amp; TEXT(Dumpadas[[#This Row],[fecha ]], "dd-mm-yyyy")</f>
        <v>NIVEL 968 CONTRA T.PM 649 10-04-2026</v>
      </c>
      <c r="G653" s="535" t="s">
        <v>304</v>
      </c>
      <c r="H653" s="538">
        <v>46122</v>
      </c>
      <c r="I653" s="535">
        <v>3.2</v>
      </c>
      <c r="J653" s="539">
        <v>9.2999999999999992E-3</v>
      </c>
      <c r="K653" s="539">
        <f>+IF(Dumpadas[[#This Row],[ley]]&gt;0.03,0.03,Dumpadas[[#This Row],[ley]])</f>
        <v>9.2999999999999992E-3</v>
      </c>
      <c r="L653" s="539"/>
      <c r="M653" s="535">
        <v>28859</v>
      </c>
      <c r="N653" s="535"/>
      <c r="O653" s="539"/>
      <c r="P653" s="540" t="str" cm="1">
        <f t="array" ref="P653">INDEX(Rangos!$E$3:$E$16,MATCH(1,(Dumpadas[[#This Row],[ley]]&gt;=Rangos!$B$3:$B$16)*(Dumpadas[[#This Row],[ley]]&lt;=Rangos!$C$3:$C$16),0))</f>
        <v>B</v>
      </c>
      <c r="R653" s="769"/>
      <c r="S653" s="769" t="s">
        <v>1193</v>
      </c>
      <c r="T653" s="369">
        <v>1</v>
      </c>
      <c r="U653" s="369">
        <v>3.2</v>
      </c>
      <c r="V653" s="10">
        <v>1.83E-2</v>
      </c>
      <c r="Y653" s="769"/>
      <c r="Z653" s="769" t="s">
        <v>1193</v>
      </c>
      <c r="AA653" s="369">
        <v>1</v>
      </c>
      <c r="AB653" s="369">
        <v>3.2</v>
      </c>
      <c r="AC653" s="10">
        <v>1.83E-2</v>
      </c>
      <c r="AD653" s="10">
        <v>1.83E-2</v>
      </c>
    </row>
    <row r="654" spans="2:30">
      <c r="B654" s="535"/>
      <c r="C654" s="535" t="s">
        <v>3784</v>
      </c>
      <c r="D654" s="535" t="s">
        <v>299</v>
      </c>
      <c r="E654" s="535">
        <v>650</v>
      </c>
      <c r="F654" s="537" t="str">
        <f>Dumpadas[[#This Row],[punto]] &amp; " "&amp;Dumpadas[[#This Row],[jornada]]&amp;" " &amp; Dumpadas[[#This Row],[N°Acop]] &amp; " " &amp; TEXT(Dumpadas[[#This Row],[fecha ]], "dd-mm-yyyy")</f>
        <v>NIVEL 968 CONTRA T.PM 650 10-04-2026</v>
      </c>
      <c r="G654" s="535" t="s">
        <v>304</v>
      </c>
      <c r="H654" s="538">
        <v>46122</v>
      </c>
      <c r="I654" s="535">
        <v>3.2</v>
      </c>
      <c r="J654" s="539">
        <v>6.7000000000000002E-3</v>
      </c>
      <c r="K654" s="539">
        <f>+IF(Dumpadas[[#This Row],[ley]]&gt;0.03,0.03,Dumpadas[[#This Row],[ley]])</f>
        <v>6.7000000000000002E-3</v>
      </c>
      <c r="L654" s="539"/>
      <c r="M654" s="535">
        <v>28859</v>
      </c>
      <c r="N654" s="535"/>
      <c r="O654" s="539"/>
      <c r="P654" s="540" t="str" cm="1">
        <f t="array" ref="P654">INDEX(Rangos!$E$3:$E$16,MATCH(1,(Dumpadas[[#This Row],[ley]]&gt;=Rangos!$B$3:$B$16)*(Dumpadas[[#This Row],[ley]]&lt;=Rangos!$C$3:$C$16),0))</f>
        <v>Reserva</v>
      </c>
      <c r="R654" s="769"/>
      <c r="S654" s="769" t="s">
        <v>1194</v>
      </c>
      <c r="T654" s="369">
        <v>1</v>
      </c>
      <c r="U654" s="369">
        <v>3.2</v>
      </c>
      <c r="V654" s="10">
        <v>2.3599999999999999E-2</v>
      </c>
      <c r="Y654" s="769"/>
      <c r="Z654" s="769" t="s">
        <v>1194</v>
      </c>
      <c r="AA654" s="369">
        <v>1</v>
      </c>
      <c r="AB654" s="369">
        <v>3.2</v>
      </c>
      <c r="AC654" s="10">
        <v>2.3599999999999999E-2</v>
      </c>
      <c r="AD654" s="10">
        <v>2.3599999999999999E-2</v>
      </c>
    </row>
    <row r="655" spans="2:30">
      <c r="B655" s="535"/>
      <c r="C655" s="535" t="s">
        <v>3784</v>
      </c>
      <c r="D655" s="535" t="s">
        <v>299</v>
      </c>
      <c r="E655" s="535">
        <v>651</v>
      </c>
      <c r="F655" s="537" t="str">
        <f>Dumpadas[[#This Row],[punto]] &amp; " "&amp;Dumpadas[[#This Row],[jornada]]&amp;" " &amp; Dumpadas[[#This Row],[N°Acop]] &amp; " " &amp; TEXT(Dumpadas[[#This Row],[fecha ]], "dd-mm-yyyy")</f>
        <v>NIVEL 968 CONTRA T.PM 651 10-04-2026</v>
      </c>
      <c r="G655" s="535" t="s">
        <v>304</v>
      </c>
      <c r="H655" s="538">
        <v>46122</v>
      </c>
      <c r="I655" s="535">
        <v>3.2</v>
      </c>
      <c r="J655" s="539">
        <v>7.7000000000000002E-3</v>
      </c>
      <c r="K655" s="539">
        <f>+IF(Dumpadas[[#This Row],[ley]]&gt;0.03,0.03,Dumpadas[[#This Row],[ley]])</f>
        <v>7.7000000000000002E-3</v>
      </c>
      <c r="L655" s="539"/>
      <c r="M655" s="535">
        <v>28859</v>
      </c>
      <c r="N655" s="535"/>
      <c r="O655" s="539"/>
      <c r="P655" s="540" t="str" cm="1">
        <f t="array" ref="P655">INDEX(Rangos!$E$3:$E$16,MATCH(1,(Dumpadas[[#This Row],[ley]]&gt;=Rangos!$B$3:$B$16)*(Dumpadas[[#This Row],[ley]]&lt;=Rangos!$C$3:$C$16),0))</f>
        <v>A</v>
      </c>
      <c r="R655" s="769"/>
      <c r="S655" s="769" t="s">
        <v>1195</v>
      </c>
      <c r="T655" s="369">
        <v>1</v>
      </c>
      <c r="U655" s="369">
        <v>3.2</v>
      </c>
      <c r="V655" s="10">
        <v>1.83E-2</v>
      </c>
      <c r="Y655" s="769"/>
      <c r="Z655" s="769" t="s">
        <v>1195</v>
      </c>
      <c r="AA655" s="369">
        <v>1</v>
      </c>
      <c r="AB655" s="369">
        <v>3.2</v>
      </c>
      <c r="AC655" s="10">
        <v>1.83E-2</v>
      </c>
      <c r="AD655" s="10">
        <v>1.83E-2</v>
      </c>
    </row>
    <row r="656" spans="2:30">
      <c r="B656" s="535"/>
      <c r="C656" s="535" t="s">
        <v>3784</v>
      </c>
      <c r="D656" s="535" t="s">
        <v>299</v>
      </c>
      <c r="E656" s="535">
        <v>652</v>
      </c>
      <c r="F656" s="537" t="str">
        <f>Dumpadas[[#This Row],[punto]] &amp; " "&amp;Dumpadas[[#This Row],[jornada]]&amp;" " &amp; Dumpadas[[#This Row],[N°Acop]] &amp; " " &amp; TEXT(Dumpadas[[#This Row],[fecha ]], "dd-mm-yyyy")</f>
        <v>NIVEL 968 CONTRA T.PM 652 10-04-2026</v>
      </c>
      <c r="G656" s="535" t="s">
        <v>304</v>
      </c>
      <c r="H656" s="538">
        <v>46122</v>
      </c>
      <c r="I656" s="535">
        <v>3.2</v>
      </c>
      <c r="J656" s="539">
        <v>7.7999999999999996E-3</v>
      </c>
      <c r="K656" s="539">
        <f>+IF(Dumpadas[[#This Row],[ley]]&gt;0.03,0.03,Dumpadas[[#This Row],[ley]])</f>
        <v>7.7999999999999996E-3</v>
      </c>
      <c r="L656" s="539"/>
      <c r="M656" s="535">
        <v>28859</v>
      </c>
      <c r="N656" s="535"/>
      <c r="O656" s="539"/>
      <c r="P656" s="540" t="str" cm="1">
        <f t="array" ref="P656">INDEX(Rangos!$E$3:$E$16,MATCH(1,(Dumpadas[[#This Row],[ley]]&gt;=Rangos!$B$3:$B$16)*(Dumpadas[[#This Row],[ley]]&lt;=Rangos!$C$3:$C$16),0))</f>
        <v>A</v>
      </c>
      <c r="R656" s="769"/>
      <c r="S656" s="769" t="s">
        <v>1196</v>
      </c>
      <c r="T656" s="369">
        <v>1</v>
      </c>
      <c r="U656" s="369">
        <v>3.2</v>
      </c>
      <c r="V656" s="10">
        <v>1.9800000000000002E-2</v>
      </c>
      <c r="Y656" s="769"/>
      <c r="Z656" s="769" t="s">
        <v>1196</v>
      </c>
      <c r="AA656" s="369">
        <v>1</v>
      </c>
      <c r="AB656" s="369">
        <v>3.2</v>
      </c>
      <c r="AC656" s="10">
        <v>1.9800000000000002E-2</v>
      </c>
      <c r="AD656" s="10">
        <v>1.9800000000000002E-2</v>
      </c>
    </row>
    <row r="657" spans="2:30">
      <c r="B657" s="557"/>
      <c r="C657" s="773" t="s">
        <v>3790</v>
      </c>
      <c r="D657" s="773" t="s">
        <v>339</v>
      </c>
      <c r="E657" s="386">
        <v>653</v>
      </c>
      <c r="F657" s="410" t="str">
        <f>Dumpadas[[#This Row],[punto]] &amp; " "&amp;Dumpadas[[#This Row],[jornada]]&amp;" " &amp; Dumpadas[[#This Row],[N°Acop]] &amp; " " &amp; TEXT(Dumpadas[[#This Row],[fecha ]], "dd-mm-yyyy")</f>
        <v>NIVEL 974 BANCO SUR AM 653 13-04-2026</v>
      </c>
      <c r="G657" s="557" t="s">
        <v>14</v>
      </c>
      <c r="H657" s="5">
        <v>46125</v>
      </c>
      <c r="I657" s="557">
        <v>3.2</v>
      </c>
      <c r="J657" s="8">
        <v>3.0000000000000001E-3</v>
      </c>
      <c r="K657" s="8">
        <f>+IF(Dumpadas[[#This Row],[ley]]&gt;0.03,0.03,Dumpadas[[#This Row],[ley]])</f>
        <v>3.0000000000000001E-3</v>
      </c>
      <c r="L657" s="427">
        <v>9.1999999999999998E-3</v>
      </c>
      <c r="M657" s="386">
        <v>28860</v>
      </c>
      <c r="N657" s="386"/>
      <c r="O657" s="7"/>
      <c r="P657" s="10" t="str" cm="1">
        <f t="array" ref="P657">INDEX(Rangos!$E$3:$E$16,MATCH(1,(Dumpadas[[#This Row],[ley]]&gt;=Rangos!$B$3:$B$16)*(Dumpadas[[#This Row],[ley]]&lt;=Rangos!$C$3:$C$16),0))</f>
        <v>Descarte</v>
      </c>
      <c r="R657" s="769"/>
      <c r="S657" s="769" t="s">
        <v>1197</v>
      </c>
      <c r="T657" s="369">
        <v>1</v>
      </c>
      <c r="U657" s="369">
        <v>3.2</v>
      </c>
      <c r="V657" s="10">
        <v>2.23E-2</v>
      </c>
      <c r="Y657" s="769"/>
      <c r="Z657" s="769" t="s">
        <v>1197</v>
      </c>
      <c r="AA657" s="369">
        <v>1</v>
      </c>
      <c r="AB657" s="369">
        <v>3.2</v>
      </c>
      <c r="AC657" s="10">
        <v>2.23E-2</v>
      </c>
      <c r="AD657" s="10">
        <v>2.23E-2</v>
      </c>
    </row>
    <row r="658" spans="2:30">
      <c r="B658" s="557"/>
      <c r="C658" s="773" t="s">
        <v>3790</v>
      </c>
      <c r="D658" s="773" t="s">
        <v>339</v>
      </c>
      <c r="E658" s="386">
        <v>654</v>
      </c>
      <c r="F658" s="410" t="str">
        <f>Dumpadas[[#This Row],[punto]] &amp; " "&amp;Dumpadas[[#This Row],[jornada]]&amp;" " &amp; Dumpadas[[#This Row],[N°Acop]] &amp; " " &amp; TEXT(Dumpadas[[#This Row],[fecha ]], "dd-mm-yyyy")</f>
        <v>NIVEL 974 BANCO SUR AM 654 13-04-2026</v>
      </c>
      <c r="G658" s="557" t="s">
        <v>14</v>
      </c>
      <c r="H658" s="5">
        <v>46125</v>
      </c>
      <c r="I658" s="557">
        <v>3.2</v>
      </c>
      <c r="J658" s="8">
        <v>7.3000000000000001E-3</v>
      </c>
      <c r="K658" s="8">
        <f>+IF(Dumpadas[[#This Row],[ley]]&gt;0.03,0.03,Dumpadas[[#This Row],[ley]])</f>
        <v>7.3000000000000001E-3</v>
      </c>
      <c r="L658" s="427">
        <v>1.1900000000000001E-2</v>
      </c>
      <c r="M658" s="386">
        <v>28860</v>
      </c>
      <c r="N658" s="386"/>
      <c r="O658" s="7"/>
      <c r="P658" s="10" t="str" cm="1">
        <f t="array" ref="P658">INDEX(Rangos!$E$3:$E$16,MATCH(1,(Dumpadas[[#This Row],[ley]]&gt;=Rangos!$B$3:$B$16)*(Dumpadas[[#This Row],[ley]]&lt;=Rangos!$C$3:$C$16),0))</f>
        <v>Reserva</v>
      </c>
      <c r="R658" s="769"/>
      <c r="S658" s="769" t="s">
        <v>1198</v>
      </c>
      <c r="T658" s="369">
        <v>1</v>
      </c>
      <c r="U658" s="369">
        <v>3.2</v>
      </c>
      <c r="V658" s="10">
        <v>2.1700000000000001E-2</v>
      </c>
      <c r="Y658" s="769"/>
      <c r="Z658" s="769" t="s">
        <v>1198</v>
      </c>
      <c r="AA658" s="369">
        <v>1</v>
      </c>
      <c r="AB658" s="369">
        <v>3.2</v>
      </c>
      <c r="AC658" s="10">
        <v>2.1700000000000001E-2</v>
      </c>
      <c r="AD658" s="10">
        <v>2.1700000000000001E-2</v>
      </c>
    </row>
    <row r="659" spans="2:30">
      <c r="B659" s="557"/>
      <c r="C659" s="773" t="s">
        <v>3790</v>
      </c>
      <c r="D659" s="773" t="s">
        <v>339</v>
      </c>
      <c r="E659" s="386">
        <v>655</v>
      </c>
      <c r="F659" s="410" t="str">
        <f>Dumpadas[[#This Row],[punto]] &amp; " "&amp;Dumpadas[[#This Row],[jornada]]&amp;" " &amp; Dumpadas[[#This Row],[N°Acop]] &amp; " " &amp; TEXT(Dumpadas[[#This Row],[fecha ]], "dd-mm-yyyy")</f>
        <v>NIVEL 974 BANCO SUR AM 655 13-04-2026</v>
      </c>
      <c r="G659" s="557" t="s">
        <v>14</v>
      </c>
      <c r="H659" s="5">
        <v>46125</v>
      </c>
      <c r="I659" s="557">
        <v>3.2</v>
      </c>
      <c r="J659" s="8">
        <v>4.4000000000000003E-3</v>
      </c>
      <c r="K659" s="8">
        <f>+IF(Dumpadas[[#This Row],[ley]]&gt;0.03,0.03,Dumpadas[[#This Row],[ley]])</f>
        <v>4.4000000000000003E-3</v>
      </c>
      <c r="L659" s="427">
        <v>5.0000000000000001E-3</v>
      </c>
      <c r="M659" s="386">
        <v>28860</v>
      </c>
      <c r="N659" s="386"/>
      <c r="O659" s="7"/>
      <c r="P659" s="10" t="str" cm="1">
        <f t="array" ref="P659">INDEX(Rangos!$E$3:$E$16,MATCH(1,(Dumpadas[[#This Row],[ley]]&gt;=Rangos!$B$3:$B$16)*(Dumpadas[[#This Row],[ley]]&lt;=Rangos!$C$3:$C$16),0))</f>
        <v>Descarte</v>
      </c>
      <c r="R659" s="769"/>
      <c r="S659" s="769" t="s">
        <v>1199</v>
      </c>
      <c r="T659" s="369">
        <v>1</v>
      </c>
      <c r="U659" s="369">
        <v>3.2</v>
      </c>
      <c r="V659" s="10">
        <v>3.1899999999999998E-2</v>
      </c>
      <c r="Y659" s="769"/>
      <c r="Z659" s="769" t="s">
        <v>1199</v>
      </c>
      <c r="AA659" s="369">
        <v>1</v>
      </c>
      <c r="AB659" s="369">
        <v>3.2</v>
      </c>
      <c r="AC659" s="10">
        <v>3.1899999999999998E-2</v>
      </c>
      <c r="AD659" s="10">
        <v>0.03</v>
      </c>
    </row>
    <row r="660" spans="2:30">
      <c r="B660" s="557"/>
      <c r="C660" s="773" t="s">
        <v>3790</v>
      </c>
      <c r="D660" s="773" t="s">
        <v>339</v>
      </c>
      <c r="E660" s="386">
        <v>656</v>
      </c>
      <c r="F660" s="410" t="str">
        <f>Dumpadas[[#This Row],[punto]] &amp; " "&amp;Dumpadas[[#This Row],[jornada]]&amp;" " &amp; Dumpadas[[#This Row],[N°Acop]] &amp; " " &amp; TEXT(Dumpadas[[#This Row],[fecha ]], "dd-mm-yyyy")</f>
        <v>NIVEL 974 BANCO SUR AM 656 13-04-2026</v>
      </c>
      <c r="G660" s="557" t="s">
        <v>14</v>
      </c>
      <c r="H660" s="5">
        <v>46125</v>
      </c>
      <c r="I660" s="557">
        <v>3.2</v>
      </c>
      <c r="J660" s="8">
        <v>2.3E-3</v>
      </c>
      <c r="K660" s="8">
        <f>+IF(Dumpadas[[#This Row],[ley]]&gt;0.03,0.03,Dumpadas[[#This Row],[ley]])</f>
        <v>2.3E-3</v>
      </c>
      <c r="L660" s="427">
        <v>5.4999999999999997E-3</v>
      </c>
      <c r="M660" s="386">
        <v>28860</v>
      </c>
      <c r="N660" s="386"/>
      <c r="O660" s="7"/>
      <c r="P660" s="10" t="str" cm="1">
        <f t="array" ref="P660">INDEX(Rangos!$E$3:$E$16,MATCH(1,(Dumpadas[[#This Row],[ley]]&gt;=Rangos!$B$3:$B$16)*(Dumpadas[[#This Row],[ley]]&lt;=Rangos!$C$3:$C$16),0))</f>
        <v>Descarte</v>
      </c>
      <c r="R660" s="769"/>
      <c r="S660" s="769" t="s">
        <v>1200</v>
      </c>
      <c r="T660" s="369">
        <v>1</v>
      </c>
      <c r="U660" s="369">
        <v>3.2</v>
      </c>
      <c r="V660" s="10">
        <v>1.7000000000000001E-2</v>
      </c>
      <c r="Y660" s="769"/>
      <c r="Z660" s="769" t="s">
        <v>1200</v>
      </c>
      <c r="AA660" s="369">
        <v>1</v>
      </c>
      <c r="AB660" s="369">
        <v>3.2</v>
      </c>
      <c r="AC660" s="10">
        <v>1.7000000000000001E-2</v>
      </c>
      <c r="AD660" s="10">
        <v>1.7000000000000001E-2</v>
      </c>
    </row>
    <row r="661" spans="2:30">
      <c r="B661" s="557"/>
      <c r="C661" s="773" t="s">
        <v>3790</v>
      </c>
      <c r="D661" s="773" t="s">
        <v>339</v>
      </c>
      <c r="E661" s="386">
        <v>657</v>
      </c>
      <c r="F661" s="410" t="str">
        <f>Dumpadas[[#This Row],[punto]] &amp; " "&amp;Dumpadas[[#This Row],[jornada]]&amp;" " &amp; Dumpadas[[#This Row],[N°Acop]] &amp; " " &amp; TEXT(Dumpadas[[#This Row],[fecha ]], "dd-mm-yyyy")</f>
        <v>NIVEL 974 BANCO SUR AM 657 13-04-2026</v>
      </c>
      <c r="G661" s="557" t="s">
        <v>14</v>
      </c>
      <c r="H661" s="5">
        <v>46125</v>
      </c>
      <c r="I661" s="557">
        <v>3.2</v>
      </c>
      <c r="J661" s="8">
        <v>1.06E-2</v>
      </c>
      <c r="K661" s="8">
        <f>+IF(Dumpadas[[#This Row],[ley]]&gt;0.03,0.03,Dumpadas[[#This Row],[ley]])</f>
        <v>1.06E-2</v>
      </c>
      <c r="L661" s="427">
        <v>8.2000000000000007E-3</v>
      </c>
      <c r="M661" s="386">
        <v>28860</v>
      </c>
      <c r="N661" s="386"/>
      <c r="O661" s="7"/>
      <c r="P661" s="10" t="str" cm="1">
        <f t="array" ref="P661">INDEX(Rangos!$E$3:$E$16,MATCH(1,(Dumpadas[[#This Row],[ley]]&gt;=Rangos!$B$3:$B$16)*(Dumpadas[[#This Row],[ley]]&lt;=Rangos!$C$3:$C$16),0))</f>
        <v>C</v>
      </c>
      <c r="R661" s="769"/>
      <c r="S661" s="769" t="s">
        <v>1201</v>
      </c>
      <c r="T661" s="369">
        <v>1</v>
      </c>
      <c r="U661" s="369">
        <v>3.2</v>
      </c>
      <c r="V661" s="10">
        <v>3.0099999999999998E-2</v>
      </c>
      <c r="Y661" s="769"/>
      <c r="Z661" s="769" t="s">
        <v>1201</v>
      </c>
      <c r="AA661" s="369">
        <v>1</v>
      </c>
      <c r="AB661" s="369">
        <v>3.2</v>
      </c>
      <c r="AC661" s="10">
        <v>3.0099999999999998E-2</v>
      </c>
      <c r="AD661" s="10">
        <v>0.03</v>
      </c>
    </row>
    <row r="662" spans="2:30">
      <c r="B662" s="557"/>
      <c r="C662" s="773" t="s">
        <v>3790</v>
      </c>
      <c r="D662" s="773" t="s">
        <v>339</v>
      </c>
      <c r="E662" s="386">
        <v>658</v>
      </c>
      <c r="F662" s="410" t="str">
        <f>Dumpadas[[#This Row],[punto]] &amp; " "&amp;Dumpadas[[#This Row],[jornada]]&amp;" " &amp; Dumpadas[[#This Row],[N°Acop]] &amp; " " &amp; TEXT(Dumpadas[[#This Row],[fecha ]], "dd-mm-yyyy")</f>
        <v>NIVEL 974 BANCO SUR AM 658 13-04-2026</v>
      </c>
      <c r="G662" s="557" t="s">
        <v>14</v>
      </c>
      <c r="H662" s="5">
        <v>46125</v>
      </c>
      <c r="I662" s="557">
        <v>3.2</v>
      </c>
      <c r="J662" s="8">
        <v>1E-3</v>
      </c>
      <c r="K662" s="8">
        <f>+IF(Dumpadas[[#This Row],[ley]]&gt;0.03,0.03,Dumpadas[[#This Row],[ley]])</f>
        <v>1E-3</v>
      </c>
      <c r="L662" s="427">
        <v>1.3299999999999999E-2</v>
      </c>
      <c r="M662" s="386">
        <v>28860</v>
      </c>
      <c r="N662" s="386"/>
      <c r="O662" s="7"/>
      <c r="P662" s="10" t="str" cm="1">
        <f t="array" ref="P662">INDEX(Rangos!$E$3:$E$16,MATCH(1,(Dumpadas[[#This Row],[ley]]&gt;=Rangos!$B$3:$B$16)*(Dumpadas[[#This Row],[ley]]&lt;=Rangos!$C$3:$C$16),0))</f>
        <v>Descarte</v>
      </c>
      <c r="R662" s="769"/>
      <c r="S662" s="769" t="s">
        <v>1202</v>
      </c>
      <c r="T662" s="369">
        <v>1</v>
      </c>
      <c r="U662" s="369">
        <v>3.2</v>
      </c>
      <c r="V662" s="10">
        <v>2.46E-2</v>
      </c>
      <c r="Y662" s="769"/>
      <c r="Z662" s="769" t="s">
        <v>1202</v>
      </c>
      <c r="AA662" s="369">
        <v>1</v>
      </c>
      <c r="AB662" s="369">
        <v>3.2</v>
      </c>
      <c r="AC662" s="10">
        <v>2.46E-2</v>
      </c>
      <c r="AD662" s="10">
        <v>2.46E-2</v>
      </c>
    </row>
    <row r="663" spans="2:30">
      <c r="B663" s="557"/>
      <c r="C663" s="773" t="s">
        <v>3790</v>
      </c>
      <c r="D663" s="773" t="s">
        <v>339</v>
      </c>
      <c r="E663" s="386">
        <v>659</v>
      </c>
      <c r="F663" s="410" t="str">
        <f>Dumpadas[[#This Row],[punto]] &amp; " "&amp;Dumpadas[[#This Row],[jornada]]&amp;" " &amp; Dumpadas[[#This Row],[N°Acop]] &amp; " " &amp; TEXT(Dumpadas[[#This Row],[fecha ]], "dd-mm-yyyy")</f>
        <v>NIVEL 974 BANCO SUR AM 659 13-04-2026</v>
      </c>
      <c r="G663" s="557" t="s">
        <v>14</v>
      </c>
      <c r="H663" s="5">
        <v>46125</v>
      </c>
      <c r="I663" s="557">
        <v>3.2</v>
      </c>
      <c r="J663" s="8">
        <v>5.7000000000000002E-3</v>
      </c>
      <c r="K663" s="8">
        <f>+IF(Dumpadas[[#This Row],[ley]]&gt;0.03,0.03,Dumpadas[[#This Row],[ley]])</f>
        <v>5.7000000000000002E-3</v>
      </c>
      <c r="L663" s="427">
        <v>1.0500000000000001E-2</v>
      </c>
      <c r="M663" s="386">
        <v>28860</v>
      </c>
      <c r="N663" s="386"/>
      <c r="O663" s="7"/>
      <c r="P663" s="10" t="str" cm="1">
        <f t="array" ref="P663">INDEX(Rangos!$E$3:$E$16,MATCH(1,(Dumpadas[[#This Row],[ley]]&gt;=Rangos!$B$3:$B$16)*(Dumpadas[[#This Row],[ley]]&lt;=Rangos!$C$3:$C$16),0))</f>
        <v>Descarte</v>
      </c>
      <c r="R663" s="769"/>
      <c r="S663" s="769" t="s">
        <v>1203</v>
      </c>
      <c r="T663" s="369">
        <v>1</v>
      </c>
      <c r="U663" s="369">
        <v>3.2</v>
      </c>
      <c r="V663" s="10">
        <v>1.6E-2</v>
      </c>
      <c r="Y663" s="769"/>
      <c r="Z663" s="769" t="s">
        <v>1203</v>
      </c>
      <c r="AA663" s="369">
        <v>1</v>
      </c>
      <c r="AB663" s="369">
        <v>3.2</v>
      </c>
      <c r="AC663" s="10">
        <v>1.6E-2</v>
      </c>
      <c r="AD663" s="10">
        <v>1.6E-2</v>
      </c>
    </row>
    <row r="664" spans="2:30">
      <c r="B664" s="535"/>
      <c r="C664" s="535" t="s">
        <v>3785</v>
      </c>
      <c r="D664" s="535" t="s">
        <v>15</v>
      </c>
      <c r="E664" s="535">
        <v>660</v>
      </c>
      <c r="F664" s="537" t="str">
        <f>Dumpadas[[#This Row],[punto]] &amp; " "&amp;Dumpadas[[#This Row],[jornada]]&amp;" " &amp; Dumpadas[[#This Row],[N°Acop]] &amp; " " &amp; TEXT(Dumpadas[[#This Row],[fecha ]], "dd-mm-yyyy")</f>
        <v>NIVEL 974 REC AM 660 13-04-2026</v>
      </c>
      <c r="G664" s="535" t="s">
        <v>14</v>
      </c>
      <c r="H664" s="538">
        <v>46125</v>
      </c>
      <c r="I664" s="535">
        <v>3.2</v>
      </c>
      <c r="J664" s="539">
        <v>7.0000000000000001E-3</v>
      </c>
      <c r="K664" s="539">
        <f>+IF(Dumpadas[[#This Row],[ley]]&gt;0.03,0.03,Dumpadas[[#This Row],[ley]])</f>
        <v>7.0000000000000001E-3</v>
      </c>
      <c r="L664" s="539">
        <v>8.6999999999999994E-3</v>
      </c>
      <c r="M664" s="535">
        <v>28860</v>
      </c>
      <c r="N664" s="535"/>
      <c r="O664" s="539"/>
      <c r="P664" s="540" t="str" cm="1">
        <f t="array" ref="P664">INDEX(Rangos!$E$3:$E$16,MATCH(1,(Dumpadas[[#This Row],[ley]]&gt;=Rangos!$B$3:$B$16)*(Dumpadas[[#This Row],[ley]]&lt;=Rangos!$C$3:$C$16),0))</f>
        <v>Reserva</v>
      </c>
      <c r="R664" s="769"/>
      <c r="S664" s="769" t="s">
        <v>1204</v>
      </c>
      <c r="T664" s="369">
        <v>1</v>
      </c>
      <c r="U664" s="369">
        <v>3.2</v>
      </c>
      <c r="V664" s="10">
        <v>1.7999999999999999E-2</v>
      </c>
      <c r="Y664" s="769"/>
      <c r="Z664" s="769" t="s">
        <v>1204</v>
      </c>
      <c r="AA664" s="369">
        <v>1</v>
      </c>
      <c r="AB664" s="369">
        <v>3.2</v>
      </c>
      <c r="AC664" s="10">
        <v>1.7999999999999999E-2</v>
      </c>
      <c r="AD664" s="10">
        <v>1.7999999999999999E-2</v>
      </c>
    </row>
    <row r="665" spans="2:30">
      <c r="B665" s="535"/>
      <c r="C665" s="535" t="s">
        <v>3785</v>
      </c>
      <c r="D665" s="535" t="s">
        <v>15</v>
      </c>
      <c r="E665" s="535">
        <v>661</v>
      </c>
      <c r="F665" s="537" t="str">
        <f>Dumpadas[[#This Row],[punto]] &amp; " "&amp;Dumpadas[[#This Row],[jornada]]&amp;" " &amp; Dumpadas[[#This Row],[N°Acop]] &amp; " " &amp; TEXT(Dumpadas[[#This Row],[fecha ]], "dd-mm-yyyy")</f>
        <v>NIVEL 974 REC AM 661 13-04-2026</v>
      </c>
      <c r="G665" s="535" t="s">
        <v>14</v>
      </c>
      <c r="H665" s="538">
        <v>46125</v>
      </c>
      <c r="I665" s="535">
        <v>3.2</v>
      </c>
      <c r="J665" s="539">
        <v>3.5000000000000001E-3</v>
      </c>
      <c r="K665" s="539">
        <f>+IF(Dumpadas[[#This Row],[ley]]&gt;0.03,0.03,Dumpadas[[#This Row],[ley]])</f>
        <v>3.5000000000000001E-3</v>
      </c>
      <c r="L665" s="539">
        <v>0.01</v>
      </c>
      <c r="M665" s="535">
        <v>28860</v>
      </c>
      <c r="N665" s="535"/>
      <c r="O665" s="539"/>
      <c r="P665" s="540" t="str" cm="1">
        <f t="array" ref="P665">INDEX(Rangos!$E$3:$E$16,MATCH(1,(Dumpadas[[#This Row],[ley]]&gt;=Rangos!$B$3:$B$16)*(Dumpadas[[#This Row],[ley]]&lt;=Rangos!$C$3:$C$16),0))</f>
        <v>Descarte</v>
      </c>
      <c r="R665" s="769"/>
      <c r="S665" s="769" t="s">
        <v>1205</v>
      </c>
      <c r="T665" s="369">
        <v>1</v>
      </c>
      <c r="U665" s="369">
        <v>3.2</v>
      </c>
      <c r="V665" s="10">
        <v>1.9599999999999999E-2</v>
      </c>
      <c r="Y665" s="769"/>
      <c r="Z665" s="769" t="s">
        <v>1205</v>
      </c>
      <c r="AA665" s="369">
        <v>1</v>
      </c>
      <c r="AB665" s="369">
        <v>3.2</v>
      </c>
      <c r="AC665" s="10">
        <v>1.9599999999999999E-2</v>
      </c>
      <c r="AD665" s="10">
        <v>1.9599999999999999E-2</v>
      </c>
    </row>
    <row r="666" spans="2:30">
      <c r="B666" s="557"/>
      <c r="C666" s="773" t="s">
        <v>3785</v>
      </c>
      <c r="D666" s="773" t="s">
        <v>15</v>
      </c>
      <c r="E666" s="386">
        <v>662</v>
      </c>
      <c r="F666" s="410" t="str">
        <f>Dumpadas[[#This Row],[punto]] &amp; " "&amp;Dumpadas[[#This Row],[jornada]]&amp;" " &amp; Dumpadas[[#This Row],[N°Acop]] &amp; " " &amp; TEXT(Dumpadas[[#This Row],[fecha ]], "dd-mm-yyyy")</f>
        <v>NIVEL 974 REC PM 662 13-04-2026</v>
      </c>
      <c r="G666" s="557" t="s">
        <v>16</v>
      </c>
      <c r="H666" s="5">
        <v>46125</v>
      </c>
      <c r="I666" s="557">
        <v>3.2</v>
      </c>
      <c r="J666" s="8">
        <v>2.3E-3</v>
      </c>
      <c r="K666" s="8">
        <f>+IF(Dumpadas[[#This Row],[ley]]&gt;0.03,0.03,Dumpadas[[#This Row],[ley]])</f>
        <v>2.3E-3</v>
      </c>
      <c r="L666" s="427">
        <v>5.3E-3</v>
      </c>
      <c r="M666" s="386">
        <v>28860</v>
      </c>
      <c r="N666" s="386"/>
      <c r="O666" s="7"/>
      <c r="P666" s="10" t="str" cm="1">
        <f t="array" ref="P666">INDEX(Rangos!$E$3:$E$16,MATCH(1,(Dumpadas[[#This Row],[ley]]&gt;=Rangos!$B$3:$B$16)*(Dumpadas[[#This Row],[ley]]&lt;=Rangos!$C$3:$C$16),0))</f>
        <v>Descarte</v>
      </c>
      <c r="R666" s="769"/>
      <c r="S666" s="769" t="s">
        <v>1206</v>
      </c>
      <c r="T666" s="369">
        <v>1</v>
      </c>
      <c r="U666" s="369">
        <v>3.2</v>
      </c>
      <c r="V666" s="10">
        <v>1.52E-2</v>
      </c>
      <c r="Y666" s="769"/>
      <c r="Z666" s="769" t="s">
        <v>1206</v>
      </c>
      <c r="AA666" s="369">
        <v>1</v>
      </c>
      <c r="AB666" s="369">
        <v>3.2</v>
      </c>
      <c r="AC666" s="10">
        <v>1.52E-2</v>
      </c>
      <c r="AD666" s="10">
        <v>1.52E-2</v>
      </c>
    </row>
    <row r="667" spans="2:30">
      <c r="B667" s="557"/>
      <c r="C667" s="773" t="s">
        <v>3785</v>
      </c>
      <c r="D667" s="773" t="s">
        <v>15</v>
      </c>
      <c r="E667" s="386">
        <v>663</v>
      </c>
      <c r="F667" s="410" t="str">
        <f>Dumpadas[[#This Row],[punto]] &amp; " "&amp;Dumpadas[[#This Row],[jornada]]&amp;" " &amp; Dumpadas[[#This Row],[N°Acop]] &amp; " " &amp; TEXT(Dumpadas[[#This Row],[fecha ]], "dd-mm-yyyy")</f>
        <v>NIVEL 974 REC PM 663 13-04-2026</v>
      </c>
      <c r="G667" s="557" t="s">
        <v>16</v>
      </c>
      <c r="H667" s="5">
        <v>46125</v>
      </c>
      <c r="I667" s="557">
        <v>3.2</v>
      </c>
      <c r="J667" s="8">
        <v>3.2000000000000002E-3</v>
      </c>
      <c r="K667" s="8">
        <f>+IF(Dumpadas[[#This Row],[ley]]&gt;0.03,0.03,Dumpadas[[#This Row],[ley]])</f>
        <v>3.2000000000000002E-3</v>
      </c>
      <c r="L667" s="427">
        <v>4.8999999999999998E-3</v>
      </c>
      <c r="M667" s="386">
        <v>28860</v>
      </c>
      <c r="N667" s="386"/>
      <c r="O667" s="7"/>
      <c r="P667" s="10" t="str" cm="1">
        <f t="array" ref="P667">INDEX(Rangos!$E$3:$E$16,MATCH(1,(Dumpadas[[#This Row],[ley]]&gt;=Rangos!$B$3:$B$16)*(Dumpadas[[#This Row],[ley]]&lt;=Rangos!$C$3:$C$16),0))</f>
        <v>Descarte</v>
      </c>
      <c r="R667" s="769"/>
      <c r="S667" s="769" t="s">
        <v>1207</v>
      </c>
      <c r="T667" s="369">
        <v>1</v>
      </c>
      <c r="U667" s="369">
        <v>3.2</v>
      </c>
      <c r="V667" s="10">
        <v>1.8700000000000001E-2</v>
      </c>
      <c r="Y667" s="769"/>
      <c r="Z667" s="769" t="s">
        <v>1207</v>
      </c>
      <c r="AA667" s="369">
        <v>1</v>
      </c>
      <c r="AB667" s="369">
        <v>3.2</v>
      </c>
      <c r="AC667" s="10">
        <v>1.8700000000000001E-2</v>
      </c>
      <c r="AD667" s="10">
        <v>1.8700000000000001E-2</v>
      </c>
    </row>
    <row r="668" spans="2:30">
      <c r="B668" s="557"/>
      <c r="C668" s="773" t="s">
        <v>3785</v>
      </c>
      <c r="D668" s="773" t="s">
        <v>15</v>
      </c>
      <c r="E668" s="386">
        <v>664</v>
      </c>
      <c r="F668" s="410" t="str">
        <f>Dumpadas[[#This Row],[punto]] &amp; " "&amp;Dumpadas[[#This Row],[jornada]]&amp;" " &amp; Dumpadas[[#This Row],[N°Acop]] &amp; " " &amp; TEXT(Dumpadas[[#This Row],[fecha ]], "dd-mm-yyyy")</f>
        <v>NIVEL 974 REC PM 664 13-04-2026</v>
      </c>
      <c r="G668" s="557" t="s">
        <v>16</v>
      </c>
      <c r="H668" s="5">
        <v>46125</v>
      </c>
      <c r="I668" s="557">
        <v>3.2</v>
      </c>
      <c r="J668" s="8">
        <v>1.38E-2</v>
      </c>
      <c r="K668" s="8">
        <f>+IF(Dumpadas[[#This Row],[ley]]&gt;0.03,0.03,Dumpadas[[#This Row],[ley]])</f>
        <v>1.38E-2</v>
      </c>
      <c r="L668" s="427">
        <v>3.5000000000000001E-3</v>
      </c>
      <c r="M668" s="386">
        <v>28860</v>
      </c>
      <c r="N668" s="386"/>
      <c r="O668" s="7"/>
      <c r="P668" s="10" t="str" cm="1">
        <f t="array" ref="P668">INDEX(Rangos!$E$3:$E$16,MATCH(1,(Dumpadas[[#This Row],[ley]]&gt;=Rangos!$B$3:$B$16)*(Dumpadas[[#This Row],[ley]]&lt;=Rangos!$C$3:$C$16),0))</f>
        <v>E</v>
      </c>
      <c r="R668" s="769"/>
      <c r="S668" s="769" t="s">
        <v>1208</v>
      </c>
      <c r="T668" s="369">
        <v>1</v>
      </c>
      <c r="U668" s="369">
        <v>3.2</v>
      </c>
      <c r="V668" s="10">
        <v>1.4800000000000001E-2</v>
      </c>
      <c r="Y668" s="769"/>
      <c r="Z668" s="769" t="s">
        <v>1208</v>
      </c>
      <c r="AA668" s="369">
        <v>1</v>
      </c>
      <c r="AB668" s="369">
        <v>3.2</v>
      </c>
      <c r="AC668" s="10">
        <v>1.4800000000000001E-2</v>
      </c>
      <c r="AD668" s="10">
        <v>1.4800000000000001E-2</v>
      </c>
    </row>
    <row r="669" spans="2:30">
      <c r="B669" s="535"/>
      <c r="C669" s="535" t="s">
        <v>3784</v>
      </c>
      <c r="D669" s="535" t="s">
        <v>299</v>
      </c>
      <c r="E669" s="535">
        <v>665</v>
      </c>
      <c r="F669" s="537" t="str">
        <f>Dumpadas[[#This Row],[punto]] &amp; " "&amp;Dumpadas[[#This Row],[jornada]]&amp;" " &amp; Dumpadas[[#This Row],[N°Acop]] &amp; " " &amp; TEXT(Dumpadas[[#This Row],[fecha ]], "dd-mm-yyyy")</f>
        <v>NIVEL 968 CONTRA T.PM 665 13-04-2026</v>
      </c>
      <c r="G669" s="535" t="s">
        <v>304</v>
      </c>
      <c r="H669" s="538">
        <v>46125</v>
      </c>
      <c r="I669" s="535">
        <v>3.2</v>
      </c>
      <c r="J669" s="539">
        <v>8.3999999999999995E-3</v>
      </c>
      <c r="K669" s="539">
        <f>+IF(Dumpadas[[#This Row],[ley]]&gt;0.03,0.03,Dumpadas[[#This Row],[ley]])</f>
        <v>8.3999999999999995E-3</v>
      </c>
      <c r="L669" s="539"/>
      <c r="M669" s="535">
        <v>28866</v>
      </c>
      <c r="N669" s="535"/>
      <c r="O669" s="539"/>
      <c r="P669" s="540" t="str" cm="1">
        <f t="array" ref="P669">INDEX(Rangos!$E$3:$E$16,MATCH(1,(Dumpadas[[#This Row],[ley]]&gt;=Rangos!$B$3:$B$16)*(Dumpadas[[#This Row],[ley]]&lt;=Rangos!$C$3:$C$16),0))</f>
        <v>A</v>
      </c>
      <c r="R669" s="769"/>
      <c r="S669" s="769" t="s">
        <v>1209</v>
      </c>
      <c r="T669" s="369">
        <v>1</v>
      </c>
      <c r="U669" s="369">
        <v>3.2</v>
      </c>
      <c r="V669" s="10">
        <v>1.77E-2</v>
      </c>
      <c r="Y669" s="769"/>
      <c r="Z669" s="769" t="s">
        <v>1209</v>
      </c>
      <c r="AA669" s="369">
        <v>1</v>
      </c>
      <c r="AB669" s="369">
        <v>3.2</v>
      </c>
      <c r="AC669" s="10">
        <v>1.77E-2</v>
      </c>
      <c r="AD669" s="10">
        <v>1.77E-2</v>
      </c>
    </row>
    <row r="670" spans="2:30">
      <c r="B670" s="535"/>
      <c r="C670" s="535" t="s">
        <v>3784</v>
      </c>
      <c r="D670" s="535" t="s">
        <v>299</v>
      </c>
      <c r="E670" s="535">
        <v>666</v>
      </c>
      <c r="F670" s="537" t="str">
        <f>Dumpadas[[#This Row],[punto]] &amp; " "&amp;Dumpadas[[#This Row],[jornada]]&amp;" " &amp; Dumpadas[[#This Row],[N°Acop]] &amp; " " &amp; TEXT(Dumpadas[[#This Row],[fecha ]], "dd-mm-yyyy")</f>
        <v>NIVEL 968 CONTRA T.PM 666 13-04-2026</v>
      </c>
      <c r="G670" s="535" t="s">
        <v>304</v>
      </c>
      <c r="H670" s="538">
        <v>46125</v>
      </c>
      <c r="I670" s="535">
        <v>3.2</v>
      </c>
      <c r="J670" s="539">
        <v>7.7000000000000002E-3</v>
      </c>
      <c r="K670" s="539">
        <f>+IF(Dumpadas[[#This Row],[ley]]&gt;0.03,0.03,Dumpadas[[#This Row],[ley]])</f>
        <v>7.7000000000000002E-3</v>
      </c>
      <c r="L670" s="539"/>
      <c r="M670" s="535">
        <v>28866</v>
      </c>
      <c r="N670" s="535"/>
      <c r="O670" s="539"/>
      <c r="P670" s="540" t="str" cm="1">
        <f t="array" ref="P670">INDEX(Rangos!$E$3:$E$16,MATCH(1,(Dumpadas[[#This Row],[ley]]&gt;=Rangos!$B$3:$B$16)*(Dumpadas[[#This Row],[ley]]&lt;=Rangos!$C$3:$C$16),0))</f>
        <v>A</v>
      </c>
      <c r="R670" s="769"/>
      <c r="S670" s="769" t="s">
        <v>1210</v>
      </c>
      <c r="T670" s="369">
        <v>1</v>
      </c>
      <c r="U670" s="369">
        <v>3.2</v>
      </c>
      <c r="V670" s="10">
        <v>1.8100000000000002E-2</v>
      </c>
      <c r="Y670" s="769"/>
      <c r="Z670" s="769" t="s">
        <v>1210</v>
      </c>
      <c r="AA670" s="369">
        <v>1</v>
      </c>
      <c r="AB670" s="369">
        <v>3.2</v>
      </c>
      <c r="AC670" s="10">
        <v>1.8100000000000002E-2</v>
      </c>
      <c r="AD670" s="10">
        <v>1.8100000000000002E-2</v>
      </c>
    </row>
    <row r="671" spans="2:30">
      <c r="B671" s="535"/>
      <c r="C671" s="535" t="s">
        <v>3784</v>
      </c>
      <c r="D671" s="535" t="s">
        <v>299</v>
      </c>
      <c r="E671" s="535">
        <v>667</v>
      </c>
      <c r="F671" s="537" t="str">
        <f>Dumpadas[[#This Row],[punto]] &amp; " "&amp;Dumpadas[[#This Row],[jornada]]&amp;" " &amp; Dumpadas[[#This Row],[N°Acop]] &amp; " " &amp; TEXT(Dumpadas[[#This Row],[fecha ]], "dd-mm-yyyy")</f>
        <v>NIVEL 968 CONTRA T.PM 667 13-04-2026</v>
      </c>
      <c r="G671" s="535" t="s">
        <v>304</v>
      </c>
      <c r="H671" s="538">
        <v>46125</v>
      </c>
      <c r="I671" s="535">
        <v>3.2</v>
      </c>
      <c r="J671" s="539">
        <v>7.9000000000000008E-3</v>
      </c>
      <c r="K671" s="539">
        <f>+IF(Dumpadas[[#This Row],[ley]]&gt;0.03,0.03,Dumpadas[[#This Row],[ley]])</f>
        <v>7.9000000000000008E-3</v>
      </c>
      <c r="L671" s="539"/>
      <c r="M671" s="535">
        <v>28866</v>
      </c>
      <c r="N671" s="535"/>
      <c r="O671" s="539"/>
      <c r="P671" s="540" t="str" cm="1">
        <f t="array" ref="P671">INDEX(Rangos!$E$3:$E$16,MATCH(1,(Dumpadas[[#This Row],[ley]]&gt;=Rangos!$B$3:$B$16)*(Dumpadas[[#This Row],[ley]]&lt;=Rangos!$C$3:$C$16),0))</f>
        <v>A</v>
      </c>
      <c r="R671" s="769"/>
      <c r="S671" s="769" t="s">
        <v>1211</v>
      </c>
      <c r="T671" s="369">
        <v>1</v>
      </c>
      <c r="U671" s="369">
        <v>3.2</v>
      </c>
      <c r="V671" s="10">
        <v>1.2999999999999999E-2</v>
      </c>
      <c r="Y671" s="769"/>
      <c r="Z671" s="769" t="s">
        <v>1211</v>
      </c>
      <c r="AA671" s="369">
        <v>1</v>
      </c>
      <c r="AB671" s="369">
        <v>3.2</v>
      </c>
      <c r="AC671" s="10">
        <v>1.2999999999999999E-2</v>
      </c>
      <c r="AD671" s="10">
        <v>1.2999999999999999E-2</v>
      </c>
    </row>
    <row r="672" spans="2:30">
      <c r="B672" s="535"/>
      <c r="C672" s="535" t="s">
        <v>3784</v>
      </c>
      <c r="D672" s="535" t="s">
        <v>299</v>
      </c>
      <c r="E672" s="535">
        <v>668</v>
      </c>
      <c r="F672" s="537" t="str">
        <f>Dumpadas[[#This Row],[punto]] &amp; " "&amp;Dumpadas[[#This Row],[jornada]]&amp;" " &amp; Dumpadas[[#This Row],[N°Acop]] &amp; " " &amp; TEXT(Dumpadas[[#This Row],[fecha ]], "dd-mm-yyyy")</f>
        <v>NIVEL 968 CONTRA T.PM 668 13-04-2026</v>
      </c>
      <c r="G672" s="535" t="s">
        <v>304</v>
      </c>
      <c r="H672" s="538">
        <v>46125</v>
      </c>
      <c r="I672" s="535">
        <v>3.2</v>
      </c>
      <c r="J672" s="539">
        <v>1.1599999999999999E-2</v>
      </c>
      <c r="K672" s="539">
        <f>+IF(Dumpadas[[#This Row],[ley]]&gt;0.03,0.03,Dumpadas[[#This Row],[ley]])</f>
        <v>1.1599999999999999E-2</v>
      </c>
      <c r="L672" s="539"/>
      <c r="M672" s="535">
        <v>28866</v>
      </c>
      <c r="N672" s="535"/>
      <c r="O672" s="539"/>
      <c r="P672" s="540" t="str" cm="1">
        <f t="array" ref="P672">INDEX(Rangos!$E$3:$E$16,MATCH(1,(Dumpadas[[#This Row],[ley]]&gt;=Rangos!$B$3:$B$16)*(Dumpadas[[#This Row],[ley]]&lt;=Rangos!$C$3:$C$16),0))</f>
        <v>C</v>
      </c>
      <c r="R672" s="769"/>
      <c r="S672" s="769" t="s">
        <v>1212</v>
      </c>
      <c r="T672" s="369">
        <v>1</v>
      </c>
      <c r="U672" s="369">
        <v>3.2</v>
      </c>
      <c r="V672" s="10">
        <v>1.15E-2</v>
      </c>
      <c r="Y672" s="769"/>
      <c r="Z672" s="769" t="s">
        <v>1212</v>
      </c>
      <c r="AA672" s="369">
        <v>1</v>
      </c>
      <c r="AB672" s="369">
        <v>3.2</v>
      </c>
      <c r="AC672" s="10">
        <v>1.15E-2</v>
      </c>
      <c r="AD672" s="10">
        <v>1.15E-2</v>
      </c>
    </row>
    <row r="673" spans="2:30">
      <c r="B673" s="535"/>
      <c r="C673" s="535" t="s">
        <v>3784</v>
      </c>
      <c r="D673" s="535" t="s">
        <v>299</v>
      </c>
      <c r="E673" s="535">
        <v>669</v>
      </c>
      <c r="F673" s="537" t="str">
        <f>Dumpadas[[#This Row],[punto]] &amp; " "&amp;Dumpadas[[#This Row],[jornada]]&amp;" " &amp; Dumpadas[[#This Row],[N°Acop]] &amp; " " &amp; TEXT(Dumpadas[[#This Row],[fecha ]], "dd-mm-yyyy")</f>
        <v>NIVEL 968 CONTRA T.PM 669 13-04-2026</v>
      </c>
      <c r="G673" s="535" t="s">
        <v>304</v>
      </c>
      <c r="H673" s="538">
        <v>46125</v>
      </c>
      <c r="I673" s="535">
        <v>3.2</v>
      </c>
      <c r="J673" s="539">
        <v>1.4500000000000001E-2</v>
      </c>
      <c r="K673" s="539">
        <f>+IF(Dumpadas[[#This Row],[ley]]&gt;0.03,0.03,Dumpadas[[#This Row],[ley]])</f>
        <v>1.4500000000000001E-2</v>
      </c>
      <c r="L673" s="539"/>
      <c r="M673" s="535">
        <v>28866</v>
      </c>
      <c r="N673" s="535"/>
      <c r="O673" s="539"/>
      <c r="P673" s="540" t="str" cm="1">
        <f t="array" ref="P673">INDEX(Rangos!$E$3:$E$16,MATCH(1,(Dumpadas[[#This Row],[ley]]&gt;=Rangos!$B$3:$B$16)*(Dumpadas[[#This Row],[ley]]&lt;=Rangos!$C$3:$C$16),0))</f>
        <v>E</v>
      </c>
      <c r="R673" s="769"/>
      <c r="S673" s="769" t="s">
        <v>1213</v>
      </c>
      <c r="T673" s="369">
        <v>1</v>
      </c>
      <c r="U673" s="369">
        <v>3.2</v>
      </c>
      <c r="V673" s="10">
        <v>1.38E-2</v>
      </c>
      <c r="Y673" s="769"/>
      <c r="Z673" s="769" t="s">
        <v>1213</v>
      </c>
      <c r="AA673" s="369">
        <v>1</v>
      </c>
      <c r="AB673" s="369">
        <v>3.2</v>
      </c>
      <c r="AC673" s="10">
        <v>1.38E-2</v>
      </c>
      <c r="AD673" s="10">
        <v>1.38E-2</v>
      </c>
    </row>
    <row r="674" spans="2:30">
      <c r="B674" s="535"/>
      <c r="C674" s="535" t="s">
        <v>3784</v>
      </c>
      <c r="D674" s="535" t="s">
        <v>299</v>
      </c>
      <c r="E674" s="535">
        <v>670</v>
      </c>
      <c r="F674" s="537" t="str">
        <f>Dumpadas[[#This Row],[punto]] &amp; " "&amp;Dumpadas[[#This Row],[jornada]]&amp;" " &amp; Dumpadas[[#This Row],[N°Acop]] &amp; " " &amp; TEXT(Dumpadas[[#This Row],[fecha ]], "dd-mm-yyyy")</f>
        <v>NIVEL 968 CONTRA T.PM 670 13-04-2026</v>
      </c>
      <c r="G674" s="535" t="s">
        <v>304</v>
      </c>
      <c r="H674" s="538">
        <v>46125</v>
      </c>
      <c r="I674" s="535">
        <v>3.2</v>
      </c>
      <c r="J674" s="539">
        <v>1.5800000000000002E-2</v>
      </c>
      <c r="K674" s="539">
        <f>+IF(Dumpadas[[#This Row],[ley]]&gt;0.03,0.03,Dumpadas[[#This Row],[ley]])</f>
        <v>1.5800000000000002E-2</v>
      </c>
      <c r="L674" s="539"/>
      <c r="M674" s="535">
        <v>28866</v>
      </c>
      <c r="N674" s="535"/>
      <c r="O674" s="539"/>
      <c r="P674" s="540" t="str" cm="1">
        <f t="array" ref="P674">INDEX(Rangos!$E$3:$E$16,MATCH(1,(Dumpadas[[#This Row],[ley]]&gt;=Rangos!$B$3:$B$16)*(Dumpadas[[#This Row],[ley]]&lt;=Rangos!$C$3:$C$16),0))</f>
        <v>F</v>
      </c>
      <c r="R674" s="769"/>
      <c r="S674" s="769" t="s">
        <v>1214</v>
      </c>
      <c r="T674" s="369">
        <v>1</v>
      </c>
      <c r="U674" s="369">
        <v>3.2</v>
      </c>
      <c r="V674" s="10">
        <v>1.09E-2</v>
      </c>
      <c r="Y674" s="769"/>
      <c r="Z674" s="769" t="s">
        <v>1214</v>
      </c>
      <c r="AA674" s="369">
        <v>1</v>
      </c>
      <c r="AB674" s="369">
        <v>3.2</v>
      </c>
      <c r="AC674" s="10">
        <v>1.09E-2</v>
      </c>
      <c r="AD674" s="10">
        <v>1.09E-2</v>
      </c>
    </row>
    <row r="675" spans="2:30">
      <c r="B675" s="535"/>
      <c r="C675" s="535" t="s">
        <v>3784</v>
      </c>
      <c r="D675" s="535" t="s">
        <v>299</v>
      </c>
      <c r="E675" s="535">
        <v>671</v>
      </c>
      <c r="F675" s="537" t="str">
        <f>Dumpadas[[#This Row],[punto]] &amp; " "&amp;Dumpadas[[#This Row],[jornada]]&amp;" " &amp; Dumpadas[[#This Row],[N°Acop]] &amp; " " &amp; TEXT(Dumpadas[[#This Row],[fecha ]], "dd-mm-yyyy")</f>
        <v>NIVEL 968 CONTRA T.PM 671 13-04-2026</v>
      </c>
      <c r="G675" s="535" t="s">
        <v>304</v>
      </c>
      <c r="H675" s="538">
        <v>46125</v>
      </c>
      <c r="I675" s="535">
        <v>3.2</v>
      </c>
      <c r="J675" s="539">
        <v>1.12E-2</v>
      </c>
      <c r="K675" s="539">
        <f>+IF(Dumpadas[[#This Row],[ley]]&gt;0.03,0.03,Dumpadas[[#This Row],[ley]])</f>
        <v>1.12E-2</v>
      </c>
      <c r="L675" s="539"/>
      <c r="M675" s="535">
        <v>28866</v>
      </c>
      <c r="N675" s="535"/>
      <c r="O675" s="539"/>
      <c r="P675" s="540" t="str" cm="1">
        <f t="array" ref="P675">INDEX(Rangos!$E$3:$E$16,MATCH(1,(Dumpadas[[#This Row],[ley]]&gt;=Rangos!$B$3:$B$16)*(Dumpadas[[#This Row],[ley]]&lt;=Rangos!$C$3:$C$16),0))</f>
        <v>C</v>
      </c>
      <c r="R675" s="769"/>
      <c r="S675" s="769" t="s">
        <v>1215</v>
      </c>
      <c r="T675" s="369">
        <v>1</v>
      </c>
      <c r="U675" s="369">
        <v>3.2</v>
      </c>
      <c r="V675" s="10">
        <v>1.3299999999999999E-2</v>
      </c>
      <c r="Y675" s="769"/>
      <c r="Z675" s="769" t="s">
        <v>1215</v>
      </c>
      <c r="AA675" s="369">
        <v>1</v>
      </c>
      <c r="AB675" s="369">
        <v>3.2</v>
      </c>
      <c r="AC675" s="10">
        <v>1.3299999999999999E-2</v>
      </c>
      <c r="AD675" s="10">
        <v>1.3299999999999999E-2</v>
      </c>
    </row>
    <row r="676" spans="2:30">
      <c r="B676" s="535"/>
      <c r="C676" s="535" t="s">
        <v>3784</v>
      </c>
      <c r="D676" s="535" t="s">
        <v>299</v>
      </c>
      <c r="E676" s="535">
        <v>672</v>
      </c>
      <c r="F676" s="537" t="str">
        <f>Dumpadas[[#This Row],[punto]] &amp; " "&amp;Dumpadas[[#This Row],[jornada]]&amp;" " &amp; Dumpadas[[#This Row],[N°Acop]] &amp; " " &amp; TEXT(Dumpadas[[#This Row],[fecha ]], "dd-mm-yyyy")</f>
        <v>NIVEL 968 CONTRA T.PM 672 13-04-2026</v>
      </c>
      <c r="G676" s="535" t="s">
        <v>304</v>
      </c>
      <c r="H676" s="538">
        <v>46125</v>
      </c>
      <c r="I676" s="535">
        <v>3.2</v>
      </c>
      <c r="J676" s="539">
        <v>1.55E-2</v>
      </c>
      <c r="K676" s="539">
        <f>+IF(Dumpadas[[#This Row],[ley]]&gt;0.03,0.03,Dumpadas[[#This Row],[ley]])</f>
        <v>1.55E-2</v>
      </c>
      <c r="L676" s="539"/>
      <c r="M676" s="535">
        <v>28866</v>
      </c>
      <c r="N676" s="535"/>
      <c r="O676" s="539"/>
      <c r="P676" s="540" t="str" cm="1">
        <f t="array" ref="P676">INDEX(Rangos!$E$3:$E$16,MATCH(1,(Dumpadas[[#This Row],[ley]]&gt;=Rangos!$B$3:$B$16)*(Dumpadas[[#This Row],[ley]]&lt;=Rangos!$C$3:$C$16),0))</f>
        <v>F</v>
      </c>
      <c r="R676" s="769"/>
      <c r="S676" s="769" t="s">
        <v>1216</v>
      </c>
      <c r="T676" s="369">
        <v>1</v>
      </c>
      <c r="U676" s="369">
        <v>3.2</v>
      </c>
      <c r="V676" s="10">
        <v>1.77E-2</v>
      </c>
      <c r="Y676" s="769"/>
      <c r="Z676" s="769" t="s">
        <v>1216</v>
      </c>
      <c r="AA676" s="369">
        <v>1</v>
      </c>
      <c r="AB676" s="369">
        <v>3.2</v>
      </c>
      <c r="AC676" s="10">
        <v>1.77E-2</v>
      </c>
      <c r="AD676" s="10">
        <v>1.77E-2</v>
      </c>
    </row>
    <row r="677" spans="2:30">
      <c r="B677" s="535"/>
      <c r="C677" s="535" t="s">
        <v>3784</v>
      </c>
      <c r="D677" s="535" t="s">
        <v>299</v>
      </c>
      <c r="E677" s="535">
        <v>673</v>
      </c>
      <c r="F677" s="537" t="str">
        <f>Dumpadas[[#This Row],[punto]] &amp; " "&amp;Dumpadas[[#This Row],[jornada]]&amp;" " &amp; Dumpadas[[#This Row],[N°Acop]] &amp; " " &amp; TEXT(Dumpadas[[#This Row],[fecha ]], "dd-mm-yyyy")</f>
        <v>NIVEL 968 CONTRA T.PM 673 13-04-2026</v>
      </c>
      <c r="G677" s="535" t="s">
        <v>304</v>
      </c>
      <c r="H677" s="538">
        <v>46125</v>
      </c>
      <c r="I677" s="535">
        <v>3.2</v>
      </c>
      <c r="J677" s="539">
        <v>8.9999999999999993E-3</v>
      </c>
      <c r="K677" s="539">
        <f>+IF(Dumpadas[[#This Row],[ley]]&gt;0.03,0.03,Dumpadas[[#This Row],[ley]])</f>
        <v>8.9999999999999993E-3</v>
      </c>
      <c r="L677" s="539"/>
      <c r="M677" s="535">
        <v>28867</v>
      </c>
      <c r="N677" s="535"/>
      <c r="O677" s="539"/>
      <c r="P677" s="540" t="str" cm="1">
        <f t="array" ref="P677">INDEX(Rangos!$E$3:$E$16,MATCH(1,(Dumpadas[[#This Row],[ley]]&gt;=Rangos!$B$3:$B$16)*(Dumpadas[[#This Row],[ley]]&lt;=Rangos!$C$3:$C$16),0))</f>
        <v>B</v>
      </c>
      <c r="R677" s="769"/>
      <c r="S677" s="769" t="s">
        <v>1217</v>
      </c>
      <c r="T677" s="369">
        <v>1</v>
      </c>
      <c r="U677" s="369">
        <v>3.2</v>
      </c>
      <c r="V677" s="10">
        <v>1.3899999999999999E-2</v>
      </c>
      <c r="Y677" s="769"/>
      <c r="Z677" s="769" t="s">
        <v>1217</v>
      </c>
      <c r="AA677" s="369">
        <v>1</v>
      </c>
      <c r="AB677" s="369">
        <v>3.2</v>
      </c>
      <c r="AC677" s="10">
        <v>1.3899999999999999E-2</v>
      </c>
      <c r="AD677" s="10">
        <v>1.3899999999999999E-2</v>
      </c>
    </row>
    <row r="678" spans="2:30">
      <c r="B678" s="535"/>
      <c r="C678" s="535" t="s">
        <v>3784</v>
      </c>
      <c r="D678" s="535" t="s">
        <v>299</v>
      </c>
      <c r="E678" s="535">
        <v>674</v>
      </c>
      <c r="F678" s="537" t="str">
        <f>Dumpadas[[#This Row],[punto]] &amp; " "&amp;Dumpadas[[#This Row],[jornada]]&amp;" " &amp; Dumpadas[[#This Row],[N°Acop]] &amp; " " &amp; TEXT(Dumpadas[[#This Row],[fecha ]], "dd-mm-yyyy")</f>
        <v>NIVEL 968 CONTRA T.PM 674 13-04-2026</v>
      </c>
      <c r="G678" s="535" t="s">
        <v>304</v>
      </c>
      <c r="H678" s="538">
        <v>46125</v>
      </c>
      <c r="I678" s="535">
        <v>3.2</v>
      </c>
      <c r="J678" s="539">
        <v>0.01</v>
      </c>
      <c r="K678" s="539">
        <f>+IF(Dumpadas[[#This Row],[ley]]&gt;0.03,0.03,Dumpadas[[#This Row],[ley]])</f>
        <v>0.01</v>
      </c>
      <c r="L678" s="539"/>
      <c r="M678" s="535">
        <v>28867</v>
      </c>
      <c r="N678" s="535"/>
      <c r="O678" s="539"/>
      <c r="P678" s="540" t="str" cm="1">
        <f t="array" ref="P678">INDEX(Rangos!$E$3:$E$16,MATCH(1,(Dumpadas[[#This Row],[ley]]&gt;=Rangos!$B$3:$B$16)*(Dumpadas[[#This Row],[ley]]&lt;=Rangos!$C$3:$C$16),0))</f>
        <v>B</v>
      </c>
      <c r="R678" s="769"/>
      <c r="S678" s="769" t="s">
        <v>1218</v>
      </c>
      <c r="T678" s="369">
        <v>1</v>
      </c>
      <c r="U678" s="369">
        <v>3.2</v>
      </c>
      <c r="V678" s="10">
        <v>1.67E-2</v>
      </c>
      <c r="Y678" s="769"/>
      <c r="Z678" s="769" t="s">
        <v>1218</v>
      </c>
      <c r="AA678" s="369">
        <v>1</v>
      </c>
      <c r="AB678" s="369">
        <v>3.2</v>
      </c>
      <c r="AC678" s="10">
        <v>1.67E-2</v>
      </c>
      <c r="AD678" s="10">
        <v>1.67E-2</v>
      </c>
    </row>
    <row r="679" spans="2:30">
      <c r="B679" s="535"/>
      <c r="C679" s="535" t="s">
        <v>3784</v>
      </c>
      <c r="D679" s="535" t="s">
        <v>299</v>
      </c>
      <c r="E679" s="535">
        <v>675</v>
      </c>
      <c r="F679" s="537" t="str">
        <f>Dumpadas[[#This Row],[punto]] &amp; " "&amp;Dumpadas[[#This Row],[jornada]]&amp;" " &amp; Dumpadas[[#This Row],[N°Acop]] &amp; " " &amp; TEXT(Dumpadas[[#This Row],[fecha ]], "dd-mm-yyyy")</f>
        <v>NIVEL 968 CONTRA T.PM 675 13-04-2026</v>
      </c>
      <c r="G679" s="535" t="s">
        <v>304</v>
      </c>
      <c r="H679" s="538">
        <v>46125</v>
      </c>
      <c r="I679" s="535">
        <v>3.2</v>
      </c>
      <c r="J679" s="539">
        <v>5.4000000000000003E-3</v>
      </c>
      <c r="K679" s="539">
        <f>+IF(Dumpadas[[#This Row],[ley]]&gt;0.03,0.03,Dumpadas[[#This Row],[ley]])</f>
        <v>5.4000000000000003E-3</v>
      </c>
      <c r="L679" s="539"/>
      <c r="M679" s="535">
        <v>28867</v>
      </c>
      <c r="N679" s="535"/>
      <c r="O679" s="539"/>
      <c r="P679" s="540" t="str" cm="1">
        <f t="array" ref="P679">INDEX(Rangos!$E$3:$E$16,MATCH(1,(Dumpadas[[#This Row],[ley]]&gt;=Rangos!$B$3:$B$16)*(Dumpadas[[#This Row],[ley]]&lt;=Rangos!$C$3:$C$16),0))</f>
        <v>Descarte</v>
      </c>
      <c r="R679" s="769"/>
      <c r="S679" s="769" t="s">
        <v>1219</v>
      </c>
      <c r="T679" s="369">
        <v>1</v>
      </c>
      <c r="U679" s="369">
        <v>3.2</v>
      </c>
      <c r="V679" s="10">
        <v>1.61E-2</v>
      </c>
      <c r="Y679" s="769"/>
      <c r="Z679" s="769" t="s">
        <v>1219</v>
      </c>
      <c r="AA679" s="369">
        <v>1</v>
      </c>
      <c r="AB679" s="369">
        <v>3.2</v>
      </c>
      <c r="AC679" s="10">
        <v>1.61E-2</v>
      </c>
      <c r="AD679" s="10">
        <v>1.61E-2</v>
      </c>
    </row>
    <row r="680" spans="2:30">
      <c r="B680" s="535"/>
      <c r="C680" s="535" t="s">
        <v>3784</v>
      </c>
      <c r="D680" s="535" t="s">
        <v>299</v>
      </c>
      <c r="E680" s="535">
        <v>676</v>
      </c>
      <c r="F680" s="537" t="str">
        <f>Dumpadas[[#This Row],[punto]] &amp; " "&amp;Dumpadas[[#This Row],[jornada]]&amp;" " &amp; Dumpadas[[#This Row],[N°Acop]] &amp; " " &amp; TEXT(Dumpadas[[#This Row],[fecha ]], "dd-mm-yyyy")</f>
        <v>NIVEL 968 CONTRA T.PM 676 13-04-2026</v>
      </c>
      <c r="G680" s="535" t="s">
        <v>304</v>
      </c>
      <c r="H680" s="538">
        <v>46125</v>
      </c>
      <c r="I680" s="535">
        <v>3.2</v>
      </c>
      <c r="J680" s="539">
        <v>8.3000000000000001E-3</v>
      </c>
      <c r="K680" s="539">
        <f>+IF(Dumpadas[[#This Row],[ley]]&gt;0.03,0.03,Dumpadas[[#This Row],[ley]])</f>
        <v>8.3000000000000001E-3</v>
      </c>
      <c r="L680" s="539"/>
      <c r="M680" s="535">
        <v>28867</v>
      </c>
      <c r="N680" s="535"/>
      <c r="O680" s="539"/>
      <c r="P680" s="540" t="str" cm="1">
        <f t="array" ref="P680">INDEX(Rangos!$E$3:$E$16,MATCH(1,(Dumpadas[[#This Row],[ley]]&gt;=Rangos!$B$3:$B$16)*(Dumpadas[[#This Row],[ley]]&lt;=Rangos!$C$3:$C$16),0))</f>
        <v>A</v>
      </c>
      <c r="R680" s="769"/>
      <c r="S680" s="769" t="s">
        <v>1220</v>
      </c>
      <c r="T680" s="369">
        <v>1</v>
      </c>
      <c r="U680" s="369">
        <v>3.2</v>
      </c>
      <c r="V680" s="10">
        <v>1.83E-2</v>
      </c>
      <c r="Y680" s="769"/>
      <c r="Z680" s="769" t="s">
        <v>1220</v>
      </c>
      <c r="AA680" s="369">
        <v>1</v>
      </c>
      <c r="AB680" s="369">
        <v>3.2</v>
      </c>
      <c r="AC680" s="10">
        <v>1.83E-2</v>
      </c>
      <c r="AD680" s="10">
        <v>1.83E-2</v>
      </c>
    </row>
    <row r="681" spans="2:30">
      <c r="B681" s="535"/>
      <c r="C681" s="535" t="s">
        <v>3784</v>
      </c>
      <c r="D681" s="535" t="s">
        <v>299</v>
      </c>
      <c r="E681" s="535">
        <v>677</v>
      </c>
      <c r="F681" s="537" t="str">
        <f>Dumpadas[[#This Row],[punto]] &amp; " "&amp;Dumpadas[[#This Row],[jornada]]&amp;" " &amp; Dumpadas[[#This Row],[N°Acop]] &amp; " " &amp; TEXT(Dumpadas[[#This Row],[fecha ]], "dd-mm-yyyy")</f>
        <v>NIVEL 968 CONTRA T.PM 677 13-04-2026</v>
      </c>
      <c r="G681" s="535" t="s">
        <v>304</v>
      </c>
      <c r="H681" s="538">
        <v>46125</v>
      </c>
      <c r="I681" s="535">
        <v>3.2</v>
      </c>
      <c r="J681" s="539">
        <v>1.2200000000000001E-2</v>
      </c>
      <c r="K681" s="539">
        <f>+IF(Dumpadas[[#This Row],[ley]]&gt;0.03,0.03,Dumpadas[[#This Row],[ley]])</f>
        <v>1.2200000000000001E-2</v>
      </c>
      <c r="L681" s="539"/>
      <c r="M681" s="535">
        <v>28867</v>
      </c>
      <c r="N681" s="535"/>
      <c r="O681" s="539"/>
      <c r="P681" s="540" t="str" cm="1">
        <f t="array" ref="P681">INDEX(Rangos!$E$3:$E$16,MATCH(1,(Dumpadas[[#This Row],[ley]]&gt;=Rangos!$B$3:$B$16)*(Dumpadas[[#This Row],[ley]]&lt;=Rangos!$C$3:$C$16),0))</f>
        <v>D</v>
      </c>
      <c r="R681" s="769"/>
      <c r="S681" s="769" t="s">
        <v>1221</v>
      </c>
      <c r="T681" s="369">
        <v>1</v>
      </c>
      <c r="U681" s="369">
        <v>3.2</v>
      </c>
      <c r="V681" s="10">
        <v>1.72E-2</v>
      </c>
      <c r="Y681" s="769"/>
      <c r="Z681" s="769" t="s">
        <v>1221</v>
      </c>
      <c r="AA681" s="369">
        <v>1</v>
      </c>
      <c r="AB681" s="369">
        <v>3.2</v>
      </c>
      <c r="AC681" s="10">
        <v>1.72E-2</v>
      </c>
      <c r="AD681" s="10">
        <v>1.72E-2</v>
      </c>
    </row>
    <row r="682" spans="2:30">
      <c r="B682" s="535"/>
      <c r="C682" s="535" t="s">
        <v>3784</v>
      </c>
      <c r="D682" s="535" t="s">
        <v>299</v>
      </c>
      <c r="E682" s="535">
        <v>678</v>
      </c>
      <c r="F682" s="537" t="str">
        <f>Dumpadas[[#This Row],[punto]] &amp; " "&amp;Dumpadas[[#This Row],[jornada]]&amp;" " &amp; Dumpadas[[#This Row],[N°Acop]] &amp; " " &amp; TEXT(Dumpadas[[#This Row],[fecha ]], "dd-mm-yyyy")</f>
        <v>NIVEL 968 CONTRA T.PM 678 13-04-2026</v>
      </c>
      <c r="G682" s="535" t="s">
        <v>304</v>
      </c>
      <c r="H682" s="538">
        <v>46125</v>
      </c>
      <c r="I682" s="535">
        <v>3.2</v>
      </c>
      <c r="J682" s="539">
        <v>6.4999999999999997E-3</v>
      </c>
      <c r="K682" s="539">
        <f>+IF(Dumpadas[[#This Row],[ley]]&gt;0.03,0.03,Dumpadas[[#This Row],[ley]])</f>
        <v>6.4999999999999997E-3</v>
      </c>
      <c r="L682" s="539"/>
      <c r="M682" s="535">
        <v>28867</v>
      </c>
      <c r="N682" s="535"/>
      <c r="O682" s="539"/>
      <c r="P682" s="540" t="str" cm="1">
        <f t="array" ref="P682">INDEX(Rangos!$E$3:$E$16,MATCH(1,(Dumpadas[[#This Row],[ley]]&gt;=Rangos!$B$3:$B$16)*(Dumpadas[[#This Row],[ley]]&lt;=Rangos!$C$3:$C$16),0))</f>
        <v>Reserva</v>
      </c>
      <c r="R682" s="769"/>
      <c r="S682" s="769" t="s">
        <v>1222</v>
      </c>
      <c r="T682" s="369">
        <v>1</v>
      </c>
      <c r="U682" s="369">
        <v>3.2</v>
      </c>
      <c r="V682" s="10">
        <v>1.38E-2</v>
      </c>
      <c r="Y682" s="769"/>
      <c r="Z682" s="769" t="s">
        <v>1222</v>
      </c>
      <c r="AA682" s="369">
        <v>1</v>
      </c>
      <c r="AB682" s="369">
        <v>3.2</v>
      </c>
      <c r="AC682" s="10">
        <v>1.38E-2</v>
      </c>
      <c r="AD682" s="10">
        <v>1.38E-2</v>
      </c>
    </row>
    <row r="683" spans="2:30">
      <c r="B683" s="535"/>
      <c r="C683" s="535" t="s">
        <v>3784</v>
      </c>
      <c r="D683" s="535" t="s">
        <v>299</v>
      </c>
      <c r="E683" s="535">
        <v>679</v>
      </c>
      <c r="F683" s="537" t="str">
        <f>Dumpadas[[#This Row],[punto]] &amp; " "&amp;Dumpadas[[#This Row],[jornada]]&amp;" " &amp; Dumpadas[[#This Row],[N°Acop]] &amp; " " &amp; TEXT(Dumpadas[[#This Row],[fecha ]], "dd-mm-yyyy")</f>
        <v>NIVEL 968 CONTRA T.PM 679 13-04-2026</v>
      </c>
      <c r="G683" s="535" t="s">
        <v>304</v>
      </c>
      <c r="H683" s="538">
        <v>46125</v>
      </c>
      <c r="I683" s="535">
        <v>3.2</v>
      </c>
      <c r="J683" s="539">
        <v>9.7999999999999997E-3</v>
      </c>
      <c r="K683" s="539">
        <f>+IF(Dumpadas[[#This Row],[ley]]&gt;0.03,0.03,Dumpadas[[#This Row],[ley]])</f>
        <v>9.7999999999999997E-3</v>
      </c>
      <c r="L683" s="539"/>
      <c r="M683" s="535">
        <v>28867</v>
      </c>
      <c r="N683" s="535"/>
      <c r="O683" s="539"/>
      <c r="P683" s="540" t="str" cm="1">
        <f t="array" ref="P683">INDEX(Rangos!$E$3:$E$16,MATCH(1,(Dumpadas[[#This Row],[ley]]&gt;=Rangos!$B$3:$B$16)*(Dumpadas[[#This Row],[ley]]&lt;=Rangos!$C$3:$C$16),0))</f>
        <v>B</v>
      </c>
      <c r="R683" s="769"/>
      <c r="S683" s="769" t="s">
        <v>1223</v>
      </c>
      <c r="T683" s="369">
        <v>1</v>
      </c>
      <c r="U683" s="369">
        <v>3.2</v>
      </c>
      <c r="V683" s="10">
        <v>1.9300000000000001E-2</v>
      </c>
      <c r="Y683" s="769"/>
      <c r="Z683" s="769" t="s">
        <v>1223</v>
      </c>
      <c r="AA683" s="369">
        <v>1</v>
      </c>
      <c r="AB683" s="369">
        <v>3.2</v>
      </c>
      <c r="AC683" s="10">
        <v>1.9300000000000001E-2</v>
      </c>
      <c r="AD683" s="10">
        <v>1.9300000000000001E-2</v>
      </c>
    </row>
    <row r="684" spans="2:30">
      <c r="B684" s="535"/>
      <c r="C684" s="535" t="s">
        <v>3784</v>
      </c>
      <c r="D684" s="535" t="s">
        <v>299</v>
      </c>
      <c r="E684" s="535">
        <v>680</v>
      </c>
      <c r="F684" s="537" t="str">
        <f>Dumpadas[[#This Row],[punto]] &amp; " "&amp;Dumpadas[[#This Row],[jornada]]&amp;" " &amp; Dumpadas[[#This Row],[N°Acop]] &amp; " " &amp; TEXT(Dumpadas[[#This Row],[fecha ]], "dd-mm-yyyy")</f>
        <v>NIVEL 968 CONTRA T.PM 680 13-04-2026</v>
      </c>
      <c r="G684" s="535" t="s">
        <v>304</v>
      </c>
      <c r="H684" s="538">
        <v>46125</v>
      </c>
      <c r="I684" s="535">
        <v>3.2</v>
      </c>
      <c r="J684" s="539">
        <v>1.03E-2</v>
      </c>
      <c r="K684" s="539">
        <f>+IF(Dumpadas[[#This Row],[ley]]&gt;0.03,0.03,Dumpadas[[#This Row],[ley]])</f>
        <v>1.03E-2</v>
      </c>
      <c r="L684" s="539"/>
      <c r="M684" s="535">
        <v>28867</v>
      </c>
      <c r="N684" s="535"/>
      <c r="O684" s="539"/>
      <c r="P684" s="540" t="str" cm="1">
        <f t="array" ref="P684">INDEX(Rangos!$E$3:$E$16,MATCH(1,(Dumpadas[[#This Row],[ley]]&gt;=Rangos!$B$3:$B$16)*(Dumpadas[[#This Row],[ley]]&lt;=Rangos!$C$3:$C$16),0))</f>
        <v>B</v>
      </c>
      <c r="R684" s="769"/>
      <c r="S684" s="769" t="s">
        <v>1224</v>
      </c>
      <c r="T684" s="369">
        <v>1</v>
      </c>
      <c r="U684" s="369">
        <v>3.2</v>
      </c>
      <c r="V684" s="10">
        <v>5.7000000000000002E-3</v>
      </c>
      <c r="Y684" s="769"/>
      <c r="Z684" s="769" t="s">
        <v>1224</v>
      </c>
      <c r="AA684" s="369">
        <v>1</v>
      </c>
      <c r="AB684" s="369">
        <v>3.2</v>
      </c>
      <c r="AC684" s="10">
        <v>5.7000000000000002E-3</v>
      </c>
      <c r="AD684" s="10">
        <v>5.7000000000000002E-3</v>
      </c>
    </row>
    <row r="685" spans="2:30">
      <c r="B685" s="570"/>
      <c r="C685" s="773" t="s">
        <v>3790</v>
      </c>
      <c r="D685" s="773" t="s">
        <v>339</v>
      </c>
      <c r="E685" s="386">
        <v>681</v>
      </c>
      <c r="F685" s="410" t="str">
        <f>Dumpadas[[#This Row],[punto]] &amp; " "&amp;Dumpadas[[#This Row],[jornada]]&amp;" " &amp; Dumpadas[[#This Row],[N°Acop]] &amp; " " &amp; TEXT(Dumpadas[[#This Row],[fecha ]], "dd-mm-yyyy")</f>
        <v>NIVEL 974 BANCO SUR T.PM 681 13-04-2026</v>
      </c>
      <c r="G685" s="570" t="s">
        <v>304</v>
      </c>
      <c r="H685" s="5">
        <v>46125</v>
      </c>
      <c r="I685" s="570">
        <v>3.2</v>
      </c>
      <c r="J685" s="8">
        <v>1.0999999999999999E-2</v>
      </c>
      <c r="K685" s="8">
        <f>+IF(Dumpadas[[#This Row],[ley]]&gt;0.03,0.03,Dumpadas[[#This Row],[ley]])</f>
        <v>1.0999999999999999E-2</v>
      </c>
      <c r="L685" s="427">
        <v>1.1000000000000001E-3</v>
      </c>
      <c r="M685" s="386">
        <v>28868</v>
      </c>
      <c r="N685" s="386"/>
      <c r="O685" s="7"/>
      <c r="P685" s="10" t="str" cm="1">
        <f t="array" ref="P685">INDEX(Rangos!$E$3:$E$16,MATCH(1,(Dumpadas[[#This Row],[ley]]&gt;=Rangos!$B$3:$B$16)*(Dumpadas[[#This Row],[ley]]&lt;=Rangos!$C$3:$C$16),0))</f>
        <v>C</v>
      </c>
      <c r="R685" s="769"/>
      <c r="S685" s="769" t="s">
        <v>1225</v>
      </c>
      <c r="T685" s="369">
        <v>1</v>
      </c>
      <c r="U685" s="369">
        <v>3.2</v>
      </c>
      <c r="V685" s="10">
        <v>8.5000000000000006E-3</v>
      </c>
      <c r="Y685" s="769"/>
      <c r="Z685" s="769" t="s">
        <v>1225</v>
      </c>
      <c r="AA685" s="369">
        <v>1</v>
      </c>
      <c r="AB685" s="369">
        <v>3.2</v>
      </c>
      <c r="AC685" s="10">
        <v>8.5000000000000006E-3</v>
      </c>
      <c r="AD685" s="10">
        <v>8.5000000000000006E-3</v>
      </c>
    </row>
    <row r="686" spans="2:30">
      <c r="B686" s="570"/>
      <c r="C686" s="773" t="s">
        <v>3790</v>
      </c>
      <c r="D686" s="773" t="s">
        <v>339</v>
      </c>
      <c r="E686" s="386">
        <v>682</v>
      </c>
      <c r="F686" s="410" t="str">
        <f>Dumpadas[[#This Row],[punto]] &amp; " "&amp;Dumpadas[[#This Row],[jornada]]&amp;" " &amp; Dumpadas[[#This Row],[N°Acop]] &amp; " " &amp; TEXT(Dumpadas[[#This Row],[fecha ]], "dd-mm-yyyy")</f>
        <v>NIVEL 974 BANCO SUR T.PM 682 13-04-2026</v>
      </c>
      <c r="G686" s="570" t="s">
        <v>304</v>
      </c>
      <c r="H686" s="5">
        <v>46125</v>
      </c>
      <c r="I686" s="570">
        <v>3.2</v>
      </c>
      <c r="J686" s="8">
        <v>6.7000000000000002E-3</v>
      </c>
      <c r="K686" s="8">
        <f>+IF(Dumpadas[[#This Row],[ley]]&gt;0.03,0.03,Dumpadas[[#This Row],[ley]])</f>
        <v>6.7000000000000002E-3</v>
      </c>
      <c r="L686" s="427">
        <v>2.3999999999999998E-3</v>
      </c>
      <c r="M686" s="386">
        <v>28868</v>
      </c>
      <c r="N686" s="386"/>
      <c r="O686" s="7"/>
      <c r="P686" s="10" t="str" cm="1">
        <f t="array" ref="P686">INDEX(Rangos!$E$3:$E$16,MATCH(1,(Dumpadas[[#This Row],[ley]]&gt;=Rangos!$B$3:$B$16)*(Dumpadas[[#This Row],[ley]]&lt;=Rangos!$C$3:$C$16),0))</f>
        <v>Reserva</v>
      </c>
      <c r="R686" s="769"/>
      <c r="S686" s="769" t="s">
        <v>1226</v>
      </c>
      <c r="T686" s="369">
        <v>1</v>
      </c>
      <c r="U686" s="369">
        <v>3.2</v>
      </c>
      <c r="V686" s="10">
        <v>8.8999999999999999E-3</v>
      </c>
      <c r="Y686" s="769"/>
      <c r="Z686" s="769" t="s">
        <v>1226</v>
      </c>
      <c r="AA686" s="369">
        <v>1</v>
      </c>
      <c r="AB686" s="369">
        <v>3.2</v>
      </c>
      <c r="AC686" s="10">
        <v>8.8999999999999999E-3</v>
      </c>
      <c r="AD686" s="10">
        <v>8.8999999999999999E-3</v>
      </c>
    </row>
    <row r="687" spans="2:30">
      <c r="B687" s="570"/>
      <c r="C687" s="773" t="s">
        <v>3790</v>
      </c>
      <c r="D687" s="773" t="s">
        <v>339</v>
      </c>
      <c r="E687" s="386">
        <v>683</v>
      </c>
      <c r="F687" s="410" t="str">
        <f>Dumpadas[[#This Row],[punto]] &amp; " "&amp;Dumpadas[[#This Row],[jornada]]&amp;" " &amp; Dumpadas[[#This Row],[N°Acop]] &amp; " " &amp; TEXT(Dumpadas[[#This Row],[fecha ]], "dd-mm-yyyy")</f>
        <v>NIVEL 974 BANCO SUR T.PM 683 13-04-2026</v>
      </c>
      <c r="G687" s="570" t="s">
        <v>304</v>
      </c>
      <c r="H687" s="5">
        <v>46125</v>
      </c>
      <c r="I687" s="570">
        <v>3.2</v>
      </c>
      <c r="J687" s="8">
        <v>8.3999999999999995E-3</v>
      </c>
      <c r="K687" s="8">
        <f>+IF(Dumpadas[[#This Row],[ley]]&gt;0.03,0.03,Dumpadas[[#This Row],[ley]])</f>
        <v>8.3999999999999995E-3</v>
      </c>
      <c r="L687" s="427">
        <v>3.7000000000000002E-3</v>
      </c>
      <c r="M687" s="386">
        <v>28868</v>
      </c>
      <c r="N687" s="386"/>
      <c r="O687" s="7"/>
      <c r="P687" s="10" t="str" cm="1">
        <f t="array" ref="P687">INDEX(Rangos!$E$3:$E$16,MATCH(1,(Dumpadas[[#This Row],[ley]]&gt;=Rangos!$B$3:$B$16)*(Dumpadas[[#This Row],[ley]]&lt;=Rangos!$C$3:$C$16),0))</f>
        <v>A</v>
      </c>
      <c r="R687" s="769"/>
      <c r="S687" s="769" t="s">
        <v>1227</v>
      </c>
      <c r="T687" s="369">
        <v>1</v>
      </c>
      <c r="U687" s="369">
        <v>3.2</v>
      </c>
      <c r="V687" s="10">
        <v>8.0999999999999996E-3</v>
      </c>
      <c r="Y687" s="769"/>
      <c r="Z687" s="769" t="s">
        <v>1227</v>
      </c>
      <c r="AA687" s="369">
        <v>1</v>
      </c>
      <c r="AB687" s="369">
        <v>3.2</v>
      </c>
      <c r="AC687" s="10">
        <v>8.0999999999999996E-3</v>
      </c>
      <c r="AD687" s="10">
        <v>8.0999999999999996E-3</v>
      </c>
    </row>
    <row r="688" spans="2:30">
      <c r="B688" s="570"/>
      <c r="C688" s="773" t="s">
        <v>3790</v>
      </c>
      <c r="D688" s="773" t="s">
        <v>339</v>
      </c>
      <c r="E688" s="386">
        <v>684</v>
      </c>
      <c r="F688" s="410" t="str">
        <f>Dumpadas[[#This Row],[punto]] &amp; " "&amp;Dumpadas[[#This Row],[jornada]]&amp;" " &amp; Dumpadas[[#This Row],[N°Acop]] &amp; " " &amp; TEXT(Dumpadas[[#This Row],[fecha ]], "dd-mm-yyyy")</f>
        <v>NIVEL 974 BANCO SUR T.PM 684 13-04-2026</v>
      </c>
      <c r="G688" s="570" t="s">
        <v>304</v>
      </c>
      <c r="H688" s="5">
        <v>46125</v>
      </c>
      <c r="I688" s="570">
        <v>3.2</v>
      </c>
      <c r="J688" s="8">
        <v>8.8999999999999999E-3</v>
      </c>
      <c r="K688" s="8">
        <f>+IF(Dumpadas[[#This Row],[ley]]&gt;0.03,0.03,Dumpadas[[#This Row],[ley]])</f>
        <v>8.8999999999999999E-3</v>
      </c>
      <c r="L688" s="427">
        <v>1.6999999999999999E-3</v>
      </c>
      <c r="M688" s="386">
        <v>28868</v>
      </c>
      <c r="N688" s="386"/>
      <c r="O688" s="7"/>
      <c r="P688" s="10" t="str" cm="1">
        <f t="array" ref="P688">INDEX(Rangos!$E$3:$E$16,MATCH(1,(Dumpadas[[#This Row],[ley]]&gt;=Rangos!$B$3:$B$16)*(Dumpadas[[#This Row],[ley]]&lt;=Rangos!$C$3:$C$16),0))</f>
        <v>A</v>
      </c>
      <c r="R688" s="769"/>
      <c r="S688" s="769" t="s">
        <v>1228</v>
      </c>
      <c r="T688" s="369">
        <v>1</v>
      </c>
      <c r="U688" s="369">
        <v>3.2</v>
      </c>
      <c r="V688" s="10">
        <v>1.1900000000000001E-2</v>
      </c>
      <c r="Y688" s="769"/>
      <c r="Z688" s="769" t="s">
        <v>1228</v>
      </c>
      <c r="AA688" s="369">
        <v>1</v>
      </c>
      <c r="AB688" s="369">
        <v>3.2</v>
      </c>
      <c r="AC688" s="10">
        <v>1.1900000000000001E-2</v>
      </c>
      <c r="AD688" s="10">
        <v>1.1900000000000001E-2</v>
      </c>
    </row>
    <row r="689" spans="2:30">
      <c r="B689" s="570"/>
      <c r="C689" s="773" t="s">
        <v>3790</v>
      </c>
      <c r="D689" s="773" t="s">
        <v>339</v>
      </c>
      <c r="E689" s="386">
        <v>685</v>
      </c>
      <c r="F689" s="410" t="str">
        <f>Dumpadas[[#This Row],[punto]] &amp; " "&amp;Dumpadas[[#This Row],[jornada]]&amp;" " &amp; Dumpadas[[#This Row],[N°Acop]] &amp; " " &amp; TEXT(Dumpadas[[#This Row],[fecha ]], "dd-mm-yyyy")</f>
        <v>NIVEL 974 BANCO SUR T.PM 685 13-04-2026</v>
      </c>
      <c r="G689" s="570" t="s">
        <v>304</v>
      </c>
      <c r="H689" s="5">
        <v>46125</v>
      </c>
      <c r="I689" s="570">
        <v>3.2</v>
      </c>
      <c r="J689" s="8">
        <v>9.4000000000000004E-3</v>
      </c>
      <c r="K689" s="8">
        <f>+IF(Dumpadas[[#This Row],[ley]]&gt;0.03,0.03,Dumpadas[[#This Row],[ley]])</f>
        <v>9.4000000000000004E-3</v>
      </c>
      <c r="L689" s="427">
        <v>2.5999999999999999E-3</v>
      </c>
      <c r="M689" s="386">
        <v>28868</v>
      </c>
      <c r="N689" s="386"/>
      <c r="O689" s="7"/>
      <c r="P689" s="10" t="str" cm="1">
        <f t="array" ref="P689">INDEX(Rangos!$E$3:$E$16,MATCH(1,(Dumpadas[[#This Row],[ley]]&gt;=Rangos!$B$3:$B$16)*(Dumpadas[[#This Row],[ley]]&lt;=Rangos!$C$3:$C$16),0))</f>
        <v>B</v>
      </c>
      <c r="R689" s="769"/>
      <c r="S689" s="769" t="s">
        <v>1229</v>
      </c>
      <c r="T689" s="369">
        <v>1</v>
      </c>
      <c r="U689" s="369">
        <v>3.2</v>
      </c>
      <c r="V689" s="10">
        <v>9.5999999999999992E-3</v>
      </c>
      <c r="Y689" s="769"/>
      <c r="Z689" s="769" t="s">
        <v>1229</v>
      </c>
      <c r="AA689" s="369">
        <v>1</v>
      </c>
      <c r="AB689" s="369">
        <v>3.2</v>
      </c>
      <c r="AC689" s="10">
        <v>9.5999999999999992E-3</v>
      </c>
      <c r="AD689" s="10">
        <v>9.5999999999999992E-3</v>
      </c>
    </row>
    <row r="690" spans="2:30">
      <c r="B690" s="570"/>
      <c r="C690" s="773" t="s">
        <v>3790</v>
      </c>
      <c r="D690" s="773" t="s">
        <v>339</v>
      </c>
      <c r="E690" s="386">
        <v>686</v>
      </c>
      <c r="F690" s="410" t="str">
        <f>Dumpadas[[#This Row],[punto]] &amp; " "&amp;Dumpadas[[#This Row],[jornada]]&amp;" " &amp; Dumpadas[[#This Row],[N°Acop]] &amp; " " &amp; TEXT(Dumpadas[[#This Row],[fecha ]], "dd-mm-yyyy")</f>
        <v>NIVEL 974 BANCO SUR T.PM 686 13-04-2026</v>
      </c>
      <c r="G690" s="570" t="s">
        <v>304</v>
      </c>
      <c r="H690" s="5">
        <v>46125</v>
      </c>
      <c r="I690" s="570">
        <v>3.2</v>
      </c>
      <c r="J690" s="8">
        <v>5.7000000000000002E-3</v>
      </c>
      <c r="K690" s="8">
        <f>+IF(Dumpadas[[#This Row],[ley]]&gt;0.03,0.03,Dumpadas[[#This Row],[ley]])</f>
        <v>5.7000000000000002E-3</v>
      </c>
      <c r="L690" s="427">
        <v>3.2000000000000002E-3</v>
      </c>
      <c r="M690" s="386">
        <v>28868</v>
      </c>
      <c r="N690" s="386"/>
      <c r="O690" s="7"/>
      <c r="P690" s="10" t="str" cm="1">
        <f t="array" ref="P690">INDEX(Rangos!$E$3:$E$16,MATCH(1,(Dumpadas[[#This Row],[ley]]&gt;=Rangos!$B$3:$B$16)*(Dumpadas[[#This Row],[ley]]&lt;=Rangos!$C$3:$C$16),0))</f>
        <v>Descarte</v>
      </c>
      <c r="R690" s="769"/>
      <c r="S690" s="769" t="s">
        <v>1230</v>
      </c>
      <c r="T690" s="369">
        <v>1</v>
      </c>
      <c r="U690" s="369">
        <v>3.2</v>
      </c>
      <c r="V690" s="10">
        <v>1.2800000000000001E-2</v>
      </c>
      <c r="Y690" s="769"/>
      <c r="Z690" s="769" t="s">
        <v>1230</v>
      </c>
      <c r="AA690" s="369">
        <v>1</v>
      </c>
      <c r="AB690" s="369">
        <v>3.2</v>
      </c>
      <c r="AC690" s="10">
        <v>1.2800000000000001E-2</v>
      </c>
      <c r="AD690" s="10">
        <v>1.2800000000000001E-2</v>
      </c>
    </row>
    <row r="691" spans="2:30">
      <c r="B691" s="570"/>
      <c r="C691" s="773" t="s">
        <v>3790</v>
      </c>
      <c r="D691" s="773" t="s">
        <v>339</v>
      </c>
      <c r="E691" s="386">
        <v>687</v>
      </c>
      <c r="F691" s="410" t="str">
        <f>Dumpadas[[#This Row],[punto]] &amp; " "&amp;Dumpadas[[#This Row],[jornada]]&amp;" " &amp; Dumpadas[[#This Row],[N°Acop]] &amp; " " &amp; TEXT(Dumpadas[[#This Row],[fecha ]], "dd-mm-yyyy")</f>
        <v>NIVEL 974 BANCO SUR T.PM 687 13-04-2026</v>
      </c>
      <c r="G691" s="570" t="s">
        <v>304</v>
      </c>
      <c r="H691" s="5">
        <v>46125</v>
      </c>
      <c r="I691" s="570">
        <v>3.2</v>
      </c>
      <c r="J691" s="8">
        <v>6.7000000000000002E-3</v>
      </c>
      <c r="K691" s="8">
        <f>+IF(Dumpadas[[#This Row],[ley]]&gt;0.03,0.03,Dumpadas[[#This Row],[ley]])</f>
        <v>6.7000000000000002E-3</v>
      </c>
      <c r="L691" s="427">
        <v>2.8E-3</v>
      </c>
      <c r="M691" s="386">
        <v>28868</v>
      </c>
      <c r="N691" s="386"/>
      <c r="O691" s="7"/>
      <c r="P691" s="10" t="str" cm="1">
        <f t="array" ref="P691">INDEX(Rangos!$E$3:$E$16,MATCH(1,(Dumpadas[[#This Row],[ley]]&gt;=Rangos!$B$3:$B$16)*(Dumpadas[[#This Row],[ley]]&lt;=Rangos!$C$3:$C$16),0))</f>
        <v>Reserva</v>
      </c>
      <c r="R691" s="769"/>
      <c r="S691" s="769" t="s">
        <v>1231</v>
      </c>
      <c r="T691" s="369">
        <v>1</v>
      </c>
      <c r="U691" s="369">
        <v>3.2</v>
      </c>
      <c r="V691" s="10">
        <v>7.7000000000000002E-3</v>
      </c>
      <c r="Y691" s="769"/>
      <c r="Z691" s="769" t="s">
        <v>1231</v>
      </c>
      <c r="AA691" s="369">
        <v>1</v>
      </c>
      <c r="AB691" s="369">
        <v>3.2</v>
      </c>
      <c r="AC691" s="10">
        <v>7.7000000000000002E-3</v>
      </c>
      <c r="AD691" s="10">
        <v>7.7000000000000002E-3</v>
      </c>
    </row>
    <row r="692" spans="2:30">
      <c r="B692" s="570"/>
      <c r="C692" s="773" t="s">
        <v>3790</v>
      </c>
      <c r="D692" s="773" t="s">
        <v>339</v>
      </c>
      <c r="E692" s="386">
        <v>688</v>
      </c>
      <c r="F692" s="410" t="str">
        <f>Dumpadas[[#This Row],[punto]] &amp; " "&amp;Dumpadas[[#This Row],[jornada]]&amp;" " &amp; Dumpadas[[#This Row],[N°Acop]] &amp; " " &amp; TEXT(Dumpadas[[#This Row],[fecha ]], "dd-mm-yyyy")</f>
        <v>NIVEL 974 BANCO SUR T.PM 688 13-04-2026</v>
      </c>
      <c r="G692" s="570" t="s">
        <v>304</v>
      </c>
      <c r="H692" s="5">
        <v>46125</v>
      </c>
      <c r="I692" s="570">
        <v>3.2</v>
      </c>
      <c r="J692" s="8">
        <v>9.1999999999999998E-3</v>
      </c>
      <c r="K692" s="8">
        <f>+IF(Dumpadas[[#This Row],[ley]]&gt;0.03,0.03,Dumpadas[[#This Row],[ley]])</f>
        <v>9.1999999999999998E-3</v>
      </c>
      <c r="L692" s="427">
        <v>3.0999999999999999E-3</v>
      </c>
      <c r="M692" s="386">
        <v>28868</v>
      </c>
      <c r="N692" s="386"/>
      <c r="O692" s="7"/>
      <c r="P692" s="10" t="str" cm="1">
        <f t="array" ref="P692">INDEX(Rangos!$E$3:$E$16,MATCH(1,(Dumpadas[[#This Row],[ley]]&gt;=Rangos!$B$3:$B$16)*(Dumpadas[[#This Row],[ley]]&lt;=Rangos!$C$3:$C$16),0))</f>
        <v>B</v>
      </c>
      <c r="R692" s="769"/>
      <c r="S692" s="769" t="s">
        <v>1232</v>
      </c>
      <c r="T692" s="369">
        <v>1</v>
      </c>
      <c r="U692" s="369">
        <v>3.2</v>
      </c>
      <c r="V692" s="10">
        <v>7.1999999999999998E-3</v>
      </c>
      <c r="Y692" s="769"/>
      <c r="Z692" s="769" t="s">
        <v>1232</v>
      </c>
      <c r="AA692" s="369">
        <v>1</v>
      </c>
      <c r="AB692" s="369">
        <v>3.2</v>
      </c>
      <c r="AC692" s="10">
        <v>7.1999999999999998E-3</v>
      </c>
      <c r="AD692" s="10">
        <v>7.1999999999999998E-3</v>
      </c>
    </row>
    <row r="693" spans="2:30">
      <c r="B693" s="570"/>
      <c r="C693" s="773" t="s">
        <v>3790</v>
      </c>
      <c r="D693" s="773" t="s">
        <v>339</v>
      </c>
      <c r="E693" s="386">
        <v>689</v>
      </c>
      <c r="F693" s="410" t="str">
        <f>Dumpadas[[#This Row],[punto]] &amp; " "&amp;Dumpadas[[#This Row],[jornada]]&amp;" " &amp; Dumpadas[[#This Row],[N°Acop]] &amp; " " &amp; TEXT(Dumpadas[[#This Row],[fecha ]], "dd-mm-yyyy")</f>
        <v>NIVEL 974 BANCO SUR T.PM 689 13-04-2026</v>
      </c>
      <c r="G693" s="570" t="s">
        <v>304</v>
      </c>
      <c r="H693" s="5">
        <v>46125</v>
      </c>
      <c r="I693" s="570">
        <v>3.2</v>
      </c>
      <c r="J693" s="8">
        <v>8.8000000000000005E-3</v>
      </c>
      <c r="K693" s="8">
        <f>+IF(Dumpadas[[#This Row],[ley]]&gt;0.03,0.03,Dumpadas[[#This Row],[ley]])</f>
        <v>8.8000000000000005E-3</v>
      </c>
      <c r="L693" s="427">
        <v>1.5E-3</v>
      </c>
      <c r="M693" s="386">
        <v>28869</v>
      </c>
      <c r="N693" s="386"/>
      <c r="O693" s="7"/>
      <c r="P693" s="10" t="str" cm="1">
        <f t="array" ref="P693">INDEX(Rangos!$E$3:$E$16,MATCH(1,(Dumpadas[[#This Row],[ley]]&gt;=Rangos!$B$3:$B$16)*(Dumpadas[[#This Row],[ley]]&lt;=Rangos!$C$3:$C$16),0))</f>
        <v>A</v>
      </c>
      <c r="R693" s="769"/>
      <c r="S693" s="769" t="s">
        <v>1233</v>
      </c>
      <c r="T693" s="369">
        <v>1</v>
      </c>
      <c r="U693" s="369">
        <v>3.2</v>
      </c>
      <c r="V693" s="10">
        <v>1.35E-2</v>
      </c>
      <c r="Y693" s="769"/>
      <c r="Z693" s="769" t="s">
        <v>1233</v>
      </c>
      <c r="AA693" s="369">
        <v>1</v>
      </c>
      <c r="AB693" s="369">
        <v>3.2</v>
      </c>
      <c r="AC693" s="10">
        <v>1.35E-2</v>
      </c>
      <c r="AD693" s="10">
        <v>1.35E-2</v>
      </c>
    </row>
    <row r="694" spans="2:30">
      <c r="B694" s="570"/>
      <c r="C694" s="773" t="s">
        <v>3790</v>
      </c>
      <c r="D694" s="773" t="s">
        <v>339</v>
      </c>
      <c r="E694" s="386">
        <v>690</v>
      </c>
      <c r="F694" s="410" t="str">
        <f>Dumpadas[[#This Row],[punto]] &amp; " "&amp;Dumpadas[[#This Row],[jornada]]&amp;" " &amp; Dumpadas[[#This Row],[N°Acop]] &amp; " " &amp; TEXT(Dumpadas[[#This Row],[fecha ]], "dd-mm-yyyy")</f>
        <v>NIVEL 974 BANCO SUR T.PM 690 13-04-2026</v>
      </c>
      <c r="G694" s="570" t="s">
        <v>304</v>
      </c>
      <c r="H694" s="5">
        <v>46125</v>
      </c>
      <c r="I694" s="570">
        <v>3.2</v>
      </c>
      <c r="J694" s="8">
        <v>1.01E-2</v>
      </c>
      <c r="K694" s="8">
        <f>+IF(Dumpadas[[#This Row],[ley]]&gt;0.03,0.03,Dumpadas[[#This Row],[ley]])</f>
        <v>1.01E-2</v>
      </c>
      <c r="L694" s="427">
        <v>3.3999999999999998E-3</v>
      </c>
      <c r="M694" s="386">
        <v>28869</v>
      </c>
      <c r="N694" s="386"/>
      <c r="O694" s="7"/>
      <c r="P694" s="10" t="str" cm="1">
        <f t="array" ref="P694">INDEX(Rangos!$E$3:$E$16,MATCH(1,(Dumpadas[[#This Row],[ley]]&gt;=Rangos!$B$3:$B$16)*(Dumpadas[[#This Row],[ley]]&lt;=Rangos!$C$3:$C$16),0))</f>
        <v>B</v>
      </c>
      <c r="R694" s="769"/>
      <c r="S694" s="769" t="s">
        <v>1234</v>
      </c>
      <c r="T694" s="369">
        <v>1</v>
      </c>
      <c r="U694" s="369">
        <v>3.2</v>
      </c>
      <c r="V694" s="10">
        <v>1.52E-2</v>
      </c>
      <c r="Y694" s="769"/>
      <c r="Z694" s="769" t="s">
        <v>1234</v>
      </c>
      <c r="AA694" s="369">
        <v>1</v>
      </c>
      <c r="AB694" s="369">
        <v>3.2</v>
      </c>
      <c r="AC694" s="10">
        <v>1.52E-2</v>
      </c>
      <c r="AD694" s="10">
        <v>1.52E-2</v>
      </c>
    </row>
    <row r="695" spans="2:30">
      <c r="B695" s="570"/>
      <c r="C695" s="773" t="s">
        <v>3790</v>
      </c>
      <c r="D695" s="773" t="s">
        <v>339</v>
      </c>
      <c r="E695" s="386">
        <v>691</v>
      </c>
      <c r="F695" s="410" t="str">
        <f>Dumpadas[[#This Row],[punto]] &amp; " "&amp;Dumpadas[[#This Row],[jornada]]&amp;" " &amp; Dumpadas[[#This Row],[N°Acop]] &amp; " " &amp; TEXT(Dumpadas[[#This Row],[fecha ]], "dd-mm-yyyy")</f>
        <v>NIVEL 974 BANCO SUR T.PM 691 13-04-2026</v>
      </c>
      <c r="G695" s="570" t="s">
        <v>304</v>
      </c>
      <c r="H695" s="5">
        <v>46125</v>
      </c>
      <c r="I695" s="570">
        <v>3.2</v>
      </c>
      <c r="J695" s="8">
        <v>1.43E-2</v>
      </c>
      <c r="K695" s="8">
        <f>+IF(Dumpadas[[#This Row],[ley]]&gt;0.03,0.03,Dumpadas[[#This Row],[ley]])</f>
        <v>1.43E-2</v>
      </c>
      <c r="L695" s="427">
        <v>2.0999999999999999E-3</v>
      </c>
      <c r="M695" s="386">
        <v>28869</v>
      </c>
      <c r="N695" s="386"/>
      <c r="O695" s="7"/>
      <c r="P695" s="10" t="str" cm="1">
        <f t="array" ref="P695">INDEX(Rangos!$E$3:$E$16,MATCH(1,(Dumpadas[[#This Row],[ley]]&gt;=Rangos!$B$3:$B$16)*(Dumpadas[[#This Row],[ley]]&lt;=Rangos!$C$3:$C$16),0))</f>
        <v>E</v>
      </c>
      <c r="R695" s="769"/>
      <c r="S695" s="769" t="s">
        <v>1235</v>
      </c>
      <c r="T695" s="369">
        <v>1</v>
      </c>
      <c r="U695" s="369">
        <v>3.2</v>
      </c>
      <c r="V695" s="10">
        <v>2.24E-2</v>
      </c>
      <c r="Y695" s="769"/>
      <c r="Z695" s="769" t="s">
        <v>1235</v>
      </c>
      <c r="AA695" s="369">
        <v>1</v>
      </c>
      <c r="AB695" s="369">
        <v>3.2</v>
      </c>
      <c r="AC695" s="10">
        <v>2.24E-2</v>
      </c>
      <c r="AD695" s="10">
        <v>2.24E-2</v>
      </c>
    </row>
    <row r="696" spans="2:30">
      <c r="B696" s="570"/>
      <c r="C696" s="773" t="s">
        <v>3790</v>
      </c>
      <c r="D696" s="773" t="s">
        <v>339</v>
      </c>
      <c r="E696" s="386">
        <v>692</v>
      </c>
      <c r="F696" s="410" t="str">
        <f>Dumpadas[[#This Row],[punto]] &amp; " "&amp;Dumpadas[[#This Row],[jornada]]&amp;" " &amp; Dumpadas[[#This Row],[N°Acop]] &amp; " " &amp; TEXT(Dumpadas[[#This Row],[fecha ]], "dd-mm-yyyy")</f>
        <v>NIVEL 974 BANCO SUR T.PM 692 13-04-2026</v>
      </c>
      <c r="G696" s="570" t="s">
        <v>304</v>
      </c>
      <c r="H696" s="5">
        <v>46125</v>
      </c>
      <c r="I696" s="570">
        <v>3.2</v>
      </c>
      <c r="J696" s="8">
        <v>0.01</v>
      </c>
      <c r="K696" s="8">
        <f>+IF(Dumpadas[[#This Row],[ley]]&gt;0.03,0.03,Dumpadas[[#This Row],[ley]])</f>
        <v>0.01</v>
      </c>
      <c r="L696" s="427">
        <v>3.0000000000000001E-3</v>
      </c>
      <c r="M696" s="386">
        <v>28869</v>
      </c>
      <c r="N696" s="386"/>
      <c r="O696" s="7"/>
      <c r="P696" s="10" t="str" cm="1">
        <f t="array" ref="P696">INDEX(Rangos!$E$3:$E$16,MATCH(1,(Dumpadas[[#This Row],[ley]]&gt;=Rangos!$B$3:$B$16)*(Dumpadas[[#This Row],[ley]]&lt;=Rangos!$C$3:$C$16),0))</f>
        <v>B</v>
      </c>
      <c r="R696" s="769"/>
      <c r="S696" s="769" t="s">
        <v>1236</v>
      </c>
      <c r="T696" s="369">
        <v>1</v>
      </c>
      <c r="U696" s="369">
        <v>3.2</v>
      </c>
      <c r="V696" s="10">
        <v>2.12E-2</v>
      </c>
      <c r="Y696" s="769"/>
      <c r="Z696" s="769" t="s">
        <v>1236</v>
      </c>
      <c r="AA696" s="369">
        <v>1</v>
      </c>
      <c r="AB696" s="369">
        <v>3.2</v>
      </c>
      <c r="AC696" s="10">
        <v>2.12E-2</v>
      </c>
      <c r="AD696" s="10">
        <v>2.12E-2</v>
      </c>
    </row>
    <row r="697" spans="2:30">
      <c r="B697" s="570"/>
      <c r="C697" s="773" t="s">
        <v>3790</v>
      </c>
      <c r="D697" s="773" t="s">
        <v>339</v>
      </c>
      <c r="E697" s="386">
        <v>693</v>
      </c>
      <c r="F697" s="410" t="str">
        <f>Dumpadas[[#This Row],[punto]] &amp; " "&amp;Dumpadas[[#This Row],[jornada]]&amp;" " &amp; Dumpadas[[#This Row],[N°Acop]] &amp; " " &amp; TEXT(Dumpadas[[#This Row],[fecha ]], "dd-mm-yyyy")</f>
        <v>NIVEL 974 BANCO SUR T.PM 693 13-04-2026</v>
      </c>
      <c r="G697" s="570" t="s">
        <v>304</v>
      </c>
      <c r="H697" s="5">
        <v>46125</v>
      </c>
      <c r="I697" s="570">
        <v>3.2</v>
      </c>
      <c r="J697" s="8">
        <v>8.0000000000000002E-3</v>
      </c>
      <c r="K697" s="8">
        <f>+IF(Dumpadas[[#This Row],[ley]]&gt;0.03,0.03,Dumpadas[[#This Row],[ley]])</f>
        <v>8.0000000000000002E-3</v>
      </c>
      <c r="L697" s="427">
        <v>2.8999999999999998E-3</v>
      </c>
      <c r="M697" s="386">
        <v>28869</v>
      </c>
      <c r="N697" s="386"/>
      <c r="O697" s="7"/>
      <c r="P697" s="10" t="str" cm="1">
        <f t="array" ref="P697">INDEX(Rangos!$E$3:$E$16,MATCH(1,(Dumpadas[[#This Row],[ley]]&gt;=Rangos!$B$3:$B$16)*(Dumpadas[[#This Row],[ley]]&lt;=Rangos!$C$3:$C$16),0))</f>
        <v>A</v>
      </c>
      <c r="R697" s="769"/>
      <c r="S697" s="769" t="s">
        <v>1237</v>
      </c>
      <c r="T697" s="369">
        <v>1</v>
      </c>
      <c r="U697" s="369">
        <v>3.2</v>
      </c>
      <c r="V697" s="10">
        <v>1.8800000000000001E-2</v>
      </c>
      <c r="Y697" s="769"/>
      <c r="Z697" s="769" t="s">
        <v>1237</v>
      </c>
      <c r="AA697" s="369">
        <v>1</v>
      </c>
      <c r="AB697" s="369">
        <v>3.2</v>
      </c>
      <c r="AC697" s="10">
        <v>1.8800000000000001E-2</v>
      </c>
      <c r="AD697" s="10">
        <v>1.8800000000000001E-2</v>
      </c>
    </row>
    <row r="698" spans="2:30">
      <c r="B698" s="570"/>
      <c r="C698" s="773" t="s">
        <v>3790</v>
      </c>
      <c r="D698" s="773" t="s">
        <v>339</v>
      </c>
      <c r="E698" s="386">
        <v>694</v>
      </c>
      <c r="F698" s="410" t="str">
        <f>Dumpadas[[#This Row],[punto]] &amp; " "&amp;Dumpadas[[#This Row],[jornada]]&amp;" " &amp; Dumpadas[[#This Row],[N°Acop]] &amp; " " &amp; TEXT(Dumpadas[[#This Row],[fecha ]], "dd-mm-yyyy")</f>
        <v>NIVEL 974 BANCO SUR T.PM 694 13-04-2026</v>
      </c>
      <c r="G698" s="570" t="s">
        <v>304</v>
      </c>
      <c r="H698" s="5">
        <v>46125</v>
      </c>
      <c r="I698" s="570">
        <v>3.2</v>
      </c>
      <c r="J698" s="8">
        <v>6.0000000000000001E-3</v>
      </c>
      <c r="K698" s="8">
        <f>+IF(Dumpadas[[#This Row],[ley]]&gt;0.03,0.03,Dumpadas[[#This Row],[ley]])</f>
        <v>6.0000000000000001E-3</v>
      </c>
      <c r="L698" s="427">
        <v>2E-3</v>
      </c>
      <c r="M698" s="386">
        <v>28869</v>
      </c>
      <c r="N698" s="386"/>
      <c r="O698" s="7"/>
      <c r="P698" s="10" t="str" cm="1">
        <f t="array" ref="P698">INDEX(Rangos!$E$3:$E$16,MATCH(1,(Dumpadas[[#This Row],[ley]]&gt;=Rangos!$B$3:$B$16)*(Dumpadas[[#This Row],[ley]]&lt;=Rangos!$C$3:$C$16),0))</f>
        <v>Reserva</v>
      </c>
      <c r="R698" s="769"/>
      <c r="S698" s="769" t="s">
        <v>1238</v>
      </c>
      <c r="T698" s="369">
        <v>1</v>
      </c>
      <c r="U698" s="369">
        <v>3.2</v>
      </c>
      <c r="V698" s="10">
        <v>1.9800000000000002E-2</v>
      </c>
      <c r="Y698" s="769"/>
      <c r="Z698" s="769" t="s">
        <v>1238</v>
      </c>
      <c r="AA698" s="369">
        <v>1</v>
      </c>
      <c r="AB698" s="369">
        <v>3.2</v>
      </c>
      <c r="AC698" s="10">
        <v>1.9800000000000002E-2</v>
      </c>
      <c r="AD698" s="10">
        <v>1.9800000000000002E-2</v>
      </c>
    </row>
    <row r="699" spans="2:30">
      <c r="B699" s="570"/>
      <c r="C699" s="773" t="s">
        <v>3790</v>
      </c>
      <c r="D699" s="773" t="s">
        <v>339</v>
      </c>
      <c r="E699" s="386">
        <v>695</v>
      </c>
      <c r="F699" s="410" t="str">
        <f>Dumpadas[[#This Row],[punto]] &amp; " "&amp;Dumpadas[[#This Row],[jornada]]&amp;" " &amp; Dumpadas[[#This Row],[N°Acop]] &amp; " " &amp; TEXT(Dumpadas[[#This Row],[fecha ]], "dd-mm-yyyy")</f>
        <v>NIVEL 974 BANCO SUR T.PM 695 13-04-2026</v>
      </c>
      <c r="G699" s="570" t="s">
        <v>304</v>
      </c>
      <c r="H699" s="5">
        <v>46125</v>
      </c>
      <c r="I699" s="570">
        <v>3.2</v>
      </c>
      <c r="J699" s="8">
        <v>7.3000000000000001E-3</v>
      </c>
      <c r="K699" s="8">
        <f>+IF(Dumpadas[[#This Row],[ley]]&gt;0.03,0.03,Dumpadas[[#This Row],[ley]])</f>
        <v>7.3000000000000001E-3</v>
      </c>
      <c r="L699" s="427">
        <v>2.3999999999999998E-3</v>
      </c>
      <c r="M699" s="386">
        <v>28869</v>
      </c>
      <c r="N699" s="386"/>
      <c r="O699" s="7"/>
      <c r="P699" s="10" t="str" cm="1">
        <f t="array" ref="P699">INDEX(Rangos!$E$3:$E$16,MATCH(1,(Dumpadas[[#This Row],[ley]]&gt;=Rangos!$B$3:$B$16)*(Dumpadas[[#This Row],[ley]]&lt;=Rangos!$C$3:$C$16),0))</f>
        <v>Reserva</v>
      </c>
      <c r="R699" s="769"/>
      <c r="S699" s="769" t="s">
        <v>1239</v>
      </c>
      <c r="T699" s="369">
        <v>1</v>
      </c>
      <c r="U699" s="369">
        <v>3.2</v>
      </c>
      <c r="V699" s="10">
        <v>1.32E-2</v>
      </c>
      <c r="Y699" s="769"/>
      <c r="Z699" s="769" t="s">
        <v>1239</v>
      </c>
      <c r="AA699" s="369">
        <v>1</v>
      </c>
      <c r="AB699" s="369">
        <v>3.2</v>
      </c>
      <c r="AC699" s="10">
        <v>1.32E-2</v>
      </c>
      <c r="AD699" s="10">
        <v>1.32E-2</v>
      </c>
    </row>
    <row r="700" spans="2:30">
      <c r="B700" s="535"/>
      <c r="C700" s="535" t="s">
        <v>3790</v>
      </c>
      <c r="D700" s="535" t="s">
        <v>339</v>
      </c>
      <c r="E700" s="535">
        <v>696</v>
      </c>
      <c r="F700" s="537" t="str">
        <f>Dumpadas[[#This Row],[punto]] &amp; " "&amp;Dumpadas[[#This Row],[jornada]]&amp;" " &amp; Dumpadas[[#This Row],[N°Acop]] &amp; " " &amp; TEXT(Dumpadas[[#This Row],[fecha ]], "dd-mm-yyyy")</f>
        <v>NIVEL 974 BANCO SUR AM 696 14-04-2026</v>
      </c>
      <c r="G700" s="535" t="s">
        <v>14</v>
      </c>
      <c r="H700" s="538">
        <v>46126</v>
      </c>
      <c r="I700" s="535">
        <v>3.2</v>
      </c>
      <c r="J700" s="539">
        <v>9.7999999999999997E-3</v>
      </c>
      <c r="K700" s="539">
        <f>+IF(Dumpadas[[#This Row],[ley]]&gt;0.03,0.03,Dumpadas[[#This Row],[ley]])</f>
        <v>9.7999999999999997E-3</v>
      </c>
      <c r="L700" s="539">
        <v>2.2000000000000001E-3</v>
      </c>
      <c r="M700" s="535">
        <v>28869</v>
      </c>
      <c r="N700" s="535"/>
      <c r="O700" s="539"/>
      <c r="P700" s="540" t="str" cm="1">
        <f t="array" ref="P700">INDEX(Rangos!$E$3:$E$16,MATCH(1,(Dumpadas[[#This Row],[ley]]&gt;=Rangos!$B$3:$B$16)*(Dumpadas[[#This Row],[ley]]&lt;=Rangos!$C$3:$C$16),0))</f>
        <v>B</v>
      </c>
      <c r="R700" s="769"/>
      <c r="S700" s="769" t="s">
        <v>1240</v>
      </c>
      <c r="T700" s="369">
        <v>1</v>
      </c>
      <c r="U700" s="369">
        <v>3.2</v>
      </c>
      <c r="V700" s="10">
        <v>1.49E-2</v>
      </c>
      <c r="Y700" s="769"/>
      <c r="Z700" s="769" t="s">
        <v>1240</v>
      </c>
      <c r="AA700" s="369">
        <v>1</v>
      </c>
      <c r="AB700" s="369">
        <v>3.2</v>
      </c>
      <c r="AC700" s="10">
        <v>1.49E-2</v>
      </c>
      <c r="AD700" s="10">
        <v>1.49E-2</v>
      </c>
    </row>
    <row r="701" spans="2:30">
      <c r="B701" s="535"/>
      <c r="C701" s="535" t="s">
        <v>3790</v>
      </c>
      <c r="D701" s="535" t="s">
        <v>339</v>
      </c>
      <c r="E701" s="535">
        <v>697</v>
      </c>
      <c r="F701" s="537" t="str">
        <f>Dumpadas[[#This Row],[punto]] &amp; " "&amp;Dumpadas[[#This Row],[jornada]]&amp;" " &amp; Dumpadas[[#This Row],[N°Acop]] &amp; " " &amp; TEXT(Dumpadas[[#This Row],[fecha ]], "dd-mm-yyyy")</f>
        <v>NIVEL 974 BANCO SUR AM 697 14-04-2026</v>
      </c>
      <c r="G701" s="535" t="s">
        <v>14</v>
      </c>
      <c r="H701" s="538">
        <v>46126</v>
      </c>
      <c r="I701" s="535">
        <v>3.2</v>
      </c>
      <c r="J701" s="539">
        <v>7.9000000000000008E-3</v>
      </c>
      <c r="K701" s="539">
        <f>+IF(Dumpadas[[#This Row],[ley]]&gt;0.03,0.03,Dumpadas[[#This Row],[ley]])</f>
        <v>7.9000000000000008E-3</v>
      </c>
      <c r="L701" s="539">
        <v>5.8999999999999999E-3</v>
      </c>
      <c r="M701" s="535">
        <v>28869</v>
      </c>
      <c r="N701" s="535"/>
      <c r="O701" s="539"/>
      <c r="P701" s="540" t="str" cm="1">
        <f t="array" ref="P701">INDEX(Rangos!$E$3:$E$16,MATCH(1,(Dumpadas[[#This Row],[ley]]&gt;=Rangos!$B$3:$B$16)*(Dumpadas[[#This Row],[ley]]&lt;=Rangos!$C$3:$C$16),0))</f>
        <v>A</v>
      </c>
      <c r="R701" s="769"/>
      <c r="S701" s="769" t="s">
        <v>1241</v>
      </c>
      <c r="T701" s="369">
        <v>1</v>
      </c>
      <c r="U701" s="369">
        <v>3.2</v>
      </c>
      <c r="V701" s="10">
        <v>2.2200000000000001E-2</v>
      </c>
      <c r="Y701" s="769"/>
      <c r="Z701" s="769" t="s">
        <v>1241</v>
      </c>
      <c r="AA701" s="369">
        <v>1</v>
      </c>
      <c r="AB701" s="369">
        <v>3.2</v>
      </c>
      <c r="AC701" s="10">
        <v>2.2200000000000001E-2</v>
      </c>
      <c r="AD701" s="10">
        <v>2.2200000000000001E-2</v>
      </c>
    </row>
    <row r="702" spans="2:30">
      <c r="B702" s="535"/>
      <c r="C702" s="535" t="s">
        <v>3790</v>
      </c>
      <c r="D702" s="535" t="s">
        <v>339</v>
      </c>
      <c r="E702" s="535">
        <v>698</v>
      </c>
      <c r="F702" s="537" t="str">
        <f>Dumpadas[[#This Row],[punto]] &amp; " "&amp;Dumpadas[[#This Row],[jornada]]&amp;" " &amp; Dumpadas[[#This Row],[N°Acop]] &amp; " " &amp; TEXT(Dumpadas[[#This Row],[fecha ]], "dd-mm-yyyy")</f>
        <v>NIVEL 974 BANCO SUR AM 698 14-04-2026</v>
      </c>
      <c r="G702" s="535" t="s">
        <v>14</v>
      </c>
      <c r="H702" s="538">
        <v>46126</v>
      </c>
      <c r="I702" s="535">
        <v>3.2</v>
      </c>
      <c r="J702" s="539">
        <v>6.8999999999999999E-3</v>
      </c>
      <c r="K702" s="539">
        <f>+IF(Dumpadas[[#This Row],[ley]]&gt;0.03,0.03,Dumpadas[[#This Row],[ley]])</f>
        <v>6.8999999999999999E-3</v>
      </c>
      <c r="L702" s="539">
        <v>4.1000000000000003E-3</v>
      </c>
      <c r="M702" s="535">
        <v>28871</v>
      </c>
      <c r="N702" s="535"/>
      <c r="O702" s="539"/>
      <c r="P702" s="540" t="str" cm="1">
        <f t="array" ref="P702">INDEX(Rangos!$E$3:$E$16,MATCH(1,(Dumpadas[[#This Row],[ley]]&gt;=Rangos!$B$3:$B$16)*(Dumpadas[[#This Row],[ley]]&lt;=Rangos!$C$3:$C$16),0))</f>
        <v>Reserva</v>
      </c>
      <c r="R702" s="769"/>
      <c r="S702" s="769" t="s">
        <v>1242</v>
      </c>
      <c r="T702" s="369">
        <v>1</v>
      </c>
      <c r="U702" s="369">
        <v>3.2</v>
      </c>
      <c r="V702" s="10">
        <v>1.5100000000000001E-2</v>
      </c>
      <c r="Y702" s="769"/>
      <c r="Z702" s="769" t="s">
        <v>1242</v>
      </c>
      <c r="AA702" s="369">
        <v>1</v>
      </c>
      <c r="AB702" s="369">
        <v>3.2</v>
      </c>
      <c r="AC702" s="10">
        <v>1.5100000000000001E-2</v>
      </c>
      <c r="AD702" s="10">
        <v>1.5100000000000001E-2</v>
      </c>
    </row>
    <row r="703" spans="2:30">
      <c r="B703" s="535"/>
      <c r="C703" s="535" t="s">
        <v>3790</v>
      </c>
      <c r="D703" s="535" t="s">
        <v>339</v>
      </c>
      <c r="E703" s="535">
        <v>699</v>
      </c>
      <c r="F703" s="537" t="str">
        <f>Dumpadas[[#This Row],[punto]] &amp; " "&amp;Dumpadas[[#This Row],[jornada]]&amp;" " &amp; Dumpadas[[#This Row],[N°Acop]] &amp; " " &amp; TEXT(Dumpadas[[#This Row],[fecha ]], "dd-mm-yyyy")</f>
        <v>NIVEL 974 BANCO SUR AM 699 14-04-2026</v>
      </c>
      <c r="G703" s="535" t="s">
        <v>14</v>
      </c>
      <c r="H703" s="538">
        <v>46126</v>
      </c>
      <c r="I703" s="535">
        <v>3.2</v>
      </c>
      <c r="J703" s="539">
        <v>9.5999999999999992E-3</v>
      </c>
      <c r="K703" s="539">
        <f>+IF(Dumpadas[[#This Row],[ley]]&gt;0.03,0.03,Dumpadas[[#This Row],[ley]])</f>
        <v>9.5999999999999992E-3</v>
      </c>
      <c r="L703" s="539">
        <v>3.8999999999999998E-3</v>
      </c>
      <c r="M703" s="535">
        <v>28871</v>
      </c>
      <c r="N703" s="535"/>
      <c r="O703" s="539"/>
      <c r="P703" s="540" t="str" cm="1">
        <f t="array" ref="P703">INDEX(Rangos!$E$3:$E$16,MATCH(1,(Dumpadas[[#This Row],[ley]]&gt;=Rangos!$B$3:$B$16)*(Dumpadas[[#This Row],[ley]]&lt;=Rangos!$C$3:$C$16),0))</f>
        <v>B</v>
      </c>
      <c r="R703" s="769"/>
      <c r="S703" s="769" t="s">
        <v>1243</v>
      </c>
      <c r="T703" s="369">
        <v>1</v>
      </c>
      <c r="U703" s="369">
        <v>3.2</v>
      </c>
      <c r="V703" s="10">
        <v>1.55E-2</v>
      </c>
      <c r="Y703" s="769"/>
      <c r="Z703" s="769" t="s">
        <v>1243</v>
      </c>
      <c r="AA703" s="369">
        <v>1</v>
      </c>
      <c r="AB703" s="369">
        <v>3.2</v>
      </c>
      <c r="AC703" s="10">
        <v>1.55E-2</v>
      </c>
      <c r="AD703" s="10">
        <v>1.55E-2</v>
      </c>
    </row>
    <row r="704" spans="2:30">
      <c r="B704" s="535"/>
      <c r="C704" s="535" t="s">
        <v>3790</v>
      </c>
      <c r="D704" s="535" t="s">
        <v>339</v>
      </c>
      <c r="E704" s="535">
        <v>700</v>
      </c>
      <c r="F704" s="537" t="str">
        <f>Dumpadas[[#This Row],[punto]] &amp; " "&amp;Dumpadas[[#This Row],[jornada]]&amp;" " &amp; Dumpadas[[#This Row],[N°Acop]] &amp; " " &amp; TEXT(Dumpadas[[#This Row],[fecha ]], "dd-mm-yyyy")</f>
        <v>NIVEL 974 BANCO SUR AM 700 14-04-2026</v>
      </c>
      <c r="G704" s="535" t="s">
        <v>14</v>
      </c>
      <c r="H704" s="538">
        <v>46126</v>
      </c>
      <c r="I704" s="535">
        <v>3.2</v>
      </c>
      <c r="J704" s="539">
        <v>1.7000000000000001E-2</v>
      </c>
      <c r="K704" s="539">
        <f>+IF(Dumpadas[[#This Row],[ley]]&gt;0.03,0.03,Dumpadas[[#This Row],[ley]])</f>
        <v>1.7000000000000001E-2</v>
      </c>
      <c r="L704" s="539">
        <v>1.9E-3</v>
      </c>
      <c r="M704" s="535">
        <v>28871</v>
      </c>
      <c r="N704" s="535"/>
      <c r="O704" s="539"/>
      <c r="P704" s="540" t="str" cm="1">
        <f t="array" ref="P704">INDEX(Rangos!$E$3:$E$16,MATCH(1,(Dumpadas[[#This Row],[ley]]&gt;=Rangos!$B$3:$B$16)*(Dumpadas[[#This Row],[ley]]&lt;=Rangos!$C$3:$C$16),0))</f>
        <v>F</v>
      </c>
      <c r="R704" s="769"/>
      <c r="S704" s="769" t="s">
        <v>1244</v>
      </c>
      <c r="T704" s="369">
        <v>1</v>
      </c>
      <c r="U704" s="369">
        <v>3.2</v>
      </c>
      <c r="V704" s="10">
        <v>1.1599999999999999E-2</v>
      </c>
      <c r="Y704" s="769"/>
      <c r="Z704" s="769" t="s">
        <v>1244</v>
      </c>
      <c r="AA704" s="369">
        <v>1</v>
      </c>
      <c r="AB704" s="369">
        <v>3.2</v>
      </c>
      <c r="AC704" s="10">
        <v>1.1599999999999999E-2</v>
      </c>
      <c r="AD704" s="10">
        <v>1.1599999999999999E-2</v>
      </c>
    </row>
    <row r="705" spans="2:30">
      <c r="B705" s="535"/>
      <c r="C705" s="535" t="s">
        <v>3790</v>
      </c>
      <c r="D705" s="535" t="s">
        <v>339</v>
      </c>
      <c r="E705" s="535">
        <v>701</v>
      </c>
      <c r="F705" s="537" t="str">
        <f>Dumpadas[[#This Row],[punto]] &amp; " "&amp;Dumpadas[[#This Row],[jornada]]&amp;" " &amp; Dumpadas[[#This Row],[N°Acop]] &amp; " " &amp; TEXT(Dumpadas[[#This Row],[fecha ]], "dd-mm-yyyy")</f>
        <v>NIVEL 974 BANCO SUR AM 701 14-04-2026</v>
      </c>
      <c r="G705" s="535" t="s">
        <v>14</v>
      </c>
      <c r="H705" s="538">
        <v>46126</v>
      </c>
      <c r="I705" s="535">
        <v>3.2</v>
      </c>
      <c r="J705" s="539">
        <v>1.4500000000000001E-2</v>
      </c>
      <c r="K705" s="539">
        <f>+IF(Dumpadas[[#This Row],[ley]]&gt;0.03,0.03,Dumpadas[[#This Row],[ley]])</f>
        <v>1.4500000000000001E-2</v>
      </c>
      <c r="L705" s="539">
        <v>2.2000000000000001E-3</v>
      </c>
      <c r="M705" s="535">
        <v>28871</v>
      </c>
      <c r="N705" s="535"/>
      <c r="O705" s="539"/>
      <c r="P705" s="540" t="str" cm="1">
        <f t="array" ref="P705">INDEX(Rangos!$E$3:$E$16,MATCH(1,(Dumpadas[[#This Row],[ley]]&gt;=Rangos!$B$3:$B$16)*(Dumpadas[[#This Row],[ley]]&lt;=Rangos!$C$3:$C$16),0))</f>
        <v>E</v>
      </c>
      <c r="R705" s="769"/>
      <c r="S705" s="769" t="s">
        <v>1245</v>
      </c>
      <c r="T705" s="369">
        <v>1</v>
      </c>
      <c r="U705" s="369">
        <v>3.2</v>
      </c>
      <c r="V705" s="10">
        <v>1.8599999999999998E-2</v>
      </c>
      <c r="Y705" s="769"/>
      <c r="Z705" s="769" t="s">
        <v>1245</v>
      </c>
      <c r="AA705" s="369">
        <v>1</v>
      </c>
      <c r="AB705" s="369">
        <v>3.2</v>
      </c>
      <c r="AC705" s="10">
        <v>1.8599999999999998E-2</v>
      </c>
      <c r="AD705" s="10">
        <v>1.8599999999999998E-2</v>
      </c>
    </row>
    <row r="706" spans="2:30">
      <c r="B706" s="535"/>
      <c r="C706" s="535" t="s">
        <v>3790</v>
      </c>
      <c r="D706" s="535" t="s">
        <v>339</v>
      </c>
      <c r="E706" s="535">
        <v>702</v>
      </c>
      <c r="F706" s="537" t="str">
        <f>Dumpadas[[#This Row],[punto]] &amp; " "&amp;Dumpadas[[#This Row],[jornada]]&amp;" " &amp; Dumpadas[[#This Row],[N°Acop]] &amp; " " &amp; TEXT(Dumpadas[[#This Row],[fecha ]], "dd-mm-yyyy")</f>
        <v>NIVEL 974 BANCO SUR AM 702 14-04-2026</v>
      </c>
      <c r="G706" s="535" t="s">
        <v>14</v>
      </c>
      <c r="H706" s="538">
        <v>46126</v>
      </c>
      <c r="I706" s="535">
        <v>3.2</v>
      </c>
      <c r="J706" s="539">
        <v>1.5299999999999999E-2</v>
      </c>
      <c r="K706" s="539">
        <f>+IF(Dumpadas[[#This Row],[ley]]&gt;0.03,0.03,Dumpadas[[#This Row],[ley]])</f>
        <v>1.5299999999999999E-2</v>
      </c>
      <c r="L706" s="539">
        <v>2.8E-3</v>
      </c>
      <c r="M706" s="535">
        <v>28871</v>
      </c>
      <c r="N706" s="535"/>
      <c r="O706" s="539"/>
      <c r="P706" s="540" t="str" cm="1">
        <f t="array" ref="P706">INDEX(Rangos!$E$3:$E$16,MATCH(1,(Dumpadas[[#This Row],[ley]]&gt;=Rangos!$B$3:$B$16)*(Dumpadas[[#This Row],[ley]]&lt;=Rangos!$C$3:$C$16),0))</f>
        <v>F</v>
      </c>
      <c r="R706" s="769"/>
      <c r="S706" s="769" t="s">
        <v>1246</v>
      </c>
      <c r="T706" s="369">
        <v>1</v>
      </c>
      <c r="U706" s="369">
        <v>3.2</v>
      </c>
      <c r="V706" s="10">
        <v>1.3100000000000001E-2</v>
      </c>
      <c r="Y706" s="769"/>
      <c r="Z706" s="769" t="s">
        <v>1246</v>
      </c>
      <c r="AA706" s="369">
        <v>1</v>
      </c>
      <c r="AB706" s="369">
        <v>3.2</v>
      </c>
      <c r="AC706" s="10">
        <v>1.3100000000000001E-2</v>
      </c>
      <c r="AD706" s="10">
        <v>1.3100000000000001E-2</v>
      </c>
    </row>
    <row r="707" spans="2:30">
      <c r="B707" s="570"/>
      <c r="C707" s="773" t="s">
        <v>3790</v>
      </c>
      <c r="D707" s="773" t="s">
        <v>339</v>
      </c>
      <c r="E707" s="386">
        <v>703</v>
      </c>
      <c r="F707" s="410" t="str">
        <f>Dumpadas[[#This Row],[punto]] &amp; " "&amp;Dumpadas[[#This Row],[jornada]]&amp;" " &amp; Dumpadas[[#This Row],[N°Acop]] &amp; " " &amp; TEXT(Dumpadas[[#This Row],[fecha ]], "dd-mm-yyyy")</f>
        <v>NIVEL 974 BANCO SUR PM 703 14-04-2026</v>
      </c>
      <c r="G707" s="570" t="s">
        <v>16</v>
      </c>
      <c r="H707" s="5">
        <v>46126</v>
      </c>
      <c r="I707" s="570">
        <v>3.2</v>
      </c>
      <c r="J707" s="8">
        <v>1.2200000000000001E-2</v>
      </c>
      <c r="K707" s="8">
        <f>+IF(Dumpadas[[#This Row],[ley]]&gt;0.03,0.03,Dumpadas[[#This Row],[ley]])</f>
        <v>1.2200000000000001E-2</v>
      </c>
      <c r="L707" s="427">
        <v>3.8999999999999998E-3</v>
      </c>
      <c r="M707" s="386">
        <v>28870</v>
      </c>
      <c r="N707" s="386"/>
      <c r="O707" s="7"/>
      <c r="P707" s="10" t="str" cm="1">
        <f t="array" ref="P707">INDEX(Rangos!$E$3:$E$16,MATCH(1,(Dumpadas[[#This Row],[ley]]&gt;=Rangos!$B$3:$B$16)*(Dumpadas[[#This Row],[ley]]&lt;=Rangos!$C$3:$C$16),0))</f>
        <v>D</v>
      </c>
      <c r="R707" s="769"/>
      <c r="S707" s="769" t="s">
        <v>1247</v>
      </c>
      <c r="T707" s="369">
        <v>1</v>
      </c>
      <c r="U707" s="369">
        <v>3.2</v>
      </c>
      <c r="V707" s="10">
        <v>0.02</v>
      </c>
      <c r="Y707" s="769"/>
      <c r="Z707" s="769" t="s">
        <v>1247</v>
      </c>
      <c r="AA707" s="369">
        <v>1</v>
      </c>
      <c r="AB707" s="369">
        <v>3.2</v>
      </c>
      <c r="AC707" s="10">
        <v>0.02</v>
      </c>
      <c r="AD707" s="10">
        <v>0.02</v>
      </c>
    </row>
    <row r="708" spans="2:30">
      <c r="B708" s="535"/>
      <c r="C708" s="535" t="s">
        <v>3791</v>
      </c>
      <c r="D708" s="535" t="s">
        <v>3792</v>
      </c>
      <c r="E708" s="535">
        <v>704</v>
      </c>
      <c r="F708" s="537" t="str">
        <f>Dumpadas[[#This Row],[punto]] &amp; " "&amp;Dumpadas[[#This Row],[jornada]]&amp;" " &amp; Dumpadas[[#This Row],[N°Acop]] &amp; " " &amp; TEXT(Dumpadas[[#This Row],[fecha ]], "dd-mm-yyyy")</f>
        <v>NIVEL 974 LEVANTE NORTE 1 PM 704 14-04-2026</v>
      </c>
      <c r="G708" s="535" t="s">
        <v>16</v>
      </c>
      <c r="H708" s="538">
        <v>46126</v>
      </c>
      <c r="I708" s="535">
        <v>3.2</v>
      </c>
      <c r="J708" s="539">
        <v>1.15E-2</v>
      </c>
      <c r="K708" s="539">
        <f>+IF(Dumpadas[[#This Row],[ley]]&gt;0.03,0.03,Dumpadas[[#This Row],[ley]])</f>
        <v>1.15E-2</v>
      </c>
      <c r="L708" s="539">
        <v>4.7000000000000002E-3</v>
      </c>
      <c r="M708" s="535">
        <v>28870</v>
      </c>
      <c r="N708" s="535"/>
      <c r="O708" s="539"/>
      <c r="P708" s="540" t="str" cm="1">
        <f t="array" ref="P708">INDEX(Rangos!$E$3:$E$16,MATCH(1,(Dumpadas[[#This Row],[ley]]&gt;=Rangos!$B$3:$B$16)*(Dumpadas[[#This Row],[ley]]&lt;=Rangos!$C$3:$C$16),0))</f>
        <v>C</v>
      </c>
      <c r="R708" s="769"/>
      <c r="S708" s="769" t="s">
        <v>1248</v>
      </c>
      <c r="T708" s="369">
        <v>1</v>
      </c>
      <c r="U708" s="369">
        <v>3.2</v>
      </c>
      <c r="V708" s="10">
        <v>1.46E-2</v>
      </c>
      <c r="Y708" s="769"/>
      <c r="Z708" s="769" t="s">
        <v>1248</v>
      </c>
      <c r="AA708" s="369">
        <v>1</v>
      </c>
      <c r="AB708" s="369">
        <v>3.2</v>
      </c>
      <c r="AC708" s="10">
        <v>1.46E-2</v>
      </c>
      <c r="AD708" s="10">
        <v>1.46E-2</v>
      </c>
    </row>
    <row r="709" spans="2:30">
      <c r="B709" s="535"/>
      <c r="C709" s="535" t="s">
        <v>3791</v>
      </c>
      <c r="D709" s="535" t="s">
        <v>3792</v>
      </c>
      <c r="E709" s="535">
        <v>705</v>
      </c>
      <c r="F709" s="537" t="str">
        <f>Dumpadas[[#This Row],[punto]] &amp; " "&amp;Dumpadas[[#This Row],[jornada]]&amp;" " &amp; Dumpadas[[#This Row],[N°Acop]] &amp; " " &amp; TEXT(Dumpadas[[#This Row],[fecha ]], "dd-mm-yyyy")</f>
        <v>NIVEL 974 LEVANTE NORTE 1 PM 705 14-04-2026</v>
      </c>
      <c r="G709" s="535" t="s">
        <v>16</v>
      </c>
      <c r="H709" s="538">
        <v>46126</v>
      </c>
      <c r="I709" s="535">
        <v>3.2</v>
      </c>
      <c r="J709" s="539">
        <v>1.55E-2</v>
      </c>
      <c r="K709" s="539">
        <f>+IF(Dumpadas[[#This Row],[ley]]&gt;0.03,0.03,Dumpadas[[#This Row],[ley]])</f>
        <v>1.55E-2</v>
      </c>
      <c r="L709" s="539">
        <v>4.3E-3</v>
      </c>
      <c r="M709" s="535">
        <v>28870</v>
      </c>
      <c r="N709" s="535"/>
      <c r="O709" s="539"/>
      <c r="P709" s="540" t="str" cm="1">
        <f t="array" ref="P709">INDEX(Rangos!$E$3:$E$16,MATCH(1,(Dumpadas[[#This Row],[ley]]&gt;=Rangos!$B$3:$B$16)*(Dumpadas[[#This Row],[ley]]&lt;=Rangos!$C$3:$C$16),0))</f>
        <v>F</v>
      </c>
      <c r="R709" s="769"/>
      <c r="S709" s="769" t="s">
        <v>1249</v>
      </c>
      <c r="T709" s="369">
        <v>1</v>
      </c>
      <c r="U709" s="369">
        <v>3.2</v>
      </c>
      <c r="V709" s="10">
        <v>1.37E-2</v>
      </c>
      <c r="Y709" s="769"/>
      <c r="Z709" s="769" t="s">
        <v>1249</v>
      </c>
      <c r="AA709" s="369">
        <v>1</v>
      </c>
      <c r="AB709" s="369">
        <v>3.2</v>
      </c>
      <c r="AC709" s="10">
        <v>1.37E-2</v>
      </c>
      <c r="AD709" s="10">
        <v>1.37E-2</v>
      </c>
    </row>
    <row r="710" spans="2:30">
      <c r="B710" s="535"/>
      <c r="C710" s="535" t="s">
        <v>3791</v>
      </c>
      <c r="D710" s="535" t="s">
        <v>3792</v>
      </c>
      <c r="E710" s="535">
        <v>706</v>
      </c>
      <c r="F710" s="537" t="str">
        <f>Dumpadas[[#This Row],[punto]] &amp; " "&amp;Dumpadas[[#This Row],[jornada]]&amp;" " &amp; Dumpadas[[#This Row],[N°Acop]] &amp; " " &amp; TEXT(Dumpadas[[#This Row],[fecha ]], "dd-mm-yyyy")</f>
        <v>NIVEL 974 LEVANTE NORTE 1 PM 706 14-04-2026</v>
      </c>
      <c r="G710" s="535" t="s">
        <v>16</v>
      </c>
      <c r="H710" s="538">
        <v>46126</v>
      </c>
      <c r="I710" s="535">
        <v>3.2</v>
      </c>
      <c r="J710" s="539">
        <v>8.0000000000000002E-3</v>
      </c>
      <c r="K710" s="539">
        <f>+IF(Dumpadas[[#This Row],[ley]]&gt;0.03,0.03,Dumpadas[[#This Row],[ley]])</f>
        <v>8.0000000000000002E-3</v>
      </c>
      <c r="L710" s="539">
        <v>3.3999999999999998E-3</v>
      </c>
      <c r="M710" s="535">
        <v>28870</v>
      </c>
      <c r="N710" s="535"/>
      <c r="O710" s="539"/>
      <c r="P710" s="540" t="str" cm="1">
        <f t="array" ref="P710">INDEX(Rangos!$E$3:$E$16,MATCH(1,(Dumpadas[[#This Row],[ley]]&gt;=Rangos!$B$3:$B$16)*(Dumpadas[[#This Row],[ley]]&lt;=Rangos!$C$3:$C$16),0))</f>
        <v>A</v>
      </c>
      <c r="R710" s="769"/>
      <c r="S710" s="769" t="s">
        <v>1250</v>
      </c>
      <c r="T710" s="369">
        <v>1</v>
      </c>
      <c r="U710" s="369">
        <v>3.2</v>
      </c>
      <c r="V710" s="10">
        <v>1.77E-2</v>
      </c>
      <c r="Y710" s="769"/>
      <c r="Z710" s="769" t="s">
        <v>1250</v>
      </c>
      <c r="AA710" s="369">
        <v>1</v>
      </c>
      <c r="AB710" s="369">
        <v>3.2</v>
      </c>
      <c r="AC710" s="10">
        <v>1.77E-2</v>
      </c>
      <c r="AD710" s="10">
        <v>1.77E-2</v>
      </c>
    </row>
    <row r="711" spans="2:30">
      <c r="B711" s="535"/>
      <c r="C711" s="535" t="s">
        <v>3791</v>
      </c>
      <c r="D711" s="535" t="s">
        <v>3792</v>
      </c>
      <c r="E711" s="535">
        <v>707</v>
      </c>
      <c r="F711" s="537" t="str">
        <f>Dumpadas[[#This Row],[punto]] &amp; " "&amp;Dumpadas[[#This Row],[jornada]]&amp;" " &amp; Dumpadas[[#This Row],[N°Acop]] &amp; " " &amp; TEXT(Dumpadas[[#This Row],[fecha ]], "dd-mm-yyyy")</f>
        <v>NIVEL 974 LEVANTE NORTE 1 PM 707 14-04-2026</v>
      </c>
      <c r="G711" s="535" t="s">
        <v>16</v>
      </c>
      <c r="H711" s="538">
        <v>46126</v>
      </c>
      <c r="I711" s="535">
        <v>3.2</v>
      </c>
      <c r="J711" s="539">
        <v>1.35E-2</v>
      </c>
      <c r="K711" s="539">
        <f>+IF(Dumpadas[[#This Row],[ley]]&gt;0.03,0.03,Dumpadas[[#This Row],[ley]])</f>
        <v>1.35E-2</v>
      </c>
      <c r="L711" s="539">
        <v>4.5999999999999999E-3</v>
      </c>
      <c r="M711" s="535">
        <v>28870</v>
      </c>
      <c r="N711" s="535"/>
      <c r="O711" s="539"/>
      <c r="P711" s="540" t="str" cm="1">
        <f t="array" ref="P711">INDEX(Rangos!$E$3:$E$16,MATCH(1,(Dumpadas[[#This Row],[ley]]&gt;=Rangos!$B$3:$B$16)*(Dumpadas[[#This Row],[ley]]&lt;=Rangos!$C$3:$C$16),0))</f>
        <v>E</v>
      </c>
      <c r="R711" s="769"/>
      <c r="S711" s="769" t="s">
        <v>1251</v>
      </c>
      <c r="T711" s="369">
        <v>1</v>
      </c>
      <c r="U711" s="369">
        <v>3.2</v>
      </c>
      <c r="V711" s="10">
        <v>1.8800000000000001E-2</v>
      </c>
      <c r="Y711" s="769"/>
      <c r="Z711" s="769" t="s">
        <v>1251</v>
      </c>
      <c r="AA711" s="369">
        <v>1</v>
      </c>
      <c r="AB711" s="369">
        <v>3.2</v>
      </c>
      <c r="AC711" s="10">
        <v>1.8800000000000001E-2</v>
      </c>
      <c r="AD711" s="10">
        <v>1.8800000000000001E-2</v>
      </c>
    </row>
    <row r="712" spans="2:30">
      <c r="B712" s="535"/>
      <c r="C712" s="535" t="s">
        <v>3791</v>
      </c>
      <c r="D712" s="535" t="s">
        <v>3792</v>
      </c>
      <c r="E712" s="535">
        <v>708</v>
      </c>
      <c r="F712" s="537" t="str">
        <f>Dumpadas[[#This Row],[punto]] &amp; " "&amp;Dumpadas[[#This Row],[jornada]]&amp;" " &amp; Dumpadas[[#This Row],[N°Acop]] &amp; " " &amp; TEXT(Dumpadas[[#This Row],[fecha ]], "dd-mm-yyyy")</f>
        <v>NIVEL 974 LEVANTE NORTE 1 PM 708 14-04-2026</v>
      </c>
      <c r="G712" s="535" t="s">
        <v>16</v>
      </c>
      <c r="H712" s="538">
        <v>46126</v>
      </c>
      <c r="I712" s="535">
        <v>3.2</v>
      </c>
      <c r="J712" s="539">
        <v>7.4000000000000003E-3</v>
      </c>
      <c r="K712" s="539">
        <f>+IF(Dumpadas[[#This Row],[ley]]&gt;0.03,0.03,Dumpadas[[#This Row],[ley]])</f>
        <v>7.4000000000000003E-3</v>
      </c>
      <c r="L712" s="539">
        <v>4.3E-3</v>
      </c>
      <c r="M712" s="535">
        <v>28870</v>
      </c>
      <c r="N712" s="535"/>
      <c r="O712" s="539"/>
      <c r="P712" s="540" t="str" cm="1">
        <f t="array" ref="P712">INDEX(Rangos!$E$3:$E$16,MATCH(1,(Dumpadas[[#This Row],[ley]]&gt;=Rangos!$B$3:$B$16)*(Dumpadas[[#This Row],[ley]]&lt;=Rangos!$C$3:$C$16),0))</f>
        <v>Reserva</v>
      </c>
      <c r="R712" s="769"/>
      <c r="S712" s="769" t="s">
        <v>1252</v>
      </c>
      <c r="T712" s="369">
        <v>1</v>
      </c>
      <c r="U712" s="369">
        <v>3.2</v>
      </c>
      <c r="V712" s="10">
        <v>1.83E-2</v>
      </c>
      <c r="Y712" s="769"/>
      <c r="Z712" s="769" t="s">
        <v>1252</v>
      </c>
      <c r="AA712" s="369">
        <v>1</v>
      </c>
      <c r="AB712" s="369">
        <v>3.2</v>
      </c>
      <c r="AC712" s="10">
        <v>1.83E-2</v>
      </c>
      <c r="AD712" s="10">
        <v>1.83E-2</v>
      </c>
    </row>
    <row r="713" spans="2:30">
      <c r="B713" s="535"/>
      <c r="C713" s="535" t="s">
        <v>3791</v>
      </c>
      <c r="D713" s="535" t="s">
        <v>3792</v>
      </c>
      <c r="E713" s="535">
        <v>709</v>
      </c>
      <c r="F713" s="537" t="str">
        <f>Dumpadas[[#This Row],[punto]] &amp; " "&amp;Dumpadas[[#This Row],[jornada]]&amp;" " &amp; Dumpadas[[#This Row],[N°Acop]] &amp; " " &amp; TEXT(Dumpadas[[#This Row],[fecha ]], "dd-mm-yyyy")</f>
        <v>NIVEL 974 LEVANTE NORTE 1 PM 709 14-04-2026</v>
      </c>
      <c r="G713" s="535" t="s">
        <v>16</v>
      </c>
      <c r="H713" s="538">
        <v>46126</v>
      </c>
      <c r="I713" s="535">
        <v>3.2</v>
      </c>
      <c r="J713" s="539">
        <v>1.01E-2</v>
      </c>
      <c r="K713" s="539">
        <f>+IF(Dumpadas[[#This Row],[ley]]&gt;0.03,0.03,Dumpadas[[#This Row],[ley]])</f>
        <v>1.01E-2</v>
      </c>
      <c r="L713" s="539">
        <v>3.8999999999999998E-3</v>
      </c>
      <c r="M713" s="535">
        <v>28870</v>
      </c>
      <c r="N713" s="535"/>
      <c r="O713" s="539"/>
      <c r="P713" s="540" t="str" cm="1">
        <f t="array" ref="P713">INDEX(Rangos!$E$3:$E$16,MATCH(1,(Dumpadas[[#This Row],[ley]]&gt;=Rangos!$B$3:$B$16)*(Dumpadas[[#This Row],[ley]]&lt;=Rangos!$C$3:$C$16),0))</f>
        <v>B</v>
      </c>
      <c r="R713" s="769"/>
      <c r="S713" s="769" t="s">
        <v>1253</v>
      </c>
      <c r="T713" s="369">
        <v>1</v>
      </c>
      <c r="U713" s="369">
        <v>3.2</v>
      </c>
      <c r="V713" s="10">
        <v>1.7399999999999999E-2</v>
      </c>
      <c r="Y713" s="769"/>
      <c r="Z713" s="769" t="s">
        <v>1253</v>
      </c>
      <c r="AA713" s="369">
        <v>1</v>
      </c>
      <c r="AB713" s="369">
        <v>3.2</v>
      </c>
      <c r="AC713" s="10">
        <v>1.7399999999999999E-2</v>
      </c>
      <c r="AD713" s="10">
        <v>1.7399999999999999E-2</v>
      </c>
    </row>
    <row r="714" spans="2:30">
      <c r="B714" s="535"/>
      <c r="C714" s="535" t="s">
        <v>3791</v>
      </c>
      <c r="D714" s="535" t="s">
        <v>3792</v>
      </c>
      <c r="E714" s="535">
        <v>710</v>
      </c>
      <c r="F714" s="537" t="str">
        <f>Dumpadas[[#This Row],[punto]] &amp; " "&amp;Dumpadas[[#This Row],[jornada]]&amp;" " &amp; Dumpadas[[#This Row],[N°Acop]] &amp; " " &amp; TEXT(Dumpadas[[#This Row],[fecha ]], "dd-mm-yyyy")</f>
        <v>NIVEL 974 LEVANTE NORTE 1 PM 710 14-04-2026</v>
      </c>
      <c r="G714" s="535" t="s">
        <v>16</v>
      </c>
      <c r="H714" s="538">
        <v>46126</v>
      </c>
      <c r="I714" s="535">
        <v>3.2</v>
      </c>
      <c r="J714" s="539">
        <v>8.3000000000000001E-3</v>
      </c>
      <c r="K714" s="539">
        <f>+IF(Dumpadas[[#This Row],[ley]]&gt;0.03,0.03,Dumpadas[[#This Row],[ley]])</f>
        <v>8.3000000000000001E-3</v>
      </c>
      <c r="L714" s="539">
        <v>2.3999999999999998E-3</v>
      </c>
      <c r="M714" s="535">
        <v>28870</v>
      </c>
      <c r="N714" s="535"/>
      <c r="O714" s="539"/>
      <c r="P714" s="540" t="str" cm="1">
        <f t="array" ref="P714">INDEX(Rangos!$E$3:$E$16,MATCH(1,(Dumpadas[[#This Row],[ley]]&gt;=Rangos!$B$3:$B$16)*(Dumpadas[[#This Row],[ley]]&lt;=Rangos!$C$3:$C$16),0))</f>
        <v>A</v>
      </c>
      <c r="R714" s="769"/>
      <c r="S714" s="769" t="s">
        <v>1254</v>
      </c>
      <c r="T714" s="369">
        <v>1</v>
      </c>
      <c r="U714" s="369">
        <v>3.2</v>
      </c>
      <c r="V714" s="10">
        <v>1.54E-2</v>
      </c>
      <c r="Y714" s="769"/>
      <c r="Z714" s="769" t="s">
        <v>1254</v>
      </c>
      <c r="AA714" s="369">
        <v>1</v>
      </c>
      <c r="AB714" s="369">
        <v>3.2</v>
      </c>
      <c r="AC714" s="10">
        <v>1.54E-2</v>
      </c>
      <c r="AD714" s="10">
        <v>1.54E-2</v>
      </c>
    </row>
    <row r="715" spans="2:30">
      <c r="B715" s="535"/>
      <c r="C715" s="535" t="s">
        <v>3791</v>
      </c>
      <c r="D715" s="535" t="s">
        <v>3792</v>
      </c>
      <c r="E715" s="535">
        <v>711</v>
      </c>
      <c r="F715" s="537" t="str">
        <f>Dumpadas[[#This Row],[punto]] &amp; " "&amp;Dumpadas[[#This Row],[jornada]]&amp;" " &amp; Dumpadas[[#This Row],[N°Acop]] &amp; " " &amp; TEXT(Dumpadas[[#This Row],[fecha ]], "dd-mm-yyyy")</f>
        <v>NIVEL 974 LEVANTE NORTE 1 PM 711 14-04-2026</v>
      </c>
      <c r="G715" s="535" t="s">
        <v>16</v>
      </c>
      <c r="H715" s="538">
        <v>46126</v>
      </c>
      <c r="I715" s="535">
        <v>3.2</v>
      </c>
      <c r="J715" s="539">
        <v>1.17E-2</v>
      </c>
      <c r="K715" s="539">
        <f>+IF(Dumpadas[[#This Row],[ley]]&gt;0.03,0.03,Dumpadas[[#This Row],[ley]])</f>
        <v>1.17E-2</v>
      </c>
      <c r="L715" s="539">
        <v>8.3999999999999995E-3</v>
      </c>
      <c r="M715" s="535">
        <v>28870</v>
      </c>
      <c r="N715" s="535"/>
      <c r="O715" s="539"/>
      <c r="P715" s="540" t="str" cm="1">
        <f t="array" ref="P715">INDEX(Rangos!$E$3:$E$16,MATCH(1,(Dumpadas[[#This Row],[ley]]&gt;=Rangos!$B$3:$B$16)*(Dumpadas[[#This Row],[ley]]&lt;=Rangos!$C$3:$C$16),0))</f>
        <v>C</v>
      </c>
      <c r="R715" s="769"/>
      <c r="S715" s="769" t="s">
        <v>1255</v>
      </c>
      <c r="T715" s="369">
        <v>1</v>
      </c>
      <c r="U715" s="369">
        <v>3.2</v>
      </c>
      <c r="V715" s="10">
        <v>1.6199999999999999E-2</v>
      </c>
      <c r="Y715" s="769"/>
      <c r="Z715" s="769" t="s">
        <v>1255</v>
      </c>
      <c r="AA715" s="369">
        <v>1</v>
      </c>
      <c r="AB715" s="369">
        <v>3.2</v>
      </c>
      <c r="AC715" s="10">
        <v>1.6199999999999999E-2</v>
      </c>
      <c r="AD715" s="10">
        <v>1.6199999999999999E-2</v>
      </c>
    </row>
    <row r="716" spans="2:30">
      <c r="B716" s="535"/>
      <c r="C716" s="535" t="s">
        <v>3791</v>
      </c>
      <c r="D716" s="535" t="s">
        <v>3792</v>
      </c>
      <c r="E716" s="535">
        <v>712</v>
      </c>
      <c r="F716" s="537" t="str">
        <f>Dumpadas[[#This Row],[punto]] &amp; " "&amp;Dumpadas[[#This Row],[jornada]]&amp;" " &amp; Dumpadas[[#This Row],[N°Acop]] &amp; " " &amp; TEXT(Dumpadas[[#This Row],[fecha ]], "dd-mm-yyyy")</f>
        <v>NIVEL 974 LEVANTE NORTE 1 PM 712 14-04-2026</v>
      </c>
      <c r="G716" s="535" t="s">
        <v>16</v>
      </c>
      <c r="H716" s="538">
        <v>46126</v>
      </c>
      <c r="I716" s="535">
        <v>3.2</v>
      </c>
      <c r="J716" s="539">
        <v>9.1000000000000004E-3</v>
      </c>
      <c r="K716" s="539">
        <f>+IF(Dumpadas[[#This Row],[ley]]&gt;0.03,0.03,Dumpadas[[#This Row],[ley]])</f>
        <v>9.1000000000000004E-3</v>
      </c>
      <c r="L716" s="539">
        <v>1.1299999999999999E-2</v>
      </c>
      <c r="M716" s="535">
        <v>28870</v>
      </c>
      <c r="N716" s="535"/>
      <c r="O716" s="539"/>
      <c r="P716" s="540" t="str" cm="1">
        <f t="array" ref="P716">INDEX(Rangos!$E$3:$E$16,MATCH(1,(Dumpadas[[#This Row],[ley]]&gt;=Rangos!$B$3:$B$16)*(Dumpadas[[#This Row],[ley]]&lt;=Rangos!$C$3:$C$16),0))</f>
        <v>B</v>
      </c>
      <c r="R716" s="769"/>
      <c r="S716" s="769" t="s">
        <v>1256</v>
      </c>
      <c r="T716" s="369">
        <v>1</v>
      </c>
      <c r="U716" s="369">
        <v>3.2</v>
      </c>
      <c r="V716" s="10">
        <v>2.18E-2</v>
      </c>
      <c r="Y716" s="769"/>
      <c r="Z716" s="769" t="s">
        <v>1256</v>
      </c>
      <c r="AA716" s="369">
        <v>1</v>
      </c>
      <c r="AB716" s="369">
        <v>3.2</v>
      </c>
      <c r="AC716" s="10">
        <v>2.18E-2</v>
      </c>
      <c r="AD716" s="10">
        <v>2.18E-2</v>
      </c>
    </row>
    <row r="717" spans="2:30">
      <c r="B717" s="573"/>
      <c r="C717" s="773" t="s">
        <v>3789</v>
      </c>
      <c r="D717" s="773" t="s">
        <v>227</v>
      </c>
      <c r="E717" s="573">
        <v>713</v>
      </c>
      <c r="F717" s="410" t="str">
        <f>Dumpadas[[#This Row],[punto]] &amp; " "&amp;Dumpadas[[#This Row],[jornada]]&amp;" " &amp; Dumpadas[[#This Row],[N°Acop]] &amp; " " &amp; TEXT(Dumpadas[[#This Row],[fecha ]], "dd-mm-yyyy")</f>
        <v>NIVEL 974 M4 7N T.PM 713 14-04-2026</v>
      </c>
      <c r="G717" s="573" t="s">
        <v>304</v>
      </c>
      <c r="H717" s="5">
        <v>46126</v>
      </c>
      <c r="I717" s="573">
        <v>3.2</v>
      </c>
      <c r="J717" s="8">
        <v>1.77E-2</v>
      </c>
      <c r="K717" s="8">
        <f>+IF(Dumpadas[[#This Row],[ley]]&gt;0.03,0.03,Dumpadas[[#This Row],[ley]])</f>
        <v>1.77E-2</v>
      </c>
      <c r="L717" s="427"/>
      <c r="M717" s="386">
        <v>28882</v>
      </c>
      <c r="N717" s="386"/>
      <c r="O717" s="7"/>
      <c r="P717" s="10" t="str" cm="1">
        <f t="array" ref="P717">INDEX(Rangos!$E$3:$E$16,MATCH(1,(Dumpadas[[#This Row],[ley]]&gt;=Rangos!$B$3:$B$16)*(Dumpadas[[#This Row],[ley]]&lt;=Rangos!$C$3:$C$16),0))</f>
        <v>G</v>
      </c>
      <c r="R717" s="769"/>
      <c r="S717" s="769" t="s">
        <v>1257</v>
      </c>
      <c r="T717" s="369">
        <v>1</v>
      </c>
      <c r="U717" s="369">
        <v>3.2</v>
      </c>
      <c r="V717" s="10">
        <v>1.29E-2</v>
      </c>
      <c r="Y717" s="769"/>
      <c r="Z717" s="769" t="s">
        <v>1257</v>
      </c>
      <c r="AA717" s="369">
        <v>1</v>
      </c>
      <c r="AB717" s="369">
        <v>3.2</v>
      </c>
      <c r="AC717" s="10">
        <v>1.29E-2</v>
      </c>
      <c r="AD717" s="10">
        <v>1.29E-2</v>
      </c>
    </row>
    <row r="718" spans="2:30">
      <c r="B718" s="573"/>
      <c r="C718" s="773" t="s">
        <v>3789</v>
      </c>
      <c r="D718" s="773" t="s">
        <v>227</v>
      </c>
      <c r="E718" s="573">
        <v>714</v>
      </c>
      <c r="F718" s="410" t="str">
        <f>Dumpadas[[#This Row],[punto]] &amp; " "&amp;Dumpadas[[#This Row],[jornada]]&amp;" " &amp; Dumpadas[[#This Row],[N°Acop]] &amp; " " &amp; TEXT(Dumpadas[[#This Row],[fecha ]], "dd-mm-yyyy")</f>
        <v>NIVEL 974 M4 7N T.PM 714 14-04-2026</v>
      </c>
      <c r="G718" s="573" t="s">
        <v>304</v>
      </c>
      <c r="H718" s="5">
        <v>46126</v>
      </c>
      <c r="I718" s="573">
        <v>3.2</v>
      </c>
      <c r="J718" s="8">
        <v>8.0000000000000002E-3</v>
      </c>
      <c r="K718" s="8">
        <f>+IF(Dumpadas[[#This Row],[ley]]&gt;0.03,0.03,Dumpadas[[#This Row],[ley]])</f>
        <v>8.0000000000000002E-3</v>
      </c>
      <c r="L718" s="427"/>
      <c r="M718" s="386">
        <v>28882</v>
      </c>
      <c r="N718" s="386"/>
      <c r="O718" s="7"/>
      <c r="P718" s="10" t="str" cm="1">
        <f t="array" ref="P718">INDEX(Rangos!$E$3:$E$16,MATCH(1,(Dumpadas[[#This Row],[ley]]&gt;=Rangos!$B$3:$B$16)*(Dumpadas[[#This Row],[ley]]&lt;=Rangos!$C$3:$C$16),0))</f>
        <v>A</v>
      </c>
      <c r="R718" s="769"/>
      <c r="S718" s="769" t="s">
        <v>1258</v>
      </c>
      <c r="T718" s="369">
        <v>1</v>
      </c>
      <c r="U718" s="369">
        <v>3.2</v>
      </c>
      <c r="V718" s="10">
        <v>1.14E-2</v>
      </c>
      <c r="Y718" s="769"/>
      <c r="Z718" s="769" t="s">
        <v>1258</v>
      </c>
      <c r="AA718" s="369">
        <v>1</v>
      </c>
      <c r="AB718" s="369">
        <v>3.2</v>
      </c>
      <c r="AC718" s="10">
        <v>1.14E-2</v>
      </c>
      <c r="AD718" s="10">
        <v>1.14E-2</v>
      </c>
    </row>
    <row r="719" spans="2:30">
      <c r="B719" s="573"/>
      <c r="C719" s="773" t="s">
        <v>3789</v>
      </c>
      <c r="D719" s="773" t="s">
        <v>227</v>
      </c>
      <c r="E719" s="573">
        <v>715</v>
      </c>
      <c r="F719" s="410" t="str">
        <f>Dumpadas[[#This Row],[punto]] &amp; " "&amp;Dumpadas[[#This Row],[jornada]]&amp;" " &amp; Dumpadas[[#This Row],[N°Acop]] &amp; " " &amp; TEXT(Dumpadas[[#This Row],[fecha ]], "dd-mm-yyyy")</f>
        <v>NIVEL 974 M4 7N T.PM 715 14-04-2026</v>
      </c>
      <c r="G719" s="573" t="s">
        <v>304</v>
      </c>
      <c r="H719" s="5">
        <v>46126</v>
      </c>
      <c r="I719" s="573">
        <v>3.2</v>
      </c>
      <c r="J719" s="8">
        <v>1.2200000000000001E-2</v>
      </c>
      <c r="K719" s="8">
        <f>+IF(Dumpadas[[#This Row],[ley]]&gt;0.03,0.03,Dumpadas[[#This Row],[ley]])</f>
        <v>1.2200000000000001E-2</v>
      </c>
      <c r="L719" s="427"/>
      <c r="M719" s="386">
        <v>28882</v>
      </c>
      <c r="N719" s="386"/>
      <c r="O719" s="7"/>
      <c r="P719" s="10" t="str" cm="1">
        <f t="array" ref="P719">INDEX(Rangos!$E$3:$E$16,MATCH(1,(Dumpadas[[#This Row],[ley]]&gt;=Rangos!$B$3:$B$16)*(Dumpadas[[#This Row],[ley]]&lt;=Rangos!$C$3:$C$16),0))</f>
        <v>D</v>
      </c>
      <c r="R719" s="769"/>
      <c r="S719" s="769" t="s">
        <v>1259</v>
      </c>
      <c r="T719" s="369">
        <v>1</v>
      </c>
      <c r="U719" s="369">
        <v>3.2</v>
      </c>
      <c r="V719" s="10">
        <v>1.0800000000000001E-2</v>
      </c>
      <c r="Y719" s="769"/>
      <c r="Z719" s="769" t="s">
        <v>1259</v>
      </c>
      <c r="AA719" s="369">
        <v>1</v>
      </c>
      <c r="AB719" s="369">
        <v>3.2</v>
      </c>
      <c r="AC719" s="10">
        <v>1.0800000000000001E-2</v>
      </c>
      <c r="AD719" s="10">
        <v>1.0800000000000001E-2</v>
      </c>
    </row>
    <row r="720" spans="2:30">
      <c r="B720" s="573"/>
      <c r="C720" s="773" t="s">
        <v>3789</v>
      </c>
      <c r="D720" s="773" t="s">
        <v>227</v>
      </c>
      <c r="E720" s="573">
        <v>716</v>
      </c>
      <c r="F720" s="410" t="str">
        <f>Dumpadas[[#This Row],[punto]] &amp; " "&amp;Dumpadas[[#This Row],[jornada]]&amp;" " &amp; Dumpadas[[#This Row],[N°Acop]] &amp; " " &amp; TEXT(Dumpadas[[#This Row],[fecha ]], "dd-mm-yyyy")</f>
        <v>NIVEL 974 M4 7N T.PM 716 14-04-2026</v>
      </c>
      <c r="G720" s="573" t="s">
        <v>304</v>
      </c>
      <c r="H720" s="5">
        <v>46126</v>
      </c>
      <c r="I720" s="573">
        <v>3.2</v>
      </c>
      <c r="J720" s="8">
        <v>1.46E-2</v>
      </c>
      <c r="K720" s="8">
        <f>+IF(Dumpadas[[#This Row],[ley]]&gt;0.03,0.03,Dumpadas[[#This Row],[ley]])</f>
        <v>1.46E-2</v>
      </c>
      <c r="L720" s="427"/>
      <c r="M720" s="386">
        <v>28882</v>
      </c>
      <c r="N720" s="386"/>
      <c r="O720" s="7"/>
      <c r="P720" s="10" t="str" cm="1">
        <f t="array" ref="P720">INDEX(Rangos!$E$3:$E$16,MATCH(1,(Dumpadas[[#This Row],[ley]]&gt;=Rangos!$B$3:$B$16)*(Dumpadas[[#This Row],[ley]]&lt;=Rangos!$C$3:$C$16),0))</f>
        <v>E</v>
      </c>
      <c r="R720" s="769"/>
      <c r="S720" s="769" t="s">
        <v>1260</v>
      </c>
      <c r="T720" s="369">
        <v>1</v>
      </c>
      <c r="U720" s="369">
        <v>3.2</v>
      </c>
      <c r="V720" s="10">
        <v>1.0699999999999999E-2</v>
      </c>
      <c r="Y720" s="769"/>
      <c r="Z720" s="769" t="s">
        <v>1260</v>
      </c>
      <c r="AA720" s="369">
        <v>1</v>
      </c>
      <c r="AB720" s="369">
        <v>3.2</v>
      </c>
      <c r="AC720" s="10">
        <v>1.0699999999999999E-2</v>
      </c>
      <c r="AD720" s="10">
        <v>1.0699999999999999E-2</v>
      </c>
    </row>
    <row r="721" spans="2:30">
      <c r="B721" s="573"/>
      <c r="C721" s="773" t="s">
        <v>3789</v>
      </c>
      <c r="D721" s="773" t="s">
        <v>227</v>
      </c>
      <c r="E721" s="573">
        <v>717</v>
      </c>
      <c r="F721" s="410" t="str">
        <f>Dumpadas[[#This Row],[punto]] &amp; " "&amp;Dumpadas[[#This Row],[jornada]]&amp;" " &amp; Dumpadas[[#This Row],[N°Acop]] &amp; " " &amp; TEXT(Dumpadas[[#This Row],[fecha ]], "dd-mm-yyyy")</f>
        <v>NIVEL 974 M4 7N T.PM 717 14-04-2026</v>
      </c>
      <c r="G721" s="573" t="s">
        <v>304</v>
      </c>
      <c r="H721" s="5">
        <v>46126</v>
      </c>
      <c r="I721" s="573">
        <v>3.2</v>
      </c>
      <c r="J721" s="8">
        <v>1.37E-2</v>
      </c>
      <c r="K721" s="8">
        <f>+IF(Dumpadas[[#This Row],[ley]]&gt;0.03,0.03,Dumpadas[[#This Row],[ley]])</f>
        <v>1.37E-2</v>
      </c>
      <c r="L721" s="427"/>
      <c r="M721" s="386">
        <v>28882</v>
      </c>
      <c r="N721" s="386"/>
      <c r="O721" s="7"/>
      <c r="P721" s="10" t="str" cm="1">
        <f t="array" ref="P721">INDEX(Rangos!$E$3:$E$16,MATCH(1,(Dumpadas[[#This Row],[ley]]&gt;=Rangos!$B$3:$B$16)*(Dumpadas[[#This Row],[ley]]&lt;=Rangos!$C$3:$C$16),0))</f>
        <v>E</v>
      </c>
      <c r="R721" s="769"/>
      <c r="S721" s="769" t="s">
        <v>1261</v>
      </c>
      <c r="T721" s="369">
        <v>1</v>
      </c>
      <c r="U721" s="369">
        <v>3.2</v>
      </c>
      <c r="V721" s="10">
        <v>1.26E-2</v>
      </c>
      <c r="Y721" s="769"/>
      <c r="Z721" s="769" t="s">
        <v>1261</v>
      </c>
      <c r="AA721" s="369">
        <v>1</v>
      </c>
      <c r="AB721" s="369">
        <v>3.2</v>
      </c>
      <c r="AC721" s="10">
        <v>1.26E-2</v>
      </c>
      <c r="AD721" s="10">
        <v>1.26E-2</v>
      </c>
    </row>
    <row r="722" spans="2:30">
      <c r="B722" s="573"/>
      <c r="C722" s="773" t="s">
        <v>3789</v>
      </c>
      <c r="D722" s="773" t="s">
        <v>227</v>
      </c>
      <c r="E722" s="573">
        <v>718</v>
      </c>
      <c r="F722" s="410" t="str">
        <f>Dumpadas[[#This Row],[punto]] &amp; " "&amp;Dumpadas[[#This Row],[jornada]]&amp;" " &amp; Dumpadas[[#This Row],[N°Acop]] &amp; " " &amp; TEXT(Dumpadas[[#This Row],[fecha ]], "dd-mm-yyyy")</f>
        <v>NIVEL 974 M4 7N T.PM 718 14-04-2026</v>
      </c>
      <c r="G722" s="573" t="s">
        <v>304</v>
      </c>
      <c r="H722" s="5">
        <v>46126</v>
      </c>
      <c r="I722" s="573">
        <v>3.2</v>
      </c>
      <c r="J722" s="8">
        <v>1.5699999999999999E-2</v>
      </c>
      <c r="K722" s="8">
        <f>+IF(Dumpadas[[#This Row],[ley]]&gt;0.03,0.03,Dumpadas[[#This Row],[ley]])</f>
        <v>1.5699999999999999E-2</v>
      </c>
      <c r="L722" s="427"/>
      <c r="M722" s="386">
        <v>28882</v>
      </c>
      <c r="N722" s="386"/>
      <c r="O722" s="7"/>
      <c r="P722" s="10" t="str" cm="1">
        <f t="array" ref="P722">INDEX(Rangos!$E$3:$E$16,MATCH(1,(Dumpadas[[#This Row],[ley]]&gt;=Rangos!$B$3:$B$16)*(Dumpadas[[#This Row],[ley]]&lt;=Rangos!$C$3:$C$16),0))</f>
        <v>F</v>
      </c>
      <c r="R722" s="769"/>
      <c r="S722" s="769" t="s">
        <v>1262</v>
      </c>
      <c r="T722" s="369">
        <v>1</v>
      </c>
      <c r="U722" s="369">
        <v>3.2</v>
      </c>
      <c r="V722" s="10">
        <v>1.1599999999999999E-2</v>
      </c>
      <c r="Y722" s="769"/>
      <c r="Z722" s="769" t="s">
        <v>1262</v>
      </c>
      <c r="AA722" s="369">
        <v>1</v>
      </c>
      <c r="AB722" s="369">
        <v>3.2</v>
      </c>
      <c r="AC722" s="10">
        <v>1.1599999999999999E-2</v>
      </c>
      <c r="AD722" s="10">
        <v>1.1599999999999999E-2</v>
      </c>
    </row>
    <row r="723" spans="2:30">
      <c r="B723" s="573"/>
      <c r="C723" s="773" t="s">
        <v>3789</v>
      </c>
      <c r="D723" s="773" t="s">
        <v>227</v>
      </c>
      <c r="E723" s="573">
        <v>719</v>
      </c>
      <c r="F723" s="410" t="str">
        <f>Dumpadas[[#This Row],[punto]] &amp; " "&amp;Dumpadas[[#This Row],[jornada]]&amp;" " &amp; Dumpadas[[#This Row],[N°Acop]] &amp; " " &amp; TEXT(Dumpadas[[#This Row],[fecha ]], "dd-mm-yyyy")</f>
        <v>NIVEL 974 M4 7N T.PM 719 14-04-2026</v>
      </c>
      <c r="G723" s="573" t="s">
        <v>304</v>
      </c>
      <c r="H723" s="5">
        <v>46126</v>
      </c>
      <c r="I723" s="573">
        <v>3.2</v>
      </c>
      <c r="J723" s="8">
        <v>1.18E-2</v>
      </c>
      <c r="K723" s="8">
        <f>+IF(Dumpadas[[#This Row],[ley]]&gt;0.03,0.03,Dumpadas[[#This Row],[ley]])</f>
        <v>1.18E-2</v>
      </c>
      <c r="L723" s="427"/>
      <c r="M723" s="386">
        <v>28882</v>
      </c>
      <c r="N723" s="386"/>
      <c r="O723" s="7"/>
      <c r="P723" s="10" t="str" cm="1">
        <f t="array" ref="P723">INDEX(Rangos!$E$3:$E$16,MATCH(1,(Dumpadas[[#This Row],[ley]]&gt;=Rangos!$B$3:$B$16)*(Dumpadas[[#This Row],[ley]]&lt;=Rangos!$C$3:$C$16),0))</f>
        <v>C</v>
      </c>
      <c r="R723" s="769"/>
      <c r="S723" s="769" t="s">
        <v>1263</v>
      </c>
      <c r="T723" s="369">
        <v>1</v>
      </c>
      <c r="U723" s="369">
        <v>3.2</v>
      </c>
      <c r="V723" s="10">
        <v>1.44E-2</v>
      </c>
      <c r="Y723" s="769"/>
      <c r="Z723" s="769" t="s">
        <v>1263</v>
      </c>
      <c r="AA723" s="369">
        <v>1</v>
      </c>
      <c r="AB723" s="369">
        <v>3.2</v>
      </c>
      <c r="AC723" s="10">
        <v>1.44E-2</v>
      </c>
      <c r="AD723" s="10">
        <v>1.44E-2</v>
      </c>
    </row>
    <row r="724" spans="2:30">
      <c r="B724" s="573"/>
      <c r="C724" s="773" t="s">
        <v>3789</v>
      </c>
      <c r="D724" s="773" t="s">
        <v>227</v>
      </c>
      <c r="E724" s="573">
        <v>720</v>
      </c>
      <c r="F724" s="410" t="str">
        <f>Dumpadas[[#This Row],[punto]] &amp; " "&amp;Dumpadas[[#This Row],[jornada]]&amp;" " &amp; Dumpadas[[#This Row],[N°Acop]] &amp; " " &amp; TEXT(Dumpadas[[#This Row],[fecha ]], "dd-mm-yyyy")</f>
        <v>NIVEL 974 M4 7N T.PM 720 14-04-2026</v>
      </c>
      <c r="G724" s="573" t="s">
        <v>304</v>
      </c>
      <c r="H724" s="5">
        <v>46126</v>
      </c>
      <c r="I724" s="573">
        <v>3.2</v>
      </c>
      <c r="J724" s="8">
        <v>1.32E-2</v>
      </c>
      <c r="K724" s="8">
        <f>+IF(Dumpadas[[#This Row],[ley]]&gt;0.03,0.03,Dumpadas[[#This Row],[ley]])</f>
        <v>1.32E-2</v>
      </c>
      <c r="L724" s="427"/>
      <c r="M724" s="386">
        <v>28882</v>
      </c>
      <c r="N724" s="386"/>
      <c r="O724" s="7"/>
      <c r="P724" s="10" t="str" cm="1">
        <f t="array" ref="P724">INDEX(Rangos!$E$3:$E$16,MATCH(1,(Dumpadas[[#This Row],[ley]]&gt;=Rangos!$B$3:$B$16)*(Dumpadas[[#This Row],[ley]]&lt;=Rangos!$C$3:$C$16),0))</f>
        <v>D</v>
      </c>
      <c r="R724" s="769"/>
      <c r="S724" s="769" t="s">
        <v>1264</v>
      </c>
      <c r="T724" s="369">
        <v>1</v>
      </c>
      <c r="U724" s="369">
        <v>3.2</v>
      </c>
      <c r="V724" s="10">
        <v>1.37E-2</v>
      </c>
      <c r="Y724" s="769"/>
      <c r="Z724" s="769" t="s">
        <v>1264</v>
      </c>
      <c r="AA724" s="369">
        <v>1</v>
      </c>
      <c r="AB724" s="369">
        <v>3.2</v>
      </c>
      <c r="AC724" s="10">
        <v>1.37E-2</v>
      </c>
      <c r="AD724" s="10">
        <v>1.37E-2</v>
      </c>
    </row>
    <row r="725" spans="2:30">
      <c r="B725" s="535"/>
      <c r="C725" s="535" t="s">
        <v>3793</v>
      </c>
      <c r="D725" s="535" t="s">
        <v>227</v>
      </c>
      <c r="E725" s="535">
        <v>721</v>
      </c>
      <c r="F725" s="537" t="str">
        <f>Dumpadas[[#This Row],[punto]] &amp; " "&amp;Dumpadas[[#This Row],[jornada]]&amp;" " &amp; Dumpadas[[#This Row],[N°Acop]] &amp; " " &amp; TEXT(Dumpadas[[#This Row],[fecha ]], "dd-mm-yyyy")</f>
        <v>NIVEL 974 M4 7S T.PM 721 14-04-2026</v>
      </c>
      <c r="G725" s="535" t="s">
        <v>304</v>
      </c>
      <c r="H725" s="538">
        <v>46126</v>
      </c>
      <c r="I725" s="535">
        <v>3.2</v>
      </c>
      <c r="J725" s="539">
        <v>8.0999999999999996E-3</v>
      </c>
      <c r="K725" s="539">
        <f>+IF(Dumpadas[[#This Row],[ley]]&gt;0.03,0.03,Dumpadas[[#This Row],[ley]])</f>
        <v>8.0999999999999996E-3</v>
      </c>
      <c r="L725" s="539"/>
      <c r="M725" s="535">
        <v>28879</v>
      </c>
      <c r="N725" s="535"/>
      <c r="O725" s="539"/>
      <c r="P725" s="540" t="str" cm="1">
        <f t="array" ref="P725">INDEX(Rangos!$E$3:$E$16,MATCH(1,(Dumpadas[[#This Row],[ley]]&gt;=Rangos!$B$3:$B$16)*(Dumpadas[[#This Row],[ley]]&lt;=Rangos!$C$3:$C$16),0))</f>
        <v>A</v>
      </c>
      <c r="R725" s="769"/>
      <c r="S725" s="769" t="s">
        <v>1265</v>
      </c>
      <c r="T725" s="369">
        <v>1</v>
      </c>
      <c r="U725" s="369">
        <v>3.2</v>
      </c>
      <c r="V725" s="10">
        <v>1.61E-2</v>
      </c>
      <c r="Y725" s="769"/>
      <c r="Z725" s="769" t="s">
        <v>1265</v>
      </c>
      <c r="AA725" s="369">
        <v>1</v>
      </c>
      <c r="AB725" s="369">
        <v>3.2</v>
      </c>
      <c r="AC725" s="10">
        <v>1.61E-2</v>
      </c>
      <c r="AD725" s="10">
        <v>1.61E-2</v>
      </c>
    </row>
    <row r="726" spans="2:30">
      <c r="B726" s="535"/>
      <c r="C726" s="535" t="s">
        <v>3793</v>
      </c>
      <c r="D726" s="535" t="s">
        <v>227</v>
      </c>
      <c r="E726" s="535">
        <v>722</v>
      </c>
      <c r="F726" s="537" t="str">
        <f>Dumpadas[[#This Row],[punto]] &amp; " "&amp;Dumpadas[[#This Row],[jornada]]&amp;" " &amp; Dumpadas[[#This Row],[N°Acop]] &amp; " " &amp; TEXT(Dumpadas[[#This Row],[fecha ]], "dd-mm-yyyy")</f>
        <v>NIVEL 974 M4 7S T.PM 722 14-04-2026</v>
      </c>
      <c r="G726" s="535" t="s">
        <v>304</v>
      </c>
      <c r="H726" s="538">
        <v>46126</v>
      </c>
      <c r="I726" s="535">
        <v>3.2</v>
      </c>
      <c r="J726" s="539">
        <v>1.32E-2</v>
      </c>
      <c r="K726" s="539">
        <f>+IF(Dumpadas[[#This Row],[ley]]&gt;0.03,0.03,Dumpadas[[#This Row],[ley]])</f>
        <v>1.32E-2</v>
      </c>
      <c r="L726" s="539"/>
      <c r="M726" s="535">
        <v>28879</v>
      </c>
      <c r="N726" s="535"/>
      <c r="O726" s="539"/>
      <c r="P726" s="540" t="str" cm="1">
        <f t="array" ref="P726">INDEX(Rangos!$E$3:$E$16,MATCH(1,(Dumpadas[[#This Row],[ley]]&gt;=Rangos!$B$3:$B$16)*(Dumpadas[[#This Row],[ley]]&lt;=Rangos!$C$3:$C$16),0))</f>
        <v>D</v>
      </c>
      <c r="R726" s="769"/>
      <c r="S726" s="769" t="s">
        <v>1266</v>
      </c>
      <c r="T726" s="369">
        <v>1</v>
      </c>
      <c r="U726" s="369">
        <v>3.2</v>
      </c>
      <c r="V726" s="10">
        <v>1.43E-2</v>
      </c>
      <c r="Y726" s="769"/>
      <c r="Z726" s="769" t="s">
        <v>1266</v>
      </c>
      <c r="AA726" s="369">
        <v>1</v>
      </c>
      <c r="AB726" s="369">
        <v>3.2</v>
      </c>
      <c r="AC726" s="10">
        <v>1.43E-2</v>
      </c>
      <c r="AD726" s="10">
        <v>1.43E-2</v>
      </c>
    </row>
    <row r="727" spans="2:30">
      <c r="B727" s="535"/>
      <c r="C727" s="535" t="s">
        <v>3793</v>
      </c>
      <c r="D727" s="535" t="s">
        <v>227</v>
      </c>
      <c r="E727" s="535">
        <v>723</v>
      </c>
      <c r="F727" s="537" t="str">
        <f>Dumpadas[[#This Row],[punto]] &amp; " "&amp;Dumpadas[[#This Row],[jornada]]&amp;" " &amp; Dumpadas[[#This Row],[N°Acop]] &amp; " " &amp; TEXT(Dumpadas[[#This Row],[fecha ]], "dd-mm-yyyy")</f>
        <v>NIVEL 974 M4 7S T.PM 723 14-04-2026</v>
      </c>
      <c r="G727" s="535" t="s">
        <v>304</v>
      </c>
      <c r="H727" s="538">
        <v>46126</v>
      </c>
      <c r="I727" s="535">
        <v>3.2</v>
      </c>
      <c r="J727" s="539">
        <v>1.38E-2</v>
      </c>
      <c r="K727" s="539">
        <f>+IF(Dumpadas[[#This Row],[ley]]&gt;0.03,0.03,Dumpadas[[#This Row],[ley]])</f>
        <v>1.38E-2</v>
      </c>
      <c r="L727" s="539"/>
      <c r="M727" s="535">
        <v>28879</v>
      </c>
      <c r="N727" s="535"/>
      <c r="O727" s="539"/>
      <c r="P727" s="540" t="str" cm="1">
        <f t="array" ref="P727">INDEX(Rangos!$E$3:$E$16,MATCH(1,(Dumpadas[[#This Row],[ley]]&gt;=Rangos!$B$3:$B$16)*(Dumpadas[[#This Row],[ley]]&lt;=Rangos!$C$3:$C$16),0))</f>
        <v>E</v>
      </c>
      <c r="R727" s="769"/>
      <c r="S727" s="769" t="s">
        <v>1267</v>
      </c>
      <c r="T727" s="369">
        <v>1</v>
      </c>
      <c r="U727" s="369">
        <v>3.2</v>
      </c>
      <c r="V727" s="10">
        <v>1.03E-2</v>
      </c>
      <c r="Y727" s="769"/>
      <c r="Z727" s="769" t="s">
        <v>1267</v>
      </c>
      <c r="AA727" s="369">
        <v>1</v>
      </c>
      <c r="AB727" s="369">
        <v>3.2</v>
      </c>
      <c r="AC727" s="10">
        <v>1.03E-2</v>
      </c>
      <c r="AD727" s="10">
        <v>1.03E-2</v>
      </c>
    </row>
    <row r="728" spans="2:30">
      <c r="B728" s="535"/>
      <c r="C728" s="535" t="s">
        <v>3793</v>
      </c>
      <c r="D728" s="535" t="s">
        <v>227</v>
      </c>
      <c r="E728" s="535">
        <v>724</v>
      </c>
      <c r="F728" s="537" t="str">
        <f>Dumpadas[[#This Row],[punto]] &amp; " "&amp;Dumpadas[[#This Row],[jornada]]&amp;" " &amp; Dumpadas[[#This Row],[N°Acop]] &amp; " " &amp; TEXT(Dumpadas[[#This Row],[fecha ]], "dd-mm-yyyy")</f>
        <v>NIVEL 974 M4 7S T.PM 724 14-04-2026</v>
      </c>
      <c r="G728" s="535" t="s">
        <v>304</v>
      </c>
      <c r="H728" s="538">
        <v>46126</v>
      </c>
      <c r="I728" s="535">
        <v>3.2</v>
      </c>
      <c r="J728" s="539">
        <v>1.26E-2</v>
      </c>
      <c r="K728" s="539">
        <f>+IF(Dumpadas[[#This Row],[ley]]&gt;0.03,0.03,Dumpadas[[#This Row],[ley]])</f>
        <v>1.26E-2</v>
      </c>
      <c r="L728" s="539"/>
      <c r="M728" s="535">
        <v>28879</v>
      </c>
      <c r="N728" s="535"/>
      <c r="O728" s="539"/>
      <c r="P728" s="540" t="str" cm="1">
        <f t="array" ref="P728">INDEX(Rangos!$E$3:$E$16,MATCH(1,(Dumpadas[[#This Row],[ley]]&gt;=Rangos!$B$3:$B$16)*(Dumpadas[[#This Row],[ley]]&lt;=Rangos!$C$3:$C$16),0))</f>
        <v>D</v>
      </c>
      <c r="R728" s="769"/>
      <c r="S728" s="769" t="s">
        <v>1268</v>
      </c>
      <c r="T728" s="369">
        <v>1</v>
      </c>
      <c r="U728" s="369">
        <v>3.2</v>
      </c>
      <c r="V728" s="10">
        <v>1.09E-2</v>
      </c>
      <c r="Y728" s="769"/>
      <c r="Z728" s="769" t="s">
        <v>1268</v>
      </c>
      <c r="AA728" s="369">
        <v>1</v>
      </c>
      <c r="AB728" s="369">
        <v>3.2</v>
      </c>
      <c r="AC728" s="10">
        <v>1.09E-2</v>
      </c>
      <c r="AD728" s="10">
        <v>1.09E-2</v>
      </c>
    </row>
    <row r="729" spans="2:30">
      <c r="B729" s="535"/>
      <c r="C729" s="535" t="s">
        <v>3793</v>
      </c>
      <c r="D729" s="535" t="s">
        <v>227</v>
      </c>
      <c r="E729" s="535">
        <v>725</v>
      </c>
      <c r="F729" s="537" t="str">
        <f>Dumpadas[[#This Row],[punto]] &amp; " "&amp;Dumpadas[[#This Row],[jornada]]&amp;" " &amp; Dumpadas[[#This Row],[N°Acop]] &amp; " " &amp; TEXT(Dumpadas[[#This Row],[fecha ]], "dd-mm-yyyy")</f>
        <v>NIVEL 974 M4 7S T.PM 725 14-04-2026</v>
      </c>
      <c r="G729" s="535" t="s">
        <v>304</v>
      </c>
      <c r="H729" s="538">
        <v>46126</v>
      </c>
      <c r="I729" s="535">
        <v>3.2</v>
      </c>
      <c r="J729" s="539">
        <v>2.0799999999999999E-2</v>
      </c>
      <c r="K729" s="539">
        <f>+IF(Dumpadas[[#This Row],[ley]]&gt;0.03,0.03,Dumpadas[[#This Row],[ley]])</f>
        <v>2.0799999999999999E-2</v>
      </c>
      <c r="L729" s="539"/>
      <c r="M729" s="535">
        <v>28879</v>
      </c>
      <c r="N729" s="535"/>
      <c r="O729" s="539"/>
      <c r="P729" s="540" t="str" cm="1">
        <f t="array" ref="P729">INDEX(Rangos!$E$3:$E$16,MATCH(1,(Dumpadas[[#This Row],[ley]]&gt;=Rangos!$B$3:$B$16)*(Dumpadas[[#This Row],[ley]]&lt;=Rangos!$C$3:$C$16),0))</f>
        <v>H</v>
      </c>
      <c r="R729" s="769"/>
      <c r="S729" s="769" t="s">
        <v>1269</v>
      </c>
      <c r="T729" s="369">
        <v>1</v>
      </c>
      <c r="U729" s="369">
        <v>3.2</v>
      </c>
      <c r="V729" s="10">
        <v>8.0000000000000002E-3</v>
      </c>
      <c r="Y729" s="769"/>
      <c r="Z729" s="769" t="s">
        <v>1269</v>
      </c>
      <c r="AA729" s="369">
        <v>1</v>
      </c>
      <c r="AB729" s="369">
        <v>3.2</v>
      </c>
      <c r="AC729" s="10">
        <v>8.0000000000000002E-3</v>
      </c>
      <c r="AD729" s="10">
        <v>8.0000000000000002E-3</v>
      </c>
    </row>
    <row r="730" spans="2:30">
      <c r="B730" s="535"/>
      <c r="C730" s="535" t="s">
        <v>3793</v>
      </c>
      <c r="D730" s="535" t="s">
        <v>227</v>
      </c>
      <c r="E730" s="535">
        <v>726</v>
      </c>
      <c r="F730" s="537" t="str">
        <f>Dumpadas[[#This Row],[punto]] &amp; " "&amp;Dumpadas[[#This Row],[jornada]]&amp;" " &amp; Dumpadas[[#This Row],[N°Acop]] &amp; " " &amp; TEXT(Dumpadas[[#This Row],[fecha ]], "dd-mm-yyyy")</f>
        <v>NIVEL 974 M4 7S T.PM 726 14-04-2026</v>
      </c>
      <c r="G730" s="535" t="s">
        <v>304</v>
      </c>
      <c r="H730" s="538">
        <v>46126</v>
      </c>
      <c r="I730" s="535">
        <v>3.2</v>
      </c>
      <c r="J730" s="539">
        <v>8.8000000000000005E-3</v>
      </c>
      <c r="K730" s="539">
        <f>+IF(Dumpadas[[#This Row],[ley]]&gt;0.03,0.03,Dumpadas[[#This Row],[ley]])</f>
        <v>8.8000000000000005E-3</v>
      </c>
      <c r="L730" s="539"/>
      <c r="M730" s="535">
        <v>28879</v>
      </c>
      <c r="N730" s="535"/>
      <c r="O730" s="539"/>
      <c r="P730" s="540" t="str" cm="1">
        <f t="array" ref="P730">INDEX(Rangos!$E$3:$E$16,MATCH(1,(Dumpadas[[#This Row],[ley]]&gt;=Rangos!$B$3:$B$16)*(Dumpadas[[#This Row],[ley]]&lt;=Rangos!$C$3:$C$16),0))</f>
        <v>A</v>
      </c>
      <c r="R730" s="769"/>
      <c r="S730" s="769" t="s">
        <v>1270</v>
      </c>
      <c r="T730" s="369">
        <v>1</v>
      </c>
      <c r="U730" s="369">
        <v>3.2</v>
      </c>
      <c r="V730" s="10">
        <v>1.03E-2</v>
      </c>
      <c r="Y730" s="769"/>
      <c r="Z730" s="769" t="s">
        <v>1270</v>
      </c>
      <c r="AA730" s="369">
        <v>1</v>
      </c>
      <c r="AB730" s="369">
        <v>3.2</v>
      </c>
      <c r="AC730" s="10">
        <v>1.03E-2</v>
      </c>
      <c r="AD730" s="10">
        <v>1.03E-2</v>
      </c>
    </row>
    <row r="731" spans="2:30">
      <c r="B731" s="535"/>
      <c r="C731" s="535" t="s">
        <v>3793</v>
      </c>
      <c r="D731" s="535" t="s">
        <v>227</v>
      </c>
      <c r="E731" s="535">
        <v>727</v>
      </c>
      <c r="F731" s="537" t="str">
        <f>Dumpadas[[#This Row],[punto]] &amp; " "&amp;Dumpadas[[#This Row],[jornada]]&amp;" " &amp; Dumpadas[[#This Row],[N°Acop]] &amp; " " &amp; TEXT(Dumpadas[[#This Row],[fecha ]], "dd-mm-yyyy")</f>
        <v>NIVEL 974 M4 7S T.PM 727 14-04-2026</v>
      </c>
      <c r="G731" s="535" t="s">
        <v>304</v>
      </c>
      <c r="H731" s="538">
        <v>46126</v>
      </c>
      <c r="I731" s="535">
        <v>3.2</v>
      </c>
      <c r="J731" s="539">
        <v>6.0000000000000001E-3</v>
      </c>
      <c r="K731" s="539">
        <f>+IF(Dumpadas[[#This Row],[ley]]&gt;0.03,0.03,Dumpadas[[#This Row],[ley]])</f>
        <v>6.0000000000000001E-3</v>
      </c>
      <c r="L731" s="539"/>
      <c r="M731" s="535">
        <v>28879</v>
      </c>
      <c r="N731" s="535"/>
      <c r="O731" s="539"/>
      <c r="P731" s="540" t="str" cm="1">
        <f t="array" ref="P731">INDEX(Rangos!$E$3:$E$16,MATCH(1,(Dumpadas[[#This Row],[ley]]&gt;=Rangos!$B$3:$B$16)*(Dumpadas[[#This Row],[ley]]&lt;=Rangos!$C$3:$C$16),0))</f>
        <v>Reserva</v>
      </c>
      <c r="R731" s="769"/>
      <c r="S731" s="769" t="s">
        <v>1271</v>
      </c>
      <c r="T731" s="369">
        <v>1</v>
      </c>
      <c r="U731" s="369">
        <v>3.2</v>
      </c>
      <c r="V731" s="10">
        <v>1.0500000000000001E-2</v>
      </c>
      <c r="Y731" s="769"/>
      <c r="Z731" s="769" t="s">
        <v>1271</v>
      </c>
      <c r="AA731" s="369">
        <v>1</v>
      </c>
      <c r="AB731" s="369">
        <v>3.2</v>
      </c>
      <c r="AC731" s="10">
        <v>1.0500000000000001E-2</v>
      </c>
      <c r="AD731" s="10">
        <v>1.0500000000000001E-2</v>
      </c>
    </row>
    <row r="732" spans="2:30">
      <c r="B732" s="535"/>
      <c r="C732" s="535" t="s">
        <v>3793</v>
      </c>
      <c r="D732" s="535" t="s">
        <v>227</v>
      </c>
      <c r="E732" s="535">
        <v>728</v>
      </c>
      <c r="F732" s="537" t="str">
        <f>Dumpadas[[#This Row],[punto]] &amp; " "&amp;Dumpadas[[#This Row],[jornada]]&amp;" " &amp; Dumpadas[[#This Row],[N°Acop]] &amp; " " &amp; TEXT(Dumpadas[[#This Row],[fecha ]], "dd-mm-yyyy")</f>
        <v>NIVEL 974 M4 7S T.PM 728 14-04-2026</v>
      </c>
      <c r="G732" s="535" t="s">
        <v>304</v>
      </c>
      <c r="H732" s="538">
        <v>46126</v>
      </c>
      <c r="I732" s="535">
        <v>3.2</v>
      </c>
      <c r="J732" s="539">
        <v>1.2699999999999999E-2</v>
      </c>
      <c r="K732" s="539">
        <f>+IF(Dumpadas[[#This Row],[ley]]&gt;0.03,0.03,Dumpadas[[#This Row],[ley]])</f>
        <v>1.2699999999999999E-2</v>
      </c>
      <c r="L732" s="539"/>
      <c r="M732" s="535">
        <v>28879</v>
      </c>
      <c r="N732" s="535"/>
      <c r="O732" s="539"/>
      <c r="P732" s="540" t="str" cm="1">
        <f t="array" ref="P732">INDEX(Rangos!$E$3:$E$16,MATCH(1,(Dumpadas[[#This Row],[ley]]&gt;=Rangos!$B$3:$B$16)*(Dumpadas[[#This Row],[ley]]&lt;=Rangos!$C$3:$C$16),0))</f>
        <v>D</v>
      </c>
      <c r="R732" s="769"/>
      <c r="S732" s="769" t="s">
        <v>1272</v>
      </c>
      <c r="T732" s="369">
        <v>1</v>
      </c>
      <c r="U732" s="369">
        <v>3.2</v>
      </c>
      <c r="V732" s="10">
        <v>1.2800000000000001E-2</v>
      </c>
      <c r="Y732" s="769"/>
      <c r="Z732" s="769" t="s">
        <v>1272</v>
      </c>
      <c r="AA732" s="369">
        <v>1</v>
      </c>
      <c r="AB732" s="369">
        <v>3.2</v>
      </c>
      <c r="AC732" s="10">
        <v>1.2800000000000001E-2</v>
      </c>
      <c r="AD732" s="10">
        <v>1.2800000000000001E-2</v>
      </c>
    </row>
    <row r="733" spans="2:30">
      <c r="B733" s="535"/>
      <c r="C733" s="535" t="s">
        <v>3793</v>
      </c>
      <c r="D733" s="535" t="s">
        <v>227</v>
      </c>
      <c r="E733" s="535">
        <v>729</v>
      </c>
      <c r="F733" s="537" t="str">
        <f>Dumpadas[[#This Row],[punto]] &amp; " "&amp;Dumpadas[[#This Row],[jornada]]&amp;" " &amp; Dumpadas[[#This Row],[N°Acop]] &amp; " " &amp; TEXT(Dumpadas[[#This Row],[fecha ]], "dd-mm-yyyy")</f>
        <v>NIVEL 974 M4 7S T.PM 729 14-04-2026</v>
      </c>
      <c r="G733" s="535" t="s">
        <v>304</v>
      </c>
      <c r="H733" s="538">
        <v>46126</v>
      </c>
      <c r="I733" s="535">
        <v>3.2</v>
      </c>
      <c r="J733" s="539">
        <v>7.4000000000000003E-3</v>
      </c>
      <c r="K733" s="539">
        <f>+IF(Dumpadas[[#This Row],[ley]]&gt;0.03,0.03,Dumpadas[[#This Row],[ley]])</f>
        <v>7.4000000000000003E-3</v>
      </c>
      <c r="L733" s="539"/>
      <c r="M733" s="535">
        <v>28879</v>
      </c>
      <c r="N733" s="535"/>
      <c r="O733" s="539"/>
      <c r="P733" s="540" t="str" cm="1">
        <f t="array" ref="P733">INDEX(Rangos!$E$3:$E$16,MATCH(1,(Dumpadas[[#This Row],[ley]]&gt;=Rangos!$B$3:$B$16)*(Dumpadas[[#This Row],[ley]]&lt;=Rangos!$C$3:$C$16),0))</f>
        <v>Reserva</v>
      </c>
      <c r="R733" s="769"/>
      <c r="S733" s="769" t="s">
        <v>1273</v>
      </c>
      <c r="T733" s="369">
        <v>1</v>
      </c>
      <c r="U733" s="369">
        <v>3.2</v>
      </c>
      <c r="V733" s="10">
        <v>1.0500000000000001E-2</v>
      </c>
      <c r="Y733" s="769"/>
      <c r="Z733" s="769" t="s">
        <v>1273</v>
      </c>
      <c r="AA733" s="369">
        <v>1</v>
      </c>
      <c r="AB733" s="369">
        <v>3.2</v>
      </c>
      <c r="AC733" s="10">
        <v>1.0500000000000001E-2</v>
      </c>
      <c r="AD733" s="10">
        <v>1.0500000000000001E-2</v>
      </c>
    </row>
    <row r="734" spans="2:30">
      <c r="B734" s="535"/>
      <c r="C734" s="535" t="s">
        <v>3793</v>
      </c>
      <c r="D734" s="535" t="s">
        <v>227</v>
      </c>
      <c r="E734" s="535">
        <v>730</v>
      </c>
      <c r="F734" s="537" t="str">
        <f>Dumpadas[[#This Row],[punto]] &amp; " "&amp;Dumpadas[[#This Row],[jornada]]&amp;" " &amp; Dumpadas[[#This Row],[N°Acop]] &amp; " " &amp; TEXT(Dumpadas[[#This Row],[fecha ]], "dd-mm-yyyy")</f>
        <v>NIVEL 974 M4 7S T.PM 730 14-04-2026</v>
      </c>
      <c r="G734" s="535" t="s">
        <v>304</v>
      </c>
      <c r="H734" s="538">
        <v>46126</v>
      </c>
      <c r="I734" s="535">
        <v>3.2</v>
      </c>
      <c r="J734" s="539">
        <v>1.7500000000000002E-2</v>
      </c>
      <c r="K734" s="539">
        <f>+IF(Dumpadas[[#This Row],[ley]]&gt;0.03,0.03,Dumpadas[[#This Row],[ley]])</f>
        <v>1.7500000000000002E-2</v>
      </c>
      <c r="L734" s="539"/>
      <c r="M734" s="535">
        <v>28879</v>
      </c>
      <c r="N734" s="535"/>
      <c r="O734" s="539"/>
      <c r="P734" s="540" t="str" cm="1">
        <f t="array" ref="P734">INDEX(Rangos!$E$3:$E$16,MATCH(1,(Dumpadas[[#This Row],[ley]]&gt;=Rangos!$B$3:$B$16)*(Dumpadas[[#This Row],[ley]]&lt;=Rangos!$C$3:$C$16),0))</f>
        <v>G</v>
      </c>
      <c r="R734" s="769"/>
      <c r="S734" s="769" t="s">
        <v>1274</v>
      </c>
      <c r="T734" s="369">
        <v>1</v>
      </c>
      <c r="U734" s="369">
        <v>3.2</v>
      </c>
      <c r="V734" s="10">
        <v>1.6799999999999999E-2</v>
      </c>
      <c r="Y734" s="769"/>
      <c r="Z734" s="769" t="s">
        <v>1274</v>
      </c>
      <c r="AA734" s="369">
        <v>1</v>
      </c>
      <c r="AB734" s="369">
        <v>3.2</v>
      </c>
      <c r="AC734" s="10">
        <v>1.6799999999999999E-2</v>
      </c>
      <c r="AD734" s="10">
        <v>1.6799999999999999E-2</v>
      </c>
    </row>
    <row r="735" spans="2:30">
      <c r="B735" s="535"/>
      <c r="C735" s="535" t="s">
        <v>3793</v>
      </c>
      <c r="D735" s="535" t="s">
        <v>227</v>
      </c>
      <c r="E735" s="535">
        <v>731</v>
      </c>
      <c r="F735" s="537" t="str">
        <f>Dumpadas[[#This Row],[punto]] &amp; " "&amp;Dumpadas[[#This Row],[jornada]]&amp;" " &amp; Dumpadas[[#This Row],[N°Acop]] &amp; " " &amp; TEXT(Dumpadas[[#This Row],[fecha ]], "dd-mm-yyyy")</f>
        <v>NIVEL 974 M4 7S T.PM 731 14-04-2026</v>
      </c>
      <c r="G735" s="535" t="s">
        <v>304</v>
      </c>
      <c r="H735" s="538">
        <v>46126</v>
      </c>
      <c r="I735" s="535">
        <v>3.2</v>
      </c>
      <c r="J735" s="539">
        <v>8.3999999999999995E-3</v>
      </c>
      <c r="K735" s="539">
        <f>+IF(Dumpadas[[#This Row],[ley]]&gt;0.03,0.03,Dumpadas[[#This Row],[ley]])</f>
        <v>8.3999999999999995E-3</v>
      </c>
      <c r="L735" s="539"/>
      <c r="M735" s="535">
        <v>28880</v>
      </c>
      <c r="N735" s="535"/>
      <c r="O735" s="539"/>
      <c r="P735" s="540" t="str" cm="1">
        <f t="array" ref="P735">INDEX(Rangos!$E$3:$E$16,MATCH(1,(Dumpadas[[#This Row],[ley]]&gt;=Rangos!$B$3:$B$16)*(Dumpadas[[#This Row],[ley]]&lt;=Rangos!$C$3:$C$16),0))</f>
        <v>A</v>
      </c>
      <c r="R735" s="769"/>
      <c r="S735" s="769" t="s">
        <v>1275</v>
      </c>
      <c r="T735" s="369">
        <v>1</v>
      </c>
      <c r="U735" s="369">
        <v>3.2</v>
      </c>
      <c r="V735" s="10">
        <v>1.9800000000000002E-2</v>
      </c>
      <c r="Y735" s="769"/>
      <c r="Z735" s="769" t="s">
        <v>1275</v>
      </c>
      <c r="AA735" s="369">
        <v>1</v>
      </c>
      <c r="AB735" s="369">
        <v>3.2</v>
      </c>
      <c r="AC735" s="10">
        <v>1.9800000000000002E-2</v>
      </c>
      <c r="AD735" s="10">
        <v>1.9800000000000002E-2</v>
      </c>
    </row>
    <row r="736" spans="2:30">
      <c r="B736" s="535"/>
      <c r="C736" s="535" t="s">
        <v>3793</v>
      </c>
      <c r="D736" s="535" t="s">
        <v>227</v>
      </c>
      <c r="E736" s="535">
        <v>732</v>
      </c>
      <c r="F736" s="537" t="str">
        <f>Dumpadas[[#This Row],[punto]] &amp; " "&amp;Dumpadas[[#This Row],[jornada]]&amp;" " &amp; Dumpadas[[#This Row],[N°Acop]] &amp; " " &amp; TEXT(Dumpadas[[#This Row],[fecha ]], "dd-mm-yyyy")</f>
        <v>NIVEL 974 M4 7S T.PM 732 14-04-2026</v>
      </c>
      <c r="G736" s="535" t="s">
        <v>304</v>
      </c>
      <c r="H736" s="538">
        <v>46126</v>
      </c>
      <c r="I736" s="535">
        <v>3.2</v>
      </c>
      <c r="J736" s="539">
        <v>8.3999999999999995E-3</v>
      </c>
      <c r="K736" s="539">
        <f>+IF(Dumpadas[[#This Row],[ley]]&gt;0.03,0.03,Dumpadas[[#This Row],[ley]])</f>
        <v>8.3999999999999995E-3</v>
      </c>
      <c r="L736" s="539"/>
      <c r="M736" s="535">
        <v>28880</v>
      </c>
      <c r="N736" s="535"/>
      <c r="O736" s="539"/>
      <c r="P736" s="540" t="str" cm="1">
        <f t="array" ref="P736">INDEX(Rangos!$E$3:$E$16,MATCH(1,(Dumpadas[[#This Row],[ley]]&gt;=Rangos!$B$3:$B$16)*(Dumpadas[[#This Row],[ley]]&lt;=Rangos!$C$3:$C$16),0))</f>
        <v>A</v>
      </c>
      <c r="R736" s="769"/>
      <c r="S736" s="769" t="s">
        <v>1276</v>
      </c>
      <c r="T736" s="369">
        <v>1</v>
      </c>
      <c r="U736" s="369">
        <v>3.2</v>
      </c>
      <c r="V736" s="10">
        <v>1.35E-2</v>
      </c>
      <c r="Y736" s="769"/>
      <c r="Z736" s="769" t="s">
        <v>1276</v>
      </c>
      <c r="AA736" s="369">
        <v>1</v>
      </c>
      <c r="AB736" s="369">
        <v>3.2</v>
      </c>
      <c r="AC736" s="10">
        <v>1.35E-2</v>
      </c>
      <c r="AD736" s="10">
        <v>1.35E-2</v>
      </c>
    </row>
    <row r="737" spans="2:30">
      <c r="B737" s="535"/>
      <c r="C737" s="535" t="s">
        <v>3793</v>
      </c>
      <c r="D737" s="535" t="s">
        <v>227</v>
      </c>
      <c r="E737" s="535">
        <v>733</v>
      </c>
      <c r="F737" s="537" t="str">
        <f>Dumpadas[[#This Row],[punto]] &amp; " "&amp;Dumpadas[[#This Row],[jornada]]&amp;" " &amp; Dumpadas[[#This Row],[N°Acop]] &amp; " " &amp; TEXT(Dumpadas[[#This Row],[fecha ]], "dd-mm-yyyy")</f>
        <v>NIVEL 974 M4 7S T.PM 733 14-04-2026</v>
      </c>
      <c r="G737" s="535" t="s">
        <v>304</v>
      </c>
      <c r="H737" s="538">
        <v>46126</v>
      </c>
      <c r="I737" s="535">
        <v>3.2</v>
      </c>
      <c r="J737" s="539">
        <v>8.8000000000000005E-3</v>
      </c>
      <c r="K737" s="539">
        <f>+IF(Dumpadas[[#This Row],[ley]]&gt;0.03,0.03,Dumpadas[[#This Row],[ley]])</f>
        <v>8.8000000000000005E-3</v>
      </c>
      <c r="L737" s="539"/>
      <c r="M737" s="535">
        <v>28880</v>
      </c>
      <c r="N737" s="535"/>
      <c r="O737" s="539"/>
      <c r="P737" s="540" t="str" cm="1">
        <f t="array" ref="P737">INDEX(Rangos!$E$3:$E$16,MATCH(1,(Dumpadas[[#This Row],[ley]]&gt;=Rangos!$B$3:$B$16)*(Dumpadas[[#This Row],[ley]]&lt;=Rangos!$C$3:$C$16),0))</f>
        <v>A</v>
      </c>
      <c r="R737" s="769"/>
      <c r="S737" s="769" t="s">
        <v>1277</v>
      </c>
      <c r="T737" s="369">
        <v>1</v>
      </c>
      <c r="U737" s="369">
        <v>3.2</v>
      </c>
      <c r="V737" s="10">
        <v>1.6500000000000001E-2</v>
      </c>
      <c r="Y737" s="769"/>
      <c r="Z737" s="769" t="s">
        <v>1277</v>
      </c>
      <c r="AA737" s="369">
        <v>1</v>
      </c>
      <c r="AB737" s="369">
        <v>3.2</v>
      </c>
      <c r="AC737" s="10">
        <v>1.6500000000000001E-2</v>
      </c>
      <c r="AD737" s="10">
        <v>1.6500000000000001E-2</v>
      </c>
    </row>
    <row r="738" spans="2:30">
      <c r="B738" s="535"/>
      <c r="C738" s="535" t="s">
        <v>3793</v>
      </c>
      <c r="D738" s="535" t="s">
        <v>227</v>
      </c>
      <c r="E738" s="535">
        <v>734</v>
      </c>
      <c r="F738" s="537" t="str">
        <f>Dumpadas[[#This Row],[punto]] &amp; " "&amp;Dumpadas[[#This Row],[jornada]]&amp;" " &amp; Dumpadas[[#This Row],[N°Acop]] &amp; " " &amp; TEXT(Dumpadas[[#This Row],[fecha ]], "dd-mm-yyyy")</f>
        <v>NIVEL 974 M4 7S T.PM 734 14-04-2026</v>
      </c>
      <c r="G738" s="535" t="s">
        <v>304</v>
      </c>
      <c r="H738" s="538">
        <v>46126</v>
      </c>
      <c r="I738" s="535">
        <v>3.2</v>
      </c>
      <c r="J738" s="539">
        <v>9.9000000000000008E-3</v>
      </c>
      <c r="K738" s="539">
        <f>+IF(Dumpadas[[#This Row],[ley]]&gt;0.03,0.03,Dumpadas[[#This Row],[ley]])</f>
        <v>9.9000000000000008E-3</v>
      </c>
      <c r="L738" s="539"/>
      <c r="M738" s="535">
        <v>28880</v>
      </c>
      <c r="N738" s="535"/>
      <c r="O738" s="539"/>
      <c r="P738" s="540" t="str" cm="1">
        <f t="array" ref="P738">INDEX(Rangos!$E$3:$E$16,MATCH(1,(Dumpadas[[#This Row],[ley]]&gt;=Rangos!$B$3:$B$16)*(Dumpadas[[#This Row],[ley]]&lt;=Rangos!$C$3:$C$16),0))</f>
        <v>B</v>
      </c>
      <c r="R738" s="769"/>
      <c r="S738" s="769" t="s">
        <v>1278</v>
      </c>
      <c r="T738" s="369">
        <v>1</v>
      </c>
      <c r="U738" s="369">
        <v>3.2</v>
      </c>
      <c r="V738" s="10">
        <v>1.9699999999999999E-2</v>
      </c>
      <c r="Y738" s="769"/>
      <c r="Z738" s="769" t="s">
        <v>1278</v>
      </c>
      <c r="AA738" s="369">
        <v>1</v>
      </c>
      <c r="AB738" s="369">
        <v>3.2</v>
      </c>
      <c r="AC738" s="10">
        <v>1.9699999999999999E-2</v>
      </c>
      <c r="AD738" s="10">
        <v>1.9699999999999999E-2</v>
      </c>
    </row>
    <row r="739" spans="2:30">
      <c r="B739" s="535"/>
      <c r="C739" s="535" t="s">
        <v>3793</v>
      </c>
      <c r="D739" s="535" t="s">
        <v>227</v>
      </c>
      <c r="E739" s="535">
        <v>735</v>
      </c>
      <c r="F739" s="537" t="str">
        <f>Dumpadas[[#This Row],[punto]] &amp; " "&amp;Dumpadas[[#This Row],[jornada]]&amp;" " &amp; Dumpadas[[#This Row],[N°Acop]] &amp; " " &amp; TEXT(Dumpadas[[#This Row],[fecha ]], "dd-mm-yyyy")</f>
        <v>NIVEL 974 M4 7S T.PM 735 14-04-2026</v>
      </c>
      <c r="G739" s="535" t="s">
        <v>304</v>
      </c>
      <c r="H739" s="538">
        <v>46126</v>
      </c>
      <c r="I739" s="535">
        <v>3.2</v>
      </c>
      <c r="J739" s="539">
        <v>8.8000000000000005E-3</v>
      </c>
      <c r="K739" s="539">
        <f>+IF(Dumpadas[[#This Row],[ley]]&gt;0.03,0.03,Dumpadas[[#This Row],[ley]])</f>
        <v>8.8000000000000005E-3</v>
      </c>
      <c r="L739" s="539"/>
      <c r="M739" s="535">
        <v>28880</v>
      </c>
      <c r="N739" s="535"/>
      <c r="O739" s="539"/>
      <c r="P739" s="540" t="str" cm="1">
        <f t="array" ref="P739">INDEX(Rangos!$E$3:$E$16,MATCH(1,(Dumpadas[[#This Row],[ley]]&gt;=Rangos!$B$3:$B$16)*(Dumpadas[[#This Row],[ley]]&lt;=Rangos!$C$3:$C$16),0))</f>
        <v>A</v>
      </c>
      <c r="R739" s="769"/>
      <c r="S739" s="769" t="s">
        <v>1279</v>
      </c>
      <c r="T739" s="369">
        <v>1</v>
      </c>
      <c r="U739" s="369">
        <v>3.2</v>
      </c>
      <c r="V739" s="10">
        <v>1.7299999999999999E-2</v>
      </c>
      <c r="Y739" s="769"/>
      <c r="Z739" s="769" t="s">
        <v>1279</v>
      </c>
      <c r="AA739" s="369">
        <v>1</v>
      </c>
      <c r="AB739" s="369">
        <v>3.2</v>
      </c>
      <c r="AC739" s="10">
        <v>1.7299999999999999E-2</v>
      </c>
      <c r="AD739" s="10">
        <v>1.7299999999999999E-2</v>
      </c>
    </row>
    <row r="740" spans="2:30">
      <c r="B740" s="535"/>
      <c r="C740" s="535" t="s">
        <v>3793</v>
      </c>
      <c r="D740" s="535" t="s">
        <v>227</v>
      </c>
      <c r="E740" s="535">
        <v>736</v>
      </c>
      <c r="F740" s="537" t="str">
        <f>Dumpadas[[#This Row],[punto]] &amp; " "&amp;Dumpadas[[#This Row],[jornada]]&amp;" " &amp; Dumpadas[[#This Row],[N°Acop]] &amp; " " &amp; TEXT(Dumpadas[[#This Row],[fecha ]], "dd-mm-yyyy")</f>
        <v>NIVEL 974 M4 7S T.PM 736 14-04-2026</v>
      </c>
      <c r="G740" s="535" t="s">
        <v>304</v>
      </c>
      <c r="H740" s="538">
        <v>46126</v>
      </c>
      <c r="I740" s="535">
        <v>3.2</v>
      </c>
      <c r="J740" s="539">
        <v>1.1900000000000001E-2</v>
      </c>
      <c r="K740" s="539">
        <f>+IF(Dumpadas[[#This Row],[ley]]&gt;0.03,0.03,Dumpadas[[#This Row],[ley]])</f>
        <v>1.1900000000000001E-2</v>
      </c>
      <c r="L740" s="539"/>
      <c r="M740" s="535">
        <v>28880</v>
      </c>
      <c r="N740" s="535"/>
      <c r="O740" s="539"/>
      <c r="P740" s="540" t="str" cm="1">
        <f t="array" ref="P740">INDEX(Rangos!$E$3:$E$16,MATCH(1,(Dumpadas[[#This Row],[ley]]&gt;=Rangos!$B$3:$B$16)*(Dumpadas[[#This Row],[ley]]&lt;=Rangos!$C$3:$C$16),0))</f>
        <v>C</v>
      </c>
      <c r="R740" s="769"/>
      <c r="S740" s="769" t="s">
        <v>1280</v>
      </c>
      <c r="T740" s="369">
        <v>1</v>
      </c>
      <c r="U740" s="369">
        <v>3.2</v>
      </c>
      <c r="V740" s="10">
        <v>1.6E-2</v>
      </c>
      <c r="Y740" s="769"/>
      <c r="Z740" s="769" t="s">
        <v>1280</v>
      </c>
      <c r="AA740" s="369">
        <v>1</v>
      </c>
      <c r="AB740" s="369">
        <v>3.2</v>
      </c>
      <c r="AC740" s="10">
        <v>1.6E-2</v>
      </c>
      <c r="AD740" s="10">
        <v>1.6E-2</v>
      </c>
    </row>
    <row r="741" spans="2:30">
      <c r="B741" s="535"/>
      <c r="C741" s="535" t="s">
        <v>3793</v>
      </c>
      <c r="D741" s="535" t="s">
        <v>227</v>
      </c>
      <c r="E741" s="535">
        <v>737</v>
      </c>
      <c r="F741" s="537" t="str">
        <f>Dumpadas[[#This Row],[punto]] &amp; " "&amp;Dumpadas[[#This Row],[jornada]]&amp;" " &amp; Dumpadas[[#This Row],[N°Acop]] &amp; " " &amp; TEXT(Dumpadas[[#This Row],[fecha ]], "dd-mm-yyyy")</f>
        <v>NIVEL 974 M4 7S T.PM 737 14-04-2026</v>
      </c>
      <c r="G741" s="535" t="s">
        <v>304</v>
      </c>
      <c r="H741" s="538">
        <v>46126</v>
      </c>
      <c r="I741" s="535">
        <v>3.2</v>
      </c>
      <c r="J741" s="539">
        <v>5.5999999999999999E-3</v>
      </c>
      <c r="K741" s="539">
        <f>+IF(Dumpadas[[#This Row],[ley]]&gt;0.03,0.03,Dumpadas[[#This Row],[ley]])</f>
        <v>5.5999999999999999E-3</v>
      </c>
      <c r="L741" s="539"/>
      <c r="M741" s="535">
        <v>28880</v>
      </c>
      <c r="N741" s="535"/>
      <c r="O741" s="539"/>
      <c r="P741" s="540" t="str" cm="1">
        <f t="array" ref="P741">INDEX(Rangos!$E$3:$E$16,MATCH(1,(Dumpadas[[#This Row],[ley]]&gt;=Rangos!$B$3:$B$16)*(Dumpadas[[#This Row],[ley]]&lt;=Rangos!$C$3:$C$16),0))</f>
        <v>Descarte</v>
      </c>
      <c r="R741" s="769"/>
      <c r="S741" s="769" t="s">
        <v>1281</v>
      </c>
      <c r="T741" s="369">
        <v>1</v>
      </c>
      <c r="U741" s="369">
        <v>3.2</v>
      </c>
      <c r="V741" s="10">
        <v>1.7999999999999999E-2</v>
      </c>
      <c r="Y741" s="769"/>
      <c r="Z741" s="769" t="s">
        <v>1281</v>
      </c>
      <c r="AA741" s="369">
        <v>1</v>
      </c>
      <c r="AB741" s="369">
        <v>3.2</v>
      </c>
      <c r="AC741" s="10">
        <v>1.7999999999999999E-2</v>
      </c>
      <c r="AD741" s="10">
        <v>1.7999999999999999E-2</v>
      </c>
    </row>
    <row r="742" spans="2:30">
      <c r="B742" s="573"/>
      <c r="C742" s="773" t="s">
        <v>3789</v>
      </c>
      <c r="D742" s="773" t="s">
        <v>227</v>
      </c>
      <c r="E742" s="573">
        <v>738</v>
      </c>
      <c r="F742" s="410" t="str">
        <f>Dumpadas[[#This Row],[punto]] &amp; " "&amp;Dumpadas[[#This Row],[jornada]]&amp;" " &amp; Dumpadas[[#This Row],[N°Acop]] &amp; " " &amp; TEXT(Dumpadas[[#This Row],[fecha ]], "dd-mm-yyyy")</f>
        <v>NIVEL 974 M4 7N AM 738 15-04-2026</v>
      </c>
      <c r="G742" s="573" t="s">
        <v>14</v>
      </c>
      <c r="H742" s="5">
        <v>46127</v>
      </c>
      <c r="I742" s="573">
        <v>3.2</v>
      </c>
      <c r="J742" s="8">
        <v>1.11E-2</v>
      </c>
      <c r="K742" s="8">
        <f>+IF(Dumpadas[[#This Row],[ley]]&gt;0.03,0.03,Dumpadas[[#This Row],[ley]])</f>
        <v>1.11E-2</v>
      </c>
      <c r="L742" s="427"/>
      <c r="M742" s="386">
        <v>28881</v>
      </c>
      <c r="N742" s="386"/>
      <c r="O742" s="7"/>
      <c r="P742" s="10" t="str" cm="1">
        <f t="array" ref="P742">INDEX(Rangos!$E$3:$E$16,MATCH(1,(Dumpadas[[#This Row],[ley]]&gt;=Rangos!$B$3:$B$16)*(Dumpadas[[#This Row],[ley]]&lt;=Rangos!$C$3:$C$16),0))</f>
        <v>C</v>
      </c>
      <c r="R742" s="769"/>
      <c r="S742" s="769" t="s">
        <v>1282</v>
      </c>
      <c r="T742" s="369">
        <v>1</v>
      </c>
      <c r="U742" s="369">
        <v>3.2</v>
      </c>
      <c r="V742" s="10">
        <v>2.0799999999999999E-2</v>
      </c>
      <c r="Y742" s="769"/>
      <c r="Z742" s="769" t="s">
        <v>1282</v>
      </c>
      <c r="AA742" s="369">
        <v>1</v>
      </c>
      <c r="AB742" s="369">
        <v>3.2</v>
      </c>
      <c r="AC742" s="10">
        <v>2.0799999999999999E-2</v>
      </c>
      <c r="AD742" s="10">
        <v>2.0799999999999999E-2</v>
      </c>
    </row>
    <row r="743" spans="2:30">
      <c r="B743" s="573"/>
      <c r="C743" s="773" t="s">
        <v>3789</v>
      </c>
      <c r="D743" s="773" t="s">
        <v>227</v>
      </c>
      <c r="E743" s="573">
        <v>739</v>
      </c>
      <c r="F743" s="410" t="str">
        <f>Dumpadas[[#This Row],[punto]] &amp; " "&amp;Dumpadas[[#This Row],[jornada]]&amp;" " &amp; Dumpadas[[#This Row],[N°Acop]] &amp; " " &amp; TEXT(Dumpadas[[#This Row],[fecha ]], "dd-mm-yyyy")</f>
        <v>NIVEL 974 M4 7N AM 739 15-04-2026</v>
      </c>
      <c r="G743" s="573" t="s">
        <v>14</v>
      </c>
      <c r="H743" s="5">
        <v>46127</v>
      </c>
      <c r="I743" s="573">
        <v>3.2</v>
      </c>
      <c r="J743" s="8">
        <v>1.6500000000000001E-2</v>
      </c>
      <c r="K743" s="8">
        <f>+IF(Dumpadas[[#This Row],[ley]]&gt;0.03,0.03,Dumpadas[[#This Row],[ley]])</f>
        <v>1.6500000000000001E-2</v>
      </c>
      <c r="L743" s="427"/>
      <c r="M743" s="386">
        <v>28881</v>
      </c>
      <c r="N743" s="386"/>
      <c r="O743" s="7"/>
      <c r="P743" s="10" t="str" cm="1">
        <f t="array" ref="P743">INDEX(Rangos!$E$3:$E$16,MATCH(1,(Dumpadas[[#This Row],[ley]]&gt;=Rangos!$B$3:$B$16)*(Dumpadas[[#This Row],[ley]]&lt;=Rangos!$C$3:$C$16),0))</f>
        <v>F</v>
      </c>
      <c r="R743" s="769"/>
      <c r="S743" s="769" t="s">
        <v>1283</v>
      </c>
      <c r="T743" s="369">
        <v>1</v>
      </c>
      <c r="U743" s="369">
        <v>3.2</v>
      </c>
      <c r="V743" s="10">
        <v>1.49E-2</v>
      </c>
      <c r="Y743" s="769"/>
      <c r="Z743" s="769" t="s">
        <v>1283</v>
      </c>
      <c r="AA743" s="369">
        <v>1</v>
      </c>
      <c r="AB743" s="369">
        <v>3.2</v>
      </c>
      <c r="AC743" s="10">
        <v>1.49E-2</v>
      </c>
      <c r="AD743" s="10">
        <v>1.49E-2</v>
      </c>
    </row>
    <row r="744" spans="2:30">
      <c r="B744" s="573"/>
      <c r="C744" s="773" t="s">
        <v>3789</v>
      </c>
      <c r="D744" s="773" t="s">
        <v>227</v>
      </c>
      <c r="E744" s="573">
        <v>740</v>
      </c>
      <c r="F744" s="410" t="str">
        <f>Dumpadas[[#This Row],[punto]] &amp; " "&amp;Dumpadas[[#This Row],[jornada]]&amp;" " &amp; Dumpadas[[#This Row],[N°Acop]] &amp; " " &amp; TEXT(Dumpadas[[#This Row],[fecha ]], "dd-mm-yyyy")</f>
        <v>NIVEL 974 M4 7N AM 740 15-04-2026</v>
      </c>
      <c r="G744" s="573" t="s">
        <v>14</v>
      </c>
      <c r="H744" s="5">
        <v>46127</v>
      </c>
      <c r="I744" s="573">
        <v>3.2</v>
      </c>
      <c r="J744" s="8">
        <v>1.8499999999999999E-2</v>
      </c>
      <c r="K744" s="8">
        <f>+IF(Dumpadas[[#This Row],[ley]]&gt;0.03,0.03,Dumpadas[[#This Row],[ley]])</f>
        <v>1.8499999999999999E-2</v>
      </c>
      <c r="L744" s="427"/>
      <c r="M744" s="386">
        <v>28881</v>
      </c>
      <c r="N744" s="386"/>
      <c r="O744" s="7"/>
      <c r="P744" s="10" t="str" cm="1">
        <f t="array" ref="P744">INDEX(Rangos!$E$3:$E$16,MATCH(1,(Dumpadas[[#This Row],[ley]]&gt;=Rangos!$B$3:$B$16)*(Dumpadas[[#This Row],[ley]]&lt;=Rangos!$C$3:$C$16),0))</f>
        <v>G</v>
      </c>
      <c r="R744" s="769"/>
      <c r="S744" s="769" t="s">
        <v>1284</v>
      </c>
      <c r="T744" s="369">
        <v>1</v>
      </c>
      <c r="U744" s="369">
        <v>3.2</v>
      </c>
      <c r="V744" s="10">
        <v>1.7000000000000001E-2</v>
      </c>
      <c r="Y744" s="769"/>
      <c r="Z744" s="769" t="s">
        <v>1284</v>
      </c>
      <c r="AA744" s="369">
        <v>1</v>
      </c>
      <c r="AB744" s="369">
        <v>3.2</v>
      </c>
      <c r="AC744" s="10">
        <v>1.7000000000000001E-2</v>
      </c>
      <c r="AD744" s="10">
        <v>1.7000000000000001E-2</v>
      </c>
    </row>
    <row r="745" spans="2:30">
      <c r="B745" s="573"/>
      <c r="C745" s="773" t="s">
        <v>3789</v>
      </c>
      <c r="D745" s="773" t="s">
        <v>227</v>
      </c>
      <c r="E745" s="573">
        <v>741</v>
      </c>
      <c r="F745" s="410" t="str">
        <f>Dumpadas[[#This Row],[punto]] &amp; " "&amp;Dumpadas[[#This Row],[jornada]]&amp;" " &amp; Dumpadas[[#This Row],[N°Acop]] &amp; " " &amp; TEXT(Dumpadas[[#This Row],[fecha ]], "dd-mm-yyyy")</f>
        <v>NIVEL 974 M4 7N AM 741 15-04-2026</v>
      </c>
      <c r="G745" s="573" t="s">
        <v>14</v>
      </c>
      <c r="H745" s="5">
        <v>46127</v>
      </c>
      <c r="I745" s="573">
        <v>3.2</v>
      </c>
      <c r="J745" s="8">
        <v>1.46E-2</v>
      </c>
      <c r="K745" s="8">
        <f>+IF(Dumpadas[[#This Row],[ley]]&gt;0.03,0.03,Dumpadas[[#This Row],[ley]])</f>
        <v>1.46E-2</v>
      </c>
      <c r="L745" s="427"/>
      <c r="M745" s="386">
        <v>28881</v>
      </c>
      <c r="N745" s="386"/>
      <c r="O745" s="7"/>
      <c r="P745" s="10" t="str" cm="1">
        <f t="array" ref="P745">INDEX(Rangos!$E$3:$E$16,MATCH(1,(Dumpadas[[#This Row],[ley]]&gt;=Rangos!$B$3:$B$16)*(Dumpadas[[#This Row],[ley]]&lt;=Rangos!$C$3:$C$16),0))</f>
        <v>E</v>
      </c>
      <c r="R745" s="769"/>
      <c r="S745" s="769" t="s">
        <v>1285</v>
      </c>
      <c r="T745" s="369">
        <v>1</v>
      </c>
      <c r="U745" s="369">
        <v>3.2</v>
      </c>
      <c r="V745" s="10">
        <v>1.72E-2</v>
      </c>
      <c r="Y745" s="769"/>
      <c r="Z745" s="769" t="s">
        <v>1285</v>
      </c>
      <c r="AA745" s="369">
        <v>1</v>
      </c>
      <c r="AB745" s="369">
        <v>3.2</v>
      </c>
      <c r="AC745" s="10">
        <v>1.72E-2</v>
      </c>
      <c r="AD745" s="10">
        <v>1.72E-2</v>
      </c>
    </row>
    <row r="746" spans="2:30">
      <c r="B746" s="573"/>
      <c r="C746" s="773" t="s">
        <v>3789</v>
      </c>
      <c r="D746" s="773" t="s">
        <v>227</v>
      </c>
      <c r="E746" s="573">
        <v>742</v>
      </c>
      <c r="F746" s="410" t="str">
        <f>Dumpadas[[#This Row],[punto]] &amp; " "&amp;Dumpadas[[#This Row],[jornada]]&amp;" " &amp; Dumpadas[[#This Row],[N°Acop]] &amp; " " &amp; TEXT(Dumpadas[[#This Row],[fecha ]], "dd-mm-yyyy")</f>
        <v>NIVEL 974 M4 7N AM 742 15-04-2026</v>
      </c>
      <c r="G746" s="573" t="s">
        <v>14</v>
      </c>
      <c r="H746" s="5">
        <v>46127</v>
      </c>
      <c r="I746" s="573">
        <v>3.2</v>
      </c>
      <c r="J746" s="8">
        <v>1.84E-2</v>
      </c>
      <c r="K746" s="8">
        <f>+IF(Dumpadas[[#This Row],[ley]]&gt;0.03,0.03,Dumpadas[[#This Row],[ley]])</f>
        <v>1.84E-2</v>
      </c>
      <c r="L746" s="427"/>
      <c r="M746" s="386">
        <v>28881</v>
      </c>
      <c r="N746" s="386"/>
      <c r="O746" s="7"/>
      <c r="P746" s="10" t="str" cm="1">
        <f t="array" ref="P746">INDEX(Rangos!$E$3:$E$16,MATCH(1,(Dumpadas[[#This Row],[ley]]&gt;=Rangos!$B$3:$B$16)*(Dumpadas[[#This Row],[ley]]&lt;=Rangos!$C$3:$C$16),0))</f>
        <v>G</v>
      </c>
      <c r="R746" s="769"/>
      <c r="S746" s="769" t="s">
        <v>1286</v>
      </c>
      <c r="T746" s="369">
        <v>1</v>
      </c>
      <c r="U746" s="369">
        <v>3.2</v>
      </c>
      <c r="V746" s="10">
        <v>1.7600000000000001E-2</v>
      </c>
      <c r="Y746" s="769"/>
      <c r="Z746" s="769" t="s">
        <v>1286</v>
      </c>
      <c r="AA746" s="369">
        <v>1</v>
      </c>
      <c r="AB746" s="369">
        <v>3.2</v>
      </c>
      <c r="AC746" s="10">
        <v>1.7600000000000001E-2</v>
      </c>
      <c r="AD746" s="10">
        <v>1.7600000000000001E-2</v>
      </c>
    </row>
    <row r="747" spans="2:30">
      <c r="B747" s="573"/>
      <c r="C747" s="773" t="s">
        <v>3789</v>
      </c>
      <c r="D747" s="773" t="s">
        <v>227</v>
      </c>
      <c r="E747" s="573">
        <v>743</v>
      </c>
      <c r="F747" s="410" t="str">
        <f>Dumpadas[[#This Row],[punto]] &amp; " "&amp;Dumpadas[[#This Row],[jornada]]&amp;" " &amp; Dumpadas[[#This Row],[N°Acop]] &amp; " " &amp; TEXT(Dumpadas[[#This Row],[fecha ]], "dd-mm-yyyy")</f>
        <v>NIVEL 974 M4 7N AM 743 15-04-2026</v>
      </c>
      <c r="G747" s="573" t="s">
        <v>14</v>
      </c>
      <c r="H747" s="5">
        <v>46127</v>
      </c>
      <c r="I747" s="573">
        <v>3.2</v>
      </c>
      <c r="J747" s="8">
        <v>9.7999999999999997E-3</v>
      </c>
      <c r="K747" s="8">
        <f>+IF(Dumpadas[[#This Row],[ley]]&gt;0.03,0.03,Dumpadas[[#This Row],[ley]])</f>
        <v>9.7999999999999997E-3</v>
      </c>
      <c r="L747" s="427"/>
      <c r="M747" s="386">
        <v>28881</v>
      </c>
      <c r="N747" s="386"/>
      <c r="O747" s="7"/>
      <c r="P747" s="10" t="str" cm="1">
        <f t="array" ref="P747">INDEX(Rangos!$E$3:$E$16,MATCH(1,(Dumpadas[[#This Row],[ley]]&gt;=Rangos!$B$3:$B$16)*(Dumpadas[[#This Row],[ley]]&lt;=Rangos!$C$3:$C$16),0))</f>
        <v>B</v>
      </c>
      <c r="R747" s="769"/>
      <c r="S747" s="769" t="s">
        <v>1287</v>
      </c>
      <c r="T747" s="369">
        <v>1</v>
      </c>
      <c r="U747" s="369">
        <v>3.2</v>
      </c>
      <c r="V747" s="10">
        <v>1.5800000000000002E-2</v>
      </c>
      <c r="Y747" s="769"/>
      <c r="Z747" s="769" t="s">
        <v>1287</v>
      </c>
      <c r="AA747" s="369">
        <v>1</v>
      </c>
      <c r="AB747" s="369">
        <v>3.2</v>
      </c>
      <c r="AC747" s="10">
        <v>1.5800000000000002E-2</v>
      </c>
      <c r="AD747" s="10">
        <v>1.5800000000000002E-2</v>
      </c>
    </row>
    <row r="748" spans="2:30">
      <c r="B748" s="573"/>
      <c r="C748" s="773" t="s">
        <v>3789</v>
      </c>
      <c r="D748" s="773" t="s">
        <v>227</v>
      </c>
      <c r="E748" s="573">
        <v>744</v>
      </c>
      <c r="F748" s="410" t="str">
        <f>Dumpadas[[#This Row],[punto]] &amp; " "&amp;Dumpadas[[#This Row],[jornada]]&amp;" " &amp; Dumpadas[[#This Row],[N°Acop]] &amp; " " &amp; TEXT(Dumpadas[[#This Row],[fecha ]], "dd-mm-yyyy")</f>
        <v>NIVEL 974 M4 7N AM 744 15-04-2026</v>
      </c>
      <c r="G748" s="573" t="s">
        <v>14</v>
      </c>
      <c r="H748" s="5">
        <v>46127</v>
      </c>
      <c r="I748" s="573">
        <v>3.2</v>
      </c>
      <c r="J748" s="8">
        <v>1.61E-2</v>
      </c>
      <c r="K748" s="8">
        <f>+IF(Dumpadas[[#This Row],[ley]]&gt;0.03,0.03,Dumpadas[[#This Row],[ley]])</f>
        <v>1.61E-2</v>
      </c>
      <c r="L748" s="427"/>
      <c r="M748" s="386">
        <v>28881</v>
      </c>
      <c r="N748" s="386"/>
      <c r="O748" s="7"/>
      <c r="P748" s="10" t="str" cm="1">
        <f t="array" ref="P748">INDEX(Rangos!$E$3:$E$16,MATCH(1,(Dumpadas[[#This Row],[ley]]&gt;=Rangos!$B$3:$B$16)*(Dumpadas[[#This Row],[ley]]&lt;=Rangos!$C$3:$C$16),0))</f>
        <v>F</v>
      </c>
      <c r="R748" s="769"/>
      <c r="S748" s="769" t="s">
        <v>1288</v>
      </c>
      <c r="T748" s="369">
        <v>1</v>
      </c>
      <c r="U748" s="369">
        <v>3.2</v>
      </c>
      <c r="V748" s="10">
        <v>1.9300000000000001E-2</v>
      </c>
      <c r="Y748" s="769"/>
      <c r="Z748" s="769" t="s">
        <v>1288</v>
      </c>
      <c r="AA748" s="369">
        <v>1</v>
      </c>
      <c r="AB748" s="369">
        <v>3.2</v>
      </c>
      <c r="AC748" s="10">
        <v>1.9300000000000001E-2</v>
      </c>
      <c r="AD748" s="10">
        <v>1.9300000000000001E-2</v>
      </c>
    </row>
    <row r="749" spans="2:30">
      <c r="B749" s="573"/>
      <c r="C749" s="773" t="s">
        <v>3789</v>
      </c>
      <c r="D749" s="773" t="s">
        <v>227</v>
      </c>
      <c r="E749" s="573">
        <v>745</v>
      </c>
      <c r="F749" s="410" t="str">
        <f>Dumpadas[[#This Row],[punto]] &amp; " "&amp;Dumpadas[[#This Row],[jornada]]&amp;" " &amp; Dumpadas[[#This Row],[N°Acop]] &amp; " " &amp; TEXT(Dumpadas[[#This Row],[fecha ]], "dd-mm-yyyy")</f>
        <v>NIVEL 974 M4 7N AM 745 15-04-2026</v>
      </c>
      <c r="G749" s="573" t="s">
        <v>14</v>
      </c>
      <c r="H749" s="5">
        <v>46127</v>
      </c>
      <c r="I749" s="573">
        <v>3.2</v>
      </c>
      <c r="J749" s="8">
        <v>1.67E-2</v>
      </c>
      <c r="K749" s="8">
        <f>+IF(Dumpadas[[#This Row],[ley]]&gt;0.03,0.03,Dumpadas[[#This Row],[ley]])</f>
        <v>1.67E-2</v>
      </c>
      <c r="L749" s="427"/>
      <c r="M749" s="386">
        <v>28881</v>
      </c>
      <c r="N749" s="386"/>
      <c r="O749" s="7"/>
      <c r="P749" s="10" t="str" cm="1">
        <f t="array" ref="P749">INDEX(Rangos!$E$3:$E$16,MATCH(1,(Dumpadas[[#This Row],[ley]]&gt;=Rangos!$B$3:$B$16)*(Dumpadas[[#This Row],[ley]]&lt;=Rangos!$C$3:$C$16),0))</f>
        <v>F</v>
      </c>
      <c r="R749" s="769"/>
      <c r="S749" s="769" t="s">
        <v>1289</v>
      </c>
      <c r="T749" s="369">
        <v>1</v>
      </c>
      <c r="U749" s="369">
        <v>3.2</v>
      </c>
      <c r="V749" s="10">
        <v>1.6400000000000001E-2</v>
      </c>
      <c r="Y749" s="769"/>
      <c r="Z749" s="769" t="s">
        <v>1289</v>
      </c>
      <c r="AA749" s="369">
        <v>1</v>
      </c>
      <c r="AB749" s="369">
        <v>3.2</v>
      </c>
      <c r="AC749" s="10">
        <v>1.6400000000000001E-2</v>
      </c>
      <c r="AD749" s="10">
        <v>1.6400000000000001E-2</v>
      </c>
    </row>
    <row r="750" spans="2:30">
      <c r="B750" s="535"/>
      <c r="C750" s="535" t="s">
        <v>3784</v>
      </c>
      <c r="D750" s="535" t="s">
        <v>299</v>
      </c>
      <c r="E750" s="535">
        <v>746</v>
      </c>
      <c r="F750" s="537" t="str">
        <f>Dumpadas[[#This Row],[punto]] &amp; " "&amp;Dumpadas[[#This Row],[jornada]]&amp;" " &amp; Dumpadas[[#This Row],[N°Acop]] &amp; " " &amp; TEXT(Dumpadas[[#This Row],[fecha ]], "dd-mm-yyyy")</f>
        <v>NIVEL 968 CONTRA AM 746 15-04-2026</v>
      </c>
      <c r="G750" s="535" t="s">
        <v>14</v>
      </c>
      <c r="H750" s="538">
        <v>46127</v>
      </c>
      <c r="I750" s="535">
        <v>3.2</v>
      </c>
      <c r="J750" s="539">
        <v>9.9000000000000008E-3</v>
      </c>
      <c r="K750" s="539">
        <f>+IF(Dumpadas[[#This Row],[ley]]&gt;0.03,0.03,Dumpadas[[#This Row],[ley]])</f>
        <v>9.9000000000000008E-3</v>
      </c>
      <c r="L750" s="539"/>
      <c r="M750" s="535">
        <v>28883</v>
      </c>
      <c r="N750" s="535"/>
      <c r="O750" s="539"/>
      <c r="P750" s="540" t="str" cm="1">
        <f t="array" ref="P750">INDEX(Rangos!$E$3:$E$16,MATCH(1,(Dumpadas[[#This Row],[ley]]&gt;=Rangos!$B$3:$B$16)*(Dumpadas[[#This Row],[ley]]&lt;=Rangos!$C$3:$C$16),0))</f>
        <v>B</v>
      </c>
      <c r="R750" s="769"/>
      <c r="S750" s="769" t="s">
        <v>1290</v>
      </c>
      <c r="T750" s="369">
        <v>1</v>
      </c>
      <c r="U750" s="369">
        <v>3.2</v>
      </c>
      <c r="V750" s="10">
        <v>2.0899999999999998E-2</v>
      </c>
      <c r="Y750" s="769"/>
      <c r="Z750" s="769" t="s">
        <v>1290</v>
      </c>
      <c r="AA750" s="369">
        <v>1</v>
      </c>
      <c r="AB750" s="369">
        <v>3.2</v>
      </c>
      <c r="AC750" s="10">
        <v>2.0899999999999998E-2</v>
      </c>
      <c r="AD750" s="10">
        <v>2.0899999999999998E-2</v>
      </c>
    </row>
    <row r="751" spans="2:30">
      <c r="B751" s="535"/>
      <c r="C751" s="535" t="s">
        <v>3784</v>
      </c>
      <c r="D751" s="535" t="s">
        <v>299</v>
      </c>
      <c r="E751" s="535">
        <v>747</v>
      </c>
      <c r="F751" s="537" t="str">
        <f>Dumpadas[[#This Row],[punto]] &amp; " "&amp;Dumpadas[[#This Row],[jornada]]&amp;" " &amp; Dumpadas[[#This Row],[N°Acop]] &amp; " " &amp; TEXT(Dumpadas[[#This Row],[fecha ]], "dd-mm-yyyy")</f>
        <v>NIVEL 968 CONTRA AM 747 15-04-2026</v>
      </c>
      <c r="G751" s="535" t="s">
        <v>14</v>
      </c>
      <c r="H751" s="538">
        <v>46127</v>
      </c>
      <c r="I751" s="535">
        <v>3.2</v>
      </c>
      <c r="J751" s="539">
        <v>2.1299999999999999E-2</v>
      </c>
      <c r="K751" s="539">
        <f>+IF(Dumpadas[[#This Row],[ley]]&gt;0.03,0.03,Dumpadas[[#This Row],[ley]])</f>
        <v>2.1299999999999999E-2</v>
      </c>
      <c r="L751" s="539"/>
      <c r="M751" s="535">
        <v>28883</v>
      </c>
      <c r="N751" s="535"/>
      <c r="O751" s="539"/>
      <c r="P751" s="540" t="str" cm="1">
        <f t="array" ref="P751">INDEX(Rangos!$E$3:$E$16,MATCH(1,(Dumpadas[[#This Row],[ley]]&gt;=Rangos!$B$3:$B$16)*(Dumpadas[[#This Row],[ley]]&lt;=Rangos!$C$3:$C$16),0))</f>
        <v>I</v>
      </c>
      <c r="R751" s="769"/>
      <c r="S751" s="769" t="s">
        <v>1291</v>
      </c>
      <c r="T751" s="369">
        <v>1</v>
      </c>
      <c r="U751" s="369">
        <v>3.2</v>
      </c>
      <c r="V751" s="10">
        <v>1.9599999999999999E-2</v>
      </c>
      <c r="Y751" s="769"/>
      <c r="Z751" s="769" t="s">
        <v>1291</v>
      </c>
      <c r="AA751" s="369">
        <v>1</v>
      </c>
      <c r="AB751" s="369">
        <v>3.2</v>
      </c>
      <c r="AC751" s="10">
        <v>1.9599999999999999E-2</v>
      </c>
      <c r="AD751" s="10">
        <v>1.9599999999999999E-2</v>
      </c>
    </row>
    <row r="752" spans="2:30">
      <c r="B752" s="535"/>
      <c r="C752" s="535" t="s">
        <v>3784</v>
      </c>
      <c r="D752" s="535" t="s">
        <v>299</v>
      </c>
      <c r="E752" s="535">
        <v>748</v>
      </c>
      <c r="F752" s="537" t="str">
        <f>Dumpadas[[#This Row],[punto]] &amp; " "&amp;Dumpadas[[#This Row],[jornada]]&amp;" " &amp; Dumpadas[[#This Row],[N°Acop]] &amp; " " &amp; TEXT(Dumpadas[[#This Row],[fecha ]], "dd-mm-yyyy")</f>
        <v>NIVEL 968 CONTRA AM 748 15-04-2026</v>
      </c>
      <c r="G752" s="535" t="s">
        <v>14</v>
      </c>
      <c r="H752" s="538">
        <v>46127</v>
      </c>
      <c r="I752" s="535">
        <v>3.2</v>
      </c>
      <c r="J752" s="539">
        <v>1.41E-2</v>
      </c>
      <c r="K752" s="539">
        <f>+IF(Dumpadas[[#This Row],[ley]]&gt;0.03,0.03,Dumpadas[[#This Row],[ley]])</f>
        <v>1.41E-2</v>
      </c>
      <c r="L752" s="539"/>
      <c r="M752" s="535">
        <v>28883</v>
      </c>
      <c r="N752" s="535"/>
      <c r="O752" s="539"/>
      <c r="P752" s="540" t="str" cm="1">
        <f t="array" ref="P752">INDEX(Rangos!$E$3:$E$16,MATCH(1,(Dumpadas[[#This Row],[ley]]&gt;=Rangos!$B$3:$B$16)*(Dumpadas[[#This Row],[ley]]&lt;=Rangos!$C$3:$C$16),0))</f>
        <v>E</v>
      </c>
      <c r="R752" s="769"/>
      <c r="S752" s="769" t="s">
        <v>1292</v>
      </c>
      <c r="T752" s="369">
        <v>1</v>
      </c>
      <c r="U752" s="369">
        <v>3.2</v>
      </c>
      <c r="V752" s="10">
        <v>1.5800000000000002E-2</v>
      </c>
      <c r="Y752" s="769"/>
      <c r="Z752" s="769" t="s">
        <v>1292</v>
      </c>
      <c r="AA752" s="369">
        <v>1</v>
      </c>
      <c r="AB752" s="369">
        <v>3.2</v>
      </c>
      <c r="AC752" s="10">
        <v>1.5800000000000002E-2</v>
      </c>
      <c r="AD752" s="10">
        <v>1.5800000000000002E-2</v>
      </c>
    </row>
    <row r="753" spans="2:30">
      <c r="B753" s="535"/>
      <c r="C753" s="535" t="s">
        <v>3784</v>
      </c>
      <c r="D753" s="535" t="s">
        <v>299</v>
      </c>
      <c r="E753" s="535">
        <v>749</v>
      </c>
      <c r="F753" s="537" t="str">
        <f>Dumpadas[[#This Row],[punto]] &amp; " "&amp;Dumpadas[[#This Row],[jornada]]&amp;" " &amp; Dumpadas[[#This Row],[N°Acop]] &amp; " " &amp; TEXT(Dumpadas[[#This Row],[fecha ]], "dd-mm-yyyy")</f>
        <v>NIVEL 968 CONTRA AM 749 15-04-2026</v>
      </c>
      <c r="G753" s="535" t="s">
        <v>14</v>
      </c>
      <c r="H753" s="538">
        <v>46127</v>
      </c>
      <c r="I753" s="535">
        <v>3.2</v>
      </c>
      <c r="J753" s="539">
        <v>1.24E-2</v>
      </c>
      <c r="K753" s="539">
        <f>+IF(Dumpadas[[#This Row],[ley]]&gt;0.03,0.03,Dumpadas[[#This Row],[ley]])</f>
        <v>1.24E-2</v>
      </c>
      <c r="L753" s="539"/>
      <c r="M753" s="535">
        <v>28883</v>
      </c>
      <c r="N753" s="535"/>
      <c r="O753" s="539"/>
      <c r="P753" s="540" t="str" cm="1">
        <f t="array" ref="P753">INDEX(Rangos!$E$3:$E$16,MATCH(1,(Dumpadas[[#This Row],[ley]]&gt;=Rangos!$B$3:$B$16)*(Dumpadas[[#This Row],[ley]]&lt;=Rangos!$C$3:$C$16),0))</f>
        <v>D</v>
      </c>
      <c r="R753" s="769"/>
      <c r="S753" s="769" t="s">
        <v>1293</v>
      </c>
      <c r="T753" s="369">
        <v>1</v>
      </c>
      <c r="U753" s="369">
        <v>3.2</v>
      </c>
      <c r="V753" s="10">
        <v>1.78E-2</v>
      </c>
      <c r="Y753" s="769"/>
      <c r="Z753" s="769" t="s">
        <v>1293</v>
      </c>
      <c r="AA753" s="369">
        <v>1</v>
      </c>
      <c r="AB753" s="369">
        <v>3.2</v>
      </c>
      <c r="AC753" s="10">
        <v>1.78E-2</v>
      </c>
      <c r="AD753" s="10">
        <v>1.78E-2</v>
      </c>
    </row>
    <row r="754" spans="2:30">
      <c r="B754" s="535"/>
      <c r="C754" s="535" t="s">
        <v>3784</v>
      </c>
      <c r="D754" s="535" t="s">
        <v>299</v>
      </c>
      <c r="E754" s="535">
        <v>750</v>
      </c>
      <c r="F754" s="537" t="str">
        <f>Dumpadas[[#This Row],[punto]] &amp; " "&amp;Dumpadas[[#This Row],[jornada]]&amp;" " &amp; Dumpadas[[#This Row],[N°Acop]] &amp; " " &amp; TEXT(Dumpadas[[#This Row],[fecha ]], "dd-mm-yyyy")</f>
        <v>NIVEL 968 CONTRA AM 750 15-04-2026</v>
      </c>
      <c r="G754" s="535" t="s">
        <v>14</v>
      </c>
      <c r="H754" s="538">
        <v>46127</v>
      </c>
      <c r="I754" s="535">
        <v>3.2</v>
      </c>
      <c r="J754" s="539">
        <v>1.3599999999999999E-2</v>
      </c>
      <c r="K754" s="539">
        <f>+IF(Dumpadas[[#This Row],[ley]]&gt;0.03,0.03,Dumpadas[[#This Row],[ley]])</f>
        <v>1.3599999999999999E-2</v>
      </c>
      <c r="L754" s="539"/>
      <c r="M754" s="535">
        <v>28883</v>
      </c>
      <c r="N754" s="535"/>
      <c r="O754" s="539"/>
      <c r="P754" s="540" t="str" cm="1">
        <f t="array" ref="P754">INDEX(Rangos!$E$3:$E$16,MATCH(1,(Dumpadas[[#This Row],[ley]]&gt;=Rangos!$B$3:$B$16)*(Dumpadas[[#This Row],[ley]]&lt;=Rangos!$C$3:$C$16),0))</f>
        <v>E</v>
      </c>
      <c r="R754" s="769"/>
      <c r="S754" s="769" t="s">
        <v>1294</v>
      </c>
      <c r="T754" s="369">
        <v>1</v>
      </c>
      <c r="U754" s="369">
        <v>3.2</v>
      </c>
      <c r="V754" s="10">
        <v>1.5900000000000001E-2</v>
      </c>
      <c r="Y754" s="769"/>
      <c r="Z754" s="769" t="s">
        <v>1294</v>
      </c>
      <c r="AA754" s="369">
        <v>1</v>
      </c>
      <c r="AB754" s="369">
        <v>3.2</v>
      </c>
      <c r="AC754" s="10">
        <v>1.5900000000000001E-2</v>
      </c>
      <c r="AD754" s="10">
        <v>1.5900000000000001E-2</v>
      </c>
    </row>
    <row r="755" spans="2:30">
      <c r="B755" s="535"/>
      <c r="C755" s="535" t="s">
        <v>3784</v>
      </c>
      <c r="D755" s="535" t="s">
        <v>299</v>
      </c>
      <c r="E755" s="535">
        <v>751</v>
      </c>
      <c r="F755" s="537" t="str">
        <f>Dumpadas[[#This Row],[punto]] &amp; " "&amp;Dumpadas[[#This Row],[jornada]]&amp;" " &amp; Dumpadas[[#This Row],[N°Acop]] &amp; " " &amp; TEXT(Dumpadas[[#This Row],[fecha ]], "dd-mm-yyyy")</f>
        <v>NIVEL 968 CONTRA AM 751 15-04-2026</v>
      </c>
      <c r="G755" s="535" t="s">
        <v>14</v>
      </c>
      <c r="H755" s="538">
        <v>46127</v>
      </c>
      <c r="I755" s="535">
        <v>3.2</v>
      </c>
      <c r="J755" s="539">
        <v>4.6199999999999998E-2</v>
      </c>
      <c r="K755" s="539">
        <f>+IF(Dumpadas[[#This Row],[ley]]&gt;0.03,0.03,Dumpadas[[#This Row],[ley]])</f>
        <v>0.03</v>
      </c>
      <c r="L755" s="539"/>
      <c r="M755" s="535">
        <v>28883</v>
      </c>
      <c r="N755" s="535"/>
      <c r="O755" s="539"/>
      <c r="P755" s="540" t="str" cm="1">
        <f t="array" ref="P755">INDEX(Rangos!$E$3:$E$16,MATCH(1,(Dumpadas[[#This Row],[ley]]&gt;=Rangos!$B$3:$B$16)*(Dumpadas[[#This Row],[ley]]&lt;=Rangos!$C$3:$C$16),0))</f>
        <v>L</v>
      </c>
      <c r="R755" s="769"/>
      <c r="S755" s="769" t="s">
        <v>1295</v>
      </c>
      <c r="T755" s="369">
        <v>1</v>
      </c>
      <c r="U755" s="369">
        <v>3.2</v>
      </c>
      <c r="V755" s="10">
        <v>2.18E-2</v>
      </c>
      <c r="Y755" s="769"/>
      <c r="Z755" s="769" t="s">
        <v>1295</v>
      </c>
      <c r="AA755" s="369">
        <v>1</v>
      </c>
      <c r="AB755" s="369">
        <v>3.2</v>
      </c>
      <c r="AC755" s="10">
        <v>2.18E-2</v>
      </c>
      <c r="AD755" s="10">
        <v>2.18E-2</v>
      </c>
    </row>
    <row r="756" spans="2:30">
      <c r="B756" s="535"/>
      <c r="C756" s="535" t="s">
        <v>3784</v>
      </c>
      <c r="D756" s="535" t="s">
        <v>299</v>
      </c>
      <c r="E756" s="535">
        <v>752</v>
      </c>
      <c r="F756" s="537" t="str">
        <f>Dumpadas[[#This Row],[punto]] &amp; " "&amp;Dumpadas[[#This Row],[jornada]]&amp;" " &amp; Dumpadas[[#This Row],[N°Acop]] &amp; " " &amp; TEXT(Dumpadas[[#This Row],[fecha ]], "dd-mm-yyyy")</f>
        <v>NIVEL 968 CONTRA AM 752 15-04-2026</v>
      </c>
      <c r="G756" s="535" t="s">
        <v>14</v>
      </c>
      <c r="H756" s="538">
        <v>46127</v>
      </c>
      <c r="I756" s="535">
        <v>3.2</v>
      </c>
      <c r="J756" s="539">
        <v>2.3800000000000002E-2</v>
      </c>
      <c r="K756" s="539">
        <f>+IF(Dumpadas[[#This Row],[ley]]&gt;0.03,0.03,Dumpadas[[#This Row],[ley]])</f>
        <v>2.3800000000000002E-2</v>
      </c>
      <c r="L756" s="539"/>
      <c r="M756" s="535">
        <v>28883</v>
      </c>
      <c r="N756" s="535"/>
      <c r="O756" s="539"/>
      <c r="P756" s="540" t="str" cm="1">
        <f t="array" ref="P756">INDEX(Rangos!$E$3:$E$16,MATCH(1,(Dumpadas[[#This Row],[ley]]&gt;=Rangos!$B$3:$B$16)*(Dumpadas[[#This Row],[ley]]&lt;=Rangos!$C$3:$C$16),0))</f>
        <v>J</v>
      </c>
      <c r="R756" s="769"/>
      <c r="S756" s="769" t="s">
        <v>1296</v>
      </c>
      <c r="T756" s="369">
        <v>1</v>
      </c>
      <c r="U756" s="369">
        <v>3.2</v>
      </c>
      <c r="V756" s="10">
        <v>2.07E-2</v>
      </c>
      <c r="Y756" s="769"/>
      <c r="Z756" s="769" t="s">
        <v>1296</v>
      </c>
      <c r="AA756" s="369">
        <v>1</v>
      </c>
      <c r="AB756" s="369">
        <v>3.2</v>
      </c>
      <c r="AC756" s="10">
        <v>2.07E-2</v>
      </c>
      <c r="AD756" s="10">
        <v>2.07E-2</v>
      </c>
    </row>
    <row r="757" spans="2:30">
      <c r="B757" s="535"/>
      <c r="C757" s="535" t="s">
        <v>3784</v>
      </c>
      <c r="D757" s="535" t="s">
        <v>299</v>
      </c>
      <c r="E757" s="535">
        <v>753</v>
      </c>
      <c r="F757" s="537" t="str">
        <f>Dumpadas[[#This Row],[punto]] &amp; " "&amp;Dumpadas[[#This Row],[jornada]]&amp;" " &amp; Dumpadas[[#This Row],[N°Acop]] &amp; " " &amp; TEXT(Dumpadas[[#This Row],[fecha ]], "dd-mm-yyyy")</f>
        <v>NIVEL 968 CONTRA AM 753 15-04-2026</v>
      </c>
      <c r="G757" s="535" t="s">
        <v>14</v>
      </c>
      <c r="H757" s="538">
        <v>46127</v>
      </c>
      <c r="I757" s="535">
        <v>3.2</v>
      </c>
      <c r="J757" s="539">
        <v>1.3299999999999999E-2</v>
      </c>
      <c r="K757" s="539">
        <f>+IF(Dumpadas[[#This Row],[ley]]&gt;0.03,0.03,Dumpadas[[#This Row],[ley]])</f>
        <v>1.3299999999999999E-2</v>
      </c>
      <c r="L757" s="539"/>
      <c r="M757" s="535">
        <v>28883</v>
      </c>
      <c r="N757" s="535"/>
      <c r="O757" s="539"/>
      <c r="P757" s="540" t="str" cm="1">
        <f t="array" ref="P757">INDEX(Rangos!$E$3:$E$16,MATCH(1,(Dumpadas[[#This Row],[ley]]&gt;=Rangos!$B$3:$B$16)*(Dumpadas[[#This Row],[ley]]&lt;=Rangos!$C$3:$C$16),0))</f>
        <v>D</v>
      </c>
      <c r="R757" s="769"/>
      <c r="S757" s="769" t="s">
        <v>1297</v>
      </c>
      <c r="T757" s="369">
        <v>1</v>
      </c>
      <c r="U757" s="369">
        <v>3.2</v>
      </c>
      <c r="V757" s="10">
        <v>1.21E-2</v>
      </c>
      <c r="Y757" s="769"/>
      <c r="Z757" s="769" t="s">
        <v>1297</v>
      </c>
      <c r="AA757" s="369">
        <v>1</v>
      </c>
      <c r="AB757" s="369">
        <v>3.2</v>
      </c>
      <c r="AC757" s="10">
        <v>1.21E-2</v>
      </c>
      <c r="AD757" s="10">
        <v>1.21E-2</v>
      </c>
    </row>
    <row r="758" spans="2:30">
      <c r="B758" s="576"/>
      <c r="C758" s="773" t="s">
        <v>3794</v>
      </c>
      <c r="D758" s="773" t="s">
        <v>3795</v>
      </c>
      <c r="E758" s="576">
        <v>754</v>
      </c>
      <c r="F758" s="410" t="str">
        <f>Dumpadas[[#This Row],[punto]] &amp; " "&amp;Dumpadas[[#This Row],[jornada]]&amp;" " &amp; Dumpadas[[#This Row],[N°Acop]] &amp; " " &amp; TEXT(Dumpadas[[#This Row],[fecha ]], "dd-mm-yyyy")</f>
        <v>NIVEL 974 M4 6N DQ T.PM 754 15-04-2026</v>
      </c>
      <c r="G758" s="576" t="s">
        <v>304</v>
      </c>
      <c r="H758" s="5">
        <v>46127</v>
      </c>
      <c r="I758" s="576">
        <v>3.2</v>
      </c>
      <c r="J758" s="8">
        <v>1.41E-2</v>
      </c>
      <c r="K758" s="8">
        <f>+IF(Dumpadas[[#This Row],[ley]]&gt;0.03,0.03,Dumpadas[[#This Row],[ley]])</f>
        <v>1.41E-2</v>
      </c>
      <c r="L758" s="427"/>
      <c r="M758" s="386">
        <v>28890</v>
      </c>
      <c r="N758" s="386"/>
      <c r="O758" s="7"/>
      <c r="P758" s="10" t="str" cm="1">
        <f t="array" ref="P758">INDEX(Rangos!$E$3:$E$16,MATCH(1,(Dumpadas[[#This Row],[ley]]&gt;=Rangos!$B$3:$B$16)*(Dumpadas[[#This Row],[ley]]&lt;=Rangos!$C$3:$C$16),0))</f>
        <v>E</v>
      </c>
      <c r="R758" s="769"/>
      <c r="S758" s="769" t="s">
        <v>1298</v>
      </c>
      <c r="T758" s="369">
        <v>1</v>
      </c>
      <c r="U758" s="369">
        <v>3.2</v>
      </c>
      <c r="V758" s="10">
        <v>9.4000000000000004E-3</v>
      </c>
      <c r="Y758" s="769"/>
      <c r="Z758" s="769" t="s">
        <v>1298</v>
      </c>
      <c r="AA758" s="369">
        <v>1</v>
      </c>
      <c r="AB758" s="369">
        <v>3.2</v>
      </c>
      <c r="AC758" s="10">
        <v>9.4000000000000004E-3</v>
      </c>
      <c r="AD758" s="10">
        <v>9.4000000000000004E-3</v>
      </c>
    </row>
    <row r="759" spans="2:30">
      <c r="B759" s="576"/>
      <c r="C759" s="773" t="s">
        <v>3794</v>
      </c>
      <c r="D759" s="773" t="s">
        <v>3795</v>
      </c>
      <c r="E759" s="576">
        <v>755</v>
      </c>
      <c r="F759" s="410" t="str">
        <f>Dumpadas[[#This Row],[punto]] &amp; " "&amp;Dumpadas[[#This Row],[jornada]]&amp;" " &amp; Dumpadas[[#This Row],[N°Acop]] &amp; " " &amp; TEXT(Dumpadas[[#This Row],[fecha ]], "dd-mm-yyyy")</f>
        <v>NIVEL 974 M4 6N DQ T.PM 755 15-04-2026</v>
      </c>
      <c r="G759" s="576" t="s">
        <v>304</v>
      </c>
      <c r="H759" s="5">
        <v>46127</v>
      </c>
      <c r="I759" s="576">
        <v>3.2</v>
      </c>
      <c r="J759" s="8">
        <v>1.11E-2</v>
      </c>
      <c r="K759" s="8">
        <f>+IF(Dumpadas[[#This Row],[ley]]&gt;0.03,0.03,Dumpadas[[#This Row],[ley]])</f>
        <v>1.11E-2</v>
      </c>
      <c r="L759" s="427"/>
      <c r="M759" s="386">
        <v>28890</v>
      </c>
      <c r="N759" s="386"/>
      <c r="O759" s="7"/>
      <c r="P759" s="10" t="str" cm="1">
        <f t="array" ref="P759">INDEX(Rangos!$E$3:$E$16,MATCH(1,(Dumpadas[[#This Row],[ley]]&gt;=Rangos!$B$3:$B$16)*(Dumpadas[[#This Row],[ley]]&lt;=Rangos!$C$3:$C$16),0))</f>
        <v>C</v>
      </c>
      <c r="R759" s="769"/>
      <c r="S759" s="769" t="s">
        <v>1299</v>
      </c>
      <c r="T759" s="369">
        <v>1</v>
      </c>
      <c r="U759" s="369">
        <v>3.2</v>
      </c>
      <c r="V759" s="10">
        <v>1.3299999999999999E-2</v>
      </c>
      <c r="Y759" s="769"/>
      <c r="Z759" s="769" t="s">
        <v>1299</v>
      </c>
      <c r="AA759" s="369">
        <v>1</v>
      </c>
      <c r="AB759" s="369">
        <v>3.2</v>
      </c>
      <c r="AC759" s="10">
        <v>1.3299999999999999E-2</v>
      </c>
      <c r="AD759" s="10">
        <v>1.3299999999999999E-2</v>
      </c>
    </row>
    <row r="760" spans="2:30">
      <c r="B760" s="576"/>
      <c r="C760" s="773" t="s">
        <v>3794</v>
      </c>
      <c r="D760" s="773" t="s">
        <v>3795</v>
      </c>
      <c r="E760" s="576">
        <v>756</v>
      </c>
      <c r="F760" s="410" t="str">
        <f>Dumpadas[[#This Row],[punto]] &amp; " "&amp;Dumpadas[[#This Row],[jornada]]&amp;" " &amp; Dumpadas[[#This Row],[N°Acop]] &amp; " " &amp; TEXT(Dumpadas[[#This Row],[fecha ]], "dd-mm-yyyy")</f>
        <v>NIVEL 974 M4 6N DQ T.PM 756 15-04-2026</v>
      </c>
      <c r="G760" s="576" t="s">
        <v>304</v>
      </c>
      <c r="H760" s="5">
        <v>46127</v>
      </c>
      <c r="I760" s="576">
        <v>3.2</v>
      </c>
      <c r="J760" s="8">
        <v>1.12E-2</v>
      </c>
      <c r="K760" s="8">
        <f>+IF(Dumpadas[[#This Row],[ley]]&gt;0.03,0.03,Dumpadas[[#This Row],[ley]])</f>
        <v>1.12E-2</v>
      </c>
      <c r="L760" s="427"/>
      <c r="M760" s="386">
        <v>28890</v>
      </c>
      <c r="N760" s="386"/>
      <c r="O760" s="7"/>
      <c r="P760" s="10" t="str" cm="1">
        <f t="array" ref="P760">INDEX(Rangos!$E$3:$E$16,MATCH(1,(Dumpadas[[#This Row],[ley]]&gt;=Rangos!$B$3:$B$16)*(Dumpadas[[#This Row],[ley]]&lt;=Rangos!$C$3:$C$16),0))</f>
        <v>C</v>
      </c>
      <c r="R760" s="769"/>
      <c r="S760" s="769" t="s">
        <v>1300</v>
      </c>
      <c r="T760" s="369">
        <v>1</v>
      </c>
      <c r="U760" s="369">
        <v>3.2</v>
      </c>
      <c r="V760" s="10">
        <v>1.4E-2</v>
      </c>
      <c r="Y760" s="769"/>
      <c r="Z760" s="769" t="s">
        <v>1300</v>
      </c>
      <c r="AA760" s="369">
        <v>1</v>
      </c>
      <c r="AB760" s="369">
        <v>3.2</v>
      </c>
      <c r="AC760" s="10">
        <v>1.4E-2</v>
      </c>
      <c r="AD760" s="10">
        <v>1.4E-2</v>
      </c>
    </row>
    <row r="761" spans="2:30">
      <c r="B761" s="576"/>
      <c r="C761" s="773" t="s">
        <v>3794</v>
      </c>
      <c r="D761" s="773" t="s">
        <v>3795</v>
      </c>
      <c r="E761" s="386">
        <v>757</v>
      </c>
      <c r="F761" s="410" t="str">
        <f>Dumpadas[[#This Row],[punto]] &amp; " "&amp;Dumpadas[[#This Row],[jornada]]&amp;" " &amp; Dumpadas[[#This Row],[N°Acop]] &amp; " " &amp; TEXT(Dumpadas[[#This Row],[fecha ]], "dd-mm-yyyy")</f>
        <v>NIVEL 974 M4 6N DQ T.PM 757 15-04-2026</v>
      </c>
      <c r="G761" s="576" t="s">
        <v>304</v>
      </c>
      <c r="H761" s="5">
        <v>46127</v>
      </c>
      <c r="I761" s="576">
        <v>3.2</v>
      </c>
      <c r="J761" s="8">
        <v>1.67E-2</v>
      </c>
      <c r="K761" s="8">
        <f>+IF(Dumpadas[[#This Row],[ley]]&gt;0.03,0.03,Dumpadas[[#This Row],[ley]])</f>
        <v>1.67E-2</v>
      </c>
      <c r="L761" s="427"/>
      <c r="M761" s="386">
        <v>28890</v>
      </c>
      <c r="N761" s="386"/>
      <c r="O761" s="7"/>
      <c r="P761" s="10" t="str" cm="1">
        <f t="array" ref="P761">INDEX(Rangos!$E$3:$E$16,MATCH(1,(Dumpadas[[#This Row],[ley]]&gt;=Rangos!$B$3:$B$16)*(Dumpadas[[#This Row],[ley]]&lt;=Rangos!$C$3:$C$16),0))</f>
        <v>F</v>
      </c>
      <c r="R761" s="769"/>
      <c r="S761" s="769" t="s">
        <v>1301</v>
      </c>
      <c r="T761" s="369">
        <v>1</v>
      </c>
      <c r="U761" s="369">
        <v>3.2</v>
      </c>
      <c r="V761" s="10">
        <v>1.3899999999999999E-2</v>
      </c>
      <c r="Y761" s="769"/>
      <c r="Z761" s="769" t="s">
        <v>1301</v>
      </c>
      <c r="AA761" s="369">
        <v>1</v>
      </c>
      <c r="AB761" s="369">
        <v>3.2</v>
      </c>
      <c r="AC761" s="10">
        <v>1.3899999999999999E-2</v>
      </c>
      <c r="AD761" s="10">
        <v>1.3899999999999999E-2</v>
      </c>
    </row>
    <row r="762" spans="2:30">
      <c r="B762" s="576"/>
      <c r="C762" s="773" t="s">
        <v>3794</v>
      </c>
      <c r="D762" s="773" t="s">
        <v>3795</v>
      </c>
      <c r="E762" s="386">
        <v>758</v>
      </c>
      <c r="F762" s="410" t="str">
        <f>Dumpadas[[#This Row],[punto]] &amp; " "&amp;Dumpadas[[#This Row],[jornada]]&amp;" " &amp; Dumpadas[[#This Row],[N°Acop]] &amp; " " &amp; TEXT(Dumpadas[[#This Row],[fecha ]], "dd-mm-yyyy")</f>
        <v>NIVEL 974 M4 6N DQ T.PM 758 15-04-2026</v>
      </c>
      <c r="G762" s="576" t="s">
        <v>304</v>
      </c>
      <c r="H762" s="5">
        <v>46127</v>
      </c>
      <c r="I762" s="576">
        <v>3.2</v>
      </c>
      <c r="J762" s="8">
        <v>1.9599999999999999E-2</v>
      </c>
      <c r="K762" s="8">
        <f>+IF(Dumpadas[[#This Row],[ley]]&gt;0.03,0.03,Dumpadas[[#This Row],[ley]])</f>
        <v>1.9599999999999999E-2</v>
      </c>
      <c r="L762" s="427"/>
      <c r="M762" s="386">
        <v>28890</v>
      </c>
      <c r="N762" s="386"/>
      <c r="O762" s="7"/>
      <c r="P762" s="10" t="str" cm="1">
        <f t="array" ref="P762">INDEX(Rangos!$E$3:$E$16,MATCH(1,(Dumpadas[[#This Row],[ley]]&gt;=Rangos!$B$3:$B$16)*(Dumpadas[[#This Row],[ley]]&lt;=Rangos!$C$3:$C$16),0))</f>
        <v>H</v>
      </c>
      <c r="R762" s="769"/>
      <c r="S762" s="769" t="s">
        <v>1302</v>
      </c>
      <c r="T762" s="369">
        <v>1</v>
      </c>
      <c r="U762" s="369">
        <v>3.2</v>
      </c>
      <c r="V762" s="10">
        <v>1.03E-2</v>
      </c>
      <c r="Y762" s="769"/>
      <c r="Z762" s="769" t="s">
        <v>1302</v>
      </c>
      <c r="AA762" s="369">
        <v>1</v>
      </c>
      <c r="AB762" s="369">
        <v>3.2</v>
      </c>
      <c r="AC762" s="10">
        <v>1.03E-2</v>
      </c>
      <c r="AD762" s="10">
        <v>1.03E-2</v>
      </c>
    </row>
    <row r="763" spans="2:30">
      <c r="B763" s="576"/>
      <c r="C763" s="773" t="s">
        <v>3794</v>
      </c>
      <c r="D763" s="773" t="s">
        <v>3795</v>
      </c>
      <c r="E763" s="386">
        <v>759</v>
      </c>
      <c r="F763" s="410" t="str">
        <f>Dumpadas[[#This Row],[punto]] &amp; " "&amp;Dumpadas[[#This Row],[jornada]]&amp;" " &amp; Dumpadas[[#This Row],[N°Acop]] &amp; " " &amp; TEXT(Dumpadas[[#This Row],[fecha ]], "dd-mm-yyyy")</f>
        <v>NIVEL 974 M4 6N DQ T.PM 759 15-04-2026</v>
      </c>
      <c r="G763" s="576" t="s">
        <v>304</v>
      </c>
      <c r="H763" s="5">
        <v>46127</v>
      </c>
      <c r="I763" s="576">
        <v>3.2</v>
      </c>
      <c r="J763" s="8">
        <v>1.12E-2</v>
      </c>
      <c r="K763" s="8">
        <f>+IF(Dumpadas[[#This Row],[ley]]&gt;0.03,0.03,Dumpadas[[#This Row],[ley]])</f>
        <v>1.12E-2</v>
      </c>
      <c r="L763" s="427"/>
      <c r="M763" s="386">
        <v>28890</v>
      </c>
      <c r="N763" s="386"/>
      <c r="O763" s="7"/>
      <c r="P763" s="10" t="str" cm="1">
        <f t="array" ref="P763">INDEX(Rangos!$E$3:$E$16,MATCH(1,(Dumpadas[[#This Row],[ley]]&gt;=Rangos!$B$3:$B$16)*(Dumpadas[[#This Row],[ley]]&lt;=Rangos!$C$3:$C$16),0))</f>
        <v>C</v>
      </c>
      <c r="R763" s="769"/>
      <c r="S763" s="769" t="s">
        <v>1303</v>
      </c>
      <c r="T763" s="369">
        <v>1</v>
      </c>
      <c r="U763" s="369">
        <v>3.2</v>
      </c>
      <c r="V763" s="10">
        <v>1.3899999999999999E-2</v>
      </c>
      <c r="Y763" s="769"/>
      <c r="Z763" s="769" t="s">
        <v>1303</v>
      </c>
      <c r="AA763" s="369">
        <v>1</v>
      </c>
      <c r="AB763" s="369">
        <v>3.2</v>
      </c>
      <c r="AC763" s="10">
        <v>1.3899999999999999E-2</v>
      </c>
      <c r="AD763" s="10">
        <v>1.3899999999999999E-2</v>
      </c>
    </row>
    <row r="764" spans="2:30">
      <c r="B764" s="576"/>
      <c r="C764" s="773" t="s">
        <v>3794</v>
      </c>
      <c r="D764" s="773" t="s">
        <v>3795</v>
      </c>
      <c r="E764" s="386">
        <v>760</v>
      </c>
      <c r="F764" s="410" t="str">
        <f>Dumpadas[[#This Row],[punto]] &amp; " "&amp;Dumpadas[[#This Row],[jornada]]&amp;" " &amp; Dumpadas[[#This Row],[N°Acop]] &amp; " " &amp; TEXT(Dumpadas[[#This Row],[fecha ]], "dd-mm-yyyy")</f>
        <v>NIVEL 974 M4 6N DQ T.PM 760 15-04-2026</v>
      </c>
      <c r="G764" s="576" t="s">
        <v>304</v>
      </c>
      <c r="H764" s="5">
        <v>46127</v>
      </c>
      <c r="I764" s="576">
        <v>3.2</v>
      </c>
      <c r="J764" s="8">
        <v>1.1900000000000001E-2</v>
      </c>
      <c r="K764" s="8">
        <f>+IF(Dumpadas[[#This Row],[ley]]&gt;0.03,0.03,Dumpadas[[#This Row],[ley]])</f>
        <v>1.1900000000000001E-2</v>
      </c>
      <c r="L764" s="427"/>
      <c r="M764" s="386">
        <v>28890</v>
      </c>
      <c r="N764" s="386"/>
      <c r="O764" s="7"/>
      <c r="P764" s="10" t="str" cm="1">
        <f t="array" ref="P764">INDEX(Rangos!$E$3:$E$16,MATCH(1,(Dumpadas[[#This Row],[ley]]&gt;=Rangos!$B$3:$B$16)*(Dumpadas[[#This Row],[ley]]&lt;=Rangos!$C$3:$C$16),0))</f>
        <v>C</v>
      </c>
      <c r="R764" s="769"/>
      <c r="S764" s="769" t="s">
        <v>1304</v>
      </c>
      <c r="T764" s="369">
        <v>1</v>
      </c>
      <c r="U764" s="369">
        <v>3.2</v>
      </c>
      <c r="V764" s="10">
        <v>1.44E-2</v>
      </c>
      <c r="Y764" s="769"/>
      <c r="Z764" s="769" t="s">
        <v>1304</v>
      </c>
      <c r="AA764" s="369">
        <v>1</v>
      </c>
      <c r="AB764" s="369">
        <v>3.2</v>
      </c>
      <c r="AC764" s="10">
        <v>1.44E-2</v>
      </c>
      <c r="AD764" s="10">
        <v>1.44E-2</v>
      </c>
    </row>
    <row r="765" spans="2:30">
      <c r="B765" s="576"/>
      <c r="C765" s="773" t="s">
        <v>3794</v>
      </c>
      <c r="D765" s="773" t="s">
        <v>3795</v>
      </c>
      <c r="E765" s="386">
        <v>761</v>
      </c>
      <c r="F765" s="410" t="str">
        <f>Dumpadas[[#This Row],[punto]] &amp; " "&amp;Dumpadas[[#This Row],[jornada]]&amp;" " &amp; Dumpadas[[#This Row],[N°Acop]] &amp; " " &amp; TEXT(Dumpadas[[#This Row],[fecha ]], "dd-mm-yyyy")</f>
        <v>NIVEL 974 M4 6N DQ T.PM 761 15-04-2026</v>
      </c>
      <c r="G765" s="576" t="s">
        <v>304</v>
      </c>
      <c r="H765" s="5">
        <v>46127</v>
      </c>
      <c r="I765" s="576">
        <v>3.2</v>
      </c>
      <c r="J765" s="8">
        <v>1.38E-2</v>
      </c>
      <c r="K765" s="8">
        <f>+IF(Dumpadas[[#This Row],[ley]]&gt;0.03,0.03,Dumpadas[[#This Row],[ley]])</f>
        <v>1.38E-2</v>
      </c>
      <c r="L765" s="427"/>
      <c r="M765" s="386">
        <v>28890</v>
      </c>
      <c r="N765" s="386"/>
      <c r="O765" s="7"/>
      <c r="P765" s="10" t="str" cm="1">
        <f t="array" ref="P765">INDEX(Rangos!$E$3:$E$16,MATCH(1,(Dumpadas[[#This Row],[ley]]&gt;=Rangos!$B$3:$B$16)*(Dumpadas[[#This Row],[ley]]&lt;=Rangos!$C$3:$C$16),0))</f>
        <v>E</v>
      </c>
      <c r="R765" s="769"/>
      <c r="S765" s="769" t="s">
        <v>1305</v>
      </c>
      <c r="T765" s="369">
        <v>1</v>
      </c>
      <c r="U765" s="369">
        <v>3.2</v>
      </c>
      <c r="V765" s="10">
        <v>1.41E-2</v>
      </c>
      <c r="Y765" s="769"/>
      <c r="Z765" s="769" t="s">
        <v>1305</v>
      </c>
      <c r="AA765" s="369">
        <v>1</v>
      </c>
      <c r="AB765" s="369">
        <v>3.2</v>
      </c>
      <c r="AC765" s="10">
        <v>1.41E-2</v>
      </c>
      <c r="AD765" s="10">
        <v>1.41E-2</v>
      </c>
    </row>
    <row r="766" spans="2:30">
      <c r="B766" s="576"/>
      <c r="C766" s="773" t="s">
        <v>3794</v>
      </c>
      <c r="D766" s="773" t="s">
        <v>3795</v>
      </c>
      <c r="E766" s="386">
        <v>762</v>
      </c>
      <c r="F766" s="410" t="str">
        <f>Dumpadas[[#This Row],[punto]] &amp; " "&amp;Dumpadas[[#This Row],[jornada]]&amp;" " &amp; Dumpadas[[#This Row],[N°Acop]] &amp; " " &amp; TEXT(Dumpadas[[#This Row],[fecha ]], "dd-mm-yyyy")</f>
        <v>NIVEL 974 M4 6N DQ T.PM 762 15-04-2026</v>
      </c>
      <c r="G766" s="576" t="s">
        <v>304</v>
      </c>
      <c r="H766" s="5">
        <v>46127</v>
      </c>
      <c r="I766" s="576">
        <v>3.2</v>
      </c>
      <c r="J766" s="8">
        <v>1.32E-2</v>
      </c>
      <c r="K766" s="8">
        <f>+IF(Dumpadas[[#This Row],[ley]]&gt;0.03,0.03,Dumpadas[[#This Row],[ley]])</f>
        <v>1.32E-2</v>
      </c>
      <c r="L766" s="427"/>
      <c r="M766" s="386">
        <v>28890</v>
      </c>
      <c r="N766" s="386"/>
      <c r="O766" s="7"/>
      <c r="P766" s="10" t="str" cm="1">
        <f t="array" ref="P766">INDEX(Rangos!$E$3:$E$16,MATCH(1,(Dumpadas[[#This Row],[ley]]&gt;=Rangos!$B$3:$B$16)*(Dumpadas[[#This Row],[ley]]&lt;=Rangos!$C$3:$C$16),0))</f>
        <v>D</v>
      </c>
      <c r="R766" s="769"/>
      <c r="S766" s="769" t="s">
        <v>1306</v>
      </c>
      <c r="T766" s="369">
        <v>1</v>
      </c>
      <c r="U766" s="369">
        <v>3.2</v>
      </c>
      <c r="V766" s="10">
        <v>8.2000000000000007E-3</v>
      </c>
      <c r="Y766" s="769"/>
      <c r="Z766" s="769" t="s">
        <v>1306</v>
      </c>
      <c r="AA766" s="369">
        <v>1</v>
      </c>
      <c r="AB766" s="369">
        <v>3.2</v>
      </c>
      <c r="AC766" s="10">
        <v>8.2000000000000007E-3</v>
      </c>
      <c r="AD766" s="10">
        <v>8.2000000000000007E-3</v>
      </c>
    </row>
    <row r="767" spans="2:30">
      <c r="B767" s="576"/>
      <c r="C767" s="773" t="s">
        <v>3794</v>
      </c>
      <c r="D767" s="773" t="s">
        <v>3795</v>
      </c>
      <c r="E767" s="386">
        <v>763</v>
      </c>
      <c r="F767" s="410" t="str">
        <f>Dumpadas[[#This Row],[punto]] &amp; " "&amp;Dumpadas[[#This Row],[jornada]]&amp;" " &amp; Dumpadas[[#This Row],[N°Acop]] &amp; " " &amp; TEXT(Dumpadas[[#This Row],[fecha ]], "dd-mm-yyyy")</f>
        <v>NIVEL 974 M4 6N DQ T.PM 763 15-04-2026</v>
      </c>
      <c r="G767" s="576" t="s">
        <v>304</v>
      </c>
      <c r="H767" s="5">
        <v>46127</v>
      </c>
      <c r="I767" s="576">
        <v>3.2</v>
      </c>
      <c r="J767" s="8">
        <v>1.4500000000000001E-2</v>
      </c>
      <c r="K767" s="8">
        <f>+IF(Dumpadas[[#This Row],[ley]]&gt;0.03,0.03,Dumpadas[[#This Row],[ley]])</f>
        <v>1.4500000000000001E-2</v>
      </c>
      <c r="L767" s="427"/>
      <c r="M767" s="386">
        <v>28890</v>
      </c>
      <c r="N767" s="386"/>
      <c r="O767" s="7"/>
      <c r="P767" s="10" t="str" cm="1">
        <f t="array" ref="P767">INDEX(Rangos!$E$3:$E$16,MATCH(1,(Dumpadas[[#This Row],[ley]]&gt;=Rangos!$B$3:$B$16)*(Dumpadas[[#This Row],[ley]]&lt;=Rangos!$C$3:$C$16),0))</f>
        <v>E</v>
      </c>
      <c r="R767" s="769"/>
      <c r="S767" s="769" t="s">
        <v>1307</v>
      </c>
      <c r="T767" s="369">
        <v>1</v>
      </c>
      <c r="U767" s="369">
        <v>3.2</v>
      </c>
      <c r="V767" s="10">
        <v>8.8999999999999999E-3</v>
      </c>
      <c r="Y767" s="769"/>
      <c r="Z767" s="769" t="s">
        <v>1307</v>
      </c>
      <c r="AA767" s="369">
        <v>1</v>
      </c>
      <c r="AB767" s="369">
        <v>3.2</v>
      </c>
      <c r="AC767" s="10">
        <v>8.8999999999999999E-3</v>
      </c>
      <c r="AD767" s="10">
        <v>8.8999999999999999E-3</v>
      </c>
    </row>
    <row r="768" spans="2:30">
      <c r="B768" s="576"/>
      <c r="C768" s="773" t="s">
        <v>3794</v>
      </c>
      <c r="D768" s="773" t="s">
        <v>3795</v>
      </c>
      <c r="E768" s="386">
        <v>764</v>
      </c>
      <c r="F768" s="410" t="str">
        <f>Dumpadas[[#This Row],[punto]] &amp; " "&amp;Dumpadas[[#This Row],[jornada]]&amp;" " &amp; Dumpadas[[#This Row],[N°Acop]] &amp; " " &amp; TEXT(Dumpadas[[#This Row],[fecha ]], "dd-mm-yyyy")</f>
        <v>NIVEL 974 M4 6N DQ T.PM 764 15-04-2026</v>
      </c>
      <c r="G768" s="576" t="s">
        <v>304</v>
      </c>
      <c r="H768" s="5">
        <v>46127</v>
      </c>
      <c r="I768" s="576">
        <v>3.2</v>
      </c>
      <c r="J768" s="8">
        <v>1.32E-2</v>
      </c>
      <c r="K768" s="8">
        <f>+IF(Dumpadas[[#This Row],[ley]]&gt;0.03,0.03,Dumpadas[[#This Row],[ley]])</f>
        <v>1.32E-2</v>
      </c>
      <c r="L768" s="427"/>
      <c r="M768" s="386">
        <v>28891</v>
      </c>
      <c r="N768" s="386"/>
      <c r="O768" s="7"/>
      <c r="P768" s="10" t="str" cm="1">
        <f t="array" ref="P768">INDEX(Rangos!$E$3:$E$16,MATCH(1,(Dumpadas[[#This Row],[ley]]&gt;=Rangos!$B$3:$B$16)*(Dumpadas[[#This Row],[ley]]&lt;=Rangos!$C$3:$C$16),0))</f>
        <v>D</v>
      </c>
      <c r="R768" s="769"/>
      <c r="S768" s="769" t="s">
        <v>1308</v>
      </c>
      <c r="T768" s="369">
        <v>1</v>
      </c>
      <c r="U768" s="369">
        <v>3.2</v>
      </c>
      <c r="V768" s="10">
        <v>1.18E-2</v>
      </c>
      <c r="Y768" s="769"/>
      <c r="Z768" s="769" t="s">
        <v>1308</v>
      </c>
      <c r="AA768" s="369">
        <v>1</v>
      </c>
      <c r="AB768" s="369">
        <v>3.2</v>
      </c>
      <c r="AC768" s="10">
        <v>1.18E-2</v>
      </c>
      <c r="AD768" s="10">
        <v>1.18E-2</v>
      </c>
    </row>
    <row r="769" spans="2:30">
      <c r="B769" s="576"/>
      <c r="C769" s="773" t="s">
        <v>3794</v>
      </c>
      <c r="D769" s="773" t="s">
        <v>3795</v>
      </c>
      <c r="E769" s="386">
        <v>765</v>
      </c>
      <c r="F769" s="410" t="str">
        <f>Dumpadas[[#This Row],[punto]] &amp; " "&amp;Dumpadas[[#This Row],[jornada]]&amp;" " &amp; Dumpadas[[#This Row],[N°Acop]] &amp; " " &amp; TEXT(Dumpadas[[#This Row],[fecha ]], "dd-mm-yyyy")</f>
        <v>NIVEL 974 M4 6N DQ T.PM 765 15-04-2026</v>
      </c>
      <c r="G769" s="576" t="s">
        <v>304</v>
      </c>
      <c r="H769" s="5">
        <v>46127</v>
      </c>
      <c r="I769" s="576">
        <v>3.2</v>
      </c>
      <c r="J769" s="8">
        <v>1.35E-2</v>
      </c>
      <c r="K769" s="8">
        <f>+IF(Dumpadas[[#This Row],[ley]]&gt;0.03,0.03,Dumpadas[[#This Row],[ley]])</f>
        <v>1.35E-2</v>
      </c>
      <c r="L769" s="427"/>
      <c r="M769" s="386">
        <v>28891</v>
      </c>
      <c r="N769" s="386"/>
      <c r="O769" s="7"/>
      <c r="P769" s="10" t="str" cm="1">
        <f t="array" ref="P769">INDEX(Rangos!$E$3:$E$16,MATCH(1,(Dumpadas[[#This Row],[ley]]&gt;=Rangos!$B$3:$B$16)*(Dumpadas[[#This Row],[ley]]&lt;=Rangos!$C$3:$C$16),0))</f>
        <v>E</v>
      </c>
      <c r="R769" s="769"/>
      <c r="S769" s="769" t="s">
        <v>1309</v>
      </c>
      <c r="T769" s="369">
        <v>1</v>
      </c>
      <c r="U769" s="369">
        <v>3.2</v>
      </c>
      <c r="V769" s="10">
        <v>8.8000000000000005E-3</v>
      </c>
      <c r="Y769" s="769"/>
      <c r="Z769" s="769" t="s">
        <v>1309</v>
      </c>
      <c r="AA769" s="369">
        <v>1</v>
      </c>
      <c r="AB769" s="369">
        <v>3.2</v>
      </c>
      <c r="AC769" s="10">
        <v>8.8000000000000005E-3</v>
      </c>
      <c r="AD769" s="10">
        <v>8.8000000000000005E-3</v>
      </c>
    </row>
    <row r="770" spans="2:30">
      <c r="B770" s="576"/>
      <c r="C770" s="773" t="s">
        <v>3794</v>
      </c>
      <c r="D770" s="773" t="s">
        <v>3795</v>
      </c>
      <c r="E770" s="386">
        <v>766</v>
      </c>
      <c r="F770" s="410" t="str">
        <f>Dumpadas[[#This Row],[punto]] &amp; " "&amp;Dumpadas[[#This Row],[jornada]]&amp;" " &amp; Dumpadas[[#This Row],[N°Acop]] &amp; " " &amp; TEXT(Dumpadas[[#This Row],[fecha ]], "dd-mm-yyyy")</f>
        <v>NIVEL 974 M4 6N DQ T.PM 766 15-04-2026</v>
      </c>
      <c r="G770" s="576" t="s">
        <v>304</v>
      </c>
      <c r="H770" s="5">
        <v>46127</v>
      </c>
      <c r="I770" s="576">
        <v>3.2</v>
      </c>
      <c r="J770" s="8">
        <v>1.0699999999999999E-2</v>
      </c>
      <c r="K770" s="8">
        <f>+IF(Dumpadas[[#This Row],[ley]]&gt;0.03,0.03,Dumpadas[[#This Row],[ley]])</f>
        <v>1.0699999999999999E-2</v>
      </c>
      <c r="L770" s="427"/>
      <c r="M770" s="386">
        <v>28891</v>
      </c>
      <c r="N770" s="386"/>
      <c r="O770" s="7"/>
      <c r="P770" s="10" t="str" cm="1">
        <f t="array" ref="P770">INDEX(Rangos!$E$3:$E$16,MATCH(1,(Dumpadas[[#This Row],[ley]]&gt;=Rangos!$B$3:$B$16)*(Dumpadas[[#This Row],[ley]]&lt;=Rangos!$C$3:$C$16),0))</f>
        <v>C</v>
      </c>
      <c r="R770" s="769"/>
      <c r="S770" s="769" t="s">
        <v>1310</v>
      </c>
      <c r="T770" s="369">
        <v>1</v>
      </c>
      <c r="U770" s="369">
        <v>3.2</v>
      </c>
      <c r="V770" s="10">
        <v>9.7999999999999997E-3</v>
      </c>
      <c r="Y770" s="769"/>
      <c r="Z770" s="769" t="s">
        <v>1310</v>
      </c>
      <c r="AA770" s="369">
        <v>1</v>
      </c>
      <c r="AB770" s="369">
        <v>3.2</v>
      </c>
      <c r="AC770" s="10">
        <v>9.7999999999999997E-3</v>
      </c>
      <c r="AD770" s="10">
        <v>9.7999999999999997E-3</v>
      </c>
    </row>
    <row r="771" spans="2:30">
      <c r="B771" s="576"/>
      <c r="C771" s="773" t="s">
        <v>3794</v>
      </c>
      <c r="D771" s="773" t="s">
        <v>3795</v>
      </c>
      <c r="E771" s="386">
        <v>767</v>
      </c>
      <c r="F771" s="410" t="str">
        <f>Dumpadas[[#This Row],[punto]] &amp; " "&amp;Dumpadas[[#This Row],[jornada]]&amp;" " &amp; Dumpadas[[#This Row],[N°Acop]] &amp; " " &amp; TEXT(Dumpadas[[#This Row],[fecha ]], "dd-mm-yyyy")</f>
        <v>NIVEL 974 M4 6N DQ T.PM 767 15-04-2026</v>
      </c>
      <c r="G771" s="576" t="s">
        <v>304</v>
      </c>
      <c r="H771" s="5">
        <v>46127</v>
      </c>
      <c r="I771" s="576">
        <v>3.2</v>
      </c>
      <c r="J771" s="8">
        <v>9.4000000000000004E-3</v>
      </c>
      <c r="K771" s="8">
        <f>+IF(Dumpadas[[#This Row],[ley]]&gt;0.03,0.03,Dumpadas[[#This Row],[ley]])</f>
        <v>9.4000000000000004E-3</v>
      </c>
      <c r="L771" s="427"/>
      <c r="M771" s="386">
        <v>28891</v>
      </c>
      <c r="N771" s="386"/>
      <c r="O771" s="7"/>
      <c r="P771" s="10" t="str" cm="1">
        <f t="array" ref="P771">INDEX(Rangos!$E$3:$E$16,MATCH(1,(Dumpadas[[#This Row],[ley]]&gt;=Rangos!$B$3:$B$16)*(Dumpadas[[#This Row],[ley]]&lt;=Rangos!$C$3:$C$16),0))</f>
        <v>B</v>
      </c>
      <c r="R771" s="769"/>
      <c r="S771" s="769" t="s">
        <v>1311</v>
      </c>
      <c r="T771" s="369">
        <v>1</v>
      </c>
      <c r="U771" s="369">
        <v>3.2</v>
      </c>
      <c r="V771" s="10">
        <v>1.34E-2</v>
      </c>
      <c r="Y771" s="769"/>
      <c r="Z771" s="769" t="s">
        <v>1311</v>
      </c>
      <c r="AA771" s="369">
        <v>1</v>
      </c>
      <c r="AB771" s="369">
        <v>3.2</v>
      </c>
      <c r="AC771" s="10">
        <v>1.34E-2</v>
      </c>
      <c r="AD771" s="10">
        <v>1.34E-2</v>
      </c>
    </row>
    <row r="772" spans="2:30">
      <c r="B772" s="576"/>
      <c r="C772" s="773" t="s">
        <v>3794</v>
      </c>
      <c r="D772" s="773" t="s">
        <v>3795</v>
      </c>
      <c r="E772" s="386">
        <v>768</v>
      </c>
      <c r="F772" s="410" t="str">
        <f>Dumpadas[[#This Row],[punto]] &amp; " "&amp;Dumpadas[[#This Row],[jornada]]&amp;" " &amp; Dumpadas[[#This Row],[N°Acop]] &amp; " " &amp; TEXT(Dumpadas[[#This Row],[fecha ]], "dd-mm-yyyy")</f>
        <v>NIVEL 974 M4 6N DQ T.PM 768 15-04-2026</v>
      </c>
      <c r="G772" s="576" t="s">
        <v>304</v>
      </c>
      <c r="H772" s="5">
        <v>46127</v>
      </c>
      <c r="I772" s="576">
        <v>3.2</v>
      </c>
      <c r="J772" s="8">
        <v>7.1999999999999998E-3</v>
      </c>
      <c r="K772" s="8">
        <f>+IF(Dumpadas[[#This Row],[ley]]&gt;0.03,0.03,Dumpadas[[#This Row],[ley]])</f>
        <v>7.1999999999999998E-3</v>
      </c>
      <c r="L772" s="427"/>
      <c r="M772" s="386">
        <v>28891</v>
      </c>
      <c r="N772" s="386"/>
      <c r="O772" s="7"/>
      <c r="P772" s="10" t="str" cm="1">
        <f t="array" ref="P772">INDEX(Rangos!$E$3:$E$16,MATCH(1,(Dumpadas[[#This Row],[ley]]&gt;=Rangos!$B$3:$B$16)*(Dumpadas[[#This Row],[ley]]&lt;=Rangos!$C$3:$C$16),0))</f>
        <v>Reserva</v>
      </c>
      <c r="R772" s="769"/>
      <c r="S772" s="769" t="s">
        <v>1312</v>
      </c>
      <c r="T772" s="369">
        <v>1</v>
      </c>
      <c r="U772" s="369">
        <v>3.2</v>
      </c>
      <c r="V772" s="10">
        <v>1.7399999999999999E-2</v>
      </c>
      <c r="Y772" s="769"/>
      <c r="Z772" s="769" t="s">
        <v>1312</v>
      </c>
      <c r="AA772" s="369">
        <v>1</v>
      </c>
      <c r="AB772" s="369">
        <v>3.2</v>
      </c>
      <c r="AC772" s="10">
        <v>1.7399999999999999E-2</v>
      </c>
      <c r="AD772" s="10">
        <v>1.7399999999999999E-2</v>
      </c>
    </row>
    <row r="773" spans="2:30">
      <c r="B773" s="576"/>
      <c r="C773" s="773" t="s">
        <v>3794</v>
      </c>
      <c r="D773" s="773" t="s">
        <v>3795</v>
      </c>
      <c r="E773" s="386">
        <v>769</v>
      </c>
      <c r="F773" s="410" t="str">
        <f>Dumpadas[[#This Row],[punto]] &amp; " "&amp;Dumpadas[[#This Row],[jornada]]&amp;" " &amp; Dumpadas[[#This Row],[N°Acop]] &amp; " " &amp; TEXT(Dumpadas[[#This Row],[fecha ]], "dd-mm-yyyy")</f>
        <v>NIVEL 974 M4 6N DQ T.PM 769 15-04-2026</v>
      </c>
      <c r="G773" s="576" t="s">
        <v>304</v>
      </c>
      <c r="H773" s="5">
        <v>46127</v>
      </c>
      <c r="I773" s="576">
        <v>3.2</v>
      </c>
      <c r="J773" s="8">
        <v>1.11E-2</v>
      </c>
      <c r="K773" s="8">
        <f>+IF(Dumpadas[[#This Row],[ley]]&gt;0.03,0.03,Dumpadas[[#This Row],[ley]])</f>
        <v>1.11E-2</v>
      </c>
      <c r="L773" s="427"/>
      <c r="M773" s="386">
        <v>28891</v>
      </c>
      <c r="N773" s="386"/>
      <c r="O773" s="7"/>
      <c r="P773" s="10" t="str" cm="1">
        <f t="array" ref="P773">INDEX(Rangos!$E$3:$E$16,MATCH(1,(Dumpadas[[#This Row],[ley]]&gt;=Rangos!$B$3:$B$16)*(Dumpadas[[#This Row],[ley]]&lt;=Rangos!$C$3:$C$16),0))</f>
        <v>C</v>
      </c>
      <c r="R773" s="769"/>
      <c r="S773" s="769" t="s">
        <v>1313</v>
      </c>
      <c r="T773" s="369">
        <v>1</v>
      </c>
      <c r="U773" s="369">
        <v>3.2</v>
      </c>
      <c r="V773" s="10">
        <v>1.49E-2</v>
      </c>
      <c r="Y773" s="769"/>
      <c r="Z773" s="769" t="s">
        <v>1313</v>
      </c>
      <c r="AA773" s="369">
        <v>1</v>
      </c>
      <c r="AB773" s="369">
        <v>3.2</v>
      </c>
      <c r="AC773" s="10">
        <v>1.49E-2</v>
      </c>
      <c r="AD773" s="10">
        <v>1.49E-2</v>
      </c>
    </row>
    <row r="774" spans="2:30">
      <c r="B774" s="576"/>
      <c r="C774" s="773" t="s">
        <v>3794</v>
      </c>
      <c r="D774" s="773" t="s">
        <v>3795</v>
      </c>
      <c r="E774" s="386">
        <v>770</v>
      </c>
      <c r="F774" s="410" t="str">
        <f>Dumpadas[[#This Row],[punto]] &amp; " "&amp;Dumpadas[[#This Row],[jornada]]&amp;" " &amp; Dumpadas[[#This Row],[N°Acop]] &amp; " " &amp; TEXT(Dumpadas[[#This Row],[fecha ]], "dd-mm-yyyy")</f>
        <v>NIVEL 974 M4 6N DQ T.PM 770 15-04-2026</v>
      </c>
      <c r="G774" s="576" t="s">
        <v>304</v>
      </c>
      <c r="H774" s="5">
        <v>46127</v>
      </c>
      <c r="I774" s="576">
        <v>3.2</v>
      </c>
      <c r="J774" s="8">
        <v>9.4000000000000004E-3</v>
      </c>
      <c r="K774" s="8">
        <f>+IF(Dumpadas[[#This Row],[ley]]&gt;0.03,0.03,Dumpadas[[#This Row],[ley]])</f>
        <v>9.4000000000000004E-3</v>
      </c>
      <c r="L774" s="427"/>
      <c r="M774" s="386">
        <v>28891</v>
      </c>
      <c r="N774" s="386"/>
      <c r="O774" s="7"/>
      <c r="P774" s="10" t="str" cm="1">
        <f t="array" ref="P774">INDEX(Rangos!$E$3:$E$16,MATCH(1,(Dumpadas[[#This Row],[ley]]&gt;=Rangos!$B$3:$B$16)*(Dumpadas[[#This Row],[ley]]&lt;=Rangos!$C$3:$C$16),0))</f>
        <v>B</v>
      </c>
      <c r="R774" s="769"/>
      <c r="S774" s="769" t="s">
        <v>1314</v>
      </c>
      <c r="T774" s="369">
        <v>1</v>
      </c>
      <c r="U774" s="369">
        <v>3.2</v>
      </c>
      <c r="V774" s="10">
        <v>1.5900000000000001E-2</v>
      </c>
      <c r="Y774" s="769"/>
      <c r="Z774" s="769" t="s">
        <v>1314</v>
      </c>
      <c r="AA774" s="369">
        <v>1</v>
      </c>
      <c r="AB774" s="369">
        <v>3.2</v>
      </c>
      <c r="AC774" s="10">
        <v>1.5900000000000001E-2</v>
      </c>
      <c r="AD774" s="10">
        <v>1.5900000000000001E-2</v>
      </c>
    </row>
    <row r="775" spans="2:30">
      <c r="B775" s="576"/>
      <c r="C775" s="773" t="s">
        <v>3794</v>
      </c>
      <c r="D775" s="773" t="s">
        <v>3795</v>
      </c>
      <c r="E775" s="386">
        <v>771</v>
      </c>
      <c r="F775" s="410" t="str">
        <f>Dumpadas[[#This Row],[punto]] &amp; " "&amp;Dumpadas[[#This Row],[jornada]]&amp;" " &amp; Dumpadas[[#This Row],[N°Acop]] &amp; " " &amp; TEXT(Dumpadas[[#This Row],[fecha ]], "dd-mm-yyyy")</f>
        <v>NIVEL 974 M4 6N DQ T.PM 771 15-04-2026</v>
      </c>
      <c r="G775" s="576" t="s">
        <v>304</v>
      </c>
      <c r="H775" s="5">
        <v>46127</v>
      </c>
      <c r="I775" s="576">
        <v>3.2</v>
      </c>
      <c r="J775" s="8">
        <v>9.9000000000000008E-3</v>
      </c>
      <c r="K775" s="8">
        <f>+IF(Dumpadas[[#This Row],[ley]]&gt;0.03,0.03,Dumpadas[[#This Row],[ley]])</f>
        <v>9.9000000000000008E-3</v>
      </c>
      <c r="L775" s="427"/>
      <c r="M775" s="386">
        <v>28891</v>
      </c>
      <c r="N775" s="386"/>
      <c r="O775" s="7"/>
      <c r="P775" s="10" t="str" cm="1">
        <f t="array" ref="P775">INDEX(Rangos!$E$3:$E$16,MATCH(1,(Dumpadas[[#This Row],[ley]]&gt;=Rangos!$B$3:$B$16)*(Dumpadas[[#This Row],[ley]]&lt;=Rangos!$C$3:$C$16),0))</f>
        <v>B</v>
      </c>
      <c r="R775" s="769"/>
      <c r="S775" s="769" t="s">
        <v>1315</v>
      </c>
      <c r="T775" s="369">
        <v>1</v>
      </c>
      <c r="U775" s="369">
        <v>3.2</v>
      </c>
      <c r="V775" s="10">
        <v>1.9599999999999999E-2</v>
      </c>
      <c r="Y775" s="769"/>
      <c r="Z775" s="769" t="s">
        <v>1315</v>
      </c>
      <c r="AA775" s="369">
        <v>1</v>
      </c>
      <c r="AB775" s="369">
        <v>3.2</v>
      </c>
      <c r="AC775" s="10">
        <v>1.9599999999999999E-2</v>
      </c>
      <c r="AD775" s="10">
        <v>1.9599999999999999E-2</v>
      </c>
    </row>
    <row r="776" spans="2:30">
      <c r="B776" s="576"/>
      <c r="C776" s="773" t="s">
        <v>3794</v>
      </c>
      <c r="D776" s="773" t="s">
        <v>3795</v>
      </c>
      <c r="E776" s="386">
        <v>772</v>
      </c>
      <c r="F776" s="410" t="str">
        <f>Dumpadas[[#This Row],[punto]] &amp; " "&amp;Dumpadas[[#This Row],[jornada]]&amp;" " &amp; Dumpadas[[#This Row],[N°Acop]] &amp; " " &amp; TEXT(Dumpadas[[#This Row],[fecha ]], "dd-mm-yyyy")</f>
        <v>NIVEL 974 M4 6N DQ T.PM 772 15-04-2026</v>
      </c>
      <c r="G776" s="576" t="s">
        <v>304</v>
      </c>
      <c r="H776" s="5">
        <v>46127</v>
      </c>
      <c r="I776" s="576">
        <v>3.2</v>
      </c>
      <c r="J776" s="8">
        <v>1.6400000000000001E-2</v>
      </c>
      <c r="K776" s="8">
        <f>+IF(Dumpadas[[#This Row],[ley]]&gt;0.03,0.03,Dumpadas[[#This Row],[ley]])</f>
        <v>1.6400000000000001E-2</v>
      </c>
      <c r="L776" s="427"/>
      <c r="M776" s="386">
        <v>28891</v>
      </c>
      <c r="N776" s="386"/>
      <c r="O776" s="7"/>
      <c r="P776" s="10" t="str" cm="1">
        <f t="array" ref="P776">INDEX(Rangos!$E$3:$E$16,MATCH(1,(Dumpadas[[#This Row],[ley]]&gt;=Rangos!$B$3:$B$16)*(Dumpadas[[#This Row],[ley]]&lt;=Rangos!$C$3:$C$16),0))</f>
        <v>F</v>
      </c>
      <c r="R776" s="769"/>
      <c r="S776" s="769" t="s">
        <v>1316</v>
      </c>
      <c r="T776" s="369">
        <v>1</v>
      </c>
      <c r="U776" s="369">
        <v>3.2</v>
      </c>
      <c r="V776" s="10">
        <v>1.6899999999999998E-2</v>
      </c>
      <c r="Y776" s="769"/>
      <c r="Z776" s="769" t="s">
        <v>1316</v>
      </c>
      <c r="AA776" s="369">
        <v>1</v>
      </c>
      <c r="AB776" s="369">
        <v>3.2</v>
      </c>
      <c r="AC776" s="10">
        <v>1.6899999999999998E-2</v>
      </c>
      <c r="AD776" s="10">
        <v>1.6899999999999998E-2</v>
      </c>
    </row>
    <row r="777" spans="2:30">
      <c r="B777" s="576"/>
      <c r="C777" s="773" t="s">
        <v>3794</v>
      </c>
      <c r="D777" s="773" t="s">
        <v>3795</v>
      </c>
      <c r="E777" s="386">
        <v>773</v>
      </c>
      <c r="F777" s="410" t="str">
        <f>Dumpadas[[#This Row],[punto]] &amp; " "&amp;Dumpadas[[#This Row],[jornada]]&amp;" " &amp; Dumpadas[[#This Row],[N°Acop]] &amp; " " &amp; TEXT(Dumpadas[[#This Row],[fecha ]], "dd-mm-yyyy")</f>
        <v>NIVEL 974 M4 6N DQ T.PM 773 15-04-2026</v>
      </c>
      <c r="G777" s="576" t="s">
        <v>304</v>
      </c>
      <c r="H777" s="5">
        <v>46127</v>
      </c>
      <c r="I777" s="576">
        <v>3.2</v>
      </c>
      <c r="J777" s="8">
        <v>1.0999999999999999E-2</v>
      </c>
      <c r="K777" s="8">
        <f>+IF(Dumpadas[[#This Row],[ley]]&gt;0.03,0.03,Dumpadas[[#This Row],[ley]])</f>
        <v>1.0999999999999999E-2</v>
      </c>
      <c r="L777" s="427"/>
      <c r="M777" s="386">
        <v>28891</v>
      </c>
      <c r="N777" s="386"/>
      <c r="O777" s="7"/>
      <c r="P777" s="10" t="str" cm="1">
        <f t="array" ref="P777">INDEX(Rangos!$E$3:$E$16,MATCH(1,(Dumpadas[[#This Row],[ley]]&gt;=Rangos!$B$3:$B$16)*(Dumpadas[[#This Row],[ley]]&lt;=Rangos!$C$3:$C$16),0))</f>
        <v>C</v>
      </c>
      <c r="R777" s="769"/>
      <c r="S777" s="769" t="s">
        <v>1317</v>
      </c>
      <c r="T777" s="369">
        <v>1</v>
      </c>
      <c r="U777" s="369">
        <v>3.2</v>
      </c>
      <c r="V777" s="10">
        <v>1.4500000000000001E-2</v>
      </c>
      <c r="Y777" s="769"/>
      <c r="Z777" s="769" t="s">
        <v>1317</v>
      </c>
      <c r="AA777" s="369">
        <v>1</v>
      </c>
      <c r="AB777" s="369">
        <v>3.2</v>
      </c>
      <c r="AC777" s="10">
        <v>1.4500000000000001E-2</v>
      </c>
      <c r="AD777" s="10">
        <v>1.4500000000000001E-2</v>
      </c>
    </row>
    <row r="778" spans="2:30">
      <c r="B778" s="576"/>
      <c r="C778" s="773" t="s">
        <v>3794</v>
      </c>
      <c r="D778" s="773" t="s">
        <v>3795</v>
      </c>
      <c r="E778" s="386">
        <v>774</v>
      </c>
      <c r="F778" s="410" t="str">
        <f>Dumpadas[[#This Row],[punto]] &amp; " "&amp;Dumpadas[[#This Row],[jornada]]&amp;" " &amp; Dumpadas[[#This Row],[N°Acop]] &amp; " " &amp; TEXT(Dumpadas[[#This Row],[fecha ]], "dd-mm-yyyy")</f>
        <v>NIVEL 974 M4 6N DQ T.PM 774 15-04-2026</v>
      </c>
      <c r="G778" s="576" t="s">
        <v>304</v>
      </c>
      <c r="H778" s="5">
        <v>46127</v>
      </c>
      <c r="I778" s="576">
        <v>3.2</v>
      </c>
      <c r="J778" s="8">
        <v>1.41E-2</v>
      </c>
      <c r="K778" s="8">
        <f>+IF(Dumpadas[[#This Row],[ley]]&gt;0.03,0.03,Dumpadas[[#This Row],[ley]])</f>
        <v>1.41E-2</v>
      </c>
      <c r="L778" s="427"/>
      <c r="M778" s="386">
        <v>28892</v>
      </c>
      <c r="N778" s="386"/>
      <c r="O778" s="7"/>
      <c r="P778" s="10" t="str" cm="1">
        <f t="array" ref="P778">INDEX(Rangos!$E$3:$E$16,MATCH(1,(Dumpadas[[#This Row],[ley]]&gt;=Rangos!$B$3:$B$16)*(Dumpadas[[#This Row],[ley]]&lt;=Rangos!$C$3:$C$16),0))</f>
        <v>E</v>
      </c>
      <c r="R778" s="769"/>
      <c r="S778" s="769" t="s">
        <v>1318</v>
      </c>
      <c r="T778" s="369">
        <v>1</v>
      </c>
      <c r="U778" s="369">
        <v>3.2</v>
      </c>
      <c r="V778" s="10">
        <v>1.7299999999999999E-2</v>
      </c>
      <c r="Y778" s="769"/>
      <c r="Z778" s="769" t="s">
        <v>1318</v>
      </c>
      <c r="AA778" s="369">
        <v>1</v>
      </c>
      <c r="AB778" s="369">
        <v>3.2</v>
      </c>
      <c r="AC778" s="10">
        <v>1.7299999999999999E-2</v>
      </c>
      <c r="AD778" s="10">
        <v>1.7299999999999999E-2</v>
      </c>
    </row>
    <row r="779" spans="2:30">
      <c r="B779" s="576"/>
      <c r="C779" s="773" t="s">
        <v>3794</v>
      </c>
      <c r="D779" s="773" t="s">
        <v>3795</v>
      </c>
      <c r="E779" s="386">
        <v>775</v>
      </c>
      <c r="F779" s="410" t="str">
        <f>Dumpadas[[#This Row],[punto]] &amp; " "&amp;Dumpadas[[#This Row],[jornada]]&amp;" " &amp; Dumpadas[[#This Row],[N°Acop]] &amp; " " &amp; TEXT(Dumpadas[[#This Row],[fecha ]], "dd-mm-yyyy")</f>
        <v>NIVEL 974 M4 6N DQ T.PM 775 15-04-2026</v>
      </c>
      <c r="G779" s="576" t="s">
        <v>304</v>
      </c>
      <c r="H779" s="5">
        <v>46127</v>
      </c>
      <c r="I779" s="576">
        <v>3.2</v>
      </c>
      <c r="J779" s="8">
        <v>1.0500000000000001E-2</v>
      </c>
      <c r="K779" s="8">
        <f>+IF(Dumpadas[[#This Row],[ley]]&gt;0.03,0.03,Dumpadas[[#This Row],[ley]])</f>
        <v>1.0500000000000001E-2</v>
      </c>
      <c r="L779" s="427"/>
      <c r="M779" s="386">
        <v>28892</v>
      </c>
      <c r="N779" s="386"/>
      <c r="O779" s="7"/>
      <c r="P779" s="10" t="str" cm="1">
        <f t="array" ref="P779">INDEX(Rangos!$E$3:$E$16,MATCH(1,(Dumpadas[[#This Row],[ley]]&gt;=Rangos!$B$3:$B$16)*(Dumpadas[[#This Row],[ley]]&lt;=Rangos!$C$3:$C$16),0))</f>
        <v>C</v>
      </c>
      <c r="R779" s="769"/>
      <c r="S779" s="769" t="s">
        <v>1319</v>
      </c>
      <c r="T779" s="369">
        <v>1</v>
      </c>
      <c r="U779" s="369">
        <v>3.2</v>
      </c>
      <c r="V779" s="10">
        <v>1.6299999999999999E-2</v>
      </c>
      <c r="Y779" s="769"/>
      <c r="Z779" s="769" t="s">
        <v>1319</v>
      </c>
      <c r="AA779" s="369">
        <v>1</v>
      </c>
      <c r="AB779" s="369">
        <v>3.2</v>
      </c>
      <c r="AC779" s="10">
        <v>1.6299999999999999E-2</v>
      </c>
      <c r="AD779" s="10">
        <v>1.6299999999999999E-2</v>
      </c>
    </row>
    <row r="780" spans="2:30">
      <c r="B780" s="576"/>
      <c r="C780" s="773" t="s">
        <v>3794</v>
      </c>
      <c r="D780" s="773" t="s">
        <v>3795</v>
      </c>
      <c r="E780" s="386">
        <v>776</v>
      </c>
      <c r="F780" s="410" t="str">
        <f>Dumpadas[[#This Row],[punto]] &amp; " "&amp;Dumpadas[[#This Row],[jornada]]&amp;" " &amp; Dumpadas[[#This Row],[N°Acop]] &amp; " " &amp; TEXT(Dumpadas[[#This Row],[fecha ]], "dd-mm-yyyy")</f>
        <v>NIVEL 974 M4 6N DQ T.PM 776 15-04-2026</v>
      </c>
      <c r="G780" s="576" t="s">
        <v>304</v>
      </c>
      <c r="H780" s="5">
        <v>46127</v>
      </c>
      <c r="I780" s="576">
        <v>3.2</v>
      </c>
      <c r="J780" s="8">
        <v>1.9699999999999999E-2</v>
      </c>
      <c r="K780" s="8">
        <f>+IF(Dumpadas[[#This Row],[ley]]&gt;0.03,0.03,Dumpadas[[#This Row],[ley]])</f>
        <v>1.9699999999999999E-2</v>
      </c>
      <c r="L780" s="427"/>
      <c r="M780" s="386">
        <v>28892</v>
      </c>
      <c r="N780" s="386"/>
      <c r="O780" s="7"/>
      <c r="P780" s="10" t="str" cm="1">
        <f t="array" ref="P780">INDEX(Rangos!$E$3:$E$16,MATCH(1,(Dumpadas[[#This Row],[ley]]&gt;=Rangos!$B$3:$B$16)*(Dumpadas[[#This Row],[ley]]&lt;=Rangos!$C$3:$C$16),0))</f>
        <v>H</v>
      </c>
      <c r="R780" s="769"/>
      <c r="S780" s="769" t="s">
        <v>1320</v>
      </c>
      <c r="T780" s="369">
        <v>1</v>
      </c>
      <c r="U780" s="369">
        <v>3.2</v>
      </c>
      <c r="V780" s="10">
        <v>1.47E-2</v>
      </c>
      <c r="Y780" s="769"/>
      <c r="Z780" s="769" t="s">
        <v>1320</v>
      </c>
      <c r="AA780" s="369">
        <v>1</v>
      </c>
      <c r="AB780" s="369">
        <v>3.2</v>
      </c>
      <c r="AC780" s="10">
        <v>1.47E-2</v>
      </c>
      <c r="AD780" s="10">
        <v>1.47E-2</v>
      </c>
    </row>
    <row r="781" spans="2:30">
      <c r="B781" s="576"/>
      <c r="C781" s="773" t="s">
        <v>3794</v>
      </c>
      <c r="D781" s="773" t="s">
        <v>3795</v>
      </c>
      <c r="E781" s="386">
        <v>777</v>
      </c>
      <c r="F781" s="410" t="str">
        <f>Dumpadas[[#This Row],[punto]] &amp; " "&amp;Dumpadas[[#This Row],[jornada]]&amp;" " &amp; Dumpadas[[#This Row],[N°Acop]] &amp; " " &amp; TEXT(Dumpadas[[#This Row],[fecha ]], "dd-mm-yyyy")</f>
        <v>NIVEL 974 M4 6N DQ T.PM 777 15-04-2026</v>
      </c>
      <c r="G781" s="576" t="s">
        <v>304</v>
      </c>
      <c r="H781" s="5">
        <v>46127</v>
      </c>
      <c r="I781" s="576">
        <v>3.2</v>
      </c>
      <c r="J781" s="8">
        <v>2.1299999999999999E-2</v>
      </c>
      <c r="K781" s="8">
        <f>+IF(Dumpadas[[#This Row],[ley]]&gt;0.03,0.03,Dumpadas[[#This Row],[ley]])</f>
        <v>2.1299999999999999E-2</v>
      </c>
      <c r="L781" s="427"/>
      <c r="M781" s="386">
        <v>28892</v>
      </c>
      <c r="N781" s="386"/>
      <c r="O781" s="7"/>
      <c r="P781" s="10" t="str" cm="1">
        <f t="array" ref="P781">INDEX(Rangos!$E$3:$E$16,MATCH(1,(Dumpadas[[#This Row],[ley]]&gt;=Rangos!$B$3:$B$16)*(Dumpadas[[#This Row],[ley]]&lt;=Rangos!$C$3:$C$16),0))</f>
        <v>I</v>
      </c>
      <c r="R781" s="769"/>
      <c r="S781" s="769" t="s">
        <v>1321</v>
      </c>
      <c r="T781" s="369">
        <v>1</v>
      </c>
      <c r="U781" s="369">
        <v>3.2</v>
      </c>
      <c r="V781" s="10">
        <v>1.7999999999999999E-2</v>
      </c>
      <c r="Y781" s="769"/>
      <c r="Z781" s="769" t="s">
        <v>1321</v>
      </c>
      <c r="AA781" s="369">
        <v>1</v>
      </c>
      <c r="AB781" s="369">
        <v>3.2</v>
      </c>
      <c r="AC781" s="10">
        <v>1.7999999999999999E-2</v>
      </c>
      <c r="AD781" s="10">
        <v>1.7999999999999999E-2</v>
      </c>
    </row>
    <row r="782" spans="2:30">
      <c r="B782" s="576"/>
      <c r="C782" s="773" t="s">
        <v>3794</v>
      </c>
      <c r="D782" s="773" t="s">
        <v>3795</v>
      </c>
      <c r="E782" s="386">
        <v>778</v>
      </c>
      <c r="F782" s="410" t="str">
        <f>Dumpadas[[#This Row],[punto]] &amp; " "&amp;Dumpadas[[#This Row],[jornada]]&amp;" " &amp; Dumpadas[[#This Row],[N°Acop]] &amp; " " &amp; TEXT(Dumpadas[[#This Row],[fecha ]], "dd-mm-yyyy")</f>
        <v>NIVEL 974 M4 6N DQ T.PM 778 15-04-2026</v>
      </c>
      <c r="G782" s="576" t="s">
        <v>304</v>
      </c>
      <c r="H782" s="5">
        <v>46127</v>
      </c>
      <c r="I782" s="576">
        <v>3.2</v>
      </c>
      <c r="J782" s="8">
        <v>1.34E-2</v>
      </c>
      <c r="K782" s="8">
        <f>+IF(Dumpadas[[#This Row],[ley]]&gt;0.03,0.03,Dumpadas[[#This Row],[ley]])</f>
        <v>1.34E-2</v>
      </c>
      <c r="L782" s="427"/>
      <c r="M782" s="386">
        <v>28892</v>
      </c>
      <c r="N782" s="386"/>
      <c r="O782" s="7"/>
      <c r="P782" s="10" t="str" cm="1">
        <f t="array" ref="P782">INDEX(Rangos!$E$3:$E$16,MATCH(1,(Dumpadas[[#This Row],[ley]]&gt;=Rangos!$B$3:$B$16)*(Dumpadas[[#This Row],[ley]]&lt;=Rangos!$C$3:$C$16),0))</f>
        <v>D</v>
      </c>
      <c r="R782" s="769"/>
      <c r="S782" s="769" t="s">
        <v>1322</v>
      </c>
      <c r="T782" s="369">
        <v>1</v>
      </c>
      <c r="U782" s="369">
        <v>3.2</v>
      </c>
      <c r="V782" s="10">
        <v>1.52E-2</v>
      </c>
      <c r="Y782" s="769"/>
      <c r="Z782" s="769" t="s">
        <v>1322</v>
      </c>
      <c r="AA782" s="369">
        <v>1</v>
      </c>
      <c r="AB782" s="369">
        <v>3.2</v>
      </c>
      <c r="AC782" s="10">
        <v>1.52E-2</v>
      </c>
      <c r="AD782" s="10">
        <v>1.52E-2</v>
      </c>
    </row>
    <row r="783" spans="2:30">
      <c r="B783" s="535"/>
      <c r="C783" s="535" t="s">
        <v>3796</v>
      </c>
      <c r="D783" s="535" t="s">
        <v>227</v>
      </c>
      <c r="E783" s="535">
        <v>779</v>
      </c>
      <c r="F783" s="537" t="str">
        <f>Dumpadas[[#This Row],[punto]] &amp; " "&amp;Dumpadas[[#This Row],[jornada]]&amp;" " &amp; Dumpadas[[#This Row],[N°Acop]] &amp; " " &amp; TEXT(Dumpadas[[#This Row],[fecha ]], "dd-mm-yyyy")</f>
        <v>NIVEL 974 M4 7S  T.PM 779 15-04-2026</v>
      </c>
      <c r="G783" s="535" t="s">
        <v>304</v>
      </c>
      <c r="H783" s="538">
        <v>46127</v>
      </c>
      <c r="I783" s="535">
        <v>3.2</v>
      </c>
      <c r="J783" s="539">
        <v>1.09E-2</v>
      </c>
      <c r="K783" s="539">
        <f>+IF(Dumpadas[[#This Row],[ley]]&gt;0.03,0.03,Dumpadas[[#This Row],[ley]])</f>
        <v>1.09E-2</v>
      </c>
      <c r="L783" s="539"/>
      <c r="M783" s="535">
        <v>28892</v>
      </c>
      <c r="N783" s="535"/>
      <c r="O783" s="539"/>
      <c r="P783" s="540" t="str" cm="1">
        <f t="array" ref="P783">INDEX(Rangos!$E$3:$E$16,MATCH(1,(Dumpadas[[#This Row],[ley]]&gt;=Rangos!$B$3:$B$16)*(Dumpadas[[#This Row],[ley]]&lt;=Rangos!$C$3:$C$16),0))</f>
        <v>C</v>
      </c>
      <c r="R783" s="769"/>
      <c r="S783" s="769" t="s">
        <v>1323</v>
      </c>
      <c r="T783" s="369">
        <v>1</v>
      </c>
      <c r="U783" s="369">
        <v>3.2</v>
      </c>
      <c r="V783" s="10">
        <v>2.8899999999999999E-2</v>
      </c>
      <c r="Y783" s="769"/>
      <c r="Z783" s="769" t="s">
        <v>1323</v>
      </c>
      <c r="AA783" s="369">
        <v>1</v>
      </c>
      <c r="AB783" s="369">
        <v>3.2</v>
      </c>
      <c r="AC783" s="10">
        <v>2.8899999999999999E-2</v>
      </c>
      <c r="AD783" s="10">
        <v>2.8899999999999999E-2</v>
      </c>
    </row>
    <row r="784" spans="2:30">
      <c r="B784" s="535"/>
      <c r="C784" s="535" t="s">
        <v>3796</v>
      </c>
      <c r="D784" s="535" t="s">
        <v>227</v>
      </c>
      <c r="E784" s="535">
        <v>780</v>
      </c>
      <c r="F784" s="537" t="str">
        <f>Dumpadas[[#This Row],[punto]] &amp; " "&amp;Dumpadas[[#This Row],[jornada]]&amp;" " &amp; Dumpadas[[#This Row],[N°Acop]] &amp; " " &amp; TEXT(Dumpadas[[#This Row],[fecha ]], "dd-mm-yyyy")</f>
        <v>NIVEL 974 M4 7S  T.PM 780 15-04-2026</v>
      </c>
      <c r="G784" s="535" t="s">
        <v>304</v>
      </c>
      <c r="H784" s="538">
        <v>46127</v>
      </c>
      <c r="I784" s="535">
        <v>3.2</v>
      </c>
      <c r="J784" s="539">
        <v>1.1900000000000001E-2</v>
      </c>
      <c r="K784" s="539">
        <f>+IF(Dumpadas[[#This Row],[ley]]&gt;0.03,0.03,Dumpadas[[#This Row],[ley]])</f>
        <v>1.1900000000000001E-2</v>
      </c>
      <c r="L784" s="539"/>
      <c r="M784" s="535">
        <v>28892</v>
      </c>
      <c r="N784" s="535"/>
      <c r="O784" s="539"/>
      <c r="P784" s="540" t="str" cm="1">
        <f t="array" ref="P784">INDEX(Rangos!$E$3:$E$16,MATCH(1,(Dumpadas[[#This Row],[ley]]&gt;=Rangos!$B$3:$B$16)*(Dumpadas[[#This Row],[ley]]&lt;=Rangos!$C$3:$C$16),0))</f>
        <v>C</v>
      </c>
      <c r="R784" s="769"/>
      <c r="S784" s="769" t="s">
        <v>1324</v>
      </c>
      <c r="T784" s="369">
        <v>1</v>
      </c>
      <c r="U784" s="369">
        <v>3.2</v>
      </c>
      <c r="V784" s="10">
        <v>1.6E-2</v>
      </c>
      <c r="Y784" s="769"/>
      <c r="Z784" s="769" t="s">
        <v>1324</v>
      </c>
      <c r="AA784" s="369">
        <v>1</v>
      </c>
      <c r="AB784" s="369">
        <v>3.2</v>
      </c>
      <c r="AC784" s="10">
        <v>1.6E-2</v>
      </c>
      <c r="AD784" s="10">
        <v>1.6E-2</v>
      </c>
    </row>
    <row r="785" spans="2:30">
      <c r="B785" s="535"/>
      <c r="C785" s="535" t="s">
        <v>3796</v>
      </c>
      <c r="D785" s="535" t="s">
        <v>227</v>
      </c>
      <c r="E785" s="535">
        <v>781</v>
      </c>
      <c r="F785" s="537" t="str">
        <f>Dumpadas[[#This Row],[punto]] &amp; " "&amp;Dumpadas[[#This Row],[jornada]]&amp;" " &amp; Dumpadas[[#This Row],[N°Acop]] &amp; " " &amp; TEXT(Dumpadas[[#This Row],[fecha ]], "dd-mm-yyyy")</f>
        <v>NIVEL 974 M4 7S  T.PM 781 15-04-2026</v>
      </c>
      <c r="G785" s="535" t="s">
        <v>304</v>
      </c>
      <c r="H785" s="538">
        <v>46127</v>
      </c>
      <c r="I785" s="535">
        <v>3.2</v>
      </c>
      <c r="J785" s="539">
        <v>1.2200000000000001E-2</v>
      </c>
      <c r="K785" s="539">
        <f>+IF(Dumpadas[[#This Row],[ley]]&gt;0.03,0.03,Dumpadas[[#This Row],[ley]])</f>
        <v>1.2200000000000001E-2</v>
      </c>
      <c r="L785" s="539"/>
      <c r="M785" s="535">
        <v>28892</v>
      </c>
      <c r="N785" s="535"/>
      <c r="O785" s="539"/>
      <c r="P785" s="540" t="str" cm="1">
        <f t="array" ref="P785">INDEX(Rangos!$E$3:$E$16,MATCH(1,(Dumpadas[[#This Row],[ley]]&gt;=Rangos!$B$3:$B$16)*(Dumpadas[[#This Row],[ley]]&lt;=Rangos!$C$3:$C$16),0))</f>
        <v>D</v>
      </c>
      <c r="R785" s="769"/>
      <c r="S785" s="769" t="s">
        <v>1325</v>
      </c>
      <c r="T785" s="369">
        <v>1</v>
      </c>
      <c r="U785" s="369">
        <v>3.2</v>
      </c>
      <c r="V785" s="10">
        <v>1.9199999999999998E-2</v>
      </c>
      <c r="Y785" s="769"/>
      <c r="Z785" s="769" t="s">
        <v>1325</v>
      </c>
      <c r="AA785" s="369">
        <v>1</v>
      </c>
      <c r="AB785" s="369">
        <v>3.2</v>
      </c>
      <c r="AC785" s="10">
        <v>1.9199999999999998E-2</v>
      </c>
      <c r="AD785" s="10">
        <v>1.9199999999999998E-2</v>
      </c>
    </row>
    <row r="786" spans="2:30">
      <c r="B786" s="535"/>
      <c r="C786" s="535" t="s">
        <v>3796</v>
      </c>
      <c r="D786" s="535" t="s">
        <v>227</v>
      </c>
      <c r="E786" s="535">
        <v>782</v>
      </c>
      <c r="F786" s="537" t="str">
        <f>Dumpadas[[#This Row],[punto]] &amp; " "&amp;Dumpadas[[#This Row],[jornada]]&amp;" " &amp; Dumpadas[[#This Row],[N°Acop]] &amp; " " &amp; TEXT(Dumpadas[[#This Row],[fecha ]], "dd-mm-yyyy")</f>
        <v>NIVEL 974 M4 7S  T.PM 782 15-04-2026</v>
      </c>
      <c r="G786" s="535" t="s">
        <v>304</v>
      </c>
      <c r="H786" s="538">
        <v>46127</v>
      </c>
      <c r="I786" s="535">
        <v>3.2</v>
      </c>
      <c r="J786" s="539">
        <v>1.2200000000000001E-2</v>
      </c>
      <c r="K786" s="539">
        <f>+IF(Dumpadas[[#This Row],[ley]]&gt;0.03,0.03,Dumpadas[[#This Row],[ley]])</f>
        <v>1.2200000000000001E-2</v>
      </c>
      <c r="L786" s="539"/>
      <c r="M786" s="535">
        <v>28892</v>
      </c>
      <c r="N786" s="535"/>
      <c r="O786" s="539"/>
      <c r="P786" s="540" t="str" cm="1">
        <f t="array" ref="P786">INDEX(Rangos!$E$3:$E$16,MATCH(1,(Dumpadas[[#This Row],[ley]]&gt;=Rangos!$B$3:$B$16)*(Dumpadas[[#This Row],[ley]]&lt;=Rangos!$C$3:$C$16),0))</f>
        <v>D</v>
      </c>
      <c r="R786" s="769"/>
      <c r="S786" s="769" t="s">
        <v>1326</v>
      </c>
      <c r="T786" s="369">
        <v>1</v>
      </c>
      <c r="U786" s="369">
        <v>3.2</v>
      </c>
      <c r="V786" s="10">
        <v>2.0400000000000001E-2</v>
      </c>
      <c r="Y786" s="769"/>
      <c r="Z786" s="769" t="s">
        <v>1326</v>
      </c>
      <c r="AA786" s="369">
        <v>1</v>
      </c>
      <c r="AB786" s="369">
        <v>3.2</v>
      </c>
      <c r="AC786" s="10">
        <v>2.0400000000000001E-2</v>
      </c>
      <c r="AD786" s="10">
        <v>2.0400000000000001E-2</v>
      </c>
    </row>
    <row r="787" spans="2:30">
      <c r="B787" s="535"/>
      <c r="C787" s="535" t="s">
        <v>3796</v>
      </c>
      <c r="D787" s="535" t="s">
        <v>227</v>
      </c>
      <c r="E787" s="535">
        <v>783</v>
      </c>
      <c r="F787" s="537" t="str">
        <f>Dumpadas[[#This Row],[punto]] &amp; " "&amp;Dumpadas[[#This Row],[jornada]]&amp;" " &amp; Dumpadas[[#This Row],[N°Acop]] &amp; " " &amp; TEXT(Dumpadas[[#This Row],[fecha ]], "dd-mm-yyyy")</f>
        <v>NIVEL 974 M4 7S  T.PM 783 15-04-2026</v>
      </c>
      <c r="G787" s="535" t="s">
        <v>304</v>
      </c>
      <c r="H787" s="538">
        <v>46127</v>
      </c>
      <c r="I787" s="535">
        <v>3.2</v>
      </c>
      <c r="J787" s="539">
        <v>9.1999999999999998E-3</v>
      </c>
      <c r="K787" s="539">
        <f>+IF(Dumpadas[[#This Row],[ley]]&gt;0.03,0.03,Dumpadas[[#This Row],[ley]])</f>
        <v>9.1999999999999998E-3</v>
      </c>
      <c r="L787" s="539"/>
      <c r="M787" s="535">
        <v>28892</v>
      </c>
      <c r="N787" s="535"/>
      <c r="O787" s="539"/>
      <c r="P787" s="540" t="str" cm="1">
        <f t="array" ref="P787">INDEX(Rangos!$E$3:$E$16,MATCH(1,(Dumpadas[[#This Row],[ley]]&gt;=Rangos!$B$3:$B$16)*(Dumpadas[[#This Row],[ley]]&lt;=Rangos!$C$3:$C$16),0))</f>
        <v>B</v>
      </c>
      <c r="R787" s="769"/>
      <c r="S787" s="769" t="s">
        <v>1327</v>
      </c>
      <c r="T787" s="369">
        <v>1</v>
      </c>
      <c r="U787" s="369">
        <v>3.2</v>
      </c>
      <c r="V787" s="10">
        <v>1.7500000000000002E-2</v>
      </c>
      <c r="Y787" s="769"/>
      <c r="Z787" s="769" t="s">
        <v>1327</v>
      </c>
      <c r="AA787" s="369">
        <v>1</v>
      </c>
      <c r="AB787" s="369">
        <v>3.2</v>
      </c>
      <c r="AC787" s="10">
        <v>1.7500000000000002E-2</v>
      </c>
      <c r="AD787" s="10">
        <v>1.7500000000000002E-2</v>
      </c>
    </row>
    <row r="788" spans="2:30">
      <c r="B788" s="535"/>
      <c r="C788" s="535" t="s">
        <v>3796</v>
      </c>
      <c r="D788" s="535" t="s">
        <v>227</v>
      </c>
      <c r="E788" s="535">
        <v>784</v>
      </c>
      <c r="F788" s="537" t="str">
        <f>Dumpadas[[#This Row],[punto]] &amp; " "&amp;Dumpadas[[#This Row],[jornada]]&amp;" " &amp; Dumpadas[[#This Row],[N°Acop]] &amp; " " &amp; TEXT(Dumpadas[[#This Row],[fecha ]], "dd-mm-yyyy")</f>
        <v>NIVEL 974 M4 7S  T.PM 784 15-04-2026</v>
      </c>
      <c r="G788" s="535" t="s">
        <v>304</v>
      </c>
      <c r="H788" s="538">
        <v>46127</v>
      </c>
      <c r="I788" s="535">
        <v>3.2</v>
      </c>
      <c r="J788" s="539">
        <v>9.5999999999999992E-3</v>
      </c>
      <c r="K788" s="539">
        <f>+IF(Dumpadas[[#This Row],[ley]]&gt;0.03,0.03,Dumpadas[[#This Row],[ley]])</f>
        <v>9.5999999999999992E-3</v>
      </c>
      <c r="L788" s="539"/>
      <c r="M788" s="535">
        <v>28892</v>
      </c>
      <c r="N788" s="535"/>
      <c r="O788" s="539"/>
      <c r="P788" s="540" t="str" cm="1">
        <f t="array" ref="P788">INDEX(Rangos!$E$3:$E$16,MATCH(1,(Dumpadas[[#This Row],[ley]]&gt;=Rangos!$B$3:$B$16)*(Dumpadas[[#This Row],[ley]]&lt;=Rangos!$C$3:$C$16),0))</f>
        <v>B</v>
      </c>
      <c r="R788" s="769"/>
      <c r="S788" s="769" t="s">
        <v>1328</v>
      </c>
      <c r="T788" s="369">
        <v>1</v>
      </c>
      <c r="U788" s="369">
        <v>3.2</v>
      </c>
      <c r="V788" s="10">
        <v>1.7399999999999999E-2</v>
      </c>
      <c r="Y788" s="769"/>
      <c r="Z788" s="769" t="s">
        <v>1328</v>
      </c>
      <c r="AA788" s="369">
        <v>1</v>
      </c>
      <c r="AB788" s="369">
        <v>3.2</v>
      </c>
      <c r="AC788" s="10">
        <v>1.7399999999999999E-2</v>
      </c>
      <c r="AD788" s="10">
        <v>1.7399999999999999E-2</v>
      </c>
    </row>
    <row r="789" spans="2:30">
      <c r="B789" s="576"/>
      <c r="C789" s="773" t="s">
        <v>3797</v>
      </c>
      <c r="D789" s="773" t="s">
        <v>3795</v>
      </c>
      <c r="E789" s="386">
        <v>785</v>
      </c>
      <c r="F789" s="410" t="str">
        <f>Dumpadas[[#This Row],[punto]] &amp; " "&amp;Dumpadas[[#This Row],[jornada]]&amp;" " &amp; Dumpadas[[#This Row],[N°Acop]] &amp; " " &amp; TEXT(Dumpadas[[#This Row],[fecha ]], "dd-mm-yyyy")</f>
        <v>NIVEL 974 M4 6N RM DQ PM 785 16-04-2026</v>
      </c>
      <c r="G789" s="576" t="s">
        <v>16</v>
      </c>
      <c r="H789" s="5">
        <v>46128</v>
      </c>
      <c r="I789" s="576">
        <v>3.2</v>
      </c>
      <c r="J789" s="8">
        <v>1.37E-2</v>
      </c>
      <c r="K789" s="8">
        <f>+IF(Dumpadas[[#This Row],[ley]]&gt;0.03,0.03,Dumpadas[[#This Row],[ley]])</f>
        <v>1.37E-2</v>
      </c>
      <c r="L789" s="427"/>
      <c r="M789" s="386">
        <v>28893</v>
      </c>
      <c r="N789" s="386"/>
      <c r="O789" s="7"/>
      <c r="P789" s="10" t="str" cm="1">
        <f t="array" ref="P789">INDEX(Rangos!$E$3:$E$16,MATCH(1,(Dumpadas[[#This Row],[ley]]&gt;=Rangos!$B$3:$B$16)*(Dumpadas[[#This Row],[ley]]&lt;=Rangos!$C$3:$C$16),0))</f>
        <v>E</v>
      </c>
      <c r="R789" s="769"/>
      <c r="S789" s="769" t="s">
        <v>1329</v>
      </c>
      <c r="T789" s="369">
        <v>1</v>
      </c>
      <c r="U789" s="369">
        <v>3.2</v>
      </c>
      <c r="V789" s="10">
        <v>1.7000000000000001E-2</v>
      </c>
      <c r="Y789" s="769"/>
      <c r="Z789" s="769" t="s">
        <v>1329</v>
      </c>
      <c r="AA789" s="369">
        <v>1</v>
      </c>
      <c r="AB789" s="369">
        <v>3.2</v>
      </c>
      <c r="AC789" s="10">
        <v>1.7000000000000001E-2</v>
      </c>
      <c r="AD789" s="10">
        <v>1.7000000000000001E-2</v>
      </c>
    </row>
    <row r="790" spans="2:30">
      <c r="B790" s="576"/>
      <c r="C790" s="773" t="s">
        <v>3797</v>
      </c>
      <c r="D790" s="773" t="s">
        <v>3795</v>
      </c>
      <c r="E790" s="386">
        <v>786</v>
      </c>
      <c r="F790" s="410" t="str">
        <f>Dumpadas[[#This Row],[punto]] &amp; " "&amp;Dumpadas[[#This Row],[jornada]]&amp;" " &amp; Dumpadas[[#This Row],[N°Acop]] &amp; " " &amp; TEXT(Dumpadas[[#This Row],[fecha ]], "dd-mm-yyyy")</f>
        <v>NIVEL 974 M4 6N RM DQ PM 786 16-04-2026</v>
      </c>
      <c r="G790" s="576" t="s">
        <v>16</v>
      </c>
      <c r="H790" s="5">
        <v>46128</v>
      </c>
      <c r="I790" s="576">
        <v>3.2</v>
      </c>
      <c r="J790" s="8">
        <v>1.26E-2</v>
      </c>
      <c r="K790" s="8">
        <f>+IF(Dumpadas[[#This Row],[ley]]&gt;0.03,0.03,Dumpadas[[#This Row],[ley]])</f>
        <v>1.26E-2</v>
      </c>
      <c r="L790" s="427"/>
      <c r="M790" s="386">
        <v>28893</v>
      </c>
      <c r="N790" s="386"/>
      <c r="O790" s="7"/>
      <c r="P790" s="10" t="str" cm="1">
        <f t="array" ref="P790">INDEX(Rangos!$E$3:$E$16,MATCH(1,(Dumpadas[[#This Row],[ley]]&gt;=Rangos!$B$3:$B$16)*(Dumpadas[[#This Row],[ley]]&lt;=Rangos!$C$3:$C$16),0))</f>
        <v>D</v>
      </c>
      <c r="R790" s="769"/>
      <c r="S790" s="769" t="s">
        <v>1330</v>
      </c>
      <c r="T790" s="369">
        <v>1</v>
      </c>
      <c r="U790" s="369">
        <v>3.2</v>
      </c>
      <c r="V790" s="10">
        <v>3.1E-2</v>
      </c>
      <c r="Y790" s="769"/>
      <c r="Z790" s="769" t="s">
        <v>1330</v>
      </c>
      <c r="AA790" s="369">
        <v>1</v>
      </c>
      <c r="AB790" s="369">
        <v>3.2</v>
      </c>
      <c r="AC790" s="10">
        <v>3.1E-2</v>
      </c>
      <c r="AD790" s="10">
        <v>0.03</v>
      </c>
    </row>
    <row r="791" spans="2:30">
      <c r="B791" s="576"/>
      <c r="C791" s="773" t="s">
        <v>3797</v>
      </c>
      <c r="D791" s="773" t="s">
        <v>3795</v>
      </c>
      <c r="E791" s="386">
        <v>787</v>
      </c>
      <c r="F791" s="410" t="str">
        <f>Dumpadas[[#This Row],[punto]] &amp; " "&amp;Dumpadas[[#This Row],[jornada]]&amp;" " &amp; Dumpadas[[#This Row],[N°Acop]] &amp; " " &amp; TEXT(Dumpadas[[#This Row],[fecha ]], "dd-mm-yyyy")</f>
        <v>NIVEL 974 M4 6N RM DQ PM 787 16-04-2026</v>
      </c>
      <c r="G791" s="576" t="s">
        <v>16</v>
      </c>
      <c r="H791" s="5">
        <v>46128</v>
      </c>
      <c r="I791" s="576">
        <v>3.2</v>
      </c>
      <c r="J791" s="8">
        <v>1.4500000000000001E-2</v>
      </c>
      <c r="K791" s="8">
        <f>+IF(Dumpadas[[#This Row],[ley]]&gt;0.03,0.03,Dumpadas[[#This Row],[ley]])</f>
        <v>1.4500000000000001E-2</v>
      </c>
      <c r="L791" s="427"/>
      <c r="M791" s="386">
        <v>28893</v>
      </c>
      <c r="N791" s="386"/>
      <c r="O791" s="7"/>
      <c r="P791" s="10" t="str" cm="1">
        <f t="array" ref="P791">INDEX(Rangos!$E$3:$E$16,MATCH(1,(Dumpadas[[#This Row],[ley]]&gt;=Rangos!$B$3:$B$16)*(Dumpadas[[#This Row],[ley]]&lt;=Rangos!$C$3:$C$16),0))</f>
        <v>E</v>
      </c>
      <c r="R791" s="769"/>
      <c r="S791" s="769" t="s">
        <v>1331</v>
      </c>
      <c r="T791" s="369">
        <v>1</v>
      </c>
      <c r="U791" s="369">
        <v>3.2</v>
      </c>
      <c r="V791" s="10">
        <v>1.9300000000000001E-2</v>
      </c>
      <c r="Y791" s="769"/>
      <c r="Z791" s="769" t="s">
        <v>1331</v>
      </c>
      <c r="AA791" s="369">
        <v>1</v>
      </c>
      <c r="AB791" s="369">
        <v>3.2</v>
      </c>
      <c r="AC791" s="10">
        <v>1.9300000000000001E-2</v>
      </c>
      <c r="AD791" s="10">
        <v>1.9300000000000001E-2</v>
      </c>
    </row>
    <row r="792" spans="2:30">
      <c r="B792" s="576"/>
      <c r="C792" s="773" t="s">
        <v>3797</v>
      </c>
      <c r="D792" s="773" t="s">
        <v>3795</v>
      </c>
      <c r="E792" s="386">
        <v>788</v>
      </c>
      <c r="F792" s="410" t="str">
        <f>Dumpadas[[#This Row],[punto]] &amp; " "&amp;Dumpadas[[#This Row],[jornada]]&amp;" " &amp; Dumpadas[[#This Row],[N°Acop]] &amp; " " &amp; TEXT(Dumpadas[[#This Row],[fecha ]], "dd-mm-yyyy")</f>
        <v>NIVEL 974 M4 6N RM DQ PM 788 16-04-2026</v>
      </c>
      <c r="G792" s="576" t="s">
        <v>16</v>
      </c>
      <c r="H792" s="5">
        <v>46128</v>
      </c>
      <c r="I792" s="576">
        <v>3.2</v>
      </c>
      <c r="J792" s="8">
        <v>1.1599999999999999E-2</v>
      </c>
      <c r="K792" s="8">
        <f>+IF(Dumpadas[[#This Row],[ley]]&gt;0.03,0.03,Dumpadas[[#This Row],[ley]])</f>
        <v>1.1599999999999999E-2</v>
      </c>
      <c r="L792" s="427"/>
      <c r="M792" s="386">
        <v>28893</v>
      </c>
      <c r="N792" s="386"/>
      <c r="O792" s="7"/>
      <c r="P792" s="10" t="str" cm="1">
        <f t="array" ref="P792">INDEX(Rangos!$E$3:$E$16,MATCH(1,(Dumpadas[[#This Row],[ley]]&gt;=Rangos!$B$3:$B$16)*(Dumpadas[[#This Row],[ley]]&lt;=Rangos!$C$3:$C$16),0))</f>
        <v>C</v>
      </c>
      <c r="R792" s="769"/>
      <c r="S792" s="769" t="s">
        <v>1332</v>
      </c>
      <c r="T792" s="369">
        <v>1</v>
      </c>
      <c r="U792" s="369">
        <v>3.2</v>
      </c>
      <c r="V792" s="10">
        <v>2.7099999999999999E-2</v>
      </c>
      <c r="Y792" s="769"/>
      <c r="Z792" s="769" t="s">
        <v>1332</v>
      </c>
      <c r="AA792" s="369">
        <v>1</v>
      </c>
      <c r="AB792" s="369">
        <v>3.2</v>
      </c>
      <c r="AC792" s="10">
        <v>2.7099999999999999E-2</v>
      </c>
      <c r="AD792" s="10">
        <v>2.7099999999999999E-2</v>
      </c>
    </row>
    <row r="793" spans="2:30">
      <c r="B793" s="576"/>
      <c r="C793" s="773" t="s">
        <v>3797</v>
      </c>
      <c r="D793" s="773" t="s">
        <v>3795</v>
      </c>
      <c r="E793" s="386">
        <v>789</v>
      </c>
      <c r="F793" s="410" t="str">
        <f>Dumpadas[[#This Row],[punto]] &amp; " "&amp;Dumpadas[[#This Row],[jornada]]&amp;" " &amp; Dumpadas[[#This Row],[N°Acop]] &amp; " " &amp; TEXT(Dumpadas[[#This Row],[fecha ]], "dd-mm-yyyy")</f>
        <v>NIVEL 974 M4 6N RM DQ PM 789 16-04-2026</v>
      </c>
      <c r="G793" s="576" t="s">
        <v>16</v>
      </c>
      <c r="H793" s="5">
        <v>46128</v>
      </c>
      <c r="I793" s="576">
        <v>3.2</v>
      </c>
      <c r="J793" s="8">
        <v>1.0200000000000001E-2</v>
      </c>
      <c r="K793" s="8">
        <f>+IF(Dumpadas[[#This Row],[ley]]&gt;0.03,0.03,Dumpadas[[#This Row],[ley]])</f>
        <v>1.0200000000000001E-2</v>
      </c>
      <c r="L793" s="427"/>
      <c r="M793" s="386">
        <v>28893</v>
      </c>
      <c r="N793" s="386"/>
      <c r="O793" s="7"/>
      <c r="P793" s="10" t="str" cm="1">
        <f t="array" ref="P793">INDEX(Rangos!$E$3:$E$16,MATCH(1,(Dumpadas[[#This Row],[ley]]&gt;=Rangos!$B$3:$B$16)*(Dumpadas[[#This Row],[ley]]&lt;=Rangos!$C$3:$C$16),0))</f>
        <v>B</v>
      </c>
      <c r="R793" s="769"/>
      <c r="S793" s="769" t="s">
        <v>1333</v>
      </c>
      <c r="T793" s="369">
        <v>1</v>
      </c>
      <c r="U793" s="369">
        <v>3.2</v>
      </c>
      <c r="V793" s="10">
        <v>1.9400000000000001E-2</v>
      </c>
      <c r="Y793" s="769"/>
      <c r="Z793" s="769" t="s">
        <v>1333</v>
      </c>
      <c r="AA793" s="369">
        <v>1</v>
      </c>
      <c r="AB793" s="369">
        <v>3.2</v>
      </c>
      <c r="AC793" s="10">
        <v>1.9400000000000001E-2</v>
      </c>
      <c r="AD793" s="10">
        <v>1.9400000000000001E-2</v>
      </c>
    </row>
    <row r="794" spans="2:30">
      <c r="B794" s="576"/>
      <c r="C794" s="773" t="s">
        <v>3797</v>
      </c>
      <c r="D794" s="773" t="s">
        <v>3795</v>
      </c>
      <c r="E794" s="386">
        <v>790</v>
      </c>
      <c r="F794" s="410" t="str">
        <f>Dumpadas[[#This Row],[punto]] &amp; " "&amp;Dumpadas[[#This Row],[jornada]]&amp;" " &amp; Dumpadas[[#This Row],[N°Acop]] &amp; " " &amp; TEXT(Dumpadas[[#This Row],[fecha ]], "dd-mm-yyyy")</f>
        <v>NIVEL 974 M4 6N RM DQ PM 790 16-04-2026</v>
      </c>
      <c r="G794" s="576" t="s">
        <v>16</v>
      </c>
      <c r="H794" s="5">
        <v>46128</v>
      </c>
      <c r="I794" s="576">
        <v>3.2</v>
      </c>
      <c r="J794" s="8">
        <v>1.09E-2</v>
      </c>
      <c r="K794" s="8">
        <f>+IF(Dumpadas[[#This Row],[ley]]&gt;0.03,0.03,Dumpadas[[#This Row],[ley]])</f>
        <v>1.09E-2</v>
      </c>
      <c r="L794" s="427"/>
      <c r="M794" s="386">
        <v>28893</v>
      </c>
      <c r="N794" s="386"/>
      <c r="O794" s="7"/>
      <c r="P794" s="10" t="str" cm="1">
        <f t="array" ref="P794">INDEX(Rangos!$E$3:$E$16,MATCH(1,(Dumpadas[[#This Row],[ley]]&gt;=Rangos!$B$3:$B$16)*(Dumpadas[[#This Row],[ley]]&lt;=Rangos!$C$3:$C$16),0))</f>
        <v>C</v>
      </c>
      <c r="R794" s="769"/>
      <c r="S794" s="769" t="s">
        <v>1334</v>
      </c>
      <c r="T794" s="369">
        <v>1</v>
      </c>
      <c r="U794" s="369">
        <v>3.2</v>
      </c>
      <c r="V794" s="10">
        <v>2.0299999999999999E-2</v>
      </c>
      <c r="Y794" s="769"/>
      <c r="Z794" s="769" t="s">
        <v>1334</v>
      </c>
      <c r="AA794" s="369">
        <v>1</v>
      </c>
      <c r="AB794" s="369">
        <v>3.2</v>
      </c>
      <c r="AC794" s="10">
        <v>2.0299999999999999E-2</v>
      </c>
      <c r="AD794" s="10">
        <v>2.0299999999999999E-2</v>
      </c>
    </row>
    <row r="795" spans="2:30">
      <c r="B795" s="576"/>
      <c r="C795" s="773" t="s">
        <v>3797</v>
      </c>
      <c r="D795" s="773" t="s">
        <v>3795</v>
      </c>
      <c r="E795" s="386">
        <v>791</v>
      </c>
      <c r="F795" s="410" t="str">
        <f>Dumpadas[[#This Row],[punto]] &amp; " "&amp;Dumpadas[[#This Row],[jornada]]&amp;" " &amp; Dumpadas[[#This Row],[N°Acop]] &amp; " " &amp; TEXT(Dumpadas[[#This Row],[fecha ]], "dd-mm-yyyy")</f>
        <v>NIVEL 974 M4 6N RM DQ PM 791 16-04-2026</v>
      </c>
      <c r="G795" s="576" t="s">
        <v>16</v>
      </c>
      <c r="H795" s="5">
        <v>46128</v>
      </c>
      <c r="I795" s="576">
        <v>3.2</v>
      </c>
      <c r="J795" s="8">
        <v>1.5699999999999999E-2</v>
      </c>
      <c r="K795" s="8">
        <f>+IF(Dumpadas[[#This Row],[ley]]&gt;0.03,0.03,Dumpadas[[#This Row],[ley]])</f>
        <v>1.5699999999999999E-2</v>
      </c>
      <c r="L795" s="427"/>
      <c r="M795" s="386">
        <v>28893</v>
      </c>
      <c r="N795" s="386"/>
      <c r="O795" s="7"/>
      <c r="P795" s="10" t="str" cm="1">
        <f t="array" ref="P795">INDEX(Rangos!$E$3:$E$16,MATCH(1,(Dumpadas[[#This Row],[ley]]&gt;=Rangos!$B$3:$B$16)*(Dumpadas[[#This Row],[ley]]&lt;=Rangos!$C$3:$C$16),0))</f>
        <v>F</v>
      </c>
      <c r="R795" s="769"/>
      <c r="S795" s="769" t="s">
        <v>1335</v>
      </c>
      <c r="T795" s="369">
        <v>1</v>
      </c>
      <c r="U795" s="369">
        <v>3.2</v>
      </c>
      <c r="V795" s="10">
        <v>2.2100000000000002E-2</v>
      </c>
      <c r="Y795" s="769"/>
      <c r="Z795" s="769" t="s">
        <v>1335</v>
      </c>
      <c r="AA795" s="369">
        <v>1</v>
      </c>
      <c r="AB795" s="369">
        <v>3.2</v>
      </c>
      <c r="AC795" s="10">
        <v>2.2100000000000002E-2</v>
      </c>
      <c r="AD795" s="10">
        <v>2.2100000000000002E-2</v>
      </c>
    </row>
    <row r="796" spans="2:30">
      <c r="B796" s="576"/>
      <c r="C796" s="773" t="s">
        <v>3797</v>
      </c>
      <c r="D796" s="773" t="s">
        <v>3795</v>
      </c>
      <c r="E796" s="386">
        <v>792</v>
      </c>
      <c r="F796" s="410" t="str">
        <f>Dumpadas[[#This Row],[punto]] &amp; " "&amp;Dumpadas[[#This Row],[jornada]]&amp;" " &amp; Dumpadas[[#This Row],[N°Acop]] &amp; " " &amp; TEXT(Dumpadas[[#This Row],[fecha ]], "dd-mm-yyyy")</f>
        <v>NIVEL 974 M4 6N RM DQ PM 792 16-04-2026</v>
      </c>
      <c r="G796" s="576" t="s">
        <v>16</v>
      </c>
      <c r="H796" s="5">
        <v>46128</v>
      </c>
      <c r="I796" s="576">
        <v>3.2</v>
      </c>
      <c r="J796" s="8">
        <v>1.14E-2</v>
      </c>
      <c r="K796" s="8">
        <f>+IF(Dumpadas[[#This Row],[ley]]&gt;0.03,0.03,Dumpadas[[#This Row],[ley]])</f>
        <v>1.14E-2</v>
      </c>
      <c r="L796" s="427"/>
      <c r="M796" s="386">
        <v>28893</v>
      </c>
      <c r="N796" s="386"/>
      <c r="O796" s="7"/>
      <c r="P796" s="10" t="str" cm="1">
        <f t="array" ref="P796">INDEX(Rangos!$E$3:$E$16,MATCH(1,(Dumpadas[[#This Row],[ley]]&gt;=Rangos!$B$3:$B$16)*(Dumpadas[[#This Row],[ley]]&lt;=Rangos!$C$3:$C$16),0))</f>
        <v>C</v>
      </c>
      <c r="R796" s="769"/>
      <c r="S796" s="769" t="s">
        <v>1336</v>
      </c>
      <c r="T796" s="369">
        <v>1</v>
      </c>
      <c r="U796" s="369">
        <v>3.2</v>
      </c>
      <c r="V796" s="10">
        <v>0.02</v>
      </c>
      <c r="Y796" s="769"/>
      <c r="Z796" s="769" t="s">
        <v>1336</v>
      </c>
      <c r="AA796" s="369">
        <v>1</v>
      </c>
      <c r="AB796" s="369">
        <v>3.2</v>
      </c>
      <c r="AC796" s="10">
        <v>0.02</v>
      </c>
      <c r="AD796" s="10">
        <v>0.02</v>
      </c>
    </row>
    <row r="797" spans="2:30">
      <c r="B797" s="576"/>
      <c r="C797" s="773" t="s">
        <v>3797</v>
      </c>
      <c r="D797" s="773" t="s">
        <v>3795</v>
      </c>
      <c r="E797" s="386">
        <v>793</v>
      </c>
      <c r="F797" s="410" t="str">
        <f>Dumpadas[[#This Row],[punto]] &amp; " "&amp;Dumpadas[[#This Row],[jornada]]&amp;" " &amp; Dumpadas[[#This Row],[N°Acop]] &amp; " " &amp; TEXT(Dumpadas[[#This Row],[fecha ]], "dd-mm-yyyy")</f>
        <v>NIVEL 974 M4 6N RM DQ PM 793 16-04-2026</v>
      </c>
      <c r="G797" s="576" t="s">
        <v>16</v>
      </c>
      <c r="H797" s="5">
        <v>46128</v>
      </c>
      <c r="I797" s="576">
        <v>3.2</v>
      </c>
      <c r="J797" s="8">
        <v>1.1599999999999999E-2</v>
      </c>
      <c r="K797" s="8">
        <f>+IF(Dumpadas[[#This Row],[ley]]&gt;0.03,0.03,Dumpadas[[#This Row],[ley]])</f>
        <v>1.1599999999999999E-2</v>
      </c>
      <c r="L797" s="427"/>
      <c r="M797" s="386">
        <v>28893</v>
      </c>
      <c r="N797" s="386"/>
      <c r="O797" s="7"/>
      <c r="P797" s="10" t="str" cm="1">
        <f t="array" ref="P797">INDEX(Rangos!$E$3:$E$16,MATCH(1,(Dumpadas[[#This Row],[ley]]&gt;=Rangos!$B$3:$B$16)*(Dumpadas[[#This Row],[ley]]&lt;=Rangos!$C$3:$C$16),0))</f>
        <v>C</v>
      </c>
      <c r="R797" s="769"/>
      <c r="S797" s="769" t="s">
        <v>1337</v>
      </c>
      <c r="T797" s="369">
        <v>1</v>
      </c>
      <c r="U797" s="369">
        <v>3.2</v>
      </c>
      <c r="V797" s="10">
        <v>1.55E-2</v>
      </c>
      <c r="Y797" s="769"/>
      <c r="Z797" s="769" t="s">
        <v>1337</v>
      </c>
      <c r="AA797" s="369">
        <v>1</v>
      </c>
      <c r="AB797" s="369">
        <v>3.2</v>
      </c>
      <c r="AC797" s="10">
        <v>1.55E-2</v>
      </c>
      <c r="AD797" s="10">
        <v>1.55E-2</v>
      </c>
    </row>
    <row r="798" spans="2:30">
      <c r="B798" s="576"/>
      <c r="C798" s="773" t="s">
        <v>3797</v>
      </c>
      <c r="D798" s="773" t="s">
        <v>3795</v>
      </c>
      <c r="E798" s="386">
        <v>794</v>
      </c>
      <c r="F798" s="410" t="str">
        <f>Dumpadas[[#This Row],[punto]] &amp; " "&amp;Dumpadas[[#This Row],[jornada]]&amp;" " &amp; Dumpadas[[#This Row],[N°Acop]] &amp; " " &amp; TEXT(Dumpadas[[#This Row],[fecha ]], "dd-mm-yyyy")</f>
        <v>NIVEL 974 M4 6N RM DQ PM 794 16-04-2026</v>
      </c>
      <c r="G798" s="576" t="s">
        <v>16</v>
      </c>
      <c r="H798" s="5">
        <v>46128</v>
      </c>
      <c r="I798" s="576">
        <v>3.2</v>
      </c>
      <c r="J798" s="8">
        <v>1.29E-2</v>
      </c>
      <c r="K798" s="8">
        <f>+IF(Dumpadas[[#This Row],[ley]]&gt;0.03,0.03,Dumpadas[[#This Row],[ley]])</f>
        <v>1.29E-2</v>
      </c>
      <c r="L798" s="427"/>
      <c r="M798" s="386">
        <v>28893</v>
      </c>
      <c r="N798" s="386"/>
      <c r="O798" s="7"/>
      <c r="P798" s="10" t="str" cm="1">
        <f t="array" ref="P798">INDEX(Rangos!$E$3:$E$16,MATCH(1,(Dumpadas[[#This Row],[ley]]&gt;=Rangos!$B$3:$B$16)*(Dumpadas[[#This Row],[ley]]&lt;=Rangos!$C$3:$C$16),0))</f>
        <v>D</v>
      </c>
      <c r="R798" s="769"/>
      <c r="S798" s="769" t="s">
        <v>1338</v>
      </c>
      <c r="T798" s="369">
        <v>1</v>
      </c>
      <c r="U798" s="369">
        <v>3.2</v>
      </c>
      <c r="V798" s="10">
        <v>1.7000000000000001E-2</v>
      </c>
      <c r="Y798" s="769"/>
      <c r="Z798" s="769" t="s">
        <v>1338</v>
      </c>
      <c r="AA798" s="369">
        <v>1</v>
      </c>
      <c r="AB798" s="369">
        <v>3.2</v>
      </c>
      <c r="AC798" s="10">
        <v>1.7000000000000001E-2</v>
      </c>
      <c r="AD798" s="10">
        <v>1.7000000000000001E-2</v>
      </c>
    </row>
    <row r="799" spans="2:30">
      <c r="B799" s="576"/>
      <c r="C799" s="773" t="s">
        <v>3797</v>
      </c>
      <c r="D799" s="773" t="s">
        <v>3795</v>
      </c>
      <c r="E799" s="386">
        <v>795</v>
      </c>
      <c r="F799" s="410" t="str">
        <f>Dumpadas[[#This Row],[punto]] &amp; " "&amp;Dumpadas[[#This Row],[jornada]]&amp;" " &amp; Dumpadas[[#This Row],[N°Acop]] &amp; " " &amp; TEXT(Dumpadas[[#This Row],[fecha ]], "dd-mm-yyyy")</f>
        <v>NIVEL 974 M4 6N RM DQ PM 795 16-04-2026</v>
      </c>
      <c r="G799" s="576" t="s">
        <v>16</v>
      </c>
      <c r="H799" s="5">
        <v>46128</v>
      </c>
      <c r="I799" s="576">
        <v>3.2</v>
      </c>
      <c r="J799" s="8">
        <v>1.32E-2</v>
      </c>
      <c r="K799" s="8">
        <f>+IF(Dumpadas[[#This Row],[ley]]&gt;0.03,0.03,Dumpadas[[#This Row],[ley]])</f>
        <v>1.32E-2</v>
      </c>
      <c r="L799" s="427"/>
      <c r="M799" s="386">
        <v>28893</v>
      </c>
      <c r="N799" s="386"/>
      <c r="O799" s="7"/>
      <c r="P799" s="10" t="str" cm="1">
        <f t="array" ref="P799">INDEX(Rangos!$E$3:$E$16,MATCH(1,(Dumpadas[[#This Row],[ley]]&gt;=Rangos!$B$3:$B$16)*(Dumpadas[[#This Row],[ley]]&lt;=Rangos!$C$3:$C$16),0))</f>
        <v>D</v>
      </c>
      <c r="R799" s="769"/>
      <c r="S799" s="769" t="s">
        <v>1339</v>
      </c>
      <c r="T799" s="369">
        <v>1</v>
      </c>
      <c r="U799" s="369">
        <v>3.2</v>
      </c>
      <c r="V799" s="10">
        <v>1.2999999999999999E-2</v>
      </c>
      <c r="Y799" s="769"/>
      <c r="Z799" s="769" t="s">
        <v>1339</v>
      </c>
      <c r="AA799" s="369">
        <v>1</v>
      </c>
      <c r="AB799" s="369">
        <v>3.2</v>
      </c>
      <c r="AC799" s="10">
        <v>1.2999999999999999E-2</v>
      </c>
      <c r="AD799" s="10">
        <v>1.2999999999999999E-2</v>
      </c>
    </row>
    <row r="800" spans="2:30">
      <c r="B800" s="535"/>
      <c r="C800" s="535" t="s">
        <v>3789</v>
      </c>
      <c r="D800" s="535" t="s">
        <v>227</v>
      </c>
      <c r="E800" s="535">
        <v>796</v>
      </c>
      <c r="F800" s="537" t="str">
        <f>Dumpadas[[#This Row],[punto]] &amp; " "&amp;Dumpadas[[#This Row],[jornada]]&amp;" " &amp; Dumpadas[[#This Row],[N°Acop]] &amp; " " &amp; TEXT(Dumpadas[[#This Row],[fecha ]], "dd-mm-yyyy")</f>
        <v>NIVEL 974 M4 7N PM 796 16-04-2026</v>
      </c>
      <c r="G800" s="535" t="s">
        <v>16</v>
      </c>
      <c r="H800" s="538">
        <v>46128</v>
      </c>
      <c r="I800" s="535">
        <v>3.2</v>
      </c>
      <c r="J800" s="539">
        <v>1.18E-2</v>
      </c>
      <c r="K800" s="539">
        <f>+IF(Dumpadas[[#This Row],[ley]]&gt;0.03,0.03,Dumpadas[[#This Row],[ley]])</f>
        <v>1.18E-2</v>
      </c>
      <c r="L800" s="539"/>
      <c r="M800" s="535">
        <v>28894</v>
      </c>
      <c r="N800" s="535"/>
      <c r="O800" s="539"/>
      <c r="P800" s="540" t="str" cm="1">
        <f t="array" ref="P800">INDEX(Rangos!$E$3:$E$16,MATCH(1,(Dumpadas[[#This Row],[ley]]&gt;=Rangos!$B$3:$B$16)*(Dumpadas[[#This Row],[ley]]&lt;=Rangos!$C$3:$C$16),0))</f>
        <v>C</v>
      </c>
      <c r="R800" s="769"/>
      <c r="S800" s="769" t="s">
        <v>1340</v>
      </c>
      <c r="T800" s="369">
        <v>1</v>
      </c>
      <c r="U800" s="369">
        <v>3.2</v>
      </c>
      <c r="V800" s="10">
        <v>1.35E-2</v>
      </c>
      <c r="Y800" s="769"/>
      <c r="Z800" s="769" t="s">
        <v>1340</v>
      </c>
      <c r="AA800" s="369">
        <v>1</v>
      </c>
      <c r="AB800" s="369">
        <v>3.2</v>
      </c>
      <c r="AC800" s="10">
        <v>1.35E-2</v>
      </c>
      <c r="AD800" s="10">
        <v>1.35E-2</v>
      </c>
    </row>
    <row r="801" spans="2:30">
      <c r="B801" s="535"/>
      <c r="C801" s="535" t="s">
        <v>3789</v>
      </c>
      <c r="D801" s="535" t="s">
        <v>227</v>
      </c>
      <c r="E801" s="535">
        <v>797</v>
      </c>
      <c r="F801" s="537" t="str">
        <f>Dumpadas[[#This Row],[punto]] &amp; " "&amp;Dumpadas[[#This Row],[jornada]]&amp;" " &amp; Dumpadas[[#This Row],[N°Acop]] &amp; " " &amp; TEXT(Dumpadas[[#This Row],[fecha ]], "dd-mm-yyyy")</f>
        <v>NIVEL 974 M4 7N PM 797 16-04-2026</v>
      </c>
      <c r="G801" s="535" t="s">
        <v>16</v>
      </c>
      <c r="H801" s="538">
        <v>46128</v>
      </c>
      <c r="I801" s="535">
        <v>3.2</v>
      </c>
      <c r="J801" s="539">
        <v>7.0000000000000001E-3</v>
      </c>
      <c r="K801" s="539">
        <f>+IF(Dumpadas[[#This Row],[ley]]&gt;0.03,0.03,Dumpadas[[#This Row],[ley]])</f>
        <v>7.0000000000000001E-3</v>
      </c>
      <c r="L801" s="539"/>
      <c r="M801" s="535">
        <v>28894</v>
      </c>
      <c r="N801" s="535"/>
      <c r="O801" s="539"/>
      <c r="P801" s="540" t="str" cm="1">
        <f t="array" ref="P801">INDEX(Rangos!$E$3:$E$16,MATCH(1,(Dumpadas[[#This Row],[ley]]&gt;=Rangos!$B$3:$B$16)*(Dumpadas[[#This Row],[ley]]&lt;=Rangos!$C$3:$C$16),0))</f>
        <v>Reserva</v>
      </c>
      <c r="R801" s="769"/>
      <c r="S801" s="769" t="s">
        <v>1341</v>
      </c>
      <c r="T801" s="369">
        <v>1</v>
      </c>
      <c r="U801" s="369">
        <v>3.2</v>
      </c>
      <c r="V801" s="10">
        <v>2.0500000000000001E-2</v>
      </c>
      <c r="Y801" s="769"/>
      <c r="Z801" s="769" t="s">
        <v>1341</v>
      </c>
      <c r="AA801" s="369">
        <v>1</v>
      </c>
      <c r="AB801" s="369">
        <v>3.2</v>
      </c>
      <c r="AC801" s="10">
        <v>2.0500000000000001E-2</v>
      </c>
      <c r="AD801" s="10">
        <v>2.0500000000000001E-2</v>
      </c>
    </row>
    <row r="802" spans="2:30">
      <c r="B802" s="535"/>
      <c r="C802" s="535" t="s">
        <v>3789</v>
      </c>
      <c r="D802" s="535" t="s">
        <v>227</v>
      </c>
      <c r="E802" s="535">
        <v>798</v>
      </c>
      <c r="F802" s="537" t="str">
        <f>Dumpadas[[#This Row],[punto]] &amp; " "&amp;Dumpadas[[#This Row],[jornada]]&amp;" " &amp; Dumpadas[[#This Row],[N°Acop]] &amp; " " &amp; TEXT(Dumpadas[[#This Row],[fecha ]], "dd-mm-yyyy")</f>
        <v>NIVEL 974 M4 7N PM 798 16-04-2026</v>
      </c>
      <c r="G802" s="535" t="s">
        <v>16</v>
      </c>
      <c r="H802" s="538">
        <v>46128</v>
      </c>
      <c r="I802" s="535">
        <v>3.2</v>
      </c>
      <c r="J802" s="539">
        <v>1.0500000000000001E-2</v>
      </c>
      <c r="K802" s="539">
        <f>+IF(Dumpadas[[#This Row],[ley]]&gt;0.03,0.03,Dumpadas[[#This Row],[ley]])</f>
        <v>1.0500000000000001E-2</v>
      </c>
      <c r="L802" s="539"/>
      <c r="M802" s="535">
        <v>28894</v>
      </c>
      <c r="N802" s="535"/>
      <c r="O802" s="539"/>
      <c r="P802" s="540" t="str" cm="1">
        <f t="array" ref="P802">INDEX(Rangos!$E$3:$E$16,MATCH(1,(Dumpadas[[#This Row],[ley]]&gt;=Rangos!$B$3:$B$16)*(Dumpadas[[#This Row],[ley]]&lt;=Rangos!$C$3:$C$16),0))</f>
        <v>C</v>
      </c>
      <c r="R802" s="769"/>
      <c r="S802" s="769" t="s">
        <v>1342</v>
      </c>
      <c r="T802" s="369">
        <v>1</v>
      </c>
      <c r="U802" s="369">
        <v>3.2</v>
      </c>
      <c r="V802" s="10">
        <v>2.7300000000000001E-2</v>
      </c>
      <c r="Y802" s="769"/>
      <c r="Z802" s="769" t="s">
        <v>1342</v>
      </c>
      <c r="AA802" s="369">
        <v>1</v>
      </c>
      <c r="AB802" s="369">
        <v>3.2</v>
      </c>
      <c r="AC802" s="10">
        <v>2.7300000000000001E-2</v>
      </c>
      <c r="AD802" s="10">
        <v>2.7300000000000001E-2</v>
      </c>
    </row>
    <row r="803" spans="2:30">
      <c r="B803" s="576"/>
      <c r="C803" s="773" t="s">
        <v>3798</v>
      </c>
      <c r="D803" s="773" t="s">
        <v>545</v>
      </c>
      <c r="E803" s="386">
        <v>799</v>
      </c>
      <c r="F803" s="410" t="str">
        <f>Dumpadas[[#This Row],[punto]] &amp; " "&amp;Dumpadas[[#This Row],[jornada]]&amp;" " &amp; Dumpadas[[#This Row],[N°Acop]] &amp; " " &amp; TEXT(Dumpadas[[#This Row],[fecha ]], "dd-mm-yyyy")</f>
        <v>NIVEL 974 M4 6N RP T.PM 799 16-04-2026</v>
      </c>
      <c r="G803" s="576" t="s">
        <v>304</v>
      </c>
      <c r="H803" s="5">
        <v>46128</v>
      </c>
      <c r="I803" s="576">
        <v>3.2</v>
      </c>
      <c r="J803" s="8">
        <v>9.7999999999999997E-3</v>
      </c>
      <c r="K803" s="8">
        <f>+IF(Dumpadas[[#This Row],[ley]]&gt;0.03,0.03,Dumpadas[[#This Row],[ley]])</f>
        <v>9.7999999999999997E-3</v>
      </c>
      <c r="L803" s="427"/>
      <c r="M803" s="386">
        <v>28900</v>
      </c>
      <c r="N803" s="386"/>
      <c r="O803" s="7"/>
      <c r="P803" s="10" t="str" cm="1">
        <f t="array" ref="P803">INDEX(Rangos!$E$3:$E$16,MATCH(1,(Dumpadas[[#This Row],[ley]]&gt;=Rangos!$B$3:$B$16)*(Dumpadas[[#This Row],[ley]]&lt;=Rangos!$C$3:$C$16),0))</f>
        <v>B</v>
      </c>
      <c r="R803" s="769"/>
      <c r="S803" s="769" t="s">
        <v>1343</v>
      </c>
      <c r="T803" s="369">
        <v>1</v>
      </c>
      <c r="U803" s="369">
        <v>3.2</v>
      </c>
      <c r="V803" s="10">
        <v>1.7000000000000001E-2</v>
      </c>
      <c r="Y803" s="769"/>
      <c r="Z803" s="769" t="s">
        <v>1343</v>
      </c>
      <c r="AA803" s="369">
        <v>1</v>
      </c>
      <c r="AB803" s="369">
        <v>3.2</v>
      </c>
      <c r="AC803" s="10">
        <v>1.7000000000000001E-2</v>
      </c>
      <c r="AD803" s="10">
        <v>1.7000000000000001E-2</v>
      </c>
    </row>
    <row r="804" spans="2:30">
      <c r="B804" s="576"/>
      <c r="C804" s="773" t="s">
        <v>3798</v>
      </c>
      <c r="D804" s="773" t="s">
        <v>545</v>
      </c>
      <c r="E804" s="386">
        <v>800</v>
      </c>
      <c r="F804" s="410" t="str">
        <f>Dumpadas[[#This Row],[punto]] &amp; " "&amp;Dumpadas[[#This Row],[jornada]]&amp;" " &amp; Dumpadas[[#This Row],[N°Acop]] &amp; " " &amp; TEXT(Dumpadas[[#This Row],[fecha ]], "dd-mm-yyyy")</f>
        <v>NIVEL 974 M4 6N RP T.PM 800 16-04-2026</v>
      </c>
      <c r="G804" s="576" t="s">
        <v>304</v>
      </c>
      <c r="H804" s="5">
        <v>46128</v>
      </c>
      <c r="I804" s="576">
        <v>3.2</v>
      </c>
      <c r="J804" s="8">
        <v>6.4999999999999997E-3</v>
      </c>
      <c r="K804" s="8">
        <f>+IF(Dumpadas[[#This Row],[ley]]&gt;0.03,0.03,Dumpadas[[#This Row],[ley]])</f>
        <v>6.4999999999999997E-3</v>
      </c>
      <c r="L804" s="427"/>
      <c r="M804" s="386">
        <v>28900</v>
      </c>
      <c r="N804" s="386"/>
      <c r="O804" s="7"/>
      <c r="P804" s="10" t="str" cm="1">
        <f t="array" ref="P804">INDEX(Rangos!$E$3:$E$16,MATCH(1,(Dumpadas[[#This Row],[ley]]&gt;=Rangos!$B$3:$B$16)*(Dumpadas[[#This Row],[ley]]&lt;=Rangos!$C$3:$C$16),0))</f>
        <v>Reserva</v>
      </c>
      <c r="R804" s="769"/>
      <c r="S804" s="769" t="s">
        <v>1344</v>
      </c>
      <c r="T804" s="369">
        <v>1</v>
      </c>
      <c r="U804" s="369">
        <v>3.2</v>
      </c>
      <c r="V804" s="10">
        <v>1.6899999999999998E-2</v>
      </c>
      <c r="Y804" s="769"/>
      <c r="Z804" s="769" t="s">
        <v>1344</v>
      </c>
      <c r="AA804" s="369">
        <v>1</v>
      </c>
      <c r="AB804" s="369">
        <v>3.2</v>
      </c>
      <c r="AC804" s="10">
        <v>1.6899999999999998E-2</v>
      </c>
      <c r="AD804" s="10">
        <v>1.6899999999999998E-2</v>
      </c>
    </row>
    <row r="805" spans="2:30">
      <c r="B805" s="576"/>
      <c r="C805" s="773" t="s">
        <v>3798</v>
      </c>
      <c r="D805" s="773" t="s">
        <v>545</v>
      </c>
      <c r="E805" s="386">
        <v>801</v>
      </c>
      <c r="F805" s="410" t="str">
        <f>Dumpadas[[#This Row],[punto]] &amp; " "&amp;Dumpadas[[#This Row],[jornada]]&amp;" " &amp; Dumpadas[[#This Row],[N°Acop]] &amp; " " &amp; TEXT(Dumpadas[[#This Row],[fecha ]], "dd-mm-yyyy")</f>
        <v>NIVEL 974 M4 6N RP T.PM 801 16-04-2026</v>
      </c>
      <c r="G805" s="576" t="s">
        <v>304</v>
      </c>
      <c r="H805" s="5">
        <v>46128</v>
      </c>
      <c r="I805" s="576">
        <v>3.2</v>
      </c>
      <c r="J805" s="8">
        <v>1.46E-2</v>
      </c>
      <c r="K805" s="8">
        <f>+IF(Dumpadas[[#This Row],[ley]]&gt;0.03,0.03,Dumpadas[[#This Row],[ley]])</f>
        <v>1.46E-2</v>
      </c>
      <c r="L805" s="427"/>
      <c r="M805" s="386">
        <v>28900</v>
      </c>
      <c r="N805" s="386"/>
      <c r="O805" s="7"/>
      <c r="P805" s="10" t="str" cm="1">
        <f t="array" ref="P805">INDEX(Rangos!$E$3:$E$16,MATCH(1,(Dumpadas[[#This Row],[ley]]&gt;=Rangos!$B$3:$B$16)*(Dumpadas[[#This Row],[ley]]&lt;=Rangos!$C$3:$C$16),0))</f>
        <v>E</v>
      </c>
      <c r="R805" s="769"/>
      <c r="S805" s="769" t="s">
        <v>1345</v>
      </c>
      <c r="T805" s="369">
        <v>1</v>
      </c>
      <c r="U805" s="369">
        <v>3.2</v>
      </c>
      <c r="V805" s="10">
        <v>1.7999999999999999E-2</v>
      </c>
      <c r="Y805" s="769"/>
      <c r="Z805" s="769" t="s">
        <v>1345</v>
      </c>
      <c r="AA805" s="369">
        <v>1</v>
      </c>
      <c r="AB805" s="369">
        <v>3.2</v>
      </c>
      <c r="AC805" s="10">
        <v>1.7999999999999999E-2</v>
      </c>
      <c r="AD805" s="10">
        <v>1.7999999999999999E-2</v>
      </c>
    </row>
    <row r="806" spans="2:30">
      <c r="B806" s="576"/>
      <c r="C806" s="773" t="s">
        <v>3798</v>
      </c>
      <c r="D806" s="773" t="s">
        <v>545</v>
      </c>
      <c r="E806" s="386">
        <v>802</v>
      </c>
      <c r="F806" s="410" t="str">
        <f>Dumpadas[[#This Row],[punto]] &amp; " "&amp;Dumpadas[[#This Row],[jornada]]&amp;" " &amp; Dumpadas[[#This Row],[N°Acop]] &amp; " " &amp; TEXT(Dumpadas[[#This Row],[fecha ]], "dd-mm-yyyy")</f>
        <v>NIVEL 974 M4 6N RP T.PM 802 16-04-2026</v>
      </c>
      <c r="G806" s="576" t="s">
        <v>304</v>
      </c>
      <c r="H806" s="5">
        <v>46128</v>
      </c>
      <c r="I806" s="576">
        <v>3.2</v>
      </c>
      <c r="J806" s="8">
        <v>1.5100000000000001E-2</v>
      </c>
      <c r="K806" s="8">
        <f>+IF(Dumpadas[[#This Row],[ley]]&gt;0.03,0.03,Dumpadas[[#This Row],[ley]])</f>
        <v>1.5100000000000001E-2</v>
      </c>
      <c r="L806" s="427"/>
      <c r="M806" s="386">
        <v>28900</v>
      </c>
      <c r="N806" s="386"/>
      <c r="O806" s="7"/>
      <c r="P806" s="10" t="str" cm="1">
        <f t="array" ref="P806">INDEX(Rangos!$E$3:$E$16,MATCH(1,(Dumpadas[[#This Row],[ley]]&gt;=Rangos!$B$3:$B$16)*(Dumpadas[[#This Row],[ley]]&lt;=Rangos!$C$3:$C$16),0))</f>
        <v>F</v>
      </c>
      <c r="R806" s="769"/>
      <c r="S806" s="769" t="s">
        <v>1346</v>
      </c>
      <c r="T806" s="369">
        <v>1</v>
      </c>
      <c r="U806" s="369">
        <v>3.2</v>
      </c>
      <c r="V806" s="10">
        <v>2.0500000000000001E-2</v>
      </c>
      <c r="Y806" s="769"/>
      <c r="Z806" s="769" t="s">
        <v>1346</v>
      </c>
      <c r="AA806" s="369">
        <v>1</v>
      </c>
      <c r="AB806" s="369">
        <v>3.2</v>
      </c>
      <c r="AC806" s="10">
        <v>2.0500000000000001E-2</v>
      </c>
      <c r="AD806" s="10">
        <v>2.0500000000000001E-2</v>
      </c>
    </row>
    <row r="807" spans="2:30">
      <c r="B807" s="576"/>
      <c r="C807" s="773" t="s">
        <v>3798</v>
      </c>
      <c r="D807" s="773" t="s">
        <v>545</v>
      </c>
      <c r="E807" s="386">
        <v>803</v>
      </c>
      <c r="F807" s="410" t="str">
        <f>Dumpadas[[#This Row],[punto]] &amp; " "&amp;Dumpadas[[#This Row],[jornada]]&amp;" " &amp; Dumpadas[[#This Row],[N°Acop]] &amp; " " &amp; TEXT(Dumpadas[[#This Row],[fecha ]], "dd-mm-yyyy")</f>
        <v>NIVEL 974 M4 6N RP T.PM 803 16-04-2026</v>
      </c>
      <c r="G807" s="576" t="s">
        <v>304</v>
      </c>
      <c r="H807" s="5">
        <v>46128</v>
      </c>
      <c r="I807" s="576">
        <v>3.2</v>
      </c>
      <c r="J807" s="8">
        <v>1.34E-2</v>
      </c>
      <c r="K807" s="8">
        <f>+IF(Dumpadas[[#This Row],[ley]]&gt;0.03,0.03,Dumpadas[[#This Row],[ley]])</f>
        <v>1.34E-2</v>
      </c>
      <c r="L807" s="427"/>
      <c r="M807" s="386">
        <v>28900</v>
      </c>
      <c r="N807" s="386"/>
      <c r="O807" s="7"/>
      <c r="P807" s="10" t="str" cm="1">
        <f t="array" ref="P807">INDEX(Rangos!$E$3:$E$16,MATCH(1,(Dumpadas[[#This Row],[ley]]&gt;=Rangos!$B$3:$B$16)*(Dumpadas[[#This Row],[ley]]&lt;=Rangos!$C$3:$C$16),0))</f>
        <v>D</v>
      </c>
      <c r="R807" s="769"/>
      <c r="S807" s="769" t="s">
        <v>1347</v>
      </c>
      <c r="T807" s="369">
        <v>1</v>
      </c>
      <c r="U807" s="369">
        <v>3.2</v>
      </c>
      <c r="V807" s="10">
        <v>1.52E-2</v>
      </c>
      <c r="Y807" s="769"/>
      <c r="Z807" s="769" t="s">
        <v>1347</v>
      </c>
      <c r="AA807" s="369">
        <v>1</v>
      </c>
      <c r="AB807" s="369">
        <v>3.2</v>
      </c>
      <c r="AC807" s="10">
        <v>1.52E-2</v>
      </c>
      <c r="AD807" s="10">
        <v>1.52E-2</v>
      </c>
    </row>
    <row r="808" spans="2:30">
      <c r="B808" s="576"/>
      <c r="C808" s="773" t="s">
        <v>3798</v>
      </c>
      <c r="D808" s="773" t="s">
        <v>545</v>
      </c>
      <c r="E808" s="386">
        <v>804</v>
      </c>
      <c r="F808" s="410" t="str">
        <f>Dumpadas[[#This Row],[punto]] &amp; " "&amp;Dumpadas[[#This Row],[jornada]]&amp;" " &amp; Dumpadas[[#This Row],[N°Acop]] &amp; " " &amp; TEXT(Dumpadas[[#This Row],[fecha ]], "dd-mm-yyyy")</f>
        <v>NIVEL 974 M4 6N RP T.PM 804 16-04-2026</v>
      </c>
      <c r="G808" s="576" t="s">
        <v>304</v>
      </c>
      <c r="H808" s="5">
        <v>46128</v>
      </c>
      <c r="I808" s="576">
        <v>3.2</v>
      </c>
      <c r="J808" s="8">
        <v>2.07E-2</v>
      </c>
      <c r="K808" s="8">
        <f>+IF(Dumpadas[[#This Row],[ley]]&gt;0.03,0.03,Dumpadas[[#This Row],[ley]])</f>
        <v>2.07E-2</v>
      </c>
      <c r="L808" s="427"/>
      <c r="M808" s="386">
        <v>28900</v>
      </c>
      <c r="N808" s="386"/>
      <c r="O808" s="7"/>
      <c r="P808" s="10" t="str" cm="1">
        <f t="array" ref="P808">INDEX(Rangos!$E$3:$E$16,MATCH(1,(Dumpadas[[#This Row],[ley]]&gt;=Rangos!$B$3:$B$16)*(Dumpadas[[#This Row],[ley]]&lt;=Rangos!$C$3:$C$16),0))</f>
        <v>H</v>
      </c>
      <c r="R808" s="769"/>
      <c r="S808" s="769" t="s">
        <v>1348</v>
      </c>
      <c r="T808" s="369">
        <v>1</v>
      </c>
      <c r="U808" s="369">
        <v>3.2</v>
      </c>
      <c r="V808" s="10">
        <v>1.06E-2</v>
      </c>
      <c r="Y808" s="769"/>
      <c r="Z808" s="769" t="s">
        <v>1348</v>
      </c>
      <c r="AA808" s="369">
        <v>1</v>
      </c>
      <c r="AB808" s="369">
        <v>3.2</v>
      </c>
      <c r="AC808" s="10">
        <v>1.06E-2</v>
      </c>
      <c r="AD808" s="10">
        <v>1.06E-2</v>
      </c>
    </row>
    <row r="809" spans="2:30">
      <c r="B809" s="576"/>
      <c r="C809" s="773" t="s">
        <v>3798</v>
      </c>
      <c r="D809" s="773" t="s">
        <v>545</v>
      </c>
      <c r="E809" s="386">
        <v>805</v>
      </c>
      <c r="F809" s="410" t="str">
        <f>Dumpadas[[#This Row],[punto]] &amp; " "&amp;Dumpadas[[#This Row],[jornada]]&amp;" " &amp; Dumpadas[[#This Row],[N°Acop]] &amp; " " &amp; TEXT(Dumpadas[[#This Row],[fecha ]], "dd-mm-yyyy")</f>
        <v>NIVEL 974 M4 6N RP T.PM 805 16-04-2026</v>
      </c>
      <c r="G809" s="576" t="s">
        <v>304</v>
      </c>
      <c r="H809" s="5">
        <v>46128</v>
      </c>
      <c r="I809" s="576">
        <v>3.2</v>
      </c>
      <c r="J809" s="8">
        <v>1.49E-2</v>
      </c>
      <c r="K809" s="8">
        <f>+IF(Dumpadas[[#This Row],[ley]]&gt;0.03,0.03,Dumpadas[[#This Row],[ley]])</f>
        <v>1.49E-2</v>
      </c>
      <c r="L809" s="427"/>
      <c r="M809" s="386">
        <v>28900</v>
      </c>
      <c r="N809" s="386"/>
      <c r="O809" s="7"/>
      <c r="P809" s="10" t="str" cm="1">
        <f t="array" ref="P809">INDEX(Rangos!$E$3:$E$16,MATCH(1,(Dumpadas[[#This Row],[ley]]&gt;=Rangos!$B$3:$B$16)*(Dumpadas[[#This Row],[ley]]&lt;=Rangos!$C$3:$C$16),0))</f>
        <v>E</v>
      </c>
      <c r="R809" s="769"/>
      <c r="S809" s="769" t="s">
        <v>1349</v>
      </c>
      <c r="T809" s="369">
        <v>1</v>
      </c>
      <c r="U809" s="369">
        <v>3.2</v>
      </c>
      <c r="V809" s="10">
        <v>1.12E-2</v>
      </c>
      <c r="Y809" s="769"/>
      <c r="Z809" s="769" t="s">
        <v>1349</v>
      </c>
      <c r="AA809" s="369">
        <v>1</v>
      </c>
      <c r="AB809" s="369">
        <v>3.2</v>
      </c>
      <c r="AC809" s="10">
        <v>1.12E-2</v>
      </c>
      <c r="AD809" s="10">
        <v>1.12E-2</v>
      </c>
    </row>
    <row r="810" spans="2:30">
      <c r="B810" s="576"/>
      <c r="C810" s="773" t="s">
        <v>3798</v>
      </c>
      <c r="D810" s="773" t="s">
        <v>545</v>
      </c>
      <c r="E810" s="386">
        <v>806</v>
      </c>
      <c r="F810" s="410" t="str">
        <f>Dumpadas[[#This Row],[punto]] &amp; " "&amp;Dumpadas[[#This Row],[jornada]]&amp;" " &amp; Dumpadas[[#This Row],[N°Acop]] &amp; " " &amp; TEXT(Dumpadas[[#This Row],[fecha ]], "dd-mm-yyyy")</f>
        <v>NIVEL 974 M4 6N RP T.PM 806 16-04-2026</v>
      </c>
      <c r="G810" s="576" t="s">
        <v>304</v>
      </c>
      <c r="H810" s="5">
        <v>46128</v>
      </c>
      <c r="I810" s="576">
        <v>3.2</v>
      </c>
      <c r="J810" s="8">
        <v>1.7999999999999999E-2</v>
      </c>
      <c r="K810" s="8">
        <f>+IF(Dumpadas[[#This Row],[ley]]&gt;0.03,0.03,Dumpadas[[#This Row],[ley]])</f>
        <v>1.7999999999999999E-2</v>
      </c>
      <c r="L810" s="427"/>
      <c r="M810" s="386">
        <v>28900</v>
      </c>
      <c r="N810" s="386"/>
      <c r="O810" s="7"/>
      <c r="P810" s="10" t="str" cm="1">
        <f t="array" ref="P810">INDEX(Rangos!$E$3:$E$16,MATCH(1,(Dumpadas[[#This Row],[ley]]&gt;=Rangos!$B$3:$B$16)*(Dumpadas[[#This Row],[ley]]&lt;=Rangos!$C$3:$C$16),0))</f>
        <v>G</v>
      </c>
      <c r="R810" s="769"/>
      <c r="S810" s="769" t="s">
        <v>1350</v>
      </c>
      <c r="T810" s="369">
        <v>1</v>
      </c>
      <c r="U810" s="369">
        <v>3.2</v>
      </c>
      <c r="V810" s="10">
        <v>1.26E-2</v>
      </c>
      <c r="Y810" s="769"/>
      <c r="Z810" s="769" t="s">
        <v>1350</v>
      </c>
      <c r="AA810" s="369">
        <v>1</v>
      </c>
      <c r="AB810" s="369">
        <v>3.2</v>
      </c>
      <c r="AC810" s="10">
        <v>1.26E-2</v>
      </c>
      <c r="AD810" s="10">
        <v>1.26E-2</v>
      </c>
    </row>
    <row r="811" spans="2:30">
      <c r="B811" s="535"/>
      <c r="C811" s="535" t="s">
        <v>3793</v>
      </c>
      <c r="D811" s="535" t="s">
        <v>227</v>
      </c>
      <c r="E811" s="535">
        <v>807</v>
      </c>
      <c r="F811" s="537" t="str">
        <f>Dumpadas[[#This Row],[punto]] &amp; " "&amp;Dumpadas[[#This Row],[jornada]]&amp;" " &amp; Dumpadas[[#This Row],[N°Acop]] &amp; " " &amp; TEXT(Dumpadas[[#This Row],[fecha ]], "dd-mm-yyyy")</f>
        <v>NIVEL 974 M4 7S T.PM 807 16-04-2026</v>
      </c>
      <c r="G811" s="535" t="s">
        <v>304</v>
      </c>
      <c r="H811" s="538">
        <v>46128</v>
      </c>
      <c r="I811" s="535">
        <v>3.2</v>
      </c>
      <c r="J811" s="539">
        <v>1.61E-2</v>
      </c>
      <c r="K811" s="539">
        <f>+IF(Dumpadas[[#This Row],[ley]]&gt;0.03,0.03,Dumpadas[[#This Row],[ley]])</f>
        <v>1.61E-2</v>
      </c>
      <c r="L811" s="539"/>
      <c r="M811" s="535">
        <v>289001</v>
      </c>
      <c r="N811" s="535"/>
      <c r="O811" s="539"/>
      <c r="P811" s="540" t="str" cm="1">
        <f t="array" ref="P811">INDEX(Rangos!$E$3:$E$16,MATCH(1,(Dumpadas[[#This Row],[ley]]&gt;=Rangos!$B$3:$B$16)*(Dumpadas[[#This Row],[ley]]&lt;=Rangos!$C$3:$C$16),0))</f>
        <v>F</v>
      </c>
      <c r="R811" s="769"/>
      <c r="S811" s="769" t="s">
        <v>1351</v>
      </c>
      <c r="T811" s="369">
        <v>1</v>
      </c>
      <c r="U811" s="369">
        <v>3.2</v>
      </c>
      <c r="V811" s="10">
        <v>1.21E-2</v>
      </c>
      <c r="Y811" s="769"/>
      <c r="Z811" s="769" t="s">
        <v>1351</v>
      </c>
      <c r="AA811" s="369">
        <v>1</v>
      </c>
      <c r="AB811" s="369">
        <v>3.2</v>
      </c>
      <c r="AC811" s="10">
        <v>1.21E-2</v>
      </c>
      <c r="AD811" s="10">
        <v>1.21E-2</v>
      </c>
    </row>
    <row r="812" spans="2:30">
      <c r="B812" s="535"/>
      <c r="C812" s="535" t="s">
        <v>3793</v>
      </c>
      <c r="D812" s="535" t="s">
        <v>227</v>
      </c>
      <c r="E812" s="535">
        <v>808</v>
      </c>
      <c r="F812" s="537" t="str">
        <f>Dumpadas[[#This Row],[punto]] &amp; " "&amp;Dumpadas[[#This Row],[jornada]]&amp;" " &amp; Dumpadas[[#This Row],[N°Acop]] &amp; " " &amp; TEXT(Dumpadas[[#This Row],[fecha ]], "dd-mm-yyyy")</f>
        <v>NIVEL 974 M4 7S T.PM 808 16-04-2026</v>
      </c>
      <c r="G812" s="535" t="s">
        <v>304</v>
      </c>
      <c r="H812" s="538">
        <v>46128</v>
      </c>
      <c r="I812" s="535">
        <v>3.2</v>
      </c>
      <c r="J812" s="539">
        <v>1.49E-2</v>
      </c>
      <c r="K812" s="539">
        <f>+IF(Dumpadas[[#This Row],[ley]]&gt;0.03,0.03,Dumpadas[[#This Row],[ley]])</f>
        <v>1.49E-2</v>
      </c>
      <c r="L812" s="539"/>
      <c r="M812" s="535">
        <v>289001</v>
      </c>
      <c r="N812" s="535"/>
      <c r="O812" s="539"/>
      <c r="P812" s="540" t="str" cm="1">
        <f t="array" ref="P812">INDEX(Rangos!$E$3:$E$16,MATCH(1,(Dumpadas[[#This Row],[ley]]&gt;=Rangos!$B$3:$B$16)*(Dumpadas[[#This Row],[ley]]&lt;=Rangos!$C$3:$C$16),0))</f>
        <v>E</v>
      </c>
      <c r="R812" s="769"/>
      <c r="S812" s="769" t="s">
        <v>1352</v>
      </c>
      <c r="T812" s="369">
        <v>1</v>
      </c>
      <c r="U812" s="369">
        <v>3.2</v>
      </c>
      <c r="V812" s="10">
        <v>1.0500000000000001E-2</v>
      </c>
      <c r="Y812" s="769"/>
      <c r="Z812" s="769" t="s">
        <v>1352</v>
      </c>
      <c r="AA812" s="369">
        <v>1</v>
      </c>
      <c r="AB812" s="369">
        <v>3.2</v>
      </c>
      <c r="AC812" s="10">
        <v>1.0500000000000001E-2</v>
      </c>
      <c r="AD812" s="10">
        <v>1.0500000000000001E-2</v>
      </c>
    </row>
    <row r="813" spans="2:30">
      <c r="B813" s="535"/>
      <c r="C813" s="535" t="s">
        <v>3793</v>
      </c>
      <c r="D813" s="535" t="s">
        <v>227</v>
      </c>
      <c r="E813" s="535">
        <v>809</v>
      </c>
      <c r="F813" s="537" t="str">
        <f>Dumpadas[[#This Row],[punto]] &amp; " "&amp;Dumpadas[[#This Row],[jornada]]&amp;" " &amp; Dumpadas[[#This Row],[N°Acop]] &amp; " " &amp; TEXT(Dumpadas[[#This Row],[fecha ]], "dd-mm-yyyy")</f>
        <v>NIVEL 974 M4 7S T.PM 809 16-04-2026</v>
      </c>
      <c r="G813" s="535" t="s">
        <v>304</v>
      </c>
      <c r="H813" s="538">
        <v>46128</v>
      </c>
      <c r="I813" s="535">
        <v>3.2</v>
      </c>
      <c r="J813" s="539">
        <v>1.8200000000000001E-2</v>
      </c>
      <c r="K813" s="539">
        <f>+IF(Dumpadas[[#This Row],[ley]]&gt;0.03,0.03,Dumpadas[[#This Row],[ley]])</f>
        <v>1.8200000000000001E-2</v>
      </c>
      <c r="L813" s="539"/>
      <c r="M813" s="535">
        <v>289001</v>
      </c>
      <c r="N813" s="535"/>
      <c r="O813" s="539"/>
      <c r="P813" s="540" t="str" cm="1">
        <f t="array" ref="P813">INDEX(Rangos!$E$3:$E$16,MATCH(1,(Dumpadas[[#This Row],[ley]]&gt;=Rangos!$B$3:$B$16)*(Dumpadas[[#This Row],[ley]]&lt;=Rangos!$C$3:$C$16),0))</f>
        <v>G</v>
      </c>
      <c r="R813" s="769"/>
      <c r="S813" s="769" t="s">
        <v>1353</v>
      </c>
      <c r="T813" s="369">
        <v>1</v>
      </c>
      <c r="U813" s="369">
        <v>3.2</v>
      </c>
      <c r="V813" s="10">
        <v>1.11E-2</v>
      </c>
      <c r="Y813" s="769"/>
      <c r="Z813" s="769" t="s">
        <v>1353</v>
      </c>
      <c r="AA813" s="369">
        <v>1</v>
      </c>
      <c r="AB813" s="369">
        <v>3.2</v>
      </c>
      <c r="AC813" s="10">
        <v>1.11E-2</v>
      </c>
      <c r="AD813" s="10">
        <v>1.11E-2</v>
      </c>
    </row>
    <row r="814" spans="2:30">
      <c r="B814" s="535"/>
      <c r="C814" s="535" t="s">
        <v>3793</v>
      </c>
      <c r="D814" s="535" t="s">
        <v>227</v>
      </c>
      <c r="E814" s="535">
        <v>810</v>
      </c>
      <c r="F814" s="537" t="str">
        <f>Dumpadas[[#This Row],[punto]] &amp; " "&amp;Dumpadas[[#This Row],[jornada]]&amp;" " &amp; Dumpadas[[#This Row],[N°Acop]] &amp; " " &amp; TEXT(Dumpadas[[#This Row],[fecha ]], "dd-mm-yyyy")</f>
        <v>NIVEL 974 M4 7S T.PM 810 16-04-2026</v>
      </c>
      <c r="G814" s="535" t="s">
        <v>304</v>
      </c>
      <c r="H814" s="538">
        <v>46128</v>
      </c>
      <c r="I814" s="535">
        <v>3.2</v>
      </c>
      <c r="J814" s="539">
        <v>1.3100000000000001E-2</v>
      </c>
      <c r="K814" s="539">
        <f>+IF(Dumpadas[[#This Row],[ley]]&gt;0.03,0.03,Dumpadas[[#This Row],[ley]])</f>
        <v>1.3100000000000001E-2</v>
      </c>
      <c r="L814" s="539"/>
      <c r="M814" s="535">
        <v>289001</v>
      </c>
      <c r="N814" s="535"/>
      <c r="O814" s="539"/>
      <c r="P814" s="540" t="str" cm="1">
        <f t="array" ref="P814">INDEX(Rangos!$E$3:$E$16,MATCH(1,(Dumpadas[[#This Row],[ley]]&gt;=Rangos!$B$3:$B$16)*(Dumpadas[[#This Row],[ley]]&lt;=Rangos!$C$3:$C$16),0))</f>
        <v>D</v>
      </c>
      <c r="R814" s="769"/>
      <c r="S814" s="769" t="s">
        <v>1354</v>
      </c>
      <c r="T814" s="369">
        <v>1</v>
      </c>
      <c r="U814" s="369">
        <v>3.2</v>
      </c>
      <c r="V814" s="10">
        <v>1.2200000000000001E-2</v>
      </c>
      <c r="Y814" s="769"/>
      <c r="Z814" s="769" t="s">
        <v>1354</v>
      </c>
      <c r="AA814" s="369">
        <v>1</v>
      </c>
      <c r="AB814" s="369">
        <v>3.2</v>
      </c>
      <c r="AC814" s="10">
        <v>1.2200000000000001E-2</v>
      </c>
      <c r="AD814" s="10">
        <v>1.2200000000000001E-2</v>
      </c>
    </row>
    <row r="815" spans="2:30">
      <c r="B815" s="535"/>
      <c r="C815" s="535" t="s">
        <v>3793</v>
      </c>
      <c r="D815" s="535" t="s">
        <v>227</v>
      </c>
      <c r="E815" s="535">
        <v>811</v>
      </c>
      <c r="F815" s="537" t="str">
        <f>Dumpadas[[#This Row],[punto]] &amp; " "&amp;Dumpadas[[#This Row],[jornada]]&amp;" " &amp; Dumpadas[[#This Row],[N°Acop]] &amp; " " &amp; TEXT(Dumpadas[[#This Row],[fecha ]], "dd-mm-yyyy")</f>
        <v>NIVEL 974 M4 7S T.PM 811 16-04-2026</v>
      </c>
      <c r="G815" s="535" t="s">
        <v>304</v>
      </c>
      <c r="H815" s="538">
        <v>46128</v>
      </c>
      <c r="I815" s="535">
        <v>3.2</v>
      </c>
      <c r="J815" s="539">
        <v>1.2200000000000001E-2</v>
      </c>
      <c r="K815" s="539">
        <f>+IF(Dumpadas[[#This Row],[ley]]&gt;0.03,0.03,Dumpadas[[#This Row],[ley]])</f>
        <v>1.2200000000000001E-2</v>
      </c>
      <c r="L815" s="539"/>
      <c r="M815" s="535">
        <v>289001</v>
      </c>
      <c r="N815" s="535"/>
      <c r="O815" s="539"/>
      <c r="P815" s="540" t="str" cm="1">
        <f t="array" ref="P815">INDEX(Rangos!$E$3:$E$16,MATCH(1,(Dumpadas[[#This Row],[ley]]&gt;=Rangos!$B$3:$B$16)*(Dumpadas[[#This Row],[ley]]&lt;=Rangos!$C$3:$C$16),0))</f>
        <v>D</v>
      </c>
      <c r="R815" s="769"/>
      <c r="S815" s="769" t="s">
        <v>1355</v>
      </c>
      <c r="T815" s="369">
        <v>1</v>
      </c>
      <c r="U815" s="369">
        <v>3.2</v>
      </c>
      <c r="V815" s="10">
        <v>1.7999999999999999E-2</v>
      </c>
      <c r="Y815" s="769"/>
      <c r="Z815" s="769" t="s">
        <v>1355</v>
      </c>
      <c r="AA815" s="369">
        <v>1</v>
      </c>
      <c r="AB815" s="369">
        <v>3.2</v>
      </c>
      <c r="AC815" s="10">
        <v>1.7999999999999999E-2</v>
      </c>
      <c r="AD815" s="10">
        <v>1.7999999999999999E-2</v>
      </c>
    </row>
    <row r="816" spans="2:30">
      <c r="B816" s="535"/>
      <c r="C816" s="535" t="s">
        <v>3793</v>
      </c>
      <c r="D816" s="535" t="s">
        <v>227</v>
      </c>
      <c r="E816" s="535">
        <v>812</v>
      </c>
      <c r="F816" s="537" t="str">
        <f>Dumpadas[[#This Row],[punto]] &amp; " "&amp;Dumpadas[[#This Row],[jornada]]&amp;" " &amp; Dumpadas[[#This Row],[N°Acop]] &amp; " " &amp; TEXT(Dumpadas[[#This Row],[fecha ]], "dd-mm-yyyy")</f>
        <v>NIVEL 974 M4 7S T.PM 812 16-04-2026</v>
      </c>
      <c r="G816" s="535" t="s">
        <v>304</v>
      </c>
      <c r="H816" s="538">
        <v>46128</v>
      </c>
      <c r="I816" s="535">
        <v>3.2</v>
      </c>
      <c r="J816" s="539">
        <v>1.67E-2</v>
      </c>
      <c r="K816" s="539">
        <f>+IF(Dumpadas[[#This Row],[ley]]&gt;0.03,0.03,Dumpadas[[#This Row],[ley]])</f>
        <v>1.67E-2</v>
      </c>
      <c r="L816" s="539"/>
      <c r="M816" s="535">
        <v>289001</v>
      </c>
      <c r="N816" s="535"/>
      <c r="O816" s="539"/>
      <c r="P816" s="540" t="str" cm="1">
        <f t="array" ref="P816">INDEX(Rangos!$E$3:$E$16,MATCH(1,(Dumpadas[[#This Row],[ley]]&gt;=Rangos!$B$3:$B$16)*(Dumpadas[[#This Row],[ley]]&lt;=Rangos!$C$3:$C$16),0))</f>
        <v>F</v>
      </c>
      <c r="R816" s="769"/>
      <c r="S816" s="769" t="s">
        <v>1356</v>
      </c>
      <c r="T816" s="369">
        <v>1</v>
      </c>
      <c r="U816" s="369">
        <v>3.2</v>
      </c>
      <c r="V816" s="10">
        <v>1.7000000000000001E-2</v>
      </c>
      <c r="Y816" s="769"/>
      <c r="Z816" s="769" t="s">
        <v>1356</v>
      </c>
      <c r="AA816" s="369">
        <v>1</v>
      </c>
      <c r="AB816" s="369">
        <v>3.2</v>
      </c>
      <c r="AC816" s="10">
        <v>1.7000000000000001E-2</v>
      </c>
      <c r="AD816" s="10">
        <v>1.7000000000000001E-2</v>
      </c>
    </row>
    <row r="817" spans="2:30">
      <c r="B817" s="535"/>
      <c r="C817" s="535" t="s">
        <v>3793</v>
      </c>
      <c r="D817" s="535" t="s">
        <v>227</v>
      </c>
      <c r="E817" s="535">
        <v>813</v>
      </c>
      <c r="F817" s="537" t="str">
        <f>Dumpadas[[#This Row],[punto]] &amp; " "&amp;Dumpadas[[#This Row],[jornada]]&amp;" " &amp; Dumpadas[[#This Row],[N°Acop]] &amp; " " &amp; TEXT(Dumpadas[[#This Row],[fecha ]], "dd-mm-yyyy")</f>
        <v>NIVEL 974 M4 7S T.PM 813 16-04-2026</v>
      </c>
      <c r="G817" s="535" t="s">
        <v>304</v>
      </c>
      <c r="H817" s="538">
        <v>46128</v>
      </c>
      <c r="I817" s="535">
        <v>3.2</v>
      </c>
      <c r="J817" s="539">
        <v>9.7000000000000003E-3</v>
      </c>
      <c r="K817" s="539">
        <f>+IF(Dumpadas[[#This Row],[ley]]&gt;0.03,0.03,Dumpadas[[#This Row],[ley]])</f>
        <v>9.7000000000000003E-3</v>
      </c>
      <c r="L817" s="539"/>
      <c r="M817" s="535">
        <v>289001</v>
      </c>
      <c r="N817" s="535"/>
      <c r="O817" s="539"/>
      <c r="P817" s="540" t="str" cm="1">
        <f t="array" ref="P817">INDEX(Rangos!$E$3:$E$16,MATCH(1,(Dumpadas[[#This Row],[ley]]&gt;=Rangos!$B$3:$B$16)*(Dumpadas[[#This Row],[ley]]&lt;=Rangos!$C$3:$C$16),0))</f>
        <v>B</v>
      </c>
      <c r="R817" s="769"/>
      <c r="S817" s="769" t="s">
        <v>1357</v>
      </c>
      <c r="T817" s="369">
        <v>1</v>
      </c>
      <c r="U817" s="369">
        <v>3.2</v>
      </c>
      <c r="V817" s="10">
        <v>1.9099999999999999E-2</v>
      </c>
      <c r="Y817" s="769"/>
      <c r="Z817" s="769" t="s">
        <v>1357</v>
      </c>
      <c r="AA817" s="369">
        <v>1</v>
      </c>
      <c r="AB817" s="369">
        <v>3.2</v>
      </c>
      <c r="AC817" s="10">
        <v>1.9099999999999999E-2</v>
      </c>
      <c r="AD817" s="10">
        <v>1.9099999999999999E-2</v>
      </c>
    </row>
    <row r="818" spans="2:30">
      <c r="B818" s="535"/>
      <c r="C818" s="535" t="s">
        <v>3793</v>
      </c>
      <c r="D818" s="535" t="s">
        <v>227</v>
      </c>
      <c r="E818" s="535">
        <v>814</v>
      </c>
      <c r="F818" s="537" t="str">
        <f>Dumpadas[[#This Row],[punto]] &amp; " "&amp;Dumpadas[[#This Row],[jornada]]&amp;" " &amp; Dumpadas[[#This Row],[N°Acop]] &amp; " " &amp; TEXT(Dumpadas[[#This Row],[fecha ]], "dd-mm-yyyy")</f>
        <v>NIVEL 974 M4 7S T.PM 814 16-04-2026</v>
      </c>
      <c r="G818" s="535" t="s">
        <v>304</v>
      </c>
      <c r="H818" s="538">
        <v>46128</v>
      </c>
      <c r="I818" s="535">
        <v>3.2</v>
      </c>
      <c r="J818" s="539">
        <v>1.29E-2</v>
      </c>
      <c r="K818" s="539">
        <f>+IF(Dumpadas[[#This Row],[ley]]&gt;0.03,0.03,Dumpadas[[#This Row],[ley]])</f>
        <v>1.29E-2</v>
      </c>
      <c r="L818" s="539"/>
      <c r="M818" s="535">
        <v>289001</v>
      </c>
      <c r="N818" s="535"/>
      <c r="O818" s="539"/>
      <c r="P818" s="540" t="str" cm="1">
        <f t="array" ref="P818">INDEX(Rangos!$E$3:$E$16,MATCH(1,(Dumpadas[[#This Row],[ley]]&gt;=Rangos!$B$3:$B$16)*(Dumpadas[[#This Row],[ley]]&lt;=Rangos!$C$3:$C$16),0))</f>
        <v>D</v>
      </c>
      <c r="R818" s="769"/>
      <c r="S818" s="769" t="s">
        <v>1358</v>
      </c>
      <c r="T818" s="369">
        <v>1</v>
      </c>
      <c r="U818" s="369">
        <v>3.2</v>
      </c>
      <c r="V818" s="10">
        <v>7.4999999999999997E-3</v>
      </c>
      <c r="Y818" s="769"/>
      <c r="Z818" s="769" t="s">
        <v>1358</v>
      </c>
      <c r="AA818" s="369">
        <v>1</v>
      </c>
      <c r="AB818" s="369">
        <v>3.2</v>
      </c>
      <c r="AC818" s="10">
        <v>7.4999999999999997E-3</v>
      </c>
      <c r="AD818" s="10">
        <v>7.4999999999999997E-3</v>
      </c>
    </row>
    <row r="819" spans="2:30">
      <c r="B819" s="535"/>
      <c r="C819" s="535" t="s">
        <v>3793</v>
      </c>
      <c r="D819" s="535" t="s">
        <v>227</v>
      </c>
      <c r="E819" s="535">
        <v>815</v>
      </c>
      <c r="F819" s="537" t="str">
        <f>Dumpadas[[#This Row],[punto]] &amp; " "&amp;Dumpadas[[#This Row],[jornada]]&amp;" " &amp; Dumpadas[[#This Row],[N°Acop]] &amp; " " &amp; TEXT(Dumpadas[[#This Row],[fecha ]], "dd-mm-yyyy")</f>
        <v>NIVEL 974 M4 7S T.PM 815 16-04-2026</v>
      </c>
      <c r="G819" s="535" t="s">
        <v>304</v>
      </c>
      <c r="H819" s="538">
        <v>46128</v>
      </c>
      <c r="I819" s="535">
        <v>3.2</v>
      </c>
      <c r="J819" s="539">
        <v>8.9999999999999993E-3</v>
      </c>
      <c r="K819" s="539">
        <f>+IF(Dumpadas[[#This Row],[ley]]&gt;0.03,0.03,Dumpadas[[#This Row],[ley]])</f>
        <v>8.9999999999999993E-3</v>
      </c>
      <c r="L819" s="539"/>
      <c r="M819" s="535">
        <v>289001</v>
      </c>
      <c r="N819" s="535"/>
      <c r="O819" s="539"/>
      <c r="P819" s="540" t="str" cm="1">
        <f t="array" ref="P819">INDEX(Rangos!$E$3:$E$16,MATCH(1,(Dumpadas[[#This Row],[ley]]&gt;=Rangos!$B$3:$B$16)*(Dumpadas[[#This Row],[ley]]&lt;=Rangos!$C$3:$C$16),0))</f>
        <v>B</v>
      </c>
      <c r="R819" s="769"/>
      <c r="S819" s="769" t="s">
        <v>1359</v>
      </c>
      <c r="T819" s="369">
        <v>1</v>
      </c>
      <c r="U819" s="369">
        <v>3.2</v>
      </c>
      <c r="V819" s="10">
        <v>1.17E-2</v>
      </c>
      <c r="Y819" s="769"/>
      <c r="Z819" s="769" t="s">
        <v>1359</v>
      </c>
      <c r="AA819" s="369">
        <v>1</v>
      </c>
      <c r="AB819" s="369">
        <v>3.2</v>
      </c>
      <c r="AC819" s="10">
        <v>1.17E-2</v>
      </c>
      <c r="AD819" s="10">
        <v>1.17E-2</v>
      </c>
    </row>
    <row r="820" spans="2:30">
      <c r="B820" s="535"/>
      <c r="C820" s="535" t="s">
        <v>3793</v>
      </c>
      <c r="D820" s="535" t="s">
        <v>227</v>
      </c>
      <c r="E820" s="535">
        <v>816</v>
      </c>
      <c r="F820" s="537" t="str">
        <f>Dumpadas[[#This Row],[punto]] &amp; " "&amp;Dumpadas[[#This Row],[jornada]]&amp;" " &amp; Dumpadas[[#This Row],[N°Acop]] &amp; " " &amp; TEXT(Dumpadas[[#This Row],[fecha ]], "dd-mm-yyyy")</f>
        <v>NIVEL 974 M4 7S T.PM 816 16-04-2026</v>
      </c>
      <c r="G820" s="535" t="s">
        <v>304</v>
      </c>
      <c r="H820" s="538">
        <v>46128</v>
      </c>
      <c r="I820" s="535">
        <v>3.2</v>
      </c>
      <c r="J820" s="539">
        <v>1.43E-2</v>
      </c>
      <c r="K820" s="539">
        <f>+IF(Dumpadas[[#This Row],[ley]]&gt;0.03,0.03,Dumpadas[[#This Row],[ley]])</f>
        <v>1.43E-2</v>
      </c>
      <c r="L820" s="539"/>
      <c r="M820" s="535">
        <v>289001</v>
      </c>
      <c r="N820" s="535"/>
      <c r="O820" s="539"/>
      <c r="P820" s="540" t="str" cm="1">
        <f t="array" ref="P820">INDEX(Rangos!$E$3:$E$16,MATCH(1,(Dumpadas[[#This Row],[ley]]&gt;=Rangos!$B$3:$B$16)*(Dumpadas[[#This Row],[ley]]&lt;=Rangos!$C$3:$C$16),0))</f>
        <v>E</v>
      </c>
      <c r="R820" s="769"/>
      <c r="S820" s="769" t="s">
        <v>1360</v>
      </c>
      <c r="T820" s="369">
        <v>1</v>
      </c>
      <c r="U820" s="369">
        <v>3.2</v>
      </c>
      <c r="V820" s="10">
        <v>1.2999999999999999E-2</v>
      </c>
      <c r="Y820" s="769"/>
      <c r="Z820" s="769" t="s">
        <v>1360</v>
      </c>
      <c r="AA820" s="369">
        <v>1</v>
      </c>
      <c r="AB820" s="369">
        <v>3.2</v>
      </c>
      <c r="AC820" s="10">
        <v>1.2999999999999999E-2</v>
      </c>
      <c r="AD820" s="10">
        <v>1.2999999999999999E-2</v>
      </c>
    </row>
    <row r="821" spans="2:30">
      <c r="B821" s="535"/>
      <c r="C821" s="535" t="s">
        <v>3793</v>
      </c>
      <c r="D821" s="535" t="s">
        <v>227</v>
      </c>
      <c r="E821" s="535">
        <v>817</v>
      </c>
      <c r="F821" s="537" t="str">
        <f>Dumpadas[[#This Row],[punto]] &amp; " "&amp;Dumpadas[[#This Row],[jornada]]&amp;" " &amp; Dumpadas[[#This Row],[N°Acop]] &amp; " " &amp; TEXT(Dumpadas[[#This Row],[fecha ]], "dd-mm-yyyy")</f>
        <v>NIVEL 974 M4 7S T.PM 817 16-04-2026</v>
      </c>
      <c r="G821" s="535" t="s">
        <v>304</v>
      </c>
      <c r="H821" s="538">
        <v>46128</v>
      </c>
      <c r="I821" s="535">
        <v>3.2</v>
      </c>
      <c r="J821" s="539">
        <v>1.41E-2</v>
      </c>
      <c r="K821" s="539">
        <f>+IF(Dumpadas[[#This Row],[ley]]&gt;0.03,0.03,Dumpadas[[#This Row],[ley]])</f>
        <v>1.41E-2</v>
      </c>
      <c r="L821" s="539"/>
      <c r="M821" s="535">
        <v>28902</v>
      </c>
      <c r="N821" s="535"/>
      <c r="O821" s="539"/>
      <c r="P821" s="540" t="str" cm="1">
        <f t="array" ref="P821">INDEX(Rangos!$E$3:$E$16,MATCH(1,(Dumpadas[[#This Row],[ley]]&gt;=Rangos!$B$3:$B$16)*(Dumpadas[[#This Row],[ley]]&lt;=Rangos!$C$3:$C$16),0))</f>
        <v>E</v>
      </c>
      <c r="R821" s="769"/>
      <c r="S821" s="769" t="s">
        <v>1361</v>
      </c>
      <c r="T821" s="369">
        <v>1</v>
      </c>
      <c r="U821" s="369">
        <v>3.2</v>
      </c>
      <c r="V821" s="10">
        <v>1.3100000000000001E-2</v>
      </c>
      <c r="Y821" s="769"/>
      <c r="Z821" s="769" t="s">
        <v>1361</v>
      </c>
      <c r="AA821" s="369">
        <v>1</v>
      </c>
      <c r="AB821" s="369">
        <v>3.2</v>
      </c>
      <c r="AC821" s="10">
        <v>1.3100000000000001E-2</v>
      </c>
      <c r="AD821" s="10">
        <v>1.3100000000000001E-2</v>
      </c>
    </row>
    <row r="822" spans="2:30">
      <c r="B822" s="535"/>
      <c r="C822" s="535" t="s">
        <v>3793</v>
      </c>
      <c r="D822" s="535" t="s">
        <v>227</v>
      </c>
      <c r="E822" s="535">
        <v>818</v>
      </c>
      <c r="F822" s="537" t="str">
        <f>Dumpadas[[#This Row],[punto]] &amp; " "&amp;Dumpadas[[#This Row],[jornada]]&amp;" " &amp; Dumpadas[[#This Row],[N°Acop]] &amp; " " &amp; TEXT(Dumpadas[[#This Row],[fecha ]], "dd-mm-yyyy")</f>
        <v>NIVEL 974 M4 7S T.PM 818 16-04-2026</v>
      </c>
      <c r="G822" s="535" t="s">
        <v>304</v>
      </c>
      <c r="H822" s="538">
        <v>46128</v>
      </c>
      <c r="I822" s="535">
        <v>3.2</v>
      </c>
      <c r="J822" s="539">
        <v>1.49E-2</v>
      </c>
      <c r="K822" s="539">
        <f>+IF(Dumpadas[[#This Row],[ley]]&gt;0.03,0.03,Dumpadas[[#This Row],[ley]])</f>
        <v>1.49E-2</v>
      </c>
      <c r="L822" s="539"/>
      <c r="M822" s="535">
        <v>28902</v>
      </c>
      <c r="N822" s="535"/>
      <c r="O822" s="539"/>
      <c r="P822" s="540" t="str" cm="1">
        <f t="array" ref="P822">INDEX(Rangos!$E$3:$E$16,MATCH(1,(Dumpadas[[#This Row],[ley]]&gt;=Rangos!$B$3:$B$16)*(Dumpadas[[#This Row],[ley]]&lt;=Rangos!$C$3:$C$16),0))</f>
        <v>E</v>
      </c>
      <c r="R822" s="769"/>
      <c r="S822" s="769" t="s">
        <v>1362</v>
      </c>
      <c r="T822" s="369">
        <v>1</v>
      </c>
      <c r="U822" s="369">
        <v>3.2</v>
      </c>
      <c r="V822" s="10">
        <v>1.77E-2</v>
      </c>
      <c r="Y822" s="769"/>
      <c r="Z822" s="769" t="s">
        <v>1362</v>
      </c>
      <c r="AA822" s="369">
        <v>1</v>
      </c>
      <c r="AB822" s="369">
        <v>3.2</v>
      </c>
      <c r="AC822" s="10">
        <v>1.77E-2</v>
      </c>
      <c r="AD822" s="10">
        <v>1.77E-2</v>
      </c>
    </row>
    <row r="823" spans="2:30">
      <c r="B823" s="535"/>
      <c r="C823" s="535" t="s">
        <v>3793</v>
      </c>
      <c r="D823" s="535" t="s">
        <v>227</v>
      </c>
      <c r="E823" s="535">
        <v>819</v>
      </c>
      <c r="F823" s="537" t="str">
        <f>Dumpadas[[#This Row],[punto]] &amp; " "&amp;Dumpadas[[#This Row],[jornada]]&amp;" " &amp; Dumpadas[[#This Row],[N°Acop]] &amp; " " &amp; TEXT(Dumpadas[[#This Row],[fecha ]], "dd-mm-yyyy")</f>
        <v>NIVEL 974 M4 7S T.PM 819 16-04-2026</v>
      </c>
      <c r="G823" s="535" t="s">
        <v>304</v>
      </c>
      <c r="H823" s="538">
        <v>46128</v>
      </c>
      <c r="I823" s="535">
        <v>3.2</v>
      </c>
      <c r="J823" s="539">
        <v>9.1999999999999998E-3</v>
      </c>
      <c r="K823" s="539">
        <f>+IF(Dumpadas[[#This Row],[ley]]&gt;0.03,0.03,Dumpadas[[#This Row],[ley]])</f>
        <v>9.1999999999999998E-3</v>
      </c>
      <c r="L823" s="539"/>
      <c r="M823" s="535">
        <v>28902</v>
      </c>
      <c r="N823" s="535"/>
      <c r="O823" s="539"/>
      <c r="P823" s="540" t="str" cm="1">
        <f t="array" ref="P823">INDEX(Rangos!$E$3:$E$16,MATCH(1,(Dumpadas[[#This Row],[ley]]&gt;=Rangos!$B$3:$B$16)*(Dumpadas[[#This Row],[ley]]&lt;=Rangos!$C$3:$C$16),0))</f>
        <v>B</v>
      </c>
      <c r="R823" s="769"/>
      <c r="S823" s="769" t="s">
        <v>1363</v>
      </c>
      <c r="T823" s="369">
        <v>1</v>
      </c>
      <c r="U823" s="369">
        <v>3.2</v>
      </c>
      <c r="V823" s="10">
        <v>1.7399999999999999E-2</v>
      </c>
      <c r="Y823" s="769"/>
      <c r="Z823" s="769" t="s">
        <v>1363</v>
      </c>
      <c r="AA823" s="369">
        <v>1</v>
      </c>
      <c r="AB823" s="369">
        <v>3.2</v>
      </c>
      <c r="AC823" s="10">
        <v>1.7399999999999999E-2</v>
      </c>
      <c r="AD823" s="10">
        <v>1.7399999999999999E-2</v>
      </c>
    </row>
    <row r="824" spans="2:30">
      <c r="B824" s="535"/>
      <c r="C824" s="535" t="s">
        <v>3793</v>
      </c>
      <c r="D824" s="535" t="s">
        <v>227</v>
      </c>
      <c r="E824" s="535">
        <v>820</v>
      </c>
      <c r="F824" s="537" t="str">
        <f>Dumpadas[[#This Row],[punto]] &amp; " "&amp;Dumpadas[[#This Row],[jornada]]&amp;" " &amp; Dumpadas[[#This Row],[N°Acop]] &amp; " " &amp; TEXT(Dumpadas[[#This Row],[fecha ]], "dd-mm-yyyy")</f>
        <v>NIVEL 974 M4 7S T.PM 820 16-04-2026</v>
      </c>
      <c r="G824" s="535" t="s">
        <v>304</v>
      </c>
      <c r="H824" s="538">
        <v>46128</v>
      </c>
      <c r="I824" s="535">
        <v>3.2</v>
      </c>
      <c r="J824" s="539">
        <v>1.26E-2</v>
      </c>
      <c r="K824" s="539">
        <f>+IF(Dumpadas[[#This Row],[ley]]&gt;0.03,0.03,Dumpadas[[#This Row],[ley]])</f>
        <v>1.26E-2</v>
      </c>
      <c r="L824" s="539"/>
      <c r="M824" s="535">
        <v>28902</v>
      </c>
      <c r="N824" s="535"/>
      <c r="O824" s="539"/>
      <c r="P824" s="540" t="str" cm="1">
        <f t="array" ref="P824">INDEX(Rangos!$E$3:$E$16,MATCH(1,(Dumpadas[[#This Row],[ley]]&gt;=Rangos!$B$3:$B$16)*(Dumpadas[[#This Row],[ley]]&lt;=Rangos!$C$3:$C$16),0))</f>
        <v>D</v>
      </c>
      <c r="R824" s="769"/>
      <c r="S824" s="769" t="s">
        <v>1364</v>
      </c>
      <c r="T824" s="369">
        <v>1</v>
      </c>
      <c r="U824" s="369">
        <v>3.2</v>
      </c>
      <c r="V824" s="10">
        <v>9.7999999999999997E-3</v>
      </c>
      <c r="Y824" s="769"/>
      <c r="Z824" s="769" t="s">
        <v>1364</v>
      </c>
      <c r="AA824" s="369">
        <v>1</v>
      </c>
      <c r="AB824" s="369">
        <v>3.2</v>
      </c>
      <c r="AC824" s="10">
        <v>9.7999999999999997E-3</v>
      </c>
      <c r="AD824" s="10">
        <v>9.7999999999999997E-3</v>
      </c>
    </row>
    <row r="825" spans="2:30">
      <c r="B825" s="535"/>
      <c r="C825" s="535" t="s">
        <v>3793</v>
      </c>
      <c r="D825" s="535" t="s">
        <v>227</v>
      </c>
      <c r="E825" s="535">
        <v>821</v>
      </c>
      <c r="F825" s="537" t="str">
        <f>Dumpadas[[#This Row],[punto]] &amp; " "&amp;Dumpadas[[#This Row],[jornada]]&amp;" " &amp; Dumpadas[[#This Row],[N°Acop]] &amp; " " &amp; TEXT(Dumpadas[[#This Row],[fecha ]], "dd-mm-yyyy")</f>
        <v>NIVEL 974 M4 7S T.PM 821 16-04-2026</v>
      </c>
      <c r="G825" s="535" t="s">
        <v>304</v>
      </c>
      <c r="H825" s="538">
        <v>46128</v>
      </c>
      <c r="I825" s="535">
        <v>3.2</v>
      </c>
      <c r="J825" s="539">
        <v>1.37E-2</v>
      </c>
      <c r="K825" s="539">
        <f>+IF(Dumpadas[[#This Row],[ley]]&gt;0.03,0.03,Dumpadas[[#This Row],[ley]])</f>
        <v>1.37E-2</v>
      </c>
      <c r="L825" s="539"/>
      <c r="M825" s="535">
        <v>28902</v>
      </c>
      <c r="N825" s="535"/>
      <c r="O825" s="539"/>
      <c r="P825" s="540" t="str" cm="1">
        <f t="array" ref="P825">INDEX(Rangos!$E$3:$E$16,MATCH(1,(Dumpadas[[#This Row],[ley]]&gt;=Rangos!$B$3:$B$16)*(Dumpadas[[#This Row],[ley]]&lt;=Rangos!$C$3:$C$16),0))</f>
        <v>E</v>
      </c>
      <c r="R825" s="769"/>
      <c r="S825" s="769" t="s">
        <v>1365</v>
      </c>
      <c r="T825" s="369">
        <v>1</v>
      </c>
      <c r="U825" s="369">
        <v>3.2</v>
      </c>
      <c r="V825" s="10">
        <v>1.8800000000000001E-2</v>
      </c>
      <c r="Y825" s="769"/>
      <c r="Z825" s="769" t="s">
        <v>1365</v>
      </c>
      <c r="AA825" s="369">
        <v>1</v>
      </c>
      <c r="AB825" s="369">
        <v>3.2</v>
      </c>
      <c r="AC825" s="10">
        <v>1.8800000000000001E-2</v>
      </c>
      <c r="AD825" s="10">
        <v>1.8800000000000001E-2</v>
      </c>
    </row>
    <row r="826" spans="2:30">
      <c r="B826" s="535"/>
      <c r="C826" s="535" t="s">
        <v>3793</v>
      </c>
      <c r="D826" s="535" t="s">
        <v>227</v>
      </c>
      <c r="E826" s="535">
        <v>822</v>
      </c>
      <c r="F826" s="537" t="str">
        <f>Dumpadas[[#This Row],[punto]] &amp; " "&amp;Dumpadas[[#This Row],[jornada]]&amp;" " &amp; Dumpadas[[#This Row],[N°Acop]] &amp; " " &amp; TEXT(Dumpadas[[#This Row],[fecha ]], "dd-mm-yyyy")</f>
        <v>NIVEL 974 M4 7S T.PM 822 16-04-2026</v>
      </c>
      <c r="G826" s="535" t="s">
        <v>304</v>
      </c>
      <c r="H826" s="538">
        <v>46128</v>
      </c>
      <c r="I826" s="535">
        <v>3.2</v>
      </c>
      <c r="J826" s="539">
        <v>1.38E-2</v>
      </c>
      <c r="K826" s="539">
        <f>+IF(Dumpadas[[#This Row],[ley]]&gt;0.03,0.03,Dumpadas[[#This Row],[ley]])</f>
        <v>1.38E-2</v>
      </c>
      <c r="L826" s="539"/>
      <c r="M826" s="535">
        <v>28902</v>
      </c>
      <c r="N826" s="535"/>
      <c r="O826" s="539"/>
      <c r="P826" s="540" t="str" cm="1">
        <f t="array" ref="P826">INDEX(Rangos!$E$3:$E$16,MATCH(1,(Dumpadas[[#This Row],[ley]]&gt;=Rangos!$B$3:$B$16)*(Dumpadas[[#This Row],[ley]]&lt;=Rangos!$C$3:$C$16),0))</f>
        <v>E</v>
      </c>
      <c r="R826" s="769"/>
      <c r="S826" s="769" t="s">
        <v>1366</v>
      </c>
      <c r="T826" s="369">
        <v>1</v>
      </c>
      <c r="U826" s="369">
        <v>3.2</v>
      </c>
      <c r="V826" s="10">
        <v>1.7999999999999999E-2</v>
      </c>
      <c r="Y826" s="769"/>
      <c r="Z826" s="769" t="s">
        <v>1366</v>
      </c>
      <c r="AA826" s="369">
        <v>1</v>
      </c>
      <c r="AB826" s="369">
        <v>3.2</v>
      </c>
      <c r="AC826" s="10">
        <v>1.7999999999999999E-2</v>
      </c>
      <c r="AD826" s="10">
        <v>1.7999999999999999E-2</v>
      </c>
    </row>
    <row r="827" spans="2:30">
      <c r="B827" s="535"/>
      <c r="C827" s="535" t="s">
        <v>3793</v>
      </c>
      <c r="D827" s="535" t="s">
        <v>227</v>
      </c>
      <c r="E827" s="535">
        <v>823</v>
      </c>
      <c r="F827" s="537" t="str">
        <f>Dumpadas[[#This Row],[punto]] &amp; " "&amp;Dumpadas[[#This Row],[jornada]]&amp;" " &amp; Dumpadas[[#This Row],[N°Acop]] &amp; " " &amp; TEXT(Dumpadas[[#This Row],[fecha ]], "dd-mm-yyyy")</f>
        <v>NIVEL 974 M4 7S T.PM 823 16-04-2026</v>
      </c>
      <c r="G827" s="535" t="s">
        <v>304</v>
      </c>
      <c r="H827" s="538">
        <v>46128</v>
      </c>
      <c r="I827" s="535">
        <v>3.2</v>
      </c>
      <c r="J827" s="539">
        <v>1.12E-2</v>
      </c>
      <c r="K827" s="539">
        <f>+IF(Dumpadas[[#This Row],[ley]]&gt;0.03,0.03,Dumpadas[[#This Row],[ley]])</f>
        <v>1.12E-2</v>
      </c>
      <c r="L827" s="539"/>
      <c r="M827" s="535">
        <v>28902</v>
      </c>
      <c r="N827" s="535"/>
      <c r="O827" s="539"/>
      <c r="P827" s="540" t="str" cm="1">
        <f t="array" ref="P827">INDEX(Rangos!$E$3:$E$16,MATCH(1,(Dumpadas[[#This Row],[ley]]&gt;=Rangos!$B$3:$B$16)*(Dumpadas[[#This Row],[ley]]&lt;=Rangos!$C$3:$C$16),0))</f>
        <v>C</v>
      </c>
      <c r="R827" s="769"/>
      <c r="S827" s="769" t="s">
        <v>1367</v>
      </c>
      <c r="T827" s="369">
        <v>1</v>
      </c>
      <c r="U827" s="369">
        <v>3.2</v>
      </c>
      <c r="V827" s="10">
        <v>8.6E-3</v>
      </c>
      <c r="Y827" s="769"/>
      <c r="Z827" s="769" t="s">
        <v>1367</v>
      </c>
      <c r="AA827" s="369">
        <v>1</v>
      </c>
      <c r="AB827" s="369">
        <v>3.2</v>
      </c>
      <c r="AC827" s="10">
        <v>8.6E-3</v>
      </c>
      <c r="AD827" s="10">
        <v>8.6E-3</v>
      </c>
    </row>
    <row r="828" spans="2:30">
      <c r="B828" s="535"/>
      <c r="C828" s="535" t="s">
        <v>3793</v>
      </c>
      <c r="D828" s="535" t="s">
        <v>227</v>
      </c>
      <c r="E828" s="535">
        <v>824</v>
      </c>
      <c r="F828" s="537" t="str">
        <f>Dumpadas[[#This Row],[punto]] &amp; " "&amp;Dumpadas[[#This Row],[jornada]]&amp;" " &amp; Dumpadas[[#This Row],[N°Acop]] &amp; " " &amp; TEXT(Dumpadas[[#This Row],[fecha ]], "dd-mm-yyyy")</f>
        <v>NIVEL 974 M4 7S T.PM 824 16-04-2026</v>
      </c>
      <c r="G828" s="535" t="s">
        <v>304</v>
      </c>
      <c r="H828" s="538">
        <v>46128</v>
      </c>
      <c r="I828" s="535">
        <v>3.2</v>
      </c>
      <c r="J828" s="539">
        <v>1.8499999999999999E-2</v>
      </c>
      <c r="K828" s="539">
        <f>+IF(Dumpadas[[#This Row],[ley]]&gt;0.03,0.03,Dumpadas[[#This Row],[ley]])</f>
        <v>1.8499999999999999E-2</v>
      </c>
      <c r="L828" s="539"/>
      <c r="M828" s="535">
        <v>28902</v>
      </c>
      <c r="N828" s="535"/>
      <c r="O828" s="539"/>
      <c r="P828" s="540" t="str" cm="1">
        <f t="array" ref="P828">INDEX(Rangos!$E$3:$E$16,MATCH(1,(Dumpadas[[#This Row],[ley]]&gt;=Rangos!$B$3:$B$16)*(Dumpadas[[#This Row],[ley]]&lt;=Rangos!$C$3:$C$16),0))</f>
        <v>G</v>
      </c>
      <c r="R828" s="769"/>
      <c r="S828" s="769" t="s">
        <v>1368</v>
      </c>
      <c r="T828" s="369">
        <v>1</v>
      </c>
      <c r="U828" s="369">
        <v>3.2</v>
      </c>
      <c r="V828" s="10">
        <v>1.03E-2</v>
      </c>
      <c r="Y828" s="769"/>
      <c r="Z828" s="769" t="s">
        <v>1368</v>
      </c>
      <c r="AA828" s="369">
        <v>1</v>
      </c>
      <c r="AB828" s="369">
        <v>3.2</v>
      </c>
      <c r="AC828" s="10">
        <v>1.03E-2</v>
      </c>
      <c r="AD828" s="10">
        <v>1.03E-2</v>
      </c>
    </row>
    <row r="829" spans="2:30">
      <c r="B829" s="535"/>
      <c r="C829" s="535" t="s">
        <v>3793</v>
      </c>
      <c r="D829" s="535" t="s">
        <v>227</v>
      </c>
      <c r="E829" s="535">
        <v>825</v>
      </c>
      <c r="F829" s="537" t="str">
        <f>Dumpadas[[#This Row],[punto]] &amp; " "&amp;Dumpadas[[#This Row],[jornada]]&amp;" " &amp; Dumpadas[[#This Row],[N°Acop]] &amp; " " &amp; TEXT(Dumpadas[[#This Row],[fecha ]], "dd-mm-yyyy")</f>
        <v>NIVEL 974 M4 7S T.PM 825 16-04-2026</v>
      </c>
      <c r="G829" s="535" t="s">
        <v>304</v>
      </c>
      <c r="H829" s="538">
        <v>46128</v>
      </c>
      <c r="I829" s="535">
        <v>3.2</v>
      </c>
      <c r="J829" s="539">
        <v>1.4500000000000001E-2</v>
      </c>
      <c r="K829" s="539">
        <f>+IF(Dumpadas[[#This Row],[ley]]&gt;0.03,0.03,Dumpadas[[#This Row],[ley]])</f>
        <v>1.4500000000000001E-2</v>
      </c>
      <c r="L829" s="539"/>
      <c r="M829" s="535">
        <v>28902</v>
      </c>
      <c r="N829" s="535"/>
      <c r="O829" s="539"/>
      <c r="P829" s="540" t="str" cm="1">
        <f t="array" ref="P829">INDEX(Rangos!$E$3:$E$16,MATCH(1,(Dumpadas[[#This Row],[ley]]&gt;=Rangos!$B$3:$B$16)*(Dumpadas[[#This Row],[ley]]&lt;=Rangos!$C$3:$C$16),0))</f>
        <v>E</v>
      </c>
      <c r="R829" s="769"/>
      <c r="S829" s="769" t="s">
        <v>1369</v>
      </c>
      <c r="T829" s="369">
        <v>1</v>
      </c>
      <c r="U829" s="369">
        <v>3.2</v>
      </c>
      <c r="V829" s="10">
        <v>1.04E-2</v>
      </c>
      <c r="Y829" s="769"/>
      <c r="Z829" s="769" t="s">
        <v>1369</v>
      </c>
      <c r="AA829" s="369">
        <v>1</v>
      </c>
      <c r="AB829" s="369">
        <v>3.2</v>
      </c>
      <c r="AC829" s="10">
        <v>1.04E-2</v>
      </c>
      <c r="AD829" s="10">
        <v>1.04E-2</v>
      </c>
    </row>
    <row r="830" spans="2:30">
      <c r="B830" s="535"/>
      <c r="C830" s="535" t="s">
        <v>3793</v>
      </c>
      <c r="D830" s="535" t="s">
        <v>227</v>
      </c>
      <c r="E830" s="535">
        <v>826</v>
      </c>
      <c r="F830" s="537" t="str">
        <f>Dumpadas[[#This Row],[punto]] &amp; " "&amp;Dumpadas[[#This Row],[jornada]]&amp;" " &amp; Dumpadas[[#This Row],[N°Acop]] &amp; " " &amp; TEXT(Dumpadas[[#This Row],[fecha ]], "dd-mm-yyyy")</f>
        <v>NIVEL 974 M4 7S T.PM 826 16-04-2026</v>
      </c>
      <c r="G830" s="535" t="s">
        <v>304</v>
      </c>
      <c r="H830" s="538">
        <v>46128</v>
      </c>
      <c r="I830" s="535">
        <v>3.2</v>
      </c>
      <c r="J830" s="539">
        <v>1.26E-2</v>
      </c>
      <c r="K830" s="539">
        <f>+IF(Dumpadas[[#This Row],[ley]]&gt;0.03,0.03,Dumpadas[[#This Row],[ley]])</f>
        <v>1.26E-2</v>
      </c>
      <c r="L830" s="539"/>
      <c r="M830" s="535">
        <v>28902</v>
      </c>
      <c r="N830" s="535"/>
      <c r="O830" s="539"/>
      <c r="P830" s="540" t="str" cm="1">
        <f t="array" ref="P830">INDEX(Rangos!$E$3:$E$16,MATCH(1,(Dumpadas[[#This Row],[ley]]&gt;=Rangos!$B$3:$B$16)*(Dumpadas[[#This Row],[ley]]&lt;=Rangos!$C$3:$C$16),0))</f>
        <v>D</v>
      </c>
      <c r="R830" s="769"/>
      <c r="S830" s="769" t="s">
        <v>1370</v>
      </c>
      <c r="T830" s="369">
        <v>1</v>
      </c>
      <c r="U830" s="369">
        <v>3.2</v>
      </c>
      <c r="V830" s="10">
        <v>1.1599999999999999E-2</v>
      </c>
      <c r="Y830" s="769"/>
      <c r="Z830" s="769" t="s">
        <v>1370</v>
      </c>
      <c r="AA830" s="369">
        <v>1</v>
      </c>
      <c r="AB830" s="369">
        <v>3.2</v>
      </c>
      <c r="AC830" s="10">
        <v>1.1599999999999999E-2</v>
      </c>
      <c r="AD830" s="10">
        <v>1.1599999999999999E-2</v>
      </c>
    </row>
    <row r="831" spans="2:30">
      <c r="B831" s="535"/>
      <c r="C831" s="535" t="s">
        <v>3793</v>
      </c>
      <c r="D831" s="535" t="s">
        <v>227</v>
      </c>
      <c r="E831" s="535">
        <v>827</v>
      </c>
      <c r="F831" s="537" t="str">
        <f>Dumpadas[[#This Row],[punto]] &amp; " "&amp;Dumpadas[[#This Row],[jornada]]&amp;" " &amp; Dumpadas[[#This Row],[N°Acop]] &amp; " " &amp; TEXT(Dumpadas[[#This Row],[fecha ]], "dd-mm-yyyy")</f>
        <v>NIVEL 974 M4 7S T.PM 827 16-04-2026</v>
      </c>
      <c r="G831" s="535" t="s">
        <v>304</v>
      </c>
      <c r="H831" s="538">
        <v>46128</v>
      </c>
      <c r="I831" s="535">
        <v>3.2</v>
      </c>
      <c r="J831" s="539">
        <v>1.67E-2</v>
      </c>
      <c r="K831" s="539">
        <f>+IF(Dumpadas[[#This Row],[ley]]&gt;0.03,0.03,Dumpadas[[#This Row],[ley]])</f>
        <v>1.67E-2</v>
      </c>
      <c r="L831" s="539"/>
      <c r="M831" s="535">
        <v>28902</v>
      </c>
      <c r="N831" s="535"/>
      <c r="O831" s="539"/>
      <c r="P831" s="540" t="str" cm="1">
        <f t="array" ref="P831">INDEX(Rangos!$E$3:$E$16,MATCH(1,(Dumpadas[[#This Row],[ley]]&gt;=Rangos!$B$3:$B$16)*(Dumpadas[[#This Row],[ley]]&lt;=Rangos!$C$3:$C$16),0))</f>
        <v>F</v>
      </c>
      <c r="R831" s="769"/>
      <c r="S831" s="769" t="s">
        <v>1371</v>
      </c>
      <c r="T831" s="369">
        <v>1</v>
      </c>
      <c r="U831" s="369">
        <v>3.2</v>
      </c>
      <c r="V831" s="10">
        <v>1.14E-2</v>
      </c>
      <c r="Y831" s="769"/>
      <c r="Z831" s="769" t="s">
        <v>1371</v>
      </c>
      <c r="AA831" s="369">
        <v>1</v>
      </c>
      <c r="AB831" s="369">
        <v>3.2</v>
      </c>
      <c r="AC831" s="10">
        <v>1.14E-2</v>
      </c>
      <c r="AD831" s="10">
        <v>1.14E-2</v>
      </c>
    </row>
    <row r="832" spans="2:30">
      <c r="B832" s="576"/>
      <c r="C832" s="773" t="s">
        <v>3799</v>
      </c>
      <c r="D832" s="773" t="s">
        <v>3792</v>
      </c>
      <c r="E832" s="386">
        <v>828</v>
      </c>
      <c r="F832" s="410" t="str">
        <f>Dumpadas[[#This Row],[punto]] &amp; " "&amp;Dumpadas[[#This Row],[jornada]]&amp;" " &amp; Dumpadas[[#This Row],[N°Acop]] &amp; " " &amp; TEXT(Dumpadas[[#This Row],[fecha ]], "dd-mm-yyyy")</f>
        <v>NIVEL 974 M3 5S LEV30 T.PM 828 16-04-2026</v>
      </c>
      <c r="G832" s="576" t="s">
        <v>304</v>
      </c>
      <c r="H832" s="5">
        <v>46128</v>
      </c>
      <c r="I832" s="576">
        <v>3.2</v>
      </c>
      <c r="J832" s="8">
        <v>8.2000000000000007E-3</v>
      </c>
      <c r="K832" s="8">
        <f>+IF(Dumpadas[[#This Row],[ley]]&gt;0.03,0.03,Dumpadas[[#This Row],[ley]])</f>
        <v>8.2000000000000007E-3</v>
      </c>
      <c r="L832" s="427"/>
      <c r="M832" s="386">
        <v>28903</v>
      </c>
      <c r="N832" s="386"/>
      <c r="O832" s="7"/>
      <c r="P832" s="10" t="str" cm="1">
        <f t="array" ref="P832">INDEX(Rangos!$E$3:$E$16,MATCH(1,(Dumpadas[[#This Row],[ley]]&gt;=Rangos!$B$3:$B$16)*(Dumpadas[[#This Row],[ley]]&lt;=Rangos!$C$3:$C$16),0))</f>
        <v>A</v>
      </c>
      <c r="R832" s="769"/>
      <c r="S832" s="769" t="s">
        <v>1372</v>
      </c>
      <c r="T832" s="369">
        <v>1</v>
      </c>
      <c r="U832" s="369">
        <v>3.2</v>
      </c>
      <c r="V832" s="10">
        <v>1.01E-2</v>
      </c>
      <c r="Y832" s="769"/>
      <c r="Z832" s="769" t="s">
        <v>1372</v>
      </c>
      <c r="AA832" s="369">
        <v>1</v>
      </c>
      <c r="AB832" s="369">
        <v>3.2</v>
      </c>
      <c r="AC832" s="10">
        <v>1.01E-2</v>
      </c>
      <c r="AD832" s="10">
        <v>1.01E-2</v>
      </c>
    </row>
    <row r="833" spans="2:30">
      <c r="B833" s="576"/>
      <c r="C833" s="773" t="s">
        <v>3799</v>
      </c>
      <c r="D833" s="773" t="s">
        <v>3792</v>
      </c>
      <c r="E833" s="386">
        <v>829</v>
      </c>
      <c r="F833" s="410" t="str">
        <f>Dumpadas[[#This Row],[punto]] &amp; " "&amp;Dumpadas[[#This Row],[jornada]]&amp;" " &amp; Dumpadas[[#This Row],[N°Acop]] &amp; " " &amp; TEXT(Dumpadas[[#This Row],[fecha ]], "dd-mm-yyyy")</f>
        <v>NIVEL 974 M3 5S LEV30 T.PM 829 16-04-2026</v>
      </c>
      <c r="G833" s="576" t="s">
        <v>304</v>
      </c>
      <c r="H833" s="5">
        <v>46128</v>
      </c>
      <c r="I833" s="576">
        <v>3.2</v>
      </c>
      <c r="J833" s="8">
        <v>7.4999999999999997E-3</v>
      </c>
      <c r="K833" s="8">
        <f>+IF(Dumpadas[[#This Row],[ley]]&gt;0.03,0.03,Dumpadas[[#This Row],[ley]])</f>
        <v>7.4999999999999997E-3</v>
      </c>
      <c r="L833" s="427"/>
      <c r="M833" s="386">
        <v>28903</v>
      </c>
      <c r="N833" s="386"/>
      <c r="O833" s="7"/>
      <c r="P833" s="10" t="str" cm="1">
        <f t="array" ref="P833">INDEX(Rangos!$E$3:$E$16,MATCH(1,(Dumpadas[[#This Row],[ley]]&gt;=Rangos!$B$3:$B$16)*(Dumpadas[[#This Row],[ley]]&lt;=Rangos!$C$3:$C$16),0))</f>
        <v>A</v>
      </c>
      <c r="R833" s="769"/>
      <c r="S833" s="769" t="s">
        <v>1373</v>
      </c>
      <c r="T833" s="369">
        <v>1</v>
      </c>
      <c r="U833" s="369">
        <v>3.2</v>
      </c>
      <c r="V833" s="10">
        <v>8.6999999999999994E-3</v>
      </c>
      <c r="Y833" s="769"/>
      <c r="Z833" s="769" t="s">
        <v>1373</v>
      </c>
      <c r="AA833" s="369">
        <v>1</v>
      </c>
      <c r="AB833" s="369">
        <v>3.2</v>
      </c>
      <c r="AC833" s="10">
        <v>8.6999999999999994E-3</v>
      </c>
      <c r="AD833" s="10">
        <v>8.6999999999999994E-3</v>
      </c>
    </row>
    <row r="834" spans="2:30">
      <c r="B834" s="576"/>
      <c r="C834" s="773" t="s">
        <v>3799</v>
      </c>
      <c r="D834" s="773" t="s">
        <v>3792</v>
      </c>
      <c r="E834" s="386">
        <v>830</v>
      </c>
      <c r="F834" s="410" t="str">
        <f>Dumpadas[[#This Row],[punto]] &amp; " "&amp;Dumpadas[[#This Row],[jornada]]&amp;" " &amp; Dumpadas[[#This Row],[N°Acop]] &amp; " " &amp; TEXT(Dumpadas[[#This Row],[fecha ]], "dd-mm-yyyy")</f>
        <v>NIVEL 974 M3 5S LEV30 T.PM 830 16-04-2026</v>
      </c>
      <c r="G834" s="576" t="s">
        <v>304</v>
      </c>
      <c r="H834" s="5">
        <v>46128</v>
      </c>
      <c r="I834" s="576">
        <v>3.2</v>
      </c>
      <c r="J834" s="8">
        <v>6.6E-3</v>
      </c>
      <c r="K834" s="8">
        <f>+IF(Dumpadas[[#This Row],[ley]]&gt;0.03,0.03,Dumpadas[[#This Row],[ley]])</f>
        <v>6.6E-3</v>
      </c>
      <c r="L834" s="427"/>
      <c r="M834" s="386">
        <v>28903</v>
      </c>
      <c r="N834" s="386"/>
      <c r="O834" s="7"/>
      <c r="P834" s="10" t="str" cm="1">
        <f t="array" ref="P834">INDEX(Rangos!$E$3:$E$16,MATCH(1,(Dumpadas[[#This Row],[ley]]&gt;=Rangos!$B$3:$B$16)*(Dumpadas[[#This Row],[ley]]&lt;=Rangos!$C$3:$C$16),0))</f>
        <v>Reserva</v>
      </c>
      <c r="R834" s="769"/>
      <c r="S834" s="769" t="s">
        <v>1374</v>
      </c>
      <c r="T834" s="369">
        <v>1</v>
      </c>
      <c r="U834" s="369">
        <v>3.2</v>
      </c>
      <c r="V834" s="10">
        <v>1.12E-2</v>
      </c>
      <c r="Y834" s="769"/>
      <c r="Z834" s="769" t="s">
        <v>1374</v>
      </c>
      <c r="AA834" s="369">
        <v>1</v>
      </c>
      <c r="AB834" s="369">
        <v>3.2</v>
      </c>
      <c r="AC834" s="10">
        <v>1.12E-2</v>
      </c>
      <c r="AD834" s="10">
        <v>1.12E-2</v>
      </c>
    </row>
    <row r="835" spans="2:30">
      <c r="B835" s="576"/>
      <c r="C835" s="773" t="s">
        <v>3799</v>
      </c>
      <c r="D835" s="773" t="s">
        <v>3792</v>
      </c>
      <c r="E835" s="386">
        <v>831</v>
      </c>
      <c r="F835" s="410" t="str">
        <f>Dumpadas[[#This Row],[punto]] &amp; " "&amp;Dumpadas[[#This Row],[jornada]]&amp;" " &amp; Dumpadas[[#This Row],[N°Acop]] &amp; " " &amp; TEXT(Dumpadas[[#This Row],[fecha ]], "dd-mm-yyyy")</f>
        <v>NIVEL 974 M3 5S LEV30 T.PM 831 16-04-2026</v>
      </c>
      <c r="G835" s="576" t="s">
        <v>304</v>
      </c>
      <c r="H835" s="5">
        <v>46128</v>
      </c>
      <c r="I835" s="576">
        <v>3.2</v>
      </c>
      <c r="J835" s="8">
        <v>9.7999999999999997E-3</v>
      </c>
      <c r="K835" s="8">
        <f>+IF(Dumpadas[[#This Row],[ley]]&gt;0.03,0.03,Dumpadas[[#This Row],[ley]])</f>
        <v>9.7999999999999997E-3</v>
      </c>
      <c r="L835" s="427"/>
      <c r="M835" s="386">
        <v>28903</v>
      </c>
      <c r="N835" s="386"/>
      <c r="O835" s="7"/>
      <c r="P835" s="10" t="str" cm="1">
        <f t="array" ref="P835">INDEX(Rangos!$E$3:$E$16,MATCH(1,(Dumpadas[[#This Row],[ley]]&gt;=Rangos!$B$3:$B$16)*(Dumpadas[[#This Row],[ley]]&lt;=Rangos!$C$3:$C$16),0))</f>
        <v>B</v>
      </c>
      <c r="R835" s="769"/>
      <c r="S835" s="769" t="s">
        <v>1375</v>
      </c>
      <c r="T835" s="369">
        <v>1</v>
      </c>
      <c r="U835" s="369">
        <v>3.2</v>
      </c>
      <c r="V835" s="10">
        <v>5.4999999999999997E-3</v>
      </c>
      <c r="Y835" s="769"/>
      <c r="Z835" s="769" t="s">
        <v>1375</v>
      </c>
      <c r="AA835" s="369">
        <v>1</v>
      </c>
      <c r="AB835" s="369">
        <v>3.2</v>
      </c>
      <c r="AC835" s="10">
        <v>5.4999999999999997E-3</v>
      </c>
      <c r="AD835" s="10">
        <v>5.4999999999999997E-3</v>
      </c>
    </row>
    <row r="836" spans="2:30">
      <c r="B836" s="535"/>
      <c r="C836" s="535" t="s">
        <v>3786</v>
      </c>
      <c r="D836" s="535" t="s">
        <v>227</v>
      </c>
      <c r="E836" s="535">
        <v>832</v>
      </c>
      <c r="F836" s="537" t="str">
        <f>Dumpadas[[#This Row],[punto]] &amp; " "&amp;Dumpadas[[#This Row],[jornada]]&amp;" " &amp; Dumpadas[[#This Row],[N°Acop]] &amp; " " &amp; TEXT(Dumpadas[[#This Row],[fecha ]], "dd-mm-yyyy")</f>
        <v>NIVEL 974 M4 6N T.PM 832 17-04-2026</v>
      </c>
      <c r="G836" s="535" t="s">
        <v>304</v>
      </c>
      <c r="H836" s="538">
        <v>46129</v>
      </c>
      <c r="I836" s="535">
        <v>3.2</v>
      </c>
      <c r="J836" s="539">
        <v>1.7899999999999999E-2</v>
      </c>
      <c r="K836" s="539">
        <f>+IF(Dumpadas[[#This Row],[ley]]&gt;0.03,0.03,Dumpadas[[#This Row],[ley]])</f>
        <v>1.7899999999999999E-2</v>
      </c>
      <c r="L836" s="539"/>
      <c r="M836" s="535">
        <v>28908</v>
      </c>
      <c r="N836" s="535"/>
      <c r="O836" s="539"/>
      <c r="P836" s="540" t="str" cm="1">
        <f t="array" ref="P836">INDEX(Rangos!$E$3:$E$16,MATCH(1,(Dumpadas[[#This Row],[ley]]&gt;=Rangos!$B$3:$B$16)*(Dumpadas[[#This Row],[ley]]&lt;=Rangos!$C$3:$C$16),0))</f>
        <v>G</v>
      </c>
      <c r="R836" s="769"/>
      <c r="S836" s="769" t="s">
        <v>1376</v>
      </c>
      <c r="T836" s="369">
        <v>1</v>
      </c>
      <c r="U836" s="369">
        <v>3.2</v>
      </c>
      <c r="V836" s="10">
        <v>1.2800000000000001E-2</v>
      </c>
      <c r="Y836" s="769"/>
      <c r="Z836" s="769" t="s">
        <v>1376</v>
      </c>
      <c r="AA836" s="369">
        <v>1</v>
      </c>
      <c r="AB836" s="369">
        <v>3.2</v>
      </c>
      <c r="AC836" s="10">
        <v>1.2800000000000001E-2</v>
      </c>
      <c r="AD836" s="10">
        <v>1.2800000000000001E-2</v>
      </c>
    </row>
    <row r="837" spans="2:30">
      <c r="B837" s="535"/>
      <c r="C837" s="535" t="s">
        <v>3786</v>
      </c>
      <c r="D837" s="535" t="s">
        <v>227</v>
      </c>
      <c r="E837" s="535">
        <v>833</v>
      </c>
      <c r="F837" s="537" t="str">
        <f>Dumpadas[[#This Row],[punto]] &amp; " "&amp;Dumpadas[[#This Row],[jornada]]&amp;" " &amp; Dumpadas[[#This Row],[N°Acop]] &amp; " " &amp; TEXT(Dumpadas[[#This Row],[fecha ]], "dd-mm-yyyy")</f>
        <v>NIVEL 974 M4 6N T.PM 833 17-04-2026</v>
      </c>
      <c r="G837" s="535" t="s">
        <v>304</v>
      </c>
      <c r="H837" s="538">
        <v>46129</v>
      </c>
      <c r="I837" s="535">
        <v>3.2</v>
      </c>
      <c r="J837" s="539">
        <v>1.1900000000000001E-2</v>
      </c>
      <c r="K837" s="539">
        <f>+IF(Dumpadas[[#This Row],[ley]]&gt;0.03,0.03,Dumpadas[[#This Row],[ley]])</f>
        <v>1.1900000000000001E-2</v>
      </c>
      <c r="L837" s="539"/>
      <c r="M837" s="535">
        <v>28908</v>
      </c>
      <c r="N837" s="535"/>
      <c r="O837" s="539"/>
      <c r="P837" s="540" t="str" cm="1">
        <f t="array" ref="P837">INDEX(Rangos!$E$3:$E$16,MATCH(1,(Dumpadas[[#This Row],[ley]]&gt;=Rangos!$B$3:$B$16)*(Dumpadas[[#This Row],[ley]]&lt;=Rangos!$C$3:$C$16),0))</f>
        <v>C</v>
      </c>
      <c r="R837" s="769"/>
      <c r="S837" s="769" t="s">
        <v>1377</v>
      </c>
      <c r="T837" s="369">
        <v>1</v>
      </c>
      <c r="U837" s="369">
        <v>3.2</v>
      </c>
      <c r="V837" s="10">
        <v>6.1000000000000004E-3</v>
      </c>
      <c r="Y837" s="769"/>
      <c r="Z837" s="769" t="s">
        <v>1377</v>
      </c>
      <c r="AA837" s="369">
        <v>1</v>
      </c>
      <c r="AB837" s="369">
        <v>3.2</v>
      </c>
      <c r="AC837" s="10">
        <v>6.1000000000000004E-3</v>
      </c>
      <c r="AD837" s="10">
        <v>6.1000000000000004E-3</v>
      </c>
    </row>
    <row r="838" spans="2:30">
      <c r="B838" s="535"/>
      <c r="C838" s="535" t="s">
        <v>3786</v>
      </c>
      <c r="D838" s="535" t="s">
        <v>227</v>
      </c>
      <c r="E838" s="535">
        <v>834</v>
      </c>
      <c r="F838" s="537" t="str">
        <f>Dumpadas[[#This Row],[punto]] &amp; " "&amp;Dumpadas[[#This Row],[jornada]]&amp;" " &amp; Dumpadas[[#This Row],[N°Acop]] &amp; " " &amp; TEXT(Dumpadas[[#This Row],[fecha ]], "dd-mm-yyyy")</f>
        <v>NIVEL 974 M4 6N T.PM 834 17-04-2026</v>
      </c>
      <c r="G838" s="535" t="s">
        <v>304</v>
      </c>
      <c r="H838" s="538">
        <v>46129</v>
      </c>
      <c r="I838" s="535">
        <v>3.2</v>
      </c>
      <c r="J838" s="539">
        <v>1.3899999999999999E-2</v>
      </c>
      <c r="K838" s="539">
        <f>+IF(Dumpadas[[#This Row],[ley]]&gt;0.03,0.03,Dumpadas[[#This Row],[ley]])</f>
        <v>1.3899999999999999E-2</v>
      </c>
      <c r="L838" s="539"/>
      <c r="M838" s="535">
        <v>28908</v>
      </c>
      <c r="N838" s="535"/>
      <c r="O838" s="539"/>
      <c r="P838" s="540" t="str" cm="1">
        <f t="array" ref="P838">INDEX(Rangos!$E$3:$E$16,MATCH(1,(Dumpadas[[#This Row],[ley]]&gt;=Rangos!$B$3:$B$16)*(Dumpadas[[#This Row],[ley]]&lt;=Rangos!$C$3:$C$16),0))</f>
        <v>E</v>
      </c>
      <c r="R838" s="769"/>
      <c r="S838" s="769" t="s">
        <v>1378</v>
      </c>
      <c r="T838" s="369">
        <v>1</v>
      </c>
      <c r="U838" s="369">
        <v>3.2</v>
      </c>
      <c r="V838" s="10">
        <v>1.1900000000000001E-2</v>
      </c>
      <c r="Y838" s="769"/>
      <c r="Z838" s="769" t="s">
        <v>1378</v>
      </c>
      <c r="AA838" s="369">
        <v>1</v>
      </c>
      <c r="AB838" s="369">
        <v>3.2</v>
      </c>
      <c r="AC838" s="10">
        <v>1.1900000000000001E-2</v>
      </c>
      <c r="AD838" s="10">
        <v>1.1900000000000001E-2</v>
      </c>
    </row>
    <row r="839" spans="2:30">
      <c r="B839" s="535"/>
      <c r="C839" s="535" t="s">
        <v>3786</v>
      </c>
      <c r="D839" s="535" t="s">
        <v>227</v>
      </c>
      <c r="E839" s="535">
        <v>835</v>
      </c>
      <c r="F839" s="537" t="str">
        <f>Dumpadas[[#This Row],[punto]] &amp; " "&amp;Dumpadas[[#This Row],[jornada]]&amp;" " &amp; Dumpadas[[#This Row],[N°Acop]] &amp; " " &amp; TEXT(Dumpadas[[#This Row],[fecha ]], "dd-mm-yyyy")</f>
        <v>NIVEL 974 M4 6N T.PM 835 17-04-2026</v>
      </c>
      <c r="G839" s="535" t="s">
        <v>304</v>
      </c>
      <c r="H839" s="538">
        <v>46129</v>
      </c>
      <c r="I839" s="535">
        <v>3.2</v>
      </c>
      <c r="J839" s="539">
        <v>1.9199999999999998E-2</v>
      </c>
      <c r="K839" s="539">
        <f>+IF(Dumpadas[[#This Row],[ley]]&gt;0.03,0.03,Dumpadas[[#This Row],[ley]])</f>
        <v>1.9199999999999998E-2</v>
      </c>
      <c r="L839" s="539"/>
      <c r="M839" s="535">
        <v>28908</v>
      </c>
      <c r="N839" s="535"/>
      <c r="O839" s="539"/>
      <c r="P839" s="540" t="str" cm="1">
        <f t="array" ref="P839">INDEX(Rangos!$E$3:$E$16,MATCH(1,(Dumpadas[[#This Row],[ley]]&gt;=Rangos!$B$3:$B$16)*(Dumpadas[[#This Row],[ley]]&lt;=Rangos!$C$3:$C$16),0))</f>
        <v>H</v>
      </c>
      <c r="R839" s="769"/>
      <c r="S839" s="769" t="s">
        <v>1379</v>
      </c>
      <c r="T839" s="369">
        <v>1</v>
      </c>
      <c r="U839" s="369">
        <v>3.2</v>
      </c>
      <c r="V839" s="10">
        <v>8.5000000000000006E-3</v>
      </c>
      <c r="Y839" s="769"/>
      <c r="Z839" s="769" t="s">
        <v>1379</v>
      </c>
      <c r="AA839" s="369">
        <v>1</v>
      </c>
      <c r="AB839" s="369">
        <v>3.2</v>
      </c>
      <c r="AC839" s="10">
        <v>8.5000000000000006E-3</v>
      </c>
      <c r="AD839" s="10">
        <v>8.5000000000000006E-3</v>
      </c>
    </row>
    <row r="840" spans="2:30">
      <c r="B840" s="535"/>
      <c r="C840" s="535" t="s">
        <v>3786</v>
      </c>
      <c r="D840" s="535" t="s">
        <v>227</v>
      </c>
      <c r="E840" s="535">
        <v>836</v>
      </c>
      <c r="F840" s="537" t="str">
        <f>Dumpadas[[#This Row],[punto]] &amp; " "&amp;Dumpadas[[#This Row],[jornada]]&amp;" " &amp; Dumpadas[[#This Row],[N°Acop]] &amp; " " &amp; TEXT(Dumpadas[[#This Row],[fecha ]], "dd-mm-yyyy")</f>
        <v>NIVEL 974 M4 6N T.PM 836 17-04-2026</v>
      </c>
      <c r="G840" s="535" t="s">
        <v>304</v>
      </c>
      <c r="H840" s="538">
        <v>46129</v>
      </c>
      <c r="I840" s="535">
        <v>3.2</v>
      </c>
      <c r="J840" s="539">
        <v>2.0500000000000001E-2</v>
      </c>
      <c r="K840" s="539">
        <f>+IF(Dumpadas[[#This Row],[ley]]&gt;0.03,0.03,Dumpadas[[#This Row],[ley]])</f>
        <v>2.0500000000000001E-2</v>
      </c>
      <c r="L840" s="539"/>
      <c r="M840" s="535">
        <v>28908</v>
      </c>
      <c r="N840" s="535"/>
      <c r="O840" s="539"/>
      <c r="P840" s="540" t="str" cm="1">
        <f t="array" ref="P840">INDEX(Rangos!$E$3:$E$16,MATCH(1,(Dumpadas[[#This Row],[ley]]&gt;=Rangos!$B$3:$B$16)*(Dumpadas[[#This Row],[ley]]&lt;=Rangos!$C$3:$C$16),0))</f>
        <v>H</v>
      </c>
      <c r="R840" s="769"/>
      <c r="S840" s="769" t="s">
        <v>1380</v>
      </c>
      <c r="T840" s="369">
        <v>1</v>
      </c>
      <c r="U840" s="369">
        <v>3.2</v>
      </c>
      <c r="V840" s="10">
        <v>8.8000000000000005E-3</v>
      </c>
      <c r="Y840" s="769"/>
      <c r="Z840" s="769" t="s">
        <v>1380</v>
      </c>
      <c r="AA840" s="369">
        <v>1</v>
      </c>
      <c r="AB840" s="369">
        <v>3.2</v>
      </c>
      <c r="AC840" s="10">
        <v>8.8000000000000005E-3</v>
      </c>
      <c r="AD840" s="10">
        <v>8.8000000000000005E-3</v>
      </c>
    </row>
    <row r="841" spans="2:30">
      <c r="B841" s="535"/>
      <c r="C841" s="535" t="s">
        <v>3786</v>
      </c>
      <c r="D841" s="535" t="s">
        <v>227</v>
      </c>
      <c r="E841" s="535">
        <v>837</v>
      </c>
      <c r="F841" s="537" t="str">
        <f>Dumpadas[[#This Row],[punto]] &amp; " "&amp;Dumpadas[[#This Row],[jornada]]&amp;" " &amp; Dumpadas[[#This Row],[N°Acop]] &amp; " " &amp; TEXT(Dumpadas[[#This Row],[fecha ]], "dd-mm-yyyy")</f>
        <v>NIVEL 974 M4 6N T.PM 837 17-04-2026</v>
      </c>
      <c r="G841" s="535" t="s">
        <v>304</v>
      </c>
      <c r="H841" s="538">
        <v>46129</v>
      </c>
      <c r="I841" s="535">
        <v>3.2</v>
      </c>
      <c r="J841" s="539">
        <v>1.72E-2</v>
      </c>
      <c r="K841" s="539">
        <f>+IF(Dumpadas[[#This Row],[ley]]&gt;0.03,0.03,Dumpadas[[#This Row],[ley]])</f>
        <v>1.72E-2</v>
      </c>
      <c r="L841" s="539"/>
      <c r="M841" s="535">
        <v>28908</v>
      </c>
      <c r="N841" s="535"/>
      <c r="O841" s="539"/>
      <c r="P841" s="540" t="str" cm="1">
        <f t="array" ref="P841">INDEX(Rangos!$E$3:$E$16,MATCH(1,(Dumpadas[[#This Row],[ley]]&gt;=Rangos!$B$3:$B$16)*(Dumpadas[[#This Row],[ley]]&lt;=Rangos!$C$3:$C$16),0))</f>
        <v>F</v>
      </c>
      <c r="R841" s="769"/>
      <c r="S841" s="769" t="s">
        <v>1381</v>
      </c>
      <c r="T841" s="369">
        <v>1</v>
      </c>
      <c r="U841" s="369">
        <v>3.2</v>
      </c>
      <c r="V841" s="10">
        <v>9.9000000000000008E-3</v>
      </c>
      <c r="Y841" s="769"/>
      <c r="Z841" s="769" t="s">
        <v>1381</v>
      </c>
      <c r="AA841" s="369">
        <v>1</v>
      </c>
      <c r="AB841" s="369">
        <v>3.2</v>
      </c>
      <c r="AC841" s="10">
        <v>9.9000000000000008E-3</v>
      </c>
      <c r="AD841" s="10">
        <v>9.9000000000000008E-3</v>
      </c>
    </row>
    <row r="842" spans="2:30">
      <c r="B842" s="535"/>
      <c r="C842" s="535" t="s">
        <v>3786</v>
      </c>
      <c r="D842" s="535" t="s">
        <v>227</v>
      </c>
      <c r="E842" s="535">
        <v>838</v>
      </c>
      <c r="F842" s="537" t="str">
        <f>Dumpadas[[#This Row],[punto]] &amp; " "&amp;Dumpadas[[#This Row],[jornada]]&amp;" " &amp; Dumpadas[[#This Row],[N°Acop]] &amp; " " &amp; TEXT(Dumpadas[[#This Row],[fecha ]], "dd-mm-yyyy")</f>
        <v>NIVEL 974 M4 6N T.PM 838 17-04-2026</v>
      </c>
      <c r="G842" s="535" t="s">
        <v>304</v>
      </c>
      <c r="H842" s="538">
        <v>46129</v>
      </c>
      <c r="I842" s="535">
        <v>3.2</v>
      </c>
      <c r="J842" s="539">
        <v>1.2800000000000001E-2</v>
      </c>
      <c r="K842" s="539">
        <f>+IF(Dumpadas[[#This Row],[ley]]&gt;0.03,0.03,Dumpadas[[#This Row],[ley]])</f>
        <v>1.2800000000000001E-2</v>
      </c>
      <c r="L842" s="539"/>
      <c r="M842" s="535">
        <v>28908</v>
      </c>
      <c r="N842" s="535"/>
      <c r="O842" s="539"/>
      <c r="P842" s="540" t="str" cm="1">
        <f t="array" ref="P842">INDEX(Rangos!$E$3:$E$16,MATCH(1,(Dumpadas[[#This Row],[ley]]&gt;=Rangos!$B$3:$B$16)*(Dumpadas[[#This Row],[ley]]&lt;=Rangos!$C$3:$C$16),0))</f>
        <v>D</v>
      </c>
      <c r="R842" s="5" t="s">
        <v>595</v>
      </c>
      <c r="S842" s="769"/>
      <c r="T842" s="369">
        <v>733</v>
      </c>
      <c r="U842" s="369">
        <v>2345.6000000000035</v>
      </c>
      <c r="V842" s="10">
        <v>1.5316371077762618E-2</v>
      </c>
      <c r="Y842" s="5" t="s">
        <v>595</v>
      </c>
      <c r="Z842" s="769"/>
      <c r="AA842" s="369">
        <v>733</v>
      </c>
      <c r="AB842" s="369">
        <v>2345.6000000000035</v>
      </c>
      <c r="AC842" s="10">
        <v>1.5316371077762618E-2</v>
      </c>
      <c r="AD842" s="10">
        <v>1.5070259208731241E-2</v>
      </c>
    </row>
    <row r="843" spans="2:30">
      <c r="B843" s="535"/>
      <c r="C843" s="535" t="s">
        <v>3786</v>
      </c>
      <c r="D843" s="535" t="s">
        <v>227</v>
      </c>
      <c r="E843" s="535">
        <v>839</v>
      </c>
      <c r="F843" s="537" t="str">
        <f>Dumpadas[[#This Row],[punto]] &amp; " "&amp;Dumpadas[[#This Row],[jornada]]&amp;" " &amp; Dumpadas[[#This Row],[N°Acop]] &amp; " " &amp; TEXT(Dumpadas[[#This Row],[fecha ]], "dd-mm-yyyy")</f>
        <v>NIVEL 974 M4 6N T.PM 839 17-04-2026</v>
      </c>
      <c r="G843" s="535" t="s">
        <v>304</v>
      </c>
      <c r="H843" s="538">
        <v>46129</v>
      </c>
      <c r="I843" s="535">
        <v>3.2</v>
      </c>
      <c r="J843" s="539">
        <v>1.1900000000000001E-2</v>
      </c>
      <c r="K843" s="539">
        <f>+IF(Dumpadas[[#This Row],[ley]]&gt;0.03,0.03,Dumpadas[[#This Row],[ley]])</f>
        <v>1.1900000000000001E-2</v>
      </c>
      <c r="L843" s="539"/>
      <c r="M843" s="535">
        <v>28908</v>
      </c>
      <c r="N843" s="535"/>
      <c r="O843" s="539"/>
      <c r="P843" s="540" t="str" cm="1">
        <f t="array" ref="P843">INDEX(Rangos!$E$3:$E$16,MATCH(1,(Dumpadas[[#This Row],[ley]]&gt;=Rangos!$B$3:$B$16)*(Dumpadas[[#This Row],[ley]]&lt;=Rangos!$C$3:$C$16),0))</f>
        <v>C</v>
      </c>
      <c r="R843" s="769"/>
      <c r="S843" s="769" t="s">
        <v>1535</v>
      </c>
      <c r="T843" s="369">
        <v>1</v>
      </c>
      <c r="U843" s="369">
        <v>3.2</v>
      </c>
      <c r="V843" s="10">
        <v>2.29E-2</v>
      </c>
      <c r="Y843" s="769"/>
      <c r="Z843" s="769" t="s">
        <v>1535</v>
      </c>
      <c r="AA843" s="369">
        <v>1</v>
      </c>
      <c r="AB843" s="369">
        <v>3.2</v>
      </c>
      <c r="AC843" s="10">
        <v>2.29E-2</v>
      </c>
      <c r="AD843" s="10">
        <v>2.29E-2</v>
      </c>
    </row>
    <row r="844" spans="2:30">
      <c r="B844" s="576"/>
      <c r="C844" s="773" t="s">
        <v>3793</v>
      </c>
      <c r="D844" s="773" t="s">
        <v>227</v>
      </c>
      <c r="E844" s="386">
        <v>840</v>
      </c>
      <c r="F844" s="410" t="str">
        <f>Dumpadas[[#This Row],[punto]] &amp; " "&amp;Dumpadas[[#This Row],[jornada]]&amp;" " &amp; Dumpadas[[#This Row],[N°Acop]] &amp; " " &amp; TEXT(Dumpadas[[#This Row],[fecha ]], "dd-mm-yyyy")</f>
        <v>NIVEL 974 M4 7S T.PM 840 17-04-2026</v>
      </c>
      <c r="G844" s="576" t="s">
        <v>304</v>
      </c>
      <c r="H844" s="5">
        <v>46129</v>
      </c>
      <c r="I844" s="576">
        <v>3.2</v>
      </c>
      <c r="J844" s="8">
        <v>1.2E-2</v>
      </c>
      <c r="K844" s="8">
        <f>+IF(Dumpadas[[#This Row],[ley]]&gt;0.03,0.03,Dumpadas[[#This Row],[ley]])</f>
        <v>1.2E-2</v>
      </c>
      <c r="L844" s="427"/>
      <c r="M844" s="386">
        <v>28909</v>
      </c>
      <c r="N844" s="386"/>
      <c r="O844" s="7"/>
      <c r="P844" s="10" t="str" cm="1">
        <f t="array" ref="P844">INDEX(Rangos!$E$3:$E$16,MATCH(1,(Dumpadas[[#This Row],[ley]]&gt;=Rangos!$B$3:$B$16)*(Dumpadas[[#This Row],[ley]]&lt;=Rangos!$C$3:$C$16),0))</f>
        <v>D</v>
      </c>
      <c r="R844" s="769"/>
      <c r="S844" s="769" t="s">
        <v>1536</v>
      </c>
      <c r="T844" s="369">
        <v>1</v>
      </c>
      <c r="U844" s="369">
        <v>3.2</v>
      </c>
      <c r="V844" s="10">
        <v>2.3900000000000001E-2</v>
      </c>
      <c r="Y844" s="769"/>
      <c r="Z844" s="769" t="s">
        <v>1536</v>
      </c>
      <c r="AA844" s="369">
        <v>1</v>
      </c>
      <c r="AB844" s="369">
        <v>3.2</v>
      </c>
      <c r="AC844" s="10">
        <v>2.3900000000000001E-2</v>
      </c>
      <c r="AD844" s="10">
        <v>2.3900000000000001E-2</v>
      </c>
    </row>
    <row r="845" spans="2:30">
      <c r="B845" s="576"/>
      <c r="C845" s="773" t="s">
        <v>3793</v>
      </c>
      <c r="D845" s="773" t="s">
        <v>227</v>
      </c>
      <c r="E845" s="386">
        <v>841</v>
      </c>
      <c r="F845" s="410" t="str">
        <f>Dumpadas[[#This Row],[punto]] &amp; " "&amp;Dumpadas[[#This Row],[jornada]]&amp;" " &amp; Dumpadas[[#This Row],[N°Acop]] &amp; " " &amp; TEXT(Dumpadas[[#This Row],[fecha ]], "dd-mm-yyyy")</f>
        <v>NIVEL 974 M4 7S T.PM 841 17-04-2026</v>
      </c>
      <c r="G845" s="576" t="s">
        <v>304</v>
      </c>
      <c r="H845" s="5">
        <v>46129</v>
      </c>
      <c r="I845" s="576">
        <v>3.2</v>
      </c>
      <c r="J845" s="8">
        <v>1.3299999999999999E-2</v>
      </c>
      <c r="K845" s="8">
        <f>+IF(Dumpadas[[#This Row],[ley]]&gt;0.03,0.03,Dumpadas[[#This Row],[ley]])</f>
        <v>1.3299999999999999E-2</v>
      </c>
      <c r="L845" s="427"/>
      <c r="M845" s="386">
        <v>28909</v>
      </c>
      <c r="N845" s="386"/>
      <c r="O845" s="7"/>
      <c r="P845" s="10" t="str" cm="1">
        <f t="array" ref="P845">INDEX(Rangos!$E$3:$E$16,MATCH(1,(Dumpadas[[#This Row],[ley]]&gt;=Rangos!$B$3:$B$16)*(Dumpadas[[#This Row],[ley]]&lt;=Rangos!$C$3:$C$16),0))</f>
        <v>D</v>
      </c>
      <c r="R845" s="769"/>
      <c r="S845" s="769" t="s">
        <v>1537</v>
      </c>
      <c r="T845" s="369">
        <v>1</v>
      </c>
      <c r="U845" s="369">
        <v>3.2</v>
      </c>
      <c r="V845" s="10">
        <v>2.1000000000000001E-2</v>
      </c>
      <c r="Y845" s="769"/>
      <c r="Z845" s="769" t="s">
        <v>1537</v>
      </c>
      <c r="AA845" s="369">
        <v>1</v>
      </c>
      <c r="AB845" s="369">
        <v>3.2</v>
      </c>
      <c r="AC845" s="10">
        <v>2.1000000000000001E-2</v>
      </c>
      <c r="AD845" s="10">
        <v>2.1000000000000001E-2</v>
      </c>
    </row>
    <row r="846" spans="2:30">
      <c r="B846" s="576"/>
      <c r="C846" s="773" t="s">
        <v>3793</v>
      </c>
      <c r="D846" s="773" t="s">
        <v>227</v>
      </c>
      <c r="E846" s="386">
        <v>842</v>
      </c>
      <c r="F846" s="410" t="str">
        <f>Dumpadas[[#This Row],[punto]] &amp; " "&amp;Dumpadas[[#This Row],[jornada]]&amp;" " &amp; Dumpadas[[#This Row],[N°Acop]] &amp; " " &amp; TEXT(Dumpadas[[#This Row],[fecha ]], "dd-mm-yyyy")</f>
        <v>NIVEL 974 M4 7S T.PM 842 17-04-2026</v>
      </c>
      <c r="G846" s="576" t="s">
        <v>304</v>
      </c>
      <c r="H846" s="5">
        <v>46129</v>
      </c>
      <c r="I846" s="576">
        <v>3.2</v>
      </c>
      <c r="J846" s="8">
        <v>1.4200000000000001E-2</v>
      </c>
      <c r="K846" s="8">
        <f>+IF(Dumpadas[[#This Row],[ley]]&gt;0.03,0.03,Dumpadas[[#This Row],[ley]])</f>
        <v>1.4200000000000001E-2</v>
      </c>
      <c r="L846" s="427"/>
      <c r="M846" s="386">
        <v>28909</v>
      </c>
      <c r="N846" s="386"/>
      <c r="O846" s="7"/>
      <c r="P846" s="10" t="str" cm="1">
        <f t="array" ref="P846">INDEX(Rangos!$E$3:$E$16,MATCH(1,(Dumpadas[[#This Row],[ley]]&gt;=Rangos!$B$3:$B$16)*(Dumpadas[[#This Row],[ley]]&lt;=Rangos!$C$3:$C$16),0))</f>
        <v>E</v>
      </c>
      <c r="R846" s="769"/>
      <c r="S846" s="769" t="s">
        <v>1538</v>
      </c>
      <c r="T846" s="369">
        <v>1</v>
      </c>
      <c r="U846" s="369">
        <v>3.2</v>
      </c>
      <c r="V846" s="10">
        <v>1.54E-2</v>
      </c>
      <c r="Y846" s="769"/>
      <c r="Z846" s="769" t="s">
        <v>1538</v>
      </c>
      <c r="AA846" s="369">
        <v>1</v>
      </c>
      <c r="AB846" s="369">
        <v>3.2</v>
      </c>
      <c r="AC846" s="10">
        <v>1.54E-2</v>
      </c>
      <c r="AD846" s="10">
        <v>1.54E-2</v>
      </c>
    </row>
    <row r="847" spans="2:30">
      <c r="B847" s="576"/>
      <c r="C847" s="773" t="s">
        <v>3793</v>
      </c>
      <c r="D847" s="773" t="s">
        <v>227</v>
      </c>
      <c r="E847" s="386">
        <v>843</v>
      </c>
      <c r="F847" s="410" t="str">
        <f>Dumpadas[[#This Row],[punto]] &amp; " "&amp;Dumpadas[[#This Row],[jornada]]&amp;" " &amp; Dumpadas[[#This Row],[N°Acop]] &amp; " " &amp; TEXT(Dumpadas[[#This Row],[fecha ]], "dd-mm-yyyy")</f>
        <v>NIVEL 974 M4 7S T.PM 843 17-04-2026</v>
      </c>
      <c r="G847" s="576" t="s">
        <v>304</v>
      </c>
      <c r="H847" s="5">
        <v>46129</v>
      </c>
      <c r="I847" s="576">
        <v>3.2</v>
      </c>
      <c r="J847" s="8">
        <v>1.66E-2</v>
      </c>
      <c r="K847" s="8">
        <f>+IF(Dumpadas[[#This Row],[ley]]&gt;0.03,0.03,Dumpadas[[#This Row],[ley]])</f>
        <v>1.66E-2</v>
      </c>
      <c r="L847" s="427"/>
      <c r="M847" s="386">
        <v>28909</v>
      </c>
      <c r="N847" s="386"/>
      <c r="O847" s="7"/>
      <c r="P847" s="10" t="str" cm="1">
        <f t="array" ref="P847">INDEX(Rangos!$E$3:$E$16,MATCH(1,(Dumpadas[[#This Row],[ley]]&gt;=Rangos!$B$3:$B$16)*(Dumpadas[[#This Row],[ley]]&lt;=Rangos!$C$3:$C$16),0))</f>
        <v>F</v>
      </c>
      <c r="R847" s="769"/>
      <c r="S847" s="769" t="s">
        <v>1539</v>
      </c>
      <c r="T847" s="369">
        <v>1</v>
      </c>
      <c r="U847" s="369">
        <v>3.2</v>
      </c>
      <c r="V847" s="10">
        <v>1.55E-2</v>
      </c>
      <c r="Y847" s="769"/>
      <c r="Z847" s="769" t="s">
        <v>1539</v>
      </c>
      <c r="AA847" s="369">
        <v>1</v>
      </c>
      <c r="AB847" s="369">
        <v>3.2</v>
      </c>
      <c r="AC847" s="10">
        <v>1.55E-2</v>
      </c>
      <c r="AD847" s="10">
        <v>1.55E-2</v>
      </c>
    </row>
    <row r="848" spans="2:30">
      <c r="B848" s="576"/>
      <c r="C848" s="773" t="s">
        <v>3793</v>
      </c>
      <c r="D848" s="773" t="s">
        <v>227</v>
      </c>
      <c r="E848" s="386">
        <v>844</v>
      </c>
      <c r="F848" s="410" t="str">
        <f>Dumpadas[[#This Row],[punto]] &amp; " "&amp;Dumpadas[[#This Row],[jornada]]&amp;" " &amp; Dumpadas[[#This Row],[N°Acop]] &amp; " " &amp; TEXT(Dumpadas[[#This Row],[fecha ]], "dd-mm-yyyy")</f>
        <v>NIVEL 974 M4 7S T.PM 844 17-04-2026</v>
      </c>
      <c r="G848" s="576" t="s">
        <v>304</v>
      </c>
      <c r="H848" s="5">
        <v>46129</v>
      </c>
      <c r="I848" s="576">
        <v>3.2</v>
      </c>
      <c r="J848" s="8">
        <v>1.72E-2</v>
      </c>
      <c r="K848" s="8">
        <f>+IF(Dumpadas[[#This Row],[ley]]&gt;0.03,0.03,Dumpadas[[#This Row],[ley]])</f>
        <v>1.72E-2</v>
      </c>
      <c r="L848" s="427"/>
      <c r="M848" s="386">
        <v>28909</v>
      </c>
      <c r="N848" s="386"/>
      <c r="O848" s="7"/>
      <c r="P848" s="10" t="str" cm="1">
        <f t="array" ref="P848">INDEX(Rangos!$E$3:$E$16,MATCH(1,(Dumpadas[[#This Row],[ley]]&gt;=Rangos!$B$3:$B$16)*(Dumpadas[[#This Row],[ley]]&lt;=Rangos!$C$3:$C$16),0))</f>
        <v>F</v>
      </c>
      <c r="R848" s="769"/>
      <c r="S848" s="769" t="s">
        <v>1540</v>
      </c>
      <c r="T848" s="369">
        <v>1</v>
      </c>
      <c r="U848" s="369">
        <v>3.2</v>
      </c>
      <c r="V848" s="10">
        <v>1.67E-2</v>
      </c>
      <c r="Y848" s="769"/>
      <c r="Z848" s="769" t="s">
        <v>1540</v>
      </c>
      <c r="AA848" s="369">
        <v>1</v>
      </c>
      <c r="AB848" s="369">
        <v>3.2</v>
      </c>
      <c r="AC848" s="10">
        <v>1.67E-2</v>
      </c>
      <c r="AD848" s="10">
        <v>1.67E-2</v>
      </c>
    </row>
    <row r="849" spans="2:30">
      <c r="B849" s="576"/>
      <c r="C849" s="773" t="s">
        <v>3793</v>
      </c>
      <c r="D849" s="773" t="s">
        <v>227</v>
      </c>
      <c r="E849" s="386">
        <v>845</v>
      </c>
      <c r="F849" s="410" t="str">
        <f>Dumpadas[[#This Row],[punto]] &amp; " "&amp;Dumpadas[[#This Row],[jornada]]&amp;" " &amp; Dumpadas[[#This Row],[N°Acop]] &amp; " " &amp; TEXT(Dumpadas[[#This Row],[fecha ]], "dd-mm-yyyy")</f>
        <v>NIVEL 974 M4 7S T.PM 845 17-04-2026</v>
      </c>
      <c r="G849" s="576" t="s">
        <v>304</v>
      </c>
      <c r="H849" s="5">
        <v>46129</v>
      </c>
      <c r="I849" s="576">
        <v>3.2</v>
      </c>
      <c r="J849" s="8">
        <v>9.4999999999999998E-3</v>
      </c>
      <c r="K849" s="8">
        <f>+IF(Dumpadas[[#This Row],[ley]]&gt;0.03,0.03,Dumpadas[[#This Row],[ley]])</f>
        <v>9.4999999999999998E-3</v>
      </c>
      <c r="L849" s="427"/>
      <c r="M849" s="386">
        <v>28910</v>
      </c>
      <c r="N849" s="386"/>
      <c r="O849" s="7"/>
      <c r="P849" s="10" t="str" cm="1">
        <f t="array" ref="P849">INDEX(Rangos!$E$3:$E$16,MATCH(1,(Dumpadas[[#This Row],[ley]]&gt;=Rangos!$B$3:$B$16)*(Dumpadas[[#This Row],[ley]]&lt;=Rangos!$C$3:$C$16),0))</f>
        <v>B</v>
      </c>
      <c r="R849" s="769"/>
      <c r="S849" s="769" t="s">
        <v>1541</v>
      </c>
      <c r="T849" s="369">
        <v>1</v>
      </c>
      <c r="U849" s="369">
        <v>3.2</v>
      </c>
      <c r="V849" s="10">
        <v>2.06E-2</v>
      </c>
      <c r="Y849" s="769"/>
      <c r="Z849" s="769" t="s">
        <v>1541</v>
      </c>
      <c r="AA849" s="369">
        <v>1</v>
      </c>
      <c r="AB849" s="369">
        <v>3.2</v>
      </c>
      <c r="AC849" s="10">
        <v>2.06E-2</v>
      </c>
      <c r="AD849" s="10">
        <v>2.06E-2</v>
      </c>
    </row>
    <row r="850" spans="2:30">
      <c r="B850" s="576"/>
      <c r="C850" s="773" t="s">
        <v>3793</v>
      </c>
      <c r="D850" s="773" t="s">
        <v>227</v>
      </c>
      <c r="E850" s="386">
        <v>846</v>
      </c>
      <c r="F850" s="410" t="str">
        <f>Dumpadas[[#This Row],[punto]] &amp; " "&amp;Dumpadas[[#This Row],[jornada]]&amp;" " &amp; Dumpadas[[#This Row],[N°Acop]] &amp; " " &amp; TEXT(Dumpadas[[#This Row],[fecha ]], "dd-mm-yyyy")</f>
        <v>NIVEL 974 M4 7S T.PM 846 17-04-2026</v>
      </c>
      <c r="G850" s="576" t="s">
        <v>304</v>
      </c>
      <c r="H850" s="5">
        <v>46129</v>
      </c>
      <c r="I850" s="576">
        <v>3.2</v>
      </c>
      <c r="J850" s="8">
        <v>1.2E-2</v>
      </c>
      <c r="K850" s="8">
        <f>+IF(Dumpadas[[#This Row],[ley]]&gt;0.03,0.03,Dumpadas[[#This Row],[ley]])</f>
        <v>1.2E-2</v>
      </c>
      <c r="L850" s="427"/>
      <c r="M850" s="386">
        <v>28910</v>
      </c>
      <c r="N850" s="386"/>
      <c r="O850" s="7"/>
      <c r="P850" s="10" t="str" cm="1">
        <f t="array" ref="P850">INDEX(Rangos!$E$3:$E$16,MATCH(1,(Dumpadas[[#This Row],[ley]]&gt;=Rangos!$B$3:$B$16)*(Dumpadas[[#This Row],[ley]]&lt;=Rangos!$C$3:$C$16),0))</f>
        <v>D</v>
      </c>
      <c r="R850" s="769"/>
      <c r="S850" s="769" t="s">
        <v>1542</v>
      </c>
      <c r="T850" s="369">
        <v>1</v>
      </c>
      <c r="U850" s="369">
        <v>3.2</v>
      </c>
      <c r="V850" s="10">
        <v>1.8200000000000001E-2</v>
      </c>
      <c r="Y850" s="769"/>
      <c r="Z850" s="769" t="s">
        <v>1542</v>
      </c>
      <c r="AA850" s="369">
        <v>1</v>
      </c>
      <c r="AB850" s="369">
        <v>3.2</v>
      </c>
      <c r="AC850" s="10">
        <v>1.8200000000000001E-2</v>
      </c>
      <c r="AD850" s="10">
        <v>1.8200000000000001E-2</v>
      </c>
    </row>
    <row r="851" spans="2:30">
      <c r="B851" s="576"/>
      <c r="C851" s="773" t="s">
        <v>3793</v>
      </c>
      <c r="D851" s="773" t="s">
        <v>227</v>
      </c>
      <c r="E851" s="386">
        <v>847</v>
      </c>
      <c r="F851" s="410" t="str">
        <f>Dumpadas[[#This Row],[punto]] &amp; " "&amp;Dumpadas[[#This Row],[jornada]]&amp;" " &amp; Dumpadas[[#This Row],[N°Acop]] &amp; " " &amp; TEXT(Dumpadas[[#This Row],[fecha ]], "dd-mm-yyyy")</f>
        <v>NIVEL 974 M4 7S T.PM 847 17-04-2026</v>
      </c>
      <c r="G851" s="576" t="s">
        <v>304</v>
      </c>
      <c r="H851" s="5">
        <v>46129</v>
      </c>
      <c r="I851" s="576">
        <v>3.2</v>
      </c>
      <c r="J851" s="8">
        <v>1.1900000000000001E-2</v>
      </c>
      <c r="K851" s="8">
        <f>+IF(Dumpadas[[#This Row],[ley]]&gt;0.03,0.03,Dumpadas[[#This Row],[ley]])</f>
        <v>1.1900000000000001E-2</v>
      </c>
      <c r="L851" s="427"/>
      <c r="M851" s="386">
        <v>28910</v>
      </c>
      <c r="N851" s="386"/>
      <c r="O851" s="7"/>
      <c r="P851" s="10" t="str" cm="1">
        <f t="array" ref="P851">INDEX(Rangos!$E$3:$E$16,MATCH(1,(Dumpadas[[#This Row],[ley]]&gt;=Rangos!$B$3:$B$16)*(Dumpadas[[#This Row],[ley]]&lt;=Rangos!$C$3:$C$16),0))</f>
        <v>C</v>
      </c>
      <c r="R851" s="769"/>
      <c r="S851" s="769" t="s">
        <v>1543</v>
      </c>
      <c r="T851" s="369">
        <v>1</v>
      </c>
      <c r="U851" s="369">
        <v>3.2</v>
      </c>
      <c r="V851" s="10">
        <v>1.9900000000000001E-2</v>
      </c>
      <c r="Y851" s="769"/>
      <c r="Z851" s="769" t="s">
        <v>1543</v>
      </c>
      <c r="AA851" s="369">
        <v>1</v>
      </c>
      <c r="AB851" s="369">
        <v>3.2</v>
      </c>
      <c r="AC851" s="10">
        <v>1.9900000000000001E-2</v>
      </c>
      <c r="AD851" s="10">
        <v>1.9900000000000001E-2</v>
      </c>
    </row>
    <row r="852" spans="2:30">
      <c r="B852" s="576"/>
      <c r="C852" s="773" t="s">
        <v>3793</v>
      </c>
      <c r="D852" s="773" t="s">
        <v>227</v>
      </c>
      <c r="E852" s="386">
        <v>848</v>
      </c>
      <c r="F852" s="410" t="str">
        <f>Dumpadas[[#This Row],[punto]] &amp; " "&amp;Dumpadas[[#This Row],[jornada]]&amp;" " &amp; Dumpadas[[#This Row],[N°Acop]] &amp; " " &amp; TEXT(Dumpadas[[#This Row],[fecha ]], "dd-mm-yyyy")</f>
        <v>NIVEL 974 M4 7S T.PM 848 17-04-2026</v>
      </c>
      <c r="G852" s="576" t="s">
        <v>304</v>
      </c>
      <c r="H852" s="5">
        <v>46129</v>
      </c>
      <c r="I852" s="576">
        <v>3.2</v>
      </c>
      <c r="J852" s="8">
        <v>1.09E-2</v>
      </c>
      <c r="K852" s="8">
        <f>+IF(Dumpadas[[#This Row],[ley]]&gt;0.03,0.03,Dumpadas[[#This Row],[ley]])</f>
        <v>1.09E-2</v>
      </c>
      <c r="L852" s="427"/>
      <c r="M852" s="386">
        <v>28910</v>
      </c>
      <c r="N852" s="386"/>
      <c r="O852" s="7"/>
      <c r="P852" s="10" t="str" cm="1">
        <f t="array" ref="P852">INDEX(Rangos!$E$3:$E$16,MATCH(1,(Dumpadas[[#This Row],[ley]]&gt;=Rangos!$B$3:$B$16)*(Dumpadas[[#This Row],[ley]]&lt;=Rangos!$C$3:$C$16),0))</f>
        <v>C</v>
      </c>
      <c r="R852" s="769"/>
      <c r="S852" s="769" t="s">
        <v>1544</v>
      </c>
      <c r="T852" s="369">
        <v>1</v>
      </c>
      <c r="U852" s="369">
        <v>3.2</v>
      </c>
      <c r="V852" s="10">
        <v>1.5800000000000002E-2</v>
      </c>
      <c r="Y852" s="769"/>
      <c r="Z852" s="769" t="s">
        <v>1544</v>
      </c>
      <c r="AA852" s="369">
        <v>1</v>
      </c>
      <c r="AB852" s="369">
        <v>3.2</v>
      </c>
      <c r="AC852" s="10">
        <v>1.5800000000000002E-2</v>
      </c>
      <c r="AD852" s="10">
        <v>1.5800000000000002E-2</v>
      </c>
    </row>
    <row r="853" spans="2:30">
      <c r="B853" s="576"/>
      <c r="C853" s="773" t="s">
        <v>3793</v>
      </c>
      <c r="D853" s="773" t="s">
        <v>227</v>
      </c>
      <c r="E853" s="386">
        <v>849</v>
      </c>
      <c r="F853" s="410" t="str">
        <f>Dumpadas[[#This Row],[punto]] &amp; " "&amp;Dumpadas[[#This Row],[jornada]]&amp;" " &amp; Dumpadas[[#This Row],[N°Acop]] &amp; " " &amp; TEXT(Dumpadas[[#This Row],[fecha ]], "dd-mm-yyyy")</f>
        <v>NIVEL 974 M4 7S T.PM 849 17-04-2026</v>
      </c>
      <c r="G853" s="576" t="s">
        <v>304</v>
      </c>
      <c r="H853" s="5">
        <v>46129</v>
      </c>
      <c r="I853" s="576">
        <v>3.2</v>
      </c>
      <c r="J853" s="8">
        <v>7.6E-3</v>
      </c>
      <c r="K853" s="8">
        <f>+IF(Dumpadas[[#This Row],[ley]]&gt;0.03,0.03,Dumpadas[[#This Row],[ley]])</f>
        <v>7.6E-3</v>
      </c>
      <c r="L853" s="427"/>
      <c r="M853" s="386">
        <v>28910</v>
      </c>
      <c r="N853" s="386"/>
      <c r="O853" s="7"/>
      <c r="P853" s="10" t="str" cm="1">
        <f t="array" ref="P853">INDEX(Rangos!$E$3:$E$16,MATCH(1,(Dumpadas[[#This Row],[ley]]&gt;=Rangos!$B$3:$B$16)*(Dumpadas[[#This Row],[ley]]&lt;=Rangos!$C$3:$C$16),0))</f>
        <v>A</v>
      </c>
      <c r="R853" s="769"/>
      <c r="S853" s="769" t="s">
        <v>1545</v>
      </c>
      <c r="T853" s="369">
        <v>1</v>
      </c>
      <c r="U853" s="369">
        <v>3.2</v>
      </c>
      <c r="V853" s="10">
        <v>1.9599999999999999E-2</v>
      </c>
      <c r="Y853" s="769"/>
      <c r="Z853" s="769" t="s">
        <v>1545</v>
      </c>
      <c r="AA853" s="369">
        <v>1</v>
      </c>
      <c r="AB853" s="369">
        <v>3.2</v>
      </c>
      <c r="AC853" s="10">
        <v>1.9599999999999999E-2</v>
      </c>
      <c r="AD853" s="10">
        <v>1.9599999999999999E-2</v>
      </c>
    </row>
    <row r="854" spans="2:30">
      <c r="B854" s="576"/>
      <c r="C854" s="773" t="s">
        <v>3793</v>
      </c>
      <c r="D854" s="773" t="s">
        <v>227</v>
      </c>
      <c r="E854" s="386">
        <v>850</v>
      </c>
      <c r="F854" s="410" t="str">
        <f>Dumpadas[[#This Row],[punto]] &amp; " "&amp;Dumpadas[[#This Row],[jornada]]&amp;" " &amp; Dumpadas[[#This Row],[N°Acop]] &amp; " " &amp; TEXT(Dumpadas[[#This Row],[fecha ]], "dd-mm-yyyy")</f>
        <v>NIVEL 974 M4 7S T.PM 850 17-04-2026</v>
      </c>
      <c r="G854" s="576" t="s">
        <v>304</v>
      </c>
      <c r="H854" s="5">
        <v>46129</v>
      </c>
      <c r="I854" s="576">
        <v>3.2</v>
      </c>
      <c r="J854" s="8">
        <v>1.32E-2</v>
      </c>
      <c r="K854" s="8">
        <f>+IF(Dumpadas[[#This Row],[ley]]&gt;0.03,0.03,Dumpadas[[#This Row],[ley]])</f>
        <v>1.32E-2</v>
      </c>
      <c r="L854" s="427"/>
      <c r="M854" s="386">
        <v>28910</v>
      </c>
      <c r="N854" s="386"/>
      <c r="O854" s="7"/>
      <c r="P854" s="10" t="str" cm="1">
        <f t="array" ref="P854">INDEX(Rangos!$E$3:$E$16,MATCH(1,(Dumpadas[[#This Row],[ley]]&gt;=Rangos!$B$3:$B$16)*(Dumpadas[[#This Row],[ley]]&lt;=Rangos!$C$3:$C$16),0))</f>
        <v>D</v>
      </c>
      <c r="R854" s="769"/>
      <c r="S854" s="769" t="s">
        <v>1546</v>
      </c>
      <c r="T854" s="369">
        <v>1</v>
      </c>
      <c r="U854" s="369">
        <v>3.2</v>
      </c>
      <c r="V854" s="10">
        <v>1.8599999999999998E-2</v>
      </c>
      <c r="Y854" s="769"/>
      <c r="Z854" s="769" t="s">
        <v>1546</v>
      </c>
      <c r="AA854" s="369">
        <v>1</v>
      </c>
      <c r="AB854" s="369">
        <v>3.2</v>
      </c>
      <c r="AC854" s="10">
        <v>1.8599999999999998E-2</v>
      </c>
      <c r="AD854" s="10">
        <v>1.8599999999999998E-2</v>
      </c>
    </row>
    <row r="855" spans="2:30">
      <c r="B855" s="576"/>
      <c r="C855" s="773" t="s">
        <v>3793</v>
      </c>
      <c r="D855" s="773" t="s">
        <v>227</v>
      </c>
      <c r="E855" s="386">
        <v>851</v>
      </c>
      <c r="F855" s="410" t="str">
        <f>Dumpadas[[#This Row],[punto]] &amp; " "&amp;Dumpadas[[#This Row],[jornada]]&amp;" " &amp; Dumpadas[[#This Row],[N°Acop]] &amp; " " &amp; TEXT(Dumpadas[[#This Row],[fecha ]], "dd-mm-yyyy")</f>
        <v>NIVEL 974 M4 7S T.PM 851 17-04-2026</v>
      </c>
      <c r="G855" s="576" t="s">
        <v>304</v>
      </c>
      <c r="H855" s="5">
        <v>46129</v>
      </c>
      <c r="I855" s="576">
        <v>3.2</v>
      </c>
      <c r="J855" s="8">
        <v>8.3000000000000001E-3</v>
      </c>
      <c r="K855" s="8">
        <f>+IF(Dumpadas[[#This Row],[ley]]&gt;0.03,0.03,Dumpadas[[#This Row],[ley]])</f>
        <v>8.3000000000000001E-3</v>
      </c>
      <c r="L855" s="427"/>
      <c r="M855" s="386">
        <v>28910</v>
      </c>
      <c r="N855" s="386"/>
      <c r="O855" s="7"/>
      <c r="P855" s="10" t="str" cm="1">
        <f t="array" ref="P855">INDEX(Rangos!$E$3:$E$16,MATCH(1,(Dumpadas[[#This Row],[ley]]&gt;=Rangos!$B$3:$B$16)*(Dumpadas[[#This Row],[ley]]&lt;=Rangos!$C$3:$C$16),0))</f>
        <v>A</v>
      </c>
      <c r="R855" s="769"/>
      <c r="S855" s="769" t="s">
        <v>1547</v>
      </c>
      <c r="T855" s="369">
        <v>1</v>
      </c>
      <c r="U855" s="369">
        <v>3.2</v>
      </c>
      <c r="V855" s="10">
        <v>1.89E-2</v>
      </c>
      <c r="Y855" s="769"/>
      <c r="Z855" s="769" t="s">
        <v>1547</v>
      </c>
      <c r="AA855" s="369">
        <v>1</v>
      </c>
      <c r="AB855" s="369">
        <v>3.2</v>
      </c>
      <c r="AC855" s="10">
        <v>1.89E-2</v>
      </c>
      <c r="AD855" s="10">
        <v>1.89E-2</v>
      </c>
    </row>
    <row r="856" spans="2:30">
      <c r="B856" s="576"/>
      <c r="C856" s="773" t="s">
        <v>3793</v>
      </c>
      <c r="D856" s="773" t="s">
        <v>227</v>
      </c>
      <c r="E856" s="386">
        <v>852</v>
      </c>
      <c r="F856" s="410" t="str">
        <f>Dumpadas[[#This Row],[punto]] &amp; " "&amp;Dumpadas[[#This Row],[jornada]]&amp;" " &amp; Dumpadas[[#This Row],[N°Acop]] &amp; " " &amp; TEXT(Dumpadas[[#This Row],[fecha ]], "dd-mm-yyyy")</f>
        <v>NIVEL 974 M4 7S T.PM 852 17-04-2026</v>
      </c>
      <c r="G856" s="576" t="s">
        <v>304</v>
      </c>
      <c r="H856" s="5">
        <v>46129</v>
      </c>
      <c r="I856" s="576">
        <v>3.2</v>
      </c>
      <c r="J856" s="8">
        <v>1.38E-2</v>
      </c>
      <c r="K856" s="8">
        <f>+IF(Dumpadas[[#This Row],[ley]]&gt;0.03,0.03,Dumpadas[[#This Row],[ley]])</f>
        <v>1.38E-2</v>
      </c>
      <c r="L856" s="427"/>
      <c r="M856" s="386">
        <v>28910</v>
      </c>
      <c r="N856" s="386"/>
      <c r="O856" s="7"/>
      <c r="P856" s="10" t="str" cm="1">
        <f t="array" ref="P856">INDEX(Rangos!$E$3:$E$16,MATCH(1,(Dumpadas[[#This Row],[ley]]&gt;=Rangos!$B$3:$B$16)*(Dumpadas[[#This Row],[ley]]&lt;=Rangos!$C$3:$C$16),0))</f>
        <v>E</v>
      </c>
      <c r="R856" s="769"/>
      <c r="S856" s="769" t="s">
        <v>1548</v>
      </c>
      <c r="T856" s="369">
        <v>1</v>
      </c>
      <c r="U856" s="369">
        <v>3.2</v>
      </c>
      <c r="V856" s="10">
        <v>2.52E-2</v>
      </c>
      <c r="Y856" s="769"/>
      <c r="Z856" s="769" t="s">
        <v>1548</v>
      </c>
      <c r="AA856" s="369">
        <v>1</v>
      </c>
      <c r="AB856" s="369">
        <v>3.2</v>
      </c>
      <c r="AC856" s="10">
        <v>2.52E-2</v>
      </c>
      <c r="AD856" s="10">
        <v>2.52E-2</v>
      </c>
    </row>
    <row r="857" spans="2:30">
      <c r="B857" s="576"/>
      <c r="C857" s="773" t="s">
        <v>3793</v>
      </c>
      <c r="D857" s="773" t="s">
        <v>227</v>
      </c>
      <c r="E857" s="386">
        <v>853</v>
      </c>
      <c r="F857" s="410" t="str">
        <f>Dumpadas[[#This Row],[punto]] &amp; " "&amp;Dumpadas[[#This Row],[jornada]]&amp;" " &amp; Dumpadas[[#This Row],[N°Acop]] &amp; " " &amp; TEXT(Dumpadas[[#This Row],[fecha ]], "dd-mm-yyyy")</f>
        <v>NIVEL 974 M4 7S T.PM 853 17-04-2026</v>
      </c>
      <c r="G857" s="576" t="s">
        <v>304</v>
      </c>
      <c r="H857" s="5">
        <v>46129</v>
      </c>
      <c r="I857" s="576">
        <v>3.2</v>
      </c>
      <c r="J857" s="8">
        <v>7.6E-3</v>
      </c>
      <c r="K857" s="8">
        <f>+IF(Dumpadas[[#This Row],[ley]]&gt;0.03,0.03,Dumpadas[[#This Row],[ley]])</f>
        <v>7.6E-3</v>
      </c>
      <c r="L857" s="427"/>
      <c r="M857" s="386">
        <v>28910</v>
      </c>
      <c r="N857" s="386"/>
      <c r="O857" s="7"/>
      <c r="P857" s="10" t="str" cm="1">
        <f t="array" ref="P857">INDEX(Rangos!$E$3:$E$16,MATCH(1,(Dumpadas[[#This Row],[ley]]&gt;=Rangos!$B$3:$B$16)*(Dumpadas[[#This Row],[ley]]&lt;=Rangos!$C$3:$C$16),0))</f>
        <v>A</v>
      </c>
      <c r="R857" s="769"/>
      <c r="S857" s="769" t="s">
        <v>1549</v>
      </c>
      <c r="T857" s="369">
        <v>1</v>
      </c>
      <c r="U857" s="369">
        <v>3.2</v>
      </c>
      <c r="V857" s="10">
        <v>1.9599999999999999E-2</v>
      </c>
      <c r="Y857" s="769"/>
      <c r="Z857" s="769" t="s">
        <v>1549</v>
      </c>
      <c r="AA857" s="369">
        <v>1</v>
      </c>
      <c r="AB857" s="369">
        <v>3.2</v>
      </c>
      <c r="AC857" s="10">
        <v>1.9599999999999999E-2</v>
      </c>
      <c r="AD857" s="10">
        <v>1.9599999999999999E-2</v>
      </c>
    </row>
    <row r="858" spans="2:30">
      <c r="B858" s="535"/>
      <c r="C858" s="535" t="s">
        <v>3800</v>
      </c>
      <c r="D858" s="535" t="s">
        <v>227</v>
      </c>
      <c r="E858" s="535">
        <v>854</v>
      </c>
      <c r="F858" s="537" t="str">
        <f>Dumpadas[[#This Row],[punto]] &amp; " "&amp;Dumpadas[[#This Row],[jornada]]&amp;" " &amp; Dumpadas[[#This Row],[N°Acop]] &amp; " " &amp; TEXT(Dumpadas[[#This Row],[fecha ]], "dd-mm-yyyy")</f>
        <v>NIVEL 974 REMANENTE T.PM 854 17-04-2026</v>
      </c>
      <c r="G858" s="535" t="s">
        <v>304</v>
      </c>
      <c r="H858" s="538">
        <v>46129</v>
      </c>
      <c r="I858" s="535">
        <v>3.2</v>
      </c>
      <c r="J858" s="539">
        <v>1.03E-2</v>
      </c>
      <c r="K858" s="539">
        <f>+IF(Dumpadas[[#This Row],[ley]]&gt;0.03,0.03,Dumpadas[[#This Row],[ley]])</f>
        <v>1.03E-2</v>
      </c>
      <c r="L858" s="539"/>
      <c r="M858" s="535">
        <v>28911</v>
      </c>
      <c r="N858" s="535"/>
      <c r="O858" s="539"/>
      <c r="P858" s="540" t="str" cm="1">
        <f t="array" ref="P858">INDEX(Rangos!$E$3:$E$16,MATCH(1,(Dumpadas[[#This Row],[ley]]&gt;=Rangos!$B$3:$B$16)*(Dumpadas[[#This Row],[ley]]&lt;=Rangos!$C$3:$C$16),0))</f>
        <v>B</v>
      </c>
      <c r="R858" s="769"/>
      <c r="S858" s="769" t="s">
        <v>1550</v>
      </c>
      <c r="T858" s="369">
        <v>1</v>
      </c>
      <c r="U858" s="369">
        <v>3.2</v>
      </c>
      <c r="V858" s="10">
        <v>2.0799999999999999E-2</v>
      </c>
      <c r="Y858" s="769"/>
      <c r="Z858" s="769" t="s">
        <v>1550</v>
      </c>
      <c r="AA858" s="369">
        <v>1</v>
      </c>
      <c r="AB858" s="369">
        <v>3.2</v>
      </c>
      <c r="AC858" s="10">
        <v>2.0799999999999999E-2</v>
      </c>
      <c r="AD858" s="10">
        <v>2.0799999999999999E-2</v>
      </c>
    </row>
    <row r="859" spans="2:30">
      <c r="B859" s="535"/>
      <c r="C859" s="535" t="s">
        <v>3800</v>
      </c>
      <c r="D859" s="535" t="s">
        <v>227</v>
      </c>
      <c r="E859" s="535">
        <v>855</v>
      </c>
      <c r="F859" s="537" t="str">
        <f>Dumpadas[[#This Row],[punto]] &amp; " "&amp;Dumpadas[[#This Row],[jornada]]&amp;" " &amp; Dumpadas[[#This Row],[N°Acop]] &amp; " " &amp; TEXT(Dumpadas[[#This Row],[fecha ]], "dd-mm-yyyy")</f>
        <v>NIVEL 974 REMANENTE T.PM 855 17-04-2026</v>
      </c>
      <c r="G859" s="535" t="s">
        <v>304</v>
      </c>
      <c r="H859" s="538">
        <v>46129</v>
      </c>
      <c r="I859" s="535">
        <v>3.2</v>
      </c>
      <c r="J859" s="539">
        <v>9.7000000000000003E-3</v>
      </c>
      <c r="K859" s="539">
        <f>+IF(Dumpadas[[#This Row],[ley]]&gt;0.03,0.03,Dumpadas[[#This Row],[ley]])</f>
        <v>9.7000000000000003E-3</v>
      </c>
      <c r="L859" s="539"/>
      <c r="M859" s="535">
        <v>28911</v>
      </c>
      <c r="N859" s="535"/>
      <c r="O859" s="539"/>
      <c r="P859" s="540" t="str" cm="1">
        <f t="array" ref="P859">INDEX(Rangos!$E$3:$E$16,MATCH(1,(Dumpadas[[#This Row],[ley]]&gt;=Rangos!$B$3:$B$16)*(Dumpadas[[#This Row],[ley]]&lt;=Rangos!$C$3:$C$16),0))</f>
        <v>B</v>
      </c>
      <c r="R859" s="769"/>
      <c r="S859" s="769" t="s">
        <v>1551</v>
      </c>
      <c r="T859" s="369">
        <v>1</v>
      </c>
      <c r="U859" s="369">
        <v>3.2</v>
      </c>
      <c r="V859" s="10">
        <v>2.9899999999999999E-2</v>
      </c>
      <c r="Y859" s="769"/>
      <c r="Z859" s="769" t="s">
        <v>1551</v>
      </c>
      <c r="AA859" s="369">
        <v>1</v>
      </c>
      <c r="AB859" s="369">
        <v>3.2</v>
      </c>
      <c r="AC859" s="10">
        <v>2.9899999999999999E-2</v>
      </c>
      <c r="AD859" s="10">
        <v>2.9899999999999999E-2</v>
      </c>
    </row>
    <row r="860" spans="2:30">
      <c r="B860" s="535"/>
      <c r="C860" s="535" t="s">
        <v>3800</v>
      </c>
      <c r="D860" s="535" t="s">
        <v>227</v>
      </c>
      <c r="E860" s="535">
        <v>856</v>
      </c>
      <c r="F860" s="537" t="str">
        <f>Dumpadas[[#This Row],[punto]] &amp; " "&amp;Dumpadas[[#This Row],[jornada]]&amp;" " &amp; Dumpadas[[#This Row],[N°Acop]] &amp; " " &amp; TEXT(Dumpadas[[#This Row],[fecha ]], "dd-mm-yyyy")</f>
        <v>NIVEL 974 REMANENTE T.PM 856 17-04-2026</v>
      </c>
      <c r="G860" s="535" t="s">
        <v>304</v>
      </c>
      <c r="H860" s="538">
        <v>46129</v>
      </c>
      <c r="I860" s="535">
        <v>3.2</v>
      </c>
      <c r="J860" s="539">
        <v>9.4000000000000004E-3</v>
      </c>
      <c r="K860" s="539">
        <f>+IF(Dumpadas[[#This Row],[ley]]&gt;0.03,0.03,Dumpadas[[#This Row],[ley]])</f>
        <v>9.4000000000000004E-3</v>
      </c>
      <c r="L860" s="539"/>
      <c r="M860" s="535">
        <v>28911</v>
      </c>
      <c r="N860" s="535"/>
      <c r="O860" s="539"/>
      <c r="P860" s="540" t="str" cm="1">
        <f t="array" ref="P860">INDEX(Rangos!$E$3:$E$16,MATCH(1,(Dumpadas[[#This Row],[ley]]&gt;=Rangos!$B$3:$B$16)*(Dumpadas[[#This Row],[ley]]&lt;=Rangos!$C$3:$C$16),0))</f>
        <v>B</v>
      </c>
      <c r="R860" s="769"/>
      <c r="S860" s="769" t="s">
        <v>1552</v>
      </c>
      <c r="T860" s="369">
        <v>1</v>
      </c>
      <c r="U860" s="369">
        <v>3.2</v>
      </c>
      <c r="V860" s="10">
        <v>1.7399999999999999E-2</v>
      </c>
      <c r="Y860" s="769"/>
      <c r="Z860" s="769" t="s">
        <v>1552</v>
      </c>
      <c r="AA860" s="369">
        <v>1</v>
      </c>
      <c r="AB860" s="369">
        <v>3.2</v>
      </c>
      <c r="AC860" s="10">
        <v>1.7399999999999999E-2</v>
      </c>
      <c r="AD860" s="10">
        <v>1.7399999999999999E-2</v>
      </c>
    </row>
    <row r="861" spans="2:30">
      <c r="B861" s="535"/>
      <c r="C861" s="535" t="s">
        <v>3800</v>
      </c>
      <c r="D861" s="535" t="s">
        <v>227</v>
      </c>
      <c r="E861" s="535">
        <v>857</v>
      </c>
      <c r="F861" s="537" t="str">
        <f>Dumpadas[[#This Row],[punto]] &amp; " "&amp;Dumpadas[[#This Row],[jornada]]&amp;" " &amp; Dumpadas[[#This Row],[N°Acop]] &amp; " " &amp; TEXT(Dumpadas[[#This Row],[fecha ]], "dd-mm-yyyy")</f>
        <v>NIVEL 974 REMANENTE T.PM 857 17-04-2026</v>
      </c>
      <c r="G861" s="535" t="s">
        <v>304</v>
      </c>
      <c r="H861" s="538">
        <v>46129</v>
      </c>
      <c r="I861" s="535">
        <v>3.2</v>
      </c>
      <c r="J861" s="539">
        <v>1.04E-2</v>
      </c>
      <c r="K861" s="539">
        <f>+IF(Dumpadas[[#This Row],[ley]]&gt;0.03,0.03,Dumpadas[[#This Row],[ley]])</f>
        <v>1.04E-2</v>
      </c>
      <c r="L861" s="539"/>
      <c r="M861" s="535">
        <v>28911</v>
      </c>
      <c r="N861" s="535"/>
      <c r="O861" s="539"/>
      <c r="P861" s="540" t="str" cm="1">
        <f t="array" ref="P861">INDEX(Rangos!$E$3:$E$16,MATCH(1,(Dumpadas[[#This Row],[ley]]&gt;=Rangos!$B$3:$B$16)*(Dumpadas[[#This Row],[ley]]&lt;=Rangos!$C$3:$C$16),0))</f>
        <v>B</v>
      </c>
      <c r="R861" s="769"/>
      <c r="S861" s="769" t="s">
        <v>1553</v>
      </c>
      <c r="T861" s="369">
        <v>1</v>
      </c>
      <c r="U861" s="369">
        <v>3.2</v>
      </c>
      <c r="V861" s="10">
        <v>1.0699999999999999E-2</v>
      </c>
      <c r="Y861" s="769"/>
      <c r="Z861" s="769" t="s">
        <v>1553</v>
      </c>
      <c r="AA861" s="369">
        <v>1</v>
      </c>
      <c r="AB861" s="369">
        <v>3.2</v>
      </c>
      <c r="AC861" s="10">
        <v>1.0699999999999999E-2</v>
      </c>
      <c r="AD861" s="10">
        <v>1.0699999999999999E-2</v>
      </c>
    </row>
    <row r="862" spans="2:30">
      <c r="B862" s="535"/>
      <c r="C862" s="535" t="s">
        <v>3800</v>
      </c>
      <c r="D862" s="535" t="s">
        <v>227</v>
      </c>
      <c r="E862" s="535">
        <v>858</v>
      </c>
      <c r="F862" s="537" t="str">
        <f>Dumpadas[[#This Row],[punto]] &amp; " "&amp;Dumpadas[[#This Row],[jornada]]&amp;" " &amp; Dumpadas[[#This Row],[N°Acop]] &amp; " " &amp; TEXT(Dumpadas[[#This Row],[fecha ]], "dd-mm-yyyy")</f>
        <v>NIVEL 974 REMANENTE T.PM 858 17-04-2026</v>
      </c>
      <c r="G862" s="535" t="s">
        <v>304</v>
      </c>
      <c r="H862" s="538">
        <v>46129</v>
      </c>
      <c r="I862" s="535">
        <v>3.2</v>
      </c>
      <c r="J862" s="539">
        <v>9.5999999999999992E-3</v>
      </c>
      <c r="K862" s="539">
        <f>+IF(Dumpadas[[#This Row],[ley]]&gt;0.03,0.03,Dumpadas[[#This Row],[ley]])</f>
        <v>9.5999999999999992E-3</v>
      </c>
      <c r="L862" s="539"/>
      <c r="M862" s="535">
        <v>28913</v>
      </c>
      <c r="N862" s="535"/>
      <c r="O862" s="539"/>
      <c r="P862" s="540" t="str" cm="1">
        <f t="array" ref="P862">INDEX(Rangos!$E$3:$E$16,MATCH(1,(Dumpadas[[#This Row],[ley]]&gt;=Rangos!$B$3:$B$16)*(Dumpadas[[#This Row],[ley]]&lt;=Rangos!$C$3:$C$16),0))</f>
        <v>B</v>
      </c>
      <c r="R862" s="769"/>
      <c r="S862" s="769" t="s">
        <v>1554</v>
      </c>
      <c r="T862" s="369">
        <v>1</v>
      </c>
      <c r="U862" s="369">
        <v>3.2</v>
      </c>
      <c r="V862" s="10">
        <v>1.2999999999999999E-2</v>
      </c>
      <c r="Y862" s="769"/>
      <c r="Z862" s="769" t="s">
        <v>1554</v>
      </c>
      <c r="AA862" s="369">
        <v>1</v>
      </c>
      <c r="AB862" s="369">
        <v>3.2</v>
      </c>
      <c r="AC862" s="10">
        <v>1.2999999999999999E-2</v>
      </c>
      <c r="AD862" s="10">
        <v>1.2999999999999999E-2</v>
      </c>
    </row>
    <row r="863" spans="2:30">
      <c r="B863" s="535"/>
      <c r="C863" s="535" t="s">
        <v>3800</v>
      </c>
      <c r="D863" s="535" t="s">
        <v>227</v>
      </c>
      <c r="E863" s="535">
        <v>859</v>
      </c>
      <c r="F863" s="537" t="str">
        <f>Dumpadas[[#This Row],[punto]] &amp; " "&amp;Dumpadas[[#This Row],[jornada]]&amp;" " &amp; Dumpadas[[#This Row],[N°Acop]] &amp; " " &amp; TEXT(Dumpadas[[#This Row],[fecha ]], "dd-mm-yyyy")</f>
        <v>NIVEL 974 REMANENTE T.PM 859 17-04-2026</v>
      </c>
      <c r="G863" s="535" t="s">
        <v>304</v>
      </c>
      <c r="H863" s="538">
        <v>46129</v>
      </c>
      <c r="I863" s="535">
        <v>3.2</v>
      </c>
      <c r="J863" s="539">
        <v>4.0000000000000001E-3</v>
      </c>
      <c r="K863" s="539">
        <f>+IF(Dumpadas[[#This Row],[ley]]&gt;0.03,0.03,Dumpadas[[#This Row],[ley]])</f>
        <v>4.0000000000000001E-3</v>
      </c>
      <c r="L863" s="539"/>
      <c r="M863" s="535">
        <v>28913</v>
      </c>
      <c r="N863" s="535"/>
      <c r="O863" s="539"/>
      <c r="P863" s="540" t="str" cm="1">
        <f t="array" ref="P863">INDEX(Rangos!$E$3:$E$16,MATCH(1,(Dumpadas[[#This Row],[ley]]&gt;=Rangos!$B$3:$B$16)*(Dumpadas[[#This Row],[ley]]&lt;=Rangos!$C$3:$C$16),0))</f>
        <v>Descarte</v>
      </c>
      <c r="R863" s="769"/>
      <c r="S863" s="769" t="s">
        <v>1555</v>
      </c>
      <c r="T863" s="369">
        <v>1</v>
      </c>
      <c r="U863" s="369">
        <v>3.2</v>
      </c>
      <c r="V863" s="10">
        <v>1.4200000000000001E-2</v>
      </c>
      <c r="Y863" s="769"/>
      <c r="Z863" s="769" t="s">
        <v>1555</v>
      </c>
      <c r="AA863" s="369">
        <v>1</v>
      </c>
      <c r="AB863" s="369">
        <v>3.2</v>
      </c>
      <c r="AC863" s="10">
        <v>1.4200000000000001E-2</v>
      </c>
      <c r="AD863" s="10">
        <v>1.4200000000000001E-2</v>
      </c>
    </row>
    <row r="864" spans="2:30">
      <c r="B864" s="535"/>
      <c r="C864" s="535" t="s">
        <v>3800</v>
      </c>
      <c r="D864" s="535" t="s">
        <v>227</v>
      </c>
      <c r="E864" s="535">
        <v>860</v>
      </c>
      <c r="F864" s="537" t="str">
        <f>Dumpadas[[#This Row],[punto]] &amp; " "&amp;Dumpadas[[#This Row],[jornada]]&amp;" " &amp; Dumpadas[[#This Row],[N°Acop]] &amp; " " &amp; TEXT(Dumpadas[[#This Row],[fecha ]], "dd-mm-yyyy")</f>
        <v>NIVEL 974 REMANENTE T.PM 860 17-04-2026</v>
      </c>
      <c r="G864" s="535" t="s">
        <v>304</v>
      </c>
      <c r="H864" s="538">
        <v>46129</v>
      </c>
      <c r="I864" s="535">
        <v>3.2</v>
      </c>
      <c r="J864" s="539">
        <v>9.7999999999999997E-3</v>
      </c>
      <c r="K864" s="539">
        <f>+IF(Dumpadas[[#This Row],[ley]]&gt;0.03,0.03,Dumpadas[[#This Row],[ley]])</f>
        <v>9.7999999999999997E-3</v>
      </c>
      <c r="L864" s="539"/>
      <c r="M864" s="535">
        <v>28913</v>
      </c>
      <c r="N864" s="535"/>
      <c r="O864" s="539"/>
      <c r="P864" s="540" t="str" cm="1">
        <f t="array" ref="P864">INDEX(Rangos!$E$3:$E$16,MATCH(1,(Dumpadas[[#This Row],[ley]]&gt;=Rangos!$B$3:$B$16)*(Dumpadas[[#This Row],[ley]]&lt;=Rangos!$C$3:$C$16),0))</f>
        <v>B</v>
      </c>
      <c r="R864" s="769"/>
      <c r="S864" s="769" t="s">
        <v>1556</v>
      </c>
      <c r="T864" s="369">
        <v>1</v>
      </c>
      <c r="U864" s="369">
        <v>3.2</v>
      </c>
      <c r="V864" s="10">
        <v>9.2999999999999992E-3</v>
      </c>
      <c r="Y864" s="769"/>
      <c r="Z864" s="769" t="s">
        <v>1556</v>
      </c>
      <c r="AA864" s="369">
        <v>1</v>
      </c>
      <c r="AB864" s="369">
        <v>3.2</v>
      </c>
      <c r="AC864" s="10">
        <v>9.2999999999999992E-3</v>
      </c>
      <c r="AD864" s="10">
        <v>9.2999999999999992E-3</v>
      </c>
    </row>
    <row r="865" spans="2:30">
      <c r="B865" s="576"/>
      <c r="C865" s="773" t="s">
        <v>3789</v>
      </c>
      <c r="D865" s="773" t="s">
        <v>227</v>
      </c>
      <c r="E865" s="386">
        <v>861</v>
      </c>
      <c r="F865" s="410" t="str">
        <f>Dumpadas[[#This Row],[punto]] &amp; " "&amp;Dumpadas[[#This Row],[jornada]]&amp;" " &amp; Dumpadas[[#This Row],[N°Acop]] &amp; " " &amp; TEXT(Dumpadas[[#This Row],[fecha ]], "dd-mm-yyyy")</f>
        <v>NIVEL 974 M4 7N PM 861 17-04-2026</v>
      </c>
      <c r="G865" s="576" t="s">
        <v>16</v>
      </c>
      <c r="H865" s="5">
        <v>46129</v>
      </c>
      <c r="I865" s="576">
        <v>3.2</v>
      </c>
      <c r="J865" s="8">
        <v>1.2800000000000001E-2</v>
      </c>
      <c r="K865" s="8">
        <f>+IF(Dumpadas[[#This Row],[ley]]&gt;0.03,0.03,Dumpadas[[#This Row],[ley]])</f>
        <v>1.2800000000000001E-2</v>
      </c>
      <c r="L865" s="427"/>
      <c r="M865" s="386">
        <v>28914</v>
      </c>
      <c r="N865" s="386"/>
      <c r="O865" s="7"/>
      <c r="P865" s="10" t="str" cm="1">
        <f t="array" ref="P865">INDEX(Rangos!$E$3:$E$16,MATCH(1,(Dumpadas[[#This Row],[ley]]&gt;=Rangos!$B$3:$B$16)*(Dumpadas[[#This Row],[ley]]&lt;=Rangos!$C$3:$C$16),0))</f>
        <v>D</v>
      </c>
      <c r="R865" s="769"/>
      <c r="S865" s="769" t="s">
        <v>1557</v>
      </c>
      <c r="T865" s="369">
        <v>1</v>
      </c>
      <c r="U865" s="369">
        <v>3.2</v>
      </c>
      <c r="V865" s="10">
        <v>1.12E-2</v>
      </c>
      <c r="Y865" s="769"/>
      <c r="Z865" s="769" t="s">
        <v>1557</v>
      </c>
      <c r="AA865" s="369">
        <v>1</v>
      </c>
      <c r="AB865" s="369">
        <v>3.2</v>
      </c>
      <c r="AC865" s="10">
        <v>1.12E-2</v>
      </c>
      <c r="AD865" s="10">
        <v>1.12E-2</v>
      </c>
    </row>
    <row r="866" spans="2:30">
      <c r="B866" s="576"/>
      <c r="C866" s="773" t="s">
        <v>3789</v>
      </c>
      <c r="D866" s="773" t="s">
        <v>227</v>
      </c>
      <c r="E866" s="386">
        <v>862</v>
      </c>
      <c r="F866" s="410" t="str">
        <f>Dumpadas[[#This Row],[punto]] &amp; " "&amp;Dumpadas[[#This Row],[jornada]]&amp;" " &amp; Dumpadas[[#This Row],[N°Acop]] &amp; " " &amp; TEXT(Dumpadas[[#This Row],[fecha ]], "dd-mm-yyyy")</f>
        <v>NIVEL 974 M4 7N PM 862 17-04-2026</v>
      </c>
      <c r="G866" s="576" t="s">
        <v>16</v>
      </c>
      <c r="H866" s="5">
        <v>46129</v>
      </c>
      <c r="I866" s="576">
        <v>3.2</v>
      </c>
      <c r="J866" s="8">
        <v>8.9999999999999993E-3</v>
      </c>
      <c r="K866" s="8">
        <f>+IF(Dumpadas[[#This Row],[ley]]&gt;0.03,0.03,Dumpadas[[#This Row],[ley]])</f>
        <v>8.9999999999999993E-3</v>
      </c>
      <c r="L866" s="427"/>
      <c r="M866" s="386">
        <v>28914</v>
      </c>
      <c r="N866" s="386"/>
      <c r="O866" s="7"/>
      <c r="P866" s="10" t="str" cm="1">
        <f t="array" ref="P866">INDEX(Rangos!$E$3:$E$16,MATCH(1,(Dumpadas[[#This Row],[ley]]&gt;=Rangos!$B$3:$B$16)*(Dumpadas[[#This Row],[ley]]&lt;=Rangos!$C$3:$C$16),0))</f>
        <v>B</v>
      </c>
      <c r="R866" s="769"/>
      <c r="S866" s="769" t="s">
        <v>1558</v>
      </c>
      <c r="T866" s="369">
        <v>1</v>
      </c>
      <c r="U866" s="369">
        <v>3.2</v>
      </c>
      <c r="V866" s="10">
        <v>1.2800000000000001E-2</v>
      </c>
      <c r="Y866" s="769"/>
      <c r="Z866" s="769" t="s">
        <v>1558</v>
      </c>
      <c r="AA866" s="369">
        <v>1</v>
      </c>
      <c r="AB866" s="369">
        <v>3.2</v>
      </c>
      <c r="AC866" s="10">
        <v>1.2800000000000001E-2</v>
      </c>
      <c r="AD866" s="10">
        <v>1.2800000000000001E-2</v>
      </c>
    </row>
    <row r="867" spans="2:30">
      <c r="B867" s="576"/>
      <c r="C867" s="773" t="s">
        <v>3789</v>
      </c>
      <c r="D867" s="773" t="s">
        <v>227</v>
      </c>
      <c r="E867" s="386">
        <v>863</v>
      </c>
      <c r="F867" s="410" t="str">
        <f>Dumpadas[[#This Row],[punto]] &amp; " "&amp;Dumpadas[[#This Row],[jornada]]&amp;" " &amp; Dumpadas[[#This Row],[N°Acop]] &amp; " " &amp; TEXT(Dumpadas[[#This Row],[fecha ]], "dd-mm-yyyy")</f>
        <v>NIVEL 974 M4 7N PM 863 17-04-2026</v>
      </c>
      <c r="G867" s="576" t="s">
        <v>16</v>
      </c>
      <c r="H867" s="5">
        <v>46129</v>
      </c>
      <c r="I867" s="576">
        <v>3.2</v>
      </c>
      <c r="J867" s="8">
        <v>1.18E-2</v>
      </c>
      <c r="K867" s="8">
        <f>+IF(Dumpadas[[#This Row],[ley]]&gt;0.03,0.03,Dumpadas[[#This Row],[ley]])</f>
        <v>1.18E-2</v>
      </c>
      <c r="L867" s="427"/>
      <c r="M867" s="386">
        <v>28914</v>
      </c>
      <c r="N867" s="386"/>
      <c r="O867" s="7"/>
      <c r="P867" s="10" t="str" cm="1">
        <f t="array" ref="P867">INDEX(Rangos!$E$3:$E$16,MATCH(1,(Dumpadas[[#This Row],[ley]]&gt;=Rangos!$B$3:$B$16)*(Dumpadas[[#This Row],[ley]]&lt;=Rangos!$C$3:$C$16),0))</f>
        <v>C</v>
      </c>
      <c r="R867" s="769"/>
      <c r="S867" s="769" t="s">
        <v>1559</v>
      </c>
      <c r="T867" s="369">
        <v>1</v>
      </c>
      <c r="U867" s="369">
        <v>3.2</v>
      </c>
      <c r="V867" s="10">
        <v>9.4999999999999998E-3</v>
      </c>
      <c r="Y867" s="769"/>
      <c r="Z867" s="769" t="s">
        <v>1559</v>
      </c>
      <c r="AA867" s="369">
        <v>1</v>
      </c>
      <c r="AB867" s="369">
        <v>3.2</v>
      </c>
      <c r="AC867" s="10">
        <v>9.4999999999999998E-3</v>
      </c>
      <c r="AD867" s="10">
        <v>9.4999999999999998E-3</v>
      </c>
    </row>
    <row r="868" spans="2:30">
      <c r="B868" s="576"/>
      <c r="C868" s="773" t="s">
        <v>3789</v>
      </c>
      <c r="D868" s="773" t="s">
        <v>227</v>
      </c>
      <c r="E868" s="386">
        <v>864</v>
      </c>
      <c r="F868" s="410" t="str">
        <f>Dumpadas[[#This Row],[punto]] &amp; " "&amp;Dumpadas[[#This Row],[jornada]]&amp;" " &amp; Dumpadas[[#This Row],[N°Acop]] &amp; " " &amp; TEXT(Dumpadas[[#This Row],[fecha ]], "dd-mm-yyyy")</f>
        <v>NIVEL 974 M4 7N PM 864 17-04-2026</v>
      </c>
      <c r="G868" s="576" t="s">
        <v>16</v>
      </c>
      <c r="H868" s="5">
        <v>46129</v>
      </c>
      <c r="I868" s="576">
        <v>3.2</v>
      </c>
      <c r="J868" s="8">
        <v>1.5699999999999999E-2</v>
      </c>
      <c r="K868" s="8">
        <f>+IF(Dumpadas[[#This Row],[ley]]&gt;0.03,0.03,Dumpadas[[#This Row],[ley]])</f>
        <v>1.5699999999999999E-2</v>
      </c>
      <c r="L868" s="427"/>
      <c r="M868" s="386">
        <v>28914</v>
      </c>
      <c r="N868" s="386"/>
      <c r="O868" s="7"/>
      <c r="P868" s="10" t="str" cm="1">
        <f t="array" ref="P868">INDEX(Rangos!$E$3:$E$16,MATCH(1,(Dumpadas[[#This Row],[ley]]&gt;=Rangos!$B$3:$B$16)*(Dumpadas[[#This Row],[ley]]&lt;=Rangos!$C$3:$C$16),0))</f>
        <v>F</v>
      </c>
      <c r="R868" s="769"/>
      <c r="S868" s="769" t="s">
        <v>1560</v>
      </c>
      <c r="T868" s="369">
        <v>1</v>
      </c>
      <c r="U868" s="369">
        <v>3.2</v>
      </c>
      <c r="V868" s="10">
        <v>1.1900000000000001E-2</v>
      </c>
      <c r="Y868" s="769"/>
      <c r="Z868" s="769" t="s">
        <v>1560</v>
      </c>
      <c r="AA868" s="369">
        <v>1</v>
      </c>
      <c r="AB868" s="369">
        <v>3.2</v>
      </c>
      <c r="AC868" s="10">
        <v>1.1900000000000001E-2</v>
      </c>
      <c r="AD868" s="10">
        <v>1.1900000000000001E-2</v>
      </c>
    </row>
    <row r="869" spans="2:30">
      <c r="B869" s="576"/>
      <c r="C869" s="773" t="s">
        <v>3789</v>
      </c>
      <c r="D869" s="773" t="s">
        <v>227</v>
      </c>
      <c r="E869" s="386">
        <v>865</v>
      </c>
      <c r="F869" s="410" t="str">
        <f>Dumpadas[[#This Row],[punto]] &amp; " "&amp;Dumpadas[[#This Row],[jornada]]&amp;" " &amp; Dumpadas[[#This Row],[N°Acop]] &amp; " " &amp; TEXT(Dumpadas[[#This Row],[fecha ]], "dd-mm-yyyy")</f>
        <v>NIVEL 974 M4 7N PM 865 17-04-2026</v>
      </c>
      <c r="G869" s="576" t="s">
        <v>16</v>
      </c>
      <c r="H869" s="5">
        <v>46129</v>
      </c>
      <c r="I869" s="576">
        <v>3.2</v>
      </c>
      <c r="J869" s="8">
        <v>1.14E-2</v>
      </c>
      <c r="K869" s="8">
        <f>+IF(Dumpadas[[#This Row],[ley]]&gt;0.03,0.03,Dumpadas[[#This Row],[ley]])</f>
        <v>1.14E-2</v>
      </c>
      <c r="L869" s="427"/>
      <c r="M869" s="386">
        <v>28914</v>
      </c>
      <c r="N869" s="386"/>
      <c r="O869" s="7"/>
      <c r="P869" s="10" t="str" cm="1">
        <f t="array" ref="P869">INDEX(Rangos!$E$3:$E$16,MATCH(1,(Dumpadas[[#This Row],[ley]]&gt;=Rangos!$B$3:$B$16)*(Dumpadas[[#This Row],[ley]]&lt;=Rangos!$C$3:$C$16),0))</f>
        <v>C</v>
      </c>
      <c r="R869" s="769"/>
      <c r="S869" s="769" t="s">
        <v>1561</v>
      </c>
      <c r="T869" s="369">
        <v>1</v>
      </c>
      <c r="U869" s="369">
        <v>3.2</v>
      </c>
      <c r="V869" s="10">
        <v>1.09E-2</v>
      </c>
      <c r="Y869" s="769"/>
      <c r="Z869" s="769" t="s">
        <v>1561</v>
      </c>
      <c r="AA869" s="369">
        <v>1</v>
      </c>
      <c r="AB869" s="369">
        <v>3.2</v>
      </c>
      <c r="AC869" s="10">
        <v>1.09E-2</v>
      </c>
      <c r="AD869" s="10">
        <v>1.09E-2</v>
      </c>
    </row>
    <row r="870" spans="2:30">
      <c r="B870" s="576"/>
      <c r="C870" s="773" t="s">
        <v>3789</v>
      </c>
      <c r="D870" s="773" t="s">
        <v>227</v>
      </c>
      <c r="E870" s="386">
        <v>866</v>
      </c>
      <c r="F870" s="410" t="str">
        <f>Dumpadas[[#This Row],[punto]] &amp; " "&amp;Dumpadas[[#This Row],[jornada]]&amp;" " &amp; Dumpadas[[#This Row],[N°Acop]] &amp; " " &amp; TEXT(Dumpadas[[#This Row],[fecha ]], "dd-mm-yyyy")</f>
        <v>NIVEL 974 M4 7N PM 866 17-04-2026</v>
      </c>
      <c r="G870" s="576" t="s">
        <v>16</v>
      </c>
      <c r="H870" s="5">
        <v>46129</v>
      </c>
      <c r="I870" s="576">
        <v>3.2</v>
      </c>
      <c r="J870" s="8">
        <v>1.4E-2</v>
      </c>
      <c r="K870" s="8">
        <f>+IF(Dumpadas[[#This Row],[ley]]&gt;0.03,0.03,Dumpadas[[#This Row],[ley]])</f>
        <v>1.4E-2</v>
      </c>
      <c r="L870" s="427"/>
      <c r="M870" s="386">
        <v>28914</v>
      </c>
      <c r="N870" s="386"/>
      <c r="O870" s="7"/>
      <c r="P870" s="10" t="str" cm="1">
        <f t="array" ref="P870">INDEX(Rangos!$E$3:$E$16,MATCH(1,(Dumpadas[[#This Row],[ley]]&gt;=Rangos!$B$3:$B$16)*(Dumpadas[[#This Row],[ley]]&lt;=Rangos!$C$3:$C$16),0))</f>
        <v>E</v>
      </c>
      <c r="R870" s="769"/>
      <c r="S870" s="769" t="s">
        <v>1562</v>
      </c>
      <c r="T870" s="369">
        <v>1</v>
      </c>
      <c r="U870" s="369">
        <v>3.2</v>
      </c>
      <c r="V870" s="10">
        <v>1.2699999999999999E-2</v>
      </c>
      <c r="Y870" s="769"/>
      <c r="Z870" s="769" t="s">
        <v>1562</v>
      </c>
      <c r="AA870" s="369">
        <v>1</v>
      </c>
      <c r="AB870" s="369">
        <v>3.2</v>
      </c>
      <c r="AC870" s="10">
        <v>1.2699999999999999E-2</v>
      </c>
      <c r="AD870" s="10">
        <v>1.2699999999999999E-2</v>
      </c>
    </row>
    <row r="871" spans="2:30">
      <c r="B871" s="576"/>
      <c r="C871" s="773" t="s">
        <v>3789</v>
      </c>
      <c r="D871" s="773" t="s">
        <v>227</v>
      </c>
      <c r="E871" s="386">
        <v>867</v>
      </c>
      <c r="F871" s="410" t="str">
        <f>Dumpadas[[#This Row],[punto]] &amp; " "&amp;Dumpadas[[#This Row],[jornada]]&amp;" " &amp; Dumpadas[[#This Row],[N°Acop]] &amp; " " &amp; TEXT(Dumpadas[[#This Row],[fecha ]], "dd-mm-yyyy")</f>
        <v>NIVEL 974 M4 7N PM 867 17-04-2026</v>
      </c>
      <c r="G871" s="576" t="s">
        <v>16</v>
      </c>
      <c r="H871" s="5">
        <v>46129</v>
      </c>
      <c r="I871" s="576">
        <v>3.2</v>
      </c>
      <c r="J871" s="8">
        <v>1.11E-2</v>
      </c>
      <c r="K871" s="8">
        <f>+IF(Dumpadas[[#This Row],[ley]]&gt;0.03,0.03,Dumpadas[[#This Row],[ley]])</f>
        <v>1.11E-2</v>
      </c>
      <c r="L871" s="427"/>
      <c r="M871" s="386">
        <v>28914</v>
      </c>
      <c r="N871" s="386"/>
      <c r="O871" s="7"/>
      <c r="P871" s="10" t="str" cm="1">
        <f t="array" ref="P871">INDEX(Rangos!$E$3:$E$16,MATCH(1,(Dumpadas[[#This Row],[ley]]&gt;=Rangos!$B$3:$B$16)*(Dumpadas[[#This Row],[ley]]&lt;=Rangos!$C$3:$C$16),0))</f>
        <v>C</v>
      </c>
      <c r="R871" s="769"/>
      <c r="S871" s="769" t="s">
        <v>1563</v>
      </c>
      <c r="T871" s="369">
        <v>1</v>
      </c>
      <c r="U871" s="369">
        <v>3.2</v>
      </c>
      <c r="V871" s="10">
        <v>1.0500000000000001E-2</v>
      </c>
      <c r="Y871" s="769"/>
      <c r="Z871" s="769" t="s">
        <v>1563</v>
      </c>
      <c r="AA871" s="369">
        <v>1</v>
      </c>
      <c r="AB871" s="369">
        <v>3.2</v>
      </c>
      <c r="AC871" s="10">
        <v>1.0500000000000001E-2</v>
      </c>
      <c r="AD871" s="10">
        <v>1.0500000000000001E-2</v>
      </c>
    </row>
    <row r="872" spans="2:30">
      <c r="B872" s="576"/>
      <c r="C872" s="773" t="s">
        <v>3789</v>
      </c>
      <c r="D872" s="773" t="s">
        <v>227</v>
      </c>
      <c r="E872" s="386">
        <v>868</v>
      </c>
      <c r="F872" s="410" t="str">
        <f>Dumpadas[[#This Row],[punto]] &amp; " "&amp;Dumpadas[[#This Row],[jornada]]&amp;" " &amp; Dumpadas[[#This Row],[N°Acop]] &amp; " " &amp; TEXT(Dumpadas[[#This Row],[fecha ]], "dd-mm-yyyy")</f>
        <v>NIVEL 974 M4 7N PM 868 17-04-2026</v>
      </c>
      <c r="G872" s="576" t="s">
        <v>16</v>
      </c>
      <c r="H872" s="5">
        <v>46129</v>
      </c>
      <c r="I872" s="576">
        <v>3.2</v>
      </c>
      <c r="J872" s="8">
        <v>7.4999999999999997E-3</v>
      </c>
      <c r="K872" s="8">
        <f>+IF(Dumpadas[[#This Row],[ley]]&gt;0.03,0.03,Dumpadas[[#This Row],[ley]])</f>
        <v>7.4999999999999997E-3</v>
      </c>
      <c r="L872" s="427"/>
      <c r="M872" s="386">
        <v>28914</v>
      </c>
      <c r="N872" s="386"/>
      <c r="O872" s="7"/>
      <c r="P872" s="10" t="str" cm="1">
        <f t="array" ref="P872">INDEX(Rangos!$E$3:$E$16,MATCH(1,(Dumpadas[[#This Row],[ley]]&gt;=Rangos!$B$3:$B$16)*(Dumpadas[[#This Row],[ley]]&lt;=Rangos!$C$3:$C$16),0))</f>
        <v>A</v>
      </c>
      <c r="R872" s="769"/>
      <c r="S872" s="769" t="s">
        <v>1564</v>
      </c>
      <c r="T872" s="369">
        <v>1</v>
      </c>
      <c r="U872" s="369">
        <v>3.2</v>
      </c>
      <c r="V872" s="10">
        <v>1.03E-2</v>
      </c>
      <c r="Y872" s="769"/>
      <c r="Z872" s="769" t="s">
        <v>1564</v>
      </c>
      <c r="AA872" s="369">
        <v>1</v>
      </c>
      <c r="AB872" s="369">
        <v>3.2</v>
      </c>
      <c r="AC872" s="10">
        <v>1.03E-2</v>
      </c>
      <c r="AD872" s="10">
        <v>1.03E-2</v>
      </c>
    </row>
    <row r="873" spans="2:30">
      <c r="B873" s="576"/>
      <c r="C873" s="773" t="s">
        <v>3789</v>
      </c>
      <c r="D873" s="773" t="s">
        <v>227</v>
      </c>
      <c r="E873" s="386">
        <v>869</v>
      </c>
      <c r="F873" s="410" t="str">
        <f>Dumpadas[[#This Row],[punto]] &amp; " "&amp;Dumpadas[[#This Row],[jornada]]&amp;" " &amp; Dumpadas[[#This Row],[N°Acop]] &amp; " " &amp; TEXT(Dumpadas[[#This Row],[fecha ]], "dd-mm-yyyy")</f>
        <v>NIVEL 974 M4 7N PM 869 17-04-2026</v>
      </c>
      <c r="G873" s="576" t="s">
        <v>16</v>
      </c>
      <c r="H873" s="5">
        <v>46129</v>
      </c>
      <c r="I873" s="576">
        <v>3.2</v>
      </c>
      <c r="J873" s="8">
        <v>9.4999999999999998E-3</v>
      </c>
      <c r="K873" s="8">
        <f>+IF(Dumpadas[[#This Row],[ley]]&gt;0.03,0.03,Dumpadas[[#This Row],[ley]])</f>
        <v>9.4999999999999998E-3</v>
      </c>
      <c r="L873" s="427"/>
      <c r="M873" s="386">
        <v>28914</v>
      </c>
      <c r="N873" s="386"/>
      <c r="O873" s="7"/>
      <c r="P873" s="10" t="str" cm="1">
        <f t="array" ref="P873">INDEX(Rangos!$E$3:$E$16,MATCH(1,(Dumpadas[[#This Row],[ley]]&gt;=Rangos!$B$3:$B$16)*(Dumpadas[[#This Row],[ley]]&lt;=Rangos!$C$3:$C$16),0))</f>
        <v>B</v>
      </c>
      <c r="R873" s="769"/>
      <c r="S873" s="769" t="s">
        <v>1565</v>
      </c>
      <c r="T873" s="369">
        <v>1</v>
      </c>
      <c r="U873" s="369">
        <v>3.2</v>
      </c>
      <c r="V873" s="10">
        <v>8.3999999999999995E-3</v>
      </c>
      <c r="Y873" s="769"/>
      <c r="Z873" s="769" t="s">
        <v>1565</v>
      </c>
      <c r="AA873" s="369">
        <v>1</v>
      </c>
      <c r="AB873" s="369">
        <v>3.2</v>
      </c>
      <c r="AC873" s="10">
        <v>8.3999999999999995E-3</v>
      </c>
      <c r="AD873" s="10">
        <v>8.3999999999999995E-3</v>
      </c>
    </row>
    <row r="874" spans="2:30">
      <c r="B874" s="576"/>
      <c r="C874" s="773" t="s">
        <v>3789</v>
      </c>
      <c r="D874" s="773" t="s">
        <v>227</v>
      </c>
      <c r="E874" s="386">
        <v>870</v>
      </c>
      <c r="F874" s="410" t="str">
        <f>Dumpadas[[#This Row],[punto]] &amp; " "&amp;Dumpadas[[#This Row],[jornada]]&amp;" " &amp; Dumpadas[[#This Row],[N°Acop]] &amp; " " &amp; TEXT(Dumpadas[[#This Row],[fecha ]], "dd-mm-yyyy")</f>
        <v>NIVEL 974 M4 7N PM 870 17-04-2026</v>
      </c>
      <c r="G874" s="576" t="s">
        <v>16</v>
      </c>
      <c r="H874" s="5">
        <v>46129</v>
      </c>
      <c r="I874" s="576">
        <v>3.2</v>
      </c>
      <c r="J874" s="8">
        <v>9.7000000000000003E-3</v>
      </c>
      <c r="K874" s="8">
        <f>+IF(Dumpadas[[#This Row],[ley]]&gt;0.03,0.03,Dumpadas[[#This Row],[ley]])</f>
        <v>9.7000000000000003E-3</v>
      </c>
      <c r="L874" s="427"/>
      <c r="M874" s="386">
        <v>28914</v>
      </c>
      <c r="N874" s="386"/>
      <c r="O874" s="7"/>
      <c r="P874" s="10" t="str" cm="1">
        <f t="array" ref="P874">INDEX(Rangos!$E$3:$E$16,MATCH(1,(Dumpadas[[#This Row],[ley]]&gt;=Rangos!$B$3:$B$16)*(Dumpadas[[#This Row],[ley]]&lt;=Rangos!$C$3:$C$16),0))</f>
        <v>B</v>
      </c>
      <c r="R874" s="769"/>
      <c r="S874" s="769" t="s">
        <v>1566</v>
      </c>
      <c r="T874" s="369">
        <v>1</v>
      </c>
      <c r="U874" s="369">
        <v>3.2</v>
      </c>
      <c r="V874" s="10">
        <v>9.7000000000000003E-3</v>
      </c>
      <c r="Y874" s="769"/>
      <c r="Z874" s="769" t="s">
        <v>1566</v>
      </c>
      <c r="AA874" s="369">
        <v>1</v>
      </c>
      <c r="AB874" s="369">
        <v>3.2</v>
      </c>
      <c r="AC874" s="10">
        <v>9.7000000000000003E-3</v>
      </c>
      <c r="AD874" s="10">
        <v>9.7000000000000003E-3</v>
      </c>
    </row>
    <row r="875" spans="2:30">
      <c r="B875" s="576"/>
      <c r="C875" s="773" t="s">
        <v>3789</v>
      </c>
      <c r="D875" s="773" t="s">
        <v>227</v>
      </c>
      <c r="E875" s="386">
        <v>871</v>
      </c>
      <c r="F875" s="410" t="str">
        <f>Dumpadas[[#This Row],[punto]] &amp; " "&amp;Dumpadas[[#This Row],[jornada]]&amp;" " &amp; Dumpadas[[#This Row],[N°Acop]] &amp; " " &amp; TEXT(Dumpadas[[#This Row],[fecha ]], "dd-mm-yyyy")</f>
        <v>NIVEL 974 M4 7N PM 871 17-04-2026</v>
      </c>
      <c r="G875" s="576" t="s">
        <v>16</v>
      </c>
      <c r="H875" s="5">
        <v>46129</v>
      </c>
      <c r="I875" s="576">
        <v>3.2</v>
      </c>
      <c r="J875" s="8">
        <v>1.0200000000000001E-2</v>
      </c>
      <c r="K875" s="8">
        <f>+IF(Dumpadas[[#This Row],[ley]]&gt;0.03,0.03,Dumpadas[[#This Row],[ley]])</f>
        <v>1.0200000000000001E-2</v>
      </c>
      <c r="L875" s="427"/>
      <c r="M875" s="386">
        <v>28914</v>
      </c>
      <c r="N875" s="386"/>
      <c r="O875" s="7"/>
      <c r="P875" s="10" t="str" cm="1">
        <f t="array" ref="P875">INDEX(Rangos!$E$3:$E$16,MATCH(1,(Dumpadas[[#This Row],[ley]]&gt;=Rangos!$B$3:$B$16)*(Dumpadas[[#This Row],[ley]]&lt;=Rangos!$C$3:$C$16),0))</f>
        <v>B</v>
      </c>
      <c r="R875" s="769"/>
      <c r="S875" s="769" t="s">
        <v>1567</v>
      </c>
      <c r="T875" s="369">
        <v>1</v>
      </c>
      <c r="U875" s="369">
        <v>3.2</v>
      </c>
      <c r="V875" s="10">
        <v>1.0500000000000001E-2</v>
      </c>
      <c r="Y875" s="769"/>
      <c r="Z875" s="769" t="s">
        <v>1567</v>
      </c>
      <c r="AA875" s="369">
        <v>1</v>
      </c>
      <c r="AB875" s="369">
        <v>3.2</v>
      </c>
      <c r="AC875" s="10">
        <v>1.0500000000000001E-2</v>
      </c>
      <c r="AD875" s="10">
        <v>1.0500000000000001E-2</v>
      </c>
    </row>
    <row r="876" spans="2:30">
      <c r="B876" s="535"/>
      <c r="C876" s="535" t="s">
        <v>3800</v>
      </c>
      <c r="D876" s="535" t="s">
        <v>227</v>
      </c>
      <c r="E876" s="535">
        <v>872</v>
      </c>
      <c r="F876" s="537" t="str">
        <f>Dumpadas[[#This Row],[punto]] &amp; " "&amp;Dumpadas[[#This Row],[jornada]]&amp;" " &amp; Dumpadas[[#This Row],[N°Acop]] &amp; " " &amp; TEXT(Dumpadas[[#This Row],[fecha ]], "dd-mm-yyyy")</f>
        <v>NIVEL 974 REMANENTE PM 872 20-04-2026</v>
      </c>
      <c r="G876" s="535" t="s">
        <v>16</v>
      </c>
      <c r="H876" s="538">
        <v>46132</v>
      </c>
      <c r="I876" s="535">
        <v>3.2</v>
      </c>
      <c r="J876" s="539">
        <v>4.7999999999999996E-3</v>
      </c>
      <c r="K876" s="539">
        <f>+IF(Dumpadas[[#This Row],[ley]]&gt;0.03,0.03,Dumpadas[[#This Row],[ley]])</f>
        <v>4.7999999999999996E-3</v>
      </c>
      <c r="L876" s="539"/>
      <c r="M876" s="535">
        <v>28915</v>
      </c>
      <c r="N876" s="535"/>
      <c r="O876" s="539"/>
      <c r="P876" s="540" t="str" cm="1">
        <f t="array" ref="P876">INDEX(Rangos!$E$3:$E$16,MATCH(1,(Dumpadas[[#This Row],[ley]]&gt;=Rangos!$B$3:$B$16)*(Dumpadas[[#This Row],[ley]]&lt;=Rangos!$C$3:$C$16),0))</f>
        <v>Descarte</v>
      </c>
      <c r="R876" s="769"/>
      <c r="S876" s="769" t="s">
        <v>1568</v>
      </c>
      <c r="T876" s="369">
        <v>1</v>
      </c>
      <c r="U876" s="369">
        <v>3.2</v>
      </c>
      <c r="V876" s="10">
        <v>6.4000000000000003E-3</v>
      </c>
      <c r="Y876" s="769"/>
      <c r="Z876" s="769" t="s">
        <v>1568</v>
      </c>
      <c r="AA876" s="369">
        <v>1</v>
      </c>
      <c r="AB876" s="369">
        <v>3.2</v>
      </c>
      <c r="AC876" s="10">
        <v>6.4000000000000003E-3</v>
      </c>
      <c r="AD876" s="10">
        <v>6.4000000000000003E-3</v>
      </c>
    </row>
    <row r="877" spans="2:30">
      <c r="B877" s="535"/>
      <c r="C877" s="535" t="s">
        <v>3800</v>
      </c>
      <c r="D877" s="535" t="s">
        <v>227</v>
      </c>
      <c r="E877" s="535">
        <v>873</v>
      </c>
      <c r="F877" s="537" t="str">
        <f>Dumpadas[[#This Row],[punto]] &amp; " "&amp;Dumpadas[[#This Row],[jornada]]&amp;" " &amp; Dumpadas[[#This Row],[N°Acop]] &amp; " " &amp; TEXT(Dumpadas[[#This Row],[fecha ]], "dd-mm-yyyy")</f>
        <v>NIVEL 974 REMANENTE PM 873 20-04-2026</v>
      </c>
      <c r="G877" s="535" t="s">
        <v>16</v>
      </c>
      <c r="H877" s="538">
        <v>46132</v>
      </c>
      <c r="I877" s="535">
        <v>3.2</v>
      </c>
      <c r="J877" s="539">
        <v>8.6999999999999994E-3</v>
      </c>
      <c r="K877" s="539">
        <f>+IF(Dumpadas[[#This Row],[ley]]&gt;0.03,0.03,Dumpadas[[#This Row],[ley]])</f>
        <v>8.6999999999999994E-3</v>
      </c>
      <c r="L877" s="539"/>
      <c r="M877" s="535">
        <v>28915</v>
      </c>
      <c r="N877" s="535"/>
      <c r="O877" s="539"/>
      <c r="P877" s="540" t="str" cm="1">
        <f t="array" ref="P877">INDEX(Rangos!$E$3:$E$16,MATCH(1,(Dumpadas[[#This Row],[ley]]&gt;=Rangos!$B$3:$B$16)*(Dumpadas[[#This Row],[ley]]&lt;=Rangos!$C$3:$C$16),0))</f>
        <v>A</v>
      </c>
      <c r="R877" s="769"/>
      <c r="S877" s="769" t="s">
        <v>1569</v>
      </c>
      <c r="T877" s="369">
        <v>1</v>
      </c>
      <c r="U877" s="369">
        <v>3.2</v>
      </c>
      <c r="V877" s="10">
        <v>1.6799999999999999E-2</v>
      </c>
      <c r="Y877" s="769"/>
      <c r="Z877" s="769" t="s">
        <v>1569</v>
      </c>
      <c r="AA877" s="369">
        <v>1</v>
      </c>
      <c r="AB877" s="369">
        <v>3.2</v>
      </c>
      <c r="AC877" s="10">
        <v>1.6799999999999999E-2</v>
      </c>
      <c r="AD877" s="10">
        <v>1.6799999999999999E-2</v>
      </c>
    </row>
    <row r="878" spans="2:30">
      <c r="B878" s="535"/>
      <c r="C878" s="535" t="s">
        <v>3800</v>
      </c>
      <c r="D878" s="535" t="s">
        <v>227</v>
      </c>
      <c r="E878" s="535">
        <v>874</v>
      </c>
      <c r="F878" s="537" t="str">
        <f>Dumpadas[[#This Row],[punto]] &amp; " "&amp;Dumpadas[[#This Row],[jornada]]&amp;" " &amp; Dumpadas[[#This Row],[N°Acop]] &amp; " " &amp; TEXT(Dumpadas[[#This Row],[fecha ]], "dd-mm-yyyy")</f>
        <v>NIVEL 974 REMANENTE PM 874 20-04-2026</v>
      </c>
      <c r="G878" s="535" t="s">
        <v>16</v>
      </c>
      <c r="H878" s="538">
        <v>46132</v>
      </c>
      <c r="I878" s="535">
        <v>3.2</v>
      </c>
      <c r="J878" s="539">
        <v>7.1000000000000004E-3</v>
      </c>
      <c r="K878" s="539">
        <f>+IF(Dumpadas[[#This Row],[ley]]&gt;0.03,0.03,Dumpadas[[#This Row],[ley]])</f>
        <v>7.1000000000000004E-3</v>
      </c>
      <c r="L878" s="539"/>
      <c r="M878" s="535">
        <v>28915</v>
      </c>
      <c r="N878" s="535"/>
      <c r="O878" s="539"/>
      <c r="P878" s="540" t="str" cm="1">
        <f t="array" ref="P878">INDEX(Rangos!$E$3:$E$16,MATCH(1,(Dumpadas[[#This Row],[ley]]&gt;=Rangos!$B$3:$B$16)*(Dumpadas[[#This Row],[ley]]&lt;=Rangos!$C$3:$C$16),0))</f>
        <v>Reserva</v>
      </c>
      <c r="R878" s="769"/>
      <c r="S878" s="769" t="s">
        <v>1570</v>
      </c>
      <c r="T878" s="369">
        <v>1</v>
      </c>
      <c r="U878" s="369">
        <v>3.2</v>
      </c>
      <c r="V878" s="10">
        <v>1.32E-2</v>
      </c>
      <c r="Y878" s="769"/>
      <c r="Z878" s="769" t="s">
        <v>1570</v>
      </c>
      <c r="AA878" s="369">
        <v>1</v>
      </c>
      <c r="AB878" s="369">
        <v>3.2</v>
      </c>
      <c r="AC878" s="10">
        <v>1.32E-2</v>
      </c>
      <c r="AD878" s="10">
        <v>1.32E-2</v>
      </c>
    </row>
    <row r="879" spans="2:30">
      <c r="B879" s="535"/>
      <c r="C879" s="535" t="s">
        <v>3800</v>
      </c>
      <c r="D879" s="535" t="s">
        <v>227</v>
      </c>
      <c r="E879" s="535">
        <v>875</v>
      </c>
      <c r="F879" s="537" t="str">
        <f>Dumpadas[[#This Row],[punto]] &amp; " "&amp;Dumpadas[[#This Row],[jornada]]&amp;" " &amp; Dumpadas[[#This Row],[N°Acop]] &amp; " " &amp; TEXT(Dumpadas[[#This Row],[fecha ]], "dd-mm-yyyy")</f>
        <v>NIVEL 974 REMANENTE PM 875 20-04-2026</v>
      </c>
      <c r="G879" s="535" t="s">
        <v>16</v>
      </c>
      <c r="H879" s="538">
        <v>46132</v>
      </c>
      <c r="I879" s="535">
        <v>3.2</v>
      </c>
      <c r="J879" s="539">
        <v>1.49E-2</v>
      </c>
      <c r="K879" s="539">
        <f>+IF(Dumpadas[[#This Row],[ley]]&gt;0.03,0.03,Dumpadas[[#This Row],[ley]])</f>
        <v>1.49E-2</v>
      </c>
      <c r="L879" s="539"/>
      <c r="M879" s="535">
        <v>28915</v>
      </c>
      <c r="N879" s="535"/>
      <c r="O879" s="539"/>
      <c r="P879" s="540" t="str" cm="1">
        <f t="array" ref="P879">INDEX(Rangos!$E$3:$E$16,MATCH(1,(Dumpadas[[#This Row],[ley]]&gt;=Rangos!$B$3:$B$16)*(Dumpadas[[#This Row],[ley]]&lt;=Rangos!$C$3:$C$16),0))</f>
        <v>E</v>
      </c>
      <c r="R879" s="769"/>
      <c r="S879" s="769" t="s">
        <v>1571</v>
      </c>
      <c r="T879" s="369">
        <v>1</v>
      </c>
      <c r="U879" s="369">
        <v>3.2</v>
      </c>
      <c r="V879" s="10">
        <v>1.2800000000000001E-2</v>
      </c>
      <c r="Y879" s="769"/>
      <c r="Z879" s="769" t="s">
        <v>1571</v>
      </c>
      <c r="AA879" s="369">
        <v>1</v>
      </c>
      <c r="AB879" s="369">
        <v>3.2</v>
      </c>
      <c r="AC879" s="10">
        <v>1.2800000000000001E-2</v>
      </c>
      <c r="AD879" s="10">
        <v>1.2800000000000001E-2</v>
      </c>
    </row>
    <row r="880" spans="2:30">
      <c r="B880" s="535"/>
      <c r="C880" s="535" t="s">
        <v>3800</v>
      </c>
      <c r="D880" s="535" t="s">
        <v>227</v>
      </c>
      <c r="E880" s="535">
        <v>876</v>
      </c>
      <c r="F880" s="537" t="str">
        <f>Dumpadas[[#This Row],[punto]] &amp; " "&amp;Dumpadas[[#This Row],[jornada]]&amp;" " &amp; Dumpadas[[#This Row],[N°Acop]] &amp; " " &amp; TEXT(Dumpadas[[#This Row],[fecha ]], "dd-mm-yyyy")</f>
        <v>NIVEL 974 REMANENTE PM 876 20-04-2026</v>
      </c>
      <c r="G880" s="535" t="s">
        <v>16</v>
      </c>
      <c r="H880" s="538">
        <v>46132</v>
      </c>
      <c r="I880" s="535">
        <v>3.2</v>
      </c>
      <c r="J880" s="539">
        <v>1.3899999999999999E-2</v>
      </c>
      <c r="K880" s="539">
        <f>+IF(Dumpadas[[#This Row],[ley]]&gt;0.03,0.03,Dumpadas[[#This Row],[ley]])</f>
        <v>1.3899999999999999E-2</v>
      </c>
      <c r="L880" s="539"/>
      <c r="M880" s="535">
        <v>28915</v>
      </c>
      <c r="N880" s="535"/>
      <c r="O880" s="539"/>
      <c r="P880" s="540" t="str" cm="1">
        <f t="array" ref="P880">INDEX(Rangos!$E$3:$E$16,MATCH(1,(Dumpadas[[#This Row],[ley]]&gt;=Rangos!$B$3:$B$16)*(Dumpadas[[#This Row],[ley]]&lt;=Rangos!$C$3:$C$16),0))</f>
        <v>E</v>
      </c>
      <c r="R880" s="769"/>
      <c r="S880" s="769" t="s">
        <v>1572</v>
      </c>
      <c r="T880" s="369">
        <v>1</v>
      </c>
      <c r="U880" s="369">
        <v>3.2</v>
      </c>
      <c r="V880" s="10">
        <v>1.6E-2</v>
      </c>
      <c r="Y880" s="769"/>
      <c r="Z880" s="769" t="s">
        <v>1572</v>
      </c>
      <c r="AA880" s="369">
        <v>1</v>
      </c>
      <c r="AB880" s="369">
        <v>3.2</v>
      </c>
      <c r="AC880" s="10">
        <v>1.6E-2</v>
      </c>
      <c r="AD880" s="10">
        <v>1.6E-2</v>
      </c>
    </row>
    <row r="881" spans="2:30">
      <c r="B881" s="535"/>
      <c r="C881" s="535" t="s">
        <v>3800</v>
      </c>
      <c r="D881" s="535" t="s">
        <v>227</v>
      </c>
      <c r="E881" s="535">
        <v>877</v>
      </c>
      <c r="F881" s="537" t="str">
        <f>Dumpadas[[#This Row],[punto]] &amp; " "&amp;Dumpadas[[#This Row],[jornada]]&amp;" " &amp; Dumpadas[[#This Row],[N°Acop]] &amp; " " &amp; TEXT(Dumpadas[[#This Row],[fecha ]], "dd-mm-yyyy")</f>
        <v>NIVEL 974 REMANENTE PM 877 20-04-2026</v>
      </c>
      <c r="G881" s="535" t="s">
        <v>16</v>
      </c>
      <c r="H881" s="538">
        <v>46132</v>
      </c>
      <c r="I881" s="535">
        <v>3.2</v>
      </c>
      <c r="J881" s="539">
        <v>1.4800000000000001E-2</v>
      </c>
      <c r="K881" s="539">
        <f>+IF(Dumpadas[[#This Row],[ley]]&gt;0.03,0.03,Dumpadas[[#This Row],[ley]])</f>
        <v>1.4800000000000001E-2</v>
      </c>
      <c r="L881" s="539"/>
      <c r="M881" s="535">
        <v>28915</v>
      </c>
      <c r="N881" s="535"/>
      <c r="O881" s="539"/>
      <c r="P881" s="540" t="str" cm="1">
        <f t="array" ref="P881">INDEX(Rangos!$E$3:$E$16,MATCH(1,(Dumpadas[[#This Row],[ley]]&gt;=Rangos!$B$3:$B$16)*(Dumpadas[[#This Row],[ley]]&lt;=Rangos!$C$3:$C$16),0))</f>
        <v>E</v>
      </c>
      <c r="R881" s="769"/>
      <c r="S881" s="769" t="s">
        <v>1573</v>
      </c>
      <c r="T881" s="369">
        <v>1</v>
      </c>
      <c r="U881" s="369">
        <v>3.2</v>
      </c>
      <c r="V881" s="10">
        <v>1.5100000000000001E-2</v>
      </c>
      <c r="Y881" s="769"/>
      <c r="Z881" s="769" t="s">
        <v>1573</v>
      </c>
      <c r="AA881" s="369">
        <v>1</v>
      </c>
      <c r="AB881" s="369">
        <v>3.2</v>
      </c>
      <c r="AC881" s="10">
        <v>1.5100000000000001E-2</v>
      </c>
      <c r="AD881" s="10">
        <v>1.5100000000000001E-2</v>
      </c>
    </row>
    <row r="882" spans="2:30">
      <c r="B882" s="535"/>
      <c r="C882" s="535" t="s">
        <v>3800</v>
      </c>
      <c r="D882" s="535" t="s">
        <v>227</v>
      </c>
      <c r="E882" s="535">
        <v>878</v>
      </c>
      <c r="F882" s="537" t="str">
        <f>Dumpadas[[#This Row],[punto]] &amp; " "&amp;Dumpadas[[#This Row],[jornada]]&amp;" " &amp; Dumpadas[[#This Row],[N°Acop]] &amp; " " &amp; TEXT(Dumpadas[[#This Row],[fecha ]], "dd-mm-yyyy")</f>
        <v>NIVEL 974 REMANENTE PM 878 20-04-2026</v>
      </c>
      <c r="G882" s="535" t="s">
        <v>16</v>
      </c>
      <c r="H882" s="538">
        <v>46132</v>
      </c>
      <c r="I882" s="535">
        <v>3.2</v>
      </c>
      <c r="J882" s="539">
        <v>1.9599999999999999E-2</v>
      </c>
      <c r="K882" s="539">
        <f>+IF(Dumpadas[[#This Row],[ley]]&gt;0.03,0.03,Dumpadas[[#This Row],[ley]])</f>
        <v>1.9599999999999999E-2</v>
      </c>
      <c r="L882" s="539"/>
      <c r="M882" s="535">
        <v>28915</v>
      </c>
      <c r="N882" s="535"/>
      <c r="O882" s="539"/>
      <c r="P882" s="540" t="str" cm="1">
        <f t="array" ref="P882">INDEX(Rangos!$E$3:$E$16,MATCH(1,(Dumpadas[[#This Row],[ley]]&gt;=Rangos!$B$3:$B$16)*(Dumpadas[[#This Row],[ley]]&lt;=Rangos!$C$3:$C$16),0))</f>
        <v>H</v>
      </c>
      <c r="R882" s="769"/>
      <c r="S882" s="769" t="s">
        <v>1574</v>
      </c>
      <c r="T882" s="369">
        <v>1</v>
      </c>
      <c r="U882" s="369">
        <v>3.2</v>
      </c>
      <c r="V882" s="10">
        <v>1.4500000000000001E-2</v>
      </c>
      <c r="Y882" s="769"/>
      <c r="Z882" s="769" t="s">
        <v>1574</v>
      </c>
      <c r="AA882" s="369">
        <v>1</v>
      </c>
      <c r="AB882" s="369">
        <v>3.2</v>
      </c>
      <c r="AC882" s="10">
        <v>1.4500000000000001E-2</v>
      </c>
      <c r="AD882" s="10">
        <v>1.4500000000000001E-2</v>
      </c>
    </row>
    <row r="883" spans="2:30">
      <c r="B883" s="386"/>
      <c r="C883" s="773" t="s">
        <v>3798</v>
      </c>
      <c r="D883" s="773" t="s">
        <v>545</v>
      </c>
      <c r="E883" s="386">
        <v>879</v>
      </c>
      <c r="F883" s="410" t="str">
        <f>Dumpadas[[#This Row],[punto]] &amp; " "&amp;Dumpadas[[#This Row],[jornada]]&amp;" " &amp; Dumpadas[[#This Row],[N°Acop]] &amp; " " &amp; TEXT(Dumpadas[[#This Row],[fecha ]], "dd-mm-yyyy")</f>
        <v>NIVEL 974 M4 6N RP T.PM 879 20-04-2026</v>
      </c>
      <c r="G883" s="386" t="s">
        <v>304</v>
      </c>
      <c r="H883" s="387">
        <v>46132</v>
      </c>
      <c r="I883" s="386">
        <v>3.2</v>
      </c>
      <c r="J883" s="8">
        <v>1.2500000000000001E-2</v>
      </c>
      <c r="K883" s="8">
        <f>+IF(Dumpadas[[#This Row],[ley]]&gt;0.03,0.03,Dumpadas[[#This Row],[ley]])</f>
        <v>1.2500000000000001E-2</v>
      </c>
      <c r="L883" s="8"/>
      <c r="M883" s="386">
        <v>28920</v>
      </c>
      <c r="N883" s="386"/>
      <c r="O883" s="8"/>
      <c r="P883" s="388" t="str" cm="1">
        <f t="array" ref="P883">INDEX(Rangos!$E$3:$E$16,MATCH(1,(Dumpadas[[#This Row],[ley]]&gt;=Rangos!$B$3:$B$16)*(Dumpadas[[#This Row],[ley]]&lt;=Rangos!$C$3:$C$16),0))</f>
        <v>D</v>
      </c>
      <c r="R883" s="769"/>
      <c r="S883" s="769" t="s">
        <v>1575</v>
      </c>
      <c r="T883" s="369">
        <v>1</v>
      </c>
      <c r="U883" s="369">
        <v>3.2</v>
      </c>
      <c r="V883" s="10">
        <v>1.55E-2</v>
      </c>
      <c r="Y883" s="769"/>
      <c r="Z883" s="769" t="s">
        <v>1575</v>
      </c>
      <c r="AA883" s="369">
        <v>1</v>
      </c>
      <c r="AB883" s="369">
        <v>3.2</v>
      </c>
      <c r="AC883" s="10">
        <v>1.55E-2</v>
      </c>
      <c r="AD883" s="10">
        <v>1.55E-2</v>
      </c>
    </row>
    <row r="884" spans="2:30">
      <c r="B884" s="386"/>
      <c r="C884" s="773" t="s">
        <v>3798</v>
      </c>
      <c r="D884" s="773" t="s">
        <v>545</v>
      </c>
      <c r="E884" s="386">
        <v>880</v>
      </c>
      <c r="F884" s="410" t="str">
        <f>Dumpadas[[#This Row],[punto]] &amp; " "&amp;Dumpadas[[#This Row],[jornada]]&amp;" " &amp; Dumpadas[[#This Row],[N°Acop]] &amp; " " &amp; TEXT(Dumpadas[[#This Row],[fecha ]], "dd-mm-yyyy")</f>
        <v>NIVEL 974 M4 6N RP T.PM 880 20-04-2026</v>
      </c>
      <c r="G884" s="386" t="s">
        <v>304</v>
      </c>
      <c r="H884" s="387">
        <v>46132</v>
      </c>
      <c r="I884" s="386">
        <v>3.2</v>
      </c>
      <c r="J884" s="8">
        <v>1.41E-2</v>
      </c>
      <c r="K884" s="8">
        <f>+IF(Dumpadas[[#This Row],[ley]]&gt;0.03,0.03,Dumpadas[[#This Row],[ley]])</f>
        <v>1.41E-2</v>
      </c>
      <c r="L884" s="8"/>
      <c r="M884" s="386">
        <v>28920</v>
      </c>
      <c r="N884" s="386"/>
      <c r="O884" s="8"/>
      <c r="P884" s="388" t="str" cm="1">
        <f t="array" ref="P884">INDEX(Rangos!$E$3:$E$16,MATCH(1,(Dumpadas[[#This Row],[ley]]&gt;=Rangos!$B$3:$B$16)*(Dumpadas[[#This Row],[ley]]&lt;=Rangos!$C$3:$C$16),0))</f>
        <v>E</v>
      </c>
      <c r="R884" s="769"/>
      <c r="S884" s="769" t="s">
        <v>1576</v>
      </c>
      <c r="T884" s="369">
        <v>1</v>
      </c>
      <c r="U884" s="369">
        <v>3.2</v>
      </c>
      <c r="V884" s="10">
        <v>1.9400000000000001E-2</v>
      </c>
      <c r="Y884" s="769"/>
      <c r="Z884" s="769" t="s">
        <v>1576</v>
      </c>
      <c r="AA884" s="369">
        <v>1</v>
      </c>
      <c r="AB884" s="369">
        <v>3.2</v>
      </c>
      <c r="AC884" s="10">
        <v>1.9400000000000001E-2</v>
      </c>
      <c r="AD884" s="10">
        <v>1.9400000000000001E-2</v>
      </c>
    </row>
    <row r="885" spans="2:30">
      <c r="B885" s="386"/>
      <c r="C885" s="773" t="s">
        <v>3798</v>
      </c>
      <c r="D885" s="773" t="s">
        <v>545</v>
      </c>
      <c r="E885" s="386">
        <v>881</v>
      </c>
      <c r="F885" s="410" t="str">
        <f>Dumpadas[[#This Row],[punto]] &amp; " "&amp;Dumpadas[[#This Row],[jornada]]&amp;" " &amp; Dumpadas[[#This Row],[N°Acop]] &amp; " " &amp; TEXT(Dumpadas[[#This Row],[fecha ]], "dd-mm-yyyy")</f>
        <v>NIVEL 974 M4 6N RP T.PM 881 20-04-2026</v>
      </c>
      <c r="G885" s="386" t="s">
        <v>304</v>
      </c>
      <c r="H885" s="387">
        <v>46132</v>
      </c>
      <c r="I885" s="386">
        <v>3.2</v>
      </c>
      <c r="J885" s="8">
        <v>1.3100000000000001E-2</v>
      </c>
      <c r="K885" s="8">
        <f>+IF(Dumpadas[[#This Row],[ley]]&gt;0.03,0.03,Dumpadas[[#This Row],[ley]])</f>
        <v>1.3100000000000001E-2</v>
      </c>
      <c r="L885" s="8"/>
      <c r="M885" s="386">
        <v>28920</v>
      </c>
      <c r="N885" s="386"/>
      <c r="O885" s="8"/>
      <c r="P885" s="388" t="str" cm="1">
        <f t="array" ref="P885">INDEX(Rangos!$E$3:$E$16,MATCH(1,(Dumpadas[[#This Row],[ley]]&gt;=Rangos!$B$3:$B$16)*(Dumpadas[[#This Row],[ley]]&lt;=Rangos!$C$3:$C$16),0))</f>
        <v>D</v>
      </c>
      <c r="R885" s="769"/>
      <c r="S885" s="769" t="s">
        <v>1577</v>
      </c>
      <c r="T885" s="369">
        <v>1</v>
      </c>
      <c r="U885" s="369">
        <v>3.2</v>
      </c>
      <c r="V885" s="10">
        <v>1.9199999999999998E-2</v>
      </c>
      <c r="Y885" s="769"/>
      <c r="Z885" s="769" t="s">
        <v>1577</v>
      </c>
      <c r="AA885" s="369">
        <v>1</v>
      </c>
      <c r="AB885" s="369">
        <v>3.2</v>
      </c>
      <c r="AC885" s="10">
        <v>1.9199999999999998E-2</v>
      </c>
      <c r="AD885" s="10">
        <v>1.9199999999999998E-2</v>
      </c>
    </row>
    <row r="886" spans="2:30">
      <c r="B886" s="386"/>
      <c r="C886" s="773" t="s">
        <v>3798</v>
      </c>
      <c r="D886" s="773" t="s">
        <v>545</v>
      </c>
      <c r="E886" s="386">
        <v>882</v>
      </c>
      <c r="F886" s="410" t="str">
        <f>Dumpadas[[#This Row],[punto]] &amp; " "&amp;Dumpadas[[#This Row],[jornada]]&amp;" " &amp; Dumpadas[[#This Row],[N°Acop]] &amp; " " &amp; TEXT(Dumpadas[[#This Row],[fecha ]], "dd-mm-yyyy")</f>
        <v>NIVEL 974 M4 6N RP T.PM 882 20-04-2026</v>
      </c>
      <c r="G886" s="386" t="s">
        <v>304</v>
      </c>
      <c r="H886" s="387">
        <v>46132</v>
      </c>
      <c r="I886" s="386">
        <v>3.2</v>
      </c>
      <c r="J886" s="8">
        <v>1.52E-2</v>
      </c>
      <c r="K886" s="8">
        <f>+IF(Dumpadas[[#This Row],[ley]]&gt;0.03,0.03,Dumpadas[[#This Row],[ley]])</f>
        <v>1.52E-2</v>
      </c>
      <c r="L886" s="8"/>
      <c r="M886" s="386">
        <v>28920</v>
      </c>
      <c r="N886" s="386"/>
      <c r="O886" s="8"/>
      <c r="P886" s="388" t="str" cm="1">
        <f t="array" ref="P886">INDEX(Rangos!$E$3:$E$16,MATCH(1,(Dumpadas[[#This Row],[ley]]&gt;=Rangos!$B$3:$B$16)*(Dumpadas[[#This Row],[ley]]&lt;=Rangos!$C$3:$C$16),0))</f>
        <v>F</v>
      </c>
      <c r="R886" s="769"/>
      <c r="S886" s="769" t="s">
        <v>1578</v>
      </c>
      <c r="T886" s="369">
        <v>1</v>
      </c>
      <c r="U886" s="369">
        <v>3.2</v>
      </c>
      <c r="V886" s="10">
        <v>1.49E-2</v>
      </c>
      <c r="Y886" s="769"/>
      <c r="Z886" s="769" t="s">
        <v>1578</v>
      </c>
      <c r="AA886" s="369">
        <v>1</v>
      </c>
      <c r="AB886" s="369">
        <v>3.2</v>
      </c>
      <c r="AC886" s="10">
        <v>1.49E-2</v>
      </c>
      <c r="AD886" s="10">
        <v>1.49E-2</v>
      </c>
    </row>
    <row r="887" spans="2:30">
      <c r="B887" s="386"/>
      <c r="C887" s="773" t="s">
        <v>3798</v>
      </c>
      <c r="D887" s="773" t="s">
        <v>545</v>
      </c>
      <c r="E887" s="386">
        <v>883</v>
      </c>
      <c r="F887" s="410" t="str">
        <f>Dumpadas[[#This Row],[punto]] &amp; " "&amp;Dumpadas[[#This Row],[jornada]]&amp;" " &amp; Dumpadas[[#This Row],[N°Acop]] &amp; " " &amp; TEXT(Dumpadas[[#This Row],[fecha ]], "dd-mm-yyyy")</f>
        <v>NIVEL 974 M4 6N RP T.PM 883 20-04-2026</v>
      </c>
      <c r="G887" s="386" t="s">
        <v>304</v>
      </c>
      <c r="H887" s="387">
        <v>46132</v>
      </c>
      <c r="I887" s="386">
        <v>3.2</v>
      </c>
      <c r="J887" s="8">
        <v>1.72E-2</v>
      </c>
      <c r="K887" s="8">
        <f>+IF(Dumpadas[[#This Row],[ley]]&gt;0.03,0.03,Dumpadas[[#This Row],[ley]])</f>
        <v>1.72E-2</v>
      </c>
      <c r="L887" s="8"/>
      <c r="M887" s="386">
        <v>28920</v>
      </c>
      <c r="N887" s="386"/>
      <c r="O887" s="8"/>
      <c r="P887" s="388" t="str" cm="1">
        <f t="array" ref="P887">INDEX(Rangos!$E$3:$E$16,MATCH(1,(Dumpadas[[#This Row],[ley]]&gt;=Rangos!$B$3:$B$16)*(Dumpadas[[#This Row],[ley]]&lt;=Rangos!$C$3:$C$16),0))</f>
        <v>F</v>
      </c>
      <c r="R887" s="769"/>
      <c r="S887" s="769" t="s">
        <v>1579</v>
      </c>
      <c r="T887" s="369">
        <v>1</v>
      </c>
      <c r="U887" s="369">
        <v>3.2</v>
      </c>
      <c r="V887" s="10">
        <v>1.8700000000000001E-2</v>
      </c>
      <c r="Y887" s="769"/>
      <c r="Z887" s="769" t="s">
        <v>1579</v>
      </c>
      <c r="AA887" s="369">
        <v>1</v>
      </c>
      <c r="AB887" s="369">
        <v>3.2</v>
      </c>
      <c r="AC887" s="10">
        <v>1.8700000000000001E-2</v>
      </c>
      <c r="AD887" s="10">
        <v>1.8700000000000001E-2</v>
      </c>
    </row>
    <row r="888" spans="2:30">
      <c r="B888" s="386"/>
      <c r="C888" s="773" t="s">
        <v>3798</v>
      </c>
      <c r="D888" s="773" t="s">
        <v>545</v>
      </c>
      <c r="E888" s="386">
        <v>884</v>
      </c>
      <c r="F888" s="410" t="str">
        <f>Dumpadas[[#This Row],[punto]] &amp; " "&amp;Dumpadas[[#This Row],[jornada]]&amp;" " &amp; Dumpadas[[#This Row],[N°Acop]] &amp; " " &amp; TEXT(Dumpadas[[#This Row],[fecha ]], "dd-mm-yyyy")</f>
        <v>NIVEL 974 M4 6N RP T.PM 884 20-04-2026</v>
      </c>
      <c r="G888" s="386" t="s">
        <v>304</v>
      </c>
      <c r="H888" s="387">
        <v>46132</v>
      </c>
      <c r="I888" s="386">
        <v>3.2</v>
      </c>
      <c r="J888" s="8">
        <v>1.34E-2</v>
      </c>
      <c r="K888" s="8">
        <f>+IF(Dumpadas[[#This Row],[ley]]&gt;0.03,0.03,Dumpadas[[#This Row],[ley]])</f>
        <v>1.34E-2</v>
      </c>
      <c r="L888" s="8"/>
      <c r="M888" s="386">
        <v>28920</v>
      </c>
      <c r="N888" s="386"/>
      <c r="O888" s="8"/>
      <c r="P888" s="388" t="str" cm="1">
        <f t="array" ref="P888">INDEX(Rangos!$E$3:$E$16,MATCH(1,(Dumpadas[[#This Row],[ley]]&gt;=Rangos!$B$3:$B$16)*(Dumpadas[[#This Row],[ley]]&lt;=Rangos!$C$3:$C$16),0))</f>
        <v>D</v>
      </c>
      <c r="R888" s="769"/>
      <c r="S888" s="769" t="s">
        <v>1580</v>
      </c>
      <c r="T888" s="369">
        <v>1</v>
      </c>
      <c r="U888" s="369">
        <v>3.2</v>
      </c>
      <c r="V888" s="10">
        <v>0.02</v>
      </c>
      <c r="Y888" s="769"/>
      <c r="Z888" s="769" t="s">
        <v>1580</v>
      </c>
      <c r="AA888" s="369">
        <v>1</v>
      </c>
      <c r="AB888" s="369">
        <v>3.2</v>
      </c>
      <c r="AC888" s="10">
        <v>0.02</v>
      </c>
      <c r="AD888" s="10">
        <v>0.02</v>
      </c>
    </row>
    <row r="889" spans="2:30">
      <c r="B889" s="386"/>
      <c r="C889" s="773" t="s">
        <v>3798</v>
      </c>
      <c r="D889" s="773" t="s">
        <v>545</v>
      </c>
      <c r="E889" s="386">
        <v>885</v>
      </c>
      <c r="F889" s="410" t="str">
        <f>Dumpadas[[#This Row],[punto]] &amp; " "&amp;Dumpadas[[#This Row],[jornada]]&amp;" " &amp; Dumpadas[[#This Row],[N°Acop]] &amp; " " &amp; TEXT(Dumpadas[[#This Row],[fecha ]], "dd-mm-yyyy")</f>
        <v>NIVEL 974 M4 6N RP T.PM 885 20-04-2026</v>
      </c>
      <c r="G889" s="386" t="s">
        <v>304</v>
      </c>
      <c r="H889" s="387">
        <v>46132</v>
      </c>
      <c r="I889" s="386">
        <v>3.2</v>
      </c>
      <c r="J889" s="8">
        <v>9.2999999999999992E-3</v>
      </c>
      <c r="K889" s="8">
        <f>+IF(Dumpadas[[#This Row],[ley]]&gt;0.03,0.03,Dumpadas[[#This Row],[ley]])</f>
        <v>9.2999999999999992E-3</v>
      </c>
      <c r="L889" s="8"/>
      <c r="M889" s="386">
        <v>28920</v>
      </c>
      <c r="N889" s="386"/>
      <c r="O889" s="8"/>
      <c r="P889" s="388" t="str" cm="1">
        <f t="array" ref="P889">INDEX(Rangos!$E$3:$E$16,MATCH(1,(Dumpadas[[#This Row],[ley]]&gt;=Rangos!$B$3:$B$16)*(Dumpadas[[#This Row],[ley]]&lt;=Rangos!$C$3:$C$16),0))</f>
        <v>B</v>
      </c>
      <c r="R889" s="769"/>
      <c r="S889" s="769" t="s">
        <v>1581</v>
      </c>
      <c r="T889" s="369">
        <v>1</v>
      </c>
      <c r="U889" s="369">
        <v>3.2</v>
      </c>
      <c r="V889" s="10">
        <v>1.3299999999999999E-2</v>
      </c>
      <c r="Y889" s="769"/>
      <c r="Z889" s="769" t="s">
        <v>1581</v>
      </c>
      <c r="AA889" s="369">
        <v>1</v>
      </c>
      <c r="AB889" s="369">
        <v>3.2</v>
      </c>
      <c r="AC889" s="10">
        <v>1.3299999999999999E-2</v>
      </c>
      <c r="AD889" s="10">
        <v>1.3299999999999999E-2</v>
      </c>
    </row>
    <row r="890" spans="2:30">
      <c r="B890" s="386"/>
      <c r="C890" s="773" t="s">
        <v>3798</v>
      </c>
      <c r="D890" s="773" t="s">
        <v>545</v>
      </c>
      <c r="E890" s="386">
        <v>886</v>
      </c>
      <c r="F890" s="410" t="str">
        <f>Dumpadas[[#This Row],[punto]] &amp; " "&amp;Dumpadas[[#This Row],[jornada]]&amp;" " &amp; Dumpadas[[#This Row],[N°Acop]] &amp; " " &amp; TEXT(Dumpadas[[#This Row],[fecha ]], "dd-mm-yyyy")</f>
        <v>NIVEL 974 M4 6N RP T.PM 886 20-04-2026</v>
      </c>
      <c r="G890" s="386" t="s">
        <v>304</v>
      </c>
      <c r="H890" s="387">
        <v>46132</v>
      </c>
      <c r="I890" s="386">
        <v>3.2</v>
      </c>
      <c r="J890" s="8">
        <v>1.9400000000000001E-2</v>
      </c>
      <c r="K890" s="8">
        <f>+IF(Dumpadas[[#This Row],[ley]]&gt;0.03,0.03,Dumpadas[[#This Row],[ley]])</f>
        <v>1.9400000000000001E-2</v>
      </c>
      <c r="L890" s="8"/>
      <c r="M890" s="386">
        <v>28921</v>
      </c>
      <c r="N890" s="386"/>
      <c r="O890" s="8"/>
      <c r="P890" s="388" t="str" cm="1">
        <f t="array" ref="P890">INDEX(Rangos!$E$3:$E$16,MATCH(1,(Dumpadas[[#This Row],[ley]]&gt;=Rangos!$B$3:$B$16)*(Dumpadas[[#This Row],[ley]]&lt;=Rangos!$C$3:$C$16),0))</f>
        <v>H</v>
      </c>
      <c r="R890" s="769"/>
      <c r="S890" s="769" t="s">
        <v>1582</v>
      </c>
      <c r="T890" s="369">
        <v>1</v>
      </c>
      <c r="U890" s="369">
        <v>3.2</v>
      </c>
      <c r="V890" s="10">
        <v>1.4500000000000001E-2</v>
      </c>
      <c r="Y890" s="769"/>
      <c r="Z890" s="769" t="s">
        <v>1582</v>
      </c>
      <c r="AA890" s="369">
        <v>1</v>
      </c>
      <c r="AB890" s="369">
        <v>3.2</v>
      </c>
      <c r="AC890" s="10">
        <v>1.4500000000000001E-2</v>
      </c>
      <c r="AD890" s="10">
        <v>1.4500000000000001E-2</v>
      </c>
    </row>
    <row r="891" spans="2:30">
      <c r="B891" s="386"/>
      <c r="C891" s="773" t="s">
        <v>3798</v>
      </c>
      <c r="D891" s="773" t="s">
        <v>545</v>
      </c>
      <c r="E891" s="386">
        <v>887</v>
      </c>
      <c r="F891" s="410" t="str">
        <f>Dumpadas[[#This Row],[punto]] &amp; " "&amp;Dumpadas[[#This Row],[jornada]]&amp;" " &amp; Dumpadas[[#This Row],[N°Acop]] &amp; " " &amp; TEXT(Dumpadas[[#This Row],[fecha ]], "dd-mm-yyyy")</f>
        <v>NIVEL 974 M4 6N RP T.PM 887 20-04-2026</v>
      </c>
      <c r="G891" s="386" t="s">
        <v>304</v>
      </c>
      <c r="H891" s="387">
        <v>46132</v>
      </c>
      <c r="I891" s="386">
        <v>3.2</v>
      </c>
      <c r="J891" s="8">
        <v>1.41E-2</v>
      </c>
      <c r="K891" s="8">
        <f>+IF(Dumpadas[[#This Row],[ley]]&gt;0.03,0.03,Dumpadas[[#This Row],[ley]])</f>
        <v>1.41E-2</v>
      </c>
      <c r="L891" s="8"/>
      <c r="M891" s="386">
        <v>28921</v>
      </c>
      <c r="N891" s="386"/>
      <c r="O891" s="8"/>
      <c r="P891" s="388" t="str" cm="1">
        <f t="array" ref="P891">INDEX(Rangos!$E$3:$E$16,MATCH(1,(Dumpadas[[#This Row],[ley]]&gt;=Rangos!$B$3:$B$16)*(Dumpadas[[#This Row],[ley]]&lt;=Rangos!$C$3:$C$16),0))</f>
        <v>E</v>
      </c>
      <c r="R891" s="769"/>
      <c r="S891" s="769" t="s">
        <v>1583</v>
      </c>
      <c r="T891" s="369">
        <v>1</v>
      </c>
      <c r="U891" s="369">
        <v>3.2</v>
      </c>
      <c r="V891" s="10">
        <v>1.95E-2</v>
      </c>
      <c r="Y891" s="769"/>
      <c r="Z891" s="769" t="s">
        <v>1583</v>
      </c>
      <c r="AA891" s="369">
        <v>1</v>
      </c>
      <c r="AB891" s="369">
        <v>3.2</v>
      </c>
      <c r="AC891" s="10">
        <v>1.95E-2</v>
      </c>
      <c r="AD891" s="10">
        <v>1.95E-2</v>
      </c>
    </row>
    <row r="892" spans="2:30">
      <c r="B892" s="386"/>
      <c r="C892" s="773" t="s">
        <v>3798</v>
      </c>
      <c r="D892" s="773" t="s">
        <v>545</v>
      </c>
      <c r="E892" s="386">
        <v>888</v>
      </c>
      <c r="F892" s="410" t="str">
        <f>Dumpadas[[#This Row],[punto]] &amp; " "&amp;Dumpadas[[#This Row],[jornada]]&amp;" " &amp; Dumpadas[[#This Row],[N°Acop]] &amp; " " &amp; TEXT(Dumpadas[[#This Row],[fecha ]], "dd-mm-yyyy")</f>
        <v>NIVEL 974 M4 6N RP T.PM 888 20-04-2026</v>
      </c>
      <c r="G892" s="386" t="s">
        <v>304</v>
      </c>
      <c r="H892" s="387">
        <v>46132</v>
      </c>
      <c r="I892" s="386">
        <v>3.2</v>
      </c>
      <c r="J892" s="8">
        <v>1.4500000000000001E-2</v>
      </c>
      <c r="K892" s="8">
        <f>+IF(Dumpadas[[#This Row],[ley]]&gt;0.03,0.03,Dumpadas[[#This Row],[ley]])</f>
        <v>1.4500000000000001E-2</v>
      </c>
      <c r="L892" s="8"/>
      <c r="M892" s="386">
        <v>28921</v>
      </c>
      <c r="N892" s="386"/>
      <c r="O892" s="8"/>
      <c r="P892" s="388" t="str" cm="1">
        <f t="array" ref="P892">INDEX(Rangos!$E$3:$E$16,MATCH(1,(Dumpadas[[#This Row],[ley]]&gt;=Rangos!$B$3:$B$16)*(Dumpadas[[#This Row],[ley]]&lt;=Rangos!$C$3:$C$16),0))</f>
        <v>E</v>
      </c>
      <c r="R892" s="769"/>
      <c r="S892" s="769" t="s">
        <v>1584</v>
      </c>
      <c r="T892" s="369">
        <v>1</v>
      </c>
      <c r="U892" s="369">
        <v>3.2</v>
      </c>
      <c r="V892" s="10">
        <v>2.0899999999999998E-2</v>
      </c>
      <c r="Y892" s="769"/>
      <c r="Z892" s="769" t="s">
        <v>1584</v>
      </c>
      <c r="AA892" s="369">
        <v>1</v>
      </c>
      <c r="AB892" s="369">
        <v>3.2</v>
      </c>
      <c r="AC892" s="10">
        <v>2.0899999999999998E-2</v>
      </c>
      <c r="AD892" s="10">
        <v>2.0899999999999998E-2</v>
      </c>
    </row>
    <row r="893" spans="2:30">
      <c r="B893" s="386"/>
      <c r="C893" s="773" t="s">
        <v>3798</v>
      </c>
      <c r="D893" s="773" t="s">
        <v>545</v>
      </c>
      <c r="E893" s="386">
        <v>889</v>
      </c>
      <c r="F893" s="410" t="str">
        <f>Dumpadas[[#This Row],[punto]] &amp; " "&amp;Dumpadas[[#This Row],[jornada]]&amp;" " &amp; Dumpadas[[#This Row],[N°Acop]] &amp; " " &amp; TEXT(Dumpadas[[#This Row],[fecha ]], "dd-mm-yyyy")</f>
        <v>NIVEL 974 M4 6N RP T.PM 889 20-04-2026</v>
      </c>
      <c r="G893" s="386" t="s">
        <v>304</v>
      </c>
      <c r="H893" s="387">
        <v>46132</v>
      </c>
      <c r="I893" s="386">
        <v>3.2</v>
      </c>
      <c r="J893" s="8">
        <v>1.26E-2</v>
      </c>
      <c r="K893" s="8">
        <f>+IF(Dumpadas[[#This Row],[ley]]&gt;0.03,0.03,Dumpadas[[#This Row],[ley]])</f>
        <v>1.26E-2</v>
      </c>
      <c r="L893" s="8"/>
      <c r="M893" s="386">
        <v>28921</v>
      </c>
      <c r="N893" s="386"/>
      <c r="O893" s="8"/>
      <c r="P893" s="388" t="str" cm="1">
        <f t="array" ref="P893">INDEX(Rangos!$E$3:$E$16,MATCH(1,(Dumpadas[[#This Row],[ley]]&gt;=Rangos!$B$3:$B$16)*(Dumpadas[[#This Row],[ley]]&lt;=Rangos!$C$3:$C$16),0))</f>
        <v>D</v>
      </c>
      <c r="R893" s="769"/>
      <c r="S893" s="769" t="s">
        <v>1585</v>
      </c>
      <c r="T893" s="369">
        <v>1</v>
      </c>
      <c r="U893" s="369">
        <v>3.2</v>
      </c>
      <c r="V893" s="10">
        <v>1.9800000000000002E-2</v>
      </c>
      <c r="Y893" s="769"/>
      <c r="Z893" s="769" t="s">
        <v>1585</v>
      </c>
      <c r="AA893" s="369">
        <v>1</v>
      </c>
      <c r="AB893" s="369">
        <v>3.2</v>
      </c>
      <c r="AC893" s="10">
        <v>1.9800000000000002E-2</v>
      </c>
      <c r="AD893" s="10">
        <v>1.9800000000000002E-2</v>
      </c>
    </row>
    <row r="894" spans="2:30">
      <c r="B894" s="386"/>
      <c r="C894" s="773" t="s">
        <v>3798</v>
      </c>
      <c r="D894" s="773" t="s">
        <v>545</v>
      </c>
      <c r="E894" s="386">
        <v>890</v>
      </c>
      <c r="F894" s="410" t="str">
        <f>Dumpadas[[#This Row],[punto]] &amp; " "&amp;Dumpadas[[#This Row],[jornada]]&amp;" " &amp; Dumpadas[[#This Row],[N°Acop]] &amp; " " &amp; TEXT(Dumpadas[[#This Row],[fecha ]], "dd-mm-yyyy")</f>
        <v>NIVEL 974 M4 6N RP T.PM 890 20-04-2026</v>
      </c>
      <c r="G894" s="386" t="s">
        <v>304</v>
      </c>
      <c r="H894" s="387">
        <v>46132</v>
      </c>
      <c r="I894" s="386">
        <v>3.2</v>
      </c>
      <c r="J894" s="8">
        <v>1.61E-2</v>
      </c>
      <c r="K894" s="8">
        <f>+IF(Dumpadas[[#This Row],[ley]]&gt;0.03,0.03,Dumpadas[[#This Row],[ley]])</f>
        <v>1.61E-2</v>
      </c>
      <c r="L894" s="8"/>
      <c r="M894" s="386">
        <v>28921</v>
      </c>
      <c r="N894" s="386"/>
      <c r="O894" s="8"/>
      <c r="P894" s="388" t="str" cm="1">
        <f t="array" ref="P894">INDEX(Rangos!$E$3:$E$16,MATCH(1,(Dumpadas[[#This Row],[ley]]&gt;=Rangos!$B$3:$B$16)*(Dumpadas[[#This Row],[ley]]&lt;=Rangos!$C$3:$C$16),0))</f>
        <v>F</v>
      </c>
      <c r="R894" s="769"/>
      <c r="S894" s="769" t="s">
        <v>1586</v>
      </c>
      <c r="T894" s="369">
        <v>1</v>
      </c>
      <c r="U894" s="369">
        <v>3.2</v>
      </c>
      <c r="V894" s="10">
        <v>1.3599999999999999E-2</v>
      </c>
      <c r="Y894" s="769"/>
      <c r="Z894" s="769" t="s">
        <v>1586</v>
      </c>
      <c r="AA894" s="369">
        <v>1</v>
      </c>
      <c r="AB894" s="369">
        <v>3.2</v>
      </c>
      <c r="AC894" s="10">
        <v>1.3599999999999999E-2</v>
      </c>
      <c r="AD894" s="10">
        <v>1.3599999999999999E-2</v>
      </c>
    </row>
    <row r="895" spans="2:30">
      <c r="B895" s="386"/>
      <c r="C895" s="773" t="s">
        <v>3798</v>
      </c>
      <c r="D895" s="773" t="s">
        <v>545</v>
      </c>
      <c r="E895" s="386">
        <v>891</v>
      </c>
      <c r="F895" s="410" t="str">
        <f>Dumpadas[[#This Row],[punto]] &amp; " "&amp;Dumpadas[[#This Row],[jornada]]&amp;" " &amp; Dumpadas[[#This Row],[N°Acop]] &amp; " " &amp; TEXT(Dumpadas[[#This Row],[fecha ]], "dd-mm-yyyy")</f>
        <v>NIVEL 974 M4 6N RP T.PM 891 20-04-2026</v>
      </c>
      <c r="G895" s="386" t="s">
        <v>304</v>
      </c>
      <c r="H895" s="387">
        <v>46132</v>
      </c>
      <c r="I895" s="386">
        <v>3.2</v>
      </c>
      <c r="J895" s="8">
        <v>1.9300000000000001E-2</v>
      </c>
      <c r="K895" s="8">
        <f>+IF(Dumpadas[[#This Row],[ley]]&gt;0.03,0.03,Dumpadas[[#This Row],[ley]])</f>
        <v>1.9300000000000001E-2</v>
      </c>
      <c r="L895" s="8"/>
      <c r="M895" s="386">
        <v>28921</v>
      </c>
      <c r="N895" s="386"/>
      <c r="O895" s="8"/>
      <c r="P895" s="388" t="str" cm="1">
        <f t="array" ref="P895">INDEX(Rangos!$E$3:$E$16,MATCH(1,(Dumpadas[[#This Row],[ley]]&gt;=Rangos!$B$3:$B$16)*(Dumpadas[[#This Row],[ley]]&lt;=Rangos!$C$3:$C$16),0))</f>
        <v>H</v>
      </c>
      <c r="R895" s="769"/>
      <c r="S895" s="769" t="s">
        <v>1587</v>
      </c>
      <c r="T895" s="369">
        <v>1</v>
      </c>
      <c r="U895" s="369">
        <v>3.2</v>
      </c>
      <c r="V895" s="10">
        <v>1.5900000000000001E-2</v>
      </c>
      <c r="Y895" s="769"/>
      <c r="Z895" s="769" t="s">
        <v>1587</v>
      </c>
      <c r="AA895" s="369">
        <v>1</v>
      </c>
      <c r="AB895" s="369">
        <v>3.2</v>
      </c>
      <c r="AC895" s="10">
        <v>1.5900000000000001E-2</v>
      </c>
      <c r="AD895" s="10">
        <v>1.5900000000000001E-2</v>
      </c>
    </row>
    <row r="896" spans="2:30">
      <c r="B896" s="386"/>
      <c r="C896" s="773" t="s">
        <v>3798</v>
      </c>
      <c r="D896" s="773" t="s">
        <v>545</v>
      </c>
      <c r="E896" s="386">
        <v>892</v>
      </c>
      <c r="F896" s="410" t="str">
        <f>Dumpadas[[#This Row],[punto]] &amp; " "&amp;Dumpadas[[#This Row],[jornada]]&amp;" " &amp; Dumpadas[[#This Row],[N°Acop]] &amp; " " &amp; TEXT(Dumpadas[[#This Row],[fecha ]], "dd-mm-yyyy")</f>
        <v>NIVEL 974 M4 6N RP T.PM 892 20-04-2026</v>
      </c>
      <c r="G896" s="386" t="s">
        <v>304</v>
      </c>
      <c r="H896" s="387">
        <v>46132</v>
      </c>
      <c r="I896" s="386">
        <v>3.2</v>
      </c>
      <c r="J896" s="8">
        <v>1.66E-2</v>
      </c>
      <c r="K896" s="8">
        <f>+IF(Dumpadas[[#This Row],[ley]]&gt;0.03,0.03,Dumpadas[[#This Row],[ley]])</f>
        <v>1.66E-2</v>
      </c>
      <c r="L896" s="427"/>
      <c r="M896" s="386">
        <v>28922</v>
      </c>
      <c r="N896" s="386"/>
      <c r="O896" s="8"/>
      <c r="P896" s="388" t="str" cm="1">
        <f t="array" ref="P896">INDEX(Rangos!$E$3:$E$16,MATCH(1,(Dumpadas[[#This Row],[ley]]&gt;=Rangos!$B$3:$B$16)*(Dumpadas[[#This Row],[ley]]&lt;=Rangos!$C$3:$C$16),0))</f>
        <v>F</v>
      </c>
      <c r="R896" s="769"/>
      <c r="S896" s="769" t="s">
        <v>1588</v>
      </c>
      <c r="T896" s="369">
        <v>1</v>
      </c>
      <c r="U896" s="369">
        <v>3.2</v>
      </c>
      <c r="V896" s="10">
        <v>1.24E-2</v>
      </c>
      <c r="Y896" s="769"/>
      <c r="Z896" s="769" t="s">
        <v>1588</v>
      </c>
      <c r="AA896" s="369">
        <v>1</v>
      </c>
      <c r="AB896" s="369">
        <v>3.2</v>
      </c>
      <c r="AC896" s="10">
        <v>1.24E-2</v>
      </c>
      <c r="AD896" s="10">
        <v>1.24E-2</v>
      </c>
    </row>
    <row r="897" spans="2:30">
      <c r="B897" s="386"/>
      <c r="C897" s="773" t="s">
        <v>3798</v>
      </c>
      <c r="D897" s="773" t="s">
        <v>545</v>
      </c>
      <c r="E897" s="386">
        <v>893</v>
      </c>
      <c r="F897" s="410" t="str">
        <f>Dumpadas[[#This Row],[punto]] &amp; " "&amp;Dumpadas[[#This Row],[jornada]]&amp;" " &amp; Dumpadas[[#This Row],[N°Acop]] &amp; " " &amp; TEXT(Dumpadas[[#This Row],[fecha ]], "dd-mm-yyyy")</f>
        <v>NIVEL 974 M4 6N RP T.PM 893 20-04-2026</v>
      </c>
      <c r="G897" s="386" t="s">
        <v>304</v>
      </c>
      <c r="H897" s="387">
        <v>46132</v>
      </c>
      <c r="I897" s="386">
        <v>3.2</v>
      </c>
      <c r="J897" s="8">
        <v>1.1299999999999999E-2</v>
      </c>
      <c r="K897" s="8">
        <f>+IF(Dumpadas[[#This Row],[ley]]&gt;0.03,0.03,Dumpadas[[#This Row],[ley]])</f>
        <v>1.1299999999999999E-2</v>
      </c>
      <c r="L897" s="427"/>
      <c r="M897" s="386">
        <v>28922</v>
      </c>
      <c r="N897" s="386"/>
      <c r="O897" s="8"/>
      <c r="P897" s="388" t="str" cm="1">
        <f t="array" ref="P897">INDEX(Rangos!$E$3:$E$16,MATCH(1,(Dumpadas[[#This Row],[ley]]&gt;=Rangos!$B$3:$B$16)*(Dumpadas[[#This Row],[ley]]&lt;=Rangos!$C$3:$C$16),0))</f>
        <v>C</v>
      </c>
      <c r="R897" s="769"/>
      <c r="S897" s="769" t="s">
        <v>1589</v>
      </c>
      <c r="T897" s="369">
        <v>1</v>
      </c>
      <c r="U897" s="369">
        <v>3.2</v>
      </c>
      <c r="V897" s="10">
        <v>1.5599999999999999E-2</v>
      </c>
      <c r="Y897" s="769"/>
      <c r="Z897" s="769" t="s">
        <v>1589</v>
      </c>
      <c r="AA897" s="369">
        <v>1</v>
      </c>
      <c r="AB897" s="369">
        <v>3.2</v>
      </c>
      <c r="AC897" s="10">
        <v>1.5599999999999999E-2</v>
      </c>
      <c r="AD897" s="10">
        <v>1.5599999999999999E-2</v>
      </c>
    </row>
    <row r="898" spans="2:30">
      <c r="B898" s="535"/>
      <c r="C898" s="535" t="s">
        <v>3801</v>
      </c>
      <c r="D898" s="535" t="s">
        <v>3792</v>
      </c>
      <c r="E898" s="535">
        <v>894</v>
      </c>
      <c r="F898" s="537" t="str">
        <f>Dumpadas[[#This Row],[punto]] &amp; " "&amp;Dumpadas[[#This Row],[jornada]]&amp;" " &amp; Dumpadas[[#This Row],[N°Acop]] &amp; " " &amp; TEXT(Dumpadas[[#This Row],[fecha ]], "dd-mm-yyyy")</f>
        <v>NIVEL 974 M4 7S LEV31 T.PM 894 20-04-2026</v>
      </c>
      <c r="G898" s="535" t="s">
        <v>304</v>
      </c>
      <c r="H898" s="538">
        <v>46132</v>
      </c>
      <c r="I898" s="535">
        <v>3.2</v>
      </c>
      <c r="J898" s="539">
        <v>1.2699999999999999E-2</v>
      </c>
      <c r="K898" s="539">
        <f>+IF(Dumpadas[[#This Row],[ley]]&gt;0.03,0.03,Dumpadas[[#This Row],[ley]])</f>
        <v>1.2699999999999999E-2</v>
      </c>
      <c r="L898" s="539"/>
      <c r="M898" s="535">
        <v>28922</v>
      </c>
      <c r="N898" s="535"/>
      <c r="O898" s="539"/>
      <c r="P898" s="540" t="str" cm="1">
        <f t="array" ref="P898">INDEX(Rangos!$E$3:$E$16,MATCH(1,(Dumpadas[[#This Row],[ley]]&gt;=Rangos!$B$3:$B$16)*(Dumpadas[[#This Row],[ley]]&lt;=Rangos!$C$3:$C$16),0))</f>
        <v>D</v>
      </c>
      <c r="R898" s="769"/>
      <c r="S898" s="769" t="s">
        <v>1590</v>
      </c>
      <c r="T898" s="369">
        <v>1</v>
      </c>
      <c r="U898" s="369">
        <v>3.2</v>
      </c>
      <c r="V898" s="10">
        <v>2.3199999999999998E-2</v>
      </c>
      <c r="Y898" s="769"/>
      <c r="Z898" s="769" t="s">
        <v>1590</v>
      </c>
      <c r="AA898" s="369">
        <v>1</v>
      </c>
      <c r="AB898" s="369">
        <v>3.2</v>
      </c>
      <c r="AC898" s="10">
        <v>2.3199999999999998E-2</v>
      </c>
      <c r="AD898" s="10">
        <v>2.3199999999999998E-2</v>
      </c>
    </row>
    <row r="899" spans="2:30">
      <c r="B899" s="535"/>
      <c r="C899" s="535" t="s">
        <v>3801</v>
      </c>
      <c r="D899" s="535" t="s">
        <v>3792</v>
      </c>
      <c r="E899" s="535">
        <v>895</v>
      </c>
      <c r="F899" s="537" t="str">
        <f>Dumpadas[[#This Row],[punto]] &amp; " "&amp;Dumpadas[[#This Row],[jornada]]&amp;" " &amp; Dumpadas[[#This Row],[N°Acop]] &amp; " " &amp; TEXT(Dumpadas[[#This Row],[fecha ]], "dd-mm-yyyy")</f>
        <v>NIVEL 974 M4 7S LEV31 T.PM 895 20-04-2026</v>
      </c>
      <c r="G899" s="535" t="s">
        <v>304</v>
      </c>
      <c r="H899" s="538">
        <v>46132</v>
      </c>
      <c r="I899" s="535">
        <v>3.2</v>
      </c>
      <c r="J899" s="539">
        <v>1.1299999999999999E-2</v>
      </c>
      <c r="K899" s="539">
        <f>+IF(Dumpadas[[#This Row],[ley]]&gt;0.03,0.03,Dumpadas[[#This Row],[ley]])</f>
        <v>1.1299999999999999E-2</v>
      </c>
      <c r="L899" s="539"/>
      <c r="M899" s="535">
        <v>28922</v>
      </c>
      <c r="N899" s="535"/>
      <c r="O899" s="539"/>
      <c r="P899" s="540" t="str" cm="1">
        <f t="array" ref="P899">INDEX(Rangos!$E$3:$E$16,MATCH(1,(Dumpadas[[#This Row],[ley]]&gt;=Rangos!$B$3:$B$16)*(Dumpadas[[#This Row],[ley]]&lt;=Rangos!$C$3:$C$16),0))</f>
        <v>C</v>
      </c>
      <c r="R899" s="769"/>
      <c r="S899" s="769" t="s">
        <v>1591</v>
      </c>
      <c r="T899" s="369">
        <v>1</v>
      </c>
      <c r="U899" s="369">
        <v>3.2</v>
      </c>
      <c r="V899" s="10">
        <v>1.5699999999999999E-2</v>
      </c>
      <c r="Y899" s="769"/>
      <c r="Z899" s="769" t="s">
        <v>1591</v>
      </c>
      <c r="AA899" s="369">
        <v>1</v>
      </c>
      <c r="AB899" s="369">
        <v>3.2</v>
      </c>
      <c r="AC899" s="10">
        <v>1.5699999999999999E-2</v>
      </c>
      <c r="AD899" s="10">
        <v>1.5699999999999999E-2</v>
      </c>
    </row>
    <row r="900" spans="2:30">
      <c r="B900" s="535"/>
      <c r="C900" s="535" t="s">
        <v>3801</v>
      </c>
      <c r="D900" s="535" t="s">
        <v>3792</v>
      </c>
      <c r="E900" s="535">
        <v>896</v>
      </c>
      <c r="F900" s="537" t="str">
        <f>Dumpadas[[#This Row],[punto]] &amp; " "&amp;Dumpadas[[#This Row],[jornada]]&amp;" " &amp; Dumpadas[[#This Row],[N°Acop]] &amp; " " &amp; TEXT(Dumpadas[[#This Row],[fecha ]], "dd-mm-yyyy")</f>
        <v>NIVEL 974 M4 7S LEV31 T.PM 896 20-04-2026</v>
      </c>
      <c r="G900" s="535" t="s">
        <v>304</v>
      </c>
      <c r="H900" s="538">
        <v>46132</v>
      </c>
      <c r="I900" s="535">
        <v>3.2</v>
      </c>
      <c r="J900" s="539">
        <v>1.72E-2</v>
      </c>
      <c r="K900" s="539">
        <f>+IF(Dumpadas[[#This Row],[ley]]&gt;0.03,0.03,Dumpadas[[#This Row],[ley]])</f>
        <v>1.72E-2</v>
      </c>
      <c r="L900" s="539"/>
      <c r="M900" s="535">
        <v>28922</v>
      </c>
      <c r="N900" s="535"/>
      <c r="O900" s="539"/>
      <c r="P900" s="540" t="str" cm="1">
        <f t="array" ref="P900">INDEX(Rangos!$E$3:$E$16,MATCH(1,(Dumpadas[[#This Row],[ley]]&gt;=Rangos!$B$3:$B$16)*(Dumpadas[[#This Row],[ley]]&lt;=Rangos!$C$3:$C$16),0))</f>
        <v>F</v>
      </c>
      <c r="R900" s="769"/>
      <c r="S900" s="769" t="s">
        <v>1592</v>
      </c>
      <c r="T900" s="369">
        <v>1</v>
      </c>
      <c r="U900" s="369">
        <v>3.2</v>
      </c>
      <c r="V900" s="10">
        <v>2.12E-2</v>
      </c>
      <c r="Y900" s="769"/>
      <c r="Z900" s="769" t="s">
        <v>1592</v>
      </c>
      <c r="AA900" s="369">
        <v>1</v>
      </c>
      <c r="AB900" s="369">
        <v>3.2</v>
      </c>
      <c r="AC900" s="10">
        <v>2.12E-2</v>
      </c>
      <c r="AD900" s="10">
        <v>2.12E-2</v>
      </c>
    </row>
    <row r="901" spans="2:30">
      <c r="B901" s="535"/>
      <c r="C901" s="535" t="s">
        <v>3801</v>
      </c>
      <c r="D901" s="535" t="s">
        <v>3792</v>
      </c>
      <c r="E901" s="535">
        <v>897</v>
      </c>
      <c r="F901" s="537" t="str">
        <f>Dumpadas[[#This Row],[punto]] &amp; " "&amp;Dumpadas[[#This Row],[jornada]]&amp;" " &amp; Dumpadas[[#This Row],[N°Acop]] &amp; " " &amp; TEXT(Dumpadas[[#This Row],[fecha ]], "dd-mm-yyyy")</f>
        <v>NIVEL 974 M4 7S LEV31 T.PM 897 20-04-2026</v>
      </c>
      <c r="G901" s="535" t="s">
        <v>304</v>
      </c>
      <c r="H901" s="538">
        <v>46132</v>
      </c>
      <c r="I901" s="535">
        <v>3.2</v>
      </c>
      <c r="J901" s="539">
        <v>1.2999999999999999E-2</v>
      </c>
      <c r="K901" s="539">
        <f>+IF(Dumpadas[[#This Row],[ley]]&gt;0.03,0.03,Dumpadas[[#This Row],[ley]])</f>
        <v>1.2999999999999999E-2</v>
      </c>
      <c r="L901" s="539"/>
      <c r="M901" s="535">
        <v>28922</v>
      </c>
      <c r="N901" s="535"/>
      <c r="O901" s="539"/>
      <c r="P901" s="540" t="str" cm="1">
        <f t="array" ref="P901">INDEX(Rangos!$E$3:$E$16,MATCH(1,(Dumpadas[[#This Row],[ley]]&gt;=Rangos!$B$3:$B$16)*(Dumpadas[[#This Row],[ley]]&lt;=Rangos!$C$3:$C$16),0))</f>
        <v>D</v>
      </c>
      <c r="R901" s="769"/>
      <c r="S901" s="769" t="s">
        <v>1593</v>
      </c>
      <c r="T901" s="369">
        <v>1</v>
      </c>
      <c r="U901" s="369">
        <v>3.2</v>
      </c>
      <c r="V901" s="10">
        <v>2.1000000000000001E-2</v>
      </c>
      <c r="Y901" s="769"/>
      <c r="Z901" s="769" t="s">
        <v>1593</v>
      </c>
      <c r="AA901" s="369">
        <v>1</v>
      </c>
      <c r="AB901" s="369">
        <v>3.2</v>
      </c>
      <c r="AC901" s="10">
        <v>2.1000000000000001E-2</v>
      </c>
      <c r="AD901" s="10">
        <v>2.1000000000000001E-2</v>
      </c>
    </row>
    <row r="902" spans="2:30">
      <c r="B902" s="535"/>
      <c r="C902" s="535" t="s">
        <v>3801</v>
      </c>
      <c r="D902" s="535" t="s">
        <v>3792</v>
      </c>
      <c r="E902" s="535">
        <v>898</v>
      </c>
      <c r="F902" s="537" t="str">
        <f>Dumpadas[[#This Row],[punto]] &amp; " "&amp;Dumpadas[[#This Row],[jornada]]&amp;" " &amp; Dumpadas[[#This Row],[N°Acop]] &amp; " " &amp; TEXT(Dumpadas[[#This Row],[fecha ]], "dd-mm-yyyy")</f>
        <v>NIVEL 974 M4 7S LEV31 T.PM 898 20-04-2026</v>
      </c>
      <c r="G902" s="535" t="s">
        <v>304</v>
      </c>
      <c r="H902" s="538">
        <v>46132</v>
      </c>
      <c r="I902" s="535">
        <v>3.2</v>
      </c>
      <c r="J902" s="539">
        <v>1.6E-2</v>
      </c>
      <c r="K902" s="539">
        <f>+IF(Dumpadas[[#This Row],[ley]]&gt;0.03,0.03,Dumpadas[[#This Row],[ley]])</f>
        <v>1.6E-2</v>
      </c>
      <c r="L902" s="539"/>
      <c r="M902" s="535">
        <v>28922</v>
      </c>
      <c r="N902" s="535"/>
      <c r="O902" s="539"/>
      <c r="P902" s="540" t="str" cm="1">
        <f t="array" ref="P902">INDEX(Rangos!$E$3:$E$16,MATCH(1,(Dumpadas[[#This Row],[ley]]&gt;=Rangos!$B$3:$B$16)*(Dumpadas[[#This Row],[ley]]&lt;=Rangos!$C$3:$C$16),0))</f>
        <v>F</v>
      </c>
      <c r="R902" s="769"/>
      <c r="S902" s="769" t="s">
        <v>1594</v>
      </c>
      <c r="T902" s="369">
        <v>1</v>
      </c>
      <c r="U902" s="369">
        <v>3.2</v>
      </c>
      <c r="V902" s="10">
        <v>1.8200000000000001E-2</v>
      </c>
      <c r="Y902" s="769"/>
      <c r="Z902" s="769" t="s">
        <v>1594</v>
      </c>
      <c r="AA902" s="369">
        <v>1</v>
      </c>
      <c r="AB902" s="369">
        <v>3.2</v>
      </c>
      <c r="AC902" s="10">
        <v>1.8200000000000001E-2</v>
      </c>
      <c r="AD902" s="10">
        <v>1.8200000000000001E-2</v>
      </c>
    </row>
    <row r="903" spans="2:30">
      <c r="B903" s="535"/>
      <c r="C903" s="535" t="s">
        <v>3801</v>
      </c>
      <c r="D903" s="535" t="s">
        <v>3792</v>
      </c>
      <c r="E903" s="535">
        <v>899</v>
      </c>
      <c r="F903" s="537" t="str">
        <f>Dumpadas[[#This Row],[punto]] &amp; " "&amp;Dumpadas[[#This Row],[jornada]]&amp;" " &amp; Dumpadas[[#This Row],[N°Acop]] &amp; " " &amp; TEXT(Dumpadas[[#This Row],[fecha ]], "dd-mm-yyyy")</f>
        <v>NIVEL 974 M4 7S LEV31 T.PM 899 20-04-2026</v>
      </c>
      <c r="G903" s="535" t="s">
        <v>304</v>
      </c>
      <c r="H903" s="538">
        <v>46132</v>
      </c>
      <c r="I903" s="535">
        <v>3.2</v>
      </c>
      <c r="J903" s="539">
        <v>1.5900000000000001E-2</v>
      </c>
      <c r="K903" s="539">
        <f>+IF(Dumpadas[[#This Row],[ley]]&gt;0.03,0.03,Dumpadas[[#This Row],[ley]])</f>
        <v>1.5900000000000001E-2</v>
      </c>
      <c r="L903" s="539"/>
      <c r="M903" s="535">
        <v>28922</v>
      </c>
      <c r="N903" s="535"/>
      <c r="O903" s="539"/>
      <c r="P903" s="540" t="str" cm="1">
        <f t="array" ref="P903">INDEX(Rangos!$E$3:$E$16,MATCH(1,(Dumpadas[[#This Row],[ley]]&gt;=Rangos!$B$3:$B$16)*(Dumpadas[[#This Row],[ley]]&lt;=Rangos!$C$3:$C$16),0))</f>
        <v>F</v>
      </c>
      <c r="R903" s="769"/>
      <c r="S903" s="769" t="s">
        <v>1595</v>
      </c>
      <c r="T903" s="369">
        <v>1</v>
      </c>
      <c r="U903" s="369">
        <v>3.2</v>
      </c>
      <c r="V903" s="10">
        <v>1.7000000000000001E-2</v>
      </c>
      <c r="Y903" s="769"/>
      <c r="Z903" s="769" t="s">
        <v>1595</v>
      </c>
      <c r="AA903" s="369">
        <v>1</v>
      </c>
      <c r="AB903" s="369">
        <v>3.2</v>
      </c>
      <c r="AC903" s="10">
        <v>1.7000000000000001E-2</v>
      </c>
      <c r="AD903" s="10">
        <v>1.7000000000000001E-2</v>
      </c>
    </row>
    <row r="904" spans="2:30">
      <c r="B904" s="535"/>
      <c r="C904" s="535" t="s">
        <v>3801</v>
      </c>
      <c r="D904" s="535" t="s">
        <v>3792</v>
      </c>
      <c r="E904" s="535">
        <v>900</v>
      </c>
      <c r="F904" s="537" t="str">
        <f>Dumpadas[[#This Row],[punto]] &amp; " "&amp;Dumpadas[[#This Row],[jornada]]&amp;" " &amp; Dumpadas[[#This Row],[N°Acop]] &amp; " " &amp; TEXT(Dumpadas[[#This Row],[fecha ]], "dd-mm-yyyy")</f>
        <v>NIVEL 974 M4 7S LEV31 T.PM 900 20-04-2026</v>
      </c>
      <c r="G904" s="535" t="s">
        <v>304</v>
      </c>
      <c r="H904" s="538">
        <v>46132</v>
      </c>
      <c r="I904" s="535">
        <v>3.2</v>
      </c>
      <c r="J904" s="539">
        <v>2.53E-2</v>
      </c>
      <c r="K904" s="539">
        <f>+IF(Dumpadas[[#This Row],[ley]]&gt;0.03,0.03,Dumpadas[[#This Row],[ley]])</f>
        <v>2.53E-2</v>
      </c>
      <c r="L904" s="539"/>
      <c r="M904" s="535">
        <v>28922</v>
      </c>
      <c r="N904" s="535"/>
      <c r="O904" s="539"/>
      <c r="P904" s="540" t="str" cm="1">
        <f t="array" ref="P904">INDEX(Rangos!$E$3:$E$16,MATCH(1,(Dumpadas[[#This Row],[ley]]&gt;=Rangos!$B$3:$B$16)*(Dumpadas[[#This Row],[ley]]&lt;=Rangos!$C$3:$C$16),0))</f>
        <v>K</v>
      </c>
      <c r="R904" s="769"/>
      <c r="S904" s="769" t="s">
        <v>1596</v>
      </c>
      <c r="T904" s="369">
        <v>1</v>
      </c>
      <c r="U904" s="369">
        <v>3.2</v>
      </c>
      <c r="V904" s="10">
        <v>1.15E-2</v>
      </c>
      <c r="Y904" s="769"/>
      <c r="Z904" s="769" t="s">
        <v>1596</v>
      </c>
      <c r="AA904" s="369">
        <v>1</v>
      </c>
      <c r="AB904" s="369">
        <v>3.2</v>
      </c>
      <c r="AC904" s="10">
        <v>1.15E-2</v>
      </c>
      <c r="AD904" s="10">
        <v>1.15E-2</v>
      </c>
    </row>
    <row r="905" spans="2:30">
      <c r="B905" s="535"/>
      <c r="C905" s="535" t="s">
        <v>3801</v>
      </c>
      <c r="D905" s="535" t="s">
        <v>3792</v>
      </c>
      <c r="E905" s="535">
        <v>901</v>
      </c>
      <c r="F905" s="537" t="str">
        <f>Dumpadas[[#This Row],[punto]] &amp; " "&amp;Dumpadas[[#This Row],[jornada]]&amp;" " &amp; Dumpadas[[#This Row],[N°Acop]] &amp; " " &amp; TEXT(Dumpadas[[#This Row],[fecha ]], "dd-mm-yyyy")</f>
        <v>NIVEL 974 M4 7S LEV31 T.PM 901 20-04-2026</v>
      </c>
      <c r="G905" s="535" t="s">
        <v>304</v>
      </c>
      <c r="H905" s="538">
        <v>46132</v>
      </c>
      <c r="I905" s="535">
        <v>3.2</v>
      </c>
      <c r="J905" s="539">
        <v>1.26E-2</v>
      </c>
      <c r="K905" s="539">
        <f>+IF(Dumpadas[[#This Row],[ley]]&gt;0.03,0.03,Dumpadas[[#This Row],[ley]])</f>
        <v>1.26E-2</v>
      </c>
      <c r="L905" s="539"/>
      <c r="M905" s="535">
        <v>28922</v>
      </c>
      <c r="N905" s="535"/>
      <c r="O905" s="539"/>
      <c r="P905" s="540" t="str" cm="1">
        <f t="array" ref="P905">INDEX(Rangos!$E$3:$E$16,MATCH(1,(Dumpadas[[#This Row],[ley]]&gt;=Rangos!$B$3:$B$16)*(Dumpadas[[#This Row],[ley]]&lt;=Rangos!$C$3:$C$16),0))</f>
        <v>D</v>
      </c>
      <c r="R905" s="769"/>
      <c r="S905" s="769" t="s">
        <v>1597</v>
      </c>
      <c r="T905" s="369">
        <v>1</v>
      </c>
      <c r="U905" s="369">
        <v>3.2</v>
      </c>
      <c r="V905" s="10">
        <v>1.41E-2</v>
      </c>
      <c r="Y905" s="769"/>
      <c r="Z905" s="769" t="s">
        <v>1597</v>
      </c>
      <c r="AA905" s="369">
        <v>1</v>
      </c>
      <c r="AB905" s="369">
        <v>3.2</v>
      </c>
      <c r="AC905" s="10">
        <v>1.41E-2</v>
      </c>
      <c r="AD905" s="10">
        <v>1.41E-2</v>
      </c>
    </row>
    <row r="906" spans="2:30">
      <c r="B906" s="386"/>
      <c r="C906" s="773" t="s">
        <v>3793</v>
      </c>
      <c r="D906" s="773" t="s">
        <v>227</v>
      </c>
      <c r="E906" s="386">
        <v>902</v>
      </c>
      <c r="F906" s="410" t="str">
        <f>Dumpadas[[#This Row],[punto]] &amp; " "&amp;Dumpadas[[#This Row],[jornada]]&amp;" " &amp; Dumpadas[[#This Row],[N°Acop]] &amp; " " &amp; TEXT(Dumpadas[[#This Row],[fecha ]], "dd-mm-yyyy")</f>
        <v>NIVEL 974 M4 7S T.PM 902 20-04-2026</v>
      </c>
      <c r="G906" s="386" t="s">
        <v>304</v>
      </c>
      <c r="H906" s="387">
        <v>46132</v>
      </c>
      <c r="I906" s="386">
        <v>3.2</v>
      </c>
      <c r="J906" s="8">
        <v>1.8700000000000001E-2</v>
      </c>
      <c r="K906" s="8">
        <f>+IF(Dumpadas[[#This Row],[ley]]&gt;0.03,0.03,Dumpadas[[#This Row],[ley]])</f>
        <v>1.8700000000000001E-2</v>
      </c>
      <c r="L906" s="8"/>
      <c r="M906" s="386">
        <v>28923</v>
      </c>
      <c r="N906" s="386"/>
      <c r="O906" s="8"/>
      <c r="P906" s="388" t="str" cm="1">
        <f t="array" ref="P906">INDEX(Rangos!$E$3:$E$16,MATCH(1,(Dumpadas[[#This Row],[ley]]&gt;=Rangos!$B$3:$B$16)*(Dumpadas[[#This Row],[ley]]&lt;=Rangos!$C$3:$C$16),0))</f>
        <v>G</v>
      </c>
      <c r="R906" s="769"/>
      <c r="S906" s="769" t="s">
        <v>1598</v>
      </c>
      <c r="T906" s="369">
        <v>1</v>
      </c>
      <c r="U906" s="369">
        <v>3.2</v>
      </c>
      <c r="V906" s="10">
        <v>1.84E-2</v>
      </c>
      <c r="Y906" s="769"/>
      <c r="Z906" s="769" t="s">
        <v>1598</v>
      </c>
      <c r="AA906" s="369">
        <v>1</v>
      </c>
      <c r="AB906" s="369">
        <v>3.2</v>
      </c>
      <c r="AC906" s="10">
        <v>1.84E-2</v>
      </c>
      <c r="AD906" s="10">
        <v>1.84E-2</v>
      </c>
    </row>
    <row r="907" spans="2:30">
      <c r="B907" s="386"/>
      <c r="C907" s="773" t="s">
        <v>3793</v>
      </c>
      <c r="D907" s="773" t="s">
        <v>227</v>
      </c>
      <c r="E907" s="386">
        <v>903</v>
      </c>
      <c r="F907" s="410" t="str">
        <f>Dumpadas[[#This Row],[punto]] &amp; " "&amp;Dumpadas[[#This Row],[jornada]]&amp;" " &amp; Dumpadas[[#This Row],[N°Acop]] &amp; " " &amp; TEXT(Dumpadas[[#This Row],[fecha ]], "dd-mm-yyyy")</f>
        <v>NIVEL 974 M4 7S T.PM 903 20-04-2026</v>
      </c>
      <c r="G907" s="386" t="s">
        <v>304</v>
      </c>
      <c r="H907" s="387">
        <v>46132</v>
      </c>
      <c r="I907" s="386">
        <v>3.2</v>
      </c>
      <c r="J907" s="8">
        <v>1.0500000000000001E-2</v>
      </c>
      <c r="K907" s="8">
        <f>+IF(Dumpadas[[#This Row],[ley]]&gt;0.03,0.03,Dumpadas[[#This Row],[ley]])</f>
        <v>1.0500000000000001E-2</v>
      </c>
      <c r="L907" s="8"/>
      <c r="M907" s="386">
        <v>28923</v>
      </c>
      <c r="N907" s="386"/>
      <c r="O907" s="8"/>
      <c r="P907" s="388" t="str" cm="1">
        <f t="array" ref="P907">INDEX(Rangos!$E$3:$E$16,MATCH(1,(Dumpadas[[#This Row],[ley]]&gt;=Rangos!$B$3:$B$16)*(Dumpadas[[#This Row],[ley]]&lt;=Rangos!$C$3:$C$16),0))</f>
        <v>C</v>
      </c>
      <c r="R907" s="769"/>
      <c r="S907" s="769" t="s">
        <v>1599</v>
      </c>
      <c r="T907" s="369">
        <v>1</v>
      </c>
      <c r="U907" s="369">
        <v>3.2</v>
      </c>
      <c r="V907" s="10">
        <v>1.6199999999999999E-2</v>
      </c>
      <c r="Y907" s="769"/>
      <c r="Z907" s="769" t="s">
        <v>1599</v>
      </c>
      <c r="AA907" s="369">
        <v>1</v>
      </c>
      <c r="AB907" s="369">
        <v>3.2</v>
      </c>
      <c r="AC907" s="10">
        <v>1.6199999999999999E-2</v>
      </c>
      <c r="AD907" s="10">
        <v>1.6199999999999999E-2</v>
      </c>
    </row>
    <row r="908" spans="2:30">
      <c r="B908" s="386"/>
      <c r="C908" s="773" t="s">
        <v>3793</v>
      </c>
      <c r="D908" s="773" t="s">
        <v>227</v>
      </c>
      <c r="E908" s="386">
        <v>904</v>
      </c>
      <c r="F908" s="410" t="str">
        <f>Dumpadas[[#This Row],[punto]] &amp; " "&amp;Dumpadas[[#This Row],[jornada]]&amp;" " &amp; Dumpadas[[#This Row],[N°Acop]] &amp; " " &amp; TEXT(Dumpadas[[#This Row],[fecha ]], "dd-mm-yyyy")</f>
        <v>NIVEL 974 M4 7S T.PM 904 20-04-2026</v>
      </c>
      <c r="G908" s="386" t="s">
        <v>304</v>
      </c>
      <c r="H908" s="387">
        <v>46132</v>
      </c>
      <c r="I908" s="386">
        <v>3.2</v>
      </c>
      <c r="J908" s="8">
        <v>1.2699999999999999E-2</v>
      </c>
      <c r="K908" s="8">
        <f>+IF(Dumpadas[[#This Row],[ley]]&gt;0.03,0.03,Dumpadas[[#This Row],[ley]])</f>
        <v>1.2699999999999999E-2</v>
      </c>
      <c r="L908" s="8"/>
      <c r="M908" s="386">
        <v>28923</v>
      </c>
      <c r="N908" s="386"/>
      <c r="O908" s="8"/>
      <c r="P908" s="388" t="str" cm="1">
        <f t="array" ref="P908">INDEX(Rangos!$E$3:$E$16,MATCH(1,(Dumpadas[[#This Row],[ley]]&gt;=Rangos!$B$3:$B$16)*(Dumpadas[[#This Row],[ley]]&lt;=Rangos!$C$3:$C$16),0))</f>
        <v>D</v>
      </c>
      <c r="R908" s="769"/>
      <c r="S908" s="769" t="s">
        <v>1600</v>
      </c>
      <c r="T908" s="369">
        <v>1</v>
      </c>
      <c r="U908" s="369">
        <v>3.2</v>
      </c>
      <c r="V908" s="10">
        <v>8.0999999999999996E-3</v>
      </c>
      <c r="Y908" s="769"/>
      <c r="Z908" s="769" t="s">
        <v>1600</v>
      </c>
      <c r="AA908" s="369">
        <v>1</v>
      </c>
      <c r="AB908" s="369">
        <v>3.2</v>
      </c>
      <c r="AC908" s="10">
        <v>8.0999999999999996E-3</v>
      </c>
      <c r="AD908" s="10">
        <v>8.0999999999999996E-3</v>
      </c>
    </row>
    <row r="909" spans="2:30">
      <c r="B909" s="386"/>
      <c r="C909" s="773" t="s">
        <v>3793</v>
      </c>
      <c r="D909" s="773" t="s">
        <v>227</v>
      </c>
      <c r="E909" s="386">
        <v>905</v>
      </c>
      <c r="F909" s="410" t="str">
        <f>Dumpadas[[#This Row],[punto]] &amp; " "&amp;Dumpadas[[#This Row],[jornada]]&amp;" " &amp; Dumpadas[[#This Row],[N°Acop]] &amp; " " &amp; TEXT(Dumpadas[[#This Row],[fecha ]], "dd-mm-yyyy")</f>
        <v>NIVEL 974 M4 7S T.PM 905 20-04-2026</v>
      </c>
      <c r="G909" s="386" t="s">
        <v>304</v>
      </c>
      <c r="H909" s="387">
        <v>46132</v>
      </c>
      <c r="I909" s="386">
        <v>3.2</v>
      </c>
      <c r="J909" s="8">
        <v>1.14E-2</v>
      </c>
      <c r="K909" s="8">
        <f>+IF(Dumpadas[[#This Row],[ley]]&gt;0.03,0.03,Dumpadas[[#This Row],[ley]])</f>
        <v>1.14E-2</v>
      </c>
      <c r="L909" s="8"/>
      <c r="M909" s="386">
        <v>28923</v>
      </c>
      <c r="N909" s="386"/>
      <c r="O909" s="8"/>
      <c r="P909" s="388" t="str" cm="1">
        <f t="array" ref="P909">INDEX(Rangos!$E$3:$E$16,MATCH(1,(Dumpadas[[#This Row],[ley]]&gt;=Rangos!$B$3:$B$16)*(Dumpadas[[#This Row],[ley]]&lt;=Rangos!$C$3:$C$16),0))</f>
        <v>C</v>
      </c>
      <c r="R909" s="769"/>
      <c r="S909" s="769" t="s">
        <v>1601</v>
      </c>
      <c r="T909" s="369">
        <v>1</v>
      </c>
      <c r="U909" s="369">
        <v>3.2</v>
      </c>
      <c r="V909" s="10">
        <v>1.9199999999999998E-2</v>
      </c>
      <c r="Y909" s="769"/>
      <c r="Z909" s="769" t="s">
        <v>1601</v>
      </c>
      <c r="AA909" s="369">
        <v>1</v>
      </c>
      <c r="AB909" s="369">
        <v>3.2</v>
      </c>
      <c r="AC909" s="10">
        <v>1.9199999999999998E-2</v>
      </c>
      <c r="AD909" s="10">
        <v>1.9199999999999998E-2</v>
      </c>
    </row>
    <row r="910" spans="2:30">
      <c r="B910" s="386"/>
      <c r="C910" s="773" t="s">
        <v>3793</v>
      </c>
      <c r="D910" s="773" t="s">
        <v>227</v>
      </c>
      <c r="E910" s="386">
        <v>906</v>
      </c>
      <c r="F910" s="410" t="str">
        <f>Dumpadas[[#This Row],[punto]] &amp; " "&amp;Dumpadas[[#This Row],[jornada]]&amp;" " &amp; Dumpadas[[#This Row],[N°Acop]] &amp; " " &amp; TEXT(Dumpadas[[#This Row],[fecha ]], "dd-mm-yyyy")</f>
        <v>NIVEL 974 M4 7S T.PM 906 20-04-2026</v>
      </c>
      <c r="G910" s="386" t="s">
        <v>304</v>
      </c>
      <c r="H910" s="387">
        <v>46132</v>
      </c>
      <c r="I910" s="386">
        <v>3.2</v>
      </c>
      <c r="J910" s="8">
        <v>1.2800000000000001E-2</v>
      </c>
      <c r="K910" s="8">
        <f>+IF(Dumpadas[[#This Row],[ley]]&gt;0.03,0.03,Dumpadas[[#This Row],[ley]])</f>
        <v>1.2800000000000001E-2</v>
      </c>
      <c r="L910" s="8"/>
      <c r="M910" s="386">
        <v>28923</v>
      </c>
      <c r="N910" s="386"/>
      <c r="O910" s="8"/>
      <c r="P910" s="388" t="str" cm="1">
        <f t="array" ref="P910">INDEX(Rangos!$E$3:$E$16,MATCH(1,(Dumpadas[[#This Row],[ley]]&gt;=Rangos!$B$3:$B$16)*(Dumpadas[[#This Row],[ley]]&lt;=Rangos!$C$3:$C$16),0))</f>
        <v>D</v>
      </c>
      <c r="R910" s="769"/>
      <c r="S910" s="769" t="s">
        <v>1602</v>
      </c>
      <c r="T910" s="369">
        <v>1</v>
      </c>
      <c r="U910" s="369">
        <v>3.2</v>
      </c>
      <c r="V910" s="10">
        <v>1.0999999999999999E-2</v>
      </c>
      <c r="Y910" s="769"/>
      <c r="Z910" s="769" t="s">
        <v>1602</v>
      </c>
      <c r="AA910" s="369">
        <v>1</v>
      </c>
      <c r="AB910" s="369">
        <v>3.2</v>
      </c>
      <c r="AC910" s="10">
        <v>1.0999999999999999E-2</v>
      </c>
      <c r="AD910" s="10">
        <v>1.0999999999999999E-2</v>
      </c>
    </row>
    <row r="911" spans="2:30">
      <c r="B911" s="535"/>
      <c r="C911" s="535" t="s">
        <v>3798</v>
      </c>
      <c r="D911" s="535" t="s">
        <v>227</v>
      </c>
      <c r="E911" s="535">
        <v>907</v>
      </c>
      <c r="F911" s="537" t="str">
        <f>Dumpadas[[#This Row],[punto]] &amp; " "&amp;Dumpadas[[#This Row],[jornada]]&amp;" " &amp; Dumpadas[[#This Row],[N°Acop]] &amp; " " &amp; TEXT(Dumpadas[[#This Row],[fecha ]], "dd-mm-yyyy")</f>
        <v>NIVEL 974 M4 6N RP T.PM 907 21-04-2026</v>
      </c>
      <c r="G911" s="535" t="s">
        <v>304</v>
      </c>
      <c r="H911" s="538">
        <v>46133</v>
      </c>
      <c r="I911" s="535">
        <v>3.2</v>
      </c>
      <c r="J911" s="539">
        <v>1.23E-2</v>
      </c>
      <c r="K911" s="539">
        <f>+IF(Dumpadas[[#This Row],[ley]]&gt;0.03,0.03,Dumpadas[[#This Row],[ley]])</f>
        <v>1.23E-2</v>
      </c>
      <c r="L911" s="539"/>
      <c r="M911" s="535">
        <v>28929</v>
      </c>
      <c r="N911" s="535"/>
      <c r="O911" s="539"/>
      <c r="P911" s="540" t="str" cm="1">
        <f t="array" ref="P911">INDEX(Rangos!$E$3:$E$16,MATCH(1,(Dumpadas[[#This Row],[ley]]&gt;=Rangos!$B$3:$B$16)*(Dumpadas[[#This Row],[ley]]&lt;=Rangos!$C$3:$C$16),0))</f>
        <v>D</v>
      </c>
      <c r="R911" s="769"/>
      <c r="S911" s="769" t="s">
        <v>1603</v>
      </c>
      <c r="T911" s="369">
        <v>1</v>
      </c>
      <c r="U911" s="369">
        <v>3.2</v>
      </c>
      <c r="V911" s="10">
        <v>1.7299999999999999E-2</v>
      </c>
      <c r="Y911" s="769"/>
      <c r="Z911" s="769" t="s">
        <v>1603</v>
      </c>
      <c r="AA911" s="369">
        <v>1</v>
      </c>
      <c r="AB911" s="369">
        <v>3.2</v>
      </c>
      <c r="AC911" s="10">
        <v>1.7299999999999999E-2</v>
      </c>
      <c r="AD911" s="10">
        <v>1.7299999999999999E-2</v>
      </c>
    </row>
    <row r="912" spans="2:30">
      <c r="B912" s="535"/>
      <c r="C912" s="535" t="s">
        <v>3798</v>
      </c>
      <c r="D912" s="535" t="s">
        <v>227</v>
      </c>
      <c r="E912" s="535">
        <v>908</v>
      </c>
      <c r="F912" s="537" t="str">
        <f>Dumpadas[[#This Row],[punto]] &amp; " "&amp;Dumpadas[[#This Row],[jornada]]&amp;" " &amp; Dumpadas[[#This Row],[N°Acop]] &amp; " " &amp; TEXT(Dumpadas[[#This Row],[fecha ]], "dd-mm-yyyy")</f>
        <v>NIVEL 974 M4 6N RP T.PM 908 21-04-2026</v>
      </c>
      <c r="G912" s="535" t="s">
        <v>304</v>
      </c>
      <c r="H912" s="538">
        <v>46133</v>
      </c>
      <c r="I912" s="535">
        <v>3.2</v>
      </c>
      <c r="J912" s="539">
        <v>1.1599999999999999E-2</v>
      </c>
      <c r="K912" s="539">
        <f>+IF(Dumpadas[[#This Row],[ley]]&gt;0.03,0.03,Dumpadas[[#This Row],[ley]])</f>
        <v>1.1599999999999999E-2</v>
      </c>
      <c r="L912" s="539"/>
      <c r="M912" s="535">
        <v>28929</v>
      </c>
      <c r="N912" s="535"/>
      <c r="O912" s="539"/>
      <c r="P912" s="540" t="str" cm="1">
        <f t="array" ref="P912">INDEX(Rangos!$E$3:$E$16,MATCH(1,(Dumpadas[[#This Row],[ley]]&gt;=Rangos!$B$3:$B$16)*(Dumpadas[[#This Row],[ley]]&lt;=Rangos!$C$3:$C$16),0))</f>
        <v>C</v>
      </c>
      <c r="R912" s="769"/>
      <c r="S912" s="769" t="s">
        <v>1604</v>
      </c>
      <c r="T912" s="369">
        <v>1</v>
      </c>
      <c r="U912" s="369">
        <v>3.2</v>
      </c>
      <c r="V912" s="10">
        <v>1.1599999999999999E-2</v>
      </c>
      <c r="Y912" s="769"/>
      <c r="Z912" s="769" t="s">
        <v>1604</v>
      </c>
      <c r="AA912" s="369">
        <v>1</v>
      </c>
      <c r="AB912" s="369">
        <v>3.2</v>
      </c>
      <c r="AC912" s="10">
        <v>1.1599999999999999E-2</v>
      </c>
      <c r="AD912" s="10">
        <v>1.1599999999999999E-2</v>
      </c>
    </row>
    <row r="913" spans="2:30">
      <c r="B913" s="535"/>
      <c r="C913" s="535" t="s">
        <v>3798</v>
      </c>
      <c r="D913" s="535" t="s">
        <v>227</v>
      </c>
      <c r="E913" s="535">
        <v>909</v>
      </c>
      <c r="F913" s="537" t="str">
        <f>Dumpadas[[#This Row],[punto]] &amp; " "&amp;Dumpadas[[#This Row],[jornada]]&amp;" " &amp; Dumpadas[[#This Row],[N°Acop]] &amp; " " &amp; TEXT(Dumpadas[[#This Row],[fecha ]], "dd-mm-yyyy")</f>
        <v>NIVEL 974 M4 6N RP T.PM 909 21-04-2026</v>
      </c>
      <c r="G913" s="535" t="s">
        <v>304</v>
      </c>
      <c r="H913" s="538">
        <v>46133</v>
      </c>
      <c r="I913" s="535">
        <v>3.2</v>
      </c>
      <c r="J913" s="539">
        <v>0.01</v>
      </c>
      <c r="K913" s="539">
        <f>+IF(Dumpadas[[#This Row],[ley]]&gt;0.03,0.03,Dumpadas[[#This Row],[ley]])</f>
        <v>0.01</v>
      </c>
      <c r="L913" s="539"/>
      <c r="M913" s="535">
        <v>28929</v>
      </c>
      <c r="N913" s="535"/>
      <c r="O913" s="539"/>
      <c r="P913" s="540" t="str" cm="1">
        <f t="array" ref="P913">INDEX(Rangos!$E$3:$E$16,MATCH(1,(Dumpadas[[#This Row],[ley]]&gt;=Rangos!$B$3:$B$16)*(Dumpadas[[#This Row],[ley]]&lt;=Rangos!$C$3:$C$16),0))</f>
        <v>B</v>
      </c>
      <c r="R913" s="769"/>
      <c r="S913" s="769" t="s">
        <v>1605</v>
      </c>
      <c r="T913" s="369">
        <v>1</v>
      </c>
      <c r="U913" s="369">
        <v>3.2</v>
      </c>
      <c r="V913" s="10">
        <v>1.6199999999999999E-2</v>
      </c>
      <c r="Y913" s="769"/>
      <c r="Z913" s="769" t="s">
        <v>1605</v>
      </c>
      <c r="AA913" s="369">
        <v>1</v>
      </c>
      <c r="AB913" s="369">
        <v>3.2</v>
      </c>
      <c r="AC913" s="10">
        <v>1.6199999999999999E-2</v>
      </c>
      <c r="AD913" s="10">
        <v>1.6199999999999999E-2</v>
      </c>
    </row>
    <row r="914" spans="2:30">
      <c r="B914" s="535"/>
      <c r="C914" s="535" t="s">
        <v>3798</v>
      </c>
      <c r="D914" s="535" t="s">
        <v>227</v>
      </c>
      <c r="E914" s="535">
        <v>910</v>
      </c>
      <c r="F914" s="537" t="str">
        <f>Dumpadas[[#This Row],[punto]] &amp; " "&amp;Dumpadas[[#This Row],[jornada]]&amp;" " &amp; Dumpadas[[#This Row],[N°Acop]] &amp; " " &amp; TEXT(Dumpadas[[#This Row],[fecha ]], "dd-mm-yyyy")</f>
        <v>NIVEL 974 M4 6N RP T.PM 910 21-04-2026</v>
      </c>
      <c r="G914" s="535" t="s">
        <v>304</v>
      </c>
      <c r="H914" s="538">
        <v>46133</v>
      </c>
      <c r="I914" s="535">
        <v>3.2</v>
      </c>
      <c r="J914" s="539">
        <v>1.21E-2</v>
      </c>
      <c r="K914" s="539">
        <f>+IF(Dumpadas[[#This Row],[ley]]&gt;0.03,0.03,Dumpadas[[#This Row],[ley]])</f>
        <v>1.21E-2</v>
      </c>
      <c r="L914" s="539"/>
      <c r="M914" s="535">
        <v>28929</v>
      </c>
      <c r="N914" s="535"/>
      <c r="O914" s="539"/>
      <c r="P914" s="540" t="str" cm="1">
        <f t="array" ref="P914">INDEX(Rangos!$E$3:$E$16,MATCH(1,(Dumpadas[[#This Row],[ley]]&gt;=Rangos!$B$3:$B$16)*(Dumpadas[[#This Row],[ley]]&lt;=Rangos!$C$3:$C$16),0))</f>
        <v>D</v>
      </c>
      <c r="R914" s="769"/>
      <c r="S914" s="769" t="s">
        <v>1606</v>
      </c>
      <c r="T914" s="369">
        <v>1</v>
      </c>
      <c r="U914" s="369">
        <v>3.2</v>
      </c>
      <c r="V914" s="10">
        <v>1.7600000000000001E-2</v>
      </c>
      <c r="Y914" s="769"/>
      <c r="Z914" s="769" t="s">
        <v>1606</v>
      </c>
      <c r="AA914" s="369">
        <v>1</v>
      </c>
      <c r="AB914" s="369">
        <v>3.2</v>
      </c>
      <c r="AC914" s="10">
        <v>1.7600000000000001E-2</v>
      </c>
      <c r="AD914" s="10">
        <v>1.7600000000000001E-2</v>
      </c>
    </row>
    <row r="915" spans="2:30">
      <c r="B915" s="535"/>
      <c r="C915" s="535" t="s">
        <v>3798</v>
      </c>
      <c r="D915" s="535" t="s">
        <v>227</v>
      </c>
      <c r="E915" s="535">
        <v>911</v>
      </c>
      <c r="F915" s="537" t="str">
        <f>Dumpadas[[#This Row],[punto]] &amp; " "&amp;Dumpadas[[#This Row],[jornada]]&amp;" " &amp; Dumpadas[[#This Row],[N°Acop]] &amp; " " &amp; TEXT(Dumpadas[[#This Row],[fecha ]], "dd-mm-yyyy")</f>
        <v>NIVEL 974 M4 6N RP T.PM 911 21-04-2026</v>
      </c>
      <c r="G915" s="535" t="s">
        <v>304</v>
      </c>
      <c r="H915" s="538">
        <v>46133</v>
      </c>
      <c r="I915" s="535">
        <v>3.2</v>
      </c>
      <c r="J915" s="539">
        <v>1.12E-2</v>
      </c>
      <c r="K915" s="539">
        <f>+IF(Dumpadas[[#This Row],[ley]]&gt;0.03,0.03,Dumpadas[[#This Row],[ley]])</f>
        <v>1.12E-2</v>
      </c>
      <c r="L915" s="539"/>
      <c r="M915" s="535">
        <v>28929</v>
      </c>
      <c r="N915" s="535"/>
      <c r="O915" s="539"/>
      <c r="P915" s="540" t="str" cm="1">
        <f t="array" ref="P915">INDEX(Rangos!$E$3:$E$16,MATCH(1,(Dumpadas[[#This Row],[ley]]&gt;=Rangos!$B$3:$B$16)*(Dumpadas[[#This Row],[ley]]&lt;=Rangos!$C$3:$C$16),0))</f>
        <v>C</v>
      </c>
      <c r="R915" s="769"/>
      <c r="S915" s="769" t="s">
        <v>1607</v>
      </c>
      <c r="T915" s="369">
        <v>1</v>
      </c>
      <c r="U915" s="369">
        <v>3.2</v>
      </c>
      <c r="V915" s="10">
        <v>1.5900000000000001E-2</v>
      </c>
      <c r="Y915" s="769"/>
      <c r="Z915" s="769" t="s">
        <v>1607</v>
      </c>
      <c r="AA915" s="369">
        <v>1</v>
      </c>
      <c r="AB915" s="369">
        <v>3.2</v>
      </c>
      <c r="AC915" s="10">
        <v>1.5900000000000001E-2</v>
      </c>
      <c r="AD915" s="10">
        <v>1.5900000000000001E-2</v>
      </c>
    </row>
    <row r="916" spans="2:30">
      <c r="B916" s="535"/>
      <c r="C916" s="535" t="s">
        <v>3798</v>
      </c>
      <c r="D916" s="535" t="s">
        <v>227</v>
      </c>
      <c r="E916" s="535">
        <v>912</v>
      </c>
      <c r="F916" s="537" t="str">
        <f>Dumpadas[[#This Row],[punto]] &amp; " "&amp;Dumpadas[[#This Row],[jornada]]&amp;" " &amp; Dumpadas[[#This Row],[N°Acop]] &amp; " " &amp; TEXT(Dumpadas[[#This Row],[fecha ]], "dd-mm-yyyy")</f>
        <v>NIVEL 974 M4 6N RP T.PM 912 21-04-2026</v>
      </c>
      <c r="G916" s="535" t="s">
        <v>304</v>
      </c>
      <c r="H916" s="538">
        <v>46133</v>
      </c>
      <c r="I916" s="535">
        <v>3.2</v>
      </c>
      <c r="J916" s="539">
        <v>9.7999999999999997E-3</v>
      </c>
      <c r="K916" s="539">
        <f>+IF(Dumpadas[[#This Row],[ley]]&gt;0.03,0.03,Dumpadas[[#This Row],[ley]])</f>
        <v>9.7999999999999997E-3</v>
      </c>
      <c r="L916" s="539"/>
      <c r="M916" s="535">
        <v>28929</v>
      </c>
      <c r="N916" s="535"/>
      <c r="O916" s="539"/>
      <c r="P916" s="540" t="str" cm="1">
        <f t="array" ref="P916">INDEX(Rangos!$E$3:$E$16,MATCH(1,(Dumpadas[[#This Row],[ley]]&gt;=Rangos!$B$3:$B$16)*(Dumpadas[[#This Row],[ley]]&lt;=Rangos!$C$3:$C$16),0))</f>
        <v>B</v>
      </c>
      <c r="R916" s="769"/>
      <c r="S916" s="769" t="s">
        <v>1608</v>
      </c>
      <c r="T916" s="369">
        <v>1</v>
      </c>
      <c r="U916" s="369">
        <v>3.2</v>
      </c>
      <c r="V916" s="10">
        <v>1.2699999999999999E-2</v>
      </c>
      <c r="Y916" s="769"/>
      <c r="Z916" s="769" t="s">
        <v>1608</v>
      </c>
      <c r="AA916" s="369">
        <v>1</v>
      </c>
      <c r="AB916" s="369">
        <v>3.2</v>
      </c>
      <c r="AC916" s="10">
        <v>1.2699999999999999E-2</v>
      </c>
      <c r="AD916" s="10">
        <v>1.2699999999999999E-2</v>
      </c>
    </row>
    <row r="917" spans="2:30">
      <c r="B917" s="535"/>
      <c r="C917" s="535" t="s">
        <v>3798</v>
      </c>
      <c r="D917" s="535" t="s">
        <v>227</v>
      </c>
      <c r="E917" s="535">
        <v>913</v>
      </c>
      <c r="F917" s="537" t="str">
        <f>Dumpadas[[#This Row],[punto]] &amp; " "&amp;Dumpadas[[#This Row],[jornada]]&amp;" " &amp; Dumpadas[[#This Row],[N°Acop]] &amp; " " &amp; TEXT(Dumpadas[[#This Row],[fecha ]], "dd-mm-yyyy")</f>
        <v>NIVEL 974 M4 6N RP T.PM 913 21-04-2026</v>
      </c>
      <c r="G917" s="535" t="s">
        <v>304</v>
      </c>
      <c r="H917" s="538">
        <v>46133</v>
      </c>
      <c r="I917" s="535">
        <v>3.2</v>
      </c>
      <c r="J917" s="539">
        <v>1.11E-2</v>
      </c>
      <c r="K917" s="539">
        <f>+IF(Dumpadas[[#This Row],[ley]]&gt;0.03,0.03,Dumpadas[[#This Row],[ley]])</f>
        <v>1.11E-2</v>
      </c>
      <c r="L917" s="539"/>
      <c r="M917" s="535">
        <v>28929</v>
      </c>
      <c r="N917" s="535"/>
      <c r="O917" s="539"/>
      <c r="P917" s="540" t="str" cm="1">
        <f t="array" ref="P917">INDEX(Rangos!$E$3:$E$16,MATCH(1,(Dumpadas[[#This Row],[ley]]&gt;=Rangos!$B$3:$B$16)*(Dumpadas[[#This Row],[ley]]&lt;=Rangos!$C$3:$C$16),0))</f>
        <v>C</v>
      </c>
      <c r="R917" s="769"/>
      <c r="S917" s="769" t="s">
        <v>1609</v>
      </c>
      <c r="T917" s="369">
        <v>1</v>
      </c>
      <c r="U917" s="369">
        <v>3.2</v>
      </c>
      <c r="V917" s="10">
        <v>1.6899999999999998E-2</v>
      </c>
      <c r="Y917" s="769"/>
      <c r="Z917" s="769" t="s">
        <v>1609</v>
      </c>
      <c r="AA917" s="369">
        <v>1</v>
      </c>
      <c r="AB917" s="369">
        <v>3.2</v>
      </c>
      <c r="AC917" s="10">
        <v>1.6899999999999998E-2</v>
      </c>
      <c r="AD917" s="10">
        <v>1.6899999999999998E-2</v>
      </c>
    </row>
    <row r="918" spans="2:30">
      <c r="B918" s="535"/>
      <c r="C918" s="535" t="s">
        <v>3798</v>
      </c>
      <c r="D918" s="535" t="s">
        <v>227</v>
      </c>
      <c r="E918" s="535">
        <v>914</v>
      </c>
      <c r="F918" s="537" t="str">
        <f>Dumpadas[[#This Row],[punto]] &amp; " "&amp;Dumpadas[[#This Row],[jornada]]&amp;" " &amp; Dumpadas[[#This Row],[N°Acop]] &amp; " " &amp; TEXT(Dumpadas[[#This Row],[fecha ]], "dd-mm-yyyy")</f>
        <v>NIVEL 974 M4 6N RP T.PM 914 21-04-2026</v>
      </c>
      <c r="G918" s="535" t="s">
        <v>304</v>
      </c>
      <c r="H918" s="538">
        <v>46133</v>
      </c>
      <c r="I918" s="535">
        <v>3.2</v>
      </c>
      <c r="J918" s="539">
        <v>1.06E-2</v>
      </c>
      <c r="K918" s="539">
        <f>+IF(Dumpadas[[#This Row],[ley]]&gt;0.03,0.03,Dumpadas[[#This Row],[ley]])</f>
        <v>1.06E-2</v>
      </c>
      <c r="L918" s="539"/>
      <c r="M918" s="535">
        <v>28929</v>
      </c>
      <c r="N918" s="535"/>
      <c r="O918" s="539"/>
      <c r="P918" s="540" t="str" cm="1">
        <f t="array" ref="P918">INDEX(Rangos!$E$3:$E$16,MATCH(1,(Dumpadas[[#This Row],[ley]]&gt;=Rangos!$B$3:$B$16)*(Dumpadas[[#This Row],[ley]]&lt;=Rangos!$C$3:$C$16),0))</f>
        <v>C</v>
      </c>
      <c r="R918" s="769"/>
      <c r="S918" s="769" t="s">
        <v>1610</v>
      </c>
      <c r="T918" s="369">
        <v>1</v>
      </c>
      <c r="U918" s="369">
        <v>3.2</v>
      </c>
      <c r="V918" s="10">
        <v>1.2E-2</v>
      </c>
      <c r="Y918" s="769"/>
      <c r="Z918" s="769" t="s">
        <v>1610</v>
      </c>
      <c r="AA918" s="369">
        <v>1</v>
      </c>
      <c r="AB918" s="369">
        <v>3.2</v>
      </c>
      <c r="AC918" s="10">
        <v>1.2E-2</v>
      </c>
      <c r="AD918" s="10">
        <v>1.2E-2</v>
      </c>
    </row>
    <row r="919" spans="2:30">
      <c r="B919" s="535"/>
      <c r="C919" s="535" t="s">
        <v>3798</v>
      </c>
      <c r="D919" s="535" t="s">
        <v>227</v>
      </c>
      <c r="E919" s="535">
        <v>915</v>
      </c>
      <c r="F919" s="537" t="str">
        <f>Dumpadas[[#This Row],[punto]] &amp; " "&amp;Dumpadas[[#This Row],[jornada]]&amp;" " &amp; Dumpadas[[#This Row],[N°Acop]] &amp; " " &amp; TEXT(Dumpadas[[#This Row],[fecha ]], "dd-mm-yyyy")</f>
        <v>NIVEL 974 M4 6N RP T.PM 915 21-04-2026</v>
      </c>
      <c r="G919" s="535" t="s">
        <v>304</v>
      </c>
      <c r="H919" s="538">
        <v>46133</v>
      </c>
      <c r="I919" s="535">
        <v>3.2</v>
      </c>
      <c r="J919" s="539">
        <v>1.3899999999999999E-2</v>
      </c>
      <c r="K919" s="539">
        <f>+IF(Dumpadas[[#This Row],[ley]]&gt;0.03,0.03,Dumpadas[[#This Row],[ley]])</f>
        <v>1.3899999999999999E-2</v>
      </c>
      <c r="L919" s="539"/>
      <c r="M919" s="535">
        <v>28929</v>
      </c>
      <c r="N919" s="535"/>
      <c r="O919" s="539"/>
      <c r="P919" s="540" t="str" cm="1">
        <f t="array" ref="P919">INDEX(Rangos!$E$3:$E$16,MATCH(1,(Dumpadas[[#This Row],[ley]]&gt;=Rangos!$B$3:$B$16)*(Dumpadas[[#This Row],[ley]]&lt;=Rangos!$C$3:$C$16),0))</f>
        <v>E</v>
      </c>
      <c r="R919" s="769"/>
      <c r="S919" s="769" t="s">
        <v>1611</v>
      </c>
      <c r="T919" s="369">
        <v>1</v>
      </c>
      <c r="U919" s="369">
        <v>3.2</v>
      </c>
      <c r="V919" s="10">
        <v>2.1000000000000001E-2</v>
      </c>
      <c r="Y919" s="769"/>
      <c r="Z919" s="769" t="s">
        <v>1611</v>
      </c>
      <c r="AA919" s="369">
        <v>1</v>
      </c>
      <c r="AB919" s="369">
        <v>3.2</v>
      </c>
      <c r="AC919" s="10">
        <v>2.1000000000000001E-2</v>
      </c>
      <c r="AD919" s="10">
        <v>2.1000000000000001E-2</v>
      </c>
    </row>
    <row r="920" spans="2:30">
      <c r="B920" s="535"/>
      <c r="C920" s="535" t="s">
        <v>3798</v>
      </c>
      <c r="D920" s="535" t="s">
        <v>227</v>
      </c>
      <c r="E920" s="535">
        <v>916</v>
      </c>
      <c r="F920" s="537" t="str">
        <f>Dumpadas[[#This Row],[punto]] &amp; " "&amp;Dumpadas[[#This Row],[jornada]]&amp;" " &amp; Dumpadas[[#This Row],[N°Acop]] &amp; " " &amp; TEXT(Dumpadas[[#This Row],[fecha ]], "dd-mm-yyyy")</f>
        <v>NIVEL 974 M4 6N RP T.PM 916 21-04-2026</v>
      </c>
      <c r="G920" s="535" t="s">
        <v>304</v>
      </c>
      <c r="H920" s="538">
        <v>46133</v>
      </c>
      <c r="I920" s="535">
        <v>3.2</v>
      </c>
      <c r="J920" s="539">
        <v>1.47E-2</v>
      </c>
      <c r="K920" s="539">
        <f>+IF(Dumpadas[[#This Row],[ley]]&gt;0.03,0.03,Dumpadas[[#This Row],[ley]])</f>
        <v>1.47E-2</v>
      </c>
      <c r="L920" s="539"/>
      <c r="M920" s="535">
        <v>28929</v>
      </c>
      <c r="N920" s="535"/>
      <c r="O920" s="539"/>
      <c r="P920" s="540" t="str" cm="1">
        <f t="array" ref="P920">INDEX(Rangos!$E$3:$E$16,MATCH(1,(Dumpadas[[#This Row],[ley]]&gt;=Rangos!$B$3:$B$16)*(Dumpadas[[#This Row],[ley]]&lt;=Rangos!$C$3:$C$16),0))</f>
        <v>E</v>
      </c>
      <c r="R920" s="769"/>
      <c r="S920" s="769" t="s">
        <v>1612</v>
      </c>
      <c r="T920" s="369">
        <v>1</v>
      </c>
      <c r="U920" s="369">
        <v>3.2</v>
      </c>
      <c r="V920" s="10">
        <v>1.4500000000000001E-2</v>
      </c>
      <c r="Y920" s="769"/>
      <c r="Z920" s="769" t="s">
        <v>1612</v>
      </c>
      <c r="AA920" s="369">
        <v>1</v>
      </c>
      <c r="AB920" s="369">
        <v>3.2</v>
      </c>
      <c r="AC920" s="10">
        <v>1.4500000000000001E-2</v>
      </c>
      <c r="AD920" s="10">
        <v>1.4500000000000001E-2</v>
      </c>
    </row>
    <row r="921" spans="2:30">
      <c r="B921" s="601"/>
      <c r="C921" s="773" t="s">
        <v>3802</v>
      </c>
      <c r="D921" s="773" t="s">
        <v>3792</v>
      </c>
      <c r="E921" s="386">
        <v>917</v>
      </c>
      <c r="F921" s="410" t="str">
        <f>Dumpadas[[#This Row],[punto]] &amp; " "&amp;Dumpadas[[#This Row],[jornada]]&amp;" " &amp; Dumpadas[[#This Row],[N°Acop]] &amp; " " &amp; TEXT(Dumpadas[[#This Row],[fecha ]], "dd-mm-yyyy")</f>
        <v>NIVEL 974 M4 7S LEV32 T.PM 917 21-04-2026</v>
      </c>
      <c r="G921" s="601" t="s">
        <v>304</v>
      </c>
      <c r="H921" s="5">
        <v>46133</v>
      </c>
      <c r="I921" s="386">
        <v>3.2</v>
      </c>
      <c r="J921" s="8">
        <v>1.8100000000000002E-2</v>
      </c>
      <c r="K921" s="8">
        <f>+IF(Dumpadas[[#This Row],[ley]]&gt;0.03,0.03,Dumpadas[[#This Row],[ley]])</f>
        <v>1.8100000000000002E-2</v>
      </c>
      <c r="L921" s="427"/>
      <c r="M921" s="386">
        <v>28930</v>
      </c>
      <c r="N921" s="386"/>
      <c r="O921" s="7"/>
      <c r="P921" s="10" t="str" cm="1">
        <f t="array" ref="P921">INDEX(Rangos!$E$3:$E$16,MATCH(1,(Dumpadas[[#This Row],[ley]]&gt;=Rangos!$B$3:$B$16)*(Dumpadas[[#This Row],[ley]]&lt;=Rangos!$C$3:$C$16),0))</f>
        <v>G</v>
      </c>
      <c r="R921" s="769"/>
      <c r="S921" s="769" t="s">
        <v>1613</v>
      </c>
      <c r="T921" s="369">
        <v>1</v>
      </c>
      <c r="U921" s="369">
        <v>3.2</v>
      </c>
      <c r="V921" s="10">
        <v>1.4200000000000001E-2</v>
      </c>
      <c r="Y921" s="769"/>
      <c r="Z921" s="769" t="s">
        <v>1613</v>
      </c>
      <c r="AA921" s="369">
        <v>1</v>
      </c>
      <c r="AB921" s="369">
        <v>3.2</v>
      </c>
      <c r="AC921" s="10">
        <v>1.4200000000000001E-2</v>
      </c>
      <c r="AD921" s="10">
        <v>1.4200000000000001E-2</v>
      </c>
    </row>
    <row r="922" spans="2:30">
      <c r="B922" s="601"/>
      <c r="C922" s="773" t="s">
        <v>3802</v>
      </c>
      <c r="D922" s="773" t="s">
        <v>3792</v>
      </c>
      <c r="E922" s="386">
        <v>918</v>
      </c>
      <c r="F922" s="410" t="str">
        <f>Dumpadas[[#This Row],[punto]] &amp; " "&amp;Dumpadas[[#This Row],[jornada]]&amp;" " &amp; Dumpadas[[#This Row],[N°Acop]] &amp; " " &amp; TEXT(Dumpadas[[#This Row],[fecha ]], "dd-mm-yyyy")</f>
        <v>NIVEL 974 M4 7S LEV32 T.PM 918 21-04-2026</v>
      </c>
      <c r="G922" s="601" t="s">
        <v>304</v>
      </c>
      <c r="H922" s="5">
        <v>46133</v>
      </c>
      <c r="I922" s="386">
        <v>3.2</v>
      </c>
      <c r="J922" s="8">
        <v>1.6199999999999999E-2</v>
      </c>
      <c r="K922" s="8">
        <f>+IF(Dumpadas[[#This Row],[ley]]&gt;0.03,0.03,Dumpadas[[#This Row],[ley]])</f>
        <v>1.6199999999999999E-2</v>
      </c>
      <c r="L922" s="427"/>
      <c r="M922" s="386">
        <v>28930</v>
      </c>
      <c r="N922" s="386"/>
      <c r="O922" s="7"/>
      <c r="P922" s="10" t="str" cm="1">
        <f t="array" ref="P922">INDEX(Rangos!$E$3:$E$16,MATCH(1,(Dumpadas[[#This Row],[ley]]&gt;=Rangos!$B$3:$B$16)*(Dumpadas[[#This Row],[ley]]&lt;=Rangos!$C$3:$C$16),0))</f>
        <v>F</v>
      </c>
      <c r="R922" s="769"/>
      <c r="S922" s="769" t="s">
        <v>1614</v>
      </c>
      <c r="T922" s="369">
        <v>1</v>
      </c>
      <c r="U922" s="369">
        <v>3.2</v>
      </c>
      <c r="V922" s="10">
        <v>2.2200000000000001E-2</v>
      </c>
      <c r="Y922" s="769"/>
      <c r="Z922" s="769" t="s">
        <v>1614</v>
      </c>
      <c r="AA922" s="369">
        <v>1</v>
      </c>
      <c r="AB922" s="369">
        <v>3.2</v>
      </c>
      <c r="AC922" s="10">
        <v>2.2200000000000001E-2</v>
      </c>
      <c r="AD922" s="10">
        <v>2.2200000000000001E-2</v>
      </c>
    </row>
    <row r="923" spans="2:30">
      <c r="B923" s="601"/>
      <c r="C923" s="773" t="s">
        <v>3802</v>
      </c>
      <c r="D923" s="773" t="s">
        <v>3792</v>
      </c>
      <c r="E923" s="386">
        <v>919</v>
      </c>
      <c r="F923" s="410" t="str">
        <f>Dumpadas[[#This Row],[punto]] &amp; " "&amp;Dumpadas[[#This Row],[jornada]]&amp;" " &amp; Dumpadas[[#This Row],[N°Acop]] &amp; " " &amp; TEXT(Dumpadas[[#This Row],[fecha ]], "dd-mm-yyyy")</f>
        <v>NIVEL 974 M4 7S LEV32 T.PM 919 21-04-2026</v>
      </c>
      <c r="G923" s="601" t="s">
        <v>304</v>
      </c>
      <c r="H923" s="5">
        <v>46133</v>
      </c>
      <c r="I923" s="386">
        <v>3.2</v>
      </c>
      <c r="J923" s="8">
        <v>2.29E-2</v>
      </c>
      <c r="K923" s="8">
        <f>+IF(Dumpadas[[#This Row],[ley]]&gt;0.03,0.03,Dumpadas[[#This Row],[ley]])</f>
        <v>2.29E-2</v>
      </c>
      <c r="L923" s="427"/>
      <c r="M923" s="386">
        <v>28930</v>
      </c>
      <c r="N923" s="386"/>
      <c r="O923" s="7"/>
      <c r="P923" s="10" t="str" cm="1">
        <f t="array" ref="P923">INDEX(Rangos!$E$3:$E$16,MATCH(1,(Dumpadas[[#This Row],[ley]]&gt;=Rangos!$B$3:$B$16)*(Dumpadas[[#This Row],[ley]]&lt;=Rangos!$C$3:$C$16),0))</f>
        <v>J</v>
      </c>
      <c r="R923" s="769"/>
      <c r="S923" s="769" t="s">
        <v>1615</v>
      </c>
      <c r="T923" s="369">
        <v>1</v>
      </c>
      <c r="U923" s="369">
        <v>3.2</v>
      </c>
      <c r="V923" s="10">
        <v>1.7100000000000001E-2</v>
      </c>
      <c r="Y923" s="769"/>
      <c r="Z923" s="769" t="s">
        <v>1615</v>
      </c>
      <c r="AA923" s="369">
        <v>1</v>
      </c>
      <c r="AB923" s="369">
        <v>3.2</v>
      </c>
      <c r="AC923" s="10">
        <v>1.7100000000000001E-2</v>
      </c>
      <c r="AD923" s="10">
        <v>1.7100000000000001E-2</v>
      </c>
    </row>
    <row r="924" spans="2:30">
      <c r="B924" s="601"/>
      <c r="C924" s="773" t="s">
        <v>3802</v>
      </c>
      <c r="D924" s="773" t="s">
        <v>3792</v>
      </c>
      <c r="E924" s="386">
        <v>920</v>
      </c>
      <c r="F924" s="410" t="str">
        <f>Dumpadas[[#This Row],[punto]] &amp; " "&amp;Dumpadas[[#This Row],[jornada]]&amp;" " &amp; Dumpadas[[#This Row],[N°Acop]] &amp; " " &amp; TEXT(Dumpadas[[#This Row],[fecha ]], "dd-mm-yyyy")</f>
        <v>NIVEL 974 M4 7S LEV32 T.PM 920 21-04-2026</v>
      </c>
      <c r="G924" s="601" t="s">
        <v>304</v>
      </c>
      <c r="H924" s="5">
        <v>46133</v>
      </c>
      <c r="I924" s="386">
        <v>3.2</v>
      </c>
      <c r="J924" s="8">
        <v>1.52E-2</v>
      </c>
      <c r="K924" s="8">
        <f>+IF(Dumpadas[[#This Row],[ley]]&gt;0.03,0.03,Dumpadas[[#This Row],[ley]])</f>
        <v>1.52E-2</v>
      </c>
      <c r="L924" s="427"/>
      <c r="M924" s="386">
        <v>28930</v>
      </c>
      <c r="N924" s="386"/>
      <c r="O924" s="7"/>
      <c r="P924" s="10" t="str" cm="1">
        <f t="array" ref="P924">INDEX(Rangos!$E$3:$E$16,MATCH(1,(Dumpadas[[#This Row],[ley]]&gt;=Rangos!$B$3:$B$16)*(Dumpadas[[#This Row],[ley]]&lt;=Rangos!$C$3:$C$16),0))</f>
        <v>F</v>
      </c>
      <c r="R924" s="769"/>
      <c r="S924" s="769" t="s">
        <v>1616</v>
      </c>
      <c r="T924" s="369">
        <v>1</v>
      </c>
      <c r="U924" s="369">
        <v>3.2</v>
      </c>
      <c r="V924" s="10">
        <v>1.84E-2</v>
      </c>
      <c r="Y924" s="769"/>
      <c r="Z924" s="769" t="s">
        <v>1616</v>
      </c>
      <c r="AA924" s="369">
        <v>1</v>
      </c>
      <c r="AB924" s="369">
        <v>3.2</v>
      </c>
      <c r="AC924" s="10">
        <v>1.84E-2</v>
      </c>
      <c r="AD924" s="10">
        <v>1.84E-2</v>
      </c>
    </row>
    <row r="925" spans="2:30">
      <c r="B925" s="601"/>
      <c r="C925" s="773" t="s">
        <v>3802</v>
      </c>
      <c r="D925" s="773" t="s">
        <v>3792</v>
      </c>
      <c r="E925" s="386">
        <v>921</v>
      </c>
      <c r="F925" s="410" t="str">
        <f>Dumpadas[[#This Row],[punto]] &amp; " "&amp;Dumpadas[[#This Row],[jornada]]&amp;" " &amp; Dumpadas[[#This Row],[N°Acop]] &amp; " " &amp; TEXT(Dumpadas[[#This Row],[fecha ]], "dd-mm-yyyy")</f>
        <v>NIVEL 974 M4 7S LEV32 T.PM 921 21-04-2026</v>
      </c>
      <c r="G925" s="601" t="s">
        <v>304</v>
      </c>
      <c r="H925" s="5">
        <v>46133</v>
      </c>
      <c r="I925" s="386">
        <v>3.2</v>
      </c>
      <c r="J925" s="8">
        <v>2.1999999999999999E-2</v>
      </c>
      <c r="K925" s="8">
        <f>+IF(Dumpadas[[#This Row],[ley]]&gt;0.03,0.03,Dumpadas[[#This Row],[ley]])</f>
        <v>2.1999999999999999E-2</v>
      </c>
      <c r="L925" s="427"/>
      <c r="M925" s="386">
        <v>28930</v>
      </c>
      <c r="N925" s="386"/>
      <c r="O925" s="7"/>
      <c r="P925" s="10" t="str" cm="1">
        <f t="array" ref="P925">INDEX(Rangos!$E$3:$E$16,MATCH(1,(Dumpadas[[#This Row],[ley]]&gt;=Rangos!$B$3:$B$16)*(Dumpadas[[#This Row],[ley]]&lt;=Rangos!$C$3:$C$16),0))</f>
        <v>I</v>
      </c>
      <c r="R925" s="769"/>
      <c r="S925" s="769" t="s">
        <v>1617</v>
      </c>
      <c r="T925" s="369">
        <v>1</v>
      </c>
      <c r="U925" s="369">
        <v>3.2</v>
      </c>
      <c r="V925" s="10">
        <v>1.5800000000000002E-2</v>
      </c>
      <c r="Y925" s="769"/>
      <c r="Z925" s="769" t="s">
        <v>1617</v>
      </c>
      <c r="AA925" s="369">
        <v>1</v>
      </c>
      <c r="AB925" s="369">
        <v>3.2</v>
      </c>
      <c r="AC925" s="10">
        <v>1.5800000000000002E-2</v>
      </c>
      <c r="AD925" s="10">
        <v>1.5800000000000002E-2</v>
      </c>
    </row>
    <row r="926" spans="2:30">
      <c r="B926" s="601"/>
      <c r="C926" s="773" t="s">
        <v>3802</v>
      </c>
      <c r="D926" s="773" t="s">
        <v>3792</v>
      </c>
      <c r="E926" s="386">
        <v>922</v>
      </c>
      <c r="F926" s="410" t="str">
        <f>Dumpadas[[#This Row],[punto]] &amp; " "&amp;Dumpadas[[#This Row],[jornada]]&amp;" " &amp; Dumpadas[[#This Row],[N°Acop]] &amp; " " &amp; TEXT(Dumpadas[[#This Row],[fecha ]], "dd-mm-yyyy")</f>
        <v>NIVEL 974 M4 7S LEV32 T.PM 922 21-04-2026</v>
      </c>
      <c r="G926" s="601" t="s">
        <v>304</v>
      </c>
      <c r="H926" s="5">
        <v>46133</v>
      </c>
      <c r="I926" s="386">
        <v>3.2</v>
      </c>
      <c r="J926" s="8">
        <v>2.0299999999999999E-2</v>
      </c>
      <c r="K926" s="8">
        <f>+IF(Dumpadas[[#This Row],[ley]]&gt;0.03,0.03,Dumpadas[[#This Row],[ley]])</f>
        <v>2.0299999999999999E-2</v>
      </c>
      <c r="L926" s="427"/>
      <c r="M926" s="386">
        <v>28931</v>
      </c>
      <c r="N926" s="386"/>
      <c r="O926" s="7"/>
      <c r="P926" s="10" t="str" cm="1">
        <f t="array" ref="P926">INDEX(Rangos!$E$3:$E$16,MATCH(1,(Dumpadas[[#This Row],[ley]]&gt;=Rangos!$B$3:$B$16)*(Dumpadas[[#This Row],[ley]]&lt;=Rangos!$C$3:$C$16),0))</f>
        <v>H</v>
      </c>
      <c r="R926" s="769"/>
      <c r="S926" s="769" t="s">
        <v>1618</v>
      </c>
      <c r="T926" s="369">
        <v>1</v>
      </c>
      <c r="U926" s="369">
        <v>3.2</v>
      </c>
      <c r="V926" s="10">
        <v>1.6199999999999999E-2</v>
      </c>
      <c r="Y926" s="769"/>
      <c r="Z926" s="769" t="s">
        <v>1618</v>
      </c>
      <c r="AA926" s="369">
        <v>1</v>
      </c>
      <c r="AB926" s="369">
        <v>3.2</v>
      </c>
      <c r="AC926" s="10">
        <v>1.6199999999999999E-2</v>
      </c>
      <c r="AD926" s="10">
        <v>1.6199999999999999E-2</v>
      </c>
    </row>
    <row r="927" spans="2:30">
      <c r="B927" s="601"/>
      <c r="C927" s="773" t="s">
        <v>3802</v>
      </c>
      <c r="D927" s="773" t="s">
        <v>3792</v>
      </c>
      <c r="E927" s="386">
        <v>923</v>
      </c>
      <c r="F927" s="410" t="str">
        <f>Dumpadas[[#This Row],[punto]] &amp; " "&amp;Dumpadas[[#This Row],[jornada]]&amp;" " &amp; Dumpadas[[#This Row],[N°Acop]] &amp; " " &amp; TEXT(Dumpadas[[#This Row],[fecha ]], "dd-mm-yyyy")</f>
        <v>NIVEL 974 M4 7S LEV32 T.PM 923 21-04-2026</v>
      </c>
      <c r="G927" s="601" t="s">
        <v>304</v>
      </c>
      <c r="H927" s="5">
        <v>46133</v>
      </c>
      <c r="I927" s="386">
        <v>3.2</v>
      </c>
      <c r="J927" s="8">
        <v>1.72E-2</v>
      </c>
      <c r="K927" s="8">
        <f>+IF(Dumpadas[[#This Row],[ley]]&gt;0.03,0.03,Dumpadas[[#This Row],[ley]])</f>
        <v>1.72E-2</v>
      </c>
      <c r="L927" s="427"/>
      <c r="M927" s="386">
        <v>28931</v>
      </c>
      <c r="N927" s="386"/>
      <c r="O927" s="7"/>
      <c r="P927" s="10" t="str" cm="1">
        <f t="array" ref="P927">INDEX(Rangos!$E$3:$E$16,MATCH(1,(Dumpadas[[#This Row],[ley]]&gt;=Rangos!$B$3:$B$16)*(Dumpadas[[#This Row],[ley]]&lt;=Rangos!$C$3:$C$16),0))</f>
        <v>F</v>
      </c>
      <c r="R927" s="769"/>
      <c r="S927" s="769" t="s">
        <v>1619</v>
      </c>
      <c r="T927" s="369">
        <v>1</v>
      </c>
      <c r="U927" s="369">
        <v>3.2</v>
      </c>
      <c r="V927" s="10">
        <v>2.1299999999999999E-2</v>
      </c>
      <c r="Y927" s="769"/>
      <c r="Z927" s="769" t="s">
        <v>1619</v>
      </c>
      <c r="AA927" s="369">
        <v>1</v>
      </c>
      <c r="AB927" s="369">
        <v>3.2</v>
      </c>
      <c r="AC927" s="10">
        <v>2.1299999999999999E-2</v>
      </c>
      <c r="AD927" s="10">
        <v>2.1299999999999999E-2</v>
      </c>
    </row>
    <row r="928" spans="2:30">
      <c r="B928" s="601"/>
      <c r="C928" s="773" t="s">
        <v>3802</v>
      </c>
      <c r="D928" s="773" t="s">
        <v>3792</v>
      </c>
      <c r="E928" s="386">
        <v>924</v>
      </c>
      <c r="F928" s="410" t="str">
        <f>Dumpadas[[#This Row],[punto]] &amp; " "&amp;Dumpadas[[#This Row],[jornada]]&amp;" " &amp; Dumpadas[[#This Row],[N°Acop]] &amp; " " &amp; TEXT(Dumpadas[[#This Row],[fecha ]], "dd-mm-yyyy")</f>
        <v>NIVEL 974 M4 7S LEV32 T.PM 924 21-04-2026</v>
      </c>
      <c r="G928" s="601" t="s">
        <v>304</v>
      </c>
      <c r="H928" s="5">
        <v>46133</v>
      </c>
      <c r="I928" s="386">
        <v>3.2</v>
      </c>
      <c r="J928" s="8">
        <v>1.9099999999999999E-2</v>
      </c>
      <c r="K928" s="8">
        <f>+IF(Dumpadas[[#This Row],[ley]]&gt;0.03,0.03,Dumpadas[[#This Row],[ley]])</f>
        <v>1.9099999999999999E-2</v>
      </c>
      <c r="L928" s="427"/>
      <c r="M928" s="386">
        <v>28931</v>
      </c>
      <c r="N928" s="386"/>
      <c r="O928" s="7"/>
      <c r="P928" s="10" t="str" cm="1">
        <f t="array" ref="P928">INDEX(Rangos!$E$3:$E$16,MATCH(1,(Dumpadas[[#This Row],[ley]]&gt;=Rangos!$B$3:$B$16)*(Dumpadas[[#This Row],[ley]]&lt;=Rangos!$C$3:$C$16),0))</f>
        <v>H</v>
      </c>
      <c r="R928" s="769"/>
      <c r="S928" s="769" t="s">
        <v>1620</v>
      </c>
      <c r="T928" s="369">
        <v>1</v>
      </c>
      <c r="U928" s="369">
        <v>3.2</v>
      </c>
      <c r="V928" s="10">
        <v>1.14E-2</v>
      </c>
      <c r="Y928" s="769"/>
      <c r="Z928" s="769" t="s">
        <v>1620</v>
      </c>
      <c r="AA928" s="369">
        <v>1</v>
      </c>
      <c r="AB928" s="369">
        <v>3.2</v>
      </c>
      <c r="AC928" s="10">
        <v>1.14E-2</v>
      </c>
      <c r="AD928" s="10">
        <v>1.14E-2</v>
      </c>
    </row>
    <row r="929" spans="2:30">
      <c r="B929" s="601"/>
      <c r="C929" s="773" t="s">
        <v>3802</v>
      </c>
      <c r="D929" s="773" t="s">
        <v>3792</v>
      </c>
      <c r="E929" s="386">
        <v>925</v>
      </c>
      <c r="F929" s="410" t="str">
        <f>Dumpadas[[#This Row],[punto]] &amp; " "&amp;Dumpadas[[#This Row],[jornada]]&amp;" " &amp; Dumpadas[[#This Row],[N°Acop]] &amp; " " &amp; TEXT(Dumpadas[[#This Row],[fecha ]], "dd-mm-yyyy")</f>
        <v>NIVEL 974 M4 7S LEV32 T.PM 925 21-04-2026</v>
      </c>
      <c r="G929" s="601" t="s">
        <v>304</v>
      </c>
      <c r="H929" s="5">
        <v>46133</v>
      </c>
      <c r="I929" s="386">
        <v>3.2</v>
      </c>
      <c r="J929" s="8">
        <v>1.67E-2</v>
      </c>
      <c r="K929" s="8">
        <f>+IF(Dumpadas[[#This Row],[ley]]&gt;0.03,0.03,Dumpadas[[#This Row],[ley]])</f>
        <v>1.67E-2</v>
      </c>
      <c r="L929" s="427"/>
      <c r="M929" s="386">
        <v>28931</v>
      </c>
      <c r="N929" s="386"/>
      <c r="O929" s="7"/>
      <c r="P929" s="10" t="str" cm="1">
        <f t="array" ref="P929">INDEX(Rangos!$E$3:$E$16,MATCH(1,(Dumpadas[[#This Row],[ley]]&gt;=Rangos!$B$3:$B$16)*(Dumpadas[[#This Row],[ley]]&lt;=Rangos!$C$3:$C$16),0))</f>
        <v>F</v>
      </c>
      <c r="R929" s="769"/>
      <c r="S929" s="769" t="s">
        <v>1621</v>
      </c>
      <c r="T929" s="369">
        <v>1</v>
      </c>
      <c r="U929" s="369">
        <v>3.2</v>
      </c>
      <c r="V929" s="10">
        <v>1.6799999999999999E-2</v>
      </c>
      <c r="Y929" s="769"/>
      <c r="Z929" s="769" t="s">
        <v>1621</v>
      </c>
      <c r="AA929" s="369">
        <v>1</v>
      </c>
      <c r="AB929" s="369">
        <v>3.2</v>
      </c>
      <c r="AC929" s="10">
        <v>1.6799999999999999E-2</v>
      </c>
      <c r="AD929" s="10">
        <v>1.6799999999999999E-2</v>
      </c>
    </row>
    <row r="930" spans="2:30">
      <c r="B930" s="535"/>
      <c r="C930" s="535" t="s">
        <v>3803</v>
      </c>
      <c r="D930" s="535" t="s">
        <v>3792</v>
      </c>
      <c r="E930" s="535">
        <v>926</v>
      </c>
      <c r="F930" s="537" t="str">
        <f>Dumpadas[[#This Row],[punto]] &amp; " "&amp;Dumpadas[[#This Row],[jornada]]&amp;" " &amp; Dumpadas[[#This Row],[N°Acop]] &amp; " " &amp; TEXT(Dumpadas[[#This Row],[fecha ]], "dd-mm-yyyy")</f>
        <v>NIVEL 974 M4 7S L31 T.PM 926 21-04-2026</v>
      </c>
      <c r="G930" s="535" t="s">
        <v>304</v>
      </c>
      <c r="H930" s="538">
        <v>46133</v>
      </c>
      <c r="I930" s="535">
        <v>3.2</v>
      </c>
      <c r="J930" s="539">
        <v>1.46E-2</v>
      </c>
      <c r="K930" s="539">
        <f>+IF(Dumpadas[[#This Row],[ley]]&gt;0.03,0.03,Dumpadas[[#This Row],[ley]])</f>
        <v>1.46E-2</v>
      </c>
      <c r="L930" s="539"/>
      <c r="M930" s="535">
        <v>28931</v>
      </c>
      <c r="N930" s="535"/>
      <c r="O930" s="539"/>
      <c r="P930" s="540" t="str" cm="1">
        <f t="array" ref="P930">INDEX(Rangos!$E$3:$E$16,MATCH(1,(Dumpadas[[#This Row],[ley]]&gt;=Rangos!$B$3:$B$16)*(Dumpadas[[#This Row],[ley]]&lt;=Rangos!$C$3:$C$16),0))</f>
        <v>E</v>
      </c>
      <c r="R930" s="769"/>
      <c r="S930" s="769" t="s">
        <v>1622</v>
      </c>
      <c r="T930" s="369">
        <v>1</v>
      </c>
      <c r="U930" s="369">
        <v>3.2</v>
      </c>
      <c r="V930" s="10">
        <v>1.2999999999999999E-2</v>
      </c>
      <c r="Y930" s="769"/>
      <c r="Z930" s="769" t="s">
        <v>1622</v>
      </c>
      <c r="AA930" s="369">
        <v>1</v>
      </c>
      <c r="AB930" s="369">
        <v>3.2</v>
      </c>
      <c r="AC930" s="10">
        <v>1.2999999999999999E-2</v>
      </c>
      <c r="AD930" s="10">
        <v>1.2999999999999999E-2</v>
      </c>
    </row>
    <row r="931" spans="2:30">
      <c r="B931" s="535"/>
      <c r="C931" s="535" t="s">
        <v>3803</v>
      </c>
      <c r="D931" s="535" t="s">
        <v>3792</v>
      </c>
      <c r="E931" s="535">
        <v>927</v>
      </c>
      <c r="F931" s="537" t="str">
        <f>Dumpadas[[#This Row],[punto]] &amp; " "&amp;Dumpadas[[#This Row],[jornada]]&amp;" " &amp; Dumpadas[[#This Row],[N°Acop]] &amp; " " &amp; TEXT(Dumpadas[[#This Row],[fecha ]], "dd-mm-yyyy")</f>
        <v>NIVEL 974 M4 7S L31 T.PM 927 21-04-2026</v>
      </c>
      <c r="G931" s="535" t="s">
        <v>304</v>
      </c>
      <c r="H931" s="538">
        <v>46133</v>
      </c>
      <c r="I931" s="535">
        <v>3.2</v>
      </c>
      <c r="J931" s="539">
        <v>1.6E-2</v>
      </c>
      <c r="K931" s="539">
        <f>+IF(Dumpadas[[#This Row],[ley]]&gt;0.03,0.03,Dumpadas[[#This Row],[ley]])</f>
        <v>1.6E-2</v>
      </c>
      <c r="L931" s="539"/>
      <c r="M931" s="535">
        <v>28931</v>
      </c>
      <c r="N931" s="535"/>
      <c r="O931" s="539"/>
      <c r="P931" s="540" t="str" cm="1">
        <f t="array" ref="P931">INDEX(Rangos!$E$3:$E$16,MATCH(1,(Dumpadas[[#This Row],[ley]]&gt;=Rangos!$B$3:$B$16)*(Dumpadas[[#This Row],[ley]]&lt;=Rangos!$C$3:$C$16),0))</f>
        <v>F</v>
      </c>
      <c r="R931" s="769"/>
      <c r="S931" s="769" t="s">
        <v>1623</v>
      </c>
      <c r="T931" s="369">
        <v>1</v>
      </c>
      <c r="U931" s="369">
        <v>3.2</v>
      </c>
      <c r="V931" s="10">
        <v>1.77E-2</v>
      </c>
      <c r="Y931" s="769"/>
      <c r="Z931" s="769" t="s">
        <v>1623</v>
      </c>
      <c r="AA931" s="369">
        <v>1</v>
      </c>
      <c r="AB931" s="369">
        <v>3.2</v>
      </c>
      <c r="AC931" s="10">
        <v>1.77E-2</v>
      </c>
      <c r="AD931" s="10">
        <v>1.77E-2</v>
      </c>
    </row>
    <row r="932" spans="2:30">
      <c r="B932" s="601"/>
      <c r="C932" s="773" t="s">
        <v>3793</v>
      </c>
      <c r="D932" s="773" t="s">
        <v>227</v>
      </c>
      <c r="E932" s="386">
        <v>928</v>
      </c>
      <c r="F932" s="410" t="str">
        <f>Dumpadas[[#This Row],[punto]] &amp; " "&amp;Dumpadas[[#This Row],[jornada]]&amp;" " &amp; Dumpadas[[#This Row],[N°Acop]] &amp; " " &amp; TEXT(Dumpadas[[#This Row],[fecha ]], "dd-mm-yyyy")</f>
        <v>NIVEL 974 M4 7S T.PM 928 21-04-2026</v>
      </c>
      <c r="G932" s="601" t="s">
        <v>304</v>
      </c>
      <c r="H932" s="5">
        <v>46133</v>
      </c>
      <c r="I932" s="386">
        <v>3.2</v>
      </c>
      <c r="J932" s="8">
        <v>1.3100000000000001E-2</v>
      </c>
      <c r="K932" s="8">
        <f>+IF(Dumpadas[[#This Row],[ley]]&gt;0.03,0.03,Dumpadas[[#This Row],[ley]])</f>
        <v>1.3100000000000001E-2</v>
      </c>
      <c r="L932" s="427"/>
      <c r="M932" s="386">
        <v>28931</v>
      </c>
      <c r="N932" s="386"/>
      <c r="O932" s="7"/>
      <c r="P932" s="10" t="str" cm="1">
        <f t="array" ref="P932">INDEX(Rangos!$E$3:$E$16,MATCH(1,(Dumpadas[[#This Row],[ley]]&gt;=Rangos!$B$3:$B$16)*(Dumpadas[[#This Row],[ley]]&lt;=Rangos!$C$3:$C$16),0))</f>
        <v>D</v>
      </c>
      <c r="R932" s="769"/>
      <c r="S932" s="769" t="s">
        <v>1624</v>
      </c>
      <c r="T932" s="369">
        <v>1</v>
      </c>
      <c r="U932" s="369">
        <v>3.2</v>
      </c>
      <c r="V932" s="10">
        <v>1.78E-2</v>
      </c>
      <c r="Y932" s="769"/>
      <c r="Z932" s="769" t="s">
        <v>1624</v>
      </c>
      <c r="AA932" s="369">
        <v>1</v>
      </c>
      <c r="AB932" s="369">
        <v>3.2</v>
      </c>
      <c r="AC932" s="10">
        <v>1.78E-2</v>
      </c>
      <c r="AD932" s="10">
        <v>1.78E-2</v>
      </c>
    </row>
    <row r="933" spans="2:30">
      <c r="B933" s="601"/>
      <c r="C933" s="773" t="s">
        <v>3793</v>
      </c>
      <c r="D933" s="773" t="s">
        <v>227</v>
      </c>
      <c r="E933" s="386">
        <v>929</v>
      </c>
      <c r="F933" s="410" t="str">
        <f>Dumpadas[[#This Row],[punto]] &amp; " "&amp;Dumpadas[[#This Row],[jornada]]&amp;" " &amp; Dumpadas[[#This Row],[N°Acop]] &amp; " " &amp; TEXT(Dumpadas[[#This Row],[fecha ]], "dd-mm-yyyy")</f>
        <v>NIVEL 974 M4 7S T.PM 929 21-04-2026</v>
      </c>
      <c r="G933" s="601" t="s">
        <v>304</v>
      </c>
      <c r="H933" s="5">
        <v>46133</v>
      </c>
      <c r="I933" s="386">
        <v>3.2</v>
      </c>
      <c r="J933" s="8">
        <v>1.1900000000000001E-2</v>
      </c>
      <c r="K933" s="8">
        <f>+IF(Dumpadas[[#This Row],[ley]]&gt;0.03,0.03,Dumpadas[[#This Row],[ley]])</f>
        <v>1.1900000000000001E-2</v>
      </c>
      <c r="L933" s="427"/>
      <c r="M933" s="386">
        <v>28931</v>
      </c>
      <c r="N933" s="386"/>
      <c r="O933" s="7"/>
      <c r="P933" s="10" t="str" cm="1">
        <f t="array" ref="P933">INDEX(Rangos!$E$3:$E$16,MATCH(1,(Dumpadas[[#This Row],[ley]]&gt;=Rangos!$B$3:$B$16)*(Dumpadas[[#This Row],[ley]]&lt;=Rangos!$C$3:$C$16),0))</f>
        <v>C</v>
      </c>
      <c r="R933" s="769"/>
      <c r="S933" s="769" t="s">
        <v>1625</v>
      </c>
      <c r="T933" s="369">
        <v>1</v>
      </c>
      <c r="U933" s="369">
        <v>3.2</v>
      </c>
      <c r="V933" s="10">
        <v>1.7899999999999999E-2</v>
      </c>
      <c r="Y933" s="769"/>
      <c r="Z933" s="769" t="s">
        <v>1625</v>
      </c>
      <c r="AA933" s="369">
        <v>1</v>
      </c>
      <c r="AB933" s="369">
        <v>3.2</v>
      </c>
      <c r="AC933" s="10">
        <v>1.7899999999999999E-2</v>
      </c>
      <c r="AD933" s="10">
        <v>1.7899999999999999E-2</v>
      </c>
    </row>
    <row r="934" spans="2:30">
      <c r="B934" s="601"/>
      <c r="C934" s="773" t="s">
        <v>3793</v>
      </c>
      <c r="D934" s="773" t="s">
        <v>227</v>
      </c>
      <c r="E934" s="386">
        <v>930</v>
      </c>
      <c r="F934" s="410" t="str">
        <f>Dumpadas[[#This Row],[punto]] &amp; " "&amp;Dumpadas[[#This Row],[jornada]]&amp;" " &amp; Dumpadas[[#This Row],[N°Acop]] &amp; " " &amp; TEXT(Dumpadas[[#This Row],[fecha ]], "dd-mm-yyyy")</f>
        <v>NIVEL 974 M4 7S T.PM 930 21-04-2026</v>
      </c>
      <c r="G934" s="601" t="s">
        <v>304</v>
      </c>
      <c r="H934" s="5">
        <v>46133</v>
      </c>
      <c r="I934" s="386">
        <v>3.2</v>
      </c>
      <c r="J934" s="8">
        <v>1.18E-2</v>
      </c>
      <c r="K934" s="8">
        <f>+IF(Dumpadas[[#This Row],[ley]]&gt;0.03,0.03,Dumpadas[[#This Row],[ley]])</f>
        <v>1.18E-2</v>
      </c>
      <c r="L934" s="427"/>
      <c r="M934" s="386">
        <v>28931</v>
      </c>
      <c r="N934" s="386"/>
      <c r="O934" s="7"/>
      <c r="P934" s="10" t="str" cm="1">
        <f t="array" ref="P934">INDEX(Rangos!$E$3:$E$16,MATCH(1,(Dumpadas[[#This Row],[ley]]&gt;=Rangos!$B$3:$B$16)*(Dumpadas[[#This Row],[ley]]&lt;=Rangos!$C$3:$C$16),0))</f>
        <v>C</v>
      </c>
      <c r="R934" s="769"/>
      <c r="S934" s="769" t="s">
        <v>1626</v>
      </c>
      <c r="T934" s="369">
        <v>1</v>
      </c>
      <c r="U934" s="369">
        <v>3.2</v>
      </c>
      <c r="V934" s="10">
        <v>1.5699999999999999E-2</v>
      </c>
      <c r="Y934" s="769"/>
      <c r="Z934" s="769" t="s">
        <v>1626</v>
      </c>
      <c r="AA934" s="369">
        <v>1</v>
      </c>
      <c r="AB934" s="369">
        <v>3.2</v>
      </c>
      <c r="AC934" s="10">
        <v>1.5699999999999999E-2</v>
      </c>
      <c r="AD934" s="10">
        <v>1.5699999999999999E-2</v>
      </c>
    </row>
    <row r="935" spans="2:30">
      <c r="B935" s="601"/>
      <c r="C935" s="773" t="s">
        <v>3793</v>
      </c>
      <c r="D935" s="773" t="s">
        <v>227</v>
      </c>
      <c r="E935" s="386">
        <v>931</v>
      </c>
      <c r="F935" s="410" t="str">
        <f>Dumpadas[[#This Row],[punto]] &amp; " "&amp;Dumpadas[[#This Row],[jornada]]&amp;" " &amp; Dumpadas[[#This Row],[N°Acop]] &amp; " " &amp; TEXT(Dumpadas[[#This Row],[fecha ]], "dd-mm-yyyy")</f>
        <v>NIVEL 974 M4 7S T.PM 931 21-04-2026</v>
      </c>
      <c r="G935" s="601" t="s">
        <v>304</v>
      </c>
      <c r="H935" s="5">
        <v>46133</v>
      </c>
      <c r="I935" s="386">
        <v>3.2</v>
      </c>
      <c r="J935" s="8">
        <v>1.3899999999999999E-2</v>
      </c>
      <c r="K935" s="8">
        <f>+IF(Dumpadas[[#This Row],[ley]]&gt;0.03,0.03,Dumpadas[[#This Row],[ley]])</f>
        <v>1.3899999999999999E-2</v>
      </c>
      <c r="L935" s="427"/>
      <c r="M935" s="386">
        <v>28931</v>
      </c>
      <c r="N935" s="386"/>
      <c r="O935" s="7"/>
      <c r="P935" s="10" t="str" cm="1">
        <f t="array" ref="P935">INDEX(Rangos!$E$3:$E$16,MATCH(1,(Dumpadas[[#This Row],[ley]]&gt;=Rangos!$B$3:$B$16)*(Dumpadas[[#This Row],[ley]]&lt;=Rangos!$C$3:$C$16),0))</f>
        <v>E</v>
      </c>
      <c r="R935" s="769"/>
      <c r="S935" s="769" t="s">
        <v>1627</v>
      </c>
      <c r="T935" s="369">
        <v>1</v>
      </c>
      <c r="U935" s="369">
        <v>3.2</v>
      </c>
      <c r="V935" s="10">
        <v>1.95E-2</v>
      </c>
      <c r="Y935" s="769"/>
      <c r="Z935" s="769" t="s">
        <v>1627</v>
      </c>
      <c r="AA935" s="369">
        <v>1</v>
      </c>
      <c r="AB935" s="369">
        <v>3.2</v>
      </c>
      <c r="AC935" s="10">
        <v>1.95E-2</v>
      </c>
      <c r="AD935" s="10">
        <v>1.95E-2</v>
      </c>
    </row>
    <row r="936" spans="2:30">
      <c r="B936" s="535"/>
      <c r="C936" s="535" t="s">
        <v>3803</v>
      </c>
      <c r="D936" s="535" t="s">
        <v>3792</v>
      </c>
      <c r="E936" s="535">
        <v>932</v>
      </c>
      <c r="F936" s="537" t="str">
        <f>Dumpadas[[#This Row],[punto]] &amp; " "&amp;Dumpadas[[#This Row],[jornada]]&amp;" " &amp; Dumpadas[[#This Row],[N°Acop]] &amp; " " &amp; TEXT(Dumpadas[[#This Row],[fecha ]], "dd-mm-yyyy")</f>
        <v>NIVEL 974 M4 7S L31 T.PM 932 21-04-2026</v>
      </c>
      <c r="G936" s="535" t="s">
        <v>304</v>
      </c>
      <c r="H936" s="538">
        <v>46133</v>
      </c>
      <c r="I936" s="535">
        <v>3.2</v>
      </c>
      <c r="J936" s="539">
        <v>2.0799999999999999E-2</v>
      </c>
      <c r="K936" s="539">
        <f>+IF(Dumpadas[[#This Row],[ley]]&gt;0.03,0.03,Dumpadas[[#This Row],[ley]])</f>
        <v>2.0799999999999999E-2</v>
      </c>
      <c r="L936" s="539"/>
      <c r="M936" s="535">
        <v>28932</v>
      </c>
      <c r="N936" s="535"/>
      <c r="O936" s="539"/>
      <c r="P936" s="540" t="str" cm="1">
        <f t="array" ref="P936">INDEX(Rangos!$E$3:$E$16,MATCH(1,(Dumpadas[[#This Row],[ley]]&gt;=Rangos!$B$3:$B$16)*(Dumpadas[[#This Row],[ley]]&lt;=Rangos!$C$3:$C$16),0))</f>
        <v>H</v>
      </c>
      <c r="R936" s="769"/>
      <c r="S936" s="769" t="s">
        <v>1628</v>
      </c>
      <c r="T936" s="369">
        <v>1</v>
      </c>
      <c r="U936" s="369">
        <v>3.2</v>
      </c>
      <c r="V936" s="10">
        <v>1.49E-2</v>
      </c>
      <c r="Y936" s="769"/>
      <c r="Z936" s="769" t="s">
        <v>1628</v>
      </c>
      <c r="AA936" s="369">
        <v>1</v>
      </c>
      <c r="AB936" s="369">
        <v>3.2</v>
      </c>
      <c r="AC936" s="10">
        <v>1.49E-2</v>
      </c>
      <c r="AD936" s="10">
        <v>1.49E-2</v>
      </c>
    </row>
    <row r="937" spans="2:30">
      <c r="B937" s="535"/>
      <c r="C937" s="535" t="s">
        <v>3803</v>
      </c>
      <c r="D937" s="535" t="s">
        <v>3792</v>
      </c>
      <c r="E937" s="535">
        <v>933</v>
      </c>
      <c r="F937" s="537" t="str">
        <f>Dumpadas[[#This Row],[punto]] &amp; " "&amp;Dumpadas[[#This Row],[jornada]]&amp;" " &amp; Dumpadas[[#This Row],[N°Acop]] &amp; " " &amp; TEXT(Dumpadas[[#This Row],[fecha ]], "dd-mm-yyyy")</f>
        <v>NIVEL 974 M4 7S L31 T.PM 933 21-04-2026</v>
      </c>
      <c r="G937" s="535" t="s">
        <v>304</v>
      </c>
      <c r="H937" s="538">
        <v>46133</v>
      </c>
      <c r="I937" s="535">
        <v>3.2</v>
      </c>
      <c r="J937" s="539">
        <v>1.77E-2</v>
      </c>
      <c r="K937" s="539">
        <f>+IF(Dumpadas[[#This Row],[ley]]&gt;0.03,0.03,Dumpadas[[#This Row],[ley]])</f>
        <v>1.77E-2</v>
      </c>
      <c r="L937" s="539"/>
      <c r="M937" s="535">
        <v>28932</v>
      </c>
      <c r="N937" s="535"/>
      <c r="O937" s="539"/>
      <c r="P937" s="540" t="str" cm="1">
        <f t="array" ref="P937">INDEX(Rangos!$E$3:$E$16,MATCH(1,(Dumpadas[[#This Row],[ley]]&gt;=Rangos!$B$3:$B$16)*(Dumpadas[[#This Row],[ley]]&lt;=Rangos!$C$3:$C$16),0))</f>
        <v>G</v>
      </c>
      <c r="R937" s="769"/>
      <c r="S937" s="769" t="s">
        <v>1629</v>
      </c>
      <c r="T937" s="369">
        <v>1</v>
      </c>
      <c r="U937" s="369">
        <v>3.2</v>
      </c>
      <c r="V937" s="10">
        <v>1.8100000000000002E-2</v>
      </c>
      <c r="Y937" s="769"/>
      <c r="Z937" s="769" t="s">
        <v>1629</v>
      </c>
      <c r="AA937" s="369">
        <v>1</v>
      </c>
      <c r="AB937" s="369">
        <v>3.2</v>
      </c>
      <c r="AC937" s="10">
        <v>1.8100000000000002E-2</v>
      </c>
      <c r="AD937" s="10">
        <v>1.8100000000000002E-2</v>
      </c>
    </row>
    <row r="938" spans="2:30">
      <c r="B938" s="535"/>
      <c r="C938" s="535" t="s">
        <v>3803</v>
      </c>
      <c r="D938" s="535" t="s">
        <v>3792</v>
      </c>
      <c r="E938" s="535">
        <v>934</v>
      </c>
      <c r="F938" s="537" t="str">
        <f>Dumpadas[[#This Row],[punto]] &amp; " "&amp;Dumpadas[[#This Row],[jornada]]&amp;" " &amp; Dumpadas[[#This Row],[N°Acop]] &amp; " " &amp; TEXT(Dumpadas[[#This Row],[fecha ]], "dd-mm-yyyy")</f>
        <v>NIVEL 974 M4 7S L31 T.PM 934 21-04-2026</v>
      </c>
      <c r="G938" s="535" t="s">
        <v>304</v>
      </c>
      <c r="H938" s="538">
        <v>46133</v>
      </c>
      <c r="I938" s="535">
        <v>3.2</v>
      </c>
      <c r="J938" s="539">
        <v>1.83E-2</v>
      </c>
      <c r="K938" s="539">
        <f>+IF(Dumpadas[[#This Row],[ley]]&gt;0.03,0.03,Dumpadas[[#This Row],[ley]])</f>
        <v>1.83E-2</v>
      </c>
      <c r="L938" s="539"/>
      <c r="M938" s="535">
        <v>28932</v>
      </c>
      <c r="N938" s="535"/>
      <c r="O938" s="539"/>
      <c r="P938" s="540" t="str" cm="1">
        <f t="array" ref="P938">INDEX(Rangos!$E$3:$E$16,MATCH(1,(Dumpadas[[#This Row],[ley]]&gt;=Rangos!$B$3:$B$16)*(Dumpadas[[#This Row],[ley]]&lt;=Rangos!$C$3:$C$16),0))</f>
        <v>G</v>
      </c>
      <c r="R938" s="769"/>
      <c r="S938" s="769" t="s">
        <v>1630</v>
      </c>
      <c r="T938" s="369">
        <v>1</v>
      </c>
      <c r="U938" s="369">
        <v>3.2</v>
      </c>
      <c r="V938" s="10">
        <v>1.66E-2</v>
      </c>
      <c r="Y938" s="769"/>
      <c r="Z938" s="769" t="s">
        <v>1630</v>
      </c>
      <c r="AA938" s="369">
        <v>1</v>
      </c>
      <c r="AB938" s="369">
        <v>3.2</v>
      </c>
      <c r="AC938" s="10">
        <v>1.66E-2</v>
      </c>
      <c r="AD938" s="10">
        <v>1.66E-2</v>
      </c>
    </row>
    <row r="939" spans="2:30">
      <c r="B939" s="601"/>
      <c r="C939" s="773" t="s">
        <v>3798</v>
      </c>
      <c r="D939" s="773" t="s">
        <v>545</v>
      </c>
      <c r="E939" s="601">
        <v>935</v>
      </c>
      <c r="F939" s="410" t="str">
        <f>Dumpadas[[#This Row],[punto]] &amp; " "&amp;Dumpadas[[#This Row],[jornada]]&amp;" " &amp; Dumpadas[[#This Row],[N°Acop]] &amp; " " &amp; TEXT(Dumpadas[[#This Row],[fecha ]], "dd-mm-yyyy")</f>
        <v>NIVEL 974 M4 6N RP T.PM 935 22-04-2026</v>
      </c>
      <c r="G939" s="601" t="s">
        <v>304</v>
      </c>
      <c r="H939" s="5">
        <v>46134</v>
      </c>
      <c r="I939" s="601">
        <v>3.2</v>
      </c>
      <c r="J939" s="8">
        <v>2.4799999999999999E-2</v>
      </c>
      <c r="K939" s="8">
        <f>+IF(Dumpadas[[#This Row],[ley]]&gt;0.03,0.03,Dumpadas[[#This Row],[ley]])</f>
        <v>2.4799999999999999E-2</v>
      </c>
      <c r="L939" s="427"/>
      <c r="M939" s="386">
        <v>28938</v>
      </c>
      <c r="N939" s="386"/>
      <c r="O939" s="7"/>
      <c r="P939" s="10" t="str" cm="1">
        <f t="array" ref="P939">INDEX(Rangos!$E$3:$E$16,MATCH(1,(Dumpadas[[#This Row],[ley]]&gt;=Rangos!$B$3:$B$16)*(Dumpadas[[#This Row],[ley]]&lt;=Rangos!$C$3:$C$16),0))</f>
        <v>J</v>
      </c>
      <c r="R939" s="769"/>
      <c r="S939" s="769" t="s">
        <v>1631</v>
      </c>
      <c r="T939" s="369">
        <v>1</v>
      </c>
      <c r="U939" s="369">
        <v>3.2</v>
      </c>
      <c r="V939" s="10">
        <v>1.5599999999999999E-2</v>
      </c>
      <c r="Y939" s="769"/>
      <c r="Z939" s="769" t="s">
        <v>1631</v>
      </c>
      <c r="AA939" s="369">
        <v>1</v>
      </c>
      <c r="AB939" s="369">
        <v>3.2</v>
      </c>
      <c r="AC939" s="10">
        <v>1.5599999999999999E-2</v>
      </c>
      <c r="AD939" s="10">
        <v>1.5599999999999999E-2</v>
      </c>
    </row>
    <row r="940" spans="2:30">
      <c r="B940" s="601"/>
      <c r="C940" s="773" t="s">
        <v>3798</v>
      </c>
      <c r="D940" s="773" t="s">
        <v>545</v>
      </c>
      <c r="E940" s="601">
        <v>936</v>
      </c>
      <c r="F940" s="410" t="str">
        <f>Dumpadas[[#This Row],[punto]] &amp; " "&amp;Dumpadas[[#This Row],[jornada]]&amp;" " &amp; Dumpadas[[#This Row],[N°Acop]] &amp; " " &amp; TEXT(Dumpadas[[#This Row],[fecha ]], "dd-mm-yyyy")</f>
        <v>NIVEL 974 M4 6N RP T.PM 936 22-04-2026</v>
      </c>
      <c r="G940" s="601" t="s">
        <v>304</v>
      </c>
      <c r="H940" s="5">
        <v>46134</v>
      </c>
      <c r="I940" s="601">
        <v>3.2</v>
      </c>
      <c r="J940" s="8">
        <v>1.3899999999999999E-2</v>
      </c>
      <c r="K940" s="8">
        <f>+IF(Dumpadas[[#This Row],[ley]]&gt;0.03,0.03,Dumpadas[[#This Row],[ley]])</f>
        <v>1.3899999999999999E-2</v>
      </c>
      <c r="L940" s="427"/>
      <c r="M940" s="386">
        <v>28938</v>
      </c>
      <c r="N940" s="386"/>
      <c r="O940" s="7"/>
      <c r="P940" s="10" t="str" cm="1">
        <f t="array" ref="P940">INDEX(Rangos!$E$3:$E$16,MATCH(1,(Dumpadas[[#This Row],[ley]]&gt;=Rangos!$B$3:$B$16)*(Dumpadas[[#This Row],[ley]]&lt;=Rangos!$C$3:$C$16),0))</f>
        <v>E</v>
      </c>
      <c r="R940" s="769"/>
      <c r="S940" s="769" t="s">
        <v>1632</v>
      </c>
      <c r="T940" s="369">
        <v>1</v>
      </c>
      <c r="U940" s="369">
        <v>3.2</v>
      </c>
      <c r="V940" s="10">
        <v>1.9599999999999999E-2</v>
      </c>
      <c r="Y940" s="769"/>
      <c r="Z940" s="769" t="s">
        <v>1632</v>
      </c>
      <c r="AA940" s="369">
        <v>1</v>
      </c>
      <c r="AB940" s="369">
        <v>3.2</v>
      </c>
      <c r="AC940" s="10">
        <v>1.9599999999999999E-2</v>
      </c>
      <c r="AD940" s="10">
        <v>1.9599999999999999E-2</v>
      </c>
    </row>
    <row r="941" spans="2:30">
      <c r="B941" s="601"/>
      <c r="C941" s="773" t="s">
        <v>3798</v>
      </c>
      <c r="D941" s="773" t="s">
        <v>545</v>
      </c>
      <c r="E941" s="601">
        <v>937</v>
      </c>
      <c r="F941" s="410" t="str">
        <f>Dumpadas[[#This Row],[punto]] &amp; " "&amp;Dumpadas[[#This Row],[jornada]]&amp;" " &amp; Dumpadas[[#This Row],[N°Acop]] &amp; " " &amp; TEXT(Dumpadas[[#This Row],[fecha ]], "dd-mm-yyyy")</f>
        <v>NIVEL 974 M4 6N RP T.PM 937 22-04-2026</v>
      </c>
      <c r="G941" s="601" t="s">
        <v>304</v>
      </c>
      <c r="H941" s="5">
        <v>46134</v>
      </c>
      <c r="I941" s="601">
        <v>3.2</v>
      </c>
      <c r="J941" s="8">
        <v>1.38E-2</v>
      </c>
      <c r="K941" s="8">
        <f>+IF(Dumpadas[[#This Row],[ley]]&gt;0.03,0.03,Dumpadas[[#This Row],[ley]])</f>
        <v>1.38E-2</v>
      </c>
      <c r="L941" s="427"/>
      <c r="M941" s="386">
        <v>28938</v>
      </c>
      <c r="N941" s="386"/>
      <c r="O941" s="7"/>
      <c r="P941" s="10" t="str" cm="1">
        <f t="array" ref="P941">INDEX(Rangos!$E$3:$E$16,MATCH(1,(Dumpadas[[#This Row],[ley]]&gt;=Rangos!$B$3:$B$16)*(Dumpadas[[#This Row],[ley]]&lt;=Rangos!$C$3:$C$16),0))</f>
        <v>E</v>
      </c>
      <c r="R941" s="769"/>
      <c r="S941" s="769" t="s">
        <v>1633</v>
      </c>
      <c r="T941" s="369">
        <v>1</v>
      </c>
      <c r="U941" s="369">
        <v>3.2</v>
      </c>
      <c r="V941" s="10">
        <v>1.9599999999999999E-2</v>
      </c>
      <c r="Y941" s="769"/>
      <c r="Z941" s="769" t="s">
        <v>1633</v>
      </c>
      <c r="AA941" s="369">
        <v>1</v>
      </c>
      <c r="AB941" s="369">
        <v>3.2</v>
      </c>
      <c r="AC941" s="10">
        <v>1.9599999999999999E-2</v>
      </c>
      <c r="AD941" s="10">
        <v>1.9599999999999999E-2</v>
      </c>
    </row>
    <row r="942" spans="2:30">
      <c r="B942" s="601"/>
      <c r="C942" s="773" t="s">
        <v>3798</v>
      </c>
      <c r="D942" s="773" t="s">
        <v>545</v>
      </c>
      <c r="E942" s="601">
        <v>938</v>
      </c>
      <c r="F942" s="410" t="str">
        <f>Dumpadas[[#This Row],[punto]] &amp; " "&amp;Dumpadas[[#This Row],[jornada]]&amp;" " &amp; Dumpadas[[#This Row],[N°Acop]] &amp; " " &amp; TEXT(Dumpadas[[#This Row],[fecha ]], "dd-mm-yyyy")</f>
        <v>NIVEL 974 M4 6N RP T.PM 938 22-04-2026</v>
      </c>
      <c r="G942" s="601" t="s">
        <v>304</v>
      </c>
      <c r="H942" s="5">
        <v>46134</v>
      </c>
      <c r="I942" s="601">
        <v>3.2</v>
      </c>
      <c r="J942" s="8">
        <v>1.6799999999999999E-2</v>
      </c>
      <c r="K942" s="8">
        <f>+IF(Dumpadas[[#This Row],[ley]]&gt;0.03,0.03,Dumpadas[[#This Row],[ley]])</f>
        <v>1.6799999999999999E-2</v>
      </c>
      <c r="L942" s="427"/>
      <c r="M942" s="386">
        <v>28938</v>
      </c>
      <c r="N942" s="386"/>
      <c r="O942" s="7"/>
      <c r="P942" s="10" t="str" cm="1">
        <f t="array" ref="P942">INDEX(Rangos!$E$3:$E$16,MATCH(1,(Dumpadas[[#This Row],[ley]]&gt;=Rangos!$B$3:$B$16)*(Dumpadas[[#This Row],[ley]]&lt;=Rangos!$C$3:$C$16),0))</f>
        <v>F</v>
      </c>
      <c r="R942" s="769"/>
      <c r="S942" s="769" t="s">
        <v>1634</v>
      </c>
      <c r="T942" s="369">
        <v>1</v>
      </c>
      <c r="U942" s="369">
        <v>3.2</v>
      </c>
      <c r="V942" s="10">
        <v>2.7E-2</v>
      </c>
      <c r="Y942" s="769"/>
      <c r="Z942" s="769" t="s">
        <v>1634</v>
      </c>
      <c r="AA942" s="369">
        <v>1</v>
      </c>
      <c r="AB942" s="369">
        <v>3.2</v>
      </c>
      <c r="AC942" s="10">
        <v>2.7E-2</v>
      </c>
      <c r="AD942" s="10">
        <v>2.7E-2</v>
      </c>
    </row>
    <row r="943" spans="2:30">
      <c r="B943" s="601"/>
      <c r="C943" s="773" t="s">
        <v>3798</v>
      </c>
      <c r="D943" s="773" t="s">
        <v>545</v>
      </c>
      <c r="E943" s="601">
        <v>939</v>
      </c>
      <c r="F943" s="410" t="str">
        <f>Dumpadas[[#This Row],[punto]] &amp; " "&amp;Dumpadas[[#This Row],[jornada]]&amp;" " &amp; Dumpadas[[#This Row],[N°Acop]] &amp; " " &amp; TEXT(Dumpadas[[#This Row],[fecha ]], "dd-mm-yyyy")</f>
        <v>NIVEL 974 M4 6N RP T.PM 939 22-04-2026</v>
      </c>
      <c r="G943" s="601" t="s">
        <v>304</v>
      </c>
      <c r="H943" s="5">
        <v>46134</v>
      </c>
      <c r="I943" s="601">
        <v>3.2</v>
      </c>
      <c r="J943" s="8">
        <v>1.5800000000000002E-2</v>
      </c>
      <c r="K943" s="8">
        <f>+IF(Dumpadas[[#This Row],[ley]]&gt;0.03,0.03,Dumpadas[[#This Row],[ley]])</f>
        <v>1.5800000000000002E-2</v>
      </c>
      <c r="L943" s="427"/>
      <c r="M943" s="386">
        <v>28938</v>
      </c>
      <c r="N943" s="386"/>
      <c r="O943" s="7"/>
      <c r="P943" s="10" t="str" cm="1">
        <f t="array" ref="P943">INDEX(Rangos!$E$3:$E$16,MATCH(1,(Dumpadas[[#This Row],[ley]]&gt;=Rangos!$B$3:$B$16)*(Dumpadas[[#This Row],[ley]]&lt;=Rangos!$C$3:$C$16),0))</f>
        <v>F</v>
      </c>
      <c r="R943" s="769"/>
      <c r="S943" s="769" t="s">
        <v>1635</v>
      </c>
      <c r="T943" s="369">
        <v>1</v>
      </c>
      <c r="U943" s="369">
        <v>3.2</v>
      </c>
      <c r="V943" s="10">
        <v>2.8299999999999999E-2</v>
      </c>
      <c r="Y943" s="769"/>
      <c r="Z943" s="769" t="s">
        <v>1635</v>
      </c>
      <c r="AA943" s="369">
        <v>1</v>
      </c>
      <c r="AB943" s="369">
        <v>3.2</v>
      </c>
      <c r="AC943" s="10">
        <v>2.8299999999999999E-2</v>
      </c>
      <c r="AD943" s="10">
        <v>2.8299999999999999E-2</v>
      </c>
    </row>
    <row r="944" spans="2:30">
      <c r="B944" s="601"/>
      <c r="C944" s="773" t="s">
        <v>3798</v>
      </c>
      <c r="D944" s="773" t="s">
        <v>545</v>
      </c>
      <c r="E944" s="601">
        <v>940</v>
      </c>
      <c r="F944" s="410" t="str">
        <f>Dumpadas[[#This Row],[punto]] &amp; " "&amp;Dumpadas[[#This Row],[jornada]]&amp;" " &amp; Dumpadas[[#This Row],[N°Acop]] &amp; " " &amp; TEXT(Dumpadas[[#This Row],[fecha ]], "dd-mm-yyyy")</f>
        <v>NIVEL 974 M4 6N RP T.PM 940 22-04-2026</v>
      </c>
      <c r="G944" s="601" t="s">
        <v>304</v>
      </c>
      <c r="H944" s="5">
        <v>46134</v>
      </c>
      <c r="I944" s="601">
        <v>3.2</v>
      </c>
      <c r="J944" s="8">
        <v>1.0999999999999999E-2</v>
      </c>
      <c r="K944" s="8">
        <f>+IF(Dumpadas[[#This Row],[ley]]&gt;0.03,0.03,Dumpadas[[#This Row],[ley]])</f>
        <v>1.0999999999999999E-2</v>
      </c>
      <c r="L944" s="427"/>
      <c r="M944" s="386">
        <v>28938</v>
      </c>
      <c r="N944" s="386"/>
      <c r="O944" s="7"/>
      <c r="P944" s="10" t="str" cm="1">
        <f t="array" ref="P944">INDEX(Rangos!$E$3:$E$16,MATCH(1,(Dumpadas[[#This Row],[ley]]&gt;=Rangos!$B$3:$B$16)*(Dumpadas[[#This Row],[ley]]&lt;=Rangos!$C$3:$C$16),0))</f>
        <v>C</v>
      </c>
      <c r="R944" s="769"/>
      <c r="S944" s="769" t="s">
        <v>1636</v>
      </c>
      <c r="T944" s="369">
        <v>1</v>
      </c>
      <c r="U944" s="369">
        <v>3.2</v>
      </c>
      <c r="V944" s="10">
        <v>1.67E-2</v>
      </c>
      <c r="Y944" s="769"/>
      <c r="Z944" s="769" t="s">
        <v>1636</v>
      </c>
      <c r="AA944" s="369">
        <v>1</v>
      </c>
      <c r="AB944" s="369">
        <v>3.2</v>
      </c>
      <c r="AC944" s="10">
        <v>1.67E-2</v>
      </c>
      <c r="AD944" s="10">
        <v>1.67E-2</v>
      </c>
    </row>
    <row r="945" spans="2:30">
      <c r="B945" s="601"/>
      <c r="C945" s="773" t="s">
        <v>3798</v>
      </c>
      <c r="D945" s="773" t="s">
        <v>545</v>
      </c>
      <c r="E945" s="601">
        <v>941</v>
      </c>
      <c r="F945" s="410" t="str">
        <f>Dumpadas[[#This Row],[punto]] &amp; " "&amp;Dumpadas[[#This Row],[jornada]]&amp;" " &amp; Dumpadas[[#This Row],[N°Acop]] &amp; " " &amp; TEXT(Dumpadas[[#This Row],[fecha ]], "dd-mm-yyyy")</f>
        <v>NIVEL 974 M4 6N RP T.PM 941 22-04-2026</v>
      </c>
      <c r="G945" s="601" t="s">
        <v>304</v>
      </c>
      <c r="H945" s="5">
        <v>46134</v>
      </c>
      <c r="I945" s="601">
        <v>3.2</v>
      </c>
      <c r="J945" s="8">
        <v>1.52E-2</v>
      </c>
      <c r="K945" s="8">
        <f>+IF(Dumpadas[[#This Row],[ley]]&gt;0.03,0.03,Dumpadas[[#This Row],[ley]])</f>
        <v>1.52E-2</v>
      </c>
      <c r="L945" s="427"/>
      <c r="M945" s="386">
        <v>28938</v>
      </c>
      <c r="N945" s="386"/>
      <c r="O945" s="7"/>
      <c r="P945" s="10" t="str" cm="1">
        <f t="array" ref="P945">INDEX(Rangos!$E$3:$E$16,MATCH(1,(Dumpadas[[#This Row],[ley]]&gt;=Rangos!$B$3:$B$16)*(Dumpadas[[#This Row],[ley]]&lt;=Rangos!$C$3:$C$16),0))</f>
        <v>F</v>
      </c>
      <c r="R945" s="769"/>
      <c r="S945" s="769" t="s">
        <v>1637</v>
      </c>
      <c r="T945" s="369">
        <v>1</v>
      </c>
      <c r="U945" s="369">
        <v>3.2</v>
      </c>
      <c r="V945" s="10">
        <v>1.7000000000000001E-2</v>
      </c>
      <c r="Y945" s="769"/>
      <c r="Z945" s="769" t="s">
        <v>1637</v>
      </c>
      <c r="AA945" s="369">
        <v>1</v>
      </c>
      <c r="AB945" s="369">
        <v>3.2</v>
      </c>
      <c r="AC945" s="10">
        <v>1.7000000000000001E-2</v>
      </c>
      <c r="AD945" s="10">
        <v>1.7000000000000001E-2</v>
      </c>
    </row>
    <row r="946" spans="2:30">
      <c r="B946" s="601"/>
      <c r="C946" s="773" t="s">
        <v>3798</v>
      </c>
      <c r="D946" s="773" t="s">
        <v>545</v>
      </c>
      <c r="E946" s="601">
        <v>942</v>
      </c>
      <c r="F946" s="410" t="str">
        <f>Dumpadas[[#This Row],[punto]] &amp; " "&amp;Dumpadas[[#This Row],[jornada]]&amp;" " &amp; Dumpadas[[#This Row],[N°Acop]] &amp; " " &amp; TEXT(Dumpadas[[#This Row],[fecha ]], "dd-mm-yyyy")</f>
        <v>NIVEL 974 M4 6N RP T.PM 942 22-04-2026</v>
      </c>
      <c r="G946" s="601" t="s">
        <v>304</v>
      </c>
      <c r="H946" s="5">
        <v>46134</v>
      </c>
      <c r="I946" s="601">
        <v>3.2</v>
      </c>
      <c r="J946" s="8">
        <v>1.7399999999999999E-2</v>
      </c>
      <c r="K946" s="8">
        <f>+IF(Dumpadas[[#This Row],[ley]]&gt;0.03,0.03,Dumpadas[[#This Row],[ley]])</f>
        <v>1.7399999999999999E-2</v>
      </c>
      <c r="L946" s="427"/>
      <c r="M946" s="386">
        <v>28938</v>
      </c>
      <c r="N946" s="386"/>
      <c r="O946" s="7"/>
      <c r="P946" s="10" t="str" cm="1">
        <f t="array" ref="P946">INDEX(Rangos!$E$3:$E$16,MATCH(1,(Dumpadas[[#This Row],[ley]]&gt;=Rangos!$B$3:$B$16)*(Dumpadas[[#This Row],[ley]]&lt;=Rangos!$C$3:$C$16),0))</f>
        <v>F</v>
      </c>
      <c r="R946" s="769"/>
      <c r="S946" s="769" t="s">
        <v>1638</v>
      </c>
      <c r="T946" s="369">
        <v>1</v>
      </c>
      <c r="U946" s="369">
        <v>3.2</v>
      </c>
      <c r="V946" s="10">
        <v>1.7500000000000002E-2</v>
      </c>
      <c r="Y946" s="769"/>
      <c r="Z946" s="769" t="s">
        <v>1638</v>
      </c>
      <c r="AA946" s="369">
        <v>1</v>
      </c>
      <c r="AB946" s="369">
        <v>3.2</v>
      </c>
      <c r="AC946" s="10">
        <v>1.7500000000000002E-2</v>
      </c>
      <c r="AD946" s="10">
        <v>1.7500000000000002E-2</v>
      </c>
    </row>
    <row r="947" spans="2:30">
      <c r="B947" s="601"/>
      <c r="C947" s="773" t="s">
        <v>3798</v>
      </c>
      <c r="D947" s="773" t="s">
        <v>545</v>
      </c>
      <c r="E947" s="601">
        <v>943</v>
      </c>
      <c r="F947" s="410" t="str">
        <f>Dumpadas[[#This Row],[punto]] &amp; " "&amp;Dumpadas[[#This Row],[jornada]]&amp;" " &amp; Dumpadas[[#This Row],[N°Acop]] &amp; " " &amp; TEXT(Dumpadas[[#This Row],[fecha ]], "dd-mm-yyyy")</f>
        <v>NIVEL 974 M4 6N RP T.PM 943 22-04-2026</v>
      </c>
      <c r="G947" s="601" t="s">
        <v>304</v>
      </c>
      <c r="H947" s="5">
        <v>46134</v>
      </c>
      <c r="I947" s="601">
        <v>3.2</v>
      </c>
      <c r="J947" s="8">
        <v>1.35E-2</v>
      </c>
      <c r="K947" s="8">
        <f>+IF(Dumpadas[[#This Row],[ley]]&gt;0.03,0.03,Dumpadas[[#This Row],[ley]])</f>
        <v>1.35E-2</v>
      </c>
      <c r="L947" s="427"/>
      <c r="M947" s="386">
        <v>28939</v>
      </c>
      <c r="N947" s="386"/>
      <c r="O947" s="7"/>
      <c r="P947" s="10" t="str" cm="1">
        <f t="array" ref="P947">INDEX(Rangos!$E$3:$E$16,MATCH(1,(Dumpadas[[#This Row],[ley]]&gt;=Rangos!$B$3:$B$16)*(Dumpadas[[#This Row],[ley]]&lt;=Rangos!$C$3:$C$16),0))</f>
        <v>E</v>
      </c>
      <c r="R947" s="769"/>
      <c r="S947" s="769" t="s">
        <v>1639</v>
      </c>
      <c r="T947" s="369">
        <v>1</v>
      </c>
      <c r="U947" s="369">
        <v>3.2</v>
      </c>
      <c r="V947" s="10">
        <v>1.6400000000000001E-2</v>
      </c>
      <c r="Y947" s="769"/>
      <c r="Z947" s="769" t="s">
        <v>1639</v>
      </c>
      <c r="AA947" s="369">
        <v>1</v>
      </c>
      <c r="AB947" s="369">
        <v>3.2</v>
      </c>
      <c r="AC947" s="10">
        <v>1.6400000000000001E-2</v>
      </c>
      <c r="AD947" s="10">
        <v>1.6400000000000001E-2</v>
      </c>
    </row>
    <row r="948" spans="2:30">
      <c r="B948" s="601"/>
      <c r="C948" s="773" t="s">
        <v>3798</v>
      </c>
      <c r="D948" s="773" t="s">
        <v>545</v>
      </c>
      <c r="E948" s="601">
        <v>944</v>
      </c>
      <c r="F948" s="410" t="str">
        <f>Dumpadas[[#This Row],[punto]] &amp; " "&amp;Dumpadas[[#This Row],[jornada]]&amp;" " &amp; Dumpadas[[#This Row],[N°Acop]] &amp; " " &amp; TEXT(Dumpadas[[#This Row],[fecha ]], "dd-mm-yyyy")</f>
        <v>NIVEL 974 M4 6N RP T.PM 944 22-04-2026</v>
      </c>
      <c r="G948" s="601" t="s">
        <v>304</v>
      </c>
      <c r="H948" s="5">
        <v>46134</v>
      </c>
      <c r="I948" s="601">
        <v>3.2</v>
      </c>
      <c r="J948" s="8">
        <v>1.3899999999999999E-2</v>
      </c>
      <c r="K948" s="8">
        <f>+IF(Dumpadas[[#This Row],[ley]]&gt;0.03,0.03,Dumpadas[[#This Row],[ley]])</f>
        <v>1.3899999999999999E-2</v>
      </c>
      <c r="L948" s="427"/>
      <c r="M948" s="386">
        <v>28939</v>
      </c>
      <c r="N948" s="386"/>
      <c r="O948" s="7"/>
      <c r="P948" s="10" t="str" cm="1">
        <f t="array" ref="P948">INDEX(Rangos!$E$3:$E$16,MATCH(1,(Dumpadas[[#This Row],[ley]]&gt;=Rangos!$B$3:$B$16)*(Dumpadas[[#This Row],[ley]]&lt;=Rangos!$C$3:$C$16),0))</f>
        <v>E</v>
      </c>
      <c r="R948" s="769"/>
      <c r="S948" s="769" t="s">
        <v>1640</v>
      </c>
      <c r="T948" s="369">
        <v>1</v>
      </c>
      <c r="U948" s="369">
        <v>3.2</v>
      </c>
      <c r="V948" s="10">
        <v>1.18E-2</v>
      </c>
      <c r="Y948" s="769"/>
      <c r="Z948" s="769" t="s">
        <v>1640</v>
      </c>
      <c r="AA948" s="369">
        <v>1</v>
      </c>
      <c r="AB948" s="369">
        <v>3.2</v>
      </c>
      <c r="AC948" s="10">
        <v>1.18E-2</v>
      </c>
      <c r="AD948" s="10">
        <v>1.18E-2</v>
      </c>
    </row>
    <row r="949" spans="2:30">
      <c r="B949" s="601"/>
      <c r="C949" s="773" t="s">
        <v>3798</v>
      </c>
      <c r="D949" s="773" t="s">
        <v>545</v>
      </c>
      <c r="E949" s="601">
        <v>945</v>
      </c>
      <c r="F949" s="410" t="str">
        <f>Dumpadas[[#This Row],[punto]] &amp; " "&amp;Dumpadas[[#This Row],[jornada]]&amp;" " &amp; Dumpadas[[#This Row],[N°Acop]] &amp; " " &amp; TEXT(Dumpadas[[#This Row],[fecha ]], "dd-mm-yyyy")</f>
        <v>NIVEL 974 M4 6N RP T.PM 945 22-04-2026</v>
      </c>
      <c r="G949" s="601" t="s">
        <v>304</v>
      </c>
      <c r="H949" s="5">
        <v>46134</v>
      </c>
      <c r="I949" s="601">
        <v>3.2</v>
      </c>
      <c r="J949" s="8">
        <v>1.46E-2</v>
      </c>
      <c r="K949" s="8">
        <f>+IF(Dumpadas[[#This Row],[ley]]&gt;0.03,0.03,Dumpadas[[#This Row],[ley]])</f>
        <v>1.46E-2</v>
      </c>
      <c r="L949" s="427"/>
      <c r="M949" s="386">
        <v>28939</v>
      </c>
      <c r="N949" s="386"/>
      <c r="O949" s="7"/>
      <c r="P949" s="10" t="str" cm="1">
        <f t="array" ref="P949">INDEX(Rangos!$E$3:$E$16,MATCH(1,(Dumpadas[[#This Row],[ley]]&gt;=Rangos!$B$3:$B$16)*(Dumpadas[[#This Row],[ley]]&lt;=Rangos!$C$3:$C$16),0))</f>
        <v>E</v>
      </c>
      <c r="R949" s="769"/>
      <c r="S949" s="769" t="s">
        <v>1641</v>
      </c>
      <c r="T949" s="369">
        <v>1</v>
      </c>
      <c r="U949" s="369">
        <v>3.2</v>
      </c>
      <c r="V949" s="10">
        <v>1.38E-2</v>
      </c>
      <c r="Y949" s="769"/>
      <c r="Z949" s="769" t="s">
        <v>1641</v>
      </c>
      <c r="AA949" s="369">
        <v>1</v>
      </c>
      <c r="AB949" s="369">
        <v>3.2</v>
      </c>
      <c r="AC949" s="10">
        <v>1.38E-2</v>
      </c>
      <c r="AD949" s="10">
        <v>1.38E-2</v>
      </c>
    </row>
    <row r="950" spans="2:30">
      <c r="B950" s="601"/>
      <c r="C950" s="773" t="s">
        <v>3798</v>
      </c>
      <c r="D950" s="773" t="s">
        <v>545</v>
      </c>
      <c r="E950" s="601">
        <v>946</v>
      </c>
      <c r="F950" s="410" t="str">
        <f>Dumpadas[[#This Row],[punto]] &amp; " "&amp;Dumpadas[[#This Row],[jornada]]&amp;" " &amp; Dumpadas[[#This Row],[N°Acop]] &amp; " " &amp; TEXT(Dumpadas[[#This Row],[fecha ]], "dd-mm-yyyy")</f>
        <v>NIVEL 974 M4 6N RP T.PM 946 22-04-2026</v>
      </c>
      <c r="G950" s="601" t="s">
        <v>304</v>
      </c>
      <c r="H950" s="5">
        <v>46134</v>
      </c>
      <c r="I950" s="601">
        <v>3.2</v>
      </c>
      <c r="J950" s="8">
        <v>1.23E-2</v>
      </c>
      <c r="K950" s="8">
        <f>+IF(Dumpadas[[#This Row],[ley]]&gt;0.03,0.03,Dumpadas[[#This Row],[ley]])</f>
        <v>1.23E-2</v>
      </c>
      <c r="L950" s="427"/>
      <c r="M950" s="386">
        <v>28939</v>
      </c>
      <c r="N950" s="386"/>
      <c r="O950" s="7"/>
      <c r="P950" s="10" t="str" cm="1">
        <f t="array" ref="P950">INDEX(Rangos!$E$3:$E$16,MATCH(1,(Dumpadas[[#This Row],[ley]]&gt;=Rangos!$B$3:$B$16)*(Dumpadas[[#This Row],[ley]]&lt;=Rangos!$C$3:$C$16),0))</f>
        <v>D</v>
      </c>
      <c r="R950" s="769"/>
      <c r="S950" s="769" t="s">
        <v>1642</v>
      </c>
      <c r="T950" s="369">
        <v>1</v>
      </c>
      <c r="U950" s="369">
        <v>3.2</v>
      </c>
      <c r="V950" s="10">
        <v>1.11E-2</v>
      </c>
      <c r="Y950" s="769"/>
      <c r="Z950" s="769" t="s">
        <v>1642</v>
      </c>
      <c r="AA950" s="369">
        <v>1</v>
      </c>
      <c r="AB950" s="369">
        <v>3.2</v>
      </c>
      <c r="AC950" s="10">
        <v>1.11E-2</v>
      </c>
      <c r="AD950" s="10">
        <v>1.11E-2</v>
      </c>
    </row>
    <row r="951" spans="2:30">
      <c r="B951" s="601"/>
      <c r="C951" s="773" t="s">
        <v>3798</v>
      </c>
      <c r="D951" s="773" t="s">
        <v>545</v>
      </c>
      <c r="E951" s="601">
        <v>947</v>
      </c>
      <c r="F951" s="410" t="str">
        <f>Dumpadas[[#This Row],[punto]] &amp; " "&amp;Dumpadas[[#This Row],[jornada]]&amp;" " &amp; Dumpadas[[#This Row],[N°Acop]] &amp; " " &amp; TEXT(Dumpadas[[#This Row],[fecha ]], "dd-mm-yyyy")</f>
        <v>NIVEL 974 M4 6N RP T.PM 947 22-04-2026</v>
      </c>
      <c r="G951" s="601" t="s">
        <v>304</v>
      </c>
      <c r="H951" s="5">
        <v>46134</v>
      </c>
      <c r="I951" s="601">
        <v>3.2</v>
      </c>
      <c r="J951" s="8">
        <v>1.5900000000000001E-2</v>
      </c>
      <c r="K951" s="8">
        <f>+IF(Dumpadas[[#This Row],[ley]]&gt;0.03,0.03,Dumpadas[[#This Row],[ley]])</f>
        <v>1.5900000000000001E-2</v>
      </c>
      <c r="L951" s="427"/>
      <c r="M951" s="386">
        <v>28939</v>
      </c>
      <c r="N951" s="386"/>
      <c r="O951" s="7"/>
      <c r="P951" s="10" t="str" cm="1">
        <f t="array" ref="P951">INDEX(Rangos!$E$3:$E$16,MATCH(1,(Dumpadas[[#This Row],[ley]]&gt;=Rangos!$B$3:$B$16)*(Dumpadas[[#This Row],[ley]]&lt;=Rangos!$C$3:$C$16),0))</f>
        <v>F</v>
      </c>
      <c r="R951" s="769"/>
      <c r="S951" s="769" t="s">
        <v>1643</v>
      </c>
      <c r="T951" s="369">
        <v>1</v>
      </c>
      <c r="U951" s="369">
        <v>3.2</v>
      </c>
      <c r="V951" s="10">
        <v>1.0800000000000001E-2</v>
      </c>
      <c r="Y951" s="769"/>
      <c r="Z951" s="769" t="s">
        <v>1643</v>
      </c>
      <c r="AA951" s="369">
        <v>1</v>
      </c>
      <c r="AB951" s="369">
        <v>3.2</v>
      </c>
      <c r="AC951" s="10">
        <v>1.0800000000000001E-2</v>
      </c>
      <c r="AD951" s="10">
        <v>1.0800000000000001E-2</v>
      </c>
    </row>
    <row r="952" spans="2:30">
      <c r="B952" s="535"/>
      <c r="C952" s="535" t="s">
        <v>3804</v>
      </c>
      <c r="D952" s="535" t="s">
        <v>3792</v>
      </c>
      <c r="E952" s="535">
        <v>948</v>
      </c>
      <c r="F952" s="537" t="str">
        <f>Dumpadas[[#This Row],[punto]] &amp; " "&amp;Dumpadas[[#This Row],[jornada]]&amp;" " &amp; Dumpadas[[#This Row],[N°Acop]] &amp; " " &amp; TEXT(Dumpadas[[#This Row],[fecha ]], "dd-mm-yyyy")</f>
        <v>NIVEL 974 M4 7S L32 T.PM 948 22-04-2026</v>
      </c>
      <c r="G952" s="535" t="s">
        <v>304</v>
      </c>
      <c r="H952" s="538">
        <v>46134</v>
      </c>
      <c r="I952" s="535">
        <v>3.2</v>
      </c>
      <c r="J952" s="539">
        <v>1.95E-2</v>
      </c>
      <c r="K952" s="539">
        <f>+IF(Dumpadas[[#This Row],[ley]]&gt;0.03,0.03,Dumpadas[[#This Row],[ley]])</f>
        <v>1.95E-2</v>
      </c>
      <c r="L952" s="539"/>
      <c r="M952" s="535">
        <v>28940</v>
      </c>
      <c r="N952" s="535"/>
      <c r="O952" s="539"/>
      <c r="P952" s="540" t="str" cm="1">
        <f t="array" ref="P952">INDEX(Rangos!$E$3:$E$16,MATCH(1,(Dumpadas[[#This Row],[ley]]&gt;=Rangos!$B$3:$B$16)*(Dumpadas[[#This Row],[ley]]&lt;=Rangos!$C$3:$C$16),0))</f>
        <v>H</v>
      </c>
      <c r="R952" s="769"/>
      <c r="S952" s="769" t="s">
        <v>1644</v>
      </c>
      <c r="T952" s="369">
        <v>1</v>
      </c>
      <c r="U952" s="369">
        <v>3.2</v>
      </c>
      <c r="V952" s="10">
        <v>1.5299999999999999E-2</v>
      </c>
      <c r="Y952" s="769"/>
      <c r="Z952" s="769" t="s">
        <v>1644</v>
      </c>
      <c r="AA952" s="369">
        <v>1</v>
      </c>
      <c r="AB952" s="369">
        <v>3.2</v>
      </c>
      <c r="AC952" s="10">
        <v>1.5299999999999999E-2</v>
      </c>
      <c r="AD952" s="10">
        <v>1.5299999999999999E-2</v>
      </c>
    </row>
    <row r="953" spans="2:30">
      <c r="B953" s="535"/>
      <c r="C953" s="535" t="s">
        <v>3804</v>
      </c>
      <c r="D953" s="535" t="s">
        <v>3792</v>
      </c>
      <c r="E953" s="535">
        <v>949</v>
      </c>
      <c r="F953" s="537" t="str">
        <f>Dumpadas[[#This Row],[punto]] &amp; " "&amp;Dumpadas[[#This Row],[jornada]]&amp;" " &amp; Dumpadas[[#This Row],[N°Acop]] &amp; " " &amp; TEXT(Dumpadas[[#This Row],[fecha ]], "dd-mm-yyyy")</f>
        <v>NIVEL 974 M4 7S L32 T.PM 949 22-04-2026</v>
      </c>
      <c r="G953" s="535" t="s">
        <v>304</v>
      </c>
      <c r="H953" s="538">
        <v>46134</v>
      </c>
      <c r="I953" s="535">
        <v>3.2</v>
      </c>
      <c r="J953" s="539">
        <v>2.3400000000000001E-2</v>
      </c>
      <c r="K953" s="539">
        <f>+IF(Dumpadas[[#This Row],[ley]]&gt;0.03,0.03,Dumpadas[[#This Row],[ley]])</f>
        <v>2.3400000000000001E-2</v>
      </c>
      <c r="L953" s="539"/>
      <c r="M953" s="535">
        <v>28940</v>
      </c>
      <c r="N953" s="535"/>
      <c r="O953" s="539"/>
      <c r="P953" s="540" t="str" cm="1">
        <f t="array" ref="P953">INDEX(Rangos!$E$3:$E$16,MATCH(1,(Dumpadas[[#This Row],[ley]]&gt;=Rangos!$B$3:$B$16)*(Dumpadas[[#This Row],[ley]]&lt;=Rangos!$C$3:$C$16),0))</f>
        <v>J</v>
      </c>
      <c r="R953" s="769"/>
      <c r="S953" s="769" t="s">
        <v>1645</v>
      </c>
      <c r="T953" s="369">
        <v>1</v>
      </c>
      <c r="U953" s="369">
        <v>3.2</v>
      </c>
      <c r="V953" s="10">
        <v>1.0800000000000001E-2</v>
      </c>
      <c r="Y953" s="769"/>
      <c r="Z953" s="769" t="s">
        <v>1645</v>
      </c>
      <c r="AA953" s="369">
        <v>1</v>
      </c>
      <c r="AB953" s="369">
        <v>3.2</v>
      </c>
      <c r="AC953" s="10">
        <v>1.0800000000000001E-2</v>
      </c>
      <c r="AD953" s="10">
        <v>1.0800000000000001E-2</v>
      </c>
    </row>
    <row r="954" spans="2:30">
      <c r="B954" s="535"/>
      <c r="C954" s="535" t="s">
        <v>3804</v>
      </c>
      <c r="D954" s="535" t="s">
        <v>3792</v>
      </c>
      <c r="E954" s="535">
        <v>950</v>
      </c>
      <c r="F954" s="537" t="str">
        <f>Dumpadas[[#This Row],[punto]] &amp; " "&amp;Dumpadas[[#This Row],[jornada]]&amp;" " &amp; Dumpadas[[#This Row],[N°Acop]] &amp; " " &amp; TEXT(Dumpadas[[#This Row],[fecha ]], "dd-mm-yyyy")</f>
        <v>NIVEL 974 M4 7S L32 T.PM 950 22-04-2026</v>
      </c>
      <c r="G954" s="535" t="s">
        <v>304</v>
      </c>
      <c r="H954" s="538">
        <v>46134</v>
      </c>
      <c r="I954" s="535">
        <v>3.2</v>
      </c>
      <c r="J954" s="539">
        <v>1.7100000000000001E-2</v>
      </c>
      <c r="K954" s="539">
        <f>+IF(Dumpadas[[#This Row],[ley]]&gt;0.03,0.03,Dumpadas[[#This Row],[ley]])</f>
        <v>1.7100000000000001E-2</v>
      </c>
      <c r="L954" s="539"/>
      <c r="M954" s="535">
        <v>28940</v>
      </c>
      <c r="N954" s="535"/>
      <c r="O954" s="539"/>
      <c r="P954" s="540" t="str" cm="1">
        <f t="array" ref="P954">INDEX(Rangos!$E$3:$E$16,MATCH(1,(Dumpadas[[#This Row],[ley]]&gt;=Rangos!$B$3:$B$16)*(Dumpadas[[#This Row],[ley]]&lt;=Rangos!$C$3:$C$16),0))</f>
        <v>F</v>
      </c>
      <c r="R954" s="769"/>
      <c r="S954" s="769" t="s">
        <v>1646</v>
      </c>
      <c r="T954" s="369">
        <v>1</v>
      </c>
      <c r="U954" s="369">
        <v>3.2</v>
      </c>
      <c r="V954" s="10">
        <v>1.9800000000000002E-2</v>
      </c>
      <c r="Y954" s="769"/>
      <c r="Z954" s="769" t="s">
        <v>1646</v>
      </c>
      <c r="AA954" s="369">
        <v>1</v>
      </c>
      <c r="AB954" s="369">
        <v>3.2</v>
      </c>
      <c r="AC954" s="10">
        <v>1.9800000000000002E-2</v>
      </c>
      <c r="AD954" s="10">
        <v>1.9800000000000002E-2</v>
      </c>
    </row>
    <row r="955" spans="2:30">
      <c r="B955" s="535"/>
      <c r="C955" s="535" t="s">
        <v>3804</v>
      </c>
      <c r="D955" s="535" t="s">
        <v>3792</v>
      </c>
      <c r="E955" s="535">
        <v>951</v>
      </c>
      <c r="F955" s="537" t="str">
        <f>Dumpadas[[#This Row],[punto]] &amp; " "&amp;Dumpadas[[#This Row],[jornada]]&amp;" " &amp; Dumpadas[[#This Row],[N°Acop]] &amp; " " &amp; TEXT(Dumpadas[[#This Row],[fecha ]], "dd-mm-yyyy")</f>
        <v>NIVEL 974 M4 7S L32 T.PM 951 22-04-2026</v>
      </c>
      <c r="G955" s="535" t="s">
        <v>304</v>
      </c>
      <c r="H955" s="538">
        <v>46134</v>
      </c>
      <c r="I955" s="535">
        <v>3.2</v>
      </c>
      <c r="J955" s="539">
        <v>2.52E-2</v>
      </c>
      <c r="K955" s="539">
        <f>+IF(Dumpadas[[#This Row],[ley]]&gt;0.03,0.03,Dumpadas[[#This Row],[ley]])</f>
        <v>2.52E-2</v>
      </c>
      <c r="L955" s="539"/>
      <c r="M955" s="535">
        <v>28940</v>
      </c>
      <c r="N955" s="535"/>
      <c r="O955" s="539"/>
      <c r="P955" s="540" t="str" cm="1">
        <f t="array" ref="P955">INDEX(Rangos!$E$3:$E$16,MATCH(1,(Dumpadas[[#This Row],[ley]]&gt;=Rangos!$B$3:$B$16)*(Dumpadas[[#This Row],[ley]]&lt;=Rangos!$C$3:$C$16),0))</f>
        <v>K</v>
      </c>
      <c r="R955" s="769"/>
      <c r="S955" s="769" t="s">
        <v>1647</v>
      </c>
      <c r="T955" s="369">
        <v>1</v>
      </c>
      <c r="U955" s="369">
        <v>3.2</v>
      </c>
      <c r="V955" s="10">
        <v>1.77E-2</v>
      </c>
      <c r="Y955" s="769"/>
      <c r="Z955" s="769" t="s">
        <v>1647</v>
      </c>
      <c r="AA955" s="369">
        <v>1</v>
      </c>
      <c r="AB955" s="369">
        <v>3.2</v>
      </c>
      <c r="AC955" s="10">
        <v>1.77E-2</v>
      </c>
      <c r="AD955" s="10">
        <v>1.77E-2</v>
      </c>
    </row>
    <row r="956" spans="2:30">
      <c r="B956" s="535"/>
      <c r="C956" s="535" t="s">
        <v>3804</v>
      </c>
      <c r="D956" s="535" t="s">
        <v>3792</v>
      </c>
      <c r="E956" s="535">
        <v>952</v>
      </c>
      <c r="F956" s="537" t="str">
        <f>Dumpadas[[#This Row],[punto]] &amp; " "&amp;Dumpadas[[#This Row],[jornada]]&amp;" " &amp; Dumpadas[[#This Row],[N°Acop]] &amp; " " &amp; TEXT(Dumpadas[[#This Row],[fecha ]], "dd-mm-yyyy")</f>
        <v>NIVEL 974 M4 7S L32 T.PM 952 22-04-2026</v>
      </c>
      <c r="G956" s="535" t="s">
        <v>304</v>
      </c>
      <c r="H956" s="538">
        <v>46134</v>
      </c>
      <c r="I956" s="535">
        <v>3.2</v>
      </c>
      <c r="J956" s="539">
        <v>2.1999999999999999E-2</v>
      </c>
      <c r="K956" s="539">
        <f>+IF(Dumpadas[[#This Row],[ley]]&gt;0.03,0.03,Dumpadas[[#This Row],[ley]])</f>
        <v>2.1999999999999999E-2</v>
      </c>
      <c r="L956" s="539"/>
      <c r="M956" s="535">
        <v>28940</v>
      </c>
      <c r="N956" s="535"/>
      <c r="O956" s="539"/>
      <c r="P956" s="540" t="str" cm="1">
        <f t="array" ref="P956">INDEX(Rangos!$E$3:$E$16,MATCH(1,(Dumpadas[[#This Row],[ley]]&gt;=Rangos!$B$3:$B$16)*(Dumpadas[[#This Row],[ley]]&lt;=Rangos!$C$3:$C$16),0))</f>
        <v>I</v>
      </c>
      <c r="R956" s="769"/>
      <c r="S956" s="769" t="s">
        <v>1648</v>
      </c>
      <c r="T956" s="369">
        <v>1</v>
      </c>
      <c r="U956" s="369">
        <v>3.2</v>
      </c>
      <c r="V956" s="10">
        <v>1.8200000000000001E-2</v>
      </c>
      <c r="Y956" s="769"/>
      <c r="Z956" s="769" t="s">
        <v>1648</v>
      </c>
      <c r="AA956" s="369">
        <v>1</v>
      </c>
      <c r="AB956" s="369">
        <v>3.2</v>
      </c>
      <c r="AC956" s="10">
        <v>1.8200000000000001E-2</v>
      </c>
      <c r="AD956" s="10">
        <v>1.8200000000000001E-2</v>
      </c>
    </row>
    <row r="957" spans="2:30">
      <c r="B957" s="535"/>
      <c r="C957" s="535" t="s">
        <v>3804</v>
      </c>
      <c r="D957" s="535" t="s">
        <v>3792</v>
      </c>
      <c r="E957" s="535">
        <v>953</v>
      </c>
      <c r="F957" s="537" t="str">
        <f>Dumpadas[[#This Row],[punto]] &amp; " "&amp;Dumpadas[[#This Row],[jornada]]&amp;" " &amp; Dumpadas[[#This Row],[N°Acop]] &amp; " " &amp; TEXT(Dumpadas[[#This Row],[fecha ]], "dd-mm-yyyy")</f>
        <v>NIVEL 974 M4 7S L32 T.PM 953 22-04-2026</v>
      </c>
      <c r="G957" s="535" t="s">
        <v>304</v>
      </c>
      <c r="H957" s="538">
        <v>46134</v>
      </c>
      <c r="I957" s="535">
        <v>3.2</v>
      </c>
      <c r="J957" s="539">
        <v>1.8800000000000001E-2</v>
      </c>
      <c r="K957" s="539">
        <f>+IF(Dumpadas[[#This Row],[ley]]&gt;0.03,0.03,Dumpadas[[#This Row],[ley]])</f>
        <v>1.8800000000000001E-2</v>
      </c>
      <c r="L957" s="539"/>
      <c r="M957" s="535">
        <v>28940</v>
      </c>
      <c r="N957" s="535"/>
      <c r="O957" s="539"/>
      <c r="P957" s="540" t="str" cm="1">
        <f t="array" ref="P957">INDEX(Rangos!$E$3:$E$16,MATCH(1,(Dumpadas[[#This Row],[ley]]&gt;=Rangos!$B$3:$B$16)*(Dumpadas[[#This Row],[ley]]&lt;=Rangos!$C$3:$C$16),0))</f>
        <v>G</v>
      </c>
      <c r="R957" s="769"/>
      <c r="S957" s="769" t="s">
        <v>1649</v>
      </c>
      <c r="T957" s="369">
        <v>1</v>
      </c>
      <c r="U957" s="369">
        <v>3.2</v>
      </c>
      <c r="V957" s="10">
        <v>1.7000000000000001E-2</v>
      </c>
      <c r="Y957" s="769"/>
      <c r="Z957" s="769" t="s">
        <v>1649</v>
      </c>
      <c r="AA957" s="369">
        <v>1</v>
      </c>
      <c r="AB957" s="369">
        <v>3.2</v>
      </c>
      <c r="AC957" s="10">
        <v>1.7000000000000001E-2</v>
      </c>
      <c r="AD957" s="10">
        <v>1.7000000000000001E-2</v>
      </c>
    </row>
    <row r="958" spans="2:30">
      <c r="B958" s="535"/>
      <c r="C958" s="535" t="s">
        <v>3804</v>
      </c>
      <c r="D958" s="535" t="s">
        <v>3792</v>
      </c>
      <c r="E958" s="535">
        <v>954</v>
      </c>
      <c r="F958" s="537" t="str">
        <f>Dumpadas[[#This Row],[punto]] &amp; " "&amp;Dumpadas[[#This Row],[jornada]]&amp;" " &amp; Dumpadas[[#This Row],[N°Acop]] &amp; " " &amp; TEXT(Dumpadas[[#This Row],[fecha ]], "dd-mm-yyyy")</f>
        <v>NIVEL 974 M4 7S L32 T.PM 954 22-04-2026</v>
      </c>
      <c r="G958" s="535" t="s">
        <v>304</v>
      </c>
      <c r="H958" s="538">
        <v>46134</v>
      </c>
      <c r="I958" s="535">
        <v>3.2</v>
      </c>
      <c r="J958" s="539">
        <v>1.4800000000000001E-2</v>
      </c>
      <c r="K958" s="539">
        <f>+IF(Dumpadas[[#This Row],[ley]]&gt;0.03,0.03,Dumpadas[[#This Row],[ley]])</f>
        <v>1.4800000000000001E-2</v>
      </c>
      <c r="L958" s="539"/>
      <c r="M958" s="535">
        <v>28940</v>
      </c>
      <c r="N958" s="535"/>
      <c r="O958" s="539"/>
      <c r="P958" s="540" t="str" cm="1">
        <f t="array" ref="P958">INDEX(Rangos!$E$3:$E$16,MATCH(1,(Dumpadas[[#This Row],[ley]]&gt;=Rangos!$B$3:$B$16)*(Dumpadas[[#This Row],[ley]]&lt;=Rangos!$C$3:$C$16),0))</f>
        <v>E</v>
      </c>
      <c r="R958" s="769"/>
      <c r="S958" s="769" t="s">
        <v>1650</v>
      </c>
      <c r="T958" s="369">
        <v>1</v>
      </c>
      <c r="U958" s="369">
        <v>3.2</v>
      </c>
      <c r="V958" s="10">
        <v>1.83E-2</v>
      </c>
      <c r="Y958" s="769"/>
      <c r="Z958" s="769" t="s">
        <v>1650</v>
      </c>
      <c r="AA958" s="369">
        <v>1</v>
      </c>
      <c r="AB958" s="369">
        <v>3.2</v>
      </c>
      <c r="AC958" s="10">
        <v>1.83E-2</v>
      </c>
      <c r="AD958" s="10">
        <v>1.83E-2</v>
      </c>
    </row>
    <row r="959" spans="2:30">
      <c r="B959" s="386"/>
      <c r="C959" s="773" t="s">
        <v>3793</v>
      </c>
      <c r="D959" s="773" t="s">
        <v>227</v>
      </c>
      <c r="E959" s="601">
        <v>955</v>
      </c>
      <c r="F959" s="410" t="str">
        <f>Dumpadas[[#This Row],[punto]] &amp; " "&amp;Dumpadas[[#This Row],[jornada]]&amp;" " &amp; Dumpadas[[#This Row],[N°Acop]] &amp; " " &amp; TEXT(Dumpadas[[#This Row],[fecha ]], "dd-mm-yyyy")</f>
        <v>NIVEL 974 M4 7S T.PM 955 22-04-2026</v>
      </c>
      <c r="G959" s="386" t="s">
        <v>304</v>
      </c>
      <c r="H959" s="387">
        <v>46134</v>
      </c>
      <c r="I959" s="386">
        <v>3.2</v>
      </c>
      <c r="J959" s="8">
        <v>1.2999999999999999E-2</v>
      </c>
      <c r="K959" s="8">
        <f>+IF(Dumpadas[[#This Row],[ley]]&gt;0.03,0.03,Dumpadas[[#This Row],[ley]])</f>
        <v>1.2999999999999999E-2</v>
      </c>
      <c r="L959" s="8"/>
      <c r="M959" s="386">
        <v>28940</v>
      </c>
      <c r="N959" s="386"/>
      <c r="O959" s="8"/>
      <c r="P959" s="388" t="str" cm="1">
        <f t="array" ref="P959">INDEX(Rangos!$E$3:$E$16,MATCH(1,(Dumpadas[[#This Row],[ley]]&gt;=Rangos!$B$3:$B$16)*(Dumpadas[[#This Row],[ley]]&lt;=Rangos!$C$3:$C$16),0))</f>
        <v>D</v>
      </c>
      <c r="R959" s="769"/>
      <c r="S959" s="769" t="s">
        <v>1651</v>
      </c>
      <c r="T959" s="369">
        <v>1</v>
      </c>
      <c r="U959" s="369">
        <v>3.2</v>
      </c>
      <c r="V959" s="10">
        <v>1.7500000000000002E-2</v>
      </c>
      <c r="Y959" s="769"/>
      <c r="Z959" s="769" t="s">
        <v>1651</v>
      </c>
      <c r="AA959" s="369">
        <v>1</v>
      </c>
      <c r="AB959" s="369">
        <v>3.2</v>
      </c>
      <c r="AC959" s="10">
        <v>1.7500000000000002E-2</v>
      </c>
      <c r="AD959" s="10">
        <v>1.7500000000000002E-2</v>
      </c>
    </row>
    <row r="960" spans="2:30">
      <c r="B960" s="386"/>
      <c r="C960" s="773" t="s">
        <v>3793</v>
      </c>
      <c r="D960" s="773" t="s">
        <v>227</v>
      </c>
      <c r="E960" s="601">
        <v>956</v>
      </c>
      <c r="F960" s="410" t="str">
        <f>Dumpadas[[#This Row],[punto]] &amp; " "&amp;Dumpadas[[#This Row],[jornada]]&amp;" " &amp; Dumpadas[[#This Row],[N°Acop]] &amp; " " &amp; TEXT(Dumpadas[[#This Row],[fecha ]], "dd-mm-yyyy")</f>
        <v>NIVEL 974 M4 7S T.PM 956 22-04-2026</v>
      </c>
      <c r="G960" s="386" t="s">
        <v>304</v>
      </c>
      <c r="H960" s="387">
        <v>46134</v>
      </c>
      <c r="I960" s="386">
        <v>3.2</v>
      </c>
      <c r="J960" s="8">
        <v>1.29E-2</v>
      </c>
      <c r="K960" s="8">
        <f>+IF(Dumpadas[[#This Row],[ley]]&gt;0.03,0.03,Dumpadas[[#This Row],[ley]])</f>
        <v>1.29E-2</v>
      </c>
      <c r="L960" s="8"/>
      <c r="M960" s="386">
        <v>28940</v>
      </c>
      <c r="N960" s="386"/>
      <c r="O960" s="8"/>
      <c r="P960" s="388" t="str" cm="1">
        <f t="array" ref="P960">INDEX(Rangos!$E$3:$E$16,MATCH(1,(Dumpadas[[#This Row],[ley]]&gt;=Rangos!$B$3:$B$16)*(Dumpadas[[#This Row],[ley]]&lt;=Rangos!$C$3:$C$16),0))</f>
        <v>D</v>
      </c>
      <c r="R960" s="769"/>
      <c r="S960" s="769" t="s">
        <v>1652</v>
      </c>
      <c r="T960" s="369">
        <v>1</v>
      </c>
      <c r="U960" s="369">
        <v>3.2</v>
      </c>
      <c r="V960" s="10">
        <v>1.17E-2</v>
      </c>
      <c r="Y960" s="769"/>
      <c r="Z960" s="769" t="s">
        <v>1652</v>
      </c>
      <c r="AA960" s="369">
        <v>1</v>
      </c>
      <c r="AB960" s="369">
        <v>3.2</v>
      </c>
      <c r="AC960" s="10">
        <v>1.17E-2</v>
      </c>
      <c r="AD960" s="10">
        <v>1.17E-2</v>
      </c>
    </row>
    <row r="961" spans="2:30">
      <c r="B961" s="386"/>
      <c r="C961" s="773" t="s">
        <v>3793</v>
      </c>
      <c r="D961" s="773" t="s">
        <v>227</v>
      </c>
      <c r="E961" s="601">
        <v>957</v>
      </c>
      <c r="F961" s="410" t="str">
        <f>Dumpadas[[#This Row],[punto]] &amp; " "&amp;Dumpadas[[#This Row],[jornada]]&amp;" " &amp; Dumpadas[[#This Row],[N°Acop]] &amp; " " &amp; TEXT(Dumpadas[[#This Row],[fecha ]], "dd-mm-yyyy")</f>
        <v>NIVEL 974 M4 7S T.PM 957 22-04-2026</v>
      </c>
      <c r="G961" s="386" t="s">
        <v>304</v>
      </c>
      <c r="H961" s="387">
        <v>46134</v>
      </c>
      <c r="I961" s="386">
        <v>3.2</v>
      </c>
      <c r="J961" s="8">
        <v>8.9999999999999993E-3</v>
      </c>
      <c r="K961" s="8">
        <f>+IF(Dumpadas[[#This Row],[ley]]&gt;0.03,0.03,Dumpadas[[#This Row],[ley]])</f>
        <v>8.9999999999999993E-3</v>
      </c>
      <c r="L961" s="8"/>
      <c r="M961" s="386">
        <v>28941</v>
      </c>
      <c r="N961" s="386"/>
      <c r="O961" s="8"/>
      <c r="P961" s="388" t="str" cm="1">
        <f t="array" ref="P961">INDEX(Rangos!$E$3:$E$16,MATCH(1,(Dumpadas[[#This Row],[ley]]&gt;=Rangos!$B$3:$B$16)*(Dumpadas[[#This Row],[ley]]&lt;=Rangos!$C$3:$C$16),0))</f>
        <v>B</v>
      </c>
      <c r="R961" s="769"/>
      <c r="S961" s="769" t="s">
        <v>1653</v>
      </c>
      <c r="T961" s="369">
        <v>1</v>
      </c>
      <c r="U961" s="369">
        <v>3.2</v>
      </c>
      <c r="V961" s="10">
        <v>1.23E-2</v>
      </c>
      <c r="Y961" s="769"/>
      <c r="Z961" s="769" t="s">
        <v>1653</v>
      </c>
      <c r="AA961" s="369">
        <v>1</v>
      </c>
      <c r="AB961" s="369">
        <v>3.2</v>
      </c>
      <c r="AC961" s="10">
        <v>1.23E-2</v>
      </c>
      <c r="AD961" s="10">
        <v>1.23E-2</v>
      </c>
    </row>
    <row r="962" spans="2:30">
      <c r="B962" s="386"/>
      <c r="C962" s="773" t="s">
        <v>3793</v>
      </c>
      <c r="D962" s="773" t="s">
        <v>227</v>
      </c>
      <c r="E962" s="601">
        <v>958</v>
      </c>
      <c r="F962" s="410" t="str">
        <f>Dumpadas[[#This Row],[punto]] &amp; " "&amp;Dumpadas[[#This Row],[jornada]]&amp;" " &amp; Dumpadas[[#This Row],[N°Acop]] &amp; " " &amp; TEXT(Dumpadas[[#This Row],[fecha ]], "dd-mm-yyyy")</f>
        <v>NIVEL 974 M4 7S T.PM 958 22-04-2026</v>
      </c>
      <c r="G962" s="386" t="s">
        <v>304</v>
      </c>
      <c r="H962" s="387">
        <v>46134</v>
      </c>
      <c r="I962" s="386">
        <v>3.2</v>
      </c>
      <c r="J962" s="8">
        <v>1.21E-2</v>
      </c>
      <c r="K962" s="8">
        <f>+IF(Dumpadas[[#This Row],[ley]]&gt;0.03,0.03,Dumpadas[[#This Row],[ley]])</f>
        <v>1.21E-2</v>
      </c>
      <c r="L962" s="8"/>
      <c r="M962" s="386">
        <v>28941</v>
      </c>
      <c r="N962" s="386"/>
      <c r="O962" s="8"/>
      <c r="P962" s="388" t="str" cm="1">
        <f t="array" ref="P962">INDEX(Rangos!$E$3:$E$16,MATCH(1,(Dumpadas[[#This Row],[ley]]&gt;=Rangos!$B$3:$B$16)*(Dumpadas[[#This Row],[ley]]&lt;=Rangos!$C$3:$C$16),0))</f>
        <v>D</v>
      </c>
      <c r="R962" s="769"/>
      <c r="S962" s="769" t="s">
        <v>1654</v>
      </c>
      <c r="T962" s="369">
        <v>1</v>
      </c>
      <c r="U962" s="369">
        <v>3.2</v>
      </c>
      <c r="V962" s="10">
        <v>1.7600000000000001E-2</v>
      </c>
      <c r="Y962" s="769"/>
      <c r="Z962" s="769" t="s">
        <v>1654</v>
      </c>
      <c r="AA962" s="369">
        <v>1</v>
      </c>
      <c r="AB962" s="369">
        <v>3.2</v>
      </c>
      <c r="AC962" s="10">
        <v>1.7600000000000001E-2</v>
      </c>
      <c r="AD962" s="10">
        <v>1.7600000000000001E-2</v>
      </c>
    </row>
    <row r="963" spans="2:30">
      <c r="B963" s="386"/>
      <c r="C963" s="773" t="s">
        <v>3793</v>
      </c>
      <c r="D963" s="773" t="s">
        <v>227</v>
      </c>
      <c r="E963" s="601">
        <v>959</v>
      </c>
      <c r="F963" s="410" t="str">
        <f>Dumpadas[[#This Row],[punto]] &amp; " "&amp;Dumpadas[[#This Row],[jornada]]&amp;" " &amp; Dumpadas[[#This Row],[N°Acop]] &amp; " " &amp; TEXT(Dumpadas[[#This Row],[fecha ]], "dd-mm-yyyy")</f>
        <v>NIVEL 974 M4 7S T.PM 959 22-04-2026</v>
      </c>
      <c r="G963" s="386" t="s">
        <v>304</v>
      </c>
      <c r="H963" s="387">
        <v>46134</v>
      </c>
      <c r="I963" s="386">
        <v>3.2</v>
      </c>
      <c r="J963" s="8">
        <v>9.1000000000000004E-3</v>
      </c>
      <c r="K963" s="8">
        <f>+IF(Dumpadas[[#This Row],[ley]]&gt;0.03,0.03,Dumpadas[[#This Row],[ley]])</f>
        <v>9.1000000000000004E-3</v>
      </c>
      <c r="L963" s="8"/>
      <c r="M963" s="386">
        <v>28941</v>
      </c>
      <c r="N963" s="386"/>
      <c r="O963" s="8"/>
      <c r="P963" s="388" t="str" cm="1">
        <f t="array" ref="P963">INDEX(Rangos!$E$3:$E$16,MATCH(1,(Dumpadas[[#This Row],[ley]]&gt;=Rangos!$B$3:$B$16)*(Dumpadas[[#This Row],[ley]]&lt;=Rangos!$C$3:$C$16),0))</f>
        <v>B</v>
      </c>
      <c r="R963" s="769"/>
      <c r="S963" s="769" t="s">
        <v>1655</v>
      </c>
      <c r="T963" s="369">
        <v>1</v>
      </c>
      <c r="U963" s="369">
        <v>3.2</v>
      </c>
      <c r="V963" s="10">
        <v>1.6E-2</v>
      </c>
      <c r="Y963" s="769"/>
      <c r="Z963" s="769" t="s">
        <v>1655</v>
      </c>
      <c r="AA963" s="369">
        <v>1</v>
      </c>
      <c r="AB963" s="369">
        <v>3.2</v>
      </c>
      <c r="AC963" s="10">
        <v>1.6E-2</v>
      </c>
      <c r="AD963" s="10">
        <v>1.6E-2</v>
      </c>
    </row>
    <row r="964" spans="2:30">
      <c r="B964" s="535"/>
      <c r="C964" s="535" t="s">
        <v>3804</v>
      </c>
      <c r="D964" s="535" t="s">
        <v>3792</v>
      </c>
      <c r="E964" s="535">
        <v>960</v>
      </c>
      <c r="F964" s="537" t="str">
        <f>Dumpadas[[#This Row],[punto]] &amp; " "&amp;Dumpadas[[#This Row],[jornada]]&amp;" " &amp; Dumpadas[[#This Row],[N°Acop]] &amp; " " &amp; TEXT(Dumpadas[[#This Row],[fecha ]], "dd-mm-yyyy")</f>
        <v>NIVEL 974 M4 7S L32 PM 960 23-04-2026</v>
      </c>
      <c r="G964" s="535" t="s">
        <v>16</v>
      </c>
      <c r="H964" s="538">
        <v>46135</v>
      </c>
      <c r="I964" s="535">
        <v>3.2</v>
      </c>
      <c r="J964" s="539">
        <v>1.6500000000000001E-2</v>
      </c>
      <c r="K964" s="539">
        <f>+IF(Dumpadas[[#This Row],[ley]]&gt;0.03,0.03,Dumpadas[[#This Row],[ley]])</f>
        <v>1.6500000000000001E-2</v>
      </c>
      <c r="L964" s="539"/>
      <c r="M964" s="535">
        <v>28941</v>
      </c>
      <c r="N964" s="535"/>
      <c r="O964" s="539"/>
      <c r="P964" s="540" t="str" cm="1">
        <f t="array" ref="P964">INDEX(Rangos!$E$3:$E$16,MATCH(1,(Dumpadas[[#This Row],[ley]]&gt;=Rangos!$B$3:$B$16)*(Dumpadas[[#This Row],[ley]]&lt;=Rangos!$C$3:$C$16),0))</f>
        <v>F</v>
      </c>
      <c r="R964" s="769"/>
      <c r="S964" s="769" t="s">
        <v>1656</v>
      </c>
      <c r="T964" s="369">
        <v>1</v>
      </c>
      <c r="U964" s="369">
        <v>3.2</v>
      </c>
      <c r="V964" s="10">
        <v>1.6299999999999999E-2</v>
      </c>
      <c r="Y964" s="769"/>
      <c r="Z964" s="769" t="s">
        <v>1656</v>
      </c>
      <c r="AA964" s="369">
        <v>1</v>
      </c>
      <c r="AB964" s="369">
        <v>3.2</v>
      </c>
      <c r="AC964" s="10">
        <v>1.6299999999999999E-2</v>
      </c>
      <c r="AD964" s="10">
        <v>1.6299999999999999E-2</v>
      </c>
    </row>
    <row r="965" spans="2:30">
      <c r="B965" s="535"/>
      <c r="C965" s="535" t="s">
        <v>3804</v>
      </c>
      <c r="D965" s="535" t="s">
        <v>3792</v>
      </c>
      <c r="E965" s="535">
        <v>961</v>
      </c>
      <c r="F965" s="537" t="str">
        <f>Dumpadas[[#This Row],[punto]] &amp; " "&amp;Dumpadas[[#This Row],[jornada]]&amp;" " &amp; Dumpadas[[#This Row],[N°Acop]] &amp; " " &amp; TEXT(Dumpadas[[#This Row],[fecha ]], "dd-mm-yyyy")</f>
        <v>NIVEL 974 M4 7S L32 PM 961 23-04-2026</v>
      </c>
      <c r="G965" s="535" t="s">
        <v>16</v>
      </c>
      <c r="H965" s="538">
        <v>46135</v>
      </c>
      <c r="I965" s="535">
        <v>3.2</v>
      </c>
      <c r="J965" s="539">
        <v>2.06E-2</v>
      </c>
      <c r="K965" s="539">
        <f>+IF(Dumpadas[[#This Row],[ley]]&gt;0.03,0.03,Dumpadas[[#This Row],[ley]])</f>
        <v>2.06E-2</v>
      </c>
      <c r="L965" s="539"/>
      <c r="M965" s="535">
        <v>28941</v>
      </c>
      <c r="N965" s="535"/>
      <c r="O965" s="539"/>
      <c r="P965" s="540" t="str" cm="1">
        <f t="array" ref="P965">INDEX(Rangos!$E$3:$E$16,MATCH(1,(Dumpadas[[#This Row],[ley]]&gt;=Rangos!$B$3:$B$16)*(Dumpadas[[#This Row],[ley]]&lt;=Rangos!$C$3:$C$16),0))</f>
        <v>H</v>
      </c>
      <c r="R965" s="769"/>
      <c r="S965" s="769" t="s">
        <v>1657</v>
      </c>
      <c r="T965" s="369">
        <v>1</v>
      </c>
      <c r="U965" s="369">
        <v>3.2</v>
      </c>
      <c r="V965" s="10">
        <v>1.29E-2</v>
      </c>
      <c r="Y965" s="769"/>
      <c r="Z965" s="769" t="s">
        <v>1657</v>
      </c>
      <c r="AA965" s="369">
        <v>1</v>
      </c>
      <c r="AB965" s="369">
        <v>3.2</v>
      </c>
      <c r="AC965" s="10">
        <v>1.29E-2</v>
      </c>
      <c r="AD965" s="10">
        <v>1.29E-2</v>
      </c>
    </row>
    <row r="966" spans="2:30">
      <c r="B966" s="535"/>
      <c r="C966" s="535" t="s">
        <v>3804</v>
      </c>
      <c r="D966" s="535" t="s">
        <v>3792</v>
      </c>
      <c r="E966" s="535">
        <v>962</v>
      </c>
      <c r="F966" s="537" t="str">
        <f>Dumpadas[[#This Row],[punto]] &amp; " "&amp;Dumpadas[[#This Row],[jornada]]&amp;" " &amp; Dumpadas[[#This Row],[N°Acop]] &amp; " " &amp; TEXT(Dumpadas[[#This Row],[fecha ]], "dd-mm-yyyy")</f>
        <v>NIVEL 974 M4 7S L32 PM 962 23-04-2026</v>
      </c>
      <c r="G966" s="535" t="s">
        <v>16</v>
      </c>
      <c r="H966" s="538">
        <v>46135</v>
      </c>
      <c r="I966" s="535">
        <v>3.2</v>
      </c>
      <c r="J966" s="539">
        <v>1.7100000000000001E-2</v>
      </c>
      <c r="K966" s="539">
        <f>+IF(Dumpadas[[#This Row],[ley]]&gt;0.03,0.03,Dumpadas[[#This Row],[ley]])</f>
        <v>1.7100000000000001E-2</v>
      </c>
      <c r="L966" s="539"/>
      <c r="M966" s="535">
        <v>28941</v>
      </c>
      <c r="N966" s="535"/>
      <c r="O966" s="539"/>
      <c r="P966" s="540" t="str" cm="1">
        <f t="array" ref="P966">INDEX(Rangos!$E$3:$E$16,MATCH(1,(Dumpadas[[#This Row],[ley]]&gt;=Rangos!$B$3:$B$16)*(Dumpadas[[#This Row],[ley]]&lt;=Rangos!$C$3:$C$16),0))</f>
        <v>F</v>
      </c>
      <c r="R966" s="769"/>
      <c r="S966" s="769" t="s">
        <v>1658</v>
      </c>
      <c r="T966" s="369">
        <v>1</v>
      </c>
      <c r="U966" s="369">
        <v>3.2</v>
      </c>
      <c r="V966" s="10">
        <v>1.9300000000000001E-2</v>
      </c>
      <c r="Y966" s="769"/>
      <c r="Z966" s="769" t="s">
        <v>1658</v>
      </c>
      <c r="AA966" s="369">
        <v>1</v>
      </c>
      <c r="AB966" s="369">
        <v>3.2</v>
      </c>
      <c r="AC966" s="10">
        <v>1.9300000000000001E-2</v>
      </c>
      <c r="AD966" s="10">
        <v>1.9300000000000001E-2</v>
      </c>
    </row>
    <row r="967" spans="2:30">
      <c r="B967" s="535"/>
      <c r="C967" s="535" t="s">
        <v>3804</v>
      </c>
      <c r="D967" s="535" t="s">
        <v>3792</v>
      </c>
      <c r="E967" s="535">
        <v>963</v>
      </c>
      <c r="F967" s="537" t="str">
        <f>Dumpadas[[#This Row],[punto]] &amp; " "&amp;Dumpadas[[#This Row],[jornada]]&amp;" " &amp; Dumpadas[[#This Row],[N°Acop]] &amp; " " &amp; TEXT(Dumpadas[[#This Row],[fecha ]], "dd-mm-yyyy")</f>
        <v>NIVEL 974 M4 7S L32 PM 963 23-04-2026</v>
      </c>
      <c r="G967" s="535" t="s">
        <v>16</v>
      </c>
      <c r="H967" s="538">
        <v>46135</v>
      </c>
      <c r="I967" s="535">
        <v>3.2</v>
      </c>
      <c r="J967" s="539">
        <v>1.9800000000000002E-2</v>
      </c>
      <c r="K967" s="539">
        <f>+IF(Dumpadas[[#This Row],[ley]]&gt;0.03,0.03,Dumpadas[[#This Row],[ley]])</f>
        <v>1.9800000000000002E-2</v>
      </c>
      <c r="L967" s="539"/>
      <c r="M967" s="535">
        <v>28941</v>
      </c>
      <c r="N967" s="535"/>
      <c r="O967" s="539"/>
      <c r="P967" s="540" t="str" cm="1">
        <f t="array" ref="P967">INDEX(Rangos!$E$3:$E$16,MATCH(1,(Dumpadas[[#This Row],[ley]]&gt;=Rangos!$B$3:$B$16)*(Dumpadas[[#This Row],[ley]]&lt;=Rangos!$C$3:$C$16),0))</f>
        <v>H</v>
      </c>
      <c r="R967" s="769"/>
      <c r="S967" s="769" t="s">
        <v>1659</v>
      </c>
      <c r="T967" s="369">
        <v>1</v>
      </c>
      <c r="U967" s="369">
        <v>3.2</v>
      </c>
      <c r="V967" s="10">
        <v>1.54E-2</v>
      </c>
      <c r="Y967" s="769"/>
      <c r="Z967" s="769" t="s">
        <v>1659</v>
      </c>
      <c r="AA967" s="369">
        <v>1</v>
      </c>
      <c r="AB967" s="369">
        <v>3.2</v>
      </c>
      <c r="AC967" s="10">
        <v>1.54E-2</v>
      </c>
      <c r="AD967" s="10">
        <v>1.54E-2</v>
      </c>
    </row>
    <row r="968" spans="2:30">
      <c r="B968" s="535"/>
      <c r="C968" s="535" t="s">
        <v>3804</v>
      </c>
      <c r="D968" s="535" t="s">
        <v>3792</v>
      </c>
      <c r="E968" s="535">
        <v>964</v>
      </c>
      <c r="F968" s="537" t="str">
        <f>Dumpadas[[#This Row],[punto]] &amp; " "&amp;Dumpadas[[#This Row],[jornada]]&amp;" " &amp; Dumpadas[[#This Row],[N°Acop]] &amp; " " &amp; TEXT(Dumpadas[[#This Row],[fecha ]], "dd-mm-yyyy")</f>
        <v>NIVEL 974 M4 7S L32 PM 964 23-04-2026</v>
      </c>
      <c r="G968" s="535" t="s">
        <v>16</v>
      </c>
      <c r="H968" s="538">
        <v>46135</v>
      </c>
      <c r="I968" s="535">
        <v>3.2</v>
      </c>
      <c r="J968" s="539">
        <v>1.6400000000000001E-2</v>
      </c>
      <c r="K968" s="539">
        <f>+IF(Dumpadas[[#This Row],[ley]]&gt;0.03,0.03,Dumpadas[[#This Row],[ley]])</f>
        <v>1.6400000000000001E-2</v>
      </c>
      <c r="L968" s="539"/>
      <c r="M968" s="535">
        <v>28941</v>
      </c>
      <c r="N968" s="535"/>
      <c r="O968" s="539"/>
      <c r="P968" s="540" t="str" cm="1">
        <f t="array" ref="P968">INDEX(Rangos!$E$3:$E$16,MATCH(1,(Dumpadas[[#This Row],[ley]]&gt;=Rangos!$B$3:$B$16)*(Dumpadas[[#This Row],[ley]]&lt;=Rangos!$C$3:$C$16),0))</f>
        <v>F</v>
      </c>
      <c r="R968" s="769"/>
      <c r="S968" s="769" t="s">
        <v>1660</v>
      </c>
      <c r="T968" s="369">
        <v>1</v>
      </c>
      <c r="U968" s="369">
        <v>3.2</v>
      </c>
      <c r="V968" s="10">
        <v>1.8499999999999999E-2</v>
      </c>
      <c r="Y968" s="769"/>
      <c r="Z968" s="769" t="s">
        <v>1660</v>
      </c>
      <c r="AA968" s="369">
        <v>1</v>
      </c>
      <c r="AB968" s="369">
        <v>3.2</v>
      </c>
      <c r="AC968" s="10">
        <v>1.8499999999999999E-2</v>
      </c>
      <c r="AD968" s="10">
        <v>1.8499999999999999E-2</v>
      </c>
    </row>
    <row r="969" spans="2:30">
      <c r="B969" s="535"/>
      <c r="C969" s="535" t="s">
        <v>3804</v>
      </c>
      <c r="D969" s="535" t="s">
        <v>3792</v>
      </c>
      <c r="E969" s="535">
        <v>965</v>
      </c>
      <c r="F969" s="537" t="str">
        <f>Dumpadas[[#This Row],[punto]] &amp; " "&amp;Dumpadas[[#This Row],[jornada]]&amp;" " &amp; Dumpadas[[#This Row],[N°Acop]] &amp; " " &amp; TEXT(Dumpadas[[#This Row],[fecha ]], "dd-mm-yyyy")</f>
        <v>NIVEL 974 M4 7S L32 PM 965 23-04-2026</v>
      </c>
      <c r="G969" s="535" t="s">
        <v>16</v>
      </c>
      <c r="H969" s="538">
        <v>46135</v>
      </c>
      <c r="I969" s="535">
        <v>3.2</v>
      </c>
      <c r="J969" s="539">
        <v>1.44E-2</v>
      </c>
      <c r="K969" s="539">
        <f>+IF(Dumpadas[[#This Row],[ley]]&gt;0.03,0.03,Dumpadas[[#This Row],[ley]])</f>
        <v>1.44E-2</v>
      </c>
      <c r="L969" s="539"/>
      <c r="M969" s="535">
        <v>28941</v>
      </c>
      <c r="N969" s="535"/>
      <c r="O969" s="539"/>
      <c r="P969" s="540" t="str" cm="1">
        <f t="array" ref="P969">INDEX(Rangos!$E$3:$E$16,MATCH(1,(Dumpadas[[#This Row],[ley]]&gt;=Rangos!$B$3:$B$16)*(Dumpadas[[#This Row],[ley]]&lt;=Rangos!$C$3:$C$16),0))</f>
        <v>E</v>
      </c>
      <c r="R969" s="769"/>
      <c r="S969" s="769" t="s">
        <v>1661</v>
      </c>
      <c r="T969" s="369">
        <v>1</v>
      </c>
      <c r="U969" s="369">
        <v>3.2</v>
      </c>
      <c r="V969" s="10">
        <v>1.34E-2</v>
      </c>
      <c r="Y969" s="769"/>
      <c r="Z969" s="769" t="s">
        <v>1661</v>
      </c>
      <c r="AA969" s="369">
        <v>1</v>
      </c>
      <c r="AB969" s="369">
        <v>3.2</v>
      </c>
      <c r="AC969" s="10">
        <v>1.34E-2</v>
      </c>
      <c r="AD969" s="10">
        <v>1.34E-2</v>
      </c>
    </row>
    <row r="970" spans="2:30">
      <c r="B970" s="535"/>
      <c r="C970" s="535" t="s">
        <v>3804</v>
      </c>
      <c r="D970" s="535" t="s">
        <v>3792</v>
      </c>
      <c r="E970" s="535">
        <v>966</v>
      </c>
      <c r="F970" s="537" t="str">
        <f>Dumpadas[[#This Row],[punto]] &amp; " "&amp;Dumpadas[[#This Row],[jornada]]&amp;" " &amp; Dumpadas[[#This Row],[N°Acop]] &amp; " " &amp; TEXT(Dumpadas[[#This Row],[fecha ]], "dd-mm-yyyy")</f>
        <v>NIVEL 974 M4 7S L32 PM 966 23-04-2026</v>
      </c>
      <c r="G970" s="535" t="s">
        <v>16</v>
      </c>
      <c r="H970" s="538">
        <v>46135</v>
      </c>
      <c r="I970" s="535">
        <v>3.2</v>
      </c>
      <c r="J970" s="539">
        <v>1.77E-2</v>
      </c>
      <c r="K970" s="539">
        <f>+IF(Dumpadas[[#This Row],[ley]]&gt;0.03,0.03,Dumpadas[[#This Row],[ley]])</f>
        <v>1.77E-2</v>
      </c>
      <c r="L970" s="539"/>
      <c r="M970" s="535">
        <v>28941</v>
      </c>
      <c r="N970" s="535"/>
      <c r="O970" s="539"/>
      <c r="P970" s="540" t="str" cm="1">
        <f t="array" ref="P970">INDEX(Rangos!$E$3:$E$16,MATCH(1,(Dumpadas[[#This Row],[ley]]&gt;=Rangos!$B$3:$B$16)*(Dumpadas[[#This Row],[ley]]&lt;=Rangos!$C$3:$C$16),0))</f>
        <v>G</v>
      </c>
      <c r="R970" s="769"/>
      <c r="S970" s="769" t="s">
        <v>1662</v>
      </c>
      <c r="T970" s="369">
        <v>1</v>
      </c>
      <c r="U970" s="369">
        <v>3.2</v>
      </c>
      <c r="V970" s="10">
        <v>1.24E-2</v>
      </c>
      <c r="Y970" s="769"/>
      <c r="Z970" s="769" t="s">
        <v>1662</v>
      </c>
      <c r="AA970" s="369">
        <v>1</v>
      </c>
      <c r="AB970" s="369">
        <v>3.2</v>
      </c>
      <c r="AC970" s="10">
        <v>1.24E-2</v>
      </c>
      <c r="AD970" s="10">
        <v>1.24E-2</v>
      </c>
    </row>
    <row r="971" spans="2:30">
      <c r="B971" s="535"/>
      <c r="C971" s="535" t="s">
        <v>3804</v>
      </c>
      <c r="D971" s="535" t="s">
        <v>3792</v>
      </c>
      <c r="E971" s="535">
        <v>967</v>
      </c>
      <c r="F971" s="537" t="str">
        <f>Dumpadas[[#This Row],[punto]] &amp; " "&amp;Dumpadas[[#This Row],[jornada]]&amp;" " &amp; Dumpadas[[#This Row],[N°Acop]] &amp; " " &amp; TEXT(Dumpadas[[#This Row],[fecha ]], "dd-mm-yyyy")</f>
        <v>NIVEL 974 M4 7S L32 PM 967 23-04-2026</v>
      </c>
      <c r="G971" s="535" t="s">
        <v>16</v>
      </c>
      <c r="H971" s="538">
        <v>46135</v>
      </c>
      <c r="I971" s="535">
        <v>3.2</v>
      </c>
      <c r="J971" s="539">
        <v>0.02</v>
      </c>
      <c r="K971" s="539">
        <f>+IF(Dumpadas[[#This Row],[ley]]&gt;0.03,0.03,Dumpadas[[#This Row],[ley]])</f>
        <v>0.02</v>
      </c>
      <c r="L971" s="539"/>
      <c r="M971" s="535">
        <v>28941</v>
      </c>
      <c r="N971" s="535"/>
      <c r="O971" s="539"/>
      <c r="P971" s="540" t="str" cm="1">
        <f t="array" ref="P971">INDEX(Rangos!$E$3:$E$16,MATCH(1,(Dumpadas[[#This Row],[ley]]&gt;=Rangos!$B$3:$B$16)*(Dumpadas[[#This Row],[ley]]&lt;=Rangos!$C$3:$C$16),0))</f>
        <v>H</v>
      </c>
      <c r="R971" s="769"/>
      <c r="S971" s="769" t="s">
        <v>1663</v>
      </c>
      <c r="T971" s="369">
        <v>1</v>
      </c>
      <c r="U971" s="369">
        <v>3.2</v>
      </c>
      <c r="V971" s="10">
        <v>2.1000000000000001E-2</v>
      </c>
      <c r="Y971" s="769"/>
      <c r="Z971" s="769" t="s">
        <v>1663</v>
      </c>
      <c r="AA971" s="369">
        <v>1</v>
      </c>
      <c r="AB971" s="369">
        <v>3.2</v>
      </c>
      <c r="AC971" s="10">
        <v>2.1000000000000001E-2</v>
      </c>
      <c r="AD971" s="10">
        <v>2.1000000000000001E-2</v>
      </c>
    </row>
    <row r="972" spans="2:30">
      <c r="B972" s="601"/>
      <c r="C972" s="773" t="s">
        <v>3793</v>
      </c>
      <c r="D972" s="773" t="s">
        <v>227</v>
      </c>
      <c r="E972" s="601">
        <v>969</v>
      </c>
      <c r="F972" s="410" t="str">
        <f>Dumpadas[[#This Row],[punto]] &amp; " "&amp;Dumpadas[[#This Row],[jornada]]&amp;" " &amp; Dumpadas[[#This Row],[N°Acop]] &amp; " " &amp; TEXT(Dumpadas[[#This Row],[fecha ]], "dd-mm-yyyy")</f>
        <v>NIVEL 974 M4 7S PM 969 23-04-2026</v>
      </c>
      <c r="G972" s="601" t="s">
        <v>16</v>
      </c>
      <c r="H972" s="5">
        <v>46135</v>
      </c>
      <c r="I972" s="601">
        <v>3.2</v>
      </c>
      <c r="J972" s="8">
        <v>1.43E-2</v>
      </c>
      <c r="K972" s="8">
        <f>+IF(Dumpadas[[#This Row],[ley]]&gt;0.03,0.03,Dumpadas[[#This Row],[ley]])</f>
        <v>1.43E-2</v>
      </c>
      <c r="L972" s="427"/>
      <c r="M972" s="386">
        <v>28941</v>
      </c>
      <c r="N972" s="386"/>
      <c r="O972" s="7"/>
      <c r="P972" s="10" t="str" cm="1">
        <f t="array" ref="P972">INDEX(Rangos!$E$3:$E$16,MATCH(1,(Dumpadas[[#This Row],[ley]]&gt;=Rangos!$B$3:$B$16)*(Dumpadas[[#This Row],[ley]]&lt;=Rangos!$C$3:$C$16),0))</f>
        <v>E</v>
      </c>
      <c r="R972" s="769"/>
      <c r="S972" s="769" t="s">
        <v>1664</v>
      </c>
      <c r="T972" s="369">
        <v>1</v>
      </c>
      <c r="U972" s="369">
        <v>3.2</v>
      </c>
      <c r="V972" s="10">
        <v>1.32E-2</v>
      </c>
      <c r="Y972" s="769"/>
      <c r="Z972" s="769" t="s">
        <v>1664</v>
      </c>
      <c r="AA972" s="369">
        <v>1</v>
      </c>
      <c r="AB972" s="369">
        <v>3.2</v>
      </c>
      <c r="AC972" s="10">
        <v>1.32E-2</v>
      </c>
      <c r="AD972" s="10">
        <v>1.32E-2</v>
      </c>
    </row>
    <row r="973" spans="2:30">
      <c r="B973" s="535"/>
      <c r="C973" s="535" t="s">
        <v>3798</v>
      </c>
      <c r="D973" s="535" t="s">
        <v>545</v>
      </c>
      <c r="E973" s="535">
        <v>971</v>
      </c>
      <c r="F973" s="537" t="str">
        <f>Dumpadas[[#This Row],[punto]] &amp; " "&amp;Dumpadas[[#This Row],[jornada]]&amp;" " &amp; Dumpadas[[#This Row],[N°Acop]] &amp; " " &amp; TEXT(Dumpadas[[#This Row],[fecha ]], "dd-mm-yyyy")</f>
        <v>NIVEL 974 M4 6N RP T.PM 971 23-04-2026</v>
      </c>
      <c r="G973" s="535" t="s">
        <v>304</v>
      </c>
      <c r="H973" s="538">
        <v>46135</v>
      </c>
      <c r="I973" s="535">
        <v>3.2</v>
      </c>
      <c r="J973" s="539">
        <v>1.83E-2</v>
      </c>
      <c r="K973" s="539">
        <f>+IF(Dumpadas[[#This Row],[ley]]&gt;0.03,0.03,Dumpadas[[#This Row],[ley]])</f>
        <v>1.83E-2</v>
      </c>
      <c r="L973" s="539"/>
      <c r="M973" s="535">
        <v>28945</v>
      </c>
      <c r="N973" s="535"/>
      <c r="O973" s="539"/>
      <c r="P973" s="540" t="str" cm="1">
        <f t="array" ref="P973">INDEX(Rangos!$E$3:$E$16,MATCH(1,(Dumpadas[[#This Row],[ley]]&gt;=Rangos!$B$3:$B$16)*(Dumpadas[[#This Row],[ley]]&lt;=Rangos!$C$3:$C$16),0))</f>
        <v>G</v>
      </c>
      <c r="R973" s="769"/>
      <c r="S973" s="769" t="s">
        <v>1665</v>
      </c>
      <c r="T973" s="369">
        <v>1</v>
      </c>
      <c r="U973" s="369">
        <v>3.2</v>
      </c>
      <c r="V973" s="10">
        <v>1.7299999999999999E-2</v>
      </c>
      <c r="Y973" s="769"/>
      <c r="Z973" s="769" t="s">
        <v>1665</v>
      </c>
      <c r="AA973" s="369">
        <v>1</v>
      </c>
      <c r="AB973" s="369">
        <v>3.2</v>
      </c>
      <c r="AC973" s="10">
        <v>1.7299999999999999E-2</v>
      </c>
      <c r="AD973" s="10">
        <v>1.7299999999999999E-2</v>
      </c>
    </row>
    <row r="974" spans="2:30">
      <c r="B974" s="535"/>
      <c r="C974" s="535" t="s">
        <v>3798</v>
      </c>
      <c r="D974" s="535" t="s">
        <v>545</v>
      </c>
      <c r="E974" s="535">
        <v>972</v>
      </c>
      <c r="F974" s="537" t="str">
        <f>Dumpadas[[#This Row],[punto]] &amp; " "&amp;Dumpadas[[#This Row],[jornada]]&amp;" " &amp; Dumpadas[[#This Row],[N°Acop]] &amp; " " &amp; TEXT(Dumpadas[[#This Row],[fecha ]], "dd-mm-yyyy")</f>
        <v>NIVEL 974 M4 6N RP T.PM 972 23-04-2026</v>
      </c>
      <c r="G974" s="535" t="s">
        <v>304</v>
      </c>
      <c r="H974" s="538">
        <v>46135</v>
      </c>
      <c r="I974" s="535">
        <v>3.2</v>
      </c>
      <c r="J974" s="539">
        <v>1.7999999999999999E-2</v>
      </c>
      <c r="K974" s="539">
        <f>+IF(Dumpadas[[#This Row],[ley]]&gt;0.03,0.03,Dumpadas[[#This Row],[ley]])</f>
        <v>1.7999999999999999E-2</v>
      </c>
      <c r="L974" s="539"/>
      <c r="M974" s="535">
        <v>28945</v>
      </c>
      <c r="N974" s="535"/>
      <c r="O974" s="539"/>
      <c r="P974" s="540" t="str" cm="1">
        <f t="array" ref="P974">INDEX(Rangos!$E$3:$E$16,MATCH(1,(Dumpadas[[#This Row],[ley]]&gt;=Rangos!$B$3:$B$16)*(Dumpadas[[#This Row],[ley]]&lt;=Rangos!$C$3:$C$16),0))</f>
        <v>G</v>
      </c>
      <c r="R974" s="769"/>
      <c r="S974" s="769" t="s">
        <v>1666</v>
      </c>
      <c r="T974" s="369">
        <v>1</v>
      </c>
      <c r="U974" s="369">
        <v>3.2</v>
      </c>
      <c r="V974" s="10">
        <v>1.9099999999999999E-2</v>
      </c>
      <c r="Y974" s="769"/>
      <c r="Z974" s="769" t="s">
        <v>1666</v>
      </c>
      <c r="AA974" s="369">
        <v>1</v>
      </c>
      <c r="AB974" s="369">
        <v>3.2</v>
      </c>
      <c r="AC974" s="10">
        <v>1.9099999999999999E-2</v>
      </c>
      <c r="AD974" s="10">
        <v>1.9099999999999999E-2</v>
      </c>
    </row>
    <row r="975" spans="2:30">
      <c r="B975" s="535"/>
      <c r="C975" s="535" t="s">
        <v>3798</v>
      </c>
      <c r="D975" s="535" t="s">
        <v>545</v>
      </c>
      <c r="E975" s="535">
        <v>973</v>
      </c>
      <c r="F975" s="537" t="str">
        <f>Dumpadas[[#This Row],[punto]] &amp; " "&amp;Dumpadas[[#This Row],[jornada]]&amp;" " &amp; Dumpadas[[#This Row],[N°Acop]] &amp; " " &amp; TEXT(Dumpadas[[#This Row],[fecha ]], "dd-mm-yyyy")</f>
        <v>NIVEL 974 M4 6N RP T.PM 973 23-04-2026</v>
      </c>
      <c r="G975" s="535" t="s">
        <v>304</v>
      </c>
      <c r="H975" s="538">
        <v>46135</v>
      </c>
      <c r="I975" s="535">
        <v>3.2</v>
      </c>
      <c r="J975" s="539">
        <v>1.18E-2</v>
      </c>
      <c r="K975" s="539">
        <f>+IF(Dumpadas[[#This Row],[ley]]&gt;0.03,0.03,Dumpadas[[#This Row],[ley]])</f>
        <v>1.18E-2</v>
      </c>
      <c r="L975" s="539"/>
      <c r="M975" s="535">
        <v>28945</v>
      </c>
      <c r="N975" s="535"/>
      <c r="O975" s="539"/>
      <c r="P975" s="540" t="str" cm="1">
        <f t="array" ref="P975">INDEX(Rangos!$E$3:$E$16,MATCH(1,(Dumpadas[[#This Row],[ley]]&gt;=Rangos!$B$3:$B$16)*(Dumpadas[[#This Row],[ley]]&lt;=Rangos!$C$3:$C$16),0))</f>
        <v>C</v>
      </c>
      <c r="R975" s="769"/>
      <c r="S975" s="769" t="s">
        <v>1667</v>
      </c>
      <c r="T975" s="369">
        <v>1</v>
      </c>
      <c r="U975" s="369">
        <v>3.2</v>
      </c>
      <c r="V975" s="10">
        <v>1.5900000000000001E-2</v>
      </c>
      <c r="Y975" s="769"/>
      <c r="Z975" s="769" t="s">
        <v>1667</v>
      </c>
      <c r="AA975" s="369">
        <v>1</v>
      </c>
      <c r="AB975" s="369">
        <v>3.2</v>
      </c>
      <c r="AC975" s="10">
        <v>1.5900000000000001E-2</v>
      </c>
      <c r="AD975" s="10">
        <v>1.5900000000000001E-2</v>
      </c>
    </row>
    <row r="976" spans="2:30">
      <c r="B976" s="535"/>
      <c r="C976" s="535" t="s">
        <v>3798</v>
      </c>
      <c r="D976" s="535" t="s">
        <v>545</v>
      </c>
      <c r="E976" s="535">
        <v>976</v>
      </c>
      <c r="F976" s="537" t="str">
        <f>Dumpadas[[#This Row],[punto]] &amp; " "&amp;Dumpadas[[#This Row],[jornada]]&amp;" " &amp; Dumpadas[[#This Row],[N°Acop]] &amp; " " &amp; TEXT(Dumpadas[[#This Row],[fecha ]], "dd-mm-yyyy")</f>
        <v>NIVEL 974 M4 6N RP T.PM 976 23-04-2026</v>
      </c>
      <c r="G976" s="535" t="s">
        <v>304</v>
      </c>
      <c r="H976" s="538">
        <v>46135</v>
      </c>
      <c r="I976" s="535">
        <v>3.2</v>
      </c>
      <c r="J976" s="539">
        <v>1.6400000000000001E-2</v>
      </c>
      <c r="K976" s="539">
        <f>+IF(Dumpadas[[#This Row],[ley]]&gt;0.03,0.03,Dumpadas[[#This Row],[ley]])</f>
        <v>1.6400000000000001E-2</v>
      </c>
      <c r="L976" s="539"/>
      <c r="M976" s="535">
        <v>28945</v>
      </c>
      <c r="N976" s="535"/>
      <c r="O976" s="539"/>
      <c r="P976" s="540" t="str" cm="1">
        <f t="array" ref="P976">INDEX(Rangos!$E$3:$E$16,MATCH(1,(Dumpadas[[#This Row],[ley]]&gt;=Rangos!$B$3:$B$16)*(Dumpadas[[#This Row],[ley]]&lt;=Rangos!$C$3:$C$16),0))</f>
        <v>F</v>
      </c>
      <c r="R976" s="769"/>
      <c r="S976" s="769" t="s">
        <v>1668</v>
      </c>
      <c r="T976" s="369">
        <v>1</v>
      </c>
      <c r="U976" s="369">
        <v>3.2</v>
      </c>
      <c r="V976" s="10">
        <v>1.8499999999999999E-2</v>
      </c>
      <c r="Y976" s="769"/>
      <c r="Z976" s="769" t="s">
        <v>1668</v>
      </c>
      <c r="AA976" s="369">
        <v>1</v>
      </c>
      <c r="AB976" s="369">
        <v>3.2</v>
      </c>
      <c r="AC976" s="10">
        <v>1.8499999999999999E-2</v>
      </c>
      <c r="AD976" s="10">
        <v>1.8499999999999999E-2</v>
      </c>
    </row>
    <row r="977" spans="2:30">
      <c r="B977" s="535"/>
      <c r="C977" s="535" t="s">
        <v>3798</v>
      </c>
      <c r="D977" s="535" t="s">
        <v>545</v>
      </c>
      <c r="E977" s="535">
        <v>977</v>
      </c>
      <c r="F977" s="537" t="str">
        <f>Dumpadas[[#This Row],[punto]] &amp; " "&amp;Dumpadas[[#This Row],[jornada]]&amp;" " &amp; Dumpadas[[#This Row],[N°Acop]] &amp; " " &amp; TEXT(Dumpadas[[#This Row],[fecha ]], "dd-mm-yyyy")</f>
        <v>NIVEL 974 M4 6N RP T.PM 977 23-04-2026</v>
      </c>
      <c r="G977" s="535" t="s">
        <v>304</v>
      </c>
      <c r="H977" s="538">
        <v>46135</v>
      </c>
      <c r="I977" s="535">
        <v>3.2</v>
      </c>
      <c r="J977" s="539">
        <v>2.53E-2</v>
      </c>
      <c r="K977" s="539">
        <f>+IF(Dumpadas[[#This Row],[ley]]&gt;0.03,0.03,Dumpadas[[#This Row],[ley]])</f>
        <v>2.53E-2</v>
      </c>
      <c r="L977" s="539"/>
      <c r="M977" s="535">
        <v>28945</v>
      </c>
      <c r="N977" s="535"/>
      <c r="O977" s="539"/>
      <c r="P977" s="540" t="str" cm="1">
        <f t="array" ref="P977">INDEX(Rangos!$E$3:$E$16,MATCH(1,(Dumpadas[[#This Row],[ley]]&gt;=Rangos!$B$3:$B$16)*(Dumpadas[[#This Row],[ley]]&lt;=Rangos!$C$3:$C$16),0))</f>
        <v>K</v>
      </c>
      <c r="R977" s="769"/>
      <c r="S977" s="769" t="s">
        <v>1669</v>
      </c>
      <c r="T977" s="369">
        <v>1</v>
      </c>
      <c r="U977" s="369">
        <v>3.2</v>
      </c>
      <c r="V977" s="10">
        <v>1.7100000000000001E-2</v>
      </c>
      <c r="Y977" s="769"/>
      <c r="Z977" s="769" t="s">
        <v>1669</v>
      </c>
      <c r="AA977" s="369">
        <v>1</v>
      </c>
      <c r="AB977" s="369">
        <v>3.2</v>
      </c>
      <c r="AC977" s="10">
        <v>1.7100000000000001E-2</v>
      </c>
      <c r="AD977" s="10">
        <v>1.7100000000000001E-2</v>
      </c>
    </row>
    <row r="978" spans="2:30">
      <c r="B978" s="535"/>
      <c r="C978" s="535" t="s">
        <v>3798</v>
      </c>
      <c r="D978" s="535" t="s">
        <v>545</v>
      </c>
      <c r="E978" s="535">
        <v>978</v>
      </c>
      <c r="F978" s="537" t="str">
        <f>Dumpadas[[#This Row],[punto]] &amp; " "&amp;Dumpadas[[#This Row],[jornada]]&amp;" " &amp; Dumpadas[[#This Row],[N°Acop]] &amp; " " &amp; TEXT(Dumpadas[[#This Row],[fecha ]], "dd-mm-yyyy")</f>
        <v>NIVEL 974 M4 6N RP T.PM 978 23-04-2026</v>
      </c>
      <c r="G978" s="535" t="s">
        <v>304</v>
      </c>
      <c r="H978" s="538">
        <v>46135</v>
      </c>
      <c r="I978" s="535">
        <v>3.2</v>
      </c>
      <c r="J978" s="539">
        <v>1.6400000000000001E-2</v>
      </c>
      <c r="K978" s="539">
        <f>+IF(Dumpadas[[#This Row],[ley]]&gt;0.03,0.03,Dumpadas[[#This Row],[ley]])</f>
        <v>1.6400000000000001E-2</v>
      </c>
      <c r="L978" s="539"/>
      <c r="M978" s="535">
        <v>28945</v>
      </c>
      <c r="N978" s="535"/>
      <c r="O978" s="539"/>
      <c r="P978" s="540" t="str" cm="1">
        <f t="array" ref="P978">INDEX(Rangos!$E$3:$E$16,MATCH(1,(Dumpadas[[#This Row],[ley]]&gt;=Rangos!$B$3:$B$16)*(Dumpadas[[#This Row],[ley]]&lt;=Rangos!$C$3:$C$16),0))</f>
        <v>F</v>
      </c>
      <c r="R978" s="769"/>
      <c r="S978" s="769" t="s">
        <v>1670</v>
      </c>
      <c r="T978" s="369">
        <v>1</v>
      </c>
      <c r="U978" s="369">
        <v>3.2</v>
      </c>
      <c r="V978" s="10">
        <v>1.32E-2</v>
      </c>
      <c r="Y978" s="769"/>
      <c r="Z978" s="769" t="s">
        <v>1670</v>
      </c>
      <c r="AA978" s="369">
        <v>1</v>
      </c>
      <c r="AB978" s="369">
        <v>3.2</v>
      </c>
      <c r="AC978" s="10">
        <v>1.32E-2</v>
      </c>
      <c r="AD978" s="10">
        <v>1.32E-2</v>
      </c>
    </row>
    <row r="979" spans="2:30">
      <c r="B979" s="535"/>
      <c r="C979" s="535" t="s">
        <v>3798</v>
      </c>
      <c r="D979" s="535" t="s">
        <v>545</v>
      </c>
      <c r="E979" s="535">
        <v>979</v>
      </c>
      <c r="F979" s="537" t="str">
        <f>Dumpadas[[#This Row],[punto]] &amp; " "&amp;Dumpadas[[#This Row],[jornada]]&amp;" " &amp; Dumpadas[[#This Row],[N°Acop]] &amp; " " &amp; TEXT(Dumpadas[[#This Row],[fecha ]], "dd-mm-yyyy")</f>
        <v>NIVEL 974 M4 6N RP T.PM 979 23-04-2026</v>
      </c>
      <c r="G979" s="535" t="s">
        <v>304</v>
      </c>
      <c r="H979" s="538">
        <v>46135</v>
      </c>
      <c r="I979" s="535">
        <v>3.2</v>
      </c>
      <c r="J979" s="539">
        <v>1.5299999999999999E-2</v>
      </c>
      <c r="K979" s="539">
        <f>+IF(Dumpadas[[#This Row],[ley]]&gt;0.03,0.03,Dumpadas[[#This Row],[ley]])</f>
        <v>1.5299999999999999E-2</v>
      </c>
      <c r="L979" s="539"/>
      <c r="M979" s="535">
        <v>28945</v>
      </c>
      <c r="N979" s="535"/>
      <c r="O979" s="539"/>
      <c r="P979" s="540" t="str" cm="1">
        <f t="array" ref="P979">INDEX(Rangos!$E$3:$E$16,MATCH(1,(Dumpadas[[#This Row],[ley]]&gt;=Rangos!$B$3:$B$16)*(Dumpadas[[#This Row],[ley]]&lt;=Rangos!$C$3:$C$16),0))</f>
        <v>F</v>
      </c>
      <c r="R979" s="769"/>
      <c r="S979" s="769" t="s">
        <v>1671</v>
      </c>
      <c r="T979" s="369">
        <v>1</v>
      </c>
      <c r="U979" s="369">
        <v>3.2</v>
      </c>
      <c r="V979" s="10">
        <v>1.55E-2</v>
      </c>
      <c r="Y979" s="769"/>
      <c r="Z979" s="769" t="s">
        <v>1671</v>
      </c>
      <c r="AA979" s="369">
        <v>1</v>
      </c>
      <c r="AB979" s="369">
        <v>3.2</v>
      </c>
      <c r="AC979" s="10">
        <v>1.55E-2</v>
      </c>
      <c r="AD979" s="10">
        <v>1.55E-2</v>
      </c>
    </row>
    <row r="980" spans="2:30">
      <c r="B980" s="535"/>
      <c r="C980" s="535" t="s">
        <v>3798</v>
      </c>
      <c r="D980" s="535" t="s">
        <v>545</v>
      </c>
      <c r="E980" s="535">
        <v>980</v>
      </c>
      <c r="F980" s="537" t="str">
        <f>Dumpadas[[#This Row],[punto]] &amp; " "&amp;Dumpadas[[#This Row],[jornada]]&amp;" " &amp; Dumpadas[[#This Row],[N°Acop]] &amp; " " &amp; TEXT(Dumpadas[[#This Row],[fecha ]], "dd-mm-yyyy")</f>
        <v>NIVEL 974 M4 6N RP T.PM 980 23-04-2026</v>
      </c>
      <c r="G980" s="535" t="s">
        <v>304</v>
      </c>
      <c r="H980" s="538">
        <v>46135</v>
      </c>
      <c r="I980" s="535">
        <v>3.2</v>
      </c>
      <c r="J980" s="539">
        <v>1.4999999999999999E-2</v>
      </c>
      <c r="K980" s="539">
        <f>+IF(Dumpadas[[#This Row],[ley]]&gt;0.03,0.03,Dumpadas[[#This Row],[ley]])</f>
        <v>1.4999999999999999E-2</v>
      </c>
      <c r="L980" s="539"/>
      <c r="M980" s="535">
        <v>28947</v>
      </c>
      <c r="N980" s="535"/>
      <c r="O980" s="539"/>
      <c r="P980" s="540" t="str" cm="1">
        <f t="array" ref="P980">INDEX(Rangos!$E$3:$E$16,MATCH(1,(Dumpadas[[#This Row],[ley]]&gt;=Rangos!$B$3:$B$16)*(Dumpadas[[#This Row],[ley]]&lt;=Rangos!$C$3:$C$16),0))</f>
        <v>F</v>
      </c>
      <c r="R980" s="769"/>
      <c r="S980" s="769" t="s">
        <v>1672</v>
      </c>
      <c r="T980" s="369">
        <v>1</v>
      </c>
      <c r="U980" s="369">
        <v>3.2</v>
      </c>
      <c r="V980" s="10">
        <v>1.49E-2</v>
      </c>
      <c r="Y980" s="769"/>
      <c r="Z980" s="769" t="s">
        <v>1672</v>
      </c>
      <c r="AA980" s="369">
        <v>1</v>
      </c>
      <c r="AB980" s="369">
        <v>3.2</v>
      </c>
      <c r="AC980" s="10">
        <v>1.49E-2</v>
      </c>
      <c r="AD980" s="10">
        <v>1.49E-2</v>
      </c>
    </row>
    <row r="981" spans="2:30">
      <c r="B981" s="535"/>
      <c r="C981" s="535" t="s">
        <v>3798</v>
      </c>
      <c r="D981" s="535" t="s">
        <v>545</v>
      </c>
      <c r="E981" s="535">
        <v>981</v>
      </c>
      <c r="F981" s="537" t="str">
        <f>Dumpadas[[#This Row],[punto]] &amp; " "&amp;Dumpadas[[#This Row],[jornada]]&amp;" " &amp; Dumpadas[[#This Row],[N°Acop]] &amp; " " &amp; TEXT(Dumpadas[[#This Row],[fecha ]], "dd-mm-yyyy")</f>
        <v>NIVEL 974 M4 6N RP T.PM 981 23-04-2026</v>
      </c>
      <c r="G981" s="535" t="s">
        <v>304</v>
      </c>
      <c r="H981" s="538">
        <v>46135</v>
      </c>
      <c r="I981" s="535">
        <v>3.2</v>
      </c>
      <c r="J981" s="539">
        <v>1.4E-2</v>
      </c>
      <c r="K981" s="539">
        <f>+IF(Dumpadas[[#This Row],[ley]]&gt;0.03,0.03,Dumpadas[[#This Row],[ley]])</f>
        <v>1.4E-2</v>
      </c>
      <c r="L981" s="539"/>
      <c r="M981" s="535">
        <v>28947</v>
      </c>
      <c r="N981" s="535"/>
      <c r="O981" s="539"/>
      <c r="P981" s="540" t="str" cm="1">
        <f t="array" ref="P981">INDEX(Rangos!$E$3:$E$16,MATCH(1,(Dumpadas[[#This Row],[ley]]&gt;=Rangos!$B$3:$B$16)*(Dumpadas[[#This Row],[ley]]&lt;=Rangos!$C$3:$C$16),0))</f>
        <v>E</v>
      </c>
      <c r="R981" s="769"/>
      <c r="S981" s="769" t="s">
        <v>1673</v>
      </c>
      <c r="T981" s="369">
        <v>1</v>
      </c>
      <c r="U981" s="369">
        <v>3.2</v>
      </c>
      <c r="V981" s="10">
        <v>1.6E-2</v>
      </c>
      <c r="Y981" s="769"/>
      <c r="Z981" s="769" t="s">
        <v>1673</v>
      </c>
      <c r="AA981" s="369">
        <v>1</v>
      </c>
      <c r="AB981" s="369">
        <v>3.2</v>
      </c>
      <c r="AC981" s="10">
        <v>1.6E-2</v>
      </c>
      <c r="AD981" s="10">
        <v>1.6E-2</v>
      </c>
    </row>
    <row r="982" spans="2:30">
      <c r="B982" s="535"/>
      <c r="C982" s="535" t="s">
        <v>3798</v>
      </c>
      <c r="D982" s="535" t="s">
        <v>545</v>
      </c>
      <c r="E982" s="535">
        <v>982</v>
      </c>
      <c r="F982" s="537" t="str">
        <f>Dumpadas[[#This Row],[punto]] &amp; " "&amp;Dumpadas[[#This Row],[jornada]]&amp;" " &amp; Dumpadas[[#This Row],[N°Acop]] &amp; " " &amp; TEXT(Dumpadas[[#This Row],[fecha ]], "dd-mm-yyyy")</f>
        <v>NIVEL 974 M4 6N RP T.PM 982 23-04-2026</v>
      </c>
      <c r="G982" s="535" t="s">
        <v>304</v>
      </c>
      <c r="H982" s="538">
        <v>46135</v>
      </c>
      <c r="I982" s="535">
        <v>3.2</v>
      </c>
      <c r="J982" s="539">
        <v>1.44E-2</v>
      </c>
      <c r="K982" s="539">
        <f>+IF(Dumpadas[[#This Row],[ley]]&gt;0.03,0.03,Dumpadas[[#This Row],[ley]])</f>
        <v>1.44E-2</v>
      </c>
      <c r="L982" s="539"/>
      <c r="M982" s="535">
        <v>28947</v>
      </c>
      <c r="N982" s="535"/>
      <c r="O982" s="539"/>
      <c r="P982" s="540" t="str" cm="1">
        <f t="array" ref="P982">INDEX(Rangos!$E$3:$E$16,MATCH(1,(Dumpadas[[#This Row],[ley]]&gt;=Rangos!$B$3:$B$16)*(Dumpadas[[#This Row],[ley]]&lt;=Rangos!$C$3:$C$16),0))</f>
        <v>E</v>
      </c>
      <c r="R982" s="769"/>
      <c r="S982" s="769" t="s">
        <v>1674</v>
      </c>
      <c r="T982" s="369">
        <v>1</v>
      </c>
      <c r="U982" s="369">
        <v>3.2</v>
      </c>
      <c r="V982" s="10">
        <v>1.7299999999999999E-2</v>
      </c>
      <c r="Y982" s="769"/>
      <c r="Z982" s="769" t="s">
        <v>1674</v>
      </c>
      <c r="AA982" s="369">
        <v>1</v>
      </c>
      <c r="AB982" s="369">
        <v>3.2</v>
      </c>
      <c r="AC982" s="10">
        <v>1.7299999999999999E-2</v>
      </c>
      <c r="AD982" s="10">
        <v>1.7299999999999999E-2</v>
      </c>
    </row>
    <row r="983" spans="2:30">
      <c r="B983" s="535"/>
      <c r="C983" s="535" t="s">
        <v>3798</v>
      </c>
      <c r="D983" s="535" t="s">
        <v>545</v>
      </c>
      <c r="E983" s="535">
        <v>983</v>
      </c>
      <c r="F983" s="537" t="str">
        <f>Dumpadas[[#This Row],[punto]] &amp; " "&amp;Dumpadas[[#This Row],[jornada]]&amp;" " &amp; Dumpadas[[#This Row],[N°Acop]] &amp; " " &amp; TEXT(Dumpadas[[#This Row],[fecha ]], "dd-mm-yyyy")</f>
        <v>NIVEL 974 M4 6N RP T.PM 983 23-04-2026</v>
      </c>
      <c r="G983" s="535" t="s">
        <v>304</v>
      </c>
      <c r="H983" s="538">
        <v>46135</v>
      </c>
      <c r="I983" s="535">
        <v>3.2</v>
      </c>
      <c r="J983" s="539">
        <v>1.8200000000000001E-2</v>
      </c>
      <c r="K983" s="539">
        <f>+IF(Dumpadas[[#This Row],[ley]]&gt;0.03,0.03,Dumpadas[[#This Row],[ley]])</f>
        <v>1.8200000000000001E-2</v>
      </c>
      <c r="L983" s="539"/>
      <c r="M983" s="535">
        <v>28947</v>
      </c>
      <c r="N983" s="535"/>
      <c r="O983" s="539"/>
      <c r="P983" s="540" t="str" cm="1">
        <f t="array" ref="P983">INDEX(Rangos!$E$3:$E$16,MATCH(1,(Dumpadas[[#This Row],[ley]]&gt;=Rangos!$B$3:$B$16)*(Dumpadas[[#This Row],[ley]]&lt;=Rangos!$C$3:$C$16),0))</f>
        <v>G</v>
      </c>
      <c r="R983" s="769"/>
      <c r="S983" s="769" t="s">
        <v>1675</v>
      </c>
      <c r="T983" s="369">
        <v>1</v>
      </c>
      <c r="U983" s="369">
        <v>3.2</v>
      </c>
      <c r="V983" s="10">
        <v>1.6299999999999999E-2</v>
      </c>
      <c r="Y983" s="769"/>
      <c r="Z983" s="769" t="s">
        <v>1675</v>
      </c>
      <c r="AA983" s="369">
        <v>1</v>
      </c>
      <c r="AB983" s="369">
        <v>3.2</v>
      </c>
      <c r="AC983" s="10">
        <v>1.6299999999999999E-2</v>
      </c>
      <c r="AD983" s="10">
        <v>1.6299999999999999E-2</v>
      </c>
    </row>
    <row r="984" spans="2:30">
      <c r="B984" s="601"/>
      <c r="C984" s="773" t="s">
        <v>3804</v>
      </c>
      <c r="D984" s="773" t="s">
        <v>3792</v>
      </c>
      <c r="E984" s="386">
        <v>984</v>
      </c>
      <c r="F984" s="410" t="str">
        <f>Dumpadas[[#This Row],[punto]] &amp; " "&amp;Dumpadas[[#This Row],[jornada]]&amp;" " &amp; Dumpadas[[#This Row],[N°Acop]] &amp; " " &amp; TEXT(Dumpadas[[#This Row],[fecha ]], "dd-mm-yyyy")</f>
        <v>NIVEL 974 M4 7S L32 T.PM 984 23-04-2026</v>
      </c>
      <c r="G984" s="601" t="s">
        <v>304</v>
      </c>
      <c r="H984" s="5">
        <v>46135</v>
      </c>
      <c r="I984" s="601">
        <v>3.2</v>
      </c>
      <c r="J984" s="8">
        <v>2.2800000000000001E-2</v>
      </c>
      <c r="K984" s="8">
        <f>+IF(Dumpadas[[#This Row],[ley]]&gt;0.03,0.03,Dumpadas[[#This Row],[ley]])</f>
        <v>2.2800000000000001E-2</v>
      </c>
      <c r="L984" s="427"/>
      <c r="M984" s="386">
        <v>28947</v>
      </c>
      <c r="N984" s="386"/>
      <c r="O984" s="7"/>
      <c r="P984" s="10" t="str" cm="1">
        <f t="array" ref="P984">INDEX(Rangos!$E$3:$E$16,MATCH(1,(Dumpadas[[#This Row],[ley]]&gt;=Rangos!$B$3:$B$16)*(Dumpadas[[#This Row],[ley]]&lt;=Rangos!$C$3:$C$16),0))</f>
        <v>J</v>
      </c>
      <c r="R984" s="769"/>
      <c r="S984" s="769" t="s">
        <v>1676</v>
      </c>
      <c r="T984" s="369">
        <v>1</v>
      </c>
      <c r="U984" s="369">
        <v>3.2</v>
      </c>
      <c r="V984" s="10">
        <v>2.1700000000000001E-2</v>
      </c>
      <c r="Y984" s="769"/>
      <c r="Z984" s="769" t="s">
        <v>1676</v>
      </c>
      <c r="AA984" s="369">
        <v>1</v>
      </c>
      <c r="AB984" s="369">
        <v>3.2</v>
      </c>
      <c r="AC984" s="10">
        <v>2.1700000000000001E-2</v>
      </c>
      <c r="AD984" s="10">
        <v>2.1700000000000001E-2</v>
      </c>
    </row>
    <row r="985" spans="2:30">
      <c r="B985" s="601"/>
      <c r="C985" s="773" t="s">
        <v>3804</v>
      </c>
      <c r="D985" s="773" t="s">
        <v>3792</v>
      </c>
      <c r="E985" s="386">
        <v>985</v>
      </c>
      <c r="F985" s="410" t="str">
        <f>Dumpadas[[#This Row],[punto]] &amp; " "&amp;Dumpadas[[#This Row],[jornada]]&amp;" " &amp; Dumpadas[[#This Row],[N°Acop]] &amp; " " &amp; TEXT(Dumpadas[[#This Row],[fecha ]], "dd-mm-yyyy")</f>
        <v>NIVEL 974 M4 7S L32 T.PM 985 23-04-2026</v>
      </c>
      <c r="G985" s="601" t="s">
        <v>304</v>
      </c>
      <c r="H985" s="5">
        <v>46135</v>
      </c>
      <c r="I985" s="601">
        <v>3.2</v>
      </c>
      <c r="J985" s="8">
        <v>1.6199999999999999E-2</v>
      </c>
      <c r="K985" s="8">
        <f>+IF(Dumpadas[[#This Row],[ley]]&gt;0.03,0.03,Dumpadas[[#This Row],[ley]])</f>
        <v>1.6199999999999999E-2</v>
      </c>
      <c r="L985" s="427"/>
      <c r="M985" s="386">
        <v>28947</v>
      </c>
      <c r="N985" s="386"/>
      <c r="O985" s="7"/>
      <c r="P985" s="10" t="str" cm="1">
        <f t="array" ref="P985">INDEX(Rangos!$E$3:$E$16,MATCH(1,(Dumpadas[[#This Row],[ley]]&gt;=Rangos!$B$3:$B$16)*(Dumpadas[[#This Row],[ley]]&lt;=Rangos!$C$3:$C$16),0))</f>
        <v>F</v>
      </c>
      <c r="R985" s="769"/>
      <c r="S985" s="769" t="s">
        <v>1677</v>
      </c>
      <c r="T985" s="369">
        <v>1</v>
      </c>
      <c r="U985" s="369">
        <v>3.2</v>
      </c>
      <c r="V985" s="10">
        <v>1.9300000000000001E-2</v>
      </c>
      <c r="Y985" s="769"/>
      <c r="Z985" s="769" t="s">
        <v>1677</v>
      </c>
      <c r="AA985" s="369">
        <v>1</v>
      </c>
      <c r="AB985" s="369">
        <v>3.2</v>
      </c>
      <c r="AC985" s="10">
        <v>1.9300000000000001E-2</v>
      </c>
      <c r="AD985" s="10">
        <v>1.9300000000000001E-2</v>
      </c>
    </row>
    <row r="986" spans="2:30">
      <c r="B986" s="601"/>
      <c r="C986" s="773" t="s">
        <v>3804</v>
      </c>
      <c r="D986" s="773" t="s">
        <v>3792</v>
      </c>
      <c r="E986" s="386">
        <v>986</v>
      </c>
      <c r="F986" s="410" t="str">
        <f>Dumpadas[[#This Row],[punto]] &amp; " "&amp;Dumpadas[[#This Row],[jornada]]&amp;" " &amp; Dumpadas[[#This Row],[N°Acop]] &amp; " " &amp; TEXT(Dumpadas[[#This Row],[fecha ]], "dd-mm-yyyy")</f>
        <v>NIVEL 974 M4 7S L32 T.PM 986 23-04-2026</v>
      </c>
      <c r="G986" s="601" t="s">
        <v>304</v>
      </c>
      <c r="H986" s="5">
        <v>46135</v>
      </c>
      <c r="I986" s="601">
        <v>3.2</v>
      </c>
      <c r="J986" s="8">
        <v>1.9699999999999999E-2</v>
      </c>
      <c r="K986" s="8">
        <f>+IF(Dumpadas[[#This Row],[ley]]&gt;0.03,0.03,Dumpadas[[#This Row],[ley]])</f>
        <v>1.9699999999999999E-2</v>
      </c>
      <c r="L986" s="427"/>
      <c r="M986" s="386">
        <v>28947</v>
      </c>
      <c r="N986" s="386"/>
      <c r="O986" s="7"/>
      <c r="P986" s="10" t="str" cm="1">
        <f t="array" ref="P986">INDEX(Rangos!$E$3:$E$16,MATCH(1,(Dumpadas[[#This Row],[ley]]&gt;=Rangos!$B$3:$B$16)*(Dumpadas[[#This Row],[ley]]&lt;=Rangos!$C$3:$C$16),0))</f>
        <v>H</v>
      </c>
      <c r="R986" s="769"/>
      <c r="S986" s="769" t="s">
        <v>1678</v>
      </c>
      <c r="T986" s="369">
        <v>1</v>
      </c>
      <c r="U986" s="369">
        <v>3.2</v>
      </c>
      <c r="V986" s="10">
        <v>1.6400000000000001E-2</v>
      </c>
      <c r="Y986" s="769"/>
      <c r="Z986" s="769" t="s">
        <v>1678</v>
      </c>
      <c r="AA986" s="369">
        <v>1</v>
      </c>
      <c r="AB986" s="369">
        <v>3.2</v>
      </c>
      <c r="AC986" s="10">
        <v>1.6400000000000001E-2</v>
      </c>
      <c r="AD986" s="10">
        <v>1.6400000000000001E-2</v>
      </c>
    </row>
    <row r="987" spans="2:30">
      <c r="B987" s="601"/>
      <c r="C987" s="773" t="s">
        <v>3804</v>
      </c>
      <c r="D987" s="773" t="s">
        <v>3792</v>
      </c>
      <c r="E987" s="386">
        <v>987</v>
      </c>
      <c r="F987" s="410" t="str">
        <f>Dumpadas[[#This Row],[punto]] &amp; " "&amp;Dumpadas[[#This Row],[jornada]]&amp;" " &amp; Dumpadas[[#This Row],[N°Acop]] &amp; " " &amp; TEXT(Dumpadas[[#This Row],[fecha ]], "dd-mm-yyyy")</f>
        <v>NIVEL 974 M4 7S L32 T.PM 987 23-04-2026</v>
      </c>
      <c r="G987" s="601" t="s">
        <v>304</v>
      </c>
      <c r="H987" s="5">
        <v>46135</v>
      </c>
      <c r="I987" s="601">
        <v>3.2</v>
      </c>
      <c r="J987" s="8">
        <v>2.06E-2</v>
      </c>
      <c r="K987" s="8">
        <f>+IF(Dumpadas[[#This Row],[ley]]&gt;0.03,0.03,Dumpadas[[#This Row],[ley]])</f>
        <v>2.06E-2</v>
      </c>
      <c r="L987" s="427"/>
      <c r="M987" s="386">
        <v>28947</v>
      </c>
      <c r="N987" s="386"/>
      <c r="O987" s="7"/>
      <c r="P987" s="10" t="str" cm="1">
        <f t="array" ref="P987">INDEX(Rangos!$E$3:$E$16,MATCH(1,(Dumpadas[[#This Row],[ley]]&gt;=Rangos!$B$3:$B$16)*(Dumpadas[[#This Row],[ley]]&lt;=Rangos!$C$3:$C$16),0))</f>
        <v>H</v>
      </c>
      <c r="R987" s="769"/>
      <c r="S987" s="769" t="s">
        <v>1679</v>
      </c>
      <c r="T987" s="369">
        <v>1</v>
      </c>
      <c r="U987" s="369">
        <v>3.2</v>
      </c>
      <c r="V987" s="10">
        <v>1.44E-2</v>
      </c>
      <c r="Y987" s="769"/>
      <c r="Z987" s="769" t="s">
        <v>1679</v>
      </c>
      <c r="AA987" s="369">
        <v>1</v>
      </c>
      <c r="AB987" s="369">
        <v>3.2</v>
      </c>
      <c r="AC987" s="10">
        <v>1.44E-2</v>
      </c>
      <c r="AD987" s="10">
        <v>1.44E-2</v>
      </c>
    </row>
    <row r="988" spans="2:30">
      <c r="B988" s="601"/>
      <c r="C988" s="773" t="s">
        <v>3804</v>
      </c>
      <c r="D988" s="773" t="s">
        <v>3792</v>
      </c>
      <c r="E988" s="386">
        <v>988</v>
      </c>
      <c r="F988" s="410" t="str">
        <f>Dumpadas[[#This Row],[punto]] &amp; " "&amp;Dumpadas[[#This Row],[jornada]]&amp;" " &amp; Dumpadas[[#This Row],[N°Acop]] &amp; " " &amp; TEXT(Dumpadas[[#This Row],[fecha ]], "dd-mm-yyyy")</f>
        <v>NIVEL 974 M4 7S L32 T.PM 988 23-04-2026</v>
      </c>
      <c r="G988" s="601" t="s">
        <v>304</v>
      </c>
      <c r="H988" s="5">
        <v>46135</v>
      </c>
      <c r="I988" s="601">
        <v>3.2</v>
      </c>
      <c r="J988" s="8">
        <v>2.2200000000000001E-2</v>
      </c>
      <c r="K988" s="8">
        <f>+IF(Dumpadas[[#This Row],[ley]]&gt;0.03,0.03,Dumpadas[[#This Row],[ley]])</f>
        <v>2.2200000000000001E-2</v>
      </c>
      <c r="L988" s="427"/>
      <c r="M988" s="386">
        <v>28947</v>
      </c>
      <c r="N988" s="386"/>
      <c r="O988" s="7"/>
      <c r="P988" s="10" t="str" cm="1">
        <f t="array" ref="P988">INDEX(Rangos!$E$3:$E$16,MATCH(1,(Dumpadas[[#This Row],[ley]]&gt;=Rangos!$B$3:$B$16)*(Dumpadas[[#This Row],[ley]]&lt;=Rangos!$C$3:$C$16),0))</f>
        <v>I</v>
      </c>
      <c r="R988" s="769"/>
      <c r="S988" s="769" t="s">
        <v>1680</v>
      </c>
      <c r="T988" s="369">
        <v>1</v>
      </c>
      <c r="U988" s="369">
        <v>3.2</v>
      </c>
      <c r="V988" s="10">
        <v>1.7000000000000001E-2</v>
      </c>
      <c r="Y988" s="769"/>
      <c r="Z988" s="769" t="s">
        <v>1680</v>
      </c>
      <c r="AA988" s="369">
        <v>1</v>
      </c>
      <c r="AB988" s="369">
        <v>3.2</v>
      </c>
      <c r="AC988" s="10">
        <v>1.7000000000000001E-2</v>
      </c>
      <c r="AD988" s="10">
        <v>1.7000000000000001E-2</v>
      </c>
    </row>
    <row r="989" spans="2:30">
      <c r="B989" s="601"/>
      <c r="C989" s="773" t="s">
        <v>3804</v>
      </c>
      <c r="D989" s="773" t="s">
        <v>3792</v>
      </c>
      <c r="E989" s="386">
        <v>989</v>
      </c>
      <c r="F989" s="410" t="str">
        <f>Dumpadas[[#This Row],[punto]] &amp; " "&amp;Dumpadas[[#This Row],[jornada]]&amp;" " &amp; Dumpadas[[#This Row],[N°Acop]] &amp; " " &amp; TEXT(Dumpadas[[#This Row],[fecha ]], "dd-mm-yyyy")</f>
        <v>NIVEL 974 M4 7S L32 T.PM 989 23-04-2026</v>
      </c>
      <c r="G989" s="601" t="s">
        <v>304</v>
      </c>
      <c r="H989" s="5">
        <v>46135</v>
      </c>
      <c r="I989" s="601">
        <v>3.2</v>
      </c>
      <c r="J989" s="8">
        <v>1.9599999999999999E-2</v>
      </c>
      <c r="K989" s="8">
        <f>+IF(Dumpadas[[#This Row],[ley]]&gt;0.03,0.03,Dumpadas[[#This Row],[ley]])</f>
        <v>1.9599999999999999E-2</v>
      </c>
      <c r="L989" s="427"/>
      <c r="M989" s="386">
        <v>28947</v>
      </c>
      <c r="N989" s="386"/>
      <c r="O989" s="7"/>
      <c r="P989" s="10" t="str" cm="1">
        <f t="array" ref="P989">INDEX(Rangos!$E$3:$E$16,MATCH(1,(Dumpadas[[#This Row],[ley]]&gt;=Rangos!$B$3:$B$16)*(Dumpadas[[#This Row],[ley]]&lt;=Rangos!$C$3:$C$16),0))</f>
        <v>H</v>
      </c>
      <c r="R989" s="769"/>
      <c r="S989" s="769" t="s">
        <v>1681</v>
      </c>
      <c r="T989" s="369">
        <v>1</v>
      </c>
      <c r="U989" s="369">
        <v>3.2</v>
      </c>
      <c r="V989" s="10">
        <v>1.44E-2</v>
      </c>
      <c r="Y989" s="769"/>
      <c r="Z989" s="769" t="s">
        <v>1681</v>
      </c>
      <c r="AA989" s="369">
        <v>1</v>
      </c>
      <c r="AB989" s="369">
        <v>3.2</v>
      </c>
      <c r="AC989" s="10">
        <v>1.44E-2</v>
      </c>
      <c r="AD989" s="10">
        <v>1.44E-2</v>
      </c>
    </row>
    <row r="990" spans="2:30">
      <c r="B990" s="601"/>
      <c r="C990" s="773" t="s">
        <v>3804</v>
      </c>
      <c r="D990" s="773" t="s">
        <v>3792</v>
      </c>
      <c r="E990" s="386">
        <v>990</v>
      </c>
      <c r="F990" s="410" t="str">
        <f>Dumpadas[[#This Row],[punto]] &amp; " "&amp;Dumpadas[[#This Row],[jornada]]&amp;" " &amp; Dumpadas[[#This Row],[N°Acop]] &amp; " " &amp; TEXT(Dumpadas[[#This Row],[fecha ]], "dd-mm-yyyy")</f>
        <v>NIVEL 974 M4 7S L32 T.PM 990 23-04-2026</v>
      </c>
      <c r="G990" s="601" t="s">
        <v>304</v>
      </c>
      <c r="H990" s="5">
        <v>46135</v>
      </c>
      <c r="I990" s="601">
        <v>3.2</v>
      </c>
      <c r="J990" s="8">
        <v>1.6500000000000001E-2</v>
      </c>
      <c r="K990" s="8">
        <f>+IF(Dumpadas[[#This Row],[ley]]&gt;0.03,0.03,Dumpadas[[#This Row],[ley]])</f>
        <v>1.6500000000000001E-2</v>
      </c>
      <c r="L990" s="427"/>
      <c r="M990" s="386">
        <v>28948</v>
      </c>
      <c r="N990" s="386"/>
      <c r="O990" s="7"/>
      <c r="P990" s="10" t="str" cm="1">
        <f t="array" ref="P990">INDEX(Rangos!$E$3:$E$16,MATCH(1,(Dumpadas[[#This Row],[ley]]&gt;=Rangos!$B$3:$B$16)*(Dumpadas[[#This Row],[ley]]&lt;=Rangos!$C$3:$C$16),0))</f>
        <v>F</v>
      </c>
      <c r="R990" s="769"/>
      <c r="S990" s="769" t="s">
        <v>1682</v>
      </c>
      <c r="T990" s="369">
        <v>1</v>
      </c>
      <c r="U990" s="369">
        <v>3.2</v>
      </c>
      <c r="V990" s="10">
        <v>1.9900000000000001E-2</v>
      </c>
      <c r="Y990" s="769"/>
      <c r="Z990" s="769" t="s">
        <v>1682</v>
      </c>
      <c r="AA990" s="369">
        <v>1</v>
      </c>
      <c r="AB990" s="369">
        <v>3.2</v>
      </c>
      <c r="AC990" s="10">
        <v>1.9900000000000001E-2</v>
      </c>
      <c r="AD990" s="10">
        <v>1.9900000000000001E-2</v>
      </c>
    </row>
    <row r="991" spans="2:30">
      <c r="B991" s="601"/>
      <c r="C991" s="773" t="s">
        <v>3804</v>
      </c>
      <c r="D991" s="773" t="s">
        <v>3792</v>
      </c>
      <c r="E991" s="386">
        <v>991</v>
      </c>
      <c r="F991" s="410" t="str">
        <f>Dumpadas[[#This Row],[punto]] &amp; " "&amp;Dumpadas[[#This Row],[jornada]]&amp;" " &amp; Dumpadas[[#This Row],[N°Acop]] &amp; " " &amp; TEXT(Dumpadas[[#This Row],[fecha ]], "dd-mm-yyyy")</f>
        <v>NIVEL 974 M4 7S L32 T.PM 991 23-04-2026</v>
      </c>
      <c r="G991" s="601" t="s">
        <v>304</v>
      </c>
      <c r="H991" s="5">
        <v>46135</v>
      </c>
      <c r="I991" s="601">
        <v>3.2</v>
      </c>
      <c r="J991" s="8">
        <v>1.67E-2</v>
      </c>
      <c r="K991" s="8">
        <f>+IF(Dumpadas[[#This Row],[ley]]&gt;0.03,0.03,Dumpadas[[#This Row],[ley]])</f>
        <v>1.67E-2</v>
      </c>
      <c r="L991" s="427"/>
      <c r="M991" s="386">
        <v>28948</v>
      </c>
      <c r="N991" s="386"/>
      <c r="O991" s="7"/>
      <c r="P991" s="10" t="str" cm="1">
        <f t="array" ref="P991">INDEX(Rangos!$E$3:$E$16,MATCH(1,(Dumpadas[[#This Row],[ley]]&gt;=Rangos!$B$3:$B$16)*(Dumpadas[[#This Row],[ley]]&lt;=Rangos!$C$3:$C$16),0))</f>
        <v>F</v>
      </c>
      <c r="R991" s="769"/>
      <c r="S991" s="769" t="s">
        <v>1683</v>
      </c>
      <c r="T991" s="369">
        <v>1</v>
      </c>
      <c r="U991" s="369">
        <v>3.2</v>
      </c>
      <c r="V991" s="10">
        <v>1.0999999999999999E-2</v>
      </c>
      <c r="Y991" s="769"/>
      <c r="Z991" s="769" t="s">
        <v>1683</v>
      </c>
      <c r="AA991" s="369">
        <v>1</v>
      </c>
      <c r="AB991" s="369">
        <v>3.2</v>
      </c>
      <c r="AC991" s="10">
        <v>1.0999999999999999E-2</v>
      </c>
      <c r="AD991" s="10">
        <v>1.0999999999999999E-2</v>
      </c>
    </row>
    <row r="992" spans="2:30">
      <c r="B992" s="601"/>
      <c r="C992" s="773" t="s">
        <v>3804</v>
      </c>
      <c r="D992" s="773" t="s">
        <v>3792</v>
      </c>
      <c r="E992" s="386">
        <v>992</v>
      </c>
      <c r="F992" s="410" t="str">
        <f>Dumpadas[[#This Row],[punto]] &amp; " "&amp;Dumpadas[[#This Row],[jornada]]&amp;" " &amp; Dumpadas[[#This Row],[N°Acop]] &amp; " " &amp; TEXT(Dumpadas[[#This Row],[fecha ]], "dd-mm-yyyy")</f>
        <v>NIVEL 974 M4 7S L32 T.PM 992 23-04-2026</v>
      </c>
      <c r="G992" s="601" t="s">
        <v>304</v>
      </c>
      <c r="H992" s="5">
        <v>46135</v>
      </c>
      <c r="I992" s="601">
        <v>3.2</v>
      </c>
      <c r="J992" s="8">
        <v>2.1600000000000001E-2</v>
      </c>
      <c r="K992" s="8">
        <f>+IF(Dumpadas[[#This Row],[ley]]&gt;0.03,0.03,Dumpadas[[#This Row],[ley]])</f>
        <v>2.1600000000000001E-2</v>
      </c>
      <c r="L992" s="427"/>
      <c r="M992" s="386">
        <v>28948</v>
      </c>
      <c r="N992" s="386"/>
      <c r="O992" s="7"/>
      <c r="P992" s="10" t="str" cm="1">
        <f t="array" ref="P992">INDEX(Rangos!$E$3:$E$16,MATCH(1,(Dumpadas[[#This Row],[ley]]&gt;=Rangos!$B$3:$B$16)*(Dumpadas[[#This Row],[ley]]&lt;=Rangos!$C$3:$C$16),0))</f>
        <v>I</v>
      </c>
      <c r="R992" s="769"/>
      <c r="S992" s="769" t="s">
        <v>1684</v>
      </c>
      <c r="T992" s="369">
        <v>1</v>
      </c>
      <c r="U992" s="369">
        <v>3.2</v>
      </c>
      <c r="V992" s="10">
        <v>1.3100000000000001E-2</v>
      </c>
      <c r="Y992" s="769"/>
      <c r="Z992" s="769" t="s">
        <v>1684</v>
      </c>
      <c r="AA992" s="369">
        <v>1</v>
      </c>
      <c r="AB992" s="369">
        <v>3.2</v>
      </c>
      <c r="AC992" s="10">
        <v>1.3100000000000001E-2</v>
      </c>
      <c r="AD992" s="10">
        <v>1.3100000000000001E-2</v>
      </c>
    </row>
    <row r="993" spans="2:30">
      <c r="B993" s="601"/>
      <c r="C993" s="773" t="s">
        <v>3804</v>
      </c>
      <c r="D993" s="773" t="s">
        <v>3792</v>
      </c>
      <c r="E993" s="386">
        <v>993</v>
      </c>
      <c r="F993" s="410" t="str">
        <f>Dumpadas[[#This Row],[punto]] &amp; " "&amp;Dumpadas[[#This Row],[jornada]]&amp;" " &amp; Dumpadas[[#This Row],[N°Acop]] &amp; " " &amp; TEXT(Dumpadas[[#This Row],[fecha ]], "dd-mm-yyyy")</f>
        <v>NIVEL 974 M4 7S L32 T.PM 993 23-04-2026</v>
      </c>
      <c r="G993" s="601" t="s">
        <v>304</v>
      </c>
      <c r="H993" s="5">
        <v>46135</v>
      </c>
      <c r="I993" s="601">
        <v>3.2</v>
      </c>
      <c r="J993" s="8">
        <v>2.0899999999999998E-2</v>
      </c>
      <c r="K993" s="8">
        <f>+IF(Dumpadas[[#This Row],[ley]]&gt;0.03,0.03,Dumpadas[[#This Row],[ley]])</f>
        <v>2.0899999999999998E-2</v>
      </c>
      <c r="L993" s="427"/>
      <c r="M993" s="386">
        <v>28948</v>
      </c>
      <c r="N993" s="386"/>
      <c r="O993" s="7"/>
      <c r="P993" s="10" t="str" cm="1">
        <f t="array" ref="P993">INDEX(Rangos!$E$3:$E$16,MATCH(1,(Dumpadas[[#This Row],[ley]]&gt;=Rangos!$B$3:$B$16)*(Dumpadas[[#This Row],[ley]]&lt;=Rangos!$C$3:$C$16),0))</f>
        <v>H</v>
      </c>
      <c r="R993" s="769"/>
      <c r="S993" s="769" t="s">
        <v>1685</v>
      </c>
      <c r="T993" s="369">
        <v>1</v>
      </c>
      <c r="U993" s="369">
        <v>3.2</v>
      </c>
      <c r="V993" s="10">
        <v>2.01E-2</v>
      </c>
      <c r="Y993" s="769"/>
      <c r="Z993" s="769" t="s">
        <v>1685</v>
      </c>
      <c r="AA993" s="369">
        <v>1</v>
      </c>
      <c r="AB993" s="369">
        <v>3.2</v>
      </c>
      <c r="AC993" s="10">
        <v>2.01E-2</v>
      </c>
      <c r="AD993" s="10">
        <v>2.01E-2</v>
      </c>
    </row>
    <row r="994" spans="2:30">
      <c r="B994" s="535"/>
      <c r="C994" s="535" t="s">
        <v>3793</v>
      </c>
      <c r="D994" s="535" t="s">
        <v>227</v>
      </c>
      <c r="E994" s="535">
        <v>994</v>
      </c>
      <c r="F994" s="537" t="str">
        <f>Dumpadas[[#This Row],[punto]] &amp; " "&amp;Dumpadas[[#This Row],[jornada]]&amp;" " &amp; Dumpadas[[#This Row],[N°Acop]] &amp; " " &amp; TEXT(Dumpadas[[#This Row],[fecha ]], "dd-mm-yyyy")</f>
        <v>NIVEL 974 M4 7S T.PM 994 23-04-2026</v>
      </c>
      <c r="G994" s="535" t="s">
        <v>304</v>
      </c>
      <c r="H994" s="538">
        <v>46135</v>
      </c>
      <c r="I994" s="535">
        <v>3.2</v>
      </c>
      <c r="J994" s="539">
        <v>2.0899999999999998E-2</v>
      </c>
      <c r="K994" s="539">
        <f>+IF(Dumpadas[[#This Row],[ley]]&gt;0.03,0.03,Dumpadas[[#This Row],[ley]])</f>
        <v>2.0899999999999998E-2</v>
      </c>
      <c r="L994" s="539"/>
      <c r="M994" s="535">
        <v>28948</v>
      </c>
      <c r="N994" s="535"/>
      <c r="O994" s="539"/>
      <c r="P994" s="540" t="str" cm="1">
        <f t="array" ref="P994">INDEX(Rangos!$E$3:$E$16,MATCH(1,(Dumpadas[[#This Row],[ley]]&gt;=Rangos!$B$3:$B$16)*(Dumpadas[[#This Row],[ley]]&lt;=Rangos!$C$3:$C$16),0))</f>
        <v>H</v>
      </c>
      <c r="R994" s="769"/>
      <c r="S994" s="769" t="s">
        <v>1686</v>
      </c>
      <c r="T994" s="369">
        <v>1</v>
      </c>
      <c r="U994" s="369">
        <v>3.2</v>
      </c>
      <c r="V994" s="10">
        <v>1.8700000000000001E-2</v>
      </c>
      <c r="Y994" s="769"/>
      <c r="Z994" s="769" t="s">
        <v>1686</v>
      </c>
      <c r="AA994" s="369">
        <v>1</v>
      </c>
      <c r="AB994" s="369">
        <v>3.2</v>
      </c>
      <c r="AC994" s="10">
        <v>1.8700000000000001E-2</v>
      </c>
      <c r="AD994" s="10">
        <v>1.8700000000000001E-2</v>
      </c>
    </row>
    <row r="995" spans="2:30">
      <c r="B995" s="535"/>
      <c r="C995" s="535" t="s">
        <v>3793</v>
      </c>
      <c r="D995" s="535" t="s">
        <v>227</v>
      </c>
      <c r="E995" s="535">
        <v>995</v>
      </c>
      <c r="F995" s="537" t="str">
        <f>Dumpadas[[#This Row],[punto]] &amp; " "&amp;Dumpadas[[#This Row],[jornada]]&amp;" " &amp; Dumpadas[[#This Row],[N°Acop]] &amp; " " &amp; TEXT(Dumpadas[[#This Row],[fecha ]], "dd-mm-yyyy")</f>
        <v>NIVEL 974 M4 7S T.PM 995 23-04-2026</v>
      </c>
      <c r="G995" s="535" t="s">
        <v>304</v>
      </c>
      <c r="H995" s="538">
        <v>46135</v>
      </c>
      <c r="I995" s="535">
        <v>3.2</v>
      </c>
      <c r="J995" s="539">
        <v>1.6299999999999999E-2</v>
      </c>
      <c r="K995" s="539">
        <f>+IF(Dumpadas[[#This Row],[ley]]&gt;0.03,0.03,Dumpadas[[#This Row],[ley]])</f>
        <v>1.6299999999999999E-2</v>
      </c>
      <c r="L995" s="539"/>
      <c r="M995" s="535">
        <v>28948</v>
      </c>
      <c r="N995" s="535"/>
      <c r="O995" s="539"/>
      <c r="P995" s="540" t="str" cm="1">
        <f t="array" ref="P995">INDEX(Rangos!$E$3:$E$16,MATCH(1,(Dumpadas[[#This Row],[ley]]&gt;=Rangos!$B$3:$B$16)*(Dumpadas[[#This Row],[ley]]&lt;=Rangos!$C$3:$C$16),0))</f>
        <v>F</v>
      </c>
      <c r="R995" s="769"/>
      <c r="S995" s="769" t="s">
        <v>1687</v>
      </c>
      <c r="T995" s="369">
        <v>1</v>
      </c>
      <c r="U995" s="369">
        <v>3.2</v>
      </c>
      <c r="V995" s="10">
        <v>1.55E-2</v>
      </c>
      <c r="Y995" s="769"/>
      <c r="Z995" s="769" t="s">
        <v>1687</v>
      </c>
      <c r="AA995" s="369">
        <v>1</v>
      </c>
      <c r="AB995" s="369">
        <v>3.2</v>
      </c>
      <c r="AC995" s="10">
        <v>1.55E-2</v>
      </c>
      <c r="AD995" s="10">
        <v>1.55E-2</v>
      </c>
    </row>
    <row r="996" spans="2:30">
      <c r="B996" s="535"/>
      <c r="C996" s="535" t="s">
        <v>3793</v>
      </c>
      <c r="D996" s="535" t="s">
        <v>227</v>
      </c>
      <c r="E996" s="535">
        <v>996</v>
      </c>
      <c r="F996" s="537" t="str">
        <f>Dumpadas[[#This Row],[punto]] &amp; " "&amp;Dumpadas[[#This Row],[jornada]]&amp;" " &amp; Dumpadas[[#This Row],[N°Acop]] &amp; " " &amp; TEXT(Dumpadas[[#This Row],[fecha ]], "dd-mm-yyyy")</f>
        <v>NIVEL 974 M4 7S T.PM 996 23-04-2026</v>
      </c>
      <c r="G996" s="535" t="s">
        <v>304</v>
      </c>
      <c r="H996" s="538">
        <v>46135</v>
      </c>
      <c r="I996" s="535">
        <v>3.2</v>
      </c>
      <c r="J996" s="539">
        <v>1.8499999999999999E-2</v>
      </c>
      <c r="K996" s="539">
        <f>+IF(Dumpadas[[#This Row],[ley]]&gt;0.03,0.03,Dumpadas[[#This Row],[ley]])</f>
        <v>1.8499999999999999E-2</v>
      </c>
      <c r="L996" s="539"/>
      <c r="M996" s="535">
        <v>28948</v>
      </c>
      <c r="N996" s="535"/>
      <c r="O996" s="539"/>
      <c r="P996" s="540" t="str" cm="1">
        <f t="array" ref="P996">INDEX(Rangos!$E$3:$E$16,MATCH(1,(Dumpadas[[#This Row],[ley]]&gt;=Rangos!$B$3:$B$16)*(Dumpadas[[#This Row],[ley]]&lt;=Rangos!$C$3:$C$16),0))</f>
        <v>G</v>
      </c>
      <c r="R996" s="769"/>
      <c r="S996" s="769" t="s">
        <v>1688</v>
      </c>
      <c r="T996" s="369">
        <v>1</v>
      </c>
      <c r="U996" s="369">
        <v>3.2</v>
      </c>
      <c r="V996" s="10">
        <v>1.95E-2</v>
      </c>
      <c r="Y996" s="769"/>
      <c r="Z996" s="769" t="s">
        <v>1688</v>
      </c>
      <c r="AA996" s="369">
        <v>1</v>
      </c>
      <c r="AB996" s="369">
        <v>3.2</v>
      </c>
      <c r="AC996" s="10">
        <v>1.95E-2</v>
      </c>
      <c r="AD996" s="10">
        <v>1.95E-2</v>
      </c>
    </row>
    <row r="997" spans="2:30">
      <c r="B997" s="535"/>
      <c r="C997" s="535" t="s">
        <v>3793</v>
      </c>
      <c r="D997" s="535" t="s">
        <v>227</v>
      </c>
      <c r="E997" s="535">
        <v>997</v>
      </c>
      <c r="F997" s="537" t="str">
        <f>Dumpadas[[#This Row],[punto]] &amp; " "&amp;Dumpadas[[#This Row],[jornada]]&amp;" " &amp; Dumpadas[[#This Row],[N°Acop]] &amp; " " &amp; TEXT(Dumpadas[[#This Row],[fecha ]], "dd-mm-yyyy")</f>
        <v>NIVEL 974 M4 7S T.PM 997 23-04-2026</v>
      </c>
      <c r="G997" s="535" t="s">
        <v>304</v>
      </c>
      <c r="H997" s="538">
        <v>46135</v>
      </c>
      <c r="I997" s="535">
        <v>3.2</v>
      </c>
      <c r="J997" s="539">
        <v>1.26E-2</v>
      </c>
      <c r="K997" s="539">
        <f>+IF(Dumpadas[[#This Row],[ley]]&gt;0.03,0.03,Dumpadas[[#This Row],[ley]])</f>
        <v>1.26E-2</v>
      </c>
      <c r="L997" s="539"/>
      <c r="M997" s="535">
        <v>28948</v>
      </c>
      <c r="N997" s="535"/>
      <c r="O997" s="539"/>
      <c r="P997" s="540" t="str" cm="1">
        <f t="array" ref="P997">INDEX(Rangos!$E$3:$E$16,MATCH(1,(Dumpadas[[#This Row],[ley]]&gt;=Rangos!$B$3:$B$16)*(Dumpadas[[#This Row],[ley]]&lt;=Rangos!$C$3:$C$16),0))</f>
        <v>D</v>
      </c>
      <c r="R997" s="769"/>
      <c r="S997" s="769" t="s">
        <v>1689</v>
      </c>
      <c r="T997" s="369">
        <v>1</v>
      </c>
      <c r="U997" s="369">
        <v>3.2</v>
      </c>
      <c r="V997" s="10">
        <v>1.6299999999999999E-2</v>
      </c>
      <c r="Y997" s="769"/>
      <c r="Z997" s="769" t="s">
        <v>1689</v>
      </c>
      <c r="AA997" s="369">
        <v>1</v>
      </c>
      <c r="AB997" s="369">
        <v>3.2</v>
      </c>
      <c r="AC997" s="10">
        <v>1.6299999999999999E-2</v>
      </c>
      <c r="AD997" s="10">
        <v>1.6299999999999999E-2</v>
      </c>
    </row>
    <row r="998" spans="2:30">
      <c r="B998" s="535"/>
      <c r="C998" s="535" t="s">
        <v>3793</v>
      </c>
      <c r="D998" s="535" t="s">
        <v>227</v>
      </c>
      <c r="E998" s="535">
        <v>998</v>
      </c>
      <c r="F998" s="537" t="str">
        <f>Dumpadas[[#This Row],[punto]] &amp; " "&amp;Dumpadas[[#This Row],[jornada]]&amp;" " &amp; Dumpadas[[#This Row],[N°Acop]] &amp; " " &amp; TEXT(Dumpadas[[#This Row],[fecha ]], "dd-mm-yyyy")</f>
        <v>NIVEL 974 M4 7S T.PM 998 23-04-2026</v>
      </c>
      <c r="G998" s="535" t="s">
        <v>304</v>
      </c>
      <c r="H998" s="538">
        <v>46135</v>
      </c>
      <c r="I998" s="535">
        <v>3.2</v>
      </c>
      <c r="J998" s="539">
        <v>1.3100000000000001E-2</v>
      </c>
      <c r="K998" s="539">
        <f>+IF(Dumpadas[[#This Row],[ley]]&gt;0.03,0.03,Dumpadas[[#This Row],[ley]])</f>
        <v>1.3100000000000001E-2</v>
      </c>
      <c r="L998" s="539"/>
      <c r="M998" s="535">
        <v>28948</v>
      </c>
      <c r="N998" s="535"/>
      <c r="O998" s="539"/>
      <c r="P998" s="540" t="str" cm="1">
        <f t="array" ref="P998">INDEX(Rangos!$E$3:$E$16,MATCH(1,(Dumpadas[[#This Row],[ley]]&gt;=Rangos!$B$3:$B$16)*(Dumpadas[[#This Row],[ley]]&lt;=Rangos!$C$3:$C$16),0))</f>
        <v>D</v>
      </c>
      <c r="R998" s="769"/>
      <c r="S998" s="769" t="s">
        <v>1690</v>
      </c>
      <c r="T998" s="369">
        <v>1</v>
      </c>
      <c r="U998" s="369">
        <v>3.2</v>
      </c>
      <c r="V998" s="10">
        <v>1.9699999999999999E-2</v>
      </c>
      <c r="Y998" s="769"/>
      <c r="Z998" s="769" t="s">
        <v>1690</v>
      </c>
      <c r="AA998" s="369">
        <v>1</v>
      </c>
      <c r="AB998" s="369">
        <v>3.2</v>
      </c>
      <c r="AC998" s="10">
        <v>1.9699999999999999E-2</v>
      </c>
      <c r="AD998" s="10">
        <v>1.9699999999999999E-2</v>
      </c>
    </row>
    <row r="999" spans="2:30">
      <c r="B999" s="535"/>
      <c r="C999" s="535" t="s">
        <v>3793</v>
      </c>
      <c r="D999" s="535" t="s">
        <v>227</v>
      </c>
      <c r="E999" s="535">
        <v>999</v>
      </c>
      <c r="F999" s="537" t="str">
        <f>Dumpadas[[#This Row],[punto]] &amp; " "&amp;Dumpadas[[#This Row],[jornada]]&amp;" " &amp; Dumpadas[[#This Row],[N°Acop]] &amp; " " &amp; TEXT(Dumpadas[[#This Row],[fecha ]], "dd-mm-yyyy")</f>
        <v>NIVEL 974 M4 7S T.PM 999 23-04-2026</v>
      </c>
      <c r="G999" s="535" t="s">
        <v>304</v>
      </c>
      <c r="H999" s="538">
        <v>46135</v>
      </c>
      <c r="I999" s="535">
        <v>3.2</v>
      </c>
      <c r="J999" s="539">
        <v>1.0699999999999999E-2</v>
      </c>
      <c r="K999" s="539">
        <f>+IF(Dumpadas[[#This Row],[ley]]&gt;0.03,0.03,Dumpadas[[#This Row],[ley]])</f>
        <v>1.0699999999999999E-2</v>
      </c>
      <c r="L999" s="539"/>
      <c r="M999" s="535">
        <v>28948</v>
      </c>
      <c r="N999" s="535"/>
      <c r="O999" s="539"/>
      <c r="P999" s="540" t="str" cm="1">
        <f t="array" ref="P999">INDEX(Rangos!$E$3:$E$16,MATCH(1,(Dumpadas[[#This Row],[ley]]&gt;=Rangos!$B$3:$B$16)*(Dumpadas[[#This Row],[ley]]&lt;=Rangos!$C$3:$C$16),0))</f>
        <v>C</v>
      </c>
      <c r="R999" s="769"/>
      <c r="S999" s="769" t="s">
        <v>1691</v>
      </c>
      <c r="T999" s="369">
        <v>1</v>
      </c>
      <c r="U999" s="369">
        <v>3.2</v>
      </c>
      <c r="V999" s="10">
        <v>1.49E-2</v>
      </c>
      <c r="Y999" s="769"/>
      <c r="Z999" s="769" t="s">
        <v>1691</v>
      </c>
      <c r="AA999" s="369">
        <v>1</v>
      </c>
      <c r="AB999" s="369">
        <v>3.2</v>
      </c>
      <c r="AC999" s="10">
        <v>1.49E-2</v>
      </c>
      <c r="AD999" s="10">
        <v>1.49E-2</v>
      </c>
    </row>
    <row r="1000" spans="2:30">
      <c r="B1000" s="535"/>
      <c r="C1000" s="535" t="s">
        <v>3793</v>
      </c>
      <c r="D1000" s="535" t="s">
        <v>227</v>
      </c>
      <c r="E1000" s="535">
        <v>1000</v>
      </c>
      <c r="F1000" s="537" t="str">
        <f>Dumpadas[[#This Row],[punto]] &amp; " "&amp;Dumpadas[[#This Row],[jornada]]&amp;" " &amp; Dumpadas[[#This Row],[N°Acop]] &amp; " " &amp; TEXT(Dumpadas[[#This Row],[fecha ]], "dd-mm-yyyy")</f>
        <v>NIVEL 974 M4 7S T.PM 1000 23-04-2026</v>
      </c>
      <c r="G1000" s="535" t="s">
        <v>304</v>
      </c>
      <c r="H1000" s="538">
        <v>46135</v>
      </c>
      <c r="I1000" s="535">
        <v>3.2</v>
      </c>
      <c r="J1000" s="539">
        <v>9.1999999999999998E-3</v>
      </c>
      <c r="K1000" s="539">
        <f>+IF(Dumpadas[[#This Row],[ley]]&gt;0.03,0.03,Dumpadas[[#This Row],[ley]])</f>
        <v>9.1999999999999998E-3</v>
      </c>
      <c r="L1000" s="539"/>
      <c r="M1000" s="535">
        <v>28948</v>
      </c>
      <c r="N1000" s="535"/>
      <c r="O1000" s="539"/>
      <c r="P1000" s="540" t="str" cm="1">
        <f t="array" ref="P1000">INDEX(Rangos!$E$3:$E$16,MATCH(1,(Dumpadas[[#This Row],[ley]]&gt;=Rangos!$B$3:$B$16)*(Dumpadas[[#This Row],[ley]]&lt;=Rangos!$C$3:$C$16),0))</f>
        <v>B</v>
      </c>
      <c r="R1000" s="769"/>
      <c r="S1000" s="769" t="s">
        <v>1692</v>
      </c>
      <c r="T1000" s="369">
        <v>1</v>
      </c>
      <c r="U1000" s="369">
        <v>3.2</v>
      </c>
      <c r="V1000" s="10">
        <v>2.07E-2</v>
      </c>
      <c r="Y1000" s="769"/>
      <c r="Z1000" s="769" t="s">
        <v>1692</v>
      </c>
      <c r="AA1000" s="369">
        <v>1</v>
      </c>
      <c r="AB1000" s="369">
        <v>3.2</v>
      </c>
      <c r="AC1000" s="10">
        <v>2.07E-2</v>
      </c>
      <c r="AD1000" s="10">
        <v>2.07E-2</v>
      </c>
    </row>
    <row r="1001" spans="2:30">
      <c r="B1001" s="386"/>
      <c r="C1001" s="773" t="s">
        <v>3793</v>
      </c>
      <c r="D1001" s="773" t="s">
        <v>227</v>
      </c>
      <c r="E1001" s="386">
        <v>1001</v>
      </c>
      <c r="F1001" s="410" t="str">
        <f>Dumpadas[[#This Row],[punto]] &amp; " "&amp;Dumpadas[[#This Row],[jornada]]&amp;" " &amp; Dumpadas[[#This Row],[N°Acop]] &amp; " " &amp; TEXT(Dumpadas[[#This Row],[fecha ]], "dd-mm-yyyy")</f>
        <v>NIVEL 974 M4 7S PM 1001 24-04-2026</v>
      </c>
      <c r="G1001" s="386" t="s">
        <v>16</v>
      </c>
      <c r="H1001" s="387">
        <v>46136</v>
      </c>
      <c r="I1001" s="386">
        <v>3.2</v>
      </c>
      <c r="J1001" s="8">
        <v>8.2000000000000007E-3</v>
      </c>
      <c r="K1001" s="8">
        <f>+IF(Dumpadas[[#This Row],[ley]]&gt;0.03,0.03,Dumpadas[[#This Row],[ley]])</f>
        <v>8.2000000000000007E-3</v>
      </c>
      <c r="L1001" s="8"/>
      <c r="M1001" s="386">
        <v>28949</v>
      </c>
      <c r="N1001" s="386"/>
      <c r="O1001" s="8"/>
      <c r="P1001" s="388" t="str" cm="1">
        <f t="array" ref="P1001">INDEX(Rangos!$E$3:$E$16,MATCH(1,(Dumpadas[[#This Row],[ley]]&gt;=Rangos!$B$3:$B$16)*(Dumpadas[[#This Row],[ley]]&lt;=Rangos!$C$3:$C$16),0))</f>
        <v>A</v>
      </c>
      <c r="R1001" s="769"/>
      <c r="S1001" s="769" t="s">
        <v>1693</v>
      </c>
      <c r="T1001" s="369">
        <v>1</v>
      </c>
      <c r="U1001" s="369">
        <v>3.2</v>
      </c>
      <c r="V1001" s="10">
        <v>1.4200000000000001E-2</v>
      </c>
      <c r="Y1001" s="769"/>
      <c r="Z1001" s="769" t="s">
        <v>1693</v>
      </c>
      <c r="AA1001" s="369">
        <v>1</v>
      </c>
      <c r="AB1001" s="369">
        <v>3.2</v>
      </c>
      <c r="AC1001" s="10">
        <v>1.4200000000000001E-2</v>
      </c>
      <c r="AD1001" s="10">
        <v>1.4200000000000001E-2</v>
      </c>
    </row>
    <row r="1002" spans="2:30">
      <c r="B1002" s="386"/>
      <c r="C1002" s="773" t="s">
        <v>3793</v>
      </c>
      <c r="D1002" s="773" t="s">
        <v>227</v>
      </c>
      <c r="E1002" s="386">
        <v>1002</v>
      </c>
      <c r="F1002" s="410" t="str">
        <f>Dumpadas[[#This Row],[punto]] &amp; " "&amp;Dumpadas[[#This Row],[jornada]]&amp;" " &amp; Dumpadas[[#This Row],[N°Acop]] &amp; " " &amp; TEXT(Dumpadas[[#This Row],[fecha ]], "dd-mm-yyyy")</f>
        <v>NIVEL 974 M4 7S PM 1002 24-04-2026</v>
      </c>
      <c r="G1002" s="386" t="s">
        <v>16</v>
      </c>
      <c r="H1002" s="387">
        <v>46136</v>
      </c>
      <c r="I1002" s="386">
        <v>3.2</v>
      </c>
      <c r="J1002" s="8">
        <v>1.32E-2</v>
      </c>
      <c r="K1002" s="8">
        <f>+IF(Dumpadas[[#This Row],[ley]]&gt;0.03,0.03,Dumpadas[[#This Row],[ley]])</f>
        <v>1.32E-2</v>
      </c>
      <c r="L1002" s="8"/>
      <c r="M1002" s="386">
        <v>28949</v>
      </c>
      <c r="N1002" s="386"/>
      <c r="O1002" s="8"/>
      <c r="P1002" s="388" t="str" cm="1">
        <f t="array" ref="P1002">INDEX(Rangos!$E$3:$E$16,MATCH(1,(Dumpadas[[#This Row],[ley]]&gt;=Rangos!$B$3:$B$16)*(Dumpadas[[#This Row],[ley]]&lt;=Rangos!$C$3:$C$16),0))</f>
        <v>D</v>
      </c>
      <c r="R1002" s="769"/>
      <c r="S1002" s="769" t="s">
        <v>1694</v>
      </c>
      <c r="T1002" s="369">
        <v>1</v>
      </c>
      <c r="U1002" s="369">
        <v>3.2</v>
      </c>
      <c r="V1002" s="10">
        <v>1.9300000000000001E-2</v>
      </c>
      <c r="Y1002" s="769"/>
      <c r="Z1002" s="769" t="s">
        <v>1694</v>
      </c>
      <c r="AA1002" s="369">
        <v>1</v>
      </c>
      <c r="AB1002" s="369">
        <v>3.2</v>
      </c>
      <c r="AC1002" s="10">
        <v>1.9300000000000001E-2</v>
      </c>
      <c r="AD1002" s="10">
        <v>1.9300000000000001E-2</v>
      </c>
    </row>
    <row r="1003" spans="2:30">
      <c r="B1003" s="386"/>
      <c r="C1003" s="773" t="s">
        <v>3793</v>
      </c>
      <c r="D1003" s="773" t="s">
        <v>227</v>
      </c>
      <c r="E1003" s="386">
        <v>1003</v>
      </c>
      <c r="F1003" s="410" t="str">
        <f>Dumpadas[[#This Row],[punto]] &amp; " "&amp;Dumpadas[[#This Row],[jornada]]&amp;" " &amp; Dumpadas[[#This Row],[N°Acop]] &amp; " " &amp; TEXT(Dumpadas[[#This Row],[fecha ]], "dd-mm-yyyy")</f>
        <v>NIVEL 974 M4 7S PM 1003 24-04-2026</v>
      </c>
      <c r="G1003" s="386" t="s">
        <v>16</v>
      </c>
      <c r="H1003" s="387">
        <v>46136</v>
      </c>
      <c r="I1003" s="386">
        <v>3.2</v>
      </c>
      <c r="J1003" s="8">
        <v>1.6E-2</v>
      </c>
      <c r="K1003" s="8">
        <f>+IF(Dumpadas[[#This Row],[ley]]&gt;0.03,0.03,Dumpadas[[#This Row],[ley]])</f>
        <v>1.6E-2</v>
      </c>
      <c r="L1003" s="8"/>
      <c r="M1003" s="386">
        <v>28949</v>
      </c>
      <c r="N1003" s="386"/>
      <c r="O1003" s="8"/>
      <c r="P1003" s="388" t="str" cm="1">
        <f t="array" ref="P1003">INDEX(Rangos!$E$3:$E$16,MATCH(1,(Dumpadas[[#This Row],[ley]]&gt;=Rangos!$B$3:$B$16)*(Dumpadas[[#This Row],[ley]]&lt;=Rangos!$C$3:$C$16),0))</f>
        <v>F</v>
      </c>
      <c r="R1003" s="769"/>
      <c r="S1003" s="769" t="s">
        <v>1695</v>
      </c>
      <c r="T1003" s="369">
        <v>1</v>
      </c>
      <c r="U1003" s="369">
        <v>3.2</v>
      </c>
      <c r="V1003" s="10">
        <v>2.0299999999999999E-2</v>
      </c>
      <c r="Y1003" s="769"/>
      <c r="Z1003" s="769" t="s">
        <v>1695</v>
      </c>
      <c r="AA1003" s="369">
        <v>1</v>
      </c>
      <c r="AB1003" s="369">
        <v>3.2</v>
      </c>
      <c r="AC1003" s="10">
        <v>2.0299999999999999E-2</v>
      </c>
      <c r="AD1003" s="10">
        <v>2.0299999999999999E-2</v>
      </c>
    </row>
    <row r="1004" spans="2:30">
      <c r="B1004" s="386"/>
      <c r="C1004" s="773" t="s">
        <v>3793</v>
      </c>
      <c r="D1004" s="773" t="s">
        <v>227</v>
      </c>
      <c r="E1004" s="386">
        <v>1004</v>
      </c>
      <c r="F1004" s="410" t="str">
        <f>Dumpadas[[#This Row],[punto]] &amp; " "&amp;Dumpadas[[#This Row],[jornada]]&amp;" " &amp; Dumpadas[[#This Row],[N°Acop]] &amp; " " &amp; TEXT(Dumpadas[[#This Row],[fecha ]], "dd-mm-yyyy")</f>
        <v>NIVEL 974 M4 7S PM 1004 24-04-2026</v>
      </c>
      <c r="G1004" s="386" t="s">
        <v>16</v>
      </c>
      <c r="H1004" s="387">
        <v>46136</v>
      </c>
      <c r="I1004" s="386">
        <v>3.2</v>
      </c>
      <c r="J1004" s="8">
        <v>1.4E-2</v>
      </c>
      <c r="K1004" s="8">
        <f>+IF(Dumpadas[[#This Row],[ley]]&gt;0.03,0.03,Dumpadas[[#This Row],[ley]])</f>
        <v>1.4E-2</v>
      </c>
      <c r="L1004" s="8"/>
      <c r="M1004" s="386">
        <v>28949</v>
      </c>
      <c r="N1004" s="386"/>
      <c r="O1004" s="8"/>
      <c r="P1004" s="388" t="str" cm="1">
        <f t="array" ref="P1004">INDEX(Rangos!$E$3:$E$16,MATCH(1,(Dumpadas[[#This Row],[ley]]&gt;=Rangos!$B$3:$B$16)*(Dumpadas[[#This Row],[ley]]&lt;=Rangos!$C$3:$C$16),0))</f>
        <v>E</v>
      </c>
      <c r="R1004" s="769"/>
      <c r="S1004" s="769" t="s">
        <v>1696</v>
      </c>
      <c r="T1004" s="369">
        <v>1</v>
      </c>
      <c r="U1004" s="369">
        <v>3.2</v>
      </c>
      <c r="V1004" s="10">
        <v>1.7100000000000001E-2</v>
      </c>
      <c r="Y1004" s="769"/>
      <c r="Z1004" s="769" t="s">
        <v>1696</v>
      </c>
      <c r="AA1004" s="369">
        <v>1</v>
      </c>
      <c r="AB1004" s="369">
        <v>3.2</v>
      </c>
      <c r="AC1004" s="10">
        <v>1.7100000000000001E-2</v>
      </c>
      <c r="AD1004" s="10">
        <v>1.7100000000000001E-2</v>
      </c>
    </row>
    <row r="1005" spans="2:30">
      <c r="B1005" s="386"/>
      <c r="C1005" s="773" t="s">
        <v>3793</v>
      </c>
      <c r="D1005" s="773" t="s">
        <v>227</v>
      </c>
      <c r="E1005" s="386">
        <v>1006</v>
      </c>
      <c r="F1005" s="410" t="str">
        <f>Dumpadas[[#This Row],[punto]] &amp; " "&amp;Dumpadas[[#This Row],[jornada]]&amp;" " &amp; Dumpadas[[#This Row],[N°Acop]] &amp; " " &amp; TEXT(Dumpadas[[#This Row],[fecha ]], "dd-mm-yyyy")</f>
        <v>NIVEL 974 M4 7S PM 1006 24-04-2026</v>
      </c>
      <c r="G1005" s="386" t="s">
        <v>16</v>
      </c>
      <c r="H1005" s="387">
        <v>46136</v>
      </c>
      <c r="I1005" s="386">
        <v>3.2</v>
      </c>
      <c r="J1005" s="8">
        <v>1.6299999999999999E-2</v>
      </c>
      <c r="K1005" s="8">
        <f>+IF(Dumpadas[[#This Row],[ley]]&gt;0.03,0.03,Dumpadas[[#This Row],[ley]])</f>
        <v>1.6299999999999999E-2</v>
      </c>
      <c r="L1005" s="8"/>
      <c r="M1005" s="386">
        <v>28949</v>
      </c>
      <c r="N1005" s="386"/>
      <c r="O1005" s="8"/>
      <c r="P1005" s="388" t="str" cm="1">
        <f t="array" ref="P1005">INDEX(Rangos!$E$3:$E$16,MATCH(1,(Dumpadas[[#This Row],[ley]]&gt;=Rangos!$B$3:$B$16)*(Dumpadas[[#This Row],[ley]]&lt;=Rangos!$C$3:$C$16),0))</f>
        <v>F</v>
      </c>
      <c r="R1005" s="769"/>
      <c r="S1005" s="769" t="s">
        <v>1697</v>
      </c>
      <c r="T1005" s="369">
        <v>1</v>
      </c>
      <c r="U1005" s="369">
        <v>3.2</v>
      </c>
      <c r="V1005" s="10">
        <v>1.7399999999999999E-2</v>
      </c>
      <c r="Y1005" s="769"/>
      <c r="Z1005" s="769" t="s">
        <v>1697</v>
      </c>
      <c r="AA1005" s="369">
        <v>1</v>
      </c>
      <c r="AB1005" s="369">
        <v>3.2</v>
      </c>
      <c r="AC1005" s="10">
        <v>1.7399999999999999E-2</v>
      </c>
      <c r="AD1005" s="10">
        <v>1.7399999999999999E-2</v>
      </c>
    </row>
    <row r="1006" spans="2:30">
      <c r="B1006" s="386"/>
      <c r="C1006" s="773" t="s">
        <v>3793</v>
      </c>
      <c r="D1006" s="773" t="s">
        <v>227</v>
      </c>
      <c r="E1006" s="386">
        <v>1007</v>
      </c>
      <c r="F1006" s="410" t="str">
        <f>Dumpadas[[#This Row],[punto]] &amp; " "&amp;Dumpadas[[#This Row],[jornada]]&amp;" " &amp; Dumpadas[[#This Row],[N°Acop]] &amp; " " &amp; TEXT(Dumpadas[[#This Row],[fecha ]], "dd-mm-yyyy")</f>
        <v>NIVEL 974 M4 7S PM 1007 24-04-2026</v>
      </c>
      <c r="G1006" s="386" t="s">
        <v>16</v>
      </c>
      <c r="H1006" s="387">
        <v>46136</v>
      </c>
      <c r="I1006" s="386">
        <v>3.2</v>
      </c>
      <c r="J1006" s="8">
        <v>1.03E-2</v>
      </c>
      <c r="K1006" s="8">
        <f>+IF(Dumpadas[[#This Row],[ley]]&gt;0.03,0.03,Dumpadas[[#This Row],[ley]])</f>
        <v>1.03E-2</v>
      </c>
      <c r="L1006" s="8"/>
      <c r="M1006" s="386">
        <v>28949</v>
      </c>
      <c r="N1006" s="386"/>
      <c r="O1006" s="8"/>
      <c r="P1006" s="388" t="str" cm="1">
        <f t="array" ref="P1006">INDEX(Rangos!$E$3:$E$16,MATCH(1,(Dumpadas[[#This Row],[ley]]&gt;=Rangos!$B$3:$B$16)*(Dumpadas[[#This Row],[ley]]&lt;=Rangos!$C$3:$C$16),0))</f>
        <v>B</v>
      </c>
      <c r="R1006" s="769"/>
      <c r="S1006" s="769" t="s">
        <v>1698</v>
      </c>
      <c r="T1006" s="369">
        <v>1</v>
      </c>
      <c r="U1006" s="369">
        <v>3.2</v>
      </c>
      <c r="V1006" s="10">
        <v>2.1499999999999998E-2</v>
      </c>
      <c r="Y1006" s="769"/>
      <c r="Z1006" s="769" t="s">
        <v>1698</v>
      </c>
      <c r="AA1006" s="369">
        <v>1</v>
      </c>
      <c r="AB1006" s="369">
        <v>3.2</v>
      </c>
      <c r="AC1006" s="10">
        <v>2.1499999999999998E-2</v>
      </c>
      <c r="AD1006" s="10">
        <v>2.1499999999999998E-2</v>
      </c>
    </row>
    <row r="1007" spans="2:30">
      <c r="B1007" s="386"/>
      <c r="C1007" s="773" t="s">
        <v>3793</v>
      </c>
      <c r="D1007" s="773" t="s">
        <v>227</v>
      </c>
      <c r="E1007" s="386">
        <v>1009</v>
      </c>
      <c r="F1007" s="410" t="str">
        <f>Dumpadas[[#This Row],[punto]] &amp; " "&amp;Dumpadas[[#This Row],[jornada]]&amp;" " &amp; Dumpadas[[#This Row],[N°Acop]] &amp; " " &amp; TEXT(Dumpadas[[#This Row],[fecha ]], "dd-mm-yyyy")</f>
        <v>NIVEL 974 M4 7S PM 1009 24-04-2026</v>
      </c>
      <c r="G1007" s="386" t="s">
        <v>16</v>
      </c>
      <c r="H1007" s="387">
        <v>46136</v>
      </c>
      <c r="I1007" s="386">
        <v>3.2</v>
      </c>
      <c r="J1007" s="8">
        <v>1.12E-2</v>
      </c>
      <c r="K1007" s="8">
        <f>+IF(Dumpadas[[#This Row],[ley]]&gt;0.03,0.03,Dumpadas[[#This Row],[ley]])</f>
        <v>1.12E-2</v>
      </c>
      <c r="L1007" s="8"/>
      <c r="M1007" s="386">
        <v>28949</v>
      </c>
      <c r="N1007" s="386"/>
      <c r="O1007" s="8"/>
      <c r="P1007" s="388" t="str" cm="1">
        <f t="array" ref="P1007">INDEX(Rangos!$E$3:$E$16,MATCH(1,(Dumpadas[[#This Row],[ley]]&gt;=Rangos!$B$3:$B$16)*(Dumpadas[[#This Row],[ley]]&lt;=Rangos!$C$3:$C$16),0))</f>
        <v>C</v>
      </c>
      <c r="R1007" s="769"/>
      <c r="S1007" s="769" t="s">
        <v>1699</v>
      </c>
      <c r="T1007" s="369">
        <v>1</v>
      </c>
      <c r="U1007" s="369">
        <v>3.2</v>
      </c>
      <c r="V1007" s="10">
        <v>1.5100000000000001E-2</v>
      </c>
      <c r="Y1007" s="769"/>
      <c r="Z1007" s="769" t="s">
        <v>1699</v>
      </c>
      <c r="AA1007" s="369">
        <v>1</v>
      </c>
      <c r="AB1007" s="369">
        <v>3.2</v>
      </c>
      <c r="AC1007" s="10">
        <v>1.5100000000000001E-2</v>
      </c>
      <c r="AD1007" s="10">
        <v>1.5100000000000001E-2</v>
      </c>
    </row>
    <row r="1008" spans="2:30">
      <c r="B1008" s="386"/>
      <c r="C1008" s="773" t="s">
        <v>3793</v>
      </c>
      <c r="D1008" s="773" t="s">
        <v>227</v>
      </c>
      <c r="E1008" s="386">
        <v>1010</v>
      </c>
      <c r="F1008" s="410" t="str">
        <f>Dumpadas[[#This Row],[punto]] &amp; " "&amp;Dumpadas[[#This Row],[jornada]]&amp;" " &amp; Dumpadas[[#This Row],[N°Acop]] &amp; " " &amp; TEXT(Dumpadas[[#This Row],[fecha ]], "dd-mm-yyyy")</f>
        <v>NIVEL 974 M4 7S PM 1010 24-04-2026</v>
      </c>
      <c r="G1008" s="386" t="s">
        <v>16</v>
      </c>
      <c r="H1008" s="387">
        <v>46136</v>
      </c>
      <c r="I1008" s="386">
        <v>3.2</v>
      </c>
      <c r="J1008" s="8">
        <v>1.0200000000000001E-2</v>
      </c>
      <c r="K1008" s="8">
        <f>+IF(Dumpadas[[#This Row],[ley]]&gt;0.03,0.03,Dumpadas[[#This Row],[ley]])</f>
        <v>1.0200000000000001E-2</v>
      </c>
      <c r="L1008" s="8"/>
      <c r="M1008" s="386">
        <v>28949</v>
      </c>
      <c r="N1008" s="386"/>
      <c r="O1008" s="8"/>
      <c r="P1008" s="388" t="str" cm="1">
        <f t="array" ref="P1008">INDEX(Rangos!$E$3:$E$16,MATCH(1,(Dumpadas[[#This Row],[ley]]&gt;=Rangos!$B$3:$B$16)*(Dumpadas[[#This Row],[ley]]&lt;=Rangos!$C$3:$C$16),0))</f>
        <v>B</v>
      </c>
      <c r="R1008" s="769"/>
      <c r="S1008" s="769" t="s">
        <v>1700</v>
      </c>
      <c r="T1008" s="369">
        <v>1</v>
      </c>
      <c r="U1008" s="369">
        <v>3.2</v>
      </c>
      <c r="V1008" s="10">
        <v>1.7999999999999999E-2</v>
      </c>
      <c r="Y1008" s="769"/>
      <c r="Z1008" s="769" t="s">
        <v>1700</v>
      </c>
      <c r="AA1008" s="369">
        <v>1</v>
      </c>
      <c r="AB1008" s="369">
        <v>3.2</v>
      </c>
      <c r="AC1008" s="10">
        <v>1.7999999999999999E-2</v>
      </c>
      <c r="AD1008" s="10">
        <v>1.7999999999999999E-2</v>
      </c>
    </row>
    <row r="1009" spans="2:30">
      <c r="B1009" s="535"/>
      <c r="C1009" s="535" t="s">
        <v>3804</v>
      </c>
      <c r="D1009" s="535" t="s">
        <v>3792</v>
      </c>
      <c r="E1009" s="535">
        <v>1011</v>
      </c>
      <c r="F1009" s="537" t="str">
        <f>Dumpadas[[#This Row],[punto]] &amp; " "&amp;Dumpadas[[#This Row],[jornada]]&amp;" " &amp; Dumpadas[[#This Row],[N°Acop]] &amp; " " &amp; TEXT(Dumpadas[[#This Row],[fecha ]], "dd-mm-yyyy")</f>
        <v>NIVEL 974 M4 7S L32 T.PM 1011 24-04-2026</v>
      </c>
      <c r="G1009" s="535" t="s">
        <v>304</v>
      </c>
      <c r="H1009" s="538">
        <v>46136</v>
      </c>
      <c r="I1009" s="535">
        <v>3.2</v>
      </c>
      <c r="J1009" s="539">
        <v>2.0500000000000001E-2</v>
      </c>
      <c r="K1009" s="539">
        <f>+IF(Dumpadas[[#This Row],[ley]]&gt;0.03,0.03,Dumpadas[[#This Row],[ley]])</f>
        <v>2.0500000000000001E-2</v>
      </c>
      <c r="L1009" s="539"/>
      <c r="M1009" s="535">
        <v>28952</v>
      </c>
      <c r="N1009" s="535"/>
      <c r="O1009" s="539"/>
      <c r="P1009" s="540" t="str" cm="1">
        <f t="array" ref="P1009">INDEX(Rangos!$E$3:$E$16,MATCH(1,(Dumpadas[[#This Row],[ley]]&gt;=Rangos!$B$3:$B$16)*(Dumpadas[[#This Row],[ley]]&lt;=Rangos!$C$3:$C$16),0))</f>
        <v>H</v>
      </c>
      <c r="R1009" s="769"/>
      <c r="S1009" s="769" t="s">
        <v>1701</v>
      </c>
      <c r="T1009" s="369">
        <v>1</v>
      </c>
      <c r="U1009" s="369">
        <v>3.2</v>
      </c>
      <c r="V1009" s="10">
        <v>1.44E-2</v>
      </c>
      <c r="Y1009" s="769"/>
      <c r="Z1009" s="769" t="s">
        <v>1701</v>
      </c>
      <c r="AA1009" s="369">
        <v>1</v>
      </c>
      <c r="AB1009" s="369">
        <v>3.2</v>
      </c>
      <c r="AC1009" s="10">
        <v>1.44E-2</v>
      </c>
      <c r="AD1009" s="10">
        <v>1.44E-2</v>
      </c>
    </row>
    <row r="1010" spans="2:30">
      <c r="B1010" s="535"/>
      <c r="C1010" s="535" t="s">
        <v>3804</v>
      </c>
      <c r="D1010" s="535" t="s">
        <v>3792</v>
      </c>
      <c r="E1010" s="535">
        <v>1012</v>
      </c>
      <c r="F1010" s="537" t="str">
        <f>Dumpadas[[#This Row],[punto]] &amp; " "&amp;Dumpadas[[#This Row],[jornada]]&amp;" " &amp; Dumpadas[[#This Row],[N°Acop]] &amp; " " &amp; TEXT(Dumpadas[[#This Row],[fecha ]], "dd-mm-yyyy")</f>
        <v>NIVEL 974 M4 7S L32 T.PM 1012 24-04-2026</v>
      </c>
      <c r="G1010" s="535" t="s">
        <v>304</v>
      </c>
      <c r="H1010" s="538">
        <v>46136</v>
      </c>
      <c r="I1010" s="535">
        <v>3.2</v>
      </c>
      <c r="J1010" s="539">
        <v>1.9900000000000001E-2</v>
      </c>
      <c r="K1010" s="539">
        <f>+IF(Dumpadas[[#This Row],[ley]]&gt;0.03,0.03,Dumpadas[[#This Row],[ley]])</f>
        <v>1.9900000000000001E-2</v>
      </c>
      <c r="L1010" s="539"/>
      <c r="M1010" s="535">
        <v>28952</v>
      </c>
      <c r="N1010" s="535"/>
      <c r="O1010" s="539"/>
      <c r="P1010" s="540" t="str" cm="1">
        <f t="array" ref="P1010">INDEX(Rangos!$E$3:$E$16,MATCH(1,(Dumpadas[[#This Row],[ley]]&gt;=Rangos!$B$3:$B$16)*(Dumpadas[[#This Row],[ley]]&lt;=Rangos!$C$3:$C$16),0))</f>
        <v>H</v>
      </c>
      <c r="R1010" s="769"/>
      <c r="S1010" s="769" t="s">
        <v>1702</v>
      </c>
      <c r="T1010" s="369">
        <v>1</v>
      </c>
      <c r="U1010" s="369">
        <v>3.2</v>
      </c>
      <c r="V1010" s="10">
        <v>1.26E-2</v>
      </c>
      <c r="Y1010" s="769"/>
      <c r="Z1010" s="769" t="s">
        <v>1702</v>
      </c>
      <c r="AA1010" s="369">
        <v>1</v>
      </c>
      <c r="AB1010" s="369">
        <v>3.2</v>
      </c>
      <c r="AC1010" s="10">
        <v>1.26E-2</v>
      </c>
      <c r="AD1010" s="10">
        <v>1.26E-2</v>
      </c>
    </row>
    <row r="1011" spans="2:30">
      <c r="B1011" s="535"/>
      <c r="C1011" s="535" t="s">
        <v>3804</v>
      </c>
      <c r="D1011" s="535" t="s">
        <v>3792</v>
      </c>
      <c r="E1011" s="535">
        <v>1013</v>
      </c>
      <c r="F1011" s="537" t="str">
        <f>Dumpadas[[#This Row],[punto]] &amp; " "&amp;Dumpadas[[#This Row],[jornada]]&amp;" " &amp; Dumpadas[[#This Row],[N°Acop]] &amp; " " &amp; TEXT(Dumpadas[[#This Row],[fecha ]], "dd-mm-yyyy")</f>
        <v>NIVEL 974 M4 7S L32 T.PM 1013 24-04-2026</v>
      </c>
      <c r="G1011" s="535" t="s">
        <v>304</v>
      </c>
      <c r="H1011" s="538">
        <v>46136</v>
      </c>
      <c r="I1011" s="535">
        <v>3.2</v>
      </c>
      <c r="J1011" s="539">
        <v>1.83E-2</v>
      </c>
      <c r="K1011" s="539">
        <f>+IF(Dumpadas[[#This Row],[ley]]&gt;0.03,0.03,Dumpadas[[#This Row],[ley]])</f>
        <v>1.83E-2</v>
      </c>
      <c r="L1011" s="539"/>
      <c r="M1011" s="535">
        <v>28952</v>
      </c>
      <c r="N1011" s="535"/>
      <c r="O1011" s="539"/>
      <c r="P1011" s="540" t="str" cm="1">
        <f t="array" ref="P1011">INDEX(Rangos!$E$3:$E$16,MATCH(1,(Dumpadas[[#This Row],[ley]]&gt;=Rangos!$B$3:$B$16)*(Dumpadas[[#This Row],[ley]]&lt;=Rangos!$C$3:$C$16),0))</f>
        <v>G</v>
      </c>
      <c r="R1011" s="769"/>
      <c r="S1011" s="769" t="s">
        <v>1703</v>
      </c>
      <c r="T1011" s="369">
        <v>1</v>
      </c>
      <c r="U1011" s="369">
        <v>3.2</v>
      </c>
      <c r="V1011" s="10">
        <v>1.9199999999999998E-2</v>
      </c>
      <c r="Y1011" s="769"/>
      <c r="Z1011" s="769" t="s">
        <v>1703</v>
      </c>
      <c r="AA1011" s="369">
        <v>1</v>
      </c>
      <c r="AB1011" s="369">
        <v>3.2</v>
      </c>
      <c r="AC1011" s="10">
        <v>1.9199999999999998E-2</v>
      </c>
      <c r="AD1011" s="10">
        <v>1.9199999999999998E-2</v>
      </c>
    </row>
    <row r="1012" spans="2:30">
      <c r="B1012" s="535"/>
      <c r="C1012" s="535" t="s">
        <v>3804</v>
      </c>
      <c r="D1012" s="535" t="s">
        <v>3792</v>
      </c>
      <c r="E1012" s="535">
        <v>1014</v>
      </c>
      <c r="F1012" s="537" t="str">
        <f>Dumpadas[[#This Row],[punto]] &amp; " "&amp;Dumpadas[[#This Row],[jornada]]&amp;" " &amp; Dumpadas[[#This Row],[N°Acop]] &amp; " " &amp; TEXT(Dumpadas[[#This Row],[fecha ]], "dd-mm-yyyy")</f>
        <v>NIVEL 974 M4 7S L32 T.PM 1014 24-04-2026</v>
      </c>
      <c r="G1012" s="535" t="s">
        <v>304</v>
      </c>
      <c r="H1012" s="538">
        <v>46136</v>
      </c>
      <c r="I1012" s="535">
        <v>3.2</v>
      </c>
      <c r="J1012" s="539">
        <v>2.3599999999999999E-2</v>
      </c>
      <c r="K1012" s="539">
        <f>+IF(Dumpadas[[#This Row],[ley]]&gt;0.03,0.03,Dumpadas[[#This Row],[ley]])</f>
        <v>2.3599999999999999E-2</v>
      </c>
      <c r="L1012" s="539"/>
      <c r="M1012" s="535">
        <v>28952</v>
      </c>
      <c r="N1012" s="535"/>
      <c r="O1012" s="539"/>
      <c r="P1012" s="540" t="str" cm="1">
        <f t="array" ref="P1012">INDEX(Rangos!$E$3:$E$16,MATCH(1,(Dumpadas[[#This Row],[ley]]&gt;=Rangos!$B$3:$B$16)*(Dumpadas[[#This Row],[ley]]&lt;=Rangos!$C$3:$C$16),0))</f>
        <v>J</v>
      </c>
      <c r="R1012" s="769"/>
      <c r="S1012" s="769" t="s">
        <v>1704</v>
      </c>
      <c r="T1012" s="369">
        <v>1</v>
      </c>
      <c r="U1012" s="369">
        <v>3.2</v>
      </c>
      <c r="V1012" s="10">
        <v>2.18E-2</v>
      </c>
      <c r="Y1012" s="769"/>
      <c r="Z1012" s="769" t="s">
        <v>1704</v>
      </c>
      <c r="AA1012" s="369">
        <v>1</v>
      </c>
      <c r="AB1012" s="369">
        <v>3.2</v>
      </c>
      <c r="AC1012" s="10">
        <v>2.18E-2</v>
      </c>
      <c r="AD1012" s="10">
        <v>2.18E-2</v>
      </c>
    </row>
    <row r="1013" spans="2:30">
      <c r="B1013" s="535"/>
      <c r="C1013" s="535" t="s">
        <v>3804</v>
      </c>
      <c r="D1013" s="535" t="s">
        <v>3792</v>
      </c>
      <c r="E1013" s="535">
        <v>1015</v>
      </c>
      <c r="F1013" s="537" t="str">
        <f>Dumpadas[[#This Row],[punto]] &amp; " "&amp;Dumpadas[[#This Row],[jornada]]&amp;" " &amp; Dumpadas[[#This Row],[N°Acop]] &amp; " " &amp; TEXT(Dumpadas[[#This Row],[fecha ]], "dd-mm-yyyy")</f>
        <v>NIVEL 974 M4 7S L32 T.PM 1015 24-04-2026</v>
      </c>
      <c r="G1013" s="535" t="s">
        <v>304</v>
      </c>
      <c r="H1013" s="538">
        <v>46136</v>
      </c>
      <c r="I1013" s="535">
        <v>3.2</v>
      </c>
      <c r="J1013" s="539">
        <v>1.83E-2</v>
      </c>
      <c r="K1013" s="539">
        <f>+IF(Dumpadas[[#This Row],[ley]]&gt;0.03,0.03,Dumpadas[[#This Row],[ley]])</f>
        <v>1.83E-2</v>
      </c>
      <c r="L1013" s="539"/>
      <c r="M1013" s="535">
        <v>28952</v>
      </c>
      <c r="N1013" s="535"/>
      <c r="O1013" s="539"/>
      <c r="P1013" s="540" t="str" cm="1">
        <f t="array" ref="P1013">INDEX(Rangos!$E$3:$E$16,MATCH(1,(Dumpadas[[#This Row],[ley]]&gt;=Rangos!$B$3:$B$16)*(Dumpadas[[#This Row],[ley]]&lt;=Rangos!$C$3:$C$16),0))</f>
        <v>G</v>
      </c>
      <c r="R1013" s="769"/>
      <c r="S1013" s="769" t="s">
        <v>1705</v>
      </c>
      <c r="T1013" s="369">
        <v>1</v>
      </c>
      <c r="U1013" s="369">
        <v>3.2</v>
      </c>
      <c r="V1013" s="10">
        <v>1.8599999999999998E-2</v>
      </c>
      <c r="Y1013" s="769"/>
      <c r="Z1013" s="769" t="s">
        <v>1705</v>
      </c>
      <c r="AA1013" s="369">
        <v>1</v>
      </c>
      <c r="AB1013" s="369">
        <v>3.2</v>
      </c>
      <c r="AC1013" s="10">
        <v>1.8599999999999998E-2</v>
      </c>
      <c r="AD1013" s="10">
        <v>1.8599999999999998E-2</v>
      </c>
    </row>
    <row r="1014" spans="2:30">
      <c r="B1014" s="535"/>
      <c r="C1014" s="535" t="s">
        <v>3804</v>
      </c>
      <c r="D1014" s="535" t="s">
        <v>3792</v>
      </c>
      <c r="E1014" s="535">
        <v>1016</v>
      </c>
      <c r="F1014" s="537" t="str">
        <f>Dumpadas[[#This Row],[punto]] &amp; " "&amp;Dumpadas[[#This Row],[jornada]]&amp;" " &amp; Dumpadas[[#This Row],[N°Acop]] &amp; " " &amp; TEXT(Dumpadas[[#This Row],[fecha ]], "dd-mm-yyyy")</f>
        <v>NIVEL 974 M4 7S L32 T.PM 1016 24-04-2026</v>
      </c>
      <c r="G1014" s="535" t="s">
        <v>304</v>
      </c>
      <c r="H1014" s="538">
        <v>46136</v>
      </c>
      <c r="I1014" s="535">
        <v>3.2</v>
      </c>
      <c r="J1014" s="539">
        <v>1.9800000000000002E-2</v>
      </c>
      <c r="K1014" s="539">
        <f>+IF(Dumpadas[[#This Row],[ley]]&gt;0.03,0.03,Dumpadas[[#This Row],[ley]])</f>
        <v>1.9800000000000002E-2</v>
      </c>
      <c r="L1014" s="539"/>
      <c r="M1014" s="535">
        <v>28952</v>
      </c>
      <c r="N1014" s="535"/>
      <c r="O1014" s="539"/>
      <c r="P1014" s="540" t="str" cm="1">
        <f t="array" ref="P1014">INDEX(Rangos!$E$3:$E$16,MATCH(1,(Dumpadas[[#This Row],[ley]]&gt;=Rangos!$B$3:$B$16)*(Dumpadas[[#This Row],[ley]]&lt;=Rangos!$C$3:$C$16),0))</f>
        <v>H</v>
      </c>
      <c r="R1014" s="769"/>
      <c r="S1014" s="769" t="s">
        <v>1706</v>
      </c>
      <c r="T1014" s="369">
        <v>1</v>
      </c>
      <c r="U1014" s="369">
        <v>3.2</v>
      </c>
      <c r="V1014" s="10">
        <v>2.2800000000000001E-2</v>
      </c>
      <c r="Y1014" s="769"/>
      <c r="Z1014" s="769" t="s">
        <v>1706</v>
      </c>
      <c r="AA1014" s="369">
        <v>1</v>
      </c>
      <c r="AB1014" s="369">
        <v>3.2</v>
      </c>
      <c r="AC1014" s="10">
        <v>2.2800000000000001E-2</v>
      </c>
      <c r="AD1014" s="10">
        <v>2.2800000000000001E-2</v>
      </c>
    </row>
    <row r="1015" spans="2:30">
      <c r="B1015" s="535"/>
      <c r="C1015" s="535" t="s">
        <v>3804</v>
      </c>
      <c r="D1015" s="535" t="s">
        <v>3792</v>
      </c>
      <c r="E1015" s="535">
        <v>1017</v>
      </c>
      <c r="F1015" s="537" t="str">
        <f>Dumpadas[[#This Row],[punto]] &amp; " "&amp;Dumpadas[[#This Row],[jornada]]&amp;" " &amp; Dumpadas[[#This Row],[N°Acop]] &amp; " " &amp; TEXT(Dumpadas[[#This Row],[fecha ]], "dd-mm-yyyy")</f>
        <v>NIVEL 974 M4 7S L32 T.PM 1017 24-04-2026</v>
      </c>
      <c r="G1015" s="535" t="s">
        <v>304</v>
      </c>
      <c r="H1015" s="538">
        <v>46136</v>
      </c>
      <c r="I1015" s="535">
        <v>3.2</v>
      </c>
      <c r="J1015" s="539">
        <v>2.23E-2</v>
      </c>
      <c r="K1015" s="539">
        <f>+IF(Dumpadas[[#This Row],[ley]]&gt;0.03,0.03,Dumpadas[[#This Row],[ley]])</f>
        <v>2.23E-2</v>
      </c>
      <c r="L1015" s="539"/>
      <c r="M1015" s="535">
        <v>28952</v>
      </c>
      <c r="N1015" s="535"/>
      <c r="O1015" s="539"/>
      <c r="P1015" s="540" t="str" cm="1">
        <f t="array" ref="P1015">INDEX(Rangos!$E$3:$E$16,MATCH(1,(Dumpadas[[#This Row],[ley]]&gt;=Rangos!$B$3:$B$16)*(Dumpadas[[#This Row],[ley]]&lt;=Rangos!$C$3:$C$16),0))</f>
        <v>I</v>
      </c>
      <c r="R1015" s="769"/>
      <c r="S1015" s="769" t="s">
        <v>1707</v>
      </c>
      <c r="T1015" s="369">
        <v>1</v>
      </c>
      <c r="U1015" s="369">
        <v>3.2</v>
      </c>
      <c r="V1015" s="10">
        <v>1.37E-2</v>
      </c>
      <c r="Y1015" s="769"/>
      <c r="Z1015" s="769" t="s">
        <v>1707</v>
      </c>
      <c r="AA1015" s="369">
        <v>1</v>
      </c>
      <c r="AB1015" s="369">
        <v>3.2</v>
      </c>
      <c r="AC1015" s="10">
        <v>1.37E-2</v>
      </c>
      <c r="AD1015" s="10">
        <v>1.37E-2</v>
      </c>
    </row>
    <row r="1016" spans="2:30">
      <c r="B1016" s="535"/>
      <c r="C1016" s="535" t="s">
        <v>3804</v>
      </c>
      <c r="D1016" s="535" t="s">
        <v>3792</v>
      </c>
      <c r="E1016" s="535">
        <v>1019</v>
      </c>
      <c r="F1016" s="537" t="str">
        <f>Dumpadas[[#This Row],[punto]] &amp; " "&amp;Dumpadas[[#This Row],[jornada]]&amp;" " &amp; Dumpadas[[#This Row],[N°Acop]] &amp; " " &amp; TEXT(Dumpadas[[#This Row],[fecha ]], "dd-mm-yyyy")</f>
        <v>NIVEL 974 M4 7S L32 T.PM 1019 24-04-2026</v>
      </c>
      <c r="G1016" s="535" t="s">
        <v>304</v>
      </c>
      <c r="H1016" s="538">
        <v>46136</v>
      </c>
      <c r="I1016" s="535">
        <v>3.2</v>
      </c>
      <c r="J1016" s="539">
        <v>2.1700000000000001E-2</v>
      </c>
      <c r="K1016" s="539">
        <f>+IF(Dumpadas[[#This Row],[ley]]&gt;0.03,0.03,Dumpadas[[#This Row],[ley]])</f>
        <v>2.1700000000000001E-2</v>
      </c>
      <c r="L1016" s="539"/>
      <c r="M1016" s="535">
        <v>28952</v>
      </c>
      <c r="N1016" s="535"/>
      <c r="O1016" s="539"/>
      <c r="P1016" s="540" t="str" cm="1">
        <f t="array" ref="P1016">INDEX(Rangos!$E$3:$E$16,MATCH(1,(Dumpadas[[#This Row],[ley]]&gt;=Rangos!$B$3:$B$16)*(Dumpadas[[#This Row],[ley]]&lt;=Rangos!$C$3:$C$16),0))</f>
        <v>I</v>
      </c>
      <c r="R1016" s="769"/>
      <c r="S1016" s="769" t="s">
        <v>1708</v>
      </c>
      <c r="T1016" s="369">
        <v>1</v>
      </c>
      <c r="U1016" s="369">
        <v>3.2</v>
      </c>
      <c r="V1016" s="10">
        <v>1.4500000000000001E-2</v>
      </c>
      <c r="Y1016" s="769"/>
      <c r="Z1016" s="769" t="s">
        <v>1708</v>
      </c>
      <c r="AA1016" s="369">
        <v>1</v>
      </c>
      <c r="AB1016" s="369">
        <v>3.2</v>
      </c>
      <c r="AC1016" s="10">
        <v>1.4500000000000001E-2</v>
      </c>
      <c r="AD1016" s="10">
        <v>1.4500000000000001E-2</v>
      </c>
    </row>
    <row r="1017" spans="2:30">
      <c r="B1017" s="535"/>
      <c r="C1017" s="535" t="s">
        <v>3804</v>
      </c>
      <c r="D1017" s="535" t="s">
        <v>3792</v>
      </c>
      <c r="E1017" s="535">
        <v>1020</v>
      </c>
      <c r="F1017" s="537" t="str">
        <f>Dumpadas[[#This Row],[punto]] &amp; " "&amp;Dumpadas[[#This Row],[jornada]]&amp;" " &amp; Dumpadas[[#This Row],[N°Acop]] &amp; " " &amp; TEXT(Dumpadas[[#This Row],[fecha ]], "dd-mm-yyyy")</f>
        <v>NIVEL 974 M4 7S L32 T.PM 1020 24-04-2026</v>
      </c>
      <c r="G1017" s="535" t="s">
        <v>304</v>
      </c>
      <c r="H1017" s="538">
        <v>46136</v>
      </c>
      <c r="I1017" s="535">
        <v>3.2</v>
      </c>
      <c r="J1017" s="539">
        <v>3.1899999999999998E-2</v>
      </c>
      <c r="K1017" s="539">
        <f>+IF(Dumpadas[[#This Row],[ley]]&gt;0.03,0.03,Dumpadas[[#This Row],[ley]])</f>
        <v>0.03</v>
      </c>
      <c r="L1017" s="539"/>
      <c r="M1017" s="535">
        <v>28952</v>
      </c>
      <c r="N1017" s="535"/>
      <c r="O1017" s="539"/>
      <c r="P1017" s="540" t="str" cm="1">
        <f t="array" ref="P1017">INDEX(Rangos!$E$3:$E$16,MATCH(1,(Dumpadas[[#This Row],[ley]]&gt;=Rangos!$B$3:$B$16)*(Dumpadas[[#This Row],[ley]]&lt;=Rangos!$C$3:$C$16),0))</f>
        <v>L</v>
      </c>
      <c r="R1017" s="769"/>
      <c r="S1017" s="769" t="s">
        <v>1709</v>
      </c>
      <c r="T1017" s="369">
        <v>1</v>
      </c>
      <c r="U1017" s="369">
        <v>3.2</v>
      </c>
      <c r="V1017" s="10">
        <v>1.15E-2</v>
      </c>
      <c r="Y1017" s="769"/>
      <c r="Z1017" s="769" t="s">
        <v>1709</v>
      </c>
      <c r="AA1017" s="369">
        <v>1</v>
      </c>
      <c r="AB1017" s="369">
        <v>3.2</v>
      </c>
      <c r="AC1017" s="10">
        <v>1.15E-2</v>
      </c>
      <c r="AD1017" s="10">
        <v>1.15E-2</v>
      </c>
    </row>
    <row r="1018" spans="2:30">
      <c r="B1018" s="601"/>
      <c r="C1018" s="773" t="s">
        <v>3786</v>
      </c>
      <c r="D1018" s="773" t="s">
        <v>227</v>
      </c>
      <c r="E1018" s="386">
        <v>1021</v>
      </c>
      <c r="F1018" s="410" t="str">
        <f>Dumpadas[[#This Row],[punto]] &amp; " "&amp;Dumpadas[[#This Row],[jornada]]&amp;" " &amp; Dumpadas[[#This Row],[N°Acop]] &amp; " " &amp; TEXT(Dumpadas[[#This Row],[fecha ]], "dd-mm-yyyy")</f>
        <v>NIVEL 974 M4 6N T.PM 1021 24-04-2026</v>
      </c>
      <c r="G1018" s="601" t="s">
        <v>304</v>
      </c>
      <c r="H1018" s="5">
        <v>46136</v>
      </c>
      <c r="I1018" s="601">
        <v>3.2</v>
      </c>
      <c r="J1018" s="8">
        <v>1.7000000000000001E-2</v>
      </c>
      <c r="K1018" s="8">
        <f>+IF(Dumpadas[[#This Row],[ley]]&gt;0.03,0.03,Dumpadas[[#This Row],[ley]])</f>
        <v>1.7000000000000001E-2</v>
      </c>
      <c r="L1018" s="427"/>
      <c r="M1018" s="386">
        <v>28953</v>
      </c>
      <c r="N1018" s="386"/>
      <c r="O1018" s="7"/>
      <c r="P1018" s="10" t="str" cm="1">
        <f t="array" ref="P1018">INDEX(Rangos!$E$3:$E$16,MATCH(1,(Dumpadas[[#This Row],[ley]]&gt;=Rangos!$B$3:$B$16)*(Dumpadas[[#This Row],[ley]]&lt;=Rangos!$C$3:$C$16),0))</f>
        <v>F</v>
      </c>
      <c r="R1018" s="769"/>
      <c r="S1018" s="769" t="s">
        <v>1710</v>
      </c>
      <c r="T1018" s="369">
        <v>1</v>
      </c>
      <c r="U1018" s="369">
        <v>3.2</v>
      </c>
      <c r="V1018" s="10">
        <v>1.5800000000000002E-2</v>
      </c>
      <c r="Y1018" s="769"/>
      <c r="Z1018" s="769" t="s">
        <v>1710</v>
      </c>
      <c r="AA1018" s="369">
        <v>1</v>
      </c>
      <c r="AB1018" s="369">
        <v>3.2</v>
      </c>
      <c r="AC1018" s="10">
        <v>1.5800000000000002E-2</v>
      </c>
      <c r="AD1018" s="10">
        <v>1.5800000000000002E-2</v>
      </c>
    </row>
    <row r="1019" spans="2:30">
      <c r="B1019" s="601"/>
      <c r="C1019" s="773" t="s">
        <v>3786</v>
      </c>
      <c r="D1019" s="773" t="s">
        <v>227</v>
      </c>
      <c r="E1019" s="386">
        <v>1022</v>
      </c>
      <c r="F1019" s="410" t="str">
        <f>Dumpadas[[#This Row],[punto]] &amp; " "&amp;Dumpadas[[#This Row],[jornada]]&amp;" " &amp; Dumpadas[[#This Row],[N°Acop]] &amp; " " &amp; TEXT(Dumpadas[[#This Row],[fecha ]], "dd-mm-yyyy")</f>
        <v>NIVEL 974 M4 6N T.PM 1022 24-04-2026</v>
      </c>
      <c r="G1019" s="601" t="s">
        <v>304</v>
      </c>
      <c r="H1019" s="5">
        <v>46136</v>
      </c>
      <c r="I1019" s="601">
        <v>3.2</v>
      </c>
      <c r="J1019" s="8">
        <v>3.0099999999999998E-2</v>
      </c>
      <c r="K1019" s="8">
        <f>+IF(Dumpadas[[#This Row],[ley]]&gt;0.03,0.03,Dumpadas[[#This Row],[ley]])</f>
        <v>0.03</v>
      </c>
      <c r="L1019" s="427"/>
      <c r="M1019" s="386">
        <v>28953</v>
      </c>
      <c r="N1019" s="386"/>
      <c r="O1019" s="7"/>
      <c r="P1019" s="10" t="str" cm="1">
        <f t="array" ref="P1019">INDEX(Rangos!$E$3:$E$16,MATCH(1,(Dumpadas[[#This Row],[ley]]&gt;=Rangos!$B$3:$B$16)*(Dumpadas[[#This Row],[ley]]&lt;=Rangos!$C$3:$C$16),0))</f>
        <v>L</v>
      </c>
      <c r="R1019" s="769"/>
      <c r="S1019" s="769" t="s">
        <v>1711</v>
      </c>
      <c r="T1019" s="369">
        <v>1</v>
      </c>
      <c r="U1019" s="369">
        <v>3.2</v>
      </c>
      <c r="V1019" s="10">
        <v>1.5299999999999999E-2</v>
      </c>
      <c r="Y1019" s="769"/>
      <c r="Z1019" s="769" t="s">
        <v>1711</v>
      </c>
      <c r="AA1019" s="369">
        <v>1</v>
      </c>
      <c r="AB1019" s="369">
        <v>3.2</v>
      </c>
      <c r="AC1019" s="10">
        <v>1.5299999999999999E-2</v>
      </c>
      <c r="AD1019" s="10">
        <v>1.5299999999999999E-2</v>
      </c>
    </row>
    <row r="1020" spans="2:30">
      <c r="B1020" s="601"/>
      <c r="C1020" s="773" t="s">
        <v>3786</v>
      </c>
      <c r="D1020" s="773" t="s">
        <v>227</v>
      </c>
      <c r="E1020" s="386">
        <v>1023</v>
      </c>
      <c r="F1020" s="410" t="str">
        <f>Dumpadas[[#This Row],[punto]] &amp; " "&amp;Dumpadas[[#This Row],[jornada]]&amp;" " &amp; Dumpadas[[#This Row],[N°Acop]] &amp; " " &amp; TEXT(Dumpadas[[#This Row],[fecha ]], "dd-mm-yyyy")</f>
        <v>NIVEL 974 M4 6N T.PM 1023 24-04-2026</v>
      </c>
      <c r="G1020" s="601" t="s">
        <v>304</v>
      </c>
      <c r="H1020" s="5">
        <v>46136</v>
      </c>
      <c r="I1020" s="601">
        <v>3.2</v>
      </c>
      <c r="J1020" s="8">
        <v>2.46E-2</v>
      </c>
      <c r="K1020" s="8">
        <f>+IF(Dumpadas[[#This Row],[ley]]&gt;0.03,0.03,Dumpadas[[#This Row],[ley]])</f>
        <v>2.46E-2</v>
      </c>
      <c r="L1020" s="427"/>
      <c r="M1020" s="386">
        <v>28953</v>
      </c>
      <c r="N1020" s="386"/>
      <c r="O1020" s="7"/>
      <c r="P1020" s="10" t="str" cm="1">
        <f t="array" ref="P1020">INDEX(Rangos!$E$3:$E$16,MATCH(1,(Dumpadas[[#This Row],[ley]]&gt;=Rangos!$B$3:$B$16)*(Dumpadas[[#This Row],[ley]]&lt;=Rangos!$C$3:$C$16),0))</f>
        <v>J</v>
      </c>
      <c r="R1020" s="769"/>
      <c r="S1020" s="769" t="s">
        <v>1712</v>
      </c>
      <c r="T1020" s="369">
        <v>1</v>
      </c>
      <c r="U1020" s="369">
        <v>3.2</v>
      </c>
      <c r="V1020" s="10">
        <v>1.5800000000000002E-2</v>
      </c>
      <c r="Y1020" s="769"/>
      <c r="Z1020" s="769" t="s">
        <v>1712</v>
      </c>
      <c r="AA1020" s="369">
        <v>1</v>
      </c>
      <c r="AB1020" s="369">
        <v>3.2</v>
      </c>
      <c r="AC1020" s="10">
        <v>1.5800000000000002E-2</v>
      </c>
      <c r="AD1020" s="10">
        <v>1.5800000000000002E-2</v>
      </c>
    </row>
    <row r="1021" spans="2:30">
      <c r="B1021" s="601"/>
      <c r="C1021" s="773" t="s">
        <v>3786</v>
      </c>
      <c r="D1021" s="773" t="s">
        <v>227</v>
      </c>
      <c r="E1021" s="386">
        <v>1024</v>
      </c>
      <c r="F1021" s="410" t="str">
        <f>Dumpadas[[#This Row],[punto]] &amp; " "&amp;Dumpadas[[#This Row],[jornada]]&amp;" " &amp; Dumpadas[[#This Row],[N°Acop]] &amp; " " &amp; TEXT(Dumpadas[[#This Row],[fecha ]], "dd-mm-yyyy")</f>
        <v>NIVEL 974 M4 6N T.PM 1024 24-04-2026</v>
      </c>
      <c r="G1021" s="601" t="s">
        <v>304</v>
      </c>
      <c r="H1021" s="5">
        <v>46136</v>
      </c>
      <c r="I1021" s="601">
        <v>3.2</v>
      </c>
      <c r="J1021" s="8">
        <v>1.6E-2</v>
      </c>
      <c r="K1021" s="8">
        <f>+IF(Dumpadas[[#This Row],[ley]]&gt;0.03,0.03,Dumpadas[[#This Row],[ley]])</f>
        <v>1.6E-2</v>
      </c>
      <c r="L1021" s="427"/>
      <c r="M1021" s="386">
        <v>28953</v>
      </c>
      <c r="N1021" s="386"/>
      <c r="O1021" s="7"/>
      <c r="P1021" s="10" t="str" cm="1">
        <f t="array" ref="P1021">INDEX(Rangos!$E$3:$E$16,MATCH(1,(Dumpadas[[#This Row],[ley]]&gt;=Rangos!$B$3:$B$16)*(Dumpadas[[#This Row],[ley]]&lt;=Rangos!$C$3:$C$16),0))</f>
        <v>F</v>
      </c>
      <c r="R1021" s="769"/>
      <c r="S1021" s="769" t="s">
        <v>1713</v>
      </c>
      <c r="T1021" s="369">
        <v>1</v>
      </c>
      <c r="U1021" s="369">
        <v>3.2</v>
      </c>
      <c r="V1021" s="10">
        <v>1.83E-2</v>
      </c>
      <c r="Y1021" s="769"/>
      <c r="Z1021" s="769" t="s">
        <v>1713</v>
      </c>
      <c r="AA1021" s="369">
        <v>1</v>
      </c>
      <c r="AB1021" s="369">
        <v>3.2</v>
      </c>
      <c r="AC1021" s="10">
        <v>1.83E-2</v>
      </c>
      <c r="AD1021" s="10">
        <v>1.83E-2</v>
      </c>
    </row>
    <row r="1022" spans="2:30">
      <c r="B1022" s="601"/>
      <c r="C1022" s="773" t="s">
        <v>3786</v>
      </c>
      <c r="D1022" s="773" t="s">
        <v>227</v>
      </c>
      <c r="E1022" s="386">
        <v>1025</v>
      </c>
      <c r="F1022" s="410" t="str">
        <f>Dumpadas[[#This Row],[punto]] &amp; " "&amp;Dumpadas[[#This Row],[jornada]]&amp;" " &amp; Dumpadas[[#This Row],[N°Acop]] &amp; " " &amp; TEXT(Dumpadas[[#This Row],[fecha ]], "dd-mm-yyyy")</f>
        <v>NIVEL 974 M4 6N T.PM 1025 24-04-2026</v>
      </c>
      <c r="G1022" s="601" t="s">
        <v>304</v>
      </c>
      <c r="H1022" s="5">
        <v>46136</v>
      </c>
      <c r="I1022" s="601">
        <v>3.2</v>
      </c>
      <c r="J1022" s="8">
        <v>1.7999999999999999E-2</v>
      </c>
      <c r="K1022" s="8">
        <f>+IF(Dumpadas[[#This Row],[ley]]&gt;0.03,0.03,Dumpadas[[#This Row],[ley]])</f>
        <v>1.7999999999999999E-2</v>
      </c>
      <c r="L1022" s="427"/>
      <c r="M1022" s="386">
        <v>28953</v>
      </c>
      <c r="N1022" s="386"/>
      <c r="O1022" s="7"/>
      <c r="P1022" s="10" t="str" cm="1">
        <f t="array" ref="P1022">INDEX(Rangos!$E$3:$E$16,MATCH(1,(Dumpadas[[#This Row],[ley]]&gt;=Rangos!$B$3:$B$16)*(Dumpadas[[#This Row],[ley]]&lt;=Rangos!$C$3:$C$16),0))</f>
        <v>G</v>
      </c>
      <c r="R1022" s="769"/>
      <c r="S1022" s="769" t="s">
        <v>1714</v>
      </c>
      <c r="T1022" s="369">
        <v>1</v>
      </c>
      <c r="U1022" s="369">
        <v>3.2</v>
      </c>
      <c r="V1022" s="10">
        <v>1.7899999999999999E-2</v>
      </c>
      <c r="Y1022" s="769"/>
      <c r="Z1022" s="769" t="s">
        <v>1714</v>
      </c>
      <c r="AA1022" s="369">
        <v>1</v>
      </c>
      <c r="AB1022" s="369">
        <v>3.2</v>
      </c>
      <c r="AC1022" s="10">
        <v>1.7899999999999999E-2</v>
      </c>
      <c r="AD1022" s="10">
        <v>1.7899999999999999E-2</v>
      </c>
    </row>
    <row r="1023" spans="2:30">
      <c r="B1023" s="601"/>
      <c r="C1023" s="773" t="s">
        <v>3786</v>
      </c>
      <c r="D1023" s="773" t="s">
        <v>227</v>
      </c>
      <c r="E1023" s="386">
        <v>1026</v>
      </c>
      <c r="F1023" s="410" t="str">
        <f>Dumpadas[[#This Row],[punto]] &amp; " "&amp;Dumpadas[[#This Row],[jornada]]&amp;" " &amp; Dumpadas[[#This Row],[N°Acop]] &amp; " " &amp; TEXT(Dumpadas[[#This Row],[fecha ]], "dd-mm-yyyy")</f>
        <v>NIVEL 974 M4 6N T.PM 1026 24-04-2026</v>
      </c>
      <c r="G1023" s="601" t="s">
        <v>304</v>
      </c>
      <c r="H1023" s="5">
        <v>46136</v>
      </c>
      <c r="I1023" s="601">
        <v>3.2</v>
      </c>
      <c r="J1023" s="8">
        <v>1.9599999999999999E-2</v>
      </c>
      <c r="K1023" s="8">
        <f>+IF(Dumpadas[[#This Row],[ley]]&gt;0.03,0.03,Dumpadas[[#This Row],[ley]])</f>
        <v>1.9599999999999999E-2</v>
      </c>
      <c r="L1023" s="427"/>
      <c r="M1023" s="386">
        <v>28953</v>
      </c>
      <c r="N1023" s="386"/>
      <c r="O1023" s="7"/>
      <c r="P1023" s="10" t="str" cm="1">
        <f t="array" ref="P1023">INDEX(Rangos!$E$3:$E$16,MATCH(1,(Dumpadas[[#This Row],[ley]]&gt;=Rangos!$B$3:$B$16)*(Dumpadas[[#This Row],[ley]]&lt;=Rangos!$C$3:$C$16),0))</f>
        <v>H</v>
      </c>
      <c r="R1023" s="769"/>
      <c r="S1023" s="769" t="s">
        <v>1715</v>
      </c>
      <c r="T1023" s="369">
        <v>1</v>
      </c>
      <c r="U1023" s="369">
        <v>3.2</v>
      </c>
      <c r="V1023" s="10">
        <v>1.4E-2</v>
      </c>
      <c r="Y1023" s="769"/>
      <c r="Z1023" s="769" t="s">
        <v>1715</v>
      </c>
      <c r="AA1023" s="369">
        <v>1</v>
      </c>
      <c r="AB1023" s="369">
        <v>3.2</v>
      </c>
      <c r="AC1023" s="10">
        <v>1.4E-2</v>
      </c>
      <c r="AD1023" s="10">
        <v>1.4E-2</v>
      </c>
    </row>
    <row r="1024" spans="2:30">
      <c r="B1024" s="601"/>
      <c r="C1024" s="773" t="s">
        <v>3786</v>
      </c>
      <c r="D1024" s="773" t="s">
        <v>227</v>
      </c>
      <c r="E1024" s="386">
        <v>1027</v>
      </c>
      <c r="F1024" s="410" t="str">
        <f>Dumpadas[[#This Row],[punto]] &amp; " "&amp;Dumpadas[[#This Row],[jornada]]&amp;" " &amp; Dumpadas[[#This Row],[N°Acop]] &amp; " " &amp; TEXT(Dumpadas[[#This Row],[fecha ]], "dd-mm-yyyy")</f>
        <v>NIVEL 974 M4 6N T.PM 1027 24-04-2026</v>
      </c>
      <c r="G1024" s="601" t="s">
        <v>304</v>
      </c>
      <c r="H1024" s="5">
        <v>46136</v>
      </c>
      <c r="I1024" s="601">
        <v>3.2</v>
      </c>
      <c r="J1024" s="8">
        <v>1.52E-2</v>
      </c>
      <c r="K1024" s="8">
        <f>+IF(Dumpadas[[#This Row],[ley]]&gt;0.03,0.03,Dumpadas[[#This Row],[ley]])</f>
        <v>1.52E-2</v>
      </c>
      <c r="L1024" s="427"/>
      <c r="M1024" s="386">
        <v>28953</v>
      </c>
      <c r="N1024" s="386"/>
      <c r="O1024" s="7"/>
      <c r="P1024" s="10" t="str" cm="1">
        <f t="array" ref="P1024">INDEX(Rangos!$E$3:$E$16,MATCH(1,(Dumpadas[[#This Row],[ley]]&gt;=Rangos!$B$3:$B$16)*(Dumpadas[[#This Row],[ley]]&lt;=Rangos!$C$3:$C$16),0))</f>
        <v>F</v>
      </c>
      <c r="R1024" s="769"/>
      <c r="S1024" s="769" t="s">
        <v>1716</v>
      </c>
      <c r="T1024" s="369">
        <v>1</v>
      </c>
      <c r="U1024" s="369">
        <v>3.2</v>
      </c>
      <c r="V1024" s="10">
        <v>1.6799999999999999E-2</v>
      </c>
      <c r="Y1024" s="769"/>
      <c r="Z1024" s="769" t="s">
        <v>1716</v>
      </c>
      <c r="AA1024" s="369">
        <v>1</v>
      </c>
      <c r="AB1024" s="369">
        <v>3.2</v>
      </c>
      <c r="AC1024" s="10">
        <v>1.6799999999999999E-2</v>
      </c>
      <c r="AD1024" s="10">
        <v>1.6799999999999999E-2</v>
      </c>
    </row>
    <row r="1025" spans="2:30">
      <c r="B1025" s="601"/>
      <c r="C1025" s="773" t="s">
        <v>3786</v>
      </c>
      <c r="D1025" s="773" t="s">
        <v>227</v>
      </c>
      <c r="E1025" s="386">
        <v>1028</v>
      </c>
      <c r="F1025" s="410" t="str">
        <f>Dumpadas[[#This Row],[punto]] &amp; " "&amp;Dumpadas[[#This Row],[jornada]]&amp;" " &amp; Dumpadas[[#This Row],[N°Acop]] &amp; " " &amp; TEXT(Dumpadas[[#This Row],[fecha ]], "dd-mm-yyyy")</f>
        <v>NIVEL 974 M4 6N T.PM 1028 24-04-2026</v>
      </c>
      <c r="G1025" s="601" t="s">
        <v>304</v>
      </c>
      <c r="H1025" s="5">
        <v>46136</v>
      </c>
      <c r="I1025" s="601">
        <v>3.2</v>
      </c>
      <c r="J1025" s="8">
        <v>1.8700000000000001E-2</v>
      </c>
      <c r="K1025" s="8">
        <f>+IF(Dumpadas[[#This Row],[ley]]&gt;0.03,0.03,Dumpadas[[#This Row],[ley]])</f>
        <v>1.8700000000000001E-2</v>
      </c>
      <c r="L1025" s="427"/>
      <c r="M1025" s="386">
        <v>28953</v>
      </c>
      <c r="N1025" s="386"/>
      <c r="O1025" s="7"/>
      <c r="P1025" s="10" t="str" cm="1">
        <f t="array" ref="P1025">INDEX(Rangos!$E$3:$E$16,MATCH(1,(Dumpadas[[#This Row],[ley]]&gt;=Rangos!$B$3:$B$16)*(Dumpadas[[#This Row],[ley]]&lt;=Rangos!$C$3:$C$16),0))</f>
        <v>G</v>
      </c>
      <c r="R1025" s="769"/>
      <c r="S1025" s="769" t="s">
        <v>1717</v>
      </c>
      <c r="T1025" s="369">
        <v>1</v>
      </c>
      <c r="U1025" s="369">
        <v>3.2</v>
      </c>
      <c r="V1025" s="10">
        <v>1.14E-2</v>
      </c>
      <c r="Y1025" s="769"/>
      <c r="Z1025" s="769" t="s">
        <v>1717</v>
      </c>
      <c r="AA1025" s="369">
        <v>1</v>
      </c>
      <c r="AB1025" s="369">
        <v>3.2</v>
      </c>
      <c r="AC1025" s="10">
        <v>1.14E-2</v>
      </c>
      <c r="AD1025" s="10">
        <v>1.14E-2</v>
      </c>
    </row>
    <row r="1026" spans="2:30">
      <c r="B1026" s="601"/>
      <c r="C1026" s="773" t="s">
        <v>3786</v>
      </c>
      <c r="D1026" s="773" t="s">
        <v>227</v>
      </c>
      <c r="E1026" s="386">
        <v>1029</v>
      </c>
      <c r="F1026" s="410" t="str">
        <f>Dumpadas[[#This Row],[punto]] &amp; " "&amp;Dumpadas[[#This Row],[jornada]]&amp;" " &amp; Dumpadas[[#This Row],[N°Acop]] &amp; " " &amp; TEXT(Dumpadas[[#This Row],[fecha ]], "dd-mm-yyyy")</f>
        <v>NIVEL 974 M4 6N T.PM 1029 24-04-2026</v>
      </c>
      <c r="G1026" s="601" t="s">
        <v>304</v>
      </c>
      <c r="H1026" s="5">
        <v>46136</v>
      </c>
      <c r="I1026" s="601">
        <v>3.2</v>
      </c>
      <c r="J1026" s="8">
        <v>1.4800000000000001E-2</v>
      </c>
      <c r="K1026" s="8">
        <f>+IF(Dumpadas[[#This Row],[ley]]&gt;0.03,0.03,Dumpadas[[#This Row],[ley]])</f>
        <v>1.4800000000000001E-2</v>
      </c>
      <c r="L1026" s="427"/>
      <c r="M1026" s="386">
        <v>28953</v>
      </c>
      <c r="N1026" s="386"/>
      <c r="O1026" s="7"/>
      <c r="P1026" s="10" t="str" cm="1">
        <f t="array" ref="P1026">INDEX(Rangos!$E$3:$E$16,MATCH(1,(Dumpadas[[#This Row],[ley]]&gt;=Rangos!$B$3:$B$16)*(Dumpadas[[#This Row],[ley]]&lt;=Rangos!$C$3:$C$16),0))</f>
        <v>E</v>
      </c>
      <c r="R1026" s="769"/>
      <c r="S1026" s="769" t="s">
        <v>1718</v>
      </c>
      <c r="T1026" s="369">
        <v>1</v>
      </c>
      <c r="U1026" s="369">
        <v>3.2</v>
      </c>
      <c r="V1026" s="10">
        <v>1.49E-2</v>
      </c>
      <c r="Y1026" s="769"/>
      <c r="Z1026" s="769" t="s">
        <v>1718</v>
      </c>
      <c r="AA1026" s="369">
        <v>1</v>
      </c>
      <c r="AB1026" s="369">
        <v>3.2</v>
      </c>
      <c r="AC1026" s="10">
        <v>1.49E-2</v>
      </c>
      <c r="AD1026" s="10">
        <v>1.49E-2</v>
      </c>
    </row>
    <row r="1027" spans="2:30">
      <c r="B1027" s="601"/>
      <c r="C1027" s="773" t="s">
        <v>3786</v>
      </c>
      <c r="D1027" s="773" t="s">
        <v>227</v>
      </c>
      <c r="E1027" s="386">
        <v>1030</v>
      </c>
      <c r="F1027" s="410" t="str">
        <f>Dumpadas[[#This Row],[punto]] &amp; " "&amp;Dumpadas[[#This Row],[jornada]]&amp;" " &amp; Dumpadas[[#This Row],[N°Acop]] &amp; " " &amp; TEXT(Dumpadas[[#This Row],[fecha ]], "dd-mm-yyyy")</f>
        <v>NIVEL 974 M4 6N T.PM 1030 24-04-2026</v>
      </c>
      <c r="G1027" s="601" t="s">
        <v>304</v>
      </c>
      <c r="H1027" s="5">
        <v>46136</v>
      </c>
      <c r="I1027" s="601">
        <v>3.2</v>
      </c>
      <c r="J1027" s="8">
        <v>1.77E-2</v>
      </c>
      <c r="K1027" s="8">
        <f>+IF(Dumpadas[[#This Row],[ley]]&gt;0.03,0.03,Dumpadas[[#This Row],[ley]])</f>
        <v>1.77E-2</v>
      </c>
      <c r="L1027" s="427"/>
      <c r="M1027" s="386">
        <v>28953</v>
      </c>
      <c r="N1027" s="386"/>
      <c r="O1027" s="7"/>
      <c r="P1027" s="10" t="str" cm="1">
        <f t="array" ref="P1027">INDEX(Rangos!$E$3:$E$16,MATCH(1,(Dumpadas[[#This Row],[ley]]&gt;=Rangos!$B$3:$B$16)*(Dumpadas[[#This Row],[ley]]&lt;=Rangos!$C$3:$C$16),0))</f>
        <v>G</v>
      </c>
      <c r="R1027" s="769"/>
      <c r="S1027" s="769" t="s">
        <v>1719</v>
      </c>
      <c r="T1027" s="369">
        <v>1</v>
      </c>
      <c r="U1027" s="369">
        <v>3.2</v>
      </c>
      <c r="V1027" s="10">
        <v>1.3100000000000001E-2</v>
      </c>
      <c r="Y1027" s="769"/>
      <c r="Z1027" s="769" t="s">
        <v>1719</v>
      </c>
      <c r="AA1027" s="369">
        <v>1</v>
      </c>
      <c r="AB1027" s="369">
        <v>3.2</v>
      </c>
      <c r="AC1027" s="10">
        <v>1.3100000000000001E-2</v>
      </c>
      <c r="AD1027" s="10">
        <v>1.3100000000000001E-2</v>
      </c>
    </row>
    <row r="1028" spans="2:30">
      <c r="B1028" s="535"/>
      <c r="C1028" s="535" t="s">
        <v>3793</v>
      </c>
      <c r="D1028" s="535" t="s">
        <v>227</v>
      </c>
      <c r="E1028" s="535">
        <v>1031</v>
      </c>
      <c r="F1028" s="537" t="str">
        <f>Dumpadas[[#This Row],[punto]] &amp; " "&amp;Dumpadas[[#This Row],[jornada]]&amp;" " &amp; Dumpadas[[#This Row],[N°Acop]] &amp; " " &amp; TEXT(Dumpadas[[#This Row],[fecha ]], "dd-mm-yyyy")</f>
        <v>NIVEL 974 M4 7S T.PM 1031 24-04-2026</v>
      </c>
      <c r="G1028" s="535" t="s">
        <v>304</v>
      </c>
      <c r="H1028" s="538">
        <v>46136</v>
      </c>
      <c r="I1028" s="535">
        <v>3.2</v>
      </c>
      <c r="J1028" s="539">
        <v>1.8100000000000002E-2</v>
      </c>
      <c r="K1028" s="539">
        <f>+IF(Dumpadas[[#This Row],[ley]]&gt;0.03,0.03,Dumpadas[[#This Row],[ley]])</f>
        <v>1.8100000000000002E-2</v>
      </c>
      <c r="L1028" s="539"/>
      <c r="M1028" s="535">
        <v>28954</v>
      </c>
      <c r="N1028" s="535"/>
      <c r="O1028" s="539"/>
      <c r="P1028" s="540" t="str" cm="1">
        <f t="array" ref="P1028">INDEX(Rangos!$E$3:$E$16,MATCH(1,(Dumpadas[[#This Row],[ley]]&gt;=Rangos!$B$3:$B$16)*(Dumpadas[[#This Row],[ley]]&lt;=Rangos!$C$3:$C$16),0))</f>
        <v>G</v>
      </c>
      <c r="R1028" s="769"/>
      <c r="S1028" s="769" t="s">
        <v>1720</v>
      </c>
      <c r="T1028" s="369">
        <v>1</v>
      </c>
      <c r="U1028" s="369">
        <v>3.2</v>
      </c>
      <c r="V1028" s="10">
        <v>1.8599999999999998E-2</v>
      </c>
      <c r="Y1028" s="769"/>
      <c r="Z1028" s="769" t="s">
        <v>1720</v>
      </c>
      <c r="AA1028" s="369">
        <v>1</v>
      </c>
      <c r="AB1028" s="369">
        <v>3.2</v>
      </c>
      <c r="AC1028" s="10">
        <v>1.8599999999999998E-2</v>
      </c>
      <c r="AD1028" s="10">
        <v>1.8599999999999998E-2</v>
      </c>
    </row>
    <row r="1029" spans="2:30">
      <c r="B1029" s="535"/>
      <c r="C1029" s="535" t="s">
        <v>3793</v>
      </c>
      <c r="D1029" s="535" t="s">
        <v>227</v>
      </c>
      <c r="E1029" s="535">
        <v>1032</v>
      </c>
      <c r="F1029" s="537" t="str">
        <f>Dumpadas[[#This Row],[punto]] &amp; " "&amp;Dumpadas[[#This Row],[jornada]]&amp;" " &amp; Dumpadas[[#This Row],[N°Acop]] &amp; " " &amp; TEXT(Dumpadas[[#This Row],[fecha ]], "dd-mm-yyyy")</f>
        <v>NIVEL 974 M4 7S T.PM 1032 24-04-2026</v>
      </c>
      <c r="G1029" s="535" t="s">
        <v>304</v>
      </c>
      <c r="H1029" s="538">
        <v>46136</v>
      </c>
      <c r="I1029" s="535">
        <v>3.2</v>
      </c>
      <c r="J1029" s="539">
        <v>1.2999999999999999E-2</v>
      </c>
      <c r="K1029" s="539">
        <f>+IF(Dumpadas[[#This Row],[ley]]&gt;0.03,0.03,Dumpadas[[#This Row],[ley]])</f>
        <v>1.2999999999999999E-2</v>
      </c>
      <c r="L1029" s="539"/>
      <c r="M1029" s="535">
        <v>28954</v>
      </c>
      <c r="N1029" s="535"/>
      <c r="O1029" s="539"/>
      <c r="P1029" s="540" t="str" cm="1">
        <f t="array" ref="P1029">INDEX(Rangos!$E$3:$E$16,MATCH(1,(Dumpadas[[#This Row],[ley]]&gt;=Rangos!$B$3:$B$16)*(Dumpadas[[#This Row],[ley]]&lt;=Rangos!$C$3:$C$16),0))</f>
        <v>D</v>
      </c>
      <c r="R1029" s="769"/>
      <c r="S1029" s="769" t="s">
        <v>1721</v>
      </c>
      <c r="T1029" s="369">
        <v>1</v>
      </c>
      <c r="U1029" s="369">
        <v>3.2</v>
      </c>
      <c r="V1029" s="10">
        <v>1.24E-2</v>
      </c>
      <c r="Y1029" s="769"/>
      <c r="Z1029" s="769" t="s">
        <v>1721</v>
      </c>
      <c r="AA1029" s="369">
        <v>1</v>
      </c>
      <c r="AB1029" s="369">
        <v>3.2</v>
      </c>
      <c r="AC1029" s="10">
        <v>1.24E-2</v>
      </c>
      <c r="AD1029" s="10">
        <v>1.24E-2</v>
      </c>
    </row>
    <row r="1030" spans="2:30">
      <c r="B1030" s="535"/>
      <c r="C1030" s="535" t="s">
        <v>3793</v>
      </c>
      <c r="D1030" s="535" t="s">
        <v>227</v>
      </c>
      <c r="E1030" s="535">
        <v>1033</v>
      </c>
      <c r="F1030" s="537" t="str">
        <f>Dumpadas[[#This Row],[punto]] &amp; " "&amp;Dumpadas[[#This Row],[jornada]]&amp;" " &amp; Dumpadas[[#This Row],[N°Acop]] &amp; " " &amp; TEXT(Dumpadas[[#This Row],[fecha ]], "dd-mm-yyyy")</f>
        <v>NIVEL 974 M4 7S T.PM 1033 24-04-2026</v>
      </c>
      <c r="G1030" s="535" t="s">
        <v>304</v>
      </c>
      <c r="H1030" s="538">
        <v>46136</v>
      </c>
      <c r="I1030" s="535">
        <v>3.2</v>
      </c>
      <c r="J1030" s="539">
        <v>1.15E-2</v>
      </c>
      <c r="K1030" s="539">
        <f>+IF(Dumpadas[[#This Row],[ley]]&gt;0.03,0.03,Dumpadas[[#This Row],[ley]])</f>
        <v>1.15E-2</v>
      </c>
      <c r="L1030" s="539"/>
      <c r="M1030" s="535">
        <v>28954</v>
      </c>
      <c r="N1030" s="535"/>
      <c r="O1030" s="539"/>
      <c r="P1030" s="540" t="str" cm="1">
        <f t="array" ref="P1030">INDEX(Rangos!$E$3:$E$16,MATCH(1,(Dumpadas[[#This Row],[ley]]&gt;=Rangos!$B$3:$B$16)*(Dumpadas[[#This Row],[ley]]&lt;=Rangos!$C$3:$C$16),0))</f>
        <v>C</v>
      </c>
      <c r="R1030" s="769"/>
      <c r="S1030" s="769" t="s">
        <v>1722</v>
      </c>
      <c r="T1030" s="369">
        <v>1</v>
      </c>
      <c r="U1030" s="369">
        <v>3.2</v>
      </c>
      <c r="V1030" s="10">
        <v>1.2699999999999999E-2</v>
      </c>
      <c r="Y1030" s="769"/>
      <c r="Z1030" s="769" t="s">
        <v>1722</v>
      </c>
      <c r="AA1030" s="369">
        <v>1</v>
      </c>
      <c r="AB1030" s="369">
        <v>3.2</v>
      </c>
      <c r="AC1030" s="10">
        <v>1.2699999999999999E-2</v>
      </c>
      <c r="AD1030" s="10">
        <v>1.2699999999999999E-2</v>
      </c>
    </row>
    <row r="1031" spans="2:30">
      <c r="B1031" s="535"/>
      <c r="C1031" s="535" t="s">
        <v>3793</v>
      </c>
      <c r="D1031" s="535" t="s">
        <v>227</v>
      </c>
      <c r="E1031" s="535">
        <v>1034</v>
      </c>
      <c r="F1031" s="537" t="str">
        <f>Dumpadas[[#This Row],[punto]] &amp; " "&amp;Dumpadas[[#This Row],[jornada]]&amp;" " &amp; Dumpadas[[#This Row],[N°Acop]] &amp; " " &amp; TEXT(Dumpadas[[#This Row],[fecha ]], "dd-mm-yyyy")</f>
        <v>NIVEL 974 M4 7S T.PM 1034 24-04-2026</v>
      </c>
      <c r="G1031" s="535" t="s">
        <v>304</v>
      </c>
      <c r="H1031" s="538">
        <v>46136</v>
      </c>
      <c r="I1031" s="535">
        <v>3.2</v>
      </c>
      <c r="J1031" s="539">
        <v>1.38E-2</v>
      </c>
      <c r="K1031" s="539">
        <f>+IF(Dumpadas[[#This Row],[ley]]&gt;0.03,0.03,Dumpadas[[#This Row],[ley]])</f>
        <v>1.38E-2</v>
      </c>
      <c r="L1031" s="539"/>
      <c r="M1031" s="535">
        <v>28954</v>
      </c>
      <c r="N1031" s="535"/>
      <c r="O1031" s="539"/>
      <c r="P1031" s="540" t="str" cm="1">
        <f t="array" ref="P1031">INDEX(Rangos!$E$3:$E$16,MATCH(1,(Dumpadas[[#This Row],[ley]]&gt;=Rangos!$B$3:$B$16)*(Dumpadas[[#This Row],[ley]]&lt;=Rangos!$C$3:$C$16),0))</f>
        <v>E</v>
      </c>
      <c r="R1031" s="769"/>
      <c r="S1031" s="769" t="s">
        <v>1723</v>
      </c>
      <c r="T1031" s="369">
        <v>1</v>
      </c>
      <c r="U1031" s="369">
        <v>3.2</v>
      </c>
      <c r="V1031" s="10">
        <v>1.32E-2</v>
      </c>
      <c r="Y1031" s="769"/>
      <c r="Z1031" s="769" t="s">
        <v>1723</v>
      </c>
      <c r="AA1031" s="369">
        <v>1</v>
      </c>
      <c r="AB1031" s="369">
        <v>3.2</v>
      </c>
      <c r="AC1031" s="10">
        <v>1.32E-2</v>
      </c>
      <c r="AD1031" s="10">
        <v>1.32E-2</v>
      </c>
    </row>
    <row r="1032" spans="2:30">
      <c r="B1032" s="607"/>
      <c r="C1032" s="773" t="s">
        <v>3793</v>
      </c>
      <c r="D1032" s="773" t="s">
        <v>227</v>
      </c>
      <c r="E1032" s="607">
        <v>1035</v>
      </c>
      <c r="F1032" s="410" t="str">
        <f>Dumpadas[[#This Row],[punto]] &amp; " "&amp;Dumpadas[[#This Row],[jornada]]&amp;" " &amp; Dumpadas[[#This Row],[N°Acop]] &amp; " " &amp; TEXT(Dumpadas[[#This Row],[fecha ]], "dd-mm-yyyy")</f>
        <v>NIVEL 974 M4 7S T.PM 1035 24-04-2026</v>
      </c>
      <c r="G1032" s="607" t="s">
        <v>304</v>
      </c>
      <c r="H1032" s="5">
        <v>46136</v>
      </c>
      <c r="I1032" s="607">
        <v>3.2</v>
      </c>
      <c r="J1032" s="8">
        <v>1.09E-2</v>
      </c>
      <c r="K1032" s="8">
        <f>+IF(Dumpadas[[#This Row],[ley]]&gt;0.03,0.03,Dumpadas[[#This Row],[ley]])</f>
        <v>1.09E-2</v>
      </c>
      <c r="L1032" s="427"/>
      <c r="M1032" s="386">
        <v>28958</v>
      </c>
      <c r="N1032" s="386"/>
      <c r="O1032" s="7"/>
      <c r="P1032" s="10" t="str" cm="1">
        <f t="array" ref="P1032">INDEX(Rangos!$E$3:$E$16,MATCH(1,(Dumpadas[[#This Row],[ley]]&gt;=Rangos!$B$3:$B$16)*(Dumpadas[[#This Row],[ley]]&lt;=Rangos!$C$3:$C$16),0))</f>
        <v>C</v>
      </c>
      <c r="R1032" s="769"/>
      <c r="S1032" s="769" t="s">
        <v>1724</v>
      </c>
      <c r="T1032" s="369">
        <v>1</v>
      </c>
      <c r="U1032" s="369">
        <v>3.2</v>
      </c>
      <c r="V1032" s="10">
        <v>1.26E-2</v>
      </c>
      <c r="Y1032" s="769"/>
      <c r="Z1032" s="769" t="s">
        <v>1724</v>
      </c>
      <c r="AA1032" s="369">
        <v>1</v>
      </c>
      <c r="AB1032" s="369">
        <v>3.2</v>
      </c>
      <c r="AC1032" s="10">
        <v>1.26E-2</v>
      </c>
      <c r="AD1032" s="10">
        <v>1.26E-2</v>
      </c>
    </row>
    <row r="1033" spans="2:30">
      <c r="B1033" s="607"/>
      <c r="C1033" s="773" t="s">
        <v>3793</v>
      </c>
      <c r="D1033" s="773" t="s">
        <v>227</v>
      </c>
      <c r="E1033" s="607">
        <v>1036</v>
      </c>
      <c r="F1033" s="410" t="str">
        <f>Dumpadas[[#This Row],[punto]] &amp; " "&amp;Dumpadas[[#This Row],[jornada]]&amp;" " &amp; Dumpadas[[#This Row],[N°Acop]] &amp; " " &amp; TEXT(Dumpadas[[#This Row],[fecha ]], "dd-mm-yyyy")</f>
        <v>NIVEL 974 M4 7S T.PM 1036 24-04-2026</v>
      </c>
      <c r="G1033" s="607" t="s">
        <v>304</v>
      </c>
      <c r="H1033" s="5">
        <v>46136</v>
      </c>
      <c r="I1033" s="607">
        <v>3.2</v>
      </c>
      <c r="J1033" s="8">
        <v>1.3299999999999999E-2</v>
      </c>
      <c r="K1033" s="8">
        <f>+IF(Dumpadas[[#This Row],[ley]]&gt;0.03,0.03,Dumpadas[[#This Row],[ley]])</f>
        <v>1.3299999999999999E-2</v>
      </c>
      <c r="L1033" s="427"/>
      <c r="M1033" s="386">
        <v>28958</v>
      </c>
      <c r="N1033" s="386"/>
      <c r="O1033" s="7"/>
      <c r="P1033" s="10" t="str" cm="1">
        <f t="array" ref="P1033">INDEX(Rangos!$E$3:$E$16,MATCH(1,(Dumpadas[[#This Row],[ley]]&gt;=Rangos!$B$3:$B$16)*(Dumpadas[[#This Row],[ley]]&lt;=Rangos!$C$3:$C$16),0))</f>
        <v>D</v>
      </c>
      <c r="R1033" s="769"/>
      <c r="S1033" s="769" t="s">
        <v>1725</v>
      </c>
      <c r="T1033" s="369">
        <v>1</v>
      </c>
      <c r="U1033" s="369">
        <v>3.2</v>
      </c>
      <c r="V1033" s="10">
        <v>1.1599999999999999E-2</v>
      </c>
      <c r="Y1033" s="769"/>
      <c r="Z1033" s="769" t="s">
        <v>1725</v>
      </c>
      <c r="AA1033" s="369">
        <v>1</v>
      </c>
      <c r="AB1033" s="369">
        <v>3.2</v>
      </c>
      <c r="AC1033" s="10">
        <v>1.1599999999999999E-2</v>
      </c>
      <c r="AD1033" s="10">
        <v>1.1599999999999999E-2</v>
      </c>
    </row>
    <row r="1034" spans="2:30">
      <c r="B1034" s="607"/>
      <c r="C1034" s="773" t="s">
        <v>3793</v>
      </c>
      <c r="D1034" s="773" t="s">
        <v>227</v>
      </c>
      <c r="E1034" s="607">
        <v>1037</v>
      </c>
      <c r="F1034" s="410" t="str">
        <f>Dumpadas[[#This Row],[punto]] &amp; " "&amp;Dumpadas[[#This Row],[jornada]]&amp;" " &amp; Dumpadas[[#This Row],[N°Acop]] &amp; " " &amp; TEXT(Dumpadas[[#This Row],[fecha ]], "dd-mm-yyyy")</f>
        <v>NIVEL 974 M4 7S T.PM 1037 24-04-2026</v>
      </c>
      <c r="G1034" s="607" t="s">
        <v>304</v>
      </c>
      <c r="H1034" s="5">
        <v>46136</v>
      </c>
      <c r="I1034" s="607">
        <v>3.2</v>
      </c>
      <c r="J1034" s="8">
        <v>1.77E-2</v>
      </c>
      <c r="K1034" s="8">
        <f>+IF(Dumpadas[[#This Row],[ley]]&gt;0.03,0.03,Dumpadas[[#This Row],[ley]])</f>
        <v>1.77E-2</v>
      </c>
      <c r="L1034" s="427"/>
      <c r="M1034" s="386">
        <v>28958</v>
      </c>
      <c r="N1034" s="386"/>
      <c r="O1034" s="7"/>
      <c r="P1034" s="10" t="str" cm="1">
        <f t="array" ref="P1034">INDEX(Rangos!$E$3:$E$16,MATCH(1,(Dumpadas[[#This Row],[ley]]&gt;=Rangos!$B$3:$B$16)*(Dumpadas[[#This Row],[ley]]&lt;=Rangos!$C$3:$C$16),0))</f>
        <v>G</v>
      </c>
      <c r="R1034" s="769"/>
      <c r="S1034" s="769" t="s">
        <v>1726</v>
      </c>
      <c r="T1034" s="369">
        <v>1</v>
      </c>
      <c r="U1034" s="369">
        <v>3.2</v>
      </c>
      <c r="V1034" s="10">
        <v>1.54E-2</v>
      </c>
      <c r="Y1034" s="769"/>
      <c r="Z1034" s="769" t="s">
        <v>1726</v>
      </c>
      <c r="AA1034" s="369">
        <v>1</v>
      </c>
      <c r="AB1034" s="369">
        <v>3.2</v>
      </c>
      <c r="AC1034" s="10">
        <v>1.54E-2</v>
      </c>
      <c r="AD1034" s="10">
        <v>1.54E-2</v>
      </c>
    </row>
    <row r="1035" spans="2:30">
      <c r="B1035" s="607"/>
      <c r="C1035" s="773" t="s">
        <v>3793</v>
      </c>
      <c r="D1035" s="773" t="s">
        <v>227</v>
      </c>
      <c r="E1035" s="607">
        <v>1038</v>
      </c>
      <c r="F1035" s="410" t="str">
        <f>Dumpadas[[#This Row],[punto]] &amp; " "&amp;Dumpadas[[#This Row],[jornada]]&amp;" " &amp; Dumpadas[[#This Row],[N°Acop]] &amp; " " &amp; TEXT(Dumpadas[[#This Row],[fecha ]], "dd-mm-yyyy")</f>
        <v>NIVEL 974 M4 7S T.PM 1038 24-04-2026</v>
      </c>
      <c r="G1035" s="607" t="s">
        <v>304</v>
      </c>
      <c r="H1035" s="5">
        <v>46136</v>
      </c>
      <c r="I1035" s="607">
        <v>3.2</v>
      </c>
      <c r="J1035" s="8">
        <v>1.3899999999999999E-2</v>
      </c>
      <c r="K1035" s="8">
        <f>+IF(Dumpadas[[#This Row],[ley]]&gt;0.03,0.03,Dumpadas[[#This Row],[ley]])</f>
        <v>1.3899999999999999E-2</v>
      </c>
      <c r="L1035" s="427"/>
      <c r="M1035" s="386">
        <v>28958</v>
      </c>
      <c r="N1035" s="386"/>
      <c r="O1035" s="7"/>
      <c r="P1035" s="10" t="str" cm="1">
        <f t="array" ref="P1035">INDEX(Rangos!$E$3:$E$16,MATCH(1,(Dumpadas[[#This Row],[ley]]&gt;=Rangos!$B$3:$B$16)*(Dumpadas[[#This Row],[ley]]&lt;=Rangos!$C$3:$C$16),0))</f>
        <v>E</v>
      </c>
      <c r="R1035" s="769"/>
      <c r="S1035" s="769" t="s">
        <v>1727</v>
      </c>
      <c r="T1035" s="369">
        <v>1</v>
      </c>
      <c r="U1035" s="369">
        <v>3.2</v>
      </c>
      <c r="V1035" s="10">
        <v>1.18E-2</v>
      </c>
      <c r="Y1035" s="769"/>
      <c r="Z1035" s="769" t="s">
        <v>1727</v>
      </c>
      <c r="AA1035" s="369">
        <v>1</v>
      </c>
      <c r="AB1035" s="369">
        <v>3.2</v>
      </c>
      <c r="AC1035" s="10">
        <v>1.18E-2</v>
      </c>
      <c r="AD1035" s="10">
        <v>1.18E-2</v>
      </c>
    </row>
    <row r="1036" spans="2:30">
      <c r="B1036" s="607"/>
      <c r="C1036" s="773" t="s">
        <v>3793</v>
      </c>
      <c r="D1036" s="773" t="s">
        <v>227</v>
      </c>
      <c r="E1036" s="607">
        <v>1039</v>
      </c>
      <c r="F1036" s="410" t="str">
        <f>Dumpadas[[#This Row],[punto]] &amp; " "&amp;Dumpadas[[#This Row],[jornada]]&amp;" " &amp; Dumpadas[[#This Row],[N°Acop]] &amp; " " &amp; TEXT(Dumpadas[[#This Row],[fecha ]], "dd-mm-yyyy")</f>
        <v>NIVEL 974 M4 7S T.PM 1039 24-04-2026</v>
      </c>
      <c r="G1036" s="607" t="s">
        <v>304</v>
      </c>
      <c r="H1036" s="5">
        <v>46136</v>
      </c>
      <c r="I1036" s="607">
        <v>3.2</v>
      </c>
      <c r="J1036" s="8">
        <v>1.67E-2</v>
      </c>
      <c r="K1036" s="8">
        <f>+IF(Dumpadas[[#This Row],[ley]]&gt;0.03,0.03,Dumpadas[[#This Row],[ley]])</f>
        <v>1.67E-2</v>
      </c>
      <c r="L1036" s="427"/>
      <c r="M1036" s="386">
        <v>28960</v>
      </c>
      <c r="N1036" s="386"/>
      <c r="O1036" s="7"/>
      <c r="P1036" s="10" t="str" cm="1">
        <f t="array" ref="P1036">INDEX(Rangos!$E$3:$E$16,MATCH(1,(Dumpadas[[#This Row],[ley]]&gt;=Rangos!$B$3:$B$16)*(Dumpadas[[#This Row],[ley]]&lt;=Rangos!$C$3:$C$16),0))</f>
        <v>F</v>
      </c>
      <c r="R1036" s="769"/>
      <c r="S1036" s="769" t="s">
        <v>1728</v>
      </c>
      <c r="T1036" s="369">
        <v>1</v>
      </c>
      <c r="U1036" s="369">
        <v>3.2</v>
      </c>
      <c r="V1036" s="10">
        <v>1.26E-2</v>
      </c>
      <c r="Y1036" s="769"/>
      <c r="Z1036" s="769" t="s">
        <v>1728</v>
      </c>
      <c r="AA1036" s="369">
        <v>1</v>
      </c>
      <c r="AB1036" s="369">
        <v>3.2</v>
      </c>
      <c r="AC1036" s="10">
        <v>1.26E-2</v>
      </c>
      <c r="AD1036" s="10">
        <v>1.26E-2</v>
      </c>
    </row>
    <row r="1037" spans="2:30">
      <c r="B1037" s="607"/>
      <c r="C1037" s="773" t="s">
        <v>3793</v>
      </c>
      <c r="D1037" s="773" t="s">
        <v>227</v>
      </c>
      <c r="E1037" s="607">
        <v>1040</v>
      </c>
      <c r="F1037" s="410" t="str">
        <f>Dumpadas[[#This Row],[punto]] &amp; " "&amp;Dumpadas[[#This Row],[jornada]]&amp;" " &amp; Dumpadas[[#This Row],[N°Acop]] &amp; " " &amp; TEXT(Dumpadas[[#This Row],[fecha ]], "dd-mm-yyyy")</f>
        <v>NIVEL 974 M4 7S T.PM 1040 24-04-2026</v>
      </c>
      <c r="G1037" s="607" t="s">
        <v>304</v>
      </c>
      <c r="H1037" s="5">
        <v>46136</v>
      </c>
      <c r="I1037" s="607">
        <v>3.2</v>
      </c>
      <c r="J1037" s="8">
        <v>1.61E-2</v>
      </c>
      <c r="K1037" s="8">
        <f>+IF(Dumpadas[[#This Row],[ley]]&gt;0.03,0.03,Dumpadas[[#This Row],[ley]])</f>
        <v>1.61E-2</v>
      </c>
      <c r="L1037" s="427"/>
      <c r="M1037" s="386">
        <v>28960</v>
      </c>
      <c r="N1037" s="386"/>
      <c r="O1037" s="7"/>
      <c r="P1037" s="10" t="str" cm="1">
        <f t="array" ref="P1037">INDEX(Rangos!$E$3:$E$16,MATCH(1,(Dumpadas[[#This Row],[ley]]&gt;=Rangos!$B$3:$B$16)*(Dumpadas[[#This Row],[ley]]&lt;=Rangos!$C$3:$C$16),0))</f>
        <v>F</v>
      </c>
      <c r="R1037" s="769"/>
      <c r="S1037" s="769" t="s">
        <v>1729</v>
      </c>
      <c r="T1037" s="369">
        <v>1</v>
      </c>
      <c r="U1037" s="369">
        <v>3.2</v>
      </c>
      <c r="V1037" s="10">
        <v>1.2500000000000001E-2</v>
      </c>
      <c r="Y1037" s="769"/>
      <c r="Z1037" s="769" t="s">
        <v>1729</v>
      </c>
      <c r="AA1037" s="369">
        <v>1</v>
      </c>
      <c r="AB1037" s="369">
        <v>3.2</v>
      </c>
      <c r="AC1037" s="10">
        <v>1.2500000000000001E-2</v>
      </c>
      <c r="AD1037" s="10">
        <v>1.2500000000000001E-2</v>
      </c>
    </row>
    <row r="1038" spans="2:30">
      <c r="B1038" s="607"/>
      <c r="C1038" s="773" t="s">
        <v>3793</v>
      </c>
      <c r="D1038" s="773" t="s">
        <v>227</v>
      </c>
      <c r="E1038" s="607">
        <v>1041</v>
      </c>
      <c r="F1038" s="410" t="str">
        <f>Dumpadas[[#This Row],[punto]] &amp; " "&amp;Dumpadas[[#This Row],[jornada]]&amp;" " &amp; Dumpadas[[#This Row],[N°Acop]] &amp; " " &amp; TEXT(Dumpadas[[#This Row],[fecha ]], "dd-mm-yyyy")</f>
        <v>NIVEL 974 M4 7S T.PM 1041 24-04-2026</v>
      </c>
      <c r="G1038" s="607" t="s">
        <v>304</v>
      </c>
      <c r="H1038" s="5">
        <v>46136</v>
      </c>
      <c r="I1038" s="607">
        <v>3.2</v>
      </c>
      <c r="J1038" s="8">
        <v>1.83E-2</v>
      </c>
      <c r="K1038" s="8">
        <f>+IF(Dumpadas[[#This Row],[ley]]&gt;0.03,0.03,Dumpadas[[#This Row],[ley]])</f>
        <v>1.83E-2</v>
      </c>
      <c r="L1038" s="427"/>
      <c r="M1038" s="386">
        <v>28960</v>
      </c>
      <c r="N1038" s="386"/>
      <c r="O1038" s="7"/>
      <c r="P1038" s="10" t="str" cm="1">
        <f t="array" ref="P1038">INDEX(Rangos!$E$3:$E$16,MATCH(1,(Dumpadas[[#This Row],[ley]]&gt;=Rangos!$B$3:$B$16)*(Dumpadas[[#This Row],[ley]]&lt;=Rangos!$C$3:$C$16),0))</f>
        <v>G</v>
      </c>
      <c r="R1038" s="769"/>
      <c r="S1038" s="769" t="s">
        <v>1730</v>
      </c>
      <c r="T1038" s="369">
        <v>1</v>
      </c>
      <c r="U1038" s="369">
        <v>3.2</v>
      </c>
      <c r="V1038" s="10">
        <v>1.3299999999999999E-2</v>
      </c>
      <c r="Y1038" s="769"/>
      <c r="Z1038" s="769" t="s">
        <v>1730</v>
      </c>
      <c r="AA1038" s="369">
        <v>1</v>
      </c>
      <c r="AB1038" s="369">
        <v>3.2</v>
      </c>
      <c r="AC1038" s="10">
        <v>1.3299999999999999E-2</v>
      </c>
      <c r="AD1038" s="10">
        <v>1.3299999999999999E-2</v>
      </c>
    </row>
    <row r="1039" spans="2:30">
      <c r="B1039" s="607"/>
      <c r="C1039" s="773" t="s">
        <v>3793</v>
      </c>
      <c r="D1039" s="773" t="s">
        <v>227</v>
      </c>
      <c r="E1039" s="607">
        <v>1042</v>
      </c>
      <c r="F1039" s="410" t="str">
        <f>Dumpadas[[#This Row],[punto]] &amp; " "&amp;Dumpadas[[#This Row],[jornada]]&amp;" " &amp; Dumpadas[[#This Row],[N°Acop]] &amp; " " &amp; TEXT(Dumpadas[[#This Row],[fecha ]], "dd-mm-yyyy")</f>
        <v>NIVEL 974 M4 7S T.PM 1042 24-04-2026</v>
      </c>
      <c r="G1039" s="607" t="s">
        <v>304</v>
      </c>
      <c r="H1039" s="5">
        <v>46136</v>
      </c>
      <c r="I1039" s="607">
        <v>3.2</v>
      </c>
      <c r="J1039" s="8">
        <v>1.72E-2</v>
      </c>
      <c r="K1039" s="8">
        <f>+IF(Dumpadas[[#This Row],[ley]]&gt;0.03,0.03,Dumpadas[[#This Row],[ley]])</f>
        <v>1.72E-2</v>
      </c>
      <c r="L1039" s="427"/>
      <c r="M1039" s="386">
        <v>28960</v>
      </c>
      <c r="N1039" s="386"/>
      <c r="O1039" s="7"/>
      <c r="P1039" s="10" t="str" cm="1">
        <f t="array" ref="P1039">INDEX(Rangos!$E$3:$E$16,MATCH(1,(Dumpadas[[#This Row],[ley]]&gt;=Rangos!$B$3:$B$16)*(Dumpadas[[#This Row],[ley]]&lt;=Rangos!$C$3:$C$16),0))</f>
        <v>F</v>
      </c>
      <c r="R1039" s="769"/>
      <c r="S1039" s="769" t="s">
        <v>1731</v>
      </c>
      <c r="T1039" s="369">
        <v>1</v>
      </c>
      <c r="U1039" s="369">
        <v>3.2</v>
      </c>
      <c r="V1039" s="10">
        <v>1.34E-2</v>
      </c>
      <c r="Y1039" s="769"/>
      <c r="Z1039" s="769" t="s">
        <v>1731</v>
      </c>
      <c r="AA1039" s="369">
        <v>1</v>
      </c>
      <c r="AB1039" s="369">
        <v>3.2</v>
      </c>
      <c r="AC1039" s="10">
        <v>1.34E-2</v>
      </c>
      <c r="AD1039" s="10">
        <v>1.34E-2</v>
      </c>
    </row>
    <row r="1040" spans="2:30">
      <c r="B1040" s="607"/>
      <c r="C1040" s="773" t="s">
        <v>3793</v>
      </c>
      <c r="D1040" s="773" t="s">
        <v>227</v>
      </c>
      <c r="E1040" s="607">
        <v>1043</v>
      </c>
      <c r="F1040" s="410" t="str">
        <f>Dumpadas[[#This Row],[punto]] &amp; " "&amp;Dumpadas[[#This Row],[jornada]]&amp;" " &amp; Dumpadas[[#This Row],[N°Acop]] &amp; " " &amp; TEXT(Dumpadas[[#This Row],[fecha ]], "dd-mm-yyyy")</f>
        <v>NIVEL 974 M4 7S T.PM 1043 24-04-2026</v>
      </c>
      <c r="G1040" s="607" t="s">
        <v>304</v>
      </c>
      <c r="H1040" s="5">
        <v>46136</v>
      </c>
      <c r="I1040" s="607">
        <v>3.2</v>
      </c>
      <c r="J1040" s="8">
        <v>1.38E-2</v>
      </c>
      <c r="K1040" s="8">
        <f>+IF(Dumpadas[[#This Row],[ley]]&gt;0.03,0.03,Dumpadas[[#This Row],[ley]])</f>
        <v>1.38E-2</v>
      </c>
      <c r="L1040" s="427"/>
      <c r="M1040" s="386">
        <v>28963</v>
      </c>
      <c r="N1040" s="386"/>
      <c r="O1040" s="7"/>
      <c r="P1040" s="10" t="str" cm="1">
        <f t="array" ref="P1040">INDEX(Rangos!$E$3:$E$16,MATCH(1,(Dumpadas[[#This Row],[ley]]&gt;=Rangos!$B$3:$B$16)*(Dumpadas[[#This Row],[ley]]&lt;=Rangos!$C$3:$C$16),0))</f>
        <v>E</v>
      </c>
      <c r="R1040" s="769"/>
      <c r="S1040" s="769" t="s">
        <v>1732</v>
      </c>
      <c r="T1040" s="369">
        <v>1</v>
      </c>
      <c r="U1040" s="369">
        <v>3.2</v>
      </c>
      <c r="V1040" s="10">
        <v>2.5499999999999998E-2</v>
      </c>
      <c r="Y1040" s="769"/>
      <c r="Z1040" s="769" t="s">
        <v>1732</v>
      </c>
      <c r="AA1040" s="369">
        <v>1</v>
      </c>
      <c r="AB1040" s="369">
        <v>3.2</v>
      </c>
      <c r="AC1040" s="10">
        <v>2.5499999999999998E-2</v>
      </c>
      <c r="AD1040" s="10">
        <v>2.5499999999999998E-2</v>
      </c>
    </row>
    <row r="1041" spans="2:30">
      <c r="B1041" s="607"/>
      <c r="C1041" s="773" t="s">
        <v>3793</v>
      </c>
      <c r="D1041" s="773" t="s">
        <v>227</v>
      </c>
      <c r="E1041" s="607">
        <v>1044</v>
      </c>
      <c r="F1041" s="410" t="str">
        <f>Dumpadas[[#This Row],[punto]] &amp; " "&amp;Dumpadas[[#This Row],[jornada]]&amp;" " &amp; Dumpadas[[#This Row],[N°Acop]] &amp; " " &amp; TEXT(Dumpadas[[#This Row],[fecha ]], "dd-mm-yyyy")</f>
        <v>NIVEL 974 M4 7S T.PM 1044 24-04-2026</v>
      </c>
      <c r="G1041" s="607" t="s">
        <v>304</v>
      </c>
      <c r="H1041" s="5">
        <v>46136</v>
      </c>
      <c r="I1041" s="607">
        <v>3.2</v>
      </c>
      <c r="J1041" s="8">
        <v>1.9300000000000001E-2</v>
      </c>
      <c r="K1041" s="8">
        <f>+IF(Dumpadas[[#This Row],[ley]]&gt;0.03,0.03,Dumpadas[[#This Row],[ley]])</f>
        <v>1.9300000000000001E-2</v>
      </c>
      <c r="L1041" s="427"/>
      <c r="M1041" s="386">
        <v>28963</v>
      </c>
      <c r="N1041" s="386"/>
      <c r="O1041" s="7"/>
      <c r="P1041" s="10" t="str" cm="1">
        <f t="array" ref="P1041">INDEX(Rangos!$E$3:$E$16,MATCH(1,(Dumpadas[[#This Row],[ley]]&gt;=Rangos!$B$3:$B$16)*(Dumpadas[[#This Row],[ley]]&lt;=Rangos!$C$3:$C$16),0))</f>
        <v>H</v>
      </c>
      <c r="R1041" s="769"/>
      <c r="S1041" s="769" t="s">
        <v>1733</v>
      </c>
      <c r="T1041" s="369">
        <v>1</v>
      </c>
      <c r="U1041" s="369">
        <v>3.2</v>
      </c>
      <c r="V1041" s="10">
        <v>2.01E-2</v>
      </c>
      <c r="Y1041" s="769"/>
      <c r="Z1041" s="769" t="s">
        <v>1733</v>
      </c>
      <c r="AA1041" s="369">
        <v>1</v>
      </c>
      <c r="AB1041" s="369">
        <v>3.2</v>
      </c>
      <c r="AC1041" s="10">
        <v>2.01E-2</v>
      </c>
      <c r="AD1041" s="10">
        <v>2.01E-2</v>
      </c>
    </row>
    <row r="1042" spans="2:30">
      <c r="B1042" s="535"/>
      <c r="C1042" s="535" t="s">
        <v>3805</v>
      </c>
      <c r="D1042" s="535" t="s">
        <v>545</v>
      </c>
      <c r="E1042" s="535">
        <v>1045</v>
      </c>
      <c r="F1042" s="537" t="str">
        <f>Dumpadas[[#This Row],[punto]] &amp; " "&amp;Dumpadas[[#This Row],[jornada]]&amp;" " &amp; Dumpadas[[#This Row],[N°Acop]] &amp; " " &amp; TEXT(Dumpadas[[#This Row],[fecha ]], "dd-mm-yyyy")</f>
        <v>NIVEL 968 RP AM 1045 27-04-2026</v>
      </c>
      <c r="G1042" s="535" t="s">
        <v>14</v>
      </c>
      <c r="H1042" s="538">
        <v>46139</v>
      </c>
      <c r="I1042" s="535">
        <v>3.2</v>
      </c>
      <c r="J1042" s="539">
        <v>5.7000000000000002E-3</v>
      </c>
      <c r="K1042" s="539">
        <f>+IF(Dumpadas[[#This Row],[ley]]&gt;0.03,0.03,Dumpadas[[#This Row],[ley]])</f>
        <v>5.7000000000000002E-3</v>
      </c>
      <c r="L1042" s="539"/>
      <c r="M1042" s="535">
        <v>28963</v>
      </c>
      <c r="N1042" s="535"/>
      <c r="O1042" s="539"/>
      <c r="P1042" s="540" t="str" cm="1">
        <f t="array" ref="P1042">INDEX(Rangos!$E$3:$E$16,MATCH(1,(Dumpadas[[#This Row],[ley]]&gt;=Rangos!$B$3:$B$16)*(Dumpadas[[#This Row],[ley]]&lt;=Rangos!$C$3:$C$16),0))</f>
        <v>Descarte</v>
      </c>
      <c r="R1042" s="769"/>
      <c r="S1042" s="769" t="s">
        <v>1734</v>
      </c>
      <c r="T1042" s="369">
        <v>1</v>
      </c>
      <c r="U1042" s="369">
        <v>3.2</v>
      </c>
      <c r="V1042" s="10">
        <v>1.3599999999999999E-2</v>
      </c>
      <c r="Y1042" s="769"/>
      <c r="Z1042" s="769" t="s">
        <v>1734</v>
      </c>
      <c r="AA1042" s="369">
        <v>1</v>
      </c>
      <c r="AB1042" s="369">
        <v>3.2</v>
      </c>
      <c r="AC1042" s="10">
        <v>1.3599999999999999E-2</v>
      </c>
      <c r="AD1042" s="10">
        <v>1.3599999999999999E-2</v>
      </c>
    </row>
    <row r="1043" spans="2:30">
      <c r="B1043" s="535"/>
      <c r="C1043" s="535" t="s">
        <v>3805</v>
      </c>
      <c r="D1043" s="535" t="s">
        <v>545</v>
      </c>
      <c r="E1043" s="535">
        <v>1046</v>
      </c>
      <c r="F1043" s="537" t="str">
        <f>Dumpadas[[#This Row],[punto]] &amp; " "&amp;Dumpadas[[#This Row],[jornada]]&amp;" " &amp; Dumpadas[[#This Row],[N°Acop]] &amp; " " &amp; TEXT(Dumpadas[[#This Row],[fecha ]], "dd-mm-yyyy")</f>
        <v>NIVEL 968 RP AM 1046 27-04-2026</v>
      </c>
      <c r="G1043" s="535" t="s">
        <v>14</v>
      </c>
      <c r="H1043" s="538">
        <v>46139</v>
      </c>
      <c r="I1043" s="535">
        <v>3.2</v>
      </c>
      <c r="J1043" s="539">
        <v>8.5000000000000006E-3</v>
      </c>
      <c r="K1043" s="539">
        <f>+IF(Dumpadas[[#This Row],[ley]]&gt;0.03,0.03,Dumpadas[[#This Row],[ley]])</f>
        <v>8.5000000000000006E-3</v>
      </c>
      <c r="L1043" s="539"/>
      <c r="M1043" s="535">
        <v>28963</v>
      </c>
      <c r="N1043" s="535"/>
      <c r="O1043" s="539"/>
      <c r="P1043" s="540" t="str" cm="1">
        <f t="array" ref="P1043">INDEX(Rangos!$E$3:$E$16,MATCH(1,(Dumpadas[[#This Row],[ley]]&gt;=Rangos!$B$3:$B$16)*(Dumpadas[[#This Row],[ley]]&lt;=Rangos!$C$3:$C$16),0))</f>
        <v>A</v>
      </c>
      <c r="R1043" s="769"/>
      <c r="S1043" s="769" t="s">
        <v>1735</v>
      </c>
      <c r="T1043" s="369">
        <v>1</v>
      </c>
      <c r="U1043" s="369">
        <v>3.2</v>
      </c>
      <c r="V1043" s="10">
        <v>1.77E-2</v>
      </c>
      <c r="Y1043" s="769"/>
      <c r="Z1043" s="769" t="s">
        <v>1735</v>
      </c>
      <c r="AA1043" s="369">
        <v>1</v>
      </c>
      <c r="AB1043" s="369">
        <v>3.2</v>
      </c>
      <c r="AC1043" s="10">
        <v>1.77E-2</v>
      </c>
      <c r="AD1043" s="10">
        <v>1.77E-2</v>
      </c>
    </row>
    <row r="1044" spans="2:30">
      <c r="B1044" s="535"/>
      <c r="C1044" s="535" t="s">
        <v>3805</v>
      </c>
      <c r="D1044" s="535" t="s">
        <v>545</v>
      </c>
      <c r="E1044" s="535">
        <v>1047</v>
      </c>
      <c r="F1044" s="537" t="str">
        <f>Dumpadas[[#This Row],[punto]] &amp; " "&amp;Dumpadas[[#This Row],[jornada]]&amp;" " &amp; Dumpadas[[#This Row],[N°Acop]] &amp; " " &amp; TEXT(Dumpadas[[#This Row],[fecha ]], "dd-mm-yyyy")</f>
        <v>NIVEL 968 RP AM 1047 27-04-2026</v>
      </c>
      <c r="G1044" s="535" t="s">
        <v>14</v>
      </c>
      <c r="H1044" s="538">
        <v>46139</v>
      </c>
      <c r="I1044" s="535">
        <v>3.2</v>
      </c>
      <c r="J1044" s="539">
        <v>8.8999999999999999E-3</v>
      </c>
      <c r="K1044" s="539">
        <f>+IF(Dumpadas[[#This Row],[ley]]&gt;0.03,0.03,Dumpadas[[#This Row],[ley]])</f>
        <v>8.8999999999999999E-3</v>
      </c>
      <c r="L1044" s="539"/>
      <c r="M1044" s="535">
        <v>28963</v>
      </c>
      <c r="N1044" s="535"/>
      <c r="O1044" s="539"/>
      <c r="P1044" s="540" t="str" cm="1">
        <f t="array" ref="P1044">INDEX(Rangos!$E$3:$E$16,MATCH(1,(Dumpadas[[#This Row],[ley]]&gt;=Rangos!$B$3:$B$16)*(Dumpadas[[#This Row],[ley]]&lt;=Rangos!$C$3:$C$16),0))</f>
        <v>A</v>
      </c>
      <c r="R1044" s="769"/>
      <c r="S1044" s="769" t="s">
        <v>1736</v>
      </c>
      <c r="T1044" s="369">
        <v>1</v>
      </c>
      <c r="U1044" s="369">
        <v>3.2</v>
      </c>
      <c r="V1044" s="10">
        <v>1.6E-2</v>
      </c>
      <c r="Y1044" s="769"/>
      <c r="Z1044" s="769" t="s">
        <v>1736</v>
      </c>
      <c r="AA1044" s="369">
        <v>1</v>
      </c>
      <c r="AB1044" s="369">
        <v>3.2</v>
      </c>
      <c r="AC1044" s="10">
        <v>1.6E-2</v>
      </c>
      <c r="AD1044" s="10">
        <v>1.6E-2</v>
      </c>
    </row>
    <row r="1045" spans="2:30">
      <c r="B1045" s="535"/>
      <c r="C1045" s="535" t="s">
        <v>3805</v>
      </c>
      <c r="D1045" s="535" t="s">
        <v>545</v>
      </c>
      <c r="E1045" s="535">
        <v>1048</v>
      </c>
      <c r="F1045" s="537" t="str">
        <f>Dumpadas[[#This Row],[punto]] &amp; " "&amp;Dumpadas[[#This Row],[jornada]]&amp;" " &amp; Dumpadas[[#This Row],[N°Acop]] &amp; " " &amp; TEXT(Dumpadas[[#This Row],[fecha ]], "dd-mm-yyyy")</f>
        <v>NIVEL 968 RP AM 1048 27-04-2026</v>
      </c>
      <c r="G1045" s="535" t="s">
        <v>14</v>
      </c>
      <c r="H1045" s="538">
        <v>46139</v>
      </c>
      <c r="I1045" s="535">
        <v>3.2</v>
      </c>
      <c r="J1045" s="539">
        <v>8.0999999999999996E-3</v>
      </c>
      <c r="K1045" s="539">
        <f>+IF(Dumpadas[[#This Row],[ley]]&gt;0.03,0.03,Dumpadas[[#This Row],[ley]])</f>
        <v>8.0999999999999996E-3</v>
      </c>
      <c r="L1045" s="539"/>
      <c r="M1045" s="535">
        <v>28963</v>
      </c>
      <c r="N1045" s="535"/>
      <c r="O1045" s="539"/>
      <c r="P1045" s="540" t="str" cm="1">
        <f t="array" ref="P1045">INDEX(Rangos!$E$3:$E$16,MATCH(1,(Dumpadas[[#This Row],[ley]]&gt;=Rangos!$B$3:$B$16)*(Dumpadas[[#This Row],[ley]]&lt;=Rangos!$C$3:$C$16),0))</f>
        <v>A</v>
      </c>
      <c r="R1045" s="769"/>
      <c r="S1045" s="769" t="s">
        <v>1737</v>
      </c>
      <c r="T1045" s="369">
        <v>1</v>
      </c>
      <c r="U1045" s="369">
        <v>3.2</v>
      </c>
      <c r="V1045" s="10">
        <v>1.5900000000000001E-2</v>
      </c>
      <c r="Y1045" s="769"/>
      <c r="Z1045" s="769" t="s">
        <v>1737</v>
      </c>
      <c r="AA1045" s="369">
        <v>1</v>
      </c>
      <c r="AB1045" s="369">
        <v>3.2</v>
      </c>
      <c r="AC1045" s="10">
        <v>1.5900000000000001E-2</v>
      </c>
      <c r="AD1045" s="10">
        <v>1.5900000000000001E-2</v>
      </c>
    </row>
    <row r="1046" spans="2:30">
      <c r="B1046" s="535"/>
      <c r="C1046" s="535" t="s">
        <v>3805</v>
      </c>
      <c r="D1046" s="535" t="s">
        <v>545</v>
      </c>
      <c r="E1046" s="535">
        <v>1049</v>
      </c>
      <c r="F1046" s="537" t="str">
        <f>Dumpadas[[#This Row],[punto]] &amp; " "&amp;Dumpadas[[#This Row],[jornada]]&amp;" " &amp; Dumpadas[[#This Row],[N°Acop]] &amp; " " &amp; TEXT(Dumpadas[[#This Row],[fecha ]], "dd-mm-yyyy")</f>
        <v>NIVEL 968 RP AM 1049 27-04-2026</v>
      </c>
      <c r="G1046" s="535" t="s">
        <v>14</v>
      </c>
      <c r="H1046" s="538">
        <v>46139</v>
      </c>
      <c r="I1046" s="535">
        <v>3.2</v>
      </c>
      <c r="J1046" s="539">
        <v>1.1900000000000001E-2</v>
      </c>
      <c r="K1046" s="539">
        <f>+IF(Dumpadas[[#This Row],[ley]]&gt;0.03,0.03,Dumpadas[[#This Row],[ley]])</f>
        <v>1.1900000000000001E-2</v>
      </c>
      <c r="L1046" s="539"/>
      <c r="M1046" s="535">
        <v>28963</v>
      </c>
      <c r="N1046" s="535"/>
      <c r="O1046" s="539"/>
      <c r="P1046" s="540" t="str" cm="1">
        <f t="array" ref="P1046">INDEX(Rangos!$E$3:$E$16,MATCH(1,(Dumpadas[[#This Row],[ley]]&gt;=Rangos!$B$3:$B$16)*(Dumpadas[[#This Row],[ley]]&lt;=Rangos!$C$3:$C$16),0))</f>
        <v>C</v>
      </c>
      <c r="R1046" s="769"/>
      <c r="S1046" s="769" t="s">
        <v>1738</v>
      </c>
      <c r="T1046" s="369">
        <v>1</v>
      </c>
      <c r="U1046" s="369">
        <v>3.2</v>
      </c>
      <c r="V1046" s="10">
        <v>1.6199999999999999E-2</v>
      </c>
      <c r="Y1046" s="769"/>
      <c r="Z1046" s="769" t="s">
        <v>1738</v>
      </c>
      <c r="AA1046" s="369">
        <v>1</v>
      </c>
      <c r="AB1046" s="369">
        <v>3.2</v>
      </c>
      <c r="AC1046" s="10">
        <v>1.6199999999999999E-2</v>
      </c>
      <c r="AD1046" s="10">
        <v>1.6199999999999999E-2</v>
      </c>
    </row>
    <row r="1047" spans="2:30">
      <c r="B1047" s="535"/>
      <c r="C1047" s="535" t="s">
        <v>3805</v>
      </c>
      <c r="D1047" s="535" t="s">
        <v>545</v>
      </c>
      <c r="E1047" s="535">
        <v>1050</v>
      </c>
      <c r="F1047" s="537" t="str">
        <f>Dumpadas[[#This Row],[punto]] &amp; " "&amp;Dumpadas[[#This Row],[jornada]]&amp;" " &amp; Dumpadas[[#This Row],[N°Acop]] &amp; " " &amp; TEXT(Dumpadas[[#This Row],[fecha ]], "dd-mm-yyyy")</f>
        <v>NIVEL 968 RP AM 1050 27-04-2026</v>
      </c>
      <c r="G1047" s="535" t="s">
        <v>14</v>
      </c>
      <c r="H1047" s="538">
        <v>46139</v>
      </c>
      <c r="I1047" s="535">
        <v>3.2</v>
      </c>
      <c r="J1047" s="539">
        <v>9.5999999999999992E-3</v>
      </c>
      <c r="K1047" s="539">
        <f>+IF(Dumpadas[[#This Row],[ley]]&gt;0.03,0.03,Dumpadas[[#This Row],[ley]])</f>
        <v>9.5999999999999992E-3</v>
      </c>
      <c r="L1047" s="539"/>
      <c r="M1047" s="535">
        <v>28963</v>
      </c>
      <c r="N1047" s="535"/>
      <c r="O1047" s="539"/>
      <c r="P1047" s="540" t="str" cm="1">
        <f t="array" ref="P1047">INDEX(Rangos!$E$3:$E$16,MATCH(1,(Dumpadas[[#This Row],[ley]]&gt;=Rangos!$B$3:$B$16)*(Dumpadas[[#This Row],[ley]]&lt;=Rangos!$C$3:$C$16),0))</f>
        <v>B</v>
      </c>
      <c r="R1047" s="769"/>
      <c r="S1047" s="769" t="s">
        <v>1739</v>
      </c>
      <c r="T1047" s="369">
        <v>1</v>
      </c>
      <c r="U1047" s="369">
        <v>3.2</v>
      </c>
      <c r="V1047" s="10">
        <v>1.6E-2</v>
      </c>
      <c r="Y1047" s="769"/>
      <c r="Z1047" s="769" t="s">
        <v>1739</v>
      </c>
      <c r="AA1047" s="369">
        <v>1</v>
      </c>
      <c r="AB1047" s="369">
        <v>3.2</v>
      </c>
      <c r="AC1047" s="10">
        <v>1.6E-2</v>
      </c>
      <c r="AD1047" s="10">
        <v>1.6E-2</v>
      </c>
    </row>
    <row r="1048" spans="2:30">
      <c r="B1048" s="535"/>
      <c r="C1048" s="535" t="s">
        <v>3805</v>
      </c>
      <c r="D1048" s="535" t="s">
        <v>545</v>
      </c>
      <c r="E1048" s="535">
        <v>1051</v>
      </c>
      <c r="F1048" s="537" t="str">
        <f>Dumpadas[[#This Row],[punto]] &amp; " "&amp;Dumpadas[[#This Row],[jornada]]&amp;" " &amp; Dumpadas[[#This Row],[N°Acop]] &amp; " " &amp; TEXT(Dumpadas[[#This Row],[fecha ]], "dd-mm-yyyy")</f>
        <v>NIVEL 968 RP AM 1051 27-04-2026</v>
      </c>
      <c r="G1048" s="535" t="s">
        <v>14</v>
      </c>
      <c r="H1048" s="538">
        <v>46139</v>
      </c>
      <c r="I1048" s="535">
        <v>3.2</v>
      </c>
      <c r="J1048" s="539">
        <v>1.2800000000000001E-2</v>
      </c>
      <c r="K1048" s="539">
        <f>+IF(Dumpadas[[#This Row],[ley]]&gt;0.03,0.03,Dumpadas[[#This Row],[ley]])</f>
        <v>1.2800000000000001E-2</v>
      </c>
      <c r="L1048" s="539"/>
      <c r="M1048" s="535">
        <v>28963</v>
      </c>
      <c r="N1048" s="535"/>
      <c r="O1048" s="539"/>
      <c r="P1048" s="540" t="str" cm="1">
        <f t="array" ref="P1048">INDEX(Rangos!$E$3:$E$16,MATCH(1,(Dumpadas[[#This Row],[ley]]&gt;=Rangos!$B$3:$B$16)*(Dumpadas[[#This Row],[ley]]&lt;=Rangos!$C$3:$C$16),0))</f>
        <v>D</v>
      </c>
      <c r="R1048" s="769"/>
      <c r="S1048" s="769" t="s">
        <v>1740</v>
      </c>
      <c r="T1048" s="369">
        <v>1</v>
      </c>
      <c r="U1048" s="369">
        <v>3.2</v>
      </c>
      <c r="V1048" s="10">
        <v>1.7600000000000001E-2</v>
      </c>
      <c r="Y1048" s="769"/>
      <c r="Z1048" s="769" t="s">
        <v>1740</v>
      </c>
      <c r="AA1048" s="369">
        <v>1</v>
      </c>
      <c r="AB1048" s="369">
        <v>3.2</v>
      </c>
      <c r="AC1048" s="10">
        <v>1.7600000000000001E-2</v>
      </c>
      <c r="AD1048" s="10">
        <v>1.7600000000000001E-2</v>
      </c>
    </row>
    <row r="1049" spans="2:30">
      <c r="B1049" s="535"/>
      <c r="C1049" s="535" t="s">
        <v>3805</v>
      </c>
      <c r="D1049" s="535" t="s">
        <v>545</v>
      </c>
      <c r="E1049" s="535">
        <v>1052</v>
      </c>
      <c r="F1049" s="537" t="str">
        <f>Dumpadas[[#This Row],[punto]] &amp; " "&amp;Dumpadas[[#This Row],[jornada]]&amp;" " &amp; Dumpadas[[#This Row],[N°Acop]] &amp; " " &amp; TEXT(Dumpadas[[#This Row],[fecha ]], "dd-mm-yyyy")</f>
        <v>NIVEL 968 RP AM 1052 27-04-2026</v>
      </c>
      <c r="G1049" s="535" t="s">
        <v>14</v>
      </c>
      <c r="H1049" s="538">
        <v>46139</v>
      </c>
      <c r="I1049" s="535">
        <v>3.2</v>
      </c>
      <c r="J1049" s="539">
        <v>7.7000000000000002E-3</v>
      </c>
      <c r="K1049" s="539">
        <f>+IF(Dumpadas[[#This Row],[ley]]&gt;0.03,0.03,Dumpadas[[#This Row],[ley]])</f>
        <v>7.7000000000000002E-3</v>
      </c>
      <c r="L1049" s="539"/>
      <c r="M1049" s="535">
        <v>28963</v>
      </c>
      <c r="N1049" s="535"/>
      <c r="O1049" s="539"/>
      <c r="P1049" s="540" t="str" cm="1">
        <f t="array" ref="P1049">INDEX(Rangos!$E$3:$E$16,MATCH(1,(Dumpadas[[#This Row],[ley]]&gt;=Rangos!$B$3:$B$16)*(Dumpadas[[#This Row],[ley]]&lt;=Rangos!$C$3:$C$16),0))</f>
        <v>A</v>
      </c>
      <c r="R1049" s="769"/>
      <c r="S1049" s="769" t="s">
        <v>1741</v>
      </c>
      <c r="T1049" s="369">
        <v>1</v>
      </c>
      <c r="U1049" s="369">
        <v>3.2</v>
      </c>
      <c r="V1049" s="10">
        <v>1.46E-2</v>
      </c>
      <c r="Y1049" s="769"/>
      <c r="Z1049" s="769" t="s">
        <v>1741</v>
      </c>
      <c r="AA1049" s="369">
        <v>1</v>
      </c>
      <c r="AB1049" s="369">
        <v>3.2</v>
      </c>
      <c r="AC1049" s="10">
        <v>1.46E-2</v>
      </c>
      <c r="AD1049" s="10">
        <v>1.46E-2</v>
      </c>
    </row>
    <row r="1050" spans="2:30">
      <c r="B1050" s="535"/>
      <c r="C1050" s="535" t="s">
        <v>3805</v>
      </c>
      <c r="D1050" s="535" t="s">
        <v>545</v>
      </c>
      <c r="E1050" s="535">
        <v>1053</v>
      </c>
      <c r="F1050" s="537" t="str">
        <f>Dumpadas[[#This Row],[punto]] &amp; " "&amp;Dumpadas[[#This Row],[jornada]]&amp;" " &amp; Dumpadas[[#This Row],[N°Acop]] &amp; " " &amp; TEXT(Dumpadas[[#This Row],[fecha ]], "dd-mm-yyyy")</f>
        <v>NIVEL 968 RP AM 1053 27-04-2026</v>
      </c>
      <c r="G1050" s="535" t="s">
        <v>14</v>
      </c>
      <c r="H1050" s="538">
        <v>46139</v>
      </c>
      <c r="I1050" s="535">
        <v>3.2</v>
      </c>
      <c r="J1050" s="539">
        <v>7.1999999999999998E-3</v>
      </c>
      <c r="K1050" s="539">
        <f>+IF(Dumpadas[[#This Row],[ley]]&gt;0.03,0.03,Dumpadas[[#This Row],[ley]])</f>
        <v>7.1999999999999998E-3</v>
      </c>
      <c r="L1050" s="539"/>
      <c r="M1050" s="535">
        <v>28963</v>
      </c>
      <c r="N1050" s="535"/>
      <c r="O1050" s="539"/>
      <c r="P1050" s="540" t="str" cm="1">
        <f t="array" ref="P1050">INDEX(Rangos!$E$3:$E$16,MATCH(1,(Dumpadas[[#This Row],[ley]]&gt;=Rangos!$B$3:$B$16)*(Dumpadas[[#This Row],[ley]]&lt;=Rangos!$C$3:$C$16),0))</f>
        <v>Reserva</v>
      </c>
      <c r="R1050" s="769"/>
      <c r="S1050" s="769" t="s">
        <v>1742</v>
      </c>
      <c r="T1050" s="369">
        <v>1</v>
      </c>
      <c r="U1050" s="369">
        <v>3.2</v>
      </c>
      <c r="V1050" s="10">
        <v>1.7600000000000001E-2</v>
      </c>
      <c r="Y1050" s="769"/>
      <c r="Z1050" s="769" t="s">
        <v>1742</v>
      </c>
      <c r="AA1050" s="369">
        <v>1</v>
      </c>
      <c r="AB1050" s="369">
        <v>3.2</v>
      </c>
      <c r="AC1050" s="10">
        <v>1.7600000000000001E-2</v>
      </c>
      <c r="AD1050" s="10">
        <v>1.7600000000000001E-2</v>
      </c>
    </row>
    <row r="1051" spans="2:30">
      <c r="B1051" s="535"/>
      <c r="C1051" s="535" t="s">
        <v>3805</v>
      </c>
      <c r="D1051" s="535" t="s">
        <v>545</v>
      </c>
      <c r="E1051" s="535">
        <v>1054</v>
      </c>
      <c r="F1051" s="537" t="str">
        <f>Dumpadas[[#This Row],[punto]] &amp; " "&amp;Dumpadas[[#This Row],[jornada]]&amp;" " &amp; Dumpadas[[#This Row],[N°Acop]] &amp; " " &amp; TEXT(Dumpadas[[#This Row],[fecha ]], "dd-mm-yyyy")</f>
        <v>NIVEL 968 RP AM 1054 27-04-2026</v>
      </c>
      <c r="G1051" s="535" t="s">
        <v>14</v>
      </c>
      <c r="H1051" s="538">
        <v>46139</v>
      </c>
      <c r="I1051" s="535">
        <v>3.2</v>
      </c>
      <c r="J1051" s="539">
        <v>1.35E-2</v>
      </c>
      <c r="K1051" s="539">
        <f>+IF(Dumpadas[[#This Row],[ley]]&gt;0.03,0.03,Dumpadas[[#This Row],[ley]])</f>
        <v>1.35E-2</v>
      </c>
      <c r="L1051" s="539"/>
      <c r="M1051" s="535">
        <v>28963</v>
      </c>
      <c r="N1051" s="535"/>
      <c r="O1051" s="539"/>
      <c r="P1051" s="540" t="str" cm="1">
        <f t="array" ref="P1051">INDEX(Rangos!$E$3:$E$16,MATCH(1,(Dumpadas[[#This Row],[ley]]&gt;=Rangos!$B$3:$B$16)*(Dumpadas[[#This Row],[ley]]&lt;=Rangos!$C$3:$C$16),0))</f>
        <v>E</v>
      </c>
      <c r="R1051" s="769"/>
      <c r="S1051" s="769" t="s">
        <v>1743</v>
      </c>
      <c r="T1051" s="369">
        <v>1</v>
      </c>
      <c r="U1051" s="369">
        <v>3.2</v>
      </c>
      <c r="V1051" s="10">
        <v>1.1599999999999999E-2</v>
      </c>
      <c r="Y1051" s="769"/>
      <c r="Z1051" s="769" t="s">
        <v>1743</v>
      </c>
      <c r="AA1051" s="369">
        <v>1</v>
      </c>
      <c r="AB1051" s="369">
        <v>3.2</v>
      </c>
      <c r="AC1051" s="10">
        <v>1.1599999999999999E-2</v>
      </c>
      <c r="AD1051" s="10">
        <v>1.1599999999999999E-2</v>
      </c>
    </row>
    <row r="1052" spans="2:30">
      <c r="B1052" s="607"/>
      <c r="C1052" s="773" t="s">
        <v>3786</v>
      </c>
      <c r="D1052" s="773" t="s">
        <v>227</v>
      </c>
      <c r="E1052" s="607">
        <v>1055</v>
      </c>
      <c r="F1052" s="410" t="str">
        <f>Dumpadas[[#This Row],[punto]] &amp; " "&amp;Dumpadas[[#This Row],[jornada]]&amp;" " &amp; Dumpadas[[#This Row],[N°Acop]] &amp; " " &amp; TEXT(Dumpadas[[#This Row],[fecha ]], "dd-mm-yyyy")</f>
        <v>NIVEL 974 M4 6N T.PM 1055 27-04-2026</v>
      </c>
      <c r="G1052" s="607" t="s">
        <v>304</v>
      </c>
      <c r="H1052" s="5">
        <v>46139</v>
      </c>
      <c r="I1052" s="607">
        <v>3.2</v>
      </c>
      <c r="J1052" s="8">
        <v>1.52E-2</v>
      </c>
      <c r="K1052" s="8">
        <f>+IF(Dumpadas[[#This Row],[ley]]&gt;0.03,0.03,Dumpadas[[#This Row],[ley]])</f>
        <v>1.52E-2</v>
      </c>
      <c r="L1052" s="427"/>
      <c r="M1052" s="386">
        <v>28968</v>
      </c>
      <c r="N1052" s="386"/>
      <c r="O1052" s="7"/>
      <c r="P1052" s="10" t="str" cm="1">
        <f t="array" ref="P1052">INDEX(Rangos!$E$3:$E$16,MATCH(1,(Dumpadas[[#This Row],[ley]]&gt;=Rangos!$B$3:$B$16)*(Dumpadas[[#This Row],[ley]]&lt;=Rangos!$C$3:$C$16),0))</f>
        <v>F</v>
      </c>
      <c r="R1052" s="769"/>
      <c r="S1052" s="769" t="s">
        <v>1744</v>
      </c>
      <c r="T1052" s="369">
        <v>1</v>
      </c>
      <c r="U1052" s="369">
        <v>3.2</v>
      </c>
      <c r="V1052" s="10">
        <v>1.0999999999999999E-2</v>
      </c>
      <c r="Y1052" s="769"/>
      <c r="Z1052" s="769" t="s">
        <v>1744</v>
      </c>
      <c r="AA1052" s="369">
        <v>1</v>
      </c>
      <c r="AB1052" s="369">
        <v>3.2</v>
      </c>
      <c r="AC1052" s="10">
        <v>1.0999999999999999E-2</v>
      </c>
      <c r="AD1052" s="10">
        <v>1.0999999999999999E-2</v>
      </c>
    </row>
    <row r="1053" spans="2:30">
      <c r="B1053" s="607"/>
      <c r="C1053" s="773" t="s">
        <v>3786</v>
      </c>
      <c r="D1053" s="773" t="s">
        <v>227</v>
      </c>
      <c r="E1053" s="607">
        <v>1056</v>
      </c>
      <c r="F1053" s="410" t="str">
        <f>Dumpadas[[#This Row],[punto]] &amp; " "&amp;Dumpadas[[#This Row],[jornada]]&amp;" " &amp; Dumpadas[[#This Row],[N°Acop]] &amp; " " &amp; TEXT(Dumpadas[[#This Row],[fecha ]], "dd-mm-yyyy")</f>
        <v>NIVEL 974 M4 6N T.PM 1056 27-04-2026</v>
      </c>
      <c r="G1053" s="607" t="s">
        <v>304</v>
      </c>
      <c r="H1053" s="5">
        <v>46139</v>
      </c>
      <c r="I1053" s="607">
        <v>3.2</v>
      </c>
      <c r="J1053" s="8">
        <v>2.24E-2</v>
      </c>
      <c r="K1053" s="8">
        <f>+IF(Dumpadas[[#This Row],[ley]]&gt;0.03,0.03,Dumpadas[[#This Row],[ley]])</f>
        <v>2.24E-2</v>
      </c>
      <c r="L1053" s="427"/>
      <c r="M1053" s="386">
        <v>28968</v>
      </c>
      <c r="N1053" s="386"/>
      <c r="O1053" s="7"/>
      <c r="P1053" s="10" t="str" cm="1">
        <f t="array" ref="P1053">INDEX(Rangos!$E$3:$E$16,MATCH(1,(Dumpadas[[#This Row],[ley]]&gt;=Rangos!$B$3:$B$16)*(Dumpadas[[#This Row],[ley]]&lt;=Rangos!$C$3:$C$16),0))</f>
        <v>I</v>
      </c>
      <c r="R1053" s="769"/>
      <c r="S1053" s="769" t="s">
        <v>1745</v>
      </c>
      <c r="T1053" s="369">
        <v>1</v>
      </c>
      <c r="U1053" s="369">
        <v>3.2</v>
      </c>
      <c r="V1053" s="10">
        <v>1.0800000000000001E-2</v>
      </c>
      <c r="Y1053" s="769"/>
      <c r="Z1053" s="769" t="s">
        <v>1745</v>
      </c>
      <c r="AA1053" s="369">
        <v>1</v>
      </c>
      <c r="AB1053" s="369">
        <v>3.2</v>
      </c>
      <c r="AC1053" s="10">
        <v>1.0800000000000001E-2</v>
      </c>
      <c r="AD1053" s="10">
        <v>1.0800000000000001E-2</v>
      </c>
    </row>
    <row r="1054" spans="2:30">
      <c r="B1054" s="607"/>
      <c r="C1054" s="773" t="s">
        <v>3786</v>
      </c>
      <c r="D1054" s="773" t="s">
        <v>227</v>
      </c>
      <c r="E1054" s="607">
        <v>1057</v>
      </c>
      <c r="F1054" s="410" t="str">
        <f>Dumpadas[[#This Row],[punto]] &amp; " "&amp;Dumpadas[[#This Row],[jornada]]&amp;" " &amp; Dumpadas[[#This Row],[N°Acop]] &amp; " " &amp; TEXT(Dumpadas[[#This Row],[fecha ]], "dd-mm-yyyy")</f>
        <v>NIVEL 974 M4 6N T.PM 1057 27-04-2026</v>
      </c>
      <c r="G1054" s="607" t="s">
        <v>304</v>
      </c>
      <c r="H1054" s="5">
        <v>46139</v>
      </c>
      <c r="I1054" s="607">
        <v>3.2</v>
      </c>
      <c r="J1054" s="8">
        <v>2.12E-2</v>
      </c>
      <c r="K1054" s="8">
        <f>+IF(Dumpadas[[#This Row],[ley]]&gt;0.03,0.03,Dumpadas[[#This Row],[ley]])</f>
        <v>2.12E-2</v>
      </c>
      <c r="L1054" s="427"/>
      <c r="M1054" s="386">
        <v>28968</v>
      </c>
      <c r="N1054" s="386"/>
      <c r="O1054" s="7"/>
      <c r="P1054" s="10" t="str" cm="1">
        <f t="array" ref="P1054">INDEX(Rangos!$E$3:$E$16,MATCH(1,(Dumpadas[[#This Row],[ley]]&gt;=Rangos!$B$3:$B$16)*(Dumpadas[[#This Row],[ley]]&lt;=Rangos!$C$3:$C$16),0))</f>
        <v>I</v>
      </c>
      <c r="R1054" s="769"/>
      <c r="S1054" s="769" t="s">
        <v>1746</v>
      </c>
      <c r="T1054" s="369">
        <v>1</v>
      </c>
      <c r="U1054" s="369">
        <v>3.2</v>
      </c>
      <c r="V1054" s="10">
        <v>1.0500000000000001E-2</v>
      </c>
      <c r="Y1054" s="769"/>
      <c r="Z1054" s="769" t="s">
        <v>1746</v>
      </c>
      <c r="AA1054" s="369">
        <v>1</v>
      </c>
      <c r="AB1054" s="369">
        <v>3.2</v>
      </c>
      <c r="AC1054" s="10">
        <v>1.0500000000000001E-2</v>
      </c>
      <c r="AD1054" s="10">
        <v>1.0500000000000001E-2</v>
      </c>
    </row>
    <row r="1055" spans="2:30">
      <c r="B1055" s="607"/>
      <c r="C1055" s="773" t="s">
        <v>3786</v>
      </c>
      <c r="D1055" s="773" t="s">
        <v>227</v>
      </c>
      <c r="E1055" s="607">
        <v>1058</v>
      </c>
      <c r="F1055" s="410" t="str">
        <f>Dumpadas[[#This Row],[punto]] &amp; " "&amp;Dumpadas[[#This Row],[jornada]]&amp;" " &amp; Dumpadas[[#This Row],[N°Acop]] &amp; " " &amp; TEXT(Dumpadas[[#This Row],[fecha ]], "dd-mm-yyyy")</f>
        <v>NIVEL 974 M4 6N T.PM 1058 27-04-2026</v>
      </c>
      <c r="G1055" s="607" t="s">
        <v>304</v>
      </c>
      <c r="H1055" s="5">
        <v>46139</v>
      </c>
      <c r="I1055" s="607">
        <v>3.2</v>
      </c>
      <c r="J1055" s="8">
        <v>1.8800000000000001E-2</v>
      </c>
      <c r="K1055" s="8">
        <f>+IF(Dumpadas[[#This Row],[ley]]&gt;0.03,0.03,Dumpadas[[#This Row],[ley]])</f>
        <v>1.8800000000000001E-2</v>
      </c>
      <c r="L1055" s="427"/>
      <c r="M1055" s="386">
        <v>28968</v>
      </c>
      <c r="N1055" s="386"/>
      <c r="O1055" s="7"/>
      <c r="P1055" s="10" t="str" cm="1">
        <f t="array" ref="P1055">INDEX(Rangos!$E$3:$E$16,MATCH(1,(Dumpadas[[#This Row],[ley]]&gt;=Rangos!$B$3:$B$16)*(Dumpadas[[#This Row],[ley]]&lt;=Rangos!$C$3:$C$16),0))</f>
        <v>G</v>
      </c>
      <c r="R1055" s="769"/>
      <c r="S1055" s="769" t="s">
        <v>1747</v>
      </c>
      <c r="T1055" s="369">
        <v>1</v>
      </c>
      <c r="U1055" s="369">
        <v>3.2</v>
      </c>
      <c r="V1055" s="10">
        <v>1.35E-2</v>
      </c>
      <c r="Y1055" s="769"/>
      <c r="Z1055" s="769" t="s">
        <v>1747</v>
      </c>
      <c r="AA1055" s="369">
        <v>1</v>
      </c>
      <c r="AB1055" s="369">
        <v>3.2</v>
      </c>
      <c r="AC1055" s="10">
        <v>1.35E-2</v>
      </c>
      <c r="AD1055" s="10">
        <v>1.35E-2</v>
      </c>
    </row>
    <row r="1056" spans="2:30">
      <c r="B1056" s="607"/>
      <c r="C1056" s="773" t="s">
        <v>3786</v>
      </c>
      <c r="D1056" s="773" t="s">
        <v>227</v>
      </c>
      <c r="E1056" s="607">
        <v>1059</v>
      </c>
      <c r="F1056" s="410" t="str">
        <f>Dumpadas[[#This Row],[punto]] &amp; " "&amp;Dumpadas[[#This Row],[jornada]]&amp;" " &amp; Dumpadas[[#This Row],[N°Acop]] &amp; " " &amp; TEXT(Dumpadas[[#This Row],[fecha ]], "dd-mm-yyyy")</f>
        <v>NIVEL 974 M4 6N T.PM 1059 27-04-2026</v>
      </c>
      <c r="G1056" s="607" t="s">
        <v>304</v>
      </c>
      <c r="H1056" s="5">
        <v>46139</v>
      </c>
      <c r="I1056" s="607">
        <v>3.2</v>
      </c>
      <c r="J1056" s="8">
        <v>1.9800000000000002E-2</v>
      </c>
      <c r="K1056" s="8">
        <f>+IF(Dumpadas[[#This Row],[ley]]&gt;0.03,0.03,Dumpadas[[#This Row],[ley]])</f>
        <v>1.9800000000000002E-2</v>
      </c>
      <c r="L1056" s="427"/>
      <c r="M1056" s="386">
        <v>28968</v>
      </c>
      <c r="N1056" s="386"/>
      <c r="O1056" s="7"/>
      <c r="P1056" s="10" t="str" cm="1">
        <f t="array" ref="P1056">INDEX(Rangos!$E$3:$E$16,MATCH(1,(Dumpadas[[#This Row],[ley]]&gt;=Rangos!$B$3:$B$16)*(Dumpadas[[#This Row],[ley]]&lt;=Rangos!$C$3:$C$16),0))</f>
        <v>H</v>
      </c>
      <c r="R1056" s="769"/>
      <c r="S1056" s="769" t="s">
        <v>1748</v>
      </c>
      <c r="T1056" s="369">
        <v>1</v>
      </c>
      <c r="U1056" s="369">
        <v>3.2</v>
      </c>
      <c r="V1056" s="10">
        <v>1.2699999999999999E-2</v>
      </c>
      <c r="Y1056" s="769"/>
      <c r="Z1056" s="769" t="s">
        <v>1748</v>
      </c>
      <c r="AA1056" s="369">
        <v>1</v>
      </c>
      <c r="AB1056" s="369">
        <v>3.2</v>
      </c>
      <c r="AC1056" s="10">
        <v>1.2699999999999999E-2</v>
      </c>
      <c r="AD1056" s="10">
        <v>1.2699999999999999E-2</v>
      </c>
    </row>
    <row r="1057" spans="2:30">
      <c r="B1057" s="607"/>
      <c r="C1057" s="773" t="s">
        <v>3786</v>
      </c>
      <c r="D1057" s="773" t="s">
        <v>227</v>
      </c>
      <c r="E1057" s="607">
        <v>1060</v>
      </c>
      <c r="F1057" s="410" t="str">
        <f>Dumpadas[[#This Row],[punto]] &amp; " "&amp;Dumpadas[[#This Row],[jornada]]&amp;" " &amp; Dumpadas[[#This Row],[N°Acop]] &amp; " " &amp; TEXT(Dumpadas[[#This Row],[fecha ]], "dd-mm-yyyy")</f>
        <v>NIVEL 974 M4 6N T.PM 1060 27-04-2026</v>
      </c>
      <c r="G1057" s="607" t="s">
        <v>304</v>
      </c>
      <c r="H1057" s="5">
        <v>46139</v>
      </c>
      <c r="I1057" s="607">
        <v>3.2</v>
      </c>
      <c r="J1057" s="8">
        <v>1.32E-2</v>
      </c>
      <c r="K1057" s="8">
        <f>+IF(Dumpadas[[#This Row],[ley]]&gt;0.03,0.03,Dumpadas[[#This Row],[ley]])</f>
        <v>1.32E-2</v>
      </c>
      <c r="L1057" s="427"/>
      <c r="M1057" s="386">
        <v>28968</v>
      </c>
      <c r="N1057" s="386"/>
      <c r="O1057" s="7"/>
      <c r="P1057" s="10" t="str" cm="1">
        <f t="array" ref="P1057">INDEX(Rangos!$E$3:$E$16,MATCH(1,(Dumpadas[[#This Row],[ley]]&gt;=Rangos!$B$3:$B$16)*(Dumpadas[[#This Row],[ley]]&lt;=Rangos!$C$3:$C$16),0))</f>
        <v>D</v>
      </c>
      <c r="R1057" s="769"/>
      <c r="S1057" s="769" t="s">
        <v>1749</v>
      </c>
      <c r="T1057" s="369">
        <v>1</v>
      </c>
      <c r="U1057" s="369">
        <v>3.2</v>
      </c>
      <c r="V1057" s="10">
        <v>1.0500000000000001E-2</v>
      </c>
      <c r="Y1057" s="769"/>
      <c r="Z1057" s="769" t="s">
        <v>1749</v>
      </c>
      <c r="AA1057" s="369">
        <v>1</v>
      </c>
      <c r="AB1057" s="369">
        <v>3.2</v>
      </c>
      <c r="AC1057" s="10">
        <v>1.0500000000000001E-2</v>
      </c>
      <c r="AD1057" s="10">
        <v>1.0500000000000001E-2</v>
      </c>
    </row>
    <row r="1058" spans="2:30">
      <c r="B1058" s="607"/>
      <c r="C1058" s="773" t="s">
        <v>3786</v>
      </c>
      <c r="D1058" s="773" t="s">
        <v>227</v>
      </c>
      <c r="E1058" s="607">
        <v>1061</v>
      </c>
      <c r="F1058" s="410" t="str">
        <f>Dumpadas[[#This Row],[punto]] &amp; " "&amp;Dumpadas[[#This Row],[jornada]]&amp;" " &amp; Dumpadas[[#This Row],[N°Acop]] &amp; " " &amp; TEXT(Dumpadas[[#This Row],[fecha ]], "dd-mm-yyyy")</f>
        <v>NIVEL 974 M4 6N T.PM 1061 27-04-2026</v>
      </c>
      <c r="G1058" s="607" t="s">
        <v>304</v>
      </c>
      <c r="H1058" s="5">
        <v>46139</v>
      </c>
      <c r="I1058" s="607">
        <v>3.2</v>
      </c>
      <c r="J1058" s="8">
        <v>1.49E-2</v>
      </c>
      <c r="K1058" s="8">
        <f>+IF(Dumpadas[[#This Row],[ley]]&gt;0.03,0.03,Dumpadas[[#This Row],[ley]])</f>
        <v>1.49E-2</v>
      </c>
      <c r="L1058" s="427"/>
      <c r="M1058" s="386">
        <v>28968</v>
      </c>
      <c r="N1058" s="386"/>
      <c r="O1058" s="7"/>
      <c r="P1058" s="10" t="str" cm="1">
        <f t="array" ref="P1058">INDEX(Rangos!$E$3:$E$16,MATCH(1,(Dumpadas[[#This Row],[ley]]&gt;=Rangos!$B$3:$B$16)*(Dumpadas[[#This Row],[ley]]&lt;=Rangos!$C$3:$C$16),0))</f>
        <v>E</v>
      </c>
      <c r="R1058" s="769"/>
      <c r="S1058" s="769" t="s">
        <v>1750</v>
      </c>
      <c r="T1058" s="369">
        <v>1</v>
      </c>
      <c r="U1058" s="369">
        <v>3.2</v>
      </c>
      <c r="V1058" s="10">
        <v>1.35E-2</v>
      </c>
      <c r="Y1058" s="769"/>
      <c r="Z1058" s="769" t="s">
        <v>1750</v>
      </c>
      <c r="AA1058" s="369">
        <v>1</v>
      </c>
      <c r="AB1058" s="369">
        <v>3.2</v>
      </c>
      <c r="AC1058" s="10">
        <v>1.35E-2</v>
      </c>
      <c r="AD1058" s="10">
        <v>1.35E-2</v>
      </c>
    </row>
    <row r="1059" spans="2:30">
      <c r="B1059" s="607"/>
      <c r="C1059" s="773" t="s">
        <v>3786</v>
      </c>
      <c r="D1059" s="773" t="s">
        <v>227</v>
      </c>
      <c r="E1059" s="607">
        <v>1062</v>
      </c>
      <c r="F1059" s="410" t="str">
        <f>Dumpadas[[#This Row],[punto]] &amp; " "&amp;Dumpadas[[#This Row],[jornada]]&amp;" " &amp; Dumpadas[[#This Row],[N°Acop]] &amp; " " &amp; TEXT(Dumpadas[[#This Row],[fecha ]], "dd-mm-yyyy")</f>
        <v>NIVEL 974 M4 6N T.PM 1062 27-04-2026</v>
      </c>
      <c r="G1059" s="607" t="s">
        <v>304</v>
      </c>
      <c r="H1059" s="5">
        <v>46139</v>
      </c>
      <c r="I1059" s="607">
        <v>3.2</v>
      </c>
      <c r="J1059" s="8">
        <v>2.2200000000000001E-2</v>
      </c>
      <c r="K1059" s="8">
        <f>+IF(Dumpadas[[#This Row],[ley]]&gt;0.03,0.03,Dumpadas[[#This Row],[ley]])</f>
        <v>2.2200000000000001E-2</v>
      </c>
      <c r="L1059" s="427"/>
      <c r="M1059" s="386">
        <v>28968</v>
      </c>
      <c r="N1059" s="386"/>
      <c r="O1059" s="7"/>
      <c r="P1059" s="10" t="str" cm="1">
        <f t="array" ref="P1059">INDEX(Rangos!$E$3:$E$16,MATCH(1,(Dumpadas[[#This Row],[ley]]&gt;=Rangos!$B$3:$B$16)*(Dumpadas[[#This Row],[ley]]&lt;=Rangos!$C$3:$C$16),0))</f>
        <v>I</v>
      </c>
      <c r="R1059" s="769"/>
      <c r="S1059" s="769" t="s">
        <v>1751</v>
      </c>
      <c r="T1059" s="369">
        <v>1</v>
      </c>
      <c r="U1059" s="369">
        <v>3.2</v>
      </c>
      <c r="V1059" s="10">
        <v>1.2699999999999999E-2</v>
      </c>
      <c r="Y1059" s="769"/>
      <c r="Z1059" s="769" t="s">
        <v>1751</v>
      </c>
      <c r="AA1059" s="369">
        <v>1</v>
      </c>
      <c r="AB1059" s="369">
        <v>3.2</v>
      </c>
      <c r="AC1059" s="10">
        <v>1.2699999999999999E-2</v>
      </c>
      <c r="AD1059" s="10">
        <v>1.2699999999999999E-2</v>
      </c>
    </row>
    <row r="1060" spans="2:30">
      <c r="B1060" s="607"/>
      <c r="C1060" s="773" t="s">
        <v>3786</v>
      </c>
      <c r="D1060" s="773" t="s">
        <v>227</v>
      </c>
      <c r="E1060" s="607">
        <v>1063</v>
      </c>
      <c r="F1060" s="410" t="str">
        <f>Dumpadas[[#This Row],[punto]] &amp; " "&amp;Dumpadas[[#This Row],[jornada]]&amp;" " &amp; Dumpadas[[#This Row],[N°Acop]] &amp; " " &amp; TEXT(Dumpadas[[#This Row],[fecha ]], "dd-mm-yyyy")</f>
        <v>NIVEL 974 M4 6N T.PM 1063 27-04-2026</v>
      </c>
      <c r="G1060" s="607" t="s">
        <v>304</v>
      </c>
      <c r="H1060" s="5">
        <v>46139</v>
      </c>
      <c r="I1060" s="607">
        <v>3.2</v>
      </c>
      <c r="J1060" s="8">
        <v>1.5100000000000001E-2</v>
      </c>
      <c r="K1060" s="8">
        <f>+IF(Dumpadas[[#This Row],[ley]]&gt;0.03,0.03,Dumpadas[[#This Row],[ley]])</f>
        <v>1.5100000000000001E-2</v>
      </c>
      <c r="L1060" s="427"/>
      <c r="M1060" s="386">
        <v>28968</v>
      </c>
      <c r="N1060" s="386"/>
      <c r="O1060" s="7"/>
      <c r="P1060" s="10" t="str" cm="1">
        <f t="array" ref="P1060">INDEX(Rangos!$E$3:$E$16,MATCH(1,(Dumpadas[[#This Row],[ley]]&gt;=Rangos!$B$3:$B$16)*(Dumpadas[[#This Row],[ley]]&lt;=Rangos!$C$3:$C$16),0))</f>
        <v>F</v>
      </c>
      <c r="R1060" s="769"/>
      <c r="S1060" s="769" t="s">
        <v>1752</v>
      </c>
      <c r="T1060" s="369">
        <v>1</v>
      </c>
      <c r="U1060" s="369">
        <v>3.2</v>
      </c>
      <c r="V1060" s="10">
        <v>2.5399999999999999E-2</v>
      </c>
      <c r="Y1060" s="769"/>
      <c r="Z1060" s="769" t="s">
        <v>1752</v>
      </c>
      <c r="AA1060" s="369">
        <v>1</v>
      </c>
      <c r="AB1060" s="369">
        <v>3.2</v>
      </c>
      <c r="AC1060" s="10">
        <v>2.5399999999999999E-2</v>
      </c>
      <c r="AD1060" s="10">
        <v>2.5399999999999999E-2</v>
      </c>
    </row>
    <row r="1061" spans="2:30">
      <c r="B1061" s="607"/>
      <c r="C1061" s="773" t="s">
        <v>3786</v>
      </c>
      <c r="D1061" s="773" t="s">
        <v>227</v>
      </c>
      <c r="E1061" s="607">
        <v>1064</v>
      </c>
      <c r="F1061" s="410" t="str">
        <f>Dumpadas[[#This Row],[punto]] &amp; " "&amp;Dumpadas[[#This Row],[jornada]]&amp;" " &amp; Dumpadas[[#This Row],[N°Acop]] &amp; " " &amp; TEXT(Dumpadas[[#This Row],[fecha ]], "dd-mm-yyyy")</f>
        <v>NIVEL 974 M4 6N T.PM 1064 27-04-2026</v>
      </c>
      <c r="G1061" s="607" t="s">
        <v>304</v>
      </c>
      <c r="H1061" s="5">
        <v>46139</v>
      </c>
      <c r="I1061" s="607">
        <v>3.2</v>
      </c>
      <c r="J1061" s="8">
        <v>1.55E-2</v>
      </c>
      <c r="K1061" s="8">
        <f>+IF(Dumpadas[[#This Row],[ley]]&gt;0.03,0.03,Dumpadas[[#This Row],[ley]])</f>
        <v>1.55E-2</v>
      </c>
      <c r="L1061" s="427"/>
      <c r="M1061" s="386">
        <v>28968</v>
      </c>
      <c r="N1061" s="386"/>
      <c r="O1061" s="7"/>
      <c r="P1061" s="10" t="str" cm="1">
        <f t="array" ref="P1061">INDEX(Rangos!$E$3:$E$16,MATCH(1,(Dumpadas[[#This Row],[ley]]&gt;=Rangos!$B$3:$B$16)*(Dumpadas[[#This Row],[ley]]&lt;=Rangos!$C$3:$C$16),0))</f>
        <v>F</v>
      </c>
      <c r="R1061" s="769"/>
      <c r="S1061" s="769" t="s">
        <v>1753</v>
      </c>
      <c r="T1061" s="369">
        <v>1</v>
      </c>
      <c r="U1061" s="369">
        <v>3.2</v>
      </c>
      <c r="V1061" s="10">
        <v>1.6299999999999999E-2</v>
      </c>
      <c r="Y1061" s="769"/>
      <c r="Z1061" s="769" t="s">
        <v>1753</v>
      </c>
      <c r="AA1061" s="369">
        <v>1</v>
      </c>
      <c r="AB1061" s="369">
        <v>3.2</v>
      </c>
      <c r="AC1061" s="10">
        <v>1.6299999999999999E-2</v>
      </c>
      <c r="AD1061" s="10">
        <v>1.6299999999999999E-2</v>
      </c>
    </row>
    <row r="1062" spans="2:30">
      <c r="B1062" s="607"/>
      <c r="C1062" s="773" t="s">
        <v>3786</v>
      </c>
      <c r="D1062" s="773" t="s">
        <v>227</v>
      </c>
      <c r="E1062" s="607">
        <v>1065</v>
      </c>
      <c r="F1062" s="410" t="str">
        <f>Dumpadas[[#This Row],[punto]] &amp; " "&amp;Dumpadas[[#This Row],[jornada]]&amp;" " &amp; Dumpadas[[#This Row],[N°Acop]] &amp; " " &amp; TEXT(Dumpadas[[#This Row],[fecha ]], "dd-mm-yyyy")</f>
        <v>NIVEL 974 M4 6N T.PM 1065 27-04-2026</v>
      </c>
      <c r="G1062" s="607" t="s">
        <v>304</v>
      </c>
      <c r="H1062" s="5">
        <v>46139</v>
      </c>
      <c r="I1062" s="607">
        <v>3.2</v>
      </c>
      <c r="J1062" s="8">
        <v>1.1599999999999999E-2</v>
      </c>
      <c r="K1062" s="8">
        <f>+IF(Dumpadas[[#This Row],[ley]]&gt;0.03,0.03,Dumpadas[[#This Row],[ley]])</f>
        <v>1.1599999999999999E-2</v>
      </c>
      <c r="L1062" s="427"/>
      <c r="M1062" s="386">
        <v>28969</v>
      </c>
      <c r="N1062" s="386"/>
      <c r="O1062" s="7"/>
      <c r="P1062" s="10" t="str" cm="1">
        <f t="array" ref="P1062">INDEX(Rangos!$E$3:$E$16,MATCH(1,(Dumpadas[[#This Row],[ley]]&gt;=Rangos!$B$3:$B$16)*(Dumpadas[[#This Row],[ley]]&lt;=Rangos!$C$3:$C$16),0))</f>
        <v>C</v>
      </c>
      <c r="R1062" s="769"/>
      <c r="S1062" s="769" t="s">
        <v>1754</v>
      </c>
      <c r="T1062" s="369">
        <v>1</v>
      </c>
      <c r="U1062" s="369">
        <v>3.2</v>
      </c>
      <c r="V1062" s="10">
        <v>1.5299999999999999E-2</v>
      </c>
      <c r="Y1062" s="769"/>
      <c r="Z1062" s="769" t="s">
        <v>1754</v>
      </c>
      <c r="AA1062" s="369">
        <v>1</v>
      </c>
      <c r="AB1062" s="369">
        <v>3.2</v>
      </c>
      <c r="AC1062" s="10">
        <v>1.5299999999999999E-2</v>
      </c>
      <c r="AD1062" s="10">
        <v>1.5299999999999999E-2</v>
      </c>
    </row>
    <row r="1063" spans="2:30">
      <c r="B1063" s="607"/>
      <c r="C1063" s="773" t="s">
        <v>3786</v>
      </c>
      <c r="D1063" s="773" t="s">
        <v>227</v>
      </c>
      <c r="E1063" s="607">
        <v>1066</v>
      </c>
      <c r="F1063" s="410" t="str">
        <f>Dumpadas[[#This Row],[punto]] &amp; " "&amp;Dumpadas[[#This Row],[jornada]]&amp;" " &amp; Dumpadas[[#This Row],[N°Acop]] &amp; " " &amp; TEXT(Dumpadas[[#This Row],[fecha ]], "dd-mm-yyyy")</f>
        <v>NIVEL 974 M4 6N T.PM 1066 27-04-2026</v>
      </c>
      <c r="G1063" s="607" t="s">
        <v>304</v>
      </c>
      <c r="H1063" s="5">
        <v>46139</v>
      </c>
      <c r="I1063" s="607">
        <v>3.2</v>
      </c>
      <c r="J1063" s="8">
        <v>1.8599999999999998E-2</v>
      </c>
      <c r="K1063" s="8">
        <f>+IF(Dumpadas[[#This Row],[ley]]&gt;0.03,0.03,Dumpadas[[#This Row],[ley]])</f>
        <v>1.8599999999999998E-2</v>
      </c>
      <c r="L1063" s="427"/>
      <c r="M1063" s="386">
        <v>28969</v>
      </c>
      <c r="N1063" s="386"/>
      <c r="O1063" s="7"/>
      <c r="P1063" s="10" t="str" cm="1">
        <f t="array" ref="P1063">INDEX(Rangos!$E$3:$E$16,MATCH(1,(Dumpadas[[#This Row],[ley]]&gt;=Rangos!$B$3:$B$16)*(Dumpadas[[#This Row],[ley]]&lt;=Rangos!$C$3:$C$16),0))</f>
        <v>G</v>
      </c>
      <c r="R1063" s="769"/>
      <c r="S1063" s="769" t="s">
        <v>1755</v>
      </c>
      <c r="T1063" s="369">
        <v>1</v>
      </c>
      <c r="U1063" s="369">
        <v>3.2</v>
      </c>
      <c r="V1063" s="10">
        <v>1.6400000000000001E-2</v>
      </c>
      <c r="Y1063" s="769"/>
      <c r="Z1063" s="769" t="s">
        <v>1755</v>
      </c>
      <c r="AA1063" s="369">
        <v>1</v>
      </c>
      <c r="AB1063" s="369">
        <v>3.2</v>
      </c>
      <c r="AC1063" s="10">
        <v>1.6400000000000001E-2</v>
      </c>
      <c r="AD1063" s="10">
        <v>1.6400000000000001E-2</v>
      </c>
    </row>
    <row r="1064" spans="2:30">
      <c r="B1064" s="607"/>
      <c r="C1064" s="773" t="s">
        <v>3786</v>
      </c>
      <c r="D1064" s="773" t="s">
        <v>227</v>
      </c>
      <c r="E1064" s="607">
        <v>1067</v>
      </c>
      <c r="F1064" s="410" t="str">
        <f>Dumpadas[[#This Row],[punto]] &amp; " "&amp;Dumpadas[[#This Row],[jornada]]&amp;" " &amp; Dumpadas[[#This Row],[N°Acop]] &amp; " " &amp; TEXT(Dumpadas[[#This Row],[fecha ]], "dd-mm-yyyy")</f>
        <v>NIVEL 974 M4 6N T.PM 1067 27-04-2026</v>
      </c>
      <c r="G1064" s="607" t="s">
        <v>304</v>
      </c>
      <c r="H1064" s="5">
        <v>46139</v>
      </c>
      <c r="I1064" s="607">
        <v>3.2</v>
      </c>
      <c r="J1064" s="8">
        <v>1.3100000000000001E-2</v>
      </c>
      <c r="K1064" s="8">
        <f>+IF(Dumpadas[[#This Row],[ley]]&gt;0.03,0.03,Dumpadas[[#This Row],[ley]])</f>
        <v>1.3100000000000001E-2</v>
      </c>
      <c r="L1064" s="427"/>
      <c r="M1064" s="386">
        <v>28969</v>
      </c>
      <c r="N1064" s="386"/>
      <c r="O1064" s="7"/>
      <c r="P1064" s="10" t="str" cm="1">
        <f t="array" ref="P1064">INDEX(Rangos!$E$3:$E$16,MATCH(1,(Dumpadas[[#This Row],[ley]]&gt;=Rangos!$B$3:$B$16)*(Dumpadas[[#This Row],[ley]]&lt;=Rangos!$C$3:$C$16),0))</f>
        <v>D</v>
      </c>
      <c r="R1064" s="769"/>
      <c r="S1064" s="769" t="s">
        <v>1756</v>
      </c>
      <c r="T1064" s="369">
        <v>1</v>
      </c>
      <c r="U1064" s="369">
        <v>3.2</v>
      </c>
      <c r="V1064" s="10">
        <v>9.7999999999999997E-3</v>
      </c>
      <c r="Y1064" s="769"/>
      <c r="Z1064" s="769" t="s">
        <v>1756</v>
      </c>
      <c r="AA1064" s="369">
        <v>1</v>
      </c>
      <c r="AB1064" s="369">
        <v>3.2</v>
      </c>
      <c r="AC1064" s="10">
        <v>9.7999999999999997E-3</v>
      </c>
      <c r="AD1064" s="10">
        <v>9.7999999999999997E-3</v>
      </c>
    </row>
    <row r="1065" spans="2:30">
      <c r="B1065" s="535"/>
      <c r="C1065" s="535" t="s">
        <v>3804</v>
      </c>
      <c r="D1065" s="535" t="s">
        <v>3792</v>
      </c>
      <c r="E1065" s="535">
        <v>1068</v>
      </c>
      <c r="F1065" s="537" t="str">
        <f>Dumpadas[[#This Row],[punto]] &amp; " "&amp;Dumpadas[[#This Row],[jornada]]&amp;" " &amp; Dumpadas[[#This Row],[N°Acop]] &amp; " " &amp; TEXT(Dumpadas[[#This Row],[fecha ]], "dd-mm-yyyy")</f>
        <v>NIVEL 974 M4 7S L32 T.PM 1068 27-04-2026</v>
      </c>
      <c r="G1065" s="535" t="s">
        <v>304</v>
      </c>
      <c r="H1065" s="538">
        <v>46139</v>
      </c>
      <c r="I1065" s="535">
        <v>3.2</v>
      </c>
      <c r="J1065" s="539">
        <v>0.02</v>
      </c>
      <c r="K1065" s="539">
        <f>+IF(Dumpadas[[#This Row],[ley]]&gt;0.03,0.03,Dumpadas[[#This Row],[ley]])</f>
        <v>0.02</v>
      </c>
      <c r="L1065" s="539"/>
      <c r="M1065" s="535">
        <v>28969</v>
      </c>
      <c r="N1065" s="535"/>
      <c r="O1065" s="539"/>
      <c r="P1065" s="540" t="str" cm="1">
        <f t="array" ref="P1065">INDEX(Rangos!$E$3:$E$16,MATCH(1,(Dumpadas[[#This Row],[ley]]&gt;=Rangos!$B$3:$B$16)*(Dumpadas[[#This Row],[ley]]&lt;=Rangos!$C$3:$C$16),0))</f>
        <v>H</v>
      </c>
      <c r="R1065" s="769"/>
      <c r="S1065" s="769" t="s">
        <v>1757</v>
      </c>
      <c r="T1065" s="369">
        <v>1</v>
      </c>
      <c r="U1065" s="369">
        <v>3.2</v>
      </c>
      <c r="V1065" s="10">
        <v>1.15E-2</v>
      </c>
      <c r="Y1065" s="769"/>
      <c r="Z1065" s="769" t="s">
        <v>1757</v>
      </c>
      <c r="AA1065" s="369">
        <v>1</v>
      </c>
      <c r="AB1065" s="369">
        <v>3.2</v>
      </c>
      <c r="AC1065" s="10">
        <v>1.15E-2</v>
      </c>
      <c r="AD1065" s="10">
        <v>1.15E-2</v>
      </c>
    </row>
    <row r="1066" spans="2:30">
      <c r="B1066" s="535"/>
      <c r="C1066" s="535" t="s">
        <v>3806</v>
      </c>
      <c r="D1066" s="535" t="s">
        <v>3792</v>
      </c>
      <c r="E1066" s="535">
        <v>1069</v>
      </c>
      <c r="F1066" s="537" t="str">
        <f>Dumpadas[[#This Row],[punto]] &amp; " "&amp;Dumpadas[[#This Row],[jornada]]&amp;" " &amp; Dumpadas[[#This Row],[N°Acop]] &amp; " " &amp; TEXT(Dumpadas[[#This Row],[fecha ]], "dd-mm-yyyy")</f>
        <v>NIVEL 974 M4 7S L33 T.PM 1069 27-04-2026</v>
      </c>
      <c r="G1066" s="535" t="s">
        <v>304</v>
      </c>
      <c r="H1066" s="538">
        <v>46139</v>
      </c>
      <c r="I1066" s="535">
        <v>3.2</v>
      </c>
      <c r="J1066" s="539">
        <v>1.46E-2</v>
      </c>
      <c r="K1066" s="539">
        <f>+IF(Dumpadas[[#This Row],[ley]]&gt;0.03,0.03,Dumpadas[[#This Row],[ley]])</f>
        <v>1.46E-2</v>
      </c>
      <c r="L1066" s="539"/>
      <c r="M1066" s="535">
        <v>28969</v>
      </c>
      <c r="N1066" s="535"/>
      <c r="O1066" s="539"/>
      <c r="P1066" s="540" t="str" cm="1">
        <f t="array" ref="P1066">INDEX(Rangos!$E$3:$E$16,MATCH(1,(Dumpadas[[#This Row],[ley]]&gt;=Rangos!$B$3:$B$16)*(Dumpadas[[#This Row],[ley]]&lt;=Rangos!$C$3:$C$16),0))</f>
        <v>E</v>
      </c>
      <c r="R1066" s="769"/>
      <c r="S1066" s="769" t="s">
        <v>1758</v>
      </c>
      <c r="T1066" s="369">
        <v>1</v>
      </c>
      <c r="U1066" s="369">
        <v>3.2</v>
      </c>
      <c r="V1066" s="10">
        <v>1.2699999999999999E-2</v>
      </c>
      <c r="Y1066" s="769"/>
      <c r="Z1066" s="769" t="s">
        <v>1758</v>
      </c>
      <c r="AA1066" s="369">
        <v>1</v>
      </c>
      <c r="AB1066" s="369">
        <v>3.2</v>
      </c>
      <c r="AC1066" s="10">
        <v>1.2699999999999999E-2</v>
      </c>
      <c r="AD1066" s="10">
        <v>1.2699999999999999E-2</v>
      </c>
    </row>
    <row r="1067" spans="2:30">
      <c r="B1067" s="535"/>
      <c r="C1067" s="535" t="s">
        <v>3807</v>
      </c>
      <c r="D1067" s="535" t="s">
        <v>3792</v>
      </c>
      <c r="E1067" s="535">
        <v>1070</v>
      </c>
      <c r="F1067" s="537" t="str">
        <f>Dumpadas[[#This Row],[punto]] &amp; " "&amp;Dumpadas[[#This Row],[jornada]]&amp;" " &amp; Dumpadas[[#This Row],[N°Acop]] &amp; " " &amp; TEXT(Dumpadas[[#This Row],[fecha ]], "dd-mm-yyyy")</f>
        <v>NIVEL 974 M4 7S L34 T.PM 1070 27-04-2026</v>
      </c>
      <c r="G1067" s="535" t="s">
        <v>304</v>
      </c>
      <c r="H1067" s="538">
        <v>46139</v>
      </c>
      <c r="I1067" s="535">
        <v>3.2</v>
      </c>
      <c r="J1067" s="539">
        <v>1.37E-2</v>
      </c>
      <c r="K1067" s="539">
        <f>+IF(Dumpadas[[#This Row],[ley]]&gt;0.03,0.03,Dumpadas[[#This Row],[ley]])</f>
        <v>1.37E-2</v>
      </c>
      <c r="L1067" s="539"/>
      <c r="M1067" s="535">
        <v>28969</v>
      </c>
      <c r="N1067" s="535"/>
      <c r="O1067" s="539"/>
      <c r="P1067" s="540" t="str" cm="1">
        <f t="array" ref="P1067">INDEX(Rangos!$E$3:$E$16,MATCH(1,(Dumpadas[[#This Row],[ley]]&gt;=Rangos!$B$3:$B$16)*(Dumpadas[[#This Row],[ley]]&lt;=Rangos!$C$3:$C$16),0))</f>
        <v>E</v>
      </c>
      <c r="R1067" s="769"/>
      <c r="S1067" s="769" t="s">
        <v>1759</v>
      </c>
      <c r="T1067" s="369">
        <v>1</v>
      </c>
      <c r="U1067" s="369">
        <v>3.2</v>
      </c>
      <c r="V1067" s="10">
        <v>1.03E-2</v>
      </c>
      <c r="Y1067" s="769"/>
      <c r="Z1067" s="769" t="s">
        <v>1759</v>
      </c>
      <c r="AA1067" s="369">
        <v>1</v>
      </c>
      <c r="AB1067" s="369">
        <v>3.2</v>
      </c>
      <c r="AC1067" s="10">
        <v>1.03E-2</v>
      </c>
      <c r="AD1067" s="10">
        <v>1.03E-2</v>
      </c>
    </row>
    <row r="1068" spans="2:30">
      <c r="B1068" s="535"/>
      <c r="C1068" s="535" t="s">
        <v>3808</v>
      </c>
      <c r="D1068" s="535" t="s">
        <v>3792</v>
      </c>
      <c r="E1068" s="535">
        <v>1071</v>
      </c>
      <c r="F1068" s="537" t="str">
        <f>Dumpadas[[#This Row],[punto]] &amp; " "&amp;Dumpadas[[#This Row],[jornada]]&amp;" " &amp; Dumpadas[[#This Row],[N°Acop]] &amp; " " &amp; TEXT(Dumpadas[[#This Row],[fecha ]], "dd-mm-yyyy")</f>
        <v>NIVEL 974 M4 7S L35 T.PM 1071 27-04-2026</v>
      </c>
      <c r="G1068" s="535" t="s">
        <v>304</v>
      </c>
      <c r="H1068" s="538">
        <v>46139</v>
      </c>
      <c r="I1068" s="535">
        <v>3.2</v>
      </c>
      <c r="J1068" s="539">
        <v>1.77E-2</v>
      </c>
      <c r="K1068" s="539">
        <f>+IF(Dumpadas[[#This Row],[ley]]&gt;0.03,0.03,Dumpadas[[#This Row],[ley]])</f>
        <v>1.77E-2</v>
      </c>
      <c r="L1068" s="539"/>
      <c r="M1068" s="535">
        <v>28969</v>
      </c>
      <c r="N1068" s="535"/>
      <c r="O1068" s="539"/>
      <c r="P1068" s="540" t="str" cm="1">
        <f t="array" ref="P1068">INDEX(Rangos!$E$3:$E$16,MATCH(1,(Dumpadas[[#This Row],[ley]]&gt;=Rangos!$B$3:$B$16)*(Dumpadas[[#This Row],[ley]]&lt;=Rangos!$C$3:$C$16),0))</f>
        <v>G</v>
      </c>
      <c r="R1068" s="769"/>
      <c r="S1068" s="769" t="s">
        <v>1760</v>
      </c>
      <c r="T1068" s="369">
        <v>1</v>
      </c>
      <c r="U1068" s="369">
        <v>3.2</v>
      </c>
      <c r="V1068" s="10">
        <v>1.7500000000000002E-2</v>
      </c>
      <c r="Y1068" s="769"/>
      <c r="Z1068" s="769" t="s">
        <v>1760</v>
      </c>
      <c r="AA1068" s="369">
        <v>1</v>
      </c>
      <c r="AB1068" s="369">
        <v>3.2</v>
      </c>
      <c r="AC1068" s="10">
        <v>1.7500000000000002E-2</v>
      </c>
      <c r="AD1068" s="10">
        <v>1.7500000000000002E-2</v>
      </c>
    </row>
    <row r="1069" spans="2:30">
      <c r="B1069" s="535"/>
      <c r="C1069" s="535" t="s">
        <v>3809</v>
      </c>
      <c r="D1069" s="535" t="s">
        <v>3792</v>
      </c>
      <c r="E1069" s="535">
        <v>1072</v>
      </c>
      <c r="F1069" s="537" t="str">
        <f>Dumpadas[[#This Row],[punto]] &amp; " "&amp;Dumpadas[[#This Row],[jornada]]&amp;" " &amp; Dumpadas[[#This Row],[N°Acop]] &amp; " " &amp; TEXT(Dumpadas[[#This Row],[fecha ]], "dd-mm-yyyy")</f>
        <v>NIVEL 974 M4 7S L36 T.PM 1072 27-04-2026</v>
      </c>
      <c r="G1069" s="535" t="s">
        <v>304</v>
      </c>
      <c r="H1069" s="538">
        <v>46139</v>
      </c>
      <c r="I1069" s="535">
        <v>3.2</v>
      </c>
      <c r="J1069" s="539">
        <v>1.8800000000000001E-2</v>
      </c>
      <c r="K1069" s="539">
        <f>+IF(Dumpadas[[#This Row],[ley]]&gt;0.03,0.03,Dumpadas[[#This Row],[ley]])</f>
        <v>1.8800000000000001E-2</v>
      </c>
      <c r="L1069" s="539"/>
      <c r="M1069" s="535">
        <v>28969</v>
      </c>
      <c r="N1069" s="535"/>
      <c r="O1069" s="539"/>
      <c r="P1069" s="540" t="str" cm="1">
        <f t="array" ref="P1069">INDEX(Rangos!$E$3:$E$16,MATCH(1,(Dumpadas[[#This Row],[ley]]&gt;=Rangos!$B$3:$B$16)*(Dumpadas[[#This Row],[ley]]&lt;=Rangos!$C$3:$C$16),0))</f>
        <v>G</v>
      </c>
      <c r="R1069" s="769"/>
      <c r="S1069" s="769" t="s">
        <v>1761</v>
      </c>
      <c r="T1069" s="369">
        <v>1</v>
      </c>
      <c r="U1069" s="369">
        <v>3.2</v>
      </c>
      <c r="V1069" s="10">
        <v>2.0299999999999999E-2</v>
      </c>
      <c r="Y1069" s="769"/>
      <c r="Z1069" s="769" t="s">
        <v>1761</v>
      </c>
      <c r="AA1069" s="369">
        <v>1</v>
      </c>
      <c r="AB1069" s="369">
        <v>3.2</v>
      </c>
      <c r="AC1069" s="10">
        <v>2.0299999999999999E-2</v>
      </c>
      <c r="AD1069" s="10">
        <v>2.0299999999999999E-2</v>
      </c>
    </row>
    <row r="1070" spans="2:30">
      <c r="B1070" s="535"/>
      <c r="C1070" s="535" t="s">
        <v>3810</v>
      </c>
      <c r="D1070" s="535" t="s">
        <v>3792</v>
      </c>
      <c r="E1070" s="535">
        <v>1073</v>
      </c>
      <c r="F1070" s="537" t="str">
        <f>Dumpadas[[#This Row],[punto]] &amp; " "&amp;Dumpadas[[#This Row],[jornada]]&amp;" " &amp; Dumpadas[[#This Row],[N°Acop]] &amp; " " &amp; TEXT(Dumpadas[[#This Row],[fecha ]], "dd-mm-yyyy")</f>
        <v>NIVEL 974 M4 7S L37 T.PM 1073 27-04-2026</v>
      </c>
      <c r="G1070" s="535" t="s">
        <v>304</v>
      </c>
      <c r="H1070" s="538">
        <v>46139</v>
      </c>
      <c r="I1070" s="535">
        <v>3.2</v>
      </c>
      <c r="J1070" s="539">
        <v>1.83E-2</v>
      </c>
      <c r="K1070" s="539">
        <f>+IF(Dumpadas[[#This Row],[ley]]&gt;0.03,0.03,Dumpadas[[#This Row],[ley]])</f>
        <v>1.83E-2</v>
      </c>
      <c r="L1070" s="539"/>
      <c r="M1070" s="535">
        <v>28969</v>
      </c>
      <c r="N1070" s="535"/>
      <c r="O1070" s="539"/>
      <c r="P1070" s="540" t="str" cm="1">
        <f t="array" ref="P1070">INDEX(Rangos!$E$3:$E$16,MATCH(1,(Dumpadas[[#This Row],[ley]]&gt;=Rangos!$B$3:$B$16)*(Dumpadas[[#This Row],[ley]]&lt;=Rangos!$C$3:$C$16),0))</f>
        <v>G</v>
      </c>
      <c r="R1070" s="769"/>
      <c r="S1070" s="769" t="s">
        <v>1762</v>
      </c>
      <c r="T1070" s="369">
        <v>1</v>
      </c>
      <c r="U1070" s="369">
        <v>3.2</v>
      </c>
      <c r="V1070" s="10">
        <v>1.49E-2</v>
      </c>
      <c r="Y1070" s="769"/>
      <c r="Z1070" s="769" t="s">
        <v>1762</v>
      </c>
      <c r="AA1070" s="369">
        <v>1</v>
      </c>
      <c r="AB1070" s="369">
        <v>3.2</v>
      </c>
      <c r="AC1070" s="10">
        <v>1.49E-2</v>
      </c>
      <c r="AD1070" s="10">
        <v>1.49E-2</v>
      </c>
    </row>
    <row r="1071" spans="2:30">
      <c r="B1071" s="535"/>
      <c r="C1071" s="535" t="s">
        <v>3811</v>
      </c>
      <c r="D1071" s="535" t="s">
        <v>3792</v>
      </c>
      <c r="E1071" s="535">
        <v>1074</v>
      </c>
      <c r="F1071" s="537" t="str">
        <f>Dumpadas[[#This Row],[punto]] &amp; " "&amp;Dumpadas[[#This Row],[jornada]]&amp;" " &amp; Dumpadas[[#This Row],[N°Acop]] &amp; " " &amp; TEXT(Dumpadas[[#This Row],[fecha ]], "dd-mm-yyyy")</f>
        <v>NIVEL 974 M4 7S L38 T.PM 1074 27-04-2026</v>
      </c>
      <c r="G1071" s="535" t="s">
        <v>304</v>
      </c>
      <c r="H1071" s="538">
        <v>46139</v>
      </c>
      <c r="I1071" s="535">
        <v>3.2</v>
      </c>
      <c r="J1071" s="539">
        <v>1.7399999999999999E-2</v>
      </c>
      <c r="K1071" s="539">
        <f>+IF(Dumpadas[[#This Row],[ley]]&gt;0.03,0.03,Dumpadas[[#This Row],[ley]])</f>
        <v>1.7399999999999999E-2</v>
      </c>
      <c r="L1071" s="539"/>
      <c r="M1071" s="535">
        <v>28969</v>
      </c>
      <c r="N1071" s="535"/>
      <c r="O1071" s="539"/>
      <c r="P1071" s="540" t="str" cm="1">
        <f t="array" ref="P1071">INDEX(Rangos!$E$3:$E$16,MATCH(1,(Dumpadas[[#This Row],[ley]]&gt;=Rangos!$B$3:$B$16)*(Dumpadas[[#This Row],[ley]]&lt;=Rangos!$C$3:$C$16),0))</f>
        <v>F</v>
      </c>
      <c r="R1071" s="769"/>
      <c r="S1071" s="769" t="s">
        <v>1763</v>
      </c>
      <c r="T1071" s="369">
        <v>1</v>
      </c>
      <c r="U1071" s="369">
        <v>3.2</v>
      </c>
      <c r="V1071" s="10">
        <v>1.61E-2</v>
      </c>
      <c r="Y1071" s="769"/>
      <c r="Z1071" s="769" t="s">
        <v>1763</v>
      </c>
      <c r="AA1071" s="369">
        <v>1</v>
      </c>
      <c r="AB1071" s="369">
        <v>3.2</v>
      </c>
      <c r="AC1071" s="10">
        <v>1.61E-2</v>
      </c>
      <c r="AD1071" s="10">
        <v>1.61E-2</v>
      </c>
    </row>
    <row r="1072" spans="2:30">
      <c r="B1072" s="535"/>
      <c r="C1072" s="535" t="s">
        <v>3812</v>
      </c>
      <c r="D1072" s="535" t="s">
        <v>3792</v>
      </c>
      <c r="E1072" s="535">
        <v>1075</v>
      </c>
      <c r="F1072" s="537" t="str">
        <f>Dumpadas[[#This Row],[punto]] &amp; " "&amp;Dumpadas[[#This Row],[jornada]]&amp;" " &amp; Dumpadas[[#This Row],[N°Acop]] &amp; " " &amp; TEXT(Dumpadas[[#This Row],[fecha ]], "dd-mm-yyyy")</f>
        <v>NIVEL 974 M4 7S L39 T.PM 1075 27-04-2026</v>
      </c>
      <c r="G1072" s="535" t="s">
        <v>304</v>
      </c>
      <c r="H1072" s="538">
        <v>46139</v>
      </c>
      <c r="I1072" s="535">
        <v>3.2</v>
      </c>
      <c r="J1072" s="539">
        <v>1.54E-2</v>
      </c>
      <c r="K1072" s="539">
        <f>+IF(Dumpadas[[#This Row],[ley]]&gt;0.03,0.03,Dumpadas[[#This Row],[ley]])</f>
        <v>1.54E-2</v>
      </c>
      <c r="L1072" s="539"/>
      <c r="M1072" s="535">
        <v>28969</v>
      </c>
      <c r="N1072" s="535"/>
      <c r="O1072" s="539"/>
      <c r="P1072" s="540" t="str" cm="1">
        <f t="array" ref="P1072">INDEX(Rangos!$E$3:$E$16,MATCH(1,(Dumpadas[[#This Row],[ley]]&gt;=Rangos!$B$3:$B$16)*(Dumpadas[[#This Row],[ley]]&lt;=Rangos!$C$3:$C$16),0))</f>
        <v>F</v>
      </c>
      <c r="R1072" s="769"/>
      <c r="S1072" s="769" t="s">
        <v>1764</v>
      </c>
      <c r="T1072" s="369">
        <v>1</v>
      </c>
      <c r="U1072" s="369">
        <v>3.2</v>
      </c>
      <c r="V1072" s="10">
        <v>1.6500000000000001E-2</v>
      </c>
      <c r="Y1072" s="769"/>
      <c r="Z1072" s="769" t="s">
        <v>1764</v>
      </c>
      <c r="AA1072" s="369">
        <v>1</v>
      </c>
      <c r="AB1072" s="369">
        <v>3.2</v>
      </c>
      <c r="AC1072" s="10">
        <v>1.6500000000000001E-2</v>
      </c>
      <c r="AD1072" s="10">
        <v>1.6500000000000001E-2</v>
      </c>
    </row>
    <row r="1073" spans="2:30">
      <c r="B1073" s="607"/>
      <c r="C1073" s="773" t="s">
        <v>3793</v>
      </c>
      <c r="D1073" s="773" t="s">
        <v>227</v>
      </c>
      <c r="E1073" s="607">
        <v>1076</v>
      </c>
      <c r="F1073" s="410" t="str">
        <f>Dumpadas[[#This Row],[punto]] &amp; " "&amp;Dumpadas[[#This Row],[jornada]]&amp;" " &amp; Dumpadas[[#This Row],[N°Acop]] &amp; " " &amp; TEXT(Dumpadas[[#This Row],[fecha ]], "dd-mm-yyyy")</f>
        <v>NIVEL 974 M4 7S T.PM 1076 27-04-2026</v>
      </c>
      <c r="G1073" s="607" t="s">
        <v>304</v>
      </c>
      <c r="H1073" s="5">
        <v>46139</v>
      </c>
      <c r="I1073" s="607">
        <v>3.2</v>
      </c>
      <c r="J1073" s="8">
        <v>1.6199999999999999E-2</v>
      </c>
      <c r="K1073" s="8">
        <f>+IF(Dumpadas[[#This Row],[ley]]&gt;0.03,0.03,Dumpadas[[#This Row],[ley]])</f>
        <v>1.6199999999999999E-2</v>
      </c>
      <c r="L1073" s="427"/>
      <c r="M1073" s="386">
        <v>28970</v>
      </c>
      <c r="N1073" s="386"/>
      <c r="O1073" s="7"/>
      <c r="P1073" s="10" t="str" cm="1">
        <f t="array" ref="P1073">INDEX(Rangos!$E$3:$E$16,MATCH(1,(Dumpadas[[#This Row],[ley]]&gt;=Rangos!$B$3:$B$16)*(Dumpadas[[#This Row],[ley]]&lt;=Rangos!$C$3:$C$16),0))</f>
        <v>F</v>
      </c>
      <c r="R1073" s="769"/>
      <c r="S1073" s="769" t="s">
        <v>1765</v>
      </c>
      <c r="T1073" s="369">
        <v>1</v>
      </c>
      <c r="U1073" s="369">
        <v>3.2</v>
      </c>
      <c r="V1073" s="10">
        <v>1.7000000000000001E-2</v>
      </c>
      <c r="Y1073" s="769"/>
      <c r="Z1073" s="769" t="s">
        <v>1765</v>
      </c>
      <c r="AA1073" s="369">
        <v>1</v>
      </c>
      <c r="AB1073" s="369">
        <v>3.2</v>
      </c>
      <c r="AC1073" s="10">
        <v>1.7000000000000001E-2</v>
      </c>
      <c r="AD1073" s="10">
        <v>1.7000000000000001E-2</v>
      </c>
    </row>
    <row r="1074" spans="2:30">
      <c r="B1074" s="607"/>
      <c r="C1074" s="773" t="s">
        <v>3793</v>
      </c>
      <c r="D1074" s="773" t="s">
        <v>227</v>
      </c>
      <c r="E1074" s="607">
        <v>1077</v>
      </c>
      <c r="F1074" s="410" t="str">
        <f>Dumpadas[[#This Row],[punto]] &amp; " "&amp;Dumpadas[[#This Row],[jornada]]&amp;" " &amp; Dumpadas[[#This Row],[N°Acop]] &amp; " " &amp; TEXT(Dumpadas[[#This Row],[fecha ]], "dd-mm-yyyy")</f>
        <v>NIVEL 974 M4 7S T.PM 1077 27-04-2026</v>
      </c>
      <c r="G1074" s="607" t="s">
        <v>304</v>
      </c>
      <c r="H1074" s="5">
        <v>46139</v>
      </c>
      <c r="I1074" s="607">
        <v>3.2</v>
      </c>
      <c r="J1074" s="8">
        <v>2.18E-2</v>
      </c>
      <c r="K1074" s="8">
        <f>+IF(Dumpadas[[#This Row],[ley]]&gt;0.03,0.03,Dumpadas[[#This Row],[ley]])</f>
        <v>2.18E-2</v>
      </c>
      <c r="L1074" s="427"/>
      <c r="M1074" s="386">
        <v>28970</v>
      </c>
      <c r="N1074" s="386"/>
      <c r="O1074" s="7"/>
      <c r="P1074" s="10" t="str" cm="1">
        <f t="array" ref="P1074">INDEX(Rangos!$E$3:$E$16,MATCH(1,(Dumpadas[[#This Row],[ley]]&gt;=Rangos!$B$3:$B$16)*(Dumpadas[[#This Row],[ley]]&lt;=Rangos!$C$3:$C$16),0))</f>
        <v>I</v>
      </c>
      <c r="R1074" s="769"/>
      <c r="S1074" s="769" t="s">
        <v>1766</v>
      </c>
      <c r="T1074" s="369">
        <v>1</v>
      </c>
      <c r="U1074" s="369">
        <v>3.2</v>
      </c>
      <c r="V1074" s="10">
        <v>1.9099999999999999E-2</v>
      </c>
      <c r="Y1074" s="769"/>
      <c r="Z1074" s="769" t="s">
        <v>1766</v>
      </c>
      <c r="AA1074" s="369">
        <v>1</v>
      </c>
      <c r="AB1074" s="369">
        <v>3.2</v>
      </c>
      <c r="AC1074" s="10">
        <v>1.9099999999999999E-2</v>
      </c>
      <c r="AD1074" s="10">
        <v>1.9099999999999999E-2</v>
      </c>
    </row>
    <row r="1075" spans="2:30">
      <c r="B1075" s="607"/>
      <c r="C1075" s="773" t="s">
        <v>3793</v>
      </c>
      <c r="D1075" s="773" t="s">
        <v>227</v>
      </c>
      <c r="E1075" s="607">
        <v>1078</v>
      </c>
      <c r="F1075" s="410" t="str">
        <f>Dumpadas[[#This Row],[punto]] &amp; " "&amp;Dumpadas[[#This Row],[jornada]]&amp;" " &amp; Dumpadas[[#This Row],[N°Acop]] &amp; " " &amp; TEXT(Dumpadas[[#This Row],[fecha ]], "dd-mm-yyyy")</f>
        <v>NIVEL 974 M4 7S T.PM 1078 27-04-2026</v>
      </c>
      <c r="G1075" s="607" t="s">
        <v>304</v>
      </c>
      <c r="H1075" s="5">
        <v>46139</v>
      </c>
      <c r="I1075" s="607">
        <v>3.2</v>
      </c>
      <c r="J1075" s="8">
        <v>1.29E-2</v>
      </c>
      <c r="K1075" s="8">
        <f>+IF(Dumpadas[[#This Row],[ley]]&gt;0.03,0.03,Dumpadas[[#This Row],[ley]])</f>
        <v>1.29E-2</v>
      </c>
      <c r="L1075" s="427"/>
      <c r="M1075" s="386">
        <v>28970</v>
      </c>
      <c r="N1075" s="386"/>
      <c r="O1075" s="7"/>
      <c r="P1075" s="10" t="str" cm="1">
        <f t="array" ref="P1075">INDEX(Rangos!$E$3:$E$16,MATCH(1,(Dumpadas[[#This Row],[ley]]&gt;=Rangos!$B$3:$B$16)*(Dumpadas[[#This Row],[ley]]&lt;=Rangos!$C$3:$C$16),0))</f>
        <v>D</v>
      </c>
      <c r="R1075" s="769"/>
      <c r="S1075" s="769" t="s">
        <v>1767</v>
      </c>
      <c r="T1075" s="369">
        <v>1</v>
      </c>
      <c r="U1075" s="369">
        <v>3.2</v>
      </c>
      <c r="V1075" s="10">
        <v>1.4200000000000001E-2</v>
      </c>
      <c r="Y1075" s="769"/>
      <c r="Z1075" s="769" t="s">
        <v>1767</v>
      </c>
      <c r="AA1075" s="369">
        <v>1</v>
      </c>
      <c r="AB1075" s="369">
        <v>3.2</v>
      </c>
      <c r="AC1075" s="10">
        <v>1.4200000000000001E-2</v>
      </c>
      <c r="AD1075" s="10">
        <v>1.4200000000000001E-2</v>
      </c>
    </row>
    <row r="1076" spans="2:30">
      <c r="B1076" s="607"/>
      <c r="C1076" s="773" t="s">
        <v>3793</v>
      </c>
      <c r="D1076" s="773" t="s">
        <v>227</v>
      </c>
      <c r="E1076" s="607">
        <v>1079</v>
      </c>
      <c r="F1076" s="410" t="str">
        <f>Dumpadas[[#This Row],[punto]] &amp; " "&amp;Dumpadas[[#This Row],[jornada]]&amp;" " &amp; Dumpadas[[#This Row],[N°Acop]] &amp; " " &amp; TEXT(Dumpadas[[#This Row],[fecha ]], "dd-mm-yyyy")</f>
        <v>NIVEL 974 M4 7S T.PM 1079 27-04-2026</v>
      </c>
      <c r="G1076" s="607" t="s">
        <v>304</v>
      </c>
      <c r="H1076" s="5">
        <v>46139</v>
      </c>
      <c r="I1076" s="607">
        <v>3.2</v>
      </c>
      <c r="J1076" s="8">
        <v>1.14E-2</v>
      </c>
      <c r="K1076" s="8">
        <f>+IF(Dumpadas[[#This Row],[ley]]&gt;0.03,0.03,Dumpadas[[#This Row],[ley]])</f>
        <v>1.14E-2</v>
      </c>
      <c r="L1076" s="427"/>
      <c r="M1076" s="386">
        <v>28970</v>
      </c>
      <c r="N1076" s="386"/>
      <c r="O1076" s="7"/>
      <c r="P1076" s="10" t="str" cm="1">
        <f t="array" ref="P1076">INDEX(Rangos!$E$3:$E$16,MATCH(1,(Dumpadas[[#This Row],[ley]]&gt;=Rangos!$B$3:$B$16)*(Dumpadas[[#This Row],[ley]]&lt;=Rangos!$C$3:$C$16),0))</f>
        <v>C</v>
      </c>
      <c r="R1076" s="769"/>
      <c r="S1076" s="769" t="s">
        <v>1768</v>
      </c>
      <c r="T1076" s="369">
        <v>1</v>
      </c>
      <c r="U1076" s="369">
        <v>3.2</v>
      </c>
      <c r="V1076" s="10">
        <v>1.5100000000000001E-2</v>
      </c>
      <c r="Y1076" s="769"/>
      <c r="Z1076" s="769" t="s">
        <v>1768</v>
      </c>
      <c r="AA1076" s="369">
        <v>1</v>
      </c>
      <c r="AB1076" s="369">
        <v>3.2</v>
      </c>
      <c r="AC1076" s="10">
        <v>1.5100000000000001E-2</v>
      </c>
      <c r="AD1076" s="10">
        <v>1.5100000000000001E-2</v>
      </c>
    </row>
    <row r="1077" spans="2:30">
      <c r="B1077" s="607"/>
      <c r="C1077" s="773" t="s">
        <v>3793</v>
      </c>
      <c r="D1077" s="773" t="s">
        <v>227</v>
      </c>
      <c r="E1077" s="607">
        <v>1080</v>
      </c>
      <c r="F1077" s="410" t="str">
        <f>Dumpadas[[#This Row],[punto]] &amp; " "&amp;Dumpadas[[#This Row],[jornada]]&amp;" " &amp; Dumpadas[[#This Row],[N°Acop]] &amp; " " &amp; TEXT(Dumpadas[[#This Row],[fecha ]], "dd-mm-yyyy")</f>
        <v>NIVEL 974 M4 7S T.PM 1080 27-04-2026</v>
      </c>
      <c r="G1077" s="607" t="s">
        <v>304</v>
      </c>
      <c r="H1077" s="5">
        <v>46139</v>
      </c>
      <c r="I1077" s="607">
        <v>3.2</v>
      </c>
      <c r="J1077" s="8">
        <v>1.0800000000000001E-2</v>
      </c>
      <c r="K1077" s="8">
        <f>+IF(Dumpadas[[#This Row],[ley]]&gt;0.03,0.03,Dumpadas[[#This Row],[ley]])</f>
        <v>1.0800000000000001E-2</v>
      </c>
      <c r="L1077" s="427"/>
      <c r="M1077" s="386">
        <v>28970</v>
      </c>
      <c r="N1077" s="386"/>
      <c r="O1077" s="7"/>
      <c r="P1077" s="10" t="str" cm="1">
        <f t="array" ref="P1077">INDEX(Rangos!$E$3:$E$16,MATCH(1,(Dumpadas[[#This Row],[ley]]&gt;=Rangos!$B$3:$B$16)*(Dumpadas[[#This Row],[ley]]&lt;=Rangos!$C$3:$C$16),0))</f>
        <v>C</v>
      </c>
      <c r="R1077" s="769"/>
      <c r="S1077" s="769" t="s">
        <v>1769</v>
      </c>
      <c r="T1077" s="369">
        <v>1</v>
      </c>
      <c r="U1077" s="369">
        <v>3.2</v>
      </c>
      <c r="V1077" s="10">
        <v>1.54E-2</v>
      </c>
      <c r="Y1077" s="769"/>
      <c r="Z1077" s="769" t="s">
        <v>1769</v>
      </c>
      <c r="AA1077" s="369">
        <v>1</v>
      </c>
      <c r="AB1077" s="369">
        <v>3.2</v>
      </c>
      <c r="AC1077" s="10">
        <v>1.54E-2</v>
      </c>
      <c r="AD1077" s="10">
        <v>1.54E-2</v>
      </c>
    </row>
    <row r="1078" spans="2:30">
      <c r="B1078" s="607"/>
      <c r="C1078" s="773" t="s">
        <v>3793</v>
      </c>
      <c r="D1078" s="773" t="s">
        <v>227</v>
      </c>
      <c r="E1078" s="607">
        <v>1081</v>
      </c>
      <c r="F1078" s="410" t="str">
        <f>Dumpadas[[#This Row],[punto]] &amp; " "&amp;Dumpadas[[#This Row],[jornada]]&amp;" " &amp; Dumpadas[[#This Row],[N°Acop]] &amp; " " &amp; TEXT(Dumpadas[[#This Row],[fecha ]], "dd-mm-yyyy")</f>
        <v>NIVEL 974 M4 7S T.PM 1081 27-04-2026</v>
      </c>
      <c r="G1078" s="607" t="s">
        <v>304</v>
      </c>
      <c r="H1078" s="5">
        <v>46139</v>
      </c>
      <c r="I1078" s="607">
        <v>3.2</v>
      </c>
      <c r="J1078" s="8">
        <v>1.0699999999999999E-2</v>
      </c>
      <c r="K1078" s="8">
        <f>+IF(Dumpadas[[#This Row],[ley]]&gt;0.03,0.03,Dumpadas[[#This Row],[ley]])</f>
        <v>1.0699999999999999E-2</v>
      </c>
      <c r="L1078" s="427"/>
      <c r="M1078" s="386">
        <v>28970</v>
      </c>
      <c r="N1078" s="386"/>
      <c r="O1078" s="7"/>
      <c r="P1078" s="10" t="str" cm="1">
        <f t="array" ref="P1078">INDEX(Rangos!$E$3:$E$16,MATCH(1,(Dumpadas[[#This Row],[ley]]&gt;=Rangos!$B$3:$B$16)*(Dumpadas[[#This Row],[ley]]&lt;=Rangos!$C$3:$C$16),0))</f>
        <v>C</v>
      </c>
      <c r="R1078" s="769"/>
      <c r="S1078" s="769" t="s">
        <v>1770</v>
      </c>
      <c r="T1078" s="369">
        <v>1</v>
      </c>
      <c r="U1078" s="369">
        <v>3.2</v>
      </c>
      <c r="V1078" s="10">
        <v>1.44E-2</v>
      </c>
      <c r="Y1078" s="769"/>
      <c r="Z1078" s="769" t="s">
        <v>1770</v>
      </c>
      <c r="AA1078" s="369">
        <v>1</v>
      </c>
      <c r="AB1078" s="369">
        <v>3.2</v>
      </c>
      <c r="AC1078" s="10">
        <v>1.44E-2</v>
      </c>
      <c r="AD1078" s="10">
        <v>1.44E-2</v>
      </c>
    </row>
    <row r="1079" spans="2:30">
      <c r="B1079" s="607"/>
      <c r="C1079" s="773" t="s">
        <v>3793</v>
      </c>
      <c r="D1079" s="773" t="s">
        <v>227</v>
      </c>
      <c r="E1079" s="607">
        <v>1082</v>
      </c>
      <c r="F1079" s="410" t="str">
        <f>Dumpadas[[#This Row],[punto]] &amp; " "&amp;Dumpadas[[#This Row],[jornada]]&amp;" " &amp; Dumpadas[[#This Row],[N°Acop]] &amp; " " &amp; TEXT(Dumpadas[[#This Row],[fecha ]], "dd-mm-yyyy")</f>
        <v>NIVEL 974 M4 7S T.PM 1082 27-04-2026</v>
      </c>
      <c r="G1079" s="607" t="s">
        <v>304</v>
      </c>
      <c r="H1079" s="5">
        <v>46139</v>
      </c>
      <c r="I1079" s="607">
        <v>3.2</v>
      </c>
      <c r="J1079" s="8">
        <v>1.26E-2</v>
      </c>
      <c r="K1079" s="8">
        <f>+IF(Dumpadas[[#This Row],[ley]]&gt;0.03,0.03,Dumpadas[[#This Row],[ley]])</f>
        <v>1.26E-2</v>
      </c>
      <c r="L1079" s="427"/>
      <c r="M1079" s="386">
        <v>28970</v>
      </c>
      <c r="N1079" s="386"/>
      <c r="O1079" s="7"/>
      <c r="P1079" s="10" t="str" cm="1">
        <f t="array" ref="P1079">INDEX(Rangos!$E$3:$E$16,MATCH(1,(Dumpadas[[#This Row],[ley]]&gt;=Rangos!$B$3:$B$16)*(Dumpadas[[#This Row],[ley]]&lt;=Rangos!$C$3:$C$16),0))</f>
        <v>D</v>
      </c>
      <c r="R1079" s="769"/>
      <c r="S1079" s="769" t="s">
        <v>1771</v>
      </c>
      <c r="T1079" s="369">
        <v>1</v>
      </c>
      <c r="U1079" s="369">
        <v>3.2</v>
      </c>
      <c r="V1079" s="10">
        <v>1.6299999999999999E-2</v>
      </c>
      <c r="Y1079" s="769"/>
      <c r="Z1079" s="769" t="s">
        <v>1771</v>
      </c>
      <c r="AA1079" s="369">
        <v>1</v>
      </c>
      <c r="AB1079" s="369">
        <v>3.2</v>
      </c>
      <c r="AC1079" s="10">
        <v>1.6299999999999999E-2</v>
      </c>
      <c r="AD1079" s="10">
        <v>1.6299999999999999E-2</v>
      </c>
    </row>
    <row r="1080" spans="2:30">
      <c r="B1080" s="607"/>
      <c r="C1080" s="773" t="s">
        <v>3793</v>
      </c>
      <c r="D1080" s="773" t="s">
        <v>227</v>
      </c>
      <c r="E1080" s="607">
        <v>1083</v>
      </c>
      <c r="F1080" s="410" t="str">
        <f>Dumpadas[[#This Row],[punto]] &amp; " "&amp;Dumpadas[[#This Row],[jornada]]&amp;" " &amp; Dumpadas[[#This Row],[N°Acop]] &amp; " " &amp; TEXT(Dumpadas[[#This Row],[fecha ]], "dd-mm-yyyy")</f>
        <v>NIVEL 974 M4 7S T.PM 1083 27-04-2026</v>
      </c>
      <c r="G1080" s="607" t="s">
        <v>304</v>
      </c>
      <c r="H1080" s="5">
        <v>46139</v>
      </c>
      <c r="I1080" s="607">
        <v>3.2</v>
      </c>
      <c r="J1080" s="8">
        <v>1.1599999999999999E-2</v>
      </c>
      <c r="K1080" s="8">
        <f>+IF(Dumpadas[[#This Row],[ley]]&gt;0.03,0.03,Dumpadas[[#This Row],[ley]])</f>
        <v>1.1599999999999999E-2</v>
      </c>
      <c r="L1080" s="427"/>
      <c r="M1080" s="386">
        <v>28970</v>
      </c>
      <c r="N1080" s="386"/>
      <c r="O1080" s="7"/>
      <c r="P1080" s="10" t="str" cm="1">
        <f t="array" ref="P1080">INDEX(Rangos!$E$3:$E$16,MATCH(1,(Dumpadas[[#This Row],[ley]]&gt;=Rangos!$B$3:$B$16)*(Dumpadas[[#This Row],[ley]]&lt;=Rangos!$C$3:$C$16),0))</f>
        <v>C</v>
      </c>
      <c r="R1080" s="769"/>
      <c r="S1080" s="769" t="s">
        <v>1772</v>
      </c>
      <c r="T1080" s="369">
        <v>1</v>
      </c>
      <c r="U1080" s="369">
        <v>3.2</v>
      </c>
      <c r="V1080" s="10">
        <v>1.7299999999999999E-2</v>
      </c>
      <c r="Y1080" s="769"/>
      <c r="Z1080" s="769" t="s">
        <v>1772</v>
      </c>
      <c r="AA1080" s="369">
        <v>1</v>
      </c>
      <c r="AB1080" s="369">
        <v>3.2</v>
      </c>
      <c r="AC1080" s="10">
        <v>1.7299999999999999E-2</v>
      </c>
      <c r="AD1080" s="10">
        <v>1.7299999999999999E-2</v>
      </c>
    </row>
    <row r="1081" spans="2:30">
      <c r="B1081" s="607"/>
      <c r="C1081" s="773" t="s">
        <v>3793</v>
      </c>
      <c r="D1081" s="773" t="s">
        <v>227</v>
      </c>
      <c r="E1081" s="607">
        <v>1084</v>
      </c>
      <c r="F1081" s="410" t="str">
        <f>Dumpadas[[#This Row],[punto]] &amp; " "&amp;Dumpadas[[#This Row],[jornada]]&amp;" " &amp; Dumpadas[[#This Row],[N°Acop]] &amp; " " &amp; TEXT(Dumpadas[[#This Row],[fecha ]], "dd-mm-yyyy")</f>
        <v>NIVEL 974 M4 7S T.PM 1084 27-04-2026</v>
      </c>
      <c r="G1081" s="607" t="s">
        <v>304</v>
      </c>
      <c r="H1081" s="5">
        <v>46139</v>
      </c>
      <c r="I1081" s="607">
        <v>3.2</v>
      </c>
      <c r="J1081" s="8">
        <v>1.44E-2</v>
      </c>
      <c r="K1081" s="8">
        <f>+IF(Dumpadas[[#This Row],[ley]]&gt;0.03,0.03,Dumpadas[[#This Row],[ley]])</f>
        <v>1.44E-2</v>
      </c>
      <c r="L1081" s="427"/>
      <c r="M1081" s="386">
        <v>28970</v>
      </c>
      <c r="N1081" s="386"/>
      <c r="O1081" s="7"/>
      <c r="P1081" s="10" t="str" cm="1">
        <f t="array" ref="P1081">INDEX(Rangos!$E$3:$E$16,MATCH(1,(Dumpadas[[#This Row],[ley]]&gt;=Rangos!$B$3:$B$16)*(Dumpadas[[#This Row],[ley]]&lt;=Rangos!$C$3:$C$16),0))</f>
        <v>E</v>
      </c>
      <c r="R1081" s="769"/>
      <c r="S1081" s="769" t="s">
        <v>1773</v>
      </c>
      <c r="T1081" s="369">
        <v>1</v>
      </c>
      <c r="U1081" s="369">
        <v>3.2</v>
      </c>
      <c r="V1081" s="10">
        <v>1.23E-2</v>
      </c>
      <c r="Y1081" s="769"/>
      <c r="Z1081" s="769" t="s">
        <v>1773</v>
      </c>
      <c r="AA1081" s="369">
        <v>1</v>
      </c>
      <c r="AB1081" s="369">
        <v>3.2</v>
      </c>
      <c r="AC1081" s="10">
        <v>1.23E-2</v>
      </c>
      <c r="AD1081" s="10">
        <v>1.23E-2</v>
      </c>
    </row>
    <row r="1082" spans="2:30">
      <c r="B1082" s="607"/>
      <c r="C1082" s="773" t="s">
        <v>3793</v>
      </c>
      <c r="D1082" s="773" t="s">
        <v>227</v>
      </c>
      <c r="E1082" s="607">
        <v>1085</v>
      </c>
      <c r="F1082" s="410" t="str">
        <f>Dumpadas[[#This Row],[punto]] &amp; " "&amp;Dumpadas[[#This Row],[jornada]]&amp;" " &amp; Dumpadas[[#This Row],[N°Acop]] &amp; " " &amp; TEXT(Dumpadas[[#This Row],[fecha ]], "dd-mm-yyyy")</f>
        <v>NIVEL 974 M4 7S T.PM 1085 27-04-2026</v>
      </c>
      <c r="G1082" s="607" t="s">
        <v>304</v>
      </c>
      <c r="H1082" s="5">
        <v>46139</v>
      </c>
      <c r="I1082" s="607">
        <v>3.2</v>
      </c>
      <c r="J1082" s="8">
        <v>1.37E-2</v>
      </c>
      <c r="K1082" s="8">
        <f>+IF(Dumpadas[[#This Row],[ley]]&gt;0.03,0.03,Dumpadas[[#This Row],[ley]])</f>
        <v>1.37E-2</v>
      </c>
      <c r="L1082" s="427"/>
      <c r="M1082" s="386">
        <v>28971</v>
      </c>
      <c r="N1082" s="386"/>
      <c r="O1082" s="7"/>
      <c r="P1082" s="10" t="str" cm="1">
        <f t="array" ref="P1082">INDEX(Rangos!$E$3:$E$16,MATCH(1,(Dumpadas[[#This Row],[ley]]&gt;=Rangos!$B$3:$B$16)*(Dumpadas[[#This Row],[ley]]&lt;=Rangos!$C$3:$C$16),0))</f>
        <v>E</v>
      </c>
      <c r="R1082" s="769"/>
      <c r="S1082" s="769" t="s">
        <v>1774</v>
      </c>
      <c r="T1082" s="369">
        <v>1</v>
      </c>
      <c r="U1082" s="369">
        <v>3.2</v>
      </c>
      <c r="V1082" s="10">
        <v>1.4999999999999999E-2</v>
      </c>
      <c r="Y1082" s="769"/>
      <c r="Z1082" s="769" t="s">
        <v>1774</v>
      </c>
      <c r="AA1082" s="369">
        <v>1</v>
      </c>
      <c r="AB1082" s="369">
        <v>3.2</v>
      </c>
      <c r="AC1082" s="10">
        <v>1.4999999999999999E-2</v>
      </c>
      <c r="AD1082" s="10">
        <v>1.4999999999999999E-2</v>
      </c>
    </row>
    <row r="1083" spans="2:30">
      <c r="B1083" s="607"/>
      <c r="C1083" s="773" t="s">
        <v>3793</v>
      </c>
      <c r="D1083" s="773" t="s">
        <v>227</v>
      </c>
      <c r="E1083" s="607">
        <v>1086</v>
      </c>
      <c r="F1083" s="410" t="str">
        <f>Dumpadas[[#This Row],[punto]] &amp; " "&amp;Dumpadas[[#This Row],[jornada]]&amp;" " &amp; Dumpadas[[#This Row],[N°Acop]] &amp; " " &amp; TEXT(Dumpadas[[#This Row],[fecha ]], "dd-mm-yyyy")</f>
        <v>NIVEL 974 M4 7S T.PM 1086 27-04-2026</v>
      </c>
      <c r="G1083" s="607" t="s">
        <v>304</v>
      </c>
      <c r="H1083" s="5">
        <v>46139</v>
      </c>
      <c r="I1083" s="607">
        <v>3.2</v>
      </c>
      <c r="J1083" s="8">
        <v>1.61E-2</v>
      </c>
      <c r="K1083" s="8">
        <f>+IF(Dumpadas[[#This Row],[ley]]&gt;0.03,0.03,Dumpadas[[#This Row],[ley]])</f>
        <v>1.61E-2</v>
      </c>
      <c r="L1083" s="427"/>
      <c r="M1083" s="386">
        <v>28971</v>
      </c>
      <c r="N1083" s="386"/>
      <c r="O1083" s="7"/>
      <c r="P1083" s="10" t="str" cm="1">
        <f t="array" ref="P1083">INDEX(Rangos!$E$3:$E$16,MATCH(1,(Dumpadas[[#This Row],[ley]]&gt;=Rangos!$B$3:$B$16)*(Dumpadas[[#This Row],[ley]]&lt;=Rangos!$C$3:$C$16),0))</f>
        <v>F</v>
      </c>
      <c r="R1083" s="769"/>
      <c r="S1083" s="769" t="s">
        <v>1775</v>
      </c>
      <c r="T1083" s="369">
        <v>1</v>
      </c>
      <c r="U1083" s="369">
        <v>3.2</v>
      </c>
      <c r="V1083" s="10">
        <v>2.86E-2</v>
      </c>
      <c r="Y1083" s="769"/>
      <c r="Z1083" s="769" t="s">
        <v>1775</v>
      </c>
      <c r="AA1083" s="369">
        <v>1</v>
      </c>
      <c r="AB1083" s="369">
        <v>3.2</v>
      </c>
      <c r="AC1083" s="10">
        <v>2.86E-2</v>
      </c>
      <c r="AD1083" s="10">
        <v>2.86E-2</v>
      </c>
    </row>
    <row r="1084" spans="2:30">
      <c r="B1084" s="607"/>
      <c r="C1084" s="773" t="s">
        <v>3793</v>
      </c>
      <c r="D1084" s="773" t="s">
        <v>227</v>
      </c>
      <c r="E1084" s="607">
        <v>1087</v>
      </c>
      <c r="F1084" s="410" t="str">
        <f>Dumpadas[[#This Row],[punto]] &amp; " "&amp;Dumpadas[[#This Row],[jornada]]&amp;" " &amp; Dumpadas[[#This Row],[N°Acop]] &amp; " " &amp; TEXT(Dumpadas[[#This Row],[fecha ]], "dd-mm-yyyy")</f>
        <v>NIVEL 974 M4 7S T.PM 1087 27-04-2026</v>
      </c>
      <c r="G1084" s="607" t="s">
        <v>304</v>
      </c>
      <c r="H1084" s="5">
        <v>46139</v>
      </c>
      <c r="I1084" s="607">
        <v>3.2</v>
      </c>
      <c r="J1084" s="8">
        <v>1.43E-2</v>
      </c>
      <c r="K1084" s="8">
        <f>+IF(Dumpadas[[#This Row],[ley]]&gt;0.03,0.03,Dumpadas[[#This Row],[ley]])</f>
        <v>1.43E-2</v>
      </c>
      <c r="L1084" s="427"/>
      <c r="M1084" s="386">
        <v>28971</v>
      </c>
      <c r="N1084" s="386"/>
      <c r="O1084" s="7"/>
      <c r="P1084" s="10" t="str" cm="1">
        <f t="array" ref="P1084">INDEX(Rangos!$E$3:$E$16,MATCH(1,(Dumpadas[[#This Row],[ley]]&gt;=Rangos!$B$3:$B$16)*(Dumpadas[[#This Row],[ley]]&lt;=Rangos!$C$3:$C$16),0))</f>
        <v>E</v>
      </c>
      <c r="R1084" s="769"/>
      <c r="S1084" s="769" t="s">
        <v>1776</v>
      </c>
      <c r="T1084" s="369">
        <v>1</v>
      </c>
      <c r="U1084" s="369">
        <v>3.2</v>
      </c>
      <c r="V1084" s="10">
        <v>1.5599999999999999E-2</v>
      </c>
      <c r="Y1084" s="769"/>
      <c r="Z1084" s="769" t="s">
        <v>1776</v>
      </c>
      <c r="AA1084" s="369">
        <v>1</v>
      </c>
      <c r="AB1084" s="369">
        <v>3.2</v>
      </c>
      <c r="AC1084" s="10">
        <v>1.5599999999999999E-2</v>
      </c>
      <c r="AD1084" s="10">
        <v>1.5599999999999999E-2</v>
      </c>
    </row>
    <row r="1085" spans="2:30">
      <c r="B1085" s="607"/>
      <c r="C1085" s="773" t="s">
        <v>3793</v>
      </c>
      <c r="D1085" s="773" t="s">
        <v>227</v>
      </c>
      <c r="E1085" s="607">
        <v>1088</v>
      </c>
      <c r="F1085" s="410" t="str">
        <f>Dumpadas[[#This Row],[punto]] &amp; " "&amp;Dumpadas[[#This Row],[jornada]]&amp;" " &amp; Dumpadas[[#This Row],[N°Acop]] &amp; " " &amp; TEXT(Dumpadas[[#This Row],[fecha ]], "dd-mm-yyyy")</f>
        <v>NIVEL 974 M4 7S T.PM 1088 27-04-2026</v>
      </c>
      <c r="G1085" s="607" t="s">
        <v>304</v>
      </c>
      <c r="H1085" s="5">
        <v>46139</v>
      </c>
      <c r="I1085" s="607">
        <v>3.2</v>
      </c>
      <c r="J1085" s="8">
        <v>1.03E-2</v>
      </c>
      <c r="K1085" s="8">
        <f>+IF(Dumpadas[[#This Row],[ley]]&gt;0.03,0.03,Dumpadas[[#This Row],[ley]])</f>
        <v>1.03E-2</v>
      </c>
      <c r="L1085" s="427"/>
      <c r="M1085" s="386">
        <v>28971</v>
      </c>
      <c r="N1085" s="386"/>
      <c r="O1085" s="7"/>
      <c r="P1085" s="10" t="str" cm="1">
        <f t="array" ref="P1085">INDEX(Rangos!$E$3:$E$16,MATCH(1,(Dumpadas[[#This Row],[ley]]&gt;=Rangos!$B$3:$B$16)*(Dumpadas[[#This Row],[ley]]&lt;=Rangos!$C$3:$C$16),0))</f>
        <v>B</v>
      </c>
      <c r="R1085" s="769"/>
      <c r="S1085" s="769" t="s">
        <v>1777</v>
      </c>
      <c r="T1085" s="369">
        <v>1</v>
      </c>
      <c r="U1085" s="369">
        <v>3.2</v>
      </c>
      <c r="V1085" s="10">
        <v>1.6199999999999999E-2</v>
      </c>
      <c r="Y1085" s="769"/>
      <c r="Z1085" s="769" t="s">
        <v>1777</v>
      </c>
      <c r="AA1085" s="369">
        <v>1</v>
      </c>
      <c r="AB1085" s="369">
        <v>3.2</v>
      </c>
      <c r="AC1085" s="10">
        <v>1.6199999999999999E-2</v>
      </c>
      <c r="AD1085" s="10">
        <v>1.6199999999999999E-2</v>
      </c>
    </row>
    <row r="1086" spans="2:30">
      <c r="B1086" s="607"/>
      <c r="C1086" s="773" t="s">
        <v>3793</v>
      </c>
      <c r="D1086" s="773" t="s">
        <v>227</v>
      </c>
      <c r="E1086" s="607">
        <v>1089</v>
      </c>
      <c r="F1086" s="410" t="str">
        <f>Dumpadas[[#This Row],[punto]] &amp; " "&amp;Dumpadas[[#This Row],[jornada]]&amp;" " &amp; Dumpadas[[#This Row],[N°Acop]] &amp; " " &amp; TEXT(Dumpadas[[#This Row],[fecha ]], "dd-mm-yyyy")</f>
        <v>NIVEL 974 M4 7S T.PM 1089 27-04-2026</v>
      </c>
      <c r="G1086" s="607" t="s">
        <v>304</v>
      </c>
      <c r="H1086" s="5">
        <v>46139</v>
      </c>
      <c r="I1086" s="607">
        <v>3.2</v>
      </c>
      <c r="J1086" s="8">
        <v>1.09E-2</v>
      </c>
      <c r="K1086" s="8">
        <f>+IF(Dumpadas[[#This Row],[ley]]&gt;0.03,0.03,Dumpadas[[#This Row],[ley]])</f>
        <v>1.09E-2</v>
      </c>
      <c r="L1086" s="427"/>
      <c r="M1086" s="386">
        <v>28971</v>
      </c>
      <c r="N1086" s="386"/>
      <c r="O1086" s="7"/>
      <c r="P1086" s="10" t="str" cm="1">
        <f t="array" ref="P1086">INDEX(Rangos!$E$3:$E$16,MATCH(1,(Dumpadas[[#This Row],[ley]]&gt;=Rangos!$B$3:$B$16)*(Dumpadas[[#This Row],[ley]]&lt;=Rangos!$C$3:$C$16),0))</f>
        <v>C</v>
      </c>
      <c r="R1086" s="769"/>
      <c r="S1086" s="769" t="s">
        <v>1778</v>
      </c>
      <c r="T1086" s="369">
        <v>1</v>
      </c>
      <c r="U1086" s="369">
        <v>3.2</v>
      </c>
      <c r="V1086" s="10">
        <v>1.6199999999999999E-2</v>
      </c>
      <c r="Y1086" s="769"/>
      <c r="Z1086" s="769" t="s">
        <v>1778</v>
      </c>
      <c r="AA1086" s="369">
        <v>1</v>
      </c>
      <c r="AB1086" s="369">
        <v>3.2</v>
      </c>
      <c r="AC1086" s="10">
        <v>1.6199999999999999E-2</v>
      </c>
      <c r="AD1086" s="10">
        <v>1.6199999999999999E-2</v>
      </c>
    </row>
    <row r="1087" spans="2:30">
      <c r="B1087" s="607"/>
      <c r="C1087" s="773" t="s">
        <v>3793</v>
      </c>
      <c r="D1087" s="773" t="s">
        <v>227</v>
      </c>
      <c r="E1087" s="607">
        <v>1090</v>
      </c>
      <c r="F1087" s="410" t="str">
        <f>Dumpadas[[#This Row],[punto]] &amp; " "&amp;Dumpadas[[#This Row],[jornada]]&amp;" " &amp; Dumpadas[[#This Row],[N°Acop]] &amp; " " &amp; TEXT(Dumpadas[[#This Row],[fecha ]], "dd-mm-yyyy")</f>
        <v>NIVEL 974 M4 7S T.PM 1090 27-04-2026</v>
      </c>
      <c r="G1087" s="607" t="s">
        <v>304</v>
      </c>
      <c r="H1087" s="5">
        <v>46139</v>
      </c>
      <c r="I1087" s="607">
        <v>3.2</v>
      </c>
      <c r="J1087" s="8">
        <v>8.0000000000000002E-3</v>
      </c>
      <c r="K1087" s="8">
        <f>+IF(Dumpadas[[#This Row],[ley]]&gt;0.03,0.03,Dumpadas[[#This Row],[ley]])</f>
        <v>8.0000000000000002E-3</v>
      </c>
      <c r="L1087" s="427"/>
      <c r="M1087" s="386">
        <v>28971</v>
      </c>
      <c r="N1087" s="386"/>
      <c r="O1087" s="7"/>
      <c r="P1087" s="10" t="str" cm="1">
        <f t="array" ref="P1087">INDEX(Rangos!$E$3:$E$16,MATCH(1,(Dumpadas[[#This Row],[ley]]&gt;=Rangos!$B$3:$B$16)*(Dumpadas[[#This Row],[ley]]&lt;=Rangos!$C$3:$C$16),0))</f>
        <v>A</v>
      </c>
      <c r="R1087" s="769"/>
      <c r="S1087" s="769" t="s">
        <v>1779</v>
      </c>
      <c r="T1087" s="369">
        <v>1</v>
      </c>
      <c r="U1087" s="369">
        <v>3.2</v>
      </c>
      <c r="V1087" s="10">
        <v>1.6799999999999999E-2</v>
      </c>
      <c r="Y1087" s="769"/>
      <c r="Z1087" s="769" t="s">
        <v>1779</v>
      </c>
      <c r="AA1087" s="369">
        <v>1</v>
      </c>
      <c r="AB1087" s="369">
        <v>3.2</v>
      </c>
      <c r="AC1087" s="10">
        <v>1.6799999999999999E-2</v>
      </c>
      <c r="AD1087" s="10">
        <v>1.6799999999999999E-2</v>
      </c>
    </row>
    <row r="1088" spans="2:30">
      <c r="B1088" s="607"/>
      <c r="C1088" s="773" t="s">
        <v>3793</v>
      </c>
      <c r="D1088" s="773" t="s">
        <v>227</v>
      </c>
      <c r="E1088" s="607">
        <v>1091</v>
      </c>
      <c r="F1088" s="410" t="str">
        <f>Dumpadas[[#This Row],[punto]] &amp; " "&amp;Dumpadas[[#This Row],[jornada]]&amp;" " &amp; Dumpadas[[#This Row],[N°Acop]] &amp; " " &amp; TEXT(Dumpadas[[#This Row],[fecha ]], "dd-mm-yyyy")</f>
        <v>NIVEL 974 M4 7S T.PM 1091 27-04-2026</v>
      </c>
      <c r="G1088" s="607" t="s">
        <v>304</v>
      </c>
      <c r="H1088" s="5">
        <v>46139</v>
      </c>
      <c r="I1088" s="607">
        <v>3.2</v>
      </c>
      <c r="J1088" s="8">
        <v>1.03E-2</v>
      </c>
      <c r="K1088" s="8">
        <f>+IF(Dumpadas[[#This Row],[ley]]&gt;0.03,0.03,Dumpadas[[#This Row],[ley]])</f>
        <v>1.03E-2</v>
      </c>
      <c r="L1088" s="427"/>
      <c r="M1088" s="386">
        <v>28971</v>
      </c>
      <c r="N1088" s="386"/>
      <c r="O1088" s="7"/>
      <c r="P1088" s="10" t="str" cm="1">
        <f t="array" ref="P1088">INDEX(Rangos!$E$3:$E$16,MATCH(1,(Dumpadas[[#This Row],[ley]]&gt;=Rangos!$B$3:$B$16)*(Dumpadas[[#This Row],[ley]]&lt;=Rangos!$C$3:$C$16),0))</f>
        <v>B</v>
      </c>
      <c r="R1088" s="769"/>
      <c r="S1088" s="769" t="s">
        <v>1780</v>
      </c>
      <c r="T1088" s="369">
        <v>1</v>
      </c>
      <c r="U1088" s="369">
        <v>3.2</v>
      </c>
      <c r="V1088" s="10">
        <v>1.66E-2</v>
      </c>
      <c r="Y1088" s="769"/>
      <c r="Z1088" s="769" t="s">
        <v>1780</v>
      </c>
      <c r="AA1088" s="369">
        <v>1</v>
      </c>
      <c r="AB1088" s="369">
        <v>3.2</v>
      </c>
      <c r="AC1088" s="10">
        <v>1.66E-2</v>
      </c>
      <c r="AD1088" s="10">
        <v>1.66E-2</v>
      </c>
    </row>
    <row r="1089" spans="2:30">
      <c r="B1089" s="607"/>
      <c r="C1089" s="773" t="s">
        <v>3793</v>
      </c>
      <c r="D1089" s="773" t="s">
        <v>227</v>
      </c>
      <c r="E1089" s="607">
        <v>1092</v>
      </c>
      <c r="F1089" s="410" t="str">
        <f>Dumpadas[[#This Row],[punto]] &amp; " "&amp;Dumpadas[[#This Row],[jornada]]&amp;" " &amp; Dumpadas[[#This Row],[N°Acop]] &amp; " " &amp; TEXT(Dumpadas[[#This Row],[fecha ]], "dd-mm-yyyy")</f>
        <v>NIVEL 974 M4 7S T.PM 1092 27-04-2026</v>
      </c>
      <c r="G1089" s="607" t="s">
        <v>304</v>
      </c>
      <c r="H1089" s="5">
        <v>46139</v>
      </c>
      <c r="I1089" s="607">
        <v>3.2</v>
      </c>
      <c r="J1089" s="8">
        <v>1.0500000000000001E-2</v>
      </c>
      <c r="K1089" s="8">
        <f>+IF(Dumpadas[[#This Row],[ley]]&gt;0.03,0.03,Dumpadas[[#This Row],[ley]])</f>
        <v>1.0500000000000001E-2</v>
      </c>
      <c r="L1089" s="427"/>
      <c r="M1089" s="386">
        <v>28971</v>
      </c>
      <c r="N1089" s="386"/>
      <c r="O1089" s="7"/>
      <c r="P1089" s="10" t="str" cm="1">
        <f t="array" ref="P1089">INDEX(Rangos!$E$3:$E$16,MATCH(1,(Dumpadas[[#This Row],[ley]]&gt;=Rangos!$B$3:$B$16)*(Dumpadas[[#This Row],[ley]]&lt;=Rangos!$C$3:$C$16),0))</f>
        <v>C</v>
      </c>
      <c r="R1089" s="769"/>
      <c r="S1089" s="769" t="s">
        <v>1781</v>
      </c>
      <c r="T1089" s="369">
        <v>1</v>
      </c>
      <c r="U1089" s="369">
        <v>3.2</v>
      </c>
      <c r="V1089" s="10">
        <v>2.2599999999999999E-2</v>
      </c>
      <c r="Y1089" s="769"/>
      <c r="Z1089" s="769" t="s">
        <v>1781</v>
      </c>
      <c r="AA1089" s="369">
        <v>1</v>
      </c>
      <c r="AB1089" s="369">
        <v>3.2</v>
      </c>
      <c r="AC1089" s="10">
        <v>2.2599999999999999E-2</v>
      </c>
      <c r="AD1089" s="10">
        <v>2.2599999999999999E-2</v>
      </c>
    </row>
    <row r="1090" spans="2:30">
      <c r="B1090" s="535"/>
      <c r="C1090" s="535" t="s">
        <v>3803</v>
      </c>
      <c r="D1090" s="535" t="s">
        <v>3792</v>
      </c>
      <c r="E1090" s="535">
        <v>1093</v>
      </c>
      <c r="F1090" s="537" t="str">
        <f>Dumpadas[[#This Row],[punto]] &amp; " "&amp;Dumpadas[[#This Row],[jornada]]&amp;" " &amp; Dumpadas[[#This Row],[N°Acop]] &amp; " " &amp; TEXT(Dumpadas[[#This Row],[fecha ]], "dd-mm-yyyy")</f>
        <v>NIVEL 974 M4 7S L31 T.PM 1093 27-04-2026</v>
      </c>
      <c r="G1090" s="535" t="s">
        <v>304</v>
      </c>
      <c r="H1090" s="538">
        <v>46139</v>
      </c>
      <c r="I1090" s="535">
        <v>3.2</v>
      </c>
      <c r="J1090" s="539">
        <v>1.2800000000000001E-2</v>
      </c>
      <c r="K1090" s="539">
        <f>+IF(Dumpadas[[#This Row],[ley]]&gt;0.03,0.03,Dumpadas[[#This Row],[ley]])</f>
        <v>1.2800000000000001E-2</v>
      </c>
      <c r="L1090" s="539"/>
      <c r="M1090" s="535">
        <v>28971</v>
      </c>
      <c r="N1090" s="535"/>
      <c r="O1090" s="539"/>
      <c r="P1090" s="540" t="str" cm="1">
        <f t="array" ref="P1090">INDEX(Rangos!$E$3:$E$16,MATCH(1,(Dumpadas[[#This Row],[ley]]&gt;=Rangos!$B$3:$B$16)*(Dumpadas[[#This Row],[ley]]&lt;=Rangos!$C$3:$C$16),0))</f>
        <v>D</v>
      </c>
      <c r="R1090" s="769"/>
      <c r="S1090" s="769" t="s">
        <v>1782</v>
      </c>
      <c r="T1090" s="369">
        <v>1</v>
      </c>
      <c r="U1090" s="369">
        <v>3.2</v>
      </c>
      <c r="V1090" s="10">
        <v>1.6500000000000001E-2</v>
      </c>
      <c r="Y1090" s="769"/>
      <c r="Z1090" s="769" t="s">
        <v>1782</v>
      </c>
      <c r="AA1090" s="369">
        <v>1</v>
      </c>
      <c r="AB1090" s="369">
        <v>3.2</v>
      </c>
      <c r="AC1090" s="10">
        <v>1.6500000000000001E-2</v>
      </c>
      <c r="AD1090" s="10">
        <v>1.6500000000000001E-2</v>
      </c>
    </row>
    <row r="1091" spans="2:30">
      <c r="B1091" s="535"/>
      <c r="C1091" s="535" t="s">
        <v>3803</v>
      </c>
      <c r="D1091" s="535" t="s">
        <v>3792</v>
      </c>
      <c r="E1091" s="535">
        <v>1094</v>
      </c>
      <c r="F1091" s="537" t="str">
        <f>Dumpadas[[#This Row],[punto]] &amp; " "&amp;Dumpadas[[#This Row],[jornada]]&amp;" " &amp; Dumpadas[[#This Row],[N°Acop]] &amp; " " &amp; TEXT(Dumpadas[[#This Row],[fecha ]], "dd-mm-yyyy")</f>
        <v>NIVEL 974 M4 7S L31 T.PM 1094 27-04-2026</v>
      </c>
      <c r="G1091" s="535" t="s">
        <v>304</v>
      </c>
      <c r="H1091" s="538">
        <v>46139</v>
      </c>
      <c r="I1091" s="535">
        <v>3.2</v>
      </c>
      <c r="J1091" s="539">
        <v>1.0500000000000001E-2</v>
      </c>
      <c r="K1091" s="539">
        <f>+IF(Dumpadas[[#This Row],[ley]]&gt;0.03,0.03,Dumpadas[[#This Row],[ley]])</f>
        <v>1.0500000000000001E-2</v>
      </c>
      <c r="L1091" s="539"/>
      <c r="M1091" s="535">
        <v>28971</v>
      </c>
      <c r="N1091" s="535"/>
      <c r="O1091" s="539"/>
      <c r="P1091" s="540" t="str" cm="1">
        <f t="array" ref="P1091">INDEX(Rangos!$E$3:$E$16,MATCH(1,(Dumpadas[[#This Row],[ley]]&gt;=Rangos!$B$3:$B$16)*(Dumpadas[[#This Row],[ley]]&lt;=Rangos!$C$3:$C$16),0))</f>
        <v>C</v>
      </c>
      <c r="R1091" s="769"/>
      <c r="S1091" s="769" t="s">
        <v>1783</v>
      </c>
      <c r="T1091" s="369">
        <v>1</v>
      </c>
      <c r="U1091" s="369">
        <v>3.2</v>
      </c>
      <c r="V1091" s="10">
        <v>1.54E-2</v>
      </c>
      <c r="Y1091" s="769"/>
      <c r="Z1091" s="769" t="s">
        <v>1783</v>
      </c>
      <c r="AA1091" s="369">
        <v>1</v>
      </c>
      <c r="AB1091" s="369">
        <v>3.2</v>
      </c>
      <c r="AC1091" s="10">
        <v>1.54E-2</v>
      </c>
      <c r="AD1091" s="10">
        <v>1.54E-2</v>
      </c>
    </row>
    <row r="1092" spans="2:30">
      <c r="B1092" s="386"/>
      <c r="C1092" s="773" t="s">
        <v>3786</v>
      </c>
      <c r="D1092" s="773" t="s">
        <v>227</v>
      </c>
      <c r="E1092" s="623">
        <v>1095</v>
      </c>
      <c r="F1092" s="410" t="str">
        <f>Dumpadas[[#This Row],[punto]] &amp; " "&amp;Dumpadas[[#This Row],[jornada]]&amp;" " &amp; Dumpadas[[#This Row],[N°Acop]] &amp; " " &amp; TEXT(Dumpadas[[#This Row],[fecha ]], "dd-mm-yyyy")</f>
        <v>NIVEL 974 M4 6N T.PM 1095 28-04-2026</v>
      </c>
      <c r="G1092" s="386" t="s">
        <v>304</v>
      </c>
      <c r="H1092" s="387">
        <v>46140</v>
      </c>
      <c r="I1092" s="386">
        <v>3.2</v>
      </c>
      <c r="J1092" s="8">
        <v>1.6799999999999999E-2</v>
      </c>
      <c r="K1092" s="8">
        <f>+IF(Dumpadas[[#This Row],[ley]]&gt;0.03,0.03,Dumpadas[[#This Row],[ley]])</f>
        <v>1.6799999999999999E-2</v>
      </c>
      <c r="L1092" s="8"/>
      <c r="M1092" s="386">
        <v>28978</v>
      </c>
      <c r="N1092" s="386"/>
      <c r="O1092" s="8"/>
      <c r="P1092" s="388" t="str" cm="1">
        <f t="array" ref="P1092">INDEX(Rangos!$E$3:$E$16,MATCH(1,(Dumpadas[[#This Row],[ley]]&gt;=Rangos!$B$3:$B$16)*(Dumpadas[[#This Row],[ley]]&lt;=Rangos!$C$3:$C$16),0))</f>
        <v>F</v>
      </c>
      <c r="R1092" s="769"/>
      <c r="S1092" s="769" t="s">
        <v>1784</v>
      </c>
      <c r="T1092" s="369">
        <v>1</v>
      </c>
      <c r="U1092" s="369">
        <v>3.2</v>
      </c>
      <c r="V1092" s="10">
        <v>1.49E-2</v>
      </c>
      <c r="Y1092" s="769"/>
      <c r="Z1092" s="769" t="s">
        <v>1784</v>
      </c>
      <c r="AA1092" s="369">
        <v>1</v>
      </c>
      <c r="AB1092" s="369">
        <v>3.2</v>
      </c>
      <c r="AC1092" s="10">
        <v>1.49E-2</v>
      </c>
      <c r="AD1092" s="10">
        <v>1.49E-2</v>
      </c>
    </row>
    <row r="1093" spans="2:30">
      <c r="B1093" s="386"/>
      <c r="C1093" s="773" t="s">
        <v>3786</v>
      </c>
      <c r="D1093" s="773" t="s">
        <v>227</v>
      </c>
      <c r="E1093" s="623">
        <v>1096</v>
      </c>
      <c r="F1093" s="410" t="str">
        <f>Dumpadas[[#This Row],[punto]] &amp; " "&amp;Dumpadas[[#This Row],[jornada]]&amp;" " &amp; Dumpadas[[#This Row],[N°Acop]] &amp; " " &amp; TEXT(Dumpadas[[#This Row],[fecha ]], "dd-mm-yyyy")</f>
        <v>NIVEL 974 M4 6N T.PM 1096 28-04-2026</v>
      </c>
      <c r="G1093" s="386" t="s">
        <v>304</v>
      </c>
      <c r="H1093" s="387">
        <v>46140</v>
      </c>
      <c r="I1093" s="386">
        <v>3.2</v>
      </c>
      <c r="J1093" s="8">
        <v>1.9800000000000002E-2</v>
      </c>
      <c r="K1093" s="8">
        <f>+IF(Dumpadas[[#This Row],[ley]]&gt;0.03,0.03,Dumpadas[[#This Row],[ley]])</f>
        <v>1.9800000000000002E-2</v>
      </c>
      <c r="L1093" s="8"/>
      <c r="M1093" s="386">
        <v>28978</v>
      </c>
      <c r="N1093" s="386"/>
      <c r="O1093" s="8"/>
      <c r="P1093" s="388" t="str" cm="1">
        <f t="array" ref="P1093">INDEX(Rangos!$E$3:$E$16,MATCH(1,(Dumpadas[[#This Row],[ley]]&gt;=Rangos!$B$3:$B$16)*(Dumpadas[[#This Row],[ley]]&lt;=Rangos!$C$3:$C$16),0))</f>
        <v>H</v>
      </c>
      <c r="R1093" s="769"/>
      <c r="S1093" s="769" t="s">
        <v>1785</v>
      </c>
      <c r="T1093" s="369">
        <v>1</v>
      </c>
      <c r="U1093" s="369">
        <v>3.2</v>
      </c>
      <c r="V1093" s="10">
        <v>1.44E-2</v>
      </c>
      <c r="Y1093" s="769"/>
      <c r="Z1093" s="769" t="s">
        <v>1785</v>
      </c>
      <c r="AA1093" s="369">
        <v>1</v>
      </c>
      <c r="AB1093" s="369">
        <v>3.2</v>
      </c>
      <c r="AC1093" s="10">
        <v>1.44E-2</v>
      </c>
      <c r="AD1093" s="10">
        <v>1.44E-2</v>
      </c>
    </row>
    <row r="1094" spans="2:30">
      <c r="B1094" s="386"/>
      <c r="C1094" s="773" t="s">
        <v>3786</v>
      </c>
      <c r="D1094" s="773" t="s">
        <v>227</v>
      </c>
      <c r="E1094" s="623">
        <v>1097</v>
      </c>
      <c r="F1094" s="410" t="str">
        <f>Dumpadas[[#This Row],[punto]] &amp; " "&amp;Dumpadas[[#This Row],[jornada]]&amp;" " &amp; Dumpadas[[#This Row],[N°Acop]] &amp; " " &amp; TEXT(Dumpadas[[#This Row],[fecha ]], "dd-mm-yyyy")</f>
        <v>NIVEL 974 M4 6N T.PM 1097 28-04-2026</v>
      </c>
      <c r="G1094" s="386" t="s">
        <v>304</v>
      </c>
      <c r="H1094" s="387">
        <v>46140</v>
      </c>
      <c r="I1094" s="386">
        <v>3.2</v>
      </c>
      <c r="J1094" s="8">
        <v>1.35E-2</v>
      </c>
      <c r="K1094" s="8">
        <f>+IF(Dumpadas[[#This Row],[ley]]&gt;0.03,0.03,Dumpadas[[#This Row],[ley]])</f>
        <v>1.35E-2</v>
      </c>
      <c r="L1094" s="8"/>
      <c r="M1094" s="386">
        <v>28978</v>
      </c>
      <c r="N1094" s="386"/>
      <c r="O1094" s="8"/>
      <c r="P1094" s="388" t="str" cm="1">
        <f t="array" ref="P1094">INDEX(Rangos!$E$3:$E$16,MATCH(1,(Dumpadas[[#This Row],[ley]]&gt;=Rangos!$B$3:$B$16)*(Dumpadas[[#This Row],[ley]]&lt;=Rangos!$C$3:$C$16),0))</f>
        <v>E</v>
      </c>
      <c r="R1094" s="769"/>
      <c r="S1094" s="769" t="s">
        <v>1786</v>
      </c>
      <c r="T1094" s="369">
        <v>1</v>
      </c>
      <c r="U1094" s="369">
        <v>3.2</v>
      </c>
      <c r="V1094" s="10">
        <v>1.17E-2</v>
      </c>
      <c r="Y1094" s="769"/>
      <c r="Z1094" s="769" t="s">
        <v>1786</v>
      </c>
      <c r="AA1094" s="369">
        <v>1</v>
      </c>
      <c r="AB1094" s="369">
        <v>3.2</v>
      </c>
      <c r="AC1094" s="10">
        <v>1.17E-2</v>
      </c>
      <c r="AD1094" s="10">
        <v>1.17E-2</v>
      </c>
    </row>
    <row r="1095" spans="2:30">
      <c r="B1095" s="386"/>
      <c r="C1095" s="773" t="s">
        <v>3786</v>
      </c>
      <c r="D1095" s="773" t="s">
        <v>227</v>
      </c>
      <c r="E1095" s="623">
        <v>1098</v>
      </c>
      <c r="F1095" s="410" t="str">
        <f>Dumpadas[[#This Row],[punto]] &amp; " "&amp;Dumpadas[[#This Row],[jornada]]&amp;" " &amp; Dumpadas[[#This Row],[N°Acop]] &amp; " " &amp; TEXT(Dumpadas[[#This Row],[fecha ]], "dd-mm-yyyy")</f>
        <v>NIVEL 974 M4 6N T.PM 1098 28-04-2026</v>
      </c>
      <c r="G1095" s="386" t="s">
        <v>304</v>
      </c>
      <c r="H1095" s="387">
        <v>46140</v>
      </c>
      <c r="I1095" s="386">
        <v>3.2</v>
      </c>
      <c r="J1095" s="8">
        <v>1.6500000000000001E-2</v>
      </c>
      <c r="K1095" s="8">
        <f>+IF(Dumpadas[[#This Row],[ley]]&gt;0.03,0.03,Dumpadas[[#This Row],[ley]])</f>
        <v>1.6500000000000001E-2</v>
      </c>
      <c r="L1095" s="8"/>
      <c r="M1095" s="386">
        <v>28978</v>
      </c>
      <c r="N1095" s="386"/>
      <c r="O1095" s="8"/>
      <c r="P1095" s="388" t="str" cm="1">
        <f t="array" ref="P1095">INDEX(Rangos!$E$3:$E$16,MATCH(1,(Dumpadas[[#This Row],[ley]]&gt;=Rangos!$B$3:$B$16)*(Dumpadas[[#This Row],[ley]]&lt;=Rangos!$C$3:$C$16),0))</f>
        <v>F</v>
      </c>
      <c r="R1095" s="769"/>
      <c r="S1095" s="769" t="s">
        <v>1787</v>
      </c>
      <c r="T1095" s="369">
        <v>1</v>
      </c>
      <c r="U1095" s="369">
        <v>3.2</v>
      </c>
      <c r="V1095" s="10">
        <v>1.54E-2</v>
      </c>
      <c r="Y1095" s="769"/>
      <c r="Z1095" s="769" t="s">
        <v>1787</v>
      </c>
      <c r="AA1095" s="369">
        <v>1</v>
      </c>
      <c r="AB1095" s="369">
        <v>3.2</v>
      </c>
      <c r="AC1095" s="10">
        <v>1.54E-2</v>
      </c>
      <c r="AD1095" s="10">
        <v>1.54E-2</v>
      </c>
    </row>
    <row r="1096" spans="2:30">
      <c r="B1096" s="386"/>
      <c r="C1096" s="773" t="s">
        <v>3786</v>
      </c>
      <c r="D1096" s="773" t="s">
        <v>227</v>
      </c>
      <c r="E1096" s="623">
        <v>1099</v>
      </c>
      <c r="F1096" s="410" t="str">
        <f>Dumpadas[[#This Row],[punto]] &amp; " "&amp;Dumpadas[[#This Row],[jornada]]&amp;" " &amp; Dumpadas[[#This Row],[N°Acop]] &amp; " " &amp; TEXT(Dumpadas[[#This Row],[fecha ]], "dd-mm-yyyy")</f>
        <v>NIVEL 974 M4 6N T.PM 1099 28-04-2026</v>
      </c>
      <c r="G1096" s="386" t="s">
        <v>304</v>
      </c>
      <c r="H1096" s="387">
        <v>46140</v>
      </c>
      <c r="I1096" s="386">
        <v>3.2</v>
      </c>
      <c r="J1096" s="8">
        <v>1.9699999999999999E-2</v>
      </c>
      <c r="K1096" s="8">
        <f>+IF(Dumpadas[[#This Row],[ley]]&gt;0.03,0.03,Dumpadas[[#This Row],[ley]])</f>
        <v>1.9699999999999999E-2</v>
      </c>
      <c r="L1096" s="8"/>
      <c r="M1096" s="386">
        <v>28978</v>
      </c>
      <c r="N1096" s="386"/>
      <c r="O1096" s="8"/>
      <c r="P1096" s="388" t="str" cm="1">
        <f t="array" ref="P1096">INDEX(Rangos!$E$3:$E$16,MATCH(1,(Dumpadas[[#This Row],[ley]]&gt;=Rangos!$B$3:$B$16)*(Dumpadas[[#This Row],[ley]]&lt;=Rangos!$C$3:$C$16),0))</f>
        <v>H</v>
      </c>
      <c r="R1096" s="769"/>
      <c r="S1096" s="769" t="s">
        <v>1788</v>
      </c>
      <c r="T1096" s="369">
        <v>1</v>
      </c>
      <c r="U1096" s="369">
        <v>3.2</v>
      </c>
      <c r="V1096" s="10">
        <v>1.0800000000000001E-2</v>
      </c>
      <c r="Y1096" s="769"/>
      <c r="Z1096" s="769" t="s">
        <v>1788</v>
      </c>
      <c r="AA1096" s="369">
        <v>1</v>
      </c>
      <c r="AB1096" s="369">
        <v>3.2</v>
      </c>
      <c r="AC1096" s="10">
        <v>1.0800000000000001E-2</v>
      </c>
      <c r="AD1096" s="10">
        <v>1.0800000000000001E-2</v>
      </c>
    </row>
    <row r="1097" spans="2:30">
      <c r="B1097" s="386"/>
      <c r="C1097" s="773" t="s">
        <v>3786</v>
      </c>
      <c r="D1097" s="773" t="s">
        <v>227</v>
      </c>
      <c r="E1097" s="623">
        <v>1100</v>
      </c>
      <c r="F1097" s="410" t="str">
        <f>Dumpadas[[#This Row],[punto]] &amp; " "&amp;Dumpadas[[#This Row],[jornada]]&amp;" " &amp; Dumpadas[[#This Row],[N°Acop]] &amp; " " &amp; TEXT(Dumpadas[[#This Row],[fecha ]], "dd-mm-yyyy")</f>
        <v>NIVEL 974 M4 6N T.PM 1100 28-04-2026</v>
      </c>
      <c r="G1097" s="386" t="s">
        <v>304</v>
      </c>
      <c r="H1097" s="387">
        <v>46140</v>
      </c>
      <c r="I1097" s="386">
        <v>3.2</v>
      </c>
      <c r="J1097" s="8">
        <v>1.7299999999999999E-2</v>
      </c>
      <c r="K1097" s="8">
        <f>+IF(Dumpadas[[#This Row],[ley]]&gt;0.03,0.03,Dumpadas[[#This Row],[ley]])</f>
        <v>1.7299999999999999E-2</v>
      </c>
      <c r="L1097" s="8"/>
      <c r="M1097" s="386">
        <v>28978</v>
      </c>
      <c r="N1097" s="386"/>
      <c r="O1097" s="8"/>
      <c r="P1097" s="388" t="str" cm="1">
        <f t="array" ref="P1097">INDEX(Rangos!$E$3:$E$16,MATCH(1,(Dumpadas[[#This Row],[ley]]&gt;=Rangos!$B$3:$B$16)*(Dumpadas[[#This Row],[ley]]&lt;=Rangos!$C$3:$C$16),0))</f>
        <v>F</v>
      </c>
      <c r="R1097" s="769"/>
      <c r="S1097" s="769" t="s">
        <v>1789</v>
      </c>
      <c r="T1097" s="369">
        <v>1</v>
      </c>
      <c r="U1097" s="369">
        <v>3.2</v>
      </c>
      <c r="V1097" s="10">
        <v>1.38E-2</v>
      </c>
      <c r="Y1097" s="769"/>
      <c r="Z1097" s="769" t="s">
        <v>1789</v>
      </c>
      <c r="AA1097" s="369">
        <v>1</v>
      </c>
      <c r="AB1097" s="369">
        <v>3.2</v>
      </c>
      <c r="AC1097" s="10">
        <v>1.38E-2</v>
      </c>
      <c r="AD1097" s="10">
        <v>1.38E-2</v>
      </c>
    </row>
    <row r="1098" spans="2:30">
      <c r="B1098" s="386"/>
      <c r="C1098" s="773" t="s">
        <v>3786</v>
      </c>
      <c r="D1098" s="773" t="s">
        <v>227</v>
      </c>
      <c r="E1098" s="623">
        <v>1101</v>
      </c>
      <c r="F1098" s="410" t="str">
        <f>Dumpadas[[#This Row],[punto]] &amp; " "&amp;Dumpadas[[#This Row],[jornada]]&amp;" " &amp; Dumpadas[[#This Row],[N°Acop]] &amp; " " &amp; TEXT(Dumpadas[[#This Row],[fecha ]], "dd-mm-yyyy")</f>
        <v>NIVEL 974 M4 6N T.PM 1101 28-04-2026</v>
      </c>
      <c r="G1098" s="386" t="s">
        <v>304</v>
      </c>
      <c r="H1098" s="387">
        <v>46140</v>
      </c>
      <c r="I1098" s="386">
        <v>3.2</v>
      </c>
      <c r="J1098" s="8">
        <v>1.6E-2</v>
      </c>
      <c r="K1098" s="8">
        <f>+IF(Dumpadas[[#This Row],[ley]]&gt;0.03,0.03,Dumpadas[[#This Row],[ley]])</f>
        <v>1.6E-2</v>
      </c>
      <c r="L1098" s="8"/>
      <c r="M1098" s="386">
        <v>28978</v>
      </c>
      <c r="N1098" s="386"/>
      <c r="O1098" s="8"/>
      <c r="P1098" s="388" t="str" cm="1">
        <f t="array" ref="P1098">INDEX(Rangos!$E$3:$E$16,MATCH(1,(Dumpadas[[#This Row],[ley]]&gt;=Rangos!$B$3:$B$16)*(Dumpadas[[#This Row],[ley]]&lt;=Rangos!$C$3:$C$16),0))</f>
        <v>F</v>
      </c>
      <c r="R1098" s="769"/>
      <c r="S1098" s="769" t="s">
        <v>1790</v>
      </c>
      <c r="T1098" s="369">
        <v>1</v>
      </c>
      <c r="U1098" s="369">
        <v>3.2</v>
      </c>
      <c r="V1098" s="10">
        <v>1.01E-2</v>
      </c>
      <c r="Y1098" s="769"/>
      <c r="Z1098" s="769" t="s">
        <v>1790</v>
      </c>
      <c r="AA1098" s="369">
        <v>1</v>
      </c>
      <c r="AB1098" s="369">
        <v>3.2</v>
      </c>
      <c r="AC1098" s="10">
        <v>1.01E-2</v>
      </c>
      <c r="AD1098" s="10">
        <v>1.01E-2</v>
      </c>
    </row>
    <row r="1099" spans="2:30">
      <c r="B1099" s="386"/>
      <c r="C1099" s="773" t="s">
        <v>3786</v>
      </c>
      <c r="D1099" s="773" t="s">
        <v>227</v>
      </c>
      <c r="E1099" s="623">
        <v>1102</v>
      </c>
      <c r="F1099" s="410" t="str">
        <f>Dumpadas[[#This Row],[punto]] &amp; " "&amp;Dumpadas[[#This Row],[jornada]]&amp;" " &amp; Dumpadas[[#This Row],[N°Acop]] &amp; " " &amp; TEXT(Dumpadas[[#This Row],[fecha ]], "dd-mm-yyyy")</f>
        <v>NIVEL 974 M4 6N T.PM 1102 28-04-2026</v>
      </c>
      <c r="G1099" s="386" t="s">
        <v>304</v>
      </c>
      <c r="H1099" s="387">
        <v>46140</v>
      </c>
      <c r="I1099" s="386">
        <v>3.2</v>
      </c>
      <c r="J1099" s="8">
        <v>1.7999999999999999E-2</v>
      </c>
      <c r="K1099" s="8">
        <f>+IF(Dumpadas[[#This Row],[ley]]&gt;0.03,0.03,Dumpadas[[#This Row],[ley]])</f>
        <v>1.7999999999999999E-2</v>
      </c>
      <c r="L1099" s="8"/>
      <c r="M1099" s="386">
        <v>28978</v>
      </c>
      <c r="N1099" s="386"/>
      <c r="O1099" s="8"/>
      <c r="P1099" s="388" t="str" cm="1">
        <f t="array" ref="P1099">INDEX(Rangos!$E$3:$E$16,MATCH(1,(Dumpadas[[#This Row],[ley]]&gt;=Rangos!$B$3:$B$16)*(Dumpadas[[#This Row],[ley]]&lt;=Rangos!$C$3:$C$16),0))</f>
        <v>G</v>
      </c>
      <c r="R1099" s="769"/>
      <c r="S1099" s="769" t="s">
        <v>1791</v>
      </c>
      <c r="T1099" s="369">
        <v>1</v>
      </c>
      <c r="U1099" s="369">
        <v>3.2</v>
      </c>
      <c r="V1099" s="10">
        <v>1.17E-2</v>
      </c>
      <c r="Y1099" s="769"/>
      <c r="Z1099" s="769" t="s">
        <v>1791</v>
      </c>
      <c r="AA1099" s="369">
        <v>1</v>
      </c>
      <c r="AB1099" s="369">
        <v>3.2</v>
      </c>
      <c r="AC1099" s="10">
        <v>1.17E-2</v>
      </c>
      <c r="AD1099" s="10">
        <v>1.17E-2</v>
      </c>
    </row>
    <row r="1100" spans="2:30">
      <c r="B1100" s="386"/>
      <c r="C1100" s="773" t="s">
        <v>3786</v>
      </c>
      <c r="D1100" s="773" t="s">
        <v>227</v>
      </c>
      <c r="E1100" s="623">
        <v>1103</v>
      </c>
      <c r="F1100" s="410" t="str">
        <f>Dumpadas[[#This Row],[punto]] &amp; " "&amp;Dumpadas[[#This Row],[jornada]]&amp;" " &amp; Dumpadas[[#This Row],[N°Acop]] &amp; " " &amp; TEXT(Dumpadas[[#This Row],[fecha ]], "dd-mm-yyyy")</f>
        <v>NIVEL 974 M4 6N T.PM 1103 28-04-2026</v>
      </c>
      <c r="G1100" s="386" t="s">
        <v>304</v>
      </c>
      <c r="H1100" s="387">
        <v>46140</v>
      </c>
      <c r="I1100" s="386">
        <v>3.2</v>
      </c>
      <c r="J1100" s="8">
        <v>2.0799999999999999E-2</v>
      </c>
      <c r="K1100" s="8">
        <f>+IF(Dumpadas[[#This Row],[ley]]&gt;0.03,0.03,Dumpadas[[#This Row],[ley]])</f>
        <v>2.0799999999999999E-2</v>
      </c>
      <c r="L1100" s="8"/>
      <c r="M1100" s="386">
        <v>28979</v>
      </c>
      <c r="N1100" s="386"/>
      <c r="O1100" s="8"/>
      <c r="P1100" s="388" t="str" cm="1">
        <f t="array" ref="P1100">INDEX(Rangos!$E$3:$E$16,MATCH(1,(Dumpadas[[#This Row],[ley]]&gt;=Rangos!$B$3:$B$16)*(Dumpadas[[#This Row],[ley]]&lt;=Rangos!$C$3:$C$16),0))</f>
        <v>H</v>
      </c>
      <c r="R1100" s="769"/>
      <c r="S1100" s="769" t="s">
        <v>1792</v>
      </c>
      <c r="T1100" s="369">
        <v>1</v>
      </c>
      <c r="U1100" s="369">
        <v>3.2</v>
      </c>
      <c r="V1100" s="10">
        <v>1.3100000000000001E-2</v>
      </c>
      <c r="Y1100" s="769"/>
      <c r="Z1100" s="769" t="s">
        <v>1792</v>
      </c>
      <c r="AA1100" s="369">
        <v>1</v>
      </c>
      <c r="AB1100" s="369">
        <v>3.2</v>
      </c>
      <c r="AC1100" s="10">
        <v>1.3100000000000001E-2</v>
      </c>
      <c r="AD1100" s="10">
        <v>1.3100000000000001E-2</v>
      </c>
    </row>
    <row r="1101" spans="2:30">
      <c r="B1101" s="386"/>
      <c r="C1101" s="773" t="s">
        <v>3786</v>
      </c>
      <c r="D1101" s="773" t="s">
        <v>227</v>
      </c>
      <c r="E1101" s="623">
        <v>1104</v>
      </c>
      <c r="F1101" s="410" t="str">
        <f>Dumpadas[[#This Row],[punto]] &amp; " "&amp;Dumpadas[[#This Row],[jornada]]&amp;" " &amp; Dumpadas[[#This Row],[N°Acop]] &amp; " " &amp; TEXT(Dumpadas[[#This Row],[fecha ]], "dd-mm-yyyy")</f>
        <v>NIVEL 974 M4 6N T.PM 1104 28-04-2026</v>
      </c>
      <c r="G1101" s="386" t="s">
        <v>304</v>
      </c>
      <c r="H1101" s="387">
        <v>46140</v>
      </c>
      <c r="I1101" s="386">
        <v>3.2</v>
      </c>
      <c r="J1101" s="8">
        <v>1.49E-2</v>
      </c>
      <c r="K1101" s="8">
        <f>+IF(Dumpadas[[#This Row],[ley]]&gt;0.03,0.03,Dumpadas[[#This Row],[ley]])</f>
        <v>1.49E-2</v>
      </c>
      <c r="L1101" s="8"/>
      <c r="M1101" s="386">
        <v>28979</v>
      </c>
      <c r="N1101" s="386"/>
      <c r="O1101" s="8"/>
      <c r="P1101" s="388" t="str" cm="1">
        <f t="array" ref="P1101">INDEX(Rangos!$E$3:$E$16,MATCH(1,(Dumpadas[[#This Row],[ley]]&gt;=Rangos!$B$3:$B$16)*(Dumpadas[[#This Row],[ley]]&lt;=Rangos!$C$3:$C$16),0))</f>
        <v>E</v>
      </c>
      <c r="R1101" s="769"/>
      <c r="S1101" s="769" t="s">
        <v>1793</v>
      </c>
      <c r="T1101" s="369">
        <v>1</v>
      </c>
      <c r="U1101" s="369">
        <v>3.2</v>
      </c>
      <c r="V1101" s="10">
        <v>1.44E-2</v>
      </c>
      <c r="Y1101" s="769"/>
      <c r="Z1101" s="769" t="s">
        <v>1793</v>
      </c>
      <c r="AA1101" s="369">
        <v>1</v>
      </c>
      <c r="AB1101" s="369">
        <v>3.2</v>
      </c>
      <c r="AC1101" s="10">
        <v>1.44E-2</v>
      </c>
      <c r="AD1101" s="10">
        <v>1.44E-2</v>
      </c>
    </row>
    <row r="1102" spans="2:30">
      <c r="B1102" s="386"/>
      <c r="C1102" s="773" t="s">
        <v>3786</v>
      </c>
      <c r="D1102" s="773" t="s">
        <v>227</v>
      </c>
      <c r="E1102" s="623">
        <v>1105</v>
      </c>
      <c r="F1102" s="410" t="str">
        <f>Dumpadas[[#This Row],[punto]] &amp; " "&amp;Dumpadas[[#This Row],[jornada]]&amp;" " &amp; Dumpadas[[#This Row],[N°Acop]] &amp; " " &amp; TEXT(Dumpadas[[#This Row],[fecha ]], "dd-mm-yyyy")</f>
        <v>NIVEL 974 M4 6N T.PM 1105 28-04-2026</v>
      </c>
      <c r="G1102" s="386" t="s">
        <v>304</v>
      </c>
      <c r="H1102" s="387">
        <v>46140</v>
      </c>
      <c r="I1102" s="386">
        <v>3.2</v>
      </c>
      <c r="J1102" s="8">
        <v>1.7000000000000001E-2</v>
      </c>
      <c r="K1102" s="8">
        <f>+IF(Dumpadas[[#This Row],[ley]]&gt;0.03,0.03,Dumpadas[[#This Row],[ley]])</f>
        <v>1.7000000000000001E-2</v>
      </c>
      <c r="L1102" s="8"/>
      <c r="M1102" s="386">
        <v>28979</v>
      </c>
      <c r="N1102" s="386"/>
      <c r="O1102" s="8"/>
      <c r="P1102" s="388" t="str" cm="1">
        <f t="array" ref="P1102">INDEX(Rangos!$E$3:$E$16,MATCH(1,(Dumpadas[[#This Row],[ley]]&gt;=Rangos!$B$3:$B$16)*(Dumpadas[[#This Row],[ley]]&lt;=Rangos!$C$3:$C$16),0))</f>
        <v>F</v>
      </c>
      <c r="R1102" s="769"/>
      <c r="S1102" s="769" t="s">
        <v>1794</v>
      </c>
      <c r="T1102" s="369">
        <v>1</v>
      </c>
      <c r="U1102" s="369">
        <v>3.2</v>
      </c>
      <c r="V1102" s="10">
        <v>1.2699999999999999E-2</v>
      </c>
      <c r="Y1102" s="769"/>
      <c r="Z1102" s="769" t="s">
        <v>1794</v>
      </c>
      <c r="AA1102" s="369">
        <v>1</v>
      </c>
      <c r="AB1102" s="369">
        <v>3.2</v>
      </c>
      <c r="AC1102" s="10">
        <v>1.2699999999999999E-2</v>
      </c>
      <c r="AD1102" s="10">
        <v>1.2699999999999999E-2</v>
      </c>
    </row>
    <row r="1103" spans="2:30">
      <c r="B1103" s="386"/>
      <c r="C1103" s="773" t="s">
        <v>3786</v>
      </c>
      <c r="D1103" s="773" t="s">
        <v>227</v>
      </c>
      <c r="E1103" s="623">
        <v>1106</v>
      </c>
      <c r="F1103" s="410" t="str">
        <f>Dumpadas[[#This Row],[punto]] &amp; " "&amp;Dumpadas[[#This Row],[jornada]]&amp;" " &amp; Dumpadas[[#This Row],[N°Acop]] &amp; " " &amp; TEXT(Dumpadas[[#This Row],[fecha ]], "dd-mm-yyyy")</f>
        <v>NIVEL 974 M4 6N T.PM 1106 28-04-2026</v>
      </c>
      <c r="G1103" s="386" t="s">
        <v>304</v>
      </c>
      <c r="H1103" s="387">
        <v>46140</v>
      </c>
      <c r="I1103" s="386">
        <v>3.2</v>
      </c>
      <c r="J1103" s="8">
        <v>1.72E-2</v>
      </c>
      <c r="K1103" s="8">
        <f>+IF(Dumpadas[[#This Row],[ley]]&gt;0.03,0.03,Dumpadas[[#This Row],[ley]])</f>
        <v>1.72E-2</v>
      </c>
      <c r="L1103" s="8"/>
      <c r="M1103" s="386">
        <v>28979</v>
      </c>
      <c r="N1103" s="386"/>
      <c r="O1103" s="8"/>
      <c r="P1103" s="388" t="str" cm="1">
        <f t="array" ref="P1103">INDEX(Rangos!$E$3:$E$16,MATCH(1,(Dumpadas[[#This Row],[ley]]&gt;=Rangos!$B$3:$B$16)*(Dumpadas[[#This Row],[ley]]&lt;=Rangos!$C$3:$C$16),0))</f>
        <v>F</v>
      </c>
      <c r="R1103" s="769"/>
      <c r="S1103" s="769" t="s">
        <v>1795</v>
      </c>
      <c r="T1103" s="369">
        <v>1</v>
      </c>
      <c r="U1103" s="369">
        <v>3.2</v>
      </c>
      <c r="V1103" s="10">
        <v>1.5800000000000002E-2</v>
      </c>
      <c r="Y1103" s="769"/>
      <c r="Z1103" s="769" t="s">
        <v>1795</v>
      </c>
      <c r="AA1103" s="369">
        <v>1</v>
      </c>
      <c r="AB1103" s="369">
        <v>3.2</v>
      </c>
      <c r="AC1103" s="10">
        <v>1.5800000000000002E-2</v>
      </c>
      <c r="AD1103" s="10">
        <v>1.5800000000000002E-2</v>
      </c>
    </row>
    <row r="1104" spans="2:30">
      <c r="B1104" s="386"/>
      <c r="C1104" s="773" t="s">
        <v>3786</v>
      </c>
      <c r="D1104" s="773" t="s">
        <v>227</v>
      </c>
      <c r="E1104" s="623">
        <v>1107</v>
      </c>
      <c r="F1104" s="410" t="str">
        <f>Dumpadas[[#This Row],[punto]] &amp; " "&amp;Dumpadas[[#This Row],[jornada]]&amp;" " &amp; Dumpadas[[#This Row],[N°Acop]] &amp; " " &amp; TEXT(Dumpadas[[#This Row],[fecha ]], "dd-mm-yyyy")</f>
        <v>NIVEL 974 M4 6N T.PM 1107 28-04-2026</v>
      </c>
      <c r="G1104" s="386" t="s">
        <v>304</v>
      </c>
      <c r="H1104" s="387">
        <v>46140</v>
      </c>
      <c r="I1104" s="386">
        <v>3.2</v>
      </c>
      <c r="J1104" s="8">
        <v>1.7600000000000001E-2</v>
      </c>
      <c r="K1104" s="8">
        <f>+IF(Dumpadas[[#This Row],[ley]]&gt;0.03,0.03,Dumpadas[[#This Row],[ley]])</f>
        <v>1.7600000000000001E-2</v>
      </c>
      <c r="L1104" s="8"/>
      <c r="M1104" s="386">
        <v>28979</v>
      </c>
      <c r="N1104" s="386"/>
      <c r="O1104" s="8"/>
      <c r="P1104" s="388" t="str" cm="1">
        <f t="array" ref="P1104">INDEX(Rangos!$E$3:$E$16,MATCH(1,(Dumpadas[[#This Row],[ley]]&gt;=Rangos!$B$3:$B$16)*(Dumpadas[[#This Row],[ley]]&lt;=Rangos!$C$3:$C$16),0))</f>
        <v>G</v>
      </c>
      <c r="R1104" s="769"/>
      <c r="S1104" s="769" t="s">
        <v>1796</v>
      </c>
      <c r="T1104" s="369">
        <v>1</v>
      </c>
      <c r="U1104" s="369">
        <v>3.2</v>
      </c>
      <c r="V1104" s="10">
        <v>1.6199999999999999E-2</v>
      </c>
      <c r="Y1104" s="769"/>
      <c r="Z1104" s="769" t="s">
        <v>1796</v>
      </c>
      <c r="AA1104" s="369">
        <v>1</v>
      </c>
      <c r="AB1104" s="369">
        <v>3.2</v>
      </c>
      <c r="AC1104" s="10">
        <v>1.6199999999999999E-2</v>
      </c>
      <c r="AD1104" s="10">
        <v>1.6199999999999999E-2</v>
      </c>
    </row>
    <row r="1105" spans="2:30">
      <c r="B1105" s="386"/>
      <c r="C1105" s="773" t="s">
        <v>3786</v>
      </c>
      <c r="D1105" s="773" t="s">
        <v>227</v>
      </c>
      <c r="E1105" s="623">
        <v>1108</v>
      </c>
      <c r="F1105" s="410" t="str">
        <f>Dumpadas[[#This Row],[punto]] &amp; " "&amp;Dumpadas[[#This Row],[jornada]]&amp;" " &amp; Dumpadas[[#This Row],[N°Acop]] &amp; " " &amp; TEXT(Dumpadas[[#This Row],[fecha ]], "dd-mm-yyyy")</f>
        <v>NIVEL 974 M4 6N T.PM 1108 28-04-2026</v>
      </c>
      <c r="G1105" s="386" t="s">
        <v>304</v>
      </c>
      <c r="H1105" s="387">
        <v>46140</v>
      </c>
      <c r="I1105" s="386">
        <v>3.2</v>
      </c>
      <c r="J1105" s="8">
        <v>1.5800000000000002E-2</v>
      </c>
      <c r="K1105" s="8">
        <f>+IF(Dumpadas[[#This Row],[ley]]&gt;0.03,0.03,Dumpadas[[#This Row],[ley]])</f>
        <v>1.5800000000000002E-2</v>
      </c>
      <c r="L1105" s="8"/>
      <c r="M1105" s="386">
        <v>28979</v>
      </c>
      <c r="N1105" s="386"/>
      <c r="O1105" s="8"/>
      <c r="P1105" s="388" t="str" cm="1">
        <f t="array" ref="P1105">INDEX(Rangos!$E$3:$E$16,MATCH(1,(Dumpadas[[#This Row],[ley]]&gt;=Rangos!$B$3:$B$16)*(Dumpadas[[#This Row],[ley]]&lt;=Rangos!$C$3:$C$16),0))</f>
        <v>F</v>
      </c>
      <c r="R1105" s="769"/>
      <c r="S1105" s="769" t="s">
        <v>1797</v>
      </c>
      <c r="T1105" s="369">
        <v>1</v>
      </c>
      <c r="U1105" s="369">
        <v>3.2</v>
      </c>
      <c r="V1105" s="10">
        <v>2.0500000000000001E-2</v>
      </c>
      <c r="Y1105" s="769"/>
      <c r="Z1105" s="769" t="s">
        <v>1797</v>
      </c>
      <c r="AA1105" s="369">
        <v>1</v>
      </c>
      <c r="AB1105" s="369">
        <v>3.2</v>
      </c>
      <c r="AC1105" s="10">
        <v>2.0500000000000001E-2</v>
      </c>
      <c r="AD1105" s="10">
        <v>2.0500000000000001E-2</v>
      </c>
    </row>
    <row r="1106" spans="2:30">
      <c r="B1106" s="535"/>
      <c r="C1106" s="535" t="s">
        <v>3804</v>
      </c>
      <c r="D1106" s="535" t="s">
        <v>3792</v>
      </c>
      <c r="E1106" s="535">
        <v>1109</v>
      </c>
      <c r="F1106" s="537" t="str">
        <f>Dumpadas[[#This Row],[punto]] &amp; " "&amp;Dumpadas[[#This Row],[jornada]]&amp;" " &amp; Dumpadas[[#This Row],[N°Acop]] &amp; " " &amp; TEXT(Dumpadas[[#This Row],[fecha ]], "dd-mm-yyyy")</f>
        <v>NIVEL 974 M4 7S L32 T.PM 1109 28-04-2026</v>
      </c>
      <c r="G1106" s="535" t="s">
        <v>304</v>
      </c>
      <c r="H1106" s="538">
        <v>46140</v>
      </c>
      <c r="I1106" s="535">
        <v>3.2</v>
      </c>
      <c r="J1106" s="539">
        <v>1.9300000000000001E-2</v>
      </c>
      <c r="K1106" s="539">
        <f>+IF(Dumpadas[[#This Row],[ley]]&gt;0.03,0.03,Dumpadas[[#This Row],[ley]])</f>
        <v>1.9300000000000001E-2</v>
      </c>
      <c r="L1106" s="539"/>
      <c r="M1106" s="535">
        <v>28980</v>
      </c>
      <c r="N1106" s="535"/>
      <c r="O1106" s="539"/>
      <c r="P1106" s="540" t="str" cm="1">
        <f t="array" ref="P1106">INDEX(Rangos!$E$3:$E$16,MATCH(1,(Dumpadas[[#This Row],[ley]]&gt;=Rangos!$B$3:$B$16)*(Dumpadas[[#This Row],[ley]]&lt;=Rangos!$C$3:$C$16),0))</f>
        <v>H</v>
      </c>
      <c r="R1106" s="769"/>
      <c r="S1106" s="769" t="s">
        <v>1798</v>
      </c>
      <c r="T1106" s="369">
        <v>1</v>
      </c>
      <c r="U1106" s="369">
        <v>3.2</v>
      </c>
      <c r="V1106" s="10">
        <v>1.7600000000000001E-2</v>
      </c>
      <c r="Y1106" s="769"/>
      <c r="Z1106" s="769" t="s">
        <v>1798</v>
      </c>
      <c r="AA1106" s="369">
        <v>1</v>
      </c>
      <c r="AB1106" s="369">
        <v>3.2</v>
      </c>
      <c r="AC1106" s="10">
        <v>1.7600000000000001E-2</v>
      </c>
      <c r="AD1106" s="10">
        <v>1.7600000000000001E-2</v>
      </c>
    </row>
    <row r="1107" spans="2:30">
      <c r="B1107" s="535"/>
      <c r="C1107" s="535" t="s">
        <v>3804</v>
      </c>
      <c r="D1107" s="535" t="s">
        <v>3792</v>
      </c>
      <c r="E1107" s="535">
        <v>1110</v>
      </c>
      <c r="F1107" s="537" t="str">
        <f>Dumpadas[[#This Row],[punto]] &amp; " "&amp;Dumpadas[[#This Row],[jornada]]&amp;" " &amp; Dumpadas[[#This Row],[N°Acop]] &amp; " " &amp; TEXT(Dumpadas[[#This Row],[fecha ]], "dd-mm-yyyy")</f>
        <v>NIVEL 974 M4 7S L32 T.PM 1110 28-04-2026</v>
      </c>
      <c r="G1107" s="535" t="s">
        <v>304</v>
      </c>
      <c r="H1107" s="538">
        <v>46140</v>
      </c>
      <c r="I1107" s="535">
        <v>3.2</v>
      </c>
      <c r="J1107" s="539">
        <v>1.6400000000000001E-2</v>
      </c>
      <c r="K1107" s="539">
        <f>+IF(Dumpadas[[#This Row],[ley]]&gt;0.03,0.03,Dumpadas[[#This Row],[ley]])</f>
        <v>1.6400000000000001E-2</v>
      </c>
      <c r="L1107" s="539"/>
      <c r="M1107" s="535">
        <v>28980</v>
      </c>
      <c r="N1107" s="535"/>
      <c r="O1107" s="539"/>
      <c r="P1107" s="540" t="str" cm="1">
        <f t="array" ref="P1107">INDEX(Rangos!$E$3:$E$16,MATCH(1,(Dumpadas[[#This Row],[ley]]&gt;=Rangos!$B$3:$B$16)*(Dumpadas[[#This Row],[ley]]&lt;=Rangos!$C$3:$C$16),0))</f>
        <v>F</v>
      </c>
      <c r="R1107" s="769"/>
      <c r="S1107" s="769" t="s">
        <v>1799</v>
      </c>
      <c r="T1107" s="369">
        <v>1</v>
      </c>
      <c r="U1107" s="369">
        <v>3.2</v>
      </c>
      <c r="V1107" s="10">
        <v>1.1900000000000001E-2</v>
      </c>
      <c r="Y1107" s="769"/>
      <c r="Z1107" s="769" t="s">
        <v>1799</v>
      </c>
      <c r="AA1107" s="369">
        <v>1</v>
      </c>
      <c r="AB1107" s="369">
        <v>3.2</v>
      </c>
      <c r="AC1107" s="10">
        <v>1.1900000000000001E-2</v>
      </c>
      <c r="AD1107" s="10">
        <v>1.1900000000000001E-2</v>
      </c>
    </row>
    <row r="1108" spans="2:30">
      <c r="B1108" s="535"/>
      <c r="C1108" s="535" t="s">
        <v>3804</v>
      </c>
      <c r="D1108" s="535" t="s">
        <v>3792</v>
      </c>
      <c r="E1108" s="535">
        <v>1111</v>
      </c>
      <c r="F1108" s="537" t="str">
        <f>Dumpadas[[#This Row],[punto]] &amp; " "&amp;Dumpadas[[#This Row],[jornada]]&amp;" " &amp; Dumpadas[[#This Row],[N°Acop]] &amp; " " &amp; TEXT(Dumpadas[[#This Row],[fecha ]], "dd-mm-yyyy")</f>
        <v>NIVEL 974 M4 7S L32 T.PM 1111 28-04-2026</v>
      </c>
      <c r="G1108" s="535" t="s">
        <v>304</v>
      </c>
      <c r="H1108" s="538">
        <v>46140</v>
      </c>
      <c r="I1108" s="535">
        <v>3.2</v>
      </c>
      <c r="J1108" s="539">
        <v>2.0899999999999998E-2</v>
      </c>
      <c r="K1108" s="539">
        <f>+IF(Dumpadas[[#This Row],[ley]]&gt;0.03,0.03,Dumpadas[[#This Row],[ley]])</f>
        <v>2.0899999999999998E-2</v>
      </c>
      <c r="L1108" s="539"/>
      <c r="M1108" s="535">
        <v>28980</v>
      </c>
      <c r="N1108" s="535"/>
      <c r="O1108" s="539"/>
      <c r="P1108" s="540" t="str" cm="1">
        <f t="array" ref="P1108">INDEX(Rangos!$E$3:$E$16,MATCH(1,(Dumpadas[[#This Row],[ley]]&gt;=Rangos!$B$3:$B$16)*(Dumpadas[[#This Row],[ley]]&lt;=Rangos!$C$3:$C$16),0))</f>
        <v>H</v>
      </c>
      <c r="R1108" s="769"/>
      <c r="S1108" s="769" t="s">
        <v>1800</v>
      </c>
      <c r="T1108" s="369">
        <v>1</v>
      </c>
      <c r="U1108" s="369">
        <v>3.2</v>
      </c>
      <c r="V1108" s="10">
        <v>1.7000000000000001E-2</v>
      </c>
      <c r="Y1108" s="769"/>
      <c r="Z1108" s="769" t="s">
        <v>1800</v>
      </c>
      <c r="AA1108" s="369">
        <v>1</v>
      </c>
      <c r="AB1108" s="369">
        <v>3.2</v>
      </c>
      <c r="AC1108" s="10">
        <v>1.7000000000000001E-2</v>
      </c>
      <c r="AD1108" s="10">
        <v>1.7000000000000001E-2</v>
      </c>
    </row>
    <row r="1109" spans="2:30">
      <c r="B1109" s="535"/>
      <c r="C1109" s="535" t="s">
        <v>3804</v>
      </c>
      <c r="D1109" s="535" t="s">
        <v>3792</v>
      </c>
      <c r="E1109" s="535">
        <v>1112</v>
      </c>
      <c r="F1109" s="537" t="str">
        <f>Dumpadas[[#This Row],[punto]] &amp; " "&amp;Dumpadas[[#This Row],[jornada]]&amp;" " &amp; Dumpadas[[#This Row],[N°Acop]] &amp; " " &amp; TEXT(Dumpadas[[#This Row],[fecha ]], "dd-mm-yyyy")</f>
        <v>NIVEL 974 M4 7S L32 T.PM 1112 28-04-2026</v>
      </c>
      <c r="G1109" s="535" t="s">
        <v>304</v>
      </c>
      <c r="H1109" s="538">
        <v>46140</v>
      </c>
      <c r="I1109" s="535">
        <v>3.2</v>
      </c>
      <c r="J1109" s="539">
        <v>1.9599999999999999E-2</v>
      </c>
      <c r="K1109" s="539">
        <f>+IF(Dumpadas[[#This Row],[ley]]&gt;0.03,0.03,Dumpadas[[#This Row],[ley]])</f>
        <v>1.9599999999999999E-2</v>
      </c>
      <c r="L1109" s="539"/>
      <c r="M1109" s="535">
        <v>28980</v>
      </c>
      <c r="N1109" s="535"/>
      <c r="O1109" s="539"/>
      <c r="P1109" s="540" t="str" cm="1">
        <f t="array" ref="P1109">INDEX(Rangos!$E$3:$E$16,MATCH(1,(Dumpadas[[#This Row],[ley]]&gt;=Rangos!$B$3:$B$16)*(Dumpadas[[#This Row],[ley]]&lt;=Rangos!$C$3:$C$16),0))</f>
        <v>H</v>
      </c>
      <c r="R1109" s="769"/>
      <c r="S1109" s="769" t="s">
        <v>1801</v>
      </c>
      <c r="T1109" s="369">
        <v>1</v>
      </c>
      <c r="U1109" s="369">
        <v>3.2</v>
      </c>
      <c r="V1109" s="10">
        <v>1.5100000000000001E-2</v>
      </c>
      <c r="Y1109" s="769"/>
      <c r="Z1109" s="769" t="s">
        <v>1801</v>
      </c>
      <c r="AA1109" s="369">
        <v>1</v>
      </c>
      <c r="AB1109" s="369">
        <v>3.2</v>
      </c>
      <c r="AC1109" s="10">
        <v>1.5100000000000001E-2</v>
      </c>
      <c r="AD1109" s="10">
        <v>1.5100000000000001E-2</v>
      </c>
    </row>
    <row r="1110" spans="2:30">
      <c r="B1110" s="535"/>
      <c r="C1110" s="535" t="s">
        <v>3804</v>
      </c>
      <c r="D1110" s="535" t="s">
        <v>3792</v>
      </c>
      <c r="E1110" s="535">
        <v>1113</v>
      </c>
      <c r="F1110" s="537" t="str">
        <f>Dumpadas[[#This Row],[punto]] &amp; " "&amp;Dumpadas[[#This Row],[jornada]]&amp;" " &amp; Dumpadas[[#This Row],[N°Acop]] &amp; " " &amp; TEXT(Dumpadas[[#This Row],[fecha ]], "dd-mm-yyyy")</f>
        <v>NIVEL 974 M4 7S L32 T.PM 1113 28-04-2026</v>
      </c>
      <c r="G1110" s="535" t="s">
        <v>304</v>
      </c>
      <c r="H1110" s="538">
        <v>46140</v>
      </c>
      <c r="I1110" s="535">
        <v>3.2</v>
      </c>
      <c r="J1110" s="539">
        <v>1.5800000000000002E-2</v>
      </c>
      <c r="K1110" s="539">
        <f>+IF(Dumpadas[[#This Row],[ley]]&gt;0.03,0.03,Dumpadas[[#This Row],[ley]])</f>
        <v>1.5800000000000002E-2</v>
      </c>
      <c r="L1110" s="539"/>
      <c r="M1110" s="535">
        <v>28980</v>
      </c>
      <c r="N1110" s="535"/>
      <c r="O1110" s="539"/>
      <c r="P1110" s="540" t="str" cm="1">
        <f t="array" ref="P1110">INDEX(Rangos!$E$3:$E$16,MATCH(1,(Dumpadas[[#This Row],[ley]]&gt;=Rangos!$B$3:$B$16)*(Dumpadas[[#This Row],[ley]]&lt;=Rangos!$C$3:$C$16),0))</f>
        <v>F</v>
      </c>
      <c r="R1110" s="769"/>
      <c r="S1110" s="769" t="s">
        <v>1802</v>
      </c>
      <c r="T1110" s="369">
        <v>1</v>
      </c>
      <c r="U1110" s="369">
        <v>3.2</v>
      </c>
      <c r="V1110" s="10">
        <v>1.6299999999999999E-2</v>
      </c>
      <c r="Y1110" s="769"/>
      <c r="Z1110" s="769" t="s">
        <v>1802</v>
      </c>
      <c r="AA1110" s="369">
        <v>1</v>
      </c>
      <c r="AB1110" s="369">
        <v>3.2</v>
      </c>
      <c r="AC1110" s="10">
        <v>1.6299999999999999E-2</v>
      </c>
      <c r="AD1110" s="10">
        <v>1.6299999999999999E-2</v>
      </c>
    </row>
    <row r="1111" spans="2:30">
      <c r="B1111" s="535"/>
      <c r="C1111" s="535" t="s">
        <v>3804</v>
      </c>
      <c r="D1111" s="535" t="s">
        <v>3792</v>
      </c>
      <c r="E1111" s="535">
        <v>1114</v>
      </c>
      <c r="F1111" s="537" t="str">
        <f>Dumpadas[[#This Row],[punto]] &amp; " "&amp;Dumpadas[[#This Row],[jornada]]&amp;" " &amp; Dumpadas[[#This Row],[N°Acop]] &amp; " " &amp; TEXT(Dumpadas[[#This Row],[fecha ]], "dd-mm-yyyy")</f>
        <v>NIVEL 974 M4 7S L32 T.PM 1114 28-04-2026</v>
      </c>
      <c r="G1111" s="535" t="s">
        <v>304</v>
      </c>
      <c r="H1111" s="538">
        <v>46140</v>
      </c>
      <c r="I1111" s="535">
        <v>3.2</v>
      </c>
      <c r="J1111" s="539">
        <v>1.78E-2</v>
      </c>
      <c r="K1111" s="539">
        <f>+IF(Dumpadas[[#This Row],[ley]]&gt;0.03,0.03,Dumpadas[[#This Row],[ley]])</f>
        <v>1.78E-2</v>
      </c>
      <c r="L1111" s="539"/>
      <c r="M1111" s="535">
        <v>28980</v>
      </c>
      <c r="N1111" s="535"/>
      <c r="O1111" s="539"/>
      <c r="P1111" s="540" t="str" cm="1">
        <f t="array" ref="P1111">INDEX(Rangos!$E$3:$E$16,MATCH(1,(Dumpadas[[#This Row],[ley]]&gt;=Rangos!$B$3:$B$16)*(Dumpadas[[#This Row],[ley]]&lt;=Rangos!$C$3:$C$16),0))</f>
        <v>G</v>
      </c>
      <c r="R1111" s="769"/>
      <c r="S1111" s="769" t="s">
        <v>1803</v>
      </c>
      <c r="T1111" s="369">
        <v>1</v>
      </c>
      <c r="U1111" s="369">
        <v>3.2</v>
      </c>
      <c r="V1111" s="10">
        <v>0.02</v>
      </c>
      <c r="Y1111" s="769"/>
      <c r="Z1111" s="769" t="s">
        <v>1803</v>
      </c>
      <c r="AA1111" s="369">
        <v>1</v>
      </c>
      <c r="AB1111" s="369">
        <v>3.2</v>
      </c>
      <c r="AC1111" s="10">
        <v>0.02</v>
      </c>
      <c r="AD1111" s="10">
        <v>0.02</v>
      </c>
    </row>
    <row r="1112" spans="2:30">
      <c r="B1112" s="535"/>
      <c r="C1112" s="535" t="s">
        <v>3804</v>
      </c>
      <c r="D1112" s="535" t="s">
        <v>3792</v>
      </c>
      <c r="E1112" s="535">
        <v>1115</v>
      </c>
      <c r="F1112" s="537" t="str">
        <f>Dumpadas[[#This Row],[punto]] &amp; " "&amp;Dumpadas[[#This Row],[jornada]]&amp;" " &amp; Dumpadas[[#This Row],[N°Acop]] &amp; " " &amp; TEXT(Dumpadas[[#This Row],[fecha ]], "dd-mm-yyyy")</f>
        <v>NIVEL 974 M4 7S L32 T.PM 1115 28-04-2026</v>
      </c>
      <c r="G1112" s="535" t="s">
        <v>304</v>
      </c>
      <c r="H1112" s="538">
        <v>46140</v>
      </c>
      <c r="I1112" s="535">
        <v>3.2</v>
      </c>
      <c r="J1112" s="539">
        <v>1.5900000000000001E-2</v>
      </c>
      <c r="K1112" s="539">
        <f>+IF(Dumpadas[[#This Row],[ley]]&gt;0.03,0.03,Dumpadas[[#This Row],[ley]])</f>
        <v>1.5900000000000001E-2</v>
      </c>
      <c r="L1112" s="539"/>
      <c r="M1112" s="535">
        <v>28980</v>
      </c>
      <c r="N1112" s="535"/>
      <c r="O1112" s="539"/>
      <c r="P1112" s="540" t="str" cm="1">
        <f t="array" ref="P1112">INDEX(Rangos!$E$3:$E$16,MATCH(1,(Dumpadas[[#This Row],[ley]]&gt;=Rangos!$B$3:$B$16)*(Dumpadas[[#This Row],[ley]]&lt;=Rangos!$C$3:$C$16),0))</f>
        <v>F</v>
      </c>
      <c r="R1112" s="769"/>
      <c r="S1112" s="769" t="s">
        <v>1804</v>
      </c>
      <c r="T1112" s="369">
        <v>1</v>
      </c>
      <c r="U1112" s="369">
        <v>3.2</v>
      </c>
      <c r="V1112" s="10">
        <v>1.5800000000000002E-2</v>
      </c>
      <c r="Y1112" s="769"/>
      <c r="Z1112" s="769" t="s">
        <v>1804</v>
      </c>
      <c r="AA1112" s="369">
        <v>1</v>
      </c>
      <c r="AB1112" s="369">
        <v>3.2</v>
      </c>
      <c r="AC1112" s="10">
        <v>1.5800000000000002E-2</v>
      </c>
      <c r="AD1112" s="10">
        <v>1.5800000000000002E-2</v>
      </c>
    </row>
    <row r="1113" spans="2:30">
      <c r="B1113" s="535"/>
      <c r="C1113" s="535" t="s">
        <v>3804</v>
      </c>
      <c r="D1113" s="535" t="s">
        <v>3792</v>
      </c>
      <c r="E1113" s="535">
        <v>1116</v>
      </c>
      <c r="F1113" s="537" t="str">
        <f>Dumpadas[[#This Row],[punto]] &amp; " "&amp;Dumpadas[[#This Row],[jornada]]&amp;" " &amp; Dumpadas[[#This Row],[N°Acop]] &amp; " " &amp; TEXT(Dumpadas[[#This Row],[fecha ]], "dd-mm-yyyy")</f>
        <v>NIVEL 974 M4 7S L32 T.PM 1116 28-04-2026</v>
      </c>
      <c r="G1113" s="535" t="s">
        <v>304</v>
      </c>
      <c r="H1113" s="538">
        <v>46140</v>
      </c>
      <c r="I1113" s="535">
        <v>3.2</v>
      </c>
      <c r="J1113" s="539">
        <v>2.18E-2</v>
      </c>
      <c r="K1113" s="539">
        <f>+IF(Dumpadas[[#This Row],[ley]]&gt;0.03,0.03,Dumpadas[[#This Row],[ley]])</f>
        <v>2.18E-2</v>
      </c>
      <c r="L1113" s="539"/>
      <c r="M1113" s="535">
        <v>28980</v>
      </c>
      <c r="N1113" s="535"/>
      <c r="O1113" s="539"/>
      <c r="P1113" s="540" t="str" cm="1">
        <f t="array" ref="P1113">INDEX(Rangos!$E$3:$E$16,MATCH(1,(Dumpadas[[#This Row],[ley]]&gt;=Rangos!$B$3:$B$16)*(Dumpadas[[#This Row],[ley]]&lt;=Rangos!$C$3:$C$16),0))</f>
        <v>I</v>
      </c>
      <c r="R1113" s="769"/>
      <c r="S1113" s="769" t="s">
        <v>1805</v>
      </c>
      <c r="T1113" s="369">
        <v>1</v>
      </c>
      <c r="U1113" s="369">
        <v>3.2</v>
      </c>
      <c r="V1113" s="10">
        <v>1.78E-2</v>
      </c>
      <c r="Y1113" s="769"/>
      <c r="Z1113" s="769" t="s">
        <v>1805</v>
      </c>
      <c r="AA1113" s="369">
        <v>1</v>
      </c>
      <c r="AB1113" s="369">
        <v>3.2</v>
      </c>
      <c r="AC1113" s="10">
        <v>1.78E-2</v>
      </c>
      <c r="AD1113" s="10">
        <v>1.78E-2</v>
      </c>
    </row>
    <row r="1114" spans="2:30">
      <c r="B1114" s="535"/>
      <c r="C1114" s="535" t="s">
        <v>3804</v>
      </c>
      <c r="D1114" s="535" t="s">
        <v>3792</v>
      </c>
      <c r="E1114" s="535">
        <v>1117</v>
      </c>
      <c r="F1114" s="537" t="str">
        <f>Dumpadas[[#This Row],[punto]] &amp; " "&amp;Dumpadas[[#This Row],[jornada]]&amp;" " &amp; Dumpadas[[#This Row],[N°Acop]] &amp; " " &amp; TEXT(Dumpadas[[#This Row],[fecha ]], "dd-mm-yyyy")</f>
        <v>NIVEL 974 M4 7S L32 T.PM 1117 28-04-2026</v>
      </c>
      <c r="G1114" s="535" t="s">
        <v>304</v>
      </c>
      <c r="H1114" s="538">
        <v>46140</v>
      </c>
      <c r="I1114" s="535">
        <v>3.2</v>
      </c>
      <c r="J1114" s="539">
        <v>2.07E-2</v>
      </c>
      <c r="K1114" s="539">
        <f>+IF(Dumpadas[[#This Row],[ley]]&gt;0.03,0.03,Dumpadas[[#This Row],[ley]])</f>
        <v>2.07E-2</v>
      </c>
      <c r="L1114" s="539"/>
      <c r="M1114" s="535">
        <v>28980</v>
      </c>
      <c r="N1114" s="535"/>
      <c r="O1114" s="539"/>
      <c r="P1114" s="540" t="str" cm="1">
        <f t="array" ref="P1114">INDEX(Rangos!$E$3:$E$16,MATCH(1,(Dumpadas[[#This Row],[ley]]&gt;=Rangos!$B$3:$B$16)*(Dumpadas[[#This Row],[ley]]&lt;=Rangos!$C$3:$C$16),0))</f>
        <v>H</v>
      </c>
      <c r="R1114" s="769"/>
      <c r="S1114" s="769" t="s">
        <v>1806</v>
      </c>
      <c r="T1114" s="369">
        <v>1</v>
      </c>
      <c r="U1114" s="369">
        <v>3.2</v>
      </c>
      <c r="V1114" s="10">
        <v>1.8499999999999999E-2</v>
      </c>
      <c r="Y1114" s="769"/>
      <c r="Z1114" s="769" t="s">
        <v>1806</v>
      </c>
      <c r="AA1114" s="369">
        <v>1</v>
      </c>
      <c r="AB1114" s="369">
        <v>3.2</v>
      </c>
      <c r="AC1114" s="10">
        <v>1.8499999999999999E-2</v>
      </c>
      <c r="AD1114" s="10">
        <v>1.8499999999999999E-2</v>
      </c>
    </row>
    <row r="1115" spans="2:30">
      <c r="B1115" s="623"/>
      <c r="C1115" s="773" t="s">
        <v>3803</v>
      </c>
      <c r="D1115" s="773" t="s">
        <v>3792</v>
      </c>
      <c r="E1115" s="623">
        <v>1118</v>
      </c>
      <c r="F1115" s="410" t="str">
        <f>Dumpadas[[#This Row],[punto]] &amp; " "&amp;Dumpadas[[#This Row],[jornada]]&amp;" " &amp; Dumpadas[[#This Row],[N°Acop]] &amp; " " &amp; TEXT(Dumpadas[[#This Row],[fecha ]], "dd-mm-yyyy")</f>
        <v>NIVEL 974 M4 7S L31 T.PM 1118 28-04-2026</v>
      </c>
      <c r="G1115" s="386" t="s">
        <v>304</v>
      </c>
      <c r="H1115" s="387">
        <v>46140</v>
      </c>
      <c r="I1115" s="386">
        <v>3.2</v>
      </c>
      <c r="J1115" s="8">
        <v>1.21E-2</v>
      </c>
      <c r="K1115" s="8">
        <f>+IF(Dumpadas[[#This Row],[ley]]&gt;0.03,0.03,Dumpadas[[#This Row],[ley]])</f>
        <v>1.21E-2</v>
      </c>
      <c r="L1115" s="427"/>
      <c r="M1115" s="386">
        <v>28981</v>
      </c>
      <c r="N1115" s="386"/>
      <c r="O1115" s="7"/>
      <c r="P1115" s="10" t="str" cm="1">
        <f t="array" ref="P1115">INDEX(Rangos!$E$3:$E$16,MATCH(1,(Dumpadas[[#This Row],[ley]]&gt;=Rangos!$B$3:$B$16)*(Dumpadas[[#This Row],[ley]]&lt;=Rangos!$C$3:$C$16),0))</f>
        <v>D</v>
      </c>
      <c r="R1115" s="769"/>
      <c r="S1115" s="769" t="s">
        <v>1807</v>
      </c>
      <c r="T1115" s="369">
        <v>1</v>
      </c>
      <c r="U1115" s="369">
        <v>3.2</v>
      </c>
      <c r="V1115" s="10">
        <v>1.5100000000000001E-2</v>
      </c>
      <c r="Y1115" s="769"/>
      <c r="Z1115" s="769" t="s">
        <v>1807</v>
      </c>
      <c r="AA1115" s="369">
        <v>1</v>
      </c>
      <c r="AB1115" s="369">
        <v>3.2</v>
      </c>
      <c r="AC1115" s="10">
        <v>1.5100000000000001E-2</v>
      </c>
      <c r="AD1115" s="10">
        <v>1.5100000000000001E-2</v>
      </c>
    </row>
    <row r="1116" spans="2:30">
      <c r="B1116" s="623"/>
      <c r="C1116" s="773" t="s">
        <v>3803</v>
      </c>
      <c r="D1116" s="773" t="s">
        <v>3792</v>
      </c>
      <c r="E1116" s="623">
        <v>1119</v>
      </c>
      <c r="F1116" s="410" t="str">
        <f>Dumpadas[[#This Row],[punto]] &amp; " "&amp;Dumpadas[[#This Row],[jornada]]&amp;" " &amp; Dumpadas[[#This Row],[N°Acop]] &amp; " " &amp; TEXT(Dumpadas[[#This Row],[fecha ]], "dd-mm-yyyy")</f>
        <v>NIVEL 974 M4 7S L31 T.PM 1119 28-04-2026</v>
      </c>
      <c r="G1116" s="386" t="s">
        <v>304</v>
      </c>
      <c r="H1116" s="387">
        <v>46140</v>
      </c>
      <c r="I1116" s="386">
        <v>3.2</v>
      </c>
      <c r="J1116" s="8">
        <v>9.4000000000000004E-3</v>
      </c>
      <c r="K1116" s="8">
        <f>+IF(Dumpadas[[#This Row],[ley]]&gt;0.03,0.03,Dumpadas[[#This Row],[ley]])</f>
        <v>9.4000000000000004E-3</v>
      </c>
      <c r="L1116" s="427"/>
      <c r="M1116" s="386">
        <v>28981</v>
      </c>
      <c r="N1116" s="386"/>
      <c r="O1116" s="7"/>
      <c r="P1116" s="10" t="str" cm="1">
        <f t="array" ref="P1116">INDEX(Rangos!$E$3:$E$16,MATCH(1,(Dumpadas[[#This Row],[ley]]&gt;=Rangos!$B$3:$B$16)*(Dumpadas[[#This Row],[ley]]&lt;=Rangos!$C$3:$C$16),0))</f>
        <v>B</v>
      </c>
      <c r="R1116" s="769"/>
      <c r="S1116" s="769" t="s">
        <v>1808</v>
      </c>
      <c r="T1116" s="369">
        <v>1</v>
      </c>
      <c r="U1116" s="369">
        <v>3.2</v>
      </c>
      <c r="V1116" s="10">
        <v>1.83E-2</v>
      </c>
      <c r="Y1116" s="769"/>
      <c r="Z1116" s="769" t="s">
        <v>1808</v>
      </c>
      <c r="AA1116" s="369">
        <v>1</v>
      </c>
      <c r="AB1116" s="369">
        <v>3.2</v>
      </c>
      <c r="AC1116" s="10">
        <v>1.83E-2</v>
      </c>
      <c r="AD1116" s="10">
        <v>1.83E-2</v>
      </c>
    </row>
    <row r="1117" spans="2:30">
      <c r="B1117" s="623"/>
      <c r="C1117" s="773" t="s">
        <v>3803</v>
      </c>
      <c r="D1117" s="773" t="s">
        <v>3792</v>
      </c>
      <c r="E1117" s="623">
        <v>1120</v>
      </c>
      <c r="F1117" s="410" t="str">
        <f>Dumpadas[[#This Row],[punto]] &amp; " "&amp;Dumpadas[[#This Row],[jornada]]&amp;" " &amp; Dumpadas[[#This Row],[N°Acop]] &amp; " " &amp; TEXT(Dumpadas[[#This Row],[fecha ]], "dd-mm-yyyy")</f>
        <v>NIVEL 974 M4 7S L31 T.PM 1120 28-04-2026</v>
      </c>
      <c r="G1117" s="386" t="s">
        <v>304</v>
      </c>
      <c r="H1117" s="387">
        <v>46140</v>
      </c>
      <c r="I1117" s="386">
        <v>3.2</v>
      </c>
      <c r="J1117" s="8">
        <v>1.3299999999999999E-2</v>
      </c>
      <c r="K1117" s="8">
        <f>+IF(Dumpadas[[#This Row],[ley]]&gt;0.03,0.03,Dumpadas[[#This Row],[ley]])</f>
        <v>1.3299999999999999E-2</v>
      </c>
      <c r="L1117" s="427"/>
      <c r="M1117" s="386">
        <v>28981</v>
      </c>
      <c r="N1117" s="386"/>
      <c r="O1117" s="7"/>
      <c r="P1117" s="10" t="str" cm="1">
        <f t="array" ref="P1117">INDEX(Rangos!$E$3:$E$16,MATCH(1,(Dumpadas[[#This Row],[ley]]&gt;=Rangos!$B$3:$B$16)*(Dumpadas[[#This Row],[ley]]&lt;=Rangos!$C$3:$C$16),0))</f>
        <v>D</v>
      </c>
      <c r="R1117" s="769"/>
      <c r="S1117" s="769" t="s">
        <v>1809</v>
      </c>
      <c r="T1117" s="369">
        <v>1</v>
      </c>
      <c r="U1117" s="369">
        <v>3.2</v>
      </c>
      <c r="V1117" s="10">
        <v>1.72E-2</v>
      </c>
      <c r="Y1117" s="769"/>
      <c r="Z1117" s="769" t="s">
        <v>1809</v>
      </c>
      <c r="AA1117" s="369">
        <v>1</v>
      </c>
      <c r="AB1117" s="369">
        <v>3.2</v>
      </c>
      <c r="AC1117" s="10">
        <v>1.72E-2</v>
      </c>
      <c r="AD1117" s="10">
        <v>1.72E-2</v>
      </c>
    </row>
    <row r="1118" spans="2:30">
      <c r="B1118" s="623"/>
      <c r="C1118" s="773" t="s">
        <v>3803</v>
      </c>
      <c r="D1118" s="773" t="s">
        <v>3792</v>
      </c>
      <c r="E1118" s="623">
        <v>1121</v>
      </c>
      <c r="F1118" s="410" t="str">
        <f>Dumpadas[[#This Row],[punto]] &amp; " "&amp;Dumpadas[[#This Row],[jornada]]&amp;" " &amp; Dumpadas[[#This Row],[N°Acop]] &amp; " " &amp; TEXT(Dumpadas[[#This Row],[fecha ]], "dd-mm-yyyy")</f>
        <v>NIVEL 974 M4 7S L31 T.PM 1121 28-04-2026</v>
      </c>
      <c r="G1118" s="386" t="s">
        <v>304</v>
      </c>
      <c r="H1118" s="387">
        <v>46140</v>
      </c>
      <c r="I1118" s="386">
        <v>3.2</v>
      </c>
      <c r="J1118" s="8">
        <v>1.4E-2</v>
      </c>
      <c r="K1118" s="8">
        <f>+IF(Dumpadas[[#This Row],[ley]]&gt;0.03,0.03,Dumpadas[[#This Row],[ley]])</f>
        <v>1.4E-2</v>
      </c>
      <c r="L1118" s="427"/>
      <c r="M1118" s="386">
        <v>28981</v>
      </c>
      <c r="N1118" s="386"/>
      <c r="O1118" s="7"/>
      <c r="P1118" s="10" t="str" cm="1">
        <f t="array" ref="P1118">INDEX(Rangos!$E$3:$E$16,MATCH(1,(Dumpadas[[#This Row],[ley]]&gt;=Rangos!$B$3:$B$16)*(Dumpadas[[#This Row],[ley]]&lt;=Rangos!$C$3:$C$16),0))</f>
        <v>E</v>
      </c>
      <c r="R1118" s="769"/>
      <c r="S1118" s="769" t="s">
        <v>1810</v>
      </c>
      <c r="T1118" s="369">
        <v>1</v>
      </c>
      <c r="U1118" s="369">
        <v>3.2</v>
      </c>
      <c r="V1118" s="10">
        <v>1.6500000000000001E-2</v>
      </c>
      <c r="Y1118" s="769"/>
      <c r="Z1118" s="769" t="s">
        <v>1810</v>
      </c>
      <c r="AA1118" s="369">
        <v>1</v>
      </c>
      <c r="AB1118" s="369">
        <v>3.2</v>
      </c>
      <c r="AC1118" s="10">
        <v>1.6500000000000001E-2</v>
      </c>
      <c r="AD1118" s="10">
        <v>1.6500000000000001E-2</v>
      </c>
    </row>
    <row r="1119" spans="2:30">
      <c r="B1119" s="623"/>
      <c r="C1119" s="773" t="s">
        <v>3803</v>
      </c>
      <c r="D1119" s="773" t="s">
        <v>3792</v>
      </c>
      <c r="E1119" s="623">
        <v>1122</v>
      </c>
      <c r="F1119" s="410" t="str">
        <f>Dumpadas[[#This Row],[punto]] &amp; " "&amp;Dumpadas[[#This Row],[jornada]]&amp;" " &amp; Dumpadas[[#This Row],[N°Acop]] &amp; " " &amp; TEXT(Dumpadas[[#This Row],[fecha ]], "dd-mm-yyyy")</f>
        <v>NIVEL 974 M4 7S L31 T.PM 1122 28-04-2026</v>
      </c>
      <c r="G1119" s="386" t="s">
        <v>304</v>
      </c>
      <c r="H1119" s="387">
        <v>46140</v>
      </c>
      <c r="I1119" s="386">
        <v>3.2</v>
      </c>
      <c r="J1119" s="8">
        <v>1.3899999999999999E-2</v>
      </c>
      <c r="K1119" s="8">
        <f>+IF(Dumpadas[[#This Row],[ley]]&gt;0.03,0.03,Dumpadas[[#This Row],[ley]])</f>
        <v>1.3899999999999999E-2</v>
      </c>
      <c r="L1119" s="427"/>
      <c r="M1119" s="386">
        <v>28981</v>
      </c>
      <c r="N1119" s="386"/>
      <c r="O1119" s="7"/>
      <c r="P1119" s="10" t="str" cm="1">
        <f t="array" ref="P1119">INDEX(Rangos!$E$3:$E$16,MATCH(1,(Dumpadas[[#This Row],[ley]]&gt;=Rangos!$B$3:$B$16)*(Dumpadas[[#This Row],[ley]]&lt;=Rangos!$C$3:$C$16),0))</f>
        <v>E</v>
      </c>
      <c r="R1119" s="769"/>
      <c r="S1119" s="769" t="s">
        <v>1811</v>
      </c>
      <c r="T1119" s="369">
        <v>1</v>
      </c>
      <c r="U1119" s="369">
        <v>3.2</v>
      </c>
      <c r="V1119" s="10">
        <v>1.24E-2</v>
      </c>
      <c r="Y1119" s="769"/>
      <c r="Z1119" s="769" t="s">
        <v>1811</v>
      </c>
      <c r="AA1119" s="369">
        <v>1</v>
      </c>
      <c r="AB1119" s="369">
        <v>3.2</v>
      </c>
      <c r="AC1119" s="10">
        <v>1.24E-2</v>
      </c>
      <c r="AD1119" s="10">
        <v>1.24E-2</v>
      </c>
    </row>
    <row r="1120" spans="2:30">
      <c r="B1120" s="623"/>
      <c r="C1120" s="773" t="s">
        <v>3803</v>
      </c>
      <c r="D1120" s="773" t="s">
        <v>3792</v>
      </c>
      <c r="E1120" s="623">
        <v>1123</v>
      </c>
      <c r="F1120" s="410" t="str">
        <f>Dumpadas[[#This Row],[punto]] &amp; " "&amp;Dumpadas[[#This Row],[jornada]]&amp;" " &amp; Dumpadas[[#This Row],[N°Acop]] &amp; " " &amp; TEXT(Dumpadas[[#This Row],[fecha ]], "dd-mm-yyyy")</f>
        <v>NIVEL 974 M4 7S L31 T.PM 1123 28-04-2026</v>
      </c>
      <c r="G1120" s="386" t="s">
        <v>304</v>
      </c>
      <c r="H1120" s="387">
        <v>46140</v>
      </c>
      <c r="I1120" s="386">
        <v>3.2</v>
      </c>
      <c r="J1120" s="8">
        <v>1.03E-2</v>
      </c>
      <c r="K1120" s="8">
        <f>+IF(Dumpadas[[#This Row],[ley]]&gt;0.03,0.03,Dumpadas[[#This Row],[ley]])</f>
        <v>1.03E-2</v>
      </c>
      <c r="L1120" s="427"/>
      <c r="M1120" s="386">
        <v>28981</v>
      </c>
      <c r="N1120" s="386"/>
      <c r="O1120" s="7"/>
      <c r="P1120" s="10" t="str" cm="1">
        <f t="array" ref="P1120">INDEX(Rangos!$E$3:$E$16,MATCH(1,(Dumpadas[[#This Row],[ley]]&gt;=Rangos!$B$3:$B$16)*(Dumpadas[[#This Row],[ley]]&lt;=Rangos!$C$3:$C$16),0))</f>
        <v>B</v>
      </c>
      <c r="R1120" s="769"/>
      <c r="S1120" s="769" t="s">
        <v>1812</v>
      </c>
      <c r="T1120" s="369">
        <v>1</v>
      </c>
      <c r="U1120" s="369">
        <v>3.2</v>
      </c>
      <c r="V1120" s="10">
        <v>1.4500000000000001E-2</v>
      </c>
      <c r="Y1120" s="769"/>
      <c r="Z1120" s="769" t="s">
        <v>1812</v>
      </c>
      <c r="AA1120" s="369">
        <v>1</v>
      </c>
      <c r="AB1120" s="369">
        <v>3.2</v>
      </c>
      <c r="AC1120" s="10">
        <v>1.4500000000000001E-2</v>
      </c>
      <c r="AD1120" s="10">
        <v>1.4500000000000001E-2</v>
      </c>
    </row>
    <row r="1121" spans="2:30">
      <c r="B1121" s="535"/>
      <c r="C1121" s="535" t="s">
        <v>3793</v>
      </c>
      <c r="D1121" s="535" t="s">
        <v>227</v>
      </c>
      <c r="E1121" s="535">
        <v>1124</v>
      </c>
      <c r="F1121" s="537" t="str">
        <f>Dumpadas[[#This Row],[punto]] &amp; " "&amp;Dumpadas[[#This Row],[jornada]]&amp;" " &amp; Dumpadas[[#This Row],[N°Acop]] &amp; " " &amp; TEXT(Dumpadas[[#This Row],[fecha ]], "dd-mm-yyyy")</f>
        <v>NIVEL 974 M4 7S T.PM 1124 28-04-2026</v>
      </c>
      <c r="G1121" s="535" t="s">
        <v>304</v>
      </c>
      <c r="H1121" s="538">
        <v>46140</v>
      </c>
      <c r="I1121" s="535">
        <v>3.2</v>
      </c>
      <c r="J1121" s="539">
        <v>1.3899999999999999E-2</v>
      </c>
      <c r="K1121" s="539">
        <f>+IF(Dumpadas[[#This Row],[ley]]&gt;0.03,0.03,Dumpadas[[#This Row],[ley]])</f>
        <v>1.3899999999999999E-2</v>
      </c>
      <c r="L1121" s="539"/>
      <c r="M1121" s="535">
        <v>28983</v>
      </c>
      <c r="N1121" s="535"/>
      <c r="O1121" s="539"/>
      <c r="P1121" s="540" t="str" cm="1">
        <f t="array" ref="P1121">INDEX(Rangos!$E$3:$E$16,MATCH(1,(Dumpadas[[#This Row],[ley]]&gt;=Rangos!$B$3:$B$16)*(Dumpadas[[#This Row],[ley]]&lt;=Rangos!$C$3:$C$16),0))</f>
        <v>E</v>
      </c>
      <c r="R1121" s="769"/>
      <c r="S1121" s="769" t="s">
        <v>1813</v>
      </c>
      <c r="T1121" s="369">
        <v>1</v>
      </c>
      <c r="U1121" s="369">
        <v>3.2</v>
      </c>
      <c r="V1121" s="10">
        <v>1.7899999999999999E-2</v>
      </c>
      <c r="Y1121" s="769"/>
      <c r="Z1121" s="769" t="s">
        <v>1813</v>
      </c>
      <c r="AA1121" s="369">
        <v>1</v>
      </c>
      <c r="AB1121" s="369">
        <v>3.2</v>
      </c>
      <c r="AC1121" s="10">
        <v>1.7899999999999999E-2</v>
      </c>
      <c r="AD1121" s="10">
        <v>1.7899999999999999E-2</v>
      </c>
    </row>
    <row r="1122" spans="2:30">
      <c r="B1122" s="535"/>
      <c r="C1122" s="535" t="s">
        <v>3793</v>
      </c>
      <c r="D1122" s="535" t="s">
        <v>227</v>
      </c>
      <c r="E1122" s="535">
        <v>1125</v>
      </c>
      <c r="F1122" s="537" t="str">
        <f>Dumpadas[[#This Row],[punto]] &amp; " "&amp;Dumpadas[[#This Row],[jornada]]&amp;" " &amp; Dumpadas[[#This Row],[N°Acop]] &amp; " " &amp; TEXT(Dumpadas[[#This Row],[fecha ]], "dd-mm-yyyy")</f>
        <v>NIVEL 974 M4 7S T.PM 1125 28-04-2026</v>
      </c>
      <c r="G1122" s="535" t="s">
        <v>304</v>
      </c>
      <c r="H1122" s="538">
        <v>46140</v>
      </c>
      <c r="I1122" s="535">
        <v>3.2</v>
      </c>
      <c r="J1122" s="539">
        <v>1.44E-2</v>
      </c>
      <c r="K1122" s="539">
        <f>+IF(Dumpadas[[#This Row],[ley]]&gt;0.03,0.03,Dumpadas[[#This Row],[ley]])</f>
        <v>1.44E-2</v>
      </c>
      <c r="L1122" s="539"/>
      <c r="M1122" s="535">
        <v>28983</v>
      </c>
      <c r="N1122" s="535"/>
      <c r="O1122" s="539"/>
      <c r="P1122" s="540" t="str" cm="1">
        <f t="array" ref="P1122">INDEX(Rangos!$E$3:$E$16,MATCH(1,(Dumpadas[[#This Row],[ley]]&gt;=Rangos!$B$3:$B$16)*(Dumpadas[[#This Row],[ley]]&lt;=Rangos!$C$3:$C$16),0))</f>
        <v>E</v>
      </c>
      <c r="R1122" s="769"/>
      <c r="S1122" s="769" t="s">
        <v>1814</v>
      </c>
      <c r="T1122" s="369">
        <v>1</v>
      </c>
      <c r="U1122" s="369">
        <v>3.2</v>
      </c>
      <c r="V1122" s="10">
        <v>1.3599999999999999E-2</v>
      </c>
      <c r="Y1122" s="769"/>
      <c r="Z1122" s="769" t="s">
        <v>1814</v>
      </c>
      <c r="AA1122" s="369">
        <v>1</v>
      </c>
      <c r="AB1122" s="369">
        <v>3.2</v>
      </c>
      <c r="AC1122" s="10">
        <v>1.3599999999999999E-2</v>
      </c>
      <c r="AD1122" s="10">
        <v>1.3599999999999999E-2</v>
      </c>
    </row>
    <row r="1123" spans="2:30">
      <c r="B1123" s="535"/>
      <c r="C1123" s="535" t="s">
        <v>3793</v>
      </c>
      <c r="D1123" s="535" t="s">
        <v>227</v>
      </c>
      <c r="E1123" s="535">
        <v>1126</v>
      </c>
      <c r="F1123" s="537" t="str">
        <f>Dumpadas[[#This Row],[punto]] &amp; " "&amp;Dumpadas[[#This Row],[jornada]]&amp;" " &amp; Dumpadas[[#This Row],[N°Acop]] &amp; " " &amp; TEXT(Dumpadas[[#This Row],[fecha ]], "dd-mm-yyyy")</f>
        <v>NIVEL 974 M4 7S T.PM 1126 28-04-2026</v>
      </c>
      <c r="G1123" s="535" t="s">
        <v>304</v>
      </c>
      <c r="H1123" s="538">
        <v>46140</v>
      </c>
      <c r="I1123" s="535">
        <v>3.2</v>
      </c>
      <c r="J1123" s="539">
        <v>1.41E-2</v>
      </c>
      <c r="K1123" s="539">
        <f>+IF(Dumpadas[[#This Row],[ley]]&gt;0.03,0.03,Dumpadas[[#This Row],[ley]])</f>
        <v>1.41E-2</v>
      </c>
      <c r="L1123" s="539"/>
      <c r="M1123" s="535">
        <v>28983</v>
      </c>
      <c r="N1123" s="535"/>
      <c r="O1123" s="539"/>
      <c r="P1123" s="540" t="str" cm="1">
        <f t="array" ref="P1123">INDEX(Rangos!$E$3:$E$16,MATCH(1,(Dumpadas[[#This Row],[ley]]&gt;=Rangos!$B$3:$B$16)*(Dumpadas[[#This Row],[ley]]&lt;=Rangos!$C$3:$C$16),0))</f>
        <v>E</v>
      </c>
      <c r="R1123" s="769"/>
      <c r="S1123" s="769" t="s">
        <v>1815</v>
      </c>
      <c r="T1123" s="369">
        <v>1</v>
      </c>
      <c r="U1123" s="369">
        <v>3.2</v>
      </c>
      <c r="V1123" s="10">
        <v>1.41E-2</v>
      </c>
      <c r="Y1123" s="769"/>
      <c r="Z1123" s="769" t="s">
        <v>1815</v>
      </c>
      <c r="AA1123" s="369">
        <v>1</v>
      </c>
      <c r="AB1123" s="369">
        <v>3.2</v>
      </c>
      <c r="AC1123" s="10">
        <v>1.41E-2</v>
      </c>
      <c r="AD1123" s="10">
        <v>1.41E-2</v>
      </c>
    </row>
    <row r="1124" spans="2:30">
      <c r="B1124" s="535"/>
      <c r="C1124" s="535" t="s">
        <v>3793</v>
      </c>
      <c r="D1124" s="535" t="s">
        <v>227</v>
      </c>
      <c r="E1124" s="535">
        <v>1127</v>
      </c>
      <c r="F1124" s="537" t="str">
        <f>Dumpadas[[#This Row],[punto]] &amp; " "&amp;Dumpadas[[#This Row],[jornada]]&amp;" " &amp; Dumpadas[[#This Row],[N°Acop]] &amp; " " &amp; TEXT(Dumpadas[[#This Row],[fecha ]], "dd-mm-yyyy")</f>
        <v>NIVEL 974 M4 7S T.PM 1127 28-04-2026</v>
      </c>
      <c r="G1124" s="535" t="s">
        <v>304</v>
      </c>
      <c r="H1124" s="538">
        <v>46140</v>
      </c>
      <c r="I1124" s="535">
        <v>3.2</v>
      </c>
      <c r="J1124" s="539">
        <v>8.2000000000000007E-3</v>
      </c>
      <c r="K1124" s="539">
        <f>+IF(Dumpadas[[#This Row],[ley]]&gt;0.03,0.03,Dumpadas[[#This Row],[ley]])</f>
        <v>8.2000000000000007E-3</v>
      </c>
      <c r="L1124" s="539"/>
      <c r="M1124" s="535">
        <v>28983</v>
      </c>
      <c r="N1124" s="535"/>
      <c r="O1124" s="539"/>
      <c r="P1124" s="540" t="str" cm="1">
        <f t="array" ref="P1124">INDEX(Rangos!$E$3:$E$16,MATCH(1,(Dumpadas[[#This Row],[ley]]&gt;=Rangos!$B$3:$B$16)*(Dumpadas[[#This Row],[ley]]&lt;=Rangos!$C$3:$C$16),0))</f>
        <v>A</v>
      </c>
      <c r="R1124" s="769"/>
      <c r="S1124" s="769" t="s">
        <v>1816</v>
      </c>
      <c r="T1124" s="369">
        <v>1</v>
      </c>
      <c r="U1124" s="369">
        <v>3.2</v>
      </c>
      <c r="V1124" s="10">
        <v>1.47E-2</v>
      </c>
      <c r="Y1124" s="769"/>
      <c r="Z1124" s="769" t="s">
        <v>1816</v>
      </c>
      <c r="AA1124" s="369">
        <v>1</v>
      </c>
      <c r="AB1124" s="369">
        <v>3.2</v>
      </c>
      <c r="AC1124" s="10">
        <v>1.47E-2</v>
      </c>
      <c r="AD1124" s="10">
        <v>1.47E-2</v>
      </c>
    </row>
    <row r="1125" spans="2:30">
      <c r="B1125" s="535"/>
      <c r="C1125" s="535" t="s">
        <v>3793</v>
      </c>
      <c r="D1125" s="535" t="s">
        <v>227</v>
      </c>
      <c r="E1125" s="535">
        <v>1128</v>
      </c>
      <c r="F1125" s="537" t="str">
        <f>Dumpadas[[#This Row],[punto]] &amp; " "&amp;Dumpadas[[#This Row],[jornada]]&amp;" " &amp; Dumpadas[[#This Row],[N°Acop]] &amp; " " &amp; TEXT(Dumpadas[[#This Row],[fecha ]], "dd-mm-yyyy")</f>
        <v>NIVEL 974 M4 7S T.PM 1128 28-04-2026</v>
      </c>
      <c r="G1125" s="535" t="s">
        <v>304</v>
      </c>
      <c r="H1125" s="538">
        <v>46140</v>
      </c>
      <c r="I1125" s="535">
        <v>3.2</v>
      </c>
      <c r="J1125" s="539">
        <v>8.8999999999999999E-3</v>
      </c>
      <c r="K1125" s="539">
        <f>+IF(Dumpadas[[#This Row],[ley]]&gt;0.03,0.03,Dumpadas[[#This Row],[ley]])</f>
        <v>8.8999999999999999E-3</v>
      </c>
      <c r="L1125" s="539"/>
      <c r="M1125" s="535">
        <v>28983</v>
      </c>
      <c r="N1125" s="535"/>
      <c r="O1125" s="539"/>
      <c r="P1125" s="540" t="str" cm="1">
        <f t="array" ref="P1125">INDEX(Rangos!$E$3:$E$16,MATCH(1,(Dumpadas[[#This Row],[ley]]&gt;=Rangos!$B$3:$B$16)*(Dumpadas[[#This Row],[ley]]&lt;=Rangos!$C$3:$C$16),0))</f>
        <v>A</v>
      </c>
      <c r="R1125" s="769"/>
      <c r="S1125" s="769" t="s">
        <v>1817</v>
      </c>
      <c r="T1125" s="369">
        <v>1</v>
      </c>
      <c r="U1125" s="369">
        <v>3.2</v>
      </c>
      <c r="V1125" s="10">
        <v>1.37E-2</v>
      </c>
      <c r="Y1125" s="769"/>
      <c r="Z1125" s="769" t="s">
        <v>1817</v>
      </c>
      <c r="AA1125" s="369">
        <v>1</v>
      </c>
      <c r="AB1125" s="369">
        <v>3.2</v>
      </c>
      <c r="AC1125" s="10">
        <v>1.37E-2</v>
      </c>
      <c r="AD1125" s="10">
        <v>1.37E-2</v>
      </c>
    </row>
    <row r="1126" spans="2:30">
      <c r="B1126" s="535"/>
      <c r="C1126" s="535" t="s">
        <v>3793</v>
      </c>
      <c r="D1126" s="535" t="s">
        <v>227</v>
      </c>
      <c r="E1126" s="535">
        <v>1129</v>
      </c>
      <c r="F1126" s="537" t="str">
        <f>Dumpadas[[#This Row],[punto]] &amp; " "&amp;Dumpadas[[#This Row],[jornada]]&amp;" " &amp; Dumpadas[[#This Row],[N°Acop]] &amp; " " &amp; TEXT(Dumpadas[[#This Row],[fecha ]], "dd-mm-yyyy")</f>
        <v>NIVEL 974 M4 7S T.PM 1129 28-04-2026</v>
      </c>
      <c r="G1126" s="535" t="s">
        <v>304</v>
      </c>
      <c r="H1126" s="538">
        <v>46140</v>
      </c>
      <c r="I1126" s="535">
        <v>3.2</v>
      </c>
      <c r="J1126" s="539">
        <v>1.18E-2</v>
      </c>
      <c r="K1126" s="539">
        <f>+IF(Dumpadas[[#This Row],[ley]]&gt;0.03,0.03,Dumpadas[[#This Row],[ley]])</f>
        <v>1.18E-2</v>
      </c>
      <c r="L1126" s="539"/>
      <c r="M1126" s="535">
        <v>28983</v>
      </c>
      <c r="N1126" s="535"/>
      <c r="O1126" s="539"/>
      <c r="P1126" s="540" t="str" cm="1">
        <f t="array" ref="P1126">INDEX(Rangos!$E$3:$E$16,MATCH(1,(Dumpadas[[#This Row],[ley]]&gt;=Rangos!$B$3:$B$16)*(Dumpadas[[#This Row],[ley]]&lt;=Rangos!$C$3:$C$16),0))</f>
        <v>C</v>
      </c>
      <c r="R1126" s="769"/>
      <c r="S1126" s="769" t="s">
        <v>1818</v>
      </c>
      <c r="T1126" s="369">
        <v>1</v>
      </c>
      <c r="U1126" s="369">
        <v>3.2</v>
      </c>
      <c r="V1126" s="10">
        <v>1.41E-2</v>
      </c>
      <c r="Y1126" s="769"/>
      <c r="Z1126" s="769" t="s">
        <v>1818</v>
      </c>
      <c r="AA1126" s="369">
        <v>1</v>
      </c>
      <c r="AB1126" s="369">
        <v>3.2</v>
      </c>
      <c r="AC1126" s="10">
        <v>1.41E-2</v>
      </c>
      <c r="AD1126" s="10">
        <v>1.41E-2</v>
      </c>
    </row>
    <row r="1127" spans="2:30">
      <c r="B1127" s="535"/>
      <c r="C1127" s="535" t="s">
        <v>3793</v>
      </c>
      <c r="D1127" s="535" t="s">
        <v>227</v>
      </c>
      <c r="E1127" s="535">
        <v>1130</v>
      </c>
      <c r="F1127" s="537" t="str">
        <f>Dumpadas[[#This Row],[punto]] &amp; " "&amp;Dumpadas[[#This Row],[jornada]]&amp;" " &amp; Dumpadas[[#This Row],[N°Acop]] &amp; " " &amp; TEXT(Dumpadas[[#This Row],[fecha ]], "dd-mm-yyyy")</f>
        <v>NIVEL 974 M4 7S T.PM 1130 28-04-2026</v>
      </c>
      <c r="G1127" s="535" t="s">
        <v>304</v>
      </c>
      <c r="H1127" s="538">
        <v>46140</v>
      </c>
      <c r="I1127" s="535">
        <v>3.2</v>
      </c>
      <c r="J1127" s="539">
        <v>8.8000000000000005E-3</v>
      </c>
      <c r="K1127" s="539">
        <f>+IF(Dumpadas[[#This Row],[ley]]&gt;0.03,0.03,Dumpadas[[#This Row],[ley]])</f>
        <v>8.8000000000000005E-3</v>
      </c>
      <c r="L1127" s="539"/>
      <c r="M1127" s="535">
        <v>28983</v>
      </c>
      <c r="N1127" s="535"/>
      <c r="O1127" s="539"/>
      <c r="P1127" s="540" t="str" cm="1">
        <f t="array" ref="P1127">INDEX(Rangos!$E$3:$E$16,MATCH(1,(Dumpadas[[#This Row],[ley]]&gt;=Rangos!$B$3:$B$16)*(Dumpadas[[#This Row],[ley]]&lt;=Rangos!$C$3:$C$16),0))</f>
        <v>A</v>
      </c>
      <c r="R1127" s="769"/>
      <c r="S1127" s="769" t="s">
        <v>1819</v>
      </c>
      <c r="T1127" s="369">
        <v>1</v>
      </c>
      <c r="U1127" s="369">
        <v>3.2</v>
      </c>
      <c r="V1127" s="10">
        <v>1.5599999999999999E-2</v>
      </c>
      <c r="Y1127" s="769"/>
      <c r="Z1127" s="769" t="s">
        <v>1819</v>
      </c>
      <c r="AA1127" s="369">
        <v>1</v>
      </c>
      <c r="AB1127" s="369">
        <v>3.2</v>
      </c>
      <c r="AC1127" s="10">
        <v>1.5599999999999999E-2</v>
      </c>
      <c r="AD1127" s="10">
        <v>1.5599999999999999E-2</v>
      </c>
    </row>
    <row r="1128" spans="2:30">
      <c r="B1128" s="535"/>
      <c r="C1128" s="535" t="s">
        <v>3793</v>
      </c>
      <c r="D1128" s="535" t="s">
        <v>227</v>
      </c>
      <c r="E1128" s="535">
        <v>1131</v>
      </c>
      <c r="F1128" s="537" t="str">
        <f>Dumpadas[[#This Row],[punto]] &amp; " "&amp;Dumpadas[[#This Row],[jornada]]&amp;" " &amp; Dumpadas[[#This Row],[N°Acop]] &amp; " " &amp; TEXT(Dumpadas[[#This Row],[fecha ]], "dd-mm-yyyy")</f>
        <v>NIVEL 974 M4 7S T.PM 1131 28-04-2026</v>
      </c>
      <c r="G1128" s="535" t="s">
        <v>304</v>
      </c>
      <c r="H1128" s="538">
        <v>46140</v>
      </c>
      <c r="I1128" s="535">
        <v>3.2</v>
      </c>
      <c r="J1128" s="539">
        <v>9.7999999999999997E-3</v>
      </c>
      <c r="K1128" s="539">
        <f>+IF(Dumpadas[[#This Row],[ley]]&gt;0.03,0.03,Dumpadas[[#This Row],[ley]])</f>
        <v>9.7999999999999997E-3</v>
      </c>
      <c r="L1128" s="539"/>
      <c r="M1128" s="535">
        <v>28983</v>
      </c>
      <c r="N1128" s="535"/>
      <c r="O1128" s="539"/>
      <c r="P1128" s="540" t="str" cm="1">
        <f t="array" ref="P1128">INDEX(Rangos!$E$3:$E$16,MATCH(1,(Dumpadas[[#This Row],[ley]]&gt;=Rangos!$B$3:$B$16)*(Dumpadas[[#This Row],[ley]]&lt;=Rangos!$C$3:$C$16),0))</f>
        <v>B</v>
      </c>
      <c r="R1128" s="769"/>
      <c r="S1128" s="769" t="s">
        <v>1820</v>
      </c>
      <c r="T1128" s="369">
        <v>1</v>
      </c>
      <c r="U1128" s="369">
        <v>3.2</v>
      </c>
      <c r="V1128" s="10">
        <v>1.9900000000000001E-2</v>
      </c>
      <c r="Y1128" s="769"/>
      <c r="Z1128" s="769" t="s">
        <v>1820</v>
      </c>
      <c r="AA1128" s="369">
        <v>1</v>
      </c>
      <c r="AB1128" s="369">
        <v>3.2</v>
      </c>
      <c r="AC1128" s="10">
        <v>1.9900000000000001E-2</v>
      </c>
      <c r="AD1128" s="10">
        <v>1.9900000000000001E-2</v>
      </c>
    </row>
    <row r="1129" spans="2:30">
      <c r="B1129" s="634"/>
      <c r="C1129" s="773" t="s">
        <v>3786</v>
      </c>
      <c r="D1129" s="773" t="s">
        <v>227</v>
      </c>
      <c r="E1129" s="634">
        <v>1132</v>
      </c>
      <c r="F1129" s="410" t="str">
        <f>Dumpadas[[#This Row],[punto]] &amp; " "&amp;Dumpadas[[#This Row],[jornada]]&amp;" " &amp; Dumpadas[[#This Row],[N°Acop]] &amp; " " &amp; TEXT(Dumpadas[[#This Row],[fecha ]], "dd-mm-yyyy")</f>
        <v>NIVEL 974 M4 6N T.PM 1132 29-04-2026</v>
      </c>
      <c r="G1129" s="634" t="s">
        <v>304</v>
      </c>
      <c r="H1129" s="5">
        <v>46141</v>
      </c>
      <c r="I1129" s="634">
        <v>3.2</v>
      </c>
      <c r="J1129" s="8">
        <v>1.34E-2</v>
      </c>
      <c r="K1129" s="8">
        <f>+IF(Dumpadas[[#This Row],[ley]]&gt;0.03,0.03,Dumpadas[[#This Row],[ley]])</f>
        <v>1.34E-2</v>
      </c>
      <c r="L1129" s="427"/>
      <c r="M1129" s="386">
        <v>28988</v>
      </c>
      <c r="N1129" s="386"/>
      <c r="O1129" s="7"/>
      <c r="P1129" s="10" t="str" cm="1">
        <f t="array" ref="P1129">INDEX(Rangos!$E$3:$E$16,MATCH(1,(Dumpadas[[#This Row],[ley]]&gt;=Rangos!$B$3:$B$16)*(Dumpadas[[#This Row],[ley]]&lt;=Rangos!$C$3:$C$16),0))</f>
        <v>D</v>
      </c>
      <c r="R1129" s="769"/>
      <c r="S1129" s="769" t="s">
        <v>1821</v>
      </c>
      <c r="T1129" s="369">
        <v>1</v>
      </c>
      <c r="U1129" s="369">
        <v>3.2</v>
      </c>
      <c r="V1129" s="10">
        <v>1.8700000000000001E-2</v>
      </c>
      <c r="Y1129" s="769"/>
      <c r="Z1129" s="769" t="s">
        <v>1821</v>
      </c>
      <c r="AA1129" s="369">
        <v>1</v>
      </c>
      <c r="AB1129" s="369">
        <v>3.2</v>
      </c>
      <c r="AC1129" s="10">
        <v>1.8700000000000001E-2</v>
      </c>
      <c r="AD1129" s="10">
        <v>1.8700000000000001E-2</v>
      </c>
    </row>
    <row r="1130" spans="2:30">
      <c r="B1130" s="634"/>
      <c r="C1130" s="773" t="s">
        <v>3786</v>
      </c>
      <c r="D1130" s="773" t="s">
        <v>227</v>
      </c>
      <c r="E1130" s="634">
        <v>1133</v>
      </c>
      <c r="F1130" s="410" t="str">
        <f>Dumpadas[[#This Row],[punto]] &amp; " "&amp;Dumpadas[[#This Row],[jornada]]&amp;" " &amp; Dumpadas[[#This Row],[N°Acop]] &amp; " " &amp; TEXT(Dumpadas[[#This Row],[fecha ]], "dd-mm-yyyy")</f>
        <v>NIVEL 974 M4 6N T.PM 1133 29-04-2026</v>
      </c>
      <c r="G1130" s="634" t="s">
        <v>304</v>
      </c>
      <c r="H1130" s="5">
        <v>46141</v>
      </c>
      <c r="I1130" s="634">
        <v>3.2</v>
      </c>
      <c r="J1130" s="8">
        <v>1.7399999999999999E-2</v>
      </c>
      <c r="K1130" s="8">
        <f>+IF(Dumpadas[[#This Row],[ley]]&gt;0.03,0.03,Dumpadas[[#This Row],[ley]])</f>
        <v>1.7399999999999999E-2</v>
      </c>
      <c r="L1130" s="427"/>
      <c r="M1130" s="386">
        <v>28988</v>
      </c>
      <c r="N1130" s="386"/>
      <c r="O1130" s="7"/>
      <c r="P1130" s="10" t="str" cm="1">
        <f t="array" ref="P1130">INDEX(Rangos!$E$3:$E$16,MATCH(1,(Dumpadas[[#This Row],[ley]]&gt;=Rangos!$B$3:$B$16)*(Dumpadas[[#This Row],[ley]]&lt;=Rangos!$C$3:$C$16),0))</f>
        <v>F</v>
      </c>
      <c r="R1130" s="769"/>
      <c r="S1130" s="769" t="s">
        <v>1822</v>
      </c>
      <c r="T1130" s="369">
        <v>1</v>
      </c>
      <c r="U1130" s="369">
        <v>3.2</v>
      </c>
      <c r="V1130" s="10">
        <v>1.26E-2</v>
      </c>
      <c r="Y1130" s="769"/>
      <c r="Z1130" s="769" t="s">
        <v>1822</v>
      </c>
      <c r="AA1130" s="369">
        <v>1</v>
      </c>
      <c r="AB1130" s="369">
        <v>3.2</v>
      </c>
      <c r="AC1130" s="10">
        <v>1.26E-2</v>
      </c>
      <c r="AD1130" s="10">
        <v>1.26E-2</v>
      </c>
    </row>
    <row r="1131" spans="2:30">
      <c r="B1131" s="634"/>
      <c r="C1131" s="773" t="s">
        <v>3786</v>
      </c>
      <c r="D1131" s="773" t="s">
        <v>227</v>
      </c>
      <c r="E1131" s="634">
        <v>1134</v>
      </c>
      <c r="F1131" s="410" t="str">
        <f>Dumpadas[[#This Row],[punto]] &amp; " "&amp;Dumpadas[[#This Row],[jornada]]&amp;" " &amp; Dumpadas[[#This Row],[N°Acop]] &amp; " " &amp; TEXT(Dumpadas[[#This Row],[fecha ]], "dd-mm-yyyy")</f>
        <v>NIVEL 974 M4 6N T.PM 1134 29-04-2026</v>
      </c>
      <c r="G1131" s="634" t="s">
        <v>304</v>
      </c>
      <c r="H1131" s="5">
        <v>46141</v>
      </c>
      <c r="I1131" s="634">
        <v>3.2</v>
      </c>
      <c r="J1131" s="8">
        <v>1.49E-2</v>
      </c>
      <c r="K1131" s="8">
        <f>+IF(Dumpadas[[#This Row],[ley]]&gt;0.03,0.03,Dumpadas[[#This Row],[ley]])</f>
        <v>1.49E-2</v>
      </c>
      <c r="L1131" s="427"/>
      <c r="M1131" s="386">
        <v>28988</v>
      </c>
      <c r="N1131" s="386"/>
      <c r="O1131" s="7"/>
      <c r="P1131" s="10" t="str" cm="1">
        <f t="array" ref="P1131">INDEX(Rangos!$E$3:$E$16,MATCH(1,(Dumpadas[[#This Row],[ley]]&gt;=Rangos!$B$3:$B$16)*(Dumpadas[[#This Row],[ley]]&lt;=Rangos!$C$3:$C$16),0))</f>
        <v>E</v>
      </c>
      <c r="R1131" s="769"/>
      <c r="S1131" s="769" t="s">
        <v>1823</v>
      </c>
      <c r="T1131" s="369">
        <v>1</v>
      </c>
      <c r="U1131" s="369">
        <v>3.2</v>
      </c>
      <c r="V1131" s="10">
        <v>1.5100000000000001E-2</v>
      </c>
      <c r="Y1131" s="769"/>
      <c r="Z1131" s="769" t="s">
        <v>1823</v>
      </c>
      <c r="AA1131" s="369">
        <v>1</v>
      </c>
      <c r="AB1131" s="369">
        <v>3.2</v>
      </c>
      <c r="AC1131" s="10">
        <v>1.5100000000000001E-2</v>
      </c>
      <c r="AD1131" s="10">
        <v>1.5100000000000001E-2</v>
      </c>
    </row>
    <row r="1132" spans="2:30">
      <c r="B1132" s="634"/>
      <c r="C1132" s="773" t="s">
        <v>3786</v>
      </c>
      <c r="D1132" s="773" t="s">
        <v>227</v>
      </c>
      <c r="E1132" s="634">
        <v>1135</v>
      </c>
      <c r="F1132" s="410" t="str">
        <f>Dumpadas[[#This Row],[punto]] &amp; " "&amp;Dumpadas[[#This Row],[jornada]]&amp;" " &amp; Dumpadas[[#This Row],[N°Acop]] &amp; " " &amp; TEXT(Dumpadas[[#This Row],[fecha ]], "dd-mm-yyyy")</f>
        <v>NIVEL 974 M4 6N T.PM 1135 29-04-2026</v>
      </c>
      <c r="G1132" s="634" t="s">
        <v>304</v>
      </c>
      <c r="H1132" s="5">
        <v>46141</v>
      </c>
      <c r="I1132" s="634">
        <v>3.2</v>
      </c>
      <c r="J1132" s="8">
        <v>1.5900000000000001E-2</v>
      </c>
      <c r="K1132" s="8">
        <f>+IF(Dumpadas[[#This Row],[ley]]&gt;0.03,0.03,Dumpadas[[#This Row],[ley]])</f>
        <v>1.5900000000000001E-2</v>
      </c>
      <c r="L1132" s="427"/>
      <c r="M1132" s="386">
        <v>28988</v>
      </c>
      <c r="N1132" s="386"/>
      <c r="O1132" s="7"/>
      <c r="P1132" s="10" t="str" cm="1">
        <f t="array" ref="P1132">INDEX(Rangos!$E$3:$E$16,MATCH(1,(Dumpadas[[#This Row],[ley]]&gt;=Rangos!$B$3:$B$16)*(Dumpadas[[#This Row],[ley]]&lt;=Rangos!$C$3:$C$16),0))</f>
        <v>F</v>
      </c>
      <c r="R1132" s="769"/>
      <c r="S1132" s="769" t="s">
        <v>1824</v>
      </c>
      <c r="T1132" s="369">
        <v>1</v>
      </c>
      <c r="U1132" s="369">
        <v>3.2</v>
      </c>
      <c r="V1132" s="10">
        <v>1.6199999999999999E-2</v>
      </c>
      <c r="Y1132" s="769"/>
      <c r="Z1132" s="769" t="s">
        <v>1824</v>
      </c>
      <c r="AA1132" s="369">
        <v>1</v>
      </c>
      <c r="AB1132" s="369">
        <v>3.2</v>
      </c>
      <c r="AC1132" s="10">
        <v>1.6199999999999999E-2</v>
      </c>
      <c r="AD1132" s="10">
        <v>1.6199999999999999E-2</v>
      </c>
    </row>
    <row r="1133" spans="2:30">
      <c r="B1133" s="634"/>
      <c r="C1133" s="773" t="s">
        <v>3786</v>
      </c>
      <c r="D1133" s="773" t="s">
        <v>227</v>
      </c>
      <c r="E1133" s="634">
        <v>1136</v>
      </c>
      <c r="F1133" s="410" t="str">
        <f>Dumpadas[[#This Row],[punto]] &amp; " "&amp;Dumpadas[[#This Row],[jornada]]&amp;" " &amp; Dumpadas[[#This Row],[N°Acop]] &amp; " " &amp; TEXT(Dumpadas[[#This Row],[fecha ]], "dd-mm-yyyy")</f>
        <v>NIVEL 974 M4 6N T.PM 1136 29-04-2026</v>
      </c>
      <c r="G1133" s="634" t="s">
        <v>304</v>
      </c>
      <c r="H1133" s="5">
        <v>46141</v>
      </c>
      <c r="I1133" s="634">
        <v>3.2</v>
      </c>
      <c r="J1133" s="8">
        <v>1.9599999999999999E-2</v>
      </c>
      <c r="K1133" s="8">
        <f>+IF(Dumpadas[[#This Row],[ley]]&gt;0.03,0.03,Dumpadas[[#This Row],[ley]])</f>
        <v>1.9599999999999999E-2</v>
      </c>
      <c r="L1133" s="427"/>
      <c r="M1133" s="386">
        <v>28988</v>
      </c>
      <c r="N1133" s="386"/>
      <c r="O1133" s="7"/>
      <c r="P1133" s="10" t="str" cm="1">
        <f t="array" ref="P1133">INDEX(Rangos!$E$3:$E$16,MATCH(1,(Dumpadas[[#This Row],[ley]]&gt;=Rangos!$B$3:$B$16)*(Dumpadas[[#This Row],[ley]]&lt;=Rangos!$C$3:$C$16),0))</f>
        <v>H</v>
      </c>
      <c r="R1133" s="769"/>
      <c r="S1133" s="769" t="s">
        <v>1825</v>
      </c>
      <c r="T1133" s="369">
        <v>1</v>
      </c>
      <c r="U1133" s="369">
        <v>3.2</v>
      </c>
      <c r="V1133" s="10">
        <v>1.54E-2</v>
      </c>
      <c r="Y1133" s="769"/>
      <c r="Z1133" s="769" t="s">
        <v>1825</v>
      </c>
      <c r="AA1133" s="369">
        <v>1</v>
      </c>
      <c r="AB1133" s="369">
        <v>3.2</v>
      </c>
      <c r="AC1133" s="10">
        <v>1.54E-2</v>
      </c>
      <c r="AD1133" s="10">
        <v>1.54E-2</v>
      </c>
    </row>
    <row r="1134" spans="2:30">
      <c r="B1134" s="634"/>
      <c r="C1134" s="773" t="s">
        <v>3786</v>
      </c>
      <c r="D1134" s="773" t="s">
        <v>227</v>
      </c>
      <c r="E1134" s="634">
        <v>1137</v>
      </c>
      <c r="F1134" s="410" t="str">
        <f>Dumpadas[[#This Row],[punto]] &amp; " "&amp;Dumpadas[[#This Row],[jornada]]&amp;" " &amp; Dumpadas[[#This Row],[N°Acop]] &amp; " " &amp; TEXT(Dumpadas[[#This Row],[fecha ]], "dd-mm-yyyy")</f>
        <v>NIVEL 974 M4 6N T.PM 1137 29-04-2026</v>
      </c>
      <c r="G1134" s="634" t="s">
        <v>304</v>
      </c>
      <c r="H1134" s="5">
        <v>46141</v>
      </c>
      <c r="I1134" s="634">
        <v>3.2</v>
      </c>
      <c r="J1134" s="8">
        <v>1.6899999999999998E-2</v>
      </c>
      <c r="K1134" s="8">
        <f>+IF(Dumpadas[[#This Row],[ley]]&gt;0.03,0.03,Dumpadas[[#This Row],[ley]])</f>
        <v>1.6899999999999998E-2</v>
      </c>
      <c r="L1134" s="427"/>
      <c r="M1134" s="386">
        <v>28988</v>
      </c>
      <c r="N1134" s="386"/>
      <c r="O1134" s="7"/>
      <c r="P1134" s="10" t="str" cm="1">
        <f t="array" ref="P1134">INDEX(Rangos!$E$3:$E$16,MATCH(1,(Dumpadas[[#This Row],[ley]]&gt;=Rangos!$B$3:$B$16)*(Dumpadas[[#This Row],[ley]]&lt;=Rangos!$C$3:$C$16),0))</f>
        <v>F</v>
      </c>
      <c r="R1134" s="769"/>
      <c r="S1134" s="769" t="s">
        <v>1826</v>
      </c>
      <c r="T1134" s="369">
        <v>1</v>
      </c>
      <c r="U1134" s="369">
        <v>3.2</v>
      </c>
      <c r="V1134" s="10">
        <v>1.2200000000000001E-2</v>
      </c>
      <c r="Y1134" s="769"/>
      <c r="Z1134" s="769" t="s">
        <v>1826</v>
      </c>
      <c r="AA1134" s="369">
        <v>1</v>
      </c>
      <c r="AB1134" s="369">
        <v>3.2</v>
      </c>
      <c r="AC1134" s="10">
        <v>1.2200000000000001E-2</v>
      </c>
      <c r="AD1134" s="10">
        <v>1.2200000000000001E-2</v>
      </c>
    </row>
    <row r="1135" spans="2:30">
      <c r="B1135" s="634"/>
      <c r="C1135" s="773" t="s">
        <v>3786</v>
      </c>
      <c r="D1135" s="773" t="s">
        <v>227</v>
      </c>
      <c r="E1135" s="634">
        <v>1138</v>
      </c>
      <c r="F1135" s="410" t="str">
        <f>Dumpadas[[#This Row],[punto]] &amp; " "&amp;Dumpadas[[#This Row],[jornada]]&amp;" " &amp; Dumpadas[[#This Row],[N°Acop]] &amp; " " &amp; TEXT(Dumpadas[[#This Row],[fecha ]], "dd-mm-yyyy")</f>
        <v>NIVEL 974 M4 6N T.PM 1138 29-04-2026</v>
      </c>
      <c r="G1135" s="634" t="s">
        <v>304</v>
      </c>
      <c r="H1135" s="5">
        <v>46141</v>
      </c>
      <c r="I1135" s="634">
        <v>3.2</v>
      </c>
      <c r="J1135" s="8">
        <v>1.4500000000000001E-2</v>
      </c>
      <c r="K1135" s="8">
        <f>+IF(Dumpadas[[#This Row],[ley]]&gt;0.03,0.03,Dumpadas[[#This Row],[ley]])</f>
        <v>1.4500000000000001E-2</v>
      </c>
      <c r="L1135" s="427"/>
      <c r="M1135" s="386">
        <v>28988</v>
      </c>
      <c r="N1135" s="386"/>
      <c r="O1135" s="7"/>
      <c r="P1135" s="10" t="str" cm="1">
        <f t="array" ref="P1135">INDEX(Rangos!$E$3:$E$16,MATCH(1,(Dumpadas[[#This Row],[ley]]&gt;=Rangos!$B$3:$B$16)*(Dumpadas[[#This Row],[ley]]&lt;=Rangos!$C$3:$C$16),0))</f>
        <v>E</v>
      </c>
      <c r="R1135" s="769"/>
      <c r="S1135" s="769" t="s">
        <v>1827</v>
      </c>
      <c r="T1135" s="369">
        <v>1</v>
      </c>
      <c r="U1135" s="369">
        <v>3.2</v>
      </c>
      <c r="V1135" s="10">
        <v>1.41E-2</v>
      </c>
      <c r="Y1135" s="769"/>
      <c r="Z1135" s="769" t="s">
        <v>1827</v>
      </c>
      <c r="AA1135" s="369">
        <v>1</v>
      </c>
      <c r="AB1135" s="369">
        <v>3.2</v>
      </c>
      <c r="AC1135" s="10">
        <v>1.41E-2</v>
      </c>
      <c r="AD1135" s="10">
        <v>1.41E-2</v>
      </c>
    </row>
    <row r="1136" spans="2:30">
      <c r="B1136" s="634"/>
      <c r="C1136" s="773" t="s">
        <v>3786</v>
      </c>
      <c r="D1136" s="773" t="s">
        <v>227</v>
      </c>
      <c r="E1136" s="634">
        <v>1139</v>
      </c>
      <c r="F1136" s="410" t="str">
        <f>Dumpadas[[#This Row],[punto]] &amp; " "&amp;Dumpadas[[#This Row],[jornada]]&amp;" " &amp; Dumpadas[[#This Row],[N°Acop]] &amp; " " &amp; TEXT(Dumpadas[[#This Row],[fecha ]], "dd-mm-yyyy")</f>
        <v>NIVEL 974 M4 6N T.PM 1139 29-04-2026</v>
      </c>
      <c r="G1136" s="634" t="s">
        <v>304</v>
      </c>
      <c r="H1136" s="5">
        <v>46141</v>
      </c>
      <c r="I1136" s="634">
        <v>3.2</v>
      </c>
      <c r="J1136" s="8">
        <v>1.7299999999999999E-2</v>
      </c>
      <c r="K1136" s="8">
        <f>+IF(Dumpadas[[#This Row],[ley]]&gt;0.03,0.03,Dumpadas[[#This Row],[ley]])</f>
        <v>1.7299999999999999E-2</v>
      </c>
      <c r="L1136" s="427"/>
      <c r="M1136" s="386">
        <v>28988</v>
      </c>
      <c r="N1136" s="386"/>
      <c r="O1136" s="7"/>
      <c r="P1136" s="10" t="str" cm="1">
        <f t="array" ref="P1136">INDEX(Rangos!$E$3:$E$16,MATCH(1,(Dumpadas[[#This Row],[ley]]&gt;=Rangos!$B$3:$B$16)*(Dumpadas[[#This Row],[ley]]&lt;=Rangos!$C$3:$C$16),0))</f>
        <v>F</v>
      </c>
      <c r="R1136" s="769"/>
      <c r="S1136" s="769" t="s">
        <v>1828</v>
      </c>
      <c r="T1136" s="369">
        <v>1</v>
      </c>
      <c r="U1136" s="369">
        <v>3.2</v>
      </c>
      <c r="V1136" s="10">
        <v>1.49E-2</v>
      </c>
      <c r="Y1136" s="769"/>
      <c r="Z1136" s="769" t="s">
        <v>1828</v>
      </c>
      <c r="AA1136" s="369">
        <v>1</v>
      </c>
      <c r="AB1136" s="369">
        <v>3.2</v>
      </c>
      <c r="AC1136" s="10">
        <v>1.49E-2</v>
      </c>
      <c r="AD1136" s="10">
        <v>1.49E-2</v>
      </c>
    </row>
    <row r="1137" spans="2:30">
      <c r="B1137" s="634"/>
      <c r="C1137" s="773" t="s">
        <v>3786</v>
      </c>
      <c r="D1137" s="773" t="s">
        <v>227</v>
      </c>
      <c r="E1137" s="634">
        <v>1140</v>
      </c>
      <c r="F1137" s="410" t="str">
        <f>Dumpadas[[#This Row],[punto]] &amp; " "&amp;Dumpadas[[#This Row],[jornada]]&amp;" " &amp; Dumpadas[[#This Row],[N°Acop]] &amp; " " &amp; TEXT(Dumpadas[[#This Row],[fecha ]], "dd-mm-yyyy")</f>
        <v>NIVEL 974 M4 6N T.PM 1140 29-04-2026</v>
      </c>
      <c r="G1137" s="634" t="s">
        <v>304</v>
      </c>
      <c r="H1137" s="5">
        <v>46141</v>
      </c>
      <c r="I1137" s="634">
        <v>3.2</v>
      </c>
      <c r="J1137" s="8">
        <v>1.6299999999999999E-2</v>
      </c>
      <c r="K1137" s="8">
        <f>+IF(Dumpadas[[#This Row],[ley]]&gt;0.03,0.03,Dumpadas[[#This Row],[ley]])</f>
        <v>1.6299999999999999E-2</v>
      </c>
      <c r="L1137" s="427"/>
      <c r="M1137" s="386">
        <v>28988</v>
      </c>
      <c r="N1137" s="386"/>
      <c r="O1137" s="7"/>
      <c r="P1137" s="10" t="str" cm="1">
        <f t="array" ref="P1137">INDEX(Rangos!$E$3:$E$16,MATCH(1,(Dumpadas[[#This Row],[ley]]&gt;=Rangos!$B$3:$B$16)*(Dumpadas[[#This Row],[ley]]&lt;=Rangos!$C$3:$C$16),0))</f>
        <v>F</v>
      </c>
      <c r="R1137" s="769"/>
      <c r="S1137" s="769" t="s">
        <v>1829</v>
      </c>
      <c r="T1137" s="369">
        <v>1</v>
      </c>
      <c r="U1137" s="369">
        <v>3.2</v>
      </c>
      <c r="V1137" s="10">
        <v>1.8100000000000002E-2</v>
      </c>
      <c r="Y1137" s="769"/>
      <c r="Z1137" s="769" t="s">
        <v>1829</v>
      </c>
      <c r="AA1137" s="369">
        <v>1</v>
      </c>
      <c r="AB1137" s="369">
        <v>3.2</v>
      </c>
      <c r="AC1137" s="10">
        <v>1.8100000000000002E-2</v>
      </c>
      <c r="AD1137" s="10">
        <v>1.8100000000000002E-2</v>
      </c>
    </row>
    <row r="1138" spans="2:30">
      <c r="B1138" s="634"/>
      <c r="C1138" s="773" t="s">
        <v>3786</v>
      </c>
      <c r="D1138" s="773" t="s">
        <v>227</v>
      </c>
      <c r="E1138" s="634">
        <v>1141</v>
      </c>
      <c r="F1138" s="410" t="str">
        <f>Dumpadas[[#This Row],[punto]] &amp; " "&amp;Dumpadas[[#This Row],[jornada]]&amp;" " &amp; Dumpadas[[#This Row],[N°Acop]] &amp; " " &amp; TEXT(Dumpadas[[#This Row],[fecha ]], "dd-mm-yyyy")</f>
        <v>NIVEL 974 M4 6N T.PM 1141 29-04-2026</v>
      </c>
      <c r="G1138" s="634" t="s">
        <v>304</v>
      </c>
      <c r="H1138" s="5">
        <v>46141</v>
      </c>
      <c r="I1138" s="634">
        <v>3.2</v>
      </c>
      <c r="J1138" s="8">
        <v>1.47E-2</v>
      </c>
      <c r="K1138" s="8">
        <f>+IF(Dumpadas[[#This Row],[ley]]&gt;0.03,0.03,Dumpadas[[#This Row],[ley]])</f>
        <v>1.47E-2</v>
      </c>
      <c r="L1138" s="427"/>
      <c r="M1138" s="386">
        <v>28988</v>
      </c>
      <c r="N1138" s="386"/>
      <c r="O1138" s="7"/>
      <c r="P1138" s="10" t="str" cm="1">
        <f t="array" ref="P1138">INDEX(Rangos!$E$3:$E$16,MATCH(1,(Dumpadas[[#This Row],[ley]]&gt;=Rangos!$B$3:$B$16)*(Dumpadas[[#This Row],[ley]]&lt;=Rangos!$C$3:$C$16),0))</f>
        <v>E</v>
      </c>
      <c r="R1138" s="769"/>
      <c r="S1138" s="769" t="s">
        <v>1830</v>
      </c>
      <c r="T1138" s="369">
        <v>1</v>
      </c>
      <c r="U1138" s="369">
        <v>3.2</v>
      </c>
      <c r="V1138" s="10">
        <v>1.7600000000000001E-2</v>
      </c>
      <c r="Y1138" s="769"/>
      <c r="Z1138" s="769" t="s">
        <v>1830</v>
      </c>
      <c r="AA1138" s="369">
        <v>1</v>
      </c>
      <c r="AB1138" s="369">
        <v>3.2</v>
      </c>
      <c r="AC1138" s="10">
        <v>1.7600000000000001E-2</v>
      </c>
      <c r="AD1138" s="10">
        <v>1.7600000000000001E-2</v>
      </c>
    </row>
    <row r="1139" spans="2:30">
      <c r="B1139" s="634"/>
      <c r="C1139" s="773" t="s">
        <v>3786</v>
      </c>
      <c r="D1139" s="773" t="s">
        <v>227</v>
      </c>
      <c r="E1139" s="634">
        <v>1142</v>
      </c>
      <c r="F1139" s="410" t="str">
        <f>Dumpadas[[#This Row],[punto]] &amp; " "&amp;Dumpadas[[#This Row],[jornada]]&amp;" " &amp; Dumpadas[[#This Row],[N°Acop]] &amp; " " &amp; TEXT(Dumpadas[[#This Row],[fecha ]], "dd-mm-yyyy")</f>
        <v>NIVEL 974 M4 6N T.PM 1142 29-04-2026</v>
      </c>
      <c r="G1139" s="634" t="s">
        <v>304</v>
      </c>
      <c r="H1139" s="5">
        <v>46141</v>
      </c>
      <c r="I1139" s="634">
        <v>3.2</v>
      </c>
      <c r="J1139" s="8">
        <v>1.7999999999999999E-2</v>
      </c>
      <c r="K1139" s="8">
        <f>+IF(Dumpadas[[#This Row],[ley]]&gt;0.03,0.03,Dumpadas[[#This Row],[ley]])</f>
        <v>1.7999999999999999E-2</v>
      </c>
      <c r="L1139" s="427"/>
      <c r="M1139" s="386">
        <v>28988</v>
      </c>
      <c r="N1139" s="386"/>
      <c r="O1139" s="7"/>
      <c r="P1139" s="10" t="str" cm="1">
        <f t="array" ref="P1139">INDEX(Rangos!$E$3:$E$16,MATCH(1,(Dumpadas[[#This Row],[ley]]&gt;=Rangos!$B$3:$B$16)*(Dumpadas[[#This Row],[ley]]&lt;=Rangos!$C$3:$C$16),0))</f>
        <v>G</v>
      </c>
      <c r="R1139" s="769"/>
      <c r="S1139" s="769" t="s">
        <v>1831</v>
      </c>
      <c r="T1139" s="369">
        <v>1</v>
      </c>
      <c r="U1139" s="369">
        <v>3.2</v>
      </c>
      <c r="V1139" s="10">
        <v>1.4800000000000001E-2</v>
      </c>
      <c r="Y1139" s="769"/>
      <c r="Z1139" s="769" t="s">
        <v>1831</v>
      </c>
      <c r="AA1139" s="369">
        <v>1</v>
      </c>
      <c r="AB1139" s="369">
        <v>3.2</v>
      </c>
      <c r="AC1139" s="10">
        <v>1.4800000000000001E-2</v>
      </c>
      <c r="AD1139" s="10">
        <v>1.4800000000000001E-2</v>
      </c>
    </row>
    <row r="1140" spans="2:30">
      <c r="B1140" s="634"/>
      <c r="C1140" s="773" t="s">
        <v>3786</v>
      </c>
      <c r="D1140" s="773" t="s">
        <v>227</v>
      </c>
      <c r="E1140" s="634">
        <v>1143</v>
      </c>
      <c r="F1140" s="410" t="str">
        <f>Dumpadas[[#This Row],[punto]] &amp; " "&amp;Dumpadas[[#This Row],[jornada]]&amp;" " &amp; Dumpadas[[#This Row],[N°Acop]] &amp; " " &amp; TEXT(Dumpadas[[#This Row],[fecha ]], "dd-mm-yyyy")</f>
        <v>NIVEL 974 M4 6N T.PM 1143 29-04-2026</v>
      </c>
      <c r="G1140" s="634" t="s">
        <v>304</v>
      </c>
      <c r="H1140" s="5">
        <v>46141</v>
      </c>
      <c r="I1140" s="634">
        <v>3.2</v>
      </c>
      <c r="J1140" s="8">
        <v>1.52E-2</v>
      </c>
      <c r="K1140" s="8">
        <f>+IF(Dumpadas[[#This Row],[ley]]&gt;0.03,0.03,Dumpadas[[#This Row],[ley]])</f>
        <v>1.52E-2</v>
      </c>
      <c r="L1140" s="427"/>
      <c r="M1140" s="386">
        <v>28988</v>
      </c>
      <c r="N1140" s="386"/>
      <c r="O1140" s="7"/>
      <c r="P1140" s="10" t="str" cm="1">
        <f t="array" ref="P1140">INDEX(Rangos!$E$3:$E$16,MATCH(1,(Dumpadas[[#This Row],[ley]]&gt;=Rangos!$B$3:$B$16)*(Dumpadas[[#This Row],[ley]]&lt;=Rangos!$C$3:$C$16),0))</f>
        <v>F</v>
      </c>
      <c r="R1140" s="769"/>
      <c r="S1140" s="769" t="s">
        <v>1832</v>
      </c>
      <c r="T1140" s="369">
        <v>1</v>
      </c>
      <c r="U1140" s="369">
        <v>3.2</v>
      </c>
      <c r="V1140" s="10">
        <v>1.55E-2</v>
      </c>
      <c r="Y1140" s="769"/>
      <c r="Z1140" s="769" t="s">
        <v>1832</v>
      </c>
      <c r="AA1140" s="369">
        <v>1</v>
      </c>
      <c r="AB1140" s="369">
        <v>3.2</v>
      </c>
      <c r="AC1140" s="10">
        <v>1.55E-2</v>
      </c>
      <c r="AD1140" s="10">
        <v>1.55E-2</v>
      </c>
    </row>
    <row r="1141" spans="2:30">
      <c r="B1141" s="535"/>
      <c r="C1141" s="535" t="s">
        <v>3804</v>
      </c>
      <c r="D1141" s="535" t="s">
        <v>3792</v>
      </c>
      <c r="E1141" s="535">
        <v>1144</v>
      </c>
      <c r="F1141" s="537" t="str">
        <f>Dumpadas[[#This Row],[punto]] &amp; " "&amp;Dumpadas[[#This Row],[jornada]]&amp;" " &amp; Dumpadas[[#This Row],[N°Acop]] &amp; " " &amp; TEXT(Dumpadas[[#This Row],[fecha ]], "dd-mm-yyyy")</f>
        <v>NIVEL 974 M4 7S L32 T.PM 1144 29-04-2026</v>
      </c>
      <c r="G1141" s="535" t="s">
        <v>304</v>
      </c>
      <c r="H1141" s="538">
        <v>46141</v>
      </c>
      <c r="I1141" s="535">
        <v>3.2</v>
      </c>
      <c r="J1141" s="539">
        <v>2.8899999999999999E-2</v>
      </c>
      <c r="K1141" s="539">
        <f>+IF(Dumpadas[[#This Row],[ley]]&gt;0.03,0.03,Dumpadas[[#This Row],[ley]])</f>
        <v>2.8899999999999999E-2</v>
      </c>
      <c r="L1141" s="539"/>
      <c r="M1141" s="535">
        <v>28989</v>
      </c>
      <c r="N1141" s="535"/>
      <c r="O1141" s="539"/>
      <c r="P1141" s="540" t="str" cm="1">
        <f t="array" ref="P1141">INDEX(Rangos!$E$3:$E$16,MATCH(1,(Dumpadas[[#This Row],[ley]]&gt;=Rangos!$B$3:$B$16)*(Dumpadas[[#This Row],[ley]]&lt;=Rangos!$C$3:$C$16),0))</f>
        <v>L</v>
      </c>
      <c r="R1141" s="769"/>
      <c r="S1141" s="769" t="s">
        <v>1833</v>
      </c>
      <c r="T1141" s="369">
        <v>1</v>
      </c>
      <c r="U1141" s="369">
        <v>3.2</v>
      </c>
      <c r="V1141" s="10">
        <v>1.89E-2</v>
      </c>
      <c r="Y1141" s="769"/>
      <c r="Z1141" s="769" t="s">
        <v>1833</v>
      </c>
      <c r="AA1141" s="369">
        <v>1</v>
      </c>
      <c r="AB1141" s="369">
        <v>3.2</v>
      </c>
      <c r="AC1141" s="10">
        <v>1.89E-2</v>
      </c>
      <c r="AD1141" s="10">
        <v>1.89E-2</v>
      </c>
    </row>
    <row r="1142" spans="2:30">
      <c r="B1142" s="535"/>
      <c r="C1142" s="535" t="s">
        <v>3804</v>
      </c>
      <c r="D1142" s="535" t="s">
        <v>3792</v>
      </c>
      <c r="E1142" s="535">
        <v>1145</v>
      </c>
      <c r="F1142" s="537" t="str">
        <f>Dumpadas[[#This Row],[punto]] &amp; " "&amp;Dumpadas[[#This Row],[jornada]]&amp;" " &amp; Dumpadas[[#This Row],[N°Acop]] &amp; " " &amp; TEXT(Dumpadas[[#This Row],[fecha ]], "dd-mm-yyyy")</f>
        <v>NIVEL 974 M4 7S L32 T.PM 1145 29-04-2026</v>
      </c>
      <c r="G1142" s="535" t="s">
        <v>304</v>
      </c>
      <c r="H1142" s="538">
        <v>46141</v>
      </c>
      <c r="I1142" s="535">
        <v>3.2</v>
      </c>
      <c r="J1142" s="539">
        <v>1.6E-2</v>
      </c>
      <c r="K1142" s="539">
        <f>+IF(Dumpadas[[#This Row],[ley]]&gt;0.03,0.03,Dumpadas[[#This Row],[ley]])</f>
        <v>1.6E-2</v>
      </c>
      <c r="L1142" s="539"/>
      <c r="M1142" s="535">
        <v>28989</v>
      </c>
      <c r="N1142" s="535"/>
      <c r="O1142" s="539"/>
      <c r="P1142" s="540" t="str" cm="1">
        <f t="array" ref="P1142">INDEX(Rangos!$E$3:$E$16,MATCH(1,(Dumpadas[[#This Row],[ley]]&gt;=Rangos!$B$3:$B$16)*(Dumpadas[[#This Row],[ley]]&lt;=Rangos!$C$3:$C$16),0))</f>
        <v>F</v>
      </c>
      <c r="R1142" s="769"/>
      <c r="S1142" s="769" t="s">
        <v>1834</v>
      </c>
      <c r="T1142" s="369">
        <v>1</v>
      </c>
      <c r="U1142" s="369">
        <v>3.2</v>
      </c>
      <c r="V1142" s="10">
        <v>1.5800000000000002E-2</v>
      </c>
      <c r="Y1142" s="769"/>
      <c r="Z1142" s="769" t="s">
        <v>1834</v>
      </c>
      <c r="AA1142" s="369">
        <v>1</v>
      </c>
      <c r="AB1142" s="369">
        <v>3.2</v>
      </c>
      <c r="AC1142" s="10">
        <v>1.5800000000000002E-2</v>
      </c>
      <c r="AD1142" s="10">
        <v>1.5800000000000002E-2</v>
      </c>
    </row>
    <row r="1143" spans="2:30">
      <c r="B1143" s="535"/>
      <c r="C1143" s="535" t="s">
        <v>3804</v>
      </c>
      <c r="D1143" s="535" t="s">
        <v>3792</v>
      </c>
      <c r="E1143" s="535">
        <v>1146</v>
      </c>
      <c r="F1143" s="537" t="str">
        <f>Dumpadas[[#This Row],[punto]] &amp; " "&amp;Dumpadas[[#This Row],[jornada]]&amp;" " &amp; Dumpadas[[#This Row],[N°Acop]] &amp; " " &amp; TEXT(Dumpadas[[#This Row],[fecha ]], "dd-mm-yyyy")</f>
        <v>NIVEL 974 M4 7S L32 T.PM 1146 29-04-2026</v>
      </c>
      <c r="G1143" s="535" t="s">
        <v>304</v>
      </c>
      <c r="H1143" s="538">
        <v>46141</v>
      </c>
      <c r="I1143" s="535">
        <v>3.2</v>
      </c>
      <c r="J1143" s="539">
        <v>1.9199999999999998E-2</v>
      </c>
      <c r="K1143" s="539">
        <f>+IF(Dumpadas[[#This Row],[ley]]&gt;0.03,0.03,Dumpadas[[#This Row],[ley]])</f>
        <v>1.9199999999999998E-2</v>
      </c>
      <c r="L1143" s="539"/>
      <c r="M1143" s="535">
        <v>28989</v>
      </c>
      <c r="N1143" s="535"/>
      <c r="O1143" s="539"/>
      <c r="P1143" s="540" t="str" cm="1">
        <f t="array" ref="P1143">INDEX(Rangos!$E$3:$E$16,MATCH(1,(Dumpadas[[#This Row],[ley]]&gt;=Rangos!$B$3:$B$16)*(Dumpadas[[#This Row],[ley]]&lt;=Rangos!$C$3:$C$16),0))</f>
        <v>H</v>
      </c>
      <c r="R1143" s="769"/>
      <c r="S1143" s="769" t="s">
        <v>1835</v>
      </c>
      <c r="T1143" s="369">
        <v>1</v>
      </c>
      <c r="U1143" s="369">
        <v>3.2</v>
      </c>
      <c r="V1143" s="10">
        <v>9.7000000000000003E-3</v>
      </c>
      <c r="Y1143" s="769"/>
      <c r="Z1143" s="769" t="s">
        <v>1835</v>
      </c>
      <c r="AA1143" s="369">
        <v>1</v>
      </c>
      <c r="AB1143" s="369">
        <v>3.2</v>
      </c>
      <c r="AC1143" s="10">
        <v>9.7000000000000003E-3</v>
      </c>
      <c r="AD1143" s="10">
        <v>9.7000000000000003E-3</v>
      </c>
    </row>
    <row r="1144" spans="2:30">
      <c r="B1144" s="535"/>
      <c r="C1144" s="535" t="s">
        <v>3804</v>
      </c>
      <c r="D1144" s="535" t="s">
        <v>3792</v>
      </c>
      <c r="E1144" s="535">
        <v>1147</v>
      </c>
      <c r="F1144" s="537" t="str">
        <f>Dumpadas[[#This Row],[punto]] &amp; " "&amp;Dumpadas[[#This Row],[jornada]]&amp;" " &amp; Dumpadas[[#This Row],[N°Acop]] &amp; " " &amp; TEXT(Dumpadas[[#This Row],[fecha ]], "dd-mm-yyyy")</f>
        <v>NIVEL 974 M4 7S L32 T.PM 1147 29-04-2026</v>
      </c>
      <c r="G1144" s="535" t="s">
        <v>304</v>
      </c>
      <c r="H1144" s="538">
        <v>46141</v>
      </c>
      <c r="I1144" s="535">
        <v>3.2</v>
      </c>
      <c r="J1144" s="539">
        <v>2.0400000000000001E-2</v>
      </c>
      <c r="K1144" s="539">
        <f>+IF(Dumpadas[[#This Row],[ley]]&gt;0.03,0.03,Dumpadas[[#This Row],[ley]])</f>
        <v>2.0400000000000001E-2</v>
      </c>
      <c r="L1144" s="539"/>
      <c r="M1144" s="535">
        <v>28989</v>
      </c>
      <c r="N1144" s="535"/>
      <c r="O1144" s="539"/>
      <c r="P1144" s="540" t="str" cm="1">
        <f t="array" ref="P1144">INDEX(Rangos!$E$3:$E$16,MATCH(1,(Dumpadas[[#This Row],[ley]]&gt;=Rangos!$B$3:$B$16)*(Dumpadas[[#This Row],[ley]]&lt;=Rangos!$C$3:$C$16),0))</f>
        <v>H</v>
      </c>
      <c r="R1144" s="769"/>
      <c r="S1144" s="769" t="s">
        <v>1836</v>
      </c>
      <c r="T1144" s="369">
        <v>1</v>
      </c>
      <c r="U1144" s="369">
        <v>3.2</v>
      </c>
      <c r="V1144" s="10">
        <v>1.4E-2</v>
      </c>
      <c r="Y1144" s="769"/>
      <c r="Z1144" s="769" t="s">
        <v>1836</v>
      </c>
      <c r="AA1144" s="369">
        <v>1</v>
      </c>
      <c r="AB1144" s="369">
        <v>3.2</v>
      </c>
      <c r="AC1144" s="10">
        <v>1.4E-2</v>
      </c>
      <c r="AD1144" s="10">
        <v>1.4E-2</v>
      </c>
    </row>
    <row r="1145" spans="2:30">
      <c r="B1145" s="535"/>
      <c r="C1145" s="535" t="s">
        <v>3804</v>
      </c>
      <c r="D1145" s="535" t="s">
        <v>3792</v>
      </c>
      <c r="E1145" s="535">
        <v>1148</v>
      </c>
      <c r="F1145" s="537" t="str">
        <f>Dumpadas[[#This Row],[punto]] &amp; " "&amp;Dumpadas[[#This Row],[jornada]]&amp;" " &amp; Dumpadas[[#This Row],[N°Acop]] &amp; " " &amp; TEXT(Dumpadas[[#This Row],[fecha ]], "dd-mm-yyyy")</f>
        <v>NIVEL 974 M4 7S L32 T.PM 1148 29-04-2026</v>
      </c>
      <c r="G1145" s="535" t="s">
        <v>304</v>
      </c>
      <c r="H1145" s="538">
        <v>46141</v>
      </c>
      <c r="I1145" s="535">
        <v>3.2</v>
      </c>
      <c r="J1145" s="539">
        <v>1.7500000000000002E-2</v>
      </c>
      <c r="K1145" s="539">
        <f>+IF(Dumpadas[[#This Row],[ley]]&gt;0.03,0.03,Dumpadas[[#This Row],[ley]])</f>
        <v>1.7500000000000002E-2</v>
      </c>
      <c r="L1145" s="539"/>
      <c r="M1145" s="535">
        <v>28989</v>
      </c>
      <c r="N1145" s="535"/>
      <c r="O1145" s="539"/>
      <c r="P1145" s="540" t="str" cm="1">
        <f t="array" ref="P1145">INDEX(Rangos!$E$3:$E$16,MATCH(1,(Dumpadas[[#This Row],[ley]]&gt;=Rangos!$B$3:$B$16)*(Dumpadas[[#This Row],[ley]]&lt;=Rangos!$C$3:$C$16),0))</f>
        <v>G</v>
      </c>
      <c r="R1145" s="769"/>
      <c r="S1145" s="769" t="s">
        <v>1837</v>
      </c>
      <c r="T1145" s="369">
        <v>1</v>
      </c>
      <c r="U1145" s="369">
        <v>3.2</v>
      </c>
      <c r="V1145" s="10">
        <v>1.78E-2</v>
      </c>
      <c r="Y1145" s="769"/>
      <c r="Z1145" s="769" t="s">
        <v>1837</v>
      </c>
      <c r="AA1145" s="369">
        <v>1</v>
      </c>
      <c r="AB1145" s="369">
        <v>3.2</v>
      </c>
      <c r="AC1145" s="10">
        <v>1.78E-2</v>
      </c>
      <c r="AD1145" s="10">
        <v>1.78E-2</v>
      </c>
    </row>
    <row r="1146" spans="2:30">
      <c r="B1146" s="535"/>
      <c r="C1146" s="535" t="s">
        <v>3804</v>
      </c>
      <c r="D1146" s="535" t="s">
        <v>3792</v>
      </c>
      <c r="E1146" s="535">
        <v>1149</v>
      </c>
      <c r="F1146" s="537" t="str">
        <f>Dumpadas[[#This Row],[punto]] &amp; " "&amp;Dumpadas[[#This Row],[jornada]]&amp;" " &amp; Dumpadas[[#This Row],[N°Acop]] &amp; " " &amp; TEXT(Dumpadas[[#This Row],[fecha ]], "dd-mm-yyyy")</f>
        <v>NIVEL 974 M4 7S L32 T.PM 1149 29-04-2026</v>
      </c>
      <c r="G1146" s="535" t="s">
        <v>304</v>
      </c>
      <c r="H1146" s="538">
        <v>46141</v>
      </c>
      <c r="I1146" s="535">
        <v>3.2</v>
      </c>
      <c r="J1146" s="539">
        <v>1.7399999999999999E-2</v>
      </c>
      <c r="K1146" s="539">
        <f>+IF(Dumpadas[[#This Row],[ley]]&gt;0.03,0.03,Dumpadas[[#This Row],[ley]])</f>
        <v>1.7399999999999999E-2</v>
      </c>
      <c r="L1146" s="539"/>
      <c r="M1146" s="535">
        <v>28989</v>
      </c>
      <c r="N1146" s="535"/>
      <c r="O1146" s="539"/>
      <c r="P1146" s="540" t="str" cm="1">
        <f t="array" ref="P1146">INDEX(Rangos!$E$3:$E$16,MATCH(1,(Dumpadas[[#This Row],[ley]]&gt;=Rangos!$B$3:$B$16)*(Dumpadas[[#This Row],[ley]]&lt;=Rangos!$C$3:$C$16),0))</f>
        <v>F</v>
      </c>
      <c r="R1146" s="769"/>
      <c r="S1146" s="769" t="s">
        <v>1838</v>
      </c>
      <c r="T1146" s="369">
        <v>1</v>
      </c>
      <c r="U1146" s="369">
        <v>3.2</v>
      </c>
      <c r="V1146" s="10">
        <v>2.1299999999999999E-2</v>
      </c>
      <c r="Y1146" s="769"/>
      <c r="Z1146" s="769" t="s">
        <v>1838</v>
      </c>
      <c r="AA1146" s="369">
        <v>1</v>
      </c>
      <c r="AB1146" s="369">
        <v>3.2</v>
      </c>
      <c r="AC1146" s="10">
        <v>2.1299999999999999E-2</v>
      </c>
      <c r="AD1146" s="10">
        <v>2.1299999999999999E-2</v>
      </c>
    </row>
    <row r="1147" spans="2:30">
      <c r="B1147" s="535"/>
      <c r="C1147" s="535" t="s">
        <v>3804</v>
      </c>
      <c r="D1147" s="535" t="s">
        <v>3792</v>
      </c>
      <c r="E1147" s="535">
        <v>1150</v>
      </c>
      <c r="F1147" s="537" t="str">
        <f>Dumpadas[[#This Row],[punto]] &amp; " "&amp;Dumpadas[[#This Row],[jornada]]&amp;" " &amp; Dumpadas[[#This Row],[N°Acop]] &amp; " " &amp; TEXT(Dumpadas[[#This Row],[fecha ]], "dd-mm-yyyy")</f>
        <v>NIVEL 974 M4 7S L32 T.PM 1150 29-04-2026</v>
      </c>
      <c r="G1147" s="535" t="s">
        <v>304</v>
      </c>
      <c r="H1147" s="538">
        <v>46141</v>
      </c>
      <c r="I1147" s="535">
        <v>3.2</v>
      </c>
      <c r="J1147" s="539">
        <v>1.7000000000000001E-2</v>
      </c>
      <c r="K1147" s="539">
        <f>+IF(Dumpadas[[#This Row],[ley]]&gt;0.03,0.03,Dumpadas[[#This Row],[ley]])</f>
        <v>1.7000000000000001E-2</v>
      </c>
      <c r="L1147" s="539"/>
      <c r="M1147" s="535">
        <v>28989</v>
      </c>
      <c r="N1147" s="535"/>
      <c r="O1147" s="539"/>
      <c r="P1147" s="540" t="str" cm="1">
        <f t="array" ref="P1147">INDEX(Rangos!$E$3:$E$16,MATCH(1,(Dumpadas[[#This Row],[ley]]&gt;=Rangos!$B$3:$B$16)*(Dumpadas[[#This Row],[ley]]&lt;=Rangos!$C$3:$C$16),0))</f>
        <v>F</v>
      </c>
      <c r="R1147" s="769"/>
      <c r="S1147" s="769" t="s">
        <v>1839</v>
      </c>
      <c r="T1147" s="369">
        <v>1</v>
      </c>
      <c r="U1147" s="369">
        <v>3.2</v>
      </c>
      <c r="V1147" s="10">
        <v>1.6E-2</v>
      </c>
      <c r="Y1147" s="769"/>
      <c r="Z1147" s="769" t="s">
        <v>1839</v>
      </c>
      <c r="AA1147" s="369">
        <v>1</v>
      </c>
      <c r="AB1147" s="369">
        <v>3.2</v>
      </c>
      <c r="AC1147" s="10">
        <v>1.6E-2</v>
      </c>
      <c r="AD1147" s="10">
        <v>1.6E-2</v>
      </c>
    </row>
    <row r="1148" spans="2:30">
      <c r="B1148" s="535"/>
      <c r="C1148" s="535" t="s">
        <v>3804</v>
      </c>
      <c r="D1148" s="535" t="s">
        <v>3792</v>
      </c>
      <c r="E1148" s="535">
        <v>1151</v>
      </c>
      <c r="F1148" s="537" t="str">
        <f>Dumpadas[[#This Row],[punto]] &amp; " "&amp;Dumpadas[[#This Row],[jornada]]&amp;" " &amp; Dumpadas[[#This Row],[N°Acop]] &amp; " " &amp; TEXT(Dumpadas[[#This Row],[fecha ]], "dd-mm-yyyy")</f>
        <v>NIVEL 974 M4 7S L32 T.PM 1151 29-04-2026</v>
      </c>
      <c r="G1148" s="535" t="s">
        <v>304</v>
      </c>
      <c r="H1148" s="538">
        <v>46141</v>
      </c>
      <c r="I1148" s="535">
        <v>3.2</v>
      </c>
      <c r="J1148" s="539">
        <v>3.1E-2</v>
      </c>
      <c r="K1148" s="539">
        <f>+IF(Dumpadas[[#This Row],[ley]]&gt;0.03,0.03,Dumpadas[[#This Row],[ley]])</f>
        <v>0.03</v>
      </c>
      <c r="L1148" s="539"/>
      <c r="M1148" s="535">
        <v>28989</v>
      </c>
      <c r="N1148" s="535"/>
      <c r="O1148" s="539"/>
      <c r="P1148" s="540" t="str" cm="1">
        <f t="array" ref="P1148">INDEX(Rangos!$E$3:$E$16,MATCH(1,(Dumpadas[[#This Row],[ley]]&gt;=Rangos!$B$3:$B$16)*(Dumpadas[[#This Row],[ley]]&lt;=Rangos!$C$3:$C$16),0))</f>
        <v>L</v>
      </c>
      <c r="R1148" s="769"/>
      <c r="S1148" s="769" t="s">
        <v>1840</v>
      </c>
      <c r="T1148" s="369">
        <v>1</v>
      </c>
      <c r="U1148" s="369">
        <v>3.2</v>
      </c>
      <c r="V1148" s="10">
        <v>1.6799999999999999E-2</v>
      </c>
      <c r="Y1148" s="769"/>
      <c r="Z1148" s="769" t="s">
        <v>1840</v>
      </c>
      <c r="AA1148" s="369">
        <v>1</v>
      </c>
      <c r="AB1148" s="369">
        <v>3.2</v>
      </c>
      <c r="AC1148" s="10">
        <v>1.6799999999999999E-2</v>
      </c>
      <c r="AD1148" s="10">
        <v>1.6799999999999999E-2</v>
      </c>
    </row>
    <row r="1149" spans="2:30">
      <c r="B1149" s="386"/>
      <c r="C1149" s="773" t="s">
        <v>3786</v>
      </c>
      <c r="D1149" s="773" t="s">
        <v>227</v>
      </c>
      <c r="E1149" s="386">
        <v>1152</v>
      </c>
      <c r="F1149" s="410" t="str">
        <f>Dumpadas[[#This Row],[punto]] &amp; " "&amp;Dumpadas[[#This Row],[jornada]]&amp;" " &amp; Dumpadas[[#This Row],[N°Acop]] &amp; " " &amp; TEXT(Dumpadas[[#This Row],[fecha ]], "dd-mm-yyyy")</f>
        <v>NIVEL 974 M4 6N T.PM 1152 30-04-2026</v>
      </c>
      <c r="G1149" s="386" t="s">
        <v>304</v>
      </c>
      <c r="H1149" s="387">
        <v>46142</v>
      </c>
      <c r="I1149" s="386">
        <v>3.2</v>
      </c>
      <c r="J1149" s="8">
        <v>1.9300000000000001E-2</v>
      </c>
      <c r="K1149" s="8">
        <f>+IF(Dumpadas[[#This Row],[ley]]&gt;0.03,0.03,Dumpadas[[#This Row],[ley]])</f>
        <v>1.9300000000000001E-2</v>
      </c>
      <c r="L1149" s="8"/>
      <c r="M1149" s="386">
        <v>28992</v>
      </c>
      <c r="N1149" s="386"/>
      <c r="O1149" s="8"/>
      <c r="P1149" s="388" t="str" cm="1">
        <f t="array" ref="P1149">INDEX(Rangos!$E$3:$E$16,MATCH(1,(Dumpadas[[#This Row],[ley]]&gt;=Rangos!$B$3:$B$16)*(Dumpadas[[#This Row],[ley]]&lt;=Rangos!$C$3:$C$16),0))</f>
        <v>H</v>
      </c>
      <c r="R1149" s="769"/>
      <c r="S1149" s="769" t="s">
        <v>1841</v>
      </c>
      <c r="T1149" s="369">
        <v>1</v>
      </c>
      <c r="U1149" s="369">
        <v>3.2</v>
      </c>
      <c r="V1149" s="10">
        <v>1.41E-2</v>
      </c>
      <c r="Y1149" s="769"/>
      <c r="Z1149" s="769" t="s">
        <v>1841</v>
      </c>
      <c r="AA1149" s="369">
        <v>1</v>
      </c>
      <c r="AB1149" s="369">
        <v>3.2</v>
      </c>
      <c r="AC1149" s="10">
        <v>1.41E-2</v>
      </c>
      <c r="AD1149" s="10">
        <v>1.41E-2</v>
      </c>
    </row>
    <row r="1150" spans="2:30">
      <c r="B1150" s="386"/>
      <c r="C1150" s="773" t="s">
        <v>3786</v>
      </c>
      <c r="D1150" s="773" t="s">
        <v>227</v>
      </c>
      <c r="E1150" s="386">
        <v>1153</v>
      </c>
      <c r="F1150" s="410" t="str">
        <f>Dumpadas[[#This Row],[punto]] &amp; " "&amp;Dumpadas[[#This Row],[jornada]]&amp;" " &amp; Dumpadas[[#This Row],[N°Acop]] &amp; " " &amp; TEXT(Dumpadas[[#This Row],[fecha ]], "dd-mm-yyyy")</f>
        <v>NIVEL 974 M4 6N T.PM 1153 30-04-2026</v>
      </c>
      <c r="G1150" s="386" t="s">
        <v>304</v>
      </c>
      <c r="H1150" s="387">
        <v>46142</v>
      </c>
      <c r="I1150" s="386">
        <v>3.2</v>
      </c>
      <c r="J1150" s="8">
        <v>2.7099999999999999E-2</v>
      </c>
      <c r="K1150" s="8">
        <f>+IF(Dumpadas[[#This Row],[ley]]&gt;0.03,0.03,Dumpadas[[#This Row],[ley]])</f>
        <v>2.7099999999999999E-2</v>
      </c>
      <c r="L1150" s="8"/>
      <c r="M1150" s="386">
        <v>28992</v>
      </c>
      <c r="N1150" s="386"/>
      <c r="O1150" s="8"/>
      <c r="P1150" s="388" t="str" cm="1">
        <f t="array" ref="P1150">INDEX(Rangos!$E$3:$E$16,MATCH(1,(Dumpadas[[#This Row],[ley]]&gt;=Rangos!$B$3:$B$16)*(Dumpadas[[#This Row],[ley]]&lt;=Rangos!$C$3:$C$16),0))</f>
        <v>K</v>
      </c>
      <c r="R1150" s="769"/>
      <c r="S1150" s="769" t="s">
        <v>1842</v>
      </c>
      <c r="T1150" s="369">
        <v>1</v>
      </c>
      <c r="U1150" s="369">
        <v>3.2</v>
      </c>
      <c r="V1150" s="10">
        <v>1.95E-2</v>
      </c>
      <c r="Y1150" s="769"/>
      <c r="Z1150" s="769" t="s">
        <v>1842</v>
      </c>
      <c r="AA1150" s="369">
        <v>1</v>
      </c>
      <c r="AB1150" s="369">
        <v>3.2</v>
      </c>
      <c r="AC1150" s="10">
        <v>1.95E-2</v>
      </c>
      <c r="AD1150" s="10">
        <v>1.95E-2</v>
      </c>
    </row>
    <row r="1151" spans="2:30">
      <c r="B1151" s="386"/>
      <c r="C1151" s="773" t="s">
        <v>3786</v>
      </c>
      <c r="D1151" s="773" t="s">
        <v>227</v>
      </c>
      <c r="E1151" s="386">
        <v>1154</v>
      </c>
      <c r="F1151" s="410" t="str">
        <f>Dumpadas[[#This Row],[punto]] &amp; " "&amp;Dumpadas[[#This Row],[jornada]]&amp;" " &amp; Dumpadas[[#This Row],[N°Acop]] &amp; " " &amp; TEXT(Dumpadas[[#This Row],[fecha ]], "dd-mm-yyyy")</f>
        <v>NIVEL 974 M4 6N T.PM 1154 30-04-2026</v>
      </c>
      <c r="G1151" s="386" t="s">
        <v>304</v>
      </c>
      <c r="H1151" s="387">
        <v>46142</v>
      </c>
      <c r="I1151" s="386">
        <v>3.2</v>
      </c>
      <c r="J1151" s="8">
        <v>1.9400000000000001E-2</v>
      </c>
      <c r="K1151" s="8">
        <f>+IF(Dumpadas[[#This Row],[ley]]&gt;0.03,0.03,Dumpadas[[#This Row],[ley]])</f>
        <v>1.9400000000000001E-2</v>
      </c>
      <c r="L1151" s="8"/>
      <c r="M1151" s="386">
        <v>28992</v>
      </c>
      <c r="N1151" s="386"/>
      <c r="O1151" s="8"/>
      <c r="P1151" s="388" t="str" cm="1">
        <f t="array" ref="P1151">INDEX(Rangos!$E$3:$E$16,MATCH(1,(Dumpadas[[#This Row],[ley]]&gt;=Rangos!$B$3:$B$16)*(Dumpadas[[#This Row],[ley]]&lt;=Rangos!$C$3:$C$16),0))</f>
        <v>H</v>
      </c>
      <c r="R1151" s="769"/>
      <c r="S1151" s="769" t="s">
        <v>1843</v>
      </c>
      <c r="T1151" s="369">
        <v>1</v>
      </c>
      <c r="U1151" s="369">
        <v>3.2</v>
      </c>
      <c r="V1151" s="10">
        <v>1.8800000000000001E-2</v>
      </c>
      <c r="Y1151" s="769"/>
      <c r="Z1151" s="769" t="s">
        <v>1843</v>
      </c>
      <c r="AA1151" s="369">
        <v>1</v>
      </c>
      <c r="AB1151" s="369">
        <v>3.2</v>
      </c>
      <c r="AC1151" s="10">
        <v>1.8800000000000001E-2</v>
      </c>
      <c r="AD1151" s="10">
        <v>1.8800000000000001E-2</v>
      </c>
    </row>
    <row r="1152" spans="2:30">
      <c r="B1152" s="386"/>
      <c r="C1152" s="773" t="s">
        <v>3786</v>
      </c>
      <c r="D1152" s="773" t="s">
        <v>227</v>
      </c>
      <c r="E1152" s="386">
        <v>1155</v>
      </c>
      <c r="F1152" s="410" t="str">
        <f>Dumpadas[[#This Row],[punto]] &amp; " "&amp;Dumpadas[[#This Row],[jornada]]&amp;" " &amp; Dumpadas[[#This Row],[N°Acop]] &amp; " " &amp; TEXT(Dumpadas[[#This Row],[fecha ]], "dd-mm-yyyy")</f>
        <v>NIVEL 974 M4 6N T.PM 1155 30-04-2026</v>
      </c>
      <c r="G1152" s="386" t="s">
        <v>304</v>
      </c>
      <c r="H1152" s="387">
        <v>46142</v>
      </c>
      <c r="I1152" s="386">
        <v>3.2</v>
      </c>
      <c r="J1152" s="8">
        <v>2.0299999999999999E-2</v>
      </c>
      <c r="K1152" s="8">
        <f>+IF(Dumpadas[[#This Row],[ley]]&gt;0.03,0.03,Dumpadas[[#This Row],[ley]])</f>
        <v>2.0299999999999999E-2</v>
      </c>
      <c r="L1152" s="8"/>
      <c r="M1152" s="386">
        <v>28992</v>
      </c>
      <c r="N1152" s="386"/>
      <c r="O1152" s="8"/>
      <c r="P1152" s="388" t="str" cm="1">
        <f t="array" ref="P1152">INDEX(Rangos!$E$3:$E$16,MATCH(1,(Dumpadas[[#This Row],[ley]]&gt;=Rangos!$B$3:$B$16)*(Dumpadas[[#This Row],[ley]]&lt;=Rangos!$C$3:$C$16),0))</f>
        <v>H</v>
      </c>
      <c r="R1152" s="769"/>
      <c r="S1152" s="769" t="s">
        <v>1844</v>
      </c>
      <c r="T1152" s="369">
        <v>1</v>
      </c>
      <c r="U1152" s="369">
        <v>3.2</v>
      </c>
      <c r="V1152" s="10">
        <v>1.38E-2</v>
      </c>
      <c r="Y1152" s="769"/>
      <c r="Z1152" s="769" t="s">
        <v>1844</v>
      </c>
      <c r="AA1152" s="369">
        <v>1</v>
      </c>
      <c r="AB1152" s="369">
        <v>3.2</v>
      </c>
      <c r="AC1152" s="10">
        <v>1.38E-2</v>
      </c>
      <c r="AD1152" s="10">
        <v>1.38E-2</v>
      </c>
    </row>
    <row r="1153" spans="2:30">
      <c r="B1153" s="386"/>
      <c r="C1153" s="773" t="s">
        <v>3786</v>
      </c>
      <c r="D1153" s="773" t="s">
        <v>227</v>
      </c>
      <c r="E1153" s="386">
        <v>1156</v>
      </c>
      <c r="F1153" s="410" t="str">
        <f>Dumpadas[[#This Row],[punto]] &amp; " "&amp;Dumpadas[[#This Row],[jornada]]&amp;" " &amp; Dumpadas[[#This Row],[N°Acop]] &amp; " " &amp; TEXT(Dumpadas[[#This Row],[fecha ]], "dd-mm-yyyy")</f>
        <v>NIVEL 974 M4 6N T.PM 1156 30-04-2026</v>
      </c>
      <c r="G1153" s="386" t="s">
        <v>304</v>
      </c>
      <c r="H1153" s="387">
        <v>46142</v>
      </c>
      <c r="I1153" s="386">
        <v>3.2</v>
      </c>
      <c r="J1153" s="8">
        <v>2.2100000000000002E-2</v>
      </c>
      <c r="K1153" s="8">
        <f>+IF(Dumpadas[[#This Row],[ley]]&gt;0.03,0.03,Dumpadas[[#This Row],[ley]])</f>
        <v>2.2100000000000002E-2</v>
      </c>
      <c r="L1153" s="8"/>
      <c r="M1153" s="386">
        <v>28992</v>
      </c>
      <c r="N1153" s="386"/>
      <c r="O1153" s="8"/>
      <c r="P1153" s="388" t="str" cm="1">
        <f t="array" ref="P1153">INDEX(Rangos!$E$3:$E$16,MATCH(1,(Dumpadas[[#This Row],[ley]]&gt;=Rangos!$B$3:$B$16)*(Dumpadas[[#This Row],[ley]]&lt;=Rangos!$C$3:$C$16),0))</f>
        <v>I</v>
      </c>
      <c r="R1153" s="769"/>
      <c r="S1153" s="769" t="s">
        <v>1845</v>
      </c>
      <c r="T1153" s="369">
        <v>1</v>
      </c>
      <c r="U1153" s="369">
        <v>3.2</v>
      </c>
      <c r="V1153" s="10">
        <v>1.5900000000000001E-2</v>
      </c>
      <c r="Y1153" s="769"/>
      <c r="Z1153" s="769" t="s">
        <v>1845</v>
      </c>
      <c r="AA1153" s="369">
        <v>1</v>
      </c>
      <c r="AB1153" s="369">
        <v>3.2</v>
      </c>
      <c r="AC1153" s="10">
        <v>1.5900000000000001E-2</v>
      </c>
      <c r="AD1153" s="10">
        <v>1.5900000000000001E-2</v>
      </c>
    </row>
    <row r="1154" spans="2:30">
      <c r="B1154" s="386"/>
      <c r="C1154" s="773" t="s">
        <v>3786</v>
      </c>
      <c r="D1154" s="773" t="s">
        <v>227</v>
      </c>
      <c r="E1154" s="386">
        <v>1157</v>
      </c>
      <c r="F1154" s="410" t="str">
        <f>Dumpadas[[#This Row],[punto]] &amp; " "&amp;Dumpadas[[#This Row],[jornada]]&amp;" " &amp; Dumpadas[[#This Row],[N°Acop]] &amp; " " &amp; TEXT(Dumpadas[[#This Row],[fecha ]], "dd-mm-yyyy")</f>
        <v>NIVEL 974 M4 6N T.PM 1157 30-04-2026</v>
      </c>
      <c r="G1154" s="386" t="s">
        <v>304</v>
      </c>
      <c r="H1154" s="387">
        <v>46142</v>
      </c>
      <c r="I1154" s="386">
        <v>3.2</v>
      </c>
      <c r="J1154" s="8">
        <v>0.02</v>
      </c>
      <c r="K1154" s="8">
        <f>+IF(Dumpadas[[#This Row],[ley]]&gt;0.03,0.03,Dumpadas[[#This Row],[ley]])</f>
        <v>0.02</v>
      </c>
      <c r="L1154" s="8"/>
      <c r="M1154" s="386">
        <v>28992</v>
      </c>
      <c r="N1154" s="386"/>
      <c r="O1154" s="8"/>
      <c r="P1154" s="388" t="str" cm="1">
        <f t="array" ref="P1154">INDEX(Rangos!$E$3:$E$16,MATCH(1,(Dumpadas[[#This Row],[ley]]&gt;=Rangos!$B$3:$B$16)*(Dumpadas[[#This Row],[ley]]&lt;=Rangos!$C$3:$C$16),0))</f>
        <v>H</v>
      </c>
      <c r="R1154" s="769"/>
      <c r="S1154" s="769" t="s">
        <v>1846</v>
      </c>
      <c r="T1154" s="369">
        <v>1</v>
      </c>
      <c r="U1154" s="369">
        <v>3.2</v>
      </c>
      <c r="V1154" s="10">
        <v>1.72E-2</v>
      </c>
      <c r="Y1154" s="769"/>
      <c r="Z1154" s="769" t="s">
        <v>1846</v>
      </c>
      <c r="AA1154" s="369">
        <v>1</v>
      </c>
      <c r="AB1154" s="369">
        <v>3.2</v>
      </c>
      <c r="AC1154" s="10">
        <v>1.72E-2</v>
      </c>
      <c r="AD1154" s="10">
        <v>1.72E-2</v>
      </c>
    </row>
    <row r="1155" spans="2:30">
      <c r="B1155" s="386"/>
      <c r="C1155" s="773" t="s">
        <v>3786</v>
      </c>
      <c r="D1155" s="773" t="s">
        <v>227</v>
      </c>
      <c r="E1155" s="386">
        <v>1158</v>
      </c>
      <c r="F1155" s="410" t="str">
        <f>Dumpadas[[#This Row],[punto]] &amp; " "&amp;Dumpadas[[#This Row],[jornada]]&amp;" " &amp; Dumpadas[[#This Row],[N°Acop]] &amp; " " &amp; TEXT(Dumpadas[[#This Row],[fecha ]], "dd-mm-yyyy")</f>
        <v>NIVEL 974 M4 6N T.PM 1158 30-04-2026</v>
      </c>
      <c r="G1155" s="386" t="s">
        <v>304</v>
      </c>
      <c r="H1155" s="387">
        <v>46142</v>
      </c>
      <c r="I1155" s="386">
        <v>3.2</v>
      </c>
      <c r="J1155" s="8">
        <v>1.55E-2</v>
      </c>
      <c r="K1155" s="8">
        <f>+IF(Dumpadas[[#This Row],[ley]]&gt;0.03,0.03,Dumpadas[[#This Row],[ley]])</f>
        <v>1.55E-2</v>
      </c>
      <c r="L1155" s="8"/>
      <c r="M1155" s="386">
        <v>28992</v>
      </c>
      <c r="N1155" s="386"/>
      <c r="O1155" s="8"/>
      <c r="P1155" s="388" t="str" cm="1">
        <f t="array" ref="P1155">INDEX(Rangos!$E$3:$E$16,MATCH(1,(Dumpadas[[#This Row],[ley]]&gt;=Rangos!$B$3:$B$16)*(Dumpadas[[#This Row],[ley]]&lt;=Rangos!$C$3:$C$16),0))</f>
        <v>F</v>
      </c>
      <c r="R1155" s="769"/>
      <c r="S1155" s="769" t="s">
        <v>1847</v>
      </c>
      <c r="T1155" s="369">
        <v>1</v>
      </c>
      <c r="U1155" s="369">
        <v>3.2</v>
      </c>
      <c r="V1155" s="10">
        <v>1.52E-2</v>
      </c>
      <c r="Y1155" s="769"/>
      <c r="Z1155" s="769" t="s">
        <v>1847</v>
      </c>
      <c r="AA1155" s="369">
        <v>1</v>
      </c>
      <c r="AB1155" s="369">
        <v>3.2</v>
      </c>
      <c r="AC1155" s="10">
        <v>1.52E-2</v>
      </c>
      <c r="AD1155" s="10">
        <v>1.52E-2</v>
      </c>
    </row>
    <row r="1156" spans="2:30">
      <c r="B1156" s="386"/>
      <c r="C1156" s="773" t="s">
        <v>3786</v>
      </c>
      <c r="D1156" s="773" t="s">
        <v>227</v>
      </c>
      <c r="E1156" s="386">
        <v>1159</v>
      </c>
      <c r="F1156" s="410" t="str">
        <f>Dumpadas[[#This Row],[punto]] &amp; " "&amp;Dumpadas[[#This Row],[jornada]]&amp;" " &amp; Dumpadas[[#This Row],[N°Acop]] &amp; " " &amp; TEXT(Dumpadas[[#This Row],[fecha ]], "dd-mm-yyyy")</f>
        <v>NIVEL 974 M4 6N T.PM 1159 30-04-2026</v>
      </c>
      <c r="G1156" s="386" t="s">
        <v>304</v>
      </c>
      <c r="H1156" s="387">
        <v>46142</v>
      </c>
      <c r="I1156" s="386">
        <v>3.2</v>
      </c>
      <c r="J1156" s="8">
        <v>1.7000000000000001E-2</v>
      </c>
      <c r="K1156" s="8">
        <f>+IF(Dumpadas[[#This Row],[ley]]&gt;0.03,0.03,Dumpadas[[#This Row],[ley]])</f>
        <v>1.7000000000000001E-2</v>
      </c>
      <c r="L1156" s="8"/>
      <c r="M1156" s="386">
        <v>28992</v>
      </c>
      <c r="N1156" s="386"/>
      <c r="O1156" s="8"/>
      <c r="P1156" s="388" t="str" cm="1">
        <f t="array" ref="P1156">INDEX(Rangos!$E$3:$E$16,MATCH(1,(Dumpadas[[#This Row],[ley]]&gt;=Rangos!$B$3:$B$16)*(Dumpadas[[#This Row],[ley]]&lt;=Rangos!$C$3:$C$16),0))</f>
        <v>F</v>
      </c>
      <c r="R1156" s="769"/>
      <c r="S1156" s="769" t="s">
        <v>1848</v>
      </c>
      <c r="T1156" s="369">
        <v>1</v>
      </c>
      <c r="U1156" s="369">
        <v>3.2</v>
      </c>
      <c r="V1156" s="10">
        <v>1.06E-2</v>
      </c>
      <c r="Y1156" s="769"/>
      <c r="Z1156" s="769" t="s">
        <v>1848</v>
      </c>
      <c r="AA1156" s="369">
        <v>1</v>
      </c>
      <c r="AB1156" s="369">
        <v>3.2</v>
      </c>
      <c r="AC1156" s="10">
        <v>1.06E-2</v>
      </c>
      <c r="AD1156" s="10">
        <v>1.06E-2</v>
      </c>
    </row>
    <row r="1157" spans="2:30">
      <c r="B1157" s="386"/>
      <c r="C1157" s="773" t="s">
        <v>3786</v>
      </c>
      <c r="D1157" s="773" t="s">
        <v>227</v>
      </c>
      <c r="E1157" s="386">
        <v>1160</v>
      </c>
      <c r="F1157" s="410" t="str">
        <f>Dumpadas[[#This Row],[punto]] &amp; " "&amp;Dumpadas[[#This Row],[jornada]]&amp;" " &amp; Dumpadas[[#This Row],[N°Acop]] &amp; " " &amp; TEXT(Dumpadas[[#This Row],[fecha ]], "dd-mm-yyyy")</f>
        <v>NIVEL 974 M4 6N T.PM 1160 30-04-2026</v>
      </c>
      <c r="G1157" s="386" t="s">
        <v>304</v>
      </c>
      <c r="H1157" s="387">
        <v>46142</v>
      </c>
      <c r="I1157" s="386">
        <v>3.2</v>
      </c>
      <c r="J1157" s="8">
        <v>1.2999999999999999E-2</v>
      </c>
      <c r="K1157" s="8">
        <f>+IF(Dumpadas[[#This Row],[ley]]&gt;0.03,0.03,Dumpadas[[#This Row],[ley]])</f>
        <v>1.2999999999999999E-2</v>
      </c>
      <c r="L1157" s="8"/>
      <c r="M1157" s="386">
        <v>28992</v>
      </c>
      <c r="N1157" s="386"/>
      <c r="O1157" s="8"/>
      <c r="P1157" s="388" t="str" cm="1">
        <f t="array" ref="P1157">INDEX(Rangos!$E$3:$E$16,MATCH(1,(Dumpadas[[#This Row],[ley]]&gt;=Rangos!$B$3:$B$16)*(Dumpadas[[#This Row],[ley]]&lt;=Rangos!$C$3:$C$16),0))</f>
        <v>D</v>
      </c>
      <c r="R1157" s="769"/>
      <c r="S1157" s="769" t="s">
        <v>1849</v>
      </c>
      <c r="T1157" s="369">
        <v>1</v>
      </c>
      <c r="U1157" s="369">
        <v>3.2</v>
      </c>
      <c r="V1157" s="10">
        <v>1.2E-2</v>
      </c>
      <c r="Y1157" s="769"/>
      <c r="Z1157" s="769" t="s">
        <v>1849</v>
      </c>
      <c r="AA1157" s="369">
        <v>1</v>
      </c>
      <c r="AB1157" s="369">
        <v>3.2</v>
      </c>
      <c r="AC1157" s="10">
        <v>1.2E-2</v>
      </c>
      <c r="AD1157" s="10">
        <v>1.2E-2</v>
      </c>
    </row>
    <row r="1158" spans="2:30">
      <c r="B1158" s="386"/>
      <c r="C1158" s="773" t="s">
        <v>3786</v>
      </c>
      <c r="D1158" s="773" t="s">
        <v>227</v>
      </c>
      <c r="E1158" s="386">
        <v>1161</v>
      </c>
      <c r="F1158" s="410" t="str">
        <f>Dumpadas[[#This Row],[punto]] &amp; " "&amp;Dumpadas[[#This Row],[jornada]]&amp;" " &amp; Dumpadas[[#This Row],[N°Acop]] &amp; " " &amp; TEXT(Dumpadas[[#This Row],[fecha ]], "dd-mm-yyyy")</f>
        <v>NIVEL 974 M4 6N T.PM 1161 30-04-2026</v>
      </c>
      <c r="G1158" s="386" t="s">
        <v>304</v>
      </c>
      <c r="H1158" s="387">
        <v>46142</v>
      </c>
      <c r="I1158" s="386">
        <v>3.2</v>
      </c>
      <c r="J1158" s="8">
        <v>1.35E-2</v>
      </c>
      <c r="K1158" s="8">
        <f>+IF(Dumpadas[[#This Row],[ley]]&gt;0.03,0.03,Dumpadas[[#This Row],[ley]])</f>
        <v>1.35E-2</v>
      </c>
      <c r="L1158" s="8"/>
      <c r="M1158" s="386">
        <v>28992</v>
      </c>
      <c r="N1158" s="386"/>
      <c r="O1158" s="8"/>
      <c r="P1158" s="388" t="str" cm="1">
        <f t="array" ref="P1158">INDEX(Rangos!$E$3:$E$16,MATCH(1,(Dumpadas[[#This Row],[ley]]&gt;=Rangos!$B$3:$B$16)*(Dumpadas[[#This Row],[ley]]&lt;=Rangos!$C$3:$C$16),0))</f>
        <v>E</v>
      </c>
      <c r="R1158" s="769"/>
      <c r="S1158" s="769" t="s">
        <v>1850</v>
      </c>
      <c r="T1158" s="369">
        <v>1</v>
      </c>
      <c r="U1158" s="369">
        <v>3.2</v>
      </c>
      <c r="V1158" s="10">
        <v>1.1900000000000001E-2</v>
      </c>
      <c r="Y1158" s="769"/>
      <c r="Z1158" s="769" t="s">
        <v>1850</v>
      </c>
      <c r="AA1158" s="369">
        <v>1</v>
      </c>
      <c r="AB1158" s="369">
        <v>3.2</v>
      </c>
      <c r="AC1158" s="10">
        <v>1.1900000000000001E-2</v>
      </c>
      <c r="AD1158" s="10">
        <v>1.1900000000000001E-2</v>
      </c>
    </row>
    <row r="1159" spans="2:30">
      <c r="B1159" s="535"/>
      <c r="C1159" s="535" t="s">
        <v>3804</v>
      </c>
      <c r="D1159" s="535" t="s">
        <v>3792</v>
      </c>
      <c r="E1159" s="535">
        <v>1162</v>
      </c>
      <c r="F1159" s="537" t="str">
        <f>Dumpadas[[#This Row],[punto]] &amp; " "&amp;Dumpadas[[#This Row],[jornada]]&amp;" " &amp; Dumpadas[[#This Row],[N°Acop]] &amp; " " &amp; TEXT(Dumpadas[[#This Row],[fecha ]], "dd-mm-yyyy")</f>
        <v>NIVEL 974 M4 7S L32 T.PM 1162 30-04-2026</v>
      </c>
      <c r="G1159" s="535" t="s">
        <v>304</v>
      </c>
      <c r="H1159" s="538">
        <v>46142</v>
      </c>
      <c r="I1159" s="535">
        <v>3.2</v>
      </c>
      <c r="J1159" s="539">
        <v>2.0500000000000001E-2</v>
      </c>
      <c r="K1159" s="539">
        <f>+IF(Dumpadas[[#This Row],[ley]]&gt;0.03,0.03,Dumpadas[[#This Row],[ley]])</f>
        <v>2.0500000000000001E-2</v>
      </c>
      <c r="L1159" s="539"/>
      <c r="M1159" s="535">
        <v>28993</v>
      </c>
      <c r="N1159" s="535"/>
      <c r="O1159" s="539"/>
      <c r="P1159" s="540" t="str" cm="1">
        <f t="array" ref="P1159">INDEX(Rangos!$E$3:$E$16,MATCH(1,(Dumpadas[[#This Row],[ley]]&gt;=Rangos!$B$3:$B$16)*(Dumpadas[[#This Row],[ley]]&lt;=Rangos!$C$3:$C$16),0))</f>
        <v>H</v>
      </c>
      <c r="R1159" s="769"/>
      <c r="S1159" s="769" t="s">
        <v>1851</v>
      </c>
      <c r="T1159" s="369">
        <v>1</v>
      </c>
      <c r="U1159" s="369">
        <v>3.2</v>
      </c>
      <c r="V1159" s="10">
        <v>8.9999999999999993E-3</v>
      </c>
      <c r="Y1159" s="769"/>
      <c r="Z1159" s="769" t="s">
        <v>1851</v>
      </c>
      <c r="AA1159" s="369">
        <v>1</v>
      </c>
      <c r="AB1159" s="369">
        <v>3.2</v>
      </c>
      <c r="AC1159" s="10">
        <v>8.9999999999999993E-3</v>
      </c>
      <c r="AD1159" s="10">
        <v>8.9999999999999993E-3</v>
      </c>
    </row>
    <row r="1160" spans="2:30">
      <c r="B1160" s="535"/>
      <c r="C1160" s="535" t="s">
        <v>3804</v>
      </c>
      <c r="D1160" s="535" t="s">
        <v>3792</v>
      </c>
      <c r="E1160" s="535">
        <v>1163</v>
      </c>
      <c r="F1160" s="537" t="str">
        <f>Dumpadas[[#This Row],[punto]] &amp; " "&amp;Dumpadas[[#This Row],[jornada]]&amp;" " &amp; Dumpadas[[#This Row],[N°Acop]] &amp; " " &amp; TEXT(Dumpadas[[#This Row],[fecha ]], "dd-mm-yyyy")</f>
        <v>NIVEL 974 M4 7S L32 T.PM 1163 30-04-2026</v>
      </c>
      <c r="G1160" s="535" t="s">
        <v>304</v>
      </c>
      <c r="H1160" s="538">
        <v>46142</v>
      </c>
      <c r="I1160" s="535">
        <v>3.2</v>
      </c>
      <c r="J1160" s="539">
        <v>2.7300000000000001E-2</v>
      </c>
      <c r="K1160" s="539">
        <f>+IF(Dumpadas[[#This Row],[ley]]&gt;0.03,0.03,Dumpadas[[#This Row],[ley]])</f>
        <v>2.7300000000000001E-2</v>
      </c>
      <c r="L1160" s="539"/>
      <c r="M1160" s="535">
        <v>28993</v>
      </c>
      <c r="N1160" s="535"/>
      <c r="O1160" s="539"/>
      <c r="P1160" s="540" t="str" cm="1">
        <f t="array" ref="P1160">INDEX(Rangos!$E$3:$E$16,MATCH(1,(Dumpadas[[#This Row],[ley]]&gt;=Rangos!$B$3:$B$16)*(Dumpadas[[#This Row],[ley]]&lt;=Rangos!$C$3:$C$16),0))</f>
        <v>K</v>
      </c>
      <c r="R1160" s="769"/>
      <c r="S1160" s="769" t="s">
        <v>1852</v>
      </c>
      <c r="T1160" s="369">
        <v>1</v>
      </c>
      <c r="U1160" s="369">
        <v>3.2</v>
      </c>
      <c r="V1160" s="10">
        <v>1.1599999999999999E-2</v>
      </c>
      <c r="Y1160" s="769"/>
      <c r="Z1160" s="769" t="s">
        <v>1852</v>
      </c>
      <c r="AA1160" s="369">
        <v>1</v>
      </c>
      <c r="AB1160" s="369">
        <v>3.2</v>
      </c>
      <c r="AC1160" s="10">
        <v>1.1599999999999999E-2</v>
      </c>
      <c r="AD1160" s="10">
        <v>1.1599999999999999E-2</v>
      </c>
    </row>
    <row r="1161" spans="2:30">
      <c r="B1161" s="535"/>
      <c r="C1161" s="535" t="s">
        <v>3804</v>
      </c>
      <c r="D1161" s="535" t="s">
        <v>3792</v>
      </c>
      <c r="E1161" s="535">
        <v>1164</v>
      </c>
      <c r="F1161" s="537" t="str">
        <f>Dumpadas[[#This Row],[punto]] &amp; " "&amp;Dumpadas[[#This Row],[jornada]]&amp;" " &amp; Dumpadas[[#This Row],[N°Acop]] &amp; " " &amp; TEXT(Dumpadas[[#This Row],[fecha ]], "dd-mm-yyyy")</f>
        <v>NIVEL 974 M4 7S L32 T.PM 1164 30-04-2026</v>
      </c>
      <c r="G1161" s="535" t="s">
        <v>304</v>
      </c>
      <c r="H1161" s="538">
        <v>46142</v>
      </c>
      <c r="I1161" s="535">
        <v>3.2</v>
      </c>
      <c r="J1161" s="539">
        <v>1.7000000000000001E-2</v>
      </c>
      <c r="K1161" s="539">
        <f>+IF(Dumpadas[[#This Row],[ley]]&gt;0.03,0.03,Dumpadas[[#This Row],[ley]])</f>
        <v>1.7000000000000001E-2</v>
      </c>
      <c r="L1161" s="539"/>
      <c r="M1161" s="535">
        <v>28993</v>
      </c>
      <c r="N1161" s="535"/>
      <c r="O1161" s="539"/>
      <c r="P1161" s="540" t="str" cm="1">
        <f t="array" ref="P1161">INDEX(Rangos!$E$3:$E$16,MATCH(1,(Dumpadas[[#This Row],[ley]]&gt;=Rangos!$B$3:$B$16)*(Dumpadas[[#This Row],[ley]]&lt;=Rangos!$C$3:$C$16),0))</f>
        <v>F</v>
      </c>
      <c r="R1161" s="769"/>
      <c r="S1161" s="769" t="s">
        <v>1853</v>
      </c>
      <c r="T1161" s="369">
        <v>1</v>
      </c>
      <c r="U1161" s="369">
        <v>3.2</v>
      </c>
      <c r="V1161" s="10">
        <v>1.37E-2</v>
      </c>
      <c r="Y1161" s="769"/>
      <c r="Z1161" s="769" t="s">
        <v>1853</v>
      </c>
      <c r="AA1161" s="369">
        <v>1</v>
      </c>
      <c r="AB1161" s="369">
        <v>3.2</v>
      </c>
      <c r="AC1161" s="10">
        <v>1.37E-2</v>
      </c>
      <c r="AD1161" s="10">
        <v>1.37E-2</v>
      </c>
    </row>
    <row r="1162" spans="2:30">
      <c r="B1162" s="535"/>
      <c r="C1162" s="535" t="s">
        <v>3804</v>
      </c>
      <c r="D1162" s="535" t="s">
        <v>3792</v>
      </c>
      <c r="E1162" s="535">
        <v>1165</v>
      </c>
      <c r="F1162" s="537" t="str">
        <f>Dumpadas[[#This Row],[punto]] &amp; " "&amp;Dumpadas[[#This Row],[jornada]]&amp;" " &amp; Dumpadas[[#This Row],[N°Acop]] &amp; " " &amp; TEXT(Dumpadas[[#This Row],[fecha ]], "dd-mm-yyyy")</f>
        <v>NIVEL 974 M4 7S L32 T.PM 1165 30-04-2026</v>
      </c>
      <c r="G1162" s="535" t="s">
        <v>304</v>
      </c>
      <c r="H1162" s="538">
        <v>46142</v>
      </c>
      <c r="I1162" s="535">
        <v>3.2</v>
      </c>
      <c r="J1162" s="539">
        <v>1.6899999999999998E-2</v>
      </c>
      <c r="K1162" s="539">
        <f>+IF(Dumpadas[[#This Row],[ley]]&gt;0.03,0.03,Dumpadas[[#This Row],[ley]])</f>
        <v>1.6899999999999998E-2</v>
      </c>
      <c r="L1162" s="539"/>
      <c r="M1162" s="535">
        <v>28993</v>
      </c>
      <c r="N1162" s="535"/>
      <c r="O1162" s="539"/>
      <c r="P1162" s="540" t="str" cm="1">
        <f t="array" ref="P1162">INDEX(Rangos!$E$3:$E$16,MATCH(1,(Dumpadas[[#This Row],[ley]]&gt;=Rangos!$B$3:$B$16)*(Dumpadas[[#This Row],[ley]]&lt;=Rangos!$C$3:$C$16),0))</f>
        <v>F</v>
      </c>
      <c r="R1162" s="769"/>
      <c r="S1162" s="769" t="s">
        <v>1854</v>
      </c>
      <c r="T1162" s="369">
        <v>1</v>
      </c>
      <c r="U1162" s="369">
        <v>3.2</v>
      </c>
      <c r="V1162" s="10">
        <v>1.3899999999999999E-2</v>
      </c>
      <c r="Y1162" s="769"/>
      <c r="Z1162" s="769" t="s">
        <v>1854</v>
      </c>
      <c r="AA1162" s="369">
        <v>1</v>
      </c>
      <c r="AB1162" s="369">
        <v>3.2</v>
      </c>
      <c r="AC1162" s="10">
        <v>1.3899999999999999E-2</v>
      </c>
      <c r="AD1162" s="10">
        <v>1.3899999999999999E-2</v>
      </c>
    </row>
    <row r="1163" spans="2:30">
      <c r="B1163" s="535"/>
      <c r="C1163" s="535" t="s">
        <v>3804</v>
      </c>
      <c r="D1163" s="535" t="s">
        <v>3792</v>
      </c>
      <c r="E1163" s="535">
        <v>1166</v>
      </c>
      <c r="F1163" s="537" t="str">
        <f>Dumpadas[[#This Row],[punto]] &amp; " "&amp;Dumpadas[[#This Row],[jornada]]&amp;" " &amp; Dumpadas[[#This Row],[N°Acop]] &amp; " " &amp; TEXT(Dumpadas[[#This Row],[fecha ]], "dd-mm-yyyy")</f>
        <v>NIVEL 974 M4 7S L32 T.PM 1166 30-04-2026</v>
      </c>
      <c r="G1163" s="535" t="s">
        <v>304</v>
      </c>
      <c r="H1163" s="538">
        <v>46142</v>
      </c>
      <c r="I1163" s="535">
        <v>3.2</v>
      </c>
      <c r="J1163" s="539">
        <v>1.7999999999999999E-2</v>
      </c>
      <c r="K1163" s="539">
        <f>+IF(Dumpadas[[#This Row],[ley]]&gt;0.03,0.03,Dumpadas[[#This Row],[ley]])</f>
        <v>1.7999999999999999E-2</v>
      </c>
      <c r="L1163" s="539"/>
      <c r="M1163" s="535">
        <v>28993</v>
      </c>
      <c r="N1163" s="535"/>
      <c r="O1163" s="539"/>
      <c r="P1163" s="540" t="str" cm="1">
        <f t="array" ref="P1163">INDEX(Rangos!$E$3:$E$16,MATCH(1,(Dumpadas[[#This Row],[ley]]&gt;=Rangos!$B$3:$B$16)*(Dumpadas[[#This Row],[ley]]&lt;=Rangos!$C$3:$C$16),0))</f>
        <v>G</v>
      </c>
      <c r="R1163" s="769"/>
      <c r="S1163" s="769" t="s">
        <v>1855</v>
      </c>
      <c r="T1163" s="369">
        <v>1</v>
      </c>
      <c r="U1163" s="369">
        <v>3.2</v>
      </c>
      <c r="V1163" s="10">
        <v>2.0899999999999998E-2</v>
      </c>
      <c r="Y1163" s="769"/>
      <c r="Z1163" s="769" t="s">
        <v>1855</v>
      </c>
      <c r="AA1163" s="369">
        <v>1</v>
      </c>
      <c r="AB1163" s="369">
        <v>3.2</v>
      </c>
      <c r="AC1163" s="10">
        <v>2.0899999999999998E-2</v>
      </c>
      <c r="AD1163" s="10">
        <v>2.0899999999999998E-2</v>
      </c>
    </row>
    <row r="1164" spans="2:30">
      <c r="B1164" s="646"/>
      <c r="C1164" s="773" t="s">
        <v>3803</v>
      </c>
      <c r="D1164" s="773" t="s">
        <v>3792</v>
      </c>
      <c r="E1164" s="386">
        <v>1167</v>
      </c>
      <c r="F1164" s="410" t="str">
        <f>Dumpadas[[#This Row],[punto]] &amp; " "&amp;Dumpadas[[#This Row],[jornada]]&amp;" " &amp; Dumpadas[[#This Row],[N°Acop]] &amp; " " &amp; TEXT(Dumpadas[[#This Row],[fecha ]], "dd-mm-yyyy")</f>
        <v>NIVEL 974 M4 7S L31 T.PM 1167 30-04-2026</v>
      </c>
      <c r="G1164" s="646" t="s">
        <v>304</v>
      </c>
      <c r="H1164" s="387">
        <v>46142</v>
      </c>
      <c r="I1164" s="386">
        <v>3.2</v>
      </c>
      <c r="J1164" s="8">
        <v>2.0500000000000001E-2</v>
      </c>
      <c r="K1164" s="8">
        <f>+IF(Dumpadas[[#This Row],[ley]]&gt;0.03,0.03,Dumpadas[[#This Row],[ley]])</f>
        <v>2.0500000000000001E-2</v>
      </c>
      <c r="L1164" s="427"/>
      <c r="M1164" s="386">
        <v>28993</v>
      </c>
      <c r="N1164" s="386"/>
      <c r="O1164" s="7"/>
      <c r="P1164" s="10" t="str" cm="1">
        <f t="array" ref="P1164">INDEX(Rangos!$E$3:$E$16,MATCH(1,(Dumpadas[[#This Row],[ley]]&gt;=Rangos!$B$3:$B$16)*(Dumpadas[[#This Row],[ley]]&lt;=Rangos!$C$3:$C$16),0))</f>
        <v>H</v>
      </c>
      <c r="R1164" s="769"/>
      <c r="S1164" s="769" t="s">
        <v>1856</v>
      </c>
      <c r="T1164" s="369">
        <v>1</v>
      </c>
      <c r="U1164" s="369">
        <v>3.2</v>
      </c>
      <c r="V1164" s="10">
        <v>1.5800000000000002E-2</v>
      </c>
      <c r="Y1164" s="769"/>
      <c r="Z1164" s="769" t="s">
        <v>1856</v>
      </c>
      <c r="AA1164" s="369">
        <v>1</v>
      </c>
      <c r="AB1164" s="369">
        <v>3.2</v>
      </c>
      <c r="AC1164" s="10">
        <v>1.5800000000000002E-2</v>
      </c>
      <c r="AD1164" s="10">
        <v>1.5800000000000002E-2</v>
      </c>
    </row>
    <row r="1165" spans="2:30">
      <c r="B1165" s="646"/>
      <c r="C1165" s="773" t="s">
        <v>3803</v>
      </c>
      <c r="D1165" s="773" t="s">
        <v>3792</v>
      </c>
      <c r="E1165" s="386">
        <v>1168</v>
      </c>
      <c r="F1165" s="410" t="str">
        <f>Dumpadas[[#This Row],[punto]] &amp; " "&amp;Dumpadas[[#This Row],[jornada]]&amp;" " &amp; Dumpadas[[#This Row],[N°Acop]] &amp; " " &amp; TEXT(Dumpadas[[#This Row],[fecha ]], "dd-mm-yyyy")</f>
        <v>NIVEL 974 M4 7S L31 T.PM 1168 30-04-2026</v>
      </c>
      <c r="G1165" s="646" t="s">
        <v>304</v>
      </c>
      <c r="H1165" s="387">
        <v>46142</v>
      </c>
      <c r="I1165" s="386">
        <v>3.2</v>
      </c>
      <c r="J1165" s="8">
        <v>1.52E-2</v>
      </c>
      <c r="K1165" s="8">
        <f>+IF(Dumpadas[[#This Row],[ley]]&gt;0.03,0.03,Dumpadas[[#This Row],[ley]])</f>
        <v>1.52E-2</v>
      </c>
      <c r="L1165" s="427"/>
      <c r="M1165" s="386">
        <v>28994</v>
      </c>
      <c r="N1165" s="386"/>
      <c r="O1165" s="7"/>
      <c r="P1165" s="10" t="str" cm="1">
        <f t="array" ref="P1165">INDEX(Rangos!$E$3:$E$16,MATCH(1,(Dumpadas[[#This Row],[ley]]&gt;=Rangos!$B$3:$B$16)*(Dumpadas[[#This Row],[ley]]&lt;=Rangos!$C$3:$C$16),0))</f>
        <v>F</v>
      </c>
      <c r="R1165" s="769"/>
      <c r="S1165" s="769" t="s">
        <v>1857</v>
      </c>
      <c r="T1165" s="369">
        <v>1</v>
      </c>
      <c r="U1165" s="369">
        <v>3.2</v>
      </c>
      <c r="V1165" s="10">
        <v>1.2500000000000001E-2</v>
      </c>
      <c r="Y1165" s="769"/>
      <c r="Z1165" s="769" t="s">
        <v>1857</v>
      </c>
      <c r="AA1165" s="369">
        <v>1</v>
      </c>
      <c r="AB1165" s="369">
        <v>3.2</v>
      </c>
      <c r="AC1165" s="10">
        <v>1.2500000000000001E-2</v>
      </c>
      <c r="AD1165" s="10">
        <v>1.2500000000000001E-2</v>
      </c>
    </row>
    <row r="1166" spans="2:30">
      <c r="B1166" s="646"/>
      <c r="C1166" s="773" t="s">
        <v>3803</v>
      </c>
      <c r="D1166" s="773" t="s">
        <v>3792</v>
      </c>
      <c r="E1166" s="386">
        <v>1169</v>
      </c>
      <c r="F1166" s="410" t="str">
        <f>Dumpadas[[#This Row],[punto]] &amp; " "&amp;Dumpadas[[#This Row],[jornada]]&amp;" " &amp; Dumpadas[[#This Row],[N°Acop]] &amp; " " &amp; TEXT(Dumpadas[[#This Row],[fecha ]], "dd-mm-yyyy")</f>
        <v>NIVEL 974 M4 7S L31 T.PM 1169 30-04-2026</v>
      </c>
      <c r="G1166" s="646" t="s">
        <v>304</v>
      </c>
      <c r="H1166" s="387">
        <v>46142</v>
      </c>
      <c r="I1166" s="386">
        <v>3.2</v>
      </c>
      <c r="J1166" s="8">
        <v>1.06E-2</v>
      </c>
      <c r="K1166" s="8">
        <f>+IF(Dumpadas[[#This Row],[ley]]&gt;0.03,0.03,Dumpadas[[#This Row],[ley]])</f>
        <v>1.06E-2</v>
      </c>
      <c r="L1166" s="427"/>
      <c r="M1166" s="386">
        <v>28994</v>
      </c>
      <c r="N1166" s="386"/>
      <c r="O1166" s="7"/>
      <c r="P1166" s="10" t="str" cm="1">
        <f t="array" ref="P1166">INDEX(Rangos!$E$3:$E$16,MATCH(1,(Dumpadas[[#This Row],[ley]]&gt;=Rangos!$B$3:$B$16)*(Dumpadas[[#This Row],[ley]]&lt;=Rangos!$C$3:$C$16),0))</f>
        <v>C</v>
      </c>
      <c r="R1166" s="769"/>
      <c r="S1166" s="769" t="s">
        <v>1858</v>
      </c>
      <c r="T1166" s="369">
        <v>1</v>
      </c>
      <c r="U1166" s="369">
        <v>3.2</v>
      </c>
      <c r="V1166" s="10">
        <v>1.7299999999999999E-2</v>
      </c>
      <c r="Y1166" s="769"/>
      <c r="Z1166" s="769" t="s">
        <v>1858</v>
      </c>
      <c r="AA1166" s="369">
        <v>1</v>
      </c>
      <c r="AB1166" s="369">
        <v>3.2</v>
      </c>
      <c r="AC1166" s="10">
        <v>1.7299999999999999E-2</v>
      </c>
      <c r="AD1166" s="10">
        <v>1.7299999999999999E-2</v>
      </c>
    </row>
    <row r="1167" spans="2:30">
      <c r="B1167" s="646"/>
      <c r="C1167" s="773" t="s">
        <v>3803</v>
      </c>
      <c r="D1167" s="773" t="s">
        <v>3792</v>
      </c>
      <c r="E1167" s="386">
        <v>1170</v>
      </c>
      <c r="F1167" s="410" t="str">
        <f>Dumpadas[[#This Row],[punto]] &amp; " "&amp;Dumpadas[[#This Row],[jornada]]&amp;" " &amp; Dumpadas[[#This Row],[N°Acop]] &amp; " " &amp; TEXT(Dumpadas[[#This Row],[fecha ]], "dd-mm-yyyy")</f>
        <v>NIVEL 974 M4 7S L31 T.PM 1170 30-04-2026</v>
      </c>
      <c r="G1167" s="646" t="s">
        <v>304</v>
      </c>
      <c r="H1167" s="387">
        <v>46142</v>
      </c>
      <c r="I1167" s="386">
        <v>3.2</v>
      </c>
      <c r="J1167" s="8">
        <v>1.12E-2</v>
      </c>
      <c r="K1167" s="8">
        <f>+IF(Dumpadas[[#This Row],[ley]]&gt;0.03,0.03,Dumpadas[[#This Row],[ley]])</f>
        <v>1.12E-2</v>
      </c>
      <c r="L1167" s="427"/>
      <c r="M1167" s="386">
        <v>28994</v>
      </c>
      <c r="N1167" s="386"/>
      <c r="O1167" s="7"/>
      <c r="P1167" s="10" t="str" cm="1">
        <f t="array" ref="P1167">INDEX(Rangos!$E$3:$E$16,MATCH(1,(Dumpadas[[#This Row],[ley]]&gt;=Rangos!$B$3:$B$16)*(Dumpadas[[#This Row],[ley]]&lt;=Rangos!$C$3:$C$16),0))</f>
        <v>C</v>
      </c>
      <c r="R1167" s="769"/>
      <c r="S1167" s="769" t="s">
        <v>1859</v>
      </c>
      <c r="T1167" s="369">
        <v>1</v>
      </c>
      <c r="U1167" s="369">
        <v>3.2</v>
      </c>
      <c r="V1167" s="10">
        <v>1.37E-2</v>
      </c>
      <c r="Y1167" s="769"/>
      <c r="Z1167" s="769" t="s">
        <v>1859</v>
      </c>
      <c r="AA1167" s="369">
        <v>1</v>
      </c>
      <c r="AB1167" s="369">
        <v>3.2</v>
      </c>
      <c r="AC1167" s="10">
        <v>1.37E-2</v>
      </c>
      <c r="AD1167" s="10">
        <v>1.37E-2</v>
      </c>
    </row>
    <row r="1168" spans="2:30">
      <c r="B1168" s="646"/>
      <c r="C1168" s="773" t="s">
        <v>3803</v>
      </c>
      <c r="D1168" s="773" t="s">
        <v>3792</v>
      </c>
      <c r="E1168" s="386">
        <v>1171</v>
      </c>
      <c r="F1168" s="410" t="str">
        <f>Dumpadas[[#This Row],[punto]] &amp; " "&amp;Dumpadas[[#This Row],[jornada]]&amp;" " &amp; Dumpadas[[#This Row],[N°Acop]] &amp; " " &amp; TEXT(Dumpadas[[#This Row],[fecha ]], "dd-mm-yyyy")</f>
        <v>NIVEL 974 M4 7S L31 T.PM 1171 30-04-2026</v>
      </c>
      <c r="G1168" s="646" t="s">
        <v>304</v>
      </c>
      <c r="H1168" s="387">
        <v>46142</v>
      </c>
      <c r="I1168" s="386">
        <v>3.2</v>
      </c>
      <c r="J1168" s="8">
        <v>1.26E-2</v>
      </c>
      <c r="K1168" s="8">
        <f>+IF(Dumpadas[[#This Row],[ley]]&gt;0.03,0.03,Dumpadas[[#This Row],[ley]])</f>
        <v>1.26E-2</v>
      </c>
      <c r="L1168" s="427"/>
      <c r="M1168" s="386">
        <v>28994</v>
      </c>
      <c r="N1168" s="386"/>
      <c r="O1168" s="7"/>
      <c r="P1168" s="10" t="str" cm="1">
        <f t="array" ref="P1168">INDEX(Rangos!$E$3:$E$16,MATCH(1,(Dumpadas[[#This Row],[ley]]&gt;=Rangos!$B$3:$B$16)*(Dumpadas[[#This Row],[ley]]&lt;=Rangos!$C$3:$C$16),0))</f>
        <v>D</v>
      </c>
      <c r="R1168" s="769"/>
      <c r="S1168" s="769" t="s">
        <v>1860</v>
      </c>
      <c r="T1168" s="369">
        <v>1</v>
      </c>
      <c r="U1168" s="369">
        <v>3.2</v>
      </c>
      <c r="V1168" s="10">
        <v>1.2999999999999999E-2</v>
      </c>
      <c r="Y1168" s="769"/>
      <c r="Z1168" s="769" t="s">
        <v>1860</v>
      </c>
      <c r="AA1168" s="369">
        <v>1</v>
      </c>
      <c r="AB1168" s="369">
        <v>3.2</v>
      </c>
      <c r="AC1168" s="10">
        <v>1.2999999999999999E-2</v>
      </c>
      <c r="AD1168" s="10">
        <v>1.2999999999999999E-2</v>
      </c>
    </row>
    <row r="1169" spans="2:30">
      <c r="B1169" s="646"/>
      <c r="C1169" s="773" t="s">
        <v>3803</v>
      </c>
      <c r="D1169" s="773" t="s">
        <v>3792</v>
      </c>
      <c r="E1169" s="386">
        <v>1172</v>
      </c>
      <c r="F1169" s="410" t="str">
        <f>Dumpadas[[#This Row],[punto]] &amp; " "&amp;Dumpadas[[#This Row],[jornada]]&amp;" " &amp; Dumpadas[[#This Row],[N°Acop]] &amp; " " &amp; TEXT(Dumpadas[[#This Row],[fecha ]], "dd-mm-yyyy")</f>
        <v>NIVEL 974 M4 7S L31 T.PM 1172 30-04-2026</v>
      </c>
      <c r="G1169" s="646" t="s">
        <v>304</v>
      </c>
      <c r="H1169" s="387">
        <v>46142</v>
      </c>
      <c r="I1169" s="386">
        <v>3.2</v>
      </c>
      <c r="J1169" s="8">
        <v>1.21E-2</v>
      </c>
      <c r="K1169" s="8">
        <f>+IF(Dumpadas[[#This Row],[ley]]&gt;0.03,0.03,Dumpadas[[#This Row],[ley]])</f>
        <v>1.21E-2</v>
      </c>
      <c r="L1169" s="427"/>
      <c r="M1169" s="386">
        <v>28994</v>
      </c>
      <c r="N1169" s="386"/>
      <c r="O1169" s="7"/>
      <c r="P1169" s="10" t="str" cm="1">
        <f t="array" ref="P1169">INDEX(Rangos!$E$3:$E$16,MATCH(1,(Dumpadas[[#This Row],[ley]]&gt;=Rangos!$B$3:$B$16)*(Dumpadas[[#This Row],[ley]]&lt;=Rangos!$C$3:$C$16),0))</f>
        <v>D</v>
      </c>
      <c r="R1169" s="769"/>
      <c r="S1169" s="769" t="s">
        <v>1861</v>
      </c>
      <c r="T1169" s="369">
        <v>1</v>
      </c>
      <c r="U1169" s="369">
        <v>3.2</v>
      </c>
      <c r="V1169" s="10">
        <v>1.35E-2</v>
      </c>
      <c r="Y1169" s="769"/>
      <c r="Z1169" s="769" t="s">
        <v>1861</v>
      </c>
      <c r="AA1169" s="369">
        <v>1</v>
      </c>
      <c r="AB1169" s="369">
        <v>3.2</v>
      </c>
      <c r="AC1169" s="10">
        <v>1.35E-2</v>
      </c>
      <c r="AD1169" s="10">
        <v>1.35E-2</v>
      </c>
    </row>
    <row r="1170" spans="2:30">
      <c r="B1170" s="646"/>
      <c r="C1170" s="773" t="s">
        <v>3803</v>
      </c>
      <c r="D1170" s="773" t="s">
        <v>3792</v>
      </c>
      <c r="E1170" s="386">
        <v>1173</v>
      </c>
      <c r="F1170" s="410" t="str">
        <f>Dumpadas[[#This Row],[punto]] &amp; " "&amp;Dumpadas[[#This Row],[jornada]]&amp;" " &amp; Dumpadas[[#This Row],[N°Acop]] &amp; " " &amp; TEXT(Dumpadas[[#This Row],[fecha ]], "dd-mm-yyyy")</f>
        <v>NIVEL 974 M4 7S L31 T.PM 1173 30-04-2026</v>
      </c>
      <c r="G1170" s="646" t="s">
        <v>304</v>
      </c>
      <c r="H1170" s="387">
        <v>46142</v>
      </c>
      <c r="I1170" s="386">
        <v>3.2</v>
      </c>
      <c r="J1170" s="8">
        <v>1.0500000000000001E-2</v>
      </c>
      <c r="K1170" s="8">
        <f>+IF(Dumpadas[[#This Row],[ley]]&gt;0.03,0.03,Dumpadas[[#This Row],[ley]])</f>
        <v>1.0500000000000001E-2</v>
      </c>
      <c r="L1170" s="427"/>
      <c r="M1170" s="386">
        <v>28994</v>
      </c>
      <c r="N1170" s="386"/>
      <c r="O1170" s="7"/>
      <c r="P1170" s="10" t="str" cm="1">
        <f t="array" ref="P1170">INDEX(Rangos!$E$3:$E$16,MATCH(1,(Dumpadas[[#This Row],[ley]]&gt;=Rangos!$B$3:$B$16)*(Dumpadas[[#This Row],[ley]]&lt;=Rangos!$C$3:$C$16),0))</f>
        <v>C</v>
      </c>
      <c r="R1170" s="769"/>
      <c r="S1170" s="769" t="s">
        <v>1862</v>
      </c>
      <c r="T1170" s="369">
        <v>1</v>
      </c>
      <c r="U1170" s="369">
        <v>3.2</v>
      </c>
      <c r="V1170" s="10">
        <v>1.09E-2</v>
      </c>
      <c r="Y1170" s="769"/>
      <c r="Z1170" s="769" t="s">
        <v>1862</v>
      </c>
      <c r="AA1170" s="369">
        <v>1</v>
      </c>
      <c r="AB1170" s="369">
        <v>3.2</v>
      </c>
      <c r="AC1170" s="10">
        <v>1.09E-2</v>
      </c>
      <c r="AD1170" s="10">
        <v>1.09E-2</v>
      </c>
    </row>
    <row r="1171" spans="2:30">
      <c r="B1171" s="646"/>
      <c r="C1171" s="773" t="s">
        <v>3803</v>
      </c>
      <c r="D1171" s="773" t="s">
        <v>3792</v>
      </c>
      <c r="E1171" s="386">
        <v>1174</v>
      </c>
      <c r="F1171" s="410" t="str">
        <f>Dumpadas[[#This Row],[punto]] &amp; " "&amp;Dumpadas[[#This Row],[jornada]]&amp;" " &amp; Dumpadas[[#This Row],[N°Acop]] &amp; " " &amp; TEXT(Dumpadas[[#This Row],[fecha ]], "dd-mm-yyyy")</f>
        <v>NIVEL 974 M4 7S L31 T.PM 1174 30-04-2026</v>
      </c>
      <c r="G1171" s="646" t="s">
        <v>304</v>
      </c>
      <c r="H1171" s="387">
        <v>46142</v>
      </c>
      <c r="I1171" s="386">
        <v>3.2</v>
      </c>
      <c r="J1171" s="8">
        <v>1.11E-2</v>
      </c>
      <c r="K1171" s="8">
        <f>+IF(Dumpadas[[#This Row],[ley]]&gt;0.03,0.03,Dumpadas[[#This Row],[ley]])</f>
        <v>1.11E-2</v>
      </c>
      <c r="L1171" s="427"/>
      <c r="M1171" s="386">
        <v>28994</v>
      </c>
      <c r="N1171" s="386"/>
      <c r="O1171" s="7"/>
      <c r="P1171" s="10" t="str" cm="1">
        <f t="array" ref="P1171">INDEX(Rangos!$E$3:$E$16,MATCH(1,(Dumpadas[[#This Row],[ley]]&gt;=Rangos!$B$3:$B$16)*(Dumpadas[[#This Row],[ley]]&lt;=Rangos!$C$3:$C$16),0))</f>
        <v>C</v>
      </c>
      <c r="R1171" s="769"/>
      <c r="S1171" s="769" t="s">
        <v>1863</v>
      </c>
      <c r="T1171" s="369">
        <v>1</v>
      </c>
      <c r="U1171" s="369">
        <v>3.2</v>
      </c>
      <c r="V1171" s="10">
        <v>1.2200000000000001E-2</v>
      </c>
      <c r="Y1171" s="769"/>
      <c r="Z1171" s="769" t="s">
        <v>1863</v>
      </c>
      <c r="AA1171" s="369">
        <v>1</v>
      </c>
      <c r="AB1171" s="369">
        <v>3.2</v>
      </c>
      <c r="AC1171" s="10">
        <v>1.2200000000000001E-2</v>
      </c>
      <c r="AD1171" s="10">
        <v>1.2200000000000001E-2</v>
      </c>
    </row>
    <row r="1172" spans="2:30">
      <c r="B1172" s="646"/>
      <c r="C1172" s="773" t="s">
        <v>3803</v>
      </c>
      <c r="D1172" s="773" t="s">
        <v>3792</v>
      </c>
      <c r="E1172" s="386">
        <v>1175</v>
      </c>
      <c r="F1172" s="410" t="str">
        <f>Dumpadas[[#This Row],[punto]] &amp; " "&amp;Dumpadas[[#This Row],[jornada]]&amp;" " &amp; Dumpadas[[#This Row],[N°Acop]] &amp; " " &amp; TEXT(Dumpadas[[#This Row],[fecha ]], "dd-mm-yyyy")</f>
        <v>NIVEL 974 M4 7S L31 T.PM 1175 30-04-2026</v>
      </c>
      <c r="G1172" s="646" t="s">
        <v>304</v>
      </c>
      <c r="H1172" s="387">
        <v>46142</v>
      </c>
      <c r="I1172" s="386">
        <v>3.2</v>
      </c>
      <c r="J1172" s="8">
        <v>1.2200000000000001E-2</v>
      </c>
      <c r="K1172" s="8">
        <f>+IF(Dumpadas[[#This Row],[ley]]&gt;0.03,0.03,Dumpadas[[#This Row],[ley]])</f>
        <v>1.2200000000000001E-2</v>
      </c>
      <c r="L1172" s="427"/>
      <c r="M1172" s="386">
        <v>28994</v>
      </c>
      <c r="N1172" s="386"/>
      <c r="O1172" s="7"/>
      <c r="P1172" s="10" t="str" cm="1">
        <f t="array" ref="P1172">INDEX(Rangos!$E$3:$E$16,MATCH(1,(Dumpadas[[#This Row],[ley]]&gt;=Rangos!$B$3:$B$16)*(Dumpadas[[#This Row],[ley]]&lt;=Rangos!$C$3:$C$16),0))</f>
        <v>D</v>
      </c>
      <c r="R1172" s="769"/>
      <c r="S1172" s="769" t="s">
        <v>1864</v>
      </c>
      <c r="T1172" s="369">
        <v>1</v>
      </c>
      <c r="U1172" s="369">
        <v>3.2</v>
      </c>
      <c r="V1172" s="10">
        <v>1.7100000000000001E-2</v>
      </c>
      <c r="Y1172" s="769"/>
      <c r="Z1172" s="769" t="s">
        <v>1864</v>
      </c>
      <c r="AA1172" s="369">
        <v>1</v>
      </c>
      <c r="AB1172" s="369">
        <v>3.2</v>
      </c>
      <c r="AC1172" s="10">
        <v>1.7100000000000001E-2</v>
      </c>
      <c r="AD1172" s="10">
        <v>1.7100000000000001E-2</v>
      </c>
    </row>
    <row r="1173" spans="2:30">
      <c r="B1173" s="535"/>
      <c r="C1173" s="535" t="s">
        <v>3786</v>
      </c>
      <c r="D1173" s="535" t="s">
        <v>227</v>
      </c>
      <c r="E1173" s="535">
        <v>1176</v>
      </c>
      <c r="F1173" s="537" t="str">
        <f>Dumpadas[[#This Row],[punto]] &amp; " "&amp;Dumpadas[[#This Row],[jornada]]&amp;" " &amp; Dumpadas[[#This Row],[N°Acop]] &amp; " " &amp; TEXT(Dumpadas[[#This Row],[fecha ]], "dd-mm-yyyy")</f>
        <v>NIVEL 974 M4 6N PM 1176 04-05-2026</v>
      </c>
      <c r="G1173" s="535" t="s">
        <v>16</v>
      </c>
      <c r="H1173" s="538">
        <v>46146</v>
      </c>
      <c r="I1173" s="535">
        <v>3.2</v>
      </c>
      <c r="J1173" s="539">
        <v>2.29E-2</v>
      </c>
      <c r="K1173" s="539">
        <f>+IF(Dumpadas[[#This Row],[ley]]&gt;0.03,0.03,Dumpadas[[#This Row],[ley]])</f>
        <v>2.29E-2</v>
      </c>
      <c r="L1173" s="539"/>
      <c r="M1173" s="535">
        <v>29001</v>
      </c>
      <c r="N1173" s="535"/>
      <c r="O1173" s="539"/>
      <c r="P1173" s="540" t="str" cm="1">
        <f t="array" ref="P1173">INDEX(Rangos!$E$3:$E$16,MATCH(1,(Dumpadas[[#This Row],[ley]]&gt;=Rangos!$B$3:$B$16)*(Dumpadas[[#This Row],[ley]]&lt;=Rangos!$C$3:$C$16),0))</f>
        <v>J</v>
      </c>
      <c r="R1173" s="769"/>
      <c r="S1173" s="769" t="s">
        <v>1865</v>
      </c>
      <c r="T1173" s="369">
        <v>1</v>
      </c>
      <c r="U1173" s="369">
        <v>3.2</v>
      </c>
      <c r="V1173" s="10">
        <v>1.14E-2</v>
      </c>
      <c r="Y1173" s="769"/>
      <c r="Z1173" s="769" t="s">
        <v>1865</v>
      </c>
      <c r="AA1173" s="369">
        <v>1</v>
      </c>
      <c r="AB1173" s="369">
        <v>3.2</v>
      </c>
      <c r="AC1173" s="10">
        <v>1.14E-2</v>
      </c>
      <c r="AD1173" s="10">
        <v>1.14E-2</v>
      </c>
    </row>
    <row r="1174" spans="2:30">
      <c r="B1174" s="535"/>
      <c r="C1174" s="535" t="s">
        <v>3786</v>
      </c>
      <c r="D1174" s="535" t="s">
        <v>227</v>
      </c>
      <c r="E1174" s="535">
        <v>1177</v>
      </c>
      <c r="F1174" s="537" t="str">
        <f>Dumpadas[[#This Row],[punto]] &amp; " "&amp;Dumpadas[[#This Row],[jornada]]&amp;" " &amp; Dumpadas[[#This Row],[N°Acop]] &amp; " " &amp; TEXT(Dumpadas[[#This Row],[fecha ]], "dd-mm-yyyy")</f>
        <v>NIVEL 974 M4 6N PM 1177 04-05-2026</v>
      </c>
      <c r="G1174" s="535" t="s">
        <v>16</v>
      </c>
      <c r="H1174" s="538">
        <v>46146</v>
      </c>
      <c r="I1174" s="535">
        <v>3.2</v>
      </c>
      <c r="J1174" s="539">
        <v>2.3900000000000001E-2</v>
      </c>
      <c r="K1174" s="539">
        <f>+IF(Dumpadas[[#This Row],[ley]]&gt;0.03,0.03,Dumpadas[[#This Row],[ley]])</f>
        <v>2.3900000000000001E-2</v>
      </c>
      <c r="L1174" s="539"/>
      <c r="M1174" s="535">
        <v>29001</v>
      </c>
      <c r="N1174" s="535"/>
      <c r="O1174" s="539"/>
      <c r="P1174" s="540" t="str" cm="1">
        <f t="array" ref="P1174">INDEX(Rangos!$E$3:$E$16,MATCH(1,(Dumpadas[[#This Row],[ley]]&gt;=Rangos!$B$3:$B$16)*(Dumpadas[[#This Row],[ley]]&lt;=Rangos!$C$3:$C$16),0))</f>
        <v>J</v>
      </c>
      <c r="R1174" s="769"/>
      <c r="S1174" s="769" t="s">
        <v>1866</v>
      </c>
      <c r="T1174" s="369">
        <v>1</v>
      </c>
      <c r="U1174" s="369">
        <v>3.2</v>
      </c>
      <c r="V1174" s="10">
        <v>1.0500000000000001E-2</v>
      </c>
      <c r="Y1174" s="769"/>
      <c r="Z1174" s="769" t="s">
        <v>1866</v>
      </c>
      <c r="AA1174" s="369">
        <v>1</v>
      </c>
      <c r="AB1174" s="369">
        <v>3.2</v>
      </c>
      <c r="AC1174" s="10">
        <v>1.0500000000000001E-2</v>
      </c>
      <c r="AD1174" s="10">
        <v>1.0500000000000001E-2</v>
      </c>
    </row>
    <row r="1175" spans="2:30">
      <c r="B1175" s="535"/>
      <c r="C1175" s="535" t="s">
        <v>3786</v>
      </c>
      <c r="D1175" s="535" t="s">
        <v>227</v>
      </c>
      <c r="E1175" s="535">
        <v>1178</v>
      </c>
      <c r="F1175" s="537" t="str">
        <f>Dumpadas[[#This Row],[punto]] &amp; " "&amp;Dumpadas[[#This Row],[jornada]]&amp;" " &amp; Dumpadas[[#This Row],[N°Acop]] &amp; " " &amp; TEXT(Dumpadas[[#This Row],[fecha ]], "dd-mm-yyyy")</f>
        <v>NIVEL 974 M4 6N PM 1178 04-05-2026</v>
      </c>
      <c r="G1175" s="535" t="s">
        <v>16</v>
      </c>
      <c r="H1175" s="538">
        <v>46146</v>
      </c>
      <c r="I1175" s="535">
        <v>3.2</v>
      </c>
      <c r="J1175" s="539">
        <v>2.1000000000000001E-2</v>
      </c>
      <c r="K1175" s="539">
        <f>+IF(Dumpadas[[#This Row],[ley]]&gt;0.03,0.03,Dumpadas[[#This Row],[ley]])</f>
        <v>2.1000000000000001E-2</v>
      </c>
      <c r="L1175" s="539"/>
      <c r="M1175" s="535">
        <v>29001</v>
      </c>
      <c r="N1175" s="535"/>
      <c r="O1175" s="539"/>
      <c r="P1175" s="540" t="str" cm="1">
        <f t="array" ref="P1175">INDEX(Rangos!$E$3:$E$16,MATCH(1,(Dumpadas[[#This Row],[ley]]&gt;=Rangos!$B$3:$B$16)*(Dumpadas[[#This Row],[ley]]&lt;=Rangos!$C$3:$C$16),0))</f>
        <v>I</v>
      </c>
      <c r="R1175" s="769"/>
      <c r="S1175" s="769" t="s">
        <v>1867</v>
      </c>
      <c r="T1175" s="369">
        <v>1</v>
      </c>
      <c r="U1175" s="369">
        <v>3.2</v>
      </c>
      <c r="V1175" s="10">
        <v>1.32E-2</v>
      </c>
      <c r="Y1175" s="769"/>
      <c r="Z1175" s="769" t="s">
        <v>1867</v>
      </c>
      <c r="AA1175" s="369">
        <v>1</v>
      </c>
      <c r="AB1175" s="369">
        <v>3.2</v>
      </c>
      <c r="AC1175" s="10">
        <v>1.32E-2</v>
      </c>
      <c r="AD1175" s="10">
        <v>1.32E-2</v>
      </c>
    </row>
    <row r="1176" spans="2:30">
      <c r="B1176" s="535"/>
      <c r="C1176" s="535" t="s">
        <v>3786</v>
      </c>
      <c r="D1176" s="535" t="s">
        <v>227</v>
      </c>
      <c r="E1176" s="535">
        <v>1179</v>
      </c>
      <c r="F1176" s="537" t="str">
        <f>Dumpadas[[#This Row],[punto]] &amp; " "&amp;Dumpadas[[#This Row],[jornada]]&amp;" " &amp; Dumpadas[[#This Row],[N°Acop]] &amp; " " &amp; TEXT(Dumpadas[[#This Row],[fecha ]], "dd-mm-yyyy")</f>
        <v>NIVEL 974 M4 6N PM 1179 04-05-2026</v>
      </c>
      <c r="G1176" s="535" t="s">
        <v>16</v>
      </c>
      <c r="H1176" s="538">
        <v>46146</v>
      </c>
      <c r="I1176" s="535">
        <v>3.2</v>
      </c>
      <c r="J1176" s="539">
        <v>1.54E-2</v>
      </c>
      <c r="K1176" s="539">
        <f>+IF(Dumpadas[[#This Row],[ley]]&gt;0.03,0.03,Dumpadas[[#This Row],[ley]])</f>
        <v>1.54E-2</v>
      </c>
      <c r="L1176" s="539"/>
      <c r="M1176" s="535">
        <v>29001</v>
      </c>
      <c r="N1176" s="535"/>
      <c r="O1176" s="539"/>
      <c r="P1176" s="540" t="str" cm="1">
        <f t="array" ref="P1176">INDEX(Rangos!$E$3:$E$16,MATCH(1,(Dumpadas[[#This Row],[ley]]&gt;=Rangos!$B$3:$B$16)*(Dumpadas[[#This Row],[ley]]&lt;=Rangos!$C$3:$C$16),0))</f>
        <v>F</v>
      </c>
      <c r="R1176" s="769"/>
      <c r="S1176" s="769" t="s">
        <v>1868</v>
      </c>
      <c r="T1176" s="369">
        <v>1</v>
      </c>
      <c r="U1176" s="369">
        <v>3.2</v>
      </c>
      <c r="V1176" s="10">
        <v>1.5100000000000001E-2</v>
      </c>
      <c r="Y1176" s="769"/>
      <c r="Z1176" s="769" t="s">
        <v>1868</v>
      </c>
      <c r="AA1176" s="369">
        <v>1</v>
      </c>
      <c r="AB1176" s="369">
        <v>3.2</v>
      </c>
      <c r="AC1176" s="10">
        <v>1.5100000000000001E-2</v>
      </c>
      <c r="AD1176" s="10">
        <v>1.5100000000000001E-2</v>
      </c>
    </row>
    <row r="1177" spans="2:30">
      <c r="B1177" s="535"/>
      <c r="C1177" s="535" t="s">
        <v>3786</v>
      </c>
      <c r="D1177" s="535" t="s">
        <v>227</v>
      </c>
      <c r="E1177" s="535">
        <v>1180</v>
      </c>
      <c r="F1177" s="537" t="str">
        <f>Dumpadas[[#This Row],[punto]] &amp; " "&amp;Dumpadas[[#This Row],[jornada]]&amp;" " &amp; Dumpadas[[#This Row],[N°Acop]] &amp; " " &amp; TEXT(Dumpadas[[#This Row],[fecha ]], "dd-mm-yyyy")</f>
        <v>NIVEL 974 M4 6N PM 1180 04-05-2026</v>
      </c>
      <c r="G1177" s="535" t="s">
        <v>16</v>
      </c>
      <c r="H1177" s="538">
        <v>46146</v>
      </c>
      <c r="I1177" s="535">
        <v>3.2</v>
      </c>
      <c r="J1177" s="539">
        <v>1.55E-2</v>
      </c>
      <c r="K1177" s="539">
        <f>+IF(Dumpadas[[#This Row],[ley]]&gt;0.03,0.03,Dumpadas[[#This Row],[ley]])</f>
        <v>1.55E-2</v>
      </c>
      <c r="L1177" s="539"/>
      <c r="M1177" s="535">
        <v>29001</v>
      </c>
      <c r="N1177" s="535"/>
      <c r="O1177" s="539"/>
      <c r="P1177" s="540" t="str" cm="1">
        <f t="array" ref="P1177">INDEX(Rangos!$E$3:$E$16,MATCH(1,(Dumpadas[[#This Row],[ley]]&gt;=Rangos!$B$3:$B$16)*(Dumpadas[[#This Row],[ley]]&lt;=Rangos!$C$3:$C$16),0))</f>
        <v>F</v>
      </c>
      <c r="R1177" s="769"/>
      <c r="S1177" s="769" t="s">
        <v>1869</v>
      </c>
      <c r="T1177" s="369">
        <v>1</v>
      </c>
      <c r="U1177" s="369">
        <v>3.2</v>
      </c>
      <c r="V1177" s="10">
        <v>2.8199999999999999E-2</v>
      </c>
      <c r="Y1177" s="769"/>
      <c r="Z1177" s="769" t="s">
        <v>1869</v>
      </c>
      <c r="AA1177" s="369">
        <v>1</v>
      </c>
      <c r="AB1177" s="369">
        <v>3.2</v>
      </c>
      <c r="AC1177" s="10">
        <v>2.8199999999999999E-2</v>
      </c>
      <c r="AD1177" s="10">
        <v>2.8199999999999999E-2</v>
      </c>
    </row>
    <row r="1178" spans="2:30">
      <c r="B1178" s="535"/>
      <c r="C1178" s="535" t="s">
        <v>3786</v>
      </c>
      <c r="D1178" s="535" t="s">
        <v>227</v>
      </c>
      <c r="E1178" s="535">
        <v>1181</v>
      </c>
      <c r="F1178" s="537" t="str">
        <f>Dumpadas[[#This Row],[punto]] &amp; " "&amp;Dumpadas[[#This Row],[jornada]]&amp;" " &amp; Dumpadas[[#This Row],[N°Acop]] &amp; " " &amp; TEXT(Dumpadas[[#This Row],[fecha ]], "dd-mm-yyyy")</f>
        <v>NIVEL 974 M4 6N PM 1181 04-05-2026</v>
      </c>
      <c r="G1178" s="535" t="s">
        <v>16</v>
      </c>
      <c r="H1178" s="538">
        <v>46146</v>
      </c>
      <c r="I1178" s="535">
        <v>3.2</v>
      </c>
      <c r="J1178" s="539">
        <v>1.67E-2</v>
      </c>
      <c r="K1178" s="539">
        <f>+IF(Dumpadas[[#This Row],[ley]]&gt;0.03,0.03,Dumpadas[[#This Row],[ley]])</f>
        <v>1.67E-2</v>
      </c>
      <c r="L1178" s="539"/>
      <c r="M1178" s="535">
        <v>29001</v>
      </c>
      <c r="N1178" s="535"/>
      <c r="O1178" s="539"/>
      <c r="P1178" s="540" t="str" cm="1">
        <f t="array" ref="P1178">INDEX(Rangos!$E$3:$E$16,MATCH(1,(Dumpadas[[#This Row],[ley]]&gt;=Rangos!$B$3:$B$16)*(Dumpadas[[#This Row],[ley]]&lt;=Rangos!$C$3:$C$16),0))</f>
        <v>F</v>
      </c>
      <c r="R1178" s="769"/>
      <c r="S1178" s="769" t="s">
        <v>1870</v>
      </c>
      <c r="T1178" s="369">
        <v>1</v>
      </c>
      <c r="U1178" s="369">
        <v>3.2</v>
      </c>
      <c r="V1178" s="10">
        <v>1.6199999999999999E-2</v>
      </c>
      <c r="Y1178" s="769"/>
      <c r="Z1178" s="769" t="s">
        <v>1870</v>
      </c>
      <c r="AA1178" s="369">
        <v>1</v>
      </c>
      <c r="AB1178" s="369">
        <v>3.2</v>
      </c>
      <c r="AC1178" s="10">
        <v>1.6199999999999999E-2</v>
      </c>
      <c r="AD1178" s="10">
        <v>1.6199999999999999E-2</v>
      </c>
    </row>
    <row r="1179" spans="2:30">
      <c r="B1179" s="535"/>
      <c r="C1179" s="535" t="s">
        <v>3786</v>
      </c>
      <c r="D1179" s="535" t="s">
        <v>227</v>
      </c>
      <c r="E1179" s="535">
        <v>1182</v>
      </c>
      <c r="F1179" s="537" t="str">
        <f>Dumpadas[[#This Row],[punto]] &amp; " "&amp;Dumpadas[[#This Row],[jornada]]&amp;" " &amp; Dumpadas[[#This Row],[N°Acop]] &amp; " " &amp; TEXT(Dumpadas[[#This Row],[fecha ]], "dd-mm-yyyy")</f>
        <v>NIVEL 974 M4 6N PM 1182 04-05-2026</v>
      </c>
      <c r="G1179" s="535" t="s">
        <v>16</v>
      </c>
      <c r="H1179" s="538">
        <v>46146</v>
      </c>
      <c r="I1179" s="535">
        <v>3.2</v>
      </c>
      <c r="J1179" s="539">
        <v>2.06E-2</v>
      </c>
      <c r="K1179" s="539">
        <f>+IF(Dumpadas[[#This Row],[ley]]&gt;0.03,0.03,Dumpadas[[#This Row],[ley]])</f>
        <v>2.06E-2</v>
      </c>
      <c r="L1179" s="539"/>
      <c r="M1179" s="535">
        <v>29003</v>
      </c>
      <c r="N1179" s="535"/>
      <c r="O1179" s="539"/>
      <c r="P1179" s="540" t="str" cm="1">
        <f t="array" ref="P1179">INDEX(Rangos!$E$3:$E$16,MATCH(1,(Dumpadas[[#This Row],[ley]]&gt;=Rangos!$B$3:$B$16)*(Dumpadas[[#This Row],[ley]]&lt;=Rangos!$C$3:$C$16),0))</f>
        <v>H</v>
      </c>
      <c r="R1179" s="769"/>
      <c r="S1179" s="769" t="s">
        <v>1871</v>
      </c>
      <c r="T1179" s="369">
        <v>1</v>
      </c>
      <c r="U1179" s="369">
        <v>3.2</v>
      </c>
      <c r="V1179" s="10">
        <v>2.01E-2</v>
      </c>
      <c r="Y1179" s="769"/>
      <c r="Z1179" s="769" t="s">
        <v>1871</v>
      </c>
      <c r="AA1179" s="369">
        <v>1</v>
      </c>
      <c r="AB1179" s="369">
        <v>3.2</v>
      </c>
      <c r="AC1179" s="10">
        <v>2.01E-2</v>
      </c>
      <c r="AD1179" s="10">
        <v>2.01E-2</v>
      </c>
    </row>
    <row r="1180" spans="2:30">
      <c r="B1180" s="535"/>
      <c r="C1180" s="535" t="s">
        <v>3786</v>
      </c>
      <c r="D1180" s="535" t="s">
        <v>227</v>
      </c>
      <c r="E1180" s="535">
        <v>1183</v>
      </c>
      <c r="F1180" s="537" t="str">
        <f>Dumpadas[[#This Row],[punto]] &amp; " "&amp;Dumpadas[[#This Row],[jornada]]&amp;" " &amp; Dumpadas[[#This Row],[N°Acop]] &amp; " " &amp; TEXT(Dumpadas[[#This Row],[fecha ]], "dd-mm-yyyy")</f>
        <v>NIVEL 974 M4 6N PM 1183 04-05-2026</v>
      </c>
      <c r="G1180" s="535" t="s">
        <v>16</v>
      </c>
      <c r="H1180" s="538">
        <v>46146</v>
      </c>
      <c r="I1180" s="535">
        <v>3.2</v>
      </c>
      <c r="J1180" s="539">
        <v>1.8200000000000001E-2</v>
      </c>
      <c r="K1180" s="539">
        <f>+IF(Dumpadas[[#This Row],[ley]]&gt;0.03,0.03,Dumpadas[[#This Row],[ley]])</f>
        <v>1.8200000000000001E-2</v>
      </c>
      <c r="L1180" s="539"/>
      <c r="M1180" s="535">
        <v>29003</v>
      </c>
      <c r="N1180" s="535"/>
      <c r="O1180" s="539"/>
      <c r="P1180" s="540" t="str" cm="1">
        <f t="array" ref="P1180">INDEX(Rangos!$E$3:$E$16,MATCH(1,(Dumpadas[[#This Row],[ley]]&gt;=Rangos!$B$3:$B$16)*(Dumpadas[[#This Row],[ley]]&lt;=Rangos!$C$3:$C$16),0))</f>
        <v>G</v>
      </c>
      <c r="R1180" s="769"/>
      <c r="S1180" s="769" t="s">
        <v>1872</v>
      </c>
      <c r="T1180" s="369">
        <v>1</v>
      </c>
      <c r="U1180" s="369">
        <v>3.2</v>
      </c>
      <c r="V1180" s="10">
        <v>1.6799999999999999E-2</v>
      </c>
      <c r="Y1180" s="769"/>
      <c r="Z1180" s="769" t="s">
        <v>1872</v>
      </c>
      <c r="AA1180" s="369">
        <v>1</v>
      </c>
      <c r="AB1180" s="369">
        <v>3.2</v>
      </c>
      <c r="AC1180" s="10">
        <v>1.6799999999999999E-2</v>
      </c>
      <c r="AD1180" s="10">
        <v>1.6799999999999999E-2</v>
      </c>
    </row>
    <row r="1181" spans="2:30">
      <c r="B1181" s="535"/>
      <c r="C1181" s="535" t="s">
        <v>3786</v>
      </c>
      <c r="D1181" s="535" t="s">
        <v>227</v>
      </c>
      <c r="E1181" s="535">
        <v>1184</v>
      </c>
      <c r="F1181" s="537" t="str">
        <f>Dumpadas[[#This Row],[punto]] &amp; " "&amp;Dumpadas[[#This Row],[jornada]]&amp;" " &amp; Dumpadas[[#This Row],[N°Acop]] &amp; " " &amp; TEXT(Dumpadas[[#This Row],[fecha ]], "dd-mm-yyyy")</f>
        <v>NIVEL 974 M4 6N PM 1184 04-05-2026</v>
      </c>
      <c r="G1181" s="535" t="s">
        <v>16</v>
      </c>
      <c r="H1181" s="538">
        <v>46146</v>
      </c>
      <c r="I1181" s="535">
        <v>3.2</v>
      </c>
      <c r="J1181" s="539">
        <v>1.9900000000000001E-2</v>
      </c>
      <c r="K1181" s="539">
        <f>+IF(Dumpadas[[#This Row],[ley]]&gt;0.03,0.03,Dumpadas[[#This Row],[ley]])</f>
        <v>1.9900000000000001E-2</v>
      </c>
      <c r="L1181" s="539"/>
      <c r="M1181" s="535">
        <v>29003</v>
      </c>
      <c r="N1181" s="535"/>
      <c r="O1181" s="539"/>
      <c r="P1181" s="540" t="str" cm="1">
        <f t="array" ref="P1181">INDEX(Rangos!$E$3:$E$16,MATCH(1,(Dumpadas[[#This Row],[ley]]&gt;=Rangos!$B$3:$B$16)*(Dumpadas[[#This Row],[ley]]&lt;=Rangos!$C$3:$C$16),0))</f>
        <v>H</v>
      </c>
      <c r="R1181" s="769"/>
      <c r="S1181" s="769" t="s">
        <v>1873</v>
      </c>
      <c r="T1181" s="369">
        <v>1</v>
      </c>
      <c r="U1181" s="369">
        <v>3.2</v>
      </c>
      <c r="V1181" s="10">
        <v>1.7100000000000001E-2</v>
      </c>
      <c r="Y1181" s="769"/>
      <c r="Z1181" s="769" t="s">
        <v>1873</v>
      </c>
      <c r="AA1181" s="369">
        <v>1</v>
      </c>
      <c r="AB1181" s="369">
        <v>3.2</v>
      </c>
      <c r="AC1181" s="10">
        <v>1.7100000000000001E-2</v>
      </c>
      <c r="AD1181" s="10">
        <v>1.7100000000000001E-2</v>
      </c>
    </row>
    <row r="1182" spans="2:30">
      <c r="B1182" s="535"/>
      <c r="C1182" s="535" t="s">
        <v>3786</v>
      </c>
      <c r="D1182" s="535" t="s">
        <v>227</v>
      </c>
      <c r="E1182" s="535">
        <v>1185</v>
      </c>
      <c r="F1182" s="537" t="str">
        <f>Dumpadas[[#This Row],[punto]] &amp; " "&amp;Dumpadas[[#This Row],[jornada]]&amp;" " &amp; Dumpadas[[#This Row],[N°Acop]] &amp; " " &amp; TEXT(Dumpadas[[#This Row],[fecha ]], "dd-mm-yyyy")</f>
        <v>NIVEL 974 M4 6N PM 1185 04-05-2026</v>
      </c>
      <c r="G1182" s="535" t="s">
        <v>16</v>
      </c>
      <c r="H1182" s="538">
        <v>46146</v>
      </c>
      <c r="I1182" s="535">
        <v>3.2</v>
      </c>
      <c r="J1182" s="539">
        <v>1.5800000000000002E-2</v>
      </c>
      <c r="K1182" s="539">
        <f>+IF(Dumpadas[[#This Row],[ley]]&gt;0.03,0.03,Dumpadas[[#This Row],[ley]])</f>
        <v>1.5800000000000002E-2</v>
      </c>
      <c r="L1182" s="539"/>
      <c r="M1182" s="535">
        <v>29003</v>
      </c>
      <c r="N1182" s="535"/>
      <c r="O1182" s="539"/>
      <c r="P1182" s="540" t="str" cm="1">
        <f t="array" ref="P1182">INDEX(Rangos!$E$3:$E$16,MATCH(1,(Dumpadas[[#This Row],[ley]]&gt;=Rangos!$B$3:$B$16)*(Dumpadas[[#This Row],[ley]]&lt;=Rangos!$C$3:$C$16),0))</f>
        <v>F</v>
      </c>
      <c r="R1182" s="769"/>
      <c r="S1182" s="769" t="s">
        <v>1874</v>
      </c>
      <c r="T1182" s="369">
        <v>1</v>
      </c>
      <c r="U1182" s="369">
        <v>3.2</v>
      </c>
      <c r="V1182" s="10">
        <v>1.5900000000000001E-2</v>
      </c>
      <c r="Y1182" s="769"/>
      <c r="Z1182" s="769" t="s">
        <v>1874</v>
      </c>
      <c r="AA1182" s="369">
        <v>1</v>
      </c>
      <c r="AB1182" s="369">
        <v>3.2</v>
      </c>
      <c r="AC1182" s="10">
        <v>1.5900000000000001E-2</v>
      </c>
      <c r="AD1182" s="10">
        <v>1.5900000000000001E-2</v>
      </c>
    </row>
    <row r="1183" spans="2:30">
      <c r="B1183" s="535"/>
      <c r="C1183" s="535" t="s">
        <v>3786</v>
      </c>
      <c r="D1183" s="535" t="s">
        <v>227</v>
      </c>
      <c r="E1183" s="535">
        <v>1186</v>
      </c>
      <c r="F1183" s="537" t="str">
        <f>Dumpadas[[#This Row],[punto]] &amp; " "&amp;Dumpadas[[#This Row],[jornada]]&amp;" " &amp; Dumpadas[[#This Row],[N°Acop]] &amp; " " &amp; TEXT(Dumpadas[[#This Row],[fecha ]], "dd-mm-yyyy")</f>
        <v>NIVEL 974 M4 6N PM 1186 04-05-2026</v>
      </c>
      <c r="G1183" s="535" t="s">
        <v>16</v>
      </c>
      <c r="H1183" s="538">
        <v>46146</v>
      </c>
      <c r="I1183" s="535">
        <v>3.2</v>
      </c>
      <c r="J1183" s="539">
        <v>1.9599999999999999E-2</v>
      </c>
      <c r="K1183" s="539">
        <f>+IF(Dumpadas[[#This Row],[ley]]&gt;0.03,0.03,Dumpadas[[#This Row],[ley]])</f>
        <v>1.9599999999999999E-2</v>
      </c>
      <c r="L1183" s="539"/>
      <c r="M1183" s="535">
        <v>29003</v>
      </c>
      <c r="N1183" s="535"/>
      <c r="O1183" s="539"/>
      <c r="P1183" s="540" t="str" cm="1">
        <f t="array" ref="P1183">INDEX(Rangos!$E$3:$E$16,MATCH(1,(Dumpadas[[#This Row],[ley]]&gt;=Rangos!$B$3:$B$16)*(Dumpadas[[#This Row],[ley]]&lt;=Rangos!$C$3:$C$16),0))</f>
        <v>H</v>
      </c>
      <c r="R1183" s="769"/>
      <c r="S1183" s="769" t="s">
        <v>1875</v>
      </c>
      <c r="T1183" s="369">
        <v>1</v>
      </c>
      <c r="U1183" s="369">
        <v>3.2</v>
      </c>
      <c r="V1183" s="10">
        <v>1.44E-2</v>
      </c>
      <c r="Y1183" s="769"/>
      <c r="Z1183" s="769" t="s">
        <v>1875</v>
      </c>
      <c r="AA1183" s="369">
        <v>1</v>
      </c>
      <c r="AB1183" s="369">
        <v>3.2</v>
      </c>
      <c r="AC1183" s="10">
        <v>1.44E-2</v>
      </c>
      <c r="AD1183" s="10">
        <v>1.44E-2</v>
      </c>
    </row>
    <row r="1184" spans="2:30">
      <c r="B1184" s="535"/>
      <c r="C1184" s="535" t="s">
        <v>3786</v>
      </c>
      <c r="D1184" s="535" t="s">
        <v>227</v>
      </c>
      <c r="E1184" s="535">
        <v>1187</v>
      </c>
      <c r="F1184" s="537" t="str">
        <f>Dumpadas[[#This Row],[punto]] &amp; " "&amp;Dumpadas[[#This Row],[jornada]]&amp;" " &amp; Dumpadas[[#This Row],[N°Acop]] &amp; " " &amp; TEXT(Dumpadas[[#This Row],[fecha ]], "dd-mm-yyyy")</f>
        <v>NIVEL 974 M4 6N PM 1187 04-05-2026</v>
      </c>
      <c r="G1184" s="535" t="s">
        <v>16</v>
      </c>
      <c r="H1184" s="538">
        <v>46146</v>
      </c>
      <c r="I1184" s="535">
        <v>3.2</v>
      </c>
      <c r="J1184" s="539">
        <v>1.8599999999999998E-2</v>
      </c>
      <c r="K1184" s="539">
        <f>+IF(Dumpadas[[#This Row],[ley]]&gt;0.03,0.03,Dumpadas[[#This Row],[ley]])</f>
        <v>1.8599999999999998E-2</v>
      </c>
      <c r="L1184" s="539"/>
      <c r="M1184" s="535">
        <v>29003</v>
      </c>
      <c r="N1184" s="535"/>
      <c r="O1184" s="539"/>
      <c r="P1184" s="540" t="str" cm="1">
        <f t="array" ref="P1184">INDEX(Rangos!$E$3:$E$16,MATCH(1,(Dumpadas[[#This Row],[ley]]&gt;=Rangos!$B$3:$B$16)*(Dumpadas[[#This Row],[ley]]&lt;=Rangos!$C$3:$C$16),0))</f>
        <v>G</v>
      </c>
      <c r="R1184" s="769"/>
      <c r="S1184" s="769" t="s">
        <v>1876</v>
      </c>
      <c r="T1184" s="369">
        <v>1</v>
      </c>
      <c r="U1184" s="369">
        <v>3.2</v>
      </c>
      <c r="V1184" s="10">
        <v>1.55E-2</v>
      </c>
      <c r="Y1184" s="769"/>
      <c r="Z1184" s="769" t="s">
        <v>1876</v>
      </c>
      <c r="AA1184" s="369">
        <v>1</v>
      </c>
      <c r="AB1184" s="369">
        <v>3.2</v>
      </c>
      <c r="AC1184" s="10">
        <v>1.55E-2</v>
      </c>
      <c r="AD1184" s="10">
        <v>1.55E-2</v>
      </c>
    </row>
    <row r="1185" spans="2:30">
      <c r="B1185" s="535"/>
      <c r="C1185" s="535" t="s">
        <v>3786</v>
      </c>
      <c r="D1185" s="535" t="s">
        <v>227</v>
      </c>
      <c r="E1185" s="535">
        <v>1188</v>
      </c>
      <c r="F1185" s="537" t="str">
        <f>Dumpadas[[#This Row],[punto]] &amp; " "&amp;Dumpadas[[#This Row],[jornada]]&amp;" " &amp; Dumpadas[[#This Row],[N°Acop]] &amp; " " &amp; TEXT(Dumpadas[[#This Row],[fecha ]], "dd-mm-yyyy")</f>
        <v>NIVEL 974 M4 6N PM 1188 04-05-2026</v>
      </c>
      <c r="G1185" s="535" t="s">
        <v>16</v>
      </c>
      <c r="H1185" s="538">
        <v>46146</v>
      </c>
      <c r="I1185" s="535">
        <v>3.2</v>
      </c>
      <c r="J1185" s="539">
        <v>1.89E-2</v>
      </c>
      <c r="K1185" s="539">
        <f>+IF(Dumpadas[[#This Row],[ley]]&gt;0.03,0.03,Dumpadas[[#This Row],[ley]])</f>
        <v>1.89E-2</v>
      </c>
      <c r="L1185" s="539"/>
      <c r="M1185" s="535">
        <v>29003</v>
      </c>
      <c r="N1185" s="535"/>
      <c r="O1185" s="539"/>
      <c r="P1185" s="540" t="str" cm="1">
        <f t="array" ref="P1185">INDEX(Rangos!$E$3:$E$16,MATCH(1,(Dumpadas[[#This Row],[ley]]&gt;=Rangos!$B$3:$B$16)*(Dumpadas[[#This Row],[ley]]&lt;=Rangos!$C$3:$C$16),0))</f>
        <v>G</v>
      </c>
      <c r="R1185" s="769"/>
      <c r="S1185" s="769" t="s">
        <v>1877</v>
      </c>
      <c r="T1185" s="369">
        <v>1</v>
      </c>
      <c r="U1185" s="369">
        <v>3.2</v>
      </c>
      <c r="V1185" s="10">
        <v>1.9300000000000001E-2</v>
      </c>
      <c r="Y1185" s="769"/>
      <c r="Z1185" s="769" t="s">
        <v>1877</v>
      </c>
      <c r="AA1185" s="369">
        <v>1</v>
      </c>
      <c r="AB1185" s="369">
        <v>3.2</v>
      </c>
      <c r="AC1185" s="10">
        <v>1.9300000000000001E-2</v>
      </c>
      <c r="AD1185" s="10">
        <v>1.9300000000000001E-2</v>
      </c>
    </row>
    <row r="1186" spans="2:30">
      <c r="B1186" s="535"/>
      <c r="C1186" s="535" t="s">
        <v>3786</v>
      </c>
      <c r="D1186" s="535" t="s">
        <v>227</v>
      </c>
      <c r="E1186" s="535">
        <v>1189</v>
      </c>
      <c r="F1186" s="537" t="str">
        <f>Dumpadas[[#This Row],[punto]] &amp; " "&amp;Dumpadas[[#This Row],[jornada]]&amp;" " &amp; Dumpadas[[#This Row],[N°Acop]] &amp; " " &amp; TEXT(Dumpadas[[#This Row],[fecha ]], "dd-mm-yyyy")</f>
        <v>NIVEL 974 M4 6N PM 1189 04-05-2026</v>
      </c>
      <c r="G1186" s="535" t="s">
        <v>16</v>
      </c>
      <c r="H1186" s="538">
        <v>46146</v>
      </c>
      <c r="I1186" s="535">
        <v>3.2</v>
      </c>
      <c r="J1186" s="539">
        <v>2.52E-2</v>
      </c>
      <c r="K1186" s="539">
        <f>+IF(Dumpadas[[#This Row],[ley]]&gt;0.03,0.03,Dumpadas[[#This Row],[ley]])</f>
        <v>2.52E-2</v>
      </c>
      <c r="L1186" s="539"/>
      <c r="M1186" s="535">
        <v>29003</v>
      </c>
      <c r="N1186" s="535"/>
      <c r="O1186" s="539"/>
      <c r="P1186" s="540" t="str" cm="1">
        <f t="array" ref="P1186">INDEX(Rangos!$E$3:$E$16,MATCH(1,(Dumpadas[[#This Row],[ley]]&gt;=Rangos!$B$3:$B$16)*(Dumpadas[[#This Row],[ley]]&lt;=Rangos!$C$3:$C$16),0))</f>
        <v>K</v>
      </c>
      <c r="R1186" s="769"/>
      <c r="S1186" s="769" t="s">
        <v>1878</v>
      </c>
      <c r="T1186" s="369">
        <v>1</v>
      </c>
      <c r="U1186" s="369">
        <v>3.2</v>
      </c>
      <c r="V1186" s="10">
        <v>1.6400000000000001E-2</v>
      </c>
      <c r="Y1186" s="769"/>
      <c r="Z1186" s="769" t="s">
        <v>1878</v>
      </c>
      <c r="AA1186" s="369">
        <v>1</v>
      </c>
      <c r="AB1186" s="369">
        <v>3.2</v>
      </c>
      <c r="AC1186" s="10">
        <v>1.6400000000000001E-2</v>
      </c>
      <c r="AD1186" s="10">
        <v>1.6400000000000001E-2</v>
      </c>
    </row>
    <row r="1187" spans="2:30">
      <c r="B1187" s="535"/>
      <c r="C1187" s="535" t="s">
        <v>3786</v>
      </c>
      <c r="D1187" s="535" t="s">
        <v>227</v>
      </c>
      <c r="E1187" s="535">
        <v>1190</v>
      </c>
      <c r="F1187" s="537" t="str">
        <f>Dumpadas[[#This Row],[punto]] &amp; " "&amp;Dumpadas[[#This Row],[jornada]]&amp;" " &amp; Dumpadas[[#This Row],[N°Acop]] &amp; " " &amp; TEXT(Dumpadas[[#This Row],[fecha ]], "dd-mm-yyyy")</f>
        <v>NIVEL 974 M4 6N PM 1190 04-05-2026</v>
      </c>
      <c r="G1187" s="535" t="s">
        <v>16</v>
      </c>
      <c r="H1187" s="538">
        <v>46146</v>
      </c>
      <c r="I1187" s="535">
        <v>3.2</v>
      </c>
      <c r="J1187" s="539">
        <v>1.9599999999999999E-2</v>
      </c>
      <c r="K1187" s="539">
        <f>+IF(Dumpadas[[#This Row],[ley]]&gt;0.03,0.03,Dumpadas[[#This Row],[ley]])</f>
        <v>1.9599999999999999E-2</v>
      </c>
      <c r="L1187" s="539"/>
      <c r="M1187" s="535">
        <v>29003</v>
      </c>
      <c r="N1187" s="535"/>
      <c r="O1187" s="539"/>
      <c r="P1187" s="540" t="str" cm="1">
        <f t="array" ref="P1187">INDEX(Rangos!$E$3:$E$16,MATCH(1,(Dumpadas[[#This Row],[ley]]&gt;=Rangos!$B$3:$B$16)*(Dumpadas[[#This Row],[ley]]&lt;=Rangos!$C$3:$C$16),0))</f>
        <v>H</v>
      </c>
      <c r="R1187" s="769"/>
      <c r="S1187" s="769" t="s">
        <v>1879</v>
      </c>
      <c r="T1187" s="369">
        <v>1</v>
      </c>
      <c r="U1187" s="369">
        <v>3.2</v>
      </c>
      <c r="V1187" s="10">
        <v>1.4200000000000001E-2</v>
      </c>
      <c r="Y1187" s="769"/>
      <c r="Z1187" s="769" t="s">
        <v>1879</v>
      </c>
      <c r="AA1187" s="369">
        <v>1</v>
      </c>
      <c r="AB1187" s="369">
        <v>3.2</v>
      </c>
      <c r="AC1187" s="10">
        <v>1.4200000000000001E-2</v>
      </c>
      <c r="AD1187" s="10">
        <v>1.4200000000000001E-2</v>
      </c>
    </row>
    <row r="1188" spans="2:30">
      <c r="B1188" s="535"/>
      <c r="C1188" s="535" t="s">
        <v>3786</v>
      </c>
      <c r="D1188" s="535" t="s">
        <v>227</v>
      </c>
      <c r="E1188" s="535">
        <v>1191</v>
      </c>
      <c r="F1188" s="537" t="str">
        <f>Dumpadas[[#This Row],[punto]] &amp; " "&amp;Dumpadas[[#This Row],[jornada]]&amp;" " &amp; Dumpadas[[#This Row],[N°Acop]] &amp; " " &amp; TEXT(Dumpadas[[#This Row],[fecha ]], "dd-mm-yyyy")</f>
        <v>NIVEL 974 M4 6N PM 1191 04-05-2026</v>
      </c>
      <c r="G1188" s="535" t="s">
        <v>16</v>
      </c>
      <c r="H1188" s="538">
        <v>46146</v>
      </c>
      <c r="I1188" s="535">
        <v>3.2</v>
      </c>
      <c r="J1188" s="539">
        <v>2.0799999999999999E-2</v>
      </c>
      <c r="K1188" s="539">
        <f>+IF(Dumpadas[[#This Row],[ley]]&gt;0.03,0.03,Dumpadas[[#This Row],[ley]])</f>
        <v>2.0799999999999999E-2</v>
      </c>
      <c r="L1188" s="539"/>
      <c r="M1188" s="535">
        <v>29003</v>
      </c>
      <c r="N1188" s="535"/>
      <c r="O1188" s="539"/>
      <c r="P1188" s="540" t="str" cm="1">
        <f t="array" ref="P1188">INDEX(Rangos!$E$3:$E$16,MATCH(1,(Dumpadas[[#This Row],[ley]]&gt;=Rangos!$B$3:$B$16)*(Dumpadas[[#This Row],[ley]]&lt;=Rangos!$C$3:$C$16),0))</f>
        <v>H</v>
      </c>
      <c r="R1188" s="769"/>
      <c r="S1188" s="769" t="s">
        <v>1880</v>
      </c>
      <c r="T1188" s="369">
        <v>1</v>
      </c>
      <c r="U1188" s="369">
        <v>3.2</v>
      </c>
      <c r="V1188" s="10">
        <v>1.7100000000000001E-2</v>
      </c>
      <c r="Y1188" s="769"/>
      <c r="Z1188" s="769" t="s">
        <v>1880</v>
      </c>
      <c r="AA1188" s="369">
        <v>1</v>
      </c>
      <c r="AB1188" s="369">
        <v>3.2</v>
      </c>
      <c r="AC1188" s="10">
        <v>1.7100000000000001E-2</v>
      </c>
      <c r="AD1188" s="10">
        <v>1.7100000000000001E-2</v>
      </c>
    </row>
    <row r="1189" spans="2:30">
      <c r="B1189" s="535"/>
      <c r="C1189" s="535" t="s">
        <v>3786</v>
      </c>
      <c r="D1189" s="535" t="s">
        <v>227</v>
      </c>
      <c r="E1189" s="535">
        <v>1192</v>
      </c>
      <c r="F1189" s="537" t="str">
        <f>Dumpadas[[#This Row],[punto]] &amp; " "&amp;Dumpadas[[#This Row],[jornada]]&amp;" " &amp; Dumpadas[[#This Row],[N°Acop]] &amp; " " &amp; TEXT(Dumpadas[[#This Row],[fecha ]], "dd-mm-yyyy")</f>
        <v>NIVEL 974 M4 6N PM 1192 04-05-2026</v>
      </c>
      <c r="G1189" s="535" t="s">
        <v>16</v>
      </c>
      <c r="H1189" s="538">
        <v>46146</v>
      </c>
      <c r="I1189" s="535">
        <v>3.2</v>
      </c>
      <c r="J1189" s="539">
        <v>2.9899999999999999E-2</v>
      </c>
      <c r="K1189" s="539">
        <f>+IF(Dumpadas[[#This Row],[ley]]&gt;0.03,0.03,Dumpadas[[#This Row],[ley]])</f>
        <v>2.9899999999999999E-2</v>
      </c>
      <c r="L1189" s="539"/>
      <c r="M1189" s="535">
        <v>29003</v>
      </c>
      <c r="N1189" s="535"/>
      <c r="O1189" s="539"/>
      <c r="P1189" s="540" t="str" cm="1">
        <f t="array" ref="P1189">INDEX(Rangos!$E$3:$E$16,MATCH(1,(Dumpadas[[#This Row],[ley]]&gt;=Rangos!$B$3:$B$16)*(Dumpadas[[#This Row],[ley]]&lt;=Rangos!$C$3:$C$16),0))</f>
        <v>L</v>
      </c>
      <c r="R1189" s="769"/>
      <c r="S1189" s="769" t="s">
        <v>1881</v>
      </c>
      <c r="T1189" s="369">
        <v>1</v>
      </c>
      <c r="U1189" s="369">
        <v>3.2</v>
      </c>
      <c r="V1189" s="10">
        <v>1.7999999999999999E-2</v>
      </c>
      <c r="Y1189" s="769"/>
      <c r="Z1189" s="769" t="s">
        <v>1881</v>
      </c>
      <c r="AA1189" s="369">
        <v>1</v>
      </c>
      <c r="AB1189" s="369">
        <v>3.2</v>
      </c>
      <c r="AC1189" s="10">
        <v>1.7999999999999999E-2</v>
      </c>
      <c r="AD1189" s="10">
        <v>1.7999999999999999E-2</v>
      </c>
    </row>
    <row r="1190" spans="2:30">
      <c r="B1190" s="646"/>
      <c r="C1190" s="773" t="s">
        <v>3804</v>
      </c>
      <c r="D1190" s="773" t="s">
        <v>3792</v>
      </c>
      <c r="E1190" s="386">
        <v>1193</v>
      </c>
      <c r="F1190" s="410" t="str">
        <f>Dumpadas[[#This Row],[punto]] &amp; " "&amp;Dumpadas[[#This Row],[jornada]]&amp;" " &amp; Dumpadas[[#This Row],[N°Acop]] &amp; " " &amp; TEXT(Dumpadas[[#This Row],[fecha ]], "dd-mm-yyyy")</f>
        <v>NIVEL 974 M4 7S L32 PM 1193 04-05-2026</v>
      </c>
      <c r="G1190" s="646" t="s">
        <v>16</v>
      </c>
      <c r="H1190" s="5">
        <v>46146</v>
      </c>
      <c r="I1190" s="646">
        <v>3.2</v>
      </c>
      <c r="J1190" s="8">
        <v>1.7399999999999999E-2</v>
      </c>
      <c r="K1190" s="8">
        <f>+IF(Dumpadas[[#This Row],[ley]]&gt;0.03,0.03,Dumpadas[[#This Row],[ley]])</f>
        <v>1.7399999999999999E-2</v>
      </c>
      <c r="L1190" s="427"/>
      <c r="M1190" s="386">
        <v>29004</v>
      </c>
      <c r="N1190" s="386"/>
      <c r="O1190" s="7"/>
      <c r="P1190" s="10" t="str" cm="1">
        <f t="array" ref="P1190">INDEX(Rangos!$E$3:$E$16,MATCH(1,(Dumpadas[[#This Row],[ley]]&gt;=Rangos!$B$3:$B$16)*(Dumpadas[[#This Row],[ley]]&lt;=Rangos!$C$3:$C$16),0))</f>
        <v>F</v>
      </c>
      <c r="R1190" s="769"/>
      <c r="S1190" s="769" t="s">
        <v>1882</v>
      </c>
      <c r="T1190" s="369">
        <v>1</v>
      </c>
      <c r="U1190" s="369">
        <v>3.2</v>
      </c>
      <c r="V1190" s="10">
        <v>1.8200000000000001E-2</v>
      </c>
      <c r="Y1190" s="769"/>
      <c r="Z1190" s="769" t="s">
        <v>1882</v>
      </c>
      <c r="AA1190" s="369">
        <v>1</v>
      </c>
      <c r="AB1190" s="369">
        <v>3.2</v>
      </c>
      <c r="AC1190" s="10">
        <v>1.8200000000000001E-2</v>
      </c>
      <c r="AD1190" s="10">
        <v>1.8200000000000001E-2</v>
      </c>
    </row>
    <row r="1191" spans="2:30">
      <c r="B1191" s="646"/>
      <c r="C1191" s="773" t="s">
        <v>3804</v>
      </c>
      <c r="D1191" s="773" t="s">
        <v>3792</v>
      </c>
      <c r="E1191" s="386">
        <v>1194</v>
      </c>
      <c r="F1191" s="410" t="str">
        <f>Dumpadas[[#This Row],[punto]] &amp; " "&amp;Dumpadas[[#This Row],[jornada]]&amp;" " &amp; Dumpadas[[#This Row],[N°Acop]] &amp; " " &amp; TEXT(Dumpadas[[#This Row],[fecha ]], "dd-mm-yyyy")</f>
        <v>NIVEL 974 M4 7S L32 PM 1194 04-05-2026</v>
      </c>
      <c r="G1191" s="646" t="s">
        <v>16</v>
      </c>
      <c r="H1191" s="5">
        <v>46146</v>
      </c>
      <c r="I1191" s="646">
        <v>3.2</v>
      </c>
      <c r="J1191" s="8">
        <v>1.0699999999999999E-2</v>
      </c>
      <c r="K1191" s="8">
        <f>+IF(Dumpadas[[#This Row],[ley]]&gt;0.03,0.03,Dumpadas[[#This Row],[ley]])</f>
        <v>1.0699999999999999E-2</v>
      </c>
      <c r="L1191" s="427"/>
      <c r="M1191" s="386">
        <v>29004</v>
      </c>
      <c r="N1191" s="386"/>
      <c r="O1191" s="7"/>
      <c r="P1191" s="10" t="str" cm="1">
        <f t="array" ref="P1191">INDEX(Rangos!$E$3:$E$16,MATCH(1,(Dumpadas[[#This Row],[ley]]&gt;=Rangos!$B$3:$B$16)*(Dumpadas[[#This Row],[ley]]&lt;=Rangos!$C$3:$C$16),0))</f>
        <v>C</v>
      </c>
      <c r="R1191" s="769"/>
      <c r="S1191" s="769" t="s">
        <v>1883</v>
      </c>
      <c r="T1191" s="369">
        <v>1</v>
      </c>
      <c r="U1191" s="369">
        <v>3.2</v>
      </c>
      <c r="V1191" s="10">
        <v>1.55E-2</v>
      </c>
      <c r="Y1191" s="769"/>
      <c r="Z1191" s="769" t="s">
        <v>1883</v>
      </c>
      <c r="AA1191" s="369">
        <v>1</v>
      </c>
      <c r="AB1191" s="369">
        <v>3.2</v>
      </c>
      <c r="AC1191" s="10">
        <v>1.55E-2</v>
      </c>
      <c r="AD1191" s="10">
        <v>1.55E-2</v>
      </c>
    </row>
    <row r="1192" spans="2:30">
      <c r="B1192" s="646"/>
      <c r="C1192" s="773" t="s">
        <v>3804</v>
      </c>
      <c r="D1192" s="773" t="s">
        <v>3792</v>
      </c>
      <c r="E1192" s="386">
        <v>1195</v>
      </c>
      <c r="F1192" s="410" t="str">
        <f>Dumpadas[[#This Row],[punto]] &amp; " "&amp;Dumpadas[[#This Row],[jornada]]&amp;" " &amp; Dumpadas[[#This Row],[N°Acop]] &amp; " " &amp; TEXT(Dumpadas[[#This Row],[fecha ]], "dd-mm-yyyy")</f>
        <v>NIVEL 974 M4 7S L32 PM 1195 04-05-2026</v>
      </c>
      <c r="G1192" s="646" t="s">
        <v>16</v>
      </c>
      <c r="H1192" s="5">
        <v>46146</v>
      </c>
      <c r="I1192" s="646">
        <v>3.2</v>
      </c>
      <c r="J1192" s="8">
        <v>1.2999999999999999E-2</v>
      </c>
      <c r="K1192" s="8">
        <f>+IF(Dumpadas[[#This Row],[ley]]&gt;0.03,0.03,Dumpadas[[#This Row],[ley]])</f>
        <v>1.2999999999999999E-2</v>
      </c>
      <c r="L1192" s="427"/>
      <c r="M1192" s="386">
        <v>29005</v>
      </c>
      <c r="N1192" s="386"/>
      <c r="O1192" s="7"/>
      <c r="P1192" s="10" t="str" cm="1">
        <f t="array" ref="P1192">INDEX(Rangos!$E$3:$E$16,MATCH(1,(Dumpadas[[#This Row],[ley]]&gt;=Rangos!$B$3:$B$16)*(Dumpadas[[#This Row],[ley]]&lt;=Rangos!$C$3:$C$16),0))</f>
        <v>D</v>
      </c>
      <c r="R1192" s="769"/>
      <c r="S1192" s="769" t="s">
        <v>1884</v>
      </c>
      <c r="T1192" s="369">
        <v>1</v>
      </c>
      <c r="U1192" s="369">
        <v>3.2</v>
      </c>
      <c r="V1192" s="10">
        <v>1.0699999999999999E-2</v>
      </c>
      <c r="Y1192" s="769"/>
      <c r="Z1192" s="769" t="s">
        <v>1884</v>
      </c>
      <c r="AA1192" s="369">
        <v>1</v>
      </c>
      <c r="AB1192" s="369">
        <v>3.2</v>
      </c>
      <c r="AC1192" s="10">
        <v>1.0699999999999999E-2</v>
      </c>
      <c r="AD1192" s="10">
        <v>1.0699999999999999E-2</v>
      </c>
    </row>
    <row r="1193" spans="2:30">
      <c r="B1193" s="646"/>
      <c r="C1193" s="773" t="s">
        <v>3804</v>
      </c>
      <c r="D1193" s="773" t="s">
        <v>3792</v>
      </c>
      <c r="E1193" s="386">
        <v>1196</v>
      </c>
      <c r="F1193" s="410" t="str">
        <f>Dumpadas[[#This Row],[punto]] &amp; " "&amp;Dumpadas[[#This Row],[jornada]]&amp;" " &amp; Dumpadas[[#This Row],[N°Acop]] &amp; " " &amp; TEXT(Dumpadas[[#This Row],[fecha ]], "dd-mm-yyyy")</f>
        <v>NIVEL 974 M4 7S L32 PM 1196 04-05-2026</v>
      </c>
      <c r="G1193" s="646" t="s">
        <v>16</v>
      </c>
      <c r="H1193" s="5">
        <v>46146</v>
      </c>
      <c r="I1193" s="646">
        <v>3.2</v>
      </c>
      <c r="J1193" s="8">
        <v>1.4200000000000001E-2</v>
      </c>
      <c r="K1193" s="8">
        <f>+IF(Dumpadas[[#This Row],[ley]]&gt;0.03,0.03,Dumpadas[[#This Row],[ley]])</f>
        <v>1.4200000000000001E-2</v>
      </c>
      <c r="L1193" s="427"/>
      <c r="M1193" s="386">
        <v>29005</v>
      </c>
      <c r="N1193" s="386"/>
      <c r="O1193" s="7"/>
      <c r="P1193" s="10" t="str" cm="1">
        <f t="array" ref="P1193">INDEX(Rangos!$E$3:$E$16,MATCH(1,(Dumpadas[[#This Row],[ley]]&gt;=Rangos!$B$3:$B$16)*(Dumpadas[[#This Row],[ley]]&lt;=Rangos!$C$3:$C$16),0))</f>
        <v>E</v>
      </c>
      <c r="R1193" s="769"/>
      <c r="S1193" s="769" t="s">
        <v>1885</v>
      </c>
      <c r="T1193" s="369">
        <v>1</v>
      </c>
      <c r="U1193" s="369">
        <v>3.2</v>
      </c>
      <c r="V1193" s="10">
        <v>1.38E-2</v>
      </c>
      <c r="Y1193" s="769"/>
      <c r="Z1193" s="769" t="s">
        <v>1885</v>
      </c>
      <c r="AA1193" s="369">
        <v>1</v>
      </c>
      <c r="AB1193" s="369">
        <v>3.2</v>
      </c>
      <c r="AC1193" s="10">
        <v>1.38E-2</v>
      </c>
      <c r="AD1193" s="10">
        <v>1.38E-2</v>
      </c>
    </row>
    <row r="1194" spans="2:30">
      <c r="B1194" s="646"/>
      <c r="C1194" s="773" t="s">
        <v>3804</v>
      </c>
      <c r="D1194" s="773" t="s">
        <v>3792</v>
      </c>
      <c r="E1194" s="386">
        <v>1197</v>
      </c>
      <c r="F1194" s="410" t="str">
        <f>Dumpadas[[#This Row],[punto]] &amp; " "&amp;Dumpadas[[#This Row],[jornada]]&amp;" " &amp; Dumpadas[[#This Row],[N°Acop]] &amp; " " &amp; TEXT(Dumpadas[[#This Row],[fecha ]], "dd-mm-yyyy")</f>
        <v>NIVEL 974 M4 7S L32 PM 1197 04-05-2026</v>
      </c>
      <c r="G1194" s="646" t="s">
        <v>16</v>
      </c>
      <c r="H1194" s="5">
        <v>46146</v>
      </c>
      <c r="I1194" s="646">
        <v>3.2</v>
      </c>
      <c r="J1194" s="8">
        <v>9.2999999999999992E-3</v>
      </c>
      <c r="K1194" s="8">
        <f>+IF(Dumpadas[[#This Row],[ley]]&gt;0.03,0.03,Dumpadas[[#This Row],[ley]])</f>
        <v>9.2999999999999992E-3</v>
      </c>
      <c r="L1194" s="427"/>
      <c r="M1194" s="386">
        <v>29005</v>
      </c>
      <c r="N1194" s="386"/>
      <c r="O1194" s="7"/>
      <c r="P1194" s="10" t="str" cm="1">
        <f t="array" ref="P1194">INDEX(Rangos!$E$3:$E$16,MATCH(1,(Dumpadas[[#This Row],[ley]]&gt;=Rangos!$B$3:$B$16)*(Dumpadas[[#This Row],[ley]]&lt;=Rangos!$C$3:$C$16),0))</f>
        <v>B</v>
      </c>
      <c r="R1194" s="769"/>
      <c r="S1194" s="769" t="s">
        <v>1886</v>
      </c>
      <c r="T1194" s="369">
        <v>1</v>
      </c>
      <c r="U1194" s="369">
        <v>3.2</v>
      </c>
      <c r="V1194" s="10">
        <v>1.7500000000000002E-2</v>
      </c>
      <c r="Y1194" s="769"/>
      <c r="Z1194" s="769" t="s">
        <v>1886</v>
      </c>
      <c r="AA1194" s="369">
        <v>1</v>
      </c>
      <c r="AB1194" s="369">
        <v>3.2</v>
      </c>
      <c r="AC1194" s="10">
        <v>1.7500000000000002E-2</v>
      </c>
      <c r="AD1194" s="10">
        <v>1.7500000000000002E-2</v>
      </c>
    </row>
    <row r="1195" spans="2:30">
      <c r="B1195" s="646"/>
      <c r="C1195" s="773" t="s">
        <v>3804</v>
      </c>
      <c r="D1195" s="773" t="s">
        <v>3792</v>
      </c>
      <c r="E1195" s="386">
        <v>1198</v>
      </c>
      <c r="F1195" s="410" t="str">
        <f>Dumpadas[[#This Row],[punto]] &amp; " "&amp;Dumpadas[[#This Row],[jornada]]&amp;" " &amp; Dumpadas[[#This Row],[N°Acop]] &amp; " " &amp; TEXT(Dumpadas[[#This Row],[fecha ]], "dd-mm-yyyy")</f>
        <v>NIVEL 974 M4 7S L32 PM 1198 04-05-2026</v>
      </c>
      <c r="G1195" s="646" t="s">
        <v>16</v>
      </c>
      <c r="H1195" s="5">
        <v>46146</v>
      </c>
      <c r="I1195" s="646">
        <v>3.2</v>
      </c>
      <c r="J1195" s="8">
        <v>1.12E-2</v>
      </c>
      <c r="K1195" s="8">
        <f>+IF(Dumpadas[[#This Row],[ley]]&gt;0.03,0.03,Dumpadas[[#This Row],[ley]])</f>
        <v>1.12E-2</v>
      </c>
      <c r="L1195" s="427"/>
      <c r="M1195" s="386">
        <v>29005</v>
      </c>
      <c r="N1195" s="386"/>
      <c r="O1195" s="7"/>
      <c r="P1195" s="10" t="str" cm="1">
        <f t="array" ref="P1195">INDEX(Rangos!$E$3:$E$16,MATCH(1,(Dumpadas[[#This Row],[ley]]&gt;=Rangos!$B$3:$B$16)*(Dumpadas[[#This Row],[ley]]&lt;=Rangos!$C$3:$C$16),0))</f>
        <v>C</v>
      </c>
      <c r="R1195" s="769"/>
      <c r="S1195" s="769" t="s">
        <v>1887</v>
      </c>
      <c r="T1195" s="369">
        <v>1</v>
      </c>
      <c r="U1195" s="369">
        <v>3.2</v>
      </c>
      <c r="V1195" s="10">
        <v>1.3899999999999999E-2</v>
      </c>
      <c r="Y1195" s="769"/>
      <c r="Z1195" s="769" t="s">
        <v>1887</v>
      </c>
      <c r="AA1195" s="369">
        <v>1</v>
      </c>
      <c r="AB1195" s="369">
        <v>3.2</v>
      </c>
      <c r="AC1195" s="10">
        <v>1.3899999999999999E-2</v>
      </c>
      <c r="AD1195" s="10">
        <v>1.3899999999999999E-2</v>
      </c>
    </row>
    <row r="1196" spans="2:30">
      <c r="B1196" s="535"/>
      <c r="C1196" s="535" t="s">
        <v>3803</v>
      </c>
      <c r="D1196" s="535" t="s">
        <v>3792</v>
      </c>
      <c r="E1196" s="535">
        <v>1199</v>
      </c>
      <c r="F1196" s="537" t="str">
        <f>Dumpadas[[#This Row],[punto]] &amp; " "&amp;Dumpadas[[#This Row],[jornada]]&amp;" " &amp; Dumpadas[[#This Row],[N°Acop]] &amp; " " &amp; TEXT(Dumpadas[[#This Row],[fecha ]], "dd-mm-yyyy")</f>
        <v>NIVEL 974 M4 7S L31 PM 1199 04-05-2026</v>
      </c>
      <c r="G1196" s="535" t="s">
        <v>16</v>
      </c>
      <c r="H1196" s="538">
        <v>46146</v>
      </c>
      <c r="I1196" s="535">
        <v>3.2</v>
      </c>
      <c r="J1196" s="539">
        <v>1.2800000000000001E-2</v>
      </c>
      <c r="K1196" s="539">
        <f>+IF(Dumpadas[[#This Row],[ley]]&gt;0.03,0.03,Dumpadas[[#This Row],[ley]])</f>
        <v>1.2800000000000001E-2</v>
      </c>
      <c r="L1196" s="539"/>
      <c r="M1196" s="535">
        <v>29005</v>
      </c>
      <c r="N1196" s="535"/>
      <c r="O1196" s="539"/>
      <c r="P1196" s="540" t="str" cm="1">
        <f t="array" ref="P1196">INDEX(Rangos!$E$3:$E$16,MATCH(1,(Dumpadas[[#This Row],[ley]]&gt;=Rangos!$B$3:$B$16)*(Dumpadas[[#This Row],[ley]]&lt;=Rangos!$C$3:$C$16),0))</f>
        <v>D</v>
      </c>
      <c r="R1196" s="769"/>
      <c r="S1196" s="769" t="s">
        <v>1888</v>
      </c>
      <c r="T1196" s="369">
        <v>1</v>
      </c>
      <c r="U1196" s="369">
        <v>3.2</v>
      </c>
      <c r="V1196" s="10">
        <v>0.2104</v>
      </c>
      <c r="Y1196" s="769"/>
      <c r="Z1196" s="769" t="s">
        <v>1888</v>
      </c>
      <c r="AA1196" s="369">
        <v>1</v>
      </c>
      <c r="AB1196" s="369">
        <v>3.2</v>
      </c>
      <c r="AC1196" s="10">
        <v>0.2104</v>
      </c>
      <c r="AD1196" s="10">
        <v>0.03</v>
      </c>
    </row>
    <row r="1197" spans="2:30">
      <c r="B1197" s="535"/>
      <c r="C1197" s="535" t="s">
        <v>3803</v>
      </c>
      <c r="D1197" s="535" t="s">
        <v>3792</v>
      </c>
      <c r="E1197" s="535">
        <v>1200</v>
      </c>
      <c r="F1197" s="537" t="str">
        <f>Dumpadas[[#This Row],[punto]] &amp; " "&amp;Dumpadas[[#This Row],[jornada]]&amp;" " &amp; Dumpadas[[#This Row],[N°Acop]] &amp; " " &amp; TEXT(Dumpadas[[#This Row],[fecha ]], "dd-mm-yyyy")</f>
        <v>NIVEL 974 M4 7S L31 PM 1200 04-05-2026</v>
      </c>
      <c r="G1197" s="535" t="s">
        <v>16</v>
      </c>
      <c r="H1197" s="538">
        <v>46146</v>
      </c>
      <c r="I1197" s="535">
        <v>3.2</v>
      </c>
      <c r="J1197" s="539">
        <v>9.4999999999999998E-3</v>
      </c>
      <c r="K1197" s="539">
        <f>+IF(Dumpadas[[#This Row],[ley]]&gt;0.03,0.03,Dumpadas[[#This Row],[ley]])</f>
        <v>9.4999999999999998E-3</v>
      </c>
      <c r="L1197" s="539"/>
      <c r="M1197" s="535">
        <v>29005</v>
      </c>
      <c r="N1197" s="535"/>
      <c r="O1197" s="539"/>
      <c r="P1197" s="540" t="str" cm="1">
        <f t="array" ref="P1197">INDEX(Rangos!$E$3:$E$16,MATCH(1,(Dumpadas[[#This Row],[ley]]&gt;=Rangos!$B$3:$B$16)*(Dumpadas[[#This Row],[ley]]&lt;=Rangos!$C$3:$C$16),0))</f>
        <v>B</v>
      </c>
      <c r="R1197" s="769"/>
      <c r="S1197" s="769" t="s">
        <v>1889</v>
      </c>
      <c r="T1197" s="369">
        <v>1</v>
      </c>
      <c r="U1197" s="369">
        <v>3.2</v>
      </c>
      <c r="V1197" s="10">
        <v>1.1599999999999999E-2</v>
      </c>
      <c r="Y1197" s="769"/>
      <c r="Z1197" s="769" t="s">
        <v>1889</v>
      </c>
      <c r="AA1197" s="369">
        <v>1</v>
      </c>
      <c r="AB1197" s="369">
        <v>3.2</v>
      </c>
      <c r="AC1197" s="10">
        <v>1.1599999999999999E-2</v>
      </c>
      <c r="AD1197" s="10">
        <v>1.1599999999999999E-2</v>
      </c>
    </row>
    <row r="1198" spans="2:30">
      <c r="B1198" s="535"/>
      <c r="C1198" s="535" t="s">
        <v>3803</v>
      </c>
      <c r="D1198" s="535" t="s">
        <v>3792</v>
      </c>
      <c r="E1198" s="535">
        <v>1201</v>
      </c>
      <c r="F1198" s="537" t="str">
        <f>Dumpadas[[#This Row],[punto]] &amp; " "&amp;Dumpadas[[#This Row],[jornada]]&amp;" " &amp; Dumpadas[[#This Row],[N°Acop]] &amp; " " &amp; TEXT(Dumpadas[[#This Row],[fecha ]], "dd-mm-yyyy")</f>
        <v>NIVEL 974 M4 7S L31 PM 1201 04-05-2026</v>
      </c>
      <c r="G1198" s="535" t="s">
        <v>16</v>
      </c>
      <c r="H1198" s="538">
        <v>46146</v>
      </c>
      <c r="I1198" s="535">
        <v>3.2</v>
      </c>
      <c r="J1198" s="539">
        <v>1.1900000000000001E-2</v>
      </c>
      <c r="K1198" s="539">
        <f>+IF(Dumpadas[[#This Row],[ley]]&gt;0.03,0.03,Dumpadas[[#This Row],[ley]])</f>
        <v>1.1900000000000001E-2</v>
      </c>
      <c r="L1198" s="539"/>
      <c r="M1198" s="535">
        <v>29005</v>
      </c>
      <c r="N1198" s="535"/>
      <c r="O1198" s="539"/>
      <c r="P1198" s="540" t="str" cm="1">
        <f t="array" ref="P1198">INDEX(Rangos!$E$3:$E$16,MATCH(1,(Dumpadas[[#This Row],[ley]]&gt;=Rangos!$B$3:$B$16)*(Dumpadas[[#This Row],[ley]]&lt;=Rangos!$C$3:$C$16),0))</f>
        <v>C</v>
      </c>
      <c r="R1198" s="769"/>
      <c r="S1198" s="769" t="s">
        <v>1890</v>
      </c>
      <c r="T1198" s="369">
        <v>1</v>
      </c>
      <c r="U1198" s="369">
        <v>3.2</v>
      </c>
      <c r="V1198" s="10">
        <v>1.11E-2</v>
      </c>
      <c r="Y1198" s="769"/>
      <c r="Z1198" s="769" t="s">
        <v>1890</v>
      </c>
      <c r="AA1198" s="369">
        <v>1</v>
      </c>
      <c r="AB1198" s="369">
        <v>3.2</v>
      </c>
      <c r="AC1198" s="10">
        <v>1.11E-2</v>
      </c>
      <c r="AD1198" s="10">
        <v>1.11E-2</v>
      </c>
    </row>
    <row r="1199" spans="2:30">
      <c r="B1199" s="535"/>
      <c r="C1199" s="535" t="s">
        <v>3803</v>
      </c>
      <c r="D1199" s="535" t="s">
        <v>3792</v>
      </c>
      <c r="E1199" s="535">
        <v>1202</v>
      </c>
      <c r="F1199" s="537" t="str">
        <f>Dumpadas[[#This Row],[punto]] &amp; " "&amp;Dumpadas[[#This Row],[jornada]]&amp;" " &amp; Dumpadas[[#This Row],[N°Acop]] &amp; " " &amp; TEXT(Dumpadas[[#This Row],[fecha ]], "dd-mm-yyyy")</f>
        <v>NIVEL 974 M4 7S L31 PM 1202 04-05-2026</v>
      </c>
      <c r="G1199" s="535" t="s">
        <v>16</v>
      </c>
      <c r="H1199" s="538">
        <v>46146</v>
      </c>
      <c r="I1199" s="535">
        <v>3.2</v>
      </c>
      <c r="J1199" s="539">
        <v>1.09E-2</v>
      </c>
      <c r="K1199" s="539">
        <f>+IF(Dumpadas[[#This Row],[ley]]&gt;0.03,0.03,Dumpadas[[#This Row],[ley]])</f>
        <v>1.09E-2</v>
      </c>
      <c r="L1199" s="539"/>
      <c r="M1199" s="535">
        <v>29005</v>
      </c>
      <c r="N1199" s="535"/>
      <c r="O1199" s="539"/>
      <c r="P1199" s="540" t="str" cm="1">
        <f t="array" ref="P1199">INDEX(Rangos!$E$3:$E$16,MATCH(1,(Dumpadas[[#This Row],[ley]]&gt;=Rangos!$B$3:$B$16)*(Dumpadas[[#This Row],[ley]]&lt;=Rangos!$C$3:$C$16),0))</f>
        <v>C</v>
      </c>
      <c r="R1199" s="769"/>
      <c r="S1199" s="769" t="s">
        <v>1891</v>
      </c>
      <c r="T1199" s="369">
        <v>1</v>
      </c>
      <c r="U1199" s="369">
        <v>3.2</v>
      </c>
      <c r="V1199" s="10">
        <v>2.1700000000000001E-2</v>
      </c>
      <c r="Y1199" s="769"/>
      <c r="Z1199" s="769" t="s">
        <v>1891</v>
      </c>
      <c r="AA1199" s="369">
        <v>1</v>
      </c>
      <c r="AB1199" s="369">
        <v>3.2</v>
      </c>
      <c r="AC1199" s="10">
        <v>2.1700000000000001E-2</v>
      </c>
      <c r="AD1199" s="10">
        <v>2.1700000000000001E-2</v>
      </c>
    </row>
    <row r="1200" spans="2:30">
      <c r="B1200" s="535"/>
      <c r="C1200" s="535" t="s">
        <v>3803</v>
      </c>
      <c r="D1200" s="535" t="s">
        <v>3792</v>
      </c>
      <c r="E1200" s="535">
        <v>1203</v>
      </c>
      <c r="F1200" s="537" t="str">
        <f>Dumpadas[[#This Row],[punto]] &amp; " "&amp;Dumpadas[[#This Row],[jornada]]&amp;" " &amp; Dumpadas[[#This Row],[N°Acop]] &amp; " " &amp; TEXT(Dumpadas[[#This Row],[fecha ]], "dd-mm-yyyy")</f>
        <v>NIVEL 974 M4 7S L31 PM 1203 04-05-2026</v>
      </c>
      <c r="G1200" s="535" t="s">
        <v>16</v>
      </c>
      <c r="H1200" s="538">
        <v>46146</v>
      </c>
      <c r="I1200" s="535">
        <v>3.2</v>
      </c>
      <c r="J1200" s="539">
        <v>1.2699999999999999E-2</v>
      </c>
      <c r="K1200" s="539">
        <f>+IF(Dumpadas[[#This Row],[ley]]&gt;0.03,0.03,Dumpadas[[#This Row],[ley]])</f>
        <v>1.2699999999999999E-2</v>
      </c>
      <c r="L1200" s="539"/>
      <c r="M1200" s="535">
        <v>29005</v>
      </c>
      <c r="N1200" s="535"/>
      <c r="O1200" s="539"/>
      <c r="P1200" s="540" t="str" cm="1">
        <f t="array" ref="P1200">INDEX(Rangos!$E$3:$E$16,MATCH(1,(Dumpadas[[#This Row],[ley]]&gt;=Rangos!$B$3:$B$16)*(Dumpadas[[#This Row],[ley]]&lt;=Rangos!$C$3:$C$16),0))</f>
        <v>D</v>
      </c>
      <c r="R1200" s="769"/>
      <c r="S1200" s="769" t="s">
        <v>1892</v>
      </c>
      <c r="T1200" s="369">
        <v>1</v>
      </c>
      <c r="U1200" s="369">
        <v>3.2</v>
      </c>
      <c r="V1200" s="10">
        <v>1.61E-2</v>
      </c>
      <c r="Y1200" s="769"/>
      <c r="Z1200" s="769" t="s">
        <v>1892</v>
      </c>
      <c r="AA1200" s="369">
        <v>1</v>
      </c>
      <c r="AB1200" s="369">
        <v>3.2</v>
      </c>
      <c r="AC1200" s="10">
        <v>1.61E-2</v>
      </c>
      <c r="AD1200" s="10">
        <v>1.61E-2</v>
      </c>
    </row>
    <row r="1201" spans="2:30">
      <c r="B1201" s="535"/>
      <c r="C1201" s="535" t="s">
        <v>3803</v>
      </c>
      <c r="D1201" s="535" t="s">
        <v>3792</v>
      </c>
      <c r="E1201" s="535">
        <v>1204</v>
      </c>
      <c r="F1201" s="537" t="str">
        <f>Dumpadas[[#This Row],[punto]] &amp; " "&amp;Dumpadas[[#This Row],[jornada]]&amp;" " &amp; Dumpadas[[#This Row],[N°Acop]] &amp; " " &amp; TEXT(Dumpadas[[#This Row],[fecha ]], "dd-mm-yyyy")</f>
        <v>NIVEL 974 M4 7S L31 PM 1204 04-05-2026</v>
      </c>
      <c r="G1201" s="535" t="s">
        <v>16</v>
      </c>
      <c r="H1201" s="538">
        <v>46146</v>
      </c>
      <c r="I1201" s="535">
        <v>3.2</v>
      </c>
      <c r="J1201" s="539">
        <v>1.0500000000000001E-2</v>
      </c>
      <c r="K1201" s="539">
        <f>+IF(Dumpadas[[#This Row],[ley]]&gt;0.03,0.03,Dumpadas[[#This Row],[ley]])</f>
        <v>1.0500000000000001E-2</v>
      </c>
      <c r="L1201" s="539"/>
      <c r="M1201" s="535">
        <v>29005</v>
      </c>
      <c r="N1201" s="535"/>
      <c r="O1201" s="539"/>
      <c r="P1201" s="540" t="str" cm="1">
        <f t="array" ref="P1201">INDEX(Rangos!$E$3:$E$16,MATCH(1,(Dumpadas[[#This Row],[ley]]&gt;=Rangos!$B$3:$B$16)*(Dumpadas[[#This Row],[ley]]&lt;=Rangos!$C$3:$C$16),0))</f>
        <v>C</v>
      </c>
      <c r="R1201" s="769"/>
      <c r="S1201" s="769" t="s">
        <v>1893</v>
      </c>
      <c r="T1201" s="369">
        <v>1</v>
      </c>
      <c r="U1201" s="369">
        <v>3.2</v>
      </c>
      <c r="V1201" s="10">
        <v>1.9300000000000001E-2</v>
      </c>
      <c r="Y1201" s="769"/>
      <c r="Z1201" s="769" t="s">
        <v>1893</v>
      </c>
      <c r="AA1201" s="369">
        <v>1</v>
      </c>
      <c r="AB1201" s="369">
        <v>3.2</v>
      </c>
      <c r="AC1201" s="10">
        <v>1.9300000000000001E-2</v>
      </c>
      <c r="AD1201" s="10">
        <v>1.9300000000000001E-2</v>
      </c>
    </row>
    <row r="1202" spans="2:30">
      <c r="B1202" s="535"/>
      <c r="C1202" s="535" t="s">
        <v>3803</v>
      </c>
      <c r="D1202" s="535" t="s">
        <v>3792</v>
      </c>
      <c r="E1202" s="535">
        <v>1205</v>
      </c>
      <c r="F1202" s="537" t="str">
        <f>Dumpadas[[#This Row],[punto]] &amp; " "&amp;Dumpadas[[#This Row],[jornada]]&amp;" " &amp; Dumpadas[[#This Row],[N°Acop]] &amp; " " &amp; TEXT(Dumpadas[[#This Row],[fecha ]], "dd-mm-yyyy")</f>
        <v>NIVEL 974 M4 7S L31 PM 1205 04-05-2026</v>
      </c>
      <c r="G1202" s="535" t="s">
        <v>16</v>
      </c>
      <c r="H1202" s="538">
        <v>46146</v>
      </c>
      <c r="I1202" s="535">
        <v>3.2</v>
      </c>
      <c r="J1202" s="539">
        <v>1.03E-2</v>
      </c>
      <c r="K1202" s="539">
        <f>+IF(Dumpadas[[#This Row],[ley]]&gt;0.03,0.03,Dumpadas[[#This Row],[ley]])</f>
        <v>1.03E-2</v>
      </c>
      <c r="L1202" s="539"/>
      <c r="M1202" s="535">
        <v>29005</v>
      </c>
      <c r="N1202" s="535"/>
      <c r="O1202" s="539"/>
      <c r="P1202" s="540" t="str" cm="1">
        <f t="array" ref="P1202">INDEX(Rangos!$E$3:$E$16,MATCH(1,(Dumpadas[[#This Row],[ley]]&gt;=Rangos!$B$3:$B$16)*(Dumpadas[[#This Row],[ley]]&lt;=Rangos!$C$3:$C$16),0))</f>
        <v>B</v>
      </c>
      <c r="R1202" s="769"/>
      <c r="S1202" s="769" t="s">
        <v>1894</v>
      </c>
      <c r="T1202" s="369">
        <v>1</v>
      </c>
      <c r="U1202" s="369">
        <v>3.2</v>
      </c>
      <c r="V1202" s="10">
        <v>1.67E-2</v>
      </c>
      <c r="Y1202" s="769"/>
      <c r="Z1202" s="769" t="s">
        <v>1894</v>
      </c>
      <c r="AA1202" s="369">
        <v>1</v>
      </c>
      <c r="AB1202" s="369">
        <v>3.2</v>
      </c>
      <c r="AC1202" s="10">
        <v>1.67E-2</v>
      </c>
      <c r="AD1202" s="10">
        <v>1.67E-2</v>
      </c>
    </row>
    <row r="1203" spans="2:30">
      <c r="B1203" s="535"/>
      <c r="C1203" s="535" t="s">
        <v>3803</v>
      </c>
      <c r="D1203" s="535" t="s">
        <v>3792</v>
      </c>
      <c r="E1203" s="535">
        <v>1206</v>
      </c>
      <c r="F1203" s="537" t="str">
        <f>Dumpadas[[#This Row],[punto]] &amp; " "&amp;Dumpadas[[#This Row],[jornada]]&amp;" " &amp; Dumpadas[[#This Row],[N°Acop]] &amp; " " &amp; TEXT(Dumpadas[[#This Row],[fecha ]], "dd-mm-yyyy")</f>
        <v>NIVEL 974 M4 7S L31 PM 1206 04-05-2026</v>
      </c>
      <c r="G1203" s="535" t="s">
        <v>16</v>
      </c>
      <c r="H1203" s="538">
        <v>46146</v>
      </c>
      <c r="I1203" s="535">
        <v>3.2</v>
      </c>
      <c r="J1203" s="539">
        <v>8.3999999999999995E-3</v>
      </c>
      <c r="K1203" s="539">
        <f>+IF(Dumpadas[[#This Row],[ley]]&gt;0.03,0.03,Dumpadas[[#This Row],[ley]])</f>
        <v>8.3999999999999995E-3</v>
      </c>
      <c r="L1203" s="539"/>
      <c r="M1203" s="535">
        <v>29005</v>
      </c>
      <c r="N1203" s="535"/>
      <c r="O1203" s="539"/>
      <c r="P1203" s="540" t="str" cm="1">
        <f t="array" ref="P1203">INDEX(Rangos!$E$3:$E$16,MATCH(1,(Dumpadas[[#This Row],[ley]]&gt;=Rangos!$B$3:$B$16)*(Dumpadas[[#This Row],[ley]]&lt;=Rangos!$C$3:$C$16),0))</f>
        <v>A</v>
      </c>
      <c r="R1203" s="769"/>
      <c r="S1203" s="769" t="s">
        <v>1895</v>
      </c>
      <c r="T1203" s="369">
        <v>1</v>
      </c>
      <c r="U1203" s="369">
        <v>3.2</v>
      </c>
      <c r="V1203" s="10">
        <v>1.2699999999999999E-2</v>
      </c>
      <c r="Y1203" s="769"/>
      <c r="Z1203" s="769" t="s">
        <v>1895</v>
      </c>
      <c r="AA1203" s="369">
        <v>1</v>
      </c>
      <c r="AB1203" s="369">
        <v>3.2</v>
      </c>
      <c r="AC1203" s="10">
        <v>1.2699999999999999E-2</v>
      </c>
      <c r="AD1203" s="10">
        <v>1.2699999999999999E-2</v>
      </c>
    </row>
    <row r="1204" spans="2:30">
      <c r="B1204" s="535"/>
      <c r="C1204" s="535" t="s">
        <v>3803</v>
      </c>
      <c r="D1204" s="535" t="s">
        <v>3792</v>
      </c>
      <c r="E1204" s="535">
        <v>1207</v>
      </c>
      <c r="F1204" s="537" t="str">
        <f>Dumpadas[[#This Row],[punto]] &amp; " "&amp;Dumpadas[[#This Row],[jornada]]&amp;" " &amp; Dumpadas[[#This Row],[N°Acop]] &amp; " " &amp; TEXT(Dumpadas[[#This Row],[fecha ]], "dd-mm-yyyy")</f>
        <v>NIVEL 974 M4 7S L31 PM 1207 04-05-2026</v>
      </c>
      <c r="G1204" s="535" t="s">
        <v>16</v>
      </c>
      <c r="H1204" s="538">
        <v>46146</v>
      </c>
      <c r="I1204" s="535">
        <v>3.2</v>
      </c>
      <c r="J1204" s="539">
        <v>9.7000000000000003E-3</v>
      </c>
      <c r="K1204" s="539">
        <f>+IF(Dumpadas[[#This Row],[ley]]&gt;0.03,0.03,Dumpadas[[#This Row],[ley]])</f>
        <v>9.7000000000000003E-3</v>
      </c>
      <c r="L1204" s="539"/>
      <c r="M1204" s="535">
        <v>29006</v>
      </c>
      <c r="N1204" s="535"/>
      <c r="O1204" s="539"/>
      <c r="P1204" s="540" t="str" cm="1">
        <f t="array" ref="P1204">INDEX(Rangos!$E$3:$E$16,MATCH(1,(Dumpadas[[#This Row],[ley]]&gt;=Rangos!$B$3:$B$16)*(Dumpadas[[#This Row],[ley]]&lt;=Rangos!$C$3:$C$16),0))</f>
        <v>B</v>
      </c>
      <c r="R1204" s="769"/>
      <c r="S1204" s="769" t="s">
        <v>1896</v>
      </c>
      <c r="T1204" s="369">
        <v>1</v>
      </c>
      <c r="U1204" s="369">
        <v>3.2</v>
      </c>
      <c r="V1204" s="10">
        <v>1.4200000000000001E-2</v>
      </c>
      <c r="Y1204" s="769"/>
      <c r="Z1204" s="769" t="s">
        <v>1896</v>
      </c>
      <c r="AA1204" s="369">
        <v>1</v>
      </c>
      <c r="AB1204" s="369">
        <v>3.2</v>
      </c>
      <c r="AC1204" s="10">
        <v>1.4200000000000001E-2</v>
      </c>
      <c r="AD1204" s="10">
        <v>1.4200000000000001E-2</v>
      </c>
    </row>
    <row r="1205" spans="2:30">
      <c r="B1205" s="535"/>
      <c r="C1205" s="535" t="s">
        <v>3803</v>
      </c>
      <c r="D1205" s="535" t="s">
        <v>3792</v>
      </c>
      <c r="E1205" s="535">
        <v>1208</v>
      </c>
      <c r="F1205" s="537" t="str">
        <f>Dumpadas[[#This Row],[punto]] &amp; " "&amp;Dumpadas[[#This Row],[jornada]]&amp;" " &amp; Dumpadas[[#This Row],[N°Acop]] &amp; " " &amp; TEXT(Dumpadas[[#This Row],[fecha ]], "dd-mm-yyyy")</f>
        <v>NIVEL 974 M4 7S L31 PM 1208 04-05-2026</v>
      </c>
      <c r="G1205" s="535" t="s">
        <v>16</v>
      </c>
      <c r="H1205" s="538">
        <v>46146</v>
      </c>
      <c r="I1205" s="535">
        <v>3.2</v>
      </c>
      <c r="J1205" s="539">
        <v>1.0500000000000001E-2</v>
      </c>
      <c r="K1205" s="539">
        <f>+IF(Dumpadas[[#This Row],[ley]]&gt;0.03,0.03,Dumpadas[[#This Row],[ley]])</f>
        <v>1.0500000000000001E-2</v>
      </c>
      <c r="L1205" s="539"/>
      <c r="M1205" s="535">
        <v>29006</v>
      </c>
      <c r="N1205" s="535"/>
      <c r="O1205" s="539"/>
      <c r="P1205" s="540" t="str" cm="1">
        <f t="array" ref="P1205">INDEX(Rangos!$E$3:$E$16,MATCH(1,(Dumpadas[[#This Row],[ley]]&gt;=Rangos!$B$3:$B$16)*(Dumpadas[[#This Row],[ley]]&lt;=Rangos!$C$3:$C$16),0))</f>
        <v>C</v>
      </c>
      <c r="R1205" s="769"/>
      <c r="S1205" s="769" t="s">
        <v>1897</v>
      </c>
      <c r="T1205" s="369">
        <v>1</v>
      </c>
      <c r="U1205" s="369">
        <v>3.2</v>
      </c>
      <c r="V1205" s="10">
        <v>1.2699999999999999E-2</v>
      </c>
      <c r="Y1205" s="769"/>
      <c r="Z1205" s="769" t="s">
        <v>1897</v>
      </c>
      <c r="AA1205" s="369">
        <v>1</v>
      </c>
      <c r="AB1205" s="369">
        <v>3.2</v>
      </c>
      <c r="AC1205" s="10">
        <v>1.2699999999999999E-2</v>
      </c>
      <c r="AD1205" s="10">
        <v>1.2699999999999999E-2</v>
      </c>
    </row>
    <row r="1206" spans="2:30">
      <c r="B1206" s="535"/>
      <c r="C1206" s="535" t="s">
        <v>3803</v>
      </c>
      <c r="D1206" s="535" t="s">
        <v>3792</v>
      </c>
      <c r="E1206" s="535">
        <v>1209</v>
      </c>
      <c r="F1206" s="537" t="str">
        <f>Dumpadas[[#This Row],[punto]] &amp; " "&amp;Dumpadas[[#This Row],[jornada]]&amp;" " &amp; Dumpadas[[#This Row],[N°Acop]] &amp; " " &amp; TEXT(Dumpadas[[#This Row],[fecha ]], "dd-mm-yyyy")</f>
        <v>NIVEL 974 M4 7S L31 PM 1209 04-05-2026</v>
      </c>
      <c r="G1206" s="535" t="s">
        <v>16</v>
      </c>
      <c r="H1206" s="538">
        <v>46146</v>
      </c>
      <c r="I1206" s="535">
        <v>3.2</v>
      </c>
      <c r="J1206" s="539">
        <v>6.4000000000000003E-3</v>
      </c>
      <c r="K1206" s="539">
        <f>+IF(Dumpadas[[#This Row],[ley]]&gt;0.03,0.03,Dumpadas[[#This Row],[ley]])</f>
        <v>6.4000000000000003E-3</v>
      </c>
      <c r="L1206" s="539"/>
      <c r="M1206" s="535">
        <v>29006</v>
      </c>
      <c r="N1206" s="535"/>
      <c r="O1206" s="539"/>
      <c r="P1206" s="540" t="str" cm="1">
        <f t="array" ref="P1206">INDEX(Rangos!$E$3:$E$16,MATCH(1,(Dumpadas[[#This Row],[ley]]&gt;=Rangos!$B$3:$B$16)*(Dumpadas[[#This Row],[ley]]&lt;=Rangos!$C$3:$C$16),0))</f>
        <v>Reserva</v>
      </c>
      <c r="R1206" s="769"/>
      <c r="S1206" s="769" t="s">
        <v>1898</v>
      </c>
      <c r="T1206" s="369">
        <v>1</v>
      </c>
      <c r="U1206" s="369">
        <v>3.2</v>
      </c>
      <c r="V1206" s="10">
        <v>1.32E-2</v>
      </c>
      <c r="Y1206" s="769"/>
      <c r="Z1206" s="769" t="s">
        <v>1898</v>
      </c>
      <c r="AA1206" s="369">
        <v>1</v>
      </c>
      <c r="AB1206" s="369">
        <v>3.2</v>
      </c>
      <c r="AC1206" s="10">
        <v>1.32E-2</v>
      </c>
      <c r="AD1206" s="10">
        <v>1.32E-2</v>
      </c>
    </row>
    <row r="1207" spans="2:30">
      <c r="B1207" s="535"/>
      <c r="C1207" s="535" t="s">
        <v>3803</v>
      </c>
      <c r="D1207" s="535" t="s">
        <v>3792</v>
      </c>
      <c r="E1207" s="535">
        <v>1210</v>
      </c>
      <c r="F1207" s="537" t="str">
        <f>Dumpadas[[#This Row],[punto]] &amp; " "&amp;Dumpadas[[#This Row],[jornada]]&amp;" " &amp; Dumpadas[[#This Row],[N°Acop]] &amp; " " &amp; TEXT(Dumpadas[[#This Row],[fecha ]], "dd-mm-yyyy")</f>
        <v>NIVEL 974 M4 7S L31 PM 1210 04-05-2026</v>
      </c>
      <c r="G1207" s="535" t="s">
        <v>16</v>
      </c>
      <c r="H1207" s="538">
        <v>46146</v>
      </c>
      <c r="I1207" s="535">
        <v>3.2</v>
      </c>
      <c r="J1207" s="539">
        <v>1.6799999999999999E-2</v>
      </c>
      <c r="K1207" s="539">
        <f>+IF(Dumpadas[[#This Row],[ley]]&gt;0.03,0.03,Dumpadas[[#This Row],[ley]])</f>
        <v>1.6799999999999999E-2</v>
      </c>
      <c r="L1207" s="539"/>
      <c r="M1207" s="535">
        <v>29006</v>
      </c>
      <c r="N1207" s="535"/>
      <c r="O1207" s="539"/>
      <c r="P1207" s="540" t="str" cm="1">
        <f t="array" ref="P1207">INDEX(Rangos!$E$3:$E$16,MATCH(1,(Dumpadas[[#This Row],[ley]]&gt;=Rangos!$B$3:$B$16)*(Dumpadas[[#This Row],[ley]]&lt;=Rangos!$C$3:$C$16),0))</f>
        <v>F</v>
      </c>
      <c r="R1207" s="769"/>
      <c r="S1207" s="769" t="s">
        <v>1899</v>
      </c>
      <c r="T1207" s="369">
        <v>1</v>
      </c>
      <c r="U1207" s="369">
        <v>3.2</v>
      </c>
      <c r="V1207" s="10">
        <v>1.8700000000000001E-2</v>
      </c>
      <c r="Y1207" s="769"/>
      <c r="Z1207" s="769" t="s">
        <v>1899</v>
      </c>
      <c r="AA1207" s="369">
        <v>1</v>
      </c>
      <c r="AB1207" s="369">
        <v>3.2</v>
      </c>
      <c r="AC1207" s="10">
        <v>1.8700000000000001E-2</v>
      </c>
      <c r="AD1207" s="10">
        <v>1.8700000000000001E-2</v>
      </c>
    </row>
    <row r="1208" spans="2:30">
      <c r="B1208" s="535"/>
      <c r="C1208" s="535" t="s">
        <v>3803</v>
      </c>
      <c r="D1208" s="535" t="s">
        <v>3792</v>
      </c>
      <c r="E1208" s="535">
        <v>1211</v>
      </c>
      <c r="F1208" s="537" t="str">
        <f>Dumpadas[[#This Row],[punto]] &amp; " "&amp;Dumpadas[[#This Row],[jornada]]&amp;" " &amp; Dumpadas[[#This Row],[N°Acop]] &amp; " " &amp; TEXT(Dumpadas[[#This Row],[fecha ]], "dd-mm-yyyy")</f>
        <v>NIVEL 974 M4 7S L31 PM 1211 04-05-2026</v>
      </c>
      <c r="G1208" s="535" t="s">
        <v>16</v>
      </c>
      <c r="H1208" s="538">
        <v>46146</v>
      </c>
      <c r="I1208" s="535">
        <v>3.2</v>
      </c>
      <c r="J1208" s="539">
        <v>1.32E-2</v>
      </c>
      <c r="K1208" s="539">
        <f>+IF(Dumpadas[[#This Row],[ley]]&gt;0.03,0.03,Dumpadas[[#This Row],[ley]])</f>
        <v>1.32E-2</v>
      </c>
      <c r="L1208" s="539"/>
      <c r="M1208" s="535">
        <v>29006</v>
      </c>
      <c r="N1208" s="535"/>
      <c r="O1208" s="539"/>
      <c r="P1208" s="540" t="str" cm="1">
        <f t="array" ref="P1208">INDEX(Rangos!$E$3:$E$16,MATCH(1,(Dumpadas[[#This Row],[ley]]&gt;=Rangos!$B$3:$B$16)*(Dumpadas[[#This Row],[ley]]&lt;=Rangos!$C$3:$C$16),0))</f>
        <v>D</v>
      </c>
      <c r="R1208" s="769"/>
      <c r="S1208" s="769" t="s">
        <v>1900</v>
      </c>
      <c r="T1208" s="369">
        <v>1</v>
      </c>
      <c r="U1208" s="369">
        <v>3.2</v>
      </c>
      <c r="V1208" s="10">
        <v>1.8499999999999999E-2</v>
      </c>
      <c r="Y1208" s="769"/>
      <c r="Z1208" s="769" t="s">
        <v>1900</v>
      </c>
      <c r="AA1208" s="369">
        <v>1</v>
      </c>
      <c r="AB1208" s="369">
        <v>3.2</v>
      </c>
      <c r="AC1208" s="10">
        <v>1.8499999999999999E-2</v>
      </c>
      <c r="AD1208" s="10">
        <v>1.8499999999999999E-2</v>
      </c>
    </row>
    <row r="1209" spans="2:30">
      <c r="B1209" s="535"/>
      <c r="C1209" s="535" t="s">
        <v>3803</v>
      </c>
      <c r="D1209" s="535" t="s">
        <v>3792</v>
      </c>
      <c r="E1209" s="535">
        <v>1212</v>
      </c>
      <c r="F1209" s="537" t="str">
        <f>Dumpadas[[#This Row],[punto]] &amp; " "&amp;Dumpadas[[#This Row],[jornada]]&amp;" " &amp; Dumpadas[[#This Row],[N°Acop]] &amp; " " &amp; TEXT(Dumpadas[[#This Row],[fecha ]], "dd-mm-yyyy")</f>
        <v>NIVEL 974 M4 7S L31 PM 1212 04-05-2026</v>
      </c>
      <c r="G1209" s="535" t="s">
        <v>16</v>
      </c>
      <c r="H1209" s="538">
        <v>46146</v>
      </c>
      <c r="I1209" s="535">
        <v>3.2</v>
      </c>
      <c r="J1209" s="539">
        <v>1.2800000000000001E-2</v>
      </c>
      <c r="K1209" s="539">
        <f>+IF(Dumpadas[[#This Row],[ley]]&gt;0.03,0.03,Dumpadas[[#This Row],[ley]])</f>
        <v>1.2800000000000001E-2</v>
      </c>
      <c r="L1209" s="539"/>
      <c r="M1209" s="535">
        <v>29006</v>
      </c>
      <c r="N1209" s="535"/>
      <c r="O1209" s="539"/>
      <c r="P1209" s="540" t="str" cm="1">
        <f t="array" ref="P1209">INDEX(Rangos!$E$3:$E$16,MATCH(1,(Dumpadas[[#This Row],[ley]]&gt;=Rangos!$B$3:$B$16)*(Dumpadas[[#This Row],[ley]]&lt;=Rangos!$C$3:$C$16),0))</f>
        <v>D</v>
      </c>
      <c r="R1209" s="769"/>
      <c r="S1209" s="769" t="s">
        <v>1901</v>
      </c>
      <c r="T1209" s="369">
        <v>1</v>
      </c>
      <c r="U1209" s="369">
        <v>3.2</v>
      </c>
      <c r="V1209" s="10">
        <v>7.0000000000000001E-3</v>
      </c>
      <c r="Y1209" s="769"/>
      <c r="Z1209" s="769" t="s">
        <v>1901</v>
      </c>
      <c r="AA1209" s="369">
        <v>1</v>
      </c>
      <c r="AB1209" s="369">
        <v>3.2</v>
      </c>
      <c r="AC1209" s="10">
        <v>7.0000000000000001E-3</v>
      </c>
      <c r="AD1209" s="10">
        <v>7.0000000000000001E-3</v>
      </c>
    </row>
    <row r="1210" spans="2:30">
      <c r="B1210" s="535"/>
      <c r="C1210" s="535" t="s">
        <v>3803</v>
      </c>
      <c r="D1210" s="535" t="s">
        <v>3792</v>
      </c>
      <c r="E1210" s="535">
        <v>1213</v>
      </c>
      <c r="F1210" s="537" t="str">
        <f>Dumpadas[[#This Row],[punto]] &amp; " "&amp;Dumpadas[[#This Row],[jornada]]&amp;" " &amp; Dumpadas[[#This Row],[N°Acop]] &amp; " " &amp; TEXT(Dumpadas[[#This Row],[fecha ]], "dd-mm-yyyy")</f>
        <v>NIVEL 974 M4 7S L31 PM 1213 04-05-2026</v>
      </c>
      <c r="G1210" s="535" t="s">
        <v>16</v>
      </c>
      <c r="H1210" s="538">
        <v>46146</v>
      </c>
      <c r="I1210" s="535">
        <v>3.2</v>
      </c>
      <c r="J1210" s="539">
        <v>1.6E-2</v>
      </c>
      <c r="K1210" s="539">
        <f>+IF(Dumpadas[[#This Row],[ley]]&gt;0.03,0.03,Dumpadas[[#This Row],[ley]])</f>
        <v>1.6E-2</v>
      </c>
      <c r="L1210" s="539"/>
      <c r="M1210" s="535">
        <v>29006</v>
      </c>
      <c r="N1210" s="535"/>
      <c r="O1210" s="539"/>
      <c r="P1210" s="540" t="str" cm="1">
        <f t="array" ref="P1210">INDEX(Rangos!$E$3:$E$16,MATCH(1,(Dumpadas[[#This Row],[ley]]&gt;=Rangos!$B$3:$B$16)*(Dumpadas[[#This Row],[ley]]&lt;=Rangos!$C$3:$C$16),0))</f>
        <v>F</v>
      </c>
      <c r="R1210" s="769"/>
      <c r="S1210" s="769" t="s">
        <v>1902</v>
      </c>
      <c r="T1210" s="369">
        <v>1</v>
      </c>
      <c r="U1210" s="369">
        <v>3.2</v>
      </c>
      <c r="V1210" s="10">
        <v>9.7000000000000003E-3</v>
      </c>
      <c r="Y1210" s="769"/>
      <c r="Z1210" s="769" t="s">
        <v>1902</v>
      </c>
      <c r="AA1210" s="369">
        <v>1</v>
      </c>
      <c r="AB1210" s="369">
        <v>3.2</v>
      </c>
      <c r="AC1210" s="10">
        <v>9.7000000000000003E-3</v>
      </c>
      <c r="AD1210" s="10">
        <v>9.7000000000000003E-3</v>
      </c>
    </row>
    <row r="1211" spans="2:30">
      <c r="B1211" s="386"/>
      <c r="C1211" s="773" t="s">
        <v>3786</v>
      </c>
      <c r="D1211" s="773" t="s">
        <v>227</v>
      </c>
      <c r="E1211" s="386">
        <v>1214</v>
      </c>
      <c r="F1211" s="410" t="str">
        <f>Dumpadas[[#This Row],[punto]] &amp; " "&amp;Dumpadas[[#This Row],[jornada]]&amp;" " &amp; Dumpadas[[#This Row],[N°Acop]] &amp; " " &amp; TEXT(Dumpadas[[#This Row],[fecha ]], "dd-mm-yyyy")</f>
        <v>NIVEL 974 M4 6N PM 1214 05-05-2026</v>
      </c>
      <c r="G1211" s="386" t="s">
        <v>16</v>
      </c>
      <c r="H1211" s="387">
        <v>46147</v>
      </c>
      <c r="I1211" s="386">
        <v>3.2</v>
      </c>
      <c r="J1211" s="8">
        <v>1.5100000000000001E-2</v>
      </c>
      <c r="K1211" s="8">
        <f>+IF(Dumpadas[[#This Row],[ley]]&gt;0.03,0.03,Dumpadas[[#This Row],[ley]])</f>
        <v>1.5100000000000001E-2</v>
      </c>
      <c r="L1211" s="8"/>
      <c r="M1211" s="386">
        <v>29010</v>
      </c>
      <c r="N1211" s="386"/>
      <c r="O1211" s="8"/>
      <c r="P1211" s="388" t="str" cm="1">
        <f t="array" ref="P1211">INDEX(Rangos!$E$3:$E$16,MATCH(1,(Dumpadas[[#This Row],[ley]]&gt;=Rangos!$B$3:$B$16)*(Dumpadas[[#This Row],[ley]]&lt;=Rangos!$C$3:$C$16),0))</f>
        <v>F</v>
      </c>
      <c r="R1211" s="769"/>
      <c r="S1211" s="769" t="s">
        <v>1903</v>
      </c>
      <c r="T1211" s="369">
        <v>1</v>
      </c>
      <c r="U1211" s="369">
        <v>3.2</v>
      </c>
      <c r="V1211" s="10">
        <v>8.6E-3</v>
      </c>
      <c r="Y1211" s="769"/>
      <c r="Z1211" s="769" t="s">
        <v>1903</v>
      </c>
      <c r="AA1211" s="369">
        <v>1</v>
      </c>
      <c r="AB1211" s="369">
        <v>3.2</v>
      </c>
      <c r="AC1211" s="10">
        <v>8.6E-3</v>
      </c>
      <c r="AD1211" s="10">
        <v>8.6E-3</v>
      </c>
    </row>
    <row r="1212" spans="2:30">
      <c r="B1212" s="386"/>
      <c r="C1212" s="773" t="s">
        <v>3786</v>
      </c>
      <c r="D1212" s="773" t="s">
        <v>227</v>
      </c>
      <c r="E1212" s="386">
        <v>1215</v>
      </c>
      <c r="F1212" s="410" t="str">
        <f>Dumpadas[[#This Row],[punto]] &amp; " "&amp;Dumpadas[[#This Row],[jornada]]&amp;" " &amp; Dumpadas[[#This Row],[N°Acop]] &amp; " " &amp; TEXT(Dumpadas[[#This Row],[fecha ]], "dd-mm-yyyy")</f>
        <v>NIVEL 974 M4 6N PM 1215 05-05-2026</v>
      </c>
      <c r="G1212" s="386" t="s">
        <v>16</v>
      </c>
      <c r="H1212" s="387">
        <v>46147</v>
      </c>
      <c r="I1212" s="386">
        <v>3.2</v>
      </c>
      <c r="J1212" s="8">
        <v>1.4500000000000001E-2</v>
      </c>
      <c r="K1212" s="8">
        <f>+IF(Dumpadas[[#This Row],[ley]]&gt;0.03,0.03,Dumpadas[[#This Row],[ley]])</f>
        <v>1.4500000000000001E-2</v>
      </c>
      <c r="L1212" s="8"/>
      <c r="M1212" s="386">
        <v>29010</v>
      </c>
      <c r="N1212" s="386"/>
      <c r="O1212" s="8"/>
      <c r="P1212" s="388" t="str" cm="1">
        <f t="array" ref="P1212">INDEX(Rangos!$E$3:$E$16,MATCH(1,(Dumpadas[[#This Row],[ley]]&gt;=Rangos!$B$3:$B$16)*(Dumpadas[[#This Row],[ley]]&lt;=Rangos!$C$3:$C$16),0))</f>
        <v>E</v>
      </c>
      <c r="R1212" s="769"/>
      <c r="S1212" s="769" t="s">
        <v>1904</v>
      </c>
      <c r="T1212" s="369">
        <v>1</v>
      </c>
      <c r="U1212" s="369">
        <v>3.2</v>
      </c>
      <c r="V1212" s="10">
        <v>1.04E-2</v>
      </c>
      <c r="Y1212" s="769"/>
      <c r="Z1212" s="769" t="s">
        <v>1904</v>
      </c>
      <c r="AA1212" s="369">
        <v>1</v>
      </c>
      <c r="AB1212" s="369">
        <v>3.2</v>
      </c>
      <c r="AC1212" s="10">
        <v>1.04E-2</v>
      </c>
      <c r="AD1212" s="10">
        <v>1.04E-2</v>
      </c>
    </row>
    <row r="1213" spans="2:30">
      <c r="B1213" s="386"/>
      <c r="C1213" s="773" t="s">
        <v>3786</v>
      </c>
      <c r="D1213" s="773" t="s">
        <v>227</v>
      </c>
      <c r="E1213" s="386">
        <v>1216</v>
      </c>
      <c r="F1213" s="410" t="str">
        <f>Dumpadas[[#This Row],[punto]] &amp; " "&amp;Dumpadas[[#This Row],[jornada]]&amp;" " &amp; Dumpadas[[#This Row],[N°Acop]] &amp; " " &amp; TEXT(Dumpadas[[#This Row],[fecha ]], "dd-mm-yyyy")</f>
        <v>NIVEL 974 M4 6N PM 1216 05-05-2026</v>
      </c>
      <c r="G1213" s="386" t="s">
        <v>16</v>
      </c>
      <c r="H1213" s="387">
        <v>46147</v>
      </c>
      <c r="I1213" s="386">
        <v>3.2</v>
      </c>
      <c r="J1213" s="8">
        <v>1.55E-2</v>
      </c>
      <c r="K1213" s="8">
        <f>+IF(Dumpadas[[#This Row],[ley]]&gt;0.03,0.03,Dumpadas[[#This Row],[ley]])</f>
        <v>1.55E-2</v>
      </c>
      <c r="L1213" s="8"/>
      <c r="M1213" s="386">
        <v>29010</v>
      </c>
      <c r="N1213" s="386"/>
      <c r="O1213" s="8"/>
      <c r="P1213" s="388" t="str" cm="1">
        <f t="array" ref="P1213">INDEX(Rangos!$E$3:$E$16,MATCH(1,(Dumpadas[[#This Row],[ley]]&gt;=Rangos!$B$3:$B$16)*(Dumpadas[[#This Row],[ley]]&lt;=Rangos!$C$3:$C$16),0))</f>
        <v>F</v>
      </c>
      <c r="R1213" s="769"/>
      <c r="S1213" s="769" t="s">
        <v>1905</v>
      </c>
      <c r="T1213" s="369">
        <v>1</v>
      </c>
      <c r="U1213" s="369">
        <v>3.2</v>
      </c>
      <c r="V1213" s="10">
        <v>1.06E-2</v>
      </c>
      <c r="Y1213" s="769"/>
      <c r="Z1213" s="769" t="s">
        <v>1905</v>
      </c>
      <c r="AA1213" s="369">
        <v>1</v>
      </c>
      <c r="AB1213" s="369">
        <v>3.2</v>
      </c>
      <c r="AC1213" s="10">
        <v>1.06E-2</v>
      </c>
      <c r="AD1213" s="10">
        <v>1.06E-2</v>
      </c>
    </row>
    <row r="1214" spans="2:30">
      <c r="B1214" s="386"/>
      <c r="C1214" s="773" t="s">
        <v>3786</v>
      </c>
      <c r="D1214" s="773" t="s">
        <v>227</v>
      </c>
      <c r="E1214" s="386">
        <v>1217</v>
      </c>
      <c r="F1214" s="410" t="str">
        <f>Dumpadas[[#This Row],[punto]] &amp; " "&amp;Dumpadas[[#This Row],[jornada]]&amp;" " &amp; Dumpadas[[#This Row],[N°Acop]] &amp; " " &amp; TEXT(Dumpadas[[#This Row],[fecha ]], "dd-mm-yyyy")</f>
        <v>NIVEL 974 M4 6N PM 1217 05-05-2026</v>
      </c>
      <c r="G1214" s="386" t="s">
        <v>16</v>
      </c>
      <c r="H1214" s="387">
        <v>46147</v>
      </c>
      <c r="I1214" s="386">
        <v>3.2</v>
      </c>
      <c r="J1214" s="8">
        <v>1.9400000000000001E-2</v>
      </c>
      <c r="K1214" s="8">
        <f>+IF(Dumpadas[[#This Row],[ley]]&gt;0.03,0.03,Dumpadas[[#This Row],[ley]])</f>
        <v>1.9400000000000001E-2</v>
      </c>
      <c r="L1214" s="8"/>
      <c r="M1214" s="386">
        <v>29010</v>
      </c>
      <c r="N1214" s="386"/>
      <c r="O1214" s="8"/>
      <c r="P1214" s="388" t="str" cm="1">
        <f t="array" ref="P1214">INDEX(Rangos!$E$3:$E$16,MATCH(1,(Dumpadas[[#This Row],[ley]]&gt;=Rangos!$B$3:$B$16)*(Dumpadas[[#This Row],[ley]]&lt;=Rangos!$C$3:$C$16),0))</f>
        <v>H</v>
      </c>
      <c r="R1214" s="769"/>
      <c r="S1214" s="769" t="s">
        <v>1906</v>
      </c>
      <c r="T1214" s="369">
        <v>1</v>
      </c>
      <c r="U1214" s="369">
        <v>3.2</v>
      </c>
      <c r="V1214" s="10">
        <v>8.3999999999999995E-3</v>
      </c>
      <c r="Y1214" s="769"/>
      <c r="Z1214" s="769" t="s">
        <v>1906</v>
      </c>
      <c r="AA1214" s="369">
        <v>1</v>
      </c>
      <c r="AB1214" s="369">
        <v>3.2</v>
      </c>
      <c r="AC1214" s="10">
        <v>8.3999999999999995E-3</v>
      </c>
      <c r="AD1214" s="10">
        <v>8.3999999999999995E-3</v>
      </c>
    </row>
    <row r="1215" spans="2:30">
      <c r="B1215" s="386"/>
      <c r="C1215" s="773" t="s">
        <v>3786</v>
      </c>
      <c r="D1215" s="773" t="s">
        <v>227</v>
      </c>
      <c r="E1215" s="386">
        <v>1218</v>
      </c>
      <c r="F1215" s="410" t="str">
        <f>Dumpadas[[#This Row],[punto]] &amp; " "&amp;Dumpadas[[#This Row],[jornada]]&amp;" " &amp; Dumpadas[[#This Row],[N°Acop]] &amp; " " &amp; TEXT(Dumpadas[[#This Row],[fecha ]], "dd-mm-yyyy")</f>
        <v>NIVEL 974 M4 6N PM 1218 05-05-2026</v>
      </c>
      <c r="G1215" s="386" t="s">
        <v>16</v>
      </c>
      <c r="H1215" s="387">
        <v>46147</v>
      </c>
      <c r="I1215" s="386">
        <v>3.2</v>
      </c>
      <c r="J1215" s="8">
        <v>1.9199999999999998E-2</v>
      </c>
      <c r="K1215" s="8">
        <f>+IF(Dumpadas[[#This Row],[ley]]&gt;0.03,0.03,Dumpadas[[#This Row],[ley]])</f>
        <v>1.9199999999999998E-2</v>
      </c>
      <c r="L1215" s="8"/>
      <c r="M1215" s="386">
        <v>29010</v>
      </c>
      <c r="N1215" s="386"/>
      <c r="O1215" s="8"/>
      <c r="P1215" s="388" t="str" cm="1">
        <f t="array" ref="P1215">INDEX(Rangos!$E$3:$E$16,MATCH(1,(Dumpadas[[#This Row],[ley]]&gt;=Rangos!$B$3:$B$16)*(Dumpadas[[#This Row],[ley]]&lt;=Rangos!$C$3:$C$16),0))</f>
        <v>H</v>
      </c>
      <c r="R1215" s="769"/>
      <c r="S1215" s="769" t="s">
        <v>1907</v>
      </c>
      <c r="T1215" s="369">
        <v>1</v>
      </c>
      <c r="U1215" s="369">
        <v>3.2</v>
      </c>
      <c r="V1215" s="10">
        <v>1.04E-2</v>
      </c>
      <c r="Y1215" s="769"/>
      <c r="Z1215" s="769" t="s">
        <v>1907</v>
      </c>
      <c r="AA1215" s="369">
        <v>1</v>
      </c>
      <c r="AB1215" s="369">
        <v>3.2</v>
      </c>
      <c r="AC1215" s="10">
        <v>1.04E-2</v>
      </c>
      <c r="AD1215" s="10">
        <v>1.04E-2</v>
      </c>
    </row>
    <row r="1216" spans="2:30">
      <c r="B1216" s="386"/>
      <c r="C1216" s="773" t="s">
        <v>3786</v>
      </c>
      <c r="D1216" s="773" t="s">
        <v>227</v>
      </c>
      <c r="E1216" s="386">
        <v>1219</v>
      </c>
      <c r="F1216" s="410" t="str">
        <f>Dumpadas[[#This Row],[punto]] &amp; " "&amp;Dumpadas[[#This Row],[jornada]]&amp;" " &amp; Dumpadas[[#This Row],[N°Acop]] &amp; " " &amp; TEXT(Dumpadas[[#This Row],[fecha ]], "dd-mm-yyyy")</f>
        <v>NIVEL 974 M4 6N PM 1219 05-05-2026</v>
      </c>
      <c r="G1216" s="386" t="s">
        <v>16</v>
      </c>
      <c r="H1216" s="387">
        <v>46147</v>
      </c>
      <c r="I1216" s="386">
        <v>3.2</v>
      </c>
      <c r="J1216" s="8">
        <v>1.49E-2</v>
      </c>
      <c r="K1216" s="8">
        <f>+IF(Dumpadas[[#This Row],[ley]]&gt;0.03,0.03,Dumpadas[[#This Row],[ley]])</f>
        <v>1.49E-2</v>
      </c>
      <c r="L1216" s="8"/>
      <c r="M1216" s="386">
        <v>29010</v>
      </c>
      <c r="N1216" s="386"/>
      <c r="O1216" s="8"/>
      <c r="P1216" s="388" t="str" cm="1">
        <f t="array" ref="P1216">INDEX(Rangos!$E$3:$E$16,MATCH(1,(Dumpadas[[#This Row],[ley]]&gt;=Rangos!$B$3:$B$16)*(Dumpadas[[#This Row],[ley]]&lt;=Rangos!$C$3:$C$16),0))</f>
        <v>E</v>
      </c>
      <c r="R1216" s="769"/>
      <c r="S1216" s="769" t="s">
        <v>1908</v>
      </c>
      <c r="T1216" s="369">
        <v>1</v>
      </c>
      <c r="U1216" s="369">
        <v>3.2</v>
      </c>
      <c r="V1216" s="10">
        <v>1.09E-2</v>
      </c>
      <c r="Y1216" s="769"/>
      <c r="Z1216" s="769" t="s">
        <v>1908</v>
      </c>
      <c r="AA1216" s="369">
        <v>1</v>
      </c>
      <c r="AB1216" s="369">
        <v>3.2</v>
      </c>
      <c r="AC1216" s="10">
        <v>1.09E-2</v>
      </c>
      <c r="AD1216" s="10">
        <v>1.09E-2</v>
      </c>
    </row>
    <row r="1217" spans="2:30">
      <c r="B1217" s="386"/>
      <c r="C1217" s="773" t="s">
        <v>3786</v>
      </c>
      <c r="D1217" s="773" t="s">
        <v>227</v>
      </c>
      <c r="E1217" s="386">
        <v>1220</v>
      </c>
      <c r="F1217" s="410" t="str">
        <f>Dumpadas[[#This Row],[punto]] &amp; " "&amp;Dumpadas[[#This Row],[jornada]]&amp;" " &amp; Dumpadas[[#This Row],[N°Acop]] &amp; " " &amp; TEXT(Dumpadas[[#This Row],[fecha ]], "dd-mm-yyyy")</f>
        <v>NIVEL 974 M4 6N PM 1220 05-05-2026</v>
      </c>
      <c r="G1217" s="386" t="s">
        <v>16</v>
      </c>
      <c r="H1217" s="387">
        <v>46147</v>
      </c>
      <c r="I1217" s="386">
        <v>3.2</v>
      </c>
      <c r="J1217" s="8">
        <v>1.8700000000000001E-2</v>
      </c>
      <c r="K1217" s="8">
        <f>+IF(Dumpadas[[#This Row],[ley]]&gt;0.03,0.03,Dumpadas[[#This Row],[ley]])</f>
        <v>1.8700000000000001E-2</v>
      </c>
      <c r="L1217" s="8"/>
      <c r="M1217" s="386">
        <v>29010</v>
      </c>
      <c r="N1217" s="386"/>
      <c r="O1217" s="8"/>
      <c r="P1217" s="388" t="str" cm="1">
        <f t="array" ref="P1217">INDEX(Rangos!$E$3:$E$16,MATCH(1,(Dumpadas[[#This Row],[ley]]&gt;=Rangos!$B$3:$B$16)*(Dumpadas[[#This Row],[ley]]&lt;=Rangos!$C$3:$C$16),0))</f>
        <v>G</v>
      </c>
      <c r="R1217" s="769"/>
      <c r="S1217" s="769" t="s">
        <v>1909</v>
      </c>
      <c r="T1217" s="369">
        <v>1</v>
      </c>
      <c r="U1217" s="369">
        <v>3.2</v>
      </c>
      <c r="V1217" s="10">
        <v>1.1299999999999999E-2</v>
      </c>
      <c r="Y1217" s="769"/>
      <c r="Z1217" s="769" t="s">
        <v>1909</v>
      </c>
      <c r="AA1217" s="369">
        <v>1</v>
      </c>
      <c r="AB1217" s="369">
        <v>3.2</v>
      </c>
      <c r="AC1217" s="10">
        <v>1.1299999999999999E-2</v>
      </c>
      <c r="AD1217" s="10">
        <v>1.1299999999999999E-2</v>
      </c>
    </row>
    <row r="1218" spans="2:30">
      <c r="B1218" s="386"/>
      <c r="C1218" s="773" t="s">
        <v>3786</v>
      </c>
      <c r="D1218" s="773" t="s">
        <v>227</v>
      </c>
      <c r="E1218" s="386">
        <v>1221</v>
      </c>
      <c r="F1218" s="410" t="str">
        <f>Dumpadas[[#This Row],[punto]] &amp; " "&amp;Dumpadas[[#This Row],[jornada]]&amp;" " &amp; Dumpadas[[#This Row],[N°Acop]] &amp; " " &amp; TEXT(Dumpadas[[#This Row],[fecha ]], "dd-mm-yyyy")</f>
        <v>NIVEL 974 M4 6N PM 1221 05-05-2026</v>
      </c>
      <c r="G1218" s="386" t="s">
        <v>16</v>
      </c>
      <c r="H1218" s="387">
        <v>46147</v>
      </c>
      <c r="I1218" s="386">
        <v>3.2</v>
      </c>
      <c r="J1218" s="8">
        <v>0.02</v>
      </c>
      <c r="K1218" s="8">
        <f>+IF(Dumpadas[[#This Row],[ley]]&gt;0.03,0.03,Dumpadas[[#This Row],[ley]])</f>
        <v>0.02</v>
      </c>
      <c r="L1218" s="8"/>
      <c r="M1218" s="386">
        <v>29010</v>
      </c>
      <c r="N1218" s="386"/>
      <c r="O1218" s="8"/>
      <c r="P1218" s="388" t="str" cm="1">
        <f t="array" ref="P1218">INDEX(Rangos!$E$3:$E$16,MATCH(1,(Dumpadas[[#This Row],[ley]]&gt;=Rangos!$B$3:$B$16)*(Dumpadas[[#This Row],[ley]]&lt;=Rangos!$C$3:$C$16),0))</f>
        <v>H</v>
      </c>
      <c r="R1218" s="769"/>
      <c r="S1218" s="769" t="s">
        <v>1910</v>
      </c>
      <c r="T1218" s="369">
        <v>1</v>
      </c>
      <c r="U1218" s="369">
        <v>3.2</v>
      </c>
      <c r="V1218" s="10">
        <v>9.7999999999999997E-3</v>
      </c>
      <c r="Y1218" s="769"/>
      <c r="Z1218" s="769" t="s">
        <v>1910</v>
      </c>
      <c r="AA1218" s="369">
        <v>1</v>
      </c>
      <c r="AB1218" s="369">
        <v>3.2</v>
      </c>
      <c r="AC1218" s="10">
        <v>9.7999999999999997E-3</v>
      </c>
      <c r="AD1218" s="10">
        <v>9.7999999999999997E-3</v>
      </c>
    </row>
    <row r="1219" spans="2:30">
      <c r="B1219" s="386"/>
      <c r="C1219" s="773" t="s">
        <v>3786</v>
      </c>
      <c r="D1219" s="773" t="s">
        <v>227</v>
      </c>
      <c r="E1219" s="386">
        <v>1222</v>
      </c>
      <c r="F1219" s="410" t="str">
        <f>Dumpadas[[#This Row],[punto]] &amp; " "&amp;Dumpadas[[#This Row],[jornada]]&amp;" " &amp; Dumpadas[[#This Row],[N°Acop]] &amp; " " &amp; TEXT(Dumpadas[[#This Row],[fecha ]], "dd-mm-yyyy")</f>
        <v>NIVEL 974 M4 6N PM 1222 05-05-2026</v>
      </c>
      <c r="G1219" s="386" t="s">
        <v>16</v>
      </c>
      <c r="H1219" s="387">
        <v>46147</v>
      </c>
      <c r="I1219" s="386">
        <v>3.2</v>
      </c>
      <c r="J1219" s="8">
        <v>1.3299999999999999E-2</v>
      </c>
      <c r="K1219" s="8">
        <f>+IF(Dumpadas[[#This Row],[ley]]&gt;0.03,0.03,Dumpadas[[#This Row],[ley]])</f>
        <v>1.3299999999999999E-2</v>
      </c>
      <c r="L1219" s="8"/>
      <c r="M1219" s="386">
        <v>29010</v>
      </c>
      <c r="N1219" s="386"/>
      <c r="O1219" s="8"/>
      <c r="P1219" s="388" t="str" cm="1">
        <f t="array" ref="P1219">INDEX(Rangos!$E$3:$E$16,MATCH(1,(Dumpadas[[#This Row],[ley]]&gt;=Rangos!$B$3:$B$16)*(Dumpadas[[#This Row],[ley]]&lt;=Rangos!$C$3:$C$16),0))</f>
        <v>D</v>
      </c>
      <c r="R1219" s="769"/>
      <c r="S1219" s="769" t="s">
        <v>1911</v>
      </c>
      <c r="T1219" s="369">
        <v>1</v>
      </c>
      <c r="U1219" s="369">
        <v>3.2</v>
      </c>
      <c r="V1219" s="10">
        <v>8.8999999999999999E-3</v>
      </c>
      <c r="Y1219" s="769"/>
      <c r="Z1219" s="769" t="s">
        <v>1911</v>
      </c>
      <c r="AA1219" s="369">
        <v>1</v>
      </c>
      <c r="AB1219" s="369">
        <v>3.2</v>
      </c>
      <c r="AC1219" s="10">
        <v>8.8999999999999999E-3</v>
      </c>
      <c r="AD1219" s="10">
        <v>8.8999999999999999E-3</v>
      </c>
    </row>
    <row r="1220" spans="2:30">
      <c r="B1220" s="386"/>
      <c r="C1220" s="773" t="s">
        <v>3786</v>
      </c>
      <c r="D1220" s="773" t="s">
        <v>227</v>
      </c>
      <c r="E1220" s="386">
        <v>1223</v>
      </c>
      <c r="F1220" s="410" t="str">
        <f>Dumpadas[[#This Row],[punto]] &amp; " "&amp;Dumpadas[[#This Row],[jornada]]&amp;" " &amp; Dumpadas[[#This Row],[N°Acop]] &amp; " " &amp; TEXT(Dumpadas[[#This Row],[fecha ]], "dd-mm-yyyy")</f>
        <v>NIVEL 974 M4 6N PM 1223 05-05-2026</v>
      </c>
      <c r="G1220" s="386" t="s">
        <v>16</v>
      </c>
      <c r="H1220" s="387">
        <v>46147</v>
      </c>
      <c r="I1220" s="386">
        <v>3.2</v>
      </c>
      <c r="J1220" s="8">
        <v>1.4500000000000001E-2</v>
      </c>
      <c r="K1220" s="8">
        <f>+IF(Dumpadas[[#This Row],[ley]]&gt;0.03,0.03,Dumpadas[[#This Row],[ley]])</f>
        <v>1.4500000000000001E-2</v>
      </c>
      <c r="L1220" s="8"/>
      <c r="M1220" s="386">
        <v>29010</v>
      </c>
      <c r="N1220" s="386"/>
      <c r="O1220" s="8"/>
      <c r="P1220" s="388" t="str" cm="1">
        <f t="array" ref="P1220">INDEX(Rangos!$E$3:$E$16,MATCH(1,(Dumpadas[[#This Row],[ley]]&gt;=Rangos!$B$3:$B$16)*(Dumpadas[[#This Row],[ley]]&lt;=Rangos!$C$3:$C$16),0))</f>
        <v>E</v>
      </c>
      <c r="R1220" s="769"/>
      <c r="S1220" s="769" t="s">
        <v>1912</v>
      </c>
      <c r="T1220" s="369">
        <v>1</v>
      </c>
      <c r="U1220" s="369">
        <v>3.2</v>
      </c>
      <c r="V1220" s="10">
        <v>1.03E-2</v>
      </c>
      <c r="Y1220" s="769"/>
      <c r="Z1220" s="769" t="s">
        <v>1912</v>
      </c>
      <c r="AA1220" s="369">
        <v>1</v>
      </c>
      <c r="AB1220" s="369">
        <v>3.2</v>
      </c>
      <c r="AC1220" s="10">
        <v>1.03E-2</v>
      </c>
      <c r="AD1220" s="10">
        <v>1.03E-2</v>
      </c>
    </row>
    <row r="1221" spans="2:30">
      <c r="B1221" s="386"/>
      <c r="C1221" s="773" t="s">
        <v>3786</v>
      </c>
      <c r="D1221" s="773" t="s">
        <v>227</v>
      </c>
      <c r="E1221" s="386">
        <v>1224</v>
      </c>
      <c r="F1221" s="410" t="str">
        <f>Dumpadas[[#This Row],[punto]] &amp; " "&amp;Dumpadas[[#This Row],[jornada]]&amp;" " &amp; Dumpadas[[#This Row],[N°Acop]] &amp; " " &amp; TEXT(Dumpadas[[#This Row],[fecha ]], "dd-mm-yyyy")</f>
        <v>NIVEL 974 M4 6N PM 1224 05-05-2026</v>
      </c>
      <c r="G1221" s="386" t="s">
        <v>16</v>
      </c>
      <c r="H1221" s="387">
        <v>46147</v>
      </c>
      <c r="I1221" s="386">
        <v>3.2</v>
      </c>
      <c r="J1221" s="8">
        <v>1.95E-2</v>
      </c>
      <c r="K1221" s="8">
        <f>+IF(Dumpadas[[#This Row],[ley]]&gt;0.03,0.03,Dumpadas[[#This Row],[ley]])</f>
        <v>1.95E-2</v>
      </c>
      <c r="L1221" s="8"/>
      <c r="M1221" s="386">
        <v>29011</v>
      </c>
      <c r="N1221" s="386"/>
      <c r="O1221" s="8"/>
      <c r="P1221" s="388" t="str" cm="1">
        <f t="array" ref="P1221">INDEX(Rangos!$E$3:$E$16,MATCH(1,(Dumpadas[[#This Row],[ley]]&gt;=Rangos!$B$3:$B$16)*(Dumpadas[[#This Row],[ley]]&lt;=Rangos!$C$3:$C$16),0))</f>
        <v>H</v>
      </c>
      <c r="R1221" s="769"/>
      <c r="S1221" s="769" t="s">
        <v>1913</v>
      </c>
      <c r="T1221" s="369">
        <v>1</v>
      </c>
      <c r="U1221" s="369">
        <v>3.2</v>
      </c>
      <c r="V1221" s="10">
        <v>1.04E-2</v>
      </c>
      <c r="Y1221" s="769"/>
      <c r="Z1221" s="769" t="s">
        <v>1913</v>
      </c>
      <c r="AA1221" s="369">
        <v>1</v>
      </c>
      <c r="AB1221" s="369">
        <v>3.2</v>
      </c>
      <c r="AC1221" s="10">
        <v>1.04E-2</v>
      </c>
      <c r="AD1221" s="10">
        <v>1.04E-2</v>
      </c>
    </row>
    <row r="1222" spans="2:30">
      <c r="B1222" s="386"/>
      <c r="C1222" s="773" t="s">
        <v>3786</v>
      </c>
      <c r="D1222" s="773" t="s">
        <v>227</v>
      </c>
      <c r="E1222" s="386">
        <v>1225</v>
      </c>
      <c r="F1222" s="410" t="str">
        <f>Dumpadas[[#This Row],[punto]] &amp; " "&amp;Dumpadas[[#This Row],[jornada]]&amp;" " &amp; Dumpadas[[#This Row],[N°Acop]] &amp; " " &amp; TEXT(Dumpadas[[#This Row],[fecha ]], "dd-mm-yyyy")</f>
        <v>NIVEL 974 M4 6N PM 1225 05-05-2026</v>
      </c>
      <c r="G1222" s="386" t="s">
        <v>16</v>
      </c>
      <c r="H1222" s="387">
        <v>46147</v>
      </c>
      <c r="I1222" s="386">
        <v>3.2</v>
      </c>
      <c r="J1222" s="8">
        <v>2.0899999999999998E-2</v>
      </c>
      <c r="K1222" s="8">
        <f>+IF(Dumpadas[[#This Row],[ley]]&gt;0.03,0.03,Dumpadas[[#This Row],[ley]])</f>
        <v>2.0899999999999998E-2</v>
      </c>
      <c r="L1222" s="8"/>
      <c r="M1222" s="386">
        <v>29011</v>
      </c>
      <c r="N1222" s="386"/>
      <c r="O1222" s="8"/>
      <c r="P1222" s="388" t="str" cm="1">
        <f t="array" ref="P1222">INDEX(Rangos!$E$3:$E$16,MATCH(1,(Dumpadas[[#This Row],[ley]]&gt;=Rangos!$B$3:$B$16)*(Dumpadas[[#This Row],[ley]]&lt;=Rangos!$C$3:$C$16),0))</f>
        <v>H</v>
      </c>
      <c r="R1222" s="769"/>
      <c r="S1222" s="769" t="s">
        <v>1914</v>
      </c>
      <c r="T1222" s="369">
        <v>1</v>
      </c>
      <c r="U1222" s="369">
        <v>3.2</v>
      </c>
      <c r="V1222" s="10">
        <v>7.6E-3</v>
      </c>
      <c r="Y1222" s="769"/>
      <c r="Z1222" s="769" t="s">
        <v>1914</v>
      </c>
      <c r="AA1222" s="369">
        <v>1</v>
      </c>
      <c r="AB1222" s="369">
        <v>3.2</v>
      </c>
      <c r="AC1222" s="10">
        <v>7.6E-3</v>
      </c>
      <c r="AD1222" s="10">
        <v>7.6E-3</v>
      </c>
    </row>
    <row r="1223" spans="2:30">
      <c r="B1223" s="386"/>
      <c r="C1223" s="773" t="s">
        <v>3786</v>
      </c>
      <c r="D1223" s="773" t="s">
        <v>227</v>
      </c>
      <c r="E1223" s="386">
        <v>1226</v>
      </c>
      <c r="F1223" s="410" t="str">
        <f>Dumpadas[[#This Row],[punto]] &amp; " "&amp;Dumpadas[[#This Row],[jornada]]&amp;" " &amp; Dumpadas[[#This Row],[N°Acop]] &amp; " " &amp; TEXT(Dumpadas[[#This Row],[fecha ]], "dd-mm-yyyy")</f>
        <v>NIVEL 974 M4 6N PM 1226 05-05-2026</v>
      </c>
      <c r="G1223" s="386" t="s">
        <v>16</v>
      </c>
      <c r="H1223" s="387">
        <v>46147</v>
      </c>
      <c r="I1223" s="386">
        <v>3.2</v>
      </c>
      <c r="J1223" s="8">
        <v>1.9800000000000002E-2</v>
      </c>
      <c r="K1223" s="8">
        <f>+IF(Dumpadas[[#This Row],[ley]]&gt;0.03,0.03,Dumpadas[[#This Row],[ley]])</f>
        <v>1.9800000000000002E-2</v>
      </c>
      <c r="L1223" s="8"/>
      <c r="M1223" s="386">
        <v>29011</v>
      </c>
      <c r="N1223" s="386"/>
      <c r="O1223" s="8"/>
      <c r="P1223" s="388" t="str" cm="1">
        <f t="array" ref="P1223">INDEX(Rangos!$E$3:$E$16,MATCH(1,(Dumpadas[[#This Row],[ley]]&gt;=Rangos!$B$3:$B$16)*(Dumpadas[[#This Row],[ley]]&lt;=Rangos!$C$3:$C$16),0))</f>
        <v>H</v>
      </c>
      <c r="R1223" s="769"/>
      <c r="S1223" s="769" t="s">
        <v>1915</v>
      </c>
      <c r="T1223" s="369">
        <v>1</v>
      </c>
      <c r="U1223" s="369">
        <v>3.2</v>
      </c>
      <c r="V1223" s="10">
        <v>9.5999999999999992E-3</v>
      </c>
      <c r="Y1223" s="769"/>
      <c r="Z1223" s="769" t="s">
        <v>1915</v>
      </c>
      <c r="AA1223" s="369">
        <v>1</v>
      </c>
      <c r="AB1223" s="369">
        <v>3.2</v>
      </c>
      <c r="AC1223" s="10">
        <v>9.5999999999999992E-3</v>
      </c>
      <c r="AD1223" s="10">
        <v>9.5999999999999992E-3</v>
      </c>
    </row>
    <row r="1224" spans="2:30">
      <c r="B1224" s="386"/>
      <c r="C1224" s="773" t="s">
        <v>3786</v>
      </c>
      <c r="D1224" s="773" t="s">
        <v>227</v>
      </c>
      <c r="E1224" s="386">
        <v>1227</v>
      </c>
      <c r="F1224" s="410" t="str">
        <f>Dumpadas[[#This Row],[punto]] &amp; " "&amp;Dumpadas[[#This Row],[jornada]]&amp;" " &amp; Dumpadas[[#This Row],[N°Acop]] &amp; " " &amp; TEXT(Dumpadas[[#This Row],[fecha ]], "dd-mm-yyyy")</f>
        <v>NIVEL 974 M4 6N PM 1227 05-05-2026</v>
      </c>
      <c r="G1224" s="386" t="s">
        <v>16</v>
      </c>
      <c r="H1224" s="387">
        <v>46147</v>
      </c>
      <c r="I1224" s="386">
        <v>3.2</v>
      </c>
      <c r="J1224" s="8">
        <v>1.3599999999999999E-2</v>
      </c>
      <c r="K1224" s="8">
        <f>+IF(Dumpadas[[#This Row],[ley]]&gt;0.03,0.03,Dumpadas[[#This Row],[ley]])</f>
        <v>1.3599999999999999E-2</v>
      </c>
      <c r="L1224" s="8"/>
      <c r="M1224" s="386">
        <v>29011</v>
      </c>
      <c r="N1224" s="386"/>
      <c r="O1224" s="8"/>
      <c r="P1224" s="388" t="str" cm="1">
        <f t="array" ref="P1224">INDEX(Rangos!$E$3:$E$16,MATCH(1,(Dumpadas[[#This Row],[ley]]&gt;=Rangos!$B$3:$B$16)*(Dumpadas[[#This Row],[ley]]&lt;=Rangos!$C$3:$C$16),0))</f>
        <v>E</v>
      </c>
      <c r="R1224" s="769"/>
      <c r="S1224" s="769" t="s">
        <v>1916</v>
      </c>
      <c r="T1224" s="369">
        <v>1</v>
      </c>
      <c r="U1224" s="369">
        <v>3.2</v>
      </c>
      <c r="V1224" s="10">
        <v>8.5000000000000006E-3</v>
      </c>
      <c r="Y1224" s="769"/>
      <c r="Z1224" s="769" t="s">
        <v>1916</v>
      </c>
      <c r="AA1224" s="369">
        <v>1</v>
      </c>
      <c r="AB1224" s="369">
        <v>3.2</v>
      </c>
      <c r="AC1224" s="10">
        <v>8.5000000000000006E-3</v>
      </c>
      <c r="AD1224" s="10">
        <v>8.5000000000000006E-3</v>
      </c>
    </row>
    <row r="1225" spans="2:30">
      <c r="B1225" s="386"/>
      <c r="C1225" s="773" t="s">
        <v>3786</v>
      </c>
      <c r="D1225" s="773" t="s">
        <v>227</v>
      </c>
      <c r="E1225" s="386">
        <v>1228</v>
      </c>
      <c r="F1225" s="410" t="str">
        <f>Dumpadas[[#This Row],[punto]] &amp; " "&amp;Dumpadas[[#This Row],[jornada]]&amp;" " &amp; Dumpadas[[#This Row],[N°Acop]] &amp; " " &amp; TEXT(Dumpadas[[#This Row],[fecha ]], "dd-mm-yyyy")</f>
        <v>NIVEL 974 M4 6N PM 1228 05-05-2026</v>
      </c>
      <c r="G1225" s="386" t="s">
        <v>16</v>
      </c>
      <c r="H1225" s="387">
        <v>46147</v>
      </c>
      <c r="I1225" s="386">
        <v>3.2</v>
      </c>
      <c r="J1225" s="8">
        <v>1.5900000000000001E-2</v>
      </c>
      <c r="K1225" s="8">
        <f>+IF(Dumpadas[[#This Row],[ley]]&gt;0.03,0.03,Dumpadas[[#This Row],[ley]])</f>
        <v>1.5900000000000001E-2</v>
      </c>
      <c r="L1225" s="8"/>
      <c r="M1225" s="386">
        <v>29011</v>
      </c>
      <c r="N1225" s="386"/>
      <c r="O1225" s="8"/>
      <c r="P1225" s="388" t="str" cm="1">
        <f t="array" ref="P1225">INDEX(Rangos!$E$3:$E$16,MATCH(1,(Dumpadas[[#This Row],[ley]]&gt;=Rangos!$B$3:$B$16)*(Dumpadas[[#This Row],[ley]]&lt;=Rangos!$C$3:$C$16),0))</f>
        <v>F</v>
      </c>
      <c r="R1225" s="769"/>
      <c r="S1225" s="769" t="s">
        <v>1917</v>
      </c>
      <c r="T1225" s="369">
        <v>1</v>
      </c>
      <c r="U1225" s="369">
        <v>3.2</v>
      </c>
      <c r="V1225" s="10">
        <v>1.29E-2</v>
      </c>
      <c r="Y1225" s="769"/>
      <c r="Z1225" s="769" t="s">
        <v>1917</v>
      </c>
      <c r="AA1225" s="369">
        <v>1</v>
      </c>
      <c r="AB1225" s="369">
        <v>3.2</v>
      </c>
      <c r="AC1225" s="10">
        <v>1.29E-2</v>
      </c>
      <c r="AD1225" s="10">
        <v>1.29E-2</v>
      </c>
    </row>
    <row r="1226" spans="2:30">
      <c r="B1226" s="386"/>
      <c r="C1226" s="773" t="s">
        <v>3786</v>
      </c>
      <c r="D1226" s="773" t="s">
        <v>227</v>
      </c>
      <c r="E1226" s="386">
        <v>1229</v>
      </c>
      <c r="F1226" s="410" t="str">
        <f>Dumpadas[[#This Row],[punto]] &amp; " "&amp;Dumpadas[[#This Row],[jornada]]&amp;" " &amp; Dumpadas[[#This Row],[N°Acop]] &amp; " " &amp; TEXT(Dumpadas[[#This Row],[fecha ]], "dd-mm-yyyy")</f>
        <v>NIVEL 974 M4 6N PM 1229 05-05-2026</v>
      </c>
      <c r="G1226" s="386" t="s">
        <v>16</v>
      </c>
      <c r="H1226" s="387">
        <v>46147</v>
      </c>
      <c r="I1226" s="386">
        <v>3.2</v>
      </c>
      <c r="J1226" s="8">
        <v>1.24E-2</v>
      </c>
      <c r="K1226" s="8">
        <f>+IF(Dumpadas[[#This Row],[ley]]&gt;0.03,0.03,Dumpadas[[#This Row],[ley]])</f>
        <v>1.24E-2</v>
      </c>
      <c r="L1226" s="8"/>
      <c r="M1226" s="386">
        <v>29011</v>
      </c>
      <c r="N1226" s="386"/>
      <c r="O1226" s="8"/>
      <c r="P1226" s="388" t="str" cm="1">
        <f t="array" ref="P1226">INDEX(Rangos!$E$3:$E$16,MATCH(1,(Dumpadas[[#This Row],[ley]]&gt;=Rangos!$B$3:$B$16)*(Dumpadas[[#This Row],[ley]]&lt;=Rangos!$C$3:$C$16),0))</f>
        <v>D</v>
      </c>
      <c r="R1226" s="769"/>
      <c r="S1226" s="769" t="s">
        <v>1918</v>
      </c>
      <c r="T1226" s="369">
        <v>1</v>
      </c>
      <c r="U1226" s="369">
        <v>3.2</v>
      </c>
      <c r="V1226" s="10">
        <v>1.5100000000000001E-2</v>
      </c>
      <c r="Y1226" s="769"/>
      <c r="Z1226" s="769" t="s">
        <v>1918</v>
      </c>
      <c r="AA1226" s="369">
        <v>1</v>
      </c>
      <c r="AB1226" s="369">
        <v>3.2</v>
      </c>
      <c r="AC1226" s="10">
        <v>1.5100000000000001E-2</v>
      </c>
      <c r="AD1226" s="10">
        <v>1.5100000000000001E-2</v>
      </c>
    </row>
    <row r="1227" spans="2:30">
      <c r="B1227" s="386"/>
      <c r="C1227" s="773" t="s">
        <v>3786</v>
      </c>
      <c r="D1227" s="773" t="s">
        <v>227</v>
      </c>
      <c r="E1227" s="386">
        <v>1230</v>
      </c>
      <c r="F1227" s="410" t="str">
        <f>Dumpadas[[#This Row],[punto]] &amp; " "&amp;Dumpadas[[#This Row],[jornada]]&amp;" " &amp; Dumpadas[[#This Row],[N°Acop]] &amp; " " &amp; TEXT(Dumpadas[[#This Row],[fecha ]], "dd-mm-yyyy")</f>
        <v>NIVEL 974 M4 6N PM 1230 05-05-2026</v>
      </c>
      <c r="G1227" s="386" t="s">
        <v>16</v>
      </c>
      <c r="H1227" s="387">
        <v>46147</v>
      </c>
      <c r="I1227" s="386">
        <v>3.2</v>
      </c>
      <c r="J1227" s="8">
        <v>1.5599999999999999E-2</v>
      </c>
      <c r="K1227" s="8">
        <f>+IF(Dumpadas[[#This Row],[ley]]&gt;0.03,0.03,Dumpadas[[#This Row],[ley]])</f>
        <v>1.5599999999999999E-2</v>
      </c>
      <c r="L1227" s="8"/>
      <c r="M1227" s="386">
        <v>29011</v>
      </c>
      <c r="N1227" s="386"/>
      <c r="O1227" s="8"/>
      <c r="P1227" s="388" t="str" cm="1">
        <f t="array" ref="P1227">INDEX(Rangos!$E$3:$E$16,MATCH(1,(Dumpadas[[#This Row],[ley]]&gt;=Rangos!$B$3:$B$16)*(Dumpadas[[#This Row],[ley]]&lt;=Rangos!$C$3:$C$16),0))</f>
        <v>F</v>
      </c>
      <c r="R1227" s="769"/>
      <c r="S1227" s="769" t="s">
        <v>1919</v>
      </c>
      <c r="T1227" s="369">
        <v>1</v>
      </c>
      <c r="U1227" s="369">
        <v>3.2</v>
      </c>
      <c r="V1227" s="10">
        <v>1.06E-2</v>
      </c>
      <c r="Y1227" s="769"/>
      <c r="Z1227" s="769" t="s">
        <v>1919</v>
      </c>
      <c r="AA1227" s="369">
        <v>1</v>
      </c>
      <c r="AB1227" s="369">
        <v>3.2</v>
      </c>
      <c r="AC1227" s="10">
        <v>1.06E-2</v>
      </c>
      <c r="AD1227" s="10">
        <v>1.06E-2</v>
      </c>
    </row>
    <row r="1228" spans="2:30">
      <c r="B1228" s="386"/>
      <c r="C1228" s="773" t="s">
        <v>3786</v>
      </c>
      <c r="D1228" s="773" t="s">
        <v>227</v>
      </c>
      <c r="E1228" s="386">
        <v>1231</v>
      </c>
      <c r="F1228" s="410" t="str">
        <f>Dumpadas[[#This Row],[punto]] &amp; " "&amp;Dumpadas[[#This Row],[jornada]]&amp;" " &amp; Dumpadas[[#This Row],[N°Acop]] &amp; " " &amp; TEXT(Dumpadas[[#This Row],[fecha ]], "dd-mm-yyyy")</f>
        <v>NIVEL 974 M4 6N PM 1231 05-05-2026</v>
      </c>
      <c r="G1228" s="386" t="s">
        <v>16</v>
      </c>
      <c r="H1228" s="387">
        <v>46147</v>
      </c>
      <c r="I1228" s="386">
        <v>3.2</v>
      </c>
      <c r="J1228" s="8">
        <v>2.3199999999999998E-2</v>
      </c>
      <c r="K1228" s="8">
        <f>+IF(Dumpadas[[#This Row],[ley]]&gt;0.03,0.03,Dumpadas[[#This Row],[ley]])</f>
        <v>2.3199999999999998E-2</v>
      </c>
      <c r="L1228" s="8"/>
      <c r="M1228" s="386">
        <v>29013</v>
      </c>
      <c r="N1228" s="386"/>
      <c r="O1228" s="8"/>
      <c r="P1228" s="388" t="str" cm="1">
        <f t="array" ref="P1228">INDEX(Rangos!$E$3:$E$16,MATCH(1,(Dumpadas[[#This Row],[ley]]&gt;=Rangos!$B$3:$B$16)*(Dumpadas[[#This Row],[ley]]&lt;=Rangos!$C$3:$C$16),0))</f>
        <v>J</v>
      </c>
      <c r="R1228" s="769"/>
      <c r="S1228" s="769" t="s">
        <v>1920</v>
      </c>
      <c r="T1228" s="369">
        <v>1</v>
      </c>
      <c r="U1228" s="369">
        <v>3.2</v>
      </c>
      <c r="V1228" s="10">
        <v>1.4500000000000001E-2</v>
      </c>
      <c r="Y1228" s="769"/>
      <c r="Z1228" s="769" t="s">
        <v>1920</v>
      </c>
      <c r="AA1228" s="369">
        <v>1</v>
      </c>
      <c r="AB1228" s="369">
        <v>3.2</v>
      </c>
      <c r="AC1228" s="10">
        <v>1.4500000000000001E-2</v>
      </c>
      <c r="AD1228" s="10">
        <v>1.4500000000000001E-2</v>
      </c>
    </row>
    <row r="1229" spans="2:30">
      <c r="B1229" s="386"/>
      <c r="C1229" s="773" t="s">
        <v>3786</v>
      </c>
      <c r="D1229" s="773" t="s">
        <v>227</v>
      </c>
      <c r="E1229" s="386">
        <v>1232</v>
      </c>
      <c r="F1229" s="410" t="str">
        <f>Dumpadas[[#This Row],[punto]] &amp; " "&amp;Dumpadas[[#This Row],[jornada]]&amp;" " &amp; Dumpadas[[#This Row],[N°Acop]] &amp; " " &amp; TEXT(Dumpadas[[#This Row],[fecha ]], "dd-mm-yyyy")</f>
        <v>NIVEL 974 M4 6N PM 1232 05-05-2026</v>
      </c>
      <c r="G1229" s="386" t="s">
        <v>16</v>
      </c>
      <c r="H1229" s="387">
        <v>46147</v>
      </c>
      <c r="I1229" s="386">
        <v>3.2</v>
      </c>
      <c r="J1229" s="8">
        <v>1.5699999999999999E-2</v>
      </c>
      <c r="K1229" s="8">
        <f>+IF(Dumpadas[[#This Row],[ley]]&gt;0.03,0.03,Dumpadas[[#This Row],[ley]])</f>
        <v>1.5699999999999999E-2</v>
      </c>
      <c r="L1229" s="8"/>
      <c r="M1229" s="386">
        <v>29013</v>
      </c>
      <c r="N1229" s="386"/>
      <c r="O1229" s="8"/>
      <c r="P1229" s="388" t="str" cm="1">
        <f t="array" ref="P1229">INDEX(Rangos!$E$3:$E$16,MATCH(1,(Dumpadas[[#This Row],[ley]]&gt;=Rangos!$B$3:$B$16)*(Dumpadas[[#This Row],[ley]]&lt;=Rangos!$C$3:$C$16),0))</f>
        <v>F</v>
      </c>
      <c r="R1229" s="769"/>
      <c r="S1229" s="769" t="s">
        <v>1921</v>
      </c>
      <c r="T1229" s="369">
        <v>1</v>
      </c>
      <c r="U1229" s="369">
        <v>3.2</v>
      </c>
      <c r="V1229" s="10">
        <v>1.26E-2</v>
      </c>
      <c r="Y1229" s="769"/>
      <c r="Z1229" s="769" t="s">
        <v>1921</v>
      </c>
      <c r="AA1229" s="369">
        <v>1</v>
      </c>
      <c r="AB1229" s="369">
        <v>3.2</v>
      </c>
      <c r="AC1229" s="10">
        <v>1.26E-2</v>
      </c>
      <c r="AD1229" s="10">
        <v>1.26E-2</v>
      </c>
    </row>
    <row r="1230" spans="2:30">
      <c r="B1230" s="386"/>
      <c r="C1230" s="773" t="s">
        <v>3786</v>
      </c>
      <c r="D1230" s="773" t="s">
        <v>227</v>
      </c>
      <c r="E1230" s="386">
        <v>1233</v>
      </c>
      <c r="F1230" s="410" t="str">
        <f>Dumpadas[[#This Row],[punto]] &amp; " "&amp;Dumpadas[[#This Row],[jornada]]&amp;" " &amp; Dumpadas[[#This Row],[N°Acop]] &amp; " " &amp; TEXT(Dumpadas[[#This Row],[fecha ]], "dd-mm-yyyy")</f>
        <v>NIVEL 974 M4 6N PM 1233 05-05-2026</v>
      </c>
      <c r="G1230" s="386" t="s">
        <v>16</v>
      </c>
      <c r="H1230" s="387">
        <v>46147</v>
      </c>
      <c r="I1230" s="386">
        <v>3.2</v>
      </c>
      <c r="J1230" s="8">
        <v>2.12E-2</v>
      </c>
      <c r="K1230" s="8">
        <f>+IF(Dumpadas[[#This Row],[ley]]&gt;0.03,0.03,Dumpadas[[#This Row],[ley]])</f>
        <v>2.12E-2</v>
      </c>
      <c r="L1230" s="8"/>
      <c r="M1230" s="386">
        <v>29013</v>
      </c>
      <c r="N1230" s="386"/>
      <c r="O1230" s="8"/>
      <c r="P1230" s="388" t="str" cm="1">
        <f t="array" ref="P1230">INDEX(Rangos!$E$3:$E$16,MATCH(1,(Dumpadas[[#This Row],[ley]]&gt;=Rangos!$B$3:$B$16)*(Dumpadas[[#This Row],[ley]]&lt;=Rangos!$C$3:$C$16),0))</f>
        <v>I</v>
      </c>
      <c r="R1230" s="769"/>
      <c r="S1230" s="769" t="s">
        <v>1922</v>
      </c>
      <c r="T1230" s="369">
        <v>1</v>
      </c>
      <c r="U1230" s="369">
        <v>3.2</v>
      </c>
      <c r="V1230" s="10">
        <v>1.23E-2</v>
      </c>
      <c r="Y1230" s="769"/>
      <c r="Z1230" s="769" t="s">
        <v>1922</v>
      </c>
      <c r="AA1230" s="369">
        <v>1</v>
      </c>
      <c r="AB1230" s="369">
        <v>3.2</v>
      </c>
      <c r="AC1230" s="10">
        <v>1.23E-2</v>
      </c>
      <c r="AD1230" s="10">
        <v>1.23E-2</v>
      </c>
    </row>
    <row r="1231" spans="2:30">
      <c r="B1231" s="386"/>
      <c r="C1231" s="773" t="s">
        <v>3786</v>
      </c>
      <c r="D1231" s="773" t="s">
        <v>227</v>
      </c>
      <c r="E1231" s="386">
        <v>1234</v>
      </c>
      <c r="F1231" s="410" t="str">
        <f>Dumpadas[[#This Row],[punto]] &amp; " "&amp;Dumpadas[[#This Row],[jornada]]&amp;" " &amp; Dumpadas[[#This Row],[N°Acop]] &amp; " " &amp; TEXT(Dumpadas[[#This Row],[fecha ]], "dd-mm-yyyy")</f>
        <v>NIVEL 974 M4 6N PM 1234 05-05-2026</v>
      </c>
      <c r="G1231" s="386" t="s">
        <v>16</v>
      </c>
      <c r="H1231" s="387">
        <v>46147</v>
      </c>
      <c r="I1231" s="386">
        <v>3.2</v>
      </c>
      <c r="J1231" s="8">
        <v>2.1000000000000001E-2</v>
      </c>
      <c r="K1231" s="8">
        <f>+IF(Dumpadas[[#This Row],[ley]]&gt;0.03,0.03,Dumpadas[[#This Row],[ley]])</f>
        <v>2.1000000000000001E-2</v>
      </c>
      <c r="L1231" s="8"/>
      <c r="M1231" s="386">
        <v>29013</v>
      </c>
      <c r="N1231" s="386"/>
      <c r="O1231" s="8"/>
      <c r="P1231" s="388" t="str" cm="1">
        <f t="array" ref="P1231">INDEX(Rangos!$E$3:$E$16,MATCH(1,(Dumpadas[[#This Row],[ley]]&gt;=Rangos!$B$3:$B$16)*(Dumpadas[[#This Row],[ley]]&lt;=Rangos!$C$3:$C$16),0))</f>
        <v>I</v>
      </c>
      <c r="R1231" s="769"/>
      <c r="S1231" s="769" t="s">
        <v>1923</v>
      </c>
      <c r="T1231" s="369">
        <v>1</v>
      </c>
      <c r="U1231" s="369">
        <v>3.2</v>
      </c>
      <c r="V1231" s="10">
        <v>1.54E-2</v>
      </c>
      <c r="Y1231" s="769"/>
      <c r="Z1231" s="769" t="s">
        <v>1923</v>
      </c>
      <c r="AA1231" s="369">
        <v>1</v>
      </c>
      <c r="AB1231" s="369">
        <v>3.2</v>
      </c>
      <c r="AC1231" s="10">
        <v>1.54E-2</v>
      </c>
      <c r="AD1231" s="10">
        <v>1.54E-2</v>
      </c>
    </row>
    <row r="1232" spans="2:30">
      <c r="B1232" s="386"/>
      <c r="C1232" s="773" t="s">
        <v>3786</v>
      </c>
      <c r="D1232" s="773" t="s">
        <v>227</v>
      </c>
      <c r="E1232" s="386">
        <v>1235</v>
      </c>
      <c r="F1232" s="410" t="str">
        <f>Dumpadas[[#This Row],[punto]] &amp; " "&amp;Dumpadas[[#This Row],[jornada]]&amp;" " &amp; Dumpadas[[#This Row],[N°Acop]] &amp; " " &amp; TEXT(Dumpadas[[#This Row],[fecha ]], "dd-mm-yyyy")</f>
        <v>NIVEL 974 M4 6N PM 1235 05-05-2026</v>
      </c>
      <c r="G1232" s="386" t="s">
        <v>16</v>
      </c>
      <c r="H1232" s="387">
        <v>46147</v>
      </c>
      <c r="I1232" s="386">
        <v>3.2</v>
      </c>
      <c r="J1232" s="8">
        <v>1.8200000000000001E-2</v>
      </c>
      <c r="K1232" s="8">
        <f>+IF(Dumpadas[[#This Row],[ley]]&gt;0.03,0.03,Dumpadas[[#This Row],[ley]])</f>
        <v>1.8200000000000001E-2</v>
      </c>
      <c r="L1232" s="8"/>
      <c r="M1232" s="386">
        <v>29013</v>
      </c>
      <c r="N1232" s="386"/>
      <c r="O1232" s="8"/>
      <c r="P1232" s="388" t="str" cm="1">
        <f t="array" ref="P1232">INDEX(Rangos!$E$3:$E$16,MATCH(1,(Dumpadas[[#This Row],[ley]]&gt;=Rangos!$B$3:$B$16)*(Dumpadas[[#This Row],[ley]]&lt;=Rangos!$C$3:$C$16),0))</f>
        <v>G</v>
      </c>
      <c r="R1232" s="769"/>
      <c r="S1232" s="769" t="s">
        <v>1924</v>
      </c>
      <c r="T1232" s="369">
        <v>1</v>
      </c>
      <c r="U1232" s="369">
        <v>3.2</v>
      </c>
      <c r="V1232" s="10">
        <v>1.41E-2</v>
      </c>
      <c r="Y1232" s="769"/>
      <c r="Z1232" s="769" t="s">
        <v>1924</v>
      </c>
      <c r="AA1232" s="369">
        <v>1</v>
      </c>
      <c r="AB1232" s="369">
        <v>3.2</v>
      </c>
      <c r="AC1232" s="10">
        <v>1.41E-2</v>
      </c>
      <c r="AD1232" s="10">
        <v>1.41E-2</v>
      </c>
    </row>
    <row r="1233" spans="2:30">
      <c r="B1233" s="386"/>
      <c r="C1233" s="773" t="s">
        <v>3786</v>
      </c>
      <c r="D1233" s="773" t="s">
        <v>227</v>
      </c>
      <c r="E1233" s="386">
        <v>1236</v>
      </c>
      <c r="F1233" s="410" t="str">
        <f>Dumpadas[[#This Row],[punto]] &amp; " "&amp;Dumpadas[[#This Row],[jornada]]&amp;" " &amp; Dumpadas[[#This Row],[N°Acop]] &amp; " " &amp; TEXT(Dumpadas[[#This Row],[fecha ]], "dd-mm-yyyy")</f>
        <v>NIVEL 974 M4 6N PM 1236 05-05-2026</v>
      </c>
      <c r="G1233" s="386" t="s">
        <v>16</v>
      </c>
      <c r="H1233" s="387">
        <v>46147</v>
      </c>
      <c r="I1233" s="386">
        <v>3.2</v>
      </c>
      <c r="J1233" s="8">
        <v>1.7000000000000001E-2</v>
      </c>
      <c r="K1233" s="8">
        <f>+IF(Dumpadas[[#This Row],[ley]]&gt;0.03,0.03,Dumpadas[[#This Row],[ley]])</f>
        <v>1.7000000000000001E-2</v>
      </c>
      <c r="L1233" s="8"/>
      <c r="M1233" s="386">
        <v>29013</v>
      </c>
      <c r="N1233" s="386"/>
      <c r="O1233" s="8"/>
      <c r="P1233" s="388" t="str" cm="1">
        <f t="array" ref="P1233">INDEX(Rangos!$E$3:$E$16,MATCH(1,(Dumpadas[[#This Row],[ley]]&gt;=Rangos!$B$3:$B$16)*(Dumpadas[[#This Row],[ley]]&lt;=Rangos!$C$3:$C$16),0))</f>
        <v>F</v>
      </c>
      <c r="R1233" s="769"/>
      <c r="S1233" s="769" t="s">
        <v>1925</v>
      </c>
      <c r="T1233" s="369">
        <v>1</v>
      </c>
      <c r="U1233" s="369">
        <v>3.2</v>
      </c>
      <c r="V1233" s="10">
        <v>2.5100000000000001E-2</v>
      </c>
      <c r="Y1233" s="769"/>
      <c r="Z1233" s="769" t="s">
        <v>1925</v>
      </c>
      <c r="AA1233" s="369">
        <v>1</v>
      </c>
      <c r="AB1233" s="369">
        <v>3.2</v>
      </c>
      <c r="AC1233" s="10">
        <v>2.5100000000000001E-2</v>
      </c>
      <c r="AD1233" s="10">
        <v>2.5100000000000001E-2</v>
      </c>
    </row>
    <row r="1234" spans="2:30">
      <c r="B1234" s="535"/>
      <c r="C1234" s="535" t="s">
        <v>3793</v>
      </c>
      <c r="D1234" s="535" t="s">
        <v>227</v>
      </c>
      <c r="E1234" s="535">
        <v>1237</v>
      </c>
      <c r="F1234" s="537" t="str">
        <f>Dumpadas[[#This Row],[punto]] &amp; " "&amp;Dumpadas[[#This Row],[jornada]]&amp;" " &amp; Dumpadas[[#This Row],[N°Acop]] &amp; " " &amp; TEXT(Dumpadas[[#This Row],[fecha ]], "dd-mm-yyyy")</f>
        <v>NIVEL 974 M4 7S T.PM 1237 30-04-2026</v>
      </c>
      <c r="G1234" s="535" t="s">
        <v>304</v>
      </c>
      <c r="H1234" s="538">
        <v>46142</v>
      </c>
      <c r="I1234" s="535">
        <v>3.2</v>
      </c>
      <c r="J1234" s="539">
        <v>1.7999999999999999E-2</v>
      </c>
      <c r="K1234" s="539">
        <f>+IF(Dumpadas[[#This Row],[ley]]&gt;0.03,0.03,Dumpadas[[#This Row],[ley]])</f>
        <v>1.7999999999999999E-2</v>
      </c>
      <c r="L1234" s="539"/>
      <c r="M1234" s="535">
        <v>29014</v>
      </c>
      <c r="N1234" s="535"/>
      <c r="O1234" s="539"/>
      <c r="P1234" s="540" t="str" cm="1">
        <f t="array" ref="P1234">INDEX(Rangos!$E$3:$E$16,MATCH(1,(Dumpadas[[#This Row],[ley]]&gt;=Rangos!$B$3:$B$16)*(Dumpadas[[#This Row],[ley]]&lt;=Rangos!$C$3:$C$16),0))</f>
        <v>G</v>
      </c>
      <c r="R1234" s="769"/>
      <c r="S1234" s="769" t="s">
        <v>1926</v>
      </c>
      <c r="T1234" s="369">
        <v>1</v>
      </c>
      <c r="U1234" s="369">
        <v>3.2</v>
      </c>
      <c r="V1234" s="10">
        <v>1.7399999999999999E-2</v>
      </c>
      <c r="Y1234" s="769"/>
      <c r="Z1234" s="769" t="s">
        <v>1926</v>
      </c>
      <c r="AA1234" s="369">
        <v>1</v>
      </c>
      <c r="AB1234" s="369">
        <v>3.2</v>
      </c>
      <c r="AC1234" s="10">
        <v>1.7399999999999999E-2</v>
      </c>
      <c r="AD1234" s="10">
        <v>1.7399999999999999E-2</v>
      </c>
    </row>
    <row r="1235" spans="2:30">
      <c r="B1235" s="535"/>
      <c r="C1235" s="535" t="s">
        <v>3793</v>
      </c>
      <c r="D1235" s="535" t="s">
        <v>227</v>
      </c>
      <c r="E1235" s="535">
        <v>1238</v>
      </c>
      <c r="F1235" s="537" t="str">
        <f>Dumpadas[[#This Row],[punto]] &amp; " "&amp;Dumpadas[[#This Row],[jornada]]&amp;" " &amp; Dumpadas[[#This Row],[N°Acop]] &amp; " " &amp; TEXT(Dumpadas[[#This Row],[fecha ]], "dd-mm-yyyy")</f>
        <v>NIVEL 974 M4 7S T.PM 1238 30-04-2026</v>
      </c>
      <c r="G1235" s="535" t="s">
        <v>304</v>
      </c>
      <c r="H1235" s="538">
        <v>46142</v>
      </c>
      <c r="I1235" s="535">
        <v>3.2</v>
      </c>
      <c r="J1235" s="539">
        <v>1.7000000000000001E-2</v>
      </c>
      <c r="K1235" s="539">
        <f>+IF(Dumpadas[[#This Row],[ley]]&gt;0.03,0.03,Dumpadas[[#This Row],[ley]])</f>
        <v>1.7000000000000001E-2</v>
      </c>
      <c r="L1235" s="539"/>
      <c r="M1235" s="535">
        <v>29014</v>
      </c>
      <c r="N1235" s="535"/>
      <c r="O1235" s="539"/>
      <c r="P1235" s="540" t="str" cm="1">
        <f t="array" ref="P1235">INDEX(Rangos!$E$3:$E$16,MATCH(1,(Dumpadas[[#This Row],[ley]]&gt;=Rangos!$B$3:$B$16)*(Dumpadas[[#This Row],[ley]]&lt;=Rangos!$C$3:$C$16),0))</f>
        <v>F</v>
      </c>
      <c r="R1235" s="769"/>
      <c r="S1235" s="769" t="s">
        <v>1927</v>
      </c>
      <c r="T1235" s="369">
        <v>1</v>
      </c>
      <c r="U1235" s="369">
        <v>3.2</v>
      </c>
      <c r="V1235" s="10">
        <v>1.5299999999999999E-2</v>
      </c>
      <c r="Y1235" s="769"/>
      <c r="Z1235" s="769" t="s">
        <v>1927</v>
      </c>
      <c r="AA1235" s="369">
        <v>1</v>
      </c>
      <c r="AB1235" s="369">
        <v>3.2</v>
      </c>
      <c r="AC1235" s="10">
        <v>1.5299999999999999E-2</v>
      </c>
      <c r="AD1235" s="10">
        <v>1.5299999999999999E-2</v>
      </c>
    </row>
    <row r="1236" spans="2:30">
      <c r="B1236" s="535"/>
      <c r="C1236" s="535" t="s">
        <v>3793</v>
      </c>
      <c r="D1236" s="535" t="s">
        <v>227</v>
      </c>
      <c r="E1236" s="535">
        <v>1239</v>
      </c>
      <c r="F1236" s="537" t="str">
        <f>Dumpadas[[#This Row],[punto]] &amp; " "&amp;Dumpadas[[#This Row],[jornada]]&amp;" " &amp; Dumpadas[[#This Row],[N°Acop]] &amp; " " &amp; TEXT(Dumpadas[[#This Row],[fecha ]], "dd-mm-yyyy")</f>
        <v>NIVEL 974 M4 7S T.PM 1239 30-04-2026</v>
      </c>
      <c r="G1236" s="535" t="s">
        <v>304</v>
      </c>
      <c r="H1236" s="538">
        <v>46142</v>
      </c>
      <c r="I1236" s="535">
        <v>3.2</v>
      </c>
      <c r="J1236" s="539">
        <v>1.9099999999999999E-2</v>
      </c>
      <c r="K1236" s="539">
        <f>+IF(Dumpadas[[#This Row],[ley]]&gt;0.03,0.03,Dumpadas[[#This Row],[ley]])</f>
        <v>1.9099999999999999E-2</v>
      </c>
      <c r="L1236" s="539"/>
      <c r="M1236" s="535">
        <v>29014</v>
      </c>
      <c r="N1236" s="535"/>
      <c r="O1236" s="539"/>
      <c r="P1236" s="540" t="str" cm="1">
        <f t="array" ref="P1236">INDEX(Rangos!$E$3:$E$16,MATCH(1,(Dumpadas[[#This Row],[ley]]&gt;=Rangos!$B$3:$B$16)*(Dumpadas[[#This Row],[ley]]&lt;=Rangos!$C$3:$C$16),0))</f>
        <v>H</v>
      </c>
      <c r="R1236" s="769"/>
      <c r="S1236" s="769" t="s">
        <v>1928</v>
      </c>
      <c r="T1236" s="369">
        <v>1</v>
      </c>
      <c r="U1236" s="369">
        <v>3.2</v>
      </c>
      <c r="V1236" s="10">
        <v>1.8700000000000001E-2</v>
      </c>
      <c r="Y1236" s="769"/>
      <c r="Z1236" s="769" t="s">
        <v>1928</v>
      </c>
      <c r="AA1236" s="369">
        <v>1</v>
      </c>
      <c r="AB1236" s="369">
        <v>3.2</v>
      </c>
      <c r="AC1236" s="10">
        <v>1.8700000000000001E-2</v>
      </c>
      <c r="AD1236" s="10">
        <v>1.8700000000000001E-2</v>
      </c>
    </row>
    <row r="1237" spans="2:30">
      <c r="B1237" s="535"/>
      <c r="C1237" s="535" t="s">
        <v>3793</v>
      </c>
      <c r="D1237" s="535" t="s">
        <v>227</v>
      </c>
      <c r="E1237" s="535">
        <v>1240</v>
      </c>
      <c r="F1237" s="537" t="str">
        <f>Dumpadas[[#This Row],[punto]] &amp; " "&amp;Dumpadas[[#This Row],[jornada]]&amp;" " &amp; Dumpadas[[#This Row],[N°Acop]] &amp; " " &amp; TEXT(Dumpadas[[#This Row],[fecha ]], "dd-mm-yyyy")</f>
        <v>NIVEL 974 M4 7S T.PM 1240 30-04-2026</v>
      </c>
      <c r="G1237" s="535" t="s">
        <v>304</v>
      </c>
      <c r="H1237" s="538">
        <v>46142</v>
      </c>
      <c r="I1237" s="535">
        <v>3.2</v>
      </c>
      <c r="J1237" s="539">
        <v>7.4999999999999997E-3</v>
      </c>
      <c r="K1237" s="539">
        <f>+IF(Dumpadas[[#This Row],[ley]]&gt;0.03,0.03,Dumpadas[[#This Row],[ley]])</f>
        <v>7.4999999999999997E-3</v>
      </c>
      <c r="L1237" s="539"/>
      <c r="M1237" s="535">
        <v>29014</v>
      </c>
      <c r="N1237" s="535"/>
      <c r="O1237" s="539"/>
      <c r="P1237" s="540" t="str" cm="1">
        <f t="array" ref="P1237">INDEX(Rangos!$E$3:$E$16,MATCH(1,(Dumpadas[[#This Row],[ley]]&gt;=Rangos!$B$3:$B$16)*(Dumpadas[[#This Row],[ley]]&lt;=Rangos!$C$3:$C$16),0))</f>
        <v>A</v>
      </c>
      <c r="R1237" s="769"/>
      <c r="S1237" s="769" t="s">
        <v>1929</v>
      </c>
      <c r="T1237" s="369">
        <v>1</v>
      </c>
      <c r="U1237" s="369">
        <v>3.2</v>
      </c>
      <c r="V1237" s="10">
        <v>1.6799999999999999E-2</v>
      </c>
      <c r="Y1237" s="769"/>
      <c r="Z1237" s="769" t="s">
        <v>1929</v>
      </c>
      <c r="AA1237" s="369">
        <v>1</v>
      </c>
      <c r="AB1237" s="369">
        <v>3.2</v>
      </c>
      <c r="AC1237" s="10">
        <v>1.6799999999999999E-2</v>
      </c>
      <c r="AD1237" s="10">
        <v>1.6799999999999999E-2</v>
      </c>
    </row>
    <row r="1238" spans="2:30">
      <c r="B1238" s="535"/>
      <c r="C1238" s="535" t="s">
        <v>3793</v>
      </c>
      <c r="D1238" s="535" t="s">
        <v>227</v>
      </c>
      <c r="E1238" s="535">
        <v>1241</v>
      </c>
      <c r="F1238" s="537" t="str">
        <f>Dumpadas[[#This Row],[punto]] &amp; " "&amp;Dumpadas[[#This Row],[jornada]]&amp;" " &amp; Dumpadas[[#This Row],[N°Acop]] &amp; " " &amp; TEXT(Dumpadas[[#This Row],[fecha ]], "dd-mm-yyyy")</f>
        <v>NIVEL 974 M4 7S T.PM 1241 30-04-2026</v>
      </c>
      <c r="G1238" s="535" t="s">
        <v>304</v>
      </c>
      <c r="H1238" s="538">
        <v>46142</v>
      </c>
      <c r="I1238" s="535">
        <v>3.2</v>
      </c>
      <c r="J1238" s="539">
        <v>1.17E-2</v>
      </c>
      <c r="K1238" s="539">
        <f>+IF(Dumpadas[[#This Row],[ley]]&gt;0.03,0.03,Dumpadas[[#This Row],[ley]])</f>
        <v>1.17E-2</v>
      </c>
      <c r="L1238" s="539"/>
      <c r="M1238" s="535">
        <v>29014</v>
      </c>
      <c r="N1238" s="535"/>
      <c r="O1238" s="539"/>
      <c r="P1238" s="540" t="str" cm="1">
        <f t="array" ref="P1238">INDEX(Rangos!$E$3:$E$16,MATCH(1,(Dumpadas[[#This Row],[ley]]&gt;=Rangos!$B$3:$B$16)*(Dumpadas[[#This Row],[ley]]&lt;=Rangos!$C$3:$C$16),0))</f>
        <v>C</v>
      </c>
      <c r="R1238" s="769"/>
      <c r="S1238" s="769" t="s">
        <v>1930</v>
      </c>
      <c r="T1238" s="369">
        <v>1</v>
      </c>
      <c r="U1238" s="369">
        <v>3.2</v>
      </c>
      <c r="V1238" s="10">
        <v>1.8499999999999999E-2</v>
      </c>
      <c r="Y1238" s="769"/>
      <c r="Z1238" s="769" t="s">
        <v>1930</v>
      </c>
      <c r="AA1238" s="369">
        <v>1</v>
      </c>
      <c r="AB1238" s="369">
        <v>3.2</v>
      </c>
      <c r="AC1238" s="10">
        <v>1.8499999999999999E-2</v>
      </c>
      <c r="AD1238" s="10">
        <v>1.8499999999999999E-2</v>
      </c>
    </row>
    <row r="1239" spans="2:30">
      <c r="B1239" s="535"/>
      <c r="C1239" s="535" t="s">
        <v>3793</v>
      </c>
      <c r="D1239" s="535" t="s">
        <v>227</v>
      </c>
      <c r="E1239" s="535">
        <v>1242</v>
      </c>
      <c r="F1239" s="537" t="str">
        <f>Dumpadas[[#This Row],[punto]] &amp; " "&amp;Dumpadas[[#This Row],[jornada]]&amp;" " &amp; Dumpadas[[#This Row],[N°Acop]] &amp; " " &amp; TEXT(Dumpadas[[#This Row],[fecha ]], "dd-mm-yyyy")</f>
        <v>NIVEL 974 M4 7S T.PM 1242 30-04-2026</v>
      </c>
      <c r="G1239" s="535" t="s">
        <v>304</v>
      </c>
      <c r="H1239" s="538">
        <v>46142</v>
      </c>
      <c r="I1239" s="535">
        <v>3.2</v>
      </c>
      <c r="J1239" s="539">
        <v>1.2999999999999999E-2</v>
      </c>
      <c r="K1239" s="539">
        <f>+IF(Dumpadas[[#This Row],[ley]]&gt;0.03,0.03,Dumpadas[[#This Row],[ley]])</f>
        <v>1.2999999999999999E-2</v>
      </c>
      <c r="L1239" s="539"/>
      <c r="M1239" s="535">
        <v>29014</v>
      </c>
      <c r="N1239" s="535"/>
      <c r="O1239" s="539"/>
      <c r="P1239" s="540" t="str" cm="1">
        <f t="array" ref="P1239">INDEX(Rangos!$E$3:$E$16,MATCH(1,(Dumpadas[[#This Row],[ley]]&gt;=Rangos!$B$3:$B$16)*(Dumpadas[[#This Row],[ley]]&lt;=Rangos!$C$3:$C$16),0))</f>
        <v>D</v>
      </c>
      <c r="R1239" s="769"/>
      <c r="S1239" s="769" t="s">
        <v>1931</v>
      </c>
      <c r="T1239" s="369">
        <v>1</v>
      </c>
      <c r="U1239" s="369">
        <v>3.2</v>
      </c>
      <c r="V1239" s="10">
        <v>1.7100000000000001E-2</v>
      </c>
      <c r="Y1239" s="769"/>
      <c r="Z1239" s="769" t="s">
        <v>1931</v>
      </c>
      <c r="AA1239" s="369">
        <v>1</v>
      </c>
      <c r="AB1239" s="369">
        <v>3.2</v>
      </c>
      <c r="AC1239" s="10">
        <v>1.7100000000000001E-2</v>
      </c>
      <c r="AD1239" s="10">
        <v>1.7100000000000001E-2</v>
      </c>
    </row>
    <row r="1240" spans="2:30">
      <c r="B1240" s="535"/>
      <c r="C1240" s="535" t="s">
        <v>3793</v>
      </c>
      <c r="D1240" s="535" t="s">
        <v>227</v>
      </c>
      <c r="E1240" s="535">
        <v>1243</v>
      </c>
      <c r="F1240" s="537" t="str">
        <f>Dumpadas[[#This Row],[punto]] &amp; " "&amp;Dumpadas[[#This Row],[jornada]]&amp;" " &amp; Dumpadas[[#This Row],[N°Acop]] &amp; " " &amp; TEXT(Dumpadas[[#This Row],[fecha ]], "dd-mm-yyyy")</f>
        <v>NIVEL 974 M4 7S T.PM 1243 30-04-2026</v>
      </c>
      <c r="G1240" s="535" t="s">
        <v>304</v>
      </c>
      <c r="H1240" s="538">
        <v>46142</v>
      </c>
      <c r="I1240" s="535">
        <v>3.2</v>
      </c>
      <c r="J1240" s="539">
        <v>1.3100000000000001E-2</v>
      </c>
      <c r="K1240" s="539">
        <f>+IF(Dumpadas[[#This Row],[ley]]&gt;0.03,0.03,Dumpadas[[#This Row],[ley]])</f>
        <v>1.3100000000000001E-2</v>
      </c>
      <c r="L1240" s="539"/>
      <c r="M1240" s="535">
        <v>29014</v>
      </c>
      <c r="N1240" s="535"/>
      <c r="O1240" s="539"/>
      <c r="P1240" s="540" t="str" cm="1">
        <f t="array" ref="P1240">INDEX(Rangos!$E$3:$E$16,MATCH(1,(Dumpadas[[#This Row],[ley]]&gt;=Rangos!$B$3:$B$16)*(Dumpadas[[#This Row],[ley]]&lt;=Rangos!$C$3:$C$16),0))</f>
        <v>D</v>
      </c>
      <c r="R1240" s="769"/>
      <c r="S1240" s="769" t="s">
        <v>1932</v>
      </c>
      <c r="T1240" s="369">
        <v>1</v>
      </c>
      <c r="U1240" s="369">
        <v>3.2</v>
      </c>
      <c r="V1240" s="10">
        <v>1.9099999999999999E-2</v>
      </c>
      <c r="Y1240" s="769"/>
      <c r="Z1240" s="769" t="s">
        <v>1932</v>
      </c>
      <c r="AA1240" s="369">
        <v>1</v>
      </c>
      <c r="AB1240" s="369">
        <v>3.2</v>
      </c>
      <c r="AC1240" s="10">
        <v>1.9099999999999999E-2</v>
      </c>
      <c r="AD1240" s="10">
        <v>1.9099999999999999E-2</v>
      </c>
    </row>
    <row r="1241" spans="2:30">
      <c r="B1241" s="535"/>
      <c r="C1241" s="535" t="s">
        <v>3793</v>
      </c>
      <c r="D1241" s="535" t="s">
        <v>227</v>
      </c>
      <c r="E1241" s="535">
        <v>1244</v>
      </c>
      <c r="F1241" s="537" t="str">
        <f>Dumpadas[[#This Row],[punto]] &amp; " "&amp;Dumpadas[[#This Row],[jornada]]&amp;" " &amp; Dumpadas[[#This Row],[N°Acop]] &amp; " " &amp; TEXT(Dumpadas[[#This Row],[fecha ]], "dd-mm-yyyy")</f>
        <v>NIVEL 974 M4 7S T.PM 1244 30-04-2026</v>
      </c>
      <c r="G1241" s="535" t="s">
        <v>304</v>
      </c>
      <c r="H1241" s="538">
        <v>46142</v>
      </c>
      <c r="I1241" s="535">
        <v>3.2</v>
      </c>
      <c r="J1241" s="539">
        <v>1.77E-2</v>
      </c>
      <c r="K1241" s="539">
        <f>+IF(Dumpadas[[#This Row],[ley]]&gt;0.03,0.03,Dumpadas[[#This Row],[ley]])</f>
        <v>1.77E-2</v>
      </c>
      <c r="L1241" s="539"/>
      <c r="M1241" s="535">
        <v>29014</v>
      </c>
      <c r="N1241" s="535"/>
      <c r="O1241" s="539"/>
      <c r="P1241" s="540" t="str" cm="1">
        <f t="array" ref="P1241">INDEX(Rangos!$E$3:$E$16,MATCH(1,(Dumpadas[[#This Row],[ley]]&gt;=Rangos!$B$3:$B$16)*(Dumpadas[[#This Row],[ley]]&lt;=Rangos!$C$3:$C$16),0))</f>
        <v>G</v>
      </c>
      <c r="R1241" s="769"/>
      <c r="S1241" s="769" t="s">
        <v>1933</v>
      </c>
      <c r="T1241" s="369">
        <v>1</v>
      </c>
      <c r="U1241" s="369">
        <v>3.2</v>
      </c>
      <c r="V1241" s="10">
        <v>1.7999999999999999E-2</v>
      </c>
      <c r="Y1241" s="769"/>
      <c r="Z1241" s="769" t="s">
        <v>1933</v>
      </c>
      <c r="AA1241" s="369">
        <v>1</v>
      </c>
      <c r="AB1241" s="369">
        <v>3.2</v>
      </c>
      <c r="AC1241" s="10">
        <v>1.7999999999999999E-2</v>
      </c>
      <c r="AD1241" s="10">
        <v>1.7999999999999999E-2</v>
      </c>
    </row>
    <row r="1242" spans="2:30">
      <c r="B1242" s="535"/>
      <c r="C1242" s="535" t="s">
        <v>3793</v>
      </c>
      <c r="D1242" s="535" t="s">
        <v>227</v>
      </c>
      <c r="E1242" s="535">
        <v>1245</v>
      </c>
      <c r="F1242" s="537" t="str">
        <f>Dumpadas[[#This Row],[punto]] &amp; " "&amp;Dumpadas[[#This Row],[jornada]]&amp;" " &amp; Dumpadas[[#This Row],[N°Acop]] &amp; " " &amp; TEXT(Dumpadas[[#This Row],[fecha ]], "dd-mm-yyyy")</f>
        <v>NIVEL 974 M4 7S T.PM 1245 30-04-2026</v>
      </c>
      <c r="G1242" s="535" t="s">
        <v>304</v>
      </c>
      <c r="H1242" s="538">
        <v>46142</v>
      </c>
      <c r="I1242" s="535">
        <v>3.2</v>
      </c>
      <c r="J1242" s="539">
        <v>1.7399999999999999E-2</v>
      </c>
      <c r="K1242" s="539">
        <f>+IF(Dumpadas[[#This Row],[ley]]&gt;0.03,0.03,Dumpadas[[#This Row],[ley]])</f>
        <v>1.7399999999999999E-2</v>
      </c>
      <c r="L1242" s="539"/>
      <c r="M1242" s="535">
        <v>29014</v>
      </c>
      <c r="N1242" s="535"/>
      <c r="O1242" s="539"/>
      <c r="P1242" s="540" t="str" cm="1">
        <f t="array" ref="P1242">INDEX(Rangos!$E$3:$E$16,MATCH(1,(Dumpadas[[#This Row],[ley]]&gt;=Rangos!$B$3:$B$16)*(Dumpadas[[#This Row],[ley]]&lt;=Rangos!$C$3:$C$16),0))</f>
        <v>F</v>
      </c>
      <c r="R1242" s="769"/>
      <c r="S1242" s="769" t="s">
        <v>1934</v>
      </c>
      <c r="T1242" s="369">
        <v>1</v>
      </c>
      <c r="U1242" s="369">
        <v>3.2</v>
      </c>
      <c r="V1242" s="10">
        <v>1.54E-2</v>
      </c>
      <c r="Y1242" s="769"/>
      <c r="Z1242" s="769" t="s">
        <v>1934</v>
      </c>
      <c r="AA1242" s="369">
        <v>1</v>
      </c>
      <c r="AB1242" s="369">
        <v>3.2</v>
      </c>
      <c r="AC1242" s="10">
        <v>1.54E-2</v>
      </c>
      <c r="AD1242" s="10">
        <v>1.54E-2</v>
      </c>
    </row>
    <row r="1243" spans="2:30">
      <c r="B1243" s="535"/>
      <c r="C1243" s="535" t="s">
        <v>3793</v>
      </c>
      <c r="D1243" s="535" t="s">
        <v>227</v>
      </c>
      <c r="E1243" s="535">
        <v>1246</v>
      </c>
      <c r="F1243" s="537" t="str">
        <f>Dumpadas[[#This Row],[punto]] &amp; " "&amp;Dumpadas[[#This Row],[jornada]]&amp;" " &amp; Dumpadas[[#This Row],[N°Acop]] &amp; " " &amp; TEXT(Dumpadas[[#This Row],[fecha ]], "dd-mm-yyyy")</f>
        <v>NIVEL 974 M4 7S T.PM 1246 30-04-2026</v>
      </c>
      <c r="G1243" s="535" t="s">
        <v>304</v>
      </c>
      <c r="H1243" s="538">
        <v>46142</v>
      </c>
      <c r="I1243" s="535">
        <v>3.2</v>
      </c>
      <c r="J1243" s="539">
        <v>9.7999999999999997E-3</v>
      </c>
      <c r="K1243" s="539">
        <f>+IF(Dumpadas[[#This Row],[ley]]&gt;0.03,0.03,Dumpadas[[#This Row],[ley]])</f>
        <v>9.7999999999999997E-3</v>
      </c>
      <c r="L1243" s="539"/>
      <c r="M1243" s="535">
        <v>29014</v>
      </c>
      <c r="N1243" s="535"/>
      <c r="O1243" s="539"/>
      <c r="P1243" s="540" t="str" cm="1">
        <f t="array" ref="P1243">INDEX(Rangos!$E$3:$E$16,MATCH(1,(Dumpadas[[#This Row],[ley]]&gt;=Rangos!$B$3:$B$16)*(Dumpadas[[#This Row],[ley]]&lt;=Rangos!$C$3:$C$16),0))</f>
        <v>B</v>
      </c>
      <c r="R1243" s="769"/>
      <c r="S1243" s="769" t="s">
        <v>1935</v>
      </c>
      <c r="T1243" s="369">
        <v>1</v>
      </c>
      <c r="U1243" s="369">
        <v>3.2</v>
      </c>
      <c r="V1243" s="10">
        <v>1.5699999999999999E-2</v>
      </c>
      <c r="Y1243" s="769"/>
      <c r="Z1243" s="769" t="s">
        <v>1935</v>
      </c>
      <c r="AA1243" s="369">
        <v>1</v>
      </c>
      <c r="AB1243" s="369">
        <v>3.2</v>
      </c>
      <c r="AC1243" s="10">
        <v>1.5699999999999999E-2</v>
      </c>
      <c r="AD1243" s="10">
        <v>1.5699999999999999E-2</v>
      </c>
    </row>
    <row r="1244" spans="2:30">
      <c r="B1244" s="646"/>
      <c r="C1244" s="773" t="s">
        <v>3803</v>
      </c>
      <c r="D1244" s="773" t="s">
        <v>3792</v>
      </c>
      <c r="E1244" s="386">
        <v>1247</v>
      </c>
      <c r="F1244" s="410" t="str">
        <f>Dumpadas[[#This Row],[punto]] &amp; " "&amp;Dumpadas[[#This Row],[jornada]]&amp;" " &amp; Dumpadas[[#This Row],[N°Acop]] &amp; " " &amp; TEXT(Dumpadas[[#This Row],[fecha ]], "dd-mm-yyyy")</f>
        <v>NIVEL 974 M4 7S L31 T.PM 1247 05-05-2026</v>
      </c>
      <c r="G1244" s="646" t="s">
        <v>304</v>
      </c>
      <c r="H1244" s="5">
        <v>46147</v>
      </c>
      <c r="I1244" s="646">
        <v>3.2</v>
      </c>
      <c r="J1244" s="8">
        <v>1.15E-2</v>
      </c>
      <c r="K1244" s="8">
        <f>+IF(Dumpadas[[#This Row],[ley]]&gt;0.03,0.03,Dumpadas[[#This Row],[ley]])</f>
        <v>1.15E-2</v>
      </c>
      <c r="L1244" s="427"/>
      <c r="M1244" s="386">
        <v>29015</v>
      </c>
      <c r="N1244" s="386"/>
      <c r="O1244" s="7"/>
      <c r="P1244" s="10" t="str" cm="1">
        <f t="array" ref="P1244">INDEX(Rangos!$E$3:$E$16,MATCH(1,(Dumpadas[[#This Row],[ley]]&gt;=Rangos!$B$3:$B$16)*(Dumpadas[[#This Row],[ley]]&lt;=Rangos!$C$3:$C$16),0))</f>
        <v>C</v>
      </c>
      <c r="R1244" s="769"/>
      <c r="S1244" s="769" t="s">
        <v>1936</v>
      </c>
      <c r="T1244" s="369">
        <v>1</v>
      </c>
      <c r="U1244" s="369">
        <v>3.2</v>
      </c>
      <c r="V1244" s="10">
        <v>1.37E-2</v>
      </c>
      <c r="Y1244" s="769"/>
      <c r="Z1244" s="769" t="s">
        <v>1936</v>
      </c>
      <c r="AA1244" s="369">
        <v>1</v>
      </c>
      <c r="AB1244" s="369">
        <v>3.2</v>
      </c>
      <c r="AC1244" s="10">
        <v>1.37E-2</v>
      </c>
      <c r="AD1244" s="10">
        <v>1.37E-2</v>
      </c>
    </row>
    <row r="1245" spans="2:30">
      <c r="B1245" s="646"/>
      <c r="C1245" s="773" t="s">
        <v>3803</v>
      </c>
      <c r="D1245" s="773" t="s">
        <v>3792</v>
      </c>
      <c r="E1245" s="386">
        <v>1248</v>
      </c>
      <c r="F1245" s="410" t="str">
        <f>Dumpadas[[#This Row],[punto]] &amp; " "&amp;Dumpadas[[#This Row],[jornada]]&amp;" " &amp; Dumpadas[[#This Row],[N°Acop]] &amp; " " &amp; TEXT(Dumpadas[[#This Row],[fecha ]], "dd-mm-yyyy")</f>
        <v>NIVEL 974 M4 7S L31 T.PM 1248 05-05-2026</v>
      </c>
      <c r="G1245" s="646" t="s">
        <v>304</v>
      </c>
      <c r="H1245" s="5">
        <v>46147</v>
      </c>
      <c r="I1245" s="646">
        <v>3.2</v>
      </c>
      <c r="J1245" s="8">
        <v>1.41E-2</v>
      </c>
      <c r="K1245" s="8">
        <f>+IF(Dumpadas[[#This Row],[ley]]&gt;0.03,0.03,Dumpadas[[#This Row],[ley]])</f>
        <v>1.41E-2</v>
      </c>
      <c r="L1245" s="427"/>
      <c r="M1245" s="386">
        <v>29015</v>
      </c>
      <c r="N1245" s="386"/>
      <c r="O1245" s="7"/>
      <c r="P1245" s="10" t="str" cm="1">
        <f t="array" ref="P1245">INDEX(Rangos!$E$3:$E$16,MATCH(1,(Dumpadas[[#This Row],[ley]]&gt;=Rangos!$B$3:$B$16)*(Dumpadas[[#This Row],[ley]]&lt;=Rangos!$C$3:$C$16),0))</f>
        <v>E</v>
      </c>
      <c r="R1245" s="769"/>
      <c r="S1245" s="769" t="s">
        <v>1937</v>
      </c>
      <c r="T1245" s="369">
        <v>1</v>
      </c>
      <c r="U1245" s="369">
        <v>3.2</v>
      </c>
      <c r="V1245" s="10">
        <v>1.4800000000000001E-2</v>
      </c>
      <c r="Y1245" s="769"/>
      <c r="Z1245" s="769" t="s">
        <v>1937</v>
      </c>
      <c r="AA1245" s="369">
        <v>1</v>
      </c>
      <c r="AB1245" s="369">
        <v>3.2</v>
      </c>
      <c r="AC1245" s="10">
        <v>1.4800000000000001E-2</v>
      </c>
      <c r="AD1245" s="10">
        <v>1.4800000000000001E-2</v>
      </c>
    </row>
    <row r="1246" spans="2:30">
      <c r="B1246" s="646"/>
      <c r="C1246" s="773" t="s">
        <v>3803</v>
      </c>
      <c r="D1246" s="773" t="s">
        <v>3792</v>
      </c>
      <c r="E1246" s="386">
        <v>1249</v>
      </c>
      <c r="F1246" s="410" t="str">
        <f>Dumpadas[[#This Row],[punto]] &amp; " "&amp;Dumpadas[[#This Row],[jornada]]&amp;" " &amp; Dumpadas[[#This Row],[N°Acop]] &amp; " " &amp; TEXT(Dumpadas[[#This Row],[fecha ]], "dd-mm-yyyy")</f>
        <v>NIVEL 974 M4 7S L31 T.PM 1249 05-05-2026</v>
      </c>
      <c r="G1246" s="646" t="s">
        <v>304</v>
      </c>
      <c r="H1246" s="5">
        <v>46147</v>
      </c>
      <c r="I1246" s="646">
        <v>3.2</v>
      </c>
      <c r="J1246" s="8">
        <v>1.84E-2</v>
      </c>
      <c r="K1246" s="8">
        <f>+IF(Dumpadas[[#This Row],[ley]]&gt;0.03,0.03,Dumpadas[[#This Row],[ley]])</f>
        <v>1.84E-2</v>
      </c>
      <c r="L1246" s="427"/>
      <c r="M1246" s="386">
        <v>29015</v>
      </c>
      <c r="N1246" s="386"/>
      <c r="O1246" s="7"/>
      <c r="P1246" s="10" t="str" cm="1">
        <f t="array" ref="P1246">INDEX(Rangos!$E$3:$E$16,MATCH(1,(Dumpadas[[#This Row],[ley]]&gt;=Rangos!$B$3:$B$16)*(Dumpadas[[#This Row],[ley]]&lt;=Rangos!$C$3:$C$16),0))</f>
        <v>G</v>
      </c>
      <c r="R1246" s="769"/>
      <c r="S1246" s="769" t="s">
        <v>1938</v>
      </c>
      <c r="T1246" s="369">
        <v>1</v>
      </c>
      <c r="U1246" s="369">
        <v>3.2</v>
      </c>
      <c r="V1246" s="10">
        <v>1.66E-2</v>
      </c>
      <c r="Y1246" s="769"/>
      <c r="Z1246" s="769" t="s">
        <v>1938</v>
      </c>
      <c r="AA1246" s="369">
        <v>1</v>
      </c>
      <c r="AB1246" s="369">
        <v>3.2</v>
      </c>
      <c r="AC1246" s="10">
        <v>1.66E-2</v>
      </c>
      <c r="AD1246" s="10">
        <v>1.66E-2</v>
      </c>
    </row>
    <row r="1247" spans="2:30">
      <c r="B1247" s="646"/>
      <c r="C1247" s="773" t="s">
        <v>3803</v>
      </c>
      <c r="D1247" s="773" t="s">
        <v>3792</v>
      </c>
      <c r="E1247" s="386">
        <v>1250</v>
      </c>
      <c r="F1247" s="410" t="str">
        <f>Dumpadas[[#This Row],[punto]] &amp; " "&amp;Dumpadas[[#This Row],[jornada]]&amp;" " &amp; Dumpadas[[#This Row],[N°Acop]] &amp; " " &amp; TEXT(Dumpadas[[#This Row],[fecha ]], "dd-mm-yyyy")</f>
        <v>NIVEL 974 M4 7S L31 T.PM 1250 05-05-2026</v>
      </c>
      <c r="G1247" s="646" t="s">
        <v>304</v>
      </c>
      <c r="H1247" s="5">
        <v>46147</v>
      </c>
      <c r="I1247" s="646">
        <v>3.2</v>
      </c>
      <c r="J1247" s="8">
        <v>1.6199999999999999E-2</v>
      </c>
      <c r="K1247" s="8">
        <f>+IF(Dumpadas[[#This Row],[ley]]&gt;0.03,0.03,Dumpadas[[#This Row],[ley]])</f>
        <v>1.6199999999999999E-2</v>
      </c>
      <c r="L1247" s="427"/>
      <c r="M1247" s="386">
        <v>29015</v>
      </c>
      <c r="N1247" s="386"/>
      <c r="O1247" s="7"/>
      <c r="P1247" s="10" t="str" cm="1">
        <f t="array" ref="P1247">INDEX(Rangos!$E$3:$E$16,MATCH(1,(Dumpadas[[#This Row],[ley]]&gt;=Rangos!$B$3:$B$16)*(Dumpadas[[#This Row],[ley]]&lt;=Rangos!$C$3:$C$16),0))</f>
        <v>F</v>
      </c>
      <c r="R1247" s="769"/>
      <c r="S1247" s="769" t="s">
        <v>1939</v>
      </c>
      <c r="T1247" s="369">
        <v>1</v>
      </c>
      <c r="U1247" s="369">
        <v>3.2</v>
      </c>
      <c r="V1247" s="10">
        <v>1.52E-2</v>
      </c>
      <c r="Y1247" s="769"/>
      <c r="Z1247" s="769" t="s">
        <v>1939</v>
      </c>
      <c r="AA1247" s="369">
        <v>1</v>
      </c>
      <c r="AB1247" s="369">
        <v>3.2</v>
      </c>
      <c r="AC1247" s="10">
        <v>1.52E-2</v>
      </c>
      <c r="AD1247" s="10">
        <v>1.52E-2</v>
      </c>
    </row>
    <row r="1248" spans="2:30">
      <c r="B1248" s="646"/>
      <c r="C1248" s="773" t="s">
        <v>3803</v>
      </c>
      <c r="D1248" s="773" t="s">
        <v>3792</v>
      </c>
      <c r="E1248" s="386">
        <v>1251</v>
      </c>
      <c r="F1248" s="410" t="str">
        <f>Dumpadas[[#This Row],[punto]] &amp; " "&amp;Dumpadas[[#This Row],[jornada]]&amp;" " &amp; Dumpadas[[#This Row],[N°Acop]] &amp; " " &amp; TEXT(Dumpadas[[#This Row],[fecha ]], "dd-mm-yyyy")</f>
        <v>NIVEL 974 M4 7S L31 T.PM 1251 05-05-2026</v>
      </c>
      <c r="G1248" s="646" t="s">
        <v>304</v>
      </c>
      <c r="H1248" s="5">
        <v>46147</v>
      </c>
      <c r="I1248" s="646">
        <v>3.2</v>
      </c>
      <c r="J1248" s="8">
        <v>8.0999999999999996E-3</v>
      </c>
      <c r="K1248" s="8">
        <f>+IF(Dumpadas[[#This Row],[ley]]&gt;0.03,0.03,Dumpadas[[#This Row],[ley]])</f>
        <v>8.0999999999999996E-3</v>
      </c>
      <c r="L1248" s="427"/>
      <c r="M1248" s="386">
        <v>29015</v>
      </c>
      <c r="N1248" s="386"/>
      <c r="O1248" s="7"/>
      <c r="P1248" s="10" t="str" cm="1">
        <f t="array" ref="P1248">INDEX(Rangos!$E$3:$E$16,MATCH(1,(Dumpadas[[#This Row],[ley]]&gt;=Rangos!$B$3:$B$16)*(Dumpadas[[#This Row],[ley]]&lt;=Rangos!$C$3:$C$16),0))</f>
        <v>A</v>
      </c>
      <c r="R1248" s="769"/>
      <c r="S1248" s="769" t="s">
        <v>1940</v>
      </c>
      <c r="T1248" s="369">
        <v>1</v>
      </c>
      <c r="U1248" s="369">
        <v>3.2</v>
      </c>
      <c r="V1248" s="10">
        <v>2.01E-2</v>
      </c>
      <c r="Y1248" s="769"/>
      <c r="Z1248" s="769" t="s">
        <v>1940</v>
      </c>
      <c r="AA1248" s="369">
        <v>1</v>
      </c>
      <c r="AB1248" s="369">
        <v>3.2</v>
      </c>
      <c r="AC1248" s="10">
        <v>2.01E-2</v>
      </c>
      <c r="AD1248" s="10">
        <v>2.01E-2</v>
      </c>
    </row>
    <row r="1249" spans="2:30">
      <c r="B1249" s="535"/>
      <c r="C1249" s="535" t="s">
        <v>3786</v>
      </c>
      <c r="D1249" s="535" t="s">
        <v>227</v>
      </c>
      <c r="E1249" s="535">
        <v>1252</v>
      </c>
      <c r="F1249" s="537" t="str">
        <f>Dumpadas[[#This Row],[punto]] &amp; " "&amp;Dumpadas[[#This Row],[jornada]]&amp;" " &amp; Dumpadas[[#This Row],[N°Acop]] &amp; " " &amp; TEXT(Dumpadas[[#This Row],[fecha ]], "dd-mm-yyyy")</f>
        <v>NIVEL 974 M4 6N AM 1252 07-05-2026</v>
      </c>
      <c r="G1249" s="535" t="s">
        <v>14</v>
      </c>
      <c r="H1249" s="538">
        <v>46149</v>
      </c>
      <c r="I1249" s="535">
        <v>3.2</v>
      </c>
      <c r="J1249" s="539">
        <v>1.9199999999999998E-2</v>
      </c>
      <c r="K1249" s="539">
        <f>+IF(Dumpadas[[#This Row],[ley]]&gt;0.03,0.03,Dumpadas[[#This Row],[ley]])</f>
        <v>1.9199999999999998E-2</v>
      </c>
      <c r="L1249" s="539"/>
      <c r="M1249" s="535">
        <v>29024</v>
      </c>
      <c r="N1249" s="535"/>
      <c r="O1249" s="539">
        <v>1.7000000000000001E-2</v>
      </c>
      <c r="P1249" s="540" t="str" cm="1">
        <f t="array" ref="P1249">INDEX(Rangos!$E$3:$E$16,MATCH(1,(Dumpadas[[#This Row],[ley]]&gt;=Rangos!$B$3:$B$16)*(Dumpadas[[#This Row],[ley]]&lt;=Rangos!$C$3:$C$16),0))</f>
        <v>H</v>
      </c>
      <c r="R1249" s="769"/>
      <c r="S1249" s="769" t="s">
        <v>1941</v>
      </c>
      <c r="T1249" s="369">
        <v>1</v>
      </c>
      <c r="U1249" s="369">
        <v>3.2</v>
      </c>
      <c r="V1249" s="10">
        <v>1.0699999999999999E-2</v>
      </c>
      <c r="Y1249" s="769"/>
      <c r="Z1249" s="769" t="s">
        <v>1941</v>
      </c>
      <c r="AA1249" s="369">
        <v>1</v>
      </c>
      <c r="AB1249" s="369">
        <v>3.2</v>
      </c>
      <c r="AC1249" s="10">
        <v>1.0699999999999999E-2</v>
      </c>
      <c r="AD1249" s="10">
        <v>1.0699999999999999E-2</v>
      </c>
    </row>
    <row r="1250" spans="2:30">
      <c r="B1250" s="535"/>
      <c r="C1250" s="535" t="s">
        <v>3786</v>
      </c>
      <c r="D1250" s="535" t="s">
        <v>227</v>
      </c>
      <c r="E1250" s="535">
        <v>1253</v>
      </c>
      <c r="F1250" s="537" t="str">
        <f>Dumpadas[[#This Row],[punto]] &amp; " "&amp;Dumpadas[[#This Row],[jornada]]&amp;" " &amp; Dumpadas[[#This Row],[N°Acop]] &amp; " " &amp; TEXT(Dumpadas[[#This Row],[fecha ]], "dd-mm-yyyy")</f>
        <v>NIVEL 974 M4 6N AM 1253 07-05-2026</v>
      </c>
      <c r="G1250" s="535" t="s">
        <v>14</v>
      </c>
      <c r="H1250" s="538">
        <v>46149</v>
      </c>
      <c r="I1250" s="535">
        <v>3.2</v>
      </c>
      <c r="J1250" s="539">
        <v>1.0999999999999999E-2</v>
      </c>
      <c r="K1250" s="539">
        <f>+IF(Dumpadas[[#This Row],[ley]]&gt;0.03,0.03,Dumpadas[[#This Row],[ley]])</f>
        <v>1.0999999999999999E-2</v>
      </c>
      <c r="L1250" s="539"/>
      <c r="M1250" s="535">
        <v>29024</v>
      </c>
      <c r="N1250" s="535"/>
      <c r="O1250" s="539">
        <v>1.7000000000000001E-2</v>
      </c>
      <c r="P1250" s="540" t="str" cm="1">
        <f t="array" ref="P1250">INDEX(Rangos!$E$3:$E$16,MATCH(1,(Dumpadas[[#This Row],[ley]]&gt;=Rangos!$B$3:$B$16)*(Dumpadas[[#This Row],[ley]]&lt;=Rangos!$C$3:$C$16),0))</f>
        <v>C</v>
      </c>
      <c r="R1250" s="769"/>
      <c r="S1250" s="769" t="s">
        <v>1942</v>
      </c>
      <c r="T1250" s="369">
        <v>1</v>
      </c>
      <c r="U1250" s="369">
        <v>3.2</v>
      </c>
      <c r="V1250" s="10">
        <v>1.54E-2</v>
      </c>
      <c r="Y1250" s="769"/>
      <c r="Z1250" s="769" t="s">
        <v>1942</v>
      </c>
      <c r="AA1250" s="369">
        <v>1</v>
      </c>
      <c r="AB1250" s="369">
        <v>3.2</v>
      </c>
      <c r="AC1250" s="10">
        <v>1.54E-2</v>
      </c>
      <c r="AD1250" s="10">
        <v>1.54E-2</v>
      </c>
    </row>
    <row r="1251" spans="2:30">
      <c r="B1251" s="535"/>
      <c r="C1251" s="535" t="s">
        <v>3786</v>
      </c>
      <c r="D1251" s="535" t="s">
        <v>227</v>
      </c>
      <c r="E1251" s="535">
        <v>1254</v>
      </c>
      <c r="F1251" s="537" t="str">
        <f>Dumpadas[[#This Row],[punto]] &amp; " "&amp;Dumpadas[[#This Row],[jornada]]&amp;" " &amp; Dumpadas[[#This Row],[N°Acop]] &amp; " " &amp; TEXT(Dumpadas[[#This Row],[fecha ]], "dd-mm-yyyy")</f>
        <v>NIVEL 974 M4 6N AM 1254 07-05-2026</v>
      </c>
      <c r="G1251" s="535" t="s">
        <v>14</v>
      </c>
      <c r="H1251" s="538">
        <v>46149</v>
      </c>
      <c r="I1251" s="535">
        <v>3.2</v>
      </c>
      <c r="J1251" s="539">
        <v>1.7299999999999999E-2</v>
      </c>
      <c r="K1251" s="539">
        <f>+IF(Dumpadas[[#This Row],[ley]]&gt;0.03,0.03,Dumpadas[[#This Row],[ley]])</f>
        <v>1.7299999999999999E-2</v>
      </c>
      <c r="L1251" s="539"/>
      <c r="M1251" s="535">
        <v>29024</v>
      </c>
      <c r="N1251" s="535"/>
      <c r="O1251" s="539">
        <v>1.7000000000000001E-2</v>
      </c>
      <c r="P1251" s="540" t="str" cm="1">
        <f t="array" ref="P1251">INDEX(Rangos!$E$3:$E$16,MATCH(1,(Dumpadas[[#This Row],[ley]]&gt;=Rangos!$B$3:$B$16)*(Dumpadas[[#This Row],[ley]]&lt;=Rangos!$C$3:$C$16),0))</f>
        <v>F</v>
      </c>
      <c r="R1251" s="769"/>
      <c r="S1251" s="769" t="s">
        <v>1943</v>
      </c>
      <c r="T1251" s="369">
        <v>1</v>
      </c>
      <c r="U1251" s="369">
        <v>3.2</v>
      </c>
      <c r="V1251" s="10">
        <v>1.5699999999999999E-2</v>
      </c>
      <c r="Y1251" s="769"/>
      <c r="Z1251" s="769" t="s">
        <v>1943</v>
      </c>
      <c r="AA1251" s="369">
        <v>1</v>
      </c>
      <c r="AB1251" s="369">
        <v>3.2</v>
      </c>
      <c r="AC1251" s="10">
        <v>1.5699999999999999E-2</v>
      </c>
      <c r="AD1251" s="10">
        <v>1.5699999999999999E-2</v>
      </c>
    </row>
    <row r="1252" spans="2:30">
      <c r="B1252" s="535"/>
      <c r="C1252" s="535" t="s">
        <v>3786</v>
      </c>
      <c r="D1252" s="535" t="s">
        <v>227</v>
      </c>
      <c r="E1252" s="535">
        <v>1255</v>
      </c>
      <c r="F1252" s="537" t="str">
        <f>Dumpadas[[#This Row],[punto]] &amp; " "&amp;Dumpadas[[#This Row],[jornada]]&amp;" " &amp; Dumpadas[[#This Row],[N°Acop]] &amp; " " &amp; TEXT(Dumpadas[[#This Row],[fecha ]], "dd-mm-yyyy")</f>
        <v>NIVEL 974 M4 6N AM 1255 07-05-2026</v>
      </c>
      <c r="G1252" s="535" t="s">
        <v>14</v>
      </c>
      <c r="H1252" s="538">
        <v>46149</v>
      </c>
      <c r="I1252" s="535">
        <v>3.2</v>
      </c>
      <c r="J1252" s="539">
        <v>1.1599999999999999E-2</v>
      </c>
      <c r="K1252" s="539">
        <f>+IF(Dumpadas[[#This Row],[ley]]&gt;0.03,0.03,Dumpadas[[#This Row],[ley]])</f>
        <v>1.1599999999999999E-2</v>
      </c>
      <c r="L1252" s="539"/>
      <c r="M1252" s="535">
        <v>29024</v>
      </c>
      <c r="N1252" s="535"/>
      <c r="O1252" s="539">
        <v>1.7000000000000001E-2</v>
      </c>
      <c r="P1252" s="540" t="str" cm="1">
        <f t="array" ref="P1252">INDEX(Rangos!$E$3:$E$16,MATCH(1,(Dumpadas[[#This Row],[ley]]&gt;=Rangos!$B$3:$B$16)*(Dumpadas[[#This Row],[ley]]&lt;=Rangos!$C$3:$C$16),0))</f>
        <v>C</v>
      </c>
      <c r="R1252" s="769"/>
      <c r="S1252" s="769" t="s">
        <v>1944</v>
      </c>
      <c r="T1252" s="369">
        <v>1</v>
      </c>
      <c r="U1252" s="369">
        <v>3.2</v>
      </c>
      <c r="V1252" s="10">
        <v>1.7500000000000002E-2</v>
      </c>
      <c r="Y1252" s="769"/>
      <c r="Z1252" s="769" t="s">
        <v>1944</v>
      </c>
      <c r="AA1252" s="369">
        <v>1</v>
      </c>
      <c r="AB1252" s="369">
        <v>3.2</v>
      </c>
      <c r="AC1252" s="10">
        <v>1.7500000000000002E-2</v>
      </c>
      <c r="AD1252" s="10">
        <v>1.7500000000000002E-2</v>
      </c>
    </row>
    <row r="1253" spans="2:30">
      <c r="B1253" s="535"/>
      <c r="C1253" s="535" t="s">
        <v>3786</v>
      </c>
      <c r="D1253" s="535" t="s">
        <v>227</v>
      </c>
      <c r="E1253" s="535">
        <v>1256</v>
      </c>
      <c r="F1253" s="537" t="str">
        <f>Dumpadas[[#This Row],[punto]] &amp; " "&amp;Dumpadas[[#This Row],[jornada]]&amp;" " &amp; Dumpadas[[#This Row],[N°Acop]] &amp; " " &amp; TEXT(Dumpadas[[#This Row],[fecha ]], "dd-mm-yyyy")</f>
        <v>NIVEL 974 M4 6N AM 1256 07-05-2026</v>
      </c>
      <c r="G1253" s="535" t="s">
        <v>14</v>
      </c>
      <c r="H1253" s="538">
        <v>46149</v>
      </c>
      <c r="I1253" s="535">
        <v>3.2</v>
      </c>
      <c r="J1253" s="539">
        <v>1.6199999999999999E-2</v>
      </c>
      <c r="K1253" s="539">
        <f>+IF(Dumpadas[[#This Row],[ley]]&gt;0.03,0.03,Dumpadas[[#This Row],[ley]])</f>
        <v>1.6199999999999999E-2</v>
      </c>
      <c r="L1253" s="539"/>
      <c r="M1253" s="535">
        <v>29024</v>
      </c>
      <c r="N1253" s="535"/>
      <c r="O1253" s="539">
        <v>1.7000000000000001E-2</v>
      </c>
      <c r="P1253" s="540" t="str" cm="1">
        <f t="array" ref="P1253">INDEX(Rangos!$E$3:$E$16,MATCH(1,(Dumpadas[[#This Row],[ley]]&gt;=Rangos!$B$3:$B$16)*(Dumpadas[[#This Row],[ley]]&lt;=Rangos!$C$3:$C$16),0))</f>
        <v>F</v>
      </c>
      <c r="R1253" s="769"/>
      <c r="S1253" s="769" t="s">
        <v>1945</v>
      </c>
      <c r="T1253" s="369">
        <v>1</v>
      </c>
      <c r="U1253" s="369">
        <v>3.2</v>
      </c>
      <c r="V1253" s="10">
        <v>1.9300000000000001E-2</v>
      </c>
      <c r="Y1253" s="769"/>
      <c r="Z1253" s="769" t="s">
        <v>1945</v>
      </c>
      <c r="AA1253" s="369">
        <v>1</v>
      </c>
      <c r="AB1253" s="369">
        <v>3.2</v>
      </c>
      <c r="AC1253" s="10">
        <v>1.9300000000000001E-2</v>
      </c>
      <c r="AD1253" s="10">
        <v>1.9300000000000001E-2</v>
      </c>
    </row>
    <row r="1254" spans="2:30">
      <c r="B1254" s="535"/>
      <c r="C1254" s="535" t="s">
        <v>3786</v>
      </c>
      <c r="D1254" s="535" t="s">
        <v>227</v>
      </c>
      <c r="E1254" s="535">
        <v>1257</v>
      </c>
      <c r="F1254" s="537" t="str">
        <f>Dumpadas[[#This Row],[punto]] &amp; " "&amp;Dumpadas[[#This Row],[jornada]]&amp;" " &amp; Dumpadas[[#This Row],[N°Acop]] &amp; " " &amp; TEXT(Dumpadas[[#This Row],[fecha ]], "dd-mm-yyyy")</f>
        <v>NIVEL 974 M4 6N AM 1257 07-05-2026</v>
      </c>
      <c r="G1254" s="535" t="s">
        <v>14</v>
      </c>
      <c r="H1254" s="538">
        <v>46149</v>
      </c>
      <c r="I1254" s="535">
        <v>3.2</v>
      </c>
      <c r="J1254" s="539">
        <v>1.7600000000000001E-2</v>
      </c>
      <c r="K1254" s="539">
        <f>+IF(Dumpadas[[#This Row],[ley]]&gt;0.03,0.03,Dumpadas[[#This Row],[ley]])</f>
        <v>1.7600000000000001E-2</v>
      </c>
      <c r="L1254" s="539"/>
      <c r="M1254" s="535">
        <v>29024</v>
      </c>
      <c r="N1254" s="535"/>
      <c r="O1254" s="539">
        <v>1.7000000000000001E-2</v>
      </c>
      <c r="P1254" s="540" t="str" cm="1">
        <f t="array" ref="P1254">INDEX(Rangos!$E$3:$E$16,MATCH(1,(Dumpadas[[#This Row],[ley]]&gt;=Rangos!$B$3:$B$16)*(Dumpadas[[#This Row],[ley]]&lt;=Rangos!$C$3:$C$16),0))</f>
        <v>G</v>
      </c>
      <c r="R1254" s="769"/>
      <c r="S1254" s="769" t="s">
        <v>1946</v>
      </c>
      <c r="T1254" s="369">
        <v>1</v>
      </c>
      <c r="U1254" s="369">
        <v>3.2</v>
      </c>
      <c r="V1254" s="10">
        <v>1.3599999999999999E-2</v>
      </c>
      <c r="Y1254" s="769"/>
      <c r="Z1254" s="769" t="s">
        <v>1946</v>
      </c>
      <c r="AA1254" s="369">
        <v>1</v>
      </c>
      <c r="AB1254" s="369">
        <v>3.2</v>
      </c>
      <c r="AC1254" s="10">
        <v>1.3599999999999999E-2</v>
      </c>
      <c r="AD1254" s="10">
        <v>1.3599999999999999E-2</v>
      </c>
    </row>
    <row r="1255" spans="2:30">
      <c r="B1255" s="535"/>
      <c r="C1255" s="535" t="s">
        <v>3786</v>
      </c>
      <c r="D1255" s="535" t="s">
        <v>227</v>
      </c>
      <c r="E1255" s="535">
        <v>1258</v>
      </c>
      <c r="F1255" s="537" t="str">
        <f>Dumpadas[[#This Row],[punto]] &amp; " "&amp;Dumpadas[[#This Row],[jornada]]&amp;" " &amp; Dumpadas[[#This Row],[N°Acop]] &amp; " " &amp; TEXT(Dumpadas[[#This Row],[fecha ]], "dd-mm-yyyy")</f>
        <v>NIVEL 974 M4 6N AM 1258 07-05-2026</v>
      </c>
      <c r="G1255" s="535" t="s">
        <v>14</v>
      </c>
      <c r="H1255" s="538">
        <v>46149</v>
      </c>
      <c r="I1255" s="535">
        <v>3.2</v>
      </c>
      <c r="J1255" s="539">
        <v>1.5900000000000001E-2</v>
      </c>
      <c r="K1255" s="539">
        <f>+IF(Dumpadas[[#This Row],[ley]]&gt;0.03,0.03,Dumpadas[[#This Row],[ley]])</f>
        <v>1.5900000000000001E-2</v>
      </c>
      <c r="L1255" s="539"/>
      <c r="M1255" s="535">
        <v>29024</v>
      </c>
      <c r="N1255" s="535"/>
      <c r="O1255" s="539">
        <v>1.7000000000000001E-2</v>
      </c>
      <c r="P1255" s="540" t="str" cm="1">
        <f t="array" ref="P1255">INDEX(Rangos!$E$3:$E$16,MATCH(1,(Dumpadas[[#This Row],[ley]]&gt;=Rangos!$B$3:$B$16)*(Dumpadas[[#This Row],[ley]]&lt;=Rangos!$C$3:$C$16),0))</f>
        <v>F</v>
      </c>
      <c r="R1255" s="769"/>
      <c r="S1255" s="769" t="s">
        <v>1947</v>
      </c>
      <c r="T1255" s="369">
        <v>1</v>
      </c>
      <c r="U1255" s="369">
        <v>3.2</v>
      </c>
      <c r="V1255" s="10">
        <v>1.8100000000000002E-2</v>
      </c>
      <c r="Y1255" s="769"/>
      <c r="Z1255" s="769" t="s">
        <v>1947</v>
      </c>
      <c r="AA1255" s="369">
        <v>1</v>
      </c>
      <c r="AB1255" s="369">
        <v>3.2</v>
      </c>
      <c r="AC1255" s="10">
        <v>1.8100000000000002E-2</v>
      </c>
      <c r="AD1255" s="10">
        <v>1.8100000000000002E-2</v>
      </c>
    </row>
    <row r="1256" spans="2:30">
      <c r="B1256" s="535"/>
      <c r="C1256" s="535" t="s">
        <v>3786</v>
      </c>
      <c r="D1256" s="535" t="s">
        <v>227</v>
      </c>
      <c r="E1256" s="535">
        <v>1259</v>
      </c>
      <c r="F1256" s="537" t="str">
        <f>Dumpadas[[#This Row],[punto]] &amp; " "&amp;Dumpadas[[#This Row],[jornada]]&amp;" " &amp; Dumpadas[[#This Row],[N°Acop]] &amp; " " &amp; TEXT(Dumpadas[[#This Row],[fecha ]], "dd-mm-yyyy")</f>
        <v>NIVEL 974 M4 6N AM 1259 07-05-2026</v>
      </c>
      <c r="G1256" s="535" t="s">
        <v>14</v>
      </c>
      <c r="H1256" s="538">
        <v>46149</v>
      </c>
      <c r="I1256" s="535">
        <v>3.2</v>
      </c>
      <c r="J1256" s="539">
        <v>1.2699999999999999E-2</v>
      </c>
      <c r="K1256" s="539">
        <f>+IF(Dumpadas[[#This Row],[ley]]&gt;0.03,0.03,Dumpadas[[#This Row],[ley]])</f>
        <v>1.2699999999999999E-2</v>
      </c>
      <c r="L1256" s="539"/>
      <c r="M1256" s="535">
        <v>29024</v>
      </c>
      <c r="N1256" s="535"/>
      <c r="O1256" s="539">
        <v>1.7000000000000001E-2</v>
      </c>
      <c r="P1256" s="540" t="str" cm="1">
        <f t="array" ref="P1256">INDEX(Rangos!$E$3:$E$16,MATCH(1,(Dumpadas[[#This Row],[ley]]&gt;=Rangos!$B$3:$B$16)*(Dumpadas[[#This Row],[ley]]&lt;=Rangos!$C$3:$C$16),0))</f>
        <v>D</v>
      </c>
      <c r="R1256" s="769"/>
      <c r="S1256" s="769" t="s">
        <v>1948</v>
      </c>
      <c r="T1256" s="369">
        <v>1</v>
      </c>
      <c r="U1256" s="369">
        <v>3.2</v>
      </c>
      <c r="V1256" s="10">
        <v>1.32E-2</v>
      </c>
      <c r="Y1256" s="769"/>
      <c r="Z1256" s="769" t="s">
        <v>1948</v>
      </c>
      <c r="AA1256" s="369">
        <v>1</v>
      </c>
      <c r="AB1256" s="369">
        <v>3.2</v>
      </c>
      <c r="AC1256" s="10">
        <v>1.32E-2</v>
      </c>
      <c r="AD1256" s="10">
        <v>1.32E-2</v>
      </c>
    </row>
    <row r="1257" spans="2:30">
      <c r="B1257" s="535"/>
      <c r="C1257" s="535" t="s">
        <v>3786</v>
      </c>
      <c r="D1257" s="535" t="s">
        <v>227</v>
      </c>
      <c r="E1257" s="535">
        <v>1260</v>
      </c>
      <c r="F1257" s="537" t="str">
        <f>Dumpadas[[#This Row],[punto]] &amp; " "&amp;Dumpadas[[#This Row],[jornada]]&amp;" " &amp; Dumpadas[[#This Row],[N°Acop]] &amp; " " &amp; TEXT(Dumpadas[[#This Row],[fecha ]], "dd-mm-yyyy")</f>
        <v>NIVEL 974 M4 6N AM 1260 07-05-2026</v>
      </c>
      <c r="G1257" s="535" t="s">
        <v>14</v>
      </c>
      <c r="H1257" s="538">
        <v>46149</v>
      </c>
      <c r="I1257" s="535">
        <v>3.2</v>
      </c>
      <c r="J1257" s="539">
        <v>1.6899999999999998E-2</v>
      </c>
      <c r="K1257" s="539">
        <f>+IF(Dumpadas[[#This Row],[ley]]&gt;0.03,0.03,Dumpadas[[#This Row],[ley]])</f>
        <v>1.6899999999999998E-2</v>
      </c>
      <c r="L1257" s="539"/>
      <c r="M1257" s="535">
        <v>29024</v>
      </c>
      <c r="N1257" s="535"/>
      <c r="O1257" s="539">
        <v>1.7000000000000001E-2</v>
      </c>
      <c r="P1257" s="540" t="str" cm="1">
        <f t="array" ref="P1257">INDEX(Rangos!$E$3:$E$16,MATCH(1,(Dumpadas[[#This Row],[ley]]&gt;=Rangos!$B$3:$B$16)*(Dumpadas[[#This Row],[ley]]&lt;=Rangos!$C$3:$C$16),0))</f>
        <v>F</v>
      </c>
      <c r="R1257" s="769"/>
      <c r="S1257" s="769" t="s">
        <v>1949</v>
      </c>
      <c r="T1257" s="369">
        <v>1</v>
      </c>
      <c r="U1257" s="369">
        <v>3.2</v>
      </c>
      <c r="V1257" s="10">
        <v>1.6799999999999999E-2</v>
      </c>
      <c r="Y1257" s="769"/>
      <c r="Z1257" s="769" t="s">
        <v>1949</v>
      </c>
      <c r="AA1257" s="369">
        <v>1</v>
      </c>
      <c r="AB1257" s="369">
        <v>3.2</v>
      </c>
      <c r="AC1257" s="10">
        <v>1.6799999999999999E-2</v>
      </c>
      <c r="AD1257" s="10">
        <v>1.6799999999999999E-2</v>
      </c>
    </row>
    <row r="1258" spans="2:30">
      <c r="B1258" s="535"/>
      <c r="C1258" s="535" t="s">
        <v>3786</v>
      </c>
      <c r="D1258" s="535" t="s">
        <v>227</v>
      </c>
      <c r="E1258" s="535">
        <v>1261</v>
      </c>
      <c r="F1258" s="537" t="str">
        <f>Dumpadas[[#This Row],[punto]] &amp; " "&amp;Dumpadas[[#This Row],[jornada]]&amp;" " &amp; Dumpadas[[#This Row],[N°Acop]] &amp; " " &amp; TEXT(Dumpadas[[#This Row],[fecha ]], "dd-mm-yyyy")</f>
        <v>NIVEL 974 M4 6N AM 1261 07-05-2026</v>
      </c>
      <c r="G1258" s="535" t="s">
        <v>14</v>
      </c>
      <c r="H1258" s="538">
        <v>46149</v>
      </c>
      <c r="I1258" s="535">
        <v>3.2</v>
      </c>
      <c r="J1258" s="539">
        <v>1.2E-2</v>
      </c>
      <c r="K1258" s="539">
        <f>+IF(Dumpadas[[#This Row],[ley]]&gt;0.03,0.03,Dumpadas[[#This Row],[ley]])</f>
        <v>1.2E-2</v>
      </c>
      <c r="L1258" s="539"/>
      <c r="M1258" s="535">
        <v>29025</v>
      </c>
      <c r="N1258" s="535"/>
      <c r="O1258" s="539">
        <v>1.7000000000000001E-2</v>
      </c>
      <c r="P1258" s="540" t="str" cm="1">
        <f t="array" ref="P1258">INDEX(Rangos!$E$3:$E$16,MATCH(1,(Dumpadas[[#This Row],[ley]]&gt;=Rangos!$B$3:$B$16)*(Dumpadas[[#This Row],[ley]]&lt;=Rangos!$C$3:$C$16),0))</f>
        <v>D</v>
      </c>
      <c r="R1258" s="769"/>
      <c r="S1258" s="769" t="s">
        <v>1950</v>
      </c>
      <c r="T1258" s="369">
        <v>1</v>
      </c>
      <c r="U1258" s="369">
        <v>3.2</v>
      </c>
      <c r="V1258" s="10">
        <v>1.7600000000000001E-2</v>
      </c>
      <c r="Y1258" s="769"/>
      <c r="Z1258" s="769" t="s">
        <v>1950</v>
      </c>
      <c r="AA1258" s="369">
        <v>1</v>
      </c>
      <c r="AB1258" s="369">
        <v>3.2</v>
      </c>
      <c r="AC1258" s="10">
        <v>1.7600000000000001E-2</v>
      </c>
      <c r="AD1258" s="10">
        <v>1.7600000000000001E-2</v>
      </c>
    </row>
    <row r="1259" spans="2:30">
      <c r="B1259" s="535"/>
      <c r="C1259" s="535" t="s">
        <v>3786</v>
      </c>
      <c r="D1259" s="535" t="s">
        <v>227</v>
      </c>
      <c r="E1259" s="535">
        <v>1262</v>
      </c>
      <c r="F1259" s="537" t="str">
        <f>Dumpadas[[#This Row],[punto]] &amp; " "&amp;Dumpadas[[#This Row],[jornada]]&amp;" " &amp; Dumpadas[[#This Row],[N°Acop]] &amp; " " &amp; TEXT(Dumpadas[[#This Row],[fecha ]], "dd-mm-yyyy")</f>
        <v>NIVEL 974 M4 6N AM 1262 07-05-2026</v>
      </c>
      <c r="G1259" s="535" t="s">
        <v>14</v>
      </c>
      <c r="H1259" s="538">
        <v>46149</v>
      </c>
      <c r="I1259" s="535">
        <v>3.2</v>
      </c>
      <c r="J1259" s="539">
        <v>2.1000000000000001E-2</v>
      </c>
      <c r="K1259" s="539">
        <f>+IF(Dumpadas[[#This Row],[ley]]&gt;0.03,0.03,Dumpadas[[#This Row],[ley]])</f>
        <v>2.1000000000000001E-2</v>
      </c>
      <c r="L1259" s="539"/>
      <c r="M1259" s="535">
        <v>29025</v>
      </c>
      <c r="N1259" s="535"/>
      <c r="O1259" s="539">
        <v>1.7000000000000001E-2</v>
      </c>
      <c r="P1259" s="540" t="str" cm="1">
        <f t="array" ref="P1259">INDEX(Rangos!$E$3:$E$16,MATCH(1,(Dumpadas[[#This Row],[ley]]&gt;=Rangos!$B$3:$B$16)*(Dumpadas[[#This Row],[ley]]&lt;=Rangos!$C$3:$C$16),0))</f>
        <v>I</v>
      </c>
      <c r="R1259" s="769"/>
      <c r="S1259" s="769" t="s">
        <v>1951</v>
      </c>
      <c r="T1259" s="369">
        <v>1</v>
      </c>
      <c r="U1259" s="369">
        <v>3.2</v>
      </c>
      <c r="V1259" s="10">
        <v>1.2699999999999999E-2</v>
      </c>
      <c r="Y1259" s="769"/>
      <c r="Z1259" s="769" t="s">
        <v>1951</v>
      </c>
      <c r="AA1259" s="369">
        <v>1</v>
      </c>
      <c r="AB1259" s="369">
        <v>3.2</v>
      </c>
      <c r="AC1259" s="10">
        <v>1.2699999999999999E-2</v>
      </c>
      <c r="AD1259" s="10">
        <v>1.2699999999999999E-2</v>
      </c>
    </row>
    <row r="1260" spans="2:30">
      <c r="B1260" s="535"/>
      <c r="C1260" s="535" t="s">
        <v>3786</v>
      </c>
      <c r="D1260" s="535" t="s">
        <v>227</v>
      </c>
      <c r="E1260" s="535">
        <v>1263</v>
      </c>
      <c r="F1260" s="537" t="str">
        <f>Dumpadas[[#This Row],[punto]] &amp; " "&amp;Dumpadas[[#This Row],[jornada]]&amp;" " &amp; Dumpadas[[#This Row],[N°Acop]] &amp; " " &amp; TEXT(Dumpadas[[#This Row],[fecha ]], "dd-mm-yyyy")</f>
        <v>NIVEL 974 M4 6N AM 1263 07-05-2026</v>
      </c>
      <c r="G1260" s="535" t="s">
        <v>14</v>
      </c>
      <c r="H1260" s="538">
        <v>46149</v>
      </c>
      <c r="I1260" s="535">
        <v>3.2</v>
      </c>
      <c r="J1260" s="539">
        <v>1.4500000000000001E-2</v>
      </c>
      <c r="K1260" s="539">
        <f>+IF(Dumpadas[[#This Row],[ley]]&gt;0.03,0.03,Dumpadas[[#This Row],[ley]])</f>
        <v>1.4500000000000001E-2</v>
      </c>
      <c r="L1260" s="539"/>
      <c r="M1260" s="535">
        <v>29025</v>
      </c>
      <c r="N1260" s="535"/>
      <c r="O1260" s="539">
        <v>1.7000000000000001E-2</v>
      </c>
      <c r="P1260" s="540" t="str" cm="1">
        <f t="array" ref="P1260">INDEX(Rangos!$E$3:$E$16,MATCH(1,(Dumpadas[[#This Row],[ley]]&gt;=Rangos!$B$3:$B$16)*(Dumpadas[[#This Row],[ley]]&lt;=Rangos!$C$3:$C$16),0))</f>
        <v>E</v>
      </c>
      <c r="R1260" s="769"/>
      <c r="S1260" s="769" t="s">
        <v>1952</v>
      </c>
      <c r="T1260" s="369">
        <v>1</v>
      </c>
      <c r="U1260" s="369">
        <v>3.2</v>
      </c>
      <c r="V1260" s="10">
        <v>1.21E-2</v>
      </c>
      <c r="Y1260" s="769"/>
      <c r="Z1260" s="769" t="s">
        <v>1952</v>
      </c>
      <c r="AA1260" s="369">
        <v>1</v>
      </c>
      <c r="AB1260" s="369">
        <v>3.2</v>
      </c>
      <c r="AC1260" s="10">
        <v>1.21E-2</v>
      </c>
      <c r="AD1260" s="10">
        <v>1.21E-2</v>
      </c>
    </row>
    <row r="1261" spans="2:30">
      <c r="B1261" s="535"/>
      <c r="C1261" s="535" t="s">
        <v>3786</v>
      </c>
      <c r="D1261" s="535" t="s">
        <v>227</v>
      </c>
      <c r="E1261" s="535">
        <v>1264</v>
      </c>
      <c r="F1261" s="537" t="str">
        <f>Dumpadas[[#This Row],[punto]] &amp; " "&amp;Dumpadas[[#This Row],[jornada]]&amp;" " &amp; Dumpadas[[#This Row],[N°Acop]] &amp; " " &amp; TEXT(Dumpadas[[#This Row],[fecha ]], "dd-mm-yyyy")</f>
        <v>NIVEL 974 M4 6N AM 1264 07-05-2026</v>
      </c>
      <c r="G1261" s="535" t="s">
        <v>14</v>
      </c>
      <c r="H1261" s="538">
        <v>46149</v>
      </c>
      <c r="I1261" s="535">
        <v>3.2</v>
      </c>
      <c r="J1261" s="539">
        <v>1.4200000000000001E-2</v>
      </c>
      <c r="K1261" s="539">
        <f>+IF(Dumpadas[[#This Row],[ley]]&gt;0.03,0.03,Dumpadas[[#This Row],[ley]])</f>
        <v>1.4200000000000001E-2</v>
      </c>
      <c r="L1261" s="539"/>
      <c r="M1261" s="535">
        <v>29025</v>
      </c>
      <c r="N1261" s="535"/>
      <c r="O1261" s="539">
        <v>1.7000000000000001E-2</v>
      </c>
      <c r="P1261" s="540" t="str" cm="1">
        <f t="array" ref="P1261">INDEX(Rangos!$E$3:$E$16,MATCH(1,(Dumpadas[[#This Row],[ley]]&gt;=Rangos!$B$3:$B$16)*(Dumpadas[[#This Row],[ley]]&lt;=Rangos!$C$3:$C$16),0))</f>
        <v>E</v>
      </c>
      <c r="R1261" s="769"/>
      <c r="S1261" s="769" t="s">
        <v>1953</v>
      </c>
      <c r="T1261" s="369">
        <v>1</v>
      </c>
      <c r="U1261" s="369">
        <v>3.2</v>
      </c>
      <c r="V1261" s="10">
        <v>1.6E-2</v>
      </c>
      <c r="Y1261" s="769"/>
      <c r="Z1261" s="769" t="s">
        <v>1953</v>
      </c>
      <c r="AA1261" s="369">
        <v>1</v>
      </c>
      <c r="AB1261" s="369">
        <v>3.2</v>
      </c>
      <c r="AC1261" s="10">
        <v>1.6E-2</v>
      </c>
      <c r="AD1261" s="10">
        <v>1.6E-2</v>
      </c>
    </row>
    <row r="1262" spans="2:30">
      <c r="B1262" s="535"/>
      <c r="C1262" s="535" t="s">
        <v>3786</v>
      </c>
      <c r="D1262" s="535" t="s">
        <v>227</v>
      </c>
      <c r="E1262" s="535">
        <v>1265</v>
      </c>
      <c r="F1262" s="537" t="str">
        <f>Dumpadas[[#This Row],[punto]] &amp; " "&amp;Dumpadas[[#This Row],[jornada]]&amp;" " &amp; Dumpadas[[#This Row],[N°Acop]] &amp; " " &amp; TEXT(Dumpadas[[#This Row],[fecha ]], "dd-mm-yyyy")</f>
        <v>NIVEL 974 M4 6N AM 1265 07-05-2026</v>
      </c>
      <c r="G1262" s="535" t="s">
        <v>14</v>
      </c>
      <c r="H1262" s="538">
        <v>46149</v>
      </c>
      <c r="I1262" s="535">
        <v>3.2</v>
      </c>
      <c r="J1262" s="539">
        <v>2.2200000000000001E-2</v>
      </c>
      <c r="K1262" s="539">
        <f>+IF(Dumpadas[[#This Row],[ley]]&gt;0.03,0.03,Dumpadas[[#This Row],[ley]])</f>
        <v>2.2200000000000001E-2</v>
      </c>
      <c r="L1262" s="539"/>
      <c r="M1262" s="535">
        <v>29025</v>
      </c>
      <c r="N1262" s="535"/>
      <c r="O1262" s="539">
        <v>1.7000000000000001E-2</v>
      </c>
      <c r="P1262" s="540" t="str" cm="1">
        <f t="array" ref="P1262">INDEX(Rangos!$E$3:$E$16,MATCH(1,(Dumpadas[[#This Row],[ley]]&gt;=Rangos!$B$3:$B$16)*(Dumpadas[[#This Row],[ley]]&lt;=Rangos!$C$3:$C$16),0))</f>
        <v>I</v>
      </c>
      <c r="R1262" s="769"/>
      <c r="S1262" s="769" t="s">
        <v>1954</v>
      </c>
      <c r="T1262" s="369">
        <v>1</v>
      </c>
      <c r="U1262" s="369">
        <v>3.2</v>
      </c>
      <c r="V1262" s="10">
        <v>1.9199999999999998E-2</v>
      </c>
      <c r="Y1262" s="769"/>
      <c r="Z1262" s="769" t="s">
        <v>1954</v>
      </c>
      <c r="AA1262" s="369">
        <v>1</v>
      </c>
      <c r="AB1262" s="369">
        <v>3.2</v>
      </c>
      <c r="AC1262" s="10">
        <v>1.9199999999999998E-2</v>
      </c>
      <c r="AD1262" s="10">
        <v>1.9199999999999998E-2</v>
      </c>
    </row>
    <row r="1263" spans="2:30">
      <c r="B1263" s="535"/>
      <c r="C1263" s="535" t="s">
        <v>3786</v>
      </c>
      <c r="D1263" s="535" t="s">
        <v>227</v>
      </c>
      <c r="E1263" s="535">
        <v>1266</v>
      </c>
      <c r="F1263" s="537" t="str">
        <f>Dumpadas[[#This Row],[punto]] &amp; " "&amp;Dumpadas[[#This Row],[jornada]]&amp;" " &amp; Dumpadas[[#This Row],[N°Acop]] &amp; " " &amp; TEXT(Dumpadas[[#This Row],[fecha ]], "dd-mm-yyyy")</f>
        <v>NIVEL 974 M4 6N AM 1266 07-05-2026</v>
      </c>
      <c r="G1263" s="535" t="s">
        <v>14</v>
      </c>
      <c r="H1263" s="538">
        <v>46149</v>
      </c>
      <c r="I1263" s="535">
        <v>3.2</v>
      </c>
      <c r="J1263" s="539">
        <v>1.7100000000000001E-2</v>
      </c>
      <c r="K1263" s="539">
        <f>+IF(Dumpadas[[#This Row],[ley]]&gt;0.03,0.03,Dumpadas[[#This Row],[ley]])</f>
        <v>1.7100000000000001E-2</v>
      </c>
      <c r="L1263" s="539"/>
      <c r="M1263" s="535">
        <v>29025</v>
      </c>
      <c r="N1263" s="535"/>
      <c r="O1263" s="539">
        <v>1.7000000000000001E-2</v>
      </c>
      <c r="P1263" s="540" t="str" cm="1">
        <f t="array" ref="P1263">INDEX(Rangos!$E$3:$E$16,MATCH(1,(Dumpadas[[#This Row],[ley]]&gt;=Rangos!$B$3:$B$16)*(Dumpadas[[#This Row],[ley]]&lt;=Rangos!$C$3:$C$16),0))</f>
        <v>F</v>
      </c>
      <c r="R1263" s="769"/>
      <c r="S1263" s="769" t="s">
        <v>1955</v>
      </c>
      <c r="T1263" s="369">
        <v>1</v>
      </c>
      <c r="U1263" s="369">
        <v>3.2</v>
      </c>
      <c r="V1263" s="10">
        <v>1.4999999999999999E-2</v>
      </c>
      <c r="Y1263" s="769"/>
      <c r="Z1263" s="769" t="s">
        <v>1955</v>
      </c>
      <c r="AA1263" s="369">
        <v>1</v>
      </c>
      <c r="AB1263" s="369">
        <v>3.2</v>
      </c>
      <c r="AC1263" s="10">
        <v>1.4999999999999999E-2</v>
      </c>
      <c r="AD1263" s="10">
        <v>1.4999999999999999E-2</v>
      </c>
    </row>
    <row r="1264" spans="2:30">
      <c r="B1264" s="535"/>
      <c r="C1264" s="535" t="s">
        <v>3786</v>
      </c>
      <c r="D1264" s="535" t="s">
        <v>227</v>
      </c>
      <c r="E1264" s="535">
        <v>1267</v>
      </c>
      <c r="F1264" s="537" t="str">
        <f>Dumpadas[[#This Row],[punto]] &amp; " "&amp;Dumpadas[[#This Row],[jornada]]&amp;" " &amp; Dumpadas[[#This Row],[N°Acop]] &amp; " " &amp; TEXT(Dumpadas[[#This Row],[fecha ]], "dd-mm-yyyy")</f>
        <v>NIVEL 974 M4 6N AM 1267 07-05-2026</v>
      </c>
      <c r="G1264" s="535" t="s">
        <v>14</v>
      </c>
      <c r="H1264" s="538">
        <v>46149</v>
      </c>
      <c r="I1264" s="535">
        <v>3.2</v>
      </c>
      <c r="J1264" s="539">
        <v>1.84E-2</v>
      </c>
      <c r="K1264" s="539">
        <f>+IF(Dumpadas[[#This Row],[ley]]&gt;0.03,0.03,Dumpadas[[#This Row],[ley]])</f>
        <v>1.84E-2</v>
      </c>
      <c r="L1264" s="539"/>
      <c r="M1264" s="535">
        <v>29025</v>
      </c>
      <c r="N1264" s="535"/>
      <c r="O1264" s="539">
        <v>1.7000000000000001E-2</v>
      </c>
      <c r="P1264" s="540" t="str" cm="1">
        <f t="array" ref="P1264">INDEX(Rangos!$E$3:$E$16,MATCH(1,(Dumpadas[[#This Row],[ley]]&gt;=Rangos!$B$3:$B$16)*(Dumpadas[[#This Row],[ley]]&lt;=Rangos!$C$3:$C$16),0))</f>
        <v>G</v>
      </c>
      <c r="R1264" s="769"/>
      <c r="S1264" s="769" t="s">
        <v>1956</v>
      </c>
      <c r="T1264" s="369">
        <v>1</v>
      </c>
      <c r="U1264" s="369">
        <v>3.2</v>
      </c>
      <c r="V1264" s="10">
        <v>1.7299999999999999E-2</v>
      </c>
      <c r="Y1264" s="769"/>
      <c r="Z1264" s="769" t="s">
        <v>1956</v>
      </c>
      <c r="AA1264" s="369">
        <v>1</v>
      </c>
      <c r="AB1264" s="369">
        <v>3.2</v>
      </c>
      <c r="AC1264" s="10">
        <v>1.7299999999999999E-2</v>
      </c>
      <c r="AD1264" s="10">
        <v>1.7299999999999999E-2</v>
      </c>
    </row>
    <row r="1265" spans="2:30">
      <c r="B1265" s="535"/>
      <c r="C1265" s="535" t="s">
        <v>3786</v>
      </c>
      <c r="D1265" s="535" t="s">
        <v>227</v>
      </c>
      <c r="E1265" s="535">
        <v>1268</v>
      </c>
      <c r="F1265" s="537" t="str">
        <f>Dumpadas[[#This Row],[punto]] &amp; " "&amp;Dumpadas[[#This Row],[jornada]]&amp;" " &amp; Dumpadas[[#This Row],[N°Acop]] &amp; " " &amp; TEXT(Dumpadas[[#This Row],[fecha ]], "dd-mm-yyyy")</f>
        <v>NIVEL 974 M4 6N AM 1268 07-05-2026</v>
      </c>
      <c r="G1265" s="535" t="s">
        <v>14</v>
      </c>
      <c r="H1265" s="538">
        <v>46149</v>
      </c>
      <c r="I1265" s="535">
        <v>3.2</v>
      </c>
      <c r="J1265" s="539">
        <v>1.5800000000000002E-2</v>
      </c>
      <c r="K1265" s="539">
        <f>+IF(Dumpadas[[#This Row],[ley]]&gt;0.03,0.03,Dumpadas[[#This Row],[ley]])</f>
        <v>1.5800000000000002E-2</v>
      </c>
      <c r="L1265" s="539"/>
      <c r="M1265" s="535">
        <v>29025</v>
      </c>
      <c r="N1265" s="535"/>
      <c r="O1265" s="539">
        <v>1.7000000000000001E-2</v>
      </c>
      <c r="P1265" s="540" t="str" cm="1">
        <f t="array" ref="P1265">INDEX(Rangos!$E$3:$E$16,MATCH(1,(Dumpadas[[#This Row],[ley]]&gt;=Rangos!$B$3:$B$16)*(Dumpadas[[#This Row],[ley]]&lt;=Rangos!$C$3:$C$16),0))</f>
        <v>F</v>
      </c>
      <c r="R1265" s="769"/>
      <c r="S1265" s="769" t="s">
        <v>1957</v>
      </c>
      <c r="T1265" s="369">
        <v>1</v>
      </c>
      <c r="U1265" s="369">
        <v>3.2</v>
      </c>
      <c r="V1265" s="10">
        <v>1.47E-2</v>
      </c>
      <c r="Y1265" s="769"/>
      <c r="Z1265" s="769" t="s">
        <v>1957</v>
      </c>
      <c r="AA1265" s="369">
        <v>1</v>
      </c>
      <c r="AB1265" s="369">
        <v>3.2</v>
      </c>
      <c r="AC1265" s="10">
        <v>1.47E-2</v>
      </c>
      <c r="AD1265" s="10">
        <v>1.47E-2</v>
      </c>
    </row>
    <row r="1266" spans="2:30">
      <c r="B1266" s="535"/>
      <c r="C1266" s="535" t="s">
        <v>3786</v>
      </c>
      <c r="D1266" s="535" t="s">
        <v>227</v>
      </c>
      <c r="E1266" s="535">
        <v>1269</v>
      </c>
      <c r="F1266" s="537" t="str">
        <f>Dumpadas[[#This Row],[punto]] &amp; " "&amp;Dumpadas[[#This Row],[jornada]]&amp;" " &amp; Dumpadas[[#This Row],[N°Acop]] &amp; " " &amp; TEXT(Dumpadas[[#This Row],[fecha ]], "dd-mm-yyyy")</f>
        <v>NIVEL 974 M4 6N AM 1269 07-05-2026</v>
      </c>
      <c r="G1266" s="535" t="s">
        <v>14</v>
      </c>
      <c r="H1266" s="538">
        <v>46149</v>
      </c>
      <c r="I1266" s="535">
        <v>3.2</v>
      </c>
      <c r="J1266" s="539">
        <v>1.6199999999999999E-2</v>
      </c>
      <c r="K1266" s="539">
        <f>+IF(Dumpadas[[#This Row],[ley]]&gt;0.03,0.03,Dumpadas[[#This Row],[ley]])</f>
        <v>1.6199999999999999E-2</v>
      </c>
      <c r="L1266" s="539"/>
      <c r="M1266" s="535">
        <v>29025</v>
      </c>
      <c r="N1266" s="535"/>
      <c r="O1266" s="539">
        <v>1.7000000000000001E-2</v>
      </c>
      <c r="P1266" s="540" t="str" cm="1">
        <f t="array" ref="P1266">INDEX(Rangos!$E$3:$E$16,MATCH(1,(Dumpadas[[#This Row],[ley]]&gt;=Rangos!$B$3:$B$16)*(Dumpadas[[#This Row],[ley]]&lt;=Rangos!$C$3:$C$16),0))</f>
        <v>F</v>
      </c>
      <c r="R1266" s="769"/>
      <c r="S1266" s="769" t="s">
        <v>1958</v>
      </c>
      <c r="T1266" s="369">
        <v>1</v>
      </c>
      <c r="U1266" s="369">
        <v>3.2</v>
      </c>
      <c r="V1266" s="10">
        <v>1.83E-2</v>
      </c>
      <c r="Y1266" s="769"/>
      <c r="Z1266" s="769" t="s">
        <v>1958</v>
      </c>
      <c r="AA1266" s="369">
        <v>1</v>
      </c>
      <c r="AB1266" s="369">
        <v>3.2</v>
      </c>
      <c r="AC1266" s="10">
        <v>1.83E-2</v>
      </c>
      <c r="AD1266" s="10">
        <v>1.83E-2</v>
      </c>
    </row>
    <row r="1267" spans="2:30">
      <c r="B1267" s="386"/>
      <c r="C1267" s="773" t="s">
        <v>3786</v>
      </c>
      <c r="D1267" s="773" t="s">
        <v>227</v>
      </c>
      <c r="E1267" s="386">
        <v>1270</v>
      </c>
      <c r="F1267" s="410" t="str">
        <f>Dumpadas[[#This Row],[punto]] &amp; " "&amp;Dumpadas[[#This Row],[jornada]]&amp;" " &amp; Dumpadas[[#This Row],[N°Acop]] &amp; " " &amp; TEXT(Dumpadas[[#This Row],[fecha ]], "dd-mm-yyyy")</f>
        <v>NIVEL 974 M4 6N AM 1270 07-05-2026</v>
      </c>
      <c r="G1267" s="386" t="s">
        <v>14</v>
      </c>
      <c r="H1267" s="387">
        <v>46149</v>
      </c>
      <c r="I1267" s="386">
        <v>3.2</v>
      </c>
      <c r="J1267" s="8">
        <v>2.1299999999999999E-2</v>
      </c>
      <c r="K1267" s="8">
        <f>+IF(Dumpadas[[#This Row],[ley]]&gt;0.03,0.03,Dumpadas[[#This Row],[ley]])</f>
        <v>2.1299999999999999E-2</v>
      </c>
      <c r="L1267" s="8"/>
      <c r="M1267" s="386">
        <v>29027</v>
      </c>
      <c r="N1267" s="386"/>
      <c r="O1267" s="8"/>
      <c r="P1267" s="388" t="str" cm="1">
        <f t="array" ref="P1267">INDEX(Rangos!$E$3:$E$16,MATCH(1,(Dumpadas[[#This Row],[ley]]&gt;=Rangos!$B$3:$B$16)*(Dumpadas[[#This Row],[ley]]&lt;=Rangos!$C$3:$C$16),0))</f>
        <v>I</v>
      </c>
      <c r="R1267" s="769"/>
      <c r="S1267" s="769" t="s">
        <v>1959</v>
      </c>
      <c r="T1267" s="369">
        <v>1</v>
      </c>
      <c r="U1267" s="369">
        <v>3.2</v>
      </c>
      <c r="V1267" s="10">
        <v>1.4999999999999999E-2</v>
      </c>
      <c r="Y1267" s="769"/>
      <c r="Z1267" s="769" t="s">
        <v>1959</v>
      </c>
      <c r="AA1267" s="369">
        <v>1</v>
      </c>
      <c r="AB1267" s="369">
        <v>3.2</v>
      </c>
      <c r="AC1267" s="10">
        <v>1.4999999999999999E-2</v>
      </c>
      <c r="AD1267" s="10">
        <v>1.4999999999999999E-2</v>
      </c>
    </row>
    <row r="1268" spans="2:30">
      <c r="B1268" s="386"/>
      <c r="C1268" s="773" t="s">
        <v>3786</v>
      </c>
      <c r="D1268" s="773" t="s">
        <v>227</v>
      </c>
      <c r="E1268" s="386">
        <v>1271</v>
      </c>
      <c r="F1268" s="410" t="str">
        <f>Dumpadas[[#This Row],[punto]] &amp; " "&amp;Dumpadas[[#This Row],[jornada]]&amp;" " &amp; Dumpadas[[#This Row],[N°Acop]] &amp; " " &amp; TEXT(Dumpadas[[#This Row],[fecha ]], "dd-mm-yyyy")</f>
        <v>NIVEL 974 M4 6N AM 1271 07-05-2026</v>
      </c>
      <c r="G1268" s="386" t="s">
        <v>14</v>
      </c>
      <c r="H1268" s="387">
        <v>46149</v>
      </c>
      <c r="I1268" s="386">
        <v>3.2</v>
      </c>
      <c r="J1268" s="8">
        <v>1.14E-2</v>
      </c>
      <c r="K1268" s="8">
        <f>+IF(Dumpadas[[#This Row],[ley]]&gt;0.03,0.03,Dumpadas[[#This Row],[ley]])</f>
        <v>1.14E-2</v>
      </c>
      <c r="L1268" s="8"/>
      <c r="M1268" s="386">
        <v>29027</v>
      </c>
      <c r="N1268" s="386"/>
      <c r="O1268" s="8"/>
      <c r="P1268" s="388" t="str" cm="1">
        <f t="array" ref="P1268">INDEX(Rangos!$E$3:$E$16,MATCH(1,(Dumpadas[[#This Row],[ley]]&gt;=Rangos!$B$3:$B$16)*(Dumpadas[[#This Row],[ley]]&lt;=Rangos!$C$3:$C$16),0))</f>
        <v>C</v>
      </c>
      <c r="R1268" s="769"/>
      <c r="S1268" s="769" t="s">
        <v>1960</v>
      </c>
      <c r="T1268" s="369">
        <v>1</v>
      </c>
      <c r="U1268" s="369">
        <v>3.2</v>
      </c>
      <c r="V1268" s="10">
        <v>1.5900000000000001E-2</v>
      </c>
      <c r="Y1268" s="769"/>
      <c r="Z1268" s="769" t="s">
        <v>1960</v>
      </c>
      <c r="AA1268" s="369">
        <v>1</v>
      </c>
      <c r="AB1268" s="369">
        <v>3.2</v>
      </c>
      <c r="AC1268" s="10">
        <v>1.5900000000000001E-2</v>
      </c>
      <c r="AD1268" s="10">
        <v>1.5900000000000001E-2</v>
      </c>
    </row>
    <row r="1269" spans="2:30">
      <c r="B1269" s="386"/>
      <c r="C1269" s="773" t="s">
        <v>3786</v>
      </c>
      <c r="D1269" s="773" t="s">
        <v>227</v>
      </c>
      <c r="E1269" s="386">
        <v>1272</v>
      </c>
      <c r="F1269" s="410" t="str">
        <f>Dumpadas[[#This Row],[punto]] &amp; " "&amp;Dumpadas[[#This Row],[jornada]]&amp;" " &amp; Dumpadas[[#This Row],[N°Acop]] &amp; " " &amp; TEXT(Dumpadas[[#This Row],[fecha ]], "dd-mm-yyyy")</f>
        <v>NIVEL 974 M4 6N AM 1272 07-05-2026</v>
      </c>
      <c r="G1269" s="386" t="s">
        <v>14</v>
      </c>
      <c r="H1269" s="387">
        <v>46149</v>
      </c>
      <c r="I1269" s="386">
        <v>3.2</v>
      </c>
      <c r="J1269" s="8">
        <v>1.6799999999999999E-2</v>
      </c>
      <c r="K1269" s="8">
        <f>+IF(Dumpadas[[#This Row],[ley]]&gt;0.03,0.03,Dumpadas[[#This Row],[ley]])</f>
        <v>1.6799999999999999E-2</v>
      </c>
      <c r="L1269" s="8"/>
      <c r="M1269" s="386">
        <v>29027</v>
      </c>
      <c r="N1269" s="386"/>
      <c r="O1269" s="8"/>
      <c r="P1269" s="388" t="str" cm="1">
        <f t="array" ref="P1269">INDEX(Rangos!$E$3:$E$16,MATCH(1,(Dumpadas[[#This Row],[ley]]&gt;=Rangos!$B$3:$B$16)*(Dumpadas[[#This Row],[ley]]&lt;=Rangos!$C$3:$C$16),0))</f>
        <v>F</v>
      </c>
      <c r="R1269" s="769"/>
      <c r="S1269" s="769" t="s">
        <v>1961</v>
      </c>
      <c r="T1269" s="369">
        <v>1</v>
      </c>
      <c r="U1269" s="369">
        <v>3.2</v>
      </c>
      <c r="V1269" s="10">
        <v>1.6500000000000001E-2</v>
      </c>
      <c r="Y1269" s="769"/>
      <c r="Z1269" s="769" t="s">
        <v>1961</v>
      </c>
      <c r="AA1269" s="369">
        <v>1</v>
      </c>
      <c r="AB1269" s="369">
        <v>3.2</v>
      </c>
      <c r="AC1269" s="10">
        <v>1.6500000000000001E-2</v>
      </c>
      <c r="AD1269" s="10">
        <v>1.6500000000000001E-2</v>
      </c>
    </row>
    <row r="1270" spans="2:30">
      <c r="B1270" s="386"/>
      <c r="C1270" s="773" t="s">
        <v>3786</v>
      </c>
      <c r="D1270" s="773" t="s">
        <v>227</v>
      </c>
      <c r="E1270" s="386">
        <v>1273</v>
      </c>
      <c r="F1270" s="410" t="str">
        <f>Dumpadas[[#This Row],[punto]] &amp; " "&amp;Dumpadas[[#This Row],[jornada]]&amp;" " &amp; Dumpadas[[#This Row],[N°Acop]] &amp; " " &amp; TEXT(Dumpadas[[#This Row],[fecha ]], "dd-mm-yyyy")</f>
        <v>NIVEL 974 M4 6N AM 1273 07-05-2026</v>
      </c>
      <c r="G1270" s="386" t="s">
        <v>14</v>
      </c>
      <c r="H1270" s="387">
        <v>46149</v>
      </c>
      <c r="I1270" s="386">
        <v>3.2</v>
      </c>
      <c r="J1270" s="8">
        <v>1.2999999999999999E-2</v>
      </c>
      <c r="K1270" s="8">
        <f>+IF(Dumpadas[[#This Row],[ley]]&gt;0.03,0.03,Dumpadas[[#This Row],[ley]])</f>
        <v>1.2999999999999999E-2</v>
      </c>
      <c r="L1270" s="8"/>
      <c r="M1270" s="386">
        <v>29027</v>
      </c>
      <c r="N1270" s="386"/>
      <c r="O1270" s="8"/>
      <c r="P1270" s="388" t="str" cm="1">
        <f t="array" ref="P1270">INDEX(Rangos!$E$3:$E$16,MATCH(1,(Dumpadas[[#This Row],[ley]]&gt;=Rangos!$B$3:$B$16)*(Dumpadas[[#This Row],[ley]]&lt;=Rangos!$C$3:$C$16),0))</f>
        <v>D</v>
      </c>
      <c r="R1270" s="769"/>
      <c r="S1270" s="769" t="s">
        <v>1962</v>
      </c>
      <c r="T1270" s="369">
        <v>1</v>
      </c>
      <c r="U1270" s="369">
        <v>3.2</v>
      </c>
      <c r="V1270" s="10">
        <v>1.6400000000000001E-2</v>
      </c>
      <c r="Y1270" s="769"/>
      <c r="Z1270" s="769" t="s">
        <v>1962</v>
      </c>
      <c r="AA1270" s="369">
        <v>1</v>
      </c>
      <c r="AB1270" s="369">
        <v>3.2</v>
      </c>
      <c r="AC1270" s="10">
        <v>1.6400000000000001E-2</v>
      </c>
      <c r="AD1270" s="10">
        <v>1.6400000000000001E-2</v>
      </c>
    </row>
    <row r="1271" spans="2:30">
      <c r="B1271" s="386"/>
      <c r="C1271" s="773" t="s">
        <v>3786</v>
      </c>
      <c r="D1271" s="773" t="s">
        <v>227</v>
      </c>
      <c r="E1271" s="386">
        <v>1274</v>
      </c>
      <c r="F1271" s="410" t="str">
        <f>Dumpadas[[#This Row],[punto]] &amp; " "&amp;Dumpadas[[#This Row],[jornada]]&amp;" " &amp; Dumpadas[[#This Row],[N°Acop]] &amp; " " &amp; TEXT(Dumpadas[[#This Row],[fecha ]], "dd-mm-yyyy")</f>
        <v>NIVEL 974 M4 6N AM 1274 07-05-2026</v>
      </c>
      <c r="G1271" s="386" t="s">
        <v>14</v>
      </c>
      <c r="H1271" s="387">
        <v>46149</v>
      </c>
      <c r="I1271" s="386">
        <v>3.2</v>
      </c>
      <c r="J1271" s="8">
        <v>1.77E-2</v>
      </c>
      <c r="K1271" s="8">
        <f>+IF(Dumpadas[[#This Row],[ley]]&gt;0.03,0.03,Dumpadas[[#This Row],[ley]])</f>
        <v>1.77E-2</v>
      </c>
      <c r="L1271" s="8"/>
      <c r="M1271" s="386">
        <v>29027</v>
      </c>
      <c r="N1271" s="386"/>
      <c r="O1271" s="8"/>
      <c r="P1271" s="388" t="str" cm="1">
        <f t="array" ref="P1271">INDEX(Rangos!$E$3:$E$16,MATCH(1,(Dumpadas[[#This Row],[ley]]&gt;=Rangos!$B$3:$B$16)*(Dumpadas[[#This Row],[ley]]&lt;=Rangos!$C$3:$C$16),0))</f>
        <v>G</v>
      </c>
      <c r="R1271" s="769"/>
      <c r="S1271" s="769" t="s">
        <v>1963</v>
      </c>
      <c r="T1271" s="369">
        <v>1</v>
      </c>
      <c r="U1271" s="369">
        <v>3.2</v>
      </c>
      <c r="V1271" s="10">
        <v>1.5299999999999999E-2</v>
      </c>
      <c r="Y1271" s="769"/>
      <c r="Z1271" s="769" t="s">
        <v>1963</v>
      </c>
      <c r="AA1271" s="369">
        <v>1</v>
      </c>
      <c r="AB1271" s="369">
        <v>3.2</v>
      </c>
      <c r="AC1271" s="10">
        <v>1.5299999999999999E-2</v>
      </c>
      <c r="AD1271" s="10">
        <v>1.5299999999999999E-2</v>
      </c>
    </row>
    <row r="1272" spans="2:30">
      <c r="B1272" s="386"/>
      <c r="C1272" s="773" t="s">
        <v>3786</v>
      </c>
      <c r="D1272" s="773" t="s">
        <v>227</v>
      </c>
      <c r="E1272" s="386">
        <v>1275</v>
      </c>
      <c r="F1272" s="410" t="str">
        <f>Dumpadas[[#This Row],[punto]] &amp; " "&amp;Dumpadas[[#This Row],[jornada]]&amp;" " &amp; Dumpadas[[#This Row],[N°Acop]] &amp; " " &amp; TEXT(Dumpadas[[#This Row],[fecha ]], "dd-mm-yyyy")</f>
        <v>NIVEL 974 M4 6N AM 1275 07-05-2026</v>
      </c>
      <c r="G1272" s="386" t="s">
        <v>14</v>
      </c>
      <c r="H1272" s="387">
        <v>46149</v>
      </c>
      <c r="I1272" s="386">
        <v>3.2</v>
      </c>
      <c r="J1272" s="8">
        <v>1.78E-2</v>
      </c>
      <c r="K1272" s="8">
        <f>+IF(Dumpadas[[#This Row],[ley]]&gt;0.03,0.03,Dumpadas[[#This Row],[ley]])</f>
        <v>1.78E-2</v>
      </c>
      <c r="L1272" s="8"/>
      <c r="M1272" s="386">
        <v>29027</v>
      </c>
      <c r="N1272" s="386"/>
      <c r="O1272" s="8"/>
      <c r="P1272" s="388" t="str" cm="1">
        <f t="array" ref="P1272">INDEX(Rangos!$E$3:$E$16,MATCH(1,(Dumpadas[[#This Row],[ley]]&gt;=Rangos!$B$3:$B$16)*(Dumpadas[[#This Row],[ley]]&lt;=Rangos!$C$3:$C$16),0))</f>
        <v>G</v>
      </c>
      <c r="R1272" s="769"/>
      <c r="S1272" s="769" t="s">
        <v>1964</v>
      </c>
      <c r="T1272" s="369">
        <v>1</v>
      </c>
      <c r="U1272" s="369">
        <v>3.2</v>
      </c>
      <c r="V1272" s="10">
        <v>1.83E-2</v>
      </c>
      <c r="Y1272" s="769"/>
      <c r="Z1272" s="769" t="s">
        <v>1964</v>
      </c>
      <c r="AA1272" s="369">
        <v>1</v>
      </c>
      <c r="AB1272" s="369">
        <v>3.2</v>
      </c>
      <c r="AC1272" s="10">
        <v>1.83E-2</v>
      </c>
      <c r="AD1272" s="10">
        <v>1.83E-2</v>
      </c>
    </row>
    <row r="1273" spans="2:30">
      <c r="B1273" s="386"/>
      <c r="C1273" s="773" t="s">
        <v>3786</v>
      </c>
      <c r="D1273" s="773" t="s">
        <v>227</v>
      </c>
      <c r="E1273" s="386">
        <v>1276</v>
      </c>
      <c r="F1273" s="410" t="str">
        <f>Dumpadas[[#This Row],[punto]] &amp; " "&amp;Dumpadas[[#This Row],[jornada]]&amp;" " &amp; Dumpadas[[#This Row],[N°Acop]] &amp; " " &amp; TEXT(Dumpadas[[#This Row],[fecha ]], "dd-mm-yyyy")</f>
        <v>NIVEL 974 M4 6N AM 1276 07-05-2026</v>
      </c>
      <c r="G1273" s="386" t="s">
        <v>14</v>
      </c>
      <c r="H1273" s="387">
        <v>46149</v>
      </c>
      <c r="I1273" s="386">
        <v>3.2</v>
      </c>
      <c r="J1273" s="8">
        <v>1.7899999999999999E-2</v>
      </c>
      <c r="K1273" s="8">
        <f>+IF(Dumpadas[[#This Row],[ley]]&gt;0.03,0.03,Dumpadas[[#This Row],[ley]])</f>
        <v>1.7899999999999999E-2</v>
      </c>
      <c r="L1273" s="8"/>
      <c r="M1273" s="386">
        <v>29027</v>
      </c>
      <c r="N1273" s="386"/>
      <c r="O1273" s="8"/>
      <c r="P1273" s="388" t="str" cm="1">
        <f t="array" ref="P1273">INDEX(Rangos!$E$3:$E$16,MATCH(1,(Dumpadas[[#This Row],[ley]]&gt;=Rangos!$B$3:$B$16)*(Dumpadas[[#This Row],[ley]]&lt;=Rangos!$C$3:$C$16),0))</f>
        <v>G</v>
      </c>
      <c r="R1273" s="769"/>
      <c r="S1273" s="769" t="s">
        <v>1965</v>
      </c>
      <c r="T1273" s="369">
        <v>1</v>
      </c>
      <c r="U1273" s="369">
        <v>3.2</v>
      </c>
      <c r="V1273" s="10">
        <v>1.6799999999999999E-2</v>
      </c>
      <c r="Y1273" s="769"/>
      <c r="Z1273" s="769" t="s">
        <v>1965</v>
      </c>
      <c r="AA1273" s="369">
        <v>1</v>
      </c>
      <c r="AB1273" s="369">
        <v>3.2</v>
      </c>
      <c r="AC1273" s="10">
        <v>1.6799999999999999E-2</v>
      </c>
      <c r="AD1273" s="10">
        <v>1.6799999999999999E-2</v>
      </c>
    </row>
    <row r="1274" spans="2:30">
      <c r="B1274" s="386"/>
      <c r="C1274" s="773" t="s">
        <v>3786</v>
      </c>
      <c r="D1274" s="773" t="s">
        <v>227</v>
      </c>
      <c r="E1274" s="386">
        <v>1277</v>
      </c>
      <c r="F1274" s="410" t="str">
        <f>Dumpadas[[#This Row],[punto]] &amp; " "&amp;Dumpadas[[#This Row],[jornada]]&amp;" " &amp; Dumpadas[[#This Row],[N°Acop]] &amp; " " &amp; TEXT(Dumpadas[[#This Row],[fecha ]], "dd-mm-yyyy")</f>
        <v>NIVEL 974 M4 6N AM 1277 07-05-2026</v>
      </c>
      <c r="G1274" s="386" t="s">
        <v>14</v>
      </c>
      <c r="H1274" s="387">
        <v>46149</v>
      </c>
      <c r="I1274" s="386">
        <v>3.2</v>
      </c>
      <c r="J1274" s="8">
        <v>1.5699999999999999E-2</v>
      </c>
      <c r="K1274" s="8">
        <f>+IF(Dumpadas[[#This Row],[ley]]&gt;0.03,0.03,Dumpadas[[#This Row],[ley]])</f>
        <v>1.5699999999999999E-2</v>
      </c>
      <c r="L1274" s="8"/>
      <c r="M1274" s="386">
        <v>29028</v>
      </c>
      <c r="N1274" s="386"/>
      <c r="O1274" s="8"/>
      <c r="P1274" s="388" t="str" cm="1">
        <f t="array" ref="P1274">INDEX(Rangos!$E$3:$E$16,MATCH(1,(Dumpadas[[#This Row],[ley]]&gt;=Rangos!$B$3:$B$16)*(Dumpadas[[#This Row],[ley]]&lt;=Rangos!$C$3:$C$16),0))</f>
        <v>F</v>
      </c>
      <c r="R1274" s="769"/>
      <c r="S1274" s="769" t="s">
        <v>1966</v>
      </c>
      <c r="T1274" s="369">
        <v>1</v>
      </c>
      <c r="U1274" s="369">
        <v>3.2</v>
      </c>
      <c r="V1274" s="10">
        <v>1.72E-2</v>
      </c>
      <c r="Y1274" s="769"/>
      <c r="Z1274" s="769" t="s">
        <v>1966</v>
      </c>
      <c r="AA1274" s="369">
        <v>1</v>
      </c>
      <c r="AB1274" s="369">
        <v>3.2</v>
      </c>
      <c r="AC1274" s="10">
        <v>1.72E-2</v>
      </c>
      <c r="AD1274" s="10">
        <v>1.72E-2</v>
      </c>
    </row>
    <row r="1275" spans="2:30">
      <c r="B1275" s="386"/>
      <c r="C1275" s="773" t="s">
        <v>3786</v>
      </c>
      <c r="D1275" s="773" t="s">
        <v>227</v>
      </c>
      <c r="E1275" s="386">
        <v>1278</v>
      </c>
      <c r="F1275" s="410" t="str">
        <f>Dumpadas[[#This Row],[punto]] &amp; " "&amp;Dumpadas[[#This Row],[jornada]]&amp;" " &amp; Dumpadas[[#This Row],[N°Acop]] &amp; " " &amp; TEXT(Dumpadas[[#This Row],[fecha ]], "dd-mm-yyyy")</f>
        <v>NIVEL 974 M4 6N AM 1278 07-05-2026</v>
      </c>
      <c r="G1275" s="386" t="s">
        <v>14</v>
      </c>
      <c r="H1275" s="387">
        <v>46149</v>
      </c>
      <c r="I1275" s="386">
        <v>3.2</v>
      </c>
      <c r="J1275" s="8">
        <v>1.95E-2</v>
      </c>
      <c r="K1275" s="8">
        <f>+IF(Dumpadas[[#This Row],[ley]]&gt;0.03,0.03,Dumpadas[[#This Row],[ley]])</f>
        <v>1.95E-2</v>
      </c>
      <c r="L1275" s="8"/>
      <c r="M1275" s="386">
        <v>29028</v>
      </c>
      <c r="N1275" s="386"/>
      <c r="O1275" s="8"/>
      <c r="P1275" s="388" t="str" cm="1">
        <f t="array" ref="P1275">INDEX(Rangos!$E$3:$E$16,MATCH(1,(Dumpadas[[#This Row],[ley]]&gt;=Rangos!$B$3:$B$16)*(Dumpadas[[#This Row],[ley]]&lt;=Rangos!$C$3:$C$16),0))</f>
        <v>H</v>
      </c>
      <c r="R1275" s="769"/>
      <c r="S1275" s="769" t="s">
        <v>1967</v>
      </c>
      <c r="T1275" s="369">
        <v>1</v>
      </c>
      <c r="U1275" s="369">
        <v>3.2</v>
      </c>
      <c r="V1275" s="10">
        <v>1.7299999999999999E-2</v>
      </c>
      <c r="Y1275" s="769"/>
      <c r="Z1275" s="769" t="s">
        <v>1967</v>
      </c>
      <c r="AA1275" s="369">
        <v>1</v>
      </c>
      <c r="AB1275" s="369">
        <v>3.2</v>
      </c>
      <c r="AC1275" s="10">
        <v>1.7299999999999999E-2</v>
      </c>
      <c r="AD1275" s="10">
        <v>1.7299999999999999E-2</v>
      </c>
    </row>
    <row r="1276" spans="2:30">
      <c r="B1276" s="386"/>
      <c r="C1276" s="773" t="s">
        <v>3786</v>
      </c>
      <c r="D1276" s="773" t="s">
        <v>227</v>
      </c>
      <c r="E1276" s="386">
        <v>1279</v>
      </c>
      <c r="F1276" s="410" t="str">
        <f>Dumpadas[[#This Row],[punto]] &amp; " "&amp;Dumpadas[[#This Row],[jornada]]&amp;" " &amp; Dumpadas[[#This Row],[N°Acop]] &amp; " " &amp; TEXT(Dumpadas[[#This Row],[fecha ]], "dd-mm-yyyy")</f>
        <v>NIVEL 974 M4 6N AM 1279 07-05-2026</v>
      </c>
      <c r="G1276" s="386" t="s">
        <v>14</v>
      </c>
      <c r="H1276" s="387">
        <v>46149</v>
      </c>
      <c r="I1276" s="386">
        <v>3.2</v>
      </c>
      <c r="J1276" s="8">
        <v>1.49E-2</v>
      </c>
      <c r="K1276" s="8">
        <f>+IF(Dumpadas[[#This Row],[ley]]&gt;0.03,0.03,Dumpadas[[#This Row],[ley]])</f>
        <v>1.49E-2</v>
      </c>
      <c r="L1276" s="8"/>
      <c r="M1276" s="386">
        <v>29028</v>
      </c>
      <c r="N1276" s="386"/>
      <c r="O1276" s="8"/>
      <c r="P1276" s="388" t="str" cm="1">
        <f t="array" ref="P1276">INDEX(Rangos!$E$3:$E$16,MATCH(1,(Dumpadas[[#This Row],[ley]]&gt;=Rangos!$B$3:$B$16)*(Dumpadas[[#This Row],[ley]]&lt;=Rangos!$C$3:$C$16),0))</f>
        <v>E</v>
      </c>
      <c r="R1276" s="769"/>
      <c r="S1276" s="769" t="s">
        <v>1968</v>
      </c>
      <c r="T1276" s="369">
        <v>1</v>
      </c>
      <c r="U1276" s="369">
        <v>3.2</v>
      </c>
      <c r="V1276" s="10">
        <v>1.3899999999999999E-2</v>
      </c>
      <c r="Y1276" s="769"/>
      <c r="Z1276" s="769" t="s">
        <v>1968</v>
      </c>
      <c r="AA1276" s="369">
        <v>1</v>
      </c>
      <c r="AB1276" s="369">
        <v>3.2</v>
      </c>
      <c r="AC1276" s="10">
        <v>1.3899999999999999E-2</v>
      </c>
      <c r="AD1276" s="10">
        <v>1.3899999999999999E-2</v>
      </c>
    </row>
    <row r="1277" spans="2:30">
      <c r="B1277" s="386"/>
      <c r="C1277" s="773" t="s">
        <v>3786</v>
      </c>
      <c r="D1277" s="773" t="s">
        <v>227</v>
      </c>
      <c r="E1277" s="386">
        <v>1280</v>
      </c>
      <c r="F1277" s="410" t="str">
        <f>Dumpadas[[#This Row],[punto]] &amp; " "&amp;Dumpadas[[#This Row],[jornada]]&amp;" " &amp; Dumpadas[[#This Row],[N°Acop]] &amp; " " &amp; TEXT(Dumpadas[[#This Row],[fecha ]], "dd-mm-yyyy")</f>
        <v>NIVEL 974 M4 6N AM 1280 07-05-2026</v>
      </c>
      <c r="G1277" s="386" t="s">
        <v>14</v>
      </c>
      <c r="H1277" s="387">
        <v>46149</v>
      </c>
      <c r="I1277" s="386">
        <v>3.2</v>
      </c>
      <c r="J1277" s="8">
        <v>1.8100000000000002E-2</v>
      </c>
      <c r="K1277" s="8">
        <f>+IF(Dumpadas[[#This Row],[ley]]&gt;0.03,0.03,Dumpadas[[#This Row],[ley]])</f>
        <v>1.8100000000000002E-2</v>
      </c>
      <c r="L1277" s="8"/>
      <c r="M1277" s="386">
        <v>29028</v>
      </c>
      <c r="N1277" s="386"/>
      <c r="O1277" s="8"/>
      <c r="P1277" s="388" t="str" cm="1">
        <f t="array" ref="P1277">INDEX(Rangos!$E$3:$E$16,MATCH(1,(Dumpadas[[#This Row],[ley]]&gt;=Rangos!$B$3:$B$16)*(Dumpadas[[#This Row],[ley]]&lt;=Rangos!$C$3:$C$16),0))</f>
        <v>G</v>
      </c>
      <c r="R1277" s="769"/>
      <c r="S1277" s="769" t="s">
        <v>1969</v>
      </c>
      <c r="T1277" s="369">
        <v>1</v>
      </c>
      <c r="U1277" s="369">
        <v>3.2</v>
      </c>
      <c r="V1277" s="10">
        <v>1.47E-2</v>
      </c>
      <c r="Y1277" s="769"/>
      <c r="Z1277" s="769" t="s">
        <v>1969</v>
      </c>
      <c r="AA1277" s="369">
        <v>1</v>
      </c>
      <c r="AB1277" s="369">
        <v>3.2</v>
      </c>
      <c r="AC1277" s="10">
        <v>1.47E-2</v>
      </c>
      <c r="AD1277" s="10">
        <v>1.47E-2</v>
      </c>
    </row>
    <row r="1278" spans="2:30">
      <c r="B1278" s="386"/>
      <c r="C1278" s="773" t="s">
        <v>3786</v>
      </c>
      <c r="D1278" s="773" t="s">
        <v>227</v>
      </c>
      <c r="E1278" s="386">
        <v>1281</v>
      </c>
      <c r="F1278" s="410" t="str">
        <f>Dumpadas[[#This Row],[punto]] &amp; " "&amp;Dumpadas[[#This Row],[jornada]]&amp;" " &amp; Dumpadas[[#This Row],[N°Acop]] &amp; " " &amp; TEXT(Dumpadas[[#This Row],[fecha ]], "dd-mm-yyyy")</f>
        <v>NIVEL 974 M4 6N AM 1281 07-05-2026</v>
      </c>
      <c r="G1278" s="386" t="s">
        <v>14</v>
      </c>
      <c r="H1278" s="387">
        <v>46149</v>
      </c>
      <c r="I1278" s="386">
        <v>3.2</v>
      </c>
      <c r="J1278" s="8">
        <v>1.66E-2</v>
      </c>
      <c r="K1278" s="8">
        <f>+IF(Dumpadas[[#This Row],[ley]]&gt;0.03,0.03,Dumpadas[[#This Row],[ley]])</f>
        <v>1.66E-2</v>
      </c>
      <c r="L1278" s="8"/>
      <c r="M1278" s="386">
        <v>29028</v>
      </c>
      <c r="N1278" s="386"/>
      <c r="O1278" s="8"/>
      <c r="P1278" s="388" t="str" cm="1">
        <f t="array" ref="P1278">INDEX(Rangos!$E$3:$E$16,MATCH(1,(Dumpadas[[#This Row],[ley]]&gt;=Rangos!$B$3:$B$16)*(Dumpadas[[#This Row],[ley]]&lt;=Rangos!$C$3:$C$16),0))</f>
        <v>F</v>
      </c>
      <c r="R1278" s="769"/>
      <c r="S1278" s="769" t="s">
        <v>1970</v>
      </c>
      <c r="T1278" s="369">
        <v>1</v>
      </c>
      <c r="U1278" s="369">
        <v>3.2</v>
      </c>
      <c r="V1278" s="10">
        <v>1.5900000000000001E-2</v>
      </c>
      <c r="Y1278" s="769"/>
      <c r="Z1278" s="769" t="s">
        <v>1970</v>
      </c>
      <c r="AA1278" s="369">
        <v>1</v>
      </c>
      <c r="AB1278" s="369">
        <v>3.2</v>
      </c>
      <c r="AC1278" s="10">
        <v>1.5900000000000001E-2</v>
      </c>
      <c r="AD1278" s="10">
        <v>1.5900000000000001E-2</v>
      </c>
    </row>
    <row r="1279" spans="2:30">
      <c r="B1279" s="386"/>
      <c r="C1279" s="773" t="s">
        <v>3786</v>
      </c>
      <c r="D1279" s="773" t="s">
        <v>227</v>
      </c>
      <c r="E1279" s="386">
        <v>1282</v>
      </c>
      <c r="F1279" s="410" t="str">
        <f>Dumpadas[[#This Row],[punto]] &amp; " "&amp;Dumpadas[[#This Row],[jornada]]&amp;" " &amp; Dumpadas[[#This Row],[N°Acop]] &amp; " " &amp; TEXT(Dumpadas[[#This Row],[fecha ]], "dd-mm-yyyy")</f>
        <v>NIVEL 974 M4 6N AM 1282 07-05-2026</v>
      </c>
      <c r="G1279" s="386" t="s">
        <v>14</v>
      </c>
      <c r="H1279" s="387">
        <v>46149</v>
      </c>
      <c r="I1279" s="386">
        <v>3.2</v>
      </c>
      <c r="J1279" s="8">
        <v>1.5599999999999999E-2</v>
      </c>
      <c r="K1279" s="8">
        <f>+IF(Dumpadas[[#This Row],[ley]]&gt;0.03,0.03,Dumpadas[[#This Row],[ley]])</f>
        <v>1.5599999999999999E-2</v>
      </c>
      <c r="L1279" s="8"/>
      <c r="M1279" s="386">
        <v>29028</v>
      </c>
      <c r="N1279" s="386"/>
      <c r="O1279" s="8"/>
      <c r="P1279" s="388" t="str" cm="1">
        <f t="array" ref="P1279">INDEX(Rangos!$E$3:$E$16,MATCH(1,(Dumpadas[[#This Row],[ley]]&gt;=Rangos!$B$3:$B$16)*(Dumpadas[[#This Row],[ley]]&lt;=Rangos!$C$3:$C$16),0))</f>
        <v>F</v>
      </c>
      <c r="R1279" s="769"/>
      <c r="S1279" s="769" t="s">
        <v>1971</v>
      </c>
      <c r="T1279" s="369">
        <v>1</v>
      </c>
      <c r="U1279" s="369">
        <v>3.2</v>
      </c>
      <c r="V1279" s="10">
        <v>1.41E-2</v>
      </c>
      <c r="Y1279" s="769"/>
      <c r="Z1279" s="769" t="s">
        <v>1971</v>
      </c>
      <c r="AA1279" s="369">
        <v>1</v>
      </c>
      <c r="AB1279" s="369">
        <v>3.2</v>
      </c>
      <c r="AC1279" s="10">
        <v>1.41E-2</v>
      </c>
      <c r="AD1279" s="10">
        <v>1.41E-2</v>
      </c>
    </row>
    <row r="1280" spans="2:30">
      <c r="B1280" s="386"/>
      <c r="C1280" s="773" t="s">
        <v>3786</v>
      </c>
      <c r="D1280" s="773" t="s">
        <v>227</v>
      </c>
      <c r="E1280" s="386">
        <v>1283</v>
      </c>
      <c r="F1280" s="410" t="str">
        <f>Dumpadas[[#This Row],[punto]] &amp; " "&amp;Dumpadas[[#This Row],[jornada]]&amp;" " &amp; Dumpadas[[#This Row],[N°Acop]] &amp; " " &amp; TEXT(Dumpadas[[#This Row],[fecha ]], "dd-mm-yyyy")</f>
        <v>NIVEL 974 M4 6N AM 1283 07-05-2026</v>
      </c>
      <c r="G1280" s="386" t="s">
        <v>14</v>
      </c>
      <c r="H1280" s="387">
        <v>46149</v>
      </c>
      <c r="I1280" s="386">
        <v>3.2</v>
      </c>
      <c r="J1280" s="8">
        <v>1.9599999999999999E-2</v>
      </c>
      <c r="K1280" s="8">
        <f>+IF(Dumpadas[[#This Row],[ley]]&gt;0.03,0.03,Dumpadas[[#This Row],[ley]])</f>
        <v>1.9599999999999999E-2</v>
      </c>
      <c r="L1280" s="8"/>
      <c r="M1280" s="386">
        <v>29028</v>
      </c>
      <c r="N1280" s="386"/>
      <c r="O1280" s="8"/>
      <c r="P1280" s="388" t="str" cm="1">
        <f t="array" ref="P1280">INDEX(Rangos!$E$3:$E$16,MATCH(1,(Dumpadas[[#This Row],[ley]]&gt;=Rangos!$B$3:$B$16)*(Dumpadas[[#This Row],[ley]]&lt;=Rangos!$C$3:$C$16),0))</f>
        <v>H</v>
      </c>
      <c r="R1280" s="769"/>
      <c r="S1280" s="769" t="s">
        <v>1972</v>
      </c>
      <c r="T1280" s="369">
        <v>1</v>
      </c>
      <c r="U1280" s="369">
        <v>3.2</v>
      </c>
      <c r="V1280" s="10">
        <v>1.4500000000000001E-2</v>
      </c>
      <c r="Y1280" s="769"/>
      <c r="Z1280" s="769" t="s">
        <v>1972</v>
      </c>
      <c r="AA1280" s="369">
        <v>1</v>
      </c>
      <c r="AB1280" s="369">
        <v>3.2</v>
      </c>
      <c r="AC1280" s="10">
        <v>1.4500000000000001E-2</v>
      </c>
      <c r="AD1280" s="10">
        <v>1.4500000000000001E-2</v>
      </c>
    </row>
    <row r="1281" spans="2:30">
      <c r="B1281" s="386"/>
      <c r="C1281" s="773" t="s">
        <v>3786</v>
      </c>
      <c r="D1281" s="773" t="s">
        <v>227</v>
      </c>
      <c r="E1281" s="386">
        <v>1284</v>
      </c>
      <c r="F1281" s="410" t="str">
        <f>Dumpadas[[#This Row],[punto]] &amp; " "&amp;Dumpadas[[#This Row],[jornada]]&amp;" " &amp; Dumpadas[[#This Row],[N°Acop]] &amp; " " &amp; TEXT(Dumpadas[[#This Row],[fecha ]], "dd-mm-yyyy")</f>
        <v>NIVEL 974 M4 6N AM 1284 07-05-2026</v>
      </c>
      <c r="G1281" s="386" t="s">
        <v>14</v>
      </c>
      <c r="H1281" s="387">
        <v>46149</v>
      </c>
      <c r="I1281" s="386">
        <v>3.2</v>
      </c>
      <c r="J1281" s="8">
        <v>1.9599999999999999E-2</v>
      </c>
      <c r="K1281" s="8">
        <f>+IF(Dumpadas[[#This Row],[ley]]&gt;0.03,0.03,Dumpadas[[#This Row],[ley]])</f>
        <v>1.9599999999999999E-2</v>
      </c>
      <c r="L1281" s="8"/>
      <c r="M1281" s="386">
        <v>29028</v>
      </c>
      <c r="N1281" s="386"/>
      <c r="O1281" s="8"/>
      <c r="P1281" s="388" t="str" cm="1">
        <f t="array" ref="P1281">INDEX(Rangos!$E$3:$E$16,MATCH(1,(Dumpadas[[#This Row],[ley]]&gt;=Rangos!$B$3:$B$16)*(Dumpadas[[#This Row],[ley]]&lt;=Rangos!$C$3:$C$16),0))</f>
        <v>H</v>
      </c>
      <c r="R1281" s="769"/>
      <c r="S1281" s="769" t="s">
        <v>1973</v>
      </c>
      <c r="T1281" s="369">
        <v>1</v>
      </c>
      <c r="U1281" s="369">
        <v>3.2</v>
      </c>
      <c r="V1281" s="10">
        <v>1.61E-2</v>
      </c>
      <c r="Y1281" s="769"/>
      <c r="Z1281" s="769" t="s">
        <v>1973</v>
      </c>
      <c r="AA1281" s="369">
        <v>1</v>
      </c>
      <c r="AB1281" s="369">
        <v>3.2</v>
      </c>
      <c r="AC1281" s="10">
        <v>1.61E-2</v>
      </c>
      <c r="AD1281" s="10">
        <v>1.61E-2</v>
      </c>
    </row>
    <row r="1282" spans="2:30">
      <c r="B1282" s="386"/>
      <c r="C1282" s="773" t="s">
        <v>3786</v>
      </c>
      <c r="D1282" s="773" t="s">
        <v>227</v>
      </c>
      <c r="E1282" s="386">
        <v>1285</v>
      </c>
      <c r="F1282" s="410" t="str">
        <f>Dumpadas[[#This Row],[punto]] &amp; " "&amp;Dumpadas[[#This Row],[jornada]]&amp;" " &amp; Dumpadas[[#This Row],[N°Acop]] &amp; " " &amp; TEXT(Dumpadas[[#This Row],[fecha ]], "dd-mm-yyyy")</f>
        <v>NIVEL 974 M4 6N AM 1285 07-05-2026</v>
      </c>
      <c r="G1282" s="386" t="s">
        <v>14</v>
      </c>
      <c r="H1282" s="387">
        <v>46149</v>
      </c>
      <c r="I1282" s="386">
        <v>3.2</v>
      </c>
      <c r="J1282" s="8">
        <v>2.7E-2</v>
      </c>
      <c r="K1282" s="8">
        <f>+IF(Dumpadas[[#This Row],[ley]]&gt;0.03,0.03,Dumpadas[[#This Row],[ley]])</f>
        <v>2.7E-2</v>
      </c>
      <c r="L1282" s="8"/>
      <c r="M1282" s="386">
        <v>29028</v>
      </c>
      <c r="N1282" s="386"/>
      <c r="O1282" s="8"/>
      <c r="P1282" s="388" t="str" cm="1">
        <f t="array" ref="P1282">INDEX(Rangos!$E$3:$E$16,MATCH(1,(Dumpadas[[#This Row],[ley]]&gt;=Rangos!$B$3:$B$16)*(Dumpadas[[#This Row],[ley]]&lt;=Rangos!$C$3:$C$16),0))</f>
        <v>K</v>
      </c>
      <c r="R1282" s="769"/>
      <c r="S1282" s="769" t="s">
        <v>1974</v>
      </c>
      <c r="T1282" s="369">
        <v>1</v>
      </c>
      <c r="U1282" s="369">
        <v>3.2</v>
      </c>
      <c r="V1282" s="10">
        <v>1.43E-2</v>
      </c>
      <c r="Y1282" s="769"/>
      <c r="Z1282" s="769" t="s">
        <v>1974</v>
      </c>
      <c r="AA1282" s="369">
        <v>1</v>
      </c>
      <c r="AB1282" s="369">
        <v>3.2</v>
      </c>
      <c r="AC1282" s="10">
        <v>1.43E-2</v>
      </c>
      <c r="AD1282" s="10">
        <v>1.43E-2</v>
      </c>
    </row>
    <row r="1283" spans="2:30">
      <c r="B1283" s="386"/>
      <c r="C1283" s="773" t="s">
        <v>3786</v>
      </c>
      <c r="D1283" s="773" t="s">
        <v>227</v>
      </c>
      <c r="E1283" s="386">
        <v>1286</v>
      </c>
      <c r="F1283" s="410" t="str">
        <f>Dumpadas[[#This Row],[punto]] &amp; " "&amp;Dumpadas[[#This Row],[jornada]]&amp;" " &amp; Dumpadas[[#This Row],[N°Acop]] &amp; " " &amp; TEXT(Dumpadas[[#This Row],[fecha ]], "dd-mm-yyyy")</f>
        <v>NIVEL 974 M4 6N AM 1286 07-05-2026</v>
      </c>
      <c r="G1283" s="386" t="s">
        <v>14</v>
      </c>
      <c r="H1283" s="387">
        <v>46149</v>
      </c>
      <c r="I1283" s="386">
        <v>3.2</v>
      </c>
      <c r="J1283" s="8">
        <v>2.8299999999999999E-2</v>
      </c>
      <c r="K1283" s="8">
        <f>+IF(Dumpadas[[#This Row],[ley]]&gt;0.03,0.03,Dumpadas[[#This Row],[ley]])</f>
        <v>2.8299999999999999E-2</v>
      </c>
      <c r="L1283" s="8"/>
      <c r="M1283" s="386">
        <v>29028</v>
      </c>
      <c r="N1283" s="386"/>
      <c r="O1283" s="8"/>
      <c r="P1283" s="388" t="str" cm="1">
        <f t="array" ref="P1283">INDEX(Rangos!$E$3:$E$16,MATCH(1,(Dumpadas[[#This Row],[ley]]&gt;=Rangos!$B$3:$B$16)*(Dumpadas[[#This Row],[ley]]&lt;=Rangos!$C$3:$C$16),0))</f>
        <v>L</v>
      </c>
      <c r="R1283" s="769"/>
      <c r="S1283" s="769" t="s">
        <v>1975</v>
      </c>
      <c r="T1283" s="369">
        <v>1</v>
      </c>
      <c r="U1283" s="369">
        <v>3.2</v>
      </c>
      <c r="V1283" s="10">
        <v>1.54E-2</v>
      </c>
      <c r="Y1283" s="769"/>
      <c r="Z1283" s="769" t="s">
        <v>1975</v>
      </c>
      <c r="AA1283" s="369">
        <v>1</v>
      </c>
      <c r="AB1283" s="369">
        <v>3.2</v>
      </c>
      <c r="AC1283" s="10">
        <v>1.54E-2</v>
      </c>
      <c r="AD1283" s="10">
        <v>1.54E-2</v>
      </c>
    </row>
    <row r="1284" spans="2:30">
      <c r="B1284" s="535"/>
      <c r="C1284" s="535" t="s">
        <v>3804</v>
      </c>
      <c r="D1284" s="535" t="s">
        <v>3792</v>
      </c>
      <c r="E1284" s="535">
        <v>1287</v>
      </c>
      <c r="F1284" s="537" t="str">
        <f>Dumpadas[[#This Row],[punto]] &amp; " "&amp;Dumpadas[[#This Row],[jornada]]&amp;" " &amp; Dumpadas[[#This Row],[N°Acop]] &amp; " " &amp; TEXT(Dumpadas[[#This Row],[fecha ]], "dd-mm-yyyy")</f>
        <v>NIVEL 974 M4 7S L32 AM 1287 07-05-2026</v>
      </c>
      <c r="G1284" s="535" t="s">
        <v>14</v>
      </c>
      <c r="H1284" s="538">
        <v>46149</v>
      </c>
      <c r="I1284" s="535">
        <v>3.2</v>
      </c>
      <c r="J1284" s="539">
        <v>1.67E-2</v>
      </c>
      <c r="K1284" s="539">
        <f>+IF(Dumpadas[[#This Row],[ley]]&gt;0.03,0.03,Dumpadas[[#This Row],[ley]])</f>
        <v>1.67E-2</v>
      </c>
      <c r="L1284" s="539"/>
      <c r="M1284" s="535">
        <v>29030</v>
      </c>
      <c r="N1284" s="535"/>
      <c r="O1284" s="539"/>
      <c r="P1284" s="540" t="str" cm="1">
        <f t="array" ref="P1284">INDEX(Rangos!$E$3:$E$16,MATCH(1,(Dumpadas[[#This Row],[ley]]&gt;=Rangos!$B$3:$B$16)*(Dumpadas[[#This Row],[ley]]&lt;=Rangos!$C$3:$C$16),0))</f>
        <v>F</v>
      </c>
      <c r="R1284" s="769"/>
      <c r="S1284" s="769" t="s">
        <v>1976</v>
      </c>
      <c r="T1284" s="369">
        <v>1</v>
      </c>
      <c r="U1284" s="369">
        <v>3.2</v>
      </c>
      <c r="V1284" s="10">
        <v>2.6200000000000001E-2</v>
      </c>
      <c r="Y1284" s="769"/>
      <c r="Z1284" s="769" t="s">
        <v>1976</v>
      </c>
      <c r="AA1284" s="369">
        <v>1</v>
      </c>
      <c r="AB1284" s="369">
        <v>3.2</v>
      </c>
      <c r="AC1284" s="10">
        <v>2.6200000000000001E-2</v>
      </c>
      <c r="AD1284" s="10">
        <v>2.6200000000000001E-2</v>
      </c>
    </row>
    <row r="1285" spans="2:30">
      <c r="B1285" s="535"/>
      <c r="C1285" s="535" t="s">
        <v>3804</v>
      </c>
      <c r="D1285" s="535" t="s">
        <v>3792</v>
      </c>
      <c r="E1285" s="535">
        <v>1288</v>
      </c>
      <c r="F1285" s="537" t="str">
        <f>Dumpadas[[#This Row],[punto]] &amp; " "&amp;Dumpadas[[#This Row],[jornada]]&amp;" " &amp; Dumpadas[[#This Row],[N°Acop]] &amp; " " &amp; TEXT(Dumpadas[[#This Row],[fecha ]], "dd-mm-yyyy")</f>
        <v>NIVEL 974 M4 7S L32 AM 1288 07-05-2026</v>
      </c>
      <c r="G1285" s="535" t="s">
        <v>14</v>
      </c>
      <c r="H1285" s="538">
        <v>46149</v>
      </c>
      <c r="I1285" s="535">
        <v>3.2</v>
      </c>
      <c r="J1285" s="539">
        <v>1.7000000000000001E-2</v>
      </c>
      <c r="K1285" s="539">
        <f>+IF(Dumpadas[[#This Row],[ley]]&gt;0.03,0.03,Dumpadas[[#This Row],[ley]])</f>
        <v>1.7000000000000001E-2</v>
      </c>
      <c r="L1285" s="539"/>
      <c r="M1285" s="535">
        <v>29030</v>
      </c>
      <c r="N1285" s="535"/>
      <c r="O1285" s="539"/>
      <c r="P1285" s="540" t="str" cm="1">
        <f t="array" ref="P1285">INDEX(Rangos!$E$3:$E$16,MATCH(1,(Dumpadas[[#This Row],[ley]]&gt;=Rangos!$B$3:$B$16)*(Dumpadas[[#This Row],[ley]]&lt;=Rangos!$C$3:$C$16),0))</f>
        <v>F</v>
      </c>
      <c r="R1285" s="769"/>
      <c r="S1285" s="769" t="s">
        <v>1977</v>
      </c>
      <c r="T1285" s="369">
        <v>1</v>
      </c>
      <c r="U1285" s="369">
        <v>3.2</v>
      </c>
      <c r="V1285" s="10">
        <v>1.7899999999999999E-2</v>
      </c>
      <c r="Y1285" s="769"/>
      <c r="Z1285" s="769" t="s">
        <v>1977</v>
      </c>
      <c r="AA1285" s="369">
        <v>1</v>
      </c>
      <c r="AB1285" s="369">
        <v>3.2</v>
      </c>
      <c r="AC1285" s="10">
        <v>1.7899999999999999E-2</v>
      </c>
      <c r="AD1285" s="10">
        <v>1.7899999999999999E-2</v>
      </c>
    </row>
    <row r="1286" spans="2:30">
      <c r="B1286" s="535"/>
      <c r="C1286" s="535" t="s">
        <v>3804</v>
      </c>
      <c r="D1286" s="535" t="s">
        <v>3792</v>
      </c>
      <c r="E1286" s="535">
        <v>1289</v>
      </c>
      <c r="F1286" s="537" t="str">
        <f>Dumpadas[[#This Row],[punto]] &amp; " "&amp;Dumpadas[[#This Row],[jornada]]&amp;" " &amp; Dumpadas[[#This Row],[N°Acop]] &amp; " " &amp; TEXT(Dumpadas[[#This Row],[fecha ]], "dd-mm-yyyy")</f>
        <v>NIVEL 974 M4 7S L32 AM 1289 07-05-2026</v>
      </c>
      <c r="G1286" s="535" t="s">
        <v>14</v>
      </c>
      <c r="H1286" s="538">
        <v>46149</v>
      </c>
      <c r="I1286" s="535">
        <v>3.2</v>
      </c>
      <c r="J1286" s="539">
        <v>1.7500000000000002E-2</v>
      </c>
      <c r="K1286" s="539">
        <f>+IF(Dumpadas[[#This Row],[ley]]&gt;0.03,0.03,Dumpadas[[#This Row],[ley]])</f>
        <v>1.7500000000000002E-2</v>
      </c>
      <c r="L1286" s="539"/>
      <c r="M1286" s="535">
        <v>29030</v>
      </c>
      <c r="N1286" s="535"/>
      <c r="O1286" s="539"/>
      <c r="P1286" s="540" t="str" cm="1">
        <f t="array" ref="P1286">INDEX(Rangos!$E$3:$E$16,MATCH(1,(Dumpadas[[#This Row],[ley]]&gt;=Rangos!$B$3:$B$16)*(Dumpadas[[#This Row],[ley]]&lt;=Rangos!$C$3:$C$16),0))</f>
        <v>G</v>
      </c>
      <c r="R1286" s="769"/>
      <c r="S1286" s="769" t="s">
        <v>1978</v>
      </c>
      <c r="T1286" s="369">
        <v>1</v>
      </c>
      <c r="U1286" s="369">
        <v>3.2</v>
      </c>
      <c r="V1286" s="10">
        <v>1.3299999999999999E-2</v>
      </c>
      <c r="Y1286" s="769"/>
      <c r="Z1286" s="769" t="s">
        <v>1978</v>
      </c>
      <c r="AA1286" s="369">
        <v>1</v>
      </c>
      <c r="AB1286" s="369">
        <v>3.2</v>
      </c>
      <c r="AC1286" s="10">
        <v>1.3299999999999999E-2</v>
      </c>
      <c r="AD1286" s="10">
        <v>1.3299999999999999E-2</v>
      </c>
    </row>
    <row r="1287" spans="2:30">
      <c r="B1287" s="535"/>
      <c r="C1287" s="535" t="s">
        <v>3804</v>
      </c>
      <c r="D1287" s="535" t="s">
        <v>3792</v>
      </c>
      <c r="E1287" s="535">
        <v>1290</v>
      </c>
      <c r="F1287" s="537" t="str">
        <f>Dumpadas[[#This Row],[punto]] &amp; " "&amp;Dumpadas[[#This Row],[jornada]]&amp;" " &amp; Dumpadas[[#This Row],[N°Acop]] &amp; " " &amp; TEXT(Dumpadas[[#This Row],[fecha ]], "dd-mm-yyyy")</f>
        <v>NIVEL 974 M4 7S L32 AM 1290 07-05-2026</v>
      </c>
      <c r="G1287" s="535" t="s">
        <v>14</v>
      </c>
      <c r="H1287" s="538">
        <v>46149</v>
      </c>
      <c r="I1287" s="535">
        <v>3.2</v>
      </c>
      <c r="J1287" s="539">
        <v>1.6400000000000001E-2</v>
      </c>
      <c r="K1287" s="539">
        <f>+IF(Dumpadas[[#This Row],[ley]]&gt;0.03,0.03,Dumpadas[[#This Row],[ley]])</f>
        <v>1.6400000000000001E-2</v>
      </c>
      <c r="L1287" s="539"/>
      <c r="M1287" s="535">
        <v>29030</v>
      </c>
      <c r="N1287" s="535"/>
      <c r="O1287" s="539"/>
      <c r="P1287" s="540" t="str" cm="1">
        <f t="array" ref="P1287">INDEX(Rangos!$E$3:$E$16,MATCH(1,(Dumpadas[[#This Row],[ley]]&gt;=Rangos!$B$3:$B$16)*(Dumpadas[[#This Row],[ley]]&lt;=Rangos!$C$3:$C$16),0))</f>
        <v>F</v>
      </c>
      <c r="R1287" s="769"/>
      <c r="S1287" s="769" t="s">
        <v>1979</v>
      </c>
      <c r="T1287" s="369">
        <v>1</v>
      </c>
      <c r="U1287" s="369">
        <v>3.2</v>
      </c>
      <c r="V1287" s="10">
        <v>1.8499999999999999E-2</v>
      </c>
      <c r="Y1287" s="769"/>
      <c r="Z1287" s="769" t="s">
        <v>1979</v>
      </c>
      <c r="AA1287" s="369">
        <v>1</v>
      </c>
      <c r="AB1287" s="369">
        <v>3.2</v>
      </c>
      <c r="AC1287" s="10">
        <v>1.8499999999999999E-2</v>
      </c>
      <c r="AD1287" s="10">
        <v>1.8499999999999999E-2</v>
      </c>
    </row>
    <row r="1288" spans="2:30">
      <c r="B1288" s="535"/>
      <c r="C1288" s="535" t="s">
        <v>3804</v>
      </c>
      <c r="D1288" s="535" t="s">
        <v>3792</v>
      </c>
      <c r="E1288" s="535">
        <v>1291</v>
      </c>
      <c r="F1288" s="537" t="str">
        <f>Dumpadas[[#This Row],[punto]] &amp; " "&amp;Dumpadas[[#This Row],[jornada]]&amp;" " &amp; Dumpadas[[#This Row],[N°Acop]] &amp; " " &amp; TEXT(Dumpadas[[#This Row],[fecha ]], "dd-mm-yyyy")</f>
        <v>NIVEL 974 M4 7S L32 AM 1291 07-05-2026</v>
      </c>
      <c r="G1288" s="535" t="s">
        <v>14</v>
      </c>
      <c r="H1288" s="538">
        <v>46149</v>
      </c>
      <c r="I1288" s="535">
        <v>3.2</v>
      </c>
      <c r="J1288" s="539">
        <v>1.18E-2</v>
      </c>
      <c r="K1288" s="539">
        <f>+IF(Dumpadas[[#This Row],[ley]]&gt;0.03,0.03,Dumpadas[[#This Row],[ley]])</f>
        <v>1.18E-2</v>
      </c>
      <c r="L1288" s="539"/>
      <c r="M1288" s="535">
        <v>29030</v>
      </c>
      <c r="N1288" s="535"/>
      <c r="O1288" s="539"/>
      <c r="P1288" s="540" t="str" cm="1">
        <f t="array" ref="P1288">INDEX(Rangos!$E$3:$E$16,MATCH(1,(Dumpadas[[#This Row],[ley]]&gt;=Rangos!$B$3:$B$16)*(Dumpadas[[#This Row],[ley]]&lt;=Rangos!$C$3:$C$16),0))</f>
        <v>C</v>
      </c>
      <c r="R1288" s="769"/>
      <c r="S1288" s="769" t="s">
        <v>1980</v>
      </c>
      <c r="T1288" s="369">
        <v>1</v>
      </c>
      <c r="U1288" s="369">
        <v>3.2</v>
      </c>
      <c r="V1288" s="10">
        <v>1.6400000000000001E-2</v>
      </c>
      <c r="Y1288" s="769"/>
      <c r="Z1288" s="769" t="s">
        <v>1980</v>
      </c>
      <c r="AA1288" s="369">
        <v>1</v>
      </c>
      <c r="AB1288" s="369">
        <v>3.2</v>
      </c>
      <c r="AC1288" s="10">
        <v>1.6400000000000001E-2</v>
      </c>
      <c r="AD1288" s="10">
        <v>1.6400000000000001E-2</v>
      </c>
    </row>
    <row r="1289" spans="2:30">
      <c r="B1289" s="535"/>
      <c r="C1289" s="535" t="s">
        <v>3804</v>
      </c>
      <c r="D1289" s="535" t="s">
        <v>3792</v>
      </c>
      <c r="E1289" s="535">
        <v>1292</v>
      </c>
      <c r="F1289" s="537" t="str">
        <f>Dumpadas[[#This Row],[punto]] &amp; " "&amp;Dumpadas[[#This Row],[jornada]]&amp;" " &amp; Dumpadas[[#This Row],[N°Acop]] &amp; " " &amp; TEXT(Dumpadas[[#This Row],[fecha ]], "dd-mm-yyyy")</f>
        <v>NIVEL 974 M4 7S L32 AM 1292 07-05-2026</v>
      </c>
      <c r="G1289" s="535" t="s">
        <v>14</v>
      </c>
      <c r="H1289" s="538">
        <v>46149</v>
      </c>
      <c r="I1289" s="535">
        <v>3.2</v>
      </c>
      <c r="J1289" s="539">
        <v>1.38E-2</v>
      </c>
      <c r="K1289" s="539">
        <f>+IF(Dumpadas[[#This Row],[ley]]&gt;0.03,0.03,Dumpadas[[#This Row],[ley]])</f>
        <v>1.38E-2</v>
      </c>
      <c r="L1289" s="539"/>
      <c r="M1289" s="535">
        <v>29030</v>
      </c>
      <c r="N1289" s="535"/>
      <c r="O1289" s="539"/>
      <c r="P1289" s="540" t="str" cm="1">
        <f t="array" ref="P1289">INDEX(Rangos!$E$3:$E$16,MATCH(1,(Dumpadas[[#This Row],[ley]]&gt;=Rangos!$B$3:$B$16)*(Dumpadas[[#This Row],[ley]]&lt;=Rangos!$C$3:$C$16),0))</f>
        <v>E</v>
      </c>
      <c r="R1289" s="769"/>
      <c r="S1289" s="769" t="s">
        <v>1981</v>
      </c>
      <c r="T1289" s="369">
        <v>1</v>
      </c>
      <c r="U1289" s="369">
        <v>3.2</v>
      </c>
      <c r="V1289" s="10">
        <v>1.6400000000000001E-2</v>
      </c>
      <c r="Y1289" s="769"/>
      <c r="Z1289" s="769" t="s">
        <v>1981</v>
      </c>
      <c r="AA1289" s="369">
        <v>1</v>
      </c>
      <c r="AB1289" s="369">
        <v>3.2</v>
      </c>
      <c r="AC1289" s="10">
        <v>1.6400000000000001E-2</v>
      </c>
      <c r="AD1289" s="10">
        <v>1.6400000000000001E-2</v>
      </c>
    </row>
    <row r="1290" spans="2:30">
      <c r="B1290" s="535"/>
      <c r="C1290" s="535" t="s">
        <v>3804</v>
      </c>
      <c r="D1290" s="535" t="s">
        <v>3792</v>
      </c>
      <c r="E1290" s="535">
        <v>1293</v>
      </c>
      <c r="F1290" s="537" t="str">
        <f>Dumpadas[[#This Row],[punto]] &amp; " "&amp;Dumpadas[[#This Row],[jornada]]&amp;" " &amp; Dumpadas[[#This Row],[N°Acop]] &amp; " " &amp; TEXT(Dumpadas[[#This Row],[fecha ]], "dd-mm-yyyy")</f>
        <v>NIVEL 974 M4 7S L32 AM 1293 07-05-2026</v>
      </c>
      <c r="G1290" s="535" t="s">
        <v>14</v>
      </c>
      <c r="H1290" s="538">
        <v>46149</v>
      </c>
      <c r="I1290" s="535">
        <v>3.2</v>
      </c>
      <c r="J1290" s="539">
        <v>1.11E-2</v>
      </c>
      <c r="K1290" s="539">
        <f>+IF(Dumpadas[[#This Row],[ley]]&gt;0.03,0.03,Dumpadas[[#This Row],[ley]])</f>
        <v>1.11E-2</v>
      </c>
      <c r="L1290" s="539"/>
      <c r="M1290" s="535">
        <v>29030</v>
      </c>
      <c r="N1290" s="535"/>
      <c r="O1290" s="539"/>
      <c r="P1290" s="540" t="str" cm="1">
        <f t="array" ref="P1290">INDEX(Rangos!$E$3:$E$16,MATCH(1,(Dumpadas[[#This Row],[ley]]&gt;=Rangos!$B$3:$B$16)*(Dumpadas[[#This Row],[ley]]&lt;=Rangos!$C$3:$C$16),0))</f>
        <v>C</v>
      </c>
      <c r="R1290" s="769"/>
      <c r="S1290" s="769" t="s">
        <v>1982</v>
      </c>
      <c r="T1290" s="369">
        <v>1</v>
      </c>
      <c r="U1290" s="369">
        <v>3.2</v>
      </c>
      <c r="V1290" s="10">
        <v>1.7299999999999999E-2</v>
      </c>
      <c r="Y1290" s="769"/>
      <c r="Z1290" s="769" t="s">
        <v>1982</v>
      </c>
      <c r="AA1290" s="369">
        <v>1</v>
      </c>
      <c r="AB1290" s="369">
        <v>3.2</v>
      </c>
      <c r="AC1290" s="10">
        <v>1.7299999999999999E-2</v>
      </c>
      <c r="AD1290" s="10">
        <v>1.7299999999999999E-2</v>
      </c>
    </row>
    <row r="1291" spans="2:30">
      <c r="B1291" s="535"/>
      <c r="C1291" s="535" t="s">
        <v>3804</v>
      </c>
      <c r="D1291" s="535" t="s">
        <v>3792</v>
      </c>
      <c r="E1291" s="535">
        <v>1294</v>
      </c>
      <c r="F1291" s="537" t="str">
        <f>Dumpadas[[#This Row],[punto]] &amp; " "&amp;Dumpadas[[#This Row],[jornada]]&amp;" " &amp; Dumpadas[[#This Row],[N°Acop]] &amp; " " &amp; TEXT(Dumpadas[[#This Row],[fecha ]], "dd-mm-yyyy")</f>
        <v>NIVEL 974 M4 7S L32 AM 1294 07-05-2026</v>
      </c>
      <c r="G1291" s="535" t="s">
        <v>14</v>
      </c>
      <c r="H1291" s="538">
        <v>46149</v>
      </c>
      <c r="I1291" s="535">
        <v>3.2</v>
      </c>
      <c r="J1291" s="539">
        <v>1.0800000000000001E-2</v>
      </c>
      <c r="K1291" s="539">
        <f>+IF(Dumpadas[[#This Row],[ley]]&gt;0.03,0.03,Dumpadas[[#This Row],[ley]])</f>
        <v>1.0800000000000001E-2</v>
      </c>
      <c r="L1291" s="539"/>
      <c r="M1291" s="535">
        <v>29030</v>
      </c>
      <c r="N1291" s="535"/>
      <c r="O1291" s="539"/>
      <c r="P1291" s="540" t="str" cm="1">
        <f t="array" ref="P1291">INDEX(Rangos!$E$3:$E$16,MATCH(1,(Dumpadas[[#This Row],[ley]]&gt;=Rangos!$B$3:$B$16)*(Dumpadas[[#This Row],[ley]]&lt;=Rangos!$C$3:$C$16),0))</f>
        <v>C</v>
      </c>
      <c r="R1291" s="769"/>
      <c r="S1291" s="769" t="s">
        <v>1983</v>
      </c>
      <c r="T1291" s="369">
        <v>1</v>
      </c>
      <c r="U1291" s="369">
        <v>3.2</v>
      </c>
      <c r="V1291" s="10">
        <v>1.89E-2</v>
      </c>
      <c r="Y1291" s="769"/>
      <c r="Z1291" s="769" t="s">
        <v>1983</v>
      </c>
      <c r="AA1291" s="369">
        <v>1</v>
      </c>
      <c r="AB1291" s="369">
        <v>3.2</v>
      </c>
      <c r="AC1291" s="10">
        <v>1.89E-2</v>
      </c>
      <c r="AD1291" s="10">
        <v>1.89E-2</v>
      </c>
    </row>
    <row r="1292" spans="2:30">
      <c r="B1292" s="535"/>
      <c r="C1292" s="535" t="s">
        <v>3804</v>
      </c>
      <c r="D1292" s="535" t="s">
        <v>3792</v>
      </c>
      <c r="E1292" s="535">
        <v>1295</v>
      </c>
      <c r="F1292" s="537" t="str">
        <f>Dumpadas[[#This Row],[punto]] &amp; " "&amp;Dumpadas[[#This Row],[jornada]]&amp;" " &amp; Dumpadas[[#This Row],[N°Acop]] &amp; " " &amp; TEXT(Dumpadas[[#This Row],[fecha ]], "dd-mm-yyyy")</f>
        <v>NIVEL 974 M4 7S L32 AM 1295 07-05-2026</v>
      </c>
      <c r="G1292" s="535" t="s">
        <v>14</v>
      </c>
      <c r="H1292" s="538">
        <v>46149</v>
      </c>
      <c r="I1292" s="535">
        <v>3.2</v>
      </c>
      <c r="J1292" s="539">
        <v>1.5299999999999999E-2</v>
      </c>
      <c r="K1292" s="539">
        <f>+IF(Dumpadas[[#This Row],[ley]]&gt;0.03,0.03,Dumpadas[[#This Row],[ley]])</f>
        <v>1.5299999999999999E-2</v>
      </c>
      <c r="L1292" s="539"/>
      <c r="M1292" s="535">
        <v>29030</v>
      </c>
      <c r="N1292" s="535"/>
      <c r="O1292" s="539"/>
      <c r="P1292" s="540" t="str" cm="1">
        <f t="array" ref="P1292">INDEX(Rangos!$E$3:$E$16,MATCH(1,(Dumpadas[[#This Row],[ley]]&gt;=Rangos!$B$3:$B$16)*(Dumpadas[[#This Row],[ley]]&lt;=Rangos!$C$3:$C$16),0))</f>
        <v>F</v>
      </c>
      <c r="R1292" s="769"/>
      <c r="S1292" s="769" t="s">
        <v>1984</v>
      </c>
      <c r="T1292" s="369">
        <v>1</v>
      </c>
      <c r="U1292" s="369">
        <v>3.2</v>
      </c>
      <c r="V1292" s="10">
        <v>1.7399999999999999E-2</v>
      </c>
      <c r="Y1292" s="769"/>
      <c r="Z1292" s="769" t="s">
        <v>1984</v>
      </c>
      <c r="AA1292" s="369">
        <v>1</v>
      </c>
      <c r="AB1292" s="369">
        <v>3.2</v>
      </c>
      <c r="AC1292" s="10">
        <v>1.7399999999999999E-2</v>
      </c>
      <c r="AD1292" s="10">
        <v>1.7399999999999999E-2</v>
      </c>
    </row>
    <row r="1293" spans="2:30">
      <c r="B1293" s="535"/>
      <c r="C1293" s="535" t="s">
        <v>3804</v>
      </c>
      <c r="D1293" s="535" t="s">
        <v>3792</v>
      </c>
      <c r="E1293" s="535">
        <v>1296</v>
      </c>
      <c r="F1293" s="537" t="str">
        <f>Dumpadas[[#This Row],[punto]] &amp; " "&amp;Dumpadas[[#This Row],[jornada]]&amp;" " &amp; Dumpadas[[#This Row],[N°Acop]] &amp; " " &amp; TEXT(Dumpadas[[#This Row],[fecha ]], "dd-mm-yyyy")</f>
        <v>NIVEL 974 M4 7S L32 AM 1296 07-05-2026</v>
      </c>
      <c r="G1293" s="535" t="s">
        <v>14</v>
      </c>
      <c r="H1293" s="538">
        <v>46149</v>
      </c>
      <c r="I1293" s="535">
        <v>3.2</v>
      </c>
      <c r="J1293" s="539">
        <v>1.0800000000000001E-2</v>
      </c>
      <c r="K1293" s="539">
        <f>+IF(Dumpadas[[#This Row],[ley]]&gt;0.03,0.03,Dumpadas[[#This Row],[ley]])</f>
        <v>1.0800000000000001E-2</v>
      </c>
      <c r="L1293" s="539"/>
      <c r="M1293" s="535">
        <v>29030</v>
      </c>
      <c r="N1293" s="535"/>
      <c r="O1293" s="539"/>
      <c r="P1293" s="540" t="str" cm="1">
        <f t="array" ref="P1293">INDEX(Rangos!$E$3:$E$16,MATCH(1,(Dumpadas[[#This Row],[ley]]&gt;=Rangos!$B$3:$B$16)*(Dumpadas[[#This Row],[ley]]&lt;=Rangos!$C$3:$C$16),0))</f>
        <v>C</v>
      </c>
      <c r="R1293" s="769"/>
      <c r="S1293" s="769" t="s">
        <v>1985</v>
      </c>
      <c r="T1293" s="369">
        <v>1</v>
      </c>
      <c r="U1293" s="369">
        <v>3.2</v>
      </c>
      <c r="V1293" s="10">
        <v>1.4200000000000001E-2</v>
      </c>
      <c r="Y1293" s="769"/>
      <c r="Z1293" s="769" t="s">
        <v>1985</v>
      </c>
      <c r="AA1293" s="369">
        <v>1</v>
      </c>
      <c r="AB1293" s="369">
        <v>3.2</v>
      </c>
      <c r="AC1293" s="10">
        <v>1.4200000000000001E-2</v>
      </c>
      <c r="AD1293" s="10">
        <v>1.4200000000000001E-2</v>
      </c>
    </row>
    <row r="1294" spans="2:30">
      <c r="B1294" s="535"/>
      <c r="C1294" s="535" t="s">
        <v>3804</v>
      </c>
      <c r="D1294" s="535" t="s">
        <v>3792</v>
      </c>
      <c r="E1294" s="535">
        <v>1297</v>
      </c>
      <c r="F1294" s="537" t="str">
        <f>Dumpadas[[#This Row],[punto]] &amp; " "&amp;Dumpadas[[#This Row],[jornada]]&amp;" " &amp; Dumpadas[[#This Row],[N°Acop]] &amp; " " &amp; TEXT(Dumpadas[[#This Row],[fecha ]], "dd-mm-yyyy")</f>
        <v>NIVEL 974 M4 7S L32 AM 1297 07-05-2026</v>
      </c>
      <c r="G1294" s="535" t="s">
        <v>14</v>
      </c>
      <c r="H1294" s="538">
        <v>46149</v>
      </c>
      <c r="I1294" s="535">
        <v>3.2</v>
      </c>
      <c r="J1294" s="539">
        <v>1.9800000000000002E-2</v>
      </c>
      <c r="K1294" s="539">
        <f>+IF(Dumpadas[[#This Row],[ley]]&gt;0.03,0.03,Dumpadas[[#This Row],[ley]])</f>
        <v>1.9800000000000002E-2</v>
      </c>
      <c r="L1294" s="539"/>
      <c r="M1294" s="535">
        <v>29031</v>
      </c>
      <c r="N1294" s="535"/>
      <c r="O1294" s="539"/>
      <c r="P1294" s="540" t="str" cm="1">
        <f t="array" ref="P1294">INDEX(Rangos!$E$3:$E$16,MATCH(1,(Dumpadas[[#This Row],[ley]]&gt;=Rangos!$B$3:$B$16)*(Dumpadas[[#This Row],[ley]]&lt;=Rangos!$C$3:$C$16),0))</f>
        <v>H</v>
      </c>
      <c r="R1294" s="769"/>
      <c r="S1294" s="769" t="s">
        <v>1986</v>
      </c>
      <c r="T1294" s="369">
        <v>1</v>
      </c>
      <c r="U1294" s="369">
        <v>3.2</v>
      </c>
      <c r="V1294" s="10">
        <v>1.24E-2</v>
      </c>
      <c r="Y1294" s="769"/>
      <c r="Z1294" s="769" t="s">
        <v>1986</v>
      </c>
      <c r="AA1294" s="369">
        <v>1</v>
      </c>
      <c r="AB1294" s="369">
        <v>3.2</v>
      </c>
      <c r="AC1294" s="10">
        <v>1.24E-2</v>
      </c>
      <c r="AD1294" s="10">
        <v>1.24E-2</v>
      </c>
    </row>
    <row r="1295" spans="2:30">
      <c r="B1295" s="535"/>
      <c r="C1295" s="535" t="s">
        <v>3804</v>
      </c>
      <c r="D1295" s="535" t="s">
        <v>3792</v>
      </c>
      <c r="E1295" s="535">
        <v>1298</v>
      </c>
      <c r="F1295" s="537" t="str">
        <f>Dumpadas[[#This Row],[punto]] &amp; " "&amp;Dumpadas[[#This Row],[jornada]]&amp;" " &amp; Dumpadas[[#This Row],[N°Acop]] &amp; " " &amp; TEXT(Dumpadas[[#This Row],[fecha ]], "dd-mm-yyyy")</f>
        <v>NIVEL 974 M4 7S L32 AM 1298 07-05-2026</v>
      </c>
      <c r="G1295" s="535" t="s">
        <v>14</v>
      </c>
      <c r="H1295" s="538">
        <v>46149</v>
      </c>
      <c r="I1295" s="535">
        <v>3.2</v>
      </c>
      <c r="J1295" s="539">
        <v>1.77E-2</v>
      </c>
      <c r="K1295" s="539">
        <f>+IF(Dumpadas[[#This Row],[ley]]&gt;0.03,0.03,Dumpadas[[#This Row],[ley]])</f>
        <v>1.77E-2</v>
      </c>
      <c r="L1295" s="539"/>
      <c r="M1295" s="535">
        <v>29031</v>
      </c>
      <c r="N1295" s="535"/>
      <c r="O1295" s="539"/>
      <c r="P1295" s="540" t="str" cm="1">
        <f t="array" ref="P1295">INDEX(Rangos!$E$3:$E$16,MATCH(1,(Dumpadas[[#This Row],[ley]]&gt;=Rangos!$B$3:$B$16)*(Dumpadas[[#This Row],[ley]]&lt;=Rangos!$C$3:$C$16),0))</f>
        <v>G</v>
      </c>
      <c r="R1295" s="769"/>
      <c r="S1295" s="769" t="s">
        <v>1987</v>
      </c>
      <c r="T1295" s="369">
        <v>1</v>
      </c>
      <c r="U1295" s="369">
        <v>3.2</v>
      </c>
      <c r="V1295" s="10">
        <v>1.55E-2</v>
      </c>
      <c r="Y1295" s="769"/>
      <c r="Z1295" s="769" t="s">
        <v>1987</v>
      </c>
      <c r="AA1295" s="369">
        <v>1</v>
      </c>
      <c r="AB1295" s="369">
        <v>3.2</v>
      </c>
      <c r="AC1295" s="10">
        <v>1.55E-2</v>
      </c>
      <c r="AD1295" s="10">
        <v>1.55E-2</v>
      </c>
    </row>
    <row r="1296" spans="2:30">
      <c r="B1296" s="535"/>
      <c r="C1296" s="535" t="s">
        <v>3804</v>
      </c>
      <c r="D1296" s="535" t="s">
        <v>3792</v>
      </c>
      <c r="E1296" s="535">
        <v>1299</v>
      </c>
      <c r="F1296" s="537" t="str">
        <f>Dumpadas[[#This Row],[punto]] &amp; " "&amp;Dumpadas[[#This Row],[jornada]]&amp;" " &amp; Dumpadas[[#This Row],[N°Acop]] &amp; " " &amp; TEXT(Dumpadas[[#This Row],[fecha ]], "dd-mm-yyyy")</f>
        <v>NIVEL 974 M4 7S L32 AM 1299 07-05-2026</v>
      </c>
      <c r="G1296" s="535" t="s">
        <v>14</v>
      </c>
      <c r="H1296" s="538">
        <v>46149</v>
      </c>
      <c r="I1296" s="535">
        <v>3.2</v>
      </c>
      <c r="J1296" s="539">
        <v>1.8200000000000001E-2</v>
      </c>
      <c r="K1296" s="539">
        <f>+IF(Dumpadas[[#This Row],[ley]]&gt;0.03,0.03,Dumpadas[[#This Row],[ley]])</f>
        <v>1.8200000000000001E-2</v>
      </c>
      <c r="L1296" s="539"/>
      <c r="M1296" s="535">
        <v>29031</v>
      </c>
      <c r="N1296" s="535"/>
      <c r="O1296" s="539"/>
      <c r="P1296" s="540" t="str" cm="1">
        <f t="array" ref="P1296">INDEX(Rangos!$E$3:$E$16,MATCH(1,(Dumpadas[[#This Row],[ley]]&gt;=Rangos!$B$3:$B$16)*(Dumpadas[[#This Row],[ley]]&lt;=Rangos!$C$3:$C$16),0))</f>
        <v>G</v>
      </c>
      <c r="R1296" s="769"/>
      <c r="S1296" s="769" t="s">
        <v>1988</v>
      </c>
      <c r="T1296" s="369">
        <v>1</v>
      </c>
      <c r="U1296" s="369">
        <v>3.2</v>
      </c>
      <c r="V1296" s="10">
        <v>1.7100000000000001E-2</v>
      </c>
      <c r="Y1296" s="769"/>
      <c r="Z1296" s="769" t="s">
        <v>1988</v>
      </c>
      <c r="AA1296" s="369">
        <v>1</v>
      </c>
      <c r="AB1296" s="369">
        <v>3.2</v>
      </c>
      <c r="AC1296" s="10">
        <v>1.7100000000000001E-2</v>
      </c>
      <c r="AD1296" s="10">
        <v>1.7100000000000001E-2</v>
      </c>
    </row>
    <row r="1297" spans="2:30">
      <c r="B1297" s="646"/>
      <c r="C1297" s="773" t="s">
        <v>3804</v>
      </c>
      <c r="D1297" s="773" t="s">
        <v>3792</v>
      </c>
      <c r="E1297" s="386">
        <v>1300</v>
      </c>
      <c r="F1297" s="410" t="str">
        <f>Dumpadas[[#This Row],[punto]] &amp; " "&amp;Dumpadas[[#This Row],[jornada]]&amp;" " &amp; Dumpadas[[#This Row],[N°Acop]] &amp; " " &amp; TEXT(Dumpadas[[#This Row],[fecha ]], "dd-mm-yyyy")</f>
        <v>NIVEL 974 M4 7S L32 PM 1300 07-05-2026</v>
      </c>
      <c r="G1297" s="646" t="s">
        <v>16</v>
      </c>
      <c r="H1297" s="387">
        <v>46149</v>
      </c>
      <c r="I1297" s="386">
        <v>3.2</v>
      </c>
      <c r="J1297" s="8">
        <v>1.7000000000000001E-2</v>
      </c>
      <c r="K1297" s="8">
        <f>+IF(Dumpadas[[#This Row],[ley]]&gt;0.03,0.03,Dumpadas[[#This Row],[ley]])</f>
        <v>1.7000000000000001E-2</v>
      </c>
      <c r="L1297" s="427"/>
      <c r="M1297" s="386">
        <v>29031</v>
      </c>
      <c r="N1297" s="386"/>
      <c r="O1297" s="7"/>
      <c r="P1297" s="10" t="str" cm="1">
        <f t="array" ref="P1297">INDEX(Rangos!$E$3:$E$16,MATCH(1,(Dumpadas[[#This Row],[ley]]&gt;=Rangos!$B$3:$B$16)*(Dumpadas[[#This Row],[ley]]&lt;=Rangos!$C$3:$C$16),0))</f>
        <v>F</v>
      </c>
      <c r="R1297" s="769"/>
      <c r="S1297" s="769" t="s">
        <v>1989</v>
      </c>
      <c r="T1297" s="369">
        <v>1</v>
      </c>
      <c r="U1297" s="369">
        <v>3.2</v>
      </c>
      <c r="V1297" s="10">
        <v>1.44E-2</v>
      </c>
      <c r="Y1297" s="769"/>
      <c r="Z1297" s="769" t="s">
        <v>1989</v>
      </c>
      <c r="AA1297" s="369">
        <v>1</v>
      </c>
      <c r="AB1297" s="369">
        <v>3.2</v>
      </c>
      <c r="AC1297" s="10">
        <v>1.44E-2</v>
      </c>
      <c r="AD1297" s="10">
        <v>1.44E-2</v>
      </c>
    </row>
    <row r="1298" spans="2:30">
      <c r="B1298" s="646"/>
      <c r="C1298" s="773" t="s">
        <v>3804</v>
      </c>
      <c r="D1298" s="773" t="s">
        <v>3792</v>
      </c>
      <c r="E1298" s="386">
        <v>1301</v>
      </c>
      <c r="F1298" s="410" t="str">
        <f>Dumpadas[[#This Row],[punto]] &amp; " "&amp;Dumpadas[[#This Row],[jornada]]&amp;" " &amp; Dumpadas[[#This Row],[N°Acop]] &amp; " " &amp; TEXT(Dumpadas[[#This Row],[fecha ]], "dd-mm-yyyy")</f>
        <v>NIVEL 974 M4 7S L32 PM 1301 07-05-2026</v>
      </c>
      <c r="G1298" s="646" t="s">
        <v>16</v>
      </c>
      <c r="H1298" s="387">
        <v>46149</v>
      </c>
      <c r="I1298" s="386">
        <v>3.2</v>
      </c>
      <c r="J1298" s="8">
        <v>1.83E-2</v>
      </c>
      <c r="K1298" s="8">
        <f>+IF(Dumpadas[[#This Row],[ley]]&gt;0.03,0.03,Dumpadas[[#This Row],[ley]])</f>
        <v>1.83E-2</v>
      </c>
      <c r="L1298" s="427"/>
      <c r="M1298" s="386">
        <v>29031</v>
      </c>
      <c r="N1298" s="386"/>
      <c r="O1298" s="7"/>
      <c r="P1298" s="10" t="str" cm="1">
        <f t="array" ref="P1298">INDEX(Rangos!$E$3:$E$16,MATCH(1,(Dumpadas[[#This Row],[ley]]&gt;=Rangos!$B$3:$B$16)*(Dumpadas[[#This Row],[ley]]&lt;=Rangos!$C$3:$C$16),0))</f>
        <v>G</v>
      </c>
      <c r="R1298" s="769"/>
      <c r="S1298" s="769" t="s">
        <v>1990</v>
      </c>
      <c r="T1298" s="369">
        <v>1</v>
      </c>
      <c r="U1298" s="369">
        <v>3.2</v>
      </c>
      <c r="V1298" s="10">
        <v>1.2200000000000001E-2</v>
      </c>
      <c r="Y1298" s="769"/>
      <c r="Z1298" s="769" t="s">
        <v>1990</v>
      </c>
      <c r="AA1298" s="369">
        <v>1</v>
      </c>
      <c r="AB1298" s="369">
        <v>3.2</v>
      </c>
      <c r="AC1298" s="10">
        <v>1.2200000000000001E-2</v>
      </c>
      <c r="AD1298" s="10">
        <v>1.2200000000000001E-2</v>
      </c>
    </row>
    <row r="1299" spans="2:30">
      <c r="B1299" s="646"/>
      <c r="C1299" s="773" t="s">
        <v>3804</v>
      </c>
      <c r="D1299" s="773" t="s">
        <v>3792</v>
      </c>
      <c r="E1299" s="386">
        <v>1302</v>
      </c>
      <c r="F1299" s="410" t="str">
        <f>Dumpadas[[#This Row],[punto]] &amp; " "&amp;Dumpadas[[#This Row],[jornada]]&amp;" " &amp; Dumpadas[[#This Row],[N°Acop]] &amp; " " &amp; TEXT(Dumpadas[[#This Row],[fecha ]], "dd-mm-yyyy")</f>
        <v>NIVEL 974 M4 7S L32 PM 1302 07-05-2026</v>
      </c>
      <c r="G1299" s="646" t="s">
        <v>16</v>
      </c>
      <c r="H1299" s="387">
        <v>46149</v>
      </c>
      <c r="I1299" s="386">
        <v>3.2</v>
      </c>
      <c r="J1299" s="8">
        <v>1.7500000000000002E-2</v>
      </c>
      <c r="K1299" s="8">
        <f>+IF(Dumpadas[[#This Row],[ley]]&gt;0.03,0.03,Dumpadas[[#This Row],[ley]])</f>
        <v>1.7500000000000002E-2</v>
      </c>
      <c r="L1299" s="427"/>
      <c r="M1299" s="386">
        <v>29031</v>
      </c>
      <c r="N1299" s="386"/>
      <c r="O1299" s="7"/>
      <c r="P1299" s="10" t="str" cm="1">
        <f t="array" ref="P1299">INDEX(Rangos!$E$3:$E$16,MATCH(1,(Dumpadas[[#This Row],[ley]]&gt;=Rangos!$B$3:$B$16)*(Dumpadas[[#This Row],[ley]]&lt;=Rangos!$C$3:$C$16),0))</f>
        <v>G</v>
      </c>
      <c r="R1299" s="769"/>
      <c r="S1299" s="769" t="s">
        <v>1991</v>
      </c>
      <c r="T1299" s="369">
        <v>1</v>
      </c>
      <c r="U1299" s="369">
        <v>3.2</v>
      </c>
      <c r="V1299" s="10">
        <v>1.18E-2</v>
      </c>
      <c r="Y1299" s="769"/>
      <c r="Z1299" s="769" t="s">
        <v>1991</v>
      </c>
      <c r="AA1299" s="369">
        <v>1</v>
      </c>
      <c r="AB1299" s="369">
        <v>3.2</v>
      </c>
      <c r="AC1299" s="10">
        <v>1.18E-2</v>
      </c>
      <c r="AD1299" s="10">
        <v>1.18E-2</v>
      </c>
    </row>
    <row r="1300" spans="2:30">
      <c r="B1300" s="646"/>
      <c r="C1300" s="773" t="s">
        <v>3804</v>
      </c>
      <c r="D1300" s="773" t="s">
        <v>3792</v>
      </c>
      <c r="E1300" s="386">
        <v>1303</v>
      </c>
      <c r="F1300" s="410" t="str">
        <f>Dumpadas[[#This Row],[punto]] &amp; " "&amp;Dumpadas[[#This Row],[jornada]]&amp;" " &amp; Dumpadas[[#This Row],[N°Acop]] &amp; " " &amp; TEXT(Dumpadas[[#This Row],[fecha ]], "dd-mm-yyyy")</f>
        <v>NIVEL 974 M4 7S L32 PM 1303 07-05-2026</v>
      </c>
      <c r="G1300" s="646" t="s">
        <v>16</v>
      </c>
      <c r="H1300" s="387">
        <v>46149</v>
      </c>
      <c r="I1300" s="386">
        <v>3.2</v>
      </c>
      <c r="J1300" s="8">
        <v>1.17E-2</v>
      </c>
      <c r="K1300" s="8">
        <f>+IF(Dumpadas[[#This Row],[ley]]&gt;0.03,0.03,Dumpadas[[#This Row],[ley]])</f>
        <v>1.17E-2</v>
      </c>
      <c r="L1300" s="427"/>
      <c r="M1300" s="386">
        <v>29031</v>
      </c>
      <c r="N1300" s="386"/>
      <c r="O1300" s="7"/>
      <c r="P1300" s="10" t="str" cm="1">
        <f t="array" ref="P1300">INDEX(Rangos!$E$3:$E$16,MATCH(1,(Dumpadas[[#This Row],[ley]]&gt;=Rangos!$B$3:$B$16)*(Dumpadas[[#This Row],[ley]]&lt;=Rangos!$C$3:$C$16),0))</f>
        <v>C</v>
      </c>
      <c r="R1300" s="769"/>
      <c r="S1300" s="769" t="s">
        <v>1992</v>
      </c>
      <c r="T1300" s="369">
        <v>1</v>
      </c>
      <c r="U1300" s="369">
        <v>3.2</v>
      </c>
      <c r="V1300" s="10">
        <v>9.9000000000000008E-3</v>
      </c>
      <c r="Y1300" s="769"/>
      <c r="Z1300" s="769" t="s">
        <v>1992</v>
      </c>
      <c r="AA1300" s="369">
        <v>1</v>
      </c>
      <c r="AB1300" s="369">
        <v>3.2</v>
      </c>
      <c r="AC1300" s="10">
        <v>9.9000000000000008E-3</v>
      </c>
      <c r="AD1300" s="10">
        <v>9.9000000000000008E-3</v>
      </c>
    </row>
    <row r="1301" spans="2:30">
      <c r="B1301" s="535"/>
      <c r="C1301" s="535" t="s">
        <v>3786</v>
      </c>
      <c r="D1301" s="535" t="s">
        <v>227</v>
      </c>
      <c r="E1301" s="535">
        <v>1304</v>
      </c>
      <c r="F1301" s="537" t="str">
        <f>Dumpadas[[#This Row],[punto]] &amp; " "&amp;Dumpadas[[#This Row],[jornada]]&amp;" " &amp; Dumpadas[[#This Row],[N°Acop]] &amp; " " &amp; TEXT(Dumpadas[[#This Row],[fecha ]], "dd-mm-yyyy")</f>
        <v>NIVEL 974 M4 6N AM 1304 08-05-2026</v>
      </c>
      <c r="G1301" s="535" t="s">
        <v>14</v>
      </c>
      <c r="H1301" s="538">
        <v>46150</v>
      </c>
      <c r="I1301" s="535">
        <v>3.2</v>
      </c>
      <c r="J1301" s="539">
        <v>1.23E-2</v>
      </c>
      <c r="K1301" s="539">
        <f>+IF(Dumpadas[[#This Row],[ley]]&gt;0.03,0.03,Dumpadas[[#This Row],[ley]])</f>
        <v>1.23E-2</v>
      </c>
      <c r="L1301" s="539"/>
      <c r="M1301" s="535">
        <v>29031</v>
      </c>
      <c r="N1301" s="535"/>
      <c r="O1301" s="539"/>
      <c r="P1301" s="540" t="str" cm="1">
        <f t="array" ref="P1301">INDEX(Rangos!$E$3:$E$16,MATCH(1,(Dumpadas[[#This Row],[ley]]&gt;=Rangos!$B$3:$B$16)*(Dumpadas[[#This Row],[ley]]&lt;=Rangos!$C$3:$C$16),0))</f>
        <v>D</v>
      </c>
      <c r="R1301" s="769"/>
      <c r="S1301" s="769" t="s">
        <v>1993</v>
      </c>
      <c r="T1301" s="369">
        <v>1</v>
      </c>
      <c r="U1301" s="369">
        <v>3.2</v>
      </c>
      <c r="V1301" s="10">
        <v>1.1900000000000001E-2</v>
      </c>
      <c r="Y1301" s="769"/>
      <c r="Z1301" s="769" t="s">
        <v>1993</v>
      </c>
      <c r="AA1301" s="369">
        <v>1</v>
      </c>
      <c r="AB1301" s="369">
        <v>3.2</v>
      </c>
      <c r="AC1301" s="10">
        <v>1.1900000000000001E-2</v>
      </c>
      <c r="AD1301" s="10">
        <v>1.1900000000000001E-2</v>
      </c>
    </row>
    <row r="1302" spans="2:30">
      <c r="B1302" s="535"/>
      <c r="C1302" s="535" t="s">
        <v>3786</v>
      </c>
      <c r="D1302" s="535" t="s">
        <v>227</v>
      </c>
      <c r="E1302" s="535">
        <v>1305</v>
      </c>
      <c r="F1302" s="537" t="str">
        <f>Dumpadas[[#This Row],[punto]] &amp; " "&amp;Dumpadas[[#This Row],[jornada]]&amp;" " &amp; Dumpadas[[#This Row],[N°Acop]] &amp; " " &amp; TEXT(Dumpadas[[#This Row],[fecha ]], "dd-mm-yyyy")</f>
        <v>NIVEL 974 M4 6N AM 1305 08-05-2026</v>
      </c>
      <c r="G1302" s="535" t="s">
        <v>14</v>
      </c>
      <c r="H1302" s="538">
        <v>46150</v>
      </c>
      <c r="I1302" s="535">
        <v>3.2</v>
      </c>
      <c r="J1302" s="539">
        <v>1.7600000000000001E-2</v>
      </c>
      <c r="K1302" s="539">
        <f>+IF(Dumpadas[[#This Row],[ley]]&gt;0.03,0.03,Dumpadas[[#This Row],[ley]])</f>
        <v>1.7600000000000001E-2</v>
      </c>
      <c r="L1302" s="539"/>
      <c r="M1302" s="535">
        <v>29031</v>
      </c>
      <c r="N1302" s="535"/>
      <c r="O1302" s="539"/>
      <c r="P1302" s="540" t="str" cm="1">
        <f t="array" ref="P1302">INDEX(Rangos!$E$3:$E$16,MATCH(1,(Dumpadas[[#This Row],[ley]]&gt;=Rangos!$B$3:$B$16)*(Dumpadas[[#This Row],[ley]]&lt;=Rangos!$C$3:$C$16),0))</f>
        <v>G</v>
      </c>
      <c r="R1302" s="769"/>
      <c r="S1302" s="769" t="s">
        <v>1994</v>
      </c>
      <c r="T1302" s="369">
        <v>1</v>
      </c>
      <c r="U1302" s="369">
        <v>3.2</v>
      </c>
      <c r="V1302" s="10">
        <v>8.9999999999999993E-3</v>
      </c>
      <c r="Y1302" s="769"/>
      <c r="Z1302" s="769" t="s">
        <v>1994</v>
      </c>
      <c r="AA1302" s="369">
        <v>1</v>
      </c>
      <c r="AB1302" s="369">
        <v>3.2</v>
      </c>
      <c r="AC1302" s="10">
        <v>8.9999999999999993E-3</v>
      </c>
      <c r="AD1302" s="10">
        <v>8.9999999999999993E-3</v>
      </c>
    </row>
    <row r="1303" spans="2:30">
      <c r="B1303" s="646"/>
      <c r="C1303" s="773" t="s">
        <v>3786</v>
      </c>
      <c r="D1303" s="773" t="s">
        <v>227</v>
      </c>
      <c r="E1303" s="646">
        <v>1306</v>
      </c>
      <c r="F1303" s="410" t="str">
        <f>Dumpadas[[#This Row],[punto]] &amp; " "&amp;Dumpadas[[#This Row],[jornada]]&amp;" " &amp; Dumpadas[[#This Row],[N°Acop]] &amp; " " &amp; TEXT(Dumpadas[[#This Row],[fecha ]], "dd-mm-yyyy")</f>
        <v>NIVEL 974 M4 6N PM 1306 08-05-2026</v>
      </c>
      <c r="G1303" s="646" t="s">
        <v>16</v>
      </c>
      <c r="H1303" s="5">
        <v>46150</v>
      </c>
      <c r="I1303" s="646">
        <v>3.2</v>
      </c>
      <c r="J1303" s="8">
        <v>1.6E-2</v>
      </c>
      <c r="K1303" s="8">
        <f>+IF(Dumpadas[[#This Row],[ley]]&gt;0.03,0.03,Dumpadas[[#This Row],[ley]])</f>
        <v>1.6E-2</v>
      </c>
      <c r="L1303" s="427"/>
      <c r="M1303" s="386">
        <v>29036</v>
      </c>
      <c r="N1303" s="386"/>
      <c r="O1303" s="7">
        <v>1.2E-2</v>
      </c>
      <c r="P1303" s="10" t="str" cm="1">
        <f t="array" ref="P1303">INDEX(Rangos!$E$3:$E$16,MATCH(1,(Dumpadas[[#This Row],[ley]]&gt;=Rangos!$B$3:$B$16)*(Dumpadas[[#This Row],[ley]]&lt;=Rangos!$C$3:$C$16),0))</f>
        <v>F</v>
      </c>
      <c r="R1303" s="769"/>
      <c r="S1303" s="769" t="s">
        <v>1995</v>
      </c>
      <c r="T1303" s="369">
        <v>1</v>
      </c>
      <c r="U1303" s="369">
        <v>3.2</v>
      </c>
      <c r="V1303" s="10">
        <v>1.21E-2</v>
      </c>
      <c r="Y1303" s="769"/>
      <c r="Z1303" s="769" t="s">
        <v>1995</v>
      </c>
      <c r="AA1303" s="369">
        <v>1</v>
      </c>
      <c r="AB1303" s="369">
        <v>3.2</v>
      </c>
      <c r="AC1303" s="10">
        <v>1.21E-2</v>
      </c>
      <c r="AD1303" s="10">
        <v>1.21E-2</v>
      </c>
    </row>
    <row r="1304" spans="2:30">
      <c r="B1304" s="646"/>
      <c r="C1304" s="773" t="s">
        <v>3786</v>
      </c>
      <c r="D1304" s="773" t="s">
        <v>227</v>
      </c>
      <c r="E1304" s="646">
        <v>1307</v>
      </c>
      <c r="F1304" s="410" t="str">
        <f>Dumpadas[[#This Row],[punto]] &amp; " "&amp;Dumpadas[[#This Row],[jornada]]&amp;" " &amp; Dumpadas[[#This Row],[N°Acop]] &amp; " " &amp; TEXT(Dumpadas[[#This Row],[fecha ]], "dd-mm-yyyy")</f>
        <v>NIVEL 974 M4 6N PM 1307 08-05-2026</v>
      </c>
      <c r="G1304" s="646" t="s">
        <v>16</v>
      </c>
      <c r="H1304" s="5">
        <v>46150</v>
      </c>
      <c r="I1304" s="646">
        <v>3.2</v>
      </c>
      <c r="J1304" s="8">
        <v>1.6299999999999999E-2</v>
      </c>
      <c r="K1304" s="8">
        <f>+IF(Dumpadas[[#This Row],[ley]]&gt;0.03,0.03,Dumpadas[[#This Row],[ley]])</f>
        <v>1.6299999999999999E-2</v>
      </c>
      <c r="L1304" s="427"/>
      <c r="M1304" s="386">
        <v>29036</v>
      </c>
      <c r="N1304" s="386"/>
      <c r="O1304" s="7">
        <v>1.2E-2</v>
      </c>
      <c r="P1304" s="10" t="str" cm="1">
        <f t="array" ref="P1304">INDEX(Rangos!$E$3:$E$16,MATCH(1,(Dumpadas[[#This Row],[ley]]&gt;=Rangos!$B$3:$B$16)*(Dumpadas[[#This Row],[ley]]&lt;=Rangos!$C$3:$C$16),0))</f>
        <v>F</v>
      </c>
      <c r="R1304" s="769"/>
      <c r="S1304" s="769" t="s">
        <v>1996</v>
      </c>
      <c r="T1304" s="369">
        <v>1</v>
      </c>
      <c r="U1304" s="369">
        <v>3.2</v>
      </c>
      <c r="V1304" s="10">
        <v>1.0699999999999999E-2</v>
      </c>
      <c r="Y1304" s="769"/>
      <c r="Z1304" s="769" t="s">
        <v>1996</v>
      </c>
      <c r="AA1304" s="369">
        <v>1</v>
      </c>
      <c r="AB1304" s="369">
        <v>3.2</v>
      </c>
      <c r="AC1304" s="10">
        <v>1.0699999999999999E-2</v>
      </c>
      <c r="AD1304" s="10">
        <v>1.0699999999999999E-2</v>
      </c>
    </row>
    <row r="1305" spans="2:30">
      <c r="B1305" s="646"/>
      <c r="C1305" s="773" t="s">
        <v>3786</v>
      </c>
      <c r="D1305" s="773" t="s">
        <v>227</v>
      </c>
      <c r="E1305" s="646">
        <v>1308</v>
      </c>
      <c r="F1305" s="410" t="str">
        <f>Dumpadas[[#This Row],[punto]] &amp; " "&amp;Dumpadas[[#This Row],[jornada]]&amp;" " &amp; Dumpadas[[#This Row],[N°Acop]] &amp; " " &amp; TEXT(Dumpadas[[#This Row],[fecha ]], "dd-mm-yyyy")</f>
        <v>NIVEL 974 M4 6N PM 1308 08-05-2026</v>
      </c>
      <c r="G1305" s="646" t="s">
        <v>16</v>
      </c>
      <c r="H1305" s="5">
        <v>46150</v>
      </c>
      <c r="I1305" s="646">
        <v>3.2</v>
      </c>
      <c r="J1305" s="8">
        <v>1.29E-2</v>
      </c>
      <c r="K1305" s="8">
        <f>+IF(Dumpadas[[#This Row],[ley]]&gt;0.03,0.03,Dumpadas[[#This Row],[ley]])</f>
        <v>1.29E-2</v>
      </c>
      <c r="L1305" s="427"/>
      <c r="M1305" s="386">
        <v>29036</v>
      </c>
      <c r="N1305" s="386"/>
      <c r="O1305" s="7">
        <v>1.2E-2</v>
      </c>
      <c r="P1305" s="10" t="str" cm="1">
        <f t="array" ref="P1305">INDEX(Rangos!$E$3:$E$16,MATCH(1,(Dumpadas[[#This Row],[ley]]&gt;=Rangos!$B$3:$B$16)*(Dumpadas[[#This Row],[ley]]&lt;=Rangos!$C$3:$C$16),0))</f>
        <v>D</v>
      </c>
      <c r="R1305" s="769"/>
      <c r="S1305" s="769" t="s">
        <v>1997</v>
      </c>
      <c r="T1305" s="369">
        <v>1</v>
      </c>
      <c r="U1305" s="369">
        <v>3.2</v>
      </c>
      <c r="V1305" s="10">
        <v>1.1299999999999999E-2</v>
      </c>
      <c r="Y1305" s="769"/>
      <c r="Z1305" s="769" t="s">
        <v>1997</v>
      </c>
      <c r="AA1305" s="369">
        <v>1</v>
      </c>
      <c r="AB1305" s="369">
        <v>3.2</v>
      </c>
      <c r="AC1305" s="10">
        <v>1.1299999999999999E-2</v>
      </c>
      <c r="AD1305" s="10">
        <v>1.1299999999999999E-2</v>
      </c>
    </row>
    <row r="1306" spans="2:30">
      <c r="B1306" s="646"/>
      <c r="C1306" s="773" t="s">
        <v>3786</v>
      </c>
      <c r="D1306" s="773" t="s">
        <v>227</v>
      </c>
      <c r="E1306" s="646">
        <v>1309</v>
      </c>
      <c r="F1306" s="410" t="str">
        <f>Dumpadas[[#This Row],[punto]] &amp; " "&amp;Dumpadas[[#This Row],[jornada]]&amp;" " &amp; Dumpadas[[#This Row],[N°Acop]] &amp; " " &amp; TEXT(Dumpadas[[#This Row],[fecha ]], "dd-mm-yyyy")</f>
        <v>NIVEL 974 M4 6N PM 1309 08-05-2026</v>
      </c>
      <c r="G1306" s="646" t="s">
        <v>16</v>
      </c>
      <c r="H1306" s="5">
        <v>46150</v>
      </c>
      <c r="I1306" s="646">
        <v>3.2</v>
      </c>
      <c r="J1306" s="8">
        <v>1.9300000000000001E-2</v>
      </c>
      <c r="K1306" s="8">
        <f>+IF(Dumpadas[[#This Row],[ley]]&gt;0.03,0.03,Dumpadas[[#This Row],[ley]])</f>
        <v>1.9300000000000001E-2</v>
      </c>
      <c r="L1306" s="427"/>
      <c r="M1306" s="386">
        <v>29036</v>
      </c>
      <c r="N1306" s="386"/>
      <c r="O1306" s="7">
        <v>1.2E-2</v>
      </c>
      <c r="P1306" s="10" t="str" cm="1">
        <f t="array" ref="P1306">INDEX(Rangos!$E$3:$E$16,MATCH(1,(Dumpadas[[#This Row],[ley]]&gt;=Rangos!$B$3:$B$16)*(Dumpadas[[#This Row],[ley]]&lt;=Rangos!$C$3:$C$16),0))</f>
        <v>H</v>
      </c>
      <c r="R1306" s="769"/>
      <c r="S1306" s="769" t="s">
        <v>1998</v>
      </c>
      <c r="T1306" s="369">
        <v>1</v>
      </c>
      <c r="U1306" s="369">
        <v>3.2</v>
      </c>
      <c r="V1306" s="10">
        <v>8.8999999999999999E-3</v>
      </c>
      <c r="Y1306" s="769"/>
      <c r="Z1306" s="769" t="s">
        <v>1998</v>
      </c>
      <c r="AA1306" s="369">
        <v>1</v>
      </c>
      <c r="AB1306" s="369">
        <v>3.2</v>
      </c>
      <c r="AC1306" s="10">
        <v>8.8999999999999999E-3</v>
      </c>
      <c r="AD1306" s="10">
        <v>8.8999999999999999E-3</v>
      </c>
    </row>
    <row r="1307" spans="2:30">
      <c r="B1307" s="646"/>
      <c r="C1307" s="773" t="s">
        <v>3786</v>
      </c>
      <c r="D1307" s="773" t="s">
        <v>227</v>
      </c>
      <c r="E1307" s="646">
        <v>1310</v>
      </c>
      <c r="F1307" s="410" t="str">
        <f>Dumpadas[[#This Row],[punto]] &amp; " "&amp;Dumpadas[[#This Row],[jornada]]&amp;" " &amp; Dumpadas[[#This Row],[N°Acop]] &amp; " " &amp; TEXT(Dumpadas[[#This Row],[fecha ]], "dd-mm-yyyy")</f>
        <v>NIVEL 974 M4 6N PM 1310 08-05-2026</v>
      </c>
      <c r="G1307" s="646" t="s">
        <v>16</v>
      </c>
      <c r="H1307" s="5">
        <v>46150</v>
      </c>
      <c r="I1307" s="646">
        <v>3.2</v>
      </c>
      <c r="J1307" s="8">
        <v>1.54E-2</v>
      </c>
      <c r="K1307" s="8">
        <f>+IF(Dumpadas[[#This Row],[ley]]&gt;0.03,0.03,Dumpadas[[#This Row],[ley]])</f>
        <v>1.54E-2</v>
      </c>
      <c r="L1307" s="427"/>
      <c r="M1307" s="386">
        <v>29036</v>
      </c>
      <c r="N1307" s="386"/>
      <c r="O1307" s="7">
        <v>1.2E-2</v>
      </c>
      <c r="P1307" s="10" t="str" cm="1">
        <f t="array" ref="P1307">INDEX(Rangos!$E$3:$E$16,MATCH(1,(Dumpadas[[#This Row],[ley]]&gt;=Rangos!$B$3:$B$16)*(Dumpadas[[#This Row],[ley]]&lt;=Rangos!$C$3:$C$16),0))</f>
        <v>F</v>
      </c>
      <c r="R1307" s="769"/>
      <c r="S1307" s="769" t="s">
        <v>1999</v>
      </c>
      <c r="T1307" s="369">
        <v>1</v>
      </c>
      <c r="U1307" s="369">
        <v>3.2</v>
      </c>
      <c r="V1307" s="10">
        <v>1.01E-2</v>
      </c>
      <c r="Y1307" s="769"/>
      <c r="Z1307" s="769" t="s">
        <v>1999</v>
      </c>
      <c r="AA1307" s="369">
        <v>1</v>
      </c>
      <c r="AB1307" s="369">
        <v>3.2</v>
      </c>
      <c r="AC1307" s="10">
        <v>1.01E-2</v>
      </c>
      <c r="AD1307" s="10">
        <v>1.01E-2</v>
      </c>
    </row>
    <row r="1308" spans="2:30">
      <c r="B1308" s="646"/>
      <c r="C1308" s="773" t="s">
        <v>3786</v>
      </c>
      <c r="D1308" s="773" t="s">
        <v>227</v>
      </c>
      <c r="E1308" s="646">
        <v>1311</v>
      </c>
      <c r="F1308" s="410" t="str">
        <f>Dumpadas[[#This Row],[punto]] &amp; " "&amp;Dumpadas[[#This Row],[jornada]]&amp;" " &amp; Dumpadas[[#This Row],[N°Acop]] &amp; " " &amp; TEXT(Dumpadas[[#This Row],[fecha ]], "dd-mm-yyyy")</f>
        <v>NIVEL 974 M4 6N PM 1311 08-05-2026</v>
      </c>
      <c r="G1308" s="646" t="s">
        <v>16</v>
      </c>
      <c r="H1308" s="5">
        <v>46150</v>
      </c>
      <c r="I1308" s="646">
        <v>3.2</v>
      </c>
      <c r="J1308" s="8">
        <v>1.8499999999999999E-2</v>
      </c>
      <c r="K1308" s="8">
        <f>+IF(Dumpadas[[#This Row],[ley]]&gt;0.03,0.03,Dumpadas[[#This Row],[ley]])</f>
        <v>1.8499999999999999E-2</v>
      </c>
      <c r="L1308" s="427"/>
      <c r="M1308" s="386">
        <v>29036</v>
      </c>
      <c r="N1308" s="386"/>
      <c r="O1308" s="7">
        <v>1.2E-2</v>
      </c>
      <c r="P1308" s="10" t="str" cm="1">
        <f t="array" ref="P1308">INDEX(Rangos!$E$3:$E$16,MATCH(1,(Dumpadas[[#This Row],[ley]]&gt;=Rangos!$B$3:$B$16)*(Dumpadas[[#This Row],[ley]]&lt;=Rangos!$C$3:$C$16),0))</f>
        <v>G</v>
      </c>
      <c r="R1308" s="769"/>
      <c r="S1308" s="769" t="s">
        <v>2000</v>
      </c>
      <c r="T1308" s="369">
        <v>1</v>
      </c>
      <c r="U1308" s="369">
        <v>3.2</v>
      </c>
      <c r="V1308" s="10">
        <v>1.5800000000000002E-2</v>
      </c>
      <c r="Y1308" s="769"/>
      <c r="Z1308" s="769" t="s">
        <v>2000</v>
      </c>
      <c r="AA1308" s="369">
        <v>1</v>
      </c>
      <c r="AB1308" s="369">
        <v>3.2</v>
      </c>
      <c r="AC1308" s="10">
        <v>1.5800000000000002E-2</v>
      </c>
      <c r="AD1308" s="10">
        <v>1.5800000000000002E-2</v>
      </c>
    </row>
    <row r="1309" spans="2:30">
      <c r="B1309" s="646"/>
      <c r="C1309" s="773" t="s">
        <v>3786</v>
      </c>
      <c r="D1309" s="773" t="s">
        <v>227</v>
      </c>
      <c r="E1309" s="646">
        <v>1312</v>
      </c>
      <c r="F1309" s="410" t="str">
        <f>Dumpadas[[#This Row],[punto]] &amp; " "&amp;Dumpadas[[#This Row],[jornada]]&amp;" " &amp; Dumpadas[[#This Row],[N°Acop]] &amp; " " &amp; TEXT(Dumpadas[[#This Row],[fecha ]], "dd-mm-yyyy")</f>
        <v>NIVEL 974 M4 6N PM 1312 08-05-2026</v>
      </c>
      <c r="G1309" s="646" t="s">
        <v>16</v>
      </c>
      <c r="H1309" s="5">
        <v>46150</v>
      </c>
      <c r="I1309" s="646">
        <v>3.2</v>
      </c>
      <c r="J1309" s="8">
        <v>1.34E-2</v>
      </c>
      <c r="K1309" s="8">
        <f>+IF(Dumpadas[[#This Row],[ley]]&gt;0.03,0.03,Dumpadas[[#This Row],[ley]])</f>
        <v>1.34E-2</v>
      </c>
      <c r="L1309" s="427"/>
      <c r="M1309" s="386">
        <v>29036</v>
      </c>
      <c r="N1309" s="386"/>
      <c r="O1309" s="7">
        <v>1.2E-2</v>
      </c>
      <c r="P1309" s="10" t="str" cm="1">
        <f t="array" ref="P1309">INDEX(Rangos!$E$3:$E$16,MATCH(1,(Dumpadas[[#This Row],[ley]]&gt;=Rangos!$B$3:$B$16)*(Dumpadas[[#This Row],[ley]]&lt;=Rangos!$C$3:$C$16),0))</f>
        <v>D</v>
      </c>
      <c r="R1309" s="769"/>
      <c r="S1309" s="769" t="s">
        <v>2001</v>
      </c>
      <c r="T1309" s="369">
        <v>1</v>
      </c>
      <c r="U1309" s="369">
        <v>3.2</v>
      </c>
      <c r="V1309" s="10">
        <v>1.3100000000000001E-2</v>
      </c>
      <c r="Y1309" s="769"/>
      <c r="Z1309" s="769" t="s">
        <v>2001</v>
      </c>
      <c r="AA1309" s="369">
        <v>1</v>
      </c>
      <c r="AB1309" s="369">
        <v>3.2</v>
      </c>
      <c r="AC1309" s="10">
        <v>1.3100000000000001E-2</v>
      </c>
      <c r="AD1309" s="10">
        <v>1.3100000000000001E-2</v>
      </c>
    </row>
    <row r="1310" spans="2:30">
      <c r="B1310" s="646"/>
      <c r="C1310" s="773" t="s">
        <v>3786</v>
      </c>
      <c r="D1310" s="773" t="s">
        <v>227</v>
      </c>
      <c r="E1310" s="646">
        <v>1313</v>
      </c>
      <c r="F1310" s="410" t="str">
        <f>Dumpadas[[#This Row],[punto]] &amp; " "&amp;Dumpadas[[#This Row],[jornada]]&amp;" " &amp; Dumpadas[[#This Row],[N°Acop]] &amp; " " &amp; TEXT(Dumpadas[[#This Row],[fecha ]], "dd-mm-yyyy")</f>
        <v>NIVEL 974 M4 6N PM 1313 08-05-2026</v>
      </c>
      <c r="G1310" s="646" t="s">
        <v>16</v>
      </c>
      <c r="H1310" s="5">
        <v>46150</v>
      </c>
      <c r="I1310" s="646">
        <v>3.2</v>
      </c>
      <c r="J1310" s="8">
        <v>1.24E-2</v>
      </c>
      <c r="K1310" s="8">
        <f>+IF(Dumpadas[[#This Row],[ley]]&gt;0.03,0.03,Dumpadas[[#This Row],[ley]])</f>
        <v>1.24E-2</v>
      </c>
      <c r="L1310" s="427"/>
      <c r="M1310" s="386">
        <v>29036</v>
      </c>
      <c r="N1310" s="386"/>
      <c r="O1310" s="7">
        <v>1.2E-2</v>
      </c>
      <c r="P1310" s="10" t="str" cm="1">
        <f t="array" ref="P1310">INDEX(Rangos!$E$3:$E$16,MATCH(1,(Dumpadas[[#This Row],[ley]]&gt;=Rangos!$B$3:$B$16)*(Dumpadas[[#This Row],[ley]]&lt;=Rangos!$C$3:$C$16),0))</f>
        <v>D</v>
      </c>
      <c r="R1310" s="769"/>
      <c r="S1310" s="769" t="s">
        <v>2002</v>
      </c>
      <c r="T1310" s="369">
        <v>1</v>
      </c>
      <c r="U1310" s="369">
        <v>3.2</v>
      </c>
      <c r="V1310" s="10">
        <v>1.01E-2</v>
      </c>
      <c r="Y1310" s="769"/>
      <c r="Z1310" s="769" t="s">
        <v>2002</v>
      </c>
      <c r="AA1310" s="369">
        <v>1</v>
      </c>
      <c r="AB1310" s="369">
        <v>3.2</v>
      </c>
      <c r="AC1310" s="10">
        <v>1.01E-2</v>
      </c>
      <c r="AD1310" s="10">
        <v>1.01E-2</v>
      </c>
    </row>
    <row r="1311" spans="2:30">
      <c r="B1311" s="646"/>
      <c r="C1311" s="773" t="s">
        <v>3786</v>
      </c>
      <c r="D1311" s="773" t="s">
        <v>227</v>
      </c>
      <c r="E1311" s="646">
        <v>1314</v>
      </c>
      <c r="F1311" s="410" t="str">
        <f>Dumpadas[[#This Row],[punto]] &amp; " "&amp;Dumpadas[[#This Row],[jornada]]&amp;" " &amp; Dumpadas[[#This Row],[N°Acop]] &amp; " " &amp; TEXT(Dumpadas[[#This Row],[fecha ]], "dd-mm-yyyy")</f>
        <v>NIVEL 974 M4 6N PM 1314 08-05-2026</v>
      </c>
      <c r="G1311" s="646" t="s">
        <v>16</v>
      </c>
      <c r="H1311" s="5">
        <v>46150</v>
      </c>
      <c r="I1311" s="646">
        <v>3.2</v>
      </c>
      <c r="J1311" s="8">
        <v>2.1000000000000001E-2</v>
      </c>
      <c r="K1311" s="8">
        <f>+IF(Dumpadas[[#This Row],[ley]]&gt;0.03,0.03,Dumpadas[[#This Row],[ley]])</f>
        <v>2.1000000000000001E-2</v>
      </c>
      <c r="L1311" s="427"/>
      <c r="M1311" s="386">
        <v>29036</v>
      </c>
      <c r="N1311" s="386"/>
      <c r="O1311" s="7">
        <v>1.2E-2</v>
      </c>
      <c r="P1311" s="10" t="str" cm="1">
        <f t="array" ref="P1311">INDEX(Rangos!$E$3:$E$16,MATCH(1,(Dumpadas[[#This Row],[ley]]&gt;=Rangos!$B$3:$B$16)*(Dumpadas[[#This Row],[ley]]&lt;=Rangos!$C$3:$C$16),0))</f>
        <v>I</v>
      </c>
      <c r="R1311" s="769"/>
      <c r="S1311" s="769" t="s">
        <v>2003</v>
      </c>
      <c r="T1311" s="369">
        <v>1</v>
      </c>
      <c r="U1311" s="369">
        <v>3.2</v>
      </c>
      <c r="V1311" s="10">
        <v>1.46E-2</v>
      </c>
      <c r="Y1311" s="769"/>
      <c r="Z1311" s="769" t="s">
        <v>2003</v>
      </c>
      <c r="AA1311" s="369">
        <v>1</v>
      </c>
      <c r="AB1311" s="369">
        <v>3.2</v>
      </c>
      <c r="AC1311" s="10">
        <v>1.46E-2</v>
      </c>
      <c r="AD1311" s="10">
        <v>1.46E-2</v>
      </c>
    </row>
    <row r="1312" spans="2:30">
      <c r="B1312" s="646"/>
      <c r="C1312" s="773" t="s">
        <v>3786</v>
      </c>
      <c r="D1312" s="773" t="s">
        <v>227</v>
      </c>
      <c r="E1312" s="646">
        <v>1315</v>
      </c>
      <c r="F1312" s="410" t="str">
        <f>Dumpadas[[#This Row],[punto]] &amp; " "&amp;Dumpadas[[#This Row],[jornada]]&amp;" " &amp; Dumpadas[[#This Row],[N°Acop]] &amp; " " &amp; TEXT(Dumpadas[[#This Row],[fecha ]], "dd-mm-yyyy")</f>
        <v>NIVEL 974 M4 6N PM 1315 08-05-2026</v>
      </c>
      <c r="G1312" s="646" t="s">
        <v>16</v>
      </c>
      <c r="H1312" s="5">
        <v>46150</v>
      </c>
      <c r="I1312" s="646">
        <v>3.2</v>
      </c>
      <c r="J1312" s="8">
        <v>1.32E-2</v>
      </c>
      <c r="K1312" s="8">
        <f>+IF(Dumpadas[[#This Row],[ley]]&gt;0.03,0.03,Dumpadas[[#This Row],[ley]])</f>
        <v>1.32E-2</v>
      </c>
      <c r="L1312" s="427"/>
      <c r="M1312" s="386">
        <v>29036</v>
      </c>
      <c r="N1312" s="386"/>
      <c r="O1312" s="7">
        <v>1.2E-2</v>
      </c>
      <c r="P1312" s="10" t="str" cm="1">
        <f t="array" ref="P1312">INDEX(Rangos!$E$3:$E$16,MATCH(1,(Dumpadas[[#This Row],[ley]]&gt;=Rangos!$B$3:$B$16)*(Dumpadas[[#This Row],[ley]]&lt;=Rangos!$C$3:$C$16),0))</f>
        <v>D</v>
      </c>
      <c r="R1312" s="769"/>
      <c r="S1312" s="769" t="s">
        <v>2004</v>
      </c>
      <c r="T1312" s="369">
        <v>1</v>
      </c>
      <c r="U1312" s="369">
        <v>3.2</v>
      </c>
      <c r="V1312" s="10">
        <v>1.7399999999999999E-2</v>
      </c>
      <c r="Y1312" s="769"/>
      <c r="Z1312" s="769" t="s">
        <v>2004</v>
      </c>
      <c r="AA1312" s="369">
        <v>1</v>
      </c>
      <c r="AB1312" s="369">
        <v>3.2</v>
      </c>
      <c r="AC1312" s="10">
        <v>1.7399999999999999E-2</v>
      </c>
      <c r="AD1312" s="10">
        <v>1.7399999999999999E-2</v>
      </c>
    </row>
    <row r="1313" spans="2:30">
      <c r="B1313" s="646"/>
      <c r="C1313" s="773" t="s">
        <v>3786</v>
      </c>
      <c r="D1313" s="773" t="s">
        <v>227</v>
      </c>
      <c r="E1313" s="646">
        <v>1316</v>
      </c>
      <c r="F1313" s="410" t="str">
        <f>Dumpadas[[#This Row],[punto]] &amp; " "&amp;Dumpadas[[#This Row],[jornada]]&amp;" " &amp; Dumpadas[[#This Row],[N°Acop]] &amp; " " &amp; TEXT(Dumpadas[[#This Row],[fecha ]], "dd-mm-yyyy")</f>
        <v>NIVEL 974 M4 6N PM 1316 08-05-2026</v>
      </c>
      <c r="G1313" s="646" t="s">
        <v>16</v>
      </c>
      <c r="H1313" s="5">
        <v>46150</v>
      </c>
      <c r="I1313" s="646">
        <v>3.2</v>
      </c>
      <c r="J1313" s="8">
        <v>1.7299999999999999E-2</v>
      </c>
      <c r="K1313" s="8">
        <f>+IF(Dumpadas[[#This Row],[ley]]&gt;0.03,0.03,Dumpadas[[#This Row],[ley]])</f>
        <v>1.7299999999999999E-2</v>
      </c>
      <c r="L1313" s="427"/>
      <c r="M1313" s="386">
        <v>29037</v>
      </c>
      <c r="N1313" s="386"/>
      <c r="O1313" s="7">
        <v>1.2E-2</v>
      </c>
      <c r="P1313" s="10" t="str" cm="1">
        <f t="array" ref="P1313">INDEX(Rangos!$E$3:$E$16,MATCH(1,(Dumpadas[[#This Row],[ley]]&gt;=Rangos!$B$3:$B$16)*(Dumpadas[[#This Row],[ley]]&lt;=Rangos!$C$3:$C$16),0))</f>
        <v>F</v>
      </c>
      <c r="R1313" s="769"/>
      <c r="S1313" s="769" t="s">
        <v>2005</v>
      </c>
      <c r="T1313" s="369">
        <v>1</v>
      </c>
      <c r="U1313" s="369">
        <v>3.2</v>
      </c>
      <c r="V1313" s="10">
        <v>5.5999999999999999E-3</v>
      </c>
      <c r="Y1313" s="769"/>
      <c r="Z1313" s="769" t="s">
        <v>2005</v>
      </c>
      <c r="AA1313" s="369">
        <v>1</v>
      </c>
      <c r="AB1313" s="369">
        <v>3.2</v>
      </c>
      <c r="AC1313" s="10">
        <v>5.5999999999999999E-3</v>
      </c>
      <c r="AD1313" s="10">
        <v>5.5999999999999999E-3</v>
      </c>
    </row>
    <row r="1314" spans="2:30">
      <c r="B1314" s="646"/>
      <c r="C1314" s="773" t="s">
        <v>3786</v>
      </c>
      <c r="D1314" s="773" t="s">
        <v>227</v>
      </c>
      <c r="E1314" s="646">
        <v>1317</v>
      </c>
      <c r="F1314" s="410" t="str">
        <f>Dumpadas[[#This Row],[punto]] &amp; " "&amp;Dumpadas[[#This Row],[jornada]]&amp;" " &amp; Dumpadas[[#This Row],[N°Acop]] &amp; " " &amp; TEXT(Dumpadas[[#This Row],[fecha ]], "dd-mm-yyyy")</f>
        <v>NIVEL 974 M4 6N PM 1317 08-05-2026</v>
      </c>
      <c r="G1314" s="646" t="s">
        <v>16</v>
      </c>
      <c r="H1314" s="5">
        <v>46150</v>
      </c>
      <c r="I1314" s="646">
        <v>3.2</v>
      </c>
      <c r="J1314" s="8">
        <v>1.9099999999999999E-2</v>
      </c>
      <c r="K1314" s="8">
        <f>+IF(Dumpadas[[#This Row],[ley]]&gt;0.03,0.03,Dumpadas[[#This Row],[ley]])</f>
        <v>1.9099999999999999E-2</v>
      </c>
      <c r="L1314" s="427"/>
      <c r="M1314" s="386">
        <v>29037</v>
      </c>
      <c r="N1314" s="386"/>
      <c r="O1314" s="7">
        <v>1.2E-2</v>
      </c>
      <c r="P1314" s="10" t="str" cm="1">
        <f t="array" ref="P1314">INDEX(Rangos!$E$3:$E$16,MATCH(1,(Dumpadas[[#This Row],[ley]]&gt;=Rangos!$B$3:$B$16)*(Dumpadas[[#This Row],[ley]]&lt;=Rangos!$C$3:$C$16),0))</f>
        <v>H</v>
      </c>
      <c r="R1314" s="769"/>
      <c r="S1314" s="769" t="s">
        <v>2006</v>
      </c>
      <c r="T1314" s="369">
        <v>1</v>
      </c>
      <c r="U1314" s="369">
        <v>3.2</v>
      </c>
      <c r="V1314" s="10">
        <v>1.3100000000000001E-2</v>
      </c>
      <c r="Y1314" s="769"/>
      <c r="Z1314" s="769" t="s">
        <v>2006</v>
      </c>
      <c r="AA1314" s="369">
        <v>1</v>
      </c>
      <c r="AB1314" s="369">
        <v>3.2</v>
      </c>
      <c r="AC1314" s="10">
        <v>1.3100000000000001E-2</v>
      </c>
      <c r="AD1314" s="10">
        <v>1.3100000000000001E-2</v>
      </c>
    </row>
    <row r="1315" spans="2:30">
      <c r="B1315" s="646"/>
      <c r="C1315" s="773" t="s">
        <v>3786</v>
      </c>
      <c r="D1315" s="773" t="s">
        <v>227</v>
      </c>
      <c r="E1315" s="646">
        <v>1318</v>
      </c>
      <c r="F1315" s="410" t="str">
        <f>Dumpadas[[#This Row],[punto]] &amp; " "&amp;Dumpadas[[#This Row],[jornada]]&amp;" " &amp; Dumpadas[[#This Row],[N°Acop]] &amp; " " &amp; TEXT(Dumpadas[[#This Row],[fecha ]], "dd-mm-yyyy")</f>
        <v>NIVEL 974 M4 6N PM 1318 08-05-2026</v>
      </c>
      <c r="G1315" s="646" t="s">
        <v>16</v>
      </c>
      <c r="H1315" s="5">
        <v>46150</v>
      </c>
      <c r="I1315" s="646">
        <v>3.2</v>
      </c>
      <c r="J1315" s="8">
        <v>1.5900000000000001E-2</v>
      </c>
      <c r="K1315" s="8">
        <f>+IF(Dumpadas[[#This Row],[ley]]&gt;0.03,0.03,Dumpadas[[#This Row],[ley]])</f>
        <v>1.5900000000000001E-2</v>
      </c>
      <c r="L1315" s="427"/>
      <c r="M1315" s="386">
        <v>29037</v>
      </c>
      <c r="N1315" s="386"/>
      <c r="O1315" s="7">
        <v>1.2E-2</v>
      </c>
      <c r="P1315" s="10" t="str" cm="1">
        <f t="array" ref="P1315">INDEX(Rangos!$E$3:$E$16,MATCH(1,(Dumpadas[[#This Row],[ley]]&gt;=Rangos!$B$3:$B$16)*(Dumpadas[[#This Row],[ley]]&lt;=Rangos!$C$3:$C$16),0))</f>
        <v>F</v>
      </c>
      <c r="R1315" s="769"/>
      <c r="S1315" s="769" t="s">
        <v>2007</v>
      </c>
      <c r="T1315" s="369">
        <v>1</v>
      </c>
      <c r="U1315" s="369">
        <v>3.2</v>
      </c>
      <c r="V1315" s="10">
        <v>8.3000000000000001E-3</v>
      </c>
      <c r="Y1315" s="769"/>
      <c r="Z1315" s="769" t="s">
        <v>2007</v>
      </c>
      <c r="AA1315" s="369">
        <v>1</v>
      </c>
      <c r="AB1315" s="369">
        <v>3.2</v>
      </c>
      <c r="AC1315" s="10">
        <v>8.3000000000000001E-3</v>
      </c>
      <c r="AD1315" s="10">
        <v>8.3000000000000001E-3</v>
      </c>
    </row>
    <row r="1316" spans="2:30">
      <c r="B1316" s="646"/>
      <c r="C1316" s="773" t="s">
        <v>3786</v>
      </c>
      <c r="D1316" s="773" t="s">
        <v>227</v>
      </c>
      <c r="E1316" s="646">
        <v>1319</v>
      </c>
      <c r="F1316" s="410" t="str">
        <f>Dumpadas[[#This Row],[punto]] &amp; " "&amp;Dumpadas[[#This Row],[jornada]]&amp;" " &amp; Dumpadas[[#This Row],[N°Acop]] &amp; " " &amp; TEXT(Dumpadas[[#This Row],[fecha ]], "dd-mm-yyyy")</f>
        <v>NIVEL 974 M4 6N PM 1319 08-05-2026</v>
      </c>
      <c r="G1316" s="646" t="s">
        <v>16</v>
      </c>
      <c r="H1316" s="5">
        <v>46150</v>
      </c>
      <c r="I1316" s="646">
        <v>3.2</v>
      </c>
      <c r="J1316" s="8">
        <v>1.8499999999999999E-2</v>
      </c>
      <c r="K1316" s="8">
        <f>+IF(Dumpadas[[#This Row],[ley]]&gt;0.03,0.03,Dumpadas[[#This Row],[ley]])</f>
        <v>1.8499999999999999E-2</v>
      </c>
      <c r="L1316" s="427"/>
      <c r="M1316" s="386">
        <v>29037</v>
      </c>
      <c r="N1316" s="386"/>
      <c r="O1316" s="7">
        <v>1.2E-2</v>
      </c>
      <c r="P1316" s="10" t="str" cm="1">
        <f t="array" ref="P1316">INDEX(Rangos!$E$3:$E$16,MATCH(1,(Dumpadas[[#This Row],[ley]]&gt;=Rangos!$B$3:$B$16)*(Dumpadas[[#This Row],[ley]]&lt;=Rangos!$C$3:$C$16),0))</f>
        <v>G</v>
      </c>
      <c r="R1316" s="769"/>
      <c r="S1316" s="769" t="s">
        <v>2008</v>
      </c>
      <c r="T1316" s="369">
        <v>1</v>
      </c>
      <c r="U1316" s="369">
        <v>3.2</v>
      </c>
      <c r="V1316" s="10">
        <v>1.3299999999999999E-2</v>
      </c>
      <c r="Y1316" s="769"/>
      <c r="Z1316" s="769" t="s">
        <v>2008</v>
      </c>
      <c r="AA1316" s="369">
        <v>1</v>
      </c>
      <c r="AB1316" s="369">
        <v>3.2</v>
      </c>
      <c r="AC1316" s="10">
        <v>1.3299999999999999E-2</v>
      </c>
      <c r="AD1316" s="10">
        <v>1.3299999999999999E-2</v>
      </c>
    </row>
    <row r="1317" spans="2:30">
      <c r="B1317" s="646"/>
      <c r="C1317" s="773" t="s">
        <v>3786</v>
      </c>
      <c r="D1317" s="773" t="s">
        <v>227</v>
      </c>
      <c r="E1317" s="646">
        <v>1320</v>
      </c>
      <c r="F1317" s="410" t="str">
        <f>Dumpadas[[#This Row],[punto]] &amp; " "&amp;Dumpadas[[#This Row],[jornada]]&amp;" " &amp; Dumpadas[[#This Row],[N°Acop]] &amp; " " &amp; TEXT(Dumpadas[[#This Row],[fecha ]], "dd-mm-yyyy")</f>
        <v>NIVEL 974 M4 6N PM 1320 08-05-2026</v>
      </c>
      <c r="G1317" s="646" t="s">
        <v>16</v>
      </c>
      <c r="H1317" s="5">
        <v>46150</v>
      </c>
      <c r="I1317" s="646">
        <v>3.2</v>
      </c>
      <c r="J1317" s="8">
        <v>1.7100000000000001E-2</v>
      </c>
      <c r="K1317" s="8">
        <f>+IF(Dumpadas[[#This Row],[ley]]&gt;0.03,0.03,Dumpadas[[#This Row],[ley]])</f>
        <v>1.7100000000000001E-2</v>
      </c>
      <c r="L1317" s="427"/>
      <c r="M1317" s="386">
        <v>29037</v>
      </c>
      <c r="N1317" s="386"/>
      <c r="O1317" s="7">
        <v>1.2E-2</v>
      </c>
      <c r="P1317" s="10" t="str" cm="1">
        <f t="array" ref="P1317">INDEX(Rangos!$E$3:$E$16,MATCH(1,(Dumpadas[[#This Row],[ley]]&gt;=Rangos!$B$3:$B$16)*(Dumpadas[[#This Row],[ley]]&lt;=Rangos!$C$3:$C$16),0))</f>
        <v>F</v>
      </c>
      <c r="R1317" s="769"/>
      <c r="S1317" s="769" t="s">
        <v>2009</v>
      </c>
      <c r="T1317" s="369">
        <v>1</v>
      </c>
      <c r="U1317" s="369">
        <v>3.2</v>
      </c>
      <c r="V1317" s="10">
        <v>1.0500000000000001E-2</v>
      </c>
      <c r="Y1317" s="769"/>
      <c r="Z1317" s="769" t="s">
        <v>2009</v>
      </c>
      <c r="AA1317" s="369">
        <v>1</v>
      </c>
      <c r="AB1317" s="369">
        <v>3.2</v>
      </c>
      <c r="AC1317" s="10">
        <v>1.0500000000000001E-2</v>
      </c>
      <c r="AD1317" s="10">
        <v>1.0500000000000001E-2</v>
      </c>
    </row>
    <row r="1318" spans="2:30">
      <c r="B1318" s="646"/>
      <c r="C1318" s="773" t="s">
        <v>3786</v>
      </c>
      <c r="D1318" s="773" t="s">
        <v>227</v>
      </c>
      <c r="E1318" s="646">
        <v>1321</v>
      </c>
      <c r="F1318" s="410" t="str">
        <f>Dumpadas[[#This Row],[punto]] &amp; " "&amp;Dumpadas[[#This Row],[jornada]]&amp;" " &amp; Dumpadas[[#This Row],[N°Acop]] &amp; " " &amp; TEXT(Dumpadas[[#This Row],[fecha ]], "dd-mm-yyyy")</f>
        <v>NIVEL 974 M4 6N PM 1321 08-05-2026</v>
      </c>
      <c r="G1318" s="646" t="s">
        <v>16</v>
      </c>
      <c r="H1318" s="5">
        <v>46150</v>
      </c>
      <c r="I1318" s="646">
        <v>3.2</v>
      </c>
      <c r="J1318" s="8">
        <v>1.32E-2</v>
      </c>
      <c r="K1318" s="8">
        <f>+IF(Dumpadas[[#This Row],[ley]]&gt;0.03,0.03,Dumpadas[[#This Row],[ley]])</f>
        <v>1.32E-2</v>
      </c>
      <c r="L1318" s="427"/>
      <c r="M1318" s="386">
        <v>29037</v>
      </c>
      <c r="N1318" s="386"/>
      <c r="O1318" s="7">
        <v>1.2E-2</v>
      </c>
      <c r="P1318" s="10" t="str" cm="1">
        <f t="array" ref="P1318">INDEX(Rangos!$E$3:$E$16,MATCH(1,(Dumpadas[[#This Row],[ley]]&gt;=Rangos!$B$3:$B$16)*(Dumpadas[[#This Row],[ley]]&lt;=Rangos!$C$3:$C$16),0))</f>
        <v>D</v>
      </c>
      <c r="R1318" s="769"/>
      <c r="S1318" s="769" t="s">
        <v>2010</v>
      </c>
      <c r="T1318" s="369">
        <v>1</v>
      </c>
      <c r="U1318" s="369">
        <v>3.2</v>
      </c>
      <c r="V1318" s="10">
        <v>1.32E-2</v>
      </c>
      <c r="Y1318" s="769"/>
      <c r="Z1318" s="769" t="s">
        <v>2010</v>
      </c>
      <c r="AA1318" s="369">
        <v>1</v>
      </c>
      <c r="AB1318" s="369">
        <v>3.2</v>
      </c>
      <c r="AC1318" s="10">
        <v>1.32E-2</v>
      </c>
      <c r="AD1318" s="10">
        <v>1.32E-2</v>
      </c>
    </row>
    <row r="1319" spans="2:30">
      <c r="B1319" s="646"/>
      <c r="C1319" s="773" t="s">
        <v>3786</v>
      </c>
      <c r="D1319" s="773" t="s">
        <v>227</v>
      </c>
      <c r="E1319" s="646">
        <v>1322</v>
      </c>
      <c r="F1319" s="410" t="str">
        <f>Dumpadas[[#This Row],[punto]] &amp; " "&amp;Dumpadas[[#This Row],[jornada]]&amp;" " &amp; Dumpadas[[#This Row],[N°Acop]] &amp; " " &amp; TEXT(Dumpadas[[#This Row],[fecha ]], "dd-mm-yyyy")</f>
        <v>NIVEL 974 M4 6N PM 1322 08-05-2026</v>
      </c>
      <c r="G1319" s="646" t="s">
        <v>16</v>
      </c>
      <c r="H1319" s="5">
        <v>46150</v>
      </c>
      <c r="I1319" s="646">
        <v>3.2</v>
      </c>
      <c r="J1319" s="8">
        <v>1.55E-2</v>
      </c>
      <c r="K1319" s="8">
        <f>+IF(Dumpadas[[#This Row],[ley]]&gt;0.03,0.03,Dumpadas[[#This Row],[ley]])</f>
        <v>1.55E-2</v>
      </c>
      <c r="L1319" s="427"/>
      <c r="M1319" s="386">
        <v>29037</v>
      </c>
      <c r="N1319" s="386"/>
      <c r="O1319" s="7">
        <v>1.2E-2</v>
      </c>
      <c r="P1319" s="10" t="str" cm="1">
        <f t="array" ref="P1319">INDEX(Rangos!$E$3:$E$16,MATCH(1,(Dumpadas[[#This Row],[ley]]&gt;=Rangos!$B$3:$B$16)*(Dumpadas[[#This Row],[ley]]&lt;=Rangos!$C$3:$C$16),0))</f>
        <v>F</v>
      </c>
      <c r="R1319" s="769"/>
      <c r="S1319" s="769" t="s">
        <v>2011</v>
      </c>
      <c r="T1319" s="369">
        <v>1</v>
      </c>
      <c r="U1319" s="369">
        <v>3.2</v>
      </c>
      <c r="V1319" s="10">
        <v>8.6E-3</v>
      </c>
      <c r="Y1319" s="769"/>
      <c r="Z1319" s="769" t="s">
        <v>2011</v>
      </c>
      <c r="AA1319" s="369">
        <v>1</v>
      </c>
      <c r="AB1319" s="369">
        <v>3.2</v>
      </c>
      <c r="AC1319" s="10">
        <v>8.6E-3</v>
      </c>
      <c r="AD1319" s="10">
        <v>8.6E-3</v>
      </c>
    </row>
    <row r="1320" spans="2:30">
      <c r="B1320" s="646"/>
      <c r="C1320" s="773" t="s">
        <v>3786</v>
      </c>
      <c r="D1320" s="773" t="s">
        <v>227</v>
      </c>
      <c r="E1320" s="646">
        <v>1323</v>
      </c>
      <c r="F1320" s="410" t="str">
        <f>Dumpadas[[#This Row],[punto]] &amp; " "&amp;Dumpadas[[#This Row],[jornada]]&amp;" " &amp; Dumpadas[[#This Row],[N°Acop]] &amp; " " &amp; TEXT(Dumpadas[[#This Row],[fecha ]], "dd-mm-yyyy")</f>
        <v>NIVEL 974 M4 6N PM 1323 08-05-2026</v>
      </c>
      <c r="G1320" s="646" t="s">
        <v>16</v>
      </c>
      <c r="H1320" s="5">
        <v>46150</v>
      </c>
      <c r="I1320" s="646">
        <v>3.2</v>
      </c>
      <c r="J1320" s="8">
        <v>1.49E-2</v>
      </c>
      <c r="K1320" s="8">
        <f>+IF(Dumpadas[[#This Row],[ley]]&gt;0.03,0.03,Dumpadas[[#This Row],[ley]])</f>
        <v>1.49E-2</v>
      </c>
      <c r="L1320" s="427"/>
      <c r="M1320" s="386">
        <v>29037</v>
      </c>
      <c r="N1320" s="386"/>
      <c r="O1320" s="7">
        <v>1.2E-2</v>
      </c>
      <c r="P1320" s="10" t="str" cm="1">
        <f t="array" ref="P1320">INDEX(Rangos!$E$3:$E$16,MATCH(1,(Dumpadas[[#This Row],[ley]]&gt;=Rangos!$B$3:$B$16)*(Dumpadas[[#This Row],[ley]]&lt;=Rangos!$C$3:$C$16),0))</f>
        <v>E</v>
      </c>
      <c r="R1320" s="769"/>
      <c r="S1320" s="769" t="s">
        <v>2012</v>
      </c>
      <c r="T1320" s="369">
        <v>1</v>
      </c>
      <c r="U1320" s="369">
        <v>3.2</v>
      </c>
      <c r="V1320" s="10">
        <v>1.4200000000000001E-2</v>
      </c>
      <c r="Y1320" s="769"/>
      <c r="Z1320" s="769" t="s">
        <v>2012</v>
      </c>
      <c r="AA1320" s="369">
        <v>1</v>
      </c>
      <c r="AB1320" s="369">
        <v>3.2</v>
      </c>
      <c r="AC1320" s="10">
        <v>1.4200000000000001E-2</v>
      </c>
      <c r="AD1320" s="10">
        <v>1.4200000000000001E-2</v>
      </c>
    </row>
    <row r="1321" spans="2:30">
      <c r="B1321" s="646"/>
      <c r="C1321" s="773" t="s">
        <v>3786</v>
      </c>
      <c r="D1321" s="773" t="s">
        <v>227</v>
      </c>
      <c r="E1321" s="646">
        <v>1324</v>
      </c>
      <c r="F1321" s="410" t="str">
        <f>Dumpadas[[#This Row],[punto]] &amp; " "&amp;Dumpadas[[#This Row],[jornada]]&amp;" " &amp; Dumpadas[[#This Row],[N°Acop]] &amp; " " &amp; TEXT(Dumpadas[[#This Row],[fecha ]], "dd-mm-yyyy")</f>
        <v>NIVEL 974 M4 6N PM 1324 08-05-2026</v>
      </c>
      <c r="G1321" s="646" t="s">
        <v>16</v>
      </c>
      <c r="H1321" s="5">
        <v>46150</v>
      </c>
      <c r="I1321" s="646">
        <v>3.2</v>
      </c>
      <c r="J1321" s="8">
        <v>1.6E-2</v>
      </c>
      <c r="K1321" s="8">
        <f>+IF(Dumpadas[[#This Row],[ley]]&gt;0.03,0.03,Dumpadas[[#This Row],[ley]])</f>
        <v>1.6E-2</v>
      </c>
      <c r="L1321" s="427"/>
      <c r="M1321" s="386">
        <v>29037</v>
      </c>
      <c r="N1321" s="386"/>
      <c r="O1321" s="7">
        <v>1.2E-2</v>
      </c>
      <c r="P1321" s="10" t="str" cm="1">
        <f t="array" ref="P1321">INDEX(Rangos!$E$3:$E$16,MATCH(1,(Dumpadas[[#This Row],[ley]]&gt;=Rangos!$B$3:$B$16)*(Dumpadas[[#This Row],[ley]]&lt;=Rangos!$C$3:$C$16),0))</f>
        <v>F</v>
      </c>
      <c r="R1321" s="769"/>
      <c r="S1321" s="769" t="s">
        <v>2013</v>
      </c>
      <c r="T1321" s="369">
        <v>1</v>
      </c>
      <c r="U1321" s="369">
        <v>3.2</v>
      </c>
      <c r="V1321" s="10">
        <v>1.6500000000000001E-2</v>
      </c>
      <c r="Y1321" s="769"/>
      <c r="Z1321" s="769" t="s">
        <v>2013</v>
      </c>
      <c r="AA1321" s="369">
        <v>1</v>
      </c>
      <c r="AB1321" s="369">
        <v>3.2</v>
      </c>
      <c r="AC1321" s="10">
        <v>1.6500000000000001E-2</v>
      </c>
      <c r="AD1321" s="10">
        <v>1.6500000000000001E-2</v>
      </c>
    </row>
    <row r="1322" spans="2:30">
      <c r="B1322" s="646"/>
      <c r="C1322" s="773" t="s">
        <v>3786</v>
      </c>
      <c r="D1322" s="773" t="s">
        <v>227</v>
      </c>
      <c r="E1322" s="646">
        <v>1325</v>
      </c>
      <c r="F1322" s="410" t="str">
        <f>Dumpadas[[#This Row],[punto]] &amp; " "&amp;Dumpadas[[#This Row],[jornada]]&amp;" " &amp; Dumpadas[[#This Row],[N°Acop]] &amp; " " &amp; TEXT(Dumpadas[[#This Row],[fecha ]], "dd-mm-yyyy")</f>
        <v>NIVEL 974 M4 6N PM 1325 08-05-2026</v>
      </c>
      <c r="G1322" s="646" t="s">
        <v>16</v>
      </c>
      <c r="H1322" s="5">
        <v>46150</v>
      </c>
      <c r="I1322" s="646">
        <v>3.2</v>
      </c>
      <c r="J1322" s="8">
        <v>1.7299999999999999E-2</v>
      </c>
      <c r="K1322" s="8">
        <f>+IF(Dumpadas[[#This Row],[ley]]&gt;0.03,0.03,Dumpadas[[#This Row],[ley]])</f>
        <v>1.7299999999999999E-2</v>
      </c>
      <c r="L1322" s="427"/>
      <c r="M1322" s="386">
        <v>29037</v>
      </c>
      <c r="N1322" s="386"/>
      <c r="O1322" s="7">
        <v>1.2E-2</v>
      </c>
      <c r="P1322" s="10" t="str" cm="1">
        <f t="array" ref="P1322">INDEX(Rangos!$E$3:$E$16,MATCH(1,(Dumpadas[[#This Row],[ley]]&gt;=Rangos!$B$3:$B$16)*(Dumpadas[[#This Row],[ley]]&lt;=Rangos!$C$3:$C$16),0))</f>
        <v>F</v>
      </c>
      <c r="R1322" s="769"/>
      <c r="S1322" s="769" t="s">
        <v>2014</v>
      </c>
      <c r="T1322" s="369">
        <v>1</v>
      </c>
      <c r="U1322" s="369">
        <v>3.2</v>
      </c>
      <c r="V1322" s="10">
        <v>1.29E-2</v>
      </c>
      <c r="Y1322" s="769"/>
      <c r="Z1322" s="769" t="s">
        <v>2014</v>
      </c>
      <c r="AA1322" s="369">
        <v>1</v>
      </c>
      <c r="AB1322" s="369">
        <v>3.2</v>
      </c>
      <c r="AC1322" s="10">
        <v>1.29E-2</v>
      </c>
      <c r="AD1322" s="10">
        <v>1.29E-2</v>
      </c>
    </row>
    <row r="1323" spans="2:30">
      <c r="B1323" s="646"/>
      <c r="C1323" s="773" t="s">
        <v>3786</v>
      </c>
      <c r="D1323" s="773" t="s">
        <v>227</v>
      </c>
      <c r="E1323" s="646">
        <v>1326</v>
      </c>
      <c r="F1323" s="410" t="str">
        <f>Dumpadas[[#This Row],[punto]] &amp; " "&amp;Dumpadas[[#This Row],[jornada]]&amp;" " &amp; Dumpadas[[#This Row],[N°Acop]] &amp; " " &amp; TEXT(Dumpadas[[#This Row],[fecha ]], "dd-mm-yyyy")</f>
        <v>NIVEL 974 M4 6N PM 1326 08-05-2026</v>
      </c>
      <c r="G1323" s="646" t="s">
        <v>16</v>
      </c>
      <c r="H1323" s="5">
        <v>46150</v>
      </c>
      <c r="I1323" s="646">
        <v>3.2</v>
      </c>
      <c r="J1323" s="8">
        <v>1.6299999999999999E-2</v>
      </c>
      <c r="K1323" s="8">
        <f>+IF(Dumpadas[[#This Row],[ley]]&gt;0.03,0.03,Dumpadas[[#This Row],[ley]])</f>
        <v>1.6299999999999999E-2</v>
      </c>
      <c r="L1323" s="427"/>
      <c r="M1323" s="386">
        <v>29038</v>
      </c>
      <c r="N1323" s="386"/>
      <c r="O1323" s="7">
        <v>1.2E-2</v>
      </c>
      <c r="P1323" s="10" t="str" cm="1">
        <f t="array" ref="P1323">INDEX(Rangos!$E$3:$E$16,MATCH(1,(Dumpadas[[#This Row],[ley]]&gt;=Rangos!$B$3:$B$16)*(Dumpadas[[#This Row],[ley]]&lt;=Rangos!$C$3:$C$16),0))</f>
        <v>F</v>
      </c>
      <c r="R1323" s="769"/>
      <c r="S1323" s="769" t="s">
        <v>2015</v>
      </c>
      <c r="T1323" s="369">
        <v>1</v>
      </c>
      <c r="U1323" s="369">
        <v>3.2</v>
      </c>
      <c r="V1323" s="10">
        <v>1.41E-2</v>
      </c>
      <c r="Y1323" s="769"/>
      <c r="Z1323" s="769" t="s">
        <v>2015</v>
      </c>
      <c r="AA1323" s="369">
        <v>1</v>
      </c>
      <c r="AB1323" s="369">
        <v>3.2</v>
      </c>
      <c r="AC1323" s="10">
        <v>1.41E-2</v>
      </c>
      <c r="AD1323" s="10">
        <v>1.41E-2</v>
      </c>
    </row>
    <row r="1324" spans="2:30">
      <c r="B1324" s="646"/>
      <c r="C1324" s="773" t="s">
        <v>3786</v>
      </c>
      <c r="D1324" s="773" t="s">
        <v>227</v>
      </c>
      <c r="E1324" s="646">
        <v>1327</v>
      </c>
      <c r="F1324" s="410" t="str">
        <f>Dumpadas[[#This Row],[punto]] &amp; " "&amp;Dumpadas[[#This Row],[jornada]]&amp;" " &amp; Dumpadas[[#This Row],[N°Acop]] &amp; " " &amp; TEXT(Dumpadas[[#This Row],[fecha ]], "dd-mm-yyyy")</f>
        <v>NIVEL 974 M4 6N PM 1327 08-05-2026</v>
      </c>
      <c r="G1324" s="646" t="s">
        <v>16</v>
      </c>
      <c r="H1324" s="5">
        <v>46150</v>
      </c>
      <c r="I1324" s="646">
        <v>3.2</v>
      </c>
      <c r="J1324" s="8">
        <v>2.1700000000000001E-2</v>
      </c>
      <c r="K1324" s="8">
        <f>+IF(Dumpadas[[#This Row],[ley]]&gt;0.03,0.03,Dumpadas[[#This Row],[ley]])</f>
        <v>2.1700000000000001E-2</v>
      </c>
      <c r="L1324" s="427"/>
      <c r="M1324" s="386">
        <v>29038</v>
      </c>
      <c r="N1324" s="386"/>
      <c r="O1324" s="7">
        <v>1.2E-2</v>
      </c>
      <c r="P1324" s="10" t="str" cm="1">
        <f t="array" ref="P1324">INDEX(Rangos!$E$3:$E$16,MATCH(1,(Dumpadas[[#This Row],[ley]]&gt;=Rangos!$B$3:$B$16)*(Dumpadas[[#This Row],[ley]]&lt;=Rangos!$C$3:$C$16),0))</f>
        <v>I</v>
      </c>
      <c r="R1324" s="769"/>
      <c r="S1324" s="769" t="s">
        <v>2016</v>
      </c>
      <c r="T1324" s="369">
        <v>1</v>
      </c>
      <c r="U1324" s="369">
        <v>3.2</v>
      </c>
      <c r="V1324" s="10">
        <v>1.1900000000000001E-2</v>
      </c>
      <c r="Y1324" s="769"/>
      <c r="Z1324" s="769" t="s">
        <v>2016</v>
      </c>
      <c r="AA1324" s="369">
        <v>1</v>
      </c>
      <c r="AB1324" s="369">
        <v>3.2</v>
      </c>
      <c r="AC1324" s="10">
        <v>1.1900000000000001E-2</v>
      </c>
      <c r="AD1324" s="10">
        <v>1.1900000000000001E-2</v>
      </c>
    </row>
    <row r="1325" spans="2:30">
      <c r="B1325" s="646"/>
      <c r="C1325" s="773" t="s">
        <v>3786</v>
      </c>
      <c r="D1325" s="773" t="s">
        <v>227</v>
      </c>
      <c r="E1325" s="646">
        <v>1328</v>
      </c>
      <c r="F1325" s="410" t="str">
        <f>Dumpadas[[#This Row],[punto]] &amp; " "&amp;Dumpadas[[#This Row],[jornada]]&amp;" " &amp; Dumpadas[[#This Row],[N°Acop]] &amp; " " &amp; TEXT(Dumpadas[[#This Row],[fecha ]], "dd-mm-yyyy")</f>
        <v>NIVEL 974 M4 6N PM 1328 08-05-2026</v>
      </c>
      <c r="G1325" s="646" t="s">
        <v>16</v>
      </c>
      <c r="H1325" s="5">
        <v>46150</v>
      </c>
      <c r="I1325" s="646">
        <v>3.2</v>
      </c>
      <c r="J1325" s="8">
        <v>1.9300000000000001E-2</v>
      </c>
      <c r="K1325" s="8">
        <f>+IF(Dumpadas[[#This Row],[ley]]&gt;0.03,0.03,Dumpadas[[#This Row],[ley]])</f>
        <v>1.9300000000000001E-2</v>
      </c>
      <c r="L1325" s="427"/>
      <c r="M1325" s="386">
        <v>29038</v>
      </c>
      <c r="N1325" s="386"/>
      <c r="O1325" s="7">
        <v>1.2E-2</v>
      </c>
      <c r="P1325" s="10" t="str" cm="1">
        <f t="array" ref="P1325">INDEX(Rangos!$E$3:$E$16,MATCH(1,(Dumpadas[[#This Row],[ley]]&gt;=Rangos!$B$3:$B$16)*(Dumpadas[[#This Row],[ley]]&lt;=Rangos!$C$3:$C$16),0))</f>
        <v>H</v>
      </c>
      <c r="R1325" s="769"/>
      <c r="S1325" s="769" t="s">
        <v>2017</v>
      </c>
      <c r="T1325" s="369">
        <v>1</v>
      </c>
      <c r="U1325" s="369">
        <v>3.2</v>
      </c>
      <c r="V1325" s="10">
        <v>1.4200000000000001E-2</v>
      </c>
      <c r="Y1325" s="769"/>
      <c r="Z1325" s="769" t="s">
        <v>2017</v>
      </c>
      <c r="AA1325" s="369">
        <v>1</v>
      </c>
      <c r="AB1325" s="369">
        <v>3.2</v>
      </c>
      <c r="AC1325" s="10">
        <v>1.4200000000000001E-2</v>
      </c>
      <c r="AD1325" s="10">
        <v>1.4200000000000001E-2</v>
      </c>
    </row>
    <row r="1326" spans="2:30">
      <c r="B1326" s="646"/>
      <c r="C1326" s="773" t="s">
        <v>3786</v>
      </c>
      <c r="D1326" s="773" t="s">
        <v>227</v>
      </c>
      <c r="E1326" s="646">
        <v>1329</v>
      </c>
      <c r="F1326" s="410" t="str">
        <f>Dumpadas[[#This Row],[punto]] &amp; " "&amp;Dumpadas[[#This Row],[jornada]]&amp;" " &amp; Dumpadas[[#This Row],[N°Acop]] &amp; " " &amp; TEXT(Dumpadas[[#This Row],[fecha ]], "dd-mm-yyyy")</f>
        <v>NIVEL 974 M4 6N PM 1329 08-05-2026</v>
      </c>
      <c r="G1326" s="646" t="s">
        <v>16</v>
      </c>
      <c r="H1326" s="5">
        <v>46150</v>
      </c>
      <c r="I1326" s="646">
        <v>3.2</v>
      </c>
      <c r="J1326" s="8">
        <v>1.6400000000000001E-2</v>
      </c>
      <c r="K1326" s="8">
        <f>+IF(Dumpadas[[#This Row],[ley]]&gt;0.03,0.03,Dumpadas[[#This Row],[ley]])</f>
        <v>1.6400000000000001E-2</v>
      </c>
      <c r="L1326" s="427"/>
      <c r="M1326" s="386">
        <v>29038</v>
      </c>
      <c r="N1326" s="386"/>
      <c r="O1326" s="7">
        <v>1.2E-2</v>
      </c>
      <c r="P1326" s="10" t="str" cm="1">
        <f t="array" ref="P1326">INDEX(Rangos!$E$3:$E$16,MATCH(1,(Dumpadas[[#This Row],[ley]]&gt;=Rangos!$B$3:$B$16)*(Dumpadas[[#This Row],[ley]]&lt;=Rangos!$C$3:$C$16),0))</f>
        <v>F</v>
      </c>
      <c r="R1326" s="769"/>
      <c r="S1326" s="769" t="s">
        <v>2018</v>
      </c>
      <c r="T1326" s="369">
        <v>1</v>
      </c>
      <c r="U1326" s="369">
        <v>3.2</v>
      </c>
      <c r="V1326" s="10">
        <v>1.35E-2</v>
      </c>
      <c r="Y1326" s="769"/>
      <c r="Z1326" s="769" t="s">
        <v>2018</v>
      </c>
      <c r="AA1326" s="369">
        <v>1</v>
      </c>
      <c r="AB1326" s="369">
        <v>3.2</v>
      </c>
      <c r="AC1326" s="10">
        <v>1.35E-2</v>
      </c>
      <c r="AD1326" s="10">
        <v>1.35E-2</v>
      </c>
    </row>
    <row r="1327" spans="2:30">
      <c r="B1327" s="646"/>
      <c r="C1327" s="773" t="s">
        <v>3786</v>
      </c>
      <c r="D1327" s="773" t="s">
        <v>227</v>
      </c>
      <c r="E1327" s="646">
        <v>1330</v>
      </c>
      <c r="F1327" s="410" t="str">
        <f>Dumpadas[[#This Row],[punto]] &amp; " "&amp;Dumpadas[[#This Row],[jornada]]&amp;" " &amp; Dumpadas[[#This Row],[N°Acop]] &amp; " " &amp; TEXT(Dumpadas[[#This Row],[fecha ]], "dd-mm-yyyy")</f>
        <v>NIVEL 974 M4 6N PM 1330 08-05-2026</v>
      </c>
      <c r="G1327" s="646" t="s">
        <v>16</v>
      </c>
      <c r="H1327" s="5">
        <v>46150</v>
      </c>
      <c r="I1327" s="646">
        <v>3.2</v>
      </c>
      <c r="J1327" s="8">
        <v>1.44E-2</v>
      </c>
      <c r="K1327" s="8">
        <f>+IF(Dumpadas[[#This Row],[ley]]&gt;0.03,0.03,Dumpadas[[#This Row],[ley]])</f>
        <v>1.44E-2</v>
      </c>
      <c r="L1327" s="427"/>
      <c r="M1327" s="386">
        <v>29038</v>
      </c>
      <c r="N1327" s="386"/>
      <c r="O1327" s="7">
        <v>1.2E-2</v>
      </c>
      <c r="P1327" s="10" t="str" cm="1">
        <f t="array" ref="P1327">INDEX(Rangos!$E$3:$E$16,MATCH(1,(Dumpadas[[#This Row],[ley]]&gt;=Rangos!$B$3:$B$16)*(Dumpadas[[#This Row],[ley]]&lt;=Rangos!$C$3:$C$16),0))</f>
        <v>E</v>
      </c>
      <c r="R1327" s="769"/>
      <c r="S1327" s="769" t="s">
        <v>2019</v>
      </c>
      <c r="T1327" s="369">
        <v>1</v>
      </c>
      <c r="U1327" s="369">
        <v>3.2</v>
      </c>
      <c r="V1327" s="10">
        <v>1.2E-2</v>
      </c>
      <c r="Y1327" s="769"/>
      <c r="Z1327" s="769" t="s">
        <v>2019</v>
      </c>
      <c r="AA1327" s="369">
        <v>1</v>
      </c>
      <c r="AB1327" s="369">
        <v>3.2</v>
      </c>
      <c r="AC1327" s="10">
        <v>1.2E-2</v>
      </c>
      <c r="AD1327" s="10">
        <v>1.2E-2</v>
      </c>
    </row>
    <row r="1328" spans="2:30">
      <c r="B1328" s="646"/>
      <c r="C1328" s="773" t="s">
        <v>3786</v>
      </c>
      <c r="D1328" s="773" t="s">
        <v>227</v>
      </c>
      <c r="E1328" s="646">
        <v>1331</v>
      </c>
      <c r="F1328" s="410" t="str">
        <f>Dumpadas[[#This Row],[punto]] &amp; " "&amp;Dumpadas[[#This Row],[jornada]]&amp;" " &amp; Dumpadas[[#This Row],[N°Acop]] &amp; " " &amp; TEXT(Dumpadas[[#This Row],[fecha ]], "dd-mm-yyyy")</f>
        <v>NIVEL 974 M4 6N PM 1331 08-05-2026</v>
      </c>
      <c r="G1328" s="646" t="s">
        <v>16</v>
      </c>
      <c r="H1328" s="5">
        <v>46150</v>
      </c>
      <c r="I1328" s="646">
        <v>3.2</v>
      </c>
      <c r="J1328" s="8">
        <v>1.7000000000000001E-2</v>
      </c>
      <c r="K1328" s="8">
        <f>+IF(Dumpadas[[#This Row],[ley]]&gt;0.03,0.03,Dumpadas[[#This Row],[ley]])</f>
        <v>1.7000000000000001E-2</v>
      </c>
      <c r="L1328" s="427"/>
      <c r="M1328" s="386">
        <v>29038</v>
      </c>
      <c r="N1328" s="386"/>
      <c r="O1328" s="7">
        <v>1.2E-2</v>
      </c>
      <c r="P1328" s="10" t="str" cm="1">
        <f t="array" ref="P1328">INDEX(Rangos!$E$3:$E$16,MATCH(1,(Dumpadas[[#This Row],[ley]]&gt;=Rangos!$B$3:$B$16)*(Dumpadas[[#This Row],[ley]]&lt;=Rangos!$C$3:$C$16),0))</f>
        <v>F</v>
      </c>
      <c r="R1328" s="769"/>
      <c r="S1328" s="769" t="s">
        <v>2020</v>
      </c>
      <c r="T1328" s="369">
        <v>1</v>
      </c>
      <c r="U1328" s="369">
        <v>3.2</v>
      </c>
      <c r="V1328" s="10">
        <v>1.09E-2</v>
      </c>
      <c r="Y1328" s="769"/>
      <c r="Z1328" s="769" t="s">
        <v>2020</v>
      </c>
      <c r="AA1328" s="369">
        <v>1</v>
      </c>
      <c r="AB1328" s="369">
        <v>3.2</v>
      </c>
      <c r="AC1328" s="10">
        <v>1.09E-2</v>
      </c>
      <c r="AD1328" s="10">
        <v>1.09E-2</v>
      </c>
    </row>
    <row r="1329" spans="2:30">
      <c r="B1329" s="646"/>
      <c r="C1329" s="773" t="s">
        <v>3786</v>
      </c>
      <c r="D1329" s="773" t="s">
        <v>227</v>
      </c>
      <c r="E1329" s="646">
        <v>1332</v>
      </c>
      <c r="F1329" s="410" t="str">
        <f>Dumpadas[[#This Row],[punto]] &amp; " "&amp;Dumpadas[[#This Row],[jornada]]&amp;" " &amp; Dumpadas[[#This Row],[N°Acop]] &amp; " " &amp; TEXT(Dumpadas[[#This Row],[fecha ]], "dd-mm-yyyy")</f>
        <v>NIVEL 974 M4 6N PM 1332 08-05-2026</v>
      </c>
      <c r="G1329" s="646" t="s">
        <v>16</v>
      </c>
      <c r="H1329" s="5">
        <v>46150</v>
      </c>
      <c r="I1329" s="646">
        <v>3.2</v>
      </c>
      <c r="J1329" s="8">
        <v>1.44E-2</v>
      </c>
      <c r="K1329" s="8">
        <f>+IF(Dumpadas[[#This Row],[ley]]&gt;0.03,0.03,Dumpadas[[#This Row],[ley]])</f>
        <v>1.44E-2</v>
      </c>
      <c r="L1329" s="427"/>
      <c r="M1329" s="386">
        <v>29038</v>
      </c>
      <c r="N1329" s="386"/>
      <c r="O1329" s="7">
        <v>1.2E-2</v>
      </c>
      <c r="P1329" s="10" t="str" cm="1">
        <f t="array" ref="P1329">INDEX(Rangos!$E$3:$E$16,MATCH(1,(Dumpadas[[#This Row],[ley]]&gt;=Rangos!$B$3:$B$16)*(Dumpadas[[#This Row],[ley]]&lt;=Rangos!$C$3:$C$16),0))</f>
        <v>E</v>
      </c>
      <c r="R1329" s="769"/>
      <c r="S1329" s="769" t="s">
        <v>2021</v>
      </c>
      <c r="T1329" s="369">
        <v>1</v>
      </c>
      <c r="U1329" s="369">
        <v>3.2</v>
      </c>
      <c r="V1329" s="10">
        <v>1.34E-2</v>
      </c>
      <c r="Y1329" s="769"/>
      <c r="Z1329" s="769" t="s">
        <v>2021</v>
      </c>
      <c r="AA1329" s="369">
        <v>1</v>
      </c>
      <c r="AB1329" s="369">
        <v>3.2</v>
      </c>
      <c r="AC1329" s="10">
        <v>1.34E-2</v>
      </c>
      <c r="AD1329" s="10">
        <v>1.34E-2</v>
      </c>
    </row>
    <row r="1330" spans="2:30">
      <c r="B1330" s="646"/>
      <c r="C1330" s="773" t="s">
        <v>3786</v>
      </c>
      <c r="D1330" s="773" t="s">
        <v>227</v>
      </c>
      <c r="E1330" s="646">
        <v>1333</v>
      </c>
      <c r="F1330" s="410" t="str">
        <f>Dumpadas[[#This Row],[punto]] &amp; " "&amp;Dumpadas[[#This Row],[jornada]]&amp;" " &amp; Dumpadas[[#This Row],[N°Acop]] &amp; " " &amp; TEXT(Dumpadas[[#This Row],[fecha ]], "dd-mm-yyyy")</f>
        <v>NIVEL 974 M4 6N PM 1333 08-05-2026</v>
      </c>
      <c r="G1330" s="646" t="s">
        <v>16</v>
      </c>
      <c r="H1330" s="5">
        <v>46150</v>
      </c>
      <c r="I1330" s="646">
        <v>3.2</v>
      </c>
      <c r="J1330" s="8">
        <v>1.9900000000000001E-2</v>
      </c>
      <c r="K1330" s="8">
        <f>+IF(Dumpadas[[#This Row],[ley]]&gt;0.03,0.03,Dumpadas[[#This Row],[ley]])</f>
        <v>1.9900000000000001E-2</v>
      </c>
      <c r="L1330" s="427"/>
      <c r="M1330" s="386">
        <v>29038</v>
      </c>
      <c r="N1330" s="386"/>
      <c r="O1330" s="7">
        <v>1.2E-2</v>
      </c>
      <c r="P1330" s="10" t="str" cm="1">
        <f t="array" ref="P1330">INDEX(Rangos!$E$3:$E$16,MATCH(1,(Dumpadas[[#This Row],[ley]]&gt;=Rangos!$B$3:$B$16)*(Dumpadas[[#This Row],[ley]]&lt;=Rangos!$C$3:$C$16),0))</f>
        <v>H</v>
      </c>
      <c r="R1330" s="769"/>
      <c r="S1330" s="769" t="s">
        <v>2022</v>
      </c>
      <c r="T1330" s="369">
        <v>1</v>
      </c>
      <c r="U1330" s="369">
        <v>3.2</v>
      </c>
      <c r="V1330" s="10">
        <v>9.7000000000000003E-3</v>
      </c>
      <c r="Y1330" s="769"/>
      <c r="Z1330" s="769" t="s">
        <v>2022</v>
      </c>
      <c r="AA1330" s="369">
        <v>1</v>
      </c>
      <c r="AB1330" s="369">
        <v>3.2</v>
      </c>
      <c r="AC1330" s="10">
        <v>9.7000000000000003E-3</v>
      </c>
      <c r="AD1330" s="10">
        <v>9.7000000000000003E-3</v>
      </c>
    </row>
    <row r="1331" spans="2:30">
      <c r="B1331" s="646"/>
      <c r="C1331" s="773" t="s">
        <v>3786</v>
      </c>
      <c r="D1331" s="773" t="s">
        <v>227</v>
      </c>
      <c r="E1331" s="646">
        <v>1334</v>
      </c>
      <c r="F1331" s="410" t="str">
        <f>Dumpadas[[#This Row],[punto]] &amp; " "&amp;Dumpadas[[#This Row],[jornada]]&amp;" " &amp; Dumpadas[[#This Row],[N°Acop]] &amp; " " &amp; TEXT(Dumpadas[[#This Row],[fecha ]], "dd-mm-yyyy")</f>
        <v>NIVEL 974 M4 6N PM 1334 08-05-2026</v>
      </c>
      <c r="G1331" s="646" t="s">
        <v>16</v>
      </c>
      <c r="H1331" s="5">
        <v>46150</v>
      </c>
      <c r="I1331" s="646">
        <v>3.2</v>
      </c>
      <c r="J1331" s="8">
        <v>1.0999999999999999E-2</v>
      </c>
      <c r="K1331" s="8">
        <f>+IF(Dumpadas[[#This Row],[ley]]&gt;0.03,0.03,Dumpadas[[#This Row],[ley]])</f>
        <v>1.0999999999999999E-2</v>
      </c>
      <c r="L1331" s="427"/>
      <c r="M1331" s="386">
        <v>29038</v>
      </c>
      <c r="N1331" s="386"/>
      <c r="O1331" s="7">
        <v>1.2E-2</v>
      </c>
      <c r="P1331" s="10" t="str" cm="1">
        <f t="array" ref="P1331">INDEX(Rangos!$E$3:$E$16,MATCH(1,(Dumpadas[[#This Row],[ley]]&gt;=Rangos!$B$3:$B$16)*(Dumpadas[[#This Row],[ley]]&lt;=Rangos!$C$3:$C$16),0))</f>
        <v>C</v>
      </c>
      <c r="R1331" s="769"/>
      <c r="S1331" s="769" t="s">
        <v>2023</v>
      </c>
      <c r="T1331" s="369">
        <v>1</v>
      </c>
      <c r="U1331" s="369">
        <v>3.2</v>
      </c>
      <c r="V1331" s="10">
        <v>1.3299999999999999E-2</v>
      </c>
      <c r="Y1331" s="769"/>
      <c r="Z1331" s="769" t="s">
        <v>2023</v>
      </c>
      <c r="AA1331" s="369">
        <v>1</v>
      </c>
      <c r="AB1331" s="369">
        <v>3.2</v>
      </c>
      <c r="AC1331" s="10">
        <v>1.3299999999999999E-2</v>
      </c>
      <c r="AD1331" s="10">
        <v>1.3299999999999999E-2</v>
      </c>
    </row>
    <row r="1332" spans="2:30">
      <c r="B1332" s="646"/>
      <c r="C1332" s="773" t="s">
        <v>3786</v>
      </c>
      <c r="D1332" s="773" t="s">
        <v>227</v>
      </c>
      <c r="E1332" s="646">
        <v>1335</v>
      </c>
      <c r="F1332" s="410" t="str">
        <f>Dumpadas[[#This Row],[punto]] &amp; " "&amp;Dumpadas[[#This Row],[jornada]]&amp;" " &amp; Dumpadas[[#This Row],[N°Acop]] &amp; " " &amp; TEXT(Dumpadas[[#This Row],[fecha ]], "dd-mm-yyyy")</f>
        <v>NIVEL 974 M4 6N PM 1335 08-05-2026</v>
      </c>
      <c r="G1332" s="646" t="s">
        <v>16</v>
      </c>
      <c r="H1332" s="5">
        <v>46150</v>
      </c>
      <c r="I1332" s="646">
        <v>3.2</v>
      </c>
      <c r="J1332" s="8">
        <v>1.3100000000000001E-2</v>
      </c>
      <c r="K1332" s="8">
        <f>+IF(Dumpadas[[#This Row],[ley]]&gt;0.03,0.03,Dumpadas[[#This Row],[ley]])</f>
        <v>1.3100000000000001E-2</v>
      </c>
      <c r="L1332" s="427"/>
      <c r="M1332" s="386">
        <v>29038</v>
      </c>
      <c r="N1332" s="386"/>
      <c r="O1332" s="7">
        <v>1.2E-2</v>
      </c>
      <c r="P1332" s="10" t="str" cm="1">
        <f t="array" ref="P1332">INDEX(Rangos!$E$3:$E$16,MATCH(1,(Dumpadas[[#This Row],[ley]]&gt;=Rangos!$B$3:$B$16)*(Dumpadas[[#This Row],[ley]]&lt;=Rangos!$C$3:$C$16),0))</f>
        <v>D</v>
      </c>
      <c r="R1332" s="769"/>
      <c r="S1332" s="769" t="s">
        <v>2024</v>
      </c>
      <c r="T1332" s="369">
        <v>1</v>
      </c>
      <c r="U1332" s="369">
        <v>3.2</v>
      </c>
      <c r="V1332" s="10">
        <v>1.77E-2</v>
      </c>
      <c r="Y1332" s="769"/>
      <c r="Z1332" s="769" t="s">
        <v>2024</v>
      </c>
      <c r="AA1332" s="369">
        <v>1</v>
      </c>
      <c r="AB1332" s="369">
        <v>3.2</v>
      </c>
      <c r="AC1332" s="10">
        <v>1.77E-2</v>
      </c>
      <c r="AD1332" s="10">
        <v>1.77E-2</v>
      </c>
    </row>
    <row r="1333" spans="2:30">
      <c r="B1333" s="535"/>
      <c r="C1333" s="535" t="s">
        <v>3786</v>
      </c>
      <c r="D1333" s="535" t="s">
        <v>227</v>
      </c>
      <c r="E1333" s="535">
        <v>1336</v>
      </c>
      <c r="F1333" s="537" t="str">
        <f>Dumpadas[[#This Row],[punto]] &amp; " "&amp;Dumpadas[[#This Row],[jornada]]&amp;" " &amp; Dumpadas[[#This Row],[N°Acop]] &amp; " " &amp; TEXT(Dumpadas[[#This Row],[fecha ]], "dd-mm-yyyy")</f>
        <v>NIVEL 974 M4 6N AM 1336 08-05-2026</v>
      </c>
      <c r="G1333" s="535" t="s">
        <v>14</v>
      </c>
      <c r="H1333" s="538">
        <v>46150</v>
      </c>
      <c r="I1333" s="535">
        <v>3.2</v>
      </c>
      <c r="J1333" s="539">
        <v>2.01E-2</v>
      </c>
      <c r="K1333" s="539">
        <f>+IF(Dumpadas[[#This Row],[ley]]&gt;0.03,0.03,Dumpadas[[#This Row],[ley]])</f>
        <v>2.01E-2</v>
      </c>
      <c r="L1333" s="539"/>
      <c r="M1333" s="535">
        <v>29034</v>
      </c>
      <c r="N1333" s="535"/>
      <c r="O1333" s="539">
        <v>1.2E-2</v>
      </c>
      <c r="P1333" s="540" t="str" cm="1">
        <f t="array" ref="P1333">INDEX(Rangos!$E$3:$E$16,MATCH(1,(Dumpadas[[#This Row],[ley]]&gt;=Rangos!$B$3:$B$16)*(Dumpadas[[#This Row],[ley]]&lt;=Rangos!$C$3:$C$16),0))</f>
        <v>H</v>
      </c>
      <c r="R1333" s="769"/>
      <c r="S1333" s="769" t="s">
        <v>2025</v>
      </c>
      <c r="T1333" s="369">
        <v>1</v>
      </c>
      <c r="U1333" s="369">
        <v>3.2</v>
      </c>
      <c r="V1333" s="10">
        <v>1.4E-2</v>
      </c>
      <c r="Y1333" s="769"/>
      <c r="Z1333" s="769" t="s">
        <v>2025</v>
      </c>
      <c r="AA1333" s="369">
        <v>1</v>
      </c>
      <c r="AB1333" s="369">
        <v>3.2</v>
      </c>
      <c r="AC1333" s="10">
        <v>1.4E-2</v>
      </c>
      <c r="AD1333" s="10">
        <v>1.4E-2</v>
      </c>
    </row>
    <row r="1334" spans="2:30">
      <c r="B1334" s="535"/>
      <c r="C1334" s="535" t="s">
        <v>3786</v>
      </c>
      <c r="D1334" s="535" t="s">
        <v>227</v>
      </c>
      <c r="E1334" s="535">
        <v>1337</v>
      </c>
      <c r="F1334" s="537" t="str">
        <f>Dumpadas[[#This Row],[punto]] &amp; " "&amp;Dumpadas[[#This Row],[jornada]]&amp;" " &amp; Dumpadas[[#This Row],[N°Acop]] &amp; " " &amp; TEXT(Dumpadas[[#This Row],[fecha ]], "dd-mm-yyyy")</f>
        <v>NIVEL 974 M4 6N AM 1337 08-05-2026</v>
      </c>
      <c r="G1334" s="535" t="s">
        <v>14</v>
      </c>
      <c r="H1334" s="538">
        <v>46150</v>
      </c>
      <c r="I1334" s="535">
        <v>3.2</v>
      </c>
      <c r="J1334" s="539">
        <v>1.8700000000000001E-2</v>
      </c>
      <c r="K1334" s="539">
        <f>+IF(Dumpadas[[#This Row],[ley]]&gt;0.03,0.03,Dumpadas[[#This Row],[ley]])</f>
        <v>1.8700000000000001E-2</v>
      </c>
      <c r="L1334" s="539"/>
      <c r="M1334" s="535">
        <v>29034</v>
      </c>
      <c r="N1334" s="535"/>
      <c r="O1334" s="539">
        <v>1.2E-2</v>
      </c>
      <c r="P1334" s="540" t="str" cm="1">
        <f t="array" ref="P1334">INDEX(Rangos!$E$3:$E$16,MATCH(1,(Dumpadas[[#This Row],[ley]]&gt;=Rangos!$B$3:$B$16)*(Dumpadas[[#This Row],[ley]]&lt;=Rangos!$C$3:$C$16),0))</f>
        <v>G</v>
      </c>
      <c r="R1334" s="769"/>
      <c r="S1334" s="769" t="s">
        <v>2026</v>
      </c>
      <c r="T1334" s="369">
        <v>1</v>
      </c>
      <c r="U1334" s="369">
        <v>3.2</v>
      </c>
      <c r="V1334" s="10">
        <v>1.5800000000000002E-2</v>
      </c>
      <c r="Y1334" s="769"/>
      <c r="Z1334" s="769" t="s">
        <v>2026</v>
      </c>
      <c r="AA1334" s="369">
        <v>1</v>
      </c>
      <c r="AB1334" s="369">
        <v>3.2</v>
      </c>
      <c r="AC1334" s="10">
        <v>1.5800000000000002E-2</v>
      </c>
      <c r="AD1334" s="10">
        <v>1.5800000000000002E-2</v>
      </c>
    </row>
    <row r="1335" spans="2:30">
      <c r="B1335" s="535"/>
      <c r="C1335" s="535" t="s">
        <v>3786</v>
      </c>
      <c r="D1335" s="535" t="s">
        <v>227</v>
      </c>
      <c r="E1335" s="535">
        <v>1338</v>
      </c>
      <c r="F1335" s="537" t="str">
        <f>Dumpadas[[#This Row],[punto]] &amp; " "&amp;Dumpadas[[#This Row],[jornada]]&amp;" " &amp; Dumpadas[[#This Row],[N°Acop]] &amp; " " &amp; TEXT(Dumpadas[[#This Row],[fecha ]], "dd-mm-yyyy")</f>
        <v>NIVEL 974 M4 6N AM 1338 08-05-2026</v>
      </c>
      <c r="G1335" s="535" t="s">
        <v>14</v>
      </c>
      <c r="H1335" s="538">
        <v>46150</v>
      </c>
      <c r="I1335" s="535">
        <v>3.2</v>
      </c>
      <c r="J1335" s="539">
        <v>1.55E-2</v>
      </c>
      <c r="K1335" s="539">
        <f>+IF(Dumpadas[[#This Row],[ley]]&gt;0.03,0.03,Dumpadas[[#This Row],[ley]])</f>
        <v>1.55E-2</v>
      </c>
      <c r="L1335" s="539"/>
      <c r="M1335" s="535">
        <v>29034</v>
      </c>
      <c r="N1335" s="535"/>
      <c r="O1335" s="539">
        <v>1.2E-2</v>
      </c>
      <c r="P1335" s="540" t="str" cm="1">
        <f t="array" ref="P1335">INDEX(Rangos!$E$3:$E$16,MATCH(1,(Dumpadas[[#This Row],[ley]]&gt;=Rangos!$B$3:$B$16)*(Dumpadas[[#This Row],[ley]]&lt;=Rangos!$C$3:$C$16),0))</f>
        <v>F</v>
      </c>
      <c r="R1335" s="769"/>
      <c r="S1335" s="769" t="s">
        <v>2027</v>
      </c>
      <c r="T1335" s="369">
        <v>1</v>
      </c>
      <c r="U1335" s="369">
        <v>3.2</v>
      </c>
      <c r="V1335" s="10">
        <v>1.37E-2</v>
      </c>
      <c r="Y1335" s="769"/>
      <c r="Z1335" s="769" t="s">
        <v>2027</v>
      </c>
      <c r="AA1335" s="369">
        <v>1</v>
      </c>
      <c r="AB1335" s="369">
        <v>3.2</v>
      </c>
      <c r="AC1335" s="10">
        <v>1.37E-2</v>
      </c>
      <c r="AD1335" s="10">
        <v>1.37E-2</v>
      </c>
    </row>
    <row r="1336" spans="2:30">
      <c r="B1336" s="535"/>
      <c r="C1336" s="535" t="s">
        <v>3786</v>
      </c>
      <c r="D1336" s="535" t="s">
        <v>227</v>
      </c>
      <c r="E1336" s="535">
        <v>1339</v>
      </c>
      <c r="F1336" s="537" t="str">
        <f>Dumpadas[[#This Row],[punto]] &amp; " "&amp;Dumpadas[[#This Row],[jornada]]&amp;" " &amp; Dumpadas[[#This Row],[N°Acop]] &amp; " " &amp; TEXT(Dumpadas[[#This Row],[fecha ]], "dd-mm-yyyy")</f>
        <v>NIVEL 974 M4 6N AM 1339 08-05-2026</v>
      </c>
      <c r="G1336" s="535" t="s">
        <v>14</v>
      </c>
      <c r="H1336" s="538">
        <v>46150</v>
      </c>
      <c r="I1336" s="535">
        <v>3.2</v>
      </c>
      <c r="J1336" s="539">
        <v>1.95E-2</v>
      </c>
      <c r="K1336" s="539">
        <f>+IF(Dumpadas[[#This Row],[ley]]&gt;0.03,0.03,Dumpadas[[#This Row],[ley]])</f>
        <v>1.95E-2</v>
      </c>
      <c r="L1336" s="539"/>
      <c r="M1336" s="535">
        <v>29034</v>
      </c>
      <c r="N1336" s="535"/>
      <c r="O1336" s="539">
        <v>1.2E-2</v>
      </c>
      <c r="P1336" s="540" t="str" cm="1">
        <f t="array" ref="P1336">INDEX(Rangos!$E$3:$E$16,MATCH(1,(Dumpadas[[#This Row],[ley]]&gt;=Rangos!$B$3:$B$16)*(Dumpadas[[#This Row],[ley]]&lt;=Rangos!$C$3:$C$16),0))</f>
        <v>H</v>
      </c>
      <c r="R1336" s="769"/>
      <c r="S1336" s="769" t="s">
        <v>2028</v>
      </c>
      <c r="T1336" s="369">
        <v>1</v>
      </c>
      <c r="U1336" s="369">
        <v>3.2</v>
      </c>
      <c r="V1336" s="10">
        <v>1.4200000000000001E-2</v>
      </c>
      <c r="Y1336" s="769"/>
      <c r="Z1336" s="769" t="s">
        <v>2028</v>
      </c>
      <c r="AA1336" s="369">
        <v>1</v>
      </c>
      <c r="AB1336" s="369">
        <v>3.2</v>
      </c>
      <c r="AC1336" s="10">
        <v>1.4200000000000001E-2</v>
      </c>
      <c r="AD1336" s="10">
        <v>1.4200000000000001E-2</v>
      </c>
    </row>
    <row r="1337" spans="2:30">
      <c r="B1337" s="535"/>
      <c r="C1337" s="535" t="s">
        <v>3786</v>
      </c>
      <c r="D1337" s="535" t="s">
        <v>227</v>
      </c>
      <c r="E1337" s="535">
        <v>1340</v>
      </c>
      <c r="F1337" s="537" t="str">
        <f>Dumpadas[[#This Row],[punto]] &amp; " "&amp;Dumpadas[[#This Row],[jornada]]&amp;" " &amp; Dumpadas[[#This Row],[N°Acop]] &amp; " " &amp; TEXT(Dumpadas[[#This Row],[fecha ]], "dd-mm-yyyy")</f>
        <v>NIVEL 974 M4 6N AM 1340 08-05-2026</v>
      </c>
      <c r="G1337" s="535" t="s">
        <v>14</v>
      </c>
      <c r="H1337" s="538">
        <v>46150</v>
      </c>
      <c r="I1337" s="535">
        <v>3.2</v>
      </c>
      <c r="J1337" s="539">
        <v>1.6299999999999999E-2</v>
      </c>
      <c r="K1337" s="539">
        <f>+IF(Dumpadas[[#This Row],[ley]]&gt;0.03,0.03,Dumpadas[[#This Row],[ley]])</f>
        <v>1.6299999999999999E-2</v>
      </c>
      <c r="L1337" s="539"/>
      <c r="M1337" s="535">
        <v>29034</v>
      </c>
      <c r="N1337" s="535"/>
      <c r="O1337" s="539">
        <v>1.2E-2</v>
      </c>
      <c r="P1337" s="540" t="str" cm="1">
        <f t="array" ref="P1337">INDEX(Rangos!$E$3:$E$16,MATCH(1,(Dumpadas[[#This Row],[ley]]&gt;=Rangos!$B$3:$B$16)*(Dumpadas[[#This Row],[ley]]&lt;=Rangos!$C$3:$C$16),0))</f>
        <v>F</v>
      </c>
      <c r="R1337" s="769"/>
      <c r="S1337" s="769" t="s">
        <v>2029</v>
      </c>
      <c r="T1337" s="369">
        <v>1</v>
      </c>
      <c r="U1337" s="369">
        <v>3.2</v>
      </c>
      <c r="V1337" s="10">
        <v>1.1900000000000001E-2</v>
      </c>
      <c r="Y1337" s="769"/>
      <c r="Z1337" s="769" t="s">
        <v>2029</v>
      </c>
      <c r="AA1337" s="369">
        <v>1</v>
      </c>
      <c r="AB1337" s="369">
        <v>3.2</v>
      </c>
      <c r="AC1337" s="10">
        <v>1.1900000000000001E-2</v>
      </c>
      <c r="AD1337" s="10">
        <v>1.1900000000000001E-2</v>
      </c>
    </row>
    <row r="1338" spans="2:30">
      <c r="B1338" s="535"/>
      <c r="C1338" s="535" t="s">
        <v>3786</v>
      </c>
      <c r="D1338" s="535" t="s">
        <v>227</v>
      </c>
      <c r="E1338" s="535">
        <v>1341</v>
      </c>
      <c r="F1338" s="537" t="str">
        <f>Dumpadas[[#This Row],[punto]] &amp; " "&amp;Dumpadas[[#This Row],[jornada]]&amp;" " &amp; Dumpadas[[#This Row],[N°Acop]] &amp; " " &amp; TEXT(Dumpadas[[#This Row],[fecha ]], "dd-mm-yyyy")</f>
        <v>NIVEL 974 M4 6N AM 1341 08-05-2026</v>
      </c>
      <c r="G1338" s="535" t="s">
        <v>14</v>
      </c>
      <c r="H1338" s="538">
        <v>46150</v>
      </c>
      <c r="I1338" s="535">
        <v>3.2</v>
      </c>
      <c r="J1338" s="539">
        <v>1.9699999999999999E-2</v>
      </c>
      <c r="K1338" s="539">
        <f>+IF(Dumpadas[[#This Row],[ley]]&gt;0.03,0.03,Dumpadas[[#This Row],[ley]])</f>
        <v>1.9699999999999999E-2</v>
      </c>
      <c r="L1338" s="539"/>
      <c r="M1338" s="535">
        <v>29034</v>
      </c>
      <c r="N1338" s="535"/>
      <c r="O1338" s="539">
        <v>1.2E-2</v>
      </c>
      <c r="P1338" s="540" t="str" cm="1">
        <f t="array" ref="P1338">INDEX(Rangos!$E$3:$E$16,MATCH(1,(Dumpadas[[#This Row],[ley]]&gt;=Rangos!$B$3:$B$16)*(Dumpadas[[#This Row],[ley]]&lt;=Rangos!$C$3:$C$16),0))</f>
        <v>H</v>
      </c>
      <c r="R1338" s="769"/>
      <c r="S1338" s="769" t="s">
        <v>2030</v>
      </c>
      <c r="T1338" s="369">
        <v>1</v>
      </c>
      <c r="U1338" s="369">
        <v>3.2</v>
      </c>
      <c r="V1338" s="10">
        <v>1.3299999999999999E-2</v>
      </c>
      <c r="Y1338" s="769"/>
      <c r="Z1338" s="769" t="s">
        <v>2030</v>
      </c>
      <c r="AA1338" s="369">
        <v>1</v>
      </c>
      <c r="AB1338" s="369">
        <v>3.2</v>
      </c>
      <c r="AC1338" s="10">
        <v>1.3299999999999999E-2</v>
      </c>
      <c r="AD1338" s="10">
        <v>1.3299999999999999E-2</v>
      </c>
    </row>
    <row r="1339" spans="2:30">
      <c r="B1339" s="535"/>
      <c r="C1339" s="535" t="s">
        <v>3786</v>
      </c>
      <c r="D1339" s="535" t="s">
        <v>227</v>
      </c>
      <c r="E1339" s="535">
        <v>1342</v>
      </c>
      <c r="F1339" s="537" t="str">
        <f>Dumpadas[[#This Row],[punto]] &amp; " "&amp;Dumpadas[[#This Row],[jornada]]&amp;" " &amp; Dumpadas[[#This Row],[N°Acop]] &amp; " " &amp; TEXT(Dumpadas[[#This Row],[fecha ]], "dd-mm-yyyy")</f>
        <v>NIVEL 974 M4 6N AM 1342 08-05-2026</v>
      </c>
      <c r="G1339" s="535" t="s">
        <v>14</v>
      </c>
      <c r="H1339" s="538">
        <v>46150</v>
      </c>
      <c r="I1339" s="535">
        <v>3.2</v>
      </c>
      <c r="J1339" s="539">
        <v>1.49E-2</v>
      </c>
      <c r="K1339" s="539">
        <f>+IF(Dumpadas[[#This Row],[ley]]&gt;0.03,0.03,Dumpadas[[#This Row],[ley]])</f>
        <v>1.49E-2</v>
      </c>
      <c r="L1339" s="539"/>
      <c r="M1339" s="535">
        <v>29034</v>
      </c>
      <c r="N1339" s="535"/>
      <c r="O1339" s="539">
        <v>1.2E-2</v>
      </c>
      <c r="P1339" s="540" t="str" cm="1">
        <f t="array" ref="P1339">INDEX(Rangos!$E$3:$E$16,MATCH(1,(Dumpadas[[#This Row],[ley]]&gt;=Rangos!$B$3:$B$16)*(Dumpadas[[#This Row],[ley]]&lt;=Rangos!$C$3:$C$16),0))</f>
        <v>E</v>
      </c>
      <c r="R1339" s="769"/>
      <c r="S1339" s="769" t="s">
        <v>2031</v>
      </c>
      <c r="T1339" s="369">
        <v>1</v>
      </c>
      <c r="U1339" s="369">
        <v>3.2</v>
      </c>
      <c r="V1339" s="10">
        <v>1.29E-2</v>
      </c>
      <c r="Y1339" s="769"/>
      <c r="Z1339" s="769" t="s">
        <v>2031</v>
      </c>
      <c r="AA1339" s="369">
        <v>1</v>
      </c>
      <c r="AB1339" s="369">
        <v>3.2</v>
      </c>
      <c r="AC1339" s="10">
        <v>1.29E-2</v>
      </c>
      <c r="AD1339" s="10">
        <v>1.29E-2</v>
      </c>
    </row>
    <row r="1340" spans="2:30">
      <c r="B1340" s="535"/>
      <c r="C1340" s="535" t="s">
        <v>3786</v>
      </c>
      <c r="D1340" s="535" t="s">
        <v>227</v>
      </c>
      <c r="E1340" s="535">
        <v>1343</v>
      </c>
      <c r="F1340" s="537" t="str">
        <f>Dumpadas[[#This Row],[punto]] &amp; " "&amp;Dumpadas[[#This Row],[jornada]]&amp;" " &amp; Dumpadas[[#This Row],[N°Acop]] &amp; " " &amp; TEXT(Dumpadas[[#This Row],[fecha ]], "dd-mm-yyyy")</f>
        <v>NIVEL 974 M4 6N AM 1343 08-05-2026</v>
      </c>
      <c r="G1340" s="535" t="s">
        <v>14</v>
      </c>
      <c r="H1340" s="538">
        <v>46150</v>
      </c>
      <c r="I1340" s="535">
        <v>3.2</v>
      </c>
      <c r="J1340" s="539">
        <v>2.07E-2</v>
      </c>
      <c r="K1340" s="539">
        <f>+IF(Dumpadas[[#This Row],[ley]]&gt;0.03,0.03,Dumpadas[[#This Row],[ley]])</f>
        <v>2.07E-2</v>
      </c>
      <c r="L1340" s="539"/>
      <c r="M1340" s="535">
        <v>29034</v>
      </c>
      <c r="N1340" s="535"/>
      <c r="O1340" s="539">
        <v>1.2E-2</v>
      </c>
      <c r="P1340" s="540" t="str" cm="1">
        <f t="array" ref="P1340">INDEX(Rangos!$E$3:$E$16,MATCH(1,(Dumpadas[[#This Row],[ley]]&gt;=Rangos!$B$3:$B$16)*(Dumpadas[[#This Row],[ley]]&lt;=Rangos!$C$3:$C$16),0))</f>
        <v>H</v>
      </c>
      <c r="R1340" s="769"/>
      <c r="S1340" s="769" t="s">
        <v>2032</v>
      </c>
      <c r="T1340" s="369">
        <v>1</v>
      </c>
      <c r="U1340" s="369">
        <v>3.2</v>
      </c>
      <c r="V1340" s="10">
        <v>1.15E-2</v>
      </c>
      <c r="Y1340" s="769"/>
      <c r="Z1340" s="769" t="s">
        <v>2032</v>
      </c>
      <c r="AA1340" s="369">
        <v>1</v>
      </c>
      <c r="AB1340" s="369">
        <v>3.2</v>
      </c>
      <c r="AC1340" s="10">
        <v>1.15E-2</v>
      </c>
      <c r="AD1340" s="10">
        <v>1.15E-2</v>
      </c>
    </row>
    <row r="1341" spans="2:30">
      <c r="B1341" s="535"/>
      <c r="C1341" s="535" t="s">
        <v>3786</v>
      </c>
      <c r="D1341" s="535" t="s">
        <v>227</v>
      </c>
      <c r="E1341" s="535">
        <v>1344</v>
      </c>
      <c r="F1341" s="537" t="str">
        <f>Dumpadas[[#This Row],[punto]] &amp; " "&amp;Dumpadas[[#This Row],[jornada]]&amp;" " &amp; Dumpadas[[#This Row],[N°Acop]] &amp; " " &amp; TEXT(Dumpadas[[#This Row],[fecha ]], "dd-mm-yyyy")</f>
        <v>NIVEL 974 M4 6N AM 1344 08-05-2026</v>
      </c>
      <c r="G1341" s="535" t="s">
        <v>14</v>
      </c>
      <c r="H1341" s="538">
        <v>46150</v>
      </c>
      <c r="I1341" s="535">
        <v>3.2</v>
      </c>
      <c r="J1341" s="539">
        <v>1.4200000000000001E-2</v>
      </c>
      <c r="K1341" s="539">
        <f>+IF(Dumpadas[[#This Row],[ley]]&gt;0.03,0.03,Dumpadas[[#This Row],[ley]])</f>
        <v>1.4200000000000001E-2</v>
      </c>
      <c r="L1341" s="539"/>
      <c r="M1341" s="535">
        <v>29034</v>
      </c>
      <c r="N1341" s="535"/>
      <c r="O1341" s="539">
        <v>1.2E-2</v>
      </c>
      <c r="P1341" s="540" t="str" cm="1">
        <f t="array" ref="P1341">INDEX(Rangos!$E$3:$E$16,MATCH(1,(Dumpadas[[#This Row],[ley]]&gt;=Rangos!$B$3:$B$16)*(Dumpadas[[#This Row],[ley]]&lt;=Rangos!$C$3:$C$16),0))</f>
        <v>E</v>
      </c>
      <c r="R1341" s="769"/>
      <c r="S1341" s="769" t="s">
        <v>2033</v>
      </c>
      <c r="T1341" s="369">
        <v>1</v>
      </c>
      <c r="U1341" s="369">
        <v>3.2</v>
      </c>
      <c r="V1341" s="10">
        <v>1.2999999999999999E-2</v>
      </c>
      <c r="Y1341" s="769"/>
      <c r="Z1341" s="769" t="s">
        <v>2033</v>
      </c>
      <c r="AA1341" s="369">
        <v>1</v>
      </c>
      <c r="AB1341" s="369">
        <v>3.2</v>
      </c>
      <c r="AC1341" s="10">
        <v>1.2999999999999999E-2</v>
      </c>
      <c r="AD1341" s="10">
        <v>1.2999999999999999E-2</v>
      </c>
    </row>
    <row r="1342" spans="2:30">
      <c r="B1342" s="535"/>
      <c r="C1342" s="535" t="s">
        <v>3786</v>
      </c>
      <c r="D1342" s="535" t="s">
        <v>227</v>
      </c>
      <c r="E1342" s="535">
        <v>1345</v>
      </c>
      <c r="F1342" s="537" t="str">
        <f>Dumpadas[[#This Row],[punto]] &amp; " "&amp;Dumpadas[[#This Row],[jornada]]&amp;" " &amp; Dumpadas[[#This Row],[N°Acop]] &amp; " " &amp; TEXT(Dumpadas[[#This Row],[fecha ]], "dd-mm-yyyy")</f>
        <v>NIVEL 974 M4 6N AM 1345 08-05-2026</v>
      </c>
      <c r="G1342" s="535" t="s">
        <v>14</v>
      </c>
      <c r="H1342" s="538">
        <v>46150</v>
      </c>
      <c r="I1342" s="535">
        <v>3.2</v>
      </c>
      <c r="J1342" s="539">
        <v>1.9300000000000001E-2</v>
      </c>
      <c r="K1342" s="539">
        <f>+IF(Dumpadas[[#This Row],[ley]]&gt;0.03,0.03,Dumpadas[[#This Row],[ley]])</f>
        <v>1.9300000000000001E-2</v>
      </c>
      <c r="L1342" s="539"/>
      <c r="M1342" s="535">
        <v>29034</v>
      </c>
      <c r="N1342" s="535"/>
      <c r="O1342" s="539">
        <v>1.2E-2</v>
      </c>
      <c r="P1342" s="540" t="str" cm="1">
        <f t="array" ref="P1342">INDEX(Rangos!$E$3:$E$16,MATCH(1,(Dumpadas[[#This Row],[ley]]&gt;=Rangos!$B$3:$B$16)*(Dumpadas[[#This Row],[ley]]&lt;=Rangos!$C$3:$C$16),0))</f>
        <v>H</v>
      </c>
      <c r="R1342" s="769"/>
      <c r="S1342" s="769" t="s">
        <v>2034</v>
      </c>
      <c r="T1342" s="369">
        <v>1</v>
      </c>
      <c r="U1342" s="369">
        <v>3.2</v>
      </c>
      <c r="V1342" s="10">
        <v>1.78E-2</v>
      </c>
      <c r="Y1342" s="769"/>
      <c r="Z1342" s="769" t="s">
        <v>2034</v>
      </c>
      <c r="AA1342" s="369">
        <v>1</v>
      </c>
      <c r="AB1342" s="369">
        <v>3.2</v>
      </c>
      <c r="AC1342" s="10">
        <v>1.78E-2</v>
      </c>
      <c r="AD1342" s="10">
        <v>1.78E-2</v>
      </c>
    </row>
    <row r="1343" spans="2:30">
      <c r="B1343" s="535"/>
      <c r="C1343" s="535" t="s">
        <v>3786</v>
      </c>
      <c r="D1343" s="535" t="s">
        <v>227</v>
      </c>
      <c r="E1343" s="535">
        <v>1346</v>
      </c>
      <c r="F1343" s="537" t="str">
        <f>Dumpadas[[#This Row],[punto]] &amp; " "&amp;Dumpadas[[#This Row],[jornada]]&amp;" " &amp; Dumpadas[[#This Row],[N°Acop]] &amp; " " &amp; TEXT(Dumpadas[[#This Row],[fecha ]], "dd-mm-yyyy")</f>
        <v>NIVEL 974 M4 6N AM 1346 08-05-2026</v>
      </c>
      <c r="G1343" s="535" t="s">
        <v>14</v>
      </c>
      <c r="H1343" s="538">
        <v>46150</v>
      </c>
      <c r="I1343" s="535">
        <v>3.2</v>
      </c>
      <c r="J1343" s="539">
        <v>2.0299999999999999E-2</v>
      </c>
      <c r="K1343" s="539">
        <f>+IF(Dumpadas[[#This Row],[ley]]&gt;0.03,0.03,Dumpadas[[#This Row],[ley]])</f>
        <v>2.0299999999999999E-2</v>
      </c>
      <c r="L1343" s="539"/>
      <c r="M1343" s="535">
        <v>29034</v>
      </c>
      <c r="N1343" s="535"/>
      <c r="O1343" s="539">
        <v>1.2E-2</v>
      </c>
      <c r="P1343" s="540" t="str" cm="1">
        <f t="array" ref="P1343">INDEX(Rangos!$E$3:$E$16,MATCH(1,(Dumpadas[[#This Row],[ley]]&gt;=Rangos!$B$3:$B$16)*(Dumpadas[[#This Row],[ley]]&lt;=Rangos!$C$3:$C$16),0))</f>
        <v>H</v>
      </c>
      <c r="R1343" s="769"/>
      <c r="S1343" s="769" t="s">
        <v>2035</v>
      </c>
      <c r="T1343" s="369">
        <v>1</v>
      </c>
      <c r="U1343" s="369">
        <v>3.2</v>
      </c>
      <c r="V1343" s="10">
        <v>1.12E-2</v>
      </c>
      <c r="Y1343" s="769"/>
      <c r="Z1343" s="769" t="s">
        <v>2035</v>
      </c>
      <c r="AA1343" s="369">
        <v>1</v>
      </c>
      <c r="AB1343" s="369">
        <v>3.2</v>
      </c>
      <c r="AC1343" s="10">
        <v>1.12E-2</v>
      </c>
      <c r="AD1343" s="10">
        <v>1.12E-2</v>
      </c>
    </row>
    <row r="1344" spans="2:30">
      <c r="B1344" s="535"/>
      <c r="C1344" s="535" t="s">
        <v>3786</v>
      </c>
      <c r="D1344" s="535" t="s">
        <v>227</v>
      </c>
      <c r="E1344" s="535">
        <v>1347</v>
      </c>
      <c r="F1344" s="537" t="str">
        <f>Dumpadas[[#This Row],[punto]] &amp; " "&amp;Dumpadas[[#This Row],[jornada]]&amp;" " &amp; Dumpadas[[#This Row],[N°Acop]] &amp; " " &amp; TEXT(Dumpadas[[#This Row],[fecha ]], "dd-mm-yyyy")</f>
        <v>NIVEL 974 M4 6N AM 1347 08-05-2026</v>
      </c>
      <c r="G1344" s="535" t="s">
        <v>14</v>
      </c>
      <c r="H1344" s="538">
        <v>46150</v>
      </c>
      <c r="I1344" s="535">
        <v>3.2</v>
      </c>
      <c r="J1344" s="539">
        <v>1.7100000000000001E-2</v>
      </c>
      <c r="K1344" s="539">
        <f>+IF(Dumpadas[[#This Row],[ley]]&gt;0.03,0.03,Dumpadas[[#This Row],[ley]])</f>
        <v>1.7100000000000001E-2</v>
      </c>
      <c r="L1344" s="539"/>
      <c r="M1344" s="535">
        <v>29035</v>
      </c>
      <c r="N1344" s="535"/>
      <c r="O1344" s="539">
        <v>1.2E-2</v>
      </c>
      <c r="P1344" s="540" t="str" cm="1">
        <f t="array" ref="P1344">INDEX(Rangos!$E$3:$E$16,MATCH(1,(Dumpadas[[#This Row],[ley]]&gt;=Rangos!$B$3:$B$16)*(Dumpadas[[#This Row],[ley]]&lt;=Rangos!$C$3:$C$16),0))</f>
        <v>F</v>
      </c>
      <c r="R1344" s="769"/>
      <c r="S1344" s="769" t="s">
        <v>2036</v>
      </c>
      <c r="T1344" s="369">
        <v>1</v>
      </c>
      <c r="U1344" s="369">
        <v>3.2</v>
      </c>
      <c r="V1344" s="10">
        <v>1.17E-2</v>
      </c>
      <c r="Y1344" s="769"/>
      <c r="Z1344" s="769" t="s">
        <v>2036</v>
      </c>
      <c r="AA1344" s="369">
        <v>1</v>
      </c>
      <c r="AB1344" s="369">
        <v>3.2</v>
      </c>
      <c r="AC1344" s="10">
        <v>1.17E-2</v>
      </c>
      <c r="AD1344" s="10">
        <v>1.17E-2</v>
      </c>
    </row>
    <row r="1345" spans="2:30">
      <c r="B1345" s="535"/>
      <c r="C1345" s="535" t="s">
        <v>3786</v>
      </c>
      <c r="D1345" s="535" t="s">
        <v>227</v>
      </c>
      <c r="E1345" s="535">
        <v>1348</v>
      </c>
      <c r="F1345" s="537" t="str">
        <f>Dumpadas[[#This Row],[punto]] &amp; " "&amp;Dumpadas[[#This Row],[jornada]]&amp;" " &amp; Dumpadas[[#This Row],[N°Acop]] &amp; " " &amp; TEXT(Dumpadas[[#This Row],[fecha ]], "dd-mm-yyyy")</f>
        <v>NIVEL 974 M4 6N AM 1348 08-05-2026</v>
      </c>
      <c r="G1345" s="535" t="s">
        <v>14</v>
      </c>
      <c r="H1345" s="538">
        <v>46150</v>
      </c>
      <c r="I1345" s="535">
        <v>3.2</v>
      </c>
      <c r="J1345" s="539">
        <v>1.7399999999999999E-2</v>
      </c>
      <c r="K1345" s="539">
        <f>+IF(Dumpadas[[#This Row],[ley]]&gt;0.03,0.03,Dumpadas[[#This Row],[ley]])</f>
        <v>1.7399999999999999E-2</v>
      </c>
      <c r="L1345" s="539"/>
      <c r="M1345" s="535">
        <v>29035</v>
      </c>
      <c r="N1345" s="535"/>
      <c r="O1345" s="539">
        <v>1.2E-2</v>
      </c>
      <c r="P1345" s="540" t="str" cm="1">
        <f t="array" ref="P1345">INDEX(Rangos!$E$3:$E$16,MATCH(1,(Dumpadas[[#This Row],[ley]]&gt;=Rangos!$B$3:$B$16)*(Dumpadas[[#This Row],[ley]]&lt;=Rangos!$C$3:$C$16),0))</f>
        <v>F</v>
      </c>
      <c r="R1345" s="769"/>
      <c r="S1345" s="769" t="s">
        <v>2037</v>
      </c>
      <c r="T1345" s="369">
        <v>1</v>
      </c>
      <c r="U1345" s="369">
        <v>3.2</v>
      </c>
      <c r="V1345" s="10">
        <v>1.0699999999999999E-2</v>
      </c>
      <c r="Y1345" s="769"/>
      <c r="Z1345" s="769" t="s">
        <v>2037</v>
      </c>
      <c r="AA1345" s="369">
        <v>1</v>
      </c>
      <c r="AB1345" s="369">
        <v>3.2</v>
      </c>
      <c r="AC1345" s="10">
        <v>1.0699999999999999E-2</v>
      </c>
      <c r="AD1345" s="10">
        <v>1.0699999999999999E-2</v>
      </c>
    </row>
    <row r="1346" spans="2:30">
      <c r="B1346" s="535"/>
      <c r="C1346" s="535" t="s">
        <v>3786</v>
      </c>
      <c r="D1346" s="535" t="s">
        <v>227</v>
      </c>
      <c r="E1346" s="535">
        <v>1349</v>
      </c>
      <c r="F1346" s="537" t="str">
        <f>Dumpadas[[#This Row],[punto]] &amp; " "&amp;Dumpadas[[#This Row],[jornada]]&amp;" " &amp; Dumpadas[[#This Row],[N°Acop]] &amp; " " &amp; TEXT(Dumpadas[[#This Row],[fecha ]], "dd-mm-yyyy")</f>
        <v>NIVEL 974 M4 6N AM 1349 08-05-2026</v>
      </c>
      <c r="G1346" s="535" t="s">
        <v>14</v>
      </c>
      <c r="H1346" s="538">
        <v>46150</v>
      </c>
      <c r="I1346" s="535">
        <v>3.2</v>
      </c>
      <c r="J1346" s="539">
        <v>2.1499999999999998E-2</v>
      </c>
      <c r="K1346" s="539">
        <f>+IF(Dumpadas[[#This Row],[ley]]&gt;0.03,0.03,Dumpadas[[#This Row],[ley]])</f>
        <v>2.1499999999999998E-2</v>
      </c>
      <c r="L1346" s="539"/>
      <c r="M1346" s="535">
        <v>29035</v>
      </c>
      <c r="N1346" s="535"/>
      <c r="O1346" s="539">
        <v>1.2E-2</v>
      </c>
      <c r="P1346" s="540" t="str" cm="1">
        <f t="array" ref="P1346">INDEX(Rangos!$E$3:$E$16,MATCH(1,(Dumpadas[[#This Row],[ley]]&gt;=Rangos!$B$3:$B$16)*(Dumpadas[[#This Row],[ley]]&lt;=Rangos!$C$3:$C$16),0))</f>
        <v>I</v>
      </c>
      <c r="R1346" s="769"/>
      <c r="S1346" s="769" t="s">
        <v>2038</v>
      </c>
      <c r="T1346" s="369">
        <v>1</v>
      </c>
      <c r="U1346" s="369">
        <v>3.2</v>
      </c>
      <c r="V1346" s="10">
        <v>1.6400000000000001E-2</v>
      </c>
      <c r="Y1346" s="769"/>
      <c r="Z1346" s="769" t="s">
        <v>2038</v>
      </c>
      <c r="AA1346" s="369">
        <v>1</v>
      </c>
      <c r="AB1346" s="369">
        <v>3.2</v>
      </c>
      <c r="AC1346" s="10">
        <v>1.6400000000000001E-2</v>
      </c>
      <c r="AD1346" s="10">
        <v>1.6400000000000001E-2</v>
      </c>
    </row>
    <row r="1347" spans="2:30">
      <c r="B1347" s="535"/>
      <c r="C1347" s="535" t="s">
        <v>3786</v>
      </c>
      <c r="D1347" s="535" t="s">
        <v>227</v>
      </c>
      <c r="E1347" s="535">
        <v>1350</v>
      </c>
      <c r="F1347" s="537" t="str">
        <f>Dumpadas[[#This Row],[punto]] &amp; " "&amp;Dumpadas[[#This Row],[jornada]]&amp;" " &amp; Dumpadas[[#This Row],[N°Acop]] &amp; " " &amp; TEXT(Dumpadas[[#This Row],[fecha ]], "dd-mm-yyyy")</f>
        <v>NIVEL 974 M4 6N AM 1350 08-05-2026</v>
      </c>
      <c r="G1347" s="535" t="s">
        <v>14</v>
      </c>
      <c r="H1347" s="538">
        <v>46150</v>
      </c>
      <c r="I1347" s="535">
        <v>3.2</v>
      </c>
      <c r="J1347" s="539">
        <v>1.5100000000000001E-2</v>
      </c>
      <c r="K1347" s="539">
        <f>+IF(Dumpadas[[#This Row],[ley]]&gt;0.03,0.03,Dumpadas[[#This Row],[ley]])</f>
        <v>1.5100000000000001E-2</v>
      </c>
      <c r="L1347" s="539"/>
      <c r="M1347" s="535">
        <v>29035</v>
      </c>
      <c r="N1347" s="535"/>
      <c r="O1347" s="539">
        <v>1.2E-2</v>
      </c>
      <c r="P1347" s="540" t="str" cm="1">
        <f t="array" ref="P1347">INDEX(Rangos!$E$3:$E$16,MATCH(1,(Dumpadas[[#This Row],[ley]]&gt;=Rangos!$B$3:$B$16)*(Dumpadas[[#This Row],[ley]]&lt;=Rangos!$C$3:$C$16),0))</f>
        <v>F</v>
      </c>
      <c r="R1347" s="769"/>
      <c r="S1347" s="769" t="s">
        <v>2039</v>
      </c>
      <c r="T1347" s="369">
        <v>1</v>
      </c>
      <c r="U1347" s="369">
        <v>3.2</v>
      </c>
      <c r="V1347" s="10">
        <v>1.0999999999999999E-2</v>
      </c>
      <c r="Y1347" s="769"/>
      <c r="Z1347" s="769" t="s">
        <v>2039</v>
      </c>
      <c r="AA1347" s="369">
        <v>1</v>
      </c>
      <c r="AB1347" s="369">
        <v>3.2</v>
      </c>
      <c r="AC1347" s="10">
        <v>1.0999999999999999E-2</v>
      </c>
      <c r="AD1347" s="10">
        <v>1.0999999999999999E-2</v>
      </c>
    </row>
    <row r="1348" spans="2:30">
      <c r="B1348" s="535"/>
      <c r="C1348" s="535" t="s">
        <v>3786</v>
      </c>
      <c r="D1348" s="535" t="s">
        <v>227</v>
      </c>
      <c r="E1348" s="535">
        <v>1351</v>
      </c>
      <c r="F1348" s="537" t="str">
        <f>Dumpadas[[#This Row],[punto]] &amp; " "&amp;Dumpadas[[#This Row],[jornada]]&amp;" " &amp; Dumpadas[[#This Row],[N°Acop]] &amp; " " &amp; TEXT(Dumpadas[[#This Row],[fecha ]], "dd-mm-yyyy")</f>
        <v>NIVEL 974 M4 6N AM 1351 08-05-2026</v>
      </c>
      <c r="G1348" s="535" t="s">
        <v>14</v>
      </c>
      <c r="H1348" s="538">
        <v>46150</v>
      </c>
      <c r="I1348" s="535">
        <v>3.2</v>
      </c>
      <c r="J1348" s="539">
        <v>1.7999999999999999E-2</v>
      </c>
      <c r="K1348" s="539">
        <f>+IF(Dumpadas[[#This Row],[ley]]&gt;0.03,0.03,Dumpadas[[#This Row],[ley]])</f>
        <v>1.7999999999999999E-2</v>
      </c>
      <c r="L1348" s="539"/>
      <c r="M1348" s="535">
        <v>29035</v>
      </c>
      <c r="N1348" s="535"/>
      <c r="O1348" s="539">
        <v>1.2E-2</v>
      </c>
      <c r="P1348" s="540" t="str" cm="1">
        <f t="array" ref="P1348">INDEX(Rangos!$E$3:$E$16,MATCH(1,(Dumpadas[[#This Row],[ley]]&gt;=Rangos!$B$3:$B$16)*(Dumpadas[[#This Row],[ley]]&lt;=Rangos!$C$3:$C$16),0))</f>
        <v>G</v>
      </c>
      <c r="R1348" s="769"/>
      <c r="S1348" s="769" t="s">
        <v>2040</v>
      </c>
      <c r="T1348" s="369">
        <v>1</v>
      </c>
      <c r="U1348" s="369">
        <v>3.2</v>
      </c>
      <c r="V1348" s="10">
        <v>1.2699999999999999E-2</v>
      </c>
      <c r="Y1348" s="769"/>
      <c r="Z1348" s="769" t="s">
        <v>2040</v>
      </c>
      <c r="AA1348" s="369">
        <v>1</v>
      </c>
      <c r="AB1348" s="369">
        <v>3.2</v>
      </c>
      <c r="AC1348" s="10">
        <v>1.2699999999999999E-2</v>
      </c>
      <c r="AD1348" s="10">
        <v>1.2699999999999999E-2</v>
      </c>
    </row>
    <row r="1349" spans="2:30">
      <c r="B1349" s="535"/>
      <c r="C1349" s="535" t="s">
        <v>3786</v>
      </c>
      <c r="D1349" s="535" t="s">
        <v>227</v>
      </c>
      <c r="E1349" s="535">
        <v>1352</v>
      </c>
      <c r="F1349" s="537" t="str">
        <f>Dumpadas[[#This Row],[punto]] &amp; " "&amp;Dumpadas[[#This Row],[jornada]]&amp;" " &amp; Dumpadas[[#This Row],[N°Acop]] &amp; " " &amp; TEXT(Dumpadas[[#This Row],[fecha ]], "dd-mm-yyyy")</f>
        <v>NIVEL 974 M4 6N AM 1352 08-05-2026</v>
      </c>
      <c r="G1349" s="535" t="s">
        <v>14</v>
      </c>
      <c r="H1349" s="538">
        <v>46150</v>
      </c>
      <c r="I1349" s="535">
        <v>3.2</v>
      </c>
      <c r="J1349" s="539">
        <v>1.44E-2</v>
      </c>
      <c r="K1349" s="539">
        <f>+IF(Dumpadas[[#This Row],[ley]]&gt;0.03,0.03,Dumpadas[[#This Row],[ley]])</f>
        <v>1.44E-2</v>
      </c>
      <c r="L1349" s="539"/>
      <c r="M1349" s="535">
        <v>29035</v>
      </c>
      <c r="N1349" s="535"/>
      <c r="O1349" s="539">
        <v>1.2E-2</v>
      </c>
      <c r="P1349" s="540" t="str" cm="1">
        <f t="array" ref="P1349">INDEX(Rangos!$E$3:$E$16,MATCH(1,(Dumpadas[[#This Row],[ley]]&gt;=Rangos!$B$3:$B$16)*(Dumpadas[[#This Row],[ley]]&lt;=Rangos!$C$3:$C$16),0))</f>
        <v>E</v>
      </c>
      <c r="R1349" s="769"/>
      <c r="S1349" s="769" t="s">
        <v>2041</v>
      </c>
      <c r="T1349" s="369">
        <v>1</v>
      </c>
      <c r="U1349" s="369">
        <v>3.2</v>
      </c>
      <c r="V1349" s="10">
        <v>1.41E-2</v>
      </c>
      <c r="Y1349" s="769"/>
      <c r="Z1349" s="769" t="s">
        <v>2041</v>
      </c>
      <c r="AA1349" s="369">
        <v>1</v>
      </c>
      <c r="AB1349" s="369">
        <v>3.2</v>
      </c>
      <c r="AC1349" s="10">
        <v>1.41E-2</v>
      </c>
      <c r="AD1349" s="10">
        <v>1.41E-2</v>
      </c>
    </row>
    <row r="1350" spans="2:30">
      <c r="B1350" s="535"/>
      <c r="C1350" s="535" t="s">
        <v>3786</v>
      </c>
      <c r="D1350" s="535" t="s">
        <v>227</v>
      </c>
      <c r="E1350" s="535">
        <v>1353</v>
      </c>
      <c r="F1350" s="537" t="str">
        <f>Dumpadas[[#This Row],[punto]] &amp; " "&amp;Dumpadas[[#This Row],[jornada]]&amp;" " &amp; Dumpadas[[#This Row],[N°Acop]] &amp; " " &amp; TEXT(Dumpadas[[#This Row],[fecha ]], "dd-mm-yyyy")</f>
        <v>NIVEL 974 M4 6N AM 1353 08-05-2026</v>
      </c>
      <c r="G1350" s="535" t="s">
        <v>14</v>
      </c>
      <c r="H1350" s="538">
        <v>46150</v>
      </c>
      <c r="I1350" s="535">
        <v>3.2</v>
      </c>
      <c r="J1350" s="539">
        <v>1.26E-2</v>
      </c>
      <c r="K1350" s="539">
        <f>+IF(Dumpadas[[#This Row],[ley]]&gt;0.03,0.03,Dumpadas[[#This Row],[ley]])</f>
        <v>1.26E-2</v>
      </c>
      <c r="L1350" s="539"/>
      <c r="M1350" s="535">
        <v>29035</v>
      </c>
      <c r="N1350" s="535"/>
      <c r="O1350" s="539">
        <v>1.2E-2</v>
      </c>
      <c r="P1350" s="540" t="str" cm="1">
        <f t="array" ref="P1350">INDEX(Rangos!$E$3:$E$16,MATCH(1,(Dumpadas[[#This Row],[ley]]&gt;=Rangos!$B$3:$B$16)*(Dumpadas[[#This Row],[ley]]&lt;=Rangos!$C$3:$C$16),0))</f>
        <v>D</v>
      </c>
      <c r="R1350" s="769"/>
      <c r="S1350" s="769" t="s">
        <v>2042</v>
      </c>
      <c r="T1350" s="369">
        <v>1</v>
      </c>
      <c r="U1350" s="369">
        <v>3.2</v>
      </c>
      <c r="V1350" s="10">
        <v>1.23E-2</v>
      </c>
      <c r="Y1350" s="769"/>
      <c r="Z1350" s="769" t="s">
        <v>2042</v>
      </c>
      <c r="AA1350" s="369">
        <v>1</v>
      </c>
      <c r="AB1350" s="369">
        <v>3.2</v>
      </c>
      <c r="AC1350" s="10">
        <v>1.23E-2</v>
      </c>
      <c r="AD1350" s="10">
        <v>1.23E-2</v>
      </c>
    </row>
    <row r="1351" spans="2:30">
      <c r="B1351" s="535"/>
      <c r="C1351" s="535" t="s">
        <v>3786</v>
      </c>
      <c r="D1351" s="535" t="s">
        <v>227</v>
      </c>
      <c r="E1351" s="535">
        <v>1354</v>
      </c>
      <c r="F1351" s="537" t="str">
        <f>Dumpadas[[#This Row],[punto]] &amp; " "&amp;Dumpadas[[#This Row],[jornada]]&amp;" " &amp; Dumpadas[[#This Row],[N°Acop]] &amp; " " &amp; TEXT(Dumpadas[[#This Row],[fecha ]], "dd-mm-yyyy")</f>
        <v>NIVEL 974 M4 6N AM 1354 08-05-2026</v>
      </c>
      <c r="G1351" s="535" t="s">
        <v>14</v>
      </c>
      <c r="H1351" s="538">
        <v>46150</v>
      </c>
      <c r="I1351" s="535">
        <v>3.2</v>
      </c>
      <c r="J1351" s="539">
        <v>1.9199999999999998E-2</v>
      </c>
      <c r="K1351" s="539">
        <f>+IF(Dumpadas[[#This Row],[ley]]&gt;0.03,0.03,Dumpadas[[#This Row],[ley]])</f>
        <v>1.9199999999999998E-2</v>
      </c>
      <c r="L1351" s="539"/>
      <c r="M1351" s="535">
        <v>29035</v>
      </c>
      <c r="N1351" s="535"/>
      <c r="O1351" s="539">
        <v>1.2E-2</v>
      </c>
      <c r="P1351" s="540" t="str" cm="1">
        <f t="array" ref="P1351">INDEX(Rangos!$E$3:$E$16,MATCH(1,(Dumpadas[[#This Row],[ley]]&gt;=Rangos!$B$3:$B$16)*(Dumpadas[[#This Row],[ley]]&lt;=Rangos!$C$3:$C$16),0))</f>
        <v>H</v>
      </c>
      <c r="R1351" s="769"/>
      <c r="S1351" s="769" t="s">
        <v>2043</v>
      </c>
      <c r="T1351" s="369">
        <v>1</v>
      </c>
      <c r="U1351" s="369">
        <v>3.2</v>
      </c>
      <c r="V1351" s="10">
        <v>1.7100000000000001E-2</v>
      </c>
      <c r="Y1351" s="769"/>
      <c r="Z1351" s="769" t="s">
        <v>2043</v>
      </c>
      <c r="AA1351" s="369">
        <v>1</v>
      </c>
      <c r="AB1351" s="369">
        <v>3.2</v>
      </c>
      <c r="AC1351" s="10">
        <v>1.7100000000000001E-2</v>
      </c>
      <c r="AD1351" s="10">
        <v>1.7100000000000001E-2</v>
      </c>
    </row>
    <row r="1352" spans="2:30">
      <c r="B1352" s="535"/>
      <c r="C1352" s="535" t="s">
        <v>3786</v>
      </c>
      <c r="D1352" s="535" t="s">
        <v>227</v>
      </c>
      <c r="E1352" s="535">
        <v>1355</v>
      </c>
      <c r="F1352" s="537" t="str">
        <f>Dumpadas[[#This Row],[punto]] &amp; " "&amp;Dumpadas[[#This Row],[jornada]]&amp;" " &amp; Dumpadas[[#This Row],[N°Acop]] &amp; " " &amp; TEXT(Dumpadas[[#This Row],[fecha ]], "dd-mm-yyyy")</f>
        <v>NIVEL 974 M4 6N AM 1355 08-05-2026</v>
      </c>
      <c r="G1352" s="535" t="s">
        <v>14</v>
      </c>
      <c r="H1352" s="538">
        <v>46150</v>
      </c>
      <c r="I1352" s="535">
        <v>3.2</v>
      </c>
      <c r="J1352" s="539">
        <v>2.18E-2</v>
      </c>
      <c r="K1352" s="539">
        <f>+IF(Dumpadas[[#This Row],[ley]]&gt;0.03,0.03,Dumpadas[[#This Row],[ley]])</f>
        <v>2.18E-2</v>
      </c>
      <c r="L1352" s="539"/>
      <c r="M1352" s="535">
        <v>29035</v>
      </c>
      <c r="N1352" s="535"/>
      <c r="O1352" s="539">
        <v>1.2E-2</v>
      </c>
      <c r="P1352" s="540" t="str" cm="1">
        <f t="array" ref="P1352">INDEX(Rangos!$E$3:$E$16,MATCH(1,(Dumpadas[[#This Row],[ley]]&gt;=Rangos!$B$3:$B$16)*(Dumpadas[[#This Row],[ley]]&lt;=Rangos!$C$3:$C$16),0))</f>
        <v>I</v>
      </c>
      <c r="R1352" s="769"/>
      <c r="S1352" s="769" t="s">
        <v>2044</v>
      </c>
      <c r="T1352" s="369">
        <v>1</v>
      </c>
      <c r="U1352" s="369">
        <v>3.2</v>
      </c>
      <c r="V1352" s="10">
        <v>1.06E-2</v>
      </c>
      <c r="Y1352" s="769"/>
      <c r="Z1352" s="769" t="s">
        <v>2044</v>
      </c>
      <c r="AA1352" s="369">
        <v>1</v>
      </c>
      <c r="AB1352" s="369">
        <v>3.2</v>
      </c>
      <c r="AC1352" s="10">
        <v>1.06E-2</v>
      </c>
      <c r="AD1352" s="10">
        <v>1.06E-2</v>
      </c>
    </row>
    <row r="1353" spans="2:30">
      <c r="B1353" s="535"/>
      <c r="C1353" s="535" t="s">
        <v>3786</v>
      </c>
      <c r="D1353" s="535" t="s">
        <v>227</v>
      </c>
      <c r="E1353" s="535">
        <v>1356</v>
      </c>
      <c r="F1353" s="537" t="str">
        <f>Dumpadas[[#This Row],[punto]] &amp; " "&amp;Dumpadas[[#This Row],[jornada]]&amp;" " &amp; Dumpadas[[#This Row],[N°Acop]] &amp; " " &amp; TEXT(Dumpadas[[#This Row],[fecha ]], "dd-mm-yyyy")</f>
        <v>NIVEL 974 M4 6N AM 1356 08-05-2026</v>
      </c>
      <c r="G1353" s="535" t="s">
        <v>14</v>
      </c>
      <c r="H1353" s="538">
        <v>46150</v>
      </c>
      <c r="I1353" s="535">
        <v>3.2</v>
      </c>
      <c r="J1353" s="539">
        <v>1.8599999999999998E-2</v>
      </c>
      <c r="K1353" s="539">
        <f>+IF(Dumpadas[[#This Row],[ley]]&gt;0.03,0.03,Dumpadas[[#This Row],[ley]])</f>
        <v>1.8599999999999998E-2</v>
      </c>
      <c r="L1353" s="539"/>
      <c r="M1353" s="535">
        <v>29035</v>
      </c>
      <c r="N1353" s="535"/>
      <c r="O1353" s="539">
        <v>1.2E-2</v>
      </c>
      <c r="P1353" s="540" t="str" cm="1">
        <f t="array" ref="P1353">INDEX(Rangos!$E$3:$E$16,MATCH(1,(Dumpadas[[#This Row],[ley]]&gt;=Rangos!$B$3:$B$16)*(Dumpadas[[#This Row],[ley]]&lt;=Rangos!$C$3:$C$16),0))</f>
        <v>G</v>
      </c>
      <c r="R1353" s="769"/>
      <c r="S1353" s="769" t="s">
        <v>2045</v>
      </c>
      <c r="T1353" s="369">
        <v>1</v>
      </c>
      <c r="U1353" s="369">
        <v>3.2</v>
      </c>
      <c r="V1353" s="10">
        <v>1.6199999999999999E-2</v>
      </c>
      <c r="Y1353" s="769"/>
      <c r="Z1353" s="769" t="s">
        <v>2045</v>
      </c>
      <c r="AA1353" s="369">
        <v>1</v>
      </c>
      <c r="AB1353" s="369">
        <v>3.2</v>
      </c>
      <c r="AC1353" s="10">
        <v>1.6199999999999999E-2</v>
      </c>
      <c r="AD1353" s="10">
        <v>1.6199999999999999E-2</v>
      </c>
    </row>
    <row r="1354" spans="2:30">
      <c r="B1354" s="646"/>
      <c r="C1354" s="773" t="s">
        <v>3793</v>
      </c>
      <c r="D1354" s="773" t="s">
        <v>227</v>
      </c>
      <c r="E1354" s="646">
        <v>1357</v>
      </c>
      <c r="F1354" s="410" t="str">
        <f>Dumpadas[[#This Row],[punto]] &amp; " "&amp;Dumpadas[[#This Row],[jornada]]&amp;" " &amp; Dumpadas[[#This Row],[N°Acop]] &amp; " " &amp; TEXT(Dumpadas[[#This Row],[fecha ]], "dd-mm-yyyy")</f>
        <v>NIVEL 974 M4 7S AM 1357 09-05-2026</v>
      </c>
      <c r="G1354" s="646" t="s">
        <v>14</v>
      </c>
      <c r="H1354" s="5">
        <v>46151</v>
      </c>
      <c r="I1354" s="646">
        <v>3.2</v>
      </c>
      <c r="J1354" s="8">
        <v>2.2800000000000001E-2</v>
      </c>
      <c r="K1354" s="8">
        <f>+IF(Dumpadas[[#This Row],[ley]]&gt;0.03,0.03,Dumpadas[[#This Row],[ley]])</f>
        <v>2.2800000000000001E-2</v>
      </c>
      <c r="L1354" s="427"/>
      <c r="M1354" s="386">
        <v>29039</v>
      </c>
      <c r="N1354" s="386"/>
      <c r="O1354" s="7">
        <v>1.4E-2</v>
      </c>
      <c r="P1354" s="10" t="str" cm="1">
        <f t="array" ref="P1354">INDEX(Rangos!$E$3:$E$16,MATCH(1,(Dumpadas[[#This Row],[ley]]&gt;=Rangos!$B$3:$B$16)*(Dumpadas[[#This Row],[ley]]&lt;=Rangos!$C$3:$C$16),0))</f>
        <v>J</v>
      </c>
      <c r="R1354" s="769"/>
      <c r="S1354" s="769" t="s">
        <v>2046</v>
      </c>
      <c r="T1354" s="369">
        <v>1</v>
      </c>
      <c r="U1354" s="369">
        <v>3.2</v>
      </c>
      <c r="V1354" s="10">
        <v>1.4999999999999999E-2</v>
      </c>
      <c r="Y1354" s="769"/>
      <c r="Z1354" s="769" t="s">
        <v>2046</v>
      </c>
      <c r="AA1354" s="369">
        <v>1</v>
      </c>
      <c r="AB1354" s="369">
        <v>3.2</v>
      </c>
      <c r="AC1354" s="10">
        <v>1.4999999999999999E-2</v>
      </c>
      <c r="AD1354" s="10">
        <v>1.4999999999999999E-2</v>
      </c>
    </row>
    <row r="1355" spans="2:30">
      <c r="B1355" s="646"/>
      <c r="C1355" s="773" t="s">
        <v>3793</v>
      </c>
      <c r="D1355" s="773" t="s">
        <v>227</v>
      </c>
      <c r="E1355" s="646">
        <v>1358</v>
      </c>
      <c r="F1355" s="410" t="str">
        <f>Dumpadas[[#This Row],[punto]] &amp; " "&amp;Dumpadas[[#This Row],[jornada]]&amp;" " &amp; Dumpadas[[#This Row],[N°Acop]] &amp; " " &amp; TEXT(Dumpadas[[#This Row],[fecha ]], "dd-mm-yyyy")</f>
        <v>NIVEL 974 M4 7S AM 1358 09-05-2026</v>
      </c>
      <c r="G1355" s="646" t="s">
        <v>14</v>
      </c>
      <c r="H1355" s="5">
        <v>46151</v>
      </c>
      <c r="I1355" s="646">
        <v>3.2</v>
      </c>
      <c r="J1355" s="8">
        <v>1.37E-2</v>
      </c>
      <c r="K1355" s="8">
        <f>+IF(Dumpadas[[#This Row],[ley]]&gt;0.03,0.03,Dumpadas[[#This Row],[ley]])</f>
        <v>1.37E-2</v>
      </c>
      <c r="L1355" s="427"/>
      <c r="M1355" s="386">
        <v>29039</v>
      </c>
      <c r="N1355" s="386"/>
      <c r="O1355" s="7">
        <v>1.4E-2</v>
      </c>
      <c r="P1355" s="10" t="str" cm="1">
        <f t="array" ref="P1355">INDEX(Rangos!$E$3:$E$16,MATCH(1,(Dumpadas[[#This Row],[ley]]&gt;=Rangos!$B$3:$B$16)*(Dumpadas[[#This Row],[ley]]&lt;=Rangos!$C$3:$C$16),0))</f>
        <v>E</v>
      </c>
      <c r="R1355" s="769"/>
      <c r="S1355" s="769" t="s">
        <v>2047</v>
      </c>
      <c r="T1355" s="369">
        <v>1</v>
      </c>
      <c r="U1355" s="369">
        <v>3.2</v>
      </c>
      <c r="V1355" s="10">
        <v>1.8200000000000001E-2</v>
      </c>
      <c r="Y1355" s="769"/>
      <c r="Z1355" s="769" t="s">
        <v>2047</v>
      </c>
      <c r="AA1355" s="369">
        <v>1</v>
      </c>
      <c r="AB1355" s="369">
        <v>3.2</v>
      </c>
      <c r="AC1355" s="10">
        <v>1.8200000000000001E-2</v>
      </c>
      <c r="AD1355" s="10">
        <v>1.8200000000000001E-2</v>
      </c>
    </row>
    <row r="1356" spans="2:30">
      <c r="B1356" s="646"/>
      <c r="C1356" s="773" t="s">
        <v>3793</v>
      </c>
      <c r="D1356" s="773" t="s">
        <v>227</v>
      </c>
      <c r="E1356" s="646">
        <v>1359</v>
      </c>
      <c r="F1356" s="410" t="str">
        <f>Dumpadas[[#This Row],[punto]] &amp; " "&amp;Dumpadas[[#This Row],[jornada]]&amp;" " &amp; Dumpadas[[#This Row],[N°Acop]] &amp; " " &amp; TEXT(Dumpadas[[#This Row],[fecha ]], "dd-mm-yyyy")</f>
        <v>NIVEL 974 M4 7S AM 1359 09-05-2026</v>
      </c>
      <c r="G1356" s="646" t="s">
        <v>14</v>
      </c>
      <c r="H1356" s="5">
        <v>46151</v>
      </c>
      <c r="I1356" s="646">
        <v>3.2</v>
      </c>
      <c r="J1356" s="8">
        <v>1.4500000000000001E-2</v>
      </c>
      <c r="K1356" s="8">
        <f>+IF(Dumpadas[[#This Row],[ley]]&gt;0.03,0.03,Dumpadas[[#This Row],[ley]])</f>
        <v>1.4500000000000001E-2</v>
      </c>
      <c r="L1356" s="427"/>
      <c r="M1356" s="386">
        <v>29039</v>
      </c>
      <c r="N1356" s="386"/>
      <c r="O1356" s="7">
        <v>1.4E-2</v>
      </c>
      <c r="P1356" s="10" t="str" cm="1">
        <f t="array" ref="P1356">INDEX(Rangos!$E$3:$E$16,MATCH(1,(Dumpadas[[#This Row],[ley]]&gt;=Rangos!$B$3:$B$16)*(Dumpadas[[#This Row],[ley]]&lt;=Rangos!$C$3:$C$16),0))</f>
        <v>E</v>
      </c>
      <c r="R1356" s="769"/>
      <c r="S1356" s="769" t="s">
        <v>2048</v>
      </c>
      <c r="T1356" s="369">
        <v>1</v>
      </c>
      <c r="U1356" s="369">
        <v>3.2</v>
      </c>
      <c r="V1356" s="10">
        <v>1.41E-2</v>
      </c>
      <c r="Y1356" s="769"/>
      <c r="Z1356" s="769" t="s">
        <v>2048</v>
      </c>
      <c r="AA1356" s="369">
        <v>1</v>
      </c>
      <c r="AB1356" s="369">
        <v>3.2</v>
      </c>
      <c r="AC1356" s="10">
        <v>1.41E-2</v>
      </c>
      <c r="AD1356" s="10">
        <v>1.41E-2</v>
      </c>
    </row>
    <row r="1357" spans="2:30">
      <c r="B1357" s="535"/>
      <c r="C1357" s="535" t="s">
        <v>3793</v>
      </c>
      <c r="D1357" s="535" t="s">
        <v>227</v>
      </c>
      <c r="E1357" s="535">
        <v>1360</v>
      </c>
      <c r="F1357" s="537" t="str">
        <f>Dumpadas[[#This Row],[punto]] &amp; " "&amp;Dumpadas[[#This Row],[jornada]]&amp;" " &amp; Dumpadas[[#This Row],[N°Acop]] &amp; " " &amp; TEXT(Dumpadas[[#This Row],[fecha ]], "dd-mm-yyyy")</f>
        <v>NIVEL 974 M4 7S AM 1360 09-05-2026</v>
      </c>
      <c r="G1357" s="535" t="s">
        <v>14</v>
      </c>
      <c r="H1357" s="538">
        <v>46151</v>
      </c>
      <c r="I1357" s="535">
        <v>3.2</v>
      </c>
      <c r="J1357" s="539">
        <v>1.15E-2</v>
      </c>
      <c r="K1357" s="539">
        <f>+IF(Dumpadas[[#This Row],[ley]]&gt;0.03,0.03,Dumpadas[[#This Row],[ley]])</f>
        <v>1.15E-2</v>
      </c>
      <c r="L1357" s="539"/>
      <c r="M1357" s="535">
        <v>29040</v>
      </c>
      <c r="N1357" s="535"/>
      <c r="O1357" s="539"/>
      <c r="P1357" s="540" t="str" cm="1">
        <f t="array" ref="P1357">INDEX(Rangos!$E$3:$E$16,MATCH(1,(Dumpadas[[#This Row],[ley]]&gt;=Rangos!$B$3:$B$16)*(Dumpadas[[#This Row],[ley]]&lt;=Rangos!$C$3:$C$16),0))</f>
        <v>C</v>
      </c>
      <c r="R1357" s="769"/>
      <c r="S1357" s="769" t="s">
        <v>2049</v>
      </c>
      <c r="T1357" s="369">
        <v>1</v>
      </c>
      <c r="U1357" s="369">
        <v>3.2</v>
      </c>
      <c r="V1357" s="10">
        <v>1.24E-2</v>
      </c>
      <c r="Y1357" s="769"/>
      <c r="Z1357" s="769" t="s">
        <v>2049</v>
      </c>
      <c r="AA1357" s="369">
        <v>1</v>
      </c>
      <c r="AB1357" s="369">
        <v>3.2</v>
      </c>
      <c r="AC1357" s="10">
        <v>1.24E-2</v>
      </c>
      <c r="AD1357" s="10">
        <v>1.24E-2</v>
      </c>
    </row>
    <row r="1358" spans="2:30">
      <c r="B1358" s="535"/>
      <c r="C1358" s="535" t="s">
        <v>3793</v>
      </c>
      <c r="D1358" s="535" t="s">
        <v>227</v>
      </c>
      <c r="E1358" s="535">
        <v>1361</v>
      </c>
      <c r="F1358" s="537" t="str">
        <f>Dumpadas[[#This Row],[punto]] &amp; " "&amp;Dumpadas[[#This Row],[jornada]]&amp;" " &amp; Dumpadas[[#This Row],[N°Acop]] &amp; " " &amp; TEXT(Dumpadas[[#This Row],[fecha ]], "dd-mm-yyyy")</f>
        <v>NIVEL 974 M4 7S AM 1361 09-05-2026</v>
      </c>
      <c r="G1358" s="535" t="s">
        <v>14</v>
      </c>
      <c r="H1358" s="538">
        <v>46151</v>
      </c>
      <c r="I1358" s="535">
        <v>3.2</v>
      </c>
      <c r="J1358" s="539">
        <v>1.5800000000000002E-2</v>
      </c>
      <c r="K1358" s="539">
        <f>+IF(Dumpadas[[#This Row],[ley]]&gt;0.03,0.03,Dumpadas[[#This Row],[ley]])</f>
        <v>1.5800000000000002E-2</v>
      </c>
      <c r="L1358" s="539"/>
      <c r="M1358" s="535">
        <v>29040</v>
      </c>
      <c r="N1358" s="535"/>
      <c r="O1358" s="539"/>
      <c r="P1358" s="540" t="str" cm="1">
        <f t="array" ref="P1358">INDEX(Rangos!$E$3:$E$16,MATCH(1,(Dumpadas[[#This Row],[ley]]&gt;=Rangos!$B$3:$B$16)*(Dumpadas[[#This Row],[ley]]&lt;=Rangos!$C$3:$C$16),0))</f>
        <v>F</v>
      </c>
      <c r="R1358" s="769"/>
      <c r="S1358" s="769" t="s">
        <v>2050</v>
      </c>
      <c r="T1358" s="369">
        <v>1</v>
      </c>
      <c r="U1358" s="369">
        <v>3.2</v>
      </c>
      <c r="V1358" s="10">
        <v>1.37E-2</v>
      </c>
      <c r="Y1358" s="769"/>
      <c r="Z1358" s="769" t="s">
        <v>2050</v>
      </c>
      <c r="AA1358" s="369">
        <v>1</v>
      </c>
      <c r="AB1358" s="369">
        <v>3.2</v>
      </c>
      <c r="AC1358" s="10">
        <v>1.37E-2</v>
      </c>
      <c r="AD1358" s="10">
        <v>1.37E-2</v>
      </c>
    </row>
    <row r="1359" spans="2:30">
      <c r="B1359" s="535"/>
      <c r="C1359" s="535" t="s">
        <v>3793</v>
      </c>
      <c r="D1359" s="535" t="s">
        <v>227</v>
      </c>
      <c r="E1359" s="535">
        <v>1362</v>
      </c>
      <c r="F1359" s="537" t="str">
        <f>Dumpadas[[#This Row],[punto]] &amp; " "&amp;Dumpadas[[#This Row],[jornada]]&amp;" " &amp; Dumpadas[[#This Row],[N°Acop]] &amp; " " &amp; TEXT(Dumpadas[[#This Row],[fecha ]], "dd-mm-yyyy")</f>
        <v>NIVEL 974 M4 7S AM 1362 09-05-2026</v>
      </c>
      <c r="G1359" s="535" t="s">
        <v>14</v>
      </c>
      <c r="H1359" s="538">
        <v>46151</v>
      </c>
      <c r="I1359" s="535">
        <v>3.2</v>
      </c>
      <c r="J1359" s="539">
        <v>1.5299999999999999E-2</v>
      </c>
      <c r="K1359" s="539">
        <f>+IF(Dumpadas[[#This Row],[ley]]&gt;0.03,0.03,Dumpadas[[#This Row],[ley]])</f>
        <v>1.5299999999999999E-2</v>
      </c>
      <c r="L1359" s="539"/>
      <c r="M1359" s="535">
        <v>29040</v>
      </c>
      <c r="N1359" s="535"/>
      <c r="O1359" s="539"/>
      <c r="P1359" s="540" t="str" cm="1">
        <f t="array" ref="P1359">INDEX(Rangos!$E$3:$E$16,MATCH(1,(Dumpadas[[#This Row],[ley]]&gt;=Rangos!$B$3:$B$16)*(Dumpadas[[#This Row],[ley]]&lt;=Rangos!$C$3:$C$16),0))</f>
        <v>F</v>
      </c>
      <c r="R1359" s="769"/>
      <c r="S1359" s="769" t="s">
        <v>2051</v>
      </c>
      <c r="T1359" s="369">
        <v>1</v>
      </c>
      <c r="U1359" s="369">
        <v>3.2</v>
      </c>
      <c r="V1359" s="10">
        <v>1.5800000000000002E-2</v>
      </c>
      <c r="Y1359" s="769"/>
      <c r="Z1359" s="769" t="s">
        <v>2051</v>
      </c>
      <c r="AA1359" s="369">
        <v>1</v>
      </c>
      <c r="AB1359" s="369">
        <v>3.2</v>
      </c>
      <c r="AC1359" s="10">
        <v>1.5800000000000002E-2</v>
      </c>
      <c r="AD1359" s="10">
        <v>1.5800000000000002E-2</v>
      </c>
    </row>
    <row r="1360" spans="2:30">
      <c r="B1360" s="535"/>
      <c r="C1360" s="535" t="s">
        <v>3793</v>
      </c>
      <c r="D1360" s="535" t="s">
        <v>227</v>
      </c>
      <c r="E1360" s="535">
        <v>1363</v>
      </c>
      <c r="F1360" s="537" t="str">
        <f>Dumpadas[[#This Row],[punto]] &amp; " "&amp;Dumpadas[[#This Row],[jornada]]&amp;" " &amp; Dumpadas[[#This Row],[N°Acop]] &amp; " " &amp; TEXT(Dumpadas[[#This Row],[fecha ]], "dd-mm-yyyy")</f>
        <v>NIVEL 974 M4 7S AM 1363 09-05-2026</v>
      </c>
      <c r="G1360" s="535" t="s">
        <v>14</v>
      </c>
      <c r="H1360" s="538">
        <v>46151</v>
      </c>
      <c r="I1360" s="535">
        <v>3.2</v>
      </c>
      <c r="J1360" s="539">
        <v>1.5800000000000002E-2</v>
      </c>
      <c r="K1360" s="539">
        <f>+IF(Dumpadas[[#This Row],[ley]]&gt;0.03,0.03,Dumpadas[[#This Row],[ley]])</f>
        <v>1.5800000000000002E-2</v>
      </c>
      <c r="L1360" s="539"/>
      <c r="M1360" s="535">
        <v>29040</v>
      </c>
      <c r="N1360" s="535"/>
      <c r="O1360" s="539"/>
      <c r="P1360" s="540" t="str" cm="1">
        <f t="array" ref="P1360">INDEX(Rangos!$E$3:$E$16,MATCH(1,(Dumpadas[[#This Row],[ley]]&gt;=Rangos!$B$3:$B$16)*(Dumpadas[[#This Row],[ley]]&lt;=Rangos!$C$3:$C$16),0))</f>
        <v>F</v>
      </c>
      <c r="R1360" s="769"/>
      <c r="S1360" s="769" t="s">
        <v>2052</v>
      </c>
      <c r="T1360" s="369">
        <v>1</v>
      </c>
      <c r="U1360" s="369">
        <v>3.2</v>
      </c>
      <c r="V1360" s="10">
        <v>2.4199999999999999E-2</v>
      </c>
      <c r="Y1360" s="769"/>
      <c r="Z1360" s="769" t="s">
        <v>2052</v>
      </c>
      <c r="AA1360" s="369">
        <v>1</v>
      </c>
      <c r="AB1360" s="369">
        <v>3.2</v>
      </c>
      <c r="AC1360" s="10">
        <v>2.4199999999999999E-2</v>
      </c>
      <c r="AD1360" s="10">
        <v>2.4199999999999999E-2</v>
      </c>
    </row>
    <row r="1361" spans="2:30">
      <c r="B1361" s="535"/>
      <c r="C1361" s="535" t="s">
        <v>3793</v>
      </c>
      <c r="D1361" s="535" t="s">
        <v>227</v>
      </c>
      <c r="E1361" s="535">
        <v>1364</v>
      </c>
      <c r="F1361" s="537" t="str">
        <f>Dumpadas[[#This Row],[punto]] &amp; " "&amp;Dumpadas[[#This Row],[jornada]]&amp;" " &amp; Dumpadas[[#This Row],[N°Acop]] &amp; " " &amp; TEXT(Dumpadas[[#This Row],[fecha ]], "dd-mm-yyyy")</f>
        <v>NIVEL 974 M4 7S AM 1364 09-05-2026</v>
      </c>
      <c r="G1361" s="535" t="s">
        <v>14</v>
      </c>
      <c r="H1361" s="538">
        <v>46151</v>
      </c>
      <c r="I1361" s="535">
        <v>3.2</v>
      </c>
      <c r="J1361" s="539">
        <v>1.83E-2</v>
      </c>
      <c r="K1361" s="539">
        <f>+IF(Dumpadas[[#This Row],[ley]]&gt;0.03,0.03,Dumpadas[[#This Row],[ley]])</f>
        <v>1.83E-2</v>
      </c>
      <c r="L1361" s="539"/>
      <c r="M1361" s="535">
        <v>29040</v>
      </c>
      <c r="N1361" s="535"/>
      <c r="O1361" s="539"/>
      <c r="P1361" s="540" t="str" cm="1">
        <f t="array" ref="P1361">INDEX(Rangos!$E$3:$E$16,MATCH(1,(Dumpadas[[#This Row],[ley]]&gt;=Rangos!$B$3:$B$16)*(Dumpadas[[#This Row],[ley]]&lt;=Rangos!$C$3:$C$16),0))</f>
        <v>G</v>
      </c>
      <c r="R1361" s="769"/>
      <c r="S1361" s="769" t="s">
        <v>2053</v>
      </c>
      <c r="T1361" s="369">
        <v>1</v>
      </c>
      <c r="U1361" s="369">
        <v>3.2</v>
      </c>
      <c r="V1361" s="10">
        <v>1.52E-2</v>
      </c>
      <c r="Y1361" s="769"/>
      <c r="Z1361" s="769" t="s">
        <v>2053</v>
      </c>
      <c r="AA1361" s="369">
        <v>1</v>
      </c>
      <c r="AB1361" s="369">
        <v>3.2</v>
      </c>
      <c r="AC1361" s="10">
        <v>1.52E-2</v>
      </c>
      <c r="AD1361" s="10">
        <v>1.52E-2</v>
      </c>
    </row>
    <row r="1362" spans="2:30">
      <c r="B1362" s="535"/>
      <c r="C1362" s="535" t="s">
        <v>3793</v>
      </c>
      <c r="D1362" s="535" t="s">
        <v>227</v>
      </c>
      <c r="E1362" s="535">
        <v>1365</v>
      </c>
      <c r="F1362" s="537" t="str">
        <f>Dumpadas[[#This Row],[punto]] &amp; " "&amp;Dumpadas[[#This Row],[jornada]]&amp;" " &amp; Dumpadas[[#This Row],[N°Acop]] &amp; " " &amp; TEXT(Dumpadas[[#This Row],[fecha ]], "dd-mm-yyyy")</f>
        <v>NIVEL 974 M4 7S AM 1365 09-05-2026</v>
      </c>
      <c r="G1362" s="535" t="s">
        <v>14</v>
      </c>
      <c r="H1362" s="538">
        <v>46151</v>
      </c>
      <c r="I1362" s="535">
        <v>3.2</v>
      </c>
      <c r="J1362" s="539">
        <v>1.7899999999999999E-2</v>
      </c>
      <c r="K1362" s="539">
        <f>+IF(Dumpadas[[#This Row],[ley]]&gt;0.03,0.03,Dumpadas[[#This Row],[ley]])</f>
        <v>1.7899999999999999E-2</v>
      </c>
      <c r="L1362" s="539"/>
      <c r="M1362" s="535">
        <v>29040</v>
      </c>
      <c r="N1362" s="535"/>
      <c r="O1362" s="539"/>
      <c r="P1362" s="540" t="str" cm="1">
        <f t="array" ref="P1362">INDEX(Rangos!$E$3:$E$16,MATCH(1,(Dumpadas[[#This Row],[ley]]&gt;=Rangos!$B$3:$B$16)*(Dumpadas[[#This Row],[ley]]&lt;=Rangos!$C$3:$C$16),0))</f>
        <v>G</v>
      </c>
      <c r="R1362" s="769"/>
      <c r="S1362" s="769" t="s">
        <v>2054</v>
      </c>
      <c r="T1362" s="369">
        <v>1</v>
      </c>
      <c r="U1362" s="369">
        <v>3.2</v>
      </c>
      <c r="V1362" s="10">
        <v>1.7999999999999999E-2</v>
      </c>
      <c r="Y1362" s="769"/>
      <c r="Z1362" s="769" t="s">
        <v>2054</v>
      </c>
      <c r="AA1362" s="369">
        <v>1</v>
      </c>
      <c r="AB1362" s="369">
        <v>3.2</v>
      </c>
      <c r="AC1362" s="10">
        <v>1.7999999999999999E-2</v>
      </c>
      <c r="AD1362" s="10">
        <v>1.7999999999999999E-2</v>
      </c>
    </row>
    <row r="1363" spans="2:30">
      <c r="B1363" s="535"/>
      <c r="C1363" s="535" t="s">
        <v>3793</v>
      </c>
      <c r="D1363" s="535" t="s">
        <v>227</v>
      </c>
      <c r="E1363" s="535">
        <v>1366</v>
      </c>
      <c r="F1363" s="537" t="str">
        <f>Dumpadas[[#This Row],[punto]] &amp; " "&amp;Dumpadas[[#This Row],[jornada]]&amp;" " &amp; Dumpadas[[#This Row],[N°Acop]] &amp; " " &amp; TEXT(Dumpadas[[#This Row],[fecha ]], "dd-mm-yyyy")</f>
        <v>NIVEL 974 M4 7S AM 1366 09-05-2026</v>
      </c>
      <c r="G1363" s="535" t="s">
        <v>14</v>
      </c>
      <c r="H1363" s="538">
        <v>46151</v>
      </c>
      <c r="I1363" s="535">
        <v>3.2</v>
      </c>
      <c r="J1363" s="539">
        <v>1.4E-2</v>
      </c>
      <c r="K1363" s="539">
        <f>+IF(Dumpadas[[#This Row],[ley]]&gt;0.03,0.03,Dumpadas[[#This Row],[ley]])</f>
        <v>1.4E-2</v>
      </c>
      <c r="L1363" s="539"/>
      <c r="M1363" s="535">
        <v>29040</v>
      </c>
      <c r="N1363" s="535"/>
      <c r="O1363" s="539"/>
      <c r="P1363" s="540" t="str" cm="1">
        <f t="array" ref="P1363">INDEX(Rangos!$E$3:$E$16,MATCH(1,(Dumpadas[[#This Row],[ley]]&gt;=Rangos!$B$3:$B$16)*(Dumpadas[[#This Row],[ley]]&lt;=Rangos!$C$3:$C$16),0))</f>
        <v>E</v>
      </c>
      <c r="R1363" s="769"/>
      <c r="S1363" s="769" t="s">
        <v>2055</v>
      </c>
      <c r="T1363" s="369">
        <v>1</v>
      </c>
      <c r="U1363" s="369">
        <v>3.2</v>
      </c>
      <c r="V1363" s="10">
        <v>1.2999999999999999E-2</v>
      </c>
      <c r="Y1363" s="769"/>
      <c r="Z1363" s="769" t="s">
        <v>2055</v>
      </c>
      <c r="AA1363" s="369">
        <v>1</v>
      </c>
      <c r="AB1363" s="369">
        <v>3.2</v>
      </c>
      <c r="AC1363" s="10">
        <v>1.2999999999999999E-2</v>
      </c>
      <c r="AD1363" s="10">
        <v>1.2999999999999999E-2</v>
      </c>
    </row>
    <row r="1364" spans="2:30">
      <c r="B1364" s="535"/>
      <c r="C1364" s="535" t="s">
        <v>3793</v>
      </c>
      <c r="D1364" s="535" t="s">
        <v>227</v>
      </c>
      <c r="E1364" s="535">
        <v>1367</v>
      </c>
      <c r="F1364" s="537" t="str">
        <f>Dumpadas[[#This Row],[punto]] &amp; " "&amp;Dumpadas[[#This Row],[jornada]]&amp;" " &amp; Dumpadas[[#This Row],[N°Acop]] &amp; " " &amp; TEXT(Dumpadas[[#This Row],[fecha ]], "dd-mm-yyyy")</f>
        <v>NIVEL 974 M4 7S AM 1367 09-05-2026</v>
      </c>
      <c r="G1364" s="535" t="s">
        <v>14</v>
      </c>
      <c r="H1364" s="538">
        <v>46151</v>
      </c>
      <c r="I1364" s="535">
        <v>3.2</v>
      </c>
      <c r="J1364" s="539">
        <v>1.6799999999999999E-2</v>
      </c>
      <c r="K1364" s="539">
        <f>+IF(Dumpadas[[#This Row],[ley]]&gt;0.03,0.03,Dumpadas[[#This Row],[ley]])</f>
        <v>1.6799999999999999E-2</v>
      </c>
      <c r="L1364" s="539"/>
      <c r="M1364" s="535">
        <v>29040</v>
      </c>
      <c r="N1364" s="535"/>
      <c r="O1364" s="539"/>
      <c r="P1364" s="540" t="str" cm="1">
        <f t="array" ref="P1364">INDEX(Rangos!$E$3:$E$16,MATCH(1,(Dumpadas[[#This Row],[ley]]&gt;=Rangos!$B$3:$B$16)*(Dumpadas[[#This Row],[ley]]&lt;=Rangos!$C$3:$C$16),0))</f>
        <v>F</v>
      </c>
      <c r="R1364" s="769"/>
      <c r="S1364" s="769" t="s">
        <v>2056</v>
      </c>
      <c r="T1364" s="369">
        <v>1</v>
      </c>
      <c r="U1364" s="369">
        <v>3.2</v>
      </c>
      <c r="V1364" s="10">
        <v>1.43E-2</v>
      </c>
      <c r="Y1364" s="769"/>
      <c r="Z1364" s="769" t="s">
        <v>2056</v>
      </c>
      <c r="AA1364" s="369">
        <v>1</v>
      </c>
      <c r="AB1364" s="369">
        <v>3.2</v>
      </c>
      <c r="AC1364" s="10">
        <v>1.43E-2</v>
      </c>
      <c r="AD1364" s="10">
        <v>1.43E-2</v>
      </c>
    </row>
    <row r="1365" spans="2:30">
      <c r="B1365" s="535"/>
      <c r="C1365" s="535" t="s">
        <v>3793</v>
      </c>
      <c r="D1365" s="535" t="s">
        <v>227</v>
      </c>
      <c r="E1365" s="535">
        <v>1368</v>
      </c>
      <c r="F1365" s="537" t="str">
        <f>Dumpadas[[#This Row],[punto]] &amp; " "&amp;Dumpadas[[#This Row],[jornada]]&amp;" " &amp; Dumpadas[[#This Row],[N°Acop]] &amp; " " &amp; TEXT(Dumpadas[[#This Row],[fecha ]], "dd-mm-yyyy")</f>
        <v>NIVEL 974 M4 7S AM 1368 09-05-2026</v>
      </c>
      <c r="G1365" s="535" t="s">
        <v>14</v>
      </c>
      <c r="H1365" s="538">
        <v>46151</v>
      </c>
      <c r="I1365" s="535">
        <v>3.2</v>
      </c>
      <c r="J1365" s="539">
        <v>1.14E-2</v>
      </c>
      <c r="K1365" s="539">
        <f>+IF(Dumpadas[[#This Row],[ley]]&gt;0.03,0.03,Dumpadas[[#This Row],[ley]])</f>
        <v>1.14E-2</v>
      </c>
      <c r="L1365" s="539"/>
      <c r="M1365" s="535">
        <v>29040</v>
      </c>
      <c r="N1365" s="535"/>
      <c r="O1365" s="539"/>
      <c r="P1365" s="540" t="str" cm="1">
        <f t="array" ref="P1365">INDEX(Rangos!$E$3:$E$16,MATCH(1,(Dumpadas[[#This Row],[ley]]&gt;=Rangos!$B$3:$B$16)*(Dumpadas[[#This Row],[ley]]&lt;=Rangos!$C$3:$C$16),0))</f>
        <v>C</v>
      </c>
      <c r="R1365" s="769"/>
      <c r="S1365" s="769" t="s">
        <v>2057</v>
      </c>
      <c r="T1365" s="369">
        <v>1</v>
      </c>
      <c r="U1365" s="369">
        <v>3.2</v>
      </c>
      <c r="V1365" s="10">
        <v>1.5599999999999999E-2</v>
      </c>
      <c r="Y1365" s="769"/>
      <c r="Z1365" s="769" t="s">
        <v>2057</v>
      </c>
      <c r="AA1365" s="369">
        <v>1</v>
      </c>
      <c r="AB1365" s="369">
        <v>3.2</v>
      </c>
      <c r="AC1365" s="10">
        <v>1.5599999999999999E-2</v>
      </c>
      <c r="AD1365" s="10">
        <v>1.5599999999999999E-2</v>
      </c>
    </row>
    <row r="1366" spans="2:30">
      <c r="B1366" s="535"/>
      <c r="C1366" s="535" t="s">
        <v>3793</v>
      </c>
      <c r="D1366" s="535" t="s">
        <v>227</v>
      </c>
      <c r="E1366" s="535">
        <v>1369</v>
      </c>
      <c r="F1366" s="537" t="str">
        <f>Dumpadas[[#This Row],[punto]] &amp; " "&amp;Dumpadas[[#This Row],[jornada]]&amp;" " &amp; Dumpadas[[#This Row],[N°Acop]] &amp; " " &amp; TEXT(Dumpadas[[#This Row],[fecha ]], "dd-mm-yyyy")</f>
        <v>NIVEL 974 M4 7S AM 1369 09-05-2026</v>
      </c>
      <c r="G1366" s="535" t="s">
        <v>14</v>
      </c>
      <c r="H1366" s="538">
        <v>46151</v>
      </c>
      <c r="I1366" s="535">
        <v>3.2</v>
      </c>
      <c r="J1366" s="539">
        <v>1.49E-2</v>
      </c>
      <c r="K1366" s="539">
        <f>+IF(Dumpadas[[#This Row],[ley]]&gt;0.03,0.03,Dumpadas[[#This Row],[ley]])</f>
        <v>1.49E-2</v>
      </c>
      <c r="L1366" s="539"/>
      <c r="M1366" s="535">
        <v>29040</v>
      </c>
      <c r="N1366" s="535"/>
      <c r="O1366" s="539"/>
      <c r="P1366" s="540" t="str" cm="1">
        <f t="array" ref="P1366">INDEX(Rangos!$E$3:$E$16,MATCH(1,(Dumpadas[[#This Row],[ley]]&gt;=Rangos!$B$3:$B$16)*(Dumpadas[[#This Row],[ley]]&lt;=Rangos!$C$3:$C$16),0))</f>
        <v>E</v>
      </c>
      <c r="R1366" s="769"/>
      <c r="S1366" s="769" t="s">
        <v>2058</v>
      </c>
      <c r="T1366" s="369">
        <v>1</v>
      </c>
      <c r="U1366" s="369">
        <v>3.2</v>
      </c>
      <c r="V1366" s="10">
        <v>1.4E-2</v>
      </c>
      <c r="Y1366" s="769"/>
      <c r="Z1366" s="769" t="s">
        <v>2058</v>
      </c>
      <c r="AA1366" s="369">
        <v>1</v>
      </c>
      <c r="AB1366" s="369">
        <v>3.2</v>
      </c>
      <c r="AC1366" s="10">
        <v>1.4E-2</v>
      </c>
      <c r="AD1366" s="10">
        <v>1.4E-2</v>
      </c>
    </row>
    <row r="1367" spans="2:30">
      <c r="B1367" s="535"/>
      <c r="C1367" s="535" t="s">
        <v>3793</v>
      </c>
      <c r="D1367" s="535" t="s">
        <v>227</v>
      </c>
      <c r="E1367" s="535">
        <v>1370</v>
      </c>
      <c r="F1367" s="537" t="str">
        <f>Dumpadas[[#This Row],[punto]] &amp; " "&amp;Dumpadas[[#This Row],[jornada]]&amp;" " &amp; Dumpadas[[#This Row],[N°Acop]] &amp; " " &amp; TEXT(Dumpadas[[#This Row],[fecha ]], "dd-mm-yyyy")</f>
        <v>NIVEL 974 M4 7S AM 1370 09-05-2026</v>
      </c>
      <c r="G1367" s="535" t="s">
        <v>14</v>
      </c>
      <c r="H1367" s="538">
        <v>46151</v>
      </c>
      <c r="I1367" s="535">
        <v>3.2</v>
      </c>
      <c r="J1367" s="539">
        <v>1.3100000000000001E-2</v>
      </c>
      <c r="K1367" s="539">
        <f>+IF(Dumpadas[[#This Row],[ley]]&gt;0.03,0.03,Dumpadas[[#This Row],[ley]])</f>
        <v>1.3100000000000001E-2</v>
      </c>
      <c r="L1367" s="539"/>
      <c r="M1367" s="535">
        <v>29040</v>
      </c>
      <c r="N1367" s="535"/>
      <c r="O1367" s="539"/>
      <c r="P1367" s="540" t="str" cm="1">
        <f t="array" ref="P1367">INDEX(Rangos!$E$3:$E$16,MATCH(1,(Dumpadas[[#This Row],[ley]]&gt;=Rangos!$B$3:$B$16)*(Dumpadas[[#This Row],[ley]]&lt;=Rangos!$C$3:$C$16),0))</f>
        <v>D</v>
      </c>
      <c r="R1367" s="769"/>
      <c r="S1367" s="769" t="s">
        <v>2059</v>
      </c>
      <c r="T1367" s="369">
        <v>1</v>
      </c>
      <c r="U1367" s="369">
        <v>3.2</v>
      </c>
      <c r="V1367" s="10">
        <v>1.5299999999999999E-2</v>
      </c>
      <c r="Y1367" s="769"/>
      <c r="Z1367" s="769" t="s">
        <v>2059</v>
      </c>
      <c r="AA1367" s="369">
        <v>1</v>
      </c>
      <c r="AB1367" s="369">
        <v>3.2</v>
      </c>
      <c r="AC1367" s="10">
        <v>1.5299999999999999E-2</v>
      </c>
      <c r="AD1367" s="10">
        <v>1.5299999999999999E-2</v>
      </c>
    </row>
    <row r="1368" spans="2:30">
      <c r="B1368" s="535"/>
      <c r="C1368" s="535" t="s">
        <v>3793</v>
      </c>
      <c r="D1368" s="535" t="s">
        <v>227</v>
      </c>
      <c r="E1368" s="535">
        <v>1371</v>
      </c>
      <c r="F1368" s="537" t="str">
        <f>Dumpadas[[#This Row],[punto]] &amp; " "&amp;Dumpadas[[#This Row],[jornada]]&amp;" " &amp; Dumpadas[[#This Row],[N°Acop]] &amp; " " &amp; TEXT(Dumpadas[[#This Row],[fecha ]], "dd-mm-yyyy")</f>
        <v>NIVEL 974 M4 7S AM 1371 09-05-2026</v>
      </c>
      <c r="G1368" s="535" t="s">
        <v>14</v>
      </c>
      <c r="H1368" s="538">
        <v>46151</v>
      </c>
      <c r="I1368" s="535">
        <v>3.2</v>
      </c>
      <c r="J1368" s="539">
        <v>1.8599999999999998E-2</v>
      </c>
      <c r="K1368" s="539">
        <f>+IF(Dumpadas[[#This Row],[ley]]&gt;0.03,0.03,Dumpadas[[#This Row],[ley]])</f>
        <v>1.8599999999999998E-2</v>
      </c>
      <c r="L1368" s="539"/>
      <c r="M1368" s="535">
        <v>29040</v>
      </c>
      <c r="N1368" s="535"/>
      <c r="O1368" s="539"/>
      <c r="P1368" s="540" t="str" cm="1">
        <f t="array" ref="P1368">INDEX(Rangos!$E$3:$E$16,MATCH(1,(Dumpadas[[#This Row],[ley]]&gt;=Rangos!$B$3:$B$16)*(Dumpadas[[#This Row],[ley]]&lt;=Rangos!$C$3:$C$16),0))</f>
        <v>G</v>
      </c>
      <c r="R1368" s="769"/>
      <c r="S1368" s="769" t="s">
        <v>2060</v>
      </c>
      <c r="T1368" s="369">
        <v>1</v>
      </c>
      <c r="U1368" s="369">
        <v>3.2</v>
      </c>
      <c r="V1368" s="10">
        <v>1.43E-2</v>
      </c>
      <c r="Y1368" s="769"/>
      <c r="Z1368" s="769" t="s">
        <v>2060</v>
      </c>
      <c r="AA1368" s="369">
        <v>1</v>
      </c>
      <c r="AB1368" s="369">
        <v>3.2</v>
      </c>
      <c r="AC1368" s="10">
        <v>1.43E-2</v>
      </c>
      <c r="AD1368" s="10">
        <v>1.43E-2</v>
      </c>
    </row>
    <row r="1369" spans="2:30">
      <c r="B1369" s="386"/>
      <c r="C1369" s="773" t="s">
        <v>3803</v>
      </c>
      <c r="D1369" s="773" t="s">
        <v>3792</v>
      </c>
      <c r="E1369" s="386">
        <v>1372</v>
      </c>
      <c r="F1369" s="410" t="str">
        <f>Dumpadas[[#This Row],[punto]] &amp; " "&amp;Dumpadas[[#This Row],[jornada]]&amp;" " &amp; Dumpadas[[#This Row],[N°Acop]] &amp; " " &amp; TEXT(Dumpadas[[#This Row],[fecha ]], "dd-mm-yyyy")</f>
        <v>NIVEL 974 M4 7S L31 AM 1372 09-05-2026</v>
      </c>
      <c r="G1369" s="386" t="s">
        <v>14</v>
      </c>
      <c r="H1369" s="387">
        <v>46151</v>
      </c>
      <c r="I1369" s="386">
        <v>3.2</v>
      </c>
      <c r="J1369" s="8">
        <v>1.24E-2</v>
      </c>
      <c r="K1369" s="8">
        <f>+IF(Dumpadas[[#This Row],[ley]]&gt;0.03,0.03,Dumpadas[[#This Row],[ley]])</f>
        <v>1.24E-2</v>
      </c>
      <c r="L1369" s="8"/>
      <c r="M1369" s="386">
        <v>29043</v>
      </c>
      <c r="N1369" s="386"/>
      <c r="O1369" s="8"/>
      <c r="P1369" s="388" t="str" cm="1">
        <f t="array" ref="P1369">INDEX(Rangos!$E$3:$E$16,MATCH(1,(Dumpadas[[#This Row],[ley]]&gt;=Rangos!$B$3:$B$16)*(Dumpadas[[#This Row],[ley]]&lt;=Rangos!$C$3:$C$16),0))</f>
        <v>D</v>
      </c>
      <c r="R1369" s="769"/>
      <c r="S1369" s="769" t="s">
        <v>2061</v>
      </c>
      <c r="T1369" s="369">
        <v>1</v>
      </c>
      <c r="U1369" s="369">
        <v>3.2</v>
      </c>
      <c r="V1369" s="10">
        <v>1.46E-2</v>
      </c>
      <c r="Y1369" s="769"/>
      <c r="Z1369" s="769" t="s">
        <v>2061</v>
      </c>
      <c r="AA1369" s="369">
        <v>1</v>
      </c>
      <c r="AB1369" s="369">
        <v>3.2</v>
      </c>
      <c r="AC1369" s="10">
        <v>1.46E-2</v>
      </c>
      <c r="AD1369" s="10">
        <v>1.46E-2</v>
      </c>
    </row>
    <row r="1370" spans="2:30">
      <c r="B1370" s="386"/>
      <c r="C1370" s="773" t="s">
        <v>3803</v>
      </c>
      <c r="D1370" s="773" t="s">
        <v>3792</v>
      </c>
      <c r="E1370" s="386">
        <v>1373</v>
      </c>
      <c r="F1370" s="410" t="str">
        <f>Dumpadas[[#This Row],[punto]] &amp; " "&amp;Dumpadas[[#This Row],[jornada]]&amp;" " &amp; Dumpadas[[#This Row],[N°Acop]] &amp; " " &amp; TEXT(Dumpadas[[#This Row],[fecha ]], "dd-mm-yyyy")</f>
        <v>NIVEL 974 M4 7S L31 AM 1373 09-05-2026</v>
      </c>
      <c r="G1370" s="386" t="s">
        <v>14</v>
      </c>
      <c r="H1370" s="387">
        <v>46151</v>
      </c>
      <c r="I1370" s="386">
        <v>3.2</v>
      </c>
      <c r="J1370" s="8">
        <v>1.2699999999999999E-2</v>
      </c>
      <c r="K1370" s="8">
        <f>+IF(Dumpadas[[#This Row],[ley]]&gt;0.03,0.03,Dumpadas[[#This Row],[ley]])</f>
        <v>1.2699999999999999E-2</v>
      </c>
      <c r="L1370" s="8"/>
      <c r="M1370" s="386">
        <v>29043</v>
      </c>
      <c r="N1370" s="386"/>
      <c r="O1370" s="8"/>
      <c r="P1370" s="388" t="str" cm="1">
        <f t="array" ref="P1370">INDEX(Rangos!$E$3:$E$16,MATCH(1,(Dumpadas[[#This Row],[ley]]&gt;=Rangos!$B$3:$B$16)*(Dumpadas[[#This Row],[ley]]&lt;=Rangos!$C$3:$C$16),0))</f>
        <v>D</v>
      </c>
      <c r="R1370" s="769"/>
      <c r="S1370" s="769" t="s">
        <v>2062</v>
      </c>
      <c r="T1370" s="369">
        <v>1</v>
      </c>
      <c r="U1370" s="369">
        <v>3.2</v>
      </c>
      <c r="V1370" s="10">
        <v>1.4500000000000001E-2</v>
      </c>
      <c r="Y1370" s="769"/>
      <c r="Z1370" s="769" t="s">
        <v>2062</v>
      </c>
      <c r="AA1370" s="369">
        <v>1</v>
      </c>
      <c r="AB1370" s="369">
        <v>3.2</v>
      </c>
      <c r="AC1370" s="10">
        <v>1.4500000000000001E-2</v>
      </c>
      <c r="AD1370" s="10">
        <v>1.4500000000000001E-2</v>
      </c>
    </row>
    <row r="1371" spans="2:30">
      <c r="B1371" s="386"/>
      <c r="C1371" s="773" t="s">
        <v>3803</v>
      </c>
      <c r="D1371" s="773" t="s">
        <v>3792</v>
      </c>
      <c r="E1371" s="386">
        <v>1374</v>
      </c>
      <c r="F1371" s="410" t="str">
        <f>Dumpadas[[#This Row],[punto]] &amp; " "&amp;Dumpadas[[#This Row],[jornada]]&amp;" " &amp; Dumpadas[[#This Row],[N°Acop]] &amp; " " &amp; TEXT(Dumpadas[[#This Row],[fecha ]], "dd-mm-yyyy")</f>
        <v>NIVEL 974 M4 7S L31 AM 1374 09-05-2026</v>
      </c>
      <c r="G1371" s="386" t="s">
        <v>14</v>
      </c>
      <c r="H1371" s="387">
        <v>46151</v>
      </c>
      <c r="I1371" s="386">
        <v>3.2</v>
      </c>
      <c r="J1371" s="8">
        <v>1.32E-2</v>
      </c>
      <c r="K1371" s="8">
        <f>+IF(Dumpadas[[#This Row],[ley]]&gt;0.03,0.03,Dumpadas[[#This Row],[ley]])</f>
        <v>1.32E-2</v>
      </c>
      <c r="L1371" s="8"/>
      <c r="M1371" s="386">
        <v>29043</v>
      </c>
      <c r="N1371" s="386"/>
      <c r="O1371" s="8"/>
      <c r="P1371" s="388" t="str" cm="1">
        <f t="array" ref="P1371">INDEX(Rangos!$E$3:$E$16,MATCH(1,(Dumpadas[[#This Row],[ley]]&gt;=Rangos!$B$3:$B$16)*(Dumpadas[[#This Row],[ley]]&lt;=Rangos!$C$3:$C$16),0))</f>
        <v>D</v>
      </c>
      <c r="R1371" s="769"/>
      <c r="S1371" s="769" t="s">
        <v>2063</v>
      </c>
      <c r="T1371" s="369">
        <v>1</v>
      </c>
      <c r="U1371" s="369">
        <v>3.2</v>
      </c>
      <c r="V1371" s="10">
        <v>1.5900000000000001E-2</v>
      </c>
      <c r="Y1371" s="769"/>
      <c r="Z1371" s="769" t="s">
        <v>2063</v>
      </c>
      <c r="AA1371" s="369">
        <v>1</v>
      </c>
      <c r="AB1371" s="369">
        <v>3.2</v>
      </c>
      <c r="AC1371" s="10">
        <v>1.5900000000000001E-2</v>
      </c>
      <c r="AD1371" s="10">
        <v>1.5900000000000001E-2</v>
      </c>
    </row>
    <row r="1372" spans="2:30">
      <c r="B1372" s="386"/>
      <c r="C1372" s="773" t="s">
        <v>3803</v>
      </c>
      <c r="D1372" s="773" t="s">
        <v>3792</v>
      </c>
      <c r="E1372" s="386">
        <v>1375</v>
      </c>
      <c r="F1372" s="410" t="str">
        <f>Dumpadas[[#This Row],[punto]] &amp; " "&amp;Dumpadas[[#This Row],[jornada]]&amp;" " &amp; Dumpadas[[#This Row],[N°Acop]] &amp; " " &amp; TEXT(Dumpadas[[#This Row],[fecha ]], "dd-mm-yyyy")</f>
        <v>NIVEL 974 M4 7S L31 AM 1375 09-05-2026</v>
      </c>
      <c r="G1372" s="386" t="s">
        <v>14</v>
      </c>
      <c r="H1372" s="387">
        <v>46151</v>
      </c>
      <c r="I1372" s="386">
        <v>3.2</v>
      </c>
      <c r="J1372" s="8">
        <v>1.26E-2</v>
      </c>
      <c r="K1372" s="8">
        <f>+IF(Dumpadas[[#This Row],[ley]]&gt;0.03,0.03,Dumpadas[[#This Row],[ley]])</f>
        <v>1.26E-2</v>
      </c>
      <c r="L1372" s="8"/>
      <c r="M1372" s="386">
        <v>29043</v>
      </c>
      <c r="N1372" s="386"/>
      <c r="O1372" s="8"/>
      <c r="P1372" s="388" t="str" cm="1">
        <f t="array" ref="P1372">INDEX(Rangos!$E$3:$E$16,MATCH(1,(Dumpadas[[#This Row],[ley]]&gt;=Rangos!$B$3:$B$16)*(Dumpadas[[#This Row],[ley]]&lt;=Rangos!$C$3:$C$16),0))</f>
        <v>D</v>
      </c>
      <c r="R1372" s="769"/>
      <c r="S1372" s="769" t="s">
        <v>2064</v>
      </c>
      <c r="T1372" s="369">
        <v>1</v>
      </c>
      <c r="U1372" s="369">
        <v>3.2</v>
      </c>
      <c r="V1372" s="10">
        <v>1.7600000000000001E-2</v>
      </c>
      <c r="Y1372" s="769"/>
      <c r="Z1372" s="769" t="s">
        <v>2064</v>
      </c>
      <c r="AA1372" s="369">
        <v>1</v>
      </c>
      <c r="AB1372" s="369">
        <v>3.2</v>
      </c>
      <c r="AC1372" s="10">
        <v>1.7600000000000001E-2</v>
      </c>
      <c r="AD1372" s="10">
        <v>1.7600000000000001E-2</v>
      </c>
    </row>
    <row r="1373" spans="2:30">
      <c r="B1373" s="386"/>
      <c r="C1373" s="773" t="s">
        <v>3803</v>
      </c>
      <c r="D1373" s="773" t="s">
        <v>3792</v>
      </c>
      <c r="E1373" s="386">
        <v>1376</v>
      </c>
      <c r="F1373" s="410" t="str">
        <f>Dumpadas[[#This Row],[punto]] &amp; " "&amp;Dumpadas[[#This Row],[jornada]]&amp;" " &amp; Dumpadas[[#This Row],[N°Acop]] &amp; " " &amp; TEXT(Dumpadas[[#This Row],[fecha ]], "dd-mm-yyyy")</f>
        <v>NIVEL 974 M4 7S L31 AM 1376 09-05-2026</v>
      </c>
      <c r="G1373" s="386" t="s">
        <v>14</v>
      </c>
      <c r="H1373" s="387">
        <v>46151</v>
      </c>
      <c r="I1373" s="386">
        <v>3.2</v>
      </c>
      <c r="J1373" s="8">
        <v>1.1599999999999999E-2</v>
      </c>
      <c r="K1373" s="8">
        <f>+IF(Dumpadas[[#This Row],[ley]]&gt;0.03,0.03,Dumpadas[[#This Row],[ley]])</f>
        <v>1.1599999999999999E-2</v>
      </c>
      <c r="L1373" s="8"/>
      <c r="M1373" s="386">
        <v>29043</v>
      </c>
      <c r="N1373" s="386"/>
      <c r="O1373" s="8"/>
      <c r="P1373" s="388" t="str" cm="1">
        <f t="array" ref="P1373">INDEX(Rangos!$E$3:$E$16,MATCH(1,(Dumpadas[[#This Row],[ley]]&gt;=Rangos!$B$3:$B$16)*(Dumpadas[[#This Row],[ley]]&lt;=Rangos!$C$3:$C$16),0))</f>
        <v>C</v>
      </c>
      <c r="R1373" s="769"/>
      <c r="S1373" s="769" t="s">
        <v>2065</v>
      </c>
      <c r="T1373" s="369">
        <v>1</v>
      </c>
      <c r="U1373" s="369">
        <v>3.2</v>
      </c>
      <c r="V1373" s="10">
        <v>2.12E-2</v>
      </c>
      <c r="Y1373" s="769"/>
      <c r="Z1373" s="769" t="s">
        <v>2065</v>
      </c>
      <c r="AA1373" s="369">
        <v>1</v>
      </c>
      <c r="AB1373" s="369">
        <v>3.2</v>
      </c>
      <c r="AC1373" s="10">
        <v>2.12E-2</v>
      </c>
      <c r="AD1373" s="10">
        <v>2.12E-2</v>
      </c>
    </row>
    <row r="1374" spans="2:30">
      <c r="B1374" s="386"/>
      <c r="C1374" s="773" t="s">
        <v>3803</v>
      </c>
      <c r="D1374" s="773" t="s">
        <v>3792</v>
      </c>
      <c r="E1374" s="386">
        <v>1377</v>
      </c>
      <c r="F1374" s="410" t="str">
        <f>Dumpadas[[#This Row],[punto]] &amp; " "&amp;Dumpadas[[#This Row],[jornada]]&amp;" " &amp; Dumpadas[[#This Row],[N°Acop]] &amp; " " &amp; TEXT(Dumpadas[[#This Row],[fecha ]], "dd-mm-yyyy")</f>
        <v>NIVEL 974 M4 7S L31 AM 1377 09-05-2026</v>
      </c>
      <c r="G1374" s="386" t="s">
        <v>14</v>
      </c>
      <c r="H1374" s="387">
        <v>46151</v>
      </c>
      <c r="I1374" s="386">
        <v>3.2</v>
      </c>
      <c r="J1374" s="8">
        <v>1.54E-2</v>
      </c>
      <c r="K1374" s="8">
        <f>+IF(Dumpadas[[#This Row],[ley]]&gt;0.03,0.03,Dumpadas[[#This Row],[ley]])</f>
        <v>1.54E-2</v>
      </c>
      <c r="L1374" s="8"/>
      <c r="M1374" s="386">
        <v>29043</v>
      </c>
      <c r="N1374" s="386"/>
      <c r="O1374" s="8"/>
      <c r="P1374" s="388" t="str" cm="1">
        <f t="array" ref="P1374">INDEX(Rangos!$E$3:$E$16,MATCH(1,(Dumpadas[[#This Row],[ley]]&gt;=Rangos!$B$3:$B$16)*(Dumpadas[[#This Row],[ley]]&lt;=Rangos!$C$3:$C$16),0))</f>
        <v>F</v>
      </c>
      <c r="R1374" s="769"/>
      <c r="S1374" s="769" t="s">
        <v>2066</v>
      </c>
      <c r="T1374" s="369">
        <v>1</v>
      </c>
      <c r="U1374" s="369">
        <v>3.2</v>
      </c>
      <c r="V1374" s="10">
        <v>1.7100000000000001E-2</v>
      </c>
      <c r="Y1374" s="769"/>
      <c r="Z1374" s="769" t="s">
        <v>2066</v>
      </c>
      <c r="AA1374" s="369">
        <v>1</v>
      </c>
      <c r="AB1374" s="369">
        <v>3.2</v>
      </c>
      <c r="AC1374" s="10">
        <v>1.7100000000000001E-2</v>
      </c>
      <c r="AD1374" s="10">
        <v>1.7100000000000001E-2</v>
      </c>
    </row>
    <row r="1375" spans="2:30">
      <c r="B1375" s="386"/>
      <c r="C1375" s="773" t="s">
        <v>3803</v>
      </c>
      <c r="D1375" s="773" t="s">
        <v>3792</v>
      </c>
      <c r="E1375" s="386">
        <v>1378</v>
      </c>
      <c r="F1375" s="410" t="str">
        <f>Dumpadas[[#This Row],[punto]] &amp; " "&amp;Dumpadas[[#This Row],[jornada]]&amp;" " &amp; Dumpadas[[#This Row],[N°Acop]] &amp; " " &amp; TEXT(Dumpadas[[#This Row],[fecha ]], "dd-mm-yyyy")</f>
        <v>NIVEL 974 M4 7S L31 AM 1378 09-05-2026</v>
      </c>
      <c r="G1375" s="386" t="s">
        <v>14</v>
      </c>
      <c r="H1375" s="387">
        <v>46151</v>
      </c>
      <c r="I1375" s="386">
        <v>3.2</v>
      </c>
      <c r="J1375" s="8">
        <v>1.18E-2</v>
      </c>
      <c r="K1375" s="8">
        <f>+IF(Dumpadas[[#This Row],[ley]]&gt;0.03,0.03,Dumpadas[[#This Row],[ley]])</f>
        <v>1.18E-2</v>
      </c>
      <c r="L1375" s="8"/>
      <c r="M1375" s="386">
        <v>29043</v>
      </c>
      <c r="N1375" s="386"/>
      <c r="O1375" s="8"/>
      <c r="P1375" s="388" t="str" cm="1">
        <f t="array" ref="P1375">INDEX(Rangos!$E$3:$E$16,MATCH(1,(Dumpadas[[#This Row],[ley]]&gt;=Rangos!$B$3:$B$16)*(Dumpadas[[#This Row],[ley]]&lt;=Rangos!$C$3:$C$16),0))</f>
        <v>C</v>
      </c>
      <c r="R1375" s="769"/>
      <c r="S1375" s="769" t="s">
        <v>2067</v>
      </c>
      <c r="T1375" s="369">
        <v>1</v>
      </c>
      <c r="U1375" s="369">
        <v>3.2</v>
      </c>
      <c r="V1375" s="10">
        <v>1.55E-2</v>
      </c>
      <c r="Y1375" s="769"/>
      <c r="Z1375" s="769" t="s">
        <v>2067</v>
      </c>
      <c r="AA1375" s="369">
        <v>1</v>
      </c>
      <c r="AB1375" s="369">
        <v>3.2</v>
      </c>
      <c r="AC1375" s="10">
        <v>1.55E-2</v>
      </c>
      <c r="AD1375" s="10">
        <v>1.55E-2</v>
      </c>
    </row>
    <row r="1376" spans="2:30">
      <c r="B1376" s="386"/>
      <c r="C1376" s="773" t="s">
        <v>3803</v>
      </c>
      <c r="D1376" s="773" t="s">
        <v>3792</v>
      </c>
      <c r="E1376" s="386">
        <v>1379</v>
      </c>
      <c r="F1376" s="410" t="str">
        <f>Dumpadas[[#This Row],[punto]] &amp; " "&amp;Dumpadas[[#This Row],[jornada]]&amp;" " &amp; Dumpadas[[#This Row],[N°Acop]] &amp; " " &amp; TEXT(Dumpadas[[#This Row],[fecha ]], "dd-mm-yyyy")</f>
        <v>NIVEL 974 M4 7S L31 AM 1379 09-05-2026</v>
      </c>
      <c r="G1376" s="386" t="s">
        <v>14</v>
      </c>
      <c r="H1376" s="387">
        <v>46151</v>
      </c>
      <c r="I1376" s="386">
        <v>3.2</v>
      </c>
      <c r="J1376" s="8">
        <v>1.26E-2</v>
      </c>
      <c r="K1376" s="8">
        <f>+IF(Dumpadas[[#This Row],[ley]]&gt;0.03,0.03,Dumpadas[[#This Row],[ley]])</f>
        <v>1.26E-2</v>
      </c>
      <c r="L1376" s="8"/>
      <c r="M1376" s="386">
        <v>29043</v>
      </c>
      <c r="N1376" s="386"/>
      <c r="O1376" s="8"/>
      <c r="P1376" s="388" t="str" cm="1">
        <f t="array" ref="P1376">INDEX(Rangos!$E$3:$E$16,MATCH(1,(Dumpadas[[#This Row],[ley]]&gt;=Rangos!$B$3:$B$16)*(Dumpadas[[#This Row],[ley]]&lt;=Rangos!$C$3:$C$16),0))</f>
        <v>D</v>
      </c>
      <c r="R1376" s="769"/>
      <c r="S1376" s="769" t="s">
        <v>2068</v>
      </c>
      <c r="T1376" s="369">
        <v>1</v>
      </c>
      <c r="U1376" s="369">
        <v>3.2</v>
      </c>
      <c r="V1376" s="10">
        <v>1.23E-2</v>
      </c>
      <c r="Y1376" s="769"/>
      <c r="Z1376" s="769" t="s">
        <v>2068</v>
      </c>
      <c r="AA1376" s="369">
        <v>1</v>
      </c>
      <c r="AB1376" s="369">
        <v>3.2</v>
      </c>
      <c r="AC1376" s="10">
        <v>1.23E-2</v>
      </c>
      <c r="AD1376" s="10">
        <v>1.23E-2</v>
      </c>
    </row>
    <row r="1377" spans="2:30">
      <c r="B1377" s="386"/>
      <c r="C1377" s="773" t="s">
        <v>3803</v>
      </c>
      <c r="D1377" s="773" t="s">
        <v>3792</v>
      </c>
      <c r="E1377" s="386">
        <v>1380</v>
      </c>
      <c r="F1377" s="410" t="str">
        <f>Dumpadas[[#This Row],[punto]] &amp; " "&amp;Dumpadas[[#This Row],[jornada]]&amp;" " &amp; Dumpadas[[#This Row],[N°Acop]] &amp; " " &amp; TEXT(Dumpadas[[#This Row],[fecha ]], "dd-mm-yyyy")</f>
        <v>NIVEL 974 M4 7S L31 AM 1380 09-05-2026</v>
      </c>
      <c r="G1377" s="386" t="s">
        <v>14</v>
      </c>
      <c r="H1377" s="387">
        <v>46151</v>
      </c>
      <c r="I1377" s="386">
        <v>3.2</v>
      </c>
      <c r="J1377" s="8">
        <v>1.2500000000000001E-2</v>
      </c>
      <c r="K1377" s="8">
        <f>+IF(Dumpadas[[#This Row],[ley]]&gt;0.03,0.03,Dumpadas[[#This Row],[ley]])</f>
        <v>1.2500000000000001E-2</v>
      </c>
      <c r="L1377" s="8"/>
      <c r="M1377" s="386">
        <v>29043</v>
      </c>
      <c r="N1377" s="386"/>
      <c r="O1377" s="8"/>
      <c r="P1377" s="388" t="str" cm="1">
        <f t="array" ref="P1377">INDEX(Rangos!$E$3:$E$16,MATCH(1,(Dumpadas[[#This Row],[ley]]&gt;=Rangos!$B$3:$B$16)*(Dumpadas[[#This Row],[ley]]&lt;=Rangos!$C$3:$C$16),0))</f>
        <v>D</v>
      </c>
      <c r="R1377" s="769"/>
      <c r="S1377" s="769" t="s">
        <v>2069</v>
      </c>
      <c r="T1377" s="369">
        <v>1</v>
      </c>
      <c r="U1377" s="369">
        <v>3.2</v>
      </c>
      <c r="V1377" s="10">
        <v>1.2800000000000001E-2</v>
      </c>
      <c r="Y1377" s="769"/>
      <c r="Z1377" s="769" t="s">
        <v>2069</v>
      </c>
      <c r="AA1377" s="369">
        <v>1</v>
      </c>
      <c r="AB1377" s="369">
        <v>3.2</v>
      </c>
      <c r="AC1377" s="10">
        <v>1.2800000000000001E-2</v>
      </c>
      <c r="AD1377" s="10">
        <v>1.2800000000000001E-2</v>
      </c>
    </row>
    <row r="1378" spans="2:30">
      <c r="B1378" s="386"/>
      <c r="C1378" s="773" t="s">
        <v>3803</v>
      </c>
      <c r="D1378" s="773" t="s">
        <v>3792</v>
      </c>
      <c r="E1378" s="386">
        <v>1381</v>
      </c>
      <c r="F1378" s="410" t="str">
        <f>Dumpadas[[#This Row],[punto]] &amp; " "&amp;Dumpadas[[#This Row],[jornada]]&amp;" " &amp; Dumpadas[[#This Row],[N°Acop]] &amp; " " &amp; TEXT(Dumpadas[[#This Row],[fecha ]], "dd-mm-yyyy")</f>
        <v>NIVEL 974 M4 7S L31 AM 1381 09-05-2026</v>
      </c>
      <c r="G1378" s="386" t="s">
        <v>14</v>
      </c>
      <c r="H1378" s="387">
        <v>46151</v>
      </c>
      <c r="I1378" s="386">
        <v>3.2</v>
      </c>
      <c r="J1378" s="8">
        <v>1.3299999999999999E-2</v>
      </c>
      <c r="K1378" s="8">
        <f>+IF(Dumpadas[[#This Row],[ley]]&gt;0.03,0.03,Dumpadas[[#This Row],[ley]])</f>
        <v>1.3299999999999999E-2</v>
      </c>
      <c r="L1378" s="8"/>
      <c r="M1378" s="386">
        <v>29043</v>
      </c>
      <c r="N1378" s="386"/>
      <c r="O1378" s="8"/>
      <c r="P1378" s="388" t="str" cm="1">
        <f t="array" ref="P1378">INDEX(Rangos!$E$3:$E$16,MATCH(1,(Dumpadas[[#This Row],[ley]]&gt;=Rangos!$B$3:$B$16)*(Dumpadas[[#This Row],[ley]]&lt;=Rangos!$C$3:$C$16),0))</f>
        <v>D</v>
      </c>
      <c r="R1378" s="769"/>
      <c r="S1378" s="769" t="s">
        <v>2070</v>
      </c>
      <c r="T1378" s="369">
        <v>1</v>
      </c>
      <c r="U1378" s="369">
        <v>3.2</v>
      </c>
      <c r="V1378" s="10">
        <v>2.0400000000000001E-2</v>
      </c>
      <c r="Y1378" s="769"/>
      <c r="Z1378" s="769" t="s">
        <v>2070</v>
      </c>
      <c r="AA1378" s="369">
        <v>1</v>
      </c>
      <c r="AB1378" s="369">
        <v>3.2</v>
      </c>
      <c r="AC1378" s="10">
        <v>2.0400000000000001E-2</v>
      </c>
      <c r="AD1378" s="10">
        <v>2.0400000000000001E-2</v>
      </c>
    </row>
    <row r="1379" spans="2:30">
      <c r="B1379" s="386"/>
      <c r="C1379" s="773" t="s">
        <v>3803</v>
      </c>
      <c r="D1379" s="773" t="s">
        <v>3792</v>
      </c>
      <c r="E1379" s="386">
        <v>1382</v>
      </c>
      <c r="F1379" s="410" t="str">
        <f>Dumpadas[[#This Row],[punto]] &amp; " "&amp;Dumpadas[[#This Row],[jornada]]&amp;" " &amp; Dumpadas[[#This Row],[N°Acop]] &amp; " " &amp; TEXT(Dumpadas[[#This Row],[fecha ]], "dd-mm-yyyy")</f>
        <v>NIVEL 974 M4 7S L31 AM 1382 09-05-2026</v>
      </c>
      <c r="G1379" s="386" t="s">
        <v>14</v>
      </c>
      <c r="H1379" s="387">
        <v>46151</v>
      </c>
      <c r="I1379" s="386">
        <v>3.2</v>
      </c>
      <c r="J1379" s="8">
        <v>1.34E-2</v>
      </c>
      <c r="K1379" s="8">
        <f>+IF(Dumpadas[[#This Row],[ley]]&gt;0.03,0.03,Dumpadas[[#This Row],[ley]])</f>
        <v>1.34E-2</v>
      </c>
      <c r="L1379" s="8"/>
      <c r="M1379" s="386">
        <v>29044</v>
      </c>
      <c r="N1379" s="386"/>
      <c r="O1379" s="8"/>
      <c r="P1379" s="388" t="str" cm="1">
        <f t="array" ref="P1379">INDEX(Rangos!$E$3:$E$16,MATCH(1,(Dumpadas[[#This Row],[ley]]&gt;=Rangos!$B$3:$B$16)*(Dumpadas[[#This Row],[ley]]&lt;=Rangos!$C$3:$C$16),0))</f>
        <v>D</v>
      </c>
      <c r="R1379" s="769"/>
      <c r="S1379" s="769" t="s">
        <v>2071</v>
      </c>
      <c r="T1379" s="369">
        <v>1</v>
      </c>
      <c r="U1379" s="369">
        <v>3.2</v>
      </c>
      <c r="V1379" s="10">
        <v>1.18E-2</v>
      </c>
      <c r="Y1379" s="769"/>
      <c r="Z1379" s="769" t="s">
        <v>2071</v>
      </c>
      <c r="AA1379" s="369">
        <v>1</v>
      </c>
      <c r="AB1379" s="369">
        <v>3.2</v>
      </c>
      <c r="AC1379" s="10">
        <v>1.18E-2</v>
      </c>
      <c r="AD1379" s="10">
        <v>1.18E-2</v>
      </c>
    </row>
    <row r="1380" spans="2:30">
      <c r="B1380" s="386"/>
      <c r="C1380" s="773" t="s">
        <v>3803</v>
      </c>
      <c r="D1380" s="773" t="s">
        <v>3792</v>
      </c>
      <c r="E1380" s="386">
        <v>1383</v>
      </c>
      <c r="F1380" s="410" t="str">
        <f>Dumpadas[[#This Row],[punto]] &amp; " "&amp;Dumpadas[[#This Row],[jornada]]&amp;" " &amp; Dumpadas[[#This Row],[N°Acop]] &amp; " " &amp; TEXT(Dumpadas[[#This Row],[fecha ]], "dd-mm-yyyy")</f>
        <v>NIVEL 974 M4 7S L31 AM 1383 09-05-2026</v>
      </c>
      <c r="G1380" s="386" t="s">
        <v>14</v>
      </c>
      <c r="H1380" s="387">
        <v>46151</v>
      </c>
      <c r="I1380" s="386">
        <v>3.2</v>
      </c>
      <c r="J1380" s="8">
        <v>2.5499999999999998E-2</v>
      </c>
      <c r="K1380" s="8">
        <f>+IF(Dumpadas[[#This Row],[ley]]&gt;0.03,0.03,Dumpadas[[#This Row],[ley]])</f>
        <v>2.5499999999999998E-2</v>
      </c>
      <c r="L1380" s="8"/>
      <c r="M1380" s="386">
        <v>29044</v>
      </c>
      <c r="N1380" s="386"/>
      <c r="O1380" s="8"/>
      <c r="P1380" s="388" t="str" cm="1">
        <f t="array" ref="P1380">INDEX(Rangos!$E$3:$E$16,MATCH(1,(Dumpadas[[#This Row],[ley]]&gt;=Rangos!$B$3:$B$16)*(Dumpadas[[#This Row],[ley]]&lt;=Rangos!$C$3:$C$16),0))</f>
        <v>K</v>
      </c>
      <c r="R1380" s="769"/>
      <c r="S1380" s="769" t="s">
        <v>2072</v>
      </c>
      <c r="T1380" s="369">
        <v>1</v>
      </c>
      <c r="U1380" s="369">
        <v>3.2</v>
      </c>
      <c r="V1380" s="10">
        <v>1.23E-2</v>
      </c>
      <c r="Y1380" s="769"/>
      <c r="Z1380" s="769" t="s">
        <v>2072</v>
      </c>
      <c r="AA1380" s="369">
        <v>1</v>
      </c>
      <c r="AB1380" s="369">
        <v>3.2</v>
      </c>
      <c r="AC1380" s="10">
        <v>1.23E-2</v>
      </c>
      <c r="AD1380" s="10">
        <v>1.23E-2</v>
      </c>
    </row>
    <row r="1381" spans="2:30">
      <c r="B1381" s="386"/>
      <c r="C1381" s="773" t="s">
        <v>3803</v>
      </c>
      <c r="D1381" s="773" t="s">
        <v>3792</v>
      </c>
      <c r="E1381" s="386">
        <v>1384</v>
      </c>
      <c r="F1381" s="410" t="str">
        <f>Dumpadas[[#This Row],[punto]] &amp; " "&amp;Dumpadas[[#This Row],[jornada]]&amp;" " &amp; Dumpadas[[#This Row],[N°Acop]] &amp; " " &amp; TEXT(Dumpadas[[#This Row],[fecha ]], "dd-mm-yyyy")</f>
        <v>NIVEL 974 M4 7S L31 AM 1384 09-05-2026</v>
      </c>
      <c r="G1381" s="386" t="s">
        <v>14</v>
      </c>
      <c r="H1381" s="387">
        <v>46151</v>
      </c>
      <c r="I1381" s="386">
        <v>3.2</v>
      </c>
      <c r="J1381" s="8">
        <v>2.01E-2</v>
      </c>
      <c r="K1381" s="8">
        <f>+IF(Dumpadas[[#This Row],[ley]]&gt;0.03,0.03,Dumpadas[[#This Row],[ley]])</f>
        <v>2.01E-2</v>
      </c>
      <c r="L1381" s="8"/>
      <c r="M1381" s="386">
        <v>29044</v>
      </c>
      <c r="N1381" s="386"/>
      <c r="O1381" s="8"/>
      <c r="P1381" s="388" t="str" cm="1">
        <f t="array" ref="P1381">INDEX(Rangos!$E$3:$E$16,MATCH(1,(Dumpadas[[#This Row],[ley]]&gt;=Rangos!$B$3:$B$16)*(Dumpadas[[#This Row],[ley]]&lt;=Rangos!$C$3:$C$16),0))</f>
        <v>H</v>
      </c>
      <c r="R1381" s="769"/>
      <c r="S1381" s="769" t="s">
        <v>2073</v>
      </c>
      <c r="T1381" s="369">
        <v>1</v>
      </c>
      <c r="U1381" s="369">
        <v>3.2</v>
      </c>
      <c r="V1381" s="10">
        <v>1.49E-2</v>
      </c>
      <c r="Y1381" s="769"/>
      <c r="Z1381" s="769" t="s">
        <v>2073</v>
      </c>
      <c r="AA1381" s="369">
        <v>1</v>
      </c>
      <c r="AB1381" s="369">
        <v>3.2</v>
      </c>
      <c r="AC1381" s="10">
        <v>1.49E-2</v>
      </c>
      <c r="AD1381" s="10">
        <v>1.49E-2</v>
      </c>
    </row>
    <row r="1382" spans="2:30">
      <c r="B1382" s="386"/>
      <c r="C1382" s="773" t="s">
        <v>3803</v>
      </c>
      <c r="D1382" s="773" t="s">
        <v>3792</v>
      </c>
      <c r="E1382" s="386">
        <v>1385</v>
      </c>
      <c r="F1382" s="410" t="str">
        <f>Dumpadas[[#This Row],[punto]] &amp; " "&amp;Dumpadas[[#This Row],[jornada]]&amp;" " &amp; Dumpadas[[#This Row],[N°Acop]] &amp; " " &amp; TEXT(Dumpadas[[#This Row],[fecha ]], "dd-mm-yyyy")</f>
        <v>NIVEL 974 M4 7S L31 AM 1385 09-05-2026</v>
      </c>
      <c r="G1382" s="386" t="s">
        <v>14</v>
      </c>
      <c r="H1382" s="387">
        <v>46151</v>
      </c>
      <c r="I1382" s="386">
        <v>3.2</v>
      </c>
      <c r="J1382" s="8">
        <v>1.3599999999999999E-2</v>
      </c>
      <c r="K1382" s="8">
        <f>+IF(Dumpadas[[#This Row],[ley]]&gt;0.03,0.03,Dumpadas[[#This Row],[ley]])</f>
        <v>1.3599999999999999E-2</v>
      </c>
      <c r="L1382" s="8"/>
      <c r="M1382" s="386">
        <v>29044</v>
      </c>
      <c r="N1382" s="386"/>
      <c r="O1382" s="8"/>
      <c r="P1382" s="388" t="str" cm="1">
        <f t="array" ref="P1382">INDEX(Rangos!$E$3:$E$16,MATCH(1,(Dumpadas[[#This Row],[ley]]&gt;=Rangos!$B$3:$B$16)*(Dumpadas[[#This Row],[ley]]&lt;=Rangos!$C$3:$C$16),0))</f>
        <v>E</v>
      </c>
      <c r="R1382" s="769"/>
      <c r="S1382" s="769" t="s">
        <v>2074</v>
      </c>
      <c r="T1382" s="369">
        <v>1</v>
      </c>
      <c r="U1382" s="369">
        <v>3.2</v>
      </c>
      <c r="V1382" s="10">
        <v>1.52E-2</v>
      </c>
      <c r="Y1382" s="769"/>
      <c r="Z1382" s="769" t="s">
        <v>2074</v>
      </c>
      <c r="AA1382" s="369">
        <v>1</v>
      </c>
      <c r="AB1382" s="369">
        <v>3.2</v>
      </c>
      <c r="AC1382" s="10">
        <v>1.52E-2</v>
      </c>
      <c r="AD1382" s="10">
        <v>1.52E-2</v>
      </c>
    </row>
    <row r="1383" spans="2:30">
      <c r="B1383" s="386"/>
      <c r="C1383" s="773" t="s">
        <v>3803</v>
      </c>
      <c r="D1383" s="773" t="s">
        <v>3792</v>
      </c>
      <c r="E1383" s="386">
        <v>1386</v>
      </c>
      <c r="F1383" s="410" t="str">
        <f>Dumpadas[[#This Row],[punto]] &amp; " "&amp;Dumpadas[[#This Row],[jornada]]&amp;" " &amp; Dumpadas[[#This Row],[N°Acop]] &amp; " " &amp; TEXT(Dumpadas[[#This Row],[fecha ]], "dd-mm-yyyy")</f>
        <v>NIVEL 974 M4 7S L31 AM 1386 09-05-2026</v>
      </c>
      <c r="G1383" s="386" t="s">
        <v>14</v>
      </c>
      <c r="H1383" s="387">
        <v>46151</v>
      </c>
      <c r="I1383" s="386">
        <v>3.2</v>
      </c>
      <c r="J1383" s="8">
        <v>1.77E-2</v>
      </c>
      <c r="K1383" s="8">
        <f>+IF(Dumpadas[[#This Row],[ley]]&gt;0.03,0.03,Dumpadas[[#This Row],[ley]])</f>
        <v>1.77E-2</v>
      </c>
      <c r="L1383" s="8"/>
      <c r="M1383" s="386">
        <v>29044</v>
      </c>
      <c r="N1383" s="386"/>
      <c r="O1383" s="8"/>
      <c r="P1383" s="388" t="str" cm="1">
        <f t="array" ref="P1383">INDEX(Rangos!$E$3:$E$16,MATCH(1,(Dumpadas[[#This Row],[ley]]&gt;=Rangos!$B$3:$B$16)*(Dumpadas[[#This Row],[ley]]&lt;=Rangos!$C$3:$C$16),0))</f>
        <v>G</v>
      </c>
      <c r="R1383" s="769"/>
      <c r="S1383" s="769" t="s">
        <v>2075</v>
      </c>
      <c r="T1383" s="369">
        <v>1</v>
      </c>
      <c r="U1383" s="369">
        <v>3.2</v>
      </c>
      <c r="V1383" s="10">
        <v>1.5699999999999999E-2</v>
      </c>
      <c r="Y1383" s="769"/>
      <c r="Z1383" s="769" t="s">
        <v>2075</v>
      </c>
      <c r="AA1383" s="369">
        <v>1</v>
      </c>
      <c r="AB1383" s="369">
        <v>3.2</v>
      </c>
      <c r="AC1383" s="10">
        <v>1.5699999999999999E-2</v>
      </c>
      <c r="AD1383" s="10">
        <v>1.5699999999999999E-2</v>
      </c>
    </row>
    <row r="1384" spans="2:30">
      <c r="B1384" s="535"/>
      <c r="C1384" s="535" t="s">
        <v>3803</v>
      </c>
      <c r="D1384" s="535" t="s">
        <v>3792</v>
      </c>
      <c r="E1384" s="535">
        <v>1387</v>
      </c>
      <c r="F1384" s="537" t="str">
        <f>Dumpadas[[#This Row],[punto]] &amp; " "&amp;Dumpadas[[#This Row],[jornada]]&amp;" " &amp; Dumpadas[[#This Row],[N°Acop]] &amp; " " &amp; TEXT(Dumpadas[[#This Row],[fecha ]], "dd-mm-yyyy")</f>
        <v>NIVEL 974 M4 7S L31 AM 1387 08-05-2026</v>
      </c>
      <c r="G1384" s="535" t="s">
        <v>14</v>
      </c>
      <c r="H1384" s="538">
        <v>46150</v>
      </c>
      <c r="I1384" s="535">
        <v>3.2</v>
      </c>
      <c r="J1384" s="539">
        <v>1.6E-2</v>
      </c>
      <c r="K1384" s="539">
        <f>+IF(Dumpadas[[#This Row],[ley]]&gt;0.03,0.03,Dumpadas[[#This Row],[ley]])</f>
        <v>1.6E-2</v>
      </c>
      <c r="L1384" s="539"/>
      <c r="M1384" s="535">
        <v>29044</v>
      </c>
      <c r="N1384" s="535"/>
      <c r="O1384" s="539"/>
      <c r="P1384" s="540" t="str" cm="1">
        <f t="array" ref="P1384">INDEX(Rangos!$E$3:$E$16,MATCH(1,(Dumpadas[[#This Row],[ley]]&gt;=Rangos!$B$3:$B$16)*(Dumpadas[[#This Row],[ley]]&lt;=Rangos!$C$3:$C$16),0))</f>
        <v>F</v>
      </c>
      <c r="R1384" s="769"/>
      <c r="S1384" s="769" t="s">
        <v>2076</v>
      </c>
      <c r="T1384" s="369">
        <v>1</v>
      </c>
      <c r="U1384" s="369">
        <v>3.2</v>
      </c>
      <c r="V1384" s="10">
        <v>1.5699999999999999E-2</v>
      </c>
      <c r="Y1384" s="769"/>
      <c r="Z1384" s="769" t="s">
        <v>2076</v>
      </c>
      <c r="AA1384" s="369">
        <v>1</v>
      </c>
      <c r="AB1384" s="369">
        <v>3.2</v>
      </c>
      <c r="AC1384" s="10">
        <v>1.5699999999999999E-2</v>
      </c>
      <c r="AD1384" s="10">
        <v>1.5699999999999999E-2</v>
      </c>
    </row>
    <row r="1385" spans="2:30">
      <c r="B1385" s="535"/>
      <c r="C1385" s="535" t="s">
        <v>3803</v>
      </c>
      <c r="D1385" s="535" t="s">
        <v>3792</v>
      </c>
      <c r="E1385" s="535">
        <v>1388</v>
      </c>
      <c r="F1385" s="537" t="str">
        <f>Dumpadas[[#This Row],[punto]] &amp; " "&amp;Dumpadas[[#This Row],[jornada]]&amp;" " &amp; Dumpadas[[#This Row],[N°Acop]] &amp; " " &amp; TEXT(Dumpadas[[#This Row],[fecha ]], "dd-mm-yyyy")</f>
        <v>NIVEL 974 M4 7S L31 AM 1388 08-05-2026</v>
      </c>
      <c r="G1385" s="535" t="s">
        <v>14</v>
      </c>
      <c r="H1385" s="538">
        <v>46150</v>
      </c>
      <c r="I1385" s="535">
        <v>3.2</v>
      </c>
      <c r="J1385" s="539">
        <v>1.5900000000000001E-2</v>
      </c>
      <c r="K1385" s="539">
        <f>+IF(Dumpadas[[#This Row],[ley]]&gt;0.03,0.03,Dumpadas[[#This Row],[ley]])</f>
        <v>1.5900000000000001E-2</v>
      </c>
      <c r="L1385" s="539"/>
      <c r="M1385" s="535">
        <v>29044</v>
      </c>
      <c r="N1385" s="535"/>
      <c r="O1385" s="539"/>
      <c r="P1385" s="540" t="str" cm="1">
        <f t="array" ref="P1385">INDEX(Rangos!$E$3:$E$16,MATCH(1,(Dumpadas[[#This Row],[ley]]&gt;=Rangos!$B$3:$B$16)*(Dumpadas[[#This Row],[ley]]&lt;=Rangos!$C$3:$C$16),0))</f>
        <v>F</v>
      </c>
      <c r="R1385" s="769"/>
      <c r="S1385" s="769" t="s">
        <v>2077</v>
      </c>
      <c r="T1385" s="369">
        <v>1</v>
      </c>
      <c r="U1385" s="369">
        <v>3.2</v>
      </c>
      <c r="V1385" s="10">
        <v>1.55E-2</v>
      </c>
      <c r="Y1385" s="769"/>
      <c r="Z1385" s="769" t="s">
        <v>2077</v>
      </c>
      <c r="AA1385" s="369">
        <v>1</v>
      </c>
      <c r="AB1385" s="369">
        <v>3.2</v>
      </c>
      <c r="AC1385" s="10">
        <v>1.55E-2</v>
      </c>
      <c r="AD1385" s="10">
        <v>1.55E-2</v>
      </c>
    </row>
    <row r="1386" spans="2:30">
      <c r="B1386" s="535"/>
      <c r="C1386" s="535" t="s">
        <v>3803</v>
      </c>
      <c r="D1386" s="535" t="s">
        <v>3792</v>
      </c>
      <c r="E1386" s="535">
        <v>1389</v>
      </c>
      <c r="F1386" s="537" t="str">
        <f>Dumpadas[[#This Row],[punto]] &amp; " "&amp;Dumpadas[[#This Row],[jornada]]&amp;" " &amp; Dumpadas[[#This Row],[N°Acop]] &amp; " " &amp; TEXT(Dumpadas[[#This Row],[fecha ]], "dd-mm-yyyy")</f>
        <v>NIVEL 974 M4 7S L31 AM 1389 08-05-2026</v>
      </c>
      <c r="G1386" s="535" t="s">
        <v>14</v>
      </c>
      <c r="H1386" s="538">
        <v>46150</v>
      </c>
      <c r="I1386" s="535">
        <v>3.2</v>
      </c>
      <c r="J1386" s="539">
        <v>1.6199999999999999E-2</v>
      </c>
      <c r="K1386" s="539">
        <f>+IF(Dumpadas[[#This Row],[ley]]&gt;0.03,0.03,Dumpadas[[#This Row],[ley]])</f>
        <v>1.6199999999999999E-2</v>
      </c>
      <c r="L1386" s="539"/>
      <c r="M1386" s="535">
        <v>29044</v>
      </c>
      <c r="N1386" s="535"/>
      <c r="O1386" s="539"/>
      <c r="P1386" s="540" t="str" cm="1">
        <f t="array" ref="P1386">INDEX(Rangos!$E$3:$E$16,MATCH(1,(Dumpadas[[#This Row],[ley]]&gt;=Rangos!$B$3:$B$16)*(Dumpadas[[#This Row],[ley]]&lt;=Rangos!$C$3:$C$16),0))</f>
        <v>F</v>
      </c>
      <c r="R1386" s="769"/>
      <c r="S1386" s="769" t="s">
        <v>2078</v>
      </c>
      <c r="T1386" s="369">
        <v>1</v>
      </c>
      <c r="U1386" s="369">
        <v>3.2</v>
      </c>
      <c r="V1386" s="10">
        <v>1.0999999999999999E-2</v>
      </c>
      <c r="Y1386" s="769"/>
      <c r="Z1386" s="769" t="s">
        <v>2078</v>
      </c>
      <c r="AA1386" s="369">
        <v>1</v>
      </c>
      <c r="AB1386" s="369">
        <v>3.2</v>
      </c>
      <c r="AC1386" s="10">
        <v>1.0999999999999999E-2</v>
      </c>
      <c r="AD1386" s="10">
        <v>1.0999999999999999E-2</v>
      </c>
    </row>
    <row r="1387" spans="2:30">
      <c r="B1387" s="535"/>
      <c r="C1387" s="535" t="s">
        <v>3803</v>
      </c>
      <c r="D1387" s="535" t="s">
        <v>3792</v>
      </c>
      <c r="E1387" s="535">
        <v>1390</v>
      </c>
      <c r="F1387" s="537" t="str">
        <f>Dumpadas[[#This Row],[punto]] &amp; " "&amp;Dumpadas[[#This Row],[jornada]]&amp;" " &amp; Dumpadas[[#This Row],[N°Acop]] &amp; " " &amp; TEXT(Dumpadas[[#This Row],[fecha ]], "dd-mm-yyyy")</f>
        <v>NIVEL 974 M4 7S L31 AM 1390 08-05-2026</v>
      </c>
      <c r="G1387" s="535" t="s">
        <v>14</v>
      </c>
      <c r="H1387" s="538">
        <v>46150</v>
      </c>
      <c r="I1387" s="535">
        <v>3.2</v>
      </c>
      <c r="J1387" s="539">
        <v>1.6E-2</v>
      </c>
      <c r="K1387" s="539">
        <f>+IF(Dumpadas[[#This Row],[ley]]&gt;0.03,0.03,Dumpadas[[#This Row],[ley]])</f>
        <v>1.6E-2</v>
      </c>
      <c r="L1387" s="539"/>
      <c r="M1387" s="535">
        <v>29047</v>
      </c>
      <c r="N1387" s="535"/>
      <c r="O1387" s="539"/>
      <c r="P1387" s="540" t="str" cm="1">
        <f t="array" ref="P1387">INDEX(Rangos!$E$3:$E$16,MATCH(1,(Dumpadas[[#This Row],[ley]]&gt;=Rangos!$B$3:$B$16)*(Dumpadas[[#This Row],[ley]]&lt;=Rangos!$C$3:$C$16),0))</f>
        <v>F</v>
      </c>
      <c r="R1387" s="769"/>
      <c r="S1387" s="769" t="s">
        <v>2079</v>
      </c>
      <c r="T1387" s="369">
        <v>1</v>
      </c>
      <c r="U1387" s="369">
        <v>3.2</v>
      </c>
      <c r="V1387" s="10">
        <v>2.0199999999999999E-2</v>
      </c>
      <c r="Y1387" s="769"/>
      <c r="Z1387" s="769" t="s">
        <v>2079</v>
      </c>
      <c r="AA1387" s="369">
        <v>1</v>
      </c>
      <c r="AB1387" s="369">
        <v>3.2</v>
      </c>
      <c r="AC1387" s="10">
        <v>2.0199999999999999E-2</v>
      </c>
      <c r="AD1387" s="10">
        <v>2.0199999999999999E-2</v>
      </c>
    </row>
    <row r="1388" spans="2:30">
      <c r="B1388" s="535"/>
      <c r="C1388" s="535" t="s">
        <v>3803</v>
      </c>
      <c r="D1388" s="535" t="s">
        <v>3792</v>
      </c>
      <c r="E1388" s="535">
        <v>1391</v>
      </c>
      <c r="F1388" s="537" t="str">
        <f>Dumpadas[[#This Row],[punto]] &amp; " "&amp;Dumpadas[[#This Row],[jornada]]&amp;" " &amp; Dumpadas[[#This Row],[N°Acop]] &amp; " " &amp; TEXT(Dumpadas[[#This Row],[fecha ]], "dd-mm-yyyy")</f>
        <v>NIVEL 974 M4 7S L31 AM 1391 08-05-2026</v>
      </c>
      <c r="G1388" s="535" t="s">
        <v>14</v>
      </c>
      <c r="H1388" s="538">
        <v>46150</v>
      </c>
      <c r="I1388" s="535">
        <v>3.2</v>
      </c>
      <c r="J1388" s="539">
        <v>1.7600000000000001E-2</v>
      </c>
      <c r="K1388" s="539">
        <f>+IF(Dumpadas[[#This Row],[ley]]&gt;0.03,0.03,Dumpadas[[#This Row],[ley]])</f>
        <v>1.7600000000000001E-2</v>
      </c>
      <c r="L1388" s="539"/>
      <c r="M1388" s="535">
        <v>29047</v>
      </c>
      <c r="N1388" s="535"/>
      <c r="O1388" s="539"/>
      <c r="P1388" s="540" t="str" cm="1">
        <f t="array" ref="P1388">INDEX(Rangos!$E$3:$E$16,MATCH(1,(Dumpadas[[#This Row],[ley]]&gt;=Rangos!$B$3:$B$16)*(Dumpadas[[#This Row],[ley]]&lt;=Rangos!$C$3:$C$16),0))</f>
        <v>G</v>
      </c>
      <c r="R1388" s="769"/>
      <c r="S1388" s="769" t="s">
        <v>2080</v>
      </c>
      <c r="T1388" s="369">
        <v>1</v>
      </c>
      <c r="U1388" s="369">
        <v>3.2</v>
      </c>
      <c r="V1388" s="10">
        <v>2.0299999999999999E-2</v>
      </c>
      <c r="Y1388" s="769"/>
      <c r="Z1388" s="769" t="s">
        <v>2080</v>
      </c>
      <c r="AA1388" s="369">
        <v>1</v>
      </c>
      <c r="AB1388" s="369">
        <v>3.2</v>
      </c>
      <c r="AC1388" s="10">
        <v>2.0299999999999999E-2</v>
      </c>
      <c r="AD1388" s="10">
        <v>2.0299999999999999E-2</v>
      </c>
    </row>
    <row r="1389" spans="2:30">
      <c r="B1389" s="535"/>
      <c r="C1389" s="535" t="s">
        <v>3803</v>
      </c>
      <c r="D1389" s="535" t="s">
        <v>3792</v>
      </c>
      <c r="E1389" s="535">
        <v>1392</v>
      </c>
      <c r="F1389" s="537" t="str">
        <f>Dumpadas[[#This Row],[punto]] &amp; " "&amp;Dumpadas[[#This Row],[jornada]]&amp;" " &amp; Dumpadas[[#This Row],[N°Acop]] &amp; " " &amp; TEXT(Dumpadas[[#This Row],[fecha ]], "dd-mm-yyyy")</f>
        <v>NIVEL 974 M4 7S L31 AM 1392 08-05-2026</v>
      </c>
      <c r="G1389" s="535" t="s">
        <v>14</v>
      </c>
      <c r="H1389" s="538">
        <v>46150</v>
      </c>
      <c r="I1389" s="535">
        <v>3.2</v>
      </c>
      <c r="J1389" s="539">
        <v>1.46E-2</v>
      </c>
      <c r="K1389" s="539">
        <f>+IF(Dumpadas[[#This Row],[ley]]&gt;0.03,0.03,Dumpadas[[#This Row],[ley]])</f>
        <v>1.46E-2</v>
      </c>
      <c r="L1389" s="539"/>
      <c r="M1389" s="535">
        <v>29047</v>
      </c>
      <c r="N1389" s="535"/>
      <c r="O1389" s="539"/>
      <c r="P1389" s="540" t="str" cm="1">
        <f t="array" ref="P1389">INDEX(Rangos!$E$3:$E$16,MATCH(1,(Dumpadas[[#This Row],[ley]]&gt;=Rangos!$B$3:$B$16)*(Dumpadas[[#This Row],[ley]]&lt;=Rangos!$C$3:$C$16),0))</f>
        <v>E</v>
      </c>
      <c r="R1389" s="769"/>
      <c r="S1389" s="769" t="s">
        <v>2081</v>
      </c>
      <c r="T1389" s="369">
        <v>1</v>
      </c>
      <c r="U1389" s="369">
        <v>3.2</v>
      </c>
      <c r="V1389" s="10">
        <v>2.0799999999999999E-2</v>
      </c>
      <c r="Y1389" s="769"/>
      <c r="Z1389" s="769" t="s">
        <v>2081</v>
      </c>
      <c r="AA1389" s="369">
        <v>1</v>
      </c>
      <c r="AB1389" s="369">
        <v>3.2</v>
      </c>
      <c r="AC1389" s="10">
        <v>2.0799999999999999E-2</v>
      </c>
      <c r="AD1389" s="10">
        <v>2.0799999999999999E-2</v>
      </c>
    </row>
    <row r="1390" spans="2:30">
      <c r="B1390" s="535"/>
      <c r="C1390" s="535" t="s">
        <v>3803</v>
      </c>
      <c r="D1390" s="535" t="s">
        <v>3792</v>
      </c>
      <c r="E1390" s="535">
        <v>1393</v>
      </c>
      <c r="F1390" s="537" t="str">
        <f>Dumpadas[[#This Row],[punto]] &amp; " "&amp;Dumpadas[[#This Row],[jornada]]&amp;" " &amp; Dumpadas[[#This Row],[N°Acop]] &amp; " " &amp; TEXT(Dumpadas[[#This Row],[fecha ]], "dd-mm-yyyy")</f>
        <v>NIVEL 974 M4 7S L31 AM 1393 08-05-2026</v>
      </c>
      <c r="G1390" s="535" t="s">
        <v>14</v>
      </c>
      <c r="H1390" s="538">
        <v>46150</v>
      </c>
      <c r="I1390" s="535">
        <v>3.2</v>
      </c>
      <c r="J1390" s="539">
        <v>1.7600000000000001E-2</v>
      </c>
      <c r="K1390" s="539">
        <f>+IF(Dumpadas[[#This Row],[ley]]&gt;0.03,0.03,Dumpadas[[#This Row],[ley]])</f>
        <v>1.7600000000000001E-2</v>
      </c>
      <c r="L1390" s="539"/>
      <c r="M1390" s="535">
        <v>29047</v>
      </c>
      <c r="N1390" s="535"/>
      <c r="O1390" s="539"/>
      <c r="P1390" s="540" t="str" cm="1">
        <f t="array" ref="P1390">INDEX(Rangos!$E$3:$E$16,MATCH(1,(Dumpadas[[#This Row],[ley]]&gt;=Rangos!$B$3:$B$16)*(Dumpadas[[#This Row],[ley]]&lt;=Rangos!$C$3:$C$16),0))</f>
        <v>G</v>
      </c>
      <c r="R1390" s="769"/>
      <c r="S1390" s="769" t="s">
        <v>2082</v>
      </c>
      <c r="T1390" s="369">
        <v>1</v>
      </c>
      <c r="U1390" s="369">
        <v>3.2</v>
      </c>
      <c r="V1390" s="10">
        <v>2.47E-2</v>
      </c>
      <c r="Y1390" s="769"/>
      <c r="Z1390" s="769" t="s">
        <v>2082</v>
      </c>
      <c r="AA1390" s="369">
        <v>1</v>
      </c>
      <c r="AB1390" s="369">
        <v>3.2</v>
      </c>
      <c r="AC1390" s="10">
        <v>2.47E-2</v>
      </c>
      <c r="AD1390" s="10">
        <v>2.47E-2</v>
      </c>
    </row>
    <row r="1391" spans="2:30">
      <c r="B1391" s="535"/>
      <c r="C1391" s="535" t="s">
        <v>3803</v>
      </c>
      <c r="D1391" s="535" t="s">
        <v>3792</v>
      </c>
      <c r="E1391" s="535">
        <v>1394</v>
      </c>
      <c r="F1391" s="537" t="str">
        <f>Dumpadas[[#This Row],[punto]] &amp; " "&amp;Dumpadas[[#This Row],[jornada]]&amp;" " &amp; Dumpadas[[#This Row],[N°Acop]] &amp; " " &amp; TEXT(Dumpadas[[#This Row],[fecha ]], "dd-mm-yyyy")</f>
        <v>NIVEL 974 M4 7S L31 AM 1394 08-05-2026</v>
      </c>
      <c r="G1391" s="535" t="s">
        <v>14</v>
      </c>
      <c r="H1391" s="538">
        <v>46150</v>
      </c>
      <c r="I1391" s="535">
        <v>3.2</v>
      </c>
      <c r="J1391" s="539">
        <v>1.1599999999999999E-2</v>
      </c>
      <c r="K1391" s="539">
        <f>+IF(Dumpadas[[#This Row],[ley]]&gt;0.03,0.03,Dumpadas[[#This Row],[ley]])</f>
        <v>1.1599999999999999E-2</v>
      </c>
      <c r="L1391" s="539"/>
      <c r="M1391" s="535">
        <v>29047</v>
      </c>
      <c r="N1391" s="535"/>
      <c r="O1391" s="539"/>
      <c r="P1391" s="540" t="str" cm="1">
        <f t="array" ref="P1391">INDEX(Rangos!$E$3:$E$16,MATCH(1,(Dumpadas[[#This Row],[ley]]&gt;=Rangos!$B$3:$B$16)*(Dumpadas[[#This Row],[ley]]&lt;=Rangos!$C$3:$C$16),0))</f>
        <v>C</v>
      </c>
      <c r="R1391" s="769"/>
      <c r="S1391" s="769" t="s">
        <v>2083</v>
      </c>
      <c r="T1391" s="369">
        <v>1</v>
      </c>
      <c r="U1391" s="369">
        <v>3.2</v>
      </c>
      <c r="V1391" s="10">
        <v>1.9199999999999998E-2</v>
      </c>
      <c r="Y1391" s="769"/>
      <c r="Z1391" s="769" t="s">
        <v>2083</v>
      </c>
      <c r="AA1391" s="369">
        <v>1</v>
      </c>
      <c r="AB1391" s="369">
        <v>3.2</v>
      </c>
      <c r="AC1391" s="10">
        <v>1.9199999999999998E-2</v>
      </c>
      <c r="AD1391" s="10">
        <v>1.9199999999999998E-2</v>
      </c>
    </row>
    <row r="1392" spans="2:30">
      <c r="B1392" s="656"/>
      <c r="C1392" s="773" t="s">
        <v>3786</v>
      </c>
      <c r="D1392" s="773" t="s">
        <v>227</v>
      </c>
      <c r="E1392" s="656">
        <v>1395</v>
      </c>
      <c r="F1392" s="410" t="str">
        <f>Dumpadas[[#This Row],[punto]] &amp; " "&amp;Dumpadas[[#This Row],[jornada]]&amp;" " &amp; Dumpadas[[#This Row],[N°Acop]] &amp; " " &amp; TEXT(Dumpadas[[#This Row],[fecha ]], "dd-mm-yyyy")</f>
        <v>NIVEL 974 M4 6N AM 1395 11-05-2026</v>
      </c>
      <c r="G1392" s="656" t="s">
        <v>14</v>
      </c>
      <c r="H1392" s="5">
        <v>46153</v>
      </c>
      <c r="I1392" s="656">
        <v>3.2</v>
      </c>
      <c r="J1392" s="8">
        <v>1.0999999999999999E-2</v>
      </c>
      <c r="K1392" s="8">
        <f>+IF(Dumpadas[[#This Row],[ley]]&gt;0.03,0.03,Dumpadas[[#This Row],[ley]])</f>
        <v>1.0999999999999999E-2</v>
      </c>
      <c r="L1392" s="427"/>
      <c r="M1392" s="386">
        <v>29047</v>
      </c>
      <c r="N1392" s="386"/>
      <c r="O1392" s="7"/>
      <c r="P1392" s="10" t="str" cm="1">
        <f t="array" ref="P1392">INDEX(Rangos!$E$3:$E$16,MATCH(1,(Dumpadas[[#This Row],[ley]]&gt;=Rangos!$B$3:$B$16)*(Dumpadas[[#This Row],[ley]]&lt;=Rangos!$C$3:$C$16),0))</f>
        <v>C</v>
      </c>
      <c r="R1392" s="769"/>
      <c r="S1392" s="769" t="s">
        <v>2084</v>
      </c>
      <c r="T1392" s="369">
        <v>1</v>
      </c>
      <c r="U1392" s="369">
        <v>3.2</v>
      </c>
      <c r="V1392" s="10">
        <v>1.37E-2</v>
      </c>
      <c r="Y1392" s="769"/>
      <c r="Z1392" s="769" t="s">
        <v>2084</v>
      </c>
      <c r="AA1392" s="369">
        <v>1</v>
      </c>
      <c r="AB1392" s="369">
        <v>3.2</v>
      </c>
      <c r="AC1392" s="10">
        <v>1.37E-2</v>
      </c>
      <c r="AD1392" s="10">
        <v>1.37E-2</v>
      </c>
    </row>
    <row r="1393" spans="2:30">
      <c r="B1393" s="656"/>
      <c r="C1393" s="773" t="s">
        <v>3786</v>
      </c>
      <c r="D1393" s="773" t="s">
        <v>227</v>
      </c>
      <c r="E1393" s="656">
        <v>1396</v>
      </c>
      <c r="F1393" s="410" t="str">
        <f>Dumpadas[[#This Row],[punto]] &amp; " "&amp;Dumpadas[[#This Row],[jornada]]&amp;" " &amp; Dumpadas[[#This Row],[N°Acop]] &amp; " " &amp; TEXT(Dumpadas[[#This Row],[fecha ]], "dd-mm-yyyy")</f>
        <v>NIVEL 974 M4 6N AM 1396 11-05-2026</v>
      </c>
      <c r="G1393" s="656" t="s">
        <v>14</v>
      </c>
      <c r="H1393" s="5">
        <v>46153</v>
      </c>
      <c r="I1393" s="656">
        <v>3.2</v>
      </c>
      <c r="J1393" s="8">
        <v>1.0800000000000001E-2</v>
      </c>
      <c r="K1393" s="8">
        <f>+IF(Dumpadas[[#This Row],[ley]]&gt;0.03,0.03,Dumpadas[[#This Row],[ley]])</f>
        <v>1.0800000000000001E-2</v>
      </c>
      <c r="L1393" s="427"/>
      <c r="M1393" s="386">
        <v>29047</v>
      </c>
      <c r="N1393" s="386"/>
      <c r="O1393" s="7"/>
      <c r="P1393" s="10" t="str" cm="1">
        <f t="array" ref="P1393">INDEX(Rangos!$E$3:$E$16,MATCH(1,(Dumpadas[[#This Row],[ley]]&gt;=Rangos!$B$3:$B$16)*(Dumpadas[[#This Row],[ley]]&lt;=Rangos!$C$3:$C$16),0))</f>
        <v>C</v>
      </c>
      <c r="R1393" s="769"/>
      <c r="S1393" s="769" t="s">
        <v>2085</v>
      </c>
      <c r="T1393" s="369">
        <v>1</v>
      </c>
      <c r="U1393" s="369">
        <v>3.2</v>
      </c>
      <c r="V1393" s="10">
        <v>1.3299999999999999E-2</v>
      </c>
      <c r="Y1393" s="769"/>
      <c r="Z1393" s="769" t="s">
        <v>2085</v>
      </c>
      <c r="AA1393" s="369">
        <v>1</v>
      </c>
      <c r="AB1393" s="369">
        <v>3.2</v>
      </c>
      <c r="AC1393" s="10">
        <v>1.3299999999999999E-2</v>
      </c>
      <c r="AD1393" s="10">
        <v>1.3299999999999999E-2</v>
      </c>
    </row>
    <row r="1394" spans="2:30">
      <c r="B1394" s="535"/>
      <c r="C1394" s="535" t="s">
        <v>3804</v>
      </c>
      <c r="D1394" s="535" t="s">
        <v>3792</v>
      </c>
      <c r="E1394" s="535">
        <v>1397</v>
      </c>
      <c r="F1394" s="537" t="str">
        <f>Dumpadas[[#This Row],[punto]] &amp; " "&amp;Dumpadas[[#This Row],[jornada]]&amp;" " &amp; Dumpadas[[#This Row],[N°Acop]] &amp; " " &amp; TEXT(Dumpadas[[#This Row],[fecha ]], "dd-mm-yyyy")</f>
        <v>NIVEL 974 M4 7S L32 AM 1397 09-05-2026</v>
      </c>
      <c r="G1394" s="535" t="s">
        <v>14</v>
      </c>
      <c r="H1394" s="538">
        <v>46151</v>
      </c>
      <c r="I1394" s="535">
        <v>3.2</v>
      </c>
      <c r="J1394" s="539">
        <v>1.0500000000000001E-2</v>
      </c>
      <c r="K1394" s="539">
        <f>+IF(Dumpadas[[#This Row],[ley]]&gt;0.03,0.03,Dumpadas[[#This Row],[ley]])</f>
        <v>1.0500000000000001E-2</v>
      </c>
      <c r="L1394" s="539"/>
      <c r="M1394" s="535">
        <v>29047</v>
      </c>
      <c r="N1394" s="535"/>
      <c r="O1394" s="539"/>
      <c r="P1394" s="540" t="str" cm="1">
        <f t="array" ref="P1394">INDEX(Rangos!$E$3:$E$16,MATCH(1,(Dumpadas[[#This Row],[ley]]&gt;=Rangos!$B$3:$B$16)*(Dumpadas[[#This Row],[ley]]&lt;=Rangos!$C$3:$C$16),0))</f>
        <v>C</v>
      </c>
      <c r="R1394" s="769"/>
      <c r="S1394" s="769" t="s">
        <v>2086</v>
      </c>
      <c r="T1394" s="369">
        <v>1</v>
      </c>
      <c r="U1394" s="369">
        <v>3.2</v>
      </c>
      <c r="V1394" s="10">
        <v>2.1000000000000001E-2</v>
      </c>
      <c r="Y1394" s="769"/>
      <c r="Z1394" s="769" t="s">
        <v>2086</v>
      </c>
      <c r="AA1394" s="369">
        <v>1</v>
      </c>
      <c r="AB1394" s="369">
        <v>3.2</v>
      </c>
      <c r="AC1394" s="10">
        <v>2.1000000000000001E-2</v>
      </c>
      <c r="AD1394" s="10">
        <v>2.1000000000000001E-2</v>
      </c>
    </row>
    <row r="1395" spans="2:30">
      <c r="B1395" s="535"/>
      <c r="C1395" s="535" t="s">
        <v>3804</v>
      </c>
      <c r="D1395" s="535" t="s">
        <v>3792</v>
      </c>
      <c r="E1395" s="535">
        <v>1398</v>
      </c>
      <c r="F1395" s="537" t="str">
        <f>Dumpadas[[#This Row],[punto]] &amp; " "&amp;Dumpadas[[#This Row],[jornada]]&amp;" " &amp; Dumpadas[[#This Row],[N°Acop]] &amp; " " &amp; TEXT(Dumpadas[[#This Row],[fecha ]], "dd-mm-yyyy")</f>
        <v>NIVEL 974 M4 7S L32 AM 1398 09-05-2026</v>
      </c>
      <c r="G1395" s="535" t="s">
        <v>14</v>
      </c>
      <c r="H1395" s="538">
        <v>46151</v>
      </c>
      <c r="I1395" s="535">
        <v>3.2</v>
      </c>
      <c r="J1395" s="539">
        <v>1.35E-2</v>
      </c>
      <c r="K1395" s="539">
        <f>+IF(Dumpadas[[#This Row],[ley]]&gt;0.03,0.03,Dumpadas[[#This Row],[ley]])</f>
        <v>1.35E-2</v>
      </c>
      <c r="L1395" s="539"/>
      <c r="M1395" s="535">
        <v>29047</v>
      </c>
      <c r="N1395" s="535"/>
      <c r="O1395" s="539"/>
      <c r="P1395" s="540" t="str" cm="1">
        <f t="array" ref="P1395">INDEX(Rangos!$E$3:$E$16,MATCH(1,(Dumpadas[[#This Row],[ley]]&gt;=Rangos!$B$3:$B$16)*(Dumpadas[[#This Row],[ley]]&lt;=Rangos!$C$3:$C$16),0))</f>
        <v>E</v>
      </c>
      <c r="R1395" s="769"/>
      <c r="S1395" s="769" t="s">
        <v>2087</v>
      </c>
      <c r="T1395" s="369">
        <v>1</v>
      </c>
      <c r="U1395" s="369">
        <v>3.2</v>
      </c>
      <c r="V1395" s="10">
        <v>1.1299999999999999E-2</v>
      </c>
      <c r="Y1395" s="769"/>
      <c r="Z1395" s="769" t="s">
        <v>2087</v>
      </c>
      <c r="AA1395" s="369">
        <v>1</v>
      </c>
      <c r="AB1395" s="369">
        <v>3.2</v>
      </c>
      <c r="AC1395" s="10">
        <v>1.1299999999999999E-2</v>
      </c>
      <c r="AD1395" s="10">
        <v>1.1299999999999999E-2</v>
      </c>
    </row>
    <row r="1396" spans="2:30">
      <c r="B1396" s="535"/>
      <c r="C1396" s="535" t="s">
        <v>3804</v>
      </c>
      <c r="D1396" s="535" t="s">
        <v>3792</v>
      </c>
      <c r="E1396" s="535">
        <v>1399</v>
      </c>
      <c r="F1396" s="537" t="str">
        <f>Dumpadas[[#This Row],[punto]] &amp; " "&amp;Dumpadas[[#This Row],[jornada]]&amp;" " &amp; Dumpadas[[#This Row],[N°Acop]] &amp; " " &amp; TEXT(Dumpadas[[#This Row],[fecha ]], "dd-mm-yyyy")</f>
        <v>NIVEL 974 M4 7S L32 AM 1399 09-05-2026</v>
      </c>
      <c r="G1396" s="535" t="s">
        <v>14</v>
      </c>
      <c r="H1396" s="538">
        <v>46151</v>
      </c>
      <c r="I1396" s="535">
        <v>3.2</v>
      </c>
      <c r="J1396" s="539">
        <v>1.2699999999999999E-2</v>
      </c>
      <c r="K1396" s="539">
        <f>+IF(Dumpadas[[#This Row],[ley]]&gt;0.03,0.03,Dumpadas[[#This Row],[ley]])</f>
        <v>1.2699999999999999E-2</v>
      </c>
      <c r="L1396" s="539"/>
      <c r="M1396" s="535">
        <v>29047</v>
      </c>
      <c r="N1396" s="535"/>
      <c r="O1396" s="539"/>
      <c r="P1396" s="540" t="str" cm="1">
        <f t="array" ref="P1396">INDEX(Rangos!$E$3:$E$16,MATCH(1,(Dumpadas[[#This Row],[ley]]&gt;=Rangos!$B$3:$B$16)*(Dumpadas[[#This Row],[ley]]&lt;=Rangos!$C$3:$C$16),0))</f>
        <v>D</v>
      </c>
      <c r="R1396" s="769"/>
      <c r="S1396" s="769" t="s">
        <v>2088</v>
      </c>
      <c r="T1396" s="369">
        <v>1</v>
      </c>
      <c r="U1396" s="369">
        <v>3.2</v>
      </c>
      <c r="V1396" s="10">
        <v>1.6899999999999998E-2</v>
      </c>
      <c r="Y1396" s="769"/>
      <c r="Z1396" s="769" t="s">
        <v>2088</v>
      </c>
      <c r="AA1396" s="369">
        <v>1</v>
      </c>
      <c r="AB1396" s="369">
        <v>3.2</v>
      </c>
      <c r="AC1396" s="10">
        <v>1.6899999999999998E-2</v>
      </c>
      <c r="AD1396" s="10">
        <v>1.6899999999999998E-2</v>
      </c>
    </row>
    <row r="1397" spans="2:30">
      <c r="B1397" s="656"/>
      <c r="C1397" s="773" t="s">
        <v>3804</v>
      </c>
      <c r="D1397" s="773" t="s">
        <v>3792</v>
      </c>
      <c r="E1397" s="656">
        <v>1400</v>
      </c>
      <c r="F1397" s="410" t="str">
        <f>Dumpadas[[#This Row],[punto]] &amp; " "&amp;Dumpadas[[#This Row],[jornada]]&amp;" " &amp; Dumpadas[[#This Row],[N°Acop]] &amp; " " &amp; TEXT(Dumpadas[[#This Row],[fecha ]], "dd-mm-yyyy")</f>
        <v>NIVEL 974 M4 7S L32 AM 1400 11-05-2026</v>
      </c>
      <c r="G1397" s="656" t="s">
        <v>14</v>
      </c>
      <c r="H1397" s="5">
        <v>46153</v>
      </c>
      <c r="I1397" s="656">
        <v>3.2</v>
      </c>
      <c r="J1397" s="8">
        <v>1.0500000000000001E-2</v>
      </c>
      <c r="K1397" s="8">
        <f>+IF(Dumpadas[[#This Row],[ley]]&gt;0.03,0.03,Dumpadas[[#This Row],[ley]])</f>
        <v>1.0500000000000001E-2</v>
      </c>
      <c r="L1397" s="427"/>
      <c r="M1397" s="386">
        <v>29048</v>
      </c>
      <c r="N1397" s="386"/>
      <c r="O1397" s="7"/>
      <c r="P1397" s="10" t="str" cm="1">
        <f t="array" ref="P1397">INDEX(Rangos!$E$3:$E$16,MATCH(1,(Dumpadas[[#This Row],[ley]]&gt;=Rangos!$B$3:$B$16)*(Dumpadas[[#This Row],[ley]]&lt;=Rangos!$C$3:$C$16),0))</f>
        <v>C</v>
      </c>
      <c r="R1397" s="769"/>
      <c r="S1397" s="769" t="s">
        <v>2089</v>
      </c>
      <c r="T1397" s="369">
        <v>1</v>
      </c>
      <c r="U1397" s="369">
        <v>3.2</v>
      </c>
      <c r="V1397" s="10">
        <v>1.44E-2</v>
      </c>
      <c r="Y1397" s="769"/>
      <c r="Z1397" s="769" t="s">
        <v>2089</v>
      </c>
      <c r="AA1397" s="369">
        <v>1</v>
      </c>
      <c r="AB1397" s="369">
        <v>3.2</v>
      </c>
      <c r="AC1397" s="10">
        <v>1.44E-2</v>
      </c>
      <c r="AD1397" s="10">
        <v>1.44E-2</v>
      </c>
    </row>
    <row r="1398" spans="2:30">
      <c r="B1398" s="656"/>
      <c r="C1398" s="773" t="s">
        <v>3804</v>
      </c>
      <c r="D1398" s="773" t="s">
        <v>3792</v>
      </c>
      <c r="E1398" s="656">
        <v>1401</v>
      </c>
      <c r="F1398" s="410" t="str">
        <f>Dumpadas[[#This Row],[punto]] &amp; " "&amp;Dumpadas[[#This Row],[jornada]]&amp;" " &amp; Dumpadas[[#This Row],[N°Acop]] &amp; " " &amp; TEXT(Dumpadas[[#This Row],[fecha ]], "dd-mm-yyyy")</f>
        <v>NIVEL 974 M4 7S L32 AM 1401 11-05-2026</v>
      </c>
      <c r="G1398" s="656" t="s">
        <v>14</v>
      </c>
      <c r="H1398" s="5">
        <v>46153</v>
      </c>
      <c r="I1398" s="656">
        <v>3.2</v>
      </c>
      <c r="J1398" s="8">
        <v>1.35E-2</v>
      </c>
      <c r="K1398" s="8">
        <f>+IF(Dumpadas[[#This Row],[ley]]&gt;0.03,0.03,Dumpadas[[#This Row],[ley]])</f>
        <v>1.35E-2</v>
      </c>
      <c r="L1398" s="427"/>
      <c r="M1398" s="386">
        <v>29048</v>
      </c>
      <c r="N1398" s="386"/>
      <c r="O1398" s="7"/>
      <c r="P1398" s="10" t="str" cm="1">
        <f t="array" ref="P1398">INDEX(Rangos!$E$3:$E$16,MATCH(1,(Dumpadas[[#This Row],[ley]]&gt;=Rangos!$B$3:$B$16)*(Dumpadas[[#This Row],[ley]]&lt;=Rangos!$C$3:$C$16),0))</f>
        <v>E</v>
      </c>
      <c r="R1398" s="769"/>
      <c r="S1398" s="769" t="s">
        <v>2090</v>
      </c>
      <c r="T1398" s="369">
        <v>1</v>
      </c>
      <c r="U1398" s="369">
        <v>3.2</v>
      </c>
      <c r="V1398" s="10">
        <v>1.8200000000000001E-2</v>
      </c>
      <c r="Y1398" s="769"/>
      <c r="Z1398" s="769" t="s">
        <v>2090</v>
      </c>
      <c r="AA1398" s="369">
        <v>1</v>
      </c>
      <c r="AB1398" s="369">
        <v>3.2</v>
      </c>
      <c r="AC1398" s="10">
        <v>1.8200000000000001E-2</v>
      </c>
      <c r="AD1398" s="10">
        <v>1.8200000000000001E-2</v>
      </c>
    </row>
    <row r="1399" spans="2:30">
      <c r="B1399" s="656"/>
      <c r="C1399" s="773" t="s">
        <v>3804</v>
      </c>
      <c r="D1399" s="773" t="s">
        <v>3792</v>
      </c>
      <c r="E1399" s="656">
        <v>1402</v>
      </c>
      <c r="F1399" s="410" t="str">
        <f>Dumpadas[[#This Row],[punto]] &amp; " "&amp;Dumpadas[[#This Row],[jornada]]&amp;" " &amp; Dumpadas[[#This Row],[N°Acop]] &amp; " " &amp; TEXT(Dumpadas[[#This Row],[fecha ]], "dd-mm-yyyy")</f>
        <v>NIVEL 974 M4 7S L32 AM 1402 11-05-2026</v>
      </c>
      <c r="G1399" s="656" t="s">
        <v>14</v>
      </c>
      <c r="H1399" s="5">
        <v>46153</v>
      </c>
      <c r="I1399" s="656">
        <v>3.2</v>
      </c>
      <c r="J1399" s="8">
        <v>1.2699999999999999E-2</v>
      </c>
      <c r="K1399" s="8">
        <f>+IF(Dumpadas[[#This Row],[ley]]&gt;0.03,0.03,Dumpadas[[#This Row],[ley]])</f>
        <v>1.2699999999999999E-2</v>
      </c>
      <c r="L1399" s="427"/>
      <c r="M1399" s="386">
        <v>29048</v>
      </c>
      <c r="N1399" s="386"/>
      <c r="O1399" s="7"/>
      <c r="P1399" s="10" t="str" cm="1">
        <f t="array" ref="P1399">INDEX(Rangos!$E$3:$E$16,MATCH(1,(Dumpadas[[#This Row],[ley]]&gt;=Rangos!$B$3:$B$16)*(Dumpadas[[#This Row],[ley]]&lt;=Rangos!$C$3:$C$16),0))</f>
        <v>D</v>
      </c>
      <c r="R1399" s="769"/>
      <c r="S1399" s="769" t="s">
        <v>2091</v>
      </c>
      <c r="T1399" s="369">
        <v>1</v>
      </c>
      <c r="U1399" s="369">
        <v>3.2</v>
      </c>
      <c r="V1399" s="10">
        <v>1.6299999999999999E-2</v>
      </c>
      <c r="Y1399" s="769"/>
      <c r="Z1399" s="769" t="s">
        <v>2091</v>
      </c>
      <c r="AA1399" s="369">
        <v>1</v>
      </c>
      <c r="AB1399" s="369">
        <v>3.2</v>
      </c>
      <c r="AC1399" s="10">
        <v>1.6299999999999999E-2</v>
      </c>
      <c r="AD1399" s="10">
        <v>1.6299999999999999E-2</v>
      </c>
    </row>
    <row r="1400" spans="2:30">
      <c r="B1400" s="656"/>
      <c r="C1400" s="773" t="s">
        <v>3804</v>
      </c>
      <c r="D1400" s="773" t="s">
        <v>3792</v>
      </c>
      <c r="E1400" s="656">
        <v>1403</v>
      </c>
      <c r="F1400" s="410" t="str">
        <f>Dumpadas[[#This Row],[punto]] &amp; " "&amp;Dumpadas[[#This Row],[jornada]]&amp;" " &amp; Dumpadas[[#This Row],[N°Acop]] &amp; " " &amp; TEXT(Dumpadas[[#This Row],[fecha ]], "dd-mm-yyyy")</f>
        <v>NIVEL 974 M4 7S L32 AM 1403 11-05-2026</v>
      </c>
      <c r="G1400" s="656" t="s">
        <v>14</v>
      </c>
      <c r="H1400" s="5">
        <v>46153</v>
      </c>
      <c r="I1400" s="656">
        <v>3.2</v>
      </c>
      <c r="J1400" s="8">
        <v>2.5399999999999999E-2</v>
      </c>
      <c r="K1400" s="8">
        <f>+IF(Dumpadas[[#This Row],[ley]]&gt;0.03,0.03,Dumpadas[[#This Row],[ley]])</f>
        <v>2.5399999999999999E-2</v>
      </c>
      <c r="L1400" s="427"/>
      <c r="M1400" s="386">
        <v>29048</v>
      </c>
      <c r="N1400" s="386"/>
      <c r="O1400" s="7"/>
      <c r="P1400" s="10" t="str" cm="1">
        <f t="array" ref="P1400">INDEX(Rangos!$E$3:$E$16,MATCH(1,(Dumpadas[[#This Row],[ley]]&gt;=Rangos!$B$3:$B$16)*(Dumpadas[[#This Row],[ley]]&lt;=Rangos!$C$3:$C$16),0))</f>
        <v>K</v>
      </c>
      <c r="R1400" s="769"/>
      <c r="S1400" s="769" t="s">
        <v>2092</v>
      </c>
      <c r="T1400" s="369">
        <v>1</v>
      </c>
      <c r="U1400" s="369">
        <v>3.2</v>
      </c>
      <c r="V1400" s="10">
        <v>1.37E-2</v>
      </c>
      <c r="Y1400" s="769"/>
      <c r="Z1400" s="769" t="s">
        <v>2092</v>
      </c>
      <c r="AA1400" s="369">
        <v>1</v>
      </c>
      <c r="AB1400" s="369">
        <v>3.2</v>
      </c>
      <c r="AC1400" s="10">
        <v>1.37E-2</v>
      </c>
      <c r="AD1400" s="10">
        <v>1.37E-2</v>
      </c>
    </row>
    <row r="1401" spans="2:30">
      <c r="B1401" s="656"/>
      <c r="C1401" s="773" t="s">
        <v>3804</v>
      </c>
      <c r="D1401" s="773" t="s">
        <v>3792</v>
      </c>
      <c r="E1401" s="656">
        <v>1404</v>
      </c>
      <c r="F1401" s="410" t="str">
        <f>Dumpadas[[#This Row],[punto]] &amp; " "&amp;Dumpadas[[#This Row],[jornada]]&amp;" " &amp; Dumpadas[[#This Row],[N°Acop]] &amp; " " &amp; TEXT(Dumpadas[[#This Row],[fecha ]], "dd-mm-yyyy")</f>
        <v>NIVEL 974 M4 7S L32 AM 1404 11-05-2026</v>
      </c>
      <c r="G1401" s="656" t="s">
        <v>14</v>
      </c>
      <c r="H1401" s="5">
        <v>46153</v>
      </c>
      <c r="I1401" s="656">
        <v>3.2</v>
      </c>
      <c r="J1401" s="8">
        <v>1.6299999999999999E-2</v>
      </c>
      <c r="K1401" s="8">
        <f>+IF(Dumpadas[[#This Row],[ley]]&gt;0.03,0.03,Dumpadas[[#This Row],[ley]])</f>
        <v>1.6299999999999999E-2</v>
      </c>
      <c r="L1401" s="427"/>
      <c r="M1401" s="386">
        <v>29048</v>
      </c>
      <c r="N1401" s="386"/>
      <c r="O1401" s="7"/>
      <c r="P1401" s="10" t="str" cm="1">
        <f t="array" ref="P1401">INDEX(Rangos!$E$3:$E$16,MATCH(1,(Dumpadas[[#This Row],[ley]]&gt;=Rangos!$B$3:$B$16)*(Dumpadas[[#This Row],[ley]]&lt;=Rangos!$C$3:$C$16),0))</f>
        <v>F</v>
      </c>
      <c r="R1401" s="769"/>
      <c r="S1401" s="769" t="s">
        <v>2093</v>
      </c>
      <c r="T1401" s="369">
        <v>1</v>
      </c>
      <c r="U1401" s="369">
        <v>3.2</v>
      </c>
      <c r="V1401" s="10">
        <v>1.8200000000000001E-2</v>
      </c>
      <c r="Y1401" s="769"/>
      <c r="Z1401" s="769" t="s">
        <v>2093</v>
      </c>
      <c r="AA1401" s="369">
        <v>1</v>
      </c>
      <c r="AB1401" s="369">
        <v>3.2</v>
      </c>
      <c r="AC1401" s="10">
        <v>1.8200000000000001E-2</v>
      </c>
      <c r="AD1401" s="10">
        <v>1.8200000000000001E-2</v>
      </c>
    </row>
    <row r="1402" spans="2:30">
      <c r="B1402" s="656"/>
      <c r="C1402" s="773" t="s">
        <v>3804</v>
      </c>
      <c r="D1402" s="773" t="s">
        <v>3792</v>
      </c>
      <c r="E1402" s="656">
        <v>1405</v>
      </c>
      <c r="F1402" s="410" t="str">
        <f>Dumpadas[[#This Row],[punto]] &amp; " "&amp;Dumpadas[[#This Row],[jornada]]&amp;" " &amp; Dumpadas[[#This Row],[N°Acop]] &amp; " " &amp; TEXT(Dumpadas[[#This Row],[fecha ]], "dd-mm-yyyy")</f>
        <v>NIVEL 974 M4 7S L32 AM 1405 11-05-2026</v>
      </c>
      <c r="G1402" s="656" t="s">
        <v>14</v>
      </c>
      <c r="H1402" s="5">
        <v>46153</v>
      </c>
      <c r="I1402" s="656">
        <v>3.2</v>
      </c>
      <c r="J1402" s="8">
        <v>1.5299999999999999E-2</v>
      </c>
      <c r="K1402" s="8">
        <f>+IF(Dumpadas[[#This Row],[ley]]&gt;0.03,0.03,Dumpadas[[#This Row],[ley]])</f>
        <v>1.5299999999999999E-2</v>
      </c>
      <c r="L1402" s="427"/>
      <c r="M1402" s="386">
        <v>29048</v>
      </c>
      <c r="N1402" s="386"/>
      <c r="O1402" s="7"/>
      <c r="P1402" s="10" t="str" cm="1">
        <f t="array" ref="P1402">INDEX(Rangos!$E$3:$E$16,MATCH(1,(Dumpadas[[#This Row],[ley]]&gt;=Rangos!$B$3:$B$16)*(Dumpadas[[#This Row],[ley]]&lt;=Rangos!$C$3:$C$16),0))</f>
        <v>F</v>
      </c>
      <c r="R1402" s="769"/>
      <c r="S1402" s="769" t="s">
        <v>2094</v>
      </c>
      <c r="T1402" s="369">
        <v>1</v>
      </c>
      <c r="U1402" s="369">
        <v>3.2</v>
      </c>
      <c r="V1402" s="10">
        <v>1.8599999999999998E-2</v>
      </c>
      <c r="Y1402" s="769"/>
      <c r="Z1402" s="769" t="s">
        <v>2094</v>
      </c>
      <c r="AA1402" s="369">
        <v>1</v>
      </c>
      <c r="AB1402" s="369">
        <v>3.2</v>
      </c>
      <c r="AC1402" s="10">
        <v>1.8599999999999998E-2</v>
      </c>
      <c r="AD1402" s="10">
        <v>1.8599999999999998E-2</v>
      </c>
    </row>
    <row r="1403" spans="2:30">
      <c r="B1403" s="535"/>
      <c r="C1403" s="535" t="s">
        <v>3813</v>
      </c>
      <c r="D1403" s="535" t="s">
        <v>227</v>
      </c>
      <c r="E1403" s="535">
        <v>1406</v>
      </c>
      <c r="F1403" s="537" t="str">
        <f>Dumpadas[[#This Row],[punto]] &amp; " "&amp;Dumpadas[[#This Row],[jornada]]&amp;" " &amp; Dumpadas[[#This Row],[N°Acop]] &amp; " " &amp; TEXT(Dumpadas[[#This Row],[fecha ]], "dd-mm-yyyy")</f>
        <v>NIVEL 974 M4 7S REM AM 1406 11-05-2026</v>
      </c>
      <c r="G1403" s="535" t="s">
        <v>14</v>
      </c>
      <c r="H1403" s="538">
        <v>46153</v>
      </c>
      <c r="I1403" s="535">
        <v>3.2</v>
      </c>
      <c r="J1403" s="539">
        <v>1.6400000000000001E-2</v>
      </c>
      <c r="K1403" s="539">
        <f>+IF(Dumpadas[[#This Row],[ley]]&gt;0.03,0.03,Dumpadas[[#This Row],[ley]])</f>
        <v>1.6400000000000001E-2</v>
      </c>
      <c r="L1403" s="539"/>
      <c r="M1403" s="535">
        <v>29048</v>
      </c>
      <c r="N1403" s="535"/>
      <c r="O1403" s="539"/>
      <c r="P1403" s="540" t="str" cm="1">
        <f t="array" ref="P1403">INDEX(Rangos!$E$3:$E$16,MATCH(1,(Dumpadas[[#This Row],[ley]]&gt;=Rangos!$B$3:$B$16)*(Dumpadas[[#This Row],[ley]]&lt;=Rangos!$C$3:$C$16),0))</f>
        <v>F</v>
      </c>
      <c r="R1403" s="769"/>
      <c r="S1403" s="769" t="s">
        <v>2095</v>
      </c>
      <c r="T1403" s="369">
        <v>1</v>
      </c>
      <c r="U1403" s="369">
        <v>3.2</v>
      </c>
      <c r="V1403" s="10">
        <v>1.9400000000000001E-2</v>
      </c>
      <c r="Y1403" s="769"/>
      <c r="Z1403" s="769" t="s">
        <v>2095</v>
      </c>
      <c r="AA1403" s="369">
        <v>1</v>
      </c>
      <c r="AB1403" s="369">
        <v>3.2</v>
      </c>
      <c r="AC1403" s="10">
        <v>1.9400000000000001E-2</v>
      </c>
      <c r="AD1403" s="10">
        <v>1.9400000000000001E-2</v>
      </c>
    </row>
    <row r="1404" spans="2:30">
      <c r="B1404" s="386"/>
      <c r="C1404" s="773" t="s">
        <v>3793</v>
      </c>
      <c r="D1404" s="773" t="s">
        <v>227</v>
      </c>
      <c r="E1404" s="386">
        <v>1407</v>
      </c>
      <c r="F1404" s="410" t="str">
        <f>Dumpadas[[#This Row],[punto]] &amp; " "&amp;Dumpadas[[#This Row],[jornada]]&amp;" " &amp; Dumpadas[[#This Row],[N°Acop]] &amp; " " &amp; TEXT(Dumpadas[[#This Row],[fecha ]], "dd-mm-yyyy")</f>
        <v>NIVEL 974 M4 7S AM 1407 12-05-2026</v>
      </c>
      <c r="G1404" s="386" t="s">
        <v>14</v>
      </c>
      <c r="H1404" s="387">
        <v>46154</v>
      </c>
      <c r="I1404" s="386">
        <v>3.2</v>
      </c>
      <c r="J1404" s="8">
        <v>9.7999999999999997E-3</v>
      </c>
      <c r="K1404" s="8">
        <f>+IF(Dumpadas[[#This Row],[ley]]&gt;0.03,0.03,Dumpadas[[#This Row],[ley]])</f>
        <v>9.7999999999999997E-3</v>
      </c>
      <c r="L1404" s="8"/>
      <c r="M1404" s="386">
        <v>29050</v>
      </c>
      <c r="N1404" s="386"/>
      <c r="O1404" s="8"/>
      <c r="P1404" s="388" t="str" cm="1">
        <f t="array" ref="P1404">INDEX(Rangos!$E$3:$E$16,MATCH(1,(Dumpadas[[#This Row],[ley]]&gt;=Rangos!$B$3:$B$16)*(Dumpadas[[#This Row],[ley]]&lt;=Rangos!$C$3:$C$16),0))</f>
        <v>B</v>
      </c>
      <c r="R1404" s="769"/>
      <c r="S1404" s="769" t="s">
        <v>2096</v>
      </c>
      <c r="T1404" s="369">
        <v>1</v>
      </c>
      <c r="U1404" s="369">
        <v>3.2</v>
      </c>
      <c r="V1404" s="10">
        <v>1.9400000000000001E-2</v>
      </c>
      <c r="Y1404" s="769"/>
      <c r="Z1404" s="769" t="s">
        <v>2096</v>
      </c>
      <c r="AA1404" s="369">
        <v>1</v>
      </c>
      <c r="AB1404" s="369">
        <v>3.2</v>
      </c>
      <c r="AC1404" s="10">
        <v>1.9400000000000001E-2</v>
      </c>
      <c r="AD1404" s="10">
        <v>1.9400000000000001E-2</v>
      </c>
    </row>
    <row r="1405" spans="2:30">
      <c r="B1405" s="386"/>
      <c r="C1405" s="773" t="s">
        <v>3793</v>
      </c>
      <c r="D1405" s="773" t="s">
        <v>227</v>
      </c>
      <c r="E1405" s="386">
        <v>1408</v>
      </c>
      <c r="F1405" s="410" t="str">
        <f>Dumpadas[[#This Row],[punto]] &amp; " "&amp;Dumpadas[[#This Row],[jornada]]&amp;" " &amp; Dumpadas[[#This Row],[N°Acop]] &amp; " " &amp; TEXT(Dumpadas[[#This Row],[fecha ]], "dd-mm-yyyy")</f>
        <v>NIVEL 974 M4 7S AM 1408 12-05-2026</v>
      </c>
      <c r="G1405" s="386" t="s">
        <v>14</v>
      </c>
      <c r="H1405" s="387">
        <v>46154</v>
      </c>
      <c r="I1405" s="386">
        <v>3.2</v>
      </c>
      <c r="J1405" s="8">
        <v>1.15E-2</v>
      </c>
      <c r="K1405" s="8">
        <f>+IF(Dumpadas[[#This Row],[ley]]&gt;0.03,0.03,Dumpadas[[#This Row],[ley]])</f>
        <v>1.15E-2</v>
      </c>
      <c r="L1405" s="8"/>
      <c r="M1405" s="386">
        <v>29050</v>
      </c>
      <c r="N1405" s="386"/>
      <c r="O1405" s="8"/>
      <c r="P1405" s="388" t="str" cm="1">
        <f t="array" ref="P1405">INDEX(Rangos!$E$3:$E$16,MATCH(1,(Dumpadas[[#This Row],[ley]]&gt;=Rangos!$B$3:$B$16)*(Dumpadas[[#This Row],[ley]]&lt;=Rangos!$C$3:$C$16),0))</f>
        <v>C</v>
      </c>
      <c r="R1405" s="769"/>
      <c r="S1405" s="769" t="s">
        <v>2097</v>
      </c>
      <c r="T1405" s="369">
        <v>1</v>
      </c>
      <c r="U1405" s="369">
        <v>3.2</v>
      </c>
      <c r="V1405" s="10">
        <v>1.4999999999999999E-2</v>
      </c>
      <c r="Y1405" s="769"/>
      <c r="Z1405" s="769" t="s">
        <v>2097</v>
      </c>
      <c r="AA1405" s="369">
        <v>1</v>
      </c>
      <c r="AB1405" s="369">
        <v>3.2</v>
      </c>
      <c r="AC1405" s="10">
        <v>1.4999999999999999E-2</v>
      </c>
      <c r="AD1405" s="10">
        <v>1.4999999999999999E-2</v>
      </c>
    </row>
    <row r="1406" spans="2:30">
      <c r="B1406" s="535"/>
      <c r="C1406" s="535" t="s">
        <v>3804</v>
      </c>
      <c r="D1406" s="535" t="s">
        <v>3792</v>
      </c>
      <c r="E1406" s="535">
        <v>1409</v>
      </c>
      <c r="F1406" s="537" t="str">
        <f>Dumpadas[[#This Row],[punto]] &amp; " "&amp;Dumpadas[[#This Row],[jornada]]&amp;" " &amp; Dumpadas[[#This Row],[N°Acop]] &amp; " " &amp; TEXT(Dumpadas[[#This Row],[fecha ]], "dd-mm-yyyy")</f>
        <v>NIVEL 974 M4 7S L32 AM 1409 12-05-2026</v>
      </c>
      <c r="G1406" s="535" t="s">
        <v>14</v>
      </c>
      <c r="H1406" s="538">
        <v>46154</v>
      </c>
      <c r="I1406" s="535">
        <v>3.2</v>
      </c>
      <c r="J1406" s="539">
        <v>1.2699999999999999E-2</v>
      </c>
      <c r="K1406" s="539">
        <f>+IF(Dumpadas[[#This Row],[ley]]&gt;0.03,0.03,Dumpadas[[#This Row],[ley]])</f>
        <v>1.2699999999999999E-2</v>
      </c>
      <c r="L1406" s="539"/>
      <c r="M1406" s="535">
        <v>29050</v>
      </c>
      <c r="N1406" s="535"/>
      <c r="O1406" s="539"/>
      <c r="P1406" s="540" t="str" cm="1">
        <f t="array" ref="P1406">INDEX(Rangos!$E$3:$E$16,MATCH(1,(Dumpadas[[#This Row],[ley]]&gt;=Rangos!$B$3:$B$16)*(Dumpadas[[#This Row],[ley]]&lt;=Rangos!$C$3:$C$16),0))</f>
        <v>D</v>
      </c>
      <c r="R1406" s="769"/>
      <c r="S1406" s="769" t="s">
        <v>2098</v>
      </c>
      <c r="T1406" s="369">
        <v>1</v>
      </c>
      <c r="U1406" s="369">
        <v>3.2</v>
      </c>
      <c r="V1406" s="10">
        <v>1.2E-2</v>
      </c>
      <c r="Y1406" s="769"/>
      <c r="Z1406" s="769" t="s">
        <v>2098</v>
      </c>
      <c r="AA1406" s="369">
        <v>1</v>
      </c>
      <c r="AB1406" s="369">
        <v>3.2</v>
      </c>
      <c r="AC1406" s="10">
        <v>1.2E-2</v>
      </c>
      <c r="AD1406" s="10">
        <v>1.2E-2</v>
      </c>
    </row>
    <row r="1407" spans="2:30">
      <c r="B1407" s="535"/>
      <c r="C1407" s="535" t="s">
        <v>3804</v>
      </c>
      <c r="D1407" s="535" t="s">
        <v>3792</v>
      </c>
      <c r="E1407" s="535">
        <v>1410</v>
      </c>
      <c r="F1407" s="537" t="str">
        <f>Dumpadas[[#This Row],[punto]] &amp; " "&amp;Dumpadas[[#This Row],[jornada]]&amp;" " &amp; Dumpadas[[#This Row],[N°Acop]] &amp; " " &amp; TEXT(Dumpadas[[#This Row],[fecha ]], "dd-mm-yyyy")</f>
        <v>NIVEL 974 M4 7S L32 AM 1410 12-05-2026</v>
      </c>
      <c r="G1407" s="535" t="s">
        <v>14</v>
      </c>
      <c r="H1407" s="538">
        <v>46154</v>
      </c>
      <c r="I1407" s="535">
        <v>3.2</v>
      </c>
      <c r="J1407" s="539">
        <v>1.03E-2</v>
      </c>
      <c r="K1407" s="539">
        <f>+IF(Dumpadas[[#This Row],[ley]]&gt;0.03,0.03,Dumpadas[[#This Row],[ley]])</f>
        <v>1.03E-2</v>
      </c>
      <c r="L1407" s="539"/>
      <c r="M1407" s="535">
        <v>29050</v>
      </c>
      <c r="N1407" s="535"/>
      <c r="O1407" s="539"/>
      <c r="P1407" s="540" t="str" cm="1">
        <f t="array" ref="P1407">INDEX(Rangos!$E$3:$E$16,MATCH(1,(Dumpadas[[#This Row],[ley]]&gt;=Rangos!$B$3:$B$16)*(Dumpadas[[#This Row],[ley]]&lt;=Rangos!$C$3:$C$16),0))</f>
        <v>B</v>
      </c>
      <c r="R1407" s="769"/>
      <c r="S1407" s="769" t="s">
        <v>2099</v>
      </c>
      <c r="T1407" s="369">
        <v>1</v>
      </c>
      <c r="U1407" s="369">
        <v>3.2</v>
      </c>
      <c r="V1407" s="10">
        <v>1.7100000000000001E-2</v>
      </c>
      <c r="Y1407" s="769"/>
      <c r="Z1407" s="769" t="s">
        <v>2099</v>
      </c>
      <c r="AA1407" s="369">
        <v>1</v>
      </c>
      <c r="AB1407" s="369">
        <v>3.2</v>
      </c>
      <c r="AC1407" s="10">
        <v>1.7100000000000001E-2</v>
      </c>
      <c r="AD1407" s="10">
        <v>1.7100000000000001E-2</v>
      </c>
    </row>
    <row r="1408" spans="2:30">
      <c r="B1408" s="535"/>
      <c r="C1408" s="535" t="s">
        <v>3804</v>
      </c>
      <c r="D1408" s="535" t="s">
        <v>3792</v>
      </c>
      <c r="E1408" s="535">
        <v>1411</v>
      </c>
      <c r="F1408" s="537" t="str">
        <f>Dumpadas[[#This Row],[punto]] &amp; " "&amp;Dumpadas[[#This Row],[jornada]]&amp;" " &amp; Dumpadas[[#This Row],[N°Acop]] &amp; " " &amp; TEXT(Dumpadas[[#This Row],[fecha ]], "dd-mm-yyyy")</f>
        <v>NIVEL 974 M4 7S L32 AM 1411 12-05-2026</v>
      </c>
      <c r="G1408" s="535" t="s">
        <v>14</v>
      </c>
      <c r="H1408" s="538">
        <v>46154</v>
      </c>
      <c r="I1408" s="535">
        <v>3.2</v>
      </c>
      <c r="J1408" s="539">
        <v>1.7500000000000002E-2</v>
      </c>
      <c r="K1408" s="539">
        <f>+IF(Dumpadas[[#This Row],[ley]]&gt;0.03,0.03,Dumpadas[[#This Row],[ley]])</f>
        <v>1.7500000000000002E-2</v>
      </c>
      <c r="L1408" s="539"/>
      <c r="M1408" s="535">
        <v>29050</v>
      </c>
      <c r="N1408" s="535"/>
      <c r="O1408" s="539"/>
      <c r="P1408" s="540" t="str" cm="1">
        <f t="array" ref="P1408">INDEX(Rangos!$E$3:$E$16,MATCH(1,(Dumpadas[[#This Row],[ley]]&gt;=Rangos!$B$3:$B$16)*(Dumpadas[[#This Row],[ley]]&lt;=Rangos!$C$3:$C$16),0))</f>
        <v>G</v>
      </c>
      <c r="R1408" s="769"/>
      <c r="S1408" s="769" t="s">
        <v>2100</v>
      </c>
      <c r="T1408" s="369">
        <v>1</v>
      </c>
      <c r="U1408" s="369">
        <v>3.2</v>
      </c>
      <c r="V1408" s="10">
        <v>1.7100000000000001E-2</v>
      </c>
      <c r="Y1408" s="769"/>
      <c r="Z1408" s="769" t="s">
        <v>2100</v>
      </c>
      <c r="AA1408" s="369">
        <v>1</v>
      </c>
      <c r="AB1408" s="369">
        <v>3.2</v>
      </c>
      <c r="AC1408" s="10">
        <v>1.7100000000000001E-2</v>
      </c>
      <c r="AD1408" s="10">
        <v>1.7100000000000001E-2</v>
      </c>
    </row>
    <row r="1409" spans="2:30">
      <c r="B1409" s="656"/>
      <c r="C1409" s="773" t="s">
        <v>3786</v>
      </c>
      <c r="D1409" s="773" t="s">
        <v>227</v>
      </c>
      <c r="E1409" s="656">
        <v>1412</v>
      </c>
      <c r="F1409" s="410" t="str">
        <f>Dumpadas[[#This Row],[punto]] &amp; " "&amp;Dumpadas[[#This Row],[jornada]]&amp;" " &amp; Dumpadas[[#This Row],[N°Acop]] &amp; " " &amp; TEXT(Dumpadas[[#This Row],[fecha ]], "dd-mm-yyyy")</f>
        <v>NIVEL 974 M4 6N AM 1412 12-05-2026</v>
      </c>
      <c r="G1409" s="656" t="s">
        <v>14</v>
      </c>
      <c r="H1409" s="387">
        <v>46154</v>
      </c>
      <c r="I1409" s="386">
        <v>3.2</v>
      </c>
      <c r="J1409" s="8">
        <v>2.0299999999999999E-2</v>
      </c>
      <c r="K1409" s="8">
        <f>+IF(Dumpadas[[#This Row],[ley]]&gt;0.03,0.03,Dumpadas[[#This Row],[ley]])</f>
        <v>2.0299999999999999E-2</v>
      </c>
      <c r="L1409" s="427"/>
      <c r="M1409" s="386">
        <v>29050</v>
      </c>
      <c r="N1409" s="386"/>
      <c r="O1409" s="7"/>
      <c r="P1409" s="10" t="str" cm="1">
        <f t="array" ref="P1409">INDEX(Rangos!$E$3:$E$16,MATCH(1,(Dumpadas[[#This Row],[ley]]&gt;=Rangos!$B$3:$B$16)*(Dumpadas[[#This Row],[ley]]&lt;=Rangos!$C$3:$C$16),0))</f>
        <v>H</v>
      </c>
      <c r="R1409" s="769"/>
      <c r="S1409" s="769" t="s">
        <v>2101</v>
      </c>
      <c r="T1409" s="369">
        <v>1</v>
      </c>
      <c r="U1409" s="369">
        <v>3.2</v>
      </c>
      <c r="V1409" s="10">
        <v>7.1000000000000004E-3</v>
      </c>
      <c r="Y1409" s="769"/>
      <c r="Z1409" s="769" t="s">
        <v>2101</v>
      </c>
      <c r="AA1409" s="369">
        <v>1</v>
      </c>
      <c r="AB1409" s="369">
        <v>3.2</v>
      </c>
      <c r="AC1409" s="10">
        <v>7.1000000000000004E-3</v>
      </c>
      <c r="AD1409" s="10">
        <v>7.1000000000000004E-3</v>
      </c>
    </row>
    <row r="1410" spans="2:30">
      <c r="B1410" s="656"/>
      <c r="C1410" s="773" t="s">
        <v>3786</v>
      </c>
      <c r="D1410" s="773" t="s">
        <v>227</v>
      </c>
      <c r="E1410" s="656">
        <v>1413</v>
      </c>
      <c r="F1410" s="410" t="str">
        <f>Dumpadas[[#This Row],[punto]] &amp; " "&amp;Dumpadas[[#This Row],[jornada]]&amp;" " &amp; Dumpadas[[#This Row],[N°Acop]] &amp; " " &amp; TEXT(Dumpadas[[#This Row],[fecha ]], "dd-mm-yyyy")</f>
        <v>NIVEL 974 M4 6N AM 1413 12-05-2026</v>
      </c>
      <c r="G1410" s="656" t="s">
        <v>14</v>
      </c>
      <c r="H1410" s="387">
        <v>46154</v>
      </c>
      <c r="I1410" s="386">
        <v>3.2</v>
      </c>
      <c r="J1410" s="8">
        <v>1.49E-2</v>
      </c>
      <c r="K1410" s="8">
        <f>+IF(Dumpadas[[#This Row],[ley]]&gt;0.03,0.03,Dumpadas[[#This Row],[ley]])</f>
        <v>1.49E-2</v>
      </c>
      <c r="L1410" s="427"/>
      <c r="M1410" s="386">
        <v>29050</v>
      </c>
      <c r="N1410" s="386"/>
      <c r="O1410" s="7"/>
      <c r="P1410" s="10" t="str" cm="1">
        <f t="array" ref="P1410">INDEX(Rangos!$E$3:$E$16,MATCH(1,(Dumpadas[[#This Row],[ley]]&gt;=Rangos!$B$3:$B$16)*(Dumpadas[[#This Row],[ley]]&lt;=Rangos!$C$3:$C$16),0))</f>
        <v>E</v>
      </c>
      <c r="R1410" s="769"/>
      <c r="S1410" s="769" t="s">
        <v>2102</v>
      </c>
      <c r="T1410" s="369">
        <v>1</v>
      </c>
      <c r="U1410" s="369">
        <v>3.2</v>
      </c>
      <c r="V1410" s="10">
        <v>1.67E-2</v>
      </c>
      <c r="Y1410" s="769"/>
      <c r="Z1410" s="769" t="s">
        <v>2102</v>
      </c>
      <c r="AA1410" s="369">
        <v>1</v>
      </c>
      <c r="AB1410" s="369">
        <v>3.2</v>
      </c>
      <c r="AC1410" s="10">
        <v>1.67E-2</v>
      </c>
      <c r="AD1410" s="10">
        <v>1.67E-2</v>
      </c>
    </row>
    <row r="1411" spans="2:30">
      <c r="B1411" s="656"/>
      <c r="C1411" s="773" t="s">
        <v>3786</v>
      </c>
      <c r="D1411" s="773" t="s">
        <v>227</v>
      </c>
      <c r="E1411" s="656">
        <v>1414</v>
      </c>
      <c r="F1411" s="410" t="str">
        <f>Dumpadas[[#This Row],[punto]] &amp; " "&amp;Dumpadas[[#This Row],[jornada]]&amp;" " &amp; Dumpadas[[#This Row],[N°Acop]] &amp; " " &amp; TEXT(Dumpadas[[#This Row],[fecha ]], "dd-mm-yyyy")</f>
        <v>NIVEL 974 M4 6N AM 1414 12-05-2026</v>
      </c>
      <c r="G1411" s="656" t="s">
        <v>14</v>
      </c>
      <c r="H1411" s="387">
        <v>46154</v>
      </c>
      <c r="I1411" s="386">
        <v>3.2</v>
      </c>
      <c r="J1411" s="8">
        <v>1.61E-2</v>
      </c>
      <c r="K1411" s="8">
        <f>+IF(Dumpadas[[#This Row],[ley]]&gt;0.03,0.03,Dumpadas[[#This Row],[ley]])</f>
        <v>1.61E-2</v>
      </c>
      <c r="L1411" s="427"/>
      <c r="M1411" s="386">
        <v>29052</v>
      </c>
      <c r="N1411" s="386"/>
      <c r="O1411" s="7"/>
      <c r="P1411" s="10" t="str" cm="1">
        <f t="array" ref="P1411">INDEX(Rangos!$E$3:$E$16,MATCH(1,(Dumpadas[[#This Row],[ley]]&gt;=Rangos!$B$3:$B$16)*(Dumpadas[[#This Row],[ley]]&lt;=Rangos!$C$3:$C$16),0))</f>
        <v>F</v>
      </c>
      <c r="R1411" s="769"/>
      <c r="S1411" s="769" t="s">
        <v>2103</v>
      </c>
      <c r="T1411" s="369">
        <v>1</v>
      </c>
      <c r="U1411" s="369">
        <v>3.2</v>
      </c>
      <c r="V1411" s="10">
        <v>1.3100000000000001E-2</v>
      </c>
      <c r="Y1411" s="769"/>
      <c r="Z1411" s="769" t="s">
        <v>2103</v>
      </c>
      <c r="AA1411" s="369">
        <v>1</v>
      </c>
      <c r="AB1411" s="369">
        <v>3.2</v>
      </c>
      <c r="AC1411" s="10">
        <v>1.3100000000000001E-2</v>
      </c>
      <c r="AD1411" s="10">
        <v>1.3100000000000001E-2</v>
      </c>
    </row>
    <row r="1412" spans="2:30">
      <c r="B1412" s="656"/>
      <c r="C1412" s="773" t="s">
        <v>3786</v>
      </c>
      <c r="D1412" s="773" t="s">
        <v>227</v>
      </c>
      <c r="E1412" s="656">
        <v>1415</v>
      </c>
      <c r="F1412" s="410" t="str">
        <f>Dumpadas[[#This Row],[punto]] &amp; " "&amp;Dumpadas[[#This Row],[jornada]]&amp;" " &amp; Dumpadas[[#This Row],[N°Acop]] &amp; " " &amp; TEXT(Dumpadas[[#This Row],[fecha ]], "dd-mm-yyyy")</f>
        <v>NIVEL 974 M4 6N AM 1415 12-05-2026</v>
      </c>
      <c r="G1412" s="656" t="s">
        <v>14</v>
      </c>
      <c r="H1412" s="387">
        <v>46154</v>
      </c>
      <c r="I1412" s="386">
        <v>3.2</v>
      </c>
      <c r="J1412" s="8">
        <v>1.6500000000000001E-2</v>
      </c>
      <c r="K1412" s="8">
        <f>+IF(Dumpadas[[#This Row],[ley]]&gt;0.03,0.03,Dumpadas[[#This Row],[ley]])</f>
        <v>1.6500000000000001E-2</v>
      </c>
      <c r="L1412" s="427"/>
      <c r="M1412" s="386">
        <v>29052</v>
      </c>
      <c r="N1412" s="386"/>
      <c r="O1412" s="7"/>
      <c r="P1412" s="10" t="str" cm="1">
        <f t="array" ref="P1412">INDEX(Rangos!$E$3:$E$16,MATCH(1,(Dumpadas[[#This Row],[ley]]&gt;=Rangos!$B$3:$B$16)*(Dumpadas[[#This Row],[ley]]&lt;=Rangos!$C$3:$C$16),0))</f>
        <v>F</v>
      </c>
      <c r="R1412" s="769"/>
      <c r="S1412" s="769" t="s">
        <v>2104</v>
      </c>
      <c r="T1412" s="369">
        <v>1</v>
      </c>
      <c r="U1412" s="369">
        <v>3.2</v>
      </c>
      <c r="V1412" s="10">
        <v>9.1000000000000004E-3</v>
      </c>
      <c r="Y1412" s="769"/>
      <c r="Z1412" s="769" t="s">
        <v>2104</v>
      </c>
      <c r="AA1412" s="369">
        <v>1</v>
      </c>
      <c r="AB1412" s="369">
        <v>3.2</v>
      </c>
      <c r="AC1412" s="10">
        <v>9.1000000000000004E-3</v>
      </c>
      <c r="AD1412" s="10">
        <v>9.1000000000000004E-3</v>
      </c>
    </row>
    <row r="1413" spans="2:30">
      <c r="B1413" s="656"/>
      <c r="C1413" s="773" t="s">
        <v>3786</v>
      </c>
      <c r="D1413" s="773" t="s">
        <v>227</v>
      </c>
      <c r="E1413" s="656">
        <v>1416</v>
      </c>
      <c r="F1413" s="410" t="str">
        <f>Dumpadas[[#This Row],[punto]] &amp; " "&amp;Dumpadas[[#This Row],[jornada]]&amp;" " &amp; Dumpadas[[#This Row],[N°Acop]] &amp; " " &amp; TEXT(Dumpadas[[#This Row],[fecha ]], "dd-mm-yyyy")</f>
        <v>NIVEL 974 M4 6N AM 1416 12-05-2026</v>
      </c>
      <c r="G1413" s="656" t="s">
        <v>14</v>
      </c>
      <c r="H1413" s="387">
        <v>46154</v>
      </c>
      <c r="I1413" s="386">
        <v>3.2</v>
      </c>
      <c r="J1413" s="8">
        <v>1.7000000000000001E-2</v>
      </c>
      <c r="K1413" s="8">
        <f>+IF(Dumpadas[[#This Row],[ley]]&gt;0.03,0.03,Dumpadas[[#This Row],[ley]])</f>
        <v>1.7000000000000001E-2</v>
      </c>
      <c r="L1413" s="427"/>
      <c r="M1413" s="386">
        <v>29052</v>
      </c>
      <c r="N1413" s="386"/>
      <c r="O1413" s="7"/>
      <c r="P1413" s="10" t="str" cm="1">
        <f t="array" ref="P1413">INDEX(Rangos!$E$3:$E$16,MATCH(1,(Dumpadas[[#This Row],[ley]]&gt;=Rangos!$B$3:$B$16)*(Dumpadas[[#This Row],[ley]]&lt;=Rangos!$C$3:$C$16),0))</f>
        <v>F</v>
      </c>
      <c r="R1413" s="769"/>
      <c r="S1413" s="769" t="s">
        <v>2105</v>
      </c>
      <c r="T1413" s="369">
        <v>1</v>
      </c>
      <c r="U1413" s="369">
        <v>3.2</v>
      </c>
      <c r="V1413" s="10">
        <v>1.18E-2</v>
      </c>
      <c r="Y1413" s="769"/>
      <c r="Z1413" s="769" t="s">
        <v>2105</v>
      </c>
      <c r="AA1413" s="369">
        <v>1</v>
      </c>
      <c r="AB1413" s="369">
        <v>3.2</v>
      </c>
      <c r="AC1413" s="10">
        <v>1.18E-2</v>
      </c>
      <c r="AD1413" s="10">
        <v>1.18E-2</v>
      </c>
    </row>
    <row r="1414" spans="2:30">
      <c r="B1414" s="656"/>
      <c r="C1414" s="773" t="s">
        <v>3786</v>
      </c>
      <c r="D1414" s="773" t="s">
        <v>227</v>
      </c>
      <c r="E1414" s="656">
        <v>1417</v>
      </c>
      <c r="F1414" s="410" t="str">
        <f>Dumpadas[[#This Row],[punto]] &amp; " "&amp;Dumpadas[[#This Row],[jornada]]&amp;" " &amp; Dumpadas[[#This Row],[N°Acop]] &amp; " " &amp; TEXT(Dumpadas[[#This Row],[fecha ]], "dd-mm-yyyy")</f>
        <v>NIVEL 974 M4 6N AM 1417 12-05-2026</v>
      </c>
      <c r="G1414" s="656" t="s">
        <v>14</v>
      </c>
      <c r="H1414" s="387">
        <v>46154</v>
      </c>
      <c r="I1414" s="386">
        <v>3.2</v>
      </c>
      <c r="J1414" s="8">
        <v>1.9099999999999999E-2</v>
      </c>
      <c r="K1414" s="8">
        <f>+IF(Dumpadas[[#This Row],[ley]]&gt;0.03,0.03,Dumpadas[[#This Row],[ley]])</f>
        <v>1.9099999999999999E-2</v>
      </c>
      <c r="L1414" s="427"/>
      <c r="M1414" s="386">
        <v>29052</v>
      </c>
      <c r="N1414" s="386"/>
      <c r="O1414" s="7"/>
      <c r="P1414" s="10" t="str" cm="1">
        <f t="array" ref="P1414">INDEX(Rangos!$E$3:$E$16,MATCH(1,(Dumpadas[[#This Row],[ley]]&gt;=Rangos!$B$3:$B$16)*(Dumpadas[[#This Row],[ley]]&lt;=Rangos!$C$3:$C$16),0))</f>
        <v>H</v>
      </c>
      <c r="R1414" s="769"/>
      <c r="S1414" s="769" t="s">
        <v>2106</v>
      </c>
      <c r="T1414" s="369">
        <v>1</v>
      </c>
      <c r="U1414" s="369">
        <v>3.2</v>
      </c>
      <c r="V1414" s="10">
        <v>1.6500000000000001E-2</v>
      </c>
      <c r="Y1414" s="769"/>
      <c r="Z1414" s="769" t="s">
        <v>2106</v>
      </c>
      <c r="AA1414" s="369">
        <v>1</v>
      </c>
      <c r="AB1414" s="369">
        <v>3.2</v>
      </c>
      <c r="AC1414" s="10">
        <v>1.6500000000000001E-2</v>
      </c>
      <c r="AD1414" s="10">
        <v>1.6500000000000001E-2</v>
      </c>
    </row>
    <row r="1415" spans="2:30">
      <c r="B1415" s="656"/>
      <c r="C1415" s="773" t="s">
        <v>3786</v>
      </c>
      <c r="D1415" s="773" t="s">
        <v>227</v>
      </c>
      <c r="E1415" s="656">
        <v>1418</v>
      </c>
      <c r="F1415" s="410" t="str">
        <f>Dumpadas[[#This Row],[punto]] &amp; " "&amp;Dumpadas[[#This Row],[jornada]]&amp;" " &amp; Dumpadas[[#This Row],[N°Acop]] &amp; " " &amp; TEXT(Dumpadas[[#This Row],[fecha ]], "dd-mm-yyyy")</f>
        <v>NIVEL 974 M4 6N AM 1418 12-05-2026</v>
      </c>
      <c r="G1415" s="656" t="s">
        <v>14</v>
      </c>
      <c r="H1415" s="387">
        <v>46154</v>
      </c>
      <c r="I1415" s="386">
        <v>3.2</v>
      </c>
      <c r="J1415" s="8">
        <v>1.4200000000000001E-2</v>
      </c>
      <c r="K1415" s="8">
        <f>+IF(Dumpadas[[#This Row],[ley]]&gt;0.03,0.03,Dumpadas[[#This Row],[ley]])</f>
        <v>1.4200000000000001E-2</v>
      </c>
      <c r="L1415" s="427"/>
      <c r="M1415" s="386">
        <v>29052</v>
      </c>
      <c r="N1415" s="386"/>
      <c r="O1415" s="7"/>
      <c r="P1415" s="10" t="str" cm="1">
        <f t="array" ref="P1415">INDEX(Rangos!$E$3:$E$16,MATCH(1,(Dumpadas[[#This Row],[ley]]&gt;=Rangos!$B$3:$B$16)*(Dumpadas[[#This Row],[ley]]&lt;=Rangos!$C$3:$C$16),0))</f>
        <v>E</v>
      </c>
      <c r="R1415" s="769"/>
      <c r="S1415" s="769" t="s">
        <v>2107</v>
      </c>
      <c r="T1415" s="369">
        <v>1</v>
      </c>
      <c r="U1415" s="369">
        <v>3.2</v>
      </c>
      <c r="V1415" s="10">
        <v>1.34E-2</v>
      </c>
      <c r="Y1415" s="769"/>
      <c r="Z1415" s="769" t="s">
        <v>2107</v>
      </c>
      <c r="AA1415" s="369">
        <v>1</v>
      </c>
      <c r="AB1415" s="369">
        <v>3.2</v>
      </c>
      <c r="AC1415" s="10">
        <v>1.34E-2</v>
      </c>
      <c r="AD1415" s="10">
        <v>1.34E-2</v>
      </c>
    </row>
    <row r="1416" spans="2:30">
      <c r="B1416" s="656"/>
      <c r="C1416" s="773" t="s">
        <v>3786</v>
      </c>
      <c r="D1416" s="773" t="s">
        <v>227</v>
      </c>
      <c r="E1416" s="656">
        <v>1419</v>
      </c>
      <c r="F1416" s="410" t="str">
        <f>Dumpadas[[#This Row],[punto]] &amp; " "&amp;Dumpadas[[#This Row],[jornada]]&amp;" " &amp; Dumpadas[[#This Row],[N°Acop]] &amp; " " &amp; TEXT(Dumpadas[[#This Row],[fecha ]], "dd-mm-yyyy")</f>
        <v>NIVEL 974 M4 6N AM 1419 12-05-2026</v>
      </c>
      <c r="G1416" s="656" t="s">
        <v>14</v>
      </c>
      <c r="H1416" s="387">
        <v>46154</v>
      </c>
      <c r="I1416" s="386">
        <v>3.2</v>
      </c>
      <c r="J1416" s="8">
        <v>1.5100000000000001E-2</v>
      </c>
      <c r="K1416" s="8">
        <f>+IF(Dumpadas[[#This Row],[ley]]&gt;0.03,0.03,Dumpadas[[#This Row],[ley]])</f>
        <v>1.5100000000000001E-2</v>
      </c>
      <c r="L1416" s="427"/>
      <c r="M1416" s="386">
        <v>29052</v>
      </c>
      <c r="N1416" s="386"/>
      <c r="O1416" s="7"/>
      <c r="P1416" s="10" t="str" cm="1">
        <f t="array" ref="P1416">INDEX(Rangos!$E$3:$E$16,MATCH(1,(Dumpadas[[#This Row],[ley]]&gt;=Rangos!$B$3:$B$16)*(Dumpadas[[#This Row],[ley]]&lt;=Rangos!$C$3:$C$16),0))</f>
        <v>F</v>
      </c>
      <c r="R1416" s="769"/>
      <c r="S1416" s="769" t="s">
        <v>2108</v>
      </c>
      <c r="T1416" s="369">
        <v>1</v>
      </c>
      <c r="U1416" s="369">
        <v>3.2</v>
      </c>
      <c r="V1416" s="10">
        <v>1.17E-2</v>
      </c>
      <c r="Y1416" s="769"/>
      <c r="Z1416" s="769" t="s">
        <v>2108</v>
      </c>
      <c r="AA1416" s="369">
        <v>1</v>
      </c>
      <c r="AB1416" s="369">
        <v>3.2</v>
      </c>
      <c r="AC1416" s="10">
        <v>1.17E-2</v>
      </c>
      <c r="AD1416" s="10">
        <v>1.17E-2</v>
      </c>
    </row>
    <row r="1417" spans="2:30">
      <c r="B1417" s="656"/>
      <c r="C1417" s="773" t="s">
        <v>3786</v>
      </c>
      <c r="D1417" s="773" t="s">
        <v>227</v>
      </c>
      <c r="E1417" s="656">
        <v>1420</v>
      </c>
      <c r="F1417" s="410" t="str">
        <f>Dumpadas[[#This Row],[punto]] &amp; " "&amp;Dumpadas[[#This Row],[jornada]]&amp;" " &amp; Dumpadas[[#This Row],[N°Acop]] &amp; " " &amp; TEXT(Dumpadas[[#This Row],[fecha ]], "dd-mm-yyyy")</f>
        <v>NIVEL 974 M4 6N AM 1420 12-05-2026</v>
      </c>
      <c r="G1417" s="656" t="s">
        <v>14</v>
      </c>
      <c r="H1417" s="387">
        <v>46154</v>
      </c>
      <c r="I1417" s="386">
        <v>3.2</v>
      </c>
      <c r="J1417" s="8">
        <v>1.54E-2</v>
      </c>
      <c r="K1417" s="8">
        <f>+IF(Dumpadas[[#This Row],[ley]]&gt;0.03,0.03,Dumpadas[[#This Row],[ley]])</f>
        <v>1.54E-2</v>
      </c>
      <c r="L1417" s="427"/>
      <c r="M1417" s="386">
        <v>29052</v>
      </c>
      <c r="N1417" s="386"/>
      <c r="O1417" s="7"/>
      <c r="P1417" s="10" t="str" cm="1">
        <f t="array" ref="P1417">INDEX(Rangos!$E$3:$E$16,MATCH(1,(Dumpadas[[#This Row],[ley]]&gt;=Rangos!$B$3:$B$16)*(Dumpadas[[#This Row],[ley]]&lt;=Rangos!$C$3:$C$16),0))</f>
        <v>F</v>
      </c>
      <c r="R1417" s="769"/>
      <c r="S1417" s="769" t="s">
        <v>2109</v>
      </c>
      <c r="T1417" s="369">
        <v>1</v>
      </c>
      <c r="U1417" s="369">
        <v>3.2</v>
      </c>
      <c r="V1417" s="10">
        <v>2.18E-2</v>
      </c>
      <c r="Y1417" s="769"/>
      <c r="Z1417" s="769" t="s">
        <v>2109</v>
      </c>
      <c r="AA1417" s="369">
        <v>1</v>
      </c>
      <c r="AB1417" s="369">
        <v>3.2</v>
      </c>
      <c r="AC1417" s="10">
        <v>2.18E-2</v>
      </c>
      <c r="AD1417" s="10">
        <v>2.18E-2</v>
      </c>
    </row>
    <row r="1418" spans="2:30">
      <c r="B1418" s="656"/>
      <c r="C1418" s="773" t="s">
        <v>3786</v>
      </c>
      <c r="D1418" s="773" t="s">
        <v>227</v>
      </c>
      <c r="E1418" s="656">
        <v>1421</v>
      </c>
      <c r="F1418" s="410" t="str">
        <f>Dumpadas[[#This Row],[punto]] &amp; " "&amp;Dumpadas[[#This Row],[jornada]]&amp;" " &amp; Dumpadas[[#This Row],[N°Acop]] &amp; " " &amp; TEXT(Dumpadas[[#This Row],[fecha ]], "dd-mm-yyyy")</f>
        <v>NIVEL 974 M4 6N AM 1421 12-05-2026</v>
      </c>
      <c r="G1418" s="656" t="s">
        <v>14</v>
      </c>
      <c r="H1418" s="387">
        <v>46154</v>
      </c>
      <c r="I1418" s="386">
        <v>3.2</v>
      </c>
      <c r="J1418" s="8">
        <v>1.44E-2</v>
      </c>
      <c r="K1418" s="8">
        <f>+IF(Dumpadas[[#This Row],[ley]]&gt;0.03,0.03,Dumpadas[[#This Row],[ley]])</f>
        <v>1.44E-2</v>
      </c>
      <c r="L1418" s="427"/>
      <c r="M1418" s="386">
        <v>29052</v>
      </c>
      <c r="N1418" s="386"/>
      <c r="O1418" s="7"/>
      <c r="P1418" s="10" t="str" cm="1">
        <f t="array" ref="P1418">INDEX(Rangos!$E$3:$E$16,MATCH(1,(Dumpadas[[#This Row],[ley]]&gt;=Rangos!$B$3:$B$16)*(Dumpadas[[#This Row],[ley]]&lt;=Rangos!$C$3:$C$16),0))</f>
        <v>E</v>
      </c>
      <c r="R1418" s="769"/>
      <c r="S1418" s="769" t="s">
        <v>2110</v>
      </c>
      <c r="T1418" s="369">
        <v>1</v>
      </c>
      <c r="U1418" s="369">
        <v>3.2</v>
      </c>
      <c r="V1418" s="10">
        <v>1.6899999999999998E-2</v>
      </c>
      <c r="Y1418" s="769"/>
      <c r="Z1418" s="769" t="s">
        <v>2110</v>
      </c>
      <c r="AA1418" s="369">
        <v>1</v>
      </c>
      <c r="AB1418" s="369">
        <v>3.2</v>
      </c>
      <c r="AC1418" s="10">
        <v>1.6899999999999998E-2</v>
      </c>
      <c r="AD1418" s="10">
        <v>1.6899999999999998E-2</v>
      </c>
    </row>
    <row r="1419" spans="2:30">
      <c r="B1419" s="656"/>
      <c r="C1419" s="773" t="s">
        <v>3786</v>
      </c>
      <c r="D1419" s="773" t="s">
        <v>227</v>
      </c>
      <c r="E1419" s="656">
        <v>1422</v>
      </c>
      <c r="F1419" s="410" t="str">
        <f>Dumpadas[[#This Row],[punto]] &amp; " "&amp;Dumpadas[[#This Row],[jornada]]&amp;" " &amp; Dumpadas[[#This Row],[N°Acop]] &amp; " " &amp; TEXT(Dumpadas[[#This Row],[fecha ]], "dd-mm-yyyy")</f>
        <v>NIVEL 974 M4 6N AM 1422 12-05-2026</v>
      </c>
      <c r="G1419" s="656" t="s">
        <v>14</v>
      </c>
      <c r="H1419" s="387">
        <v>46154</v>
      </c>
      <c r="I1419" s="386">
        <v>3.2</v>
      </c>
      <c r="J1419" s="8">
        <v>1.6299999999999999E-2</v>
      </c>
      <c r="K1419" s="8">
        <f>+IF(Dumpadas[[#This Row],[ley]]&gt;0.03,0.03,Dumpadas[[#This Row],[ley]])</f>
        <v>1.6299999999999999E-2</v>
      </c>
      <c r="L1419" s="427"/>
      <c r="M1419" s="386">
        <v>29052</v>
      </c>
      <c r="N1419" s="386"/>
      <c r="O1419" s="7"/>
      <c r="P1419" s="10" t="str" cm="1">
        <f t="array" ref="P1419">INDEX(Rangos!$E$3:$E$16,MATCH(1,(Dumpadas[[#This Row],[ley]]&gt;=Rangos!$B$3:$B$16)*(Dumpadas[[#This Row],[ley]]&lt;=Rangos!$C$3:$C$16),0))</f>
        <v>F</v>
      </c>
      <c r="R1419" s="769"/>
      <c r="S1419" s="769" t="s">
        <v>2111</v>
      </c>
      <c r="T1419" s="369">
        <v>1</v>
      </c>
      <c r="U1419" s="369">
        <v>3.2</v>
      </c>
      <c r="V1419" s="10">
        <v>1.11E-2</v>
      </c>
      <c r="Y1419" s="769"/>
      <c r="Z1419" s="769" t="s">
        <v>2111</v>
      </c>
      <c r="AA1419" s="369">
        <v>1</v>
      </c>
      <c r="AB1419" s="369">
        <v>3.2</v>
      </c>
      <c r="AC1419" s="10">
        <v>1.11E-2</v>
      </c>
      <c r="AD1419" s="10">
        <v>1.11E-2</v>
      </c>
    </row>
    <row r="1420" spans="2:30">
      <c r="B1420" s="656"/>
      <c r="C1420" s="773" t="s">
        <v>3786</v>
      </c>
      <c r="D1420" s="773" t="s">
        <v>227</v>
      </c>
      <c r="E1420" s="656">
        <v>1423</v>
      </c>
      <c r="F1420" s="410" t="str">
        <f>Dumpadas[[#This Row],[punto]] &amp; " "&amp;Dumpadas[[#This Row],[jornada]]&amp;" " &amp; Dumpadas[[#This Row],[N°Acop]] &amp; " " &amp; TEXT(Dumpadas[[#This Row],[fecha ]], "dd-mm-yyyy")</f>
        <v>NIVEL 974 M4 6N AM 1423 12-05-2026</v>
      </c>
      <c r="G1420" s="656" t="s">
        <v>14</v>
      </c>
      <c r="H1420" s="387">
        <v>46154</v>
      </c>
      <c r="I1420" s="386">
        <v>3.2</v>
      </c>
      <c r="J1420" s="8">
        <v>1.7299999999999999E-2</v>
      </c>
      <c r="K1420" s="8">
        <f>+IF(Dumpadas[[#This Row],[ley]]&gt;0.03,0.03,Dumpadas[[#This Row],[ley]])</f>
        <v>1.7299999999999999E-2</v>
      </c>
      <c r="L1420" s="427"/>
      <c r="M1420" s="386">
        <v>29052</v>
      </c>
      <c r="N1420" s="386"/>
      <c r="O1420" s="7"/>
      <c r="P1420" s="10" t="str" cm="1">
        <f t="array" ref="P1420">INDEX(Rangos!$E$3:$E$16,MATCH(1,(Dumpadas[[#This Row],[ley]]&gt;=Rangos!$B$3:$B$16)*(Dumpadas[[#This Row],[ley]]&lt;=Rangos!$C$3:$C$16),0))</f>
        <v>F</v>
      </c>
      <c r="R1420" s="769"/>
      <c r="S1420" s="769" t="s">
        <v>2112</v>
      </c>
      <c r="T1420" s="369">
        <v>1</v>
      </c>
      <c r="U1420" s="369">
        <v>3.2</v>
      </c>
      <c r="V1420" s="10">
        <v>1.47E-2</v>
      </c>
      <c r="Y1420" s="769"/>
      <c r="Z1420" s="769" t="s">
        <v>2112</v>
      </c>
      <c r="AA1420" s="369">
        <v>1</v>
      </c>
      <c r="AB1420" s="369">
        <v>3.2</v>
      </c>
      <c r="AC1420" s="10">
        <v>1.47E-2</v>
      </c>
      <c r="AD1420" s="10">
        <v>1.47E-2</v>
      </c>
    </row>
    <row r="1421" spans="2:30">
      <c r="B1421" s="656"/>
      <c r="C1421" s="773" t="s">
        <v>3786</v>
      </c>
      <c r="D1421" s="773" t="s">
        <v>227</v>
      </c>
      <c r="E1421" s="656">
        <v>1424</v>
      </c>
      <c r="F1421" s="410" t="str">
        <f>Dumpadas[[#This Row],[punto]] &amp; " "&amp;Dumpadas[[#This Row],[jornada]]&amp;" " &amp; Dumpadas[[#This Row],[N°Acop]] &amp; " " &amp; TEXT(Dumpadas[[#This Row],[fecha ]], "dd-mm-yyyy")</f>
        <v>NIVEL 974 M4 6N AM 1424 12-05-2026</v>
      </c>
      <c r="G1421" s="656" t="s">
        <v>14</v>
      </c>
      <c r="H1421" s="387">
        <v>46154</v>
      </c>
      <c r="I1421" s="386">
        <v>3.2</v>
      </c>
      <c r="J1421" s="8">
        <v>1.23E-2</v>
      </c>
      <c r="K1421" s="8">
        <f>+IF(Dumpadas[[#This Row],[ley]]&gt;0.03,0.03,Dumpadas[[#This Row],[ley]])</f>
        <v>1.23E-2</v>
      </c>
      <c r="L1421" s="427"/>
      <c r="M1421" s="386">
        <v>29052</v>
      </c>
      <c r="N1421" s="386"/>
      <c r="O1421" s="7"/>
      <c r="P1421" s="10" t="str" cm="1">
        <f t="array" ref="P1421">INDEX(Rangos!$E$3:$E$16,MATCH(1,(Dumpadas[[#This Row],[ley]]&gt;=Rangos!$B$3:$B$16)*(Dumpadas[[#This Row],[ley]]&lt;=Rangos!$C$3:$C$16),0))</f>
        <v>D</v>
      </c>
      <c r="R1421" s="769"/>
      <c r="S1421" s="769" t="s">
        <v>2113</v>
      </c>
      <c r="T1421" s="369">
        <v>1</v>
      </c>
      <c r="U1421" s="369">
        <v>3.2</v>
      </c>
      <c r="V1421" s="10">
        <v>1.4999999999999999E-2</v>
      </c>
      <c r="Y1421" s="769"/>
      <c r="Z1421" s="769" t="s">
        <v>2113</v>
      </c>
      <c r="AA1421" s="369">
        <v>1</v>
      </c>
      <c r="AB1421" s="369">
        <v>3.2</v>
      </c>
      <c r="AC1421" s="10">
        <v>1.4999999999999999E-2</v>
      </c>
      <c r="AD1421" s="10">
        <v>1.4999999999999999E-2</v>
      </c>
    </row>
    <row r="1422" spans="2:30">
      <c r="B1422" s="656"/>
      <c r="C1422" s="773" t="s">
        <v>3786</v>
      </c>
      <c r="D1422" s="773" t="s">
        <v>227</v>
      </c>
      <c r="E1422" s="656">
        <v>1425</v>
      </c>
      <c r="F1422" s="410" t="str">
        <f>Dumpadas[[#This Row],[punto]] &amp; " "&amp;Dumpadas[[#This Row],[jornada]]&amp;" " &amp; Dumpadas[[#This Row],[N°Acop]] &amp; " " &amp; TEXT(Dumpadas[[#This Row],[fecha ]], "dd-mm-yyyy")</f>
        <v>NIVEL 974 M4 6N AM 1425 12-05-2026</v>
      </c>
      <c r="G1422" s="656" t="s">
        <v>14</v>
      </c>
      <c r="H1422" s="387">
        <v>46154</v>
      </c>
      <c r="I1422" s="386">
        <v>3.2</v>
      </c>
      <c r="J1422" s="8">
        <v>1.4999999999999999E-2</v>
      </c>
      <c r="K1422" s="8">
        <f>+IF(Dumpadas[[#This Row],[ley]]&gt;0.03,0.03,Dumpadas[[#This Row],[ley]])</f>
        <v>1.4999999999999999E-2</v>
      </c>
      <c r="L1422" s="427"/>
      <c r="M1422" s="386">
        <v>29053</v>
      </c>
      <c r="N1422" s="386"/>
      <c r="O1422" s="7"/>
      <c r="P1422" s="10" t="str" cm="1">
        <f t="array" ref="P1422">INDEX(Rangos!$E$3:$E$16,MATCH(1,(Dumpadas[[#This Row],[ley]]&gt;=Rangos!$B$3:$B$16)*(Dumpadas[[#This Row],[ley]]&lt;=Rangos!$C$3:$C$16),0))</f>
        <v>F</v>
      </c>
      <c r="R1422" s="769"/>
      <c r="S1422" s="769" t="s">
        <v>2114</v>
      </c>
      <c r="T1422" s="369">
        <v>1</v>
      </c>
      <c r="U1422" s="369">
        <v>3.2</v>
      </c>
      <c r="V1422" s="10">
        <v>1.52E-2</v>
      </c>
      <c r="Y1422" s="769"/>
      <c r="Z1422" s="769" t="s">
        <v>2114</v>
      </c>
      <c r="AA1422" s="369">
        <v>1</v>
      </c>
      <c r="AB1422" s="369">
        <v>3.2</v>
      </c>
      <c r="AC1422" s="10">
        <v>1.52E-2</v>
      </c>
      <c r="AD1422" s="10">
        <v>1.52E-2</v>
      </c>
    </row>
    <row r="1423" spans="2:30">
      <c r="B1423" s="656"/>
      <c r="C1423" s="773" t="s">
        <v>3786</v>
      </c>
      <c r="D1423" s="773" t="s">
        <v>227</v>
      </c>
      <c r="E1423" s="656">
        <v>1426</v>
      </c>
      <c r="F1423" s="410" t="str">
        <f>Dumpadas[[#This Row],[punto]] &amp; " "&amp;Dumpadas[[#This Row],[jornada]]&amp;" " &amp; Dumpadas[[#This Row],[N°Acop]] &amp; " " &amp; TEXT(Dumpadas[[#This Row],[fecha ]], "dd-mm-yyyy")</f>
        <v>NIVEL 974 M4 6N AM 1426 12-05-2026</v>
      </c>
      <c r="G1423" s="656" t="s">
        <v>14</v>
      </c>
      <c r="H1423" s="387">
        <v>46154</v>
      </c>
      <c r="I1423" s="386">
        <v>3.2</v>
      </c>
      <c r="J1423" s="8">
        <v>2.86E-2</v>
      </c>
      <c r="K1423" s="8">
        <f>+IF(Dumpadas[[#This Row],[ley]]&gt;0.03,0.03,Dumpadas[[#This Row],[ley]])</f>
        <v>2.86E-2</v>
      </c>
      <c r="L1423" s="427"/>
      <c r="M1423" s="386">
        <v>29053</v>
      </c>
      <c r="N1423" s="386"/>
      <c r="O1423" s="7"/>
      <c r="P1423" s="10" t="str" cm="1">
        <f t="array" ref="P1423">INDEX(Rangos!$E$3:$E$16,MATCH(1,(Dumpadas[[#This Row],[ley]]&gt;=Rangos!$B$3:$B$16)*(Dumpadas[[#This Row],[ley]]&lt;=Rangos!$C$3:$C$16),0))</f>
        <v>L</v>
      </c>
      <c r="R1423" s="769"/>
      <c r="S1423" s="769" t="s">
        <v>2115</v>
      </c>
      <c r="T1423" s="369">
        <v>1</v>
      </c>
      <c r="U1423" s="369">
        <v>3.2</v>
      </c>
      <c r="V1423" s="10">
        <v>1.5900000000000001E-2</v>
      </c>
      <c r="Y1423" s="769"/>
      <c r="Z1423" s="769" t="s">
        <v>2115</v>
      </c>
      <c r="AA1423" s="369">
        <v>1</v>
      </c>
      <c r="AB1423" s="369">
        <v>3.2</v>
      </c>
      <c r="AC1423" s="10">
        <v>1.5900000000000001E-2</v>
      </c>
      <c r="AD1423" s="10">
        <v>1.5900000000000001E-2</v>
      </c>
    </row>
    <row r="1424" spans="2:30">
      <c r="B1424" s="656"/>
      <c r="C1424" s="773" t="s">
        <v>3786</v>
      </c>
      <c r="D1424" s="773" t="s">
        <v>227</v>
      </c>
      <c r="E1424" s="656">
        <v>1427</v>
      </c>
      <c r="F1424" s="410" t="str">
        <f>Dumpadas[[#This Row],[punto]] &amp; " "&amp;Dumpadas[[#This Row],[jornada]]&amp;" " &amp; Dumpadas[[#This Row],[N°Acop]] &amp; " " &amp; TEXT(Dumpadas[[#This Row],[fecha ]], "dd-mm-yyyy")</f>
        <v>NIVEL 974 M4 6N AM 1427 12-05-2026</v>
      </c>
      <c r="G1424" s="656" t="s">
        <v>14</v>
      </c>
      <c r="H1424" s="387">
        <v>46154</v>
      </c>
      <c r="I1424" s="386">
        <v>3.2</v>
      </c>
      <c r="J1424" s="8">
        <v>1.5599999999999999E-2</v>
      </c>
      <c r="K1424" s="8">
        <f>+IF(Dumpadas[[#This Row],[ley]]&gt;0.03,0.03,Dumpadas[[#This Row],[ley]])</f>
        <v>1.5599999999999999E-2</v>
      </c>
      <c r="L1424" s="427"/>
      <c r="M1424" s="386">
        <v>29053</v>
      </c>
      <c r="N1424" s="386"/>
      <c r="O1424" s="7"/>
      <c r="P1424" s="10" t="str" cm="1">
        <f t="array" ref="P1424">INDEX(Rangos!$E$3:$E$16,MATCH(1,(Dumpadas[[#This Row],[ley]]&gt;=Rangos!$B$3:$B$16)*(Dumpadas[[#This Row],[ley]]&lt;=Rangos!$C$3:$C$16),0))</f>
        <v>F</v>
      </c>
      <c r="R1424" s="769"/>
      <c r="S1424" s="769" t="s">
        <v>2116</v>
      </c>
      <c r="T1424" s="369">
        <v>1</v>
      </c>
      <c r="U1424" s="369">
        <v>3.2</v>
      </c>
      <c r="V1424" s="10">
        <v>1.3100000000000001E-2</v>
      </c>
      <c r="Y1424" s="769"/>
      <c r="Z1424" s="769" t="s">
        <v>2116</v>
      </c>
      <c r="AA1424" s="369">
        <v>1</v>
      </c>
      <c r="AB1424" s="369">
        <v>3.2</v>
      </c>
      <c r="AC1424" s="10">
        <v>1.3100000000000001E-2</v>
      </c>
      <c r="AD1424" s="10">
        <v>1.3100000000000001E-2</v>
      </c>
    </row>
    <row r="1425" spans="2:30">
      <c r="B1425" s="656"/>
      <c r="C1425" s="773" t="s">
        <v>3786</v>
      </c>
      <c r="D1425" s="773" t="s">
        <v>227</v>
      </c>
      <c r="E1425" s="656">
        <v>1428</v>
      </c>
      <c r="F1425" s="410" t="str">
        <f>Dumpadas[[#This Row],[punto]] &amp; " "&amp;Dumpadas[[#This Row],[jornada]]&amp;" " &amp; Dumpadas[[#This Row],[N°Acop]] &amp; " " &amp; TEXT(Dumpadas[[#This Row],[fecha ]], "dd-mm-yyyy")</f>
        <v>NIVEL 974 M4 6N AM 1428 12-05-2026</v>
      </c>
      <c r="G1425" s="656" t="s">
        <v>14</v>
      </c>
      <c r="H1425" s="387">
        <v>46154</v>
      </c>
      <c r="I1425" s="386">
        <v>3.2</v>
      </c>
      <c r="J1425" s="8">
        <v>1.6199999999999999E-2</v>
      </c>
      <c r="K1425" s="8">
        <f>+IF(Dumpadas[[#This Row],[ley]]&gt;0.03,0.03,Dumpadas[[#This Row],[ley]])</f>
        <v>1.6199999999999999E-2</v>
      </c>
      <c r="L1425" s="427"/>
      <c r="M1425" s="386">
        <v>29053</v>
      </c>
      <c r="N1425" s="386"/>
      <c r="O1425" s="7"/>
      <c r="P1425" s="10" t="str" cm="1">
        <f t="array" ref="P1425">INDEX(Rangos!$E$3:$E$16,MATCH(1,(Dumpadas[[#This Row],[ley]]&gt;=Rangos!$B$3:$B$16)*(Dumpadas[[#This Row],[ley]]&lt;=Rangos!$C$3:$C$16),0))</f>
        <v>F</v>
      </c>
      <c r="R1425" s="769"/>
      <c r="S1425" s="769" t="s">
        <v>2117</v>
      </c>
      <c r="T1425" s="369">
        <v>1</v>
      </c>
      <c r="U1425" s="369">
        <v>3.2</v>
      </c>
      <c r="V1425" s="10">
        <v>1.7299999999999999E-2</v>
      </c>
      <c r="Y1425" s="769"/>
      <c r="Z1425" s="769" t="s">
        <v>2117</v>
      </c>
      <c r="AA1425" s="369">
        <v>1</v>
      </c>
      <c r="AB1425" s="369">
        <v>3.2</v>
      </c>
      <c r="AC1425" s="10">
        <v>1.7299999999999999E-2</v>
      </c>
      <c r="AD1425" s="10">
        <v>1.7299999999999999E-2</v>
      </c>
    </row>
    <row r="1426" spans="2:30">
      <c r="B1426" s="656"/>
      <c r="C1426" s="773" t="s">
        <v>3786</v>
      </c>
      <c r="D1426" s="773" t="s">
        <v>227</v>
      </c>
      <c r="E1426" s="656">
        <v>1429</v>
      </c>
      <c r="F1426" s="410" t="str">
        <f>Dumpadas[[#This Row],[punto]] &amp; " "&amp;Dumpadas[[#This Row],[jornada]]&amp;" " &amp; Dumpadas[[#This Row],[N°Acop]] &amp; " " &amp; TEXT(Dumpadas[[#This Row],[fecha ]], "dd-mm-yyyy")</f>
        <v>NIVEL 974 M4 6N AM 1429 12-05-2026</v>
      </c>
      <c r="G1426" s="656" t="s">
        <v>14</v>
      </c>
      <c r="H1426" s="387">
        <v>46154</v>
      </c>
      <c r="I1426" s="386">
        <v>3.2</v>
      </c>
      <c r="J1426" s="8">
        <v>1.6199999999999999E-2</v>
      </c>
      <c r="K1426" s="8">
        <f>+IF(Dumpadas[[#This Row],[ley]]&gt;0.03,0.03,Dumpadas[[#This Row],[ley]])</f>
        <v>1.6199999999999999E-2</v>
      </c>
      <c r="L1426" s="427"/>
      <c r="M1426" s="386">
        <v>29053</v>
      </c>
      <c r="N1426" s="386"/>
      <c r="O1426" s="7"/>
      <c r="P1426" s="10" t="str" cm="1">
        <f t="array" ref="P1426">INDEX(Rangos!$E$3:$E$16,MATCH(1,(Dumpadas[[#This Row],[ley]]&gt;=Rangos!$B$3:$B$16)*(Dumpadas[[#This Row],[ley]]&lt;=Rangos!$C$3:$C$16),0))</f>
        <v>F</v>
      </c>
      <c r="R1426" s="769"/>
      <c r="S1426" s="769" t="s">
        <v>2118</v>
      </c>
      <c r="T1426" s="369">
        <v>1</v>
      </c>
      <c r="U1426" s="369">
        <v>3.2</v>
      </c>
      <c r="V1426" s="10">
        <v>1.32E-2</v>
      </c>
      <c r="Y1426" s="769"/>
      <c r="Z1426" s="769" t="s">
        <v>2118</v>
      </c>
      <c r="AA1426" s="369">
        <v>1</v>
      </c>
      <c r="AB1426" s="369">
        <v>3.2</v>
      </c>
      <c r="AC1426" s="10">
        <v>1.32E-2</v>
      </c>
      <c r="AD1426" s="10">
        <v>1.32E-2</v>
      </c>
    </row>
    <row r="1427" spans="2:30">
      <c r="B1427" s="656"/>
      <c r="C1427" s="773" t="s">
        <v>3786</v>
      </c>
      <c r="D1427" s="773" t="s">
        <v>227</v>
      </c>
      <c r="E1427" s="656">
        <v>1430</v>
      </c>
      <c r="F1427" s="410" t="str">
        <f>Dumpadas[[#This Row],[punto]] &amp; " "&amp;Dumpadas[[#This Row],[jornada]]&amp;" " &amp; Dumpadas[[#This Row],[N°Acop]] &amp; " " &amp; TEXT(Dumpadas[[#This Row],[fecha ]], "dd-mm-yyyy")</f>
        <v>NIVEL 974 M4 6N AM 1430 12-05-2026</v>
      </c>
      <c r="G1427" s="656" t="s">
        <v>14</v>
      </c>
      <c r="H1427" s="387">
        <v>46154</v>
      </c>
      <c r="I1427" s="386">
        <v>3.2</v>
      </c>
      <c r="J1427" s="8">
        <v>1.6799999999999999E-2</v>
      </c>
      <c r="K1427" s="8">
        <f>+IF(Dumpadas[[#This Row],[ley]]&gt;0.03,0.03,Dumpadas[[#This Row],[ley]])</f>
        <v>1.6799999999999999E-2</v>
      </c>
      <c r="L1427" s="427"/>
      <c r="M1427" s="386">
        <v>29053</v>
      </c>
      <c r="N1427" s="386"/>
      <c r="O1427" s="7"/>
      <c r="P1427" s="10" t="str" cm="1">
        <f t="array" ref="P1427">INDEX(Rangos!$E$3:$E$16,MATCH(1,(Dumpadas[[#This Row],[ley]]&gt;=Rangos!$B$3:$B$16)*(Dumpadas[[#This Row],[ley]]&lt;=Rangos!$C$3:$C$16),0))</f>
        <v>F</v>
      </c>
      <c r="R1427" s="769"/>
      <c r="S1427" s="769" t="s">
        <v>2119</v>
      </c>
      <c r="T1427" s="369">
        <v>1</v>
      </c>
      <c r="U1427" s="369">
        <v>3.2</v>
      </c>
      <c r="V1427" s="10">
        <v>1.09E-2</v>
      </c>
      <c r="Y1427" s="769"/>
      <c r="Z1427" s="769" t="s">
        <v>2119</v>
      </c>
      <c r="AA1427" s="369">
        <v>1</v>
      </c>
      <c r="AB1427" s="369">
        <v>3.2</v>
      </c>
      <c r="AC1427" s="10">
        <v>1.09E-2</v>
      </c>
      <c r="AD1427" s="10">
        <v>1.09E-2</v>
      </c>
    </row>
    <row r="1428" spans="2:30">
      <c r="B1428" s="656"/>
      <c r="C1428" s="773" t="s">
        <v>3786</v>
      </c>
      <c r="D1428" s="773" t="s">
        <v>227</v>
      </c>
      <c r="E1428" s="656">
        <v>1431</v>
      </c>
      <c r="F1428" s="410" t="str">
        <f>Dumpadas[[#This Row],[punto]] &amp; " "&amp;Dumpadas[[#This Row],[jornada]]&amp;" " &amp; Dumpadas[[#This Row],[N°Acop]] &amp; " " &amp; TEXT(Dumpadas[[#This Row],[fecha ]], "dd-mm-yyyy")</f>
        <v>NIVEL 974 M4 6N AM 1431 12-05-2026</v>
      </c>
      <c r="G1428" s="656" t="s">
        <v>14</v>
      </c>
      <c r="H1428" s="387">
        <v>46154</v>
      </c>
      <c r="I1428" s="386">
        <v>3.2</v>
      </c>
      <c r="J1428" s="8">
        <v>1.66E-2</v>
      </c>
      <c r="K1428" s="8">
        <f>+IF(Dumpadas[[#This Row],[ley]]&gt;0.03,0.03,Dumpadas[[#This Row],[ley]])</f>
        <v>1.66E-2</v>
      </c>
      <c r="L1428" s="427"/>
      <c r="M1428" s="386">
        <v>29053</v>
      </c>
      <c r="N1428" s="386"/>
      <c r="O1428" s="7"/>
      <c r="P1428" s="10" t="str" cm="1">
        <f t="array" ref="P1428">INDEX(Rangos!$E$3:$E$16,MATCH(1,(Dumpadas[[#This Row],[ley]]&gt;=Rangos!$B$3:$B$16)*(Dumpadas[[#This Row],[ley]]&lt;=Rangos!$C$3:$C$16),0))</f>
        <v>F</v>
      </c>
      <c r="R1428" s="769"/>
      <c r="S1428" s="769" t="s">
        <v>2120</v>
      </c>
      <c r="T1428" s="369">
        <v>1</v>
      </c>
      <c r="U1428" s="369">
        <v>3.2</v>
      </c>
      <c r="V1428" s="10">
        <v>9.1999999999999998E-3</v>
      </c>
      <c r="Y1428" s="769"/>
      <c r="Z1428" s="769" t="s">
        <v>2120</v>
      </c>
      <c r="AA1428" s="369">
        <v>1</v>
      </c>
      <c r="AB1428" s="369">
        <v>3.2</v>
      </c>
      <c r="AC1428" s="10">
        <v>9.1999999999999998E-3</v>
      </c>
      <c r="AD1428" s="10">
        <v>9.1999999999999998E-3</v>
      </c>
    </row>
    <row r="1429" spans="2:30">
      <c r="B1429" s="656"/>
      <c r="C1429" s="773" t="s">
        <v>3786</v>
      </c>
      <c r="D1429" s="773" t="s">
        <v>227</v>
      </c>
      <c r="E1429" s="656">
        <v>1432</v>
      </c>
      <c r="F1429" s="410" t="str">
        <f>Dumpadas[[#This Row],[punto]] &amp; " "&amp;Dumpadas[[#This Row],[jornada]]&amp;" " &amp; Dumpadas[[#This Row],[N°Acop]] &amp; " " &amp; TEXT(Dumpadas[[#This Row],[fecha ]], "dd-mm-yyyy")</f>
        <v>NIVEL 974 M4 6N AM 1432 12-05-2026</v>
      </c>
      <c r="G1429" s="656" t="s">
        <v>14</v>
      </c>
      <c r="H1429" s="387">
        <v>46154</v>
      </c>
      <c r="I1429" s="386">
        <v>3.2</v>
      </c>
      <c r="J1429" s="8">
        <v>2.2599999999999999E-2</v>
      </c>
      <c r="K1429" s="8">
        <f>+IF(Dumpadas[[#This Row],[ley]]&gt;0.03,0.03,Dumpadas[[#This Row],[ley]])</f>
        <v>2.2599999999999999E-2</v>
      </c>
      <c r="L1429" s="427"/>
      <c r="M1429" s="386">
        <v>29053</v>
      </c>
      <c r="N1429" s="386"/>
      <c r="O1429" s="7"/>
      <c r="P1429" s="10" t="str" cm="1">
        <f t="array" ref="P1429">INDEX(Rangos!$E$3:$E$16,MATCH(1,(Dumpadas[[#This Row],[ley]]&gt;=Rangos!$B$3:$B$16)*(Dumpadas[[#This Row],[ley]]&lt;=Rangos!$C$3:$C$16),0))</f>
        <v>J</v>
      </c>
      <c r="R1429" s="769"/>
      <c r="S1429" s="769" t="s">
        <v>2121</v>
      </c>
      <c r="T1429" s="369">
        <v>1</v>
      </c>
      <c r="U1429" s="369">
        <v>3.2</v>
      </c>
      <c r="V1429" s="10">
        <v>1.5699999999999999E-2</v>
      </c>
      <c r="Y1429" s="769"/>
      <c r="Z1429" s="769" t="s">
        <v>2121</v>
      </c>
      <c r="AA1429" s="369">
        <v>1</v>
      </c>
      <c r="AB1429" s="369">
        <v>3.2</v>
      </c>
      <c r="AC1429" s="10">
        <v>1.5699999999999999E-2</v>
      </c>
      <c r="AD1429" s="10">
        <v>1.5699999999999999E-2</v>
      </c>
    </row>
    <row r="1430" spans="2:30">
      <c r="B1430" s="656"/>
      <c r="C1430" s="773" t="s">
        <v>3786</v>
      </c>
      <c r="D1430" s="773" t="s">
        <v>227</v>
      </c>
      <c r="E1430" s="656">
        <v>1433</v>
      </c>
      <c r="F1430" s="410" t="str">
        <f>Dumpadas[[#This Row],[punto]] &amp; " "&amp;Dumpadas[[#This Row],[jornada]]&amp;" " &amp; Dumpadas[[#This Row],[N°Acop]] &amp; " " &amp; TEXT(Dumpadas[[#This Row],[fecha ]], "dd-mm-yyyy")</f>
        <v>NIVEL 974 M4 6N AM 1433 12-05-2026</v>
      </c>
      <c r="G1430" s="656" t="s">
        <v>14</v>
      </c>
      <c r="H1430" s="387">
        <v>46154</v>
      </c>
      <c r="I1430" s="386">
        <v>3.2</v>
      </c>
      <c r="J1430" s="8">
        <v>1.6500000000000001E-2</v>
      </c>
      <c r="K1430" s="8">
        <f>+IF(Dumpadas[[#This Row],[ley]]&gt;0.03,0.03,Dumpadas[[#This Row],[ley]])</f>
        <v>1.6500000000000001E-2</v>
      </c>
      <c r="L1430" s="427"/>
      <c r="M1430" s="386">
        <v>29053</v>
      </c>
      <c r="N1430" s="386"/>
      <c r="O1430" s="7"/>
      <c r="P1430" s="10" t="str" cm="1">
        <f t="array" ref="P1430">INDEX(Rangos!$E$3:$E$16,MATCH(1,(Dumpadas[[#This Row],[ley]]&gt;=Rangos!$B$3:$B$16)*(Dumpadas[[#This Row],[ley]]&lt;=Rangos!$C$3:$C$16),0))</f>
        <v>F</v>
      </c>
      <c r="R1430" s="769"/>
      <c r="S1430" s="769" t="s">
        <v>2122</v>
      </c>
      <c r="T1430" s="369">
        <v>1</v>
      </c>
      <c r="U1430" s="369">
        <v>3.2</v>
      </c>
      <c r="V1430" s="10">
        <v>1.8800000000000001E-2</v>
      </c>
      <c r="Y1430" s="769"/>
      <c r="Z1430" s="769" t="s">
        <v>2122</v>
      </c>
      <c r="AA1430" s="369">
        <v>1</v>
      </c>
      <c r="AB1430" s="369">
        <v>3.2</v>
      </c>
      <c r="AC1430" s="10">
        <v>1.8800000000000001E-2</v>
      </c>
      <c r="AD1430" s="10">
        <v>1.8800000000000001E-2</v>
      </c>
    </row>
    <row r="1431" spans="2:30">
      <c r="B1431" s="535"/>
      <c r="C1431" s="535" t="s">
        <v>3793</v>
      </c>
      <c r="D1431" s="535" t="s">
        <v>227</v>
      </c>
      <c r="E1431" s="535">
        <v>1434</v>
      </c>
      <c r="F1431" s="537" t="str">
        <f>Dumpadas[[#This Row],[punto]] &amp; " "&amp;Dumpadas[[#This Row],[jornada]]&amp;" " &amp; Dumpadas[[#This Row],[N°Acop]] &amp; " " &amp; TEXT(Dumpadas[[#This Row],[fecha ]], "dd-mm-yyyy")</f>
        <v>NIVEL 974 M4 7S AM 1434 12-05-2026</v>
      </c>
      <c r="G1431" s="535" t="s">
        <v>14</v>
      </c>
      <c r="H1431" s="538">
        <v>46154</v>
      </c>
      <c r="I1431" s="535">
        <v>3.2</v>
      </c>
      <c r="J1431" s="539">
        <v>1.54E-2</v>
      </c>
      <c r="K1431" s="539">
        <f>+IF(Dumpadas[[#This Row],[ley]]&gt;0.03,0.03,Dumpadas[[#This Row],[ley]])</f>
        <v>1.54E-2</v>
      </c>
      <c r="L1431" s="539"/>
      <c r="M1431" s="535">
        <v>29053</v>
      </c>
      <c r="N1431" s="535"/>
      <c r="O1431" s="539"/>
      <c r="P1431" s="540" t="str" cm="1">
        <f t="array" ref="P1431">INDEX(Rangos!$E$3:$E$16,MATCH(1,(Dumpadas[[#This Row],[ley]]&gt;=Rangos!$B$3:$B$16)*(Dumpadas[[#This Row],[ley]]&lt;=Rangos!$C$3:$C$16),0))</f>
        <v>F</v>
      </c>
      <c r="R1431" s="769"/>
      <c r="S1431" s="769" t="s">
        <v>2123</v>
      </c>
      <c r="T1431" s="369">
        <v>1</v>
      </c>
      <c r="U1431" s="369">
        <v>3.2</v>
      </c>
      <c r="V1431" s="10">
        <v>1.7999999999999999E-2</v>
      </c>
      <c r="Y1431" s="769"/>
      <c r="Z1431" s="769" t="s">
        <v>2123</v>
      </c>
      <c r="AA1431" s="369">
        <v>1</v>
      </c>
      <c r="AB1431" s="369">
        <v>3.2</v>
      </c>
      <c r="AC1431" s="10">
        <v>1.7999999999999999E-2</v>
      </c>
      <c r="AD1431" s="10">
        <v>1.7999999999999999E-2</v>
      </c>
    </row>
    <row r="1432" spans="2:30">
      <c r="B1432" s="535"/>
      <c r="C1432" s="535" t="s">
        <v>3793</v>
      </c>
      <c r="D1432" s="535" t="s">
        <v>227</v>
      </c>
      <c r="E1432" s="535">
        <v>1435</v>
      </c>
      <c r="F1432" s="537" t="str">
        <f>Dumpadas[[#This Row],[punto]] &amp; " "&amp;Dumpadas[[#This Row],[jornada]]&amp;" " &amp; Dumpadas[[#This Row],[N°Acop]] &amp; " " &amp; TEXT(Dumpadas[[#This Row],[fecha ]], "dd-mm-yyyy")</f>
        <v>NIVEL 974 M4 7S AM 1435 12-05-2026</v>
      </c>
      <c r="G1432" s="535" t="s">
        <v>14</v>
      </c>
      <c r="H1432" s="538">
        <v>46154</v>
      </c>
      <c r="I1432" s="535">
        <v>3.2</v>
      </c>
      <c r="J1432" s="539">
        <v>1.49E-2</v>
      </c>
      <c r="K1432" s="539">
        <f>+IF(Dumpadas[[#This Row],[ley]]&gt;0.03,0.03,Dumpadas[[#This Row],[ley]])</f>
        <v>1.49E-2</v>
      </c>
      <c r="L1432" s="539"/>
      <c r="M1432" s="535">
        <v>29053</v>
      </c>
      <c r="N1432" s="535"/>
      <c r="O1432" s="539"/>
      <c r="P1432" s="540" t="str" cm="1">
        <f t="array" ref="P1432">INDEX(Rangos!$E$3:$E$16,MATCH(1,(Dumpadas[[#This Row],[ley]]&gt;=Rangos!$B$3:$B$16)*(Dumpadas[[#This Row],[ley]]&lt;=Rangos!$C$3:$C$16),0))</f>
        <v>E</v>
      </c>
      <c r="R1432" s="769"/>
      <c r="S1432" s="769" t="s">
        <v>2124</v>
      </c>
      <c r="T1432" s="369">
        <v>1</v>
      </c>
      <c r="U1432" s="369">
        <v>3.2</v>
      </c>
      <c r="V1432" s="10">
        <v>1.3100000000000001E-2</v>
      </c>
      <c r="Y1432" s="769"/>
      <c r="Z1432" s="769" t="s">
        <v>2124</v>
      </c>
      <c r="AA1432" s="369">
        <v>1</v>
      </c>
      <c r="AB1432" s="369">
        <v>3.2</v>
      </c>
      <c r="AC1432" s="10">
        <v>1.3100000000000001E-2</v>
      </c>
      <c r="AD1432" s="10">
        <v>1.3100000000000001E-2</v>
      </c>
    </row>
    <row r="1433" spans="2:30">
      <c r="B1433" s="535"/>
      <c r="C1433" s="535" t="s">
        <v>3793</v>
      </c>
      <c r="D1433" s="535" t="s">
        <v>227</v>
      </c>
      <c r="E1433" s="535">
        <v>1436</v>
      </c>
      <c r="F1433" s="537" t="str">
        <f>Dumpadas[[#This Row],[punto]] &amp; " "&amp;Dumpadas[[#This Row],[jornada]]&amp;" " &amp; Dumpadas[[#This Row],[N°Acop]] &amp; " " &amp; TEXT(Dumpadas[[#This Row],[fecha ]], "dd-mm-yyyy")</f>
        <v>NIVEL 974 M4 7S AM 1436 12-05-2026</v>
      </c>
      <c r="G1433" s="535" t="s">
        <v>14</v>
      </c>
      <c r="H1433" s="538">
        <v>46154</v>
      </c>
      <c r="I1433" s="535">
        <v>3.2</v>
      </c>
      <c r="J1433" s="539">
        <v>1.44E-2</v>
      </c>
      <c r="K1433" s="539">
        <f>+IF(Dumpadas[[#This Row],[ley]]&gt;0.03,0.03,Dumpadas[[#This Row],[ley]])</f>
        <v>1.44E-2</v>
      </c>
      <c r="L1433" s="539"/>
      <c r="M1433" s="535">
        <v>29053</v>
      </c>
      <c r="N1433" s="535"/>
      <c r="O1433" s="539"/>
      <c r="P1433" s="540" t="str" cm="1">
        <f t="array" ref="P1433">INDEX(Rangos!$E$3:$E$16,MATCH(1,(Dumpadas[[#This Row],[ley]]&gt;=Rangos!$B$3:$B$16)*(Dumpadas[[#This Row],[ley]]&lt;=Rangos!$C$3:$C$16),0))</f>
        <v>E</v>
      </c>
      <c r="R1433" s="769"/>
      <c r="S1433" s="769" t="s">
        <v>2125</v>
      </c>
      <c r="T1433" s="369">
        <v>1</v>
      </c>
      <c r="U1433" s="369">
        <v>3.2</v>
      </c>
      <c r="V1433" s="10">
        <v>1.29E-2</v>
      </c>
      <c r="Y1433" s="769"/>
      <c r="Z1433" s="769" t="s">
        <v>2125</v>
      </c>
      <c r="AA1433" s="369">
        <v>1</v>
      </c>
      <c r="AB1433" s="369">
        <v>3.2</v>
      </c>
      <c r="AC1433" s="10">
        <v>1.29E-2</v>
      </c>
      <c r="AD1433" s="10">
        <v>1.29E-2</v>
      </c>
    </row>
    <row r="1434" spans="2:30">
      <c r="B1434" s="656"/>
      <c r="C1434" s="773" t="s">
        <v>3793</v>
      </c>
      <c r="D1434" s="773" t="s">
        <v>227</v>
      </c>
      <c r="E1434" s="656">
        <v>1437</v>
      </c>
      <c r="F1434" s="410" t="str">
        <f>Dumpadas[[#This Row],[punto]] &amp; " "&amp;Dumpadas[[#This Row],[jornada]]&amp;" " &amp; Dumpadas[[#This Row],[N°Acop]] &amp; " " &amp; TEXT(Dumpadas[[#This Row],[fecha ]], "dd-mm-yyyy")</f>
        <v>NIVEL 974 M4 7S AM 1437 12-05-2026</v>
      </c>
      <c r="G1434" s="656" t="s">
        <v>14</v>
      </c>
      <c r="H1434" s="5">
        <v>46154</v>
      </c>
      <c r="I1434" s="656">
        <v>3.2</v>
      </c>
      <c r="J1434" s="8">
        <v>1.17E-2</v>
      </c>
      <c r="K1434" s="8">
        <f>+IF(Dumpadas[[#This Row],[ley]]&gt;0.03,0.03,Dumpadas[[#This Row],[ley]])</f>
        <v>1.17E-2</v>
      </c>
      <c r="L1434" s="427"/>
      <c r="M1434" s="386">
        <v>29054</v>
      </c>
      <c r="N1434" s="386"/>
      <c r="O1434" s="7"/>
      <c r="P1434" s="10" t="str" cm="1">
        <f t="array" ref="P1434">INDEX(Rangos!$E$3:$E$16,MATCH(1,(Dumpadas[[#This Row],[ley]]&gt;=Rangos!$B$3:$B$16)*(Dumpadas[[#This Row],[ley]]&lt;=Rangos!$C$3:$C$16),0))</f>
        <v>C</v>
      </c>
      <c r="R1434" s="769"/>
      <c r="S1434" s="769" t="s">
        <v>2126</v>
      </c>
      <c r="T1434" s="369">
        <v>1</v>
      </c>
      <c r="U1434" s="369">
        <v>3.2</v>
      </c>
      <c r="V1434" s="10">
        <v>1.18E-2</v>
      </c>
      <c r="Y1434" s="769"/>
      <c r="Z1434" s="769" t="s">
        <v>2126</v>
      </c>
      <c r="AA1434" s="369">
        <v>1</v>
      </c>
      <c r="AB1434" s="369">
        <v>3.2</v>
      </c>
      <c r="AC1434" s="10">
        <v>1.18E-2</v>
      </c>
      <c r="AD1434" s="10">
        <v>1.18E-2</v>
      </c>
    </row>
    <row r="1435" spans="2:30">
      <c r="B1435" s="656"/>
      <c r="C1435" s="773" t="s">
        <v>3793</v>
      </c>
      <c r="D1435" s="773" t="s">
        <v>227</v>
      </c>
      <c r="E1435" s="656">
        <v>1438</v>
      </c>
      <c r="F1435" s="410" t="str">
        <f>Dumpadas[[#This Row],[punto]] &amp; " "&amp;Dumpadas[[#This Row],[jornada]]&amp;" " &amp; Dumpadas[[#This Row],[N°Acop]] &amp; " " &amp; TEXT(Dumpadas[[#This Row],[fecha ]], "dd-mm-yyyy")</f>
        <v>NIVEL 974 M4 7S AM 1438 12-05-2026</v>
      </c>
      <c r="G1435" s="656" t="s">
        <v>14</v>
      </c>
      <c r="H1435" s="5">
        <v>46154</v>
      </c>
      <c r="I1435" s="656">
        <v>3.2</v>
      </c>
      <c r="J1435" s="8">
        <v>1.54E-2</v>
      </c>
      <c r="K1435" s="8">
        <f>+IF(Dumpadas[[#This Row],[ley]]&gt;0.03,0.03,Dumpadas[[#This Row],[ley]])</f>
        <v>1.54E-2</v>
      </c>
      <c r="L1435" s="427"/>
      <c r="M1435" s="386">
        <v>29054</v>
      </c>
      <c r="N1435" s="386"/>
      <c r="O1435" s="7"/>
      <c r="P1435" s="10" t="str" cm="1">
        <f t="array" ref="P1435">INDEX(Rangos!$E$3:$E$16,MATCH(1,(Dumpadas[[#This Row],[ley]]&gt;=Rangos!$B$3:$B$16)*(Dumpadas[[#This Row],[ley]]&lt;=Rangos!$C$3:$C$16),0))</f>
        <v>F</v>
      </c>
      <c r="R1435" s="769"/>
      <c r="S1435" s="769" t="s">
        <v>2127</v>
      </c>
      <c r="T1435" s="369">
        <v>1</v>
      </c>
      <c r="U1435" s="369">
        <v>3.2</v>
      </c>
      <c r="V1435" s="10">
        <v>2.1700000000000001E-2</v>
      </c>
      <c r="Y1435" s="769"/>
      <c r="Z1435" s="769" t="s">
        <v>2127</v>
      </c>
      <c r="AA1435" s="369">
        <v>1</v>
      </c>
      <c r="AB1435" s="369">
        <v>3.2</v>
      </c>
      <c r="AC1435" s="10">
        <v>2.1700000000000001E-2</v>
      </c>
      <c r="AD1435" s="10">
        <v>2.1700000000000001E-2</v>
      </c>
    </row>
    <row r="1436" spans="2:30">
      <c r="B1436" s="656"/>
      <c r="C1436" s="773" t="s">
        <v>3793</v>
      </c>
      <c r="D1436" s="773" t="s">
        <v>227</v>
      </c>
      <c r="E1436" s="656">
        <v>1439</v>
      </c>
      <c r="F1436" s="410" t="str">
        <f>Dumpadas[[#This Row],[punto]] &amp; " "&amp;Dumpadas[[#This Row],[jornada]]&amp;" " &amp; Dumpadas[[#This Row],[N°Acop]] &amp; " " &amp; TEXT(Dumpadas[[#This Row],[fecha ]], "dd-mm-yyyy")</f>
        <v>NIVEL 974 M4 7S AM 1439 12-05-2026</v>
      </c>
      <c r="G1436" s="656" t="s">
        <v>14</v>
      </c>
      <c r="H1436" s="5">
        <v>46154</v>
      </c>
      <c r="I1436" s="656">
        <v>3.2</v>
      </c>
      <c r="J1436" s="8">
        <v>1.0800000000000001E-2</v>
      </c>
      <c r="K1436" s="8">
        <f>+IF(Dumpadas[[#This Row],[ley]]&gt;0.03,0.03,Dumpadas[[#This Row],[ley]])</f>
        <v>1.0800000000000001E-2</v>
      </c>
      <c r="L1436" s="427"/>
      <c r="M1436" s="386">
        <v>29054</v>
      </c>
      <c r="N1436" s="386"/>
      <c r="O1436" s="7"/>
      <c r="P1436" s="10" t="str" cm="1">
        <f t="array" ref="P1436">INDEX(Rangos!$E$3:$E$16,MATCH(1,(Dumpadas[[#This Row],[ley]]&gt;=Rangos!$B$3:$B$16)*(Dumpadas[[#This Row],[ley]]&lt;=Rangos!$C$3:$C$16),0))</f>
        <v>C</v>
      </c>
      <c r="R1436" s="769"/>
      <c r="S1436" s="769" t="s">
        <v>2128</v>
      </c>
      <c r="T1436" s="369">
        <v>1</v>
      </c>
      <c r="U1436" s="369">
        <v>3.2</v>
      </c>
      <c r="V1436" s="10">
        <v>2.0199999999999999E-2</v>
      </c>
      <c r="Y1436" s="769"/>
      <c r="Z1436" s="769" t="s">
        <v>2128</v>
      </c>
      <c r="AA1436" s="369">
        <v>1</v>
      </c>
      <c r="AB1436" s="369">
        <v>3.2</v>
      </c>
      <c r="AC1436" s="10">
        <v>2.0199999999999999E-2</v>
      </c>
      <c r="AD1436" s="10">
        <v>2.0199999999999999E-2</v>
      </c>
    </row>
    <row r="1437" spans="2:30">
      <c r="B1437" s="656"/>
      <c r="C1437" s="773" t="s">
        <v>3793</v>
      </c>
      <c r="D1437" s="773" t="s">
        <v>227</v>
      </c>
      <c r="E1437" s="656">
        <v>1440</v>
      </c>
      <c r="F1437" s="410" t="str">
        <f>Dumpadas[[#This Row],[punto]] &amp; " "&amp;Dumpadas[[#This Row],[jornada]]&amp;" " &amp; Dumpadas[[#This Row],[N°Acop]] &amp; " " &amp; TEXT(Dumpadas[[#This Row],[fecha ]], "dd-mm-yyyy")</f>
        <v>NIVEL 974 M4 7S AM 1440 12-05-2026</v>
      </c>
      <c r="G1437" s="656" t="s">
        <v>14</v>
      </c>
      <c r="H1437" s="5">
        <v>46154</v>
      </c>
      <c r="I1437" s="656">
        <v>3.2</v>
      </c>
      <c r="J1437" s="8">
        <v>1.38E-2</v>
      </c>
      <c r="K1437" s="8">
        <f>+IF(Dumpadas[[#This Row],[ley]]&gt;0.03,0.03,Dumpadas[[#This Row],[ley]])</f>
        <v>1.38E-2</v>
      </c>
      <c r="L1437" s="427"/>
      <c r="M1437" s="386">
        <v>29054</v>
      </c>
      <c r="N1437" s="386"/>
      <c r="O1437" s="7"/>
      <c r="P1437" s="10" t="str" cm="1">
        <f t="array" ref="P1437">INDEX(Rangos!$E$3:$E$16,MATCH(1,(Dumpadas[[#This Row],[ley]]&gt;=Rangos!$B$3:$B$16)*(Dumpadas[[#This Row],[ley]]&lt;=Rangos!$C$3:$C$16),0))</f>
        <v>E</v>
      </c>
      <c r="R1437" s="769"/>
      <c r="S1437" s="769" t="s">
        <v>2129</v>
      </c>
      <c r="T1437" s="369">
        <v>1</v>
      </c>
      <c r="U1437" s="369">
        <v>3.2</v>
      </c>
      <c r="V1437" s="10">
        <v>1.6500000000000001E-2</v>
      </c>
      <c r="Y1437" s="769"/>
      <c r="Z1437" s="769" t="s">
        <v>2129</v>
      </c>
      <c r="AA1437" s="369">
        <v>1</v>
      </c>
      <c r="AB1437" s="369">
        <v>3.2</v>
      </c>
      <c r="AC1437" s="10">
        <v>1.6500000000000001E-2</v>
      </c>
      <c r="AD1437" s="10">
        <v>1.6500000000000001E-2</v>
      </c>
    </row>
    <row r="1438" spans="2:30">
      <c r="B1438" s="656"/>
      <c r="C1438" s="773" t="s">
        <v>3793</v>
      </c>
      <c r="D1438" s="773" t="s">
        <v>227</v>
      </c>
      <c r="E1438" s="656">
        <v>1441</v>
      </c>
      <c r="F1438" s="410" t="str">
        <f>Dumpadas[[#This Row],[punto]] &amp; " "&amp;Dumpadas[[#This Row],[jornada]]&amp;" " &amp; Dumpadas[[#This Row],[N°Acop]] &amp; " " &amp; TEXT(Dumpadas[[#This Row],[fecha ]], "dd-mm-yyyy")</f>
        <v>NIVEL 974 M4 7S AM 1441 12-05-2026</v>
      </c>
      <c r="G1438" s="656" t="s">
        <v>14</v>
      </c>
      <c r="H1438" s="5">
        <v>46154</v>
      </c>
      <c r="I1438" s="656">
        <v>3.2</v>
      </c>
      <c r="J1438" s="8">
        <v>1.01E-2</v>
      </c>
      <c r="K1438" s="8">
        <f>+IF(Dumpadas[[#This Row],[ley]]&gt;0.03,0.03,Dumpadas[[#This Row],[ley]])</f>
        <v>1.01E-2</v>
      </c>
      <c r="L1438" s="427"/>
      <c r="M1438" s="386">
        <v>29054</v>
      </c>
      <c r="N1438" s="386"/>
      <c r="O1438" s="7"/>
      <c r="P1438" s="10" t="str" cm="1">
        <f t="array" ref="P1438">INDEX(Rangos!$E$3:$E$16,MATCH(1,(Dumpadas[[#This Row],[ley]]&gt;=Rangos!$B$3:$B$16)*(Dumpadas[[#This Row],[ley]]&lt;=Rangos!$C$3:$C$16),0))</f>
        <v>B</v>
      </c>
      <c r="R1438" s="769"/>
      <c r="S1438" s="769" t="s">
        <v>2130</v>
      </c>
      <c r="T1438" s="369">
        <v>1</v>
      </c>
      <c r="U1438" s="369">
        <v>3.2</v>
      </c>
      <c r="V1438" s="10">
        <v>1.6199999999999999E-2</v>
      </c>
      <c r="Y1438" s="769"/>
      <c r="Z1438" s="769" t="s">
        <v>2130</v>
      </c>
      <c r="AA1438" s="369">
        <v>1</v>
      </c>
      <c r="AB1438" s="369">
        <v>3.2</v>
      </c>
      <c r="AC1438" s="10">
        <v>1.6199999999999999E-2</v>
      </c>
      <c r="AD1438" s="10">
        <v>1.6199999999999999E-2</v>
      </c>
    </row>
    <row r="1439" spans="2:30">
      <c r="B1439" s="656"/>
      <c r="C1439" s="773" t="s">
        <v>3793</v>
      </c>
      <c r="D1439" s="773" t="s">
        <v>227</v>
      </c>
      <c r="E1439" s="656">
        <v>1442</v>
      </c>
      <c r="F1439" s="410" t="str">
        <f>Dumpadas[[#This Row],[punto]] &amp; " "&amp;Dumpadas[[#This Row],[jornada]]&amp;" " &amp; Dumpadas[[#This Row],[N°Acop]] &amp; " " &amp; TEXT(Dumpadas[[#This Row],[fecha ]], "dd-mm-yyyy")</f>
        <v>NIVEL 974 M4 7S AM 1442 12-05-2026</v>
      </c>
      <c r="G1439" s="656" t="s">
        <v>14</v>
      </c>
      <c r="H1439" s="5">
        <v>46154</v>
      </c>
      <c r="I1439" s="656">
        <v>3.2</v>
      </c>
      <c r="J1439" s="8">
        <v>1.17E-2</v>
      </c>
      <c r="K1439" s="8">
        <f>+IF(Dumpadas[[#This Row],[ley]]&gt;0.03,0.03,Dumpadas[[#This Row],[ley]])</f>
        <v>1.17E-2</v>
      </c>
      <c r="L1439" s="427"/>
      <c r="M1439" s="386">
        <v>29054</v>
      </c>
      <c r="N1439" s="386"/>
      <c r="O1439" s="7"/>
      <c r="P1439" s="10" t="str" cm="1">
        <f t="array" ref="P1439">INDEX(Rangos!$E$3:$E$16,MATCH(1,(Dumpadas[[#This Row],[ley]]&gt;=Rangos!$B$3:$B$16)*(Dumpadas[[#This Row],[ley]]&lt;=Rangos!$C$3:$C$16),0))</f>
        <v>C</v>
      </c>
      <c r="R1439" s="769"/>
      <c r="S1439" s="769" t="s">
        <v>2131</v>
      </c>
      <c r="T1439" s="369">
        <v>1</v>
      </c>
      <c r="U1439" s="369">
        <v>3.2</v>
      </c>
      <c r="V1439" s="10">
        <v>1.95E-2</v>
      </c>
      <c r="Y1439" s="769"/>
      <c r="Z1439" s="769" t="s">
        <v>2131</v>
      </c>
      <c r="AA1439" s="369">
        <v>1</v>
      </c>
      <c r="AB1439" s="369">
        <v>3.2</v>
      </c>
      <c r="AC1439" s="10">
        <v>1.95E-2</v>
      </c>
      <c r="AD1439" s="10">
        <v>1.95E-2</v>
      </c>
    </row>
    <row r="1440" spans="2:30">
      <c r="B1440" s="656"/>
      <c r="C1440" s="773" t="s">
        <v>3793</v>
      </c>
      <c r="D1440" s="773" t="s">
        <v>227</v>
      </c>
      <c r="E1440" s="656">
        <v>1443</v>
      </c>
      <c r="F1440" s="410" t="str">
        <f>Dumpadas[[#This Row],[punto]] &amp; " "&amp;Dumpadas[[#This Row],[jornada]]&amp;" " &amp; Dumpadas[[#This Row],[N°Acop]] &amp; " " &amp; TEXT(Dumpadas[[#This Row],[fecha ]], "dd-mm-yyyy")</f>
        <v>NIVEL 974 M4 7S AM 1443 12-05-2026</v>
      </c>
      <c r="G1440" s="656" t="s">
        <v>14</v>
      </c>
      <c r="H1440" s="5">
        <v>46154</v>
      </c>
      <c r="I1440" s="656">
        <v>3.2</v>
      </c>
      <c r="J1440" s="8">
        <v>1.3100000000000001E-2</v>
      </c>
      <c r="K1440" s="8">
        <f>+IF(Dumpadas[[#This Row],[ley]]&gt;0.03,0.03,Dumpadas[[#This Row],[ley]])</f>
        <v>1.3100000000000001E-2</v>
      </c>
      <c r="L1440" s="427"/>
      <c r="M1440" s="386">
        <v>29054</v>
      </c>
      <c r="N1440" s="386"/>
      <c r="O1440" s="7"/>
      <c r="P1440" s="10" t="str" cm="1">
        <f t="array" ref="P1440">INDEX(Rangos!$E$3:$E$16,MATCH(1,(Dumpadas[[#This Row],[ley]]&gt;=Rangos!$B$3:$B$16)*(Dumpadas[[#This Row],[ley]]&lt;=Rangos!$C$3:$C$16),0))</f>
        <v>D</v>
      </c>
      <c r="R1440" s="769"/>
      <c r="S1440" s="769" t="s">
        <v>2132</v>
      </c>
      <c r="T1440" s="369">
        <v>1</v>
      </c>
      <c r="U1440" s="369">
        <v>3.2</v>
      </c>
      <c r="V1440" s="10">
        <v>1.89E-2</v>
      </c>
      <c r="Y1440" s="769"/>
      <c r="Z1440" s="769" t="s">
        <v>2132</v>
      </c>
      <c r="AA1440" s="369">
        <v>1</v>
      </c>
      <c r="AB1440" s="369">
        <v>3.2</v>
      </c>
      <c r="AC1440" s="10">
        <v>1.89E-2</v>
      </c>
      <c r="AD1440" s="10">
        <v>1.89E-2</v>
      </c>
    </row>
    <row r="1441" spans="2:30">
      <c r="B1441" s="535"/>
      <c r="C1441" s="535" t="s">
        <v>3814</v>
      </c>
      <c r="D1441" s="535" t="s">
        <v>3792</v>
      </c>
      <c r="E1441" s="535">
        <v>1444</v>
      </c>
      <c r="F1441" s="537" t="str">
        <f>Dumpadas[[#This Row],[punto]] &amp; " "&amp;Dumpadas[[#This Row],[jornada]]&amp;" " &amp; Dumpadas[[#This Row],[N°Acop]] &amp; " " &amp; TEXT(Dumpadas[[#This Row],[fecha ]], "dd-mm-yyyy")</f>
        <v>NIVEL 974 M4 7S L30 AM 1444 12-05-2026</v>
      </c>
      <c r="G1441" s="535" t="s">
        <v>14</v>
      </c>
      <c r="H1441" s="538">
        <v>46154</v>
      </c>
      <c r="I1441" s="535">
        <v>3.2</v>
      </c>
      <c r="J1441" s="539">
        <v>1.44E-2</v>
      </c>
      <c r="K1441" s="539">
        <f>+IF(Dumpadas[[#This Row],[ley]]&gt;0.03,0.03,Dumpadas[[#This Row],[ley]])</f>
        <v>1.44E-2</v>
      </c>
      <c r="L1441" s="539"/>
      <c r="M1441" s="535">
        <v>29054</v>
      </c>
      <c r="N1441" s="535"/>
      <c r="O1441" s="539"/>
      <c r="P1441" s="540" t="str" cm="1">
        <f t="array" ref="P1441">INDEX(Rangos!$E$3:$E$16,MATCH(1,(Dumpadas[[#This Row],[ley]]&gt;=Rangos!$B$3:$B$16)*(Dumpadas[[#This Row],[ley]]&lt;=Rangos!$C$3:$C$16),0))</f>
        <v>E</v>
      </c>
      <c r="R1441" s="769"/>
      <c r="S1441" s="769" t="s">
        <v>2133</v>
      </c>
      <c r="T1441" s="369">
        <v>1</v>
      </c>
      <c r="U1441" s="369">
        <v>3.2</v>
      </c>
      <c r="V1441" s="10">
        <v>2.06E-2</v>
      </c>
      <c r="Y1441" s="769"/>
      <c r="Z1441" s="769" t="s">
        <v>2133</v>
      </c>
      <c r="AA1441" s="369">
        <v>1</v>
      </c>
      <c r="AB1441" s="369">
        <v>3.2</v>
      </c>
      <c r="AC1441" s="10">
        <v>2.06E-2</v>
      </c>
      <c r="AD1441" s="10">
        <v>2.06E-2</v>
      </c>
    </row>
    <row r="1442" spans="2:30">
      <c r="B1442" s="535"/>
      <c r="C1442" s="535" t="s">
        <v>3814</v>
      </c>
      <c r="D1442" s="535" t="s">
        <v>3792</v>
      </c>
      <c r="E1442" s="535">
        <v>1445</v>
      </c>
      <c r="F1442" s="537" t="str">
        <f>Dumpadas[[#This Row],[punto]] &amp; " "&amp;Dumpadas[[#This Row],[jornada]]&amp;" " &amp; Dumpadas[[#This Row],[N°Acop]] &amp; " " &amp; TEXT(Dumpadas[[#This Row],[fecha ]], "dd-mm-yyyy")</f>
        <v>NIVEL 974 M4 7S L30 AM 1445 12-05-2026</v>
      </c>
      <c r="G1442" s="535" t="s">
        <v>14</v>
      </c>
      <c r="H1442" s="538">
        <v>46154</v>
      </c>
      <c r="I1442" s="535">
        <v>3.2</v>
      </c>
      <c r="J1442" s="539">
        <v>1.2699999999999999E-2</v>
      </c>
      <c r="K1442" s="539">
        <f>+IF(Dumpadas[[#This Row],[ley]]&gt;0.03,0.03,Dumpadas[[#This Row],[ley]])</f>
        <v>1.2699999999999999E-2</v>
      </c>
      <c r="L1442" s="539"/>
      <c r="M1442" s="535">
        <v>29054</v>
      </c>
      <c r="N1442" s="535"/>
      <c r="O1442" s="539"/>
      <c r="P1442" s="540" t="str" cm="1">
        <f t="array" ref="P1442">INDEX(Rangos!$E$3:$E$16,MATCH(1,(Dumpadas[[#This Row],[ley]]&gt;=Rangos!$B$3:$B$16)*(Dumpadas[[#This Row],[ley]]&lt;=Rangos!$C$3:$C$16),0))</f>
        <v>D</v>
      </c>
      <c r="R1442" s="769"/>
      <c r="S1442" s="769" t="s">
        <v>2134</v>
      </c>
      <c r="T1442" s="369">
        <v>1</v>
      </c>
      <c r="U1442" s="369">
        <v>3.2</v>
      </c>
      <c r="V1442" s="10">
        <v>1.6500000000000001E-2</v>
      </c>
      <c r="Y1442" s="769"/>
      <c r="Z1442" s="769" t="s">
        <v>2134</v>
      </c>
      <c r="AA1442" s="369">
        <v>1</v>
      </c>
      <c r="AB1442" s="369">
        <v>3.2</v>
      </c>
      <c r="AC1442" s="10">
        <v>1.6500000000000001E-2</v>
      </c>
      <c r="AD1442" s="10">
        <v>1.6500000000000001E-2</v>
      </c>
    </row>
    <row r="1443" spans="2:30">
      <c r="B1443" s="535"/>
      <c r="C1443" s="535" t="s">
        <v>3814</v>
      </c>
      <c r="D1443" s="535" t="s">
        <v>3792</v>
      </c>
      <c r="E1443" s="535">
        <v>1446</v>
      </c>
      <c r="F1443" s="537" t="str">
        <f>Dumpadas[[#This Row],[punto]] &amp; " "&amp;Dumpadas[[#This Row],[jornada]]&amp;" " &amp; Dumpadas[[#This Row],[N°Acop]] &amp; " " &amp; TEXT(Dumpadas[[#This Row],[fecha ]], "dd-mm-yyyy")</f>
        <v>NIVEL 974 M4 7S L30 AM 1446 12-05-2026</v>
      </c>
      <c r="G1443" s="535" t="s">
        <v>14</v>
      </c>
      <c r="H1443" s="538">
        <v>46154</v>
      </c>
      <c r="I1443" s="535">
        <v>3.2</v>
      </c>
      <c r="J1443" s="539">
        <v>1.5800000000000002E-2</v>
      </c>
      <c r="K1443" s="539">
        <f>+IF(Dumpadas[[#This Row],[ley]]&gt;0.03,0.03,Dumpadas[[#This Row],[ley]])</f>
        <v>1.5800000000000002E-2</v>
      </c>
      <c r="L1443" s="539"/>
      <c r="M1443" s="535">
        <v>29054</v>
      </c>
      <c r="N1443" s="535"/>
      <c r="O1443" s="539"/>
      <c r="P1443" s="540" t="str" cm="1">
        <f t="array" ref="P1443">INDEX(Rangos!$E$3:$E$16,MATCH(1,(Dumpadas[[#This Row],[ley]]&gt;=Rangos!$B$3:$B$16)*(Dumpadas[[#This Row],[ley]]&lt;=Rangos!$C$3:$C$16),0))</f>
        <v>F</v>
      </c>
      <c r="R1443" s="769"/>
      <c r="S1443" s="769" t="s">
        <v>2135</v>
      </c>
      <c r="T1443" s="369">
        <v>1</v>
      </c>
      <c r="U1443" s="369">
        <v>3.2</v>
      </c>
      <c r="V1443" s="10">
        <v>1.4200000000000001E-2</v>
      </c>
      <c r="Y1443" s="769"/>
      <c r="Z1443" s="769" t="s">
        <v>2135</v>
      </c>
      <c r="AA1443" s="369">
        <v>1</v>
      </c>
      <c r="AB1443" s="369">
        <v>3.2</v>
      </c>
      <c r="AC1443" s="10">
        <v>1.4200000000000001E-2</v>
      </c>
      <c r="AD1443" s="10">
        <v>1.4200000000000001E-2</v>
      </c>
    </row>
    <row r="1444" spans="2:30">
      <c r="B1444" s="386"/>
      <c r="C1444" s="773" t="s">
        <v>3786</v>
      </c>
      <c r="D1444" s="773" t="s">
        <v>227</v>
      </c>
      <c r="E1444" s="386">
        <v>1447</v>
      </c>
      <c r="F1444" s="410" t="str">
        <f>Dumpadas[[#This Row],[punto]] &amp; " "&amp;Dumpadas[[#This Row],[jornada]]&amp;" " &amp; Dumpadas[[#This Row],[N°Acop]] &amp; " " &amp; TEXT(Dumpadas[[#This Row],[fecha ]], "dd-mm-yyyy")</f>
        <v>NIVEL 974 M4 6N AM 1447 13-05-2026</v>
      </c>
      <c r="G1444" s="386" t="s">
        <v>14</v>
      </c>
      <c r="H1444" s="387">
        <v>46155</v>
      </c>
      <c r="I1444" s="386">
        <v>3.2</v>
      </c>
      <c r="J1444" s="8">
        <v>1.6199999999999999E-2</v>
      </c>
      <c r="K1444" s="8">
        <f>+IF(Dumpadas[[#This Row],[ley]]&gt;0.03,0.03,Dumpadas[[#This Row],[ley]])</f>
        <v>1.6199999999999999E-2</v>
      </c>
      <c r="L1444" s="8"/>
      <c r="M1444" s="386">
        <v>29058</v>
      </c>
      <c r="N1444" s="386"/>
      <c r="O1444" s="8">
        <v>1.55E-2</v>
      </c>
      <c r="P1444" s="388" t="str" cm="1">
        <f t="array" ref="P1444">INDEX(Rangos!$E$3:$E$16,MATCH(1,(Dumpadas[[#This Row],[ley]]&gt;=Rangos!$B$3:$B$16)*(Dumpadas[[#This Row],[ley]]&lt;=Rangos!$C$3:$C$16),0))</f>
        <v>F</v>
      </c>
      <c r="R1444" s="769"/>
      <c r="S1444" s="769" t="s">
        <v>2136</v>
      </c>
      <c r="T1444" s="369">
        <v>1</v>
      </c>
      <c r="U1444" s="369">
        <v>3.2</v>
      </c>
      <c r="V1444" s="10">
        <v>1.4800000000000001E-2</v>
      </c>
      <c r="Y1444" s="769"/>
      <c r="Z1444" s="769" t="s">
        <v>2136</v>
      </c>
      <c r="AA1444" s="369">
        <v>1</v>
      </c>
      <c r="AB1444" s="369">
        <v>3.2</v>
      </c>
      <c r="AC1444" s="10">
        <v>1.4800000000000001E-2</v>
      </c>
      <c r="AD1444" s="10">
        <v>1.4800000000000001E-2</v>
      </c>
    </row>
    <row r="1445" spans="2:30">
      <c r="B1445" s="386"/>
      <c r="C1445" s="773" t="s">
        <v>3786</v>
      </c>
      <c r="D1445" s="773" t="s">
        <v>227</v>
      </c>
      <c r="E1445" s="386">
        <v>1448</v>
      </c>
      <c r="F1445" s="410" t="str">
        <f>Dumpadas[[#This Row],[punto]] &amp; " "&amp;Dumpadas[[#This Row],[jornada]]&amp;" " &amp; Dumpadas[[#This Row],[N°Acop]] &amp; " " &amp; TEXT(Dumpadas[[#This Row],[fecha ]], "dd-mm-yyyy")</f>
        <v>NIVEL 974 M4 6N AM 1448 13-05-2026</v>
      </c>
      <c r="G1445" s="386" t="s">
        <v>14</v>
      </c>
      <c r="H1445" s="387">
        <v>46155</v>
      </c>
      <c r="I1445" s="386">
        <v>3.2</v>
      </c>
      <c r="J1445" s="8">
        <v>2.0500000000000001E-2</v>
      </c>
      <c r="K1445" s="8">
        <f>+IF(Dumpadas[[#This Row],[ley]]&gt;0.03,0.03,Dumpadas[[#This Row],[ley]])</f>
        <v>2.0500000000000001E-2</v>
      </c>
      <c r="L1445" s="8"/>
      <c r="M1445" s="386">
        <v>29058</v>
      </c>
      <c r="N1445" s="386"/>
      <c r="O1445" s="8">
        <v>1.55E-2</v>
      </c>
      <c r="P1445" s="388" t="str" cm="1">
        <f t="array" ref="P1445">INDEX(Rangos!$E$3:$E$16,MATCH(1,(Dumpadas[[#This Row],[ley]]&gt;=Rangos!$B$3:$B$16)*(Dumpadas[[#This Row],[ley]]&lt;=Rangos!$C$3:$C$16),0))</f>
        <v>H</v>
      </c>
      <c r="R1445" s="769"/>
      <c r="S1445" s="769" t="s">
        <v>2137</v>
      </c>
      <c r="T1445" s="369">
        <v>1</v>
      </c>
      <c r="U1445" s="369">
        <v>3.2</v>
      </c>
      <c r="V1445" s="10">
        <v>2.07E-2</v>
      </c>
      <c r="Y1445" s="769"/>
      <c r="Z1445" s="769" t="s">
        <v>2137</v>
      </c>
      <c r="AA1445" s="369">
        <v>1</v>
      </c>
      <c r="AB1445" s="369">
        <v>3.2</v>
      </c>
      <c r="AC1445" s="10">
        <v>2.07E-2</v>
      </c>
      <c r="AD1445" s="10">
        <v>2.07E-2</v>
      </c>
    </row>
    <row r="1446" spans="2:30">
      <c r="B1446" s="386"/>
      <c r="C1446" s="773" t="s">
        <v>3786</v>
      </c>
      <c r="D1446" s="773" t="s">
        <v>227</v>
      </c>
      <c r="E1446" s="386">
        <v>1449</v>
      </c>
      <c r="F1446" s="410" t="str">
        <f>Dumpadas[[#This Row],[punto]] &amp; " "&amp;Dumpadas[[#This Row],[jornada]]&amp;" " &amp; Dumpadas[[#This Row],[N°Acop]] &amp; " " &amp; TEXT(Dumpadas[[#This Row],[fecha ]], "dd-mm-yyyy")</f>
        <v>NIVEL 974 M4 6N AM 1449 13-05-2026</v>
      </c>
      <c r="G1446" s="386" t="s">
        <v>14</v>
      </c>
      <c r="H1446" s="387">
        <v>46155</v>
      </c>
      <c r="I1446" s="386">
        <v>3.2</v>
      </c>
      <c r="J1446" s="8">
        <v>1.7600000000000001E-2</v>
      </c>
      <c r="K1446" s="8">
        <f>+IF(Dumpadas[[#This Row],[ley]]&gt;0.03,0.03,Dumpadas[[#This Row],[ley]])</f>
        <v>1.7600000000000001E-2</v>
      </c>
      <c r="L1446" s="8"/>
      <c r="M1446" s="386">
        <v>29058</v>
      </c>
      <c r="N1446" s="386"/>
      <c r="O1446" s="8">
        <v>1.55E-2</v>
      </c>
      <c r="P1446" s="388" t="str" cm="1">
        <f t="array" ref="P1446">INDEX(Rangos!$E$3:$E$16,MATCH(1,(Dumpadas[[#This Row],[ley]]&gt;=Rangos!$B$3:$B$16)*(Dumpadas[[#This Row],[ley]]&lt;=Rangos!$C$3:$C$16),0))</f>
        <v>G</v>
      </c>
      <c r="R1446" s="769"/>
      <c r="S1446" s="769" t="s">
        <v>2138</v>
      </c>
      <c r="T1446" s="369">
        <v>1</v>
      </c>
      <c r="U1446" s="369">
        <v>3.2</v>
      </c>
      <c r="V1446" s="10">
        <v>1.21E-2</v>
      </c>
      <c r="Y1446" s="769"/>
      <c r="Z1446" s="769" t="s">
        <v>2138</v>
      </c>
      <c r="AA1446" s="369">
        <v>1</v>
      </c>
      <c r="AB1446" s="369">
        <v>3.2</v>
      </c>
      <c r="AC1446" s="10">
        <v>1.21E-2</v>
      </c>
      <c r="AD1446" s="10">
        <v>1.21E-2</v>
      </c>
    </row>
    <row r="1447" spans="2:30">
      <c r="B1447" s="386"/>
      <c r="C1447" s="773" t="s">
        <v>3786</v>
      </c>
      <c r="D1447" s="773" t="s">
        <v>227</v>
      </c>
      <c r="E1447" s="386">
        <v>1450</v>
      </c>
      <c r="F1447" s="410" t="str">
        <f>Dumpadas[[#This Row],[punto]] &amp; " "&amp;Dumpadas[[#This Row],[jornada]]&amp;" " &amp; Dumpadas[[#This Row],[N°Acop]] &amp; " " &amp; TEXT(Dumpadas[[#This Row],[fecha ]], "dd-mm-yyyy")</f>
        <v>NIVEL 974 M4 6N AM 1450 13-05-2026</v>
      </c>
      <c r="G1447" s="386" t="s">
        <v>14</v>
      </c>
      <c r="H1447" s="387">
        <v>46155</v>
      </c>
      <c r="I1447" s="386">
        <v>3.2</v>
      </c>
      <c r="J1447" s="8">
        <v>1.1900000000000001E-2</v>
      </c>
      <c r="K1447" s="8">
        <f>+IF(Dumpadas[[#This Row],[ley]]&gt;0.03,0.03,Dumpadas[[#This Row],[ley]])</f>
        <v>1.1900000000000001E-2</v>
      </c>
      <c r="L1447" s="8"/>
      <c r="M1447" s="386">
        <v>29058</v>
      </c>
      <c r="N1447" s="386"/>
      <c r="O1447" s="8">
        <v>1.55E-2</v>
      </c>
      <c r="P1447" s="388" t="str" cm="1">
        <f t="array" ref="P1447">INDEX(Rangos!$E$3:$E$16,MATCH(1,(Dumpadas[[#This Row],[ley]]&gt;=Rangos!$B$3:$B$16)*(Dumpadas[[#This Row],[ley]]&lt;=Rangos!$C$3:$C$16),0))</f>
        <v>C</v>
      </c>
      <c r="R1447" s="769"/>
      <c r="S1447" s="769" t="s">
        <v>2139</v>
      </c>
      <c r="T1447" s="369">
        <v>1</v>
      </c>
      <c r="U1447" s="369">
        <v>3.2</v>
      </c>
      <c r="V1447" s="10">
        <v>1.55E-2</v>
      </c>
      <c r="Y1447" s="769"/>
      <c r="Z1447" s="769" t="s">
        <v>2139</v>
      </c>
      <c r="AA1447" s="369">
        <v>1</v>
      </c>
      <c r="AB1447" s="369">
        <v>3.2</v>
      </c>
      <c r="AC1447" s="10">
        <v>1.55E-2</v>
      </c>
      <c r="AD1447" s="10">
        <v>1.55E-2</v>
      </c>
    </row>
    <row r="1448" spans="2:30">
      <c r="B1448" s="386"/>
      <c r="C1448" s="773" t="s">
        <v>3786</v>
      </c>
      <c r="D1448" s="773" t="s">
        <v>227</v>
      </c>
      <c r="E1448" s="386">
        <v>1451</v>
      </c>
      <c r="F1448" s="410" t="str">
        <f>Dumpadas[[#This Row],[punto]] &amp; " "&amp;Dumpadas[[#This Row],[jornada]]&amp;" " &amp; Dumpadas[[#This Row],[N°Acop]] &amp; " " &amp; TEXT(Dumpadas[[#This Row],[fecha ]], "dd-mm-yyyy")</f>
        <v>NIVEL 974 M4 6N AM 1451 13-05-2026</v>
      </c>
      <c r="G1448" s="386" t="s">
        <v>14</v>
      </c>
      <c r="H1448" s="387">
        <v>46155</v>
      </c>
      <c r="I1448" s="386">
        <v>3.2</v>
      </c>
      <c r="J1448" s="8">
        <v>1.7000000000000001E-2</v>
      </c>
      <c r="K1448" s="8">
        <f>+IF(Dumpadas[[#This Row],[ley]]&gt;0.03,0.03,Dumpadas[[#This Row],[ley]])</f>
        <v>1.7000000000000001E-2</v>
      </c>
      <c r="L1448" s="8"/>
      <c r="M1448" s="386">
        <v>29058</v>
      </c>
      <c r="N1448" s="386"/>
      <c r="O1448" s="8">
        <v>1.55E-2</v>
      </c>
      <c r="P1448" s="388" t="str" cm="1">
        <f t="array" ref="P1448">INDEX(Rangos!$E$3:$E$16,MATCH(1,(Dumpadas[[#This Row],[ley]]&gt;=Rangos!$B$3:$B$16)*(Dumpadas[[#This Row],[ley]]&lt;=Rangos!$C$3:$C$16),0))</f>
        <v>F</v>
      </c>
      <c r="R1448" s="769"/>
      <c r="S1448" s="769" t="s">
        <v>2140</v>
      </c>
      <c r="T1448" s="369">
        <v>1</v>
      </c>
      <c r="U1448" s="369">
        <v>3.2</v>
      </c>
      <c r="V1448" s="10">
        <v>1.44E-2</v>
      </c>
      <c r="Y1448" s="769"/>
      <c r="Z1448" s="769" t="s">
        <v>2140</v>
      </c>
      <c r="AA1448" s="369">
        <v>1</v>
      </c>
      <c r="AB1448" s="369">
        <v>3.2</v>
      </c>
      <c r="AC1448" s="10">
        <v>1.44E-2</v>
      </c>
      <c r="AD1448" s="10">
        <v>1.44E-2</v>
      </c>
    </row>
    <row r="1449" spans="2:30">
      <c r="B1449" s="386"/>
      <c r="C1449" s="773" t="s">
        <v>3786</v>
      </c>
      <c r="D1449" s="773" t="s">
        <v>227</v>
      </c>
      <c r="E1449" s="386">
        <v>1452</v>
      </c>
      <c r="F1449" s="410" t="str">
        <f>Dumpadas[[#This Row],[punto]] &amp; " "&amp;Dumpadas[[#This Row],[jornada]]&amp;" " &amp; Dumpadas[[#This Row],[N°Acop]] &amp; " " &amp; TEXT(Dumpadas[[#This Row],[fecha ]], "dd-mm-yyyy")</f>
        <v>NIVEL 974 M4 6N AM 1452 13-05-2026</v>
      </c>
      <c r="G1449" s="386" t="s">
        <v>14</v>
      </c>
      <c r="H1449" s="387">
        <v>46155</v>
      </c>
      <c r="I1449" s="386">
        <v>3.2</v>
      </c>
      <c r="J1449" s="8">
        <v>1.5100000000000001E-2</v>
      </c>
      <c r="K1449" s="8">
        <f>+IF(Dumpadas[[#This Row],[ley]]&gt;0.03,0.03,Dumpadas[[#This Row],[ley]])</f>
        <v>1.5100000000000001E-2</v>
      </c>
      <c r="L1449" s="8"/>
      <c r="M1449" s="386">
        <v>29058</v>
      </c>
      <c r="N1449" s="386"/>
      <c r="O1449" s="8">
        <v>1.55E-2</v>
      </c>
      <c r="P1449" s="388" t="str" cm="1">
        <f t="array" ref="P1449">INDEX(Rangos!$E$3:$E$16,MATCH(1,(Dumpadas[[#This Row],[ley]]&gt;=Rangos!$B$3:$B$16)*(Dumpadas[[#This Row],[ley]]&lt;=Rangos!$C$3:$C$16),0))</f>
        <v>F</v>
      </c>
      <c r="R1449" s="769"/>
      <c r="S1449" s="769" t="s">
        <v>2141</v>
      </c>
      <c r="T1449" s="369">
        <v>1</v>
      </c>
      <c r="U1449" s="369">
        <v>3.2</v>
      </c>
      <c r="V1449" s="10">
        <v>7.7000000000000002E-3</v>
      </c>
      <c r="Y1449" s="769"/>
      <c r="Z1449" s="769" t="s">
        <v>2141</v>
      </c>
      <c r="AA1449" s="369">
        <v>1</v>
      </c>
      <c r="AB1449" s="369">
        <v>3.2</v>
      </c>
      <c r="AC1449" s="10">
        <v>7.7000000000000002E-3</v>
      </c>
      <c r="AD1449" s="10">
        <v>7.7000000000000002E-3</v>
      </c>
    </row>
    <row r="1450" spans="2:30">
      <c r="B1450" s="386"/>
      <c r="C1450" s="773" t="s">
        <v>3786</v>
      </c>
      <c r="D1450" s="773" t="s">
        <v>227</v>
      </c>
      <c r="E1450" s="386">
        <v>1453</v>
      </c>
      <c r="F1450" s="410" t="str">
        <f>Dumpadas[[#This Row],[punto]] &amp; " "&amp;Dumpadas[[#This Row],[jornada]]&amp;" " &amp; Dumpadas[[#This Row],[N°Acop]] &amp; " " &amp; TEXT(Dumpadas[[#This Row],[fecha ]], "dd-mm-yyyy")</f>
        <v>NIVEL 974 M4 6N AM 1453 13-05-2026</v>
      </c>
      <c r="G1450" s="386" t="s">
        <v>14</v>
      </c>
      <c r="H1450" s="387">
        <v>46155</v>
      </c>
      <c r="I1450" s="386">
        <v>3.2</v>
      </c>
      <c r="J1450" s="8">
        <v>1.6299999999999999E-2</v>
      </c>
      <c r="K1450" s="8">
        <f>+IF(Dumpadas[[#This Row],[ley]]&gt;0.03,0.03,Dumpadas[[#This Row],[ley]])</f>
        <v>1.6299999999999999E-2</v>
      </c>
      <c r="L1450" s="8"/>
      <c r="M1450" s="386">
        <v>29058</v>
      </c>
      <c r="N1450" s="386"/>
      <c r="O1450" s="8">
        <v>1.55E-2</v>
      </c>
      <c r="P1450" s="388" t="str" cm="1">
        <f t="array" ref="P1450">INDEX(Rangos!$E$3:$E$16,MATCH(1,(Dumpadas[[#This Row],[ley]]&gt;=Rangos!$B$3:$B$16)*(Dumpadas[[#This Row],[ley]]&lt;=Rangos!$C$3:$C$16),0))</f>
        <v>F</v>
      </c>
      <c r="R1450" s="769"/>
      <c r="S1450" s="769" t="s">
        <v>2142</v>
      </c>
      <c r="T1450" s="369">
        <v>1</v>
      </c>
      <c r="U1450" s="369">
        <v>3.2</v>
      </c>
      <c r="V1450" s="10">
        <v>1.54E-2</v>
      </c>
      <c r="Y1450" s="769"/>
      <c r="Z1450" s="769" t="s">
        <v>2142</v>
      </c>
      <c r="AA1450" s="369">
        <v>1</v>
      </c>
      <c r="AB1450" s="369">
        <v>3.2</v>
      </c>
      <c r="AC1450" s="10">
        <v>1.54E-2</v>
      </c>
      <c r="AD1450" s="10">
        <v>1.54E-2</v>
      </c>
    </row>
    <row r="1451" spans="2:30">
      <c r="B1451" s="386"/>
      <c r="C1451" s="773" t="s">
        <v>3786</v>
      </c>
      <c r="D1451" s="773" t="s">
        <v>227</v>
      </c>
      <c r="E1451" s="386">
        <v>1454</v>
      </c>
      <c r="F1451" s="410" t="str">
        <f>Dumpadas[[#This Row],[punto]] &amp; " "&amp;Dumpadas[[#This Row],[jornada]]&amp;" " &amp; Dumpadas[[#This Row],[N°Acop]] &amp; " " &amp; TEXT(Dumpadas[[#This Row],[fecha ]], "dd-mm-yyyy")</f>
        <v>NIVEL 974 M4 6N AM 1454 13-05-2026</v>
      </c>
      <c r="G1451" s="386" t="s">
        <v>14</v>
      </c>
      <c r="H1451" s="387">
        <v>46155</v>
      </c>
      <c r="I1451" s="386">
        <v>3.2</v>
      </c>
      <c r="J1451" s="8">
        <v>0.02</v>
      </c>
      <c r="K1451" s="8">
        <f>+IF(Dumpadas[[#This Row],[ley]]&gt;0.03,0.03,Dumpadas[[#This Row],[ley]])</f>
        <v>0.02</v>
      </c>
      <c r="L1451" s="8"/>
      <c r="M1451" s="386">
        <v>29058</v>
      </c>
      <c r="N1451" s="386"/>
      <c r="O1451" s="8">
        <v>1.55E-2</v>
      </c>
      <c r="P1451" s="388" t="str" cm="1">
        <f t="array" ref="P1451">INDEX(Rangos!$E$3:$E$16,MATCH(1,(Dumpadas[[#This Row],[ley]]&gt;=Rangos!$B$3:$B$16)*(Dumpadas[[#This Row],[ley]]&lt;=Rangos!$C$3:$C$16),0))</f>
        <v>H</v>
      </c>
      <c r="R1451" s="769"/>
      <c r="S1451" s="769" t="s">
        <v>2143</v>
      </c>
      <c r="T1451" s="369">
        <v>1</v>
      </c>
      <c r="U1451" s="369">
        <v>3.2</v>
      </c>
      <c r="V1451" s="10">
        <v>8.0000000000000002E-3</v>
      </c>
      <c r="Y1451" s="769"/>
      <c r="Z1451" s="769" t="s">
        <v>2143</v>
      </c>
      <c r="AA1451" s="369">
        <v>1</v>
      </c>
      <c r="AB1451" s="369">
        <v>3.2</v>
      </c>
      <c r="AC1451" s="10">
        <v>8.0000000000000002E-3</v>
      </c>
      <c r="AD1451" s="10">
        <v>8.0000000000000002E-3</v>
      </c>
    </row>
    <row r="1452" spans="2:30">
      <c r="B1452" s="386"/>
      <c r="C1452" s="773" t="s">
        <v>3786</v>
      </c>
      <c r="D1452" s="773" t="s">
        <v>227</v>
      </c>
      <c r="E1452" s="386">
        <v>1455</v>
      </c>
      <c r="F1452" s="410" t="str">
        <f>Dumpadas[[#This Row],[punto]] &amp; " "&amp;Dumpadas[[#This Row],[jornada]]&amp;" " &amp; Dumpadas[[#This Row],[N°Acop]] &amp; " " &amp; TEXT(Dumpadas[[#This Row],[fecha ]], "dd-mm-yyyy")</f>
        <v>NIVEL 974 M4 6N AM 1455 13-05-2026</v>
      </c>
      <c r="G1452" s="386" t="s">
        <v>14</v>
      </c>
      <c r="H1452" s="387">
        <v>46155</v>
      </c>
      <c r="I1452" s="386">
        <v>3.2</v>
      </c>
      <c r="J1452" s="8">
        <v>1.5800000000000002E-2</v>
      </c>
      <c r="K1452" s="8">
        <f>+IF(Dumpadas[[#This Row],[ley]]&gt;0.03,0.03,Dumpadas[[#This Row],[ley]])</f>
        <v>1.5800000000000002E-2</v>
      </c>
      <c r="L1452" s="8"/>
      <c r="M1452" s="386">
        <v>29058</v>
      </c>
      <c r="N1452" s="386"/>
      <c r="O1452" s="8">
        <v>1.55E-2</v>
      </c>
      <c r="P1452" s="388" t="str" cm="1">
        <f t="array" ref="P1452">INDEX(Rangos!$E$3:$E$16,MATCH(1,(Dumpadas[[#This Row],[ley]]&gt;=Rangos!$B$3:$B$16)*(Dumpadas[[#This Row],[ley]]&lt;=Rangos!$C$3:$C$16),0))</f>
        <v>F</v>
      </c>
      <c r="R1452" s="769"/>
      <c r="S1452" s="769" t="s">
        <v>2144</v>
      </c>
      <c r="T1452" s="369">
        <v>1</v>
      </c>
      <c r="U1452" s="369">
        <v>3.2</v>
      </c>
      <c r="V1452" s="10">
        <v>1.17E-2</v>
      </c>
      <c r="Y1452" s="769"/>
      <c r="Z1452" s="769" t="s">
        <v>2144</v>
      </c>
      <c r="AA1452" s="369">
        <v>1</v>
      </c>
      <c r="AB1452" s="369">
        <v>3.2</v>
      </c>
      <c r="AC1452" s="10">
        <v>1.17E-2</v>
      </c>
      <c r="AD1452" s="10">
        <v>1.17E-2</v>
      </c>
    </row>
    <row r="1453" spans="2:30">
      <c r="B1453" s="386"/>
      <c r="C1453" s="773" t="s">
        <v>3786</v>
      </c>
      <c r="D1453" s="773" t="s">
        <v>227</v>
      </c>
      <c r="E1453" s="386">
        <v>1456</v>
      </c>
      <c r="F1453" s="410" t="str">
        <f>Dumpadas[[#This Row],[punto]] &amp; " "&amp;Dumpadas[[#This Row],[jornada]]&amp;" " &amp; Dumpadas[[#This Row],[N°Acop]] &amp; " " &amp; TEXT(Dumpadas[[#This Row],[fecha ]], "dd-mm-yyyy")</f>
        <v>NIVEL 974 M4 6N AM 1456 13-05-2026</v>
      </c>
      <c r="G1453" s="386" t="s">
        <v>14</v>
      </c>
      <c r="H1453" s="387">
        <v>46155</v>
      </c>
      <c r="I1453" s="386">
        <v>3.2</v>
      </c>
      <c r="J1453" s="8">
        <v>1.78E-2</v>
      </c>
      <c r="K1453" s="8">
        <f>+IF(Dumpadas[[#This Row],[ley]]&gt;0.03,0.03,Dumpadas[[#This Row],[ley]])</f>
        <v>1.78E-2</v>
      </c>
      <c r="L1453" s="8"/>
      <c r="M1453" s="386">
        <v>29059</v>
      </c>
      <c r="N1453" s="386"/>
      <c r="O1453" s="8">
        <v>1.55E-2</v>
      </c>
      <c r="P1453" s="388" t="str" cm="1">
        <f t="array" ref="P1453">INDEX(Rangos!$E$3:$E$16,MATCH(1,(Dumpadas[[#This Row],[ley]]&gt;=Rangos!$B$3:$B$16)*(Dumpadas[[#This Row],[ley]]&lt;=Rangos!$C$3:$C$16),0))</f>
        <v>G</v>
      </c>
      <c r="R1453" s="769"/>
      <c r="S1453" s="769" t="s">
        <v>2145</v>
      </c>
      <c r="T1453" s="369">
        <v>1</v>
      </c>
      <c r="U1453" s="369">
        <v>3.2</v>
      </c>
      <c r="V1453" s="10">
        <v>8.3000000000000001E-3</v>
      </c>
      <c r="Y1453" s="769"/>
      <c r="Z1453" s="769" t="s">
        <v>2145</v>
      </c>
      <c r="AA1453" s="369">
        <v>1</v>
      </c>
      <c r="AB1453" s="369">
        <v>3.2</v>
      </c>
      <c r="AC1453" s="10">
        <v>8.3000000000000001E-3</v>
      </c>
      <c r="AD1453" s="10">
        <v>8.3000000000000001E-3</v>
      </c>
    </row>
    <row r="1454" spans="2:30">
      <c r="B1454" s="386"/>
      <c r="C1454" s="773" t="s">
        <v>3786</v>
      </c>
      <c r="D1454" s="773" t="s">
        <v>227</v>
      </c>
      <c r="E1454" s="386">
        <v>1457</v>
      </c>
      <c r="F1454" s="410" t="str">
        <f>Dumpadas[[#This Row],[punto]] &amp; " "&amp;Dumpadas[[#This Row],[jornada]]&amp;" " &amp; Dumpadas[[#This Row],[N°Acop]] &amp; " " &amp; TEXT(Dumpadas[[#This Row],[fecha ]], "dd-mm-yyyy")</f>
        <v>NIVEL 974 M4 6N AM 1457 13-05-2026</v>
      </c>
      <c r="G1454" s="386" t="s">
        <v>14</v>
      </c>
      <c r="H1454" s="387">
        <v>46155</v>
      </c>
      <c r="I1454" s="386">
        <v>3.2</v>
      </c>
      <c r="J1454" s="8">
        <v>1.8499999999999999E-2</v>
      </c>
      <c r="K1454" s="8">
        <f>+IF(Dumpadas[[#This Row],[ley]]&gt;0.03,0.03,Dumpadas[[#This Row],[ley]])</f>
        <v>1.8499999999999999E-2</v>
      </c>
      <c r="L1454" s="8"/>
      <c r="M1454" s="386">
        <v>29059</v>
      </c>
      <c r="N1454" s="386"/>
      <c r="O1454" s="8">
        <v>1.55E-2</v>
      </c>
      <c r="P1454" s="388" t="str" cm="1">
        <f t="array" ref="P1454">INDEX(Rangos!$E$3:$E$16,MATCH(1,(Dumpadas[[#This Row],[ley]]&gt;=Rangos!$B$3:$B$16)*(Dumpadas[[#This Row],[ley]]&lt;=Rangos!$C$3:$C$16),0))</f>
        <v>G</v>
      </c>
      <c r="R1454" s="769"/>
      <c r="S1454" s="769" t="s">
        <v>2146</v>
      </c>
      <c r="T1454" s="369">
        <v>1</v>
      </c>
      <c r="U1454" s="369">
        <v>3.2</v>
      </c>
      <c r="V1454" s="10">
        <v>1.3100000000000001E-2</v>
      </c>
      <c r="Y1454" s="769"/>
      <c r="Z1454" s="769" t="s">
        <v>2146</v>
      </c>
      <c r="AA1454" s="369">
        <v>1</v>
      </c>
      <c r="AB1454" s="369">
        <v>3.2</v>
      </c>
      <c r="AC1454" s="10">
        <v>1.3100000000000001E-2</v>
      </c>
      <c r="AD1454" s="10">
        <v>1.3100000000000001E-2</v>
      </c>
    </row>
    <row r="1455" spans="2:30">
      <c r="B1455" s="386"/>
      <c r="C1455" s="773" t="s">
        <v>3786</v>
      </c>
      <c r="D1455" s="773" t="s">
        <v>227</v>
      </c>
      <c r="E1455" s="386">
        <v>1458</v>
      </c>
      <c r="F1455" s="410" t="str">
        <f>Dumpadas[[#This Row],[punto]] &amp; " "&amp;Dumpadas[[#This Row],[jornada]]&amp;" " &amp; Dumpadas[[#This Row],[N°Acop]] &amp; " " &amp; TEXT(Dumpadas[[#This Row],[fecha ]], "dd-mm-yyyy")</f>
        <v>NIVEL 974 M4 6N AM 1458 13-05-2026</v>
      </c>
      <c r="G1455" s="386" t="s">
        <v>14</v>
      </c>
      <c r="H1455" s="387">
        <v>46155</v>
      </c>
      <c r="I1455" s="386">
        <v>3.2</v>
      </c>
      <c r="J1455" s="8">
        <v>1.5100000000000001E-2</v>
      </c>
      <c r="K1455" s="8">
        <f>+IF(Dumpadas[[#This Row],[ley]]&gt;0.03,0.03,Dumpadas[[#This Row],[ley]])</f>
        <v>1.5100000000000001E-2</v>
      </c>
      <c r="L1455" s="8"/>
      <c r="M1455" s="386">
        <v>29059</v>
      </c>
      <c r="N1455" s="386"/>
      <c r="O1455" s="8">
        <v>1.55E-2</v>
      </c>
      <c r="P1455" s="388" t="str" cm="1">
        <f t="array" ref="P1455">INDEX(Rangos!$E$3:$E$16,MATCH(1,(Dumpadas[[#This Row],[ley]]&gt;=Rangos!$B$3:$B$16)*(Dumpadas[[#This Row],[ley]]&lt;=Rangos!$C$3:$C$16),0))</f>
        <v>F</v>
      </c>
      <c r="R1455" s="769"/>
      <c r="S1455" s="769" t="s">
        <v>2147</v>
      </c>
      <c r="T1455" s="369">
        <v>1</v>
      </c>
      <c r="U1455" s="369">
        <v>3.2</v>
      </c>
      <c r="V1455" s="10">
        <v>1.0200000000000001E-2</v>
      </c>
      <c r="Y1455" s="769"/>
      <c r="Z1455" s="769" t="s">
        <v>2147</v>
      </c>
      <c r="AA1455" s="369">
        <v>1</v>
      </c>
      <c r="AB1455" s="369">
        <v>3.2</v>
      </c>
      <c r="AC1455" s="10">
        <v>1.0200000000000001E-2</v>
      </c>
      <c r="AD1455" s="10">
        <v>1.0200000000000001E-2</v>
      </c>
    </row>
    <row r="1456" spans="2:30">
      <c r="B1456" s="386"/>
      <c r="C1456" s="773" t="s">
        <v>3786</v>
      </c>
      <c r="D1456" s="773" t="s">
        <v>227</v>
      </c>
      <c r="E1456" s="386">
        <v>1459</v>
      </c>
      <c r="F1456" s="410" t="str">
        <f>Dumpadas[[#This Row],[punto]] &amp; " "&amp;Dumpadas[[#This Row],[jornada]]&amp;" " &amp; Dumpadas[[#This Row],[N°Acop]] &amp; " " &amp; TEXT(Dumpadas[[#This Row],[fecha ]], "dd-mm-yyyy")</f>
        <v>NIVEL 974 M4 6N AM 1459 13-05-2026</v>
      </c>
      <c r="G1456" s="386" t="s">
        <v>14</v>
      </c>
      <c r="H1456" s="387">
        <v>46155</v>
      </c>
      <c r="I1456" s="386">
        <v>3.2</v>
      </c>
      <c r="J1456" s="8">
        <v>1.83E-2</v>
      </c>
      <c r="K1456" s="8">
        <f>+IF(Dumpadas[[#This Row],[ley]]&gt;0.03,0.03,Dumpadas[[#This Row],[ley]])</f>
        <v>1.83E-2</v>
      </c>
      <c r="L1456" s="8"/>
      <c r="M1456" s="386">
        <v>29059</v>
      </c>
      <c r="N1456" s="386"/>
      <c r="O1456" s="8">
        <v>1.55E-2</v>
      </c>
      <c r="P1456" s="388" t="str" cm="1">
        <f t="array" ref="P1456">INDEX(Rangos!$E$3:$E$16,MATCH(1,(Dumpadas[[#This Row],[ley]]&gt;=Rangos!$B$3:$B$16)*(Dumpadas[[#This Row],[ley]]&lt;=Rangos!$C$3:$C$16),0))</f>
        <v>G</v>
      </c>
      <c r="R1456" s="769"/>
      <c r="S1456" s="769" t="s">
        <v>2148</v>
      </c>
      <c r="T1456" s="369">
        <v>1</v>
      </c>
      <c r="U1456" s="369">
        <v>3.2</v>
      </c>
      <c r="V1456" s="10">
        <v>1.34E-2</v>
      </c>
      <c r="Y1456" s="769"/>
      <c r="Z1456" s="769" t="s">
        <v>2148</v>
      </c>
      <c r="AA1456" s="369">
        <v>1</v>
      </c>
      <c r="AB1456" s="369">
        <v>3.2</v>
      </c>
      <c r="AC1456" s="10">
        <v>1.34E-2</v>
      </c>
      <c r="AD1456" s="10">
        <v>1.34E-2</v>
      </c>
    </row>
    <row r="1457" spans="2:30">
      <c r="B1457" s="386"/>
      <c r="C1457" s="773" t="s">
        <v>3786</v>
      </c>
      <c r="D1457" s="773" t="s">
        <v>227</v>
      </c>
      <c r="E1457" s="386">
        <v>1460</v>
      </c>
      <c r="F1457" s="410" t="str">
        <f>Dumpadas[[#This Row],[punto]] &amp; " "&amp;Dumpadas[[#This Row],[jornada]]&amp;" " &amp; Dumpadas[[#This Row],[N°Acop]] &amp; " " &amp; TEXT(Dumpadas[[#This Row],[fecha ]], "dd-mm-yyyy")</f>
        <v>NIVEL 974 M4 6N AM 1460 13-05-2026</v>
      </c>
      <c r="G1457" s="386" t="s">
        <v>14</v>
      </c>
      <c r="H1457" s="387">
        <v>46155</v>
      </c>
      <c r="I1457" s="386">
        <v>3.2</v>
      </c>
      <c r="J1457" s="8">
        <v>1.72E-2</v>
      </c>
      <c r="K1457" s="8">
        <f>+IF(Dumpadas[[#This Row],[ley]]&gt;0.03,0.03,Dumpadas[[#This Row],[ley]])</f>
        <v>1.72E-2</v>
      </c>
      <c r="L1457" s="8"/>
      <c r="M1457" s="386">
        <v>29059</v>
      </c>
      <c r="N1457" s="386"/>
      <c r="O1457" s="8">
        <v>1.55E-2</v>
      </c>
      <c r="P1457" s="388" t="str" cm="1">
        <f t="array" ref="P1457">INDEX(Rangos!$E$3:$E$16,MATCH(1,(Dumpadas[[#This Row],[ley]]&gt;=Rangos!$B$3:$B$16)*(Dumpadas[[#This Row],[ley]]&lt;=Rangos!$C$3:$C$16),0))</f>
        <v>F</v>
      </c>
      <c r="R1457" s="769"/>
      <c r="S1457" s="769" t="s">
        <v>2149</v>
      </c>
      <c r="T1457" s="369">
        <v>1</v>
      </c>
      <c r="U1457" s="369">
        <v>3.2</v>
      </c>
      <c r="V1457" s="10">
        <v>1.1299999999999999E-2</v>
      </c>
      <c r="Y1457" s="769"/>
      <c r="Z1457" s="769" t="s">
        <v>2149</v>
      </c>
      <c r="AA1457" s="369">
        <v>1</v>
      </c>
      <c r="AB1457" s="369">
        <v>3.2</v>
      </c>
      <c r="AC1457" s="10">
        <v>1.1299999999999999E-2</v>
      </c>
      <c r="AD1457" s="10">
        <v>1.1299999999999999E-2</v>
      </c>
    </row>
    <row r="1458" spans="2:30">
      <c r="B1458" s="386"/>
      <c r="C1458" s="773" t="s">
        <v>3786</v>
      </c>
      <c r="D1458" s="773" t="s">
        <v>227</v>
      </c>
      <c r="E1458" s="386">
        <v>1461</v>
      </c>
      <c r="F1458" s="410" t="str">
        <f>Dumpadas[[#This Row],[punto]] &amp; " "&amp;Dumpadas[[#This Row],[jornada]]&amp;" " &amp; Dumpadas[[#This Row],[N°Acop]] &amp; " " &amp; TEXT(Dumpadas[[#This Row],[fecha ]], "dd-mm-yyyy")</f>
        <v>NIVEL 974 M4 6N AM 1461 13-05-2026</v>
      </c>
      <c r="G1458" s="386" t="s">
        <v>14</v>
      </c>
      <c r="H1458" s="387">
        <v>46155</v>
      </c>
      <c r="I1458" s="386">
        <v>3.2</v>
      </c>
      <c r="J1458" s="8">
        <v>1.6500000000000001E-2</v>
      </c>
      <c r="K1458" s="8">
        <f>+IF(Dumpadas[[#This Row],[ley]]&gt;0.03,0.03,Dumpadas[[#This Row],[ley]])</f>
        <v>1.6500000000000001E-2</v>
      </c>
      <c r="L1458" s="8"/>
      <c r="M1458" s="386">
        <v>29059</v>
      </c>
      <c r="N1458" s="386"/>
      <c r="O1458" s="8">
        <v>1.55E-2</v>
      </c>
      <c r="P1458" s="388" t="str" cm="1">
        <f t="array" ref="P1458">INDEX(Rangos!$E$3:$E$16,MATCH(1,(Dumpadas[[#This Row],[ley]]&gt;=Rangos!$B$3:$B$16)*(Dumpadas[[#This Row],[ley]]&lt;=Rangos!$C$3:$C$16),0))</f>
        <v>F</v>
      </c>
      <c r="R1458" s="769"/>
      <c r="S1458" s="769" t="s">
        <v>2150</v>
      </c>
      <c r="T1458" s="369">
        <v>1</v>
      </c>
      <c r="U1458" s="369">
        <v>3.2</v>
      </c>
      <c r="V1458" s="10">
        <v>1.26E-2</v>
      </c>
      <c r="Y1458" s="769"/>
      <c r="Z1458" s="769" t="s">
        <v>2150</v>
      </c>
      <c r="AA1458" s="369">
        <v>1</v>
      </c>
      <c r="AB1458" s="369">
        <v>3.2</v>
      </c>
      <c r="AC1458" s="10">
        <v>1.26E-2</v>
      </c>
      <c r="AD1458" s="10">
        <v>1.26E-2</v>
      </c>
    </row>
    <row r="1459" spans="2:30">
      <c r="B1459" s="386"/>
      <c r="C1459" s="773" t="s">
        <v>3786</v>
      </c>
      <c r="D1459" s="773" t="s">
        <v>227</v>
      </c>
      <c r="E1459" s="386">
        <v>1462</v>
      </c>
      <c r="F1459" s="410" t="str">
        <f>Dumpadas[[#This Row],[punto]] &amp; " "&amp;Dumpadas[[#This Row],[jornada]]&amp;" " &amp; Dumpadas[[#This Row],[N°Acop]] &amp; " " &amp; TEXT(Dumpadas[[#This Row],[fecha ]], "dd-mm-yyyy")</f>
        <v>NIVEL 974 M4 6N AM 1462 13-05-2026</v>
      </c>
      <c r="G1459" s="386" t="s">
        <v>14</v>
      </c>
      <c r="H1459" s="387">
        <v>46155</v>
      </c>
      <c r="I1459" s="386">
        <v>3.2</v>
      </c>
      <c r="J1459" s="8">
        <v>1.24E-2</v>
      </c>
      <c r="K1459" s="8">
        <f>+IF(Dumpadas[[#This Row],[ley]]&gt;0.03,0.03,Dumpadas[[#This Row],[ley]])</f>
        <v>1.24E-2</v>
      </c>
      <c r="L1459" s="8"/>
      <c r="M1459" s="386">
        <v>29059</v>
      </c>
      <c r="N1459" s="386"/>
      <c r="O1459" s="8">
        <v>1.55E-2</v>
      </c>
      <c r="P1459" s="388" t="str" cm="1">
        <f t="array" ref="P1459">INDEX(Rangos!$E$3:$E$16,MATCH(1,(Dumpadas[[#This Row],[ley]]&gt;=Rangos!$B$3:$B$16)*(Dumpadas[[#This Row],[ley]]&lt;=Rangos!$C$3:$C$16),0))</f>
        <v>D</v>
      </c>
      <c r="R1459" s="769"/>
      <c r="S1459" s="769" t="s">
        <v>2151</v>
      </c>
      <c r="T1459" s="369">
        <v>1</v>
      </c>
      <c r="U1459" s="369">
        <v>3.2</v>
      </c>
      <c r="V1459" s="10">
        <v>1.09E-2</v>
      </c>
      <c r="Y1459" s="769"/>
      <c r="Z1459" s="769" t="s">
        <v>2151</v>
      </c>
      <c r="AA1459" s="369">
        <v>1</v>
      </c>
      <c r="AB1459" s="369">
        <v>3.2</v>
      </c>
      <c r="AC1459" s="10">
        <v>1.09E-2</v>
      </c>
      <c r="AD1459" s="10">
        <v>1.09E-2</v>
      </c>
    </row>
    <row r="1460" spans="2:30">
      <c r="B1460" s="386"/>
      <c r="C1460" s="773" t="s">
        <v>3786</v>
      </c>
      <c r="D1460" s="773" t="s">
        <v>227</v>
      </c>
      <c r="E1460" s="386">
        <v>1463</v>
      </c>
      <c r="F1460" s="410" t="str">
        <f>Dumpadas[[#This Row],[punto]] &amp; " "&amp;Dumpadas[[#This Row],[jornada]]&amp;" " &amp; Dumpadas[[#This Row],[N°Acop]] &amp; " " &amp; TEXT(Dumpadas[[#This Row],[fecha ]], "dd-mm-yyyy")</f>
        <v>NIVEL 974 M4 6N AM 1463 13-05-2026</v>
      </c>
      <c r="G1460" s="386" t="s">
        <v>14</v>
      </c>
      <c r="H1460" s="387">
        <v>46155</v>
      </c>
      <c r="I1460" s="386">
        <v>3.2</v>
      </c>
      <c r="J1460" s="8">
        <v>1.4500000000000001E-2</v>
      </c>
      <c r="K1460" s="8">
        <f>+IF(Dumpadas[[#This Row],[ley]]&gt;0.03,0.03,Dumpadas[[#This Row],[ley]])</f>
        <v>1.4500000000000001E-2</v>
      </c>
      <c r="L1460" s="8"/>
      <c r="M1460" s="386">
        <v>29059</v>
      </c>
      <c r="N1460" s="386"/>
      <c r="O1460" s="8">
        <v>1.55E-2</v>
      </c>
      <c r="P1460" s="388" t="str" cm="1">
        <f t="array" ref="P1460">INDEX(Rangos!$E$3:$E$16,MATCH(1,(Dumpadas[[#This Row],[ley]]&gt;=Rangos!$B$3:$B$16)*(Dumpadas[[#This Row],[ley]]&lt;=Rangos!$C$3:$C$16),0))</f>
        <v>E</v>
      </c>
      <c r="R1460" s="769"/>
      <c r="S1460" s="769" t="s">
        <v>2152</v>
      </c>
      <c r="T1460" s="369">
        <v>1</v>
      </c>
      <c r="U1460" s="369">
        <v>3.2</v>
      </c>
      <c r="V1460" s="10">
        <v>1.3599999999999999E-2</v>
      </c>
      <c r="Y1460" s="769"/>
      <c r="Z1460" s="769" t="s">
        <v>2152</v>
      </c>
      <c r="AA1460" s="369">
        <v>1</v>
      </c>
      <c r="AB1460" s="369">
        <v>3.2</v>
      </c>
      <c r="AC1460" s="10">
        <v>1.3599999999999999E-2</v>
      </c>
      <c r="AD1460" s="10">
        <v>1.3599999999999999E-2</v>
      </c>
    </row>
    <row r="1461" spans="2:30">
      <c r="B1461" s="386"/>
      <c r="C1461" s="773" t="s">
        <v>3786</v>
      </c>
      <c r="D1461" s="773" t="s">
        <v>227</v>
      </c>
      <c r="E1461" s="386">
        <v>1464</v>
      </c>
      <c r="F1461" s="410" t="str">
        <f>Dumpadas[[#This Row],[punto]] &amp; " "&amp;Dumpadas[[#This Row],[jornada]]&amp;" " &amp; Dumpadas[[#This Row],[N°Acop]] &amp; " " &amp; TEXT(Dumpadas[[#This Row],[fecha ]], "dd-mm-yyyy")</f>
        <v>NIVEL 974 M4 6N AM 1464 13-05-2026</v>
      </c>
      <c r="G1461" s="386" t="s">
        <v>14</v>
      </c>
      <c r="H1461" s="387">
        <v>46155</v>
      </c>
      <c r="I1461" s="386">
        <v>3.2</v>
      </c>
      <c r="J1461" s="8">
        <v>1.7899999999999999E-2</v>
      </c>
      <c r="K1461" s="8">
        <f>+IF(Dumpadas[[#This Row],[ley]]&gt;0.03,0.03,Dumpadas[[#This Row],[ley]])</f>
        <v>1.7899999999999999E-2</v>
      </c>
      <c r="L1461" s="8"/>
      <c r="M1461" s="386">
        <v>29059</v>
      </c>
      <c r="N1461" s="386"/>
      <c r="O1461" s="8">
        <v>1.55E-2</v>
      </c>
      <c r="P1461" s="388" t="str" cm="1">
        <f t="array" ref="P1461">INDEX(Rangos!$E$3:$E$16,MATCH(1,(Dumpadas[[#This Row],[ley]]&gt;=Rangos!$B$3:$B$16)*(Dumpadas[[#This Row],[ley]]&lt;=Rangos!$C$3:$C$16),0))</f>
        <v>G</v>
      </c>
      <c r="R1461" s="769"/>
      <c r="S1461" s="769" t="s">
        <v>2153</v>
      </c>
      <c r="T1461" s="369">
        <v>1</v>
      </c>
      <c r="U1461" s="369">
        <v>3.2</v>
      </c>
      <c r="V1461" s="10">
        <v>1.1599999999999999E-2</v>
      </c>
      <c r="Y1461" s="769"/>
      <c r="Z1461" s="769" t="s">
        <v>2153</v>
      </c>
      <c r="AA1461" s="369">
        <v>1</v>
      </c>
      <c r="AB1461" s="369">
        <v>3.2</v>
      </c>
      <c r="AC1461" s="10">
        <v>1.1599999999999999E-2</v>
      </c>
      <c r="AD1461" s="10">
        <v>1.1599999999999999E-2</v>
      </c>
    </row>
    <row r="1462" spans="2:30">
      <c r="B1462" s="386"/>
      <c r="C1462" s="773" t="s">
        <v>3786</v>
      </c>
      <c r="D1462" s="773" t="s">
        <v>227</v>
      </c>
      <c r="E1462" s="386">
        <v>1465</v>
      </c>
      <c r="F1462" s="410" t="str">
        <f>Dumpadas[[#This Row],[punto]] &amp; " "&amp;Dumpadas[[#This Row],[jornada]]&amp;" " &amp; Dumpadas[[#This Row],[N°Acop]] &amp; " " &amp; TEXT(Dumpadas[[#This Row],[fecha ]], "dd-mm-yyyy")</f>
        <v>NIVEL 974 M4 6N AM 1465 13-05-2026</v>
      </c>
      <c r="G1462" s="386" t="s">
        <v>14</v>
      </c>
      <c r="H1462" s="387">
        <v>46155</v>
      </c>
      <c r="I1462" s="386">
        <v>3.2</v>
      </c>
      <c r="J1462" s="8">
        <v>1.3599999999999999E-2</v>
      </c>
      <c r="K1462" s="8">
        <f>+IF(Dumpadas[[#This Row],[ley]]&gt;0.03,0.03,Dumpadas[[#This Row],[ley]])</f>
        <v>1.3599999999999999E-2</v>
      </c>
      <c r="L1462" s="8"/>
      <c r="M1462" s="386">
        <v>29059</v>
      </c>
      <c r="N1462" s="386"/>
      <c r="O1462" s="8">
        <v>1.55E-2</v>
      </c>
      <c r="P1462" s="388" t="str" cm="1">
        <f t="array" ref="P1462">INDEX(Rangos!$E$3:$E$16,MATCH(1,(Dumpadas[[#This Row],[ley]]&gt;=Rangos!$B$3:$B$16)*(Dumpadas[[#This Row],[ley]]&lt;=Rangos!$C$3:$C$16),0))</f>
        <v>E</v>
      </c>
      <c r="R1462" s="769"/>
      <c r="S1462" s="769" t="s">
        <v>2154</v>
      </c>
      <c r="T1462" s="369">
        <v>1</v>
      </c>
      <c r="U1462" s="369">
        <v>3.2</v>
      </c>
      <c r="V1462" s="10">
        <v>1.1900000000000001E-2</v>
      </c>
      <c r="Y1462" s="769"/>
      <c r="Z1462" s="769" t="s">
        <v>2154</v>
      </c>
      <c r="AA1462" s="369">
        <v>1</v>
      </c>
      <c r="AB1462" s="369">
        <v>3.2</v>
      </c>
      <c r="AC1462" s="10">
        <v>1.1900000000000001E-2</v>
      </c>
      <c r="AD1462" s="10">
        <v>1.1900000000000001E-2</v>
      </c>
    </row>
    <row r="1463" spans="2:30">
      <c r="B1463" s="386"/>
      <c r="C1463" s="773" t="s">
        <v>3786</v>
      </c>
      <c r="D1463" s="773" t="s">
        <v>227</v>
      </c>
      <c r="E1463" s="386">
        <v>1466</v>
      </c>
      <c r="F1463" s="410" t="str">
        <f>Dumpadas[[#This Row],[punto]] &amp; " "&amp;Dumpadas[[#This Row],[jornada]]&amp;" " &amp; Dumpadas[[#This Row],[N°Acop]] &amp; " " &amp; TEXT(Dumpadas[[#This Row],[fecha ]], "dd-mm-yyyy")</f>
        <v>NIVEL 974 M4 6N AM 1466 13-05-2026</v>
      </c>
      <c r="G1463" s="386" t="s">
        <v>14</v>
      </c>
      <c r="H1463" s="387">
        <v>46155</v>
      </c>
      <c r="I1463" s="386">
        <v>3.2</v>
      </c>
      <c r="J1463" s="8">
        <v>1.41E-2</v>
      </c>
      <c r="K1463" s="8">
        <f>+IF(Dumpadas[[#This Row],[ley]]&gt;0.03,0.03,Dumpadas[[#This Row],[ley]])</f>
        <v>1.41E-2</v>
      </c>
      <c r="L1463" s="8"/>
      <c r="M1463" s="386">
        <v>29059</v>
      </c>
      <c r="N1463" s="386"/>
      <c r="O1463" s="8">
        <v>1.55E-2</v>
      </c>
      <c r="P1463" s="388" t="str" cm="1">
        <f t="array" ref="P1463">INDEX(Rangos!$E$3:$E$16,MATCH(1,(Dumpadas[[#This Row],[ley]]&gt;=Rangos!$B$3:$B$16)*(Dumpadas[[#This Row],[ley]]&lt;=Rangos!$C$3:$C$16),0))</f>
        <v>E</v>
      </c>
      <c r="R1463" s="769"/>
      <c r="S1463" s="769" t="s">
        <v>2155</v>
      </c>
      <c r="T1463" s="369">
        <v>1</v>
      </c>
      <c r="U1463" s="369">
        <v>3.2</v>
      </c>
      <c r="V1463" s="10">
        <v>1.3899999999999999E-2</v>
      </c>
      <c r="Y1463" s="769"/>
      <c r="Z1463" s="769" t="s">
        <v>2155</v>
      </c>
      <c r="AA1463" s="369">
        <v>1</v>
      </c>
      <c r="AB1463" s="369">
        <v>3.2</v>
      </c>
      <c r="AC1463" s="10">
        <v>1.3899999999999999E-2</v>
      </c>
      <c r="AD1463" s="10">
        <v>1.3899999999999999E-2</v>
      </c>
    </row>
    <row r="1464" spans="2:30">
      <c r="B1464" s="386"/>
      <c r="C1464" s="773" t="s">
        <v>3786</v>
      </c>
      <c r="D1464" s="773" t="s">
        <v>227</v>
      </c>
      <c r="E1464" s="386">
        <v>1467</v>
      </c>
      <c r="F1464" s="410" t="str">
        <f>Dumpadas[[#This Row],[punto]] &amp; " "&amp;Dumpadas[[#This Row],[jornada]]&amp;" " &amp; Dumpadas[[#This Row],[N°Acop]] &amp; " " &amp; TEXT(Dumpadas[[#This Row],[fecha ]], "dd-mm-yyyy")</f>
        <v>NIVEL 974 M4 6N AM 1467 13-05-2026</v>
      </c>
      <c r="G1464" s="386" t="s">
        <v>14</v>
      </c>
      <c r="H1464" s="387">
        <v>46155</v>
      </c>
      <c r="I1464" s="386">
        <v>3.2</v>
      </c>
      <c r="J1464" s="8">
        <v>1.47E-2</v>
      </c>
      <c r="K1464" s="8">
        <f>+IF(Dumpadas[[#This Row],[ley]]&gt;0.03,0.03,Dumpadas[[#This Row],[ley]])</f>
        <v>1.47E-2</v>
      </c>
      <c r="L1464" s="8"/>
      <c r="M1464" s="386">
        <v>29059</v>
      </c>
      <c r="N1464" s="386"/>
      <c r="O1464" s="8">
        <v>1.55E-2</v>
      </c>
      <c r="P1464" s="388" t="str" cm="1">
        <f t="array" ref="P1464">INDEX(Rangos!$E$3:$E$16,MATCH(1,(Dumpadas[[#This Row],[ley]]&gt;=Rangos!$B$3:$B$16)*(Dumpadas[[#This Row],[ley]]&lt;=Rangos!$C$3:$C$16),0))</f>
        <v>E</v>
      </c>
      <c r="R1464" s="769"/>
      <c r="S1464" s="769" t="s">
        <v>2156</v>
      </c>
      <c r="T1464" s="369">
        <v>1</v>
      </c>
      <c r="U1464" s="369">
        <v>3.2</v>
      </c>
      <c r="V1464" s="10">
        <v>1.2699999999999999E-2</v>
      </c>
      <c r="Y1464" s="769"/>
      <c r="Z1464" s="769" t="s">
        <v>2156</v>
      </c>
      <c r="AA1464" s="369">
        <v>1</v>
      </c>
      <c r="AB1464" s="369">
        <v>3.2</v>
      </c>
      <c r="AC1464" s="10">
        <v>1.2699999999999999E-2</v>
      </c>
      <c r="AD1464" s="10">
        <v>1.2699999999999999E-2</v>
      </c>
    </row>
    <row r="1465" spans="2:30">
      <c r="B1465" s="535"/>
      <c r="C1465" s="535" t="s">
        <v>3814</v>
      </c>
      <c r="D1465" s="535" t="s">
        <v>3792</v>
      </c>
      <c r="E1465" s="535">
        <v>1468</v>
      </c>
      <c r="F1465" s="537" t="str">
        <f>Dumpadas[[#This Row],[punto]] &amp; " "&amp;Dumpadas[[#This Row],[jornada]]&amp;" " &amp; Dumpadas[[#This Row],[N°Acop]] &amp; " " &amp; TEXT(Dumpadas[[#This Row],[fecha ]], "dd-mm-yyyy")</f>
        <v>NIVEL 974 M4 7S L30 AM 1468 12-05-2026</v>
      </c>
      <c r="G1465" s="535" t="s">
        <v>14</v>
      </c>
      <c r="H1465" s="538">
        <v>46154</v>
      </c>
      <c r="I1465" s="535">
        <v>3.2</v>
      </c>
      <c r="J1465" s="539">
        <v>1.37E-2</v>
      </c>
      <c r="K1465" s="539">
        <f>+IF(Dumpadas[[#This Row],[ley]]&gt;0.03,0.03,Dumpadas[[#This Row],[ley]])</f>
        <v>1.37E-2</v>
      </c>
      <c r="L1465" s="539"/>
      <c r="M1465" s="535">
        <v>29060</v>
      </c>
      <c r="N1465" s="535"/>
      <c r="O1465" s="539"/>
      <c r="P1465" s="540" t="str" cm="1">
        <f t="array" ref="P1465">INDEX(Rangos!$E$3:$E$16,MATCH(1,(Dumpadas[[#This Row],[ley]]&gt;=Rangos!$B$3:$B$16)*(Dumpadas[[#This Row],[ley]]&lt;=Rangos!$C$3:$C$16),0))</f>
        <v>E</v>
      </c>
      <c r="R1465" s="769"/>
      <c r="S1465" s="769" t="s">
        <v>2157</v>
      </c>
      <c r="T1465" s="369">
        <v>1</v>
      </c>
      <c r="U1465" s="369">
        <v>3.2</v>
      </c>
      <c r="V1465" s="10">
        <v>1.0200000000000001E-2</v>
      </c>
      <c r="Y1465" s="769"/>
      <c r="Z1465" s="769" t="s">
        <v>2157</v>
      </c>
      <c r="AA1465" s="369">
        <v>1</v>
      </c>
      <c r="AB1465" s="369">
        <v>3.2</v>
      </c>
      <c r="AC1465" s="10">
        <v>1.0200000000000001E-2</v>
      </c>
      <c r="AD1465" s="10">
        <v>1.0200000000000001E-2</v>
      </c>
    </row>
    <row r="1466" spans="2:30">
      <c r="B1466" s="535"/>
      <c r="C1466" s="535" t="s">
        <v>3814</v>
      </c>
      <c r="D1466" s="535" t="s">
        <v>3792</v>
      </c>
      <c r="E1466" s="535">
        <v>1469</v>
      </c>
      <c r="F1466" s="537" t="str">
        <f>Dumpadas[[#This Row],[punto]] &amp; " "&amp;Dumpadas[[#This Row],[jornada]]&amp;" " &amp; Dumpadas[[#This Row],[N°Acop]] &amp; " " &amp; TEXT(Dumpadas[[#This Row],[fecha ]], "dd-mm-yyyy")</f>
        <v>NIVEL 974 M4 7S L30 AM 1469 12-05-2026</v>
      </c>
      <c r="G1466" s="535" t="s">
        <v>14</v>
      </c>
      <c r="H1466" s="538">
        <v>46154</v>
      </c>
      <c r="I1466" s="535">
        <v>3.2</v>
      </c>
      <c r="J1466" s="539">
        <v>1.41E-2</v>
      </c>
      <c r="K1466" s="539">
        <f>+IF(Dumpadas[[#This Row],[ley]]&gt;0.03,0.03,Dumpadas[[#This Row],[ley]])</f>
        <v>1.41E-2</v>
      </c>
      <c r="L1466" s="539"/>
      <c r="M1466" s="535">
        <v>29060</v>
      </c>
      <c r="N1466" s="535"/>
      <c r="O1466" s="539"/>
      <c r="P1466" s="540" t="str" cm="1">
        <f t="array" ref="P1466">INDEX(Rangos!$E$3:$E$16,MATCH(1,(Dumpadas[[#This Row],[ley]]&gt;=Rangos!$B$3:$B$16)*(Dumpadas[[#This Row],[ley]]&lt;=Rangos!$C$3:$C$16),0))</f>
        <v>E</v>
      </c>
      <c r="R1466" s="769"/>
      <c r="S1466" s="769" t="s">
        <v>2158</v>
      </c>
      <c r="T1466" s="369">
        <v>1</v>
      </c>
      <c r="U1466" s="369">
        <v>3.2</v>
      </c>
      <c r="V1466" s="10">
        <v>1.66E-2</v>
      </c>
      <c r="Y1466" s="769"/>
      <c r="Z1466" s="769" t="s">
        <v>2158</v>
      </c>
      <c r="AA1466" s="369">
        <v>1</v>
      </c>
      <c r="AB1466" s="369">
        <v>3.2</v>
      </c>
      <c r="AC1466" s="10">
        <v>1.66E-2</v>
      </c>
      <c r="AD1466" s="10">
        <v>1.66E-2</v>
      </c>
    </row>
    <row r="1467" spans="2:30">
      <c r="B1467" s="535"/>
      <c r="C1467" s="535" t="s">
        <v>3814</v>
      </c>
      <c r="D1467" s="535" t="s">
        <v>3792</v>
      </c>
      <c r="E1467" s="535">
        <v>1470</v>
      </c>
      <c r="F1467" s="537" t="str">
        <f>Dumpadas[[#This Row],[punto]] &amp; " "&amp;Dumpadas[[#This Row],[jornada]]&amp;" " &amp; Dumpadas[[#This Row],[N°Acop]] &amp; " " &amp; TEXT(Dumpadas[[#This Row],[fecha ]], "dd-mm-yyyy")</f>
        <v>NIVEL 974 M4 7S L30 AM 1470 12-05-2026</v>
      </c>
      <c r="G1467" s="535" t="s">
        <v>14</v>
      </c>
      <c r="H1467" s="538">
        <v>46154</v>
      </c>
      <c r="I1467" s="535">
        <v>3.2</v>
      </c>
      <c r="J1467" s="539">
        <v>1.5599999999999999E-2</v>
      </c>
      <c r="K1467" s="539">
        <f>+IF(Dumpadas[[#This Row],[ley]]&gt;0.03,0.03,Dumpadas[[#This Row],[ley]])</f>
        <v>1.5599999999999999E-2</v>
      </c>
      <c r="L1467" s="539"/>
      <c r="M1467" s="535">
        <v>29060</v>
      </c>
      <c r="N1467" s="535"/>
      <c r="O1467" s="539"/>
      <c r="P1467" s="540" t="str" cm="1">
        <f t="array" ref="P1467">INDEX(Rangos!$E$3:$E$16,MATCH(1,(Dumpadas[[#This Row],[ley]]&gt;=Rangos!$B$3:$B$16)*(Dumpadas[[#This Row],[ley]]&lt;=Rangos!$C$3:$C$16),0))</f>
        <v>F</v>
      </c>
      <c r="R1467" s="769"/>
      <c r="S1467" s="769" t="s">
        <v>2159</v>
      </c>
      <c r="T1467" s="369">
        <v>1</v>
      </c>
      <c r="U1467" s="369">
        <v>3.2</v>
      </c>
      <c r="V1467" s="10">
        <v>1.6299999999999999E-2</v>
      </c>
      <c r="Y1467" s="769"/>
      <c r="Z1467" s="769" t="s">
        <v>2159</v>
      </c>
      <c r="AA1467" s="369">
        <v>1</v>
      </c>
      <c r="AB1467" s="369">
        <v>3.2</v>
      </c>
      <c r="AC1467" s="10">
        <v>1.6299999999999999E-2</v>
      </c>
      <c r="AD1467" s="10">
        <v>1.6299999999999999E-2</v>
      </c>
    </row>
    <row r="1468" spans="2:30">
      <c r="B1468" s="535"/>
      <c r="C1468" s="535" t="s">
        <v>3814</v>
      </c>
      <c r="D1468" s="535" t="s">
        <v>3792</v>
      </c>
      <c r="E1468" s="535">
        <v>1471</v>
      </c>
      <c r="F1468" s="537" t="str">
        <f>Dumpadas[[#This Row],[punto]] &amp; " "&amp;Dumpadas[[#This Row],[jornada]]&amp;" " &amp; Dumpadas[[#This Row],[N°Acop]] &amp; " " &amp; TEXT(Dumpadas[[#This Row],[fecha ]], "dd-mm-yyyy")</f>
        <v>NIVEL 974 M4 7S L30 AM 1471 12-05-2026</v>
      </c>
      <c r="G1468" s="535" t="s">
        <v>14</v>
      </c>
      <c r="H1468" s="538">
        <v>46154</v>
      </c>
      <c r="I1468" s="535">
        <v>3.2</v>
      </c>
      <c r="J1468" s="539">
        <v>1.9900000000000001E-2</v>
      </c>
      <c r="K1468" s="539">
        <f>+IF(Dumpadas[[#This Row],[ley]]&gt;0.03,0.03,Dumpadas[[#This Row],[ley]])</f>
        <v>1.9900000000000001E-2</v>
      </c>
      <c r="L1468" s="539"/>
      <c r="M1468" s="535">
        <v>29060</v>
      </c>
      <c r="N1468" s="535"/>
      <c r="O1468" s="539"/>
      <c r="P1468" s="540" t="str" cm="1">
        <f t="array" ref="P1468">INDEX(Rangos!$E$3:$E$16,MATCH(1,(Dumpadas[[#This Row],[ley]]&gt;=Rangos!$B$3:$B$16)*(Dumpadas[[#This Row],[ley]]&lt;=Rangos!$C$3:$C$16),0))</f>
        <v>H</v>
      </c>
      <c r="R1468" s="769"/>
      <c r="S1468" s="769" t="s">
        <v>2160</v>
      </c>
      <c r="T1468" s="369">
        <v>1</v>
      </c>
      <c r="U1468" s="369">
        <v>3.2</v>
      </c>
      <c r="V1468" s="10">
        <v>1.8700000000000001E-2</v>
      </c>
      <c r="Y1468" s="769"/>
      <c r="Z1468" s="769" t="s">
        <v>2160</v>
      </c>
      <c r="AA1468" s="369">
        <v>1</v>
      </c>
      <c r="AB1468" s="369">
        <v>3.2</v>
      </c>
      <c r="AC1468" s="10">
        <v>1.8700000000000001E-2</v>
      </c>
      <c r="AD1468" s="10">
        <v>1.8700000000000001E-2</v>
      </c>
    </row>
    <row r="1469" spans="2:30">
      <c r="B1469" s="535"/>
      <c r="C1469" s="535" t="s">
        <v>3814</v>
      </c>
      <c r="D1469" s="535" t="s">
        <v>3792</v>
      </c>
      <c r="E1469" s="535">
        <v>1472</v>
      </c>
      <c r="F1469" s="537" t="str">
        <f>Dumpadas[[#This Row],[punto]] &amp; " "&amp;Dumpadas[[#This Row],[jornada]]&amp;" " &amp; Dumpadas[[#This Row],[N°Acop]] &amp; " " &amp; TEXT(Dumpadas[[#This Row],[fecha ]], "dd-mm-yyyy")</f>
        <v>NIVEL 974 M4 7S L30 AM 1472 12-05-2026</v>
      </c>
      <c r="G1469" s="535" t="s">
        <v>14</v>
      </c>
      <c r="H1469" s="538">
        <v>46154</v>
      </c>
      <c r="I1469" s="535">
        <v>3.2</v>
      </c>
      <c r="J1469" s="539">
        <v>1.8700000000000001E-2</v>
      </c>
      <c r="K1469" s="539">
        <f>+IF(Dumpadas[[#This Row],[ley]]&gt;0.03,0.03,Dumpadas[[#This Row],[ley]])</f>
        <v>1.8700000000000001E-2</v>
      </c>
      <c r="L1469" s="539"/>
      <c r="M1469" s="535">
        <v>29060</v>
      </c>
      <c r="N1469" s="535"/>
      <c r="O1469" s="539"/>
      <c r="P1469" s="540" t="str" cm="1">
        <f t="array" ref="P1469">INDEX(Rangos!$E$3:$E$16,MATCH(1,(Dumpadas[[#This Row],[ley]]&gt;=Rangos!$B$3:$B$16)*(Dumpadas[[#This Row],[ley]]&lt;=Rangos!$C$3:$C$16),0))</f>
        <v>G</v>
      </c>
      <c r="R1469" s="769"/>
      <c r="S1469" s="769" t="s">
        <v>2161</v>
      </c>
      <c r="T1469" s="369">
        <v>1</v>
      </c>
      <c r="U1469" s="369">
        <v>3.2</v>
      </c>
      <c r="V1469" s="10">
        <v>1.47E-2</v>
      </c>
      <c r="Y1469" s="769"/>
      <c r="Z1469" s="769" t="s">
        <v>2161</v>
      </c>
      <c r="AA1469" s="369">
        <v>1</v>
      </c>
      <c r="AB1469" s="369">
        <v>3.2</v>
      </c>
      <c r="AC1469" s="10">
        <v>1.47E-2</v>
      </c>
      <c r="AD1469" s="10">
        <v>1.47E-2</v>
      </c>
    </row>
    <row r="1470" spans="2:30">
      <c r="B1470" s="535"/>
      <c r="C1470" s="535" t="s">
        <v>3814</v>
      </c>
      <c r="D1470" s="535" t="s">
        <v>3792</v>
      </c>
      <c r="E1470" s="535">
        <v>1473</v>
      </c>
      <c r="F1470" s="537" t="str">
        <f>Dumpadas[[#This Row],[punto]] &amp; " "&amp;Dumpadas[[#This Row],[jornada]]&amp;" " &amp; Dumpadas[[#This Row],[N°Acop]] &amp; " " &amp; TEXT(Dumpadas[[#This Row],[fecha ]], "dd-mm-yyyy")</f>
        <v>NIVEL 974 M4 7S L30 AM 1473 12-05-2026</v>
      </c>
      <c r="G1470" s="535" t="s">
        <v>14</v>
      </c>
      <c r="H1470" s="538">
        <v>46154</v>
      </c>
      <c r="I1470" s="535">
        <v>3.2</v>
      </c>
      <c r="J1470" s="539">
        <v>1.26E-2</v>
      </c>
      <c r="K1470" s="539">
        <f>+IF(Dumpadas[[#This Row],[ley]]&gt;0.03,0.03,Dumpadas[[#This Row],[ley]])</f>
        <v>1.26E-2</v>
      </c>
      <c r="L1470" s="539"/>
      <c r="M1470" s="535">
        <v>29060</v>
      </c>
      <c r="N1470" s="535"/>
      <c r="O1470" s="539"/>
      <c r="P1470" s="540" t="str" cm="1">
        <f t="array" ref="P1470">INDEX(Rangos!$E$3:$E$16,MATCH(1,(Dumpadas[[#This Row],[ley]]&gt;=Rangos!$B$3:$B$16)*(Dumpadas[[#This Row],[ley]]&lt;=Rangos!$C$3:$C$16),0))</f>
        <v>D</v>
      </c>
      <c r="R1470" s="769"/>
      <c r="S1470" s="769" t="s">
        <v>2162</v>
      </c>
      <c r="T1470" s="369">
        <v>1</v>
      </c>
      <c r="U1470" s="369">
        <v>3.2</v>
      </c>
      <c r="V1470" s="10">
        <v>1.6899999999999998E-2</v>
      </c>
      <c r="Y1470" s="769"/>
      <c r="Z1470" s="769" t="s">
        <v>2162</v>
      </c>
      <c r="AA1470" s="369">
        <v>1</v>
      </c>
      <c r="AB1470" s="369">
        <v>3.2</v>
      </c>
      <c r="AC1470" s="10">
        <v>1.6899999999999998E-2</v>
      </c>
      <c r="AD1470" s="10">
        <v>1.6899999999999998E-2</v>
      </c>
    </row>
    <row r="1471" spans="2:30">
      <c r="B1471" s="535"/>
      <c r="C1471" s="535" t="s">
        <v>3814</v>
      </c>
      <c r="D1471" s="535" t="s">
        <v>3792</v>
      </c>
      <c r="E1471" s="535">
        <v>1474</v>
      </c>
      <c r="F1471" s="537" t="str">
        <f>Dumpadas[[#This Row],[punto]] &amp; " "&amp;Dumpadas[[#This Row],[jornada]]&amp;" " &amp; Dumpadas[[#This Row],[N°Acop]] &amp; " " &amp; TEXT(Dumpadas[[#This Row],[fecha ]], "dd-mm-yyyy")</f>
        <v>NIVEL 974 M4 7S L30 AM 1474 12-05-2026</v>
      </c>
      <c r="G1471" s="535" t="s">
        <v>14</v>
      </c>
      <c r="H1471" s="538">
        <v>46154</v>
      </c>
      <c r="I1471" s="535">
        <v>3.2</v>
      </c>
      <c r="J1471" s="539">
        <v>1.5100000000000001E-2</v>
      </c>
      <c r="K1471" s="539">
        <f>+IF(Dumpadas[[#This Row],[ley]]&gt;0.03,0.03,Dumpadas[[#This Row],[ley]])</f>
        <v>1.5100000000000001E-2</v>
      </c>
      <c r="L1471" s="539"/>
      <c r="M1471" s="535">
        <v>29060</v>
      </c>
      <c r="N1471" s="535"/>
      <c r="O1471" s="539"/>
      <c r="P1471" s="540" t="str" cm="1">
        <f t="array" ref="P1471">INDEX(Rangos!$E$3:$E$16,MATCH(1,(Dumpadas[[#This Row],[ley]]&gt;=Rangos!$B$3:$B$16)*(Dumpadas[[#This Row],[ley]]&lt;=Rangos!$C$3:$C$16),0))</f>
        <v>F</v>
      </c>
      <c r="R1471" s="769"/>
      <c r="S1471" s="769" t="s">
        <v>2163</v>
      </c>
      <c r="T1471" s="369">
        <v>1</v>
      </c>
      <c r="U1471" s="369">
        <v>3.2</v>
      </c>
      <c r="V1471" s="10">
        <v>1.38E-2</v>
      </c>
      <c r="Y1471" s="769"/>
      <c r="Z1471" s="769" t="s">
        <v>2163</v>
      </c>
      <c r="AA1471" s="369">
        <v>1</v>
      </c>
      <c r="AB1471" s="369">
        <v>3.2</v>
      </c>
      <c r="AC1471" s="10">
        <v>1.38E-2</v>
      </c>
      <c r="AD1471" s="10">
        <v>1.38E-2</v>
      </c>
    </row>
    <row r="1472" spans="2:30">
      <c r="B1472" s="535"/>
      <c r="C1472" s="535" t="s">
        <v>3814</v>
      </c>
      <c r="D1472" s="535" t="s">
        <v>3792</v>
      </c>
      <c r="E1472" s="535">
        <v>1475</v>
      </c>
      <c r="F1472" s="537" t="str">
        <f>Dumpadas[[#This Row],[punto]] &amp; " "&amp;Dumpadas[[#This Row],[jornada]]&amp;" " &amp; Dumpadas[[#This Row],[N°Acop]] &amp; " " &amp; TEXT(Dumpadas[[#This Row],[fecha ]], "dd-mm-yyyy")</f>
        <v>NIVEL 974 M4 7S L30 AM 1475 12-05-2026</v>
      </c>
      <c r="G1472" s="535" t="s">
        <v>14</v>
      </c>
      <c r="H1472" s="538">
        <v>46154</v>
      </c>
      <c r="I1472" s="535">
        <v>3.2</v>
      </c>
      <c r="J1472" s="539">
        <v>1.6199999999999999E-2</v>
      </c>
      <c r="K1472" s="539">
        <f>+IF(Dumpadas[[#This Row],[ley]]&gt;0.03,0.03,Dumpadas[[#This Row],[ley]])</f>
        <v>1.6199999999999999E-2</v>
      </c>
      <c r="L1472" s="539"/>
      <c r="M1472" s="535">
        <v>29060</v>
      </c>
      <c r="N1472" s="535"/>
      <c r="O1472" s="539"/>
      <c r="P1472" s="540" t="str" cm="1">
        <f t="array" ref="P1472">INDEX(Rangos!$E$3:$E$16,MATCH(1,(Dumpadas[[#This Row],[ley]]&gt;=Rangos!$B$3:$B$16)*(Dumpadas[[#This Row],[ley]]&lt;=Rangos!$C$3:$C$16),0))</f>
        <v>F</v>
      </c>
      <c r="R1472" s="769"/>
      <c r="S1472" s="769" t="s">
        <v>2164</v>
      </c>
      <c r="T1472" s="369">
        <v>1</v>
      </c>
      <c r="U1472" s="369">
        <v>3.2</v>
      </c>
      <c r="V1472" s="10">
        <v>1.12E-2</v>
      </c>
      <c r="Y1472" s="769"/>
      <c r="Z1472" s="769" t="s">
        <v>2164</v>
      </c>
      <c r="AA1472" s="369">
        <v>1</v>
      </c>
      <c r="AB1472" s="369">
        <v>3.2</v>
      </c>
      <c r="AC1472" s="10">
        <v>1.12E-2</v>
      </c>
      <c r="AD1472" s="10">
        <v>1.12E-2</v>
      </c>
    </row>
    <row r="1473" spans="2:30">
      <c r="B1473" s="386"/>
      <c r="C1473" s="773" t="s">
        <v>3804</v>
      </c>
      <c r="D1473" s="773" t="s">
        <v>3792</v>
      </c>
      <c r="E1473" s="386">
        <v>1476</v>
      </c>
      <c r="F1473" s="410" t="str">
        <f>Dumpadas[[#This Row],[punto]] &amp; " "&amp;Dumpadas[[#This Row],[jornada]]&amp;" " &amp; Dumpadas[[#This Row],[N°Acop]] &amp; " " &amp; TEXT(Dumpadas[[#This Row],[fecha ]], "dd-mm-yyyy")</f>
        <v>NIVEL 974 M4 7S L32 AM 1476 13-05-2026</v>
      </c>
      <c r="G1473" s="386" t="s">
        <v>14</v>
      </c>
      <c r="H1473" s="387">
        <v>46155</v>
      </c>
      <c r="I1473" s="386">
        <v>3.2</v>
      </c>
      <c r="J1473" s="8">
        <v>1.54E-2</v>
      </c>
      <c r="K1473" s="8">
        <f>+IF(Dumpadas[[#This Row],[ley]]&gt;0.03,0.03,Dumpadas[[#This Row],[ley]])</f>
        <v>1.54E-2</v>
      </c>
      <c r="L1473" s="8"/>
      <c r="M1473" s="386">
        <v>29061</v>
      </c>
      <c r="N1473" s="386"/>
      <c r="O1473" s="8"/>
      <c r="P1473" s="388" t="str" cm="1">
        <f t="array" ref="P1473">INDEX(Rangos!$E$3:$E$16,MATCH(1,(Dumpadas[[#This Row],[ley]]&gt;=Rangos!$B$3:$B$16)*(Dumpadas[[#This Row],[ley]]&lt;=Rangos!$C$3:$C$16),0))</f>
        <v>F</v>
      </c>
      <c r="R1473" s="769"/>
      <c r="S1473" s="769" t="s">
        <v>2165</v>
      </c>
      <c r="T1473" s="369">
        <v>1</v>
      </c>
      <c r="U1473" s="369">
        <v>3.2</v>
      </c>
      <c r="V1473" s="10">
        <v>1.4500000000000001E-2</v>
      </c>
      <c r="Y1473" s="769"/>
      <c r="Z1473" s="769" t="s">
        <v>2165</v>
      </c>
      <c r="AA1473" s="369">
        <v>1</v>
      </c>
      <c r="AB1473" s="369">
        <v>3.2</v>
      </c>
      <c r="AC1473" s="10">
        <v>1.4500000000000001E-2</v>
      </c>
      <c r="AD1473" s="10">
        <v>1.4500000000000001E-2</v>
      </c>
    </row>
    <row r="1474" spans="2:30">
      <c r="B1474" s="386"/>
      <c r="C1474" s="773" t="s">
        <v>3804</v>
      </c>
      <c r="D1474" s="773" t="s">
        <v>3792</v>
      </c>
      <c r="E1474" s="386">
        <v>1477</v>
      </c>
      <c r="F1474" s="410" t="str">
        <f>Dumpadas[[#This Row],[punto]] &amp; " "&amp;Dumpadas[[#This Row],[jornada]]&amp;" " &amp; Dumpadas[[#This Row],[N°Acop]] &amp; " " &amp; TEXT(Dumpadas[[#This Row],[fecha ]], "dd-mm-yyyy")</f>
        <v>NIVEL 974 M4 7S L32 AM 1477 13-05-2026</v>
      </c>
      <c r="G1474" s="386" t="s">
        <v>14</v>
      </c>
      <c r="H1474" s="387">
        <v>46155</v>
      </c>
      <c r="I1474" s="386">
        <v>3.2</v>
      </c>
      <c r="J1474" s="8">
        <v>1.2200000000000001E-2</v>
      </c>
      <c r="K1474" s="8">
        <f>+IF(Dumpadas[[#This Row],[ley]]&gt;0.03,0.03,Dumpadas[[#This Row],[ley]])</f>
        <v>1.2200000000000001E-2</v>
      </c>
      <c r="L1474" s="8"/>
      <c r="M1474" s="386">
        <v>29061</v>
      </c>
      <c r="N1474" s="386"/>
      <c r="O1474" s="8"/>
      <c r="P1474" s="388" t="str" cm="1">
        <f t="array" ref="P1474">INDEX(Rangos!$E$3:$E$16,MATCH(1,(Dumpadas[[#This Row],[ley]]&gt;=Rangos!$B$3:$B$16)*(Dumpadas[[#This Row],[ley]]&lt;=Rangos!$C$3:$C$16),0))</f>
        <v>D</v>
      </c>
      <c r="R1474" s="769"/>
      <c r="S1474" s="769" t="s">
        <v>2166</v>
      </c>
      <c r="T1474" s="369">
        <v>1</v>
      </c>
      <c r="U1474" s="369">
        <v>3.2</v>
      </c>
      <c r="V1474" s="10">
        <v>1.2800000000000001E-2</v>
      </c>
      <c r="Y1474" s="769"/>
      <c r="Z1474" s="769" t="s">
        <v>2166</v>
      </c>
      <c r="AA1474" s="369">
        <v>1</v>
      </c>
      <c r="AB1474" s="369">
        <v>3.2</v>
      </c>
      <c r="AC1474" s="10">
        <v>1.2800000000000001E-2</v>
      </c>
      <c r="AD1474" s="10">
        <v>1.2800000000000001E-2</v>
      </c>
    </row>
    <row r="1475" spans="2:30">
      <c r="B1475" s="386"/>
      <c r="C1475" s="773" t="s">
        <v>3804</v>
      </c>
      <c r="D1475" s="773" t="s">
        <v>3792</v>
      </c>
      <c r="E1475" s="386">
        <v>1478</v>
      </c>
      <c r="F1475" s="410" t="str">
        <f>Dumpadas[[#This Row],[punto]] &amp; " "&amp;Dumpadas[[#This Row],[jornada]]&amp;" " &amp; Dumpadas[[#This Row],[N°Acop]] &amp; " " &amp; TEXT(Dumpadas[[#This Row],[fecha ]], "dd-mm-yyyy")</f>
        <v>NIVEL 974 M4 7S L32 AM 1478 13-05-2026</v>
      </c>
      <c r="G1475" s="386" t="s">
        <v>14</v>
      </c>
      <c r="H1475" s="387">
        <v>46155</v>
      </c>
      <c r="I1475" s="386">
        <v>3.2</v>
      </c>
      <c r="J1475" s="8">
        <v>1.41E-2</v>
      </c>
      <c r="K1475" s="8">
        <f>+IF(Dumpadas[[#This Row],[ley]]&gt;0.03,0.03,Dumpadas[[#This Row],[ley]])</f>
        <v>1.41E-2</v>
      </c>
      <c r="L1475" s="8"/>
      <c r="M1475" s="386">
        <v>29061</v>
      </c>
      <c r="N1475" s="386"/>
      <c r="O1475" s="8"/>
      <c r="P1475" s="388" t="str" cm="1">
        <f t="array" ref="P1475">INDEX(Rangos!$E$3:$E$16,MATCH(1,(Dumpadas[[#This Row],[ley]]&gt;=Rangos!$B$3:$B$16)*(Dumpadas[[#This Row],[ley]]&lt;=Rangos!$C$3:$C$16),0))</f>
        <v>E</v>
      </c>
      <c r="R1475" s="769"/>
      <c r="S1475" s="769" t="s">
        <v>2167</v>
      </c>
      <c r="T1475" s="369">
        <v>1</v>
      </c>
      <c r="U1475" s="369">
        <v>3.2</v>
      </c>
      <c r="V1475" s="10">
        <v>1.4500000000000001E-2</v>
      </c>
      <c r="Y1475" s="769"/>
      <c r="Z1475" s="769" t="s">
        <v>2167</v>
      </c>
      <c r="AA1475" s="369">
        <v>1</v>
      </c>
      <c r="AB1475" s="369">
        <v>3.2</v>
      </c>
      <c r="AC1475" s="10">
        <v>1.4500000000000001E-2</v>
      </c>
      <c r="AD1475" s="10">
        <v>1.4500000000000001E-2</v>
      </c>
    </row>
    <row r="1476" spans="2:30">
      <c r="B1476" s="386"/>
      <c r="C1476" s="773" t="s">
        <v>3804</v>
      </c>
      <c r="D1476" s="773" t="s">
        <v>3792</v>
      </c>
      <c r="E1476" s="386">
        <v>1479</v>
      </c>
      <c r="F1476" s="410" t="str">
        <f>Dumpadas[[#This Row],[punto]] &amp; " "&amp;Dumpadas[[#This Row],[jornada]]&amp;" " &amp; Dumpadas[[#This Row],[N°Acop]] &amp; " " &amp; TEXT(Dumpadas[[#This Row],[fecha ]], "dd-mm-yyyy")</f>
        <v>NIVEL 974 M4 7S L32 AM 1479 13-05-2026</v>
      </c>
      <c r="G1476" s="386" t="s">
        <v>14</v>
      </c>
      <c r="H1476" s="387">
        <v>46155</v>
      </c>
      <c r="I1476" s="386">
        <v>3.2</v>
      </c>
      <c r="J1476" s="8">
        <v>1.49E-2</v>
      </c>
      <c r="K1476" s="8">
        <f>+IF(Dumpadas[[#This Row],[ley]]&gt;0.03,0.03,Dumpadas[[#This Row],[ley]])</f>
        <v>1.49E-2</v>
      </c>
      <c r="L1476" s="8"/>
      <c r="M1476" s="386">
        <v>29061</v>
      </c>
      <c r="N1476" s="386"/>
      <c r="O1476" s="8"/>
      <c r="P1476" s="388" t="str" cm="1">
        <f t="array" ref="P1476">INDEX(Rangos!$E$3:$E$16,MATCH(1,(Dumpadas[[#This Row],[ley]]&gt;=Rangos!$B$3:$B$16)*(Dumpadas[[#This Row],[ley]]&lt;=Rangos!$C$3:$C$16),0))</f>
        <v>E</v>
      </c>
      <c r="R1476" s="769"/>
      <c r="S1476" s="769" t="s">
        <v>2168</v>
      </c>
      <c r="T1476" s="369">
        <v>1</v>
      </c>
      <c r="U1476" s="369">
        <v>3.2</v>
      </c>
      <c r="V1476" s="10">
        <v>1.4500000000000001E-2</v>
      </c>
      <c r="Y1476" s="769"/>
      <c r="Z1476" s="769" t="s">
        <v>2168</v>
      </c>
      <c r="AA1476" s="369">
        <v>1</v>
      </c>
      <c r="AB1476" s="369">
        <v>3.2</v>
      </c>
      <c r="AC1476" s="10">
        <v>1.4500000000000001E-2</v>
      </c>
      <c r="AD1476" s="10">
        <v>1.4500000000000001E-2</v>
      </c>
    </row>
    <row r="1477" spans="2:30">
      <c r="B1477" s="386"/>
      <c r="C1477" s="773" t="s">
        <v>3804</v>
      </c>
      <c r="D1477" s="773" t="s">
        <v>3792</v>
      </c>
      <c r="E1477" s="386">
        <v>1480</v>
      </c>
      <c r="F1477" s="410" t="str">
        <f>Dumpadas[[#This Row],[punto]] &amp; " "&amp;Dumpadas[[#This Row],[jornada]]&amp;" " &amp; Dumpadas[[#This Row],[N°Acop]] &amp; " " &amp; TEXT(Dumpadas[[#This Row],[fecha ]], "dd-mm-yyyy")</f>
        <v>NIVEL 974 M4 7S L32 AM 1480 13-05-2026</v>
      </c>
      <c r="G1477" s="386" t="s">
        <v>14</v>
      </c>
      <c r="H1477" s="387">
        <v>46155</v>
      </c>
      <c r="I1477" s="386">
        <v>3.2</v>
      </c>
      <c r="J1477" s="8">
        <v>1.8100000000000002E-2</v>
      </c>
      <c r="K1477" s="8">
        <f>+IF(Dumpadas[[#This Row],[ley]]&gt;0.03,0.03,Dumpadas[[#This Row],[ley]])</f>
        <v>1.8100000000000002E-2</v>
      </c>
      <c r="L1477" s="8"/>
      <c r="M1477" s="386">
        <v>29061</v>
      </c>
      <c r="N1477" s="386"/>
      <c r="O1477" s="8"/>
      <c r="P1477" s="388" t="str" cm="1">
        <f t="array" ref="P1477">INDEX(Rangos!$E$3:$E$16,MATCH(1,(Dumpadas[[#This Row],[ley]]&gt;=Rangos!$B$3:$B$16)*(Dumpadas[[#This Row],[ley]]&lt;=Rangos!$C$3:$C$16),0))</f>
        <v>G</v>
      </c>
      <c r="R1477" s="769"/>
      <c r="S1477" s="769" t="s">
        <v>2169</v>
      </c>
      <c r="T1477" s="369">
        <v>1</v>
      </c>
      <c r="U1477" s="369">
        <v>3.2</v>
      </c>
      <c r="V1477" s="10">
        <v>1.04E-2</v>
      </c>
      <c r="Y1477" s="769"/>
      <c r="Z1477" s="769" t="s">
        <v>2169</v>
      </c>
      <c r="AA1477" s="369">
        <v>1</v>
      </c>
      <c r="AB1477" s="369">
        <v>3.2</v>
      </c>
      <c r="AC1477" s="10">
        <v>1.04E-2</v>
      </c>
      <c r="AD1477" s="10">
        <v>1.04E-2</v>
      </c>
    </row>
    <row r="1478" spans="2:30">
      <c r="B1478" s="386"/>
      <c r="C1478" s="773" t="s">
        <v>3804</v>
      </c>
      <c r="D1478" s="773" t="s">
        <v>3792</v>
      </c>
      <c r="E1478" s="386">
        <v>1481</v>
      </c>
      <c r="F1478" s="410" t="str">
        <f>Dumpadas[[#This Row],[punto]] &amp; " "&amp;Dumpadas[[#This Row],[jornada]]&amp;" " &amp; Dumpadas[[#This Row],[N°Acop]] &amp; " " &amp; TEXT(Dumpadas[[#This Row],[fecha ]], "dd-mm-yyyy")</f>
        <v>NIVEL 974 M4 7S L32 AM 1481 13-05-2026</v>
      </c>
      <c r="G1478" s="386" t="s">
        <v>14</v>
      </c>
      <c r="H1478" s="387">
        <v>46155</v>
      </c>
      <c r="I1478" s="386">
        <v>3.2</v>
      </c>
      <c r="J1478" s="8">
        <v>1.7600000000000001E-2</v>
      </c>
      <c r="K1478" s="8">
        <f>+IF(Dumpadas[[#This Row],[ley]]&gt;0.03,0.03,Dumpadas[[#This Row],[ley]])</f>
        <v>1.7600000000000001E-2</v>
      </c>
      <c r="L1478" s="8"/>
      <c r="M1478" s="386">
        <v>29061</v>
      </c>
      <c r="N1478" s="386"/>
      <c r="O1478" s="8"/>
      <c r="P1478" s="388" t="str" cm="1">
        <f t="array" ref="P1478">INDEX(Rangos!$E$3:$E$16,MATCH(1,(Dumpadas[[#This Row],[ley]]&gt;=Rangos!$B$3:$B$16)*(Dumpadas[[#This Row],[ley]]&lt;=Rangos!$C$3:$C$16),0))</f>
        <v>G</v>
      </c>
      <c r="R1478" s="769"/>
      <c r="S1478" s="769" t="s">
        <v>2170</v>
      </c>
      <c r="T1478" s="369">
        <v>1</v>
      </c>
      <c r="U1478" s="369">
        <v>3.2</v>
      </c>
      <c r="V1478" s="10">
        <v>0.01</v>
      </c>
      <c r="Y1478" s="769"/>
      <c r="Z1478" s="769" t="s">
        <v>2170</v>
      </c>
      <c r="AA1478" s="369">
        <v>1</v>
      </c>
      <c r="AB1478" s="369">
        <v>3.2</v>
      </c>
      <c r="AC1478" s="10">
        <v>0.01</v>
      </c>
      <c r="AD1478" s="10">
        <v>0.01</v>
      </c>
    </row>
    <row r="1479" spans="2:30">
      <c r="B1479" s="386"/>
      <c r="C1479" s="773" t="s">
        <v>3804</v>
      </c>
      <c r="D1479" s="773" t="s">
        <v>3792</v>
      </c>
      <c r="E1479" s="386">
        <v>1482</v>
      </c>
      <c r="F1479" s="410" t="str">
        <f>Dumpadas[[#This Row],[punto]] &amp; " "&amp;Dumpadas[[#This Row],[jornada]]&amp;" " &amp; Dumpadas[[#This Row],[N°Acop]] &amp; " " &amp; TEXT(Dumpadas[[#This Row],[fecha ]], "dd-mm-yyyy")</f>
        <v>NIVEL 974 M4 7S L32 AM 1482 13-05-2026</v>
      </c>
      <c r="G1479" s="386" t="s">
        <v>14</v>
      </c>
      <c r="H1479" s="387">
        <v>46155</v>
      </c>
      <c r="I1479" s="386">
        <v>3.2</v>
      </c>
      <c r="J1479" s="8">
        <v>1.4800000000000001E-2</v>
      </c>
      <c r="K1479" s="8">
        <f>+IF(Dumpadas[[#This Row],[ley]]&gt;0.03,0.03,Dumpadas[[#This Row],[ley]])</f>
        <v>1.4800000000000001E-2</v>
      </c>
      <c r="L1479" s="8"/>
      <c r="M1479" s="386">
        <v>29061</v>
      </c>
      <c r="N1479" s="386"/>
      <c r="O1479" s="8"/>
      <c r="P1479" s="388" t="str" cm="1">
        <f t="array" ref="P1479">INDEX(Rangos!$E$3:$E$16,MATCH(1,(Dumpadas[[#This Row],[ley]]&gt;=Rangos!$B$3:$B$16)*(Dumpadas[[#This Row],[ley]]&lt;=Rangos!$C$3:$C$16),0))</f>
        <v>E</v>
      </c>
      <c r="R1479" s="769"/>
      <c r="S1479" s="769" t="s">
        <v>2171</v>
      </c>
      <c r="T1479" s="369">
        <v>1</v>
      </c>
      <c r="U1479" s="369">
        <v>3.2</v>
      </c>
      <c r="V1479" s="10">
        <v>8.9999999999999993E-3</v>
      </c>
      <c r="Y1479" s="769"/>
      <c r="Z1479" s="769" t="s">
        <v>2171</v>
      </c>
      <c r="AA1479" s="369">
        <v>1</v>
      </c>
      <c r="AB1479" s="369">
        <v>3.2</v>
      </c>
      <c r="AC1479" s="10">
        <v>8.9999999999999993E-3</v>
      </c>
      <c r="AD1479" s="10">
        <v>8.9999999999999993E-3</v>
      </c>
    </row>
    <row r="1480" spans="2:30">
      <c r="B1480" s="386"/>
      <c r="C1480" s="773" t="s">
        <v>3804</v>
      </c>
      <c r="D1480" s="773" t="s">
        <v>3792</v>
      </c>
      <c r="E1480" s="386">
        <v>1483</v>
      </c>
      <c r="F1480" s="410" t="str">
        <f>Dumpadas[[#This Row],[punto]] &amp; " "&amp;Dumpadas[[#This Row],[jornada]]&amp;" " &amp; Dumpadas[[#This Row],[N°Acop]] &amp; " " &amp; TEXT(Dumpadas[[#This Row],[fecha ]], "dd-mm-yyyy")</f>
        <v>NIVEL 974 M4 7S L32 AM 1483 13-05-2026</v>
      </c>
      <c r="G1480" s="386" t="s">
        <v>14</v>
      </c>
      <c r="H1480" s="387">
        <v>46155</v>
      </c>
      <c r="I1480" s="386">
        <v>3.2</v>
      </c>
      <c r="J1480" s="8">
        <v>1.55E-2</v>
      </c>
      <c r="K1480" s="8">
        <f>+IF(Dumpadas[[#This Row],[ley]]&gt;0.03,0.03,Dumpadas[[#This Row],[ley]])</f>
        <v>1.55E-2</v>
      </c>
      <c r="L1480" s="8"/>
      <c r="M1480" s="386">
        <v>29061</v>
      </c>
      <c r="N1480" s="386"/>
      <c r="O1480" s="8"/>
      <c r="P1480" s="388" t="str" cm="1">
        <f t="array" ref="P1480">INDEX(Rangos!$E$3:$E$16,MATCH(1,(Dumpadas[[#This Row],[ley]]&gt;=Rangos!$B$3:$B$16)*(Dumpadas[[#This Row],[ley]]&lt;=Rangos!$C$3:$C$16),0))</f>
        <v>F</v>
      </c>
      <c r="R1480" s="769"/>
      <c r="S1480" s="769" t="s">
        <v>2172</v>
      </c>
      <c r="T1480" s="369">
        <v>1</v>
      </c>
      <c r="U1480" s="369">
        <v>3.2</v>
      </c>
      <c r="V1480" s="10">
        <v>1.04E-2</v>
      </c>
      <c r="Y1480" s="769"/>
      <c r="Z1480" s="769" t="s">
        <v>2172</v>
      </c>
      <c r="AA1480" s="369">
        <v>1</v>
      </c>
      <c r="AB1480" s="369">
        <v>3.2</v>
      </c>
      <c r="AC1480" s="10">
        <v>1.04E-2</v>
      </c>
      <c r="AD1480" s="10">
        <v>1.04E-2</v>
      </c>
    </row>
    <row r="1481" spans="2:30">
      <c r="B1481" s="535"/>
      <c r="C1481" s="535" t="s">
        <v>3786</v>
      </c>
      <c r="D1481" s="535" t="s">
        <v>227</v>
      </c>
      <c r="E1481" s="535">
        <v>1484</v>
      </c>
      <c r="F1481" s="537" t="str">
        <f>Dumpadas[[#This Row],[punto]] &amp; " "&amp;Dumpadas[[#This Row],[jornada]]&amp;" " &amp; Dumpadas[[#This Row],[N°Acop]] &amp; " " &amp; TEXT(Dumpadas[[#This Row],[fecha ]], "dd-mm-yyyy")</f>
        <v>NIVEL 974 M4 6N AM 1484 14-05-2026</v>
      </c>
      <c r="G1481" s="535" t="s">
        <v>14</v>
      </c>
      <c r="H1481" s="538">
        <v>46156</v>
      </c>
      <c r="I1481" s="535">
        <v>3.2</v>
      </c>
      <c r="J1481" s="539">
        <v>1.89E-2</v>
      </c>
      <c r="K1481" s="539">
        <f>+IF(Dumpadas[[#This Row],[ley]]&gt;0.03,0.03,Dumpadas[[#This Row],[ley]])</f>
        <v>1.89E-2</v>
      </c>
      <c r="L1481" s="539"/>
      <c r="M1481" s="535">
        <v>29066</v>
      </c>
      <c r="N1481" s="535"/>
      <c r="O1481" s="539"/>
      <c r="P1481" s="540" t="str" cm="1">
        <f t="array" ref="P1481">INDEX(Rangos!$E$3:$E$16,MATCH(1,(Dumpadas[[#This Row],[ley]]&gt;=Rangos!$B$3:$B$16)*(Dumpadas[[#This Row],[ley]]&lt;=Rangos!$C$3:$C$16),0))</f>
        <v>G</v>
      </c>
      <c r="R1481" s="769"/>
      <c r="S1481" s="769" t="s">
        <v>2173</v>
      </c>
      <c r="T1481" s="369">
        <v>1</v>
      </c>
      <c r="U1481" s="369">
        <v>3.2</v>
      </c>
      <c r="V1481" s="10">
        <v>1.44E-2</v>
      </c>
      <c r="Y1481" s="769"/>
      <c r="Z1481" s="769" t="s">
        <v>2173</v>
      </c>
      <c r="AA1481" s="369">
        <v>1</v>
      </c>
      <c r="AB1481" s="369">
        <v>3.2</v>
      </c>
      <c r="AC1481" s="10">
        <v>1.44E-2</v>
      </c>
      <c r="AD1481" s="10">
        <v>1.44E-2</v>
      </c>
    </row>
    <row r="1482" spans="2:30">
      <c r="B1482" s="535"/>
      <c r="C1482" s="535" t="s">
        <v>3786</v>
      </c>
      <c r="D1482" s="535" t="s">
        <v>227</v>
      </c>
      <c r="E1482" s="535">
        <v>1485</v>
      </c>
      <c r="F1482" s="537" t="str">
        <f>Dumpadas[[#This Row],[punto]] &amp; " "&amp;Dumpadas[[#This Row],[jornada]]&amp;" " &amp; Dumpadas[[#This Row],[N°Acop]] &amp; " " &amp; TEXT(Dumpadas[[#This Row],[fecha ]], "dd-mm-yyyy")</f>
        <v>NIVEL 974 M4 6N AM 1485 14-05-2026</v>
      </c>
      <c r="G1482" s="535" t="s">
        <v>14</v>
      </c>
      <c r="H1482" s="538">
        <v>46156</v>
      </c>
      <c r="I1482" s="535">
        <v>3.2</v>
      </c>
      <c r="J1482" s="539">
        <v>1.5800000000000002E-2</v>
      </c>
      <c r="K1482" s="539">
        <f>+IF(Dumpadas[[#This Row],[ley]]&gt;0.03,0.03,Dumpadas[[#This Row],[ley]])</f>
        <v>1.5800000000000002E-2</v>
      </c>
      <c r="L1482" s="539"/>
      <c r="M1482" s="535">
        <v>29066</v>
      </c>
      <c r="N1482" s="535"/>
      <c r="O1482" s="539"/>
      <c r="P1482" s="540" t="str" cm="1">
        <f t="array" ref="P1482">INDEX(Rangos!$E$3:$E$16,MATCH(1,(Dumpadas[[#This Row],[ley]]&gt;=Rangos!$B$3:$B$16)*(Dumpadas[[#This Row],[ley]]&lt;=Rangos!$C$3:$C$16),0))</f>
        <v>F</v>
      </c>
      <c r="R1482" s="769"/>
      <c r="S1482" s="769" t="s">
        <v>2174</v>
      </c>
      <c r="T1482" s="369">
        <v>1</v>
      </c>
      <c r="U1482" s="369">
        <v>3.2</v>
      </c>
      <c r="V1482" s="10">
        <v>1.0200000000000001E-2</v>
      </c>
      <c r="Y1482" s="769"/>
      <c r="Z1482" s="769" t="s">
        <v>2174</v>
      </c>
      <c r="AA1482" s="369">
        <v>1</v>
      </c>
      <c r="AB1482" s="369">
        <v>3.2</v>
      </c>
      <c r="AC1482" s="10">
        <v>1.0200000000000001E-2</v>
      </c>
      <c r="AD1482" s="10">
        <v>1.0200000000000001E-2</v>
      </c>
    </row>
    <row r="1483" spans="2:30">
      <c r="B1483" s="535"/>
      <c r="C1483" s="535" t="s">
        <v>3786</v>
      </c>
      <c r="D1483" s="535" t="s">
        <v>227</v>
      </c>
      <c r="E1483" s="535">
        <v>1486</v>
      </c>
      <c r="F1483" s="537" t="str">
        <f>Dumpadas[[#This Row],[punto]] &amp; " "&amp;Dumpadas[[#This Row],[jornada]]&amp;" " &amp; Dumpadas[[#This Row],[N°Acop]] &amp; " " &amp; TEXT(Dumpadas[[#This Row],[fecha ]], "dd-mm-yyyy")</f>
        <v>NIVEL 974 M4 6N AM 1486 14-05-2026</v>
      </c>
      <c r="G1483" s="535" t="s">
        <v>14</v>
      </c>
      <c r="H1483" s="538">
        <v>46156</v>
      </c>
      <c r="I1483" s="535">
        <v>3.2</v>
      </c>
      <c r="J1483" s="539">
        <v>9.7000000000000003E-3</v>
      </c>
      <c r="K1483" s="539">
        <f>+IF(Dumpadas[[#This Row],[ley]]&gt;0.03,0.03,Dumpadas[[#This Row],[ley]])</f>
        <v>9.7000000000000003E-3</v>
      </c>
      <c r="L1483" s="539"/>
      <c r="M1483" s="535">
        <v>29066</v>
      </c>
      <c r="N1483" s="535"/>
      <c r="O1483" s="539"/>
      <c r="P1483" s="540" t="str" cm="1">
        <f t="array" ref="P1483">INDEX(Rangos!$E$3:$E$16,MATCH(1,(Dumpadas[[#This Row],[ley]]&gt;=Rangos!$B$3:$B$16)*(Dumpadas[[#This Row],[ley]]&lt;=Rangos!$C$3:$C$16),0))</f>
        <v>B</v>
      </c>
      <c r="R1483" s="769"/>
      <c r="S1483" s="769" t="s">
        <v>2175</v>
      </c>
      <c r="T1483" s="369">
        <v>1</v>
      </c>
      <c r="U1483" s="369">
        <v>3.2</v>
      </c>
      <c r="V1483" s="10">
        <v>1.1599999999999999E-2</v>
      </c>
      <c r="Y1483" s="769"/>
      <c r="Z1483" s="769" t="s">
        <v>2175</v>
      </c>
      <c r="AA1483" s="369">
        <v>1</v>
      </c>
      <c r="AB1483" s="369">
        <v>3.2</v>
      </c>
      <c r="AC1483" s="10">
        <v>1.1599999999999999E-2</v>
      </c>
      <c r="AD1483" s="10">
        <v>1.1599999999999999E-2</v>
      </c>
    </row>
    <row r="1484" spans="2:30">
      <c r="B1484" s="535"/>
      <c r="C1484" s="535" t="s">
        <v>3786</v>
      </c>
      <c r="D1484" s="535" t="s">
        <v>227</v>
      </c>
      <c r="E1484" s="535">
        <v>1487</v>
      </c>
      <c r="F1484" s="537" t="str">
        <f>Dumpadas[[#This Row],[punto]] &amp; " "&amp;Dumpadas[[#This Row],[jornada]]&amp;" " &amp; Dumpadas[[#This Row],[N°Acop]] &amp; " " &amp; TEXT(Dumpadas[[#This Row],[fecha ]], "dd-mm-yyyy")</f>
        <v>NIVEL 974 M4 6N AM 1487 14-05-2026</v>
      </c>
      <c r="G1484" s="535" t="s">
        <v>14</v>
      </c>
      <c r="H1484" s="538">
        <v>46156</v>
      </c>
      <c r="I1484" s="535">
        <v>3.2</v>
      </c>
      <c r="J1484" s="539">
        <v>1.4E-2</v>
      </c>
      <c r="K1484" s="539">
        <f>+IF(Dumpadas[[#This Row],[ley]]&gt;0.03,0.03,Dumpadas[[#This Row],[ley]])</f>
        <v>1.4E-2</v>
      </c>
      <c r="L1484" s="539"/>
      <c r="M1484" s="535">
        <v>29066</v>
      </c>
      <c r="N1484" s="535"/>
      <c r="O1484" s="539"/>
      <c r="P1484" s="540" t="str" cm="1">
        <f t="array" ref="P1484">INDEX(Rangos!$E$3:$E$16,MATCH(1,(Dumpadas[[#This Row],[ley]]&gt;=Rangos!$B$3:$B$16)*(Dumpadas[[#This Row],[ley]]&lt;=Rangos!$C$3:$C$16),0))</f>
        <v>E</v>
      </c>
      <c r="R1484" s="769"/>
      <c r="S1484" s="769" t="s">
        <v>2176</v>
      </c>
      <c r="T1484" s="369">
        <v>1</v>
      </c>
      <c r="U1484" s="369">
        <v>3.2</v>
      </c>
      <c r="V1484" s="10">
        <v>1.3599999999999999E-2</v>
      </c>
      <c r="Y1484" s="769"/>
      <c r="Z1484" s="769" t="s">
        <v>2176</v>
      </c>
      <c r="AA1484" s="369">
        <v>1</v>
      </c>
      <c r="AB1484" s="369">
        <v>3.2</v>
      </c>
      <c r="AC1484" s="10">
        <v>1.3599999999999999E-2</v>
      </c>
      <c r="AD1484" s="10">
        <v>1.3599999999999999E-2</v>
      </c>
    </row>
    <row r="1485" spans="2:30">
      <c r="B1485" s="535"/>
      <c r="C1485" s="535" t="s">
        <v>3786</v>
      </c>
      <c r="D1485" s="535" t="s">
        <v>227</v>
      </c>
      <c r="E1485" s="535">
        <v>1488</v>
      </c>
      <c r="F1485" s="537" t="str">
        <f>Dumpadas[[#This Row],[punto]] &amp; " "&amp;Dumpadas[[#This Row],[jornada]]&amp;" " &amp; Dumpadas[[#This Row],[N°Acop]] &amp; " " &amp; TEXT(Dumpadas[[#This Row],[fecha ]], "dd-mm-yyyy")</f>
        <v>NIVEL 974 M4 6N AM 1488 14-05-2026</v>
      </c>
      <c r="G1485" s="535" t="s">
        <v>14</v>
      </c>
      <c r="H1485" s="538">
        <v>46156</v>
      </c>
      <c r="I1485" s="535">
        <v>3.2</v>
      </c>
      <c r="J1485" s="539">
        <v>1.78E-2</v>
      </c>
      <c r="K1485" s="539">
        <f>+IF(Dumpadas[[#This Row],[ley]]&gt;0.03,0.03,Dumpadas[[#This Row],[ley]])</f>
        <v>1.78E-2</v>
      </c>
      <c r="L1485" s="539"/>
      <c r="M1485" s="535">
        <v>29066</v>
      </c>
      <c r="N1485" s="535"/>
      <c r="O1485" s="539"/>
      <c r="P1485" s="540" t="str" cm="1">
        <f t="array" ref="P1485">INDEX(Rangos!$E$3:$E$16,MATCH(1,(Dumpadas[[#This Row],[ley]]&gt;=Rangos!$B$3:$B$16)*(Dumpadas[[#This Row],[ley]]&lt;=Rangos!$C$3:$C$16),0))</f>
        <v>G</v>
      </c>
      <c r="R1485" s="769"/>
      <c r="S1485" s="769" t="s">
        <v>2177</v>
      </c>
      <c r="T1485" s="369">
        <v>1</v>
      </c>
      <c r="U1485" s="369">
        <v>3.2</v>
      </c>
      <c r="V1485" s="10">
        <v>1.4999999999999999E-2</v>
      </c>
      <c r="Y1485" s="769"/>
      <c r="Z1485" s="769" t="s">
        <v>2177</v>
      </c>
      <c r="AA1485" s="369">
        <v>1</v>
      </c>
      <c r="AB1485" s="369">
        <v>3.2</v>
      </c>
      <c r="AC1485" s="10">
        <v>1.4999999999999999E-2</v>
      </c>
      <c r="AD1485" s="10">
        <v>1.4999999999999999E-2</v>
      </c>
    </row>
    <row r="1486" spans="2:30">
      <c r="B1486" s="535"/>
      <c r="C1486" s="535" t="s">
        <v>3786</v>
      </c>
      <c r="D1486" s="535" t="s">
        <v>227</v>
      </c>
      <c r="E1486" s="535">
        <v>1489</v>
      </c>
      <c r="F1486" s="537" t="str">
        <f>Dumpadas[[#This Row],[punto]] &amp; " "&amp;Dumpadas[[#This Row],[jornada]]&amp;" " &amp; Dumpadas[[#This Row],[N°Acop]] &amp; " " &amp; TEXT(Dumpadas[[#This Row],[fecha ]], "dd-mm-yyyy")</f>
        <v>NIVEL 974 M4 6N AM 1489 14-05-2026</v>
      </c>
      <c r="G1486" s="535" t="s">
        <v>14</v>
      </c>
      <c r="H1486" s="538">
        <v>46156</v>
      </c>
      <c r="I1486" s="535">
        <v>3.2</v>
      </c>
      <c r="J1486" s="539">
        <v>2.1299999999999999E-2</v>
      </c>
      <c r="K1486" s="539">
        <f>+IF(Dumpadas[[#This Row],[ley]]&gt;0.03,0.03,Dumpadas[[#This Row],[ley]])</f>
        <v>2.1299999999999999E-2</v>
      </c>
      <c r="L1486" s="539"/>
      <c r="M1486" s="535">
        <v>29069</v>
      </c>
      <c r="N1486" s="535"/>
      <c r="O1486" s="539"/>
      <c r="P1486" s="540" t="str" cm="1">
        <f t="array" ref="P1486">INDEX(Rangos!$E$3:$E$16,MATCH(1,(Dumpadas[[#This Row],[ley]]&gt;=Rangos!$B$3:$B$16)*(Dumpadas[[#This Row],[ley]]&lt;=Rangos!$C$3:$C$16),0))</f>
        <v>I</v>
      </c>
      <c r="R1486" s="769"/>
      <c r="S1486" s="769" t="s">
        <v>2178</v>
      </c>
      <c r="T1486" s="369">
        <v>1</v>
      </c>
      <c r="U1486" s="369">
        <v>3.2</v>
      </c>
      <c r="V1486" s="10">
        <v>1.18E-2</v>
      </c>
      <c r="Y1486" s="769"/>
      <c r="Z1486" s="769" t="s">
        <v>2178</v>
      </c>
      <c r="AA1486" s="369">
        <v>1</v>
      </c>
      <c r="AB1486" s="369">
        <v>3.2</v>
      </c>
      <c r="AC1486" s="10">
        <v>1.18E-2</v>
      </c>
      <c r="AD1486" s="10">
        <v>1.18E-2</v>
      </c>
    </row>
    <row r="1487" spans="2:30">
      <c r="B1487" s="535"/>
      <c r="C1487" s="535" t="s">
        <v>3786</v>
      </c>
      <c r="D1487" s="535" t="s">
        <v>227</v>
      </c>
      <c r="E1487" s="535">
        <v>1490</v>
      </c>
      <c r="F1487" s="537" t="str">
        <f>Dumpadas[[#This Row],[punto]] &amp; " "&amp;Dumpadas[[#This Row],[jornada]]&amp;" " &amp; Dumpadas[[#This Row],[N°Acop]] &amp; " " &amp; TEXT(Dumpadas[[#This Row],[fecha ]], "dd-mm-yyyy")</f>
        <v>NIVEL 974 M4 6N AM 1490 14-05-2026</v>
      </c>
      <c r="G1487" s="535" t="s">
        <v>14</v>
      </c>
      <c r="H1487" s="538">
        <v>46156</v>
      </c>
      <c r="I1487" s="535">
        <v>3.2</v>
      </c>
      <c r="J1487" s="539">
        <v>1.6E-2</v>
      </c>
      <c r="K1487" s="539">
        <f>+IF(Dumpadas[[#This Row],[ley]]&gt;0.03,0.03,Dumpadas[[#This Row],[ley]])</f>
        <v>1.6E-2</v>
      </c>
      <c r="L1487" s="539"/>
      <c r="M1487" s="535">
        <v>29069</v>
      </c>
      <c r="N1487" s="535"/>
      <c r="O1487" s="539"/>
      <c r="P1487" s="540" t="str" cm="1">
        <f t="array" ref="P1487">INDEX(Rangos!$E$3:$E$16,MATCH(1,(Dumpadas[[#This Row],[ley]]&gt;=Rangos!$B$3:$B$16)*(Dumpadas[[#This Row],[ley]]&lt;=Rangos!$C$3:$C$16),0))</f>
        <v>F</v>
      </c>
      <c r="R1487" s="769"/>
      <c r="S1487" s="769" t="s">
        <v>2179</v>
      </c>
      <c r="T1487" s="369">
        <v>1</v>
      </c>
      <c r="U1487" s="369">
        <v>3.2</v>
      </c>
      <c r="V1487" s="10">
        <v>1.9300000000000001E-2</v>
      </c>
      <c r="Y1487" s="769"/>
      <c r="Z1487" s="769" t="s">
        <v>2179</v>
      </c>
      <c r="AA1487" s="369">
        <v>1</v>
      </c>
      <c r="AB1487" s="369">
        <v>3.2</v>
      </c>
      <c r="AC1487" s="10">
        <v>1.9300000000000001E-2</v>
      </c>
      <c r="AD1487" s="10">
        <v>1.9300000000000001E-2</v>
      </c>
    </row>
    <row r="1488" spans="2:30">
      <c r="B1488" s="535"/>
      <c r="C1488" s="535" t="s">
        <v>3786</v>
      </c>
      <c r="D1488" s="535" t="s">
        <v>227</v>
      </c>
      <c r="E1488" s="535">
        <v>1491</v>
      </c>
      <c r="F1488" s="537" t="str">
        <f>Dumpadas[[#This Row],[punto]] &amp; " "&amp;Dumpadas[[#This Row],[jornada]]&amp;" " &amp; Dumpadas[[#This Row],[N°Acop]] &amp; " " &amp; TEXT(Dumpadas[[#This Row],[fecha ]], "dd-mm-yyyy")</f>
        <v>NIVEL 974 M4 6N AM 1491 14-05-2026</v>
      </c>
      <c r="G1488" s="535" t="s">
        <v>14</v>
      </c>
      <c r="H1488" s="538">
        <v>46156</v>
      </c>
      <c r="I1488" s="535">
        <v>3.2</v>
      </c>
      <c r="J1488" s="539">
        <v>1.6799999999999999E-2</v>
      </c>
      <c r="K1488" s="539">
        <f>+IF(Dumpadas[[#This Row],[ley]]&gt;0.03,0.03,Dumpadas[[#This Row],[ley]])</f>
        <v>1.6799999999999999E-2</v>
      </c>
      <c r="L1488" s="539"/>
      <c r="M1488" s="535">
        <v>29069</v>
      </c>
      <c r="N1488" s="535"/>
      <c r="O1488" s="539"/>
      <c r="P1488" s="540" t="str" cm="1">
        <f t="array" ref="P1488">INDEX(Rangos!$E$3:$E$16,MATCH(1,(Dumpadas[[#This Row],[ley]]&gt;=Rangos!$B$3:$B$16)*(Dumpadas[[#This Row],[ley]]&lt;=Rangos!$C$3:$C$16),0))</f>
        <v>F</v>
      </c>
      <c r="R1488" s="769"/>
      <c r="S1488" s="769" t="s">
        <v>2180</v>
      </c>
      <c r="T1488" s="369">
        <v>1</v>
      </c>
      <c r="U1488" s="369">
        <v>3.2</v>
      </c>
      <c r="V1488" s="10">
        <v>1.6899999999999998E-2</v>
      </c>
      <c r="Y1488" s="769"/>
      <c r="Z1488" s="769" t="s">
        <v>2180</v>
      </c>
      <c r="AA1488" s="369">
        <v>1</v>
      </c>
      <c r="AB1488" s="369">
        <v>3.2</v>
      </c>
      <c r="AC1488" s="10">
        <v>1.6899999999999998E-2</v>
      </c>
      <c r="AD1488" s="10">
        <v>1.6899999999999998E-2</v>
      </c>
    </row>
    <row r="1489" spans="2:30">
      <c r="B1489" s="535"/>
      <c r="C1489" s="535" t="s">
        <v>3786</v>
      </c>
      <c r="D1489" s="535" t="s">
        <v>227</v>
      </c>
      <c r="E1489" s="535">
        <v>1492</v>
      </c>
      <c r="F1489" s="537" t="str">
        <f>Dumpadas[[#This Row],[punto]] &amp; " "&amp;Dumpadas[[#This Row],[jornada]]&amp;" " &amp; Dumpadas[[#This Row],[N°Acop]] &amp; " " &amp; TEXT(Dumpadas[[#This Row],[fecha ]], "dd-mm-yyyy")</f>
        <v>NIVEL 974 M4 6N AM 1492 14-05-2026</v>
      </c>
      <c r="G1489" s="535" t="s">
        <v>14</v>
      </c>
      <c r="H1489" s="538">
        <v>46156</v>
      </c>
      <c r="I1489" s="535">
        <v>3.2</v>
      </c>
      <c r="J1489" s="539">
        <v>1.41E-2</v>
      </c>
      <c r="K1489" s="539">
        <f>+IF(Dumpadas[[#This Row],[ley]]&gt;0.03,0.03,Dumpadas[[#This Row],[ley]])</f>
        <v>1.41E-2</v>
      </c>
      <c r="L1489" s="539"/>
      <c r="M1489" s="535">
        <v>29069</v>
      </c>
      <c r="N1489" s="535"/>
      <c r="O1489" s="539"/>
      <c r="P1489" s="540" t="str" cm="1">
        <f t="array" ref="P1489">INDEX(Rangos!$E$3:$E$16,MATCH(1,(Dumpadas[[#This Row],[ley]]&gt;=Rangos!$B$3:$B$16)*(Dumpadas[[#This Row],[ley]]&lt;=Rangos!$C$3:$C$16),0))</f>
        <v>E</v>
      </c>
      <c r="R1489" s="769"/>
      <c r="S1489" s="769" t="s">
        <v>2181</v>
      </c>
      <c r="T1489" s="369">
        <v>1</v>
      </c>
      <c r="U1489" s="369">
        <v>3.2</v>
      </c>
      <c r="V1489" s="10">
        <v>1.6799999999999999E-2</v>
      </c>
      <c r="Y1489" s="769"/>
      <c r="Z1489" s="769" t="s">
        <v>2181</v>
      </c>
      <c r="AA1489" s="369">
        <v>1</v>
      </c>
      <c r="AB1489" s="369">
        <v>3.2</v>
      </c>
      <c r="AC1489" s="10">
        <v>1.6799999999999999E-2</v>
      </c>
      <c r="AD1489" s="10">
        <v>1.6799999999999999E-2</v>
      </c>
    </row>
    <row r="1490" spans="2:30">
      <c r="B1490" s="535"/>
      <c r="C1490" s="535" t="s">
        <v>3786</v>
      </c>
      <c r="D1490" s="535" t="s">
        <v>227</v>
      </c>
      <c r="E1490" s="535">
        <v>1493</v>
      </c>
      <c r="F1490" s="537" t="str">
        <f>Dumpadas[[#This Row],[punto]] &amp; " "&amp;Dumpadas[[#This Row],[jornada]]&amp;" " &amp; Dumpadas[[#This Row],[N°Acop]] &amp; " " &amp; TEXT(Dumpadas[[#This Row],[fecha ]], "dd-mm-yyyy")</f>
        <v>NIVEL 974 M4 6N AM 1493 14-05-2026</v>
      </c>
      <c r="G1490" s="535" t="s">
        <v>14</v>
      </c>
      <c r="H1490" s="538">
        <v>46156</v>
      </c>
      <c r="I1490" s="535">
        <v>3.2</v>
      </c>
      <c r="J1490" s="539">
        <v>1.95E-2</v>
      </c>
      <c r="K1490" s="539">
        <f>+IF(Dumpadas[[#This Row],[ley]]&gt;0.03,0.03,Dumpadas[[#This Row],[ley]])</f>
        <v>1.95E-2</v>
      </c>
      <c r="L1490" s="539"/>
      <c r="M1490" s="535">
        <v>29069</v>
      </c>
      <c r="N1490" s="535"/>
      <c r="O1490" s="539"/>
      <c r="P1490" s="540" t="str" cm="1">
        <f t="array" ref="P1490">INDEX(Rangos!$E$3:$E$16,MATCH(1,(Dumpadas[[#This Row],[ley]]&gt;=Rangos!$B$3:$B$16)*(Dumpadas[[#This Row],[ley]]&lt;=Rangos!$C$3:$C$16),0))</f>
        <v>H</v>
      </c>
      <c r="R1490" s="769"/>
      <c r="S1490" s="769" t="s">
        <v>2182</v>
      </c>
      <c r="T1490" s="369">
        <v>1</v>
      </c>
      <c r="U1490" s="369">
        <v>3.2</v>
      </c>
      <c r="V1490" s="10">
        <v>1.6199999999999999E-2</v>
      </c>
      <c r="Y1490" s="769"/>
      <c r="Z1490" s="769" t="s">
        <v>2182</v>
      </c>
      <c r="AA1490" s="369">
        <v>1</v>
      </c>
      <c r="AB1490" s="369">
        <v>3.2</v>
      </c>
      <c r="AC1490" s="10">
        <v>1.6199999999999999E-2</v>
      </c>
      <c r="AD1490" s="10">
        <v>1.6199999999999999E-2</v>
      </c>
    </row>
    <row r="1491" spans="2:30">
      <c r="B1491" s="535"/>
      <c r="C1491" s="535" t="s">
        <v>3786</v>
      </c>
      <c r="D1491" s="535" t="s">
        <v>227</v>
      </c>
      <c r="E1491" s="535">
        <v>1494</v>
      </c>
      <c r="F1491" s="537" t="str">
        <f>Dumpadas[[#This Row],[punto]] &amp; " "&amp;Dumpadas[[#This Row],[jornada]]&amp;" " &amp; Dumpadas[[#This Row],[N°Acop]] &amp; " " &amp; TEXT(Dumpadas[[#This Row],[fecha ]], "dd-mm-yyyy")</f>
        <v>NIVEL 974 M4 6N AM 1494 14-05-2026</v>
      </c>
      <c r="G1491" s="535" t="s">
        <v>14</v>
      </c>
      <c r="H1491" s="538">
        <v>46156</v>
      </c>
      <c r="I1491" s="535">
        <v>3.2</v>
      </c>
      <c r="J1491" s="539">
        <v>1.8800000000000001E-2</v>
      </c>
      <c r="K1491" s="539">
        <f>+IF(Dumpadas[[#This Row],[ley]]&gt;0.03,0.03,Dumpadas[[#This Row],[ley]])</f>
        <v>1.8800000000000001E-2</v>
      </c>
      <c r="L1491" s="539"/>
      <c r="M1491" s="535">
        <v>29069</v>
      </c>
      <c r="N1491" s="535"/>
      <c r="O1491" s="539"/>
      <c r="P1491" s="540" t="str" cm="1">
        <f t="array" ref="P1491">INDEX(Rangos!$E$3:$E$16,MATCH(1,(Dumpadas[[#This Row],[ley]]&gt;=Rangos!$B$3:$B$16)*(Dumpadas[[#This Row],[ley]]&lt;=Rangos!$C$3:$C$16),0))</f>
        <v>G</v>
      </c>
      <c r="R1491" s="769"/>
      <c r="S1491" s="769" t="s">
        <v>2183</v>
      </c>
      <c r="T1491" s="369">
        <v>1</v>
      </c>
      <c r="U1491" s="369">
        <v>3.2</v>
      </c>
      <c r="V1491" s="10">
        <v>1.5900000000000001E-2</v>
      </c>
      <c r="Y1491" s="769"/>
      <c r="Z1491" s="769" t="s">
        <v>2183</v>
      </c>
      <c r="AA1491" s="369">
        <v>1</v>
      </c>
      <c r="AB1491" s="369">
        <v>3.2</v>
      </c>
      <c r="AC1491" s="10">
        <v>1.5900000000000001E-2</v>
      </c>
      <c r="AD1491" s="10">
        <v>1.5900000000000001E-2</v>
      </c>
    </row>
    <row r="1492" spans="2:30">
      <c r="B1492" s="535"/>
      <c r="C1492" s="535" t="s">
        <v>3786</v>
      </c>
      <c r="D1492" s="535" t="s">
        <v>227</v>
      </c>
      <c r="E1492" s="535">
        <v>1495</v>
      </c>
      <c r="F1492" s="537" t="str">
        <f>Dumpadas[[#This Row],[punto]] &amp; " "&amp;Dumpadas[[#This Row],[jornada]]&amp;" " &amp; Dumpadas[[#This Row],[N°Acop]] &amp; " " &amp; TEXT(Dumpadas[[#This Row],[fecha ]], "dd-mm-yyyy")</f>
        <v>NIVEL 974 M4 6N AM 1495 14-05-2026</v>
      </c>
      <c r="G1492" s="535" t="s">
        <v>14</v>
      </c>
      <c r="H1492" s="538">
        <v>46156</v>
      </c>
      <c r="I1492" s="535">
        <v>3.2</v>
      </c>
      <c r="J1492" s="539">
        <v>1.38E-2</v>
      </c>
      <c r="K1492" s="539">
        <f>+IF(Dumpadas[[#This Row],[ley]]&gt;0.03,0.03,Dumpadas[[#This Row],[ley]])</f>
        <v>1.38E-2</v>
      </c>
      <c r="L1492" s="539"/>
      <c r="M1492" s="535">
        <v>29069</v>
      </c>
      <c r="N1492" s="535"/>
      <c r="O1492" s="539"/>
      <c r="P1492" s="540" t="str" cm="1">
        <f t="array" ref="P1492">INDEX(Rangos!$E$3:$E$16,MATCH(1,(Dumpadas[[#This Row],[ley]]&gt;=Rangos!$B$3:$B$16)*(Dumpadas[[#This Row],[ley]]&lt;=Rangos!$C$3:$C$16),0))</f>
        <v>E</v>
      </c>
      <c r="R1492" s="769"/>
      <c r="S1492" s="769" t="s">
        <v>2184</v>
      </c>
      <c r="T1492" s="369">
        <v>1</v>
      </c>
      <c r="U1492" s="369">
        <v>3.2</v>
      </c>
      <c r="V1492" s="10">
        <v>1.1299999999999999E-2</v>
      </c>
      <c r="Y1492" s="769"/>
      <c r="Z1492" s="769" t="s">
        <v>2184</v>
      </c>
      <c r="AA1492" s="369">
        <v>1</v>
      </c>
      <c r="AB1492" s="369">
        <v>3.2</v>
      </c>
      <c r="AC1492" s="10">
        <v>1.1299999999999999E-2</v>
      </c>
      <c r="AD1492" s="10">
        <v>1.1299999999999999E-2</v>
      </c>
    </row>
    <row r="1493" spans="2:30">
      <c r="B1493" s="535"/>
      <c r="C1493" s="535" t="s">
        <v>3786</v>
      </c>
      <c r="D1493" s="535" t="s">
        <v>227</v>
      </c>
      <c r="E1493" s="535">
        <v>1496</v>
      </c>
      <c r="F1493" s="537" t="str">
        <f>Dumpadas[[#This Row],[punto]] &amp; " "&amp;Dumpadas[[#This Row],[jornada]]&amp;" " &amp; Dumpadas[[#This Row],[N°Acop]] &amp; " " &amp; TEXT(Dumpadas[[#This Row],[fecha ]], "dd-mm-yyyy")</f>
        <v>NIVEL 974 M4 6N AM 1496 14-05-2026</v>
      </c>
      <c r="G1493" s="535" t="s">
        <v>14</v>
      </c>
      <c r="H1493" s="538">
        <v>46156</v>
      </c>
      <c r="I1493" s="535">
        <v>3.2</v>
      </c>
      <c r="J1493" s="539">
        <v>1.5900000000000001E-2</v>
      </c>
      <c r="K1493" s="539">
        <f>+IF(Dumpadas[[#This Row],[ley]]&gt;0.03,0.03,Dumpadas[[#This Row],[ley]])</f>
        <v>1.5900000000000001E-2</v>
      </c>
      <c r="L1493" s="539"/>
      <c r="M1493" s="535">
        <v>29069</v>
      </c>
      <c r="N1493" s="535"/>
      <c r="O1493" s="539"/>
      <c r="P1493" s="540" t="str" cm="1">
        <f t="array" ref="P1493">INDEX(Rangos!$E$3:$E$16,MATCH(1,(Dumpadas[[#This Row],[ley]]&gt;=Rangos!$B$3:$B$16)*(Dumpadas[[#This Row],[ley]]&lt;=Rangos!$C$3:$C$16),0))</f>
        <v>F</v>
      </c>
      <c r="R1493" s="769"/>
      <c r="S1493" s="769" t="s">
        <v>2185</v>
      </c>
      <c r="T1493" s="369">
        <v>1</v>
      </c>
      <c r="U1493" s="369">
        <v>3.2</v>
      </c>
      <c r="V1493" s="10">
        <v>1.6199999999999999E-2</v>
      </c>
      <c r="Y1493" s="769"/>
      <c r="Z1493" s="769" t="s">
        <v>2185</v>
      </c>
      <c r="AA1493" s="369">
        <v>1</v>
      </c>
      <c r="AB1493" s="369">
        <v>3.2</v>
      </c>
      <c r="AC1493" s="10">
        <v>1.6199999999999999E-2</v>
      </c>
      <c r="AD1493" s="10">
        <v>1.6199999999999999E-2</v>
      </c>
    </row>
    <row r="1494" spans="2:30">
      <c r="B1494" s="535"/>
      <c r="C1494" s="535" t="s">
        <v>3786</v>
      </c>
      <c r="D1494" s="535" t="s">
        <v>227</v>
      </c>
      <c r="E1494" s="535">
        <v>1497</v>
      </c>
      <c r="F1494" s="537" t="str">
        <f>Dumpadas[[#This Row],[punto]] &amp; " "&amp;Dumpadas[[#This Row],[jornada]]&amp;" " &amp; Dumpadas[[#This Row],[N°Acop]] &amp; " " &amp; TEXT(Dumpadas[[#This Row],[fecha ]], "dd-mm-yyyy")</f>
        <v>NIVEL 974 M4 6N AM 1497 14-05-2026</v>
      </c>
      <c r="G1494" s="535" t="s">
        <v>14</v>
      </c>
      <c r="H1494" s="538">
        <v>46156</v>
      </c>
      <c r="I1494" s="535">
        <v>3.2</v>
      </c>
      <c r="J1494" s="539">
        <v>1.72E-2</v>
      </c>
      <c r="K1494" s="539">
        <f>+IF(Dumpadas[[#This Row],[ley]]&gt;0.03,0.03,Dumpadas[[#This Row],[ley]])</f>
        <v>1.72E-2</v>
      </c>
      <c r="L1494" s="539"/>
      <c r="M1494" s="535">
        <v>29069</v>
      </c>
      <c r="N1494" s="535"/>
      <c r="O1494" s="539"/>
      <c r="P1494" s="540" t="str" cm="1">
        <f t="array" ref="P1494">INDEX(Rangos!$E$3:$E$16,MATCH(1,(Dumpadas[[#This Row],[ley]]&gt;=Rangos!$B$3:$B$16)*(Dumpadas[[#This Row],[ley]]&lt;=Rangos!$C$3:$C$16),0))</f>
        <v>F</v>
      </c>
      <c r="R1494" s="769"/>
      <c r="S1494" s="769" t="s">
        <v>2186</v>
      </c>
      <c r="T1494" s="369">
        <v>1</v>
      </c>
      <c r="U1494" s="369">
        <v>3.2</v>
      </c>
      <c r="V1494" s="10">
        <v>1.2200000000000001E-2</v>
      </c>
      <c r="Y1494" s="769"/>
      <c r="Z1494" s="769" t="s">
        <v>2186</v>
      </c>
      <c r="AA1494" s="369">
        <v>1</v>
      </c>
      <c r="AB1494" s="369">
        <v>3.2</v>
      </c>
      <c r="AC1494" s="10">
        <v>1.2200000000000001E-2</v>
      </c>
      <c r="AD1494" s="10">
        <v>1.2200000000000001E-2</v>
      </c>
    </row>
    <row r="1495" spans="2:30">
      <c r="B1495" s="535"/>
      <c r="C1495" s="535" t="s">
        <v>3786</v>
      </c>
      <c r="D1495" s="535" t="s">
        <v>227</v>
      </c>
      <c r="E1495" s="535">
        <v>1498</v>
      </c>
      <c r="F1495" s="537" t="str">
        <f>Dumpadas[[#This Row],[punto]] &amp; " "&amp;Dumpadas[[#This Row],[jornada]]&amp;" " &amp; Dumpadas[[#This Row],[N°Acop]] &amp; " " &amp; TEXT(Dumpadas[[#This Row],[fecha ]], "dd-mm-yyyy")</f>
        <v>NIVEL 974 M4 6N AM 1498 14-05-2026</v>
      </c>
      <c r="G1495" s="535" t="s">
        <v>14</v>
      </c>
      <c r="H1495" s="538">
        <v>46156</v>
      </c>
      <c r="I1495" s="535">
        <v>3.2</v>
      </c>
      <c r="J1495" s="539">
        <v>1.52E-2</v>
      </c>
      <c r="K1495" s="539">
        <f>+IF(Dumpadas[[#This Row],[ley]]&gt;0.03,0.03,Dumpadas[[#This Row],[ley]])</f>
        <v>1.52E-2</v>
      </c>
      <c r="L1495" s="539"/>
      <c r="M1495" s="535">
        <v>29069</v>
      </c>
      <c r="N1495" s="535"/>
      <c r="O1495" s="539"/>
      <c r="P1495" s="540" t="str" cm="1">
        <f t="array" ref="P1495">INDEX(Rangos!$E$3:$E$16,MATCH(1,(Dumpadas[[#This Row],[ley]]&gt;=Rangos!$B$3:$B$16)*(Dumpadas[[#This Row],[ley]]&lt;=Rangos!$C$3:$C$16),0))</f>
        <v>F</v>
      </c>
      <c r="R1495" s="769"/>
      <c r="S1495" s="769" t="s">
        <v>2187</v>
      </c>
      <c r="T1495" s="369">
        <v>1</v>
      </c>
      <c r="U1495" s="369">
        <v>3.2</v>
      </c>
      <c r="V1495" s="10">
        <v>1.06E-2</v>
      </c>
      <c r="Y1495" s="769"/>
      <c r="Z1495" s="769" t="s">
        <v>2187</v>
      </c>
      <c r="AA1495" s="369">
        <v>1</v>
      </c>
      <c r="AB1495" s="369">
        <v>3.2</v>
      </c>
      <c r="AC1495" s="10">
        <v>1.06E-2</v>
      </c>
      <c r="AD1495" s="10">
        <v>1.06E-2</v>
      </c>
    </row>
    <row r="1496" spans="2:30">
      <c r="B1496" s="535"/>
      <c r="C1496" s="535" t="s">
        <v>3786</v>
      </c>
      <c r="D1496" s="535" t="s">
        <v>227</v>
      </c>
      <c r="E1496" s="535">
        <v>1499</v>
      </c>
      <c r="F1496" s="537" t="str">
        <f>Dumpadas[[#This Row],[punto]] &amp; " "&amp;Dumpadas[[#This Row],[jornada]]&amp;" " &amp; Dumpadas[[#This Row],[N°Acop]] &amp; " " &amp; TEXT(Dumpadas[[#This Row],[fecha ]], "dd-mm-yyyy")</f>
        <v>NIVEL 974 M4 6N AM 1499 14-05-2026</v>
      </c>
      <c r="G1496" s="535" t="s">
        <v>14</v>
      </c>
      <c r="H1496" s="538">
        <v>46156</v>
      </c>
      <c r="I1496" s="535">
        <v>3.2</v>
      </c>
      <c r="J1496" s="539">
        <v>1.06E-2</v>
      </c>
      <c r="K1496" s="539">
        <f>+IF(Dumpadas[[#This Row],[ley]]&gt;0.03,0.03,Dumpadas[[#This Row],[ley]])</f>
        <v>1.06E-2</v>
      </c>
      <c r="L1496" s="539"/>
      <c r="M1496" s="535">
        <v>29069</v>
      </c>
      <c r="N1496" s="535"/>
      <c r="O1496" s="539"/>
      <c r="P1496" s="540" t="str" cm="1">
        <f t="array" ref="P1496">INDEX(Rangos!$E$3:$E$16,MATCH(1,(Dumpadas[[#This Row],[ley]]&gt;=Rangos!$B$3:$B$16)*(Dumpadas[[#This Row],[ley]]&lt;=Rangos!$C$3:$C$16),0))</f>
        <v>C</v>
      </c>
      <c r="R1496" s="769"/>
      <c r="S1496" s="769" t="s">
        <v>2188</v>
      </c>
      <c r="T1496" s="369">
        <v>1</v>
      </c>
      <c r="U1496" s="369">
        <v>3.2</v>
      </c>
      <c r="V1496" s="10">
        <v>1.6500000000000001E-2</v>
      </c>
      <c r="Y1496" s="769"/>
      <c r="Z1496" s="769" t="s">
        <v>2188</v>
      </c>
      <c r="AA1496" s="369">
        <v>1</v>
      </c>
      <c r="AB1496" s="369">
        <v>3.2</v>
      </c>
      <c r="AC1496" s="10">
        <v>1.6500000000000001E-2</v>
      </c>
      <c r="AD1496" s="10">
        <v>1.6500000000000001E-2</v>
      </c>
    </row>
    <row r="1497" spans="2:30">
      <c r="B1497" s="386"/>
      <c r="C1497" s="773" t="s">
        <v>3803</v>
      </c>
      <c r="D1497" s="773" t="s">
        <v>3792</v>
      </c>
      <c r="E1497" s="386">
        <v>1500</v>
      </c>
      <c r="F1497" s="410" t="str">
        <f>Dumpadas[[#This Row],[punto]] &amp; " "&amp;Dumpadas[[#This Row],[jornada]]&amp;" " &amp; Dumpadas[[#This Row],[N°Acop]] &amp; " " &amp; TEXT(Dumpadas[[#This Row],[fecha ]], "dd-mm-yyyy")</f>
        <v>NIVEL 974 M4 7S L31 AM 1500 14-05-2026</v>
      </c>
      <c r="G1497" s="386" t="s">
        <v>14</v>
      </c>
      <c r="H1497" s="387">
        <v>46156</v>
      </c>
      <c r="I1497" s="386">
        <v>3.2</v>
      </c>
      <c r="J1497" s="8">
        <v>1.2E-2</v>
      </c>
      <c r="K1497" s="8">
        <f>+IF(Dumpadas[[#This Row],[ley]]&gt;0.03,0.03,Dumpadas[[#This Row],[ley]])</f>
        <v>1.2E-2</v>
      </c>
      <c r="L1497" s="8"/>
      <c r="M1497" s="386">
        <v>29070</v>
      </c>
      <c r="N1497" s="386"/>
      <c r="O1497" s="8"/>
      <c r="P1497" s="388" t="str" cm="1">
        <f t="array" ref="P1497">INDEX(Rangos!$E$3:$E$16,MATCH(1,(Dumpadas[[#This Row],[ley]]&gt;=Rangos!$B$3:$B$16)*(Dumpadas[[#This Row],[ley]]&lt;=Rangos!$C$3:$C$16),0))</f>
        <v>D</v>
      </c>
      <c r="R1497" s="769"/>
      <c r="S1497" s="769" t="s">
        <v>2189</v>
      </c>
      <c r="T1497" s="369">
        <v>1</v>
      </c>
      <c r="U1497" s="369">
        <v>3.2</v>
      </c>
      <c r="V1497" s="10">
        <v>1.43E-2</v>
      </c>
      <c r="Y1497" s="769"/>
      <c r="Z1497" s="769" t="s">
        <v>2189</v>
      </c>
      <c r="AA1497" s="369">
        <v>1</v>
      </c>
      <c r="AB1497" s="369">
        <v>3.2</v>
      </c>
      <c r="AC1497" s="10">
        <v>1.43E-2</v>
      </c>
      <c r="AD1497" s="10">
        <v>1.43E-2</v>
      </c>
    </row>
    <row r="1498" spans="2:30">
      <c r="B1498" s="386"/>
      <c r="C1498" s="773" t="s">
        <v>3803</v>
      </c>
      <c r="D1498" s="773" t="s">
        <v>3792</v>
      </c>
      <c r="E1498" s="386">
        <v>1501</v>
      </c>
      <c r="F1498" s="410" t="str">
        <f>Dumpadas[[#This Row],[punto]] &amp; " "&amp;Dumpadas[[#This Row],[jornada]]&amp;" " &amp; Dumpadas[[#This Row],[N°Acop]] &amp; " " &amp; TEXT(Dumpadas[[#This Row],[fecha ]], "dd-mm-yyyy")</f>
        <v>NIVEL 974 M4 7S L31 AM 1501 14-05-2026</v>
      </c>
      <c r="G1498" s="386" t="s">
        <v>14</v>
      </c>
      <c r="H1498" s="387">
        <v>46156</v>
      </c>
      <c r="I1498" s="386">
        <v>3.2</v>
      </c>
      <c r="J1498" s="8">
        <v>1.1900000000000001E-2</v>
      </c>
      <c r="K1498" s="8">
        <f>+IF(Dumpadas[[#This Row],[ley]]&gt;0.03,0.03,Dumpadas[[#This Row],[ley]])</f>
        <v>1.1900000000000001E-2</v>
      </c>
      <c r="L1498" s="8"/>
      <c r="M1498" s="386">
        <v>29070</v>
      </c>
      <c r="N1498" s="386"/>
      <c r="O1498" s="8"/>
      <c r="P1498" s="388" t="str" cm="1">
        <f t="array" ref="P1498">INDEX(Rangos!$E$3:$E$16,MATCH(1,(Dumpadas[[#This Row],[ley]]&gt;=Rangos!$B$3:$B$16)*(Dumpadas[[#This Row],[ley]]&lt;=Rangos!$C$3:$C$16),0))</f>
        <v>C</v>
      </c>
      <c r="R1498" s="769"/>
      <c r="S1498" s="769" t="s">
        <v>2190</v>
      </c>
      <c r="T1498" s="369">
        <v>1</v>
      </c>
      <c r="U1498" s="369">
        <v>3.2</v>
      </c>
      <c r="V1498" s="10">
        <v>1.7000000000000001E-2</v>
      </c>
      <c r="Y1498" s="769"/>
      <c r="Z1498" s="769" t="s">
        <v>2190</v>
      </c>
      <c r="AA1498" s="369">
        <v>1</v>
      </c>
      <c r="AB1498" s="369">
        <v>3.2</v>
      </c>
      <c r="AC1498" s="10">
        <v>1.7000000000000001E-2</v>
      </c>
      <c r="AD1498" s="10">
        <v>1.7000000000000001E-2</v>
      </c>
    </row>
    <row r="1499" spans="2:30">
      <c r="B1499" s="386"/>
      <c r="C1499" s="773" t="s">
        <v>3803</v>
      </c>
      <c r="D1499" s="773" t="s">
        <v>3792</v>
      </c>
      <c r="E1499" s="386">
        <v>1502</v>
      </c>
      <c r="F1499" s="410" t="str">
        <f>Dumpadas[[#This Row],[punto]] &amp; " "&amp;Dumpadas[[#This Row],[jornada]]&amp;" " &amp; Dumpadas[[#This Row],[N°Acop]] &amp; " " &amp; TEXT(Dumpadas[[#This Row],[fecha ]], "dd-mm-yyyy")</f>
        <v>NIVEL 974 M4 7S L31 AM 1502 14-05-2026</v>
      </c>
      <c r="G1499" s="386" t="s">
        <v>14</v>
      </c>
      <c r="H1499" s="387">
        <v>46156</v>
      </c>
      <c r="I1499" s="386">
        <v>3.2</v>
      </c>
      <c r="J1499" s="8">
        <v>8.9999999999999993E-3</v>
      </c>
      <c r="K1499" s="8">
        <f>+IF(Dumpadas[[#This Row],[ley]]&gt;0.03,0.03,Dumpadas[[#This Row],[ley]])</f>
        <v>8.9999999999999993E-3</v>
      </c>
      <c r="L1499" s="8"/>
      <c r="M1499" s="386">
        <v>29070</v>
      </c>
      <c r="N1499" s="386"/>
      <c r="O1499" s="8"/>
      <c r="P1499" s="388" t="str" cm="1">
        <f t="array" ref="P1499">INDEX(Rangos!$E$3:$E$16,MATCH(1,(Dumpadas[[#This Row],[ley]]&gt;=Rangos!$B$3:$B$16)*(Dumpadas[[#This Row],[ley]]&lt;=Rangos!$C$3:$C$16),0))</f>
        <v>B</v>
      </c>
      <c r="R1499" s="769"/>
      <c r="S1499" s="769" t="s">
        <v>2191</v>
      </c>
      <c r="T1499" s="369">
        <v>1</v>
      </c>
      <c r="U1499" s="369">
        <v>3.2</v>
      </c>
      <c r="V1499" s="10">
        <v>1.2E-2</v>
      </c>
      <c r="Y1499" s="769"/>
      <c r="Z1499" s="769" t="s">
        <v>2191</v>
      </c>
      <c r="AA1499" s="369">
        <v>1</v>
      </c>
      <c r="AB1499" s="369">
        <v>3.2</v>
      </c>
      <c r="AC1499" s="10">
        <v>1.2E-2</v>
      </c>
      <c r="AD1499" s="10">
        <v>1.2E-2</v>
      </c>
    </row>
    <row r="1500" spans="2:30">
      <c r="B1500" s="386"/>
      <c r="C1500" s="773" t="s">
        <v>3803</v>
      </c>
      <c r="D1500" s="773" t="s">
        <v>3792</v>
      </c>
      <c r="E1500" s="386">
        <v>1503</v>
      </c>
      <c r="F1500" s="410" t="str">
        <f>Dumpadas[[#This Row],[punto]] &amp; " "&amp;Dumpadas[[#This Row],[jornada]]&amp;" " &amp; Dumpadas[[#This Row],[N°Acop]] &amp; " " &amp; TEXT(Dumpadas[[#This Row],[fecha ]], "dd-mm-yyyy")</f>
        <v>NIVEL 974 M4 7S L31 AM 1503 14-05-2026</v>
      </c>
      <c r="G1500" s="386" t="s">
        <v>14</v>
      </c>
      <c r="H1500" s="387">
        <v>46156</v>
      </c>
      <c r="I1500" s="386">
        <v>3.2</v>
      </c>
      <c r="J1500" s="8">
        <v>1.1599999999999999E-2</v>
      </c>
      <c r="K1500" s="8">
        <f>+IF(Dumpadas[[#This Row],[ley]]&gt;0.03,0.03,Dumpadas[[#This Row],[ley]])</f>
        <v>1.1599999999999999E-2</v>
      </c>
      <c r="L1500" s="8"/>
      <c r="M1500" s="386">
        <v>29070</v>
      </c>
      <c r="N1500" s="386"/>
      <c r="O1500" s="8"/>
      <c r="P1500" s="388" t="str" cm="1">
        <f t="array" ref="P1500">INDEX(Rangos!$E$3:$E$16,MATCH(1,(Dumpadas[[#This Row],[ley]]&gt;=Rangos!$B$3:$B$16)*(Dumpadas[[#This Row],[ley]]&lt;=Rangos!$C$3:$C$16),0))</f>
        <v>C</v>
      </c>
      <c r="R1500" s="769"/>
      <c r="S1500" s="769" t="s">
        <v>2192</v>
      </c>
      <c r="T1500" s="369">
        <v>1</v>
      </c>
      <c r="U1500" s="369">
        <v>3.2</v>
      </c>
      <c r="V1500" s="10">
        <v>1.26E-2</v>
      </c>
      <c r="Y1500" s="769"/>
      <c r="Z1500" s="769" t="s">
        <v>2192</v>
      </c>
      <c r="AA1500" s="369">
        <v>1</v>
      </c>
      <c r="AB1500" s="369">
        <v>3.2</v>
      </c>
      <c r="AC1500" s="10">
        <v>1.26E-2</v>
      </c>
      <c r="AD1500" s="10">
        <v>1.26E-2</v>
      </c>
    </row>
    <row r="1501" spans="2:30">
      <c r="B1501" s="386"/>
      <c r="C1501" s="773" t="s">
        <v>3803</v>
      </c>
      <c r="D1501" s="773" t="s">
        <v>3792</v>
      </c>
      <c r="E1501" s="386">
        <v>1504</v>
      </c>
      <c r="F1501" s="410" t="str">
        <f>Dumpadas[[#This Row],[punto]] &amp; " "&amp;Dumpadas[[#This Row],[jornada]]&amp;" " &amp; Dumpadas[[#This Row],[N°Acop]] &amp; " " &amp; TEXT(Dumpadas[[#This Row],[fecha ]], "dd-mm-yyyy")</f>
        <v>NIVEL 974 M4 7S L31 AM 1504 14-05-2026</v>
      </c>
      <c r="G1501" s="386" t="s">
        <v>14</v>
      </c>
      <c r="H1501" s="387">
        <v>46156</v>
      </c>
      <c r="I1501" s="386">
        <v>3.2</v>
      </c>
      <c r="J1501" s="8">
        <v>1.37E-2</v>
      </c>
      <c r="K1501" s="8">
        <f>+IF(Dumpadas[[#This Row],[ley]]&gt;0.03,0.03,Dumpadas[[#This Row],[ley]])</f>
        <v>1.37E-2</v>
      </c>
      <c r="L1501" s="8"/>
      <c r="M1501" s="386">
        <v>29070</v>
      </c>
      <c r="N1501" s="386"/>
      <c r="O1501" s="8"/>
      <c r="P1501" s="388" t="str" cm="1">
        <f t="array" ref="P1501">INDEX(Rangos!$E$3:$E$16,MATCH(1,(Dumpadas[[#This Row],[ley]]&gt;=Rangos!$B$3:$B$16)*(Dumpadas[[#This Row],[ley]]&lt;=Rangos!$C$3:$C$16),0))</f>
        <v>E</v>
      </c>
      <c r="R1501" s="769"/>
      <c r="S1501" s="769" t="s">
        <v>2193</v>
      </c>
      <c r="T1501" s="369">
        <v>1</v>
      </c>
      <c r="U1501" s="369">
        <v>3.2</v>
      </c>
      <c r="V1501" s="10">
        <v>1.01E-2</v>
      </c>
      <c r="Y1501" s="769"/>
      <c r="Z1501" s="769" t="s">
        <v>2193</v>
      </c>
      <c r="AA1501" s="369">
        <v>1</v>
      </c>
      <c r="AB1501" s="369">
        <v>3.2</v>
      </c>
      <c r="AC1501" s="10">
        <v>1.01E-2</v>
      </c>
      <c r="AD1501" s="10">
        <v>1.01E-2</v>
      </c>
    </row>
    <row r="1502" spans="2:30">
      <c r="B1502" s="535"/>
      <c r="C1502" s="535" t="s">
        <v>3803</v>
      </c>
      <c r="D1502" s="535" t="s">
        <v>3792</v>
      </c>
      <c r="E1502" s="535">
        <v>1505</v>
      </c>
      <c r="F1502" s="537" t="str">
        <f>Dumpadas[[#This Row],[punto]] &amp; " "&amp;Dumpadas[[#This Row],[jornada]]&amp;" " &amp; Dumpadas[[#This Row],[N°Acop]] &amp; " " &amp; TEXT(Dumpadas[[#This Row],[fecha ]], "dd-mm-yyyy")</f>
        <v>NIVEL 974 M4 7S L31 AM 1505 13-05-2026</v>
      </c>
      <c r="G1502" s="535" t="s">
        <v>14</v>
      </c>
      <c r="H1502" s="538">
        <v>46155</v>
      </c>
      <c r="I1502" s="535">
        <v>3.2</v>
      </c>
      <c r="J1502" s="539">
        <v>1.3899999999999999E-2</v>
      </c>
      <c r="K1502" s="539">
        <f>+IF(Dumpadas[[#This Row],[ley]]&gt;0.03,0.03,Dumpadas[[#This Row],[ley]])</f>
        <v>1.3899999999999999E-2</v>
      </c>
      <c r="L1502" s="539"/>
      <c r="M1502" s="535">
        <v>29070</v>
      </c>
      <c r="N1502" s="535"/>
      <c r="O1502" s="539"/>
      <c r="P1502" s="540" t="str" cm="1">
        <f t="array" ref="P1502">INDEX(Rangos!$E$3:$E$16,MATCH(1,(Dumpadas[[#This Row],[ley]]&gt;=Rangos!$B$3:$B$16)*(Dumpadas[[#This Row],[ley]]&lt;=Rangos!$C$3:$C$16),0))</f>
        <v>E</v>
      </c>
      <c r="R1502" s="769"/>
      <c r="S1502" s="769" t="s">
        <v>2194</v>
      </c>
      <c r="T1502" s="369">
        <v>1</v>
      </c>
      <c r="U1502" s="369">
        <v>3.2</v>
      </c>
      <c r="V1502" s="10">
        <v>1.44E-2</v>
      </c>
      <c r="Y1502" s="769"/>
      <c r="Z1502" s="769" t="s">
        <v>2194</v>
      </c>
      <c r="AA1502" s="369">
        <v>1</v>
      </c>
      <c r="AB1502" s="369">
        <v>3.2</v>
      </c>
      <c r="AC1502" s="10">
        <v>1.44E-2</v>
      </c>
      <c r="AD1502" s="10">
        <v>1.44E-2</v>
      </c>
    </row>
    <row r="1503" spans="2:30">
      <c r="B1503" s="535"/>
      <c r="C1503" s="535" t="s">
        <v>3803</v>
      </c>
      <c r="D1503" s="535" t="s">
        <v>3792</v>
      </c>
      <c r="E1503" s="535">
        <v>1506</v>
      </c>
      <c r="F1503" s="537" t="str">
        <f>Dumpadas[[#This Row],[punto]] &amp; " "&amp;Dumpadas[[#This Row],[jornada]]&amp;" " &amp; Dumpadas[[#This Row],[N°Acop]] &amp; " " &amp; TEXT(Dumpadas[[#This Row],[fecha ]], "dd-mm-yyyy")</f>
        <v>NIVEL 974 M4 7S L31 AM 1506 13-05-2026</v>
      </c>
      <c r="G1503" s="535" t="s">
        <v>14</v>
      </c>
      <c r="H1503" s="538">
        <v>46155</v>
      </c>
      <c r="I1503" s="535">
        <v>3.2</v>
      </c>
      <c r="J1503" s="539">
        <v>2.0899999999999998E-2</v>
      </c>
      <c r="K1503" s="539">
        <f>+IF(Dumpadas[[#This Row],[ley]]&gt;0.03,0.03,Dumpadas[[#This Row],[ley]])</f>
        <v>2.0899999999999998E-2</v>
      </c>
      <c r="L1503" s="539"/>
      <c r="M1503" s="535">
        <v>29070</v>
      </c>
      <c r="N1503" s="535"/>
      <c r="O1503" s="539"/>
      <c r="P1503" s="540" t="str" cm="1">
        <f t="array" ref="P1503">INDEX(Rangos!$E$3:$E$16,MATCH(1,(Dumpadas[[#This Row],[ley]]&gt;=Rangos!$B$3:$B$16)*(Dumpadas[[#This Row],[ley]]&lt;=Rangos!$C$3:$C$16),0))</f>
        <v>H</v>
      </c>
      <c r="R1503" s="769"/>
      <c r="S1503" s="769" t="s">
        <v>2195</v>
      </c>
      <c r="T1503" s="369">
        <v>1</v>
      </c>
      <c r="U1503" s="369">
        <v>3.2</v>
      </c>
      <c r="V1503" s="10">
        <v>1.44E-2</v>
      </c>
      <c r="Y1503" s="769"/>
      <c r="Z1503" s="769" t="s">
        <v>2195</v>
      </c>
      <c r="AA1503" s="369">
        <v>1</v>
      </c>
      <c r="AB1503" s="369">
        <v>3.2</v>
      </c>
      <c r="AC1503" s="10">
        <v>1.44E-2</v>
      </c>
      <c r="AD1503" s="10">
        <v>1.44E-2</v>
      </c>
    </row>
    <row r="1504" spans="2:30">
      <c r="B1504" s="535"/>
      <c r="C1504" s="535" t="s">
        <v>3803</v>
      </c>
      <c r="D1504" s="535" t="s">
        <v>3792</v>
      </c>
      <c r="E1504" s="535">
        <v>1507</v>
      </c>
      <c r="F1504" s="537" t="str">
        <f>Dumpadas[[#This Row],[punto]] &amp; " "&amp;Dumpadas[[#This Row],[jornada]]&amp;" " &amp; Dumpadas[[#This Row],[N°Acop]] &amp; " " &amp; TEXT(Dumpadas[[#This Row],[fecha ]], "dd-mm-yyyy")</f>
        <v>NIVEL 974 M4 7S L31 AM 1507 13-05-2026</v>
      </c>
      <c r="G1504" s="535" t="s">
        <v>14</v>
      </c>
      <c r="H1504" s="538">
        <v>46155</v>
      </c>
      <c r="I1504" s="535">
        <v>3.2</v>
      </c>
      <c r="J1504" s="539">
        <v>1.5800000000000002E-2</v>
      </c>
      <c r="K1504" s="539">
        <f>+IF(Dumpadas[[#This Row],[ley]]&gt;0.03,0.03,Dumpadas[[#This Row],[ley]])</f>
        <v>1.5800000000000002E-2</v>
      </c>
      <c r="L1504" s="539"/>
      <c r="M1504" s="535">
        <v>29070</v>
      </c>
      <c r="N1504" s="535"/>
      <c r="O1504" s="539"/>
      <c r="P1504" s="540" t="str" cm="1">
        <f t="array" ref="P1504">INDEX(Rangos!$E$3:$E$16,MATCH(1,(Dumpadas[[#This Row],[ley]]&gt;=Rangos!$B$3:$B$16)*(Dumpadas[[#This Row],[ley]]&lt;=Rangos!$C$3:$C$16),0))</f>
        <v>F</v>
      </c>
      <c r="R1504" s="769"/>
      <c r="S1504" s="769" t="s">
        <v>2196</v>
      </c>
      <c r="T1504" s="369">
        <v>1</v>
      </c>
      <c r="U1504" s="369">
        <v>3.2</v>
      </c>
      <c r="V1504" s="10">
        <v>1.61E-2</v>
      </c>
      <c r="Y1504" s="769"/>
      <c r="Z1504" s="769" t="s">
        <v>2196</v>
      </c>
      <c r="AA1504" s="369">
        <v>1</v>
      </c>
      <c r="AB1504" s="369">
        <v>3.2</v>
      </c>
      <c r="AC1504" s="10">
        <v>1.61E-2</v>
      </c>
      <c r="AD1504" s="10">
        <v>1.61E-2</v>
      </c>
    </row>
    <row r="1505" spans="2:30">
      <c r="B1505" s="535"/>
      <c r="C1505" s="535" t="s">
        <v>3803</v>
      </c>
      <c r="D1505" s="535" t="s">
        <v>3792</v>
      </c>
      <c r="E1505" s="535">
        <v>1508</v>
      </c>
      <c r="F1505" s="537" t="str">
        <f>Dumpadas[[#This Row],[punto]] &amp; " "&amp;Dumpadas[[#This Row],[jornada]]&amp;" " &amp; Dumpadas[[#This Row],[N°Acop]] &amp; " " &amp; TEXT(Dumpadas[[#This Row],[fecha ]], "dd-mm-yyyy")</f>
        <v>NIVEL 974 M4 7S L31 AM 1508 13-05-2026</v>
      </c>
      <c r="G1505" s="535" t="s">
        <v>14</v>
      </c>
      <c r="H1505" s="538">
        <v>46155</v>
      </c>
      <c r="I1505" s="535">
        <v>3.2</v>
      </c>
      <c r="J1505" s="539">
        <v>1.2500000000000001E-2</v>
      </c>
      <c r="K1505" s="539">
        <f>+IF(Dumpadas[[#This Row],[ley]]&gt;0.03,0.03,Dumpadas[[#This Row],[ley]])</f>
        <v>1.2500000000000001E-2</v>
      </c>
      <c r="L1505" s="539"/>
      <c r="M1505" s="535">
        <v>29070</v>
      </c>
      <c r="N1505" s="535"/>
      <c r="O1505" s="539"/>
      <c r="P1505" s="540" t="str" cm="1">
        <f t="array" ref="P1505">INDEX(Rangos!$E$3:$E$16,MATCH(1,(Dumpadas[[#This Row],[ley]]&gt;=Rangos!$B$3:$B$16)*(Dumpadas[[#This Row],[ley]]&lt;=Rangos!$C$3:$C$16),0))</f>
        <v>D</v>
      </c>
      <c r="R1505" s="769"/>
      <c r="S1505" s="769" t="s">
        <v>2197</v>
      </c>
      <c r="T1505" s="369">
        <v>1</v>
      </c>
      <c r="U1505" s="369">
        <v>3.2</v>
      </c>
      <c r="V1505" s="10">
        <v>1.15E-2</v>
      </c>
      <c r="Y1505" s="769"/>
      <c r="Z1505" s="769" t="s">
        <v>2197</v>
      </c>
      <c r="AA1505" s="369">
        <v>1</v>
      </c>
      <c r="AB1505" s="369">
        <v>3.2</v>
      </c>
      <c r="AC1505" s="10">
        <v>1.15E-2</v>
      </c>
      <c r="AD1505" s="10">
        <v>1.15E-2</v>
      </c>
    </row>
    <row r="1506" spans="2:30">
      <c r="B1506" s="535"/>
      <c r="C1506" s="535" t="s">
        <v>3803</v>
      </c>
      <c r="D1506" s="535" t="s">
        <v>3792</v>
      </c>
      <c r="E1506" s="535">
        <v>1509</v>
      </c>
      <c r="F1506" s="537" t="str">
        <f>Dumpadas[[#This Row],[punto]] &amp; " "&amp;Dumpadas[[#This Row],[jornada]]&amp;" " &amp; Dumpadas[[#This Row],[N°Acop]] &amp; " " &amp; TEXT(Dumpadas[[#This Row],[fecha ]], "dd-mm-yyyy")</f>
        <v>NIVEL 974 M4 7S L31 AM 1509 13-05-2026</v>
      </c>
      <c r="G1506" s="535" t="s">
        <v>14</v>
      </c>
      <c r="H1506" s="538">
        <v>46155</v>
      </c>
      <c r="I1506" s="535">
        <v>3.2</v>
      </c>
      <c r="J1506" s="539">
        <v>1.7299999999999999E-2</v>
      </c>
      <c r="K1506" s="539">
        <f>+IF(Dumpadas[[#This Row],[ley]]&gt;0.03,0.03,Dumpadas[[#This Row],[ley]])</f>
        <v>1.7299999999999999E-2</v>
      </c>
      <c r="L1506" s="539"/>
      <c r="M1506" s="535">
        <v>29070</v>
      </c>
      <c r="N1506" s="535"/>
      <c r="O1506" s="539"/>
      <c r="P1506" s="540" t="str" cm="1">
        <f t="array" ref="P1506">INDEX(Rangos!$E$3:$E$16,MATCH(1,(Dumpadas[[#This Row],[ley]]&gt;=Rangos!$B$3:$B$16)*(Dumpadas[[#This Row],[ley]]&lt;=Rangos!$C$3:$C$16),0))</f>
        <v>F</v>
      </c>
      <c r="R1506" s="769"/>
      <c r="S1506" s="769" t="s">
        <v>2198</v>
      </c>
      <c r="T1506" s="369">
        <v>1</v>
      </c>
      <c r="U1506" s="369">
        <v>3.2</v>
      </c>
      <c r="V1506" s="10">
        <v>1.15E-2</v>
      </c>
      <c r="Y1506" s="769"/>
      <c r="Z1506" s="769" t="s">
        <v>2198</v>
      </c>
      <c r="AA1506" s="369">
        <v>1</v>
      </c>
      <c r="AB1506" s="369">
        <v>3.2</v>
      </c>
      <c r="AC1506" s="10">
        <v>1.15E-2</v>
      </c>
      <c r="AD1506" s="10">
        <v>1.15E-2</v>
      </c>
    </row>
    <row r="1507" spans="2:30">
      <c r="B1507" s="535"/>
      <c r="C1507" s="535" t="s">
        <v>3803</v>
      </c>
      <c r="D1507" s="535" t="s">
        <v>3792</v>
      </c>
      <c r="E1507" s="535">
        <v>1510</v>
      </c>
      <c r="F1507" s="537" t="str">
        <f>Dumpadas[[#This Row],[punto]] &amp; " "&amp;Dumpadas[[#This Row],[jornada]]&amp;" " &amp; Dumpadas[[#This Row],[N°Acop]] &amp; " " &amp; TEXT(Dumpadas[[#This Row],[fecha ]], "dd-mm-yyyy")</f>
        <v>NIVEL 974 M4 7S L31 AM 1510 13-05-2026</v>
      </c>
      <c r="G1507" s="535" t="s">
        <v>14</v>
      </c>
      <c r="H1507" s="538">
        <v>46155</v>
      </c>
      <c r="I1507" s="535">
        <v>3.2</v>
      </c>
      <c r="J1507" s="539">
        <v>1.37E-2</v>
      </c>
      <c r="K1507" s="539">
        <f>+IF(Dumpadas[[#This Row],[ley]]&gt;0.03,0.03,Dumpadas[[#This Row],[ley]])</f>
        <v>1.37E-2</v>
      </c>
      <c r="L1507" s="539"/>
      <c r="M1507" s="535">
        <v>29070</v>
      </c>
      <c r="N1507" s="535"/>
      <c r="O1507" s="539"/>
      <c r="P1507" s="540" t="str" cm="1">
        <f t="array" ref="P1507">INDEX(Rangos!$E$3:$E$16,MATCH(1,(Dumpadas[[#This Row],[ley]]&gt;=Rangos!$B$3:$B$16)*(Dumpadas[[#This Row],[ley]]&lt;=Rangos!$C$3:$C$16),0))</f>
        <v>E</v>
      </c>
      <c r="R1507" s="769"/>
      <c r="S1507" s="769" t="s">
        <v>2199</v>
      </c>
      <c r="T1507" s="369">
        <v>1</v>
      </c>
      <c r="U1507" s="369">
        <v>3.2</v>
      </c>
      <c r="V1507" s="10">
        <v>1.2800000000000001E-2</v>
      </c>
      <c r="Y1507" s="769"/>
      <c r="Z1507" s="769" t="s">
        <v>2199</v>
      </c>
      <c r="AA1507" s="369">
        <v>1</v>
      </c>
      <c r="AB1507" s="369">
        <v>3.2</v>
      </c>
      <c r="AC1507" s="10">
        <v>1.2800000000000001E-2</v>
      </c>
      <c r="AD1507" s="10">
        <v>1.2800000000000001E-2</v>
      </c>
    </row>
    <row r="1508" spans="2:30">
      <c r="B1508" s="535"/>
      <c r="C1508" s="535" t="s">
        <v>3803</v>
      </c>
      <c r="D1508" s="535" t="s">
        <v>3792</v>
      </c>
      <c r="E1508" s="535">
        <v>1511</v>
      </c>
      <c r="F1508" s="537" t="str">
        <f>Dumpadas[[#This Row],[punto]] &amp; " "&amp;Dumpadas[[#This Row],[jornada]]&amp;" " &amp; Dumpadas[[#This Row],[N°Acop]] &amp; " " &amp; TEXT(Dumpadas[[#This Row],[fecha ]], "dd-mm-yyyy")</f>
        <v>NIVEL 974 M4 7S L31 AM 1511 13-05-2026</v>
      </c>
      <c r="G1508" s="535" t="s">
        <v>14</v>
      </c>
      <c r="H1508" s="538">
        <v>46155</v>
      </c>
      <c r="I1508" s="535">
        <v>3.2</v>
      </c>
      <c r="J1508" s="539">
        <v>1.2999999999999999E-2</v>
      </c>
      <c r="K1508" s="539">
        <f>+IF(Dumpadas[[#This Row],[ley]]&gt;0.03,0.03,Dumpadas[[#This Row],[ley]])</f>
        <v>1.2999999999999999E-2</v>
      </c>
      <c r="L1508" s="539"/>
      <c r="M1508" s="535">
        <v>29071</v>
      </c>
      <c r="N1508" s="535"/>
      <c r="O1508" s="539"/>
      <c r="P1508" s="540" t="str" cm="1">
        <f t="array" ref="P1508">INDEX(Rangos!$E$3:$E$16,MATCH(1,(Dumpadas[[#This Row],[ley]]&gt;=Rangos!$B$3:$B$16)*(Dumpadas[[#This Row],[ley]]&lt;=Rangos!$C$3:$C$16),0))</f>
        <v>D</v>
      </c>
      <c r="R1508" s="769"/>
      <c r="S1508" s="769" t="s">
        <v>2200</v>
      </c>
      <c r="T1508" s="369">
        <v>1</v>
      </c>
      <c r="U1508" s="369">
        <v>3.2</v>
      </c>
      <c r="V1508" s="10">
        <v>1.6500000000000001E-2</v>
      </c>
      <c r="Y1508" s="769"/>
      <c r="Z1508" s="769" t="s">
        <v>2200</v>
      </c>
      <c r="AA1508" s="369">
        <v>1</v>
      </c>
      <c r="AB1508" s="369">
        <v>3.2</v>
      </c>
      <c r="AC1508" s="10">
        <v>1.6500000000000001E-2</v>
      </c>
      <c r="AD1508" s="10">
        <v>1.6500000000000001E-2</v>
      </c>
    </row>
    <row r="1509" spans="2:30">
      <c r="B1509" s="535"/>
      <c r="C1509" s="535" t="s">
        <v>3803</v>
      </c>
      <c r="D1509" s="535" t="s">
        <v>3792</v>
      </c>
      <c r="E1509" s="535">
        <v>1512</v>
      </c>
      <c r="F1509" s="537" t="str">
        <f>Dumpadas[[#This Row],[punto]] &amp; " "&amp;Dumpadas[[#This Row],[jornada]]&amp;" " &amp; Dumpadas[[#This Row],[N°Acop]] &amp; " " &amp; TEXT(Dumpadas[[#This Row],[fecha ]], "dd-mm-yyyy")</f>
        <v>NIVEL 974 M4 7S L31 AM 1512 13-05-2026</v>
      </c>
      <c r="G1509" s="535" t="s">
        <v>14</v>
      </c>
      <c r="H1509" s="538">
        <v>46155</v>
      </c>
      <c r="I1509" s="535">
        <v>3.2</v>
      </c>
      <c r="J1509" s="539">
        <v>1.35E-2</v>
      </c>
      <c r="K1509" s="539">
        <f>+IF(Dumpadas[[#This Row],[ley]]&gt;0.03,0.03,Dumpadas[[#This Row],[ley]])</f>
        <v>1.35E-2</v>
      </c>
      <c r="L1509" s="539"/>
      <c r="M1509" s="535">
        <v>29071</v>
      </c>
      <c r="N1509" s="535"/>
      <c r="O1509" s="539"/>
      <c r="P1509" s="540" t="str" cm="1">
        <f t="array" ref="P1509">INDEX(Rangos!$E$3:$E$16,MATCH(1,(Dumpadas[[#This Row],[ley]]&gt;=Rangos!$B$3:$B$16)*(Dumpadas[[#This Row],[ley]]&lt;=Rangos!$C$3:$C$16),0))</f>
        <v>E</v>
      </c>
      <c r="R1509" s="769"/>
      <c r="S1509" s="769" t="s">
        <v>2201</v>
      </c>
      <c r="T1509" s="369">
        <v>1</v>
      </c>
      <c r="U1509" s="369">
        <v>3.2</v>
      </c>
      <c r="V1509" s="10">
        <v>1.3100000000000001E-2</v>
      </c>
      <c r="Y1509" s="769"/>
      <c r="Z1509" s="769" t="s">
        <v>2201</v>
      </c>
      <c r="AA1509" s="369">
        <v>1</v>
      </c>
      <c r="AB1509" s="369">
        <v>3.2</v>
      </c>
      <c r="AC1509" s="10">
        <v>1.3100000000000001E-2</v>
      </c>
      <c r="AD1509" s="10">
        <v>1.3100000000000001E-2</v>
      </c>
    </row>
    <row r="1510" spans="2:30">
      <c r="B1510" s="535"/>
      <c r="C1510" s="535" t="s">
        <v>3803</v>
      </c>
      <c r="D1510" s="535" t="s">
        <v>3792</v>
      </c>
      <c r="E1510" s="535">
        <v>1513</v>
      </c>
      <c r="F1510" s="537" t="str">
        <f>Dumpadas[[#This Row],[punto]] &amp; " "&amp;Dumpadas[[#This Row],[jornada]]&amp;" " &amp; Dumpadas[[#This Row],[N°Acop]] &amp; " " &amp; TEXT(Dumpadas[[#This Row],[fecha ]], "dd-mm-yyyy")</f>
        <v>NIVEL 974 M4 7S L31 AM 1513 13-05-2026</v>
      </c>
      <c r="G1510" s="535" t="s">
        <v>14</v>
      </c>
      <c r="H1510" s="538">
        <v>46155</v>
      </c>
      <c r="I1510" s="535">
        <v>3.2</v>
      </c>
      <c r="J1510" s="539">
        <v>1.09E-2</v>
      </c>
      <c r="K1510" s="539">
        <f>+IF(Dumpadas[[#This Row],[ley]]&gt;0.03,0.03,Dumpadas[[#This Row],[ley]])</f>
        <v>1.09E-2</v>
      </c>
      <c r="L1510" s="539"/>
      <c r="M1510" s="535">
        <v>29071</v>
      </c>
      <c r="N1510" s="535"/>
      <c r="O1510" s="539"/>
      <c r="P1510" s="540" t="str" cm="1">
        <f t="array" ref="P1510">INDEX(Rangos!$E$3:$E$16,MATCH(1,(Dumpadas[[#This Row],[ley]]&gt;=Rangos!$B$3:$B$16)*(Dumpadas[[#This Row],[ley]]&lt;=Rangos!$C$3:$C$16),0))</f>
        <v>C</v>
      </c>
      <c r="R1510" s="769"/>
      <c r="S1510" s="769" t="s">
        <v>2202</v>
      </c>
      <c r="T1510" s="369">
        <v>1</v>
      </c>
      <c r="U1510" s="369">
        <v>3.2</v>
      </c>
      <c r="V1510" s="10">
        <v>1.7600000000000001E-2</v>
      </c>
      <c r="Y1510" s="769"/>
      <c r="Z1510" s="769" t="s">
        <v>2202</v>
      </c>
      <c r="AA1510" s="369">
        <v>1</v>
      </c>
      <c r="AB1510" s="369">
        <v>3.2</v>
      </c>
      <c r="AC1510" s="10">
        <v>1.7600000000000001E-2</v>
      </c>
      <c r="AD1510" s="10">
        <v>1.7600000000000001E-2</v>
      </c>
    </row>
    <row r="1511" spans="2:30">
      <c r="B1511" s="535"/>
      <c r="C1511" s="535" t="s">
        <v>3803</v>
      </c>
      <c r="D1511" s="535" t="s">
        <v>3792</v>
      </c>
      <c r="E1511" s="535">
        <v>1514</v>
      </c>
      <c r="F1511" s="537" t="str">
        <f>Dumpadas[[#This Row],[punto]] &amp; " "&amp;Dumpadas[[#This Row],[jornada]]&amp;" " &amp; Dumpadas[[#This Row],[N°Acop]] &amp; " " &amp; TEXT(Dumpadas[[#This Row],[fecha ]], "dd-mm-yyyy")</f>
        <v>NIVEL 974 M4 7S L31 AM 1514 13-05-2026</v>
      </c>
      <c r="G1511" s="535" t="s">
        <v>14</v>
      </c>
      <c r="H1511" s="538">
        <v>46155</v>
      </c>
      <c r="I1511" s="535">
        <v>3.2</v>
      </c>
      <c r="J1511" s="539">
        <v>1.2200000000000001E-2</v>
      </c>
      <c r="K1511" s="539">
        <f>+IF(Dumpadas[[#This Row],[ley]]&gt;0.03,0.03,Dumpadas[[#This Row],[ley]])</f>
        <v>1.2200000000000001E-2</v>
      </c>
      <c r="L1511" s="539"/>
      <c r="M1511" s="535">
        <v>29071</v>
      </c>
      <c r="N1511" s="535"/>
      <c r="O1511" s="539"/>
      <c r="P1511" s="540" t="str" cm="1">
        <f t="array" ref="P1511">INDEX(Rangos!$E$3:$E$16,MATCH(1,(Dumpadas[[#This Row],[ley]]&gt;=Rangos!$B$3:$B$16)*(Dumpadas[[#This Row],[ley]]&lt;=Rangos!$C$3:$C$16),0))</f>
        <v>D</v>
      </c>
      <c r="R1511" s="769"/>
      <c r="S1511" s="769" t="s">
        <v>2203</v>
      </c>
      <c r="T1511" s="369">
        <v>1</v>
      </c>
      <c r="U1511" s="369">
        <v>3.2</v>
      </c>
      <c r="V1511" s="10">
        <v>1.29E-2</v>
      </c>
      <c r="Y1511" s="769"/>
      <c r="Z1511" s="769" t="s">
        <v>2203</v>
      </c>
      <c r="AA1511" s="369">
        <v>1</v>
      </c>
      <c r="AB1511" s="369">
        <v>3.2</v>
      </c>
      <c r="AC1511" s="10">
        <v>1.29E-2</v>
      </c>
      <c r="AD1511" s="10">
        <v>1.29E-2</v>
      </c>
    </row>
    <row r="1512" spans="2:30">
      <c r="B1512" s="386"/>
      <c r="C1512" s="773" t="s">
        <v>3804</v>
      </c>
      <c r="D1512" s="773" t="s">
        <v>3792</v>
      </c>
      <c r="E1512" s="386">
        <v>1515</v>
      </c>
      <c r="F1512" s="410" t="str">
        <f>Dumpadas[[#This Row],[punto]] &amp; " "&amp;Dumpadas[[#This Row],[jornada]]&amp;" " &amp; Dumpadas[[#This Row],[N°Acop]] &amp; " " &amp; TEXT(Dumpadas[[#This Row],[fecha ]], "dd-mm-yyyy")</f>
        <v>NIVEL 974 M4 7S L32 AM 1515 14-05-2026</v>
      </c>
      <c r="G1512" s="386" t="s">
        <v>14</v>
      </c>
      <c r="H1512" s="387">
        <v>46156</v>
      </c>
      <c r="I1512" s="386">
        <v>3.2</v>
      </c>
      <c r="J1512" s="8">
        <v>1.7100000000000001E-2</v>
      </c>
      <c r="K1512" s="8">
        <f>+IF(Dumpadas[[#This Row],[ley]]&gt;0.03,0.03,Dumpadas[[#This Row],[ley]])</f>
        <v>1.7100000000000001E-2</v>
      </c>
      <c r="L1512" s="8"/>
      <c r="M1512" s="386">
        <v>29071</v>
      </c>
      <c r="N1512" s="386"/>
      <c r="O1512" s="8"/>
      <c r="P1512" s="388" t="str" cm="1">
        <f t="array" ref="P1512">INDEX(Rangos!$E$3:$E$16,MATCH(1,(Dumpadas[[#This Row],[ley]]&gt;=Rangos!$B$3:$B$16)*(Dumpadas[[#This Row],[ley]]&lt;=Rangos!$C$3:$C$16),0))</f>
        <v>F</v>
      </c>
      <c r="R1512" s="769"/>
      <c r="S1512" s="769" t="s">
        <v>2204</v>
      </c>
      <c r="T1512" s="369">
        <v>1</v>
      </c>
      <c r="U1512" s="369">
        <v>3.2</v>
      </c>
      <c r="V1512" s="10">
        <v>1.2500000000000001E-2</v>
      </c>
      <c r="Y1512" s="769"/>
      <c r="Z1512" s="769" t="s">
        <v>2204</v>
      </c>
      <c r="AA1512" s="369">
        <v>1</v>
      </c>
      <c r="AB1512" s="369">
        <v>3.2</v>
      </c>
      <c r="AC1512" s="10">
        <v>1.2500000000000001E-2</v>
      </c>
      <c r="AD1512" s="10">
        <v>1.2500000000000001E-2</v>
      </c>
    </row>
    <row r="1513" spans="2:30">
      <c r="B1513" s="386"/>
      <c r="C1513" s="773" t="s">
        <v>3804</v>
      </c>
      <c r="D1513" s="773" t="s">
        <v>3792</v>
      </c>
      <c r="E1513" s="386">
        <v>1516</v>
      </c>
      <c r="F1513" s="410" t="str">
        <f>Dumpadas[[#This Row],[punto]] &amp; " "&amp;Dumpadas[[#This Row],[jornada]]&amp;" " &amp; Dumpadas[[#This Row],[N°Acop]] &amp; " " &amp; TEXT(Dumpadas[[#This Row],[fecha ]], "dd-mm-yyyy")</f>
        <v>NIVEL 974 M4 7S L32 AM 1516 14-05-2026</v>
      </c>
      <c r="G1513" s="386" t="s">
        <v>14</v>
      </c>
      <c r="H1513" s="387">
        <v>46156</v>
      </c>
      <c r="I1513" s="386">
        <v>3.2</v>
      </c>
      <c r="J1513" s="8">
        <v>1.14E-2</v>
      </c>
      <c r="K1513" s="8">
        <f>+IF(Dumpadas[[#This Row],[ley]]&gt;0.03,0.03,Dumpadas[[#This Row],[ley]])</f>
        <v>1.14E-2</v>
      </c>
      <c r="L1513" s="8"/>
      <c r="M1513" s="386">
        <v>29071</v>
      </c>
      <c r="N1513" s="386"/>
      <c r="O1513" s="8"/>
      <c r="P1513" s="388" t="str" cm="1">
        <f t="array" ref="P1513">INDEX(Rangos!$E$3:$E$16,MATCH(1,(Dumpadas[[#This Row],[ley]]&gt;=Rangos!$B$3:$B$16)*(Dumpadas[[#This Row],[ley]]&lt;=Rangos!$C$3:$C$16),0))</f>
        <v>C</v>
      </c>
      <c r="R1513" s="769"/>
      <c r="S1513" s="769" t="s">
        <v>2205</v>
      </c>
      <c r="T1513" s="369">
        <v>1</v>
      </c>
      <c r="U1513" s="369">
        <v>3.2</v>
      </c>
      <c r="V1513" s="10">
        <v>1.5900000000000001E-2</v>
      </c>
      <c r="Y1513" s="769"/>
      <c r="Z1513" s="769" t="s">
        <v>2205</v>
      </c>
      <c r="AA1513" s="369">
        <v>1</v>
      </c>
      <c r="AB1513" s="369">
        <v>3.2</v>
      </c>
      <c r="AC1513" s="10">
        <v>1.5900000000000001E-2</v>
      </c>
      <c r="AD1513" s="10">
        <v>1.5900000000000001E-2</v>
      </c>
    </row>
    <row r="1514" spans="2:30">
      <c r="B1514" s="386"/>
      <c r="C1514" s="773" t="s">
        <v>3804</v>
      </c>
      <c r="D1514" s="773" t="s">
        <v>3792</v>
      </c>
      <c r="E1514" s="386">
        <v>1517</v>
      </c>
      <c r="F1514" s="410" t="str">
        <f>Dumpadas[[#This Row],[punto]] &amp; " "&amp;Dumpadas[[#This Row],[jornada]]&amp;" " &amp; Dumpadas[[#This Row],[N°Acop]] &amp; " " &amp; TEXT(Dumpadas[[#This Row],[fecha ]], "dd-mm-yyyy")</f>
        <v>NIVEL 974 M4 7S L32 AM 1517 14-05-2026</v>
      </c>
      <c r="G1514" s="386" t="s">
        <v>14</v>
      </c>
      <c r="H1514" s="387">
        <v>46156</v>
      </c>
      <c r="I1514" s="386">
        <v>3.2</v>
      </c>
      <c r="J1514" s="8">
        <v>1.0500000000000001E-2</v>
      </c>
      <c r="K1514" s="8">
        <f>+IF(Dumpadas[[#This Row],[ley]]&gt;0.03,0.03,Dumpadas[[#This Row],[ley]])</f>
        <v>1.0500000000000001E-2</v>
      </c>
      <c r="L1514" s="8"/>
      <c r="M1514" s="386">
        <v>29071</v>
      </c>
      <c r="N1514" s="386"/>
      <c r="O1514" s="8"/>
      <c r="P1514" s="388" t="str" cm="1">
        <f t="array" ref="P1514">INDEX(Rangos!$E$3:$E$16,MATCH(1,(Dumpadas[[#This Row],[ley]]&gt;=Rangos!$B$3:$B$16)*(Dumpadas[[#This Row],[ley]]&lt;=Rangos!$C$3:$C$16),0))</f>
        <v>C</v>
      </c>
      <c r="R1514" s="769"/>
      <c r="S1514" s="769" t="s">
        <v>2206</v>
      </c>
      <c r="T1514" s="369">
        <v>1</v>
      </c>
      <c r="U1514" s="369">
        <v>3.2</v>
      </c>
      <c r="V1514" s="10">
        <v>1.34E-2</v>
      </c>
      <c r="Y1514" s="769"/>
      <c r="Z1514" s="769" t="s">
        <v>2206</v>
      </c>
      <c r="AA1514" s="369">
        <v>1</v>
      </c>
      <c r="AB1514" s="369">
        <v>3.2</v>
      </c>
      <c r="AC1514" s="10">
        <v>1.34E-2</v>
      </c>
      <c r="AD1514" s="10">
        <v>1.34E-2</v>
      </c>
    </row>
    <row r="1515" spans="2:30">
      <c r="B1515" s="386"/>
      <c r="C1515" s="773" t="s">
        <v>3804</v>
      </c>
      <c r="D1515" s="773" t="s">
        <v>3792</v>
      </c>
      <c r="E1515" s="386">
        <v>1518</v>
      </c>
      <c r="F1515" s="410" t="str">
        <f>Dumpadas[[#This Row],[punto]] &amp; " "&amp;Dumpadas[[#This Row],[jornada]]&amp;" " &amp; Dumpadas[[#This Row],[N°Acop]] &amp; " " &amp; TEXT(Dumpadas[[#This Row],[fecha ]], "dd-mm-yyyy")</f>
        <v>NIVEL 974 M4 7S L32 AM 1518 14-05-2026</v>
      </c>
      <c r="G1515" s="386" t="s">
        <v>14</v>
      </c>
      <c r="H1515" s="387">
        <v>46156</v>
      </c>
      <c r="I1515" s="386">
        <v>3.2</v>
      </c>
      <c r="J1515" s="8">
        <v>1.32E-2</v>
      </c>
      <c r="K1515" s="8">
        <f>+IF(Dumpadas[[#This Row],[ley]]&gt;0.03,0.03,Dumpadas[[#This Row],[ley]])</f>
        <v>1.32E-2</v>
      </c>
      <c r="L1515" s="8"/>
      <c r="M1515" s="386">
        <v>29071</v>
      </c>
      <c r="N1515" s="386"/>
      <c r="O1515" s="8"/>
      <c r="P1515" s="388" t="str" cm="1">
        <f t="array" ref="P1515">INDEX(Rangos!$E$3:$E$16,MATCH(1,(Dumpadas[[#This Row],[ley]]&gt;=Rangos!$B$3:$B$16)*(Dumpadas[[#This Row],[ley]]&lt;=Rangos!$C$3:$C$16),0))</f>
        <v>D</v>
      </c>
      <c r="R1515" s="769"/>
      <c r="S1515" s="769" t="s">
        <v>2207</v>
      </c>
      <c r="T1515" s="369">
        <v>1</v>
      </c>
      <c r="U1515" s="369">
        <v>3.2</v>
      </c>
      <c r="V1515" s="10">
        <v>7.7999999999999996E-3</v>
      </c>
      <c r="Y1515" s="769"/>
      <c r="Z1515" s="769" t="s">
        <v>2207</v>
      </c>
      <c r="AA1515" s="369">
        <v>1</v>
      </c>
      <c r="AB1515" s="369">
        <v>3.2</v>
      </c>
      <c r="AC1515" s="10">
        <v>7.7999999999999996E-3</v>
      </c>
      <c r="AD1515" s="10">
        <v>7.7999999999999996E-3</v>
      </c>
    </row>
    <row r="1516" spans="2:30">
      <c r="B1516" s="386"/>
      <c r="C1516" s="773" t="s">
        <v>3804</v>
      </c>
      <c r="D1516" s="773" t="s">
        <v>3792</v>
      </c>
      <c r="E1516" s="386">
        <v>1519</v>
      </c>
      <c r="F1516" s="410" t="str">
        <f>Dumpadas[[#This Row],[punto]] &amp; " "&amp;Dumpadas[[#This Row],[jornada]]&amp;" " &amp; Dumpadas[[#This Row],[N°Acop]] &amp; " " &amp; TEXT(Dumpadas[[#This Row],[fecha ]], "dd-mm-yyyy")</f>
        <v>NIVEL 974 M4 7S L32 AM 1519 14-05-2026</v>
      </c>
      <c r="G1516" s="386" t="s">
        <v>14</v>
      </c>
      <c r="H1516" s="387">
        <v>46156</v>
      </c>
      <c r="I1516" s="386">
        <v>3.2</v>
      </c>
      <c r="J1516" s="8">
        <v>1.5100000000000001E-2</v>
      </c>
      <c r="K1516" s="8">
        <f>+IF(Dumpadas[[#This Row],[ley]]&gt;0.03,0.03,Dumpadas[[#This Row],[ley]])</f>
        <v>1.5100000000000001E-2</v>
      </c>
      <c r="L1516" s="8"/>
      <c r="M1516" s="386">
        <v>29071</v>
      </c>
      <c r="N1516" s="386"/>
      <c r="O1516" s="8"/>
      <c r="P1516" s="388" t="str" cm="1">
        <f t="array" ref="P1516">INDEX(Rangos!$E$3:$E$16,MATCH(1,(Dumpadas[[#This Row],[ley]]&gt;=Rangos!$B$3:$B$16)*(Dumpadas[[#This Row],[ley]]&lt;=Rangos!$C$3:$C$16),0))</f>
        <v>F</v>
      </c>
      <c r="R1516" s="769"/>
      <c r="S1516" s="769" t="s">
        <v>2208</v>
      </c>
      <c r="T1516" s="369">
        <v>1</v>
      </c>
      <c r="U1516" s="369">
        <v>3.2</v>
      </c>
      <c r="V1516" s="10">
        <v>7.1999999999999998E-3</v>
      </c>
      <c r="Y1516" s="769"/>
      <c r="Z1516" s="769" t="s">
        <v>2208</v>
      </c>
      <c r="AA1516" s="369">
        <v>1</v>
      </c>
      <c r="AB1516" s="369">
        <v>3.2</v>
      </c>
      <c r="AC1516" s="10">
        <v>7.1999999999999998E-3</v>
      </c>
      <c r="AD1516" s="10">
        <v>7.1999999999999998E-3</v>
      </c>
    </row>
    <row r="1517" spans="2:30">
      <c r="B1517" s="386"/>
      <c r="C1517" s="773" t="s">
        <v>3804</v>
      </c>
      <c r="D1517" s="773" t="s">
        <v>3792</v>
      </c>
      <c r="E1517" s="386">
        <v>1520</v>
      </c>
      <c r="F1517" s="410" t="str">
        <f>Dumpadas[[#This Row],[punto]] &amp; " "&amp;Dumpadas[[#This Row],[jornada]]&amp;" " &amp; Dumpadas[[#This Row],[N°Acop]] &amp; " " &amp; TEXT(Dumpadas[[#This Row],[fecha ]], "dd-mm-yyyy")</f>
        <v>NIVEL 974 M4 7S L32 AM 1520 14-05-2026</v>
      </c>
      <c r="G1517" s="386" t="s">
        <v>14</v>
      </c>
      <c r="H1517" s="387">
        <v>46156</v>
      </c>
      <c r="I1517" s="386">
        <v>3.2</v>
      </c>
      <c r="J1517" s="8">
        <v>2.8199999999999999E-2</v>
      </c>
      <c r="K1517" s="8">
        <f>+IF(Dumpadas[[#This Row],[ley]]&gt;0.03,0.03,Dumpadas[[#This Row],[ley]])</f>
        <v>2.8199999999999999E-2</v>
      </c>
      <c r="L1517" s="8"/>
      <c r="M1517" s="386">
        <v>29071</v>
      </c>
      <c r="N1517" s="386"/>
      <c r="O1517" s="8"/>
      <c r="P1517" s="388" t="str" cm="1">
        <f t="array" ref="P1517">INDEX(Rangos!$E$3:$E$16,MATCH(1,(Dumpadas[[#This Row],[ley]]&gt;=Rangos!$B$3:$B$16)*(Dumpadas[[#This Row],[ley]]&lt;=Rangos!$C$3:$C$16),0))</f>
        <v>L</v>
      </c>
      <c r="R1517" s="769"/>
      <c r="S1517" s="769" t="s">
        <v>2209</v>
      </c>
      <c r="T1517" s="369">
        <v>1</v>
      </c>
      <c r="U1517" s="369">
        <v>3.2</v>
      </c>
      <c r="V1517" s="10">
        <v>1.47E-2</v>
      </c>
      <c r="Y1517" s="769"/>
      <c r="Z1517" s="769" t="s">
        <v>2209</v>
      </c>
      <c r="AA1517" s="369">
        <v>1</v>
      </c>
      <c r="AB1517" s="369">
        <v>3.2</v>
      </c>
      <c r="AC1517" s="10">
        <v>1.47E-2</v>
      </c>
      <c r="AD1517" s="10">
        <v>1.47E-2</v>
      </c>
    </row>
    <row r="1518" spans="2:30">
      <c r="B1518" s="535"/>
      <c r="C1518" s="535" t="s">
        <v>3786</v>
      </c>
      <c r="D1518" s="535" t="s">
        <v>227</v>
      </c>
      <c r="E1518" s="535">
        <v>1521</v>
      </c>
      <c r="F1518" s="537" t="str">
        <f>Dumpadas[[#This Row],[punto]] &amp; " "&amp;Dumpadas[[#This Row],[jornada]]&amp;" " &amp; Dumpadas[[#This Row],[N°Acop]] &amp; " " &amp; TEXT(Dumpadas[[#This Row],[fecha ]], "dd-mm-yyyy")</f>
        <v>NIVEL 974 M4 6N AM 1521 15-05-2026</v>
      </c>
      <c r="G1518" s="535" t="s">
        <v>14</v>
      </c>
      <c r="H1518" s="538">
        <v>46157</v>
      </c>
      <c r="I1518" s="535">
        <v>3.2</v>
      </c>
      <c r="J1518" s="539">
        <v>1.6199999999999999E-2</v>
      </c>
      <c r="K1518" s="539">
        <f>+IF(Dumpadas[[#This Row],[ley]]&gt;0.03,0.03,Dumpadas[[#This Row],[ley]])</f>
        <v>1.6199999999999999E-2</v>
      </c>
      <c r="L1518" s="539"/>
      <c r="M1518" s="535">
        <v>29077</v>
      </c>
      <c r="N1518" s="535"/>
      <c r="O1518" s="539"/>
      <c r="P1518" s="540" t="str" cm="1">
        <f t="array" ref="P1518">INDEX(Rangos!$E$3:$E$16,MATCH(1,(Dumpadas[[#This Row],[ley]]&gt;=Rangos!$B$3:$B$16)*(Dumpadas[[#This Row],[ley]]&lt;=Rangos!$C$3:$C$16),0))</f>
        <v>F</v>
      </c>
      <c r="R1518" s="769"/>
      <c r="S1518" s="769" t="s">
        <v>2210</v>
      </c>
      <c r="T1518" s="369">
        <v>1</v>
      </c>
      <c r="U1518" s="369">
        <v>3.2</v>
      </c>
      <c r="V1518" s="10">
        <v>8.0999999999999996E-3</v>
      </c>
      <c r="Y1518" s="769"/>
      <c r="Z1518" s="769" t="s">
        <v>2210</v>
      </c>
      <c r="AA1518" s="369">
        <v>1</v>
      </c>
      <c r="AB1518" s="369">
        <v>3.2</v>
      </c>
      <c r="AC1518" s="10">
        <v>8.0999999999999996E-3</v>
      </c>
      <c r="AD1518" s="10">
        <v>8.0999999999999996E-3</v>
      </c>
    </row>
    <row r="1519" spans="2:30">
      <c r="B1519" s="535"/>
      <c r="C1519" s="535" t="s">
        <v>3786</v>
      </c>
      <c r="D1519" s="535" t="s">
        <v>227</v>
      </c>
      <c r="E1519" s="535">
        <v>1522</v>
      </c>
      <c r="F1519" s="537" t="str">
        <f>Dumpadas[[#This Row],[punto]] &amp; " "&amp;Dumpadas[[#This Row],[jornada]]&amp;" " &amp; Dumpadas[[#This Row],[N°Acop]] &amp; " " &amp; TEXT(Dumpadas[[#This Row],[fecha ]], "dd-mm-yyyy")</f>
        <v>NIVEL 974 M4 6N AM 1522 15-05-2026</v>
      </c>
      <c r="G1519" s="535" t="s">
        <v>14</v>
      </c>
      <c r="H1519" s="538">
        <v>46157</v>
      </c>
      <c r="I1519" s="535">
        <v>3.2</v>
      </c>
      <c r="J1519" s="539">
        <v>2.01E-2</v>
      </c>
      <c r="K1519" s="539">
        <f>+IF(Dumpadas[[#This Row],[ley]]&gt;0.03,0.03,Dumpadas[[#This Row],[ley]])</f>
        <v>2.01E-2</v>
      </c>
      <c r="L1519" s="539"/>
      <c r="M1519" s="535">
        <v>29077</v>
      </c>
      <c r="N1519" s="535"/>
      <c r="O1519" s="539"/>
      <c r="P1519" s="540" t="str" cm="1">
        <f t="array" ref="P1519">INDEX(Rangos!$E$3:$E$16,MATCH(1,(Dumpadas[[#This Row],[ley]]&gt;=Rangos!$B$3:$B$16)*(Dumpadas[[#This Row],[ley]]&lt;=Rangos!$C$3:$C$16),0))</f>
        <v>H</v>
      </c>
      <c r="R1519" s="769"/>
      <c r="S1519" s="769" t="s">
        <v>2211</v>
      </c>
      <c r="T1519" s="369">
        <v>1</v>
      </c>
      <c r="U1519" s="369">
        <v>3.2</v>
      </c>
      <c r="V1519" s="10">
        <v>7.1999999999999998E-3</v>
      </c>
      <c r="Y1519" s="769"/>
      <c r="Z1519" s="769" t="s">
        <v>2211</v>
      </c>
      <c r="AA1519" s="369">
        <v>1</v>
      </c>
      <c r="AB1519" s="369">
        <v>3.2</v>
      </c>
      <c r="AC1519" s="10">
        <v>7.1999999999999998E-3</v>
      </c>
      <c r="AD1519" s="10">
        <v>7.1999999999999998E-3</v>
      </c>
    </row>
    <row r="1520" spans="2:30">
      <c r="B1520" s="535"/>
      <c r="C1520" s="535" t="s">
        <v>3786</v>
      </c>
      <c r="D1520" s="535" t="s">
        <v>227</v>
      </c>
      <c r="E1520" s="535">
        <v>1523</v>
      </c>
      <c r="F1520" s="537" t="str">
        <f>Dumpadas[[#This Row],[punto]] &amp; " "&amp;Dumpadas[[#This Row],[jornada]]&amp;" " &amp; Dumpadas[[#This Row],[N°Acop]] &amp; " " &amp; TEXT(Dumpadas[[#This Row],[fecha ]], "dd-mm-yyyy")</f>
        <v>NIVEL 974 M4 6N AM 1523 15-05-2026</v>
      </c>
      <c r="G1520" s="535" t="s">
        <v>14</v>
      </c>
      <c r="H1520" s="538">
        <v>46157</v>
      </c>
      <c r="I1520" s="535">
        <v>3.2</v>
      </c>
      <c r="J1520" s="539">
        <v>1.6799999999999999E-2</v>
      </c>
      <c r="K1520" s="539">
        <f>+IF(Dumpadas[[#This Row],[ley]]&gt;0.03,0.03,Dumpadas[[#This Row],[ley]])</f>
        <v>1.6799999999999999E-2</v>
      </c>
      <c r="L1520" s="539"/>
      <c r="M1520" s="535">
        <v>29077</v>
      </c>
      <c r="N1520" s="535"/>
      <c r="O1520" s="539"/>
      <c r="P1520" s="540" t="str" cm="1">
        <f t="array" ref="P1520">INDEX(Rangos!$E$3:$E$16,MATCH(1,(Dumpadas[[#This Row],[ley]]&gt;=Rangos!$B$3:$B$16)*(Dumpadas[[#This Row],[ley]]&lt;=Rangos!$C$3:$C$16),0))</f>
        <v>F</v>
      </c>
      <c r="R1520" s="769"/>
      <c r="S1520" s="769" t="s">
        <v>2212</v>
      </c>
      <c r="T1520" s="369">
        <v>1</v>
      </c>
      <c r="U1520" s="369">
        <v>3.2</v>
      </c>
      <c r="V1520" s="10">
        <v>1.1900000000000001E-2</v>
      </c>
      <c r="Y1520" s="769"/>
      <c r="Z1520" s="769" t="s">
        <v>2212</v>
      </c>
      <c r="AA1520" s="369">
        <v>1</v>
      </c>
      <c r="AB1520" s="369">
        <v>3.2</v>
      </c>
      <c r="AC1520" s="10">
        <v>1.1900000000000001E-2</v>
      </c>
      <c r="AD1520" s="10">
        <v>1.1900000000000001E-2</v>
      </c>
    </row>
    <row r="1521" spans="2:30">
      <c r="B1521" s="535"/>
      <c r="C1521" s="535" t="s">
        <v>3786</v>
      </c>
      <c r="D1521" s="535" t="s">
        <v>227</v>
      </c>
      <c r="E1521" s="535">
        <v>1524</v>
      </c>
      <c r="F1521" s="537" t="str">
        <f>Dumpadas[[#This Row],[punto]] &amp; " "&amp;Dumpadas[[#This Row],[jornada]]&amp;" " &amp; Dumpadas[[#This Row],[N°Acop]] &amp; " " &amp; TEXT(Dumpadas[[#This Row],[fecha ]], "dd-mm-yyyy")</f>
        <v>NIVEL 974 M4 6N AM 1524 15-05-2026</v>
      </c>
      <c r="G1521" s="535" t="s">
        <v>14</v>
      </c>
      <c r="H1521" s="538">
        <v>46157</v>
      </c>
      <c r="I1521" s="535">
        <v>3.2</v>
      </c>
      <c r="J1521" s="539">
        <v>1.7100000000000001E-2</v>
      </c>
      <c r="K1521" s="539">
        <f>+IF(Dumpadas[[#This Row],[ley]]&gt;0.03,0.03,Dumpadas[[#This Row],[ley]])</f>
        <v>1.7100000000000001E-2</v>
      </c>
      <c r="L1521" s="539"/>
      <c r="M1521" s="535">
        <v>29077</v>
      </c>
      <c r="N1521" s="535"/>
      <c r="O1521" s="539"/>
      <c r="P1521" s="540" t="str" cm="1">
        <f t="array" ref="P1521">INDEX(Rangos!$E$3:$E$16,MATCH(1,(Dumpadas[[#This Row],[ley]]&gt;=Rangos!$B$3:$B$16)*(Dumpadas[[#This Row],[ley]]&lt;=Rangos!$C$3:$C$16),0))</f>
        <v>F</v>
      </c>
      <c r="R1521" s="769"/>
      <c r="S1521" s="769" t="s">
        <v>2213</v>
      </c>
      <c r="T1521" s="369">
        <v>1</v>
      </c>
      <c r="U1521" s="369">
        <v>3.2</v>
      </c>
      <c r="V1521" s="10">
        <v>1.5699999999999999E-2</v>
      </c>
      <c r="Y1521" s="769"/>
      <c r="Z1521" s="769" t="s">
        <v>2213</v>
      </c>
      <c r="AA1521" s="369">
        <v>1</v>
      </c>
      <c r="AB1521" s="369">
        <v>3.2</v>
      </c>
      <c r="AC1521" s="10">
        <v>1.5699999999999999E-2</v>
      </c>
      <c r="AD1521" s="10">
        <v>1.5699999999999999E-2</v>
      </c>
    </row>
    <row r="1522" spans="2:30">
      <c r="B1522" s="535"/>
      <c r="C1522" s="535" t="s">
        <v>3786</v>
      </c>
      <c r="D1522" s="535" t="s">
        <v>227</v>
      </c>
      <c r="E1522" s="535">
        <v>1525</v>
      </c>
      <c r="F1522" s="537" t="str">
        <f>Dumpadas[[#This Row],[punto]] &amp; " "&amp;Dumpadas[[#This Row],[jornada]]&amp;" " &amp; Dumpadas[[#This Row],[N°Acop]] &amp; " " &amp; TEXT(Dumpadas[[#This Row],[fecha ]], "dd-mm-yyyy")</f>
        <v>NIVEL 974 M4 6N AM 1525 15-05-2026</v>
      </c>
      <c r="G1522" s="535" t="s">
        <v>14</v>
      </c>
      <c r="H1522" s="538">
        <v>46157</v>
      </c>
      <c r="I1522" s="535">
        <v>3.2</v>
      </c>
      <c r="J1522" s="539">
        <v>1.5900000000000001E-2</v>
      </c>
      <c r="K1522" s="539">
        <f>+IF(Dumpadas[[#This Row],[ley]]&gt;0.03,0.03,Dumpadas[[#This Row],[ley]])</f>
        <v>1.5900000000000001E-2</v>
      </c>
      <c r="L1522" s="539"/>
      <c r="M1522" s="535">
        <v>29077</v>
      </c>
      <c r="N1522" s="535"/>
      <c r="O1522" s="539"/>
      <c r="P1522" s="540" t="str" cm="1">
        <f t="array" ref="P1522">INDEX(Rangos!$E$3:$E$16,MATCH(1,(Dumpadas[[#This Row],[ley]]&gt;=Rangos!$B$3:$B$16)*(Dumpadas[[#This Row],[ley]]&lt;=Rangos!$C$3:$C$16),0))</f>
        <v>F</v>
      </c>
      <c r="R1522" s="769"/>
      <c r="S1522" s="769" t="s">
        <v>2214</v>
      </c>
      <c r="T1522" s="369">
        <v>1</v>
      </c>
      <c r="U1522" s="369">
        <v>3.2</v>
      </c>
      <c r="V1522" s="10">
        <v>1.5800000000000002E-2</v>
      </c>
      <c r="Y1522" s="769"/>
      <c r="Z1522" s="769" t="s">
        <v>2214</v>
      </c>
      <c r="AA1522" s="369">
        <v>1</v>
      </c>
      <c r="AB1522" s="369">
        <v>3.2</v>
      </c>
      <c r="AC1522" s="10">
        <v>1.5800000000000002E-2</v>
      </c>
      <c r="AD1522" s="10">
        <v>1.5800000000000002E-2</v>
      </c>
    </row>
    <row r="1523" spans="2:30">
      <c r="B1523" s="535"/>
      <c r="C1523" s="535" t="s">
        <v>3786</v>
      </c>
      <c r="D1523" s="535" t="s">
        <v>227</v>
      </c>
      <c r="E1523" s="535">
        <v>1526</v>
      </c>
      <c r="F1523" s="537" t="str">
        <f>Dumpadas[[#This Row],[punto]] &amp; " "&amp;Dumpadas[[#This Row],[jornada]]&amp;" " &amp; Dumpadas[[#This Row],[N°Acop]] &amp; " " &amp; TEXT(Dumpadas[[#This Row],[fecha ]], "dd-mm-yyyy")</f>
        <v>NIVEL 974 M4 6N AM 1526 15-05-2026</v>
      </c>
      <c r="G1523" s="535" t="s">
        <v>14</v>
      </c>
      <c r="H1523" s="538">
        <v>46157</v>
      </c>
      <c r="I1523" s="535">
        <v>3.2</v>
      </c>
      <c r="J1523" s="539">
        <v>1.44E-2</v>
      </c>
      <c r="K1523" s="539">
        <f>+IF(Dumpadas[[#This Row],[ley]]&gt;0.03,0.03,Dumpadas[[#This Row],[ley]])</f>
        <v>1.44E-2</v>
      </c>
      <c r="L1523" s="539"/>
      <c r="M1523" s="535">
        <v>29077</v>
      </c>
      <c r="N1523" s="535"/>
      <c r="O1523" s="539"/>
      <c r="P1523" s="540" t="str" cm="1">
        <f t="array" ref="P1523">INDEX(Rangos!$E$3:$E$16,MATCH(1,(Dumpadas[[#This Row],[ley]]&gt;=Rangos!$B$3:$B$16)*(Dumpadas[[#This Row],[ley]]&lt;=Rangos!$C$3:$C$16),0))</f>
        <v>E</v>
      </c>
      <c r="R1523" s="769"/>
      <c r="S1523" s="769" t="s">
        <v>2215</v>
      </c>
      <c r="T1523" s="369">
        <v>1</v>
      </c>
      <c r="U1523" s="369">
        <v>3.2</v>
      </c>
      <c r="V1523" s="10">
        <v>1.01E-2</v>
      </c>
      <c r="Y1523" s="769"/>
      <c r="Z1523" s="769" t="s">
        <v>2215</v>
      </c>
      <c r="AA1523" s="369">
        <v>1</v>
      </c>
      <c r="AB1523" s="369">
        <v>3.2</v>
      </c>
      <c r="AC1523" s="10">
        <v>1.01E-2</v>
      </c>
      <c r="AD1523" s="10">
        <v>1.01E-2</v>
      </c>
    </row>
    <row r="1524" spans="2:30">
      <c r="B1524" s="535"/>
      <c r="C1524" s="535" t="s">
        <v>3786</v>
      </c>
      <c r="D1524" s="535" t="s">
        <v>227</v>
      </c>
      <c r="E1524" s="535">
        <v>1527</v>
      </c>
      <c r="F1524" s="537" t="str">
        <f>Dumpadas[[#This Row],[punto]] &amp; " "&amp;Dumpadas[[#This Row],[jornada]]&amp;" " &amp; Dumpadas[[#This Row],[N°Acop]] &amp; " " &amp; TEXT(Dumpadas[[#This Row],[fecha ]], "dd-mm-yyyy")</f>
        <v>NIVEL 974 M4 6N AM 1527 15-05-2026</v>
      </c>
      <c r="G1524" s="535" t="s">
        <v>14</v>
      </c>
      <c r="H1524" s="538">
        <v>46157</v>
      </c>
      <c r="I1524" s="535">
        <v>3.2</v>
      </c>
      <c r="J1524" s="539">
        <v>1.55E-2</v>
      </c>
      <c r="K1524" s="539">
        <f>+IF(Dumpadas[[#This Row],[ley]]&gt;0.03,0.03,Dumpadas[[#This Row],[ley]])</f>
        <v>1.55E-2</v>
      </c>
      <c r="L1524" s="539"/>
      <c r="M1524" s="535">
        <v>29077</v>
      </c>
      <c r="N1524" s="535"/>
      <c r="O1524" s="539"/>
      <c r="P1524" s="540" t="str" cm="1">
        <f t="array" ref="P1524">INDEX(Rangos!$E$3:$E$16,MATCH(1,(Dumpadas[[#This Row],[ley]]&gt;=Rangos!$B$3:$B$16)*(Dumpadas[[#This Row],[ley]]&lt;=Rangos!$C$3:$C$16),0))</f>
        <v>F</v>
      </c>
      <c r="R1524" s="769"/>
      <c r="S1524" s="769" t="s">
        <v>2216</v>
      </c>
      <c r="T1524" s="369">
        <v>1</v>
      </c>
      <c r="U1524" s="369">
        <v>3.2</v>
      </c>
      <c r="V1524" s="10">
        <v>1.09E-2</v>
      </c>
      <c r="Y1524" s="769"/>
      <c r="Z1524" s="769" t="s">
        <v>2216</v>
      </c>
      <c r="AA1524" s="369">
        <v>1</v>
      </c>
      <c r="AB1524" s="369">
        <v>3.2</v>
      </c>
      <c r="AC1524" s="10">
        <v>1.09E-2</v>
      </c>
      <c r="AD1524" s="10">
        <v>1.09E-2</v>
      </c>
    </row>
    <row r="1525" spans="2:30">
      <c r="B1525" s="535"/>
      <c r="C1525" s="535" t="s">
        <v>3786</v>
      </c>
      <c r="D1525" s="535" t="s">
        <v>227</v>
      </c>
      <c r="E1525" s="535">
        <v>1528</v>
      </c>
      <c r="F1525" s="537" t="str">
        <f>Dumpadas[[#This Row],[punto]] &amp; " "&amp;Dumpadas[[#This Row],[jornada]]&amp;" " &amp; Dumpadas[[#This Row],[N°Acop]] &amp; " " &amp; TEXT(Dumpadas[[#This Row],[fecha ]], "dd-mm-yyyy")</f>
        <v>NIVEL 974 M4 6N AM 1528 15-05-2026</v>
      </c>
      <c r="G1525" s="535" t="s">
        <v>14</v>
      </c>
      <c r="H1525" s="538">
        <v>46157</v>
      </c>
      <c r="I1525" s="535">
        <v>3.2</v>
      </c>
      <c r="J1525" s="539">
        <v>1.9300000000000001E-2</v>
      </c>
      <c r="K1525" s="539">
        <f>+IF(Dumpadas[[#This Row],[ley]]&gt;0.03,0.03,Dumpadas[[#This Row],[ley]])</f>
        <v>1.9300000000000001E-2</v>
      </c>
      <c r="L1525" s="539"/>
      <c r="M1525" s="535">
        <v>29077</v>
      </c>
      <c r="N1525" s="535"/>
      <c r="O1525" s="539"/>
      <c r="P1525" s="540" t="str" cm="1">
        <f t="array" ref="P1525">INDEX(Rangos!$E$3:$E$16,MATCH(1,(Dumpadas[[#This Row],[ley]]&gt;=Rangos!$B$3:$B$16)*(Dumpadas[[#This Row],[ley]]&lt;=Rangos!$C$3:$C$16),0))</f>
        <v>H</v>
      </c>
      <c r="R1525" s="769"/>
      <c r="S1525" s="769" t="s">
        <v>2217</v>
      </c>
      <c r="T1525" s="369">
        <v>1</v>
      </c>
      <c r="U1525" s="369">
        <v>3.2</v>
      </c>
      <c r="V1525" s="10">
        <v>1.18E-2</v>
      </c>
      <c r="Y1525" s="769"/>
      <c r="Z1525" s="769" t="s">
        <v>2217</v>
      </c>
      <c r="AA1525" s="369">
        <v>1</v>
      </c>
      <c r="AB1525" s="369">
        <v>3.2</v>
      </c>
      <c r="AC1525" s="10">
        <v>1.18E-2</v>
      </c>
      <c r="AD1525" s="10">
        <v>1.18E-2</v>
      </c>
    </row>
    <row r="1526" spans="2:30">
      <c r="B1526" s="535"/>
      <c r="C1526" s="535" t="s">
        <v>3786</v>
      </c>
      <c r="D1526" s="535" t="s">
        <v>227</v>
      </c>
      <c r="E1526" s="535">
        <v>1529</v>
      </c>
      <c r="F1526" s="537" t="str">
        <f>Dumpadas[[#This Row],[punto]] &amp; " "&amp;Dumpadas[[#This Row],[jornada]]&amp;" " &amp; Dumpadas[[#This Row],[N°Acop]] &amp; " " &amp; TEXT(Dumpadas[[#This Row],[fecha ]], "dd-mm-yyyy")</f>
        <v>NIVEL 974 M4 6N AM 1529 15-05-2026</v>
      </c>
      <c r="G1526" s="535" t="s">
        <v>14</v>
      </c>
      <c r="H1526" s="538">
        <v>46157</v>
      </c>
      <c r="I1526" s="535">
        <v>3.2</v>
      </c>
      <c r="J1526" s="539">
        <v>1.6400000000000001E-2</v>
      </c>
      <c r="K1526" s="539">
        <f>+IF(Dumpadas[[#This Row],[ley]]&gt;0.03,0.03,Dumpadas[[#This Row],[ley]])</f>
        <v>1.6400000000000001E-2</v>
      </c>
      <c r="L1526" s="539"/>
      <c r="M1526" s="535">
        <v>29077</v>
      </c>
      <c r="N1526" s="535"/>
      <c r="O1526" s="539"/>
      <c r="P1526" s="540" t="str" cm="1">
        <f t="array" ref="P1526">INDEX(Rangos!$E$3:$E$16,MATCH(1,(Dumpadas[[#This Row],[ley]]&gt;=Rangos!$B$3:$B$16)*(Dumpadas[[#This Row],[ley]]&lt;=Rangos!$C$3:$C$16),0))</f>
        <v>F</v>
      </c>
      <c r="R1526" s="769"/>
      <c r="S1526" s="769" t="s">
        <v>2218</v>
      </c>
      <c r="T1526" s="369">
        <v>1</v>
      </c>
      <c r="U1526" s="369">
        <v>3.2</v>
      </c>
      <c r="V1526" s="10">
        <v>1.12E-2</v>
      </c>
      <c r="Y1526" s="769"/>
      <c r="Z1526" s="769" t="s">
        <v>2218</v>
      </c>
      <c r="AA1526" s="369">
        <v>1</v>
      </c>
      <c r="AB1526" s="369">
        <v>3.2</v>
      </c>
      <c r="AC1526" s="10">
        <v>1.12E-2</v>
      </c>
      <c r="AD1526" s="10">
        <v>1.12E-2</v>
      </c>
    </row>
    <row r="1527" spans="2:30">
      <c r="B1527" s="535"/>
      <c r="C1527" s="535" t="s">
        <v>3786</v>
      </c>
      <c r="D1527" s="535" t="s">
        <v>227</v>
      </c>
      <c r="E1527" s="535">
        <v>1530</v>
      </c>
      <c r="F1527" s="537" t="str">
        <f>Dumpadas[[#This Row],[punto]] &amp; " "&amp;Dumpadas[[#This Row],[jornada]]&amp;" " &amp; Dumpadas[[#This Row],[N°Acop]] &amp; " " &amp; TEXT(Dumpadas[[#This Row],[fecha ]], "dd-mm-yyyy")</f>
        <v>NIVEL 974 M4 6N AM 1530 15-05-2026</v>
      </c>
      <c r="G1527" s="535" t="s">
        <v>14</v>
      </c>
      <c r="H1527" s="538">
        <v>46157</v>
      </c>
      <c r="I1527" s="535">
        <v>3.2</v>
      </c>
      <c r="J1527" s="539">
        <v>1.4200000000000001E-2</v>
      </c>
      <c r="K1527" s="539">
        <f>+IF(Dumpadas[[#This Row],[ley]]&gt;0.03,0.03,Dumpadas[[#This Row],[ley]])</f>
        <v>1.4200000000000001E-2</v>
      </c>
      <c r="L1527" s="539"/>
      <c r="M1527" s="535">
        <v>29077</v>
      </c>
      <c r="N1527" s="535"/>
      <c r="O1527" s="539"/>
      <c r="P1527" s="540" t="str" cm="1">
        <f t="array" ref="P1527">INDEX(Rangos!$E$3:$E$16,MATCH(1,(Dumpadas[[#This Row],[ley]]&gt;=Rangos!$B$3:$B$16)*(Dumpadas[[#This Row],[ley]]&lt;=Rangos!$C$3:$C$16),0))</f>
        <v>E</v>
      </c>
      <c r="R1527" s="769"/>
      <c r="S1527" s="769" t="s">
        <v>2219</v>
      </c>
      <c r="T1527" s="369">
        <v>1</v>
      </c>
      <c r="U1527" s="369">
        <v>3.2</v>
      </c>
      <c r="V1527" s="10">
        <v>1.5900000000000001E-2</v>
      </c>
      <c r="Y1527" s="769"/>
      <c r="Z1527" s="769" t="s">
        <v>2219</v>
      </c>
      <c r="AA1527" s="369">
        <v>1</v>
      </c>
      <c r="AB1527" s="369">
        <v>3.2</v>
      </c>
      <c r="AC1527" s="10">
        <v>1.5900000000000001E-2</v>
      </c>
      <c r="AD1527" s="10">
        <v>1.5900000000000001E-2</v>
      </c>
    </row>
    <row r="1528" spans="2:30">
      <c r="B1528" s="535"/>
      <c r="C1528" s="535" t="s">
        <v>3786</v>
      </c>
      <c r="D1528" s="535" t="s">
        <v>227</v>
      </c>
      <c r="E1528" s="535">
        <v>1531</v>
      </c>
      <c r="F1528" s="537" t="str">
        <f>Dumpadas[[#This Row],[punto]] &amp; " "&amp;Dumpadas[[#This Row],[jornada]]&amp;" " &amp; Dumpadas[[#This Row],[N°Acop]] &amp; " " &amp; TEXT(Dumpadas[[#This Row],[fecha ]], "dd-mm-yyyy")</f>
        <v>NIVEL 974 M4 6N AM 1531 15-05-2026</v>
      </c>
      <c r="G1528" s="535" t="s">
        <v>14</v>
      </c>
      <c r="H1528" s="538">
        <v>46157</v>
      </c>
      <c r="I1528" s="535">
        <v>3.2</v>
      </c>
      <c r="J1528" s="539">
        <v>1.7100000000000001E-2</v>
      </c>
      <c r="K1528" s="539">
        <f>+IF(Dumpadas[[#This Row],[ley]]&gt;0.03,0.03,Dumpadas[[#This Row],[ley]])</f>
        <v>1.7100000000000001E-2</v>
      </c>
      <c r="L1528" s="539"/>
      <c r="M1528" s="535">
        <v>29078</v>
      </c>
      <c r="N1528" s="535"/>
      <c r="O1528" s="539"/>
      <c r="P1528" s="540" t="str" cm="1">
        <f t="array" ref="P1528">INDEX(Rangos!$E$3:$E$16,MATCH(1,(Dumpadas[[#This Row],[ley]]&gt;=Rangos!$B$3:$B$16)*(Dumpadas[[#This Row],[ley]]&lt;=Rangos!$C$3:$C$16),0))</f>
        <v>F</v>
      </c>
      <c r="R1528" s="769"/>
      <c r="S1528" s="769" t="s">
        <v>2220</v>
      </c>
      <c r="T1528" s="369">
        <v>1</v>
      </c>
      <c r="U1528" s="369">
        <v>3.2</v>
      </c>
      <c r="V1528" s="10">
        <v>1.06E-2</v>
      </c>
      <c r="Y1528" s="769"/>
      <c r="Z1528" s="769" t="s">
        <v>2220</v>
      </c>
      <c r="AA1528" s="369">
        <v>1</v>
      </c>
      <c r="AB1528" s="369">
        <v>3.2</v>
      </c>
      <c r="AC1528" s="10">
        <v>1.06E-2</v>
      </c>
      <c r="AD1528" s="10">
        <v>1.06E-2</v>
      </c>
    </row>
    <row r="1529" spans="2:30">
      <c r="B1529" s="535"/>
      <c r="C1529" s="535" t="s">
        <v>3786</v>
      </c>
      <c r="D1529" s="535" t="s">
        <v>227</v>
      </c>
      <c r="E1529" s="535">
        <v>1532</v>
      </c>
      <c r="F1529" s="537" t="str">
        <f>Dumpadas[[#This Row],[punto]] &amp; " "&amp;Dumpadas[[#This Row],[jornada]]&amp;" " &amp; Dumpadas[[#This Row],[N°Acop]] &amp; " " &amp; TEXT(Dumpadas[[#This Row],[fecha ]], "dd-mm-yyyy")</f>
        <v>NIVEL 974 M4 6N AM 1532 15-05-2026</v>
      </c>
      <c r="G1529" s="535" t="s">
        <v>14</v>
      </c>
      <c r="H1529" s="538">
        <v>46157</v>
      </c>
      <c r="I1529" s="535">
        <v>3.2</v>
      </c>
      <c r="J1529" s="539">
        <v>1.7999999999999999E-2</v>
      </c>
      <c r="K1529" s="539">
        <f>+IF(Dumpadas[[#This Row],[ley]]&gt;0.03,0.03,Dumpadas[[#This Row],[ley]])</f>
        <v>1.7999999999999999E-2</v>
      </c>
      <c r="L1529" s="539"/>
      <c r="M1529" s="535">
        <v>29078</v>
      </c>
      <c r="N1529" s="535"/>
      <c r="O1529" s="539"/>
      <c r="P1529" s="540" t="str" cm="1">
        <f t="array" ref="P1529">INDEX(Rangos!$E$3:$E$16,MATCH(1,(Dumpadas[[#This Row],[ley]]&gt;=Rangos!$B$3:$B$16)*(Dumpadas[[#This Row],[ley]]&lt;=Rangos!$C$3:$C$16),0))</f>
        <v>G</v>
      </c>
      <c r="R1529" s="769"/>
      <c r="S1529" s="769" t="s">
        <v>2221</v>
      </c>
      <c r="T1529" s="369">
        <v>1</v>
      </c>
      <c r="U1529" s="369">
        <v>3.2</v>
      </c>
      <c r="V1529" s="10">
        <v>1.1900000000000001E-2</v>
      </c>
      <c r="Y1529" s="769"/>
      <c r="Z1529" s="769" t="s">
        <v>2221</v>
      </c>
      <c r="AA1529" s="369">
        <v>1</v>
      </c>
      <c r="AB1529" s="369">
        <v>3.2</v>
      </c>
      <c r="AC1529" s="10">
        <v>1.1900000000000001E-2</v>
      </c>
      <c r="AD1529" s="10">
        <v>1.1900000000000001E-2</v>
      </c>
    </row>
    <row r="1530" spans="2:30">
      <c r="B1530" s="535"/>
      <c r="C1530" s="535" t="s">
        <v>3786</v>
      </c>
      <c r="D1530" s="535" t="s">
        <v>227</v>
      </c>
      <c r="E1530" s="535">
        <v>1533</v>
      </c>
      <c r="F1530" s="537" t="str">
        <f>Dumpadas[[#This Row],[punto]] &amp; " "&amp;Dumpadas[[#This Row],[jornada]]&amp;" " &amp; Dumpadas[[#This Row],[N°Acop]] &amp; " " &amp; TEXT(Dumpadas[[#This Row],[fecha ]], "dd-mm-yyyy")</f>
        <v>NIVEL 974 M4 6N AM 1533 15-05-2026</v>
      </c>
      <c r="G1530" s="535" t="s">
        <v>14</v>
      </c>
      <c r="H1530" s="538">
        <v>46157</v>
      </c>
      <c r="I1530" s="535">
        <v>3.2</v>
      </c>
      <c r="J1530" s="539">
        <v>1.8200000000000001E-2</v>
      </c>
      <c r="K1530" s="539">
        <f>+IF(Dumpadas[[#This Row],[ley]]&gt;0.03,0.03,Dumpadas[[#This Row],[ley]])</f>
        <v>1.8200000000000001E-2</v>
      </c>
      <c r="L1530" s="539"/>
      <c r="M1530" s="535">
        <v>29078</v>
      </c>
      <c r="N1530" s="535"/>
      <c r="O1530" s="539"/>
      <c r="P1530" s="540" t="str" cm="1">
        <f t="array" ref="P1530">INDEX(Rangos!$E$3:$E$16,MATCH(1,(Dumpadas[[#This Row],[ley]]&gt;=Rangos!$B$3:$B$16)*(Dumpadas[[#This Row],[ley]]&lt;=Rangos!$C$3:$C$16),0))</f>
        <v>G</v>
      </c>
      <c r="R1530" s="769"/>
      <c r="S1530" s="769" t="s">
        <v>2222</v>
      </c>
      <c r="T1530" s="369">
        <v>1</v>
      </c>
      <c r="U1530" s="369">
        <v>3.2</v>
      </c>
      <c r="V1530" s="10">
        <v>1.17E-2</v>
      </c>
      <c r="Y1530" s="769"/>
      <c r="Z1530" s="769" t="s">
        <v>2222</v>
      </c>
      <c r="AA1530" s="369">
        <v>1</v>
      </c>
      <c r="AB1530" s="369">
        <v>3.2</v>
      </c>
      <c r="AC1530" s="10">
        <v>1.17E-2</v>
      </c>
      <c r="AD1530" s="10">
        <v>1.17E-2</v>
      </c>
    </row>
    <row r="1531" spans="2:30">
      <c r="B1531" s="535"/>
      <c r="C1531" s="535" t="s">
        <v>3786</v>
      </c>
      <c r="D1531" s="535" t="s">
        <v>227</v>
      </c>
      <c r="E1531" s="535">
        <v>1534</v>
      </c>
      <c r="F1531" s="537" t="str">
        <f>Dumpadas[[#This Row],[punto]] &amp; " "&amp;Dumpadas[[#This Row],[jornada]]&amp;" " &amp; Dumpadas[[#This Row],[N°Acop]] &amp; " " &amp; TEXT(Dumpadas[[#This Row],[fecha ]], "dd-mm-yyyy")</f>
        <v>NIVEL 974 M4 6N AM 1534 15-05-2026</v>
      </c>
      <c r="G1531" s="535" t="s">
        <v>14</v>
      </c>
      <c r="H1531" s="538">
        <v>46157</v>
      </c>
      <c r="I1531" s="535">
        <v>3.2</v>
      </c>
      <c r="J1531" s="539">
        <v>1.55E-2</v>
      </c>
      <c r="K1531" s="539">
        <f>+IF(Dumpadas[[#This Row],[ley]]&gt;0.03,0.03,Dumpadas[[#This Row],[ley]])</f>
        <v>1.55E-2</v>
      </c>
      <c r="L1531" s="539"/>
      <c r="M1531" s="535">
        <v>29078</v>
      </c>
      <c r="N1531" s="535"/>
      <c r="O1531" s="539"/>
      <c r="P1531" s="540" t="str" cm="1">
        <f t="array" ref="P1531">INDEX(Rangos!$E$3:$E$16,MATCH(1,(Dumpadas[[#This Row],[ley]]&gt;=Rangos!$B$3:$B$16)*(Dumpadas[[#This Row],[ley]]&lt;=Rangos!$C$3:$C$16),0))</f>
        <v>F</v>
      </c>
      <c r="R1531" s="769"/>
      <c r="S1531" s="769" t="s">
        <v>2223</v>
      </c>
      <c r="T1531" s="369">
        <v>1</v>
      </c>
      <c r="U1531" s="369">
        <v>3.2</v>
      </c>
      <c r="V1531" s="10">
        <v>1.61E-2</v>
      </c>
      <c r="Y1531" s="769"/>
      <c r="Z1531" s="769" t="s">
        <v>2223</v>
      </c>
      <c r="AA1531" s="369">
        <v>1</v>
      </c>
      <c r="AB1531" s="369">
        <v>3.2</v>
      </c>
      <c r="AC1531" s="10">
        <v>1.61E-2</v>
      </c>
      <c r="AD1531" s="10">
        <v>1.61E-2</v>
      </c>
    </row>
    <row r="1532" spans="2:30">
      <c r="B1532" s="675"/>
      <c r="C1532" s="773" t="s">
        <v>3815</v>
      </c>
      <c r="D1532" s="773" t="s">
        <v>3792</v>
      </c>
      <c r="E1532" s="386">
        <v>1535</v>
      </c>
      <c r="F1532" s="410" t="str">
        <f>Dumpadas[[#This Row],[punto]] &amp; " "&amp;Dumpadas[[#This Row],[jornada]]&amp;" " &amp; Dumpadas[[#This Row],[N°Acop]] &amp; " " &amp; TEXT(Dumpadas[[#This Row],[fecha ]], "dd-mm-yyyy")</f>
        <v>NIVEL 974 M47S L31 AM 1535 14-05-2026</v>
      </c>
      <c r="G1532" s="675" t="s">
        <v>14</v>
      </c>
      <c r="H1532" s="5">
        <v>46156</v>
      </c>
      <c r="I1532" s="386">
        <v>3.2</v>
      </c>
      <c r="J1532" s="8">
        <v>1.0699999999999999E-2</v>
      </c>
      <c r="K1532" s="8">
        <f>+IF(Dumpadas[[#This Row],[ley]]&gt;0.03,0.03,Dumpadas[[#This Row],[ley]])</f>
        <v>1.0699999999999999E-2</v>
      </c>
      <c r="L1532" s="427"/>
      <c r="M1532" s="386">
        <v>29078</v>
      </c>
      <c r="N1532" s="386"/>
      <c r="O1532" s="7"/>
      <c r="P1532" s="10" t="str" cm="1">
        <f t="array" ref="P1532">INDEX(Rangos!$E$3:$E$16,MATCH(1,(Dumpadas[[#This Row],[ley]]&gt;=Rangos!$B$3:$B$16)*(Dumpadas[[#This Row],[ley]]&lt;=Rangos!$C$3:$C$16),0))</f>
        <v>C</v>
      </c>
      <c r="R1532" s="769"/>
      <c r="S1532" s="769" t="s">
        <v>2224</v>
      </c>
      <c r="T1532" s="369">
        <v>1</v>
      </c>
      <c r="U1532" s="369">
        <v>3.2</v>
      </c>
      <c r="V1532" s="10">
        <v>1.1299999999999999E-2</v>
      </c>
      <c r="Y1532" s="769"/>
      <c r="Z1532" s="769" t="s">
        <v>2224</v>
      </c>
      <c r="AA1532" s="369">
        <v>1</v>
      </c>
      <c r="AB1532" s="369">
        <v>3.2</v>
      </c>
      <c r="AC1532" s="10">
        <v>1.1299999999999999E-2</v>
      </c>
      <c r="AD1532" s="10">
        <v>1.1299999999999999E-2</v>
      </c>
    </row>
    <row r="1533" spans="2:30">
      <c r="B1533" s="675"/>
      <c r="C1533" s="773" t="s">
        <v>303</v>
      </c>
      <c r="D1533" s="773" t="s">
        <v>3792</v>
      </c>
      <c r="E1533" s="386">
        <v>1536</v>
      </c>
      <c r="F1533" s="410" t="str">
        <f>Dumpadas[[#This Row],[punto]] &amp; " "&amp;Dumpadas[[#This Row],[jornada]]&amp;" " &amp; Dumpadas[[#This Row],[N°Acop]] &amp; " " &amp; TEXT(Dumpadas[[#This Row],[fecha ]], "dd-mm-yyyy")</f>
        <v>NIVEL 974 AM 1536 14-05-2026</v>
      </c>
      <c r="G1533" s="675" t="s">
        <v>14</v>
      </c>
      <c r="H1533" s="5">
        <v>46156</v>
      </c>
      <c r="I1533" s="386">
        <v>3.2</v>
      </c>
      <c r="J1533" s="8">
        <v>1.38E-2</v>
      </c>
      <c r="K1533" s="8">
        <f>+IF(Dumpadas[[#This Row],[ley]]&gt;0.03,0.03,Dumpadas[[#This Row],[ley]])</f>
        <v>1.38E-2</v>
      </c>
      <c r="L1533" s="427"/>
      <c r="M1533" s="386">
        <v>29078</v>
      </c>
      <c r="N1533" s="386"/>
      <c r="O1533" s="7"/>
      <c r="P1533" s="10" t="str" cm="1">
        <f t="array" ref="P1533">INDEX(Rangos!$E$3:$E$16,MATCH(1,(Dumpadas[[#This Row],[ley]]&gt;=Rangos!$B$3:$B$16)*(Dumpadas[[#This Row],[ley]]&lt;=Rangos!$C$3:$C$16),0))</f>
        <v>E</v>
      </c>
      <c r="R1533" s="769"/>
      <c r="S1533" s="769" t="s">
        <v>2225</v>
      </c>
      <c r="T1533" s="369">
        <v>1</v>
      </c>
      <c r="U1533" s="369">
        <v>3.2</v>
      </c>
      <c r="V1533" s="10">
        <v>1.09E-2</v>
      </c>
      <c r="Y1533" s="769"/>
      <c r="Z1533" s="769" t="s">
        <v>2225</v>
      </c>
      <c r="AA1533" s="369">
        <v>1</v>
      </c>
      <c r="AB1533" s="369">
        <v>3.2</v>
      </c>
      <c r="AC1533" s="10">
        <v>1.09E-2</v>
      </c>
      <c r="AD1533" s="10">
        <v>1.09E-2</v>
      </c>
    </row>
    <row r="1534" spans="2:30">
      <c r="B1534" s="675"/>
      <c r="C1534" s="773" t="s">
        <v>303</v>
      </c>
      <c r="D1534" s="773" t="s">
        <v>3792</v>
      </c>
      <c r="E1534" s="386">
        <v>1537</v>
      </c>
      <c r="F1534" s="410" t="str">
        <f>Dumpadas[[#This Row],[punto]] &amp; " "&amp;Dumpadas[[#This Row],[jornada]]&amp;" " &amp; Dumpadas[[#This Row],[N°Acop]] &amp; " " &amp; TEXT(Dumpadas[[#This Row],[fecha ]], "dd-mm-yyyy")</f>
        <v>NIVEL 974 AM 1537 14-05-2026</v>
      </c>
      <c r="G1534" s="675" t="s">
        <v>14</v>
      </c>
      <c r="H1534" s="5">
        <v>46156</v>
      </c>
      <c r="I1534" s="386">
        <v>3.2</v>
      </c>
      <c r="J1534" s="8">
        <v>1.7500000000000002E-2</v>
      </c>
      <c r="K1534" s="8">
        <f>+IF(Dumpadas[[#This Row],[ley]]&gt;0.03,0.03,Dumpadas[[#This Row],[ley]])</f>
        <v>1.7500000000000002E-2</v>
      </c>
      <c r="L1534" s="427"/>
      <c r="M1534" s="386">
        <v>29078</v>
      </c>
      <c r="N1534" s="386"/>
      <c r="O1534" s="7"/>
      <c r="P1534" s="10" t="str" cm="1">
        <f t="array" ref="P1534">INDEX(Rangos!$E$3:$E$16,MATCH(1,(Dumpadas[[#This Row],[ley]]&gt;=Rangos!$B$3:$B$16)*(Dumpadas[[#This Row],[ley]]&lt;=Rangos!$C$3:$C$16),0))</f>
        <v>G</v>
      </c>
      <c r="R1534" s="769"/>
      <c r="S1534" s="769" t="s">
        <v>2226</v>
      </c>
      <c r="T1534" s="369">
        <v>1</v>
      </c>
      <c r="U1534" s="369">
        <v>3.2</v>
      </c>
      <c r="V1534" s="10">
        <v>1.7299999999999999E-2</v>
      </c>
      <c r="Y1534" s="769"/>
      <c r="Z1534" s="769" t="s">
        <v>2226</v>
      </c>
      <c r="AA1534" s="369">
        <v>1</v>
      </c>
      <c r="AB1534" s="369">
        <v>3.2</v>
      </c>
      <c r="AC1534" s="10">
        <v>1.7299999999999999E-2</v>
      </c>
      <c r="AD1534" s="10">
        <v>1.7299999999999999E-2</v>
      </c>
    </row>
    <row r="1535" spans="2:30">
      <c r="B1535" s="535"/>
      <c r="C1535" s="535" t="s">
        <v>3815</v>
      </c>
      <c r="D1535" s="535" t="s">
        <v>3792</v>
      </c>
      <c r="E1535" s="535">
        <v>1538</v>
      </c>
      <c r="F1535" s="537" t="str">
        <f>Dumpadas[[#This Row],[punto]] &amp; " "&amp;Dumpadas[[#This Row],[jornada]]&amp;" " &amp; Dumpadas[[#This Row],[N°Acop]] &amp; " " &amp; TEXT(Dumpadas[[#This Row],[fecha ]], "dd-mm-yyyy")</f>
        <v>NIVEL 974 M47S L31 AM 1538 14-05-2026</v>
      </c>
      <c r="G1535" s="535" t="s">
        <v>14</v>
      </c>
      <c r="H1535" s="538">
        <v>46156</v>
      </c>
      <c r="I1535" s="535">
        <v>3.2</v>
      </c>
      <c r="J1535" s="539">
        <v>1.3899999999999999E-2</v>
      </c>
      <c r="K1535" s="539">
        <f>+IF(Dumpadas[[#This Row],[ley]]&gt;0.03,0.03,Dumpadas[[#This Row],[ley]])</f>
        <v>1.3899999999999999E-2</v>
      </c>
      <c r="L1535" s="539"/>
      <c r="M1535" s="535">
        <v>29083</v>
      </c>
      <c r="N1535" s="535"/>
      <c r="O1535" s="539"/>
      <c r="P1535" s="540" t="str" cm="1">
        <f t="array" ref="P1535">INDEX(Rangos!$E$3:$E$16,MATCH(1,(Dumpadas[[#This Row],[ley]]&gt;=Rangos!$B$3:$B$16)*(Dumpadas[[#This Row],[ley]]&lt;=Rangos!$C$3:$C$16),0))</f>
        <v>E</v>
      </c>
      <c r="R1535" s="769"/>
      <c r="S1535" s="769" t="s">
        <v>2227</v>
      </c>
      <c r="T1535" s="369">
        <v>1</v>
      </c>
      <c r="U1535" s="369">
        <v>3.2</v>
      </c>
      <c r="V1535" s="10">
        <v>9.7999999999999997E-3</v>
      </c>
      <c r="Y1535" s="769"/>
      <c r="Z1535" s="769" t="s">
        <v>2227</v>
      </c>
      <c r="AA1535" s="369">
        <v>1</v>
      </c>
      <c r="AB1535" s="369">
        <v>3.2</v>
      </c>
      <c r="AC1535" s="10">
        <v>9.7999999999999997E-3</v>
      </c>
      <c r="AD1535" s="10">
        <v>9.7999999999999997E-3</v>
      </c>
    </row>
    <row r="1536" spans="2:30">
      <c r="B1536" s="535"/>
      <c r="C1536" s="535" t="s">
        <v>3815</v>
      </c>
      <c r="D1536" s="535" t="s">
        <v>3792</v>
      </c>
      <c r="E1536" s="535">
        <v>1539</v>
      </c>
      <c r="F1536" s="537" t="str">
        <f>Dumpadas[[#This Row],[punto]] &amp; " "&amp;Dumpadas[[#This Row],[jornada]]&amp;" " &amp; Dumpadas[[#This Row],[N°Acop]] &amp; " " &amp; TEXT(Dumpadas[[#This Row],[fecha ]], "dd-mm-yyyy")</f>
        <v>NIVEL 974 M47S L31 AM 1539 14-05-2026</v>
      </c>
      <c r="G1536" s="535" t="s">
        <v>14</v>
      </c>
      <c r="H1536" s="538">
        <v>46156</v>
      </c>
      <c r="I1536" s="535">
        <v>3.2</v>
      </c>
      <c r="J1536" s="539">
        <v>0.2104</v>
      </c>
      <c r="K1536" s="539">
        <f>+IF(Dumpadas[[#This Row],[ley]]&gt;0.03,0.03,Dumpadas[[#This Row],[ley]])</f>
        <v>0.03</v>
      </c>
      <c r="L1536" s="539"/>
      <c r="M1536" s="535">
        <v>29083</v>
      </c>
      <c r="N1536" s="535"/>
      <c r="O1536" s="539"/>
      <c r="P1536" s="540" t="str" cm="1">
        <f t="array" ref="P1536">INDEX(Rangos!$E$3:$E$16,MATCH(1,(Dumpadas[[#This Row],[ley]]&gt;=Rangos!$B$3:$B$16)*(Dumpadas[[#This Row],[ley]]&lt;=Rangos!$C$3:$C$16),0))</f>
        <v>L</v>
      </c>
      <c r="R1536" s="769"/>
      <c r="S1536" s="769" t="s">
        <v>2228</v>
      </c>
      <c r="T1536" s="369">
        <v>1</v>
      </c>
      <c r="U1536" s="369">
        <v>3.2</v>
      </c>
      <c r="V1536" s="10">
        <v>1.12E-2</v>
      </c>
      <c r="Y1536" s="769"/>
      <c r="Z1536" s="769" t="s">
        <v>2228</v>
      </c>
      <c r="AA1536" s="369">
        <v>1</v>
      </c>
      <c r="AB1536" s="369">
        <v>3.2</v>
      </c>
      <c r="AC1536" s="10">
        <v>1.12E-2</v>
      </c>
      <c r="AD1536" s="10">
        <v>1.12E-2</v>
      </c>
    </row>
    <row r="1537" spans="2:30">
      <c r="B1537" s="535"/>
      <c r="C1537" s="535" t="s">
        <v>3815</v>
      </c>
      <c r="D1537" s="535" t="s">
        <v>3792</v>
      </c>
      <c r="E1537" s="535">
        <v>1540</v>
      </c>
      <c r="F1537" s="537" t="str">
        <f>Dumpadas[[#This Row],[punto]] &amp; " "&amp;Dumpadas[[#This Row],[jornada]]&amp;" " &amp; Dumpadas[[#This Row],[N°Acop]] &amp; " " &amp; TEXT(Dumpadas[[#This Row],[fecha ]], "dd-mm-yyyy")</f>
        <v>NIVEL 974 M47S L31 AM 1540 14-05-2026</v>
      </c>
      <c r="G1537" s="535" t="s">
        <v>14</v>
      </c>
      <c r="H1537" s="538">
        <v>46156</v>
      </c>
      <c r="I1537" s="535">
        <v>3.2</v>
      </c>
      <c r="J1537" s="539">
        <v>1.1599999999999999E-2</v>
      </c>
      <c r="K1537" s="539">
        <f>+IF(Dumpadas[[#This Row],[ley]]&gt;0.03,0.03,Dumpadas[[#This Row],[ley]])</f>
        <v>1.1599999999999999E-2</v>
      </c>
      <c r="L1537" s="539"/>
      <c r="M1537" s="535">
        <v>29083</v>
      </c>
      <c r="N1537" s="535"/>
      <c r="O1537" s="539"/>
      <c r="P1537" s="540" t="str" cm="1">
        <f t="array" ref="P1537">INDEX(Rangos!$E$3:$E$16,MATCH(1,(Dumpadas[[#This Row],[ley]]&gt;=Rangos!$B$3:$B$16)*(Dumpadas[[#This Row],[ley]]&lt;=Rangos!$C$3:$C$16),0))</f>
        <v>C</v>
      </c>
      <c r="R1537" s="769"/>
      <c r="S1537" s="769" t="s">
        <v>2229</v>
      </c>
      <c r="T1537" s="369">
        <v>1</v>
      </c>
      <c r="U1537" s="369">
        <v>3.2</v>
      </c>
      <c r="V1537" s="10">
        <v>1.41E-2</v>
      </c>
      <c r="Y1537" s="769"/>
      <c r="Z1537" s="769" t="s">
        <v>2229</v>
      </c>
      <c r="AA1537" s="369">
        <v>1</v>
      </c>
      <c r="AB1537" s="369">
        <v>3.2</v>
      </c>
      <c r="AC1537" s="10">
        <v>1.41E-2</v>
      </c>
      <c r="AD1537" s="10">
        <v>1.41E-2</v>
      </c>
    </row>
    <row r="1538" spans="2:30">
      <c r="B1538" s="535"/>
      <c r="C1538" s="535" t="s">
        <v>3815</v>
      </c>
      <c r="D1538" s="535" t="s">
        <v>3792</v>
      </c>
      <c r="E1538" s="535">
        <v>1541</v>
      </c>
      <c r="F1538" s="537" t="str">
        <f>Dumpadas[[#This Row],[punto]] &amp; " "&amp;Dumpadas[[#This Row],[jornada]]&amp;" " &amp; Dumpadas[[#This Row],[N°Acop]] &amp; " " &amp; TEXT(Dumpadas[[#This Row],[fecha ]], "dd-mm-yyyy")</f>
        <v>NIVEL 974 M47S L31 AM 1541 14-05-2026</v>
      </c>
      <c r="G1538" s="535" t="s">
        <v>14</v>
      </c>
      <c r="H1538" s="538">
        <v>46156</v>
      </c>
      <c r="I1538" s="535">
        <v>3.2</v>
      </c>
      <c r="J1538" s="539">
        <v>1.11E-2</v>
      </c>
      <c r="K1538" s="539">
        <f>+IF(Dumpadas[[#This Row],[ley]]&gt;0.03,0.03,Dumpadas[[#This Row],[ley]])</f>
        <v>1.11E-2</v>
      </c>
      <c r="L1538" s="539"/>
      <c r="M1538" s="535">
        <v>29083</v>
      </c>
      <c r="N1538" s="535"/>
      <c r="O1538" s="539"/>
      <c r="P1538" s="540" t="str" cm="1">
        <f t="array" ref="P1538">INDEX(Rangos!$E$3:$E$16,MATCH(1,(Dumpadas[[#This Row],[ley]]&gt;=Rangos!$B$3:$B$16)*(Dumpadas[[#This Row],[ley]]&lt;=Rangos!$C$3:$C$16),0))</f>
        <v>C</v>
      </c>
      <c r="R1538" s="769"/>
      <c r="S1538" s="769" t="s">
        <v>2230</v>
      </c>
      <c r="T1538" s="369">
        <v>1</v>
      </c>
      <c r="U1538" s="369">
        <v>3.2</v>
      </c>
      <c r="V1538" s="10">
        <v>1.5599999999999999E-2</v>
      </c>
      <c r="Y1538" s="769"/>
      <c r="Z1538" s="769" t="s">
        <v>2230</v>
      </c>
      <c r="AA1538" s="369">
        <v>1</v>
      </c>
      <c r="AB1538" s="369">
        <v>3.2</v>
      </c>
      <c r="AC1538" s="10">
        <v>1.5599999999999999E-2</v>
      </c>
      <c r="AD1538" s="10">
        <v>1.5599999999999999E-2</v>
      </c>
    </row>
    <row r="1539" spans="2:30">
      <c r="B1539" s="386"/>
      <c r="C1539" s="773" t="s">
        <v>3816</v>
      </c>
      <c r="D1539" s="773" t="s">
        <v>3792</v>
      </c>
      <c r="E1539" s="386">
        <v>1542</v>
      </c>
      <c r="F1539" s="410" t="str">
        <f>Dumpadas[[#This Row],[punto]] &amp; " "&amp;Dumpadas[[#This Row],[jornada]]&amp;" " &amp; Dumpadas[[#This Row],[N°Acop]] &amp; " " &amp; TEXT(Dumpadas[[#This Row],[fecha ]], "dd-mm-yyyy")</f>
        <v>NIVEL 974 M47S L32 AM 1542 15-05-2026</v>
      </c>
      <c r="G1539" s="386" t="s">
        <v>14</v>
      </c>
      <c r="H1539" s="387">
        <v>46157</v>
      </c>
      <c r="I1539" s="386">
        <v>3.2</v>
      </c>
      <c r="J1539" s="8">
        <v>2.1700000000000001E-2</v>
      </c>
      <c r="K1539" s="8">
        <f>+IF(Dumpadas[[#This Row],[ley]]&gt;0.03,0.03,Dumpadas[[#This Row],[ley]])</f>
        <v>2.1700000000000001E-2</v>
      </c>
      <c r="L1539" s="8"/>
      <c r="M1539" s="386">
        <v>29083</v>
      </c>
      <c r="N1539" s="386"/>
      <c r="O1539" s="8"/>
      <c r="P1539" s="388" t="str" cm="1">
        <f t="array" ref="P1539">INDEX(Rangos!$E$3:$E$16,MATCH(1,(Dumpadas[[#This Row],[ley]]&gt;=Rangos!$B$3:$B$16)*(Dumpadas[[#This Row],[ley]]&lt;=Rangos!$C$3:$C$16),0))</f>
        <v>I</v>
      </c>
      <c r="R1539" s="769"/>
      <c r="S1539" s="769" t="s">
        <v>2231</v>
      </c>
      <c r="T1539" s="369">
        <v>1</v>
      </c>
      <c r="U1539" s="369">
        <v>3.2</v>
      </c>
      <c r="V1539" s="10">
        <v>1.26E-2</v>
      </c>
      <c r="Y1539" s="769"/>
      <c r="Z1539" s="769" t="s">
        <v>2231</v>
      </c>
      <c r="AA1539" s="369">
        <v>1</v>
      </c>
      <c r="AB1539" s="369">
        <v>3.2</v>
      </c>
      <c r="AC1539" s="10">
        <v>1.26E-2</v>
      </c>
      <c r="AD1539" s="10">
        <v>1.26E-2</v>
      </c>
    </row>
    <row r="1540" spans="2:30">
      <c r="B1540" s="386"/>
      <c r="C1540" s="773" t="s">
        <v>3816</v>
      </c>
      <c r="D1540" s="773" t="s">
        <v>3792</v>
      </c>
      <c r="E1540" s="386">
        <v>1543</v>
      </c>
      <c r="F1540" s="410" t="str">
        <f>Dumpadas[[#This Row],[punto]] &amp; " "&amp;Dumpadas[[#This Row],[jornada]]&amp;" " &amp; Dumpadas[[#This Row],[N°Acop]] &amp; " " &amp; TEXT(Dumpadas[[#This Row],[fecha ]], "dd-mm-yyyy")</f>
        <v>NIVEL 974 M47S L32 AM 1543 15-05-2026</v>
      </c>
      <c r="G1540" s="386" t="s">
        <v>14</v>
      </c>
      <c r="H1540" s="387">
        <v>46157</v>
      </c>
      <c r="I1540" s="386">
        <v>3.2</v>
      </c>
      <c r="J1540" s="8">
        <v>1.61E-2</v>
      </c>
      <c r="K1540" s="8">
        <f>+IF(Dumpadas[[#This Row],[ley]]&gt;0.03,0.03,Dumpadas[[#This Row],[ley]])</f>
        <v>1.61E-2</v>
      </c>
      <c r="L1540" s="8"/>
      <c r="M1540" s="386">
        <v>29083</v>
      </c>
      <c r="N1540" s="386"/>
      <c r="O1540" s="8"/>
      <c r="P1540" s="388" t="str" cm="1">
        <f t="array" ref="P1540">INDEX(Rangos!$E$3:$E$16,MATCH(1,(Dumpadas[[#This Row],[ley]]&gt;=Rangos!$B$3:$B$16)*(Dumpadas[[#This Row],[ley]]&lt;=Rangos!$C$3:$C$16),0))</f>
        <v>F</v>
      </c>
      <c r="R1540" s="769"/>
      <c r="S1540" s="769" t="s">
        <v>2232</v>
      </c>
      <c r="T1540" s="369">
        <v>1</v>
      </c>
      <c r="U1540" s="369">
        <v>3.2</v>
      </c>
      <c r="V1540" s="10">
        <v>1.77E-2</v>
      </c>
      <c r="Y1540" s="769"/>
      <c r="Z1540" s="769" t="s">
        <v>2232</v>
      </c>
      <c r="AA1540" s="369">
        <v>1</v>
      </c>
      <c r="AB1540" s="369">
        <v>3.2</v>
      </c>
      <c r="AC1540" s="10">
        <v>1.77E-2</v>
      </c>
      <c r="AD1540" s="10">
        <v>1.77E-2</v>
      </c>
    </row>
    <row r="1541" spans="2:30">
      <c r="B1541" s="386"/>
      <c r="C1541" s="773" t="s">
        <v>3816</v>
      </c>
      <c r="D1541" s="773" t="s">
        <v>3792</v>
      </c>
      <c r="E1541" s="386">
        <v>1544</v>
      </c>
      <c r="F1541" s="410" t="str">
        <f>Dumpadas[[#This Row],[punto]] &amp; " "&amp;Dumpadas[[#This Row],[jornada]]&amp;" " &amp; Dumpadas[[#This Row],[N°Acop]] &amp; " " &amp; TEXT(Dumpadas[[#This Row],[fecha ]], "dd-mm-yyyy")</f>
        <v>NIVEL 974 M47S L32 AM 1544 15-05-2026</v>
      </c>
      <c r="G1541" s="386" t="s">
        <v>14</v>
      </c>
      <c r="H1541" s="387">
        <v>46157</v>
      </c>
      <c r="I1541" s="386">
        <v>3.2</v>
      </c>
      <c r="J1541" s="8">
        <v>1.9300000000000001E-2</v>
      </c>
      <c r="K1541" s="8">
        <f>+IF(Dumpadas[[#This Row],[ley]]&gt;0.03,0.03,Dumpadas[[#This Row],[ley]])</f>
        <v>1.9300000000000001E-2</v>
      </c>
      <c r="L1541" s="8"/>
      <c r="M1541" s="386">
        <v>29083</v>
      </c>
      <c r="N1541" s="386"/>
      <c r="O1541" s="8"/>
      <c r="P1541" s="388" t="str" cm="1">
        <f t="array" ref="P1541">INDEX(Rangos!$E$3:$E$16,MATCH(1,(Dumpadas[[#This Row],[ley]]&gt;=Rangos!$B$3:$B$16)*(Dumpadas[[#This Row],[ley]]&lt;=Rangos!$C$3:$C$16),0))</f>
        <v>H</v>
      </c>
      <c r="R1541" s="769"/>
      <c r="S1541" s="769" t="s">
        <v>2233</v>
      </c>
      <c r="T1541" s="369">
        <v>1</v>
      </c>
      <c r="U1541" s="369">
        <v>3.2</v>
      </c>
      <c r="V1541" s="10">
        <v>2.5899999999999999E-2</v>
      </c>
      <c r="Y1541" s="769"/>
      <c r="Z1541" s="769" t="s">
        <v>2233</v>
      </c>
      <c r="AA1541" s="369">
        <v>1</v>
      </c>
      <c r="AB1541" s="369">
        <v>3.2</v>
      </c>
      <c r="AC1541" s="10">
        <v>2.5899999999999999E-2</v>
      </c>
      <c r="AD1541" s="10">
        <v>2.5899999999999999E-2</v>
      </c>
    </row>
    <row r="1542" spans="2:30">
      <c r="B1542" s="386"/>
      <c r="C1542" s="773" t="s">
        <v>3816</v>
      </c>
      <c r="D1542" s="773" t="s">
        <v>3792</v>
      </c>
      <c r="E1542" s="386">
        <v>1545</v>
      </c>
      <c r="F1542" s="410" t="str">
        <f>Dumpadas[[#This Row],[punto]] &amp; " "&amp;Dumpadas[[#This Row],[jornada]]&amp;" " &amp; Dumpadas[[#This Row],[N°Acop]] &amp; " " &amp; TEXT(Dumpadas[[#This Row],[fecha ]], "dd-mm-yyyy")</f>
        <v>NIVEL 974 M47S L32 AM 1545 15-05-2026</v>
      </c>
      <c r="G1542" s="386" t="s">
        <v>14</v>
      </c>
      <c r="H1542" s="387">
        <v>46157</v>
      </c>
      <c r="I1542" s="386">
        <v>3.2</v>
      </c>
      <c r="J1542" s="8">
        <v>1.67E-2</v>
      </c>
      <c r="K1542" s="8">
        <f>+IF(Dumpadas[[#This Row],[ley]]&gt;0.03,0.03,Dumpadas[[#This Row],[ley]])</f>
        <v>1.67E-2</v>
      </c>
      <c r="L1542" s="8"/>
      <c r="M1542" s="386">
        <v>29083</v>
      </c>
      <c r="N1542" s="386"/>
      <c r="O1542" s="8"/>
      <c r="P1542" s="388" t="str" cm="1">
        <f t="array" ref="P1542">INDEX(Rangos!$E$3:$E$16,MATCH(1,(Dumpadas[[#This Row],[ley]]&gt;=Rangos!$B$3:$B$16)*(Dumpadas[[#This Row],[ley]]&lt;=Rangos!$C$3:$C$16),0))</f>
        <v>F</v>
      </c>
      <c r="R1542" s="769"/>
      <c r="S1542" s="769" t="s">
        <v>2234</v>
      </c>
      <c r="T1542" s="369">
        <v>1</v>
      </c>
      <c r="U1542" s="369">
        <v>3.2</v>
      </c>
      <c r="V1542" s="10">
        <v>1.61E-2</v>
      </c>
      <c r="Y1542" s="769"/>
      <c r="Z1542" s="769" t="s">
        <v>2234</v>
      </c>
      <c r="AA1542" s="369">
        <v>1</v>
      </c>
      <c r="AB1542" s="369">
        <v>3.2</v>
      </c>
      <c r="AC1542" s="10">
        <v>1.61E-2</v>
      </c>
      <c r="AD1542" s="10">
        <v>1.61E-2</v>
      </c>
    </row>
    <row r="1543" spans="2:30">
      <c r="B1543" s="535"/>
      <c r="C1543" s="535" t="s">
        <v>3793</v>
      </c>
      <c r="D1543" s="535" t="s">
        <v>227</v>
      </c>
      <c r="E1543" s="535">
        <v>1546</v>
      </c>
      <c r="F1543" s="537" t="str">
        <f>Dumpadas[[#This Row],[punto]] &amp; " "&amp;Dumpadas[[#This Row],[jornada]]&amp;" " &amp; Dumpadas[[#This Row],[N°Acop]] &amp; " " &amp; TEXT(Dumpadas[[#This Row],[fecha ]], "dd-mm-yyyy")</f>
        <v>NIVEL 974 M4 7S AM 1546 11-05-2026</v>
      </c>
      <c r="G1543" s="535" t="s">
        <v>14</v>
      </c>
      <c r="H1543" s="538">
        <v>46153</v>
      </c>
      <c r="I1543" s="535">
        <v>3.2</v>
      </c>
      <c r="J1543" s="539">
        <v>1.2699999999999999E-2</v>
      </c>
      <c r="K1543" s="539">
        <f>+IF(Dumpadas[[#This Row],[ley]]&gt;0.03,0.03,Dumpadas[[#This Row],[ley]])</f>
        <v>1.2699999999999999E-2</v>
      </c>
      <c r="L1543" s="539"/>
      <c r="M1543" s="535">
        <v>29084</v>
      </c>
      <c r="N1543" s="535"/>
      <c r="O1543" s="539"/>
      <c r="P1543" s="540" t="str" cm="1">
        <f t="array" ref="P1543">INDEX(Rangos!$E$3:$E$16,MATCH(1,(Dumpadas[[#This Row],[ley]]&gt;=Rangos!$B$3:$B$16)*(Dumpadas[[#This Row],[ley]]&lt;=Rangos!$C$3:$C$16),0))</f>
        <v>D</v>
      </c>
      <c r="R1543" s="769"/>
      <c r="S1543" s="769" t="s">
        <v>2235</v>
      </c>
      <c r="T1543" s="369">
        <v>1</v>
      </c>
      <c r="U1543" s="369">
        <v>3.2</v>
      </c>
      <c r="V1543" s="10">
        <v>1.7100000000000001E-2</v>
      </c>
      <c r="Y1543" s="769"/>
      <c r="Z1543" s="769" t="s">
        <v>2235</v>
      </c>
      <c r="AA1543" s="369">
        <v>1</v>
      </c>
      <c r="AB1543" s="369">
        <v>3.2</v>
      </c>
      <c r="AC1543" s="10">
        <v>1.7100000000000001E-2</v>
      </c>
      <c r="AD1543" s="10">
        <v>1.7100000000000001E-2</v>
      </c>
    </row>
    <row r="1544" spans="2:30">
      <c r="B1544" s="535"/>
      <c r="C1544" s="535" t="s">
        <v>3793</v>
      </c>
      <c r="D1544" s="535" t="s">
        <v>227</v>
      </c>
      <c r="E1544" s="535">
        <v>1547</v>
      </c>
      <c r="F1544" s="537" t="str">
        <f>Dumpadas[[#This Row],[punto]] &amp; " "&amp;Dumpadas[[#This Row],[jornada]]&amp;" " &amp; Dumpadas[[#This Row],[N°Acop]] &amp; " " &amp; TEXT(Dumpadas[[#This Row],[fecha ]], "dd-mm-yyyy")</f>
        <v>NIVEL 974 M4 7S AM 1547 11-05-2026</v>
      </c>
      <c r="G1544" s="535" t="s">
        <v>14</v>
      </c>
      <c r="H1544" s="538">
        <v>46153</v>
      </c>
      <c r="I1544" s="535">
        <v>3.2</v>
      </c>
      <c r="J1544" s="539">
        <v>1.4200000000000001E-2</v>
      </c>
      <c r="K1544" s="539">
        <f>+IF(Dumpadas[[#This Row],[ley]]&gt;0.03,0.03,Dumpadas[[#This Row],[ley]])</f>
        <v>1.4200000000000001E-2</v>
      </c>
      <c r="L1544" s="539"/>
      <c r="M1544" s="535">
        <v>29084</v>
      </c>
      <c r="N1544" s="535"/>
      <c r="O1544" s="539"/>
      <c r="P1544" s="540" t="str" cm="1">
        <f t="array" ref="P1544">INDEX(Rangos!$E$3:$E$16,MATCH(1,(Dumpadas[[#This Row],[ley]]&gt;=Rangos!$B$3:$B$16)*(Dumpadas[[#This Row],[ley]]&lt;=Rangos!$C$3:$C$16),0))</f>
        <v>E</v>
      </c>
      <c r="R1544" s="769"/>
      <c r="S1544" s="769" t="s">
        <v>2236</v>
      </c>
      <c r="T1544" s="369">
        <v>1</v>
      </c>
      <c r="U1544" s="369">
        <v>3.2</v>
      </c>
      <c r="V1544" s="10">
        <v>1.8200000000000001E-2</v>
      </c>
      <c r="Y1544" s="769"/>
      <c r="Z1544" s="769" t="s">
        <v>2236</v>
      </c>
      <c r="AA1544" s="369">
        <v>1</v>
      </c>
      <c r="AB1544" s="369">
        <v>3.2</v>
      </c>
      <c r="AC1544" s="10">
        <v>1.8200000000000001E-2</v>
      </c>
      <c r="AD1544" s="10">
        <v>1.8200000000000001E-2</v>
      </c>
    </row>
    <row r="1545" spans="2:30">
      <c r="B1545" s="535"/>
      <c r="C1545" s="535" t="s">
        <v>3793</v>
      </c>
      <c r="D1545" s="535" t="s">
        <v>227</v>
      </c>
      <c r="E1545" s="535">
        <v>1548</v>
      </c>
      <c r="F1545" s="537" t="str">
        <f>Dumpadas[[#This Row],[punto]] &amp; " "&amp;Dumpadas[[#This Row],[jornada]]&amp;" " &amp; Dumpadas[[#This Row],[N°Acop]] &amp; " " &amp; TEXT(Dumpadas[[#This Row],[fecha ]], "dd-mm-yyyy")</f>
        <v>NIVEL 974 M4 7S AM 1548 11-05-2026</v>
      </c>
      <c r="G1545" s="535" t="s">
        <v>14</v>
      </c>
      <c r="H1545" s="538">
        <v>46153</v>
      </c>
      <c r="I1545" s="535">
        <v>3.2</v>
      </c>
      <c r="J1545" s="539">
        <v>1.2699999999999999E-2</v>
      </c>
      <c r="K1545" s="539">
        <f>+IF(Dumpadas[[#This Row],[ley]]&gt;0.03,0.03,Dumpadas[[#This Row],[ley]])</f>
        <v>1.2699999999999999E-2</v>
      </c>
      <c r="L1545" s="539"/>
      <c r="M1545" s="535">
        <v>29084</v>
      </c>
      <c r="N1545" s="535"/>
      <c r="O1545" s="539"/>
      <c r="P1545" s="540" t="str" cm="1">
        <f t="array" ref="P1545">INDEX(Rangos!$E$3:$E$16,MATCH(1,(Dumpadas[[#This Row],[ley]]&gt;=Rangos!$B$3:$B$16)*(Dumpadas[[#This Row],[ley]]&lt;=Rangos!$C$3:$C$16),0))</f>
        <v>D</v>
      </c>
      <c r="R1545" s="769"/>
      <c r="S1545" s="769" t="s">
        <v>2237</v>
      </c>
      <c r="T1545" s="369">
        <v>1</v>
      </c>
      <c r="U1545" s="369">
        <v>3.2</v>
      </c>
      <c r="V1545" s="10">
        <v>2.1299999999999999E-2</v>
      </c>
      <c r="Y1545" s="769"/>
      <c r="Z1545" s="769" t="s">
        <v>2237</v>
      </c>
      <c r="AA1545" s="369">
        <v>1</v>
      </c>
      <c r="AB1545" s="369">
        <v>3.2</v>
      </c>
      <c r="AC1545" s="10">
        <v>2.1299999999999999E-2</v>
      </c>
      <c r="AD1545" s="10">
        <v>2.1299999999999999E-2</v>
      </c>
    </row>
    <row r="1546" spans="2:30">
      <c r="B1546" s="535"/>
      <c r="C1546" s="535" t="s">
        <v>3793</v>
      </c>
      <c r="D1546" s="535" t="s">
        <v>227</v>
      </c>
      <c r="E1546" s="535">
        <v>1549</v>
      </c>
      <c r="F1546" s="537" t="str">
        <f>Dumpadas[[#This Row],[punto]] &amp; " "&amp;Dumpadas[[#This Row],[jornada]]&amp;" " &amp; Dumpadas[[#This Row],[N°Acop]] &amp; " " &amp; TEXT(Dumpadas[[#This Row],[fecha ]], "dd-mm-yyyy")</f>
        <v>NIVEL 974 M4 7S AM 1549 11-05-2026</v>
      </c>
      <c r="G1546" s="535" t="s">
        <v>14</v>
      </c>
      <c r="H1546" s="538">
        <v>46153</v>
      </c>
      <c r="I1546" s="535">
        <v>3.2</v>
      </c>
      <c r="J1546" s="539">
        <v>1.32E-2</v>
      </c>
      <c r="K1546" s="539">
        <f>+IF(Dumpadas[[#This Row],[ley]]&gt;0.03,0.03,Dumpadas[[#This Row],[ley]])</f>
        <v>1.32E-2</v>
      </c>
      <c r="L1546" s="539"/>
      <c r="M1546" s="535">
        <v>29084</v>
      </c>
      <c r="N1546" s="535"/>
      <c r="O1546" s="539"/>
      <c r="P1546" s="540" t="str" cm="1">
        <f t="array" ref="P1546">INDEX(Rangos!$E$3:$E$16,MATCH(1,(Dumpadas[[#This Row],[ley]]&gt;=Rangos!$B$3:$B$16)*(Dumpadas[[#This Row],[ley]]&lt;=Rangos!$C$3:$C$16),0))</f>
        <v>D</v>
      </c>
      <c r="R1546" s="769"/>
      <c r="S1546" s="769" t="s">
        <v>2238</v>
      </c>
      <c r="T1546" s="369">
        <v>1</v>
      </c>
      <c r="U1546" s="369">
        <v>3.2</v>
      </c>
      <c r="V1546" s="10">
        <v>1.6500000000000001E-2</v>
      </c>
      <c r="Y1546" s="769"/>
      <c r="Z1546" s="769" t="s">
        <v>2238</v>
      </c>
      <c r="AA1546" s="369">
        <v>1</v>
      </c>
      <c r="AB1546" s="369">
        <v>3.2</v>
      </c>
      <c r="AC1546" s="10">
        <v>1.6500000000000001E-2</v>
      </c>
      <c r="AD1546" s="10">
        <v>1.6500000000000001E-2</v>
      </c>
    </row>
    <row r="1547" spans="2:30">
      <c r="B1547" s="535"/>
      <c r="C1547" s="535" t="s">
        <v>3793</v>
      </c>
      <c r="D1547" s="535" t="s">
        <v>227</v>
      </c>
      <c r="E1547" s="535">
        <v>1550</v>
      </c>
      <c r="F1547" s="537" t="str">
        <f>Dumpadas[[#This Row],[punto]] &amp; " "&amp;Dumpadas[[#This Row],[jornada]]&amp;" " &amp; Dumpadas[[#This Row],[N°Acop]] &amp; " " &amp; TEXT(Dumpadas[[#This Row],[fecha ]], "dd-mm-yyyy")</f>
        <v>NIVEL 974 M4 7S AM 1550 11-05-2026</v>
      </c>
      <c r="G1547" s="535" t="s">
        <v>14</v>
      </c>
      <c r="H1547" s="538">
        <v>46153</v>
      </c>
      <c r="I1547" s="535">
        <v>3.2</v>
      </c>
      <c r="J1547" s="539">
        <v>1.8700000000000001E-2</v>
      </c>
      <c r="K1547" s="539">
        <f>+IF(Dumpadas[[#This Row],[ley]]&gt;0.03,0.03,Dumpadas[[#This Row],[ley]])</f>
        <v>1.8700000000000001E-2</v>
      </c>
      <c r="L1547" s="539"/>
      <c r="M1547" s="535">
        <v>29084</v>
      </c>
      <c r="N1547" s="535"/>
      <c r="O1547" s="539"/>
      <c r="P1547" s="540" t="str" cm="1">
        <f t="array" ref="P1547">INDEX(Rangos!$E$3:$E$16,MATCH(1,(Dumpadas[[#This Row],[ley]]&gt;=Rangos!$B$3:$B$16)*(Dumpadas[[#This Row],[ley]]&lt;=Rangos!$C$3:$C$16),0))</f>
        <v>G</v>
      </c>
      <c r="R1547" s="769"/>
      <c r="S1547" s="769" t="s">
        <v>2239</v>
      </c>
      <c r="T1547" s="369">
        <v>1</v>
      </c>
      <c r="U1547" s="369">
        <v>3.2</v>
      </c>
      <c r="V1547" s="10">
        <v>1.8499999999999999E-2</v>
      </c>
      <c r="Y1547" s="769"/>
      <c r="Z1547" s="769" t="s">
        <v>2239</v>
      </c>
      <c r="AA1547" s="369">
        <v>1</v>
      </c>
      <c r="AB1547" s="369">
        <v>3.2</v>
      </c>
      <c r="AC1547" s="10">
        <v>1.8499999999999999E-2</v>
      </c>
      <c r="AD1547" s="10">
        <v>1.8499999999999999E-2</v>
      </c>
    </row>
    <row r="1548" spans="2:30">
      <c r="B1548" s="535"/>
      <c r="C1548" s="535" t="s">
        <v>3793</v>
      </c>
      <c r="D1548" s="535" t="s">
        <v>227</v>
      </c>
      <c r="E1548" s="535">
        <v>1551</v>
      </c>
      <c r="F1548" s="537" t="str">
        <f>Dumpadas[[#This Row],[punto]] &amp; " "&amp;Dumpadas[[#This Row],[jornada]]&amp;" " &amp; Dumpadas[[#This Row],[N°Acop]] &amp; " " &amp; TEXT(Dumpadas[[#This Row],[fecha ]], "dd-mm-yyyy")</f>
        <v>NIVEL 974 M4 7S AM 1551 11-05-2026</v>
      </c>
      <c r="G1548" s="535" t="s">
        <v>14</v>
      </c>
      <c r="H1548" s="538">
        <v>46153</v>
      </c>
      <c r="I1548" s="535">
        <v>3.2</v>
      </c>
      <c r="J1548" s="539">
        <v>1.8499999999999999E-2</v>
      </c>
      <c r="K1548" s="539">
        <f>+IF(Dumpadas[[#This Row],[ley]]&gt;0.03,0.03,Dumpadas[[#This Row],[ley]])</f>
        <v>1.8499999999999999E-2</v>
      </c>
      <c r="L1548" s="539"/>
      <c r="M1548" s="535">
        <v>29084</v>
      </c>
      <c r="N1548" s="535"/>
      <c r="O1548" s="539"/>
      <c r="P1548" s="540" t="str" cm="1">
        <f t="array" ref="P1548">INDEX(Rangos!$E$3:$E$16,MATCH(1,(Dumpadas[[#This Row],[ley]]&gt;=Rangos!$B$3:$B$16)*(Dumpadas[[#This Row],[ley]]&lt;=Rangos!$C$3:$C$16),0))</f>
        <v>G</v>
      </c>
      <c r="R1548" s="769"/>
      <c r="S1548" s="769" t="s">
        <v>2240</v>
      </c>
      <c r="T1548" s="369">
        <v>1</v>
      </c>
      <c r="U1548" s="369">
        <v>3.2</v>
      </c>
      <c r="V1548" s="10">
        <v>1.7500000000000002E-2</v>
      </c>
      <c r="Y1548" s="769"/>
      <c r="Z1548" s="769" t="s">
        <v>2240</v>
      </c>
      <c r="AA1548" s="369">
        <v>1</v>
      </c>
      <c r="AB1548" s="369">
        <v>3.2</v>
      </c>
      <c r="AC1548" s="10">
        <v>1.7500000000000002E-2</v>
      </c>
      <c r="AD1548" s="10">
        <v>1.7500000000000002E-2</v>
      </c>
    </row>
    <row r="1549" spans="2:30">
      <c r="B1549" s="675"/>
      <c r="C1549" s="773" t="s">
        <v>3803</v>
      </c>
      <c r="D1549" s="773" t="s">
        <v>3792</v>
      </c>
      <c r="E1549" s="386">
        <v>1552</v>
      </c>
      <c r="F1549" s="410" t="str">
        <f>Dumpadas[[#This Row],[punto]] &amp; " "&amp;Dumpadas[[#This Row],[jornada]]&amp;" " &amp; Dumpadas[[#This Row],[N°Acop]] &amp; " " &amp; TEXT(Dumpadas[[#This Row],[fecha ]], "dd-mm-yyyy")</f>
        <v>NIVEL 974 M4 7S L31 AM 1552 16-05-2026</v>
      </c>
      <c r="G1549" s="675" t="s">
        <v>14</v>
      </c>
      <c r="H1549" s="5">
        <v>46158</v>
      </c>
      <c r="I1549" s="386">
        <v>3.2</v>
      </c>
      <c r="J1549" s="8">
        <v>7.0000000000000001E-3</v>
      </c>
      <c r="K1549" s="8">
        <f>+IF(Dumpadas[[#This Row],[ley]]&gt;0.03,0.03,Dumpadas[[#This Row],[ley]])</f>
        <v>7.0000000000000001E-3</v>
      </c>
      <c r="L1549" s="427"/>
      <c r="M1549" s="386">
        <v>29084</v>
      </c>
      <c r="N1549" s="386"/>
      <c r="O1549" s="7"/>
      <c r="P1549" s="10" t="str" cm="1">
        <f t="array" ref="P1549">INDEX(Rangos!$E$3:$E$16,MATCH(1,(Dumpadas[[#This Row],[ley]]&gt;=Rangos!$B$3:$B$16)*(Dumpadas[[#This Row],[ley]]&lt;=Rangos!$C$3:$C$16),0))</f>
        <v>Reserva</v>
      </c>
      <c r="R1549" s="769"/>
      <c r="S1549" s="769" t="s">
        <v>2241</v>
      </c>
      <c r="T1549" s="369">
        <v>1</v>
      </c>
      <c r="U1549" s="369">
        <v>3.2</v>
      </c>
      <c r="V1549" s="10">
        <v>1.6199999999999999E-2</v>
      </c>
      <c r="Y1549" s="769"/>
      <c r="Z1549" s="769" t="s">
        <v>2241</v>
      </c>
      <c r="AA1549" s="369">
        <v>1</v>
      </c>
      <c r="AB1549" s="369">
        <v>3.2</v>
      </c>
      <c r="AC1549" s="10">
        <v>1.6199999999999999E-2</v>
      </c>
      <c r="AD1549" s="10">
        <v>1.6199999999999999E-2</v>
      </c>
    </row>
    <row r="1550" spans="2:30">
      <c r="B1550" s="675"/>
      <c r="C1550" s="773" t="s">
        <v>3803</v>
      </c>
      <c r="D1550" s="773" t="s">
        <v>3792</v>
      </c>
      <c r="E1550" s="386">
        <v>1553</v>
      </c>
      <c r="F1550" s="410" t="str">
        <f>Dumpadas[[#This Row],[punto]] &amp; " "&amp;Dumpadas[[#This Row],[jornada]]&amp;" " &amp; Dumpadas[[#This Row],[N°Acop]] &amp; " " &amp; TEXT(Dumpadas[[#This Row],[fecha ]], "dd-mm-yyyy")</f>
        <v>NIVEL 974 M4 7S L31 AM 1553 16-05-2026</v>
      </c>
      <c r="G1550" s="675" t="s">
        <v>14</v>
      </c>
      <c r="H1550" s="5">
        <v>46158</v>
      </c>
      <c r="I1550" s="386">
        <v>3.2</v>
      </c>
      <c r="J1550" s="8">
        <v>9.7000000000000003E-3</v>
      </c>
      <c r="K1550" s="8">
        <f>+IF(Dumpadas[[#This Row],[ley]]&gt;0.03,0.03,Dumpadas[[#This Row],[ley]])</f>
        <v>9.7000000000000003E-3</v>
      </c>
      <c r="L1550" s="427"/>
      <c r="M1550" s="386">
        <v>29084</v>
      </c>
      <c r="N1550" s="386"/>
      <c r="O1550" s="7"/>
      <c r="P1550" s="10" t="str" cm="1">
        <f t="array" ref="P1550">INDEX(Rangos!$E$3:$E$16,MATCH(1,(Dumpadas[[#This Row],[ley]]&gt;=Rangos!$B$3:$B$16)*(Dumpadas[[#This Row],[ley]]&lt;=Rangos!$C$3:$C$16),0))</f>
        <v>B</v>
      </c>
      <c r="R1550" s="769"/>
      <c r="S1550" s="769" t="s">
        <v>2242</v>
      </c>
      <c r="T1550" s="369">
        <v>1</v>
      </c>
      <c r="U1550" s="369">
        <v>3.2</v>
      </c>
      <c r="V1550" s="10">
        <v>1.1599999999999999E-2</v>
      </c>
      <c r="Y1550" s="769"/>
      <c r="Z1550" s="769" t="s">
        <v>2242</v>
      </c>
      <c r="AA1550" s="369">
        <v>1</v>
      </c>
      <c r="AB1550" s="369">
        <v>3.2</v>
      </c>
      <c r="AC1550" s="10">
        <v>1.1599999999999999E-2</v>
      </c>
      <c r="AD1550" s="10">
        <v>1.1599999999999999E-2</v>
      </c>
    </row>
    <row r="1551" spans="2:30">
      <c r="B1551" s="675"/>
      <c r="C1551" s="773" t="s">
        <v>3803</v>
      </c>
      <c r="D1551" s="773" t="s">
        <v>3792</v>
      </c>
      <c r="E1551" s="386">
        <v>1554</v>
      </c>
      <c r="F1551" s="410" t="str">
        <f>Dumpadas[[#This Row],[punto]] &amp; " "&amp;Dumpadas[[#This Row],[jornada]]&amp;" " &amp; Dumpadas[[#This Row],[N°Acop]] &amp; " " &amp; TEXT(Dumpadas[[#This Row],[fecha ]], "dd-mm-yyyy")</f>
        <v>NIVEL 974 M4 7S L31 AM 1554 16-05-2026</v>
      </c>
      <c r="G1551" s="675" t="s">
        <v>14</v>
      </c>
      <c r="H1551" s="5">
        <v>46158</v>
      </c>
      <c r="I1551" s="386">
        <v>3.2</v>
      </c>
      <c r="J1551" s="8">
        <v>8.6E-3</v>
      </c>
      <c r="K1551" s="8">
        <f>+IF(Dumpadas[[#This Row],[ley]]&gt;0.03,0.03,Dumpadas[[#This Row],[ley]])</f>
        <v>8.6E-3</v>
      </c>
      <c r="L1551" s="427"/>
      <c r="M1551" s="386">
        <v>29084</v>
      </c>
      <c r="N1551" s="386"/>
      <c r="O1551" s="7"/>
      <c r="P1551" s="10" t="str" cm="1">
        <f t="array" ref="P1551">INDEX(Rangos!$E$3:$E$16,MATCH(1,(Dumpadas[[#This Row],[ley]]&gt;=Rangos!$B$3:$B$16)*(Dumpadas[[#This Row],[ley]]&lt;=Rangos!$C$3:$C$16),0))</f>
        <v>A</v>
      </c>
      <c r="R1551" s="769"/>
      <c r="S1551" s="769" t="s">
        <v>2243</v>
      </c>
      <c r="T1551" s="369">
        <v>1</v>
      </c>
      <c r="U1551" s="369">
        <v>3.2</v>
      </c>
      <c r="V1551" s="10">
        <v>1.8499999999999999E-2</v>
      </c>
      <c r="Y1551" s="769"/>
      <c r="Z1551" s="769" t="s">
        <v>2243</v>
      </c>
      <c r="AA1551" s="369">
        <v>1</v>
      </c>
      <c r="AB1551" s="369">
        <v>3.2</v>
      </c>
      <c r="AC1551" s="10">
        <v>1.8499999999999999E-2</v>
      </c>
      <c r="AD1551" s="10">
        <v>1.8499999999999999E-2</v>
      </c>
    </row>
    <row r="1552" spans="2:30">
      <c r="B1552" s="675"/>
      <c r="C1552" s="773" t="s">
        <v>3803</v>
      </c>
      <c r="D1552" s="773" t="s">
        <v>3792</v>
      </c>
      <c r="E1552" s="386">
        <v>1555</v>
      </c>
      <c r="F1552" s="410" t="str">
        <f>Dumpadas[[#This Row],[punto]] &amp; " "&amp;Dumpadas[[#This Row],[jornada]]&amp;" " &amp; Dumpadas[[#This Row],[N°Acop]] &amp; " " &amp; TEXT(Dumpadas[[#This Row],[fecha ]], "dd-mm-yyyy")</f>
        <v>NIVEL 974 M4 7S L31 AM 1555 16-05-2026</v>
      </c>
      <c r="G1552" s="675" t="s">
        <v>14</v>
      </c>
      <c r="H1552" s="5">
        <v>46158</v>
      </c>
      <c r="I1552" s="386">
        <v>3.2</v>
      </c>
      <c r="J1552" s="8">
        <v>1.04E-2</v>
      </c>
      <c r="K1552" s="8">
        <f>+IF(Dumpadas[[#This Row],[ley]]&gt;0.03,0.03,Dumpadas[[#This Row],[ley]])</f>
        <v>1.04E-2</v>
      </c>
      <c r="L1552" s="427"/>
      <c r="M1552" s="386">
        <v>29084</v>
      </c>
      <c r="N1552" s="386"/>
      <c r="O1552" s="7"/>
      <c r="P1552" s="10" t="str" cm="1">
        <f t="array" ref="P1552">INDEX(Rangos!$E$3:$E$16,MATCH(1,(Dumpadas[[#This Row],[ley]]&gt;=Rangos!$B$3:$B$16)*(Dumpadas[[#This Row],[ley]]&lt;=Rangos!$C$3:$C$16),0))</f>
        <v>B</v>
      </c>
      <c r="R1552" s="769"/>
      <c r="S1552" s="769" t="s">
        <v>2244</v>
      </c>
      <c r="T1552" s="369">
        <v>1</v>
      </c>
      <c r="U1552" s="369">
        <v>3.2</v>
      </c>
      <c r="V1552" s="10">
        <v>1.55E-2</v>
      </c>
      <c r="Y1552" s="769"/>
      <c r="Z1552" s="769" t="s">
        <v>2244</v>
      </c>
      <c r="AA1552" s="369">
        <v>1</v>
      </c>
      <c r="AB1552" s="369">
        <v>3.2</v>
      </c>
      <c r="AC1552" s="10">
        <v>1.55E-2</v>
      </c>
      <c r="AD1552" s="10">
        <v>1.55E-2</v>
      </c>
    </row>
    <row r="1553" spans="2:30">
      <c r="B1553" s="675"/>
      <c r="C1553" s="773" t="s">
        <v>3803</v>
      </c>
      <c r="D1553" s="773" t="s">
        <v>3792</v>
      </c>
      <c r="E1553" s="386">
        <v>1556</v>
      </c>
      <c r="F1553" s="410" t="str">
        <f>Dumpadas[[#This Row],[punto]] &amp; " "&amp;Dumpadas[[#This Row],[jornada]]&amp;" " &amp; Dumpadas[[#This Row],[N°Acop]] &amp; " " &amp; TEXT(Dumpadas[[#This Row],[fecha ]], "dd-mm-yyyy")</f>
        <v>NIVEL 974 M4 7S L31 AM 1556 16-05-2026</v>
      </c>
      <c r="G1553" s="675" t="s">
        <v>14</v>
      </c>
      <c r="H1553" s="5">
        <v>46158</v>
      </c>
      <c r="I1553" s="386">
        <v>3.2</v>
      </c>
      <c r="J1553" s="8">
        <v>1.06E-2</v>
      </c>
      <c r="K1553" s="8">
        <f>+IF(Dumpadas[[#This Row],[ley]]&gt;0.03,0.03,Dumpadas[[#This Row],[ley]])</f>
        <v>1.06E-2</v>
      </c>
      <c r="L1553" s="427"/>
      <c r="M1553" s="386">
        <v>29084</v>
      </c>
      <c r="N1553" s="386"/>
      <c r="O1553" s="7"/>
      <c r="P1553" s="10" t="str" cm="1">
        <f t="array" ref="P1553">INDEX(Rangos!$E$3:$E$16,MATCH(1,(Dumpadas[[#This Row],[ley]]&gt;=Rangos!$B$3:$B$16)*(Dumpadas[[#This Row],[ley]]&lt;=Rangos!$C$3:$C$16),0))</f>
        <v>C</v>
      </c>
      <c r="R1553" s="769"/>
      <c r="S1553" s="769" t="s">
        <v>2245</v>
      </c>
      <c r="T1553" s="369">
        <v>1</v>
      </c>
      <c r="U1553" s="369">
        <v>3.2</v>
      </c>
      <c r="V1553" s="10">
        <v>1.66E-2</v>
      </c>
      <c r="Y1553" s="769"/>
      <c r="Z1553" s="769" t="s">
        <v>2245</v>
      </c>
      <c r="AA1553" s="369">
        <v>1</v>
      </c>
      <c r="AB1553" s="369">
        <v>3.2</v>
      </c>
      <c r="AC1553" s="10">
        <v>1.66E-2</v>
      </c>
      <c r="AD1553" s="10">
        <v>1.66E-2</v>
      </c>
    </row>
    <row r="1554" spans="2:30">
      <c r="B1554" s="675"/>
      <c r="C1554" s="773" t="s">
        <v>3803</v>
      </c>
      <c r="D1554" s="773" t="s">
        <v>3792</v>
      </c>
      <c r="E1554" s="386">
        <v>1557</v>
      </c>
      <c r="F1554" s="410" t="str">
        <f>Dumpadas[[#This Row],[punto]] &amp; " "&amp;Dumpadas[[#This Row],[jornada]]&amp;" " &amp; Dumpadas[[#This Row],[N°Acop]] &amp; " " &amp; TEXT(Dumpadas[[#This Row],[fecha ]], "dd-mm-yyyy")</f>
        <v>NIVEL 974 M4 7S L31 AM 1557 16-05-2026</v>
      </c>
      <c r="G1554" s="675" t="s">
        <v>14</v>
      </c>
      <c r="H1554" s="5">
        <v>46158</v>
      </c>
      <c r="I1554" s="386">
        <v>3.2</v>
      </c>
      <c r="J1554" s="8">
        <v>8.3999999999999995E-3</v>
      </c>
      <c r="K1554" s="8">
        <f>+IF(Dumpadas[[#This Row],[ley]]&gt;0.03,0.03,Dumpadas[[#This Row],[ley]])</f>
        <v>8.3999999999999995E-3</v>
      </c>
      <c r="L1554" s="427"/>
      <c r="M1554" s="386">
        <v>29085</v>
      </c>
      <c r="N1554" s="386"/>
      <c r="O1554" s="7"/>
      <c r="P1554" s="10" t="str" cm="1">
        <f t="array" ref="P1554">INDEX(Rangos!$E$3:$E$16,MATCH(1,(Dumpadas[[#This Row],[ley]]&gt;=Rangos!$B$3:$B$16)*(Dumpadas[[#This Row],[ley]]&lt;=Rangos!$C$3:$C$16),0))</f>
        <v>A</v>
      </c>
      <c r="R1554" s="769"/>
      <c r="S1554" s="769" t="s">
        <v>2246</v>
      </c>
      <c r="T1554" s="369">
        <v>1</v>
      </c>
      <c r="U1554" s="369">
        <v>3.2</v>
      </c>
      <c r="V1554" s="10">
        <v>1.46E-2</v>
      </c>
      <c r="Y1554" s="769"/>
      <c r="Z1554" s="769" t="s">
        <v>2246</v>
      </c>
      <c r="AA1554" s="369">
        <v>1</v>
      </c>
      <c r="AB1554" s="369">
        <v>3.2</v>
      </c>
      <c r="AC1554" s="10">
        <v>1.46E-2</v>
      </c>
      <c r="AD1554" s="10">
        <v>1.46E-2</v>
      </c>
    </row>
    <row r="1555" spans="2:30">
      <c r="B1555" s="675"/>
      <c r="C1555" s="773" t="s">
        <v>3803</v>
      </c>
      <c r="D1555" s="773" t="s">
        <v>3792</v>
      </c>
      <c r="E1555" s="386">
        <v>1558</v>
      </c>
      <c r="F1555" s="410" t="str">
        <f>Dumpadas[[#This Row],[punto]] &amp; " "&amp;Dumpadas[[#This Row],[jornada]]&amp;" " &amp; Dumpadas[[#This Row],[N°Acop]] &amp; " " &amp; TEXT(Dumpadas[[#This Row],[fecha ]], "dd-mm-yyyy")</f>
        <v>NIVEL 974 M4 7S L31 AM 1558 16-05-2026</v>
      </c>
      <c r="G1555" s="675" t="s">
        <v>14</v>
      </c>
      <c r="H1555" s="5">
        <v>46158</v>
      </c>
      <c r="I1555" s="386">
        <v>3.2</v>
      </c>
      <c r="J1555" s="8">
        <v>1.04E-2</v>
      </c>
      <c r="K1555" s="8">
        <f>+IF(Dumpadas[[#This Row],[ley]]&gt;0.03,0.03,Dumpadas[[#This Row],[ley]])</f>
        <v>1.04E-2</v>
      </c>
      <c r="L1555" s="427"/>
      <c r="M1555" s="386">
        <v>29085</v>
      </c>
      <c r="N1555" s="386"/>
      <c r="O1555" s="7"/>
      <c r="P1555" s="10" t="str" cm="1">
        <f t="array" ref="P1555">INDEX(Rangos!$E$3:$E$16,MATCH(1,(Dumpadas[[#This Row],[ley]]&gt;=Rangos!$B$3:$B$16)*(Dumpadas[[#This Row],[ley]]&lt;=Rangos!$C$3:$C$16),0))</f>
        <v>B</v>
      </c>
      <c r="R1555" s="769"/>
      <c r="S1555" s="769" t="s">
        <v>2247</v>
      </c>
      <c r="T1555" s="369">
        <v>1</v>
      </c>
      <c r="U1555" s="369">
        <v>3.2</v>
      </c>
      <c r="V1555" s="10">
        <v>1.34E-2</v>
      </c>
      <c r="Y1555" s="769"/>
      <c r="Z1555" s="769" t="s">
        <v>2247</v>
      </c>
      <c r="AA1555" s="369">
        <v>1</v>
      </c>
      <c r="AB1555" s="369">
        <v>3.2</v>
      </c>
      <c r="AC1555" s="10">
        <v>1.34E-2</v>
      </c>
      <c r="AD1555" s="10">
        <v>1.34E-2</v>
      </c>
    </row>
    <row r="1556" spans="2:30">
      <c r="B1556" s="675"/>
      <c r="C1556" s="773" t="s">
        <v>3803</v>
      </c>
      <c r="D1556" s="773" t="s">
        <v>3792</v>
      </c>
      <c r="E1556" s="386">
        <v>1559</v>
      </c>
      <c r="F1556" s="410" t="str">
        <f>Dumpadas[[#This Row],[punto]] &amp; " "&amp;Dumpadas[[#This Row],[jornada]]&amp;" " &amp; Dumpadas[[#This Row],[N°Acop]] &amp; " " &amp; TEXT(Dumpadas[[#This Row],[fecha ]], "dd-mm-yyyy")</f>
        <v>NIVEL 974 M4 7S L31 AM 1559 16-05-2026</v>
      </c>
      <c r="G1556" s="675" t="s">
        <v>14</v>
      </c>
      <c r="H1556" s="5">
        <v>46158</v>
      </c>
      <c r="I1556" s="386">
        <v>3.2</v>
      </c>
      <c r="J1556" s="8">
        <v>1.09E-2</v>
      </c>
      <c r="K1556" s="8">
        <f>+IF(Dumpadas[[#This Row],[ley]]&gt;0.03,0.03,Dumpadas[[#This Row],[ley]])</f>
        <v>1.09E-2</v>
      </c>
      <c r="L1556" s="427"/>
      <c r="M1556" s="386">
        <v>29085</v>
      </c>
      <c r="N1556" s="386"/>
      <c r="O1556" s="7"/>
      <c r="P1556" s="10" t="str" cm="1">
        <f t="array" ref="P1556">INDEX(Rangos!$E$3:$E$16,MATCH(1,(Dumpadas[[#This Row],[ley]]&gt;=Rangos!$B$3:$B$16)*(Dumpadas[[#This Row],[ley]]&lt;=Rangos!$C$3:$C$16),0))</f>
        <v>C</v>
      </c>
      <c r="R1556" s="769"/>
      <c r="S1556" s="769" t="s">
        <v>2248</v>
      </c>
      <c r="T1556" s="369">
        <v>1</v>
      </c>
      <c r="U1556" s="369">
        <v>3.2</v>
      </c>
      <c r="V1556" s="10">
        <v>1.2999999999999999E-2</v>
      </c>
      <c r="Y1556" s="769"/>
      <c r="Z1556" s="769" t="s">
        <v>2248</v>
      </c>
      <c r="AA1556" s="369">
        <v>1</v>
      </c>
      <c r="AB1556" s="369">
        <v>3.2</v>
      </c>
      <c r="AC1556" s="10">
        <v>1.2999999999999999E-2</v>
      </c>
      <c r="AD1556" s="10">
        <v>1.2999999999999999E-2</v>
      </c>
    </row>
    <row r="1557" spans="2:30">
      <c r="B1557" s="675"/>
      <c r="C1557" s="773" t="s">
        <v>3803</v>
      </c>
      <c r="D1557" s="773" t="s">
        <v>3792</v>
      </c>
      <c r="E1557" s="386">
        <v>1560</v>
      </c>
      <c r="F1557" s="410" t="str">
        <f>Dumpadas[[#This Row],[punto]] &amp; " "&amp;Dumpadas[[#This Row],[jornada]]&amp;" " &amp; Dumpadas[[#This Row],[N°Acop]] &amp; " " &amp; TEXT(Dumpadas[[#This Row],[fecha ]], "dd-mm-yyyy")</f>
        <v>NIVEL 974 M4 7S L31 AM 1560 16-05-2026</v>
      </c>
      <c r="G1557" s="675" t="s">
        <v>14</v>
      </c>
      <c r="H1557" s="5">
        <v>46158</v>
      </c>
      <c r="I1557" s="386">
        <v>3.2</v>
      </c>
      <c r="J1557" s="8">
        <v>1.1299999999999999E-2</v>
      </c>
      <c r="K1557" s="8">
        <f>+IF(Dumpadas[[#This Row],[ley]]&gt;0.03,0.03,Dumpadas[[#This Row],[ley]])</f>
        <v>1.1299999999999999E-2</v>
      </c>
      <c r="L1557" s="427"/>
      <c r="M1557" s="386">
        <v>29085</v>
      </c>
      <c r="N1557" s="386"/>
      <c r="O1557" s="7"/>
      <c r="P1557" s="10" t="str" cm="1">
        <f t="array" ref="P1557">INDEX(Rangos!$E$3:$E$16,MATCH(1,(Dumpadas[[#This Row],[ley]]&gt;=Rangos!$B$3:$B$16)*(Dumpadas[[#This Row],[ley]]&lt;=Rangos!$C$3:$C$16),0))</f>
        <v>C</v>
      </c>
      <c r="R1557" s="769"/>
      <c r="S1557" s="769" t="s">
        <v>2249</v>
      </c>
      <c r="T1557" s="369">
        <v>1</v>
      </c>
      <c r="U1557" s="369">
        <v>3.2</v>
      </c>
      <c r="V1557" s="10">
        <v>1.03E-2</v>
      </c>
      <c r="Y1557" s="769"/>
      <c r="Z1557" s="769" t="s">
        <v>2249</v>
      </c>
      <c r="AA1557" s="369">
        <v>1</v>
      </c>
      <c r="AB1557" s="369">
        <v>3.2</v>
      </c>
      <c r="AC1557" s="10">
        <v>1.03E-2</v>
      </c>
      <c r="AD1557" s="10">
        <v>1.03E-2</v>
      </c>
    </row>
    <row r="1558" spans="2:30">
      <c r="B1558" s="675"/>
      <c r="C1558" s="773" t="s">
        <v>3803</v>
      </c>
      <c r="D1558" s="773" t="s">
        <v>3792</v>
      </c>
      <c r="E1558" s="386">
        <v>1561</v>
      </c>
      <c r="F1558" s="410" t="str">
        <f>Dumpadas[[#This Row],[punto]] &amp; " "&amp;Dumpadas[[#This Row],[jornada]]&amp;" " &amp; Dumpadas[[#This Row],[N°Acop]] &amp; " " &amp; TEXT(Dumpadas[[#This Row],[fecha ]], "dd-mm-yyyy")</f>
        <v>NIVEL 974 M4 7S L31 AM 1561 16-05-2026</v>
      </c>
      <c r="G1558" s="675" t="s">
        <v>14</v>
      </c>
      <c r="H1558" s="5">
        <v>46158</v>
      </c>
      <c r="I1558" s="386">
        <v>3.2</v>
      </c>
      <c r="J1558" s="8">
        <v>9.7999999999999997E-3</v>
      </c>
      <c r="K1558" s="8">
        <f>+IF(Dumpadas[[#This Row],[ley]]&gt;0.03,0.03,Dumpadas[[#This Row],[ley]])</f>
        <v>9.7999999999999997E-3</v>
      </c>
      <c r="L1558" s="427"/>
      <c r="M1558" s="386">
        <v>29085</v>
      </c>
      <c r="N1558" s="386"/>
      <c r="O1558" s="7"/>
      <c r="P1558" s="10" t="str" cm="1">
        <f t="array" ref="P1558">INDEX(Rangos!$E$3:$E$16,MATCH(1,(Dumpadas[[#This Row],[ley]]&gt;=Rangos!$B$3:$B$16)*(Dumpadas[[#This Row],[ley]]&lt;=Rangos!$C$3:$C$16),0))</f>
        <v>B</v>
      </c>
      <c r="R1558" s="769"/>
      <c r="S1558" s="769" t="s">
        <v>2250</v>
      </c>
      <c r="T1558" s="369">
        <v>1</v>
      </c>
      <c r="U1558" s="369">
        <v>3.2</v>
      </c>
      <c r="V1558" s="10">
        <v>1.18E-2</v>
      </c>
      <c r="Y1558" s="769"/>
      <c r="Z1558" s="769" t="s">
        <v>2250</v>
      </c>
      <c r="AA1558" s="369">
        <v>1</v>
      </c>
      <c r="AB1558" s="369">
        <v>3.2</v>
      </c>
      <c r="AC1558" s="10">
        <v>1.18E-2</v>
      </c>
      <c r="AD1558" s="10">
        <v>1.18E-2</v>
      </c>
    </row>
    <row r="1559" spans="2:30">
      <c r="B1559" s="675"/>
      <c r="C1559" s="773" t="s">
        <v>3803</v>
      </c>
      <c r="D1559" s="773" t="s">
        <v>3792</v>
      </c>
      <c r="E1559" s="386">
        <v>1562</v>
      </c>
      <c r="F1559" s="410" t="str">
        <f>Dumpadas[[#This Row],[punto]] &amp; " "&amp;Dumpadas[[#This Row],[jornada]]&amp;" " &amp; Dumpadas[[#This Row],[N°Acop]] &amp; " " &amp; TEXT(Dumpadas[[#This Row],[fecha ]], "dd-mm-yyyy")</f>
        <v>NIVEL 974 M4 7S L31 AM 1562 16-05-2026</v>
      </c>
      <c r="G1559" s="675" t="s">
        <v>14</v>
      </c>
      <c r="H1559" s="5">
        <v>46158</v>
      </c>
      <c r="I1559" s="386">
        <v>3.2</v>
      </c>
      <c r="J1559" s="8">
        <v>8.8999999999999999E-3</v>
      </c>
      <c r="K1559" s="8">
        <f>+IF(Dumpadas[[#This Row],[ley]]&gt;0.03,0.03,Dumpadas[[#This Row],[ley]])</f>
        <v>8.8999999999999999E-3</v>
      </c>
      <c r="L1559" s="427"/>
      <c r="M1559" s="386">
        <v>29085</v>
      </c>
      <c r="N1559" s="386"/>
      <c r="O1559" s="7"/>
      <c r="P1559" s="10" t="str" cm="1">
        <f t="array" ref="P1559">INDEX(Rangos!$E$3:$E$16,MATCH(1,(Dumpadas[[#This Row],[ley]]&gt;=Rangos!$B$3:$B$16)*(Dumpadas[[#This Row],[ley]]&lt;=Rangos!$C$3:$C$16),0))</f>
        <v>A</v>
      </c>
      <c r="R1559" s="769"/>
      <c r="S1559" s="769" t="s">
        <v>2251</v>
      </c>
      <c r="T1559" s="369">
        <v>1</v>
      </c>
      <c r="U1559" s="369">
        <v>3.2</v>
      </c>
      <c r="V1559" s="10">
        <v>1.0500000000000001E-2</v>
      </c>
      <c r="Y1559" s="769"/>
      <c r="Z1559" s="769" t="s">
        <v>2251</v>
      </c>
      <c r="AA1559" s="369">
        <v>1</v>
      </c>
      <c r="AB1559" s="369">
        <v>3.2</v>
      </c>
      <c r="AC1559" s="10">
        <v>1.0500000000000001E-2</v>
      </c>
      <c r="AD1559" s="10">
        <v>1.0500000000000001E-2</v>
      </c>
    </row>
    <row r="1560" spans="2:30">
      <c r="B1560" s="675"/>
      <c r="C1560" s="773" t="s">
        <v>3803</v>
      </c>
      <c r="D1560" s="773" t="s">
        <v>3792</v>
      </c>
      <c r="E1560" s="386">
        <v>1563</v>
      </c>
      <c r="F1560" s="410" t="str">
        <f>Dumpadas[[#This Row],[punto]] &amp; " "&amp;Dumpadas[[#This Row],[jornada]]&amp;" " &amp; Dumpadas[[#This Row],[N°Acop]] &amp; " " &amp; TEXT(Dumpadas[[#This Row],[fecha ]], "dd-mm-yyyy")</f>
        <v>NIVEL 974 M4 7S L31 AM 1563 16-05-2026</v>
      </c>
      <c r="G1560" s="675" t="s">
        <v>14</v>
      </c>
      <c r="H1560" s="5">
        <v>46158</v>
      </c>
      <c r="I1560" s="386">
        <v>3.2</v>
      </c>
      <c r="J1560" s="8">
        <v>1.03E-2</v>
      </c>
      <c r="K1560" s="8">
        <f>+IF(Dumpadas[[#This Row],[ley]]&gt;0.03,0.03,Dumpadas[[#This Row],[ley]])</f>
        <v>1.03E-2</v>
      </c>
      <c r="L1560" s="427"/>
      <c r="M1560" s="386">
        <v>29085</v>
      </c>
      <c r="N1560" s="386"/>
      <c r="O1560" s="7"/>
      <c r="P1560" s="10" t="str" cm="1">
        <f t="array" ref="P1560">INDEX(Rangos!$E$3:$E$16,MATCH(1,(Dumpadas[[#This Row],[ley]]&gt;=Rangos!$B$3:$B$16)*(Dumpadas[[#This Row],[ley]]&lt;=Rangos!$C$3:$C$16),0))</f>
        <v>B</v>
      </c>
      <c r="R1560" s="769"/>
      <c r="S1560" s="769" t="s">
        <v>2252</v>
      </c>
      <c r="T1560" s="369">
        <v>1</v>
      </c>
      <c r="U1560" s="369">
        <v>3.2</v>
      </c>
      <c r="V1560" s="10">
        <v>9.7999999999999997E-3</v>
      </c>
      <c r="Y1560" s="769"/>
      <c r="Z1560" s="769" t="s">
        <v>2252</v>
      </c>
      <c r="AA1560" s="369">
        <v>1</v>
      </c>
      <c r="AB1560" s="369">
        <v>3.2</v>
      </c>
      <c r="AC1560" s="10">
        <v>9.7999999999999997E-3</v>
      </c>
      <c r="AD1560" s="10">
        <v>9.7999999999999997E-3</v>
      </c>
    </row>
    <row r="1561" spans="2:30">
      <c r="B1561" s="675"/>
      <c r="C1561" s="773" t="s">
        <v>3803</v>
      </c>
      <c r="D1561" s="773" t="s">
        <v>3792</v>
      </c>
      <c r="E1561" s="386">
        <v>1564</v>
      </c>
      <c r="F1561" s="410" t="str">
        <f>Dumpadas[[#This Row],[punto]] &amp; " "&amp;Dumpadas[[#This Row],[jornada]]&amp;" " &amp; Dumpadas[[#This Row],[N°Acop]] &amp; " " &amp; TEXT(Dumpadas[[#This Row],[fecha ]], "dd-mm-yyyy")</f>
        <v>NIVEL 974 M4 7S L31 AM 1564 16-05-2026</v>
      </c>
      <c r="G1561" s="675" t="s">
        <v>14</v>
      </c>
      <c r="H1561" s="5">
        <v>46158</v>
      </c>
      <c r="I1561" s="386">
        <v>3.2</v>
      </c>
      <c r="J1561" s="8">
        <v>1.04E-2</v>
      </c>
      <c r="K1561" s="8">
        <f>+IF(Dumpadas[[#This Row],[ley]]&gt;0.03,0.03,Dumpadas[[#This Row],[ley]])</f>
        <v>1.04E-2</v>
      </c>
      <c r="L1561" s="427"/>
      <c r="M1561" s="386">
        <v>29085</v>
      </c>
      <c r="N1561" s="386"/>
      <c r="O1561" s="7"/>
      <c r="P1561" s="10" t="str" cm="1">
        <f t="array" ref="P1561">INDEX(Rangos!$E$3:$E$16,MATCH(1,(Dumpadas[[#This Row],[ley]]&gt;=Rangos!$B$3:$B$16)*(Dumpadas[[#This Row],[ley]]&lt;=Rangos!$C$3:$C$16),0))</f>
        <v>B</v>
      </c>
      <c r="R1561" s="769"/>
      <c r="S1561" s="769" t="s">
        <v>2253</v>
      </c>
      <c r="T1561" s="369">
        <v>1</v>
      </c>
      <c r="U1561" s="369">
        <v>3.2</v>
      </c>
      <c r="V1561" s="10">
        <v>1.55E-2</v>
      </c>
      <c r="Y1561" s="769"/>
      <c r="Z1561" s="769" t="s">
        <v>2253</v>
      </c>
      <c r="AA1561" s="369">
        <v>1</v>
      </c>
      <c r="AB1561" s="369">
        <v>3.2</v>
      </c>
      <c r="AC1561" s="10">
        <v>1.55E-2</v>
      </c>
      <c r="AD1561" s="10">
        <v>1.55E-2</v>
      </c>
    </row>
    <row r="1562" spans="2:30">
      <c r="B1562" s="675"/>
      <c r="C1562" s="773" t="s">
        <v>3803</v>
      </c>
      <c r="D1562" s="773" t="s">
        <v>3792</v>
      </c>
      <c r="E1562" s="386">
        <v>1565</v>
      </c>
      <c r="F1562" s="410" t="str">
        <f>Dumpadas[[#This Row],[punto]] &amp; " "&amp;Dumpadas[[#This Row],[jornada]]&amp;" " &amp; Dumpadas[[#This Row],[N°Acop]] &amp; " " &amp; TEXT(Dumpadas[[#This Row],[fecha ]], "dd-mm-yyyy")</f>
        <v>NIVEL 974 M4 7S L31 AM 1565 16-05-2026</v>
      </c>
      <c r="G1562" s="675" t="s">
        <v>14</v>
      </c>
      <c r="H1562" s="5">
        <v>46158</v>
      </c>
      <c r="I1562" s="386">
        <v>3.2</v>
      </c>
      <c r="J1562" s="8">
        <v>7.6E-3</v>
      </c>
      <c r="K1562" s="8">
        <f>+IF(Dumpadas[[#This Row],[ley]]&gt;0.03,0.03,Dumpadas[[#This Row],[ley]])</f>
        <v>7.6E-3</v>
      </c>
      <c r="L1562" s="427"/>
      <c r="M1562" s="386">
        <v>29085</v>
      </c>
      <c r="N1562" s="386"/>
      <c r="O1562" s="7"/>
      <c r="P1562" s="10" t="str" cm="1">
        <f t="array" ref="P1562">INDEX(Rangos!$E$3:$E$16,MATCH(1,(Dumpadas[[#This Row],[ley]]&gt;=Rangos!$B$3:$B$16)*(Dumpadas[[#This Row],[ley]]&lt;=Rangos!$C$3:$C$16),0))</f>
        <v>A</v>
      </c>
      <c r="R1562" s="769"/>
      <c r="S1562" s="769" t="s">
        <v>2254</v>
      </c>
      <c r="T1562" s="369">
        <v>1</v>
      </c>
      <c r="U1562" s="369">
        <v>3.2</v>
      </c>
      <c r="V1562" s="10">
        <v>1.34E-2</v>
      </c>
      <c r="Y1562" s="769"/>
      <c r="Z1562" s="769" t="s">
        <v>2254</v>
      </c>
      <c r="AA1562" s="369">
        <v>1</v>
      </c>
      <c r="AB1562" s="369">
        <v>3.2</v>
      </c>
      <c r="AC1562" s="10">
        <v>1.34E-2</v>
      </c>
      <c r="AD1562" s="10">
        <v>1.34E-2</v>
      </c>
    </row>
    <row r="1563" spans="2:30">
      <c r="B1563" s="675"/>
      <c r="C1563" s="773" t="s">
        <v>3803</v>
      </c>
      <c r="D1563" s="773" t="s">
        <v>3792</v>
      </c>
      <c r="E1563" s="386">
        <v>1566</v>
      </c>
      <c r="F1563" s="410" t="str">
        <f>Dumpadas[[#This Row],[punto]] &amp; " "&amp;Dumpadas[[#This Row],[jornada]]&amp;" " &amp; Dumpadas[[#This Row],[N°Acop]] &amp; " " &amp; TEXT(Dumpadas[[#This Row],[fecha ]], "dd-mm-yyyy")</f>
        <v>NIVEL 974 M4 7S L31 AM 1566 16-05-2026</v>
      </c>
      <c r="G1563" s="675" t="s">
        <v>14</v>
      </c>
      <c r="H1563" s="5">
        <v>46158</v>
      </c>
      <c r="I1563" s="386">
        <v>3.2</v>
      </c>
      <c r="J1563" s="8">
        <v>9.5999999999999992E-3</v>
      </c>
      <c r="K1563" s="8">
        <f>+IF(Dumpadas[[#This Row],[ley]]&gt;0.03,0.03,Dumpadas[[#This Row],[ley]])</f>
        <v>9.5999999999999992E-3</v>
      </c>
      <c r="L1563" s="427"/>
      <c r="M1563" s="386">
        <v>29085</v>
      </c>
      <c r="N1563" s="386"/>
      <c r="O1563" s="7"/>
      <c r="P1563" s="10" t="str" cm="1">
        <f t="array" ref="P1563">INDEX(Rangos!$E$3:$E$16,MATCH(1,(Dumpadas[[#This Row],[ley]]&gt;=Rangos!$B$3:$B$16)*(Dumpadas[[#This Row],[ley]]&lt;=Rangos!$C$3:$C$16),0))</f>
        <v>B</v>
      </c>
      <c r="R1563" s="769"/>
      <c r="S1563" s="769" t="s">
        <v>2255</v>
      </c>
      <c r="T1563" s="369">
        <v>1</v>
      </c>
      <c r="U1563" s="369">
        <v>3.2</v>
      </c>
      <c r="V1563" s="10">
        <v>1.26E-2</v>
      </c>
      <c r="Y1563" s="769"/>
      <c r="Z1563" s="769" t="s">
        <v>2255</v>
      </c>
      <c r="AA1563" s="369">
        <v>1</v>
      </c>
      <c r="AB1563" s="369">
        <v>3.2</v>
      </c>
      <c r="AC1563" s="10">
        <v>1.26E-2</v>
      </c>
      <c r="AD1563" s="10">
        <v>1.26E-2</v>
      </c>
    </row>
    <row r="1564" spans="2:30">
      <c r="B1564" s="675"/>
      <c r="C1564" s="773" t="s">
        <v>3803</v>
      </c>
      <c r="D1564" s="773" t="s">
        <v>3792</v>
      </c>
      <c r="E1564" s="386">
        <v>1567</v>
      </c>
      <c r="F1564" s="410" t="str">
        <f>Dumpadas[[#This Row],[punto]] &amp; " "&amp;Dumpadas[[#This Row],[jornada]]&amp;" " &amp; Dumpadas[[#This Row],[N°Acop]] &amp; " " &amp; TEXT(Dumpadas[[#This Row],[fecha ]], "dd-mm-yyyy")</f>
        <v>NIVEL 974 M4 7S L31 AM 1567 16-05-2026</v>
      </c>
      <c r="G1564" s="675" t="s">
        <v>14</v>
      </c>
      <c r="H1564" s="5">
        <v>46158</v>
      </c>
      <c r="I1564" s="386">
        <v>3.2</v>
      </c>
      <c r="J1564" s="8">
        <v>8.5000000000000006E-3</v>
      </c>
      <c r="K1564" s="8">
        <f>+IF(Dumpadas[[#This Row],[ley]]&gt;0.03,0.03,Dumpadas[[#This Row],[ley]])</f>
        <v>8.5000000000000006E-3</v>
      </c>
      <c r="L1564" s="427"/>
      <c r="M1564" s="386">
        <v>29085</v>
      </c>
      <c r="N1564" s="386"/>
      <c r="O1564" s="7"/>
      <c r="P1564" s="10" t="str" cm="1">
        <f t="array" ref="P1564">INDEX(Rangos!$E$3:$E$16,MATCH(1,(Dumpadas[[#This Row],[ley]]&gt;=Rangos!$B$3:$B$16)*(Dumpadas[[#This Row],[ley]]&lt;=Rangos!$C$3:$C$16),0))</f>
        <v>A</v>
      </c>
      <c r="R1564" s="769"/>
      <c r="S1564" s="769" t="s">
        <v>2256</v>
      </c>
      <c r="T1564" s="369">
        <v>1</v>
      </c>
      <c r="U1564" s="369">
        <v>3.2</v>
      </c>
      <c r="V1564" s="10">
        <v>1.1299999999999999E-2</v>
      </c>
      <c r="Y1564" s="769"/>
      <c r="Z1564" s="769" t="s">
        <v>2256</v>
      </c>
      <c r="AA1564" s="369">
        <v>1</v>
      </c>
      <c r="AB1564" s="369">
        <v>3.2</v>
      </c>
      <c r="AC1564" s="10">
        <v>1.1299999999999999E-2</v>
      </c>
      <c r="AD1564" s="10">
        <v>1.1299999999999999E-2</v>
      </c>
    </row>
    <row r="1565" spans="2:30">
      <c r="B1565" s="535"/>
      <c r="C1565" s="535" t="s">
        <v>3793</v>
      </c>
      <c r="D1565" s="535" t="s">
        <v>227</v>
      </c>
      <c r="E1565" s="535">
        <v>1568</v>
      </c>
      <c r="F1565" s="537" t="str">
        <f>Dumpadas[[#This Row],[punto]] &amp; " "&amp;Dumpadas[[#This Row],[jornada]]&amp;" " &amp; Dumpadas[[#This Row],[N°Acop]] &amp; " " &amp; TEXT(Dumpadas[[#This Row],[fecha ]], "dd-mm-yyyy")</f>
        <v>NIVEL 974 M4 7S AM 1568 16-05-2026</v>
      </c>
      <c r="G1565" s="535" t="s">
        <v>14</v>
      </c>
      <c r="H1565" s="538">
        <v>46158</v>
      </c>
      <c r="I1565" s="535">
        <v>3.2</v>
      </c>
      <c r="J1565" s="539">
        <v>1.29E-2</v>
      </c>
      <c r="K1565" s="539">
        <f>+IF(Dumpadas[[#This Row],[ley]]&gt;0.03,0.03,Dumpadas[[#This Row],[ley]])</f>
        <v>1.29E-2</v>
      </c>
      <c r="L1565" s="539"/>
      <c r="M1565" s="535">
        <v>29082</v>
      </c>
      <c r="N1565" s="535"/>
      <c r="O1565" s="539"/>
      <c r="P1565" s="540" t="str" cm="1">
        <f t="array" ref="P1565">INDEX(Rangos!$E$3:$E$16,MATCH(1,(Dumpadas[[#This Row],[ley]]&gt;=Rangos!$B$3:$B$16)*(Dumpadas[[#This Row],[ley]]&lt;=Rangos!$C$3:$C$16),0))</f>
        <v>D</v>
      </c>
      <c r="R1565" s="769"/>
      <c r="S1565" s="769" t="s">
        <v>2257</v>
      </c>
      <c r="T1565" s="369">
        <v>1</v>
      </c>
      <c r="U1565" s="369">
        <v>3.2</v>
      </c>
      <c r="V1565" s="10">
        <v>1.5100000000000001E-2</v>
      </c>
      <c r="Y1565" s="769"/>
      <c r="Z1565" s="769" t="s">
        <v>2257</v>
      </c>
      <c r="AA1565" s="369">
        <v>1</v>
      </c>
      <c r="AB1565" s="369">
        <v>3.2</v>
      </c>
      <c r="AC1565" s="10">
        <v>1.5100000000000001E-2</v>
      </c>
      <c r="AD1565" s="10">
        <v>1.5100000000000001E-2</v>
      </c>
    </row>
    <row r="1566" spans="2:30">
      <c r="B1566" s="535"/>
      <c r="C1566" s="535" t="s">
        <v>3793</v>
      </c>
      <c r="D1566" s="535" t="s">
        <v>227</v>
      </c>
      <c r="E1566" s="535">
        <v>1569</v>
      </c>
      <c r="F1566" s="537" t="str">
        <f>Dumpadas[[#This Row],[punto]] &amp; " "&amp;Dumpadas[[#This Row],[jornada]]&amp;" " &amp; Dumpadas[[#This Row],[N°Acop]] &amp; " " &amp; TEXT(Dumpadas[[#This Row],[fecha ]], "dd-mm-yyyy")</f>
        <v>NIVEL 974 M4 7S AM 1569 16-05-2026</v>
      </c>
      <c r="G1566" s="535" t="s">
        <v>14</v>
      </c>
      <c r="H1566" s="538">
        <v>46158</v>
      </c>
      <c r="I1566" s="535">
        <v>3.2</v>
      </c>
      <c r="J1566" s="539">
        <v>1.5100000000000001E-2</v>
      </c>
      <c r="K1566" s="539">
        <f>+IF(Dumpadas[[#This Row],[ley]]&gt;0.03,0.03,Dumpadas[[#This Row],[ley]])</f>
        <v>1.5100000000000001E-2</v>
      </c>
      <c r="L1566" s="539"/>
      <c r="M1566" s="535">
        <v>29082</v>
      </c>
      <c r="N1566" s="535"/>
      <c r="O1566" s="539"/>
      <c r="P1566" s="540" t="str" cm="1">
        <f t="array" ref="P1566">INDEX(Rangos!$E$3:$E$16,MATCH(1,(Dumpadas[[#This Row],[ley]]&gt;=Rangos!$B$3:$B$16)*(Dumpadas[[#This Row],[ley]]&lt;=Rangos!$C$3:$C$16),0))</f>
        <v>F</v>
      </c>
      <c r="R1566" s="769"/>
      <c r="S1566" s="769" t="s">
        <v>2258</v>
      </c>
      <c r="T1566" s="369">
        <v>1</v>
      </c>
      <c r="U1566" s="369">
        <v>3.2</v>
      </c>
      <c r="V1566" s="10">
        <v>1.2999999999999999E-2</v>
      </c>
      <c r="Y1566" s="769"/>
      <c r="Z1566" s="769" t="s">
        <v>2258</v>
      </c>
      <c r="AA1566" s="369">
        <v>1</v>
      </c>
      <c r="AB1566" s="369">
        <v>3.2</v>
      </c>
      <c r="AC1566" s="10">
        <v>1.2999999999999999E-2</v>
      </c>
      <c r="AD1566" s="10">
        <v>1.2999999999999999E-2</v>
      </c>
    </row>
    <row r="1567" spans="2:30">
      <c r="B1567" s="535"/>
      <c r="C1567" s="535" t="s">
        <v>3793</v>
      </c>
      <c r="D1567" s="535" t="s">
        <v>227</v>
      </c>
      <c r="E1567" s="535">
        <v>1570</v>
      </c>
      <c r="F1567" s="537" t="str">
        <f>Dumpadas[[#This Row],[punto]] &amp; " "&amp;Dumpadas[[#This Row],[jornada]]&amp;" " &amp; Dumpadas[[#This Row],[N°Acop]] &amp; " " &amp; TEXT(Dumpadas[[#This Row],[fecha ]], "dd-mm-yyyy")</f>
        <v>NIVEL 974 M4 7S AM 1570 16-05-2026</v>
      </c>
      <c r="G1567" s="535" t="s">
        <v>14</v>
      </c>
      <c r="H1567" s="538">
        <v>46158</v>
      </c>
      <c r="I1567" s="535">
        <v>3.2</v>
      </c>
      <c r="J1567" s="539">
        <v>1.06E-2</v>
      </c>
      <c r="K1567" s="539">
        <f>+IF(Dumpadas[[#This Row],[ley]]&gt;0.03,0.03,Dumpadas[[#This Row],[ley]])</f>
        <v>1.06E-2</v>
      </c>
      <c r="L1567" s="539"/>
      <c r="M1567" s="535">
        <v>29082</v>
      </c>
      <c r="N1567" s="535"/>
      <c r="O1567" s="539"/>
      <c r="P1567" s="540" t="str" cm="1">
        <f t="array" ref="P1567">INDEX(Rangos!$E$3:$E$16,MATCH(1,(Dumpadas[[#This Row],[ley]]&gt;=Rangos!$B$3:$B$16)*(Dumpadas[[#This Row],[ley]]&lt;=Rangos!$C$3:$C$16),0))</f>
        <v>C</v>
      </c>
      <c r="R1567" s="769"/>
      <c r="S1567" s="769" t="s">
        <v>2259</v>
      </c>
      <c r="T1567" s="369">
        <v>1</v>
      </c>
      <c r="U1567" s="369">
        <v>3.2</v>
      </c>
      <c r="V1567" s="10">
        <v>1.11E-2</v>
      </c>
      <c r="Y1567" s="769"/>
      <c r="Z1567" s="769" t="s">
        <v>2259</v>
      </c>
      <c r="AA1567" s="369">
        <v>1</v>
      </c>
      <c r="AB1567" s="369">
        <v>3.2</v>
      </c>
      <c r="AC1567" s="10">
        <v>1.11E-2</v>
      </c>
      <c r="AD1567" s="10">
        <v>1.11E-2</v>
      </c>
    </row>
    <row r="1568" spans="2:30">
      <c r="B1568" s="535"/>
      <c r="C1568" s="535" t="s">
        <v>3793</v>
      </c>
      <c r="D1568" s="535" t="s">
        <v>227</v>
      </c>
      <c r="E1568" s="535">
        <v>1571</v>
      </c>
      <c r="F1568" s="537" t="str">
        <f>Dumpadas[[#This Row],[punto]] &amp; " "&amp;Dumpadas[[#This Row],[jornada]]&amp;" " &amp; Dumpadas[[#This Row],[N°Acop]] &amp; " " &amp; TEXT(Dumpadas[[#This Row],[fecha ]], "dd-mm-yyyy")</f>
        <v>NIVEL 974 M4 7S AM 1571 16-05-2026</v>
      </c>
      <c r="G1568" s="535" t="s">
        <v>14</v>
      </c>
      <c r="H1568" s="538">
        <v>46158</v>
      </c>
      <c r="I1568" s="535">
        <v>3.2</v>
      </c>
      <c r="J1568" s="539">
        <v>1.4500000000000001E-2</v>
      </c>
      <c r="K1568" s="539">
        <f>+IF(Dumpadas[[#This Row],[ley]]&gt;0.03,0.03,Dumpadas[[#This Row],[ley]])</f>
        <v>1.4500000000000001E-2</v>
      </c>
      <c r="L1568" s="539"/>
      <c r="M1568" s="535">
        <v>29082</v>
      </c>
      <c r="N1568" s="535"/>
      <c r="O1568" s="539"/>
      <c r="P1568" s="540" t="str" cm="1">
        <f t="array" ref="P1568">INDEX(Rangos!$E$3:$E$16,MATCH(1,(Dumpadas[[#This Row],[ley]]&gt;=Rangos!$B$3:$B$16)*(Dumpadas[[#This Row],[ley]]&lt;=Rangos!$C$3:$C$16),0))</f>
        <v>E</v>
      </c>
      <c r="R1568" s="769"/>
      <c r="S1568" s="769" t="s">
        <v>2260</v>
      </c>
      <c r="T1568" s="369">
        <v>1</v>
      </c>
      <c r="U1568" s="369">
        <v>3.2</v>
      </c>
      <c r="V1568" s="10">
        <v>1.04E-2</v>
      </c>
      <c r="Y1568" s="769"/>
      <c r="Z1568" s="769" t="s">
        <v>2260</v>
      </c>
      <c r="AA1568" s="369">
        <v>1</v>
      </c>
      <c r="AB1568" s="369">
        <v>3.2</v>
      </c>
      <c r="AC1568" s="10">
        <v>1.04E-2</v>
      </c>
      <c r="AD1568" s="10">
        <v>1.04E-2</v>
      </c>
    </row>
    <row r="1569" spans="2:30">
      <c r="B1569" s="535"/>
      <c r="C1569" s="535" t="s">
        <v>3793</v>
      </c>
      <c r="D1569" s="535" t="s">
        <v>227</v>
      </c>
      <c r="E1569" s="535">
        <v>1572</v>
      </c>
      <c r="F1569" s="537" t="str">
        <f>Dumpadas[[#This Row],[punto]] &amp; " "&amp;Dumpadas[[#This Row],[jornada]]&amp;" " &amp; Dumpadas[[#This Row],[N°Acop]] &amp; " " &amp; TEXT(Dumpadas[[#This Row],[fecha ]], "dd-mm-yyyy")</f>
        <v>NIVEL 974 M4 7S AM 1572 16-05-2026</v>
      </c>
      <c r="G1569" s="535" t="s">
        <v>14</v>
      </c>
      <c r="H1569" s="538">
        <v>46158</v>
      </c>
      <c r="I1569" s="535">
        <v>3.2</v>
      </c>
      <c r="J1569" s="539">
        <v>1.26E-2</v>
      </c>
      <c r="K1569" s="539">
        <f>+IF(Dumpadas[[#This Row],[ley]]&gt;0.03,0.03,Dumpadas[[#This Row],[ley]])</f>
        <v>1.26E-2</v>
      </c>
      <c r="L1569" s="539"/>
      <c r="M1569" s="535">
        <v>29082</v>
      </c>
      <c r="N1569" s="535"/>
      <c r="O1569" s="539"/>
      <c r="P1569" s="540" t="str" cm="1">
        <f t="array" ref="P1569">INDEX(Rangos!$E$3:$E$16,MATCH(1,(Dumpadas[[#This Row],[ley]]&gt;=Rangos!$B$3:$B$16)*(Dumpadas[[#This Row],[ley]]&lt;=Rangos!$C$3:$C$16),0))</f>
        <v>D</v>
      </c>
      <c r="R1569" s="769"/>
      <c r="S1569" s="769" t="s">
        <v>2261</v>
      </c>
      <c r="T1569" s="369">
        <v>1</v>
      </c>
      <c r="U1569" s="369">
        <v>3.2</v>
      </c>
      <c r="V1569" s="10">
        <v>1.0500000000000001E-2</v>
      </c>
      <c r="Y1569" s="769"/>
      <c r="Z1569" s="769" t="s">
        <v>2261</v>
      </c>
      <c r="AA1569" s="369">
        <v>1</v>
      </c>
      <c r="AB1569" s="369">
        <v>3.2</v>
      </c>
      <c r="AC1569" s="10">
        <v>1.0500000000000001E-2</v>
      </c>
      <c r="AD1569" s="10">
        <v>1.0500000000000001E-2</v>
      </c>
    </row>
    <row r="1570" spans="2:30">
      <c r="B1570" s="535"/>
      <c r="C1570" s="535" t="s">
        <v>3793</v>
      </c>
      <c r="D1570" s="535" t="s">
        <v>227</v>
      </c>
      <c r="E1570" s="535">
        <v>1573</v>
      </c>
      <c r="F1570" s="537" t="str">
        <f>Dumpadas[[#This Row],[punto]] &amp; " "&amp;Dumpadas[[#This Row],[jornada]]&amp;" " &amp; Dumpadas[[#This Row],[N°Acop]] &amp; " " &amp; TEXT(Dumpadas[[#This Row],[fecha ]], "dd-mm-yyyy")</f>
        <v>NIVEL 974 M4 7S AM 1573 16-05-2026</v>
      </c>
      <c r="G1570" s="535" t="s">
        <v>14</v>
      </c>
      <c r="H1570" s="538">
        <v>46158</v>
      </c>
      <c r="I1570" s="535">
        <v>3.2</v>
      </c>
      <c r="J1570" s="539">
        <v>1.23E-2</v>
      </c>
      <c r="K1570" s="539">
        <f>+IF(Dumpadas[[#This Row],[ley]]&gt;0.03,0.03,Dumpadas[[#This Row],[ley]])</f>
        <v>1.23E-2</v>
      </c>
      <c r="L1570" s="539"/>
      <c r="M1570" s="535">
        <v>29082</v>
      </c>
      <c r="N1570" s="535"/>
      <c r="O1570" s="539"/>
      <c r="P1570" s="540" t="str" cm="1">
        <f t="array" ref="P1570">INDEX(Rangos!$E$3:$E$16,MATCH(1,(Dumpadas[[#This Row],[ley]]&gt;=Rangos!$B$3:$B$16)*(Dumpadas[[#This Row],[ley]]&lt;=Rangos!$C$3:$C$16),0))</f>
        <v>D</v>
      </c>
      <c r="R1570" s="769"/>
      <c r="S1570" s="769" t="s">
        <v>2262</v>
      </c>
      <c r="T1570" s="369">
        <v>1</v>
      </c>
      <c r="U1570" s="369">
        <v>3.2</v>
      </c>
      <c r="V1570" s="10">
        <v>1.4999999999999999E-2</v>
      </c>
      <c r="Y1570" s="769"/>
      <c r="Z1570" s="769" t="s">
        <v>2262</v>
      </c>
      <c r="AA1570" s="369">
        <v>1</v>
      </c>
      <c r="AB1570" s="369">
        <v>3.2</v>
      </c>
      <c r="AC1570" s="10">
        <v>1.4999999999999999E-2</v>
      </c>
      <c r="AD1570" s="10">
        <v>1.4999999999999999E-2</v>
      </c>
    </row>
    <row r="1571" spans="2:30">
      <c r="B1571" s="535"/>
      <c r="C1571" s="535" t="s">
        <v>3793</v>
      </c>
      <c r="D1571" s="535" t="s">
        <v>227</v>
      </c>
      <c r="E1571" s="535">
        <v>1574</v>
      </c>
      <c r="F1571" s="537" t="str">
        <f>Dumpadas[[#This Row],[punto]] &amp; " "&amp;Dumpadas[[#This Row],[jornada]]&amp;" " &amp; Dumpadas[[#This Row],[N°Acop]] &amp; " " &amp; TEXT(Dumpadas[[#This Row],[fecha ]], "dd-mm-yyyy")</f>
        <v>NIVEL 974 M4 7S AM 1574 16-05-2026</v>
      </c>
      <c r="G1571" s="535" t="s">
        <v>14</v>
      </c>
      <c r="H1571" s="538">
        <v>46158</v>
      </c>
      <c r="I1571" s="535">
        <v>3.2</v>
      </c>
      <c r="J1571" s="539">
        <v>1.54E-2</v>
      </c>
      <c r="K1571" s="539">
        <f>+IF(Dumpadas[[#This Row],[ley]]&gt;0.03,0.03,Dumpadas[[#This Row],[ley]])</f>
        <v>1.54E-2</v>
      </c>
      <c r="L1571" s="539"/>
      <c r="M1571" s="535">
        <v>29082</v>
      </c>
      <c r="N1571" s="535"/>
      <c r="O1571" s="539"/>
      <c r="P1571" s="540" t="str" cm="1">
        <f t="array" ref="P1571">INDEX(Rangos!$E$3:$E$16,MATCH(1,(Dumpadas[[#This Row],[ley]]&gt;=Rangos!$B$3:$B$16)*(Dumpadas[[#This Row],[ley]]&lt;=Rangos!$C$3:$C$16),0))</f>
        <v>F</v>
      </c>
      <c r="R1571" s="769"/>
      <c r="S1571" s="769" t="s">
        <v>2263</v>
      </c>
      <c r="T1571" s="369">
        <v>1</v>
      </c>
      <c r="U1571" s="369">
        <v>3.2</v>
      </c>
      <c r="V1571" s="10">
        <v>1.0200000000000001E-2</v>
      </c>
      <c r="Y1571" s="769"/>
      <c r="Z1571" s="769" t="s">
        <v>2263</v>
      </c>
      <c r="AA1571" s="369">
        <v>1</v>
      </c>
      <c r="AB1571" s="369">
        <v>3.2</v>
      </c>
      <c r="AC1571" s="10">
        <v>1.0200000000000001E-2</v>
      </c>
      <c r="AD1571" s="10">
        <v>1.0200000000000001E-2</v>
      </c>
    </row>
    <row r="1572" spans="2:30">
      <c r="B1572" s="535"/>
      <c r="C1572" s="535" t="s">
        <v>3793</v>
      </c>
      <c r="D1572" s="535" t="s">
        <v>227</v>
      </c>
      <c r="E1572" s="535">
        <v>1575</v>
      </c>
      <c r="F1572" s="537" t="str">
        <f>Dumpadas[[#This Row],[punto]] &amp; " "&amp;Dumpadas[[#This Row],[jornada]]&amp;" " &amp; Dumpadas[[#This Row],[N°Acop]] &amp; " " &amp; TEXT(Dumpadas[[#This Row],[fecha ]], "dd-mm-yyyy")</f>
        <v>NIVEL 974 M4 7S AM 1575 16-05-2026</v>
      </c>
      <c r="G1572" s="535" t="s">
        <v>14</v>
      </c>
      <c r="H1572" s="538">
        <v>46158</v>
      </c>
      <c r="I1572" s="535">
        <v>3.2</v>
      </c>
      <c r="J1572" s="539">
        <v>1.41E-2</v>
      </c>
      <c r="K1572" s="539">
        <f>+IF(Dumpadas[[#This Row],[ley]]&gt;0.03,0.03,Dumpadas[[#This Row],[ley]])</f>
        <v>1.41E-2</v>
      </c>
      <c r="L1572" s="539"/>
      <c r="M1572" s="535">
        <v>29082</v>
      </c>
      <c r="N1572" s="535"/>
      <c r="O1572" s="539"/>
      <c r="P1572" s="540" t="str" cm="1">
        <f t="array" ref="P1572">INDEX(Rangos!$E$3:$E$16,MATCH(1,(Dumpadas[[#This Row],[ley]]&gt;=Rangos!$B$3:$B$16)*(Dumpadas[[#This Row],[ley]]&lt;=Rangos!$C$3:$C$16),0))</f>
        <v>E</v>
      </c>
      <c r="R1572" s="769"/>
      <c r="S1572" s="769" t="s">
        <v>2264</v>
      </c>
      <c r="T1572" s="369">
        <v>1</v>
      </c>
      <c r="U1572" s="369">
        <v>3.2</v>
      </c>
      <c r="V1572" s="10">
        <v>1.41E-2</v>
      </c>
      <c r="Y1572" s="769"/>
      <c r="Z1572" s="769" t="s">
        <v>2264</v>
      </c>
      <c r="AA1572" s="369">
        <v>1</v>
      </c>
      <c r="AB1572" s="369">
        <v>3.2</v>
      </c>
      <c r="AC1572" s="10">
        <v>1.41E-2</v>
      </c>
      <c r="AD1572" s="10">
        <v>1.41E-2</v>
      </c>
    </row>
    <row r="1573" spans="2:30">
      <c r="B1573" s="535"/>
      <c r="C1573" s="535" t="s">
        <v>3793</v>
      </c>
      <c r="D1573" s="535" t="s">
        <v>227</v>
      </c>
      <c r="E1573" s="535">
        <v>1576</v>
      </c>
      <c r="F1573" s="537" t="str">
        <f>Dumpadas[[#This Row],[punto]] &amp; " "&amp;Dumpadas[[#This Row],[jornada]]&amp;" " &amp; Dumpadas[[#This Row],[N°Acop]] &amp; " " &amp; TEXT(Dumpadas[[#This Row],[fecha ]], "dd-mm-yyyy")</f>
        <v>NIVEL 974 M4 7S AM 1576 16-05-2026</v>
      </c>
      <c r="G1573" s="535" t="s">
        <v>14</v>
      </c>
      <c r="H1573" s="538">
        <v>46158</v>
      </c>
      <c r="I1573" s="535">
        <v>3.2</v>
      </c>
      <c r="J1573" s="539">
        <v>2.5100000000000001E-2</v>
      </c>
      <c r="K1573" s="539">
        <f>+IF(Dumpadas[[#This Row],[ley]]&gt;0.03,0.03,Dumpadas[[#This Row],[ley]])</f>
        <v>2.5100000000000001E-2</v>
      </c>
      <c r="L1573" s="539"/>
      <c r="M1573" s="535">
        <v>29082</v>
      </c>
      <c r="N1573" s="535"/>
      <c r="O1573" s="539"/>
      <c r="P1573" s="540" t="str" cm="1">
        <f t="array" ref="P1573">INDEX(Rangos!$E$3:$E$16,MATCH(1,(Dumpadas[[#This Row],[ley]]&gt;=Rangos!$B$3:$B$16)*(Dumpadas[[#This Row],[ley]]&lt;=Rangos!$C$3:$C$16),0))</f>
        <v>K</v>
      </c>
      <c r="R1573" s="769"/>
      <c r="S1573" s="769" t="s">
        <v>2265</v>
      </c>
      <c r="T1573" s="369">
        <v>1</v>
      </c>
      <c r="U1573" s="369">
        <v>3.2</v>
      </c>
      <c r="V1573" s="10">
        <v>1.6199999999999999E-2</v>
      </c>
      <c r="Y1573" s="769"/>
      <c r="Z1573" s="769" t="s">
        <v>2265</v>
      </c>
      <c r="AA1573" s="369">
        <v>1</v>
      </c>
      <c r="AB1573" s="369">
        <v>3.2</v>
      </c>
      <c r="AC1573" s="10">
        <v>1.6199999999999999E-2</v>
      </c>
      <c r="AD1573" s="10">
        <v>1.6199999999999999E-2</v>
      </c>
    </row>
    <row r="1574" spans="2:30">
      <c r="B1574" s="675"/>
      <c r="C1574" s="773" t="s">
        <v>3786</v>
      </c>
      <c r="D1574" s="773" t="s">
        <v>227</v>
      </c>
      <c r="E1574" s="675">
        <v>1577</v>
      </c>
      <c r="F1574" s="410" t="str">
        <f>Dumpadas[[#This Row],[punto]] &amp; " "&amp;Dumpadas[[#This Row],[jornada]]&amp;" " &amp; Dumpadas[[#This Row],[N°Acop]] &amp; " " &amp; TEXT(Dumpadas[[#This Row],[fecha ]], "dd-mm-yyyy")</f>
        <v>NIVEL 974 M4 6N AM 1577 18-05-2026</v>
      </c>
      <c r="G1574" s="675" t="s">
        <v>14</v>
      </c>
      <c r="H1574" s="5">
        <v>46160</v>
      </c>
      <c r="I1574" s="675">
        <v>3.2</v>
      </c>
      <c r="J1574" s="8">
        <v>1.7399999999999999E-2</v>
      </c>
      <c r="K1574" s="8">
        <f>+IF(Dumpadas[[#This Row],[ley]]&gt;0.03,0.03,Dumpadas[[#This Row],[ley]])</f>
        <v>1.7399999999999999E-2</v>
      </c>
      <c r="L1574" s="427"/>
      <c r="M1574" s="386">
        <v>29089</v>
      </c>
      <c r="N1574" s="386"/>
      <c r="O1574" s="7"/>
      <c r="P1574" s="10" t="str" cm="1">
        <f t="array" ref="P1574">INDEX(Rangos!$E$3:$E$16,MATCH(1,(Dumpadas[[#This Row],[ley]]&gt;=Rangos!$B$3:$B$16)*(Dumpadas[[#This Row],[ley]]&lt;=Rangos!$C$3:$C$16),0))</f>
        <v>F</v>
      </c>
      <c r="R1574" s="769"/>
      <c r="S1574" s="769" t="s">
        <v>2266</v>
      </c>
      <c r="T1574" s="369">
        <v>1</v>
      </c>
      <c r="U1574" s="369">
        <v>3.2</v>
      </c>
      <c r="V1574" s="10">
        <v>1.6500000000000001E-2</v>
      </c>
      <c r="Y1574" s="769"/>
      <c r="Z1574" s="769" t="s">
        <v>2266</v>
      </c>
      <c r="AA1574" s="369">
        <v>1</v>
      </c>
      <c r="AB1574" s="369">
        <v>3.2</v>
      </c>
      <c r="AC1574" s="10">
        <v>1.6500000000000001E-2</v>
      </c>
      <c r="AD1574" s="10">
        <v>1.6500000000000001E-2</v>
      </c>
    </row>
    <row r="1575" spans="2:30">
      <c r="B1575" s="675"/>
      <c r="C1575" s="773" t="s">
        <v>3786</v>
      </c>
      <c r="D1575" s="773" t="s">
        <v>227</v>
      </c>
      <c r="E1575" s="675">
        <v>1578</v>
      </c>
      <c r="F1575" s="410" t="str">
        <f>Dumpadas[[#This Row],[punto]] &amp; " "&amp;Dumpadas[[#This Row],[jornada]]&amp;" " &amp; Dumpadas[[#This Row],[N°Acop]] &amp; " " &amp; TEXT(Dumpadas[[#This Row],[fecha ]], "dd-mm-yyyy")</f>
        <v>NIVEL 974 M4 6N AM 1578 18-05-2026</v>
      </c>
      <c r="G1575" s="675" t="s">
        <v>14</v>
      </c>
      <c r="H1575" s="5">
        <v>46160</v>
      </c>
      <c r="I1575" s="675">
        <v>3.2</v>
      </c>
      <c r="J1575" s="8">
        <v>1.5299999999999999E-2</v>
      </c>
      <c r="K1575" s="8">
        <f>+IF(Dumpadas[[#This Row],[ley]]&gt;0.03,0.03,Dumpadas[[#This Row],[ley]])</f>
        <v>1.5299999999999999E-2</v>
      </c>
      <c r="L1575" s="427"/>
      <c r="M1575" s="386">
        <v>29089</v>
      </c>
      <c r="N1575" s="386"/>
      <c r="O1575" s="7"/>
      <c r="P1575" s="10" t="str" cm="1">
        <f t="array" ref="P1575">INDEX(Rangos!$E$3:$E$16,MATCH(1,(Dumpadas[[#This Row],[ley]]&gt;=Rangos!$B$3:$B$16)*(Dumpadas[[#This Row],[ley]]&lt;=Rangos!$C$3:$C$16),0))</f>
        <v>F</v>
      </c>
      <c r="R1575" s="769"/>
      <c r="S1575" s="769" t="s">
        <v>2267</v>
      </c>
      <c r="T1575" s="369">
        <v>1</v>
      </c>
      <c r="U1575" s="369">
        <v>3.2</v>
      </c>
      <c r="V1575" s="10">
        <v>9.1000000000000004E-3</v>
      </c>
      <c r="Y1575" s="769"/>
      <c r="Z1575" s="769" t="s">
        <v>2267</v>
      </c>
      <c r="AA1575" s="369">
        <v>1</v>
      </c>
      <c r="AB1575" s="369">
        <v>3.2</v>
      </c>
      <c r="AC1575" s="10">
        <v>9.1000000000000004E-3</v>
      </c>
      <c r="AD1575" s="10">
        <v>9.1000000000000004E-3</v>
      </c>
    </row>
    <row r="1576" spans="2:30">
      <c r="B1576" s="675"/>
      <c r="C1576" s="773" t="s">
        <v>3786</v>
      </c>
      <c r="D1576" s="773" t="s">
        <v>227</v>
      </c>
      <c r="E1576" s="675">
        <v>1579</v>
      </c>
      <c r="F1576" s="410" t="str">
        <f>Dumpadas[[#This Row],[punto]] &amp; " "&amp;Dumpadas[[#This Row],[jornada]]&amp;" " &amp; Dumpadas[[#This Row],[N°Acop]] &amp; " " &amp; TEXT(Dumpadas[[#This Row],[fecha ]], "dd-mm-yyyy")</f>
        <v>NIVEL 974 M4 6N AM 1579 18-05-2026</v>
      </c>
      <c r="G1576" s="675" t="s">
        <v>14</v>
      </c>
      <c r="H1576" s="5">
        <v>46160</v>
      </c>
      <c r="I1576" s="675">
        <v>3.2</v>
      </c>
      <c r="J1576" s="8">
        <v>1.8700000000000001E-2</v>
      </c>
      <c r="K1576" s="8">
        <f>+IF(Dumpadas[[#This Row],[ley]]&gt;0.03,0.03,Dumpadas[[#This Row],[ley]])</f>
        <v>1.8700000000000001E-2</v>
      </c>
      <c r="L1576" s="427"/>
      <c r="M1576" s="386">
        <v>29089</v>
      </c>
      <c r="N1576" s="386"/>
      <c r="O1576" s="7"/>
      <c r="P1576" s="10" t="str" cm="1">
        <f t="array" ref="P1576">INDEX(Rangos!$E$3:$E$16,MATCH(1,(Dumpadas[[#This Row],[ley]]&gt;=Rangos!$B$3:$B$16)*(Dumpadas[[#This Row],[ley]]&lt;=Rangos!$C$3:$C$16),0))</f>
        <v>G</v>
      </c>
      <c r="R1576" s="5" t="s">
        <v>673</v>
      </c>
      <c r="S1576" s="769"/>
      <c r="T1576" s="369">
        <v>908</v>
      </c>
      <c r="U1576" s="369">
        <v>2905.5999999999717</v>
      </c>
      <c r="V1576" s="10">
        <v>1.431036383682467E-2</v>
      </c>
      <c r="Y1576" s="5" t="s">
        <v>673</v>
      </c>
      <c r="Z1576" s="769"/>
      <c r="AA1576" s="369">
        <v>908</v>
      </c>
      <c r="AB1576" s="369">
        <v>2905.5999999999717</v>
      </c>
      <c r="AC1576" s="10">
        <v>1.431036383682467E-2</v>
      </c>
      <c r="AD1576" s="10">
        <v>1.432764317180614E-2</v>
      </c>
    </row>
    <row r="1577" spans="2:30">
      <c r="B1577" s="675"/>
      <c r="C1577" s="773" t="s">
        <v>3786</v>
      </c>
      <c r="D1577" s="773" t="s">
        <v>227</v>
      </c>
      <c r="E1577" s="675">
        <v>1580</v>
      </c>
      <c r="F1577" s="410" t="str">
        <f>Dumpadas[[#This Row],[punto]] &amp; " "&amp;Dumpadas[[#This Row],[jornada]]&amp;" " &amp; Dumpadas[[#This Row],[N°Acop]] &amp; " " &amp; TEXT(Dumpadas[[#This Row],[fecha ]], "dd-mm-yyyy")</f>
        <v>NIVEL 974 M4 6N AM 1580 18-05-2026</v>
      </c>
      <c r="G1577" s="675" t="s">
        <v>14</v>
      </c>
      <c r="H1577" s="5">
        <v>46160</v>
      </c>
      <c r="I1577" s="675">
        <v>3.2</v>
      </c>
      <c r="J1577" s="8">
        <v>1.6799999999999999E-2</v>
      </c>
      <c r="K1577" s="8">
        <f>+IF(Dumpadas[[#This Row],[ley]]&gt;0.03,0.03,Dumpadas[[#This Row],[ley]])</f>
        <v>1.6799999999999999E-2</v>
      </c>
      <c r="L1577" s="427"/>
      <c r="M1577" s="386">
        <v>29089</v>
      </c>
      <c r="N1577" s="386"/>
      <c r="O1577" s="7"/>
      <c r="P1577" s="10" t="str" cm="1">
        <f t="array" ref="P1577">INDEX(Rangos!$E$3:$E$16,MATCH(1,(Dumpadas[[#This Row],[ley]]&gt;=Rangos!$B$3:$B$16)*(Dumpadas[[#This Row],[ley]]&lt;=Rangos!$C$3:$C$16),0))</f>
        <v>F</v>
      </c>
      <c r="R1577" s="769"/>
      <c r="S1577" s="769" t="s">
        <v>1382</v>
      </c>
      <c r="T1577" s="369">
        <v>1</v>
      </c>
      <c r="U1577" s="369">
        <v>3.2</v>
      </c>
      <c r="V1577" s="10">
        <v>1.2800000000000001E-2</v>
      </c>
      <c r="Y1577" s="769"/>
      <c r="Z1577" s="769" t="s">
        <v>1382</v>
      </c>
      <c r="AA1577" s="369">
        <v>1</v>
      </c>
      <c r="AB1577" s="369">
        <v>3.2</v>
      </c>
      <c r="AC1577" s="10">
        <v>1.2800000000000001E-2</v>
      </c>
      <c r="AD1577" s="10">
        <v>1.2800000000000001E-2</v>
      </c>
    </row>
    <row r="1578" spans="2:30">
      <c r="B1578" s="675"/>
      <c r="C1578" s="773" t="s">
        <v>3786</v>
      </c>
      <c r="D1578" s="773" t="s">
        <v>227</v>
      </c>
      <c r="E1578" s="675">
        <v>1581</v>
      </c>
      <c r="F1578" s="410" t="str">
        <f>Dumpadas[[#This Row],[punto]] &amp; " "&amp;Dumpadas[[#This Row],[jornada]]&amp;" " &amp; Dumpadas[[#This Row],[N°Acop]] &amp; " " &amp; TEXT(Dumpadas[[#This Row],[fecha ]], "dd-mm-yyyy")</f>
        <v>NIVEL 974 M4 6N AM 1581 18-05-2026</v>
      </c>
      <c r="G1578" s="675" t="s">
        <v>14</v>
      </c>
      <c r="H1578" s="5">
        <v>46160</v>
      </c>
      <c r="I1578" s="675">
        <v>3.2</v>
      </c>
      <c r="J1578" s="8">
        <v>1.8499999999999999E-2</v>
      </c>
      <c r="K1578" s="8">
        <f>+IF(Dumpadas[[#This Row],[ley]]&gt;0.03,0.03,Dumpadas[[#This Row],[ley]])</f>
        <v>1.8499999999999999E-2</v>
      </c>
      <c r="L1578" s="427"/>
      <c r="M1578" s="386">
        <v>29089</v>
      </c>
      <c r="N1578" s="386"/>
      <c r="O1578" s="7"/>
      <c r="P1578" s="10" t="str" cm="1">
        <f t="array" ref="P1578">INDEX(Rangos!$E$3:$E$16,MATCH(1,(Dumpadas[[#This Row],[ley]]&gt;=Rangos!$B$3:$B$16)*(Dumpadas[[#This Row],[ley]]&lt;=Rangos!$C$3:$C$16),0))</f>
        <v>G</v>
      </c>
      <c r="R1578" s="769"/>
      <c r="S1578" s="769" t="s">
        <v>1383</v>
      </c>
      <c r="T1578" s="369">
        <v>1</v>
      </c>
      <c r="U1578" s="369">
        <v>3.2</v>
      </c>
      <c r="V1578" s="10">
        <v>1.4800000000000001E-2</v>
      </c>
      <c r="Y1578" s="769"/>
      <c r="Z1578" s="769" t="s">
        <v>1383</v>
      </c>
      <c r="AA1578" s="369">
        <v>1</v>
      </c>
      <c r="AB1578" s="369">
        <v>3.2</v>
      </c>
      <c r="AC1578" s="10">
        <v>1.4800000000000001E-2</v>
      </c>
      <c r="AD1578" s="10">
        <v>1.4800000000000001E-2</v>
      </c>
    </row>
    <row r="1579" spans="2:30">
      <c r="B1579" s="675"/>
      <c r="C1579" s="773" t="s">
        <v>3786</v>
      </c>
      <c r="D1579" s="773" t="s">
        <v>227</v>
      </c>
      <c r="E1579" s="675">
        <v>1582</v>
      </c>
      <c r="F1579" s="410" t="str">
        <f>Dumpadas[[#This Row],[punto]] &amp; " "&amp;Dumpadas[[#This Row],[jornada]]&amp;" " &amp; Dumpadas[[#This Row],[N°Acop]] &amp; " " &amp; TEXT(Dumpadas[[#This Row],[fecha ]], "dd-mm-yyyy")</f>
        <v>NIVEL 974 M4 6N AM 1582 18-05-2026</v>
      </c>
      <c r="G1579" s="675" t="s">
        <v>14</v>
      </c>
      <c r="H1579" s="5">
        <v>46160</v>
      </c>
      <c r="I1579" s="675">
        <v>3.2</v>
      </c>
      <c r="J1579" s="8">
        <v>1.7100000000000001E-2</v>
      </c>
      <c r="K1579" s="8">
        <f>+IF(Dumpadas[[#This Row],[ley]]&gt;0.03,0.03,Dumpadas[[#This Row],[ley]])</f>
        <v>1.7100000000000001E-2</v>
      </c>
      <c r="L1579" s="427"/>
      <c r="M1579" s="386">
        <v>29089</v>
      </c>
      <c r="N1579" s="386"/>
      <c r="O1579" s="7"/>
      <c r="P1579" s="10" t="str" cm="1">
        <f t="array" ref="P1579">INDEX(Rangos!$E$3:$E$16,MATCH(1,(Dumpadas[[#This Row],[ley]]&gt;=Rangos!$B$3:$B$16)*(Dumpadas[[#This Row],[ley]]&lt;=Rangos!$C$3:$C$16),0))</f>
        <v>F</v>
      </c>
      <c r="R1579" s="769"/>
      <c r="S1579" s="769" t="s">
        <v>1384</v>
      </c>
      <c r="T1579" s="369">
        <v>1</v>
      </c>
      <c r="U1579" s="369">
        <v>3.2</v>
      </c>
      <c r="V1579" s="10">
        <v>1.38E-2</v>
      </c>
      <c r="Y1579" s="769"/>
      <c r="Z1579" s="769" t="s">
        <v>1384</v>
      </c>
      <c r="AA1579" s="369">
        <v>1</v>
      </c>
      <c r="AB1579" s="369">
        <v>3.2</v>
      </c>
      <c r="AC1579" s="10">
        <v>1.38E-2</v>
      </c>
      <c r="AD1579" s="10">
        <v>1.38E-2</v>
      </c>
    </row>
    <row r="1580" spans="2:30">
      <c r="B1580" s="675"/>
      <c r="C1580" s="773" t="s">
        <v>3786</v>
      </c>
      <c r="D1580" s="773" t="s">
        <v>227</v>
      </c>
      <c r="E1580" s="675">
        <v>1583</v>
      </c>
      <c r="F1580" s="410" t="str">
        <f>Dumpadas[[#This Row],[punto]] &amp; " "&amp;Dumpadas[[#This Row],[jornada]]&amp;" " &amp; Dumpadas[[#This Row],[N°Acop]] &amp; " " &amp; TEXT(Dumpadas[[#This Row],[fecha ]], "dd-mm-yyyy")</f>
        <v>NIVEL 974 M4 6N AM 1583 18-05-2026</v>
      </c>
      <c r="G1580" s="675" t="s">
        <v>14</v>
      </c>
      <c r="H1580" s="5">
        <v>46160</v>
      </c>
      <c r="I1580" s="675">
        <v>3.2</v>
      </c>
      <c r="J1580" s="8">
        <v>1.9099999999999999E-2</v>
      </c>
      <c r="K1580" s="8">
        <f>+IF(Dumpadas[[#This Row],[ley]]&gt;0.03,0.03,Dumpadas[[#This Row],[ley]])</f>
        <v>1.9099999999999999E-2</v>
      </c>
      <c r="L1580" s="427"/>
      <c r="M1580" s="386">
        <v>29089</v>
      </c>
      <c r="N1580" s="386"/>
      <c r="O1580" s="7"/>
      <c r="P1580" s="10" t="str" cm="1">
        <f t="array" ref="P1580">INDEX(Rangos!$E$3:$E$16,MATCH(1,(Dumpadas[[#This Row],[ley]]&gt;=Rangos!$B$3:$B$16)*(Dumpadas[[#This Row],[ley]]&lt;=Rangos!$C$3:$C$16),0))</f>
        <v>H</v>
      </c>
      <c r="R1580" s="769"/>
      <c r="S1580" s="769" t="s">
        <v>1385</v>
      </c>
      <c r="T1580" s="369">
        <v>1</v>
      </c>
      <c r="U1580" s="369">
        <v>3.2</v>
      </c>
      <c r="V1580" s="10">
        <v>8.8000000000000005E-3</v>
      </c>
      <c r="Y1580" s="769"/>
      <c r="Z1580" s="769" t="s">
        <v>1385</v>
      </c>
      <c r="AA1580" s="369">
        <v>1</v>
      </c>
      <c r="AB1580" s="369">
        <v>3.2</v>
      </c>
      <c r="AC1580" s="10">
        <v>8.8000000000000005E-3</v>
      </c>
      <c r="AD1580" s="10">
        <v>8.8000000000000005E-3</v>
      </c>
    </row>
    <row r="1581" spans="2:30">
      <c r="B1581" s="675"/>
      <c r="C1581" s="773" t="s">
        <v>3786</v>
      </c>
      <c r="D1581" s="773" t="s">
        <v>227</v>
      </c>
      <c r="E1581" s="675">
        <v>1584</v>
      </c>
      <c r="F1581" s="410" t="str">
        <f>Dumpadas[[#This Row],[punto]] &amp; " "&amp;Dumpadas[[#This Row],[jornada]]&amp;" " &amp; Dumpadas[[#This Row],[N°Acop]] &amp; " " &amp; TEXT(Dumpadas[[#This Row],[fecha ]], "dd-mm-yyyy")</f>
        <v>NIVEL 974 M4 6N AM 1584 18-05-2026</v>
      </c>
      <c r="G1581" s="675" t="s">
        <v>14</v>
      </c>
      <c r="H1581" s="5">
        <v>46160</v>
      </c>
      <c r="I1581" s="675">
        <v>3.2</v>
      </c>
      <c r="J1581" s="8">
        <v>1.7999999999999999E-2</v>
      </c>
      <c r="K1581" s="8">
        <f>+IF(Dumpadas[[#This Row],[ley]]&gt;0.03,0.03,Dumpadas[[#This Row],[ley]])</f>
        <v>1.7999999999999999E-2</v>
      </c>
      <c r="L1581" s="427"/>
      <c r="M1581" s="386">
        <v>29089</v>
      </c>
      <c r="N1581" s="386"/>
      <c r="O1581" s="7"/>
      <c r="P1581" s="10" t="str" cm="1">
        <f t="array" ref="P1581">INDEX(Rangos!$E$3:$E$16,MATCH(1,(Dumpadas[[#This Row],[ley]]&gt;=Rangos!$B$3:$B$16)*(Dumpadas[[#This Row],[ley]]&lt;=Rangos!$C$3:$C$16),0))</f>
        <v>G</v>
      </c>
      <c r="R1581" s="769"/>
      <c r="S1581" s="769" t="s">
        <v>1386</v>
      </c>
      <c r="T1581" s="369">
        <v>1</v>
      </c>
      <c r="U1581" s="369">
        <v>3.2</v>
      </c>
      <c r="V1581" s="10">
        <v>1.1599999999999999E-2</v>
      </c>
      <c r="Y1581" s="769"/>
      <c r="Z1581" s="769" t="s">
        <v>1386</v>
      </c>
      <c r="AA1581" s="369">
        <v>1</v>
      </c>
      <c r="AB1581" s="369">
        <v>3.2</v>
      </c>
      <c r="AC1581" s="10">
        <v>1.1599999999999999E-2</v>
      </c>
      <c r="AD1581" s="10">
        <v>1.1599999999999999E-2</v>
      </c>
    </row>
    <row r="1582" spans="2:30">
      <c r="B1582" s="675"/>
      <c r="C1582" s="773" t="s">
        <v>3786</v>
      </c>
      <c r="D1582" s="773" t="s">
        <v>227</v>
      </c>
      <c r="E1582" s="675">
        <v>1585</v>
      </c>
      <c r="F1582" s="410" t="str">
        <f>Dumpadas[[#This Row],[punto]] &amp; " "&amp;Dumpadas[[#This Row],[jornada]]&amp;" " &amp; Dumpadas[[#This Row],[N°Acop]] &amp; " " &amp; TEXT(Dumpadas[[#This Row],[fecha ]], "dd-mm-yyyy")</f>
        <v>NIVEL 974 M4 6N AM 1585 18-05-2026</v>
      </c>
      <c r="G1582" s="675" t="s">
        <v>14</v>
      </c>
      <c r="H1582" s="5">
        <v>46160</v>
      </c>
      <c r="I1582" s="675">
        <v>3.2</v>
      </c>
      <c r="J1582" s="8">
        <v>1.54E-2</v>
      </c>
      <c r="K1582" s="8">
        <f>+IF(Dumpadas[[#This Row],[ley]]&gt;0.03,0.03,Dumpadas[[#This Row],[ley]])</f>
        <v>1.54E-2</v>
      </c>
      <c r="L1582" s="427"/>
      <c r="M1582" s="386">
        <v>29089</v>
      </c>
      <c r="N1582" s="386"/>
      <c r="O1582" s="7"/>
      <c r="P1582" s="10" t="str" cm="1">
        <f t="array" ref="P1582">INDEX(Rangos!$E$3:$E$16,MATCH(1,(Dumpadas[[#This Row],[ley]]&gt;=Rangos!$B$3:$B$16)*(Dumpadas[[#This Row],[ley]]&lt;=Rangos!$C$3:$C$16),0))</f>
        <v>F</v>
      </c>
      <c r="R1582" s="769"/>
      <c r="S1582" s="769" t="s">
        <v>1387</v>
      </c>
      <c r="T1582" s="369">
        <v>1</v>
      </c>
      <c r="U1582" s="369">
        <v>3.2</v>
      </c>
      <c r="V1582" s="10">
        <v>1.5699999999999999E-2</v>
      </c>
      <c r="Y1582" s="769"/>
      <c r="Z1582" s="769" t="s">
        <v>1387</v>
      </c>
      <c r="AA1582" s="369">
        <v>1</v>
      </c>
      <c r="AB1582" s="369">
        <v>3.2</v>
      </c>
      <c r="AC1582" s="10">
        <v>1.5699999999999999E-2</v>
      </c>
      <c r="AD1582" s="10">
        <v>1.5699999999999999E-2</v>
      </c>
    </row>
    <row r="1583" spans="2:30">
      <c r="B1583" s="675"/>
      <c r="C1583" s="773" t="s">
        <v>3786</v>
      </c>
      <c r="D1583" s="773" t="s">
        <v>227</v>
      </c>
      <c r="E1583" s="675">
        <v>1586</v>
      </c>
      <c r="F1583" s="410" t="str">
        <f>Dumpadas[[#This Row],[punto]] &amp; " "&amp;Dumpadas[[#This Row],[jornada]]&amp;" " &amp; Dumpadas[[#This Row],[N°Acop]] &amp; " " &amp; TEXT(Dumpadas[[#This Row],[fecha ]], "dd-mm-yyyy")</f>
        <v>NIVEL 974 M4 6N AM 1586 18-05-2026</v>
      </c>
      <c r="G1583" s="675" t="s">
        <v>14</v>
      </c>
      <c r="H1583" s="5">
        <v>46160</v>
      </c>
      <c r="I1583" s="675">
        <v>3.2</v>
      </c>
      <c r="J1583" s="8">
        <v>1.5699999999999999E-2</v>
      </c>
      <c r="K1583" s="8">
        <f>+IF(Dumpadas[[#This Row],[ley]]&gt;0.03,0.03,Dumpadas[[#This Row],[ley]])</f>
        <v>1.5699999999999999E-2</v>
      </c>
      <c r="L1583" s="427"/>
      <c r="M1583" s="386">
        <v>29089</v>
      </c>
      <c r="N1583" s="386"/>
      <c r="O1583" s="7"/>
      <c r="P1583" s="10" t="str" cm="1">
        <f t="array" ref="P1583">INDEX(Rangos!$E$3:$E$16,MATCH(1,(Dumpadas[[#This Row],[ley]]&gt;=Rangos!$B$3:$B$16)*(Dumpadas[[#This Row],[ley]]&lt;=Rangos!$C$3:$C$16),0))</f>
        <v>F</v>
      </c>
      <c r="R1583" s="769"/>
      <c r="S1583" s="769" t="s">
        <v>1388</v>
      </c>
      <c r="T1583" s="369">
        <v>1</v>
      </c>
      <c r="U1583" s="369">
        <v>3.2</v>
      </c>
      <c r="V1583" s="10">
        <v>1.6E-2</v>
      </c>
      <c r="Y1583" s="769"/>
      <c r="Z1583" s="769" t="s">
        <v>1388</v>
      </c>
      <c r="AA1583" s="369">
        <v>1</v>
      </c>
      <c r="AB1583" s="369">
        <v>3.2</v>
      </c>
      <c r="AC1583" s="10">
        <v>1.6E-2</v>
      </c>
      <c r="AD1583" s="10">
        <v>1.6E-2</v>
      </c>
    </row>
    <row r="1584" spans="2:30">
      <c r="B1584" s="675"/>
      <c r="C1584" s="773" t="s">
        <v>3786</v>
      </c>
      <c r="D1584" s="773" t="s">
        <v>227</v>
      </c>
      <c r="E1584" s="675">
        <v>1587</v>
      </c>
      <c r="F1584" s="410" t="str">
        <f>Dumpadas[[#This Row],[punto]] &amp; " "&amp;Dumpadas[[#This Row],[jornada]]&amp;" " &amp; Dumpadas[[#This Row],[N°Acop]] &amp; " " &amp; TEXT(Dumpadas[[#This Row],[fecha ]], "dd-mm-yyyy")</f>
        <v>NIVEL 974 M4 6N AM 1587 18-05-2026</v>
      </c>
      <c r="G1584" s="675" t="s">
        <v>14</v>
      </c>
      <c r="H1584" s="5">
        <v>46160</v>
      </c>
      <c r="I1584" s="675">
        <v>3.2</v>
      </c>
      <c r="J1584" s="8">
        <v>1.37E-2</v>
      </c>
      <c r="K1584" s="8">
        <f>+IF(Dumpadas[[#This Row],[ley]]&gt;0.03,0.03,Dumpadas[[#This Row],[ley]])</f>
        <v>1.37E-2</v>
      </c>
      <c r="L1584" s="427"/>
      <c r="M1584" s="386">
        <v>29090</v>
      </c>
      <c r="N1584" s="386"/>
      <c r="O1584" s="7"/>
      <c r="P1584" s="10" t="str" cm="1">
        <f t="array" ref="P1584">INDEX(Rangos!$E$3:$E$16,MATCH(1,(Dumpadas[[#This Row],[ley]]&gt;=Rangos!$B$3:$B$16)*(Dumpadas[[#This Row],[ley]]&lt;=Rangos!$C$3:$C$16),0))</f>
        <v>E</v>
      </c>
      <c r="R1584" s="769"/>
      <c r="S1584" s="769" t="s">
        <v>1389</v>
      </c>
      <c r="T1584" s="369">
        <v>1</v>
      </c>
      <c r="U1584" s="369">
        <v>3.2</v>
      </c>
      <c r="V1584" s="10">
        <v>1.4999999999999999E-2</v>
      </c>
      <c r="Y1584" s="769"/>
      <c r="Z1584" s="769" t="s">
        <v>1389</v>
      </c>
      <c r="AA1584" s="369">
        <v>1</v>
      </c>
      <c r="AB1584" s="369">
        <v>3.2</v>
      </c>
      <c r="AC1584" s="10">
        <v>1.4999999999999999E-2</v>
      </c>
      <c r="AD1584" s="10">
        <v>1.4999999999999999E-2</v>
      </c>
    </row>
    <row r="1585" spans="2:30">
      <c r="B1585" s="675"/>
      <c r="C1585" s="773" t="s">
        <v>3786</v>
      </c>
      <c r="D1585" s="773" t="s">
        <v>227</v>
      </c>
      <c r="E1585" s="675">
        <v>1588</v>
      </c>
      <c r="F1585" s="410" t="str">
        <f>Dumpadas[[#This Row],[punto]] &amp; " "&amp;Dumpadas[[#This Row],[jornada]]&amp;" " &amp; Dumpadas[[#This Row],[N°Acop]] &amp; " " &amp; TEXT(Dumpadas[[#This Row],[fecha ]], "dd-mm-yyyy")</f>
        <v>NIVEL 974 M4 6N AM 1588 18-05-2026</v>
      </c>
      <c r="G1585" s="675" t="s">
        <v>14</v>
      </c>
      <c r="H1585" s="5">
        <v>46160</v>
      </c>
      <c r="I1585" s="675">
        <v>3.2</v>
      </c>
      <c r="J1585" s="8">
        <v>1.4800000000000001E-2</v>
      </c>
      <c r="K1585" s="8">
        <f>+IF(Dumpadas[[#This Row],[ley]]&gt;0.03,0.03,Dumpadas[[#This Row],[ley]])</f>
        <v>1.4800000000000001E-2</v>
      </c>
      <c r="L1585" s="427"/>
      <c r="M1585" s="386">
        <v>29090</v>
      </c>
      <c r="N1585" s="386"/>
      <c r="O1585" s="7"/>
      <c r="P1585" s="10" t="str" cm="1">
        <f t="array" ref="P1585">INDEX(Rangos!$E$3:$E$16,MATCH(1,(Dumpadas[[#This Row],[ley]]&gt;=Rangos!$B$3:$B$16)*(Dumpadas[[#This Row],[ley]]&lt;=Rangos!$C$3:$C$16),0))</f>
        <v>E</v>
      </c>
      <c r="R1585" s="769"/>
      <c r="S1585" s="769" t="s">
        <v>1390</v>
      </c>
      <c r="T1585" s="369">
        <v>1</v>
      </c>
      <c r="U1585" s="369">
        <v>3.2</v>
      </c>
      <c r="V1585" s="10">
        <v>1.3899999999999999E-2</v>
      </c>
      <c r="Y1585" s="769"/>
      <c r="Z1585" s="769" t="s">
        <v>1390</v>
      </c>
      <c r="AA1585" s="369">
        <v>1</v>
      </c>
      <c r="AB1585" s="369">
        <v>3.2</v>
      </c>
      <c r="AC1585" s="10">
        <v>1.3899999999999999E-2</v>
      </c>
      <c r="AD1585" s="10">
        <v>1.3899999999999999E-2</v>
      </c>
    </row>
    <row r="1586" spans="2:30">
      <c r="B1586" s="675"/>
      <c r="C1586" s="773" t="s">
        <v>3786</v>
      </c>
      <c r="D1586" s="773" t="s">
        <v>227</v>
      </c>
      <c r="E1586" s="675">
        <v>1589</v>
      </c>
      <c r="F1586" s="410" t="str">
        <f>Dumpadas[[#This Row],[punto]] &amp; " "&amp;Dumpadas[[#This Row],[jornada]]&amp;" " &amp; Dumpadas[[#This Row],[N°Acop]] &amp; " " &amp; TEXT(Dumpadas[[#This Row],[fecha ]], "dd-mm-yyyy")</f>
        <v>NIVEL 974 M4 6N AM 1589 18-05-2026</v>
      </c>
      <c r="G1586" s="675" t="s">
        <v>14</v>
      </c>
      <c r="H1586" s="5">
        <v>46160</v>
      </c>
      <c r="I1586" s="675">
        <v>3.2</v>
      </c>
      <c r="J1586" s="8">
        <v>1.66E-2</v>
      </c>
      <c r="K1586" s="8">
        <f>+IF(Dumpadas[[#This Row],[ley]]&gt;0.03,0.03,Dumpadas[[#This Row],[ley]])</f>
        <v>1.66E-2</v>
      </c>
      <c r="L1586" s="427"/>
      <c r="M1586" s="386">
        <v>29090</v>
      </c>
      <c r="N1586" s="386"/>
      <c r="O1586" s="7"/>
      <c r="P1586" s="10" t="str" cm="1">
        <f t="array" ref="P1586">INDEX(Rangos!$E$3:$E$16,MATCH(1,(Dumpadas[[#This Row],[ley]]&gt;=Rangos!$B$3:$B$16)*(Dumpadas[[#This Row],[ley]]&lt;=Rangos!$C$3:$C$16),0))</f>
        <v>F</v>
      </c>
      <c r="R1586" s="769"/>
      <c r="S1586" s="769" t="s">
        <v>1391</v>
      </c>
      <c r="T1586" s="369">
        <v>1</v>
      </c>
      <c r="U1586" s="369">
        <v>3.2</v>
      </c>
      <c r="V1586" s="10">
        <v>1.8100000000000002E-2</v>
      </c>
      <c r="Y1586" s="769"/>
      <c r="Z1586" s="769" t="s">
        <v>1391</v>
      </c>
      <c r="AA1586" s="369">
        <v>1</v>
      </c>
      <c r="AB1586" s="369">
        <v>3.2</v>
      </c>
      <c r="AC1586" s="10">
        <v>1.8100000000000002E-2</v>
      </c>
      <c r="AD1586" s="10">
        <v>1.8100000000000002E-2</v>
      </c>
    </row>
    <row r="1587" spans="2:30">
      <c r="B1587" s="675"/>
      <c r="C1587" s="773" t="s">
        <v>3786</v>
      </c>
      <c r="D1587" s="773" t="s">
        <v>227</v>
      </c>
      <c r="E1587" s="675">
        <v>1590</v>
      </c>
      <c r="F1587" s="410" t="str">
        <f>Dumpadas[[#This Row],[punto]] &amp; " "&amp;Dumpadas[[#This Row],[jornada]]&amp;" " &amp; Dumpadas[[#This Row],[N°Acop]] &amp; " " &amp; TEXT(Dumpadas[[#This Row],[fecha ]], "dd-mm-yyyy")</f>
        <v>NIVEL 974 M4 6N AM 1590 18-05-2026</v>
      </c>
      <c r="G1587" s="675" t="s">
        <v>14</v>
      </c>
      <c r="H1587" s="5">
        <v>46160</v>
      </c>
      <c r="I1587" s="675">
        <v>3.2</v>
      </c>
      <c r="J1587" s="8">
        <v>1.52E-2</v>
      </c>
      <c r="K1587" s="8">
        <f>+IF(Dumpadas[[#This Row],[ley]]&gt;0.03,0.03,Dumpadas[[#This Row],[ley]])</f>
        <v>1.52E-2</v>
      </c>
      <c r="L1587" s="427"/>
      <c r="M1587" s="386">
        <v>29090</v>
      </c>
      <c r="N1587" s="386"/>
      <c r="O1587" s="7"/>
      <c r="P1587" s="10" t="str" cm="1">
        <f t="array" ref="P1587">INDEX(Rangos!$E$3:$E$16,MATCH(1,(Dumpadas[[#This Row],[ley]]&gt;=Rangos!$B$3:$B$16)*(Dumpadas[[#This Row],[ley]]&lt;=Rangos!$C$3:$C$16),0))</f>
        <v>F</v>
      </c>
      <c r="R1587" s="769"/>
      <c r="S1587" s="769" t="s">
        <v>1392</v>
      </c>
      <c r="T1587" s="369">
        <v>1</v>
      </c>
      <c r="U1587" s="369">
        <v>3.2</v>
      </c>
      <c r="V1587" s="10">
        <v>1.17E-2</v>
      </c>
      <c r="Y1587" s="769"/>
      <c r="Z1587" s="769" t="s">
        <v>1392</v>
      </c>
      <c r="AA1587" s="369">
        <v>1</v>
      </c>
      <c r="AB1587" s="369">
        <v>3.2</v>
      </c>
      <c r="AC1587" s="10">
        <v>1.17E-2</v>
      </c>
      <c r="AD1587" s="10">
        <v>1.17E-2</v>
      </c>
    </row>
    <row r="1588" spans="2:30">
      <c r="B1588" s="675"/>
      <c r="C1588" s="773" t="s">
        <v>3786</v>
      </c>
      <c r="D1588" s="773" t="s">
        <v>227</v>
      </c>
      <c r="E1588" s="675">
        <v>1591</v>
      </c>
      <c r="F1588" s="410" t="str">
        <f>Dumpadas[[#This Row],[punto]] &amp; " "&amp;Dumpadas[[#This Row],[jornada]]&amp;" " &amp; Dumpadas[[#This Row],[N°Acop]] &amp; " " &amp; TEXT(Dumpadas[[#This Row],[fecha ]], "dd-mm-yyyy")</f>
        <v>NIVEL 974 M4 6N AM 1591 18-05-2026</v>
      </c>
      <c r="G1588" s="675" t="s">
        <v>14</v>
      </c>
      <c r="H1588" s="5">
        <v>46160</v>
      </c>
      <c r="I1588" s="675">
        <v>3.2</v>
      </c>
      <c r="J1588" s="8">
        <v>2.01E-2</v>
      </c>
      <c r="K1588" s="8">
        <f>+IF(Dumpadas[[#This Row],[ley]]&gt;0.03,0.03,Dumpadas[[#This Row],[ley]])</f>
        <v>2.01E-2</v>
      </c>
      <c r="L1588" s="427"/>
      <c r="M1588" s="386">
        <v>29090</v>
      </c>
      <c r="N1588" s="386"/>
      <c r="O1588" s="7"/>
      <c r="P1588" s="10" t="str" cm="1">
        <f t="array" ref="P1588">INDEX(Rangos!$E$3:$E$16,MATCH(1,(Dumpadas[[#This Row],[ley]]&gt;=Rangos!$B$3:$B$16)*(Dumpadas[[#This Row],[ley]]&lt;=Rangos!$C$3:$C$16),0))</f>
        <v>H</v>
      </c>
      <c r="R1588" s="769"/>
      <c r="S1588" s="769" t="s">
        <v>1393</v>
      </c>
      <c r="T1588" s="369">
        <v>1</v>
      </c>
      <c r="U1588" s="369">
        <v>3.2</v>
      </c>
      <c r="V1588" s="10">
        <v>1.7100000000000001E-2</v>
      </c>
      <c r="Y1588" s="769"/>
      <c r="Z1588" s="769" t="s">
        <v>1393</v>
      </c>
      <c r="AA1588" s="369">
        <v>1</v>
      </c>
      <c r="AB1588" s="369">
        <v>3.2</v>
      </c>
      <c r="AC1588" s="10">
        <v>1.7100000000000001E-2</v>
      </c>
      <c r="AD1588" s="10">
        <v>1.7100000000000001E-2</v>
      </c>
    </row>
    <row r="1589" spans="2:30">
      <c r="B1589" s="675"/>
      <c r="C1589" s="773" t="s">
        <v>3786</v>
      </c>
      <c r="D1589" s="773" t="s">
        <v>227</v>
      </c>
      <c r="E1589" s="675">
        <v>1592</v>
      </c>
      <c r="F1589" s="410" t="str">
        <f>Dumpadas[[#This Row],[punto]] &amp; " "&amp;Dumpadas[[#This Row],[jornada]]&amp;" " &amp; Dumpadas[[#This Row],[N°Acop]] &amp; " " &amp; TEXT(Dumpadas[[#This Row],[fecha ]], "dd-mm-yyyy")</f>
        <v>NIVEL 974 M4 6N AM 1592 18-05-2026</v>
      </c>
      <c r="G1589" s="675" t="s">
        <v>14</v>
      </c>
      <c r="H1589" s="5">
        <v>46160</v>
      </c>
      <c r="I1589" s="675">
        <v>3.2</v>
      </c>
      <c r="J1589" s="8">
        <v>1.0699999999999999E-2</v>
      </c>
      <c r="K1589" s="8">
        <f>+IF(Dumpadas[[#This Row],[ley]]&gt;0.03,0.03,Dumpadas[[#This Row],[ley]])</f>
        <v>1.0699999999999999E-2</v>
      </c>
      <c r="L1589" s="427"/>
      <c r="M1589" s="386">
        <v>29090</v>
      </c>
      <c r="N1589" s="386"/>
      <c r="O1589" s="7"/>
      <c r="P1589" s="10" t="str" cm="1">
        <f t="array" ref="P1589">INDEX(Rangos!$E$3:$E$16,MATCH(1,(Dumpadas[[#This Row],[ley]]&gt;=Rangos!$B$3:$B$16)*(Dumpadas[[#This Row],[ley]]&lt;=Rangos!$C$3:$C$16),0))</f>
        <v>C</v>
      </c>
      <c r="R1589" s="769"/>
      <c r="S1589" s="769" t="s">
        <v>1394</v>
      </c>
      <c r="T1589" s="369">
        <v>1</v>
      </c>
      <c r="U1589" s="369">
        <v>3.2</v>
      </c>
      <c r="V1589" s="10">
        <v>1.5100000000000001E-2</v>
      </c>
      <c r="Y1589" s="769"/>
      <c r="Z1589" s="769" t="s">
        <v>1394</v>
      </c>
      <c r="AA1589" s="369">
        <v>1</v>
      </c>
      <c r="AB1589" s="369">
        <v>3.2</v>
      </c>
      <c r="AC1589" s="10">
        <v>1.5100000000000001E-2</v>
      </c>
      <c r="AD1589" s="10">
        <v>1.5100000000000001E-2</v>
      </c>
    </row>
    <row r="1590" spans="2:30">
      <c r="B1590" s="675"/>
      <c r="C1590" s="773" t="s">
        <v>3786</v>
      </c>
      <c r="D1590" s="773" t="s">
        <v>227</v>
      </c>
      <c r="E1590" s="675">
        <v>1593</v>
      </c>
      <c r="F1590" s="410" t="str">
        <f>Dumpadas[[#This Row],[punto]] &amp; " "&amp;Dumpadas[[#This Row],[jornada]]&amp;" " &amp; Dumpadas[[#This Row],[N°Acop]] &amp; " " &amp; TEXT(Dumpadas[[#This Row],[fecha ]], "dd-mm-yyyy")</f>
        <v>NIVEL 974 M4 6N AM 1593 18-05-2026</v>
      </c>
      <c r="G1590" s="675" t="s">
        <v>14</v>
      </c>
      <c r="H1590" s="5">
        <v>46160</v>
      </c>
      <c r="I1590" s="675">
        <v>3.2</v>
      </c>
      <c r="J1590" s="8">
        <v>1.54E-2</v>
      </c>
      <c r="K1590" s="8">
        <f>+IF(Dumpadas[[#This Row],[ley]]&gt;0.03,0.03,Dumpadas[[#This Row],[ley]])</f>
        <v>1.54E-2</v>
      </c>
      <c r="L1590" s="427"/>
      <c r="M1590" s="386">
        <v>29090</v>
      </c>
      <c r="N1590" s="386"/>
      <c r="O1590" s="7"/>
      <c r="P1590" s="10" t="str" cm="1">
        <f t="array" ref="P1590">INDEX(Rangos!$E$3:$E$16,MATCH(1,(Dumpadas[[#This Row],[ley]]&gt;=Rangos!$B$3:$B$16)*(Dumpadas[[#This Row],[ley]]&lt;=Rangos!$C$3:$C$16),0))</f>
        <v>F</v>
      </c>
      <c r="R1590" s="769"/>
      <c r="S1590" s="769" t="s">
        <v>1395</v>
      </c>
      <c r="T1590" s="369">
        <v>1</v>
      </c>
      <c r="U1590" s="369">
        <v>3.2</v>
      </c>
      <c r="V1590" s="10">
        <v>8.8999999999999999E-3</v>
      </c>
      <c r="Y1590" s="769"/>
      <c r="Z1590" s="769" t="s">
        <v>1395</v>
      </c>
      <c r="AA1590" s="369">
        <v>1</v>
      </c>
      <c r="AB1590" s="369">
        <v>3.2</v>
      </c>
      <c r="AC1590" s="10">
        <v>8.8999999999999999E-3</v>
      </c>
      <c r="AD1590" s="10">
        <v>8.8999999999999999E-3</v>
      </c>
    </row>
    <row r="1591" spans="2:30">
      <c r="B1591" s="535"/>
      <c r="C1591" s="535" t="s">
        <v>3804</v>
      </c>
      <c r="D1591" s="535" t="s">
        <v>3792</v>
      </c>
      <c r="E1591" s="535">
        <v>1594</v>
      </c>
      <c r="F1591" s="537" t="str">
        <f>Dumpadas[[#This Row],[punto]] &amp; " "&amp;Dumpadas[[#This Row],[jornada]]&amp;" " &amp; Dumpadas[[#This Row],[N°Acop]] &amp; " " &amp; TEXT(Dumpadas[[#This Row],[fecha ]], "dd-mm-yyyy")</f>
        <v>NIVEL 974 M4 7S L32 AM 1594 18-05-2026</v>
      </c>
      <c r="G1591" s="535" t="s">
        <v>14</v>
      </c>
      <c r="H1591" s="538">
        <v>46160</v>
      </c>
      <c r="I1591" s="535">
        <v>3.2</v>
      </c>
      <c r="J1591" s="539">
        <v>1.5699999999999999E-2</v>
      </c>
      <c r="K1591" s="539">
        <f>+IF(Dumpadas[[#This Row],[ley]]&gt;0.03,0.03,Dumpadas[[#This Row],[ley]])</f>
        <v>1.5699999999999999E-2</v>
      </c>
      <c r="L1591" s="539"/>
      <c r="M1591" s="535">
        <v>29091</v>
      </c>
      <c r="N1591" s="535"/>
      <c r="O1591" s="539"/>
      <c r="P1591" s="540" t="str" cm="1">
        <f t="array" ref="P1591">INDEX(Rangos!$E$3:$E$16,MATCH(1,(Dumpadas[[#This Row],[ley]]&gt;=Rangos!$B$3:$B$16)*(Dumpadas[[#This Row],[ley]]&lt;=Rangos!$C$3:$C$16),0))</f>
        <v>F</v>
      </c>
      <c r="R1591" s="769"/>
      <c r="S1591" s="769" t="s">
        <v>1396</v>
      </c>
      <c r="T1591" s="369">
        <v>1</v>
      </c>
      <c r="U1591" s="369">
        <v>3.2</v>
      </c>
      <c r="V1591" s="10">
        <v>1.0800000000000001E-2</v>
      </c>
      <c r="Y1591" s="769"/>
      <c r="Z1591" s="769" t="s">
        <v>1396</v>
      </c>
      <c r="AA1591" s="369">
        <v>1</v>
      </c>
      <c r="AB1591" s="369">
        <v>3.2</v>
      </c>
      <c r="AC1591" s="10">
        <v>1.0800000000000001E-2</v>
      </c>
      <c r="AD1591" s="10">
        <v>1.0800000000000001E-2</v>
      </c>
    </row>
    <row r="1592" spans="2:30">
      <c r="B1592" s="535"/>
      <c r="C1592" s="535" t="s">
        <v>3804</v>
      </c>
      <c r="D1592" s="535" t="s">
        <v>3792</v>
      </c>
      <c r="E1592" s="535">
        <v>1595</v>
      </c>
      <c r="F1592" s="537" t="str">
        <f>Dumpadas[[#This Row],[punto]] &amp; " "&amp;Dumpadas[[#This Row],[jornada]]&amp;" " &amp; Dumpadas[[#This Row],[N°Acop]] &amp; " " &amp; TEXT(Dumpadas[[#This Row],[fecha ]], "dd-mm-yyyy")</f>
        <v>NIVEL 974 M4 7S L32 AM 1595 18-05-2026</v>
      </c>
      <c r="G1592" s="535" t="s">
        <v>14</v>
      </c>
      <c r="H1592" s="538">
        <v>46160</v>
      </c>
      <c r="I1592" s="535">
        <v>3.2</v>
      </c>
      <c r="J1592" s="539">
        <v>1.7500000000000002E-2</v>
      </c>
      <c r="K1592" s="539">
        <f>+IF(Dumpadas[[#This Row],[ley]]&gt;0.03,0.03,Dumpadas[[#This Row],[ley]])</f>
        <v>1.7500000000000002E-2</v>
      </c>
      <c r="L1592" s="539"/>
      <c r="M1592" s="535">
        <v>29091</v>
      </c>
      <c r="N1592" s="535"/>
      <c r="O1592" s="539"/>
      <c r="P1592" s="540" t="str" cm="1">
        <f t="array" ref="P1592">INDEX(Rangos!$E$3:$E$16,MATCH(1,(Dumpadas[[#This Row],[ley]]&gt;=Rangos!$B$3:$B$16)*(Dumpadas[[#This Row],[ley]]&lt;=Rangos!$C$3:$C$16),0))</f>
        <v>G</v>
      </c>
      <c r="R1592" s="769"/>
      <c r="S1592" s="769" t="s">
        <v>1397</v>
      </c>
      <c r="T1592" s="369">
        <v>1</v>
      </c>
      <c r="U1592" s="369">
        <v>3.2</v>
      </c>
      <c r="V1592" s="10">
        <v>1.5100000000000001E-2</v>
      </c>
      <c r="Y1592" s="769"/>
      <c r="Z1592" s="769" t="s">
        <v>1397</v>
      </c>
      <c r="AA1592" s="369">
        <v>1</v>
      </c>
      <c r="AB1592" s="369">
        <v>3.2</v>
      </c>
      <c r="AC1592" s="10">
        <v>1.5100000000000001E-2</v>
      </c>
      <c r="AD1592" s="10">
        <v>1.5100000000000001E-2</v>
      </c>
    </row>
    <row r="1593" spans="2:30">
      <c r="B1593" s="535"/>
      <c r="C1593" s="535" t="s">
        <v>3804</v>
      </c>
      <c r="D1593" s="535" t="s">
        <v>3792</v>
      </c>
      <c r="E1593" s="535">
        <v>1596</v>
      </c>
      <c r="F1593" s="537" t="str">
        <f>Dumpadas[[#This Row],[punto]] &amp; " "&amp;Dumpadas[[#This Row],[jornada]]&amp;" " &amp; Dumpadas[[#This Row],[N°Acop]] &amp; " " &amp; TEXT(Dumpadas[[#This Row],[fecha ]], "dd-mm-yyyy")</f>
        <v>NIVEL 974 M4 7S L32 AM 1596 18-05-2026</v>
      </c>
      <c r="G1593" s="535" t="s">
        <v>14</v>
      </c>
      <c r="H1593" s="538">
        <v>46160</v>
      </c>
      <c r="I1593" s="535">
        <v>3.2</v>
      </c>
      <c r="J1593" s="539">
        <v>1.9300000000000001E-2</v>
      </c>
      <c r="K1593" s="539">
        <f>+IF(Dumpadas[[#This Row],[ley]]&gt;0.03,0.03,Dumpadas[[#This Row],[ley]])</f>
        <v>1.9300000000000001E-2</v>
      </c>
      <c r="L1593" s="539"/>
      <c r="M1593" s="535">
        <v>29091</v>
      </c>
      <c r="N1593" s="535"/>
      <c r="O1593" s="539"/>
      <c r="P1593" s="540" t="str" cm="1">
        <f t="array" ref="P1593">INDEX(Rangos!$E$3:$E$16,MATCH(1,(Dumpadas[[#This Row],[ley]]&gt;=Rangos!$B$3:$B$16)*(Dumpadas[[#This Row],[ley]]&lt;=Rangos!$C$3:$C$16),0))</f>
        <v>H</v>
      </c>
      <c r="R1593" s="769"/>
      <c r="S1593" s="769" t="s">
        <v>1398</v>
      </c>
      <c r="T1593" s="369">
        <v>1</v>
      </c>
      <c r="U1593" s="369">
        <v>3.2</v>
      </c>
      <c r="V1593" s="10">
        <v>1.38E-2</v>
      </c>
      <c r="Y1593" s="769"/>
      <c r="Z1593" s="769" t="s">
        <v>1398</v>
      </c>
      <c r="AA1593" s="369">
        <v>1</v>
      </c>
      <c r="AB1593" s="369">
        <v>3.2</v>
      </c>
      <c r="AC1593" s="10">
        <v>1.38E-2</v>
      </c>
      <c r="AD1593" s="10">
        <v>1.38E-2</v>
      </c>
    </row>
    <row r="1594" spans="2:30">
      <c r="B1594" s="535"/>
      <c r="C1594" s="535" t="s">
        <v>3804</v>
      </c>
      <c r="D1594" s="535" t="s">
        <v>3792</v>
      </c>
      <c r="E1594" s="535">
        <v>1597</v>
      </c>
      <c r="F1594" s="537" t="str">
        <f>Dumpadas[[#This Row],[punto]] &amp; " "&amp;Dumpadas[[#This Row],[jornada]]&amp;" " &amp; Dumpadas[[#This Row],[N°Acop]] &amp; " " &amp; TEXT(Dumpadas[[#This Row],[fecha ]], "dd-mm-yyyy")</f>
        <v>NIVEL 974 M4 7S L32 AM 1597 18-05-2026</v>
      </c>
      <c r="G1594" s="535" t="s">
        <v>14</v>
      </c>
      <c r="H1594" s="538">
        <v>46160</v>
      </c>
      <c r="I1594" s="535">
        <v>3.2</v>
      </c>
      <c r="J1594" s="539">
        <v>1.3599999999999999E-2</v>
      </c>
      <c r="K1594" s="539">
        <f>+IF(Dumpadas[[#This Row],[ley]]&gt;0.03,0.03,Dumpadas[[#This Row],[ley]])</f>
        <v>1.3599999999999999E-2</v>
      </c>
      <c r="L1594" s="539"/>
      <c r="M1594" s="535">
        <v>29091</v>
      </c>
      <c r="N1594" s="535"/>
      <c r="O1594" s="539"/>
      <c r="P1594" s="540" t="str" cm="1">
        <f t="array" ref="P1594">INDEX(Rangos!$E$3:$E$16,MATCH(1,(Dumpadas[[#This Row],[ley]]&gt;=Rangos!$B$3:$B$16)*(Dumpadas[[#This Row],[ley]]&lt;=Rangos!$C$3:$C$16),0))</f>
        <v>E</v>
      </c>
      <c r="R1594" s="769"/>
      <c r="S1594" s="769" t="s">
        <v>1399</v>
      </c>
      <c r="T1594" s="369">
        <v>1</v>
      </c>
      <c r="U1594" s="369">
        <v>3.2</v>
      </c>
      <c r="V1594" s="10">
        <v>1.2500000000000001E-2</v>
      </c>
      <c r="Y1594" s="769"/>
      <c r="Z1594" s="769" t="s">
        <v>1399</v>
      </c>
      <c r="AA1594" s="369">
        <v>1</v>
      </c>
      <c r="AB1594" s="369">
        <v>3.2</v>
      </c>
      <c r="AC1594" s="10">
        <v>1.2500000000000001E-2</v>
      </c>
      <c r="AD1594" s="10">
        <v>1.2500000000000001E-2</v>
      </c>
    </row>
    <row r="1595" spans="2:30">
      <c r="B1595" s="535"/>
      <c r="C1595" s="535" t="s">
        <v>3804</v>
      </c>
      <c r="D1595" s="535" t="s">
        <v>3792</v>
      </c>
      <c r="E1595" s="535">
        <v>1598</v>
      </c>
      <c r="F1595" s="537" t="str">
        <f>Dumpadas[[#This Row],[punto]] &amp; " "&amp;Dumpadas[[#This Row],[jornada]]&amp;" " &amp; Dumpadas[[#This Row],[N°Acop]] &amp; " " &amp; TEXT(Dumpadas[[#This Row],[fecha ]], "dd-mm-yyyy")</f>
        <v>NIVEL 974 M4 7S L32 AM 1598 18-05-2026</v>
      </c>
      <c r="G1595" s="535" t="s">
        <v>14</v>
      </c>
      <c r="H1595" s="538">
        <v>46160</v>
      </c>
      <c r="I1595" s="535">
        <v>3.2</v>
      </c>
      <c r="J1595" s="539">
        <v>1.8100000000000002E-2</v>
      </c>
      <c r="K1595" s="539">
        <f>+IF(Dumpadas[[#This Row],[ley]]&gt;0.03,0.03,Dumpadas[[#This Row],[ley]])</f>
        <v>1.8100000000000002E-2</v>
      </c>
      <c r="L1595" s="539"/>
      <c r="M1595" s="535">
        <v>29091</v>
      </c>
      <c r="N1595" s="535"/>
      <c r="O1595" s="539"/>
      <c r="P1595" s="540" t="str" cm="1">
        <f t="array" ref="P1595">INDEX(Rangos!$E$3:$E$16,MATCH(1,(Dumpadas[[#This Row],[ley]]&gt;=Rangos!$B$3:$B$16)*(Dumpadas[[#This Row],[ley]]&lt;=Rangos!$C$3:$C$16),0))</f>
        <v>G</v>
      </c>
      <c r="R1595" s="769"/>
      <c r="S1595" s="769" t="s">
        <v>1400</v>
      </c>
      <c r="T1595" s="369">
        <v>1</v>
      </c>
      <c r="U1595" s="369">
        <v>3.2</v>
      </c>
      <c r="V1595" s="10">
        <v>1.26E-2</v>
      </c>
      <c r="Y1595" s="769"/>
      <c r="Z1595" s="769" t="s">
        <v>1400</v>
      </c>
      <c r="AA1595" s="369">
        <v>1</v>
      </c>
      <c r="AB1595" s="369">
        <v>3.2</v>
      </c>
      <c r="AC1595" s="10">
        <v>1.26E-2</v>
      </c>
      <c r="AD1595" s="10">
        <v>1.26E-2</v>
      </c>
    </row>
    <row r="1596" spans="2:30">
      <c r="B1596" s="675"/>
      <c r="C1596" s="773" t="s">
        <v>3793</v>
      </c>
      <c r="D1596" s="773" t="s">
        <v>227</v>
      </c>
      <c r="E1596" s="675">
        <v>1599</v>
      </c>
      <c r="F1596" s="410" t="str">
        <f>Dumpadas[[#This Row],[punto]] &amp; " "&amp;Dumpadas[[#This Row],[jornada]]&amp;" " &amp; Dumpadas[[#This Row],[N°Acop]] &amp; " " &amp; TEXT(Dumpadas[[#This Row],[fecha ]], "dd-mm-yyyy")</f>
        <v>NIVEL 974 M4 7S PM 1599 16-05-2026</v>
      </c>
      <c r="G1596" s="675" t="s">
        <v>16</v>
      </c>
      <c r="H1596" s="5">
        <v>46158</v>
      </c>
      <c r="I1596" s="675">
        <v>3.2</v>
      </c>
      <c r="J1596" s="8">
        <v>1.32E-2</v>
      </c>
      <c r="K1596" s="8">
        <f>+IF(Dumpadas[[#This Row],[ley]]&gt;0.03,0.03,Dumpadas[[#This Row],[ley]])</f>
        <v>1.32E-2</v>
      </c>
      <c r="L1596" s="427"/>
      <c r="M1596" s="386">
        <v>29092</v>
      </c>
      <c r="N1596" s="386"/>
      <c r="O1596" s="7"/>
      <c r="P1596" s="10" t="str" cm="1">
        <f t="array" ref="P1596">INDEX(Rangos!$E$3:$E$16,MATCH(1,(Dumpadas[[#This Row],[ley]]&gt;=Rangos!$B$3:$B$16)*(Dumpadas[[#This Row],[ley]]&lt;=Rangos!$C$3:$C$16),0))</f>
        <v>D</v>
      </c>
      <c r="R1596" s="769"/>
      <c r="S1596" s="769" t="s">
        <v>1401</v>
      </c>
      <c r="T1596" s="369">
        <v>1</v>
      </c>
      <c r="U1596" s="369">
        <v>3.2</v>
      </c>
      <c r="V1596" s="10">
        <v>1.7100000000000001E-2</v>
      </c>
      <c r="Y1596" s="769"/>
      <c r="Z1596" s="769" t="s">
        <v>1401</v>
      </c>
      <c r="AA1596" s="369">
        <v>1</v>
      </c>
      <c r="AB1596" s="369">
        <v>3.2</v>
      </c>
      <c r="AC1596" s="10">
        <v>1.7100000000000001E-2</v>
      </c>
      <c r="AD1596" s="10">
        <v>1.7100000000000001E-2</v>
      </c>
    </row>
    <row r="1597" spans="2:30">
      <c r="B1597" s="675"/>
      <c r="C1597" s="773" t="s">
        <v>3793</v>
      </c>
      <c r="D1597" s="773" t="s">
        <v>227</v>
      </c>
      <c r="E1597" s="675">
        <v>1600</v>
      </c>
      <c r="F1597" s="410" t="str">
        <f>Dumpadas[[#This Row],[punto]] &amp; " "&amp;Dumpadas[[#This Row],[jornada]]&amp;" " &amp; Dumpadas[[#This Row],[N°Acop]] &amp; " " &amp; TEXT(Dumpadas[[#This Row],[fecha ]], "dd-mm-yyyy")</f>
        <v>NIVEL 974 M4 7S PM 1600 16-05-2026</v>
      </c>
      <c r="G1597" s="675" t="s">
        <v>16</v>
      </c>
      <c r="H1597" s="5">
        <v>46158</v>
      </c>
      <c r="I1597" s="675">
        <v>3.2</v>
      </c>
      <c r="J1597" s="8">
        <v>1.6799999999999999E-2</v>
      </c>
      <c r="K1597" s="8">
        <f>+IF(Dumpadas[[#This Row],[ley]]&gt;0.03,0.03,Dumpadas[[#This Row],[ley]])</f>
        <v>1.6799999999999999E-2</v>
      </c>
      <c r="L1597" s="427"/>
      <c r="M1597" s="386">
        <v>29092</v>
      </c>
      <c r="N1597" s="386"/>
      <c r="O1597" s="7"/>
      <c r="P1597" s="10" t="str" cm="1">
        <f t="array" ref="P1597">INDEX(Rangos!$E$3:$E$16,MATCH(1,(Dumpadas[[#This Row],[ley]]&gt;=Rangos!$B$3:$B$16)*(Dumpadas[[#This Row],[ley]]&lt;=Rangos!$C$3:$C$16),0))</f>
        <v>F</v>
      </c>
      <c r="R1597" s="769"/>
      <c r="S1597" s="769" t="s">
        <v>1402</v>
      </c>
      <c r="T1597" s="369">
        <v>1</v>
      </c>
      <c r="U1597" s="369">
        <v>3.2</v>
      </c>
      <c r="V1597" s="10">
        <v>1.6799999999999999E-2</v>
      </c>
      <c r="Y1597" s="769"/>
      <c r="Z1597" s="769" t="s">
        <v>1402</v>
      </c>
      <c r="AA1597" s="369">
        <v>1</v>
      </c>
      <c r="AB1597" s="369">
        <v>3.2</v>
      </c>
      <c r="AC1597" s="10">
        <v>1.6799999999999999E-2</v>
      </c>
      <c r="AD1597" s="10">
        <v>1.6799999999999999E-2</v>
      </c>
    </row>
    <row r="1598" spans="2:30">
      <c r="B1598" s="675"/>
      <c r="C1598" s="773" t="s">
        <v>3793</v>
      </c>
      <c r="D1598" s="773" t="s">
        <v>227</v>
      </c>
      <c r="E1598" s="675">
        <v>1601</v>
      </c>
      <c r="F1598" s="410" t="str">
        <f>Dumpadas[[#This Row],[punto]] &amp; " "&amp;Dumpadas[[#This Row],[jornada]]&amp;" " &amp; Dumpadas[[#This Row],[N°Acop]] &amp; " " &amp; TEXT(Dumpadas[[#This Row],[fecha ]], "dd-mm-yyyy")</f>
        <v>NIVEL 974 M4 7S PM 1601 16-05-2026</v>
      </c>
      <c r="G1598" s="675" t="s">
        <v>16</v>
      </c>
      <c r="H1598" s="5">
        <v>46158</v>
      </c>
      <c r="I1598" s="675">
        <v>3.2</v>
      </c>
      <c r="J1598" s="8">
        <v>1.7600000000000001E-2</v>
      </c>
      <c r="K1598" s="8">
        <f>+IF(Dumpadas[[#This Row],[ley]]&gt;0.03,0.03,Dumpadas[[#This Row],[ley]])</f>
        <v>1.7600000000000001E-2</v>
      </c>
      <c r="L1598" s="427"/>
      <c r="M1598" s="386">
        <v>29092</v>
      </c>
      <c r="N1598" s="386"/>
      <c r="O1598" s="7"/>
      <c r="P1598" s="10" t="str" cm="1">
        <f t="array" ref="P1598">INDEX(Rangos!$E$3:$E$16,MATCH(1,(Dumpadas[[#This Row],[ley]]&gt;=Rangos!$B$3:$B$16)*(Dumpadas[[#This Row],[ley]]&lt;=Rangos!$C$3:$C$16),0))</f>
        <v>G</v>
      </c>
      <c r="R1598" s="769"/>
      <c r="S1598" s="769" t="s">
        <v>1403</v>
      </c>
      <c r="T1598" s="369">
        <v>1</v>
      </c>
      <c r="U1598" s="369">
        <v>3.2</v>
      </c>
      <c r="V1598" s="10">
        <v>1.7899999999999999E-2</v>
      </c>
      <c r="Y1598" s="769"/>
      <c r="Z1598" s="769" t="s">
        <v>1403</v>
      </c>
      <c r="AA1598" s="369">
        <v>1</v>
      </c>
      <c r="AB1598" s="369">
        <v>3.2</v>
      </c>
      <c r="AC1598" s="10">
        <v>1.7899999999999999E-2</v>
      </c>
      <c r="AD1598" s="10">
        <v>1.7899999999999999E-2</v>
      </c>
    </row>
    <row r="1599" spans="2:30">
      <c r="B1599" s="675"/>
      <c r="C1599" s="773" t="s">
        <v>3793</v>
      </c>
      <c r="D1599" s="773" t="s">
        <v>227</v>
      </c>
      <c r="E1599" s="675">
        <v>1602</v>
      </c>
      <c r="F1599" s="410" t="str">
        <f>Dumpadas[[#This Row],[punto]] &amp; " "&amp;Dumpadas[[#This Row],[jornada]]&amp;" " &amp; Dumpadas[[#This Row],[N°Acop]] &amp; " " &amp; TEXT(Dumpadas[[#This Row],[fecha ]], "dd-mm-yyyy")</f>
        <v>NIVEL 974 M4 7S PM 1602 16-05-2026</v>
      </c>
      <c r="G1599" s="675" t="s">
        <v>16</v>
      </c>
      <c r="H1599" s="5">
        <v>46158</v>
      </c>
      <c r="I1599" s="675">
        <v>3.2</v>
      </c>
      <c r="J1599" s="8">
        <v>1.2699999999999999E-2</v>
      </c>
      <c r="K1599" s="8">
        <f>+IF(Dumpadas[[#This Row],[ley]]&gt;0.03,0.03,Dumpadas[[#This Row],[ley]])</f>
        <v>1.2699999999999999E-2</v>
      </c>
      <c r="L1599" s="427"/>
      <c r="M1599" s="386">
        <v>29092</v>
      </c>
      <c r="N1599" s="386"/>
      <c r="O1599" s="7"/>
      <c r="P1599" s="10" t="str" cm="1">
        <f t="array" ref="P1599">INDEX(Rangos!$E$3:$E$16,MATCH(1,(Dumpadas[[#This Row],[ley]]&gt;=Rangos!$B$3:$B$16)*(Dumpadas[[#This Row],[ley]]&lt;=Rangos!$C$3:$C$16),0))</f>
        <v>D</v>
      </c>
      <c r="R1599" s="769"/>
      <c r="S1599" s="769" t="s">
        <v>1404</v>
      </c>
      <c r="T1599" s="369">
        <v>1</v>
      </c>
      <c r="U1599" s="369">
        <v>3.2</v>
      </c>
      <c r="V1599" s="10">
        <v>2.1299999999999999E-2</v>
      </c>
      <c r="Y1599" s="769"/>
      <c r="Z1599" s="769" t="s">
        <v>1404</v>
      </c>
      <c r="AA1599" s="369">
        <v>1</v>
      </c>
      <c r="AB1599" s="369">
        <v>3.2</v>
      </c>
      <c r="AC1599" s="10">
        <v>2.1299999999999999E-2</v>
      </c>
      <c r="AD1599" s="10">
        <v>2.1299999999999999E-2</v>
      </c>
    </row>
    <row r="1600" spans="2:30">
      <c r="B1600" s="675"/>
      <c r="C1600" s="773" t="s">
        <v>3793</v>
      </c>
      <c r="D1600" s="773" t="s">
        <v>227</v>
      </c>
      <c r="E1600" s="675">
        <v>1603</v>
      </c>
      <c r="F1600" s="410" t="str">
        <f>Dumpadas[[#This Row],[punto]] &amp; " "&amp;Dumpadas[[#This Row],[jornada]]&amp;" " &amp; Dumpadas[[#This Row],[N°Acop]] &amp; " " &amp; TEXT(Dumpadas[[#This Row],[fecha ]], "dd-mm-yyyy")</f>
        <v>NIVEL 974 M4 7S PM 1603 16-05-2026</v>
      </c>
      <c r="G1600" s="675" t="s">
        <v>16</v>
      </c>
      <c r="H1600" s="5">
        <v>46158</v>
      </c>
      <c r="I1600" s="675">
        <v>3.2</v>
      </c>
      <c r="J1600" s="8">
        <v>1.21E-2</v>
      </c>
      <c r="K1600" s="8">
        <f>+IF(Dumpadas[[#This Row],[ley]]&gt;0.03,0.03,Dumpadas[[#This Row],[ley]])</f>
        <v>1.21E-2</v>
      </c>
      <c r="L1600" s="427"/>
      <c r="M1600" s="386">
        <v>29092</v>
      </c>
      <c r="N1600" s="386"/>
      <c r="O1600" s="7"/>
      <c r="P1600" s="10" t="str" cm="1">
        <f t="array" ref="P1600">INDEX(Rangos!$E$3:$E$16,MATCH(1,(Dumpadas[[#This Row],[ley]]&gt;=Rangos!$B$3:$B$16)*(Dumpadas[[#This Row],[ley]]&lt;=Rangos!$C$3:$C$16),0))</f>
        <v>D</v>
      </c>
      <c r="R1600" s="769"/>
      <c r="S1600" s="769" t="s">
        <v>1405</v>
      </c>
      <c r="T1600" s="369">
        <v>1</v>
      </c>
      <c r="U1600" s="369">
        <v>3.2</v>
      </c>
      <c r="V1600" s="10">
        <v>1.7899999999999999E-2</v>
      </c>
      <c r="Y1600" s="769"/>
      <c r="Z1600" s="769" t="s">
        <v>1405</v>
      </c>
      <c r="AA1600" s="369">
        <v>1</v>
      </c>
      <c r="AB1600" s="369">
        <v>3.2</v>
      </c>
      <c r="AC1600" s="10">
        <v>1.7899999999999999E-2</v>
      </c>
      <c r="AD1600" s="10">
        <v>1.7899999999999999E-2</v>
      </c>
    </row>
    <row r="1601" spans="2:30">
      <c r="B1601" s="535"/>
      <c r="C1601" s="535" t="s">
        <v>3804</v>
      </c>
      <c r="D1601" s="535" t="s">
        <v>3792</v>
      </c>
      <c r="E1601" s="535">
        <v>1604</v>
      </c>
      <c r="F1601" s="537" t="str">
        <f>Dumpadas[[#This Row],[punto]] &amp; " "&amp;Dumpadas[[#This Row],[jornada]]&amp;" " &amp; Dumpadas[[#This Row],[N°Acop]] &amp; " " &amp; TEXT(Dumpadas[[#This Row],[fecha ]], "dd-mm-yyyy")</f>
        <v>NIVEL 974 M4 7S L32 AM 1604 29-04-2026</v>
      </c>
      <c r="G1601" s="535" t="s">
        <v>14</v>
      </c>
      <c r="H1601" s="538">
        <v>46141</v>
      </c>
      <c r="I1601" s="535">
        <v>3.2</v>
      </c>
      <c r="J1601" s="539">
        <v>1.8800000000000001E-2</v>
      </c>
      <c r="K1601" s="539">
        <f>+IF(Dumpadas[[#This Row],[ley]]&gt;0.03,0.03,Dumpadas[[#This Row],[ley]])</f>
        <v>1.8800000000000001E-2</v>
      </c>
      <c r="L1601" s="539"/>
      <c r="M1601" s="535">
        <v>29091</v>
      </c>
      <c r="N1601" s="535"/>
      <c r="O1601" s="539"/>
      <c r="P1601" s="540" t="str" cm="1">
        <f t="array" ref="P1601">INDEX(Rangos!$E$3:$E$16,MATCH(1,(Dumpadas[[#This Row],[ley]]&gt;=Rangos!$B$3:$B$16)*(Dumpadas[[#This Row],[ley]]&lt;=Rangos!$C$3:$C$16),0))</f>
        <v>G</v>
      </c>
      <c r="R1601" s="769"/>
      <c r="S1601" s="769" t="s">
        <v>1406</v>
      </c>
      <c r="T1601" s="369">
        <v>1</v>
      </c>
      <c r="U1601" s="369">
        <v>3.2</v>
      </c>
      <c r="V1601" s="10">
        <v>1.4500000000000001E-2</v>
      </c>
      <c r="Y1601" s="769"/>
      <c r="Z1601" s="769" t="s">
        <v>1406</v>
      </c>
      <c r="AA1601" s="369">
        <v>1</v>
      </c>
      <c r="AB1601" s="369">
        <v>3.2</v>
      </c>
      <c r="AC1601" s="10">
        <v>1.4500000000000001E-2</v>
      </c>
      <c r="AD1601" s="10">
        <v>1.4500000000000001E-2</v>
      </c>
    </row>
    <row r="1602" spans="2:30">
      <c r="B1602" s="535"/>
      <c r="C1602" s="535" t="s">
        <v>3804</v>
      </c>
      <c r="D1602" s="535" t="s">
        <v>3792</v>
      </c>
      <c r="E1602" s="535">
        <v>1605</v>
      </c>
      <c r="F1602" s="537" t="str">
        <f>Dumpadas[[#This Row],[punto]] &amp; " "&amp;Dumpadas[[#This Row],[jornada]]&amp;" " &amp; Dumpadas[[#This Row],[N°Acop]] &amp; " " &amp; TEXT(Dumpadas[[#This Row],[fecha ]], "dd-mm-yyyy")</f>
        <v>NIVEL 974 M4 7S L32 AM 1605 29-04-2026</v>
      </c>
      <c r="G1602" s="535" t="s">
        <v>14</v>
      </c>
      <c r="H1602" s="538">
        <v>46141</v>
      </c>
      <c r="I1602" s="535">
        <v>3.2</v>
      </c>
      <c r="J1602" s="539">
        <v>1.7999999999999999E-2</v>
      </c>
      <c r="K1602" s="539">
        <f>+IF(Dumpadas[[#This Row],[ley]]&gt;0.03,0.03,Dumpadas[[#This Row],[ley]])</f>
        <v>1.7999999999999999E-2</v>
      </c>
      <c r="L1602" s="539"/>
      <c r="M1602" s="535">
        <v>29091</v>
      </c>
      <c r="N1602" s="535"/>
      <c r="O1602" s="539"/>
      <c r="P1602" s="540" t="str" cm="1">
        <f t="array" ref="P1602">INDEX(Rangos!$E$3:$E$16,MATCH(1,(Dumpadas[[#This Row],[ley]]&gt;=Rangos!$B$3:$B$16)*(Dumpadas[[#This Row],[ley]]&lt;=Rangos!$C$3:$C$16),0))</f>
        <v>G</v>
      </c>
      <c r="R1602" s="769"/>
      <c r="S1602" s="769" t="s">
        <v>1407</v>
      </c>
      <c r="T1602" s="369">
        <v>1</v>
      </c>
      <c r="U1602" s="369">
        <v>3.2</v>
      </c>
      <c r="V1602" s="10">
        <v>1.55E-2</v>
      </c>
      <c r="Y1602" s="769"/>
      <c r="Z1602" s="769" t="s">
        <v>1407</v>
      </c>
      <c r="AA1602" s="369">
        <v>1</v>
      </c>
      <c r="AB1602" s="369">
        <v>3.2</v>
      </c>
      <c r="AC1602" s="10">
        <v>1.55E-2</v>
      </c>
      <c r="AD1602" s="10">
        <v>1.55E-2</v>
      </c>
    </row>
    <row r="1603" spans="2:30">
      <c r="B1603" s="535"/>
      <c r="C1603" s="535" t="s">
        <v>3804</v>
      </c>
      <c r="D1603" s="535" t="s">
        <v>3792</v>
      </c>
      <c r="E1603" s="535">
        <v>1606</v>
      </c>
      <c r="F1603" s="537" t="str">
        <f>Dumpadas[[#This Row],[punto]] &amp; " "&amp;Dumpadas[[#This Row],[jornada]]&amp;" " &amp; Dumpadas[[#This Row],[N°Acop]] &amp; " " &amp; TEXT(Dumpadas[[#This Row],[fecha ]], "dd-mm-yyyy")</f>
        <v>NIVEL 974 M4 7S L32 AM 1606 29-04-2026</v>
      </c>
      <c r="G1603" s="535" t="s">
        <v>14</v>
      </c>
      <c r="H1603" s="538">
        <v>46141</v>
      </c>
      <c r="I1603" s="535">
        <v>3.2</v>
      </c>
      <c r="J1603" s="539">
        <v>8.6E-3</v>
      </c>
      <c r="K1603" s="539">
        <f>+IF(Dumpadas[[#This Row],[ley]]&gt;0.03,0.03,Dumpadas[[#This Row],[ley]])</f>
        <v>8.6E-3</v>
      </c>
      <c r="L1603" s="539"/>
      <c r="M1603" s="535">
        <v>29091</v>
      </c>
      <c r="N1603" s="535"/>
      <c r="O1603" s="539"/>
      <c r="P1603" s="540" t="str" cm="1">
        <f t="array" ref="P1603">INDEX(Rangos!$E$3:$E$16,MATCH(1,(Dumpadas[[#This Row],[ley]]&gt;=Rangos!$B$3:$B$16)*(Dumpadas[[#This Row],[ley]]&lt;=Rangos!$C$3:$C$16),0))</f>
        <v>A</v>
      </c>
      <c r="R1603" s="769"/>
      <c r="S1603" s="769" t="s">
        <v>1408</v>
      </c>
      <c r="T1603" s="369">
        <v>1</v>
      </c>
      <c r="U1603" s="369">
        <v>3.2</v>
      </c>
      <c r="V1603" s="10">
        <v>2.12E-2</v>
      </c>
      <c r="Y1603" s="769"/>
      <c r="Z1603" s="769" t="s">
        <v>1408</v>
      </c>
      <c r="AA1603" s="369">
        <v>1</v>
      </c>
      <c r="AB1603" s="369">
        <v>3.2</v>
      </c>
      <c r="AC1603" s="10">
        <v>2.12E-2</v>
      </c>
      <c r="AD1603" s="10">
        <v>2.12E-2</v>
      </c>
    </row>
    <row r="1604" spans="2:30">
      <c r="B1604" s="386"/>
      <c r="C1604" s="773" t="s">
        <v>3793</v>
      </c>
      <c r="D1604" s="773" t="s">
        <v>227</v>
      </c>
      <c r="E1604" s="386">
        <v>1607</v>
      </c>
      <c r="F1604" s="410" t="str">
        <f>Dumpadas[[#This Row],[punto]] &amp; " "&amp;Dumpadas[[#This Row],[jornada]]&amp;" " &amp; Dumpadas[[#This Row],[N°Acop]] &amp; " " &amp; TEXT(Dumpadas[[#This Row],[fecha ]], "dd-mm-yyyy")</f>
        <v>NIVEL 974 M4 7S AM 1607 22-04-2026</v>
      </c>
      <c r="G1604" s="386" t="s">
        <v>14</v>
      </c>
      <c r="H1604" s="387">
        <v>46134</v>
      </c>
      <c r="I1604" s="386">
        <v>3.2</v>
      </c>
      <c r="J1604" s="8">
        <v>1.03E-2</v>
      </c>
      <c r="K1604" s="8">
        <f>+IF(Dumpadas[[#This Row],[ley]]&gt;0.03,0.03,Dumpadas[[#This Row],[ley]])</f>
        <v>1.03E-2</v>
      </c>
      <c r="L1604" s="8"/>
      <c r="M1604" s="386">
        <v>29092</v>
      </c>
      <c r="N1604" s="386"/>
      <c r="O1604" s="8"/>
      <c r="P1604" s="388" t="str" cm="1">
        <f t="array" ref="P1604">INDEX(Rangos!$E$3:$E$16,MATCH(1,(Dumpadas[[#This Row],[ley]]&gt;=Rangos!$B$3:$B$16)*(Dumpadas[[#This Row],[ley]]&lt;=Rangos!$C$3:$C$16),0))</f>
        <v>B</v>
      </c>
      <c r="R1604" s="769"/>
      <c r="S1604" s="769" t="s">
        <v>1409</v>
      </c>
      <c r="T1604" s="369">
        <v>1</v>
      </c>
      <c r="U1604" s="369">
        <v>3.2</v>
      </c>
      <c r="V1604" s="10">
        <v>1.9300000000000001E-2</v>
      </c>
      <c r="Y1604" s="769"/>
      <c r="Z1604" s="769" t="s">
        <v>1409</v>
      </c>
      <c r="AA1604" s="369">
        <v>1</v>
      </c>
      <c r="AB1604" s="369">
        <v>3.2</v>
      </c>
      <c r="AC1604" s="10">
        <v>1.9300000000000001E-2</v>
      </c>
      <c r="AD1604" s="10">
        <v>1.9300000000000001E-2</v>
      </c>
    </row>
    <row r="1605" spans="2:30">
      <c r="B1605" s="386"/>
      <c r="C1605" s="773" t="s">
        <v>3793</v>
      </c>
      <c r="D1605" s="773" t="s">
        <v>227</v>
      </c>
      <c r="E1605" s="386">
        <v>1608</v>
      </c>
      <c r="F1605" s="410" t="str">
        <f>Dumpadas[[#This Row],[punto]] &amp; " "&amp;Dumpadas[[#This Row],[jornada]]&amp;" " &amp; Dumpadas[[#This Row],[N°Acop]] &amp; " " &amp; TEXT(Dumpadas[[#This Row],[fecha ]], "dd-mm-yyyy")</f>
        <v>NIVEL 974 M4 7S AM 1608 22-04-2026</v>
      </c>
      <c r="G1605" s="386" t="s">
        <v>14</v>
      </c>
      <c r="H1605" s="387">
        <v>46134</v>
      </c>
      <c r="I1605" s="386">
        <v>3.2</v>
      </c>
      <c r="J1605" s="8">
        <v>1.04E-2</v>
      </c>
      <c r="K1605" s="8">
        <f>+IF(Dumpadas[[#This Row],[ley]]&gt;0.03,0.03,Dumpadas[[#This Row],[ley]])</f>
        <v>1.04E-2</v>
      </c>
      <c r="L1605" s="8"/>
      <c r="M1605" s="386">
        <v>29092</v>
      </c>
      <c r="N1605" s="386"/>
      <c r="O1605" s="8"/>
      <c r="P1605" s="388" t="str" cm="1">
        <f t="array" ref="P1605">INDEX(Rangos!$E$3:$E$16,MATCH(1,(Dumpadas[[#This Row],[ley]]&gt;=Rangos!$B$3:$B$16)*(Dumpadas[[#This Row],[ley]]&lt;=Rangos!$C$3:$C$16),0))</f>
        <v>B</v>
      </c>
      <c r="R1605" s="769"/>
      <c r="S1605" s="769" t="s">
        <v>2636</v>
      </c>
      <c r="T1605" s="369">
        <v>1</v>
      </c>
      <c r="U1605" s="369">
        <v>3.2</v>
      </c>
      <c r="V1605" s="10">
        <v>1.8499999999999999E-2</v>
      </c>
      <c r="Y1605" s="769"/>
      <c r="Z1605" s="769" t="s">
        <v>2636</v>
      </c>
      <c r="AA1605" s="369">
        <v>1</v>
      </c>
      <c r="AB1605" s="369">
        <v>3.2</v>
      </c>
      <c r="AC1605" s="10">
        <v>1.8499999999999999E-2</v>
      </c>
      <c r="AD1605" s="10">
        <v>1.8499999999999999E-2</v>
      </c>
    </row>
    <row r="1606" spans="2:30">
      <c r="B1606" s="386"/>
      <c r="C1606" s="773" t="s">
        <v>3793</v>
      </c>
      <c r="D1606" s="773" t="s">
        <v>227</v>
      </c>
      <c r="E1606" s="386">
        <v>1609</v>
      </c>
      <c r="F1606" s="410" t="str">
        <f>Dumpadas[[#This Row],[punto]] &amp; " "&amp;Dumpadas[[#This Row],[jornada]]&amp;" " &amp; Dumpadas[[#This Row],[N°Acop]] &amp; " " &amp; TEXT(Dumpadas[[#This Row],[fecha ]], "dd-mm-yyyy")</f>
        <v>NIVEL 974 M4 7S AM 1609 22-04-2026</v>
      </c>
      <c r="G1606" s="386" t="s">
        <v>14</v>
      </c>
      <c r="H1606" s="387">
        <v>46134</v>
      </c>
      <c r="I1606" s="386">
        <v>3.2</v>
      </c>
      <c r="J1606" s="8">
        <v>1.1599999999999999E-2</v>
      </c>
      <c r="K1606" s="8">
        <f>+IF(Dumpadas[[#This Row],[ley]]&gt;0.03,0.03,Dumpadas[[#This Row],[ley]])</f>
        <v>1.1599999999999999E-2</v>
      </c>
      <c r="L1606" s="8"/>
      <c r="M1606" s="386">
        <v>29092</v>
      </c>
      <c r="N1606" s="386"/>
      <c r="O1606" s="8"/>
      <c r="P1606" s="388" t="str" cm="1">
        <f t="array" ref="P1606">INDEX(Rangos!$E$3:$E$16,MATCH(1,(Dumpadas[[#This Row],[ley]]&gt;=Rangos!$B$3:$B$16)*(Dumpadas[[#This Row],[ley]]&lt;=Rangos!$C$3:$C$16),0))</f>
        <v>C</v>
      </c>
      <c r="R1606" s="769"/>
      <c r="S1606" s="769" t="s">
        <v>2637</v>
      </c>
      <c r="T1606" s="369">
        <v>1</v>
      </c>
      <c r="U1606" s="369">
        <v>3.2</v>
      </c>
      <c r="V1606" s="10">
        <v>1.6299999999999999E-2</v>
      </c>
      <c r="Y1606" s="769"/>
      <c r="Z1606" s="769" t="s">
        <v>2637</v>
      </c>
      <c r="AA1606" s="369">
        <v>1</v>
      </c>
      <c r="AB1606" s="369">
        <v>3.2</v>
      </c>
      <c r="AC1606" s="10">
        <v>1.6299999999999999E-2</v>
      </c>
      <c r="AD1606" s="10">
        <v>1.6299999999999999E-2</v>
      </c>
    </row>
    <row r="1607" spans="2:30">
      <c r="B1607" s="386"/>
      <c r="C1607" s="773" t="s">
        <v>3793</v>
      </c>
      <c r="D1607" s="773" t="s">
        <v>227</v>
      </c>
      <c r="E1607" s="386">
        <v>1610</v>
      </c>
      <c r="F1607" s="410" t="str">
        <f>Dumpadas[[#This Row],[punto]] &amp; " "&amp;Dumpadas[[#This Row],[jornada]]&amp;" " &amp; Dumpadas[[#This Row],[N°Acop]] &amp; " " &amp; TEXT(Dumpadas[[#This Row],[fecha ]], "dd-mm-yyyy")</f>
        <v>NIVEL 974 M4 7S AM 1610 22-04-2026</v>
      </c>
      <c r="G1607" s="386" t="s">
        <v>14</v>
      </c>
      <c r="H1607" s="387">
        <v>46134</v>
      </c>
      <c r="I1607" s="386">
        <v>3.2</v>
      </c>
      <c r="J1607" s="8">
        <v>1.14E-2</v>
      </c>
      <c r="K1607" s="8">
        <f>+IF(Dumpadas[[#This Row],[ley]]&gt;0.03,0.03,Dumpadas[[#This Row],[ley]])</f>
        <v>1.14E-2</v>
      </c>
      <c r="L1607" s="8"/>
      <c r="M1607" s="386">
        <v>29092</v>
      </c>
      <c r="N1607" s="386"/>
      <c r="O1607" s="8"/>
      <c r="P1607" s="388" t="str" cm="1">
        <f t="array" ref="P1607">INDEX(Rangos!$E$3:$E$16,MATCH(1,(Dumpadas[[#This Row],[ley]]&gt;=Rangos!$B$3:$B$16)*(Dumpadas[[#This Row],[ley]]&lt;=Rangos!$C$3:$C$16),0))</f>
        <v>C</v>
      </c>
      <c r="R1607" s="769"/>
      <c r="S1607" s="769" t="s">
        <v>2638</v>
      </c>
      <c r="T1607" s="369">
        <v>1</v>
      </c>
      <c r="U1607" s="369">
        <v>3.2</v>
      </c>
      <c r="V1607" s="10">
        <v>1.6899999999999998E-2</v>
      </c>
      <c r="Y1607" s="769"/>
      <c r="Z1607" s="769" t="s">
        <v>2638</v>
      </c>
      <c r="AA1607" s="369">
        <v>1</v>
      </c>
      <c r="AB1607" s="369">
        <v>3.2</v>
      </c>
      <c r="AC1607" s="10">
        <v>1.6899999999999998E-2</v>
      </c>
      <c r="AD1607" s="10">
        <v>1.6899999999999998E-2</v>
      </c>
    </row>
    <row r="1608" spans="2:30">
      <c r="B1608" s="535"/>
      <c r="C1608" s="535" t="s">
        <v>3793</v>
      </c>
      <c r="D1608" s="535" t="s">
        <v>227</v>
      </c>
      <c r="E1608" s="535">
        <v>1611</v>
      </c>
      <c r="F1608" s="537" t="str">
        <f>Dumpadas[[#This Row],[punto]] &amp; " "&amp;Dumpadas[[#This Row],[jornada]]&amp;" " &amp; Dumpadas[[#This Row],[N°Acop]] &amp; " " &amp; TEXT(Dumpadas[[#This Row],[fecha ]], "dd-mm-yyyy")</f>
        <v>NIVEL 974 M4 7S AM 1611 22-04-2026</v>
      </c>
      <c r="G1608" s="535" t="s">
        <v>14</v>
      </c>
      <c r="H1608" s="538">
        <v>46134</v>
      </c>
      <c r="I1608" s="535">
        <v>3.2</v>
      </c>
      <c r="J1608" s="539">
        <v>1.01E-2</v>
      </c>
      <c r="K1608" s="539">
        <f>+IF(Dumpadas[[#This Row],[ley]]&gt;0.03,0.03,Dumpadas[[#This Row],[ley]])</f>
        <v>1.01E-2</v>
      </c>
      <c r="L1608" s="539"/>
      <c r="M1608" s="535">
        <v>29095</v>
      </c>
      <c r="N1608" s="535"/>
      <c r="O1608" s="539"/>
      <c r="P1608" s="540" t="str" cm="1">
        <f t="array" ref="P1608">INDEX(Rangos!$E$3:$E$16,MATCH(1,(Dumpadas[[#This Row],[ley]]&gt;=Rangos!$B$3:$B$16)*(Dumpadas[[#This Row],[ley]]&lt;=Rangos!$C$3:$C$16),0))</f>
        <v>B</v>
      </c>
      <c r="R1608" s="769"/>
      <c r="S1608" s="769" t="s">
        <v>2639</v>
      </c>
      <c r="T1608" s="369">
        <v>1</v>
      </c>
      <c r="U1608" s="369">
        <v>3.2</v>
      </c>
      <c r="V1608" s="10">
        <v>1.6899999999999998E-2</v>
      </c>
      <c r="Y1608" s="769"/>
      <c r="Z1608" s="769" t="s">
        <v>2639</v>
      </c>
      <c r="AA1608" s="369">
        <v>1</v>
      </c>
      <c r="AB1608" s="369">
        <v>3.2</v>
      </c>
      <c r="AC1608" s="10">
        <v>1.6899999999999998E-2</v>
      </c>
      <c r="AD1608" s="10">
        <v>1.6899999999999998E-2</v>
      </c>
    </row>
    <row r="1609" spans="2:30">
      <c r="B1609" s="535"/>
      <c r="C1609" s="535" t="s">
        <v>3793</v>
      </c>
      <c r="D1609" s="535" t="s">
        <v>227</v>
      </c>
      <c r="E1609" s="535">
        <v>1612</v>
      </c>
      <c r="F1609" s="537" t="str">
        <f>Dumpadas[[#This Row],[punto]] &amp; " "&amp;Dumpadas[[#This Row],[jornada]]&amp;" " &amp; Dumpadas[[#This Row],[N°Acop]] &amp; " " &amp; TEXT(Dumpadas[[#This Row],[fecha ]], "dd-mm-yyyy")</f>
        <v>NIVEL 974 M4 7S AM 1612 22-04-2026</v>
      </c>
      <c r="G1609" s="535" t="s">
        <v>14</v>
      </c>
      <c r="H1609" s="538">
        <v>46134</v>
      </c>
      <c r="I1609" s="535">
        <v>3.2</v>
      </c>
      <c r="J1609" s="539">
        <v>8.6999999999999994E-3</v>
      </c>
      <c r="K1609" s="539">
        <f>+IF(Dumpadas[[#This Row],[ley]]&gt;0.03,0.03,Dumpadas[[#This Row],[ley]])</f>
        <v>8.6999999999999994E-3</v>
      </c>
      <c r="L1609" s="539"/>
      <c r="M1609" s="535">
        <v>29095</v>
      </c>
      <c r="N1609" s="535"/>
      <c r="O1609" s="539"/>
      <c r="P1609" s="540" t="str" cm="1">
        <f t="array" ref="P1609">INDEX(Rangos!$E$3:$E$16,MATCH(1,(Dumpadas[[#This Row],[ley]]&gt;=Rangos!$B$3:$B$16)*(Dumpadas[[#This Row],[ley]]&lt;=Rangos!$C$3:$C$16),0))</f>
        <v>A</v>
      </c>
      <c r="R1609" s="769"/>
      <c r="S1609" s="769" t="s">
        <v>2640</v>
      </c>
      <c r="T1609" s="369">
        <v>1</v>
      </c>
      <c r="U1609" s="369">
        <v>3.2</v>
      </c>
      <c r="V1609" s="10">
        <v>2.0500000000000001E-2</v>
      </c>
      <c r="Y1609" s="769"/>
      <c r="Z1609" s="769" t="s">
        <v>2640</v>
      </c>
      <c r="AA1609" s="369">
        <v>1</v>
      </c>
      <c r="AB1609" s="369">
        <v>3.2</v>
      </c>
      <c r="AC1609" s="10">
        <v>2.0500000000000001E-2</v>
      </c>
      <c r="AD1609" s="10">
        <v>2.0500000000000001E-2</v>
      </c>
    </row>
    <row r="1610" spans="2:30">
      <c r="B1610" s="535"/>
      <c r="C1610" s="535" t="s">
        <v>3793</v>
      </c>
      <c r="D1610" s="535" t="s">
        <v>227</v>
      </c>
      <c r="E1610" s="535">
        <v>1613</v>
      </c>
      <c r="F1610" s="537" t="str">
        <f>Dumpadas[[#This Row],[punto]] &amp; " "&amp;Dumpadas[[#This Row],[jornada]]&amp;" " &amp; Dumpadas[[#This Row],[N°Acop]] &amp; " " &amp; TEXT(Dumpadas[[#This Row],[fecha ]], "dd-mm-yyyy")</f>
        <v>NIVEL 974 M4 7S AM 1613 22-04-2026</v>
      </c>
      <c r="G1610" s="535" t="s">
        <v>14</v>
      </c>
      <c r="H1610" s="538">
        <v>46134</v>
      </c>
      <c r="I1610" s="535">
        <v>3.2</v>
      </c>
      <c r="J1610" s="539">
        <v>1.12E-2</v>
      </c>
      <c r="K1610" s="539">
        <f>+IF(Dumpadas[[#This Row],[ley]]&gt;0.03,0.03,Dumpadas[[#This Row],[ley]])</f>
        <v>1.12E-2</v>
      </c>
      <c r="L1610" s="539"/>
      <c r="M1610" s="535">
        <v>29095</v>
      </c>
      <c r="N1610" s="535"/>
      <c r="O1610" s="539"/>
      <c r="P1610" s="540" t="str" cm="1">
        <f t="array" ref="P1610">INDEX(Rangos!$E$3:$E$16,MATCH(1,(Dumpadas[[#This Row],[ley]]&gt;=Rangos!$B$3:$B$16)*(Dumpadas[[#This Row],[ley]]&lt;=Rangos!$C$3:$C$16),0))</f>
        <v>C</v>
      </c>
      <c r="R1610" s="769"/>
      <c r="S1610" s="769" t="s">
        <v>2641</v>
      </c>
      <c r="T1610" s="369">
        <v>1</v>
      </c>
      <c r="U1610" s="369">
        <v>3.2</v>
      </c>
      <c r="V1610" s="10">
        <v>1.7000000000000001E-2</v>
      </c>
      <c r="Y1610" s="769"/>
      <c r="Z1610" s="769" t="s">
        <v>2641</v>
      </c>
      <c r="AA1610" s="369">
        <v>1</v>
      </c>
      <c r="AB1610" s="369">
        <v>3.2</v>
      </c>
      <c r="AC1610" s="10">
        <v>1.7000000000000001E-2</v>
      </c>
      <c r="AD1610" s="10">
        <v>1.7000000000000001E-2</v>
      </c>
    </row>
    <row r="1611" spans="2:30">
      <c r="B1611" s="535"/>
      <c r="C1611" s="535" t="s">
        <v>3793</v>
      </c>
      <c r="D1611" s="535" t="s">
        <v>227</v>
      </c>
      <c r="E1611" s="535">
        <v>1614</v>
      </c>
      <c r="F1611" s="537" t="str">
        <f>Dumpadas[[#This Row],[punto]] &amp; " "&amp;Dumpadas[[#This Row],[jornada]]&amp;" " &amp; Dumpadas[[#This Row],[N°Acop]] &amp; " " &amp; TEXT(Dumpadas[[#This Row],[fecha ]], "dd-mm-yyyy")</f>
        <v>NIVEL 974 M4 7S AM 1614 22-04-2026</v>
      </c>
      <c r="G1611" s="535" t="s">
        <v>14</v>
      </c>
      <c r="H1611" s="538">
        <v>46134</v>
      </c>
      <c r="I1611" s="535">
        <v>3.2</v>
      </c>
      <c r="J1611" s="539">
        <v>5.4999999999999997E-3</v>
      </c>
      <c r="K1611" s="539">
        <f>+IF(Dumpadas[[#This Row],[ley]]&gt;0.03,0.03,Dumpadas[[#This Row],[ley]])</f>
        <v>5.4999999999999997E-3</v>
      </c>
      <c r="L1611" s="539"/>
      <c r="M1611" s="535">
        <v>29095</v>
      </c>
      <c r="N1611" s="535"/>
      <c r="O1611" s="539"/>
      <c r="P1611" s="540" t="str" cm="1">
        <f t="array" ref="P1611">INDEX(Rangos!$E$3:$E$16,MATCH(1,(Dumpadas[[#This Row],[ley]]&gt;=Rangos!$B$3:$B$16)*(Dumpadas[[#This Row],[ley]]&lt;=Rangos!$C$3:$C$16),0))</f>
        <v>Descarte</v>
      </c>
      <c r="R1611" s="769"/>
      <c r="S1611" s="769" t="s">
        <v>2642</v>
      </c>
      <c r="T1611" s="369">
        <v>1</v>
      </c>
      <c r="U1611" s="369">
        <v>3.2</v>
      </c>
      <c r="V1611" s="10">
        <v>1.3899999999999999E-2</v>
      </c>
      <c r="Y1611" s="769"/>
      <c r="Z1611" s="769" t="s">
        <v>2642</v>
      </c>
      <c r="AA1611" s="369">
        <v>1</v>
      </c>
      <c r="AB1611" s="369">
        <v>3.2</v>
      </c>
      <c r="AC1611" s="10">
        <v>1.3899999999999999E-2</v>
      </c>
      <c r="AD1611" s="10">
        <v>1.3899999999999999E-2</v>
      </c>
    </row>
    <row r="1612" spans="2:30">
      <c r="B1612" s="535"/>
      <c r="C1612" s="535" t="s">
        <v>3793</v>
      </c>
      <c r="D1612" s="535" t="s">
        <v>227</v>
      </c>
      <c r="E1612" s="535">
        <v>1615</v>
      </c>
      <c r="F1612" s="537" t="str">
        <f>Dumpadas[[#This Row],[punto]] &amp; " "&amp;Dumpadas[[#This Row],[jornada]]&amp;" " &amp; Dumpadas[[#This Row],[N°Acop]] &amp; " " &amp; TEXT(Dumpadas[[#This Row],[fecha ]], "dd-mm-yyyy")</f>
        <v>NIVEL 974 M4 7S AM 1615 22-04-2026</v>
      </c>
      <c r="G1612" s="535" t="s">
        <v>14</v>
      </c>
      <c r="H1612" s="538">
        <v>46134</v>
      </c>
      <c r="I1612" s="535">
        <v>3.2</v>
      </c>
      <c r="J1612" s="539">
        <v>1.2800000000000001E-2</v>
      </c>
      <c r="K1612" s="539">
        <f>+IF(Dumpadas[[#This Row],[ley]]&gt;0.03,0.03,Dumpadas[[#This Row],[ley]])</f>
        <v>1.2800000000000001E-2</v>
      </c>
      <c r="L1612" s="539"/>
      <c r="M1612" s="535">
        <v>29095</v>
      </c>
      <c r="N1612" s="535"/>
      <c r="O1612" s="539"/>
      <c r="P1612" s="540" t="str" cm="1">
        <f t="array" ref="P1612">INDEX(Rangos!$E$3:$E$16,MATCH(1,(Dumpadas[[#This Row],[ley]]&gt;=Rangos!$B$3:$B$16)*(Dumpadas[[#This Row],[ley]]&lt;=Rangos!$C$3:$C$16),0))</f>
        <v>D</v>
      </c>
      <c r="R1612" s="769"/>
      <c r="S1612" s="769" t="s">
        <v>2643</v>
      </c>
      <c r="T1612" s="369">
        <v>1</v>
      </c>
      <c r="U1612" s="369">
        <v>3.2</v>
      </c>
      <c r="V1612" s="10">
        <v>1.7500000000000002E-2</v>
      </c>
      <c r="Y1612" s="769"/>
      <c r="Z1612" s="769" t="s">
        <v>2643</v>
      </c>
      <c r="AA1612" s="369">
        <v>1</v>
      </c>
      <c r="AB1612" s="369">
        <v>3.2</v>
      </c>
      <c r="AC1612" s="10">
        <v>1.7500000000000002E-2</v>
      </c>
      <c r="AD1612" s="10">
        <v>1.7500000000000002E-2</v>
      </c>
    </row>
    <row r="1613" spans="2:30">
      <c r="B1613" s="535"/>
      <c r="C1613" s="535" t="s">
        <v>3793</v>
      </c>
      <c r="D1613" s="535" t="s">
        <v>227</v>
      </c>
      <c r="E1613" s="535">
        <v>1616</v>
      </c>
      <c r="F1613" s="537" t="str">
        <f>Dumpadas[[#This Row],[punto]] &amp; " "&amp;Dumpadas[[#This Row],[jornada]]&amp;" " &amp; Dumpadas[[#This Row],[N°Acop]] &amp; " " &amp; TEXT(Dumpadas[[#This Row],[fecha ]], "dd-mm-yyyy")</f>
        <v>NIVEL 974 M4 7S AM 1616 22-04-2026</v>
      </c>
      <c r="G1613" s="535" t="s">
        <v>14</v>
      </c>
      <c r="H1613" s="538">
        <v>46134</v>
      </c>
      <c r="I1613" s="535">
        <v>3.2</v>
      </c>
      <c r="J1613" s="539">
        <v>6.1000000000000004E-3</v>
      </c>
      <c r="K1613" s="539">
        <f>+IF(Dumpadas[[#This Row],[ley]]&gt;0.03,0.03,Dumpadas[[#This Row],[ley]])</f>
        <v>6.1000000000000004E-3</v>
      </c>
      <c r="L1613" s="539"/>
      <c r="M1613" s="535">
        <v>29095</v>
      </c>
      <c r="N1613" s="535"/>
      <c r="O1613" s="539"/>
      <c r="P1613" s="540" t="str" cm="1">
        <f t="array" ref="P1613">INDEX(Rangos!$E$3:$E$16,MATCH(1,(Dumpadas[[#This Row],[ley]]&gt;=Rangos!$B$3:$B$16)*(Dumpadas[[#This Row],[ley]]&lt;=Rangos!$C$3:$C$16),0))</f>
        <v>Reserva</v>
      </c>
      <c r="R1613" s="769"/>
      <c r="S1613" s="769" t="s">
        <v>2644</v>
      </c>
      <c r="T1613" s="369">
        <v>1</v>
      </c>
      <c r="U1613" s="369">
        <v>3.2</v>
      </c>
      <c r="V1613" s="10">
        <v>1.35E-2</v>
      </c>
      <c r="Y1613" s="769"/>
      <c r="Z1613" s="769" t="s">
        <v>2644</v>
      </c>
      <c r="AA1613" s="369">
        <v>1</v>
      </c>
      <c r="AB1613" s="369">
        <v>3.2</v>
      </c>
      <c r="AC1613" s="10">
        <v>1.35E-2</v>
      </c>
      <c r="AD1613" s="10">
        <v>1.35E-2</v>
      </c>
    </row>
    <row r="1614" spans="2:30">
      <c r="B1614" s="535"/>
      <c r="C1614" s="535" t="s">
        <v>3793</v>
      </c>
      <c r="D1614" s="535" t="s">
        <v>227</v>
      </c>
      <c r="E1614" s="535">
        <v>1617</v>
      </c>
      <c r="F1614" s="537" t="str">
        <f>Dumpadas[[#This Row],[punto]] &amp; " "&amp;Dumpadas[[#This Row],[jornada]]&amp;" " &amp; Dumpadas[[#This Row],[N°Acop]] &amp; " " &amp; TEXT(Dumpadas[[#This Row],[fecha ]], "dd-mm-yyyy")</f>
        <v>NIVEL 974 M4 7S AM 1617 22-04-2026</v>
      </c>
      <c r="G1614" s="535" t="s">
        <v>14</v>
      </c>
      <c r="H1614" s="538">
        <v>46134</v>
      </c>
      <c r="I1614" s="535">
        <v>3.2</v>
      </c>
      <c r="J1614" s="539">
        <v>1.1900000000000001E-2</v>
      </c>
      <c r="K1614" s="539">
        <f>+IF(Dumpadas[[#This Row],[ley]]&gt;0.03,0.03,Dumpadas[[#This Row],[ley]])</f>
        <v>1.1900000000000001E-2</v>
      </c>
      <c r="L1614" s="539"/>
      <c r="M1614" s="535">
        <v>29095</v>
      </c>
      <c r="N1614" s="535"/>
      <c r="O1614" s="539"/>
      <c r="P1614" s="540" t="str" cm="1">
        <f t="array" ref="P1614">INDEX(Rangos!$E$3:$E$16,MATCH(1,(Dumpadas[[#This Row],[ley]]&gt;=Rangos!$B$3:$B$16)*(Dumpadas[[#This Row],[ley]]&lt;=Rangos!$C$3:$C$16),0))</f>
        <v>C</v>
      </c>
      <c r="R1614" s="769"/>
      <c r="S1614" s="769" t="s">
        <v>2645</v>
      </c>
      <c r="T1614" s="369">
        <v>1</v>
      </c>
      <c r="U1614" s="369">
        <v>3.2</v>
      </c>
      <c r="V1614" s="10">
        <v>1.24E-2</v>
      </c>
      <c r="Y1614" s="769"/>
      <c r="Z1614" s="769" t="s">
        <v>2645</v>
      </c>
      <c r="AA1614" s="369">
        <v>1</v>
      </c>
      <c r="AB1614" s="369">
        <v>3.2</v>
      </c>
      <c r="AC1614" s="10">
        <v>1.24E-2</v>
      </c>
      <c r="AD1614" s="10">
        <v>1.24E-2</v>
      </c>
    </row>
    <row r="1615" spans="2:30">
      <c r="B1615" s="535"/>
      <c r="C1615" s="535" t="s">
        <v>3793</v>
      </c>
      <c r="D1615" s="535" t="s">
        <v>227</v>
      </c>
      <c r="E1615" s="535">
        <v>1618</v>
      </c>
      <c r="F1615" s="537" t="str">
        <f>Dumpadas[[#This Row],[punto]] &amp; " "&amp;Dumpadas[[#This Row],[jornada]]&amp;" " &amp; Dumpadas[[#This Row],[N°Acop]] &amp; " " &amp; TEXT(Dumpadas[[#This Row],[fecha ]], "dd-mm-yyyy")</f>
        <v>NIVEL 974 M4 7S AM 1618 22-04-2026</v>
      </c>
      <c r="G1615" s="535" t="s">
        <v>14</v>
      </c>
      <c r="H1615" s="538">
        <v>46134</v>
      </c>
      <c r="I1615" s="535">
        <v>3.2</v>
      </c>
      <c r="J1615" s="539">
        <v>8.5000000000000006E-3</v>
      </c>
      <c r="K1615" s="539">
        <f>+IF(Dumpadas[[#This Row],[ley]]&gt;0.03,0.03,Dumpadas[[#This Row],[ley]])</f>
        <v>8.5000000000000006E-3</v>
      </c>
      <c r="L1615" s="539"/>
      <c r="M1615" s="535">
        <v>29095</v>
      </c>
      <c r="N1615" s="535"/>
      <c r="O1615" s="539"/>
      <c r="P1615" s="540" t="str" cm="1">
        <f t="array" ref="P1615">INDEX(Rangos!$E$3:$E$16,MATCH(1,(Dumpadas[[#This Row],[ley]]&gt;=Rangos!$B$3:$B$16)*(Dumpadas[[#This Row],[ley]]&lt;=Rangos!$C$3:$C$16),0))</f>
        <v>A</v>
      </c>
      <c r="R1615" s="769"/>
      <c r="S1615" s="769" t="s">
        <v>2646</v>
      </c>
      <c r="T1615" s="369">
        <v>1</v>
      </c>
      <c r="U1615" s="369">
        <v>3.2</v>
      </c>
      <c r="V1615" s="10">
        <v>1.04E-2</v>
      </c>
      <c r="Y1615" s="769"/>
      <c r="Z1615" s="769" t="s">
        <v>2646</v>
      </c>
      <c r="AA1615" s="369">
        <v>1</v>
      </c>
      <c r="AB1615" s="369">
        <v>3.2</v>
      </c>
      <c r="AC1615" s="10">
        <v>1.04E-2</v>
      </c>
      <c r="AD1615" s="10">
        <v>1.04E-2</v>
      </c>
    </row>
    <row r="1616" spans="2:30">
      <c r="B1616" s="535"/>
      <c r="C1616" s="535" t="s">
        <v>3793</v>
      </c>
      <c r="D1616" s="535" t="s">
        <v>227</v>
      </c>
      <c r="E1616" s="535">
        <v>1619</v>
      </c>
      <c r="F1616" s="537" t="str">
        <f>Dumpadas[[#This Row],[punto]] &amp; " "&amp;Dumpadas[[#This Row],[jornada]]&amp;" " &amp; Dumpadas[[#This Row],[N°Acop]] &amp; " " &amp; TEXT(Dumpadas[[#This Row],[fecha ]], "dd-mm-yyyy")</f>
        <v>NIVEL 974 M4 7S AM 1619 22-04-2026</v>
      </c>
      <c r="G1616" s="535" t="s">
        <v>14</v>
      </c>
      <c r="H1616" s="538">
        <v>46134</v>
      </c>
      <c r="I1616" s="535">
        <v>3.2</v>
      </c>
      <c r="J1616" s="539">
        <v>8.8000000000000005E-3</v>
      </c>
      <c r="K1616" s="539">
        <f>+IF(Dumpadas[[#This Row],[ley]]&gt;0.03,0.03,Dumpadas[[#This Row],[ley]])</f>
        <v>8.8000000000000005E-3</v>
      </c>
      <c r="L1616" s="539"/>
      <c r="M1616" s="535">
        <v>29095</v>
      </c>
      <c r="N1616" s="535"/>
      <c r="O1616" s="539"/>
      <c r="P1616" s="540" t="str" cm="1">
        <f t="array" ref="P1616">INDEX(Rangos!$E$3:$E$16,MATCH(1,(Dumpadas[[#This Row],[ley]]&gt;=Rangos!$B$3:$B$16)*(Dumpadas[[#This Row],[ley]]&lt;=Rangos!$C$3:$C$16),0))</f>
        <v>A</v>
      </c>
      <c r="R1616" s="769"/>
      <c r="S1616" s="769" t="s">
        <v>2647</v>
      </c>
      <c r="T1616" s="369">
        <v>1</v>
      </c>
      <c r="U1616" s="369">
        <v>3.2</v>
      </c>
      <c r="V1616" s="10">
        <v>8.6999999999999994E-3</v>
      </c>
      <c r="Y1616" s="769"/>
      <c r="Z1616" s="769" t="s">
        <v>2647</v>
      </c>
      <c r="AA1616" s="369">
        <v>1</v>
      </c>
      <c r="AB1616" s="369">
        <v>3.2</v>
      </c>
      <c r="AC1616" s="10">
        <v>8.6999999999999994E-3</v>
      </c>
      <c r="AD1616" s="10">
        <v>8.6999999999999994E-3</v>
      </c>
    </row>
    <row r="1617" spans="2:30">
      <c r="B1617" s="535"/>
      <c r="C1617" s="535" t="s">
        <v>3793</v>
      </c>
      <c r="D1617" s="535" t="s">
        <v>227</v>
      </c>
      <c r="E1617" s="535">
        <v>1620</v>
      </c>
      <c r="F1617" s="537" t="str">
        <f>Dumpadas[[#This Row],[punto]] &amp; " "&amp;Dumpadas[[#This Row],[jornada]]&amp;" " &amp; Dumpadas[[#This Row],[N°Acop]] &amp; " " &amp; TEXT(Dumpadas[[#This Row],[fecha ]], "dd-mm-yyyy")</f>
        <v>NIVEL 974 M4 7S AM 1620 22-04-2026</v>
      </c>
      <c r="G1617" s="535" t="s">
        <v>14</v>
      </c>
      <c r="H1617" s="538">
        <v>46134</v>
      </c>
      <c r="I1617" s="535">
        <v>3.2</v>
      </c>
      <c r="J1617" s="539">
        <v>9.9000000000000008E-3</v>
      </c>
      <c r="K1617" s="539">
        <f>+IF(Dumpadas[[#This Row],[ley]]&gt;0.03,0.03,Dumpadas[[#This Row],[ley]])</f>
        <v>9.9000000000000008E-3</v>
      </c>
      <c r="L1617" s="539"/>
      <c r="M1617" s="535">
        <v>29095</v>
      </c>
      <c r="N1617" s="535"/>
      <c r="O1617" s="539"/>
      <c r="P1617" s="540" t="str" cm="1">
        <f t="array" ref="P1617">INDEX(Rangos!$E$3:$E$16,MATCH(1,(Dumpadas[[#This Row],[ley]]&gt;=Rangos!$B$3:$B$16)*(Dumpadas[[#This Row],[ley]]&lt;=Rangos!$C$3:$C$16),0))</f>
        <v>B</v>
      </c>
      <c r="R1617" s="769"/>
      <c r="S1617" s="769" t="s">
        <v>2648</v>
      </c>
      <c r="T1617" s="369">
        <v>1</v>
      </c>
      <c r="U1617" s="369">
        <v>3.2</v>
      </c>
      <c r="V1617" s="10">
        <v>7.3000000000000001E-3</v>
      </c>
      <c r="Y1617" s="769"/>
      <c r="Z1617" s="769" t="s">
        <v>2648</v>
      </c>
      <c r="AA1617" s="369">
        <v>1</v>
      </c>
      <c r="AB1617" s="369">
        <v>3.2</v>
      </c>
      <c r="AC1617" s="10">
        <v>7.3000000000000001E-3</v>
      </c>
      <c r="AD1617" s="10">
        <v>7.3000000000000001E-3</v>
      </c>
    </row>
    <row r="1618" spans="2:30">
      <c r="B1618" s="675"/>
      <c r="C1618" s="773" t="s">
        <v>3786</v>
      </c>
      <c r="D1618" s="773" t="s">
        <v>227</v>
      </c>
      <c r="E1618" s="675">
        <v>1621</v>
      </c>
      <c r="F1618" s="410" t="str">
        <f>Dumpadas[[#This Row],[punto]] &amp; " "&amp;Dumpadas[[#This Row],[jornada]]&amp;" " &amp; Dumpadas[[#This Row],[N°Acop]] &amp; " " &amp; TEXT(Dumpadas[[#This Row],[fecha ]], "dd-mm-yyyy")</f>
        <v>NIVEL 974 M4 6N AM 1621 19-05-2026</v>
      </c>
      <c r="G1618" s="675" t="s">
        <v>14</v>
      </c>
      <c r="H1618" s="5">
        <v>46161</v>
      </c>
      <c r="I1618" s="675">
        <v>3.2</v>
      </c>
      <c r="J1618" s="8">
        <v>1.6E-2</v>
      </c>
      <c r="K1618" s="8">
        <f>+IF(Dumpadas[[#This Row],[ley]]&gt;0.03,0.03,Dumpadas[[#This Row],[ley]])</f>
        <v>1.6E-2</v>
      </c>
      <c r="L1618" s="427"/>
      <c r="M1618" s="386">
        <v>29101</v>
      </c>
      <c r="N1618" s="386"/>
      <c r="O1618" s="7"/>
      <c r="P1618" s="10" t="str" cm="1">
        <f t="array" ref="P1618">INDEX(Rangos!$E$3:$E$16,MATCH(1,(Dumpadas[[#This Row],[ley]]&gt;=Rangos!$B$3:$B$16)*(Dumpadas[[#This Row],[ley]]&lt;=Rangos!$C$3:$C$16),0))</f>
        <v>F</v>
      </c>
      <c r="R1618" s="769"/>
      <c r="S1618" s="769" t="s">
        <v>2649</v>
      </c>
      <c r="T1618" s="369">
        <v>1</v>
      </c>
      <c r="U1618" s="369">
        <v>3.2</v>
      </c>
      <c r="V1618" s="10">
        <v>1.18E-2</v>
      </c>
      <c r="Y1618" s="769"/>
      <c r="Z1618" s="769" t="s">
        <v>2649</v>
      </c>
      <c r="AA1618" s="369">
        <v>1</v>
      </c>
      <c r="AB1618" s="369">
        <v>3.2</v>
      </c>
      <c r="AC1618" s="10">
        <v>1.18E-2</v>
      </c>
      <c r="AD1618" s="10">
        <v>1.18E-2</v>
      </c>
    </row>
    <row r="1619" spans="2:30">
      <c r="B1619" s="675"/>
      <c r="C1619" s="773" t="s">
        <v>3786</v>
      </c>
      <c r="D1619" s="773" t="s">
        <v>227</v>
      </c>
      <c r="E1619" s="675">
        <v>1622</v>
      </c>
      <c r="F1619" s="410" t="str">
        <f>Dumpadas[[#This Row],[punto]] &amp; " "&amp;Dumpadas[[#This Row],[jornada]]&amp;" " &amp; Dumpadas[[#This Row],[N°Acop]] &amp; " " &amp; TEXT(Dumpadas[[#This Row],[fecha ]], "dd-mm-yyyy")</f>
        <v>NIVEL 974 M4 6N AM 1622 19-05-2026</v>
      </c>
      <c r="G1619" s="675" t="s">
        <v>14</v>
      </c>
      <c r="H1619" s="5">
        <v>46161</v>
      </c>
      <c r="I1619" s="675">
        <v>3.2</v>
      </c>
      <c r="J1619" s="8">
        <v>1.9199999999999998E-2</v>
      </c>
      <c r="K1619" s="8">
        <f>+IF(Dumpadas[[#This Row],[ley]]&gt;0.03,0.03,Dumpadas[[#This Row],[ley]])</f>
        <v>1.9199999999999998E-2</v>
      </c>
      <c r="L1619" s="427"/>
      <c r="M1619" s="386">
        <v>29101</v>
      </c>
      <c r="N1619" s="386"/>
      <c r="O1619" s="7"/>
      <c r="P1619" s="10" t="str" cm="1">
        <f t="array" ref="P1619">INDEX(Rangos!$E$3:$E$16,MATCH(1,(Dumpadas[[#This Row],[ley]]&gt;=Rangos!$B$3:$B$16)*(Dumpadas[[#This Row],[ley]]&lt;=Rangos!$C$3:$C$16),0))</f>
        <v>H</v>
      </c>
      <c r="R1619" s="769"/>
      <c r="S1619" s="769" t="s">
        <v>2650</v>
      </c>
      <c r="T1619" s="369">
        <v>1</v>
      </c>
      <c r="U1619" s="369">
        <v>3.2</v>
      </c>
      <c r="V1619" s="10">
        <v>1.4500000000000001E-2</v>
      </c>
      <c r="Y1619" s="769"/>
      <c r="Z1619" s="769" t="s">
        <v>2650</v>
      </c>
      <c r="AA1619" s="369">
        <v>1</v>
      </c>
      <c r="AB1619" s="369">
        <v>3.2</v>
      </c>
      <c r="AC1619" s="10">
        <v>1.4500000000000001E-2</v>
      </c>
      <c r="AD1619" s="10">
        <v>1.4500000000000001E-2</v>
      </c>
    </row>
    <row r="1620" spans="2:30">
      <c r="B1620" s="675"/>
      <c r="C1620" s="773" t="s">
        <v>3786</v>
      </c>
      <c r="D1620" s="773" t="s">
        <v>227</v>
      </c>
      <c r="E1620" s="675">
        <v>1623</v>
      </c>
      <c r="F1620" s="410" t="str">
        <f>Dumpadas[[#This Row],[punto]] &amp; " "&amp;Dumpadas[[#This Row],[jornada]]&amp;" " &amp; Dumpadas[[#This Row],[N°Acop]] &amp; " " &amp; TEXT(Dumpadas[[#This Row],[fecha ]], "dd-mm-yyyy")</f>
        <v>NIVEL 974 M4 6N AM 1623 19-05-2026</v>
      </c>
      <c r="G1620" s="675" t="s">
        <v>14</v>
      </c>
      <c r="H1620" s="5">
        <v>46161</v>
      </c>
      <c r="I1620" s="675">
        <v>3.2</v>
      </c>
      <c r="J1620" s="8">
        <v>1.4999999999999999E-2</v>
      </c>
      <c r="K1620" s="8">
        <f>+IF(Dumpadas[[#This Row],[ley]]&gt;0.03,0.03,Dumpadas[[#This Row],[ley]])</f>
        <v>1.4999999999999999E-2</v>
      </c>
      <c r="L1620" s="427"/>
      <c r="M1620" s="386">
        <v>29101</v>
      </c>
      <c r="N1620" s="386"/>
      <c r="O1620" s="7"/>
      <c r="P1620" s="10" t="str" cm="1">
        <f t="array" ref="P1620">INDEX(Rangos!$E$3:$E$16,MATCH(1,(Dumpadas[[#This Row],[ley]]&gt;=Rangos!$B$3:$B$16)*(Dumpadas[[#This Row],[ley]]&lt;=Rangos!$C$3:$C$16),0))</f>
        <v>F</v>
      </c>
      <c r="R1620" s="769"/>
      <c r="S1620" s="769" t="s">
        <v>2651</v>
      </c>
      <c r="T1620" s="369">
        <v>1</v>
      </c>
      <c r="U1620" s="369">
        <v>3.2</v>
      </c>
      <c r="V1620" s="10">
        <v>1.5100000000000001E-2</v>
      </c>
      <c r="Y1620" s="769"/>
      <c r="Z1620" s="769" t="s">
        <v>2651</v>
      </c>
      <c r="AA1620" s="369">
        <v>1</v>
      </c>
      <c r="AB1620" s="369">
        <v>3.2</v>
      </c>
      <c r="AC1620" s="10">
        <v>1.5100000000000001E-2</v>
      </c>
      <c r="AD1620" s="10">
        <v>1.5100000000000001E-2</v>
      </c>
    </row>
    <row r="1621" spans="2:30">
      <c r="B1621" s="675"/>
      <c r="C1621" s="773" t="s">
        <v>3786</v>
      </c>
      <c r="D1621" s="773" t="s">
        <v>227</v>
      </c>
      <c r="E1621" s="675">
        <v>1624</v>
      </c>
      <c r="F1621" s="410" t="str">
        <f>Dumpadas[[#This Row],[punto]] &amp; " "&amp;Dumpadas[[#This Row],[jornada]]&amp;" " &amp; Dumpadas[[#This Row],[N°Acop]] &amp; " " &amp; TEXT(Dumpadas[[#This Row],[fecha ]], "dd-mm-yyyy")</f>
        <v>NIVEL 974 M4 6N AM 1624 19-05-2026</v>
      </c>
      <c r="G1621" s="675" t="s">
        <v>14</v>
      </c>
      <c r="H1621" s="5">
        <v>46161</v>
      </c>
      <c r="I1621" s="675">
        <v>3.2</v>
      </c>
      <c r="J1621" s="8">
        <v>1.7299999999999999E-2</v>
      </c>
      <c r="K1621" s="8">
        <f>+IF(Dumpadas[[#This Row],[ley]]&gt;0.03,0.03,Dumpadas[[#This Row],[ley]])</f>
        <v>1.7299999999999999E-2</v>
      </c>
      <c r="L1621" s="427"/>
      <c r="M1621" s="386">
        <v>29101</v>
      </c>
      <c r="N1621" s="386"/>
      <c r="O1621" s="7"/>
      <c r="P1621" s="10" t="str" cm="1">
        <f t="array" ref="P1621">INDEX(Rangos!$E$3:$E$16,MATCH(1,(Dumpadas[[#This Row],[ley]]&gt;=Rangos!$B$3:$B$16)*(Dumpadas[[#This Row],[ley]]&lt;=Rangos!$C$3:$C$16),0))</f>
        <v>F</v>
      </c>
      <c r="R1621" s="769"/>
      <c r="S1621" s="769" t="s">
        <v>2652</v>
      </c>
      <c r="T1621" s="369">
        <v>1</v>
      </c>
      <c r="U1621" s="369">
        <v>3.2</v>
      </c>
      <c r="V1621" s="10">
        <v>1.2E-2</v>
      </c>
      <c r="Y1621" s="769"/>
      <c r="Z1621" s="769" t="s">
        <v>2652</v>
      </c>
      <c r="AA1621" s="369">
        <v>1</v>
      </c>
      <c r="AB1621" s="369">
        <v>3.2</v>
      </c>
      <c r="AC1621" s="10">
        <v>1.2E-2</v>
      </c>
      <c r="AD1621" s="10">
        <v>1.2E-2</v>
      </c>
    </row>
    <row r="1622" spans="2:30">
      <c r="B1622" s="675"/>
      <c r="C1622" s="773" t="s">
        <v>3786</v>
      </c>
      <c r="D1622" s="773" t="s">
        <v>227</v>
      </c>
      <c r="E1622" s="675">
        <v>1625</v>
      </c>
      <c r="F1622" s="410" t="str">
        <f>Dumpadas[[#This Row],[punto]] &amp; " "&amp;Dumpadas[[#This Row],[jornada]]&amp;" " &amp; Dumpadas[[#This Row],[N°Acop]] &amp; " " &amp; TEXT(Dumpadas[[#This Row],[fecha ]], "dd-mm-yyyy")</f>
        <v>NIVEL 974 M4 6N AM 1625 19-05-2026</v>
      </c>
      <c r="G1622" s="675" t="s">
        <v>14</v>
      </c>
      <c r="H1622" s="5">
        <v>46161</v>
      </c>
      <c r="I1622" s="675">
        <v>3.2</v>
      </c>
      <c r="J1622" s="8">
        <v>1.47E-2</v>
      </c>
      <c r="K1622" s="8">
        <f>+IF(Dumpadas[[#This Row],[ley]]&gt;0.03,0.03,Dumpadas[[#This Row],[ley]])</f>
        <v>1.47E-2</v>
      </c>
      <c r="L1622" s="427"/>
      <c r="M1622" s="386">
        <v>29101</v>
      </c>
      <c r="N1622" s="386"/>
      <c r="O1622" s="7"/>
      <c r="P1622" s="10" t="str" cm="1">
        <f t="array" ref="P1622">INDEX(Rangos!$E$3:$E$16,MATCH(1,(Dumpadas[[#This Row],[ley]]&gt;=Rangos!$B$3:$B$16)*(Dumpadas[[#This Row],[ley]]&lt;=Rangos!$C$3:$C$16),0))</f>
        <v>E</v>
      </c>
      <c r="R1622" s="769"/>
      <c r="S1622" s="769" t="s">
        <v>2653</v>
      </c>
      <c r="T1622" s="369">
        <v>1</v>
      </c>
      <c r="U1622" s="369">
        <v>3.2</v>
      </c>
      <c r="V1622" s="10">
        <v>1.23E-2</v>
      </c>
      <c r="Y1622" s="769"/>
      <c r="Z1622" s="769" t="s">
        <v>2653</v>
      </c>
      <c r="AA1622" s="369">
        <v>1</v>
      </c>
      <c r="AB1622" s="369">
        <v>3.2</v>
      </c>
      <c r="AC1622" s="10">
        <v>1.23E-2</v>
      </c>
      <c r="AD1622" s="10">
        <v>1.23E-2</v>
      </c>
    </row>
    <row r="1623" spans="2:30">
      <c r="B1623" s="675"/>
      <c r="C1623" s="773" t="s">
        <v>3786</v>
      </c>
      <c r="D1623" s="773" t="s">
        <v>227</v>
      </c>
      <c r="E1623" s="675">
        <v>1626</v>
      </c>
      <c r="F1623" s="410" t="str">
        <f>Dumpadas[[#This Row],[punto]] &amp; " "&amp;Dumpadas[[#This Row],[jornada]]&amp;" " &amp; Dumpadas[[#This Row],[N°Acop]] &amp; " " &amp; TEXT(Dumpadas[[#This Row],[fecha ]], "dd-mm-yyyy")</f>
        <v>NIVEL 974 M4 6N AM 1626 19-05-2026</v>
      </c>
      <c r="G1623" s="675" t="s">
        <v>14</v>
      </c>
      <c r="H1623" s="5">
        <v>46161</v>
      </c>
      <c r="I1623" s="675">
        <v>3.2</v>
      </c>
      <c r="J1623" s="8">
        <v>1.83E-2</v>
      </c>
      <c r="K1623" s="8">
        <f>+IF(Dumpadas[[#This Row],[ley]]&gt;0.03,0.03,Dumpadas[[#This Row],[ley]])</f>
        <v>1.83E-2</v>
      </c>
      <c r="L1623" s="427"/>
      <c r="M1623" s="386">
        <v>29101</v>
      </c>
      <c r="N1623" s="386"/>
      <c r="O1623" s="7"/>
      <c r="P1623" s="10" t="str" cm="1">
        <f t="array" ref="P1623">INDEX(Rangos!$E$3:$E$16,MATCH(1,(Dumpadas[[#This Row],[ley]]&gt;=Rangos!$B$3:$B$16)*(Dumpadas[[#This Row],[ley]]&lt;=Rangos!$C$3:$C$16),0))</f>
        <v>G</v>
      </c>
      <c r="R1623" s="769"/>
      <c r="S1623" s="769" t="s">
        <v>2654</v>
      </c>
      <c r="T1623" s="369">
        <v>1</v>
      </c>
      <c r="U1623" s="369">
        <v>3.2</v>
      </c>
      <c r="V1623" s="10">
        <v>1.2200000000000001E-2</v>
      </c>
      <c r="Y1623" s="769"/>
      <c r="Z1623" s="769" t="s">
        <v>2654</v>
      </c>
      <c r="AA1623" s="369">
        <v>1</v>
      </c>
      <c r="AB1623" s="369">
        <v>3.2</v>
      </c>
      <c r="AC1623" s="10">
        <v>1.2200000000000001E-2</v>
      </c>
      <c r="AD1623" s="10">
        <v>1.2200000000000001E-2</v>
      </c>
    </row>
    <row r="1624" spans="2:30">
      <c r="B1624" s="675"/>
      <c r="C1624" s="773" t="s">
        <v>3786</v>
      </c>
      <c r="D1624" s="773" t="s">
        <v>227</v>
      </c>
      <c r="E1624" s="675">
        <v>1627</v>
      </c>
      <c r="F1624" s="410" t="str">
        <f>Dumpadas[[#This Row],[punto]] &amp; " "&amp;Dumpadas[[#This Row],[jornada]]&amp;" " &amp; Dumpadas[[#This Row],[N°Acop]] &amp; " " &amp; TEXT(Dumpadas[[#This Row],[fecha ]], "dd-mm-yyyy")</f>
        <v>NIVEL 974 M4 6N AM 1627 19-05-2026</v>
      </c>
      <c r="G1624" s="675" t="s">
        <v>14</v>
      </c>
      <c r="H1624" s="5">
        <v>46161</v>
      </c>
      <c r="I1624" s="675">
        <v>3.2</v>
      </c>
      <c r="J1624" s="8">
        <v>1.4999999999999999E-2</v>
      </c>
      <c r="K1624" s="8">
        <f>+IF(Dumpadas[[#This Row],[ley]]&gt;0.03,0.03,Dumpadas[[#This Row],[ley]])</f>
        <v>1.4999999999999999E-2</v>
      </c>
      <c r="L1624" s="427"/>
      <c r="M1624" s="386">
        <v>29102</v>
      </c>
      <c r="N1624" s="386"/>
      <c r="O1624" s="7"/>
      <c r="P1624" s="10" t="str" cm="1">
        <f t="array" ref="P1624">INDEX(Rangos!$E$3:$E$16,MATCH(1,(Dumpadas[[#This Row],[ley]]&gt;=Rangos!$B$3:$B$16)*(Dumpadas[[#This Row],[ley]]&lt;=Rangos!$C$3:$C$16),0))</f>
        <v>F</v>
      </c>
      <c r="R1624" s="769"/>
      <c r="S1624" s="769" t="s">
        <v>2655</v>
      </c>
      <c r="T1624" s="369">
        <v>1</v>
      </c>
      <c r="U1624" s="369">
        <v>3.2</v>
      </c>
      <c r="V1624" s="10">
        <v>1.23E-2</v>
      </c>
      <c r="Y1624" s="769"/>
      <c r="Z1624" s="769" t="s">
        <v>2655</v>
      </c>
      <c r="AA1624" s="369">
        <v>1</v>
      </c>
      <c r="AB1624" s="369">
        <v>3.2</v>
      </c>
      <c r="AC1624" s="10">
        <v>1.23E-2</v>
      </c>
      <c r="AD1624" s="10">
        <v>1.23E-2</v>
      </c>
    </row>
    <row r="1625" spans="2:30">
      <c r="B1625" s="675"/>
      <c r="C1625" s="773" t="s">
        <v>3786</v>
      </c>
      <c r="D1625" s="773" t="s">
        <v>227</v>
      </c>
      <c r="E1625" s="675">
        <v>1628</v>
      </c>
      <c r="F1625" s="410" t="str">
        <f>Dumpadas[[#This Row],[punto]] &amp; " "&amp;Dumpadas[[#This Row],[jornada]]&amp;" " &amp; Dumpadas[[#This Row],[N°Acop]] &amp; " " &amp; TEXT(Dumpadas[[#This Row],[fecha ]], "dd-mm-yyyy")</f>
        <v>NIVEL 974 M4 6N AM 1628 19-05-2026</v>
      </c>
      <c r="G1625" s="675" t="s">
        <v>14</v>
      </c>
      <c r="H1625" s="5">
        <v>46161</v>
      </c>
      <c r="I1625" s="675">
        <v>3.2</v>
      </c>
      <c r="J1625" s="8">
        <v>1.5900000000000001E-2</v>
      </c>
      <c r="K1625" s="8">
        <f>+IF(Dumpadas[[#This Row],[ley]]&gt;0.03,0.03,Dumpadas[[#This Row],[ley]])</f>
        <v>1.5900000000000001E-2</v>
      </c>
      <c r="L1625" s="427"/>
      <c r="M1625" s="386">
        <v>29102</v>
      </c>
      <c r="N1625" s="386"/>
      <c r="O1625" s="7"/>
      <c r="P1625" s="10" t="str" cm="1">
        <f t="array" ref="P1625">INDEX(Rangos!$E$3:$E$16,MATCH(1,(Dumpadas[[#This Row],[ley]]&gt;=Rangos!$B$3:$B$16)*(Dumpadas[[#This Row],[ley]]&lt;=Rangos!$C$3:$C$16),0))</f>
        <v>F</v>
      </c>
      <c r="R1625" s="769"/>
      <c r="S1625" s="769" t="s">
        <v>2656</v>
      </c>
      <c r="T1625" s="369">
        <v>1</v>
      </c>
      <c r="U1625" s="369">
        <v>3.2</v>
      </c>
      <c r="V1625" s="10">
        <v>8.6E-3</v>
      </c>
      <c r="Y1625" s="769"/>
      <c r="Z1625" s="769" t="s">
        <v>2656</v>
      </c>
      <c r="AA1625" s="369">
        <v>1</v>
      </c>
      <c r="AB1625" s="369">
        <v>3.2</v>
      </c>
      <c r="AC1625" s="10">
        <v>8.6E-3</v>
      </c>
      <c r="AD1625" s="10">
        <v>8.6E-3</v>
      </c>
    </row>
    <row r="1626" spans="2:30">
      <c r="B1626" s="675"/>
      <c r="C1626" s="773" t="s">
        <v>3786</v>
      </c>
      <c r="D1626" s="773" t="s">
        <v>227</v>
      </c>
      <c r="E1626" s="675">
        <v>1629</v>
      </c>
      <c r="F1626" s="410" t="str">
        <f>Dumpadas[[#This Row],[punto]] &amp; " "&amp;Dumpadas[[#This Row],[jornada]]&amp;" " &amp; Dumpadas[[#This Row],[N°Acop]] &amp; " " &amp; TEXT(Dumpadas[[#This Row],[fecha ]], "dd-mm-yyyy")</f>
        <v>NIVEL 974 M4 6N AM 1629 19-05-2026</v>
      </c>
      <c r="G1626" s="675" t="s">
        <v>14</v>
      </c>
      <c r="H1626" s="5">
        <v>46161</v>
      </c>
      <c r="I1626" s="675">
        <v>3.2</v>
      </c>
      <c r="J1626" s="8">
        <v>1.6500000000000001E-2</v>
      </c>
      <c r="K1626" s="8">
        <f>+IF(Dumpadas[[#This Row],[ley]]&gt;0.03,0.03,Dumpadas[[#This Row],[ley]])</f>
        <v>1.6500000000000001E-2</v>
      </c>
      <c r="L1626" s="427"/>
      <c r="M1626" s="386">
        <v>29102</v>
      </c>
      <c r="N1626" s="386"/>
      <c r="O1626" s="7"/>
      <c r="P1626" s="10" t="str" cm="1">
        <f t="array" ref="P1626">INDEX(Rangos!$E$3:$E$16,MATCH(1,(Dumpadas[[#This Row],[ley]]&gt;=Rangos!$B$3:$B$16)*(Dumpadas[[#This Row],[ley]]&lt;=Rangos!$C$3:$C$16),0))</f>
        <v>F</v>
      </c>
      <c r="R1626" s="769"/>
      <c r="S1626" s="769" t="s">
        <v>2657</v>
      </c>
      <c r="T1626" s="369">
        <v>1</v>
      </c>
      <c r="U1626" s="369">
        <v>3.2</v>
      </c>
      <c r="V1626" s="10">
        <v>1.34E-2</v>
      </c>
      <c r="Y1626" s="769"/>
      <c r="Z1626" s="769" t="s">
        <v>2657</v>
      </c>
      <c r="AA1626" s="369">
        <v>1</v>
      </c>
      <c r="AB1626" s="369">
        <v>3.2</v>
      </c>
      <c r="AC1626" s="10">
        <v>1.34E-2</v>
      </c>
      <c r="AD1626" s="10">
        <v>1.34E-2</v>
      </c>
    </row>
    <row r="1627" spans="2:30">
      <c r="B1627" s="675"/>
      <c r="C1627" s="773" t="s">
        <v>3786</v>
      </c>
      <c r="D1627" s="773" t="s">
        <v>227</v>
      </c>
      <c r="E1627" s="675">
        <v>1630</v>
      </c>
      <c r="F1627" s="410" t="str">
        <f>Dumpadas[[#This Row],[punto]] &amp; " "&amp;Dumpadas[[#This Row],[jornada]]&amp;" " &amp; Dumpadas[[#This Row],[N°Acop]] &amp; " " &amp; TEXT(Dumpadas[[#This Row],[fecha ]], "dd-mm-yyyy")</f>
        <v>NIVEL 974 M4 6N AM 1630 19-05-2026</v>
      </c>
      <c r="G1627" s="675" t="s">
        <v>14</v>
      </c>
      <c r="H1627" s="5">
        <v>46161</v>
      </c>
      <c r="I1627" s="675">
        <v>3.2</v>
      </c>
      <c r="J1627" s="8">
        <v>1.6400000000000001E-2</v>
      </c>
      <c r="K1627" s="8">
        <f>+IF(Dumpadas[[#This Row],[ley]]&gt;0.03,0.03,Dumpadas[[#This Row],[ley]])</f>
        <v>1.6400000000000001E-2</v>
      </c>
      <c r="L1627" s="427"/>
      <c r="M1627" s="386">
        <v>29102</v>
      </c>
      <c r="N1627" s="386"/>
      <c r="O1627" s="7"/>
      <c r="P1627" s="10" t="str" cm="1">
        <f t="array" ref="P1627">INDEX(Rangos!$E$3:$E$16,MATCH(1,(Dumpadas[[#This Row],[ley]]&gt;=Rangos!$B$3:$B$16)*(Dumpadas[[#This Row],[ley]]&lt;=Rangos!$C$3:$C$16),0))</f>
        <v>F</v>
      </c>
      <c r="R1627" s="769"/>
      <c r="S1627" s="769" t="s">
        <v>2658</v>
      </c>
      <c r="T1627" s="369">
        <v>1</v>
      </c>
      <c r="U1627" s="369">
        <v>3.2</v>
      </c>
      <c r="V1627" s="10">
        <v>9.7999999999999997E-3</v>
      </c>
      <c r="Y1627" s="769"/>
      <c r="Z1627" s="769" t="s">
        <v>2658</v>
      </c>
      <c r="AA1627" s="369">
        <v>1</v>
      </c>
      <c r="AB1627" s="369">
        <v>3.2</v>
      </c>
      <c r="AC1627" s="10">
        <v>9.7999999999999997E-3</v>
      </c>
      <c r="AD1627" s="10">
        <v>9.7999999999999997E-3</v>
      </c>
    </row>
    <row r="1628" spans="2:30">
      <c r="B1628" s="675"/>
      <c r="C1628" s="773" t="s">
        <v>3786</v>
      </c>
      <c r="D1628" s="773" t="s">
        <v>227</v>
      </c>
      <c r="E1628" s="675">
        <v>1631</v>
      </c>
      <c r="F1628" s="410" t="str">
        <f>Dumpadas[[#This Row],[punto]] &amp; " "&amp;Dumpadas[[#This Row],[jornada]]&amp;" " &amp; Dumpadas[[#This Row],[N°Acop]] &amp; " " &amp; TEXT(Dumpadas[[#This Row],[fecha ]], "dd-mm-yyyy")</f>
        <v>NIVEL 974 M4 6N AM 1631 19-05-2026</v>
      </c>
      <c r="G1628" s="675" t="s">
        <v>14</v>
      </c>
      <c r="H1628" s="5">
        <v>46161</v>
      </c>
      <c r="I1628" s="675">
        <v>3.2</v>
      </c>
      <c r="J1628" s="8">
        <v>1.5299999999999999E-2</v>
      </c>
      <c r="K1628" s="8">
        <f>+IF(Dumpadas[[#This Row],[ley]]&gt;0.03,0.03,Dumpadas[[#This Row],[ley]])</f>
        <v>1.5299999999999999E-2</v>
      </c>
      <c r="L1628" s="427"/>
      <c r="M1628" s="386">
        <v>29102</v>
      </c>
      <c r="N1628" s="386"/>
      <c r="O1628" s="7"/>
      <c r="P1628" s="10" t="str" cm="1">
        <f t="array" ref="P1628">INDEX(Rangos!$E$3:$E$16,MATCH(1,(Dumpadas[[#This Row],[ley]]&gt;=Rangos!$B$3:$B$16)*(Dumpadas[[#This Row],[ley]]&lt;=Rangos!$C$3:$C$16),0))</f>
        <v>F</v>
      </c>
      <c r="R1628" s="769"/>
      <c r="S1628" s="769" t="s">
        <v>2659</v>
      </c>
      <c r="T1628" s="369">
        <v>1</v>
      </c>
      <c r="U1628" s="369">
        <v>3.2</v>
      </c>
      <c r="V1628" s="10">
        <v>1.06E-2</v>
      </c>
      <c r="Y1628" s="769"/>
      <c r="Z1628" s="769" t="s">
        <v>2659</v>
      </c>
      <c r="AA1628" s="369">
        <v>1</v>
      </c>
      <c r="AB1628" s="369">
        <v>3.2</v>
      </c>
      <c r="AC1628" s="10">
        <v>1.06E-2</v>
      </c>
      <c r="AD1628" s="10">
        <v>1.06E-2</v>
      </c>
    </row>
    <row r="1629" spans="2:30">
      <c r="B1629" s="675"/>
      <c r="C1629" s="773" t="s">
        <v>3786</v>
      </c>
      <c r="D1629" s="773" t="s">
        <v>227</v>
      </c>
      <c r="E1629" s="675">
        <v>1632</v>
      </c>
      <c r="F1629" s="410" t="str">
        <f>Dumpadas[[#This Row],[punto]] &amp; " "&amp;Dumpadas[[#This Row],[jornada]]&amp;" " &amp; Dumpadas[[#This Row],[N°Acop]] &amp; " " &amp; TEXT(Dumpadas[[#This Row],[fecha ]], "dd-mm-yyyy")</f>
        <v>NIVEL 974 M4 6N AM 1632 19-05-2026</v>
      </c>
      <c r="G1629" s="675" t="s">
        <v>14</v>
      </c>
      <c r="H1629" s="5">
        <v>46161</v>
      </c>
      <c r="I1629" s="675">
        <v>3.2</v>
      </c>
      <c r="J1629" s="8">
        <v>1.83E-2</v>
      </c>
      <c r="K1629" s="8">
        <f>+IF(Dumpadas[[#This Row],[ley]]&gt;0.03,0.03,Dumpadas[[#This Row],[ley]])</f>
        <v>1.83E-2</v>
      </c>
      <c r="L1629" s="427"/>
      <c r="M1629" s="386">
        <v>29102</v>
      </c>
      <c r="N1629" s="386"/>
      <c r="O1629" s="7"/>
      <c r="P1629" s="10" t="str" cm="1">
        <f t="array" ref="P1629">INDEX(Rangos!$E$3:$E$16,MATCH(1,(Dumpadas[[#This Row],[ley]]&gt;=Rangos!$B$3:$B$16)*(Dumpadas[[#This Row],[ley]]&lt;=Rangos!$C$3:$C$16),0))</f>
        <v>G</v>
      </c>
      <c r="R1629" s="769"/>
      <c r="S1629" s="769" t="s">
        <v>2660</v>
      </c>
      <c r="T1629" s="369">
        <v>1</v>
      </c>
      <c r="U1629" s="369">
        <v>3.2</v>
      </c>
      <c r="V1629" s="10">
        <v>9.2999999999999992E-3</v>
      </c>
      <c r="Y1629" s="769"/>
      <c r="Z1629" s="769" t="s">
        <v>2660</v>
      </c>
      <c r="AA1629" s="369">
        <v>1</v>
      </c>
      <c r="AB1629" s="369">
        <v>3.2</v>
      </c>
      <c r="AC1629" s="10">
        <v>9.2999999999999992E-3</v>
      </c>
      <c r="AD1629" s="10">
        <v>9.2999999999999992E-3</v>
      </c>
    </row>
    <row r="1630" spans="2:30">
      <c r="B1630" s="675"/>
      <c r="C1630" s="773" t="s">
        <v>3786</v>
      </c>
      <c r="D1630" s="773" t="s">
        <v>227</v>
      </c>
      <c r="E1630" s="675">
        <v>1633</v>
      </c>
      <c r="F1630" s="410" t="str">
        <f>Dumpadas[[#This Row],[punto]] &amp; " "&amp;Dumpadas[[#This Row],[jornada]]&amp;" " &amp; Dumpadas[[#This Row],[N°Acop]] &amp; " " &amp; TEXT(Dumpadas[[#This Row],[fecha ]], "dd-mm-yyyy")</f>
        <v>NIVEL 974 M4 6N AM 1633 19-05-2026</v>
      </c>
      <c r="G1630" s="675" t="s">
        <v>14</v>
      </c>
      <c r="H1630" s="5">
        <v>46161</v>
      </c>
      <c r="I1630" s="675">
        <v>3.2</v>
      </c>
      <c r="J1630" s="8">
        <v>1.6799999999999999E-2</v>
      </c>
      <c r="K1630" s="8">
        <f>+IF(Dumpadas[[#This Row],[ley]]&gt;0.03,0.03,Dumpadas[[#This Row],[ley]])</f>
        <v>1.6799999999999999E-2</v>
      </c>
      <c r="L1630" s="427"/>
      <c r="M1630" s="386">
        <v>29102</v>
      </c>
      <c r="N1630" s="386"/>
      <c r="O1630" s="7"/>
      <c r="P1630" s="10" t="str" cm="1">
        <f t="array" ref="P1630">INDEX(Rangos!$E$3:$E$16,MATCH(1,(Dumpadas[[#This Row],[ley]]&gt;=Rangos!$B$3:$B$16)*(Dumpadas[[#This Row],[ley]]&lt;=Rangos!$C$3:$C$16),0))</f>
        <v>F</v>
      </c>
      <c r="R1630" s="769"/>
      <c r="S1630" s="769" t="s">
        <v>2661</v>
      </c>
      <c r="T1630" s="369">
        <v>1</v>
      </c>
      <c r="U1630" s="369">
        <v>3.2</v>
      </c>
      <c r="V1630" s="10">
        <v>9.5999999999999992E-3</v>
      </c>
      <c r="Y1630" s="769"/>
      <c r="Z1630" s="769" t="s">
        <v>2661</v>
      </c>
      <c r="AA1630" s="369">
        <v>1</v>
      </c>
      <c r="AB1630" s="369">
        <v>3.2</v>
      </c>
      <c r="AC1630" s="10">
        <v>9.5999999999999992E-3</v>
      </c>
      <c r="AD1630" s="10">
        <v>9.5999999999999992E-3</v>
      </c>
    </row>
    <row r="1631" spans="2:30">
      <c r="B1631" s="675"/>
      <c r="C1631" s="773" t="s">
        <v>3786</v>
      </c>
      <c r="D1631" s="773" t="s">
        <v>227</v>
      </c>
      <c r="E1631" s="675">
        <v>1634</v>
      </c>
      <c r="F1631" s="410" t="str">
        <f>Dumpadas[[#This Row],[punto]] &amp; " "&amp;Dumpadas[[#This Row],[jornada]]&amp;" " &amp; Dumpadas[[#This Row],[N°Acop]] &amp; " " &amp; TEXT(Dumpadas[[#This Row],[fecha ]], "dd-mm-yyyy")</f>
        <v>NIVEL 974 M4 6N AM 1634 19-05-2026</v>
      </c>
      <c r="G1631" s="675" t="s">
        <v>14</v>
      </c>
      <c r="H1631" s="5">
        <v>46161</v>
      </c>
      <c r="I1631" s="675">
        <v>3.2</v>
      </c>
      <c r="J1631" s="8">
        <v>1.72E-2</v>
      </c>
      <c r="K1631" s="8">
        <f>+IF(Dumpadas[[#This Row],[ley]]&gt;0.03,0.03,Dumpadas[[#This Row],[ley]])</f>
        <v>1.72E-2</v>
      </c>
      <c r="L1631" s="427"/>
      <c r="M1631" s="386">
        <v>29102</v>
      </c>
      <c r="N1631" s="386"/>
      <c r="O1631" s="7"/>
      <c r="P1631" s="10" t="str" cm="1">
        <f t="array" ref="P1631">INDEX(Rangos!$E$3:$E$16,MATCH(1,(Dumpadas[[#This Row],[ley]]&gt;=Rangos!$B$3:$B$16)*(Dumpadas[[#This Row],[ley]]&lt;=Rangos!$C$3:$C$16),0))</f>
        <v>F</v>
      </c>
      <c r="R1631" s="769"/>
      <c r="S1631" s="769" t="s">
        <v>2662</v>
      </c>
      <c r="T1631" s="369">
        <v>1</v>
      </c>
      <c r="U1631" s="369">
        <v>3.2</v>
      </c>
      <c r="V1631" s="10">
        <v>8.8999999999999999E-3</v>
      </c>
      <c r="Y1631" s="769"/>
      <c r="Z1631" s="769" t="s">
        <v>2662</v>
      </c>
      <c r="AA1631" s="369">
        <v>1</v>
      </c>
      <c r="AB1631" s="369">
        <v>3.2</v>
      </c>
      <c r="AC1631" s="10">
        <v>8.8999999999999999E-3</v>
      </c>
      <c r="AD1631" s="10">
        <v>8.8999999999999999E-3</v>
      </c>
    </row>
    <row r="1632" spans="2:30">
      <c r="B1632" s="675"/>
      <c r="C1632" s="773" t="s">
        <v>3786</v>
      </c>
      <c r="D1632" s="773" t="s">
        <v>227</v>
      </c>
      <c r="E1632" s="675">
        <v>1635</v>
      </c>
      <c r="F1632" s="410" t="str">
        <f>Dumpadas[[#This Row],[punto]] &amp; " "&amp;Dumpadas[[#This Row],[jornada]]&amp;" " &amp; Dumpadas[[#This Row],[N°Acop]] &amp; " " &amp; TEXT(Dumpadas[[#This Row],[fecha ]], "dd-mm-yyyy")</f>
        <v>NIVEL 974 M4 6N AM 1635 19-05-2026</v>
      </c>
      <c r="G1632" s="675" t="s">
        <v>14</v>
      </c>
      <c r="H1632" s="5">
        <v>46161</v>
      </c>
      <c r="I1632" s="675">
        <v>3.2</v>
      </c>
      <c r="J1632" s="8">
        <v>1.7299999999999999E-2</v>
      </c>
      <c r="K1632" s="8">
        <f>+IF(Dumpadas[[#This Row],[ley]]&gt;0.03,0.03,Dumpadas[[#This Row],[ley]])</f>
        <v>1.7299999999999999E-2</v>
      </c>
      <c r="L1632" s="427"/>
      <c r="M1632" s="386">
        <v>29102</v>
      </c>
      <c r="N1632" s="386"/>
      <c r="O1632" s="7"/>
      <c r="P1632" s="10" t="str" cm="1">
        <f t="array" ref="P1632">INDEX(Rangos!$E$3:$E$16,MATCH(1,(Dumpadas[[#This Row],[ley]]&gt;=Rangos!$B$3:$B$16)*(Dumpadas[[#This Row],[ley]]&lt;=Rangos!$C$3:$C$16),0))</f>
        <v>F</v>
      </c>
      <c r="R1632" s="769"/>
      <c r="S1632" s="769" t="s">
        <v>2663</v>
      </c>
      <c r="T1632" s="369">
        <v>1</v>
      </c>
      <c r="U1632" s="369">
        <v>3.2</v>
      </c>
      <c r="V1632" s="10">
        <v>1.0999999999999999E-2</v>
      </c>
      <c r="Y1632" s="769"/>
      <c r="Z1632" s="769" t="s">
        <v>2663</v>
      </c>
      <c r="AA1632" s="369">
        <v>1</v>
      </c>
      <c r="AB1632" s="369">
        <v>3.2</v>
      </c>
      <c r="AC1632" s="10">
        <v>1.0999999999999999E-2</v>
      </c>
      <c r="AD1632" s="10">
        <v>1.0999999999999999E-2</v>
      </c>
    </row>
    <row r="1633" spans="2:30">
      <c r="B1633" s="675"/>
      <c r="C1633" s="773" t="s">
        <v>3786</v>
      </c>
      <c r="D1633" s="773" t="s">
        <v>227</v>
      </c>
      <c r="E1633" s="675">
        <v>1636</v>
      </c>
      <c r="F1633" s="410" t="str">
        <f>Dumpadas[[#This Row],[punto]] &amp; " "&amp;Dumpadas[[#This Row],[jornada]]&amp;" " &amp; Dumpadas[[#This Row],[N°Acop]] &amp; " " &amp; TEXT(Dumpadas[[#This Row],[fecha ]], "dd-mm-yyyy")</f>
        <v>NIVEL 974 M4 6N AM 1636 19-05-2026</v>
      </c>
      <c r="G1633" s="675" t="s">
        <v>14</v>
      </c>
      <c r="H1633" s="5">
        <v>46161</v>
      </c>
      <c r="I1633" s="675">
        <v>3.2</v>
      </c>
      <c r="J1633" s="8">
        <v>1.3899999999999999E-2</v>
      </c>
      <c r="K1633" s="8">
        <f>+IF(Dumpadas[[#This Row],[ley]]&gt;0.03,0.03,Dumpadas[[#This Row],[ley]])</f>
        <v>1.3899999999999999E-2</v>
      </c>
      <c r="L1633" s="427"/>
      <c r="M1633" s="386">
        <v>29102</v>
      </c>
      <c r="N1633" s="386"/>
      <c r="O1633" s="7"/>
      <c r="P1633" s="10" t="str" cm="1">
        <f t="array" ref="P1633">INDEX(Rangos!$E$3:$E$16,MATCH(1,(Dumpadas[[#This Row],[ley]]&gt;=Rangos!$B$3:$B$16)*(Dumpadas[[#This Row],[ley]]&lt;=Rangos!$C$3:$C$16),0))</f>
        <v>E</v>
      </c>
      <c r="R1633" s="769"/>
      <c r="S1633" s="769" t="s">
        <v>2664</v>
      </c>
      <c r="T1633" s="369">
        <v>1</v>
      </c>
      <c r="U1633" s="369">
        <v>3.2</v>
      </c>
      <c r="V1633" s="10">
        <v>1.4500000000000001E-2</v>
      </c>
      <c r="Y1633" s="769"/>
      <c r="Z1633" s="769" t="s">
        <v>2664</v>
      </c>
      <c r="AA1633" s="369">
        <v>1</v>
      </c>
      <c r="AB1633" s="369">
        <v>3.2</v>
      </c>
      <c r="AC1633" s="10">
        <v>1.4500000000000001E-2</v>
      </c>
      <c r="AD1633" s="10">
        <v>1.4500000000000001E-2</v>
      </c>
    </row>
    <row r="1634" spans="2:30">
      <c r="B1634" s="675"/>
      <c r="C1634" s="773" t="s">
        <v>3786</v>
      </c>
      <c r="D1634" s="773" t="s">
        <v>227</v>
      </c>
      <c r="E1634" s="675">
        <v>1637</v>
      </c>
      <c r="F1634" s="410" t="str">
        <f>Dumpadas[[#This Row],[punto]] &amp; " "&amp;Dumpadas[[#This Row],[jornada]]&amp;" " &amp; Dumpadas[[#This Row],[N°Acop]] &amp; " " &amp; TEXT(Dumpadas[[#This Row],[fecha ]], "dd-mm-yyyy")</f>
        <v>NIVEL 974 M4 6N AM 1637 19-05-2026</v>
      </c>
      <c r="G1634" s="675" t="s">
        <v>14</v>
      </c>
      <c r="H1634" s="5">
        <v>46161</v>
      </c>
      <c r="I1634" s="675">
        <v>3.2</v>
      </c>
      <c r="J1634" s="8">
        <v>1.47E-2</v>
      </c>
      <c r="K1634" s="8">
        <f>+IF(Dumpadas[[#This Row],[ley]]&gt;0.03,0.03,Dumpadas[[#This Row],[ley]])</f>
        <v>1.47E-2</v>
      </c>
      <c r="L1634" s="427"/>
      <c r="M1634" s="386">
        <v>29102</v>
      </c>
      <c r="N1634" s="386"/>
      <c r="O1634" s="7"/>
      <c r="P1634" s="10" t="str" cm="1">
        <f t="array" ref="P1634">INDEX(Rangos!$E$3:$E$16,MATCH(1,(Dumpadas[[#This Row],[ley]]&gt;=Rangos!$B$3:$B$16)*(Dumpadas[[#This Row],[ley]]&lt;=Rangos!$C$3:$C$16),0))</f>
        <v>E</v>
      </c>
      <c r="R1634" s="769"/>
      <c r="S1634" s="769" t="s">
        <v>2665</v>
      </c>
      <c r="T1634" s="369">
        <v>1</v>
      </c>
      <c r="U1634" s="369">
        <v>3.2</v>
      </c>
      <c r="V1634" s="10">
        <v>1.29E-2</v>
      </c>
      <c r="Y1634" s="769"/>
      <c r="Z1634" s="769" t="s">
        <v>2665</v>
      </c>
      <c r="AA1634" s="369">
        <v>1</v>
      </c>
      <c r="AB1634" s="369">
        <v>3.2</v>
      </c>
      <c r="AC1634" s="10">
        <v>1.29E-2</v>
      </c>
      <c r="AD1634" s="10">
        <v>1.29E-2</v>
      </c>
    </row>
    <row r="1635" spans="2:30">
      <c r="B1635" s="675"/>
      <c r="C1635" s="773" t="s">
        <v>3786</v>
      </c>
      <c r="D1635" s="773" t="s">
        <v>227</v>
      </c>
      <c r="E1635" s="675">
        <v>1638</v>
      </c>
      <c r="F1635" s="410" t="str">
        <f>Dumpadas[[#This Row],[punto]] &amp; " "&amp;Dumpadas[[#This Row],[jornada]]&amp;" " &amp; Dumpadas[[#This Row],[N°Acop]] &amp; " " &amp; TEXT(Dumpadas[[#This Row],[fecha ]], "dd-mm-yyyy")</f>
        <v>NIVEL 974 M4 6N AM 1638 19-05-2026</v>
      </c>
      <c r="G1635" s="675" t="s">
        <v>14</v>
      </c>
      <c r="H1635" s="5">
        <v>46161</v>
      </c>
      <c r="I1635" s="675">
        <v>3.2</v>
      </c>
      <c r="J1635" s="8">
        <v>1.5900000000000001E-2</v>
      </c>
      <c r="K1635" s="8">
        <f>+IF(Dumpadas[[#This Row],[ley]]&gt;0.03,0.03,Dumpadas[[#This Row],[ley]])</f>
        <v>1.5900000000000001E-2</v>
      </c>
      <c r="L1635" s="427"/>
      <c r="M1635" s="386">
        <v>29102</v>
      </c>
      <c r="N1635" s="386"/>
      <c r="O1635" s="7"/>
      <c r="P1635" s="10" t="str" cm="1">
        <f t="array" ref="P1635">INDEX(Rangos!$E$3:$E$16,MATCH(1,(Dumpadas[[#This Row],[ley]]&gt;=Rangos!$B$3:$B$16)*(Dumpadas[[#This Row],[ley]]&lt;=Rangos!$C$3:$C$16),0))</f>
        <v>F</v>
      </c>
      <c r="R1635" s="769"/>
      <c r="S1635" s="769" t="s">
        <v>2666</v>
      </c>
      <c r="T1635" s="369">
        <v>1</v>
      </c>
      <c r="U1635" s="369">
        <v>3.2</v>
      </c>
      <c r="V1635" s="10">
        <v>1.8200000000000001E-2</v>
      </c>
      <c r="Y1635" s="769"/>
      <c r="Z1635" s="769" t="s">
        <v>2666</v>
      </c>
      <c r="AA1635" s="369">
        <v>1</v>
      </c>
      <c r="AB1635" s="369">
        <v>3.2</v>
      </c>
      <c r="AC1635" s="10">
        <v>1.8200000000000001E-2</v>
      </c>
      <c r="AD1635" s="10">
        <v>1.8200000000000001E-2</v>
      </c>
    </row>
    <row r="1636" spans="2:30">
      <c r="B1636" s="675"/>
      <c r="C1636" s="773" t="s">
        <v>3786</v>
      </c>
      <c r="D1636" s="773" t="s">
        <v>227</v>
      </c>
      <c r="E1636" s="675">
        <v>1639</v>
      </c>
      <c r="F1636" s="410" t="str">
        <f>Dumpadas[[#This Row],[punto]] &amp; " "&amp;Dumpadas[[#This Row],[jornada]]&amp;" " &amp; Dumpadas[[#This Row],[N°Acop]] &amp; " " &amp; TEXT(Dumpadas[[#This Row],[fecha ]], "dd-mm-yyyy")</f>
        <v>NIVEL 974 M4 6N AM 1639 19-05-2026</v>
      </c>
      <c r="G1636" s="675" t="s">
        <v>14</v>
      </c>
      <c r="H1636" s="5">
        <v>46161</v>
      </c>
      <c r="I1636" s="675">
        <v>3.2</v>
      </c>
      <c r="J1636" s="8">
        <v>1.41E-2</v>
      </c>
      <c r="K1636" s="8">
        <f>+IF(Dumpadas[[#This Row],[ley]]&gt;0.03,0.03,Dumpadas[[#This Row],[ley]])</f>
        <v>1.41E-2</v>
      </c>
      <c r="L1636" s="427"/>
      <c r="M1636" s="386">
        <v>29103</v>
      </c>
      <c r="N1636" s="386"/>
      <c r="O1636" s="7"/>
      <c r="P1636" s="10" t="str" cm="1">
        <f t="array" ref="P1636">INDEX(Rangos!$E$3:$E$16,MATCH(1,(Dumpadas[[#This Row],[ley]]&gt;=Rangos!$B$3:$B$16)*(Dumpadas[[#This Row],[ley]]&lt;=Rangos!$C$3:$C$16),0))</f>
        <v>E</v>
      </c>
      <c r="R1636" s="769"/>
      <c r="S1636" s="769" t="s">
        <v>2667</v>
      </c>
      <c r="T1636" s="369">
        <v>1</v>
      </c>
      <c r="U1636" s="369">
        <v>3.2</v>
      </c>
      <c r="V1636" s="10">
        <v>1.7399999999999999E-2</v>
      </c>
      <c r="Y1636" s="769"/>
      <c r="Z1636" s="769" t="s">
        <v>2667</v>
      </c>
      <c r="AA1636" s="369">
        <v>1</v>
      </c>
      <c r="AB1636" s="369">
        <v>3.2</v>
      </c>
      <c r="AC1636" s="10">
        <v>1.7399999999999999E-2</v>
      </c>
      <c r="AD1636" s="10">
        <v>1.7399999999999999E-2</v>
      </c>
    </row>
    <row r="1637" spans="2:30">
      <c r="B1637" s="675"/>
      <c r="C1637" s="773" t="s">
        <v>3786</v>
      </c>
      <c r="D1637" s="773" t="s">
        <v>227</v>
      </c>
      <c r="E1637" s="675">
        <v>1640</v>
      </c>
      <c r="F1637" s="410" t="str">
        <f>Dumpadas[[#This Row],[punto]] &amp; " "&amp;Dumpadas[[#This Row],[jornada]]&amp;" " &amp; Dumpadas[[#This Row],[N°Acop]] &amp; " " &amp; TEXT(Dumpadas[[#This Row],[fecha ]], "dd-mm-yyyy")</f>
        <v>NIVEL 974 M4 6N AM 1640 19-05-2026</v>
      </c>
      <c r="G1637" s="675" t="s">
        <v>14</v>
      </c>
      <c r="H1637" s="5">
        <v>46161</v>
      </c>
      <c r="I1637" s="675">
        <v>3.2</v>
      </c>
      <c r="J1637" s="8">
        <v>1.4500000000000001E-2</v>
      </c>
      <c r="K1637" s="8">
        <f>+IF(Dumpadas[[#This Row],[ley]]&gt;0.03,0.03,Dumpadas[[#This Row],[ley]])</f>
        <v>1.4500000000000001E-2</v>
      </c>
      <c r="L1637" s="427"/>
      <c r="M1637" s="386">
        <v>29103</v>
      </c>
      <c r="N1637" s="386"/>
      <c r="O1637" s="7"/>
      <c r="P1637" s="10" t="str" cm="1">
        <f t="array" ref="P1637">INDEX(Rangos!$E$3:$E$16,MATCH(1,(Dumpadas[[#This Row],[ley]]&gt;=Rangos!$B$3:$B$16)*(Dumpadas[[#This Row],[ley]]&lt;=Rangos!$C$3:$C$16),0))</f>
        <v>E</v>
      </c>
      <c r="R1637" s="769"/>
      <c r="S1637" s="769" t="s">
        <v>2668</v>
      </c>
      <c r="T1637" s="369">
        <v>1</v>
      </c>
      <c r="U1637" s="369">
        <v>3.2</v>
      </c>
      <c r="V1637" s="10">
        <v>1.4200000000000001E-2</v>
      </c>
      <c r="Y1637" s="769"/>
      <c r="Z1637" s="769" t="s">
        <v>2668</v>
      </c>
      <c r="AA1637" s="369">
        <v>1</v>
      </c>
      <c r="AB1637" s="369">
        <v>3.2</v>
      </c>
      <c r="AC1637" s="10">
        <v>1.4200000000000001E-2</v>
      </c>
      <c r="AD1637" s="10">
        <v>1.4200000000000001E-2</v>
      </c>
    </row>
    <row r="1638" spans="2:30">
      <c r="B1638" s="675"/>
      <c r="C1638" s="773" t="s">
        <v>3786</v>
      </c>
      <c r="D1638" s="773" t="s">
        <v>227</v>
      </c>
      <c r="E1638" s="675">
        <v>1641</v>
      </c>
      <c r="F1638" s="410" t="str">
        <f>Dumpadas[[#This Row],[punto]] &amp; " "&amp;Dumpadas[[#This Row],[jornada]]&amp;" " &amp; Dumpadas[[#This Row],[N°Acop]] &amp; " " &amp; TEXT(Dumpadas[[#This Row],[fecha ]], "dd-mm-yyyy")</f>
        <v>NIVEL 974 M4 6N AM 1641 19-05-2026</v>
      </c>
      <c r="G1638" s="675" t="s">
        <v>14</v>
      </c>
      <c r="H1638" s="5">
        <v>46161</v>
      </c>
      <c r="I1638" s="675">
        <v>3.2</v>
      </c>
      <c r="J1638" s="8">
        <v>1.61E-2</v>
      </c>
      <c r="K1638" s="8">
        <f>+IF(Dumpadas[[#This Row],[ley]]&gt;0.03,0.03,Dumpadas[[#This Row],[ley]])</f>
        <v>1.61E-2</v>
      </c>
      <c r="L1638" s="427"/>
      <c r="M1638" s="386">
        <v>29103</v>
      </c>
      <c r="N1638" s="386"/>
      <c r="O1638" s="7"/>
      <c r="P1638" s="10" t="str" cm="1">
        <f t="array" ref="P1638">INDEX(Rangos!$E$3:$E$16,MATCH(1,(Dumpadas[[#This Row],[ley]]&gt;=Rangos!$B$3:$B$16)*(Dumpadas[[#This Row],[ley]]&lt;=Rangos!$C$3:$C$16),0))</f>
        <v>F</v>
      </c>
      <c r="R1638" s="769"/>
      <c r="S1638" s="769" t="s">
        <v>2669</v>
      </c>
      <c r="T1638" s="369">
        <v>1</v>
      </c>
      <c r="U1638" s="369">
        <v>3.2</v>
      </c>
      <c r="V1638" s="10">
        <v>1.89E-2</v>
      </c>
      <c r="Y1638" s="769"/>
      <c r="Z1638" s="769" t="s">
        <v>2669</v>
      </c>
      <c r="AA1638" s="369">
        <v>1</v>
      </c>
      <c r="AB1638" s="369">
        <v>3.2</v>
      </c>
      <c r="AC1638" s="10">
        <v>1.89E-2</v>
      </c>
      <c r="AD1638" s="10">
        <v>1.89E-2</v>
      </c>
    </row>
    <row r="1639" spans="2:30">
      <c r="B1639" s="675"/>
      <c r="C1639" s="773" t="s">
        <v>3786</v>
      </c>
      <c r="D1639" s="773" t="s">
        <v>227</v>
      </c>
      <c r="E1639" s="675">
        <v>1642</v>
      </c>
      <c r="F1639" s="410" t="str">
        <f>Dumpadas[[#This Row],[punto]] &amp; " "&amp;Dumpadas[[#This Row],[jornada]]&amp;" " &amp; Dumpadas[[#This Row],[N°Acop]] &amp; " " &amp; TEXT(Dumpadas[[#This Row],[fecha ]], "dd-mm-yyyy")</f>
        <v>NIVEL 974 M4 6N AM 1642 19-05-2026</v>
      </c>
      <c r="G1639" s="675" t="s">
        <v>14</v>
      </c>
      <c r="H1639" s="5">
        <v>46161</v>
      </c>
      <c r="I1639" s="675">
        <v>3.2</v>
      </c>
      <c r="J1639" s="8">
        <v>1.43E-2</v>
      </c>
      <c r="K1639" s="8">
        <f>+IF(Dumpadas[[#This Row],[ley]]&gt;0.03,0.03,Dumpadas[[#This Row],[ley]])</f>
        <v>1.43E-2</v>
      </c>
      <c r="L1639" s="427"/>
      <c r="M1639" s="386">
        <v>29103</v>
      </c>
      <c r="N1639" s="386"/>
      <c r="O1639" s="7"/>
      <c r="P1639" s="10" t="str" cm="1">
        <f t="array" ref="P1639">INDEX(Rangos!$E$3:$E$16,MATCH(1,(Dumpadas[[#This Row],[ley]]&gt;=Rangos!$B$3:$B$16)*(Dumpadas[[#This Row],[ley]]&lt;=Rangos!$C$3:$C$16),0))</f>
        <v>E</v>
      </c>
      <c r="R1639" s="769"/>
      <c r="S1639" s="769" t="s">
        <v>2670</v>
      </c>
      <c r="T1639" s="369">
        <v>1</v>
      </c>
      <c r="U1639" s="369">
        <v>3.2</v>
      </c>
      <c r="V1639" s="10">
        <v>1.2E-2</v>
      </c>
      <c r="Y1639" s="769"/>
      <c r="Z1639" s="769" t="s">
        <v>2670</v>
      </c>
      <c r="AA1639" s="369">
        <v>1</v>
      </c>
      <c r="AB1639" s="369">
        <v>3.2</v>
      </c>
      <c r="AC1639" s="10">
        <v>1.2E-2</v>
      </c>
      <c r="AD1639" s="10">
        <v>1.2E-2</v>
      </c>
    </row>
    <row r="1640" spans="2:30">
      <c r="B1640" s="675"/>
      <c r="C1640" s="773" t="s">
        <v>3786</v>
      </c>
      <c r="D1640" s="773" t="s">
        <v>227</v>
      </c>
      <c r="E1640" s="675">
        <v>1643</v>
      </c>
      <c r="F1640" s="410" t="str">
        <f>Dumpadas[[#This Row],[punto]] &amp; " "&amp;Dumpadas[[#This Row],[jornada]]&amp;" " &amp; Dumpadas[[#This Row],[N°Acop]] &amp; " " &amp; TEXT(Dumpadas[[#This Row],[fecha ]], "dd-mm-yyyy")</f>
        <v>NIVEL 974 M4 6N AM 1643 19-05-2026</v>
      </c>
      <c r="G1640" s="675" t="s">
        <v>14</v>
      </c>
      <c r="H1640" s="5">
        <v>46161</v>
      </c>
      <c r="I1640" s="675">
        <v>3.2</v>
      </c>
      <c r="J1640" s="8">
        <v>1.54E-2</v>
      </c>
      <c r="K1640" s="8">
        <f>+IF(Dumpadas[[#This Row],[ley]]&gt;0.03,0.03,Dumpadas[[#This Row],[ley]])</f>
        <v>1.54E-2</v>
      </c>
      <c r="L1640" s="427"/>
      <c r="M1640" s="386">
        <v>29103</v>
      </c>
      <c r="N1640" s="386"/>
      <c r="O1640" s="7"/>
      <c r="P1640" s="10" t="str" cm="1">
        <f t="array" ref="P1640">INDEX(Rangos!$E$3:$E$16,MATCH(1,(Dumpadas[[#This Row],[ley]]&gt;=Rangos!$B$3:$B$16)*(Dumpadas[[#This Row],[ley]]&lt;=Rangos!$C$3:$C$16),0))</f>
        <v>F</v>
      </c>
      <c r="R1640" s="769"/>
      <c r="S1640" s="769" t="s">
        <v>2671</v>
      </c>
      <c r="T1640" s="369">
        <v>1</v>
      </c>
      <c r="U1640" s="369">
        <v>3.2</v>
      </c>
      <c r="V1640" s="10">
        <v>1.89E-2</v>
      </c>
      <c r="Y1640" s="769"/>
      <c r="Z1640" s="769" t="s">
        <v>2671</v>
      </c>
      <c r="AA1640" s="369">
        <v>1</v>
      </c>
      <c r="AB1640" s="369">
        <v>3.2</v>
      </c>
      <c r="AC1640" s="10">
        <v>1.89E-2</v>
      </c>
      <c r="AD1640" s="10">
        <v>1.89E-2</v>
      </c>
    </row>
    <row r="1641" spans="2:30">
      <c r="B1641" s="535"/>
      <c r="C1641" s="535" t="s">
        <v>3804</v>
      </c>
      <c r="D1641" s="535" t="s">
        <v>3792</v>
      </c>
      <c r="E1641" s="535">
        <v>1644</v>
      </c>
      <c r="F1641" s="537" t="str">
        <f>Dumpadas[[#This Row],[punto]] &amp; " "&amp;Dumpadas[[#This Row],[jornada]]&amp;" " &amp; Dumpadas[[#This Row],[N°Acop]] &amp; " " &amp; TEXT(Dumpadas[[#This Row],[fecha ]], "dd-mm-yyyy")</f>
        <v>NIVEL 974 M4 7S L32 PM 1644 18-05-2026</v>
      </c>
      <c r="G1641" s="535" t="s">
        <v>16</v>
      </c>
      <c r="H1641" s="538">
        <v>46160</v>
      </c>
      <c r="I1641" s="535">
        <v>3.2</v>
      </c>
      <c r="J1641" s="539">
        <v>2.6200000000000001E-2</v>
      </c>
      <c r="K1641" s="539">
        <f>+IF(Dumpadas[[#This Row],[ley]]&gt;0.03,0.03,Dumpadas[[#This Row],[ley]])</f>
        <v>2.6200000000000001E-2</v>
      </c>
      <c r="L1641" s="539"/>
      <c r="M1641" s="535">
        <v>29105</v>
      </c>
      <c r="N1641" s="535"/>
      <c r="O1641" s="539"/>
      <c r="P1641" s="540" t="str" cm="1">
        <f t="array" ref="P1641">INDEX(Rangos!$E$3:$E$16,MATCH(1,(Dumpadas[[#This Row],[ley]]&gt;=Rangos!$B$3:$B$16)*(Dumpadas[[#This Row],[ley]]&lt;=Rangos!$C$3:$C$16),0))</f>
        <v>K</v>
      </c>
      <c r="R1641" s="769"/>
      <c r="S1641" s="769" t="s">
        <v>2672</v>
      </c>
      <c r="T1641" s="369">
        <v>1</v>
      </c>
      <c r="U1641" s="369">
        <v>3.2</v>
      </c>
      <c r="V1641" s="10">
        <v>1.77E-2</v>
      </c>
      <c r="Y1641" s="769"/>
      <c r="Z1641" s="769" t="s">
        <v>2672</v>
      </c>
      <c r="AA1641" s="369">
        <v>1</v>
      </c>
      <c r="AB1641" s="369">
        <v>3.2</v>
      </c>
      <c r="AC1641" s="10">
        <v>1.77E-2</v>
      </c>
      <c r="AD1641" s="10">
        <v>1.77E-2</v>
      </c>
    </row>
    <row r="1642" spans="2:30">
      <c r="B1642" s="535"/>
      <c r="C1642" s="535" t="s">
        <v>3804</v>
      </c>
      <c r="D1642" s="535" t="s">
        <v>3792</v>
      </c>
      <c r="E1642" s="535">
        <v>1645</v>
      </c>
      <c r="F1642" s="537" t="str">
        <f>Dumpadas[[#This Row],[punto]] &amp; " "&amp;Dumpadas[[#This Row],[jornada]]&amp;" " &amp; Dumpadas[[#This Row],[N°Acop]] &amp; " " &amp; TEXT(Dumpadas[[#This Row],[fecha ]], "dd-mm-yyyy")</f>
        <v>NIVEL 974 M4 7S L32 PM 1645 18-05-2026</v>
      </c>
      <c r="G1642" s="535" t="s">
        <v>16</v>
      </c>
      <c r="H1642" s="538">
        <v>46160</v>
      </c>
      <c r="I1642" s="535">
        <v>3.2</v>
      </c>
      <c r="J1642" s="539">
        <v>1.7899999999999999E-2</v>
      </c>
      <c r="K1642" s="539">
        <f>+IF(Dumpadas[[#This Row],[ley]]&gt;0.03,0.03,Dumpadas[[#This Row],[ley]])</f>
        <v>1.7899999999999999E-2</v>
      </c>
      <c r="L1642" s="539"/>
      <c r="M1642" s="535">
        <v>29105</v>
      </c>
      <c r="N1642" s="535"/>
      <c r="O1642" s="539"/>
      <c r="P1642" s="540" t="str" cm="1">
        <f t="array" ref="P1642">INDEX(Rangos!$E$3:$E$16,MATCH(1,(Dumpadas[[#This Row],[ley]]&gt;=Rangos!$B$3:$B$16)*(Dumpadas[[#This Row],[ley]]&lt;=Rangos!$C$3:$C$16),0))</f>
        <v>G</v>
      </c>
      <c r="R1642" s="769"/>
      <c r="S1642" s="769" t="s">
        <v>2673</v>
      </c>
      <c r="T1642" s="369">
        <v>1</v>
      </c>
      <c r="U1642" s="369">
        <v>3.2</v>
      </c>
      <c r="V1642" s="10">
        <v>2.07E-2</v>
      </c>
      <c r="Y1642" s="769"/>
      <c r="Z1642" s="769" t="s">
        <v>2673</v>
      </c>
      <c r="AA1642" s="369">
        <v>1</v>
      </c>
      <c r="AB1642" s="369">
        <v>3.2</v>
      </c>
      <c r="AC1642" s="10">
        <v>2.07E-2</v>
      </c>
      <c r="AD1642" s="10">
        <v>2.07E-2</v>
      </c>
    </row>
    <row r="1643" spans="2:30">
      <c r="B1643" s="675"/>
      <c r="C1643" s="773" t="s">
        <v>3804</v>
      </c>
      <c r="D1643" s="773" t="s">
        <v>3792</v>
      </c>
      <c r="E1643" s="675">
        <v>1646</v>
      </c>
      <c r="F1643" s="410" t="str">
        <f>Dumpadas[[#This Row],[punto]] &amp; " "&amp;Dumpadas[[#This Row],[jornada]]&amp;" " &amp; Dumpadas[[#This Row],[N°Acop]] &amp; " " &amp; TEXT(Dumpadas[[#This Row],[fecha ]], "dd-mm-yyyy")</f>
        <v>NIVEL 974 M4 7S L32 AM 1646 19-05-2026</v>
      </c>
      <c r="G1643" s="675" t="s">
        <v>14</v>
      </c>
      <c r="H1643" s="5">
        <v>46161</v>
      </c>
      <c r="I1643" s="675">
        <v>3.2</v>
      </c>
      <c r="J1643" s="8">
        <v>1.3299999999999999E-2</v>
      </c>
      <c r="K1643" s="8">
        <f>+IF(Dumpadas[[#This Row],[ley]]&gt;0.03,0.03,Dumpadas[[#This Row],[ley]])</f>
        <v>1.3299999999999999E-2</v>
      </c>
      <c r="L1643" s="427"/>
      <c r="M1643" s="386">
        <v>29105</v>
      </c>
      <c r="N1643" s="386"/>
      <c r="O1643" s="7"/>
      <c r="P1643" s="10" t="str" cm="1">
        <f t="array" ref="P1643">INDEX(Rangos!$E$3:$E$16,MATCH(1,(Dumpadas[[#This Row],[ley]]&gt;=Rangos!$B$3:$B$16)*(Dumpadas[[#This Row],[ley]]&lt;=Rangos!$C$3:$C$16),0))</f>
        <v>D</v>
      </c>
      <c r="R1643" s="769"/>
      <c r="S1643" s="769" t="s">
        <v>2674</v>
      </c>
      <c r="T1643" s="369">
        <v>1</v>
      </c>
      <c r="U1643" s="369">
        <v>3.2</v>
      </c>
      <c r="V1643" s="10">
        <v>2.0400000000000001E-2</v>
      </c>
      <c r="Y1643" s="769"/>
      <c r="Z1643" s="769" t="s">
        <v>2674</v>
      </c>
      <c r="AA1643" s="369">
        <v>1</v>
      </c>
      <c r="AB1643" s="369">
        <v>3.2</v>
      </c>
      <c r="AC1643" s="10">
        <v>2.0400000000000001E-2</v>
      </c>
      <c r="AD1643" s="10">
        <v>2.0400000000000001E-2</v>
      </c>
    </row>
    <row r="1644" spans="2:30">
      <c r="B1644" s="675"/>
      <c r="C1644" s="773" t="s">
        <v>3804</v>
      </c>
      <c r="D1644" s="773" t="s">
        <v>3792</v>
      </c>
      <c r="E1644" s="675">
        <v>1647</v>
      </c>
      <c r="F1644" s="410" t="str">
        <f>Dumpadas[[#This Row],[punto]] &amp; " "&amp;Dumpadas[[#This Row],[jornada]]&amp;" " &amp; Dumpadas[[#This Row],[N°Acop]] &amp; " " &amp; TEXT(Dumpadas[[#This Row],[fecha ]], "dd-mm-yyyy")</f>
        <v>NIVEL 974 M4 7S L32 AM 1647 19-05-2026</v>
      </c>
      <c r="G1644" s="675" t="s">
        <v>14</v>
      </c>
      <c r="H1644" s="5">
        <v>46161</v>
      </c>
      <c r="I1644" s="675">
        <v>3.2</v>
      </c>
      <c r="J1644" s="8">
        <v>1.8499999999999999E-2</v>
      </c>
      <c r="K1644" s="8">
        <f>+IF(Dumpadas[[#This Row],[ley]]&gt;0.03,0.03,Dumpadas[[#This Row],[ley]])</f>
        <v>1.8499999999999999E-2</v>
      </c>
      <c r="L1644" s="427"/>
      <c r="M1644" s="386">
        <v>29105</v>
      </c>
      <c r="N1644" s="386"/>
      <c r="O1644" s="7"/>
      <c r="P1644" s="10" t="str" cm="1">
        <f t="array" ref="P1644">INDEX(Rangos!$E$3:$E$16,MATCH(1,(Dumpadas[[#This Row],[ley]]&gt;=Rangos!$B$3:$B$16)*(Dumpadas[[#This Row],[ley]]&lt;=Rangos!$C$3:$C$16),0))</f>
        <v>G</v>
      </c>
      <c r="R1644" s="769"/>
      <c r="S1644" s="769" t="s">
        <v>2675</v>
      </c>
      <c r="T1644" s="369">
        <v>1</v>
      </c>
      <c r="U1644" s="369">
        <v>3.2</v>
      </c>
      <c r="V1644" s="10">
        <v>1.03E-2</v>
      </c>
      <c r="Y1644" s="769"/>
      <c r="Z1644" s="769" t="s">
        <v>2675</v>
      </c>
      <c r="AA1644" s="369">
        <v>1</v>
      </c>
      <c r="AB1644" s="369">
        <v>3.2</v>
      </c>
      <c r="AC1644" s="10">
        <v>1.03E-2</v>
      </c>
      <c r="AD1644" s="10">
        <v>1.03E-2</v>
      </c>
    </row>
    <row r="1645" spans="2:30">
      <c r="B1645" s="675"/>
      <c r="C1645" s="773" t="s">
        <v>3804</v>
      </c>
      <c r="D1645" s="773" t="s">
        <v>3792</v>
      </c>
      <c r="E1645" s="675">
        <v>1648</v>
      </c>
      <c r="F1645" s="410" t="str">
        <f>Dumpadas[[#This Row],[punto]] &amp; " "&amp;Dumpadas[[#This Row],[jornada]]&amp;" " &amp; Dumpadas[[#This Row],[N°Acop]] &amp; " " &amp; TEXT(Dumpadas[[#This Row],[fecha ]], "dd-mm-yyyy")</f>
        <v>NIVEL 974 M4 7S L32 AM 1648 19-05-2026</v>
      </c>
      <c r="G1645" s="675" t="s">
        <v>14</v>
      </c>
      <c r="H1645" s="5">
        <v>46161</v>
      </c>
      <c r="I1645" s="675">
        <v>3.2</v>
      </c>
      <c r="J1645" s="8">
        <v>1.6400000000000001E-2</v>
      </c>
      <c r="K1645" s="8">
        <f>+IF(Dumpadas[[#This Row],[ley]]&gt;0.03,0.03,Dumpadas[[#This Row],[ley]])</f>
        <v>1.6400000000000001E-2</v>
      </c>
      <c r="L1645" s="427"/>
      <c r="M1645" s="386">
        <v>29105</v>
      </c>
      <c r="N1645" s="386"/>
      <c r="O1645" s="7"/>
      <c r="P1645" s="10" t="str" cm="1">
        <f t="array" ref="P1645">INDEX(Rangos!$E$3:$E$16,MATCH(1,(Dumpadas[[#This Row],[ley]]&gt;=Rangos!$B$3:$B$16)*(Dumpadas[[#This Row],[ley]]&lt;=Rangos!$C$3:$C$16),0))</f>
        <v>F</v>
      </c>
      <c r="R1645" s="769"/>
      <c r="S1645" s="769" t="s">
        <v>2676</v>
      </c>
      <c r="T1645" s="369">
        <v>1</v>
      </c>
      <c r="U1645" s="369">
        <v>3.2</v>
      </c>
      <c r="V1645" s="10">
        <v>1.4500000000000001E-2</v>
      </c>
      <c r="Y1645" s="769"/>
      <c r="Z1645" s="769" t="s">
        <v>2676</v>
      </c>
      <c r="AA1645" s="369">
        <v>1</v>
      </c>
      <c r="AB1645" s="369">
        <v>3.2</v>
      </c>
      <c r="AC1645" s="10">
        <v>1.4500000000000001E-2</v>
      </c>
      <c r="AD1645" s="10">
        <v>1.4500000000000001E-2</v>
      </c>
    </row>
    <row r="1646" spans="2:30">
      <c r="B1646" s="675"/>
      <c r="C1646" s="773" t="s">
        <v>3804</v>
      </c>
      <c r="D1646" s="773" t="s">
        <v>3792</v>
      </c>
      <c r="E1646" s="675">
        <v>1649</v>
      </c>
      <c r="F1646" s="410" t="str">
        <f>Dumpadas[[#This Row],[punto]] &amp; " "&amp;Dumpadas[[#This Row],[jornada]]&amp;" " &amp; Dumpadas[[#This Row],[N°Acop]] &amp; " " &amp; TEXT(Dumpadas[[#This Row],[fecha ]], "dd-mm-yyyy")</f>
        <v>NIVEL 974 M4 7S L32 AM 1649 19-05-2026</v>
      </c>
      <c r="G1646" s="675" t="s">
        <v>14</v>
      </c>
      <c r="H1646" s="5">
        <v>46161</v>
      </c>
      <c r="I1646" s="675">
        <v>3.2</v>
      </c>
      <c r="J1646" s="8">
        <v>1.6400000000000001E-2</v>
      </c>
      <c r="K1646" s="8">
        <f>+IF(Dumpadas[[#This Row],[ley]]&gt;0.03,0.03,Dumpadas[[#This Row],[ley]])</f>
        <v>1.6400000000000001E-2</v>
      </c>
      <c r="L1646" s="427"/>
      <c r="M1646" s="386">
        <v>29105</v>
      </c>
      <c r="N1646" s="386"/>
      <c r="O1646" s="7"/>
      <c r="P1646" s="10" t="str" cm="1">
        <f t="array" ref="P1646">INDEX(Rangos!$E$3:$E$16,MATCH(1,(Dumpadas[[#This Row],[ley]]&gt;=Rangos!$B$3:$B$16)*(Dumpadas[[#This Row],[ley]]&lt;=Rangos!$C$3:$C$16),0))</f>
        <v>F</v>
      </c>
      <c r="R1646" s="769"/>
      <c r="S1646" s="769" t="s">
        <v>2677</v>
      </c>
      <c r="T1646" s="369">
        <v>1</v>
      </c>
      <c r="U1646" s="369">
        <v>3.2</v>
      </c>
      <c r="V1646" s="10">
        <v>8.0999999999999996E-3</v>
      </c>
      <c r="Y1646" s="769"/>
      <c r="Z1646" s="769" t="s">
        <v>2677</v>
      </c>
      <c r="AA1646" s="369">
        <v>1</v>
      </c>
      <c r="AB1646" s="369">
        <v>3.2</v>
      </c>
      <c r="AC1646" s="10">
        <v>8.0999999999999996E-3</v>
      </c>
      <c r="AD1646" s="10">
        <v>8.0999999999999996E-3</v>
      </c>
    </row>
    <row r="1647" spans="2:30">
      <c r="B1647" s="675"/>
      <c r="C1647" s="773" t="s">
        <v>3804</v>
      </c>
      <c r="D1647" s="773" t="s">
        <v>3792</v>
      </c>
      <c r="E1647" s="675">
        <v>1650</v>
      </c>
      <c r="F1647" s="410" t="str">
        <f>Dumpadas[[#This Row],[punto]] &amp; " "&amp;Dumpadas[[#This Row],[jornada]]&amp;" " &amp; Dumpadas[[#This Row],[N°Acop]] &amp; " " &amp; TEXT(Dumpadas[[#This Row],[fecha ]], "dd-mm-yyyy")</f>
        <v>NIVEL 974 M4 7S L32 AM 1650 19-05-2026</v>
      </c>
      <c r="G1647" s="675" t="s">
        <v>14</v>
      </c>
      <c r="H1647" s="5">
        <v>46161</v>
      </c>
      <c r="I1647" s="675">
        <v>3.2</v>
      </c>
      <c r="J1647" s="8">
        <v>1.7299999999999999E-2</v>
      </c>
      <c r="K1647" s="8">
        <f>+IF(Dumpadas[[#This Row],[ley]]&gt;0.03,0.03,Dumpadas[[#This Row],[ley]])</f>
        <v>1.7299999999999999E-2</v>
      </c>
      <c r="L1647" s="427"/>
      <c r="M1647" s="386">
        <v>29105</v>
      </c>
      <c r="N1647" s="386"/>
      <c r="O1647" s="7"/>
      <c r="P1647" s="10" t="str" cm="1">
        <f t="array" ref="P1647">INDEX(Rangos!$E$3:$E$16,MATCH(1,(Dumpadas[[#This Row],[ley]]&gt;=Rangos!$B$3:$B$16)*(Dumpadas[[#This Row],[ley]]&lt;=Rangos!$C$3:$C$16),0))</f>
        <v>F</v>
      </c>
      <c r="R1647" s="769"/>
      <c r="S1647" s="769" t="s">
        <v>2678</v>
      </c>
      <c r="T1647" s="369">
        <v>1</v>
      </c>
      <c r="U1647" s="369">
        <v>3.2</v>
      </c>
      <c r="V1647" s="10">
        <v>1.4200000000000001E-2</v>
      </c>
      <c r="Y1647" s="769"/>
      <c r="Z1647" s="769" t="s">
        <v>2678</v>
      </c>
      <c r="AA1647" s="369">
        <v>1</v>
      </c>
      <c r="AB1647" s="369">
        <v>3.2</v>
      </c>
      <c r="AC1647" s="10">
        <v>1.4200000000000001E-2</v>
      </c>
      <c r="AD1647" s="10">
        <v>1.4200000000000001E-2</v>
      </c>
    </row>
    <row r="1648" spans="2:30">
      <c r="B1648" s="675"/>
      <c r="C1648" s="773" t="s">
        <v>3804</v>
      </c>
      <c r="D1648" s="773" t="s">
        <v>3792</v>
      </c>
      <c r="E1648" s="675">
        <v>1651</v>
      </c>
      <c r="F1648" s="410" t="str">
        <f>Dumpadas[[#This Row],[punto]] &amp; " "&amp;Dumpadas[[#This Row],[jornada]]&amp;" " &amp; Dumpadas[[#This Row],[N°Acop]] &amp; " " &amp; TEXT(Dumpadas[[#This Row],[fecha ]], "dd-mm-yyyy")</f>
        <v>NIVEL 974 M4 7S L32 AM 1651 19-05-2026</v>
      </c>
      <c r="G1648" s="675" t="s">
        <v>14</v>
      </c>
      <c r="H1648" s="5">
        <v>46161</v>
      </c>
      <c r="I1648" s="675">
        <v>3.2</v>
      </c>
      <c r="J1648" s="8">
        <v>1.89E-2</v>
      </c>
      <c r="K1648" s="8">
        <f>+IF(Dumpadas[[#This Row],[ley]]&gt;0.03,0.03,Dumpadas[[#This Row],[ley]])</f>
        <v>1.89E-2</v>
      </c>
      <c r="L1648" s="427"/>
      <c r="M1648" s="386">
        <v>29105</v>
      </c>
      <c r="N1648" s="386"/>
      <c r="O1648" s="7"/>
      <c r="P1648" s="10" t="str" cm="1">
        <f t="array" ref="P1648">INDEX(Rangos!$E$3:$E$16,MATCH(1,(Dumpadas[[#This Row],[ley]]&gt;=Rangos!$B$3:$B$16)*(Dumpadas[[#This Row],[ley]]&lt;=Rangos!$C$3:$C$16),0))</f>
        <v>G</v>
      </c>
      <c r="R1648" s="769"/>
      <c r="S1648" s="769" t="s">
        <v>2679</v>
      </c>
      <c r="T1648" s="369">
        <v>1</v>
      </c>
      <c r="U1648" s="369">
        <v>3.2</v>
      </c>
      <c r="V1648" s="10">
        <v>1.06E-2</v>
      </c>
      <c r="Y1648" s="769"/>
      <c r="Z1648" s="769" t="s">
        <v>2679</v>
      </c>
      <c r="AA1648" s="369">
        <v>1</v>
      </c>
      <c r="AB1648" s="369">
        <v>3.2</v>
      </c>
      <c r="AC1648" s="10">
        <v>1.06E-2</v>
      </c>
      <c r="AD1648" s="10">
        <v>1.06E-2</v>
      </c>
    </row>
    <row r="1649" spans="2:30">
      <c r="B1649" s="675"/>
      <c r="C1649" s="773" t="s">
        <v>3804</v>
      </c>
      <c r="D1649" s="773" t="s">
        <v>3792</v>
      </c>
      <c r="E1649" s="675">
        <v>1652</v>
      </c>
      <c r="F1649" s="410" t="str">
        <f>Dumpadas[[#This Row],[punto]] &amp; " "&amp;Dumpadas[[#This Row],[jornada]]&amp;" " &amp; Dumpadas[[#This Row],[N°Acop]] &amp; " " &amp; TEXT(Dumpadas[[#This Row],[fecha ]], "dd-mm-yyyy")</f>
        <v>NIVEL 974 M4 7S L32 AM 1652 19-05-2026</v>
      </c>
      <c r="G1649" s="675" t="s">
        <v>14</v>
      </c>
      <c r="H1649" s="5">
        <v>46161</v>
      </c>
      <c r="I1649" s="675">
        <v>3.2</v>
      </c>
      <c r="J1649" s="8">
        <v>1.7399999999999999E-2</v>
      </c>
      <c r="K1649" s="8">
        <f>+IF(Dumpadas[[#This Row],[ley]]&gt;0.03,0.03,Dumpadas[[#This Row],[ley]])</f>
        <v>1.7399999999999999E-2</v>
      </c>
      <c r="L1649" s="427"/>
      <c r="M1649" s="386">
        <v>29105</v>
      </c>
      <c r="N1649" s="386"/>
      <c r="O1649" s="7"/>
      <c r="P1649" s="10" t="str" cm="1">
        <f t="array" ref="P1649">INDEX(Rangos!$E$3:$E$16,MATCH(1,(Dumpadas[[#This Row],[ley]]&gt;=Rangos!$B$3:$B$16)*(Dumpadas[[#This Row],[ley]]&lt;=Rangos!$C$3:$C$16),0))</f>
        <v>F</v>
      </c>
      <c r="R1649" s="769"/>
      <c r="S1649" s="769" t="s">
        <v>2680</v>
      </c>
      <c r="T1649" s="369">
        <v>1</v>
      </c>
      <c r="U1649" s="369">
        <v>3.2</v>
      </c>
      <c r="V1649" s="10">
        <v>1.4E-2</v>
      </c>
      <c r="Y1649" s="769"/>
      <c r="Z1649" s="769" t="s">
        <v>2680</v>
      </c>
      <c r="AA1649" s="369">
        <v>1</v>
      </c>
      <c r="AB1649" s="369">
        <v>3.2</v>
      </c>
      <c r="AC1649" s="10">
        <v>1.4E-2</v>
      </c>
      <c r="AD1649" s="10">
        <v>1.4E-2</v>
      </c>
    </row>
    <row r="1650" spans="2:30">
      <c r="B1650" s="675"/>
      <c r="C1650" s="773" t="s">
        <v>3804</v>
      </c>
      <c r="D1650" s="773" t="s">
        <v>3792</v>
      </c>
      <c r="E1650" s="675">
        <v>1653</v>
      </c>
      <c r="F1650" s="410" t="str">
        <f>Dumpadas[[#This Row],[punto]] &amp; " "&amp;Dumpadas[[#This Row],[jornada]]&amp;" " &amp; Dumpadas[[#This Row],[N°Acop]] &amp; " " &amp; TEXT(Dumpadas[[#This Row],[fecha ]], "dd-mm-yyyy")</f>
        <v>NIVEL 974 M4 7S L32 AM 1653 19-05-2026</v>
      </c>
      <c r="G1650" s="675" t="s">
        <v>14</v>
      </c>
      <c r="H1650" s="5">
        <v>46161</v>
      </c>
      <c r="I1650" s="675">
        <v>3.2</v>
      </c>
      <c r="J1650" s="8">
        <v>1.4200000000000001E-2</v>
      </c>
      <c r="K1650" s="8">
        <f>+IF(Dumpadas[[#This Row],[ley]]&gt;0.03,0.03,Dumpadas[[#This Row],[ley]])</f>
        <v>1.4200000000000001E-2</v>
      </c>
      <c r="L1650" s="427"/>
      <c r="M1650" s="386">
        <v>29105</v>
      </c>
      <c r="N1650" s="386"/>
      <c r="O1650" s="7"/>
      <c r="P1650" s="10" t="str" cm="1">
        <f t="array" ref="P1650">INDEX(Rangos!$E$3:$E$16,MATCH(1,(Dumpadas[[#This Row],[ley]]&gt;=Rangos!$B$3:$B$16)*(Dumpadas[[#This Row],[ley]]&lt;=Rangos!$C$3:$C$16),0))</f>
        <v>E</v>
      </c>
      <c r="R1650" s="769"/>
      <c r="S1650" s="769" t="s">
        <v>2681</v>
      </c>
      <c r="T1650" s="369">
        <v>1</v>
      </c>
      <c r="U1650" s="369">
        <v>3.2</v>
      </c>
      <c r="V1650" s="10">
        <v>1.6400000000000001E-2</v>
      </c>
      <c r="Y1650" s="769"/>
      <c r="Z1650" s="769" t="s">
        <v>2681</v>
      </c>
      <c r="AA1650" s="369">
        <v>1</v>
      </c>
      <c r="AB1650" s="369">
        <v>3.2</v>
      </c>
      <c r="AC1650" s="10">
        <v>1.6400000000000001E-2</v>
      </c>
      <c r="AD1650" s="10">
        <v>1.6400000000000001E-2</v>
      </c>
    </row>
    <row r="1651" spans="2:30">
      <c r="B1651" s="535"/>
      <c r="C1651" s="535" t="s">
        <v>3804</v>
      </c>
      <c r="D1651" s="535" t="s">
        <v>3792</v>
      </c>
      <c r="E1651" s="535">
        <v>1654</v>
      </c>
      <c r="F1651" s="537" t="str">
        <f>Dumpadas[[#This Row],[punto]] &amp; " "&amp;Dumpadas[[#This Row],[jornada]]&amp;" " &amp; Dumpadas[[#This Row],[N°Acop]] &amp; " " &amp; TEXT(Dumpadas[[#This Row],[fecha ]], "dd-mm-yyyy")</f>
        <v>NIVEL 974 M4 7S L32 AM 1654 19-05-2026</v>
      </c>
      <c r="G1651" s="535" t="s">
        <v>14</v>
      </c>
      <c r="H1651" s="538">
        <v>46161</v>
      </c>
      <c r="I1651" s="535">
        <v>3.2</v>
      </c>
      <c r="J1651" s="539">
        <v>1.24E-2</v>
      </c>
      <c r="K1651" s="539">
        <f>+IF(Dumpadas[[#This Row],[ley]]&gt;0.03,0.03,Dumpadas[[#This Row],[ley]])</f>
        <v>1.24E-2</v>
      </c>
      <c r="L1651" s="539"/>
      <c r="M1651" s="535">
        <v>29113</v>
      </c>
      <c r="N1651" s="535"/>
      <c r="O1651" s="539"/>
      <c r="P1651" s="540" t="str" cm="1">
        <f t="array" ref="P1651">INDEX(Rangos!$E$3:$E$16,MATCH(1,(Dumpadas[[#This Row],[ley]]&gt;=Rangos!$B$3:$B$16)*(Dumpadas[[#This Row],[ley]]&lt;=Rangos!$C$3:$C$16),0))</f>
        <v>D</v>
      </c>
      <c r="R1651" s="769"/>
      <c r="S1651" s="769" t="s">
        <v>2682</v>
      </c>
      <c r="T1651" s="369">
        <v>1</v>
      </c>
      <c r="U1651" s="369">
        <v>3.2</v>
      </c>
      <c r="V1651" s="10">
        <v>8.6999999999999994E-3</v>
      </c>
      <c r="Y1651" s="769"/>
      <c r="Z1651" s="769" t="s">
        <v>2682</v>
      </c>
      <c r="AA1651" s="369">
        <v>1</v>
      </c>
      <c r="AB1651" s="369">
        <v>3.2</v>
      </c>
      <c r="AC1651" s="10">
        <v>8.6999999999999994E-3</v>
      </c>
      <c r="AD1651" s="10">
        <v>8.6999999999999994E-3</v>
      </c>
    </row>
    <row r="1652" spans="2:30">
      <c r="B1652" s="535"/>
      <c r="C1652" s="535" t="s">
        <v>3804</v>
      </c>
      <c r="D1652" s="535" t="s">
        <v>3792</v>
      </c>
      <c r="E1652" s="535">
        <v>1655</v>
      </c>
      <c r="F1652" s="537" t="str">
        <f>Dumpadas[[#This Row],[punto]] &amp; " "&amp;Dumpadas[[#This Row],[jornada]]&amp;" " &amp; Dumpadas[[#This Row],[N°Acop]] &amp; " " &amp; TEXT(Dumpadas[[#This Row],[fecha ]], "dd-mm-yyyy")</f>
        <v>NIVEL 974 M4 7S L32 AM 1655 19-05-2026</v>
      </c>
      <c r="G1652" s="535" t="s">
        <v>14</v>
      </c>
      <c r="H1652" s="538">
        <v>46161</v>
      </c>
      <c r="I1652" s="535">
        <v>3.2</v>
      </c>
      <c r="J1652" s="539">
        <v>1.55E-2</v>
      </c>
      <c r="K1652" s="539">
        <f>+IF(Dumpadas[[#This Row],[ley]]&gt;0.03,0.03,Dumpadas[[#This Row],[ley]])</f>
        <v>1.55E-2</v>
      </c>
      <c r="L1652" s="539"/>
      <c r="M1652" s="535">
        <v>29113</v>
      </c>
      <c r="N1652" s="535"/>
      <c r="O1652" s="539"/>
      <c r="P1652" s="540" t="str" cm="1">
        <f t="array" ref="P1652">INDEX(Rangos!$E$3:$E$16,MATCH(1,(Dumpadas[[#This Row],[ley]]&gt;=Rangos!$B$3:$B$16)*(Dumpadas[[#This Row],[ley]]&lt;=Rangos!$C$3:$C$16),0))</f>
        <v>F</v>
      </c>
      <c r="R1652" s="769"/>
      <c r="S1652" s="769" t="s">
        <v>2687</v>
      </c>
      <c r="T1652" s="369">
        <v>1</v>
      </c>
      <c r="U1652" s="369">
        <v>3.2</v>
      </c>
      <c r="V1652" s="10">
        <v>1.4999999999999999E-2</v>
      </c>
      <c r="Y1652" s="769"/>
      <c r="Z1652" s="769" t="s">
        <v>2687</v>
      </c>
      <c r="AA1652" s="369">
        <v>1</v>
      </c>
      <c r="AB1652" s="369">
        <v>3.2</v>
      </c>
      <c r="AC1652" s="10">
        <v>1.4999999999999999E-2</v>
      </c>
      <c r="AD1652" s="10">
        <v>1.4999999999999999E-2</v>
      </c>
    </row>
    <row r="1653" spans="2:30">
      <c r="B1653" s="535"/>
      <c r="C1653" s="535" t="s">
        <v>3804</v>
      </c>
      <c r="D1653" s="535" t="s">
        <v>3792</v>
      </c>
      <c r="E1653" s="535">
        <v>1656</v>
      </c>
      <c r="F1653" s="537" t="str">
        <f>Dumpadas[[#This Row],[punto]] &amp; " "&amp;Dumpadas[[#This Row],[jornada]]&amp;" " &amp; Dumpadas[[#This Row],[N°Acop]] &amp; " " &amp; TEXT(Dumpadas[[#This Row],[fecha ]], "dd-mm-yyyy")</f>
        <v>NIVEL 974 M4 7S L32 AM 1656 19-05-2026</v>
      </c>
      <c r="G1653" s="535" t="s">
        <v>14</v>
      </c>
      <c r="H1653" s="538">
        <v>46161</v>
      </c>
      <c r="I1653" s="535">
        <v>3.2</v>
      </c>
      <c r="J1653" s="539">
        <v>1.7100000000000001E-2</v>
      </c>
      <c r="K1653" s="539">
        <f>+IF(Dumpadas[[#This Row],[ley]]&gt;0.03,0.03,Dumpadas[[#This Row],[ley]])</f>
        <v>1.7100000000000001E-2</v>
      </c>
      <c r="L1653" s="539"/>
      <c r="M1653" s="535">
        <v>29113</v>
      </c>
      <c r="N1653" s="535"/>
      <c r="O1653" s="539"/>
      <c r="P1653" s="540" t="str" cm="1">
        <f t="array" ref="P1653">INDEX(Rangos!$E$3:$E$16,MATCH(1,(Dumpadas[[#This Row],[ley]]&gt;=Rangos!$B$3:$B$16)*(Dumpadas[[#This Row],[ley]]&lt;=Rangos!$C$3:$C$16),0))</f>
        <v>F</v>
      </c>
      <c r="R1653" s="769"/>
      <c r="S1653" s="769" t="s">
        <v>2688</v>
      </c>
      <c r="T1653" s="369">
        <v>1</v>
      </c>
      <c r="U1653" s="369">
        <v>3.2</v>
      </c>
      <c r="V1653" s="10">
        <v>1.66E-2</v>
      </c>
      <c r="Y1653" s="769"/>
      <c r="Z1653" s="769" t="s">
        <v>2688</v>
      </c>
      <c r="AA1653" s="369">
        <v>1</v>
      </c>
      <c r="AB1653" s="369">
        <v>3.2</v>
      </c>
      <c r="AC1653" s="10">
        <v>1.66E-2</v>
      </c>
      <c r="AD1653" s="10">
        <v>1.66E-2</v>
      </c>
    </row>
    <row r="1654" spans="2:30">
      <c r="B1654" s="675"/>
      <c r="C1654" s="773" t="s">
        <v>3804</v>
      </c>
      <c r="D1654" s="773" t="s">
        <v>3792</v>
      </c>
      <c r="E1654" s="675">
        <v>1657</v>
      </c>
      <c r="F1654" s="410" t="str">
        <f>Dumpadas[[#This Row],[punto]] &amp; " "&amp;Dumpadas[[#This Row],[jornada]]&amp;" " &amp; Dumpadas[[#This Row],[N°Acop]] &amp; " " &amp; TEXT(Dumpadas[[#This Row],[fecha ]], "dd-mm-yyyy")</f>
        <v>NIVEL 974 M4 7S L32 AM 1657 20-05-2026</v>
      </c>
      <c r="G1654" s="675" t="s">
        <v>14</v>
      </c>
      <c r="H1654" s="5">
        <v>46162</v>
      </c>
      <c r="I1654" s="675">
        <v>3.2</v>
      </c>
      <c r="J1654" s="8">
        <v>1.44E-2</v>
      </c>
      <c r="K1654" s="8">
        <f>+IF(Dumpadas[[#This Row],[ley]]&gt;0.03,0.03,Dumpadas[[#This Row],[ley]])</f>
        <v>1.44E-2</v>
      </c>
      <c r="L1654" s="427"/>
      <c r="M1654" s="386">
        <v>29113</v>
      </c>
      <c r="N1654" s="386"/>
      <c r="O1654" s="7"/>
      <c r="P1654" s="10" t="str" cm="1">
        <f t="array" ref="P1654">INDEX(Rangos!$E$3:$E$16,MATCH(1,(Dumpadas[[#This Row],[ley]]&gt;=Rangos!$B$3:$B$16)*(Dumpadas[[#This Row],[ley]]&lt;=Rangos!$C$3:$C$16),0))</f>
        <v>E</v>
      </c>
      <c r="R1654" s="769"/>
      <c r="S1654" s="769" t="s">
        <v>2689</v>
      </c>
      <c r="T1654" s="369">
        <v>1</v>
      </c>
      <c r="U1654" s="369">
        <v>3.2</v>
      </c>
      <c r="V1654" s="10">
        <v>1.6199999999999999E-2</v>
      </c>
      <c r="Y1654" s="769"/>
      <c r="Z1654" s="769" t="s">
        <v>2689</v>
      </c>
      <c r="AA1654" s="369">
        <v>1</v>
      </c>
      <c r="AB1654" s="369">
        <v>3.2</v>
      </c>
      <c r="AC1654" s="10">
        <v>1.6199999999999999E-2</v>
      </c>
      <c r="AD1654" s="10">
        <v>1.6199999999999999E-2</v>
      </c>
    </row>
    <row r="1655" spans="2:30">
      <c r="B1655" s="675"/>
      <c r="C1655" s="773" t="s">
        <v>3804</v>
      </c>
      <c r="D1655" s="773" t="s">
        <v>3792</v>
      </c>
      <c r="E1655" s="675">
        <v>1658</v>
      </c>
      <c r="F1655" s="410" t="str">
        <f>Dumpadas[[#This Row],[punto]] &amp; " "&amp;Dumpadas[[#This Row],[jornada]]&amp;" " &amp; Dumpadas[[#This Row],[N°Acop]] &amp; " " &amp; TEXT(Dumpadas[[#This Row],[fecha ]], "dd-mm-yyyy")</f>
        <v>NIVEL 974 M4 7S L32 AM 1658 20-05-2026</v>
      </c>
      <c r="G1655" s="675" t="s">
        <v>14</v>
      </c>
      <c r="H1655" s="5">
        <v>46162</v>
      </c>
      <c r="I1655" s="675">
        <v>3.2</v>
      </c>
      <c r="J1655" s="8">
        <v>1.2200000000000001E-2</v>
      </c>
      <c r="K1655" s="8">
        <f>+IF(Dumpadas[[#This Row],[ley]]&gt;0.03,0.03,Dumpadas[[#This Row],[ley]])</f>
        <v>1.2200000000000001E-2</v>
      </c>
      <c r="L1655" s="427"/>
      <c r="M1655" s="386">
        <v>29113</v>
      </c>
      <c r="N1655" s="386"/>
      <c r="O1655" s="7"/>
      <c r="P1655" s="10" t="str" cm="1">
        <f t="array" ref="P1655">INDEX(Rangos!$E$3:$E$16,MATCH(1,(Dumpadas[[#This Row],[ley]]&gt;=Rangos!$B$3:$B$16)*(Dumpadas[[#This Row],[ley]]&lt;=Rangos!$C$3:$C$16),0))</f>
        <v>D</v>
      </c>
      <c r="R1655" s="769"/>
      <c r="S1655" s="769" t="s">
        <v>2690</v>
      </c>
      <c r="T1655" s="369">
        <v>1</v>
      </c>
      <c r="U1655" s="369">
        <v>3.2</v>
      </c>
      <c r="V1655" s="10">
        <v>1.32E-2</v>
      </c>
      <c r="Y1655" s="769"/>
      <c r="Z1655" s="769" t="s">
        <v>2690</v>
      </c>
      <c r="AA1655" s="369">
        <v>1</v>
      </c>
      <c r="AB1655" s="369">
        <v>3.2</v>
      </c>
      <c r="AC1655" s="10">
        <v>1.32E-2</v>
      </c>
      <c r="AD1655" s="10">
        <v>1.32E-2</v>
      </c>
    </row>
    <row r="1656" spans="2:30">
      <c r="B1656" s="675"/>
      <c r="C1656" s="773" t="s">
        <v>3804</v>
      </c>
      <c r="D1656" s="773" t="s">
        <v>3792</v>
      </c>
      <c r="E1656" s="675">
        <v>1659</v>
      </c>
      <c r="F1656" s="410" t="str">
        <f>Dumpadas[[#This Row],[punto]] &amp; " "&amp;Dumpadas[[#This Row],[jornada]]&amp;" " &amp; Dumpadas[[#This Row],[N°Acop]] &amp; " " &amp; TEXT(Dumpadas[[#This Row],[fecha ]], "dd-mm-yyyy")</f>
        <v>NIVEL 974 M4 7S L32 AM 1659 20-05-2026</v>
      </c>
      <c r="G1656" s="675" t="s">
        <v>14</v>
      </c>
      <c r="H1656" s="5">
        <v>46162</v>
      </c>
      <c r="I1656" s="675">
        <v>3.2</v>
      </c>
      <c r="J1656" s="8">
        <v>1.18E-2</v>
      </c>
      <c r="K1656" s="8">
        <f>+IF(Dumpadas[[#This Row],[ley]]&gt;0.03,0.03,Dumpadas[[#This Row],[ley]])</f>
        <v>1.18E-2</v>
      </c>
      <c r="L1656" s="427"/>
      <c r="M1656" s="386">
        <v>29113</v>
      </c>
      <c r="N1656" s="386"/>
      <c r="O1656" s="7"/>
      <c r="P1656" s="10" t="str" cm="1">
        <f t="array" ref="P1656">INDEX(Rangos!$E$3:$E$16,MATCH(1,(Dumpadas[[#This Row],[ley]]&gt;=Rangos!$B$3:$B$16)*(Dumpadas[[#This Row],[ley]]&lt;=Rangos!$C$3:$C$16),0))</f>
        <v>C</v>
      </c>
      <c r="R1656" s="769"/>
      <c r="S1656" s="769" t="s">
        <v>2691</v>
      </c>
      <c r="T1656" s="369">
        <v>1</v>
      </c>
      <c r="U1656" s="369">
        <v>3.2</v>
      </c>
      <c r="V1656" s="10">
        <v>1.47E-2</v>
      </c>
      <c r="Y1656" s="769"/>
      <c r="Z1656" s="769" t="s">
        <v>2691</v>
      </c>
      <c r="AA1656" s="369">
        <v>1</v>
      </c>
      <c r="AB1656" s="369">
        <v>3.2</v>
      </c>
      <c r="AC1656" s="10">
        <v>1.47E-2</v>
      </c>
      <c r="AD1656" s="10">
        <v>1.47E-2</v>
      </c>
    </row>
    <row r="1657" spans="2:30">
      <c r="B1657" s="535"/>
      <c r="C1657" s="535" t="s">
        <v>3786</v>
      </c>
      <c r="D1657" s="535" t="s">
        <v>227</v>
      </c>
      <c r="E1657" s="535">
        <v>1660</v>
      </c>
      <c r="F1657" s="537" t="str">
        <f>Dumpadas[[#This Row],[punto]] &amp; " "&amp;Dumpadas[[#This Row],[jornada]]&amp;" " &amp; Dumpadas[[#This Row],[N°Acop]] &amp; " " &amp; TEXT(Dumpadas[[#This Row],[fecha ]], "dd-mm-yyyy")</f>
        <v>NIVEL 974 M4 6N AM 1660 20-05-2026</v>
      </c>
      <c r="G1657" s="535" t="s">
        <v>14</v>
      </c>
      <c r="H1657" s="538">
        <v>46162</v>
      </c>
      <c r="I1657" s="535">
        <v>3.2</v>
      </c>
      <c r="J1657" s="539">
        <v>9.9000000000000008E-3</v>
      </c>
      <c r="K1657" s="539">
        <f>+IF(Dumpadas[[#This Row],[ley]]&gt;0.03,0.03,Dumpadas[[#This Row],[ley]])</f>
        <v>9.9000000000000008E-3</v>
      </c>
      <c r="L1657" s="539"/>
      <c r="M1657" s="535">
        <v>29113</v>
      </c>
      <c r="N1657" s="535"/>
      <c r="O1657" s="539"/>
      <c r="P1657" s="540" t="str" cm="1">
        <f t="array" ref="P1657">INDEX(Rangos!$E$3:$E$16,MATCH(1,(Dumpadas[[#This Row],[ley]]&gt;=Rangos!$B$3:$B$16)*(Dumpadas[[#This Row],[ley]]&lt;=Rangos!$C$3:$C$16),0))</f>
        <v>B</v>
      </c>
      <c r="R1657" s="769"/>
      <c r="S1657" s="769" t="s">
        <v>2692</v>
      </c>
      <c r="T1657" s="369">
        <v>1</v>
      </c>
      <c r="U1657" s="369">
        <v>3.2</v>
      </c>
      <c r="V1657" s="10">
        <v>1.32E-2</v>
      </c>
      <c r="Y1657" s="769"/>
      <c r="Z1657" s="769" t="s">
        <v>2692</v>
      </c>
      <c r="AA1657" s="369">
        <v>1</v>
      </c>
      <c r="AB1657" s="369">
        <v>3.2</v>
      </c>
      <c r="AC1657" s="10">
        <v>1.32E-2</v>
      </c>
      <c r="AD1657" s="10">
        <v>1.32E-2</v>
      </c>
    </row>
    <row r="1658" spans="2:30">
      <c r="B1658" s="535"/>
      <c r="C1658" s="535" t="s">
        <v>3786</v>
      </c>
      <c r="D1658" s="535" t="s">
        <v>227</v>
      </c>
      <c r="E1658" s="535">
        <v>1661</v>
      </c>
      <c r="F1658" s="537" t="str">
        <f>Dumpadas[[#This Row],[punto]] &amp; " "&amp;Dumpadas[[#This Row],[jornada]]&amp;" " &amp; Dumpadas[[#This Row],[N°Acop]] &amp; " " &amp; TEXT(Dumpadas[[#This Row],[fecha ]], "dd-mm-yyyy")</f>
        <v>NIVEL 974 M4 6N AM 1661 20-05-2026</v>
      </c>
      <c r="G1658" s="535" t="s">
        <v>14</v>
      </c>
      <c r="H1658" s="538">
        <v>46162</v>
      </c>
      <c r="I1658" s="535">
        <v>3.2</v>
      </c>
      <c r="J1658" s="539">
        <v>1.1900000000000001E-2</v>
      </c>
      <c r="K1658" s="539">
        <f>+IF(Dumpadas[[#This Row],[ley]]&gt;0.03,0.03,Dumpadas[[#This Row],[ley]])</f>
        <v>1.1900000000000001E-2</v>
      </c>
      <c r="L1658" s="539"/>
      <c r="M1658" s="535">
        <v>29113</v>
      </c>
      <c r="N1658" s="535"/>
      <c r="O1658" s="539"/>
      <c r="P1658" s="540" t="str" cm="1">
        <f t="array" ref="P1658">INDEX(Rangos!$E$3:$E$16,MATCH(1,(Dumpadas[[#This Row],[ley]]&gt;=Rangos!$B$3:$B$16)*(Dumpadas[[#This Row],[ley]]&lt;=Rangos!$C$3:$C$16),0))</f>
        <v>C</v>
      </c>
      <c r="R1658" s="769"/>
      <c r="S1658" s="769" t="s">
        <v>2693</v>
      </c>
      <c r="T1658" s="369">
        <v>1</v>
      </c>
      <c r="U1658" s="369">
        <v>3.2</v>
      </c>
      <c r="V1658" s="10">
        <v>1.2200000000000001E-2</v>
      </c>
      <c r="Y1658" s="769"/>
      <c r="Z1658" s="769" t="s">
        <v>2693</v>
      </c>
      <c r="AA1658" s="369">
        <v>1</v>
      </c>
      <c r="AB1658" s="369">
        <v>3.2</v>
      </c>
      <c r="AC1658" s="10">
        <v>1.2200000000000001E-2</v>
      </c>
      <c r="AD1658" s="10">
        <v>1.2200000000000001E-2</v>
      </c>
    </row>
    <row r="1659" spans="2:30">
      <c r="B1659" s="535"/>
      <c r="C1659" s="535" t="s">
        <v>3786</v>
      </c>
      <c r="D1659" s="535" t="s">
        <v>227</v>
      </c>
      <c r="E1659" s="535">
        <v>1662</v>
      </c>
      <c r="F1659" s="537" t="str">
        <f>Dumpadas[[#This Row],[punto]] &amp; " "&amp;Dumpadas[[#This Row],[jornada]]&amp;" " &amp; Dumpadas[[#This Row],[N°Acop]] &amp; " " &amp; TEXT(Dumpadas[[#This Row],[fecha ]], "dd-mm-yyyy")</f>
        <v>NIVEL 974 M4 6N AM 1662 20-05-2026</v>
      </c>
      <c r="G1659" s="535" t="s">
        <v>14</v>
      </c>
      <c r="H1659" s="538">
        <v>46162</v>
      </c>
      <c r="I1659" s="535">
        <v>3.2</v>
      </c>
      <c r="J1659" s="539">
        <v>8.9999999999999993E-3</v>
      </c>
      <c r="K1659" s="539">
        <f>+IF(Dumpadas[[#This Row],[ley]]&gt;0.03,0.03,Dumpadas[[#This Row],[ley]])</f>
        <v>8.9999999999999993E-3</v>
      </c>
      <c r="L1659" s="539"/>
      <c r="M1659" s="535">
        <v>29115</v>
      </c>
      <c r="N1659" s="535"/>
      <c r="O1659" s="539"/>
      <c r="P1659" s="540" t="str" cm="1">
        <f t="array" ref="P1659">INDEX(Rangos!$E$3:$E$16,MATCH(1,(Dumpadas[[#This Row],[ley]]&gt;=Rangos!$B$3:$B$16)*(Dumpadas[[#This Row],[ley]]&lt;=Rangos!$C$3:$C$16),0))</f>
        <v>B</v>
      </c>
      <c r="R1659" s="769"/>
      <c r="S1659" s="769" t="s">
        <v>2694</v>
      </c>
      <c r="T1659" s="369">
        <v>1</v>
      </c>
      <c r="U1659" s="369">
        <v>3.2</v>
      </c>
      <c r="V1659" s="10">
        <v>1.03E-2</v>
      </c>
      <c r="Y1659" s="769"/>
      <c r="Z1659" s="769" t="s">
        <v>2694</v>
      </c>
      <c r="AA1659" s="369">
        <v>1</v>
      </c>
      <c r="AB1659" s="369">
        <v>3.2</v>
      </c>
      <c r="AC1659" s="10">
        <v>1.03E-2</v>
      </c>
      <c r="AD1659" s="10">
        <v>1.03E-2</v>
      </c>
    </row>
    <row r="1660" spans="2:30">
      <c r="B1660" s="535"/>
      <c r="C1660" s="535" t="s">
        <v>3786</v>
      </c>
      <c r="D1660" s="535" t="s">
        <v>227</v>
      </c>
      <c r="E1660" s="535">
        <v>1663</v>
      </c>
      <c r="F1660" s="537" t="str">
        <f>Dumpadas[[#This Row],[punto]] &amp; " "&amp;Dumpadas[[#This Row],[jornada]]&amp;" " &amp; Dumpadas[[#This Row],[N°Acop]] &amp; " " &amp; TEXT(Dumpadas[[#This Row],[fecha ]], "dd-mm-yyyy")</f>
        <v>NIVEL 974 M4 6N AM 1663 20-05-2026</v>
      </c>
      <c r="G1660" s="535" t="s">
        <v>14</v>
      </c>
      <c r="H1660" s="538">
        <v>46162</v>
      </c>
      <c r="I1660" s="535">
        <v>3.2</v>
      </c>
      <c r="J1660" s="539">
        <v>1.21E-2</v>
      </c>
      <c r="K1660" s="539">
        <f>+IF(Dumpadas[[#This Row],[ley]]&gt;0.03,0.03,Dumpadas[[#This Row],[ley]])</f>
        <v>1.21E-2</v>
      </c>
      <c r="L1660" s="539"/>
      <c r="M1660" s="535">
        <v>29115</v>
      </c>
      <c r="N1660" s="535"/>
      <c r="O1660" s="539"/>
      <c r="P1660" s="540" t="str" cm="1">
        <f t="array" ref="P1660">INDEX(Rangos!$E$3:$E$16,MATCH(1,(Dumpadas[[#This Row],[ley]]&gt;=Rangos!$B$3:$B$16)*(Dumpadas[[#This Row],[ley]]&lt;=Rangos!$C$3:$C$16),0))</f>
        <v>D</v>
      </c>
      <c r="R1660" s="769"/>
      <c r="S1660" s="769" t="s">
        <v>2695</v>
      </c>
      <c r="T1660" s="369">
        <v>1</v>
      </c>
      <c r="U1660" s="369">
        <v>3.2</v>
      </c>
      <c r="V1660" s="10">
        <v>1.7399999999999999E-2</v>
      </c>
      <c r="Y1660" s="769"/>
      <c r="Z1660" s="769" t="s">
        <v>2695</v>
      </c>
      <c r="AA1660" s="369">
        <v>1</v>
      </c>
      <c r="AB1660" s="369">
        <v>3.2</v>
      </c>
      <c r="AC1660" s="10">
        <v>1.7399999999999999E-2</v>
      </c>
      <c r="AD1660" s="10">
        <v>1.7399999999999999E-2</v>
      </c>
    </row>
    <row r="1661" spans="2:30">
      <c r="B1661" s="535"/>
      <c r="C1661" s="535" t="s">
        <v>3786</v>
      </c>
      <c r="D1661" s="535" t="s">
        <v>227</v>
      </c>
      <c r="E1661" s="535">
        <v>1664</v>
      </c>
      <c r="F1661" s="537" t="str">
        <f>Dumpadas[[#This Row],[punto]] &amp; " "&amp;Dumpadas[[#This Row],[jornada]]&amp;" " &amp; Dumpadas[[#This Row],[N°Acop]] &amp; " " &amp; TEXT(Dumpadas[[#This Row],[fecha ]], "dd-mm-yyyy")</f>
        <v>NIVEL 974 M4 6N AM 1664 20-05-2026</v>
      </c>
      <c r="G1661" s="535" t="s">
        <v>14</v>
      </c>
      <c r="H1661" s="538">
        <v>46162</v>
      </c>
      <c r="I1661" s="535">
        <v>3.2</v>
      </c>
      <c r="J1661" s="539">
        <v>1.0699999999999999E-2</v>
      </c>
      <c r="K1661" s="539">
        <f>+IF(Dumpadas[[#This Row],[ley]]&gt;0.03,0.03,Dumpadas[[#This Row],[ley]])</f>
        <v>1.0699999999999999E-2</v>
      </c>
      <c r="L1661" s="539"/>
      <c r="M1661" s="535">
        <v>29115</v>
      </c>
      <c r="N1661" s="535"/>
      <c r="O1661" s="539"/>
      <c r="P1661" s="540" t="str" cm="1">
        <f t="array" ref="P1661">INDEX(Rangos!$E$3:$E$16,MATCH(1,(Dumpadas[[#This Row],[ley]]&gt;=Rangos!$B$3:$B$16)*(Dumpadas[[#This Row],[ley]]&lt;=Rangos!$C$3:$C$16),0))</f>
        <v>C</v>
      </c>
      <c r="R1661" s="769"/>
      <c r="S1661" s="769" t="s">
        <v>2696</v>
      </c>
      <c r="T1661" s="369">
        <v>1</v>
      </c>
      <c r="U1661" s="369">
        <v>3.2</v>
      </c>
      <c r="V1661" s="10">
        <v>1.47E-2</v>
      </c>
      <c r="Y1661" s="769"/>
      <c r="Z1661" s="769" t="s">
        <v>2696</v>
      </c>
      <c r="AA1661" s="369">
        <v>1</v>
      </c>
      <c r="AB1661" s="369">
        <v>3.2</v>
      </c>
      <c r="AC1661" s="10">
        <v>1.47E-2</v>
      </c>
      <c r="AD1661" s="10">
        <v>1.47E-2</v>
      </c>
    </row>
    <row r="1662" spans="2:30">
      <c r="B1662" s="535"/>
      <c r="C1662" s="535" t="s">
        <v>3786</v>
      </c>
      <c r="D1662" s="535" t="s">
        <v>227</v>
      </c>
      <c r="E1662" s="535">
        <v>1665</v>
      </c>
      <c r="F1662" s="537" t="str">
        <f>Dumpadas[[#This Row],[punto]] &amp; " "&amp;Dumpadas[[#This Row],[jornada]]&amp;" " &amp; Dumpadas[[#This Row],[N°Acop]] &amp; " " &amp; TEXT(Dumpadas[[#This Row],[fecha ]], "dd-mm-yyyy")</f>
        <v>NIVEL 974 M4 6N AM 1665 20-05-2026</v>
      </c>
      <c r="G1662" s="535" t="s">
        <v>14</v>
      </c>
      <c r="H1662" s="538">
        <v>46162</v>
      </c>
      <c r="I1662" s="535">
        <v>3.2</v>
      </c>
      <c r="J1662" s="539">
        <v>1.1299999999999999E-2</v>
      </c>
      <c r="K1662" s="539">
        <f>+IF(Dumpadas[[#This Row],[ley]]&gt;0.03,0.03,Dumpadas[[#This Row],[ley]])</f>
        <v>1.1299999999999999E-2</v>
      </c>
      <c r="L1662" s="539"/>
      <c r="M1662" s="535">
        <v>29115</v>
      </c>
      <c r="N1662" s="535"/>
      <c r="O1662" s="539"/>
      <c r="P1662" s="540" t="str" cm="1">
        <f t="array" ref="P1662">INDEX(Rangos!$E$3:$E$16,MATCH(1,(Dumpadas[[#This Row],[ley]]&gt;=Rangos!$B$3:$B$16)*(Dumpadas[[#This Row],[ley]]&lt;=Rangos!$C$3:$C$16),0))</f>
        <v>C</v>
      </c>
      <c r="R1662" s="769"/>
      <c r="S1662" s="769" t="s">
        <v>2697</v>
      </c>
      <c r="T1662" s="369">
        <v>1</v>
      </c>
      <c r="U1662" s="369">
        <v>3.2</v>
      </c>
      <c r="V1662" s="10">
        <v>1.18E-2</v>
      </c>
      <c r="Y1662" s="769"/>
      <c r="Z1662" s="769" t="s">
        <v>2697</v>
      </c>
      <c r="AA1662" s="369">
        <v>1</v>
      </c>
      <c r="AB1662" s="369">
        <v>3.2</v>
      </c>
      <c r="AC1662" s="10">
        <v>1.18E-2</v>
      </c>
      <c r="AD1662" s="10">
        <v>1.18E-2</v>
      </c>
    </row>
    <row r="1663" spans="2:30">
      <c r="B1663" s="535"/>
      <c r="C1663" s="535" t="s">
        <v>3786</v>
      </c>
      <c r="D1663" s="535" t="s">
        <v>227</v>
      </c>
      <c r="E1663" s="535">
        <v>1666</v>
      </c>
      <c r="F1663" s="537" t="str">
        <f>Dumpadas[[#This Row],[punto]] &amp; " "&amp;Dumpadas[[#This Row],[jornada]]&amp;" " &amp; Dumpadas[[#This Row],[N°Acop]] &amp; " " &amp; TEXT(Dumpadas[[#This Row],[fecha ]], "dd-mm-yyyy")</f>
        <v>NIVEL 974 M4 6N AM 1666 20-05-2026</v>
      </c>
      <c r="G1663" s="535" t="s">
        <v>14</v>
      </c>
      <c r="H1663" s="538">
        <v>46162</v>
      </c>
      <c r="I1663" s="535">
        <v>3.2</v>
      </c>
      <c r="J1663" s="539">
        <v>8.8999999999999999E-3</v>
      </c>
      <c r="K1663" s="539">
        <f>+IF(Dumpadas[[#This Row],[ley]]&gt;0.03,0.03,Dumpadas[[#This Row],[ley]])</f>
        <v>8.8999999999999999E-3</v>
      </c>
      <c r="L1663" s="539"/>
      <c r="M1663" s="535">
        <v>29115</v>
      </c>
      <c r="N1663" s="535"/>
      <c r="O1663" s="539"/>
      <c r="P1663" s="540" t="str" cm="1">
        <f t="array" ref="P1663">INDEX(Rangos!$E$3:$E$16,MATCH(1,(Dumpadas[[#This Row],[ley]]&gt;=Rangos!$B$3:$B$16)*(Dumpadas[[#This Row],[ley]]&lt;=Rangos!$C$3:$C$16),0))</f>
        <v>A</v>
      </c>
      <c r="R1663" s="769"/>
      <c r="S1663" s="769" t="s">
        <v>2698</v>
      </c>
      <c r="T1663" s="369">
        <v>1</v>
      </c>
      <c r="U1663" s="369">
        <v>3.2</v>
      </c>
      <c r="V1663" s="10">
        <v>1.6400000000000001E-2</v>
      </c>
      <c r="Y1663" s="769"/>
      <c r="Z1663" s="769" t="s">
        <v>2698</v>
      </c>
      <c r="AA1663" s="369">
        <v>1</v>
      </c>
      <c r="AB1663" s="369">
        <v>3.2</v>
      </c>
      <c r="AC1663" s="10">
        <v>1.6400000000000001E-2</v>
      </c>
      <c r="AD1663" s="10">
        <v>1.6400000000000001E-2</v>
      </c>
    </row>
    <row r="1664" spans="2:30">
      <c r="B1664" s="535"/>
      <c r="C1664" s="535" t="s">
        <v>3786</v>
      </c>
      <c r="D1664" s="535" t="s">
        <v>227</v>
      </c>
      <c r="E1664" s="535">
        <v>1667</v>
      </c>
      <c r="F1664" s="537" t="str">
        <f>Dumpadas[[#This Row],[punto]] &amp; " "&amp;Dumpadas[[#This Row],[jornada]]&amp;" " &amp; Dumpadas[[#This Row],[N°Acop]] &amp; " " &amp; TEXT(Dumpadas[[#This Row],[fecha ]], "dd-mm-yyyy")</f>
        <v>NIVEL 974 M4 6N AM 1667 20-05-2026</v>
      </c>
      <c r="G1664" s="535" t="s">
        <v>14</v>
      </c>
      <c r="H1664" s="538">
        <v>46162</v>
      </c>
      <c r="I1664" s="535">
        <v>3.2</v>
      </c>
      <c r="J1664" s="539">
        <v>1.01E-2</v>
      </c>
      <c r="K1664" s="539">
        <f>+IF(Dumpadas[[#This Row],[ley]]&gt;0.03,0.03,Dumpadas[[#This Row],[ley]])</f>
        <v>1.01E-2</v>
      </c>
      <c r="L1664" s="539"/>
      <c r="M1664" s="535">
        <v>29115</v>
      </c>
      <c r="N1664" s="535"/>
      <c r="O1664" s="539"/>
      <c r="P1664" s="540" t="str" cm="1">
        <f t="array" ref="P1664">INDEX(Rangos!$E$3:$E$16,MATCH(1,(Dumpadas[[#This Row],[ley]]&gt;=Rangos!$B$3:$B$16)*(Dumpadas[[#This Row],[ley]]&lt;=Rangos!$C$3:$C$16),0))</f>
        <v>B</v>
      </c>
      <c r="R1664" s="769"/>
      <c r="S1664" s="769" t="s">
        <v>2699</v>
      </c>
      <c r="T1664" s="369">
        <v>1</v>
      </c>
      <c r="U1664" s="369">
        <v>3.2</v>
      </c>
      <c r="V1664" s="10">
        <v>1.72E-2</v>
      </c>
      <c r="Y1664" s="769"/>
      <c r="Z1664" s="769" t="s">
        <v>2699</v>
      </c>
      <c r="AA1664" s="369">
        <v>1</v>
      </c>
      <c r="AB1664" s="369">
        <v>3.2</v>
      </c>
      <c r="AC1664" s="10">
        <v>1.72E-2</v>
      </c>
      <c r="AD1664" s="10">
        <v>1.72E-2</v>
      </c>
    </row>
    <row r="1665" spans="2:30">
      <c r="B1665" s="535"/>
      <c r="C1665" s="535" t="s">
        <v>3786</v>
      </c>
      <c r="D1665" s="535" t="s">
        <v>227</v>
      </c>
      <c r="E1665" s="535">
        <v>1668</v>
      </c>
      <c r="F1665" s="537" t="str">
        <f>Dumpadas[[#This Row],[punto]] &amp; " "&amp;Dumpadas[[#This Row],[jornada]]&amp;" " &amp; Dumpadas[[#This Row],[N°Acop]] &amp; " " &amp; TEXT(Dumpadas[[#This Row],[fecha ]], "dd-mm-yyyy")</f>
        <v>NIVEL 974 M4 6N AM 1668 20-05-2026</v>
      </c>
      <c r="G1665" s="535" t="s">
        <v>14</v>
      </c>
      <c r="H1665" s="538">
        <v>46162</v>
      </c>
      <c r="I1665" s="535">
        <v>3.2</v>
      </c>
      <c r="J1665" s="539">
        <v>1.5800000000000002E-2</v>
      </c>
      <c r="K1665" s="539">
        <f>+IF(Dumpadas[[#This Row],[ley]]&gt;0.03,0.03,Dumpadas[[#This Row],[ley]])</f>
        <v>1.5800000000000002E-2</v>
      </c>
      <c r="L1665" s="539"/>
      <c r="M1665" s="535">
        <v>29115</v>
      </c>
      <c r="N1665" s="535"/>
      <c r="O1665" s="539"/>
      <c r="P1665" s="540" t="str" cm="1">
        <f t="array" ref="P1665">INDEX(Rangos!$E$3:$E$16,MATCH(1,(Dumpadas[[#This Row],[ley]]&gt;=Rangos!$B$3:$B$16)*(Dumpadas[[#This Row],[ley]]&lt;=Rangos!$C$3:$C$16),0))</f>
        <v>F</v>
      </c>
      <c r="R1665" s="769"/>
      <c r="S1665" s="769" t="s">
        <v>2700</v>
      </c>
      <c r="T1665" s="369">
        <v>1</v>
      </c>
      <c r="U1665" s="369">
        <v>3.2</v>
      </c>
      <c r="V1665" s="10">
        <v>1.7000000000000001E-2</v>
      </c>
      <c r="Y1665" s="769"/>
      <c r="Z1665" s="769" t="s">
        <v>2700</v>
      </c>
      <c r="AA1665" s="369">
        <v>1</v>
      </c>
      <c r="AB1665" s="369">
        <v>3.2</v>
      </c>
      <c r="AC1665" s="10">
        <v>1.7000000000000001E-2</v>
      </c>
      <c r="AD1665" s="10">
        <v>1.7000000000000001E-2</v>
      </c>
    </row>
    <row r="1666" spans="2:30">
      <c r="B1666" s="535"/>
      <c r="C1666" s="535" t="s">
        <v>3786</v>
      </c>
      <c r="D1666" s="535" t="s">
        <v>227</v>
      </c>
      <c r="E1666" s="535">
        <v>1669</v>
      </c>
      <c r="F1666" s="537" t="str">
        <f>Dumpadas[[#This Row],[punto]] &amp; " "&amp;Dumpadas[[#This Row],[jornada]]&amp;" " &amp; Dumpadas[[#This Row],[N°Acop]] &amp; " " &amp; TEXT(Dumpadas[[#This Row],[fecha ]], "dd-mm-yyyy")</f>
        <v>NIVEL 974 M4 6N AM 1669 20-05-2026</v>
      </c>
      <c r="G1666" s="535" t="s">
        <v>14</v>
      </c>
      <c r="H1666" s="538">
        <v>46162</v>
      </c>
      <c r="I1666" s="535">
        <v>3.2</v>
      </c>
      <c r="J1666" s="539">
        <v>1.3100000000000001E-2</v>
      </c>
      <c r="K1666" s="539">
        <f>+IF(Dumpadas[[#This Row],[ley]]&gt;0.03,0.03,Dumpadas[[#This Row],[ley]])</f>
        <v>1.3100000000000001E-2</v>
      </c>
      <c r="L1666" s="539"/>
      <c r="M1666" s="535">
        <v>29115</v>
      </c>
      <c r="N1666" s="535"/>
      <c r="O1666" s="539"/>
      <c r="P1666" s="540" t="str" cm="1">
        <f t="array" ref="P1666">INDEX(Rangos!$E$3:$E$16,MATCH(1,(Dumpadas[[#This Row],[ley]]&gt;=Rangos!$B$3:$B$16)*(Dumpadas[[#This Row],[ley]]&lt;=Rangos!$C$3:$C$16),0))</f>
        <v>D</v>
      </c>
      <c r="R1666" s="769"/>
      <c r="S1666" s="769" t="s">
        <v>2702</v>
      </c>
      <c r="T1666" s="369">
        <v>1</v>
      </c>
      <c r="U1666" s="369">
        <v>3.2</v>
      </c>
      <c r="V1666" s="10">
        <v>1.23E-2</v>
      </c>
      <c r="Y1666" s="769"/>
      <c r="Z1666" s="769" t="s">
        <v>2702</v>
      </c>
      <c r="AA1666" s="369">
        <v>1</v>
      </c>
      <c r="AB1666" s="369">
        <v>3.2</v>
      </c>
      <c r="AC1666" s="10">
        <v>1.23E-2</v>
      </c>
      <c r="AD1666" s="10">
        <v>1.23E-2</v>
      </c>
    </row>
    <row r="1667" spans="2:30">
      <c r="B1667" s="535"/>
      <c r="C1667" s="535" t="s">
        <v>3786</v>
      </c>
      <c r="D1667" s="535" t="s">
        <v>227</v>
      </c>
      <c r="E1667" s="535">
        <v>1670</v>
      </c>
      <c r="F1667" s="537" t="str">
        <f>Dumpadas[[#This Row],[punto]] &amp; " "&amp;Dumpadas[[#This Row],[jornada]]&amp;" " &amp; Dumpadas[[#This Row],[N°Acop]] &amp; " " &amp; TEXT(Dumpadas[[#This Row],[fecha ]], "dd-mm-yyyy")</f>
        <v>NIVEL 974 M4 6N AM 1670 20-05-2026</v>
      </c>
      <c r="G1667" s="535" t="s">
        <v>14</v>
      </c>
      <c r="H1667" s="538">
        <v>46162</v>
      </c>
      <c r="I1667" s="535">
        <v>3.2</v>
      </c>
      <c r="J1667" s="539">
        <v>1.01E-2</v>
      </c>
      <c r="K1667" s="539">
        <f>+IF(Dumpadas[[#This Row],[ley]]&gt;0.03,0.03,Dumpadas[[#This Row],[ley]])</f>
        <v>1.01E-2</v>
      </c>
      <c r="L1667" s="539"/>
      <c r="M1667" s="535">
        <v>29115</v>
      </c>
      <c r="N1667" s="535"/>
      <c r="O1667" s="539"/>
      <c r="P1667" s="540" t="str" cm="1">
        <f t="array" ref="P1667">INDEX(Rangos!$E$3:$E$16,MATCH(1,(Dumpadas[[#This Row],[ley]]&gt;=Rangos!$B$3:$B$16)*(Dumpadas[[#This Row],[ley]]&lt;=Rangos!$C$3:$C$16),0))</f>
        <v>B</v>
      </c>
      <c r="R1667" s="769"/>
      <c r="S1667" s="769" t="s">
        <v>2703</v>
      </c>
      <c r="T1667" s="369">
        <v>1</v>
      </c>
      <c r="U1667" s="369">
        <v>3.2</v>
      </c>
      <c r="V1667" s="10">
        <v>1.5599999999999999E-2</v>
      </c>
      <c r="Y1667" s="769"/>
      <c r="Z1667" s="769" t="s">
        <v>2703</v>
      </c>
      <c r="AA1667" s="369">
        <v>1</v>
      </c>
      <c r="AB1667" s="369">
        <v>3.2</v>
      </c>
      <c r="AC1667" s="10">
        <v>1.5599999999999999E-2</v>
      </c>
      <c r="AD1667" s="10">
        <v>1.5599999999999999E-2</v>
      </c>
    </row>
    <row r="1668" spans="2:30">
      <c r="B1668" s="535"/>
      <c r="C1668" s="535" t="s">
        <v>3786</v>
      </c>
      <c r="D1668" s="535" t="s">
        <v>227</v>
      </c>
      <c r="E1668" s="535">
        <v>1671</v>
      </c>
      <c r="F1668" s="537" t="str">
        <f>Dumpadas[[#This Row],[punto]] &amp; " "&amp;Dumpadas[[#This Row],[jornada]]&amp;" " &amp; Dumpadas[[#This Row],[N°Acop]] &amp; " " &amp; TEXT(Dumpadas[[#This Row],[fecha ]], "dd-mm-yyyy")</f>
        <v>NIVEL 974 M4 6N AM 1671 20-05-2026</v>
      </c>
      <c r="G1668" s="535" t="s">
        <v>14</v>
      </c>
      <c r="H1668" s="538">
        <v>46162</v>
      </c>
      <c r="I1668" s="535">
        <v>3.2</v>
      </c>
      <c r="J1668" s="539">
        <v>1.46E-2</v>
      </c>
      <c r="K1668" s="539">
        <f>+IF(Dumpadas[[#This Row],[ley]]&gt;0.03,0.03,Dumpadas[[#This Row],[ley]])</f>
        <v>1.46E-2</v>
      </c>
      <c r="L1668" s="539"/>
      <c r="M1668" s="535">
        <v>29115</v>
      </c>
      <c r="N1668" s="535"/>
      <c r="O1668" s="539"/>
      <c r="P1668" s="540" t="str" cm="1">
        <f t="array" ref="P1668">INDEX(Rangos!$E$3:$E$16,MATCH(1,(Dumpadas[[#This Row],[ley]]&gt;=Rangos!$B$3:$B$16)*(Dumpadas[[#This Row],[ley]]&lt;=Rangos!$C$3:$C$16),0))</f>
        <v>E</v>
      </c>
      <c r="R1668" s="769"/>
      <c r="S1668" s="769" t="s">
        <v>2704</v>
      </c>
      <c r="T1668" s="369">
        <v>1</v>
      </c>
      <c r="U1668" s="369">
        <v>3.2</v>
      </c>
      <c r="V1668" s="10">
        <v>1.37E-2</v>
      </c>
      <c r="Y1668" s="769"/>
      <c r="Z1668" s="769" t="s">
        <v>2704</v>
      </c>
      <c r="AA1668" s="369">
        <v>1</v>
      </c>
      <c r="AB1668" s="369">
        <v>3.2</v>
      </c>
      <c r="AC1668" s="10">
        <v>1.37E-2</v>
      </c>
      <c r="AD1668" s="10">
        <v>1.37E-2</v>
      </c>
    </row>
    <row r="1669" spans="2:30">
      <c r="B1669" s="535"/>
      <c r="C1669" s="535" t="s">
        <v>3786</v>
      </c>
      <c r="D1669" s="535" t="s">
        <v>227</v>
      </c>
      <c r="E1669" s="535">
        <v>1672</v>
      </c>
      <c r="F1669" s="537" t="str">
        <f>Dumpadas[[#This Row],[punto]] &amp; " "&amp;Dumpadas[[#This Row],[jornada]]&amp;" " &amp; Dumpadas[[#This Row],[N°Acop]] &amp; " " &amp; TEXT(Dumpadas[[#This Row],[fecha ]], "dd-mm-yyyy")</f>
        <v>NIVEL 974 M4 6N AM 1672 20-05-2026</v>
      </c>
      <c r="G1669" s="535" t="s">
        <v>14</v>
      </c>
      <c r="H1669" s="538">
        <v>46162</v>
      </c>
      <c r="I1669" s="535">
        <v>3.2</v>
      </c>
      <c r="J1669" s="539">
        <v>1.7399999999999999E-2</v>
      </c>
      <c r="K1669" s="539">
        <f>+IF(Dumpadas[[#This Row],[ley]]&gt;0.03,0.03,Dumpadas[[#This Row],[ley]])</f>
        <v>1.7399999999999999E-2</v>
      </c>
      <c r="L1669" s="539"/>
      <c r="M1669" s="535">
        <v>29116</v>
      </c>
      <c r="N1669" s="535"/>
      <c r="O1669" s="539"/>
      <c r="P1669" s="540" t="str" cm="1">
        <f t="array" ref="P1669">INDEX(Rangos!$E$3:$E$16,MATCH(1,(Dumpadas[[#This Row],[ley]]&gt;=Rangos!$B$3:$B$16)*(Dumpadas[[#This Row],[ley]]&lt;=Rangos!$C$3:$C$16),0))</f>
        <v>F</v>
      </c>
      <c r="R1669" s="769"/>
      <c r="S1669" s="769" t="s">
        <v>2705</v>
      </c>
      <c r="T1669" s="369">
        <v>1</v>
      </c>
      <c r="U1669" s="369">
        <v>3.2</v>
      </c>
      <c r="V1669" s="10">
        <v>1.06E-2</v>
      </c>
      <c r="Y1669" s="769"/>
      <c r="Z1669" s="769" t="s">
        <v>2705</v>
      </c>
      <c r="AA1669" s="369">
        <v>1</v>
      </c>
      <c r="AB1669" s="369">
        <v>3.2</v>
      </c>
      <c r="AC1669" s="10">
        <v>1.06E-2</v>
      </c>
      <c r="AD1669" s="10">
        <v>1.06E-2</v>
      </c>
    </row>
    <row r="1670" spans="2:30">
      <c r="B1670" s="675"/>
      <c r="C1670" s="773" t="s">
        <v>3793</v>
      </c>
      <c r="D1670" s="773" t="s">
        <v>227</v>
      </c>
      <c r="E1670" s="675">
        <v>1673</v>
      </c>
      <c r="F1670" s="410" t="str">
        <f>Dumpadas[[#This Row],[punto]] &amp; " "&amp;Dumpadas[[#This Row],[jornada]]&amp;" " &amp; Dumpadas[[#This Row],[N°Acop]] &amp; " " &amp; TEXT(Dumpadas[[#This Row],[fecha ]], "dd-mm-yyyy")</f>
        <v>NIVEL 974 M4 7S AM 1673 19-05-2026</v>
      </c>
      <c r="G1670" s="675" t="s">
        <v>14</v>
      </c>
      <c r="H1670" s="5">
        <v>46161</v>
      </c>
      <c r="I1670" s="675">
        <v>3.2</v>
      </c>
      <c r="J1670" s="8">
        <v>5.5999999999999999E-3</v>
      </c>
      <c r="K1670" s="8">
        <f>+IF(Dumpadas[[#This Row],[ley]]&gt;0.03,0.03,Dumpadas[[#This Row],[ley]])</f>
        <v>5.5999999999999999E-3</v>
      </c>
      <c r="L1670" s="427"/>
      <c r="M1670" s="386">
        <v>29116</v>
      </c>
      <c r="N1670" s="386"/>
      <c r="O1670" s="7"/>
      <c r="P1670" s="10" t="str" cm="1">
        <f t="array" ref="P1670">INDEX(Rangos!$E$3:$E$16,MATCH(1,(Dumpadas[[#This Row],[ley]]&gt;=Rangos!$B$3:$B$16)*(Dumpadas[[#This Row],[ley]]&lt;=Rangos!$C$3:$C$16),0))</f>
        <v>Descarte</v>
      </c>
      <c r="R1670" s="769"/>
      <c r="S1670" s="769" t="s">
        <v>2706</v>
      </c>
      <c r="T1670" s="369">
        <v>1</v>
      </c>
      <c r="U1670" s="369">
        <v>3.2</v>
      </c>
      <c r="V1670" s="10">
        <v>1.3100000000000001E-2</v>
      </c>
      <c r="Y1670" s="769"/>
      <c r="Z1670" s="769" t="s">
        <v>2706</v>
      </c>
      <c r="AA1670" s="369">
        <v>1</v>
      </c>
      <c r="AB1670" s="369">
        <v>3.2</v>
      </c>
      <c r="AC1670" s="10">
        <v>1.3100000000000001E-2</v>
      </c>
      <c r="AD1670" s="10">
        <v>1.3100000000000001E-2</v>
      </c>
    </row>
    <row r="1671" spans="2:30">
      <c r="B1671" s="675"/>
      <c r="C1671" s="773" t="s">
        <v>3793</v>
      </c>
      <c r="D1671" s="773" t="s">
        <v>227</v>
      </c>
      <c r="E1671" s="675">
        <v>1674</v>
      </c>
      <c r="F1671" s="410" t="str">
        <f>Dumpadas[[#This Row],[punto]] &amp; " "&amp;Dumpadas[[#This Row],[jornada]]&amp;" " &amp; Dumpadas[[#This Row],[N°Acop]] &amp; " " &amp; TEXT(Dumpadas[[#This Row],[fecha ]], "dd-mm-yyyy")</f>
        <v>NIVEL 974 M4 7S AM 1674 19-05-2026</v>
      </c>
      <c r="G1671" s="675" t="s">
        <v>14</v>
      </c>
      <c r="H1671" s="5">
        <v>46161</v>
      </c>
      <c r="I1671" s="675">
        <v>3.2</v>
      </c>
      <c r="J1671" s="8">
        <v>1.3100000000000001E-2</v>
      </c>
      <c r="K1671" s="8">
        <f>+IF(Dumpadas[[#This Row],[ley]]&gt;0.03,0.03,Dumpadas[[#This Row],[ley]])</f>
        <v>1.3100000000000001E-2</v>
      </c>
      <c r="L1671" s="427"/>
      <c r="M1671" s="386">
        <v>29116</v>
      </c>
      <c r="N1671" s="386"/>
      <c r="O1671" s="7"/>
      <c r="P1671" s="10" t="str" cm="1">
        <f t="array" ref="P1671">INDEX(Rangos!$E$3:$E$16,MATCH(1,(Dumpadas[[#This Row],[ley]]&gt;=Rangos!$B$3:$B$16)*(Dumpadas[[#This Row],[ley]]&lt;=Rangos!$C$3:$C$16),0))</f>
        <v>D</v>
      </c>
      <c r="R1671" s="769"/>
      <c r="S1671" s="769" t="s">
        <v>2707</v>
      </c>
      <c r="T1671" s="369">
        <v>1</v>
      </c>
      <c r="U1671" s="369">
        <v>3.2</v>
      </c>
      <c r="V1671" s="10">
        <v>1.17E-2</v>
      </c>
      <c r="Y1671" s="769"/>
      <c r="Z1671" s="769" t="s">
        <v>2707</v>
      </c>
      <c r="AA1671" s="369">
        <v>1</v>
      </c>
      <c r="AB1671" s="369">
        <v>3.2</v>
      </c>
      <c r="AC1671" s="10">
        <v>1.17E-2</v>
      </c>
      <c r="AD1671" s="10">
        <v>1.17E-2</v>
      </c>
    </row>
    <row r="1672" spans="2:30">
      <c r="B1672" s="675"/>
      <c r="C1672" s="773" t="s">
        <v>3793</v>
      </c>
      <c r="D1672" s="773" t="s">
        <v>227</v>
      </c>
      <c r="E1672" s="675">
        <v>1675</v>
      </c>
      <c r="F1672" s="410" t="str">
        <f>Dumpadas[[#This Row],[punto]] &amp; " "&amp;Dumpadas[[#This Row],[jornada]]&amp;" " &amp; Dumpadas[[#This Row],[N°Acop]] &amp; " " &amp; TEXT(Dumpadas[[#This Row],[fecha ]], "dd-mm-yyyy")</f>
        <v>NIVEL 974 M4 7S AM 1675 19-05-2026</v>
      </c>
      <c r="G1672" s="675" t="s">
        <v>14</v>
      </c>
      <c r="H1672" s="5">
        <v>46161</v>
      </c>
      <c r="I1672" s="675">
        <v>3.2</v>
      </c>
      <c r="J1672" s="8">
        <v>8.3000000000000001E-3</v>
      </c>
      <c r="K1672" s="8">
        <f>+IF(Dumpadas[[#This Row],[ley]]&gt;0.03,0.03,Dumpadas[[#This Row],[ley]])</f>
        <v>8.3000000000000001E-3</v>
      </c>
      <c r="L1672" s="427"/>
      <c r="M1672" s="386">
        <v>29116</v>
      </c>
      <c r="N1672" s="386"/>
      <c r="O1672" s="7"/>
      <c r="P1672" s="10" t="str" cm="1">
        <f t="array" ref="P1672">INDEX(Rangos!$E$3:$E$16,MATCH(1,(Dumpadas[[#This Row],[ley]]&gt;=Rangos!$B$3:$B$16)*(Dumpadas[[#This Row],[ley]]&lt;=Rangos!$C$3:$C$16),0))</f>
        <v>A</v>
      </c>
      <c r="R1672" s="769"/>
      <c r="S1672" s="769" t="s">
        <v>2708</v>
      </c>
      <c r="T1672" s="369">
        <v>1</v>
      </c>
      <c r="U1672" s="369">
        <v>3.2</v>
      </c>
      <c r="V1672" s="10">
        <v>1.2500000000000001E-2</v>
      </c>
      <c r="Y1672" s="769"/>
      <c r="Z1672" s="769" t="s">
        <v>2708</v>
      </c>
      <c r="AA1672" s="369">
        <v>1</v>
      </c>
      <c r="AB1672" s="369">
        <v>3.2</v>
      </c>
      <c r="AC1672" s="10">
        <v>1.2500000000000001E-2</v>
      </c>
      <c r="AD1672" s="10">
        <v>1.2500000000000001E-2</v>
      </c>
    </row>
    <row r="1673" spans="2:30">
      <c r="B1673" s="535"/>
      <c r="C1673" s="535" t="s">
        <v>3793</v>
      </c>
      <c r="D1673" s="535" t="s">
        <v>227</v>
      </c>
      <c r="E1673" s="535">
        <v>1676</v>
      </c>
      <c r="F1673" s="537" t="str">
        <f>Dumpadas[[#This Row],[punto]] &amp; " "&amp;Dumpadas[[#This Row],[jornada]]&amp;" " &amp; Dumpadas[[#This Row],[N°Acop]] &amp; " " &amp; TEXT(Dumpadas[[#This Row],[fecha ]], "dd-mm-yyyy")</f>
        <v>NIVEL 974 M4 7S AM 1676 20-05-2026</v>
      </c>
      <c r="G1673" s="535" t="s">
        <v>14</v>
      </c>
      <c r="H1673" s="538">
        <v>46162</v>
      </c>
      <c r="I1673" s="535">
        <v>3.2</v>
      </c>
      <c r="J1673" s="539">
        <v>1.3299999999999999E-2</v>
      </c>
      <c r="K1673" s="539">
        <f>+IF(Dumpadas[[#This Row],[ley]]&gt;0.03,0.03,Dumpadas[[#This Row],[ley]])</f>
        <v>1.3299999999999999E-2</v>
      </c>
      <c r="L1673" s="539"/>
      <c r="M1673" s="535">
        <v>29116</v>
      </c>
      <c r="N1673" s="535"/>
      <c r="O1673" s="539"/>
      <c r="P1673" s="540" t="str" cm="1">
        <f t="array" ref="P1673">INDEX(Rangos!$E$3:$E$16,MATCH(1,(Dumpadas[[#This Row],[ley]]&gt;=Rangos!$B$3:$B$16)*(Dumpadas[[#This Row],[ley]]&lt;=Rangos!$C$3:$C$16),0))</f>
        <v>D</v>
      </c>
      <c r="R1673" s="769"/>
      <c r="S1673" s="769" t="s">
        <v>2709</v>
      </c>
      <c r="T1673" s="369">
        <v>1</v>
      </c>
      <c r="U1673" s="369">
        <v>3.2</v>
      </c>
      <c r="V1673" s="10">
        <v>1.44E-2</v>
      </c>
      <c r="Y1673" s="769"/>
      <c r="Z1673" s="769" t="s">
        <v>2709</v>
      </c>
      <c r="AA1673" s="369">
        <v>1</v>
      </c>
      <c r="AB1673" s="369">
        <v>3.2</v>
      </c>
      <c r="AC1673" s="10">
        <v>1.44E-2</v>
      </c>
      <c r="AD1673" s="10">
        <v>1.44E-2</v>
      </c>
    </row>
    <row r="1674" spans="2:30">
      <c r="B1674" s="675"/>
      <c r="C1674" s="773" t="s">
        <v>3803</v>
      </c>
      <c r="D1674" s="773" t="s">
        <v>3792</v>
      </c>
      <c r="E1674" s="675">
        <v>1677</v>
      </c>
      <c r="F1674" s="410" t="str">
        <f>Dumpadas[[#This Row],[punto]] &amp; " "&amp;Dumpadas[[#This Row],[jornada]]&amp;" " &amp; Dumpadas[[#This Row],[N°Acop]] &amp; " " &amp; TEXT(Dumpadas[[#This Row],[fecha ]], "dd-mm-yyyy")</f>
        <v>NIVEL 974 M4 7S L31 AM 1677 18-05-2026</v>
      </c>
      <c r="G1674" s="675" t="s">
        <v>14</v>
      </c>
      <c r="H1674" s="5">
        <v>46160</v>
      </c>
      <c r="I1674" s="675">
        <v>3.2</v>
      </c>
      <c r="J1674" s="8">
        <v>1.0500000000000001E-2</v>
      </c>
      <c r="K1674" s="8">
        <f>+IF(Dumpadas[[#This Row],[ley]]&gt;0.03,0.03,Dumpadas[[#This Row],[ley]])</f>
        <v>1.0500000000000001E-2</v>
      </c>
      <c r="L1674" s="427"/>
      <c r="M1674" s="386">
        <v>29117</v>
      </c>
      <c r="N1674" s="386"/>
      <c r="O1674" s="7"/>
      <c r="P1674" s="10" t="str" cm="1">
        <f t="array" ref="P1674">INDEX(Rangos!$E$3:$E$16,MATCH(1,(Dumpadas[[#This Row],[ley]]&gt;=Rangos!$B$3:$B$16)*(Dumpadas[[#This Row],[ley]]&lt;=Rangos!$C$3:$C$16),0))</f>
        <v>C</v>
      </c>
      <c r="R1674" s="769"/>
      <c r="S1674" s="769" t="s">
        <v>2710</v>
      </c>
      <c r="T1674" s="369">
        <v>1</v>
      </c>
      <c r="U1674" s="369">
        <v>3.2</v>
      </c>
      <c r="V1674" s="10">
        <v>1.2500000000000001E-2</v>
      </c>
      <c r="Y1674" s="769"/>
      <c r="Z1674" s="769" t="s">
        <v>2710</v>
      </c>
      <c r="AA1674" s="369">
        <v>1</v>
      </c>
      <c r="AB1674" s="369">
        <v>3.2</v>
      </c>
      <c r="AC1674" s="10">
        <v>1.2500000000000001E-2</v>
      </c>
      <c r="AD1674" s="10">
        <v>1.2500000000000001E-2</v>
      </c>
    </row>
    <row r="1675" spans="2:30">
      <c r="B1675" s="675"/>
      <c r="C1675" s="773" t="s">
        <v>3803</v>
      </c>
      <c r="D1675" s="773" t="s">
        <v>3792</v>
      </c>
      <c r="E1675" s="675">
        <v>1678</v>
      </c>
      <c r="F1675" s="410" t="str">
        <f>Dumpadas[[#This Row],[punto]] &amp; " "&amp;Dumpadas[[#This Row],[jornada]]&amp;" " &amp; Dumpadas[[#This Row],[N°Acop]] &amp; " " &amp; TEXT(Dumpadas[[#This Row],[fecha ]], "dd-mm-yyyy")</f>
        <v>NIVEL 974 M4 7S L31 AM 1678 18-05-2026</v>
      </c>
      <c r="G1675" s="675" t="s">
        <v>14</v>
      </c>
      <c r="H1675" s="5">
        <v>46160</v>
      </c>
      <c r="I1675" s="675">
        <v>3.2</v>
      </c>
      <c r="J1675" s="8">
        <v>1.32E-2</v>
      </c>
      <c r="K1675" s="8">
        <f>+IF(Dumpadas[[#This Row],[ley]]&gt;0.03,0.03,Dumpadas[[#This Row],[ley]])</f>
        <v>1.32E-2</v>
      </c>
      <c r="L1675" s="427"/>
      <c r="M1675" s="386">
        <v>29117</v>
      </c>
      <c r="N1675" s="386"/>
      <c r="O1675" s="7"/>
      <c r="P1675" s="10" t="str" cm="1">
        <f t="array" ref="P1675">INDEX(Rangos!$E$3:$E$16,MATCH(1,(Dumpadas[[#This Row],[ley]]&gt;=Rangos!$B$3:$B$16)*(Dumpadas[[#This Row],[ley]]&lt;=Rangos!$C$3:$C$16),0))</f>
        <v>D</v>
      </c>
      <c r="R1675" s="769"/>
      <c r="S1675" s="769" t="s">
        <v>2711</v>
      </c>
      <c r="T1675" s="369">
        <v>1</v>
      </c>
      <c r="U1675" s="369">
        <v>3.2</v>
      </c>
      <c r="V1675" s="10">
        <v>1.7399999999999999E-2</v>
      </c>
      <c r="Y1675" s="769"/>
      <c r="Z1675" s="769" t="s">
        <v>2711</v>
      </c>
      <c r="AA1675" s="369">
        <v>1</v>
      </c>
      <c r="AB1675" s="369">
        <v>3.2</v>
      </c>
      <c r="AC1675" s="10">
        <v>1.7399999999999999E-2</v>
      </c>
      <c r="AD1675" s="10">
        <v>1.7399999999999999E-2</v>
      </c>
    </row>
    <row r="1676" spans="2:30">
      <c r="B1676" s="535"/>
      <c r="C1676" s="535" t="s">
        <v>3803</v>
      </c>
      <c r="D1676" s="535" t="s">
        <v>3792</v>
      </c>
      <c r="E1676" s="535">
        <v>1679</v>
      </c>
      <c r="F1676" s="537" t="str">
        <f>Dumpadas[[#This Row],[punto]] &amp; " "&amp;Dumpadas[[#This Row],[jornada]]&amp;" " &amp; Dumpadas[[#This Row],[N°Acop]] &amp; " " &amp; TEXT(Dumpadas[[#This Row],[fecha ]], "dd-mm-yyyy")</f>
        <v>NIVEL 974 M4 7S L31 AM 1679 19-05-2026</v>
      </c>
      <c r="G1676" s="535" t="s">
        <v>14</v>
      </c>
      <c r="H1676" s="538">
        <v>46161</v>
      </c>
      <c r="I1676" s="535">
        <v>3.2</v>
      </c>
      <c r="J1676" s="539">
        <v>8.6E-3</v>
      </c>
      <c r="K1676" s="539">
        <f>+IF(Dumpadas[[#This Row],[ley]]&gt;0.03,0.03,Dumpadas[[#This Row],[ley]])</f>
        <v>8.6E-3</v>
      </c>
      <c r="L1676" s="539"/>
      <c r="M1676" s="535">
        <v>29117</v>
      </c>
      <c r="N1676" s="535"/>
      <c r="O1676" s="539"/>
      <c r="P1676" s="540" t="str" cm="1">
        <f t="array" ref="P1676">INDEX(Rangos!$E$3:$E$16,MATCH(1,(Dumpadas[[#This Row],[ley]]&gt;=Rangos!$B$3:$B$16)*(Dumpadas[[#This Row],[ley]]&lt;=Rangos!$C$3:$C$16),0))</f>
        <v>A</v>
      </c>
      <c r="R1676" s="769"/>
      <c r="S1676" s="769" t="s">
        <v>2712</v>
      </c>
      <c r="T1676" s="369">
        <v>1</v>
      </c>
      <c r="U1676" s="369">
        <v>3.2</v>
      </c>
      <c r="V1676" s="10">
        <v>1.5100000000000001E-2</v>
      </c>
      <c r="Y1676" s="769"/>
      <c r="Z1676" s="769" t="s">
        <v>2712</v>
      </c>
      <c r="AA1676" s="369">
        <v>1</v>
      </c>
      <c r="AB1676" s="369">
        <v>3.2</v>
      </c>
      <c r="AC1676" s="10">
        <v>1.5100000000000001E-2</v>
      </c>
      <c r="AD1676" s="10">
        <v>1.5100000000000001E-2</v>
      </c>
    </row>
    <row r="1677" spans="2:30">
      <c r="B1677" s="535"/>
      <c r="C1677" s="535" t="s">
        <v>3803</v>
      </c>
      <c r="D1677" s="535" t="s">
        <v>3792</v>
      </c>
      <c r="E1677" s="535">
        <v>1680</v>
      </c>
      <c r="F1677" s="537" t="str">
        <f>Dumpadas[[#This Row],[punto]] &amp; " "&amp;Dumpadas[[#This Row],[jornada]]&amp;" " &amp; Dumpadas[[#This Row],[N°Acop]] &amp; " " &amp; TEXT(Dumpadas[[#This Row],[fecha ]], "dd-mm-yyyy")</f>
        <v>NIVEL 974 M4 7S L31 AM 1680 19-05-2026</v>
      </c>
      <c r="G1677" s="535" t="s">
        <v>14</v>
      </c>
      <c r="H1677" s="538">
        <v>46161</v>
      </c>
      <c r="I1677" s="535">
        <v>3.2</v>
      </c>
      <c r="J1677" s="539">
        <v>1.4200000000000001E-2</v>
      </c>
      <c r="K1677" s="539">
        <f>+IF(Dumpadas[[#This Row],[ley]]&gt;0.03,0.03,Dumpadas[[#This Row],[ley]])</f>
        <v>1.4200000000000001E-2</v>
      </c>
      <c r="L1677" s="539"/>
      <c r="M1677" s="535">
        <v>29117</v>
      </c>
      <c r="N1677" s="535"/>
      <c r="O1677" s="539"/>
      <c r="P1677" s="540" t="str" cm="1">
        <f t="array" ref="P1677">INDEX(Rangos!$E$3:$E$16,MATCH(1,(Dumpadas[[#This Row],[ley]]&gt;=Rangos!$B$3:$B$16)*(Dumpadas[[#This Row],[ley]]&lt;=Rangos!$C$3:$C$16),0))</f>
        <v>E</v>
      </c>
      <c r="R1677" s="769"/>
      <c r="S1677" s="769" t="s">
        <v>2713</v>
      </c>
      <c r="T1677" s="369">
        <v>1</v>
      </c>
      <c r="U1677" s="369">
        <v>3.2</v>
      </c>
      <c r="V1677" s="10">
        <v>1.54E-2</v>
      </c>
      <c r="Y1677" s="769"/>
      <c r="Z1677" s="769" t="s">
        <v>2713</v>
      </c>
      <c r="AA1677" s="369">
        <v>1</v>
      </c>
      <c r="AB1677" s="369">
        <v>3.2</v>
      </c>
      <c r="AC1677" s="10">
        <v>1.54E-2</v>
      </c>
      <c r="AD1677" s="10">
        <v>1.54E-2</v>
      </c>
    </row>
    <row r="1678" spans="2:30">
      <c r="B1678" s="535"/>
      <c r="C1678" s="535" t="s">
        <v>3803</v>
      </c>
      <c r="D1678" s="535" t="s">
        <v>3792</v>
      </c>
      <c r="E1678" s="535">
        <v>1681</v>
      </c>
      <c r="F1678" s="537" t="str">
        <f>Dumpadas[[#This Row],[punto]] &amp; " "&amp;Dumpadas[[#This Row],[jornada]]&amp;" " &amp; Dumpadas[[#This Row],[N°Acop]] &amp; " " &amp; TEXT(Dumpadas[[#This Row],[fecha ]], "dd-mm-yyyy")</f>
        <v>NIVEL 974 M4 7S L31 AM 1681 19-05-2026</v>
      </c>
      <c r="G1678" s="535" t="s">
        <v>14</v>
      </c>
      <c r="H1678" s="538">
        <v>46161</v>
      </c>
      <c r="I1678" s="535">
        <v>3.2</v>
      </c>
      <c r="J1678" s="539">
        <v>1.6500000000000001E-2</v>
      </c>
      <c r="K1678" s="539">
        <f>+IF(Dumpadas[[#This Row],[ley]]&gt;0.03,0.03,Dumpadas[[#This Row],[ley]])</f>
        <v>1.6500000000000001E-2</v>
      </c>
      <c r="L1678" s="539"/>
      <c r="M1678" s="535">
        <v>29117</v>
      </c>
      <c r="N1678" s="535"/>
      <c r="O1678" s="539"/>
      <c r="P1678" s="540" t="str" cm="1">
        <f t="array" ref="P1678">INDEX(Rangos!$E$3:$E$16,MATCH(1,(Dumpadas[[#This Row],[ley]]&gt;=Rangos!$B$3:$B$16)*(Dumpadas[[#This Row],[ley]]&lt;=Rangos!$C$3:$C$16),0))</f>
        <v>F</v>
      </c>
      <c r="R1678" s="769"/>
      <c r="S1678" s="769" t="s">
        <v>2714</v>
      </c>
      <c r="T1678" s="369">
        <v>1</v>
      </c>
      <c r="U1678" s="369">
        <v>3.2</v>
      </c>
      <c r="V1678" s="10">
        <v>1.18E-2</v>
      </c>
      <c r="Y1678" s="769"/>
      <c r="Z1678" s="769" t="s">
        <v>2714</v>
      </c>
      <c r="AA1678" s="369">
        <v>1</v>
      </c>
      <c r="AB1678" s="369">
        <v>3.2</v>
      </c>
      <c r="AC1678" s="10">
        <v>1.18E-2</v>
      </c>
      <c r="AD1678" s="10">
        <v>1.18E-2</v>
      </c>
    </row>
    <row r="1679" spans="2:30">
      <c r="B1679" s="535"/>
      <c r="C1679" s="535" t="s">
        <v>3803</v>
      </c>
      <c r="D1679" s="535" t="s">
        <v>3792</v>
      </c>
      <c r="E1679" s="535">
        <v>1682</v>
      </c>
      <c r="F1679" s="537" t="str">
        <f>Dumpadas[[#This Row],[punto]] &amp; " "&amp;Dumpadas[[#This Row],[jornada]]&amp;" " &amp; Dumpadas[[#This Row],[N°Acop]] &amp; " " &amp; TEXT(Dumpadas[[#This Row],[fecha ]], "dd-mm-yyyy")</f>
        <v>NIVEL 974 M4 7S L31 AM 1682 19-05-2026</v>
      </c>
      <c r="G1679" s="535" t="s">
        <v>14</v>
      </c>
      <c r="H1679" s="538">
        <v>46161</v>
      </c>
      <c r="I1679" s="535">
        <v>3.2</v>
      </c>
      <c r="J1679" s="539">
        <v>1.29E-2</v>
      </c>
      <c r="K1679" s="539">
        <f>+IF(Dumpadas[[#This Row],[ley]]&gt;0.03,0.03,Dumpadas[[#This Row],[ley]])</f>
        <v>1.29E-2</v>
      </c>
      <c r="L1679" s="539"/>
      <c r="M1679" s="535">
        <v>29117</v>
      </c>
      <c r="N1679" s="535"/>
      <c r="O1679" s="539"/>
      <c r="P1679" s="540" t="str" cm="1">
        <f t="array" ref="P1679">INDEX(Rangos!$E$3:$E$16,MATCH(1,(Dumpadas[[#This Row],[ley]]&gt;=Rangos!$B$3:$B$16)*(Dumpadas[[#This Row],[ley]]&lt;=Rangos!$C$3:$C$16),0))</f>
        <v>D</v>
      </c>
      <c r="R1679" s="769"/>
      <c r="S1679" s="769" t="s">
        <v>2715</v>
      </c>
      <c r="T1679" s="369">
        <v>1</v>
      </c>
      <c r="U1679" s="369">
        <v>3.2</v>
      </c>
      <c r="V1679" s="10">
        <v>1.44E-2</v>
      </c>
      <c r="Y1679" s="769"/>
      <c r="Z1679" s="769" t="s">
        <v>2715</v>
      </c>
      <c r="AA1679" s="369">
        <v>1</v>
      </c>
      <c r="AB1679" s="369">
        <v>3.2</v>
      </c>
      <c r="AC1679" s="10">
        <v>1.44E-2</v>
      </c>
      <c r="AD1679" s="10">
        <v>1.44E-2</v>
      </c>
    </row>
    <row r="1680" spans="2:30">
      <c r="B1680" s="675"/>
      <c r="C1680" s="773" t="s">
        <v>3803</v>
      </c>
      <c r="D1680" s="773" t="s">
        <v>3792</v>
      </c>
      <c r="E1680" s="675">
        <v>1683</v>
      </c>
      <c r="F1680" s="410" t="str">
        <f>Dumpadas[[#This Row],[punto]] &amp; " "&amp;Dumpadas[[#This Row],[jornada]]&amp;" " &amp; Dumpadas[[#This Row],[N°Acop]] &amp; " " &amp; TEXT(Dumpadas[[#This Row],[fecha ]], "dd-mm-yyyy")</f>
        <v>NIVEL 974 M4 7S L31 AM 1683 18-05-2026</v>
      </c>
      <c r="G1680" s="675" t="s">
        <v>14</v>
      </c>
      <c r="H1680" s="5">
        <v>46160</v>
      </c>
      <c r="I1680" s="675">
        <v>3.2</v>
      </c>
      <c r="J1680" s="8">
        <v>1.41E-2</v>
      </c>
      <c r="K1680" s="8">
        <f>+IF(Dumpadas[[#This Row],[ley]]&gt;0.03,0.03,Dumpadas[[#This Row],[ley]])</f>
        <v>1.41E-2</v>
      </c>
      <c r="L1680" s="427"/>
      <c r="M1680" s="386">
        <v>29121</v>
      </c>
      <c r="N1680" s="386"/>
      <c r="O1680" s="7"/>
      <c r="P1680" s="10" t="str" cm="1">
        <f t="array" ref="P1680">INDEX(Rangos!$E$3:$E$16,MATCH(1,(Dumpadas[[#This Row],[ley]]&gt;=Rangos!$B$3:$B$16)*(Dumpadas[[#This Row],[ley]]&lt;=Rangos!$C$3:$C$16),0))</f>
        <v>E</v>
      </c>
      <c r="R1680" s="769"/>
      <c r="S1680" s="769" t="s">
        <v>2718</v>
      </c>
      <c r="T1680" s="369">
        <v>1</v>
      </c>
      <c r="U1680" s="369">
        <v>3.2</v>
      </c>
      <c r="V1680" s="10">
        <v>1.2699999999999999E-2</v>
      </c>
      <c r="Y1680" s="769"/>
      <c r="Z1680" s="769" t="s">
        <v>2718</v>
      </c>
      <c r="AA1680" s="369">
        <v>1</v>
      </c>
      <c r="AB1680" s="369">
        <v>3.2</v>
      </c>
      <c r="AC1680" s="10">
        <v>1.2699999999999999E-2</v>
      </c>
      <c r="AD1680" s="10">
        <v>1.2699999999999999E-2</v>
      </c>
    </row>
    <row r="1681" spans="2:30">
      <c r="B1681" s="675"/>
      <c r="C1681" s="773" t="s">
        <v>3803</v>
      </c>
      <c r="D1681" s="773" t="s">
        <v>3792</v>
      </c>
      <c r="E1681" s="675">
        <v>1684</v>
      </c>
      <c r="F1681" s="410" t="str">
        <f>Dumpadas[[#This Row],[punto]] &amp; " "&amp;Dumpadas[[#This Row],[jornada]]&amp;" " &amp; Dumpadas[[#This Row],[N°Acop]] &amp; " " &amp; TEXT(Dumpadas[[#This Row],[fecha ]], "dd-mm-yyyy")</f>
        <v>NIVEL 974 M4 7S L31 AM 1684 18-05-2026</v>
      </c>
      <c r="G1681" s="675" t="s">
        <v>14</v>
      </c>
      <c r="H1681" s="5">
        <v>46160</v>
      </c>
      <c r="I1681" s="675">
        <v>3.2</v>
      </c>
      <c r="J1681" s="8">
        <v>1.1900000000000001E-2</v>
      </c>
      <c r="K1681" s="8">
        <f>+IF(Dumpadas[[#This Row],[ley]]&gt;0.03,0.03,Dumpadas[[#This Row],[ley]])</f>
        <v>1.1900000000000001E-2</v>
      </c>
      <c r="L1681" s="427"/>
      <c r="M1681" s="386">
        <v>29121</v>
      </c>
      <c r="N1681" s="386"/>
      <c r="O1681" s="7"/>
      <c r="P1681" s="10" t="str" cm="1">
        <f t="array" ref="P1681">INDEX(Rangos!$E$3:$E$16,MATCH(1,(Dumpadas[[#This Row],[ley]]&gt;=Rangos!$B$3:$B$16)*(Dumpadas[[#This Row],[ley]]&lt;=Rangos!$C$3:$C$16),0))</f>
        <v>C</v>
      </c>
      <c r="R1681" s="769"/>
      <c r="S1681" s="769" t="s">
        <v>2719</v>
      </c>
      <c r="T1681" s="369">
        <v>1</v>
      </c>
      <c r="U1681" s="369">
        <v>3.2</v>
      </c>
      <c r="V1681" s="10">
        <v>1.01E-2</v>
      </c>
      <c r="Y1681" s="769"/>
      <c r="Z1681" s="769" t="s">
        <v>2719</v>
      </c>
      <c r="AA1681" s="369">
        <v>1</v>
      </c>
      <c r="AB1681" s="369">
        <v>3.2</v>
      </c>
      <c r="AC1681" s="10">
        <v>1.01E-2</v>
      </c>
      <c r="AD1681" s="10">
        <v>1.01E-2</v>
      </c>
    </row>
    <row r="1682" spans="2:30">
      <c r="B1682" s="675"/>
      <c r="C1682" s="773" t="s">
        <v>3803</v>
      </c>
      <c r="D1682" s="773" t="s">
        <v>3792</v>
      </c>
      <c r="E1682" s="675">
        <v>1685</v>
      </c>
      <c r="F1682" s="410" t="str">
        <f>Dumpadas[[#This Row],[punto]] &amp; " "&amp;Dumpadas[[#This Row],[jornada]]&amp;" " &amp; Dumpadas[[#This Row],[N°Acop]] &amp; " " &amp; TEXT(Dumpadas[[#This Row],[fecha ]], "dd-mm-yyyy")</f>
        <v>NIVEL 974 M4 7S L31 AM 1685 18-05-2026</v>
      </c>
      <c r="G1682" s="675" t="s">
        <v>14</v>
      </c>
      <c r="H1682" s="5">
        <v>46160</v>
      </c>
      <c r="I1682" s="675">
        <v>3.2</v>
      </c>
      <c r="J1682" s="8">
        <v>1.4200000000000001E-2</v>
      </c>
      <c r="K1682" s="8">
        <f>+IF(Dumpadas[[#This Row],[ley]]&gt;0.03,0.03,Dumpadas[[#This Row],[ley]])</f>
        <v>1.4200000000000001E-2</v>
      </c>
      <c r="L1682" s="427"/>
      <c r="M1682" s="386">
        <v>29121</v>
      </c>
      <c r="N1682" s="386"/>
      <c r="O1682" s="7"/>
      <c r="P1682" s="10" t="str" cm="1">
        <f t="array" ref="P1682">INDEX(Rangos!$E$3:$E$16,MATCH(1,(Dumpadas[[#This Row],[ley]]&gt;=Rangos!$B$3:$B$16)*(Dumpadas[[#This Row],[ley]]&lt;=Rangos!$C$3:$C$16),0))</f>
        <v>E</v>
      </c>
      <c r="R1682" s="769"/>
      <c r="S1682" s="769" t="s">
        <v>2720</v>
      </c>
      <c r="T1682" s="369">
        <v>1</v>
      </c>
      <c r="U1682" s="369">
        <v>3.2</v>
      </c>
      <c r="V1682" s="10">
        <v>1.0200000000000001E-2</v>
      </c>
      <c r="Y1682" s="769"/>
      <c r="Z1682" s="769" t="s">
        <v>2720</v>
      </c>
      <c r="AA1682" s="369">
        <v>1</v>
      </c>
      <c r="AB1682" s="369">
        <v>3.2</v>
      </c>
      <c r="AC1682" s="10">
        <v>1.0200000000000001E-2</v>
      </c>
      <c r="AD1682" s="10">
        <v>1.0200000000000001E-2</v>
      </c>
    </row>
    <row r="1683" spans="2:30">
      <c r="B1683" s="675"/>
      <c r="C1683" s="773" t="s">
        <v>3803</v>
      </c>
      <c r="D1683" s="773" t="s">
        <v>3792</v>
      </c>
      <c r="E1683" s="675">
        <v>1686</v>
      </c>
      <c r="F1683" s="410" t="str">
        <f>Dumpadas[[#This Row],[punto]] &amp; " "&amp;Dumpadas[[#This Row],[jornada]]&amp;" " &amp; Dumpadas[[#This Row],[N°Acop]] &amp; " " &amp; TEXT(Dumpadas[[#This Row],[fecha ]], "dd-mm-yyyy")</f>
        <v>NIVEL 974 M4 7S L31 AM 1686 18-05-2026</v>
      </c>
      <c r="G1683" s="675" t="s">
        <v>14</v>
      </c>
      <c r="H1683" s="5">
        <v>46160</v>
      </c>
      <c r="I1683" s="675">
        <v>3.2</v>
      </c>
      <c r="J1683" s="8">
        <v>1.35E-2</v>
      </c>
      <c r="K1683" s="8">
        <f>+IF(Dumpadas[[#This Row],[ley]]&gt;0.03,0.03,Dumpadas[[#This Row],[ley]])</f>
        <v>1.35E-2</v>
      </c>
      <c r="L1683" s="427"/>
      <c r="M1683" s="386">
        <v>29121</v>
      </c>
      <c r="N1683" s="386"/>
      <c r="O1683" s="7"/>
      <c r="P1683" s="10" t="str" cm="1">
        <f t="array" ref="P1683">INDEX(Rangos!$E$3:$E$16,MATCH(1,(Dumpadas[[#This Row],[ley]]&gt;=Rangos!$B$3:$B$16)*(Dumpadas[[#This Row],[ley]]&lt;=Rangos!$C$3:$C$16),0))</f>
        <v>E</v>
      </c>
      <c r="R1683" s="769"/>
      <c r="S1683" s="769" t="s">
        <v>2721</v>
      </c>
      <c r="T1683" s="369">
        <v>1</v>
      </c>
      <c r="U1683" s="369">
        <v>3.2</v>
      </c>
      <c r="V1683" s="10">
        <v>1.15E-2</v>
      </c>
      <c r="Y1683" s="769"/>
      <c r="Z1683" s="769" t="s">
        <v>2721</v>
      </c>
      <c r="AA1683" s="369">
        <v>1</v>
      </c>
      <c r="AB1683" s="369">
        <v>3.2</v>
      </c>
      <c r="AC1683" s="10">
        <v>1.15E-2</v>
      </c>
      <c r="AD1683" s="10">
        <v>1.15E-2</v>
      </c>
    </row>
    <row r="1684" spans="2:30">
      <c r="B1684" s="675"/>
      <c r="C1684" s="773" t="s">
        <v>3803</v>
      </c>
      <c r="D1684" s="773" t="s">
        <v>3792</v>
      </c>
      <c r="E1684" s="675">
        <v>1687</v>
      </c>
      <c r="F1684" s="410" t="str">
        <f>Dumpadas[[#This Row],[punto]] &amp; " "&amp;Dumpadas[[#This Row],[jornada]]&amp;" " &amp; Dumpadas[[#This Row],[N°Acop]] &amp; " " &amp; TEXT(Dumpadas[[#This Row],[fecha ]], "dd-mm-yyyy")</f>
        <v>NIVEL 974 M4 7S L31 AM 1687 18-05-2026</v>
      </c>
      <c r="G1684" s="675" t="s">
        <v>14</v>
      </c>
      <c r="H1684" s="5">
        <v>46160</v>
      </c>
      <c r="I1684" s="675">
        <v>3.2</v>
      </c>
      <c r="J1684" s="8">
        <v>1.2E-2</v>
      </c>
      <c r="K1684" s="8">
        <f>+IF(Dumpadas[[#This Row],[ley]]&gt;0.03,0.03,Dumpadas[[#This Row],[ley]])</f>
        <v>1.2E-2</v>
      </c>
      <c r="L1684" s="427"/>
      <c r="M1684" s="386">
        <v>29121</v>
      </c>
      <c r="N1684" s="386"/>
      <c r="O1684" s="7"/>
      <c r="P1684" s="10" t="str" cm="1">
        <f t="array" ref="P1684">INDEX(Rangos!$E$3:$E$16,MATCH(1,(Dumpadas[[#This Row],[ley]]&gt;=Rangos!$B$3:$B$16)*(Dumpadas[[#This Row],[ley]]&lt;=Rangos!$C$3:$C$16),0))</f>
        <v>D</v>
      </c>
      <c r="R1684" s="769"/>
      <c r="S1684" s="769" t="s">
        <v>2722</v>
      </c>
      <c r="T1684" s="369">
        <v>1</v>
      </c>
      <c r="U1684" s="369">
        <v>3.2</v>
      </c>
      <c r="V1684" s="10">
        <v>1.0800000000000001E-2</v>
      </c>
      <c r="Y1684" s="769"/>
      <c r="Z1684" s="769" t="s">
        <v>2722</v>
      </c>
      <c r="AA1684" s="369">
        <v>1</v>
      </c>
      <c r="AB1684" s="369">
        <v>3.2</v>
      </c>
      <c r="AC1684" s="10">
        <v>1.0800000000000001E-2</v>
      </c>
      <c r="AD1684" s="10">
        <v>1.0800000000000001E-2</v>
      </c>
    </row>
    <row r="1685" spans="2:30">
      <c r="B1685" s="535"/>
      <c r="C1685" s="535" t="s">
        <v>3804</v>
      </c>
      <c r="D1685" s="535" t="s">
        <v>3792</v>
      </c>
      <c r="E1685" s="535">
        <v>1688</v>
      </c>
      <c r="F1685" s="537" t="str">
        <f>Dumpadas[[#This Row],[punto]] &amp; " "&amp;Dumpadas[[#This Row],[jornada]]&amp;" " &amp; Dumpadas[[#This Row],[N°Acop]] &amp; " " &amp; TEXT(Dumpadas[[#This Row],[fecha ]], "dd-mm-yyyy")</f>
        <v>NIVEL 974 M4 7S L32 AM 1688 21-05-2026</v>
      </c>
      <c r="G1685" s="535" t="s">
        <v>14</v>
      </c>
      <c r="H1685" s="538">
        <v>46163</v>
      </c>
      <c r="I1685" s="535">
        <v>3.2</v>
      </c>
      <c r="J1685" s="539">
        <v>1.09E-2</v>
      </c>
      <c r="K1685" s="539">
        <f>+IF(Dumpadas[[#This Row],[ley]]&gt;0.03,0.03,Dumpadas[[#This Row],[ley]])</f>
        <v>1.09E-2</v>
      </c>
      <c r="L1685" s="539"/>
      <c r="M1685" s="535">
        <v>29121</v>
      </c>
      <c r="N1685" s="535"/>
      <c r="O1685" s="539"/>
      <c r="P1685" s="540" t="str" cm="1">
        <f t="array" ref="P1685">INDEX(Rangos!$E$3:$E$16,MATCH(1,(Dumpadas[[#This Row],[ley]]&gt;=Rangos!$B$3:$B$16)*(Dumpadas[[#This Row],[ley]]&lt;=Rangos!$C$3:$C$16),0))</f>
        <v>C</v>
      </c>
      <c r="R1685" s="769"/>
      <c r="S1685" s="769" t="s">
        <v>2723</v>
      </c>
      <c r="T1685" s="369">
        <v>1</v>
      </c>
      <c r="U1685" s="369">
        <v>3.2</v>
      </c>
      <c r="V1685" s="10">
        <v>1.3599999999999999E-2</v>
      </c>
      <c r="Y1685" s="769"/>
      <c r="Z1685" s="769" t="s">
        <v>2723</v>
      </c>
      <c r="AA1685" s="369">
        <v>1</v>
      </c>
      <c r="AB1685" s="369">
        <v>3.2</v>
      </c>
      <c r="AC1685" s="10">
        <v>1.3599999999999999E-2</v>
      </c>
      <c r="AD1685" s="10">
        <v>1.3599999999999999E-2</v>
      </c>
    </row>
    <row r="1686" spans="2:30">
      <c r="B1686" s="535"/>
      <c r="C1686" s="535" t="s">
        <v>3804</v>
      </c>
      <c r="D1686" s="535" t="s">
        <v>3792</v>
      </c>
      <c r="E1686" s="535">
        <v>1689</v>
      </c>
      <c r="F1686" s="537" t="str">
        <f>Dumpadas[[#This Row],[punto]] &amp; " "&amp;Dumpadas[[#This Row],[jornada]]&amp;" " &amp; Dumpadas[[#This Row],[N°Acop]] &amp; " " &amp; TEXT(Dumpadas[[#This Row],[fecha ]], "dd-mm-yyyy")</f>
        <v>NIVEL 974 M4 7S L32 AM 1689 21-05-2026</v>
      </c>
      <c r="G1686" s="535" t="s">
        <v>14</v>
      </c>
      <c r="H1686" s="538">
        <v>46163</v>
      </c>
      <c r="I1686" s="535">
        <v>3.2</v>
      </c>
      <c r="J1686" s="539">
        <v>1.34E-2</v>
      </c>
      <c r="K1686" s="539">
        <f>+IF(Dumpadas[[#This Row],[ley]]&gt;0.03,0.03,Dumpadas[[#This Row],[ley]])</f>
        <v>1.34E-2</v>
      </c>
      <c r="L1686" s="539"/>
      <c r="M1686" s="535">
        <v>29121</v>
      </c>
      <c r="N1686" s="535"/>
      <c r="O1686" s="539"/>
      <c r="P1686" s="540" t="str" cm="1">
        <f t="array" ref="P1686">INDEX(Rangos!$E$3:$E$16,MATCH(1,(Dumpadas[[#This Row],[ley]]&gt;=Rangos!$B$3:$B$16)*(Dumpadas[[#This Row],[ley]]&lt;=Rangos!$C$3:$C$16),0))</f>
        <v>D</v>
      </c>
      <c r="R1686" s="769"/>
      <c r="S1686" s="769" t="s">
        <v>2724</v>
      </c>
      <c r="T1686" s="369">
        <v>1</v>
      </c>
      <c r="U1686" s="369">
        <v>3.2</v>
      </c>
      <c r="V1686" s="10">
        <v>1.8100000000000002E-2</v>
      </c>
      <c r="Y1686" s="769"/>
      <c r="Z1686" s="769" t="s">
        <v>2724</v>
      </c>
      <c r="AA1686" s="369">
        <v>1</v>
      </c>
      <c r="AB1686" s="369">
        <v>3.2</v>
      </c>
      <c r="AC1686" s="10">
        <v>1.8100000000000002E-2</v>
      </c>
      <c r="AD1686" s="10">
        <v>1.8100000000000002E-2</v>
      </c>
    </row>
    <row r="1687" spans="2:30">
      <c r="B1687" s="535"/>
      <c r="C1687" s="535" t="s">
        <v>3804</v>
      </c>
      <c r="D1687" s="535" t="s">
        <v>3792</v>
      </c>
      <c r="E1687" s="535">
        <v>1690</v>
      </c>
      <c r="F1687" s="537" t="str">
        <f>Dumpadas[[#This Row],[punto]] &amp; " "&amp;Dumpadas[[#This Row],[jornada]]&amp;" " &amp; Dumpadas[[#This Row],[N°Acop]] &amp; " " &amp; TEXT(Dumpadas[[#This Row],[fecha ]], "dd-mm-yyyy")</f>
        <v>NIVEL 974 M4 7S L32 AM 1690 21-05-2026</v>
      </c>
      <c r="G1687" s="535" t="s">
        <v>14</v>
      </c>
      <c r="H1687" s="538">
        <v>46163</v>
      </c>
      <c r="I1687" s="535">
        <v>3.2</v>
      </c>
      <c r="J1687" s="539">
        <v>9.7000000000000003E-3</v>
      </c>
      <c r="K1687" s="539">
        <f>+IF(Dumpadas[[#This Row],[ley]]&gt;0.03,0.03,Dumpadas[[#This Row],[ley]])</f>
        <v>9.7000000000000003E-3</v>
      </c>
      <c r="L1687" s="539"/>
      <c r="M1687" s="535">
        <v>29125</v>
      </c>
      <c r="N1687" s="535"/>
      <c r="O1687" s="539"/>
      <c r="P1687" s="540" t="str" cm="1">
        <f t="array" ref="P1687">INDEX(Rangos!$E$3:$E$16,MATCH(1,(Dumpadas[[#This Row],[ley]]&gt;=Rangos!$B$3:$B$16)*(Dumpadas[[#This Row],[ley]]&lt;=Rangos!$C$3:$C$16),0))</f>
        <v>B</v>
      </c>
      <c r="R1687" s="769"/>
      <c r="S1687" s="769" t="s">
        <v>2725</v>
      </c>
      <c r="T1687" s="369">
        <v>1</v>
      </c>
      <c r="U1687" s="369">
        <v>3.2</v>
      </c>
      <c r="V1687" s="10">
        <v>1.6E-2</v>
      </c>
      <c r="Y1687" s="769"/>
      <c r="Z1687" s="769" t="s">
        <v>2725</v>
      </c>
      <c r="AA1687" s="369">
        <v>1</v>
      </c>
      <c r="AB1687" s="369">
        <v>3.2</v>
      </c>
      <c r="AC1687" s="10">
        <v>1.6E-2</v>
      </c>
      <c r="AD1687" s="10">
        <v>1.6E-2</v>
      </c>
    </row>
    <row r="1688" spans="2:30">
      <c r="B1688" s="535"/>
      <c r="C1688" s="535" t="s">
        <v>3804</v>
      </c>
      <c r="D1688" s="535" t="s">
        <v>3792</v>
      </c>
      <c r="E1688" s="535">
        <v>1691</v>
      </c>
      <c r="F1688" s="537" t="str">
        <f>Dumpadas[[#This Row],[punto]] &amp; " "&amp;Dumpadas[[#This Row],[jornada]]&amp;" " &amp; Dumpadas[[#This Row],[N°Acop]] &amp; " " &amp; TEXT(Dumpadas[[#This Row],[fecha ]], "dd-mm-yyyy")</f>
        <v>NIVEL 974 M4 7S L32 AM 1691 21-05-2026</v>
      </c>
      <c r="G1688" s="535" t="s">
        <v>14</v>
      </c>
      <c r="H1688" s="538">
        <v>46163</v>
      </c>
      <c r="I1688" s="535">
        <v>3.2</v>
      </c>
      <c r="J1688" s="539">
        <v>1.3299999999999999E-2</v>
      </c>
      <c r="K1688" s="539">
        <f>+IF(Dumpadas[[#This Row],[ley]]&gt;0.03,0.03,Dumpadas[[#This Row],[ley]])</f>
        <v>1.3299999999999999E-2</v>
      </c>
      <c r="L1688" s="539"/>
      <c r="M1688" s="535">
        <v>29125</v>
      </c>
      <c r="N1688" s="535"/>
      <c r="O1688" s="539"/>
      <c r="P1688" s="540" t="str" cm="1">
        <f t="array" ref="P1688">INDEX(Rangos!$E$3:$E$16,MATCH(1,(Dumpadas[[#This Row],[ley]]&gt;=Rangos!$B$3:$B$16)*(Dumpadas[[#This Row],[ley]]&lt;=Rangos!$C$3:$C$16),0))</f>
        <v>D</v>
      </c>
      <c r="R1688" s="769"/>
      <c r="S1688" s="769" t="s">
        <v>2726</v>
      </c>
      <c r="T1688" s="369">
        <v>1</v>
      </c>
      <c r="U1688" s="369">
        <v>3.2</v>
      </c>
      <c r="V1688" s="10">
        <v>1.4800000000000001E-2</v>
      </c>
      <c r="Y1688" s="769"/>
      <c r="Z1688" s="769" t="s">
        <v>2726</v>
      </c>
      <c r="AA1688" s="369">
        <v>1</v>
      </c>
      <c r="AB1688" s="369">
        <v>3.2</v>
      </c>
      <c r="AC1688" s="10">
        <v>1.4800000000000001E-2</v>
      </c>
      <c r="AD1688" s="10">
        <v>1.4800000000000001E-2</v>
      </c>
    </row>
    <row r="1689" spans="2:30">
      <c r="B1689" s="535"/>
      <c r="C1689" s="535" t="s">
        <v>3804</v>
      </c>
      <c r="D1689" s="535" t="s">
        <v>3792</v>
      </c>
      <c r="E1689" s="535">
        <v>1692</v>
      </c>
      <c r="F1689" s="537" t="str">
        <f>Dumpadas[[#This Row],[punto]] &amp; " "&amp;Dumpadas[[#This Row],[jornada]]&amp;" " &amp; Dumpadas[[#This Row],[N°Acop]] &amp; " " &amp; TEXT(Dumpadas[[#This Row],[fecha ]], "dd-mm-yyyy")</f>
        <v>NIVEL 974 M4 7S L32 AM 1692 21-05-2026</v>
      </c>
      <c r="G1689" s="535" t="s">
        <v>14</v>
      </c>
      <c r="H1689" s="538">
        <v>46163</v>
      </c>
      <c r="I1689" s="535">
        <v>3.2</v>
      </c>
      <c r="J1689" s="539">
        <v>1.77E-2</v>
      </c>
      <c r="K1689" s="539">
        <f>+IF(Dumpadas[[#This Row],[ley]]&gt;0.03,0.03,Dumpadas[[#This Row],[ley]])</f>
        <v>1.77E-2</v>
      </c>
      <c r="L1689" s="539"/>
      <c r="M1689" s="535">
        <v>29125</v>
      </c>
      <c r="N1689" s="535"/>
      <c r="O1689" s="539"/>
      <c r="P1689" s="540" t="str" cm="1">
        <f t="array" ref="P1689">INDEX(Rangos!$E$3:$E$16,MATCH(1,(Dumpadas[[#This Row],[ley]]&gt;=Rangos!$B$3:$B$16)*(Dumpadas[[#This Row],[ley]]&lt;=Rangos!$C$3:$C$16),0))</f>
        <v>G</v>
      </c>
      <c r="R1689" s="769"/>
      <c r="S1689" s="769" t="s">
        <v>2727</v>
      </c>
      <c r="T1689" s="369">
        <v>1</v>
      </c>
      <c r="U1689" s="369">
        <v>3.2</v>
      </c>
      <c r="V1689" s="10">
        <v>1.47E-2</v>
      </c>
      <c r="Y1689" s="769"/>
      <c r="Z1689" s="769" t="s">
        <v>2727</v>
      </c>
      <c r="AA1689" s="369">
        <v>1</v>
      </c>
      <c r="AB1689" s="369">
        <v>3.2</v>
      </c>
      <c r="AC1689" s="10">
        <v>1.47E-2</v>
      </c>
      <c r="AD1689" s="10">
        <v>1.47E-2</v>
      </c>
    </row>
    <row r="1690" spans="2:30">
      <c r="B1690" s="535"/>
      <c r="C1690" s="535" t="s">
        <v>3804</v>
      </c>
      <c r="D1690" s="535" t="s">
        <v>3792</v>
      </c>
      <c r="E1690" s="535">
        <v>1693</v>
      </c>
      <c r="F1690" s="537" t="str">
        <f>Dumpadas[[#This Row],[punto]] &amp; " "&amp;Dumpadas[[#This Row],[jornada]]&amp;" " &amp; Dumpadas[[#This Row],[N°Acop]] &amp; " " &amp; TEXT(Dumpadas[[#This Row],[fecha ]], "dd-mm-yyyy")</f>
        <v>NIVEL 974 M4 7S L32 AM 1693 21-05-2026</v>
      </c>
      <c r="G1690" s="535" t="s">
        <v>14</v>
      </c>
      <c r="H1690" s="538">
        <v>46163</v>
      </c>
      <c r="I1690" s="535">
        <v>3.2</v>
      </c>
      <c r="J1690" s="539">
        <v>1.4E-2</v>
      </c>
      <c r="K1690" s="539">
        <f>+IF(Dumpadas[[#This Row],[ley]]&gt;0.03,0.03,Dumpadas[[#This Row],[ley]])</f>
        <v>1.4E-2</v>
      </c>
      <c r="L1690" s="539"/>
      <c r="M1690" s="535">
        <v>29125</v>
      </c>
      <c r="N1690" s="535"/>
      <c r="O1690" s="539"/>
      <c r="P1690" s="540" t="str" cm="1">
        <f t="array" ref="P1690">INDEX(Rangos!$E$3:$E$16,MATCH(1,(Dumpadas[[#This Row],[ley]]&gt;=Rangos!$B$3:$B$16)*(Dumpadas[[#This Row],[ley]]&lt;=Rangos!$C$3:$C$16),0))</f>
        <v>E</v>
      </c>
      <c r="R1690" s="769"/>
      <c r="S1690" s="769" t="s">
        <v>2728</v>
      </c>
      <c r="T1690" s="369">
        <v>1</v>
      </c>
      <c r="U1690" s="369">
        <v>3.2</v>
      </c>
      <c r="V1690" s="10">
        <v>1.4500000000000001E-2</v>
      </c>
      <c r="Y1690" s="769"/>
      <c r="Z1690" s="769" t="s">
        <v>2728</v>
      </c>
      <c r="AA1690" s="369">
        <v>1</v>
      </c>
      <c r="AB1690" s="369">
        <v>3.2</v>
      </c>
      <c r="AC1690" s="10">
        <v>1.4500000000000001E-2</v>
      </c>
      <c r="AD1690" s="10">
        <v>1.4500000000000001E-2</v>
      </c>
    </row>
    <row r="1691" spans="2:30">
      <c r="B1691" s="535"/>
      <c r="C1691" s="535" t="s">
        <v>3804</v>
      </c>
      <c r="D1691" s="535" t="s">
        <v>3792</v>
      </c>
      <c r="E1691" s="535">
        <v>1694</v>
      </c>
      <c r="F1691" s="537" t="str">
        <f>Dumpadas[[#This Row],[punto]] &amp; " "&amp;Dumpadas[[#This Row],[jornada]]&amp;" " &amp; Dumpadas[[#This Row],[N°Acop]] &amp; " " &amp; TEXT(Dumpadas[[#This Row],[fecha ]], "dd-mm-yyyy")</f>
        <v>NIVEL 974 M4 7S L32 AM 1694 21-05-2026</v>
      </c>
      <c r="G1691" s="535" t="s">
        <v>14</v>
      </c>
      <c r="H1691" s="538">
        <v>46163</v>
      </c>
      <c r="I1691" s="535">
        <v>3.2</v>
      </c>
      <c r="J1691" s="539">
        <v>1.5800000000000002E-2</v>
      </c>
      <c r="K1691" s="539">
        <f>+IF(Dumpadas[[#This Row],[ley]]&gt;0.03,0.03,Dumpadas[[#This Row],[ley]])</f>
        <v>1.5800000000000002E-2</v>
      </c>
      <c r="L1691" s="539"/>
      <c r="M1691" s="535">
        <v>29125</v>
      </c>
      <c r="N1691" s="535"/>
      <c r="O1691" s="539"/>
      <c r="P1691" s="540" t="str" cm="1">
        <f t="array" ref="P1691">INDEX(Rangos!$E$3:$E$16,MATCH(1,(Dumpadas[[#This Row],[ley]]&gt;=Rangos!$B$3:$B$16)*(Dumpadas[[#This Row],[ley]]&lt;=Rangos!$C$3:$C$16),0))</f>
        <v>F</v>
      </c>
      <c r="R1691" s="769"/>
      <c r="S1691" s="769" t="s">
        <v>2729</v>
      </c>
      <c r="T1691" s="369">
        <v>1</v>
      </c>
      <c r="U1691" s="369">
        <v>3.2</v>
      </c>
      <c r="V1691" s="10">
        <v>1.0999999999999999E-2</v>
      </c>
      <c r="Y1691" s="769"/>
      <c r="Z1691" s="769" t="s">
        <v>2729</v>
      </c>
      <c r="AA1691" s="369">
        <v>1</v>
      </c>
      <c r="AB1691" s="369">
        <v>3.2</v>
      </c>
      <c r="AC1691" s="10">
        <v>1.0999999999999999E-2</v>
      </c>
      <c r="AD1691" s="10">
        <v>1.0999999999999999E-2</v>
      </c>
    </row>
    <row r="1692" spans="2:30">
      <c r="B1692" s="535"/>
      <c r="C1692" s="535" t="s">
        <v>3804</v>
      </c>
      <c r="D1692" s="535" t="s">
        <v>3792</v>
      </c>
      <c r="E1692" s="535">
        <v>1695</v>
      </c>
      <c r="F1692" s="537" t="str">
        <f>Dumpadas[[#This Row],[punto]] &amp; " "&amp;Dumpadas[[#This Row],[jornada]]&amp;" " &amp; Dumpadas[[#This Row],[N°Acop]] &amp; " " &amp; TEXT(Dumpadas[[#This Row],[fecha ]], "dd-mm-yyyy")</f>
        <v>NIVEL 974 M4 7S L32 AM 1695 21-05-2026</v>
      </c>
      <c r="G1692" s="535" t="s">
        <v>14</v>
      </c>
      <c r="H1692" s="538">
        <v>46163</v>
      </c>
      <c r="I1692" s="535">
        <v>3.2</v>
      </c>
      <c r="J1692" s="539">
        <v>1.37E-2</v>
      </c>
      <c r="K1692" s="539">
        <f>+IF(Dumpadas[[#This Row],[ley]]&gt;0.03,0.03,Dumpadas[[#This Row],[ley]])</f>
        <v>1.37E-2</v>
      </c>
      <c r="L1692" s="539"/>
      <c r="M1692" s="535">
        <v>29125</v>
      </c>
      <c r="N1692" s="535"/>
      <c r="O1692" s="539"/>
      <c r="P1692" s="540" t="str" cm="1">
        <f t="array" ref="P1692">INDEX(Rangos!$E$3:$E$16,MATCH(1,(Dumpadas[[#This Row],[ley]]&gt;=Rangos!$B$3:$B$16)*(Dumpadas[[#This Row],[ley]]&lt;=Rangos!$C$3:$C$16),0))</f>
        <v>E</v>
      </c>
      <c r="R1692" s="769"/>
      <c r="S1692" s="769" t="s">
        <v>2730</v>
      </c>
      <c r="T1692" s="369">
        <v>1</v>
      </c>
      <c r="U1692" s="369">
        <v>3.2</v>
      </c>
      <c r="V1692" s="10">
        <v>2.0400000000000001E-2</v>
      </c>
      <c r="Y1692" s="769"/>
      <c r="Z1692" s="769" t="s">
        <v>2730</v>
      </c>
      <c r="AA1692" s="369">
        <v>1</v>
      </c>
      <c r="AB1692" s="369">
        <v>3.2</v>
      </c>
      <c r="AC1692" s="10">
        <v>2.0400000000000001E-2</v>
      </c>
      <c r="AD1692" s="10">
        <v>2.0400000000000001E-2</v>
      </c>
    </row>
    <row r="1693" spans="2:30">
      <c r="B1693" s="535"/>
      <c r="C1693" s="535" t="s">
        <v>3804</v>
      </c>
      <c r="D1693" s="535" t="s">
        <v>3792</v>
      </c>
      <c r="E1693" s="535">
        <v>1696</v>
      </c>
      <c r="F1693" s="537" t="str">
        <f>Dumpadas[[#This Row],[punto]] &amp; " "&amp;Dumpadas[[#This Row],[jornada]]&amp;" " &amp; Dumpadas[[#This Row],[N°Acop]] &amp; " " &amp; TEXT(Dumpadas[[#This Row],[fecha ]], "dd-mm-yyyy")</f>
        <v>NIVEL 974 M4 7S L32 AM 1696 21-05-2026</v>
      </c>
      <c r="G1693" s="535" t="s">
        <v>14</v>
      </c>
      <c r="H1693" s="538">
        <v>46163</v>
      </c>
      <c r="I1693" s="535">
        <v>3.2</v>
      </c>
      <c r="J1693" s="539">
        <v>1.4200000000000001E-2</v>
      </c>
      <c r="K1693" s="539">
        <f>+IF(Dumpadas[[#This Row],[ley]]&gt;0.03,0.03,Dumpadas[[#This Row],[ley]])</f>
        <v>1.4200000000000001E-2</v>
      </c>
      <c r="L1693" s="539"/>
      <c r="M1693" s="535">
        <v>29125</v>
      </c>
      <c r="N1693" s="535"/>
      <c r="O1693" s="539"/>
      <c r="P1693" s="540" t="str" cm="1">
        <f t="array" ref="P1693">INDEX(Rangos!$E$3:$E$16,MATCH(1,(Dumpadas[[#This Row],[ley]]&gt;=Rangos!$B$3:$B$16)*(Dumpadas[[#This Row],[ley]]&lt;=Rangos!$C$3:$C$16),0))</f>
        <v>E</v>
      </c>
      <c r="R1693" s="769"/>
      <c r="S1693" s="769" t="s">
        <v>2731</v>
      </c>
      <c r="T1693" s="369">
        <v>1</v>
      </c>
      <c r="U1693" s="369">
        <v>3.2</v>
      </c>
      <c r="V1693" s="10">
        <v>1.14E-2</v>
      </c>
      <c r="Y1693" s="769"/>
      <c r="Z1693" s="769" t="s">
        <v>2731</v>
      </c>
      <c r="AA1693" s="369">
        <v>1</v>
      </c>
      <c r="AB1693" s="369">
        <v>3.2</v>
      </c>
      <c r="AC1693" s="10">
        <v>1.14E-2</v>
      </c>
      <c r="AD1693" s="10">
        <v>1.14E-2</v>
      </c>
    </row>
    <row r="1694" spans="2:30">
      <c r="B1694" s="535"/>
      <c r="C1694" s="535" t="s">
        <v>3804</v>
      </c>
      <c r="D1694" s="535" t="s">
        <v>3792</v>
      </c>
      <c r="E1694" s="535">
        <v>1697</v>
      </c>
      <c r="F1694" s="537" t="str">
        <f>Dumpadas[[#This Row],[punto]] &amp; " "&amp;Dumpadas[[#This Row],[jornada]]&amp;" " &amp; Dumpadas[[#This Row],[N°Acop]] &amp; " " &amp; TEXT(Dumpadas[[#This Row],[fecha ]], "dd-mm-yyyy")</f>
        <v>NIVEL 974 M4 7S L32 AM 1697 21-05-2026</v>
      </c>
      <c r="G1694" s="535" t="s">
        <v>14</v>
      </c>
      <c r="H1694" s="538">
        <v>46163</v>
      </c>
      <c r="I1694" s="535">
        <v>3.2</v>
      </c>
      <c r="J1694" s="539">
        <v>1.1900000000000001E-2</v>
      </c>
      <c r="K1694" s="539">
        <f>+IF(Dumpadas[[#This Row],[ley]]&gt;0.03,0.03,Dumpadas[[#This Row],[ley]])</f>
        <v>1.1900000000000001E-2</v>
      </c>
      <c r="L1694" s="539"/>
      <c r="M1694" s="535">
        <v>29125</v>
      </c>
      <c r="N1694" s="535"/>
      <c r="O1694" s="539"/>
      <c r="P1694" s="540" t="str" cm="1">
        <f t="array" ref="P1694">INDEX(Rangos!$E$3:$E$16,MATCH(1,(Dumpadas[[#This Row],[ley]]&gt;=Rangos!$B$3:$B$16)*(Dumpadas[[#This Row],[ley]]&lt;=Rangos!$C$3:$C$16),0))</f>
        <v>C</v>
      </c>
      <c r="R1694" s="769"/>
      <c r="S1694" s="769" t="s">
        <v>2732</v>
      </c>
      <c r="T1694" s="369">
        <v>1</v>
      </c>
      <c r="U1694" s="369">
        <v>3.2</v>
      </c>
      <c r="V1694" s="10">
        <v>1.2200000000000001E-2</v>
      </c>
      <c r="Y1694" s="769"/>
      <c r="Z1694" s="769" t="s">
        <v>2732</v>
      </c>
      <c r="AA1694" s="369">
        <v>1</v>
      </c>
      <c r="AB1694" s="369">
        <v>3.2</v>
      </c>
      <c r="AC1694" s="10">
        <v>1.2200000000000001E-2</v>
      </c>
      <c r="AD1694" s="10">
        <v>1.2200000000000001E-2</v>
      </c>
    </row>
    <row r="1695" spans="2:30">
      <c r="B1695" s="535"/>
      <c r="C1695" s="535" t="s">
        <v>3804</v>
      </c>
      <c r="D1695" s="535" t="s">
        <v>3792</v>
      </c>
      <c r="E1695" s="535">
        <v>1698</v>
      </c>
      <c r="F1695" s="537" t="str">
        <f>Dumpadas[[#This Row],[punto]] &amp; " "&amp;Dumpadas[[#This Row],[jornada]]&amp;" " &amp; Dumpadas[[#This Row],[N°Acop]] &amp; " " &amp; TEXT(Dumpadas[[#This Row],[fecha ]], "dd-mm-yyyy")</f>
        <v>NIVEL 974 M4 7S L32 AM 1698 21-05-2026</v>
      </c>
      <c r="G1695" s="535" t="s">
        <v>14</v>
      </c>
      <c r="H1695" s="538">
        <v>46163</v>
      </c>
      <c r="I1695" s="535">
        <v>3.2</v>
      </c>
      <c r="J1695" s="539">
        <v>1.3299999999999999E-2</v>
      </c>
      <c r="K1695" s="539">
        <f>+IF(Dumpadas[[#This Row],[ley]]&gt;0.03,0.03,Dumpadas[[#This Row],[ley]])</f>
        <v>1.3299999999999999E-2</v>
      </c>
      <c r="L1695" s="539"/>
      <c r="M1695" s="535">
        <v>29125</v>
      </c>
      <c r="N1695" s="535"/>
      <c r="O1695" s="539"/>
      <c r="P1695" s="540" t="str" cm="1">
        <f t="array" ref="P1695">INDEX(Rangos!$E$3:$E$16,MATCH(1,(Dumpadas[[#This Row],[ley]]&gt;=Rangos!$B$3:$B$16)*(Dumpadas[[#This Row],[ley]]&lt;=Rangos!$C$3:$C$16),0))</f>
        <v>D</v>
      </c>
      <c r="R1695" s="769"/>
      <c r="S1695" s="769" t="s">
        <v>2733</v>
      </c>
      <c r="T1695" s="369">
        <v>1</v>
      </c>
      <c r="U1695" s="369">
        <v>3.2</v>
      </c>
      <c r="V1695" s="10">
        <v>1.1599999999999999E-2</v>
      </c>
      <c r="Y1695" s="769"/>
      <c r="Z1695" s="769" t="s">
        <v>2733</v>
      </c>
      <c r="AA1695" s="369">
        <v>1</v>
      </c>
      <c r="AB1695" s="369">
        <v>3.2</v>
      </c>
      <c r="AC1695" s="10">
        <v>1.1599999999999999E-2</v>
      </c>
      <c r="AD1695" s="10">
        <v>1.1599999999999999E-2</v>
      </c>
    </row>
    <row r="1696" spans="2:30">
      <c r="B1696" s="535"/>
      <c r="C1696" s="535" t="s">
        <v>3804</v>
      </c>
      <c r="D1696" s="535" t="s">
        <v>3792</v>
      </c>
      <c r="E1696" s="535">
        <v>1699</v>
      </c>
      <c r="F1696" s="537" t="str">
        <f>Dumpadas[[#This Row],[punto]] &amp; " "&amp;Dumpadas[[#This Row],[jornada]]&amp;" " &amp; Dumpadas[[#This Row],[N°Acop]] &amp; " " &amp; TEXT(Dumpadas[[#This Row],[fecha ]], "dd-mm-yyyy")</f>
        <v>NIVEL 974 M4 7S L32 AM 1699 21-05-2026</v>
      </c>
      <c r="G1696" s="535" t="s">
        <v>14</v>
      </c>
      <c r="H1696" s="538">
        <v>46163</v>
      </c>
      <c r="I1696" s="535">
        <v>3.2</v>
      </c>
      <c r="J1696" s="539">
        <v>1.29E-2</v>
      </c>
      <c r="K1696" s="539">
        <f>+IF(Dumpadas[[#This Row],[ley]]&gt;0.03,0.03,Dumpadas[[#This Row],[ley]])</f>
        <v>1.29E-2</v>
      </c>
      <c r="L1696" s="539"/>
      <c r="M1696" s="535">
        <v>29125</v>
      </c>
      <c r="N1696" s="535"/>
      <c r="O1696" s="539"/>
      <c r="P1696" s="540" t="str" cm="1">
        <f t="array" ref="P1696">INDEX(Rangos!$E$3:$E$16,MATCH(1,(Dumpadas[[#This Row],[ley]]&gt;=Rangos!$B$3:$B$16)*(Dumpadas[[#This Row],[ley]]&lt;=Rangos!$C$3:$C$16),0))</f>
        <v>D</v>
      </c>
      <c r="R1696" s="769"/>
      <c r="S1696" s="769" t="s">
        <v>2734</v>
      </c>
      <c r="T1696" s="369">
        <v>1</v>
      </c>
      <c r="U1696" s="369">
        <v>3.2</v>
      </c>
      <c r="V1696" s="10">
        <v>1.37E-2</v>
      </c>
      <c r="Y1696" s="769"/>
      <c r="Z1696" s="769" t="s">
        <v>2734</v>
      </c>
      <c r="AA1696" s="369">
        <v>1</v>
      </c>
      <c r="AB1696" s="369">
        <v>3.2</v>
      </c>
      <c r="AC1696" s="10">
        <v>1.37E-2</v>
      </c>
      <c r="AD1696" s="10">
        <v>1.37E-2</v>
      </c>
    </row>
    <row r="1697" spans="2:30">
      <c r="B1697" s="535"/>
      <c r="C1697" s="535" t="s">
        <v>3804</v>
      </c>
      <c r="D1697" s="535" t="s">
        <v>3792</v>
      </c>
      <c r="E1697" s="535">
        <v>1700</v>
      </c>
      <c r="F1697" s="537" t="str">
        <f>Dumpadas[[#This Row],[punto]] &amp; " "&amp;Dumpadas[[#This Row],[jornada]]&amp;" " &amp; Dumpadas[[#This Row],[N°Acop]] &amp; " " &amp; TEXT(Dumpadas[[#This Row],[fecha ]], "dd-mm-yyyy")</f>
        <v>NIVEL 974 M4 7S L32 AM 1700 21-05-2026</v>
      </c>
      <c r="G1697" s="535" t="s">
        <v>14</v>
      </c>
      <c r="H1697" s="538">
        <v>46163</v>
      </c>
      <c r="I1697" s="535">
        <v>3.2</v>
      </c>
      <c r="J1697" s="539">
        <v>1.15E-2</v>
      </c>
      <c r="K1697" s="539">
        <f>+IF(Dumpadas[[#This Row],[ley]]&gt;0.03,0.03,Dumpadas[[#This Row],[ley]])</f>
        <v>1.15E-2</v>
      </c>
      <c r="L1697" s="539"/>
      <c r="M1697" s="535">
        <v>29125</v>
      </c>
      <c r="N1697" s="535"/>
      <c r="O1697" s="539"/>
      <c r="P1697" s="540" t="str" cm="1">
        <f t="array" ref="P1697">INDEX(Rangos!$E$3:$E$16,MATCH(1,(Dumpadas[[#This Row],[ley]]&gt;=Rangos!$B$3:$B$16)*(Dumpadas[[#This Row],[ley]]&lt;=Rangos!$C$3:$C$16),0))</f>
        <v>C</v>
      </c>
      <c r="R1697" s="769"/>
      <c r="S1697" s="769" t="s">
        <v>2735</v>
      </c>
      <c r="T1697" s="369">
        <v>1</v>
      </c>
      <c r="U1697" s="369">
        <v>3.2</v>
      </c>
      <c r="V1697" s="10">
        <v>1.15E-2</v>
      </c>
      <c r="Y1697" s="769"/>
      <c r="Z1697" s="769" t="s">
        <v>2735</v>
      </c>
      <c r="AA1697" s="369">
        <v>1</v>
      </c>
      <c r="AB1697" s="369">
        <v>3.2</v>
      </c>
      <c r="AC1697" s="10">
        <v>1.15E-2</v>
      </c>
      <c r="AD1697" s="10">
        <v>1.15E-2</v>
      </c>
    </row>
    <row r="1698" spans="2:30">
      <c r="B1698" s="675"/>
      <c r="C1698" s="773" t="s">
        <v>3786</v>
      </c>
      <c r="D1698" s="773" t="s">
        <v>227</v>
      </c>
      <c r="E1698" s="675">
        <v>1701</v>
      </c>
      <c r="F1698" s="410" t="str">
        <f>Dumpadas[[#This Row],[punto]] &amp; " "&amp;Dumpadas[[#This Row],[jornada]]&amp;" " &amp; Dumpadas[[#This Row],[N°Acop]] &amp; " " &amp; TEXT(Dumpadas[[#This Row],[fecha ]], "dd-mm-yyyy")</f>
        <v>NIVEL 974 M4 6N AM 1701 21-05-2026</v>
      </c>
      <c r="G1698" s="675" t="s">
        <v>14</v>
      </c>
      <c r="H1698" s="5">
        <v>46163</v>
      </c>
      <c r="I1698" s="675">
        <v>3.2</v>
      </c>
      <c r="J1698" s="8">
        <v>1.2999999999999999E-2</v>
      </c>
      <c r="K1698" s="8">
        <f>+IF(Dumpadas[[#This Row],[ley]]&gt;0.03,0.03,Dumpadas[[#This Row],[ley]])</f>
        <v>1.2999999999999999E-2</v>
      </c>
      <c r="L1698" s="427"/>
      <c r="M1698" s="386">
        <v>29126</v>
      </c>
      <c r="N1698" s="386"/>
      <c r="O1698" s="7"/>
      <c r="P1698" s="10" t="str" cm="1">
        <f t="array" ref="P1698">INDEX(Rangos!$E$3:$E$16,MATCH(1,(Dumpadas[[#This Row],[ley]]&gt;=Rangos!$B$3:$B$16)*(Dumpadas[[#This Row],[ley]]&lt;=Rangos!$C$3:$C$16),0))</f>
        <v>D</v>
      </c>
      <c r="R1698" s="769"/>
      <c r="S1698" s="769" t="s">
        <v>2736</v>
      </c>
      <c r="T1698" s="369">
        <v>1</v>
      </c>
      <c r="U1698" s="369">
        <v>3.2</v>
      </c>
      <c r="V1698" s="10">
        <v>1.38E-2</v>
      </c>
      <c r="Y1698" s="769"/>
      <c r="Z1698" s="769" t="s">
        <v>2736</v>
      </c>
      <c r="AA1698" s="369">
        <v>1</v>
      </c>
      <c r="AB1698" s="369">
        <v>3.2</v>
      </c>
      <c r="AC1698" s="10">
        <v>1.38E-2</v>
      </c>
      <c r="AD1698" s="10">
        <v>1.38E-2</v>
      </c>
    </row>
    <row r="1699" spans="2:30">
      <c r="B1699" s="675"/>
      <c r="C1699" s="773" t="s">
        <v>3786</v>
      </c>
      <c r="D1699" s="773" t="s">
        <v>227</v>
      </c>
      <c r="E1699" s="675">
        <v>1702</v>
      </c>
      <c r="F1699" s="410" t="str">
        <f>Dumpadas[[#This Row],[punto]] &amp; " "&amp;Dumpadas[[#This Row],[jornada]]&amp;" " &amp; Dumpadas[[#This Row],[N°Acop]] &amp; " " &amp; TEXT(Dumpadas[[#This Row],[fecha ]], "dd-mm-yyyy")</f>
        <v>NIVEL 974 M4 6N AM 1702 21-05-2026</v>
      </c>
      <c r="G1699" s="675" t="s">
        <v>14</v>
      </c>
      <c r="H1699" s="5">
        <v>46163</v>
      </c>
      <c r="I1699" s="675">
        <v>3.2</v>
      </c>
      <c r="J1699" s="8">
        <v>1.78E-2</v>
      </c>
      <c r="K1699" s="8">
        <f>+IF(Dumpadas[[#This Row],[ley]]&gt;0.03,0.03,Dumpadas[[#This Row],[ley]])</f>
        <v>1.78E-2</v>
      </c>
      <c r="L1699" s="427"/>
      <c r="M1699" s="386">
        <v>29126</v>
      </c>
      <c r="N1699" s="386"/>
      <c r="O1699" s="7"/>
      <c r="P1699" s="10" t="str" cm="1">
        <f t="array" ref="P1699">INDEX(Rangos!$E$3:$E$16,MATCH(1,(Dumpadas[[#This Row],[ley]]&gt;=Rangos!$B$3:$B$16)*(Dumpadas[[#This Row],[ley]]&lt;=Rangos!$C$3:$C$16),0))</f>
        <v>G</v>
      </c>
      <c r="R1699" s="769"/>
      <c r="S1699" s="769" t="s">
        <v>2737</v>
      </c>
      <c r="T1699" s="369">
        <v>1</v>
      </c>
      <c r="U1699" s="369">
        <v>3.2</v>
      </c>
      <c r="V1699" s="10">
        <v>1.6299999999999999E-2</v>
      </c>
      <c r="Y1699" s="769"/>
      <c r="Z1699" s="769" t="s">
        <v>2737</v>
      </c>
      <c r="AA1699" s="369">
        <v>1</v>
      </c>
      <c r="AB1699" s="369">
        <v>3.2</v>
      </c>
      <c r="AC1699" s="10">
        <v>1.6299999999999999E-2</v>
      </c>
      <c r="AD1699" s="10">
        <v>1.6299999999999999E-2</v>
      </c>
    </row>
    <row r="1700" spans="2:30">
      <c r="B1700" s="675"/>
      <c r="C1700" s="773" t="s">
        <v>3786</v>
      </c>
      <c r="D1700" s="773" t="s">
        <v>227</v>
      </c>
      <c r="E1700" s="675">
        <v>1703</v>
      </c>
      <c r="F1700" s="410" t="str">
        <f>Dumpadas[[#This Row],[punto]] &amp; " "&amp;Dumpadas[[#This Row],[jornada]]&amp;" " &amp; Dumpadas[[#This Row],[N°Acop]] &amp; " " &amp; TEXT(Dumpadas[[#This Row],[fecha ]], "dd-mm-yyyy")</f>
        <v>NIVEL 974 M4 6N AM 1703 21-05-2026</v>
      </c>
      <c r="G1700" s="675" t="s">
        <v>14</v>
      </c>
      <c r="H1700" s="5">
        <v>46163</v>
      </c>
      <c r="I1700" s="675">
        <v>3.2</v>
      </c>
      <c r="J1700" s="8">
        <v>1.12E-2</v>
      </c>
      <c r="K1700" s="8">
        <f>+IF(Dumpadas[[#This Row],[ley]]&gt;0.03,0.03,Dumpadas[[#This Row],[ley]])</f>
        <v>1.12E-2</v>
      </c>
      <c r="L1700" s="427"/>
      <c r="M1700" s="386">
        <v>29126</v>
      </c>
      <c r="N1700" s="386"/>
      <c r="O1700" s="7"/>
      <c r="P1700" s="10" t="str" cm="1">
        <f t="array" ref="P1700">INDEX(Rangos!$E$3:$E$16,MATCH(1,(Dumpadas[[#This Row],[ley]]&gt;=Rangos!$B$3:$B$16)*(Dumpadas[[#This Row],[ley]]&lt;=Rangos!$C$3:$C$16),0))</f>
        <v>C</v>
      </c>
      <c r="R1700" s="769"/>
      <c r="S1700" s="769" t="s">
        <v>2738</v>
      </c>
      <c r="T1700" s="369">
        <v>1</v>
      </c>
      <c r="U1700" s="369">
        <v>3.2</v>
      </c>
      <c r="V1700" s="10">
        <v>1.5900000000000001E-2</v>
      </c>
      <c r="Y1700" s="769"/>
      <c r="Z1700" s="769" t="s">
        <v>2738</v>
      </c>
      <c r="AA1700" s="369">
        <v>1</v>
      </c>
      <c r="AB1700" s="369">
        <v>3.2</v>
      </c>
      <c r="AC1700" s="10">
        <v>1.5900000000000001E-2</v>
      </c>
      <c r="AD1700" s="10">
        <v>1.5900000000000001E-2</v>
      </c>
    </row>
    <row r="1701" spans="2:30">
      <c r="B1701" s="675"/>
      <c r="C1701" s="773" t="s">
        <v>3786</v>
      </c>
      <c r="D1701" s="773" t="s">
        <v>227</v>
      </c>
      <c r="E1701" s="675">
        <v>1704</v>
      </c>
      <c r="F1701" s="410" t="str">
        <f>Dumpadas[[#This Row],[punto]] &amp; " "&amp;Dumpadas[[#This Row],[jornada]]&amp;" " &amp; Dumpadas[[#This Row],[N°Acop]] &amp; " " &amp; TEXT(Dumpadas[[#This Row],[fecha ]], "dd-mm-yyyy")</f>
        <v>NIVEL 974 M4 6N AM 1704 21-05-2026</v>
      </c>
      <c r="G1701" s="675" t="s">
        <v>14</v>
      </c>
      <c r="H1701" s="5">
        <v>46163</v>
      </c>
      <c r="I1701" s="675">
        <v>3.2</v>
      </c>
      <c r="J1701" s="8">
        <v>1.17E-2</v>
      </c>
      <c r="K1701" s="8">
        <f>+IF(Dumpadas[[#This Row],[ley]]&gt;0.03,0.03,Dumpadas[[#This Row],[ley]])</f>
        <v>1.17E-2</v>
      </c>
      <c r="L1701" s="427"/>
      <c r="M1701" s="386">
        <v>29126</v>
      </c>
      <c r="N1701" s="386"/>
      <c r="O1701" s="7"/>
      <c r="P1701" s="10" t="str" cm="1">
        <f t="array" ref="P1701">INDEX(Rangos!$E$3:$E$16,MATCH(1,(Dumpadas[[#This Row],[ley]]&gt;=Rangos!$B$3:$B$16)*(Dumpadas[[#This Row],[ley]]&lt;=Rangos!$C$3:$C$16),0))</f>
        <v>C</v>
      </c>
      <c r="R1701" s="769"/>
      <c r="S1701" s="769" t="s">
        <v>2739</v>
      </c>
      <c r="T1701" s="369">
        <v>1</v>
      </c>
      <c r="U1701" s="369">
        <v>3.2</v>
      </c>
      <c r="V1701" s="10">
        <v>1.67E-2</v>
      </c>
      <c r="Y1701" s="769"/>
      <c r="Z1701" s="769" t="s">
        <v>2739</v>
      </c>
      <c r="AA1701" s="369">
        <v>1</v>
      </c>
      <c r="AB1701" s="369">
        <v>3.2</v>
      </c>
      <c r="AC1701" s="10">
        <v>1.67E-2</v>
      </c>
      <c r="AD1701" s="10">
        <v>1.67E-2</v>
      </c>
    </row>
    <row r="1702" spans="2:30">
      <c r="B1702" s="675"/>
      <c r="C1702" s="773" t="s">
        <v>3786</v>
      </c>
      <c r="D1702" s="773" t="s">
        <v>227</v>
      </c>
      <c r="E1702" s="675">
        <v>1705</v>
      </c>
      <c r="F1702" s="410" t="str">
        <f>Dumpadas[[#This Row],[punto]] &amp; " "&amp;Dumpadas[[#This Row],[jornada]]&amp;" " &amp; Dumpadas[[#This Row],[N°Acop]] &amp; " " &amp; TEXT(Dumpadas[[#This Row],[fecha ]], "dd-mm-yyyy")</f>
        <v>NIVEL 974 M4 6N AM 1705 21-05-2026</v>
      </c>
      <c r="G1702" s="675" t="s">
        <v>14</v>
      </c>
      <c r="H1702" s="5">
        <v>46163</v>
      </c>
      <c r="I1702" s="675">
        <v>3.2</v>
      </c>
      <c r="J1702" s="8">
        <v>1.0699999999999999E-2</v>
      </c>
      <c r="K1702" s="8">
        <f>+IF(Dumpadas[[#This Row],[ley]]&gt;0.03,0.03,Dumpadas[[#This Row],[ley]])</f>
        <v>1.0699999999999999E-2</v>
      </c>
      <c r="L1702" s="427"/>
      <c r="M1702" s="386">
        <v>29126</v>
      </c>
      <c r="N1702" s="386"/>
      <c r="O1702" s="7"/>
      <c r="P1702" s="10" t="str" cm="1">
        <f t="array" ref="P1702">INDEX(Rangos!$E$3:$E$16,MATCH(1,(Dumpadas[[#This Row],[ley]]&gt;=Rangos!$B$3:$B$16)*(Dumpadas[[#This Row],[ley]]&lt;=Rangos!$C$3:$C$16),0))</f>
        <v>C</v>
      </c>
      <c r="R1702" s="769"/>
      <c r="S1702" s="769" t="s">
        <v>2740</v>
      </c>
      <c r="T1702" s="369">
        <v>1</v>
      </c>
      <c r="U1702" s="369">
        <v>3.2</v>
      </c>
      <c r="V1702" s="10">
        <v>1.0500000000000001E-2</v>
      </c>
      <c r="Y1702" s="769"/>
      <c r="Z1702" s="769" t="s">
        <v>2740</v>
      </c>
      <c r="AA1702" s="369">
        <v>1</v>
      </c>
      <c r="AB1702" s="369">
        <v>3.2</v>
      </c>
      <c r="AC1702" s="10">
        <v>1.0500000000000001E-2</v>
      </c>
      <c r="AD1702" s="10">
        <v>1.0500000000000001E-2</v>
      </c>
    </row>
    <row r="1703" spans="2:30">
      <c r="B1703" s="675"/>
      <c r="C1703" s="773" t="s">
        <v>3786</v>
      </c>
      <c r="D1703" s="773" t="s">
        <v>227</v>
      </c>
      <c r="E1703" s="675">
        <v>1706</v>
      </c>
      <c r="F1703" s="410" t="str">
        <f>Dumpadas[[#This Row],[punto]] &amp; " "&amp;Dumpadas[[#This Row],[jornada]]&amp;" " &amp; Dumpadas[[#This Row],[N°Acop]] &amp; " " &amp; TEXT(Dumpadas[[#This Row],[fecha ]], "dd-mm-yyyy")</f>
        <v>NIVEL 974 M4 6N AM 1706 21-05-2026</v>
      </c>
      <c r="G1703" s="675" t="s">
        <v>14</v>
      </c>
      <c r="H1703" s="5">
        <v>46163</v>
      </c>
      <c r="I1703" s="675">
        <v>3.2</v>
      </c>
      <c r="J1703" s="8">
        <v>1.6400000000000001E-2</v>
      </c>
      <c r="K1703" s="8">
        <f>+IF(Dumpadas[[#This Row],[ley]]&gt;0.03,0.03,Dumpadas[[#This Row],[ley]])</f>
        <v>1.6400000000000001E-2</v>
      </c>
      <c r="L1703" s="427"/>
      <c r="M1703" s="386">
        <v>29126</v>
      </c>
      <c r="N1703" s="386"/>
      <c r="O1703" s="7"/>
      <c r="P1703" s="10" t="str" cm="1">
        <f t="array" ref="P1703">INDEX(Rangos!$E$3:$E$16,MATCH(1,(Dumpadas[[#This Row],[ley]]&gt;=Rangos!$B$3:$B$16)*(Dumpadas[[#This Row],[ley]]&lt;=Rangos!$C$3:$C$16),0))</f>
        <v>F</v>
      </c>
      <c r="R1703" s="769"/>
      <c r="S1703" s="769" t="s">
        <v>2741</v>
      </c>
      <c r="T1703" s="369">
        <v>1</v>
      </c>
      <c r="U1703" s="369">
        <v>3.2</v>
      </c>
      <c r="V1703" s="10">
        <v>9.4000000000000004E-3</v>
      </c>
      <c r="Y1703" s="769"/>
      <c r="Z1703" s="769" t="s">
        <v>2741</v>
      </c>
      <c r="AA1703" s="369">
        <v>1</v>
      </c>
      <c r="AB1703" s="369">
        <v>3.2</v>
      </c>
      <c r="AC1703" s="10">
        <v>9.4000000000000004E-3</v>
      </c>
      <c r="AD1703" s="10">
        <v>9.4000000000000004E-3</v>
      </c>
    </row>
    <row r="1704" spans="2:30">
      <c r="B1704" s="675"/>
      <c r="C1704" s="773" t="s">
        <v>3786</v>
      </c>
      <c r="D1704" s="773" t="s">
        <v>227</v>
      </c>
      <c r="E1704" s="675">
        <v>1707</v>
      </c>
      <c r="F1704" s="410" t="str">
        <f>Dumpadas[[#This Row],[punto]] &amp; " "&amp;Dumpadas[[#This Row],[jornada]]&amp;" " &amp; Dumpadas[[#This Row],[N°Acop]] &amp; " " &amp; TEXT(Dumpadas[[#This Row],[fecha ]], "dd-mm-yyyy")</f>
        <v>NIVEL 974 M4 6N AM 1707 21-05-2026</v>
      </c>
      <c r="G1704" s="675" t="s">
        <v>14</v>
      </c>
      <c r="H1704" s="5">
        <v>46163</v>
      </c>
      <c r="I1704" s="675">
        <v>3.2</v>
      </c>
      <c r="J1704" s="8">
        <v>1.0999999999999999E-2</v>
      </c>
      <c r="K1704" s="8">
        <f>+IF(Dumpadas[[#This Row],[ley]]&gt;0.03,0.03,Dumpadas[[#This Row],[ley]])</f>
        <v>1.0999999999999999E-2</v>
      </c>
      <c r="L1704" s="427"/>
      <c r="M1704" s="386">
        <v>29126</v>
      </c>
      <c r="N1704" s="386"/>
      <c r="O1704" s="7"/>
      <c r="P1704" s="10" t="str" cm="1">
        <f t="array" ref="P1704">INDEX(Rangos!$E$3:$E$16,MATCH(1,(Dumpadas[[#This Row],[ley]]&gt;=Rangos!$B$3:$B$16)*(Dumpadas[[#This Row],[ley]]&lt;=Rangos!$C$3:$C$16),0))</f>
        <v>C</v>
      </c>
      <c r="R1704" s="769"/>
      <c r="S1704" s="769" t="s">
        <v>2742</v>
      </c>
      <c r="T1704" s="369">
        <v>1</v>
      </c>
      <c r="U1704" s="369">
        <v>3.2</v>
      </c>
      <c r="V1704" s="10">
        <v>1.1900000000000001E-2</v>
      </c>
      <c r="Y1704" s="769"/>
      <c r="Z1704" s="769" t="s">
        <v>2742</v>
      </c>
      <c r="AA1704" s="369">
        <v>1</v>
      </c>
      <c r="AB1704" s="369">
        <v>3.2</v>
      </c>
      <c r="AC1704" s="10">
        <v>1.1900000000000001E-2</v>
      </c>
      <c r="AD1704" s="10">
        <v>1.1900000000000001E-2</v>
      </c>
    </row>
    <row r="1705" spans="2:30">
      <c r="B1705" s="675"/>
      <c r="C1705" s="773" t="s">
        <v>3786</v>
      </c>
      <c r="D1705" s="773" t="s">
        <v>227</v>
      </c>
      <c r="E1705" s="675">
        <v>1708</v>
      </c>
      <c r="F1705" s="410" t="str">
        <f>Dumpadas[[#This Row],[punto]] &amp; " "&amp;Dumpadas[[#This Row],[jornada]]&amp;" " &amp; Dumpadas[[#This Row],[N°Acop]] &amp; " " &amp; TEXT(Dumpadas[[#This Row],[fecha ]], "dd-mm-yyyy")</f>
        <v>NIVEL 974 M4 6N AM 1708 21-05-2026</v>
      </c>
      <c r="G1705" s="675" t="s">
        <v>14</v>
      </c>
      <c r="H1705" s="5">
        <v>46163</v>
      </c>
      <c r="I1705" s="675">
        <v>3.2</v>
      </c>
      <c r="J1705" s="8">
        <v>1.2699999999999999E-2</v>
      </c>
      <c r="K1705" s="8">
        <f>+IF(Dumpadas[[#This Row],[ley]]&gt;0.03,0.03,Dumpadas[[#This Row],[ley]])</f>
        <v>1.2699999999999999E-2</v>
      </c>
      <c r="L1705" s="427"/>
      <c r="M1705" s="386">
        <v>29126</v>
      </c>
      <c r="N1705" s="386"/>
      <c r="O1705" s="7"/>
      <c r="P1705" s="10" t="str" cm="1">
        <f t="array" ref="P1705">INDEX(Rangos!$E$3:$E$16,MATCH(1,(Dumpadas[[#This Row],[ley]]&gt;=Rangos!$B$3:$B$16)*(Dumpadas[[#This Row],[ley]]&lt;=Rangos!$C$3:$C$16),0))</f>
        <v>D</v>
      </c>
      <c r="R1705" s="769"/>
      <c r="S1705" s="769" t="s">
        <v>2743</v>
      </c>
      <c r="T1705" s="369">
        <v>1</v>
      </c>
      <c r="U1705" s="369">
        <v>3.2</v>
      </c>
      <c r="V1705" s="10">
        <v>1.17E-2</v>
      </c>
      <c r="Y1705" s="769"/>
      <c r="Z1705" s="769" t="s">
        <v>2743</v>
      </c>
      <c r="AA1705" s="369">
        <v>1</v>
      </c>
      <c r="AB1705" s="369">
        <v>3.2</v>
      </c>
      <c r="AC1705" s="10">
        <v>1.17E-2</v>
      </c>
      <c r="AD1705" s="10">
        <v>1.17E-2</v>
      </c>
    </row>
    <row r="1706" spans="2:30">
      <c r="B1706" s="675"/>
      <c r="C1706" s="773" t="s">
        <v>3786</v>
      </c>
      <c r="D1706" s="773" t="s">
        <v>227</v>
      </c>
      <c r="E1706" s="675">
        <v>1709</v>
      </c>
      <c r="F1706" s="410" t="str">
        <f>Dumpadas[[#This Row],[punto]] &amp; " "&amp;Dumpadas[[#This Row],[jornada]]&amp;" " &amp; Dumpadas[[#This Row],[N°Acop]] &amp; " " &amp; TEXT(Dumpadas[[#This Row],[fecha ]], "dd-mm-yyyy")</f>
        <v>NIVEL 974 M4 6N AM 1709 21-05-2026</v>
      </c>
      <c r="G1706" s="675" t="s">
        <v>14</v>
      </c>
      <c r="H1706" s="5">
        <v>46163</v>
      </c>
      <c r="I1706" s="675">
        <v>3.2</v>
      </c>
      <c r="J1706" s="8">
        <v>1.41E-2</v>
      </c>
      <c r="K1706" s="8">
        <f>+IF(Dumpadas[[#This Row],[ley]]&gt;0.03,0.03,Dumpadas[[#This Row],[ley]])</f>
        <v>1.41E-2</v>
      </c>
      <c r="L1706" s="427"/>
      <c r="M1706" s="386">
        <v>29126</v>
      </c>
      <c r="N1706" s="386"/>
      <c r="O1706" s="7"/>
      <c r="P1706" s="10" t="str" cm="1">
        <f t="array" ref="P1706">INDEX(Rangos!$E$3:$E$16,MATCH(1,(Dumpadas[[#This Row],[ley]]&gt;=Rangos!$B$3:$B$16)*(Dumpadas[[#This Row],[ley]]&lt;=Rangos!$C$3:$C$16),0))</f>
        <v>E</v>
      </c>
      <c r="R1706" s="769"/>
      <c r="S1706" s="769" t="s">
        <v>2744</v>
      </c>
      <c r="T1706" s="369">
        <v>1</v>
      </c>
      <c r="U1706" s="369">
        <v>3.2</v>
      </c>
      <c r="V1706" s="10">
        <v>9.7999999999999997E-3</v>
      </c>
      <c r="Y1706" s="769"/>
      <c r="Z1706" s="769" t="s">
        <v>2744</v>
      </c>
      <c r="AA1706" s="369">
        <v>1</v>
      </c>
      <c r="AB1706" s="369">
        <v>3.2</v>
      </c>
      <c r="AC1706" s="10">
        <v>9.7999999999999997E-3</v>
      </c>
      <c r="AD1706" s="10">
        <v>9.7999999999999997E-3</v>
      </c>
    </row>
    <row r="1707" spans="2:30">
      <c r="B1707" s="535"/>
      <c r="C1707" s="535" t="s">
        <v>3793</v>
      </c>
      <c r="D1707" s="535" t="s">
        <v>227</v>
      </c>
      <c r="E1707" s="535">
        <v>1710</v>
      </c>
      <c r="F1707" s="537" t="str">
        <f>Dumpadas[[#This Row],[punto]] &amp; " "&amp;Dumpadas[[#This Row],[jornada]]&amp;" " &amp; Dumpadas[[#This Row],[N°Acop]] &amp; " " &amp; TEXT(Dumpadas[[#This Row],[fecha ]], "dd-mm-yyyy")</f>
        <v>NIVEL 974 M4 7S AM 1710 25-05-2026</v>
      </c>
      <c r="G1707" s="535" t="s">
        <v>14</v>
      </c>
      <c r="H1707" s="538">
        <v>46167</v>
      </c>
      <c r="I1707" s="535">
        <v>3.2</v>
      </c>
      <c r="J1707" s="539">
        <v>1.23E-2</v>
      </c>
      <c r="K1707" s="539">
        <f>+IF(Dumpadas[[#This Row],[ley]]&gt;0.03,0.03,Dumpadas[[#This Row],[ley]])</f>
        <v>1.23E-2</v>
      </c>
      <c r="L1707" s="539"/>
      <c r="M1707" s="535">
        <v>29127</v>
      </c>
      <c r="N1707" s="535"/>
      <c r="O1707" s="539"/>
      <c r="P1707" s="540" t="str" cm="1">
        <f t="array" ref="P1707">INDEX(Rangos!$E$3:$E$16,MATCH(1,(Dumpadas[[#This Row],[ley]]&gt;=Rangos!$B$3:$B$16)*(Dumpadas[[#This Row],[ley]]&lt;=Rangos!$C$3:$C$16),0))</f>
        <v>D</v>
      </c>
      <c r="R1707" s="769"/>
      <c r="S1707" s="769" t="s">
        <v>2745</v>
      </c>
      <c r="T1707" s="369">
        <v>1</v>
      </c>
      <c r="U1707" s="369">
        <v>3.2</v>
      </c>
      <c r="V1707" s="10">
        <v>1.0699999999999999E-2</v>
      </c>
      <c r="Y1707" s="769"/>
      <c r="Z1707" s="769" t="s">
        <v>2745</v>
      </c>
      <c r="AA1707" s="369">
        <v>1</v>
      </c>
      <c r="AB1707" s="369">
        <v>3.2</v>
      </c>
      <c r="AC1707" s="10">
        <v>1.0699999999999999E-2</v>
      </c>
      <c r="AD1707" s="10">
        <v>1.0699999999999999E-2</v>
      </c>
    </row>
    <row r="1708" spans="2:30">
      <c r="B1708" s="535"/>
      <c r="C1708" s="535" t="s">
        <v>3793</v>
      </c>
      <c r="D1708" s="535" t="s">
        <v>227</v>
      </c>
      <c r="E1708" s="535">
        <v>1711</v>
      </c>
      <c r="F1708" s="537" t="str">
        <f>Dumpadas[[#This Row],[punto]] &amp; " "&amp;Dumpadas[[#This Row],[jornada]]&amp;" " &amp; Dumpadas[[#This Row],[N°Acop]] &amp; " " &amp; TEXT(Dumpadas[[#This Row],[fecha ]], "dd-mm-yyyy")</f>
        <v>NIVEL 974 M4 7S AM 1711 25-05-2026</v>
      </c>
      <c r="G1708" s="535" t="s">
        <v>14</v>
      </c>
      <c r="H1708" s="538">
        <v>46167</v>
      </c>
      <c r="I1708" s="535">
        <v>3.2</v>
      </c>
      <c r="J1708" s="539">
        <v>1.7100000000000001E-2</v>
      </c>
      <c r="K1708" s="539">
        <f>+IF(Dumpadas[[#This Row],[ley]]&gt;0.03,0.03,Dumpadas[[#This Row],[ley]])</f>
        <v>1.7100000000000001E-2</v>
      </c>
      <c r="L1708" s="539"/>
      <c r="M1708" s="535">
        <v>29127</v>
      </c>
      <c r="N1708" s="535"/>
      <c r="O1708" s="539"/>
      <c r="P1708" s="540" t="str" cm="1">
        <f t="array" ref="P1708">INDEX(Rangos!$E$3:$E$16,MATCH(1,(Dumpadas[[#This Row],[ley]]&gt;=Rangos!$B$3:$B$16)*(Dumpadas[[#This Row],[ley]]&lt;=Rangos!$C$3:$C$16),0))</f>
        <v>F</v>
      </c>
      <c r="R1708" s="769"/>
      <c r="S1708" s="769" t="s">
        <v>2746</v>
      </c>
      <c r="T1708" s="369">
        <v>1</v>
      </c>
      <c r="U1708" s="369">
        <v>3.2</v>
      </c>
      <c r="V1708" s="10">
        <v>1.18E-2</v>
      </c>
      <c r="Y1708" s="769"/>
      <c r="Z1708" s="769" t="s">
        <v>2746</v>
      </c>
      <c r="AA1708" s="369">
        <v>1</v>
      </c>
      <c r="AB1708" s="369">
        <v>3.2</v>
      </c>
      <c r="AC1708" s="10">
        <v>1.18E-2</v>
      </c>
      <c r="AD1708" s="10">
        <v>1.18E-2</v>
      </c>
    </row>
    <row r="1709" spans="2:30">
      <c r="B1709" s="535"/>
      <c r="C1709" s="535" t="s">
        <v>3793</v>
      </c>
      <c r="D1709" s="535" t="s">
        <v>227</v>
      </c>
      <c r="E1709" s="535">
        <v>1712</v>
      </c>
      <c r="F1709" s="537" t="str">
        <f>Dumpadas[[#This Row],[punto]] &amp; " "&amp;Dumpadas[[#This Row],[jornada]]&amp;" " &amp; Dumpadas[[#This Row],[N°Acop]] &amp; " " &amp; TEXT(Dumpadas[[#This Row],[fecha ]], "dd-mm-yyyy")</f>
        <v>NIVEL 974 M4 7S AM 1712 25-05-2026</v>
      </c>
      <c r="G1709" s="535" t="s">
        <v>14</v>
      </c>
      <c r="H1709" s="538">
        <v>46167</v>
      </c>
      <c r="I1709" s="535">
        <v>3.2</v>
      </c>
      <c r="J1709" s="539">
        <v>1.06E-2</v>
      </c>
      <c r="K1709" s="539">
        <f>+IF(Dumpadas[[#This Row],[ley]]&gt;0.03,0.03,Dumpadas[[#This Row],[ley]])</f>
        <v>1.06E-2</v>
      </c>
      <c r="L1709" s="539"/>
      <c r="M1709" s="535">
        <v>29127</v>
      </c>
      <c r="N1709" s="535"/>
      <c r="O1709" s="539"/>
      <c r="P1709" s="540" t="str" cm="1">
        <f t="array" ref="P1709">INDEX(Rangos!$E$3:$E$16,MATCH(1,(Dumpadas[[#This Row],[ley]]&gt;=Rangos!$B$3:$B$16)*(Dumpadas[[#This Row],[ley]]&lt;=Rangos!$C$3:$C$16),0))</f>
        <v>C</v>
      </c>
      <c r="R1709" s="769"/>
      <c r="S1709" s="769" t="s">
        <v>2747</v>
      </c>
      <c r="T1709" s="369">
        <v>1</v>
      </c>
      <c r="U1709" s="369">
        <v>3.2</v>
      </c>
      <c r="V1709" s="10">
        <v>1.0999999999999999E-2</v>
      </c>
      <c r="Y1709" s="769"/>
      <c r="Z1709" s="769" t="s">
        <v>2747</v>
      </c>
      <c r="AA1709" s="369">
        <v>1</v>
      </c>
      <c r="AB1709" s="369">
        <v>3.2</v>
      </c>
      <c r="AC1709" s="10">
        <v>1.0999999999999999E-2</v>
      </c>
      <c r="AD1709" s="10">
        <v>1.0999999999999999E-2</v>
      </c>
    </row>
    <row r="1710" spans="2:30">
      <c r="B1710" s="535"/>
      <c r="C1710" s="535" t="s">
        <v>3793</v>
      </c>
      <c r="D1710" s="535" t="s">
        <v>227</v>
      </c>
      <c r="E1710" s="535">
        <v>1713</v>
      </c>
      <c r="F1710" s="537" t="str">
        <f>Dumpadas[[#This Row],[punto]] &amp; " "&amp;Dumpadas[[#This Row],[jornada]]&amp;" " &amp; Dumpadas[[#This Row],[N°Acop]] &amp; " " &amp; TEXT(Dumpadas[[#This Row],[fecha ]], "dd-mm-yyyy")</f>
        <v>NIVEL 974 M4 7S AM 1713 25-05-2026</v>
      </c>
      <c r="G1710" s="535" t="s">
        <v>14</v>
      </c>
      <c r="H1710" s="538">
        <v>46167</v>
      </c>
      <c r="I1710" s="535">
        <v>3.2</v>
      </c>
      <c r="J1710" s="539">
        <v>1.6199999999999999E-2</v>
      </c>
      <c r="K1710" s="539">
        <f>+IF(Dumpadas[[#This Row],[ley]]&gt;0.03,0.03,Dumpadas[[#This Row],[ley]])</f>
        <v>1.6199999999999999E-2</v>
      </c>
      <c r="L1710" s="539"/>
      <c r="M1710" s="535">
        <v>29127</v>
      </c>
      <c r="N1710" s="535"/>
      <c r="O1710" s="539"/>
      <c r="P1710" s="540" t="str" cm="1">
        <f t="array" ref="P1710">INDEX(Rangos!$E$3:$E$16,MATCH(1,(Dumpadas[[#This Row],[ley]]&gt;=Rangos!$B$3:$B$16)*(Dumpadas[[#This Row],[ley]]&lt;=Rangos!$C$3:$C$16),0))</f>
        <v>F</v>
      </c>
      <c r="R1710" s="769"/>
      <c r="S1710" s="769" t="s">
        <v>2748</v>
      </c>
      <c r="T1710" s="369">
        <v>1</v>
      </c>
      <c r="U1710" s="369">
        <v>3.2</v>
      </c>
      <c r="V1710" s="10">
        <v>1.15E-2</v>
      </c>
      <c r="Y1710" s="769"/>
      <c r="Z1710" s="769" t="s">
        <v>2748</v>
      </c>
      <c r="AA1710" s="369">
        <v>1</v>
      </c>
      <c r="AB1710" s="369">
        <v>3.2</v>
      </c>
      <c r="AC1710" s="10">
        <v>1.15E-2</v>
      </c>
      <c r="AD1710" s="10">
        <v>1.15E-2</v>
      </c>
    </row>
    <row r="1711" spans="2:30">
      <c r="B1711" s="535"/>
      <c r="C1711" s="535" t="s">
        <v>3793</v>
      </c>
      <c r="D1711" s="535" t="s">
        <v>227</v>
      </c>
      <c r="E1711" s="535">
        <v>1714</v>
      </c>
      <c r="F1711" s="537" t="str">
        <f>Dumpadas[[#This Row],[punto]] &amp; " "&amp;Dumpadas[[#This Row],[jornada]]&amp;" " &amp; Dumpadas[[#This Row],[N°Acop]] &amp; " " &amp; TEXT(Dumpadas[[#This Row],[fecha ]], "dd-mm-yyyy")</f>
        <v>NIVEL 974 M4 7S AM 1714 25-05-2026</v>
      </c>
      <c r="G1711" s="535" t="s">
        <v>14</v>
      </c>
      <c r="H1711" s="538">
        <v>46167</v>
      </c>
      <c r="I1711" s="535">
        <v>3.2</v>
      </c>
      <c r="J1711" s="539">
        <v>1.4999999999999999E-2</v>
      </c>
      <c r="K1711" s="539">
        <f>+IF(Dumpadas[[#This Row],[ley]]&gt;0.03,0.03,Dumpadas[[#This Row],[ley]])</f>
        <v>1.4999999999999999E-2</v>
      </c>
      <c r="L1711" s="539"/>
      <c r="M1711" s="535">
        <v>29127</v>
      </c>
      <c r="N1711" s="535"/>
      <c r="O1711" s="539"/>
      <c r="P1711" s="540" t="str" cm="1">
        <f t="array" ref="P1711">INDEX(Rangos!$E$3:$E$16,MATCH(1,(Dumpadas[[#This Row],[ley]]&gt;=Rangos!$B$3:$B$16)*(Dumpadas[[#This Row],[ley]]&lt;=Rangos!$C$3:$C$16),0))</f>
        <v>F</v>
      </c>
      <c r="R1711" s="769"/>
      <c r="S1711" s="769" t="s">
        <v>2749</v>
      </c>
      <c r="T1711" s="369">
        <v>1</v>
      </c>
      <c r="U1711" s="369">
        <v>3.2</v>
      </c>
      <c r="V1711" s="10">
        <v>1.1299999999999999E-2</v>
      </c>
      <c r="Y1711" s="769"/>
      <c r="Z1711" s="769" t="s">
        <v>2749</v>
      </c>
      <c r="AA1711" s="369">
        <v>1</v>
      </c>
      <c r="AB1711" s="369">
        <v>3.2</v>
      </c>
      <c r="AC1711" s="10">
        <v>1.1299999999999999E-2</v>
      </c>
      <c r="AD1711" s="10">
        <v>1.1299999999999999E-2</v>
      </c>
    </row>
    <row r="1712" spans="2:30">
      <c r="B1712" s="535"/>
      <c r="C1712" s="535" t="s">
        <v>3793</v>
      </c>
      <c r="D1712" s="535" t="s">
        <v>227</v>
      </c>
      <c r="E1712" s="535">
        <v>1715</v>
      </c>
      <c r="F1712" s="537" t="str">
        <f>Dumpadas[[#This Row],[punto]] &amp; " "&amp;Dumpadas[[#This Row],[jornada]]&amp;" " &amp; Dumpadas[[#This Row],[N°Acop]] &amp; " " &amp; TEXT(Dumpadas[[#This Row],[fecha ]], "dd-mm-yyyy")</f>
        <v>NIVEL 974 M4 7S AM 1715 25-05-2026</v>
      </c>
      <c r="G1712" s="535" t="s">
        <v>14</v>
      </c>
      <c r="H1712" s="538">
        <v>46167</v>
      </c>
      <c r="I1712" s="535">
        <v>3.2</v>
      </c>
      <c r="J1712" s="539">
        <v>1.8200000000000001E-2</v>
      </c>
      <c r="K1712" s="539">
        <f>+IF(Dumpadas[[#This Row],[ley]]&gt;0.03,0.03,Dumpadas[[#This Row],[ley]])</f>
        <v>1.8200000000000001E-2</v>
      </c>
      <c r="L1712" s="539"/>
      <c r="M1712" s="535">
        <v>29127</v>
      </c>
      <c r="N1712" s="535"/>
      <c r="O1712" s="539"/>
      <c r="P1712" s="540" t="str" cm="1">
        <f t="array" ref="P1712">INDEX(Rangos!$E$3:$E$16,MATCH(1,(Dumpadas[[#This Row],[ley]]&gt;=Rangos!$B$3:$B$16)*(Dumpadas[[#This Row],[ley]]&lt;=Rangos!$C$3:$C$16),0))</f>
        <v>G</v>
      </c>
      <c r="R1712" s="769"/>
      <c r="S1712" s="769" t="s">
        <v>2750</v>
      </c>
      <c r="T1712" s="369">
        <v>1</v>
      </c>
      <c r="U1712" s="369">
        <v>3.2</v>
      </c>
      <c r="V1712" s="10">
        <v>1.03E-2</v>
      </c>
      <c r="Y1712" s="769"/>
      <c r="Z1712" s="769" t="s">
        <v>2750</v>
      </c>
      <c r="AA1712" s="369">
        <v>1</v>
      </c>
      <c r="AB1712" s="369">
        <v>3.2</v>
      </c>
      <c r="AC1712" s="10">
        <v>1.03E-2</v>
      </c>
      <c r="AD1712" s="10">
        <v>1.03E-2</v>
      </c>
    </row>
    <row r="1713" spans="2:30">
      <c r="B1713" s="535"/>
      <c r="C1713" s="535" t="s">
        <v>3793</v>
      </c>
      <c r="D1713" s="535" t="s">
        <v>227</v>
      </c>
      <c r="E1713" s="535">
        <v>1716</v>
      </c>
      <c r="F1713" s="537" t="str">
        <f>Dumpadas[[#This Row],[punto]] &amp; " "&amp;Dumpadas[[#This Row],[jornada]]&amp;" " &amp; Dumpadas[[#This Row],[N°Acop]] &amp; " " &amp; TEXT(Dumpadas[[#This Row],[fecha ]], "dd-mm-yyyy")</f>
        <v>NIVEL 974 M4 7S AM 1716 25-05-2026</v>
      </c>
      <c r="G1713" s="535" t="s">
        <v>14</v>
      </c>
      <c r="H1713" s="538">
        <v>46167</v>
      </c>
      <c r="I1713" s="535">
        <v>3.2</v>
      </c>
      <c r="J1713" s="539">
        <v>1.41E-2</v>
      </c>
      <c r="K1713" s="539">
        <f>+IF(Dumpadas[[#This Row],[ley]]&gt;0.03,0.03,Dumpadas[[#This Row],[ley]])</f>
        <v>1.41E-2</v>
      </c>
      <c r="L1713" s="539"/>
      <c r="M1713" s="535">
        <v>29127</v>
      </c>
      <c r="N1713" s="535"/>
      <c r="O1713" s="539"/>
      <c r="P1713" s="540" t="str" cm="1">
        <f t="array" ref="P1713">INDEX(Rangos!$E$3:$E$16,MATCH(1,(Dumpadas[[#This Row],[ley]]&gt;=Rangos!$B$3:$B$16)*(Dumpadas[[#This Row],[ley]]&lt;=Rangos!$C$3:$C$16),0))</f>
        <v>E</v>
      </c>
      <c r="R1713" s="769"/>
      <c r="S1713" s="769" t="s">
        <v>2751</v>
      </c>
      <c r="T1713" s="369">
        <v>1</v>
      </c>
      <c r="U1713" s="369">
        <v>3.2</v>
      </c>
      <c r="V1713" s="10">
        <v>1.3100000000000001E-2</v>
      </c>
      <c r="Y1713" s="769"/>
      <c r="Z1713" s="769" t="s">
        <v>2751</v>
      </c>
      <c r="AA1713" s="369">
        <v>1</v>
      </c>
      <c r="AB1713" s="369">
        <v>3.2</v>
      </c>
      <c r="AC1713" s="10">
        <v>1.3100000000000001E-2</v>
      </c>
      <c r="AD1713" s="10">
        <v>1.3100000000000001E-2</v>
      </c>
    </row>
    <row r="1714" spans="2:30">
      <c r="B1714" s="535"/>
      <c r="C1714" s="535" t="s">
        <v>3793</v>
      </c>
      <c r="D1714" s="535" t="s">
        <v>227</v>
      </c>
      <c r="E1714" s="535">
        <v>1717</v>
      </c>
      <c r="F1714" s="537" t="str">
        <f>Dumpadas[[#This Row],[punto]] &amp; " "&amp;Dumpadas[[#This Row],[jornada]]&amp;" " &amp; Dumpadas[[#This Row],[N°Acop]] &amp; " " &amp; TEXT(Dumpadas[[#This Row],[fecha ]], "dd-mm-yyyy")</f>
        <v>NIVEL 974 M4 7S AM 1717 25-05-2026</v>
      </c>
      <c r="G1714" s="535" t="s">
        <v>14</v>
      </c>
      <c r="H1714" s="538">
        <v>46167</v>
      </c>
      <c r="I1714" s="535">
        <v>3.2</v>
      </c>
      <c r="J1714" s="539">
        <v>1.24E-2</v>
      </c>
      <c r="K1714" s="539">
        <f>+IF(Dumpadas[[#This Row],[ley]]&gt;0.03,0.03,Dumpadas[[#This Row],[ley]])</f>
        <v>1.24E-2</v>
      </c>
      <c r="L1714" s="539"/>
      <c r="M1714" s="535">
        <v>29127</v>
      </c>
      <c r="N1714" s="535"/>
      <c r="O1714" s="539"/>
      <c r="P1714" s="540" t="str" cm="1">
        <f t="array" ref="P1714">INDEX(Rangos!$E$3:$E$16,MATCH(1,(Dumpadas[[#This Row],[ley]]&gt;=Rangos!$B$3:$B$16)*(Dumpadas[[#This Row],[ley]]&lt;=Rangos!$C$3:$C$16),0))</f>
        <v>D</v>
      </c>
      <c r="R1714" s="769"/>
      <c r="S1714" s="769" t="s">
        <v>2755</v>
      </c>
      <c r="T1714" s="369">
        <v>1</v>
      </c>
      <c r="U1714" s="369">
        <v>3.2</v>
      </c>
      <c r="V1714" s="10">
        <v>1.2500000000000001E-2</v>
      </c>
      <c r="Y1714" s="769"/>
      <c r="Z1714" s="769" t="s">
        <v>2755</v>
      </c>
      <c r="AA1714" s="369">
        <v>1</v>
      </c>
      <c r="AB1714" s="369">
        <v>3.2</v>
      </c>
      <c r="AC1714" s="10">
        <v>1.2500000000000001E-2</v>
      </c>
      <c r="AD1714" s="10">
        <v>1.2500000000000001E-2</v>
      </c>
    </row>
    <row r="1715" spans="2:30">
      <c r="B1715" s="535"/>
      <c r="C1715" s="535" t="s">
        <v>3793</v>
      </c>
      <c r="D1715" s="535" t="s">
        <v>227</v>
      </c>
      <c r="E1715" s="535">
        <v>1718</v>
      </c>
      <c r="F1715" s="537" t="str">
        <f>Dumpadas[[#This Row],[punto]] &amp; " "&amp;Dumpadas[[#This Row],[jornada]]&amp;" " &amp; Dumpadas[[#This Row],[N°Acop]] &amp; " " &amp; TEXT(Dumpadas[[#This Row],[fecha ]], "dd-mm-yyyy")</f>
        <v>NIVEL 974 M4 7S AM 1718 25-05-2026</v>
      </c>
      <c r="G1715" s="535" t="s">
        <v>14</v>
      </c>
      <c r="H1715" s="538">
        <v>46167</v>
      </c>
      <c r="I1715" s="535">
        <v>3.2</v>
      </c>
      <c r="J1715" s="539">
        <v>1.37E-2</v>
      </c>
      <c r="K1715" s="539">
        <f>+IF(Dumpadas[[#This Row],[ley]]&gt;0.03,0.03,Dumpadas[[#This Row],[ley]])</f>
        <v>1.37E-2</v>
      </c>
      <c r="L1715" s="539"/>
      <c r="M1715" s="535">
        <v>29127</v>
      </c>
      <c r="N1715" s="535"/>
      <c r="O1715" s="539"/>
      <c r="P1715" s="540" t="str" cm="1">
        <f t="array" ref="P1715">INDEX(Rangos!$E$3:$E$16,MATCH(1,(Dumpadas[[#This Row],[ley]]&gt;=Rangos!$B$3:$B$16)*(Dumpadas[[#This Row],[ley]]&lt;=Rangos!$C$3:$C$16),0))</f>
        <v>E</v>
      </c>
      <c r="R1715" s="769"/>
      <c r="S1715" s="769" t="s">
        <v>2756</v>
      </c>
      <c r="T1715" s="369">
        <v>1</v>
      </c>
      <c r="U1715" s="369">
        <v>3.2</v>
      </c>
      <c r="V1715" s="10">
        <v>2.07E-2</v>
      </c>
      <c r="Y1715" s="769"/>
      <c r="Z1715" s="769" t="s">
        <v>2756</v>
      </c>
      <c r="AA1715" s="369">
        <v>1</v>
      </c>
      <c r="AB1715" s="369">
        <v>3.2</v>
      </c>
      <c r="AC1715" s="10">
        <v>2.07E-2</v>
      </c>
      <c r="AD1715" s="10">
        <v>2.07E-2</v>
      </c>
    </row>
    <row r="1716" spans="2:30">
      <c r="B1716" s="535"/>
      <c r="C1716" s="535" t="s">
        <v>3793</v>
      </c>
      <c r="D1716" s="535" t="s">
        <v>227</v>
      </c>
      <c r="E1716" s="535">
        <v>1719</v>
      </c>
      <c r="F1716" s="537" t="str">
        <f>Dumpadas[[#This Row],[punto]] &amp; " "&amp;Dumpadas[[#This Row],[jornada]]&amp;" " &amp; Dumpadas[[#This Row],[N°Acop]] &amp; " " &amp; TEXT(Dumpadas[[#This Row],[fecha ]], "dd-mm-yyyy")</f>
        <v>NIVEL 974 M4 7S AM 1719 25-05-2026</v>
      </c>
      <c r="G1716" s="535" t="s">
        <v>14</v>
      </c>
      <c r="H1716" s="538">
        <v>46167</v>
      </c>
      <c r="I1716" s="535">
        <v>3.2</v>
      </c>
      <c r="J1716" s="539">
        <v>1.5800000000000002E-2</v>
      </c>
      <c r="K1716" s="539">
        <f>+IF(Dumpadas[[#This Row],[ley]]&gt;0.03,0.03,Dumpadas[[#This Row],[ley]])</f>
        <v>1.5800000000000002E-2</v>
      </c>
      <c r="L1716" s="539"/>
      <c r="M1716" s="535">
        <v>29127</v>
      </c>
      <c r="N1716" s="535"/>
      <c r="O1716" s="539"/>
      <c r="P1716" s="540" t="str" cm="1">
        <f t="array" ref="P1716">INDEX(Rangos!$E$3:$E$16,MATCH(1,(Dumpadas[[#This Row],[ley]]&gt;=Rangos!$B$3:$B$16)*(Dumpadas[[#This Row],[ley]]&lt;=Rangos!$C$3:$C$16),0))</f>
        <v>F</v>
      </c>
      <c r="R1716" s="769"/>
      <c r="S1716" s="769" t="s">
        <v>2757</v>
      </c>
      <c r="T1716" s="369">
        <v>1</v>
      </c>
      <c r="U1716" s="369">
        <v>3.2</v>
      </c>
      <c r="V1716" s="10">
        <v>1.55E-2</v>
      </c>
      <c r="Y1716" s="769"/>
      <c r="Z1716" s="769" t="s">
        <v>2757</v>
      </c>
      <c r="AA1716" s="369">
        <v>1</v>
      </c>
      <c r="AB1716" s="369">
        <v>3.2</v>
      </c>
      <c r="AC1716" s="10">
        <v>1.55E-2</v>
      </c>
      <c r="AD1716" s="10">
        <v>1.55E-2</v>
      </c>
    </row>
    <row r="1717" spans="2:30">
      <c r="B1717" s="535"/>
      <c r="C1717" s="535" t="s">
        <v>3793</v>
      </c>
      <c r="D1717" s="535" t="s">
        <v>227</v>
      </c>
      <c r="E1717" s="535">
        <v>1720</v>
      </c>
      <c r="F1717" s="537" t="str">
        <f>Dumpadas[[#This Row],[punto]] &amp; " "&amp;Dumpadas[[#This Row],[jornada]]&amp;" " &amp; Dumpadas[[#This Row],[N°Acop]] &amp; " " &amp; TEXT(Dumpadas[[#This Row],[fecha ]], "dd-mm-yyyy")</f>
        <v>NIVEL 974 M4 7S AM 1720 25-05-2026</v>
      </c>
      <c r="G1717" s="535" t="s">
        <v>14</v>
      </c>
      <c r="H1717" s="538">
        <v>46167</v>
      </c>
      <c r="I1717" s="535">
        <v>3.2</v>
      </c>
      <c r="J1717" s="539">
        <v>2.4199999999999999E-2</v>
      </c>
      <c r="K1717" s="539">
        <f>+IF(Dumpadas[[#This Row],[ley]]&gt;0.03,0.03,Dumpadas[[#This Row],[ley]])</f>
        <v>2.4199999999999999E-2</v>
      </c>
      <c r="L1717" s="539"/>
      <c r="M1717" s="535">
        <v>29129</v>
      </c>
      <c r="N1717" s="535"/>
      <c r="O1717" s="539"/>
      <c r="P1717" s="540" t="str" cm="1">
        <f t="array" ref="P1717">INDEX(Rangos!$E$3:$E$16,MATCH(1,(Dumpadas[[#This Row],[ley]]&gt;=Rangos!$B$3:$B$16)*(Dumpadas[[#This Row],[ley]]&lt;=Rangos!$C$3:$C$16),0))</f>
        <v>J</v>
      </c>
      <c r="R1717" s="769"/>
      <c r="S1717" s="769" t="s">
        <v>2758</v>
      </c>
      <c r="T1717" s="369">
        <v>1</v>
      </c>
      <c r="U1717" s="369">
        <v>3.2</v>
      </c>
      <c r="V1717" s="10">
        <v>1.61E-2</v>
      </c>
      <c r="Y1717" s="769"/>
      <c r="Z1717" s="769" t="s">
        <v>2758</v>
      </c>
      <c r="AA1717" s="369">
        <v>1</v>
      </c>
      <c r="AB1717" s="369">
        <v>3.2</v>
      </c>
      <c r="AC1717" s="10">
        <v>1.61E-2</v>
      </c>
      <c r="AD1717" s="10">
        <v>1.61E-2</v>
      </c>
    </row>
    <row r="1718" spans="2:30">
      <c r="B1718" s="535"/>
      <c r="C1718" s="535" t="s">
        <v>3793</v>
      </c>
      <c r="D1718" s="535" t="s">
        <v>227</v>
      </c>
      <c r="E1718" s="535">
        <v>1721</v>
      </c>
      <c r="F1718" s="537" t="str">
        <f>Dumpadas[[#This Row],[punto]] &amp; " "&amp;Dumpadas[[#This Row],[jornada]]&amp;" " &amp; Dumpadas[[#This Row],[N°Acop]] &amp; " " &amp; TEXT(Dumpadas[[#This Row],[fecha ]], "dd-mm-yyyy")</f>
        <v>NIVEL 974 M4 7S AM 1721 25-05-2026</v>
      </c>
      <c r="G1718" s="535" t="s">
        <v>14</v>
      </c>
      <c r="H1718" s="538">
        <v>46167</v>
      </c>
      <c r="I1718" s="535">
        <v>3.2</v>
      </c>
      <c r="J1718" s="539">
        <v>1.52E-2</v>
      </c>
      <c r="K1718" s="539">
        <f>+IF(Dumpadas[[#This Row],[ley]]&gt;0.03,0.03,Dumpadas[[#This Row],[ley]])</f>
        <v>1.52E-2</v>
      </c>
      <c r="L1718" s="539"/>
      <c r="M1718" s="535">
        <v>29129</v>
      </c>
      <c r="N1718" s="535"/>
      <c r="O1718" s="539"/>
      <c r="P1718" s="540" t="str" cm="1">
        <f t="array" ref="P1718">INDEX(Rangos!$E$3:$E$16,MATCH(1,(Dumpadas[[#This Row],[ley]]&gt;=Rangos!$B$3:$B$16)*(Dumpadas[[#This Row],[ley]]&lt;=Rangos!$C$3:$C$16),0))</f>
        <v>F</v>
      </c>
      <c r="R1718" s="769"/>
      <c r="S1718" s="769" t="s">
        <v>2759</v>
      </c>
      <c r="T1718" s="369">
        <v>1</v>
      </c>
      <c r="U1718" s="369">
        <v>3.2</v>
      </c>
      <c r="V1718" s="10">
        <v>1.4200000000000001E-2</v>
      </c>
      <c r="Y1718" s="769"/>
      <c r="Z1718" s="769" t="s">
        <v>2759</v>
      </c>
      <c r="AA1718" s="369">
        <v>1</v>
      </c>
      <c r="AB1718" s="369">
        <v>3.2</v>
      </c>
      <c r="AC1718" s="10">
        <v>1.4200000000000001E-2</v>
      </c>
      <c r="AD1718" s="10">
        <v>1.4200000000000001E-2</v>
      </c>
    </row>
    <row r="1719" spans="2:30">
      <c r="B1719" s="535"/>
      <c r="C1719" s="535" t="s">
        <v>3793</v>
      </c>
      <c r="D1719" s="535" t="s">
        <v>227</v>
      </c>
      <c r="E1719" s="535">
        <v>1722</v>
      </c>
      <c r="F1719" s="537" t="str">
        <f>Dumpadas[[#This Row],[punto]] &amp; " "&amp;Dumpadas[[#This Row],[jornada]]&amp;" " &amp; Dumpadas[[#This Row],[N°Acop]] &amp; " " &amp; TEXT(Dumpadas[[#This Row],[fecha ]], "dd-mm-yyyy")</f>
        <v>NIVEL 974 M4 7S AM 1722 25-05-2026</v>
      </c>
      <c r="G1719" s="535" t="s">
        <v>14</v>
      </c>
      <c r="H1719" s="538">
        <v>46167</v>
      </c>
      <c r="I1719" s="535">
        <v>3.2</v>
      </c>
      <c r="J1719" s="539">
        <v>1.7999999999999999E-2</v>
      </c>
      <c r="K1719" s="539">
        <f>+IF(Dumpadas[[#This Row],[ley]]&gt;0.03,0.03,Dumpadas[[#This Row],[ley]])</f>
        <v>1.7999999999999999E-2</v>
      </c>
      <c r="L1719" s="539"/>
      <c r="M1719" s="535">
        <v>29129</v>
      </c>
      <c r="N1719" s="535"/>
      <c r="O1719" s="539"/>
      <c r="P1719" s="540" t="str" cm="1">
        <f t="array" ref="P1719">INDEX(Rangos!$E$3:$E$16,MATCH(1,(Dumpadas[[#This Row],[ley]]&gt;=Rangos!$B$3:$B$16)*(Dumpadas[[#This Row],[ley]]&lt;=Rangos!$C$3:$C$16),0))</f>
        <v>G</v>
      </c>
      <c r="R1719" s="769"/>
      <c r="S1719" s="769" t="s">
        <v>2760</v>
      </c>
      <c r="T1719" s="369">
        <v>1</v>
      </c>
      <c r="U1719" s="369">
        <v>3.2</v>
      </c>
      <c r="V1719" s="10">
        <v>1.41E-2</v>
      </c>
      <c r="Y1719" s="769"/>
      <c r="Z1719" s="769" t="s">
        <v>2760</v>
      </c>
      <c r="AA1719" s="369">
        <v>1</v>
      </c>
      <c r="AB1719" s="369">
        <v>3.2</v>
      </c>
      <c r="AC1719" s="10">
        <v>1.41E-2</v>
      </c>
      <c r="AD1719" s="10">
        <v>1.41E-2</v>
      </c>
    </row>
    <row r="1720" spans="2:30">
      <c r="B1720" s="535"/>
      <c r="C1720" s="535" t="s">
        <v>3793</v>
      </c>
      <c r="D1720" s="535" t="s">
        <v>227</v>
      </c>
      <c r="E1720" s="535">
        <v>1723</v>
      </c>
      <c r="F1720" s="537" t="str">
        <f>Dumpadas[[#This Row],[punto]] &amp; " "&amp;Dumpadas[[#This Row],[jornada]]&amp;" " &amp; Dumpadas[[#This Row],[N°Acop]] &amp; " " &amp; TEXT(Dumpadas[[#This Row],[fecha ]], "dd-mm-yyyy")</f>
        <v>NIVEL 974 M4 7S AM 1723 25-05-2026</v>
      </c>
      <c r="G1720" s="535" t="s">
        <v>14</v>
      </c>
      <c r="H1720" s="538">
        <v>46167</v>
      </c>
      <c r="I1720" s="535">
        <v>3.2</v>
      </c>
      <c r="J1720" s="539">
        <v>1.2999999999999999E-2</v>
      </c>
      <c r="K1720" s="539">
        <f>+IF(Dumpadas[[#This Row],[ley]]&gt;0.03,0.03,Dumpadas[[#This Row],[ley]])</f>
        <v>1.2999999999999999E-2</v>
      </c>
      <c r="L1720" s="539"/>
      <c r="M1720" s="535">
        <v>29129</v>
      </c>
      <c r="N1720" s="535"/>
      <c r="O1720" s="539"/>
      <c r="P1720" s="540" t="str" cm="1">
        <f t="array" ref="P1720">INDEX(Rangos!$E$3:$E$16,MATCH(1,(Dumpadas[[#This Row],[ley]]&gt;=Rangos!$B$3:$B$16)*(Dumpadas[[#This Row],[ley]]&lt;=Rangos!$C$3:$C$16),0))</f>
        <v>D</v>
      </c>
      <c r="R1720" s="769"/>
      <c r="S1720" s="769" t="s">
        <v>2761</v>
      </c>
      <c r="T1720" s="369">
        <v>1</v>
      </c>
      <c r="U1720" s="369">
        <v>3.2</v>
      </c>
      <c r="V1720" s="10">
        <v>1.5299999999999999E-2</v>
      </c>
      <c r="Y1720" s="769"/>
      <c r="Z1720" s="769" t="s">
        <v>2761</v>
      </c>
      <c r="AA1720" s="369">
        <v>1</v>
      </c>
      <c r="AB1720" s="369">
        <v>3.2</v>
      </c>
      <c r="AC1720" s="10">
        <v>1.5299999999999999E-2</v>
      </c>
      <c r="AD1720" s="10">
        <v>1.5299999999999999E-2</v>
      </c>
    </row>
    <row r="1721" spans="2:30">
      <c r="B1721" s="535"/>
      <c r="C1721" s="535" t="s">
        <v>3793</v>
      </c>
      <c r="D1721" s="535" t="s">
        <v>227</v>
      </c>
      <c r="E1721" s="535">
        <v>1724</v>
      </c>
      <c r="F1721" s="537" t="str">
        <f>Dumpadas[[#This Row],[punto]] &amp; " "&amp;Dumpadas[[#This Row],[jornada]]&amp;" " &amp; Dumpadas[[#This Row],[N°Acop]] &amp; " " &amp; TEXT(Dumpadas[[#This Row],[fecha ]], "dd-mm-yyyy")</f>
        <v>NIVEL 974 M4 7S AM 1724 25-05-2026</v>
      </c>
      <c r="G1721" s="535" t="s">
        <v>14</v>
      </c>
      <c r="H1721" s="538">
        <v>46167</v>
      </c>
      <c r="I1721" s="535">
        <v>3.2</v>
      </c>
      <c r="J1721" s="539">
        <v>1.43E-2</v>
      </c>
      <c r="K1721" s="539">
        <f>+IF(Dumpadas[[#This Row],[ley]]&gt;0.03,0.03,Dumpadas[[#This Row],[ley]])</f>
        <v>1.43E-2</v>
      </c>
      <c r="L1721" s="539"/>
      <c r="M1721" s="535">
        <v>29129</v>
      </c>
      <c r="N1721" s="535"/>
      <c r="O1721" s="539"/>
      <c r="P1721" s="540" t="str" cm="1">
        <f t="array" ref="P1721">INDEX(Rangos!$E$3:$E$16,MATCH(1,(Dumpadas[[#This Row],[ley]]&gt;=Rangos!$B$3:$B$16)*(Dumpadas[[#This Row],[ley]]&lt;=Rangos!$C$3:$C$16),0))</f>
        <v>E</v>
      </c>
      <c r="R1721" s="769"/>
      <c r="S1721" s="769" t="s">
        <v>2762</v>
      </c>
      <c r="T1721" s="369">
        <v>1</v>
      </c>
      <c r="U1721" s="369">
        <v>3.2</v>
      </c>
      <c r="V1721" s="10">
        <v>1.3899999999999999E-2</v>
      </c>
      <c r="Y1721" s="769"/>
      <c r="Z1721" s="769" t="s">
        <v>2762</v>
      </c>
      <c r="AA1721" s="369">
        <v>1</v>
      </c>
      <c r="AB1721" s="369">
        <v>3.2</v>
      </c>
      <c r="AC1721" s="10">
        <v>1.3899999999999999E-2</v>
      </c>
      <c r="AD1721" s="10">
        <v>1.3899999999999999E-2</v>
      </c>
    </row>
    <row r="1722" spans="2:30">
      <c r="B1722" s="535"/>
      <c r="C1722" s="535" t="s">
        <v>3793</v>
      </c>
      <c r="D1722" s="535" t="s">
        <v>227</v>
      </c>
      <c r="E1722" s="535">
        <v>1725</v>
      </c>
      <c r="F1722" s="537" t="str">
        <f>Dumpadas[[#This Row],[punto]] &amp; " "&amp;Dumpadas[[#This Row],[jornada]]&amp;" " &amp; Dumpadas[[#This Row],[N°Acop]] &amp; " " &amp; TEXT(Dumpadas[[#This Row],[fecha ]], "dd-mm-yyyy")</f>
        <v>NIVEL 974 M4 7S AM 1725 25-05-2026</v>
      </c>
      <c r="G1722" s="535" t="s">
        <v>14</v>
      </c>
      <c r="H1722" s="538">
        <v>46167</v>
      </c>
      <c r="I1722" s="535">
        <v>3.2</v>
      </c>
      <c r="J1722" s="539">
        <v>1.5599999999999999E-2</v>
      </c>
      <c r="K1722" s="539">
        <f>+IF(Dumpadas[[#This Row],[ley]]&gt;0.03,0.03,Dumpadas[[#This Row],[ley]])</f>
        <v>1.5599999999999999E-2</v>
      </c>
      <c r="L1722" s="539"/>
      <c r="M1722" s="535">
        <v>29129</v>
      </c>
      <c r="N1722" s="535"/>
      <c r="O1722" s="539"/>
      <c r="P1722" s="540" t="str" cm="1">
        <f t="array" ref="P1722">INDEX(Rangos!$E$3:$E$16,MATCH(1,(Dumpadas[[#This Row],[ley]]&gt;=Rangos!$B$3:$B$16)*(Dumpadas[[#This Row],[ley]]&lt;=Rangos!$C$3:$C$16),0))</f>
        <v>F</v>
      </c>
      <c r="R1722" s="769"/>
      <c r="S1722" s="769" t="s">
        <v>2763</v>
      </c>
      <c r="T1722" s="369">
        <v>1</v>
      </c>
      <c r="U1722" s="369">
        <v>3.2</v>
      </c>
      <c r="V1722" s="10">
        <v>1.2200000000000001E-2</v>
      </c>
      <c r="Y1722" s="769"/>
      <c r="Z1722" s="769" t="s">
        <v>2763</v>
      </c>
      <c r="AA1722" s="369">
        <v>1</v>
      </c>
      <c r="AB1722" s="369">
        <v>3.2</v>
      </c>
      <c r="AC1722" s="10">
        <v>1.2200000000000001E-2</v>
      </c>
      <c r="AD1722" s="10">
        <v>1.2200000000000001E-2</v>
      </c>
    </row>
    <row r="1723" spans="2:30">
      <c r="B1723" s="535"/>
      <c r="C1723" s="535" t="s">
        <v>3793</v>
      </c>
      <c r="D1723" s="535" t="s">
        <v>227</v>
      </c>
      <c r="E1723" s="535">
        <v>1726</v>
      </c>
      <c r="F1723" s="537" t="str">
        <f>Dumpadas[[#This Row],[punto]] &amp; " "&amp;Dumpadas[[#This Row],[jornada]]&amp;" " &amp; Dumpadas[[#This Row],[N°Acop]] &amp; " " &amp; TEXT(Dumpadas[[#This Row],[fecha ]], "dd-mm-yyyy")</f>
        <v>NIVEL 974 M4 7S AM 1726 25-05-2026</v>
      </c>
      <c r="G1723" s="535" t="s">
        <v>14</v>
      </c>
      <c r="H1723" s="538">
        <v>46167</v>
      </c>
      <c r="I1723" s="535">
        <v>3.2</v>
      </c>
      <c r="J1723" s="539">
        <v>1.4E-2</v>
      </c>
      <c r="K1723" s="539">
        <f>+IF(Dumpadas[[#This Row],[ley]]&gt;0.03,0.03,Dumpadas[[#This Row],[ley]])</f>
        <v>1.4E-2</v>
      </c>
      <c r="L1723" s="539"/>
      <c r="M1723" s="535">
        <v>29129</v>
      </c>
      <c r="N1723" s="535"/>
      <c r="O1723" s="539"/>
      <c r="P1723" s="540" t="str" cm="1">
        <f t="array" ref="P1723">INDEX(Rangos!$E$3:$E$16,MATCH(1,(Dumpadas[[#This Row],[ley]]&gt;=Rangos!$B$3:$B$16)*(Dumpadas[[#This Row],[ley]]&lt;=Rangos!$C$3:$C$16),0))</f>
        <v>E</v>
      </c>
      <c r="R1723" s="769"/>
      <c r="S1723" s="769" t="s">
        <v>2764</v>
      </c>
      <c r="T1723" s="369">
        <v>1</v>
      </c>
      <c r="U1723" s="369">
        <v>3.2</v>
      </c>
      <c r="V1723" s="10">
        <v>1.1900000000000001E-2</v>
      </c>
      <c r="Y1723" s="769"/>
      <c r="Z1723" s="769" t="s">
        <v>2764</v>
      </c>
      <c r="AA1723" s="369">
        <v>1</v>
      </c>
      <c r="AB1723" s="369">
        <v>3.2</v>
      </c>
      <c r="AC1723" s="10">
        <v>1.1900000000000001E-2</v>
      </c>
      <c r="AD1723" s="10">
        <v>1.1900000000000001E-2</v>
      </c>
    </row>
    <row r="1724" spans="2:30">
      <c r="B1724" s="535"/>
      <c r="C1724" s="535" t="s">
        <v>3793</v>
      </c>
      <c r="D1724" s="535" t="s">
        <v>227</v>
      </c>
      <c r="E1724" s="535">
        <v>1727</v>
      </c>
      <c r="F1724" s="537" t="str">
        <f>Dumpadas[[#This Row],[punto]] &amp; " "&amp;Dumpadas[[#This Row],[jornada]]&amp;" " &amp; Dumpadas[[#This Row],[N°Acop]] &amp; " " &amp; TEXT(Dumpadas[[#This Row],[fecha ]], "dd-mm-yyyy")</f>
        <v>NIVEL 974 M4 7S AM 1727 25-05-2026</v>
      </c>
      <c r="G1724" s="535" t="s">
        <v>14</v>
      </c>
      <c r="H1724" s="538">
        <v>46167</v>
      </c>
      <c r="I1724" s="535">
        <v>3.2</v>
      </c>
      <c r="J1724" s="539">
        <v>1.5299999999999999E-2</v>
      </c>
      <c r="K1724" s="539">
        <f>+IF(Dumpadas[[#This Row],[ley]]&gt;0.03,0.03,Dumpadas[[#This Row],[ley]])</f>
        <v>1.5299999999999999E-2</v>
      </c>
      <c r="L1724" s="539"/>
      <c r="M1724" s="535">
        <v>29129</v>
      </c>
      <c r="N1724" s="535"/>
      <c r="O1724" s="539"/>
      <c r="P1724" s="540" t="str" cm="1">
        <f t="array" ref="P1724">INDEX(Rangos!$E$3:$E$16,MATCH(1,(Dumpadas[[#This Row],[ley]]&gt;=Rangos!$B$3:$B$16)*(Dumpadas[[#This Row],[ley]]&lt;=Rangos!$C$3:$C$16),0))</f>
        <v>F</v>
      </c>
      <c r="R1724" s="769"/>
      <c r="S1724" s="769" t="s">
        <v>2765</v>
      </c>
      <c r="T1724" s="369">
        <v>1</v>
      </c>
      <c r="U1724" s="369">
        <v>3.2</v>
      </c>
      <c r="V1724" s="10">
        <v>1.2E-2</v>
      </c>
      <c r="Y1724" s="769"/>
      <c r="Z1724" s="769" t="s">
        <v>2765</v>
      </c>
      <c r="AA1724" s="369">
        <v>1</v>
      </c>
      <c r="AB1724" s="369">
        <v>3.2</v>
      </c>
      <c r="AC1724" s="10">
        <v>1.2E-2</v>
      </c>
      <c r="AD1724" s="10">
        <v>1.2E-2</v>
      </c>
    </row>
    <row r="1725" spans="2:30">
      <c r="B1725" s="535"/>
      <c r="C1725" s="535" t="s">
        <v>3793</v>
      </c>
      <c r="D1725" s="535" t="s">
        <v>227</v>
      </c>
      <c r="E1725" s="535">
        <v>1728</v>
      </c>
      <c r="F1725" s="537" t="str">
        <f>Dumpadas[[#This Row],[punto]] &amp; " "&amp;Dumpadas[[#This Row],[jornada]]&amp;" " &amp; Dumpadas[[#This Row],[N°Acop]] &amp; " " &amp; TEXT(Dumpadas[[#This Row],[fecha ]], "dd-mm-yyyy")</f>
        <v>NIVEL 974 M4 7S AM 1728 25-05-2026</v>
      </c>
      <c r="G1725" s="535" t="s">
        <v>14</v>
      </c>
      <c r="H1725" s="538">
        <v>46167</v>
      </c>
      <c r="I1725" s="535">
        <v>3.2</v>
      </c>
      <c r="J1725" s="539">
        <v>1.43E-2</v>
      </c>
      <c r="K1725" s="539">
        <f>+IF(Dumpadas[[#This Row],[ley]]&gt;0.03,0.03,Dumpadas[[#This Row],[ley]])</f>
        <v>1.43E-2</v>
      </c>
      <c r="L1725" s="539"/>
      <c r="M1725" s="535">
        <v>29129</v>
      </c>
      <c r="N1725" s="535"/>
      <c r="O1725" s="539"/>
      <c r="P1725" s="540" t="str" cm="1">
        <f t="array" ref="P1725">INDEX(Rangos!$E$3:$E$16,MATCH(1,(Dumpadas[[#This Row],[ley]]&gt;=Rangos!$B$3:$B$16)*(Dumpadas[[#This Row],[ley]]&lt;=Rangos!$C$3:$C$16),0))</f>
        <v>E</v>
      </c>
      <c r="R1725" s="769"/>
      <c r="S1725" s="769" t="s">
        <v>2766</v>
      </c>
      <c r="T1725" s="369">
        <v>1</v>
      </c>
      <c r="U1725" s="369">
        <v>3.2</v>
      </c>
      <c r="V1725" s="10">
        <v>1.0500000000000001E-2</v>
      </c>
      <c r="Y1725" s="769"/>
      <c r="Z1725" s="769" t="s">
        <v>2766</v>
      </c>
      <c r="AA1725" s="369">
        <v>1</v>
      </c>
      <c r="AB1725" s="369">
        <v>3.2</v>
      </c>
      <c r="AC1725" s="10">
        <v>1.0500000000000001E-2</v>
      </c>
      <c r="AD1725" s="10">
        <v>1.0500000000000001E-2</v>
      </c>
    </row>
    <row r="1726" spans="2:30">
      <c r="B1726" s="675"/>
      <c r="C1726" s="773" t="s">
        <v>3804</v>
      </c>
      <c r="D1726" s="773" t="s">
        <v>3792</v>
      </c>
      <c r="E1726" s="675">
        <v>1729</v>
      </c>
      <c r="F1726" s="410" t="str">
        <f>Dumpadas[[#This Row],[punto]] &amp; " "&amp;Dumpadas[[#This Row],[jornada]]&amp;" " &amp; Dumpadas[[#This Row],[N°Acop]] &amp; " " &amp; TEXT(Dumpadas[[#This Row],[fecha ]], "dd-mm-yyyy")</f>
        <v>NIVEL 974 M4 7S L32 AM 1729 25-05-2026</v>
      </c>
      <c r="G1726" s="675" t="s">
        <v>14</v>
      </c>
      <c r="H1726" s="5">
        <v>46167</v>
      </c>
      <c r="I1726" s="675">
        <v>3.2</v>
      </c>
      <c r="J1726" s="8">
        <v>1.46E-2</v>
      </c>
      <c r="K1726" s="8">
        <f>+IF(Dumpadas[[#This Row],[ley]]&gt;0.03,0.03,Dumpadas[[#This Row],[ley]])</f>
        <v>1.46E-2</v>
      </c>
      <c r="L1726" s="427"/>
      <c r="M1726" s="386">
        <v>29130</v>
      </c>
      <c r="N1726" s="386"/>
      <c r="O1726" s="7"/>
      <c r="P1726" s="10" t="str" cm="1">
        <f t="array" ref="P1726">INDEX(Rangos!$E$3:$E$16,MATCH(1,(Dumpadas[[#This Row],[ley]]&gt;=Rangos!$B$3:$B$16)*(Dumpadas[[#This Row],[ley]]&lt;=Rangos!$C$3:$C$16),0))</f>
        <v>E</v>
      </c>
      <c r="R1726" s="769"/>
      <c r="S1726" s="769" t="s">
        <v>2767</v>
      </c>
      <c r="T1726" s="369">
        <v>1</v>
      </c>
      <c r="U1726" s="369">
        <v>3.2</v>
      </c>
      <c r="V1726" s="10">
        <v>1.12E-2</v>
      </c>
      <c r="Y1726" s="769"/>
      <c r="Z1726" s="769" t="s">
        <v>2767</v>
      </c>
      <c r="AA1726" s="369">
        <v>1</v>
      </c>
      <c r="AB1726" s="369">
        <v>3.2</v>
      </c>
      <c r="AC1726" s="10">
        <v>1.12E-2</v>
      </c>
      <c r="AD1726" s="10">
        <v>1.12E-2</v>
      </c>
    </row>
    <row r="1727" spans="2:30">
      <c r="B1727" s="675"/>
      <c r="C1727" s="773" t="s">
        <v>3804</v>
      </c>
      <c r="D1727" s="773" t="s">
        <v>3792</v>
      </c>
      <c r="E1727" s="675">
        <v>1730</v>
      </c>
      <c r="F1727" s="410" t="str">
        <f>Dumpadas[[#This Row],[punto]] &amp; " "&amp;Dumpadas[[#This Row],[jornada]]&amp;" " &amp; Dumpadas[[#This Row],[N°Acop]] &amp; " " &amp; TEXT(Dumpadas[[#This Row],[fecha ]], "dd-mm-yyyy")</f>
        <v>NIVEL 974 M4 7S L32 AM 1730 25-05-2026</v>
      </c>
      <c r="G1727" s="675" t="s">
        <v>14</v>
      </c>
      <c r="H1727" s="5">
        <v>46167</v>
      </c>
      <c r="I1727" s="675">
        <v>3.2</v>
      </c>
      <c r="J1727" s="8">
        <v>1.4500000000000001E-2</v>
      </c>
      <c r="K1727" s="8">
        <f>+IF(Dumpadas[[#This Row],[ley]]&gt;0.03,0.03,Dumpadas[[#This Row],[ley]])</f>
        <v>1.4500000000000001E-2</v>
      </c>
      <c r="L1727" s="427"/>
      <c r="M1727" s="386">
        <v>29130</v>
      </c>
      <c r="N1727" s="386"/>
      <c r="O1727" s="7"/>
      <c r="P1727" s="10" t="str" cm="1">
        <f t="array" ref="P1727">INDEX(Rangos!$E$3:$E$16,MATCH(1,(Dumpadas[[#This Row],[ley]]&gt;=Rangos!$B$3:$B$16)*(Dumpadas[[#This Row],[ley]]&lt;=Rangos!$C$3:$C$16),0))</f>
        <v>E</v>
      </c>
      <c r="R1727" s="769"/>
      <c r="S1727" s="769" t="s">
        <v>2768</v>
      </c>
      <c r="T1727" s="369">
        <v>1</v>
      </c>
      <c r="U1727" s="369">
        <v>3.2</v>
      </c>
      <c r="V1727" s="10">
        <v>1.0699999999999999E-2</v>
      </c>
      <c r="Y1727" s="769"/>
      <c r="Z1727" s="769" t="s">
        <v>2768</v>
      </c>
      <c r="AA1727" s="369">
        <v>1</v>
      </c>
      <c r="AB1727" s="369">
        <v>3.2</v>
      </c>
      <c r="AC1727" s="10">
        <v>1.0699999999999999E-2</v>
      </c>
      <c r="AD1727" s="10">
        <v>1.0699999999999999E-2</v>
      </c>
    </row>
    <row r="1728" spans="2:30">
      <c r="B1728" s="675"/>
      <c r="C1728" s="773" t="s">
        <v>3804</v>
      </c>
      <c r="D1728" s="773" t="s">
        <v>3792</v>
      </c>
      <c r="E1728" s="675">
        <v>1731</v>
      </c>
      <c r="F1728" s="410" t="str">
        <f>Dumpadas[[#This Row],[punto]] &amp; " "&amp;Dumpadas[[#This Row],[jornada]]&amp;" " &amp; Dumpadas[[#This Row],[N°Acop]] &amp; " " &amp; TEXT(Dumpadas[[#This Row],[fecha ]], "dd-mm-yyyy")</f>
        <v>NIVEL 974 M4 7S L32 AM 1731 25-05-2026</v>
      </c>
      <c r="G1728" s="675" t="s">
        <v>14</v>
      </c>
      <c r="H1728" s="5">
        <v>46167</v>
      </c>
      <c r="I1728" s="675">
        <v>3.2</v>
      </c>
      <c r="J1728" s="8">
        <v>1.5900000000000001E-2</v>
      </c>
      <c r="K1728" s="8">
        <f>+IF(Dumpadas[[#This Row],[ley]]&gt;0.03,0.03,Dumpadas[[#This Row],[ley]])</f>
        <v>1.5900000000000001E-2</v>
      </c>
      <c r="L1728" s="427"/>
      <c r="M1728" s="386">
        <v>29130</v>
      </c>
      <c r="N1728" s="386"/>
      <c r="O1728" s="7"/>
      <c r="P1728" s="10" t="str" cm="1">
        <f t="array" ref="P1728">INDEX(Rangos!$E$3:$E$16,MATCH(1,(Dumpadas[[#This Row],[ley]]&gt;=Rangos!$B$3:$B$16)*(Dumpadas[[#This Row],[ley]]&lt;=Rangos!$C$3:$C$16),0))</f>
        <v>F</v>
      </c>
      <c r="R1728" s="769"/>
      <c r="S1728" s="769" t="s">
        <v>2769</v>
      </c>
      <c r="T1728" s="369">
        <v>1</v>
      </c>
      <c r="U1728" s="369">
        <v>3.2</v>
      </c>
      <c r="V1728" s="10">
        <v>1.21E-2</v>
      </c>
      <c r="Y1728" s="769"/>
      <c r="Z1728" s="769" t="s">
        <v>2769</v>
      </c>
      <c r="AA1728" s="369">
        <v>1</v>
      </c>
      <c r="AB1728" s="369">
        <v>3.2</v>
      </c>
      <c r="AC1728" s="10">
        <v>1.21E-2</v>
      </c>
      <c r="AD1728" s="10">
        <v>1.21E-2</v>
      </c>
    </row>
    <row r="1729" spans="2:30">
      <c r="B1729" s="675"/>
      <c r="C1729" s="773" t="s">
        <v>3804</v>
      </c>
      <c r="D1729" s="773" t="s">
        <v>3792</v>
      </c>
      <c r="E1729" s="675">
        <v>1732</v>
      </c>
      <c r="F1729" s="410" t="str">
        <f>Dumpadas[[#This Row],[punto]] &amp; " "&amp;Dumpadas[[#This Row],[jornada]]&amp;" " &amp; Dumpadas[[#This Row],[N°Acop]] &amp; " " &amp; TEXT(Dumpadas[[#This Row],[fecha ]], "dd-mm-yyyy")</f>
        <v>NIVEL 974 M4 7S L32 AM 1732 25-05-2026</v>
      </c>
      <c r="G1729" s="675" t="s">
        <v>14</v>
      </c>
      <c r="H1729" s="5">
        <v>46167</v>
      </c>
      <c r="I1729" s="675">
        <v>3.2</v>
      </c>
      <c r="J1729" s="8">
        <v>1.7600000000000001E-2</v>
      </c>
      <c r="K1729" s="8">
        <f>+IF(Dumpadas[[#This Row],[ley]]&gt;0.03,0.03,Dumpadas[[#This Row],[ley]])</f>
        <v>1.7600000000000001E-2</v>
      </c>
      <c r="L1729" s="427"/>
      <c r="M1729" s="386">
        <v>29130</v>
      </c>
      <c r="N1729" s="386"/>
      <c r="O1729" s="7"/>
      <c r="P1729" s="10" t="str" cm="1">
        <f t="array" ref="P1729">INDEX(Rangos!$E$3:$E$16,MATCH(1,(Dumpadas[[#This Row],[ley]]&gt;=Rangos!$B$3:$B$16)*(Dumpadas[[#This Row],[ley]]&lt;=Rangos!$C$3:$C$16),0))</f>
        <v>G</v>
      </c>
      <c r="R1729" s="769"/>
      <c r="S1729" s="769" t="s">
        <v>2770</v>
      </c>
      <c r="T1729" s="369">
        <v>1</v>
      </c>
      <c r="U1729" s="369">
        <v>3.2</v>
      </c>
      <c r="V1729" s="10">
        <v>1.2699999999999999E-2</v>
      </c>
      <c r="Y1729" s="769"/>
      <c r="Z1729" s="769" t="s">
        <v>2770</v>
      </c>
      <c r="AA1729" s="369">
        <v>1</v>
      </c>
      <c r="AB1729" s="369">
        <v>3.2</v>
      </c>
      <c r="AC1729" s="10">
        <v>1.2699999999999999E-2</v>
      </c>
      <c r="AD1729" s="10">
        <v>1.2699999999999999E-2</v>
      </c>
    </row>
    <row r="1730" spans="2:30">
      <c r="B1730" s="675"/>
      <c r="C1730" s="773" t="s">
        <v>3804</v>
      </c>
      <c r="D1730" s="773" t="s">
        <v>3792</v>
      </c>
      <c r="E1730" s="675">
        <v>1733</v>
      </c>
      <c r="F1730" s="410" t="str">
        <f>Dumpadas[[#This Row],[punto]] &amp; " "&amp;Dumpadas[[#This Row],[jornada]]&amp;" " &amp; Dumpadas[[#This Row],[N°Acop]] &amp; " " &amp; TEXT(Dumpadas[[#This Row],[fecha ]], "dd-mm-yyyy")</f>
        <v>NIVEL 974 M4 7S L32 AM 1733 25-05-2026</v>
      </c>
      <c r="G1730" s="675" t="s">
        <v>14</v>
      </c>
      <c r="H1730" s="5">
        <v>46167</v>
      </c>
      <c r="I1730" s="675">
        <v>3.2</v>
      </c>
      <c r="J1730" s="8">
        <v>2.12E-2</v>
      </c>
      <c r="K1730" s="8">
        <f>+IF(Dumpadas[[#This Row],[ley]]&gt;0.03,0.03,Dumpadas[[#This Row],[ley]])</f>
        <v>2.12E-2</v>
      </c>
      <c r="L1730" s="427"/>
      <c r="M1730" s="386">
        <v>29130</v>
      </c>
      <c r="N1730" s="386"/>
      <c r="O1730" s="7"/>
      <c r="P1730" s="10" t="str" cm="1">
        <f t="array" ref="P1730">INDEX(Rangos!$E$3:$E$16,MATCH(1,(Dumpadas[[#This Row],[ley]]&gt;=Rangos!$B$3:$B$16)*(Dumpadas[[#This Row],[ley]]&lt;=Rangos!$C$3:$C$16),0))</f>
        <v>I</v>
      </c>
      <c r="R1730" s="769"/>
      <c r="S1730" s="769" t="s">
        <v>2771</v>
      </c>
      <c r="T1730" s="369">
        <v>1</v>
      </c>
      <c r="U1730" s="369">
        <v>3.2</v>
      </c>
      <c r="V1730" s="10">
        <v>1.5100000000000001E-2</v>
      </c>
      <c r="Y1730" s="769"/>
      <c r="Z1730" s="769" t="s">
        <v>2771</v>
      </c>
      <c r="AA1730" s="369">
        <v>1</v>
      </c>
      <c r="AB1730" s="369">
        <v>3.2</v>
      </c>
      <c r="AC1730" s="10">
        <v>1.5100000000000001E-2</v>
      </c>
      <c r="AD1730" s="10">
        <v>1.5100000000000001E-2</v>
      </c>
    </row>
    <row r="1731" spans="2:30">
      <c r="B1731" s="535"/>
      <c r="C1731" s="535" t="s">
        <v>3793</v>
      </c>
      <c r="D1731" s="535" t="s">
        <v>227</v>
      </c>
      <c r="E1731" s="535">
        <v>1734</v>
      </c>
      <c r="F1731" s="537" t="str">
        <f>Dumpadas[[#This Row],[punto]] &amp; " "&amp;Dumpadas[[#This Row],[jornada]]&amp;" " &amp; Dumpadas[[#This Row],[N°Acop]] &amp; " " &amp; TEXT(Dumpadas[[#This Row],[fecha ]], "dd-mm-yyyy")</f>
        <v>NIVEL 974 M4 7S AM 1734 21-05-2026</v>
      </c>
      <c r="G1731" s="535" t="s">
        <v>14</v>
      </c>
      <c r="H1731" s="538">
        <v>46163</v>
      </c>
      <c r="I1731" s="535">
        <v>3.2</v>
      </c>
      <c r="J1731" s="539">
        <v>1.7100000000000001E-2</v>
      </c>
      <c r="K1731" s="539">
        <f>+IF(Dumpadas[[#This Row],[ley]]&gt;0.03,0.03,Dumpadas[[#This Row],[ley]])</f>
        <v>1.7100000000000001E-2</v>
      </c>
      <c r="L1731" s="539"/>
      <c r="M1731" s="535">
        <v>29130</v>
      </c>
      <c r="N1731" s="535"/>
      <c r="O1731" s="539"/>
      <c r="P1731" s="540" t="str" cm="1">
        <f t="array" ref="P1731">INDEX(Rangos!$E$3:$E$16,MATCH(1,(Dumpadas[[#This Row],[ley]]&gt;=Rangos!$B$3:$B$16)*(Dumpadas[[#This Row],[ley]]&lt;=Rangos!$C$3:$C$16),0))</f>
        <v>F</v>
      </c>
      <c r="R1731" s="769"/>
      <c r="S1731" s="769" t="s">
        <v>2772</v>
      </c>
      <c r="T1731" s="369">
        <v>1</v>
      </c>
      <c r="U1731" s="369">
        <v>3.2</v>
      </c>
      <c r="V1731" s="10">
        <v>1.15E-2</v>
      </c>
      <c r="Y1731" s="769"/>
      <c r="Z1731" s="769" t="s">
        <v>2772</v>
      </c>
      <c r="AA1731" s="369">
        <v>1</v>
      </c>
      <c r="AB1731" s="369">
        <v>3.2</v>
      </c>
      <c r="AC1731" s="10">
        <v>1.15E-2</v>
      </c>
      <c r="AD1731" s="10">
        <v>1.15E-2</v>
      </c>
    </row>
    <row r="1732" spans="2:30">
      <c r="B1732" s="535"/>
      <c r="C1732" s="535" t="s">
        <v>3793</v>
      </c>
      <c r="D1732" s="535" t="s">
        <v>227</v>
      </c>
      <c r="E1732" s="535">
        <v>1735</v>
      </c>
      <c r="F1732" s="537" t="str">
        <f>Dumpadas[[#This Row],[punto]] &amp; " "&amp;Dumpadas[[#This Row],[jornada]]&amp;" " &amp; Dumpadas[[#This Row],[N°Acop]] &amp; " " &amp; TEXT(Dumpadas[[#This Row],[fecha ]], "dd-mm-yyyy")</f>
        <v>NIVEL 974 M4 7S AM 1735 21-05-2026</v>
      </c>
      <c r="G1732" s="535" t="s">
        <v>14</v>
      </c>
      <c r="H1732" s="538">
        <v>46163</v>
      </c>
      <c r="I1732" s="535">
        <v>3.2</v>
      </c>
      <c r="J1732" s="539">
        <v>1.55E-2</v>
      </c>
      <c r="K1732" s="539">
        <f>+IF(Dumpadas[[#This Row],[ley]]&gt;0.03,0.03,Dumpadas[[#This Row],[ley]])</f>
        <v>1.55E-2</v>
      </c>
      <c r="L1732" s="539"/>
      <c r="M1732" s="535">
        <v>29130</v>
      </c>
      <c r="N1732" s="535"/>
      <c r="O1732" s="539"/>
      <c r="P1732" s="540" t="str" cm="1">
        <f t="array" ref="P1732">INDEX(Rangos!$E$3:$E$16,MATCH(1,(Dumpadas[[#This Row],[ley]]&gt;=Rangos!$B$3:$B$16)*(Dumpadas[[#This Row],[ley]]&lt;=Rangos!$C$3:$C$16),0))</f>
        <v>F</v>
      </c>
      <c r="R1732" s="769"/>
      <c r="S1732" s="769" t="s">
        <v>2773</v>
      </c>
      <c r="T1732" s="369">
        <v>1</v>
      </c>
      <c r="U1732" s="369">
        <v>3.2</v>
      </c>
      <c r="V1732" s="10">
        <v>1.84E-2</v>
      </c>
      <c r="Y1732" s="769"/>
      <c r="Z1732" s="769" t="s">
        <v>2773</v>
      </c>
      <c r="AA1732" s="369">
        <v>1</v>
      </c>
      <c r="AB1732" s="369">
        <v>3.2</v>
      </c>
      <c r="AC1732" s="10">
        <v>1.84E-2</v>
      </c>
      <c r="AD1732" s="10">
        <v>1.84E-2</v>
      </c>
    </row>
    <row r="1733" spans="2:30">
      <c r="B1733" s="535"/>
      <c r="C1733" s="535" t="s">
        <v>3793</v>
      </c>
      <c r="D1733" s="535" t="s">
        <v>227</v>
      </c>
      <c r="E1733" s="535">
        <v>1736</v>
      </c>
      <c r="F1733" s="537" t="str">
        <f>Dumpadas[[#This Row],[punto]] &amp; " "&amp;Dumpadas[[#This Row],[jornada]]&amp;" " &amp; Dumpadas[[#This Row],[N°Acop]] &amp; " " &amp; TEXT(Dumpadas[[#This Row],[fecha ]], "dd-mm-yyyy")</f>
        <v>NIVEL 974 M4 7S AM 1736 21-05-2026</v>
      </c>
      <c r="G1733" s="535" t="s">
        <v>14</v>
      </c>
      <c r="H1733" s="538">
        <v>46163</v>
      </c>
      <c r="I1733" s="535">
        <v>3.2</v>
      </c>
      <c r="J1733" s="539">
        <v>1.23E-2</v>
      </c>
      <c r="K1733" s="539">
        <f>+IF(Dumpadas[[#This Row],[ley]]&gt;0.03,0.03,Dumpadas[[#This Row],[ley]])</f>
        <v>1.23E-2</v>
      </c>
      <c r="L1733" s="539"/>
      <c r="M1733" s="535">
        <v>29130</v>
      </c>
      <c r="N1733" s="535"/>
      <c r="O1733" s="539"/>
      <c r="P1733" s="540" t="str" cm="1">
        <f t="array" ref="P1733">INDEX(Rangos!$E$3:$E$16,MATCH(1,(Dumpadas[[#This Row],[ley]]&gt;=Rangos!$B$3:$B$16)*(Dumpadas[[#This Row],[ley]]&lt;=Rangos!$C$3:$C$16),0))</f>
        <v>D</v>
      </c>
      <c r="R1733" s="769"/>
      <c r="S1733" s="769" t="s">
        <v>2774</v>
      </c>
      <c r="T1733" s="369">
        <v>1</v>
      </c>
      <c r="U1733" s="369">
        <v>3.2</v>
      </c>
      <c r="V1733" s="10">
        <v>1.5299999999999999E-2</v>
      </c>
      <c r="Y1733" s="769"/>
      <c r="Z1733" s="769" t="s">
        <v>2774</v>
      </c>
      <c r="AA1733" s="369">
        <v>1</v>
      </c>
      <c r="AB1733" s="369">
        <v>3.2</v>
      </c>
      <c r="AC1733" s="10">
        <v>1.5299999999999999E-2</v>
      </c>
      <c r="AD1733" s="10">
        <v>1.5299999999999999E-2</v>
      </c>
    </row>
    <row r="1734" spans="2:30">
      <c r="B1734" s="535"/>
      <c r="C1734" s="535" t="s">
        <v>3793</v>
      </c>
      <c r="D1734" s="535" t="s">
        <v>227</v>
      </c>
      <c r="E1734" s="535">
        <v>1737</v>
      </c>
      <c r="F1734" s="537" t="str">
        <f>Dumpadas[[#This Row],[punto]] &amp; " "&amp;Dumpadas[[#This Row],[jornada]]&amp;" " &amp; Dumpadas[[#This Row],[N°Acop]] &amp; " " &amp; TEXT(Dumpadas[[#This Row],[fecha ]], "dd-mm-yyyy")</f>
        <v>NIVEL 974 M4 7S AM 1737 21-05-2026</v>
      </c>
      <c r="G1734" s="535" t="s">
        <v>14</v>
      </c>
      <c r="H1734" s="538">
        <v>46163</v>
      </c>
      <c r="I1734" s="535">
        <v>3.2</v>
      </c>
      <c r="J1734" s="539">
        <v>1.2800000000000001E-2</v>
      </c>
      <c r="K1734" s="539">
        <f>+IF(Dumpadas[[#This Row],[ley]]&gt;0.03,0.03,Dumpadas[[#This Row],[ley]])</f>
        <v>1.2800000000000001E-2</v>
      </c>
      <c r="L1734" s="539"/>
      <c r="M1734" s="535">
        <v>29130</v>
      </c>
      <c r="N1734" s="535"/>
      <c r="O1734" s="539"/>
      <c r="P1734" s="540" t="str" cm="1">
        <f t="array" ref="P1734">INDEX(Rangos!$E$3:$E$16,MATCH(1,(Dumpadas[[#This Row],[ley]]&gt;=Rangos!$B$3:$B$16)*(Dumpadas[[#This Row],[ley]]&lt;=Rangos!$C$3:$C$16),0))</f>
        <v>D</v>
      </c>
      <c r="R1734" s="769"/>
      <c r="S1734" s="769" t="s">
        <v>2775</v>
      </c>
      <c r="T1734" s="369">
        <v>1</v>
      </c>
      <c r="U1734" s="369">
        <v>3.2</v>
      </c>
      <c r="V1734" s="10">
        <v>1.7899999999999999E-2</v>
      </c>
      <c r="Y1734" s="769"/>
      <c r="Z1734" s="769" t="s">
        <v>2775</v>
      </c>
      <c r="AA1734" s="369">
        <v>1</v>
      </c>
      <c r="AB1734" s="369">
        <v>3.2</v>
      </c>
      <c r="AC1734" s="10">
        <v>1.7899999999999999E-2</v>
      </c>
      <c r="AD1734" s="10">
        <v>1.7899999999999999E-2</v>
      </c>
    </row>
    <row r="1735" spans="2:30">
      <c r="B1735" s="535"/>
      <c r="C1735" s="535" t="s">
        <v>3793</v>
      </c>
      <c r="D1735" s="535" t="s">
        <v>227</v>
      </c>
      <c r="E1735" s="535">
        <v>1738</v>
      </c>
      <c r="F1735" s="537" t="str">
        <f>Dumpadas[[#This Row],[punto]] &amp; " "&amp;Dumpadas[[#This Row],[jornada]]&amp;" " &amp; Dumpadas[[#This Row],[N°Acop]] &amp; " " &amp; TEXT(Dumpadas[[#This Row],[fecha ]], "dd-mm-yyyy")</f>
        <v>NIVEL 974 M4 7S AM 1738 21-05-2026</v>
      </c>
      <c r="G1735" s="535" t="s">
        <v>14</v>
      </c>
      <c r="H1735" s="538">
        <v>46163</v>
      </c>
      <c r="I1735" s="535">
        <v>3.2</v>
      </c>
      <c r="J1735" s="539">
        <v>2.0400000000000001E-2</v>
      </c>
      <c r="K1735" s="539">
        <f>+IF(Dumpadas[[#This Row],[ley]]&gt;0.03,0.03,Dumpadas[[#This Row],[ley]])</f>
        <v>2.0400000000000001E-2</v>
      </c>
      <c r="L1735" s="539"/>
      <c r="M1735" s="535">
        <v>29130</v>
      </c>
      <c r="N1735" s="535"/>
      <c r="O1735" s="539"/>
      <c r="P1735" s="540" t="str" cm="1">
        <f t="array" ref="P1735">INDEX(Rangos!$E$3:$E$16,MATCH(1,(Dumpadas[[#This Row],[ley]]&gt;=Rangos!$B$3:$B$16)*(Dumpadas[[#This Row],[ley]]&lt;=Rangos!$C$3:$C$16),0))</f>
        <v>H</v>
      </c>
      <c r="R1735" s="769"/>
      <c r="S1735" s="769" t="s">
        <v>2776</v>
      </c>
      <c r="T1735" s="369">
        <v>1</v>
      </c>
      <c r="U1735" s="369">
        <v>3.2</v>
      </c>
      <c r="V1735" s="10">
        <v>1.3299999999999999E-2</v>
      </c>
      <c r="Y1735" s="769"/>
      <c r="Z1735" s="769" t="s">
        <v>2776</v>
      </c>
      <c r="AA1735" s="369">
        <v>1</v>
      </c>
      <c r="AB1735" s="369">
        <v>3.2</v>
      </c>
      <c r="AC1735" s="10">
        <v>1.3299999999999999E-2</v>
      </c>
      <c r="AD1735" s="10">
        <v>1.3299999999999999E-2</v>
      </c>
    </row>
    <row r="1736" spans="2:30">
      <c r="B1736" s="535"/>
      <c r="C1736" s="535" t="s">
        <v>3793</v>
      </c>
      <c r="D1736" s="535" t="s">
        <v>227</v>
      </c>
      <c r="E1736" s="535">
        <v>1739</v>
      </c>
      <c r="F1736" s="537" t="str">
        <f>Dumpadas[[#This Row],[punto]] &amp; " "&amp;Dumpadas[[#This Row],[jornada]]&amp;" " &amp; Dumpadas[[#This Row],[N°Acop]] &amp; " " &amp; TEXT(Dumpadas[[#This Row],[fecha ]], "dd-mm-yyyy")</f>
        <v>NIVEL 974 M4 7S AM 1739 21-05-2026</v>
      </c>
      <c r="G1736" s="535" t="s">
        <v>14</v>
      </c>
      <c r="H1736" s="538">
        <v>46163</v>
      </c>
      <c r="I1736" s="535">
        <v>3.2</v>
      </c>
      <c r="J1736" s="539">
        <v>1.18E-2</v>
      </c>
      <c r="K1736" s="539">
        <f>+IF(Dumpadas[[#This Row],[ley]]&gt;0.03,0.03,Dumpadas[[#This Row],[ley]])</f>
        <v>1.18E-2</v>
      </c>
      <c r="L1736" s="539"/>
      <c r="M1736" s="535">
        <v>29130</v>
      </c>
      <c r="N1736" s="535"/>
      <c r="O1736" s="539"/>
      <c r="P1736" s="540" t="str" cm="1">
        <f t="array" ref="P1736">INDEX(Rangos!$E$3:$E$16,MATCH(1,(Dumpadas[[#This Row],[ley]]&gt;=Rangos!$B$3:$B$16)*(Dumpadas[[#This Row],[ley]]&lt;=Rangos!$C$3:$C$16),0))</f>
        <v>C</v>
      </c>
      <c r="R1736" s="769"/>
      <c r="S1736" s="769" t="s">
        <v>2777</v>
      </c>
      <c r="T1736" s="369">
        <v>1</v>
      </c>
      <c r="U1736" s="369">
        <v>3.2</v>
      </c>
      <c r="V1736" s="10">
        <v>1.34E-2</v>
      </c>
      <c r="Y1736" s="769"/>
      <c r="Z1736" s="769" t="s">
        <v>2777</v>
      </c>
      <c r="AA1736" s="369">
        <v>1</v>
      </c>
      <c r="AB1736" s="369">
        <v>3.2</v>
      </c>
      <c r="AC1736" s="10">
        <v>1.34E-2</v>
      </c>
      <c r="AD1736" s="10">
        <v>1.34E-2</v>
      </c>
    </row>
    <row r="1737" spans="2:30">
      <c r="B1737" s="535"/>
      <c r="C1737" s="535" t="s">
        <v>3793</v>
      </c>
      <c r="D1737" s="535" t="s">
        <v>227</v>
      </c>
      <c r="E1737" s="535">
        <v>1740</v>
      </c>
      <c r="F1737" s="537" t="str">
        <f>Dumpadas[[#This Row],[punto]] &amp; " "&amp;Dumpadas[[#This Row],[jornada]]&amp;" " &amp; Dumpadas[[#This Row],[N°Acop]] &amp; " " &amp; TEXT(Dumpadas[[#This Row],[fecha ]], "dd-mm-yyyy")</f>
        <v>NIVEL 974 M4 7S AM 1740 21-05-2026</v>
      </c>
      <c r="G1737" s="535" t="s">
        <v>14</v>
      </c>
      <c r="H1737" s="538">
        <v>46163</v>
      </c>
      <c r="I1737" s="535">
        <v>3.2</v>
      </c>
      <c r="J1737" s="539">
        <v>1.23E-2</v>
      </c>
      <c r="K1737" s="539">
        <f>+IF(Dumpadas[[#This Row],[ley]]&gt;0.03,0.03,Dumpadas[[#This Row],[ley]])</f>
        <v>1.23E-2</v>
      </c>
      <c r="L1737" s="539"/>
      <c r="M1737" s="535">
        <v>29130</v>
      </c>
      <c r="N1737" s="535"/>
      <c r="O1737" s="539"/>
      <c r="P1737" s="540" t="str" cm="1">
        <f t="array" ref="P1737">INDEX(Rangos!$E$3:$E$16,MATCH(1,(Dumpadas[[#This Row],[ley]]&gt;=Rangos!$B$3:$B$16)*(Dumpadas[[#This Row],[ley]]&lt;=Rangos!$C$3:$C$16),0))</f>
        <v>D</v>
      </c>
      <c r="R1737" s="769"/>
      <c r="S1737" s="769" t="s">
        <v>2778</v>
      </c>
      <c r="T1737" s="369">
        <v>1</v>
      </c>
      <c r="U1737" s="369">
        <v>3.2</v>
      </c>
      <c r="V1737" s="10">
        <v>1.5299999999999999E-2</v>
      </c>
      <c r="Y1737" s="769"/>
      <c r="Z1737" s="769" t="s">
        <v>2778</v>
      </c>
      <c r="AA1737" s="369">
        <v>1</v>
      </c>
      <c r="AB1737" s="369">
        <v>3.2</v>
      </c>
      <c r="AC1737" s="10">
        <v>1.5299999999999999E-2</v>
      </c>
      <c r="AD1737" s="10">
        <v>1.5299999999999999E-2</v>
      </c>
    </row>
    <row r="1738" spans="2:30">
      <c r="B1738" s="675"/>
      <c r="C1738" s="773" t="s">
        <v>3793</v>
      </c>
      <c r="D1738" s="773" t="s">
        <v>3792</v>
      </c>
      <c r="E1738" s="675">
        <v>1741</v>
      </c>
      <c r="F1738" s="410" t="str">
        <f>Dumpadas[[#This Row],[punto]] &amp; " "&amp;Dumpadas[[#This Row],[jornada]]&amp;" " &amp; Dumpadas[[#This Row],[N°Acop]] &amp; " " &amp; TEXT(Dumpadas[[#This Row],[fecha ]], "dd-mm-yyyy")</f>
        <v>NIVEL 974 M4 7S AM 1741 21-05-2026</v>
      </c>
      <c r="G1738" s="675" t="s">
        <v>14</v>
      </c>
      <c r="H1738" s="5">
        <v>46163</v>
      </c>
      <c r="I1738" s="675">
        <v>3.2</v>
      </c>
      <c r="J1738" s="8">
        <v>1.49E-2</v>
      </c>
      <c r="K1738" s="8">
        <f>+IF(Dumpadas[[#This Row],[ley]]&gt;0.03,0.03,Dumpadas[[#This Row],[ley]])</f>
        <v>1.49E-2</v>
      </c>
      <c r="L1738" s="427"/>
      <c r="M1738" s="386">
        <v>29132</v>
      </c>
      <c r="N1738" s="386"/>
      <c r="O1738" s="7"/>
      <c r="P1738" s="10" t="str" cm="1">
        <f t="array" ref="P1738">INDEX(Rangos!$E$3:$E$16,MATCH(1,(Dumpadas[[#This Row],[ley]]&gt;=Rangos!$B$3:$B$16)*(Dumpadas[[#This Row],[ley]]&lt;=Rangos!$C$3:$C$16),0))</f>
        <v>E</v>
      </c>
      <c r="R1738" s="769"/>
      <c r="S1738" s="769" t="s">
        <v>2779</v>
      </c>
      <c r="T1738" s="369">
        <v>1</v>
      </c>
      <c r="U1738" s="369">
        <v>3.2</v>
      </c>
      <c r="V1738" s="10">
        <v>1.26E-2</v>
      </c>
      <c r="Y1738" s="769"/>
      <c r="Z1738" s="769" t="s">
        <v>2779</v>
      </c>
      <c r="AA1738" s="369">
        <v>1</v>
      </c>
      <c r="AB1738" s="369">
        <v>3.2</v>
      </c>
      <c r="AC1738" s="10">
        <v>1.26E-2</v>
      </c>
      <c r="AD1738" s="10">
        <v>1.26E-2</v>
      </c>
    </row>
    <row r="1739" spans="2:30">
      <c r="B1739" s="675"/>
      <c r="C1739" s="773" t="s">
        <v>3793</v>
      </c>
      <c r="D1739" s="773" t="s">
        <v>3792</v>
      </c>
      <c r="E1739" s="675">
        <v>1742</v>
      </c>
      <c r="F1739" s="410" t="str">
        <f>Dumpadas[[#This Row],[punto]] &amp; " "&amp;Dumpadas[[#This Row],[jornada]]&amp;" " &amp; Dumpadas[[#This Row],[N°Acop]] &amp; " " &amp; TEXT(Dumpadas[[#This Row],[fecha ]], "dd-mm-yyyy")</f>
        <v>NIVEL 974 M4 7S AM 1742 21-05-2026</v>
      </c>
      <c r="G1739" s="675" t="s">
        <v>14</v>
      </c>
      <c r="H1739" s="5">
        <v>46163</v>
      </c>
      <c r="I1739" s="675">
        <v>3.2</v>
      </c>
      <c r="J1739" s="8">
        <v>1.52E-2</v>
      </c>
      <c r="K1739" s="8">
        <f>+IF(Dumpadas[[#This Row],[ley]]&gt;0.03,0.03,Dumpadas[[#This Row],[ley]])</f>
        <v>1.52E-2</v>
      </c>
      <c r="L1739" s="427"/>
      <c r="M1739" s="386">
        <v>29132</v>
      </c>
      <c r="N1739" s="386"/>
      <c r="O1739" s="7"/>
      <c r="P1739" s="10" t="str" cm="1">
        <f t="array" ref="P1739">INDEX(Rangos!$E$3:$E$16,MATCH(1,(Dumpadas[[#This Row],[ley]]&gt;=Rangos!$B$3:$B$16)*(Dumpadas[[#This Row],[ley]]&lt;=Rangos!$C$3:$C$16),0))</f>
        <v>F</v>
      </c>
      <c r="R1739" s="769"/>
      <c r="S1739" s="769" t="s">
        <v>2780</v>
      </c>
      <c r="T1739" s="369">
        <v>1</v>
      </c>
      <c r="U1739" s="369">
        <v>3.2</v>
      </c>
      <c r="V1739" s="10">
        <v>1.09E-2</v>
      </c>
      <c r="Y1739" s="769"/>
      <c r="Z1739" s="769" t="s">
        <v>2780</v>
      </c>
      <c r="AA1739" s="369">
        <v>1</v>
      </c>
      <c r="AB1739" s="369">
        <v>3.2</v>
      </c>
      <c r="AC1739" s="10">
        <v>1.09E-2</v>
      </c>
      <c r="AD1739" s="10">
        <v>1.09E-2</v>
      </c>
    </row>
    <row r="1740" spans="2:30">
      <c r="B1740" s="675"/>
      <c r="C1740" s="773" t="s">
        <v>3793</v>
      </c>
      <c r="D1740" s="773" t="s">
        <v>3792</v>
      </c>
      <c r="E1740" s="675">
        <v>1743</v>
      </c>
      <c r="F1740" s="410" t="str">
        <f>Dumpadas[[#This Row],[punto]] &amp; " "&amp;Dumpadas[[#This Row],[jornada]]&amp;" " &amp; Dumpadas[[#This Row],[N°Acop]] &amp; " " &amp; TEXT(Dumpadas[[#This Row],[fecha ]], "dd-mm-yyyy")</f>
        <v>NIVEL 974 M4 7S AM 1743 21-05-2026</v>
      </c>
      <c r="G1740" s="675" t="s">
        <v>14</v>
      </c>
      <c r="H1740" s="5">
        <v>46163</v>
      </c>
      <c r="I1740" s="675">
        <v>3.2</v>
      </c>
      <c r="J1740" s="8">
        <v>1.5699999999999999E-2</v>
      </c>
      <c r="K1740" s="8">
        <f>+IF(Dumpadas[[#This Row],[ley]]&gt;0.03,0.03,Dumpadas[[#This Row],[ley]])</f>
        <v>1.5699999999999999E-2</v>
      </c>
      <c r="L1740" s="427"/>
      <c r="M1740" s="386">
        <v>29132</v>
      </c>
      <c r="N1740" s="386"/>
      <c r="O1740" s="7"/>
      <c r="P1740" s="10" t="str" cm="1">
        <f t="array" ref="P1740">INDEX(Rangos!$E$3:$E$16,MATCH(1,(Dumpadas[[#This Row],[ley]]&gt;=Rangos!$B$3:$B$16)*(Dumpadas[[#This Row],[ley]]&lt;=Rangos!$C$3:$C$16),0))</f>
        <v>F</v>
      </c>
      <c r="R1740" s="769"/>
      <c r="S1740" s="769" t="s">
        <v>2781</v>
      </c>
      <c r="T1740" s="369">
        <v>1</v>
      </c>
      <c r="U1740" s="369">
        <v>3.2</v>
      </c>
      <c r="V1740" s="10">
        <v>1.18E-2</v>
      </c>
      <c r="Y1740" s="769"/>
      <c r="Z1740" s="769" t="s">
        <v>2781</v>
      </c>
      <c r="AA1740" s="369">
        <v>1</v>
      </c>
      <c r="AB1740" s="369">
        <v>3.2</v>
      </c>
      <c r="AC1740" s="10">
        <v>1.18E-2</v>
      </c>
      <c r="AD1740" s="10">
        <v>1.18E-2</v>
      </c>
    </row>
    <row r="1741" spans="2:30">
      <c r="B1741" s="675"/>
      <c r="C1741" s="773" t="s">
        <v>3793</v>
      </c>
      <c r="D1741" s="773" t="s">
        <v>3792</v>
      </c>
      <c r="E1741" s="675">
        <v>1744</v>
      </c>
      <c r="F1741" s="410" t="str">
        <f>Dumpadas[[#This Row],[punto]] &amp; " "&amp;Dumpadas[[#This Row],[jornada]]&amp;" " &amp; Dumpadas[[#This Row],[N°Acop]] &amp; " " &amp; TEXT(Dumpadas[[#This Row],[fecha ]], "dd-mm-yyyy")</f>
        <v>NIVEL 974 M4 7S AM 1744 21-05-2026</v>
      </c>
      <c r="G1741" s="675" t="s">
        <v>14</v>
      </c>
      <c r="H1741" s="5">
        <v>46163</v>
      </c>
      <c r="I1741" s="675">
        <v>3.2</v>
      </c>
      <c r="J1741" s="8">
        <v>1.5699999999999999E-2</v>
      </c>
      <c r="K1741" s="8">
        <f>+IF(Dumpadas[[#This Row],[ley]]&gt;0.03,0.03,Dumpadas[[#This Row],[ley]])</f>
        <v>1.5699999999999999E-2</v>
      </c>
      <c r="L1741" s="427"/>
      <c r="M1741" s="386">
        <v>29132</v>
      </c>
      <c r="N1741" s="386"/>
      <c r="O1741" s="7"/>
      <c r="P1741" s="10" t="str" cm="1">
        <f t="array" ref="P1741">INDEX(Rangos!$E$3:$E$16,MATCH(1,(Dumpadas[[#This Row],[ley]]&gt;=Rangos!$B$3:$B$16)*(Dumpadas[[#This Row],[ley]]&lt;=Rangos!$C$3:$C$16),0))</f>
        <v>F</v>
      </c>
      <c r="R1741" s="769"/>
      <c r="S1741" s="769" t="s">
        <v>2782</v>
      </c>
      <c r="T1741" s="369">
        <v>1</v>
      </c>
      <c r="U1741" s="369">
        <v>3.2</v>
      </c>
      <c r="V1741" s="10">
        <v>1.4800000000000001E-2</v>
      </c>
      <c r="Y1741" s="769"/>
      <c r="Z1741" s="769" t="s">
        <v>2782</v>
      </c>
      <c r="AA1741" s="369">
        <v>1</v>
      </c>
      <c r="AB1741" s="369">
        <v>3.2</v>
      </c>
      <c r="AC1741" s="10">
        <v>1.4800000000000001E-2</v>
      </c>
      <c r="AD1741" s="10">
        <v>1.4800000000000001E-2</v>
      </c>
    </row>
    <row r="1742" spans="2:30">
      <c r="B1742" s="675"/>
      <c r="C1742" s="773" t="s">
        <v>3793</v>
      </c>
      <c r="D1742" s="773" t="s">
        <v>3792</v>
      </c>
      <c r="E1742" s="675">
        <v>1745</v>
      </c>
      <c r="F1742" s="410" t="str">
        <f>Dumpadas[[#This Row],[punto]] &amp; " "&amp;Dumpadas[[#This Row],[jornada]]&amp;" " &amp; Dumpadas[[#This Row],[N°Acop]] &amp; " " &amp; TEXT(Dumpadas[[#This Row],[fecha ]], "dd-mm-yyyy")</f>
        <v>NIVEL 974 M4 7S AM 1745 21-05-2026</v>
      </c>
      <c r="G1742" s="675" t="s">
        <v>14</v>
      </c>
      <c r="H1742" s="5">
        <v>46163</v>
      </c>
      <c r="I1742" s="675">
        <v>3.2</v>
      </c>
      <c r="J1742" s="8">
        <v>1.55E-2</v>
      </c>
      <c r="K1742" s="8">
        <f>+IF(Dumpadas[[#This Row],[ley]]&gt;0.03,0.03,Dumpadas[[#This Row],[ley]])</f>
        <v>1.55E-2</v>
      </c>
      <c r="L1742" s="427"/>
      <c r="M1742" s="386">
        <v>29132</v>
      </c>
      <c r="N1742" s="386"/>
      <c r="O1742" s="7"/>
      <c r="P1742" s="10" t="str" cm="1">
        <f t="array" ref="P1742">INDEX(Rangos!$E$3:$E$16,MATCH(1,(Dumpadas[[#This Row],[ley]]&gt;=Rangos!$B$3:$B$16)*(Dumpadas[[#This Row],[ley]]&lt;=Rangos!$C$3:$C$16),0))</f>
        <v>F</v>
      </c>
      <c r="R1742" s="769"/>
      <c r="S1742" s="769" t="s">
        <v>2783</v>
      </c>
      <c r="T1742" s="369">
        <v>1</v>
      </c>
      <c r="U1742" s="369">
        <v>3.2</v>
      </c>
      <c r="V1742" s="10">
        <v>1.2200000000000001E-2</v>
      </c>
      <c r="Y1742" s="769"/>
      <c r="Z1742" s="769" t="s">
        <v>2783</v>
      </c>
      <c r="AA1742" s="369">
        <v>1</v>
      </c>
      <c r="AB1742" s="369">
        <v>3.2</v>
      </c>
      <c r="AC1742" s="10">
        <v>1.2200000000000001E-2</v>
      </c>
      <c r="AD1742" s="10">
        <v>1.2200000000000001E-2</v>
      </c>
    </row>
    <row r="1743" spans="2:30">
      <c r="B1743" s="675"/>
      <c r="C1743" s="773" t="s">
        <v>3793</v>
      </c>
      <c r="D1743" s="773" t="s">
        <v>3792</v>
      </c>
      <c r="E1743" s="675">
        <v>1746</v>
      </c>
      <c r="F1743" s="410" t="str">
        <f>Dumpadas[[#This Row],[punto]] &amp; " "&amp;Dumpadas[[#This Row],[jornada]]&amp;" " &amp; Dumpadas[[#This Row],[N°Acop]] &amp; " " &amp; TEXT(Dumpadas[[#This Row],[fecha ]], "dd-mm-yyyy")</f>
        <v>NIVEL 974 M4 7S AM 1746 21-05-2026</v>
      </c>
      <c r="G1743" s="675" t="s">
        <v>14</v>
      </c>
      <c r="H1743" s="5">
        <v>46163</v>
      </c>
      <c r="I1743" s="675">
        <v>3.2</v>
      </c>
      <c r="J1743" s="8">
        <v>1.0999999999999999E-2</v>
      </c>
      <c r="K1743" s="8">
        <f>+IF(Dumpadas[[#This Row],[ley]]&gt;0.03,0.03,Dumpadas[[#This Row],[ley]])</f>
        <v>1.0999999999999999E-2</v>
      </c>
      <c r="L1743" s="427"/>
      <c r="M1743" s="386">
        <v>29132</v>
      </c>
      <c r="N1743" s="386"/>
      <c r="O1743" s="7"/>
      <c r="P1743" s="10" t="str" cm="1">
        <f t="array" ref="P1743">INDEX(Rangos!$E$3:$E$16,MATCH(1,(Dumpadas[[#This Row],[ley]]&gt;=Rangos!$B$3:$B$16)*(Dumpadas[[#This Row],[ley]]&lt;=Rangos!$C$3:$C$16),0))</f>
        <v>C</v>
      </c>
      <c r="R1743" s="769"/>
      <c r="S1743" s="769" t="s">
        <v>2784</v>
      </c>
      <c r="T1743" s="369">
        <v>1</v>
      </c>
      <c r="U1743" s="369">
        <v>3.2</v>
      </c>
      <c r="V1743" s="10">
        <v>1.4800000000000001E-2</v>
      </c>
      <c r="Y1743" s="769"/>
      <c r="Z1743" s="769" t="s">
        <v>2784</v>
      </c>
      <c r="AA1743" s="369">
        <v>1</v>
      </c>
      <c r="AB1743" s="369">
        <v>3.2</v>
      </c>
      <c r="AC1743" s="10">
        <v>1.4800000000000001E-2</v>
      </c>
      <c r="AD1743" s="10">
        <v>1.4800000000000001E-2</v>
      </c>
    </row>
    <row r="1744" spans="2:30">
      <c r="B1744" s="535"/>
      <c r="C1744" s="535" t="s">
        <v>3793</v>
      </c>
      <c r="D1744" s="535" t="s">
        <v>227</v>
      </c>
      <c r="E1744" s="535">
        <v>1747</v>
      </c>
      <c r="F1744" s="537" t="str">
        <f>Dumpadas[[#This Row],[punto]] &amp; " "&amp;Dumpadas[[#This Row],[jornada]]&amp;" " &amp; Dumpadas[[#This Row],[N°Acop]] &amp; " " &amp; TEXT(Dumpadas[[#This Row],[fecha ]], "dd-mm-yyyy")</f>
        <v>NIVEL 974 M4 7S AM 1747 26-05-2026</v>
      </c>
      <c r="G1744" s="535" t="s">
        <v>14</v>
      </c>
      <c r="H1744" s="538">
        <v>46168</v>
      </c>
      <c r="I1744" s="535">
        <v>3.2</v>
      </c>
      <c r="J1744" s="539">
        <v>2.0199999999999999E-2</v>
      </c>
      <c r="K1744" s="539">
        <f>+IF(Dumpadas[[#This Row],[ley]]&gt;0.03,0.03,Dumpadas[[#This Row],[ley]])</f>
        <v>2.0199999999999999E-2</v>
      </c>
      <c r="L1744" s="539"/>
      <c r="M1744" s="535">
        <v>29138</v>
      </c>
      <c r="N1744" s="535"/>
      <c r="O1744" s="539"/>
      <c r="P1744" s="540" t="str" cm="1">
        <f t="array" ref="P1744">INDEX(Rangos!$E$3:$E$16,MATCH(1,(Dumpadas[[#This Row],[ley]]&gt;=Rangos!$B$3:$B$16)*(Dumpadas[[#This Row],[ley]]&lt;=Rangos!$C$3:$C$16),0))</f>
        <v>H</v>
      </c>
      <c r="R1744" s="769"/>
      <c r="S1744" s="769" t="s">
        <v>2785</v>
      </c>
      <c r="T1744" s="369">
        <v>1</v>
      </c>
      <c r="U1744" s="369">
        <v>3.2</v>
      </c>
      <c r="V1744" s="10">
        <v>1.37E-2</v>
      </c>
      <c r="Y1744" s="769"/>
      <c r="Z1744" s="769" t="s">
        <v>2785</v>
      </c>
      <c r="AA1744" s="369">
        <v>1</v>
      </c>
      <c r="AB1744" s="369">
        <v>3.2</v>
      </c>
      <c r="AC1744" s="10">
        <v>1.37E-2</v>
      </c>
      <c r="AD1744" s="10">
        <v>1.37E-2</v>
      </c>
    </row>
    <row r="1745" spans="2:30">
      <c r="B1745" s="535"/>
      <c r="C1745" s="535" t="s">
        <v>3793</v>
      </c>
      <c r="D1745" s="535" t="s">
        <v>227</v>
      </c>
      <c r="E1745" s="535">
        <v>1748</v>
      </c>
      <c r="F1745" s="537" t="str">
        <f>Dumpadas[[#This Row],[punto]] &amp; " "&amp;Dumpadas[[#This Row],[jornada]]&amp;" " &amp; Dumpadas[[#This Row],[N°Acop]] &amp; " " &amp; TEXT(Dumpadas[[#This Row],[fecha ]], "dd-mm-yyyy")</f>
        <v>NIVEL 974 M4 7S AM 1748 26-05-2026</v>
      </c>
      <c r="G1745" s="535" t="s">
        <v>14</v>
      </c>
      <c r="H1745" s="538">
        <v>46168</v>
      </c>
      <c r="I1745" s="535">
        <v>3.2</v>
      </c>
      <c r="J1745" s="539">
        <v>2.0299999999999999E-2</v>
      </c>
      <c r="K1745" s="539">
        <f>+IF(Dumpadas[[#This Row],[ley]]&gt;0.03,0.03,Dumpadas[[#This Row],[ley]])</f>
        <v>2.0299999999999999E-2</v>
      </c>
      <c r="L1745" s="539"/>
      <c r="M1745" s="535">
        <v>29138</v>
      </c>
      <c r="N1745" s="535"/>
      <c r="O1745" s="539"/>
      <c r="P1745" s="540" t="str" cm="1">
        <f t="array" ref="P1745">INDEX(Rangos!$E$3:$E$16,MATCH(1,(Dumpadas[[#This Row],[ley]]&gt;=Rangos!$B$3:$B$16)*(Dumpadas[[#This Row],[ley]]&lt;=Rangos!$C$3:$C$16),0))</f>
        <v>H</v>
      </c>
      <c r="R1745" s="769"/>
      <c r="S1745" s="769" t="s">
        <v>2786</v>
      </c>
      <c r="T1745" s="369">
        <v>1</v>
      </c>
      <c r="U1745" s="369">
        <v>3.2</v>
      </c>
      <c r="V1745" s="10">
        <v>1.43E-2</v>
      </c>
      <c r="Y1745" s="769"/>
      <c r="Z1745" s="769" t="s">
        <v>2786</v>
      </c>
      <c r="AA1745" s="369">
        <v>1</v>
      </c>
      <c r="AB1745" s="369">
        <v>3.2</v>
      </c>
      <c r="AC1745" s="10">
        <v>1.43E-2</v>
      </c>
      <c r="AD1745" s="10">
        <v>1.43E-2</v>
      </c>
    </row>
    <row r="1746" spans="2:30">
      <c r="B1746" s="535"/>
      <c r="C1746" s="535" t="s">
        <v>3793</v>
      </c>
      <c r="D1746" s="535" t="s">
        <v>227</v>
      </c>
      <c r="E1746" s="535">
        <v>1749</v>
      </c>
      <c r="F1746" s="537" t="str">
        <f>Dumpadas[[#This Row],[punto]] &amp; " "&amp;Dumpadas[[#This Row],[jornada]]&amp;" " &amp; Dumpadas[[#This Row],[N°Acop]] &amp; " " &amp; TEXT(Dumpadas[[#This Row],[fecha ]], "dd-mm-yyyy")</f>
        <v>NIVEL 974 M4 7S AM 1749 26-05-2026</v>
      </c>
      <c r="G1746" s="535" t="s">
        <v>14</v>
      </c>
      <c r="H1746" s="538">
        <v>46168</v>
      </c>
      <c r="I1746" s="535">
        <v>3.2</v>
      </c>
      <c r="J1746" s="539">
        <v>2.0799999999999999E-2</v>
      </c>
      <c r="K1746" s="539">
        <f>+IF(Dumpadas[[#This Row],[ley]]&gt;0.03,0.03,Dumpadas[[#This Row],[ley]])</f>
        <v>2.0799999999999999E-2</v>
      </c>
      <c r="L1746" s="539"/>
      <c r="M1746" s="535">
        <v>29138</v>
      </c>
      <c r="N1746" s="535"/>
      <c r="O1746" s="539"/>
      <c r="P1746" s="540" t="str" cm="1">
        <f t="array" ref="P1746">INDEX(Rangos!$E$3:$E$16,MATCH(1,(Dumpadas[[#This Row],[ley]]&gt;=Rangos!$B$3:$B$16)*(Dumpadas[[#This Row],[ley]]&lt;=Rangos!$C$3:$C$16),0))</f>
        <v>H</v>
      </c>
      <c r="R1746" s="769"/>
      <c r="S1746" s="769" t="s">
        <v>2790</v>
      </c>
      <c r="T1746" s="369">
        <v>1</v>
      </c>
      <c r="U1746" s="369">
        <v>3.2</v>
      </c>
      <c r="V1746" s="10">
        <v>1.9800000000000002E-2</v>
      </c>
      <c r="Y1746" s="769"/>
      <c r="Z1746" s="769" t="s">
        <v>2790</v>
      </c>
      <c r="AA1746" s="369">
        <v>1</v>
      </c>
      <c r="AB1746" s="369">
        <v>3.2</v>
      </c>
      <c r="AC1746" s="10">
        <v>1.9800000000000002E-2</v>
      </c>
      <c r="AD1746" s="10">
        <v>1.9800000000000002E-2</v>
      </c>
    </row>
    <row r="1747" spans="2:30">
      <c r="B1747" s="535"/>
      <c r="C1747" s="535" t="s">
        <v>3793</v>
      </c>
      <c r="D1747" s="535" t="s">
        <v>227</v>
      </c>
      <c r="E1747" s="535">
        <v>1750</v>
      </c>
      <c r="F1747" s="537" t="str">
        <f>Dumpadas[[#This Row],[punto]] &amp; " "&amp;Dumpadas[[#This Row],[jornada]]&amp;" " &amp; Dumpadas[[#This Row],[N°Acop]] &amp; " " &amp; TEXT(Dumpadas[[#This Row],[fecha ]], "dd-mm-yyyy")</f>
        <v>NIVEL 974 M4 7S AM 1750 26-05-2026</v>
      </c>
      <c r="G1747" s="535" t="s">
        <v>14</v>
      </c>
      <c r="H1747" s="538">
        <v>46168</v>
      </c>
      <c r="I1747" s="535">
        <v>3.2</v>
      </c>
      <c r="J1747" s="539">
        <v>2.47E-2</v>
      </c>
      <c r="K1747" s="539">
        <f>+IF(Dumpadas[[#This Row],[ley]]&gt;0.03,0.03,Dumpadas[[#This Row],[ley]])</f>
        <v>2.47E-2</v>
      </c>
      <c r="L1747" s="539"/>
      <c r="M1747" s="535">
        <v>29138</v>
      </c>
      <c r="N1747" s="535"/>
      <c r="O1747" s="539"/>
      <c r="P1747" s="540" t="str" cm="1">
        <f t="array" ref="P1747">INDEX(Rangos!$E$3:$E$16,MATCH(1,(Dumpadas[[#This Row],[ley]]&gt;=Rangos!$B$3:$B$16)*(Dumpadas[[#This Row],[ley]]&lt;=Rangos!$C$3:$C$16),0))</f>
        <v>J</v>
      </c>
      <c r="R1747" s="769"/>
      <c r="S1747" s="769" t="s">
        <v>2791</v>
      </c>
      <c r="T1747" s="369">
        <v>1</v>
      </c>
      <c r="U1747" s="369">
        <v>3.2</v>
      </c>
      <c r="V1747" s="10">
        <v>1.4500000000000001E-2</v>
      </c>
      <c r="Y1747" s="769"/>
      <c r="Z1747" s="769" t="s">
        <v>2791</v>
      </c>
      <c r="AA1747" s="369">
        <v>1</v>
      </c>
      <c r="AB1747" s="369">
        <v>3.2</v>
      </c>
      <c r="AC1747" s="10">
        <v>1.4500000000000001E-2</v>
      </c>
      <c r="AD1747" s="10">
        <v>1.4500000000000001E-2</v>
      </c>
    </row>
    <row r="1748" spans="2:30">
      <c r="B1748" s="535"/>
      <c r="C1748" s="535" t="s">
        <v>3793</v>
      </c>
      <c r="D1748" s="535" t="s">
        <v>227</v>
      </c>
      <c r="E1748" s="535">
        <v>1751</v>
      </c>
      <c r="F1748" s="537" t="str">
        <f>Dumpadas[[#This Row],[punto]] &amp; " "&amp;Dumpadas[[#This Row],[jornada]]&amp;" " &amp; Dumpadas[[#This Row],[N°Acop]] &amp; " " &amp; TEXT(Dumpadas[[#This Row],[fecha ]], "dd-mm-yyyy")</f>
        <v>NIVEL 974 M4 7S AM 1751 26-05-2026</v>
      </c>
      <c r="G1748" s="535" t="s">
        <v>14</v>
      </c>
      <c r="H1748" s="538">
        <v>46168</v>
      </c>
      <c r="I1748" s="535">
        <v>3.2</v>
      </c>
      <c r="J1748" s="539">
        <v>1.9199999999999998E-2</v>
      </c>
      <c r="K1748" s="539">
        <f>+IF(Dumpadas[[#This Row],[ley]]&gt;0.03,0.03,Dumpadas[[#This Row],[ley]])</f>
        <v>1.9199999999999998E-2</v>
      </c>
      <c r="L1748" s="539"/>
      <c r="M1748" s="535">
        <v>29138</v>
      </c>
      <c r="N1748" s="535"/>
      <c r="O1748" s="539"/>
      <c r="P1748" s="540" t="str" cm="1">
        <f t="array" ref="P1748">INDEX(Rangos!$E$3:$E$16,MATCH(1,(Dumpadas[[#This Row],[ley]]&gt;=Rangos!$B$3:$B$16)*(Dumpadas[[#This Row],[ley]]&lt;=Rangos!$C$3:$C$16),0))</f>
        <v>H</v>
      </c>
      <c r="R1748" s="769"/>
      <c r="S1748" s="769" t="s">
        <v>2792</v>
      </c>
      <c r="T1748" s="369">
        <v>1</v>
      </c>
      <c r="U1748" s="369">
        <v>3.2</v>
      </c>
      <c r="V1748" s="10">
        <v>1.7500000000000002E-2</v>
      </c>
      <c r="Y1748" s="769"/>
      <c r="Z1748" s="769" t="s">
        <v>2792</v>
      </c>
      <c r="AA1748" s="369">
        <v>1</v>
      </c>
      <c r="AB1748" s="369">
        <v>3.2</v>
      </c>
      <c r="AC1748" s="10">
        <v>1.7500000000000002E-2</v>
      </c>
      <c r="AD1748" s="10">
        <v>1.7500000000000002E-2</v>
      </c>
    </row>
    <row r="1749" spans="2:30">
      <c r="B1749" s="535"/>
      <c r="C1749" s="535" t="s">
        <v>3793</v>
      </c>
      <c r="D1749" s="535" t="s">
        <v>227</v>
      </c>
      <c r="E1749" s="535">
        <v>1752</v>
      </c>
      <c r="F1749" s="537" t="str">
        <f>Dumpadas[[#This Row],[punto]] &amp; " "&amp;Dumpadas[[#This Row],[jornada]]&amp;" " &amp; Dumpadas[[#This Row],[N°Acop]] &amp; " " &amp; TEXT(Dumpadas[[#This Row],[fecha ]], "dd-mm-yyyy")</f>
        <v>NIVEL 974 M4 7S AM 1752 26-05-2026</v>
      </c>
      <c r="G1749" s="535" t="s">
        <v>14</v>
      </c>
      <c r="H1749" s="538">
        <v>46168</v>
      </c>
      <c r="I1749" s="535">
        <v>3.2</v>
      </c>
      <c r="J1749" s="539">
        <v>1.37E-2</v>
      </c>
      <c r="K1749" s="539">
        <f>+IF(Dumpadas[[#This Row],[ley]]&gt;0.03,0.03,Dumpadas[[#This Row],[ley]])</f>
        <v>1.37E-2</v>
      </c>
      <c r="L1749" s="539"/>
      <c r="M1749" s="535">
        <v>29138</v>
      </c>
      <c r="N1749" s="535"/>
      <c r="O1749" s="539"/>
      <c r="P1749" s="540" t="str" cm="1">
        <f t="array" ref="P1749">INDEX(Rangos!$E$3:$E$16,MATCH(1,(Dumpadas[[#This Row],[ley]]&gt;=Rangos!$B$3:$B$16)*(Dumpadas[[#This Row],[ley]]&lt;=Rangos!$C$3:$C$16),0))</f>
        <v>E</v>
      </c>
      <c r="R1749" s="769"/>
      <c r="S1749" s="769" t="s">
        <v>2793</v>
      </c>
      <c r="T1749" s="369">
        <v>1</v>
      </c>
      <c r="U1749" s="369">
        <v>3.2</v>
      </c>
      <c r="V1749" s="10">
        <v>1.47E-2</v>
      </c>
      <c r="Y1749" s="769"/>
      <c r="Z1749" s="769" t="s">
        <v>2793</v>
      </c>
      <c r="AA1749" s="369">
        <v>1</v>
      </c>
      <c r="AB1749" s="369">
        <v>3.2</v>
      </c>
      <c r="AC1749" s="10">
        <v>1.47E-2</v>
      </c>
      <c r="AD1749" s="10">
        <v>1.47E-2</v>
      </c>
    </row>
    <row r="1750" spans="2:30">
      <c r="B1750" s="535"/>
      <c r="C1750" s="535" t="s">
        <v>3793</v>
      </c>
      <c r="D1750" s="535" t="s">
        <v>227</v>
      </c>
      <c r="E1750" s="535">
        <v>1753</v>
      </c>
      <c r="F1750" s="537" t="str">
        <f>Dumpadas[[#This Row],[punto]] &amp; " "&amp;Dumpadas[[#This Row],[jornada]]&amp;" " &amp; Dumpadas[[#This Row],[N°Acop]] &amp; " " &amp; TEXT(Dumpadas[[#This Row],[fecha ]], "dd-mm-yyyy")</f>
        <v>NIVEL 974 M4 7S AM 1753 26-05-2026</v>
      </c>
      <c r="G1750" s="535" t="s">
        <v>14</v>
      </c>
      <c r="H1750" s="538">
        <v>46168</v>
      </c>
      <c r="I1750" s="535">
        <v>3.2</v>
      </c>
      <c r="J1750" s="539">
        <v>1.3299999999999999E-2</v>
      </c>
      <c r="K1750" s="539">
        <f>+IF(Dumpadas[[#This Row],[ley]]&gt;0.03,0.03,Dumpadas[[#This Row],[ley]])</f>
        <v>1.3299999999999999E-2</v>
      </c>
      <c r="L1750" s="539"/>
      <c r="M1750" s="535">
        <v>29138</v>
      </c>
      <c r="N1750" s="535"/>
      <c r="O1750" s="539"/>
      <c r="P1750" s="540" t="str" cm="1">
        <f t="array" ref="P1750">INDEX(Rangos!$E$3:$E$16,MATCH(1,(Dumpadas[[#This Row],[ley]]&gt;=Rangos!$B$3:$B$16)*(Dumpadas[[#This Row],[ley]]&lt;=Rangos!$C$3:$C$16),0))</f>
        <v>D</v>
      </c>
      <c r="R1750" s="769"/>
      <c r="S1750" s="769" t="s">
        <v>2794</v>
      </c>
      <c r="T1750" s="369">
        <v>1</v>
      </c>
      <c r="U1750" s="369">
        <v>3.2</v>
      </c>
      <c r="V1750" s="10">
        <v>1.5599999999999999E-2</v>
      </c>
      <c r="Y1750" s="769"/>
      <c r="Z1750" s="769" t="s">
        <v>2794</v>
      </c>
      <c r="AA1750" s="369">
        <v>1</v>
      </c>
      <c r="AB1750" s="369">
        <v>3.2</v>
      </c>
      <c r="AC1750" s="10">
        <v>1.5599999999999999E-2</v>
      </c>
      <c r="AD1750" s="10">
        <v>1.5599999999999999E-2</v>
      </c>
    </row>
    <row r="1751" spans="2:30">
      <c r="B1751" s="535"/>
      <c r="C1751" s="535" t="s">
        <v>3793</v>
      </c>
      <c r="D1751" s="535" t="s">
        <v>227</v>
      </c>
      <c r="E1751" s="535">
        <v>1754</v>
      </c>
      <c r="F1751" s="537" t="str">
        <f>Dumpadas[[#This Row],[punto]] &amp; " "&amp;Dumpadas[[#This Row],[jornada]]&amp;" " &amp; Dumpadas[[#This Row],[N°Acop]] &amp; " " &amp; TEXT(Dumpadas[[#This Row],[fecha ]], "dd-mm-yyyy")</f>
        <v>NIVEL 974 M4 7S AM 1754 26-05-2026</v>
      </c>
      <c r="G1751" s="535" t="s">
        <v>14</v>
      </c>
      <c r="H1751" s="538">
        <v>46168</v>
      </c>
      <c r="I1751" s="535">
        <v>3.2</v>
      </c>
      <c r="J1751" s="539">
        <v>2.1000000000000001E-2</v>
      </c>
      <c r="K1751" s="539">
        <f>+IF(Dumpadas[[#This Row],[ley]]&gt;0.03,0.03,Dumpadas[[#This Row],[ley]])</f>
        <v>2.1000000000000001E-2</v>
      </c>
      <c r="L1751" s="539"/>
      <c r="M1751" s="535">
        <v>29139</v>
      </c>
      <c r="N1751" s="535"/>
      <c r="O1751" s="539"/>
      <c r="P1751" s="540" t="str" cm="1">
        <f t="array" ref="P1751">INDEX(Rangos!$E$3:$E$16,MATCH(1,(Dumpadas[[#This Row],[ley]]&gt;=Rangos!$B$3:$B$16)*(Dumpadas[[#This Row],[ley]]&lt;=Rangos!$C$3:$C$16),0))</f>
        <v>I</v>
      </c>
      <c r="R1751" s="769"/>
      <c r="S1751" s="769" t="s">
        <v>2795</v>
      </c>
      <c r="T1751" s="369">
        <v>1</v>
      </c>
      <c r="U1751" s="369">
        <v>3.2</v>
      </c>
      <c r="V1751" s="10">
        <v>2.0299999999999999E-2</v>
      </c>
      <c r="Y1751" s="769"/>
      <c r="Z1751" s="769" t="s">
        <v>2795</v>
      </c>
      <c r="AA1751" s="369">
        <v>1</v>
      </c>
      <c r="AB1751" s="369">
        <v>3.2</v>
      </c>
      <c r="AC1751" s="10">
        <v>2.0299999999999999E-2</v>
      </c>
      <c r="AD1751" s="10">
        <v>2.0299999999999999E-2</v>
      </c>
    </row>
    <row r="1752" spans="2:30">
      <c r="B1752" s="535"/>
      <c r="C1752" s="535" t="s">
        <v>3793</v>
      </c>
      <c r="D1752" s="535" t="s">
        <v>227</v>
      </c>
      <c r="E1752" s="535">
        <v>1755</v>
      </c>
      <c r="F1752" s="537" t="str">
        <f>Dumpadas[[#This Row],[punto]] &amp; " "&amp;Dumpadas[[#This Row],[jornada]]&amp;" " &amp; Dumpadas[[#This Row],[N°Acop]] &amp; " " &amp; TEXT(Dumpadas[[#This Row],[fecha ]], "dd-mm-yyyy")</f>
        <v>NIVEL 974 M4 7S AM 1755 26-05-2026</v>
      </c>
      <c r="G1752" s="535" t="s">
        <v>14</v>
      </c>
      <c r="H1752" s="538">
        <v>46168</v>
      </c>
      <c r="I1752" s="535">
        <v>3.2</v>
      </c>
      <c r="J1752" s="539">
        <v>1.1299999999999999E-2</v>
      </c>
      <c r="K1752" s="539">
        <f>+IF(Dumpadas[[#This Row],[ley]]&gt;0.03,0.03,Dumpadas[[#This Row],[ley]])</f>
        <v>1.1299999999999999E-2</v>
      </c>
      <c r="L1752" s="539"/>
      <c r="M1752" s="535">
        <v>29139</v>
      </c>
      <c r="N1752" s="535"/>
      <c r="O1752" s="539"/>
      <c r="P1752" s="540" t="str" cm="1">
        <f t="array" ref="P1752">INDEX(Rangos!$E$3:$E$16,MATCH(1,(Dumpadas[[#This Row],[ley]]&gt;=Rangos!$B$3:$B$16)*(Dumpadas[[#This Row],[ley]]&lt;=Rangos!$C$3:$C$16),0))</f>
        <v>C</v>
      </c>
      <c r="R1752" s="769"/>
      <c r="S1752" s="769" t="s">
        <v>2796</v>
      </c>
      <c r="T1752" s="369">
        <v>1</v>
      </c>
      <c r="U1752" s="369">
        <v>3.2</v>
      </c>
      <c r="V1752" s="10">
        <v>1.8200000000000001E-2</v>
      </c>
      <c r="Y1752" s="769"/>
      <c r="Z1752" s="769" t="s">
        <v>2796</v>
      </c>
      <c r="AA1752" s="369">
        <v>1</v>
      </c>
      <c r="AB1752" s="369">
        <v>3.2</v>
      </c>
      <c r="AC1752" s="10">
        <v>1.8200000000000001E-2</v>
      </c>
      <c r="AD1752" s="10">
        <v>1.8200000000000001E-2</v>
      </c>
    </row>
    <row r="1753" spans="2:30">
      <c r="B1753" s="535"/>
      <c r="C1753" s="535" t="s">
        <v>3793</v>
      </c>
      <c r="D1753" s="535" t="s">
        <v>227</v>
      </c>
      <c r="E1753" s="535">
        <v>1756</v>
      </c>
      <c r="F1753" s="537" t="str">
        <f>Dumpadas[[#This Row],[punto]] &amp; " "&amp;Dumpadas[[#This Row],[jornada]]&amp;" " &amp; Dumpadas[[#This Row],[N°Acop]] &amp; " " &amp; TEXT(Dumpadas[[#This Row],[fecha ]], "dd-mm-yyyy")</f>
        <v>NIVEL 974 M4 7S AM 1756 26-05-2026</v>
      </c>
      <c r="G1753" s="535" t="s">
        <v>14</v>
      </c>
      <c r="H1753" s="538">
        <v>46168</v>
      </c>
      <c r="I1753" s="535">
        <v>3.2</v>
      </c>
      <c r="J1753" s="539">
        <v>1.6899999999999998E-2</v>
      </c>
      <c r="K1753" s="539">
        <f>+IF(Dumpadas[[#This Row],[ley]]&gt;0.03,0.03,Dumpadas[[#This Row],[ley]])</f>
        <v>1.6899999999999998E-2</v>
      </c>
      <c r="L1753" s="539"/>
      <c r="M1753" s="535">
        <v>29139</v>
      </c>
      <c r="N1753" s="535"/>
      <c r="O1753" s="539"/>
      <c r="P1753" s="540" t="str" cm="1">
        <f t="array" ref="P1753">INDEX(Rangos!$E$3:$E$16,MATCH(1,(Dumpadas[[#This Row],[ley]]&gt;=Rangos!$B$3:$B$16)*(Dumpadas[[#This Row],[ley]]&lt;=Rangos!$C$3:$C$16),0))</f>
        <v>F</v>
      </c>
      <c r="R1753" s="769"/>
      <c r="S1753" s="769" t="s">
        <v>2797</v>
      </c>
      <c r="T1753" s="369">
        <v>1</v>
      </c>
      <c r="U1753" s="369">
        <v>3.2</v>
      </c>
      <c r="V1753" s="10">
        <v>1.4800000000000001E-2</v>
      </c>
      <c r="Y1753" s="769"/>
      <c r="Z1753" s="769" t="s">
        <v>2797</v>
      </c>
      <c r="AA1753" s="369">
        <v>1</v>
      </c>
      <c r="AB1753" s="369">
        <v>3.2</v>
      </c>
      <c r="AC1753" s="10">
        <v>1.4800000000000001E-2</v>
      </c>
      <c r="AD1753" s="10">
        <v>1.4800000000000001E-2</v>
      </c>
    </row>
    <row r="1754" spans="2:30">
      <c r="B1754" s="535"/>
      <c r="C1754" s="535" t="s">
        <v>3793</v>
      </c>
      <c r="D1754" s="535" t="s">
        <v>227</v>
      </c>
      <c r="E1754" s="535">
        <v>1757</v>
      </c>
      <c r="F1754" s="537" t="str">
        <f>Dumpadas[[#This Row],[punto]] &amp; " "&amp;Dumpadas[[#This Row],[jornada]]&amp;" " &amp; Dumpadas[[#This Row],[N°Acop]] &amp; " " &amp; TEXT(Dumpadas[[#This Row],[fecha ]], "dd-mm-yyyy")</f>
        <v>NIVEL 974 M4 7S AM 1757 26-05-2026</v>
      </c>
      <c r="G1754" s="535" t="s">
        <v>14</v>
      </c>
      <c r="H1754" s="538">
        <v>46168</v>
      </c>
      <c r="I1754" s="535">
        <v>3.2</v>
      </c>
      <c r="J1754" s="539">
        <v>1.44E-2</v>
      </c>
      <c r="K1754" s="539">
        <f>+IF(Dumpadas[[#This Row],[ley]]&gt;0.03,0.03,Dumpadas[[#This Row],[ley]])</f>
        <v>1.44E-2</v>
      </c>
      <c r="L1754" s="539"/>
      <c r="M1754" s="535">
        <v>29139</v>
      </c>
      <c r="N1754" s="535"/>
      <c r="O1754" s="539"/>
      <c r="P1754" s="540" t="str" cm="1">
        <f t="array" ref="P1754">INDEX(Rangos!$E$3:$E$16,MATCH(1,(Dumpadas[[#This Row],[ley]]&gt;=Rangos!$B$3:$B$16)*(Dumpadas[[#This Row],[ley]]&lt;=Rangos!$C$3:$C$16),0))</f>
        <v>E</v>
      </c>
      <c r="R1754" s="769"/>
      <c r="S1754" s="769" t="s">
        <v>2800</v>
      </c>
      <c r="T1754" s="369">
        <v>1</v>
      </c>
      <c r="U1754" s="369">
        <v>3.2</v>
      </c>
      <c r="V1754" s="10">
        <v>1.5699999999999999E-2</v>
      </c>
      <c r="Y1754" s="769"/>
      <c r="Z1754" s="769" t="s">
        <v>2800</v>
      </c>
      <c r="AA1754" s="369">
        <v>1</v>
      </c>
      <c r="AB1754" s="369">
        <v>3.2</v>
      </c>
      <c r="AC1754" s="10">
        <v>1.5699999999999999E-2</v>
      </c>
      <c r="AD1754" s="10">
        <v>1.5699999999999999E-2</v>
      </c>
    </row>
    <row r="1755" spans="2:30">
      <c r="B1755" s="535"/>
      <c r="C1755" s="535" t="s">
        <v>3793</v>
      </c>
      <c r="D1755" s="535" t="s">
        <v>227</v>
      </c>
      <c r="E1755" s="535">
        <v>1758</v>
      </c>
      <c r="F1755" s="537" t="str">
        <f>Dumpadas[[#This Row],[punto]] &amp; " "&amp;Dumpadas[[#This Row],[jornada]]&amp;" " &amp; Dumpadas[[#This Row],[N°Acop]] &amp; " " &amp; TEXT(Dumpadas[[#This Row],[fecha ]], "dd-mm-yyyy")</f>
        <v>NIVEL 974 M4 7S AM 1758 26-05-2026</v>
      </c>
      <c r="G1755" s="535" t="s">
        <v>14</v>
      </c>
      <c r="H1755" s="538">
        <v>46168</v>
      </c>
      <c r="I1755" s="535">
        <v>3.2</v>
      </c>
      <c r="J1755" s="539">
        <v>1.8200000000000001E-2</v>
      </c>
      <c r="K1755" s="539">
        <f>+IF(Dumpadas[[#This Row],[ley]]&gt;0.03,0.03,Dumpadas[[#This Row],[ley]])</f>
        <v>1.8200000000000001E-2</v>
      </c>
      <c r="L1755" s="539"/>
      <c r="M1755" s="535">
        <v>29139</v>
      </c>
      <c r="N1755" s="535"/>
      <c r="O1755" s="539"/>
      <c r="P1755" s="540" t="str" cm="1">
        <f t="array" ref="P1755">INDEX(Rangos!$E$3:$E$16,MATCH(1,(Dumpadas[[#This Row],[ley]]&gt;=Rangos!$B$3:$B$16)*(Dumpadas[[#This Row],[ley]]&lt;=Rangos!$C$3:$C$16),0))</f>
        <v>G</v>
      </c>
      <c r="R1755" s="769"/>
      <c r="S1755" s="769" t="s">
        <v>2801</v>
      </c>
      <c r="T1755" s="369">
        <v>1</v>
      </c>
      <c r="U1755" s="369">
        <v>3.2</v>
      </c>
      <c r="V1755" s="10">
        <v>1.32E-2</v>
      </c>
      <c r="Y1755" s="769"/>
      <c r="Z1755" s="769" t="s">
        <v>2801</v>
      </c>
      <c r="AA1755" s="369">
        <v>1</v>
      </c>
      <c r="AB1755" s="369">
        <v>3.2</v>
      </c>
      <c r="AC1755" s="10">
        <v>1.32E-2</v>
      </c>
      <c r="AD1755" s="10">
        <v>1.32E-2</v>
      </c>
    </row>
    <row r="1756" spans="2:30">
      <c r="B1756" s="535"/>
      <c r="C1756" s="535" t="s">
        <v>3793</v>
      </c>
      <c r="D1756" s="535" t="s">
        <v>227</v>
      </c>
      <c r="E1756" s="535">
        <v>1759</v>
      </c>
      <c r="F1756" s="537" t="str">
        <f>Dumpadas[[#This Row],[punto]] &amp; " "&amp;Dumpadas[[#This Row],[jornada]]&amp;" " &amp; Dumpadas[[#This Row],[N°Acop]] &amp; " " &amp; TEXT(Dumpadas[[#This Row],[fecha ]], "dd-mm-yyyy")</f>
        <v>NIVEL 974 M4 7S AM 1759 26-05-2026</v>
      </c>
      <c r="G1756" s="535" t="s">
        <v>14</v>
      </c>
      <c r="H1756" s="538">
        <v>46168</v>
      </c>
      <c r="I1756" s="535">
        <v>3.2</v>
      </c>
      <c r="J1756" s="539">
        <v>1.6299999999999999E-2</v>
      </c>
      <c r="K1756" s="539">
        <f>+IF(Dumpadas[[#This Row],[ley]]&gt;0.03,0.03,Dumpadas[[#This Row],[ley]])</f>
        <v>1.6299999999999999E-2</v>
      </c>
      <c r="L1756" s="539"/>
      <c r="M1756" s="535">
        <v>29139</v>
      </c>
      <c r="N1756" s="535"/>
      <c r="O1756" s="539"/>
      <c r="P1756" s="540" t="str" cm="1">
        <f t="array" ref="P1756">INDEX(Rangos!$E$3:$E$16,MATCH(1,(Dumpadas[[#This Row],[ley]]&gt;=Rangos!$B$3:$B$16)*(Dumpadas[[#This Row],[ley]]&lt;=Rangos!$C$3:$C$16),0))</f>
        <v>F</v>
      </c>
      <c r="R1756" s="769"/>
      <c r="S1756" s="769" t="s">
        <v>2802</v>
      </c>
      <c r="T1756" s="369">
        <v>1</v>
      </c>
      <c r="U1756" s="369">
        <v>3.2</v>
      </c>
      <c r="V1756" s="10">
        <v>2.0299999999999999E-2</v>
      </c>
      <c r="Y1756" s="769"/>
      <c r="Z1756" s="769" t="s">
        <v>2802</v>
      </c>
      <c r="AA1756" s="369">
        <v>1</v>
      </c>
      <c r="AB1756" s="369">
        <v>3.2</v>
      </c>
      <c r="AC1756" s="10">
        <v>2.0299999999999999E-2</v>
      </c>
      <c r="AD1756" s="10">
        <v>2.0299999999999999E-2</v>
      </c>
    </row>
    <row r="1757" spans="2:30">
      <c r="B1757" s="535"/>
      <c r="C1757" s="535" t="s">
        <v>3793</v>
      </c>
      <c r="D1757" s="535" t="s">
        <v>227</v>
      </c>
      <c r="E1757" s="535">
        <v>1760</v>
      </c>
      <c r="F1757" s="537" t="str">
        <f>Dumpadas[[#This Row],[punto]] &amp; " "&amp;Dumpadas[[#This Row],[jornada]]&amp;" " &amp; Dumpadas[[#This Row],[N°Acop]] &amp; " " &amp; TEXT(Dumpadas[[#This Row],[fecha ]], "dd-mm-yyyy")</f>
        <v>NIVEL 974 M4 7S AM 1760 26-05-2026</v>
      </c>
      <c r="G1757" s="535" t="s">
        <v>14</v>
      </c>
      <c r="H1757" s="538">
        <v>46168</v>
      </c>
      <c r="I1757" s="535">
        <v>3.2</v>
      </c>
      <c r="J1757" s="539">
        <v>1.37E-2</v>
      </c>
      <c r="K1757" s="539">
        <f>+IF(Dumpadas[[#This Row],[ley]]&gt;0.03,0.03,Dumpadas[[#This Row],[ley]])</f>
        <v>1.37E-2</v>
      </c>
      <c r="L1757" s="539"/>
      <c r="M1757" s="535">
        <v>29139</v>
      </c>
      <c r="N1757" s="535"/>
      <c r="O1757" s="539"/>
      <c r="P1757" s="540" t="str" cm="1">
        <f t="array" ref="P1757">INDEX(Rangos!$E$3:$E$16,MATCH(1,(Dumpadas[[#This Row],[ley]]&gt;=Rangos!$B$3:$B$16)*(Dumpadas[[#This Row],[ley]]&lt;=Rangos!$C$3:$C$16),0))</f>
        <v>E</v>
      </c>
      <c r="R1757" s="769"/>
      <c r="S1757" s="769" t="s">
        <v>2803</v>
      </c>
      <c r="T1757" s="369">
        <v>1</v>
      </c>
      <c r="U1757" s="369">
        <v>3.2</v>
      </c>
      <c r="V1757" s="10">
        <v>2.1000000000000001E-2</v>
      </c>
      <c r="Y1757" s="769"/>
      <c r="Z1757" s="769" t="s">
        <v>2803</v>
      </c>
      <c r="AA1757" s="369">
        <v>1</v>
      </c>
      <c r="AB1757" s="369">
        <v>3.2</v>
      </c>
      <c r="AC1757" s="10">
        <v>2.1000000000000001E-2</v>
      </c>
      <c r="AD1757" s="10">
        <v>2.1000000000000001E-2</v>
      </c>
    </row>
    <row r="1758" spans="2:30">
      <c r="B1758" s="535"/>
      <c r="C1758" s="535" t="s">
        <v>3793</v>
      </c>
      <c r="D1758" s="535" t="s">
        <v>227</v>
      </c>
      <c r="E1758" s="535">
        <v>1761</v>
      </c>
      <c r="F1758" s="537" t="str">
        <f>Dumpadas[[#This Row],[punto]] &amp; " "&amp;Dumpadas[[#This Row],[jornada]]&amp;" " &amp; Dumpadas[[#This Row],[N°Acop]] &amp; " " &amp; TEXT(Dumpadas[[#This Row],[fecha ]], "dd-mm-yyyy")</f>
        <v>NIVEL 974 M4 7S AM 1761 26-05-2026</v>
      </c>
      <c r="G1758" s="535" t="s">
        <v>14</v>
      </c>
      <c r="H1758" s="538">
        <v>46168</v>
      </c>
      <c r="I1758" s="535">
        <v>3.2</v>
      </c>
      <c r="J1758" s="539">
        <v>1.8200000000000001E-2</v>
      </c>
      <c r="K1758" s="539">
        <f>+IF(Dumpadas[[#This Row],[ley]]&gt;0.03,0.03,Dumpadas[[#This Row],[ley]])</f>
        <v>1.8200000000000001E-2</v>
      </c>
      <c r="L1758" s="539"/>
      <c r="M1758" s="535">
        <v>29141</v>
      </c>
      <c r="N1758" s="535"/>
      <c r="O1758" s="539"/>
      <c r="P1758" s="540" t="str" cm="1">
        <f t="array" ref="P1758">INDEX(Rangos!$E$3:$E$16,MATCH(1,(Dumpadas[[#This Row],[ley]]&gt;=Rangos!$B$3:$B$16)*(Dumpadas[[#This Row],[ley]]&lt;=Rangos!$C$3:$C$16),0))</f>
        <v>G</v>
      </c>
      <c r="R1758" s="769"/>
      <c r="S1758" s="769" t="s">
        <v>2804</v>
      </c>
      <c r="T1758" s="369">
        <v>1</v>
      </c>
      <c r="U1758" s="369">
        <v>3.2</v>
      </c>
      <c r="V1758" s="10">
        <v>1.2699999999999999E-2</v>
      </c>
      <c r="Y1758" s="769"/>
      <c r="Z1758" s="769" t="s">
        <v>2804</v>
      </c>
      <c r="AA1758" s="369">
        <v>1</v>
      </c>
      <c r="AB1758" s="369">
        <v>3.2</v>
      </c>
      <c r="AC1758" s="10">
        <v>1.2699999999999999E-2</v>
      </c>
      <c r="AD1758" s="10">
        <v>1.2699999999999999E-2</v>
      </c>
    </row>
    <row r="1759" spans="2:30">
      <c r="B1759" s="535"/>
      <c r="C1759" s="535" t="s">
        <v>3793</v>
      </c>
      <c r="D1759" s="535" t="s">
        <v>227</v>
      </c>
      <c r="E1759" s="535">
        <v>1762</v>
      </c>
      <c r="F1759" s="537" t="str">
        <f>Dumpadas[[#This Row],[punto]] &amp; " "&amp;Dumpadas[[#This Row],[jornada]]&amp;" " &amp; Dumpadas[[#This Row],[N°Acop]] &amp; " " &amp; TEXT(Dumpadas[[#This Row],[fecha ]], "dd-mm-yyyy")</f>
        <v>NIVEL 974 M4 7S AM 1762 26-05-2026</v>
      </c>
      <c r="G1759" s="535" t="s">
        <v>14</v>
      </c>
      <c r="H1759" s="538">
        <v>46168</v>
      </c>
      <c r="I1759" s="535">
        <v>3.2</v>
      </c>
      <c r="J1759" s="539">
        <v>1.8599999999999998E-2</v>
      </c>
      <c r="K1759" s="539">
        <f>+IF(Dumpadas[[#This Row],[ley]]&gt;0.03,0.03,Dumpadas[[#This Row],[ley]])</f>
        <v>1.8599999999999998E-2</v>
      </c>
      <c r="L1759" s="539"/>
      <c r="M1759" s="535">
        <v>29141</v>
      </c>
      <c r="N1759" s="535"/>
      <c r="O1759" s="539"/>
      <c r="P1759" s="540" t="str" cm="1">
        <f t="array" ref="P1759">INDEX(Rangos!$E$3:$E$16,MATCH(1,(Dumpadas[[#This Row],[ley]]&gt;=Rangos!$B$3:$B$16)*(Dumpadas[[#This Row],[ley]]&lt;=Rangos!$C$3:$C$16),0))</f>
        <v>G</v>
      </c>
      <c r="R1759" s="769"/>
      <c r="S1759" s="769" t="s">
        <v>2805</v>
      </c>
      <c r="T1759" s="369">
        <v>1</v>
      </c>
      <c r="U1759" s="369">
        <v>3.2</v>
      </c>
      <c r="V1759" s="10">
        <v>1.84E-2</v>
      </c>
      <c r="Y1759" s="769"/>
      <c r="Z1759" s="769" t="s">
        <v>2805</v>
      </c>
      <c r="AA1759" s="369">
        <v>1</v>
      </c>
      <c r="AB1759" s="369">
        <v>3.2</v>
      </c>
      <c r="AC1759" s="10">
        <v>1.84E-2</v>
      </c>
      <c r="AD1759" s="10">
        <v>1.84E-2</v>
      </c>
    </row>
    <row r="1760" spans="2:30">
      <c r="B1760" s="535"/>
      <c r="C1760" s="535" t="s">
        <v>3793</v>
      </c>
      <c r="D1760" s="535" t="s">
        <v>227</v>
      </c>
      <c r="E1760" s="535">
        <v>1763</v>
      </c>
      <c r="F1760" s="537" t="str">
        <f>Dumpadas[[#This Row],[punto]] &amp; " "&amp;Dumpadas[[#This Row],[jornada]]&amp;" " &amp; Dumpadas[[#This Row],[N°Acop]] &amp; " " &amp; TEXT(Dumpadas[[#This Row],[fecha ]], "dd-mm-yyyy")</f>
        <v>NIVEL 974 M4 7S AM 1763 26-05-2026</v>
      </c>
      <c r="G1760" s="535" t="s">
        <v>14</v>
      </c>
      <c r="H1760" s="538">
        <v>46168</v>
      </c>
      <c r="I1760" s="535">
        <v>3.2</v>
      </c>
      <c r="J1760" s="539">
        <v>1.9400000000000001E-2</v>
      </c>
      <c r="K1760" s="539">
        <f>+IF(Dumpadas[[#This Row],[ley]]&gt;0.03,0.03,Dumpadas[[#This Row],[ley]])</f>
        <v>1.9400000000000001E-2</v>
      </c>
      <c r="L1760" s="539"/>
      <c r="M1760" s="535">
        <v>29141</v>
      </c>
      <c r="N1760" s="535"/>
      <c r="O1760" s="539"/>
      <c r="P1760" s="540" t="str" cm="1">
        <f t="array" ref="P1760">INDEX(Rangos!$E$3:$E$16,MATCH(1,(Dumpadas[[#This Row],[ley]]&gt;=Rangos!$B$3:$B$16)*(Dumpadas[[#This Row],[ley]]&lt;=Rangos!$C$3:$C$16),0))</f>
        <v>H</v>
      </c>
      <c r="R1760" s="769"/>
      <c r="S1760" s="769" t="s">
        <v>2806</v>
      </c>
      <c r="T1760" s="369">
        <v>1</v>
      </c>
      <c r="U1760" s="369">
        <v>3.2</v>
      </c>
      <c r="V1760" s="10">
        <v>1.61E-2</v>
      </c>
      <c r="Y1760" s="769"/>
      <c r="Z1760" s="769" t="s">
        <v>2806</v>
      </c>
      <c r="AA1760" s="369">
        <v>1</v>
      </c>
      <c r="AB1760" s="369">
        <v>3.2</v>
      </c>
      <c r="AC1760" s="10">
        <v>1.61E-2</v>
      </c>
      <c r="AD1760" s="10">
        <v>1.61E-2</v>
      </c>
    </row>
    <row r="1761" spans="2:30">
      <c r="B1761" s="535"/>
      <c r="C1761" s="535" t="s">
        <v>3793</v>
      </c>
      <c r="D1761" s="535" t="s">
        <v>227</v>
      </c>
      <c r="E1761" s="535">
        <v>1764</v>
      </c>
      <c r="F1761" s="537" t="str">
        <f>Dumpadas[[#This Row],[punto]] &amp; " "&amp;Dumpadas[[#This Row],[jornada]]&amp;" " &amp; Dumpadas[[#This Row],[N°Acop]] &amp; " " &amp; TEXT(Dumpadas[[#This Row],[fecha ]], "dd-mm-yyyy")</f>
        <v>NIVEL 974 M4 7S AM 1764 26-05-2026</v>
      </c>
      <c r="G1761" s="535" t="s">
        <v>14</v>
      </c>
      <c r="H1761" s="538">
        <v>46168</v>
      </c>
      <c r="I1761" s="535">
        <v>3.2</v>
      </c>
      <c r="J1761" s="539">
        <v>1.9400000000000001E-2</v>
      </c>
      <c r="K1761" s="539">
        <f>+IF(Dumpadas[[#This Row],[ley]]&gt;0.03,0.03,Dumpadas[[#This Row],[ley]])</f>
        <v>1.9400000000000001E-2</v>
      </c>
      <c r="L1761" s="539"/>
      <c r="M1761" s="535">
        <v>29141</v>
      </c>
      <c r="N1761" s="535"/>
      <c r="O1761" s="539"/>
      <c r="P1761" s="540" t="str" cm="1">
        <f t="array" ref="P1761">INDEX(Rangos!$E$3:$E$16,MATCH(1,(Dumpadas[[#This Row],[ley]]&gt;=Rangos!$B$3:$B$16)*(Dumpadas[[#This Row],[ley]]&lt;=Rangos!$C$3:$C$16),0))</f>
        <v>H</v>
      </c>
      <c r="R1761" s="769"/>
      <c r="S1761" s="769" t="s">
        <v>2807</v>
      </c>
      <c r="T1761" s="369">
        <v>1</v>
      </c>
      <c r="U1761" s="369">
        <v>3.2</v>
      </c>
      <c r="V1761" s="10">
        <v>2.4199999999999999E-2</v>
      </c>
      <c r="Y1761" s="769"/>
      <c r="Z1761" s="769" t="s">
        <v>2807</v>
      </c>
      <c r="AA1761" s="369">
        <v>1</v>
      </c>
      <c r="AB1761" s="369">
        <v>3.2</v>
      </c>
      <c r="AC1761" s="10">
        <v>2.4199999999999999E-2</v>
      </c>
      <c r="AD1761" s="10">
        <v>2.4199999999999999E-2</v>
      </c>
    </row>
    <row r="1762" spans="2:30">
      <c r="B1762" s="535"/>
      <c r="C1762" s="535" t="s">
        <v>3793</v>
      </c>
      <c r="D1762" s="535" t="s">
        <v>227</v>
      </c>
      <c r="E1762" s="535">
        <v>1765</v>
      </c>
      <c r="F1762" s="537" t="str">
        <f>Dumpadas[[#This Row],[punto]] &amp; " "&amp;Dumpadas[[#This Row],[jornada]]&amp;" " &amp; Dumpadas[[#This Row],[N°Acop]] &amp; " " &amp; TEXT(Dumpadas[[#This Row],[fecha ]], "dd-mm-yyyy")</f>
        <v>NIVEL 974 M4 7S AM 1765 26-05-2026</v>
      </c>
      <c r="G1762" s="535" t="s">
        <v>14</v>
      </c>
      <c r="H1762" s="538">
        <v>46168</v>
      </c>
      <c r="I1762" s="535">
        <v>3.2</v>
      </c>
      <c r="J1762" s="539">
        <v>1.4999999999999999E-2</v>
      </c>
      <c r="K1762" s="539">
        <f>+IF(Dumpadas[[#This Row],[ley]]&gt;0.03,0.03,Dumpadas[[#This Row],[ley]])</f>
        <v>1.4999999999999999E-2</v>
      </c>
      <c r="L1762" s="539"/>
      <c r="M1762" s="535">
        <v>29141</v>
      </c>
      <c r="N1762" s="535"/>
      <c r="O1762" s="539"/>
      <c r="P1762" s="540" t="str" cm="1">
        <f t="array" ref="P1762">INDEX(Rangos!$E$3:$E$16,MATCH(1,(Dumpadas[[#This Row],[ley]]&gt;=Rangos!$B$3:$B$16)*(Dumpadas[[#This Row],[ley]]&lt;=Rangos!$C$3:$C$16),0))</f>
        <v>F</v>
      </c>
      <c r="R1762" s="769"/>
      <c r="S1762" s="769" t="s">
        <v>2808</v>
      </c>
      <c r="T1762" s="369">
        <v>1</v>
      </c>
      <c r="U1762" s="369">
        <v>3.2</v>
      </c>
      <c r="V1762" s="10">
        <v>1.95E-2</v>
      </c>
      <c r="Y1762" s="769"/>
      <c r="Z1762" s="769" t="s">
        <v>2808</v>
      </c>
      <c r="AA1762" s="369">
        <v>1</v>
      </c>
      <c r="AB1762" s="369">
        <v>3.2</v>
      </c>
      <c r="AC1762" s="10">
        <v>1.95E-2</v>
      </c>
      <c r="AD1762" s="10">
        <v>1.95E-2</v>
      </c>
    </row>
    <row r="1763" spans="2:30">
      <c r="B1763" s="675"/>
      <c r="C1763" s="773" t="s">
        <v>3786</v>
      </c>
      <c r="D1763" s="773" t="s">
        <v>227</v>
      </c>
      <c r="E1763" s="675">
        <v>1766</v>
      </c>
      <c r="F1763" s="410" t="str">
        <f>Dumpadas[[#This Row],[punto]] &amp; " "&amp;Dumpadas[[#This Row],[jornada]]&amp;" " &amp; Dumpadas[[#This Row],[N°Acop]] &amp; " " &amp; TEXT(Dumpadas[[#This Row],[fecha ]], "dd-mm-yyyy")</f>
        <v>NIVEL 974 M4 6N AM 1766 26-05-2026</v>
      </c>
      <c r="G1763" s="675" t="s">
        <v>14</v>
      </c>
      <c r="H1763" s="5">
        <v>46168</v>
      </c>
      <c r="I1763" s="675">
        <v>3.2</v>
      </c>
      <c r="J1763" s="8">
        <v>1.2E-2</v>
      </c>
      <c r="K1763" s="8">
        <f>+IF(Dumpadas[[#This Row],[ley]]&gt;0.03,0.03,Dumpadas[[#This Row],[ley]])</f>
        <v>1.2E-2</v>
      </c>
      <c r="L1763" s="427"/>
      <c r="M1763" s="386">
        <v>29141</v>
      </c>
      <c r="N1763" s="386"/>
      <c r="O1763" s="7"/>
      <c r="P1763" s="10" t="str" cm="1">
        <f t="array" ref="P1763">INDEX(Rangos!$E$3:$E$16,MATCH(1,(Dumpadas[[#This Row],[ley]]&gt;=Rangos!$B$3:$B$16)*(Dumpadas[[#This Row],[ley]]&lt;=Rangos!$C$3:$C$16),0))</f>
        <v>D</v>
      </c>
      <c r="R1763" s="769"/>
      <c r="S1763" s="769" t="s">
        <v>2809</v>
      </c>
      <c r="T1763" s="369">
        <v>1</v>
      </c>
      <c r="U1763" s="369">
        <v>3.2</v>
      </c>
      <c r="V1763" s="10">
        <v>2.2100000000000002E-2</v>
      </c>
      <c r="Y1763" s="769"/>
      <c r="Z1763" s="769" t="s">
        <v>2809</v>
      </c>
      <c r="AA1763" s="369">
        <v>1</v>
      </c>
      <c r="AB1763" s="369">
        <v>3.2</v>
      </c>
      <c r="AC1763" s="10">
        <v>2.2100000000000002E-2</v>
      </c>
      <c r="AD1763" s="10">
        <v>2.2100000000000002E-2</v>
      </c>
    </row>
    <row r="1764" spans="2:30">
      <c r="B1764" s="675"/>
      <c r="C1764" s="773" t="s">
        <v>3786</v>
      </c>
      <c r="D1764" s="773" t="s">
        <v>227</v>
      </c>
      <c r="E1764" s="675">
        <v>1767</v>
      </c>
      <c r="F1764" s="410" t="str">
        <f>Dumpadas[[#This Row],[punto]] &amp; " "&amp;Dumpadas[[#This Row],[jornada]]&amp;" " &amp; Dumpadas[[#This Row],[N°Acop]] &amp; " " &amp; TEXT(Dumpadas[[#This Row],[fecha ]], "dd-mm-yyyy")</f>
        <v>NIVEL 974 M4 6N AM 1767 26-05-2026</v>
      </c>
      <c r="G1764" s="675" t="s">
        <v>14</v>
      </c>
      <c r="H1764" s="5">
        <v>46168</v>
      </c>
      <c r="I1764" s="675">
        <v>3.2</v>
      </c>
      <c r="J1764" s="8">
        <v>1.7100000000000001E-2</v>
      </c>
      <c r="K1764" s="8">
        <f>+IF(Dumpadas[[#This Row],[ley]]&gt;0.03,0.03,Dumpadas[[#This Row],[ley]])</f>
        <v>1.7100000000000001E-2</v>
      </c>
      <c r="L1764" s="427"/>
      <c r="M1764" s="386">
        <v>29141</v>
      </c>
      <c r="N1764" s="386"/>
      <c r="O1764" s="7"/>
      <c r="P1764" s="10" t="str" cm="1">
        <f t="array" ref="P1764">INDEX(Rangos!$E$3:$E$16,MATCH(1,(Dumpadas[[#This Row],[ley]]&gt;=Rangos!$B$3:$B$16)*(Dumpadas[[#This Row],[ley]]&lt;=Rangos!$C$3:$C$16),0))</f>
        <v>F</v>
      </c>
      <c r="R1764" s="769"/>
      <c r="S1764" s="769" t="s">
        <v>2810</v>
      </c>
      <c r="T1764" s="369">
        <v>1</v>
      </c>
      <c r="U1764" s="369">
        <v>3.2</v>
      </c>
      <c r="V1764" s="10">
        <v>1.7899999999999999E-2</v>
      </c>
      <c r="Y1764" s="769"/>
      <c r="Z1764" s="769" t="s">
        <v>2810</v>
      </c>
      <c r="AA1764" s="369">
        <v>1</v>
      </c>
      <c r="AB1764" s="369">
        <v>3.2</v>
      </c>
      <c r="AC1764" s="10">
        <v>1.7899999999999999E-2</v>
      </c>
      <c r="AD1764" s="10">
        <v>1.7899999999999999E-2</v>
      </c>
    </row>
    <row r="1765" spans="2:30">
      <c r="B1765" s="675"/>
      <c r="C1765" s="773" t="s">
        <v>3786</v>
      </c>
      <c r="D1765" s="773" t="s">
        <v>227</v>
      </c>
      <c r="E1765" s="675">
        <v>1768</v>
      </c>
      <c r="F1765" s="410" t="str">
        <f>Dumpadas[[#This Row],[punto]] &amp; " "&amp;Dumpadas[[#This Row],[jornada]]&amp;" " &amp; Dumpadas[[#This Row],[N°Acop]] &amp; " " &amp; TEXT(Dumpadas[[#This Row],[fecha ]], "dd-mm-yyyy")</f>
        <v>NIVEL 974 M4 6N AM 1768 26-05-2026</v>
      </c>
      <c r="G1765" s="675" t="s">
        <v>14</v>
      </c>
      <c r="H1765" s="5">
        <v>46168</v>
      </c>
      <c r="I1765" s="675">
        <v>3.2</v>
      </c>
      <c r="J1765" s="8">
        <v>1.7100000000000001E-2</v>
      </c>
      <c r="K1765" s="8">
        <f>+IF(Dumpadas[[#This Row],[ley]]&gt;0.03,0.03,Dumpadas[[#This Row],[ley]])</f>
        <v>1.7100000000000001E-2</v>
      </c>
      <c r="L1765" s="427"/>
      <c r="M1765" s="386">
        <v>29141</v>
      </c>
      <c r="N1765" s="386"/>
      <c r="O1765" s="7"/>
      <c r="P1765" s="10" t="str" cm="1">
        <f t="array" ref="P1765">INDEX(Rangos!$E$3:$E$16,MATCH(1,(Dumpadas[[#This Row],[ley]]&gt;=Rangos!$B$3:$B$16)*(Dumpadas[[#This Row],[ley]]&lt;=Rangos!$C$3:$C$16),0))</f>
        <v>F</v>
      </c>
      <c r="R1765" s="769"/>
      <c r="S1765" s="769" t="s">
        <v>2811</v>
      </c>
      <c r="T1765" s="369">
        <v>1</v>
      </c>
      <c r="U1765" s="369">
        <v>3.2</v>
      </c>
      <c r="V1765" s="10">
        <v>1.89E-2</v>
      </c>
      <c r="Y1765" s="769"/>
      <c r="Z1765" s="769" t="s">
        <v>2811</v>
      </c>
      <c r="AA1765" s="369">
        <v>1</v>
      </c>
      <c r="AB1765" s="369">
        <v>3.2</v>
      </c>
      <c r="AC1765" s="10">
        <v>1.89E-2</v>
      </c>
      <c r="AD1765" s="10">
        <v>1.89E-2</v>
      </c>
    </row>
    <row r="1766" spans="2:30">
      <c r="B1766" s="675"/>
      <c r="C1766" s="773" t="s">
        <v>3786</v>
      </c>
      <c r="D1766" s="773" t="s">
        <v>227</v>
      </c>
      <c r="E1766" s="675">
        <v>1769</v>
      </c>
      <c r="F1766" s="410" t="str">
        <f>Dumpadas[[#This Row],[punto]] &amp; " "&amp;Dumpadas[[#This Row],[jornada]]&amp;" " &amp; Dumpadas[[#This Row],[N°Acop]] &amp; " " &amp; TEXT(Dumpadas[[#This Row],[fecha ]], "dd-mm-yyyy")</f>
        <v>NIVEL 974 M4 6N AM 1769 26-05-2026</v>
      </c>
      <c r="G1766" s="675" t="s">
        <v>14</v>
      </c>
      <c r="H1766" s="5">
        <v>46168</v>
      </c>
      <c r="I1766" s="675">
        <v>3.2</v>
      </c>
      <c r="J1766" s="8">
        <v>7.1000000000000004E-3</v>
      </c>
      <c r="K1766" s="8">
        <f>+IF(Dumpadas[[#This Row],[ley]]&gt;0.03,0.03,Dumpadas[[#This Row],[ley]])</f>
        <v>7.1000000000000004E-3</v>
      </c>
      <c r="L1766" s="427"/>
      <c r="M1766" s="386">
        <v>29141</v>
      </c>
      <c r="N1766" s="386"/>
      <c r="O1766" s="7"/>
      <c r="P1766" s="10" t="str" cm="1">
        <f t="array" ref="P1766">INDEX(Rangos!$E$3:$E$16,MATCH(1,(Dumpadas[[#This Row],[ley]]&gt;=Rangos!$B$3:$B$16)*(Dumpadas[[#This Row],[ley]]&lt;=Rangos!$C$3:$C$16),0))</f>
        <v>Reserva</v>
      </c>
      <c r="R1766" s="769"/>
      <c r="S1766" s="769" t="s">
        <v>2812</v>
      </c>
      <c r="T1766" s="369">
        <v>1</v>
      </c>
      <c r="U1766" s="369">
        <v>3.2</v>
      </c>
      <c r="V1766" s="10">
        <v>2.2499999999999999E-2</v>
      </c>
      <c r="Y1766" s="769"/>
      <c r="Z1766" s="769" t="s">
        <v>2812</v>
      </c>
      <c r="AA1766" s="369">
        <v>1</v>
      </c>
      <c r="AB1766" s="369">
        <v>3.2</v>
      </c>
      <c r="AC1766" s="10">
        <v>2.2499999999999999E-2</v>
      </c>
      <c r="AD1766" s="10">
        <v>2.2499999999999999E-2</v>
      </c>
    </row>
    <row r="1767" spans="2:30">
      <c r="B1767" s="535"/>
      <c r="C1767" s="535" t="s">
        <v>3804</v>
      </c>
      <c r="D1767" s="535" t="s">
        <v>3792</v>
      </c>
      <c r="E1767" s="535">
        <v>1770</v>
      </c>
      <c r="F1767" s="537" t="str">
        <f>Dumpadas[[#This Row],[punto]] &amp; " "&amp;Dumpadas[[#This Row],[jornada]]&amp;" " &amp; Dumpadas[[#This Row],[N°Acop]] &amp; " " &amp; TEXT(Dumpadas[[#This Row],[fecha ]], "dd-mm-yyyy")</f>
        <v>NIVEL 974 M4 7S L32 AM 1770 26-05-2026</v>
      </c>
      <c r="G1767" s="535" t="s">
        <v>14</v>
      </c>
      <c r="H1767" s="538">
        <v>46168</v>
      </c>
      <c r="I1767" s="535">
        <v>3.2</v>
      </c>
      <c r="J1767" s="539">
        <v>1.67E-2</v>
      </c>
      <c r="K1767" s="539">
        <f>+IF(Dumpadas[[#This Row],[ley]]&gt;0.03,0.03,Dumpadas[[#This Row],[ley]])</f>
        <v>1.67E-2</v>
      </c>
      <c r="L1767" s="539"/>
      <c r="M1767" s="535">
        <v>29141</v>
      </c>
      <c r="N1767" s="535"/>
      <c r="O1767" s="539"/>
      <c r="P1767" s="540" t="str" cm="1">
        <f t="array" ref="P1767">INDEX(Rangos!$E$3:$E$16,MATCH(1,(Dumpadas[[#This Row],[ley]]&gt;=Rangos!$B$3:$B$16)*(Dumpadas[[#This Row],[ley]]&lt;=Rangos!$C$3:$C$16),0))</f>
        <v>F</v>
      </c>
      <c r="R1767" s="769"/>
      <c r="S1767" s="769" t="s">
        <v>2813</v>
      </c>
      <c r="T1767" s="369">
        <v>1</v>
      </c>
      <c r="U1767" s="369">
        <v>3.2</v>
      </c>
      <c r="V1767" s="10">
        <v>1.6299999999999999E-2</v>
      </c>
      <c r="Y1767" s="769"/>
      <c r="Z1767" s="769" t="s">
        <v>2813</v>
      </c>
      <c r="AA1767" s="369">
        <v>1</v>
      </c>
      <c r="AB1767" s="369">
        <v>3.2</v>
      </c>
      <c r="AC1767" s="10">
        <v>1.6299999999999999E-2</v>
      </c>
      <c r="AD1767" s="10">
        <v>1.6299999999999999E-2</v>
      </c>
    </row>
    <row r="1768" spans="2:30">
      <c r="B1768" s="535"/>
      <c r="C1768" s="535" t="s">
        <v>3804</v>
      </c>
      <c r="D1768" s="535" t="s">
        <v>3792</v>
      </c>
      <c r="E1768" s="535">
        <v>1771</v>
      </c>
      <c r="F1768" s="537" t="str">
        <f>Dumpadas[[#This Row],[punto]] &amp; " "&amp;Dumpadas[[#This Row],[jornada]]&amp;" " &amp; Dumpadas[[#This Row],[N°Acop]] &amp; " " &amp; TEXT(Dumpadas[[#This Row],[fecha ]], "dd-mm-yyyy")</f>
        <v>NIVEL 974 M4 7S L32 AM 1771 26-05-2026</v>
      </c>
      <c r="G1768" s="535" t="s">
        <v>14</v>
      </c>
      <c r="H1768" s="538">
        <v>46168</v>
      </c>
      <c r="I1768" s="535">
        <v>3.2</v>
      </c>
      <c r="J1768" s="539">
        <v>1.3100000000000001E-2</v>
      </c>
      <c r="K1768" s="539">
        <f>+IF(Dumpadas[[#This Row],[ley]]&gt;0.03,0.03,Dumpadas[[#This Row],[ley]])</f>
        <v>1.3100000000000001E-2</v>
      </c>
      <c r="L1768" s="539"/>
      <c r="M1768" s="535">
        <v>29141</v>
      </c>
      <c r="N1768" s="535"/>
      <c r="O1768" s="539"/>
      <c r="P1768" s="540" t="str" cm="1">
        <f t="array" ref="P1768">INDEX(Rangos!$E$3:$E$16,MATCH(1,(Dumpadas[[#This Row],[ley]]&gt;=Rangos!$B$3:$B$16)*(Dumpadas[[#This Row],[ley]]&lt;=Rangos!$C$3:$C$16),0))</f>
        <v>D</v>
      </c>
      <c r="R1768" s="769"/>
      <c r="S1768" s="769" t="s">
        <v>2814</v>
      </c>
      <c r="T1768" s="369">
        <v>1</v>
      </c>
      <c r="U1768" s="369">
        <v>3.2</v>
      </c>
      <c r="V1768" s="10">
        <v>1.7999999999999999E-2</v>
      </c>
      <c r="Y1768" s="769"/>
      <c r="Z1768" s="769" t="s">
        <v>2814</v>
      </c>
      <c r="AA1768" s="369">
        <v>1</v>
      </c>
      <c r="AB1768" s="369">
        <v>3.2</v>
      </c>
      <c r="AC1768" s="10">
        <v>1.7999999999999999E-2</v>
      </c>
      <c r="AD1768" s="10">
        <v>1.7999999999999999E-2</v>
      </c>
    </row>
    <row r="1769" spans="2:30">
      <c r="B1769" s="424"/>
      <c r="C1769" s="424" t="s">
        <v>3804</v>
      </c>
      <c r="D1769" s="424" t="s">
        <v>3792</v>
      </c>
      <c r="E1769" s="675">
        <v>1772</v>
      </c>
      <c r="F1769" s="425" t="str">
        <f>Dumpadas[[#This Row],[punto]] &amp; " "&amp;Dumpadas[[#This Row],[jornada]]&amp;" " &amp; Dumpadas[[#This Row],[N°Acop]] &amp; " " &amp; TEXT(Dumpadas[[#This Row],[fecha ]], "dd-mm-yyyy")</f>
        <v>NIVEL 974 M4 7S L32 AM 1772 25-05-2026</v>
      </c>
      <c r="G1769" s="424" t="s">
        <v>14</v>
      </c>
      <c r="H1769" s="426">
        <v>46167</v>
      </c>
      <c r="I1769" s="424">
        <v>3.2</v>
      </c>
      <c r="J1769" s="427">
        <v>9.1000000000000004E-3</v>
      </c>
      <c r="K1769" s="427">
        <f>+IF(Dumpadas[[#This Row],[ley]]&gt;0.03,0.03,Dumpadas[[#This Row],[ley]])</f>
        <v>9.1000000000000004E-3</v>
      </c>
      <c r="L1769" s="427"/>
      <c r="M1769" s="424">
        <v>29142</v>
      </c>
      <c r="N1769" s="424"/>
      <c r="O1769" s="427"/>
      <c r="P1769" s="428" t="str" cm="1">
        <f t="array" ref="P1769">INDEX(Rangos!$E$3:$E$16,MATCH(1,(Dumpadas[[#This Row],[ley]]&gt;=Rangos!$B$3:$B$16)*(Dumpadas[[#This Row],[ley]]&lt;=Rangos!$C$3:$C$16),0))</f>
        <v>B</v>
      </c>
      <c r="R1769" s="769"/>
      <c r="S1769" s="769" t="s">
        <v>2816</v>
      </c>
      <c r="T1769" s="369">
        <v>1</v>
      </c>
      <c r="U1769" s="369">
        <v>3.2</v>
      </c>
      <c r="V1769" s="10">
        <v>1.7999999999999999E-2</v>
      </c>
      <c r="Y1769" s="769"/>
      <c r="Z1769" s="769" t="s">
        <v>2816</v>
      </c>
      <c r="AA1769" s="369">
        <v>1</v>
      </c>
      <c r="AB1769" s="369">
        <v>3.2</v>
      </c>
      <c r="AC1769" s="10">
        <v>1.7999999999999999E-2</v>
      </c>
      <c r="AD1769" s="10">
        <v>1.7999999999999999E-2</v>
      </c>
    </row>
    <row r="1770" spans="2:30">
      <c r="B1770" s="424"/>
      <c r="C1770" s="424" t="s">
        <v>3804</v>
      </c>
      <c r="D1770" s="424" t="s">
        <v>3792</v>
      </c>
      <c r="E1770" s="675">
        <v>1773</v>
      </c>
      <c r="F1770" s="425" t="str">
        <f>Dumpadas[[#This Row],[punto]] &amp; " "&amp;Dumpadas[[#This Row],[jornada]]&amp;" " &amp; Dumpadas[[#This Row],[N°Acop]] &amp; " " &amp; TEXT(Dumpadas[[#This Row],[fecha ]], "dd-mm-yyyy")</f>
        <v>NIVEL 974 M4 7S L32 AM 1773 25-05-2026</v>
      </c>
      <c r="G1770" s="424" t="s">
        <v>14</v>
      </c>
      <c r="H1770" s="426">
        <v>46167</v>
      </c>
      <c r="I1770" s="424">
        <v>3.2</v>
      </c>
      <c r="J1770" s="427">
        <v>1.18E-2</v>
      </c>
      <c r="K1770" s="427">
        <f>+IF(Dumpadas[[#This Row],[ley]]&gt;0.03,0.03,Dumpadas[[#This Row],[ley]])</f>
        <v>1.18E-2</v>
      </c>
      <c r="L1770" s="427"/>
      <c r="M1770" s="424">
        <v>29142</v>
      </c>
      <c r="N1770" s="424"/>
      <c r="O1770" s="427"/>
      <c r="P1770" s="428" t="str" cm="1">
        <f t="array" ref="P1770">INDEX(Rangos!$E$3:$E$16,MATCH(1,(Dumpadas[[#This Row],[ley]]&gt;=Rangos!$B$3:$B$16)*(Dumpadas[[#This Row],[ley]]&lt;=Rangos!$C$3:$C$16),0))</f>
        <v>C</v>
      </c>
      <c r="R1770" s="769"/>
      <c r="S1770" s="769" t="s">
        <v>2817</v>
      </c>
      <c r="T1770" s="369">
        <v>1</v>
      </c>
      <c r="U1770" s="369">
        <v>3.2</v>
      </c>
      <c r="V1770" s="10">
        <v>1.2500000000000001E-2</v>
      </c>
      <c r="Y1770" s="769"/>
      <c r="Z1770" s="769" t="s">
        <v>2817</v>
      </c>
      <c r="AA1770" s="369">
        <v>1</v>
      </c>
      <c r="AB1770" s="369">
        <v>3.2</v>
      </c>
      <c r="AC1770" s="10">
        <v>1.2500000000000001E-2</v>
      </c>
      <c r="AD1770" s="10">
        <v>1.2500000000000001E-2</v>
      </c>
    </row>
    <row r="1771" spans="2:30">
      <c r="B1771" s="535"/>
      <c r="C1771" s="535" t="s">
        <v>3804</v>
      </c>
      <c r="D1771" s="535" t="s">
        <v>3792</v>
      </c>
      <c r="E1771" s="535">
        <v>1774</v>
      </c>
      <c r="F1771" s="537" t="str">
        <f>Dumpadas[[#This Row],[punto]] &amp; " "&amp;Dumpadas[[#This Row],[jornada]]&amp;" " &amp; Dumpadas[[#This Row],[N°Acop]] &amp; " " &amp; TEXT(Dumpadas[[#This Row],[fecha ]], "dd-mm-yyyy")</f>
        <v>NIVEL 974 M4 7S L32 AM 1774 25-05-2026</v>
      </c>
      <c r="G1771" s="535" t="s">
        <v>14</v>
      </c>
      <c r="H1771" s="538">
        <v>46167</v>
      </c>
      <c r="I1771" s="535">
        <v>3.2</v>
      </c>
      <c r="J1771" s="539">
        <v>1.6500000000000001E-2</v>
      </c>
      <c r="K1771" s="539">
        <f>+IF(Dumpadas[[#This Row],[ley]]&gt;0.03,0.03,Dumpadas[[#This Row],[ley]])</f>
        <v>1.6500000000000001E-2</v>
      </c>
      <c r="L1771" s="539"/>
      <c r="M1771" s="535">
        <v>29142</v>
      </c>
      <c r="N1771" s="535"/>
      <c r="O1771" s="539"/>
      <c r="P1771" s="540" t="str" cm="1">
        <f t="array" ref="P1771">INDEX(Rangos!$E$3:$E$16,MATCH(1,(Dumpadas[[#This Row],[ley]]&gt;=Rangos!$B$3:$B$16)*(Dumpadas[[#This Row],[ley]]&lt;=Rangos!$C$3:$C$16),0))</f>
        <v>F</v>
      </c>
      <c r="R1771" s="769"/>
      <c r="S1771" s="769" t="s">
        <v>2819</v>
      </c>
      <c r="T1771" s="369">
        <v>1</v>
      </c>
      <c r="U1771" s="369">
        <v>3.2</v>
      </c>
      <c r="V1771" s="10">
        <v>2.07E-2</v>
      </c>
      <c r="Y1771" s="769"/>
      <c r="Z1771" s="769" t="s">
        <v>2819</v>
      </c>
      <c r="AA1771" s="369">
        <v>1</v>
      </c>
      <c r="AB1771" s="369">
        <v>3.2</v>
      </c>
      <c r="AC1771" s="10">
        <v>2.07E-2</v>
      </c>
      <c r="AD1771" s="10">
        <v>2.07E-2</v>
      </c>
    </row>
    <row r="1772" spans="2:30">
      <c r="B1772" s="535"/>
      <c r="C1772" s="535" t="s">
        <v>3804</v>
      </c>
      <c r="D1772" s="535" t="s">
        <v>3792</v>
      </c>
      <c r="E1772" s="535">
        <v>1775</v>
      </c>
      <c r="F1772" s="537" t="str">
        <f>Dumpadas[[#This Row],[punto]] &amp; " "&amp;Dumpadas[[#This Row],[jornada]]&amp;" " &amp; Dumpadas[[#This Row],[N°Acop]] &amp; " " &amp; TEXT(Dumpadas[[#This Row],[fecha ]], "dd-mm-yyyy")</f>
        <v>NIVEL 974 M4 7S L32 AM 1775 25-05-2026</v>
      </c>
      <c r="G1772" s="535" t="s">
        <v>14</v>
      </c>
      <c r="H1772" s="538">
        <v>46167</v>
      </c>
      <c r="I1772" s="535">
        <v>3.2</v>
      </c>
      <c r="J1772" s="539">
        <v>1.34E-2</v>
      </c>
      <c r="K1772" s="539">
        <f>+IF(Dumpadas[[#This Row],[ley]]&gt;0.03,0.03,Dumpadas[[#This Row],[ley]])</f>
        <v>1.34E-2</v>
      </c>
      <c r="L1772" s="539"/>
      <c r="M1772" s="535">
        <v>29142</v>
      </c>
      <c r="N1772" s="535"/>
      <c r="O1772" s="539"/>
      <c r="P1772" s="540" t="str" cm="1">
        <f t="array" ref="P1772">INDEX(Rangos!$E$3:$E$16,MATCH(1,(Dumpadas[[#This Row],[ley]]&gt;=Rangos!$B$3:$B$16)*(Dumpadas[[#This Row],[ley]]&lt;=Rangos!$C$3:$C$16),0))</f>
        <v>D</v>
      </c>
      <c r="R1772" s="769"/>
      <c r="S1772" s="769" t="s">
        <v>2820</v>
      </c>
      <c r="T1772" s="369">
        <v>1</v>
      </c>
      <c r="U1772" s="369">
        <v>3.2</v>
      </c>
      <c r="V1772" s="10">
        <v>1.5100000000000001E-2</v>
      </c>
      <c r="Y1772" s="769"/>
      <c r="Z1772" s="769" t="s">
        <v>2820</v>
      </c>
      <c r="AA1772" s="369">
        <v>1</v>
      </c>
      <c r="AB1772" s="369">
        <v>3.2</v>
      </c>
      <c r="AC1772" s="10">
        <v>1.5100000000000001E-2</v>
      </c>
      <c r="AD1772" s="10">
        <v>1.5100000000000001E-2</v>
      </c>
    </row>
    <row r="1773" spans="2:30">
      <c r="B1773" s="675"/>
      <c r="C1773" s="773" t="s">
        <v>3786</v>
      </c>
      <c r="D1773" s="773" t="s">
        <v>227</v>
      </c>
      <c r="E1773" s="675">
        <v>1776</v>
      </c>
      <c r="F1773" s="410" t="str">
        <f>Dumpadas[[#This Row],[punto]] &amp; " "&amp;Dumpadas[[#This Row],[jornada]]&amp;" " &amp; Dumpadas[[#This Row],[N°Acop]] &amp; " " &amp; TEXT(Dumpadas[[#This Row],[fecha ]], "dd-mm-yyyy")</f>
        <v>NIVEL 974 M4 6N AM 1776 21-05-2026</v>
      </c>
      <c r="G1773" s="675" t="s">
        <v>14</v>
      </c>
      <c r="H1773" s="5">
        <v>46163</v>
      </c>
      <c r="I1773" s="386">
        <v>3.2</v>
      </c>
      <c r="J1773" s="8">
        <v>1.17E-2</v>
      </c>
      <c r="K1773" s="8">
        <f>+IF(Dumpadas[[#This Row],[ley]]&gt;0.03,0.03,Dumpadas[[#This Row],[ley]])</f>
        <v>1.17E-2</v>
      </c>
      <c r="L1773" s="427"/>
      <c r="M1773" s="386">
        <v>29142</v>
      </c>
      <c r="N1773" s="386"/>
      <c r="O1773" s="7"/>
      <c r="P1773" s="10" t="str" cm="1">
        <f t="array" ref="P1773">INDEX(Rangos!$E$3:$E$16,MATCH(1,(Dumpadas[[#This Row],[ley]]&gt;=Rangos!$B$3:$B$16)*(Dumpadas[[#This Row],[ley]]&lt;=Rangos!$C$3:$C$16),0))</f>
        <v>C</v>
      </c>
      <c r="R1773" s="769"/>
      <c r="S1773" s="769" t="s">
        <v>2821</v>
      </c>
      <c r="T1773" s="369">
        <v>1</v>
      </c>
      <c r="U1773" s="369">
        <v>3.2</v>
      </c>
      <c r="V1773" s="10">
        <v>2.0799999999999999E-2</v>
      </c>
      <c r="Y1773" s="769"/>
      <c r="Z1773" s="769" t="s">
        <v>2821</v>
      </c>
      <c r="AA1773" s="369">
        <v>1</v>
      </c>
      <c r="AB1773" s="369">
        <v>3.2</v>
      </c>
      <c r="AC1773" s="10">
        <v>2.0799999999999999E-2</v>
      </c>
      <c r="AD1773" s="10">
        <v>2.0799999999999999E-2</v>
      </c>
    </row>
    <row r="1774" spans="2:30">
      <c r="B1774" s="675"/>
      <c r="C1774" s="773" t="s">
        <v>3786</v>
      </c>
      <c r="D1774" s="773" t="s">
        <v>227</v>
      </c>
      <c r="E1774" s="675">
        <v>1777</v>
      </c>
      <c r="F1774" s="410" t="str">
        <f>Dumpadas[[#This Row],[punto]] &amp; " "&amp;Dumpadas[[#This Row],[jornada]]&amp;" " &amp; Dumpadas[[#This Row],[N°Acop]] &amp; " " &amp; TEXT(Dumpadas[[#This Row],[fecha ]], "dd-mm-yyyy")</f>
        <v>NIVEL 974 M4 6N AM 1777 21-05-2026</v>
      </c>
      <c r="G1774" s="675" t="s">
        <v>14</v>
      </c>
      <c r="H1774" s="5">
        <v>46163</v>
      </c>
      <c r="I1774" s="386">
        <v>3.2</v>
      </c>
      <c r="J1774" s="8">
        <v>2.18E-2</v>
      </c>
      <c r="K1774" s="8">
        <f>+IF(Dumpadas[[#This Row],[ley]]&gt;0.03,0.03,Dumpadas[[#This Row],[ley]])</f>
        <v>2.18E-2</v>
      </c>
      <c r="L1774" s="427"/>
      <c r="M1774" s="386">
        <v>29142</v>
      </c>
      <c r="N1774" s="386"/>
      <c r="O1774" s="7"/>
      <c r="P1774" s="10" t="str" cm="1">
        <f t="array" ref="P1774">INDEX(Rangos!$E$3:$E$16,MATCH(1,(Dumpadas[[#This Row],[ley]]&gt;=Rangos!$B$3:$B$16)*(Dumpadas[[#This Row],[ley]]&lt;=Rangos!$C$3:$C$16),0))</f>
        <v>I</v>
      </c>
      <c r="R1774" s="769"/>
      <c r="S1774" s="769" t="s">
        <v>2822</v>
      </c>
      <c r="T1774" s="369">
        <v>1</v>
      </c>
      <c r="U1774" s="369">
        <v>3.2</v>
      </c>
      <c r="V1774" s="10">
        <v>1.67E-2</v>
      </c>
      <c r="Y1774" s="769"/>
      <c r="Z1774" s="769" t="s">
        <v>2822</v>
      </c>
      <c r="AA1774" s="369">
        <v>1</v>
      </c>
      <c r="AB1774" s="369">
        <v>3.2</v>
      </c>
      <c r="AC1774" s="10">
        <v>1.67E-2</v>
      </c>
      <c r="AD1774" s="10">
        <v>1.67E-2</v>
      </c>
    </row>
    <row r="1775" spans="2:30">
      <c r="B1775" s="675"/>
      <c r="C1775" s="773" t="s">
        <v>3786</v>
      </c>
      <c r="D1775" s="773" t="s">
        <v>227</v>
      </c>
      <c r="E1775" s="675">
        <v>1778</v>
      </c>
      <c r="F1775" s="410" t="str">
        <f>Dumpadas[[#This Row],[punto]] &amp; " "&amp;Dumpadas[[#This Row],[jornada]]&amp;" " &amp; Dumpadas[[#This Row],[N°Acop]] &amp; " " &amp; TEXT(Dumpadas[[#This Row],[fecha ]], "dd-mm-yyyy")</f>
        <v>NIVEL 974 M4 6N AM 1778 21-05-2026</v>
      </c>
      <c r="G1775" s="675" t="s">
        <v>14</v>
      </c>
      <c r="H1775" s="5">
        <v>46163</v>
      </c>
      <c r="I1775" s="386">
        <v>3.2</v>
      </c>
      <c r="J1775" s="8">
        <v>1.6899999999999998E-2</v>
      </c>
      <c r="K1775" s="8">
        <f>+IF(Dumpadas[[#This Row],[ley]]&gt;0.03,0.03,Dumpadas[[#This Row],[ley]])</f>
        <v>1.6899999999999998E-2</v>
      </c>
      <c r="L1775" s="427"/>
      <c r="M1775" s="386">
        <v>29142</v>
      </c>
      <c r="N1775" s="386"/>
      <c r="O1775" s="7"/>
      <c r="P1775" s="10" t="str" cm="1">
        <f t="array" ref="P1775">INDEX(Rangos!$E$3:$E$16,MATCH(1,(Dumpadas[[#This Row],[ley]]&gt;=Rangos!$B$3:$B$16)*(Dumpadas[[#This Row],[ley]]&lt;=Rangos!$C$3:$C$16),0))</f>
        <v>F</v>
      </c>
      <c r="R1775" s="769"/>
      <c r="S1775" s="769" t="s">
        <v>2823</v>
      </c>
      <c r="T1775" s="369">
        <v>1</v>
      </c>
      <c r="U1775" s="369">
        <v>3.2</v>
      </c>
      <c r="V1775" s="10">
        <v>1.52E-2</v>
      </c>
      <c r="Y1775" s="769"/>
      <c r="Z1775" s="769" t="s">
        <v>2823</v>
      </c>
      <c r="AA1775" s="369">
        <v>1</v>
      </c>
      <c r="AB1775" s="369">
        <v>3.2</v>
      </c>
      <c r="AC1775" s="10">
        <v>1.52E-2</v>
      </c>
      <c r="AD1775" s="10">
        <v>1.52E-2</v>
      </c>
    </row>
    <row r="1776" spans="2:30">
      <c r="B1776" s="675"/>
      <c r="C1776" s="773" t="s">
        <v>3786</v>
      </c>
      <c r="D1776" s="773" t="s">
        <v>227</v>
      </c>
      <c r="E1776" s="675">
        <v>1779</v>
      </c>
      <c r="F1776" s="410" t="str">
        <f>Dumpadas[[#This Row],[punto]] &amp; " "&amp;Dumpadas[[#This Row],[jornada]]&amp;" " &amp; Dumpadas[[#This Row],[N°Acop]] &amp; " " &amp; TEXT(Dumpadas[[#This Row],[fecha ]], "dd-mm-yyyy")</f>
        <v>NIVEL 974 M4 6N AM 1779 21-05-2026</v>
      </c>
      <c r="G1776" s="675" t="s">
        <v>14</v>
      </c>
      <c r="H1776" s="5">
        <v>46163</v>
      </c>
      <c r="I1776" s="386">
        <v>3.2</v>
      </c>
      <c r="J1776" s="8">
        <v>1.11E-2</v>
      </c>
      <c r="K1776" s="8">
        <f>+IF(Dumpadas[[#This Row],[ley]]&gt;0.03,0.03,Dumpadas[[#This Row],[ley]])</f>
        <v>1.11E-2</v>
      </c>
      <c r="L1776" s="427"/>
      <c r="M1776" s="386">
        <v>29142</v>
      </c>
      <c r="N1776" s="386"/>
      <c r="O1776" s="7"/>
      <c r="P1776" s="10" t="str" cm="1">
        <f t="array" ref="P1776">INDEX(Rangos!$E$3:$E$16,MATCH(1,(Dumpadas[[#This Row],[ley]]&gt;=Rangos!$B$3:$B$16)*(Dumpadas[[#This Row],[ley]]&lt;=Rangos!$C$3:$C$16),0))</f>
        <v>C</v>
      </c>
      <c r="R1776" s="769"/>
      <c r="S1776" s="769" t="s">
        <v>2824</v>
      </c>
      <c r="T1776" s="369">
        <v>1</v>
      </c>
      <c r="U1776" s="369">
        <v>3.2</v>
      </c>
      <c r="V1776" s="10">
        <v>1.7500000000000002E-2</v>
      </c>
      <c r="Y1776" s="769"/>
      <c r="Z1776" s="769" t="s">
        <v>2824</v>
      </c>
      <c r="AA1776" s="369">
        <v>1</v>
      </c>
      <c r="AB1776" s="369">
        <v>3.2</v>
      </c>
      <c r="AC1776" s="10">
        <v>1.7500000000000002E-2</v>
      </c>
      <c r="AD1776" s="10">
        <v>1.7500000000000002E-2</v>
      </c>
    </row>
    <row r="1777" spans="2:30">
      <c r="B1777" s="675"/>
      <c r="C1777" s="773" t="s">
        <v>3786</v>
      </c>
      <c r="D1777" s="773" t="s">
        <v>227</v>
      </c>
      <c r="E1777" s="675">
        <v>1780</v>
      </c>
      <c r="F1777" s="410" t="str">
        <f>Dumpadas[[#This Row],[punto]] &amp; " "&amp;Dumpadas[[#This Row],[jornada]]&amp;" " &amp; Dumpadas[[#This Row],[N°Acop]] &amp; " " &amp; TEXT(Dumpadas[[#This Row],[fecha ]], "dd-mm-yyyy")</f>
        <v>NIVEL 974 M4 6N AM 1780 21-05-2026</v>
      </c>
      <c r="G1777" s="675" t="s">
        <v>14</v>
      </c>
      <c r="H1777" s="5">
        <v>46163</v>
      </c>
      <c r="I1777" s="386">
        <v>3.2</v>
      </c>
      <c r="J1777" s="8">
        <v>1.47E-2</v>
      </c>
      <c r="K1777" s="8">
        <f>+IF(Dumpadas[[#This Row],[ley]]&gt;0.03,0.03,Dumpadas[[#This Row],[ley]])</f>
        <v>1.47E-2</v>
      </c>
      <c r="L1777" s="427"/>
      <c r="M1777" s="386">
        <v>29142</v>
      </c>
      <c r="N1777" s="386"/>
      <c r="O1777" s="7"/>
      <c r="P1777" s="10" t="str" cm="1">
        <f t="array" ref="P1777">INDEX(Rangos!$E$3:$E$16,MATCH(1,(Dumpadas[[#This Row],[ley]]&gt;=Rangos!$B$3:$B$16)*(Dumpadas[[#This Row],[ley]]&lt;=Rangos!$C$3:$C$16),0))</f>
        <v>E</v>
      </c>
      <c r="R1777" s="769"/>
      <c r="S1777" s="769" t="s">
        <v>2825</v>
      </c>
      <c r="T1777" s="369">
        <v>1</v>
      </c>
      <c r="U1777" s="369">
        <v>3.2</v>
      </c>
      <c r="V1777" s="10">
        <v>1.6199999999999999E-2</v>
      </c>
      <c r="Y1777" s="769"/>
      <c r="Z1777" s="769" t="s">
        <v>2825</v>
      </c>
      <c r="AA1777" s="369">
        <v>1</v>
      </c>
      <c r="AB1777" s="369">
        <v>3.2</v>
      </c>
      <c r="AC1777" s="10">
        <v>1.6199999999999999E-2</v>
      </c>
      <c r="AD1777" s="10">
        <v>1.6199999999999999E-2</v>
      </c>
    </row>
    <row r="1778" spans="2:30">
      <c r="B1778" s="675"/>
      <c r="C1778" s="773" t="s">
        <v>3786</v>
      </c>
      <c r="D1778" s="773" t="s">
        <v>227</v>
      </c>
      <c r="E1778" s="675">
        <v>1781</v>
      </c>
      <c r="F1778" s="410" t="str">
        <f>Dumpadas[[#This Row],[punto]] &amp; " "&amp;Dumpadas[[#This Row],[jornada]]&amp;" " &amp; Dumpadas[[#This Row],[N°Acop]] &amp; " " &amp; TEXT(Dumpadas[[#This Row],[fecha ]], "dd-mm-yyyy")</f>
        <v>NIVEL 974 M4 6N AM 1781 21-05-2026</v>
      </c>
      <c r="G1778" s="675" t="s">
        <v>14</v>
      </c>
      <c r="H1778" s="5">
        <v>46163</v>
      </c>
      <c r="I1778" s="386">
        <v>3.2</v>
      </c>
      <c r="J1778" s="8">
        <v>1.4999999999999999E-2</v>
      </c>
      <c r="K1778" s="8">
        <f>+IF(Dumpadas[[#This Row],[ley]]&gt;0.03,0.03,Dumpadas[[#This Row],[ley]])</f>
        <v>1.4999999999999999E-2</v>
      </c>
      <c r="L1778" s="427"/>
      <c r="M1778" s="386">
        <v>29142</v>
      </c>
      <c r="N1778" s="386"/>
      <c r="O1778" s="7"/>
      <c r="P1778" s="10" t="str" cm="1">
        <f t="array" ref="P1778">INDEX(Rangos!$E$3:$E$16,MATCH(1,(Dumpadas[[#This Row],[ley]]&gt;=Rangos!$B$3:$B$16)*(Dumpadas[[#This Row],[ley]]&lt;=Rangos!$C$3:$C$16),0))</f>
        <v>F</v>
      </c>
      <c r="R1778" s="769"/>
      <c r="S1778" s="769" t="s">
        <v>2826</v>
      </c>
      <c r="T1778" s="369">
        <v>1</v>
      </c>
      <c r="U1778" s="369">
        <v>3.2</v>
      </c>
      <c r="V1778" s="10">
        <v>1.9099999999999999E-2</v>
      </c>
      <c r="Y1778" s="769"/>
      <c r="Z1778" s="769" t="s">
        <v>2826</v>
      </c>
      <c r="AA1778" s="369">
        <v>1</v>
      </c>
      <c r="AB1778" s="369">
        <v>3.2</v>
      </c>
      <c r="AC1778" s="10">
        <v>1.9099999999999999E-2</v>
      </c>
      <c r="AD1778" s="10">
        <v>1.9099999999999999E-2</v>
      </c>
    </row>
    <row r="1779" spans="2:30">
      <c r="B1779" s="675"/>
      <c r="C1779" s="773" t="s">
        <v>3786</v>
      </c>
      <c r="D1779" s="773" t="s">
        <v>227</v>
      </c>
      <c r="E1779" s="675">
        <v>1782</v>
      </c>
      <c r="F1779" s="410" t="str">
        <f>Dumpadas[[#This Row],[punto]] &amp; " "&amp;Dumpadas[[#This Row],[jornada]]&amp;" " &amp; Dumpadas[[#This Row],[N°Acop]] &amp; " " &amp; TEXT(Dumpadas[[#This Row],[fecha ]], "dd-mm-yyyy")</f>
        <v>NIVEL 974 M4 6N AM 1782 21-05-2026</v>
      </c>
      <c r="G1779" s="675" t="s">
        <v>14</v>
      </c>
      <c r="H1779" s="5">
        <v>46163</v>
      </c>
      <c r="I1779" s="386">
        <v>3.2</v>
      </c>
      <c r="J1779" s="8">
        <v>1.52E-2</v>
      </c>
      <c r="K1779" s="8">
        <f>+IF(Dumpadas[[#This Row],[ley]]&gt;0.03,0.03,Dumpadas[[#This Row],[ley]])</f>
        <v>1.52E-2</v>
      </c>
      <c r="L1779" s="427"/>
      <c r="M1779" s="386">
        <v>29142</v>
      </c>
      <c r="N1779" s="386"/>
      <c r="O1779" s="7"/>
      <c r="P1779" s="10" t="str" cm="1">
        <f t="array" ref="P1779">INDEX(Rangos!$E$3:$E$16,MATCH(1,(Dumpadas[[#This Row],[ley]]&gt;=Rangos!$B$3:$B$16)*(Dumpadas[[#This Row],[ley]]&lt;=Rangos!$C$3:$C$16),0))</f>
        <v>F</v>
      </c>
      <c r="R1779" s="769"/>
      <c r="S1779" s="769" t="s">
        <v>2827</v>
      </c>
      <c r="T1779" s="369">
        <v>1</v>
      </c>
      <c r="U1779" s="369">
        <v>3.2</v>
      </c>
      <c r="V1779" s="10">
        <v>1.21E-2</v>
      </c>
      <c r="Y1779" s="769"/>
      <c r="Z1779" s="769" t="s">
        <v>2827</v>
      </c>
      <c r="AA1779" s="369">
        <v>1</v>
      </c>
      <c r="AB1779" s="369">
        <v>3.2</v>
      </c>
      <c r="AC1779" s="10">
        <v>1.21E-2</v>
      </c>
      <c r="AD1779" s="10">
        <v>1.21E-2</v>
      </c>
    </row>
    <row r="1780" spans="2:30">
      <c r="B1780" s="535"/>
      <c r="C1780" s="535" t="s">
        <v>3793</v>
      </c>
      <c r="D1780" s="535" t="s">
        <v>227</v>
      </c>
      <c r="E1780" s="535">
        <v>1783</v>
      </c>
      <c r="F1780" s="537" t="str">
        <f>Dumpadas[[#This Row],[punto]] &amp; " "&amp;Dumpadas[[#This Row],[jornada]]&amp;" " &amp; Dumpadas[[#This Row],[N°Acop]] &amp; " " &amp; TEXT(Dumpadas[[#This Row],[fecha ]], "dd-mm-yyyy")</f>
        <v>NIVEL 974 M4 7S AM 1783 21-05-2026</v>
      </c>
      <c r="G1780" s="535" t="s">
        <v>14</v>
      </c>
      <c r="H1780" s="538">
        <v>46163</v>
      </c>
      <c r="I1780" s="535">
        <v>3.2</v>
      </c>
      <c r="J1780" s="539">
        <v>1.5900000000000001E-2</v>
      </c>
      <c r="K1780" s="539">
        <f>+IF(Dumpadas[[#This Row],[ley]]&gt;0.03,0.03,Dumpadas[[#This Row],[ley]])</f>
        <v>1.5900000000000001E-2</v>
      </c>
      <c r="L1780" s="539"/>
      <c r="M1780" s="535">
        <v>29143</v>
      </c>
      <c r="N1780" s="535"/>
      <c r="O1780" s="539"/>
      <c r="P1780" s="540" t="str" cm="1">
        <f t="array" ref="P1780">INDEX(Rangos!$E$3:$E$16,MATCH(1,(Dumpadas[[#This Row],[ley]]&gt;=Rangos!$B$3:$B$16)*(Dumpadas[[#This Row],[ley]]&lt;=Rangos!$C$3:$C$16),0))</f>
        <v>F</v>
      </c>
      <c r="R1780" s="769"/>
      <c r="S1780" s="769" t="s">
        <v>2828</v>
      </c>
      <c r="T1780" s="369">
        <v>1</v>
      </c>
      <c r="U1780" s="369">
        <v>3.2</v>
      </c>
      <c r="V1780" s="10">
        <v>1.5900000000000001E-2</v>
      </c>
      <c r="Y1780" s="769"/>
      <c r="Z1780" s="769" t="s">
        <v>2828</v>
      </c>
      <c r="AA1780" s="369">
        <v>1</v>
      </c>
      <c r="AB1780" s="369">
        <v>3.2</v>
      </c>
      <c r="AC1780" s="10">
        <v>1.5900000000000001E-2</v>
      </c>
      <c r="AD1780" s="10">
        <v>1.5900000000000001E-2</v>
      </c>
    </row>
    <row r="1781" spans="2:30">
      <c r="B1781" s="535"/>
      <c r="C1781" s="535" t="s">
        <v>3793</v>
      </c>
      <c r="D1781" s="535" t="s">
        <v>227</v>
      </c>
      <c r="E1781" s="535">
        <v>1784</v>
      </c>
      <c r="F1781" s="537" t="str">
        <f>Dumpadas[[#This Row],[punto]] &amp; " "&amp;Dumpadas[[#This Row],[jornada]]&amp;" " &amp; Dumpadas[[#This Row],[N°Acop]] &amp; " " &amp; TEXT(Dumpadas[[#This Row],[fecha ]], "dd-mm-yyyy")</f>
        <v>NIVEL 974 M4 7S AM 1784 21-05-2026</v>
      </c>
      <c r="G1781" s="535" t="s">
        <v>14</v>
      </c>
      <c r="H1781" s="538">
        <v>46163</v>
      </c>
      <c r="I1781" s="535">
        <v>3.2</v>
      </c>
      <c r="J1781" s="539">
        <v>1.3100000000000001E-2</v>
      </c>
      <c r="K1781" s="539">
        <f>+IF(Dumpadas[[#This Row],[ley]]&gt;0.03,0.03,Dumpadas[[#This Row],[ley]])</f>
        <v>1.3100000000000001E-2</v>
      </c>
      <c r="L1781" s="539"/>
      <c r="M1781" s="535">
        <v>29143</v>
      </c>
      <c r="N1781" s="535"/>
      <c r="O1781" s="539"/>
      <c r="P1781" s="540" t="str" cm="1">
        <f t="array" ref="P1781">INDEX(Rangos!$E$3:$E$16,MATCH(1,(Dumpadas[[#This Row],[ley]]&gt;=Rangos!$B$3:$B$16)*(Dumpadas[[#This Row],[ley]]&lt;=Rangos!$C$3:$C$16),0))</f>
        <v>D</v>
      </c>
      <c r="R1781" s="769"/>
      <c r="S1781" s="769" t="s">
        <v>2829</v>
      </c>
      <c r="T1781" s="369">
        <v>1</v>
      </c>
      <c r="U1781" s="369">
        <v>3.2</v>
      </c>
      <c r="V1781" s="10">
        <v>1.3599999999999999E-2</v>
      </c>
      <c r="Y1781" s="769"/>
      <c r="Z1781" s="769" t="s">
        <v>2829</v>
      </c>
      <c r="AA1781" s="369">
        <v>1</v>
      </c>
      <c r="AB1781" s="369">
        <v>3.2</v>
      </c>
      <c r="AC1781" s="10">
        <v>1.3599999999999999E-2</v>
      </c>
      <c r="AD1781" s="10">
        <v>1.3599999999999999E-2</v>
      </c>
    </row>
    <row r="1782" spans="2:30">
      <c r="B1782" s="535"/>
      <c r="C1782" s="535" t="s">
        <v>3793</v>
      </c>
      <c r="D1782" s="535" t="s">
        <v>227</v>
      </c>
      <c r="E1782" s="535">
        <v>1785</v>
      </c>
      <c r="F1782" s="537" t="str">
        <f>Dumpadas[[#This Row],[punto]] &amp; " "&amp;Dumpadas[[#This Row],[jornada]]&amp;" " &amp; Dumpadas[[#This Row],[N°Acop]] &amp; " " &amp; TEXT(Dumpadas[[#This Row],[fecha ]], "dd-mm-yyyy")</f>
        <v>NIVEL 974 M4 7S AM 1785 21-05-2026</v>
      </c>
      <c r="G1782" s="535" t="s">
        <v>14</v>
      </c>
      <c r="H1782" s="538">
        <v>46163</v>
      </c>
      <c r="I1782" s="535">
        <v>3.2</v>
      </c>
      <c r="J1782" s="539">
        <v>1.7299999999999999E-2</v>
      </c>
      <c r="K1782" s="539">
        <f>+IF(Dumpadas[[#This Row],[ley]]&gt;0.03,0.03,Dumpadas[[#This Row],[ley]])</f>
        <v>1.7299999999999999E-2</v>
      </c>
      <c r="L1782" s="539"/>
      <c r="M1782" s="535">
        <v>29143</v>
      </c>
      <c r="N1782" s="535"/>
      <c r="O1782" s="539"/>
      <c r="P1782" s="540" t="str" cm="1">
        <f t="array" ref="P1782">INDEX(Rangos!$E$3:$E$16,MATCH(1,(Dumpadas[[#This Row],[ley]]&gt;=Rangos!$B$3:$B$16)*(Dumpadas[[#This Row],[ley]]&lt;=Rangos!$C$3:$C$16),0))</f>
        <v>F</v>
      </c>
      <c r="R1782" s="769"/>
      <c r="S1782" s="769" t="s">
        <v>2830</v>
      </c>
      <c r="T1782" s="369">
        <v>1</v>
      </c>
      <c r="U1782" s="369">
        <v>3.2</v>
      </c>
      <c r="V1782" s="10">
        <v>1.01E-2</v>
      </c>
      <c r="Y1782" s="769"/>
      <c r="Z1782" s="769" t="s">
        <v>2830</v>
      </c>
      <c r="AA1782" s="369">
        <v>1</v>
      </c>
      <c r="AB1782" s="369">
        <v>3.2</v>
      </c>
      <c r="AC1782" s="10">
        <v>1.01E-2</v>
      </c>
      <c r="AD1782" s="10">
        <v>1.01E-2</v>
      </c>
    </row>
    <row r="1783" spans="2:30">
      <c r="B1783" s="535"/>
      <c r="C1783" s="535" t="s">
        <v>3793</v>
      </c>
      <c r="D1783" s="535" t="s">
        <v>227</v>
      </c>
      <c r="E1783" s="535">
        <v>1786</v>
      </c>
      <c r="F1783" s="537" t="str">
        <f>Dumpadas[[#This Row],[punto]] &amp; " "&amp;Dumpadas[[#This Row],[jornada]]&amp;" " &amp; Dumpadas[[#This Row],[N°Acop]] &amp; " " &amp; TEXT(Dumpadas[[#This Row],[fecha ]], "dd-mm-yyyy")</f>
        <v>NIVEL 974 M4 7S AM 1786 21-05-2026</v>
      </c>
      <c r="G1783" s="535" t="s">
        <v>14</v>
      </c>
      <c r="H1783" s="538">
        <v>46163</v>
      </c>
      <c r="I1783" s="535">
        <v>3.2</v>
      </c>
      <c r="J1783" s="539">
        <v>1.32E-2</v>
      </c>
      <c r="K1783" s="539">
        <f>+IF(Dumpadas[[#This Row],[ley]]&gt;0.03,0.03,Dumpadas[[#This Row],[ley]])</f>
        <v>1.32E-2</v>
      </c>
      <c r="L1783" s="539"/>
      <c r="M1783" s="535">
        <v>29143</v>
      </c>
      <c r="N1783" s="535"/>
      <c r="O1783" s="539"/>
      <c r="P1783" s="540" t="str" cm="1">
        <f t="array" ref="P1783">INDEX(Rangos!$E$3:$E$16,MATCH(1,(Dumpadas[[#This Row],[ley]]&gt;=Rangos!$B$3:$B$16)*(Dumpadas[[#This Row],[ley]]&lt;=Rangos!$C$3:$C$16),0))</f>
        <v>D</v>
      </c>
      <c r="R1783" s="769"/>
      <c r="S1783" s="769" t="s">
        <v>2831</v>
      </c>
      <c r="T1783" s="369">
        <v>1</v>
      </c>
      <c r="U1783" s="369">
        <v>3.2</v>
      </c>
      <c r="V1783" s="10">
        <v>1.15E-2</v>
      </c>
      <c r="Y1783" s="769"/>
      <c r="Z1783" s="769" t="s">
        <v>2831</v>
      </c>
      <c r="AA1783" s="369">
        <v>1</v>
      </c>
      <c r="AB1783" s="369">
        <v>3.2</v>
      </c>
      <c r="AC1783" s="10">
        <v>1.15E-2</v>
      </c>
      <c r="AD1783" s="10">
        <v>1.15E-2</v>
      </c>
    </row>
    <row r="1784" spans="2:30">
      <c r="B1784" s="535"/>
      <c r="C1784" s="535" t="s">
        <v>3793</v>
      </c>
      <c r="D1784" s="535" t="s">
        <v>227</v>
      </c>
      <c r="E1784" s="535">
        <v>1787</v>
      </c>
      <c r="F1784" s="537" t="str">
        <f>Dumpadas[[#This Row],[punto]] &amp; " "&amp;Dumpadas[[#This Row],[jornada]]&amp;" " &amp; Dumpadas[[#This Row],[N°Acop]] &amp; " " &amp; TEXT(Dumpadas[[#This Row],[fecha ]], "dd-mm-yyyy")</f>
        <v>NIVEL 974 M4 7S AM 1787 21-05-2026</v>
      </c>
      <c r="G1784" s="535" t="s">
        <v>14</v>
      </c>
      <c r="H1784" s="538">
        <v>46163</v>
      </c>
      <c r="I1784" s="535">
        <v>3.2</v>
      </c>
      <c r="J1784" s="539">
        <v>1.09E-2</v>
      </c>
      <c r="K1784" s="539">
        <f>+IF(Dumpadas[[#This Row],[ley]]&gt;0.03,0.03,Dumpadas[[#This Row],[ley]])</f>
        <v>1.09E-2</v>
      </c>
      <c r="L1784" s="539"/>
      <c r="M1784" s="535">
        <v>29143</v>
      </c>
      <c r="N1784" s="535"/>
      <c r="O1784" s="539"/>
      <c r="P1784" s="540" t="str" cm="1">
        <f t="array" ref="P1784">INDEX(Rangos!$E$3:$E$16,MATCH(1,(Dumpadas[[#This Row],[ley]]&gt;=Rangos!$B$3:$B$16)*(Dumpadas[[#This Row],[ley]]&lt;=Rangos!$C$3:$C$16),0))</f>
        <v>C</v>
      </c>
      <c r="R1784" s="769"/>
      <c r="S1784" s="769" t="s">
        <v>2832</v>
      </c>
      <c r="T1784" s="369">
        <v>1</v>
      </c>
      <c r="U1784" s="369">
        <v>3.2</v>
      </c>
      <c r="V1784" s="10">
        <v>1.5699999999999999E-2</v>
      </c>
      <c r="Y1784" s="769"/>
      <c r="Z1784" s="769" t="s">
        <v>2832</v>
      </c>
      <c r="AA1784" s="369">
        <v>1</v>
      </c>
      <c r="AB1784" s="369">
        <v>3.2</v>
      </c>
      <c r="AC1784" s="10">
        <v>1.5699999999999999E-2</v>
      </c>
      <c r="AD1784" s="10">
        <v>1.5699999999999999E-2</v>
      </c>
    </row>
    <row r="1785" spans="2:30">
      <c r="B1785" s="535"/>
      <c r="C1785" s="535" t="s">
        <v>3793</v>
      </c>
      <c r="D1785" s="535" t="s">
        <v>227</v>
      </c>
      <c r="E1785" s="535">
        <v>1788</v>
      </c>
      <c r="F1785" s="537" t="str">
        <f>Dumpadas[[#This Row],[punto]] &amp; " "&amp;Dumpadas[[#This Row],[jornada]]&amp;" " &amp; Dumpadas[[#This Row],[N°Acop]] &amp; " " &amp; TEXT(Dumpadas[[#This Row],[fecha ]], "dd-mm-yyyy")</f>
        <v>NIVEL 974 M4 7S AM 1788 21-05-2026</v>
      </c>
      <c r="G1785" s="535" t="s">
        <v>14</v>
      </c>
      <c r="H1785" s="538">
        <v>46163</v>
      </c>
      <c r="I1785" s="535">
        <v>3.2</v>
      </c>
      <c r="J1785" s="539">
        <v>9.1999999999999998E-3</v>
      </c>
      <c r="K1785" s="539">
        <f>+IF(Dumpadas[[#This Row],[ley]]&gt;0.03,0.03,Dumpadas[[#This Row],[ley]])</f>
        <v>9.1999999999999998E-3</v>
      </c>
      <c r="L1785" s="539"/>
      <c r="M1785" s="535">
        <v>29143</v>
      </c>
      <c r="N1785" s="535"/>
      <c r="O1785" s="539"/>
      <c r="P1785" s="540" t="str" cm="1">
        <f t="array" ref="P1785">INDEX(Rangos!$E$3:$E$16,MATCH(1,(Dumpadas[[#This Row],[ley]]&gt;=Rangos!$B$3:$B$16)*(Dumpadas[[#This Row],[ley]]&lt;=Rangos!$C$3:$C$16),0))</f>
        <v>B</v>
      </c>
      <c r="R1785" s="769"/>
      <c r="S1785" s="769" t="s">
        <v>2833</v>
      </c>
      <c r="T1785" s="369">
        <v>1</v>
      </c>
      <c r="U1785" s="369">
        <v>3.2</v>
      </c>
      <c r="V1785" s="10">
        <v>1.12E-2</v>
      </c>
      <c r="Y1785" s="769"/>
      <c r="Z1785" s="769" t="s">
        <v>2833</v>
      </c>
      <c r="AA1785" s="369">
        <v>1</v>
      </c>
      <c r="AB1785" s="369">
        <v>3.2</v>
      </c>
      <c r="AC1785" s="10">
        <v>1.12E-2</v>
      </c>
      <c r="AD1785" s="10">
        <v>1.12E-2</v>
      </c>
    </row>
    <row r="1786" spans="2:30">
      <c r="B1786" s="535"/>
      <c r="C1786" s="535" t="s">
        <v>3793</v>
      </c>
      <c r="D1786" s="535" t="s">
        <v>227</v>
      </c>
      <c r="E1786" s="535">
        <v>1789</v>
      </c>
      <c r="F1786" s="537" t="str">
        <f>Dumpadas[[#This Row],[punto]] &amp; " "&amp;Dumpadas[[#This Row],[jornada]]&amp;" " &amp; Dumpadas[[#This Row],[N°Acop]] &amp; " " &amp; TEXT(Dumpadas[[#This Row],[fecha ]], "dd-mm-yyyy")</f>
        <v>NIVEL 974 M4 7S AM 1789 21-05-2026</v>
      </c>
      <c r="G1786" s="535" t="s">
        <v>14</v>
      </c>
      <c r="H1786" s="538">
        <v>46163</v>
      </c>
      <c r="I1786" s="535">
        <v>3.2</v>
      </c>
      <c r="J1786" s="539">
        <v>1.5699999999999999E-2</v>
      </c>
      <c r="K1786" s="539">
        <f>+IF(Dumpadas[[#This Row],[ley]]&gt;0.03,0.03,Dumpadas[[#This Row],[ley]])</f>
        <v>1.5699999999999999E-2</v>
      </c>
      <c r="L1786" s="539"/>
      <c r="M1786" s="535">
        <v>29143</v>
      </c>
      <c r="N1786" s="535"/>
      <c r="O1786" s="539"/>
      <c r="P1786" s="540" t="str" cm="1">
        <f t="array" ref="P1786">INDEX(Rangos!$E$3:$E$16,MATCH(1,(Dumpadas[[#This Row],[ley]]&gt;=Rangos!$B$3:$B$16)*(Dumpadas[[#This Row],[ley]]&lt;=Rangos!$C$3:$C$16),0))</f>
        <v>F</v>
      </c>
      <c r="R1786" s="769"/>
      <c r="S1786" s="769" t="s">
        <v>2834</v>
      </c>
      <c r="T1786" s="369">
        <v>1</v>
      </c>
      <c r="U1786" s="369">
        <v>3.2</v>
      </c>
      <c r="V1786" s="10">
        <v>1.43E-2</v>
      </c>
      <c r="Y1786" s="769"/>
      <c r="Z1786" s="769" t="s">
        <v>2834</v>
      </c>
      <c r="AA1786" s="369">
        <v>1</v>
      </c>
      <c r="AB1786" s="369">
        <v>3.2</v>
      </c>
      <c r="AC1786" s="10">
        <v>1.43E-2</v>
      </c>
      <c r="AD1786" s="10">
        <v>1.43E-2</v>
      </c>
    </row>
    <row r="1787" spans="2:30">
      <c r="B1787" s="535"/>
      <c r="C1787" s="535" t="s">
        <v>3793</v>
      </c>
      <c r="D1787" s="535" t="s">
        <v>227</v>
      </c>
      <c r="E1787" s="535">
        <v>1790</v>
      </c>
      <c r="F1787" s="537" t="str">
        <f>Dumpadas[[#This Row],[punto]] &amp; " "&amp;Dumpadas[[#This Row],[jornada]]&amp;" " &amp; Dumpadas[[#This Row],[N°Acop]] &amp; " " &amp; TEXT(Dumpadas[[#This Row],[fecha ]], "dd-mm-yyyy")</f>
        <v>NIVEL 974 M4 7S AM 1790 21-05-2026</v>
      </c>
      <c r="G1787" s="535" t="s">
        <v>14</v>
      </c>
      <c r="H1787" s="538">
        <v>46163</v>
      </c>
      <c r="I1787" s="535">
        <v>3.2</v>
      </c>
      <c r="J1787" s="539">
        <v>1.8800000000000001E-2</v>
      </c>
      <c r="K1787" s="539">
        <f>+IF(Dumpadas[[#This Row],[ley]]&gt;0.03,0.03,Dumpadas[[#This Row],[ley]])</f>
        <v>1.8800000000000001E-2</v>
      </c>
      <c r="L1787" s="539"/>
      <c r="M1787" s="535">
        <v>29143</v>
      </c>
      <c r="N1787" s="535"/>
      <c r="O1787" s="539"/>
      <c r="P1787" s="540" t="str" cm="1">
        <f t="array" ref="P1787">INDEX(Rangos!$E$3:$E$16,MATCH(1,(Dumpadas[[#This Row],[ley]]&gt;=Rangos!$B$3:$B$16)*(Dumpadas[[#This Row],[ley]]&lt;=Rangos!$C$3:$C$16),0))</f>
        <v>G</v>
      </c>
      <c r="R1787" s="769"/>
      <c r="S1787" s="769" t="s">
        <v>2835</v>
      </c>
      <c r="T1787" s="369">
        <v>1</v>
      </c>
      <c r="U1787" s="369">
        <v>3.2</v>
      </c>
      <c r="V1787" s="10">
        <v>1.61E-2</v>
      </c>
      <c r="Y1787" s="769"/>
      <c r="Z1787" s="769" t="s">
        <v>2835</v>
      </c>
      <c r="AA1787" s="369">
        <v>1</v>
      </c>
      <c r="AB1787" s="369">
        <v>3.2</v>
      </c>
      <c r="AC1787" s="10">
        <v>1.61E-2</v>
      </c>
      <c r="AD1787" s="10">
        <v>1.61E-2</v>
      </c>
    </row>
    <row r="1788" spans="2:30">
      <c r="B1788" s="535"/>
      <c r="C1788" s="535" t="s">
        <v>3793</v>
      </c>
      <c r="D1788" s="535" t="s">
        <v>227</v>
      </c>
      <c r="E1788" s="535">
        <v>1791</v>
      </c>
      <c r="F1788" s="537" t="str">
        <f>Dumpadas[[#This Row],[punto]] &amp; " "&amp;Dumpadas[[#This Row],[jornada]]&amp;" " &amp; Dumpadas[[#This Row],[N°Acop]] &amp; " " &amp; TEXT(Dumpadas[[#This Row],[fecha ]], "dd-mm-yyyy")</f>
        <v>NIVEL 974 M4 7S AM 1791 21-05-2026</v>
      </c>
      <c r="G1788" s="535" t="s">
        <v>14</v>
      </c>
      <c r="H1788" s="538">
        <v>46163</v>
      </c>
      <c r="I1788" s="535">
        <v>3.2</v>
      </c>
      <c r="J1788" s="539">
        <v>1.7999999999999999E-2</v>
      </c>
      <c r="K1788" s="539">
        <f>+IF(Dumpadas[[#This Row],[ley]]&gt;0.03,0.03,Dumpadas[[#This Row],[ley]])</f>
        <v>1.7999999999999999E-2</v>
      </c>
      <c r="L1788" s="539"/>
      <c r="M1788" s="535">
        <v>29143</v>
      </c>
      <c r="N1788" s="535"/>
      <c r="O1788" s="539"/>
      <c r="P1788" s="540" t="str" cm="1">
        <f t="array" ref="P1788">INDEX(Rangos!$E$3:$E$16,MATCH(1,(Dumpadas[[#This Row],[ley]]&gt;=Rangos!$B$3:$B$16)*(Dumpadas[[#This Row],[ley]]&lt;=Rangos!$C$3:$C$16),0))</f>
        <v>G</v>
      </c>
      <c r="R1788" s="769"/>
      <c r="S1788" s="769" t="s">
        <v>2836</v>
      </c>
      <c r="T1788" s="369">
        <v>1</v>
      </c>
      <c r="U1788" s="369">
        <v>3.2</v>
      </c>
      <c r="V1788" s="10">
        <v>1.7899999999999999E-2</v>
      </c>
      <c r="Y1788" s="769"/>
      <c r="Z1788" s="769" t="s">
        <v>2836</v>
      </c>
      <c r="AA1788" s="369">
        <v>1</v>
      </c>
      <c r="AB1788" s="369">
        <v>3.2</v>
      </c>
      <c r="AC1788" s="10">
        <v>1.7899999999999999E-2</v>
      </c>
      <c r="AD1788" s="10">
        <v>1.7899999999999999E-2</v>
      </c>
    </row>
    <row r="1789" spans="2:30">
      <c r="B1789" s="535"/>
      <c r="C1789" s="535" t="s">
        <v>3793</v>
      </c>
      <c r="D1789" s="535" t="s">
        <v>227</v>
      </c>
      <c r="E1789" s="535">
        <v>1792</v>
      </c>
      <c r="F1789" s="537" t="str">
        <f>Dumpadas[[#This Row],[punto]] &amp; " "&amp;Dumpadas[[#This Row],[jornada]]&amp;" " &amp; Dumpadas[[#This Row],[N°Acop]] &amp; " " &amp; TEXT(Dumpadas[[#This Row],[fecha ]], "dd-mm-yyyy")</f>
        <v>NIVEL 974 M4 7S AM 1792 21-05-2026</v>
      </c>
      <c r="G1789" s="535" t="s">
        <v>14</v>
      </c>
      <c r="H1789" s="538">
        <v>46163</v>
      </c>
      <c r="I1789" s="535">
        <v>3.2</v>
      </c>
      <c r="J1789" s="539">
        <v>1.3100000000000001E-2</v>
      </c>
      <c r="K1789" s="539">
        <f>+IF(Dumpadas[[#This Row],[ley]]&gt;0.03,0.03,Dumpadas[[#This Row],[ley]])</f>
        <v>1.3100000000000001E-2</v>
      </c>
      <c r="L1789" s="539"/>
      <c r="M1789" s="535">
        <v>29143</v>
      </c>
      <c r="N1789" s="535"/>
      <c r="O1789" s="539"/>
      <c r="P1789" s="540" t="str" cm="1">
        <f t="array" ref="P1789">INDEX(Rangos!$E$3:$E$16,MATCH(1,(Dumpadas[[#This Row],[ley]]&gt;=Rangos!$B$3:$B$16)*(Dumpadas[[#This Row],[ley]]&lt;=Rangos!$C$3:$C$16),0))</f>
        <v>D</v>
      </c>
      <c r="R1789" s="769"/>
      <c r="S1789" s="769" t="s">
        <v>2837</v>
      </c>
      <c r="T1789" s="369">
        <v>1</v>
      </c>
      <c r="U1789" s="369">
        <v>3.2</v>
      </c>
      <c r="V1789" s="10">
        <v>1.3299999999999999E-2</v>
      </c>
      <c r="Y1789" s="769"/>
      <c r="Z1789" s="769" t="s">
        <v>2837</v>
      </c>
      <c r="AA1789" s="369">
        <v>1</v>
      </c>
      <c r="AB1789" s="369">
        <v>3.2</v>
      </c>
      <c r="AC1789" s="10">
        <v>1.3299999999999999E-2</v>
      </c>
      <c r="AD1789" s="10">
        <v>1.3299999999999999E-2</v>
      </c>
    </row>
    <row r="1790" spans="2:30">
      <c r="B1790" s="535"/>
      <c r="C1790" s="535" t="s">
        <v>3793</v>
      </c>
      <c r="D1790" s="535" t="s">
        <v>227</v>
      </c>
      <c r="E1790" s="535">
        <v>1793</v>
      </c>
      <c r="F1790" s="537" t="str">
        <f>Dumpadas[[#This Row],[punto]] &amp; " "&amp;Dumpadas[[#This Row],[jornada]]&amp;" " &amp; Dumpadas[[#This Row],[N°Acop]] &amp; " " &amp; TEXT(Dumpadas[[#This Row],[fecha ]], "dd-mm-yyyy")</f>
        <v>NIVEL 974 M4 7S AM 1793 21-05-2026</v>
      </c>
      <c r="G1790" s="535" t="s">
        <v>14</v>
      </c>
      <c r="H1790" s="538">
        <v>46163</v>
      </c>
      <c r="I1790" s="535">
        <v>3.2</v>
      </c>
      <c r="J1790" s="539">
        <v>1.29E-2</v>
      </c>
      <c r="K1790" s="539">
        <f>+IF(Dumpadas[[#This Row],[ley]]&gt;0.03,0.03,Dumpadas[[#This Row],[ley]])</f>
        <v>1.29E-2</v>
      </c>
      <c r="L1790" s="539"/>
      <c r="M1790" s="535">
        <v>29143</v>
      </c>
      <c r="N1790" s="535"/>
      <c r="O1790" s="539"/>
      <c r="P1790" s="540" t="str" cm="1">
        <f t="array" ref="P1790">INDEX(Rangos!$E$3:$E$16,MATCH(1,(Dumpadas[[#This Row],[ley]]&gt;=Rangos!$B$3:$B$16)*(Dumpadas[[#This Row],[ley]]&lt;=Rangos!$C$3:$C$16),0))</f>
        <v>D</v>
      </c>
      <c r="R1790" s="769"/>
      <c r="S1790" s="769" t="s">
        <v>2838</v>
      </c>
      <c r="T1790" s="369">
        <v>1</v>
      </c>
      <c r="U1790" s="369">
        <v>3.2</v>
      </c>
      <c r="V1790" s="10">
        <v>1.4500000000000001E-2</v>
      </c>
      <c r="Y1790" s="769"/>
      <c r="Z1790" s="769" t="s">
        <v>2838</v>
      </c>
      <c r="AA1790" s="369">
        <v>1</v>
      </c>
      <c r="AB1790" s="369">
        <v>3.2</v>
      </c>
      <c r="AC1790" s="10">
        <v>1.4500000000000001E-2</v>
      </c>
      <c r="AD1790" s="10">
        <v>1.4500000000000001E-2</v>
      </c>
    </row>
    <row r="1791" spans="2:30">
      <c r="B1791" s="535"/>
      <c r="C1791" s="535" t="s">
        <v>3793</v>
      </c>
      <c r="D1791" s="535" t="s">
        <v>227</v>
      </c>
      <c r="E1791" s="535">
        <v>1794</v>
      </c>
      <c r="F1791" s="537" t="str">
        <f>Dumpadas[[#This Row],[punto]] &amp; " "&amp;Dumpadas[[#This Row],[jornada]]&amp;" " &amp; Dumpadas[[#This Row],[N°Acop]] &amp; " " &amp; TEXT(Dumpadas[[#This Row],[fecha ]], "dd-mm-yyyy")</f>
        <v>NIVEL 974 M4 7S AM 1794 21-05-2026</v>
      </c>
      <c r="G1791" s="535" t="s">
        <v>14</v>
      </c>
      <c r="H1791" s="538">
        <v>46163</v>
      </c>
      <c r="I1791" s="535">
        <v>3.2</v>
      </c>
      <c r="J1791" s="539">
        <v>1.18E-2</v>
      </c>
      <c r="K1791" s="539">
        <f>+IF(Dumpadas[[#This Row],[ley]]&gt;0.03,0.03,Dumpadas[[#This Row],[ley]])</f>
        <v>1.18E-2</v>
      </c>
      <c r="L1791" s="539"/>
      <c r="M1791" s="535">
        <v>29143</v>
      </c>
      <c r="N1791" s="535"/>
      <c r="O1791" s="539"/>
      <c r="P1791" s="540" t="str" cm="1">
        <f t="array" ref="P1791">INDEX(Rangos!$E$3:$E$16,MATCH(1,(Dumpadas[[#This Row],[ley]]&gt;=Rangos!$B$3:$B$16)*(Dumpadas[[#This Row],[ley]]&lt;=Rangos!$C$3:$C$16),0))</f>
        <v>C</v>
      </c>
      <c r="R1791" s="769"/>
      <c r="S1791" s="769" t="s">
        <v>2839</v>
      </c>
      <c r="T1791" s="369">
        <v>1</v>
      </c>
      <c r="U1791" s="369">
        <v>3.2</v>
      </c>
      <c r="V1791" s="10">
        <v>1.4E-2</v>
      </c>
      <c r="Y1791" s="769"/>
      <c r="Z1791" s="769" t="s">
        <v>2839</v>
      </c>
      <c r="AA1791" s="369">
        <v>1</v>
      </c>
      <c r="AB1791" s="369">
        <v>3.2</v>
      </c>
      <c r="AC1791" s="10">
        <v>1.4E-2</v>
      </c>
      <c r="AD1791" s="10">
        <v>1.4E-2</v>
      </c>
    </row>
    <row r="1792" spans="2:30">
      <c r="B1792" s="675"/>
      <c r="C1792" s="773" t="s">
        <v>3793</v>
      </c>
      <c r="D1792" s="773" t="s">
        <v>227</v>
      </c>
      <c r="E1792" s="675">
        <v>1795</v>
      </c>
      <c r="F1792" s="410" t="str">
        <f>Dumpadas[[#This Row],[punto]] &amp; " "&amp;Dumpadas[[#This Row],[jornada]]&amp;" " &amp; Dumpadas[[#This Row],[N°Acop]] &amp; " " &amp; TEXT(Dumpadas[[#This Row],[fecha ]], "dd-mm-yyyy")</f>
        <v>NIVEL 974 M4 7S AM 1795 27-05-2026</v>
      </c>
      <c r="G1792" s="675" t="s">
        <v>14</v>
      </c>
      <c r="H1792" s="5">
        <v>46169</v>
      </c>
      <c r="I1792" s="675">
        <v>3.2</v>
      </c>
      <c r="J1792" s="8">
        <v>2.1700000000000001E-2</v>
      </c>
      <c r="K1792" s="8">
        <f>+IF(Dumpadas[[#This Row],[ley]]&gt;0.03,0.03,Dumpadas[[#This Row],[ley]])</f>
        <v>2.1700000000000001E-2</v>
      </c>
      <c r="L1792" s="427"/>
      <c r="M1792" s="386">
        <v>29149</v>
      </c>
      <c r="N1792" s="386"/>
      <c r="O1792" s="7"/>
      <c r="P1792" s="10" t="str" cm="1">
        <f t="array" ref="P1792">INDEX(Rangos!$E$3:$E$16,MATCH(1,(Dumpadas[[#This Row],[ley]]&gt;=Rangos!$B$3:$B$16)*(Dumpadas[[#This Row],[ley]]&lt;=Rangos!$C$3:$C$16),0))</f>
        <v>I</v>
      </c>
      <c r="R1792" s="769"/>
      <c r="S1792" s="769" t="s">
        <v>2840</v>
      </c>
      <c r="T1792" s="369">
        <v>1</v>
      </c>
      <c r="U1792" s="369">
        <v>3.2</v>
      </c>
      <c r="V1792" s="10">
        <v>1.9900000000000001E-2</v>
      </c>
      <c r="Y1792" s="769"/>
      <c r="Z1792" s="769" t="s">
        <v>2840</v>
      </c>
      <c r="AA1792" s="369">
        <v>1</v>
      </c>
      <c r="AB1792" s="369">
        <v>3.2</v>
      </c>
      <c r="AC1792" s="10">
        <v>1.9900000000000001E-2</v>
      </c>
      <c r="AD1792" s="10">
        <v>1.9900000000000001E-2</v>
      </c>
    </row>
    <row r="1793" spans="2:30">
      <c r="B1793" s="675"/>
      <c r="C1793" s="773" t="s">
        <v>3793</v>
      </c>
      <c r="D1793" s="773" t="s">
        <v>227</v>
      </c>
      <c r="E1793" s="675">
        <v>1796</v>
      </c>
      <c r="F1793" s="410" t="str">
        <f>Dumpadas[[#This Row],[punto]] &amp; " "&amp;Dumpadas[[#This Row],[jornada]]&amp;" " &amp; Dumpadas[[#This Row],[N°Acop]] &amp; " " &amp; TEXT(Dumpadas[[#This Row],[fecha ]], "dd-mm-yyyy")</f>
        <v>NIVEL 974 M4 7S AM 1796 27-05-2026</v>
      </c>
      <c r="G1793" s="675" t="s">
        <v>14</v>
      </c>
      <c r="H1793" s="5">
        <v>46169</v>
      </c>
      <c r="I1793" s="675">
        <v>3.2</v>
      </c>
      <c r="J1793" s="8">
        <v>2.0199999999999999E-2</v>
      </c>
      <c r="K1793" s="8">
        <f>+IF(Dumpadas[[#This Row],[ley]]&gt;0.03,0.03,Dumpadas[[#This Row],[ley]])</f>
        <v>2.0199999999999999E-2</v>
      </c>
      <c r="L1793" s="427"/>
      <c r="M1793" s="386">
        <v>29149</v>
      </c>
      <c r="N1793" s="386"/>
      <c r="O1793" s="7"/>
      <c r="P1793" s="10" t="str" cm="1">
        <f t="array" ref="P1793">INDEX(Rangos!$E$3:$E$16,MATCH(1,(Dumpadas[[#This Row],[ley]]&gt;=Rangos!$B$3:$B$16)*(Dumpadas[[#This Row],[ley]]&lt;=Rangos!$C$3:$C$16),0))</f>
        <v>H</v>
      </c>
      <c r="R1793" s="769"/>
      <c r="S1793" s="769" t="s">
        <v>2841</v>
      </c>
      <c r="T1793" s="369">
        <v>1</v>
      </c>
      <c r="U1793" s="369">
        <v>3.2</v>
      </c>
      <c r="V1793" s="10">
        <v>1.7899999999999999E-2</v>
      </c>
      <c r="Y1793" s="769"/>
      <c r="Z1793" s="769" t="s">
        <v>2841</v>
      </c>
      <c r="AA1793" s="369">
        <v>1</v>
      </c>
      <c r="AB1793" s="369">
        <v>3.2</v>
      </c>
      <c r="AC1793" s="10">
        <v>1.7899999999999999E-2</v>
      </c>
      <c r="AD1793" s="10">
        <v>1.7899999999999999E-2</v>
      </c>
    </row>
    <row r="1794" spans="2:30">
      <c r="B1794" s="675"/>
      <c r="C1794" s="773" t="s">
        <v>3793</v>
      </c>
      <c r="D1794" s="773" t="s">
        <v>227</v>
      </c>
      <c r="E1794" s="675">
        <v>1797</v>
      </c>
      <c r="F1794" s="410" t="str">
        <f>Dumpadas[[#This Row],[punto]] &amp; " "&amp;Dumpadas[[#This Row],[jornada]]&amp;" " &amp; Dumpadas[[#This Row],[N°Acop]] &amp; " " &amp; TEXT(Dumpadas[[#This Row],[fecha ]], "dd-mm-yyyy")</f>
        <v>NIVEL 974 M4 7S AM 1797 27-05-2026</v>
      </c>
      <c r="G1794" s="675" t="s">
        <v>14</v>
      </c>
      <c r="H1794" s="5">
        <v>46169</v>
      </c>
      <c r="I1794" s="675">
        <v>3.2</v>
      </c>
      <c r="J1794" s="8">
        <v>1.6500000000000001E-2</v>
      </c>
      <c r="K1794" s="8">
        <f>+IF(Dumpadas[[#This Row],[ley]]&gt;0.03,0.03,Dumpadas[[#This Row],[ley]])</f>
        <v>1.6500000000000001E-2</v>
      </c>
      <c r="L1794" s="427"/>
      <c r="M1794" s="386">
        <v>29149</v>
      </c>
      <c r="N1794" s="386"/>
      <c r="O1794" s="7"/>
      <c r="P1794" s="10" t="str" cm="1">
        <f t="array" ref="P1794">INDEX(Rangos!$E$3:$E$16,MATCH(1,(Dumpadas[[#This Row],[ley]]&gt;=Rangos!$B$3:$B$16)*(Dumpadas[[#This Row],[ley]]&lt;=Rangos!$C$3:$C$16),0))</f>
        <v>F</v>
      </c>
      <c r="R1794" s="769"/>
      <c r="S1794" s="769" t="s">
        <v>2842</v>
      </c>
      <c r="T1794" s="369">
        <v>1</v>
      </c>
      <c r="U1794" s="369">
        <v>3.2</v>
      </c>
      <c r="V1794" s="10">
        <v>1.6299999999999999E-2</v>
      </c>
      <c r="Y1794" s="769"/>
      <c r="Z1794" s="769" t="s">
        <v>2842</v>
      </c>
      <c r="AA1794" s="369">
        <v>1</v>
      </c>
      <c r="AB1794" s="369">
        <v>3.2</v>
      </c>
      <c r="AC1794" s="10">
        <v>1.6299999999999999E-2</v>
      </c>
      <c r="AD1794" s="10">
        <v>1.6299999999999999E-2</v>
      </c>
    </row>
    <row r="1795" spans="2:30">
      <c r="B1795" s="675"/>
      <c r="C1795" s="773" t="s">
        <v>3793</v>
      </c>
      <c r="D1795" s="773" t="s">
        <v>227</v>
      </c>
      <c r="E1795" s="675">
        <v>1798</v>
      </c>
      <c r="F1795" s="410" t="str">
        <f>Dumpadas[[#This Row],[punto]] &amp; " "&amp;Dumpadas[[#This Row],[jornada]]&amp;" " &amp; Dumpadas[[#This Row],[N°Acop]] &amp; " " &amp; TEXT(Dumpadas[[#This Row],[fecha ]], "dd-mm-yyyy")</f>
        <v>NIVEL 974 M4 7S AM 1798 27-05-2026</v>
      </c>
      <c r="G1795" s="675" t="s">
        <v>14</v>
      </c>
      <c r="H1795" s="5">
        <v>46169</v>
      </c>
      <c r="I1795" s="675">
        <v>3.2</v>
      </c>
      <c r="J1795" s="8">
        <v>1.6199999999999999E-2</v>
      </c>
      <c r="K1795" s="8">
        <f>+IF(Dumpadas[[#This Row],[ley]]&gt;0.03,0.03,Dumpadas[[#This Row],[ley]])</f>
        <v>1.6199999999999999E-2</v>
      </c>
      <c r="L1795" s="427"/>
      <c r="M1795" s="386">
        <v>29149</v>
      </c>
      <c r="N1795" s="386"/>
      <c r="O1795" s="7"/>
      <c r="P1795" s="10" t="str" cm="1">
        <f t="array" ref="P1795">INDEX(Rangos!$E$3:$E$16,MATCH(1,(Dumpadas[[#This Row],[ley]]&gt;=Rangos!$B$3:$B$16)*(Dumpadas[[#This Row],[ley]]&lt;=Rangos!$C$3:$C$16),0))</f>
        <v>F</v>
      </c>
      <c r="R1795" s="769"/>
      <c r="S1795" s="769" t="s">
        <v>2843</v>
      </c>
      <c r="T1795" s="369">
        <v>1</v>
      </c>
      <c r="U1795" s="369">
        <v>3.2</v>
      </c>
      <c r="V1795" s="10">
        <v>1.8499999999999999E-2</v>
      </c>
      <c r="Y1795" s="769"/>
      <c r="Z1795" s="769" t="s">
        <v>2843</v>
      </c>
      <c r="AA1795" s="369">
        <v>1</v>
      </c>
      <c r="AB1795" s="369">
        <v>3.2</v>
      </c>
      <c r="AC1795" s="10">
        <v>1.8499999999999999E-2</v>
      </c>
      <c r="AD1795" s="10">
        <v>1.8499999999999999E-2</v>
      </c>
    </row>
    <row r="1796" spans="2:30">
      <c r="B1796" s="675"/>
      <c r="C1796" s="773" t="s">
        <v>3793</v>
      </c>
      <c r="D1796" s="773" t="s">
        <v>227</v>
      </c>
      <c r="E1796" s="675">
        <v>1799</v>
      </c>
      <c r="F1796" s="410" t="str">
        <f>Dumpadas[[#This Row],[punto]] &amp; " "&amp;Dumpadas[[#This Row],[jornada]]&amp;" " &amp; Dumpadas[[#This Row],[N°Acop]] &amp; " " &amp; TEXT(Dumpadas[[#This Row],[fecha ]], "dd-mm-yyyy")</f>
        <v>NIVEL 974 M4 7S AM 1799 27-05-2026</v>
      </c>
      <c r="G1796" s="675" t="s">
        <v>14</v>
      </c>
      <c r="H1796" s="5">
        <v>46169</v>
      </c>
      <c r="I1796" s="675">
        <v>3.2</v>
      </c>
      <c r="J1796" s="8">
        <v>1.95E-2</v>
      </c>
      <c r="K1796" s="8">
        <f>+IF(Dumpadas[[#This Row],[ley]]&gt;0.03,0.03,Dumpadas[[#This Row],[ley]])</f>
        <v>1.95E-2</v>
      </c>
      <c r="L1796" s="427"/>
      <c r="M1796" s="386">
        <v>29149</v>
      </c>
      <c r="N1796" s="386"/>
      <c r="O1796" s="7"/>
      <c r="P1796" s="10" t="str" cm="1">
        <f t="array" ref="P1796">INDEX(Rangos!$E$3:$E$16,MATCH(1,(Dumpadas[[#This Row],[ley]]&gt;=Rangos!$B$3:$B$16)*(Dumpadas[[#This Row],[ley]]&lt;=Rangos!$C$3:$C$16),0))</f>
        <v>H</v>
      </c>
      <c r="R1796" s="769"/>
      <c r="S1796" s="769" t="s">
        <v>2844</v>
      </c>
      <c r="T1796" s="369">
        <v>1</v>
      </c>
      <c r="U1796" s="369">
        <v>3.2</v>
      </c>
      <c r="V1796" s="10">
        <v>1.2699999999999999E-2</v>
      </c>
      <c r="Y1796" s="769"/>
      <c r="Z1796" s="769" t="s">
        <v>2844</v>
      </c>
      <c r="AA1796" s="369">
        <v>1</v>
      </c>
      <c r="AB1796" s="369">
        <v>3.2</v>
      </c>
      <c r="AC1796" s="10">
        <v>1.2699999999999999E-2</v>
      </c>
      <c r="AD1796" s="10">
        <v>1.2699999999999999E-2</v>
      </c>
    </row>
    <row r="1797" spans="2:30">
      <c r="B1797" s="675"/>
      <c r="C1797" s="773" t="s">
        <v>3793</v>
      </c>
      <c r="D1797" s="773" t="s">
        <v>227</v>
      </c>
      <c r="E1797" s="675">
        <v>1800</v>
      </c>
      <c r="F1797" s="410" t="str">
        <f>Dumpadas[[#This Row],[punto]] &amp; " "&amp;Dumpadas[[#This Row],[jornada]]&amp;" " &amp; Dumpadas[[#This Row],[N°Acop]] &amp; " " &amp; TEXT(Dumpadas[[#This Row],[fecha ]], "dd-mm-yyyy")</f>
        <v>NIVEL 974 M4 7S AM 1800 27-05-2026</v>
      </c>
      <c r="G1797" s="675" t="s">
        <v>14</v>
      </c>
      <c r="H1797" s="5">
        <v>46169</v>
      </c>
      <c r="I1797" s="675">
        <v>3.2</v>
      </c>
      <c r="J1797" s="8">
        <v>1.89E-2</v>
      </c>
      <c r="K1797" s="8">
        <f>+IF(Dumpadas[[#This Row],[ley]]&gt;0.03,0.03,Dumpadas[[#This Row],[ley]])</f>
        <v>1.89E-2</v>
      </c>
      <c r="L1797" s="427"/>
      <c r="M1797" s="386">
        <v>29149</v>
      </c>
      <c r="N1797" s="386"/>
      <c r="O1797" s="7"/>
      <c r="P1797" s="10" t="str" cm="1">
        <f t="array" ref="P1797">INDEX(Rangos!$E$3:$E$16,MATCH(1,(Dumpadas[[#This Row],[ley]]&gt;=Rangos!$B$3:$B$16)*(Dumpadas[[#This Row],[ley]]&lt;=Rangos!$C$3:$C$16),0))</f>
        <v>G</v>
      </c>
      <c r="R1797" s="769"/>
      <c r="S1797" s="769" t="s">
        <v>2845</v>
      </c>
      <c r="T1797" s="369">
        <v>1</v>
      </c>
      <c r="U1797" s="369">
        <v>3.2</v>
      </c>
      <c r="V1797" s="10">
        <v>2.12E-2</v>
      </c>
      <c r="Y1797" s="769"/>
      <c r="Z1797" s="769" t="s">
        <v>2845</v>
      </c>
      <c r="AA1797" s="369">
        <v>1</v>
      </c>
      <c r="AB1797" s="369">
        <v>3.2</v>
      </c>
      <c r="AC1797" s="10">
        <v>2.12E-2</v>
      </c>
      <c r="AD1797" s="10">
        <v>2.12E-2</v>
      </c>
    </row>
    <row r="1798" spans="2:30">
      <c r="B1798" s="675"/>
      <c r="C1798" s="773" t="s">
        <v>3793</v>
      </c>
      <c r="D1798" s="773" t="s">
        <v>227</v>
      </c>
      <c r="E1798" s="675">
        <v>1801</v>
      </c>
      <c r="F1798" s="410" t="str">
        <f>Dumpadas[[#This Row],[punto]] &amp; " "&amp;Dumpadas[[#This Row],[jornada]]&amp;" " &amp; Dumpadas[[#This Row],[N°Acop]] &amp; " " &amp; TEXT(Dumpadas[[#This Row],[fecha ]], "dd-mm-yyyy")</f>
        <v>NIVEL 974 M4 7S AM 1801 27-05-2026</v>
      </c>
      <c r="G1798" s="675" t="s">
        <v>14</v>
      </c>
      <c r="H1798" s="5">
        <v>46169</v>
      </c>
      <c r="I1798" s="675">
        <v>3.2</v>
      </c>
      <c r="J1798" s="8">
        <v>2.06E-2</v>
      </c>
      <c r="K1798" s="8">
        <f>+IF(Dumpadas[[#This Row],[ley]]&gt;0.03,0.03,Dumpadas[[#This Row],[ley]])</f>
        <v>2.06E-2</v>
      </c>
      <c r="L1798" s="427"/>
      <c r="M1798" s="386">
        <v>29149</v>
      </c>
      <c r="N1798" s="386"/>
      <c r="O1798" s="7"/>
      <c r="P1798" s="10" t="str" cm="1">
        <f t="array" ref="P1798">INDEX(Rangos!$E$3:$E$16,MATCH(1,(Dumpadas[[#This Row],[ley]]&gt;=Rangos!$B$3:$B$16)*(Dumpadas[[#This Row],[ley]]&lt;=Rangos!$C$3:$C$16),0))</f>
        <v>H</v>
      </c>
      <c r="R1798" s="769"/>
      <c r="S1798" s="769" t="s">
        <v>2846</v>
      </c>
      <c r="T1798" s="369">
        <v>1</v>
      </c>
      <c r="U1798" s="369">
        <v>3.2</v>
      </c>
      <c r="V1798" s="10">
        <v>1.43E-2</v>
      </c>
      <c r="Y1798" s="769"/>
      <c r="Z1798" s="769" t="s">
        <v>2846</v>
      </c>
      <c r="AA1798" s="369">
        <v>1</v>
      </c>
      <c r="AB1798" s="369">
        <v>3.2</v>
      </c>
      <c r="AC1798" s="10">
        <v>1.43E-2</v>
      </c>
      <c r="AD1798" s="10">
        <v>1.43E-2</v>
      </c>
    </row>
    <row r="1799" spans="2:30">
      <c r="B1799" s="675"/>
      <c r="C1799" s="773" t="s">
        <v>3793</v>
      </c>
      <c r="D1799" s="773" t="s">
        <v>227</v>
      </c>
      <c r="E1799" s="675">
        <v>1802</v>
      </c>
      <c r="F1799" s="410" t="str">
        <f>Dumpadas[[#This Row],[punto]] &amp; " "&amp;Dumpadas[[#This Row],[jornada]]&amp;" " &amp; Dumpadas[[#This Row],[N°Acop]] &amp; " " &amp; TEXT(Dumpadas[[#This Row],[fecha ]], "dd-mm-yyyy")</f>
        <v>NIVEL 974 M4 7S AM 1802 27-05-2026</v>
      </c>
      <c r="G1799" s="675" t="s">
        <v>14</v>
      </c>
      <c r="H1799" s="5">
        <v>46169</v>
      </c>
      <c r="I1799" s="675">
        <v>3.2</v>
      </c>
      <c r="J1799" s="8">
        <v>1.6500000000000001E-2</v>
      </c>
      <c r="K1799" s="8">
        <f>+IF(Dumpadas[[#This Row],[ley]]&gt;0.03,0.03,Dumpadas[[#This Row],[ley]])</f>
        <v>1.6500000000000001E-2</v>
      </c>
      <c r="L1799" s="427"/>
      <c r="M1799" s="386">
        <v>29149</v>
      </c>
      <c r="N1799" s="386"/>
      <c r="O1799" s="7"/>
      <c r="P1799" s="10" t="str" cm="1">
        <f t="array" ref="P1799">INDEX(Rangos!$E$3:$E$16,MATCH(1,(Dumpadas[[#This Row],[ley]]&gt;=Rangos!$B$3:$B$16)*(Dumpadas[[#This Row],[ley]]&lt;=Rangos!$C$3:$C$16),0))</f>
        <v>F</v>
      </c>
      <c r="R1799" s="769"/>
      <c r="S1799" s="769" t="s">
        <v>2847</v>
      </c>
      <c r="T1799" s="369">
        <v>1</v>
      </c>
      <c r="U1799" s="369">
        <v>3.2</v>
      </c>
      <c r="V1799" s="10">
        <v>1.2699999999999999E-2</v>
      </c>
      <c r="Y1799" s="769"/>
      <c r="Z1799" s="769" t="s">
        <v>2847</v>
      </c>
      <c r="AA1799" s="369">
        <v>1</v>
      </c>
      <c r="AB1799" s="369">
        <v>3.2</v>
      </c>
      <c r="AC1799" s="10">
        <v>1.2699999999999999E-2</v>
      </c>
      <c r="AD1799" s="10">
        <v>1.2699999999999999E-2</v>
      </c>
    </row>
    <row r="1800" spans="2:30">
      <c r="B1800" s="675"/>
      <c r="C1800" s="773" t="s">
        <v>3793</v>
      </c>
      <c r="D1800" s="773" t="s">
        <v>227</v>
      </c>
      <c r="E1800" s="675">
        <v>1803</v>
      </c>
      <c r="F1800" s="410" t="str">
        <f>Dumpadas[[#This Row],[punto]] &amp; " "&amp;Dumpadas[[#This Row],[jornada]]&amp;" " &amp; Dumpadas[[#This Row],[N°Acop]] &amp; " " &amp; TEXT(Dumpadas[[#This Row],[fecha ]], "dd-mm-yyyy")</f>
        <v>NIVEL 974 M4 7S AM 1803 27-05-2026</v>
      </c>
      <c r="G1800" s="675" t="s">
        <v>14</v>
      </c>
      <c r="H1800" s="5">
        <v>46169</v>
      </c>
      <c r="I1800" s="675">
        <v>3.2</v>
      </c>
      <c r="J1800" s="8">
        <v>1.4200000000000001E-2</v>
      </c>
      <c r="K1800" s="8">
        <f>+IF(Dumpadas[[#This Row],[ley]]&gt;0.03,0.03,Dumpadas[[#This Row],[ley]])</f>
        <v>1.4200000000000001E-2</v>
      </c>
      <c r="L1800" s="427"/>
      <c r="M1800" s="386">
        <v>29150</v>
      </c>
      <c r="N1800" s="386"/>
      <c r="O1800" s="7"/>
      <c r="P1800" s="10" t="str" cm="1">
        <f t="array" ref="P1800">INDEX(Rangos!$E$3:$E$16,MATCH(1,(Dumpadas[[#This Row],[ley]]&gt;=Rangos!$B$3:$B$16)*(Dumpadas[[#This Row],[ley]]&lt;=Rangos!$C$3:$C$16),0))</f>
        <v>E</v>
      </c>
      <c r="R1800" s="769"/>
      <c r="S1800" s="769" t="s">
        <v>2848</v>
      </c>
      <c r="T1800" s="369">
        <v>1</v>
      </c>
      <c r="U1800" s="369">
        <v>3.2</v>
      </c>
      <c r="V1800" s="10">
        <v>1.2699999999999999E-2</v>
      </c>
      <c r="Y1800" s="769"/>
      <c r="Z1800" s="769" t="s">
        <v>2848</v>
      </c>
      <c r="AA1800" s="369">
        <v>1</v>
      </c>
      <c r="AB1800" s="369">
        <v>3.2</v>
      </c>
      <c r="AC1800" s="10">
        <v>1.2699999999999999E-2</v>
      </c>
      <c r="AD1800" s="10">
        <v>1.2699999999999999E-2</v>
      </c>
    </row>
    <row r="1801" spans="2:30">
      <c r="B1801" s="675"/>
      <c r="C1801" s="773" t="s">
        <v>3793</v>
      </c>
      <c r="D1801" s="773" t="s">
        <v>227</v>
      </c>
      <c r="E1801" s="675">
        <v>1804</v>
      </c>
      <c r="F1801" s="410" t="str">
        <f>Dumpadas[[#This Row],[punto]] &amp; " "&amp;Dumpadas[[#This Row],[jornada]]&amp;" " &amp; Dumpadas[[#This Row],[N°Acop]] &amp; " " &amp; TEXT(Dumpadas[[#This Row],[fecha ]], "dd-mm-yyyy")</f>
        <v>NIVEL 974 M4 7S AM 1804 27-05-2026</v>
      </c>
      <c r="G1801" s="675" t="s">
        <v>14</v>
      </c>
      <c r="H1801" s="5">
        <v>46169</v>
      </c>
      <c r="I1801" s="675">
        <v>3.2</v>
      </c>
      <c r="J1801" s="8">
        <v>1.4800000000000001E-2</v>
      </c>
      <c r="K1801" s="8">
        <f>+IF(Dumpadas[[#This Row],[ley]]&gt;0.03,0.03,Dumpadas[[#This Row],[ley]])</f>
        <v>1.4800000000000001E-2</v>
      </c>
      <c r="L1801" s="427"/>
      <c r="M1801" s="386">
        <v>29150</v>
      </c>
      <c r="N1801" s="386"/>
      <c r="O1801" s="7"/>
      <c r="P1801" s="10" t="str" cm="1">
        <f t="array" ref="P1801">INDEX(Rangos!$E$3:$E$16,MATCH(1,(Dumpadas[[#This Row],[ley]]&gt;=Rangos!$B$3:$B$16)*(Dumpadas[[#This Row],[ley]]&lt;=Rangos!$C$3:$C$16),0))</f>
        <v>E</v>
      </c>
      <c r="R1801" s="769"/>
      <c r="S1801" s="769" t="s">
        <v>2849</v>
      </c>
      <c r="T1801" s="369">
        <v>1</v>
      </c>
      <c r="U1801" s="369">
        <v>3.2</v>
      </c>
      <c r="V1801" s="10">
        <v>1.46E-2</v>
      </c>
      <c r="Y1801" s="769"/>
      <c r="Z1801" s="769" t="s">
        <v>2849</v>
      </c>
      <c r="AA1801" s="369">
        <v>1</v>
      </c>
      <c r="AB1801" s="369">
        <v>3.2</v>
      </c>
      <c r="AC1801" s="10">
        <v>1.46E-2</v>
      </c>
      <c r="AD1801" s="10">
        <v>1.46E-2</v>
      </c>
    </row>
    <row r="1802" spans="2:30">
      <c r="B1802" s="675"/>
      <c r="C1802" s="773" t="s">
        <v>3793</v>
      </c>
      <c r="D1802" s="773" t="s">
        <v>227</v>
      </c>
      <c r="E1802" s="675">
        <v>1805</v>
      </c>
      <c r="F1802" s="410" t="str">
        <f>Dumpadas[[#This Row],[punto]] &amp; " "&amp;Dumpadas[[#This Row],[jornada]]&amp;" " &amp; Dumpadas[[#This Row],[N°Acop]] &amp; " " &amp; TEXT(Dumpadas[[#This Row],[fecha ]], "dd-mm-yyyy")</f>
        <v>NIVEL 974 M4 7S AM 1805 27-05-2026</v>
      </c>
      <c r="G1802" s="675" t="s">
        <v>14</v>
      </c>
      <c r="H1802" s="5">
        <v>46169</v>
      </c>
      <c r="I1802" s="675">
        <v>3.2</v>
      </c>
      <c r="J1802" s="8">
        <v>2.07E-2</v>
      </c>
      <c r="K1802" s="8">
        <f>+IF(Dumpadas[[#This Row],[ley]]&gt;0.03,0.03,Dumpadas[[#This Row],[ley]])</f>
        <v>2.07E-2</v>
      </c>
      <c r="L1802" s="427"/>
      <c r="M1802" s="386">
        <v>29150</v>
      </c>
      <c r="N1802" s="386"/>
      <c r="O1802" s="7"/>
      <c r="P1802" s="10" t="str" cm="1">
        <f t="array" ref="P1802">INDEX(Rangos!$E$3:$E$16,MATCH(1,(Dumpadas[[#This Row],[ley]]&gt;=Rangos!$B$3:$B$16)*(Dumpadas[[#This Row],[ley]]&lt;=Rangos!$C$3:$C$16),0))</f>
        <v>H</v>
      </c>
      <c r="R1802" s="769"/>
      <c r="S1802" s="769" t="s">
        <v>2850</v>
      </c>
      <c r="T1802" s="369">
        <v>1</v>
      </c>
      <c r="U1802" s="369">
        <v>3.2</v>
      </c>
      <c r="V1802" s="10">
        <v>1.15E-2</v>
      </c>
      <c r="Y1802" s="769"/>
      <c r="Z1802" s="769" t="s">
        <v>2850</v>
      </c>
      <c r="AA1802" s="369">
        <v>1</v>
      </c>
      <c r="AB1802" s="369">
        <v>3.2</v>
      </c>
      <c r="AC1802" s="10">
        <v>1.15E-2</v>
      </c>
      <c r="AD1802" s="10">
        <v>1.15E-2</v>
      </c>
    </row>
    <row r="1803" spans="2:30">
      <c r="B1803" s="675"/>
      <c r="C1803" s="773" t="s">
        <v>3793</v>
      </c>
      <c r="D1803" s="773" t="s">
        <v>227</v>
      </c>
      <c r="E1803" s="675">
        <v>1806</v>
      </c>
      <c r="F1803" s="410" t="str">
        <f>Dumpadas[[#This Row],[punto]] &amp; " "&amp;Dumpadas[[#This Row],[jornada]]&amp;" " &amp; Dumpadas[[#This Row],[N°Acop]] &amp; " " &amp; TEXT(Dumpadas[[#This Row],[fecha ]], "dd-mm-yyyy")</f>
        <v>NIVEL 974 M4 7S AM 1806 27-05-2026</v>
      </c>
      <c r="G1803" s="675" t="s">
        <v>14</v>
      </c>
      <c r="H1803" s="5">
        <v>46169</v>
      </c>
      <c r="I1803" s="675">
        <v>3.2</v>
      </c>
      <c r="J1803" s="8">
        <v>1.21E-2</v>
      </c>
      <c r="K1803" s="8">
        <f>+IF(Dumpadas[[#This Row],[ley]]&gt;0.03,0.03,Dumpadas[[#This Row],[ley]])</f>
        <v>1.21E-2</v>
      </c>
      <c r="L1803" s="427"/>
      <c r="M1803" s="386">
        <v>29150</v>
      </c>
      <c r="N1803" s="386"/>
      <c r="O1803" s="7"/>
      <c r="P1803" s="10" t="str" cm="1">
        <f t="array" ref="P1803">INDEX(Rangos!$E$3:$E$16,MATCH(1,(Dumpadas[[#This Row],[ley]]&gt;=Rangos!$B$3:$B$16)*(Dumpadas[[#This Row],[ley]]&lt;=Rangos!$C$3:$C$16),0))</f>
        <v>D</v>
      </c>
      <c r="R1803" s="769"/>
      <c r="S1803" s="769" t="s">
        <v>2851</v>
      </c>
      <c r="T1803" s="369">
        <v>1</v>
      </c>
      <c r="U1803" s="369">
        <v>3.2</v>
      </c>
      <c r="V1803" s="10">
        <v>1.2999999999999999E-2</v>
      </c>
      <c r="Y1803" s="769"/>
      <c r="Z1803" s="769" t="s">
        <v>2851</v>
      </c>
      <c r="AA1803" s="369">
        <v>1</v>
      </c>
      <c r="AB1803" s="369">
        <v>3.2</v>
      </c>
      <c r="AC1803" s="10">
        <v>1.2999999999999999E-2</v>
      </c>
      <c r="AD1803" s="10">
        <v>1.2999999999999999E-2</v>
      </c>
    </row>
    <row r="1804" spans="2:30">
      <c r="B1804" s="675"/>
      <c r="C1804" s="773" t="s">
        <v>3793</v>
      </c>
      <c r="D1804" s="773" t="s">
        <v>227</v>
      </c>
      <c r="E1804" s="675">
        <v>1807</v>
      </c>
      <c r="F1804" s="410" t="str">
        <f>Dumpadas[[#This Row],[punto]] &amp; " "&amp;Dumpadas[[#This Row],[jornada]]&amp;" " &amp; Dumpadas[[#This Row],[N°Acop]] &amp; " " &amp; TEXT(Dumpadas[[#This Row],[fecha ]], "dd-mm-yyyy")</f>
        <v>NIVEL 974 M4 7S AM 1807 27-05-2026</v>
      </c>
      <c r="G1804" s="675" t="s">
        <v>14</v>
      </c>
      <c r="H1804" s="5">
        <v>46169</v>
      </c>
      <c r="I1804" s="675">
        <v>3.2</v>
      </c>
      <c r="J1804" s="8">
        <v>1.55E-2</v>
      </c>
      <c r="K1804" s="8">
        <f>+IF(Dumpadas[[#This Row],[ley]]&gt;0.03,0.03,Dumpadas[[#This Row],[ley]])</f>
        <v>1.55E-2</v>
      </c>
      <c r="L1804" s="427"/>
      <c r="M1804" s="386">
        <v>29150</v>
      </c>
      <c r="N1804" s="386"/>
      <c r="O1804" s="7"/>
      <c r="P1804" s="10" t="str" cm="1">
        <f t="array" ref="P1804">INDEX(Rangos!$E$3:$E$16,MATCH(1,(Dumpadas[[#This Row],[ley]]&gt;=Rangos!$B$3:$B$16)*(Dumpadas[[#This Row],[ley]]&lt;=Rangos!$C$3:$C$16),0))</f>
        <v>F</v>
      </c>
      <c r="R1804" s="769"/>
      <c r="S1804" s="769" t="s">
        <v>2852</v>
      </c>
      <c r="T1804" s="369">
        <v>1</v>
      </c>
      <c r="U1804" s="369">
        <v>3.2</v>
      </c>
      <c r="V1804" s="10">
        <v>2.1000000000000001E-2</v>
      </c>
      <c r="Y1804" s="769"/>
      <c r="Z1804" s="769" t="s">
        <v>2852</v>
      </c>
      <c r="AA1804" s="369">
        <v>1</v>
      </c>
      <c r="AB1804" s="369">
        <v>3.2</v>
      </c>
      <c r="AC1804" s="10">
        <v>2.1000000000000001E-2</v>
      </c>
      <c r="AD1804" s="10">
        <v>2.1000000000000001E-2</v>
      </c>
    </row>
    <row r="1805" spans="2:30">
      <c r="B1805" s="675"/>
      <c r="C1805" s="773" t="s">
        <v>3793</v>
      </c>
      <c r="D1805" s="773" t="s">
        <v>227</v>
      </c>
      <c r="E1805" s="675">
        <v>1808</v>
      </c>
      <c r="F1805" s="410" t="str">
        <f>Dumpadas[[#This Row],[punto]] &amp; " "&amp;Dumpadas[[#This Row],[jornada]]&amp;" " &amp; Dumpadas[[#This Row],[N°Acop]] &amp; " " &amp; TEXT(Dumpadas[[#This Row],[fecha ]], "dd-mm-yyyy")</f>
        <v>NIVEL 974 M4 7S AM 1808 27-05-2026</v>
      </c>
      <c r="G1805" s="675" t="s">
        <v>14</v>
      </c>
      <c r="H1805" s="5">
        <v>46169</v>
      </c>
      <c r="I1805" s="675">
        <v>3.2</v>
      </c>
      <c r="J1805" s="8">
        <v>1.44E-2</v>
      </c>
      <c r="K1805" s="8">
        <f>+IF(Dumpadas[[#This Row],[ley]]&gt;0.03,0.03,Dumpadas[[#This Row],[ley]])</f>
        <v>1.44E-2</v>
      </c>
      <c r="L1805" s="427"/>
      <c r="M1805" s="386">
        <v>29150</v>
      </c>
      <c r="N1805" s="386"/>
      <c r="O1805" s="7"/>
      <c r="P1805" s="10" t="str" cm="1">
        <f t="array" ref="P1805">INDEX(Rangos!$E$3:$E$16,MATCH(1,(Dumpadas[[#This Row],[ley]]&gt;=Rangos!$B$3:$B$16)*(Dumpadas[[#This Row],[ley]]&lt;=Rangos!$C$3:$C$16),0))</f>
        <v>E</v>
      </c>
      <c r="R1805" s="769"/>
      <c r="S1805" s="769" t="s">
        <v>2853</v>
      </c>
      <c r="T1805" s="369">
        <v>1</v>
      </c>
      <c r="U1805" s="369">
        <v>3.2</v>
      </c>
      <c r="V1805" s="10">
        <v>1.18E-2</v>
      </c>
      <c r="Y1805" s="769"/>
      <c r="Z1805" s="769" t="s">
        <v>2853</v>
      </c>
      <c r="AA1805" s="369">
        <v>1</v>
      </c>
      <c r="AB1805" s="369">
        <v>3.2</v>
      </c>
      <c r="AC1805" s="10">
        <v>1.18E-2</v>
      </c>
      <c r="AD1805" s="10">
        <v>1.18E-2</v>
      </c>
    </row>
    <row r="1806" spans="2:30">
      <c r="B1806" s="535"/>
      <c r="C1806" s="535" t="s">
        <v>3804</v>
      </c>
      <c r="D1806" s="535" t="s">
        <v>3792</v>
      </c>
      <c r="E1806" s="535">
        <v>1809</v>
      </c>
      <c r="F1806" s="537" t="str">
        <f>Dumpadas[[#This Row],[punto]] &amp; " "&amp;Dumpadas[[#This Row],[jornada]]&amp;" " &amp; Dumpadas[[#This Row],[N°Acop]] &amp; " " &amp; TEXT(Dumpadas[[#This Row],[fecha ]], "dd-mm-yyyy")</f>
        <v>NIVEL 974 M4 7S L32 AM 1809 26-05-2026</v>
      </c>
      <c r="G1806" s="535" t="s">
        <v>14</v>
      </c>
      <c r="H1806" s="538">
        <v>46168</v>
      </c>
      <c r="I1806" s="535">
        <v>3.2</v>
      </c>
      <c r="J1806" s="539">
        <v>7.7000000000000002E-3</v>
      </c>
      <c r="K1806" s="539">
        <f>+IF(Dumpadas[[#This Row],[ley]]&gt;0.03,0.03,Dumpadas[[#This Row],[ley]])</f>
        <v>7.7000000000000002E-3</v>
      </c>
      <c r="L1806" s="539"/>
      <c r="M1806" s="535">
        <v>29150</v>
      </c>
      <c r="N1806" s="535"/>
      <c r="O1806" s="539"/>
      <c r="P1806" s="540" t="str" cm="1">
        <f t="array" ref="P1806">INDEX(Rangos!$E$3:$E$16,MATCH(1,(Dumpadas[[#This Row],[ley]]&gt;=Rangos!$B$3:$B$16)*(Dumpadas[[#This Row],[ley]]&lt;=Rangos!$C$3:$C$16),0))</f>
        <v>A</v>
      </c>
      <c r="R1806" s="769"/>
      <c r="S1806" s="769" t="s">
        <v>2854</v>
      </c>
      <c r="T1806" s="369">
        <v>1</v>
      </c>
      <c r="U1806" s="369">
        <v>3.2</v>
      </c>
      <c r="V1806" s="10">
        <v>1.44E-2</v>
      </c>
      <c r="Y1806" s="769"/>
      <c r="Z1806" s="769" t="s">
        <v>2854</v>
      </c>
      <c r="AA1806" s="369">
        <v>1</v>
      </c>
      <c r="AB1806" s="369">
        <v>3.2</v>
      </c>
      <c r="AC1806" s="10">
        <v>1.44E-2</v>
      </c>
      <c r="AD1806" s="10">
        <v>1.44E-2</v>
      </c>
    </row>
    <row r="1807" spans="2:30">
      <c r="B1807" s="535"/>
      <c r="C1807" s="535" t="s">
        <v>3804</v>
      </c>
      <c r="D1807" s="535" t="s">
        <v>3792</v>
      </c>
      <c r="E1807" s="535">
        <v>1810</v>
      </c>
      <c r="F1807" s="537" t="str">
        <f>Dumpadas[[#This Row],[punto]] &amp; " "&amp;Dumpadas[[#This Row],[jornada]]&amp;" " &amp; Dumpadas[[#This Row],[N°Acop]] &amp; " " &amp; TEXT(Dumpadas[[#This Row],[fecha ]], "dd-mm-yyyy")</f>
        <v>NIVEL 974 M4 7S L32 AM 1810 26-05-2026</v>
      </c>
      <c r="G1807" s="535" t="s">
        <v>14</v>
      </c>
      <c r="H1807" s="538">
        <v>46168</v>
      </c>
      <c r="I1807" s="535">
        <v>3.2</v>
      </c>
      <c r="J1807" s="539">
        <v>1.54E-2</v>
      </c>
      <c r="K1807" s="539">
        <f>+IF(Dumpadas[[#This Row],[ley]]&gt;0.03,0.03,Dumpadas[[#This Row],[ley]])</f>
        <v>1.54E-2</v>
      </c>
      <c r="L1807" s="539"/>
      <c r="M1807" s="535">
        <v>29150</v>
      </c>
      <c r="N1807" s="535"/>
      <c r="O1807" s="539"/>
      <c r="P1807" s="540" t="str" cm="1">
        <f t="array" ref="P1807">INDEX(Rangos!$E$3:$E$16,MATCH(1,(Dumpadas[[#This Row],[ley]]&gt;=Rangos!$B$3:$B$16)*(Dumpadas[[#This Row],[ley]]&lt;=Rangos!$C$3:$C$16),0))</f>
        <v>F</v>
      </c>
      <c r="R1807" s="769"/>
      <c r="S1807" s="769" t="s">
        <v>2855</v>
      </c>
      <c r="T1807" s="369">
        <v>1</v>
      </c>
      <c r="U1807" s="369">
        <v>3.2</v>
      </c>
      <c r="V1807" s="10">
        <v>1.5900000000000001E-2</v>
      </c>
      <c r="Y1807" s="769"/>
      <c r="Z1807" s="769" t="s">
        <v>2855</v>
      </c>
      <c r="AA1807" s="369">
        <v>1</v>
      </c>
      <c r="AB1807" s="369">
        <v>3.2</v>
      </c>
      <c r="AC1807" s="10">
        <v>1.5900000000000001E-2</v>
      </c>
      <c r="AD1807" s="10">
        <v>1.5900000000000001E-2</v>
      </c>
    </row>
    <row r="1808" spans="2:30">
      <c r="B1808" s="535"/>
      <c r="C1808" s="535" t="s">
        <v>3804</v>
      </c>
      <c r="D1808" s="535" t="s">
        <v>3792</v>
      </c>
      <c r="E1808" s="535">
        <v>1811</v>
      </c>
      <c r="F1808" s="537" t="str">
        <f>Dumpadas[[#This Row],[punto]] &amp; " "&amp;Dumpadas[[#This Row],[jornada]]&amp;" " &amp; Dumpadas[[#This Row],[N°Acop]] &amp; " " &amp; TEXT(Dumpadas[[#This Row],[fecha ]], "dd-mm-yyyy")</f>
        <v>NIVEL 974 M4 7S L32 AM 1811 26-05-2026</v>
      </c>
      <c r="G1808" s="535" t="s">
        <v>14</v>
      </c>
      <c r="H1808" s="538">
        <v>46168</v>
      </c>
      <c r="I1808" s="535">
        <v>3.2</v>
      </c>
      <c r="J1808" s="539">
        <v>8.0000000000000002E-3</v>
      </c>
      <c r="K1808" s="539">
        <f>+IF(Dumpadas[[#This Row],[ley]]&gt;0.03,0.03,Dumpadas[[#This Row],[ley]])</f>
        <v>8.0000000000000002E-3</v>
      </c>
      <c r="L1808" s="539"/>
      <c r="M1808" s="535">
        <v>29150</v>
      </c>
      <c r="N1808" s="535"/>
      <c r="O1808" s="539"/>
      <c r="P1808" s="540" t="str" cm="1">
        <f t="array" ref="P1808">INDEX(Rangos!$E$3:$E$16,MATCH(1,(Dumpadas[[#This Row],[ley]]&gt;=Rangos!$B$3:$B$16)*(Dumpadas[[#This Row],[ley]]&lt;=Rangos!$C$3:$C$16),0))</f>
        <v>A</v>
      </c>
      <c r="R1808" s="769"/>
      <c r="S1808" s="769" t="s">
        <v>2856</v>
      </c>
      <c r="T1808" s="369">
        <v>1</v>
      </c>
      <c r="U1808" s="369">
        <v>3.2</v>
      </c>
      <c r="V1808" s="10">
        <v>2.01E-2</v>
      </c>
      <c r="Y1808" s="769"/>
      <c r="Z1808" s="769" t="s">
        <v>2856</v>
      </c>
      <c r="AA1808" s="369">
        <v>1</v>
      </c>
      <c r="AB1808" s="369">
        <v>3.2</v>
      </c>
      <c r="AC1808" s="10">
        <v>2.01E-2</v>
      </c>
      <c r="AD1808" s="10">
        <v>2.01E-2</v>
      </c>
    </row>
    <row r="1809" spans="2:30">
      <c r="B1809" s="535"/>
      <c r="C1809" s="535" t="s">
        <v>3804</v>
      </c>
      <c r="D1809" s="535" t="s">
        <v>3792</v>
      </c>
      <c r="E1809" s="535">
        <v>1812</v>
      </c>
      <c r="F1809" s="537" t="str">
        <f>Dumpadas[[#This Row],[punto]] &amp; " "&amp;Dumpadas[[#This Row],[jornada]]&amp;" " &amp; Dumpadas[[#This Row],[N°Acop]] &amp; " " &amp; TEXT(Dumpadas[[#This Row],[fecha ]], "dd-mm-yyyy")</f>
        <v>NIVEL 974 M4 7S L32 AM 1812 26-05-2026</v>
      </c>
      <c r="G1809" s="535" t="s">
        <v>14</v>
      </c>
      <c r="H1809" s="538">
        <v>46168</v>
      </c>
      <c r="I1809" s="535">
        <v>3.2</v>
      </c>
      <c r="J1809" s="539">
        <v>1.17E-2</v>
      </c>
      <c r="K1809" s="539">
        <f>+IF(Dumpadas[[#This Row],[ley]]&gt;0.03,0.03,Dumpadas[[#This Row],[ley]])</f>
        <v>1.17E-2</v>
      </c>
      <c r="L1809" s="539"/>
      <c r="M1809" s="535">
        <v>29150</v>
      </c>
      <c r="N1809" s="535"/>
      <c r="O1809" s="539"/>
      <c r="P1809" s="540" t="str" cm="1">
        <f t="array" ref="P1809">INDEX(Rangos!$E$3:$E$16,MATCH(1,(Dumpadas[[#This Row],[ley]]&gt;=Rangos!$B$3:$B$16)*(Dumpadas[[#This Row],[ley]]&lt;=Rangos!$C$3:$C$16),0))</f>
        <v>C</v>
      </c>
      <c r="R1809" s="769"/>
      <c r="S1809" s="769" t="s">
        <v>2857</v>
      </c>
      <c r="T1809" s="369">
        <v>1</v>
      </c>
      <c r="U1809" s="369">
        <v>3.2</v>
      </c>
      <c r="V1809" s="10">
        <v>2.0500000000000001E-2</v>
      </c>
      <c r="Y1809" s="769"/>
      <c r="Z1809" s="769" t="s">
        <v>2857</v>
      </c>
      <c r="AA1809" s="369">
        <v>1</v>
      </c>
      <c r="AB1809" s="369">
        <v>3.2</v>
      </c>
      <c r="AC1809" s="10">
        <v>2.0500000000000001E-2</v>
      </c>
      <c r="AD1809" s="10">
        <v>2.0500000000000001E-2</v>
      </c>
    </row>
    <row r="1810" spans="2:30">
      <c r="B1810" s="535"/>
      <c r="C1810" s="535" t="s">
        <v>3804</v>
      </c>
      <c r="D1810" s="535" t="s">
        <v>3792</v>
      </c>
      <c r="E1810" s="535">
        <v>1813</v>
      </c>
      <c r="F1810" s="537" t="str">
        <f>Dumpadas[[#This Row],[punto]] &amp; " "&amp;Dumpadas[[#This Row],[jornada]]&amp;" " &amp; Dumpadas[[#This Row],[N°Acop]] &amp; " " &amp; TEXT(Dumpadas[[#This Row],[fecha ]], "dd-mm-yyyy")</f>
        <v>NIVEL 974 M4 7S L32 AM 1813 26-05-2026</v>
      </c>
      <c r="G1810" s="535" t="s">
        <v>14</v>
      </c>
      <c r="H1810" s="538">
        <v>46168</v>
      </c>
      <c r="I1810" s="535">
        <v>3.2</v>
      </c>
      <c r="J1810" s="539">
        <v>8.3000000000000001E-3</v>
      </c>
      <c r="K1810" s="539">
        <f>+IF(Dumpadas[[#This Row],[ley]]&gt;0.03,0.03,Dumpadas[[#This Row],[ley]])</f>
        <v>8.3000000000000001E-3</v>
      </c>
      <c r="L1810" s="539"/>
      <c r="M1810" s="535">
        <v>29151</v>
      </c>
      <c r="N1810" s="535"/>
      <c r="O1810" s="539"/>
      <c r="P1810" s="540" t="str" cm="1">
        <f t="array" ref="P1810">INDEX(Rangos!$E$3:$E$16,MATCH(1,(Dumpadas[[#This Row],[ley]]&gt;=Rangos!$B$3:$B$16)*(Dumpadas[[#This Row],[ley]]&lt;=Rangos!$C$3:$C$16),0))</f>
        <v>A</v>
      </c>
      <c r="R1810" s="769"/>
      <c r="S1810" s="769" t="s">
        <v>2858</v>
      </c>
      <c r="T1810" s="369">
        <v>1</v>
      </c>
      <c r="U1810" s="369">
        <v>3.2</v>
      </c>
      <c r="V1810" s="10">
        <v>1.5699999999999999E-2</v>
      </c>
      <c r="Y1810" s="769"/>
      <c r="Z1810" s="769" t="s">
        <v>2858</v>
      </c>
      <c r="AA1810" s="369">
        <v>1</v>
      </c>
      <c r="AB1810" s="369">
        <v>3.2</v>
      </c>
      <c r="AC1810" s="10">
        <v>1.5699999999999999E-2</v>
      </c>
      <c r="AD1810" s="10">
        <v>1.5699999999999999E-2</v>
      </c>
    </row>
    <row r="1811" spans="2:30">
      <c r="B1811" s="535"/>
      <c r="C1811" s="535" t="s">
        <v>3804</v>
      </c>
      <c r="D1811" s="535" t="s">
        <v>3792</v>
      </c>
      <c r="E1811" s="535">
        <v>1814</v>
      </c>
      <c r="F1811" s="537" t="str">
        <f>Dumpadas[[#This Row],[punto]] &amp; " "&amp;Dumpadas[[#This Row],[jornada]]&amp;" " &amp; Dumpadas[[#This Row],[N°Acop]] &amp; " " &amp; TEXT(Dumpadas[[#This Row],[fecha ]], "dd-mm-yyyy")</f>
        <v>NIVEL 974 M4 7S L32 AM 1814 26-05-2026</v>
      </c>
      <c r="G1811" s="535" t="s">
        <v>14</v>
      </c>
      <c r="H1811" s="538">
        <v>46168</v>
      </c>
      <c r="I1811" s="535">
        <v>3.2</v>
      </c>
      <c r="J1811" s="539">
        <v>1.3100000000000001E-2</v>
      </c>
      <c r="K1811" s="539">
        <f>+IF(Dumpadas[[#This Row],[ley]]&gt;0.03,0.03,Dumpadas[[#This Row],[ley]])</f>
        <v>1.3100000000000001E-2</v>
      </c>
      <c r="L1811" s="539"/>
      <c r="M1811" s="535">
        <v>29151</v>
      </c>
      <c r="N1811" s="535"/>
      <c r="O1811" s="539"/>
      <c r="P1811" s="540" t="str" cm="1">
        <f t="array" ref="P1811">INDEX(Rangos!$E$3:$E$16,MATCH(1,(Dumpadas[[#This Row],[ley]]&gt;=Rangos!$B$3:$B$16)*(Dumpadas[[#This Row],[ley]]&lt;=Rangos!$C$3:$C$16),0))</f>
        <v>D</v>
      </c>
      <c r="R1811" s="769"/>
      <c r="S1811" s="769" t="s">
        <v>2859</v>
      </c>
      <c r="T1811" s="369">
        <v>1</v>
      </c>
      <c r="U1811" s="369">
        <v>3.2</v>
      </c>
      <c r="V1811" s="10">
        <v>1.7999999999999999E-2</v>
      </c>
      <c r="Y1811" s="769"/>
      <c r="Z1811" s="769" t="s">
        <v>2859</v>
      </c>
      <c r="AA1811" s="369">
        <v>1</v>
      </c>
      <c r="AB1811" s="369">
        <v>3.2</v>
      </c>
      <c r="AC1811" s="10">
        <v>1.7999999999999999E-2</v>
      </c>
      <c r="AD1811" s="10">
        <v>1.7999999999999999E-2</v>
      </c>
    </row>
    <row r="1812" spans="2:30">
      <c r="B1812" s="535"/>
      <c r="C1812" s="535" t="s">
        <v>3804</v>
      </c>
      <c r="D1812" s="535" t="s">
        <v>3792</v>
      </c>
      <c r="E1812" s="535">
        <v>1815</v>
      </c>
      <c r="F1812" s="537" t="str">
        <f>Dumpadas[[#This Row],[punto]] &amp; " "&amp;Dumpadas[[#This Row],[jornada]]&amp;" " &amp; Dumpadas[[#This Row],[N°Acop]] &amp; " " &amp; TEXT(Dumpadas[[#This Row],[fecha ]], "dd-mm-yyyy")</f>
        <v>NIVEL 974 M4 7S L32 AM 1815 26-05-2026</v>
      </c>
      <c r="G1812" s="535" t="s">
        <v>14</v>
      </c>
      <c r="H1812" s="538">
        <v>46168</v>
      </c>
      <c r="I1812" s="535">
        <v>3.2</v>
      </c>
      <c r="J1812" s="539">
        <v>1.0200000000000001E-2</v>
      </c>
      <c r="K1812" s="539">
        <f>+IF(Dumpadas[[#This Row],[ley]]&gt;0.03,0.03,Dumpadas[[#This Row],[ley]])</f>
        <v>1.0200000000000001E-2</v>
      </c>
      <c r="L1812" s="539"/>
      <c r="M1812" s="535">
        <v>29151</v>
      </c>
      <c r="N1812" s="535"/>
      <c r="O1812" s="539"/>
      <c r="P1812" s="540" t="str" cm="1">
        <f t="array" ref="P1812">INDEX(Rangos!$E$3:$E$16,MATCH(1,(Dumpadas[[#This Row],[ley]]&gt;=Rangos!$B$3:$B$16)*(Dumpadas[[#This Row],[ley]]&lt;=Rangos!$C$3:$C$16),0))</f>
        <v>B</v>
      </c>
      <c r="R1812" s="769"/>
      <c r="S1812" s="769" t="s">
        <v>2860</v>
      </c>
      <c r="T1812" s="369">
        <v>1</v>
      </c>
      <c r="U1812" s="369">
        <v>3.2</v>
      </c>
      <c r="V1812" s="10">
        <v>1.9900000000000001E-2</v>
      </c>
      <c r="Y1812" s="769"/>
      <c r="Z1812" s="769" t="s">
        <v>2860</v>
      </c>
      <c r="AA1812" s="369">
        <v>1</v>
      </c>
      <c r="AB1812" s="369">
        <v>3.2</v>
      </c>
      <c r="AC1812" s="10">
        <v>1.9900000000000001E-2</v>
      </c>
      <c r="AD1812" s="10">
        <v>1.9900000000000001E-2</v>
      </c>
    </row>
    <row r="1813" spans="2:30">
      <c r="B1813" s="535"/>
      <c r="C1813" s="535" t="s">
        <v>3804</v>
      </c>
      <c r="D1813" s="535" t="s">
        <v>3792</v>
      </c>
      <c r="E1813" s="535">
        <v>1816</v>
      </c>
      <c r="F1813" s="537" t="str">
        <f>Dumpadas[[#This Row],[punto]] &amp; " "&amp;Dumpadas[[#This Row],[jornada]]&amp;" " &amp; Dumpadas[[#This Row],[N°Acop]] &amp; " " &amp; TEXT(Dumpadas[[#This Row],[fecha ]], "dd-mm-yyyy")</f>
        <v>NIVEL 974 M4 7S L32 AM 1816 26-05-2026</v>
      </c>
      <c r="G1813" s="535" t="s">
        <v>14</v>
      </c>
      <c r="H1813" s="538">
        <v>46168</v>
      </c>
      <c r="I1813" s="535">
        <v>3.2</v>
      </c>
      <c r="J1813" s="539">
        <v>1.34E-2</v>
      </c>
      <c r="K1813" s="539">
        <f>+IF(Dumpadas[[#This Row],[ley]]&gt;0.03,0.03,Dumpadas[[#This Row],[ley]])</f>
        <v>1.34E-2</v>
      </c>
      <c r="L1813" s="539"/>
      <c r="M1813" s="535">
        <v>29151</v>
      </c>
      <c r="N1813" s="535"/>
      <c r="O1813" s="539"/>
      <c r="P1813" s="540" t="str" cm="1">
        <f t="array" ref="P1813">INDEX(Rangos!$E$3:$E$16,MATCH(1,(Dumpadas[[#This Row],[ley]]&gt;=Rangos!$B$3:$B$16)*(Dumpadas[[#This Row],[ley]]&lt;=Rangos!$C$3:$C$16),0))</f>
        <v>D</v>
      </c>
      <c r="R1813" s="769"/>
      <c r="S1813" s="769" t="s">
        <v>2861</v>
      </c>
      <c r="T1813" s="369">
        <v>1</v>
      </c>
      <c r="U1813" s="369">
        <v>3.2</v>
      </c>
      <c r="V1813" s="10">
        <v>1.3899999999999999E-2</v>
      </c>
      <c r="Y1813" s="769"/>
      <c r="Z1813" s="769" t="s">
        <v>2861</v>
      </c>
      <c r="AA1813" s="369">
        <v>1</v>
      </c>
      <c r="AB1813" s="369">
        <v>3.2</v>
      </c>
      <c r="AC1813" s="10">
        <v>1.3899999999999999E-2</v>
      </c>
      <c r="AD1813" s="10">
        <v>1.3899999999999999E-2</v>
      </c>
    </row>
    <row r="1814" spans="2:30">
      <c r="B1814" s="535"/>
      <c r="C1814" s="535" t="s">
        <v>3804</v>
      </c>
      <c r="D1814" s="535" t="s">
        <v>3792</v>
      </c>
      <c r="E1814" s="535">
        <v>1817</v>
      </c>
      <c r="F1814" s="537" t="str">
        <f>Dumpadas[[#This Row],[punto]] &amp; " "&amp;Dumpadas[[#This Row],[jornada]]&amp;" " &amp; Dumpadas[[#This Row],[N°Acop]] &amp; " " &amp; TEXT(Dumpadas[[#This Row],[fecha ]], "dd-mm-yyyy")</f>
        <v>NIVEL 974 M4 7S L32 AM 1817 26-05-2026</v>
      </c>
      <c r="G1814" s="535" t="s">
        <v>14</v>
      </c>
      <c r="H1814" s="538">
        <v>46168</v>
      </c>
      <c r="I1814" s="535">
        <v>3.2</v>
      </c>
      <c r="J1814" s="539">
        <v>1.1299999999999999E-2</v>
      </c>
      <c r="K1814" s="539">
        <f>+IF(Dumpadas[[#This Row],[ley]]&gt;0.03,0.03,Dumpadas[[#This Row],[ley]])</f>
        <v>1.1299999999999999E-2</v>
      </c>
      <c r="L1814" s="539"/>
      <c r="M1814" s="535">
        <v>29151</v>
      </c>
      <c r="N1814" s="535"/>
      <c r="O1814" s="539"/>
      <c r="P1814" s="540" t="str" cm="1">
        <f t="array" ref="P1814">INDEX(Rangos!$E$3:$E$16,MATCH(1,(Dumpadas[[#This Row],[ley]]&gt;=Rangos!$B$3:$B$16)*(Dumpadas[[#This Row],[ley]]&lt;=Rangos!$C$3:$C$16),0))</f>
        <v>C</v>
      </c>
      <c r="R1814" s="769"/>
      <c r="S1814" s="769" t="s">
        <v>2862</v>
      </c>
      <c r="T1814" s="369">
        <v>1</v>
      </c>
      <c r="U1814" s="369">
        <v>3.2</v>
      </c>
      <c r="V1814" s="10">
        <v>2.01E-2</v>
      </c>
      <c r="Y1814" s="769"/>
      <c r="Z1814" s="769" t="s">
        <v>2862</v>
      </c>
      <c r="AA1814" s="369">
        <v>1</v>
      </c>
      <c r="AB1814" s="369">
        <v>3.2</v>
      </c>
      <c r="AC1814" s="10">
        <v>2.01E-2</v>
      </c>
      <c r="AD1814" s="10">
        <v>2.01E-2</v>
      </c>
    </row>
    <row r="1815" spans="2:30">
      <c r="B1815" s="535"/>
      <c r="C1815" s="535" t="s">
        <v>3804</v>
      </c>
      <c r="D1815" s="535" t="s">
        <v>3792</v>
      </c>
      <c r="E1815" s="535">
        <v>1818</v>
      </c>
      <c r="F1815" s="537" t="str">
        <f>Dumpadas[[#This Row],[punto]] &amp; " "&amp;Dumpadas[[#This Row],[jornada]]&amp;" " &amp; Dumpadas[[#This Row],[N°Acop]] &amp; " " &amp; TEXT(Dumpadas[[#This Row],[fecha ]], "dd-mm-yyyy")</f>
        <v>NIVEL 974 M4 7S L32 AM 1818 26-05-2026</v>
      </c>
      <c r="G1815" s="535" t="s">
        <v>14</v>
      </c>
      <c r="H1815" s="538">
        <v>46168</v>
      </c>
      <c r="I1815" s="535">
        <v>3.2</v>
      </c>
      <c r="J1815" s="539">
        <v>1.26E-2</v>
      </c>
      <c r="K1815" s="539">
        <f>+IF(Dumpadas[[#This Row],[ley]]&gt;0.03,0.03,Dumpadas[[#This Row],[ley]])</f>
        <v>1.26E-2</v>
      </c>
      <c r="L1815" s="539"/>
      <c r="M1815" s="535">
        <v>29151</v>
      </c>
      <c r="N1815" s="535"/>
      <c r="O1815" s="539"/>
      <c r="P1815" s="540" t="str" cm="1">
        <f t="array" ref="P1815">INDEX(Rangos!$E$3:$E$16,MATCH(1,(Dumpadas[[#This Row],[ley]]&gt;=Rangos!$B$3:$B$16)*(Dumpadas[[#This Row],[ley]]&lt;=Rangos!$C$3:$C$16),0))</f>
        <v>D</v>
      </c>
      <c r="R1815" s="769"/>
      <c r="S1815" s="769" t="s">
        <v>2863</v>
      </c>
      <c r="T1815" s="369">
        <v>1</v>
      </c>
      <c r="U1815" s="369">
        <v>3.2</v>
      </c>
      <c r="V1815" s="10">
        <v>1.32E-2</v>
      </c>
      <c r="Y1815" s="769"/>
      <c r="Z1815" s="769" t="s">
        <v>2863</v>
      </c>
      <c r="AA1815" s="369">
        <v>1</v>
      </c>
      <c r="AB1815" s="369">
        <v>3.2</v>
      </c>
      <c r="AC1815" s="10">
        <v>1.32E-2</v>
      </c>
      <c r="AD1815" s="10">
        <v>1.32E-2</v>
      </c>
    </row>
    <row r="1816" spans="2:30">
      <c r="B1816" s="675"/>
      <c r="C1816" s="773" t="s">
        <v>3804</v>
      </c>
      <c r="D1816" s="773" t="s">
        <v>3792</v>
      </c>
      <c r="E1816" s="675">
        <v>1819</v>
      </c>
      <c r="F1816" s="410" t="str">
        <f>Dumpadas[[#This Row],[punto]] &amp; " "&amp;Dumpadas[[#This Row],[jornada]]&amp;" " &amp; Dumpadas[[#This Row],[N°Acop]] &amp; " " &amp; TEXT(Dumpadas[[#This Row],[fecha ]], "dd-mm-yyyy")</f>
        <v>NIVEL 974 M4 7S L32 AM 1819 27-05-2026</v>
      </c>
      <c r="G1816" s="675" t="s">
        <v>14</v>
      </c>
      <c r="H1816" s="5">
        <v>46169</v>
      </c>
      <c r="I1816" s="675">
        <v>3.2</v>
      </c>
      <c r="J1816" s="8">
        <v>1.09E-2</v>
      </c>
      <c r="K1816" s="8">
        <f>+IF(Dumpadas[[#This Row],[ley]]&gt;0.03,0.03,Dumpadas[[#This Row],[ley]])</f>
        <v>1.09E-2</v>
      </c>
      <c r="L1816" s="427"/>
      <c r="M1816" s="386">
        <v>29151</v>
      </c>
      <c r="N1816" s="386"/>
      <c r="O1816" s="7"/>
      <c r="P1816" s="10" t="str" cm="1">
        <f t="array" ref="P1816">INDEX(Rangos!$E$3:$E$16,MATCH(1,(Dumpadas[[#This Row],[ley]]&gt;=Rangos!$B$3:$B$16)*(Dumpadas[[#This Row],[ley]]&lt;=Rangos!$C$3:$C$16),0))</f>
        <v>C</v>
      </c>
      <c r="R1816" s="769"/>
      <c r="S1816" s="769" t="s">
        <v>2864</v>
      </c>
      <c r="T1816" s="369">
        <v>1</v>
      </c>
      <c r="U1816" s="369">
        <v>3.2</v>
      </c>
      <c r="V1816" s="10">
        <v>1.6299999999999999E-2</v>
      </c>
      <c r="Y1816" s="769"/>
      <c r="Z1816" s="769" t="s">
        <v>2864</v>
      </c>
      <c r="AA1816" s="369">
        <v>1</v>
      </c>
      <c r="AB1816" s="369">
        <v>3.2</v>
      </c>
      <c r="AC1816" s="10">
        <v>1.6299999999999999E-2</v>
      </c>
      <c r="AD1816" s="10">
        <v>1.6299999999999999E-2</v>
      </c>
    </row>
    <row r="1817" spans="2:30">
      <c r="B1817" s="675"/>
      <c r="C1817" s="773" t="s">
        <v>3804</v>
      </c>
      <c r="D1817" s="773" t="s">
        <v>3792</v>
      </c>
      <c r="E1817" s="675">
        <v>1820</v>
      </c>
      <c r="F1817" s="410" t="str">
        <f>Dumpadas[[#This Row],[punto]] &amp; " "&amp;Dumpadas[[#This Row],[jornada]]&amp;" " &amp; Dumpadas[[#This Row],[N°Acop]] &amp; " " &amp; TEXT(Dumpadas[[#This Row],[fecha ]], "dd-mm-yyyy")</f>
        <v>NIVEL 974 M4 7S L32 AM 1820 27-05-2026</v>
      </c>
      <c r="G1817" s="675" t="s">
        <v>14</v>
      </c>
      <c r="H1817" s="5">
        <v>46169</v>
      </c>
      <c r="I1817" s="675">
        <v>3.2</v>
      </c>
      <c r="J1817" s="8">
        <v>1.3599999999999999E-2</v>
      </c>
      <c r="K1817" s="8">
        <f>+IF(Dumpadas[[#This Row],[ley]]&gt;0.03,0.03,Dumpadas[[#This Row],[ley]])</f>
        <v>1.3599999999999999E-2</v>
      </c>
      <c r="L1817" s="427"/>
      <c r="M1817" s="386">
        <v>29151</v>
      </c>
      <c r="N1817" s="386"/>
      <c r="O1817" s="7"/>
      <c r="P1817" s="10" t="str" cm="1">
        <f t="array" ref="P1817">INDEX(Rangos!$E$3:$E$16,MATCH(1,(Dumpadas[[#This Row],[ley]]&gt;=Rangos!$B$3:$B$16)*(Dumpadas[[#This Row],[ley]]&lt;=Rangos!$C$3:$C$16),0))</f>
        <v>E</v>
      </c>
      <c r="R1817" s="769"/>
      <c r="S1817" s="769" t="s">
        <v>2865</v>
      </c>
      <c r="T1817" s="369">
        <v>1</v>
      </c>
      <c r="U1817" s="369">
        <v>3.2</v>
      </c>
      <c r="V1817" s="10">
        <v>1.8200000000000001E-2</v>
      </c>
      <c r="Y1817" s="769"/>
      <c r="Z1817" s="769" t="s">
        <v>2865</v>
      </c>
      <c r="AA1817" s="369">
        <v>1</v>
      </c>
      <c r="AB1817" s="369">
        <v>3.2</v>
      </c>
      <c r="AC1817" s="10">
        <v>1.8200000000000001E-2</v>
      </c>
      <c r="AD1817" s="10">
        <v>1.8200000000000001E-2</v>
      </c>
    </row>
    <row r="1818" spans="2:30">
      <c r="B1818" s="675"/>
      <c r="C1818" s="773" t="s">
        <v>3804</v>
      </c>
      <c r="D1818" s="773" t="s">
        <v>3792</v>
      </c>
      <c r="E1818" s="675">
        <v>1821</v>
      </c>
      <c r="F1818" s="410" t="str">
        <f>Dumpadas[[#This Row],[punto]] &amp; " "&amp;Dumpadas[[#This Row],[jornada]]&amp;" " &amp; Dumpadas[[#This Row],[N°Acop]] &amp; " " &amp; TEXT(Dumpadas[[#This Row],[fecha ]], "dd-mm-yyyy")</f>
        <v>NIVEL 974 M4 7S L32 AM 1821 27-05-2026</v>
      </c>
      <c r="G1818" s="675" t="s">
        <v>14</v>
      </c>
      <c r="H1818" s="5">
        <v>46169</v>
      </c>
      <c r="I1818" s="675">
        <v>3.2</v>
      </c>
      <c r="J1818" s="8">
        <v>1.1599999999999999E-2</v>
      </c>
      <c r="K1818" s="8">
        <f>+IF(Dumpadas[[#This Row],[ley]]&gt;0.03,0.03,Dumpadas[[#This Row],[ley]])</f>
        <v>1.1599999999999999E-2</v>
      </c>
      <c r="L1818" s="427"/>
      <c r="M1818" s="386">
        <v>29151</v>
      </c>
      <c r="N1818" s="386"/>
      <c r="O1818" s="7"/>
      <c r="P1818" s="10" t="str" cm="1">
        <f t="array" ref="P1818">INDEX(Rangos!$E$3:$E$16,MATCH(1,(Dumpadas[[#This Row],[ley]]&gt;=Rangos!$B$3:$B$16)*(Dumpadas[[#This Row],[ley]]&lt;=Rangos!$C$3:$C$16),0))</f>
        <v>C</v>
      </c>
      <c r="R1818" s="769"/>
      <c r="S1818" s="769" t="s">
        <v>2866</v>
      </c>
      <c r="T1818" s="369">
        <v>1</v>
      </c>
      <c r="U1818" s="369">
        <v>3.2</v>
      </c>
      <c r="V1818" s="10">
        <v>1.38E-2</v>
      </c>
      <c r="Y1818" s="769"/>
      <c r="Z1818" s="769" t="s">
        <v>2866</v>
      </c>
      <c r="AA1818" s="369">
        <v>1</v>
      </c>
      <c r="AB1818" s="369">
        <v>3.2</v>
      </c>
      <c r="AC1818" s="10">
        <v>1.38E-2</v>
      </c>
      <c r="AD1818" s="10">
        <v>1.38E-2</v>
      </c>
    </row>
    <row r="1819" spans="2:30">
      <c r="B1819" s="675"/>
      <c r="C1819" s="773" t="s">
        <v>3804</v>
      </c>
      <c r="D1819" s="773" t="s">
        <v>3792</v>
      </c>
      <c r="E1819" s="675">
        <v>1822</v>
      </c>
      <c r="F1819" s="410" t="str">
        <f>Dumpadas[[#This Row],[punto]] &amp; " "&amp;Dumpadas[[#This Row],[jornada]]&amp;" " &amp; Dumpadas[[#This Row],[N°Acop]] &amp; " " &amp; TEXT(Dumpadas[[#This Row],[fecha ]], "dd-mm-yyyy")</f>
        <v>NIVEL 974 M4 7S L32 AM 1822 27-05-2026</v>
      </c>
      <c r="G1819" s="675" t="s">
        <v>14</v>
      </c>
      <c r="H1819" s="5">
        <v>46169</v>
      </c>
      <c r="I1819" s="675">
        <v>3.2</v>
      </c>
      <c r="J1819" s="8">
        <v>1.1900000000000001E-2</v>
      </c>
      <c r="K1819" s="8">
        <f>+IF(Dumpadas[[#This Row],[ley]]&gt;0.03,0.03,Dumpadas[[#This Row],[ley]])</f>
        <v>1.1900000000000001E-2</v>
      </c>
      <c r="L1819" s="427"/>
      <c r="M1819" s="386">
        <v>29151</v>
      </c>
      <c r="N1819" s="386"/>
      <c r="O1819" s="7"/>
      <c r="P1819" s="10" t="str" cm="1">
        <f t="array" ref="P1819">INDEX(Rangos!$E$3:$E$16,MATCH(1,(Dumpadas[[#This Row],[ley]]&gt;=Rangos!$B$3:$B$16)*(Dumpadas[[#This Row],[ley]]&lt;=Rangos!$C$3:$C$16),0))</f>
        <v>C</v>
      </c>
      <c r="R1819" s="769"/>
      <c r="S1819" s="769" t="s">
        <v>2872</v>
      </c>
      <c r="T1819" s="369">
        <v>1</v>
      </c>
      <c r="U1819" s="369">
        <v>3.2</v>
      </c>
      <c r="V1819" s="10">
        <v>1.66E-2</v>
      </c>
      <c r="Y1819" s="769"/>
      <c r="Z1819" s="769" t="s">
        <v>2872</v>
      </c>
      <c r="AA1819" s="369">
        <v>1</v>
      </c>
      <c r="AB1819" s="369">
        <v>3.2</v>
      </c>
      <c r="AC1819" s="10">
        <v>1.66E-2</v>
      </c>
      <c r="AD1819" s="10">
        <v>1.66E-2</v>
      </c>
    </row>
    <row r="1820" spans="2:30">
      <c r="B1820" s="675"/>
      <c r="C1820" s="773" t="s">
        <v>3804</v>
      </c>
      <c r="D1820" s="773" t="s">
        <v>3792</v>
      </c>
      <c r="E1820" s="675">
        <v>1823</v>
      </c>
      <c r="F1820" s="410" t="str">
        <f>Dumpadas[[#This Row],[punto]] &amp; " "&amp;Dumpadas[[#This Row],[jornada]]&amp;" " &amp; Dumpadas[[#This Row],[N°Acop]] &amp; " " &amp; TEXT(Dumpadas[[#This Row],[fecha ]], "dd-mm-yyyy")</f>
        <v>NIVEL 974 M4 7S L32 AM 1823 27-05-2026</v>
      </c>
      <c r="G1820" s="675" t="s">
        <v>14</v>
      </c>
      <c r="H1820" s="5">
        <v>46169</v>
      </c>
      <c r="I1820" s="675">
        <v>3.2</v>
      </c>
      <c r="J1820" s="8">
        <v>1.3899999999999999E-2</v>
      </c>
      <c r="K1820" s="8">
        <f>+IF(Dumpadas[[#This Row],[ley]]&gt;0.03,0.03,Dumpadas[[#This Row],[ley]])</f>
        <v>1.3899999999999999E-2</v>
      </c>
      <c r="L1820" s="427"/>
      <c r="M1820" s="386">
        <v>29152</v>
      </c>
      <c r="N1820" s="386"/>
      <c r="O1820" s="7"/>
      <c r="P1820" s="10" t="str" cm="1">
        <f t="array" ref="P1820">INDEX(Rangos!$E$3:$E$16,MATCH(1,(Dumpadas[[#This Row],[ley]]&gt;=Rangos!$B$3:$B$16)*(Dumpadas[[#This Row],[ley]]&lt;=Rangos!$C$3:$C$16),0))</f>
        <v>E</v>
      </c>
      <c r="R1820" s="769"/>
      <c r="S1820" s="769" t="s">
        <v>2873</v>
      </c>
      <c r="T1820" s="369">
        <v>1</v>
      </c>
      <c r="U1820" s="369">
        <v>3.2</v>
      </c>
      <c r="V1820" s="10">
        <v>1.6199999999999999E-2</v>
      </c>
      <c r="Y1820" s="769"/>
      <c r="Z1820" s="769" t="s">
        <v>2873</v>
      </c>
      <c r="AA1820" s="369">
        <v>1</v>
      </c>
      <c r="AB1820" s="369">
        <v>3.2</v>
      </c>
      <c r="AC1820" s="10">
        <v>1.6199999999999999E-2</v>
      </c>
      <c r="AD1820" s="10">
        <v>1.6199999999999999E-2</v>
      </c>
    </row>
    <row r="1821" spans="2:30">
      <c r="B1821" s="675"/>
      <c r="C1821" s="773" t="s">
        <v>3804</v>
      </c>
      <c r="D1821" s="773" t="s">
        <v>3792</v>
      </c>
      <c r="E1821" s="675">
        <v>1824</v>
      </c>
      <c r="F1821" s="410" t="str">
        <f>Dumpadas[[#This Row],[punto]] &amp; " "&amp;Dumpadas[[#This Row],[jornada]]&amp;" " &amp; Dumpadas[[#This Row],[N°Acop]] &amp; " " &amp; TEXT(Dumpadas[[#This Row],[fecha ]], "dd-mm-yyyy")</f>
        <v>NIVEL 974 M4 7S L32 AM 1824 27-05-2026</v>
      </c>
      <c r="G1821" s="675" t="s">
        <v>14</v>
      </c>
      <c r="H1821" s="5">
        <v>46169</v>
      </c>
      <c r="I1821" s="675">
        <v>3.2</v>
      </c>
      <c r="J1821" s="8">
        <v>1.2699999999999999E-2</v>
      </c>
      <c r="K1821" s="8">
        <f>+IF(Dumpadas[[#This Row],[ley]]&gt;0.03,0.03,Dumpadas[[#This Row],[ley]])</f>
        <v>1.2699999999999999E-2</v>
      </c>
      <c r="L1821" s="427"/>
      <c r="M1821" s="386">
        <v>29152</v>
      </c>
      <c r="N1821" s="386"/>
      <c r="O1821" s="7"/>
      <c r="P1821" s="10" t="str" cm="1">
        <f t="array" ref="P1821">INDEX(Rangos!$E$3:$E$16,MATCH(1,(Dumpadas[[#This Row],[ley]]&gt;=Rangos!$B$3:$B$16)*(Dumpadas[[#This Row],[ley]]&lt;=Rangos!$C$3:$C$16),0))</f>
        <v>D</v>
      </c>
      <c r="R1821" s="769"/>
      <c r="S1821" s="769" t="s">
        <v>2874</v>
      </c>
      <c r="T1821" s="369">
        <v>1</v>
      </c>
      <c r="U1821" s="369">
        <v>3.2</v>
      </c>
      <c r="V1821" s="10">
        <v>1.66E-2</v>
      </c>
      <c r="Y1821" s="769"/>
      <c r="Z1821" s="769" t="s">
        <v>2874</v>
      </c>
      <c r="AA1821" s="369">
        <v>1</v>
      </c>
      <c r="AB1821" s="369">
        <v>3.2</v>
      </c>
      <c r="AC1821" s="10">
        <v>1.66E-2</v>
      </c>
      <c r="AD1821" s="10">
        <v>1.66E-2</v>
      </c>
    </row>
    <row r="1822" spans="2:30">
      <c r="B1822" s="675"/>
      <c r="C1822" s="773" t="s">
        <v>3804</v>
      </c>
      <c r="D1822" s="773" t="s">
        <v>3792</v>
      </c>
      <c r="E1822" s="675">
        <v>1825</v>
      </c>
      <c r="F1822" s="410" t="str">
        <f>Dumpadas[[#This Row],[punto]] &amp; " "&amp;Dumpadas[[#This Row],[jornada]]&amp;" " &amp; Dumpadas[[#This Row],[N°Acop]] &amp; " " &amp; TEXT(Dumpadas[[#This Row],[fecha ]], "dd-mm-yyyy")</f>
        <v>NIVEL 974 M4 7S L32 AM 1825 27-05-2026</v>
      </c>
      <c r="G1822" s="675" t="s">
        <v>14</v>
      </c>
      <c r="H1822" s="5">
        <v>46169</v>
      </c>
      <c r="I1822" s="675">
        <v>3.2</v>
      </c>
      <c r="J1822" s="8">
        <v>1.0200000000000001E-2</v>
      </c>
      <c r="K1822" s="8">
        <f>+IF(Dumpadas[[#This Row],[ley]]&gt;0.03,0.03,Dumpadas[[#This Row],[ley]])</f>
        <v>1.0200000000000001E-2</v>
      </c>
      <c r="L1822" s="427"/>
      <c r="M1822" s="386">
        <v>29152</v>
      </c>
      <c r="N1822" s="386"/>
      <c r="O1822" s="7"/>
      <c r="P1822" s="10" t="str" cm="1">
        <f t="array" ref="P1822">INDEX(Rangos!$E$3:$E$16,MATCH(1,(Dumpadas[[#This Row],[ley]]&gt;=Rangos!$B$3:$B$16)*(Dumpadas[[#This Row],[ley]]&lt;=Rangos!$C$3:$C$16),0))</f>
        <v>B</v>
      </c>
      <c r="R1822" s="769"/>
      <c r="S1822" s="769" t="s">
        <v>2875</v>
      </c>
      <c r="T1822" s="369">
        <v>1</v>
      </c>
      <c r="U1822" s="369">
        <v>3.2</v>
      </c>
      <c r="V1822" s="10">
        <v>1.7299999999999999E-2</v>
      </c>
      <c r="Y1822" s="769"/>
      <c r="Z1822" s="769" t="s">
        <v>2875</v>
      </c>
      <c r="AA1822" s="369">
        <v>1</v>
      </c>
      <c r="AB1822" s="369">
        <v>3.2</v>
      </c>
      <c r="AC1822" s="10">
        <v>1.7299999999999999E-2</v>
      </c>
      <c r="AD1822" s="10">
        <v>1.7299999999999999E-2</v>
      </c>
    </row>
    <row r="1823" spans="2:30">
      <c r="B1823" s="535"/>
      <c r="C1823" s="535" t="s">
        <v>3817</v>
      </c>
      <c r="D1823" s="535" t="s">
        <v>3792</v>
      </c>
      <c r="E1823" s="535">
        <v>1826</v>
      </c>
      <c r="F1823" s="537" t="str">
        <f>Dumpadas[[#This Row],[punto]] &amp; " "&amp;Dumpadas[[#This Row],[jornada]]&amp;" " &amp; Dumpadas[[#This Row],[N°Acop]] &amp; " " &amp; TEXT(Dumpadas[[#This Row],[fecha ]], "dd-mm-yyyy")</f>
        <v>NIVEL 974 M4 6N L33 AM 1826 27-05-2026</v>
      </c>
      <c r="G1823" s="535" t="s">
        <v>14</v>
      </c>
      <c r="H1823" s="538">
        <v>46169</v>
      </c>
      <c r="I1823" s="535">
        <v>3.2</v>
      </c>
      <c r="J1823" s="539">
        <v>1.66E-2</v>
      </c>
      <c r="K1823" s="539">
        <f>+IF(Dumpadas[[#This Row],[ley]]&gt;0.03,0.03,Dumpadas[[#This Row],[ley]])</f>
        <v>1.66E-2</v>
      </c>
      <c r="L1823" s="539"/>
      <c r="M1823" s="535">
        <v>29152</v>
      </c>
      <c r="N1823" s="535"/>
      <c r="O1823" s="539"/>
      <c r="P1823" s="540" t="str" cm="1">
        <f t="array" ref="P1823">INDEX(Rangos!$E$3:$E$16,MATCH(1,(Dumpadas[[#This Row],[ley]]&gt;=Rangos!$B$3:$B$16)*(Dumpadas[[#This Row],[ley]]&lt;=Rangos!$C$3:$C$16),0))</f>
        <v>F</v>
      </c>
      <c r="R1823" s="769"/>
      <c r="S1823" s="769" t="s">
        <v>2876</v>
      </c>
      <c r="T1823" s="369">
        <v>1</v>
      </c>
      <c r="U1823" s="369">
        <v>3.2</v>
      </c>
      <c r="V1823" s="10">
        <v>2.0299999999999999E-2</v>
      </c>
      <c r="Y1823" s="769"/>
      <c r="Z1823" s="769" t="s">
        <v>2876</v>
      </c>
      <c r="AA1823" s="369">
        <v>1</v>
      </c>
      <c r="AB1823" s="369">
        <v>3.2</v>
      </c>
      <c r="AC1823" s="10">
        <v>2.0299999999999999E-2</v>
      </c>
      <c r="AD1823" s="10">
        <v>2.0299999999999999E-2</v>
      </c>
    </row>
    <row r="1824" spans="2:30">
      <c r="B1824" s="535"/>
      <c r="C1824" s="535" t="s">
        <v>3817</v>
      </c>
      <c r="D1824" s="535" t="s">
        <v>3792</v>
      </c>
      <c r="E1824" s="535">
        <v>1827</v>
      </c>
      <c r="F1824" s="537" t="str">
        <f>Dumpadas[[#This Row],[punto]] &amp; " "&amp;Dumpadas[[#This Row],[jornada]]&amp;" " &amp; Dumpadas[[#This Row],[N°Acop]] &amp; " " &amp; TEXT(Dumpadas[[#This Row],[fecha ]], "dd-mm-yyyy")</f>
        <v>NIVEL 974 M4 6N L33 AM 1827 27-05-2026</v>
      </c>
      <c r="G1824" s="535" t="s">
        <v>14</v>
      </c>
      <c r="H1824" s="538">
        <v>46169</v>
      </c>
      <c r="I1824" s="535">
        <v>3.2</v>
      </c>
      <c r="J1824" s="539">
        <v>1.6299999999999999E-2</v>
      </c>
      <c r="K1824" s="539">
        <f>+IF(Dumpadas[[#This Row],[ley]]&gt;0.03,0.03,Dumpadas[[#This Row],[ley]])</f>
        <v>1.6299999999999999E-2</v>
      </c>
      <c r="L1824" s="539"/>
      <c r="M1824" s="535">
        <v>29155</v>
      </c>
      <c r="N1824" s="535"/>
      <c r="O1824" s="539"/>
      <c r="P1824" s="540" t="str" cm="1">
        <f t="array" ref="P1824">INDEX(Rangos!$E$3:$E$16,MATCH(1,(Dumpadas[[#This Row],[ley]]&gt;=Rangos!$B$3:$B$16)*(Dumpadas[[#This Row],[ley]]&lt;=Rangos!$C$3:$C$16),0))</f>
        <v>F</v>
      </c>
      <c r="R1824" s="769"/>
      <c r="S1824" s="769" t="s">
        <v>2877</v>
      </c>
      <c r="T1824" s="369">
        <v>1</v>
      </c>
      <c r="U1824" s="369">
        <v>3.2</v>
      </c>
      <c r="V1824" s="10">
        <v>1.8700000000000001E-2</v>
      </c>
      <c r="Y1824" s="769"/>
      <c r="Z1824" s="769" t="s">
        <v>2877</v>
      </c>
      <c r="AA1824" s="369">
        <v>1</v>
      </c>
      <c r="AB1824" s="369">
        <v>3.2</v>
      </c>
      <c r="AC1824" s="10">
        <v>1.8700000000000001E-2</v>
      </c>
      <c r="AD1824" s="10">
        <v>1.8700000000000001E-2</v>
      </c>
    </row>
    <row r="1825" spans="2:30">
      <c r="B1825" s="535"/>
      <c r="C1825" s="535" t="s">
        <v>3817</v>
      </c>
      <c r="D1825" s="535" t="s">
        <v>3792</v>
      </c>
      <c r="E1825" s="535">
        <v>1828</v>
      </c>
      <c r="F1825" s="537" t="str">
        <f>Dumpadas[[#This Row],[punto]] &amp; " "&amp;Dumpadas[[#This Row],[jornada]]&amp;" " &amp; Dumpadas[[#This Row],[N°Acop]] &amp; " " &amp; TEXT(Dumpadas[[#This Row],[fecha ]], "dd-mm-yyyy")</f>
        <v>NIVEL 974 M4 6N L33 AM 1828 27-05-2026</v>
      </c>
      <c r="G1825" s="535" t="s">
        <v>14</v>
      </c>
      <c r="H1825" s="538">
        <v>46169</v>
      </c>
      <c r="I1825" s="535">
        <v>3.2</v>
      </c>
      <c r="J1825" s="539">
        <v>1.8700000000000001E-2</v>
      </c>
      <c r="K1825" s="539">
        <f>+IF(Dumpadas[[#This Row],[ley]]&gt;0.03,0.03,Dumpadas[[#This Row],[ley]])</f>
        <v>1.8700000000000001E-2</v>
      </c>
      <c r="L1825" s="539"/>
      <c r="M1825" s="535">
        <v>29155</v>
      </c>
      <c r="N1825" s="535"/>
      <c r="O1825" s="539"/>
      <c r="P1825" s="540" t="str" cm="1">
        <f t="array" ref="P1825">INDEX(Rangos!$E$3:$E$16,MATCH(1,(Dumpadas[[#This Row],[ley]]&gt;=Rangos!$B$3:$B$16)*(Dumpadas[[#This Row],[ley]]&lt;=Rangos!$C$3:$C$16),0))</f>
        <v>G</v>
      </c>
      <c r="R1825" s="769"/>
      <c r="S1825" s="769" t="s">
        <v>2878</v>
      </c>
      <c r="T1825" s="369">
        <v>1</v>
      </c>
      <c r="U1825" s="369">
        <v>3.2</v>
      </c>
      <c r="V1825" s="10">
        <v>2.1600000000000001E-2</v>
      </c>
      <c r="Y1825" s="769"/>
      <c r="Z1825" s="769" t="s">
        <v>2878</v>
      </c>
      <c r="AA1825" s="369">
        <v>1</v>
      </c>
      <c r="AB1825" s="369">
        <v>3.2</v>
      </c>
      <c r="AC1825" s="10">
        <v>2.1600000000000001E-2</v>
      </c>
      <c r="AD1825" s="10">
        <v>2.1600000000000001E-2</v>
      </c>
    </row>
    <row r="1826" spans="2:30">
      <c r="B1826" s="535"/>
      <c r="C1826" s="535" t="s">
        <v>3817</v>
      </c>
      <c r="D1826" s="535" t="s">
        <v>3792</v>
      </c>
      <c r="E1826" s="535">
        <v>1829</v>
      </c>
      <c r="F1826" s="537" t="str">
        <f>Dumpadas[[#This Row],[punto]] &amp; " "&amp;Dumpadas[[#This Row],[jornada]]&amp;" " &amp; Dumpadas[[#This Row],[N°Acop]] &amp; " " &amp; TEXT(Dumpadas[[#This Row],[fecha ]], "dd-mm-yyyy")</f>
        <v>NIVEL 974 M4 6N L33 AM 1829 27-05-2026</v>
      </c>
      <c r="G1826" s="535" t="s">
        <v>14</v>
      </c>
      <c r="H1826" s="538">
        <v>46169</v>
      </c>
      <c r="I1826" s="535">
        <v>3.2</v>
      </c>
      <c r="J1826" s="539">
        <v>1.47E-2</v>
      </c>
      <c r="K1826" s="539">
        <f>+IF(Dumpadas[[#This Row],[ley]]&gt;0.03,0.03,Dumpadas[[#This Row],[ley]])</f>
        <v>1.47E-2</v>
      </c>
      <c r="L1826" s="539"/>
      <c r="M1826" s="535">
        <v>29155</v>
      </c>
      <c r="N1826" s="535"/>
      <c r="O1826" s="539"/>
      <c r="P1826" s="540" t="str" cm="1">
        <f t="array" ref="P1826">INDEX(Rangos!$E$3:$E$16,MATCH(1,(Dumpadas[[#This Row],[ley]]&gt;=Rangos!$B$3:$B$16)*(Dumpadas[[#This Row],[ley]]&lt;=Rangos!$C$3:$C$16),0))</f>
        <v>E</v>
      </c>
      <c r="R1826" s="769"/>
      <c r="S1826" s="769" t="s">
        <v>2879</v>
      </c>
      <c r="T1826" s="369">
        <v>1</v>
      </c>
      <c r="U1826" s="369">
        <v>3.2</v>
      </c>
      <c r="V1826" s="10">
        <v>1.6E-2</v>
      </c>
      <c r="Y1826" s="769"/>
      <c r="Z1826" s="769" t="s">
        <v>2879</v>
      </c>
      <c r="AA1826" s="369">
        <v>1</v>
      </c>
      <c r="AB1826" s="369">
        <v>3.2</v>
      </c>
      <c r="AC1826" s="10">
        <v>1.6E-2</v>
      </c>
      <c r="AD1826" s="10">
        <v>1.6E-2</v>
      </c>
    </row>
    <row r="1827" spans="2:30">
      <c r="B1827" s="535"/>
      <c r="C1827" s="535" t="s">
        <v>3817</v>
      </c>
      <c r="D1827" s="535" t="s">
        <v>3792</v>
      </c>
      <c r="E1827" s="535">
        <v>1830</v>
      </c>
      <c r="F1827" s="537" t="str">
        <f>Dumpadas[[#This Row],[punto]] &amp; " "&amp;Dumpadas[[#This Row],[jornada]]&amp;" " &amp; Dumpadas[[#This Row],[N°Acop]] &amp; " " &amp; TEXT(Dumpadas[[#This Row],[fecha ]], "dd-mm-yyyy")</f>
        <v>NIVEL 974 M4 6N L33 AM 1830 27-05-2026</v>
      </c>
      <c r="G1827" s="535" t="s">
        <v>14</v>
      </c>
      <c r="H1827" s="538">
        <v>46169</v>
      </c>
      <c r="I1827" s="535">
        <v>3.2</v>
      </c>
      <c r="J1827" s="539">
        <v>1.6899999999999998E-2</v>
      </c>
      <c r="K1827" s="539">
        <f>+IF(Dumpadas[[#This Row],[ley]]&gt;0.03,0.03,Dumpadas[[#This Row],[ley]])</f>
        <v>1.6899999999999998E-2</v>
      </c>
      <c r="L1827" s="539"/>
      <c r="M1827" s="535">
        <v>29155</v>
      </c>
      <c r="N1827" s="535"/>
      <c r="O1827" s="539"/>
      <c r="P1827" s="540" t="str" cm="1">
        <f t="array" ref="P1827">INDEX(Rangos!$E$3:$E$16,MATCH(1,(Dumpadas[[#This Row],[ley]]&gt;=Rangos!$B$3:$B$16)*(Dumpadas[[#This Row],[ley]]&lt;=Rangos!$C$3:$C$16),0))</f>
        <v>F</v>
      </c>
      <c r="R1827" s="769"/>
      <c r="S1827" s="769" t="s">
        <v>2880</v>
      </c>
      <c r="T1827" s="369">
        <v>1</v>
      </c>
      <c r="U1827" s="369">
        <v>3.2</v>
      </c>
      <c r="V1827" s="10">
        <v>1.2800000000000001E-2</v>
      </c>
      <c r="Y1827" s="769"/>
      <c r="Z1827" s="769" t="s">
        <v>2880</v>
      </c>
      <c r="AA1827" s="369">
        <v>1</v>
      </c>
      <c r="AB1827" s="369">
        <v>3.2</v>
      </c>
      <c r="AC1827" s="10">
        <v>1.2800000000000001E-2</v>
      </c>
      <c r="AD1827" s="10">
        <v>1.2800000000000001E-2</v>
      </c>
    </row>
    <row r="1828" spans="2:30">
      <c r="B1828" s="535"/>
      <c r="C1828" s="535" t="s">
        <v>3817</v>
      </c>
      <c r="D1828" s="535" t="s">
        <v>3792</v>
      </c>
      <c r="E1828" s="535">
        <v>1831</v>
      </c>
      <c r="F1828" s="537" t="str">
        <f>Dumpadas[[#This Row],[punto]] &amp; " "&amp;Dumpadas[[#This Row],[jornada]]&amp;" " &amp; Dumpadas[[#This Row],[N°Acop]] &amp; " " &amp; TEXT(Dumpadas[[#This Row],[fecha ]], "dd-mm-yyyy")</f>
        <v>NIVEL 974 M4 6N L33 AM 1831 27-05-2026</v>
      </c>
      <c r="G1828" s="535" t="s">
        <v>14</v>
      </c>
      <c r="H1828" s="538">
        <v>46169</v>
      </c>
      <c r="I1828" s="535">
        <v>3.2</v>
      </c>
      <c r="J1828" s="539">
        <v>1.38E-2</v>
      </c>
      <c r="K1828" s="539">
        <f>+IF(Dumpadas[[#This Row],[ley]]&gt;0.03,0.03,Dumpadas[[#This Row],[ley]])</f>
        <v>1.38E-2</v>
      </c>
      <c r="L1828" s="539"/>
      <c r="M1828" s="535">
        <v>29155</v>
      </c>
      <c r="N1828" s="535"/>
      <c r="O1828" s="539"/>
      <c r="P1828" s="540" t="str" cm="1">
        <f t="array" ref="P1828">INDEX(Rangos!$E$3:$E$16,MATCH(1,(Dumpadas[[#This Row],[ley]]&gt;=Rangos!$B$3:$B$16)*(Dumpadas[[#This Row],[ley]]&lt;=Rangos!$C$3:$C$16),0))</f>
        <v>E</v>
      </c>
      <c r="R1828" s="769"/>
      <c r="S1828" s="769" t="s">
        <v>2881</v>
      </c>
      <c r="T1828" s="369">
        <v>1</v>
      </c>
      <c r="U1828" s="369">
        <v>3.2</v>
      </c>
      <c r="V1828" s="10">
        <v>1.35E-2</v>
      </c>
      <c r="Y1828" s="769"/>
      <c r="Z1828" s="769" t="s">
        <v>2881</v>
      </c>
      <c r="AA1828" s="369">
        <v>1</v>
      </c>
      <c r="AB1828" s="369">
        <v>3.2</v>
      </c>
      <c r="AC1828" s="10">
        <v>1.35E-2</v>
      </c>
      <c r="AD1828" s="10">
        <v>1.35E-2</v>
      </c>
    </row>
    <row r="1829" spans="2:30">
      <c r="B1829" s="535"/>
      <c r="C1829" s="535" t="s">
        <v>3817</v>
      </c>
      <c r="D1829" s="535" t="s">
        <v>3792</v>
      </c>
      <c r="E1829" s="535">
        <v>1832</v>
      </c>
      <c r="F1829" s="537" t="str">
        <f>Dumpadas[[#This Row],[punto]] &amp; " "&amp;Dumpadas[[#This Row],[jornada]]&amp;" " &amp; Dumpadas[[#This Row],[N°Acop]] &amp; " " &amp; TEXT(Dumpadas[[#This Row],[fecha ]], "dd-mm-yyyy")</f>
        <v>NIVEL 974 M4 6N L33 AM 1832 27-05-2026</v>
      </c>
      <c r="G1829" s="535" t="s">
        <v>14</v>
      </c>
      <c r="H1829" s="538">
        <v>46169</v>
      </c>
      <c r="I1829" s="535">
        <v>3.2</v>
      </c>
      <c r="J1829" s="539">
        <v>1.12E-2</v>
      </c>
      <c r="K1829" s="539">
        <f>+IF(Dumpadas[[#This Row],[ley]]&gt;0.03,0.03,Dumpadas[[#This Row],[ley]])</f>
        <v>1.12E-2</v>
      </c>
      <c r="L1829" s="539"/>
      <c r="M1829" s="535">
        <v>29155</v>
      </c>
      <c r="N1829" s="535"/>
      <c r="O1829" s="539"/>
      <c r="P1829" s="540" t="str" cm="1">
        <f t="array" ref="P1829">INDEX(Rangos!$E$3:$E$16,MATCH(1,(Dumpadas[[#This Row],[ley]]&gt;=Rangos!$B$3:$B$16)*(Dumpadas[[#This Row],[ley]]&lt;=Rangos!$C$3:$C$16),0))</f>
        <v>C</v>
      </c>
      <c r="R1829" s="769"/>
      <c r="S1829" s="769" t="s">
        <v>2882</v>
      </c>
      <c r="T1829" s="369">
        <v>1</v>
      </c>
      <c r="U1829" s="369">
        <v>3.2</v>
      </c>
      <c r="V1829" s="10">
        <v>2.1000000000000001E-2</v>
      </c>
      <c r="Y1829" s="769"/>
      <c r="Z1829" s="769" t="s">
        <v>2882</v>
      </c>
      <c r="AA1829" s="369">
        <v>1</v>
      </c>
      <c r="AB1829" s="369">
        <v>3.2</v>
      </c>
      <c r="AC1829" s="10">
        <v>2.1000000000000001E-2</v>
      </c>
      <c r="AD1829" s="10">
        <v>2.1000000000000001E-2</v>
      </c>
    </row>
    <row r="1830" spans="2:30">
      <c r="B1830" s="535"/>
      <c r="C1830" s="535" t="s">
        <v>3817</v>
      </c>
      <c r="D1830" s="535" t="s">
        <v>3792</v>
      </c>
      <c r="E1830" s="535">
        <v>1833</v>
      </c>
      <c r="F1830" s="537" t="str">
        <f>Dumpadas[[#This Row],[punto]] &amp; " "&amp;Dumpadas[[#This Row],[jornada]]&amp;" " &amp; Dumpadas[[#This Row],[N°Acop]] &amp; " " &amp; TEXT(Dumpadas[[#This Row],[fecha ]], "dd-mm-yyyy")</f>
        <v>NIVEL 974 M4 6N L33 AM 1833 27-05-2026</v>
      </c>
      <c r="G1830" s="535" t="s">
        <v>14</v>
      </c>
      <c r="H1830" s="538">
        <v>46169</v>
      </c>
      <c r="I1830" s="535">
        <v>3.2</v>
      </c>
      <c r="J1830" s="539">
        <v>1.4500000000000001E-2</v>
      </c>
      <c r="K1830" s="539">
        <f>+IF(Dumpadas[[#This Row],[ley]]&gt;0.03,0.03,Dumpadas[[#This Row],[ley]])</f>
        <v>1.4500000000000001E-2</v>
      </c>
      <c r="L1830" s="539"/>
      <c r="M1830" s="535">
        <v>29155</v>
      </c>
      <c r="N1830" s="535"/>
      <c r="O1830" s="539"/>
      <c r="P1830" s="540" t="str" cm="1">
        <f t="array" ref="P1830">INDEX(Rangos!$E$3:$E$16,MATCH(1,(Dumpadas[[#This Row],[ley]]&gt;=Rangos!$B$3:$B$16)*(Dumpadas[[#This Row],[ley]]&lt;=Rangos!$C$3:$C$16),0))</f>
        <v>E</v>
      </c>
      <c r="R1830" s="769"/>
      <c r="S1830" s="769" t="s">
        <v>2884</v>
      </c>
      <c r="T1830" s="369">
        <v>1</v>
      </c>
      <c r="U1830" s="369">
        <v>3.2</v>
      </c>
      <c r="V1830" s="10">
        <v>1.6899999999999998E-2</v>
      </c>
      <c r="Y1830" s="769"/>
      <c r="Z1830" s="769" t="s">
        <v>2884</v>
      </c>
      <c r="AA1830" s="369">
        <v>1</v>
      </c>
      <c r="AB1830" s="369">
        <v>3.2</v>
      </c>
      <c r="AC1830" s="10">
        <v>1.6899999999999998E-2</v>
      </c>
      <c r="AD1830" s="10">
        <v>1.6899999999999998E-2</v>
      </c>
    </row>
    <row r="1831" spans="2:30">
      <c r="B1831" s="675"/>
      <c r="C1831" s="773" t="s">
        <v>3793</v>
      </c>
      <c r="D1831" s="773" t="s">
        <v>227</v>
      </c>
      <c r="E1831" s="675">
        <v>1834</v>
      </c>
      <c r="F1831" s="410" t="str">
        <f>Dumpadas[[#This Row],[punto]] &amp; " "&amp;Dumpadas[[#This Row],[jornada]]&amp;" " &amp; Dumpadas[[#This Row],[N°Acop]] &amp; " " &amp; TEXT(Dumpadas[[#This Row],[fecha ]], "dd-mm-yyyy")</f>
        <v>NIVEL 974 M4 7S AM 1834 21-05-2026</v>
      </c>
      <c r="G1831" s="675" t="s">
        <v>14</v>
      </c>
      <c r="H1831" s="5">
        <v>46163</v>
      </c>
      <c r="I1831" s="675">
        <v>3.2</v>
      </c>
      <c r="J1831" s="8">
        <v>1.2800000000000001E-2</v>
      </c>
      <c r="K1831" s="8">
        <f>+IF(Dumpadas[[#This Row],[ley]]&gt;0.03,0.03,Dumpadas[[#This Row],[ley]])</f>
        <v>1.2800000000000001E-2</v>
      </c>
      <c r="L1831" s="427"/>
      <c r="M1831" s="386">
        <v>29155</v>
      </c>
      <c r="N1831" s="386"/>
      <c r="O1831" s="7"/>
      <c r="P1831" s="10" t="str" cm="1">
        <f t="array" ref="P1831">INDEX(Rangos!$E$3:$E$16,MATCH(1,(Dumpadas[[#This Row],[ley]]&gt;=Rangos!$B$3:$B$16)*(Dumpadas[[#This Row],[ley]]&lt;=Rangos!$C$3:$C$16),0))</f>
        <v>D</v>
      </c>
      <c r="R1831" s="769"/>
      <c r="S1831" s="769" t="s">
        <v>2885</v>
      </c>
      <c r="T1831" s="369">
        <v>1</v>
      </c>
      <c r="U1831" s="369">
        <v>3.2</v>
      </c>
      <c r="V1831" s="10">
        <v>1.5299999999999999E-2</v>
      </c>
      <c r="Y1831" s="769"/>
      <c r="Z1831" s="769" t="s">
        <v>2885</v>
      </c>
      <c r="AA1831" s="369">
        <v>1</v>
      </c>
      <c r="AB1831" s="369">
        <v>3.2</v>
      </c>
      <c r="AC1831" s="10">
        <v>1.5299999999999999E-2</v>
      </c>
      <c r="AD1831" s="10">
        <v>1.5299999999999999E-2</v>
      </c>
    </row>
    <row r="1832" spans="2:30">
      <c r="B1832" s="675"/>
      <c r="C1832" s="773" t="s">
        <v>3793</v>
      </c>
      <c r="D1832" s="773" t="s">
        <v>227</v>
      </c>
      <c r="E1832" s="675">
        <v>1835</v>
      </c>
      <c r="F1832" s="410" t="str">
        <f>Dumpadas[[#This Row],[punto]] &amp; " "&amp;Dumpadas[[#This Row],[jornada]]&amp;" " &amp; Dumpadas[[#This Row],[N°Acop]] &amp; " " &amp; TEXT(Dumpadas[[#This Row],[fecha ]], "dd-mm-yyyy")</f>
        <v>NIVEL 974 M4 7S AM 1835 21-05-2026</v>
      </c>
      <c r="G1832" s="675" t="s">
        <v>14</v>
      </c>
      <c r="H1832" s="5">
        <v>46163</v>
      </c>
      <c r="I1832" s="675">
        <v>3.2</v>
      </c>
      <c r="J1832" s="8">
        <v>1.4500000000000001E-2</v>
      </c>
      <c r="K1832" s="8">
        <f>+IF(Dumpadas[[#This Row],[ley]]&gt;0.03,0.03,Dumpadas[[#This Row],[ley]])</f>
        <v>1.4500000000000001E-2</v>
      </c>
      <c r="L1832" s="427"/>
      <c r="M1832" s="386">
        <v>29155</v>
      </c>
      <c r="N1832" s="386"/>
      <c r="O1832" s="7"/>
      <c r="P1832" s="10" t="str" cm="1">
        <f t="array" ref="P1832">INDEX(Rangos!$E$3:$E$16,MATCH(1,(Dumpadas[[#This Row],[ley]]&gt;=Rangos!$B$3:$B$16)*(Dumpadas[[#This Row],[ley]]&lt;=Rangos!$C$3:$C$16),0))</f>
        <v>E</v>
      </c>
      <c r="R1832" s="769"/>
      <c r="S1832" s="769" t="s">
        <v>2886</v>
      </c>
      <c r="T1832" s="369">
        <v>1</v>
      </c>
      <c r="U1832" s="369">
        <v>3.2</v>
      </c>
      <c r="V1832" s="10">
        <v>1.44E-2</v>
      </c>
      <c r="Y1832" s="769"/>
      <c r="Z1832" s="769" t="s">
        <v>2886</v>
      </c>
      <c r="AA1832" s="369">
        <v>1</v>
      </c>
      <c r="AB1832" s="369">
        <v>3.2</v>
      </c>
      <c r="AC1832" s="10">
        <v>1.44E-2</v>
      </c>
      <c r="AD1832" s="10">
        <v>1.44E-2</v>
      </c>
    </row>
    <row r="1833" spans="2:30">
      <c r="B1833" s="675"/>
      <c r="C1833" s="773" t="s">
        <v>3793</v>
      </c>
      <c r="D1833" s="773" t="s">
        <v>227</v>
      </c>
      <c r="E1833" s="675">
        <v>1836</v>
      </c>
      <c r="F1833" s="410" t="str">
        <f>Dumpadas[[#This Row],[punto]] &amp; " "&amp;Dumpadas[[#This Row],[jornada]]&amp;" " &amp; Dumpadas[[#This Row],[N°Acop]] &amp; " " &amp; TEXT(Dumpadas[[#This Row],[fecha ]], "dd-mm-yyyy")</f>
        <v>NIVEL 974 M4 7S AM 1836 21-05-2026</v>
      </c>
      <c r="G1833" s="675" t="s">
        <v>14</v>
      </c>
      <c r="H1833" s="5">
        <v>46163</v>
      </c>
      <c r="I1833" s="675">
        <v>3.2</v>
      </c>
      <c r="J1833" s="8">
        <v>1.4500000000000001E-2</v>
      </c>
      <c r="K1833" s="8">
        <f>+IF(Dumpadas[[#This Row],[ley]]&gt;0.03,0.03,Dumpadas[[#This Row],[ley]])</f>
        <v>1.4500000000000001E-2</v>
      </c>
      <c r="L1833" s="427"/>
      <c r="M1833" s="386">
        <v>29155</v>
      </c>
      <c r="N1833" s="386"/>
      <c r="O1833" s="7"/>
      <c r="P1833" s="10" t="str" cm="1">
        <f t="array" ref="P1833">INDEX(Rangos!$E$3:$E$16,MATCH(1,(Dumpadas[[#This Row],[ley]]&gt;=Rangos!$B$3:$B$16)*(Dumpadas[[#This Row],[ley]]&lt;=Rangos!$C$3:$C$16),0))</f>
        <v>E</v>
      </c>
      <c r="R1833" s="769"/>
      <c r="S1833" s="769" t="s">
        <v>2887</v>
      </c>
      <c r="T1833" s="369">
        <v>1</v>
      </c>
      <c r="U1833" s="369">
        <v>3.2</v>
      </c>
      <c r="V1833" s="10">
        <v>1.12E-2</v>
      </c>
      <c r="Y1833" s="769"/>
      <c r="Z1833" s="769" t="s">
        <v>2887</v>
      </c>
      <c r="AA1833" s="369">
        <v>1</v>
      </c>
      <c r="AB1833" s="369">
        <v>3.2</v>
      </c>
      <c r="AC1833" s="10">
        <v>1.12E-2</v>
      </c>
      <c r="AD1833" s="10">
        <v>1.12E-2</v>
      </c>
    </row>
    <row r="1834" spans="2:30">
      <c r="B1834" s="675"/>
      <c r="C1834" s="773" t="s">
        <v>3793</v>
      </c>
      <c r="D1834" s="773" t="s">
        <v>227</v>
      </c>
      <c r="E1834" s="675">
        <v>1837</v>
      </c>
      <c r="F1834" s="410" t="str">
        <f>Dumpadas[[#This Row],[punto]] &amp; " "&amp;Dumpadas[[#This Row],[jornada]]&amp;" " &amp; Dumpadas[[#This Row],[N°Acop]] &amp; " " &amp; TEXT(Dumpadas[[#This Row],[fecha ]], "dd-mm-yyyy")</f>
        <v>NIVEL 974 M4 7S AM 1837 21-05-2026</v>
      </c>
      <c r="G1834" s="675" t="s">
        <v>14</v>
      </c>
      <c r="H1834" s="5">
        <v>46163</v>
      </c>
      <c r="I1834" s="675">
        <v>3.2</v>
      </c>
      <c r="J1834" s="8">
        <v>1.04E-2</v>
      </c>
      <c r="K1834" s="8">
        <f>+IF(Dumpadas[[#This Row],[ley]]&gt;0.03,0.03,Dumpadas[[#This Row],[ley]])</f>
        <v>1.04E-2</v>
      </c>
      <c r="L1834" s="427"/>
      <c r="M1834" s="386">
        <v>29155</v>
      </c>
      <c r="N1834" s="386"/>
      <c r="O1834" s="7"/>
      <c r="P1834" s="10" t="str" cm="1">
        <f t="array" ref="P1834">INDEX(Rangos!$E$3:$E$16,MATCH(1,(Dumpadas[[#This Row],[ley]]&gt;=Rangos!$B$3:$B$16)*(Dumpadas[[#This Row],[ley]]&lt;=Rangos!$C$3:$C$16),0))</f>
        <v>B</v>
      </c>
      <c r="R1834" s="769"/>
      <c r="S1834" s="769" t="s">
        <v>2888</v>
      </c>
      <c r="T1834" s="369">
        <v>1</v>
      </c>
      <c r="U1834" s="369">
        <v>3.2</v>
      </c>
      <c r="V1834" s="10">
        <v>1.4500000000000001E-2</v>
      </c>
      <c r="Y1834" s="769"/>
      <c r="Z1834" s="769" t="s">
        <v>2888</v>
      </c>
      <c r="AA1834" s="369">
        <v>1</v>
      </c>
      <c r="AB1834" s="369">
        <v>3.2</v>
      </c>
      <c r="AC1834" s="10">
        <v>1.4500000000000001E-2</v>
      </c>
      <c r="AD1834" s="10">
        <v>1.4500000000000001E-2</v>
      </c>
    </row>
    <row r="1835" spans="2:30">
      <c r="B1835" s="675"/>
      <c r="C1835" s="773" t="s">
        <v>3793</v>
      </c>
      <c r="D1835" s="773" t="s">
        <v>227</v>
      </c>
      <c r="E1835" s="675">
        <v>1838</v>
      </c>
      <c r="F1835" s="410" t="str">
        <f>Dumpadas[[#This Row],[punto]] &amp; " "&amp;Dumpadas[[#This Row],[jornada]]&amp;" " &amp; Dumpadas[[#This Row],[N°Acop]] &amp; " " &amp; TEXT(Dumpadas[[#This Row],[fecha ]], "dd-mm-yyyy")</f>
        <v>NIVEL 974 M4 7S AM 1838 21-05-2026</v>
      </c>
      <c r="G1835" s="675" t="s">
        <v>14</v>
      </c>
      <c r="H1835" s="5">
        <v>46163</v>
      </c>
      <c r="I1835" s="675">
        <v>3.2</v>
      </c>
      <c r="J1835" s="8">
        <v>0.01</v>
      </c>
      <c r="K1835" s="8">
        <f>+IF(Dumpadas[[#This Row],[ley]]&gt;0.03,0.03,Dumpadas[[#This Row],[ley]])</f>
        <v>0.01</v>
      </c>
      <c r="L1835" s="427"/>
      <c r="M1835" s="386">
        <v>29157</v>
      </c>
      <c r="N1835" s="386"/>
      <c r="O1835" s="7"/>
      <c r="P1835" s="10" t="str" cm="1">
        <f t="array" ref="P1835">INDEX(Rangos!$E$3:$E$16,MATCH(1,(Dumpadas[[#This Row],[ley]]&gt;=Rangos!$B$3:$B$16)*(Dumpadas[[#This Row],[ley]]&lt;=Rangos!$C$3:$C$16),0))</f>
        <v>B</v>
      </c>
      <c r="R1835" s="769"/>
      <c r="S1835" s="769" t="s">
        <v>2889</v>
      </c>
      <c r="T1835" s="369">
        <v>1</v>
      </c>
      <c r="U1835" s="369">
        <v>3.2</v>
      </c>
      <c r="V1835" s="10">
        <v>8.3999999999999995E-3</v>
      </c>
      <c r="Y1835" s="769"/>
      <c r="Z1835" s="769" t="s">
        <v>2889</v>
      </c>
      <c r="AA1835" s="369">
        <v>1</v>
      </c>
      <c r="AB1835" s="369">
        <v>3.2</v>
      </c>
      <c r="AC1835" s="10">
        <v>8.3999999999999995E-3</v>
      </c>
      <c r="AD1835" s="10">
        <v>8.3999999999999995E-3</v>
      </c>
    </row>
    <row r="1836" spans="2:30">
      <c r="B1836" s="675"/>
      <c r="C1836" s="773" t="s">
        <v>3793</v>
      </c>
      <c r="D1836" s="773" t="s">
        <v>227</v>
      </c>
      <c r="E1836" s="675">
        <v>1839</v>
      </c>
      <c r="F1836" s="410" t="str">
        <f>Dumpadas[[#This Row],[punto]] &amp; " "&amp;Dumpadas[[#This Row],[jornada]]&amp;" " &amp; Dumpadas[[#This Row],[N°Acop]] &amp; " " &amp; TEXT(Dumpadas[[#This Row],[fecha ]], "dd-mm-yyyy")</f>
        <v>NIVEL 974 M4 7S AM 1839 21-05-2026</v>
      </c>
      <c r="G1836" s="675" t="s">
        <v>14</v>
      </c>
      <c r="H1836" s="5">
        <v>46163</v>
      </c>
      <c r="I1836" s="675">
        <v>3.2</v>
      </c>
      <c r="J1836" s="8">
        <v>8.9999999999999993E-3</v>
      </c>
      <c r="K1836" s="8">
        <f>+IF(Dumpadas[[#This Row],[ley]]&gt;0.03,0.03,Dumpadas[[#This Row],[ley]])</f>
        <v>8.9999999999999993E-3</v>
      </c>
      <c r="L1836" s="427"/>
      <c r="M1836" s="386">
        <v>29157</v>
      </c>
      <c r="N1836" s="386"/>
      <c r="O1836" s="7"/>
      <c r="P1836" s="10" t="str" cm="1">
        <f t="array" ref="P1836">INDEX(Rangos!$E$3:$E$16,MATCH(1,(Dumpadas[[#This Row],[ley]]&gt;=Rangos!$B$3:$B$16)*(Dumpadas[[#This Row],[ley]]&lt;=Rangos!$C$3:$C$16),0))</f>
        <v>B</v>
      </c>
      <c r="R1836" s="769"/>
      <c r="S1836" s="769" t="s">
        <v>2890</v>
      </c>
      <c r="T1836" s="369">
        <v>1</v>
      </c>
      <c r="U1836" s="369">
        <v>3.2</v>
      </c>
      <c r="V1836" s="10">
        <v>1.06E-2</v>
      </c>
      <c r="Y1836" s="769"/>
      <c r="Z1836" s="769" t="s">
        <v>2890</v>
      </c>
      <c r="AA1836" s="369">
        <v>1</v>
      </c>
      <c r="AB1836" s="369">
        <v>3.2</v>
      </c>
      <c r="AC1836" s="10">
        <v>1.06E-2</v>
      </c>
      <c r="AD1836" s="10">
        <v>1.06E-2</v>
      </c>
    </row>
    <row r="1837" spans="2:30">
      <c r="B1837" s="675"/>
      <c r="C1837" s="773" t="s">
        <v>3793</v>
      </c>
      <c r="D1837" s="773" t="s">
        <v>227</v>
      </c>
      <c r="E1837" s="675">
        <v>1840</v>
      </c>
      <c r="F1837" s="410" t="str">
        <f>Dumpadas[[#This Row],[punto]] &amp; " "&amp;Dumpadas[[#This Row],[jornada]]&amp;" " &amp; Dumpadas[[#This Row],[N°Acop]] &amp; " " &amp; TEXT(Dumpadas[[#This Row],[fecha ]], "dd-mm-yyyy")</f>
        <v>NIVEL 974 M4 7S AM 1840 21-05-2026</v>
      </c>
      <c r="G1837" s="675" t="s">
        <v>14</v>
      </c>
      <c r="H1837" s="5">
        <v>46163</v>
      </c>
      <c r="I1837" s="675">
        <v>3.2</v>
      </c>
      <c r="J1837" s="8">
        <v>1.04E-2</v>
      </c>
      <c r="K1837" s="8">
        <f>+IF(Dumpadas[[#This Row],[ley]]&gt;0.03,0.03,Dumpadas[[#This Row],[ley]])</f>
        <v>1.04E-2</v>
      </c>
      <c r="L1837" s="427"/>
      <c r="M1837" s="386">
        <v>29157</v>
      </c>
      <c r="N1837" s="386"/>
      <c r="O1837" s="7"/>
      <c r="P1837" s="10" t="str" cm="1">
        <f t="array" ref="P1837">INDEX(Rangos!$E$3:$E$16,MATCH(1,(Dumpadas[[#This Row],[ley]]&gt;=Rangos!$B$3:$B$16)*(Dumpadas[[#This Row],[ley]]&lt;=Rangos!$C$3:$C$16),0))</f>
        <v>B</v>
      </c>
      <c r="R1837" s="769"/>
      <c r="S1837" s="769" t="s">
        <v>2891</v>
      </c>
      <c r="T1837" s="369">
        <v>1</v>
      </c>
      <c r="U1837" s="369">
        <v>3.2</v>
      </c>
      <c r="V1837" s="10">
        <v>7.7000000000000002E-3</v>
      </c>
      <c r="Y1837" s="769"/>
      <c r="Z1837" s="769" t="s">
        <v>2891</v>
      </c>
      <c r="AA1837" s="369">
        <v>1</v>
      </c>
      <c r="AB1837" s="369">
        <v>3.2</v>
      </c>
      <c r="AC1837" s="10">
        <v>7.7000000000000002E-3</v>
      </c>
      <c r="AD1837" s="10">
        <v>7.7000000000000002E-3</v>
      </c>
    </row>
    <row r="1838" spans="2:30">
      <c r="B1838" s="535"/>
      <c r="C1838" s="535" t="s">
        <v>3804</v>
      </c>
      <c r="D1838" s="535" t="s">
        <v>3792</v>
      </c>
      <c r="E1838" s="535">
        <v>1841</v>
      </c>
      <c r="F1838" s="537" t="str">
        <f>Dumpadas[[#This Row],[punto]] &amp; " "&amp;Dumpadas[[#This Row],[jornada]]&amp;" " &amp; Dumpadas[[#This Row],[N°Acop]] &amp; " " &amp; TEXT(Dumpadas[[#This Row],[fecha ]], "dd-mm-yyyy")</f>
        <v>NIVEL 974 M4 7S L32 AM 1841 27-05-2026</v>
      </c>
      <c r="G1838" s="535" t="s">
        <v>14</v>
      </c>
      <c r="H1838" s="538">
        <v>46169</v>
      </c>
      <c r="I1838" s="535">
        <v>3.2</v>
      </c>
      <c r="J1838" s="539">
        <v>1.44E-2</v>
      </c>
      <c r="K1838" s="539">
        <f>+IF(Dumpadas[[#This Row],[ley]]&gt;0.03,0.03,Dumpadas[[#This Row],[ley]])</f>
        <v>1.44E-2</v>
      </c>
      <c r="L1838" s="539"/>
      <c r="M1838" s="535">
        <v>29157</v>
      </c>
      <c r="N1838" s="535"/>
      <c r="O1838" s="539"/>
      <c r="P1838" s="540" t="str" cm="1">
        <f t="array" ref="P1838">INDEX(Rangos!$E$3:$E$16,MATCH(1,(Dumpadas[[#This Row],[ley]]&gt;=Rangos!$B$3:$B$16)*(Dumpadas[[#This Row],[ley]]&lt;=Rangos!$C$3:$C$16),0))</f>
        <v>E</v>
      </c>
      <c r="R1838" s="769"/>
      <c r="S1838" s="769" t="s">
        <v>2892</v>
      </c>
      <c r="T1838" s="369">
        <v>1</v>
      </c>
      <c r="U1838" s="369">
        <v>3.2</v>
      </c>
      <c r="V1838" s="10">
        <v>7.1999999999999998E-3</v>
      </c>
      <c r="Y1838" s="769"/>
      <c r="Z1838" s="769" t="s">
        <v>2892</v>
      </c>
      <c r="AA1838" s="369">
        <v>1</v>
      </c>
      <c r="AB1838" s="369">
        <v>3.2</v>
      </c>
      <c r="AC1838" s="10">
        <v>7.1999999999999998E-3</v>
      </c>
      <c r="AD1838" s="10">
        <v>7.1999999999999998E-3</v>
      </c>
    </row>
    <row r="1839" spans="2:30">
      <c r="B1839" s="535"/>
      <c r="C1839" s="535" t="s">
        <v>3804</v>
      </c>
      <c r="D1839" s="535" t="s">
        <v>3792</v>
      </c>
      <c r="E1839" s="535">
        <v>1842</v>
      </c>
      <c r="F1839" s="537" t="str">
        <f>Dumpadas[[#This Row],[punto]] &amp; " "&amp;Dumpadas[[#This Row],[jornada]]&amp;" " &amp; Dumpadas[[#This Row],[N°Acop]] &amp; " " &amp; TEXT(Dumpadas[[#This Row],[fecha ]], "dd-mm-yyyy")</f>
        <v>NIVEL 974 M4 7S L32 AM 1842 27-05-2026</v>
      </c>
      <c r="G1839" s="535" t="s">
        <v>14</v>
      </c>
      <c r="H1839" s="538">
        <v>46169</v>
      </c>
      <c r="I1839" s="535">
        <v>3.2</v>
      </c>
      <c r="J1839" s="539">
        <v>1.0200000000000001E-2</v>
      </c>
      <c r="K1839" s="539">
        <f>+IF(Dumpadas[[#This Row],[ley]]&gt;0.03,0.03,Dumpadas[[#This Row],[ley]])</f>
        <v>1.0200000000000001E-2</v>
      </c>
      <c r="L1839" s="539"/>
      <c r="M1839" s="535">
        <v>29157</v>
      </c>
      <c r="N1839" s="535"/>
      <c r="O1839" s="539"/>
      <c r="P1839" s="540" t="str" cm="1">
        <f t="array" ref="P1839">INDEX(Rangos!$E$3:$E$16,MATCH(1,(Dumpadas[[#This Row],[ley]]&gt;=Rangos!$B$3:$B$16)*(Dumpadas[[#This Row],[ley]]&lt;=Rangos!$C$3:$C$16),0))</f>
        <v>B</v>
      </c>
      <c r="R1839" s="769"/>
      <c r="S1839" s="769" t="s">
        <v>2893</v>
      </c>
      <c r="T1839" s="369">
        <v>1</v>
      </c>
      <c r="U1839" s="369">
        <v>3.2</v>
      </c>
      <c r="V1839" s="10">
        <v>1.0999999999999999E-2</v>
      </c>
      <c r="Y1839" s="769"/>
      <c r="Z1839" s="769" t="s">
        <v>2893</v>
      </c>
      <c r="AA1839" s="369">
        <v>1</v>
      </c>
      <c r="AB1839" s="369">
        <v>3.2</v>
      </c>
      <c r="AC1839" s="10">
        <v>1.0999999999999999E-2</v>
      </c>
      <c r="AD1839" s="10">
        <v>1.0999999999999999E-2</v>
      </c>
    </row>
    <row r="1840" spans="2:30">
      <c r="B1840" s="535"/>
      <c r="C1840" s="535" t="s">
        <v>3804</v>
      </c>
      <c r="D1840" s="535" t="s">
        <v>3792</v>
      </c>
      <c r="E1840" s="535">
        <v>1843</v>
      </c>
      <c r="F1840" s="537" t="str">
        <f>Dumpadas[[#This Row],[punto]] &amp; " "&amp;Dumpadas[[#This Row],[jornada]]&amp;" " &amp; Dumpadas[[#This Row],[N°Acop]] &amp; " " &amp; TEXT(Dumpadas[[#This Row],[fecha ]], "dd-mm-yyyy")</f>
        <v>NIVEL 974 M4 7S L32 AM 1843 27-05-2026</v>
      </c>
      <c r="G1840" s="535" t="s">
        <v>14</v>
      </c>
      <c r="H1840" s="538">
        <v>46169</v>
      </c>
      <c r="I1840" s="535">
        <v>3.2</v>
      </c>
      <c r="J1840" s="539">
        <v>1.1599999999999999E-2</v>
      </c>
      <c r="K1840" s="539">
        <f>+IF(Dumpadas[[#This Row],[ley]]&gt;0.03,0.03,Dumpadas[[#This Row],[ley]])</f>
        <v>1.1599999999999999E-2</v>
      </c>
      <c r="L1840" s="539"/>
      <c r="M1840" s="535">
        <v>29157</v>
      </c>
      <c r="N1840" s="535"/>
      <c r="O1840" s="539"/>
      <c r="P1840" s="540" t="str" cm="1">
        <f t="array" ref="P1840">INDEX(Rangos!$E$3:$E$16,MATCH(1,(Dumpadas[[#This Row],[ley]]&gt;=Rangos!$B$3:$B$16)*(Dumpadas[[#This Row],[ley]]&lt;=Rangos!$C$3:$C$16),0))</f>
        <v>C</v>
      </c>
      <c r="R1840" s="769"/>
      <c r="S1840" s="769" t="s">
        <v>2894</v>
      </c>
      <c r="T1840" s="369">
        <v>1</v>
      </c>
      <c r="U1840" s="369">
        <v>3.2</v>
      </c>
      <c r="V1840" s="10">
        <v>9.5999999999999992E-3</v>
      </c>
      <c r="Y1840" s="769"/>
      <c r="Z1840" s="769" t="s">
        <v>2894</v>
      </c>
      <c r="AA1840" s="369">
        <v>1</v>
      </c>
      <c r="AB1840" s="369">
        <v>3.2</v>
      </c>
      <c r="AC1840" s="10">
        <v>9.5999999999999992E-3</v>
      </c>
      <c r="AD1840" s="10">
        <v>9.5999999999999992E-3</v>
      </c>
    </row>
    <row r="1841" spans="2:30">
      <c r="B1841" s="675"/>
      <c r="C1841" s="773" t="s">
        <v>3793</v>
      </c>
      <c r="D1841" s="773" t="s">
        <v>227</v>
      </c>
      <c r="E1841" s="675">
        <v>1844</v>
      </c>
      <c r="F1841" s="410" t="str">
        <f>Dumpadas[[#This Row],[punto]] &amp; " "&amp;Dumpadas[[#This Row],[jornada]]&amp;" " &amp; Dumpadas[[#This Row],[N°Acop]] &amp; " " &amp; TEXT(Dumpadas[[#This Row],[fecha ]], "dd-mm-yyyy")</f>
        <v>NIVEL 974 M4 7S AM 1844 27-05-2026</v>
      </c>
      <c r="G1841" s="675" t="s">
        <v>14</v>
      </c>
      <c r="H1841" s="5">
        <v>46169</v>
      </c>
      <c r="I1841" s="675">
        <v>3.2</v>
      </c>
      <c r="J1841" s="8">
        <v>1.3599999999999999E-2</v>
      </c>
      <c r="K1841" s="8">
        <f>+IF(Dumpadas[[#This Row],[ley]]&gt;0.03,0.03,Dumpadas[[#This Row],[ley]])</f>
        <v>1.3599999999999999E-2</v>
      </c>
      <c r="L1841" s="427"/>
      <c r="M1841" s="386">
        <v>29157</v>
      </c>
      <c r="N1841" s="386"/>
      <c r="O1841" s="7"/>
      <c r="P1841" s="10" t="str" cm="1">
        <f t="array" ref="P1841">INDEX(Rangos!$E$3:$E$16,MATCH(1,(Dumpadas[[#This Row],[ley]]&gt;=Rangos!$B$3:$B$16)*(Dumpadas[[#This Row],[ley]]&lt;=Rangos!$C$3:$C$16),0))</f>
        <v>E</v>
      </c>
      <c r="R1841" s="769"/>
      <c r="S1841" s="769" t="s">
        <v>2895</v>
      </c>
      <c r="T1841" s="369">
        <v>1</v>
      </c>
      <c r="U1841" s="369">
        <v>3.2</v>
      </c>
      <c r="V1841" s="10">
        <v>7.4000000000000003E-3</v>
      </c>
      <c r="Y1841" s="769"/>
      <c r="Z1841" s="769" t="s">
        <v>2895</v>
      </c>
      <c r="AA1841" s="369">
        <v>1</v>
      </c>
      <c r="AB1841" s="369">
        <v>3.2</v>
      </c>
      <c r="AC1841" s="10">
        <v>7.4000000000000003E-3</v>
      </c>
      <c r="AD1841" s="10">
        <v>7.4000000000000003E-3</v>
      </c>
    </row>
    <row r="1842" spans="2:30">
      <c r="B1842" s="675"/>
      <c r="C1842" s="773" t="s">
        <v>3793</v>
      </c>
      <c r="D1842" s="773" t="s">
        <v>227</v>
      </c>
      <c r="E1842" s="675">
        <v>1845</v>
      </c>
      <c r="F1842" s="410" t="str">
        <f>Dumpadas[[#This Row],[punto]] &amp; " "&amp;Dumpadas[[#This Row],[jornada]]&amp;" " &amp; Dumpadas[[#This Row],[N°Acop]] &amp; " " &amp; TEXT(Dumpadas[[#This Row],[fecha ]], "dd-mm-yyyy")</f>
        <v>NIVEL 974 M4 7S AM 1845 27-05-2026</v>
      </c>
      <c r="G1842" s="675" t="s">
        <v>14</v>
      </c>
      <c r="H1842" s="5">
        <v>46169</v>
      </c>
      <c r="I1842" s="675">
        <v>3.2</v>
      </c>
      <c r="J1842" s="8">
        <v>1.4999999999999999E-2</v>
      </c>
      <c r="K1842" s="8">
        <f>+IF(Dumpadas[[#This Row],[ley]]&gt;0.03,0.03,Dumpadas[[#This Row],[ley]])</f>
        <v>1.4999999999999999E-2</v>
      </c>
      <c r="L1842" s="427"/>
      <c r="M1842" s="386">
        <v>29157</v>
      </c>
      <c r="N1842" s="386"/>
      <c r="O1842" s="7"/>
      <c r="P1842" s="10" t="str" cm="1">
        <f t="array" ref="P1842">INDEX(Rangos!$E$3:$E$16,MATCH(1,(Dumpadas[[#This Row],[ley]]&gt;=Rangos!$B$3:$B$16)*(Dumpadas[[#This Row],[ley]]&lt;=Rangos!$C$3:$C$16),0))</f>
        <v>F</v>
      </c>
      <c r="R1842" s="769"/>
      <c r="S1842" s="769" t="s">
        <v>2896</v>
      </c>
      <c r="T1842" s="369">
        <v>1</v>
      </c>
      <c r="U1842" s="369">
        <v>3.2</v>
      </c>
      <c r="V1842" s="10">
        <v>5.5999999999999999E-3</v>
      </c>
      <c r="Y1842" s="769"/>
      <c r="Z1842" s="769" t="s">
        <v>2896</v>
      </c>
      <c r="AA1842" s="369">
        <v>1</v>
      </c>
      <c r="AB1842" s="369">
        <v>3.2</v>
      </c>
      <c r="AC1842" s="10">
        <v>5.5999999999999999E-3</v>
      </c>
      <c r="AD1842" s="10">
        <v>5.5999999999999999E-3</v>
      </c>
    </row>
    <row r="1843" spans="2:30">
      <c r="B1843" s="675"/>
      <c r="C1843" s="773" t="s">
        <v>3793</v>
      </c>
      <c r="D1843" s="773" t="s">
        <v>227</v>
      </c>
      <c r="E1843" s="675">
        <v>1846</v>
      </c>
      <c r="F1843" s="410" t="str">
        <f>Dumpadas[[#This Row],[punto]] &amp; " "&amp;Dumpadas[[#This Row],[jornada]]&amp;" " &amp; Dumpadas[[#This Row],[N°Acop]] &amp; " " &amp; TEXT(Dumpadas[[#This Row],[fecha ]], "dd-mm-yyyy")</f>
        <v>NIVEL 974 M4 7S AM 1846 27-05-2026</v>
      </c>
      <c r="G1843" s="675" t="s">
        <v>14</v>
      </c>
      <c r="H1843" s="5">
        <v>46169</v>
      </c>
      <c r="I1843" s="675">
        <v>3.2</v>
      </c>
      <c r="J1843" s="8">
        <v>1.18E-2</v>
      </c>
      <c r="K1843" s="8">
        <f>+IF(Dumpadas[[#This Row],[ley]]&gt;0.03,0.03,Dumpadas[[#This Row],[ley]])</f>
        <v>1.18E-2</v>
      </c>
      <c r="L1843" s="427"/>
      <c r="M1843" s="386">
        <v>29157</v>
      </c>
      <c r="N1843" s="386"/>
      <c r="O1843" s="7"/>
      <c r="P1843" s="10" t="str" cm="1">
        <f t="array" ref="P1843">INDEX(Rangos!$E$3:$E$16,MATCH(1,(Dumpadas[[#This Row],[ley]]&gt;=Rangos!$B$3:$B$16)*(Dumpadas[[#This Row],[ley]]&lt;=Rangos!$C$3:$C$16),0))</f>
        <v>C</v>
      </c>
      <c r="R1843" s="769"/>
      <c r="S1843" s="769" t="s">
        <v>2897</v>
      </c>
      <c r="T1843" s="369">
        <v>1</v>
      </c>
      <c r="U1843" s="369">
        <v>3.2</v>
      </c>
      <c r="V1843" s="10">
        <v>0.01</v>
      </c>
      <c r="Y1843" s="769"/>
      <c r="Z1843" s="769" t="s">
        <v>2897</v>
      </c>
      <c r="AA1843" s="369">
        <v>1</v>
      </c>
      <c r="AB1843" s="369">
        <v>3.2</v>
      </c>
      <c r="AC1843" s="10">
        <v>0.01</v>
      </c>
      <c r="AD1843" s="10">
        <v>0.01</v>
      </c>
    </row>
    <row r="1844" spans="2:30">
      <c r="B1844" s="535"/>
      <c r="C1844" s="535" t="s">
        <v>3814</v>
      </c>
      <c r="D1844" s="535" t="s">
        <v>3792</v>
      </c>
      <c r="E1844" s="535">
        <v>1847</v>
      </c>
      <c r="F1844" s="537" t="str">
        <f>Dumpadas[[#This Row],[punto]] &amp; " "&amp;Dumpadas[[#This Row],[jornada]]&amp;" " &amp; Dumpadas[[#This Row],[N°Acop]] &amp; " " &amp; TEXT(Dumpadas[[#This Row],[fecha ]], "dd-mm-yyyy")</f>
        <v>NIVEL 974 M4 7S L30 AM 1847 28-05-2026</v>
      </c>
      <c r="G1844" s="535" t="s">
        <v>14</v>
      </c>
      <c r="H1844" s="538">
        <v>46170</v>
      </c>
      <c r="I1844" s="535">
        <v>3.2</v>
      </c>
      <c r="J1844" s="539">
        <v>1.9300000000000001E-2</v>
      </c>
      <c r="K1844" s="539">
        <f>+IF(Dumpadas[[#This Row],[ley]]&gt;0.03,0.03,Dumpadas[[#This Row],[ley]])</f>
        <v>1.9300000000000001E-2</v>
      </c>
      <c r="L1844" s="539"/>
      <c r="M1844" s="535">
        <v>29158</v>
      </c>
      <c r="N1844" s="535"/>
      <c r="O1844" s="539"/>
      <c r="P1844" s="540" t="str" cm="1">
        <f t="array" ref="P1844">INDEX(Rangos!$E$3:$E$16,MATCH(1,(Dumpadas[[#This Row],[ley]]&gt;=Rangos!$B$3:$B$16)*(Dumpadas[[#This Row],[ley]]&lt;=Rangos!$C$3:$C$16),0))</f>
        <v>H</v>
      </c>
      <c r="R1844" s="769"/>
      <c r="S1844" s="769" t="s">
        <v>2898</v>
      </c>
      <c r="T1844" s="369">
        <v>1</v>
      </c>
      <c r="U1844" s="369">
        <v>3.2</v>
      </c>
      <c r="V1844" s="10">
        <v>1.8200000000000001E-2</v>
      </c>
      <c r="Y1844" s="769"/>
      <c r="Z1844" s="769" t="s">
        <v>2898</v>
      </c>
      <c r="AA1844" s="369">
        <v>1</v>
      </c>
      <c r="AB1844" s="369">
        <v>3.2</v>
      </c>
      <c r="AC1844" s="10">
        <v>1.8200000000000001E-2</v>
      </c>
      <c r="AD1844" s="10">
        <v>1.8200000000000001E-2</v>
      </c>
    </row>
    <row r="1845" spans="2:30">
      <c r="B1845" s="535"/>
      <c r="C1845" s="535" t="s">
        <v>3814</v>
      </c>
      <c r="D1845" s="535" t="s">
        <v>3792</v>
      </c>
      <c r="E1845" s="535">
        <v>1848</v>
      </c>
      <c r="F1845" s="537" t="str">
        <f>Dumpadas[[#This Row],[punto]] &amp; " "&amp;Dumpadas[[#This Row],[jornada]]&amp;" " &amp; Dumpadas[[#This Row],[N°Acop]] &amp; " " &amp; TEXT(Dumpadas[[#This Row],[fecha ]], "dd-mm-yyyy")</f>
        <v>NIVEL 974 M4 7S L30 AM 1848 28-05-2026</v>
      </c>
      <c r="G1845" s="535" t="s">
        <v>14</v>
      </c>
      <c r="H1845" s="538">
        <v>46170</v>
      </c>
      <c r="I1845" s="535">
        <v>3.2</v>
      </c>
      <c r="J1845" s="539">
        <v>1.6899999999999998E-2</v>
      </c>
      <c r="K1845" s="539">
        <f>+IF(Dumpadas[[#This Row],[ley]]&gt;0.03,0.03,Dumpadas[[#This Row],[ley]])</f>
        <v>1.6899999999999998E-2</v>
      </c>
      <c r="L1845" s="539"/>
      <c r="M1845" s="535">
        <v>29158</v>
      </c>
      <c r="N1845" s="535"/>
      <c r="O1845" s="539"/>
      <c r="P1845" s="540" t="str" cm="1">
        <f t="array" ref="P1845">INDEX(Rangos!$E$3:$E$16,MATCH(1,(Dumpadas[[#This Row],[ley]]&gt;=Rangos!$B$3:$B$16)*(Dumpadas[[#This Row],[ley]]&lt;=Rangos!$C$3:$C$16),0))</f>
        <v>F</v>
      </c>
      <c r="R1845" s="769"/>
      <c r="S1845" s="769" t="s">
        <v>2899</v>
      </c>
      <c r="T1845" s="369">
        <v>1</v>
      </c>
      <c r="U1845" s="369">
        <v>3.2</v>
      </c>
      <c r="V1845" s="10">
        <v>1.0500000000000001E-2</v>
      </c>
      <c r="Y1845" s="769"/>
      <c r="Z1845" s="769" t="s">
        <v>2899</v>
      </c>
      <c r="AA1845" s="369">
        <v>1</v>
      </c>
      <c r="AB1845" s="369">
        <v>3.2</v>
      </c>
      <c r="AC1845" s="10">
        <v>1.0500000000000001E-2</v>
      </c>
      <c r="AD1845" s="10">
        <v>1.0500000000000001E-2</v>
      </c>
    </row>
    <row r="1846" spans="2:30">
      <c r="B1846" s="535"/>
      <c r="C1846" s="535" t="s">
        <v>3814</v>
      </c>
      <c r="D1846" s="535" t="s">
        <v>3792</v>
      </c>
      <c r="E1846" s="535">
        <v>1849</v>
      </c>
      <c r="F1846" s="537" t="str">
        <f>Dumpadas[[#This Row],[punto]] &amp; " "&amp;Dumpadas[[#This Row],[jornada]]&amp;" " &amp; Dumpadas[[#This Row],[N°Acop]] &amp; " " &amp; TEXT(Dumpadas[[#This Row],[fecha ]], "dd-mm-yyyy")</f>
        <v>NIVEL 974 M4 7S L30 AM 1849 28-05-2026</v>
      </c>
      <c r="G1846" s="535" t="s">
        <v>14</v>
      </c>
      <c r="H1846" s="538">
        <v>46170</v>
      </c>
      <c r="I1846" s="535">
        <v>3.2</v>
      </c>
      <c r="J1846" s="539">
        <v>1.6799999999999999E-2</v>
      </c>
      <c r="K1846" s="539">
        <f>+IF(Dumpadas[[#This Row],[ley]]&gt;0.03,0.03,Dumpadas[[#This Row],[ley]])</f>
        <v>1.6799999999999999E-2</v>
      </c>
      <c r="L1846" s="539"/>
      <c r="M1846" s="535">
        <v>29158</v>
      </c>
      <c r="N1846" s="535"/>
      <c r="O1846" s="539"/>
      <c r="P1846" s="540" t="str" cm="1">
        <f t="array" ref="P1846">INDEX(Rangos!$E$3:$E$16,MATCH(1,(Dumpadas[[#This Row],[ley]]&gt;=Rangos!$B$3:$B$16)*(Dumpadas[[#This Row],[ley]]&lt;=Rangos!$C$3:$C$16),0))</f>
        <v>F</v>
      </c>
      <c r="R1846" s="769"/>
      <c r="S1846" s="769" t="s">
        <v>2900</v>
      </c>
      <c r="T1846" s="369">
        <v>1</v>
      </c>
      <c r="U1846" s="369">
        <v>3.2</v>
      </c>
      <c r="V1846" s="10">
        <v>1.1299999999999999E-2</v>
      </c>
      <c r="Y1846" s="769"/>
      <c r="Z1846" s="769" t="s">
        <v>2900</v>
      </c>
      <c r="AA1846" s="369">
        <v>1</v>
      </c>
      <c r="AB1846" s="369">
        <v>3.2</v>
      </c>
      <c r="AC1846" s="10">
        <v>1.1299999999999999E-2</v>
      </c>
      <c r="AD1846" s="10">
        <v>1.1299999999999999E-2</v>
      </c>
    </row>
    <row r="1847" spans="2:30">
      <c r="B1847" s="535"/>
      <c r="C1847" s="535" t="s">
        <v>3814</v>
      </c>
      <c r="D1847" s="535" t="s">
        <v>3792</v>
      </c>
      <c r="E1847" s="535">
        <v>1850</v>
      </c>
      <c r="F1847" s="537" t="str">
        <f>Dumpadas[[#This Row],[punto]] &amp; " "&amp;Dumpadas[[#This Row],[jornada]]&amp;" " &amp; Dumpadas[[#This Row],[N°Acop]] &amp; " " &amp; TEXT(Dumpadas[[#This Row],[fecha ]], "dd-mm-yyyy")</f>
        <v>NIVEL 974 M4 7S L30 AM 1850 28-05-2026</v>
      </c>
      <c r="G1847" s="535" t="s">
        <v>14</v>
      </c>
      <c r="H1847" s="538">
        <v>46170</v>
      </c>
      <c r="I1847" s="535">
        <v>3.2</v>
      </c>
      <c r="J1847" s="539">
        <v>1.6199999999999999E-2</v>
      </c>
      <c r="K1847" s="539">
        <f>+IF(Dumpadas[[#This Row],[ley]]&gt;0.03,0.03,Dumpadas[[#This Row],[ley]])</f>
        <v>1.6199999999999999E-2</v>
      </c>
      <c r="L1847" s="539"/>
      <c r="M1847" s="535">
        <v>29158</v>
      </c>
      <c r="N1847" s="535"/>
      <c r="O1847" s="539"/>
      <c r="P1847" s="540" t="str" cm="1">
        <f t="array" ref="P1847">INDEX(Rangos!$E$3:$E$16,MATCH(1,(Dumpadas[[#This Row],[ley]]&gt;=Rangos!$B$3:$B$16)*(Dumpadas[[#This Row],[ley]]&lt;=Rangos!$C$3:$C$16),0))</f>
        <v>F</v>
      </c>
      <c r="R1847" s="769"/>
      <c r="S1847" s="769" t="s">
        <v>2901</v>
      </c>
      <c r="T1847" s="369">
        <v>1</v>
      </c>
      <c r="U1847" s="369">
        <v>3.2</v>
      </c>
      <c r="V1847" s="10">
        <v>1.18E-2</v>
      </c>
      <c r="Y1847" s="769"/>
      <c r="Z1847" s="769" t="s">
        <v>2901</v>
      </c>
      <c r="AA1847" s="369">
        <v>1</v>
      </c>
      <c r="AB1847" s="369">
        <v>3.2</v>
      </c>
      <c r="AC1847" s="10">
        <v>1.18E-2</v>
      </c>
      <c r="AD1847" s="10">
        <v>1.18E-2</v>
      </c>
    </row>
    <row r="1848" spans="2:30">
      <c r="B1848" s="535"/>
      <c r="C1848" s="535" t="s">
        <v>3814</v>
      </c>
      <c r="D1848" s="535" t="s">
        <v>3792</v>
      </c>
      <c r="E1848" s="535">
        <v>1851</v>
      </c>
      <c r="F1848" s="537" t="str">
        <f>Dumpadas[[#This Row],[punto]] &amp; " "&amp;Dumpadas[[#This Row],[jornada]]&amp;" " &amp; Dumpadas[[#This Row],[N°Acop]] &amp; " " &amp; TEXT(Dumpadas[[#This Row],[fecha ]], "dd-mm-yyyy")</f>
        <v>NIVEL 974 M4 7S L30 AM 1851 28-05-2026</v>
      </c>
      <c r="G1848" s="535" t="s">
        <v>14</v>
      </c>
      <c r="H1848" s="538">
        <v>46170</v>
      </c>
      <c r="I1848" s="535">
        <v>3.2</v>
      </c>
      <c r="J1848" s="539">
        <v>1.5900000000000001E-2</v>
      </c>
      <c r="K1848" s="539">
        <f>+IF(Dumpadas[[#This Row],[ley]]&gt;0.03,0.03,Dumpadas[[#This Row],[ley]])</f>
        <v>1.5900000000000001E-2</v>
      </c>
      <c r="L1848" s="539"/>
      <c r="M1848" s="535">
        <v>29158</v>
      </c>
      <c r="N1848" s="535"/>
      <c r="O1848" s="539"/>
      <c r="P1848" s="540" t="str" cm="1">
        <f t="array" ref="P1848">INDEX(Rangos!$E$3:$E$16,MATCH(1,(Dumpadas[[#This Row],[ley]]&gt;=Rangos!$B$3:$B$16)*(Dumpadas[[#This Row],[ley]]&lt;=Rangos!$C$3:$C$16),0))</f>
        <v>F</v>
      </c>
      <c r="R1848" s="769"/>
      <c r="S1848" s="769" t="s">
        <v>2904</v>
      </c>
      <c r="T1848" s="369">
        <v>1</v>
      </c>
      <c r="U1848" s="369">
        <v>3.2</v>
      </c>
      <c r="V1848" s="10">
        <v>1.35E-2</v>
      </c>
      <c r="Y1848" s="769"/>
      <c r="Z1848" s="769" t="s">
        <v>2904</v>
      </c>
      <c r="AA1848" s="369">
        <v>1</v>
      </c>
      <c r="AB1848" s="369">
        <v>3.2</v>
      </c>
      <c r="AC1848" s="10">
        <v>1.35E-2</v>
      </c>
      <c r="AD1848" s="10">
        <v>1.35E-2</v>
      </c>
    </row>
    <row r="1849" spans="2:30">
      <c r="B1849" s="535"/>
      <c r="C1849" s="535" t="s">
        <v>3814</v>
      </c>
      <c r="D1849" s="535" t="s">
        <v>3792</v>
      </c>
      <c r="E1849" s="535">
        <v>1852</v>
      </c>
      <c r="F1849" s="537" t="str">
        <f>Dumpadas[[#This Row],[punto]] &amp; " "&amp;Dumpadas[[#This Row],[jornada]]&amp;" " &amp; Dumpadas[[#This Row],[N°Acop]] &amp; " " &amp; TEXT(Dumpadas[[#This Row],[fecha ]], "dd-mm-yyyy")</f>
        <v>NIVEL 974 M4 7S L30 AM 1852 28-05-2026</v>
      </c>
      <c r="G1849" s="535" t="s">
        <v>14</v>
      </c>
      <c r="H1849" s="538">
        <v>46170</v>
      </c>
      <c r="I1849" s="535">
        <v>3.2</v>
      </c>
      <c r="J1849" s="539">
        <v>1.1299999999999999E-2</v>
      </c>
      <c r="K1849" s="539">
        <f>+IF(Dumpadas[[#This Row],[ley]]&gt;0.03,0.03,Dumpadas[[#This Row],[ley]])</f>
        <v>1.1299999999999999E-2</v>
      </c>
      <c r="L1849" s="539"/>
      <c r="M1849" s="535">
        <v>29159</v>
      </c>
      <c r="N1849" s="535"/>
      <c r="O1849" s="539"/>
      <c r="P1849" s="540" t="str" cm="1">
        <f t="array" ref="P1849">INDEX(Rangos!$E$3:$E$16,MATCH(1,(Dumpadas[[#This Row],[ley]]&gt;=Rangos!$B$3:$B$16)*(Dumpadas[[#This Row],[ley]]&lt;=Rangos!$C$3:$C$16),0))</f>
        <v>C</v>
      </c>
      <c r="R1849" s="769"/>
      <c r="S1849" s="769" t="s">
        <v>2905</v>
      </c>
      <c r="T1849" s="369">
        <v>1</v>
      </c>
      <c r="U1849" s="369">
        <v>3.2</v>
      </c>
      <c r="V1849" s="10">
        <v>1.43E-2</v>
      </c>
      <c r="Y1849" s="769"/>
      <c r="Z1849" s="769" t="s">
        <v>2905</v>
      </c>
      <c r="AA1849" s="369">
        <v>1</v>
      </c>
      <c r="AB1849" s="369">
        <v>3.2</v>
      </c>
      <c r="AC1849" s="10">
        <v>1.43E-2</v>
      </c>
      <c r="AD1849" s="10">
        <v>1.43E-2</v>
      </c>
    </row>
    <row r="1850" spans="2:30">
      <c r="B1850" s="535"/>
      <c r="C1850" s="535" t="s">
        <v>3814</v>
      </c>
      <c r="D1850" s="535" t="s">
        <v>3792</v>
      </c>
      <c r="E1850" s="535">
        <v>1853</v>
      </c>
      <c r="F1850" s="537" t="str">
        <f>Dumpadas[[#This Row],[punto]] &amp; " "&amp;Dumpadas[[#This Row],[jornada]]&amp;" " &amp; Dumpadas[[#This Row],[N°Acop]] &amp; " " &amp; TEXT(Dumpadas[[#This Row],[fecha ]], "dd-mm-yyyy")</f>
        <v>NIVEL 974 M4 7S L30 AM 1853 28-05-2026</v>
      </c>
      <c r="G1850" s="535" t="s">
        <v>14</v>
      </c>
      <c r="H1850" s="538">
        <v>46170</v>
      </c>
      <c r="I1850" s="535">
        <v>3.2</v>
      </c>
      <c r="J1850" s="539">
        <v>1.6199999999999999E-2</v>
      </c>
      <c r="K1850" s="539">
        <f>+IF(Dumpadas[[#This Row],[ley]]&gt;0.03,0.03,Dumpadas[[#This Row],[ley]])</f>
        <v>1.6199999999999999E-2</v>
      </c>
      <c r="L1850" s="539"/>
      <c r="M1850" s="535">
        <v>29159</v>
      </c>
      <c r="N1850" s="535"/>
      <c r="O1850" s="539"/>
      <c r="P1850" s="540" t="str" cm="1">
        <f t="array" ref="P1850">INDEX(Rangos!$E$3:$E$16,MATCH(1,(Dumpadas[[#This Row],[ley]]&gt;=Rangos!$B$3:$B$16)*(Dumpadas[[#This Row],[ley]]&lt;=Rangos!$C$3:$C$16),0))</f>
        <v>F</v>
      </c>
      <c r="R1850" s="769"/>
      <c r="S1850" s="769" t="s">
        <v>2906</v>
      </c>
      <c r="T1850" s="369">
        <v>1</v>
      </c>
      <c r="U1850" s="369">
        <v>3.2</v>
      </c>
      <c r="V1850" s="10">
        <v>1.0999999999999999E-2</v>
      </c>
      <c r="Y1850" s="769"/>
      <c r="Z1850" s="769" t="s">
        <v>2906</v>
      </c>
      <c r="AA1850" s="369">
        <v>1</v>
      </c>
      <c r="AB1850" s="369">
        <v>3.2</v>
      </c>
      <c r="AC1850" s="10">
        <v>1.0999999999999999E-2</v>
      </c>
      <c r="AD1850" s="10">
        <v>1.0999999999999999E-2</v>
      </c>
    </row>
    <row r="1851" spans="2:30">
      <c r="B1851" s="535"/>
      <c r="C1851" s="535" t="s">
        <v>3814</v>
      </c>
      <c r="D1851" s="535" t="s">
        <v>3792</v>
      </c>
      <c r="E1851" s="535">
        <v>1854</v>
      </c>
      <c r="F1851" s="537" t="str">
        <f>Dumpadas[[#This Row],[punto]] &amp; " "&amp;Dumpadas[[#This Row],[jornada]]&amp;" " &amp; Dumpadas[[#This Row],[N°Acop]] &amp; " " &amp; TEXT(Dumpadas[[#This Row],[fecha ]], "dd-mm-yyyy")</f>
        <v>NIVEL 974 M4 7S L30 AM 1854 28-05-2026</v>
      </c>
      <c r="G1851" s="535" t="s">
        <v>14</v>
      </c>
      <c r="H1851" s="538">
        <v>46170</v>
      </c>
      <c r="I1851" s="535">
        <v>3.2</v>
      </c>
      <c r="J1851" s="539">
        <v>1.2200000000000001E-2</v>
      </c>
      <c r="K1851" s="539">
        <f>+IF(Dumpadas[[#This Row],[ley]]&gt;0.03,0.03,Dumpadas[[#This Row],[ley]])</f>
        <v>1.2200000000000001E-2</v>
      </c>
      <c r="L1851" s="539"/>
      <c r="M1851" s="535">
        <v>29159</v>
      </c>
      <c r="N1851" s="535"/>
      <c r="O1851" s="539"/>
      <c r="P1851" s="540" t="str" cm="1">
        <f t="array" ref="P1851">INDEX(Rangos!$E$3:$E$16,MATCH(1,(Dumpadas[[#This Row],[ley]]&gt;=Rangos!$B$3:$B$16)*(Dumpadas[[#This Row],[ley]]&lt;=Rangos!$C$3:$C$16),0))</f>
        <v>D</v>
      </c>
      <c r="R1851" s="769"/>
      <c r="S1851" s="769" t="s">
        <v>2907</v>
      </c>
      <c r="T1851" s="369">
        <v>1</v>
      </c>
      <c r="U1851" s="369">
        <v>3.2</v>
      </c>
      <c r="V1851" s="10">
        <v>1.55E-2</v>
      </c>
      <c r="Y1851" s="769"/>
      <c r="Z1851" s="769" t="s">
        <v>2907</v>
      </c>
      <c r="AA1851" s="369">
        <v>1</v>
      </c>
      <c r="AB1851" s="369">
        <v>3.2</v>
      </c>
      <c r="AC1851" s="10">
        <v>1.55E-2</v>
      </c>
      <c r="AD1851" s="10">
        <v>1.55E-2</v>
      </c>
    </row>
    <row r="1852" spans="2:30">
      <c r="B1852" s="535"/>
      <c r="C1852" s="535" t="s">
        <v>3814</v>
      </c>
      <c r="D1852" s="535" t="s">
        <v>3792</v>
      </c>
      <c r="E1852" s="535">
        <v>1855</v>
      </c>
      <c r="F1852" s="537" t="str">
        <f>Dumpadas[[#This Row],[punto]] &amp; " "&amp;Dumpadas[[#This Row],[jornada]]&amp;" " &amp; Dumpadas[[#This Row],[N°Acop]] &amp; " " &amp; TEXT(Dumpadas[[#This Row],[fecha ]], "dd-mm-yyyy")</f>
        <v>NIVEL 974 M4 7S L30 AM 1855 28-05-2026</v>
      </c>
      <c r="G1852" s="535" t="s">
        <v>14</v>
      </c>
      <c r="H1852" s="538">
        <v>46170</v>
      </c>
      <c r="I1852" s="535">
        <v>3.2</v>
      </c>
      <c r="J1852" s="539">
        <v>1.06E-2</v>
      </c>
      <c r="K1852" s="539">
        <f>+IF(Dumpadas[[#This Row],[ley]]&gt;0.03,0.03,Dumpadas[[#This Row],[ley]])</f>
        <v>1.06E-2</v>
      </c>
      <c r="L1852" s="539"/>
      <c r="M1852" s="535">
        <v>29159</v>
      </c>
      <c r="N1852" s="535"/>
      <c r="O1852" s="539"/>
      <c r="P1852" s="540" t="str" cm="1">
        <f t="array" ref="P1852">INDEX(Rangos!$E$3:$E$16,MATCH(1,(Dumpadas[[#This Row],[ley]]&gt;=Rangos!$B$3:$B$16)*(Dumpadas[[#This Row],[ley]]&lt;=Rangos!$C$3:$C$16),0))</f>
        <v>C</v>
      </c>
      <c r="R1852" s="769"/>
      <c r="S1852" s="769" t="s">
        <v>2908</v>
      </c>
      <c r="T1852" s="369">
        <v>1</v>
      </c>
      <c r="U1852" s="369">
        <v>3.2</v>
      </c>
      <c r="V1852" s="10">
        <v>1.8200000000000001E-2</v>
      </c>
      <c r="Y1852" s="769"/>
      <c r="Z1852" s="769" t="s">
        <v>2908</v>
      </c>
      <c r="AA1852" s="369">
        <v>1</v>
      </c>
      <c r="AB1852" s="369">
        <v>3.2</v>
      </c>
      <c r="AC1852" s="10">
        <v>1.8200000000000001E-2</v>
      </c>
      <c r="AD1852" s="10">
        <v>1.8200000000000001E-2</v>
      </c>
    </row>
    <row r="1853" spans="2:30">
      <c r="B1853" s="535"/>
      <c r="C1853" s="535" t="s">
        <v>3814</v>
      </c>
      <c r="D1853" s="535" t="s">
        <v>3792</v>
      </c>
      <c r="E1853" s="535">
        <v>1856</v>
      </c>
      <c r="F1853" s="537" t="str">
        <f>Dumpadas[[#This Row],[punto]] &amp; " "&amp;Dumpadas[[#This Row],[jornada]]&amp;" " &amp; Dumpadas[[#This Row],[N°Acop]] &amp; " " &amp; TEXT(Dumpadas[[#This Row],[fecha ]], "dd-mm-yyyy")</f>
        <v>NIVEL 974 M4 7S L30 AM 1856 28-05-2026</v>
      </c>
      <c r="G1853" s="535" t="s">
        <v>14</v>
      </c>
      <c r="H1853" s="538">
        <v>46170</v>
      </c>
      <c r="I1853" s="535">
        <v>3.2</v>
      </c>
      <c r="J1853" s="539">
        <v>1.6500000000000001E-2</v>
      </c>
      <c r="K1853" s="539">
        <f>+IF(Dumpadas[[#This Row],[ley]]&gt;0.03,0.03,Dumpadas[[#This Row],[ley]])</f>
        <v>1.6500000000000001E-2</v>
      </c>
      <c r="L1853" s="539"/>
      <c r="M1853" s="535">
        <v>29159</v>
      </c>
      <c r="N1853" s="535"/>
      <c r="O1853" s="539"/>
      <c r="P1853" s="540" t="str" cm="1">
        <f t="array" ref="P1853">INDEX(Rangos!$E$3:$E$16,MATCH(1,(Dumpadas[[#This Row],[ley]]&gt;=Rangos!$B$3:$B$16)*(Dumpadas[[#This Row],[ley]]&lt;=Rangos!$C$3:$C$16),0))</f>
        <v>F</v>
      </c>
      <c r="R1853" s="769"/>
      <c r="S1853" s="769" t="s">
        <v>2909</v>
      </c>
      <c r="T1853" s="369">
        <v>1</v>
      </c>
      <c r="U1853" s="369">
        <v>3.2</v>
      </c>
      <c r="V1853" s="10">
        <v>1.7399999999999999E-2</v>
      </c>
      <c r="Y1853" s="769"/>
      <c r="Z1853" s="769" t="s">
        <v>2909</v>
      </c>
      <c r="AA1853" s="369">
        <v>1</v>
      </c>
      <c r="AB1853" s="369">
        <v>3.2</v>
      </c>
      <c r="AC1853" s="10">
        <v>1.7399999999999999E-2</v>
      </c>
      <c r="AD1853" s="10">
        <v>1.7399999999999999E-2</v>
      </c>
    </row>
    <row r="1854" spans="2:30">
      <c r="B1854" s="535"/>
      <c r="C1854" s="535" t="s">
        <v>3814</v>
      </c>
      <c r="D1854" s="535" t="s">
        <v>3792</v>
      </c>
      <c r="E1854" s="535">
        <v>1857</v>
      </c>
      <c r="F1854" s="537" t="str">
        <f>Dumpadas[[#This Row],[punto]] &amp; " "&amp;Dumpadas[[#This Row],[jornada]]&amp;" " &amp; Dumpadas[[#This Row],[N°Acop]] &amp; " " &amp; TEXT(Dumpadas[[#This Row],[fecha ]], "dd-mm-yyyy")</f>
        <v>NIVEL 974 M4 7S L30 AM 1857 28-05-2026</v>
      </c>
      <c r="G1854" s="535" t="s">
        <v>14</v>
      </c>
      <c r="H1854" s="538">
        <v>46170</v>
      </c>
      <c r="I1854" s="535">
        <v>3.2</v>
      </c>
      <c r="J1854" s="539">
        <v>1.43E-2</v>
      </c>
      <c r="K1854" s="539">
        <f>+IF(Dumpadas[[#This Row],[ley]]&gt;0.03,0.03,Dumpadas[[#This Row],[ley]])</f>
        <v>1.43E-2</v>
      </c>
      <c r="L1854" s="539"/>
      <c r="M1854" s="535">
        <v>29159</v>
      </c>
      <c r="N1854" s="535"/>
      <c r="O1854" s="539"/>
      <c r="P1854" s="540" t="str" cm="1">
        <f t="array" ref="P1854">INDEX(Rangos!$E$3:$E$16,MATCH(1,(Dumpadas[[#This Row],[ley]]&gt;=Rangos!$B$3:$B$16)*(Dumpadas[[#This Row],[ley]]&lt;=Rangos!$C$3:$C$16),0))</f>
        <v>E</v>
      </c>
      <c r="R1854" s="769"/>
      <c r="S1854" s="769" t="s">
        <v>2910</v>
      </c>
      <c r="T1854" s="369">
        <v>1</v>
      </c>
      <c r="U1854" s="369">
        <v>3.2</v>
      </c>
      <c r="V1854" s="10">
        <v>1.49E-2</v>
      </c>
      <c r="Y1854" s="769"/>
      <c r="Z1854" s="769" t="s">
        <v>2910</v>
      </c>
      <c r="AA1854" s="369">
        <v>1</v>
      </c>
      <c r="AB1854" s="369">
        <v>3.2</v>
      </c>
      <c r="AC1854" s="10">
        <v>1.49E-2</v>
      </c>
      <c r="AD1854" s="10">
        <v>1.49E-2</v>
      </c>
    </row>
    <row r="1855" spans="2:30">
      <c r="B1855" s="535"/>
      <c r="C1855" s="535" t="s">
        <v>3814</v>
      </c>
      <c r="D1855" s="535" t="s">
        <v>3792</v>
      </c>
      <c r="E1855" s="535">
        <v>1858</v>
      </c>
      <c r="F1855" s="537" t="str">
        <f>Dumpadas[[#This Row],[punto]] &amp; " "&amp;Dumpadas[[#This Row],[jornada]]&amp;" " &amp; Dumpadas[[#This Row],[N°Acop]] &amp; " " &amp; TEXT(Dumpadas[[#This Row],[fecha ]], "dd-mm-yyyy")</f>
        <v>NIVEL 974 M4 7S L30 AM 1858 28-05-2026</v>
      </c>
      <c r="G1855" s="535" t="s">
        <v>14</v>
      </c>
      <c r="H1855" s="538">
        <v>46170</v>
      </c>
      <c r="I1855" s="535">
        <v>3.2</v>
      </c>
      <c r="J1855" s="539">
        <v>1.7000000000000001E-2</v>
      </c>
      <c r="K1855" s="539">
        <f>+IF(Dumpadas[[#This Row],[ley]]&gt;0.03,0.03,Dumpadas[[#This Row],[ley]])</f>
        <v>1.7000000000000001E-2</v>
      </c>
      <c r="L1855" s="539"/>
      <c r="M1855" s="535">
        <v>29159</v>
      </c>
      <c r="N1855" s="535"/>
      <c r="O1855" s="539"/>
      <c r="P1855" s="540" t="str" cm="1">
        <f t="array" ref="P1855">INDEX(Rangos!$E$3:$E$16,MATCH(1,(Dumpadas[[#This Row],[ley]]&gt;=Rangos!$B$3:$B$16)*(Dumpadas[[#This Row],[ley]]&lt;=Rangos!$C$3:$C$16),0))</f>
        <v>F</v>
      </c>
      <c r="R1855" s="769"/>
      <c r="S1855" s="769" t="s">
        <v>2911</v>
      </c>
      <c r="T1855" s="369">
        <v>1</v>
      </c>
      <c r="U1855" s="369">
        <v>3.2</v>
      </c>
      <c r="V1855" s="10">
        <v>1.78E-2</v>
      </c>
      <c r="Y1855" s="769"/>
      <c r="Z1855" s="769" t="s">
        <v>2911</v>
      </c>
      <c r="AA1855" s="369">
        <v>1</v>
      </c>
      <c r="AB1855" s="369">
        <v>3.2</v>
      </c>
      <c r="AC1855" s="10">
        <v>1.78E-2</v>
      </c>
      <c r="AD1855" s="10">
        <v>1.78E-2</v>
      </c>
    </row>
    <row r="1856" spans="2:30">
      <c r="B1856" s="675"/>
      <c r="C1856" s="773" t="s">
        <v>3803</v>
      </c>
      <c r="D1856" s="773" t="s">
        <v>3792</v>
      </c>
      <c r="E1856" s="675">
        <v>1859</v>
      </c>
      <c r="F1856" s="410" t="str">
        <f>Dumpadas[[#This Row],[punto]] &amp; " "&amp;Dumpadas[[#This Row],[jornada]]&amp;" " &amp; Dumpadas[[#This Row],[N°Acop]] &amp; " " &amp; TEXT(Dumpadas[[#This Row],[fecha ]], "dd-mm-yyyy")</f>
        <v>NIVEL 974 M4 7S L31 AM 1859 28-05-2026</v>
      </c>
      <c r="G1856" s="675" t="s">
        <v>14</v>
      </c>
      <c r="H1856" s="5">
        <v>46170</v>
      </c>
      <c r="I1856" s="675">
        <v>3.2</v>
      </c>
      <c r="J1856" s="8">
        <v>1.2E-2</v>
      </c>
      <c r="K1856" s="8">
        <f>+IF(Dumpadas[[#This Row],[ley]]&gt;0.03,0.03,Dumpadas[[#This Row],[ley]])</f>
        <v>1.2E-2</v>
      </c>
      <c r="L1856" s="427"/>
      <c r="M1856" s="386">
        <v>29160</v>
      </c>
      <c r="N1856" s="386"/>
      <c r="O1856" s="7"/>
      <c r="P1856" s="10" t="str" cm="1">
        <f t="array" ref="P1856">INDEX(Rangos!$E$3:$E$16,MATCH(1,(Dumpadas[[#This Row],[ley]]&gt;=Rangos!$B$3:$B$16)*(Dumpadas[[#This Row],[ley]]&lt;=Rangos!$C$3:$C$16),0))</f>
        <v>D</v>
      </c>
      <c r="R1856" s="769"/>
      <c r="S1856" s="769" t="s">
        <v>2912</v>
      </c>
      <c r="T1856" s="369">
        <v>1</v>
      </c>
      <c r="U1856" s="369">
        <v>3.2</v>
      </c>
      <c r="V1856" s="10">
        <v>1.8499999999999999E-2</v>
      </c>
      <c r="Y1856" s="769"/>
      <c r="Z1856" s="769" t="s">
        <v>2912</v>
      </c>
      <c r="AA1856" s="369">
        <v>1</v>
      </c>
      <c r="AB1856" s="369">
        <v>3.2</v>
      </c>
      <c r="AC1856" s="10">
        <v>1.8499999999999999E-2</v>
      </c>
      <c r="AD1856" s="10">
        <v>1.8499999999999999E-2</v>
      </c>
    </row>
    <row r="1857" spans="2:30">
      <c r="B1857" s="675"/>
      <c r="C1857" s="773" t="s">
        <v>3803</v>
      </c>
      <c r="D1857" s="773" t="s">
        <v>3792</v>
      </c>
      <c r="E1857" s="675">
        <v>1860</v>
      </c>
      <c r="F1857" s="410" t="str">
        <f>Dumpadas[[#This Row],[punto]] &amp; " "&amp;Dumpadas[[#This Row],[jornada]]&amp;" " &amp; Dumpadas[[#This Row],[N°Acop]] &amp; " " &amp; TEXT(Dumpadas[[#This Row],[fecha ]], "dd-mm-yyyy")</f>
        <v>NIVEL 974 M4 7S L31 AM 1860 28-05-2026</v>
      </c>
      <c r="G1857" s="675" t="s">
        <v>14</v>
      </c>
      <c r="H1857" s="5">
        <v>46170</v>
      </c>
      <c r="I1857" s="675">
        <v>3.2</v>
      </c>
      <c r="J1857" s="8">
        <v>1.26E-2</v>
      </c>
      <c r="K1857" s="8">
        <f>+IF(Dumpadas[[#This Row],[ley]]&gt;0.03,0.03,Dumpadas[[#This Row],[ley]])</f>
        <v>1.26E-2</v>
      </c>
      <c r="L1857" s="427"/>
      <c r="M1857" s="386">
        <v>29160</v>
      </c>
      <c r="N1857" s="386"/>
      <c r="O1857" s="7"/>
      <c r="P1857" s="10" t="str" cm="1">
        <f t="array" ref="P1857">INDEX(Rangos!$E$3:$E$16,MATCH(1,(Dumpadas[[#This Row],[ley]]&gt;=Rangos!$B$3:$B$16)*(Dumpadas[[#This Row],[ley]]&lt;=Rangos!$C$3:$C$16),0))</f>
        <v>D</v>
      </c>
      <c r="R1857" s="769"/>
      <c r="S1857" s="769" t="s">
        <v>2913</v>
      </c>
      <c r="T1857" s="369">
        <v>1</v>
      </c>
      <c r="U1857" s="369">
        <v>3.2</v>
      </c>
      <c r="V1857" s="10">
        <v>1.2999999999999999E-2</v>
      </c>
      <c r="Y1857" s="769"/>
      <c r="Z1857" s="769" t="s">
        <v>2913</v>
      </c>
      <c r="AA1857" s="369">
        <v>1</v>
      </c>
      <c r="AB1857" s="369">
        <v>3.2</v>
      </c>
      <c r="AC1857" s="10">
        <v>1.2999999999999999E-2</v>
      </c>
      <c r="AD1857" s="10">
        <v>1.2999999999999999E-2</v>
      </c>
    </row>
    <row r="1858" spans="2:30">
      <c r="B1858" s="675"/>
      <c r="C1858" s="773" t="s">
        <v>3803</v>
      </c>
      <c r="D1858" s="773" t="s">
        <v>3792</v>
      </c>
      <c r="E1858" s="675">
        <v>1861</v>
      </c>
      <c r="F1858" s="410" t="str">
        <f>Dumpadas[[#This Row],[punto]] &amp; " "&amp;Dumpadas[[#This Row],[jornada]]&amp;" " &amp; Dumpadas[[#This Row],[N°Acop]] &amp; " " &amp; TEXT(Dumpadas[[#This Row],[fecha ]], "dd-mm-yyyy")</f>
        <v>NIVEL 974 M4 7S L31 AM 1861 28-05-2026</v>
      </c>
      <c r="G1858" s="675" t="s">
        <v>14</v>
      </c>
      <c r="H1858" s="5">
        <v>46170</v>
      </c>
      <c r="I1858" s="675">
        <v>3.2</v>
      </c>
      <c r="J1858" s="8">
        <v>1.01E-2</v>
      </c>
      <c r="K1858" s="8">
        <f>+IF(Dumpadas[[#This Row],[ley]]&gt;0.03,0.03,Dumpadas[[#This Row],[ley]])</f>
        <v>1.01E-2</v>
      </c>
      <c r="L1858" s="427"/>
      <c r="M1858" s="386">
        <v>29160</v>
      </c>
      <c r="N1858" s="386"/>
      <c r="O1858" s="7"/>
      <c r="P1858" s="10" t="str" cm="1">
        <f t="array" ref="P1858">INDEX(Rangos!$E$3:$E$16,MATCH(1,(Dumpadas[[#This Row],[ley]]&gt;=Rangos!$B$3:$B$16)*(Dumpadas[[#This Row],[ley]]&lt;=Rangos!$C$3:$C$16),0))</f>
        <v>B</v>
      </c>
      <c r="R1858" s="769"/>
      <c r="S1858" s="769" t="s">
        <v>2914</v>
      </c>
      <c r="T1858" s="369">
        <v>1</v>
      </c>
      <c r="U1858" s="369">
        <v>3.2</v>
      </c>
      <c r="V1858" s="10">
        <v>1.7399999999999999E-2</v>
      </c>
      <c r="Y1858" s="769"/>
      <c r="Z1858" s="769" t="s">
        <v>2914</v>
      </c>
      <c r="AA1858" s="369">
        <v>1</v>
      </c>
      <c r="AB1858" s="369">
        <v>3.2</v>
      </c>
      <c r="AC1858" s="10">
        <v>1.7399999999999999E-2</v>
      </c>
      <c r="AD1858" s="10">
        <v>1.7399999999999999E-2</v>
      </c>
    </row>
    <row r="1859" spans="2:30">
      <c r="B1859" s="675"/>
      <c r="C1859" s="773" t="s">
        <v>3803</v>
      </c>
      <c r="D1859" s="773" t="s">
        <v>3792</v>
      </c>
      <c r="E1859" s="675">
        <v>1862</v>
      </c>
      <c r="F1859" s="410" t="str">
        <f>Dumpadas[[#This Row],[punto]] &amp; " "&amp;Dumpadas[[#This Row],[jornada]]&amp;" " &amp; Dumpadas[[#This Row],[N°Acop]] &amp; " " &amp; TEXT(Dumpadas[[#This Row],[fecha ]], "dd-mm-yyyy")</f>
        <v>NIVEL 974 M4 7S L31 AM 1862 28-05-2026</v>
      </c>
      <c r="G1859" s="675" t="s">
        <v>14</v>
      </c>
      <c r="H1859" s="5">
        <v>46170</v>
      </c>
      <c r="I1859" s="675">
        <v>3.2</v>
      </c>
      <c r="J1859" s="8">
        <v>1.44E-2</v>
      </c>
      <c r="K1859" s="8">
        <f>+IF(Dumpadas[[#This Row],[ley]]&gt;0.03,0.03,Dumpadas[[#This Row],[ley]])</f>
        <v>1.44E-2</v>
      </c>
      <c r="L1859" s="427"/>
      <c r="M1859" s="386">
        <v>29160</v>
      </c>
      <c r="N1859" s="386"/>
      <c r="O1859" s="7"/>
      <c r="P1859" s="10" t="str" cm="1">
        <f t="array" ref="P1859">INDEX(Rangos!$E$3:$E$16,MATCH(1,(Dumpadas[[#This Row],[ley]]&gt;=Rangos!$B$3:$B$16)*(Dumpadas[[#This Row],[ley]]&lt;=Rangos!$C$3:$C$16),0))</f>
        <v>E</v>
      </c>
      <c r="R1859" s="769"/>
      <c r="S1859" s="769" t="s">
        <v>2915</v>
      </c>
      <c r="T1859" s="369">
        <v>1</v>
      </c>
      <c r="U1859" s="369">
        <v>3.2</v>
      </c>
      <c r="V1859" s="10">
        <v>1.5800000000000002E-2</v>
      </c>
      <c r="Y1859" s="769"/>
      <c r="Z1859" s="769" t="s">
        <v>2915</v>
      </c>
      <c r="AA1859" s="369">
        <v>1</v>
      </c>
      <c r="AB1859" s="369">
        <v>3.2</v>
      </c>
      <c r="AC1859" s="10">
        <v>1.5800000000000002E-2</v>
      </c>
      <c r="AD1859" s="10">
        <v>1.5800000000000002E-2</v>
      </c>
    </row>
    <row r="1860" spans="2:30">
      <c r="B1860" s="675"/>
      <c r="C1860" s="773" t="s">
        <v>3803</v>
      </c>
      <c r="D1860" s="773" t="s">
        <v>3792</v>
      </c>
      <c r="E1860" s="675">
        <v>1863</v>
      </c>
      <c r="F1860" s="410" t="str">
        <f>Dumpadas[[#This Row],[punto]] &amp; " "&amp;Dumpadas[[#This Row],[jornada]]&amp;" " &amp; Dumpadas[[#This Row],[N°Acop]] &amp; " " &amp; TEXT(Dumpadas[[#This Row],[fecha ]], "dd-mm-yyyy")</f>
        <v>NIVEL 974 M4 7S L31 AM 1863 28-05-2026</v>
      </c>
      <c r="G1860" s="675" t="s">
        <v>14</v>
      </c>
      <c r="H1860" s="5">
        <v>46170</v>
      </c>
      <c r="I1860" s="675">
        <v>3.2</v>
      </c>
      <c r="J1860" s="8">
        <v>1.44E-2</v>
      </c>
      <c r="K1860" s="8">
        <f>+IF(Dumpadas[[#This Row],[ley]]&gt;0.03,0.03,Dumpadas[[#This Row],[ley]])</f>
        <v>1.44E-2</v>
      </c>
      <c r="L1860" s="427"/>
      <c r="M1860" s="386">
        <v>29160</v>
      </c>
      <c r="N1860" s="386"/>
      <c r="O1860" s="7"/>
      <c r="P1860" s="10" t="str" cm="1">
        <f t="array" ref="P1860">INDEX(Rangos!$E$3:$E$16,MATCH(1,(Dumpadas[[#This Row],[ley]]&gt;=Rangos!$B$3:$B$16)*(Dumpadas[[#This Row],[ley]]&lt;=Rangos!$C$3:$C$16),0))</f>
        <v>E</v>
      </c>
      <c r="R1860" s="769"/>
      <c r="S1860" s="769" t="s">
        <v>2916</v>
      </c>
      <c r="T1860" s="369">
        <v>1</v>
      </c>
      <c r="U1860" s="369">
        <v>3.2</v>
      </c>
      <c r="V1860" s="10">
        <v>1.6199999999999999E-2</v>
      </c>
      <c r="Y1860" s="769"/>
      <c r="Z1860" s="769" t="s">
        <v>2916</v>
      </c>
      <c r="AA1860" s="369">
        <v>1</v>
      </c>
      <c r="AB1860" s="369">
        <v>3.2</v>
      </c>
      <c r="AC1860" s="10">
        <v>1.6199999999999999E-2</v>
      </c>
      <c r="AD1860" s="10">
        <v>1.6199999999999999E-2</v>
      </c>
    </row>
    <row r="1861" spans="2:30">
      <c r="B1861" s="675"/>
      <c r="C1861" s="773" t="s">
        <v>3803</v>
      </c>
      <c r="D1861" s="773" t="s">
        <v>3792</v>
      </c>
      <c r="E1861" s="675">
        <v>1864</v>
      </c>
      <c r="F1861" s="410" t="str">
        <f>Dumpadas[[#This Row],[punto]] &amp; " "&amp;Dumpadas[[#This Row],[jornada]]&amp;" " &amp; Dumpadas[[#This Row],[N°Acop]] &amp; " " &amp; TEXT(Dumpadas[[#This Row],[fecha ]], "dd-mm-yyyy")</f>
        <v>NIVEL 974 M4 7S L31 AM 1864 28-05-2026</v>
      </c>
      <c r="G1861" s="675" t="s">
        <v>14</v>
      </c>
      <c r="H1861" s="5">
        <v>46170</v>
      </c>
      <c r="I1861" s="675">
        <v>3.2</v>
      </c>
      <c r="J1861" s="8">
        <v>1.61E-2</v>
      </c>
      <c r="K1861" s="8">
        <f>+IF(Dumpadas[[#This Row],[ley]]&gt;0.03,0.03,Dumpadas[[#This Row],[ley]])</f>
        <v>1.61E-2</v>
      </c>
      <c r="L1861" s="427"/>
      <c r="M1861" s="386">
        <v>29160</v>
      </c>
      <c r="N1861" s="386"/>
      <c r="O1861" s="7"/>
      <c r="P1861" s="10" t="str" cm="1">
        <f t="array" ref="P1861">INDEX(Rangos!$E$3:$E$16,MATCH(1,(Dumpadas[[#This Row],[ley]]&gt;=Rangos!$B$3:$B$16)*(Dumpadas[[#This Row],[ley]]&lt;=Rangos!$C$3:$C$16),0))</f>
        <v>F</v>
      </c>
      <c r="R1861" s="769"/>
      <c r="S1861" s="769" t="s">
        <v>2917</v>
      </c>
      <c r="T1861" s="369">
        <v>1</v>
      </c>
      <c r="U1861" s="369">
        <v>3.2</v>
      </c>
      <c r="V1861" s="10">
        <v>1.1299999999999999E-2</v>
      </c>
      <c r="Y1861" s="769"/>
      <c r="Z1861" s="769" t="s">
        <v>2917</v>
      </c>
      <c r="AA1861" s="369">
        <v>1</v>
      </c>
      <c r="AB1861" s="369">
        <v>3.2</v>
      </c>
      <c r="AC1861" s="10">
        <v>1.1299999999999999E-2</v>
      </c>
      <c r="AD1861" s="10">
        <v>1.1299999999999999E-2</v>
      </c>
    </row>
    <row r="1862" spans="2:30">
      <c r="B1862" s="675"/>
      <c r="C1862" s="773" t="s">
        <v>3803</v>
      </c>
      <c r="D1862" s="773" t="s">
        <v>3792</v>
      </c>
      <c r="E1862" s="675">
        <v>1865</v>
      </c>
      <c r="F1862" s="410" t="str">
        <f>Dumpadas[[#This Row],[punto]] &amp; " "&amp;Dumpadas[[#This Row],[jornada]]&amp;" " &amp; Dumpadas[[#This Row],[N°Acop]] &amp; " " &amp; TEXT(Dumpadas[[#This Row],[fecha ]], "dd-mm-yyyy")</f>
        <v>NIVEL 974 M4 7S L31 AM 1865 28-05-2026</v>
      </c>
      <c r="G1862" s="675" t="s">
        <v>14</v>
      </c>
      <c r="H1862" s="5">
        <v>46170</v>
      </c>
      <c r="I1862" s="675">
        <v>3.2</v>
      </c>
      <c r="J1862" s="8">
        <v>1.15E-2</v>
      </c>
      <c r="K1862" s="8">
        <f>+IF(Dumpadas[[#This Row],[ley]]&gt;0.03,0.03,Dumpadas[[#This Row],[ley]])</f>
        <v>1.15E-2</v>
      </c>
      <c r="L1862" s="427"/>
      <c r="M1862" s="386">
        <v>29160</v>
      </c>
      <c r="N1862" s="386"/>
      <c r="O1862" s="7"/>
      <c r="P1862" s="10" t="str" cm="1">
        <f t="array" ref="P1862">INDEX(Rangos!$E$3:$E$16,MATCH(1,(Dumpadas[[#This Row],[ley]]&gt;=Rangos!$B$3:$B$16)*(Dumpadas[[#This Row],[ley]]&lt;=Rangos!$C$3:$C$16),0))</f>
        <v>C</v>
      </c>
      <c r="R1862" s="769"/>
      <c r="S1862" s="769" t="s">
        <v>2918</v>
      </c>
      <c r="T1862" s="369">
        <v>1</v>
      </c>
      <c r="U1862" s="369">
        <v>3.2</v>
      </c>
      <c r="V1862" s="10">
        <v>1.5800000000000002E-2</v>
      </c>
      <c r="Y1862" s="769"/>
      <c r="Z1862" s="769" t="s">
        <v>2918</v>
      </c>
      <c r="AA1862" s="369">
        <v>1</v>
      </c>
      <c r="AB1862" s="369">
        <v>3.2</v>
      </c>
      <c r="AC1862" s="10">
        <v>1.5800000000000002E-2</v>
      </c>
      <c r="AD1862" s="10">
        <v>1.5800000000000002E-2</v>
      </c>
    </row>
    <row r="1863" spans="2:30">
      <c r="B1863" s="675"/>
      <c r="C1863" s="773" t="s">
        <v>3803</v>
      </c>
      <c r="D1863" s="773" t="s">
        <v>3792</v>
      </c>
      <c r="E1863" s="675">
        <v>1866</v>
      </c>
      <c r="F1863" s="410" t="str">
        <f>Dumpadas[[#This Row],[punto]] &amp; " "&amp;Dumpadas[[#This Row],[jornada]]&amp;" " &amp; Dumpadas[[#This Row],[N°Acop]] &amp; " " &amp; TEXT(Dumpadas[[#This Row],[fecha ]], "dd-mm-yyyy")</f>
        <v>NIVEL 974 M4 7S L31 AM 1866 28-05-2026</v>
      </c>
      <c r="G1863" s="675" t="s">
        <v>14</v>
      </c>
      <c r="H1863" s="5">
        <v>46170</v>
      </c>
      <c r="I1863" s="675">
        <v>3.2</v>
      </c>
      <c r="J1863" s="8">
        <v>1.15E-2</v>
      </c>
      <c r="K1863" s="8">
        <f>+IF(Dumpadas[[#This Row],[ley]]&gt;0.03,0.03,Dumpadas[[#This Row],[ley]])</f>
        <v>1.15E-2</v>
      </c>
      <c r="L1863" s="427"/>
      <c r="M1863" s="386">
        <v>29160</v>
      </c>
      <c r="N1863" s="386"/>
      <c r="O1863" s="7"/>
      <c r="P1863" s="10" t="str" cm="1">
        <f t="array" ref="P1863">INDEX(Rangos!$E$3:$E$16,MATCH(1,(Dumpadas[[#This Row],[ley]]&gt;=Rangos!$B$3:$B$16)*(Dumpadas[[#This Row],[ley]]&lt;=Rangos!$C$3:$C$16),0))</f>
        <v>C</v>
      </c>
      <c r="R1863" s="769"/>
      <c r="S1863" s="769" t="s">
        <v>2919</v>
      </c>
      <c r="T1863" s="369">
        <v>1</v>
      </c>
      <c r="U1863" s="369">
        <v>3.2</v>
      </c>
      <c r="V1863" s="10">
        <v>2.46E-2</v>
      </c>
      <c r="Y1863" s="769"/>
      <c r="Z1863" s="769" t="s">
        <v>2919</v>
      </c>
      <c r="AA1863" s="369">
        <v>1</v>
      </c>
      <c r="AB1863" s="369">
        <v>3.2</v>
      </c>
      <c r="AC1863" s="10">
        <v>2.46E-2</v>
      </c>
      <c r="AD1863" s="10">
        <v>2.46E-2</v>
      </c>
    </row>
    <row r="1864" spans="2:30">
      <c r="B1864" s="535"/>
      <c r="C1864" s="535" t="s">
        <v>3817</v>
      </c>
      <c r="D1864" s="535" t="s">
        <v>3792</v>
      </c>
      <c r="E1864" s="535">
        <v>1867</v>
      </c>
      <c r="F1864" s="537" t="str">
        <f>Dumpadas[[#This Row],[punto]] &amp; " "&amp;Dumpadas[[#This Row],[jornada]]&amp;" " &amp; Dumpadas[[#This Row],[N°Acop]] &amp; " " &amp; TEXT(Dumpadas[[#This Row],[fecha ]], "dd-mm-yyyy")</f>
        <v>NIVEL 974 M4 6N L33 AM 1867 28-05-2026</v>
      </c>
      <c r="G1864" s="535" t="s">
        <v>14</v>
      </c>
      <c r="H1864" s="538">
        <v>46170</v>
      </c>
      <c r="I1864" s="535">
        <v>3.2</v>
      </c>
      <c r="J1864" s="539">
        <v>1.2800000000000001E-2</v>
      </c>
      <c r="K1864" s="539">
        <f>+IF(Dumpadas[[#This Row],[ley]]&gt;0.03,0.03,Dumpadas[[#This Row],[ley]])</f>
        <v>1.2800000000000001E-2</v>
      </c>
      <c r="L1864" s="539"/>
      <c r="M1864" s="535">
        <v>29161</v>
      </c>
      <c r="N1864" s="535"/>
      <c r="O1864" s="539"/>
      <c r="P1864" s="540" t="str" cm="1">
        <f t="array" ref="P1864">INDEX(Rangos!$E$3:$E$16,MATCH(1,(Dumpadas[[#This Row],[ley]]&gt;=Rangos!$B$3:$B$16)*(Dumpadas[[#This Row],[ley]]&lt;=Rangos!$C$3:$C$16),0))</f>
        <v>D</v>
      </c>
      <c r="R1864" s="769"/>
      <c r="S1864" s="769" t="s">
        <v>2920</v>
      </c>
      <c r="T1864" s="369">
        <v>1</v>
      </c>
      <c r="U1864" s="369">
        <v>3.2</v>
      </c>
      <c r="V1864" s="10">
        <v>1.8100000000000002E-2</v>
      </c>
      <c r="Y1864" s="769"/>
      <c r="Z1864" s="769" t="s">
        <v>2920</v>
      </c>
      <c r="AA1864" s="369">
        <v>1</v>
      </c>
      <c r="AB1864" s="369">
        <v>3.2</v>
      </c>
      <c r="AC1864" s="10">
        <v>1.8100000000000002E-2</v>
      </c>
      <c r="AD1864" s="10">
        <v>1.8100000000000002E-2</v>
      </c>
    </row>
    <row r="1865" spans="2:30">
      <c r="B1865" s="535"/>
      <c r="C1865" s="535" t="s">
        <v>3817</v>
      </c>
      <c r="D1865" s="535" t="s">
        <v>3792</v>
      </c>
      <c r="E1865" s="535">
        <v>1868</v>
      </c>
      <c r="F1865" s="537" t="str">
        <f>Dumpadas[[#This Row],[punto]] &amp; " "&amp;Dumpadas[[#This Row],[jornada]]&amp;" " &amp; Dumpadas[[#This Row],[N°Acop]] &amp; " " &amp; TEXT(Dumpadas[[#This Row],[fecha ]], "dd-mm-yyyy")</f>
        <v>NIVEL 974 M4 6N L33 AM 1868 28-05-2026</v>
      </c>
      <c r="G1865" s="535" t="s">
        <v>14</v>
      </c>
      <c r="H1865" s="538">
        <v>46170</v>
      </c>
      <c r="I1865" s="535">
        <v>3.2</v>
      </c>
      <c r="J1865" s="539">
        <v>1.6500000000000001E-2</v>
      </c>
      <c r="K1865" s="539">
        <f>+IF(Dumpadas[[#This Row],[ley]]&gt;0.03,0.03,Dumpadas[[#This Row],[ley]])</f>
        <v>1.6500000000000001E-2</v>
      </c>
      <c r="L1865" s="539"/>
      <c r="M1865" s="535">
        <v>29161</v>
      </c>
      <c r="N1865" s="535"/>
      <c r="O1865" s="539"/>
      <c r="P1865" s="540" t="str" cm="1">
        <f t="array" ref="P1865">INDEX(Rangos!$E$3:$E$16,MATCH(1,(Dumpadas[[#This Row],[ley]]&gt;=Rangos!$B$3:$B$16)*(Dumpadas[[#This Row],[ley]]&lt;=Rangos!$C$3:$C$16),0))</f>
        <v>F</v>
      </c>
      <c r="R1865" s="769"/>
      <c r="S1865" s="769" t="s">
        <v>2921</v>
      </c>
      <c r="T1865" s="369">
        <v>1</v>
      </c>
      <c r="U1865" s="369">
        <v>3.2</v>
      </c>
      <c r="V1865" s="10">
        <v>1.0200000000000001E-2</v>
      </c>
      <c r="Y1865" s="769"/>
      <c r="Z1865" s="769" t="s">
        <v>2921</v>
      </c>
      <c r="AA1865" s="369">
        <v>1</v>
      </c>
      <c r="AB1865" s="369">
        <v>3.2</v>
      </c>
      <c r="AC1865" s="10">
        <v>1.0200000000000001E-2</v>
      </c>
      <c r="AD1865" s="10">
        <v>1.0200000000000001E-2</v>
      </c>
    </row>
    <row r="1866" spans="2:30">
      <c r="B1866" s="535"/>
      <c r="C1866" s="535" t="s">
        <v>3817</v>
      </c>
      <c r="D1866" s="535" t="s">
        <v>3792</v>
      </c>
      <c r="E1866" s="535">
        <v>1869</v>
      </c>
      <c r="F1866" s="537" t="str">
        <f>Dumpadas[[#This Row],[punto]] &amp; " "&amp;Dumpadas[[#This Row],[jornada]]&amp;" " &amp; Dumpadas[[#This Row],[N°Acop]] &amp; " " &amp; TEXT(Dumpadas[[#This Row],[fecha ]], "dd-mm-yyyy")</f>
        <v>NIVEL 974 M4 6N L33 AM 1869 28-05-2026</v>
      </c>
      <c r="G1866" s="535" t="s">
        <v>14</v>
      </c>
      <c r="H1866" s="538">
        <v>46170</v>
      </c>
      <c r="I1866" s="535">
        <v>3.2</v>
      </c>
      <c r="J1866" s="539">
        <v>1.3100000000000001E-2</v>
      </c>
      <c r="K1866" s="539">
        <f>+IF(Dumpadas[[#This Row],[ley]]&gt;0.03,0.03,Dumpadas[[#This Row],[ley]])</f>
        <v>1.3100000000000001E-2</v>
      </c>
      <c r="L1866" s="539"/>
      <c r="M1866" s="535">
        <v>29161</v>
      </c>
      <c r="N1866" s="535"/>
      <c r="O1866" s="539"/>
      <c r="P1866" s="540" t="str" cm="1">
        <f t="array" ref="P1866">INDEX(Rangos!$E$3:$E$16,MATCH(1,(Dumpadas[[#This Row],[ley]]&gt;=Rangos!$B$3:$B$16)*(Dumpadas[[#This Row],[ley]]&lt;=Rangos!$C$3:$C$16),0))</f>
        <v>D</v>
      </c>
      <c r="R1866" s="769"/>
      <c r="S1866" s="769" t="s">
        <v>2922</v>
      </c>
      <c r="T1866" s="369">
        <v>1</v>
      </c>
      <c r="U1866" s="369">
        <v>3.2</v>
      </c>
      <c r="V1866" s="10">
        <v>1.29E-2</v>
      </c>
      <c r="Y1866" s="769"/>
      <c r="Z1866" s="769" t="s">
        <v>2922</v>
      </c>
      <c r="AA1866" s="369">
        <v>1</v>
      </c>
      <c r="AB1866" s="369">
        <v>3.2</v>
      </c>
      <c r="AC1866" s="10">
        <v>1.29E-2</v>
      </c>
      <c r="AD1866" s="10">
        <v>1.29E-2</v>
      </c>
    </row>
    <row r="1867" spans="2:30">
      <c r="B1867" s="535"/>
      <c r="C1867" s="535" t="s">
        <v>3817</v>
      </c>
      <c r="D1867" s="535" t="s">
        <v>3792</v>
      </c>
      <c r="E1867" s="535">
        <v>1870</v>
      </c>
      <c r="F1867" s="537" t="str">
        <f>Dumpadas[[#This Row],[punto]] &amp; " "&amp;Dumpadas[[#This Row],[jornada]]&amp;" " &amp; Dumpadas[[#This Row],[N°Acop]] &amp; " " &amp; TEXT(Dumpadas[[#This Row],[fecha ]], "dd-mm-yyyy")</f>
        <v>NIVEL 974 M4 6N L33 AM 1870 28-05-2026</v>
      </c>
      <c r="G1867" s="535" t="s">
        <v>14</v>
      </c>
      <c r="H1867" s="538">
        <v>46170</v>
      </c>
      <c r="I1867" s="535">
        <v>3.2</v>
      </c>
      <c r="J1867" s="539">
        <v>1.7600000000000001E-2</v>
      </c>
      <c r="K1867" s="539">
        <f>+IF(Dumpadas[[#This Row],[ley]]&gt;0.03,0.03,Dumpadas[[#This Row],[ley]])</f>
        <v>1.7600000000000001E-2</v>
      </c>
      <c r="L1867" s="539"/>
      <c r="M1867" s="535">
        <v>29161</v>
      </c>
      <c r="N1867" s="535"/>
      <c r="O1867" s="539"/>
      <c r="P1867" s="540" t="str" cm="1">
        <f t="array" ref="P1867">INDEX(Rangos!$E$3:$E$16,MATCH(1,(Dumpadas[[#This Row],[ley]]&gt;=Rangos!$B$3:$B$16)*(Dumpadas[[#This Row],[ley]]&lt;=Rangos!$C$3:$C$16),0))</f>
        <v>G</v>
      </c>
      <c r="R1867" s="769"/>
      <c r="S1867" s="769" t="s">
        <v>2923</v>
      </c>
      <c r="T1867" s="369">
        <v>1</v>
      </c>
      <c r="U1867" s="369">
        <v>3.2</v>
      </c>
      <c r="V1867" s="10">
        <v>1.5100000000000001E-2</v>
      </c>
      <c r="Y1867" s="769"/>
      <c r="Z1867" s="769" t="s">
        <v>2923</v>
      </c>
      <c r="AA1867" s="369">
        <v>1</v>
      </c>
      <c r="AB1867" s="369">
        <v>3.2</v>
      </c>
      <c r="AC1867" s="10">
        <v>1.5100000000000001E-2</v>
      </c>
      <c r="AD1867" s="10">
        <v>1.5100000000000001E-2</v>
      </c>
    </row>
    <row r="1868" spans="2:30">
      <c r="B1868" s="535"/>
      <c r="C1868" s="535" t="s">
        <v>3817</v>
      </c>
      <c r="D1868" s="535" t="s">
        <v>3792</v>
      </c>
      <c r="E1868" s="535">
        <v>1871</v>
      </c>
      <c r="F1868" s="537" t="str">
        <f>Dumpadas[[#This Row],[punto]] &amp; " "&amp;Dumpadas[[#This Row],[jornada]]&amp;" " &amp; Dumpadas[[#This Row],[N°Acop]] &amp; " " &amp; TEXT(Dumpadas[[#This Row],[fecha ]], "dd-mm-yyyy")</f>
        <v>NIVEL 974 M4 6N L33 AM 1871 28-05-2026</v>
      </c>
      <c r="G1868" s="535" t="s">
        <v>14</v>
      </c>
      <c r="H1868" s="538">
        <v>46170</v>
      </c>
      <c r="I1868" s="535">
        <v>3.2</v>
      </c>
      <c r="J1868" s="539">
        <v>1.29E-2</v>
      </c>
      <c r="K1868" s="539">
        <f>+IF(Dumpadas[[#This Row],[ley]]&gt;0.03,0.03,Dumpadas[[#This Row],[ley]])</f>
        <v>1.29E-2</v>
      </c>
      <c r="L1868" s="539"/>
      <c r="M1868" s="535">
        <v>29161</v>
      </c>
      <c r="N1868" s="535"/>
      <c r="O1868" s="539"/>
      <c r="P1868" s="540" t="str" cm="1">
        <f t="array" ref="P1868">INDEX(Rangos!$E$3:$E$16,MATCH(1,(Dumpadas[[#This Row],[ley]]&gt;=Rangos!$B$3:$B$16)*(Dumpadas[[#This Row],[ley]]&lt;=Rangos!$C$3:$C$16),0))</f>
        <v>D</v>
      </c>
      <c r="R1868" s="769"/>
      <c r="S1868" s="769" t="s">
        <v>2924</v>
      </c>
      <c r="T1868" s="369">
        <v>1</v>
      </c>
      <c r="U1868" s="369">
        <v>3.2</v>
      </c>
      <c r="V1868" s="10">
        <v>1.29E-2</v>
      </c>
      <c r="Y1868" s="769"/>
      <c r="Z1868" s="769" t="s">
        <v>2924</v>
      </c>
      <c r="AA1868" s="369">
        <v>1</v>
      </c>
      <c r="AB1868" s="369">
        <v>3.2</v>
      </c>
      <c r="AC1868" s="10">
        <v>1.29E-2</v>
      </c>
      <c r="AD1868" s="10">
        <v>1.29E-2</v>
      </c>
    </row>
    <row r="1869" spans="2:30">
      <c r="B1869" s="535"/>
      <c r="C1869" s="535" t="s">
        <v>3817</v>
      </c>
      <c r="D1869" s="535" t="s">
        <v>3792</v>
      </c>
      <c r="E1869" s="535">
        <v>1872</v>
      </c>
      <c r="F1869" s="537" t="str">
        <f>Dumpadas[[#This Row],[punto]] &amp; " "&amp;Dumpadas[[#This Row],[jornada]]&amp;" " &amp; Dumpadas[[#This Row],[N°Acop]] &amp; " " &amp; TEXT(Dumpadas[[#This Row],[fecha ]], "dd-mm-yyyy")</f>
        <v>NIVEL 974 M4 6N L33 AM 1872 28-05-2026</v>
      </c>
      <c r="G1869" s="535" t="s">
        <v>14</v>
      </c>
      <c r="H1869" s="538">
        <v>46170</v>
      </c>
      <c r="I1869" s="535">
        <v>3.2</v>
      </c>
      <c r="J1869" s="539">
        <v>1.2500000000000001E-2</v>
      </c>
      <c r="K1869" s="539">
        <f>+IF(Dumpadas[[#This Row],[ley]]&gt;0.03,0.03,Dumpadas[[#This Row],[ley]])</f>
        <v>1.2500000000000001E-2</v>
      </c>
      <c r="L1869" s="539"/>
      <c r="M1869" s="535">
        <v>29161</v>
      </c>
      <c r="N1869" s="535"/>
      <c r="O1869" s="539"/>
      <c r="P1869" s="540" t="str" cm="1">
        <f t="array" ref="P1869">INDEX(Rangos!$E$3:$E$16,MATCH(1,(Dumpadas[[#This Row],[ley]]&gt;=Rangos!$B$3:$B$16)*(Dumpadas[[#This Row],[ley]]&lt;=Rangos!$C$3:$C$16),0))</f>
        <v>D</v>
      </c>
      <c r="R1869" s="769"/>
      <c r="S1869" s="769" t="s">
        <v>2925</v>
      </c>
      <c r="T1869" s="369">
        <v>1</v>
      </c>
      <c r="U1869" s="369">
        <v>3.2</v>
      </c>
      <c r="V1869" s="10">
        <v>1.7500000000000002E-2</v>
      </c>
      <c r="Y1869" s="769"/>
      <c r="Z1869" s="769" t="s">
        <v>2925</v>
      </c>
      <c r="AA1869" s="369">
        <v>1</v>
      </c>
      <c r="AB1869" s="369">
        <v>3.2</v>
      </c>
      <c r="AC1869" s="10">
        <v>1.7500000000000002E-2</v>
      </c>
      <c r="AD1869" s="10">
        <v>1.7500000000000002E-2</v>
      </c>
    </row>
    <row r="1870" spans="2:30">
      <c r="B1870" s="535"/>
      <c r="C1870" s="535" t="s">
        <v>3817</v>
      </c>
      <c r="D1870" s="535" t="s">
        <v>3792</v>
      </c>
      <c r="E1870" s="535">
        <v>1873</v>
      </c>
      <c r="F1870" s="537" t="str">
        <f>Dumpadas[[#This Row],[punto]] &amp; " "&amp;Dumpadas[[#This Row],[jornada]]&amp;" " &amp; Dumpadas[[#This Row],[N°Acop]] &amp; " " &amp; TEXT(Dumpadas[[#This Row],[fecha ]], "dd-mm-yyyy")</f>
        <v>NIVEL 974 M4 6N L33 AM 1873 28-05-2026</v>
      </c>
      <c r="G1870" s="535" t="s">
        <v>14</v>
      </c>
      <c r="H1870" s="538">
        <v>46170</v>
      </c>
      <c r="I1870" s="535">
        <v>3.2</v>
      </c>
      <c r="J1870" s="539">
        <v>1.5900000000000001E-2</v>
      </c>
      <c r="K1870" s="539">
        <f>+IF(Dumpadas[[#This Row],[ley]]&gt;0.03,0.03,Dumpadas[[#This Row],[ley]])</f>
        <v>1.5900000000000001E-2</v>
      </c>
      <c r="L1870" s="539"/>
      <c r="M1870" s="535">
        <v>29161</v>
      </c>
      <c r="N1870" s="535"/>
      <c r="O1870" s="539"/>
      <c r="P1870" s="540" t="str" cm="1">
        <f t="array" ref="P1870">INDEX(Rangos!$E$3:$E$16,MATCH(1,(Dumpadas[[#This Row],[ley]]&gt;=Rangos!$B$3:$B$16)*(Dumpadas[[#This Row],[ley]]&lt;=Rangos!$C$3:$C$16),0))</f>
        <v>F</v>
      </c>
      <c r="R1870" s="769"/>
      <c r="S1870" s="769" t="s">
        <v>2926</v>
      </c>
      <c r="T1870" s="369">
        <v>1</v>
      </c>
      <c r="U1870" s="369">
        <v>3.2</v>
      </c>
      <c r="V1870" s="10">
        <v>1.35E-2</v>
      </c>
      <c r="Y1870" s="769"/>
      <c r="Z1870" s="769" t="s">
        <v>2926</v>
      </c>
      <c r="AA1870" s="369">
        <v>1</v>
      </c>
      <c r="AB1870" s="369">
        <v>3.2</v>
      </c>
      <c r="AC1870" s="10">
        <v>1.35E-2</v>
      </c>
      <c r="AD1870" s="10">
        <v>1.35E-2</v>
      </c>
    </row>
    <row r="1871" spans="2:30">
      <c r="B1871" s="535"/>
      <c r="C1871" s="535" t="s">
        <v>3817</v>
      </c>
      <c r="D1871" s="535" t="s">
        <v>3792</v>
      </c>
      <c r="E1871" s="535">
        <v>1874</v>
      </c>
      <c r="F1871" s="537" t="str">
        <f>Dumpadas[[#This Row],[punto]] &amp; " "&amp;Dumpadas[[#This Row],[jornada]]&amp;" " &amp; Dumpadas[[#This Row],[N°Acop]] &amp; " " &amp; TEXT(Dumpadas[[#This Row],[fecha ]], "dd-mm-yyyy")</f>
        <v>NIVEL 974 M4 6N L33 AM 1874 28-05-2026</v>
      </c>
      <c r="G1871" s="535" t="s">
        <v>14</v>
      </c>
      <c r="H1871" s="538">
        <v>46170</v>
      </c>
      <c r="I1871" s="535">
        <v>3.2</v>
      </c>
      <c r="J1871" s="539">
        <v>1.34E-2</v>
      </c>
      <c r="K1871" s="539">
        <f>+IF(Dumpadas[[#This Row],[ley]]&gt;0.03,0.03,Dumpadas[[#This Row],[ley]])</f>
        <v>1.34E-2</v>
      </c>
      <c r="L1871" s="539"/>
      <c r="M1871" s="535">
        <v>29161</v>
      </c>
      <c r="N1871" s="535"/>
      <c r="O1871" s="539"/>
      <c r="P1871" s="540" t="str" cm="1">
        <f t="array" ref="P1871">INDEX(Rangos!$E$3:$E$16,MATCH(1,(Dumpadas[[#This Row],[ley]]&gt;=Rangos!$B$3:$B$16)*(Dumpadas[[#This Row],[ley]]&lt;=Rangos!$C$3:$C$16),0))</f>
        <v>D</v>
      </c>
      <c r="R1871" s="769"/>
      <c r="S1871" s="769" t="s">
        <v>2927</v>
      </c>
      <c r="T1871" s="369">
        <v>1</v>
      </c>
      <c r="U1871" s="369">
        <v>3.2</v>
      </c>
      <c r="V1871" s="10">
        <v>1.1900000000000001E-2</v>
      </c>
      <c r="Y1871" s="769"/>
      <c r="Z1871" s="769" t="s">
        <v>2927</v>
      </c>
      <c r="AA1871" s="369">
        <v>1</v>
      </c>
      <c r="AB1871" s="369">
        <v>3.2</v>
      </c>
      <c r="AC1871" s="10">
        <v>1.1900000000000001E-2</v>
      </c>
      <c r="AD1871" s="10">
        <v>1.1900000000000001E-2</v>
      </c>
    </row>
    <row r="1872" spans="2:30">
      <c r="B1872" s="675"/>
      <c r="C1872" s="773" t="s">
        <v>3805</v>
      </c>
      <c r="D1872" s="773" t="s">
        <v>545</v>
      </c>
      <c r="E1872" s="675">
        <v>1875</v>
      </c>
      <c r="F1872" s="410" t="str">
        <f>Dumpadas[[#This Row],[punto]] &amp; " "&amp;Dumpadas[[#This Row],[jornada]]&amp;" " &amp; Dumpadas[[#This Row],[N°Acop]] &amp; " " &amp; TEXT(Dumpadas[[#This Row],[fecha ]], "dd-mm-yyyy")</f>
        <v>NIVEL 968 RP AM 1875 28-05-2026</v>
      </c>
      <c r="G1872" s="675" t="s">
        <v>14</v>
      </c>
      <c r="H1872" s="5">
        <v>46170</v>
      </c>
      <c r="I1872" s="675">
        <v>3.2</v>
      </c>
      <c r="J1872" s="8">
        <v>7.7999999999999996E-3</v>
      </c>
      <c r="K1872" s="8">
        <f>+IF(Dumpadas[[#This Row],[ley]]&gt;0.03,0.03,Dumpadas[[#This Row],[ley]])</f>
        <v>7.7999999999999996E-3</v>
      </c>
      <c r="L1872" s="427"/>
      <c r="M1872" s="386">
        <v>29161</v>
      </c>
      <c r="N1872" s="386"/>
      <c r="O1872" s="7"/>
      <c r="P1872" s="10" t="str" cm="1">
        <f t="array" ref="P1872">INDEX(Rangos!$E$3:$E$16,MATCH(1,(Dumpadas[[#This Row],[ley]]&gt;=Rangos!$B$3:$B$16)*(Dumpadas[[#This Row],[ley]]&lt;=Rangos!$C$3:$C$16),0))</f>
        <v>A</v>
      </c>
      <c r="R1872" s="769"/>
      <c r="S1872" s="769" t="s">
        <v>2928</v>
      </c>
      <c r="T1872" s="369">
        <v>1</v>
      </c>
      <c r="U1872" s="369">
        <v>3.2</v>
      </c>
      <c r="V1872" s="10">
        <v>1.5900000000000001E-2</v>
      </c>
      <c r="Y1872" s="769"/>
      <c r="Z1872" s="769" t="s">
        <v>2928</v>
      </c>
      <c r="AA1872" s="369">
        <v>1</v>
      </c>
      <c r="AB1872" s="369">
        <v>3.2</v>
      </c>
      <c r="AC1872" s="10">
        <v>1.5900000000000001E-2</v>
      </c>
      <c r="AD1872" s="10">
        <v>1.5900000000000001E-2</v>
      </c>
    </row>
    <row r="1873" spans="2:30">
      <c r="B1873" s="675"/>
      <c r="C1873" s="773" t="s">
        <v>3805</v>
      </c>
      <c r="D1873" s="773" t="s">
        <v>545</v>
      </c>
      <c r="E1873" s="675">
        <v>1876</v>
      </c>
      <c r="F1873" s="410" t="str">
        <f>Dumpadas[[#This Row],[punto]] &amp; " "&amp;Dumpadas[[#This Row],[jornada]]&amp;" " &amp; Dumpadas[[#This Row],[N°Acop]] &amp; " " &amp; TEXT(Dumpadas[[#This Row],[fecha ]], "dd-mm-yyyy")</f>
        <v>NIVEL 968 RP AM 1876 28-05-2026</v>
      </c>
      <c r="G1873" s="675" t="s">
        <v>14</v>
      </c>
      <c r="H1873" s="5">
        <v>46170</v>
      </c>
      <c r="I1873" s="675">
        <v>3.2</v>
      </c>
      <c r="J1873" s="8">
        <v>7.1999999999999998E-3</v>
      </c>
      <c r="K1873" s="8">
        <f>+IF(Dumpadas[[#This Row],[ley]]&gt;0.03,0.03,Dumpadas[[#This Row],[ley]])</f>
        <v>7.1999999999999998E-3</v>
      </c>
      <c r="L1873" s="427"/>
      <c r="M1873" s="386">
        <v>29163</v>
      </c>
      <c r="N1873" s="386"/>
      <c r="O1873" s="7"/>
      <c r="P1873" s="10" t="str" cm="1">
        <f t="array" ref="P1873">INDEX(Rangos!$E$3:$E$16,MATCH(1,(Dumpadas[[#This Row],[ley]]&gt;=Rangos!$B$3:$B$16)*(Dumpadas[[#This Row],[ley]]&lt;=Rangos!$C$3:$C$16),0))</f>
        <v>Reserva</v>
      </c>
      <c r="R1873" s="769"/>
      <c r="S1873" s="769" t="s">
        <v>2929</v>
      </c>
      <c r="T1873" s="369">
        <v>1</v>
      </c>
      <c r="U1873" s="369">
        <v>3.2</v>
      </c>
      <c r="V1873" s="10">
        <v>1.8100000000000002E-2</v>
      </c>
      <c r="Y1873" s="769"/>
      <c r="Z1873" s="769" t="s">
        <v>2929</v>
      </c>
      <c r="AA1873" s="369">
        <v>1</v>
      </c>
      <c r="AB1873" s="369">
        <v>3.2</v>
      </c>
      <c r="AC1873" s="10">
        <v>1.8100000000000002E-2</v>
      </c>
      <c r="AD1873" s="10">
        <v>1.8100000000000002E-2</v>
      </c>
    </row>
    <row r="1874" spans="2:30">
      <c r="B1874" s="675"/>
      <c r="C1874" s="773" t="s">
        <v>3805</v>
      </c>
      <c r="D1874" s="773" t="s">
        <v>545</v>
      </c>
      <c r="E1874" s="675">
        <v>1877</v>
      </c>
      <c r="F1874" s="410" t="str">
        <f>Dumpadas[[#This Row],[punto]] &amp; " "&amp;Dumpadas[[#This Row],[jornada]]&amp;" " &amp; Dumpadas[[#This Row],[N°Acop]] &amp; " " &amp; TEXT(Dumpadas[[#This Row],[fecha ]], "dd-mm-yyyy")</f>
        <v>NIVEL 968 RP AM 1877 28-05-2026</v>
      </c>
      <c r="G1874" s="675" t="s">
        <v>14</v>
      </c>
      <c r="H1874" s="5">
        <v>46170</v>
      </c>
      <c r="I1874" s="675">
        <v>3.2</v>
      </c>
      <c r="J1874" s="8">
        <v>1.47E-2</v>
      </c>
      <c r="K1874" s="8">
        <f>+IF(Dumpadas[[#This Row],[ley]]&gt;0.03,0.03,Dumpadas[[#This Row],[ley]])</f>
        <v>1.47E-2</v>
      </c>
      <c r="L1874" s="427"/>
      <c r="M1874" s="386">
        <v>29163</v>
      </c>
      <c r="N1874" s="386"/>
      <c r="O1874" s="7"/>
      <c r="P1874" s="10" t="str" cm="1">
        <f t="array" ref="P1874">INDEX(Rangos!$E$3:$E$16,MATCH(1,(Dumpadas[[#This Row],[ley]]&gt;=Rangos!$B$3:$B$16)*(Dumpadas[[#This Row],[ley]]&lt;=Rangos!$C$3:$C$16),0))</f>
        <v>E</v>
      </c>
      <c r="R1874" s="769"/>
      <c r="S1874" s="769" t="s">
        <v>2930</v>
      </c>
      <c r="T1874" s="369">
        <v>1</v>
      </c>
      <c r="U1874" s="369">
        <v>3.2</v>
      </c>
      <c r="V1874" s="10">
        <v>1.3899999999999999E-2</v>
      </c>
      <c r="Y1874" s="769"/>
      <c r="Z1874" s="769" t="s">
        <v>2930</v>
      </c>
      <c r="AA1874" s="369">
        <v>1</v>
      </c>
      <c r="AB1874" s="369">
        <v>3.2</v>
      </c>
      <c r="AC1874" s="10">
        <v>1.3899999999999999E-2</v>
      </c>
      <c r="AD1874" s="10">
        <v>1.3899999999999999E-2</v>
      </c>
    </row>
    <row r="1875" spans="2:30">
      <c r="B1875" s="675"/>
      <c r="C1875" s="773" t="s">
        <v>3805</v>
      </c>
      <c r="D1875" s="773" t="s">
        <v>545</v>
      </c>
      <c r="E1875" s="675">
        <v>1878</v>
      </c>
      <c r="F1875" s="410" t="str">
        <f>Dumpadas[[#This Row],[punto]] &amp; " "&amp;Dumpadas[[#This Row],[jornada]]&amp;" " &amp; Dumpadas[[#This Row],[N°Acop]] &amp; " " &amp; TEXT(Dumpadas[[#This Row],[fecha ]], "dd-mm-yyyy")</f>
        <v>NIVEL 968 RP AM 1878 28-05-2026</v>
      </c>
      <c r="G1875" s="675" t="s">
        <v>14</v>
      </c>
      <c r="H1875" s="5">
        <v>46170</v>
      </c>
      <c r="I1875" s="675">
        <v>3.2</v>
      </c>
      <c r="J1875" s="8">
        <v>8.0999999999999996E-3</v>
      </c>
      <c r="K1875" s="8">
        <f>+IF(Dumpadas[[#This Row],[ley]]&gt;0.03,0.03,Dumpadas[[#This Row],[ley]])</f>
        <v>8.0999999999999996E-3</v>
      </c>
      <c r="L1875" s="427"/>
      <c r="M1875" s="386">
        <v>29163</v>
      </c>
      <c r="N1875" s="386"/>
      <c r="O1875" s="7"/>
      <c r="P1875" s="10" t="str" cm="1">
        <f t="array" ref="P1875">INDEX(Rangos!$E$3:$E$16,MATCH(1,(Dumpadas[[#This Row],[ley]]&gt;=Rangos!$B$3:$B$16)*(Dumpadas[[#This Row],[ley]]&lt;=Rangos!$C$3:$C$16),0))</f>
        <v>A</v>
      </c>
      <c r="R1875" s="769"/>
      <c r="S1875" s="769" t="s">
        <v>2931</v>
      </c>
      <c r="T1875" s="369">
        <v>1</v>
      </c>
      <c r="U1875" s="369">
        <v>3.2</v>
      </c>
      <c r="V1875" s="10">
        <v>1.77E-2</v>
      </c>
      <c r="Y1875" s="769"/>
      <c r="Z1875" s="769" t="s">
        <v>2931</v>
      </c>
      <c r="AA1875" s="369">
        <v>1</v>
      </c>
      <c r="AB1875" s="369">
        <v>3.2</v>
      </c>
      <c r="AC1875" s="10">
        <v>1.77E-2</v>
      </c>
      <c r="AD1875" s="10">
        <v>1.77E-2</v>
      </c>
    </row>
    <row r="1876" spans="2:30">
      <c r="B1876" s="675"/>
      <c r="C1876" s="773" t="s">
        <v>3805</v>
      </c>
      <c r="D1876" s="773" t="s">
        <v>545</v>
      </c>
      <c r="E1876" s="675">
        <v>1879</v>
      </c>
      <c r="F1876" s="410" t="str">
        <f>Dumpadas[[#This Row],[punto]] &amp; " "&amp;Dumpadas[[#This Row],[jornada]]&amp;" " &amp; Dumpadas[[#This Row],[N°Acop]] &amp; " " &amp; TEXT(Dumpadas[[#This Row],[fecha ]], "dd-mm-yyyy")</f>
        <v>NIVEL 968 RP AM 1879 28-05-2026</v>
      </c>
      <c r="G1876" s="675" t="s">
        <v>14</v>
      </c>
      <c r="H1876" s="5">
        <v>46170</v>
      </c>
      <c r="I1876" s="675">
        <v>3.2</v>
      </c>
      <c r="J1876" s="8">
        <v>7.1999999999999998E-3</v>
      </c>
      <c r="K1876" s="8">
        <f>+IF(Dumpadas[[#This Row],[ley]]&gt;0.03,0.03,Dumpadas[[#This Row],[ley]])</f>
        <v>7.1999999999999998E-3</v>
      </c>
      <c r="L1876" s="427"/>
      <c r="M1876" s="386">
        <v>29163</v>
      </c>
      <c r="N1876" s="386"/>
      <c r="O1876" s="7"/>
      <c r="P1876" s="10" t="str" cm="1">
        <f t="array" ref="P1876">INDEX(Rangos!$E$3:$E$16,MATCH(1,(Dumpadas[[#This Row],[ley]]&gt;=Rangos!$B$3:$B$16)*(Dumpadas[[#This Row],[ley]]&lt;=Rangos!$C$3:$C$16),0))</f>
        <v>Reserva</v>
      </c>
      <c r="R1876" s="769"/>
      <c r="S1876" s="769" t="s">
        <v>2934</v>
      </c>
      <c r="T1876" s="369">
        <v>1</v>
      </c>
      <c r="U1876" s="369">
        <v>3.2</v>
      </c>
      <c r="V1876" s="10">
        <v>2.0400000000000001E-2</v>
      </c>
      <c r="Y1876" s="769"/>
      <c r="Z1876" s="769" t="s">
        <v>2934</v>
      </c>
      <c r="AA1876" s="369">
        <v>1</v>
      </c>
      <c r="AB1876" s="369">
        <v>3.2</v>
      </c>
      <c r="AC1876" s="10">
        <v>2.0400000000000001E-2</v>
      </c>
      <c r="AD1876" s="10">
        <v>2.0400000000000001E-2</v>
      </c>
    </row>
    <row r="1877" spans="2:30">
      <c r="B1877" s="675"/>
      <c r="C1877" s="773" t="s">
        <v>3805</v>
      </c>
      <c r="D1877" s="773" t="s">
        <v>545</v>
      </c>
      <c r="E1877" s="675">
        <v>1880</v>
      </c>
      <c r="F1877" s="410" t="str">
        <f>Dumpadas[[#This Row],[punto]] &amp; " "&amp;Dumpadas[[#This Row],[jornada]]&amp;" " &amp; Dumpadas[[#This Row],[N°Acop]] &amp; " " &amp; TEXT(Dumpadas[[#This Row],[fecha ]], "dd-mm-yyyy")</f>
        <v>NIVEL 968 RP AM 1880 28-05-2026</v>
      </c>
      <c r="G1877" s="675" t="s">
        <v>14</v>
      </c>
      <c r="H1877" s="5">
        <v>46170</v>
      </c>
      <c r="I1877" s="675">
        <v>3.2</v>
      </c>
      <c r="J1877" s="8">
        <v>1.1900000000000001E-2</v>
      </c>
      <c r="K1877" s="8">
        <f>+IF(Dumpadas[[#This Row],[ley]]&gt;0.03,0.03,Dumpadas[[#This Row],[ley]])</f>
        <v>1.1900000000000001E-2</v>
      </c>
      <c r="L1877" s="427"/>
      <c r="M1877" s="386">
        <v>29163</v>
      </c>
      <c r="N1877" s="386"/>
      <c r="O1877" s="7"/>
      <c r="P1877" s="10" t="str" cm="1">
        <f t="array" ref="P1877">INDEX(Rangos!$E$3:$E$16,MATCH(1,(Dumpadas[[#This Row],[ley]]&gt;=Rangos!$B$3:$B$16)*(Dumpadas[[#This Row],[ley]]&lt;=Rangos!$C$3:$C$16),0))</f>
        <v>C</v>
      </c>
      <c r="R1877" s="769"/>
      <c r="S1877" s="769" t="s">
        <v>2935</v>
      </c>
      <c r="T1877" s="369">
        <v>1</v>
      </c>
      <c r="U1877" s="369">
        <v>3.2</v>
      </c>
      <c r="V1877" s="10">
        <v>1.6E-2</v>
      </c>
      <c r="Y1877" s="769"/>
      <c r="Z1877" s="769" t="s">
        <v>2935</v>
      </c>
      <c r="AA1877" s="369">
        <v>1</v>
      </c>
      <c r="AB1877" s="369">
        <v>3.2</v>
      </c>
      <c r="AC1877" s="10">
        <v>1.6E-2</v>
      </c>
      <c r="AD1877" s="10">
        <v>1.6E-2</v>
      </c>
    </row>
    <row r="1878" spans="2:30">
      <c r="B1878" s="675"/>
      <c r="C1878" s="773" t="s">
        <v>3805</v>
      </c>
      <c r="D1878" s="773" t="s">
        <v>545</v>
      </c>
      <c r="E1878" s="675">
        <v>1881</v>
      </c>
      <c r="F1878" s="410" t="str">
        <f>Dumpadas[[#This Row],[punto]] &amp; " "&amp;Dumpadas[[#This Row],[jornada]]&amp;" " &amp; Dumpadas[[#This Row],[N°Acop]] &amp; " " &amp; TEXT(Dumpadas[[#This Row],[fecha ]], "dd-mm-yyyy")</f>
        <v>NIVEL 968 RP AM 1881 28-05-2026</v>
      </c>
      <c r="G1878" s="675" t="s">
        <v>14</v>
      </c>
      <c r="H1878" s="5">
        <v>46170</v>
      </c>
      <c r="I1878" s="675">
        <v>3.2</v>
      </c>
      <c r="J1878" s="8">
        <v>1.5699999999999999E-2</v>
      </c>
      <c r="K1878" s="8">
        <f>+IF(Dumpadas[[#This Row],[ley]]&gt;0.03,0.03,Dumpadas[[#This Row],[ley]])</f>
        <v>1.5699999999999999E-2</v>
      </c>
      <c r="L1878" s="427"/>
      <c r="M1878" s="386">
        <v>29163</v>
      </c>
      <c r="N1878" s="386"/>
      <c r="O1878" s="7"/>
      <c r="P1878" s="10" t="str" cm="1">
        <f t="array" ref="P1878">INDEX(Rangos!$E$3:$E$16,MATCH(1,(Dumpadas[[#This Row],[ley]]&gt;=Rangos!$B$3:$B$16)*(Dumpadas[[#This Row],[ley]]&lt;=Rangos!$C$3:$C$16),0))</f>
        <v>F</v>
      </c>
      <c r="R1878" s="769"/>
      <c r="S1878" s="769" t="s">
        <v>2936</v>
      </c>
      <c r="T1878" s="369">
        <v>1</v>
      </c>
      <c r="U1878" s="369">
        <v>3.2</v>
      </c>
      <c r="V1878" s="10">
        <v>1.46E-2</v>
      </c>
      <c r="Y1878" s="769"/>
      <c r="Z1878" s="769" t="s">
        <v>2936</v>
      </c>
      <c r="AA1878" s="369">
        <v>1</v>
      </c>
      <c r="AB1878" s="369">
        <v>3.2</v>
      </c>
      <c r="AC1878" s="10">
        <v>1.46E-2</v>
      </c>
      <c r="AD1878" s="10">
        <v>1.46E-2</v>
      </c>
    </row>
    <row r="1879" spans="2:30">
      <c r="B1879" s="535"/>
      <c r="C1879" s="535" t="s">
        <v>3817</v>
      </c>
      <c r="D1879" s="535" t="s">
        <v>3792</v>
      </c>
      <c r="E1879" s="535">
        <v>1882</v>
      </c>
      <c r="F1879" s="537" t="str">
        <f>Dumpadas[[#This Row],[punto]] &amp; " "&amp;Dumpadas[[#This Row],[jornada]]&amp;" " &amp; Dumpadas[[#This Row],[N°Acop]] &amp; " " &amp; TEXT(Dumpadas[[#This Row],[fecha ]], "dd-mm-yyyy")</f>
        <v>NIVEL 974 M4 6N L33 AM 1882 28-05-2026</v>
      </c>
      <c r="G1879" s="535" t="s">
        <v>14</v>
      </c>
      <c r="H1879" s="538">
        <v>46170</v>
      </c>
      <c r="I1879" s="535">
        <v>3.2</v>
      </c>
      <c r="J1879" s="539">
        <v>1.5800000000000002E-2</v>
      </c>
      <c r="K1879" s="539">
        <f>+IF(Dumpadas[[#This Row],[ley]]&gt;0.03,0.03,Dumpadas[[#This Row],[ley]])</f>
        <v>1.5800000000000002E-2</v>
      </c>
      <c r="L1879" s="539"/>
      <c r="M1879" s="535">
        <v>29163</v>
      </c>
      <c r="N1879" s="535"/>
      <c r="O1879" s="539"/>
      <c r="P1879" s="540" t="str" cm="1">
        <f t="array" ref="P1879">INDEX(Rangos!$E$3:$E$16,MATCH(1,(Dumpadas[[#This Row],[ley]]&gt;=Rangos!$B$3:$B$16)*(Dumpadas[[#This Row],[ley]]&lt;=Rangos!$C$3:$C$16),0))</f>
        <v>F</v>
      </c>
      <c r="R1879" s="769"/>
      <c r="S1879" s="769" t="s">
        <v>2937</v>
      </c>
      <c r="T1879" s="369">
        <v>1</v>
      </c>
      <c r="U1879" s="369">
        <v>3.2</v>
      </c>
      <c r="V1879" s="10">
        <v>1.55E-2</v>
      </c>
      <c r="Y1879" s="769"/>
      <c r="Z1879" s="769" t="s">
        <v>2937</v>
      </c>
      <c r="AA1879" s="369">
        <v>1</v>
      </c>
      <c r="AB1879" s="369">
        <v>3.2</v>
      </c>
      <c r="AC1879" s="10">
        <v>1.55E-2</v>
      </c>
      <c r="AD1879" s="10">
        <v>1.55E-2</v>
      </c>
    </row>
    <row r="1880" spans="2:30">
      <c r="B1880" s="535"/>
      <c r="C1880" s="535" t="s">
        <v>3817</v>
      </c>
      <c r="D1880" s="535" t="s">
        <v>3792</v>
      </c>
      <c r="E1880" s="535">
        <v>1883</v>
      </c>
      <c r="F1880" s="537" t="str">
        <f>Dumpadas[[#This Row],[punto]] &amp; " "&amp;Dumpadas[[#This Row],[jornada]]&amp;" " &amp; Dumpadas[[#This Row],[N°Acop]] &amp; " " &amp; TEXT(Dumpadas[[#This Row],[fecha ]], "dd-mm-yyyy")</f>
        <v>NIVEL 974 M4 6N L33 AM 1883 28-05-2026</v>
      </c>
      <c r="G1880" s="535" t="s">
        <v>14</v>
      </c>
      <c r="H1880" s="538">
        <v>46170</v>
      </c>
      <c r="I1880" s="535">
        <v>3.2</v>
      </c>
      <c r="J1880" s="539">
        <v>1.01E-2</v>
      </c>
      <c r="K1880" s="539">
        <f>+IF(Dumpadas[[#This Row],[ley]]&gt;0.03,0.03,Dumpadas[[#This Row],[ley]])</f>
        <v>1.01E-2</v>
      </c>
      <c r="L1880" s="539"/>
      <c r="M1880" s="535">
        <v>29163</v>
      </c>
      <c r="N1880" s="535"/>
      <c r="O1880" s="539"/>
      <c r="P1880" s="540" t="str" cm="1">
        <f t="array" ref="P1880">INDEX(Rangos!$E$3:$E$16,MATCH(1,(Dumpadas[[#This Row],[ley]]&gt;=Rangos!$B$3:$B$16)*(Dumpadas[[#This Row],[ley]]&lt;=Rangos!$C$3:$C$16),0))</f>
        <v>B</v>
      </c>
      <c r="R1880" s="769"/>
      <c r="S1880" s="769" t="s">
        <v>2938</v>
      </c>
      <c r="T1880" s="369">
        <v>1</v>
      </c>
      <c r="U1880" s="369">
        <v>3.2</v>
      </c>
      <c r="V1880" s="10">
        <v>1.78E-2</v>
      </c>
      <c r="Y1880" s="769"/>
      <c r="Z1880" s="769" t="s">
        <v>2938</v>
      </c>
      <c r="AA1880" s="369">
        <v>1</v>
      </c>
      <c r="AB1880" s="369">
        <v>3.2</v>
      </c>
      <c r="AC1880" s="10">
        <v>1.78E-2</v>
      </c>
      <c r="AD1880" s="10">
        <v>1.78E-2</v>
      </c>
    </row>
    <row r="1881" spans="2:30">
      <c r="B1881" s="535"/>
      <c r="C1881" s="535" t="s">
        <v>3817</v>
      </c>
      <c r="D1881" s="535" t="s">
        <v>3792</v>
      </c>
      <c r="E1881" s="535">
        <v>1884</v>
      </c>
      <c r="F1881" s="537" t="str">
        <f>Dumpadas[[#This Row],[punto]] &amp; " "&amp;Dumpadas[[#This Row],[jornada]]&amp;" " &amp; Dumpadas[[#This Row],[N°Acop]] &amp; " " &amp; TEXT(Dumpadas[[#This Row],[fecha ]], "dd-mm-yyyy")</f>
        <v>NIVEL 974 M4 6N L33 AM 1884 28-05-2026</v>
      </c>
      <c r="G1881" s="535" t="s">
        <v>14</v>
      </c>
      <c r="H1881" s="538">
        <v>46170</v>
      </c>
      <c r="I1881" s="535">
        <v>3.2</v>
      </c>
      <c r="J1881" s="539">
        <v>1.09E-2</v>
      </c>
      <c r="K1881" s="539">
        <f>+IF(Dumpadas[[#This Row],[ley]]&gt;0.03,0.03,Dumpadas[[#This Row],[ley]])</f>
        <v>1.09E-2</v>
      </c>
      <c r="L1881" s="539"/>
      <c r="M1881" s="535">
        <v>29163</v>
      </c>
      <c r="N1881" s="535"/>
      <c r="O1881" s="539"/>
      <c r="P1881" s="540" t="str" cm="1">
        <f t="array" ref="P1881">INDEX(Rangos!$E$3:$E$16,MATCH(1,(Dumpadas[[#This Row],[ley]]&gt;=Rangos!$B$3:$B$16)*(Dumpadas[[#This Row],[ley]]&lt;=Rangos!$C$3:$C$16),0))</f>
        <v>C</v>
      </c>
      <c r="R1881" s="769"/>
      <c r="S1881" s="769" t="s">
        <v>2939</v>
      </c>
      <c r="T1881" s="369">
        <v>1</v>
      </c>
      <c r="U1881" s="369">
        <v>3.2</v>
      </c>
      <c r="V1881" s="10">
        <v>1.6400000000000001E-2</v>
      </c>
      <c r="Y1881" s="769"/>
      <c r="Z1881" s="769" t="s">
        <v>2939</v>
      </c>
      <c r="AA1881" s="369">
        <v>1</v>
      </c>
      <c r="AB1881" s="369">
        <v>3.2</v>
      </c>
      <c r="AC1881" s="10">
        <v>1.6400000000000001E-2</v>
      </c>
      <c r="AD1881" s="10">
        <v>1.6400000000000001E-2</v>
      </c>
    </row>
    <row r="1882" spans="2:30">
      <c r="B1882" s="675"/>
      <c r="C1882" s="773" t="s">
        <v>3803</v>
      </c>
      <c r="D1882" s="773" t="s">
        <v>3792</v>
      </c>
      <c r="E1882" s="675">
        <v>1885</v>
      </c>
      <c r="F1882" s="410" t="str">
        <f>Dumpadas[[#This Row],[punto]] &amp; " "&amp;Dumpadas[[#This Row],[jornada]]&amp;" " &amp; Dumpadas[[#This Row],[N°Acop]] &amp; " " &amp; TEXT(Dumpadas[[#This Row],[fecha ]], "dd-mm-yyyy")</f>
        <v>NIVEL 974 M4 7S L31 AM 1885 28-05-2026</v>
      </c>
      <c r="G1882" s="675" t="s">
        <v>14</v>
      </c>
      <c r="H1882" s="5">
        <v>46170</v>
      </c>
      <c r="I1882" s="675">
        <v>3.2</v>
      </c>
      <c r="J1882" s="8">
        <v>1.18E-2</v>
      </c>
      <c r="K1882" s="8">
        <f>+IF(Dumpadas[[#This Row],[ley]]&gt;0.03,0.03,Dumpadas[[#This Row],[ley]])</f>
        <v>1.18E-2</v>
      </c>
      <c r="L1882" s="427"/>
      <c r="M1882" s="386">
        <v>29164</v>
      </c>
      <c r="N1882" s="386"/>
      <c r="O1882" s="7"/>
      <c r="P1882" s="10" t="str" cm="1">
        <f t="array" ref="P1882">INDEX(Rangos!$E$3:$E$16,MATCH(1,(Dumpadas[[#This Row],[ley]]&gt;=Rangos!$B$3:$B$16)*(Dumpadas[[#This Row],[ley]]&lt;=Rangos!$C$3:$C$16),0))</f>
        <v>C</v>
      </c>
      <c r="R1882" s="769"/>
      <c r="S1882" s="769" t="s">
        <v>2940</v>
      </c>
      <c r="T1882" s="369">
        <v>1</v>
      </c>
      <c r="U1882" s="369">
        <v>3.2</v>
      </c>
      <c r="V1882" s="10">
        <v>1.14E-2</v>
      </c>
      <c r="Y1882" s="769"/>
      <c r="Z1882" s="769" t="s">
        <v>2940</v>
      </c>
      <c r="AA1882" s="369">
        <v>1</v>
      </c>
      <c r="AB1882" s="369">
        <v>3.2</v>
      </c>
      <c r="AC1882" s="10">
        <v>1.14E-2</v>
      </c>
      <c r="AD1882" s="10">
        <v>1.14E-2</v>
      </c>
    </row>
    <row r="1883" spans="2:30">
      <c r="B1883" s="675"/>
      <c r="C1883" s="773" t="s">
        <v>3803</v>
      </c>
      <c r="D1883" s="773" t="s">
        <v>3792</v>
      </c>
      <c r="E1883" s="675">
        <v>1886</v>
      </c>
      <c r="F1883" s="410" t="str">
        <f>Dumpadas[[#This Row],[punto]] &amp; " "&amp;Dumpadas[[#This Row],[jornada]]&amp;" " &amp; Dumpadas[[#This Row],[N°Acop]] &amp; " " &amp; TEXT(Dumpadas[[#This Row],[fecha ]], "dd-mm-yyyy")</f>
        <v>NIVEL 974 M4 7S L31 AM 1886 28-05-2026</v>
      </c>
      <c r="G1883" s="675" t="s">
        <v>14</v>
      </c>
      <c r="H1883" s="5">
        <v>46170</v>
      </c>
      <c r="I1883" s="675">
        <v>3.2</v>
      </c>
      <c r="J1883" s="8">
        <v>1.12E-2</v>
      </c>
      <c r="K1883" s="8">
        <f>+IF(Dumpadas[[#This Row],[ley]]&gt;0.03,0.03,Dumpadas[[#This Row],[ley]])</f>
        <v>1.12E-2</v>
      </c>
      <c r="L1883" s="427"/>
      <c r="M1883" s="386">
        <v>29164</v>
      </c>
      <c r="N1883" s="386"/>
      <c r="O1883" s="7"/>
      <c r="P1883" s="10" t="str" cm="1">
        <f t="array" ref="P1883">INDEX(Rangos!$E$3:$E$16,MATCH(1,(Dumpadas[[#This Row],[ley]]&gt;=Rangos!$B$3:$B$16)*(Dumpadas[[#This Row],[ley]]&lt;=Rangos!$C$3:$C$16),0))</f>
        <v>C</v>
      </c>
      <c r="R1883" s="769"/>
      <c r="S1883" s="769" t="s">
        <v>2941</v>
      </c>
      <c r="T1883" s="369">
        <v>1</v>
      </c>
      <c r="U1883" s="369">
        <v>3.2</v>
      </c>
      <c r="V1883" s="10">
        <v>1.29E-2</v>
      </c>
      <c r="Y1883" s="769"/>
      <c r="Z1883" s="769" t="s">
        <v>2941</v>
      </c>
      <c r="AA1883" s="369">
        <v>1</v>
      </c>
      <c r="AB1883" s="369">
        <v>3.2</v>
      </c>
      <c r="AC1883" s="10">
        <v>1.29E-2</v>
      </c>
      <c r="AD1883" s="10">
        <v>1.29E-2</v>
      </c>
    </row>
    <row r="1884" spans="2:30">
      <c r="B1884" s="675"/>
      <c r="C1884" s="773" t="s">
        <v>3803</v>
      </c>
      <c r="D1884" s="773" t="s">
        <v>3792</v>
      </c>
      <c r="E1884" s="675">
        <v>1887</v>
      </c>
      <c r="F1884" s="410" t="str">
        <f>Dumpadas[[#This Row],[punto]] &amp; " "&amp;Dumpadas[[#This Row],[jornada]]&amp;" " &amp; Dumpadas[[#This Row],[N°Acop]] &amp; " " &amp; TEXT(Dumpadas[[#This Row],[fecha ]], "dd-mm-yyyy")</f>
        <v>NIVEL 974 M4 7S L31 AM 1887 28-05-2026</v>
      </c>
      <c r="G1884" s="675" t="s">
        <v>14</v>
      </c>
      <c r="H1884" s="5">
        <v>46170</v>
      </c>
      <c r="I1884" s="675">
        <v>3.2</v>
      </c>
      <c r="J1884" s="8">
        <v>1.5900000000000001E-2</v>
      </c>
      <c r="K1884" s="8">
        <f>+IF(Dumpadas[[#This Row],[ley]]&gt;0.03,0.03,Dumpadas[[#This Row],[ley]])</f>
        <v>1.5900000000000001E-2</v>
      </c>
      <c r="L1884" s="427"/>
      <c r="M1884" s="386">
        <v>29164</v>
      </c>
      <c r="N1884" s="386"/>
      <c r="O1884" s="7"/>
      <c r="P1884" s="10" t="str" cm="1">
        <f t="array" ref="P1884">INDEX(Rangos!$E$3:$E$16,MATCH(1,(Dumpadas[[#This Row],[ley]]&gt;=Rangos!$B$3:$B$16)*(Dumpadas[[#This Row],[ley]]&lt;=Rangos!$C$3:$C$16),0))</f>
        <v>F</v>
      </c>
      <c r="R1884" s="769"/>
      <c r="S1884" s="769" t="s">
        <v>2942</v>
      </c>
      <c r="T1884" s="369">
        <v>1</v>
      </c>
      <c r="U1884" s="369">
        <v>3.2</v>
      </c>
      <c r="V1884" s="10">
        <v>1.5100000000000001E-2</v>
      </c>
      <c r="Y1884" s="769"/>
      <c r="Z1884" s="769" t="s">
        <v>2942</v>
      </c>
      <c r="AA1884" s="369">
        <v>1</v>
      </c>
      <c r="AB1884" s="369">
        <v>3.2</v>
      </c>
      <c r="AC1884" s="10">
        <v>1.5100000000000001E-2</v>
      </c>
      <c r="AD1884" s="10">
        <v>1.5100000000000001E-2</v>
      </c>
    </row>
    <row r="1885" spans="2:30">
      <c r="B1885" s="675"/>
      <c r="C1885" s="773" t="s">
        <v>3803</v>
      </c>
      <c r="D1885" s="773" t="s">
        <v>3792</v>
      </c>
      <c r="E1885" s="675">
        <v>1888</v>
      </c>
      <c r="F1885" s="410" t="str">
        <f>Dumpadas[[#This Row],[punto]] &amp; " "&amp;Dumpadas[[#This Row],[jornada]]&amp;" " &amp; Dumpadas[[#This Row],[N°Acop]] &amp; " " &amp; TEXT(Dumpadas[[#This Row],[fecha ]], "dd-mm-yyyy")</f>
        <v>NIVEL 974 M4 7S L31 AM 1888 28-05-2026</v>
      </c>
      <c r="G1885" s="675" t="s">
        <v>14</v>
      </c>
      <c r="H1885" s="5">
        <v>46170</v>
      </c>
      <c r="I1885" s="675">
        <v>3.2</v>
      </c>
      <c r="J1885" s="8">
        <v>1.06E-2</v>
      </c>
      <c r="K1885" s="8">
        <f>+IF(Dumpadas[[#This Row],[ley]]&gt;0.03,0.03,Dumpadas[[#This Row],[ley]])</f>
        <v>1.06E-2</v>
      </c>
      <c r="L1885" s="427"/>
      <c r="M1885" s="386">
        <v>29164</v>
      </c>
      <c r="N1885" s="386"/>
      <c r="O1885" s="7"/>
      <c r="P1885" s="10" t="str" cm="1">
        <f t="array" ref="P1885">INDEX(Rangos!$E$3:$E$16,MATCH(1,(Dumpadas[[#This Row],[ley]]&gt;=Rangos!$B$3:$B$16)*(Dumpadas[[#This Row],[ley]]&lt;=Rangos!$C$3:$C$16),0))</f>
        <v>C</v>
      </c>
      <c r="R1885" s="769"/>
      <c r="S1885" s="769" t="s">
        <v>2943</v>
      </c>
      <c r="T1885" s="369">
        <v>1</v>
      </c>
      <c r="U1885" s="369">
        <v>3.2</v>
      </c>
      <c r="V1885" s="10">
        <v>1.11E-2</v>
      </c>
      <c r="Y1885" s="769"/>
      <c r="Z1885" s="769" t="s">
        <v>2943</v>
      </c>
      <c r="AA1885" s="369">
        <v>1</v>
      </c>
      <c r="AB1885" s="369">
        <v>3.2</v>
      </c>
      <c r="AC1885" s="10">
        <v>1.11E-2</v>
      </c>
      <c r="AD1885" s="10">
        <v>1.11E-2</v>
      </c>
    </row>
    <row r="1886" spans="2:30">
      <c r="B1886" s="675"/>
      <c r="C1886" s="773" t="s">
        <v>3803</v>
      </c>
      <c r="D1886" s="773" t="s">
        <v>3792</v>
      </c>
      <c r="E1886" s="675">
        <v>1889</v>
      </c>
      <c r="F1886" s="410" t="str">
        <f>Dumpadas[[#This Row],[punto]] &amp; " "&amp;Dumpadas[[#This Row],[jornada]]&amp;" " &amp; Dumpadas[[#This Row],[N°Acop]] &amp; " " &amp; TEXT(Dumpadas[[#This Row],[fecha ]], "dd-mm-yyyy")</f>
        <v>NIVEL 974 M4 7S L31 AM 1889 28-05-2026</v>
      </c>
      <c r="G1886" s="675" t="s">
        <v>14</v>
      </c>
      <c r="H1886" s="5">
        <v>46170</v>
      </c>
      <c r="I1886" s="675">
        <v>3.2</v>
      </c>
      <c r="J1886" s="8">
        <v>1.1900000000000001E-2</v>
      </c>
      <c r="K1886" s="8">
        <f>+IF(Dumpadas[[#This Row],[ley]]&gt;0.03,0.03,Dumpadas[[#This Row],[ley]])</f>
        <v>1.1900000000000001E-2</v>
      </c>
      <c r="L1886" s="427"/>
      <c r="M1886" s="386">
        <v>29164</v>
      </c>
      <c r="N1886" s="386"/>
      <c r="O1886" s="7"/>
      <c r="P1886" s="10" t="str" cm="1">
        <f t="array" ref="P1886">INDEX(Rangos!$E$3:$E$16,MATCH(1,(Dumpadas[[#This Row],[ley]]&gt;=Rangos!$B$3:$B$16)*(Dumpadas[[#This Row],[ley]]&lt;=Rangos!$C$3:$C$16),0))</f>
        <v>C</v>
      </c>
      <c r="R1886" s="769"/>
      <c r="S1886" s="769" t="s">
        <v>2944</v>
      </c>
      <c r="T1886" s="369">
        <v>1</v>
      </c>
      <c r="U1886" s="369">
        <v>3.2</v>
      </c>
      <c r="V1886" s="10">
        <v>1.3899999999999999E-2</v>
      </c>
      <c r="Y1886" s="769"/>
      <c r="Z1886" s="769" t="s">
        <v>2944</v>
      </c>
      <c r="AA1886" s="369">
        <v>1</v>
      </c>
      <c r="AB1886" s="369">
        <v>3.2</v>
      </c>
      <c r="AC1886" s="10">
        <v>1.3899999999999999E-2</v>
      </c>
      <c r="AD1886" s="10">
        <v>1.3899999999999999E-2</v>
      </c>
    </row>
    <row r="1887" spans="2:30">
      <c r="B1887" s="675"/>
      <c r="C1887" s="773" t="s">
        <v>3803</v>
      </c>
      <c r="D1887" s="773" t="s">
        <v>3792</v>
      </c>
      <c r="E1887" s="675">
        <v>1890</v>
      </c>
      <c r="F1887" s="410" t="str">
        <f>Dumpadas[[#This Row],[punto]] &amp; " "&amp;Dumpadas[[#This Row],[jornada]]&amp;" " &amp; Dumpadas[[#This Row],[N°Acop]] &amp; " " &amp; TEXT(Dumpadas[[#This Row],[fecha ]], "dd-mm-yyyy")</f>
        <v>NIVEL 974 M4 7S L31 AM 1890 28-05-2026</v>
      </c>
      <c r="G1887" s="675" t="s">
        <v>14</v>
      </c>
      <c r="H1887" s="5">
        <v>46170</v>
      </c>
      <c r="I1887" s="675">
        <v>3.2</v>
      </c>
      <c r="J1887" s="8">
        <v>1.17E-2</v>
      </c>
      <c r="K1887" s="8">
        <f>+IF(Dumpadas[[#This Row],[ley]]&gt;0.03,0.03,Dumpadas[[#This Row],[ley]])</f>
        <v>1.17E-2</v>
      </c>
      <c r="L1887" s="427"/>
      <c r="M1887" s="386">
        <v>29164</v>
      </c>
      <c r="N1887" s="386"/>
      <c r="O1887" s="7"/>
      <c r="P1887" s="10" t="str" cm="1">
        <f t="array" ref="P1887">INDEX(Rangos!$E$3:$E$16,MATCH(1,(Dumpadas[[#This Row],[ley]]&gt;=Rangos!$B$3:$B$16)*(Dumpadas[[#This Row],[ley]]&lt;=Rangos!$C$3:$C$16),0))</f>
        <v>C</v>
      </c>
      <c r="R1887" s="769"/>
      <c r="S1887" s="769" t="s">
        <v>2945</v>
      </c>
      <c r="T1887" s="369">
        <v>1</v>
      </c>
      <c r="U1887" s="369">
        <v>3.2</v>
      </c>
      <c r="V1887" s="10">
        <v>1.38E-2</v>
      </c>
      <c r="Y1887" s="769"/>
      <c r="Z1887" s="769" t="s">
        <v>2945</v>
      </c>
      <c r="AA1887" s="369">
        <v>1</v>
      </c>
      <c r="AB1887" s="369">
        <v>3.2</v>
      </c>
      <c r="AC1887" s="10">
        <v>1.38E-2</v>
      </c>
      <c r="AD1887" s="10">
        <v>1.38E-2</v>
      </c>
    </row>
    <row r="1888" spans="2:30">
      <c r="B1888" s="675"/>
      <c r="C1888" s="773" t="s">
        <v>3803</v>
      </c>
      <c r="D1888" s="773" t="s">
        <v>3792</v>
      </c>
      <c r="E1888" s="675">
        <v>1891</v>
      </c>
      <c r="F1888" s="410" t="str">
        <f>Dumpadas[[#This Row],[punto]] &amp; " "&amp;Dumpadas[[#This Row],[jornada]]&amp;" " &amp; Dumpadas[[#This Row],[N°Acop]] &amp; " " &amp; TEXT(Dumpadas[[#This Row],[fecha ]], "dd-mm-yyyy")</f>
        <v>NIVEL 974 M4 7S L31 AM 1891 28-05-2026</v>
      </c>
      <c r="G1888" s="675" t="s">
        <v>14</v>
      </c>
      <c r="H1888" s="5">
        <v>46170</v>
      </c>
      <c r="I1888" s="675">
        <v>3.2</v>
      </c>
      <c r="J1888" s="8">
        <v>1.61E-2</v>
      </c>
      <c r="K1888" s="8">
        <f>+IF(Dumpadas[[#This Row],[ley]]&gt;0.03,0.03,Dumpadas[[#This Row],[ley]])</f>
        <v>1.61E-2</v>
      </c>
      <c r="L1888" s="427"/>
      <c r="M1888" s="386">
        <v>29164</v>
      </c>
      <c r="N1888" s="386"/>
      <c r="O1888" s="7"/>
      <c r="P1888" s="10" t="str" cm="1">
        <f t="array" ref="P1888">INDEX(Rangos!$E$3:$E$16,MATCH(1,(Dumpadas[[#This Row],[ley]]&gt;=Rangos!$B$3:$B$16)*(Dumpadas[[#This Row],[ley]]&lt;=Rangos!$C$3:$C$16),0))</f>
        <v>F</v>
      </c>
      <c r="R1888" s="769"/>
      <c r="S1888" s="769" t="s">
        <v>2946</v>
      </c>
      <c r="T1888" s="369">
        <v>1</v>
      </c>
      <c r="U1888" s="369">
        <v>3.2</v>
      </c>
      <c r="V1888" s="10">
        <v>1.6400000000000001E-2</v>
      </c>
      <c r="Y1888" s="769"/>
      <c r="Z1888" s="769" t="s">
        <v>2946</v>
      </c>
      <c r="AA1888" s="369">
        <v>1</v>
      </c>
      <c r="AB1888" s="369">
        <v>3.2</v>
      </c>
      <c r="AC1888" s="10">
        <v>1.6400000000000001E-2</v>
      </c>
      <c r="AD1888" s="10">
        <v>1.6400000000000001E-2</v>
      </c>
    </row>
    <row r="1889" spans="2:30">
      <c r="B1889" s="535"/>
      <c r="C1889" s="535" t="s">
        <v>3804</v>
      </c>
      <c r="D1889" s="535" t="s">
        <v>3792</v>
      </c>
      <c r="E1889" s="535">
        <v>1892</v>
      </c>
      <c r="F1889" s="537" t="str">
        <f>Dumpadas[[#This Row],[punto]] &amp; " "&amp;Dumpadas[[#This Row],[jornada]]&amp;" " &amp; Dumpadas[[#This Row],[N°Acop]] &amp; " " &amp; TEXT(Dumpadas[[#This Row],[fecha ]], "dd-mm-yyyy")</f>
        <v>NIVEL 974 M4 7S L32 AM 1892 28-05-2026</v>
      </c>
      <c r="G1889" s="535" t="s">
        <v>14</v>
      </c>
      <c r="H1889" s="538">
        <v>46170</v>
      </c>
      <c r="I1889" s="535">
        <v>3.2</v>
      </c>
      <c r="J1889" s="539">
        <v>1.1299999999999999E-2</v>
      </c>
      <c r="K1889" s="539">
        <f>+IF(Dumpadas[[#This Row],[ley]]&gt;0.03,0.03,Dumpadas[[#This Row],[ley]])</f>
        <v>1.1299999999999999E-2</v>
      </c>
      <c r="L1889" s="539"/>
      <c r="M1889" s="535">
        <v>29164</v>
      </c>
      <c r="N1889" s="535"/>
      <c r="O1889" s="539"/>
      <c r="P1889" s="540" t="str" cm="1">
        <f t="array" ref="P1889">INDEX(Rangos!$E$3:$E$16,MATCH(1,(Dumpadas[[#This Row],[ley]]&gt;=Rangos!$B$3:$B$16)*(Dumpadas[[#This Row],[ley]]&lt;=Rangos!$C$3:$C$16),0))</f>
        <v>C</v>
      </c>
      <c r="R1889" s="769"/>
      <c r="S1889" s="769" t="s">
        <v>2947</v>
      </c>
      <c r="T1889" s="369">
        <v>1</v>
      </c>
      <c r="U1889" s="369">
        <v>3.2</v>
      </c>
      <c r="V1889" s="10">
        <v>1.52E-2</v>
      </c>
      <c r="Y1889" s="769"/>
      <c r="Z1889" s="769" t="s">
        <v>2947</v>
      </c>
      <c r="AA1889" s="369">
        <v>1</v>
      </c>
      <c r="AB1889" s="369">
        <v>3.2</v>
      </c>
      <c r="AC1889" s="10">
        <v>1.52E-2</v>
      </c>
      <c r="AD1889" s="10">
        <v>1.52E-2</v>
      </c>
    </row>
    <row r="1890" spans="2:30">
      <c r="B1890" s="535"/>
      <c r="C1890" s="535" t="s">
        <v>3804</v>
      </c>
      <c r="D1890" s="535" t="s">
        <v>3792</v>
      </c>
      <c r="E1890" s="535">
        <v>1893</v>
      </c>
      <c r="F1890" s="537" t="str">
        <f>Dumpadas[[#This Row],[punto]] &amp; " "&amp;Dumpadas[[#This Row],[jornada]]&amp;" " &amp; Dumpadas[[#This Row],[N°Acop]] &amp; " " &amp; TEXT(Dumpadas[[#This Row],[fecha ]], "dd-mm-yyyy")</f>
        <v>NIVEL 974 M4 7S L32 AM 1893 28-05-2026</v>
      </c>
      <c r="G1890" s="535" t="s">
        <v>14</v>
      </c>
      <c r="H1890" s="538">
        <v>46170</v>
      </c>
      <c r="I1890" s="535">
        <v>3.2</v>
      </c>
      <c r="J1890" s="539">
        <v>1.09E-2</v>
      </c>
      <c r="K1890" s="539">
        <f>+IF(Dumpadas[[#This Row],[ley]]&gt;0.03,0.03,Dumpadas[[#This Row],[ley]])</f>
        <v>1.09E-2</v>
      </c>
      <c r="L1890" s="539"/>
      <c r="M1890" s="535">
        <v>29164</v>
      </c>
      <c r="N1890" s="535"/>
      <c r="O1890" s="539"/>
      <c r="P1890" s="540" t="str" cm="1">
        <f t="array" ref="P1890">INDEX(Rangos!$E$3:$E$16,MATCH(1,(Dumpadas[[#This Row],[ley]]&gt;=Rangos!$B$3:$B$16)*(Dumpadas[[#This Row],[ley]]&lt;=Rangos!$C$3:$C$16),0))</f>
        <v>C</v>
      </c>
      <c r="R1890" s="769"/>
      <c r="S1890" s="769" t="s">
        <v>2948</v>
      </c>
      <c r="T1890" s="369">
        <v>1</v>
      </c>
      <c r="U1890" s="369">
        <v>3.2</v>
      </c>
      <c r="V1890" s="10">
        <v>1.1599999999999999E-2</v>
      </c>
      <c r="Y1890" s="769"/>
      <c r="Z1890" s="769" t="s">
        <v>2948</v>
      </c>
      <c r="AA1890" s="369">
        <v>1</v>
      </c>
      <c r="AB1890" s="369">
        <v>3.2</v>
      </c>
      <c r="AC1890" s="10">
        <v>1.1599999999999999E-2</v>
      </c>
      <c r="AD1890" s="10">
        <v>1.1599999999999999E-2</v>
      </c>
    </row>
    <row r="1891" spans="2:30">
      <c r="B1891" s="675"/>
      <c r="C1891" s="773" t="s">
        <v>3804</v>
      </c>
      <c r="D1891" s="773" t="s">
        <v>3792</v>
      </c>
      <c r="E1891" s="675">
        <v>1894</v>
      </c>
      <c r="F1891" s="410" t="str">
        <f>Dumpadas[[#This Row],[punto]] &amp; " "&amp;Dumpadas[[#This Row],[jornada]]&amp;" " &amp; Dumpadas[[#This Row],[N°Acop]] &amp; " " &amp; TEXT(Dumpadas[[#This Row],[fecha ]], "dd-mm-yyyy")</f>
        <v>NIVEL 974 M4 7S L32 AM 1894 29-05-2026</v>
      </c>
      <c r="G1891" s="675" t="s">
        <v>14</v>
      </c>
      <c r="H1891" s="5">
        <v>46171</v>
      </c>
      <c r="I1891" s="675">
        <v>3.2</v>
      </c>
      <c r="J1891" s="8">
        <v>1.7299999999999999E-2</v>
      </c>
      <c r="K1891" s="8">
        <f>+IF(Dumpadas[[#This Row],[ley]]&gt;0.03,0.03,Dumpadas[[#This Row],[ley]])</f>
        <v>1.7299999999999999E-2</v>
      </c>
      <c r="L1891" s="427"/>
      <c r="M1891" s="386">
        <v>29169</v>
      </c>
      <c r="N1891" s="386"/>
      <c r="O1891" s="7"/>
      <c r="P1891" s="10" t="str" cm="1">
        <f t="array" ref="P1891">INDEX(Rangos!$E$3:$E$16,MATCH(1,(Dumpadas[[#This Row],[ley]]&gt;=Rangos!$B$3:$B$16)*(Dumpadas[[#This Row],[ley]]&lt;=Rangos!$C$3:$C$16),0))</f>
        <v>F</v>
      </c>
      <c r="R1891" s="769"/>
      <c r="S1891" s="769" t="s">
        <v>2949</v>
      </c>
      <c r="T1891" s="369">
        <v>1</v>
      </c>
      <c r="U1891" s="369">
        <v>3.2</v>
      </c>
      <c r="V1891" s="10">
        <v>1.61E-2</v>
      </c>
      <c r="Y1891" s="769"/>
      <c r="Z1891" s="769" t="s">
        <v>2949</v>
      </c>
      <c r="AA1891" s="369">
        <v>1</v>
      </c>
      <c r="AB1891" s="369">
        <v>3.2</v>
      </c>
      <c r="AC1891" s="10">
        <v>1.61E-2</v>
      </c>
      <c r="AD1891" s="10">
        <v>1.61E-2</v>
      </c>
    </row>
    <row r="1892" spans="2:30">
      <c r="B1892" s="675"/>
      <c r="C1892" s="773" t="s">
        <v>3804</v>
      </c>
      <c r="D1892" s="773" t="s">
        <v>3792</v>
      </c>
      <c r="E1892" s="675">
        <v>1895</v>
      </c>
      <c r="F1892" s="410" t="str">
        <f>Dumpadas[[#This Row],[punto]] &amp; " "&amp;Dumpadas[[#This Row],[jornada]]&amp;" " &amp; Dumpadas[[#This Row],[N°Acop]] &amp; " " &amp; TEXT(Dumpadas[[#This Row],[fecha ]], "dd-mm-yyyy")</f>
        <v>NIVEL 974 M4 7S L32 AM 1895 29-05-2026</v>
      </c>
      <c r="G1892" s="675" t="s">
        <v>14</v>
      </c>
      <c r="H1892" s="5">
        <v>46171</v>
      </c>
      <c r="I1892" s="675">
        <v>3.2</v>
      </c>
      <c r="J1892" s="8">
        <v>9.7999999999999997E-3</v>
      </c>
      <c r="K1892" s="8">
        <f>+IF(Dumpadas[[#This Row],[ley]]&gt;0.03,0.03,Dumpadas[[#This Row],[ley]])</f>
        <v>9.7999999999999997E-3</v>
      </c>
      <c r="L1892" s="427"/>
      <c r="M1892" s="386">
        <v>29169</v>
      </c>
      <c r="N1892" s="386"/>
      <c r="O1892" s="7"/>
      <c r="P1892" s="10" t="str" cm="1">
        <f t="array" ref="P1892">INDEX(Rangos!$E$3:$E$16,MATCH(1,(Dumpadas[[#This Row],[ley]]&gt;=Rangos!$B$3:$B$16)*(Dumpadas[[#This Row],[ley]]&lt;=Rangos!$C$3:$C$16),0))</f>
        <v>B</v>
      </c>
      <c r="R1892" s="769"/>
      <c r="S1892" s="769" t="s">
        <v>2950</v>
      </c>
      <c r="T1892" s="369">
        <v>1</v>
      </c>
      <c r="U1892" s="369">
        <v>3.2</v>
      </c>
      <c r="V1892" s="10">
        <v>1.3100000000000001E-2</v>
      </c>
      <c r="Y1892" s="769"/>
      <c r="Z1892" s="769" t="s">
        <v>2950</v>
      </c>
      <c r="AA1892" s="369">
        <v>1</v>
      </c>
      <c r="AB1892" s="369">
        <v>3.2</v>
      </c>
      <c r="AC1892" s="10">
        <v>1.3100000000000001E-2</v>
      </c>
      <c r="AD1892" s="10">
        <v>1.3100000000000001E-2</v>
      </c>
    </row>
    <row r="1893" spans="2:30">
      <c r="B1893" s="675"/>
      <c r="C1893" s="773" t="s">
        <v>3804</v>
      </c>
      <c r="D1893" s="773" t="s">
        <v>3792</v>
      </c>
      <c r="E1893" s="675">
        <v>1896</v>
      </c>
      <c r="F1893" s="410" t="str">
        <f>Dumpadas[[#This Row],[punto]] &amp; " "&amp;Dumpadas[[#This Row],[jornada]]&amp;" " &amp; Dumpadas[[#This Row],[N°Acop]] &amp; " " &amp; TEXT(Dumpadas[[#This Row],[fecha ]], "dd-mm-yyyy")</f>
        <v>NIVEL 974 M4 7S L32 AM 1896 29-05-2026</v>
      </c>
      <c r="G1893" s="675" t="s">
        <v>14</v>
      </c>
      <c r="H1893" s="5">
        <v>46171</v>
      </c>
      <c r="I1893" s="675">
        <v>3.2</v>
      </c>
      <c r="J1893" s="8">
        <v>1.12E-2</v>
      </c>
      <c r="K1893" s="8">
        <f>+IF(Dumpadas[[#This Row],[ley]]&gt;0.03,0.03,Dumpadas[[#This Row],[ley]])</f>
        <v>1.12E-2</v>
      </c>
      <c r="L1893" s="427"/>
      <c r="M1893" s="386">
        <v>29169</v>
      </c>
      <c r="N1893" s="386"/>
      <c r="O1893" s="7"/>
      <c r="P1893" s="10" t="str" cm="1">
        <f t="array" ref="P1893">INDEX(Rangos!$E$3:$E$16,MATCH(1,(Dumpadas[[#This Row],[ley]]&gt;=Rangos!$B$3:$B$16)*(Dumpadas[[#This Row],[ley]]&lt;=Rangos!$C$3:$C$16),0))</f>
        <v>C</v>
      </c>
      <c r="R1893" s="769"/>
      <c r="S1893" s="769" t="s">
        <v>2951</v>
      </c>
      <c r="T1893" s="369">
        <v>1</v>
      </c>
      <c r="U1893" s="369">
        <v>3.2</v>
      </c>
      <c r="V1893" s="10">
        <v>1.8599999999999998E-2</v>
      </c>
      <c r="Y1893" s="769"/>
      <c r="Z1893" s="769" t="s">
        <v>2951</v>
      </c>
      <c r="AA1893" s="369">
        <v>1</v>
      </c>
      <c r="AB1893" s="369">
        <v>3.2</v>
      </c>
      <c r="AC1893" s="10">
        <v>1.8599999999999998E-2</v>
      </c>
      <c r="AD1893" s="10">
        <v>1.8599999999999998E-2</v>
      </c>
    </row>
    <row r="1894" spans="2:30">
      <c r="B1894" s="675"/>
      <c r="C1894" s="773" t="s">
        <v>3804</v>
      </c>
      <c r="D1894" s="773" t="s">
        <v>3792</v>
      </c>
      <c r="E1894" s="675">
        <v>1897</v>
      </c>
      <c r="F1894" s="410" t="str">
        <f>Dumpadas[[#This Row],[punto]] &amp; " "&amp;Dumpadas[[#This Row],[jornada]]&amp;" " &amp; Dumpadas[[#This Row],[N°Acop]] &amp; " " &amp; TEXT(Dumpadas[[#This Row],[fecha ]], "dd-mm-yyyy")</f>
        <v>NIVEL 974 M4 7S L32 AM 1897 29-05-2026</v>
      </c>
      <c r="G1894" s="675" t="s">
        <v>14</v>
      </c>
      <c r="H1894" s="5">
        <v>46171</v>
      </c>
      <c r="I1894" s="675">
        <v>3.2</v>
      </c>
      <c r="J1894" s="8">
        <v>1.41E-2</v>
      </c>
      <c r="K1894" s="8">
        <f>+IF(Dumpadas[[#This Row],[ley]]&gt;0.03,0.03,Dumpadas[[#This Row],[ley]])</f>
        <v>1.41E-2</v>
      </c>
      <c r="L1894" s="427"/>
      <c r="M1894" s="386">
        <v>29169</v>
      </c>
      <c r="N1894" s="386"/>
      <c r="O1894" s="7"/>
      <c r="P1894" s="10" t="str" cm="1">
        <f t="array" ref="P1894">INDEX(Rangos!$E$3:$E$16,MATCH(1,(Dumpadas[[#This Row],[ley]]&gt;=Rangos!$B$3:$B$16)*(Dumpadas[[#This Row],[ley]]&lt;=Rangos!$C$3:$C$16),0))</f>
        <v>E</v>
      </c>
      <c r="R1894" s="769"/>
      <c r="S1894" s="769" t="s">
        <v>2952</v>
      </c>
      <c r="T1894" s="369">
        <v>1</v>
      </c>
      <c r="U1894" s="369">
        <v>3.2</v>
      </c>
      <c r="V1894" s="10">
        <v>1.5699999999999999E-2</v>
      </c>
      <c r="Y1894" s="769"/>
      <c r="Z1894" s="769" t="s">
        <v>2952</v>
      </c>
      <c r="AA1894" s="369">
        <v>1</v>
      </c>
      <c r="AB1894" s="369">
        <v>3.2</v>
      </c>
      <c r="AC1894" s="10">
        <v>1.5699999999999999E-2</v>
      </c>
      <c r="AD1894" s="10">
        <v>1.5699999999999999E-2</v>
      </c>
    </row>
    <row r="1895" spans="2:30">
      <c r="B1895" s="675"/>
      <c r="C1895" s="773" t="s">
        <v>3804</v>
      </c>
      <c r="D1895" s="773" t="s">
        <v>3792</v>
      </c>
      <c r="E1895" s="675">
        <v>1898</v>
      </c>
      <c r="F1895" s="410" t="str">
        <f>Dumpadas[[#This Row],[punto]] &amp; " "&amp;Dumpadas[[#This Row],[jornada]]&amp;" " &amp; Dumpadas[[#This Row],[N°Acop]] &amp; " " &amp; TEXT(Dumpadas[[#This Row],[fecha ]], "dd-mm-yyyy")</f>
        <v>NIVEL 974 M4 7S L32 AM 1898 29-05-2026</v>
      </c>
      <c r="G1895" s="675" t="s">
        <v>14</v>
      </c>
      <c r="H1895" s="5">
        <v>46171</v>
      </c>
      <c r="I1895" s="675">
        <v>3.2</v>
      </c>
      <c r="J1895" s="8">
        <v>1.5599999999999999E-2</v>
      </c>
      <c r="K1895" s="8">
        <f>+IF(Dumpadas[[#This Row],[ley]]&gt;0.03,0.03,Dumpadas[[#This Row],[ley]])</f>
        <v>1.5599999999999999E-2</v>
      </c>
      <c r="L1895" s="427"/>
      <c r="M1895" s="386">
        <v>29169</v>
      </c>
      <c r="N1895" s="386"/>
      <c r="O1895" s="7"/>
      <c r="P1895" s="10" t="str" cm="1">
        <f t="array" ref="P1895">INDEX(Rangos!$E$3:$E$16,MATCH(1,(Dumpadas[[#This Row],[ley]]&gt;=Rangos!$B$3:$B$16)*(Dumpadas[[#This Row],[ley]]&lt;=Rangos!$C$3:$C$16),0))</f>
        <v>F</v>
      </c>
      <c r="R1895" s="769"/>
      <c r="S1895" s="769" t="s">
        <v>2953</v>
      </c>
      <c r="T1895" s="369">
        <v>1</v>
      </c>
      <c r="U1895" s="369">
        <v>3.2</v>
      </c>
      <c r="V1895" s="10">
        <v>1.3899999999999999E-2</v>
      </c>
      <c r="Y1895" s="769"/>
      <c r="Z1895" s="769" t="s">
        <v>2953</v>
      </c>
      <c r="AA1895" s="369">
        <v>1</v>
      </c>
      <c r="AB1895" s="369">
        <v>3.2</v>
      </c>
      <c r="AC1895" s="10">
        <v>1.3899999999999999E-2</v>
      </c>
      <c r="AD1895" s="10">
        <v>1.3899999999999999E-2</v>
      </c>
    </row>
    <row r="1896" spans="2:30">
      <c r="B1896" s="675"/>
      <c r="C1896" s="773" t="s">
        <v>3804</v>
      </c>
      <c r="D1896" s="773" t="s">
        <v>3792</v>
      </c>
      <c r="E1896" s="675">
        <v>1899</v>
      </c>
      <c r="F1896" s="410" t="str">
        <f>Dumpadas[[#This Row],[punto]] &amp; " "&amp;Dumpadas[[#This Row],[jornada]]&amp;" " &amp; Dumpadas[[#This Row],[N°Acop]] &amp; " " &amp; TEXT(Dumpadas[[#This Row],[fecha ]], "dd-mm-yyyy")</f>
        <v>NIVEL 974 M4 7S L32 AM 1899 29-05-2026</v>
      </c>
      <c r="G1896" s="675" t="s">
        <v>14</v>
      </c>
      <c r="H1896" s="5">
        <v>46171</v>
      </c>
      <c r="I1896" s="675">
        <v>3.2</v>
      </c>
      <c r="J1896" s="8">
        <v>1.26E-2</v>
      </c>
      <c r="K1896" s="8">
        <f>+IF(Dumpadas[[#This Row],[ley]]&gt;0.03,0.03,Dumpadas[[#This Row],[ley]])</f>
        <v>1.26E-2</v>
      </c>
      <c r="L1896" s="427"/>
      <c r="M1896" s="386">
        <v>29169</v>
      </c>
      <c r="N1896" s="386"/>
      <c r="O1896" s="7"/>
      <c r="P1896" s="10" t="str" cm="1">
        <f t="array" ref="P1896">INDEX(Rangos!$E$3:$E$16,MATCH(1,(Dumpadas[[#This Row],[ley]]&gt;=Rangos!$B$3:$B$16)*(Dumpadas[[#This Row],[ley]]&lt;=Rangos!$C$3:$C$16),0))</f>
        <v>D</v>
      </c>
      <c r="R1896" s="769"/>
      <c r="S1896" s="769" t="s">
        <v>2954</v>
      </c>
      <c r="T1896" s="369">
        <v>1</v>
      </c>
      <c r="U1896" s="369">
        <v>3.2</v>
      </c>
      <c r="V1896" s="10">
        <v>1.67E-2</v>
      </c>
      <c r="Y1896" s="769"/>
      <c r="Z1896" s="769" t="s">
        <v>2954</v>
      </c>
      <c r="AA1896" s="369">
        <v>1</v>
      </c>
      <c r="AB1896" s="369">
        <v>3.2</v>
      </c>
      <c r="AC1896" s="10">
        <v>1.67E-2</v>
      </c>
      <c r="AD1896" s="10">
        <v>1.67E-2</v>
      </c>
    </row>
    <row r="1897" spans="2:30">
      <c r="B1897" s="535"/>
      <c r="C1897" s="535" t="s">
        <v>3818</v>
      </c>
      <c r="D1897" s="535" t="s">
        <v>3792</v>
      </c>
      <c r="E1897" s="535">
        <v>1900</v>
      </c>
      <c r="F1897" s="537" t="str">
        <f>Dumpadas[[#This Row],[punto]] &amp; " "&amp;Dumpadas[[#This Row],[jornada]]&amp;" " &amp; Dumpadas[[#This Row],[N°Acop]] &amp; " " &amp; TEXT(Dumpadas[[#This Row],[fecha ]], "dd-mm-yyyy")</f>
        <v>NIVEL 974 M7 7S L30 AM 1900 29-05-2026</v>
      </c>
      <c r="G1897" s="535" t="s">
        <v>14</v>
      </c>
      <c r="H1897" s="538">
        <v>46171</v>
      </c>
      <c r="I1897" s="535">
        <v>3.2</v>
      </c>
      <c r="J1897" s="539">
        <v>1.77E-2</v>
      </c>
      <c r="K1897" s="539">
        <f>+IF(Dumpadas[[#This Row],[ley]]&gt;0.03,0.03,Dumpadas[[#This Row],[ley]])</f>
        <v>1.77E-2</v>
      </c>
      <c r="L1897" s="539"/>
      <c r="M1897" s="535">
        <v>29170</v>
      </c>
      <c r="N1897" s="535"/>
      <c r="O1897" s="539"/>
      <c r="P1897" s="540" t="str" cm="1">
        <f t="array" ref="P1897">INDEX(Rangos!$E$3:$E$16,MATCH(1,(Dumpadas[[#This Row],[ley]]&gt;=Rangos!$B$3:$B$16)*(Dumpadas[[#This Row],[ley]]&lt;=Rangos!$C$3:$C$16),0))</f>
        <v>G</v>
      </c>
      <c r="R1897" s="769"/>
      <c r="S1897" s="769" t="s">
        <v>2955</v>
      </c>
      <c r="T1897" s="369">
        <v>1</v>
      </c>
      <c r="U1897" s="369">
        <v>3.2</v>
      </c>
      <c r="V1897" s="10">
        <v>1.8100000000000002E-2</v>
      </c>
      <c r="Y1897" s="769"/>
      <c r="Z1897" s="769" t="s">
        <v>2955</v>
      </c>
      <c r="AA1897" s="369">
        <v>1</v>
      </c>
      <c r="AB1897" s="369">
        <v>3.2</v>
      </c>
      <c r="AC1897" s="10">
        <v>1.8100000000000002E-2</v>
      </c>
      <c r="AD1897" s="10">
        <v>1.8100000000000002E-2</v>
      </c>
    </row>
    <row r="1898" spans="2:30">
      <c r="B1898" s="535"/>
      <c r="C1898" s="535" t="s">
        <v>3818</v>
      </c>
      <c r="D1898" s="535" t="s">
        <v>3792</v>
      </c>
      <c r="E1898" s="535">
        <v>1901</v>
      </c>
      <c r="F1898" s="537" t="str">
        <f>Dumpadas[[#This Row],[punto]] &amp; " "&amp;Dumpadas[[#This Row],[jornada]]&amp;" " &amp; Dumpadas[[#This Row],[N°Acop]] &amp; " " &amp; TEXT(Dumpadas[[#This Row],[fecha ]], "dd-mm-yyyy")</f>
        <v>NIVEL 974 M7 7S L30 AM 1901 29-05-2026</v>
      </c>
      <c r="G1898" s="535" t="s">
        <v>14</v>
      </c>
      <c r="H1898" s="538">
        <v>46171</v>
      </c>
      <c r="I1898" s="535">
        <v>3.2</v>
      </c>
      <c r="J1898" s="539">
        <v>2.5899999999999999E-2</v>
      </c>
      <c r="K1898" s="539">
        <f>+IF(Dumpadas[[#This Row],[ley]]&gt;0.03,0.03,Dumpadas[[#This Row],[ley]])</f>
        <v>2.5899999999999999E-2</v>
      </c>
      <c r="L1898" s="539"/>
      <c r="M1898" s="535">
        <v>29170</v>
      </c>
      <c r="N1898" s="535"/>
      <c r="O1898" s="539"/>
      <c r="P1898" s="540" t="str" cm="1">
        <f t="array" ref="P1898">INDEX(Rangos!$E$3:$E$16,MATCH(1,(Dumpadas[[#This Row],[ley]]&gt;=Rangos!$B$3:$B$16)*(Dumpadas[[#This Row],[ley]]&lt;=Rangos!$C$3:$C$16),0))</f>
        <v>K</v>
      </c>
      <c r="R1898" s="769"/>
      <c r="S1898" s="769" t="s">
        <v>2956</v>
      </c>
      <c r="T1898" s="369">
        <v>1</v>
      </c>
      <c r="U1898" s="369">
        <v>3.2</v>
      </c>
      <c r="V1898" s="10">
        <v>1.2500000000000001E-2</v>
      </c>
      <c r="Y1898" s="769"/>
      <c r="Z1898" s="769" t="s">
        <v>2956</v>
      </c>
      <c r="AA1898" s="369">
        <v>1</v>
      </c>
      <c r="AB1898" s="369">
        <v>3.2</v>
      </c>
      <c r="AC1898" s="10">
        <v>1.2500000000000001E-2</v>
      </c>
      <c r="AD1898" s="10">
        <v>1.2500000000000001E-2</v>
      </c>
    </row>
    <row r="1899" spans="2:30">
      <c r="B1899" s="535"/>
      <c r="C1899" s="535" t="s">
        <v>3818</v>
      </c>
      <c r="D1899" s="535" t="s">
        <v>3792</v>
      </c>
      <c r="E1899" s="535">
        <v>1902</v>
      </c>
      <c r="F1899" s="537" t="str">
        <f>Dumpadas[[#This Row],[punto]] &amp; " "&amp;Dumpadas[[#This Row],[jornada]]&amp;" " &amp; Dumpadas[[#This Row],[N°Acop]] &amp; " " &amp; TEXT(Dumpadas[[#This Row],[fecha ]], "dd-mm-yyyy")</f>
        <v>NIVEL 974 M7 7S L30 AM 1902 29-05-2026</v>
      </c>
      <c r="G1899" s="535" t="s">
        <v>14</v>
      </c>
      <c r="H1899" s="538">
        <v>46171</v>
      </c>
      <c r="I1899" s="535">
        <v>3.2</v>
      </c>
      <c r="J1899" s="539">
        <v>1.61E-2</v>
      </c>
      <c r="K1899" s="539">
        <f>+IF(Dumpadas[[#This Row],[ley]]&gt;0.03,0.03,Dumpadas[[#This Row],[ley]])</f>
        <v>1.61E-2</v>
      </c>
      <c r="L1899" s="539"/>
      <c r="M1899" s="535">
        <v>29170</v>
      </c>
      <c r="N1899" s="535"/>
      <c r="O1899" s="539"/>
      <c r="P1899" s="540" t="str" cm="1">
        <f t="array" ref="P1899">INDEX(Rangos!$E$3:$E$16,MATCH(1,(Dumpadas[[#This Row],[ley]]&gt;=Rangos!$B$3:$B$16)*(Dumpadas[[#This Row],[ley]]&lt;=Rangos!$C$3:$C$16),0))</f>
        <v>F</v>
      </c>
      <c r="R1899" s="769"/>
      <c r="S1899" s="769" t="s">
        <v>2957</v>
      </c>
      <c r="T1899" s="369">
        <v>1</v>
      </c>
      <c r="U1899" s="369">
        <v>3.2</v>
      </c>
      <c r="V1899" s="10">
        <v>7.7000000000000002E-3</v>
      </c>
      <c r="Y1899" s="769"/>
      <c r="Z1899" s="769" t="s">
        <v>2957</v>
      </c>
      <c r="AA1899" s="369">
        <v>1</v>
      </c>
      <c r="AB1899" s="369">
        <v>3.2</v>
      </c>
      <c r="AC1899" s="10">
        <v>7.7000000000000002E-3</v>
      </c>
      <c r="AD1899" s="10">
        <v>7.7000000000000002E-3</v>
      </c>
    </row>
    <row r="1900" spans="2:30">
      <c r="B1900" s="535"/>
      <c r="C1900" s="535" t="s">
        <v>3818</v>
      </c>
      <c r="D1900" s="535" t="s">
        <v>3792</v>
      </c>
      <c r="E1900" s="535">
        <v>1903</v>
      </c>
      <c r="F1900" s="537" t="str">
        <f>Dumpadas[[#This Row],[punto]] &amp; " "&amp;Dumpadas[[#This Row],[jornada]]&amp;" " &amp; Dumpadas[[#This Row],[N°Acop]] &amp; " " &amp; TEXT(Dumpadas[[#This Row],[fecha ]], "dd-mm-yyyy")</f>
        <v>NIVEL 974 M7 7S L30 AM 1903 29-05-2026</v>
      </c>
      <c r="G1900" s="535" t="s">
        <v>14</v>
      </c>
      <c r="H1900" s="538">
        <v>46171</v>
      </c>
      <c r="I1900" s="535">
        <v>3.2</v>
      </c>
      <c r="J1900" s="539">
        <v>1.7100000000000001E-2</v>
      </c>
      <c r="K1900" s="539">
        <f>+IF(Dumpadas[[#This Row],[ley]]&gt;0.03,0.03,Dumpadas[[#This Row],[ley]])</f>
        <v>1.7100000000000001E-2</v>
      </c>
      <c r="L1900" s="539"/>
      <c r="M1900" s="535">
        <v>29170</v>
      </c>
      <c r="N1900" s="535"/>
      <c r="O1900" s="539"/>
      <c r="P1900" s="540" t="str" cm="1">
        <f t="array" ref="P1900">INDEX(Rangos!$E$3:$E$16,MATCH(1,(Dumpadas[[#This Row],[ley]]&gt;=Rangos!$B$3:$B$16)*(Dumpadas[[#This Row],[ley]]&lt;=Rangos!$C$3:$C$16),0))</f>
        <v>F</v>
      </c>
      <c r="R1900" s="769"/>
      <c r="S1900" s="769" t="s">
        <v>2958</v>
      </c>
      <c r="T1900" s="369">
        <v>1</v>
      </c>
      <c r="U1900" s="369">
        <v>3.2</v>
      </c>
      <c r="V1900" s="10">
        <v>1.06E-2</v>
      </c>
      <c r="Y1900" s="769"/>
      <c r="Z1900" s="769" t="s">
        <v>2958</v>
      </c>
      <c r="AA1900" s="369">
        <v>1</v>
      </c>
      <c r="AB1900" s="369">
        <v>3.2</v>
      </c>
      <c r="AC1900" s="10">
        <v>1.06E-2</v>
      </c>
      <c r="AD1900" s="10">
        <v>1.06E-2</v>
      </c>
    </row>
    <row r="1901" spans="2:30">
      <c r="B1901" s="535"/>
      <c r="C1901" s="535" t="s">
        <v>3818</v>
      </c>
      <c r="D1901" s="535" t="s">
        <v>3792</v>
      </c>
      <c r="E1901" s="535">
        <v>1904</v>
      </c>
      <c r="F1901" s="537" t="str">
        <f>Dumpadas[[#This Row],[punto]] &amp; " "&amp;Dumpadas[[#This Row],[jornada]]&amp;" " &amp; Dumpadas[[#This Row],[N°Acop]] &amp; " " &amp; TEXT(Dumpadas[[#This Row],[fecha ]], "dd-mm-yyyy")</f>
        <v>NIVEL 974 M7 7S L30 AM 1904 29-05-2026</v>
      </c>
      <c r="G1901" s="535" t="s">
        <v>14</v>
      </c>
      <c r="H1901" s="538">
        <v>46171</v>
      </c>
      <c r="I1901" s="535">
        <v>3.2</v>
      </c>
      <c r="J1901" s="539">
        <v>1.8200000000000001E-2</v>
      </c>
      <c r="K1901" s="539">
        <f>+IF(Dumpadas[[#This Row],[ley]]&gt;0.03,0.03,Dumpadas[[#This Row],[ley]])</f>
        <v>1.8200000000000001E-2</v>
      </c>
      <c r="L1901" s="539"/>
      <c r="M1901" s="535">
        <v>29170</v>
      </c>
      <c r="N1901" s="535"/>
      <c r="O1901" s="539"/>
      <c r="P1901" s="540" t="str" cm="1">
        <f t="array" ref="P1901">INDEX(Rangos!$E$3:$E$16,MATCH(1,(Dumpadas[[#This Row],[ley]]&gt;=Rangos!$B$3:$B$16)*(Dumpadas[[#This Row],[ley]]&lt;=Rangos!$C$3:$C$16),0))</f>
        <v>G</v>
      </c>
      <c r="R1901" s="769"/>
      <c r="S1901" s="769" t="s">
        <v>2959</v>
      </c>
      <c r="T1901" s="369">
        <v>1</v>
      </c>
      <c r="U1901" s="369">
        <v>3.2</v>
      </c>
      <c r="V1901" s="10">
        <v>1.24E-2</v>
      </c>
      <c r="Y1901" s="769"/>
      <c r="Z1901" s="769" t="s">
        <v>2959</v>
      </c>
      <c r="AA1901" s="369">
        <v>1</v>
      </c>
      <c r="AB1901" s="369">
        <v>3.2</v>
      </c>
      <c r="AC1901" s="10">
        <v>1.24E-2</v>
      </c>
      <c r="AD1901" s="10">
        <v>1.24E-2</v>
      </c>
    </row>
    <row r="1902" spans="2:30">
      <c r="B1902" s="535"/>
      <c r="C1902" s="535" t="s">
        <v>3818</v>
      </c>
      <c r="D1902" s="535" t="s">
        <v>3792</v>
      </c>
      <c r="E1902" s="535">
        <v>1905</v>
      </c>
      <c r="F1902" s="537" t="str">
        <f>Dumpadas[[#This Row],[punto]] &amp; " "&amp;Dumpadas[[#This Row],[jornada]]&amp;" " &amp; Dumpadas[[#This Row],[N°Acop]] &amp; " " &amp; TEXT(Dumpadas[[#This Row],[fecha ]], "dd-mm-yyyy")</f>
        <v>NIVEL 974 M7 7S L30 AM 1905 29-05-2026</v>
      </c>
      <c r="G1902" s="535" t="s">
        <v>14</v>
      </c>
      <c r="H1902" s="538">
        <v>46171</v>
      </c>
      <c r="I1902" s="535">
        <v>3.2</v>
      </c>
      <c r="J1902" s="539">
        <v>2.1299999999999999E-2</v>
      </c>
      <c r="K1902" s="539">
        <f>+IF(Dumpadas[[#This Row],[ley]]&gt;0.03,0.03,Dumpadas[[#This Row],[ley]])</f>
        <v>2.1299999999999999E-2</v>
      </c>
      <c r="L1902" s="539"/>
      <c r="M1902" s="535">
        <v>29170</v>
      </c>
      <c r="N1902" s="535"/>
      <c r="O1902" s="539"/>
      <c r="P1902" s="540" t="str" cm="1">
        <f t="array" ref="P1902">INDEX(Rangos!$E$3:$E$16,MATCH(1,(Dumpadas[[#This Row],[ley]]&gt;=Rangos!$B$3:$B$16)*(Dumpadas[[#This Row],[ley]]&lt;=Rangos!$C$3:$C$16),0))</f>
        <v>I</v>
      </c>
      <c r="R1902" s="769"/>
      <c r="S1902" s="769" t="s">
        <v>2960</v>
      </c>
      <c r="T1902" s="369">
        <v>1</v>
      </c>
      <c r="U1902" s="369">
        <v>3.2</v>
      </c>
      <c r="V1902" s="10">
        <v>1.0200000000000001E-2</v>
      </c>
      <c r="Y1902" s="769"/>
      <c r="Z1902" s="769" t="s">
        <v>2960</v>
      </c>
      <c r="AA1902" s="369">
        <v>1</v>
      </c>
      <c r="AB1902" s="369">
        <v>3.2</v>
      </c>
      <c r="AC1902" s="10">
        <v>1.0200000000000001E-2</v>
      </c>
      <c r="AD1902" s="10">
        <v>1.0200000000000001E-2</v>
      </c>
    </row>
    <row r="1903" spans="2:30">
      <c r="B1903" s="535"/>
      <c r="C1903" s="535" t="s">
        <v>3818</v>
      </c>
      <c r="D1903" s="535" t="s">
        <v>3792</v>
      </c>
      <c r="E1903" s="535">
        <v>1906</v>
      </c>
      <c r="F1903" s="537" t="str">
        <f>Dumpadas[[#This Row],[punto]] &amp; " "&amp;Dumpadas[[#This Row],[jornada]]&amp;" " &amp; Dumpadas[[#This Row],[N°Acop]] &amp; " " &amp; TEXT(Dumpadas[[#This Row],[fecha ]], "dd-mm-yyyy")</f>
        <v>NIVEL 974 M7 7S L30 AM 1906 29-05-2026</v>
      </c>
      <c r="G1903" s="535" t="s">
        <v>14</v>
      </c>
      <c r="H1903" s="538">
        <v>46171</v>
      </c>
      <c r="I1903" s="535">
        <v>3.2</v>
      </c>
      <c r="J1903" s="539">
        <v>1.6500000000000001E-2</v>
      </c>
      <c r="K1903" s="539">
        <f>+IF(Dumpadas[[#This Row],[ley]]&gt;0.03,0.03,Dumpadas[[#This Row],[ley]])</f>
        <v>1.6500000000000001E-2</v>
      </c>
      <c r="L1903" s="539"/>
      <c r="M1903" s="535">
        <v>29170</v>
      </c>
      <c r="N1903" s="535"/>
      <c r="O1903" s="539"/>
      <c r="P1903" s="540" t="str" cm="1">
        <f t="array" ref="P1903">INDEX(Rangos!$E$3:$E$16,MATCH(1,(Dumpadas[[#This Row],[ley]]&gt;=Rangos!$B$3:$B$16)*(Dumpadas[[#This Row],[ley]]&lt;=Rangos!$C$3:$C$16),0))</f>
        <v>F</v>
      </c>
      <c r="R1903" s="769"/>
      <c r="S1903" s="769" t="s">
        <v>2961</v>
      </c>
      <c r="T1903" s="369">
        <v>1</v>
      </c>
      <c r="U1903" s="369">
        <v>3.2</v>
      </c>
      <c r="V1903" s="10">
        <v>6.8999999999999999E-3</v>
      </c>
      <c r="Y1903" s="769"/>
      <c r="Z1903" s="769" t="s">
        <v>2961</v>
      </c>
      <c r="AA1903" s="369">
        <v>1</v>
      </c>
      <c r="AB1903" s="369">
        <v>3.2</v>
      </c>
      <c r="AC1903" s="10">
        <v>6.8999999999999999E-3</v>
      </c>
      <c r="AD1903" s="10">
        <v>6.8999999999999999E-3</v>
      </c>
    </row>
    <row r="1904" spans="2:30">
      <c r="B1904" s="535"/>
      <c r="C1904" s="535" t="s">
        <v>3818</v>
      </c>
      <c r="D1904" s="535" t="s">
        <v>3792</v>
      </c>
      <c r="E1904" s="535">
        <v>1907</v>
      </c>
      <c r="F1904" s="537" t="str">
        <f>Dumpadas[[#This Row],[punto]] &amp; " "&amp;Dumpadas[[#This Row],[jornada]]&amp;" " &amp; Dumpadas[[#This Row],[N°Acop]] &amp; " " &amp; TEXT(Dumpadas[[#This Row],[fecha ]], "dd-mm-yyyy")</f>
        <v>NIVEL 974 M7 7S L30 AM 1907 29-05-2026</v>
      </c>
      <c r="G1904" s="535" t="s">
        <v>14</v>
      </c>
      <c r="H1904" s="538">
        <v>46171</v>
      </c>
      <c r="I1904" s="535">
        <v>3.2</v>
      </c>
      <c r="J1904" s="539">
        <v>1.8499999999999999E-2</v>
      </c>
      <c r="K1904" s="539">
        <f>+IF(Dumpadas[[#This Row],[ley]]&gt;0.03,0.03,Dumpadas[[#This Row],[ley]])</f>
        <v>1.8499999999999999E-2</v>
      </c>
      <c r="L1904" s="539"/>
      <c r="M1904" s="535">
        <v>29170</v>
      </c>
      <c r="N1904" s="535"/>
      <c r="O1904" s="539"/>
      <c r="P1904" s="540" t="str" cm="1">
        <f t="array" ref="P1904">INDEX(Rangos!$E$3:$E$16,MATCH(1,(Dumpadas[[#This Row],[ley]]&gt;=Rangos!$B$3:$B$16)*(Dumpadas[[#This Row],[ley]]&lt;=Rangos!$C$3:$C$16),0))</f>
        <v>G</v>
      </c>
      <c r="R1904" s="769"/>
      <c r="S1904" s="769" t="s">
        <v>2962</v>
      </c>
      <c r="T1904" s="369">
        <v>1</v>
      </c>
      <c r="U1904" s="369">
        <v>3.2</v>
      </c>
      <c r="V1904" s="10">
        <v>1.6500000000000001E-2</v>
      </c>
      <c r="Y1904" s="769"/>
      <c r="Z1904" s="769" t="s">
        <v>2962</v>
      </c>
      <c r="AA1904" s="369">
        <v>1</v>
      </c>
      <c r="AB1904" s="369">
        <v>3.2</v>
      </c>
      <c r="AC1904" s="10">
        <v>1.6500000000000001E-2</v>
      </c>
      <c r="AD1904" s="10">
        <v>1.6500000000000001E-2</v>
      </c>
    </row>
    <row r="1905" spans="2:30">
      <c r="B1905" s="675"/>
      <c r="C1905" s="773" t="s">
        <v>3803</v>
      </c>
      <c r="D1905" s="773" t="s">
        <v>3792</v>
      </c>
      <c r="E1905" s="675">
        <v>1908</v>
      </c>
      <c r="F1905" s="410" t="str">
        <f>Dumpadas[[#This Row],[punto]] &amp; " "&amp;Dumpadas[[#This Row],[jornada]]&amp;" " &amp; Dumpadas[[#This Row],[N°Acop]] &amp; " " &amp; TEXT(Dumpadas[[#This Row],[fecha ]], "dd-mm-yyyy")</f>
        <v>NIVEL 974 M4 7S L31 AM 1908 29-05-2026</v>
      </c>
      <c r="G1905" s="675" t="s">
        <v>14</v>
      </c>
      <c r="H1905" s="5">
        <v>46171</v>
      </c>
      <c r="I1905" s="675">
        <v>3.2</v>
      </c>
      <c r="J1905" s="8">
        <v>1.7500000000000002E-2</v>
      </c>
      <c r="K1905" s="8">
        <f>+IF(Dumpadas[[#This Row],[ley]]&gt;0.03,0.03,Dumpadas[[#This Row],[ley]])</f>
        <v>1.7500000000000002E-2</v>
      </c>
      <c r="L1905" s="427"/>
      <c r="M1905" s="386">
        <v>29170</v>
      </c>
      <c r="N1905" s="386"/>
      <c r="O1905" s="7"/>
      <c r="P1905" s="10" t="str" cm="1">
        <f t="array" ref="P1905">INDEX(Rangos!$E$3:$E$16,MATCH(1,(Dumpadas[[#This Row],[ley]]&gt;=Rangos!$B$3:$B$16)*(Dumpadas[[#This Row],[ley]]&lt;=Rangos!$C$3:$C$16),0))</f>
        <v>G</v>
      </c>
      <c r="R1905" s="769"/>
      <c r="S1905" s="769" t="s">
        <v>2963</v>
      </c>
      <c r="T1905" s="369">
        <v>1</v>
      </c>
      <c r="U1905" s="369">
        <v>3.2</v>
      </c>
      <c r="V1905" s="10">
        <v>1.6199999999999999E-2</v>
      </c>
      <c r="Y1905" s="769"/>
      <c r="Z1905" s="769" t="s">
        <v>2963</v>
      </c>
      <c r="AA1905" s="369">
        <v>1</v>
      </c>
      <c r="AB1905" s="369">
        <v>3.2</v>
      </c>
      <c r="AC1905" s="10">
        <v>1.6199999999999999E-2</v>
      </c>
      <c r="AD1905" s="10">
        <v>1.6199999999999999E-2</v>
      </c>
    </row>
    <row r="1906" spans="2:30">
      <c r="B1906" s="675"/>
      <c r="C1906" s="773" t="s">
        <v>3803</v>
      </c>
      <c r="D1906" s="773" t="s">
        <v>3792</v>
      </c>
      <c r="E1906" s="675">
        <v>1909</v>
      </c>
      <c r="F1906" s="410" t="str">
        <f>Dumpadas[[#This Row],[punto]] &amp; " "&amp;Dumpadas[[#This Row],[jornada]]&amp;" " &amp; Dumpadas[[#This Row],[N°Acop]] &amp; " " &amp; TEXT(Dumpadas[[#This Row],[fecha ]], "dd-mm-yyyy")</f>
        <v>NIVEL 974 M4 7S L31 AM 1909 29-05-2026</v>
      </c>
      <c r="G1906" s="675" t="s">
        <v>14</v>
      </c>
      <c r="H1906" s="5">
        <v>46171</v>
      </c>
      <c r="I1906" s="675">
        <v>3.2</v>
      </c>
      <c r="J1906" s="8">
        <v>1.6199999999999999E-2</v>
      </c>
      <c r="K1906" s="8">
        <f>+IF(Dumpadas[[#This Row],[ley]]&gt;0.03,0.03,Dumpadas[[#This Row],[ley]])</f>
        <v>1.6199999999999999E-2</v>
      </c>
      <c r="L1906" s="427"/>
      <c r="M1906" s="386">
        <v>29170</v>
      </c>
      <c r="N1906" s="386"/>
      <c r="O1906" s="7"/>
      <c r="P1906" s="10" t="str" cm="1">
        <f t="array" ref="P1906">INDEX(Rangos!$E$3:$E$16,MATCH(1,(Dumpadas[[#This Row],[ley]]&gt;=Rangos!$B$3:$B$16)*(Dumpadas[[#This Row],[ley]]&lt;=Rangos!$C$3:$C$16),0))</f>
        <v>F</v>
      </c>
      <c r="R1906" s="769"/>
      <c r="S1906" s="769" t="s">
        <v>2964</v>
      </c>
      <c r="T1906" s="369">
        <v>1</v>
      </c>
      <c r="U1906" s="369">
        <v>3.2</v>
      </c>
      <c r="V1906" s="10">
        <v>8.8999999999999999E-3</v>
      </c>
      <c r="Y1906" s="769"/>
      <c r="Z1906" s="769" t="s">
        <v>2964</v>
      </c>
      <c r="AA1906" s="369">
        <v>1</v>
      </c>
      <c r="AB1906" s="369">
        <v>3.2</v>
      </c>
      <c r="AC1906" s="10">
        <v>8.8999999999999999E-3</v>
      </c>
      <c r="AD1906" s="10">
        <v>8.8999999999999999E-3</v>
      </c>
    </row>
    <row r="1907" spans="2:30">
      <c r="B1907" s="535"/>
      <c r="C1907" s="535" t="s">
        <v>3817</v>
      </c>
      <c r="D1907" s="535" t="s">
        <v>3792</v>
      </c>
      <c r="E1907" s="535">
        <v>1910</v>
      </c>
      <c r="F1907" s="537" t="str">
        <f>Dumpadas[[#This Row],[punto]] &amp; " "&amp;Dumpadas[[#This Row],[jornada]]&amp;" " &amp; Dumpadas[[#This Row],[N°Acop]] &amp; " " &amp; TEXT(Dumpadas[[#This Row],[fecha ]], "dd-mm-yyyy")</f>
        <v>NIVEL 974 M4 6N L33 AM 1910 29-05-2026</v>
      </c>
      <c r="G1907" s="535" t="s">
        <v>14</v>
      </c>
      <c r="H1907" s="538">
        <v>46171</v>
      </c>
      <c r="I1907" s="535">
        <v>3.2</v>
      </c>
      <c r="J1907" s="539">
        <v>1.1599999999999999E-2</v>
      </c>
      <c r="K1907" s="539">
        <f>+IF(Dumpadas[[#This Row],[ley]]&gt;0.03,0.03,Dumpadas[[#This Row],[ley]])</f>
        <v>1.1599999999999999E-2</v>
      </c>
      <c r="L1907" s="539"/>
      <c r="M1907" s="535">
        <v>29171</v>
      </c>
      <c r="N1907" s="535"/>
      <c r="O1907" s="539"/>
      <c r="P1907" s="540" t="str" cm="1">
        <f t="array" ref="P1907">INDEX(Rangos!$E$3:$E$16,MATCH(1,(Dumpadas[[#This Row],[ley]]&gt;=Rangos!$B$3:$B$16)*(Dumpadas[[#This Row],[ley]]&lt;=Rangos!$C$3:$C$16),0))</f>
        <v>C</v>
      </c>
      <c r="R1907" s="769"/>
      <c r="S1907" s="769" t="s">
        <v>2965</v>
      </c>
      <c r="T1907" s="369">
        <v>1</v>
      </c>
      <c r="U1907" s="369">
        <v>3.2</v>
      </c>
      <c r="V1907" s="10">
        <v>1.4E-2</v>
      </c>
      <c r="Y1907" s="769"/>
      <c r="Z1907" s="769" t="s">
        <v>2965</v>
      </c>
      <c r="AA1907" s="369">
        <v>1</v>
      </c>
      <c r="AB1907" s="369">
        <v>3.2</v>
      </c>
      <c r="AC1907" s="10">
        <v>1.4E-2</v>
      </c>
      <c r="AD1907" s="10">
        <v>1.4E-2</v>
      </c>
    </row>
    <row r="1908" spans="2:30">
      <c r="B1908" s="535"/>
      <c r="C1908" s="535" t="s">
        <v>3817</v>
      </c>
      <c r="D1908" s="535" t="s">
        <v>3792</v>
      </c>
      <c r="E1908" s="535">
        <v>1911</v>
      </c>
      <c r="F1908" s="537" t="str">
        <f>Dumpadas[[#This Row],[punto]] &amp; " "&amp;Dumpadas[[#This Row],[jornada]]&amp;" " &amp; Dumpadas[[#This Row],[N°Acop]] &amp; " " &amp; TEXT(Dumpadas[[#This Row],[fecha ]], "dd-mm-yyyy")</f>
        <v>NIVEL 974 M4 6N L33 AM 1911 29-05-2026</v>
      </c>
      <c r="G1908" s="535" t="s">
        <v>14</v>
      </c>
      <c r="H1908" s="538">
        <v>46171</v>
      </c>
      <c r="I1908" s="535">
        <v>3.2</v>
      </c>
      <c r="J1908" s="539">
        <v>1.8499999999999999E-2</v>
      </c>
      <c r="K1908" s="539">
        <f>+IF(Dumpadas[[#This Row],[ley]]&gt;0.03,0.03,Dumpadas[[#This Row],[ley]])</f>
        <v>1.8499999999999999E-2</v>
      </c>
      <c r="L1908" s="539"/>
      <c r="M1908" s="535">
        <v>29171</v>
      </c>
      <c r="N1908" s="535"/>
      <c r="O1908" s="539"/>
      <c r="P1908" s="540" t="str" cm="1">
        <f t="array" ref="P1908">INDEX(Rangos!$E$3:$E$16,MATCH(1,(Dumpadas[[#This Row],[ley]]&gt;=Rangos!$B$3:$B$16)*(Dumpadas[[#This Row],[ley]]&lt;=Rangos!$C$3:$C$16),0))</f>
        <v>G</v>
      </c>
      <c r="R1908" s="769"/>
      <c r="S1908" s="769" t="s">
        <v>2966</v>
      </c>
      <c r="T1908" s="369">
        <v>1</v>
      </c>
      <c r="U1908" s="369">
        <v>3.2</v>
      </c>
      <c r="V1908" s="10">
        <v>1.6799999999999999E-2</v>
      </c>
      <c r="Y1908" s="769"/>
      <c r="Z1908" s="769" t="s">
        <v>2966</v>
      </c>
      <c r="AA1908" s="369">
        <v>1</v>
      </c>
      <c r="AB1908" s="369">
        <v>3.2</v>
      </c>
      <c r="AC1908" s="10">
        <v>1.6799999999999999E-2</v>
      </c>
      <c r="AD1908" s="10">
        <v>1.6799999999999999E-2</v>
      </c>
    </row>
    <row r="1909" spans="2:30">
      <c r="B1909" s="535"/>
      <c r="C1909" s="535" t="s">
        <v>3817</v>
      </c>
      <c r="D1909" s="535" t="s">
        <v>3792</v>
      </c>
      <c r="E1909" s="535">
        <v>1912</v>
      </c>
      <c r="F1909" s="537" t="str">
        <f>Dumpadas[[#This Row],[punto]] &amp; " "&amp;Dumpadas[[#This Row],[jornada]]&amp;" " &amp; Dumpadas[[#This Row],[N°Acop]] &amp; " " &amp; TEXT(Dumpadas[[#This Row],[fecha ]], "dd-mm-yyyy")</f>
        <v>NIVEL 974 M4 6N L33 AM 1912 29-05-2026</v>
      </c>
      <c r="G1909" s="535" t="s">
        <v>14</v>
      </c>
      <c r="H1909" s="538">
        <v>46171</v>
      </c>
      <c r="I1909" s="535">
        <v>3.2</v>
      </c>
      <c r="J1909" s="539">
        <v>1.55E-2</v>
      </c>
      <c r="K1909" s="539">
        <f>+IF(Dumpadas[[#This Row],[ley]]&gt;0.03,0.03,Dumpadas[[#This Row],[ley]])</f>
        <v>1.55E-2</v>
      </c>
      <c r="L1909" s="539"/>
      <c r="M1909" s="535">
        <v>29171</v>
      </c>
      <c r="N1909" s="535"/>
      <c r="O1909" s="539"/>
      <c r="P1909" s="540" t="str" cm="1">
        <f t="array" ref="P1909">INDEX(Rangos!$E$3:$E$16,MATCH(1,(Dumpadas[[#This Row],[ley]]&gt;=Rangos!$B$3:$B$16)*(Dumpadas[[#This Row],[ley]]&lt;=Rangos!$C$3:$C$16),0))</f>
        <v>F</v>
      </c>
      <c r="R1909" s="769"/>
      <c r="S1909" s="769" t="s">
        <v>2967</v>
      </c>
      <c r="T1909" s="369">
        <v>1</v>
      </c>
      <c r="U1909" s="369">
        <v>3.2</v>
      </c>
      <c r="V1909" s="10">
        <v>1.35E-2</v>
      </c>
      <c r="Y1909" s="769"/>
      <c r="Z1909" s="769" t="s">
        <v>2967</v>
      </c>
      <c r="AA1909" s="369">
        <v>1</v>
      </c>
      <c r="AB1909" s="369">
        <v>3.2</v>
      </c>
      <c r="AC1909" s="10">
        <v>1.35E-2</v>
      </c>
      <c r="AD1909" s="10">
        <v>1.35E-2</v>
      </c>
    </row>
    <row r="1910" spans="2:30">
      <c r="B1910" s="535"/>
      <c r="C1910" s="535" t="s">
        <v>3817</v>
      </c>
      <c r="D1910" s="535" t="s">
        <v>3792</v>
      </c>
      <c r="E1910" s="535">
        <v>1913</v>
      </c>
      <c r="F1910" s="537" t="str">
        <f>Dumpadas[[#This Row],[punto]] &amp; " "&amp;Dumpadas[[#This Row],[jornada]]&amp;" " &amp; Dumpadas[[#This Row],[N°Acop]] &amp; " " &amp; TEXT(Dumpadas[[#This Row],[fecha ]], "dd-mm-yyyy")</f>
        <v>NIVEL 974 M4 6N L33 AM 1913 29-05-2026</v>
      </c>
      <c r="G1910" s="535" t="s">
        <v>14</v>
      </c>
      <c r="H1910" s="538">
        <v>46171</v>
      </c>
      <c r="I1910" s="535">
        <v>3.2</v>
      </c>
      <c r="J1910" s="539">
        <v>1.66E-2</v>
      </c>
      <c r="K1910" s="539">
        <f>+IF(Dumpadas[[#This Row],[ley]]&gt;0.03,0.03,Dumpadas[[#This Row],[ley]])</f>
        <v>1.66E-2</v>
      </c>
      <c r="L1910" s="539"/>
      <c r="M1910" s="535">
        <v>29171</v>
      </c>
      <c r="N1910" s="535"/>
      <c r="O1910" s="539"/>
      <c r="P1910" s="540" t="str" cm="1">
        <f t="array" ref="P1910">INDEX(Rangos!$E$3:$E$16,MATCH(1,(Dumpadas[[#This Row],[ley]]&gt;=Rangos!$B$3:$B$16)*(Dumpadas[[#This Row],[ley]]&lt;=Rangos!$C$3:$C$16),0))</f>
        <v>F</v>
      </c>
      <c r="R1910" s="769"/>
      <c r="S1910" s="769" t="s">
        <v>2968</v>
      </c>
      <c r="T1910" s="369">
        <v>1</v>
      </c>
      <c r="U1910" s="369">
        <v>3.2</v>
      </c>
      <c r="V1910" s="10">
        <v>1.6500000000000001E-2</v>
      </c>
      <c r="Y1910" s="769"/>
      <c r="Z1910" s="769" t="s">
        <v>2968</v>
      </c>
      <c r="AA1910" s="369">
        <v>1</v>
      </c>
      <c r="AB1910" s="369">
        <v>3.2</v>
      </c>
      <c r="AC1910" s="10">
        <v>1.6500000000000001E-2</v>
      </c>
      <c r="AD1910" s="10">
        <v>1.6500000000000001E-2</v>
      </c>
    </row>
    <row r="1911" spans="2:30">
      <c r="B1911" s="535"/>
      <c r="C1911" s="535" t="s">
        <v>3817</v>
      </c>
      <c r="D1911" s="535" t="s">
        <v>3792</v>
      </c>
      <c r="E1911" s="535">
        <v>1914</v>
      </c>
      <c r="F1911" s="537" t="str">
        <f>Dumpadas[[#This Row],[punto]] &amp; " "&amp;Dumpadas[[#This Row],[jornada]]&amp;" " &amp; Dumpadas[[#This Row],[N°Acop]] &amp; " " &amp; TEXT(Dumpadas[[#This Row],[fecha ]], "dd-mm-yyyy")</f>
        <v>NIVEL 974 M4 6N L33 AM 1914 29-05-2026</v>
      </c>
      <c r="G1911" s="535" t="s">
        <v>14</v>
      </c>
      <c r="H1911" s="538">
        <v>46171</v>
      </c>
      <c r="I1911" s="535">
        <v>3.2</v>
      </c>
      <c r="J1911" s="539">
        <v>1.46E-2</v>
      </c>
      <c r="K1911" s="539">
        <f>+IF(Dumpadas[[#This Row],[ley]]&gt;0.03,0.03,Dumpadas[[#This Row],[ley]])</f>
        <v>1.46E-2</v>
      </c>
      <c r="L1911" s="539"/>
      <c r="M1911" s="535">
        <v>29171</v>
      </c>
      <c r="N1911" s="535"/>
      <c r="O1911" s="539"/>
      <c r="P1911" s="540" t="str" cm="1">
        <f t="array" ref="P1911">INDEX(Rangos!$E$3:$E$16,MATCH(1,(Dumpadas[[#This Row],[ley]]&gt;=Rangos!$B$3:$B$16)*(Dumpadas[[#This Row],[ley]]&lt;=Rangos!$C$3:$C$16),0))</f>
        <v>E</v>
      </c>
      <c r="R1911" s="769"/>
      <c r="S1911" s="769" t="s">
        <v>2969</v>
      </c>
      <c r="T1911" s="369">
        <v>1</v>
      </c>
      <c r="U1911" s="369">
        <v>3.2</v>
      </c>
      <c r="V1911" s="10">
        <v>1.7500000000000002E-2</v>
      </c>
      <c r="Y1911" s="769"/>
      <c r="Z1911" s="769" t="s">
        <v>2969</v>
      </c>
      <c r="AA1911" s="369">
        <v>1</v>
      </c>
      <c r="AB1911" s="369">
        <v>3.2</v>
      </c>
      <c r="AC1911" s="10">
        <v>1.7500000000000002E-2</v>
      </c>
      <c r="AD1911" s="10">
        <v>1.7500000000000002E-2</v>
      </c>
    </row>
    <row r="1912" spans="2:30">
      <c r="B1912" s="675"/>
      <c r="C1912" s="773" t="s">
        <v>3803</v>
      </c>
      <c r="D1912" s="773" t="s">
        <v>3792</v>
      </c>
      <c r="E1912" s="675">
        <v>1915</v>
      </c>
      <c r="F1912" s="410" t="str">
        <f>Dumpadas[[#This Row],[punto]] &amp; " "&amp;Dumpadas[[#This Row],[jornada]]&amp;" " &amp; Dumpadas[[#This Row],[N°Acop]] &amp; " " &amp; TEXT(Dumpadas[[#This Row],[fecha ]], "dd-mm-yyyy")</f>
        <v>NIVEL 974 M4 7S L31 AM 1915 29-05-2026</v>
      </c>
      <c r="G1912" s="675" t="s">
        <v>14</v>
      </c>
      <c r="H1912" s="5">
        <v>46171</v>
      </c>
      <c r="I1912" s="675">
        <v>3.2</v>
      </c>
      <c r="J1912" s="8">
        <v>1.34E-2</v>
      </c>
      <c r="K1912" s="8">
        <f>+IF(Dumpadas[[#This Row],[ley]]&gt;0.03,0.03,Dumpadas[[#This Row],[ley]])</f>
        <v>1.34E-2</v>
      </c>
      <c r="L1912" s="427"/>
      <c r="M1912" s="386">
        <v>29171</v>
      </c>
      <c r="N1912" s="386"/>
      <c r="O1912" s="7"/>
      <c r="P1912" s="10" t="str" cm="1">
        <f t="array" ref="P1912">INDEX(Rangos!$E$3:$E$16,MATCH(1,(Dumpadas[[#This Row],[ley]]&gt;=Rangos!$B$3:$B$16)*(Dumpadas[[#This Row],[ley]]&lt;=Rangos!$C$3:$C$16),0))</f>
        <v>D</v>
      </c>
      <c r="R1912" s="769"/>
      <c r="S1912" s="769" t="s">
        <v>2970</v>
      </c>
      <c r="T1912" s="369">
        <v>1</v>
      </c>
      <c r="U1912" s="369">
        <v>3.2</v>
      </c>
      <c r="V1912" s="10">
        <v>1.43E-2</v>
      </c>
      <c r="Y1912" s="769"/>
      <c r="Z1912" s="769" t="s">
        <v>2970</v>
      </c>
      <c r="AA1912" s="369">
        <v>1</v>
      </c>
      <c r="AB1912" s="369">
        <v>3.2</v>
      </c>
      <c r="AC1912" s="10">
        <v>1.43E-2</v>
      </c>
      <c r="AD1912" s="10">
        <v>1.43E-2</v>
      </c>
    </row>
    <row r="1913" spans="2:30">
      <c r="B1913" s="675"/>
      <c r="C1913" s="773" t="s">
        <v>3803</v>
      </c>
      <c r="D1913" s="773" t="s">
        <v>3792</v>
      </c>
      <c r="E1913" s="675">
        <v>1916</v>
      </c>
      <c r="F1913" s="410" t="str">
        <f>Dumpadas[[#This Row],[punto]] &amp; " "&amp;Dumpadas[[#This Row],[jornada]]&amp;" " &amp; Dumpadas[[#This Row],[N°Acop]] &amp; " " &amp; TEXT(Dumpadas[[#This Row],[fecha ]], "dd-mm-yyyy")</f>
        <v>NIVEL 974 M4 7S L31 AM 1916 29-05-2026</v>
      </c>
      <c r="G1913" s="675" t="s">
        <v>14</v>
      </c>
      <c r="H1913" s="5">
        <v>46171</v>
      </c>
      <c r="I1913" s="675">
        <v>3.2</v>
      </c>
      <c r="J1913" s="8">
        <v>1.2999999999999999E-2</v>
      </c>
      <c r="K1913" s="8">
        <f>+IF(Dumpadas[[#This Row],[ley]]&gt;0.03,0.03,Dumpadas[[#This Row],[ley]])</f>
        <v>1.2999999999999999E-2</v>
      </c>
      <c r="L1913" s="427"/>
      <c r="M1913" s="386">
        <v>29171</v>
      </c>
      <c r="N1913" s="386"/>
      <c r="O1913" s="7"/>
      <c r="P1913" s="10" t="str" cm="1">
        <f t="array" ref="P1913">INDEX(Rangos!$E$3:$E$16,MATCH(1,(Dumpadas[[#This Row],[ley]]&gt;=Rangos!$B$3:$B$16)*(Dumpadas[[#This Row],[ley]]&lt;=Rangos!$C$3:$C$16),0))</f>
        <v>D</v>
      </c>
      <c r="R1913" s="769"/>
      <c r="S1913" s="769" t="s">
        <v>2971</v>
      </c>
      <c r="T1913" s="369">
        <v>1</v>
      </c>
      <c r="U1913" s="369">
        <v>3.2</v>
      </c>
      <c r="V1913" s="10">
        <v>1.1900000000000001E-2</v>
      </c>
      <c r="Y1913" s="769"/>
      <c r="Z1913" s="769" t="s">
        <v>2971</v>
      </c>
      <c r="AA1913" s="369">
        <v>1</v>
      </c>
      <c r="AB1913" s="369">
        <v>3.2</v>
      </c>
      <c r="AC1913" s="10">
        <v>1.1900000000000001E-2</v>
      </c>
      <c r="AD1913" s="10">
        <v>1.1900000000000001E-2</v>
      </c>
    </row>
    <row r="1914" spans="2:30">
      <c r="B1914" s="675"/>
      <c r="C1914" s="773" t="s">
        <v>3803</v>
      </c>
      <c r="D1914" s="773" t="s">
        <v>3792</v>
      </c>
      <c r="E1914" s="675">
        <v>1917</v>
      </c>
      <c r="F1914" s="410" t="str">
        <f>Dumpadas[[#This Row],[punto]] &amp; " "&amp;Dumpadas[[#This Row],[jornada]]&amp;" " &amp; Dumpadas[[#This Row],[N°Acop]] &amp; " " &amp; TEXT(Dumpadas[[#This Row],[fecha ]], "dd-mm-yyyy")</f>
        <v>NIVEL 974 M4 7S L31 AM 1917 29-05-2026</v>
      </c>
      <c r="G1914" s="675" t="s">
        <v>14</v>
      </c>
      <c r="H1914" s="5">
        <v>46171</v>
      </c>
      <c r="I1914" s="675">
        <v>3.2</v>
      </c>
      <c r="J1914" s="8">
        <v>1.03E-2</v>
      </c>
      <c r="K1914" s="8">
        <f>+IF(Dumpadas[[#This Row],[ley]]&gt;0.03,0.03,Dumpadas[[#This Row],[ley]])</f>
        <v>1.03E-2</v>
      </c>
      <c r="L1914" s="427"/>
      <c r="M1914" s="386">
        <v>29171</v>
      </c>
      <c r="N1914" s="386"/>
      <c r="O1914" s="7"/>
      <c r="P1914" s="10" t="str" cm="1">
        <f t="array" ref="P1914">INDEX(Rangos!$E$3:$E$16,MATCH(1,(Dumpadas[[#This Row],[ley]]&gt;=Rangos!$B$3:$B$16)*(Dumpadas[[#This Row],[ley]]&lt;=Rangos!$C$3:$C$16),0))</f>
        <v>B</v>
      </c>
      <c r="R1914" s="769"/>
      <c r="S1914" s="769" t="s">
        <v>2972</v>
      </c>
      <c r="T1914" s="369">
        <v>1</v>
      </c>
      <c r="U1914" s="369">
        <v>3.2</v>
      </c>
      <c r="V1914" s="10">
        <v>1.41E-2</v>
      </c>
      <c r="Y1914" s="769"/>
      <c r="Z1914" s="769" t="s">
        <v>2972</v>
      </c>
      <c r="AA1914" s="369">
        <v>1</v>
      </c>
      <c r="AB1914" s="369">
        <v>3.2</v>
      </c>
      <c r="AC1914" s="10">
        <v>1.41E-2</v>
      </c>
      <c r="AD1914" s="10">
        <v>1.41E-2</v>
      </c>
    </row>
    <row r="1915" spans="2:30">
      <c r="B1915" s="675"/>
      <c r="C1915" s="773" t="s">
        <v>3803</v>
      </c>
      <c r="D1915" s="773" t="s">
        <v>3792</v>
      </c>
      <c r="E1915" s="675">
        <v>1918</v>
      </c>
      <c r="F1915" s="410" t="str">
        <f>Dumpadas[[#This Row],[punto]] &amp; " "&amp;Dumpadas[[#This Row],[jornada]]&amp;" " &amp; Dumpadas[[#This Row],[N°Acop]] &amp; " " &amp; TEXT(Dumpadas[[#This Row],[fecha ]], "dd-mm-yyyy")</f>
        <v>NIVEL 974 M4 7S L31 AM 1918 29-05-2026</v>
      </c>
      <c r="G1915" s="675" t="s">
        <v>14</v>
      </c>
      <c r="H1915" s="5">
        <v>46171</v>
      </c>
      <c r="I1915" s="675">
        <v>3.2</v>
      </c>
      <c r="J1915" s="8">
        <v>1.18E-2</v>
      </c>
      <c r="K1915" s="8">
        <f>+IF(Dumpadas[[#This Row],[ley]]&gt;0.03,0.03,Dumpadas[[#This Row],[ley]])</f>
        <v>1.18E-2</v>
      </c>
      <c r="L1915" s="427"/>
      <c r="M1915" s="386">
        <v>29171</v>
      </c>
      <c r="N1915" s="386"/>
      <c r="O1915" s="7"/>
      <c r="P1915" s="10" t="str" cm="1">
        <f t="array" ref="P1915">INDEX(Rangos!$E$3:$E$16,MATCH(1,(Dumpadas[[#This Row],[ley]]&gt;=Rangos!$B$3:$B$16)*(Dumpadas[[#This Row],[ley]]&lt;=Rangos!$C$3:$C$16),0))</f>
        <v>C</v>
      </c>
      <c r="R1915" s="769"/>
      <c r="S1915" s="769" t="s">
        <v>2973</v>
      </c>
      <c r="T1915" s="369">
        <v>1</v>
      </c>
      <c r="U1915" s="369">
        <v>3.2</v>
      </c>
      <c r="V1915" s="10">
        <v>1.38E-2</v>
      </c>
      <c r="Y1915" s="769"/>
      <c r="Z1915" s="769" t="s">
        <v>2973</v>
      </c>
      <c r="AA1915" s="369">
        <v>1</v>
      </c>
      <c r="AB1915" s="369">
        <v>3.2</v>
      </c>
      <c r="AC1915" s="10">
        <v>1.38E-2</v>
      </c>
      <c r="AD1915" s="10">
        <v>1.38E-2</v>
      </c>
    </row>
    <row r="1916" spans="2:30">
      <c r="B1916" s="535"/>
      <c r="C1916" s="535" t="s">
        <v>3804</v>
      </c>
      <c r="D1916" s="535" t="s">
        <v>3792</v>
      </c>
      <c r="E1916" s="535">
        <v>1919</v>
      </c>
      <c r="F1916" s="537" t="str">
        <f>Dumpadas[[#This Row],[punto]] &amp; " "&amp;Dumpadas[[#This Row],[jornada]]&amp;" " &amp; Dumpadas[[#This Row],[N°Acop]] &amp; " " &amp; TEXT(Dumpadas[[#This Row],[fecha ]], "dd-mm-yyyy")</f>
        <v>NIVEL 974 M4 7S L32 AM 1919 29-05-2026</v>
      </c>
      <c r="G1916" s="535" t="s">
        <v>14</v>
      </c>
      <c r="H1916" s="538">
        <v>46171</v>
      </c>
      <c r="I1916" s="535">
        <v>3.2</v>
      </c>
      <c r="J1916" s="539">
        <v>1.0500000000000001E-2</v>
      </c>
      <c r="K1916" s="539">
        <f>+IF(Dumpadas[[#This Row],[ley]]&gt;0.03,0.03,Dumpadas[[#This Row],[ley]])</f>
        <v>1.0500000000000001E-2</v>
      </c>
      <c r="L1916" s="539"/>
      <c r="M1916" s="535">
        <v>29171</v>
      </c>
      <c r="N1916" s="535"/>
      <c r="O1916" s="539"/>
      <c r="P1916" s="540" t="str" cm="1">
        <f t="array" ref="P1916">INDEX(Rangos!$E$3:$E$16,MATCH(1,(Dumpadas[[#This Row],[ley]]&gt;=Rangos!$B$3:$B$16)*(Dumpadas[[#This Row],[ley]]&lt;=Rangos!$C$3:$C$16),0))</f>
        <v>C</v>
      </c>
      <c r="R1916" s="769"/>
      <c r="S1916" s="769" t="s">
        <v>2974</v>
      </c>
      <c r="T1916" s="369">
        <v>1</v>
      </c>
      <c r="U1916" s="369">
        <v>3.2</v>
      </c>
      <c r="V1916" s="10">
        <v>1.47E-2</v>
      </c>
      <c r="Y1916" s="769"/>
      <c r="Z1916" s="769" t="s">
        <v>2974</v>
      </c>
      <c r="AA1916" s="369">
        <v>1</v>
      </c>
      <c r="AB1916" s="369">
        <v>3.2</v>
      </c>
      <c r="AC1916" s="10">
        <v>1.47E-2</v>
      </c>
      <c r="AD1916" s="10">
        <v>1.47E-2</v>
      </c>
    </row>
    <row r="1917" spans="2:30">
      <c r="B1917" s="535"/>
      <c r="C1917" s="535" t="s">
        <v>3804</v>
      </c>
      <c r="D1917" s="535" t="s">
        <v>3792</v>
      </c>
      <c r="E1917" s="535">
        <v>1920</v>
      </c>
      <c r="F1917" s="537" t="str">
        <f>Dumpadas[[#This Row],[punto]] &amp; " "&amp;Dumpadas[[#This Row],[jornada]]&amp;" " &amp; Dumpadas[[#This Row],[N°Acop]] &amp; " " &amp; TEXT(Dumpadas[[#This Row],[fecha ]], "dd-mm-yyyy")</f>
        <v>NIVEL 974 M4 7S L32 AM 1920 29-05-2026</v>
      </c>
      <c r="G1917" s="535" t="s">
        <v>14</v>
      </c>
      <c r="H1917" s="538">
        <v>46171</v>
      </c>
      <c r="I1917" s="535">
        <v>3.2</v>
      </c>
      <c r="J1917" s="539">
        <v>9.7999999999999997E-3</v>
      </c>
      <c r="K1917" s="539">
        <f>+IF(Dumpadas[[#This Row],[ley]]&gt;0.03,0.03,Dumpadas[[#This Row],[ley]])</f>
        <v>9.7999999999999997E-3</v>
      </c>
      <c r="L1917" s="539"/>
      <c r="M1917" s="535">
        <v>29172</v>
      </c>
      <c r="N1917" s="535"/>
      <c r="O1917" s="539"/>
      <c r="P1917" s="540" t="str" cm="1">
        <f t="array" ref="P1917">INDEX(Rangos!$E$3:$E$16,MATCH(1,(Dumpadas[[#This Row],[ley]]&gt;=Rangos!$B$3:$B$16)*(Dumpadas[[#This Row],[ley]]&lt;=Rangos!$C$3:$C$16),0))</f>
        <v>B</v>
      </c>
      <c r="R1917" s="769"/>
      <c r="S1917" s="769" t="s">
        <v>2975</v>
      </c>
      <c r="T1917" s="369">
        <v>1</v>
      </c>
      <c r="U1917" s="369">
        <v>3.2</v>
      </c>
      <c r="V1917" s="10">
        <v>1.5699999999999999E-2</v>
      </c>
      <c r="Y1917" s="769"/>
      <c r="Z1917" s="769" t="s">
        <v>2975</v>
      </c>
      <c r="AA1917" s="369">
        <v>1</v>
      </c>
      <c r="AB1917" s="369">
        <v>3.2</v>
      </c>
      <c r="AC1917" s="10">
        <v>1.5699999999999999E-2</v>
      </c>
      <c r="AD1917" s="10">
        <v>1.5699999999999999E-2</v>
      </c>
    </row>
    <row r="1918" spans="2:30">
      <c r="B1918" s="535"/>
      <c r="C1918" s="535" t="s">
        <v>3804</v>
      </c>
      <c r="D1918" s="535" t="s">
        <v>3792</v>
      </c>
      <c r="E1918" s="535">
        <v>1921</v>
      </c>
      <c r="F1918" s="537" t="str">
        <f>Dumpadas[[#This Row],[punto]] &amp; " "&amp;Dumpadas[[#This Row],[jornada]]&amp;" " &amp; Dumpadas[[#This Row],[N°Acop]] &amp; " " &amp; TEXT(Dumpadas[[#This Row],[fecha ]], "dd-mm-yyyy")</f>
        <v>NIVEL 974 M4 7S L32 AM 1921 29-05-2026</v>
      </c>
      <c r="G1918" s="535" t="s">
        <v>14</v>
      </c>
      <c r="H1918" s="538">
        <v>46171</v>
      </c>
      <c r="I1918" s="535">
        <v>3.2</v>
      </c>
      <c r="J1918" s="539">
        <v>1.55E-2</v>
      </c>
      <c r="K1918" s="539">
        <f>+IF(Dumpadas[[#This Row],[ley]]&gt;0.03,0.03,Dumpadas[[#This Row],[ley]])</f>
        <v>1.55E-2</v>
      </c>
      <c r="L1918" s="539"/>
      <c r="M1918" s="535">
        <v>29172</v>
      </c>
      <c r="N1918" s="535"/>
      <c r="O1918" s="539"/>
      <c r="P1918" s="540" t="str" cm="1">
        <f t="array" ref="P1918">INDEX(Rangos!$E$3:$E$16,MATCH(1,(Dumpadas[[#This Row],[ley]]&gt;=Rangos!$B$3:$B$16)*(Dumpadas[[#This Row],[ley]]&lt;=Rangos!$C$3:$C$16),0))</f>
        <v>F</v>
      </c>
      <c r="R1918" s="769"/>
      <c r="S1918" s="769" t="s">
        <v>2983</v>
      </c>
      <c r="T1918" s="369">
        <v>1</v>
      </c>
      <c r="U1918" s="369">
        <v>3.2</v>
      </c>
      <c r="V1918" s="10">
        <v>1.4E-2</v>
      </c>
      <c r="Y1918" s="769"/>
      <c r="Z1918" s="769" t="s">
        <v>2983</v>
      </c>
      <c r="AA1918" s="369">
        <v>1</v>
      </c>
      <c r="AB1918" s="369">
        <v>3.2</v>
      </c>
      <c r="AC1918" s="10">
        <v>1.4E-2</v>
      </c>
      <c r="AD1918" s="10">
        <v>1.4E-2</v>
      </c>
    </row>
    <row r="1919" spans="2:30">
      <c r="B1919" s="535"/>
      <c r="C1919" s="535" t="s">
        <v>3804</v>
      </c>
      <c r="D1919" s="535" t="s">
        <v>3792</v>
      </c>
      <c r="E1919" s="535">
        <v>1922</v>
      </c>
      <c r="F1919" s="537" t="str">
        <f>Dumpadas[[#This Row],[punto]] &amp; " "&amp;Dumpadas[[#This Row],[jornada]]&amp;" " &amp; Dumpadas[[#This Row],[N°Acop]] &amp; " " &amp; TEXT(Dumpadas[[#This Row],[fecha ]], "dd-mm-yyyy")</f>
        <v>NIVEL 974 M4 7S L32 AM 1922 29-05-2026</v>
      </c>
      <c r="G1919" s="535" t="s">
        <v>14</v>
      </c>
      <c r="H1919" s="538">
        <v>46171</v>
      </c>
      <c r="I1919" s="535">
        <v>3.2</v>
      </c>
      <c r="J1919" s="539">
        <v>1.34E-2</v>
      </c>
      <c r="K1919" s="539">
        <f>+IF(Dumpadas[[#This Row],[ley]]&gt;0.03,0.03,Dumpadas[[#This Row],[ley]])</f>
        <v>1.34E-2</v>
      </c>
      <c r="L1919" s="539"/>
      <c r="M1919" s="535">
        <v>29172</v>
      </c>
      <c r="N1919" s="535"/>
      <c r="O1919" s="539"/>
      <c r="P1919" s="540" t="str" cm="1">
        <f t="array" ref="P1919">INDEX(Rangos!$E$3:$E$16,MATCH(1,(Dumpadas[[#This Row],[ley]]&gt;=Rangos!$B$3:$B$16)*(Dumpadas[[#This Row],[ley]]&lt;=Rangos!$C$3:$C$16),0))</f>
        <v>D</v>
      </c>
      <c r="R1919" s="769"/>
      <c r="S1919" s="769" t="s">
        <v>2984</v>
      </c>
      <c r="T1919" s="369">
        <v>1</v>
      </c>
      <c r="U1919" s="369">
        <v>3.2</v>
      </c>
      <c r="V1919" s="10">
        <v>1.4E-2</v>
      </c>
      <c r="Y1919" s="769"/>
      <c r="Z1919" s="769" t="s">
        <v>2984</v>
      </c>
      <c r="AA1919" s="369">
        <v>1</v>
      </c>
      <c r="AB1919" s="369">
        <v>3.2</v>
      </c>
      <c r="AC1919" s="10">
        <v>1.4E-2</v>
      </c>
      <c r="AD1919" s="10">
        <v>1.4E-2</v>
      </c>
    </row>
    <row r="1920" spans="2:30">
      <c r="B1920" s="675"/>
      <c r="C1920" s="773" t="s">
        <v>3803</v>
      </c>
      <c r="D1920" s="773" t="s">
        <v>3792</v>
      </c>
      <c r="E1920" s="675">
        <v>1923</v>
      </c>
      <c r="F1920" s="410" t="str">
        <f>Dumpadas[[#This Row],[punto]] &amp; " "&amp;Dumpadas[[#This Row],[jornada]]&amp;" " &amp; Dumpadas[[#This Row],[N°Acop]] &amp; " " &amp; TEXT(Dumpadas[[#This Row],[fecha ]], "dd-mm-yyyy")</f>
        <v>NIVEL 974 M4 7S L31 AM 1923 29-05-2026</v>
      </c>
      <c r="G1920" s="675" t="s">
        <v>14</v>
      </c>
      <c r="H1920" s="5">
        <v>46171</v>
      </c>
      <c r="I1920" s="675">
        <v>3.2</v>
      </c>
      <c r="J1920" s="8">
        <v>1.26E-2</v>
      </c>
      <c r="K1920" s="8">
        <f>+IF(Dumpadas[[#This Row],[ley]]&gt;0.03,0.03,Dumpadas[[#This Row],[ley]])</f>
        <v>1.26E-2</v>
      </c>
      <c r="L1920" s="427"/>
      <c r="M1920" s="386">
        <v>29172</v>
      </c>
      <c r="N1920" s="386"/>
      <c r="O1920" s="7"/>
      <c r="P1920" s="10" t="str" cm="1">
        <f t="array" ref="P1920">INDEX(Rangos!$E$3:$E$16,MATCH(1,(Dumpadas[[#This Row],[ley]]&gt;=Rangos!$B$3:$B$16)*(Dumpadas[[#This Row],[ley]]&lt;=Rangos!$C$3:$C$16),0))</f>
        <v>D</v>
      </c>
      <c r="R1920" s="769"/>
      <c r="S1920" s="769" t="s">
        <v>2985</v>
      </c>
      <c r="T1920" s="369">
        <v>1</v>
      </c>
      <c r="U1920" s="369">
        <v>3.2</v>
      </c>
      <c r="V1920" s="10">
        <v>1.8499999999999999E-2</v>
      </c>
      <c r="Y1920" s="769"/>
      <c r="Z1920" s="769" t="s">
        <v>2985</v>
      </c>
      <c r="AA1920" s="369">
        <v>1</v>
      </c>
      <c r="AB1920" s="369">
        <v>3.2</v>
      </c>
      <c r="AC1920" s="10">
        <v>1.8499999999999999E-2</v>
      </c>
      <c r="AD1920" s="10">
        <v>1.8499999999999999E-2</v>
      </c>
    </row>
    <row r="1921" spans="1:30">
      <c r="B1921" s="675"/>
      <c r="C1921" s="773" t="s">
        <v>3803</v>
      </c>
      <c r="D1921" s="773" t="s">
        <v>3792</v>
      </c>
      <c r="E1921" s="675">
        <v>1924</v>
      </c>
      <c r="F1921" s="410" t="str">
        <f>Dumpadas[[#This Row],[punto]] &amp; " "&amp;Dumpadas[[#This Row],[jornada]]&amp;" " &amp; Dumpadas[[#This Row],[N°Acop]] &amp; " " &amp; TEXT(Dumpadas[[#This Row],[fecha ]], "dd-mm-yyyy")</f>
        <v>NIVEL 974 M4 7S L31 AM 1924 29-05-2026</v>
      </c>
      <c r="G1921" s="675" t="s">
        <v>14</v>
      </c>
      <c r="H1921" s="5">
        <v>46171</v>
      </c>
      <c r="I1921" s="675">
        <v>3.2</v>
      </c>
      <c r="J1921" s="8">
        <v>1.1299999999999999E-2</v>
      </c>
      <c r="K1921" s="8">
        <f>+IF(Dumpadas[[#This Row],[ley]]&gt;0.03,0.03,Dumpadas[[#This Row],[ley]])</f>
        <v>1.1299999999999999E-2</v>
      </c>
      <c r="L1921" s="427"/>
      <c r="M1921" s="386">
        <v>29172</v>
      </c>
      <c r="N1921" s="386"/>
      <c r="O1921" s="7"/>
      <c r="P1921" s="10" t="str" cm="1">
        <f t="array" ref="P1921">INDEX(Rangos!$E$3:$E$16,MATCH(1,(Dumpadas[[#This Row],[ley]]&gt;=Rangos!$B$3:$B$16)*(Dumpadas[[#This Row],[ley]]&lt;=Rangos!$C$3:$C$16),0))</f>
        <v>C</v>
      </c>
      <c r="R1921" s="769"/>
      <c r="S1921" s="769" t="s">
        <v>2986</v>
      </c>
      <c r="T1921" s="369">
        <v>1</v>
      </c>
      <c r="U1921" s="369">
        <v>3.2</v>
      </c>
      <c r="V1921" s="10">
        <v>1.8599999999999998E-2</v>
      </c>
      <c r="Y1921" s="769"/>
      <c r="Z1921" s="769" t="s">
        <v>2986</v>
      </c>
      <c r="AA1921" s="369">
        <v>1</v>
      </c>
      <c r="AB1921" s="369">
        <v>3.2</v>
      </c>
      <c r="AC1921" s="10">
        <v>1.8599999999999998E-2</v>
      </c>
      <c r="AD1921" s="10">
        <v>1.8599999999999998E-2</v>
      </c>
    </row>
    <row r="1922" spans="1:30">
      <c r="B1922" s="535"/>
      <c r="C1922" s="535" t="s">
        <v>3814</v>
      </c>
      <c r="D1922" s="535" t="s">
        <v>3792</v>
      </c>
      <c r="E1922" s="535">
        <v>1925</v>
      </c>
      <c r="F1922" s="537" t="str">
        <f>Dumpadas[[#This Row],[punto]] &amp; " "&amp;Dumpadas[[#This Row],[jornada]]&amp;" " &amp; Dumpadas[[#This Row],[N°Acop]] &amp; " " &amp; TEXT(Dumpadas[[#This Row],[fecha ]], "dd-mm-yyyy")</f>
        <v>NIVEL 974 M4 7S L30 AM 1925 29-05-2026</v>
      </c>
      <c r="G1922" s="535" t="s">
        <v>14</v>
      </c>
      <c r="H1922" s="538">
        <v>46171</v>
      </c>
      <c r="I1922" s="535">
        <v>3.2</v>
      </c>
      <c r="J1922" s="539">
        <v>1.5100000000000001E-2</v>
      </c>
      <c r="K1922" s="539">
        <f>+IF(Dumpadas[[#This Row],[ley]]&gt;0.03,0.03,Dumpadas[[#This Row],[ley]])</f>
        <v>1.5100000000000001E-2</v>
      </c>
      <c r="L1922" s="539"/>
      <c r="M1922" s="535">
        <v>29172</v>
      </c>
      <c r="N1922" s="535"/>
      <c r="O1922" s="539"/>
      <c r="P1922" s="540" t="str" cm="1">
        <f t="array" ref="P1922">INDEX(Rangos!$E$3:$E$16,MATCH(1,(Dumpadas[[#This Row],[ley]]&gt;=Rangos!$B$3:$B$16)*(Dumpadas[[#This Row],[ley]]&lt;=Rangos!$C$3:$C$16),0))</f>
        <v>F</v>
      </c>
      <c r="R1922" s="769"/>
      <c r="S1922" s="769" t="s">
        <v>2987</v>
      </c>
      <c r="T1922" s="369">
        <v>1</v>
      </c>
      <c r="U1922" s="369">
        <v>3.2</v>
      </c>
      <c r="V1922" s="10">
        <v>1.6400000000000001E-2</v>
      </c>
      <c r="Y1922" s="769"/>
      <c r="Z1922" s="769" t="s">
        <v>2987</v>
      </c>
      <c r="AA1922" s="369">
        <v>1</v>
      </c>
      <c r="AB1922" s="369">
        <v>3.2</v>
      </c>
      <c r="AC1922" s="10">
        <v>1.6400000000000001E-2</v>
      </c>
      <c r="AD1922" s="10">
        <v>1.6400000000000001E-2</v>
      </c>
    </row>
    <row r="1923" spans="1:30">
      <c r="B1923" s="535"/>
      <c r="C1923" s="535" t="s">
        <v>3814</v>
      </c>
      <c r="D1923" s="535" t="s">
        <v>3792</v>
      </c>
      <c r="E1923" s="535">
        <v>1926</v>
      </c>
      <c r="F1923" s="537" t="str">
        <f>Dumpadas[[#This Row],[punto]] &amp; " "&amp;Dumpadas[[#This Row],[jornada]]&amp;" " &amp; Dumpadas[[#This Row],[N°Acop]] &amp; " " &amp; TEXT(Dumpadas[[#This Row],[fecha ]], "dd-mm-yyyy")</f>
        <v>NIVEL 974 M4 7S L30 AM 1926 29-05-2026</v>
      </c>
      <c r="G1923" s="535" t="s">
        <v>14</v>
      </c>
      <c r="H1923" s="538">
        <v>46171</v>
      </c>
      <c r="I1923" s="535">
        <v>3.2</v>
      </c>
      <c r="J1923" s="539">
        <v>1.2999999999999999E-2</v>
      </c>
      <c r="K1923" s="539">
        <f>+IF(Dumpadas[[#This Row],[ley]]&gt;0.03,0.03,Dumpadas[[#This Row],[ley]])</f>
        <v>1.2999999999999999E-2</v>
      </c>
      <c r="L1923" s="539"/>
      <c r="M1923" s="535">
        <v>29172</v>
      </c>
      <c r="N1923" s="535"/>
      <c r="O1923" s="539"/>
      <c r="P1923" s="540" t="str" cm="1">
        <f t="array" ref="P1923">INDEX(Rangos!$E$3:$E$16,MATCH(1,(Dumpadas[[#This Row],[ley]]&gt;=Rangos!$B$3:$B$16)*(Dumpadas[[#This Row],[ley]]&lt;=Rangos!$C$3:$C$16),0))</f>
        <v>D</v>
      </c>
      <c r="R1923" s="769"/>
      <c r="S1923" s="769" t="s">
        <v>2988</v>
      </c>
      <c r="T1923" s="369">
        <v>1</v>
      </c>
      <c r="U1923" s="369">
        <v>3.2</v>
      </c>
      <c r="V1923" s="10">
        <v>1.7100000000000001E-2</v>
      </c>
      <c r="Y1923" s="769"/>
      <c r="Z1923" s="769" t="s">
        <v>2988</v>
      </c>
      <c r="AA1923" s="369">
        <v>1</v>
      </c>
      <c r="AB1923" s="369">
        <v>3.2</v>
      </c>
      <c r="AC1923" s="10">
        <v>1.7100000000000001E-2</v>
      </c>
      <c r="AD1923" s="10">
        <v>1.7100000000000001E-2</v>
      </c>
    </row>
    <row r="1924" spans="1:30">
      <c r="B1924" s="675"/>
      <c r="C1924" s="773" t="s">
        <v>3817</v>
      </c>
      <c r="D1924" s="773" t="s">
        <v>3792</v>
      </c>
      <c r="E1924" s="675">
        <v>1927</v>
      </c>
      <c r="F1924" s="410" t="str">
        <f>Dumpadas[[#This Row],[punto]] &amp; " "&amp;Dumpadas[[#This Row],[jornada]]&amp;" " &amp; Dumpadas[[#This Row],[N°Acop]] &amp; " " &amp; TEXT(Dumpadas[[#This Row],[fecha ]], "dd-mm-yyyy")</f>
        <v>NIVEL 974 M4 6N L33 AM 1927 29-05-2026</v>
      </c>
      <c r="G1924" s="675" t="s">
        <v>14</v>
      </c>
      <c r="H1924" s="5">
        <v>46171</v>
      </c>
      <c r="I1924" s="675">
        <v>3.2</v>
      </c>
      <c r="J1924" s="8">
        <v>1.11E-2</v>
      </c>
      <c r="K1924" s="8">
        <f>+IF(Dumpadas[[#This Row],[ley]]&gt;0.03,0.03,Dumpadas[[#This Row],[ley]])</f>
        <v>1.11E-2</v>
      </c>
      <c r="L1924" s="427"/>
      <c r="M1924" s="386">
        <v>29173</v>
      </c>
      <c r="N1924" s="386"/>
      <c r="O1924" s="7"/>
      <c r="P1924" s="10" t="str" cm="1">
        <f t="array" ref="P1924">INDEX(Rangos!$E$3:$E$16,MATCH(1,(Dumpadas[[#This Row],[ley]]&gt;=Rangos!$B$3:$B$16)*(Dumpadas[[#This Row],[ley]]&lt;=Rangos!$C$3:$C$16),0))</f>
        <v>C</v>
      </c>
      <c r="R1924" s="769"/>
      <c r="S1924" s="769" t="s">
        <v>2989</v>
      </c>
      <c r="T1924" s="369">
        <v>1</v>
      </c>
      <c r="U1924" s="369">
        <v>3.2</v>
      </c>
      <c r="V1924" s="10">
        <v>1.4800000000000001E-2</v>
      </c>
      <c r="Y1924" s="769"/>
      <c r="Z1924" s="769" t="s">
        <v>2989</v>
      </c>
      <c r="AA1924" s="369">
        <v>1</v>
      </c>
      <c r="AB1924" s="369">
        <v>3.2</v>
      </c>
      <c r="AC1924" s="10">
        <v>1.4800000000000001E-2</v>
      </c>
      <c r="AD1924" s="10">
        <v>1.4800000000000001E-2</v>
      </c>
    </row>
    <row r="1925" spans="1:30">
      <c r="B1925" s="675"/>
      <c r="C1925" s="773" t="s">
        <v>3817</v>
      </c>
      <c r="D1925" s="773" t="s">
        <v>3792</v>
      </c>
      <c r="E1925" s="675">
        <v>1928</v>
      </c>
      <c r="F1925" s="410" t="str">
        <f>Dumpadas[[#This Row],[punto]] &amp; " "&amp;Dumpadas[[#This Row],[jornada]]&amp;" " &amp; Dumpadas[[#This Row],[N°Acop]] &amp; " " &amp; TEXT(Dumpadas[[#This Row],[fecha ]], "dd-mm-yyyy")</f>
        <v>NIVEL 974 M4 6N L33 AM 1928 29-05-2026</v>
      </c>
      <c r="G1925" s="675" t="s">
        <v>14</v>
      </c>
      <c r="H1925" s="5">
        <v>46171</v>
      </c>
      <c r="I1925" s="675">
        <v>3.2</v>
      </c>
      <c r="J1925" s="8">
        <v>1.04E-2</v>
      </c>
      <c r="K1925" s="8">
        <f>+IF(Dumpadas[[#This Row],[ley]]&gt;0.03,0.03,Dumpadas[[#This Row],[ley]])</f>
        <v>1.04E-2</v>
      </c>
      <c r="L1925" s="427"/>
      <c r="M1925" s="386">
        <v>29173</v>
      </c>
      <c r="N1925" s="386"/>
      <c r="O1925" s="7"/>
      <c r="P1925" s="10" t="str" cm="1">
        <f t="array" ref="P1925">INDEX(Rangos!$E$3:$E$16,MATCH(1,(Dumpadas[[#This Row],[ley]]&gt;=Rangos!$B$3:$B$16)*(Dumpadas[[#This Row],[ley]]&lt;=Rangos!$C$3:$C$16),0))</f>
        <v>B</v>
      </c>
      <c r="R1925" s="769"/>
      <c r="S1925" s="769" t="s">
        <v>2990</v>
      </c>
      <c r="T1925" s="369">
        <v>1</v>
      </c>
      <c r="U1925" s="369">
        <v>3.2</v>
      </c>
      <c r="V1925" s="10">
        <v>0.01</v>
      </c>
      <c r="Y1925" s="769"/>
      <c r="Z1925" s="769" t="s">
        <v>2990</v>
      </c>
      <c r="AA1925" s="369">
        <v>1</v>
      </c>
      <c r="AB1925" s="369">
        <v>3.2</v>
      </c>
      <c r="AC1925" s="10">
        <v>0.01</v>
      </c>
      <c r="AD1925" s="10">
        <v>0.01</v>
      </c>
    </row>
    <row r="1926" spans="1:30">
      <c r="B1926" s="675"/>
      <c r="C1926" s="773" t="s">
        <v>3817</v>
      </c>
      <c r="D1926" s="773" t="s">
        <v>3792</v>
      </c>
      <c r="E1926" s="675">
        <v>1929</v>
      </c>
      <c r="F1926" s="410" t="str">
        <f>Dumpadas[[#This Row],[punto]] &amp; " "&amp;Dumpadas[[#This Row],[jornada]]&amp;" " &amp; Dumpadas[[#This Row],[N°Acop]] &amp; " " &amp; TEXT(Dumpadas[[#This Row],[fecha ]], "dd-mm-yyyy")</f>
        <v>NIVEL 974 M4 6N L33 AM 1929 29-05-2026</v>
      </c>
      <c r="G1926" s="675" t="s">
        <v>14</v>
      </c>
      <c r="H1926" s="5">
        <v>46171</v>
      </c>
      <c r="I1926" s="675">
        <v>3.2</v>
      </c>
      <c r="J1926" s="8">
        <v>1.0500000000000001E-2</v>
      </c>
      <c r="K1926" s="8">
        <f>+IF(Dumpadas[[#This Row],[ley]]&gt;0.03,0.03,Dumpadas[[#This Row],[ley]])</f>
        <v>1.0500000000000001E-2</v>
      </c>
      <c r="L1926" s="427"/>
      <c r="M1926" s="386">
        <v>29173</v>
      </c>
      <c r="N1926" s="386"/>
      <c r="O1926" s="7"/>
      <c r="P1926" s="10" t="str" cm="1">
        <f t="array" ref="P1926">INDEX(Rangos!$E$3:$E$16,MATCH(1,(Dumpadas[[#This Row],[ley]]&gt;=Rangos!$B$3:$B$16)*(Dumpadas[[#This Row],[ley]]&lt;=Rangos!$C$3:$C$16),0))</f>
        <v>C</v>
      </c>
      <c r="R1926" s="769"/>
      <c r="S1926" s="769" t="s">
        <v>2991</v>
      </c>
      <c r="T1926" s="369">
        <v>1</v>
      </c>
      <c r="U1926" s="369">
        <v>3.2</v>
      </c>
      <c r="V1926" s="10">
        <v>1.15E-2</v>
      </c>
      <c r="Y1926" s="769"/>
      <c r="Z1926" s="769" t="s">
        <v>2991</v>
      </c>
      <c r="AA1926" s="369">
        <v>1</v>
      </c>
      <c r="AB1926" s="369">
        <v>3.2</v>
      </c>
      <c r="AC1926" s="10">
        <v>1.15E-2</v>
      </c>
      <c r="AD1926" s="10">
        <v>1.15E-2</v>
      </c>
    </row>
    <row r="1927" spans="1:30">
      <c r="B1927" s="675"/>
      <c r="C1927" s="773" t="s">
        <v>3817</v>
      </c>
      <c r="D1927" s="773" t="s">
        <v>3792</v>
      </c>
      <c r="E1927" s="675">
        <v>1930</v>
      </c>
      <c r="F1927" s="410" t="str">
        <f>Dumpadas[[#This Row],[punto]] &amp; " "&amp;Dumpadas[[#This Row],[jornada]]&amp;" " &amp; Dumpadas[[#This Row],[N°Acop]] &amp; " " &amp; TEXT(Dumpadas[[#This Row],[fecha ]], "dd-mm-yyyy")</f>
        <v>NIVEL 974 M4 6N L33 AM 1930 29-05-2026</v>
      </c>
      <c r="G1927" s="675" t="s">
        <v>14</v>
      </c>
      <c r="H1927" s="5">
        <v>46171</v>
      </c>
      <c r="I1927" s="675">
        <v>3.2</v>
      </c>
      <c r="J1927" s="8">
        <v>1.4999999999999999E-2</v>
      </c>
      <c r="K1927" s="8">
        <f>+IF(Dumpadas[[#This Row],[ley]]&gt;0.03,0.03,Dumpadas[[#This Row],[ley]])</f>
        <v>1.4999999999999999E-2</v>
      </c>
      <c r="L1927" s="427"/>
      <c r="M1927" s="386">
        <v>29173</v>
      </c>
      <c r="N1927" s="386"/>
      <c r="O1927" s="7"/>
      <c r="P1927" s="10" t="str" cm="1">
        <f t="array" ref="P1927">INDEX(Rangos!$E$3:$E$16,MATCH(1,(Dumpadas[[#This Row],[ley]]&gt;=Rangos!$B$3:$B$16)*(Dumpadas[[#This Row],[ley]]&lt;=Rangos!$C$3:$C$16),0))</f>
        <v>F</v>
      </c>
      <c r="R1927" s="769"/>
      <c r="S1927" s="769" t="s">
        <v>2992</v>
      </c>
      <c r="T1927" s="369">
        <v>1</v>
      </c>
      <c r="U1927" s="369">
        <v>3.2</v>
      </c>
      <c r="V1927" s="10">
        <v>1.1599999999999999E-2</v>
      </c>
      <c r="Y1927" s="769"/>
      <c r="Z1927" s="769" t="s">
        <v>2992</v>
      </c>
      <c r="AA1927" s="369">
        <v>1</v>
      </c>
      <c r="AB1927" s="369">
        <v>3.2</v>
      </c>
      <c r="AC1927" s="10">
        <v>1.1599999999999999E-2</v>
      </c>
      <c r="AD1927" s="10">
        <v>1.1599999999999999E-2</v>
      </c>
    </row>
    <row r="1928" spans="1:30">
      <c r="B1928" s="675"/>
      <c r="C1928" s="773" t="s">
        <v>3817</v>
      </c>
      <c r="D1928" s="773" t="s">
        <v>3792</v>
      </c>
      <c r="E1928" s="675">
        <v>1931</v>
      </c>
      <c r="F1928" s="410" t="str">
        <f>Dumpadas[[#This Row],[punto]] &amp; " "&amp;Dumpadas[[#This Row],[jornada]]&amp;" " &amp; Dumpadas[[#This Row],[N°Acop]] &amp; " " &amp; TEXT(Dumpadas[[#This Row],[fecha ]], "dd-mm-yyyy")</f>
        <v>NIVEL 974 M4 6N L33 AM 1931 29-05-2026</v>
      </c>
      <c r="G1928" s="675" t="s">
        <v>14</v>
      </c>
      <c r="H1928" s="5">
        <v>46171</v>
      </c>
      <c r="I1928" s="675">
        <v>3.2</v>
      </c>
      <c r="J1928" s="8">
        <v>1.0200000000000001E-2</v>
      </c>
      <c r="K1928" s="8">
        <f>+IF(Dumpadas[[#This Row],[ley]]&gt;0.03,0.03,Dumpadas[[#This Row],[ley]])</f>
        <v>1.0200000000000001E-2</v>
      </c>
      <c r="L1928" s="427"/>
      <c r="M1928" s="386">
        <v>29173</v>
      </c>
      <c r="N1928" s="386"/>
      <c r="O1928" s="7"/>
      <c r="P1928" s="10" t="str" cm="1">
        <f t="array" ref="P1928">INDEX(Rangos!$E$3:$E$16,MATCH(1,(Dumpadas[[#This Row],[ley]]&gt;=Rangos!$B$3:$B$16)*(Dumpadas[[#This Row],[ley]]&lt;=Rangos!$C$3:$C$16),0))</f>
        <v>B</v>
      </c>
      <c r="R1928" s="769"/>
      <c r="S1928" s="769" t="s">
        <v>2993</v>
      </c>
      <c r="T1928" s="369">
        <v>1</v>
      </c>
      <c r="U1928" s="369">
        <v>3.2</v>
      </c>
      <c r="V1928" s="10">
        <v>1.14E-2</v>
      </c>
      <c r="Y1928" s="769"/>
      <c r="Z1928" s="769" t="s">
        <v>2993</v>
      </c>
      <c r="AA1928" s="369">
        <v>1</v>
      </c>
      <c r="AB1928" s="369">
        <v>3.2</v>
      </c>
      <c r="AC1928" s="10">
        <v>1.14E-2</v>
      </c>
      <c r="AD1928" s="10">
        <v>1.14E-2</v>
      </c>
    </row>
    <row r="1929" spans="1:30">
      <c r="B1929" s="675"/>
      <c r="C1929" s="773" t="s">
        <v>3817</v>
      </c>
      <c r="D1929" s="773" t="s">
        <v>3792</v>
      </c>
      <c r="E1929" s="675">
        <v>1932</v>
      </c>
      <c r="F1929" s="410" t="str">
        <f>Dumpadas[[#This Row],[punto]] &amp; " "&amp;Dumpadas[[#This Row],[jornada]]&amp;" " &amp; Dumpadas[[#This Row],[N°Acop]] &amp; " " &amp; TEXT(Dumpadas[[#This Row],[fecha ]], "dd-mm-yyyy")</f>
        <v>NIVEL 974 M4 6N L33 AM 1932 29-05-2026</v>
      </c>
      <c r="G1929" s="675" t="s">
        <v>14</v>
      </c>
      <c r="H1929" s="5">
        <v>46171</v>
      </c>
      <c r="I1929" s="675">
        <v>3.2</v>
      </c>
      <c r="J1929" s="8">
        <v>1.41E-2</v>
      </c>
      <c r="K1929" s="8">
        <f>+IF(Dumpadas[[#This Row],[ley]]&gt;0.03,0.03,Dumpadas[[#This Row],[ley]])</f>
        <v>1.41E-2</v>
      </c>
      <c r="L1929" s="427"/>
      <c r="M1929" s="386">
        <v>29173</v>
      </c>
      <c r="N1929" s="386"/>
      <c r="O1929" s="7"/>
      <c r="P1929" s="10" t="str" cm="1">
        <f t="array" ref="P1929">INDEX(Rangos!$E$3:$E$16,MATCH(1,(Dumpadas[[#This Row],[ley]]&gt;=Rangos!$B$3:$B$16)*(Dumpadas[[#This Row],[ley]]&lt;=Rangos!$C$3:$C$16),0))</f>
        <v>E</v>
      </c>
      <c r="R1929" s="769"/>
      <c r="S1929" s="769" t="s">
        <v>2994</v>
      </c>
      <c r="T1929" s="369">
        <v>1</v>
      </c>
      <c r="U1929" s="369">
        <v>3.2</v>
      </c>
      <c r="V1929" s="10">
        <v>1.0500000000000001E-2</v>
      </c>
      <c r="Y1929" s="769"/>
      <c r="Z1929" s="769" t="s">
        <v>2994</v>
      </c>
      <c r="AA1929" s="369">
        <v>1</v>
      </c>
      <c r="AB1929" s="369">
        <v>3.2</v>
      </c>
      <c r="AC1929" s="10">
        <v>1.0500000000000001E-2</v>
      </c>
      <c r="AD1929" s="10">
        <v>1.0500000000000001E-2</v>
      </c>
    </row>
    <row r="1930" spans="1:30">
      <c r="B1930" s="675"/>
      <c r="C1930" s="773" t="s">
        <v>3817</v>
      </c>
      <c r="D1930" s="773" t="s">
        <v>3792</v>
      </c>
      <c r="E1930" s="675">
        <v>1933</v>
      </c>
      <c r="F1930" s="410" t="str">
        <f>Dumpadas[[#This Row],[punto]] &amp; " "&amp;Dumpadas[[#This Row],[jornada]]&amp;" " &amp; Dumpadas[[#This Row],[N°Acop]] &amp; " " &amp; TEXT(Dumpadas[[#This Row],[fecha ]], "dd-mm-yyyy")</f>
        <v>NIVEL 974 M4 6N L33 AM 1933 29-05-2026</v>
      </c>
      <c r="G1930" s="675" t="s">
        <v>14</v>
      </c>
      <c r="H1930" s="5">
        <v>46171</v>
      </c>
      <c r="I1930" s="675">
        <v>3.2</v>
      </c>
      <c r="J1930" s="8">
        <v>1.6199999999999999E-2</v>
      </c>
      <c r="K1930" s="8">
        <f>+IF(Dumpadas[[#This Row],[ley]]&gt;0.03,0.03,Dumpadas[[#This Row],[ley]])</f>
        <v>1.6199999999999999E-2</v>
      </c>
      <c r="L1930" s="427"/>
      <c r="M1930" s="386">
        <v>29173</v>
      </c>
      <c r="N1930" s="386"/>
      <c r="O1930" s="7"/>
      <c r="P1930" s="10" t="str" cm="1">
        <f t="array" ref="P1930">INDEX(Rangos!$E$3:$E$16,MATCH(1,(Dumpadas[[#This Row],[ley]]&gt;=Rangos!$B$3:$B$16)*(Dumpadas[[#This Row],[ley]]&lt;=Rangos!$C$3:$C$16),0))</f>
        <v>F</v>
      </c>
      <c r="R1930" s="769"/>
      <c r="S1930" s="769" t="s">
        <v>2995</v>
      </c>
      <c r="T1930" s="369">
        <v>1</v>
      </c>
      <c r="U1930" s="369">
        <v>3.2</v>
      </c>
      <c r="V1930" s="10">
        <v>1.2699999999999999E-2</v>
      </c>
      <c r="Y1930" s="769"/>
      <c r="Z1930" s="769" t="s">
        <v>2995</v>
      </c>
      <c r="AA1930" s="369">
        <v>1</v>
      </c>
      <c r="AB1930" s="369">
        <v>3.2</v>
      </c>
      <c r="AC1930" s="10">
        <v>1.2699999999999999E-2</v>
      </c>
      <c r="AD1930" s="10">
        <v>1.2699999999999999E-2</v>
      </c>
    </row>
    <row r="1931" spans="1:30">
      <c r="B1931" s="675"/>
      <c r="C1931" s="773" t="s">
        <v>3817</v>
      </c>
      <c r="D1931" s="773" t="s">
        <v>3792</v>
      </c>
      <c r="E1931" s="675">
        <v>1934</v>
      </c>
      <c r="F1931" s="410" t="str">
        <f>Dumpadas[[#This Row],[punto]] &amp; " "&amp;Dumpadas[[#This Row],[jornada]]&amp;" " &amp; Dumpadas[[#This Row],[N°Acop]] &amp; " " &amp; TEXT(Dumpadas[[#This Row],[fecha ]], "dd-mm-yyyy")</f>
        <v>NIVEL 974 M4 6N L33 AM 1934 29-05-2026</v>
      </c>
      <c r="G1931" s="675" t="s">
        <v>14</v>
      </c>
      <c r="H1931" s="5">
        <v>46171</v>
      </c>
      <c r="I1931" s="675">
        <v>3.2</v>
      </c>
      <c r="J1931" s="8">
        <v>1.6500000000000001E-2</v>
      </c>
      <c r="K1931" s="8">
        <f>+IF(Dumpadas[[#This Row],[ley]]&gt;0.03,0.03,Dumpadas[[#This Row],[ley]])</f>
        <v>1.6500000000000001E-2</v>
      </c>
      <c r="L1931" s="427"/>
      <c r="M1931" s="386">
        <v>29173</v>
      </c>
      <c r="N1931" s="386"/>
      <c r="O1931" s="7"/>
      <c r="P1931" s="10" t="str" cm="1">
        <f t="array" ref="P1931">INDEX(Rangos!$E$3:$E$16,MATCH(1,(Dumpadas[[#This Row],[ley]]&gt;=Rangos!$B$3:$B$16)*(Dumpadas[[#This Row],[ley]]&lt;=Rangos!$C$3:$C$16),0))</f>
        <v>F</v>
      </c>
      <c r="R1931" s="769"/>
      <c r="S1931" s="769" t="s">
        <v>2996</v>
      </c>
      <c r="T1931" s="369">
        <v>1</v>
      </c>
      <c r="U1931" s="369">
        <v>3.2</v>
      </c>
      <c r="V1931" s="10">
        <v>1.7399999999999999E-2</v>
      </c>
      <c r="Y1931" s="769"/>
      <c r="Z1931" s="769" t="s">
        <v>2996</v>
      </c>
      <c r="AA1931" s="369">
        <v>1</v>
      </c>
      <c r="AB1931" s="369">
        <v>3.2</v>
      </c>
      <c r="AC1931" s="10">
        <v>1.7399999999999999E-2</v>
      </c>
      <c r="AD1931" s="10">
        <v>1.7399999999999999E-2</v>
      </c>
    </row>
    <row r="1932" spans="1:30">
      <c r="B1932" s="675"/>
      <c r="C1932" s="773" t="s">
        <v>3817</v>
      </c>
      <c r="D1932" s="773" t="s">
        <v>3792</v>
      </c>
      <c r="E1932" s="675">
        <v>1935</v>
      </c>
      <c r="F1932" s="410" t="str">
        <f>Dumpadas[[#This Row],[punto]] &amp; " "&amp;Dumpadas[[#This Row],[jornada]]&amp;" " &amp; Dumpadas[[#This Row],[N°Acop]] &amp; " " &amp; TEXT(Dumpadas[[#This Row],[fecha ]], "dd-mm-yyyy")</f>
        <v>NIVEL 974 M4 6N L33 AM 1935 29-05-2026</v>
      </c>
      <c r="G1932" s="675" t="s">
        <v>14</v>
      </c>
      <c r="H1932" s="5">
        <v>46171</v>
      </c>
      <c r="I1932" s="675">
        <v>3.2</v>
      </c>
      <c r="J1932" s="8">
        <v>9.1000000000000004E-3</v>
      </c>
      <c r="K1932" s="8">
        <f>+IF(Dumpadas[[#This Row],[ley]]&gt;0.03,0.03,Dumpadas[[#This Row],[ley]])</f>
        <v>9.1000000000000004E-3</v>
      </c>
      <c r="L1932" s="427"/>
      <c r="M1932" s="386">
        <v>29173</v>
      </c>
      <c r="N1932" s="386"/>
      <c r="O1932" s="7"/>
      <c r="P1932" s="10" t="str" cm="1">
        <f t="array" ref="P1932">INDEX(Rangos!$E$3:$E$16,MATCH(1,(Dumpadas[[#This Row],[ley]]&gt;=Rangos!$B$3:$B$16)*(Dumpadas[[#This Row],[ley]]&lt;=Rangos!$C$3:$C$16),0))</f>
        <v>B</v>
      </c>
      <c r="R1932" s="769"/>
      <c r="S1932" s="769" t="s">
        <v>2997</v>
      </c>
      <c r="T1932" s="369">
        <v>1</v>
      </c>
      <c r="U1932" s="369">
        <v>3.2</v>
      </c>
      <c r="V1932" s="10">
        <v>1.18E-2</v>
      </c>
      <c r="Y1932" s="769"/>
      <c r="Z1932" s="769" t="s">
        <v>2997</v>
      </c>
      <c r="AA1932" s="369">
        <v>1</v>
      </c>
      <c r="AB1932" s="369">
        <v>3.2</v>
      </c>
      <c r="AC1932" s="10">
        <v>1.18E-2</v>
      </c>
      <c r="AD1932" s="10">
        <v>1.18E-2</v>
      </c>
    </row>
    <row r="1933" spans="1:30">
      <c r="A1933" s="84"/>
      <c r="B1933" s="535"/>
      <c r="C1933" s="535" t="s">
        <v>3804</v>
      </c>
      <c r="D1933" s="535" t="s">
        <v>3792</v>
      </c>
      <c r="E1933" s="535">
        <v>1936</v>
      </c>
      <c r="F1933" s="537" t="str">
        <f>Dumpadas[[#This Row],[punto]] &amp; " "&amp;Dumpadas[[#This Row],[jornada]]&amp;" " &amp; Dumpadas[[#This Row],[N°Acop]] &amp; " " &amp; TEXT(Dumpadas[[#This Row],[fecha ]], "dd-mm-yyyy")</f>
        <v>NIVEL 974 M4 7S L32 AM 1936 01-06-2026</v>
      </c>
      <c r="G1933" s="535" t="s">
        <v>14</v>
      </c>
      <c r="H1933" s="538">
        <v>46174</v>
      </c>
      <c r="I1933" s="535">
        <v>3.2</v>
      </c>
      <c r="J1933" s="539">
        <v>1.2800000000000001E-2</v>
      </c>
      <c r="K1933" s="539">
        <f>+IF(Dumpadas[[#This Row],[ley]]&gt;0.03,0.03,Dumpadas[[#This Row],[ley]])</f>
        <v>1.2800000000000001E-2</v>
      </c>
      <c r="L1933" s="539"/>
      <c r="M1933" s="535">
        <v>29179</v>
      </c>
      <c r="N1933" s="535"/>
      <c r="O1933" s="539">
        <v>1.2E-2</v>
      </c>
      <c r="P1933" s="540" t="str" cm="1">
        <f t="array" ref="P1933">INDEX(Rangos!$E$3:$E$16,MATCH(1,(Dumpadas[[#This Row],[ley]]&gt;=Rangos!$B$3:$B$16)*(Dumpadas[[#This Row],[ley]]&lt;=Rangos!$C$3:$C$16),0))</f>
        <v>D</v>
      </c>
      <c r="R1933" s="769"/>
      <c r="S1933" s="769" t="s">
        <v>2998</v>
      </c>
      <c r="T1933" s="369">
        <v>1</v>
      </c>
      <c r="U1933" s="369">
        <v>3.2</v>
      </c>
      <c r="V1933" s="10">
        <v>1.6400000000000001E-2</v>
      </c>
      <c r="Y1933" s="769"/>
      <c r="Z1933" s="769" t="s">
        <v>2998</v>
      </c>
      <c r="AA1933" s="369">
        <v>1</v>
      </c>
      <c r="AB1933" s="369">
        <v>3.2</v>
      </c>
      <c r="AC1933" s="10">
        <v>1.6400000000000001E-2</v>
      </c>
      <c r="AD1933" s="10">
        <v>1.6400000000000001E-2</v>
      </c>
    </row>
    <row r="1934" spans="1:30">
      <c r="B1934" s="535"/>
      <c r="C1934" s="535" t="s">
        <v>3804</v>
      </c>
      <c r="D1934" s="535" t="s">
        <v>3792</v>
      </c>
      <c r="E1934" s="535">
        <v>1937</v>
      </c>
      <c r="F1934" s="537" t="str">
        <f>Dumpadas[[#This Row],[punto]] &amp; " "&amp;Dumpadas[[#This Row],[jornada]]&amp;" " &amp; Dumpadas[[#This Row],[N°Acop]] &amp; " " &amp; TEXT(Dumpadas[[#This Row],[fecha ]], "dd-mm-yyyy")</f>
        <v>NIVEL 974 M4 7S L32 AM 1937 01-06-2026</v>
      </c>
      <c r="G1934" s="535" t="s">
        <v>14</v>
      </c>
      <c r="H1934" s="538">
        <v>46174</v>
      </c>
      <c r="I1934" s="535">
        <v>3.2</v>
      </c>
      <c r="J1934" s="539">
        <v>1.4800000000000001E-2</v>
      </c>
      <c r="K1934" s="539">
        <f>+IF(Dumpadas[[#This Row],[ley]]&gt;0.03,0.03,Dumpadas[[#This Row],[ley]])</f>
        <v>1.4800000000000001E-2</v>
      </c>
      <c r="L1934" s="539"/>
      <c r="M1934" s="535">
        <v>29179</v>
      </c>
      <c r="N1934" s="535"/>
      <c r="O1934" s="539">
        <v>1.2E-2</v>
      </c>
      <c r="P1934" s="540" t="str" cm="1">
        <f t="array" ref="P1934">INDEX(Rangos!$E$3:$E$16,MATCH(1,(Dumpadas[[#This Row],[ley]]&gt;=Rangos!$B$3:$B$16)*(Dumpadas[[#This Row],[ley]]&lt;=Rangos!$C$3:$C$16),0))</f>
        <v>E</v>
      </c>
      <c r="R1934" s="769"/>
      <c r="S1934" s="769" t="s">
        <v>2999</v>
      </c>
      <c r="T1934" s="369">
        <v>1</v>
      </c>
      <c r="U1934" s="369">
        <v>3.2</v>
      </c>
      <c r="V1934" s="10">
        <v>1.29E-2</v>
      </c>
      <c r="Y1934" s="769"/>
      <c r="Z1934" s="769" t="s">
        <v>2999</v>
      </c>
      <c r="AA1934" s="369">
        <v>1</v>
      </c>
      <c r="AB1934" s="369">
        <v>3.2</v>
      </c>
      <c r="AC1934" s="10">
        <v>1.29E-2</v>
      </c>
      <c r="AD1934" s="10">
        <v>1.29E-2</v>
      </c>
    </row>
    <row r="1935" spans="1:30">
      <c r="B1935" s="535"/>
      <c r="C1935" s="535" t="s">
        <v>3804</v>
      </c>
      <c r="D1935" s="535" t="s">
        <v>3792</v>
      </c>
      <c r="E1935" s="535">
        <v>1938</v>
      </c>
      <c r="F1935" s="537" t="str">
        <f>Dumpadas[[#This Row],[punto]] &amp; " "&amp;Dumpadas[[#This Row],[jornada]]&amp;" " &amp; Dumpadas[[#This Row],[N°Acop]] &amp; " " &amp; TEXT(Dumpadas[[#This Row],[fecha ]], "dd-mm-yyyy")</f>
        <v>NIVEL 974 M4 7S L32 AM 1938 01-06-2026</v>
      </c>
      <c r="G1935" s="535" t="s">
        <v>14</v>
      </c>
      <c r="H1935" s="538">
        <v>46174</v>
      </c>
      <c r="I1935" s="535">
        <v>3.2</v>
      </c>
      <c r="J1935" s="539">
        <v>1.38E-2</v>
      </c>
      <c r="K1935" s="539">
        <f>+IF(Dumpadas[[#This Row],[ley]]&gt;0.03,0.03,Dumpadas[[#This Row],[ley]])</f>
        <v>1.38E-2</v>
      </c>
      <c r="L1935" s="539"/>
      <c r="M1935" s="535">
        <v>29179</v>
      </c>
      <c r="N1935" s="535"/>
      <c r="O1935" s="539">
        <v>1.2E-2</v>
      </c>
      <c r="P1935" s="540" t="str" cm="1">
        <f t="array" ref="P1935">INDEX(Rangos!$E$3:$E$16,MATCH(1,(Dumpadas[[#This Row],[ley]]&gt;=Rangos!$B$3:$B$16)*(Dumpadas[[#This Row],[ley]]&lt;=Rangos!$C$3:$C$16),0))</f>
        <v>E</v>
      </c>
      <c r="R1935" s="769"/>
      <c r="S1935" s="769" t="s">
        <v>3000</v>
      </c>
      <c r="T1935" s="369">
        <v>1</v>
      </c>
      <c r="U1935" s="369">
        <v>3.2</v>
      </c>
      <c r="V1935" s="10">
        <v>1.6400000000000001E-2</v>
      </c>
      <c r="Y1935" s="769"/>
      <c r="Z1935" s="769" t="s">
        <v>3000</v>
      </c>
      <c r="AA1935" s="369">
        <v>1</v>
      </c>
      <c r="AB1935" s="369">
        <v>3.2</v>
      </c>
      <c r="AC1935" s="10">
        <v>1.6400000000000001E-2</v>
      </c>
      <c r="AD1935" s="10">
        <v>1.6400000000000001E-2</v>
      </c>
    </row>
    <row r="1936" spans="1:30">
      <c r="B1936" s="535"/>
      <c r="C1936" s="535" t="s">
        <v>3804</v>
      </c>
      <c r="D1936" s="535" t="s">
        <v>3792</v>
      </c>
      <c r="E1936" s="535">
        <v>1939</v>
      </c>
      <c r="F1936" s="537" t="str">
        <f>Dumpadas[[#This Row],[punto]] &amp; " "&amp;Dumpadas[[#This Row],[jornada]]&amp;" " &amp; Dumpadas[[#This Row],[N°Acop]] &amp; " " &amp; TEXT(Dumpadas[[#This Row],[fecha ]], "dd-mm-yyyy")</f>
        <v>NIVEL 974 M4 7S L32 AM 1939 01-06-2026</v>
      </c>
      <c r="G1936" s="535" t="s">
        <v>14</v>
      </c>
      <c r="H1936" s="538">
        <v>46174</v>
      </c>
      <c r="I1936" s="535">
        <v>3.2</v>
      </c>
      <c r="J1936" s="539">
        <v>8.8000000000000005E-3</v>
      </c>
      <c r="K1936" s="539">
        <f>+IF(Dumpadas[[#This Row],[ley]]&gt;0.03,0.03,Dumpadas[[#This Row],[ley]])</f>
        <v>8.8000000000000005E-3</v>
      </c>
      <c r="L1936" s="539"/>
      <c r="M1936" s="535">
        <v>29179</v>
      </c>
      <c r="N1936" s="535"/>
      <c r="O1936" s="539">
        <v>1.2E-2</v>
      </c>
      <c r="P1936" s="540" t="str" cm="1">
        <f t="array" ref="P1936">INDEX(Rangos!$E$3:$E$16,MATCH(1,(Dumpadas[[#This Row],[ley]]&gt;=Rangos!$B$3:$B$16)*(Dumpadas[[#This Row],[ley]]&lt;=Rangos!$C$3:$C$16),0))</f>
        <v>A</v>
      </c>
      <c r="R1936" s="769"/>
      <c r="S1936" s="769" t="s">
        <v>3001</v>
      </c>
      <c r="T1936" s="369">
        <v>1</v>
      </c>
      <c r="U1936" s="369">
        <v>3.2</v>
      </c>
      <c r="V1936" s="10">
        <v>1.49E-2</v>
      </c>
      <c r="Y1936" s="769"/>
      <c r="Z1936" s="769" t="s">
        <v>3001</v>
      </c>
      <c r="AA1936" s="369">
        <v>1</v>
      </c>
      <c r="AB1936" s="369">
        <v>3.2</v>
      </c>
      <c r="AC1936" s="10">
        <v>1.49E-2</v>
      </c>
      <c r="AD1936" s="10">
        <v>1.49E-2</v>
      </c>
    </row>
    <row r="1937" spans="2:30">
      <c r="B1937" s="535"/>
      <c r="C1937" s="535" t="s">
        <v>3804</v>
      </c>
      <c r="D1937" s="535" t="s">
        <v>3792</v>
      </c>
      <c r="E1937" s="535">
        <v>1940</v>
      </c>
      <c r="F1937" s="537" t="str">
        <f>Dumpadas[[#This Row],[punto]] &amp; " "&amp;Dumpadas[[#This Row],[jornada]]&amp;" " &amp; Dumpadas[[#This Row],[N°Acop]] &amp; " " &amp; TEXT(Dumpadas[[#This Row],[fecha ]], "dd-mm-yyyy")</f>
        <v>NIVEL 974 M4 7S L32 AM 1940 01-06-2026</v>
      </c>
      <c r="G1937" s="535" t="s">
        <v>14</v>
      </c>
      <c r="H1937" s="538">
        <v>46174</v>
      </c>
      <c r="I1937" s="535">
        <v>3.2</v>
      </c>
      <c r="J1937" s="539">
        <v>1.1599999999999999E-2</v>
      </c>
      <c r="K1937" s="539">
        <f>+IF(Dumpadas[[#This Row],[ley]]&gt;0.03,0.03,Dumpadas[[#This Row],[ley]])</f>
        <v>1.1599999999999999E-2</v>
      </c>
      <c r="L1937" s="539"/>
      <c r="M1937" s="535">
        <v>29179</v>
      </c>
      <c r="N1937" s="535"/>
      <c r="O1937" s="539">
        <v>1.2E-2</v>
      </c>
      <c r="P1937" s="540" t="str" cm="1">
        <f t="array" ref="P1937">INDEX(Rangos!$E$3:$E$16,MATCH(1,(Dumpadas[[#This Row],[ley]]&gt;=Rangos!$B$3:$B$16)*(Dumpadas[[#This Row],[ley]]&lt;=Rangos!$C$3:$C$16),0))</f>
        <v>C</v>
      </c>
      <c r="R1937" s="769"/>
      <c r="S1937" s="769" t="s">
        <v>3002</v>
      </c>
      <c r="T1937" s="369">
        <v>1</v>
      </c>
      <c r="U1937" s="369">
        <v>3.2</v>
      </c>
      <c r="V1937" s="10">
        <v>1.9099999999999999E-2</v>
      </c>
      <c r="Y1937" s="769"/>
      <c r="Z1937" s="769" t="s">
        <v>3002</v>
      </c>
      <c r="AA1937" s="369">
        <v>1</v>
      </c>
      <c r="AB1937" s="369">
        <v>3.2</v>
      </c>
      <c r="AC1937" s="10">
        <v>1.9099999999999999E-2</v>
      </c>
      <c r="AD1937" s="10">
        <v>1.9099999999999999E-2</v>
      </c>
    </row>
    <row r="1938" spans="2:30">
      <c r="B1938" s="719"/>
      <c r="C1938" s="773" t="s">
        <v>3814</v>
      </c>
      <c r="D1938" s="773" t="s">
        <v>3792</v>
      </c>
      <c r="E1938" s="719">
        <v>1941</v>
      </c>
      <c r="F1938" s="410" t="str">
        <f>Dumpadas[[#This Row],[punto]] &amp; " "&amp;Dumpadas[[#This Row],[jornada]]&amp;" " &amp; Dumpadas[[#This Row],[N°Acop]] &amp; " " &amp; TEXT(Dumpadas[[#This Row],[fecha ]], "dd-mm-yyyy")</f>
        <v>NIVEL 974 M4 7S L30 AM 1941 01-06-2026</v>
      </c>
      <c r="G1938" s="719" t="s">
        <v>14</v>
      </c>
      <c r="H1938" s="5">
        <v>46174</v>
      </c>
      <c r="I1938" s="719">
        <v>3.2</v>
      </c>
      <c r="J1938" s="8">
        <v>1.5699999999999999E-2</v>
      </c>
      <c r="K1938" s="8">
        <f>+IF(Dumpadas[[#This Row],[ley]]&gt;0.03,0.03,Dumpadas[[#This Row],[ley]])</f>
        <v>1.5699999999999999E-2</v>
      </c>
      <c r="L1938" s="427"/>
      <c r="M1938" s="386">
        <v>29179</v>
      </c>
      <c r="N1938" s="386"/>
      <c r="O1938" s="7">
        <v>1.6E-2</v>
      </c>
      <c r="P1938" s="10" t="str" cm="1">
        <f t="array" ref="P1938">INDEX(Rangos!$E$3:$E$16,MATCH(1,(Dumpadas[[#This Row],[ley]]&gt;=Rangos!$B$3:$B$16)*(Dumpadas[[#This Row],[ley]]&lt;=Rangos!$C$3:$C$16),0))</f>
        <v>F</v>
      </c>
      <c r="R1938" s="769"/>
      <c r="S1938" s="769" t="s">
        <v>3003</v>
      </c>
      <c r="T1938" s="369">
        <v>1</v>
      </c>
      <c r="U1938" s="369">
        <v>3.2</v>
      </c>
      <c r="V1938" s="10">
        <v>1.46E-2</v>
      </c>
      <c r="Y1938" s="769"/>
      <c r="Z1938" s="769" t="s">
        <v>3003</v>
      </c>
      <c r="AA1938" s="369">
        <v>1</v>
      </c>
      <c r="AB1938" s="369">
        <v>3.2</v>
      </c>
      <c r="AC1938" s="10">
        <v>1.46E-2</v>
      </c>
      <c r="AD1938" s="10">
        <v>1.46E-2</v>
      </c>
    </row>
    <row r="1939" spans="2:30">
      <c r="B1939" s="719"/>
      <c r="C1939" s="773" t="s">
        <v>3814</v>
      </c>
      <c r="D1939" s="773" t="s">
        <v>3792</v>
      </c>
      <c r="E1939" s="719">
        <v>1942</v>
      </c>
      <c r="F1939" s="410" t="str">
        <f>Dumpadas[[#This Row],[punto]] &amp; " "&amp;Dumpadas[[#This Row],[jornada]]&amp;" " &amp; Dumpadas[[#This Row],[N°Acop]] &amp; " " &amp; TEXT(Dumpadas[[#This Row],[fecha ]], "dd-mm-yyyy")</f>
        <v>NIVEL 974 M4 7S L30 AM 1942 01-06-2026</v>
      </c>
      <c r="G1939" s="719" t="s">
        <v>14</v>
      </c>
      <c r="H1939" s="5">
        <v>46174</v>
      </c>
      <c r="I1939" s="719">
        <v>3.2</v>
      </c>
      <c r="J1939" s="8">
        <v>1.6E-2</v>
      </c>
      <c r="K1939" s="8">
        <f>+IF(Dumpadas[[#This Row],[ley]]&gt;0.03,0.03,Dumpadas[[#This Row],[ley]])</f>
        <v>1.6E-2</v>
      </c>
      <c r="L1939" s="427"/>
      <c r="M1939" s="386">
        <v>29179</v>
      </c>
      <c r="N1939" s="386"/>
      <c r="O1939" s="7">
        <v>1.6E-2</v>
      </c>
      <c r="P1939" s="10" t="str" cm="1">
        <f t="array" ref="P1939">INDEX(Rangos!$E$3:$E$16,MATCH(1,(Dumpadas[[#This Row],[ley]]&gt;=Rangos!$B$3:$B$16)*(Dumpadas[[#This Row],[ley]]&lt;=Rangos!$C$3:$C$16),0))</f>
        <v>F</v>
      </c>
      <c r="R1939" s="769"/>
      <c r="S1939" s="769" t="s">
        <v>3004</v>
      </c>
      <c r="T1939" s="369">
        <v>1</v>
      </c>
      <c r="U1939" s="369">
        <v>3.2</v>
      </c>
      <c r="V1939" s="10">
        <v>1.43E-2</v>
      </c>
      <c r="Y1939" s="769"/>
      <c r="Z1939" s="769" t="s">
        <v>3004</v>
      </c>
      <c r="AA1939" s="369">
        <v>1</v>
      </c>
      <c r="AB1939" s="369">
        <v>3.2</v>
      </c>
      <c r="AC1939" s="10">
        <v>1.43E-2</v>
      </c>
      <c r="AD1939" s="10">
        <v>1.43E-2</v>
      </c>
    </row>
    <row r="1940" spans="2:30">
      <c r="B1940" s="719"/>
      <c r="C1940" s="773" t="s">
        <v>3814</v>
      </c>
      <c r="D1940" s="773" t="s">
        <v>3792</v>
      </c>
      <c r="E1940" s="719">
        <v>1943</v>
      </c>
      <c r="F1940" s="410" t="str">
        <f>Dumpadas[[#This Row],[punto]] &amp; " "&amp;Dumpadas[[#This Row],[jornada]]&amp;" " &amp; Dumpadas[[#This Row],[N°Acop]] &amp; " " &amp; TEXT(Dumpadas[[#This Row],[fecha ]], "dd-mm-yyyy")</f>
        <v>NIVEL 974 M4 7S L30 AM 1943 01-06-2026</v>
      </c>
      <c r="G1940" s="719" t="s">
        <v>14</v>
      </c>
      <c r="H1940" s="5">
        <v>46174</v>
      </c>
      <c r="I1940" s="719">
        <v>3.2</v>
      </c>
      <c r="J1940" s="8">
        <v>1.4999999999999999E-2</v>
      </c>
      <c r="K1940" s="8">
        <f>+IF(Dumpadas[[#This Row],[ley]]&gt;0.03,0.03,Dumpadas[[#This Row],[ley]])</f>
        <v>1.4999999999999999E-2</v>
      </c>
      <c r="L1940" s="427"/>
      <c r="M1940" s="386">
        <v>29179</v>
      </c>
      <c r="N1940" s="386"/>
      <c r="O1940" s="7">
        <v>1.6E-2</v>
      </c>
      <c r="P1940" s="10" t="str" cm="1">
        <f t="array" ref="P1940">INDEX(Rangos!$E$3:$E$16,MATCH(1,(Dumpadas[[#This Row],[ley]]&gt;=Rangos!$B$3:$B$16)*(Dumpadas[[#This Row],[ley]]&lt;=Rangos!$C$3:$C$16),0))</f>
        <v>F</v>
      </c>
      <c r="R1940" s="769"/>
      <c r="S1940" s="769" t="s">
        <v>3005</v>
      </c>
      <c r="T1940" s="369">
        <v>1</v>
      </c>
      <c r="U1940" s="369">
        <v>3.2</v>
      </c>
      <c r="V1940" s="10">
        <v>1.8499999999999999E-2</v>
      </c>
      <c r="Y1940" s="769"/>
      <c r="Z1940" s="769" t="s">
        <v>3005</v>
      </c>
      <c r="AA1940" s="369">
        <v>1</v>
      </c>
      <c r="AB1940" s="369">
        <v>3.2</v>
      </c>
      <c r="AC1940" s="10">
        <v>1.8499999999999999E-2</v>
      </c>
      <c r="AD1940" s="10">
        <v>1.8499999999999999E-2</v>
      </c>
    </row>
    <row r="1941" spans="2:30">
      <c r="B1941" s="719"/>
      <c r="C1941" s="773" t="s">
        <v>3814</v>
      </c>
      <c r="D1941" s="773" t="s">
        <v>3792</v>
      </c>
      <c r="E1941" s="719">
        <v>1944</v>
      </c>
      <c r="F1941" s="410" t="str">
        <f>Dumpadas[[#This Row],[punto]] &amp; " "&amp;Dumpadas[[#This Row],[jornada]]&amp;" " &amp; Dumpadas[[#This Row],[N°Acop]] &amp; " " &amp; TEXT(Dumpadas[[#This Row],[fecha ]], "dd-mm-yyyy")</f>
        <v>NIVEL 974 M4 7S L30 AM 1944 01-06-2026</v>
      </c>
      <c r="G1941" s="719" t="s">
        <v>14</v>
      </c>
      <c r="H1941" s="5">
        <v>46174</v>
      </c>
      <c r="I1941" s="719">
        <v>3.2</v>
      </c>
      <c r="J1941" s="8">
        <v>1.3899999999999999E-2</v>
      </c>
      <c r="K1941" s="8">
        <f>+IF(Dumpadas[[#This Row],[ley]]&gt;0.03,0.03,Dumpadas[[#This Row],[ley]])</f>
        <v>1.3899999999999999E-2</v>
      </c>
      <c r="L1941" s="427"/>
      <c r="M1941" s="386">
        <v>29179</v>
      </c>
      <c r="N1941" s="386"/>
      <c r="O1941" s="7">
        <v>1.6E-2</v>
      </c>
      <c r="P1941" s="10" t="str" cm="1">
        <f t="array" ref="P1941">INDEX(Rangos!$E$3:$E$16,MATCH(1,(Dumpadas[[#This Row],[ley]]&gt;=Rangos!$B$3:$B$16)*(Dumpadas[[#This Row],[ley]]&lt;=Rangos!$C$3:$C$16),0))</f>
        <v>E</v>
      </c>
      <c r="R1941" s="769"/>
      <c r="S1941" s="769" t="s">
        <v>3006</v>
      </c>
      <c r="T1941" s="369">
        <v>1</v>
      </c>
      <c r="U1941" s="369">
        <v>3.2</v>
      </c>
      <c r="V1941" s="10">
        <v>1.89E-2</v>
      </c>
      <c r="Y1941" s="769"/>
      <c r="Z1941" s="769" t="s">
        <v>3006</v>
      </c>
      <c r="AA1941" s="369">
        <v>1</v>
      </c>
      <c r="AB1941" s="369">
        <v>3.2</v>
      </c>
      <c r="AC1941" s="10">
        <v>1.89E-2</v>
      </c>
      <c r="AD1941" s="10">
        <v>1.89E-2</v>
      </c>
    </row>
    <row r="1942" spans="2:30">
      <c r="B1942" s="719"/>
      <c r="C1942" s="773" t="s">
        <v>3814</v>
      </c>
      <c r="D1942" s="773" t="s">
        <v>3792</v>
      </c>
      <c r="E1942" s="719">
        <v>1945</v>
      </c>
      <c r="F1942" s="410" t="str">
        <f>Dumpadas[[#This Row],[punto]] &amp; " "&amp;Dumpadas[[#This Row],[jornada]]&amp;" " &amp; Dumpadas[[#This Row],[N°Acop]] &amp; " " &amp; TEXT(Dumpadas[[#This Row],[fecha ]], "dd-mm-yyyy")</f>
        <v>NIVEL 974 M4 7S L30 AM 1945 01-06-2026</v>
      </c>
      <c r="G1942" s="719" t="s">
        <v>14</v>
      </c>
      <c r="H1942" s="5">
        <v>46174</v>
      </c>
      <c r="I1942" s="719">
        <v>3.2</v>
      </c>
      <c r="J1942" s="8">
        <v>1.8100000000000002E-2</v>
      </c>
      <c r="K1942" s="8">
        <f>+IF(Dumpadas[[#This Row],[ley]]&gt;0.03,0.03,Dumpadas[[#This Row],[ley]])</f>
        <v>1.8100000000000002E-2</v>
      </c>
      <c r="L1942" s="427"/>
      <c r="M1942" s="386">
        <v>29179</v>
      </c>
      <c r="N1942" s="386"/>
      <c r="O1942" s="7">
        <v>1.6E-2</v>
      </c>
      <c r="P1942" s="10" t="str" cm="1">
        <f t="array" ref="P1942">INDEX(Rangos!$E$3:$E$16,MATCH(1,(Dumpadas[[#This Row],[ley]]&gt;=Rangos!$B$3:$B$16)*(Dumpadas[[#This Row],[ley]]&lt;=Rangos!$C$3:$C$16),0))</f>
        <v>G</v>
      </c>
      <c r="R1942" s="769"/>
      <c r="S1942" s="769" t="s">
        <v>3007</v>
      </c>
      <c r="T1942" s="369">
        <v>1</v>
      </c>
      <c r="U1942" s="369">
        <v>3.2</v>
      </c>
      <c r="V1942" s="10">
        <v>1.44E-2</v>
      </c>
      <c r="Y1942" s="769"/>
      <c r="Z1942" s="769" t="s">
        <v>3007</v>
      </c>
      <c r="AA1942" s="369">
        <v>1</v>
      </c>
      <c r="AB1942" s="369">
        <v>3.2</v>
      </c>
      <c r="AC1942" s="10">
        <v>1.44E-2</v>
      </c>
      <c r="AD1942" s="10">
        <v>1.44E-2</v>
      </c>
    </row>
    <row r="1943" spans="2:30">
      <c r="B1943" s="719"/>
      <c r="C1943" s="773" t="s">
        <v>3814</v>
      </c>
      <c r="D1943" s="773" t="s">
        <v>3792</v>
      </c>
      <c r="E1943" s="719">
        <v>1946</v>
      </c>
      <c r="F1943" s="410" t="str">
        <f>Dumpadas[[#This Row],[punto]] &amp; " "&amp;Dumpadas[[#This Row],[jornada]]&amp;" " &amp; Dumpadas[[#This Row],[N°Acop]] &amp; " " &amp; TEXT(Dumpadas[[#This Row],[fecha ]], "dd-mm-yyyy")</f>
        <v>NIVEL 974 M4 7S L30 AM 1946 01-06-2026</v>
      </c>
      <c r="G1943" s="719" t="s">
        <v>14</v>
      </c>
      <c r="H1943" s="5">
        <v>46174</v>
      </c>
      <c r="I1943" s="719">
        <v>3.2</v>
      </c>
      <c r="J1943" s="8">
        <v>1.17E-2</v>
      </c>
      <c r="K1943" s="8">
        <f>+IF(Dumpadas[[#This Row],[ley]]&gt;0.03,0.03,Dumpadas[[#This Row],[ley]])</f>
        <v>1.17E-2</v>
      </c>
      <c r="L1943" s="427"/>
      <c r="M1943" s="386">
        <v>29179</v>
      </c>
      <c r="N1943" s="386"/>
      <c r="O1943" s="7">
        <v>1.6E-2</v>
      </c>
      <c r="P1943" s="10" t="str" cm="1">
        <f t="array" ref="P1943">INDEX(Rangos!$E$3:$E$16,MATCH(1,(Dumpadas[[#This Row],[ley]]&gt;=Rangos!$B$3:$B$16)*(Dumpadas[[#This Row],[ley]]&lt;=Rangos!$C$3:$C$16),0))</f>
        <v>C</v>
      </c>
      <c r="R1943" s="769"/>
      <c r="S1943" s="769" t="s">
        <v>3008</v>
      </c>
      <c r="T1943" s="369">
        <v>1</v>
      </c>
      <c r="U1943" s="369">
        <v>3.2</v>
      </c>
      <c r="V1943" s="10">
        <v>2.0500000000000001E-2</v>
      </c>
      <c r="Y1943" s="769"/>
      <c r="Z1943" s="769" t="s">
        <v>3008</v>
      </c>
      <c r="AA1943" s="369">
        <v>1</v>
      </c>
      <c r="AB1943" s="369">
        <v>3.2</v>
      </c>
      <c r="AC1943" s="10">
        <v>2.0500000000000001E-2</v>
      </c>
      <c r="AD1943" s="10">
        <v>2.0500000000000001E-2</v>
      </c>
    </row>
    <row r="1944" spans="2:30">
      <c r="B1944" s="719"/>
      <c r="C1944" s="773" t="s">
        <v>3814</v>
      </c>
      <c r="D1944" s="773" t="s">
        <v>3792</v>
      </c>
      <c r="E1944" s="719">
        <v>1947</v>
      </c>
      <c r="F1944" s="410" t="str">
        <f>Dumpadas[[#This Row],[punto]] &amp; " "&amp;Dumpadas[[#This Row],[jornada]]&amp;" " &amp; Dumpadas[[#This Row],[N°Acop]] &amp; " " &amp; TEXT(Dumpadas[[#This Row],[fecha ]], "dd-mm-yyyy")</f>
        <v>NIVEL 974 M4 7S L30 AM 1947 01-06-2026</v>
      </c>
      <c r="G1944" s="719" t="s">
        <v>14</v>
      </c>
      <c r="H1944" s="5">
        <v>46174</v>
      </c>
      <c r="I1944" s="719">
        <v>3.2</v>
      </c>
      <c r="J1944" s="8">
        <v>1.7100000000000001E-2</v>
      </c>
      <c r="K1944" s="8">
        <f>+IF(Dumpadas[[#This Row],[ley]]&gt;0.03,0.03,Dumpadas[[#This Row],[ley]])</f>
        <v>1.7100000000000001E-2</v>
      </c>
      <c r="L1944" s="427"/>
      <c r="M1944" s="386">
        <v>29179</v>
      </c>
      <c r="N1944" s="386"/>
      <c r="O1944" s="7">
        <v>1.6E-2</v>
      </c>
      <c r="P1944" s="10" t="str" cm="1">
        <f t="array" ref="P1944">INDEX(Rangos!$E$3:$E$16,MATCH(1,(Dumpadas[[#This Row],[ley]]&gt;=Rangos!$B$3:$B$16)*(Dumpadas[[#This Row],[ley]]&lt;=Rangos!$C$3:$C$16),0))</f>
        <v>F</v>
      </c>
      <c r="R1944" s="769"/>
      <c r="S1944" s="769" t="s">
        <v>3009</v>
      </c>
      <c r="T1944" s="369">
        <v>1</v>
      </c>
      <c r="U1944" s="369">
        <v>3.2</v>
      </c>
      <c r="V1944" s="10">
        <v>1.8800000000000001E-2</v>
      </c>
      <c r="Y1944" s="769"/>
      <c r="Z1944" s="769" t="s">
        <v>3009</v>
      </c>
      <c r="AA1944" s="369">
        <v>1</v>
      </c>
      <c r="AB1944" s="369">
        <v>3.2</v>
      </c>
      <c r="AC1944" s="10">
        <v>1.8800000000000001E-2</v>
      </c>
      <c r="AD1944" s="10">
        <v>1.8800000000000001E-2</v>
      </c>
    </row>
    <row r="1945" spans="2:30">
      <c r="B1945" s="535"/>
      <c r="C1945" s="535" t="s">
        <v>3803</v>
      </c>
      <c r="D1945" s="535" t="s">
        <v>3792</v>
      </c>
      <c r="E1945" s="535">
        <v>1948</v>
      </c>
      <c r="F1945" s="537" t="str">
        <f>Dumpadas[[#This Row],[punto]] &amp; " "&amp;Dumpadas[[#This Row],[jornada]]&amp;" " &amp; Dumpadas[[#This Row],[N°Acop]] &amp; " " &amp; TEXT(Dumpadas[[#This Row],[fecha ]], "dd-mm-yyyy")</f>
        <v>NIVEL 974 M4 7S L31 AM 1948 01-06-2026</v>
      </c>
      <c r="G1945" s="535" t="s">
        <v>14</v>
      </c>
      <c r="H1945" s="538">
        <v>46174</v>
      </c>
      <c r="I1945" s="535">
        <v>3.2</v>
      </c>
      <c r="J1945" s="539">
        <v>1.5100000000000001E-2</v>
      </c>
      <c r="K1945" s="539">
        <f>+IF(Dumpadas[[#This Row],[ley]]&gt;0.03,0.03,Dumpadas[[#This Row],[ley]])</f>
        <v>1.5100000000000001E-2</v>
      </c>
      <c r="L1945" s="539"/>
      <c r="M1945" s="535">
        <v>29180</v>
      </c>
      <c r="N1945" s="535"/>
      <c r="O1945" s="539">
        <v>1.4E-2</v>
      </c>
      <c r="P1945" s="540" t="str" cm="1">
        <f t="array" ref="P1945">INDEX(Rangos!$E$3:$E$16,MATCH(1,(Dumpadas[[#This Row],[ley]]&gt;=Rangos!$B$3:$B$16)*(Dumpadas[[#This Row],[ley]]&lt;=Rangos!$C$3:$C$16),0))</f>
        <v>F</v>
      </c>
      <c r="R1945" s="769"/>
      <c r="S1945" s="769" t="s">
        <v>3010</v>
      </c>
      <c r="T1945" s="369">
        <v>1</v>
      </c>
      <c r="U1945" s="369">
        <v>3.2</v>
      </c>
      <c r="V1945" s="10">
        <v>1.4800000000000001E-2</v>
      </c>
      <c r="Y1945" s="769"/>
      <c r="Z1945" s="769" t="s">
        <v>3010</v>
      </c>
      <c r="AA1945" s="369">
        <v>1</v>
      </c>
      <c r="AB1945" s="369">
        <v>3.2</v>
      </c>
      <c r="AC1945" s="10">
        <v>1.4800000000000001E-2</v>
      </c>
      <c r="AD1945" s="10">
        <v>1.4800000000000001E-2</v>
      </c>
    </row>
    <row r="1946" spans="2:30">
      <c r="B1946" s="535"/>
      <c r="C1946" s="535" t="s">
        <v>3803</v>
      </c>
      <c r="D1946" s="535" t="s">
        <v>3792</v>
      </c>
      <c r="E1946" s="535">
        <v>1949</v>
      </c>
      <c r="F1946" s="537" t="str">
        <f>Dumpadas[[#This Row],[punto]] &amp; " "&amp;Dumpadas[[#This Row],[jornada]]&amp;" " &amp; Dumpadas[[#This Row],[N°Acop]] &amp; " " &amp; TEXT(Dumpadas[[#This Row],[fecha ]], "dd-mm-yyyy")</f>
        <v>NIVEL 974 M4 7S L31 AM 1949 01-06-2026</v>
      </c>
      <c r="G1946" s="535" t="s">
        <v>14</v>
      </c>
      <c r="H1946" s="538">
        <v>46174</v>
      </c>
      <c r="I1946" s="535">
        <v>3.2</v>
      </c>
      <c r="J1946" s="539">
        <v>8.8999999999999999E-3</v>
      </c>
      <c r="K1946" s="539">
        <f>+IF(Dumpadas[[#This Row],[ley]]&gt;0.03,0.03,Dumpadas[[#This Row],[ley]])</f>
        <v>8.8999999999999999E-3</v>
      </c>
      <c r="L1946" s="539"/>
      <c r="M1946" s="535">
        <v>29180</v>
      </c>
      <c r="N1946" s="535"/>
      <c r="O1946" s="539">
        <v>1.4E-2</v>
      </c>
      <c r="P1946" s="540" t="str" cm="1">
        <f t="array" ref="P1946">INDEX(Rangos!$E$3:$E$16,MATCH(1,(Dumpadas[[#This Row],[ley]]&gt;=Rangos!$B$3:$B$16)*(Dumpadas[[#This Row],[ley]]&lt;=Rangos!$C$3:$C$16),0))</f>
        <v>A</v>
      </c>
      <c r="R1946" s="769"/>
      <c r="S1946" s="769" t="s">
        <v>3011</v>
      </c>
      <c r="T1946" s="369">
        <v>1</v>
      </c>
      <c r="U1946" s="369">
        <v>3.2</v>
      </c>
      <c r="V1946" s="10">
        <v>1.2800000000000001E-2</v>
      </c>
      <c r="Y1946" s="769"/>
      <c r="Z1946" s="769" t="s">
        <v>3011</v>
      </c>
      <c r="AA1946" s="369">
        <v>1</v>
      </c>
      <c r="AB1946" s="369">
        <v>3.2</v>
      </c>
      <c r="AC1946" s="10">
        <v>1.2800000000000001E-2</v>
      </c>
      <c r="AD1946" s="10">
        <v>1.2800000000000001E-2</v>
      </c>
    </row>
    <row r="1947" spans="2:30">
      <c r="B1947" s="535"/>
      <c r="C1947" s="535" t="s">
        <v>3803</v>
      </c>
      <c r="D1947" s="535" t="s">
        <v>3792</v>
      </c>
      <c r="E1947" s="535">
        <v>1950</v>
      </c>
      <c r="F1947" s="537" t="str">
        <f>Dumpadas[[#This Row],[punto]] &amp; " "&amp;Dumpadas[[#This Row],[jornada]]&amp;" " &amp; Dumpadas[[#This Row],[N°Acop]] &amp; " " &amp; TEXT(Dumpadas[[#This Row],[fecha ]], "dd-mm-yyyy")</f>
        <v>NIVEL 974 M4 7S L31 AM 1950 01-06-2026</v>
      </c>
      <c r="G1947" s="535" t="s">
        <v>14</v>
      </c>
      <c r="H1947" s="538">
        <v>46174</v>
      </c>
      <c r="I1947" s="535">
        <v>3.2</v>
      </c>
      <c r="J1947" s="539">
        <v>1.0800000000000001E-2</v>
      </c>
      <c r="K1947" s="539">
        <f>+IF(Dumpadas[[#This Row],[ley]]&gt;0.03,0.03,Dumpadas[[#This Row],[ley]])</f>
        <v>1.0800000000000001E-2</v>
      </c>
      <c r="L1947" s="539"/>
      <c r="M1947" s="535">
        <v>29180</v>
      </c>
      <c r="N1947" s="535"/>
      <c r="O1947" s="539">
        <v>1.4E-2</v>
      </c>
      <c r="P1947" s="540" t="str" cm="1">
        <f t="array" ref="P1947">INDEX(Rangos!$E$3:$E$16,MATCH(1,(Dumpadas[[#This Row],[ley]]&gt;=Rangos!$B$3:$B$16)*(Dumpadas[[#This Row],[ley]]&lt;=Rangos!$C$3:$C$16),0))</f>
        <v>C</v>
      </c>
      <c r="R1947" s="769"/>
      <c r="S1947" s="769" t="s">
        <v>3012</v>
      </c>
      <c r="T1947" s="369">
        <v>1</v>
      </c>
      <c r="U1947" s="369">
        <v>3.2</v>
      </c>
      <c r="V1947" s="10">
        <v>1.5299999999999999E-2</v>
      </c>
      <c r="Y1947" s="769"/>
      <c r="Z1947" s="769" t="s">
        <v>3012</v>
      </c>
      <c r="AA1947" s="369">
        <v>1</v>
      </c>
      <c r="AB1947" s="369">
        <v>3.2</v>
      </c>
      <c r="AC1947" s="10">
        <v>1.5299999999999999E-2</v>
      </c>
      <c r="AD1947" s="10">
        <v>1.5299999999999999E-2</v>
      </c>
    </row>
    <row r="1948" spans="2:30">
      <c r="B1948" s="535"/>
      <c r="C1948" s="535" t="s">
        <v>3803</v>
      </c>
      <c r="D1948" s="535" t="s">
        <v>3792</v>
      </c>
      <c r="E1948" s="535">
        <v>1951</v>
      </c>
      <c r="F1948" s="537" t="str">
        <f>Dumpadas[[#This Row],[punto]] &amp; " "&amp;Dumpadas[[#This Row],[jornada]]&amp;" " &amp; Dumpadas[[#This Row],[N°Acop]] &amp; " " &amp; TEXT(Dumpadas[[#This Row],[fecha ]], "dd-mm-yyyy")</f>
        <v>NIVEL 974 M4 7S L31 AM 1951 01-06-2026</v>
      </c>
      <c r="G1948" s="535" t="s">
        <v>14</v>
      </c>
      <c r="H1948" s="538">
        <v>46174</v>
      </c>
      <c r="I1948" s="535">
        <v>3.2</v>
      </c>
      <c r="J1948" s="539">
        <v>1.5100000000000001E-2</v>
      </c>
      <c r="K1948" s="539">
        <f>+IF(Dumpadas[[#This Row],[ley]]&gt;0.03,0.03,Dumpadas[[#This Row],[ley]])</f>
        <v>1.5100000000000001E-2</v>
      </c>
      <c r="L1948" s="539"/>
      <c r="M1948" s="535">
        <v>29180</v>
      </c>
      <c r="N1948" s="535"/>
      <c r="O1948" s="539">
        <v>1.4E-2</v>
      </c>
      <c r="P1948" s="540" t="str" cm="1">
        <f t="array" ref="P1948">INDEX(Rangos!$E$3:$E$16,MATCH(1,(Dumpadas[[#This Row],[ley]]&gt;=Rangos!$B$3:$B$16)*(Dumpadas[[#This Row],[ley]]&lt;=Rangos!$C$3:$C$16),0))</f>
        <v>F</v>
      </c>
      <c r="R1948" s="769"/>
      <c r="S1948" s="769" t="s">
        <v>3013</v>
      </c>
      <c r="T1948" s="369">
        <v>1</v>
      </c>
      <c r="U1948" s="369">
        <v>3.2</v>
      </c>
      <c r="V1948" s="10">
        <v>1.8599999999999998E-2</v>
      </c>
      <c r="Y1948" s="769"/>
      <c r="Z1948" s="769" t="s">
        <v>3013</v>
      </c>
      <c r="AA1948" s="369">
        <v>1</v>
      </c>
      <c r="AB1948" s="369">
        <v>3.2</v>
      </c>
      <c r="AC1948" s="10">
        <v>1.8599999999999998E-2</v>
      </c>
      <c r="AD1948" s="10">
        <v>1.8599999999999998E-2</v>
      </c>
    </row>
    <row r="1949" spans="2:30">
      <c r="B1949" s="535"/>
      <c r="C1949" s="535" t="s">
        <v>3803</v>
      </c>
      <c r="D1949" s="535" t="s">
        <v>3792</v>
      </c>
      <c r="E1949" s="535">
        <v>1952</v>
      </c>
      <c r="F1949" s="537" t="str">
        <f>Dumpadas[[#This Row],[punto]] &amp; " "&amp;Dumpadas[[#This Row],[jornada]]&amp;" " &amp; Dumpadas[[#This Row],[N°Acop]] &amp; " " &amp; TEXT(Dumpadas[[#This Row],[fecha ]], "dd-mm-yyyy")</f>
        <v>NIVEL 974 M4 7S L31 AM 1952 01-06-2026</v>
      </c>
      <c r="G1949" s="535" t="s">
        <v>14</v>
      </c>
      <c r="H1949" s="538">
        <v>46174</v>
      </c>
      <c r="I1949" s="535">
        <v>3.2</v>
      </c>
      <c r="J1949" s="539">
        <v>1.38E-2</v>
      </c>
      <c r="K1949" s="539">
        <f>+IF(Dumpadas[[#This Row],[ley]]&gt;0.03,0.03,Dumpadas[[#This Row],[ley]])</f>
        <v>1.38E-2</v>
      </c>
      <c r="L1949" s="539"/>
      <c r="M1949" s="535">
        <v>29180</v>
      </c>
      <c r="N1949" s="535"/>
      <c r="O1949" s="539">
        <v>1.4E-2</v>
      </c>
      <c r="P1949" s="540" t="str" cm="1">
        <f t="array" ref="P1949">INDEX(Rangos!$E$3:$E$16,MATCH(1,(Dumpadas[[#This Row],[ley]]&gt;=Rangos!$B$3:$B$16)*(Dumpadas[[#This Row],[ley]]&lt;=Rangos!$C$3:$C$16),0))</f>
        <v>E</v>
      </c>
      <c r="R1949" s="769"/>
      <c r="S1949" s="769" t="s">
        <v>3014</v>
      </c>
      <c r="T1949" s="369">
        <v>1</v>
      </c>
      <c r="U1949" s="369">
        <v>3.2</v>
      </c>
      <c r="V1949" s="10">
        <v>1.01E-2</v>
      </c>
      <c r="Y1949" s="769"/>
      <c r="Z1949" s="769" t="s">
        <v>3014</v>
      </c>
      <c r="AA1949" s="369">
        <v>1</v>
      </c>
      <c r="AB1949" s="369">
        <v>3.2</v>
      </c>
      <c r="AC1949" s="10">
        <v>1.01E-2</v>
      </c>
      <c r="AD1949" s="10">
        <v>1.01E-2</v>
      </c>
    </row>
    <row r="1950" spans="2:30">
      <c r="B1950" s="535"/>
      <c r="C1950" s="535" t="s">
        <v>3803</v>
      </c>
      <c r="D1950" s="535" t="s">
        <v>3792</v>
      </c>
      <c r="E1950" s="535">
        <v>1953</v>
      </c>
      <c r="F1950" s="537" t="str">
        <f>Dumpadas[[#This Row],[punto]] &amp; " "&amp;Dumpadas[[#This Row],[jornada]]&amp;" " &amp; Dumpadas[[#This Row],[N°Acop]] &amp; " " &amp; TEXT(Dumpadas[[#This Row],[fecha ]], "dd-mm-yyyy")</f>
        <v>NIVEL 974 M4 7S L31 AM 1953 01-06-2026</v>
      </c>
      <c r="G1950" s="535" t="s">
        <v>14</v>
      </c>
      <c r="H1950" s="538">
        <v>46174</v>
      </c>
      <c r="I1950" s="535">
        <v>3.2</v>
      </c>
      <c r="J1950" s="539">
        <v>1.2500000000000001E-2</v>
      </c>
      <c r="K1950" s="539">
        <f>+IF(Dumpadas[[#This Row],[ley]]&gt;0.03,0.03,Dumpadas[[#This Row],[ley]])</f>
        <v>1.2500000000000001E-2</v>
      </c>
      <c r="L1950" s="539"/>
      <c r="M1950" s="535">
        <v>29180</v>
      </c>
      <c r="N1950" s="535"/>
      <c r="O1950" s="539">
        <v>1.4E-2</v>
      </c>
      <c r="P1950" s="540" t="str" cm="1">
        <f t="array" ref="P1950">INDEX(Rangos!$E$3:$E$16,MATCH(1,(Dumpadas[[#This Row],[ley]]&gt;=Rangos!$B$3:$B$16)*(Dumpadas[[#This Row],[ley]]&lt;=Rangos!$C$3:$C$16),0))</f>
        <v>D</v>
      </c>
      <c r="R1950" s="769"/>
      <c r="S1950" s="769" t="s">
        <v>3015</v>
      </c>
      <c r="T1950" s="369">
        <v>1</v>
      </c>
      <c r="U1950" s="369">
        <v>3.2</v>
      </c>
      <c r="V1950" s="10">
        <v>2.1100000000000001E-2</v>
      </c>
      <c r="Y1950" s="769"/>
      <c r="Z1950" s="769" t="s">
        <v>3015</v>
      </c>
      <c r="AA1950" s="369">
        <v>1</v>
      </c>
      <c r="AB1950" s="369">
        <v>3.2</v>
      </c>
      <c r="AC1950" s="10">
        <v>2.1100000000000001E-2</v>
      </c>
      <c r="AD1950" s="10">
        <v>2.1100000000000001E-2</v>
      </c>
    </row>
    <row r="1951" spans="2:30">
      <c r="B1951" s="535"/>
      <c r="C1951" s="535" t="s">
        <v>3803</v>
      </c>
      <c r="D1951" s="535" t="s">
        <v>3792</v>
      </c>
      <c r="E1951" s="535">
        <v>1954</v>
      </c>
      <c r="F1951" s="537" t="str">
        <f>Dumpadas[[#This Row],[punto]] &amp; " "&amp;Dumpadas[[#This Row],[jornada]]&amp;" " &amp; Dumpadas[[#This Row],[N°Acop]] &amp; " " &amp; TEXT(Dumpadas[[#This Row],[fecha ]], "dd-mm-yyyy")</f>
        <v>NIVEL 974 M4 7S L31 AM 1954 01-06-2026</v>
      </c>
      <c r="G1951" s="535" t="s">
        <v>14</v>
      </c>
      <c r="H1951" s="538">
        <v>46174</v>
      </c>
      <c r="I1951" s="535">
        <v>3.2</v>
      </c>
      <c r="J1951" s="539">
        <v>1.26E-2</v>
      </c>
      <c r="K1951" s="539">
        <f>+IF(Dumpadas[[#This Row],[ley]]&gt;0.03,0.03,Dumpadas[[#This Row],[ley]])</f>
        <v>1.26E-2</v>
      </c>
      <c r="L1951" s="539"/>
      <c r="M1951" s="535">
        <v>29180</v>
      </c>
      <c r="N1951" s="535"/>
      <c r="O1951" s="539">
        <v>1.4E-2</v>
      </c>
      <c r="P1951" s="540" t="str" cm="1">
        <f t="array" ref="P1951">INDEX(Rangos!$E$3:$E$16,MATCH(1,(Dumpadas[[#This Row],[ley]]&gt;=Rangos!$B$3:$B$16)*(Dumpadas[[#This Row],[ley]]&lt;=Rangos!$C$3:$C$16),0))</f>
        <v>D</v>
      </c>
      <c r="R1951" s="769"/>
      <c r="S1951" s="769" t="s">
        <v>3016</v>
      </c>
      <c r="T1951" s="369">
        <v>1</v>
      </c>
      <c r="U1951" s="369">
        <v>3.2</v>
      </c>
      <c r="V1951" s="10">
        <v>1.7000000000000001E-2</v>
      </c>
      <c r="Y1951" s="769"/>
      <c r="Z1951" s="769" t="s">
        <v>3016</v>
      </c>
      <c r="AA1951" s="369">
        <v>1</v>
      </c>
      <c r="AB1951" s="369">
        <v>3.2</v>
      </c>
      <c r="AC1951" s="10">
        <v>1.7000000000000001E-2</v>
      </c>
      <c r="AD1951" s="10">
        <v>1.7000000000000001E-2</v>
      </c>
    </row>
    <row r="1952" spans="2:30">
      <c r="B1952" s="719"/>
      <c r="C1952" s="773" t="s">
        <v>3817</v>
      </c>
      <c r="D1952" s="773" t="s">
        <v>3792</v>
      </c>
      <c r="E1952" s="719">
        <v>1955</v>
      </c>
      <c r="F1952" s="410" t="str">
        <f>Dumpadas[[#This Row],[punto]] &amp; " "&amp;Dumpadas[[#This Row],[jornada]]&amp;" " &amp; Dumpadas[[#This Row],[N°Acop]] &amp; " " &amp; TEXT(Dumpadas[[#This Row],[fecha ]], "dd-mm-yyyy")</f>
        <v>NIVEL 974 M4 6N L33 AM 1955 01-06-2026</v>
      </c>
      <c r="G1952" s="719" t="s">
        <v>14</v>
      </c>
      <c r="H1952" s="5">
        <v>46174</v>
      </c>
      <c r="I1952" s="719">
        <v>3.2</v>
      </c>
      <c r="J1952" s="8">
        <v>1.7100000000000001E-2</v>
      </c>
      <c r="K1952" s="8">
        <f>+IF(Dumpadas[[#This Row],[ley]]&gt;0.03,0.03,Dumpadas[[#This Row],[ley]])</f>
        <v>1.7100000000000001E-2</v>
      </c>
      <c r="L1952" s="427"/>
      <c r="M1952" s="386">
        <v>29181</v>
      </c>
      <c r="N1952" s="386"/>
      <c r="O1952" s="7">
        <v>1.7000000000000001E-2</v>
      </c>
      <c r="P1952" s="10" t="str" cm="1">
        <f t="array" ref="P1952">INDEX(Rangos!$E$3:$E$16,MATCH(1,(Dumpadas[[#This Row],[ley]]&gt;=Rangos!$B$3:$B$16)*(Dumpadas[[#This Row],[ley]]&lt;=Rangos!$C$3:$C$16),0))</f>
        <v>F</v>
      </c>
      <c r="R1952" s="769"/>
      <c r="S1952" s="769" t="s">
        <v>3017</v>
      </c>
      <c r="T1952" s="369">
        <v>1</v>
      </c>
      <c r="U1952" s="369">
        <v>3.2</v>
      </c>
      <c r="V1952" s="10">
        <v>1.2500000000000001E-2</v>
      </c>
      <c r="Y1952" s="769"/>
      <c r="Z1952" s="769" t="s">
        <v>3017</v>
      </c>
      <c r="AA1952" s="369">
        <v>1</v>
      </c>
      <c r="AB1952" s="369">
        <v>3.2</v>
      </c>
      <c r="AC1952" s="10">
        <v>1.2500000000000001E-2</v>
      </c>
      <c r="AD1952" s="10">
        <v>1.2500000000000001E-2</v>
      </c>
    </row>
    <row r="1953" spans="2:30">
      <c r="B1953" s="719"/>
      <c r="C1953" s="773" t="s">
        <v>3817</v>
      </c>
      <c r="D1953" s="773" t="s">
        <v>3792</v>
      </c>
      <c r="E1953" s="719">
        <v>1956</v>
      </c>
      <c r="F1953" s="410" t="str">
        <f>Dumpadas[[#This Row],[punto]] &amp; " "&amp;Dumpadas[[#This Row],[jornada]]&amp;" " &amp; Dumpadas[[#This Row],[N°Acop]] &amp; " " &amp; TEXT(Dumpadas[[#This Row],[fecha ]], "dd-mm-yyyy")</f>
        <v>NIVEL 974 M4 6N L33 AM 1956 01-06-2026</v>
      </c>
      <c r="G1953" s="719" t="s">
        <v>14</v>
      </c>
      <c r="H1953" s="5">
        <v>46174</v>
      </c>
      <c r="I1953" s="719">
        <v>3.2</v>
      </c>
      <c r="J1953" s="8">
        <v>1.6799999999999999E-2</v>
      </c>
      <c r="K1953" s="8">
        <f>+IF(Dumpadas[[#This Row],[ley]]&gt;0.03,0.03,Dumpadas[[#This Row],[ley]])</f>
        <v>1.6799999999999999E-2</v>
      </c>
      <c r="L1953" s="427"/>
      <c r="M1953" s="386">
        <v>29181</v>
      </c>
      <c r="N1953" s="386"/>
      <c r="O1953" s="7">
        <v>1.7000000000000001E-2</v>
      </c>
      <c r="P1953" s="10" t="str" cm="1">
        <f t="array" ref="P1953">INDEX(Rangos!$E$3:$E$16,MATCH(1,(Dumpadas[[#This Row],[ley]]&gt;=Rangos!$B$3:$B$16)*(Dumpadas[[#This Row],[ley]]&lt;=Rangos!$C$3:$C$16),0))</f>
        <v>F</v>
      </c>
      <c r="R1953" s="769"/>
      <c r="S1953" s="769" t="s">
        <v>3018</v>
      </c>
      <c r="T1953" s="369">
        <v>1</v>
      </c>
      <c r="U1953" s="369">
        <v>3.2</v>
      </c>
      <c r="V1953" s="10">
        <v>2.1100000000000001E-2</v>
      </c>
      <c r="Y1953" s="769"/>
      <c r="Z1953" s="769" t="s">
        <v>3018</v>
      </c>
      <c r="AA1953" s="369">
        <v>1</v>
      </c>
      <c r="AB1953" s="369">
        <v>3.2</v>
      </c>
      <c r="AC1953" s="10">
        <v>2.1100000000000001E-2</v>
      </c>
      <c r="AD1953" s="10">
        <v>2.1100000000000001E-2</v>
      </c>
    </row>
    <row r="1954" spans="2:30">
      <c r="B1954" s="719"/>
      <c r="C1954" s="773" t="s">
        <v>3817</v>
      </c>
      <c r="D1954" s="773" t="s">
        <v>3792</v>
      </c>
      <c r="E1954" s="719">
        <v>1957</v>
      </c>
      <c r="F1954" s="410" t="str">
        <f>Dumpadas[[#This Row],[punto]] &amp; " "&amp;Dumpadas[[#This Row],[jornada]]&amp;" " &amp; Dumpadas[[#This Row],[N°Acop]] &amp; " " &amp; TEXT(Dumpadas[[#This Row],[fecha ]], "dd-mm-yyyy")</f>
        <v>NIVEL 974 M4 6N L33 AM 1957 01-06-2026</v>
      </c>
      <c r="G1954" s="719" t="s">
        <v>14</v>
      </c>
      <c r="H1954" s="5">
        <v>46174</v>
      </c>
      <c r="I1954" s="719">
        <v>3.2</v>
      </c>
      <c r="J1954" s="8">
        <v>1.7899999999999999E-2</v>
      </c>
      <c r="K1954" s="8">
        <f>+IF(Dumpadas[[#This Row],[ley]]&gt;0.03,0.03,Dumpadas[[#This Row],[ley]])</f>
        <v>1.7899999999999999E-2</v>
      </c>
      <c r="L1954" s="427"/>
      <c r="M1954" s="386">
        <v>29181</v>
      </c>
      <c r="N1954" s="386"/>
      <c r="O1954" s="7">
        <v>1.7000000000000001E-2</v>
      </c>
      <c r="P1954" s="10" t="str" cm="1">
        <f t="array" ref="P1954">INDEX(Rangos!$E$3:$E$16,MATCH(1,(Dumpadas[[#This Row],[ley]]&gt;=Rangos!$B$3:$B$16)*(Dumpadas[[#This Row],[ley]]&lt;=Rangos!$C$3:$C$16),0))</f>
        <v>G</v>
      </c>
      <c r="R1954" s="769"/>
      <c r="S1954" s="769" t="s">
        <v>3019</v>
      </c>
      <c r="T1954" s="369">
        <v>1</v>
      </c>
      <c r="U1954" s="369">
        <v>3.2</v>
      </c>
      <c r="V1954" s="10">
        <v>1.46E-2</v>
      </c>
      <c r="Y1954" s="769"/>
      <c r="Z1954" s="769" t="s">
        <v>3019</v>
      </c>
      <c r="AA1954" s="369">
        <v>1</v>
      </c>
      <c r="AB1954" s="369">
        <v>3.2</v>
      </c>
      <c r="AC1954" s="10">
        <v>1.46E-2</v>
      </c>
      <c r="AD1954" s="10">
        <v>1.46E-2</v>
      </c>
    </row>
    <row r="1955" spans="2:30">
      <c r="B1955" s="719"/>
      <c r="C1955" s="773" t="s">
        <v>3817</v>
      </c>
      <c r="D1955" s="773" t="s">
        <v>3792</v>
      </c>
      <c r="E1955" s="719">
        <v>1958</v>
      </c>
      <c r="F1955" s="410" t="str">
        <f>Dumpadas[[#This Row],[punto]] &amp; " "&amp;Dumpadas[[#This Row],[jornada]]&amp;" " &amp; Dumpadas[[#This Row],[N°Acop]] &amp; " " &amp; TEXT(Dumpadas[[#This Row],[fecha ]], "dd-mm-yyyy")</f>
        <v>NIVEL 974 M4 6N L33 AM 1958 01-06-2026</v>
      </c>
      <c r="G1955" s="719" t="s">
        <v>14</v>
      </c>
      <c r="H1955" s="5">
        <v>46174</v>
      </c>
      <c r="I1955" s="719">
        <v>3.2</v>
      </c>
      <c r="J1955" s="8">
        <v>2.1299999999999999E-2</v>
      </c>
      <c r="K1955" s="8">
        <f>+IF(Dumpadas[[#This Row],[ley]]&gt;0.03,0.03,Dumpadas[[#This Row],[ley]])</f>
        <v>2.1299999999999999E-2</v>
      </c>
      <c r="L1955" s="427"/>
      <c r="M1955" s="386">
        <v>29181</v>
      </c>
      <c r="N1955" s="386"/>
      <c r="O1955" s="7">
        <v>1.7000000000000001E-2</v>
      </c>
      <c r="P1955" s="10" t="str" cm="1">
        <f t="array" ref="P1955">INDEX(Rangos!$E$3:$E$16,MATCH(1,(Dumpadas[[#This Row],[ley]]&gt;=Rangos!$B$3:$B$16)*(Dumpadas[[#This Row],[ley]]&lt;=Rangos!$C$3:$C$16),0))</f>
        <v>I</v>
      </c>
      <c r="R1955" s="769"/>
      <c r="S1955" s="769" t="s">
        <v>3020</v>
      </c>
      <c r="T1955" s="369">
        <v>1</v>
      </c>
      <c r="U1955" s="369">
        <v>3.2</v>
      </c>
      <c r="V1955" s="10">
        <v>1.9300000000000001E-2</v>
      </c>
      <c r="Y1955" s="769"/>
      <c r="Z1955" s="769" t="s">
        <v>3020</v>
      </c>
      <c r="AA1955" s="369">
        <v>1</v>
      </c>
      <c r="AB1955" s="369">
        <v>3.2</v>
      </c>
      <c r="AC1955" s="10">
        <v>1.9300000000000001E-2</v>
      </c>
      <c r="AD1955" s="10">
        <v>1.9300000000000001E-2</v>
      </c>
    </row>
    <row r="1956" spans="2:30">
      <c r="B1956" s="719"/>
      <c r="C1956" s="773" t="s">
        <v>3817</v>
      </c>
      <c r="D1956" s="773" t="s">
        <v>3792</v>
      </c>
      <c r="E1956" s="719">
        <v>1959</v>
      </c>
      <c r="F1956" s="410" t="str">
        <f>Dumpadas[[#This Row],[punto]] &amp; " "&amp;Dumpadas[[#This Row],[jornada]]&amp;" " &amp; Dumpadas[[#This Row],[N°Acop]] &amp; " " &amp; TEXT(Dumpadas[[#This Row],[fecha ]], "dd-mm-yyyy")</f>
        <v>NIVEL 974 M4 6N L33 AM 1959 01-06-2026</v>
      </c>
      <c r="G1956" s="719" t="s">
        <v>14</v>
      </c>
      <c r="H1956" s="5">
        <v>46174</v>
      </c>
      <c r="I1956" s="719">
        <v>3.2</v>
      </c>
      <c r="J1956" s="8">
        <v>1.7899999999999999E-2</v>
      </c>
      <c r="K1956" s="8">
        <f>+IF(Dumpadas[[#This Row],[ley]]&gt;0.03,0.03,Dumpadas[[#This Row],[ley]])</f>
        <v>1.7899999999999999E-2</v>
      </c>
      <c r="L1956" s="427"/>
      <c r="M1956" s="386">
        <v>29181</v>
      </c>
      <c r="N1956" s="386"/>
      <c r="O1956" s="7">
        <v>1.7000000000000001E-2</v>
      </c>
      <c r="P1956" s="10" t="str" cm="1">
        <f t="array" ref="P1956">INDEX(Rangos!$E$3:$E$16,MATCH(1,(Dumpadas[[#This Row],[ley]]&gt;=Rangos!$B$3:$B$16)*(Dumpadas[[#This Row],[ley]]&lt;=Rangos!$C$3:$C$16),0))</f>
        <v>G</v>
      </c>
      <c r="R1956" s="769"/>
      <c r="S1956" s="769" t="s">
        <v>3021</v>
      </c>
      <c r="T1956" s="369">
        <v>1</v>
      </c>
      <c r="U1956" s="369">
        <v>3.2</v>
      </c>
      <c r="V1956" s="10">
        <v>1.8100000000000002E-2</v>
      </c>
      <c r="Y1956" s="769"/>
      <c r="Z1956" s="769" t="s">
        <v>3021</v>
      </c>
      <c r="AA1956" s="369">
        <v>1</v>
      </c>
      <c r="AB1956" s="369">
        <v>3.2</v>
      </c>
      <c r="AC1956" s="10">
        <v>1.8100000000000002E-2</v>
      </c>
      <c r="AD1956" s="10">
        <v>1.8100000000000002E-2</v>
      </c>
    </row>
    <row r="1957" spans="2:30">
      <c r="B1957" s="719"/>
      <c r="C1957" s="773" t="s">
        <v>3817</v>
      </c>
      <c r="D1957" s="773" t="s">
        <v>3792</v>
      </c>
      <c r="E1957" s="719">
        <v>1960</v>
      </c>
      <c r="F1957" s="410" t="str">
        <f>Dumpadas[[#This Row],[punto]] &amp; " "&amp;Dumpadas[[#This Row],[jornada]]&amp;" " &amp; Dumpadas[[#This Row],[N°Acop]] &amp; " " &amp; TEXT(Dumpadas[[#This Row],[fecha ]], "dd-mm-yyyy")</f>
        <v>NIVEL 974 M4 6N L33 AM 1960 01-06-2026</v>
      </c>
      <c r="G1957" s="719" t="s">
        <v>14</v>
      </c>
      <c r="H1957" s="5">
        <v>46174</v>
      </c>
      <c r="I1957" s="719">
        <v>3.2</v>
      </c>
      <c r="J1957" s="8">
        <v>1.4500000000000001E-2</v>
      </c>
      <c r="K1957" s="8">
        <f>+IF(Dumpadas[[#This Row],[ley]]&gt;0.03,0.03,Dumpadas[[#This Row],[ley]])</f>
        <v>1.4500000000000001E-2</v>
      </c>
      <c r="L1957" s="427"/>
      <c r="M1957" s="386">
        <v>29181</v>
      </c>
      <c r="N1957" s="386"/>
      <c r="O1957" s="7">
        <v>1.7000000000000001E-2</v>
      </c>
      <c r="P1957" s="10" t="str" cm="1">
        <f t="array" ref="P1957">INDEX(Rangos!$E$3:$E$16,MATCH(1,(Dumpadas[[#This Row],[ley]]&gt;=Rangos!$B$3:$B$16)*(Dumpadas[[#This Row],[ley]]&lt;=Rangos!$C$3:$C$16),0))</f>
        <v>E</v>
      </c>
      <c r="R1957" s="769"/>
      <c r="S1957" s="769" t="s">
        <v>3022</v>
      </c>
      <c r="T1957" s="369">
        <v>1</v>
      </c>
      <c r="U1957" s="369">
        <v>3.2</v>
      </c>
      <c r="V1957" s="10">
        <v>2.01E-2</v>
      </c>
      <c r="Y1957" s="769"/>
      <c r="Z1957" s="769" t="s">
        <v>3022</v>
      </c>
      <c r="AA1957" s="369">
        <v>1</v>
      </c>
      <c r="AB1957" s="369">
        <v>3.2</v>
      </c>
      <c r="AC1957" s="10">
        <v>2.01E-2</v>
      </c>
      <c r="AD1957" s="10">
        <v>2.01E-2</v>
      </c>
    </row>
    <row r="1958" spans="2:30">
      <c r="B1958" s="719"/>
      <c r="C1958" s="773" t="s">
        <v>3817</v>
      </c>
      <c r="D1958" s="773" t="s">
        <v>3792</v>
      </c>
      <c r="E1958" s="719">
        <v>1961</v>
      </c>
      <c r="F1958" s="410" t="str">
        <f>Dumpadas[[#This Row],[punto]] &amp; " "&amp;Dumpadas[[#This Row],[jornada]]&amp;" " &amp; Dumpadas[[#This Row],[N°Acop]] &amp; " " &amp; TEXT(Dumpadas[[#This Row],[fecha ]], "dd-mm-yyyy")</f>
        <v>NIVEL 974 M4 6N L33 AM 1961 01-06-2026</v>
      </c>
      <c r="G1958" s="719" t="s">
        <v>14</v>
      </c>
      <c r="H1958" s="5">
        <v>46174</v>
      </c>
      <c r="I1958" s="719">
        <v>3.2</v>
      </c>
      <c r="J1958" s="8">
        <v>1.55E-2</v>
      </c>
      <c r="K1958" s="8">
        <f>+IF(Dumpadas[[#This Row],[ley]]&gt;0.03,0.03,Dumpadas[[#This Row],[ley]])</f>
        <v>1.55E-2</v>
      </c>
      <c r="L1958" s="427"/>
      <c r="M1958" s="386">
        <v>29181</v>
      </c>
      <c r="N1958" s="386"/>
      <c r="O1958" s="7">
        <v>1.7000000000000001E-2</v>
      </c>
      <c r="P1958" s="10" t="str" cm="1">
        <f t="array" ref="P1958">INDEX(Rangos!$E$3:$E$16,MATCH(1,(Dumpadas[[#This Row],[ley]]&gt;=Rangos!$B$3:$B$16)*(Dumpadas[[#This Row],[ley]]&lt;=Rangos!$C$3:$C$16),0))</f>
        <v>F</v>
      </c>
      <c r="R1958" s="769"/>
      <c r="S1958" s="769" t="s">
        <v>3023</v>
      </c>
      <c r="T1958" s="369">
        <v>1</v>
      </c>
      <c r="U1958" s="369">
        <v>3.2</v>
      </c>
      <c r="V1958" s="10">
        <v>1.4500000000000001E-2</v>
      </c>
      <c r="Y1958" s="769"/>
      <c r="Z1958" s="769" t="s">
        <v>3023</v>
      </c>
      <c r="AA1958" s="369">
        <v>1</v>
      </c>
      <c r="AB1958" s="369">
        <v>3.2</v>
      </c>
      <c r="AC1958" s="10">
        <v>1.4500000000000001E-2</v>
      </c>
      <c r="AD1958" s="10">
        <v>1.4500000000000001E-2</v>
      </c>
    </row>
    <row r="1959" spans="2:30">
      <c r="B1959" s="719"/>
      <c r="C1959" s="773" t="s">
        <v>3817</v>
      </c>
      <c r="D1959" s="773" t="s">
        <v>3792</v>
      </c>
      <c r="E1959" s="719">
        <v>1962</v>
      </c>
      <c r="F1959" s="410" t="str">
        <f>Dumpadas[[#This Row],[punto]] &amp; " "&amp;Dumpadas[[#This Row],[jornada]]&amp;" " &amp; Dumpadas[[#This Row],[N°Acop]] &amp; " " &amp; TEXT(Dumpadas[[#This Row],[fecha ]], "dd-mm-yyyy")</f>
        <v>NIVEL 974 M4 6N L33 AM 1962 01-06-2026</v>
      </c>
      <c r="G1959" s="719" t="s">
        <v>14</v>
      </c>
      <c r="H1959" s="5">
        <v>46174</v>
      </c>
      <c r="I1959" s="719">
        <v>3.2</v>
      </c>
      <c r="J1959" s="8">
        <v>2.12E-2</v>
      </c>
      <c r="K1959" s="8">
        <f>+IF(Dumpadas[[#This Row],[ley]]&gt;0.03,0.03,Dumpadas[[#This Row],[ley]])</f>
        <v>2.12E-2</v>
      </c>
      <c r="L1959" s="427"/>
      <c r="M1959" s="386">
        <v>29181</v>
      </c>
      <c r="N1959" s="386"/>
      <c r="O1959" s="7">
        <v>1.7000000000000001E-2</v>
      </c>
      <c r="P1959" s="10" t="str" cm="1">
        <f t="array" ref="P1959">INDEX(Rangos!$E$3:$E$16,MATCH(1,(Dumpadas[[#This Row],[ley]]&gt;=Rangos!$B$3:$B$16)*(Dumpadas[[#This Row],[ley]]&lt;=Rangos!$C$3:$C$16),0))</f>
        <v>I</v>
      </c>
      <c r="R1959" s="769"/>
      <c r="S1959" s="769" t="s">
        <v>3024</v>
      </c>
      <c r="T1959" s="369">
        <v>1</v>
      </c>
      <c r="U1959" s="369">
        <v>3.2</v>
      </c>
      <c r="V1959" s="10">
        <v>1.55E-2</v>
      </c>
      <c r="Y1959" s="769"/>
      <c r="Z1959" s="769" t="s">
        <v>3024</v>
      </c>
      <c r="AA1959" s="369">
        <v>1</v>
      </c>
      <c r="AB1959" s="369">
        <v>3.2</v>
      </c>
      <c r="AC1959" s="10">
        <v>1.55E-2</v>
      </c>
      <c r="AD1959" s="10">
        <v>1.55E-2</v>
      </c>
    </row>
    <row r="1960" spans="2:30">
      <c r="B1960" s="719"/>
      <c r="C1960" s="773" t="s">
        <v>3817</v>
      </c>
      <c r="D1960" s="773" t="s">
        <v>3792</v>
      </c>
      <c r="E1960" s="719">
        <v>1963</v>
      </c>
      <c r="F1960" s="410" t="str">
        <f>Dumpadas[[#This Row],[punto]] &amp; " "&amp;Dumpadas[[#This Row],[jornada]]&amp;" " &amp; Dumpadas[[#This Row],[N°Acop]] &amp; " " &amp; TEXT(Dumpadas[[#This Row],[fecha ]], "dd-mm-yyyy")</f>
        <v>NIVEL 974 M4 6N L33 AM 1963 01-06-2026</v>
      </c>
      <c r="G1960" s="719" t="s">
        <v>14</v>
      </c>
      <c r="H1960" s="5">
        <v>46174</v>
      </c>
      <c r="I1960" s="719">
        <v>3.2</v>
      </c>
      <c r="J1960" s="8">
        <v>1.9300000000000001E-2</v>
      </c>
      <c r="K1960" s="8">
        <f>+IF(Dumpadas[[#This Row],[ley]]&gt;0.03,0.03,Dumpadas[[#This Row],[ley]])</f>
        <v>1.9300000000000001E-2</v>
      </c>
      <c r="L1960" s="427"/>
      <c r="M1960" s="386">
        <v>29181</v>
      </c>
      <c r="N1960" s="386"/>
      <c r="O1960" s="7">
        <v>1.7000000000000001E-2</v>
      </c>
      <c r="P1960" s="10" t="str" cm="1">
        <f t="array" ref="P1960">INDEX(Rangos!$E$3:$E$16,MATCH(1,(Dumpadas[[#This Row],[ley]]&gt;=Rangos!$B$3:$B$16)*(Dumpadas[[#This Row],[ley]]&lt;=Rangos!$C$3:$C$16),0))</f>
        <v>H</v>
      </c>
      <c r="R1960" s="769"/>
      <c r="S1960" s="769" t="s">
        <v>3031</v>
      </c>
      <c r="T1960" s="369">
        <v>1</v>
      </c>
      <c r="U1960" s="369">
        <v>3.2</v>
      </c>
      <c r="V1960" s="10">
        <v>1.2800000000000001E-2</v>
      </c>
      <c r="Y1960" s="769"/>
      <c r="Z1960" s="769" t="s">
        <v>3031</v>
      </c>
      <c r="AA1960" s="369">
        <v>1</v>
      </c>
      <c r="AB1960" s="369">
        <v>3.2</v>
      </c>
      <c r="AC1960" s="10">
        <v>1.2800000000000001E-2</v>
      </c>
      <c r="AD1960" s="10">
        <v>1.2800000000000001E-2</v>
      </c>
    </row>
    <row r="1961" spans="2:30">
      <c r="B1961" s="535"/>
      <c r="C1961" s="535" t="s">
        <v>3814</v>
      </c>
      <c r="D1961" s="535" t="s">
        <v>3792</v>
      </c>
      <c r="E1961" s="535">
        <v>1964</v>
      </c>
      <c r="F1961" s="537" t="str">
        <f>Dumpadas[[#This Row],[punto]] &amp; " "&amp;Dumpadas[[#This Row],[jornada]]&amp;" " &amp; Dumpadas[[#This Row],[N°Acop]] &amp; " " &amp; TEXT(Dumpadas[[#This Row],[fecha ]], "dd-mm-yyyy")</f>
        <v>NIVEL 974 M4 7S L30 AM 1964 02-06-2026</v>
      </c>
      <c r="G1961" s="535" t="s">
        <v>14</v>
      </c>
      <c r="H1961" s="538">
        <v>46175</v>
      </c>
      <c r="I1961" s="535">
        <v>3.2</v>
      </c>
      <c r="J1961" s="539">
        <v>1.8499999999999999E-2</v>
      </c>
      <c r="K1961" s="539">
        <f>+IF(Dumpadas[[#This Row],[ley]]&gt;0.03,0.03,Dumpadas[[#This Row],[ley]])</f>
        <v>1.8499999999999999E-2</v>
      </c>
      <c r="L1961" s="539"/>
      <c r="M1961" s="535">
        <v>29190</v>
      </c>
      <c r="N1961" s="535"/>
      <c r="O1961" s="539">
        <v>1.6500000000000001E-2</v>
      </c>
      <c r="P1961" s="540" t="str" cm="1">
        <f t="array" ref="P1961">INDEX(Rangos!$E$3:$E$16,MATCH(1,(Dumpadas[[#This Row],[ley]]&gt;=Rangos!$B$3:$B$16)*(Dumpadas[[#This Row],[ley]]&lt;=Rangos!$C$3:$C$16),0))</f>
        <v>G</v>
      </c>
      <c r="R1961" s="769"/>
      <c r="S1961" s="769" t="s">
        <v>3032</v>
      </c>
      <c r="T1961" s="369">
        <v>1</v>
      </c>
      <c r="U1961" s="369">
        <v>3.2</v>
      </c>
      <c r="V1961" s="10">
        <v>1.4200000000000001E-2</v>
      </c>
      <c r="Y1961" s="769"/>
      <c r="Z1961" s="769" t="s">
        <v>3032</v>
      </c>
      <c r="AA1961" s="369">
        <v>1</v>
      </c>
      <c r="AB1961" s="369">
        <v>3.2</v>
      </c>
      <c r="AC1961" s="10">
        <v>1.4200000000000001E-2</v>
      </c>
      <c r="AD1961" s="10">
        <v>1.4200000000000001E-2</v>
      </c>
    </row>
    <row r="1962" spans="2:30">
      <c r="B1962" s="535"/>
      <c r="C1962" s="535" t="s">
        <v>3814</v>
      </c>
      <c r="D1962" s="535" t="s">
        <v>3792</v>
      </c>
      <c r="E1962" s="535">
        <v>1965</v>
      </c>
      <c r="F1962" s="537" t="str">
        <f>Dumpadas[[#This Row],[punto]] &amp; " "&amp;Dumpadas[[#This Row],[jornada]]&amp;" " &amp; Dumpadas[[#This Row],[N°Acop]] &amp; " " &amp; TEXT(Dumpadas[[#This Row],[fecha ]], "dd-mm-yyyy")</f>
        <v>NIVEL 974 M4 7S L30 AM 1965 02-06-2026</v>
      </c>
      <c r="G1962" s="535" t="s">
        <v>14</v>
      </c>
      <c r="H1962" s="538">
        <v>46175</v>
      </c>
      <c r="I1962" s="535">
        <v>3.2</v>
      </c>
      <c r="J1962" s="539">
        <v>1.6299999999999999E-2</v>
      </c>
      <c r="K1962" s="539">
        <f>+IF(Dumpadas[[#This Row],[ley]]&gt;0.03,0.03,Dumpadas[[#This Row],[ley]])</f>
        <v>1.6299999999999999E-2</v>
      </c>
      <c r="L1962" s="539"/>
      <c r="M1962" s="535">
        <v>29190</v>
      </c>
      <c r="N1962" s="535"/>
      <c r="O1962" s="539">
        <v>1.6500000000000001E-2</v>
      </c>
      <c r="P1962" s="540" t="str" cm="1">
        <f t="array" ref="P1962">INDEX(Rangos!$E$3:$E$16,MATCH(1,(Dumpadas[[#This Row],[ley]]&gt;=Rangos!$B$3:$B$16)*(Dumpadas[[#This Row],[ley]]&lt;=Rangos!$C$3:$C$16),0))</f>
        <v>F</v>
      </c>
      <c r="R1962" s="769"/>
      <c r="S1962" s="769" t="s">
        <v>3033</v>
      </c>
      <c r="T1962" s="369">
        <v>1</v>
      </c>
      <c r="U1962" s="369">
        <v>3.2</v>
      </c>
      <c r="V1962" s="10">
        <v>1.21E-2</v>
      </c>
      <c r="Y1962" s="769"/>
      <c r="Z1962" s="769" t="s">
        <v>3033</v>
      </c>
      <c r="AA1962" s="369">
        <v>1</v>
      </c>
      <c r="AB1962" s="369">
        <v>3.2</v>
      </c>
      <c r="AC1962" s="10">
        <v>1.21E-2</v>
      </c>
      <c r="AD1962" s="10">
        <v>1.21E-2</v>
      </c>
    </row>
    <row r="1963" spans="2:30">
      <c r="B1963" s="535"/>
      <c r="C1963" s="535" t="s">
        <v>3814</v>
      </c>
      <c r="D1963" s="535" t="s">
        <v>3792</v>
      </c>
      <c r="E1963" s="535">
        <v>1966</v>
      </c>
      <c r="F1963" s="537" t="str">
        <f>Dumpadas[[#This Row],[punto]] &amp; " "&amp;Dumpadas[[#This Row],[jornada]]&amp;" " &amp; Dumpadas[[#This Row],[N°Acop]] &amp; " " &amp; TEXT(Dumpadas[[#This Row],[fecha ]], "dd-mm-yyyy")</f>
        <v>NIVEL 974 M4 7S L30 AM 1966 02-06-2026</v>
      </c>
      <c r="G1963" s="535" t="s">
        <v>14</v>
      </c>
      <c r="H1963" s="538">
        <v>46175</v>
      </c>
      <c r="I1963" s="535">
        <v>3.2</v>
      </c>
      <c r="J1963" s="539">
        <v>1.6899999999999998E-2</v>
      </c>
      <c r="K1963" s="539">
        <f>+IF(Dumpadas[[#This Row],[ley]]&gt;0.03,0.03,Dumpadas[[#This Row],[ley]])</f>
        <v>1.6899999999999998E-2</v>
      </c>
      <c r="L1963" s="539"/>
      <c r="M1963" s="535">
        <v>29190</v>
      </c>
      <c r="N1963" s="535"/>
      <c r="O1963" s="539">
        <v>1.6500000000000001E-2</v>
      </c>
      <c r="P1963" s="540" t="str" cm="1">
        <f t="array" ref="P1963">INDEX(Rangos!$E$3:$E$16,MATCH(1,(Dumpadas[[#This Row],[ley]]&gt;=Rangos!$B$3:$B$16)*(Dumpadas[[#This Row],[ley]]&lt;=Rangos!$C$3:$C$16),0))</f>
        <v>F</v>
      </c>
      <c r="R1963" s="769"/>
      <c r="S1963" s="769" t="s">
        <v>3034</v>
      </c>
      <c r="T1963" s="369">
        <v>1</v>
      </c>
      <c r="U1963" s="369">
        <v>3.2</v>
      </c>
      <c r="V1963" s="10">
        <v>1.5699999999999999E-2</v>
      </c>
      <c r="Y1963" s="769"/>
      <c r="Z1963" s="769" t="s">
        <v>3034</v>
      </c>
      <c r="AA1963" s="369">
        <v>1</v>
      </c>
      <c r="AB1963" s="369">
        <v>3.2</v>
      </c>
      <c r="AC1963" s="10">
        <v>1.5699999999999999E-2</v>
      </c>
      <c r="AD1963" s="10">
        <v>1.5699999999999999E-2</v>
      </c>
    </row>
    <row r="1964" spans="2:30">
      <c r="B1964" s="535"/>
      <c r="C1964" s="535" t="s">
        <v>3814</v>
      </c>
      <c r="D1964" s="535" t="s">
        <v>3792</v>
      </c>
      <c r="E1964" s="535">
        <v>1967</v>
      </c>
      <c r="F1964" s="537" t="str">
        <f>Dumpadas[[#This Row],[punto]] &amp; " "&amp;Dumpadas[[#This Row],[jornada]]&amp;" " &amp; Dumpadas[[#This Row],[N°Acop]] &amp; " " &amp; TEXT(Dumpadas[[#This Row],[fecha ]], "dd-mm-yyyy")</f>
        <v>NIVEL 974 M4 7S L30 AM 1967 02-06-2026</v>
      </c>
      <c r="G1964" s="535" t="s">
        <v>14</v>
      </c>
      <c r="H1964" s="538">
        <v>46175</v>
      </c>
      <c r="I1964" s="535">
        <v>3.2</v>
      </c>
      <c r="J1964" s="539">
        <v>1.6899999999999998E-2</v>
      </c>
      <c r="K1964" s="539">
        <f>+IF(Dumpadas[[#This Row],[ley]]&gt;0.03,0.03,Dumpadas[[#This Row],[ley]])</f>
        <v>1.6899999999999998E-2</v>
      </c>
      <c r="L1964" s="539"/>
      <c r="M1964" s="535">
        <v>29190</v>
      </c>
      <c r="N1964" s="535"/>
      <c r="O1964" s="539">
        <v>1.6500000000000001E-2</v>
      </c>
      <c r="P1964" s="540" t="str" cm="1">
        <f t="array" ref="P1964">INDEX(Rangos!$E$3:$E$16,MATCH(1,(Dumpadas[[#This Row],[ley]]&gt;=Rangos!$B$3:$B$16)*(Dumpadas[[#This Row],[ley]]&lt;=Rangos!$C$3:$C$16),0))</f>
        <v>F</v>
      </c>
      <c r="R1964" s="769"/>
      <c r="S1964" s="769" t="s">
        <v>3035</v>
      </c>
      <c r="T1964" s="369">
        <v>1</v>
      </c>
      <c r="U1964" s="369">
        <v>3.2</v>
      </c>
      <c r="V1964" s="10">
        <v>1.09E-2</v>
      </c>
      <c r="Y1964" s="769"/>
      <c r="Z1964" s="769" t="s">
        <v>3035</v>
      </c>
      <c r="AA1964" s="369">
        <v>1</v>
      </c>
      <c r="AB1964" s="369">
        <v>3.2</v>
      </c>
      <c r="AC1964" s="10">
        <v>1.09E-2</v>
      </c>
      <c r="AD1964" s="10">
        <v>1.09E-2</v>
      </c>
    </row>
    <row r="1965" spans="2:30">
      <c r="B1965" s="535"/>
      <c r="C1965" s="535" t="s">
        <v>3814</v>
      </c>
      <c r="D1965" s="535" t="s">
        <v>3792</v>
      </c>
      <c r="E1965" s="535">
        <v>1968</v>
      </c>
      <c r="F1965" s="537" t="str">
        <f>Dumpadas[[#This Row],[punto]] &amp; " "&amp;Dumpadas[[#This Row],[jornada]]&amp;" " &amp; Dumpadas[[#This Row],[N°Acop]] &amp; " " &amp; TEXT(Dumpadas[[#This Row],[fecha ]], "dd-mm-yyyy")</f>
        <v>NIVEL 974 M4 7S L30 AM 1968 02-06-2026</v>
      </c>
      <c r="G1965" s="535" t="s">
        <v>14</v>
      </c>
      <c r="H1965" s="538">
        <v>46175</v>
      </c>
      <c r="I1965" s="535">
        <v>3.2</v>
      </c>
      <c r="J1965" s="539">
        <v>2.0500000000000001E-2</v>
      </c>
      <c r="K1965" s="539">
        <f>+IF(Dumpadas[[#This Row],[ley]]&gt;0.03,0.03,Dumpadas[[#This Row],[ley]])</f>
        <v>2.0500000000000001E-2</v>
      </c>
      <c r="L1965" s="539"/>
      <c r="M1965" s="535">
        <v>29190</v>
      </c>
      <c r="N1965" s="535"/>
      <c r="O1965" s="539">
        <v>1.6500000000000001E-2</v>
      </c>
      <c r="P1965" s="540" t="str" cm="1">
        <f t="array" ref="P1965">INDEX(Rangos!$E$3:$E$16,MATCH(1,(Dumpadas[[#This Row],[ley]]&gt;=Rangos!$B$3:$B$16)*(Dumpadas[[#This Row],[ley]]&lt;=Rangos!$C$3:$C$16),0))</f>
        <v>H</v>
      </c>
      <c r="R1965" s="769"/>
      <c r="S1965" s="769" t="s">
        <v>3036</v>
      </c>
      <c r="T1965" s="369">
        <v>1</v>
      </c>
      <c r="U1965" s="369">
        <v>3.2</v>
      </c>
      <c r="V1965" s="10">
        <v>1.7899999999999999E-2</v>
      </c>
      <c r="Y1965" s="769"/>
      <c r="Z1965" s="769" t="s">
        <v>3036</v>
      </c>
      <c r="AA1965" s="369">
        <v>1</v>
      </c>
      <c r="AB1965" s="369">
        <v>3.2</v>
      </c>
      <c r="AC1965" s="10">
        <v>1.7899999999999999E-2</v>
      </c>
      <c r="AD1965" s="10">
        <v>1.7899999999999999E-2</v>
      </c>
    </row>
    <row r="1966" spans="2:30">
      <c r="B1966" s="535"/>
      <c r="C1966" s="535" t="s">
        <v>3814</v>
      </c>
      <c r="D1966" s="535" t="s">
        <v>3792</v>
      </c>
      <c r="E1966" s="535">
        <v>1969</v>
      </c>
      <c r="F1966" s="537" t="str">
        <f>Dumpadas[[#This Row],[punto]] &amp; " "&amp;Dumpadas[[#This Row],[jornada]]&amp;" " &amp; Dumpadas[[#This Row],[N°Acop]] &amp; " " &amp; TEXT(Dumpadas[[#This Row],[fecha ]], "dd-mm-yyyy")</f>
        <v>NIVEL 974 M4 7S L30 AM 1969 02-06-2026</v>
      </c>
      <c r="G1966" s="535" t="s">
        <v>14</v>
      </c>
      <c r="H1966" s="538">
        <v>46175</v>
      </c>
      <c r="I1966" s="535">
        <v>3.2</v>
      </c>
      <c r="J1966" s="539">
        <v>1.7000000000000001E-2</v>
      </c>
      <c r="K1966" s="539">
        <f>+IF(Dumpadas[[#This Row],[ley]]&gt;0.03,0.03,Dumpadas[[#This Row],[ley]])</f>
        <v>1.7000000000000001E-2</v>
      </c>
      <c r="L1966" s="539"/>
      <c r="M1966" s="535">
        <v>29190</v>
      </c>
      <c r="N1966" s="535"/>
      <c r="O1966" s="539">
        <v>1.6500000000000001E-2</v>
      </c>
      <c r="P1966" s="540" t="str" cm="1">
        <f t="array" ref="P1966">INDEX(Rangos!$E$3:$E$16,MATCH(1,(Dumpadas[[#This Row],[ley]]&gt;=Rangos!$B$3:$B$16)*(Dumpadas[[#This Row],[ley]]&lt;=Rangos!$C$3:$C$16),0))</f>
        <v>F</v>
      </c>
      <c r="R1966" s="769"/>
      <c r="S1966" s="769" t="s">
        <v>3037</v>
      </c>
      <c r="T1966" s="369">
        <v>1</v>
      </c>
      <c r="U1966" s="369">
        <v>3.2</v>
      </c>
      <c r="V1966" s="10">
        <v>1.7500000000000002E-2</v>
      </c>
      <c r="Y1966" s="769"/>
      <c r="Z1966" s="769" t="s">
        <v>3037</v>
      </c>
      <c r="AA1966" s="369">
        <v>1</v>
      </c>
      <c r="AB1966" s="369">
        <v>3.2</v>
      </c>
      <c r="AC1966" s="10">
        <v>1.7500000000000002E-2</v>
      </c>
      <c r="AD1966" s="10">
        <v>1.7500000000000002E-2</v>
      </c>
    </row>
    <row r="1967" spans="2:30">
      <c r="B1967" s="535"/>
      <c r="C1967" s="535" t="s">
        <v>3814</v>
      </c>
      <c r="D1967" s="535" t="s">
        <v>3792</v>
      </c>
      <c r="E1967" s="535">
        <v>1970</v>
      </c>
      <c r="F1967" s="537" t="str">
        <f>Dumpadas[[#This Row],[punto]] &amp; " "&amp;Dumpadas[[#This Row],[jornada]]&amp;" " &amp; Dumpadas[[#This Row],[N°Acop]] &amp; " " &amp; TEXT(Dumpadas[[#This Row],[fecha ]], "dd-mm-yyyy")</f>
        <v>NIVEL 974 M4 7S L30 AM 1970 02-06-2026</v>
      </c>
      <c r="G1967" s="535" t="s">
        <v>14</v>
      </c>
      <c r="H1967" s="538">
        <v>46175</v>
      </c>
      <c r="I1967" s="535">
        <v>3.2</v>
      </c>
      <c r="J1967" s="539">
        <v>1.3899999999999999E-2</v>
      </c>
      <c r="K1967" s="539">
        <f>+IF(Dumpadas[[#This Row],[ley]]&gt;0.03,0.03,Dumpadas[[#This Row],[ley]])</f>
        <v>1.3899999999999999E-2</v>
      </c>
      <c r="L1967" s="539"/>
      <c r="M1967" s="535">
        <v>29190</v>
      </c>
      <c r="N1967" s="535"/>
      <c r="O1967" s="539">
        <v>1.6500000000000001E-2</v>
      </c>
      <c r="P1967" s="540" t="str" cm="1">
        <f t="array" ref="P1967">INDEX(Rangos!$E$3:$E$16,MATCH(1,(Dumpadas[[#This Row],[ley]]&gt;=Rangos!$B$3:$B$16)*(Dumpadas[[#This Row],[ley]]&lt;=Rangos!$C$3:$C$16),0))</f>
        <v>E</v>
      </c>
      <c r="R1967" s="769"/>
      <c r="S1967" s="769" t="s">
        <v>3038</v>
      </c>
      <c r="T1967" s="369">
        <v>1</v>
      </c>
      <c r="U1967" s="369">
        <v>3.2</v>
      </c>
      <c r="V1967" s="10">
        <v>1.66E-2</v>
      </c>
      <c r="Y1967" s="769"/>
      <c r="Z1967" s="769" t="s">
        <v>3038</v>
      </c>
      <c r="AA1967" s="369">
        <v>1</v>
      </c>
      <c r="AB1967" s="369">
        <v>3.2</v>
      </c>
      <c r="AC1967" s="10">
        <v>1.66E-2</v>
      </c>
      <c r="AD1967" s="10">
        <v>1.66E-2</v>
      </c>
    </row>
    <row r="1968" spans="2:30">
      <c r="B1968" s="535"/>
      <c r="C1968" s="535" t="s">
        <v>3814</v>
      </c>
      <c r="D1968" s="535" t="s">
        <v>3792</v>
      </c>
      <c r="E1968" s="535">
        <v>1971</v>
      </c>
      <c r="F1968" s="537" t="str">
        <f>Dumpadas[[#This Row],[punto]] &amp; " "&amp;Dumpadas[[#This Row],[jornada]]&amp;" " &amp; Dumpadas[[#This Row],[N°Acop]] &amp; " " &amp; TEXT(Dumpadas[[#This Row],[fecha ]], "dd-mm-yyyy")</f>
        <v>NIVEL 974 M4 7S L30 AM 1971 02-06-2026</v>
      </c>
      <c r="G1968" s="535" t="s">
        <v>14</v>
      </c>
      <c r="H1968" s="538">
        <v>46175</v>
      </c>
      <c r="I1968" s="535">
        <v>3.2</v>
      </c>
      <c r="J1968" s="539">
        <v>1.7500000000000002E-2</v>
      </c>
      <c r="K1968" s="539">
        <f>+IF(Dumpadas[[#This Row],[ley]]&gt;0.03,0.03,Dumpadas[[#This Row],[ley]])</f>
        <v>1.7500000000000002E-2</v>
      </c>
      <c r="L1968" s="539"/>
      <c r="M1968" s="535">
        <v>29190</v>
      </c>
      <c r="N1968" s="535"/>
      <c r="O1968" s="539">
        <v>1.6500000000000001E-2</v>
      </c>
      <c r="P1968" s="540" t="str" cm="1">
        <f t="array" ref="P1968">INDEX(Rangos!$E$3:$E$16,MATCH(1,(Dumpadas[[#This Row],[ley]]&gt;=Rangos!$B$3:$B$16)*(Dumpadas[[#This Row],[ley]]&lt;=Rangos!$C$3:$C$16),0))</f>
        <v>G</v>
      </c>
      <c r="R1968" s="769"/>
      <c r="S1968" s="769" t="s">
        <v>3039</v>
      </c>
      <c r="T1968" s="369">
        <v>1</v>
      </c>
      <c r="U1968" s="369">
        <v>3.2</v>
      </c>
      <c r="V1968" s="10">
        <v>1.2E-2</v>
      </c>
      <c r="Y1968" s="769"/>
      <c r="Z1968" s="769" t="s">
        <v>3039</v>
      </c>
      <c r="AA1968" s="369">
        <v>1</v>
      </c>
      <c r="AB1968" s="369">
        <v>3.2</v>
      </c>
      <c r="AC1968" s="10">
        <v>1.2E-2</v>
      </c>
      <c r="AD1968" s="10">
        <v>1.2E-2</v>
      </c>
    </row>
    <row r="1969" spans="2:30">
      <c r="B1969" s="720"/>
      <c r="C1969" s="773" t="s">
        <v>3803</v>
      </c>
      <c r="D1969" s="773" t="s">
        <v>3792</v>
      </c>
      <c r="E1969" s="720">
        <v>1972</v>
      </c>
      <c r="F1969" s="410" t="str">
        <f>Dumpadas[[#This Row],[punto]] &amp; " "&amp;Dumpadas[[#This Row],[jornada]]&amp;" " &amp; Dumpadas[[#This Row],[N°Acop]] &amp; " " &amp; TEXT(Dumpadas[[#This Row],[fecha ]], "dd-mm-yyyy")</f>
        <v>NIVEL 974 M4 7S L31 AM 1972 02-06-2026</v>
      </c>
      <c r="G1969" s="720" t="s">
        <v>14</v>
      </c>
      <c r="H1969" s="5">
        <v>46175</v>
      </c>
      <c r="I1969" s="720">
        <v>3.2</v>
      </c>
      <c r="J1969" s="8">
        <v>1.35E-2</v>
      </c>
      <c r="K1969" s="8">
        <f>+IF(Dumpadas[[#This Row],[ley]]&gt;0.03,0.03,Dumpadas[[#This Row],[ley]])</f>
        <v>1.35E-2</v>
      </c>
      <c r="L1969" s="427"/>
      <c r="M1969" s="386">
        <v>29190</v>
      </c>
      <c r="N1969" s="386"/>
      <c r="O1969" s="7">
        <v>1.4E-2</v>
      </c>
      <c r="P1969" s="10" t="str" cm="1">
        <f t="array" ref="P1969">INDEX(Rangos!$E$3:$E$16,MATCH(1,(Dumpadas[[#This Row],[ley]]&gt;=Rangos!$B$3:$B$16)*(Dumpadas[[#This Row],[ley]]&lt;=Rangos!$C$3:$C$16),0))</f>
        <v>E</v>
      </c>
      <c r="R1969" s="769"/>
      <c r="S1969" s="769" t="s">
        <v>3040</v>
      </c>
      <c r="T1969" s="369">
        <v>1</v>
      </c>
      <c r="U1969" s="369">
        <v>3.2</v>
      </c>
      <c r="V1969" s="10">
        <v>1.46E-2</v>
      </c>
      <c r="Y1969" s="769"/>
      <c r="Z1969" s="769" t="s">
        <v>3040</v>
      </c>
      <c r="AA1969" s="369">
        <v>1</v>
      </c>
      <c r="AB1969" s="369">
        <v>3.2</v>
      </c>
      <c r="AC1969" s="10">
        <v>1.46E-2</v>
      </c>
      <c r="AD1969" s="10">
        <v>1.46E-2</v>
      </c>
    </row>
    <row r="1970" spans="2:30">
      <c r="B1970" s="720"/>
      <c r="C1970" s="773" t="s">
        <v>3803</v>
      </c>
      <c r="D1970" s="773" t="s">
        <v>3792</v>
      </c>
      <c r="E1970" s="720">
        <v>1973</v>
      </c>
      <c r="F1970" s="410" t="str">
        <f>Dumpadas[[#This Row],[punto]] &amp; " "&amp;Dumpadas[[#This Row],[jornada]]&amp;" " &amp; Dumpadas[[#This Row],[N°Acop]] &amp; " " &amp; TEXT(Dumpadas[[#This Row],[fecha ]], "dd-mm-yyyy")</f>
        <v>NIVEL 974 M4 7S L31 AM 1973 02-06-2026</v>
      </c>
      <c r="G1970" s="720" t="s">
        <v>14</v>
      </c>
      <c r="H1970" s="5">
        <v>46175</v>
      </c>
      <c r="I1970" s="720">
        <v>3.2</v>
      </c>
      <c r="J1970" s="8">
        <v>1.24E-2</v>
      </c>
      <c r="K1970" s="8">
        <f>+IF(Dumpadas[[#This Row],[ley]]&gt;0.03,0.03,Dumpadas[[#This Row],[ley]])</f>
        <v>1.24E-2</v>
      </c>
      <c r="L1970" s="427"/>
      <c r="M1970" s="386">
        <v>29190</v>
      </c>
      <c r="N1970" s="386"/>
      <c r="O1970" s="7">
        <v>1.4E-2</v>
      </c>
      <c r="P1970" s="10" t="str" cm="1">
        <f t="array" ref="P1970">INDEX(Rangos!$E$3:$E$16,MATCH(1,(Dumpadas[[#This Row],[ley]]&gt;=Rangos!$B$3:$B$16)*(Dumpadas[[#This Row],[ley]]&lt;=Rangos!$C$3:$C$16),0))</f>
        <v>D</v>
      </c>
      <c r="R1970" s="769"/>
      <c r="S1970" s="769" t="s">
        <v>3041</v>
      </c>
      <c r="T1970" s="369">
        <v>1</v>
      </c>
      <c r="U1970" s="369">
        <v>3.2</v>
      </c>
      <c r="V1970" s="10">
        <v>1.4999999999999999E-2</v>
      </c>
      <c r="Y1970" s="769"/>
      <c r="Z1970" s="769" t="s">
        <v>3041</v>
      </c>
      <c r="AA1970" s="369">
        <v>1</v>
      </c>
      <c r="AB1970" s="369">
        <v>3.2</v>
      </c>
      <c r="AC1970" s="10">
        <v>1.4999999999999999E-2</v>
      </c>
      <c r="AD1970" s="10">
        <v>1.4999999999999999E-2</v>
      </c>
    </row>
    <row r="1971" spans="2:30">
      <c r="B1971" s="720"/>
      <c r="C1971" s="773" t="s">
        <v>3803</v>
      </c>
      <c r="D1971" s="773" t="s">
        <v>3792</v>
      </c>
      <c r="E1971" s="720">
        <v>1974</v>
      </c>
      <c r="F1971" s="410" t="str">
        <f>Dumpadas[[#This Row],[punto]] &amp; " "&amp;Dumpadas[[#This Row],[jornada]]&amp;" " &amp; Dumpadas[[#This Row],[N°Acop]] &amp; " " &amp; TEXT(Dumpadas[[#This Row],[fecha ]], "dd-mm-yyyy")</f>
        <v>NIVEL 974 M4 7S L31 AM 1974 02-06-2026</v>
      </c>
      <c r="G1971" s="720" t="s">
        <v>14</v>
      </c>
      <c r="H1971" s="5">
        <v>46175</v>
      </c>
      <c r="I1971" s="720">
        <v>3.2</v>
      </c>
      <c r="J1971" s="8">
        <v>1.04E-2</v>
      </c>
      <c r="K1971" s="8">
        <f>+IF(Dumpadas[[#This Row],[ley]]&gt;0.03,0.03,Dumpadas[[#This Row],[ley]])</f>
        <v>1.04E-2</v>
      </c>
      <c r="L1971" s="427"/>
      <c r="M1971" s="386">
        <v>29190</v>
      </c>
      <c r="N1971" s="386"/>
      <c r="O1971" s="7">
        <v>1.4E-2</v>
      </c>
      <c r="P1971" s="10" t="str" cm="1">
        <f t="array" ref="P1971">INDEX(Rangos!$E$3:$E$16,MATCH(1,(Dumpadas[[#This Row],[ley]]&gt;=Rangos!$B$3:$B$16)*(Dumpadas[[#This Row],[ley]]&lt;=Rangos!$C$3:$C$16),0))</f>
        <v>B</v>
      </c>
      <c r="R1971" s="769"/>
      <c r="S1971" s="769" t="s">
        <v>3042</v>
      </c>
      <c r="T1971" s="369">
        <v>1</v>
      </c>
      <c r="U1971" s="369">
        <v>3.2</v>
      </c>
      <c r="V1971" s="10">
        <v>1.41E-2</v>
      </c>
      <c r="Y1971" s="769"/>
      <c r="Z1971" s="769" t="s">
        <v>3042</v>
      </c>
      <c r="AA1971" s="369">
        <v>1</v>
      </c>
      <c r="AB1971" s="369">
        <v>3.2</v>
      </c>
      <c r="AC1971" s="10">
        <v>1.41E-2</v>
      </c>
      <c r="AD1971" s="10">
        <v>1.41E-2</v>
      </c>
    </row>
    <row r="1972" spans="2:30">
      <c r="B1972" s="720"/>
      <c r="C1972" s="773" t="s">
        <v>3803</v>
      </c>
      <c r="D1972" s="773" t="s">
        <v>3792</v>
      </c>
      <c r="E1972" s="720">
        <v>1975</v>
      </c>
      <c r="F1972" s="410" t="str">
        <f>Dumpadas[[#This Row],[punto]] &amp; " "&amp;Dumpadas[[#This Row],[jornada]]&amp;" " &amp; Dumpadas[[#This Row],[N°Acop]] &amp; " " &amp; TEXT(Dumpadas[[#This Row],[fecha ]], "dd-mm-yyyy")</f>
        <v>NIVEL 974 M4 7S L31 AM 1975 02-06-2026</v>
      </c>
      <c r="G1972" s="720" t="s">
        <v>14</v>
      </c>
      <c r="H1972" s="5">
        <v>46175</v>
      </c>
      <c r="I1972" s="720">
        <v>3.2</v>
      </c>
      <c r="J1972" s="8">
        <v>8.6999999999999994E-3</v>
      </c>
      <c r="K1972" s="8">
        <f>+IF(Dumpadas[[#This Row],[ley]]&gt;0.03,0.03,Dumpadas[[#This Row],[ley]])</f>
        <v>8.6999999999999994E-3</v>
      </c>
      <c r="L1972" s="427"/>
      <c r="M1972" s="386">
        <v>29190</v>
      </c>
      <c r="N1972" s="386"/>
      <c r="O1972" s="7">
        <v>1.4E-2</v>
      </c>
      <c r="P1972" s="10" t="str" cm="1">
        <f t="array" ref="P1972">INDEX(Rangos!$E$3:$E$16,MATCH(1,(Dumpadas[[#This Row],[ley]]&gt;=Rangos!$B$3:$B$16)*(Dumpadas[[#This Row],[ley]]&lt;=Rangos!$C$3:$C$16),0))</f>
        <v>A</v>
      </c>
      <c r="R1972" s="769"/>
      <c r="S1972" s="769" t="s">
        <v>3043</v>
      </c>
      <c r="T1972" s="369">
        <v>1</v>
      </c>
      <c r="U1972" s="369">
        <v>3.2</v>
      </c>
      <c r="V1972" s="10">
        <v>1.43E-2</v>
      </c>
      <c r="Y1972" s="769"/>
      <c r="Z1972" s="769" t="s">
        <v>3043</v>
      </c>
      <c r="AA1972" s="369">
        <v>1</v>
      </c>
      <c r="AB1972" s="369">
        <v>3.2</v>
      </c>
      <c r="AC1972" s="10">
        <v>1.43E-2</v>
      </c>
      <c r="AD1972" s="10">
        <v>1.43E-2</v>
      </c>
    </row>
    <row r="1973" spans="2:30">
      <c r="B1973" s="720"/>
      <c r="C1973" s="773" t="s">
        <v>3803</v>
      </c>
      <c r="D1973" s="773" t="s">
        <v>3792</v>
      </c>
      <c r="E1973" s="720">
        <v>1976</v>
      </c>
      <c r="F1973" s="410" t="str">
        <f>Dumpadas[[#This Row],[punto]] &amp; " "&amp;Dumpadas[[#This Row],[jornada]]&amp;" " &amp; Dumpadas[[#This Row],[N°Acop]] &amp; " " &amp; TEXT(Dumpadas[[#This Row],[fecha ]], "dd-mm-yyyy")</f>
        <v>NIVEL 974 M4 7S L31 AM 1976 02-06-2026</v>
      </c>
      <c r="G1973" s="720" t="s">
        <v>14</v>
      </c>
      <c r="H1973" s="5">
        <v>46175</v>
      </c>
      <c r="I1973" s="720">
        <v>3.2</v>
      </c>
      <c r="J1973" s="8">
        <v>7.3000000000000001E-3</v>
      </c>
      <c r="K1973" s="8">
        <f>+IF(Dumpadas[[#This Row],[ley]]&gt;0.03,0.03,Dumpadas[[#This Row],[ley]])</f>
        <v>7.3000000000000001E-3</v>
      </c>
      <c r="L1973" s="427"/>
      <c r="M1973" s="386">
        <v>29191</v>
      </c>
      <c r="N1973" s="386"/>
      <c r="O1973" s="7">
        <v>1.4E-2</v>
      </c>
      <c r="P1973" s="10" t="str" cm="1">
        <f t="array" ref="P1973">INDEX(Rangos!$E$3:$E$16,MATCH(1,(Dumpadas[[#This Row],[ley]]&gt;=Rangos!$B$3:$B$16)*(Dumpadas[[#This Row],[ley]]&lt;=Rangos!$C$3:$C$16),0))</f>
        <v>Reserva</v>
      </c>
      <c r="R1973" s="769"/>
      <c r="S1973" s="769" t="s">
        <v>3044</v>
      </c>
      <c r="T1973" s="369">
        <v>1</v>
      </c>
      <c r="U1973" s="369">
        <v>3.2</v>
      </c>
      <c r="V1973" s="10">
        <v>1.46E-2</v>
      </c>
      <c r="Y1973" s="769"/>
      <c r="Z1973" s="769" t="s">
        <v>3044</v>
      </c>
      <c r="AA1973" s="369">
        <v>1</v>
      </c>
      <c r="AB1973" s="369">
        <v>3.2</v>
      </c>
      <c r="AC1973" s="10">
        <v>1.46E-2</v>
      </c>
      <c r="AD1973" s="10">
        <v>1.46E-2</v>
      </c>
    </row>
    <row r="1974" spans="2:30">
      <c r="B1974" s="720"/>
      <c r="C1974" s="773" t="s">
        <v>3803</v>
      </c>
      <c r="D1974" s="773" t="s">
        <v>3792</v>
      </c>
      <c r="E1974" s="720">
        <v>1977</v>
      </c>
      <c r="F1974" s="410" t="str">
        <f>Dumpadas[[#This Row],[punto]] &amp; " "&amp;Dumpadas[[#This Row],[jornada]]&amp;" " &amp; Dumpadas[[#This Row],[N°Acop]] &amp; " " &amp; TEXT(Dumpadas[[#This Row],[fecha ]], "dd-mm-yyyy")</f>
        <v>NIVEL 974 M4 7S L31 AM 1977 02-06-2026</v>
      </c>
      <c r="G1974" s="720" t="s">
        <v>14</v>
      </c>
      <c r="H1974" s="5">
        <v>46175</v>
      </c>
      <c r="I1974" s="720">
        <v>3.2</v>
      </c>
      <c r="J1974" s="8">
        <v>1.18E-2</v>
      </c>
      <c r="K1974" s="8">
        <f>+IF(Dumpadas[[#This Row],[ley]]&gt;0.03,0.03,Dumpadas[[#This Row],[ley]])</f>
        <v>1.18E-2</v>
      </c>
      <c r="L1974" s="427"/>
      <c r="M1974" s="386">
        <v>29191</v>
      </c>
      <c r="N1974" s="386"/>
      <c r="O1974" s="7">
        <v>1.4E-2</v>
      </c>
      <c r="P1974" s="10" t="str" cm="1">
        <f t="array" ref="P1974">INDEX(Rangos!$E$3:$E$16,MATCH(1,(Dumpadas[[#This Row],[ley]]&gt;=Rangos!$B$3:$B$16)*(Dumpadas[[#This Row],[ley]]&lt;=Rangos!$C$3:$C$16),0))</f>
        <v>C</v>
      </c>
      <c r="R1974" s="769"/>
      <c r="S1974" s="769" t="s">
        <v>3045</v>
      </c>
      <c r="T1974" s="369">
        <v>1</v>
      </c>
      <c r="U1974" s="369">
        <v>3.2</v>
      </c>
      <c r="V1974" s="10">
        <v>1.6899999999999998E-2</v>
      </c>
      <c r="Y1974" s="769"/>
      <c r="Z1974" s="769" t="s">
        <v>3045</v>
      </c>
      <c r="AA1974" s="369">
        <v>1</v>
      </c>
      <c r="AB1974" s="369">
        <v>3.2</v>
      </c>
      <c r="AC1974" s="10">
        <v>1.6899999999999998E-2</v>
      </c>
      <c r="AD1974" s="10">
        <v>1.6899999999999998E-2</v>
      </c>
    </row>
    <row r="1975" spans="2:30">
      <c r="B1975" s="720"/>
      <c r="C1975" s="773" t="s">
        <v>3803</v>
      </c>
      <c r="D1975" s="773" t="s">
        <v>3792</v>
      </c>
      <c r="E1975" s="720">
        <v>1978</v>
      </c>
      <c r="F1975" s="410" t="str">
        <f>Dumpadas[[#This Row],[punto]] &amp; " "&amp;Dumpadas[[#This Row],[jornada]]&amp;" " &amp; Dumpadas[[#This Row],[N°Acop]] &amp; " " &amp; TEXT(Dumpadas[[#This Row],[fecha ]], "dd-mm-yyyy")</f>
        <v>NIVEL 974 M4 7S L31 AM 1978 02-06-2026</v>
      </c>
      <c r="G1975" s="720" t="s">
        <v>14</v>
      </c>
      <c r="H1975" s="5">
        <v>46175</v>
      </c>
      <c r="I1975" s="720">
        <v>3.2</v>
      </c>
      <c r="J1975" s="8">
        <v>1.4500000000000001E-2</v>
      </c>
      <c r="K1975" s="8">
        <f>+IF(Dumpadas[[#This Row],[ley]]&gt;0.03,0.03,Dumpadas[[#This Row],[ley]])</f>
        <v>1.4500000000000001E-2</v>
      </c>
      <c r="L1975" s="427"/>
      <c r="M1975" s="386">
        <v>29191</v>
      </c>
      <c r="N1975" s="386"/>
      <c r="O1975" s="7">
        <v>1.4E-2</v>
      </c>
      <c r="P1975" s="10" t="str" cm="1">
        <f t="array" ref="P1975">INDEX(Rangos!$E$3:$E$16,MATCH(1,(Dumpadas[[#This Row],[ley]]&gt;=Rangos!$B$3:$B$16)*(Dumpadas[[#This Row],[ley]]&lt;=Rangos!$C$3:$C$16),0))</f>
        <v>E</v>
      </c>
      <c r="R1975" s="769"/>
      <c r="S1975" s="769" t="s">
        <v>3046</v>
      </c>
      <c r="T1975" s="369">
        <v>1</v>
      </c>
      <c r="U1975" s="369">
        <v>3.2</v>
      </c>
      <c r="V1975" s="10">
        <v>1.7500000000000002E-2</v>
      </c>
      <c r="Y1975" s="769"/>
      <c r="Z1975" s="769" t="s">
        <v>3046</v>
      </c>
      <c r="AA1975" s="369">
        <v>1</v>
      </c>
      <c r="AB1975" s="369">
        <v>3.2</v>
      </c>
      <c r="AC1975" s="10">
        <v>1.7500000000000002E-2</v>
      </c>
      <c r="AD1975" s="10">
        <v>1.7500000000000002E-2</v>
      </c>
    </row>
    <row r="1976" spans="2:30">
      <c r="B1976" s="720"/>
      <c r="C1976" s="773" t="s">
        <v>3803</v>
      </c>
      <c r="D1976" s="773" t="s">
        <v>3792</v>
      </c>
      <c r="E1976" s="720">
        <v>1979</v>
      </c>
      <c r="F1976" s="410" t="str">
        <f>Dumpadas[[#This Row],[punto]] &amp; " "&amp;Dumpadas[[#This Row],[jornada]]&amp;" " &amp; Dumpadas[[#This Row],[N°Acop]] &amp; " " &amp; TEXT(Dumpadas[[#This Row],[fecha ]], "dd-mm-yyyy")</f>
        <v>NIVEL 974 M4 7S L31 AM 1979 02-06-2026</v>
      </c>
      <c r="G1976" s="720" t="s">
        <v>14</v>
      </c>
      <c r="H1976" s="5">
        <v>46175</v>
      </c>
      <c r="I1976" s="720">
        <v>3.2</v>
      </c>
      <c r="J1976" s="8">
        <v>1.5100000000000001E-2</v>
      </c>
      <c r="K1976" s="8">
        <f>+IF(Dumpadas[[#This Row],[ley]]&gt;0.03,0.03,Dumpadas[[#This Row],[ley]])</f>
        <v>1.5100000000000001E-2</v>
      </c>
      <c r="L1976" s="427"/>
      <c r="M1976" s="386">
        <v>29191</v>
      </c>
      <c r="N1976" s="386"/>
      <c r="O1976" s="7">
        <v>1.4E-2</v>
      </c>
      <c r="P1976" s="10" t="str" cm="1">
        <f t="array" ref="P1976">INDEX(Rangos!$E$3:$E$16,MATCH(1,(Dumpadas[[#This Row],[ley]]&gt;=Rangos!$B$3:$B$16)*(Dumpadas[[#This Row],[ley]]&lt;=Rangos!$C$3:$C$16),0))</f>
        <v>F</v>
      </c>
      <c r="R1976" s="769"/>
      <c r="S1976" s="769" t="s">
        <v>3047</v>
      </c>
      <c r="T1976" s="369">
        <v>1</v>
      </c>
      <c r="U1976" s="369">
        <v>3.2</v>
      </c>
      <c r="V1976" s="10">
        <v>1.17E-2</v>
      </c>
      <c r="Y1976" s="769"/>
      <c r="Z1976" s="769" t="s">
        <v>3047</v>
      </c>
      <c r="AA1976" s="369">
        <v>1</v>
      </c>
      <c r="AB1976" s="369">
        <v>3.2</v>
      </c>
      <c r="AC1976" s="10">
        <v>1.17E-2</v>
      </c>
      <c r="AD1976" s="10">
        <v>1.17E-2</v>
      </c>
    </row>
    <row r="1977" spans="2:30">
      <c r="B1977" s="720"/>
      <c r="C1977" s="773" t="s">
        <v>3803</v>
      </c>
      <c r="D1977" s="773" t="s">
        <v>3792</v>
      </c>
      <c r="E1977" s="720">
        <v>1980</v>
      </c>
      <c r="F1977" s="410" t="str">
        <f>Dumpadas[[#This Row],[punto]] &amp; " "&amp;Dumpadas[[#This Row],[jornada]]&amp;" " &amp; Dumpadas[[#This Row],[N°Acop]] &amp; " " &amp; TEXT(Dumpadas[[#This Row],[fecha ]], "dd-mm-yyyy")</f>
        <v>NIVEL 974 M4 7S L31 AM 1980 02-06-2026</v>
      </c>
      <c r="G1977" s="720" t="s">
        <v>14</v>
      </c>
      <c r="H1977" s="5">
        <v>46175</v>
      </c>
      <c r="I1977" s="720">
        <v>3.2</v>
      </c>
      <c r="J1977" s="8">
        <v>1.2E-2</v>
      </c>
      <c r="K1977" s="8">
        <f>+IF(Dumpadas[[#This Row],[ley]]&gt;0.03,0.03,Dumpadas[[#This Row],[ley]])</f>
        <v>1.2E-2</v>
      </c>
      <c r="L1977" s="427"/>
      <c r="M1977" s="386">
        <v>29191</v>
      </c>
      <c r="N1977" s="386"/>
      <c r="O1977" s="7">
        <v>1.4E-2</v>
      </c>
      <c r="P1977" s="10" t="str" cm="1">
        <f t="array" ref="P1977">INDEX(Rangos!$E$3:$E$16,MATCH(1,(Dumpadas[[#This Row],[ley]]&gt;=Rangos!$B$3:$B$16)*(Dumpadas[[#This Row],[ley]]&lt;=Rangos!$C$3:$C$16),0))</f>
        <v>D</v>
      </c>
      <c r="R1977" s="769"/>
      <c r="S1977" s="769" t="s">
        <v>3048</v>
      </c>
      <c r="T1977" s="369">
        <v>1</v>
      </c>
      <c r="U1977" s="369">
        <v>3.2</v>
      </c>
      <c r="V1977" s="10">
        <v>1.6899999999999998E-2</v>
      </c>
      <c r="Y1977" s="769"/>
      <c r="Z1977" s="769" t="s">
        <v>3048</v>
      </c>
      <c r="AA1977" s="369">
        <v>1</v>
      </c>
      <c r="AB1977" s="369">
        <v>3.2</v>
      </c>
      <c r="AC1977" s="10">
        <v>1.6899999999999998E-2</v>
      </c>
      <c r="AD1977" s="10">
        <v>1.6899999999999998E-2</v>
      </c>
    </row>
    <row r="1978" spans="2:30">
      <c r="B1978" s="720"/>
      <c r="C1978" s="773" t="s">
        <v>3803</v>
      </c>
      <c r="D1978" s="773" t="s">
        <v>3792</v>
      </c>
      <c r="E1978" s="720">
        <v>1981</v>
      </c>
      <c r="F1978" s="410" t="str">
        <f>Dumpadas[[#This Row],[punto]] &amp; " "&amp;Dumpadas[[#This Row],[jornada]]&amp;" " &amp; Dumpadas[[#This Row],[N°Acop]] &amp; " " &amp; TEXT(Dumpadas[[#This Row],[fecha ]], "dd-mm-yyyy")</f>
        <v>NIVEL 974 M4 7S L31 AM 1981 02-06-2026</v>
      </c>
      <c r="G1978" s="720" t="s">
        <v>14</v>
      </c>
      <c r="H1978" s="5">
        <v>46175</v>
      </c>
      <c r="I1978" s="720">
        <v>3.2</v>
      </c>
      <c r="J1978" s="8">
        <v>1.23E-2</v>
      </c>
      <c r="K1978" s="8">
        <f>+IF(Dumpadas[[#This Row],[ley]]&gt;0.03,0.03,Dumpadas[[#This Row],[ley]])</f>
        <v>1.23E-2</v>
      </c>
      <c r="L1978" s="427"/>
      <c r="M1978" s="386">
        <v>29191</v>
      </c>
      <c r="N1978" s="386"/>
      <c r="O1978" s="7">
        <v>1.4E-2</v>
      </c>
      <c r="P1978" s="10" t="str" cm="1">
        <f t="array" ref="P1978">INDEX(Rangos!$E$3:$E$16,MATCH(1,(Dumpadas[[#This Row],[ley]]&gt;=Rangos!$B$3:$B$16)*(Dumpadas[[#This Row],[ley]]&lt;=Rangos!$C$3:$C$16),0))</f>
        <v>D</v>
      </c>
      <c r="R1978" s="769"/>
      <c r="S1978" s="769" t="s">
        <v>3049</v>
      </c>
      <c r="T1978" s="369">
        <v>1</v>
      </c>
      <c r="U1978" s="369">
        <v>3.2</v>
      </c>
      <c r="V1978" s="10">
        <v>1.32E-2</v>
      </c>
      <c r="Y1978" s="769"/>
      <c r="Z1978" s="769" t="s">
        <v>3049</v>
      </c>
      <c r="AA1978" s="369">
        <v>1</v>
      </c>
      <c r="AB1978" s="369">
        <v>3.2</v>
      </c>
      <c r="AC1978" s="10">
        <v>1.32E-2</v>
      </c>
      <c r="AD1978" s="10">
        <v>1.32E-2</v>
      </c>
    </row>
    <row r="1979" spans="2:30">
      <c r="B1979" s="720"/>
      <c r="C1979" s="773" t="s">
        <v>3803</v>
      </c>
      <c r="D1979" s="773" t="s">
        <v>3792</v>
      </c>
      <c r="E1979" s="720">
        <v>1982</v>
      </c>
      <c r="F1979" s="410" t="str">
        <f>Dumpadas[[#This Row],[punto]] &amp; " "&amp;Dumpadas[[#This Row],[jornada]]&amp;" " &amp; Dumpadas[[#This Row],[N°Acop]] &amp; " " &amp; TEXT(Dumpadas[[#This Row],[fecha ]], "dd-mm-yyyy")</f>
        <v>NIVEL 974 M4 7S L31 AM 1982 02-06-2026</v>
      </c>
      <c r="G1979" s="720" t="s">
        <v>14</v>
      </c>
      <c r="H1979" s="5">
        <v>46175</v>
      </c>
      <c r="I1979" s="720">
        <v>3.2</v>
      </c>
      <c r="J1979" s="8">
        <v>1.2200000000000001E-2</v>
      </c>
      <c r="K1979" s="8">
        <f>+IF(Dumpadas[[#This Row],[ley]]&gt;0.03,0.03,Dumpadas[[#This Row],[ley]])</f>
        <v>1.2200000000000001E-2</v>
      </c>
      <c r="L1979" s="427"/>
      <c r="M1979" s="386">
        <v>29191</v>
      </c>
      <c r="N1979" s="386"/>
      <c r="O1979" s="7">
        <v>1.4E-2</v>
      </c>
      <c r="P1979" s="10" t="str" cm="1">
        <f t="array" ref="P1979">INDEX(Rangos!$E$3:$E$16,MATCH(1,(Dumpadas[[#This Row],[ley]]&gt;=Rangos!$B$3:$B$16)*(Dumpadas[[#This Row],[ley]]&lt;=Rangos!$C$3:$C$16),0))</f>
        <v>D</v>
      </c>
      <c r="R1979" s="769"/>
      <c r="S1979" s="769" t="s">
        <v>3050</v>
      </c>
      <c r="T1979" s="369">
        <v>1</v>
      </c>
      <c r="U1979" s="369">
        <v>3.2</v>
      </c>
      <c r="V1979" s="10">
        <v>1.72E-2</v>
      </c>
      <c r="Y1979" s="769"/>
      <c r="Z1979" s="769" t="s">
        <v>3050</v>
      </c>
      <c r="AA1979" s="369">
        <v>1</v>
      </c>
      <c r="AB1979" s="369">
        <v>3.2</v>
      </c>
      <c r="AC1979" s="10">
        <v>1.72E-2</v>
      </c>
      <c r="AD1979" s="10">
        <v>1.72E-2</v>
      </c>
    </row>
    <row r="1980" spans="2:30">
      <c r="B1980" s="535"/>
      <c r="C1980" s="535" t="s">
        <v>3804</v>
      </c>
      <c r="D1980" s="535" t="s">
        <v>3792</v>
      </c>
      <c r="E1980" s="535">
        <v>1983</v>
      </c>
      <c r="F1980" s="537" t="str">
        <f>Dumpadas[[#This Row],[punto]] &amp; " "&amp;Dumpadas[[#This Row],[jornada]]&amp;" " &amp; Dumpadas[[#This Row],[N°Acop]] &amp; " " &amp; TEXT(Dumpadas[[#This Row],[fecha ]], "dd-mm-yyyy")</f>
        <v>NIVEL 974 M4 7S L32 AM 1983 02-06-2026</v>
      </c>
      <c r="G1980" s="535" t="s">
        <v>14</v>
      </c>
      <c r="H1980" s="538">
        <v>46175</v>
      </c>
      <c r="I1980" s="535">
        <v>3.2</v>
      </c>
      <c r="J1980" s="539">
        <v>1.23E-2</v>
      </c>
      <c r="K1980" s="539">
        <f>+IF(Dumpadas[[#This Row],[ley]]&gt;0.03,0.03,Dumpadas[[#This Row],[ley]])</f>
        <v>1.23E-2</v>
      </c>
      <c r="L1980" s="539"/>
      <c r="M1980" s="535">
        <v>29191</v>
      </c>
      <c r="N1980" s="535"/>
      <c r="O1980" s="539">
        <v>1.2999999999999999E-2</v>
      </c>
      <c r="P1980" s="540" t="str" cm="1">
        <f t="array" ref="P1980">INDEX(Rangos!$E$3:$E$16,MATCH(1,(Dumpadas[[#This Row],[ley]]&gt;=Rangos!$B$3:$B$16)*(Dumpadas[[#This Row],[ley]]&lt;=Rangos!$C$3:$C$16),0))</f>
        <v>D</v>
      </c>
      <c r="R1980" s="769"/>
      <c r="S1980" s="769" t="s">
        <v>3051</v>
      </c>
      <c r="T1980" s="369">
        <v>1</v>
      </c>
      <c r="U1980" s="369">
        <v>3.2</v>
      </c>
      <c r="V1980" s="10">
        <v>1.77E-2</v>
      </c>
      <c r="Y1980" s="769"/>
      <c r="Z1980" s="769" t="s">
        <v>3051</v>
      </c>
      <c r="AA1980" s="369">
        <v>1</v>
      </c>
      <c r="AB1980" s="369">
        <v>3.2</v>
      </c>
      <c r="AC1980" s="10">
        <v>1.77E-2</v>
      </c>
      <c r="AD1980" s="10">
        <v>1.77E-2</v>
      </c>
    </row>
    <row r="1981" spans="2:30">
      <c r="B1981" s="535"/>
      <c r="C1981" s="535" t="s">
        <v>3804</v>
      </c>
      <c r="D1981" s="535" t="s">
        <v>3792</v>
      </c>
      <c r="E1981" s="535">
        <v>1984</v>
      </c>
      <c r="F1981" s="537" t="str">
        <f>Dumpadas[[#This Row],[punto]] &amp; " "&amp;Dumpadas[[#This Row],[jornada]]&amp;" " &amp; Dumpadas[[#This Row],[N°Acop]] &amp; " " &amp; TEXT(Dumpadas[[#This Row],[fecha ]], "dd-mm-yyyy")</f>
        <v>NIVEL 974 M4 7S L32 AM 1984 02-06-2026</v>
      </c>
      <c r="G1981" s="535" t="s">
        <v>14</v>
      </c>
      <c r="H1981" s="538">
        <v>46175</v>
      </c>
      <c r="I1981" s="535">
        <v>3.2</v>
      </c>
      <c r="J1981" s="539">
        <v>8.6E-3</v>
      </c>
      <c r="K1981" s="539">
        <f>+IF(Dumpadas[[#This Row],[ley]]&gt;0.03,0.03,Dumpadas[[#This Row],[ley]])</f>
        <v>8.6E-3</v>
      </c>
      <c r="L1981" s="539"/>
      <c r="M1981" s="535">
        <v>29191</v>
      </c>
      <c r="N1981" s="535"/>
      <c r="O1981" s="539">
        <v>1.2999999999999999E-2</v>
      </c>
      <c r="P1981" s="540" t="str" cm="1">
        <f t="array" ref="P1981">INDEX(Rangos!$E$3:$E$16,MATCH(1,(Dumpadas[[#This Row],[ley]]&gt;=Rangos!$B$3:$B$16)*(Dumpadas[[#This Row],[ley]]&lt;=Rangos!$C$3:$C$16),0))</f>
        <v>A</v>
      </c>
      <c r="R1981" s="769"/>
      <c r="S1981" s="769" t="s">
        <v>3052</v>
      </c>
      <c r="T1981" s="369">
        <v>1</v>
      </c>
      <c r="U1981" s="369">
        <v>3.2</v>
      </c>
      <c r="V1981" s="10">
        <v>1.7899999999999999E-2</v>
      </c>
      <c r="Y1981" s="769"/>
      <c r="Z1981" s="769" t="s">
        <v>3052</v>
      </c>
      <c r="AA1981" s="369">
        <v>1</v>
      </c>
      <c r="AB1981" s="369">
        <v>3.2</v>
      </c>
      <c r="AC1981" s="10">
        <v>1.7899999999999999E-2</v>
      </c>
      <c r="AD1981" s="10">
        <v>1.7899999999999999E-2</v>
      </c>
    </row>
    <row r="1982" spans="2:30">
      <c r="B1982" s="535"/>
      <c r="C1982" s="535" t="s">
        <v>3804</v>
      </c>
      <c r="D1982" s="535" t="s">
        <v>3792</v>
      </c>
      <c r="E1982" s="535">
        <v>1985</v>
      </c>
      <c r="F1982" s="537" t="str">
        <f>Dumpadas[[#This Row],[punto]] &amp; " "&amp;Dumpadas[[#This Row],[jornada]]&amp;" " &amp; Dumpadas[[#This Row],[N°Acop]] &amp; " " &amp; TEXT(Dumpadas[[#This Row],[fecha ]], "dd-mm-yyyy")</f>
        <v>NIVEL 974 M4 7S L32 AM 1985 02-06-2026</v>
      </c>
      <c r="G1982" s="535" t="s">
        <v>14</v>
      </c>
      <c r="H1982" s="538">
        <v>46175</v>
      </c>
      <c r="I1982" s="535">
        <v>3.2</v>
      </c>
      <c r="J1982" s="539">
        <v>1.34E-2</v>
      </c>
      <c r="K1982" s="539">
        <f>+IF(Dumpadas[[#This Row],[ley]]&gt;0.03,0.03,Dumpadas[[#This Row],[ley]])</f>
        <v>1.34E-2</v>
      </c>
      <c r="L1982" s="539"/>
      <c r="M1982" s="535">
        <v>29191</v>
      </c>
      <c r="N1982" s="535"/>
      <c r="O1982" s="539">
        <v>1.2999999999999999E-2</v>
      </c>
      <c r="P1982" s="540" t="str" cm="1">
        <f t="array" ref="P1982">INDEX(Rangos!$E$3:$E$16,MATCH(1,(Dumpadas[[#This Row],[ley]]&gt;=Rangos!$B$3:$B$16)*(Dumpadas[[#This Row],[ley]]&lt;=Rangos!$C$3:$C$16),0))</f>
        <v>D</v>
      </c>
      <c r="R1982" s="769"/>
      <c r="S1982" s="769" t="s">
        <v>3053</v>
      </c>
      <c r="T1982" s="369">
        <v>1</v>
      </c>
      <c r="U1982" s="369">
        <v>3.2</v>
      </c>
      <c r="V1982" s="10">
        <v>1.34E-2</v>
      </c>
      <c r="Y1982" s="769"/>
      <c r="Z1982" s="769" t="s">
        <v>3053</v>
      </c>
      <c r="AA1982" s="369">
        <v>1</v>
      </c>
      <c r="AB1982" s="369">
        <v>3.2</v>
      </c>
      <c r="AC1982" s="10">
        <v>1.34E-2</v>
      </c>
      <c r="AD1982" s="10">
        <v>1.34E-2</v>
      </c>
    </row>
    <row r="1983" spans="2:30">
      <c r="B1983" s="535"/>
      <c r="C1983" s="535" t="s">
        <v>3804</v>
      </c>
      <c r="D1983" s="535" t="s">
        <v>3792</v>
      </c>
      <c r="E1983" s="535">
        <v>1986</v>
      </c>
      <c r="F1983" s="537" t="str">
        <f>Dumpadas[[#This Row],[punto]] &amp; " "&amp;Dumpadas[[#This Row],[jornada]]&amp;" " &amp; Dumpadas[[#This Row],[N°Acop]] &amp; " " &amp; TEXT(Dumpadas[[#This Row],[fecha ]], "dd-mm-yyyy")</f>
        <v>NIVEL 974 M4 7S L32 AM 1986 02-06-2026</v>
      </c>
      <c r="G1983" s="535" t="s">
        <v>14</v>
      </c>
      <c r="H1983" s="538">
        <v>46175</v>
      </c>
      <c r="I1983" s="535">
        <v>3.2</v>
      </c>
      <c r="J1983" s="539">
        <v>9.7999999999999997E-3</v>
      </c>
      <c r="K1983" s="539">
        <f>+IF(Dumpadas[[#This Row],[ley]]&gt;0.03,0.03,Dumpadas[[#This Row],[ley]])</f>
        <v>9.7999999999999997E-3</v>
      </c>
      <c r="L1983" s="539"/>
      <c r="M1983" s="535">
        <v>29191</v>
      </c>
      <c r="N1983" s="535"/>
      <c r="O1983" s="539">
        <v>1.2999999999999999E-2</v>
      </c>
      <c r="P1983" s="540" t="str" cm="1">
        <f t="array" ref="P1983">INDEX(Rangos!$E$3:$E$16,MATCH(1,(Dumpadas[[#This Row],[ley]]&gt;=Rangos!$B$3:$B$16)*(Dumpadas[[#This Row],[ley]]&lt;=Rangos!$C$3:$C$16),0))</f>
        <v>B</v>
      </c>
      <c r="R1983" s="769"/>
      <c r="S1983" s="769" t="s">
        <v>3054</v>
      </c>
      <c r="T1983" s="369">
        <v>1</v>
      </c>
      <c r="U1983" s="369">
        <v>3.2</v>
      </c>
      <c r="V1983" s="10">
        <v>1.54E-2</v>
      </c>
      <c r="Y1983" s="769"/>
      <c r="Z1983" s="769" t="s">
        <v>3054</v>
      </c>
      <c r="AA1983" s="369">
        <v>1</v>
      </c>
      <c r="AB1983" s="369">
        <v>3.2</v>
      </c>
      <c r="AC1983" s="10">
        <v>1.54E-2</v>
      </c>
      <c r="AD1983" s="10">
        <v>1.54E-2</v>
      </c>
    </row>
    <row r="1984" spans="2:30">
      <c r="B1984" s="535"/>
      <c r="C1984" s="535" t="s">
        <v>3804</v>
      </c>
      <c r="D1984" s="535" t="s">
        <v>3792</v>
      </c>
      <c r="E1984" s="535">
        <v>1987</v>
      </c>
      <c r="F1984" s="537" t="str">
        <f>Dumpadas[[#This Row],[punto]] &amp; " "&amp;Dumpadas[[#This Row],[jornada]]&amp;" " &amp; Dumpadas[[#This Row],[N°Acop]] &amp; " " &amp; TEXT(Dumpadas[[#This Row],[fecha ]], "dd-mm-yyyy")</f>
        <v>NIVEL 974 M4 7S L32 AM 1987 02-06-2026</v>
      </c>
      <c r="G1984" s="535" t="s">
        <v>14</v>
      </c>
      <c r="H1984" s="538">
        <v>46175</v>
      </c>
      <c r="I1984" s="535">
        <v>3.2</v>
      </c>
      <c r="J1984" s="539">
        <v>1.06E-2</v>
      </c>
      <c r="K1984" s="539">
        <f>+IF(Dumpadas[[#This Row],[ley]]&gt;0.03,0.03,Dumpadas[[#This Row],[ley]])</f>
        <v>1.06E-2</v>
      </c>
      <c r="L1984" s="539"/>
      <c r="M1984" s="535">
        <v>29191</v>
      </c>
      <c r="N1984" s="535"/>
      <c r="O1984" s="539">
        <v>1.2999999999999999E-2</v>
      </c>
      <c r="P1984" s="540" t="str" cm="1">
        <f t="array" ref="P1984">INDEX(Rangos!$E$3:$E$16,MATCH(1,(Dumpadas[[#This Row],[ley]]&gt;=Rangos!$B$3:$B$16)*(Dumpadas[[#This Row],[ley]]&lt;=Rangos!$C$3:$C$16),0))</f>
        <v>C</v>
      </c>
      <c r="R1984" s="769"/>
      <c r="S1984" s="769" t="s">
        <v>3055</v>
      </c>
      <c r="T1984" s="369">
        <v>1</v>
      </c>
      <c r="U1984" s="369">
        <v>3.2</v>
      </c>
      <c r="V1984" s="10">
        <v>1.2200000000000001E-2</v>
      </c>
      <c r="Y1984" s="769"/>
      <c r="Z1984" s="769" t="s">
        <v>3055</v>
      </c>
      <c r="AA1984" s="369">
        <v>1</v>
      </c>
      <c r="AB1984" s="369">
        <v>3.2</v>
      </c>
      <c r="AC1984" s="10">
        <v>1.2200000000000001E-2</v>
      </c>
      <c r="AD1984" s="10">
        <v>1.2200000000000001E-2</v>
      </c>
    </row>
    <row r="1985" spans="2:30">
      <c r="B1985" s="535"/>
      <c r="C1985" s="535" t="s">
        <v>3804</v>
      </c>
      <c r="D1985" s="535" t="s">
        <v>3792</v>
      </c>
      <c r="E1985" s="535">
        <v>1988</v>
      </c>
      <c r="F1985" s="537" t="str">
        <f>Dumpadas[[#This Row],[punto]] &amp; " "&amp;Dumpadas[[#This Row],[jornada]]&amp;" " &amp; Dumpadas[[#This Row],[N°Acop]] &amp; " " &amp; TEXT(Dumpadas[[#This Row],[fecha ]], "dd-mm-yyyy")</f>
        <v>NIVEL 974 M4 7S L32 AM 1988 02-06-2026</v>
      </c>
      <c r="G1985" s="535" t="s">
        <v>14</v>
      </c>
      <c r="H1985" s="538">
        <v>46175</v>
      </c>
      <c r="I1985" s="535">
        <v>3.2</v>
      </c>
      <c r="J1985" s="539">
        <v>9.2999999999999992E-3</v>
      </c>
      <c r="K1985" s="539">
        <f>+IF(Dumpadas[[#This Row],[ley]]&gt;0.03,0.03,Dumpadas[[#This Row],[ley]])</f>
        <v>9.2999999999999992E-3</v>
      </c>
      <c r="L1985" s="539"/>
      <c r="M1985" s="535">
        <v>29192</v>
      </c>
      <c r="N1985" s="535"/>
      <c r="O1985" s="539">
        <v>1.2999999999999999E-2</v>
      </c>
      <c r="P1985" s="540" t="str" cm="1">
        <f t="array" ref="P1985">INDEX(Rangos!$E$3:$E$16,MATCH(1,(Dumpadas[[#This Row],[ley]]&gt;=Rangos!$B$3:$B$16)*(Dumpadas[[#This Row],[ley]]&lt;=Rangos!$C$3:$C$16),0))</f>
        <v>B</v>
      </c>
      <c r="R1985" s="769"/>
      <c r="S1985" s="769" t="s">
        <v>3056</v>
      </c>
      <c r="T1985" s="369">
        <v>1</v>
      </c>
      <c r="U1985" s="369">
        <v>3.2</v>
      </c>
      <c r="V1985" s="10">
        <v>1.2699999999999999E-2</v>
      </c>
      <c r="Y1985" s="769"/>
      <c r="Z1985" s="769" t="s">
        <v>3056</v>
      </c>
      <c r="AA1985" s="369">
        <v>1</v>
      </c>
      <c r="AB1985" s="369">
        <v>3.2</v>
      </c>
      <c r="AC1985" s="10">
        <v>1.2699999999999999E-2</v>
      </c>
      <c r="AD1985" s="10">
        <v>1.2699999999999999E-2</v>
      </c>
    </row>
    <row r="1986" spans="2:30">
      <c r="B1986" s="535"/>
      <c r="C1986" s="535" t="s">
        <v>3804</v>
      </c>
      <c r="D1986" s="535" t="s">
        <v>3792</v>
      </c>
      <c r="E1986" s="535">
        <v>1989</v>
      </c>
      <c r="F1986" s="537" t="str">
        <f>Dumpadas[[#This Row],[punto]] &amp; " "&amp;Dumpadas[[#This Row],[jornada]]&amp;" " &amp; Dumpadas[[#This Row],[N°Acop]] &amp; " " &amp; TEXT(Dumpadas[[#This Row],[fecha ]], "dd-mm-yyyy")</f>
        <v>NIVEL 974 M4 7S L32 AM 1989 02-06-2026</v>
      </c>
      <c r="G1986" s="535" t="s">
        <v>14</v>
      </c>
      <c r="H1986" s="538">
        <v>46175</v>
      </c>
      <c r="I1986" s="535">
        <v>3.2</v>
      </c>
      <c r="J1986" s="539">
        <v>9.5999999999999992E-3</v>
      </c>
      <c r="K1986" s="539">
        <f>+IF(Dumpadas[[#This Row],[ley]]&gt;0.03,0.03,Dumpadas[[#This Row],[ley]])</f>
        <v>9.5999999999999992E-3</v>
      </c>
      <c r="L1986" s="539"/>
      <c r="M1986" s="535">
        <v>29192</v>
      </c>
      <c r="N1986" s="535"/>
      <c r="O1986" s="539">
        <v>1.2999999999999999E-2</v>
      </c>
      <c r="P1986" s="540" t="str" cm="1">
        <f t="array" ref="P1986">INDEX(Rangos!$E$3:$E$16,MATCH(1,(Dumpadas[[#This Row],[ley]]&gt;=Rangos!$B$3:$B$16)*(Dumpadas[[#This Row],[ley]]&lt;=Rangos!$C$3:$C$16),0))</f>
        <v>B</v>
      </c>
      <c r="R1986" s="769"/>
      <c r="S1986" s="769" t="s">
        <v>3057</v>
      </c>
      <c r="T1986" s="369">
        <v>1</v>
      </c>
      <c r="U1986" s="369">
        <v>3.2</v>
      </c>
      <c r="V1986" s="10">
        <v>1.2200000000000001E-2</v>
      </c>
      <c r="Y1986" s="769"/>
      <c r="Z1986" s="769" t="s">
        <v>3057</v>
      </c>
      <c r="AA1986" s="369">
        <v>1</v>
      </c>
      <c r="AB1986" s="369">
        <v>3.2</v>
      </c>
      <c r="AC1986" s="10">
        <v>1.2200000000000001E-2</v>
      </c>
      <c r="AD1986" s="10">
        <v>1.2200000000000001E-2</v>
      </c>
    </row>
    <row r="1987" spans="2:30">
      <c r="B1987" s="535"/>
      <c r="C1987" s="535" t="s">
        <v>3804</v>
      </c>
      <c r="D1987" s="535" t="s">
        <v>3792</v>
      </c>
      <c r="E1987" s="535">
        <v>1990</v>
      </c>
      <c r="F1987" s="537" t="str">
        <f>Dumpadas[[#This Row],[punto]] &amp; " "&amp;Dumpadas[[#This Row],[jornada]]&amp;" " &amp; Dumpadas[[#This Row],[N°Acop]] &amp; " " &amp; TEXT(Dumpadas[[#This Row],[fecha ]], "dd-mm-yyyy")</f>
        <v>NIVEL 974 M4 7S L32 AM 1990 02-06-2026</v>
      </c>
      <c r="G1987" s="535" t="s">
        <v>14</v>
      </c>
      <c r="H1987" s="538">
        <v>46175</v>
      </c>
      <c r="I1987" s="535">
        <v>3.2</v>
      </c>
      <c r="J1987" s="539">
        <v>8.8999999999999999E-3</v>
      </c>
      <c r="K1987" s="539">
        <f>+IF(Dumpadas[[#This Row],[ley]]&gt;0.03,0.03,Dumpadas[[#This Row],[ley]])</f>
        <v>8.8999999999999999E-3</v>
      </c>
      <c r="L1987" s="539"/>
      <c r="M1987" s="535">
        <v>29192</v>
      </c>
      <c r="N1987" s="535"/>
      <c r="O1987" s="539">
        <v>1.2999999999999999E-2</v>
      </c>
      <c r="P1987" s="540" t="str" cm="1">
        <f t="array" ref="P1987">INDEX(Rangos!$E$3:$E$16,MATCH(1,(Dumpadas[[#This Row],[ley]]&gt;=Rangos!$B$3:$B$16)*(Dumpadas[[#This Row],[ley]]&lt;=Rangos!$C$3:$C$16),0))</f>
        <v>A</v>
      </c>
      <c r="R1987" s="769"/>
      <c r="S1987" s="769" t="s">
        <v>3058</v>
      </c>
      <c r="T1987" s="369">
        <v>1</v>
      </c>
      <c r="U1987" s="369">
        <v>3.2</v>
      </c>
      <c r="V1987" s="10">
        <v>9.7999999999999997E-3</v>
      </c>
      <c r="Y1987" s="769"/>
      <c r="Z1987" s="769" t="s">
        <v>3058</v>
      </c>
      <c r="AA1987" s="369">
        <v>1</v>
      </c>
      <c r="AB1987" s="369">
        <v>3.2</v>
      </c>
      <c r="AC1987" s="10">
        <v>9.7999999999999997E-3</v>
      </c>
      <c r="AD1987" s="10">
        <v>9.7999999999999997E-3</v>
      </c>
    </row>
    <row r="1988" spans="2:30">
      <c r="B1988" s="535"/>
      <c r="C1988" s="535" t="s">
        <v>3804</v>
      </c>
      <c r="D1988" s="535" t="s">
        <v>3792</v>
      </c>
      <c r="E1988" s="535">
        <v>1991</v>
      </c>
      <c r="F1988" s="537" t="str">
        <f>Dumpadas[[#This Row],[punto]] &amp; " "&amp;Dumpadas[[#This Row],[jornada]]&amp;" " &amp; Dumpadas[[#This Row],[N°Acop]] &amp; " " &amp; TEXT(Dumpadas[[#This Row],[fecha ]], "dd-mm-yyyy")</f>
        <v>NIVEL 974 M4 7S L32 AM 1991 02-06-2026</v>
      </c>
      <c r="G1988" s="535" t="s">
        <v>14</v>
      </c>
      <c r="H1988" s="538">
        <v>46175</v>
      </c>
      <c r="I1988" s="535">
        <v>3.2</v>
      </c>
      <c r="J1988" s="539">
        <v>1.0999999999999999E-2</v>
      </c>
      <c r="K1988" s="539">
        <f>+IF(Dumpadas[[#This Row],[ley]]&gt;0.03,0.03,Dumpadas[[#This Row],[ley]])</f>
        <v>1.0999999999999999E-2</v>
      </c>
      <c r="L1988" s="539"/>
      <c r="M1988" s="535">
        <v>29192</v>
      </c>
      <c r="N1988" s="535"/>
      <c r="O1988" s="539">
        <v>1.2999999999999999E-2</v>
      </c>
      <c r="P1988" s="540" t="str" cm="1">
        <f t="array" ref="P1988">INDEX(Rangos!$E$3:$E$16,MATCH(1,(Dumpadas[[#This Row],[ley]]&gt;=Rangos!$B$3:$B$16)*(Dumpadas[[#This Row],[ley]]&lt;=Rangos!$C$3:$C$16),0))</f>
        <v>C</v>
      </c>
      <c r="R1988" s="769"/>
      <c r="S1988" s="769" t="s">
        <v>3059</v>
      </c>
      <c r="T1988" s="369">
        <v>1</v>
      </c>
      <c r="U1988" s="369">
        <v>3.2</v>
      </c>
      <c r="V1988" s="10">
        <v>1.3100000000000001E-2</v>
      </c>
      <c r="Y1988" s="769"/>
      <c r="Z1988" s="769" t="s">
        <v>3059</v>
      </c>
      <c r="AA1988" s="369">
        <v>1</v>
      </c>
      <c r="AB1988" s="369">
        <v>3.2</v>
      </c>
      <c r="AC1988" s="10">
        <v>1.3100000000000001E-2</v>
      </c>
      <c r="AD1988" s="10">
        <v>1.3100000000000001E-2</v>
      </c>
    </row>
    <row r="1989" spans="2:30">
      <c r="B1989" s="535"/>
      <c r="C1989" s="535" t="s">
        <v>3804</v>
      </c>
      <c r="D1989" s="535" t="s">
        <v>3792</v>
      </c>
      <c r="E1989" s="535">
        <v>1992</v>
      </c>
      <c r="F1989" s="537" t="str">
        <f>Dumpadas[[#This Row],[punto]] &amp; " "&amp;Dumpadas[[#This Row],[jornada]]&amp;" " &amp; Dumpadas[[#This Row],[N°Acop]] &amp; " " &amp; TEXT(Dumpadas[[#This Row],[fecha ]], "dd-mm-yyyy")</f>
        <v>NIVEL 974 M4 7S L32 AM 1992 02-06-2026</v>
      </c>
      <c r="G1989" s="535" t="s">
        <v>14</v>
      </c>
      <c r="H1989" s="538">
        <v>46175</v>
      </c>
      <c r="I1989" s="535">
        <v>3.2</v>
      </c>
      <c r="J1989" s="539">
        <v>1.4500000000000001E-2</v>
      </c>
      <c r="K1989" s="539">
        <f>+IF(Dumpadas[[#This Row],[ley]]&gt;0.03,0.03,Dumpadas[[#This Row],[ley]])</f>
        <v>1.4500000000000001E-2</v>
      </c>
      <c r="L1989" s="539"/>
      <c r="M1989" s="535">
        <v>29192</v>
      </c>
      <c r="N1989" s="535"/>
      <c r="O1989" s="539">
        <v>1.2999999999999999E-2</v>
      </c>
      <c r="P1989" s="540" t="str" cm="1">
        <f t="array" ref="P1989">INDEX(Rangos!$E$3:$E$16,MATCH(1,(Dumpadas[[#This Row],[ley]]&gt;=Rangos!$B$3:$B$16)*(Dumpadas[[#This Row],[ley]]&lt;=Rangos!$C$3:$C$16),0))</f>
        <v>E</v>
      </c>
      <c r="R1989" s="769"/>
      <c r="S1989" s="769" t="s">
        <v>3060</v>
      </c>
      <c r="T1989" s="369">
        <v>1</v>
      </c>
      <c r="U1989" s="369">
        <v>3.2</v>
      </c>
      <c r="V1989" s="10">
        <v>1.0699999999999999E-2</v>
      </c>
      <c r="Y1989" s="769"/>
      <c r="Z1989" s="769" t="s">
        <v>3060</v>
      </c>
      <c r="AA1989" s="369">
        <v>1</v>
      </c>
      <c r="AB1989" s="369">
        <v>3.2</v>
      </c>
      <c r="AC1989" s="10">
        <v>1.0699999999999999E-2</v>
      </c>
      <c r="AD1989" s="10">
        <v>1.0699999999999999E-2</v>
      </c>
    </row>
    <row r="1990" spans="2:30">
      <c r="B1990" s="720"/>
      <c r="C1990" s="773" t="s">
        <v>3817</v>
      </c>
      <c r="D1990" s="773" t="s">
        <v>3792</v>
      </c>
      <c r="E1990" s="720">
        <v>1993</v>
      </c>
      <c r="F1990" s="410" t="str">
        <f>Dumpadas[[#This Row],[punto]] &amp; " "&amp;Dumpadas[[#This Row],[jornada]]&amp;" " &amp; Dumpadas[[#This Row],[N°Acop]] &amp; " " &amp; TEXT(Dumpadas[[#This Row],[fecha ]], "dd-mm-yyyy")</f>
        <v>NIVEL 974 M4 6N L33 AM 1993 02-06-2026</v>
      </c>
      <c r="G1990" s="720" t="s">
        <v>14</v>
      </c>
      <c r="H1990" s="5">
        <v>46175</v>
      </c>
      <c r="I1990" s="720">
        <v>3.2</v>
      </c>
      <c r="J1990" s="8">
        <v>1.29E-2</v>
      </c>
      <c r="K1990" s="8">
        <f>+IF(Dumpadas[[#This Row],[ley]]&gt;0.03,0.03,Dumpadas[[#This Row],[ley]])</f>
        <v>1.29E-2</v>
      </c>
      <c r="L1990" s="427"/>
      <c r="M1990" s="386">
        <v>29192</v>
      </c>
      <c r="N1990" s="386"/>
      <c r="O1990" s="7">
        <v>1.6500000000000001E-2</v>
      </c>
      <c r="P1990" s="10" t="str" cm="1">
        <f t="array" ref="P1990">INDEX(Rangos!$E$3:$E$16,MATCH(1,(Dumpadas[[#This Row],[ley]]&gt;=Rangos!$B$3:$B$16)*(Dumpadas[[#This Row],[ley]]&lt;=Rangos!$C$3:$C$16),0))</f>
        <v>D</v>
      </c>
      <c r="R1990" s="769"/>
      <c r="S1990" s="769" t="s">
        <v>3061</v>
      </c>
      <c r="T1990" s="369">
        <v>1</v>
      </c>
      <c r="U1990" s="369">
        <v>3.2</v>
      </c>
      <c r="V1990" s="10">
        <v>1.1299999999999999E-2</v>
      </c>
      <c r="Y1990" s="769"/>
      <c r="Z1990" s="769" t="s">
        <v>3061</v>
      </c>
      <c r="AA1990" s="369">
        <v>1</v>
      </c>
      <c r="AB1990" s="369">
        <v>3.2</v>
      </c>
      <c r="AC1990" s="10">
        <v>1.1299999999999999E-2</v>
      </c>
      <c r="AD1990" s="10">
        <v>1.1299999999999999E-2</v>
      </c>
    </row>
    <row r="1991" spans="2:30">
      <c r="B1991" s="720"/>
      <c r="C1991" s="773" t="s">
        <v>3817</v>
      </c>
      <c r="D1991" s="773" t="s">
        <v>3792</v>
      </c>
      <c r="E1991" s="720">
        <v>1994</v>
      </c>
      <c r="F1991" s="410" t="str">
        <f>Dumpadas[[#This Row],[punto]] &amp; " "&amp;Dumpadas[[#This Row],[jornada]]&amp;" " &amp; Dumpadas[[#This Row],[N°Acop]] &amp; " " &amp; TEXT(Dumpadas[[#This Row],[fecha ]], "dd-mm-yyyy")</f>
        <v>NIVEL 974 M4 6N L33 AM 1994 02-06-2026</v>
      </c>
      <c r="G1991" s="720" t="s">
        <v>14</v>
      </c>
      <c r="H1991" s="5">
        <v>46175</v>
      </c>
      <c r="I1991" s="720">
        <v>3.2</v>
      </c>
      <c r="J1991" s="8">
        <v>1.8200000000000001E-2</v>
      </c>
      <c r="K1991" s="8">
        <f>+IF(Dumpadas[[#This Row],[ley]]&gt;0.03,0.03,Dumpadas[[#This Row],[ley]])</f>
        <v>1.8200000000000001E-2</v>
      </c>
      <c r="L1991" s="427"/>
      <c r="M1991" s="386">
        <v>29192</v>
      </c>
      <c r="N1991" s="386"/>
      <c r="O1991" s="7">
        <v>1.6500000000000001E-2</v>
      </c>
      <c r="P1991" s="10" t="str" cm="1">
        <f t="array" ref="P1991">INDEX(Rangos!$E$3:$E$16,MATCH(1,(Dumpadas[[#This Row],[ley]]&gt;=Rangos!$B$3:$B$16)*(Dumpadas[[#This Row],[ley]]&lt;=Rangos!$C$3:$C$16),0))</f>
        <v>G</v>
      </c>
      <c r="R1991" s="769"/>
      <c r="S1991" s="769" t="s">
        <v>3062</v>
      </c>
      <c r="T1991" s="369">
        <v>1</v>
      </c>
      <c r="U1991" s="369">
        <v>3.2</v>
      </c>
      <c r="V1991" s="10">
        <v>1.47E-2</v>
      </c>
      <c r="Y1991" s="769"/>
      <c r="Z1991" s="769" t="s">
        <v>3062</v>
      </c>
      <c r="AA1991" s="369">
        <v>1</v>
      </c>
      <c r="AB1991" s="369">
        <v>3.2</v>
      </c>
      <c r="AC1991" s="10">
        <v>1.47E-2</v>
      </c>
      <c r="AD1991" s="10">
        <v>1.47E-2</v>
      </c>
    </row>
    <row r="1992" spans="2:30">
      <c r="B1992" s="720"/>
      <c r="C1992" s="773" t="s">
        <v>3817</v>
      </c>
      <c r="D1992" s="773" t="s">
        <v>3792</v>
      </c>
      <c r="E1992" s="720">
        <v>1995</v>
      </c>
      <c r="F1992" s="410" t="str">
        <f>Dumpadas[[#This Row],[punto]] &amp; " "&amp;Dumpadas[[#This Row],[jornada]]&amp;" " &amp; Dumpadas[[#This Row],[N°Acop]] &amp; " " &amp; TEXT(Dumpadas[[#This Row],[fecha ]], "dd-mm-yyyy")</f>
        <v>NIVEL 974 M4 6N L33 AM 1995 02-06-2026</v>
      </c>
      <c r="G1992" s="720" t="s">
        <v>14</v>
      </c>
      <c r="H1992" s="5">
        <v>46175</v>
      </c>
      <c r="I1992" s="720">
        <v>3.2</v>
      </c>
      <c r="J1992" s="8">
        <v>1.7399999999999999E-2</v>
      </c>
      <c r="K1992" s="8">
        <f>+IF(Dumpadas[[#This Row],[ley]]&gt;0.03,0.03,Dumpadas[[#This Row],[ley]])</f>
        <v>1.7399999999999999E-2</v>
      </c>
      <c r="L1992" s="427"/>
      <c r="M1992" s="386">
        <v>29192</v>
      </c>
      <c r="N1992" s="386"/>
      <c r="O1992" s="7">
        <v>1.6500000000000001E-2</v>
      </c>
      <c r="P1992" s="10" t="str" cm="1">
        <f t="array" ref="P1992">INDEX(Rangos!$E$3:$E$16,MATCH(1,(Dumpadas[[#This Row],[ley]]&gt;=Rangos!$B$3:$B$16)*(Dumpadas[[#This Row],[ley]]&lt;=Rangos!$C$3:$C$16),0))</f>
        <v>F</v>
      </c>
      <c r="R1992" s="769"/>
      <c r="S1992" s="769" t="s">
        <v>3063</v>
      </c>
      <c r="T1992" s="369">
        <v>1</v>
      </c>
      <c r="U1992" s="369">
        <v>3.2</v>
      </c>
      <c r="V1992" s="10">
        <v>1.44E-2</v>
      </c>
      <c r="Y1992" s="769"/>
      <c r="Z1992" s="769" t="s">
        <v>3063</v>
      </c>
      <c r="AA1992" s="369">
        <v>1</v>
      </c>
      <c r="AB1992" s="369">
        <v>3.2</v>
      </c>
      <c r="AC1992" s="10">
        <v>1.44E-2</v>
      </c>
      <c r="AD1992" s="10">
        <v>1.44E-2</v>
      </c>
    </row>
    <row r="1993" spans="2:30">
      <c r="B1993" s="720"/>
      <c r="C1993" s="773" t="s">
        <v>3817</v>
      </c>
      <c r="D1993" s="773" t="s">
        <v>3792</v>
      </c>
      <c r="E1993" s="720">
        <v>1996</v>
      </c>
      <c r="F1993" s="410" t="str">
        <f>Dumpadas[[#This Row],[punto]] &amp; " "&amp;Dumpadas[[#This Row],[jornada]]&amp;" " &amp; Dumpadas[[#This Row],[N°Acop]] &amp; " " &amp; TEXT(Dumpadas[[#This Row],[fecha ]], "dd-mm-yyyy")</f>
        <v>NIVEL 974 M4 6N L33 AM 1996 02-06-2026</v>
      </c>
      <c r="G1993" s="720" t="s">
        <v>14</v>
      </c>
      <c r="H1993" s="5">
        <v>46175</v>
      </c>
      <c r="I1993" s="720">
        <v>3.2</v>
      </c>
      <c r="J1993" s="8">
        <v>1.4200000000000001E-2</v>
      </c>
      <c r="K1993" s="8">
        <f>+IF(Dumpadas[[#This Row],[ley]]&gt;0.03,0.03,Dumpadas[[#This Row],[ley]])</f>
        <v>1.4200000000000001E-2</v>
      </c>
      <c r="L1993" s="427"/>
      <c r="M1993" s="386">
        <v>29196</v>
      </c>
      <c r="N1993" s="386"/>
      <c r="O1993" s="7">
        <v>1.6500000000000001E-2</v>
      </c>
      <c r="P1993" s="10" t="str" cm="1">
        <f t="array" ref="P1993">INDEX(Rangos!$E$3:$E$16,MATCH(1,(Dumpadas[[#This Row],[ley]]&gt;=Rangos!$B$3:$B$16)*(Dumpadas[[#This Row],[ley]]&lt;=Rangos!$C$3:$C$16),0))</f>
        <v>E</v>
      </c>
      <c r="R1993" s="769"/>
      <c r="S1993" s="769" t="s">
        <v>3064</v>
      </c>
      <c r="T1993" s="369">
        <v>1</v>
      </c>
      <c r="U1993" s="369">
        <v>3.2</v>
      </c>
      <c r="V1993" s="10">
        <v>1.83E-2</v>
      </c>
      <c r="Y1993" s="769"/>
      <c r="Z1993" s="769" t="s">
        <v>3064</v>
      </c>
      <c r="AA1993" s="369">
        <v>1</v>
      </c>
      <c r="AB1993" s="369">
        <v>3.2</v>
      </c>
      <c r="AC1993" s="10">
        <v>1.83E-2</v>
      </c>
      <c r="AD1993" s="10">
        <v>1.83E-2</v>
      </c>
    </row>
    <row r="1994" spans="2:30">
      <c r="B1994" s="720"/>
      <c r="C1994" s="773" t="s">
        <v>3817</v>
      </c>
      <c r="D1994" s="773" t="s">
        <v>3792</v>
      </c>
      <c r="E1994" s="720">
        <v>1997</v>
      </c>
      <c r="F1994" s="410" t="str">
        <f>Dumpadas[[#This Row],[punto]] &amp; " "&amp;Dumpadas[[#This Row],[jornada]]&amp;" " &amp; Dumpadas[[#This Row],[N°Acop]] &amp; " " &amp; TEXT(Dumpadas[[#This Row],[fecha ]], "dd-mm-yyyy")</f>
        <v>NIVEL 974 M4 6N L33 AM 1997 02-06-2026</v>
      </c>
      <c r="G1994" s="720" t="s">
        <v>14</v>
      </c>
      <c r="H1994" s="5">
        <v>46175</v>
      </c>
      <c r="I1994" s="720">
        <v>3.2</v>
      </c>
      <c r="J1994" s="8">
        <v>1.89E-2</v>
      </c>
      <c r="K1994" s="8">
        <f>+IF(Dumpadas[[#This Row],[ley]]&gt;0.03,0.03,Dumpadas[[#This Row],[ley]])</f>
        <v>1.89E-2</v>
      </c>
      <c r="L1994" s="427"/>
      <c r="M1994" s="386">
        <v>29196</v>
      </c>
      <c r="N1994" s="386"/>
      <c r="O1994" s="7">
        <v>1.6500000000000001E-2</v>
      </c>
      <c r="P1994" s="10" t="str" cm="1">
        <f t="array" ref="P1994">INDEX(Rangos!$E$3:$E$16,MATCH(1,(Dumpadas[[#This Row],[ley]]&gt;=Rangos!$B$3:$B$16)*(Dumpadas[[#This Row],[ley]]&lt;=Rangos!$C$3:$C$16),0))</f>
        <v>G</v>
      </c>
      <c r="R1994" s="769"/>
      <c r="S1994" s="769" t="s">
        <v>3065</v>
      </c>
      <c r="T1994" s="369">
        <v>1</v>
      </c>
      <c r="U1994" s="369">
        <v>3.2</v>
      </c>
      <c r="V1994" s="10">
        <v>1.0699999999999999E-2</v>
      </c>
      <c r="Y1994" s="769"/>
      <c r="Z1994" s="769" t="s">
        <v>3065</v>
      </c>
      <c r="AA1994" s="369">
        <v>1</v>
      </c>
      <c r="AB1994" s="369">
        <v>3.2</v>
      </c>
      <c r="AC1994" s="10">
        <v>1.0699999999999999E-2</v>
      </c>
      <c r="AD1994" s="10">
        <v>1.0699999999999999E-2</v>
      </c>
    </row>
    <row r="1995" spans="2:30">
      <c r="B1995" s="720"/>
      <c r="C1995" s="773" t="s">
        <v>3817</v>
      </c>
      <c r="D1995" s="773" t="s">
        <v>3792</v>
      </c>
      <c r="E1995" s="720">
        <v>1998</v>
      </c>
      <c r="F1995" s="410" t="str">
        <f>Dumpadas[[#This Row],[punto]] &amp; " "&amp;Dumpadas[[#This Row],[jornada]]&amp;" " &amp; Dumpadas[[#This Row],[N°Acop]] &amp; " " &amp; TEXT(Dumpadas[[#This Row],[fecha ]], "dd-mm-yyyy")</f>
        <v>NIVEL 974 M4 6N L33 AM 1998 02-06-2026</v>
      </c>
      <c r="G1995" s="720" t="s">
        <v>14</v>
      </c>
      <c r="H1995" s="5">
        <v>46175</v>
      </c>
      <c r="I1995" s="720">
        <v>3.2</v>
      </c>
      <c r="J1995" s="8">
        <v>1.2E-2</v>
      </c>
      <c r="K1995" s="8">
        <f>+IF(Dumpadas[[#This Row],[ley]]&gt;0.03,0.03,Dumpadas[[#This Row],[ley]])</f>
        <v>1.2E-2</v>
      </c>
      <c r="L1995" s="427"/>
      <c r="M1995" s="386">
        <v>29196</v>
      </c>
      <c r="N1995" s="386"/>
      <c r="O1995" s="7">
        <v>1.6500000000000001E-2</v>
      </c>
      <c r="P1995" s="10" t="str" cm="1">
        <f t="array" ref="P1995">INDEX(Rangos!$E$3:$E$16,MATCH(1,(Dumpadas[[#This Row],[ley]]&gt;=Rangos!$B$3:$B$16)*(Dumpadas[[#This Row],[ley]]&lt;=Rangos!$C$3:$C$16),0))</f>
        <v>D</v>
      </c>
      <c r="R1995" s="769"/>
      <c r="S1995" s="769" t="s">
        <v>3066</v>
      </c>
      <c r="T1995" s="369">
        <v>1</v>
      </c>
      <c r="U1995" s="369">
        <v>3.2</v>
      </c>
      <c r="V1995" s="10">
        <v>1.2699999999999999E-2</v>
      </c>
      <c r="Y1995" s="769"/>
      <c r="Z1995" s="769" t="s">
        <v>3066</v>
      </c>
      <c r="AA1995" s="369">
        <v>1</v>
      </c>
      <c r="AB1995" s="369">
        <v>3.2</v>
      </c>
      <c r="AC1995" s="10">
        <v>1.2699999999999999E-2</v>
      </c>
      <c r="AD1995" s="10">
        <v>1.2699999999999999E-2</v>
      </c>
    </row>
    <row r="1996" spans="2:30">
      <c r="B1996" s="720"/>
      <c r="C1996" s="773" t="s">
        <v>3817</v>
      </c>
      <c r="D1996" s="773" t="s">
        <v>3792</v>
      </c>
      <c r="E1996" s="720">
        <v>1999</v>
      </c>
      <c r="F1996" s="410" t="str">
        <f>Dumpadas[[#This Row],[punto]] &amp; " "&amp;Dumpadas[[#This Row],[jornada]]&amp;" " &amp; Dumpadas[[#This Row],[N°Acop]] &amp; " " &amp; TEXT(Dumpadas[[#This Row],[fecha ]], "dd-mm-yyyy")</f>
        <v>NIVEL 974 M4 6N L33 AM 1999 02-06-2026</v>
      </c>
      <c r="G1996" s="720" t="s">
        <v>14</v>
      </c>
      <c r="H1996" s="5">
        <v>46175</v>
      </c>
      <c r="I1996" s="720">
        <v>3.2</v>
      </c>
      <c r="J1996" s="8">
        <v>1.89E-2</v>
      </c>
      <c r="K1996" s="8">
        <f>+IF(Dumpadas[[#This Row],[ley]]&gt;0.03,0.03,Dumpadas[[#This Row],[ley]])</f>
        <v>1.89E-2</v>
      </c>
      <c r="L1996" s="427"/>
      <c r="M1996" s="386">
        <v>29196</v>
      </c>
      <c r="N1996" s="386"/>
      <c r="O1996" s="7">
        <v>1.6500000000000001E-2</v>
      </c>
      <c r="P1996" s="10" t="str" cm="1">
        <f t="array" ref="P1996">INDEX(Rangos!$E$3:$E$16,MATCH(1,(Dumpadas[[#This Row],[ley]]&gt;=Rangos!$B$3:$B$16)*(Dumpadas[[#This Row],[ley]]&lt;=Rangos!$C$3:$C$16),0))</f>
        <v>G</v>
      </c>
      <c r="R1996" s="769"/>
      <c r="S1996" s="769" t="s">
        <v>3067</v>
      </c>
      <c r="T1996" s="369">
        <v>1</v>
      </c>
      <c r="U1996" s="369">
        <v>3.2</v>
      </c>
      <c r="V1996" s="10">
        <v>1.9199999999999998E-2</v>
      </c>
      <c r="Y1996" s="769"/>
      <c r="Z1996" s="769" t="s">
        <v>3067</v>
      </c>
      <c r="AA1996" s="369">
        <v>1</v>
      </c>
      <c r="AB1996" s="369">
        <v>3.2</v>
      </c>
      <c r="AC1996" s="10">
        <v>1.9199999999999998E-2</v>
      </c>
      <c r="AD1996" s="10">
        <v>1.9199999999999998E-2</v>
      </c>
    </row>
    <row r="1997" spans="2:30">
      <c r="B1997" s="720"/>
      <c r="C1997" s="773" t="s">
        <v>3817</v>
      </c>
      <c r="D1997" s="773" t="s">
        <v>3792</v>
      </c>
      <c r="E1997" s="720">
        <v>2000</v>
      </c>
      <c r="F1997" s="410" t="str">
        <f>Dumpadas[[#This Row],[punto]] &amp; " "&amp;Dumpadas[[#This Row],[jornada]]&amp;" " &amp; Dumpadas[[#This Row],[N°Acop]] &amp; " " &amp; TEXT(Dumpadas[[#This Row],[fecha ]], "dd-mm-yyyy")</f>
        <v>NIVEL 974 M4 6N L33 AM 2000 02-06-2026</v>
      </c>
      <c r="G1997" s="720" t="s">
        <v>14</v>
      </c>
      <c r="H1997" s="5">
        <v>46175</v>
      </c>
      <c r="I1997" s="720">
        <v>3.2</v>
      </c>
      <c r="J1997" s="8">
        <v>1.77E-2</v>
      </c>
      <c r="K1997" s="8">
        <f>+IF(Dumpadas[[#This Row],[ley]]&gt;0.03,0.03,Dumpadas[[#This Row],[ley]])</f>
        <v>1.77E-2</v>
      </c>
      <c r="L1997" s="427"/>
      <c r="M1997" s="386">
        <v>29196</v>
      </c>
      <c r="N1997" s="386"/>
      <c r="O1997" s="7">
        <v>1.6500000000000001E-2</v>
      </c>
      <c r="P1997" s="10" t="str" cm="1">
        <f t="array" ref="P1997">INDEX(Rangos!$E$3:$E$16,MATCH(1,(Dumpadas[[#This Row],[ley]]&gt;=Rangos!$B$3:$B$16)*(Dumpadas[[#This Row],[ley]]&lt;=Rangos!$C$3:$C$16),0))</f>
        <v>G</v>
      </c>
      <c r="R1997" s="769"/>
      <c r="S1997" s="769" t="s">
        <v>3068</v>
      </c>
      <c r="T1997" s="369">
        <v>1</v>
      </c>
      <c r="U1997" s="369">
        <v>3.2</v>
      </c>
      <c r="V1997" s="10">
        <v>1.54E-2</v>
      </c>
      <c r="Y1997" s="769"/>
      <c r="Z1997" s="769" t="s">
        <v>3068</v>
      </c>
      <c r="AA1997" s="369">
        <v>1</v>
      </c>
      <c r="AB1997" s="369">
        <v>3.2</v>
      </c>
      <c r="AC1997" s="10">
        <v>1.54E-2</v>
      </c>
      <c r="AD1997" s="10">
        <v>1.54E-2</v>
      </c>
    </row>
    <row r="1998" spans="2:30">
      <c r="B1998" s="720"/>
      <c r="C1998" s="773" t="s">
        <v>3817</v>
      </c>
      <c r="D1998" s="773" t="s">
        <v>3792</v>
      </c>
      <c r="E1998" s="720">
        <v>2001</v>
      </c>
      <c r="F1998" s="410" t="str">
        <f>Dumpadas[[#This Row],[punto]] &amp; " "&amp;Dumpadas[[#This Row],[jornada]]&amp;" " &amp; Dumpadas[[#This Row],[N°Acop]] &amp; " " &amp; TEXT(Dumpadas[[#This Row],[fecha ]], "dd-mm-yyyy")</f>
        <v>NIVEL 974 M4 6N L33 AM 2001 02-06-2026</v>
      </c>
      <c r="G1998" s="720" t="s">
        <v>14</v>
      </c>
      <c r="H1998" s="5">
        <v>46175</v>
      </c>
      <c r="I1998" s="720">
        <v>3.2</v>
      </c>
      <c r="J1998" s="8">
        <v>2.07E-2</v>
      </c>
      <c r="K1998" s="8">
        <f>+IF(Dumpadas[[#This Row],[ley]]&gt;0.03,0.03,Dumpadas[[#This Row],[ley]])</f>
        <v>2.07E-2</v>
      </c>
      <c r="L1998" s="427"/>
      <c r="M1998" s="386">
        <v>29196</v>
      </c>
      <c r="N1998" s="386"/>
      <c r="O1998" s="7">
        <v>1.6500000000000001E-2</v>
      </c>
      <c r="P1998" s="10" t="str" cm="1">
        <f t="array" ref="P1998">INDEX(Rangos!$E$3:$E$16,MATCH(1,(Dumpadas[[#This Row],[ley]]&gt;=Rangos!$B$3:$B$16)*(Dumpadas[[#This Row],[ley]]&lt;=Rangos!$C$3:$C$16),0))</f>
        <v>H</v>
      </c>
      <c r="R1998" s="769"/>
      <c r="S1998" s="769" t="s">
        <v>3069</v>
      </c>
      <c r="T1998" s="369">
        <v>1</v>
      </c>
      <c r="U1998" s="369">
        <v>3.2</v>
      </c>
      <c r="V1998" s="10">
        <v>1.44E-2</v>
      </c>
      <c r="Y1998" s="769"/>
      <c r="Z1998" s="769" t="s">
        <v>3069</v>
      </c>
      <c r="AA1998" s="369">
        <v>1</v>
      </c>
      <c r="AB1998" s="369">
        <v>3.2</v>
      </c>
      <c r="AC1998" s="10">
        <v>1.44E-2</v>
      </c>
      <c r="AD1998" s="10">
        <v>1.44E-2</v>
      </c>
    </row>
    <row r="1999" spans="2:30">
      <c r="B1999" s="720"/>
      <c r="C1999" s="773" t="s">
        <v>3817</v>
      </c>
      <c r="D1999" s="773" t="s">
        <v>3792</v>
      </c>
      <c r="E1999" s="720">
        <v>2002</v>
      </c>
      <c r="F1999" s="410" t="str">
        <f>Dumpadas[[#This Row],[punto]] &amp; " "&amp;Dumpadas[[#This Row],[jornada]]&amp;" " &amp; Dumpadas[[#This Row],[N°Acop]] &amp; " " &amp; TEXT(Dumpadas[[#This Row],[fecha ]], "dd-mm-yyyy")</f>
        <v>NIVEL 974 M4 6N L33 AM 2002 02-06-2026</v>
      </c>
      <c r="G1999" s="720" t="s">
        <v>14</v>
      </c>
      <c r="H1999" s="5">
        <v>46175</v>
      </c>
      <c r="I1999" s="720">
        <v>3.2</v>
      </c>
      <c r="J1999" s="8">
        <v>2.0400000000000001E-2</v>
      </c>
      <c r="K1999" s="8">
        <f>+IF(Dumpadas[[#This Row],[ley]]&gt;0.03,0.03,Dumpadas[[#This Row],[ley]])</f>
        <v>2.0400000000000001E-2</v>
      </c>
      <c r="L1999" s="427"/>
      <c r="M1999" s="386">
        <v>29196</v>
      </c>
      <c r="N1999" s="386"/>
      <c r="O1999" s="7">
        <v>1.6500000000000001E-2</v>
      </c>
      <c r="P1999" s="10" t="str" cm="1">
        <f t="array" ref="P1999">INDEX(Rangos!$E$3:$E$16,MATCH(1,(Dumpadas[[#This Row],[ley]]&gt;=Rangos!$B$3:$B$16)*(Dumpadas[[#This Row],[ley]]&lt;=Rangos!$C$3:$C$16),0))</f>
        <v>H</v>
      </c>
      <c r="R1999" s="769"/>
      <c r="S1999" s="769" t="s">
        <v>3070</v>
      </c>
      <c r="T1999" s="369">
        <v>1</v>
      </c>
      <c r="U1999" s="369">
        <v>3.2</v>
      </c>
      <c r="V1999" s="10">
        <v>1.7100000000000001E-2</v>
      </c>
      <c r="Y1999" s="769"/>
      <c r="Z1999" s="769" t="s">
        <v>3070</v>
      </c>
      <c r="AA1999" s="369">
        <v>1</v>
      </c>
      <c r="AB1999" s="369">
        <v>3.2</v>
      </c>
      <c r="AC1999" s="10">
        <v>1.7100000000000001E-2</v>
      </c>
      <c r="AD1999" s="10">
        <v>1.7100000000000001E-2</v>
      </c>
    </row>
    <row r="2000" spans="2:30">
      <c r="B2000" s="535"/>
      <c r="C2000" s="535" t="s">
        <v>3804</v>
      </c>
      <c r="D2000" s="535" t="s">
        <v>3792</v>
      </c>
      <c r="E2000" s="535">
        <v>2003</v>
      </c>
      <c r="F2000" s="537" t="str">
        <f>Dumpadas[[#This Row],[punto]] &amp; " "&amp;Dumpadas[[#This Row],[jornada]]&amp;" " &amp; Dumpadas[[#This Row],[N°Acop]] &amp; " " &amp; TEXT(Dumpadas[[#This Row],[fecha ]], "dd-mm-yyyy")</f>
        <v>NIVEL 974 M4 7S L32 AM 2003 02-06-2026</v>
      </c>
      <c r="G2000" s="535" t="s">
        <v>14</v>
      </c>
      <c r="H2000" s="538">
        <v>46175</v>
      </c>
      <c r="I2000" s="535">
        <v>3.2</v>
      </c>
      <c r="J2000" s="539">
        <v>1.03E-2</v>
      </c>
      <c r="K2000" s="539">
        <f>+IF(Dumpadas[[#This Row],[ley]]&gt;0.03,0.03,Dumpadas[[#This Row],[ley]])</f>
        <v>1.03E-2</v>
      </c>
      <c r="L2000" s="539"/>
      <c r="M2000" s="535">
        <v>29197</v>
      </c>
      <c r="N2000" s="535"/>
      <c r="O2000" s="539">
        <v>1.2E-2</v>
      </c>
      <c r="P2000" s="540" t="str" cm="1">
        <f t="array" ref="P2000">INDEX(Rangos!$E$3:$E$16,MATCH(1,(Dumpadas[[#This Row],[ley]]&gt;=Rangos!$B$3:$B$16)*(Dumpadas[[#This Row],[ley]]&lt;=Rangos!$C$3:$C$16),0))</f>
        <v>B</v>
      </c>
      <c r="R2000" s="769"/>
      <c r="S2000" s="769" t="s">
        <v>3071</v>
      </c>
      <c r="T2000" s="369">
        <v>1</v>
      </c>
      <c r="U2000" s="369">
        <v>3.2</v>
      </c>
      <c r="V2000" s="10">
        <v>1.06E-2</v>
      </c>
      <c r="Y2000" s="769"/>
      <c r="Z2000" s="769" t="s">
        <v>3071</v>
      </c>
      <c r="AA2000" s="369">
        <v>1</v>
      </c>
      <c r="AB2000" s="369">
        <v>3.2</v>
      </c>
      <c r="AC2000" s="10">
        <v>1.06E-2</v>
      </c>
      <c r="AD2000" s="10">
        <v>1.06E-2</v>
      </c>
    </row>
    <row r="2001" spans="2:30">
      <c r="B2001" s="535"/>
      <c r="C2001" s="535" t="s">
        <v>3804</v>
      </c>
      <c r="D2001" s="535" t="s">
        <v>3792</v>
      </c>
      <c r="E2001" s="535">
        <v>2004</v>
      </c>
      <c r="F2001" s="537" t="str">
        <f>Dumpadas[[#This Row],[punto]] &amp; " "&amp;Dumpadas[[#This Row],[jornada]]&amp;" " &amp; Dumpadas[[#This Row],[N°Acop]] &amp; " " &amp; TEXT(Dumpadas[[#This Row],[fecha ]], "dd-mm-yyyy")</f>
        <v>NIVEL 974 M4 7S L32 AM 2004 02-06-2026</v>
      </c>
      <c r="G2001" s="535" t="s">
        <v>14</v>
      </c>
      <c r="H2001" s="538">
        <v>46175</v>
      </c>
      <c r="I2001" s="535">
        <v>3.2</v>
      </c>
      <c r="J2001" s="539">
        <v>1.4500000000000001E-2</v>
      </c>
      <c r="K2001" s="539">
        <f>+IF(Dumpadas[[#This Row],[ley]]&gt;0.03,0.03,Dumpadas[[#This Row],[ley]])</f>
        <v>1.4500000000000001E-2</v>
      </c>
      <c r="L2001" s="539"/>
      <c r="M2001" s="535">
        <v>29197</v>
      </c>
      <c r="N2001" s="535"/>
      <c r="O2001" s="539">
        <v>1.2E-2</v>
      </c>
      <c r="P2001" s="540" t="str" cm="1">
        <f t="array" ref="P2001">INDEX(Rangos!$E$3:$E$16,MATCH(1,(Dumpadas[[#This Row],[ley]]&gt;=Rangos!$B$3:$B$16)*(Dumpadas[[#This Row],[ley]]&lt;=Rangos!$C$3:$C$16),0))</f>
        <v>E</v>
      </c>
      <c r="R2001" s="769"/>
      <c r="S2001" s="769" t="s">
        <v>3072</v>
      </c>
      <c r="T2001" s="369">
        <v>1</v>
      </c>
      <c r="U2001" s="369">
        <v>3.2</v>
      </c>
      <c r="V2001" s="10">
        <v>8.6E-3</v>
      </c>
      <c r="Y2001" s="769"/>
      <c r="Z2001" s="769" t="s">
        <v>3072</v>
      </c>
      <c r="AA2001" s="369">
        <v>1</v>
      </c>
      <c r="AB2001" s="369">
        <v>3.2</v>
      </c>
      <c r="AC2001" s="10">
        <v>8.6E-3</v>
      </c>
      <c r="AD2001" s="10">
        <v>8.6E-3</v>
      </c>
    </row>
    <row r="2002" spans="2:30">
      <c r="B2002" s="535"/>
      <c r="C2002" s="535" t="s">
        <v>3804</v>
      </c>
      <c r="D2002" s="535" t="s">
        <v>3792</v>
      </c>
      <c r="E2002" s="535">
        <v>2005</v>
      </c>
      <c r="F2002" s="537" t="str">
        <f>Dumpadas[[#This Row],[punto]] &amp; " "&amp;Dumpadas[[#This Row],[jornada]]&amp;" " &amp; Dumpadas[[#This Row],[N°Acop]] &amp; " " &amp; TEXT(Dumpadas[[#This Row],[fecha ]], "dd-mm-yyyy")</f>
        <v>NIVEL 974 M4 7S L32 AM 2005 02-06-2026</v>
      </c>
      <c r="G2002" s="535" t="s">
        <v>14</v>
      </c>
      <c r="H2002" s="538">
        <v>46175</v>
      </c>
      <c r="I2002" s="535">
        <v>3.2</v>
      </c>
      <c r="J2002" s="539">
        <v>8.0999999999999996E-3</v>
      </c>
      <c r="K2002" s="539">
        <f>+IF(Dumpadas[[#This Row],[ley]]&gt;0.03,0.03,Dumpadas[[#This Row],[ley]])</f>
        <v>8.0999999999999996E-3</v>
      </c>
      <c r="L2002" s="539"/>
      <c r="M2002" s="535">
        <v>29197</v>
      </c>
      <c r="N2002" s="535"/>
      <c r="O2002" s="539">
        <v>1.2E-2</v>
      </c>
      <c r="P2002" s="540" t="str" cm="1">
        <f t="array" ref="P2002">INDEX(Rangos!$E$3:$E$16,MATCH(1,(Dumpadas[[#This Row],[ley]]&gt;=Rangos!$B$3:$B$16)*(Dumpadas[[#This Row],[ley]]&lt;=Rangos!$C$3:$C$16),0))</f>
        <v>A</v>
      </c>
      <c r="R2002" s="769"/>
      <c r="S2002" s="769" t="s">
        <v>3073</v>
      </c>
      <c r="T2002" s="369">
        <v>1</v>
      </c>
      <c r="U2002" s="369">
        <v>3.2</v>
      </c>
      <c r="V2002" s="10">
        <v>9.4999999999999998E-3</v>
      </c>
      <c r="Y2002" s="769"/>
      <c r="Z2002" s="769" t="s">
        <v>3073</v>
      </c>
      <c r="AA2002" s="369">
        <v>1</v>
      </c>
      <c r="AB2002" s="369">
        <v>3.2</v>
      </c>
      <c r="AC2002" s="10">
        <v>9.4999999999999998E-3</v>
      </c>
      <c r="AD2002" s="10">
        <v>9.4999999999999998E-3</v>
      </c>
    </row>
    <row r="2003" spans="2:30">
      <c r="B2003" s="535"/>
      <c r="C2003" s="535" t="s">
        <v>3804</v>
      </c>
      <c r="D2003" s="535" t="s">
        <v>3792</v>
      </c>
      <c r="E2003" s="535">
        <v>2006</v>
      </c>
      <c r="F2003" s="537" t="str">
        <f>Dumpadas[[#This Row],[punto]] &amp; " "&amp;Dumpadas[[#This Row],[jornada]]&amp;" " &amp; Dumpadas[[#This Row],[N°Acop]] &amp; " " &amp; TEXT(Dumpadas[[#This Row],[fecha ]], "dd-mm-yyyy")</f>
        <v>NIVEL 974 M4 7S L32 AM 2006 02-06-2026</v>
      </c>
      <c r="G2003" s="535" t="s">
        <v>14</v>
      </c>
      <c r="H2003" s="538">
        <v>46175</v>
      </c>
      <c r="I2003" s="535">
        <v>3.2</v>
      </c>
      <c r="J2003" s="539">
        <v>1.4200000000000001E-2</v>
      </c>
      <c r="K2003" s="539">
        <f>+IF(Dumpadas[[#This Row],[ley]]&gt;0.03,0.03,Dumpadas[[#This Row],[ley]])</f>
        <v>1.4200000000000001E-2</v>
      </c>
      <c r="L2003" s="539"/>
      <c r="M2003" s="535">
        <v>29197</v>
      </c>
      <c r="N2003" s="535"/>
      <c r="O2003" s="539">
        <v>1.2E-2</v>
      </c>
      <c r="P2003" s="540" t="str" cm="1">
        <f t="array" ref="P2003">INDEX(Rangos!$E$3:$E$16,MATCH(1,(Dumpadas[[#This Row],[ley]]&gt;=Rangos!$B$3:$B$16)*(Dumpadas[[#This Row],[ley]]&lt;=Rangos!$C$3:$C$16),0))</f>
        <v>E</v>
      </c>
      <c r="R2003" s="769"/>
      <c r="S2003" s="769" t="s">
        <v>3074</v>
      </c>
      <c r="T2003" s="369">
        <v>1</v>
      </c>
      <c r="U2003" s="369">
        <v>3.2</v>
      </c>
      <c r="V2003" s="10">
        <v>8.6999999999999994E-3</v>
      </c>
      <c r="Y2003" s="769"/>
      <c r="Z2003" s="769" t="s">
        <v>3074</v>
      </c>
      <c r="AA2003" s="369">
        <v>1</v>
      </c>
      <c r="AB2003" s="369">
        <v>3.2</v>
      </c>
      <c r="AC2003" s="10">
        <v>8.6999999999999994E-3</v>
      </c>
      <c r="AD2003" s="10">
        <v>8.6999999999999994E-3</v>
      </c>
    </row>
    <row r="2004" spans="2:30">
      <c r="B2004" s="535"/>
      <c r="C2004" s="535" t="s">
        <v>3804</v>
      </c>
      <c r="D2004" s="535" t="s">
        <v>3792</v>
      </c>
      <c r="E2004" s="535">
        <v>2007</v>
      </c>
      <c r="F2004" s="537" t="str">
        <f>Dumpadas[[#This Row],[punto]] &amp; " "&amp;Dumpadas[[#This Row],[jornada]]&amp;" " &amp; Dumpadas[[#This Row],[N°Acop]] &amp; " " &amp; TEXT(Dumpadas[[#This Row],[fecha ]], "dd-mm-yyyy")</f>
        <v>NIVEL 974 M4 7S L32 AM 2007 02-06-2026</v>
      </c>
      <c r="G2004" s="535" t="s">
        <v>14</v>
      </c>
      <c r="H2004" s="538">
        <v>46175</v>
      </c>
      <c r="I2004" s="535">
        <v>3.2</v>
      </c>
      <c r="J2004" s="539">
        <v>1.06E-2</v>
      </c>
      <c r="K2004" s="539">
        <f>+IF(Dumpadas[[#This Row],[ley]]&gt;0.03,0.03,Dumpadas[[#This Row],[ley]])</f>
        <v>1.06E-2</v>
      </c>
      <c r="L2004" s="539"/>
      <c r="M2004" s="535">
        <v>29197</v>
      </c>
      <c r="N2004" s="535"/>
      <c r="O2004" s="539">
        <v>1.2E-2</v>
      </c>
      <c r="P2004" s="540" t="str" cm="1">
        <f t="array" ref="P2004">INDEX(Rangos!$E$3:$E$16,MATCH(1,(Dumpadas[[#This Row],[ley]]&gt;=Rangos!$B$3:$B$16)*(Dumpadas[[#This Row],[ley]]&lt;=Rangos!$C$3:$C$16),0))</f>
        <v>C</v>
      </c>
      <c r="R2004" s="769"/>
      <c r="S2004" s="769" t="s">
        <v>3075</v>
      </c>
      <c r="T2004" s="369">
        <v>1</v>
      </c>
      <c r="U2004" s="369">
        <v>3.2</v>
      </c>
      <c r="V2004" s="10">
        <v>9.1000000000000004E-3</v>
      </c>
      <c r="Y2004" s="769"/>
      <c r="Z2004" s="769" t="s">
        <v>3075</v>
      </c>
      <c r="AA2004" s="369">
        <v>1</v>
      </c>
      <c r="AB2004" s="369">
        <v>3.2</v>
      </c>
      <c r="AC2004" s="10">
        <v>9.1000000000000004E-3</v>
      </c>
      <c r="AD2004" s="10">
        <v>9.1000000000000004E-3</v>
      </c>
    </row>
    <row r="2005" spans="2:30">
      <c r="B2005" s="535"/>
      <c r="C2005" s="535" t="s">
        <v>3804</v>
      </c>
      <c r="D2005" s="535" t="s">
        <v>3792</v>
      </c>
      <c r="E2005" s="535">
        <v>2008</v>
      </c>
      <c r="F2005" s="537" t="str">
        <f>Dumpadas[[#This Row],[punto]] &amp; " "&amp;Dumpadas[[#This Row],[jornada]]&amp;" " &amp; Dumpadas[[#This Row],[N°Acop]] &amp; " " &amp; TEXT(Dumpadas[[#This Row],[fecha ]], "dd-mm-yyyy")</f>
        <v>NIVEL 974 M4 7S L32 AM 2008 02-06-2026</v>
      </c>
      <c r="G2005" s="535" t="s">
        <v>14</v>
      </c>
      <c r="H2005" s="538">
        <v>46175</v>
      </c>
      <c r="I2005" s="535">
        <v>3.2</v>
      </c>
      <c r="J2005" s="539">
        <v>1.4E-2</v>
      </c>
      <c r="K2005" s="539">
        <f>+IF(Dumpadas[[#This Row],[ley]]&gt;0.03,0.03,Dumpadas[[#This Row],[ley]])</f>
        <v>1.4E-2</v>
      </c>
      <c r="L2005" s="539"/>
      <c r="M2005" s="535">
        <v>29197</v>
      </c>
      <c r="N2005" s="535"/>
      <c r="O2005" s="539">
        <v>1.2E-2</v>
      </c>
      <c r="P2005" s="540" t="str" cm="1">
        <f t="array" ref="P2005">INDEX(Rangos!$E$3:$E$16,MATCH(1,(Dumpadas[[#This Row],[ley]]&gt;=Rangos!$B$3:$B$16)*(Dumpadas[[#This Row],[ley]]&lt;=Rangos!$C$3:$C$16),0))</f>
        <v>E</v>
      </c>
      <c r="R2005" s="769"/>
      <c r="S2005" s="769" t="s">
        <v>3076</v>
      </c>
      <c r="T2005" s="369">
        <v>1</v>
      </c>
      <c r="U2005" s="369">
        <v>3.2</v>
      </c>
      <c r="V2005" s="10">
        <v>0.01</v>
      </c>
      <c r="Y2005" s="769"/>
      <c r="Z2005" s="769" t="s">
        <v>3076</v>
      </c>
      <c r="AA2005" s="369">
        <v>1</v>
      </c>
      <c r="AB2005" s="369">
        <v>3.2</v>
      </c>
      <c r="AC2005" s="10">
        <v>0.01</v>
      </c>
      <c r="AD2005" s="10">
        <v>0.01</v>
      </c>
    </row>
    <row r="2006" spans="2:30">
      <c r="B2006" s="535"/>
      <c r="C2006" s="535" t="s">
        <v>3804</v>
      </c>
      <c r="D2006" s="535" t="s">
        <v>3792</v>
      </c>
      <c r="E2006" s="535">
        <v>2009</v>
      </c>
      <c r="F2006" s="537" t="str">
        <f>Dumpadas[[#This Row],[punto]] &amp; " "&amp;Dumpadas[[#This Row],[jornada]]&amp;" " &amp; Dumpadas[[#This Row],[N°Acop]] &amp; " " &amp; TEXT(Dumpadas[[#This Row],[fecha ]], "dd-mm-yyyy")</f>
        <v>NIVEL 974 M4 7S L32 AM 2009 02-06-2026</v>
      </c>
      <c r="G2006" s="535" t="s">
        <v>14</v>
      </c>
      <c r="H2006" s="538">
        <v>46175</v>
      </c>
      <c r="I2006" s="535">
        <v>3.2</v>
      </c>
      <c r="J2006" s="539">
        <v>1.6400000000000001E-2</v>
      </c>
      <c r="K2006" s="539">
        <f>+IF(Dumpadas[[#This Row],[ley]]&gt;0.03,0.03,Dumpadas[[#This Row],[ley]])</f>
        <v>1.6400000000000001E-2</v>
      </c>
      <c r="L2006" s="539"/>
      <c r="M2006" s="535">
        <v>29197</v>
      </c>
      <c r="N2006" s="535"/>
      <c r="O2006" s="539">
        <v>1.2E-2</v>
      </c>
      <c r="P2006" s="540" t="str" cm="1">
        <f t="array" ref="P2006">INDEX(Rangos!$E$3:$E$16,MATCH(1,(Dumpadas[[#This Row],[ley]]&gt;=Rangos!$B$3:$B$16)*(Dumpadas[[#This Row],[ley]]&lt;=Rangos!$C$3:$C$16),0))</f>
        <v>F</v>
      </c>
      <c r="R2006" s="769"/>
      <c r="S2006" s="769" t="s">
        <v>3077</v>
      </c>
      <c r="T2006" s="369">
        <v>1</v>
      </c>
      <c r="U2006" s="369">
        <v>3.2</v>
      </c>
      <c r="V2006" s="10">
        <v>1.0500000000000001E-2</v>
      </c>
      <c r="Y2006" s="769"/>
      <c r="Z2006" s="769" t="s">
        <v>3077</v>
      </c>
      <c r="AA2006" s="369">
        <v>1</v>
      </c>
      <c r="AB2006" s="369">
        <v>3.2</v>
      </c>
      <c r="AC2006" s="10">
        <v>1.0500000000000001E-2</v>
      </c>
      <c r="AD2006" s="10">
        <v>1.0500000000000001E-2</v>
      </c>
    </row>
    <row r="2007" spans="2:30">
      <c r="B2007" s="535"/>
      <c r="C2007" s="535" t="s">
        <v>3804</v>
      </c>
      <c r="D2007" s="535" t="s">
        <v>3792</v>
      </c>
      <c r="E2007" s="535">
        <v>2010</v>
      </c>
      <c r="F2007" s="537" t="str">
        <f>Dumpadas[[#This Row],[punto]] &amp; " "&amp;Dumpadas[[#This Row],[jornada]]&amp;" " &amp; Dumpadas[[#This Row],[N°Acop]] &amp; " " &amp; TEXT(Dumpadas[[#This Row],[fecha ]], "dd-mm-yyyy")</f>
        <v>NIVEL 974 M4 7S L32 AM 2010 02-06-2026</v>
      </c>
      <c r="G2007" s="535" t="s">
        <v>14</v>
      </c>
      <c r="H2007" s="538">
        <v>46175</v>
      </c>
      <c r="I2007" s="535">
        <v>3.2</v>
      </c>
      <c r="J2007" s="539">
        <v>8.6999999999999994E-3</v>
      </c>
      <c r="K2007" s="539">
        <f>+IF(Dumpadas[[#This Row],[ley]]&gt;0.03,0.03,Dumpadas[[#This Row],[ley]])</f>
        <v>8.6999999999999994E-3</v>
      </c>
      <c r="L2007" s="539"/>
      <c r="M2007" s="535">
        <v>29197</v>
      </c>
      <c r="N2007" s="535"/>
      <c r="O2007" s="539">
        <v>1.2E-2</v>
      </c>
      <c r="P2007" s="540" t="str" cm="1">
        <f t="array" ref="P2007">INDEX(Rangos!$E$3:$E$16,MATCH(1,(Dumpadas[[#This Row],[ley]]&gt;=Rangos!$B$3:$B$16)*(Dumpadas[[#This Row],[ley]]&lt;=Rangos!$C$3:$C$16),0))</f>
        <v>A</v>
      </c>
      <c r="R2007" s="769"/>
      <c r="S2007" s="769" t="s">
        <v>3078</v>
      </c>
      <c r="T2007" s="369">
        <v>1</v>
      </c>
      <c r="U2007" s="369">
        <v>3.2</v>
      </c>
      <c r="V2007" s="10">
        <v>7.0000000000000001E-3</v>
      </c>
      <c r="Y2007" s="769"/>
      <c r="Z2007" s="769" t="s">
        <v>3078</v>
      </c>
      <c r="AA2007" s="369">
        <v>1</v>
      </c>
      <c r="AB2007" s="369">
        <v>3.2</v>
      </c>
      <c r="AC2007" s="10">
        <v>7.0000000000000001E-3</v>
      </c>
      <c r="AD2007" s="10">
        <v>7.0000000000000001E-3</v>
      </c>
    </row>
    <row r="2008" spans="2:30">
      <c r="B2008" s="720"/>
      <c r="C2008" s="773" t="s">
        <v>3814</v>
      </c>
      <c r="D2008" s="773" t="s">
        <v>3792</v>
      </c>
      <c r="E2008" s="720">
        <v>2011</v>
      </c>
      <c r="F2008" s="410" t="str">
        <f>Dumpadas[[#This Row],[punto]] &amp; " "&amp;Dumpadas[[#This Row],[jornada]]&amp;" " &amp; Dumpadas[[#This Row],[N°Acop]] &amp; " " &amp; TEXT(Dumpadas[[#This Row],[fecha ]], "dd-mm-yyyy")</f>
        <v>NIVEL 974 M4 7S L30 AM 2011 03-06-2026</v>
      </c>
      <c r="G2008" s="720" t="s">
        <v>14</v>
      </c>
      <c r="H2008" s="5">
        <v>46176</v>
      </c>
      <c r="I2008" s="720">
        <v>3.2</v>
      </c>
      <c r="J2008" s="8">
        <v>1.4999999999999999E-2</v>
      </c>
      <c r="K2008" s="8">
        <f>+IF(Dumpadas[[#This Row],[ley]]&gt;0.03,0.03,Dumpadas[[#This Row],[ley]])</f>
        <v>1.4999999999999999E-2</v>
      </c>
      <c r="L2008" s="427"/>
      <c r="M2008" s="386">
        <v>29201</v>
      </c>
      <c r="N2008" s="386"/>
      <c r="O2008" s="7">
        <v>1.6E-2</v>
      </c>
      <c r="P2008" s="10" t="str" cm="1">
        <f t="array" ref="P2008">INDEX(Rangos!$E$3:$E$16,MATCH(1,(Dumpadas[[#This Row],[ley]]&gt;=Rangos!$B$3:$B$16)*(Dumpadas[[#This Row],[ley]]&lt;=Rangos!$C$3:$C$16),0))</f>
        <v>F</v>
      </c>
      <c r="R2008" s="769"/>
      <c r="S2008" s="769" t="s">
        <v>3082</v>
      </c>
      <c r="T2008" s="369">
        <v>1</v>
      </c>
      <c r="U2008" s="369">
        <v>3.2</v>
      </c>
      <c r="V2008" s="10">
        <v>1.6299999999999999E-2</v>
      </c>
      <c r="Y2008" s="769"/>
      <c r="Z2008" s="769" t="s">
        <v>3082</v>
      </c>
      <c r="AA2008" s="369">
        <v>1</v>
      </c>
      <c r="AB2008" s="369">
        <v>3.2</v>
      </c>
      <c r="AC2008" s="10">
        <v>1.6299999999999999E-2</v>
      </c>
      <c r="AD2008" s="10">
        <v>1.6299999999999999E-2</v>
      </c>
    </row>
    <row r="2009" spans="2:30">
      <c r="B2009" s="720"/>
      <c r="C2009" s="773" t="s">
        <v>3814</v>
      </c>
      <c r="D2009" s="773" t="s">
        <v>3792</v>
      </c>
      <c r="E2009" s="720">
        <v>2012</v>
      </c>
      <c r="F2009" s="410" t="str">
        <f>Dumpadas[[#This Row],[punto]] &amp; " "&amp;Dumpadas[[#This Row],[jornada]]&amp;" " &amp; Dumpadas[[#This Row],[N°Acop]] &amp; " " &amp; TEXT(Dumpadas[[#This Row],[fecha ]], "dd-mm-yyyy")</f>
        <v>NIVEL 974 M4 7S L30 AM 2012 03-06-2026</v>
      </c>
      <c r="G2009" s="720" t="s">
        <v>14</v>
      </c>
      <c r="H2009" s="5">
        <v>46176</v>
      </c>
      <c r="I2009" s="720">
        <v>3.2</v>
      </c>
      <c r="J2009" s="8">
        <v>1.66E-2</v>
      </c>
      <c r="K2009" s="8">
        <f>+IF(Dumpadas[[#This Row],[ley]]&gt;0.03,0.03,Dumpadas[[#This Row],[ley]])</f>
        <v>1.66E-2</v>
      </c>
      <c r="L2009" s="427"/>
      <c r="M2009" s="386">
        <v>29201</v>
      </c>
      <c r="N2009" s="386"/>
      <c r="O2009" s="7">
        <v>1.6E-2</v>
      </c>
      <c r="P2009" s="10" t="str" cm="1">
        <f t="array" ref="P2009">INDEX(Rangos!$E$3:$E$16,MATCH(1,(Dumpadas[[#This Row],[ley]]&gt;=Rangos!$B$3:$B$16)*(Dumpadas[[#This Row],[ley]]&lt;=Rangos!$C$3:$C$16),0))</f>
        <v>F</v>
      </c>
      <c r="R2009" s="769"/>
      <c r="S2009" s="769" t="s">
        <v>3083</v>
      </c>
      <c r="T2009" s="369">
        <v>1</v>
      </c>
      <c r="U2009" s="369">
        <v>3.2</v>
      </c>
      <c r="V2009" s="10">
        <v>1.44E-2</v>
      </c>
      <c r="Y2009" s="769"/>
      <c r="Z2009" s="769" t="s">
        <v>3083</v>
      </c>
      <c r="AA2009" s="369">
        <v>1</v>
      </c>
      <c r="AB2009" s="369">
        <v>3.2</v>
      </c>
      <c r="AC2009" s="10">
        <v>1.44E-2</v>
      </c>
      <c r="AD2009" s="10">
        <v>1.44E-2</v>
      </c>
    </row>
    <row r="2010" spans="2:30">
      <c r="B2010" s="720"/>
      <c r="C2010" s="773" t="s">
        <v>3814</v>
      </c>
      <c r="D2010" s="773" t="s">
        <v>3792</v>
      </c>
      <c r="E2010" s="720">
        <v>2013</v>
      </c>
      <c r="F2010" s="410" t="str">
        <f>Dumpadas[[#This Row],[punto]] &amp; " "&amp;Dumpadas[[#This Row],[jornada]]&amp;" " &amp; Dumpadas[[#This Row],[N°Acop]] &amp; " " &amp; TEXT(Dumpadas[[#This Row],[fecha ]], "dd-mm-yyyy")</f>
        <v>NIVEL 974 M4 7S L30 AM 2013 03-06-2026</v>
      </c>
      <c r="G2010" s="720" t="s">
        <v>14</v>
      </c>
      <c r="H2010" s="5">
        <v>46176</v>
      </c>
      <c r="I2010" s="720">
        <v>3.2</v>
      </c>
      <c r="J2010" s="8">
        <v>1.6199999999999999E-2</v>
      </c>
      <c r="K2010" s="8">
        <f>+IF(Dumpadas[[#This Row],[ley]]&gt;0.03,0.03,Dumpadas[[#This Row],[ley]])</f>
        <v>1.6199999999999999E-2</v>
      </c>
      <c r="L2010" s="427"/>
      <c r="M2010" s="386">
        <v>29201</v>
      </c>
      <c r="N2010" s="386"/>
      <c r="O2010" s="7">
        <v>1.6E-2</v>
      </c>
      <c r="P2010" s="10" t="str" cm="1">
        <f t="array" ref="P2010">INDEX(Rangos!$E$3:$E$16,MATCH(1,(Dumpadas[[#This Row],[ley]]&gt;=Rangos!$B$3:$B$16)*(Dumpadas[[#This Row],[ley]]&lt;=Rangos!$C$3:$C$16),0))</f>
        <v>F</v>
      </c>
      <c r="R2010" s="769"/>
      <c r="S2010" s="769" t="s">
        <v>3084</v>
      </c>
      <c r="T2010" s="369">
        <v>1</v>
      </c>
      <c r="U2010" s="369">
        <v>3.2</v>
      </c>
      <c r="V2010" s="10">
        <v>1.7100000000000001E-2</v>
      </c>
      <c r="Y2010" s="769"/>
      <c r="Z2010" s="769" t="s">
        <v>3084</v>
      </c>
      <c r="AA2010" s="369">
        <v>1</v>
      </c>
      <c r="AB2010" s="369">
        <v>3.2</v>
      </c>
      <c r="AC2010" s="10">
        <v>1.7100000000000001E-2</v>
      </c>
      <c r="AD2010" s="10">
        <v>1.7100000000000001E-2</v>
      </c>
    </row>
    <row r="2011" spans="2:30">
      <c r="B2011" s="720"/>
      <c r="C2011" s="773" t="s">
        <v>3814</v>
      </c>
      <c r="D2011" s="773" t="s">
        <v>3792</v>
      </c>
      <c r="E2011" s="720">
        <v>2014</v>
      </c>
      <c r="F2011" s="410" t="str">
        <f>Dumpadas[[#This Row],[punto]] &amp; " "&amp;Dumpadas[[#This Row],[jornada]]&amp;" " &amp; Dumpadas[[#This Row],[N°Acop]] &amp; " " &amp; TEXT(Dumpadas[[#This Row],[fecha ]], "dd-mm-yyyy")</f>
        <v>NIVEL 974 M4 7S L30 AM 2014 03-06-2026</v>
      </c>
      <c r="G2011" s="720" t="s">
        <v>14</v>
      </c>
      <c r="H2011" s="5">
        <v>46176</v>
      </c>
      <c r="I2011" s="720">
        <v>3.2</v>
      </c>
      <c r="J2011" s="8">
        <v>1.32E-2</v>
      </c>
      <c r="K2011" s="8">
        <f>+IF(Dumpadas[[#This Row],[ley]]&gt;0.03,0.03,Dumpadas[[#This Row],[ley]])</f>
        <v>1.32E-2</v>
      </c>
      <c r="L2011" s="427"/>
      <c r="M2011" s="386">
        <v>29201</v>
      </c>
      <c r="N2011" s="386"/>
      <c r="O2011" s="7">
        <v>1.6E-2</v>
      </c>
      <c r="P2011" s="10" t="str" cm="1">
        <f t="array" ref="P2011">INDEX(Rangos!$E$3:$E$16,MATCH(1,(Dumpadas[[#This Row],[ley]]&gt;=Rangos!$B$3:$B$16)*(Dumpadas[[#This Row],[ley]]&lt;=Rangos!$C$3:$C$16),0))</f>
        <v>D</v>
      </c>
      <c r="R2011" s="769"/>
      <c r="S2011" s="769" t="s">
        <v>3085</v>
      </c>
      <c r="T2011" s="369">
        <v>1</v>
      </c>
      <c r="U2011" s="369">
        <v>3.2</v>
      </c>
      <c r="V2011" s="10">
        <v>1.5599999999999999E-2</v>
      </c>
      <c r="Y2011" s="769"/>
      <c r="Z2011" s="769" t="s">
        <v>3085</v>
      </c>
      <c r="AA2011" s="369">
        <v>1</v>
      </c>
      <c r="AB2011" s="369">
        <v>3.2</v>
      </c>
      <c r="AC2011" s="10">
        <v>1.5599999999999999E-2</v>
      </c>
      <c r="AD2011" s="10">
        <v>1.5599999999999999E-2</v>
      </c>
    </row>
    <row r="2012" spans="2:30">
      <c r="B2012" s="720"/>
      <c r="C2012" s="773" t="s">
        <v>3814</v>
      </c>
      <c r="D2012" s="773" t="s">
        <v>3792</v>
      </c>
      <c r="E2012" s="720">
        <v>2015</v>
      </c>
      <c r="F2012" s="410" t="str">
        <f>Dumpadas[[#This Row],[punto]] &amp; " "&amp;Dumpadas[[#This Row],[jornada]]&amp;" " &amp; Dumpadas[[#This Row],[N°Acop]] &amp; " " &amp; TEXT(Dumpadas[[#This Row],[fecha ]], "dd-mm-yyyy")</f>
        <v>NIVEL 974 M4 7S L30 AM 2015 03-06-2026</v>
      </c>
      <c r="G2012" s="720" t="s">
        <v>14</v>
      </c>
      <c r="H2012" s="5">
        <v>46176</v>
      </c>
      <c r="I2012" s="720">
        <v>3.2</v>
      </c>
      <c r="J2012" s="8">
        <v>1.47E-2</v>
      </c>
      <c r="K2012" s="8">
        <f>+IF(Dumpadas[[#This Row],[ley]]&gt;0.03,0.03,Dumpadas[[#This Row],[ley]])</f>
        <v>1.47E-2</v>
      </c>
      <c r="L2012" s="427"/>
      <c r="M2012" s="386">
        <v>29201</v>
      </c>
      <c r="N2012" s="386"/>
      <c r="O2012" s="7">
        <v>1.6E-2</v>
      </c>
      <c r="P2012" s="10" t="str" cm="1">
        <f t="array" ref="P2012">INDEX(Rangos!$E$3:$E$16,MATCH(1,(Dumpadas[[#This Row],[ley]]&gt;=Rangos!$B$3:$B$16)*(Dumpadas[[#This Row],[ley]]&lt;=Rangos!$C$3:$C$16),0))</f>
        <v>E</v>
      </c>
      <c r="R2012" s="769"/>
      <c r="S2012" s="769" t="s">
        <v>3086</v>
      </c>
      <c r="T2012" s="369">
        <v>1</v>
      </c>
      <c r="U2012" s="369">
        <v>3.2</v>
      </c>
      <c r="V2012" s="10">
        <v>1.8800000000000001E-2</v>
      </c>
      <c r="Y2012" s="769"/>
      <c r="Z2012" s="769" t="s">
        <v>3086</v>
      </c>
      <c r="AA2012" s="369">
        <v>1</v>
      </c>
      <c r="AB2012" s="369">
        <v>3.2</v>
      </c>
      <c r="AC2012" s="10">
        <v>1.8800000000000001E-2</v>
      </c>
      <c r="AD2012" s="10">
        <v>1.8800000000000001E-2</v>
      </c>
    </row>
    <row r="2013" spans="2:30">
      <c r="B2013" s="720"/>
      <c r="C2013" s="773" t="s">
        <v>3814</v>
      </c>
      <c r="D2013" s="773" t="s">
        <v>3792</v>
      </c>
      <c r="E2013" s="720">
        <v>2016</v>
      </c>
      <c r="F2013" s="410" t="str">
        <f>Dumpadas[[#This Row],[punto]] &amp; " "&amp;Dumpadas[[#This Row],[jornada]]&amp;" " &amp; Dumpadas[[#This Row],[N°Acop]] &amp; " " &amp; TEXT(Dumpadas[[#This Row],[fecha ]], "dd-mm-yyyy")</f>
        <v>NIVEL 974 M4 7S L30 AM 2016 03-06-2026</v>
      </c>
      <c r="G2013" s="720" t="s">
        <v>14</v>
      </c>
      <c r="H2013" s="5">
        <v>46176</v>
      </c>
      <c r="I2013" s="720">
        <v>3.2</v>
      </c>
      <c r="J2013" s="8">
        <v>1.32E-2</v>
      </c>
      <c r="K2013" s="8">
        <f>+IF(Dumpadas[[#This Row],[ley]]&gt;0.03,0.03,Dumpadas[[#This Row],[ley]])</f>
        <v>1.32E-2</v>
      </c>
      <c r="L2013" s="427"/>
      <c r="M2013" s="386">
        <v>29201</v>
      </c>
      <c r="N2013" s="386"/>
      <c r="O2013" s="7">
        <v>1.6E-2</v>
      </c>
      <c r="P2013" s="10" t="str" cm="1">
        <f t="array" ref="P2013">INDEX(Rangos!$E$3:$E$16,MATCH(1,(Dumpadas[[#This Row],[ley]]&gt;=Rangos!$B$3:$B$16)*(Dumpadas[[#This Row],[ley]]&lt;=Rangos!$C$3:$C$16),0))</f>
        <v>D</v>
      </c>
      <c r="R2013" s="769"/>
      <c r="S2013" s="769" t="s">
        <v>3087</v>
      </c>
      <c r="T2013" s="369">
        <v>1</v>
      </c>
      <c r="U2013" s="369">
        <v>3.2</v>
      </c>
      <c r="V2013" s="10">
        <v>1.77E-2</v>
      </c>
      <c r="Y2013" s="769"/>
      <c r="Z2013" s="769" t="s">
        <v>3087</v>
      </c>
      <c r="AA2013" s="369">
        <v>1</v>
      </c>
      <c r="AB2013" s="369">
        <v>3.2</v>
      </c>
      <c r="AC2013" s="10">
        <v>1.77E-2</v>
      </c>
      <c r="AD2013" s="10">
        <v>1.77E-2</v>
      </c>
    </row>
    <row r="2014" spans="2:30">
      <c r="B2014" s="720"/>
      <c r="C2014" s="773" t="s">
        <v>3814</v>
      </c>
      <c r="D2014" s="773" t="s">
        <v>3792</v>
      </c>
      <c r="E2014" s="720">
        <v>2017</v>
      </c>
      <c r="F2014" s="410" t="str">
        <f>Dumpadas[[#This Row],[punto]] &amp; " "&amp;Dumpadas[[#This Row],[jornada]]&amp;" " &amp; Dumpadas[[#This Row],[N°Acop]] &amp; " " &amp; TEXT(Dumpadas[[#This Row],[fecha ]], "dd-mm-yyyy")</f>
        <v>NIVEL 974 M4 7S L30 AM 2017 03-06-2026</v>
      </c>
      <c r="G2014" s="720" t="s">
        <v>14</v>
      </c>
      <c r="H2014" s="5">
        <v>46176</v>
      </c>
      <c r="I2014" s="720">
        <v>3.2</v>
      </c>
      <c r="J2014" s="8">
        <v>1.2200000000000001E-2</v>
      </c>
      <c r="K2014" s="8">
        <f>+IF(Dumpadas[[#This Row],[ley]]&gt;0.03,0.03,Dumpadas[[#This Row],[ley]])</f>
        <v>1.2200000000000001E-2</v>
      </c>
      <c r="L2014" s="427"/>
      <c r="M2014" s="386">
        <v>29203</v>
      </c>
      <c r="N2014" s="386"/>
      <c r="O2014" s="7">
        <v>1.6E-2</v>
      </c>
      <c r="P2014" s="10" t="str" cm="1">
        <f t="array" ref="P2014">INDEX(Rangos!$E$3:$E$16,MATCH(1,(Dumpadas[[#This Row],[ley]]&gt;=Rangos!$B$3:$B$16)*(Dumpadas[[#This Row],[ley]]&lt;=Rangos!$C$3:$C$16),0))</f>
        <v>D</v>
      </c>
      <c r="R2014" s="769"/>
      <c r="S2014" s="769" t="s">
        <v>3089</v>
      </c>
      <c r="T2014" s="369">
        <v>1</v>
      </c>
      <c r="U2014" s="369">
        <v>3.2</v>
      </c>
      <c r="V2014" s="10">
        <v>1.6E-2</v>
      </c>
      <c r="Y2014" s="769"/>
      <c r="Z2014" s="769" t="s">
        <v>3089</v>
      </c>
      <c r="AA2014" s="369">
        <v>1</v>
      </c>
      <c r="AB2014" s="369">
        <v>3.2</v>
      </c>
      <c r="AC2014" s="10">
        <v>1.6E-2</v>
      </c>
      <c r="AD2014" s="10">
        <v>1.6E-2</v>
      </c>
    </row>
    <row r="2015" spans="2:30">
      <c r="B2015" s="720"/>
      <c r="C2015" s="773" t="s">
        <v>3814</v>
      </c>
      <c r="D2015" s="773" t="s">
        <v>3792</v>
      </c>
      <c r="E2015" s="720">
        <v>2018</v>
      </c>
      <c r="F2015" s="410" t="str">
        <f>Dumpadas[[#This Row],[punto]] &amp; " "&amp;Dumpadas[[#This Row],[jornada]]&amp;" " &amp; Dumpadas[[#This Row],[N°Acop]] &amp; " " &amp; TEXT(Dumpadas[[#This Row],[fecha ]], "dd-mm-yyyy")</f>
        <v>NIVEL 974 M4 7S L30 AM 2018 03-06-2026</v>
      </c>
      <c r="G2015" s="720" t="s">
        <v>14</v>
      </c>
      <c r="H2015" s="5">
        <v>46176</v>
      </c>
      <c r="I2015" s="720">
        <v>3.2</v>
      </c>
      <c r="J2015" s="8">
        <v>1.03E-2</v>
      </c>
      <c r="K2015" s="8">
        <f>+IF(Dumpadas[[#This Row],[ley]]&gt;0.03,0.03,Dumpadas[[#This Row],[ley]])</f>
        <v>1.03E-2</v>
      </c>
      <c r="L2015" s="427"/>
      <c r="M2015" s="386">
        <v>29203</v>
      </c>
      <c r="N2015" s="386"/>
      <c r="O2015" s="7">
        <v>1.6E-2</v>
      </c>
      <c r="P2015" s="10" t="str" cm="1">
        <f t="array" ref="P2015">INDEX(Rangos!$E$3:$E$16,MATCH(1,(Dumpadas[[#This Row],[ley]]&gt;=Rangos!$B$3:$B$16)*(Dumpadas[[#This Row],[ley]]&lt;=Rangos!$C$3:$C$16),0))</f>
        <v>B</v>
      </c>
      <c r="R2015" s="769"/>
      <c r="S2015" s="769" t="s">
        <v>3090</v>
      </c>
      <c r="T2015" s="369">
        <v>1</v>
      </c>
      <c r="U2015" s="369">
        <v>3.2</v>
      </c>
      <c r="V2015" s="10">
        <v>1.3100000000000001E-2</v>
      </c>
      <c r="Y2015" s="769"/>
      <c r="Z2015" s="769" t="s">
        <v>3090</v>
      </c>
      <c r="AA2015" s="369">
        <v>1</v>
      </c>
      <c r="AB2015" s="369">
        <v>3.2</v>
      </c>
      <c r="AC2015" s="10">
        <v>1.3100000000000001E-2</v>
      </c>
      <c r="AD2015" s="10">
        <v>1.3100000000000001E-2</v>
      </c>
    </row>
    <row r="2016" spans="2:30">
      <c r="B2016" s="720"/>
      <c r="C2016" s="773" t="s">
        <v>3814</v>
      </c>
      <c r="D2016" s="773" t="s">
        <v>3792</v>
      </c>
      <c r="E2016" s="720">
        <v>2019</v>
      </c>
      <c r="F2016" s="410" t="str">
        <f>Dumpadas[[#This Row],[punto]] &amp; " "&amp;Dumpadas[[#This Row],[jornada]]&amp;" " &amp; Dumpadas[[#This Row],[N°Acop]] &amp; " " &amp; TEXT(Dumpadas[[#This Row],[fecha ]], "dd-mm-yyyy")</f>
        <v>NIVEL 974 M4 7S L30 AM 2019 03-06-2026</v>
      </c>
      <c r="G2016" s="720" t="s">
        <v>14</v>
      </c>
      <c r="H2016" s="5">
        <v>46176</v>
      </c>
      <c r="I2016" s="720">
        <v>3.2</v>
      </c>
      <c r="J2016" s="8">
        <v>1.7399999999999999E-2</v>
      </c>
      <c r="K2016" s="8">
        <f>+IF(Dumpadas[[#This Row],[ley]]&gt;0.03,0.03,Dumpadas[[#This Row],[ley]])</f>
        <v>1.7399999999999999E-2</v>
      </c>
      <c r="L2016" s="427"/>
      <c r="M2016" s="386">
        <v>29203</v>
      </c>
      <c r="N2016" s="386"/>
      <c r="O2016" s="7">
        <v>1.6E-2</v>
      </c>
      <c r="P2016" s="10" t="str" cm="1">
        <f t="array" ref="P2016">INDEX(Rangos!$E$3:$E$16,MATCH(1,(Dumpadas[[#This Row],[ley]]&gt;=Rangos!$B$3:$B$16)*(Dumpadas[[#This Row],[ley]]&lt;=Rangos!$C$3:$C$16),0))</f>
        <v>F</v>
      </c>
      <c r="R2016" s="769"/>
      <c r="S2016" s="769" t="s">
        <v>3091</v>
      </c>
      <c r="T2016" s="369">
        <v>1</v>
      </c>
      <c r="U2016" s="369">
        <v>3.2</v>
      </c>
      <c r="V2016" s="10">
        <v>1.3899999999999999E-2</v>
      </c>
      <c r="Y2016" s="769"/>
      <c r="Z2016" s="769" t="s">
        <v>3091</v>
      </c>
      <c r="AA2016" s="369">
        <v>1</v>
      </c>
      <c r="AB2016" s="369">
        <v>3.2</v>
      </c>
      <c r="AC2016" s="10">
        <v>1.3899999999999999E-2</v>
      </c>
      <c r="AD2016" s="10">
        <v>1.3899999999999999E-2</v>
      </c>
    </row>
    <row r="2017" spans="2:30">
      <c r="B2017" s="720"/>
      <c r="C2017" s="773" t="s">
        <v>3814</v>
      </c>
      <c r="D2017" s="773" t="s">
        <v>3792</v>
      </c>
      <c r="E2017" s="720">
        <v>2020</v>
      </c>
      <c r="F2017" s="410" t="str">
        <f>Dumpadas[[#This Row],[punto]] &amp; " "&amp;Dumpadas[[#This Row],[jornada]]&amp;" " &amp; Dumpadas[[#This Row],[N°Acop]] &amp; " " &amp; TEXT(Dumpadas[[#This Row],[fecha ]], "dd-mm-yyyy")</f>
        <v>NIVEL 974 M4 7S L30 AM 2020 03-06-2026</v>
      </c>
      <c r="G2017" s="720" t="s">
        <v>14</v>
      </c>
      <c r="H2017" s="5">
        <v>46176</v>
      </c>
      <c r="I2017" s="720">
        <v>3.2</v>
      </c>
      <c r="J2017" s="8">
        <v>1.47E-2</v>
      </c>
      <c r="K2017" s="8">
        <f>+IF(Dumpadas[[#This Row],[ley]]&gt;0.03,0.03,Dumpadas[[#This Row],[ley]])</f>
        <v>1.47E-2</v>
      </c>
      <c r="L2017" s="427"/>
      <c r="M2017" s="386">
        <v>29203</v>
      </c>
      <c r="N2017" s="386"/>
      <c r="O2017" s="7">
        <v>1.6E-2</v>
      </c>
      <c r="P2017" s="10" t="str" cm="1">
        <f t="array" ref="P2017">INDEX(Rangos!$E$3:$E$16,MATCH(1,(Dumpadas[[#This Row],[ley]]&gt;=Rangos!$B$3:$B$16)*(Dumpadas[[#This Row],[ley]]&lt;=Rangos!$C$3:$C$16),0))</f>
        <v>E</v>
      </c>
      <c r="R2017" s="769"/>
      <c r="S2017" s="769" t="s">
        <v>3092</v>
      </c>
      <c r="T2017" s="369">
        <v>1</v>
      </c>
      <c r="U2017" s="369">
        <v>3.2</v>
      </c>
      <c r="V2017" s="10">
        <v>1.6799999999999999E-2</v>
      </c>
      <c r="Y2017" s="769"/>
      <c r="Z2017" s="769" t="s">
        <v>3092</v>
      </c>
      <c r="AA2017" s="369">
        <v>1</v>
      </c>
      <c r="AB2017" s="369">
        <v>3.2</v>
      </c>
      <c r="AC2017" s="10">
        <v>1.6799999999999999E-2</v>
      </c>
      <c r="AD2017" s="10">
        <v>1.6799999999999999E-2</v>
      </c>
    </row>
    <row r="2018" spans="2:30">
      <c r="B2018" s="720"/>
      <c r="C2018" s="773" t="s">
        <v>3814</v>
      </c>
      <c r="D2018" s="773" t="s">
        <v>3792</v>
      </c>
      <c r="E2018" s="720">
        <v>2021</v>
      </c>
      <c r="F2018" s="410" t="str">
        <f>Dumpadas[[#This Row],[punto]] &amp; " "&amp;Dumpadas[[#This Row],[jornada]]&amp;" " &amp; Dumpadas[[#This Row],[N°Acop]] &amp; " " &amp; TEXT(Dumpadas[[#This Row],[fecha ]], "dd-mm-yyyy")</f>
        <v>NIVEL 974 M4 7S L30 AM 2021 03-06-2026</v>
      </c>
      <c r="G2018" s="720" t="s">
        <v>14</v>
      </c>
      <c r="H2018" s="5">
        <v>46176</v>
      </c>
      <c r="I2018" s="720">
        <v>3.2</v>
      </c>
      <c r="J2018" s="8">
        <v>1.18E-2</v>
      </c>
      <c r="K2018" s="8">
        <f>+IF(Dumpadas[[#This Row],[ley]]&gt;0.03,0.03,Dumpadas[[#This Row],[ley]])</f>
        <v>1.18E-2</v>
      </c>
      <c r="L2018" s="427"/>
      <c r="M2018" s="386">
        <v>29203</v>
      </c>
      <c r="N2018" s="386"/>
      <c r="O2018" s="7">
        <v>1.6E-2</v>
      </c>
      <c r="P2018" s="10" t="str" cm="1">
        <f t="array" ref="P2018">INDEX(Rangos!$E$3:$E$16,MATCH(1,(Dumpadas[[#This Row],[ley]]&gt;=Rangos!$B$3:$B$16)*(Dumpadas[[#This Row],[ley]]&lt;=Rangos!$C$3:$C$16),0))</f>
        <v>C</v>
      </c>
      <c r="R2018" s="769"/>
      <c r="S2018" s="769" t="s">
        <v>3093</v>
      </c>
      <c r="T2018" s="369">
        <v>1</v>
      </c>
      <c r="U2018" s="369">
        <v>3.2</v>
      </c>
      <c r="V2018" s="10">
        <v>1.55E-2</v>
      </c>
      <c r="Y2018" s="769"/>
      <c r="Z2018" s="769" t="s">
        <v>3093</v>
      </c>
      <c r="AA2018" s="369">
        <v>1</v>
      </c>
      <c r="AB2018" s="369">
        <v>3.2</v>
      </c>
      <c r="AC2018" s="10">
        <v>1.55E-2</v>
      </c>
      <c r="AD2018" s="10">
        <v>1.55E-2</v>
      </c>
    </row>
    <row r="2019" spans="2:30">
      <c r="B2019" s="535"/>
      <c r="C2019" s="535" t="s">
        <v>3817</v>
      </c>
      <c r="D2019" s="535" t="s">
        <v>3792</v>
      </c>
      <c r="E2019" s="535">
        <v>2022</v>
      </c>
      <c r="F2019" s="537" t="str">
        <f>Dumpadas[[#This Row],[punto]] &amp; " "&amp;Dumpadas[[#This Row],[jornada]]&amp;" " &amp; Dumpadas[[#This Row],[N°Acop]] &amp; " " &amp; TEXT(Dumpadas[[#This Row],[fecha ]], "dd-mm-yyyy")</f>
        <v>NIVEL 974 M4 6N L33 AM 2022 03-06-2026</v>
      </c>
      <c r="G2019" s="535" t="s">
        <v>14</v>
      </c>
      <c r="H2019" s="538">
        <v>46176</v>
      </c>
      <c r="I2019" s="535">
        <v>3.2</v>
      </c>
      <c r="J2019" s="539">
        <v>1.6400000000000001E-2</v>
      </c>
      <c r="K2019" s="539">
        <f>+IF(Dumpadas[[#This Row],[ley]]&gt;0.03,0.03,Dumpadas[[#This Row],[ley]])</f>
        <v>1.6400000000000001E-2</v>
      </c>
      <c r="L2019" s="539"/>
      <c r="M2019" s="535">
        <v>29203</v>
      </c>
      <c r="N2019" s="535"/>
      <c r="O2019" s="539">
        <v>1.7500000000000002E-2</v>
      </c>
      <c r="P2019" s="540" t="str" cm="1">
        <f t="array" ref="P2019">INDEX(Rangos!$E$3:$E$16,MATCH(1,(Dumpadas[[#This Row],[ley]]&gt;=Rangos!$B$3:$B$16)*(Dumpadas[[#This Row],[ley]]&lt;=Rangos!$C$3:$C$16),0))</f>
        <v>F</v>
      </c>
      <c r="R2019" s="769"/>
      <c r="S2019" s="769" t="s">
        <v>3094</v>
      </c>
      <c r="T2019" s="369">
        <v>1</v>
      </c>
      <c r="U2019" s="369">
        <v>3.2</v>
      </c>
      <c r="V2019" s="10">
        <v>1.5299999999999999E-2</v>
      </c>
      <c r="Y2019" s="769"/>
      <c r="Z2019" s="769" t="s">
        <v>3094</v>
      </c>
      <c r="AA2019" s="369">
        <v>1</v>
      </c>
      <c r="AB2019" s="369">
        <v>3.2</v>
      </c>
      <c r="AC2019" s="10">
        <v>1.5299999999999999E-2</v>
      </c>
      <c r="AD2019" s="10">
        <v>1.5299999999999999E-2</v>
      </c>
    </row>
    <row r="2020" spans="2:30">
      <c r="B2020" s="535"/>
      <c r="C2020" s="535" t="s">
        <v>3817</v>
      </c>
      <c r="D2020" s="535" t="s">
        <v>3792</v>
      </c>
      <c r="E2020" s="535">
        <v>2023</v>
      </c>
      <c r="F2020" s="537" t="str">
        <f>Dumpadas[[#This Row],[punto]] &amp; " "&amp;Dumpadas[[#This Row],[jornada]]&amp;" " &amp; Dumpadas[[#This Row],[N°Acop]] &amp; " " &amp; TEXT(Dumpadas[[#This Row],[fecha ]], "dd-mm-yyyy")</f>
        <v>NIVEL 974 M4 6N L33 AM 2023 03-06-2026</v>
      </c>
      <c r="G2020" s="535" t="s">
        <v>14</v>
      </c>
      <c r="H2020" s="538">
        <v>46176</v>
      </c>
      <c r="I2020" s="535">
        <v>3.2</v>
      </c>
      <c r="J2020" s="539">
        <v>1.72E-2</v>
      </c>
      <c r="K2020" s="539">
        <f>+IF(Dumpadas[[#This Row],[ley]]&gt;0.03,0.03,Dumpadas[[#This Row],[ley]])</f>
        <v>1.72E-2</v>
      </c>
      <c r="L2020" s="539"/>
      <c r="M2020" s="535">
        <v>29203</v>
      </c>
      <c r="N2020" s="535"/>
      <c r="O2020" s="539">
        <v>1.7500000000000002E-2</v>
      </c>
      <c r="P2020" s="540" t="str" cm="1">
        <f t="array" ref="P2020">INDEX(Rangos!$E$3:$E$16,MATCH(1,(Dumpadas[[#This Row],[ley]]&gt;=Rangos!$B$3:$B$16)*(Dumpadas[[#This Row],[ley]]&lt;=Rangos!$C$3:$C$16),0))</f>
        <v>F</v>
      </c>
      <c r="R2020" s="769"/>
      <c r="S2020" s="769" t="s">
        <v>3095</v>
      </c>
      <c r="T2020" s="369">
        <v>1</v>
      </c>
      <c r="U2020" s="369">
        <v>3.2</v>
      </c>
      <c r="V2020" s="10">
        <v>1.3599999999999999E-2</v>
      </c>
      <c r="Y2020" s="769"/>
      <c r="Z2020" s="769" t="s">
        <v>3095</v>
      </c>
      <c r="AA2020" s="369">
        <v>1</v>
      </c>
      <c r="AB2020" s="369">
        <v>3.2</v>
      </c>
      <c r="AC2020" s="10">
        <v>1.3599999999999999E-2</v>
      </c>
      <c r="AD2020" s="10">
        <v>1.3599999999999999E-2</v>
      </c>
    </row>
    <row r="2021" spans="2:30">
      <c r="B2021" s="535"/>
      <c r="C2021" s="535" t="s">
        <v>3817</v>
      </c>
      <c r="D2021" s="535" t="s">
        <v>3792</v>
      </c>
      <c r="E2021" s="535">
        <v>2024</v>
      </c>
      <c r="F2021" s="537" t="str">
        <f>Dumpadas[[#This Row],[punto]] &amp; " "&amp;Dumpadas[[#This Row],[jornada]]&amp;" " &amp; Dumpadas[[#This Row],[N°Acop]] &amp; " " &amp; TEXT(Dumpadas[[#This Row],[fecha ]], "dd-mm-yyyy")</f>
        <v>NIVEL 974 M4 6N L33 AM 2024 03-06-2026</v>
      </c>
      <c r="G2021" s="535" t="s">
        <v>14</v>
      </c>
      <c r="H2021" s="538">
        <v>46176</v>
      </c>
      <c r="I2021" s="535">
        <v>3.2</v>
      </c>
      <c r="J2021" s="539">
        <v>1.7000000000000001E-2</v>
      </c>
      <c r="K2021" s="539">
        <f>+IF(Dumpadas[[#This Row],[ley]]&gt;0.03,0.03,Dumpadas[[#This Row],[ley]])</f>
        <v>1.7000000000000001E-2</v>
      </c>
      <c r="L2021" s="539"/>
      <c r="M2021" s="535">
        <v>29203</v>
      </c>
      <c r="N2021" s="535"/>
      <c r="O2021" s="539">
        <v>1.7500000000000002E-2</v>
      </c>
      <c r="P2021" s="540" t="str" cm="1">
        <f t="array" ref="P2021">INDEX(Rangos!$E$3:$E$16,MATCH(1,(Dumpadas[[#This Row],[ley]]&gt;=Rangos!$B$3:$B$16)*(Dumpadas[[#This Row],[ley]]&lt;=Rangos!$C$3:$C$16),0))</f>
        <v>F</v>
      </c>
      <c r="R2021" s="769"/>
      <c r="S2021" s="769" t="s">
        <v>3096</v>
      </c>
      <c r="T2021" s="369">
        <v>1</v>
      </c>
      <c r="U2021" s="369">
        <v>3.2</v>
      </c>
      <c r="V2021" s="10">
        <v>1.2200000000000001E-2</v>
      </c>
      <c r="Y2021" s="769"/>
      <c r="Z2021" s="769" t="s">
        <v>3096</v>
      </c>
      <c r="AA2021" s="369">
        <v>1</v>
      </c>
      <c r="AB2021" s="369">
        <v>3.2</v>
      </c>
      <c r="AC2021" s="10">
        <v>1.2200000000000001E-2</v>
      </c>
      <c r="AD2021" s="10">
        <v>1.2200000000000001E-2</v>
      </c>
    </row>
    <row r="2022" spans="2:30">
      <c r="B2022" s="535"/>
      <c r="C2022" s="535" t="s">
        <v>3817</v>
      </c>
      <c r="D2022" s="535" t="s">
        <v>3792</v>
      </c>
      <c r="E2022" s="535">
        <v>2025</v>
      </c>
      <c r="F2022" s="537" t="str">
        <f>Dumpadas[[#This Row],[punto]] &amp; " "&amp;Dumpadas[[#This Row],[jornada]]&amp;" " &amp; Dumpadas[[#This Row],[N°Acop]] &amp; " " &amp; TEXT(Dumpadas[[#This Row],[fecha ]], "dd-mm-yyyy")</f>
        <v>NIVEL 974 M4 6N L33 AM 2025 03-06-2026</v>
      </c>
      <c r="G2022" s="535" t="s">
        <v>14</v>
      </c>
      <c r="H2022" s="538">
        <v>46176</v>
      </c>
      <c r="I2022" s="535">
        <v>3.2</v>
      </c>
      <c r="J2022" s="539">
        <v>1.23E-2</v>
      </c>
      <c r="K2022" s="539">
        <f>+IF(Dumpadas[[#This Row],[ley]]&gt;0.03,0.03,Dumpadas[[#This Row],[ley]])</f>
        <v>1.23E-2</v>
      </c>
      <c r="L2022" s="539"/>
      <c r="M2022" s="535">
        <v>29203</v>
      </c>
      <c r="N2022" s="535"/>
      <c r="O2022" s="539">
        <v>1.7500000000000002E-2</v>
      </c>
      <c r="P2022" s="540" t="str" cm="1">
        <f t="array" ref="P2022">INDEX(Rangos!$E$3:$E$16,MATCH(1,(Dumpadas[[#This Row],[ley]]&gt;=Rangos!$B$3:$B$16)*(Dumpadas[[#This Row],[ley]]&lt;=Rangos!$C$3:$C$16),0))</f>
        <v>D</v>
      </c>
      <c r="R2022" s="769"/>
      <c r="S2022" s="769" t="s">
        <v>3097</v>
      </c>
      <c r="T2022" s="369">
        <v>1</v>
      </c>
      <c r="U2022" s="369">
        <v>3.2</v>
      </c>
      <c r="V2022" s="10">
        <v>1.23E-2</v>
      </c>
      <c r="Y2022" s="769"/>
      <c r="Z2022" s="769" t="s">
        <v>3097</v>
      </c>
      <c r="AA2022" s="369">
        <v>1</v>
      </c>
      <c r="AB2022" s="369">
        <v>3.2</v>
      </c>
      <c r="AC2022" s="10">
        <v>1.23E-2</v>
      </c>
      <c r="AD2022" s="10">
        <v>1.23E-2</v>
      </c>
    </row>
    <row r="2023" spans="2:30">
      <c r="B2023" s="535"/>
      <c r="C2023" s="535" t="s">
        <v>3817</v>
      </c>
      <c r="D2023" s="535" t="s">
        <v>3792</v>
      </c>
      <c r="E2023" s="535">
        <v>2026</v>
      </c>
      <c r="F2023" s="537" t="str">
        <f>Dumpadas[[#This Row],[punto]] &amp; " "&amp;Dumpadas[[#This Row],[jornada]]&amp;" " &amp; Dumpadas[[#This Row],[N°Acop]] &amp; " " &amp; TEXT(Dumpadas[[#This Row],[fecha ]], "dd-mm-yyyy")</f>
        <v>NIVEL 974 M4 6N L33 AM 2026 03-06-2026</v>
      </c>
      <c r="G2023" s="535" t="s">
        <v>14</v>
      </c>
      <c r="H2023" s="538">
        <v>46176</v>
      </c>
      <c r="I2023" s="535">
        <v>3.2</v>
      </c>
      <c r="J2023" s="539">
        <v>1.5599999999999999E-2</v>
      </c>
      <c r="K2023" s="539">
        <f>+IF(Dumpadas[[#This Row],[ley]]&gt;0.03,0.03,Dumpadas[[#This Row],[ley]])</f>
        <v>1.5599999999999999E-2</v>
      </c>
      <c r="L2023" s="539"/>
      <c r="M2023" s="535">
        <v>29203</v>
      </c>
      <c r="N2023" s="535"/>
      <c r="O2023" s="539">
        <v>1.7500000000000002E-2</v>
      </c>
      <c r="P2023" s="540" t="str" cm="1">
        <f t="array" ref="P2023">INDEX(Rangos!$E$3:$E$16,MATCH(1,(Dumpadas[[#This Row],[ley]]&gt;=Rangos!$B$3:$B$16)*(Dumpadas[[#This Row],[ley]]&lt;=Rangos!$C$3:$C$16),0))</f>
        <v>F</v>
      </c>
      <c r="R2023" s="769"/>
      <c r="S2023" s="769" t="s">
        <v>3098</v>
      </c>
      <c r="T2023" s="369">
        <v>1</v>
      </c>
      <c r="U2023" s="369">
        <v>3.2</v>
      </c>
      <c r="V2023" s="10">
        <v>1.4999999999999999E-2</v>
      </c>
      <c r="Y2023" s="769"/>
      <c r="Z2023" s="769" t="s">
        <v>3098</v>
      </c>
      <c r="AA2023" s="369">
        <v>1</v>
      </c>
      <c r="AB2023" s="369">
        <v>3.2</v>
      </c>
      <c r="AC2023" s="10">
        <v>1.4999999999999999E-2</v>
      </c>
      <c r="AD2023" s="10">
        <v>1.4999999999999999E-2</v>
      </c>
    </row>
    <row r="2024" spans="2:30">
      <c r="B2024" s="535"/>
      <c r="C2024" s="535" t="s">
        <v>3817</v>
      </c>
      <c r="D2024" s="535" t="s">
        <v>3792</v>
      </c>
      <c r="E2024" s="535">
        <v>2027</v>
      </c>
      <c r="F2024" s="537" t="str">
        <f>Dumpadas[[#This Row],[punto]] &amp; " "&amp;Dumpadas[[#This Row],[jornada]]&amp;" " &amp; Dumpadas[[#This Row],[N°Acop]] &amp; " " &amp; TEXT(Dumpadas[[#This Row],[fecha ]], "dd-mm-yyyy")</f>
        <v>NIVEL 974 M4 6N L33 AM 2027 03-06-2026</v>
      </c>
      <c r="G2024" s="535" t="s">
        <v>14</v>
      </c>
      <c r="H2024" s="538">
        <v>46176</v>
      </c>
      <c r="I2024" s="535">
        <v>3.2</v>
      </c>
      <c r="J2024" s="539">
        <v>1.37E-2</v>
      </c>
      <c r="K2024" s="539">
        <f>+IF(Dumpadas[[#This Row],[ley]]&gt;0.03,0.03,Dumpadas[[#This Row],[ley]])</f>
        <v>1.37E-2</v>
      </c>
      <c r="L2024" s="539"/>
      <c r="M2024" s="535">
        <v>29203</v>
      </c>
      <c r="N2024" s="535"/>
      <c r="O2024" s="539">
        <v>1.7500000000000002E-2</v>
      </c>
      <c r="P2024" s="540" t="str" cm="1">
        <f t="array" ref="P2024">INDEX(Rangos!$E$3:$E$16,MATCH(1,(Dumpadas[[#This Row],[ley]]&gt;=Rangos!$B$3:$B$16)*(Dumpadas[[#This Row],[ley]]&lt;=Rangos!$C$3:$C$16),0))</f>
        <v>E</v>
      </c>
      <c r="R2024" s="769"/>
      <c r="S2024" s="769" t="s">
        <v>3099</v>
      </c>
      <c r="T2024" s="369">
        <v>1</v>
      </c>
      <c r="U2024" s="369">
        <v>3.2</v>
      </c>
      <c r="V2024" s="10">
        <v>1.44E-2</v>
      </c>
      <c r="Y2024" s="769"/>
      <c r="Z2024" s="769" t="s">
        <v>3099</v>
      </c>
      <c r="AA2024" s="369">
        <v>1</v>
      </c>
      <c r="AB2024" s="369">
        <v>3.2</v>
      </c>
      <c r="AC2024" s="10">
        <v>1.44E-2</v>
      </c>
      <c r="AD2024" s="10">
        <v>1.44E-2</v>
      </c>
    </row>
    <row r="2025" spans="2:30">
      <c r="B2025" s="720"/>
      <c r="C2025" s="773" t="s">
        <v>3803</v>
      </c>
      <c r="D2025" s="773" t="s">
        <v>3792</v>
      </c>
      <c r="E2025" s="720">
        <v>2028</v>
      </c>
      <c r="F2025" s="410" t="str">
        <f>Dumpadas[[#This Row],[punto]] &amp; " "&amp;Dumpadas[[#This Row],[jornada]]&amp;" " &amp; Dumpadas[[#This Row],[N°Acop]] &amp; " " &amp; TEXT(Dumpadas[[#This Row],[fecha ]], "dd-mm-yyyy")</f>
        <v>NIVEL 974 M4 7S L31 AM 2028 03-06-2026</v>
      </c>
      <c r="G2025" s="720" t="s">
        <v>14</v>
      </c>
      <c r="H2025" s="5">
        <v>46176</v>
      </c>
      <c r="I2025" s="720">
        <v>3.2</v>
      </c>
      <c r="J2025" s="8">
        <v>1.06E-2</v>
      </c>
      <c r="K2025" s="8">
        <f>+IF(Dumpadas[[#This Row],[ley]]&gt;0.03,0.03,Dumpadas[[#This Row],[ley]])</f>
        <v>1.06E-2</v>
      </c>
      <c r="L2025" s="427"/>
      <c r="M2025" s="386">
        <v>29204</v>
      </c>
      <c r="N2025" s="386"/>
      <c r="O2025" s="7">
        <v>1.4500000000000001E-2</v>
      </c>
      <c r="P2025" s="10" t="str" cm="1">
        <f t="array" ref="P2025">INDEX(Rangos!$E$3:$E$16,MATCH(1,(Dumpadas[[#This Row],[ley]]&gt;=Rangos!$B$3:$B$16)*(Dumpadas[[#This Row],[ley]]&lt;=Rangos!$C$3:$C$16),0))</f>
        <v>C</v>
      </c>
      <c r="R2025" s="769"/>
      <c r="S2025" s="769" t="s">
        <v>3100</v>
      </c>
      <c r="T2025" s="369">
        <v>1</v>
      </c>
      <c r="U2025" s="369">
        <v>3.2</v>
      </c>
      <c r="V2025" s="10">
        <v>1.46E-2</v>
      </c>
      <c r="Y2025" s="769"/>
      <c r="Z2025" s="769" t="s">
        <v>3100</v>
      </c>
      <c r="AA2025" s="369">
        <v>1</v>
      </c>
      <c r="AB2025" s="369">
        <v>3.2</v>
      </c>
      <c r="AC2025" s="10">
        <v>1.46E-2</v>
      </c>
      <c r="AD2025" s="10">
        <v>1.46E-2</v>
      </c>
    </row>
    <row r="2026" spans="2:30">
      <c r="B2026" s="720"/>
      <c r="C2026" s="773" t="s">
        <v>3803</v>
      </c>
      <c r="D2026" s="773" t="s">
        <v>3792</v>
      </c>
      <c r="E2026" s="720">
        <v>2029</v>
      </c>
      <c r="F2026" s="410" t="str">
        <f>Dumpadas[[#This Row],[punto]] &amp; " "&amp;Dumpadas[[#This Row],[jornada]]&amp;" " &amp; Dumpadas[[#This Row],[N°Acop]] &amp; " " &amp; TEXT(Dumpadas[[#This Row],[fecha ]], "dd-mm-yyyy")</f>
        <v>NIVEL 974 M4 7S L31 AM 2029 03-06-2026</v>
      </c>
      <c r="G2026" s="720" t="s">
        <v>14</v>
      </c>
      <c r="H2026" s="5">
        <v>46176</v>
      </c>
      <c r="I2026" s="720">
        <v>3.2</v>
      </c>
      <c r="J2026" s="8">
        <v>1.3100000000000001E-2</v>
      </c>
      <c r="K2026" s="8">
        <f>+IF(Dumpadas[[#This Row],[ley]]&gt;0.03,0.03,Dumpadas[[#This Row],[ley]])</f>
        <v>1.3100000000000001E-2</v>
      </c>
      <c r="L2026" s="427"/>
      <c r="M2026" s="386">
        <v>29204</v>
      </c>
      <c r="N2026" s="386"/>
      <c r="O2026" s="7">
        <v>1.4500000000000001E-2</v>
      </c>
      <c r="P2026" s="10" t="str" cm="1">
        <f t="array" ref="P2026">INDEX(Rangos!$E$3:$E$16,MATCH(1,(Dumpadas[[#This Row],[ley]]&gt;=Rangos!$B$3:$B$16)*(Dumpadas[[#This Row],[ley]]&lt;=Rangos!$C$3:$C$16),0))</f>
        <v>D</v>
      </c>
      <c r="R2026" s="769"/>
      <c r="S2026" s="769" t="s">
        <v>3101</v>
      </c>
      <c r="T2026" s="369">
        <v>1</v>
      </c>
      <c r="U2026" s="369">
        <v>3.2</v>
      </c>
      <c r="V2026" s="10">
        <v>1.32E-2</v>
      </c>
      <c r="Y2026" s="769"/>
      <c r="Z2026" s="769" t="s">
        <v>3101</v>
      </c>
      <c r="AA2026" s="369">
        <v>1</v>
      </c>
      <c r="AB2026" s="369">
        <v>3.2</v>
      </c>
      <c r="AC2026" s="10">
        <v>1.32E-2</v>
      </c>
      <c r="AD2026" s="10">
        <v>1.32E-2</v>
      </c>
    </row>
    <row r="2027" spans="2:30">
      <c r="B2027" s="720"/>
      <c r="C2027" s="773" t="s">
        <v>3803</v>
      </c>
      <c r="D2027" s="773" t="s">
        <v>3792</v>
      </c>
      <c r="E2027" s="720">
        <v>2030</v>
      </c>
      <c r="F2027" s="410" t="str">
        <f>Dumpadas[[#This Row],[punto]] &amp; " "&amp;Dumpadas[[#This Row],[jornada]]&amp;" " &amp; Dumpadas[[#This Row],[N°Acop]] &amp; " " &amp; TEXT(Dumpadas[[#This Row],[fecha ]], "dd-mm-yyyy")</f>
        <v>NIVEL 974 M4 7S L31 AM 2030 03-06-2026</v>
      </c>
      <c r="G2027" s="720" t="s">
        <v>14</v>
      </c>
      <c r="H2027" s="5">
        <v>46176</v>
      </c>
      <c r="I2027" s="720">
        <v>3.2</v>
      </c>
      <c r="J2027" s="8">
        <v>1.17E-2</v>
      </c>
      <c r="K2027" s="8">
        <f>+IF(Dumpadas[[#This Row],[ley]]&gt;0.03,0.03,Dumpadas[[#This Row],[ley]])</f>
        <v>1.17E-2</v>
      </c>
      <c r="L2027" s="427"/>
      <c r="M2027" s="386">
        <v>29204</v>
      </c>
      <c r="N2027" s="386"/>
      <c r="O2027" s="7">
        <v>1.4500000000000001E-2</v>
      </c>
      <c r="P2027" s="10" t="str" cm="1">
        <f t="array" ref="P2027">INDEX(Rangos!$E$3:$E$16,MATCH(1,(Dumpadas[[#This Row],[ley]]&gt;=Rangos!$B$3:$B$16)*(Dumpadas[[#This Row],[ley]]&lt;=Rangos!$C$3:$C$16),0))</f>
        <v>C</v>
      </c>
      <c r="R2027" s="769"/>
      <c r="S2027" s="769" t="s">
        <v>3102</v>
      </c>
      <c r="T2027" s="369">
        <v>1</v>
      </c>
      <c r="U2027" s="369">
        <v>3.2</v>
      </c>
      <c r="V2027" s="10">
        <v>1.89E-2</v>
      </c>
      <c r="Y2027" s="769"/>
      <c r="Z2027" s="769" t="s">
        <v>3102</v>
      </c>
      <c r="AA2027" s="369">
        <v>1</v>
      </c>
      <c r="AB2027" s="369">
        <v>3.2</v>
      </c>
      <c r="AC2027" s="10">
        <v>1.89E-2</v>
      </c>
      <c r="AD2027" s="10">
        <v>1.89E-2</v>
      </c>
    </row>
    <row r="2028" spans="2:30">
      <c r="B2028" s="720"/>
      <c r="C2028" s="773" t="s">
        <v>3803</v>
      </c>
      <c r="D2028" s="773" t="s">
        <v>3792</v>
      </c>
      <c r="E2028" s="720">
        <v>2031</v>
      </c>
      <c r="F2028" s="410" t="str">
        <f>Dumpadas[[#This Row],[punto]] &amp; " "&amp;Dumpadas[[#This Row],[jornada]]&amp;" " &amp; Dumpadas[[#This Row],[N°Acop]] &amp; " " &amp; TEXT(Dumpadas[[#This Row],[fecha ]], "dd-mm-yyyy")</f>
        <v>NIVEL 974 M4 7S L31 AM 2031 03-06-2026</v>
      </c>
      <c r="G2028" s="720" t="s">
        <v>14</v>
      </c>
      <c r="H2028" s="5">
        <v>46176</v>
      </c>
      <c r="I2028" s="720">
        <v>3.2</v>
      </c>
      <c r="J2028" s="8">
        <v>1.2500000000000001E-2</v>
      </c>
      <c r="K2028" s="8">
        <f>+IF(Dumpadas[[#This Row],[ley]]&gt;0.03,0.03,Dumpadas[[#This Row],[ley]])</f>
        <v>1.2500000000000001E-2</v>
      </c>
      <c r="L2028" s="427"/>
      <c r="M2028" s="386">
        <v>29204</v>
      </c>
      <c r="N2028" s="386"/>
      <c r="O2028" s="7">
        <v>1.4500000000000001E-2</v>
      </c>
      <c r="P2028" s="10" t="str" cm="1">
        <f t="array" ref="P2028">INDEX(Rangos!$E$3:$E$16,MATCH(1,(Dumpadas[[#This Row],[ley]]&gt;=Rangos!$B$3:$B$16)*(Dumpadas[[#This Row],[ley]]&lt;=Rangos!$C$3:$C$16),0))</f>
        <v>D</v>
      </c>
      <c r="R2028" s="769"/>
      <c r="S2028" s="769" t="s">
        <v>3103</v>
      </c>
      <c r="T2028" s="369">
        <v>1</v>
      </c>
      <c r="U2028" s="369">
        <v>3.2</v>
      </c>
      <c r="V2028" s="10">
        <v>1.47E-2</v>
      </c>
      <c r="Y2028" s="769"/>
      <c r="Z2028" s="769" t="s">
        <v>3103</v>
      </c>
      <c r="AA2028" s="369">
        <v>1</v>
      </c>
      <c r="AB2028" s="369">
        <v>3.2</v>
      </c>
      <c r="AC2028" s="10">
        <v>1.47E-2</v>
      </c>
      <c r="AD2028" s="10">
        <v>1.47E-2</v>
      </c>
    </row>
    <row r="2029" spans="2:30">
      <c r="B2029" s="720"/>
      <c r="C2029" s="773" t="s">
        <v>3803</v>
      </c>
      <c r="D2029" s="773" t="s">
        <v>3792</v>
      </c>
      <c r="E2029" s="720">
        <v>2032</v>
      </c>
      <c r="F2029" s="410" t="str">
        <f>Dumpadas[[#This Row],[punto]] &amp; " "&amp;Dumpadas[[#This Row],[jornada]]&amp;" " &amp; Dumpadas[[#This Row],[N°Acop]] &amp; " " &amp; TEXT(Dumpadas[[#This Row],[fecha ]], "dd-mm-yyyy")</f>
        <v>NIVEL 974 M4 7S L31 AM 2032 03-06-2026</v>
      </c>
      <c r="G2029" s="720" t="s">
        <v>14</v>
      </c>
      <c r="H2029" s="5">
        <v>46176</v>
      </c>
      <c r="I2029" s="720">
        <v>3.2</v>
      </c>
      <c r="J2029" s="8">
        <v>1.44E-2</v>
      </c>
      <c r="K2029" s="8">
        <f>+IF(Dumpadas[[#This Row],[ley]]&gt;0.03,0.03,Dumpadas[[#This Row],[ley]])</f>
        <v>1.44E-2</v>
      </c>
      <c r="L2029" s="427"/>
      <c r="M2029" s="386">
        <v>29204</v>
      </c>
      <c r="N2029" s="386"/>
      <c r="O2029" s="7">
        <v>1.4500000000000001E-2</v>
      </c>
      <c r="P2029" s="10" t="str" cm="1">
        <f t="array" ref="P2029">INDEX(Rangos!$E$3:$E$16,MATCH(1,(Dumpadas[[#This Row],[ley]]&gt;=Rangos!$B$3:$B$16)*(Dumpadas[[#This Row],[ley]]&lt;=Rangos!$C$3:$C$16),0))</f>
        <v>E</v>
      </c>
      <c r="R2029" s="769"/>
      <c r="S2029" s="769" t="s">
        <v>3104</v>
      </c>
      <c r="T2029" s="369">
        <v>1</v>
      </c>
      <c r="U2029" s="369">
        <v>3.2</v>
      </c>
      <c r="V2029" s="10">
        <v>1.35E-2</v>
      </c>
      <c r="Y2029" s="769"/>
      <c r="Z2029" s="769" t="s">
        <v>3104</v>
      </c>
      <c r="AA2029" s="369">
        <v>1</v>
      </c>
      <c r="AB2029" s="369">
        <v>3.2</v>
      </c>
      <c r="AC2029" s="10">
        <v>1.35E-2</v>
      </c>
      <c r="AD2029" s="10">
        <v>1.35E-2</v>
      </c>
    </row>
    <row r="2030" spans="2:30">
      <c r="B2030" s="720"/>
      <c r="C2030" s="773" t="s">
        <v>3803</v>
      </c>
      <c r="D2030" s="773" t="s">
        <v>3792</v>
      </c>
      <c r="E2030" s="720">
        <v>2033</v>
      </c>
      <c r="F2030" s="410" t="str">
        <f>Dumpadas[[#This Row],[punto]] &amp; " "&amp;Dumpadas[[#This Row],[jornada]]&amp;" " &amp; Dumpadas[[#This Row],[N°Acop]] &amp; " " &amp; TEXT(Dumpadas[[#This Row],[fecha ]], "dd-mm-yyyy")</f>
        <v>NIVEL 974 M4 7S L31 AM 2033 03-06-2026</v>
      </c>
      <c r="G2030" s="720" t="s">
        <v>14</v>
      </c>
      <c r="H2030" s="5">
        <v>46176</v>
      </c>
      <c r="I2030" s="720">
        <v>3.2</v>
      </c>
      <c r="J2030" s="8">
        <v>1.2500000000000001E-2</v>
      </c>
      <c r="K2030" s="8">
        <f>+IF(Dumpadas[[#This Row],[ley]]&gt;0.03,0.03,Dumpadas[[#This Row],[ley]])</f>
        <v>1.2500000000000001E-2</v>
      </c>
      <c r="L2030" s="427"/>
      <c r="M2030" s="386">
        <v>29204</v>
      </c>
      <c r="N2030" s="386"/>
      <c r="O2030" s="7">
        <v>1.4500000000000001E-2</v>
      </c>
      <c r="P2030" s="10" t="str" cm="1">
        <f t="array" ref="P2030">INDEX(Rangos!$E$3:$E$16,MATCH(1,(Dumpadas[[#This Row],[ley]]&gt;=Rangos!$B$3:$B$16)*(Dumpadas[[#This Row],[ley]]&lt;=Rangos!$C$3:$C$16),0))</f>
        <v>D</v>
      </c>
      <c r="R2030" s="769"/>
      <c r="S2030" s="769" t="s">
        <v>3105</v>
      </c>
      <c r="T2030" s="369">
        <v>1</v>
      </c>
      <c r="U2030" s="369">
        <v>3.2</v>
      </c>
      <c r="V2030" s="10">
        <v>1.4999999999999999E-2</v>
      </c>
      <c r="Y2030" s="769"/>
      <c r="Z2030" s="769" t="s">
        <v>3105</v>
      </c>
      <c r="AA2030" s="369">
        <v>1</v>
      </c>
      <c r="AB2030" s="369">
        <v>3.2</v>
      </c>
      <c r="AC2030" s="10">
        <v>1.4999999999999999E-2</v>
      </c>
      <c r="AD2030" s="10">
        <v>1.4999999999999999E-2</v>
      </c>
    </row>
    <row r="2031" spans="2:30">
      <c r="B2031" s="535"/>
      <c r="C2031" s="535" t="s">
        <v>3817</v>
      </c>
      <c r="D2031" s="535" t="s">
        <v>3792</v>
      </c>
      <c r="E2031" s="535">
        <v>2034</v>
      </c>
      <c r="F2031" s="537" t="str">
        <f>Dumpadas[[#This Row],[punto]] &amp; " "&amp;Dumpadas[[#This Row],[jornada]]&amp;" " &amp; Dumpadas[[#This Row],[N°Acop]] &amp; " " &amp; TEXT(Dumpadas[[#This Row],[fecha ]], "dd-mm-yyyy")</f>
        <v>NIVEL 974 M4 6N L33 AM 2034 03-06-2026</v>
      </c>
      <c r="G2031" s="535" t="s">
        <v>14</v>
      </c>
      <c r="H2031" s="538">
        <v>46176</v>
      </c>
      <c r="I2031" s="535">
        <v>3.2</v>
      </c>
      <c r="J2031" s="539">
        <v>1.7399999999999999E-2</v>
      </c>
      <c r="K2031" s="539">
        <f>+IF(Dumpadas[[#This Row],[ley]]&gt;0.03,0.03,Dumpadas[[#This Row],[ley]])</f>
        <v>1.7399999999999999E-2</v>
      </c>
      <c r="L2031" s="539"/>
      <c r="M2031" s="535">
        <v>29208</v>
      </c>
      <c r="N2031" s="535"/>
      <c r="O2031" s="539">
        <v>1.7000000000000001E-2</v>
      </c>
      <c r="P2031" s="540" t="str" cm="1">
        <f t="array" ref="P2031">INDEX(Rangos!$E$3:$E$16,MATCH(1,(Dumpadas[[#This Row],[ley]]&gt;=Rangos!$B$3:$B$16)*(Dumpadas[[#This Row],[ley]]&lt;=Rangos!$C$3:$C$16),0))</f>
        <v>F</v>
      </c>
      <c r="R2031" s="769"/>
      <c r="S2031" s="769" t="s">
        <v>3106</v>
      </c>
      <c r="T2031" s="369">
        <v>1</v>
      </c>
      <c r="U2031" s="369">
        <v>3.2</v>
      </c>
      <c r="V2031" s="10">
        <v>1.78E-2</v>
      </c>
      <c r="Y2031" s="769"/>
      <c r="Z2031" s="769" t="s">
        <v>3106</v>
      </c>
      <c r="AA2031" s="369">
        <v>1</v>
      </c>
      <c r="AB2031" s="369">
        <v>3.2</v>
      </c>
      <c r="AC2031" s="10">
        <v>1.78E-2</v>
      </c>
      <c r="AD2031" s="10">
        <v>1.78E-2</v>
      </c>
    </row>
    <row r="2032" spans="2:30">
      <c r="B2032" s="535"/>
      <c r="C2032" s="535" t="s">
        <v>3817</v>
      </c>
      <c r="D2032" s="535" t="s">
        <v>3792</v>
      </c>
      <c r="E2032" s="535">
        <v>2035</v>
      </c>
      <c r="F2032" s="537" t="str">
        <f>Dumpadas[[#This Row],[punto]] &amp; " "&amp;Dumpadas[[#This Row],[jornada]]&amp;" " &amp; Dumpadas[[#This Row],[N°Acop]] &amp; " " &amp; TEXT(Dumpadas[[#This Row],[fecha ]], "dd-mm-yyyy")</f>
        <v>NIVEL 974 M4 6N L33 AM 2035 03-06-2026</v>
      </c>
      <c r="G2032" s="535" t="s">
        <v>14</v>
      </c>
      <c r="H2032" s="538">
        <v>46176</v>
      </c>
      <c r="I2032" s="535">
        <v>3.2</v>
      </c>
      <c r="J2032" s="539">
        <v>1.5100000000000001E-2</v>
      </c>
      <c r="K2032" s="539">
        <f>+IF(Dumpadas[[#This Row],[ley]]&gt;0.03,0.03,Dumpadas[[#This Row],[ley]])</f>
        <v>1.5100000000000001E-2</v>
      </c>
      <c r="L2032" s="539"/>
      <c r="M2032" s="535">
        <v>29208</v>
      </c>
      <c r="N2032" s="535"/>
      <c r="O2032" s="539">
        <v>1.7000000000000001E-2</v>
      </c>
      <c r="P2032" s="540" t="str" cm="1">
        <f t="array" ref="P2032">INDEX(Rangos!$E$3:$E$16,MATCH(1,(Dumpadas[[#This Row],[ley]]&gt;=Rangos!$B$3:$B$16)*(Dumpadas[[#This Row],[ley]]&lt;=Rangos!$C$3:$C$16),0))</f>
        <v>F</v>
      </c>
      <c r="R2032" s="769"/>
      <c r="S2032" s="769" t="s">
        <v>3107</v>
      </c>
      <c r="T2032" s="369">
        <v>1</v>
      </c>
      <c r="U2032" s="369">
        <v>3.2</v>
      </c>
      <c r="V2032" s="10">
        <v>1.3599999999999999E-2</v>
      </c>
      <c r="Y2032" s="769"/>
      <c r="Z2032" s="769" t="s">
        <v>3107</v>
      </c>
      <c r="AA2032" s="369">
        <v>1</v>
      </c>
      <c r="AB2032" s="369">
        <v>3.2</v>
      </c>
      <c r="AC2032" s="10">
        <v>1.3599999999999999E-2</v>
      </c>
      <c r="AD2032" s="10">
        <v>1.3599999999999999E-2</v>
      </c>
    </row>
    <row r="2033" spans="2:30">
      <c r="B2033" s="535"/>
      <c r="C2033" s="535" t="s">
        <v>3817</v>
      </c>
      <c r="D2033" s="535" t="s">
        <v>3792</v>
      </c>
      <c r="E2033" s="535">
        <v>2036</v>
      </c>
      <c r="F2033" s="537" t="str">
        <f>Dumpadas[[#This Row],[punto]] &amp; " "&amp;Dumpadas[[#This Row],[jornada]]&amp;" " &amp; Dumpadas[[#This Row],[N°Acop]] &amp; " " &amp; TEXT(Dumpadas[[#This Row],[fecha ]], "dd-mm-yyyy")</f>
        <v>NIVEL 974 M4 6N L33 AM 2036 03-06-2026</v>
      </c>
      <c r="G2033" s="535" t="s">
        <v>14</v>
      </c>
      <c r="H2033" s="538">
        <v>46176</v>
      </c>
      <c r="I2033" s="535">
        <v>3.2</v>
      </c>
      <c r="J2033" s="539">
        <v>1.54E-2</v>
      </c>
      <c r="K2033" s="539">
        <f>+IF(Dumpadas[[#This Row],[ley]]&gt;0.03,0.03,Dumpadas[[#This Row],[ley]])</f>
        <v>1.54E-2</v>
      </c>
      <c r="L2033" s="539"/>
      <c r="M2033" s="535">
        <v>29208</v>
      </c>
      <c r="N2033" s="535"/>
      <c r="O2033" s="539">
        <v>1.7000000000000001E-2</v>
      </c>
      <c r="P2033" s="540" t="str" cm="1">
        <f t="array" ref="P2033">INDEX(Rangos!$E$3:$E$16,MATCH(1,(Dumpadas[[#This Row],[ley]]&gt;=Rangos!$B$3:$B$16)*(Dumpadas[[#This Row],[ley]]&lt;=Rangos!$C$3:$C$16),0))</f>
        <v>F</v>
      </c>
      <c r="R2033" s="769"/>
      <c r="S2033" s="769" t="s">
        <v>3108</v>
      </c>
      <c r="T2033" s="369">
        <v>1</v>
      </c>
      <c r="U2033" s="369">
        <v>3.2</v>
      </c>
      <c r="V2033" s="10">
        <v>1.32E-2</v>
      </c>
      <c r="Y2033" s="769"/>
      <c r="Z2033" s="769" t="s">
        <v>3108</v>
      </c>
      <c r="AA2033" s="369">
        <v>1</v>
      </c>
      <c r="AB2033" s="369">
        <v>3.2</v>
      </c>
      <c r="AC2033" s="10">
        <v>1.32E-2</v>
      </c>
      <c r="AD2033" s="10">
        <v>1.32E-2</v>
      </c>
    </row>
    <row r="2034" spans="2:30">
      <c r="B2034" s="535"/>
      <c r="C2034" s="535" t="s">
        <v>3817</v>
      </c>
      <c r="D2034" s="535" t="s">
        <v>3792</v>
      </c>
      <c r="E2034" s="535">
        <v>2037</v>
      </c>
      <c r="F2034" s="537" t="str">
        <f>Dumpadas[[#This Row],[punto]] &amp; " "&amp;Dumpadas[[#This Row],[jornada]]&amp;" " &amp; Dumpadas[[#This Row],[N°Acop]] &amp; " " &amp; TEXT(Dumpadas[[#This Row],[fecha ]], "dd-mm-yyyy")</f>
        <v>NIVEL 974 M4 6N L33 AM 2037 03-06-2026</v>
      </c>
      <c r="G2034" s="535" t="s">
        <v>14</v>
      </c>
      <c r="H2034" s="538">
        <v>46176</v>
      </c>
      <c r="I2034" s="535">
        <v>3.2</v>
      </c>
      <c r="J2034" s="539">
        <v>1.18E-2</v>
      </c>
      <c r="K2034" s="539">
        <f>+IF(Dumpadas[[#This Row],[ley]]&gt;0.03,0.03,Dumpadas[[#This Row],[ley]])</f>
        <v>1.18E-2</v>
      </c>
      <c r="L2034" s="539"/>
      <c r="M2034" s="535">
        <v>29208</v>
      </c>
      <c r="N2034" s="535"/>
      <c r="O2034" s="539">
        <v>1.7000000000000001E-2</v>
      </c>
      <c r="P2034" s="540" t="str" cm="1">
        <f t="array" ref="P2034">INDEX(Rangos!$E$3:$E$16,MATCH(1,(Dumpadas[[#This Row],[ley]]&gt;=Rangos!$B$3:$B$16)*(Dumpadas[[#This Row],[ley]]&lt;=Rangos!$C$3:$C$16),0))</f>
        <v>C</v>
      </c>
      <c r="R2034" s="769"/>
      <c r="S2034" s="769" t="s">
        <v>3109</v>
      </c>
      <c r="T2034" s="369">
        <v>1</v>
      </c>
      <c r="U2034" s="369">
        <v>3.2</v>
      </c>
      <c r="V2034" s="10">
        <v>1.3599999999999999E-2</v>
      </c>
      <c r="Y2034" s="769"/>
      <c r="Z2034" s="769" t="s">
        <v>3109</v>
      </c>
      <c r="AA2034" s="369">
        <v>1</v>
      </c>
      <c r="AB2034" s="369">
        <v>3.2</v>
      </c>
      <c r="AC2034" s="10">
        <v>1.3599999999999999E-2</v>
      </c>
      <c r="AD2034" s="10">
        <v>1.3599999999999999E-2</v>
      </c>
    </row>
    <row r="2035" spans="2:30">
      <c r="B2035" s="535"/>
      <c r="C2035" s="535" t="s">
        <v>3817</v>
      </c>
      <c r="D2035" s="535" t="s">
        <v>3792</v>
      </c>
      <c r="E2035" s="535">
        <v>2038</v>
      </c>
      <c r="F2035" s="537" t="str">
        <f>Dumpadas[[#This Row],[punto]] &amp; " "&amp;Dumpadas[[#This Row],[jornada]]&amp;" " &amp; Dumpadas[[#This Row],[N°Acop]] &amp; " " &amp; TEXT(Dumpadas[[#This Row],[fecha ]], "dd-mm-yyyy")</f>
        <v>NIVEL 974 M4 6N L33 AM 2038 03-06-2026</v>
      </c>
      <c r="G2035" s="535" t="s">
        <v>14</v>
      </c>
      <c r="H2035" s="538">
        <v>46176</v>
      </c>
      <c r="I2035" s="535">
        <v>3.2</v>
      </c>
      <c r="J2035" s="539">
        <v>1.44E-2</v>
      </c>
      <c r="K2035" s="539">
        <f>+IF(Dumpadas[[#This Row],[ley]]&gt;0.03,0.03,Dumpadas[[#This Row],[ley]])</f>
        <v>1.44E-2</v>
      </c>
      <c r="L2035" s="539"/>
      <c r="M2035" s="535">
        <v>29208</v>
      </c>
      <c r="N2035" s="535"/>
      <c r="O2035" s="539">
        <v>1.7000000000000001E-2</v>
      </c>
      <c r="P2035" s="540" t="str" cm="1">
        <f t="array" ref="P2035">INDEX(Rangos!$E$3:$E$16,MATCH(1,(Dumpadas[[#This Row],[ley]]&gt;=Rangos!$B$3:$B$16)*(Dumpadas[[#This Row],[ley]]&lt;=Rangos!$C$3:$C$16),0))</f>
        <v>E</v>
      </c>
      <c r="R2035" s="769"/>
      <c r="S2035" s="769" t="s">
        <v>3110</v>
      </c>
      <c r="T2035" s="369">
        <v>1</v>
      </c>
      <c r="U2035" s="369">
        <v>3.2</v>
      </c>
      <c r="V2035" s="10" t="e">
        <v>#DIV/0!</v>
      </c>
      <c r="Y2035" s="769"/>
      <c r="Z2035" s="769" t="s">
        <v>3110</v>
      </c>
      <c r="AA2035" s="369">
        <v>1</v>
      </c>
      <c r="AB2035" s="369">
        <v>3.2</v>
      </c>
      <c r="AC2035" s="10" t="e">
        <v>#DIV/0!</v>
      </c>
      <c r="AD2035" s="10">
        <v>0.03</v>
      </c>
    </row>
    <row r="2036" spans="2:30">
      <c r="B2036" s="720"/>
      <c r="C2036" s="773" t="s">
        <v>3804</v>
      </c>
      <c r="D2036" s="773" t="s">
        <v>3792</v>
      </c>
      <c r="E2036" s="720">
        <v>2039</v>
      </c>
      <c r="F2036" s="410" t="str">
        <f>Dumpadas[[#This Row],[punto]] &amp; " "&amp;Dumpadas[[#This Row],[jornada]]&amp;" " &amp; Dumpadas[[#This Row],[N°Acop]] &amp; " " &amp; TEXT(Dumpadas[[#This Row],[fecha ]], "dd-mm-yyyy")</f>
        <v>NIVEL 974 M4 7S L32 AM 2039 03-06-2026</v>
      </c>
      <c r="G2036" s="720" t="s">
        <v>14</v>
      </c>
      <c r="H2036" s="5">
        <v>46176</v>
      </c>
      <c r="I2036" s="720">
        <v>3.2</v>
      </c>
      <c r="J2036" s="8">
        <v>1.2699999999999999E-2</v>
      </c>
      <c r="K2036" s="8">
        <f>+IF(Dumpadas[[#This Row],[ley]]&gt;0.03,0.03,Dumpadas[[#This Row],[ley]])</f>
        <v>1.2699999999999999E-2</v>
      </c>
      <c r="L2036" s="427"/>
      <c r="M2036" s="386">
        <v>29208</v>
      </c>
      <c r="N2036" s="386"/>
      <c r="O2036" s="7">
        <v>1.0999999999999999E-2</v>
      </c>
      <c r="P2036" s="10" t="str" cm="1">
        <f t="array" ref="P2036">INDEX(Rangos!$E$3:$E$16,MATCH(1,(Dumpadas[[#This Row],[ley]]&gt;=Rangos!$B$3:$B$16)*(Dumpadas[[#This Row],[ley]]&lt;=Rangos!$C$3:$C$16),0))</f>
        <v>D</v>
      </c>
      <c r="R2036" s="769"/>
      <c r="S2036" s="769" t="s">
        <v>3111</v>
      </c>
      <c r="T2036" s="369">
        <v>1</v>
      </c>
      <c r="U2036" s="369">
        <v>3.2</v>
      </c>
      <c r="V2036" s="10">
        <v>1.09E-2</v>
      </c>
      <c r="Y2036" s="769"/>
      <c r="Z2036" s="769" t="s">
        <v>3111</v>
      </c>
      <c r="AA2036" s="369">
        <v>1</v>
      </c>
      <c r="AB2036" s="369">
        <v>3.2</v>
      </c>
      <c r="AC2036" s="10">
        <v>1.09E-2</v>
      </c>
      <c r="AD2036" s="10">
        <v>1.09E-2</v>
      </c>
    </row>
    <row r="2037" spans="2:30">
      <c r="B2037" s="720"/>
      <c r="C2037" s="773" t="s">
        <v>3804</v>
      </c>
      <c r="D2037" s="773" t="s">
        <v>3792</v>
      </c>
      <c r="E2037" s="720">
        <v>2040</v>
      </c>
      <c r="F2037" s="410" t="str">
        <f>Dumpadas[[#This Row],[punto]] &amp; " "&amp;Dumpadas[[#This Row],[jornada]]&amp;" " &amp; Dumpadas[[#This Row],[N°Acop]] &amp; " " &amp; TEXT(Dumpadas[[#This Row],[fecha ]], "dd-mm-yyyy")</f>
        <v>NIVEL 974 M4 7S L32 AM 2040 03-06-2026</v>
      </c>
      <c r="G2037" s="720" t="s">
        <v>14</v>
      </c>
      <c r="H2037" s="5">
        <v>46176</v>
      </c>
      <c r="I2037" s="720">
        <v>3.2</v>
      </c>
      <c r="J2037" s="8">
        <v>1.01E-2</v>
      </c>
      <c r="K2037" s="8">
        <f>+IF(Dumpadas[[#This Row],[ley]]&gt;0.03,0.03,Dumpadas[[#This Row],[ley]])</f>
        <v>1.01E-2</v>
      </c>
      <c r="L2037" s="427"/>
      <c r="M2037" s="386">
        <v>29208</v>
      </c>
      <c r="N2037" s="386"/>
      <c r="O2037" s="7">
        <v>1.0999999999999999E-2</v>
      </c>
      <c r="P2037" s="10" t="str" cm="1">
        <f t="array" ref="P2037">INDEX(Rangos!$E$3:$E$16,MATCH(1,(Dumpadas[[#This Row],[ley]]&gt;=Rangos!$B$3:$B$16)*(Dumpadas[[#This Row],[ley]]&lt;=Rangos!$C$3:$C$16),0))</f>
        <v>B</v>
      </c>
      <c r="R2037" s="769"/>
      <c r="S2037" s="769" t="s">
        <v>3112</v>
      </c>
      <c r="T2037" s="369">
        <v>1</v>
      </c>
      <c r="U2037" s="369">
        <v>3.2</v>
      </c>
      <c r="V2037" s="10">
        <v>1.61E-2</v>
      </c>
      <c r="Y2037" s="769"/>
      <c r="Z2037" s="769" t="s">
        <v>3112</v>
      </c>
      <c r="AA2037" s="369">
        <v>1</v>
      </c>
      <c r="AB2037" s="369">
        <v>3.2</v>
      </c>
      <c r="AC2037" s="10">
        <v>1.61E-2</v>
      </c>
      <c r="AD2037" s="10">
        <v>1.61E-2</v>
      </c>
    </row>
    <row r="2038" spans="2:30">
      <c r="B2038" s="720"/>
      <c r="C2038" s="773" t="s">
        <v>3804</v>
      </c>
      <c r="D2038" s="773" t="s">
        <v>3792</v>
      </c>
      <c r="E2038" s="720">
        <v>2041</v>
      </c>
      <c r="F2038" s="410" t="str">
        <f>Dumpadas[[#This Row],[punto]] &amp; " "&amp;Dumpadas[[#This Row],[jornada]]&amp;" " &amp; Dumpadas[[#This Row],[N°Acop]] &amp; " " &amp; TEXT(Dumpadas[[#This Row],[fecha ]], "dd-mm-yyyy")</f>
        <v>NIVEL 974 M4 7S L32 AM 2041 03-06-2026</v>
      </c>
      <c r="G2038" s="720" t="s">
        <v>14</v>
      </c>
      <c r="H2038" s="5">
        <v>46176</v>
      </c>
      <c r="I2038" s="720">
        <v>3.2</v>
      </c>
      <c r="J2038" s="8">
        <v>1.0200000000000001E-2</v>
      </c>
      <c r="K2038" s="8">
        <f>+IF(Dumpadas[[#This Row],[ley]]&gt;0.03,0.03,Dumpadas[[#This Row],[ley]])</f>
        <v>1.0200000000000001E-2</v>
      </c>
      <c r="L2038" s="427"/>
      <c r="M2038" s="386">
        <v>29208</v>
      </c>
      <c r="N2038" s="386"/>
      <c r="O2038" s="7">
        <v>1.0999999999999999E-2</v>
      </c>
      <c r="P2038" s="10" t="str" cm="1">
        <f t="array" ref="P2038">INDEX(Rangos!$E$3:$E$16,MATCH(1,(Dumpadas[[#This Row],[ley]]&gt;=Rangos!$B$3:$B$16)*(Dumpadas[[#This Row],[ley]]&lt;=Rangos!$C$3:$C$16),0))</f>
        <v>B</v>
      </c>
      <c r="R2038" s="769"/>
      <c r="S2038" s="769" t="s">
        <v>3115</v>
      </c>
      <c r="T2038" s="369">
        <v>1</v>
      </c>
      <c r="U2038" s="369">
        <v>3.2</v>
      </c>
      <c r="V2038" s="10">
        <v>1.11E-2</v>
      </c>
      <c r="Y2038" s="769"/>
      <c r="Z2038" s="769" t="s">
        <v>3115</v>
      </c>
      <c r="AA2038" s="369">
        <v>1</v>
      </c>
      <c r="AB2038" s="369">
        <v>3.2</v>
      </c>
      <c r="AC2038" s="10">
        <v>1.11E-2</v>
      </c>
      <c r="AD2038" s="10">
        <v>1.11E-2</v>
      </c>
    </row>
    <row r="2039" spans="2:30">
      <c r="B2039" s="720"/>
      <c r="C2039" s="773" t="s">
        <v>3804</v>
      </c>
      <c r="D2039" s="773" t="s">
        <v>3792</v>
      </c>
      <c r="E2039" s="720">
        <v>2042</v>
      </c>
      <c r="F2039" s="410" t="str">
        <f>Dumpadas[[#This Row],[punto]] &amp; " "&amp;Dumpadas[[#This Row],[jornada]]&amp;" " &amp; Dumpadas[[#This Row],[N°Acop]] &amp; " " &amp; TEXT(Dumpadas[[#This Row],[fecha ]], "dd-mm-yyyy")</f>
        <v>NIVEL 974 M4 7S L32 AM 2042 03-06-2026</v>
      </c>
      <c r="G2039" s="720" t="s">
        <v>14</v>
      </c>
      <c r="H2039" s="5">
        <v>46176</v>
      </c>
      <c r="I2039" s="720">
        <v>3.2</v>
      </c>
      <c r="J2039" s="8">
        <v>1.15E-2</v>
      </c>
      <c r="K2039" s="8">
        <f>+IF(Dumpadas[[#This Row],[ley]]&gt;0.03,0.03,Dumpadas[[#This Row],[ley]])</f>
        <v>1.15E-2</v>
      </c>
      <c r="L2039" s="427"/>
      <c r="M2039" s="386">
        <v>29208</v>
      </c>
      <c r="N2039" s="386"/>
      <c r="O2039" s="7">
        <v>1.0999999999999999E-2</v>
      </c>
      <c r="P2039" s="10" t="str" cm="1">
        <f t="array" ref="P2039">INDEX(Rangos!$E$3:$E$16,MATCH(1,(Dumpadas[[#This Row],[ley]]&gt;=Rangos!$B$3:$B$16)*(Dumpadas[[#This Row],[ley]]&lt;=Rangos!$C$3:$C$16),0))</f>
        <v>C</v>
      </c>
      <c r="R2039" s="769"/>
      <c r="S2039" s="769" t="s">
        <v>3116</v>
      </c>
      <c r="T2039" s="369">
        <v>1</v>
      </c>
      <c r="U2039" s="369">
        <v>3.2</v>
      </c>
      <c r="V2039" s="10">
        <v>1.0699999999999999E-2</v>
      </c>
      <c r="Y2039" s="769"/>
      <c r="Z2039" s="769" t="s">
        <v>3116</v>
      </c>
      <c r="AA2039" s="369">
        <v>1</v>
      </c>
      <c r="AB2039" s="369">
        <v>3.2</v>
      </c>
      <c r="AC2039" s="10">
        <v>1.0699999999999999E-2</v>
      </c>
      <c r="AD2039" s="10">
        <v>1.0699999999999999E-2</v>
      </c>
    </row>
    <row r="2040" spans="2:30">
      <c r="B2040" s="720"/>
      <c r="C2040" s="773" t="s">
        <v>3804</v>
      </c>
      <c r="D2040" s="773" t="s">
        <v>3792</v>
      </c>
      <c r="E2040" s="720">
        <v>2043</v>
      </c>
      <c r="F2040" s="410" t="str">
        <f>Dumpadas[[#This Row],[punto]] &amp; " "&amp;Dumpadas[[#This Row],[jornada]]&amp;" " &amp; Dumpadas[[#This Row],[N°Acop]] &amp; " " &amp; TEXT(Dumpadas[[#This Row],[fecha ]], "dd-mm-yyyy")</f>
        <v>NIVEL 974 M4 7S L32 AM 2043 03-06-2026</v>
      </c>
      <c r="G2040" s="720" t="s">
        <v>14</v>
      </c>
      <c r="H2040" s="5">
        <v>46176</v>
      </c>
      <c r="I2040" s="720">
        <v>3.2</v>
      </c>
      <c r="J2040" s="8">
        <v>1.0800000000000001E-2</v>
      </c>
      <c r="K2040" s="8">
        <f>+IF(Dumpadas[[#This Row],[ley]]&gt;0.03,0.03,Dumpadas[[#This Row],[ley]])</f>
        <v>1.0800000000000001E-2</v>
      </c>
      <c r="L2040" s="427"/>
      <c r="M2040" s="386">
        <v>29208</v>
      </c>
      <c r="N2040" s="386"/>
      <c r="O2040" s="7">
        <v>1.0999999999999999E-2</v>
      </c>
      <c r="P2040" s="10" t="str" cm="1">
        <f t="array" ref="P2040">INDEX(Rangos!$E$3:$E$16,MATCH(1,(Dumpadas[[#This Row],[ley]]&gt;=Rangos!$B$3:$B$16)*(Dumpadas[[#This Row],[ley]]&lt;=Rangos!$C$3:$C$16),0))</f>
        <v>C</v>
      </c>
      <c r="R2040" s="769"/>
      <c r="S2040" s="769" t="s">
        <v>3118</v>
      </c>
      <c r="T2040" s="369">
        <v>1</v>
      </c>
      <c r="U2040" s="369">
        <v>3.2</v>
      </c>
      <c r="V2040" s="10">
        <v>1.26E-2</v>
      </c>
      <c r="Y2040" s="769"/>
      <c r="Z2040" s="769" t="s">
        <v>3118</v>
      </c>
      <c r="AA2040" s="369">
        <v>1</v>
      </c>
      <c r="AB2040" s="369">
        <v>3.2</v>
      </c>
      <c r="AC2040" s="10">
        <v>1.26E-2</v>
      </c>
      <c r="AD2040" s="10">
        <v>1.26E-2</v>
      </c>
    </row>
    <row r="2041" spans="2:30">
      <c r="B2041" s="535"/>
      <c r="C2041" s="535" t="s">
        <v>3814</v>
      </c>
      <c r="D2041" s="535" t="s">
        <v>3792</v>
      </c>
      <c r="E2041" s="535">
        <v>2044</v>
      </c>
      <c r="F2041" s="537" t="str">
        <f>Dumpadas[[#This Row],[punto]] &amp; " "&amp;Dumpadas[[#This Row],[jornada]]&amp;" " &amp; Dumpadas[[#This Row],[N°Acop]] &amp; " " &amp; TEXT(Dumpadas[[#This Row],[fecha ]], "dd-mm-yyyy")</f>
        <v>NIVEL 974 M4 7S L30 AM 2044 04-06-2026</v>
      </c>
      <c r="G2041" s="535" t="s">
        <v>14</v>
      </c>
      <c r="H2041" s="538">
        <v>46177</v>
      </c>
      <c r="I2041" s="535">
        <v>3.2</v>
      </c>
      <c r="J2041" s="539">
        <v>1.3599999999999999E-2</v>
      </c>
      <c r="K2041" s="539">
        <f>+IF(Dumpadas[[#This Row],[ley]]&gt;0.03,0.03,Dumpadas[[#This Row],[ley]])</f>
        <v>1.3599999999999999E-2</v>
      </c>
      <c r="L2041" s="539"/>
      <c r="M2041" s="535">
        <v>29210</v>
      </c>
      <c r="N2041" s="535"/>
      <c r="O2041" s="539">
        <v>1.2999999999999999E-2</v>
      </c>
      <c r="P2041" s="540" t="str" cm="1">
        <f t="array" ref="P2041">INDEX(Rangos!$E$3:$E$16,MATCH(1,(Dumpadas[[#This Row],[ley]]&gt;=Rangos!$B$3:$B$16)*(Dumpadas[[#This Row],[ley]]&lt;=Rangos!$C$3:$C$16),0))</f>
        <v>E</v>
      </c>
      <c r="R2041" s="769"/>
      <c r="S2041" s="769" t="s">
        <v>3119</v>
      </c>
      <c r="T2041" s="369">
        <v>1</v>
      </c>
      <c r="U2041" s="369">
        <v>3.2</v>
      </c>
      <c r="V2041" s="10">
        <v>1.17E-2</v>
      </c>
      <c r="Y2041" s="769"/>
      <c r="Z2041" s="769" t="s">
        <v>3119</v>
      </c>
      <c r="AA2041" s="369">
        <v>1</v>
      </c>
      <c r="AB2041" s="369">
        <v>3.2</v>
      </c>
      <c r="AC2041" s="10">
        <v>1.17E-2</v>
      </c>
      <c r="AD2041" s="10">
        <v>1.17E-2</v>
      </c>
    </row>
    <row r="2042" spans="2:30">
      <c r="B2042" s="535"/>
      <c r="C2042" s="535" t="s">
        <v>3814</v>
      </c>
      <c r="D2042" s="535" t="s">
        <v>3792</v>
      </c>
      <c r="E2042" s="535">
        <v>2045</v>
      </c>
      <c r="F2042" s="537" t="str">
        <f>Dumpadas[[#This Row],[punto]] &amp; " "&amp;Dumpadas[[#This Row],[jornada]]&amp;" " &amp; Dumpadas[[#This Row],[N°Acop]] &amp; " " &amp; TEXT(Dumpadas[[#This Row],[fecha ]], "dd-mm-yyyy")</f>
        <v>NIVEL 974 M4 7S L30 AM 2045 04-06-2026</v>
      </c>
      <c r="G2042" s="535" t="s">
        <v>14</v>
      </c>
      <c r="H2042" s="538">
        <v>46177</v>
      </c>
      <c r="I2042" s="535">
        <v>3.2</v>
      </c>
      <c r="J2042" s="539">
        <v>1.8100000000000002E-2</v>
      </c>
      <c r="K2042" s="539">
        <f>+IF(Dumpadas[[#This Row],[ley]]&gt;0.03,0.03,Dumpadas[[#This Row],[ley]])</f>
        <v>1.8100000000000002E-2</v>
      </c>
      <c r="L2042" s="539"/>
      <c r="M2042" s="535">
        <v>29210</v>
      </c>
      <c r="N2042" s="535"/>
      <c r="O2042" s="539">
        <v>1.2999999999999999E-2</v>
      </c>
      <c r="P2042" s="540" t="str" cm="1">
        <f t="array" ref="P2042">INDEX(Rangos!$E$3:$E$16,MATCH(1,(Dumpadas[[#This Row],[ley]]&gt;=Rangos!$B$3:$B$16)*(Dumpadas[[#This Row],[ley]]&lt;=Rangos!$C$3:$C$16),0))</f>
        <v>G</v>
      </c>
      <c r="R2042" s="769"/>
      <c r="S2042" s="769" t="s">
        <v>3120</v>
      </c>
      <c r="T2042" s="369">
        <v>1</v>
      </c>
      <c r="U2042" s="369">
        <v>3.2</v>
      </c>
      <c r="V2042" s="10">
        <v>1.06E-2</v>
      </c>
      <c r="Y2042" s="769"/>
      <c r="Z2042" s="769" t="s">
        <v>3120</v>
      </c>
      <c r="AA2042" s="369">
        <v>1</v>
      </c>
      <c r="AB2042" s="369">
        <v>3.2</v>
      </c>
      <c r="AC2042" s="10">
        <v>1.06E-2</v>
      </c>
      <c r="AD2042" s="10">
        <v>1.06E-2</v>
      </c>
    </row>
    <row r="2043" spans="2:30">
      <c r="B2043" s="535"/>
      <c r="C2043" s="535" t="s">
        <v>3814</v>
      </c>
      <c r="D2043" s="535" t="s">
        <v>3792</v>
      </c>
      <c r="E2043" s="535">
        <v>2046</v>
      </c>
      <c r="F2043" s="537" t="str">
        <f>Dumpadas[[#This Row],[punto]] &amp; " "&amp;Dumpadas[[#This Row],[jornada]]&amp;" " &amp; Dumpadas[[#This Row],[N°Acop]] &amp; " " &amp; TEXT(Dumpadas[[#This Row],[fecha ]], "dd-mm-yyyy")</f>
        <v>NIVEL 974 M4 7S L30 AM 2046 04-06-2026</v>
      </c>
      <c r="G2043" s="535" t="s">
        <v>14</v>
      </c>
      <c r="H2043" s="538">
        <v>46177</v>
      </c>
      <c r="I2043" s="535">
        <v>3.2</v>
      </c>
      <c r="J2043" s="539">
        <v>1.6E-2</v>
      </c>
      <c r="K2043" s="539">
        <f>+IF(Dumpadas[[#This Row],[ley]]&gt;0.03,0.03,Dumpadas[[#This Row],[ley]])</f>
        <v>1.6E-2</v>
      </c>
      <c r="L2043" s="539"/>
      <c r="M2043" s="535">
        <v>29210</v>
      </c>
      <c r="N2043" s="535"/>
      <c r="O2043" s="539">
        <v>1.2999999999999999E-2</v>
      </c>
      <c r="P2043" s="540" t="str" cm="1">
        <f t="array" ref="P2043">INDEX(Rangos!$E$3:$E$16,MATCH(1,(Dumpadas[[#This Row],[ley]]&gt;=Rangos!$B$3:$B$16)*(Dumpadas[[#This Row],[ley]]&lt;=Rangos!$C$3:$C$16),0))</f>
        <v>F</v>
      </c>
      <c r="R2043" s="769"/>
      <c r="S2043" s="769" t="s">
        <v>3121</v>
      </c>
      <c r="T2043" s="369">
        <v>1</v>
      </c>
      <c r="U2043" s="369">
        <v>3.2</v>
      </c>
      <c r="V2043" s="10">
        <v>1.2200000000000001E-2</v>
      </c>
      <c r="Y2043" s="769"/>
      <c r="Z2043" s="769" t="s">
        <v>3121</v>
      </c>
      <c r="AA2043" s="369">
        <v>1</v>
      </c>
      <c r="AB2043" s="369">
        <v>3.2</v>
      </c>
      <c r="AC2043" s="10">
        <v>1.2200000000000001E-2</v>
      </c>
      <c r="AD2043" s="10">
        <v>1.2200000000000001E-2</v>
      </c>
    </row>
    <row r="2044" spans="2:30">
      <c r="B2044" s="535"/>
      <c r="C2044" s="535" t="s">
        <v>3814</v>
      </c>
      <c r="D2044" s="535" t="s">
        <v>3792</v>
      </c>
      <c r="E2044" s="535">
        <v>2047</v>
      </c>
      <c r="F2044" s="537" t="str">
        <f>Dumpadas[[#This Row],[punto]] &amp; " "&amp;Dumpadas[[#This Row],[jornada]]&amp;" " &amp; Dumpadas[[#This Row],[N°Acop]] &amp; " " &amp; TEXT(Dumpadas[[#This Row],[fecha ]], "dd-mm-yyyy")</f>
        <v>NIVEL 974 M4 7S L30 AM 2047 04-06-2026</v>
      </c>
      <c r="G2044" s="535" t="s">
        <v>14</v>
      </c>
      <c r="H2044" s="538">
        <v>46177</v>
      </c>
      <c r="I2044" s="535">
        <v>3.2</v>
      </c>
      <c r="J2044" s="539">
        <v>1.4800000000000001E-2</v>
      </c>
      <c r="K2044" s="539">
        <f>+IF(Dumpadas[[#This Row],[ley]]&gt;0.03,0.03,Dumpadas[[#This Row],[ley]])</f>
        <v>1.4800000000000001E-2</v>
      </c>
      <c r="L2044" s="539"/>
      <c r="M2044" s="535">
        <v>29210</v>
      </c>
      <c r="N2044" s="535"/>
      <c r="O2044" s="539">
        <v>1.2999999999999999E-2</v>
      </c>
      <c r="P2044" s="540" t="str" cm="1">
        <f t="array" ref="P2044">INDEX(Rangos!$E$3:$E$16,MATCH(1,(Dumpadas[[#This Row],[ley]]&gt;=Rangos!$B$3:$B$16)*(Dumpadas[[#This Row],[ley]]&lt;=Rangos!$C$3:$C$16),0))</f>
        <v>E</v>
      </c>
      <c r="R2044" s="769"/>
      <c r="S2044" s="769" t="s">
        <v>3123</v>
      </c>
      <c r="T2044" s="369">
        <v>1</v>
      </c>
      <c r="U2044" s="369">
        <v>3.2</v>
      </c>
      <c r="V2044" s="10">
        <v>1.18E-2</v>
      </c>
      <c r="Y2044" s="769"/>
      <c r="Z2044" s="769" t="s">
        <v>3123</v>
      </c>
      <c r="AA2044" s="369">
        <v>1</v>
      </c>
      <c r="AB2044" s="369">
        <v>3.2</v>
      </c>
      <c r="AC2044" s="10">
        <v>1.18E-2</v>
      </c>
      <c r="AD2044" s="10">
        <v>1.18E-2</v>
      </c>
    </row>
    <row r="2045" spans="2:30">
      <c r="B2045" s="535"/>
      <c r="C2045" s="535" t="s">
        <v>3814</v>
      </c>
      <c r="D2045" s="535" t="s">
        <v>3792</v>
      </c>
      <c r="E2045" s="535">
        <v>2048</v>
      </c>
      <c r="F2045" s="537" t="str">
        <f>Dumpadas[[#This Row],[punto]] &amp; " "&amp;Dumpadas[[#This Row],[jornada]]&amp;" " &amp; Dumpadas[[#This Row],[N°Acop]] &amp; " " &amp; TEXT(Dumpadas[[#This Row],[fecha ]], "dd-mm-yyyy")</f>
        <v>NIVEL 974 M4 7S L30 AM 2048 04-06-2026</v>
      </c>
      <c r="G2045" s="535" t="s">
        <v>14</v>
      </c>
      <c r="H2045" s="538">
        <v>46177</v>
      </c>
      <c r="I2045" s="535">
        <v>3.2</v>
      </c>
      <c r="J2045" s="539">
        <v>1.47E-2</v>
      </c>
      <c r="K2045" s="539">
        <f>+IF(Dumpadas[[#This Row],[ley]]&gt;0.03,0.03,Dumpadas[[#This Row],[ley]])</f>
        <v>1.47E-2</v>
      </c>
      <c r="L2045" s="539"/>
      <c r="M2045" s="535">
        <v>29210</v>
      </c>
      <c r="N2045" s="535"/>
      <c r="O2045" s="539">
        <v>1.2999999999999999E-2</v>
      </c>
      <c r="P2045" s="540" t="str" cm="1">
        <f t="array" ref="P2045">INDEX(Rangos!$E$3:$E$16,MATCH(1,(Dumpadas[[#This Row],[ley]]&gt;=Rangos!$B$3:$B$16)*(Dumpadas[[#This Row],[ley]]&lt;=Rangos!$C$3:$C$16),0))</f>
        <v>E</v>
      </c>
      <c r="R2045" s="769"/>
      <c r="S2045" s="769" t="s">
        <v>3124</v>
      </c>
      <c r="T2045" s="369">
        <v>1</v>
      </c>
      <c r="U2045" s="369">
        <v>3.2</v>
      </c>
      <c r="V2045" s="10">
        <v>1.7999999999999999E-2</v>
      </c>
      <c r="Y2045" s="769"/>
      <c r="Z2045" s="769" t="s">
        <v>3124</v>
      </c>
      <c r="AA2045" s="369">
        <v>1</v>
      </c>
      <c r="AB2045" s="369">
        <v>3.2</v>
      </c>
      <c r="AC2045" s="10">
        <v>1.7999999999999999E-2</v>
      </c>
      <c r="AD2045" s="10">
        <v>1.7999999999999999E-2</v>
      </c>
    </row>
    <row r="2046" spans="2:30">
      <c r="B2046" s="535"/>
      <c r="C2046" s="535" t="s">
        <v>3814</v>
      </c>
      <c r="D2046" s="535" t="s">
        <v>3792</v>
      </c>
      <c r="E2046" s="535">
        <v>2049</v>
      </c>
      <c r="F2046" s="537" t="str">
        <f>Dumpadas[[#This Row],[punto]] &amp; " "&amp;Dumpadas[[#This Row],[jornada]]&amp;" " &amp; Dumpadas[[#This Row],[N°Acop]] &amp; " " &amp; TEXT(Dumpadas[[#This Row],[fecha ]], "dd-mm-yyyy")</f>
        <v>NIVEL 974 M4 7S L30 AM 2049 04-06-2026</v>
      </c>
      <c r="G2046" s="535" t="s">
        <v>14</v>
      </c>
      <c r="H2046" s="538">
        <v>46177</v>
      </c>
      <c r="I2046" s="535">
        <v>3.2</v>
      </c>
      <c r="J2046" s="539">
        <v>1.4500000000000001E-2</v>
      </c>
      <c r="K2046" s="539">
        <f>+IF(Dumpadas[[#This Row],[ley]]&gt;0.03,0.03,Dumpadas[[#This Row],[ley]])</f>
        <v>1.4500000000000001E-2</v>
      </c>
      <c r="L2046" s="539"/>
      <c r="M2046" s="535">
        <v>29210</v>
      </c>
      <c r="N2046" s="535"/>
      <c r="O2046" s="539">
        <v>1.2999999999999999E-2</v>
      </c>
      <c r="P2046" s="540" t="str" cm="1">
        <f t="array" ref="P2046">INDEX(Rangos!$E$3:$E$16,MATCH(1,(Dumpadas[[#This Row],[ley]]&gt;=Rangos!$B$3:$B$16)*(Dumpadas[[#This Row],[ley]]&lt;=Rangos!$C$3:$C$16),0))</f>
        <v>E</v>
      </c>
      <c r="R2046" s="769"/>
      <c r="S2046" s="769" t="s">
        <v>3125</v>
      </c>
      <c r="T2046" s="369">
        <v>1</v>
      </c>
      <c r="U2046" s="369">
        <v>3.2</v>
      </c>
      <c r="V2046" s="10">
        <v>1.32E-2</v>
      </c>
      <c r="Y2046" s="769"/>
      <c r="Z2046" s="769" t="s">
        <v>3125</v>
      </c>
      <c r="AA2046" s="369">
        <v>1</v>
      </c>
      <c r="AB2046" s="369">
        <v>3.2</v>
      </c>
      <c r="AC2046" s="10">
        <v>1.32E-2</v>
      </c>
      <c r="AD2046" s="10">
        <v>1.32E-2</v>
      </c>
    </row>
    <row r="2047" spans="2:30">
      <c r="B2047" s="535"/>
      <c r="C2047" s="535" t="s">
        <v>3814</v>
      </c>
      <c r="D2047" s="535" t="s">
        <v>3792</v>
      </c>
      <c r="E2047" s="535">
        <v>2050</v>
      </c>
      <c r="F2047" s="537" t="str">
        <f>Dumpadas[[#This Row],[punto]] &amp; " "&amp;Dumpadas[[#This Row],[jornada]]&amp;" " &amp; Dumpadas[[#This Row],[N°Acop]] &amp; " " &amp; TEXT(Dumpadas[[#This Row],[fecha ]], "dd-mm-yyyy")</f>
        <v>NIVEL 974 M4 7S L30 AM 2050 04-06-2026</v>
      </c>
      <c r="G2047" s="535" t="s">
        <v>14</v>
      </c>
      <c r="H2047" s="538">
        <v>46177</v>
      </c>
      <c r="I2047" s="535">
        <v>3.2</v>
      </c>
      <c r="J2047" s="539">
        <v>1.0999999999999999E-2</v>
      </c>
      <c r="K2047" s="539">
        <f>+IF(Dumpadas[[#This Row],[ley]]&gt;0.03,0.03,Dumpadas[[#This Row],[ley]])</f>
        <v>1.0999999999999999E-2</v>
      </c>
      <c r="L2047" s="539"/>
      <c r="M2047" s="535">
        <v>29212</v>
      </c>
      <c r="N2047" s="535"/>
      <c r="O2047" s="539">
        <v>1.2999999999999999E-2</v>
      </c>
      <c r="P2047" s="540" t="str" cm="1">
        <f t="array" ref="P2047">INDEX(Rangos!$E$3:$E$16,MATCH(1,(Dumpadas[[#This Row],[ley]]&gt;=Rangos!$B$3:$B$16)*(Dumpadas[[#This Row],[ley]]&lt;=Rangos!$C$3:$C$16),0))</f>
        <v>C</v>
      </c>
      <c r="R2047" s="769"/>
      <c r="S2047" s="769" t="s">
        <v>3126</v>
      </c>
      <c r="T2047" s="369">
        <v>1</v>
      </c>
      <c r="U2047" s="369">
        <v>3.2</v>
      </c>
      <c r="V2047" s="10">
        <v>2.3900000000000001E-2</v>
      </c>
      <c r="Y2047" s="769"/>
      <c r="Z2047" s="769" t="s">
        <v>3126</v>
      </c>
      <c r="AA2047" s="369">
        <v>1</v>
      </c>
      <c r="AB2047" s="369">
        <v>3.2</v>
      </c>
      <c r="AC2047" s="10">
        <v>2.3900000000000001E-2</v>
      </c>
      <c r="AD2047" s="10">
        <v>2.3900000000000001E-2</v>
      </c>
    </row>
    <row r="2048" spans="2:30">
      <c r="B2048" s="535"/>
      <c r="C2048" s="535" t="s">
        <v>3814</v>
      </c>
      <c r="D2048" s="535" t="s">
        <v>3792</v>
      </c>
      <c r="E2048" s="535">
        <v>2051</v>
      </c>
      <c r="F2048" s="537" t="str">
        <f>Dumpadas[[#This Row],[punto]] &amp; " "&amp;Dumpadas[[#This Row],[jornada]]&amp;" " &amp; Dumpadas[[#This Row],[N°Acop]] &amp; " " &amp; TEXT(Dumpadas[[#This Row],[fecha ]], "dd-mm-yyyy")</f>
        <v>NIVEL 974 M4 7S L30 AM 2051 04-06-2026</v>
      </c>
      <c r="G2048" s="535" t="s">
        <v>14</v>
      </c>
      <c r="H2048" s="538">
        <v>46177</v>
      </c>
      <c r="I2048" s="535">
        <v>3.2</v>
      </c>
      <c r="J2048" s="539">
        <v>2.0400000000000001E-2</v>
      </c>
      <c r="K2048" s="539">
        <f>+IF(Dumpadas[[#This Row],[ley]]&gt;0.03,0.03,Dumpadas[[#This Row],[ley]])</f>
        <v>2.0400000000000001E-2</v>
      </c>
      <c r="L2048" s="539"/>
      <c r="M2048" s="535">
        <v>29212</v>
      </c>
      <c r="N2048" s="535"/>
      <c r="O2048" s="539">
        <v>1.2999999999999999E-2</v>
      </c>
      <c r="P2048" s="540" t="str" cm="1">
        <f t="array" ref="P2048">INDEX(Rangos!$E$3:$E$16,MATCH(1,(Dumpadas[[#This Row],[ley]]&gt;=Rangos!$B$3:$B$16)*(Dumpadas[[#This Row],[ley]]&lt;=Rangos!$C$3:$C$16),0))</f>
        <v>H</v>
      </c>
      <c r="R2048" s="769"/>
      <c r="S2048" s="769" t="s">
        <v>3127</v>
      </c>
      <c r="T2048" s="369">
        <v>1</v>
      </c>
      <c r="U2048" s="369">
        <v>3.2</v>
      </c>
      <c r="V2048" s="10">
        <v>1.6799999999999999E-2</v>
      </c>
      <c r="Y2048" s="769"/>
      <c r="Z2048" s="769" t="s">
        <v>3127</v>
      </c>
      <c r="AA2048" s="369">
        <v>1</v>
      </c>
      <c r="AB2048" s="369">
        <v>3.2</v>
      </c>
      <c r="AC2048" s="10">
        <v>1.6799999999999999E-2</v>
      </c>
      <c r="AD2048" s="10">
        <v>1.6799999999999999E-2</v>
      </c>
    </row>
    <row r="2049" spans="2:30">
      <c r="B2049" s="535"/>
      <c r="C2049" s="535" t="s">
        <v>3814</v>
      </c>
      <c r="D2049" s="535" t="s">
        <v>3792</v>
      </c>
      <c r="E2049" s="535">
        <v>2052</v>
      </c>
      <c r="F2049" s="537" t="str">
        <f>Dumpadas[[#This Row],[punto]] &amp; " "&amp;Dumpadas[[#This Row],[jornada]]&amp;" " &amp; Dumpadas[[#This Row],[N°Acop]] &amp; " " &amp; TEXT(Dumpadas[[#This Row],[fecha ]], "dd-mm-yyyy")</f>
        <v>NIVEL 974 M4 7S L30 AM 2052 04-06-2026</v>
      </c>
      <c r="G2049" s="535" t="s">
        <v>14</v>
      </c>
      <c r="H2049" s="538">
        <v>46177</v>
      </c>
      <c r="I2049" s="535">
        <v>3.2</v>
      </c>
      <c r="J2049" s="539">
        <v>1.14E-2</v>
      </c>
      <c r="K2049" s="539">
        <f>+IF(Dumpadas[[#This Row],[ley]]&gt;0.03,0.03,Dumpadas[[#This Row],[ley]])</f>
        <v>1.14E-2</v>
      </c>
      <c r="L2049" s="539"/>
      <c r="M2049" s="535">
        <v>29212</v>
      </c>
      <c r="N2049" s="535"/>
      <c r="O2049" s="539">
        <v>1.2999999999999999E-2</v>
      </c>
      <c r="P2049" s="540" t="str" cm="1">
        <f t="array" ref="P2049">INDEX(Rangos!$E$3:$E$16,MATCH(1,(Dumpadas[[#This Row],[ley]]&gt;=Rangos!$B$3:$B$16)*(Dumpadas[[#This Row],[ley]]&lt;=Rangos!$C$3:$C$16),0))</f>
        <v>C</v>
      </c>
      <c r="R2049" s="769"/>
      <c r="S2049" s="769" t="s">
        <v>3128</v>
      </c>
      <c r="T2049" s="369">
        <v>1</v>
      </c>
      <c r="U2049" s="369">
        <v>3.2</v>
      </c>
      <c r="V2049" s="10">
        <v>1.5699999999999999E-2</v>
      </c>
      <c r="Y2049" s="769"/>
      <c r="Z2049" s="769" t="s">
        <v>3128</v>
      </c>
      <c r="AA2049" s="369">
        <v>1</v>
      </c>
      <c r="AB2049" s="369">
        <v>3.2</v>
      </c>
      <c r="AC2049" s="10">
        <v>1.5699999999999999E-2</v>
      </c>
      <c r="AD2049" s="10">
        <v>1.5699999999999999E-2</v>
      </c>
    </row>
    <row r="2050" spans="2:30">
      <c r="B2050" s="535"/>
      <c r="C2050" s="535" t="s">
        <v>3814</v>
      </c>
      <c r="D2050" s="535" t="s">
        <v>3792</v>
      </c>
      <c r="E2050" s="535">
        <v>2053</v>
      </c>
      <c r="F2050" s="537" t="str">
        <f>Dumpadas[[#This Row],[punto]] &amp; " "&amp;Dumpadas[[#This Row],[jornada]]&amp;" " &amp; Dumpadas[[#This Row],[N°Acop]] &amp; " " &amp; TEXT(Dumpadas[[#This Row],[fecha ]], "dd-mm-yyyy")</f>
        <v>NIVEL 974 M4 7S L30 AM 2053 04-06-2026</v>
      </c>
      <c r="G2050" s="535" t="s">
        <v>14</v>
      </c>
      <c r="H2050" s="538">
        <v>46177</v>
      </c>
      <c r="I2050" s="535">
        <v>3.2</v>
      </c>
      <c r="J2050" s="539">
        <v>1.2200000000000001E-2</v>
      </c>
      <c r="K2050" s="539">
        <f>+IF(Dumpadas[[#This Row],[ley]]&gt;0.03,0.03,Dumpadas[[#This Row],[ley]])</f>
        <v>1.2200000000000001E-2</v>
      </c>
      <c r="L2050" s="539"/>
      <c r="M2050" s="535">
        <v>29212</v>
      </c>
      <c r="N2050" s="535"/>
      <c r="O2050" s="539">
        <v>1.2999999999999999E-2</v>
      </c>
      <c r="P2050" s="540" t="str" cm="1">
        <f t="array" ref="P2050">INDEX(Rangos!$E$3:$E$16,MATCH(1,(Dumpadas[[#This Row],[ley]]&gt;=Rangos!$B$3:$B$16)*(Dumpadas[[#This Row],[ley]]&lt;=Rangos!$C$3:$C$16),0))</f>
        <v>D</v>
      </c>
      <c r="R2050" s="769"/>
      <c r="S2050" s="769" t="s">
        <v>3129</v>
      </c>
      <c r="T2050" s="369">
        <v>1</v>
      </c>
      <c r="U2050" s="369">
        <v>3.2</v>
      </c>
      <c r="V2050" s="10">
        <v>1.55E-2</v>
      </c>
      <c r="Y2050" s="769"/>
      <c r="Z2050" s="769" t="s">
        <v>3129</v>
      </c>
      <c r="AA2050" s="369">
        <v>1</v>
      </c>
      <c r="AB2050" s="369">
        <v>3.2</v>
      </c>
      <c r="AC2050" s="10">
        <v>1.55E-2</v>
      </c>
      <c r="AD2050" s="10">
        <v>1.55E-2</v>
      </c>
    </row>
    <row r="2051" spans="2:30">
      <c r="B2051" s="535"/>
      <c r="C2051" s="535" t="s">
        <v>3814</v>
      </c>
      <c r="D2051" s="535" t="s">
        <v>3792</v>
      </c>
      <c r="E2051" s="535">
        <v>2054</v>
      </c>
      <c r="F2051" s="537" t="str">
        <f>Dumpadas[[#This Row],[punto]] &amp; " "&amp;Dumpadas[[#This Row],[jornada]]&amp;" " &amp; Dumpadas[[#This Row],[N°Acop]] &amp; " " &amp; TEXT(Dumpadas[[#This Row],[fecha ]], "dd-mm-yyyy")</f>
        <v>NIVEL 974 M4 7S L30 AM 2054 04-06-2026</v>
      </c>
      <c r="G2051" s="535" t="s">
        <v>14</v>
      </c>
      <c r="H2051" s="538">
        <v>46177</v>
      </c>
      <c r="I2051" s="535">
        <v>3.2</v>
      </c>
      <c r="J2051" s="539">
        <v>1.1599999999999999E-2</v>
      </c>
      <c r="K2051" s="539">
        <f>+IF(Dumpadas[[#This Row],[ley]]&gt;0.03,0.03,Dumpadas[[#This Row],[ley]])</f>
        <v>1.1599999999999999E-2</v>
      </c>
      <c r="L2051" s="539"/>
      <c r="M2051" s="535">
        <v>29212</v>
      </c>
      <c r="N2051" s="535"/>
      <c r="O2051" s="539">
        <v>1.2999999999999999E-2</v>
      </c>
      <c r="P2051" s="540" t="str" cm="1">
        <f t="array" ref="P2051">INDEX(Rangos!$E$3:$E$16,MATCH(1,(Dumpadas[[#This Row],[ley]]&gt;=Rangos!$B$3:$B$16)*(Dumpadas[[#This Row],[ley]]&lt;=Rangos!$C$3:$C$16),0))</f>
        <v>C</v>
      </c>
      <c r="R2051" s="769"/>
      <c r="S2051" s="769" t="s">
        <v>3130</v>
      </c>
      <c r="T2051" s="369">
        <v>1</v>
      </c>
      <c r="U2051" s="369">
        <v>3.2</v>
      </c>
      <c r="V2051" s="10">
        <v>1.43E-2</v>
      </c>
      <c r="Y2051" s="769"/>
      <c r="Z2051" s="769" t="s">
        <v>3130</v>
      </c>
      <c r="AA2051" s="369">
        <v>1</v>
      </c>
      <c r="AB2051" s="369">
        <v>3.2</v>
      </c>
      <c r="AC2051" s="10">
        <v>1.43E-2</v>
      </c>
      <c r="AD2051" s="10">
        <v>1.43E-2</v>
      </c>
    </row>
    <row r="2052" spans="2:30">
      <c r="B2052" s="535"/>
      <c r="C2052" s="535" t="s">
        <v>3814</v>
      </c>
      <c r="D2052" s="535" t="s">
        <v>3792</v>
      </c>
      <c r="E2052" s="535">
        <v>2055</v>
      </c>
      <c r="F2052" s="537" t="str">
        <f>Dumpadas[[#This Row],[punto]] &amp; " "&amp;Dumpadas[[#This Row],[jornada]]&amp;" " &amp; Dumpadas[[#This Row],[N°Acop]] &amp; " " &amp; TEXT(Dumpadas[[#This Row],[fecha ]], "dd-mm-yyyy")</f>
        <v>NIVEL 974 M4 7S L30 AM 2055 04-06-2026</v>
      </c>
      <c r="G2052" s="535" t="s">
        <v>14</v>
      </c>
      <c r="H2052" s="538">
        <v>46177</v>
      </c>
      <c r="I2052" s="535">
        <v>3.2</v>
      </c>
      <c r="J2052" s="539">
        <v>1.37E-2</v>
      </c>
      <c r="K2052" s="539">
        <f>+IF(Dumpadas[[#This Row],[ley]]&gt;0.03,0.03,Dumpadas[[#This Row],[ley]])</f>
        <v>1.37E-2</v>
      </c>
      <c r="L2052" s="539"/>
      <c r="M2052" s="535">
        <v>29212</v>
      </c>
      <c r="N2052" s="535"/>
      <c r="O2052" s="539">
        <v>1.2999999999999999E-2</v>
      </c>
      <c r="P2052" s="540" t="str" cm="1">
        <f t="array" ref="P2052">INDEX(Rangos!$E$3:$E$16,MATCH(1,(Dumpadas[[#This Row],[ley]]&gt;=Rangos!$B$3:$B$16)*(Dumpadas[[#This Row],[ley]]&lt;=Rangos!$C$3:$C$16),0))</f>
        <v>E</v>
      </c>
      <c r="R2052" s="769"/>
      <c r="S2052" s="769" t="s">
        <v>3131</v>
      </c>
      <c r="T2052" s="369">
        <v>1</v>
      </c>
      <c r="U2052" s="369">
        <v>3.2</v>
      </c>
      <c r="V2052" s="10">
        <v>1.6299999999999999E-2</v>
      </c>
      <c r="Y2052" s="769"/>
      <c r="Z2052" s="769" t="s">
        <v>3131</v>
      </c>
      <c r="AA2052" s="369">
        <v>1</v>
      </c>
      <c r="AB2052" s="369">
        <v>3.2</v>
      </c>
      <c r="AC2052" s="10">
        <v>1.6299999999999999E-2</v>
      </c>
      <c r="AD2052" s="10">
        <v>1.6299999999999999E-2</v>
      </c>
    </row>
    <row r="2053" spans="2:30">
      <c r="B2053" s="535"/>
      <c r="C2053" s="535" t="s">
        <v>3814</v>
      </c>
      <c r="D2053" s="535" t="s">
        <v>3792</v>
      </c>
      <c r="E2053" s="535">
        <v>2056</v>
      </c>
      <c r="F2053" s="537" t="str">
        <f>Dumpadas[[#This Row],[punto]] &amp; " "&amp;Dumpadas[[#This Row],[jornada]]&amp;" " &amp; Dumpadas[[#This Row],[N°Acop]] &amp; " " &amp; TEXT(Dumpadas[[#This Row],[fecha ]], "dd-mm-yyyy")</f>
        <v>NIVEL 974 M4 7S L30 AM 2056 04-06-2026</v>
      </c>
      <c r="G2053" s="535" t="s">
        <v>14</v>
      </c>
      <c r="H2053" s="538">
        <v>46177</v>
      </c>
      <c r="I2053" s="535">
        <v>3.2</v>
      </c>
      <c r="J2053" s="539">
        <v>1.15E-2</v>
      </c>
      <c r="K2053" s="539">
        <f>+IF(Dumpadas[[#This Row],[ley]]&gt;0.03,0.03,Dumpadas[[#This Row],[ley]])</f>
        <v>1.15E-2</v>
      </c>
      <c r="L2053" s="539"/>
      <c r="M2053" s="535">
        <v>29212</v>
      </c>
      <c r="N2053" s="535"/>
      <c r="O2053" s="539">
        <v>1.2999999999999999E-2</v>
      </c>
      <c r="P2053" s="540" t="str" cm="1">
        <f t="array" ref="P2053">INDEX(Rangos!$E$3:$E$16,MATCH(1,(Dumpadas[[#This Row],[ley]]&gt;=Rangos!$B$3:$B$16)*(Dumpadas[[#This Row],[ley]]&lt;=Rangos!$C$3:$C$16),0))</f>
        <v>C</v>
      </c>
      <c r="R2053" s="769"/>
      <c r="S2053" s="769" t="s">
        <v>3132</v>
      </c>
      <c r="T2053" s="369">
        <v>1</v>
      </c>
      <c r="U2053" s="369">
        <v>3.2</v>
      </c>
      <c r="V2053" s="10">
        <v>1.4500000000000001E-2</v>
      </c>
      <c r="Y2053" s="769"/>
      <c r="Z2053" s="769" t="s">
        <v>3132</v>
      </c>
      <c r="AA2053" s="369">
        <v>1</v>
      </c>
      <c r="AB2053" s="369">
        <v>3.2</v>
      </c>
      <c r="AC2053" s="10">
        <v>1.4500000000000001E-2</v>
      </c>
      <c r="AD2053" s="10">
        <v>1.4500000000000001E-2</v>
      </c>
    </row>
    <row r="2054" spans="2:30">
      <c r="B2054" s="535"/>
      <c r="C2054" s="535" t="s">
        <v>3814</v>
      </c>
      <c r="D2054" s="535" t="s">
        <v>3792</v>
      </c>
      <c r="E2054" s="535">
        <v>2057</v>
      </c>
      <c r="F2054" s="537" t="str">
        <f>Dumpadas[[#This Row],[punto]] &amp; " "&amp;Dumpadas[[#This Row],[jornada]]&amp;" " &amp; Dumpadas[[#This Row],[N°Acop]] &amp; " " &amp; TEXT(Dumpadas[[#This Row],[fecha ]], "dd-mm-yyyy")</f>
        <v>NIVEL 974 M4 7S L30 AM 2057 04-06-2026</v>
      </c>
      <c r="G2054" s="535" t="s">
        <v>14</v>
      </c>
      <c r="H2054" s="538">
        <v>46177</v>
      </c>
      <c r="I2054" s="535">
        <v>3.2</v>
      </c>
      <c r="J2054" s="539">
        <v>1.38E-2</v>
      </c>
      <c r="K2054" s="539">
        <f>+IF(Dumpadas[[#This Row],[ley]]&gt;0.03,0.03,Dumpadas[[#This Row],[ley]])</f>
        <v>1.38E-2</v>
      </c>
      <c r="L2054" s="539"/>
      <c r="M2054" s="535">
        <v>29212</v>
      </c>
      <c r="N2054" s="535"/>
      <c r="O2054" s="539">
        <v>1.2999999999999999E-2</v>
      </c>
      <c r="P2054" s="540" t="str" cm="1">
        <f t="array" ref="P2054">INDEX(Rangos!$E$3:$E$16,MATCH(1,(Dumpadas[[#This Row],[ley]]&gt;=Rangos!$B$3:$B$16)*(Dumpadas[[#This Row],[ley]]&lt;=Rangos!$C$3:$C$16),0))</f>
        <v>E</v>
      </c>
      <c r="R2054" s="769"/>
      <c r="S2054" s="769" t="s">
        <v>3133</v>
      </c>
      <c r="T2054" s="369">
        <v>1</v>
      </c>
      <c r="U2054" s="369">
        <v>3.2</v>
      </c>
      <c r="V2054" s="10">
        <v>1.7299999999999999E-2</v>
      </c>
      <c r="Y2054" s="769"/>
      <c r="Z2054" s="769" t="s">
        <v>3133</v>
      </c>
      <c r="AA2054" s="369">
        <v>1</v>
      </c>
      <c r="AB2054" s="369">
        <v>3.2</v>
      </c>
      <c r="AC2054" s="10">
        <v>1.7299999999999999E-2</v>
      </c>
      <c r="AD2054" s="10">
        <v>1.7299999999999999E-2</v>
      </c>
    </row>
    <row r="2055" spans="2:30">
      <c r="B2055" s="535"/>
      <c r="C2055" s="535" t="s">
        <v>3814</v>
      </c>
      <c r="D2055" s="535" t="s">
        <v>3792</v>
      </c>
      <c r="E2055" s="535">
        <v>2058</v>
      </c>
      <c r="F2055" s="537" t="str">
        <f>Dumpadas[[#This Row],[punto]] &amp; " "&amp;Dumpadas[[#This Row],[jornada]]&amp;" " &amp; Dumpadas[[#This Row],[N°Acop]] &amp; " " &amp; TEXT(Dumpadas[[#This Row],[fecha ]], "dd-mm-yyyy")</f>
        <v>NIVEL 974 M4 7S L30 AM 2058 04-06-2026</v>
      </c>
      <c r="G2055" s="535" t="s">
        <v>14</v>
      </c>
      <c r="H2055" s="538">
        <v>46177</v>
      </c>
      <c r="I2055" s="535">
        <v>3.2</v>
      </c>
      <c r="J2055" s="539">
        <v>1.6299999999999999E-2</v>
      </c>
      <c r="K2055" s="539">
        <f>+IF(Dumpadas[[#This Row],[ley]]&gt;0.03,0.03,Dumpadas[[#This Row],[ley]])</f>
        <v>1.6299999999999999E-2</v>
      </c>
      <c r="L2055" s="539"/>
      <c r="M2055" s="535">
        <v>29212</v>
      </c>
      <c r="N2055" s="535"/>
      <c r="O2055" s="539">
        <v>1.2999999999999999E-2</v>
      </c>
      <c r="P2055" s="540" t="str" cm="1">
        <f t="array" ref="P2055">INDEX(Rangos!$E$3:$E$16,MATCH(1,(Dumpadas[[#This Row],[ley]]&gt;=Rangos!$B$3:$B$16)*(Dumpadas[[#This Row],[ley]]&lt;=Rangos!$C$3:$C$16),0))</f>
        <v>F</v>
      </c>
      <c r="R2055" s="769"/>
      <c r="S2055" s="769" t="s">
        <v>3134</v>
      </c>
      <c r="T2055" s="369">
        <v>1</v>
      </c>
      <c r="U2055" s="369">
        <v>3.2</v>
      </c>
      <c r="V2055" s="10">
        <v>1.7600000000000001E-2</v>
      </c>
      <c r="Y2055" s="769"/>
      <c r="Z2055" s="769" t="s">
        <v>3134</v>
      </c>
      <c r="AA2055" s="369">
        <v>1</v>
      </c>
      <c r="AB2055" s="369">
        <v>3.2</v>
      </c>
      <c r="AC2055" s="10">
        <v>1.7600000000000001E-2</v>
      </c>
      <c r="AD2055" s="10">
        <v>1.7600000000000001E-2</v>
      </c>
    </row>
    <row r="2056" spans="2:30">
      <c r="B2056" s="535"/>
      <c r="C2056" s="535" t="s">
        <v>3814</v>
      </c>
      <c r="D2056" s="535" t="s">
        <v>3792</v>
      </c>
      <c r="E2056" s="535">
        <v>2059</v>
      </c>
      <c r="F2056" s="537" t="str">
        <f>Dumpadas[[#This Row],[punto]] &amp; " "&amp;Dumpadas[[#This Row],[jornada]]&amp;" " &amp; Dumpadas[[#This Row],[N°Acop]] &amp; " " &amp; TEXT(Dumpadas[[#This Row],[fecha ]], "dd-mm-yyyy")</f>
        <v>NIVEL 974 M4 7S L30 AM 2059 04-06-2026</v>
      </c>
      <c r="G2056" s="535" t="s">
        <v>14</v>
      </c>
      <c r="H2056" s="538">
        <v>46177</v>
      </c>
      <c r="I2056" s="535">
        <v>3.2</v>
      </c>
      <c r="J2056" s="539">
        <v>1.5900000000000001E-2</v>
      </c>
      <c r="K2056" s="539">
        <f>+IF(Dumpadas[[#This Row],[ley]]&gt;0.03,0.03,Dumpadas[[#This Row],[ley]])</f>
        <v>1.5900000000000001E-2</v>
      </c>
      <c r="L2056" s="539"/>
      <c r="M2056" s="535">
        <v>29212</v>
      </c>
      <c r="N2056" s="535"/>
      <c r="O2056" s="539">
        <v>1.2999999999999999E-2</v>
      </c>
      <c r="P2056" s="540" t="str" cm="1">
        <f t="array" ref="P2056">INDEX(Rangos!$E$3:$E$16,MATCH(1,(Dumpadas[[#This Row],[ley]]&gt;=Rangos!$B$3:$B$16)*(Dumpadas[[#This Row],[ley]]&lt;=Rangos!$C$3:$C$16),0))</f>
        <v>F</v>
      </c>
      <c r="R2056" s="769"/>
      <c r="S2056" s="769" t="s">
        <v>3135</v>
      </c>
      <c r="T2056" s="369">
        <v>1</v>
      </c>
      <c r="U2056" s="369">
        <v>3.2</v>
      </c>
      <c r="V2056" s="10">
        <v>1.2500000000000001E-2</v>
      </c>
      <c r="Y2056" s="769"/>
      <c r="Z2056" s="769" t="s">
        <v>3135</v>
      </c>
      <c r="AA2056" s="369">
        <v>1</v>
      </c>
      <c r="AB2056" s="369">
        <v>3.2</v>
      </c>
      <c r="AC2056" s="10">
        <v>1.2500000000000001E-2</v>
      </c>
      <c r="AD2056" s="10">
        <v>1.2500000000000001E-2</v>
      </c>
    </row>
    <row r="2057" spans="2:30">
      <c r="B2057" s="535"/>
      <c r="C2057" s="535" t="s">
        <v>3814</v>
      </c>
      <c r="D2057" s="535" t="s">
        <v>3792</v>
      </c>
      <c r="E2057" s="535">
        <v>2060</v>
      </c>
      <c r="F2057" s="537" t="str">
        <f>Dumpadas[[#This Row],[punto]] &amp; " "&amp;Dumpadas[[#This Row],[jornada]]&amp;" " &amp; Dumpadas[[#This Row],[N°Acop]] &amp; " " &amp; TEXT(Dumpadas[[#This Row],[fecha ]], "dd-mm-yyyy")</f>
        <v>NIVEL 974 M4 7S L30 AM 2060 04-06-2026</v>
      </c>
      <c r="G2057" s="535" t="s">
        <v>14</v>
      </c>
      <c r="H2057" s="538">
        <v>46177</v>
      </c>
      <c r="I2057" s="535">
        <v>3.2</v>
      </c>
      <c r="J2057" s="539">
        <v>1.67E-2</v>
      </c>
      <c r="K2057" s="539">
        <f>+IF(Dumpadas[[#This Row],[ley]]&gt;0.03,0.03,Dumpadas[[#This Row],[ley]])</f>
        <v>1.67E-2</v>
      </c>
      <c r="L2057" s="539"/>
      <c r="M2057" s="535">
        <v>29212</v>
      </c>
      <c r="N2057" s="535"/>
      <c r="O2057" s="539">
        <v>1.2999999999999999E-2</v>
      </c>
      <c r="P2057" s="540" t="str" cm="1">
        <f t="array" ref="P2057">INDEX(Rangos!$E$3:$E$16,MATCH(1,(Dumpadas[[#This Row],[ley]]&gt;=Rangos!$B$3:$B$16)*(Dumpadas[[#This Row],[ley]]&lt;=Rangos!$C$3:$C$16),0))</f>
        <v>F</v>
      </c>
      <c r="R2057" s="769"/>
      <c r="S2057" s="769" t="s">
        <v>3136</v>
      </c>
      <c r="T2057" s="369">
        <v>1</v>
      </c>
      <c r="U2057" s="369">
        <v>3.2</v>
      </c>
      <c r="V2057" s="10">
        <v>1.5299999999999999E-2</v>
      </c>
      <c r="Y2057" s="769"/>
      <c r="Z2057" s="769" t="s">
        <v>3136</v>
      </c>
      <c r="AA2057" s="369">
        <v>1</v>
      </c>
      <c r="AB2057" s="369">
        <v>3.2</v>
      </c>
      <c r="AC2057" s="10">
        <v>1.5299999999999999E-2</v>
      </c>
      <c r="AD2057" s="10">
        <v>1.5299999999999999E-2</v>
      </c>
    </row>
    <row r="2058" spans="2:30">
      <c r="B2058" s="720"/>
      <c r="C2058" s="773" t="s">
        <v>3817</v>
      </c>
      <c r="D2058" s="773" t="s">
        <v>3792</v>
      </c>
      <c r="E2058" s="720">
        <v>2061</v>
      </c>
      <c r="F2058" s="410" t="str">
        <f>Dumpadas[[#This Row],[punto]] &amp; " "&amp;Dumpadas[[#This Row],[jornada]]&amp;" " &amp; Dumpadas[[#This Row],[N°Acop]] &amp; " " &amp; TEXT(Dumpadas[[#This Row],[fecha ]], "dd-mm-yyyy")</f>
        <v>NIVEL 974 M4 6N L33 AM 2061 04-06-2026</v>
      </c>
      <c r="G2058" s="720" t="s">
        <v>14</v>
      </c>
      <c r="H2058" s="5">
        <v>46177</v>
      </c>
      <c r="I2058" s="720">
        <v>3.2</v>
      </c>
      <c r="J2058" s="8">
        <v>1.0500000000000001E-2</v>
      </c>
      <c r="K2058" s="8">
        <f>+IF(Dumpadas[[#This Row],[ley]]&gt;0.03,0.03,Dumpadas[[#This Row],[ley]])</f>
        <v>1.0500000000000001E-2</v>
      </c>
      <c r="L2058" s="427"/>
      <c r="M2058" s="386">
        <v>29216</v>
      </c>
      <c r="N2058" s="386"/>
      <c r="O2058" s="7">
        <v>1.4999999999999999E-2</v>
      </c>
      <c r="P2058" s="10" t="str" cm="1">
        <f t="array" ref="P2058">INDEX(Rangos!$E$3:$E$16,MATCH(1,(Dumpadas[[#This Row],[ley]]&gt;=Rangos!$B$3:$B$16)*(Dumpadas[[#This Row],[ley]]&lt;=Rangos!$C$3:$C$16),0))</f>
        <v>C</v>
      </c>
      <c r="R2058" s="769"/>
      <c r="S2058" s="769" t="s">
        <v>3137</v>
      </c>
      <c r="T2058" s="369">
        <v>1</v>
      </c>
      <c r="U2058" s="369">
        <v>3.2</v>
      </c>
      <c r="V2058" s="10">
        <v>1.09E-2</v>
      </c>
      <c r="Y2058" s="769"/>
      <c r="Z2058" s="769" t="s">
        <v>3137</v>
      </c>
      <c r="AA2058" s="369">
        <v>1</v>
      </c>
      <c r="AB2058" s="369">
        <v>3.2</v>
      </c>
      <c r="AC2058" s="10">
        <v>1.09E-2</v>
      </c>
      <c r="AD2058" s="10">
        <v>1.09E-2</v>
      </c>
    </row>
    <row r="2059" spans="2:30">
      <c r="B2059" s="720"/>
      <c r="C2059" s="773" t="s">
        <v>3817</v>
      </c>
      <c r="D2059" s="773" t="s">
        <v>3792</v>
      </c>
      <c r="E2059" s="720">
        <v>2062</v>
      </c>
      <c r="F2059" s="410" t="str">
        <f>Dumpadas[[#This Row],[punto]] &amp; " "&amp;Dumpadas[[#This Row],[jornada]]&amp;" " &amp; Dumpadas[[#This Row],[N°Acop]] &amp; " " &amp; TEXT(Dumpadas[[#This Row],[fecha ]], "dd-mm-yyyy")</f>
        <v>NIVEL 974 M4 6N L33 AM 2062 04-06-2026</v>
      </c>
      <c r="G2059" s="720" t="s">
        <v>14</v>
      </c>
      <c r="H2059" s="5">
        <v>46177</v>
      </c>
      <c r="I2059" s="720">
        <v>3.2</v>
      </c>
      <c r="J2059" s="8">
        <v>9.4000000000000004E-3</v>
      </c>
      <c r="K2059" s="8">
        <f>+IF(Dumpadas[[#This Row],[ley]]&gt;0.03,0.03,Dumpadas[[#This Row],[ley]])</f>
        <v>9.4000000000000004E-3</v>
      </c>
      <c r="L2059" s="427"/>
      <c r="M2059" s="386">
        <v>29216</v>
      </c>
      <c r="N2059" s="386"/>
      <c r="O2059" s="7">
        <v>1.4999999999999999E-2</v>
      </c>
      <c r="P2059" s="10" t="str" cm="1">
        <f t="array" ref="P2059">INDEX(Rangos!$E$3:$E$16,MATCH(1,(Dumpadas[[#This Row],[ley]]&gt;=Rangos!$B$3:$B$16)*(Dumpadas[[#This Row],[ley]]&lt;=Rangos!$C$3:$C$16),0))</f>
        <v>B</v>
      </c>
      <c r="R2059" s="769"/>
      <c r="S2059" s="769" t="s">
        <v>3138</v>
      </c>
      <c r="T2059" s="369">
        <v>1</v>
      </c>
      <c r="U2059" s="369">
        <v>3.2</v>
      </c>
      <c r="V2059" s="10">
        <v>2.0899999999999998E-2</v>
      </c>
      <c r="Y2059" s="769"/>
      <c r="Z2059" s="769" t="s">
        <v>3138</v>
      </c>
      <c r="AA2059" s="369">
        <v>1</v>
      </c>
      <c r="AB2059" s="369">
        <v>3.2</v>
      </c>
      <c r="AC2059" s="10">
        <v>2.0899999999999998E-2</v>
      </c>
      <c r="AD2059" s="10">
        <v>2.0899999999999998E-2</v>
      </c>
    </row>
    <row r="2060" spans="2:30">
      <c r="B2060" s="720"/>
      <c r="C2060" s="773" t="s">
        <v>3817</v>
      </c>
      <c r="D2060" s="773" t="s">
        <v>3792</v>
      </c>
      <c r="E2060" s="720">
        <v>2063</v>
      </c>
      <c r="F2060" s="410" t="str">
        <f>Dumpadas[[#This Row],[punto]] &amp; " "&amp;Dumpadas[[#This Row],[jornada]]&amp;" " &amp; Dumpadas[[#This Row],[N°Acop]] &amp; " " &amp; TEXT(Dumpadas[[#This Row],[fecha ]], "dd-mm-yyyy")</f>
        <v>NIVEL 974 M4 6N L33 AM 2063 04-06-2026</v>
      </c>
      <c r="G2060" s="720" t="s">
        <v>14</v>
      </c>
      <c r="H2060" s="5">
        <v>46177</v>
      </c>
      <c r="I2060" s="720">
        <v>3.2</v>
      </c>
      <c r="J2060" s="8">
        <v>1.1900000000000001E-2</v>
      </c>
      <c r="K2060" s="8">
        <f>+IF(Dumpadas[[#This Row],[ley]]&gt;0.03,0.03,Dumpadas[[#This Row],[ley]])</f>
        <v>1.1900000000000001E-2</v>
      </c>
      <c r="L2060" s="427"/>
      <c r="M2060" s="386">
        <v>29216</v>
      </c>
      <c r="N2060" s="386"/>
      <c r="O2060" s="7">
        <v>1.4999999999999999E-2</v>
      </c>
      <c r="P2060" s="10" t="str" cm="1">
        <f t="array" ref="P2060">INDEX(Rangos!$E$3:$E$16,MATCH(1,(Dumpadas[[#This Row],[ley]]&gt;=Rangos!$B$3:$B$16)*(Dumpadas[[#This Row],[ley]]&lt;=Rangos!$C$3:$C$16),0))</f>
        <v>C</v>
      </c>
      <c r="R2060" s="769"/>
      <c r="S2060" s="769" t="s">
        <v>3139</v>
      </c>
      <c r="T2060" s="369">
        <v>1</v>
      </c>
      <c r="U2060" s="369">
        <v>3.2</v>
      </c>
      <c r="V2060" s="10">
        <v>1.3599999999999999E-2</v>
      </c>
      <c r="Y2060" s="769"/>
      <c r="Z2060" s="769" t="s">
        <v>3139</v>
      </c>
      <c r="AA2060" s="369">
        <v>1</v>
      </c>
      <c r="AB2060" s="369">
        <v>3.2</v>
      </c>
      <c r="AC2060" s="10">
        <v>1.3599999999999999E-2</v>
      </c>
      <c r="AD2060" s="10">
        <v>1.3599999999999999E-2</v>
      </c>
    </row>
    <row r="2061" spans="2:30">
      <c r="B2061" s="720"/>
      <c r="C2061" s="773" t="s">
        <v>3817</v>
      </c>
      <c r="D2061" s="773" t="s">
        <v>3792</v>
      </c>
      <c r="E2061" s="720">
        <v>2064</v>
      </c>
      <c r="F2061" s="410" t="str">
        <f>Dumpadas[[#This Row],[punto]] &amp; " "&amp;Dumpadas[[#This Row],[jornada]]&amp;" " &amp; Dumpadas[[#This Row],[N°Acop]] &amp; " " &amp; TEXT(Dumpadas[[#This Row],[fecha ]], "dd-mm-yyyy")</f>
        <v>NIVEL 974 M4 6N L33 AM 2064 04-06-2026</v>
      </c>
      <c r="G2061" s="720" t="s">
        <v>14</v>
      </c>
      <c r="H2061" s="5">
        <v>46177</v>
      </c>
      <c r="I2061" s="720">
        <v>3.2</v>
      </c>
      <c r="J2061" s="8">
        <v>1.17E-2</v>
      </c>
      <c r="K2061" s="8">
        <f>+IF(Dumpadas[[#This Row],[ley]]&gt;0.03,0.03,Dumpadas[[#This Row],[ley]])</f>
        <v>1.17E-2</v>
      </c>
      <c r="L2061" s="427"/>
      <c r="M2061" s="386">
        <v>29216</v>
      </c>
      <c r="N2061" s="386"/>
      <c r="O2061" s="7">
        <v>1.4999999999999999E-2</v>
      </c>
      <c r="P2061" s="10" t="str" cm="1">
        <f t="array" ref="P2061">INDEX(Rangos!$E$3:$E$16,MATCH(1,(Dumpadas[[#This Row],[ley]]&gt;=Rangos!$B$3:$B$16)*(Dumpadas[[#This Row],[ley]]&lt;=Rangos!$C$3:$C$16),0))</f>
        <v>C</v>
      </c>
      <c r="R2061" s="769"/>
      <c r="S2061" s="769" t="s">
        <v>3140</v>
      </c>
      <c r="T2061" s="369">
        <v>1</v>
      </c>
      <c r="U2061" s="369">
        <v>3.2</v>
      </c>
      <c r="V2061" s="10">
        <v>1.55E-2</v>
      </c>
      <c r="Y2061" s="769"/>
      <c r="Z2061" s="769" t="s">
        <v>3140</v>
      </c>
      <c r="AA2061" s="369">
        <v>1</v>
      </c>
      <c r="AB2061" s="369">
        <v>3.2</v>
      </c>
      <c r="AC2061" s="10">
        <v>1.55E-2</v>
      </c>
      <c r="AD2061" s="10">
        <v>1.55E-2</v>
      </c>
    </row>
    <row r="2062" spans="2:30">
      <c r="B2062" s="720"/>
      <c r="C2062" s="773" t="s">
        <v>3817</v>
      </c>
      <c r="D2062" s="773" t="s">
        <v>3792</v>
      </c>
      <c r="E2062" s="720">
        <v>2065</v>
      </c>
      <c r="F2062" s="410" t="str">
        <f>Dumpadas[[#This Row],[punto]] &amp; " "&amp;Dumpadas[[#This Row],[jornada]]&amp;" " &amp; Dumpadas[[#This Row],[N°Acop]] &amp; " " &amp; TEXT(Dumpadas[[#This Row],[fecha ]], "dd-mm-yyyy")</f>
        <v>NIVEL 974 M4 6N L33 AM 2065 04-06-2026</v>
      </c>
      <c r="G2062" s="720" t="s">
        <v>14</v>
      </c>
      <c r="H2062" s="5">
        <v>46177</v>
      </c>
      <c r="I2062" s="720">
        <v>3.2</v>
      </c>
      <c r="J2062" s="8">
        <v>9.7999999999999997E-3</v>
      </c>
      <c r="K2062" s="8">
        <f>+IF(Dumpadas[[#This Row],[ley]]&gt;0.03,0.03,Dumpadas[[#This Row],[ley]])</f>
        <v>9.7999999999999997E-3</v>
      </c>
      <c r="L2062" s="427"/>
      <c r="M2062" s="386">
        <v>29216</v>
      </c>
      <c r="N2062" s="386"/>
      <c r="O2062" s="7">
        <v>1.4999999999999999E-2</v>
      </c>
      <c r="P2062" s="10" t="str" cm="1">
        <f t="array" ref="P2062">INDEX(Rangos!$E$3:$E$16,MATCH(1,(Dumpadas[[#This Row],[ley]]&gt;=Rangos!$B$3:$B$16)*(Dumpadas[[#This Row],[ley]]&lt;=Rangos!$C$3:$C$16),0))</f>
        <v>B</v>
      </c>
      <c r="R2062" s="769"/>
      <c r="S2062" s="769" t="s">
        <v>3141</v>
      </c>
      <c r="T2062" s="369">
        <v>1</v>
      </c>
      <c r="U2062" s="369">
        <v>3.2</v>
      </c>
      <c r="V2062" s="10">
        <v>1.6500000000000001E-2</v>
      </c>
      <c r="Y2062" s="769"/>
      <c r="Z2062" s="769" t="s">
        <v>3141</v>
      </c>
      <c r="AA2062" s="369">
        <v>1</v>
      </c>
      <c r="AB2062" s="369">
        <v>3.2</v>
      </c>
      <c r="AC2062" s="10">
        <v>1.6500000000000001E-2</v>
      </c>
      <c r="AD2062" s="10">
        <v>1.6500000000000001E-2</v>
      </c>
    </row>
    <row r="2063" spans="2:30">
      <c r="B2063" s="535"/>
      <c r="C2063" s="535" t="s">
        <v>3819</v>
      </c>
      <c r="D2063" s="535" t="s">
        <v>227</v>
      </c>
      <c r="E2063" s="535">
        <v>2066</v>
      </c>
      <c r="F2063" s="537" t="str">
        <f>Dumpadas[[#This Row],[punto]] &amp; " "&amp;Dumpadas[[#This Row],[jornada]]&amp;" " &amp; Dumpadas[[#This Row],[N°Acop]] &amp; " " &amp; TEXT(Dumpadas[[#This Row],[fecha ]], "dd-mm-yyyy")</f>
        <v>NIVEL 974 M4 6N REM AM 2066 04-06-2026</v>
      </c>
      <c r="G2063" s="535" t="s">
        <v>14</v>
      </c>
      <c r="H2063" s="538">
        <v>46177</v>
      </c>
      <c r="I2063" s="535">
        <v>3.2</v>
      </c>
      <c r="J2063" s="539">
        <v>1.0699999999999999E-2</v>
      </c>
      <c r="K2063" s="539">
        <f>+IF(Dumpadas[[#This Row],[ley]]&gt;0.03,0.03,Dumpadas[[#This Row],[ley]])</f>
        <v>1.0699999999999999E-2</v>
      </c>
      <c r="L2063" s="539"/>
      <c r="M2063" s="535">
        <v>29216</v>
      </c>
      <c r="N2063" s="535"/>
      <c r="O2063" s="539">
        <v>1.2999999999999999E-2</v>
      </c>
      <c r="P2063" s="540" t="str" cm="1">
        <f t="array" ref="P2063">INDEX(Rangos!$E$3:$E$16,MATCH(1,(Dumpadas[[#This Row],[ley]]&gt;=Rangos!$B$3:$B$16)*(Dumpadas[[#This Row],[ley]]&lt;=Rangos!$C$3:$C$16),0))</f>
        <v>C</v>
      </c>
      <c r="R2063" s="769"/>
      <c r="S2063" s="769" t="s">
        <v>3142</v>
      </c>
      <c r="T2063" s="369">
        <v>1</v>
      </c>
      <c r="U2063" s="369">
        <v>3.2</v>
      </c>
      <c r="V2063" s="10">
        <v>1.5100000000000001E-2</v>
      </c>
      <c r="Y2063" s="769"/>
      <c r="Z2063" s="769" t="s">
        <v>3142</v>
      </c>
      <c r="AA2063" s="369">
        <v>1</v>
      </c>
      <c r="AB2063" s="369">
        <v>3.2</v>
      </c>
      <c r="AC2063" s="10">
        <v>1.5100000000000001E-2</v>
      </c>
      <c r="AD2063" s="10">
        <v>1.5100000000000001E-2</v>
      </c>
    </row>
    <row r="2064" spans="2:30">
      <c r="B2064" s="535"/>
      <c r="C2064" s="535" t="s">
        <v>3819</v>
      </c>
      <c r="D2064" s="535" t="s">
        <v>227</v>
      </c>
      <c r="E2064" s="535">
        <v>2067</v>
      </c>
      <c r="F2064" s="537" t="str">
        <f>Dumpadas[[#This Row],[punto]] &amp; " "&amp;Dumpadas[[#This Row],[jornada]]&amp;" " &amp; Dumpadas[[#This Row],[N°Acop]] &amp; " " &amp; TEXT(Dumpadas[[#This Row],[fecha ]], "dd-mm-yyyy")</f>
        <v>NIVEL 974 M4 6N REM AM 2067 04-06-2026</v>
      </c>
      <c r="G2064" s="535" t="s">
        <v>14</v>
      </c>
      <c r="H2064" s="538">
        <v>46177</v>
      </c>
      <c r="I2064" s="535">
        <v>3.2</v>
      </c>
      <c r="J2064" s="539">
        <v>1.18E-2</v>
      </c>
      <c r="K2064" s="539">
        <f>+IF(Dumpadas[[#This Row],[ley]]&gt;0.03,0.03,Dumpadas[[#This Row],[ley]])</f>
        <v>1.18E-2</v>
      </c>
      <c r="L2064" s="539"/>
      <c r="M2064" s="535">
        <v>29216</v>
      </c>
      <c r="N2064" s="535"/>
      <c r="O2064" s="539">
        <v>1.2999999999999999E-2</v>
      </c>
      <c r="P2064" s="540" t="str" cm="1">
        <f t="array" ref="P2064">INDEX(Rangos!$E$3:$E$16,MATCH(1,(Dumpadas[[#This Row],[ley]]&gt;=Rangos!$B$3:$B$16)*(Dumpadas[[#This Row],[ley]]&lt;=Rangos!$C$3:$C$16),0))</f>
        <v>C</v>
      </c>
      <c r="R2064" s="769"/>
      <c r="S2064" s="769" t="s">
        <v>3143</v>
      </c>
      <c r="T2064" s="369">
        <v>1</v>
      </c>
      <c r="U2064" s="369">
        <v>3.2</v>
      </c>
      <c r="V2064" s="10">
        <v>1.7999999999999999E-2</v>
      </c>
      <c r="Y2064" s="769"/>
      <c r="Z2064" s="769" t="s">
        <v>3143</v>
      </c>
      <c r="AA2064" s="369">
        <v>1</v>
      </c>
      <c r="AB2064" s="369">
        <v>3.2</v>
      </c>
      <c r="AC2064" s="10">
        <v>1.7999999999999999E-2</v>
      </c>
      <c r="AD2064" s="10">
        <v>1.7999999999999999E-2</v>
      </c>
    </row>
    <row r="2065" spans="2:30">
      <c r="B2065" s="535"/>
      <c r="C2065" s="535" t="s">
        <v>3819</v>
      </c>
      <c r="D2065" s="535" t="s">
        <v>227</v>
      </c>
      <c r="E2065" s="535">
        <v>2068</v>
      </c>
      <c r="F2065" s="537" t="str">
        <f>Dumpadas[[#This Row],[punto]] &amp; " "&amp;Dumpadas[[#This Row],[jornada]]&amp;" " &amp; Dumpadas[[#This Row],[N°Acop]] &amp; " " &amp; TEXT(Dumpadas[[#This Row],[fecha ]], "dd-mm-yyyy")</f>
        <v>NIVEL 974 M4 6N REM AM 2068 04-06-2026</v>
      </c>
      <c r="G2065" s="535" t="s">
        <v>14</v>
      </c>
      <c r="H2065" s="538">
        <v>46177</v>
      </c>
      <c r="I2065" s="535">
        <v>3.2</v>
      </c>
      <c r="J2065" s="539">
        <v>1.0999999999999999E-2</v>
      </c>
      <c r="K2065" s="539">
        <f>+IF(Dumpadas[[#This Row],[ley]]&gt;0.03,0.03,Dumpadas[[#This Row],[ley]])</f>
        <v>1.0999999999999999E-2</v>
      </c>
      <c r="L2065" s="539"/>
      <c r="M2065" s="535">
        <v>29216</v>
      </c>
      <c r="N2065" s="535"/>
      <c r="O2065" s="539">
        <v>1.2999999999999999E-2</v>
      </c>
      <c r="P2065" s="540" t="str" cm="1">
        <f t="array" ref="P2065">INDEX(Rangos!$E$3:$E$16,MATCH(1,(Dumpadas[[#This Row],[ley]]&gt;=Rangos!$B$3:$B$16)*(Dumpadas[[#This Row],[ley]]&lt;=Rangos!$C$3:$C$16),0))</f>
        <v>C</v>
      </c>
      <c r="R2065" s="769"/>
      <c r="S2065" s="769" t="s">
        <v>3144</v>
      </c>
      <c r="T2065" s="369">
        <v>1</v>
      </c>
      <c r="U2065" s="369">
        <v>3.2</v>
      </c>
      <c r="V2065" s="10">
        <v>1.6400000000000001E-2</v>
      </c>
      <c r="Y2065" s="769"/>
      <c r="Z2065" s="769" t="s">
        <v>3144</v>
      </c>
      <c r="AA2065" s="369">
        <v>1</v>
      </c>
      <c r="AB2065" s="369">
        <v>3.2</v>
      </c>
      <c r="AC2065" s="10">
        <v>1.6400000000000001E-2</v>
      </c>
      <c r="AD2065" s="10">
        <v>1.6400000000000001E-2</v>
      </c>
    </row>
    <row r="2066" spans="2:30">
      <c r="B2066" s="535"/>
      <c r="C2066" s="535" t="s">
        <v>3819</v>
      </c>
      <c r="D2066" s="535" t="s">
        <v>227</v>
      </c>
      <c r="E2066" s="535">
        <v>2069</v>
      </c>
      <c r="F2066" s="537" t="str">
        <f>Dumpadas[[#This Row],[punto]] &amp; " "&amp;Dumpadas[[#This Row],[jornada]]&amp;" " &amp; Dumpadas[[#This Row],[N°Acop]] &amp; " " &amp; TEXT(Dumpadas[[#This Row],[fecha ]], "dd-mm-yyyy")</f>
        <v>NIVEL 974 M4 6N REM AM 2069 04-06-2026</v>
      </c>
      <c r="G2066" s="535" t="s">
        <v>14</v>
      </c>
      <c r="H2066" s="538">
        <v>46177</v>
      </c>
      <c r="I2066" s="535">
        <v>3.2</v>
      </c>
      <c r="J2066" s="539">
        <v>1.15E-2</v>
      </c>
      <c r="K2066" s="539">
        <f>+IF(Dumpadas[[#This Row],[ley]]&gt;0.03,0.03,Dumpadas[[#This Row],[ley]])</f>
        <v>1.15E-2</v>
      </c>
      <c r="L2066" s="539"/>
      <c r="M2066" s="535">
        <v>29216</v>
      </c>
      <c r="N2066" s="535"/>
      <c r="O2066" s="539">
        <v>1.2999999999999999E-2</v>
      </c>
      <c r="P2066" s="540" t="str" cm="1">
        <f t="array" ref="P2066">INDEX(Rangos!$E$3:$E$16,MATCH(1,(Dumpadas[[#This Row],[ley]]&gt;=Rangos!$B$3:$B$16)*(Dumpadas[[#This Row],[ley]]&lt;=Rangos!$C$3:$C$16),0))</f>
        <v>C</v>
      </c>
      <c r="R2066" s="769"/>
      <c r="S2066" s="769" t="s">
        <v>3145</v>
      </c>
      <c r="T2066" s="369">
        <v>1</v>
      </c>
      <c r="U2066" s="369">
        <v>3.2</v>
      </c>
      <c r="V2066" s="10">
        <v>1.34E-2</v>
      </c>
      <c r="Y2066" s="769"/>
      <c r="Z2066" s="769" t="s">
        <v>3145</v>
      </c>
      <c r="AA2066" s="369">
        <v>1</v>
      </c>
      <c r="AB2066" s="369">
        <v>3.2</v>
      </c>
      <c r="AC2066" s="10">
        <v>1.34E-2</v>
      </c>
      <c r="AD2066" s="10">
        <v>1.34E-2</v>
      </c>
    </row>
    <row r="2067" spans="2:30">
      <c r="B2067" s="535"/>
      <c r="C2067" s="535" t="s">
        <v>3819</v>
      </c>
      <c r="D2067" s="535" t="s">
        <v>227</v>
      </c>
      <c r="E2067" s="535">
        <v>2070</v>
      </c>
      <c r="F2067" s="537" t="str">
        <f>Dumpadas[[#This Row],[punto]] &amp; " "&amp;Dumpadas[[#This Row],[jornada]]&amp;" " &amp; Dumpadas[[#This Row],[N°Acop]] &amp; " " &amp; TEXT(Dumpadas[[#This Row],[fecha ]], "dd-mm-yyyy")</f>
        <v>NIVEL 974 M4 6N REM AM 2070 04-06-2026</v>
      </c>
      <c r="G2067" s="535" t="s">
        <v>14</v>
      </c>
      <c r="H2067" s="538">
        <v>46177</v>
      </c>
      <c r="I2067" s="535">
        <v>3.2</v>
      </c>
      <c r="J2067" s="539">
        <v>1.1299999999999999E-2</v>
      </c>
      <c r="K2067" s="539">
        <f>+IF(Dumpadas[[#This Row],[ley]]&gt;0.03,0.03,Dumpadas[[#This Row],[ley]])</f>
        <v>1.1299999999999999E-2</v>
      </c>
      <c r="L2067" s="539"/>
      <c r="M2067" s="535">
        <v>29216</v>
      </c>
      <c r="N2067" s="535"/>
      <c r="O2067" s="539">
        <v>1.2999999999999999E-2</v>
      </c>
      <c r="P2067" s="540" t="str" cm="1">
        <f t="array" ref="P2067">INDEX(Rangos!$E$3:$E$16,MATCH(1,(Dumpadas[[#This Row],[ley]]&gt;=Rangos!$B$3:$B$16)*(Dumpadas[[#This Row],[ley]]&lt;=Rangos!$C$3:$C$16),0))</f>
        <v>C</v>
      </c>
      <c r="R2067" s="769"/>
      <c r="S2067" s="769" t="s">
        <v>3146</v>
      </c>
      <c r="T2067" s="369">
        <v>1</v>
      </c>
      <c r="U2067" s="369">
        <v>3.2</v>
      </c>
      <c r="V2067" s="10">
        <v>1.5900000000000001E-2</v>
      </c>
      <c r="Y2067" s="769"/>
      <c r="Z2067" s="769" t="s">
        <v>3146</v>
      </c>
      <c r="AA2067" s="369">
        <v>1</v>
      </c>
      <c r="AB2067" s="369">
        <v>3.2</v>
      </c>
      <c r="AC2067" s="10">
        <v>1.5900000000000001E-2</v>
      </c>
      <c r="AD2067" s="10">
        <v>1.5900000000000001E-2</v>
      </c>
    </row>
    <row r="2068" spans="2:30">
      <c r="B2068" s="720"/>
      <c r="C2068" s="773" t="s">
        <v>3803</v>
      </c>
      <c r="D2068" s="773" t="s">
        <v>3792</v>
      </c>
      <c r="E2068" s="720">
        <v>2071</v>
      </c>
      <c r="F2068" s="410" t="str">
        <f>Dumpadas[[#This Row],[punto]] &amp; " "&amp;Dumpadas[[#This Row],[jornada]]&amp;" " &amp; Dumpadas[[#This Row],[N°Acop]] &amp; " " &amp; TEXT(Dumpadas[[#This Row],[fecha ]], "dd-mm-yyyy")</f>
        <v>NIVEL 974 M4 7S L31 AM 2071 04-06-2026</v>
      </c>
      <c r="G2068" s="720" t="s">
        <v>14</v>
      </c>
      <c r="H2068" s="5">
        <v>46177</v>
      </c>
      <c r="I2068" s="720">
        <v>3.2</v>
      </c>
      <c r="J2068" s="8">
        <v>1.03E-2</v>
      </c>
      <c r="K2068" s="8">
        <f>+IF(Dumpadas[[#This Row],[ley]]&gt;0.03,0.03,Dumpadas[[#This Row],[ley]])</f>
        <v>1.03E-2</v>
      </c>
      <c r="L2068" s="427"/>
      <c r="M2068" s="386">
        <v>29216</v>
      </c>
      <c r="N2068" s="386"/>
      <c r="O2068" s="7">
        <v>1.4E-2</v>
      </c>
      <c r="P2068" s="10" t="str" cm="1">
        <f t="array" ref="P2068">INDEX(Rangos!$E$3:$E$16,MATCH(1,(Dumpadas[[#This Row],[ley]]&gt;=Rangos!$B$3:$B$16)*(Dumpadas[[#This Row],[ley]]&lt;=Rangos!$C$3:$C$16),0))</f>
        <v>B</v>
      </c>
      <c r="R2068" s="769"/>
      <c r="S2068" s="769" t="s">
        <v>3147</v>
      </c>
      <c r="T2068" s="369">
        <v>1</v>
      </c>
      <c r="U2068" s="369">
        <v>3.2</v>
      </c>
      <c r="V2068" s="10">
        <v>2.4899999999999999E-2</v>
      </c>
      <c r="Y2068" s="769"/>
      <c r="Z2068" s="769" t="s">
        <v>3147</v>
      </c>
      <c r="AA2068" s="369">
        <v>1</v>
      </c>
      <c r="AB2068" s="369">
        <v>3.2</v>
      </c>
      <c r="AC2068" s="10">
        <v>2.4899999999999999E-2</v>
      </c>
      <c r="AD2068" s="10">
        <v>2.4899999999999999E-2</v>
      </c>
    </row>
    <row r="2069" spans="2:30">
      <c r="B2069" s="720"/>
      <c r="C2069" s="773" t="s">
        <v>3803</v>
      </c>
      <c r="D2069" s="773" t="s">
        <v>3792</v>
      </c>
      <c r="E2069" s="720">
        <v>2072</v>
      </c>
      <c r="F2069" s="410" t="str">
        <f>Dumpadas[[#This Row],[punto]] &amp; " "&amp;Dumpadas[[#This Row],[jornada]]&amp;" " &amp; Dumpadas[[#This Row],[N°Acop]] &amp; " " &amp; TEXT(Dumpadas[[#This Row],[fecha ]], "dd-mm-yyyy")</f>
        <v>NIVEL 974 M4 7S L31 AM 2072 04-06-2026</v>
      </c>
      <c r="G2069" s="720" t="s">
        <v>14</v>
      </c>
      <c r="H2069" s="5">
        <v>46177</v>
      </c>
      <c r="I2069" s="720">
        <v>3.2</v>
      </c>
      <c r="J2069" s="8">
        <v>1.3100000000000001E-2</v>
      </c>
      <c r="K2069" s="8">
        <f>+IF(Dumpadas[[#This Row],[ley]]&gt;0.03,0.03,Dumpadas[[#This Row],[ley]])</f>
        <v>1.3100000000000001E-2</v>
      </c>
      <c r="L2069" s="427"/>
      <c r="M2069" s="386">
        <v>29216</v>
      </c>
      <c r="N2069" s="386"/>
      <c r="O2069" s="7">
        <v>1.4E-2</v>
      </c>
      <c r="P2069" s="10" t="str" cm="1">
        <f t="array" ref="P2069">INDEX(Rangos!$E$3:$E$16,MATCH(1,(Dumpadas[[#This Row],[ley]]&gt;=Rangos!$B$3:$B$16)*(Dumpadas[[#This Row],[ley]]&lt;=Rangos!$C$3:$C$16),0))</f>
        <v>D</v>
      </c>
      <c r="R2069" s="769"/>
      <c r="S2069" s="769" t="s">
        <v>3148</v>
      </c>
      <c r="T2069" s="369">
        <v>1</v>
      </c>
      <c r="U2069" s="369">
        <v>3.2</v>
      </c>
      <c r="V2069" s="10">
        <v>1.32E-2</v>
      </c>
      <c r="Y2069" s="769"/>
      <c r="Z2069" s="769" t="s">
        <v>3148</v>
      </c>
      <c r="AA2069" s="369">
        <v>1</v>
      </c>
      <c r="AB2069" s="369">
        <v>3.2</v>
      </c>
      <c r="AC2069" s="10">
        <v>1.32E-2</v>
      </c>
      <c r="AD2069" s="10">
        <v>1.32E-2</v>
      </c>
    </row>
    <row r="2070" spans="2:30">
      <c r="B2070" s="535"/>
      <c r="C2070" s="535" t="s">
        <v>3803</v>
      </c>
      <c r="D2070" s="535" t="s">
        <v>3792</v>
      </c>
      <c r="E2070" s="535">
        <v>2073</v>
      </c>
      <c r="F2070" s="537" t="str">
        <f>Dumpadas[[#This Row],[punto]] &amp; " "&amp;Dumpadas[[#This Row],[jornada]]&amp;" " &amp; Dumpadas[[#This Row],[N°Acop]] &amp; " " &amp; TEXT(Dumpadas[[#This Row],[fecha ]], "dd-mm-yyyy")</f>
        <v>NIVEL 974 M4 7S L31 AM 2073 05-06-2026</v>
      </c>
      <c r="G2070" s="535" t="s">
        <v>14</v>
      </c>
      <c r="H2070" s="538">
        <v>46178</v>
      </c>
      <c r="I2070" s="535">
        <v>3.2</v>
      </c>
      <c r="J2070" s="539">
        <v>1.2500000000000001E-2</v>
      </c>
      <c r="K2070" s="539">
        <f>+IF(Dumpadas[[#This Row],[ley]]&gt;0.03,0.03,Dumpadas[[#This Row],[ley]])</f>
        <v>1.2500000000000001E-2</v>
      </c>
      <c r="L2070" s="539"/>
      <c r="M2070" s="535">
        <v>29221</v>
      </c>
      <c r="N2070" s="535"/>
      <c r="O2070" s="539">
        <v>1.2500000000000001E-2</v>
      </c>
      <c r="P2070" s="540" t="str" cm="1">
        <f t="array" ref="P2070">INDEX(Rangos!$E$3:$E$16,MATCH(1,(Dumpadas[[#This Row],[ley]]&gt;=Rangos!$B$3:$B$16)*(Dumpadas[[#This Row],[ley]]&lt;=Rangos!$C$3:$C$16),0))</f>
        <v>D</v>
      </c>
      <c r="R2070" s="769"/>
      <c r="S2070" s="769" t="s">
        <v>3149</v>
      </c>
      <c r="T2070" s="369">
        <v>1</v>
      </c>
      <c r="U2070" s="369">
        <v>3.2</v>
      </c>
      <c r="V2070" s="10">
        <v>1.8700000000000001E-2</v>
      </c>
      <c r="Y2070" s="769"/>
      <c r="Z2070" s="769" t="s">
        <v>3149</v>
      </c>
      <c r="AA2070" s="369">
        <v>1</v>
      </c>
      <c r="AB2070" s="369">
        <v>3.2</v>
      </c>
      <c r="AC2070" s="10">
        <v>1.8700000000000001E-2</v>
      </c>
      <c r="AD2070" s="10">
        <v>1.8700000000000001E-2</v>
      </c>
    </row>
    <row r="2071" spans="2:30">
      <c r="B2071" s="535"/>
      <c r="C2071" s="535" t="s">
        <v>3803</v>
      </c>
      <c r="D2071" s="535" t="s">
        <v>3792</v>
      </c>
      <c r="E2071" s="535">
        <v>2074</v>
      </c>
      <c r="F2071" s="537" t="str">
        <f>Dumpadas[[#This Row],[punto]] &amp; " "&amp;Dumpadas[[#This Row],[jornada]]&amp;" " &amp; Dumpadas[[#This Row],[N°Acop]] &amp; " " &amp; TEXT(Dumpadas[[#This Row],[fecha ]], "dd-mm-yyyy")</f>
        <v>NIVEL 974 M4 7S L31 AM 2074 05-06-2026</v>
      </c>
      <c r="G2071" s="535" t="s">
        <v>14</v>
      </c>
      <c r="H2071" s="538">
        <v>46178</v>
      </c>
      <c r="I2071" s="535">
        <v>3.2</v>
      </c>
      <c r="J2071" s="539">
        <v>2.07E-2</v>
      </c>
      <c r="K2071" s="539">
        <f>+IF(Dumpadas[[#This Row],[ley]]&gt;0.03,0.03,Dumpadas[[#This Row],[ley]])</f>
        <v>2.07E-2</v>
      </c>
      <c r="L2071" s="539"/>
      <c r="M2071" s="535">
        <v>29221</v>
      </c>
      <c r="N2071" s="535"/>
      <c r="O2071" s="539">
        <v>1.2500000000000001E-2</v>
      </c>
      <c r="P2071" s="540" t="str" cm="1">
        <f t="array" ref="P2071">INDEX(Rangos!$E$3:$E$16,MATCH(1,(Dumpadas[[#This Row],[ley]]&gt;=Rangos!$B$3:$B$16)*(Dumpadas[[#This Row],[ley]]&lt;=Rangos!$C$3:$C$16),0))</f>
        <v>H</v>
      </c>
      <c r="R2071" s="769"/>
      <c r="S2071" s="769" t="s">
        <v>3150</v>
      </c>
      <c r="T2071" s="369">
        <v>1</v>
      </c>
      <c r="U2071" s="369">
        <v>3.2</v>
      </c>
      <c r="V2071" s="10">
        <v>1.0800000000000001E-2</v>
      </c>
      <c r="Y2071" s="769"/>
      <c r="Z2071" s="769" t="s">
        <v>3150</v>
      </c>
      <c r="AA2071" s="369">
        <v>1</v>
      </c>
      <c r="AB2071" s="369">
        <v>3.2</v>
      </c>
      <c r="AC2071" s="10">
        <v>1.0800000000000001E-2</v>
      </c>
      <c r="AD2071" s="10">
        <v>1.0800000000000001E-2</v>
      </c>
    </row>
    <row r="2072" spans="2:30">
      <c r="B2072" s="535"/>
      <c r="C2072" s="535" t="s">
        <v>3803</v>
      </c>
      <c r="D2072" s="535" t="s">
        <v>3792</v>
      </c>
      <c r="E2072" s="535">
        <v>2075</v>
      </c>
      <c r="F2072" s="537" t="str">
        <f>Dumpadas[[#This Row],[punto]] &amp; " "&amp;Dumpadas[[#This Row],[jornada]]&amp;" " &amp; Dumpadas[[#This Row],[N°Acop]] &amp; " " &amp; TEXT(Dumpadas[[#This Row],[fecha ]], "dd-mm-yyyy")</f>
        <v>NIVEL 974 M4 7S L31 AM 2075 05-06-2026</v>
      </c>
      <c r="G2072" s="535" t="s">
        <v>14</v>
      </c>
      <c r="H2072" s="538">
        <v>46178</v>
      </c>
      <c r="I2072" s="535">
        <v>3.2</v>
      </c>
      <c r="J2072" s="539">
        <v>1.55E-2</v>
      </c>
      <c r="K2072" s="539">
        <f>+IF(Dumpadas[[#This Row],[ley]]&gt;0.03,0.03,Dumpadas[[#This Row],[ley]])</f>
        <v>1.55E-2</v>
      </c>
      <c r="L2072" s="539"/>
      <c r="M2072" s="535">
        <v>29221</v>
      </c>
      <c r="N2072" s="535"/>
      <c r="O2072" s="539">
        <v>1.2500000000000001E-2</v>
      </c>
      <c r="P2072" s="540" t="str" cm="1">
        <f t="array" ref="P2072">INDEX(Rangos!$E$3:$E$16,MATCH(1,(Dumpadas[[#This Row],[ley]]&gt;=Rangos!$B$3:$B$16)*(Dumpadas[[#This Row],[ley]]&lt;=Rangos!$C$3:$C$16),0))</f>
        <v>F</v>
      </c>
      <c r="R2072" s="769"/>
      <c r="S2072" s="769" t="s">
        <v>3151</v>
      </c>
      <c r="T2072" s="369">
        <v>1</v>
      </c>
      <c r="U2072" s="369">
        <v>3.2</v>
      </c>
      <c r="V2072" s="10">
        <v>1.15E-2</v>
      </c>
      <c r="Y2072" s="769"/>
      <c r="Z2072" s="769" t="s">
        <v>3151</v>
      </c>
      <c r="AA2072" s="369">
        <v>1</v>
      </c>
      <c r="AB2072" s="369">
        <v>3.2</v>
      </c>
      <c r="AC2072" s="10">
        <v>1.15E-2</v>
      </c>
      <c r="AD2072" s="10">
        <v>1.15E-2</v>
      </c>
    </row>
    <row r="2073" spans="2:30">
      <c r="B2073" s="535"/>
      <c r="C2073" s="535" t="s">
        <v>3803</v>
      </c>
      <c r="D2073" s="535" t="s">
        <v>3792</v>
      </c>
      <c r="E2073" s="535">
        <v>2076</v>
      </c>
      <c r="F2073" s="537" t="str">
        <f>Dumpadas[[#This Row],[punto]] &amp; " "&amp;Dumpadas[[#This Row],[jornada]]&amp;" " &amp; Dumpadas[[#This Row],[N°Acop]] &amp; " " &amp; TEXT(Dumpadas[[#This Row],[fecha ]], "dd-mm-yyyy")</f>
        <v>NIVEL 974 M4 7S L31 AM 2076 05-06-2026</v>
      </c>
      <c r="G2073" s="535" t="s">
        <v>14</v>
      </c>
      <c r="H2073" s="538">
        <v>46178</v>
      </c>
      <c r="I2073" s="535">
        <v>3.2</v>
      </c>
      <c r="J2073" s="539">
        <v>1.61E-2</v>
      </c>
      <c r="K2073" s="539">
        <f>+IF(Dumpadas[[#This Row],[ley]]&gt;0.03,0.03,Dumpadas[[#This Row],[ley]])</f>
        <v>1.61E-2</v>
      </c>
      <c r="L2073" s="539"/>
      <c r="M2073" s="535">
        <v>29221</v>
      </c>
      <c r="N2073" s="535"/>
      <c r="O2073" s="539">
        <v>1.2500000000000001E-2</v>
      </c>
      <c r="P2073" s="540" t="str" cm="1">
        <f t="array" ref="P2073">INDEX(Rangos!$E$3:$E$16,MATCH(1,(Dumpadas[[#This Row],[ley]]&gt;=Rangos!$B$3:$B$16)*(Dumpadas[[#This Row],[ley]]&lt;=Rangos!$C$3:$C$16),0))</f>
        <v>F</v>
      </c>
      <c r="R2073" s="769"/>
      <c r="S2073" s="769" t="s">
        <v>3152</v>
      </c>
      <c r="T2073" s="369">
        <v>1</v>
      </c>
      <c r="U2073" s="369">
        <v>3.2</v>
      </c>
      <c r="V2073" s="10">
        <v>1.8499999999999999E-2</v>
      </c>
      <c r="Y2073" s="769"/>
      <c r="Z2073" s="769" t="s">
        <v>3152</v>
      </c>
      <c r="AA2073" s="369">
        <v>1</v>
      </c>
      <c r="AB2073" s="369">
        <v>3.2</v>
      </c>
      <c r="AC2073" s="10">
        <v>1.8499999999999999E-2</v>
      </c>
      <c r="AD2073" s="10">
        <v>1.8499999999999999E-2</v>
      </c>
    </row>
    <row r="2074" spans="2:30">
      <c r="B2074" s="535"/>
      <c r="C2074" s="535" t="s">
        <v>3803</v>
      </c>
      <c r="D2074" s="535" t="s">
        <v>3792</v>
      </c>
      <c r="E2074" s="535">
        <v>2077</v>
      </c>
      <c r="F2074" s="537" t="str">
        <f>Dumpadas[[#This Row],[punto]] &amp; " "&amp;Dumpadas[[#This Row],[jornada]]&amp;" " &amp; Dumpadas[[#This Row],[N°Acop]] &amp; " " &amp; TEXT(Dumpadas[[#This Row],[fecha ]], "dd-mm-yyyy")</f>
        <v>NIVEL 974 M4 7S L31 AM 2077 05-06-2026</v>
      </c>
      <c r="G2074" s="535" t="s">
        <v>14</v>
      </c>
      <c r="H2074" s="538">
        <v>46178</v>
      </c>
      <c r="I2074" s="535">
        <v>3.2</v>
      </c>
      <c r="J2074" s="539">
        <v>1.4200000000000001E-2</v>
      </c>
      <c r="K2074" s="539">
        <f>+IF(Dumpadas[[#This Row],[ley]]&gt;0.03,0.03,Dumpadas[[#This Row],[ley]])</f>
        <v>1.4200000000000001E-2</v>
      </c>
      <c r="L2074" s="539"/>
      <c r="M2074" s="535">
        <v>29221</v>
      </c>
      <c r="N2074" s="535"/>
      <c r="O2074" s="539">
        <v>1.2500000000000001E-2</v>
      </c>
      <c r="P2074" s="540" t="str" cm="1">
        <f t="array" ref="P2074">INDEX(Rangos!$E$3:$E$16,MATCH(1,(Dumpadas[[#This Row],[ley]]&gt;=Rangos!$B$3:$B$16)*(Dumpadas[[#This Row],[ley]]&lt;=Rangos!$C$3:$C$16),0))</f>
        <v>E</v>
      </c>
      <c r="R2074" s="769"/>
      <c r="S2074" s="769" t="s">
        <v>3153</v>
      </c>
      <c r="T2074" s="369">
        <v>1</v>
      </c>
      <c r="U2074" s="369">
        <v>3.2</v>
      </c>
      <c r="V2074" s="10">
        <v>0.01</v>
      </c>
      <c r="Y2074" s="769"/>
      <c r="Z2074" s="769" t="s">
        <v>3153</v>
      </c>
      <c r="AA2074" s="369">
        <v>1</v>
      </c>
      <c r="AB2074" s="369">
        <v>3.2</v>
      </c>
      <c r="AC2074" s="10">
        <v>0.01</v>
      </c>
      <c r="AD2074" s="10">
        <v>0.01</v>
      </c>
    </row>
    <row r="2075" spans="2:30">
      <c r="B2075" s="535"/>
      <c r="C2075" s="535" t="s">
        <v>3803</v>
      </c>
      <c r="D2075" s="535" t="s">
        <v>3792</v>
      </c>
      <c r="E2075" s="535">
        <v>2078</v>
      </c>
      <c r="F2075" s="537" t="str">
        <f>Dumpadas[[#This Row],[punto]] &amp; " "&amp;Dumpadas[[#This Row],[jornada]]&amp;" " &amp; Dumpadas[[#This Row],[N°Acop]] &amp; " " &amp; TEXT(Dumpadas[[#This Row],[fecha ]], "dd-mm-yyyy")</f>
        <v>NIVEL 974 M4 7S L31 AM 2078 05-06-2026</v>
      </c>
      <c r="G2075" s="535" t="s">
        <v>14</v>
      </c>
      <c r="H2075" s="538">
        <v>46178</v>
      </c>
      <c r="I2075" s="535">
        <v>3.2</v>
      </c>
      <c r="J2075" s="539">
        <v>1.41E-2</v>
      </c>
      <c r="K2075" s="539">
        <f>+IF(Dumpadas[[#This Row],[ley]]&gt;0.03,0.03,Dumpadas[[#This Row],[ley]])</f>
        <v>1.41E-2</v>
      </c>
      <c r="L2075" s="539"/>
      <c r="M2075" s="535">
        <v>29221</v>
      </c>
      <c r="N2075" s="535"/>
      <c r="O2075" s="539">
        <v>1.2500000000000001E-2</v>
      </c>
      <c r="P2075" s="540" t="str" cm="1">
        <f t="array" ref="P2075">INDEX(Rangos!$E$3:$E$16,MATCH(1,(Dumpadas[[#This Row],[ley]]&gt;=Rangos!$B$3:$B$16)*(Dumpadas[[#This Row],[ley]]&lt;=Rangos!$C$3:$C$16),0))</f>
        <v>E</v>
      </c>
      <c r="R2075" s="769"/>
      <c r="S2075" s="769" t="s">
        <v>3154</v>
      </c>
      <c r="T2075" s="369">
        <v>1</v>
      </c>
      <c r="U2075" s="369">
        <v>3.2</v>
      </c>
      <c r="V2075" s="10">
        <v>1.41E-2</v>
      </c>
      <c r="Y2075" s="769"/>
      <c r="Z2075" s="769" t="s">
        <v>3154</v>
      </c>
      <c r="AA2075" s="369">
        <v>1</v>
      </c>
      <c r="AB2075" s="369">
        <v>3.2</v>
      </c>
      <c r="AC2075" s="10">
        <v>1.41E-2</v>
      </c>
      <c r="AD2075" s="10">
        <v>1.41E-2</v>
      </c>
    </row>
    <row r="2076" spans="2:30">
      <c r="B2076" s="535"/>
      <c r="C2076" s="535" t="s">
        <v>3803</v>
      </c>
      <c r="D2076" s="535" t="s">
        <v>3792</v>
      </c>
      <c r="E2076" s="535">
        <v>2079</v>
      </c>
      <c r="F2076" s="537" t="str">
        <f>Dumpadas[[#This Row],[punto]] &amp; " "&amp;Dumpadas[[#This Row],[jornada]]&amp;" " &amp; Dumpadas[[#This Row],[N°Acop]] &amp; " " &amp; TEXT(Dumpadas[[#This Row],[fecha ]], "dd-mm-yyyy")</f>
        <v>NIVEL 974 M4 7S L31 AM 2079 05-06-2026</v>
      </c>
      <c r="G2076" s="535" t="s">
        <v>14</v>
      </c>
      <c r="H2076" s="538">
        <v>46178</v>
      </c>
      <c r="I2076" s="535">
        <v>3.2</v>
      </c>
      <c r="J2076" s="539">
        <v>1.5299999999999999E-2</v>
      </c>
      <c r="K2076" s="539">
        <f>+IF(Dumpadas[[#This Row],[ley]]&gt;0.03,0.03,Dumpadas[[#This Row],[ley]])</f>
        <v>1.5299999999999999E-2</v>
      </c>
      <c r="L2076" s="539"/>
      <c r="M2076" s="535">
        <v>29222</v>
      </c>
      <c r="N2076" s="535"/>
      <c r="O2076" s="539">
        <v>1.2500000000000001E-2</v>
      </c>
      <c r="P2076" s="540" t="str" cm="1">
        <f t="array" ref="P2076">INDEX(Rangos!$E$3:$E$16,MATCH(1,(Dumpadas[[#This Row],[ley]]&gt;=Rangos!$B$3:$B$16)*(Dumpadas[[#This Row],[ley]]&lt;=Rangos!$C$3:$C$16),0))</f>
        <v>F</v>
      </c>
      <c r="R2076" s="769"/>
      <c r="S2076" s="769" t="s">
        <v>3155</v>
      </c>
      <c r="T2076" s="369">
        <v>1</v>
      </c>
      <c r="U2076" s="369">
        <v>3.2</v>
      </c>
      <c r="V2076" s="10">
        <v>1.46E-2</v>
      </c>
      <c r="Y2076" s="769"/>
      <c r="Z2076" s="769" t="s">
        <v>3155</v>
      </c>
      <c r="AA2076" s="369">
        <v>1</v>
      </c>
      <c r="AB2076" s="369">
        <v>3.2</v>
      </c>
      <c r="AC2076" s="10">
        <v>1.46E-2</v>
      </c>
      <c r="AD2076" s="10">
        <v>1.46E-2</v>
      </c>
    </row>
    <row r="2077" spans="2:30">
      <c r="B2077" s="535"/>
      <c r="C2077" s="535" t="s">
        <v>3803</v>
      </c>
      <c r="D2077" s="535" t="s">
        <v>3792</v>
      </c>
      <c r="E2077" s="535">
        <v>2080</v>
      </c>
      <c r="F2077" s="537" t="str">
        <f>Dumpadas[[#This Row],[punto]] &amp; " "&amp;Dumpadas[[#This Row],[jornada]]&amp;" " &amp; Dumpadas[[#This Row],[N°Acop]] &amp; " " &amp; TEXT(Dumpadas[[#This Row],[fecha ]], "dd-mm-yyyy")</f>
        <v>NIVEL 974 M4 7S L31 AM 2080 05-06-2026</v>
      </c>
      <c r="G2077" s="535" t="s">
        <v>14</v>
      </c>
      <c r="H2077" s="538">
        <v>46178</v>
      </c>
      <c r="I2077" s="535">
        <v>3.2</v>
      </c>
      <c r="J2077" s="539">
        <v>1.3899999999999999E-2</v>
      </c>
      <c r="K2077" s="539">
        <f>+IF(Dumpadas[[#This Row],[ley]]&gt;0.03,0.03,Dumpadas[[#This Row],[ley]])</f>
        <v>1.3899999999999999E-2</v>
      </c>
      <c r="L2077" s="539"/>
      <c r="M2077" s="535">
        <v>29222</v>
      </c>
      <c r="N2077" s="535"/>
      <c r="O2077" s="539">
        <v>1.2500000000000001E-2</v>
      </c>
      <c r="P2077" s="540" t="str" cm="1">
        <f t="array" ref="P2077">INDEX(Rangos!$E$3:$E$16,MATCH(1,(Dumpadas[[#This Row],[ley]]&gt;=Rangos!$B$3:$B$16)*(Dumpadas[[#This Row],[ley]]&lt;=Rangos!$C$3:$C$16),0))</f>
        <v>E</v>
      </c>
      <c r="R2077" s="769"/>
      <c r="S2077" s="769" t="s">
        <v>3156</v>
      </c>
      <c r="T2077" s="369">
        <v>1</v>
      </c>
      <c r="U2077" s="369">
        <v>3.2</v>
      </c>
      <c r="V2077" s="10">
        <v>2.4299999999999999E-2</v>
      </c>
      <c r="Y2077" s="769"/>
      <c r="Z2077" s="769" t="s">
        <v>3156</v>
      </c>
      <c r="AA2077" s="369">
        <v>1</v>
      </c>
      <c r="AB2077" s="369">
        <v>3.2</v>
      </c>
      <c r="AC2077" s="10">
        <v>2.4299999999999999E-2</v>
      </c>
      <c r="AD2077" s="10">
        <v>2.4299999999999999E-2</v>
      </c>
    </row>
    <row r="2078" spans="2:30">
      <c r="B2078" s="535"/>
      <c r="C2078" s="535" t="s">
        <v>3803</v>
      </c>
      <c r="D2078" s="535" t="s">
        <v>3792</v>
      </c>
      <c r="E2078" s="535">
        <v>2081</v>
      </c>
      <c r="F2078" s="537" t="str">
        <f>Dumpadas[[#This Row],[punto]] &amp; " "&amp;Dumpadas[[#This Row],[jornada]]&amp;" " &amp; Dumpadas[[#This Row],[N°Acop]] &amp; " " &amp; TEXT(Dumpadas[[#This Row],[fecha ]], "dd-mm-yyyy")</f>
        <v>NIVEL 974 M4 7S L31 AM 2081 05-06-2026</v>
      </c>
      <c r="G2078" s="535" t="s">
        <v>14</v>
      </c>
      <c r="H2078" s="538">
        <v>46178</v>
      </c>
      <c r="I2078" s="535">
        <v>3.2</v>
      </c>
      <c r="J2078" s="539">
        <v>1.2200000000000001E-2</v>
      </c>
      <c r="K2078" s="539">
        <f>+IF(Dumpadas[[#This Row],[ley]]&gt;0.03,0.03,Dumpadas[[#This Row],[ley]])</f>
        <v>1.2200000000000001E-2</v>
      </c>
      <c r="L2078" s="539"/>
      <c r="M2078" s="535">
        <v>29222</v>
      </c>
      <c r="N2078" s="535"/>
      <c r="O2078" s="539">
        <v>1.2500000000000001E-2</v>
      </c>
      <c r="P2078" s="540" t="str" cm="1">
        <f t="array" ref="P2078">INDEX(Rangos!$E$3:$E$16,MATCH(1,(Dumpadas[[#This Row],[ley]]&gt;=Rangos!$B$3:$B$16)*(Dumpadas[[#This Row],[ley]]&lt;=Rangos!$C$3:$C$16),0))</f>
        <v>D</v>
      </c>
      <c r="R2078" s="769"/>
      <c r="S2078" s="769" t="s">
        <v>3157</v>
      </c>
      <c r="T2078" s="369">
        <v>1</v>
      </c>
      <c r="U2078" s="369">
        <v>3.2</v>
      </c>
      <c r="V2078" s="10">
        <v>1.8700000000000001E-2</v>
      </c>
      <c r="Y2078" s="769"/>
      <c r="Z2078" s="769" t="s">
        <v>3157</v>
      </c>
      <c r="AA2078" s="369">
        <v>1</v>
      </c>
      <c r="AB2078" s="369">
        <v>3.2</v>
      </c>
      <c r="AC2078" s="10">
        <v>1.8700000000000001E-2</v>
      </c>
      <c r="AD2078" s="10">
        <v>1.8700000000000001E-2</v>
      </c>
    </row>
    <row r="2079" spans="2:30">
      <c r="B2079" s="535"/>
      <c r="C2079" s="535" t="s">
        <v>3803</v>
      </c>
      <c r="D2079" s="535" t="s">
        <v>3792</v>
      </c>
      <c r="E2079" s="535">
        <v>2082</v>
      </c>
      <c r="F2079" s="537" t="str">
        <f>Dumpadas[[#This Row],[punto]] &amp; " "&amp;Dumpadas[[#This Row],[jornada]]&amp;" " &amp; Dumpadas[[#This Row],[N°Acop]] &amp; " " &amp; TEXT(Dumpadas[[#This Row],[fecha ]], "dd-mm-yyyy")</f>
        <v>NIVEL 974 M4 7S L31 AM 2082 05-06-2026</v>
      </c>
      <c r="G2079" s="535" t="s">
        <v>14</v>
      </c>
      <c r="H2079" s="538">
        <v>46178</v>
      </c>
      <c r="I2079" s="535">
        <v>3.2</v>
      </c>
      <c r="J2079" s="539">
        <v>1.1900000000000001E-2</v>
      </c>
      <c r="K2079" s="539">
        <f>+IF(Dumpadas[[#This Row],[ley]]&gt;0.03,0.03,Dumpadas[[#This Row],[ley]])</f>
        <v>1.1900000000000001E-2</v>
      </c>
      <c r="L2079" s="539"/>
      <c r="M2079" s="535">
        <v>29222</v>
      </c>
      <c r="N2079" s="535"/>
      <c r="O2079" s="539">
        <v>1.2500000000000001E-2</v>
      </c>
      <c r="P2079" s="540" t="str" cm="1">
        <f t="array" ref="P2079">INDEX(Rangos!$E$3:$E$16,MATCH(1,(Dumpadas[[#This Row],[ley]]&gt;=Rangos!$B$3:$B$16)*(Dumpadas[[#This Row],[ley]]&lt;=Rangos!$C$3:$C$16),0))</f>
        <v>C</v>
      </c>
      <c r="R2079" s="769"/>
      <c r="S2079" s="769" t="s">
        <v>3159</v>
      </c>
      <c r="T2079" s="369">
        <v>1</v>
      </c>
      <c r="U2079" s="369">
        <v>3.2</v>
      </c>
      <c r="V2079" s="10">
        <v>1.6500000000000001E-2</v>
      </c>
      <c r="Y2079" s="769"/>
      <c r="Z2079" s="769" t="s">
        <v>3159</v>
      </c>
      <c r="AA2079" s="369">
        <v>1</v>
      </c>
      <c r="AB2079" s="369">
        <v>3.2</v>
      </c>
      <c r="AC2079" s="10">
        <v>1.6500000000000001E-2</v>
      </c>
      <c r="AD2079" s="10">
        <v>1.6500000000000001E-2</v>
      </c>
    </row>
    <row r="2080" spans="2:30">
      <c r="B2080" s="535"/>
      <c r="C2080" s="535" t="s">
        <v>3803</v>
      </c>
      <c r="D2080" s="535" t="s">
        <v>3792</v>
      </c>
      <c r="E2080" s="535">
        <v>2083</v>
      </c>
      <c r="F2080" s="537" t="str">
        <f>Dumpadas[[#This Row],[punto]] &amp; " "&amp;Dumpadas[[#This Row],[jornada]]&amp;" " &amp; Dumpadas[[#This Row],[N°Acop]] &amp; " " &amp; TEXT(Dumpadas[[#This Row],[fecha ]], "dd-mm-yyyy")</f>
        <v>NIVEL 974 M4 7S L31 AM 2083 05-06-2026</v>
      </c>
      <c r="G2080" s="535" t="s">
        <v>14</v>
      </c>
      <c r="H2080" s="538">
        <v>46178</v>
      </c>
      <c r="I2080" s="535">
        <v>3.2</v>
      </c>
      <c r="J2080" s="539">
        <v>1.2E-2</v>
      </c>
      <c r="K2080" s="539">
        <f>+IF(Dumpadas[[#This Row],[ley]]&gt;0.03,0.03,Dumpadas[[#This Row],[ley]])</f>
        <v>1.2E-2</v>
      </c>
      <c r="L2080" s="539"/>
      <c r="M2080" s="535">
        <v>29222</v>
      </c>
      <c r="N2080" s="535"/>
      <c r="O2080" s="539">
        <v>1.2500000000000001E-2</v>
      </c>
      <c r="P2080" s="540" t="str" cm="1">
        <f t="array" ref="P2080">INDEX(Rangos!$E$3:$E$16,MATCH(1,(Dumpadas[[#This Row],[ley]]&gt;=Rangos!$B$3:$B$16)*(Dumpadas[[#This Row],[ley]]&lt;=Rangos!$C$3:$C$16),0))</f>
        <v>D</v>
      </c>
      <c r="R2080" s="769"/>
      <c r="S2080" s="769" t="s">
        <v>3160</v>
      </c>
      <c r="T2080" s="369">
        <v>1</v>
      </c>
      <c r="U2080" s="369">
        <v>3.2</v>
      </c>
      <c r="V2080" s="10">
        <v>1.67E-2</v>
      </c>
      <c r="Y2080" s="769"/>
      <c r="Z2080" s="769" t="s">
        <v>3160</v>
      </c>
      <c r="AA2080" s="369">
        <v>1</v>
      </c>
      <c r="AB2080" s="369">
        <v>3.2</v>
      </c>
      <c r="AC2080" s="10">
        <v>1.67E-2</v>
      </c>
      <c r="AD2080" s="10">
        <v>1.67E-2</v>
      </c>
    </row>
    <row r="2081" spans="2:30">
      <c r="B2081" s="535"/>
      <c r="C2081" s="535" t="s">
        <v>3803</v>
      </c>
      <c r="D2081" s="535" t="s">
        <v>3792</v>
      </c>
      <c r="E2081" s="535">
        <v>2084</v>
      </c>
      <c r="F2081" s="537" t="str">
        <f>Dumpadas[[#This Row],[punto]] &amp; " "&amp;Dumpadas[[#This Row],[jornada]]&amp;" " &amp; Dumpadas[[#This Row],[N°Acop]] &amp; " " &amp; TEXT(Dumpadas[[#This Row],[fecha ]], "dd-mm-yyyy")</f>
        <v>NIVEL 974 M4 7S L31 AM 2084 05-06-2026</v>
      </c>
      <c r="G2081" s="535" t="s">
        <v>14</v>
      </c>
      <c r="H2081" s="538">
        <v>46178</v>
      </c>
      <c r="I2081" s="535">
        <v>3.2</v>
      </c>
      <c r="J2081" s="539">
        <v>1.0500000000000001E-2</v>
      </c>
      <c r="K2081" s="539">
        <f>+IF(Dumpadas[[#This Row],[ley]]&gt;0.03,0.03,Dumpadas[[#This Row],[ley]])</f>
        <v>1.0500000000000001E-2</v>
      </c>
      <c r="L2081" s="539"/>
      <c r="M2081" s="535">
        <v>29222</v>
      </c>
      <c r="N2081" s="535"/>
      <c r="O2081" s="539">
        <v>1.2500000000000001E-2</v>
      </c>
      <c r="P2081" s="540" t="str" cm="1">
        <f t="array" ref="P2081">INDEX(Rangos!$E$3:$E$16,MATCH(1,(Dumpadas[[#This Row],[ley]]&gt;=Rangos!$B$3:$B$16)*(Dumpadas[[#This Row],[ley]]&lt;=Rangos!$C$3:$C$16),0))</f>
        <v>C</v>
      </c>
      <c r="R2081" s="769"/>
      <c r="S2081" s="769" t="s">
        <v>3161</v>
      </c>
      <c r="T2081" s="369">
        <v>1</v>
      </c>
      <c r="U2081" s="369">
        <v>3.2</v>
      </c>
      <c r="V2081" s="10">
        <v>1.2E-2</v>
      </c>
      <c r="Y2081" s="769"/>
      <c r="Z2081" s="769" t="s">
        <v>3161</v>
      </c>
      <c r="AA2081" s="369">
        <v>1</v>
      </c>
      <c r="AB2081" s="369">
        <v>3.2</v>
      </c>
      <c r="AC2081" s="10">
        <v>1.2E-2</v>
      </c>
      <c r="AD2081" s="10">
        <v>1.2E-2</v>
      </c>
    </row>
    <row r="2082" spans="2:30">
      <c r="B2082" s="535"/>
      <c r="C2082" s="535" t="s">
        <v>3803</v>
      </c>
      <c r="D2082" s="535" t="s">
        <v>3792</v>
      </c>
      <c r="E2082" s="535">
        <v>2085</v>
      </c>
      <c r="F2082" s="537" t="str">
        <f>Dumpadas[[#This Row],[punto]] &amp; " "&amp;Dumpadas[[#This Row],[jornada]]&amp;" " &amp; Dumpadas[[#This Row],[N°Acop]] &amp; " " &amp; TEXT(Dumpadas[[#This Row],[fecha ]], "dd-mm-yyyy")</f>
        <v>NIVEL 974 M4 7S L31 AM 2085 05-06-2026</v>
      </c>
      <c r="G2082" s="535" t="s">
        <v>14</v>
      </c>
      <c r="H2082" s="538">
        <v>46178</v>
      </c>
      <c r="I2082" s="535">
        <v>3.2</v>
      </c>
      <c r="J2082" s="539">
        <v>1.12E-2</v>
      </c>
      <c r="K2082" s="539">
        <f>+IF(Dumpadas[[#This Row],[ley]]&gt;0.03,0.03,Dumpadas[[#This Row],[ley]])</f>
        <v>1.12E-2</v>
      </c>
      <c r="L2082" s="539"/>
      <c r="M2082" s="535">
        <v>29222</v>
      </c>
      <c r="N2082" s="535"/>
      <c r="O2082" s="539">
        <v>1.2500000000000001E-2</v>
      </c>
      <c r="P2082" s="540" t="str" cm="1">
        <f t="array" ref="P2082">INDEX(Rangos!$E$3:$E$16,MATCH(1,(Dumpadas[[#This Row],[ley]]&gt;=Rangos!$B$3:$B$16)*(Dumpadas[[#This Row],[ley]]&lt;=Rangos!$C$3:$C$16),0))</f>
        <v>C</v>
      </c>
      <c r="R2082" s="769"/>
      <c r="S2082" s="769" t="s">
        <v>3162</v>
      </c>
      <c r="T2082" s="369">
        <v>1</v>
      </c>
      <c r="U2082" s="369">
        <v>3.2</v>
      </c>
      <c r="V2082" s="10">
        <v>1.2999999999999999E-2</v>
      </c>
      <c r="Y2082" s="769"/>
      <c r="Z2082" s="769" t="s">
        <v>3162</v>
      </c>
      <c r="AA2082" s="369">
        <v>1</v>
      </c>
      <c r="AB2082" s="369">
        <v>3.2</v>
      </c>
      <c r="AC2082" s="10">
        <v>1.2999999999999999E-2</v>
      </c>
      <c r="AD2082" s="10">
        <v>1.2999999999999999E-2</v>
      </c>
    </row>
    <row r="2083" spans="2:30">
      <c r="B2083" s="535"/>
      <c r="C2083" s="535" t="s">
        <v>3803</v>
      </c>
      <c r="D2083" s="535" t="s">
        <v>3792</v>
      </c>
      <c r="E2083" s="535">
        <v>2086</v>
      </c>
      <c r="F2083" s="537" t="str">
        <f>Dumpadas[[#This Row],[punto]] &amp; " "&amp;Dumpadas[[#This Row],[jornada]]&amp;" " &amp; Dumpadas[[#This Row],[N°Acop]] &amp; " " &amp; TEXT(Dumpadas[[#This Row],[fecha ]], "dd-mm-yyyy")</f>
        <v>NIVEL 974 M4 7S L31 AM 2086 05-06-2026</v>
      </c>
      <c r="G2083" s="535" t="s">
        <v>14</v>
      </c>
      <c r="H2083" s="538">
        <v>46178</v>
      </c>
      <c r="I2083" s="535">
        <v>3.2</v>
      </c>
      <c r="J2083" s="539">
        <v>1.0699999999999999E-2</v>
      </c>
      <c r="K2083" s="539">
        <f>+IF(Dumpadas[[#This Row],[ley]]&gt;0.03,0.03,Dumpadas[[#This Row],[ley]])</f>
        <v>1.0699999999999999E-2</v>
      </c>
      <c r="L2083" s="539"/>
      <c r="M2083" s="535">
        <v>29222</v>
      </c>
      <c r="N2083" s="535"/>
      <c r="O2083" s="539">
        <v>1.2500000000000001E-2</v>
      </c>
      <c r="P2083" s="540" t="str" cm="1">
        <f t="array" ref="P2083">INDEX(Rangos!$E$3:$E$16,MATCH(1,(Dumpadas[[#This Row],[ley]]&gt;=Rangos!$B$3:$B$16)*(Dumpadas[[#This Row],[ley]]&lt;=Rangos!$C$3:$C$16),0))</f>
        <v>C</v>
      </c>
      <c r="R2083" s="769"/>
      <c r="S2083" s="769" t="s">
        <v>3163</v>
      </c>
      <c r="T2083" s="369">
        <v>1</v>
      </c>
      <c r="U2083" s="369">
        <v>3.2</v>
      </c>
      <c r="V2083" s="10">
        <v>1.41E-2</v>
      </c>
      <c r="Y2083" s="769"/>
      <c r="Z2083" s="769" t="s">
        <v>3163</v>
      </c>
      <c r="AA2083" s="369">
        <v>1</v>
      </c>
      <c r="AB2083" s="369">
        <v>3.2</v>
      </c>
      <c r="AC2083" s="10">
        <v>1.41E-2</v>
      </c>
      <c r="AD2083" s="10">
        <v>1.41E-2</v>
      </c>
    </row>
    <row r="2084" spans="2:30">
      <c r="B2084" s="535"/>
      <c r="C2084" s="535" t="s">
        <v>3803</v>
      </c>
      <c r="D2084" s="535" t="s">
        <v>3792</v>
      </c>
      <c r="E2084" s="535">
        <v>2087</v>
      </c>
      <c r="F2084" s="537" t="str">
        <f>Dumpadas[[#This Row],[punto]] &amp; " "&amp;Dumpadas[[#This Row],[jornada]]&amp;" " &amp; Dumpadas[[#This Row],[N°Acop]] &amp; " " &amp; TEXT(Dumpadas[[#This Row],[fecha ]], "dd-mm-yyyy")</f>
        <v>NIVEL 974 M4 7S L31 AM 2087 05-06-2026</v>
      </c>
      <c r="G2084" s="535" t="s">
        <v>14</v>
      </c>
      <c r="H2084" s="538">
        <v>46178</v>
      </c>
      <c r="I2084" s="535">
        <v>3.2</v>
      </c>
      <c r="J2084" s="539">
        <v>1.21E-2</v>
      </c>
      <c r="K2084" s="539">
        <f>+IF(Dumpadas[[#This Row],[ley]]&gt;0.03,0.03,Dumpadas[[#This Row],[ley]])</f>
        <v>1.21E-2</v>
      </c>
      <c r="L2084" s="539"/>
      <c r="M2084" s="535">
        <v>29222</v>
      </c>
      <c r="N2084" s="535"/>
      <c r="O2084" s="539">
        <v>1.2500000000000001E-2</v>
      </c>
      <c r="P2084" s="540" t="str" cm="1">
        <f t="array" ref="P2084">INDEX(Rangos!$E$3:$E$16,MATCH(1,(Dumpadas[[#This Row],[ley]]&gt;=Rangos!$B$3:$B$16)*(Dumpadas[[#This Row],[ley]]&lt;=Rangos!$C$3:$C$16),0))</f>
        <v>D</v>
      </c>
      <c r="R2084" s="769"/>
      <c r="S2084" s="769" t="s">
        <v>3164</v>
      </c>
      <c r="T2084" s="369">
        <v>1</v>
      </c>
      <c r="U2084" s="369">
        <v>3.2</v>
      </c>
      <c r="V2084" s="10">
        <v>1.5599999999999999E-2</v>
      </c>
      <c r="Y2084" s="769"/>
      <c r="Z2084" s="769" t="s">
        <v>3164</v>
      </c>
      <c r="AA2084" s="369">
        <v>1</v>
      </c>
      <c r="AB2084" s="369">
        <v>3.2</v>
      </c>
      <c r="AC2084" s="10">
        <v>1.5599999999999999E-2</v>
      </c>
      <c r="AD2084" s="10">
        <v>1.5599999999999999E-2</v>
      </c>
    </row>
    <row r="2085" spans="2:30">
      <c r="B2085" s="535"/>
      <c r="C2085" s="535" t="s">
        <v>3803</v>
      </c>
      <c r="D2085" s="535" t="s">
        <v>3792</v>
      </c>
      <c r="E2085" s="535">
        <v>2088</v>
      </c>
      <c r="F2085" s="537" t="str">
        <f>Dumpadas[[#This Row],[punto]] &amp; " "&amp;Dumpadas[[#This Row],[jornada]]&amp;" " &amp; Dumpadas[[#This Row],[N°Acop]] &amp; " " &amp; TEXT(Dumpadas[[#This Row],[fecha ]], "dd-mm-yyyy")</f>
        <v>NIVEL 974 M4 7S L31 AM 2088 05-06-2026</v>
      </c>
      <c r="G2085" s="535" t="s">
        <v>14</v>
      </c>
      <c r="H2085" s="538">
        <v>46178</v>
      </c>
      <c r="I2085" s="535">
        <v>3.2</v>
      </c>
      <c r="J2085" s="539">
        <v>1.2699999999999999E-2</v>
      </c>
      <c r="K2085" s="539">
        <f>+IF(Dumpadas[[#This Row],[ley]]&gt;0.03,0.03,Dumpadas[[#This Row],[ley]])</f>
        <v>1.2699999999999999E-2</v>
      </c>
      <c r="L2085" s="539"/>
      <c r="M2085" s="535">
        <v>29222</v>
      </c>
      <c r="N2085" s="535"/>
      <c r="O2085" s="539">
        <v>1.2500000000000001E-2</v>
      </c>
      <c r="P2085" s="540" t="str" cm="1">
        <f t="array" ref="P2085">INDEX(Rangos!$E$3:$E$16,MATCH(1,(Dumpadas[[#This Row],[ley]]&gt;=Rangos!$B$3:$B$16)*(Dumpadas[[#This Row],[ley]]&lt;=Rangos!$C$3:$C$16),0))</f>
        <v>D</v>
      </c>
      <c r="R2085" s="769"/>
      <c r="S2085" s="769" t="s">
        <v>3165</v>
      </c>
      <c r="T2085" s="369">
        <v>1</v>
      </c>
      <c r="U2085" s="369">
        <v>3.2</v>
      </c>
      <c r="V2085" s="10">
        <v>1.18E-2</v>
      </c>
      <c r="Y2085" s="769"/>
      <c r="Z2085" s="769" t="s">
        <v>3165</v>
      </c>
      <c r="AA2085" s="369">
        <v>1</v>
      </c>
      <c r="AB2085" s="369">
        <v>3.2</v>
      </c>
      <c r="AC2085" s="10">
        <v>1.18E-2</v>
      </c>
      <c r="AD2085" s="10">
        <v>1.18E-2</v>
      </c>
    </row>
    <row r="2086" spans="2:30">
      <c r="B2086" s="386"/>
      <c r="C2086" s="773" t="s">
        <v>3814</v>
      </c>
      <c r="D2086" s="773" t="s">
        <v>3792</v>
      </c>
      <c r="E2086" s="386">
        <v>2089</v>
      </c>
      <c r="F2086" s="410" t="str">
        <f>Dumpadas[[#This Row],[punto]] &amp; " "&amp;Dumpadas[[#This Row],[jornada]]&amp;" " &amp; Dumpadas[[#This Row],[N°Acop]] &amp; " " &amp; TEXT(Dumpadas[[#This Row],[fecha ]], "dd-mm-yyyy")</f>
        <v>NIVEL 974 M4 7S L30 AM 2089 05-06-2026</v>
      </c>
      <c r="G2086" s="386" t="s">
        <v>14</v>
      </c>
      <c r="H2086" s="387">
        <v>46178</v>
      </c>
      <c r="I2086" s="386">
        <v>3.2</v>
      </c>
      <c r="J2086" s="8">
        <v>1.5100000000000001E-2</v>
      </c>
      <c r="K2086" s="8">
        <f>+IF(Dumpadas[[#This Row],[ley]]&gt;0.03,0.03,Dumpadas[[#This Row],[ley]])</f>
        <v>1.5100000000000001E-2</v>
      </c>
      <c r="L2086" s="8"/>
      <c r="M2086" s="386">
        <v>29223</v>
      </c>
      <c r="N2086" s="386"/>
      <c r="O2086" s="8">
        <v>1.4500000000000001E-2</v>
      </c>
      <c r="P2086" s="388" t="str" cm="1">
        <f t="array" ref="P2086">INDEX(Rangos!$E$3:$E$16,MATCH(1,(Dumpadas[[#This Row],[ley]]&gt;=Rangos!$B$3:$B$16)*(Dumpadas[[#This Row],[ley]]&lt;=Rangos!$C$3:$C$16),0))</f>
        <v>F</v>
      </c>
      <c r="R2086" s="769"/>
      <c r="S2086" s="769" t="s">
        <v>3166</v>
      </c>
      <c r="T2086" s="369">
        <v>1</v>
      </c>
      <c r="U2086" s="369">
        <v>3.2</v>
      </c>
      <c r="V2086" s="10">
        <v>1.5100000000000001E-2</v>
      </c>
      <c r="Y2086" s="769"/>
      <c r="Z2086" s="769" t="s">
        <v>3166</v>
      </c>
      <c r="AA2086" s="369">
        <v>1</v>
      </c>
      <c r="AB2086" s="369">
        <v>3.2</v>
      </c>
      <c r="AC2086" s="10">
        <v>1.5100000000000001E-2</v>
      </c>
      <c r="AD2086" s="10">
        <v>1.5100000000000001E-2</v>
      </c>
    </row>
    <row r="2087" spans="2:30">
      <c r="B2087" s="386"/>
      <c r="C2087" s="773" t="s">
        <v>3814</v>
      </c>
      <c r="D2087" s="773" t="s">
        <v>3792</v>
      </c>
      <c r="E2087" s="386">
        <v>2090</v>
      </c>
      <c r="F2087" s="410" t="str">
        <f>Dumpadas[[#This Row],[punto]] &amp; " "&amp;Dumpadas[[#This Row],[jornada]]&amp;" " &amp; Dumpadas[[#This Row],[N°Acop]] &amp; " " &amp; TEXT(Dumpadas[[#This Row],[fecha ]], "dd-mm-yyyy")</f>
        <v>NIVEL 974 M4 7S L30 AM 2090 05-06-2026</v>
      </c>
      <c r="G2087" s="386" t="s">
        <v>14</v>
      </c>
      <c r="H2087" s="387">
        <v>46178</v>
      </c>
      <c r="I2087" s="386">
        <v>3.2</v>
      </c>
      <c r="J2087" s="8">
        <v>1.15E-2</v>
      </c>
      <c r="K2087" s="8">
        <f>+IF(Dumpadas[[#This Row],[ley]]&gt;0.03,0.03,Dumpadas[[#This Row],[ley]])</f>
        <v>1.15E-2</v>
      </c>
      <c r="L2087" s="8"/>
      <c r="M2087" s="386">
        <v>29223</v>
      </c>
      <c r="N2087" s="386"/>
      <c r="O2087" s="8">
        <v>1.4500000000000001E-2</v>
      </c>
      <c r="P2087" s="388" t="str" cm="1">
        <f t="array" ref="P2087">INDEX(Rangos!$E$3:$E$16,MATCH(1,(Dumpadas[[#This Row],[ley]]&gt;=Rangos!$B$3:$B$16)*(Dumpadas[[#This Row],[ley]]&lt;=Rangos!$C$3:$C$16),0))</f>
        <v>C</v>
      </c>
      <c r="R2087" s="769"/>
      <c r="S2087" s="769" t="s">
        <v>3167</v>
      </c>
      <c r="T2087" s="369">
        <v>1</v>
      </c>
      <c r="U2087" s="369">
        <v>3.2</v>
      </c>
      <c r="V2087" s="10">
        <v>1.24E-2</v>
      </c>
      <c r="Y2087" s="769"/>
      <c r="Z2087" s="769" t="s">
        <v>3167</v>
      </c>
      <c r="AA2087" s="369">
        <v>1</v>
      </c>
      <c r="AB2087" s="369">
        <v>3.2</v>
      </c>
      <c r="AC2087" s="10">
        <v>1.24E-2</v>
      </c>
      <c r="AD2087" s="10">
        <v>1.24E-2</v>
      </c>
    </row>
    <row r="2088" spans="2:30">
      <c r="B2088" s="386"/>
      <c r="C2088" s="773" t="s">
        <v>3814</v>
      </c>
      <c r="D2088" s="773" t="s">
        <v>3792</v>
      </c>
      <c r="E2088" s="386">
        <v>2091</v>
      </c>
      <c r="F2088" s="410" t="str">
        <f>Dumpadas[[#This Row],[punto]] &amp; " "&amp;Dumpadas[[#This Row],[jornada]]&amp;" " &amp; Dumpadas[[#This Row],[N°Acop]] &amp; " " &amp; TEXT(Dumpadas[[#This Row],[fecha ]], "dd-mm-yyyy")</f>
        <v>NIVEL 974 M4 7S L30 AM 2091 05-06-2026</v>
      </c>
      <c r="G2088" s="386" t="s">
        <v>14</v>
      </c>
      <c r="H2088" s="387">
        <v>46178</v>
      </c>
      <c r="I2088" s="386">
        <v>3.2</v>
      </c>
      <c r="J2088" s="8">
        <v>1.84E-2</v>
      </c>
      <c r="K2088" s="8">
        <f>+IF(Dumpadas[[#This Row],[ley]]&gt;0.03,0.03,Dumpadas[[#This Row],[ley]])</f>
        <v>1.84E-2</v>
      </c>
      <c r="L2088" s="8"/>
      <c r="M2088" s="386">
        <v>29223</v>
      </c>
      <c r="N2088" s="386"/>
      <c r="O2088" s="8">
        <v>1.4500000000000001E-2</v>
      </c>
      <c r="P2088" s="388" t="str" cm="1">
        <f t="array" ref="P2088">INDEX(Rangos!$E$3:$E$16,MATCH(1,(Dumpadas[[#This Row],[ley]]&gt;=Rangos!$B$3:$B$16)*(Dumpadas[[#This Row],[ley]]&lt;=Rangos!$C$3:$C$16),0))</f>
        <v>G</v>
      </c>
      <c r="R2088" s="769"/>
      <c r="S2088" s="769" t="s">
        <v>3168</v>
      </c>
      <c r="T2088" s="369">
        <v>1</v>
      </c>
      <c r="U2088" s="369">
        <v>3.2</v>
      </c>
      <c r="V2088" s="10">
        <v>1.01E-2</v>
      </c>
      <c r="Y2088" s="769"/>
      <c r="Z2088" s="769" t="s">
        <v>3168</v>
      </c>
      <c r="AA2088" s="369">
        <v>1</v>
      </c>
      <c r="AB2088" s="369">
        <v>3.2</v>
      </c>
      <c r="AC2088" s="10">
        <v>1.01E-2</v>
      </c>
      <c r="AD2088" s="10">
        <v>1.01E-2</v>
      </c>
    </row>
    <row r="2089" spans="2:30">
      <c r="B2089" s="386"/>
      <c r="C2089" s="773" t="s">
        <v>3814</v>
      </c>
      <c r="D2089" s="773" t="s">
        <v>3792</v>
      </c>
      <c r="E2089" s="386">
        <v>2092</v>
      </c>
      <c r="F2089" s="410" t="str">
        <f>Dumpadas[[#This Row],[punto]] &amp; " "&amp;Dumpadas[[#This Row],[jornada]]&amp;" " &amp; Dumpadas[[#This Row],[N°Acop]] &amp; " " &amp; TEXT(Dumpadas[[#This Row],[fecha ]], "dd-mm-yyyy")</f>
        <v>NIVEL 974 M4 7S L30 AM 2092 05-06-2026</v>
      </c>
      <c r="G2089" s="386" t="s">
        <v>14</v>
      </c>
      <c r="H2089" s="387">
        <v>46178</v>
      </c>
      <c r="I2089" s="386">
        <v>3.2</v>
      </c>
      <c r="J2089" s="8">
        <v>1.5299999999999999E-2</v>
      </c>
      <c r="K2089" s="8">
        <f>+IF(Dumpadas[[#This Row],[ley]]&gt;0.03,0.03,Dumpadas[[#This Row],[ley]])</f>
        <v>1.5299999999999999E-2</v>
      </c>
      <c r="L2089" s="8"/>
      <c r="M2089" s="386">
        <v>29223</v>
      </c>
      <c r="N2089" s="386"/>
      <c r="O2089" s="8">
        <v>1.4500000000000001E-2</v>
      </c>
      <c r="P2089" s="388" t="str" cm="1">
        <f t="array" ref="P2089">INDEX(Rangos!$E$3:$E$16,MATCH(1,(Dumpadas[[#This Row],[ley]]&gt;=Rangos!$B$3:$B$16)*(Dumpadas[[#This Row],[ley]]&lt;=Rangos!$C$3:$C$16),0))</f>
        <v>F</v>
      </c>
      <c r="R2089" s="769"/>
      <c r="S2089" s="769" t="s">
        <v>3169</v>
      </c>
      <c r="T2089" s="369">
        <v>1</v>
      </c>
      <c r="U2089" s="369">
        <v>3.2</v>
      </c>
      <c r="V2089" s="10">
        <v>1.2200000000000001E-2</v>
      </c>
      <c r="Y2089" s="769"/>
      <c r="Z2089" s="769" t="s">
        <v>3169</v>
      </c>
      <c r="AA2089" s="369">
        <v>1</v>
      </c>
      <c r="AB2089" s="369">
        <v>3.2</v>
      </c>
      <c r="AC2089" s="10">
        <v>1.2200000000000001E-2</v>
      </c>
      <c r="AD2089" s="10">
        <v>1.2200000000000001E-2</v>
      </c>
    </row>
    <row r="2090" spans="2:30">
      <c r="B2090" s="386"/>
      <c r="C2090" s="773" t="s">
        <v>3814</v>
      </c>
      <c r="D2090" s="773" t="s">
        <v>3792</v>
      </c>
      <c r="E2090" s="386">
        <v>2093</v>
      </c>
      <c r="F2090" s="410" t="str">
        <f>Dumpadas[[#This Row],[punto]] &amp; " "&amp;Dumpadas[[#This Row],[jornada]]&amp;" " &amp; Dumpadas[[#This Row],[N°Acop]] &amp; " " &amp; TEXT(Dumpadas[[#This Row],[fecha ]], "dd-mm-yyyy")</f>
        <v>NIVEL 974 M4 7S L30 AM 2093 05-06-2026</v>
      </c>
      <c r="G2090" s="386" t="s">
        <v>14</v>
      </c>
      <c r="H2090" s="387">
        <v>46178</v>
      </c>
      <c r="I2090" s="386">
        <v>3.2</v>
      </c>
      <c r="J2090" s="8">
        <v>1.7899999999999999E-2</v>
      </c>
      <c r="K2090" s="8">
        <f>+IF(Dumpadas[[#This Row],[ley]]&gt;0.03,0.03,Dumpadas[[#This Row],[ley]])</f>
        <v>1.7899999999999999E-2</v>
      </c>
      <c r="L2090" s="8"/>
      <c r="M2090" s="386">
        <v>29223</v>
      </c>
      <c r="N2090" s="386"/>
      <c r="O2090" s="8">
        <v>1.4500000000000001E-2</v>
      </c>
      <c r="P2090" s="388" t="str" cm="1">
        <f t="array" ref="P2090">INDEX(Rangos!$E$3:$E$16,MATCH(1,(Dumpadas[[#This Row],[ley]]&gt;=Rangos!$B$3:$B$16)*(Dumpadas[[#This Row],[ley]]&lt;=Rangos!$C$3:$C$16),0))</f>
        <v>G</v>
      </c>
      <c r="R2090" s="769"/>
      <c r="S2090" s="769" t="s">
        <v>3170</v>
      </c>
      <c r="T2090" s="369">
        <v>1</v>
      </c>
      <c r="U2090" s="369">
        <v>3.2</v>
      </c>
      <c r="V2090" s="10">
        <v>8.8000000000000005E-3</v>
      </c>
      <c r="Y2090" s="769"/>
      <c r="Z2090" s="769" t="s">
        <v>3170</v>
      </c>
      <c r="AA2090" s="369">
        <v>1</v>
      </c>
      <c r="AB2090" s="369">
        <v>3.2</v>
      </c>
      <c r="AC2090" s="10">
        <v>8.8000000000000005E-3</v>
      </c>
      <c r="AD2090" s="10">
        <v>8.8000000000000005E-3</v>
      </c>
    </row>
    <row r="2091" spans="2:30">
      <c r="B2091" s="386"/>
      <c r="C2091" s="773" t="s">
        <v>3814</v>
      </c>
      <c r="D2091" s="773" t="s">
        <v>3792</v>
      </c>
      <c r="E2091" s="386">
        <v>2094</v>
      </c>
      <c r="F2091" s="410" t="str">
        <f>Dumpadas[[#This Row],[punto]] &amp; " "&amp;Dumpadas[[#This Row],[jornada]]&amp;" " &amp; Dumpadas[[#This Row],[N°Acop]] &amp; " " &amp; TEXT(Dumpadas[[#This Row],[fecha ]], "dd-mm-yyyy")</f>
        <v>NIVEL 974 M4 7S L30 AM 2094 05-06-2026</v>
      </c>
      <c r="G2091" s="386" t="s">
        <v>14</v>
      </c>
      <c r="H2091" s="387">
        <v>46178</v>
      </c>
      <c r="I2091" s="386">
        <v>3.2</v>
      </c>
      <c r="J2091" s="8">
        <v>1.3299999999999999E-2</v>
      </c>
      <c r="K2091" s="8">
        <f>+IF(Dumpadas[[#This Row],[ley]]&gt;0.03,0.03,Dumpadas[[#This Row],[ley]])</f>
        <v>1.3299999999999999E-2</v>
      </c>
      <c r="L2091" s="8"/>
      <c r="M2091" s="386">
        <v>29223</v>
      </c>
      <c r="N2091" s="386"/>
      <c r="O2091" s="8">
        <v>1.4500000000000001E-2</v>
      </c>
      <c r="P2091" s="388" t="str" cm="1">
        <f t="array" ref="P2091">INDEX(Rangos!$E$3:$E$16,MATCH(1,(Dumpadas[[#This Row],[ley]]&gt;=Rangos!$B$3:$B$16)*(Dumpadas[[#This Row],[ley]]&lt;=Rangos!$C$3:$C$16),0))</f>
        <v>D</v>
      </c>
      <c r="R2091" s="769"/>
      <c r="S2091" s="769" t="s">
        <v>3171</v>
      </c>
      <c r="T2091" s="369">
        <v>1</v>
      </c>
      <c r="U2091" s="369">
        <v>3.2</v>
      </c>
      <c r="V2091" s="10">
        <v>1.26E-2</v>
      </c>
      <c r="Y2091" s="769"/>
      <c r="Z2091" s="769" t="s">
        <v>3171</v>
      </c>
      <c r="AA2091" s="369">
        <v>1</v>
      </c>
      <c r="AB2091" s="369">
        <v>3.2</v>
      </c>
      <c r="AC2091" s="10">
        <v>1.26E-2</v>
      </c>
      <c r="AD2091" s="10">
        <v>1.26E-2</v>
      </c>
    </row>
    <row r="2092" spans="2:30">
      <c r="B2092" s="386"/>
      <c r="C2092" s="773" t="s">
        <v>3814</v>
      </c>
      <c r="D2092" s="773" t="s">
        <v>3792</v>
      </c>
      <c r="E2092" s="386">
        <v>2095</v>
      </c>
      <c r="F2092" s="410" t="str">
        <f>Dumpadas[[#This Row],[punto]] &amp; " "&amp;Dumpadas[[#This Row],[jornada]]&amp;" " &amp; Dumpadas[[#This Row],[N°Acop]] &amp; " " &amp; TEXT(Dumpadas[[#This Row],[fecha ]], "dd-mm-yyyy")</f>
        <v>NIVEL 974 M4 7S L30 AM 2095 05-06-2026</v>
      </c>
      <c r="G2092" s="386" t="s">
        <v>14</v>
      </c>
      <c r="H2092" s="387">
        <v>46178</v>
      </c>
      <c r="I2092" s="386">
        <v>3.2</v>
      </c>
      <c r="J2092" s="8">
        <v>1.34E-2</v>
      </c>
      <c r="K2092" s="8">
        <f>+IF(Dumpadas[[#This Row],[ley]]&gt;0.03,0.03,Dumpadas[[#This Row],[ley]])</f>
        <v>1.34E-2</v>
      </c>
      <c r="L2092" s="8"/>
      <c r="M2092" s="386">
        <v>29223</v>
      </c>
      <c r="N2092" s="386"/>
      <c r="O2092" s="8">
        <v>1.4500000000000001E-2</v>
      </c>
      <c r="P2092" s="388" t="str" cm="1">
        <f t="array" ref="P2092">INDEX(Rangos!$E$3:$E$16,MATCH(1,(Dumpadas[[#This Row],[ley]]&gt;=Rangos!$B$3:$B$16)*(Dumpadas[[#This Row],[ley]]&lt;=Rangos!$C$3:$C$16),0))</f>
        <v>D</v>
      </c>
      <c r="R2092" s="769"/>
      <c r="S2092" s="769" t="s">
        <v>3172</v>
      </c>
      <c r="T2092" s="369">
        <v>1</v>
      </c>
      <c r="U2092" s="369">
        <v>3.2</v>
      </c>
      <c r="V2092" s="10">
        <v>1.09E-2</v>
      </c>
      <c r="Y2092" s="769"/>
      <c r="Z2092" s="769" t="s">
        <v>3172</v>
      </c>
      <c r="AA2092" s="369">
        <v>1</v>
      </c>
      <c r="AB2092" s="369">
        <v>3.2</v>
      </c>
      <c r="AC2092" s="10">
        <v>1.09E-2</v>
      </c>
      <c r="AD2092" s="10">
        <v>1.09E-2</v>
      </c>
    </row>
    <row r="2093" spans="2:30">
      <c r="B2093" s="386"/>
      <c r="C2093" s="773" t="s">
        <v>3814</v>
      </c>
      <c r="D2093" s="773" t="s">
        <v>3792</v>
      </c>
      <c r="E2093" s="386">
        <v>2096</v>
      </c>
      <c r="F2093" s="410" t="str">
        <f>Dumpadas[[#This Row],[punto]] &amp; " "&amp;Dumpadas[[#This Row],[jornada]]&amp;" " &amp; Dumpadas[[#This Row],[N°Acop]] &amp; " " &amp; TEXT(Dumpadas[[#This Row],[fecha ]], "dd-mm-yyyy")</f>
        <v>NIVEL 974 M4 7S L30 AM 2096 05-06-2026</v>
      </c>
      <c r="G2093" s="386" t="s">
        <v>14</v>
      </c>
      <c r="H2093" s="387">
        <v>46178</v>
      </c>
      <c r="I2093" s="386">
        <v>3.2</v>
      </c>
      <c r="J2093" s="8">
        <v>1.5299999999999999E-2</v>
      </c>
      <c r="K2093" s="8">
        <f>+IF(Dumpadas[[#This Row],[ley]]&gt;0.03,0.03,Dumpadas[[#This Row],[ley]])</f>
        <v>1.5299999999999999E-2</v>
      </c>
      <c r="L2093" s="8"/>
      <c r="M2093" s="386">
        <v>29225</v>
      </c>
      <c r="N2093" s="386"/>
      <c r="O2093" s="8">
        <v>1.4500000000000001E-2</v>
      </c>
      <c r="P2093" s="388" t="str" cm="1">
        <f t="array" ref="P2093">INDEX(Rangos!$E$3:$E$16,MATCH(1,(Dumpadas[[#This Row],[ley]]&gt;=Rangos!$B$3:$B$16)*(Dumpadas[[#This Row],[ley]]&lt;=Rangos!$C$3:$C$16),0))</f>
        <v>F</v>
      </c>
      <c r="R2093" s="769"/>
      <c r="S2093" s="769" t="s">
        <v>3175</v>
      </c>
      <c r="T2093" s="369">
        <v>1</v>
      </c>
      <c r="U2093" s="369">
        <v>3.2</v>
      </c>
      <c r="V2093" s="10">
        <v>1.7299999999999999E-2</v>
      </c>
      <c r="Y2093" s="769"/>
      <c r="Z2093" s="769" t="s">
        <v>3175</v>
      </c>
      <c r="AA2093" s="369">
        <v>1</v>
      </c>
      <c r="AB2093" s="369">
        <v>3.2</v>
      </c>
      <c r="AC2093" s="10">
        <v>1.7299999999999999E-2</v>
      </c>
      <c r="AD2093" s="10">
        <v>1.7299999999999999E-2</v>
      </c>
    </row>
    <row r="2094" spans="2:30">
      <c r="B2094" s="386"/>
      <c r="C2094" s="773" t="s">
        <v>3814</v>
      </c>
      <c r="D2094" s="773" t="s">
        <v>3792</v>
      </c>
      <c r="E2094" s="386">
        <v>2097</v>
      </c>
      <c r="F2094" s="410" t="str">
        <f>Dumpadas[[#This Row],[punto]] &amp; " "&amp;Dumpadas[[#This Row],[jornada]]&amp;" " &amp; Dumpadas[[#This Row],[N°Acop]] &amp; " " &amp; TEXT(Dumpadas[[#This Row],[fecha ]], "dd-mm-yyyy")</f>
        <v>NIVEL 974 M4 7S L30 AM 2097 05-06-2026</v>
      </c>
      <c r="G2094" s="386" t="s">
        <v>14</v>
      </c>
      <c r="H2094" s="387">
        <v>46178</v>
      </c>
      <c r="I2094" s="386">
        <v>3.2</v>
      </c>
      <c r="J2094" s="8">
        <v>1.26E-2</v>
      </c>
      <c r="K2094" s="8">
        <f>+IF(Dumpadas[[#This Row],[ley]]&gt;0.03,0.03,Dumpadas[[#This Row],[ley]])</f>
        <v>1.26E-2</v>
      </c>
      <c r="L2094" s="8"/>
      <c r="M2094" s="386">
        <v>29225</v>
      </c>
      <c r="N2094" s="386"/>
      <c r="O2094" s="8">
        <v>1.4500000000000001E-2</v>
      </c>
      <c r="P2094" s="388" t="str" cm="1">
        <f t="array" ref="P2094">INDEX(Rangos!$E$3:$E$16,MATCH(1,(Dumpadas[[#This Row],[ley]]&gt;=Rangos!$B$3:$B$16)*(Dumpadas[[#This Row],[ley]]&lt;=Rangos!$C$3:$C$16),0))</f>
        <v>D</v>
      </c>
      <c r="R2094" s="769"/>
      <c r="S2094" s="769" t="s">
        <v>3176</v>
      </c>
      <c r="T2094" s="369">
        <v>1</v>
      </c>
      <c r="U2094" s="369">
        <v>3.2</v>
      </c>
      <c r="V2094" s="10">
        <v>1.7899999999999999E-2</v>
      </c>
      <c r="Y2094" s="769"/>
      <c r="Z2094" s="769" t="s">
        <v>3176</v>
      </c>
      <c r="AA2094" s="369">
        <v>1</v>
      </c>
      <c r="AB2094" s="369">
        <v>3.2</v>
      </c>
      <c r="AC2094" s="10">
        <v>1.7899999999999999E-2</v>
      </c>
      <c r="AD2094" s="10">
        <v>1.7899999999999999E-2</v>
      </c>
    </row>
    <row r="2095" spans="2:30">
      <c r="B2095" s="386"/>
      <c r="C2095" s="773" t="s">
        <v>3814</v>
      </c>
      <c r="D2095" s="773" t="s">
        <v>3792</v>
      </c>
      <c r="E2095" s="386">
        <v>2098</v>
      </c>
      <c r="F2095" s="410" t="str">
        <f>Dumpadas[[#This Row],[punto]] &amp; " "&amp;Dumpadas[[#This Row],[jornada]]&amp;" " &amp; Dumpadas[[#This Row],[N°Acop]] &amp; " " &amp; TEXT(Dumpadas[[#This Row],[fecha ]], "dd-mm-yyyy")</f>
        <v>NIVEL 974 M4 7S L30 AM 2098 05-06-2026</v>
      </c>
      <c r="G2095" s="386" t="s">
        <v>14</v>
      </c>
      <c r="H2095" s="387">
        <v>46178</v>
      </c>
      <c r="I2095" s="386">
        <v>3.2</v>
      </c>
      <c r="J2095" s="8">
        <v>1.09E-2</v>
      </c>
      <c r="K2095" s="8">
        <f>+IF(Dumpadas[[#This Row],[ley]]&gt;0.03,0.03,Dumpadas[[#This Row],[ley]])</f>
        <v>1.09E-2</v>
      </c>
      <c r="L2095" s="8"/>
      <c r="M2095" s="386">
        <v>29225</v>
      </c>
      <c r="N2095" s="386"/>
      <c r="O2095" s="8">
        <v>1.4500000000000001E-2</v>
      </c>
      <c r="P2095" s="388" t="str" cm="1">
        <f t="array" ref="P2095">INDEX(Rangos!$E$3:$E$16,MATCH(1,(Dumpadas[[#This Row],[ley]]&gt;=Rangos!$B$3:$B$16)*(Dumpadas[[#This Row],[ley]]&lt;=Rangos!$C$3:$C$16),0))</f>
        <v>C</v>
      </c>
      <c r="R2095" s="769"/>
      <c r="S2095" s="769" t="s">
        <v>3177</v>
      </c>
      <c r="T2095" s="369">
        <v>1</v>
      </c>
      <c r="U2095" s="369">
        <v>3.2</v>
      </c>
      <c r="V2095" s="10">
        <v>1.5800000000000002E-2</v>
      </c>
      <c r="Y2095" s="769"/>
      <c r="Z2095" s="769" t="s">
        <v>3177</v>
      </c>
      <c r="AA2095" s="369">
        <v>1</v>
      </c>
      <c r="AB2095" s="369">
        <v>3.2</v>
      </c>
      <c r="AC2095" s="10">
        <v>1.5800000000000002E-2</v>
      </c>
      <c r="AD2095" s="10">
        <v>1.5800000000000002E-2</v>
      </c>
    </row>
    <row r="2096" spans="2:30">
      <c r="B2096" s="386"/>
      <c r="C2096" s="773" t="s">
        <v>3814</v>
      </c>
      <c r="D2096" s="773" t="s">
        <v>3792</v>
      </c>
      <c r="E2096" s="386">
        <v>2099</v>
      </c>
      <c r="F2096" s="410" t="str">
        <f>Dumpadas[[#This Row],[punto]] &amp; " "&amp;Dumpadas[[#This Row],[jornada]]&amp;" " &amp; Dumpadas[[#This Row],[N°Acop]] &amp; " " &amp; TEXT(Dumpadas[[#This Row],[fecha ]], "dd-mm-yyyy")</f>
        <v>NIVEL 974 M4 7S L30 AM 2099 05-06-2026</v>
      </c>
      <c r="G2096" s="386" t="s">
        <v>14</v>
      </c>
      <c r="H2096" s="387">
        <v>46178</v>
      </c>
      <c r="I2096" s="386">
        <v>3.2</v>
      </c>
      <c r="J2096" s="8">
        <v>1.18E-2</v>
      </c>
      <c r="K2096" s="8">
        <f>+IF(Dumpadas[[#This Row],[ley]]&gt;0.03,0.03,Dumpadas[[#This Row],[ley]])</f>
        <v>1.18E-2</v>
      </c>
      <c r="L2096" s="8"/>
      <c r="M2096" s="386">
        <v>29225</v>
      </c>
      <c r="N2096" s="386"/>
      <c r="O2096" s="8">
        <v>1.4500000000000001E-2</v>
      </c>
      <c r="P2096" s="388" t="str" cm="1">
        <f t="array" ref="P2096">INDEX(Rangos!$E$3:$E$16,MATCH(1,(Dumpadas[[#This Row],[ley]]&gt;=Rangos!$B$3:$B$16)*(Dumpadas[[#This Row],[ley]]&lt;=Rangos!$C$3:$C$16),0))</f>
        <v>C</v>
      </c>
      <c r="R2096" s="769"/>
      <c r="S2096" s="769" t="s">
        <v>3178</v>
      </c>
      <c r="T2096" s="369">
        <v>1</v>
      </c>
      <c r="U2096" s="369">
        <v>3.2</v>
      </c>
      <c r="V2096" s="10">
        <v>1.78E-2</v>
      </c>
      <c r="Y2096" s="769"/>
      <c r="Z2096" s="769" t="s">
        <v>3178</v>
      </c>
      <c r="AA2096" s="369">
        <v>1</v>
      </c>
      <c r="AB2096" s="369">
        <v>3.2</v>
      </c>
      <c r="AC2096" s="10">
        <v>1.78E-2</v>
      </c>
      <c r="AD2096" s="10">
        <v>1.78E-2</v>
      </c>
    </row>
    <row r="2097" spans="2:30">
      <c r="B2097" s="386"/>
      <c r="C2097" s="773" t="s">
        <v>3814</v>
      </c>
      <c r="D2097" s="773" t="s">
        <v>3792</v>
      </c>
      <c r="E2097" s="386">
        <v>2100</v>
      </c>
      <c r="F2097" s="410" t="str">
        <f>Dumpadas[[#This Row],[punto]] &amp; " "&amp;Dumpadas[[#This Row],[jornada]]&amp;" " &amp; Dumpadas[[#This Row],[N°Acop]] &amp; " " &amp; TEXT(Dumpadas[[#This Row],[fecha ]], "dd-mm-yyyy")</f>
        <v>NIVEL 974 M4 7S L30 AM 2100 05-06-2026</v>
      </c>
      <c r="G2097" s="386" t="s">
        <v>14</v>
      </c>
      <c r="H2097" s="387">
        <v>46178</v>
      </c>
      <c r="I2097" s="386">
        <v>3.2</v>
      </c>
      <c r="J2097" s="8">
        <v>1.4800000000000001E-2</v>
      </c>
      <c r="K2097" s="8">
        <f>+IF(Dumpadas[[#This Row],[ley]]&gt;0.03,0.03,Dumpadas[[#This Row],[ley]])</f>
        <v>1.4800000000000001E-2</v>
      </c>
      <c r="L2097" s="8"/>
      <c r="M2097" s="386">
        <v>29225</v>
      </c>
      <c r="N2097" s="386"/>
      <c r="O2097" s="8">
        <v>1.4500000000000001E-2</v>
      </c>
      <c r="P2097" s="388" t="str" cm="1">
        <f t="array" ref="P2097">INDEX(Rangos!$E$3:$E$16,MATCH(1,(Dumpadas[[#This Row],[ley]]&gt;=Rangos!$B$3:$B$16)*(Dumpadas[[#This Row],[ley]]&lt;=Rangos!$C$3:$C$16),0))</f>
        <v>E</v>
      </c>
      <c r="R2097" s="769"/>
      <c r="S2097" s="769" t="s">
        <v>3179</v>
      </c>
      <c r="T2097" s="369">
        <v>1</v>
      </c>
      <c r="U2097" s="369">
        <v>3.2</v>
      </c>
      <c r="V2097" s="10">
        <v>1.66E-2</v>
      </c>
      <c r="Y2097" s="769"/>
      <c r="Z2097" s="769" t="s">
        <v>3179</v>
      </c>
      <c r="AA2097" s="369">
        <v>1</v>
      </c>
      <c r="AB2097" s="369">
        <v>3.2</v>
      </c>
      <c r="AC2097" s="10">
        <v>1.66E-2</v>
      </c>
      <c r="AD2097" s="10">
        <v>1.66E-2</v>
      </c>
    </row>
    <row r="2098" spans="2:30">
      <c r="B2098" s="386"/>
      <c r="C2098" s="773" t="s">
        <v>3814</v>
      </c>
      <c r="D2098" s="773" t="s">
        <v>3792</v>
      </c>
      <c r="E2098" s="386">
        <v>2101</v>
      </c>
      <c r="F2098" s="410" t="str">
        <f>Dumpadas[[#This Row],[punto]] &amp; " "&amp;Dumpadas[[#This Row],[jornada]]&amp;" " &amp; Dumpadas[[#This Row],[N°Acop]] &amp; " " &amp; TEXT(Dumpadas[[#This Row],[fecha ]], "dd-mm-yyyy")</f>
        <v>NIVEL 974 M4 7S L30 AM 2101 05-06-2026</v>
      </c>
      <c r="G2098" s="386" t="s">
        <v>14</v>
      </c>
      <c r="H2098" s="387">
        <v>46178</v>
      </c>
      <c r="I2098" s="386">
        <v>3.2</v>
      </c>
      <c r="J2098" s="8">
        <v>1.2200000000000001E-2</v>
      </c>
      <c r="K2098" s="8">
        <f>+IF(Dumpadas[[#This Row],[ley]]&gt;0.03,0.03,Dumpadas[[#This Row],[ley]])</f>
        <v>1.2200000000000001E-2</v>
      </c>
      <c r="L2098" s="8"/>
      <c r="M2098" s="386">
        <v>29225</v>
      </c>
      <c r="N2098" s="386"/>
      <c r="O2098" s="8">
        <v>1.4500000000000001E-2</v>
      </c>
      <c r="P2098" s="388" t="str" cm="1">
        <f t="array" ref="P2098">INDEX(Rangos!$E$3:$E$16,MATCH(1,(Dumpadas[[#This Row],[ley]]&gt;=Rangos!$B$3:$B$16)*(Dumpadas[[#This Row],[ley]]&lt;=Rangos!$C$3:$C$16),0))</f>
        <v>D</v>
      </c>
      <c r="R2098" s="769"/>
      <c r="S2098" s="769" t="s">
        <v>3180</v>
      </c>
      <c r="T2098" s="369">
        <v>1</v>
      </c>
      <c r="U2098" s="369">
        <v>3.2</v>
      </c>
      <c r="V2098" s="10">
        <v>1.2999999999999999E-2</v>
      </c>
      <c r="Y2098" s="769"/>
      <c r="Z2098" s="769" t="s">
        <v>3180</v>
      </c>
      <c r="AA2098" s="369">
        <v>1</v>
      </c>
      <c r="AB2098" s="369">
        <v>3.2</v>
      </c>
      <c r="AC2098" s="10">
        <v>1.2999999999999999E-2</v>
      </c>
      <c r="AD2098" s="10">
        <v>1.2999999999999999E-2</v>
      </c>
    </row>
    <row r="2099" spans="2:30">
      <c r="B2099" s="386"/>
      <c r="C2099" s="773" t="s">
        <v>3814</v>
      </c>
      <c r="D2099" s="773" t="s">
        <v>3792</v>
      </c>
      <c r="E2099" s="386">
        <v>2102</v>
      </c>
      <c r="F2099" s="410" t="str">
        <f>Dumpadas[[#This Row],[punto]] &amp; " "&amp;Dumpadas[[#This Row],[jornada]]&amp;" " &amp; Dumpadas[[#This Row],[N°Acop]] &amp; " " &amp; TEXT(Dumpadas[[#This Row],[fecha ]], "dd-mm-yyyy")</f>
        <v>NIVEL 974 M4 7S L30 AM 2102 05-06-2026</v>
      </c>
      <c r="G2099" s="386" t="s">
        <v>14</v>
      </c>
      <c r="H2099" s="387">
        <v>46178</v>
      </c>
      <c r="I2099" s="386">
        <v>3.2</v>
      </c>
      <c r="J2099" s="8">
        <v>1.4800000000000001E-2</v>
      </c>
      <c r="K2099" s="8">
        <f>+IF(Dumpadas[[#This Row],[ley]]&gt;0.03,0.03,Dumpadas[[#This Row],[ley]])</f>
        <v>1.4800000000000001E-2</v>
      </c>
      <c r="L2099" s="8"/>
      <c r="M2099" s="386">
        <v>29225</v>
      </c>
      <c r="N2099" s="386"/>
      <c r="O2099" s="8">
        <v>1.4500000000000001E-2</v>
      </c>
      <c r="P2099" s="388" t="str" cm="1">
        <f t="array" ref="P2099">INDEX(Rangos!$E$3:$E$16,MATCH(1,(Dumpadas[[#This Row],[ley]]&gt;=Rangos!$B$3:$B$16)*(Dumpadas[[#This Row],[ley]]&lt;=Rangos!$C$3:$C$16),0))</f>
        <v>E</v>
      </c>
      <c r="R2099" s="769"/>
      <c r="S2099" s="769" t="s">
        <v>3181</v>
      </c>
      <c r="T2099" s="369">
        <v>1</v>
      </c>
      <c r="U2099" s="369">
        <v>3.2</v>
      </c>
      <c r="V2099" s="10">
        <v>1.7000000000000001E-2</v>
      </c>
      <c r="Y2099" s="769"/>
      <c r="Z2099" s="769" t="s">
        <v>3181</v>
      </c>
      <c r="AA2099" s="369">
        <v>1</v>
      </c>
      <c r="AB2099" s="369">
        <v>3.2</v>
      </c>
      <c r="AC2099" s="10">
        <v>1.7000000000000001E-2</v>
      </c>
      <c r="AD2099" s="10">
        <v>1.7000000000000001E-2</v>
      </c>
    </row>
    <row r="2100" spans="2:30">
      <c r="B2100" s="386"/>
      <c r="C2100" s="773" t="s">
        <v>3814</v>
      </c>
      <c r="D2100" s="773" t="s">
        <v>3792</v>
      </c>
      <c r="E2100" s="386">
        <v>2103</v>
      </c>
      <c r="F2100" s="410" t="str">
        <f>Dumpadas[[#This Row],[punto]] &amp; " "&amp;Dumpadas[[#This Row],[jornada]]&amp;" " &amp; Dumpadas[[#This Row],[N°Acop]] &amp; " " &amp; TEXT(Dumpadas[[#This Row],[fecha ]], "dd-mm-yyyy")</f>
        <v>NIVEL 974 M4 7S L30 AM 2103 05-06-2026</v>
      </c>
      <c r="G2100" s="386" t="s">
        <v>14</v>
      </c>
      <c r="H2100" s="387">
        <v>46178</v>
      </c>
      <c r="I2100" s="386">
        <v>3.2</v>
      </c>
      <c r="J2100" s="8">
        <v>1.37E-2</v>
      </c>
      <c r="K2100" s="8">
        <f>+IF(Dumpadas[[#This Row],[ley]]&gt;0.03,0.03,Dumpadas[[#This Row],[ley]])</f>
        <v>1.37E-2</v>
      </c>
      <c r="L2100" s="8"/>
      <c r="M2100" s="386">
        <v>29225</v>
      </c>
      <c r="N2100" s="386"/>
      <c r="O2100" s="8">
        <v>1.4500000000000001E-2</v>
      </c>
      <c r="P2100" s="388" t="str" cm="1">
        <f t="array" ref="P2100">INDEX(Rangos!$E$3:$E$16,MATCH(1,(Dumpadas[[#This Row],[ley]]&gt;=Rangos!$B$3:$B$16)*(Dumpadas[[#This Row],[ley]]&lt;=Rangos!$C$3:$C$16),0))</f>
        <v>E</v>
      </c>
      <c r="R2100" s="769"/>
      <c r="S2100" s="769" t="s">
        <v>3182</v>
      </c>
      <c r="T2100" s="369">
        <v>1</v>
      </c>
      <c r="U2100" s="369">
        <v>3.2</v>
      </c>
      <c r="V2100" s="10">
        <v>1.43E-2</v>
      </c>
      <c r="Y2100" s="769"/>
      <c r="Z2100" s="769" t="s">
        <v>3182</v>
      </c>
      <c r="AA2100" s="369">
        <v>1</v>
      </c>
      <c r="AB2100" s="369">
        <v>3.2</v>
      </c>
      <c r="AC2100" s="10">
        <v>1.43E-2</v>
      </c>
      <c r="AD2100" s="10">
        <v>1.43E-2</v>
      </c>
    </row>
    <row r="2101" spans="2:30">
      <c r="B2101" s="535"/>
      <c r="C2101" s="535" t="s">
        <v>3817</v>
      </c>
      <c r="D2101" s="535" t="s">
        <v>3792</v>
      </c>
      <c r="E2101" s="535">
        <v>2104</v>
      </c>
      <c r="F2101" s="537" t="str">
        <f>Dumpadas[[#This Row],[punto]] &amp; " "&amp;Dumpadas[[#This Row],[jornada]]&amp;" " &amp; Dumpadas[[#This Row],[N°Acop]] &amp; " " &amp; TEXT(Dumpadas[[#This Row],[fecha ]], "dd-mm-yyyy")</f>
        <v>NIVEL 974 M4 6N L33 AM 2104 05-06-2026</v>
      </c>
      <c r="G2101" s="535" t="s">
        <v>14</v>
      </c>
      <c r="H2101" s="538">
        <v>46178</v>
      </c>
      <c r="I2101" s="535">
        <v>3.2</v>
      </c>
      <c r="J2101" s="539">
        <v>1.43E-2</v>
      </c>
      <c r="K2101" s="539">
        <f>+IF(Dumpadas[[#This Row],[ley]]&gt;0.03,0.03,Dumpadas[[#This Row],[ley]])</f>
        <v>1.43E-2</v>
      </c>
      <c r="L2101" s="539"/>
      <c r="M2101" s="535">
        <v>29225</v>
      </c>
      <c r="N2101" s="535"/>
      <c r="O2101" s="539">
        <v>1.6E-2</v>
      </c>
      <c r="P2101" s="540" t="str" cm="1">
        <f t="array" ref="P2101">INDEX(Rangos!$E$3:$E$16,MATCH(1,(Dumpadas[[#This Row],[ley]]&gt;=Rangos!$B$3:$B$16)*(Dumpadas[[#This Row],[ley]]&lt;=Rangos!$C$3:$C$16),0))</f>
        <v>E</v>
      </c>
      <c r="R2101" s="769"/>
      <c r="S2101" s="769" t="s">
        <v>3183</v>
      </c>
      <c r="T2101" s="369">
        <v>1</v>
      </c>
      <c r="U2101" s="369">
        <v>3.2</v>
      </c>
      <c r="V2101" s="10">
        <v>1.83E-2</v>
      </c>
      <c r="Y2101" s="769"/>
      <c r="Z2101" s="769" t="s">
        <v>3183</v>
      </c>
      <c r="AA2101" s="369">
        <v>1</v>
      </c>
      <c r="AB2101" s="369">
        <v>3.2</v>
      </c>
      <c r="AC2101" s="10">
        <v>1.83E-2</v>
      </c>
      <c r="AD2101" s="10">
        <v>1.83E-2</v>
      </c>
    </row>
    <row r="2102" spans="2:30">
      <c r="B2102" s="720"/>
      <c r="C2102" s="773" t="s">
        <v>3814</v>
      </c>
      <c r="D2102" s="773" t="s">
        <v>3792</v>
      </c>
      <c r="E2102" s="386">
        <v>2105</v>
      </c>
      <c r="F2102" s="410" t="str">
        <f>Dumpadas[[#This Row],[punto]] &amp; " "&amp;Dumpadas[[#This Row],[jornada]]&amp;" " &amp; Dumpadas[[#This Row],[N°Acop]] &amp; " " &amp; TEXT(Dumpadas[[#This Row],[fecha ]], "dd-mm-yyyy")</f>
        <v>NIVEL 974 M4 7S L30 AM 2105 06-06-2026</v>
      </c>
      <c r="G2102" s="720" t="s">
        <v>14</v>
      </c>
      <c r="H2102" s="5">
        <v>46179</v>
      </c>
      <c r="I2102" s="720">
        <v>3.2</v>
      </c>
      <c r="J2102" s="8">
        <v>1.9800000000000002E-2</v>
      </c>
      <c r="K2102" s="8">
        <f>+IF(Dumpadas[[#This Row],[ley]]&gt;0.03,0.03,Dumpadas[[#This Row],[ley]])</f>
        <v>1.9800000000000002E-2</v>
      </c>
      <c r="L2102" s="427"/>
      <c r="M2102" s="386">
        <v>29228</v>
      </c>
      <c r="N2102" s="386"/>
      <c r="O2102" s="7">
        <v>1.4E-2</v>
      </c>
      <c r="P2102" s="10" t="str" cm="1">
        <f t="array" ref="P2102">INDEX(Rangos!$E$3:$E$16,MATCH(1,(Dumpadas[[#This Row],[ley]]&gt;=Rangos!$B$3:$B$16)*(Dumpadas[[#This Row],[ley]]&lt;=Rangos!$C$3:$C$16),0))</f>
        <v>H</v>
      </c>
      <c r="R2102" s="769"/>
      <c r="S2102" s="769" t="s">
        <v>3184</v>
      </c>
      <c r="T2102" s="369">
        <v>1</v>
      </c>
      <c r="U2102" s="369">
        <v>3.2</v>
      </c>
      <c r="V2102" s="10">
        <v>1.7299999999999999E-2</v>
      </c>
      <c r="Y2102" s="769"/>
      <c r="Z2102" s="769" t="s">
        <v>3184</v>
      </c>
      <c r="AA2102" s="369">
        <v>1</v>
      </c>
      <c r="AB2102" s="369">
        <v>3.2</v>
      </c>
      <c r="AC2102" s="10">
        <v>1.7299999999999999E-2</v>
      </c>
      <c r="AD2102" s="10">
        <v>1.7299999999999999E-2</v>
      </c>
    </row>
    <row r="2103" spans="2:30">
      <c r="B2103" s="720"/>
      <c r="C2103" s="773" t="s">
        <v>3814</v>
      </c>
      <c r="D2103" s="773" t="s">
        <v>3792</v>
      </c>
      <c r="E2103" s="386">
        <v>2106</v>
      </c>
      <c r="F2103" s="410" t="str">
        <f>Dumpadas[[#This Row],[punto]] &amp; " "&amp;Dumpadas[[#This Row],[jornada]]&amp;" " &amp; Dumpadas[[#This Row],[N°Acop]] &amp; " " &amp; TEXT(Dumpadas[[#This Row],[fecha ]], "dd-mm-yyyy")</f>
        <v>NIVEL 974 M4 7S L30 AM 2106 06-06-2026</v>
      </c>
      <c r="G2103" s="720" t="s">
        <v>14</v>
      </c>
      <c r="H2103" s="5">
        <v>46179</v>
      </c>
      <c r="I2103" s="720">
        <v>3.2</v>
      </c>
      <c r="J2103" s="8">
        <v>1.4500000000000001E-2</v>
      </c>
      <c r="K2103" s="8">
        <f>+IF(Dumpadas[[#This Row],[ley]]&gt;0.03,0.03,Dumpadas[[#This Row],[ley]])</f>
        <v>1.4500000000000001E-2</v>
      </c>
      <c r="L2103" s="427"/>
      <c r="M2103" s="386">
        <v>29228</v>
      </c>
      <c r="N2103" s="386"/>
      <c r="O2103" s="7">
        <v>1.4E-2</v>
      </c>
      <c r="P2103" s="10" t="str" cm="1">
        <f t="array" ref="P2103">INDEX(Rangos!$E$3:$E$16,MATCH(1,(Dumpadas[[#This Row],[ley]]&gt;=Rangos!$B$3:$B$16)*(Dumpadas[[#This Row],[ley]]&lt;=Rangos!$C$3:$C$16),0))</f>
        <v>E</v>
      </c>
      <c r="R2103" s="769"/>
      <c r="S2103" s="769" t="s">
        <v>3185</v>
      </c>
      <c r="T2103" s="369">
        <v>1</v>
      </c>
      <c r="U2103" s="369">
        <v>3.2</v>
      </c>
      <c r="V2103" s="10">
        <v>1.6400000000000001E-2</v>
      </c>
      <c r="Y2103" s="769"/>
      <c r="Z2103" s="769" t="s">
        <v>3185</v>
      </c>
      <c r="AA2103" s="369">
        <v>1</v>
      </c>
      <c r="AB2103" s="369">
        <v>3.2</v>
      </c>
      <c r="AC2103" s="10">
        <v>1.6400000000000001E-2</v>
      </c>
      <c r="AD2103" s="10">
        <v>1.6400000000000001E-2</v>
      </c>
    </row>
    <row r="2104" spans="2:30">
      <c r="B2104" s="720"/>
      <c r="C2104" s="773" t="s">
        <v>3814</v>
      </c>
      <c r="D2104" s="773" t="s">
        <v>3792</v>
      </c>
      <c r="E2104" s="386">
        <v>2107</v>
      </c>
      <c r="F2104" s="410" t="str">
        <f>Dumpadas[[#This Row],[punto]] &amp; " "&amp;Dumpadas[[#This Row],[jornada]]&amp;" " &amp; Dumpadas[[#This Row],[N°Acop]] &amp; " " &amp; TEXT(Dumpadas[[#This Row],[fecha ]], "dd-mm-yyyy")</f>
        <v>NIVEL 974 M4 7S L30 AM 2107 06-06-2026</v>
      </c>
      <c r="G2104" s="720" t="s">
        <v>14</v>
      </c>
      <c r="H2104" s="5">
        <v>46179</v>
      </c>
      <c r="I2104" s="720">
        <v>3.2</v>
      </c>
      <c r="J2104" s="8">
        <v>1.7500000000000002E-2</v>
      </c>
      <c r="K2104" s="8">
        <f>+IF(Dumpadas[[#This Row],[ley]]&gt;0.03,0.03,Dumpadas[[#This Row],[ley]])</f>
        <v>1.7500000000000002E-2</v>
      </c>
      <c r="L2104" s="427"/>
      <c r="M2104" s="386">
        <v>29228</v>
      </c>
      <c r="N2104" s="386"/>
      <c r="O2104" s="7">
        <v>1.4E-2</v>
      </c>
      <c r="P2104" s="10" t="str" cm="1">
        <f t="array" ref="P2104">INDEX(Rangos!$E$3:$E$16,MATCH(1,(Dumpadas[[#This Row],[ley]]&gt;=Rangos!$B$3:$B$16)*(Dumpadas[[#This Row],[ley]]&lt;=Rangos!$C$3:$C$16),0))</f>
        <v>G</v>
      </c>
      <c r="R2104" s="769"/>
      <c r="S2104" s="769" t="s">
        <v>3186</v>
      </c>
      <c r="T2104" s="369">
        <v>1</v>
      </c>
      <c r="U2104" s="369">
        <v>3.2</v>
      </c>
      <c r="V2104" s="10">
        <v>1.9099999999999999E-2</v>
      </c>
      <c r="Y2104" s="769"/>
      <c r="Z2104" s="769" t="s">
        <v>3186</v>
      </c>
      <c r="AA2104" s="369">
        <v>1</v>
      </c>
      <c r="AB2104" s="369">
        <v>3.2</v>
      </c>
      <c r="AC2104" s="10">
        <v>1.9099999999999999E-2</v>
      </c>
      <c r="AD2104" s="10">
        <v>1.9099999999999999E-2</v>
      </c>
    </row>
    <row r="2105" spans="2:30">
      <c r="B2105" s="720"/>
      <c r="C2105" s="773" t="s">
        <v>3814</v>
      </c>
      <c r="D2105" s="773" t="s">
        <v>3792</v>
      </c>
      <c r="E2105" s="386">
        <v>2108</v>
      </c>
      <c r="F2105" s="410" t="str">
        <f>Dumpadas[[#This Row],[punto]] &amp; " "&amp;Dumpadas[[#This Row],[jornada]]&amp;" " &amp; Dumpadas[[#This Row],[N°Acop]] &amp; " " &amp; TEXT(Dumpadas[[#This Row],[fecha ]], "dd-mm-yyyy")</f>
        <v>NIVEL 974 M4 7S L30 AM 2108 06-06-2026</v>
      </c>
      <c r="G2105" s="720" t="s">
        <v>14</v>
      </c>
      <c r="H2105" s="5">
        <v>46179</v>
      </c>
      <c r="I2105" s="720">
        <v>3.2</v>
      </c>
      <c r="J2105" s="8">
        <v>1.47E-2</v>
      </c>
      <c r="K2105" s="8">
        <f>+IF(Dumpadas[[#This Row],[ley]]&gt;0.03,0.03,Dumpadas[[#This Row],[ley]])</f>
        <v>1.47E-2</v>
      </c>
      <c r="L2105" s="427"/>
      <c r="M2105" s="386">
        <v>29228</v>
      </c>
      <c r="N2105" s="386"/>
      <c r="O2105" s="7">
        <v>1.4E-2</v>
      </c>
      <c r="P2105" s="10" t="str" cm="1">
        <f t="array" ref="P2105">INDEX(Rangos!$E$3:$E$16,MATCH(1,(Dumpadas[[#This Row],[ley]]&gt;=Rangos!$B$3:$B$16)*(Dumpadas[[#This Row],[ley]]&lt;=Rangos!$C$3:$C$16),0))</f>
        <v>E</v>
      </c>
      <c r="R2105" s="769"/>
      <c r="S2105" s="769" t="s">
        <v>3187</v>
      </c>
      <c r="T2105" s="369">
        <v>1</v>
      </c>
      <c r="U2105" s="369">
        <v>3.2</v>
      </c>
      <c r="V2105" s="10">
        <v>1.6E-2</v>
      </c>
      <c r="Y2105" s="769"/>
      <c r="Z2105" s="769" t="s">
        <v>3187</v>
      </c>
      <c r="AA2105" s="369">
        <v>1</v>
      </c>
      <c r="AB2105" s="369">
        <v>3.2</v>
      </c>
      <c r="AC2105" s="10">
        <v>1.6E-2</v>
      </c>
      <c r="AD2105" s="10">
        <v>1.6E-2</v>
      </c>
    </row>
    <row r="2106" spans="2:30">
      <c r="B2106" s="720"/>
      <c r="C2106" s="773" t="s">
        <v>3814</v>
      </c>
      <c r="D2106" s="773" t="s">
        <v>3792</v>
      </c>
      <c r="E2106" s="386">
        <v>2109</v>
      </c>
      <c r="F2106" s="410" t="str">
        <f>Dumpadas[[#This Row],[punto]] &amp; " "&amp;Dumpadas[[#This Row],[jornada]]&amp;" " &amp; Dumpadas[[#This Row],[N°Acop]] &amp; " " &amp; TEXT(Dumpadas[[#This Row],[fecha ]], "dd-mm-yyyy")</f>
        <v>NIVEL 974 M4 7S L30 AM 2109 06-06-2026</v>
      </c>
      <c r="G2106" s="720" t="s">
        <v>14</v>
      </c>
      <c r="H2106" s="5">
        <v>46179</v>
      </c>
      <c r="I2106" s="720">
        <v>3.2</v>
      </c>
      <c r="J2106" s="8">
        <v>1.5599999999999999E-2</v>
      </c>
      <c r="K2106" s="8">
        <f>+IF(Dumpadas[[#This Row],[ley]]&gt;0.03,0.03,Dumpadas[[#This Row],[ley]])</f>
        <v>1.5599999999999999E-2</v>
      </c>
      <c r="L2106" s="427"/>
      <c r="M2106" s="386">
        <v>29228</v>
      </c>
      <c r="N2106" s="386"/>
      <c r="O2106" s="7">
        <v>1.4E-2</v>
      </c>
      <c r="P2106" s="10" t="str" cm="1">
        <f t="array" ref="P2106">INDEX(Rangos!$E$3:$E$16,MATCH(1,(Dumpadas[[#This Row],[ley]]&gt;=Rangos!$B$3:$B$16)*(Dumpadas[[#This Row],[ley]]&lt;=Rangos!$C$3:$C$16),0))</f>
        <v>F</v>
      </c>
      <c r="R2106" s="769"/>
      <c r="S2106" s="769" t="s">
        <v>3188</v>
      </c>
      <c r="T2106" s="369">
        <v>1</v>
      </c>
      <c r="U2106" s="369">
        <v>3.2</v>
      </c>
      <c r="V2106" s="10">
        <v>1.7500000000000002E-2</v>
      </c>
      <c r="Y2106" s="769"/>
      <c r="Z2106" s="769" t="s">
        <v>3188</v>
      </c>
      <c r="AA2106" s="369">
        <v>1</v>
      </c>
      <c r="AB2106" s="369">
        <v>3.2</v>
      </c>
      <c r="AC2106" s="10">
        <v>1.7500000000000002E-2</v>
      </c>
      <c r="AD2106" s="10">
        <v>1.7500000000000002E-2</v>
      </c>
    </row>
    <row r="2107" spans="2:30">
      <c r="B2107" s="720"/>
      <c r="C2107" s="773" t="s">
        <v>3814</v>
      </c>
      <c r="D2107" s="773" t="s">
        <v>3792</v>
      </c>
      <c r="E2107" s="386">
        <v>2110</v>
      </c>
      <c r="F2107" s="410" t="str">
        <f>Dumpadas[[#This Row],[punto]] &amp; " "&amp;Dumpadas[[#This Row],[jornada]]&amp;" " &amp; Dumpadas[[#This Row],[N°Acop]] &amp; " " &amp; TEXT(Dumpadas[[#This Row],[fecha ]], "dd-mm-yyyy")</f>
        <v>NIVEL 974 M4 7S L30 AM 2110 06-06-2026</v>
      </c>
      <c r="G2107" s="720" t="s">
        <v>14</v>
      </c>
      <c r="H2107" s="5">
        <v>46179</v>
      </c>
      <c r="I2107" s="720">
        <v>3.2</v>
      </c>
      <c r="J2107" s="8">
        <v>2.0299999999999999E-2</v>
      </c>
      <c r="K2107" s="8">
        <f>+IF(Dumpadas[[#This Row],[ley]]&gt;0.03,0.03,Dumpadas[[#This Row],[ley]])</f>
        <v>2.0299999999999999E-2</v>
      </c>
      <c r="L2107" s="427"/>
      <c r="M2107" s="386">
        <v>29228</v>
      </c>
      <c r="N2107" s="386"/>
      <c r="O2107" s="7">
        <v>1.4E-2</v>
      </c>
      <c r="P2107" s="10" t="str" cm="1">
        <f t="array" ref="P2107">INDEX(Rangos!$E$3:$E$16,MATCH(1,(Dumpadas[[#This Row],[ley]]&gt;=Rangos!$B$3:$B$16)*(Dumpadas[[#This Row],[ley]]&lt;=Rangos!$C$3:$C$16),0))</f>
        <v>H</v>
      </c>
      <c r="R2107" s="769"/>
      <c r="S2107" s="769" t="s">
        <v>3189</v>
      </c>
      <c r="T2107" s="369">
        <v>1</v>
      </c>
      <c r="U2107" s="369">
        <v>3.2</v>
      </c>
      <c r="V2107" s="10">
        <v>2.01E-2</v>
      </c>
      <c r="Y2107" s="769"/>
      <c r="Z2107" s="769" t="s">
        <v>3189</v>
      </c>
      <c r="AA2107" s="369">
        <v>1</v>
      </c>
      <c r="AB2107" s="369">
        <v>3.2</v>
      </c>
      <c r="AC2107" s="10">
        <v>2.01E-2</v>
      </c>
      <c r="AD2107" s="10">
        <v>2.01E-2</v>
      </c>
    </row>
    <row r="2108" spans="2:30">
      <c r="B2108" s="720"/>
      <c r="C2108" s="773" t="s">
        <v>3814</v>
      </c>
      <c r="D2108" s="773" t="s">
        <v>3792</v>
      </c>
      <c r="E2108" s="386">
        <v>2111</v>
      </c>
      <c r="F2108" s="410" t="str">
        <f>Dumpadas[[#This Row],[punto]] &amp; " "&amp;Dumpadas[[#This Row],[jornada]]&amp;" " &amp; Dumpadas[[#This Row],[N°Acop]] &amp; " " &amp; TEXT(Dumpadas[[#This Row],[fecha ]], "dd-mm-yyyy")</f>
        <v>NIVEL 974 M4 7S L30 AM 2111 06-06-2026</v>
      </c>
      <c r="G2108" s="720" t="s">
        <v>14</v>
      </c>
      <c r="H2108" s="5">
        <v>46179</v>
      </c>
      <c r="I2108" s="720">
        <v>3.2</v>
      </c>
      <c r="J2108" s="8">
        <v>1.8200000000000001E-2</v>
      </c>
      <c r="K2108" s="8">
        <f>+IF(Dumpadas[[#This Row],[ley]]&gt;0.03,0.03,Dumpadas[[#This Row],[ley]])</f>
        <v>1.8200000000000001E-2</v>
      </c>
      <c r="L2108" s="427"/>
      <c r="M2108" s="386">
        <v>29228</v>
      </c>
      <c r="N2108" s="386"/>
      <c r="O2108" s="7">
        <v>1.4E-2</v>
      </c>
      <c r="P2108" s="10" t="str" cm="1">
        <f t="array" ref="P2108">INDEX(Rangos!$E$3:$E$16,MATCH(1,(Dumpadas[[#This Row],[ley]]&gt;=Rangos!$B$3:$B$16)*(Dumpadas[[#This Row],[ley]]&lt;=Rangos!$C$3:$C$16),0))</f>
        <v>G</v>
      </c>
      <c r="R2108" s="769"/>
      <c r="S2108" s="769" t="s">
        <v>3190</v>
      </c>
      <c r="T2108" s="369">
        <v>1</v>
      </c>
      <c r="U2108" s="369">
        <v>3.2</v>
      </c>
      <c r="V2108" s="10">
        <v>1.7100000000000001E-2</v>
      </c>
      <c r="Y2108" s="769"/>
      <c r="Z2108" s="769" t="s">
        <v>3190</v>
      </c>
      <c r="AA2108" s="369">
        <v>1</v>
      </c>
      <c r="AB2108" s="369">
        <v>3.2</v>
      </c>
      <c r="AC2108" s="10">
        <v>1.7100000000000001E-2</v>
      </c>
      <c r="AD2108" s="10">
        <v>1.7100000000000001E-2</v>
      </c>
    </row>
    <row r="2109" spans="2:30">
      <c r="B2109" s="720"/>
      <c r="C2109" s="773" t="s">
        <v>3814</v>
      </c>
      <c r="D2109" s="773" t="s">
        <v>3792</v>
      </c>
      <c r="E2109" s="386">
        <v>2112</v>
      </c>
      <c r="F2109" s="410" t="str">
        <f>Dumpadas[[#This Row],[punto]] &amp; " "&amp;Dumpadas[[#This Row],[jornada]]&amp;" " &amp; Dumpadas[[#This Row],[N°Acop]] &amp; " " &amp; TEXT(Dumpadas[[#This Row],[fecha ]], "dd-mm-yyyy")</f>
        <v>NIVEL 974 M4 7S L30 AM 2112 06-06-2026</v>
      </c>
      <c r="G2109" s="720" t="s">
        <v>14</v>
      </c>
      <c r="H2109" s="5">
        <v>46179</v>
      </c>
      <c r="I2109" s="720">
        <v>3.2</v>
      </c>
      <c r="J2109" s="8">
        <v>1.4800000000000001E-2</v>
      </c>
      <c r="K2109" s="8">
        <f>+IF(Dumpadas[[#This Row],[ley]]&gt;0.03,0.03,Dumpadas[[#This Row],[ley]])</f>
        <v>1.4800000000000001E-2</v>
      </c>
      <c r="L2109" s="427"/>
      <c r="M2109" s="386">
        <v>29228</v>
      </c>
      <c r="N2109" s="386"/>
      <c r="O2109" s="7">
        <v>1.4E-2</v>
      </c>
      <c r="P2109" s="10" t="str" cm="1">
        <f t="array" ref="P2109">INDEX(Rangos!$E$3:$E$16,MATCH(1,(Dumpadas[[#This Row],[ley]]&gt;=Rangos!$B$3:$B$16)*(Dumpadas[[#This Row],[ley]]&lt;=Rangos!$C$3:$C$16),0))</f>
        <v>E</v>
      </c>
      <c r="R2109" s="769"/>
      <c r="S2109" s="769" t="s">
        <v>3191</v>
      </c>
      <c r="T2109" s="369">
        <v>1</v>
      </c>
      <c r="U2109" s="369">
        <v>3.2</v>
      </c>
      <c r="V2109" s="10">
        <v>1.43E-2</v>
      </c>
      <c r="Y2109" s="769"/>
      <c r="Z2109" s="769" t="s">
        <v>3191</v>
      </c>
      <c r="AA2109" s="369">
        <v>1</v>
      </c>
      <c r="AB2109" s="369">
        <v>3.2</v>
      </c>
      <c r="AC2109" s="10">
        <v>1.43E-2</v>
      </c>
      <c r="AD2109" s="10">
        <v>1.43E-2</v>
      </c>
    </row>
    <row r="2110" spans="2:30">
      <c r="B2110" s="720"/>
      <c r="C2110" s="773" t="s">
        <v>3814</v>
      </c>
      <c r="D2110" s="773" t="s">
        <v>3792</v>
      </c>
      <c r="E2110" s="386">
        <v>2113</v>
      </c>
      <c r="F2110" s="410" t="str">
        <f>Dumpadas[[#This Row],[punto]] &amp; " "&amp;Dumpadas[[#This Row],[jornada]]&amp;" " &amp; Dumpadas[[#This Row],[N°Acop]] &amp; " " &amp; TEXT(Dumpadas[[#This Row],[fecha ]], "dd-mm-yyyy")</f>
        <v>NIVEL 974 M4 7S L30 AM 2113 06-06-2026</v>
      </c>
      <c r="G2110" s="720" t="s">
        <v>14</v>
      </c>
      <c r="H2110" s="5">
        <v>46179</v>
      </c>
      <c r="I2110" s="720">
        <v>3.2</v>
      </c>
      <c r="J2110" s="8">
        <v>1.5699999999999999E-2</v>
      </c>
      <c r="K2110" s="8">
        <f>+IF(Dumpadas[[#This Row],[ley]]&gt;0.03,0.03,Dumpadas[[#This Row],[ley]])</f>
        <v>1.5699999999999999E-2</v>
      </c>
      <c r="L2110" s="427"/>
      <c r="M2110" s="386">
        <v>29229</v>
      </c>
      <c r="N2110" s="386"/>
      <c r="O2110" s="7">
        <v>1.4E-2</v>
      </c>
      <c r="P2110" s="10" t="str" cm="1">
        <f t="array" ref="P2110">INDEX(Rangos!$E$3:$E$16,MATCH(1,(Dumpadas[[#This Row],[ley]]&gt;=Rangos!$B$3:$B$16)*(Dumpadas[[#This Row],[ley]]&lt;=Rangos!$C$3:$C$16),0))</f>
        <v>F</v>
      </c>
      <c r="R2110" s="769"/>
      <c r="S2110" s="769" t="s">
        <v>3192</v>
      </c>
      <c r="T2110" s="369">
        <v>1</v>
      </c>
      <c r="U2110" s="369">
        <v>3.2</v>
      </c>
      <c r="V2110" s="10">
        <v>1.95E-2</v>
      </c>
      <c r="Y2110" s="769"/>
      <c r="Z2110" s="769" t="s">
        <v>3192</v>
      </c>
      <c r="AA2110" s="369">
        <v>1</v>
      </c>
      <c r="AB2110" s="369">
        <v>3.2</v>
      </c>
      <c r="AC2110" s="10">
        <v>1.95E-2</v>
      </c>
      <c r="AD2110" s="10">
        <v>1.95E-2</v>
      </c>
    </row>
    <row r="2111" spans="2:30">
      <c r="B2111" s="720"/>
      <c r="C2111" s="773" t="s">
        <v>3814</v>
      </c>
      <c r="D2111" s="773" t="s">
        <v>3792</v>
      </c>
      <c r="E2111" s="386">
        <v>2114</v>
      </c>
      <c r="F2111" s="410" t="str">
        <f>Dumpadas[[#This Row],[punto]] &amp; " "&amp;Dumpadas[[#This Row],[jornada]]&amp;" " &amp; Dumpadas[[#This Row],[N°Acop]] &amp; " " &amp; TEXT(Dumpadas[[#This Row],[fecha ]], "dd-mm-yyyy")</f>
        <v>NIVEL 974 M4 7S L30 AM 2114 06-06-2026</v>
      </c>
      <c r="G2111" s="720" t="s">
        <v>14</v>
      </c>
      <c r="H2111" s="5">
        <v>46179</v>
      </c>
      <c r="I2111" s="720">
        <v>3.2</v>
      </c>
      <c r="J2111" s="8">
        <v>1.32E-2</v>
      </c>
      <c r="K2111" s="8">
        <f>+IF(Dumpadas[[#This Row],[ley]]&gt;0.03,0.03,Dumpadas[[#This Row],[ley]])</f>
        <v>1.32E-2</v>
      </c>
      <c r="L2111" s="427"/>
      <c r="M2111" s="386">
        <v>29229</v>
      </c>
      <c r="N2111" s="386"/>
      <c r="O2111" s="7">
        <v>1.4E-2</v>
      </c>
      <c r="P2111" s="10" t="str" cm="1">
        <f t="array" ref="P2111">INDEX(Rangos!$E$3:$E$16,MATCH(1,(Dumpadas[[#This Row],[ley]]&gt;=Rangos!$B$3:$B$16)*(Dumpadas[[#This Row],[ley]]&lt;=Rangos!$C$3:$C$16),0))</f>
        <v>D</v>
      </c>
      <c r="R2111" s="769"/>
      <c r="S2111" s="769" t="s">
        <v>3193</v>
      </c>
      <c r="T2111" s="369">
        <v>1</v>
      </c>
      <c r="U2111" s="369">
        <v>3.2</v>
      </c>
      <c r="V2111" s="10">
        <v>2.0899999999999998E-2</v>
      </c>
      <c r="Y2111" s="769"/>
      <c r="Z2111" s="769" t="s">
        <v>3193</v>
      </c>
      <c r="AA2111" s="369">
        <v>1</v>
      </c>
      <c r="AB2111" s="369">
        <v>3.2</v>
      </c>
      <c r="AC2111" s="10">
        <v>2.0899999999999998E-2</v>
      </c>
      <c r="AD2111" s="10">
        <v>2.0899999999999998E-2</v>
      </c>
    </row>
    <row r="2112" spans="2:30">
      <c r="B2112" s="720"/>
      <c r="C2112" s="773" t="s">
        <v>3814</v>
      </c>
      <c r="D2112" s="773" t="s">
        <v>3792</v>
      </c>
      <c r="E2112" s="386">
        <v>2115</v>
      </c>
      <c r="F2112" s="410" t="str">
        <f>Dumpadas[[#This Row],[punto]] &amp; " "&amp;Dumpadas[[#This Row],[jornada]]&amp;" " &amp; Dumpadas[[#This Row],[N°Acop]] &amp; " " &amp; TEXT(Dumpadas[[#This Row],[fecha ]], "dd-mm-yyyy")</f>
        <v>NIVEL 974 M4 7S L30 AM 2115 06-06-2026</v>
      </c>
      <c r="G2112" s="720" t="s">
        <v>14</v>
      </c>
      <c r="H2112" s="5">
        <v>46179</v>
      </c>
      <c r="I2112" s="720">
        <v>3.2</v>
      </c>
      <c r="J2112" s="8">
        <v>2.0299999999999999E-2</v>
      </c>
      <c r="K2112" s="8">
        <f>+IF(Dumpadas[[#This Row],[ley]]&gt;0.03,0.03,Dumpadas[[#This Row],[ley]])</f>
        <v>2.0299999999999999E-2</v>
      </c>
      <c r="L2112" s="427"/>
      <c r="M2112" s="386">
        <v>29229</v>
      </c>
      <c r="N2112" s="386"/>
      <c r="O2112" s="7">
        <v>1.4E-2</v>
      </c>
      <c r="P2112" s="10" t="str" cm="1">
        <f t="array" ref="P2112">INDEX(Rangos!$E$3:$E$16,MATCH(1,(Dumpadas[[#This Row],[ley]]&gt;=Rangos!$B$3:$B$16)*(Dumpadas[[#This Row],[ley]]&lt;=Rangos!$C$3:$C$16),0))</f>
        <v>H</v>
      </c>
      <c r="R2112" s="769"/>
      <c r="S2112" s="769" t="s">
        <v>3194</v>
      </c>
      <c r="T2112" s="369">
        <v>1</v>
      </c>
      <c r="U2112" s="369">
        <v>3.2</v>
      </c>
      <c r="V2112" s="10">
        <v>1.17E-2</v>
      </c>
      <c r="Y2112" s="769"/>
      <c r="Z2112" s="769" t="s">
        <v>3194</v>
      </c>
      <c r="AA2112" s="369">
        <v>1</v>
      </c>
      <c r="AB2112" s="369">
        <v>3.2</v>
      </c>
      <c r="AC2112" s="10">
        <v>1.17E-2</v>
      </c>
      <c r="AD2112" s="10">
        <v>1.17E-2</v>
      </c>
    </row>
    <row r="2113" spans="2:30">
      <c r="B2113" s="720"/>
      <c r="C2113" s="773" t="s">
        <v>3814</v>
      </c>
      <c r="D2113" s="773" t="s">
        <v>3792</v>
      </c>
      <c r="E2113" s="386">
        <v>2116</v>
      </c>
      <c r="F2113" s="410" t="str">
        <f>Dumpadas[[#This Row],[punto]] &amp; " "&amp;Dumpadas[[#This Row],[jornada]]&amp;" " &amp; Dumpadas[[#This Row],[N°Acop]] &amp; " " &amp; TEXT(Dumpadas[[#This Row],[fecha ]], "dd-mm-yyyy")</f>
        <v>NIVEL 974 M4 7S L30 AM 2116 06-06-2026</v>
      </c>
      <c r="G2113" s="720" t="s">
        <v>14</v>
      </c>
      <c r="H2113" s="5">
        <v>46179</v>
      </c>
      <c r="I2113" s="720">
        <v>3.2</v>
      </c>
      <c r="J2113" s="8">
        <v>2.1000000000000001E-2</v>
      </c>
      <c r="K2113" s="8">
        <f>+IF(Dumpadas[[#This Row],[ley]]&gt;0.03,0.03,Dumpadas[[#This Row],[ley]])</f>
        <v>2.1000000000000001E-2</v>
      </c>
      <c r="L2113" s="427"/>
      <c r="M2113" s="386">
        <v>29229</v>
      </c>
      <c r="N2113" s="386"/>
      <c r="O2113" s="7">
        <v>1.4E-2</v>
      </c>
      <c r="P2113" s="10" t="str" cm="1">
        <f t="array" ref="P2113">INDEX(Rangos!$E$3:$E$16,MATCH(1,(Dumpadas[[#This Row],[ley]]&gt;=Rangos!$B$3:$B$16)*(Dumpadas[[#This Row],[ley]]&lt;=Rangos!$C$3:$C$16),0))</f>
        <v>I</v>
      </c>
      <c r="R2113" s="769"/>
      <c r="S2113" s="769" t="s">
        <v>3195</v>
      </c>
      <c r="T2113" s="369">
        <v>1</v>
      </c>
      <c r="U2113" s="369">
        <v>3.2</v>
      </c>
      <c r="V2113" s="10">
        <v>1.52E-2</v>
      </c>
      <c r="Y2113" s="769"/>
      <c r="Z2113" s="769" t="s">
        <v>3195</v>
      </c>
      <c r="AA2113" s="369">
        <v>1</v>
      </c>
      <c r="AB2113" s="369">
        <v>3.2</v>
      </c>
      <c r="AC2113" s="10">
        <v>1.52E-2</v>
      </c>
      <c r="AD2113" s="10">
        <v>1.52E-2</v>
      </c>
    </row>
    <row r="2114" spans="2:30">
      <c r="B2114" s="720"/>
      <c r="C2114" s="773" t="s">
        <v>3814</v>
      </c>
      <c r="D2114" s="773" t="s">
        <v>3792</v>
      </c>
      <c r="E2114" s="386">
        <v>2117</v>
      </c>
      <c r="F2114" s="410" t="str">
        <f>Dumpadas[[#This Row],[punto]] &amp; " "&amp;Dumpadas[[#This Row],[jornada]]&amp;" " &amp; Dumpadas[[#This Row],[N°Acop]] &amp; " " &amp; TEXT(Dumpadas[[#This Row],[fecha ]], "dd-mm-yyyy")</f>
        <v>NIVEL 974 M4 7S L30 AM 2117 06-06-2026</v>
      </c>
      <c r="G2114" s="720" t="s">
        <v>14</v>
      </c>
      <c r="H2114" s="5">
        <v>46179</v>
      </c>
      <c r="I2114" s="720">
        <v>3.2</v>
      </c>
      <c r="J2114" s="8">
        <v>1.2699999999999999E-2</v>
      </c>
      <c r="K2114" s="8">
        <f>+IF(Dumpadas[[#This Row],[ley]]&gt;0.03,0.03,Dumpadas[[#This Row],[ley]])</f>
        <v>1.2699999999999999E-2</v>
      </c>
      <c r="L2114" s="427"/>
      <c r="M2114" s="386">
        <v>29229</v>
      </c>
      <c r="N2114" s="386"/>
      <c r="O2114" s="7">
        <v>1.4E-2</v>
      </c>
      <c r="P2114" s="10" t="str" cm="1">
        <f t="array" ref="P2114">INDEX(Rangos!$E$3:$E$16,MATCH(1,(Dumpadas[[#This Row],[ley]]&gt;=Rangos!$B$3:$B$16)*(Dumpadas[[#This Row],[ley]]&lt;=Rangos!$C$3:$C$16),0))</f>
        <v>D</v>
      </c>
      <c r="R2114" s="769"/>
      <c r="S2114" s="769" t="s">
        <v>3196</v>
      </c>
      <c r="T2114" s="369">
        <v>1</v>
      </c>
      <c r="U2114" s="369">
        <v>3.2</v>
      </c>
      <c r="V2114" s="10">
        <v>1.14E-2</v>
      </c>
      <c r="Y2114" s="769"/>
      <c r="Z2114" s="769" t="s">
        <v>3196</v>
      </c>
      <c r="AA2114" s="369">
        <v>1</v>
      </c>
      <c r="AB2114" s="369">
        <v>3.2</v>
      </c>
      <c r="AC2114" s="10">
        <v>1.14E-2</v>
      </c>
      <c r="AD2114" s="10">
        <v>1.14E-2</v>
      </c>
    </row>
    <row r="2115" spans="2:30">
      <c r="B2115" s="720"/>
      <c r="C2115" s="773" t="s">
        <v>3814</v>
      </c>
      <c r="D2115" s="773" t="s">
        <v>3792</v>
      </c>
      <c r="E2115" s="386">
        <v>2118</v>
      </c>
      <c r="F2115" s="410" t="str">
        <f>Dumpadas[[#This Row],[punto]] &amp; " "&amp;Dumpadas[[#This Row],[jornada]]&amp;" " &amp; Dumpadas[[#This Row],[N°Acop]] &amp; " " &amp; TEXT(Dumpadas[[#This Row],[fecha ]], "dd-mm-yyyy")</f>
        <v>NIVEL 974 M4 7S L30 AM 2118 06-06-2026</v>
      </c>
      <c r="G2115" s="720" t="s">
        <v>14</v>
      </c>
      <c r="H2115" s="5">
        <v>46179</v>
      </c>
      <c r="I2115" s="720">
        <v>3.2</v>
      </c>
      <c r="J2115" s="8">
        <v>1.84E-2</v>
      </c>
      <c r="K2115" s="8">
        <f>+IF(Dumpadas[[#This Row],[ley]]&gt;0.03,0.03,Dumpadas[[#This Row],[ley]])</f>
        <v>1.84E-2</v>
      </c>
      <c r="L2115" s="427"/>
      <c r="M2115" s="386">
        <v>29229</v>
      </c>
      <c r="N2115" s="386"/>
      <c r="O2115" s="7">
        <v>1.4E-2</v>
      </c>
      <c r="P2115" s="10" t="str" cm="1">
        <f t="array" ref="P2115">INDEX(Rangos!$E$3:$E$16,MATCH(1,(Dumpadas[[#This Row],[ley]]&gt;=Rangos!$B$3:$B$16)*(Dumpadas[[#This Row],[ley]]&lt;=Rangos!$C$3:$C$16),0))</f>
        <v>G</v>
      </c>
      <c r="R2115" s="769"/>
      <c r="S2115" s="769" t="s">
        <v>3197</v>
      </c>
      <c r="T2115" s="369">
        <v>1</v>
      </c>
      <c r="U2115" s="369">
        <v>3.2</v>
      </c>
      <c r="V2115" s="10">
        <v>7.7000000000000002E-3</v>
      </c>
      <c r="Y2115" s="769"/>
      <c r="Z2115" s="769" t="s">
        <v>3197</v>
      </c>
      <c r="AA2115" s="369">
        <v>1</v>
      </c>
      <c r="AB2115" s="369">
        <v>3.2</v>
      </c>
      <c r="AC2115" s="10">
        <v>7.7000000000000002E-3</v>
      </c>
      <c r="AD2115" s="10">
        <v>7.7000000000000002E-3</v>
      </c>
    </row>
    <row r="2116" spans="2:30">
      <c r="B2116" s="720"/>
      <c r="C2116" s="773" t="s">
        <v>3814</v>
      </c>
      <c r="D2116" s="773" t="s">
        <v>3792</v>
      </c>
      <c r="E2116" s="386">
        <v>2119</v>
      </c>
      <c r="F2116" s="410" t="str">
        <f>Dumpadas[[#This Row],[punto]] &amp; " "&amp;Dumpadas[[#This Row],[jornada]]&amp;" " &amp; Dumpadas[[#This Row],[N°Acop]] &amp; " " &amp; TEXT(Dumpadas[[#This Row],[fecha ]], "dd-mm-yyyy")</f>
        <v>NIVEL 974 M4 7S L30 AM 2119 06-06-2026</v>
      </c>
      <c r="G2116" s="720" t="s">
        <v>14</v>
      </c>
      <c r="H2116" s="5">
        <v>46179</v>
      </c>
      <c r="I2116" s="720">
        <v>3.2</v>
      </c>
      <c r="J2116" s="8">
        <v>1.61E-2</v>
      </c>
      <c r="K2116" s="8">
        <f>+IF(Dumpadas[[#This Row],[ley]]&gt;0.03,0.03,Dumpadas[[#This Row],[ley]])</f>
        <v>1.61E-2</v>
      </c>
      <c r="L2116" s="427"/>
      <c r="M2116" s="386">
        <v>29229</v>
      </c>
      <c r="N2116" s="386"/>
      <c r="O2116" s="7">
        <v>1.4E-2</v>
      </c>
      <c r="P2116" s="10" t="str" cm="1">
        <f t="array" ref="P2116">INDEX(Rangos!$E$3:$E$16,MATCH(1,(Dumpadas[[#This Row],[ley]]&gt;=Rangos!$B$3:$B$16)*(Dumpadas[[#This Row],[ley]]&lt;=Rangos!$C$3:$C$16),0))</f>
        <v>F</v>
      </c>
      <c r="R2116" s="769"/>
      <c r="S2116" s="769" t="s">
        <v>3198</v>
      </c>
      <c r="T2116" s="369">
        <v>1</v>
      </c>
      <c r="U2116" s="369">
        <v>3.2</v>
      </c>
      <c r="V2116" s="10">
        <v>1.24E-2</v>
      </c>
      <c r="Y2116" s="769"/>
      <c r="Z2116" s="769" t="s">
        <v>3198</v>
      </c>
      <c r="AA2116" s="369">
        <v>1</v>
      </c>
      <c r="AB2116" s="369">
        <v>3.2</v>
      </c>
      <c r="AC2116" s="10">
        <v>1.24E-2</v>
      </c>
      <c r="AD2116" s="10">
        <v>1.24E-2</v>
      </c>
    </row>
    <row r="2117" spans="2:30">
      <c r="B2117" s="720"/>
      <c r="C2117" s="773" t="s">
        <v>3814</v>
      </c>
      <c r="D2117" s="773" t="s">
        <v>3792</v>
      </c>
      <c r="E2117" s="386">
        <v>2120</v>
      </c>
      <c r="F2117" s="410" t="str">
        <f>Dumpadas[[#This Row],[punto]] &amp; " "&amp;Dumpadas[[#This Row],[jornada]]&amp;" " &amp; Dumpadas[[#This Row],[N°Acop]] &amp; " " &amp; TEXT(Dumpadas[[#This Row],[fecha ]], "dd-mm-yyyy")</f>
        <v>NIVEL 974 M4 7S L30 AM 2120 06-06-2026</v>
      </c>
      <c r="G2117" s="720" t="s">
        <v>14</v>
      </c>
      <c r="H2117" s="5">
        <v>46179</v>
      </c>
      <c r="I2117" s="720">
        <v>3.2</v>
      </c>
      <c r="J2117" s="8">
        <v>2.4199999999999999E-2</v>
      </c>
      <c r="K2117" s="8">
        <f>+IF(Dumpadas[[#This Row],[ley]]&gt;0.03,0.03,Dumpadas[[#This Row],[ley]])</f>
        <v>2.4199999999999999E-2</v>
      </c>
      <c r="L2117" s="427"/>
      <c r="M2117" s="386">
        <v>29229</v>
      </c>
      <c r="N2117" s="386"/>
      <c r="O2117" s="7">
        <v>1.4E-2</v>
      </c>
      <c r="P2117" s="10" t="str" cm="1">
        <f t="array" ref="P2117">INDEX(Rangos!$E$3:$E$16,MATCH(1,(Dumpadas[[#This Row],[ley]]&gt;=Rangos!$B$3:$B$16)*(Dumpadas[[#This Row],[ley]]&lt;=Rangos!$C$3:$C$16),0))</f>
        <v>J</v>
      </c>
      <c r="R2117" s="769"/>
      <c r="S2117" s="769" t="s">
        <v>3199</v>
      </c>
      <c r="T2117" s="369">
        <v>1</v>
      </c>
      <c r="U2117" s="369">
        <v>3.2</v>
      </c>
      <c r="V2117" s="10">
        <v>1.5800000000000002E-2</v>
      </c>
      <c r="Y2117" s="769"/>
      <c r="Z2117" s="769" t="s">
        <v>3199</v>
      </c>
      <c r="AA2117" s="369">
        <v>1</v>
      </c>
      <c r="AB2117" s="369">
        <v>3.2</v>
      </c>
      <c r="AC2117" s="10">
        <v>1.5800000000000002E-2</v>
      </c>
      <c r="AD2117" s="10">
        <v>1.5800000000000002E-2</v>
      </c>
    </row>
    <row r="2118" spans="2:30">
      <c r="B2118" s="535"/>
      <c r="C2118" s="535" t="s">
        <v>3817</v>
      </c>
      <c r="D2118" s="535" t="s">
        <v>3792</v>
      </c>
      <c r="E2118" s="535">
        <v>2121</v>
      </c>
      <c r="F2118" s="537" t="str">
        <f>Dumpadas[[#This Row],[punto]] &amp; " "&amp;Dumpadas[[#This Row],[jornada]]&amp;" " &amp; Dumpadas[[#This Row],[N°Acop]] &amp; " " &amp; TEXT(Dumpadas[[#This Row],[fecha ]], "dd-mm-yyyy")</f>
        <v>NIVEL 974 M4 6N L33 AM 2121 06-06-2026</v>
      </c>
      <c r="G2118" s="535" t="s">
        <v>14</v>
      </c>
      <c r="H2118" s="538">
        <v>46179</v>
      </c>
      <c r="I2118" s="535">
        <v>3.2</v>
      </c>
      <c r="J2118" s="539">
        <v>1.95E-2</v>
      </c>
      <c r="K2118" s="539">
        <f>+IF(Dumpadas[[#This Row],[ley]]&gt;0.03,0.03,Dumpadas[[#This Row],[ley]])</f>
        <v>1.95E-2</v>
      </c>
      <c r="L2118" s="539"/>
      <c r="M2118" s="535">
        <v>29230</v>
      </c>
      <c r="N2118" s="535"/>
      <c r="O2118" s="539">
        <v>1.7000000000000001E-2</v>
      </c>
      <c r="P2118" s="540" t="str" cm="1">
        <f t="array" ref="P2118">INDEX(Rangos!$E$3:$E$16,MATCH(1,(Dumpadas[[#This Row],[ley]]&gt;=Rangos!$B$3:$B$16)*(Dumpadas[[#This Row],[ley]]&lt;=Rangos!$C$3:$C$16),0))</f>
        <v>H</v>
      </c>
      <c r="R2118" s="769"/>
      <c r="S2118" s="769" t="s">
        <v>3200</v>
      </c>
      <c r="T2118" s="369">
        <v>1</v>
      </c>
      <c r="U2118" s="369">
        <v>3.2</v>
      </c>
      <c r="V2118" s="10">
        <v>1.1299999999999999E-2</v>
      </c>
      <c r="Y2118" s="769"/>
      <c r="Z2118" s="769" t="s">
        <v>3200</v>
      </c>
      <c r="AA2118" s="369">
        <v>1</v>
      </c>
      <c r="AB2118" s="369">
        <v>3.2</v>
      </c>
      <c r="AC2118" s="10">
        <v>1.1299999999999999E-2</v>
      </c>
      <c r="AD2118" s="10">
        <v>1.1299999999999999E-2</v>
      </c>
    </row>
    <row r="2119" spans="2:30">
      <c r="B2119" s="535"/>
      <c r="C2119" s="535" t="s">
        <v>3817</v>
      </c>
      <c r="D2119" s="535" t="s">
        <v>3792</v>
      </c>
      <c r="E2119" s="535">
        <v>2122</v>
      </c>
      <c r="F2119" s="537" t="str">
        <f>Dumpadas[[#This Row],[punto]] &amp; " "&amp;Dumpadas[[#This Row],[jornada]]&amp;" " &amp; Dumpadas[[#This Row],[N°Acop]] &amp; " " &amp; TEXT(Dumpadas[[#This Row],[fecha ]], "dd-mm-yyyy")</f>
        <v>NIVEL 974 M4 6N L33 AM 2122 06-06-2026</v>
      </c>
      <c r="G2119" s="535" t="s">
        <v>14</v>
      </c>
      <c r="H2119" s="538">
        <v>46179</v>
      </c>
      <c r="I2119" s="535">
        <v>3.2</v>
      </c>
      <c r="J2119" s="539">
        <v>2.2100000000000002E-2</v>
      </c>
      <c r="K2119" s="539">
        <f>+IF(Dumpadas[[#This Row],[ley]]&gt;0.03,0.03,Dumpadas[[#This Row],[ley]])</f>
        <v>2.2100000000000002E-2</v>
      </c>
      <c r="L2119" s="539"/>
      <c r="M2119" s="535">
        <v>29230</v>
      </c>
      <c r="N2119" s="535"/>
      <c r="O2119" s="539">
        <v>1.7000000000000001E-2</v>
      </c>
      <c r="P2119" s="540" t="str" cm="1">
        <f t="array" ref="P2119">INDEX(Rangos!$E$3:$E$16,MATCH(1,(Dumpadas[[#This Row],[ley]]&gt;=Rangos!$B$3:$B$16)*(Dumpadas[[#This Row],[ley]]&lt;=Rangos!$C$3:$C$16),0))</f>
        <v>I</v>
      </c>
      <c r="R2119" s="769"/>
      <c r="S2119" s="769" t="s">
        <v>3201</v>
      </c>
      <c r="T2119" s="369">
        <v>1</v>
      </c>
      <c r="U2119" s="369">
        <v>3.2</v>
      </c>
      <c r="V2119" s="10">
        <v>1.6400000000000001E-2</v>
      </c>
      <c r="Y2119" s="769"/>
      <c r="Z2119" s="769" t="s">
        <v>3201</v>
      </c>
      <c r="AA2119" s="369">
        <v>1</v>
      </c>
      <c r="AB2119" s="369">
        <v>3.2</v>
      </c>
      <c r="AC2119" s="10">
        <v>1.6400000000000001E-2</v>
      </c>
      <c r="AD2119" s="10">
        <v>1.6400000000000001E-2</v>
      </c>
    </row>
    <row r="2120" spans="2:30">
      <c r="B2120" s="535"/>
      <c r="C2120" s="535" t="s">
        <v>3817</v>
      </c>
      <c r="D2120" s="535" t="s">
        <v>3792</v>
      </c>
      <c r="E2120" s="535">
        <v>2123</v>
      </c>
      <c r="F2120" s="537" t="str">
        <f>Dumpadas[[#This Row],[punto]] &amp; " "&amp;Dumpadas[[#This Row],[jornada]]&amp;" " &amp; Dumpadas[[#This Row],[N°Acop]] &amp; " " &amp; TEXT(Dumpadas[[#This Row],[fecha ]], "dd-mm-yyyy")</f>
        <v>NIVEL 974 M4 6N L33 AM 2123 06-06-2026</v>
      </c>
      <c r="G2120" s="535" t="s">
        <v>14</v>
      </c>
      <c r="H2120" s="538">
        <v>46179</v>
      </c>
      <c r="I2120" s="535">
        <v>3.2</v>
      </c>
      <c r="J2120" s="539">
        <v>1.7899999999999999E-2</v>
      </c>
      <c r="K2120" s="539">
        <f>+IF(Dumpadas[[#This Row],[ley]]&gt;0.03,0.03,Dumpadas[[#This Row],[ley]])</f>
        <v>1.7899999999999999E-2</v>
      </c>
      <c r="L2120" s="539"/>
      <c r="M2120" s="535">
        <v>29230</v>
      </c>
      <c r="N2120" s="535"/>
      <c r="O2120" s="539">
        <v>1.7000000000000001E-2</v>
      </c>
      <c r="P2120" s="540" t="str" cm="1">
        <f t="array" ref="P2120">INDEX(Rangos!$E$3:$E$16,MATCH(1,(Dumpadas[[#This Row],[ley]]&gt;=Rangos!$B$3:$B$16)*(Dumpadas[[#This Row],[ley]]&lt;=Rangos!$C$3:$C$16),0))</f>
        <v>G</v>
      </c>
      <c r="R2120" s="769"/>
      <c r="S2120" s="769" t="s">
        <v>3202</v>
      </c>
      <c r="T2120" s="369">
        <v>1</v>
      </c>
      <c r="U2120" s="369">
        <v>3.2</v>
      </c>
      <c r="V2120" s="10">
        <v>1.2200000000000001E-2</v>
      </c>
      <c r="Y2120" s="769"/>
      <c r="Z2120" s="769" t="s">
        <v>3202</v>
      </c>
      <c r="AA2120" s="369">
        <v>1</v>
      </c>
      <c r="AB2120" s="369">
        <v>3.2</v>
      </c>
      <c r="AC2120" s="10">
        <v>1.2200000000000001E-2</v>
      </c>
      <c r="AD2120" s="10">
        <v>1.2200000000000001E-2</v>
      </c>
    </row>
    <row r="2121" spans="2:30">
      <c r="B2121" s="535"/>
      <c r="C2121" s="535" t="s">
        <v>3817</v>
      </c>
      <c r="D2121" s="535" t="s">
        <v>3792</v>
      </c>
      <c r="E2121" s="535">
        <v>2124</v>
      </c>
      <c r="F2121" s="537" t="str">
        <f>Dumpadas[[#This Row],[punto]] &amp; " "&amp;Dumpadas[[#This Row],[jornada]]&amp;" " &amp; Dumpadas[[#This Row],[N°Acop]] &amp; " " &amp; TEXT(Dumpadas[[#This Row],[fecha ]], "dd-mm-yyyy")</f>
        <v>NIVEL 974 M4 6N L33 AM 2124 06-06-2026</v>
      </c>
      <c r="G2121" s="535" t="s">
        <v>14</v>
      </c>
      <c r="H2121" s="538">
        <v>46179</v>
      </c>
      <c r="I2121" s="535">
        <v>3.2</v>
      </c>
      <c r="J2121" s="539">
        <v>1.89E-2</v>
      </c>
      <c r="K2121" s="539">
        <f>+IF(Dumpadas[[#This Row],[ley]]&gt;0.03,0.03,Dumpadas[[#This Row],[ley]])</f>
        <v>1.89E-2</v>
      </c>
      <c r="L2121" s="539"/>
      <c r="M2121" s="535">
        <v>29230</v>
      </c>
      <c r="N2121" s="535"/>
      <c r="O2121" s="539">
        <v>1.7000000000000001E-2</v>
      </c>
      <c r="P2121" s="540" t="str" cm="1">
        <f t="array" ref="P2121">INDEX(Rangos!$E$3:$E$16,MATCH(1,(Dumpadas[[#This Row],[ley]]&gt;=Rangos!$B$3:$B$16)*(Dumpadas[[#This Row],[ley]]&lt;=Rangos!$C$3:$C$16),0))</f>
        <v>G</v>
      </c>
      <c r="R2121" s="769"/>
      <c r="S2121" s="769" t="s">
        <v>3203</v>
      </c>
      <c r="T2121" s="369">
        <v>1</v>
      </c>
      <c r="U2121" s="369">
        <v>3.2</v>
      </c>
      <c r="V2121" s="10">
        <v>1.11E-2</v>
      </c>
      <c r="Y2121" s="769"/>
      <c r="Z2121" s="769" t="s">
        <v>3203</v>
      </c>
      <c r="AA2121" s="369">
        <v>1</v>
      </c>
      <c r="AB2121" s="369">
        <v>3.2</v>
      </c>
      <c r="AC2121" s="10">
        <v>1.11E-2</v>
      </c>
      <c r="AD2121" s="10">
        <v>1.11E-2</v>
      </c>
    </row>
    <row r="2122" spans="2:30">
      <c r="B2122" s="535"/>
      <c r="C2122" s="535" t="s">
        <v>3817</v>
      </c>
      <c r="D2122" s="535" t="s">
        <v>3792</v>
      </c>
      <c r="E2122" s="535">
        <v>2125</v>
      </c>
      <c r="F2122" s="537" t="str">
        <f>Dumpadas[[#This Row],[punto]] &amp; " "&amp;Dumpadas[[#This Row],[jornada]]&amp;" " &amp; Dumpadas[[#This Row],[N°Acop]] &amp; " " &amp; TEXT(Dumpadas[[#This Row],[fecha ]], "dd-mm-yyyy")</f>
        <v>NIVEL 974 M4 6N L33 AM 2125 06-06-2026</v>
      </c>
      <c r="G2122" s="535" t="s">
        <v>14</v>
      </c>
      <c r="H2122" s="538">
        <v>46179</v>
      </c>
      <c r="I2122" s="535">
        <v>3.2</v>
      </c>
      <c r="J2122" s="539">
        <v>2.2499999999999999E-2</v>
      </c>
      <c r="K2122" s="539">
        <f>+IF(Dumpadas[[#This Row],[ley]]&gt;0.03,0.03,Dumpadas[[#This Row],[ley]])</f>
        <v>2.2499999999999999E-2</v>
      </c>
      <c r="L2122" s="539"/>
      <c r="M2122" s="535">
        <v>29230</v>
      </c>
      <c r="N2122" s="535"/>
      <c r="O2122" s="539">
        <v>1.7000000000000001E-2</v>
      </c>
      <c r="P2122" s="540" t="str" cm="1">
        <f t="array" ref="P2122">INDEX(Rangos!$E$3:$E$16,MATCH(1,(Dumpadas[[#This Row],[ley]]&gt;=Rangos!$B$3:$B$16)*(Dumpadas[[#This Row],[ley]]&lt;=Rangos!$C$3:$C$16),0))</f>
        <v>J</v>
      </c>
      <c r="R2122" s="769"/>
      <c r="S2122" s="769" t="s">
        <v>3204</v>
      </c>
      <c r="T2122" s="369">
        <v>1</v>
      </c>
      <c r="U2122" s="369">
        <v>3.2</v>
      </c>
      <c r="V2122" s="10">
        <v>1.61E-2</v>
      </c>
      <c r="Y2122" s="769"/>
      <c r="Z2122" s="769" t="s">
        <v>3204</v>
      </c>
      <c r="AA2122" s="369">
        <v>1</v>
      </c>
      <c r="AB2122" s="369">
        <v>3.2</v>
      </c>
      <c r="AC2122" s="10">
        <v>1.61E-2</v>
      </c>
      <c r="AD2122" s="10">
        <v>1.61E-2</v>
      </c>
    </row>
    <row r="2123" spans="2:30">
      <c r="B2123" s="535"/>
      <c r="C2123" s="535" t="s">
        <v>3817</v>
      </c>
      <c r="D2123" s="535" t="s">
        <v>3792</v>
      </c>
      <c r="E2123" s="535">
        <v>2126</v>
      </c>
      <c r="F2123" s="537" t="str">
        <f>Dumpadas[[#This Row],[punto]] &amp; " "&amp;Dumpadas[[#This Row],[jornada]]&amp;" " &amp; Dumpadas[[#This Row],[N°Acop]] &amp; " " &amp; TEXT(Dumpadas[[#This Row],[fecha ]], "dd-mm-yyyy")</f>
        <v>NIVEL 974 M4 6N L33 AM 2126 06-06-2026</v>
      </c>
      <c r="G2123" s="535" t="s">
        <v>14</v>
      </c>
      <c r="H2123" s="538">
        <v>46179</v>
      </c>
      <c r="I2123" s="535">
        <v>3.2</v>
      </c>
      <c r="J2123" s="539">
        <v>1.6299999999999999E-2</v>
      </c>
      <c r="K2123" s="539">
        <f>+IF(Dumpadas[[#This Row],[ley]]&gt;0.03,0.03,Dumpadas[[#This Row],[ley]])</f>
        <v>1.6299999999999999E-2</v>
      </c>
      <c r="L2123" s="539"/>
      <c r="M2123" s="535">
        <v>29230</v>
      </c>
      <c r="N2123" s="535"/>
      <c r="O2123" s="539">
        <v>1.7000000000000001E-2</v>
      </c>
      <c r="P2123" s="540" t="str" cm="1">
        <f t="array" ref="P2123">INDEX(Rangos!$E$3:$E$16,MATCH(1,(Dumpadas[[#This Row],[ley]]&gt;=Rangos!$B$3:$B$16)*(Dumpadas[[#This Row],[ley]]&lt;=Rangos!$C$3:$C$16),0))</f>
        <v>F</v>
      </c>
      <c r="R2123" s="769"/>
      <c r="S2123" s="769" t="s">
        <v>3205</v>
      </c>
      <c r="T2123" s="369">
        <v>1</v>
      </c>
      <c r="U2123" s="369">
        <v>3.2</v>
      </c>
      <c r="V2123" s="10">
        <v>1.3299999999999999E-2</v>
      </c>
      <c r="Y2123" s="769"/>
      <c r="Z2123" s="769" t="s">
        <v>3205</v>
      </c>
      <c r="AA2123" s="369">
        <v>1</v>
      </c>
      <c r="AB2123" s="369">
        <v>3.2</v>
      </c>
      <c r="AC2123" s="10">
        <v>1.3299999999999999E-2</v>
      </c>
      <c r="AD2123" s="10">
        <v>1.3299999999999999E-2</v>
      </c>
    </row>
    <row r="2124" spans="2:30">
      <c r="B2124" s="535"/>
      <c r="C2124" s="535" t="s">
        <v>3817</v>
      </c>
      <c r="D2124" s="535" t="s">
        <v>3792</v>
      </c>
      <c r="E2124" s="535">
        <v>2127</v>
      </c>
      <c r="F2124" s="537" t="str">
        <f>Dumpadas[[#This Row],[punto]] &amp; " "&amp;Dumpadas[[#This Row],[jornada]]&amp;" " &amp; Dumpadas[[#This Row],[N°Acop]] &amp; " " &amp; TEXT(Dumpadas[[#This Row],[fecha ]], "dd-mm-yyyy")</f>
        <v>NIVEL 974 M4 6N L33 AM 2127 06-06-2026</v>
      </c>
      <c r="G2124" s="535" t="s">
        <v>14</v>
      </c>
      <c r="H2124" s="538">
        <v>46179</v>
      </c>
      <c r="I2124" s="535">
        <v>3.2</v>
      </c>
      <c r="J2124" s="539">
        <v>1.7999999999999999E-2</v>
      </c>
      <c r="K2124" s="539">
        <f>+IF(Dumpadas[[#This Row],[ley]]&gt;0.03,0.03,Dumpadas[[#This Row],[ley]])</f>
        <v>1.7999999999999999E-2</v>
      </c>
      <c r="L2124" s="539"/>
      <c r="M2124" s="535">
        <v>29230</v>
      </c>
      <c r="N2124" s="535"/>
      <c r="O2124" s="539">
        <v>1.7000000000000001E-2</v>
      </c>
      <c r="P2124" s="540" t="str" cm="1">
        <f t="array" ref="P2124">INDEX(Rangos!$E$3:$E$16,MATCH(1,(Dumpadas[[#This Row],[ley]]&gt;=Rangos!$B$3:$B$16)*(Dumpadas[[#This Row],[ley]]&lt;=Rangos!$C$3:$C$16),0))</f>
        <v>G</v>
      </c>
      <c r="R2124" s="769"/>
      <c r="S2124" s="769" t="s">
        <v>3206</v>
      </c>
      <c r="T2124" s="369">
        <v>1</v>
      </c>
      <c r="U2124" s="369">
        <v>3.2</v>
      </c>
      <c r="V2124" s="10">
        <v>1.67E-2</v>
      </c>
      <c r="Y2124" s="769"/>
      <c r="Z2124" s="769" t="s">
        <v>3206</v>
      </c>
      <c r="AA2124" s="369">
        <v>1</v>
      </c>
      <c r="AB2124" s="369">
        <v>3.2</v>
      </c>
      <c r="AC2124" s="10">
        <v>1.67E-2</v>
      </c>
      <c r="AD2124" s="10">
        <v>1.67E-2</v>
      </c>
    </row>
    <row r="2125" spans="2:30">
      <c r="B2125" s="535"/>
      <c r="C2125" s="535" t="s">
        <v>3817</v>
      </c>
      <c r="D2125" s="535" t="s">
        <v>3792</v>
      </c>
      <c r="E2125" s="535">
        <v>2128</v>
      </c>
      <c r="F2125" s="537" t="str">
        <f>Dumpadas[[#This Row],[punto]] &amp; " "&amp;Dumpadas[[#This Row],[jornada]]&amp;" " &amp; Dumpadas[[#This Row],[N°Acop]] &amp; " " &amp; TEXT(Dumpadas[[#This Row],[fecha ]], "dd-mm-yyyy")</f>
        <v>NIVEL 974 M4 6N L33 AM 2128 06-06-2026</v>
      </c>
      <c r="G2125" s="535" t="s">
        <v>14</v>
      </c>
      <c r="H2125" s="538">
        <v>46179</v>
      </c>
      <c r="I2125" s="535">
        <v>3.2</v>
      </c>
      <c r="J2125" s="539">
        <v>1.7999999999999999E-2</v>
      </c>
      <c r="K2125" s="539">
        <f>+IF(Dumpadas[[#This Row],[ley]]&gt;0.03,0.03,Dumpadas[[#This Row],[ley]])</f>
        <v>1.7999999999999999E-2</v>
      </c>
      <c r="L2125" s="539"/>
      <c r="M2125" s="535">
        <v>29230</v>
      </c>
      <c r="N2125" s="535"/>
      <c r="O2125" s="539">
        <v>1.7000000000000001E-2</v>
      </c>
      <c r="P2125" s="540" t="str" cm="1">
        <f t="array" ref="P2125">INDEX(Rangos!$E$3:$E$16,MATCH(1,(Dumpadas[[#This Row],[ley]]&gt;=Rangos!$B$3:$B$16)*(Dumpadas[[#This Row],[ley]]&lt;=Rangos!$C$3:$C$16),0))</f>
        <v>G</v>
      </c>
      <c r="R2125" s="769"/>
      <c r="S2125" s="769" t="s">
        <v>3207</v>
      </c>
      <c r="T2125" s="369">
        <v>1</v>
      </c>
      <c r="U2125" s="369">
        <v>3.2</v>
      </c>
      <c r="V2125" s="10">
        <v>1.35E-2</v>
      </c>
      <c r="Y2125" s="769"/>
      <c r="Z2125" s="769" t="s">
        <v>3207</v>
      </c>
      <c r="AA2125" s="369">
        <v>1</v>
      </c>
      <c r="AB2125" s="369">
        <v>3.2</v>
      </c>
      <c r="AC2125" s="10">
        <v>1.35E-2</v>
      </c>
      <c r="AD2125" s="10">
        <v>1.35E-2</v>
      </c>
    </row>
    <row r="2126" spans="2:30">
      <c r="B2126" s="535"/>
      <c r="C2126" s="535" t="s">
        <v>3817</v>
      </c>
      <c r="D2126" s="535" t="s">
        <v>3792</v>
      </c>
      <c r="E2126" s="535">
        <v>2129</v>
      </c>
      <c r="F2126" s="537" t="str">
        <f>Dumpadas[[#This Row],[punto]] &amp; " "&amp;Dumpadas[[#This Row],[jornada]]&amp;" " &amp; Dumpadas[[#This Row],[N°Acop]] &amp; " " &amp; TEXT(Dumpadas[[#This Row],[fecha ]], "dd-mm-yyyy")</f>
        <v>NIVEL 974 M4 6N L33 AM 2129 06-06-2026</v>
      </c>
      <c r="G2126" s="535" t="s">
        <v>14</v>
      </c>
      <c r="H2126" s="538">
        <v>46179</v>
      </c>
      <c r="I2126" s="535">
        <v>3.2</v>
      </c>
      <c r="J2126" s="539">
        <v>1.2500000000000001E-2</v>
      </c>
      <c r="K2126" s="539">
        <f>+IF(Dumpadas[[#This Row],[ley]]&gt;0.03,0.03,Dumpadas[[#This Row],[ley]])</f>
        <v>1.2500000000000001E-2</v>
      </c>
      <c r="L2126" s="539"/>
      <c r="M2126" s="535">
        <v>29230</v>
      </c>
      <c r="N2126" s="535"/>
      <c r="O2126" s="539">
        <v>1.7000000000000001E-2</v>
      </c>
      <c r="P2126" s="540" t="str" cm="1">
        <f t="array" ref="P2126">INDEX(Rangos!$E$3:$E$16,MATCH(1,(Dumpadas[[#This Row],[ley]]&gt;=Rangos!$B$3:$B$16)*(Dumpadas[[#This Row],[ley]]&lt;=Rangos!$C$3:$C$16),0))</f>
        <v>D</v>
      </c>
      <c r="R2126" s="769"/>
      <c r="S2126" s="769" t="s">
        <v>3210</v>
      </c>
      <c r="T2126" s="369">
        <v>1</v>
      </c>
      <c r="U2126" s="369">
        <v>3.2</v>
      </c>
      <c r="V2126" s="10">
        <v>1.4200000000000001E-2</v>
      </c>
      <c r="Y2126" s="769"/>
      <c r="Z2126" s="769" t="s">
        <v>3210</v>
      </c>
      <c r="AA2126" s="369">
        <v>1</v>
      </c>
      <c r="AB2126" s="369">
        <v>3.2</v>
      </c>
      <c r="AC2126" s="10">
        <v>1.4200000000000001E-2</v>
      </c>
      <c r="AD2126" s="10">
        <v>1.4200000000000001E-2</v>
      </c>
    </row>
    <row r="2127" spans="2:30">
      <c r="B2127" s="720"/>
      <c r="C2127" s="773" t="s">
        <v>3817</v>
      </c>
      <c r="D2127" s="773" t="s">
        <v>3792</v>
      </c>
      <c r="E2127" s="386">
        <v>2130</v>
      </c>
      <c r="F2127" s="410" t="str">
        <f>Dumpadas[[#This Row],[punto]] &amp; " "&amp;Dumpadas[[#This Row],[jornada]]&amp;" " &amp; Dumpadas[[#This Row],[N°Acop]] &amp; " " &amp; TEXT(Dumpadas[[#This Row],[fecha ]], "dd-mm-yyyy")</f>
        <v>NIVEL 974 M4 6N L33 AM 2130 08-06-2026</v>
      </c>
      <c r="G2127" s="720" t="s">
        <v>14</v>
      </c>
      <c r="H2127" s="5">
        <v>46181</v>
      </c>
      <c r="I2127" s="720">
        <v>3.2</v>
      </c>
      <c r="J2127" s="8">
        <v>2.07E-2</v>
      </c>
      <c r="K2127" s="8">
        <f>+IF(Dumpadas[[#This Row],[ley]]&gt;0.03,0.03,Dumpadas[[#This Row],[ley]])</f>
        <v>2.07E-2</v>
      </c>
      <c r="L2127" s="427"/>
      <c r="M2127" s="386">
        <v>29231</v>
      </c>
      <c r="N2127" s="386"/>
      <c r="O2127" s="7">
        <v>1.7999999999999999E-2</v>
      </c>
      <c r="P2127" s="10" t="str" cm="1">
        <f t="array" ref="P2127">INDEX(Rangos!$E$3:$E$16,MATCH(1,(Dumpadas[[#This Row],[ley]]&gt;=Rangos!$B$3:$B$16)*(Dumpadas[[#This Row],[ley]]&lt;=Rangos!$C$3:$C$16),0))</f>
        <v>H</v>
      </c>
      <c r="R2127" s="769"/>
      <c r="S2127" s="769" t="s">
        <v>3211</v>
      </c>
      <c r="T2127" s="369">
        <v>1</v>
      </c>
      <c r="U2127" s="369">
        <v>3.2</v>
      </c>
      <c r="V2127" s="10">
        <v>1.0699999999999999E-2</v>
      </c>
      <c r="Y2127" s="769"/>
      <c r="Z2127" s="769" t="s">
        <v>3211</v>
      </c>
      <c r="AA2127" s="369">
        <v>1</v>
      </c>
      <c r="AB2127" s="369">
        <v>3.2</v>
      </c>
      <c r="AC2127" s="10">
        <v>1.0699999999999999E-2</v>
      </c>
      <c r="AD2127" s="10">
        <v>1.0699999999999999E-2</v>
      </c>
    </row>
    <row r="2128" spans="2:30">
      <c r="B2128" s="720"/>
      <c r="C2128" s="773" t="s">
        <v>3817</v>
      </c>
      <c r="D2128" s="773" t="s">
        <v>3792</v>
      </c>
      <c r="E2128" s="386">
        <v>2131</v>
      </c>
      <c r="F2128" s="410" t="str">
        <f>Dumpadas[[#This Row],[punto]] &amp; " "&amp;Dumpadas[[#This Row],[jornada]]&amp;" " &amp; Dumpadas[[#This Row],[N°Acop]] &amp; " " &amp; TEXT(Dumpadas[[#This Row],[fecha ]], "dd-mm-yyyy")</f>
        <v>NIVEL 974 M4 6N L33 AM 2131 08-06-2026</v>
      </c>
      <c r="G2128" s="720" t="s">
        <v>14</v>
      </c>
      <c r="H2128" s="5">
        <v>46181</v>
      </c>
      <c r="I2128" s="720">
        <v>3.2</v>
      </c>
      <c r="J2128" s="8">
        <v>1.5100000000000001E-2</v>
      </c>
      <c r="K2128" s="8">
        <f>+IF(Dumpadas[[#This Row],[ley]]&gt;0.03,0.03,Dumpadas[[#This Row],[ley]])</f>
        <v>1.5100000000000001E-2</v>
      </c>
      <c r="L2128" s="427"/>
      <c r="M2128" s="386">
        <v>29231</v>
      </c>
      <c r="N2128" s="386"/>
      <c r="O2128" s="7">
        <v>1.7999999999999999E-2</v>
      </c>
      <c r="P2128" s="10" t="str" cm="1">
        <f t="array" ref="P2128">INDEX(Rangos!$E$3:$E$16,MATCH(1,(Dumpadas[[#This Row],[ley]]&gt;=Rangos!$B$3:$B$16)*(Dumpadas[[#This Row],[ley]]&lt;=Rangos!$C$3:$C$16),0))</f>
        <v>F</v>
      </c>
      <c r="R2128" s="769"/>
      <c r="S2128" s="769" t="s">
        <v>3212</v>
      </c>
      <c r="T2128" s="369">
        <v>1</v>
      </c>
      <c r="U2128" s="369">
        <v>3.2</v>
      </c>
      <c r="V2128" s="10">
        <v>1.0800000000000001E-2</v>
      </c>
      <c r="Y2128" s="769"/>
      <c r="Z2128" s="769" t="s">
        <v>3212</v>
      </c>
      <c r="AA2128" s="369">
        <v>1</v>
      </c>
      <c r="AB2128" s="369">
        <v>3.2</v>
      </c>
      <c r="AC2128" s="10">
        <v>1.0800000000000001E-2</v>
      </c>
      <c r="AD2128" s="10">
        <v>1.0800000000000001E-2</v>
      </c>
    </row>
    <row r="2129" spans="2:30">
      <c r="B2129" s="720"/>
      <c r="C2129" s="773" t="s">
        <v>3817</v>
      </c>
      <c r="D2129" s="773" t="s">
        <v>3792</v>
      </c>
      <c r="E2129" s="386">
        <v>2132</v>
      </c>
      <c r="F2129" s="410" t="str">
        <f>Dumpadas[[#This Row],[punto]] &amp; " "&amp;Dumpadas[[#This Row],[jornada]]&amp;" " &amp; Dumpadas[[#This Row],[N°Acop]] &amp; " " &amp; TEXT(Dumpadas[[#This Row],[fecha ]], "dd-mm-yyyy")</f>
        <v>NIVEL 974 M4 6N L33 AM 2132 08-06-2026</v>
      </c>
      <c r="G2129" s="720" t="s">
        <v>14</v>
      </c>
      <c r="H2129" s="5">
        <v>46181</v>
      </c>
      <c r="I2129" s="720">
        <v>3.2</v>
      </c>
      <c r="J2129" s="8">
        <v>2.0799999999999999E-2</v>
      </c>
      <c r="K2129" s="8">
        <f>+IF(Dumpadas[[#This Row],[ley]]&gt;0.03,0.03,Dumpadas[[#This Row],[ley]])</f>
        <v>2.0799999999999999E-2</v>
      </c>
      <c r="L2129" s="427"/>
      <c r="M2129" s="386">
        <v>29231</v>
      </c>
      <c r="N2129" s="386"/>
      <c r="O2129" s="7">
        <v>1.7999999999999999E-2</v>
      </c>
      <c r="P2129" s="10" t="str" cm="1">
        <f t="array" ref="P2129">INDEX(Rangos!$E$3:$E$16,MATCH(1,(Dumpadas[[#This Row],[ley]]&gt;=Rangos!$B$3:$B$16)*(Dumpadas[[#This Row],[ley]]&lt;=Rangos!$C$3:$C$16),0))</f>
        <v>H</v>
      </c>
      <c r="R2129" s="769"/>
      <c r="S2129" s="769" t="s">
        <v>3213</v>
      </c>
      <c r="T2129" s="369">
        <v>1</v>
      </c>
      <c r="U2129" s="369">
        <v>3.2</v>
      </c>
      <c r="V2129" s="10">
        <v>1.37E-2</v>
      </c>
      <c r="Y2129" s="769"/>
      <c r="Z2129" s="769" t="s">
        <v>3213</v>
      </c>
      <c r="AA2129" s="369">
        <v>1</v>
      </c>
      <c r="AB2129" s="369">
        <v>3.2</v>
      </c>
      <c r="AC2129" s="10">
        <v>1.37E-2</v>
      </c>
      <c r="AD2129" s="10">
        <v>1.37E-2</v>
      </c>
    </row>
    <row r="2130" spans="2:30">
      <c r="B2130" s="720"/>
      <c r="C2130" s="773" t="s">
        <v>3817</v>
      </c>
      <c r="D2130" s="773" t="s">
        <v>3792</v>
      </c>
      <c r="E2130" s="386">
        <v>2133</v>
      </c>
      <c r="F2130" s="410" t="str">
        <f>Dumpadas[[#This Row],[punto]] &amp; " "&amp;Dumpadas[[#This Row],[jornada]]&amp;" " &amp; Dumpadas[[#This Row],[N°Acop]] &amp; " " &amp; TEXT(Dumpadas[[#This Row],[fecha ]], "dd-mm-yyyy")</f>
        <v>NIVEL 974 M4 6N L33 AM 2133 08-06-2026</v>
      </c>
      <c r="G2130" s="720" t="s">
        <v>14</v>
      </c>
      <c r="H2130" s="5">
        <v>46181</v>
      </c>
      <c r="I2130" s="720">
        <v>3.2</v>
      </c>
      <c r="J2130" s="8">
        <v>1.67E-2</v>
      </c>
      <c r="K2130" s="8">
        <f>+IF(Dumpadas[[#This Row],[ley]]&gt;0.03,0.03,Dumpadas[[#This Row],[ley]])</f>
        <v>1.67E-2</v>
      </c>
      <c r="L2130" s="427"/>
      <c r="M2130" s="386">
        <v>29231</v>
      </c>
      <c r="N2130" s="386"/>
      <c r="O2130" s="7">
        <v>1.7999999999999999E-2</v>
      </c>
      <c r="P2130" s="10" t="str" cm="1">
        <f t="array" ref="P2130">INDEX(Rangos!$E$3:$E$16,MATCH(1,(Dumpadas[[#This Row],[ley]]&gt;=Rangos!$B$3:$B$16)*(Dumpadas[[#This Row],[ley]]&lt;=Rangos!$C$3:$C$16),0))</f>
        <v>F</v>
      </c>
      <c r="R2130" s="769"/>
      <c r="S2130" s="769" t="s">
        <v>3214</v>
      </c>
      <c r="T2130" s="369">
        <v>1</v>
      </c>
      <c r="U2130" s="369">
        <v>3.2</v>
      </c>
      <c r="V2130" s="10">
        <v>1.0200000000000001E-2</v>
      </c>
      <c r="Y2130" s="769"/>
      <c r="Z2130" s="769" t="s">
        <v>3214</v>
      </c>
      <c r="AA2130" s="369">
        <v>1</v>
      </c>
      <c r="AB2130" s="369">
        <v>3.2</v>
      </c>
      <c r="AC2130" s="10">
        <v>1.0200000000000001E-2</v>
      </c>
      <c r="AD2130" s="10">
        <v>1.0200000000000001E-2</v>
      </c>
    </row>
    <row r="2131" spans="2:30">
      <c r="B2131" s="720"/>
      <c r="C2131" s="773" t="s">
        <v>3817</v>
      </c>
      <c r="D2131" s="773" t="s">
        <v>3792</v>
      </c>
      <c r="E2131" s="386">
        <v>2134</v>
      </c>
      <c r="F2131" s="410" t="str">
        <f>Dumpadas[[#This Row],[punto]] &amp; " "&amp;Dumpadas[[#This Row],[jornada]]&amp;" " &amp; Dumpadas[[#This Row],[N°Acop]] &amp; " " &amp; TEXT(Dumpadas[[#This Row],[fecha ]], "dd-mm-yyyy")</f>
        <v>NIVEL 974 M4 6N L33 AM 2134 08-06-2026</v>
      </c>
      <c r="G2131" s="720" t="s">
        <v>14</v>
      </c>
      <c r="H2131" s="5">
        <v>46181</v>
      </c>
      <c r="I2131" s="720">
        <v>3.2</v>
      </c>
      <c r="J2131" s="8">
        <v>1.52E-2</v>
      </c>
      <c r="K2131" s="8">
        <f>+IF(Dumpadas[[#This Row],[ley]]&gt;0.03,0.03,Dumpadas[[#This Row],[ley]])</f>
        <v>1.52E-2</v>
      </c>
      <c r="L2131" s="427"/>
      <c r="M2131" s="386">
        <v>29231</v>
      </c>
      <c r="N2131" s="386"/>
      <c r="O2131" s="7">
        <v>1.7999999999999999E-2</v>
      </c>
      <c r="P2131" s="10" t="str" cm="1">
        <f t="array" ref="P2131">INDEX(Rangos!$E$3:$E$16,MATCH(1,(Dumpadas[[#This Row],[ley]]&gt;=Rangos!$B$3:$B$16)*(Dumpadas[[#This Row],[ley]]&lt;=Rangos!$C$3:$C$16),0))</f>
        <v>F</v>
      </c>
      <c r="R2131" s="769"/>
      <c r="S2131" s="769" t="s">
        <v>3215</v>
      </c>
      <c r="T2131" s="369">
        <v>1</v>
      </c>
      <c r="U2131" s="369">
        <v>3.2</v>
      </c>
      <c r="V2131" s="10">
        <v>1.38E-2</v>
      </c>
      <c r="Y2131" s="769"/>
      <c r="Z2131" s="769" t="s">
        <v>3215</v>
      </c>
      <c r="AA2131" s="369">
        <v>1</v>
      </c>
      <c r="AB2131" s="369">
        <v>3.2</v>
      </c>
      <c r="AC2131" s="10">
        <v>1.38E-2</v>
      </c>
      <c r="AD2131" s="10">
        <v>1.38E-2</v>
      </c>
    </row>
    <row r="2132" spans="2:30">
      <c r="B2132" s="720"/>
      <c r="C2132" s="773" t="s">
        <v>3817</v>
      </c>
      <c r="D2132" s="773" t="s">
        <v>3792</v>
      </c>
      <c r="E2132" s="386">
        <v>2135</v>
      </c>
      <c r="F2132" s="410" t="str">
        <f>Dumpadas[[#This Row],[punto]] &amp; " "&amp;Dumpadas[[#This Row],[jornada]]&amp;" " &amp; Dumpadas[[#This Row],[N°Acop]] &amp; " " &amp; TEXT(Dumpadas[[#This Row],[fecha ]], "dd-mm-yyyy")</f>
        <v>NIVEL 974 M4 6N L33 AM 2135 08-06-2026</v>
      </c>
      <c r="G2132" s="720" t="s">
        <v>14</v>
      </c>
      <c r="H2132" s="5">
        <v>46181</v>
      </c>
      <c r="I2132" s="720">
        <v>3.2</v>
      </c>
      <c r="J2132" s="8">
        <v>1.7500000000000002E-2</v>
      </c>
      <c r="K2132" s="8">
        <f>+IF(Dumpadas[[#This Row],[ley]]&gt;0.03,0.03,Dumpadas[[#This Row],[ley]])</f>
        <v>1.7500000000000002E-2</v>
      </c>
      <c r="L2132" s="427"/>
      <c r="M2132" s="386">
        <v>29231</v>
      </c>
      <c r="N2132" s="386"/>
      <c r="O2132" s="7">
        <v>1.7999999999999999E-2</v>
      </c>
      <c r="P2132" s="10" t="str" cm="1">
        <f t="array" ref="P2132">INDEX(Rangos!$E$3:$E$16,MATCH(1,(Dumpadas[[#This Row],[ley]]&gt;=Rangos!$B$3:$B$16)*(Dumpadas[[#This Row],[ley]]&lt;=Rangos!$C$3:$C$16),0))</f>
        <v>G</v>
      </c>
      <c r="R2132" s="769"/>
      <c r="S2132" s="769" t="s">
        <v>3216</v>
      </c>
      <c r="T2132" s="369">
        <v>1</v>
      </c>
      <c r="U2132" s="369">
        <v>3.2</v>
      </c>
      <c r="V2132" s="10">
        <v>1.49E-2</v>
      </c>
      <c r="Y2132" s="769"/>
      <c r="Z2132" s="769" t="s">
        <v>3216</v>
      </c>
      <c r="AA2132" s="369">
        <v>1</v>
      </c>
      <c r="AB2132" s="369">
        <v>3.2</v>
      </c>
      <c r="AC2132" s="10">
        <v>1.49E-2</v>
      </c>
      <c r="AD2132" s="10">
        <v>1.49E-2</v>
      </c>
    </row>
    <row r="2133" spans="2:30">
      <c r="B2133" s="535"/>
      <c r="C2133" s="535" t="s">
        <v>3814</v>
      </c>
      <c r="D2133" s="535" t="s">
        <v>3792</v>
      </c>
      <c r="E2133" s="535">
        <v>2136</v>
      </c>
      <c r="F2133" s="537" t="str">
        <f>Dumpadas[[#This Row],[punto]] &amp; " "&amp;Dumpadas[[#This Row],[jornada]]&amp;" " &amp; Dumpadas[[#This Row],[N°Acop]] &amp; " " &amp; TEXT(Dumpadas[[#This Row],[fecha ]], "dd-mm-yyyy")</f>
        <v>NIVEL 974 M4 7S L30 AM 2136 08-06-2026</v>
      </c>
      <c r="G2133" s="535" t="s">
        <v>14</v>
      </c>
      <c r="H2133" s="538">
        <v>46181</v>
      </c>
      <c r="I2133" s="535">
        <v>3.2</v>
      </c>
      <c r="J2133" s="539">
        <v>1.6199999999999999E-2</v>
      </c>
      <c r="K2133" s="539">
        <f>+IF(Dumpadas[[#This Row],[ley]]&gt;0.03,0.03,Dumpadas[[#This Row],[ley]])</f>
        <v>1.6199999999999999E-2</v>
      </c>
      <c r="L2133" s="539"/>
      <c r="M2133" s="535">
        <v>29231</v>
      </c>
      <c r="N2133" s="535"/>
      <c r="O2133" s="539">
        <v>1.6500000000000001E-2</v>
      </c>
      <c r="P2133" s="540" t="str" cm="1">
        <f t="array" ref="P2133">INDEX(Rangos!$E$3:$E$16,MATCH(1,(Dumpadas[[#This Row],[ley]]&gt;=Rangos!$B$3:$B$16)*(Dumpadas[[#This Row],[ley]]&lt;=Rangos!$C$3:$C$16),0))</f>
        <v>F</v>
      </c>
      <c r="R2133" s="769"/>
      <c r="S2133" s="769" t="s">
        <v>3217</v>
      </c>
      <c r="T2133" s="369">
        <v>1</v>
      </c>
      <c r="U2133" s="369">
        <v>3.2</v>
      </c>
      <c r="V2133" s="10">
        <v>1.1299999999999999E-2</v>
      </c>
      <c r="Y2133" s="769"/>
      <c r="Z2133" s="769" t="s">
        <v>3217</v>
      </c>
      <c r="AA2133" s="369">
        <v>1</v>
      </c>
      <c r="AB2133" s="369">
        <v>3.2</v>
      </c>
      <c r="AC2133" s="10">
        <v>1.1299999999999999E-2</v>
      </c>
      <c r="AD2133" s="10">
        <v>1.1299999999999999E-2</v>
      </c>
    </row>
    <row r="2134" spans="2:30">
      <c r="B2134" s="535"/>
      <c r="C2134" s="535" t="s">
        <v>3814</v>
      </c>
      <c r="D2134" s="535" t="s">
        <v>3792</v>
      </c>
      <c r="E2134" s="535">
        <v>2137</v>
      </c>
      <c r="F2134" s="537" t="str">
        <f>Dumpadas[[#This Row],[punto]] &amp; " "&amp;Dumpadas[[#This Row],[jornada]]&amp;" " &amp; Dumpadas[[#This Row],[N°Acop]] &amp; " " &amp; TEXT(Dumpadas[[#This Row],[fecha ]], "dd-mm-yyyy")</f>
        <v>NIVEL 974 M4 7S L30 AM 2137 08-06-2026</v>
      </c>
      <c r="G2134" s="535" t="s">
        <v>14</v>
      </c>
      <c r="H2134" s="538">
        <v>46181</v>
      </c>
      <c r="I2134" s="535">
        <v>3.2</v>
      </c>
      <c r="J2134" s="539">
        <v>1.9099999999999999E-2</v>
      </c>
      <c r="K2134" s="539">
        <f>+IF(Dumpadas[[#This Row],[ley]]&gt;0.03,0.03,Dumpadas[[#This Row],[ley]])</f>
        <v>1.9099999999999999E-2</v>
      </c>
      <c r="L2134" s="539"/>
      <c r="M2134" s="535">
        <v>29231</v>
      </c>
      <c r="N2134" s="535"/>
      <c r="O2134" s="539">
        <v>1.6500000000000001E-2</v>
      </c>
      <c r="P2134" s="540" t="str" cm="1">
        <f t="array" ref="P2134">INDEX(Rangos!$E$3:$E$16,MATCH(1,(Dumpadas[[#This Row],[ley]]&gt;=Rangos!$B$3:$B$16)*(Dumpadas[[#This Row],[ley]]&lt;=Rangos!$C$3:$C$16),0))</f>
        <v>H</v>
      </c>
      <c r="R2134" s="769"/>
      <c r="S2134" s="769" t="s">
        <v>3218</v>
      </c>
      <c r="T2134" s="369">
        <v>1</v>
      </c>
      <c r="U2134" s="369">
        <v>3.2</v>
      </c>
      <c r="V2134" s="10">
        <v>1.2699999999999999E-2</v>
      </c>
      <c r="Y2134" s="769"/>
      <c r="Z2134" s="769" t="s">
        <v>3218</v>
      </c>
      <c r="AA2134" s="369">
        <v>1</v>
      </c>
      <c r="AB2134" s="369">
        <v>3.2</v>
      </c>
      <c r="AC2134" s="10">
        <v>1.2699999999999999E-2</v>
      </c>
      <c r="AD2134" s="10">
        <v>1.2699999999999999E-2</v>
      </c>
    </row>
    <row r="2135" spans="2:30">
      <c r="B2135" s="535"/>
      <c r="C2135" s="535" t="s">
        <v>3814</v>
      </c>
      <c r="D2135" s="535" t="s">
        <v>3792</v>
      </c>
      <c r="E2135" s="535">
        <v>2138</v>
      </c>
      <c r="F2135" s="537" t="str">
        <f>Dumpadas[[#This Row],[punto]] &amp; " "&amp;Dumpadas[[#This Row],[jornada]]&amp;" " &amp; Dumpadas[[#This Row],[N°Acop]] &amp; " " &amp; TEXT(Dumpadas[[#This Row],[fecha ]], "dd-mm-yyyy")</f>
        <v>NIVEL 974 M4 7S L30 AM 2138 08-06-2026</v>
      </c>
      <c r="G2135" s="535" t="s">
        <v>14</v>
      </c>
      <c r="H2135" s="538">
        <v>46181</v>
      </c>
      <c r="I2135" s="535">
        <v>3.2</v>
      </c>
      <c r="J2135" s="539">
        <v>1.21E-2</v>
      </c>
      <c r="K2135" s="539">
        <f>+IF(Dumpadas[[#This Row],[ley]]&gt;0.03,0.03,Dumpadas[[#This Row],[ley]])</f>
        <v>1.21E-2</v>
      </c>
      <c r="L2135" s="539"/>
      <c r="M2135" s="535">
        <v>29233</v>
      </c>
      <c r="N2135" s="535"/>
      <c r="O2135" s="539">
        <v>1.6500000000000001E-2</v>
      </c>
      <c r="P2135" s="540" t="str" cm="1">
        <f t="array" ref="P2135">INDEX(Rangos!$E$3:$E$16,MATCH(1,(Dumpadas[[#This Row],[ley]]&gt;=Rangos!$B$3:$B$16)*(Dumpadas[[#This Row],[ley]]&lt;=Rangos!$C$3:$C$16),0))</f>
        <v>D</v>
      </c>
      <c r="R2135" s="769"/>
      <c r="S2135" s="769" t="s">
        <v>3219</v>
      </c>
      <c r="T2135" s="369">
        <v>1</v>
      </c>
      <c r="U2135" s="369">
        <v>3.2</v>
      </c>
      <c r="V2135" s="10">
        <v>1.2200000000000001E-2</v>
      </c>
      <c r="Y2135" s="769"/>
      <c r="Z2135" s="769" t="s">
        <v>3219</v>
      </c>
      <c r="AA2135" s="369">
        <v>1</v>
      </c>
      <c r="AB2135" s="369">
        <v>3.2</v>
      </c>
      <c r="AC2135" s="10">
        <v>1.2200000000000001E-2</v>
      </c>
      <c r="AD2135" s="10">
        <v>1.2200000000000001E-2</v>
      </c>
    </row>
    <row r="2136" spans="2:30">
      <c r="B2136" s="535"/>
      <c r="C2136" s="535" t="s">
        <v>3814</v>
      </c>
      <c r="D2136" s="535" t="s">
        <v>3792</v>
      </c>
      <c r="E2136" s="535">
        <v>2139</v>
      </c>
      <c r="F2136" s="537" t="str">
        <f>Dumpadas[[#This Row],[punto]] &amp; " "&amp;Dumpadas[[#This Row],[jornada]]&amp;" " &amp; Dumpadas[[#This Row],[N°Acop]] &amp; " " &amp; TEXT(Dumpadas[[#This Row],[fecha ]], "dd-mm-yyyy")</f>
        <v>NIVEL 974 M4 7S L30 AM 2139 08-06-2026</v>
      </c>
      <c r="G2136" s="535" t="s">
        <v>14</v>
      </c>
      <c r="H2136" s="538">
        <v>46181</v>
      </c>
      <c r="I2136" s="535">
        <v>3.2</v>
      </c>
      <c r="J2136" s="539">
        <v>1.5900000000000001E-2</v>
      </c>
      <c r="K2136" s="539">
        <f>+IF(Dumpadas[[#This Row],[ley]]&gt;0.03,0.03,Dumpadas[[#This Row],[ley]])</f>
        <v>1.5900000000000001E-2</v>
      </c>
      <c r="L2136" s="539"/>
      <c r="M2136" s="535">
        <v>29233</v>
      </c>
      <c r="N2136" s="535"/>
      <c r="O2136" s="539">
        <v>1.6500000000000001E-2</v>
      </c>
      <c r="P2136" s="540" t="str" cm="1">
        <f t="array" ref="P2136">INDEX(Rangos!$E$3:$E$16,MATCH(1,(Dumpadas[[#This Row],[ley]]&gt;=Rangos!$B$3:$B$16)*(Dumpadas[[#This Row],[ley]]&lt;=Rangos!$C$3:$C$16),0))</f>
        <v>F</v>
      </c>
      <c r="R2136" s="769"/>
      <c r="S2136" s="769" t="s">
        <v>3220</v>
      </c>
      <c r="T2136" s="369">
        <v>1</v>
      </c>
      <c r="U2136" s="369">
        <v>3.2</v>
      </c>
      <c r="V2136" s="10">
        <v>1.18E-2</v>
      </c>
      <c r="Y2136" s="769"/>
      <c r="Z2136" s="769" t="s">
        <v>3220</v>
      </c>
      <c r="AA2136" s="369">
        <v>1</v>
      </c>
      <c r="AB2136" s="369">
        <v>3.2</v>
      </c>
      <c r="AC2136" s="10">
        <v>1.18E-2</v>
      </c>
      <c r="AD2136" s="10">
        <v>1.18E-2</v>
      </c>
    </row>
    <row r="2137" spans="2:30">
      <c r="B2137" s="535"/>
      <c r="C2137" s="535" t="s">
        <v>3814</v>
      </c>
      <c r="D2137" s="535" t="s">
        <v>3792</v>
      </c>
      <c r="E2137" s="535">
        <v>2140</v>
      </c>
      <c r="F2137" s="537" t="str">
        <f>Dumpadas[[#This Row],[punto]] &amp; " "&amp;Dumpadas[[#This Row],[jornada]]&amp;" " &amp; Dumpadas[[#This Row],[N°Acop]] &amp; " " &amp; TEXT(Dumpadas[[#This Row],[fecha ]], "dd-mm-yyyy")</f>
        <v>NIVEL 974 M4 7S L30 AM 2140 08-06-2026</v>
      </c>
      <c r="G2137" s="535" t="s">
        <v>14</v>
      </c>
      <c r="H2137" s="538">
        <v>46181</v>
      </c>
      <c r="I2137" s="535">
        <v>3.2</v>
      </c>
      <c r="J2137" s="539">
        <v>1.3599999999999999E-2</v>
      </c>
      <c r="K2137" s="539">
        <f>+IF(Dumpadas[[#This Row],[ley]]&gt;0.03,0.03,Dumpadas[[#This Row],[ley]])</f>
        <v>1.3599999999999999E-2</v>
      </c>
      <c r="L2137" s="539"/>
      <c r="M2137" s="535">
        <v>29233</v>
      </c>
      <c r="N2137" s="535"/>
      <c r="O2137" s="539">
        <v>1.6500000000000001E-2</v>
      </c>
      <c r="P2137" s="540" t="str" cm="1">
        <f t="array" ref="P2137">INDEX(Rangos!$E$3:$E$16,MATCH(1,(Dumpadas[[#This Row],[ley]]&gt;=Rangos!$B$3:$B$16)*(Dumpadas[[#This Row],[ley]]&lt;=Rangos!$C$3:$C$16),0))</f>
        <v>E</v>
      </c>
      <c r="R2137" s="769"/>
      <c r="S2137" s="769" t="s">
        <v>3221</v>
      </c>
      <c r="T2137" s="369">
        <v>1</v>
      </c>
      <c r="U2137" s="369">
        <v>3.2</v>
      </c>
      <c r="V2137" s="10">
        <v>1.6E-2</v>
      </c>
      <c r="Y2137" s="769"/>
      <c r="Z2137" s="769" t="s">
        <v>3221</v>
      </c>
      <c r="AA2137" s="369">
        <v>1</v>
      </c>
      <c r="AB2137" s="369">
        <v>3.2</v>
      </c>
      <c r="AC2137" s="10">
        <v>1.6E-2</v>
      </c>
      <c r="AD2137" s="10">
        <v>1.6E-2</v>
      </c>
    </row>
    <row r="2138" spans="2:30">
      <c r="B2138" s="535"/>
      <c r="C2138" s="535" t="s">
        <v>3814</v>
      </c>
      <c r="D2138" s="535" t="s">
        <v>3792</v>
      </c>
      <c r="E2138" s="535">
        <v>2141</v>
      </c>
      <c r="F2138" s="537" t="str">
        <f>Dumpadas[[#This Row],[punto]] &amp; " "&amp;Dumpadas[[#This Row],[jornada]]&amp;" " &amp; Dumpadas[[#This Row],[N°Acop]] &amp; " " &amp; TEXT(Dumpadas[[#This Row],[fecha ]], "dd-mm-yyyy")</f>
        <v>NIVEL 974 M4 7S L30 AM 2141 08-06-2026</v>
      </c>
      <c r="G2138" s="535" t="s">
        <v>14</v>
      </c>
      <c r="H2138" s="538">
        <v>46181</v>
      </c>
      <c r="I2138" s="535">
        <v>3.2</v>
      </c>
      <c r="J2138" s="539">
        <v>1.01E-2</v>
      </c>
      <c r="K2138" s="539">
        <f>+IF(Dumpadas[[#This Row],[ley]]&gt;0.03,0.03,Dumpadas[[#This Row],[ley]])</f>
        <v>1.01E-2</v>
      </c>
      <c r="L2138" s="539"/>
      <c r="M2138" s="535">
        <v>29233</v>
      </c>
      <c r="N2138" s="535"/>
      <c r="O2138" s="539">
        <v>1.6500000000000001E-2</v>
      </c>
      <c r="P2138" s="540" t="str" cm="1">
        <f t="array" ref="P2138">INDEX(Rangos!$E$3:$E$16,MATCH(1,(Dumpadas[[#This Row],[ley]]&gt;=Rangos!$B$3:$B$16)*(Dumpadas[[#This Row],[ley]]&lt;=Rangos!$C$3:$C$16),0))</f>
        <v>B</v>
      </c>
      <c r="R2138" s="769"/>
      <c r="S2138" s="769" t="s">
        <v>3222</v>
      </c>
      <c r="T2138" s="369">
        <v>1</v>
      </c>
      <c r="U2138" s="369">
        <v>3.2</v>
      </c>
      <c r="V2138" s="10">
        <v>1.78E-2</v>
      </c>
      <c r="Y2138" s="769"/>
      <c r="Z2138" s="769" t="s">
        <v>3222</v>
      </c>
      <c r="AA2138" s="369">
        <v>1</v>
      </c>
      <c r="AB2138" s="369">
        <v>3.2</v>
      </c>
      <c r="AC2138" s="10">
        <v>1.78E-2</v>
      </c>
      <c r="AD2138" s="10">
        <v>1.78E-2</v>
      </c>
    </row>
    <row r="2139" spans="2:30">
      <c r="B2139" s="535"/>
      <c r="C2139" s="535" t="s">
        <v>3814</v>
      </c>
      <c r="D2139" s="535" t="s">
        <v>3792</v>
      </c>
      <c r="E2139" s="535">
        <v>2142</v>
      </c>
      <c r="F2139" s="537" t="str">
        <f>Dumpadas[[#This Row],[punto]] &amp; " "&amp;Dumpadas[[#This Row],[jornada]]&amp;" " &amp; Dumpadas[[#This Row],[N°Acop]] &amp; " " &amp; TEXT(Dumpadas[[#This Row],[fecha ]], "dd-mm-yyyy")</f>
        <v>NIVEL 974 M4 7S L30 AM 2142 08-06-2026</v>
      </c>
      <c r="G2139" s="535" t="s">
        <v>14</v>
      </c>
      <c r="H2139" s="538">
        <v>46181</v>
      </c>
      <c r="I2139" s="535">
        <v>3.2</v>
      </c>
      <c r="J2139" s="539">
        <v>1.15E-2</v>
      </c>
      <c r="K2139" s="539">
        <f>+IF(Dumpadas[[#This Row],[ley]]&gt;0.03,0.03,Dumpadas[[#This Row],[ley]])</f>
        <v>1.15E-2</v>
      </c>
      <c r="L2139" s="539"/>
      <c r="M2139" s="535">
        <v>29233</v>
      </c>
      <c r="N2139" s="535"/>
      <c r="O2139" s="539">
        <v>1.6500000000000001E-2</v>
      </c>
      <c r="P2139" s="540" t="str" cm="1">
        <f t="array" ref="P2139">INDEX(Rangos!$E$3:$E$16,MATCH(1,(Dumpadas[[#This Row],[ley]]&gt;=Rangos!$B$3:$B$16)*(Dumpadas[[#This Row],[ley]]&lt;=Rangos!$C$3:$C$16),0))</f>
        <v>C</v>
      </c>
      <c r="R2139" s="769"/>
      <c r="S2139" s="769" t="s">
        <v>3223</v>
      </c>
      <c r="T2139" s="369">
        <v>1</v>
      </c>
      <c r="U2139" s="369">
        <v>3.2</v>
      </c>
      <c r="V2139" s="10">
        <v>9.7999999999999997E-3</v>
      </c>
      <c r="Y2139" s="769"/>
      <c r="Z2139" s="769" t="s">
        <v>3223</v>
      </c>
      <c r="AA2139" s="369">
        <v>1</v>
      </c>
      <c r="AB2139" s="369">
        <v>3.2</v>
      </c>
      <c r="AC2139" s="10">
        <v>9.7999999999999997E-3</v>
      </c>
      <c r="AD2139" s="10">
        <v>9.7999999999999997E-3</v>
      </c>
    </row>
    <row r="2140" spans="2:30">
      <c r="B2140" s="535"/>
      <c r="C2140" s="535" t="s">
        <v>3814</v>
      </c>
      <c r="D2140" s="535" t="s">
        <v>3792</v>
      </c>
      <c r="E2140" s="535">
        <v>2143</v>
      </c>
      <c r="F2140" s="537" t="str">
        <f>Dumpadas[[#This Row],[punto]] &amp; " "&amp;Dumpadas[[#This Row],[jornada]]&amp;" " &amp; Dumpadas[[#This Row],[N°Acop]] &amp; " " &amp; TEXT(Dumpadas[[#This Row],[fecha ]], "dd-mm-yyyy")</f>
        <v>NIVEL 974 M4 7S L30 AM 2143 08-06-2026</v>
      </c>
      <c r="G2140" s="535" t="s">
        <v>14</v>
      </c>
      <c r="H2140" s="538">
        <v>46181</v>
      </c>
      <c r="I2140" s="535">
        <v>3.2</v>
      </c>
      <c r="J2140" s="539">
        <v>1.5699999999999999E-2</v>
      </c>
      <c r="K2140" s="539">
        <f>+IF(Dumpadas[[#This Row],[ley]]&gt;0.03,0.03,Dumpadas[[#This Row],[ley]])</f>
        <v>1.5699999999999999E-2</v>
      </c>
      <c r="L2140" s="539"/>
      <c r="M2140" s="535">
        <v>29233</v>
      </c>
      <c r="N2140" s="535"/>
      <c r="O2140" s="539">
        <v>1.6500000000000001E-2</v>
      </c>
      <c r="P2140" s="540" t="str" cm="1">
        <f t="array" ref="P2140">INDEX(Rangos!$E$3:$E$16,MATCH(1,(Dumpadas[[#This Row],[ley]]&gt;=Rangos!$B$3:$B$16)*(Dumpadas[[#This Row],[ley]]&lt;=Rangos!$C$3:$C$16),0))</f>
        <v>F</v>
      </c>
      <c r="R2140" s="769"/>
      <c r="S2140" s="769" t="s">
        <v>3224</v>
      </c>
      <c r="T2140" s="369">
        <v>1</v>
      </c>
      <c r="U2140" s="369">
        <v>3.2</v>
      </c>
      <c r="V2140" s="10">
        <v>1.0999999999999999E-2</v>
      </c>
      <c r="Y2140" s="769"/>
      <c r="Z2140" s="769" t="s">
        <v>3224</v>
      </c>
      <c r="AA2140" s="369">
        <v>1</v>
      </c>
      <c r="AB2140" s="369">
        <v>3.2</v>
      </c>
      <c r="AC2140" s="10">
        <v>1.0999999999999999E-2</v>
      </c>
      <c r="AD2140" s="10">
        <v>1.0999999999999999E-2</v>
      </c>
    </row>
    <row r="2141" spans="2:30">
      <c r="B2141" s="535"/>
      <c r="C2141" s="535" t="s">
        <v>3814</v>
      </c>
      <c r="D2141" s="535" t="s">
        <v>3792</v>
      </c>
      <c r="E2141" s="535">
        <v>2144</v>
      </c>
      <c r="F2141" s="537" t="str">
        <f>Dumpadas[[#This Row],[punto]] &amp; " "&amp;Dumpadas[[#This Row],[jornada]]&amp;" " &amp; Dumpadas[[#This Row],[N°Acop]] &amp; " " &amp; TEXT(Dumpadas[[#This Row],[fecha ]], "dd-mm-yyyy")</f>
        <v>NIVEL 974 M4 7S L30 AM 2144 08-06-2026</v>
      </c>
      <c r="G2141" s="535" t="s">
        <v>14</v>
      </c>
      <c r="H2141" s="538">
        <v>46181</v>
      </c>
      <c r="I2141" s="535">
        <v>3.2</v>
      </c>
      <c r="J2141" s="539">
        <v>1.12E-2</v>
      </c>
      <c r="K2141" s="539">
        <f>+IF(Dumpadas[[#This Row],[ley]]&gt;0.03,0.03,Dumpadas[[#This Row],[ley]])</f>
        <v>1.12E-2</v>
      </c>
      <c r="L2141" s="539"/>
      <c r="M2141" s="535">
        <v>29233</v>
      </c>
      <c r="N2141" s="535"/>
      <c r="O2141" s="539">
        <v>1.6500000000000001E-2</v>
      </c>
      <c r="P2141" s="540" t="str" cm="1">
        <f t="array" ref="P2141">INDEX(Rangos!$E$3:$E$16,MATCH(1,(Dumpadas[[#This Row],[ley]]&gt;=Rangos!$B$3:$B$16)*(Dumpadas[[#This Row],[ley]]&lt;=Rangos!$C$3:$C$16),0))</f>
        <v>C</v>
      </c>
      <c r="R2141" s="769"/>
      <c r="S2141" s="769" t="s">
        <v>3225</v>
      </c>
      <c r="T2141" s="369">
        <v>1</v>
      </c>
      <c r="U2141" s="369">
        <v>3.2</v>
      </c>
      <c r="V2141" s="10">
        <v>1.2699999999999999E-2</v>
      </c>
      <c r="Y2141" s="769"/>
      <c r="Z2141" s="769" t="s">
        <v>3225</v>
      </c>
      <c r="AA2141" s="369">
        <v>1</v>
      </c>
      <c r="AB2141" s="369">
        <v>3.2</v>
      </c>
      <c r="AC2141" s="10">
        <v>1.2699999999999999E-2</v>
      </c>
      <c r="AD2141" s="10">
        <v>1.2699999999999999E-2</v>
      </c>
    </row>
    <row r="2142" spans="2:30">
      <c r="B2142" s="720"/>
      <c r="C2142" s="773" t="s">
        <v>3803</v>
      </c>
      <c r="D2142" s="773" t="s">
        <v>3792</v>
      </c>
      <c r="E2142" s="386">
        <v>2145</v>
      </c>
      <c r="F2142" s="410" t="str">
        <f>Dumpadas[[#This Row],[punto]] &amp; " "&amp;Dumpadas[[#This Row],[jornada]]&amp;" " &amp; Dumpadas[[#This Row],[N°Acop]] &amp; " " &amp; TEXT(Dumpadas[[#This Row],[fecha ]], "dd-mm-yyyy")</f>
        <v>NIVEL 974 M4 7S L31 AM 2145 08-06-2026</v>
      </c>
      <c r="G2142" s="720" t="s">
        <v>14</v>
      </c>
      <c r="H2142" s="5">
        <v>46181</v>
      </c>
      <c r="I2142" s="720">
        <v>3.2</v>
      </c>
      <c r="J2142" s="8">
        <v>1.43E-2</v>
      </c>
      <c r="K2142" s="8">
        <f>+IF(Dumpadas[[#This Row],[ley]]&gt;0.03,0.03,Dumpadas[[#This Row],[ley]])</f>
        <v>1.43E-2</v>
      </c>
      <c r="L2142" s="427"/>
      <c r="M2142" s="386">
        <v>29233</v>
      </c>
      <c r="N2142" s="386"/>
      <c r="O2142" s="7">
        <v>1.6E-2</v>
      </c>
      <c r="P2142" s="10" t="str" cm="1">
        <f t="array" ref="P2142">INDEX(Rangos!$E$3:$E$16,MATCH(1,(Dumpadas[[#This Row],[ley]]&gt;=Rangos!$B$3:$B$16)*(Dumpadas[[#This Row],[ley]]&lt;=Rangos!$C$3:$C$16),0))</f>
        <v>E</v>
      </c>
      <c r="R2142" s="769"/>
      <c r="S2142" s="769" t="s">
        <v>3229</v>
      </c>
      <c r="T2142" s="369">
        <v>1</v>
      </c>
      <c r="U2142" s="369">
        <v>3.2</v>
      </c>
      <c r="V2142" s="10">
        <v>9.4999999999999998E-3</v>
      </c>
      <c r="Y2142" s="769"/>
      <c r="Z2142" s="769" t="s">
        <v>3229</v>
      </c>
      <c r="AA2142" s="369">
        <v>1</v>
      </c>
      <c r="AB2142" s="369">
        <v>3.2</v>
      </c>
      <c r="AC2142" s="10">
        <v>9.4999999999999998E-3</v>
      </c>
      <c r="AD2142" s="10">
        <v>9.4999999999999998E-3</v>
      </c>
    </row>
    <row r="2143" spans="2:30">
      <c r="B2143" s="720"/>
      <c r="C2143" s="773" t="s">
        <v>3803</v>
      </c>
      <c r="D2143" s="773" t="s">
        <v>3792</v>
      </c>
      <c r="E2143" s="386">
        <v>2146</v>
      </c>
      <c r="F2143" s="410" t="str">
        <f>Dumpadas[[#This Row],[punto]] &amp; " "&amp;Dumpadas[[#This Row],[jornada]]&amp;" " &amp; Dumpadas[[#This Row],[N°Acop]] &amp; " " &amp; TEXT(Dumpadas[[#This Row],[fecha ]], "dd-mm-yyyy")</f>
        <v>NIVEL 974 M4 7S L31 AM 2146 08-06-2026</v>
      </c>
      <c r="G2143" s="720" t="s">
        <v>14</v>
      </c>
      <c r="H2143" s="5">
        <v>46181</v>
      </c>
      <c r="I2143" s="720">
        <v>3.2</v>
      </c>
      <c r="J2143" s="8">
        <v>1.61E-2</v>
      </c>
      <c r="K2143" s="8">
        <f>+IF(Dumpadas[[#This Row],[ley]]&gt;0.03,0.03,Dumpadas[[#This Row],[ley]])</f>
        <v>1.61E-2</v>
      </c>
      <c r="L2143" s="427"/>
      <c r="M2143" s="386">
        <v>29233</v>
      </c>
      <c r="N2143" s="386"/>
      <c r="O2143" s="7">
        <v>1.6E-2</v>
      </c>
      <c r="P2143" s="10" t="str" cm="1">
        <f t="array" ref="P2143">INDEX(Rangos!$E$3:$E$16,MATCH(1,(Dumpadas[[#This Row],[ley]]&gt;=Rangos!$B$3:$B$16)*(Dumpadas[[#This Row],[ley]]&lt;=Rangos!$C$3:$C$16),0))</f>
        <v>F</v>
      </c>
      <c r="R2143" s="769"/>
      <c r="S2143" s="769" t="s">
        <v>3230</v>
      </c>
      <c r="T2143" s="369">
        <v>1</v>
      </c>
      <c r="U2143" s="369">
        <v>3.2</v>
      </c>
      <c r="V2143" s="10">
        <v>1.04E-2</v>
      </c>
      <c r="Y2143" s="769"/>
      <c r="Z2143" s="769" t="s">
        <v>3230</v>
      </c>
      <c r="AA2143" s="369">
        <v>1</v>
      </c>
      <c r="AB2143" s="369">
        <v>3.2</v>
      </c>
      <c r="AC2143" s="10">
        <v>1.04E-2</v>
      </c>
      <c r="AD2143" s="10">
        <v>1.04E-2</v>
      </c>
    </row>
    <row r="2144" spans="2:30">
      <c r="B2144" s="720"/>
      <c r="C2144" s="773" t="s">
        <v>3803</v>
      </c>
      <c r="D2144" s="773" t="s">
        <v>3792</v>
      </c>
      <c r="E2144" s="386">
        <v>2147</v>
      </c>
      <c r="F2144" s="410" t="str">
        <f>Dumpadas[[#This Row],[punto]] &amp; " "&amp;Dumpadas[[#This Row],[jornada]]&amp;" " &amp; Dumpadas[[#This Row],[N°Acop]] &amp; " " &amp; TEXT(Dumpadas[[#This Row],[fecha ]], "dd-mm-yyyy")</f>
        <v>NIVEL 974 M4 7S L31 AM 2147 08-06-2026</v>
      </c>
      <c r="G2144" s="720" t="s">
        <v>14</v>
      </c>
      <c r="H2144" s="5">
        <v>46181</v>
      </c>
      <c r="I2144" s="720">
        <v>3.2</v>
      </c>
      <c r="J2144" s="8">
        <v>1.7899999999999999E-2</v>
      </c>
      <c r="K2144" s="8">
        <f>+IF(Dumpadas[[#This Row],[ley]]&gt;0.03,0.03,Dumpadas[[#This Row],[ley]])</f>
        <v>1.7899999999999999E-2</v>
      </c>
      <c r="L2144" s="427"/>
      <c r="M2144" s="386">
        <v>29233</v>
      </c>
      <c r="N2144" s="386"/>
      <c r="O2144" s="7">
        <v>1.6E-2</v>
      </c>
      <c r="P2144" s="10" t="str" cm="1">
        <f t="array" ref="P2144">INDEX(Rangos!$E$3:$E$16,MATCH(1,(Dumpadas[[#This Row],[ley]]&gt;=Rangos!$B$3:$B$16)*(Dumpadas[[#This Row],[ley]]&lt;=Rangos!$C$3:$C$16),0))</f>
        <v>G</v>
      </c>
      <c r="R2144" s="769"/>
      <c r="S2144" s="769" t="s">
        <v>3231</v>
      </c>
      <c r="T2144" s="369">
        <v>1</v>
      </c>
      <c r="U2144" s="369">
        <v>3.2</v>
      </c>
      <c r="V2144" s="10">
        <v>1.1299999999999999E-2</v>
      </c>
      <c r="Y2144" s="769"/>
      <c r="Z2144" s="769" t="s">
        <v>3231</v>
      </c>
      <c r="AA2144" s="369">
        <v>1</v>
      </c>
      <c r="AB2144" s="369">
        <v>3.2</v>
      </c>
      <c r="AC2144" s="10">
        <v>1.1299999999999999E-2</v>
      </c>
      <c r="AD2144" s="10">
        <v>1.1299999999999999E-2</v>
      </c>
    </row>
    <row r="2145" spans="2:30">
      <c r="B2145" s="720"/>
      <c r="C2145" s="773" t="s">
        <v>3803</v>
      </c>
      <c r="D2145" s="773" t="s">
        <v>3792</v>
      </c>
      <c r="E2145" s="386">
        <v>2148</v>
      </c>
      <c r="F2145" s="410" t="str">
        <f>Dumpadas[[#This Row],[punto]] &amp; " "&amp;Dumpadas[[#This Row],[jornada]]&amp;" " &amp; Dumpadas[[#This Row],[N°Acop]] &amp; " " &amp; TEXT(Dumpadas[[#This Row],[fecha ]], "dd-mm-yyyy")</f>
        <v>NIVEL 974 M4 7S L31 AM 2148 08-06-2026</v>
      </c>
      <c r="G2145" s="720" t="s">
        <v>14</v>
      </c>
      <c r="H2145" s="5">
        <v>46181</v>
      </c>
      <c r="I2145" s="720">
        <v>3.2</v>
      </c>
      <c r="J2145" s="8">
        <v>1.3299999999999999E-2</v>
      </c>
      <c r="K2145" s="8">
        <f>+IF(Dumpadas[[#This Row],[ley]]&gt;0.03,0.03,Dumpadas[[#This Row],[ley]])</f>
        <v>1.3299999999999999E-2</v>
      </c>
      <c r="L2145" s="427"/>
      <c r="M2145" s="386">
        <v>29233</v>
      </c>
      <c r="N2145" s="386"/>
      <c r="O2145" s="7">
        <v>1.6E-2</v>
      </c>
      <c r="P2145" s="10" t="str" cm="1">
        <f t="array" ref="P2145">INDEX(Rangos!$E$3:$E$16,MATCH(1,(Dumpadas[[#This Row],[ley]]&gt;=Rangos!$B$3:$B$16)*(Dumpadas[[#This Row],[ley]]&lt;=Rangos!$C$3:$C$16),0))</f>
        <v>D</v>
      </c>
      <c r="R2145" s="769"/>
      <c r="S2145" s="769" t="s">
        <v>3232</v>
      </c>
      <c r="T2145" s="369">
        <v>1</v>
      </c>
      <c r="U2145" s="369">
        <v>3.2</v>
      </c>
      <c r="V2145" s="10">
        <v>1.38E-2</v>
      </c>
      <c r="Y2145" s="769"/>
      <c r="Z2145" s="769" t="s">
        <v>3232</v>
      </c>
      <c r="AA2145" s="369">
        <v>1</v>
      </c>
      <c r="AB2145" s="369">
        <v>3.2</v>
      </c>
      <c r="AC2145" s="10">
        <v>1.38E-2</v>
      </c>
      <c r="AD2145" s="10">
        <v>1.38E-2</v>
      </c>
    </row>
    <row r="2146" spans="2:30">
      <c r="B2146" s="535"/>
      <c r="C2146" s="535" t="s">
        <v>3817</v>
      </c>
      <c r="D2146" s="535" t="s">
        <v>3792</v>
      </c>
      <c r="E2146" s="535">
        <v>2149</v>
      </c>
      <c r="F2146" s="537" t="str">
        <f>Dumpadas[[#This Row],[punto]] &amp; " "&amp;Dumpadas[[#This Row],[jornada]]&amp;" " &amp; Dumpadas[[#This Row],[N°Acop]] &amp; " " &amp; TEXT(Dumpadas[[#This Row],[fecha ]], "dd-mm-yyyy")</f>
        <v>NIVEL 974 M4 6N L33 AM 2149 06-06-2026</v>
      </c>
      <c r="G2146" s="535" t="s">
        <v>14</v>
      </c>
      <c r="H2146" s="538">
        <v>46179</v>
      </c>
      <c r="I2146" s="535">
        <v>3.2</v>
      </c>
      <c r="J2146" s="539">
        <v>1.4500000000000001E-2</v>
      </c>
      <c r="K2146" s="539">
        <f>+IF(Dumpadas[[#This Row],[ley]]&gt;0.03,0.03,Dumpadas[[#This Row],[ley]])</f>
        <v>1.4500000000000001E-2</v>
      </c>
      <c r="L2146" s="539"/>
      <c r="M2146" s="535">
        <v>29234</v>
      </c>
      <c r="N2146" s="535"/>
      <c r="O2146" s="539">
        <v>1.7000000000000001E-2</v>
      </c>
      <c r="P2146" s="540" t="str" cm="1">
        <f t="array" ref="P2146">INDEX(Rangos!$E$3:$E$16,MATCH(1,(Dumpadas[[#This Row],[ley]]&gt;=Rangos!$B$3:$B$16)*(Dumpadas[[#This Row],[ley]]&lt;=Rangos!$C$3:$C$16),0))</f>
        <v>E</v>
      </c>
      <c r="R2146" s="769"/>
      <c r="S2146" s="769" t="s">
        <v>3233</v>
      </c>
      <c r="T2146" s="369">
        <v>1</v>
      </c>
      <c r="U2146" s="369">
        <v>3.2</v>
      </c>
      <c r="V2146" s="10">
        <v>2.0799999999999999E-2</v>
      </c>
      <c r="Y2146" s="769"/>
      <c r="Z2146" s="769" t="s">
        <v>3233</v>
      </c>
      <c r="AA2146" s="369">
        <v>1</v>
      </c>
      <c r="AB2146" s="369">
        <v>3.2</v>
      </c>
      <c r="AC2146" s="10">
        <v>2.0799999999999999E-2</v>
      </c>
      <c r="AD2146" s="10">
        <v>2.0799999999999999E-2</v>
      </c>
    </row>
    <row r="2147" spans="2:30">
      <c r="B2147" s="535"/>
      <c r="C2147" s="535" t="s">
        <v>3817</v>
      </c>
      <c r="D2147" s="535" t="s">
        <v>3792</v>
      </c>
      <c r="E2147" s="535">
        <v>2150</v>
      </c>
      <c r="F2147" s="537" t="str">
        <f>Dumpadas[[#This Row],[punto]] &amp; " "&amp;Dumpadas[[#This Row],[jornada]]&amp;" " &amp; Dumpadas[[#This Row],[N°Acop]] &amp; " " &amp; TEXT(Dumpadas[[#This Row],[fecha ]], "dd-mm-yyyy")</f>
        <v>NIVEL 974 M4 6N L33 AM 2150 06-06-2026</v>
      </c>
      <c r="G2147" s="535" t="s">
        <v>14</v>
      </c>
      <c r="H2147" s="538">
        <v>46179</v>
      </c>
      <c r="I2147" s="535">
        <v>3.2</v>
      </c>
      <c r="J2147" s="539">
        <v>1.4E-2</v>
      </c>
      <c r="K2147" s="539">
        <f>+IF(Dumpadas[[#This Row],[ley]]&gt;0.03,0.03,Dumpadas[[#This Row],[ley]])</f>
        <v>1.4E-2</v>
      </c>
      <c r="L2147" s="539"/>
      <c r="M2147" s="535">
        <v>29234</v>
      </c>
      <c r="N2147" s="535"/>
      <c r="O2147" s="539">
        <v>1.7000000000000001E-2</v>
      </c>
      <c r="P2147" s="540" t="str" cm="1">
        <f t="array" ref="P2147">INDEX(Rangos!$E$3:$E$16,MATCH(1,(Dumpadas[[#This Row],[ley]]&gt;=Rangos!$B$3:$B$16)*(Dumpadas[[#This Row],[ley]]&lt;=Rangos!$C$3:$C$16),0))</f>
        <v>E</v>
      </c>
      <c r="R2147" s="769"/>
      <c r="S2147" s="769" t="s">
        <v>3234</v>
      </c>
      <c r="T2147" s="369">
        <v>1</v>
      </c>
      <c r="U2147" s="369">
        <v>3.2</v>
      </c>
      <c r="V2147" s="10">
        <v>1.4200000000000001E-2</v>
      </c>
      <c r="Y2147" s="769"/>
      <c r="Z2147" s="769" t="s">
        <v>3234</v>
      </c>
      <c r="AA2147" s="369">
        <v>1</v>
      </c>
      <c r="AB2147" s="369">
        <v>3.2</v>
      </c>
      <c r="AC2147" s="10">
        <v>1.4200000000000001E-2</v>
      </c>
      <c r="AD2147" s="10">
        <v>1.4200000000000001E-2</v>
      </c>
    </row>
    <row r="2148" spans="2:30">
      <c r="B2148" s="535"/>
      <c r="C2148" s="535" t="s">
        <v>3817</v>
      </c>
      <c r="D2148" s="535" t="s">
        <v>3792</v>
      </c>
      <c r="E2148" s="535">
        <v>2151</v>
      </c>
      <c r="F2148" s="537" t="str">
        <f>Dumpadas[[#This Row],[punto]] &amp; " "&amp;Dumpadas[[#This Row],[jornada]]&amp;" " &amp; Dumpadas[[#This Row],[N°Acop]] &amp; " " &amp; TEXT(Dumpadas[[#This Row],[fecha ]], "dd-mm-yyyy")</f>
        <v>NIVEL 974 M4 6N L33 AM 2151 06-06-2026</v>
      </c>
      <c r="G2148" s="535" t="s">
        <v>14</v>
      </c>
      <c r="H2148" s="538">
        <v>46179</v>
      </c>
      <c r="I2148" s="535">
        <v>3.2</v>
      </c>
      <c r="J2148" s="539">
        <v>1.9900000000000001E-2</v>
      </c>
      <c r="K2148" s="539">
        <f>+IF(Dumpadas[[#This Row],[ley]]&gt;0.03,0.03,Dumpadas[[#This Row],[ley]])</f>
        <v>1.9900000000000001E-2</v>
      </c>
      <c r="L2148" s="539"/>
      <c r="M2148" s="535">
        <v>29234</v>
      </c>
      <c r="N2148" s="535"/>
      <c r="O2148" s="539">
        <v>1.7000000000000001E-2</v>
      </c>
      <c r="P2148" s="540" t="str" cm="1">
        <f t="array" ref="P2148">INDEX(Rangos!$E$3:$E$16,MATCH(1,(Dumpadas[[#This Row],[ley]]&gt;=Rangos!$B$3:$B$16)*(Dumpadas[[#This Row],[ley]]&lt;=Rangos!$C$3:$C$16),0))</f>
        <v>H</v>
      </c>
      <c r="R2148" s="769"/>
      <c r="S2148" s="769" t="s">
        <v>3235</v>
      </c>
      <c r="T2148" s="369">
        <v>1</v>
      </c>
      <c r="U2148" s="369">
        <v>3.2</v>
      </c>
      <c r="V2148" s="10">
        <v>9.9000000000000008E-3</v>
      </c>
      <c r="Y2148" s="769"/>
      <c r="Z2148" s="769" t="s">
        <v>3235</v>
      </c>
      <c r="AA2148" s="369">
        <v>1</v>
      </c>
      <c r="AB2148" s="369">
        <v>3.2</v>
      </c>
      <c r="AC2148" s="10">
        <v>9.9000000000000008E-3</v>
      </c>
      <c r="AD2148" s="10">
        <v>9.9000000000000008E-3</v>
      </c>
    </row>
    <row r="2149" spans="2:30">
      <c r="B2149" s="535"/>
      <c r="C2149" s="535" t="s">
        <v>3817</v>
      </c>
      <c r="D2149" s="535" t="s">
        <v>3792</v>
      </c>
      <c r="E2149" s="535">
        <v>2152</v>
      </c>
      <c r="F2149" s="537" t="str">
        <f>Dumpadas[[#This Row],[punto]] &amp; " "&amp;Dumpadas[[#This Row],[jornada]]&amp;" " &amp; Dumpadas[[#This Row],[N°Acop]] &amp; " " &amp; TEXT(Dumpadas[[#This Row],[fecha ]], "dd-mm-yyyy")</f>
        <v>NIVEL 974 M4 6N L33 AM 2152 06-06-2026</v>
      </c>
      <c r="G2149" s="535" t="s">
        <v>14</v>
      </c>
      <c r="H2149" s="538">
        <v>46179</v>
      </c>
      <c r="I2149" s="535">
        <v>3.2</v>
      </c>
      <c r="J2149" s="539">
        <v>1.7899999999999999E-2</v>
      </c>
      <c r="K2149" s="539">
        <f>+IF(Dumpadas[[#This Row],[ley]]&gt;0.03,0.03,Dumpadas[[#This Row],[ley]])</f>
        <v>1.7899999999999999E-2</v>
      </c>
      <c r="L2149" s="539"/>
      <c r="M2149" s="535">
        <v>29234</v>
      </c>
      <c r="N2149" s="535"/>
      <c r="O2149" s="539">
        <v>1.7000000000000001E-2</v>
      </c>
      <c r="P2149" s="540" t="str" cm="1">
        <f t="array" ref="P2149">INDEX(Rangos!$E$3:$E$16,MATCH(1,(Dumpadas[[#This Row],[ley]]&gt;=Rangos!$B$3:$B$16)*(Dumpadas[[#This Row],[ley]]&lt;=Rangos!$C$3:$C$16),0))</f>
        <v>G</v>
      </c>
      <c r="R2149" s="769"/>
      <c r="S2149" s="769" t="s">
        <v>3236</v>
      </c>
      <c r="T2149" s="369">
        <v>1</v>
      </c>
      <c r="U2149" s="369">
        <v>3.2</v>
      </c>
      <c r="V2149" s="10">
        <v>1.4200000000000001E-2</v>
      </c>
      <c r="Y2149" s="769"/>
      <c r="Z2149" s="769" t="s">
        <v>3236</v>
      </c>
      <c r="AA2149" s="369">
        <v>1</v>
      </c>
      <c r="AB2149" s="369">
        <v>3.2</v>
      </c>
      <c r="AC2149" s="10">
        <v>1.4200000000000001E-2</v>
      </c>
      <c r="AD2149" s="10">
        <v>1.4200000000000001E-2</v>
      </c>
    </row>
    <row r="2150" spans="2:30">
      <c r="B2150" s="535"/>
      <c r="C2150" s="535" t="s">
        <v>3817</v>
      </c>
      <c r="D2150" s="535" t="s">
        <v>3792</v>
      </c>
      <c r="E2150" s="535">
        <v>2153</v>
      </c>
      <c r="F2150" s="537" t="str">
        <f>Dumpadas[[#This Row],[punto]] &amp; " "&amp;Dumpadas[[#This Row],[jornada]]&amp;" " &amp; Dumpadas[[#This Row],[N°Acop]] &amp; " " &amp; TEXT(Dumpadas[[#This Row],[fecha ]], "dd-mm-yyyy")</f>
        <v>NIVEL 974 M4 6N L33 AM 2153 06-06-2026</v>
      </c>
      <c r="G2150" s="535" t="s">
        <v>14</v>
      </c>
      <c r="H2150" s="538">
        <v>46179</v>
      </c>
      <c r="I2150" s="535">
        <v>3.2</v>
      </c>
      <c r="J2150" s="539">
        <v>1.6299999999999999E-2</v>
      </c>
      <c r="K2150" s="539">
        <f>+IF(Dumpadas[[#This Row],[ley]]&gt;0.03,0.03,Dumpadas[[#This Row],[ley]])</f>
        <v>1.6299999999999999E-2</v>
      </c>
      <c r="L2150" s="539"/>
      <c r="M2150" s="535">
        <v>29234</v>
      </c>
      <c r="N2150" s="535"/>
      <c r="O2150" s="539">
        <v>1.7000000000000001E-2</v>
      </c>
      <c r="P2150" s="540" t="str" cm="1">
        <f t="array" ref="P2150">INDEX(Rangos!$E$3:$E$16,MATCH(1,(Dumpadas[[#This Row],[ley]]&gt;=Rangos!$B$3:$B$16)*(Dumpadas[[#This Row],[ley]]&lt;=Rangos!$C$3:$C$16),0))</f>
        <v>F</v>
      </c>
      <c r="R2150" s="769"/>
      <c r="S2150" s="769" t="s">
        <v>3237</v>
      </c>
      <c r="T2150" s="369">
        <v>1</v>
      </c>
      <c r="U2150" s="369">
        <v>3.2</v>
      </c>
      <c r="V2150" s="10">
        <v>1.2800000000000001E-2</v>
      </c>
      <c r="Y2150" s="769"/>
      <c r="Z2150" s="769" t="s">
        <v>3237</v>
      </c>
      <c r="AA2150" s="369">
        <v>1</v>
      </c>
      <c r="AB2150" s="369">
        <v>3.2</v>
      </c>
      <c r="AC2150" s="10">
        <v>1.2800000000000001E-2</v>
      </c>
      <c r="AD2150" s="10">
        <v>1.2800000000000001E-2</v>
      </c>
    </row>
    <row r="2151" spans="2:30">
      <c r="B2151" s="535"/>
      <c r="C2151" s="535" t="s">
        <v>3817</v>
      </c>
      <c r="D2151" s="535" t="s">
        <v>3792</v>
      </c>
      <c r="E2151" s="535">
        <v>2154</v>
      </c>
      <c r="F2151" s="537" t="str">
        <f>Dumpadas[[#This Row],[punto]] &amp; " "&amp;Dumpadas[[#This Row],[jornada]]&amp;" " &amp; Dumpadas[[#This Row],[N°Acop]] &amp; " " &amp; TEXT(Dumpadas[[#This Row],[fecha ]], "dd-mm-yyyy")</f>
        <v>NIVEL 974 M4 6N L33 AM 2154 06-06-2026</v>
      </c>
      <c r="G2151" s="535" t="s">
        <v>14</v>
      </c>
      <c r="H2151" s="538">
        <v>46179</v>
      </c>
      <c r="I2151" s="535">
        <v>3.2</v>
      </c>
      <c r="J2151" s="539">
        <v>1.8499999999999999E-2</v>
      </c>
      <c r="K2151" s="539">
        <f>+IF(Dumpadas[[#This Row],[ley]]&gt;0.03,0.03,Dumpadas[[#This Row],[ley]])</f>
        <v>1.8499999999999999E-2</v>
      </c>
      <c r="L2151" s="539"/>
      <c r="M2151" s="535">
        <v>29234</v>
      </c>
      <c r="N2151" s="535"/>
      <c r="O2151" s="539">
        <v>1.7000000000000001E-2</v>
      </c>
      <c r="P2151" s="540" t="str" cm="1">
        <f t="array" ref="P2151">INDEX(Rangos!$E$3:$E$16,MATCH(1,(Dumpadas[[#This Row],[ley]]&gt;=Rangos!$B$3:$B$16)*(Dumpadas[[#This Row],[ley]]&lt;=Rangos!$C$3:$C$16),0))</f>
        <v>G</v>
      </c>
      <c r="R2151" s="769"/>
      <c r="S2151" s="769" t="s">
        <v>3238</v>
      </c>
      <c r="T2151" s="369">
        <v>1</v>
      </c>
      <c r="U2151" s="369">
        <v>3.2</v>
      </c>
      <c r="V2151" s="10">
        <v>9.4999999999999998E-3</v>
      </c>
      <c r="Y2151" s="769"/>
      <c r="Z2151" s="769" t="s">
        <v>3238</v>
      </c>
      <c r="AA2151" s="369">
        <v>1</v>
      </c>
      <c r="AB2151" s="369">
        <v>3.2</v>
      </c>
      <c r="AC2151" s="10">
        <v>9.4999999999999998E-3</v>
      </c>
      <c r="AD2151" s="10">
        <v>9.4999999999999998E-3</v>
      </c>
    </row>
    <row r="2152" spans="2:30">
      <c r="B2152" s="535"/>
      <c r="C2152" s="535" t="s">
        <v>3817</v>
      </c>
      <c r="D2152" s="535" t="s">
        <v>3792</v>
      </c>
      <c r="E2152" s="535">
        <v>2155</v>
      </c>
      <c r="F2152" s="537" t="str">
        <f>Dumpadas[[#This Row],[punto]] &amp; " "&amp;Dumpadas[[#This Row],[jornada]]&amp;" " &amp; Dumpadas[[#This Row],[N°Acop]] &amp; " " &amp; TEXT(Dumpadas[[#This Row],[fecha ]], "dd-mm-yyyy")</f>
        <v>NIVEL 974 M4 6N L33 AM 2155 06-06-2026</v>
      </c>
      <c r="G2152" s="535" t="s">
        <v>14</v>
      </c>
      <c r="H2152" s="538">
        <v>46179</v>
      </c>
      <c r="I2152" s="535">
        <v>3.2</v>
      </c>
      <c r="J2152" s="539">
        <v>1.2699999999999999E-2</v>
      </c>
      <c r="K2152" s="539">
        <f>+IF(Dumpadas[[#This Row],[ley]]&gt;0.03,0.03,Dumpadas[[#This Row],[ley]])</f>
        <v>1.2699999999999999E-2</v>
      </c>
      <c r="L2152" s="539"/>
      <c r="M2152" s="535">
        <v>29234</v>
      </c>
      <c r="N2152" s="535"/>
      <c r="O2152" s="539">
        <v>1.7000000000000001E-2</v>
      </c>
      <c r="P2152" s="540" t="str" cm="1">
        <f t="array" ref="P2152">INDEX(Rangos!$E$3:$E$16,MATCH(1,(Dumpadas[[#This Row],[ley]]&gt;=Rangos!$B$3:$B$16)*(Dumpadas[[#This Row],[ley]]&lt;=Rangos!$C$3:$C$16),0))</f>
        <v>D</v>
      </c>
      <c r="R2152" s="769"/>
      <c r="S2152" s="769" t="s">
        <v>3239</v>
      </c>
      <c r="T2152" s="369">
        <v>1</v>
      </c>
      <c r="U2152" s="369">
        <v>3.2</v>
      </c>
      <c r="V2152" s="10">
        <v>8.8999999999999999E-3</v>
      </c>
      <c r="Y2152" s="769"/>
      <c r="Z2152" s="769" t="s">
        <v>3239</v>
      </c>
      <c r="AA2152" s="369">
        <v>1</v>
      </c>
      <c r="AB2152" s="369">
        <v>3.2</v>
      </c>
      <c r="AC2152" s="10">
        <v>8.8999999999999999E-3</v>
      </c>
      <c r="AD2152" s="10">
        <v>8.8999999999999999E-3</v>
      </c>
    </row>
    <row r="2153" spans="2:30">
      <c r="B2153" s="535"/>
      <c r="C2153" s="535" t="s">
        <v>3817</v>
      </c>
      <c r="D2153" s="535" t="s">
        <v>3792</v>
      </c>
      <c r="E2153" s="535">
        <v>2156</v>
      </c>
      <c r="F2153" s="537" t="str">
        <f>Dumpadas[[#This Row],[punto]] &amp; " "&amp;Dumpadas[[#This Row],[jornada]]&amp;" " &amp; Dumpadas[[#This Row],[N°Acop]] &amp; " " &amp; TEXT(Dumpadas[[#This Row],[fecha ]], "dd-mm-yyyy")</f>
        <v>NIVEL 974 M4 6N L33 AM 2156 06-06-2026</v>
      </c>
      <c r="G2153" s="535" t="s">
        <v>14</v>
      </c>
      <c r="H2153" s="538">
        <v>46179</v>
      </c>
      <c r="I2153" s="535">
        <v>3.2</v>
      </c>
      <c r="J2153" s="539">
        <v>2.12E-2</v>
      </c>
      <c r="K2153" s="539">
        <f>+IF(Dumpadas[[#This Row],[ley]]&gt;0.03,0.03,Dumpadas[[#This Row],[ley]])</f>
        <v>2.12E-2</v>
      </c>
      <c r="L2153" s="539"/>
      <c r="M2153" s="535">
        <v>29234</v>
      </c>
      <c r="N2153" s="535"/>
      <c r="O2153" s="539">
        <v>1.7000000000000001E-2</v>
      </c>
      <c r="P2153" s="540" t="str" cm="1">
        <f t="array" ref="P2153">INDEX(Rangos!$E$3:$E$16,MATCH(1,(Dumpadas[[#This Row],[ley]]&gt;=Rangos!$B$3:$B$16)*(Dumpadas[[#This Row],[ley]]&lt;=Rangos!$C$3:$C$16),0))</f>
        <v>I</v>
      </c>
      <c r="R2153" s="769"/>
      <c r="S2153" s="769" t="s">
        <v>3240</v>
      </c>
      <c r="T2153" s="369">
        <v>1</v>
      </c>
      <c r="U2153" s="369">
        <v>3.2</v>
      </c>
      <c r="V2153" s="10">
        <v>1.2999999999999999E-2</v>
      </c>
      <c r="Y2153" s="769"/>
      <c r="Z2153" s="769" t="s">
        <v>3240</v>
      </c>
      <c r="AA2153" s="369">
        <v>1</v>
      </c>
      <c r="AB2153" s="369">
        <v>3.2</v>
      </c>
      <c r="AC2153" s="10">
        <v>1.2999999999999999E-2</v>
      </c>
      <c r="AD2153" s="10">
        <v>1.2999999999999999E-2</v>
      </c>
    </row>
    <row r="2154" spans="2:30">
      <c r="B2154" s="535"/>
      <c r="C2154" s="535" t="s">
        <v>3817</v>
      </c>
      <c r="D2154" s="535" t="s">
        <v>3792</v>
      </c>
      <c r="E2154" s="535">
        <v>2157</v>
      </c>
      <c r="F2154" s="537" t="str">
        <f>Dumpadas[[#This Row],[punto]] &amp; " "&amp;Dumpadas[[#This Row],[jornada]]&amp;" " &amp; Dumpadas[[#This Row],[N°Acop]] &amp; " " &amp; TEXT(Dumpadas[[#This Row],[fecha ]], "dd-mm-yyyy")</f>
        <v>NIVEL 974 M4 6N L33 AM 2157 06-06-2026</v>
      </c>
      <c r="G2154" s="535" t="s">
        <v>14</v>
      </c>
      <c r="H2154" s="538">
        <v>46179</v>
      </c>
      <c r="I2154" s="535">
        <v>3.2</v>
      </c>
      <c r="J2154" s="539">
        <v>1.43E-2</v>
      </c>
      <c r="K2154" s="539">
        <f>+IF(Dumpadas[[#This Row],[ley]]&gt;0.03,0.03,Dumpadas[[#This Row],[ley]])</f>
        <v>1.43E-2</v>
      </c>
      <c r="L2154" s="539"/>
      <c r="M2154" s="535">
        <v>29234</v>
      </c>
      <c r="N2154" s="535"/>
      <c r="O2154" s="539">
        <v>1.7000000000000001E-2</v>
      </c>
      <c r="P2154" s="540" t="str" cm="1">
        <f t="array" ref="P2154">INDEX(Rangos!$E$3:$E$16,MATCH(1,(Dumpadas[[#This Row],[ley]]&gt;=Rangos!$B$3:$B$16)*(Dumpadas[[#This Row],[ley]]&lt;=Rangos!$C$3:$C$16),0))</f>
        <v>E</v>
      </c>
      <c r="R2154" s="769"/>
      <c r="S2154" s="769" t="s">
        <v>3241</v>
      </c>
      <c r="T2154" s="369">
        <v>1</v>
      </c>
      <c r="U2154" s="369">
        <v>3.2</v>
      </c>
      <c r="V2154" s="10">
        <v>1.3100000000000001E-2</v>
      </c>
      <c r="Y2154" s="769"/>
      <c r="Z2154" s="769" t="s">
        <v>3241</v>
      </c>
      <c r="AA2154" s="369">
        <v>1</v>
      </c>
      <c r="AB2154" s="369">
        <v>3.2</v>
      </c>
      <c r="AC2154" s="10">
        <v>1.3100000000000001E-2</v>
      </c>
      <c r="AD2154" s="10">
        <v>1.3100000000000001E-2</v>
      </c>
    </row>
    <row r="2155" spans="2:30">
      <c r="B2155" s="720"/>
      <c r="C2155" s="773" t="s">
        <v>3803</v>
      </c>
      <c r="D2155" s="773" t="s">
        <v>3792</v>
      </c>
      <c r="E2155" s="386">
        <v>2158</v>
      </c>
      <c r="F2155" s="410" t="str">
        <f>Dumpadas[[#This Row],[punto]] &amp; " "&amp;Dumpadas[[#This Row],[jornada]]&amp;" " &amp; Dumpadas[[#This Row],[N°Acop]] &amp; " " &amp; TEXT(Dumpadas[[#This Row],[fecha ]], "dd-mm-yyyy")</f>
        <v>NIVEL 974 M4 7S L31 AM 2158 06-06-2026</v>
      </c>
      <c r="G2155" s="720" t="s">
        <v>14</v>
      </c>
      <c r="H2155" s="5">
        <v>46179</v>
      </c>
      <c r="I2155" s="720">
        <v>3.2</v>
      </c>
      <c r="J2155" s="8">
        <v>1.2699999999999999E-2</v>
      </c>
      <c r="K2155" s="8">
        <f>+IF(Dumpadas[[#This Row],[ley]]&gt;0.03,0.03,Dumpadas[[#This Row],[ley]])</f>
        <v>1.2699999999999999E-2</v>
      </c>
      <c r="L2155" s="427"/>
      <c r="M2155" s="386">
        <v>29235</v>
      </c>
      <c r="N2155" s="386"/>
      <c r="O2155" s="7">
        <v>1.6E-2</v>
      </c>
      <c r="P2155" s="10" t="str" cm="1">
        <f t="array" ref="P2155">INDEX(Rangos!$E$3:$E$16,MATCH(1,(Dumpadas[[#This Row],[ley]]&gt;=Rangos!$B$3:$B$16)*(Dumpadas[[#This Row],[ley]]&lt;=Rangos!$C$3:$C$16),0))</f>
        <v>D</v>
      </c>
      <c r="R2155" s="769"/>
      <c r="S2155" s="769" t="s">
        <v>3242</v>
      </c>
      <c r="T2155" s="369">
        <v>1</v>
      </c>
      <c r="U2155" s="369">
        <v>3.2</v>
      </c>
      <c r="V2155" s="10">
        <v>1.54E-2</v>
      </c>
      <c r="Y2155" s="769"/>
      <c r="Z2155" s="769" t="s">
        <v>3242</v>
      </c>
      <c r="AA2155" s="369">
        <v>1</v>
      </c>
      <c r="AB2155" s="369">
        <v>3.2</v>
      </c>
      <c r="AC2155" s="10">
        <v>1.54E-2</v>
      </c>
      <c r="AD2155" s="10">
        <v>1.54E-2</v>
      </c>
    </row>
    <row r="2156" spans="2:30">
      <c r="B2156" s="720"/>
      <c r="C2156" s="773" t="s">
        <v>3803</v>
      </c>
      <c r="D2156" s="773" t="s">
        <v>3792</v>
      </c>
      <c r="E2156" s="386">
        <v>2159</v>
      </c>
      <c r="F2156" s="410" t="str">
        <f>Dumpadas[[#This Row],[punto]] &amp; " "&amp;Dumpadas[[#This Row],[jornada]]&amp;" " &amp; Dumpadas[[#This Row],[N°Acop]] &amp; " " &amp; TEXT(Dumpadas[[#This Row],[fecha ]], "dd-mm-yyyy")</f>
        <v>NIVEL 974 M4 7S L31 AM 2159 06-06-2026</v>
      </c>
      <c r="G2156" s="720" t="s">
        <v>14</v>
      </c>
      <c r="H2156" s="5">
        <v>46179</v>
      </c>
      <c r="I2156" s="720">
        <v>3.2</v>
      </c>
      <c r="J2156" s="8">
        <v>1.2699999999999999E-2</v>
      </c>
      <c r="K2156" s="8">
        <f>+IF(Dumpadas[[#This Row],[ley]]&gt;0.03,0.03,Dumpadas[[#This Row],[ley]])</f>
        <v>1.2699999999999999E-2</v>
      </c>
      <c r="L2156" s="427"/>
      <c r="M2156" s="386">
        <v>29235</v>
      </c>
      <c r="N2156" s="386"/>
      <c r="O2156" s="7">
        <v>1.6E-2</v>
      </c>
      <c r="P2156" s="10" t="str" cm="1">
        <f t="array" ref="P2156">INDEX(Rangos!$E$3:$E$16,MATCH(1,(Dumpadas[[#This Row],[ley]]&gt;=Rangos!$B$3:$B$16)*(Dumpadas[[#This Row],[ley]]&lt;=Rangos!$C$3:$C$16),0))</f>
        <v>D</v>
      </c>
      <c r="R2156" s="769"/>
      <c r="S2156" s="769" t="s">
        <v>3243</v>
      </c>
      <c r="T2156" s="369">
        <v>1</v>
      </c>
      <c r="U2156" s="369">
        <v>3.2</v>
      </c>
      <c r="V2156" s="10">
        <v>1.2999999999999999E-2</v>
      </c>
      <c r="Y2156" s="769"/>
      <c r="Z2156" s="769" t="s">
        <v>3243</v>
      </c>
      <c r="AA2156" s="369">
        <v>1</v>
      </c>
      <c r="AB2156" s="369">
        <v>3.2</v>
      </c>
      <c r="AC2156" s="10">
        <v>1.2999999999999999E-2</v>
      </c>
      <c r="AD2156" s="10">
        <v>1.2999999999999999E-2</v>
      </c>
    </row>
    <row r="2157" spans="2:30">
      <c r="B2157" s="720"/>
      <c r="C2157" s="773" t="s">
        <v>3803</v>
      </c>
      <c r="D2157" s="773" t="s">
        <v>3792</v>
      </c>
      <c r="E2157" s="386">
        <v>2160</v>
      </c>
      <c r="F2157" s="410" t="str">
        <f>Dumpadas[[#This Row],[punto]] &amp; " "&amp;Dumpadas[[#This Row],[jornada]]&amp;" " &amp; Dumpadas[[#This Row],[N°Acop]] &amp; " " &amp; TEXT(Dumpadas[[#This Row],[fecha ]], "dd-mm-yyyy")</f>
        <v>NIVEL 974 M4 7S L31 AM 2160 06-06-2026</v>
      </c>
      <c r="G2157" s="720" t="s">
        <v>14</v>
      </c>
      <c r="H2157" s="5">
        <v>46179</v>
      </c>
      <c r="I2157" s="720">
        <v>3.2</v>
      </c>
      <c r="J2157" s="8">
        <v>1.46E-2</v>
      </c>
      <c r="K2157" s="8">
        <f>+IF(Dumpadas[[#This Row],[ley]]&gt;0.03,0.03,Dumpadas[[#This Row],[ley]])</f>
        <v>1.46E-2</v>
      </c>
      <c r="L2157" s="427"/>
      <c r="M2157" s="386">
        <v>29235</v>
      </c>
      <c r="N2157" s="386"/>
      <c r="O2157" s="7">
        <v>1.6E-2</v>
      </c>
      <c r="P2157" s="10" t="str" cm="1">
        <f t="array" ref="P2157">INDEX(Rangos!$E$3:$E$16,MATCH(1,(Dumpadas[[#This Row],[ley]]&gt;=Rangos!$B$3:$B$16)*(Dumpadas[[#This Row],[ley]]&lt;=Rangos!$C$3:$C$16),0))</f>
        <v>E</v>
      </c>
      <c r="R2157" s="769"/>
      <c r="S2157" s="769" t="s">
        <v>3244</v>
      </c>
      <c r="T2157" s="369">
        <v>1</v>
      </c>
      <c r="U2157" s="369">
        <v>3.2</v>
      </c>
      <c r="V2157" s="10">
        <v>8.3000000000000001E-3</v>
      </c>
      <c r="Y2157" s="769"/>
      <c r="Z2157" s="769" t="s">
        <v>3244</v>
      </c>
      <c r="AA2157" s="369">
        <v>1</v>
      </c>
      <c r="AB2157" s="369">
        <v>3.2</v>
      </c>
      <c r="AC2157" s="10">
        <v>8.3000000000000001E-3</v>
      </c>
      <c r="AD2157" s="10">
        <v>8.3000000000000001E-3</v>
      </c>
    </row>
    <row r="2158" spans="2:30">
      <c r="B2158" s="720"/>
      <c r="C2158" s="773" t="s">
        <v>3803</v>
      </c>
      <c r="D2158" s="773" t="s">
        <v>3792</v>
      </c>
      <c r="E2158" s="386">
        <v>2161</v>
      </c>
      <c r="F2158" s="410" t="str">
        <f>Dumpadas[[#This Row],[punto]] &amp; " "&amp;Dumpadas[[#This Row],[jornada]]&amp;" " &amp; Dumpadas[[#This Row],[N°Acop]] &amp; " " &amp; TEXT(Dumpadas[[#This Row],[fecha ]], "dd-mm-yyyy")</f>
        <v>NIVEL 974 M4 7S L31 AM 2161 06-06-2026</v>
      </c>
      <c r="G2158" s="720" t="s">
        <v>14</v>
      </c>
      <c r="H2158" s="5">
        <v>46179</v>
      </c>
      <c r="I2158" s="720">
        <v>3.2</v>
      </c>
      <c r="J2158" s="8">
        <v>1.15E-2</v>
      </c>
      <c r="K2158" s="8">
        <f>+IF(Dumpadas[[#This Row],[ley]]&gt;0.03,0.03,Dumpadas[[#This Row],[ley]])</f>
        <v>1.15E-2</v>
      </c>
      <c r="L2158" s="427"/>
      <c r="M2158" s="386">
        <v>29235</v>
      </c>
      <c r="N2158" s="386"/>
      <c r="O2158" s="7">
        <v>1.6E-2</v>
      </c>
      <c r="P2158" s="10" t="str" cm="1">
        <f t="array" ref="P2158">INDEX(Rangos!$E$3:$E$16,MATCH(1,(Dumpadas[[#This Row],[ley]]&gt;=Rangos!$B$3:$B$16)*(Dumpadas[[#This Row],[ley]]&lt;=Rangos!$C$3:$C$16),0))</f>
        <v>C</v>
      </c>
      <c r="R2158" s="769"/>
      <c r="S2158" s="769" t="s">
        <v>3245</v>
      </c>
      <c r="T2158" s="369">
        <v>1</v>
      </c>
      <c r="U2158" s="369">
        <v>3.2</v>
      </c>
      <c r="V2158" s="10">
        <v>1.23E-2</v>
      </c>
      <c r="Y2158" s="769"/>
      <c r="Z2158" s="769" t="s">
        <v>3245</v>
      </c>
      <c r="AA2158" s="369">
        <v>1</v>
      </c>
      <c r="AB2158" s="369">
        <v>3.2</v>
      </c>
      <c r="AC2158" s="10">
        <v>1.23E-2</v>
      </c>
      <c r="AD2158" s="10">
        <v>1.23E-2</v>
      </c>
    </row>
    <row r="2159" spans="2:30">
      <c r="B2159" s="720"/>
      <c r="C2159" s="773" t="s">
        <v>3803</v>
      </c>
      <c r="D2159" s="773" t="s">
        <v>3792</v>
      </c>
      <c r="E2159" s="386">
        <v>2162</v>
      </c>
      <c r="F2159" s="410" t="str">
        <f>Dumpadas[[#This Row],[punto]] &amp; " "&amp;Dumpadas[[#This Row],[jornada]]&amp;" " &amp; Dumpadas[[#This Row],[N°Acop]] &amp; " " &amp; TEXT(Dumpadas[[#This Row],[fecha ]], "dd-mm-yyyy")</f>
        <v>NIVEL 974 M4 7S L31 AM 2162 06-06-2026</v>
      </c>
      <c r="G2159" s="720" t="s">
        <v>14</v>
      </c>
      <c r="H2159" s="5">
        <v>46179</v>
      </c>
      <c r="I2159" s="720">
        <v>3.2</v>
      </c>
      <c r="J2159" s="8">
        <v>1.2999999999999999E-2</v>
      </c>
      <c r="K2159" s="8">
        <f>+IF(Dumpadas[[#This Row],[ley]]&gt;0.03,0.03,Dumpadas[[#This Row],[ley]])</f>
        <v>1.2999999999999999E-2</v>
      </c>
      <c r="L2159" s="427"/>
      <c r="M2159" s="386">
        <v>29235</v>
      </c>
      <c r="N2159" s="386"/>
      <c r="O2159" s="7">
        <v>1.6E-2</v>
      </c>
      <c r="P2159" s="10" t="str" cm="1">
        <f t="array" ref="P2159">INDEX(Rangos!$E$3:$E$16,MATCH(1,(Dumpadas[[#This Row],[ley]]&gt;=Rangos!$B$3:$B$16)*(Dumpadas[[#This Row],[ley]]&lt;=Rangos!$C$3:$C$16),0))</f>
        <v>D</v>
      </c>
      <c r="R2159" s="769"/>
      <c r="S2159" s="769" t="s">
        <v>3246</v>
      </c>
      <c r="T2159" s="369">
        <v>1</v>
      </c>
      <c r="U2159" s="369">
        <v>3.2</v>
      </c>
      <c r="V2159" s="10">
        <v>1.3899999999999999E-2</v>
      </c>
      <c r="Y2159" s="769"/>
      <c r="Z2159" s="769" t="s">
        <v>3246</v>
      </c>
      <c r="AA2159" s="369">
        <v>1</v>
      </c>
      <c r="AB2159" s="369">
        <v>3.2</v>
      </c>
      <c r="AC2159" s="10">
        <v>1.3899999999999999E-2</v>
      </c>
      <c r="AD2159" s="10">
        <v>1.3899999999999999E-2</v>
      </c>
    </row>
    <row r="2160" spans="2:30">
      <c r="B2160" s="720"/>
      <c r="C2160" s="773" t="s">
        <v>3803</v>
      </c>
      <c r="D2160" s="773" t="s">
        <v>3792</v>
      </c>
      <c r="E2160" s="386">
        <v>2163</v>
      </c>
      <c r="F2160" s="410" t="str">
        <f>Dumpadas[[#This Row],[punto]] &amp; " "&amp;Dumpadas[[#This Row],[jornada]]&amp;" " &amp; Dumpadas[[#This Row],[N°Acop]] &amp; " " &amp; TEXT(Dumpadas[[#This Row],[fecha ]], "dd-mm-yyyy")</f>
        <v>NIVEL 974 M4 7S L31 AM 2163 06-06-2026</v>
      </c>
      <c r="G2160" s="720" t="s">
        <v>14</v>
      </c>
      <c r="H2160" s="5">
        <v>46179</v>
      </c>
      <c r="I2160" s="720">
        <v>3.2</v>
      </c>
      <c r="J2160" s="8">
        <v>2.1000000000000001E-2</v>
      </c>
      <c r="K2160" s="8">
        <f>+IF(Dumpadas[[#This Row],[ley]]&gt;0.03,0.03,Dumpadas[[#This Row],[ley]])</f>
        <v>2.1000000000000001E-2</v>
      </c>
      <c r="L2160" s="427"/>
      <c r="M2160" s="386">
        <v>29235</v>
      </c>
      <c r="N2160" s="386"/>
      <c r="O2160" s="7">
        <v>1.6E-2</v>
      </c>
      <c r="P2160" s="10" t="str" cm="1">
        <f t="array" ref="P2160">INDEX(Rangos!$E$3:$E$16,MATCH(1,(Dumpadas[[#This Row],[ley]]&gt;=Rangos!$B$3:$B$16)*(Dumpadas[[#This Row],[ley]]&lt;=Rangos!$C$3:$C$16),0))</f>
        <v>I</v>
      </c>
      <c r="R2160" s="769"/>
      <c r="S2160" s="769" t="s">
        <v>3247</v>
      </c>
      <c r="T2160" s="369">
        <v>1</v>
      </c>
      <c r="U2160" s="369">
        <v>3.2</v>
      </c>
      <c r="V2160" s="10">
        <v>8.0000000000000002E-3</v>
      </c>
      <c r="Y2160" s="769"/>
      <c r="Z2160" s="769" t="s">
        <v>3247</v>
      </c>
      <c r="AA2160" s="369">
        <v>1</v>
      </c>
      <c r="AB2160" s="369">
        <v>3.2</v>
      </c>
      <c r="AC2160" s="10">
        <v>8.0000000000000002E-3</v>
      </c>
      <c r="AD2160" s="10">
        <v>8.0000000000000002E-3</v>
      </c>
    </row>
    <row r="2161" spans="2:30">
      <c r="B2161" s="720"/>
      <c r="C2161" s="773" t="s">
        <v>3803</v>
      </c>
      <c r="D2161" s="773" t="s">
        <v>3792</v>
      </c>
      <c r="E2161" s="386">
        <v>2164</v>
      </c>
      <c r="F2161" s="410" t="str">
        <f>Dumpadas[[#This Row],[punto]] &amp; " "&amp;Dumpadas[[#This Row],[jornada]]&amp;" " &amp; Dumpadas[[#This Row],[N°Acop]] &amp; " " &amp; TEXT(Dumpadas[[#This Row],[fecha ]], "dd-mm-yyyy")</f>
        <v>NIVEL 974 M4 7S L31 AM 2164 06-06-2026</v>
      </c>
      <c r="G2161" s="720" t="s">
        <v>14</v>
      </c>
      <c r="H2161" s="5">
        <v>46179</v>
      </c>
      <c r="I2161" s="720">
        <v>3.2</v>
      </c>
      <c r="J2161" s="8">
        <v>1.18E-2</v>
      </c>
      <c r="K2161" s="8">
        <f>+IF(Dumpadas[[#This Row],[ley]]&gt;0.03,0.03,Dumpadas[[#This Row],[ley]])</f>
        <v>1.18E-2</v>
      </c>
      <c r="L2161" s="427"/>
      <c r="M2161" s="386">
        <v>29235</v>
      </c>
      <c r="N2161" s="386"/>
      <c r="O2161" s="7">
        <v>1.6E-2</v>
      </c>
      <c r="P2161" s="10" t="str" cm="1">
        <f t="array" ref="P2161">INDEX(Rangos!$E$3:$E$16,MATCH(1,(Dumpadas[[#This Row],[ley]]&gt;=Rangos!$B$3:$B$16)*(Dumpadas[[#This Row],[ley]]&lt;=Rangos!$C$3:$C$16),0))</f>
        <v>C</v>
      </c>
      <c r="R2161" s="769"/>
      <c r="S2161" s="769" t="s">
        <v>3248</v>
      </c>
      <c r="T2161" s="369">
        <v>1</v>
      </c>
      <c r="U2161" s="369">
        <v>3.2</v>
      </c>
      <c r="V2161" s="10">
        <v>1.38E-2</v>
      </c>
      <c r="Y2161" s="769"/>
      <c r="Z2161" s="769" t="s">
        <v>3248</v>
      </c>
      <c r="AA2161" s="369">
        <v>1</v>
      </c>
      <c r="AB2161" s="369">
        <v>3.2</v>
      </c>
      <c r="AC2161" s="10">
        <v>1.38E-2</v>
      </c>
      <c r="AD2161" s="10">
        <v>1.38E-2</v>
      </c>
    </row>
    <row r="2162" spans="2:30">
      <c r="B2162" s="535"/>
      <c r="C2162" s="535" t="s">
        <v>3803</v>
      </c>
      <c r="D2162" s="535" t="s">
        <v>3792</v>
      </c>
      <c r="E2162" s="535">
        <v>2165</v>
      </c>
      <c r="F2162" s="537" t="str">
        <f>Dumpadas[[#This Row],[punto]] &amp; " "&amp;Dumpadas[[#This Row],[jornada]]&amp;" " &amp; Dumpadas[[#This Row],[N°Acop]] &amp; " " &amp; TEXT(Dumpadas[[#This Row],[fecha ]], "dd-mm-yyyy")</f>
        <v>NIVEL 974 M4 7S L31 AM 2165 06-06-2026</v>
      </c>
      <c r="G2162" s="535" t="s">
        <v>14</v>
      </c>
      <c r="H2162" s="538">
        <v>46179</v>
      </c>
      <c r="I2162" s="535">
        <v>3.2</v>
      </c>
      <c r="J2162" s="539">
        <v>1.44E-2</v>
      </c>
      <c r="K2162" s="539">
        <f>+IF(Dumpadas[[#This Row],[ley]]&gt;0.03,0.03,Dumpadas[[#This Row],[ley]])</f>
        <v>1.44E-2</v>
      </c>
      <c r="L2162" s="539"/>
      <c r="M2162" s="535">
        <v>29237</v>
      </c>
      <c r="N2162" s="535"/>
      <c r="O2162" s="539">
        <v>1.6E-2</v>
      </c>
      <c r="P2162" s="540" t="str" cm="1">
        <f t="array" ref="P2162">INDEX(Rangos!$E$3:$E$16,MATCH(1,(Dumpadas[[#This Row],[ley]]&gt;=Rangos!$B$3:$B$16)*(Dumpadas[[#This Row],[ley]]&lt;=Rangos!$C$3:$C$16),0))</f>
        <v>E</v>
      </c>
      <c r="R2162" s="769"/>
      <c r="S2162" s="769" t="s">
        <v>3249</v>
      </c>
      <c r="T2162" s="369">
        <v>1</v>
      </c>
      <c r="U2162" s="369">
        <v>3.2</v>
      </c>
      <c r="V2162" s="10">
        <v>1.55E-2</v>
      </c>
      <c r="Y2162" s="769"/>
      <c r="Z2162" s="769" t="s">
        <v>3249</v>
      </c>
      <c r="AA2162" s="369">
        <v>1</v>
      </c>
      <c r="AB2162" s="369">
        <v>3.2</v>
      </c>
      <c r="AC2162" s="10">
        <v>1.55E-2</v>
      </c>
      <c r="AD2162" s="10">
        <v>1.55E-2</v>
      </c>
    </row>
    <row r="2163" spans="2:30">
      <c r="B2163" s="720"/>
      <c r="C2163" s="773" t="s">
        <v>3817</v>
      </c>
      <c r="D2163" s="773" t="s">
        <v>3792</v>
      </c>
      <c r="E2163" s="386">
        <v>2166</v>
      </c>
      <c r="F2163" s="410" t="str">
        <f>Dumpadas[[#This Row],[punto]] &amp; " "&amp;Dumpadas[[#This Row],[jornada]]&amp;" " &amp; Dumpadas[[#This Row],[N°Acop]] &amp; " " &amp; TEXT(Dumpadas[[#This Row],[fecha ]], "dd-mm-yyyy")</f>
        <v>NIVEL 974 M4 6N L33 AM 2166 05-06-2026</v>
      </c>
      <c r="G2163" s="720" t="s">
        <v>14</v>
      </c>
      <c r="H2163" s="5">
        <v>46178</v>
      </c>
      <c r="I2163" s="720">
        <v>3.2</v>
      </c>
      <c r="J2163" s="8">
        <v>1.5900000000000001E-2</v>
      </c>
      <c r="K2163" s="8">
        <f>+IF(Dumpadas[[#This Row],[ley]]&gt;0.03,0.03,Dumpadas[[#This Row],[ley]])</f>
        <v>1.5900000000000001E-2</v>
      </c>
      <c r="L2163" s="427"/>
      <c r="M2163" s="386">
        <v>29236</v>
      </c>
      <c r="N2163" s="386"/>
      <c r="O2163" s="7">
        <v>1.6E-2</v>
      </c>
      <c r="P2163" s="10" t="str" cm="1">
        <f t="array" ref="P2163">INDEX(Rangos!$E$3:$E$16,MATCH(1,(Dumpadas[[#This Row],[ley]]&gt;=Rangos!$B$3:$B$16)*(Dumpadas[[#This Row],[ley]]&lt;=Rangos!$C$3:$C$16),0))</f>
        <v>F</v>
      </c>
      <c r="R2163" s="769"/>
      <c r="S2163" s="769" t="s">
        <v>3250</v>
      </c>
      <c r="T2163" s="369">
        <v>1</v>
      </c>
      <c r="U2163" s="369">
        <v>3.2</v>
      </c>
      <c r="V2163" s="10">
        <v>1.0500000000000001E-2</v>
      </c>
      <c r="Y2163" s="769"/>
      <c r="Z2163" s="769" t="s">
        <v>3250</v>
      </c>
      <c r="AA2163" s="369">
        <v>1</v>
      </c>
      <c r="AB2163" s="369">
        <v>3.2</v>
      </c>
      <c r="AC2163" s="10">
        <v>1.0500000000000001E-2</v>
      </c>
      <c r="AD2163" s="10">
        <v>1.0500000000000001E-2</v>
      </c>
    </row>
    <row r="2164" spans="2:30">
      <c r="B2164" s="720"/>
      <c r="C2164" s="773" t="s">
        <v>3817</v>
      </c>
      <c r="D2164" s="773" t="s">
        <v>3792</v>
      </c>
      <c r="E2164" s="386">
        <v>2167</v>
      </c>
      <c r="F2164" s="410" t="str">
        <f>Dumpadas[[#This Row],[punto]] &amp; " "&amp;Dumpadas[[#This Row],[jornada]]&amp;" " &amp; Dumpadas[[#This Row],[N°Acop]] &amp; " " &amp; TEXT(Dumpadas[[#This Row],[fecha ]], "dd-mm-yyyy")</f>
        <v>NIVEL 974 M4 6N L33 AM 2167 05-06-2026</v>
      </c>
      <c r="G2164" s="720" t="s">
        <v>14</v>
      </c>
      <c r="H2164" s="5">
        <v>46178</v>
      </c>
      <c r="I2164" s="720">
        <v>3.2</v>
      </c>
      <c r="J2164" s="8">
        <v>2.01E-2</v>
      </c>
      <c r="K2164" s="8">
        <f>+IF(Dumpadas[[#This Row],[ley]]&gt;0.03,0.03,Dumpadas[[#This Row],[ley]])</f>
        <v>2.01E-2</v>
      </c>
      <c r="L2164" s="427"/>
      <c r="M2164" s="386">
        <v>29236</v>
      </c>
      <c r="N2164" s="386"/>
      <c r="O2164" s="7">
        <v>1.6E-2</v>
      </c>
      <c r="P2164" s="10" t="str" cm="1">
        <f t="array" ref="P2164">INDEX(Rangos!$E$3:$E$16,MATCH(1,(Dumpadas[[#This Row],[ley]]&gt;=Rangos!$B$3:$B$16)*(Dumpadas[[#This Row],[ley]]&lt;=Rangos!$C$3:$C$16),0))</f>
        <v>H</v>
      </c>
      <c r="R2164" s="769"/>
      <c r="S2164" s="769" t="s">
        <v>3251</v>
      </c>
      <c r="T2164" s="369">
        <v>1</v>
      </c>
      <c r="U2164" s="369">
        <v>3.2</v>
      </c>
      <c r="V2164" s="10">
        <v>1.1599999999999999E-2</v>
      </c>
      <c r="Y2164" s="769"/>
      <c r="Z2164" s="769" t="s">
        <v>3251</v>
      </c>
      <c r="AA2164" s="369">
        <v>1</v>
      </c>
      <c r="AB2164" s="369">
        <v>3.2</v>
      </c>
      <c r="AC2164" s="10">
        <v>1.1599999999999999E-2</v>
      </c>
      <c r="AD2164" s="10">
        <v>1.1599999999999999E-2</v>
      </c>
    </row>
    <row r="2165" spans="2:30">
      <c r="B2165" s="720"/>
      <c r="C2165" s="773" t="s">
        <v>3817</v>
      </c>
      <c r="D2165" s="773" t="s">
        <v>3792</v>
      </c>
      <c r="E2165" s="386">
        <v>2168</v>
      </c>
      <c r="F2165" s="410" t="str">
        <f>Dumpadas[[#This Row],[punto]] &amp; " "&amp;Dumpadas[[#This Row],[jornada]]&amp;" " &amp; Dumpadas[[#This Row],[N°Acop]] &amp; " " &amp; TEXT(Dumpadas[[#This Row],[fecha ]], "dd-mm-yyyy")</f>
        <v>NIVEL 974 M4 6N L33 AM 2168 05-06-2026</v>
      </c>
      <c r="G2165" s="720" t="s">
        <v>14</v>
      </c>
      <c r="H2165" s="5">
        <v>46178</v>
      </c>
      <c r="I2165" s="720">
        <v>3.2</v>
      </c>
      <c r="J2165" s="8">
        <v>2.0500000000000001E-2</v>
      </c>
      <c r="K2165" s="8">
        <f>+IF(Dumpadas[[#This Row],[ley]]&gt;0.03,0.03,Dumpadas[[#This Row],[ley]])</f>
        <v>2.0500000000000001E-2</v>
      </c>
      <c r="L2165" s="427"/>
      <c r="M2165" s="386">
        <v>29236</v>
      </c>
      <c r="N2165" s="386"/>
      <c r="O2165" s="7">
        <v>1.6E-2</v>
      </c>
      <c r="P2165" s="10" t="str" cm="1">
        <f t="array" ref="P2165">INDEX(Rangos!$E$3:$E$16,MATCH(1,(Dumpadas[[#This Row],[ley]]&gt;=Rangos!$B$3:$B$16)*(Dumpadas[[#This Row],[ley]]&lt;=Rangos!$C$3:$C$16),0))</f>
        <v>H</v>
      </c>
      <c r="R2165" s="769"/>
      <c r="S2165" s="769" t="s">
        <v>3252</v>
      </c>
      <c r="T2165" s="369">
        <v>1</v>
      </c>
      <c r="U2165" s="369">
        <v>3.2</v>
      </c>
      <c r="V2165" s="10">
        <v>8.3000000000000001E-3</v>
      </c>
      <c r="Y2165" s="769"/>
      <c r="Z2165" s="769" t="s">
        <v>3252</v>
      </c>
      <c r="AA2165" s="369">
        <v>1</v>
      </c>
      <c r="AB2165" s="369">
        <v>3.2</v>
      </c>
      <c r="AC2165" s="10">
        <v>8.3000000000000001E-3</v>
      </c>
      <c r="AD2165" s="10">
        <v>8.3000000000000001E-3</v>
      </c>
    </row>
    <row r="2166" spans="2:30">
      <c r="B2166" s="720"/>
      <c r="C2166" s="773" t="s">
        <v>3817</v>
      </c>
      <c r="D2166" s="773" t="s">
        <v>3792</v>
      </c>
      <c r="E2166" s="386">
        <v>2169</v>
      </c>
      <c r="F2166" s="410" t="str">
        <f>Dumpadas[[#This Row],[punto]] &amp; " "&amp;Dumpadas[[#This Row],[jornada]]&amp;" " &amp; Dumpadas[[#This Row],[N°Acop]] &amp; " " &amp; TEXT(Dumpadas[[#This Row],[fecha ]], "dd-mm-yyyy")</f>
        <v>NIVEL 974 M4 6N L33 AM 2169 05-06-2026</v>
      </c>
      <c r="G2166" s="720" t="s">
        <v>14</v>
      </c>
      <c r="H2166" s="5">
        <v>46178</v>
      </c>
      <c r="I2166" s="720">
        <v>3.2</v>
      </c>
      <c r="J2166" s="8">
        <v>1.5699999999999999E-2</v>
      </c>
      <c r="K2166" s="8">
        <f>+IF(Dumpadas[[#This Row],[ley]]&gt;0.03,0.03,Dumpadas[[#This Row],[ley]])</f>
        <v>1.5699999999999999E-2</v>
      </c>
      <c r="L2166" s="427"/>
      <c r="M2166" s="386">
        <v>29236</v>
      </c>
      <c r="N2166" s="386"/>
      <c r="O2166" s="7">
        <v>1.6E-2</v>
      </c>
      <c r="P2166" s="10" t="str" cm="1">
        <f t="array" ref="P2166">INDEX(Rangos!$E$3:$E$16,MATCH(1,(Dumpadas[[#This Row],[ley]]&gt;=Rangos!$B$3:$B$16)*(Dumpadas[[#This Row],[ley]]&lt;=Rangos!$C$3:$C$16),0))</f>
        <v>F</v>
      </c>
      <c r="R2166" s="769"/>
      <c r="S2166" s="769" t="s">
        <v>3253</v>
      </c>
      <c r="T2166" s="369">
        <v>1</v>
      </c>
      <c r="U2166" s="369">
        <v>3.2</v>
      </c>
      <c r="V2166" s="10">
        <v>8.6999999999999994E-3</v>
      </c>
      <c r="Y2166" s="769"/>
      <c r="Z2166" s="769" t="s">
        <v>3253</v>
      </c>
      <c r="AA2166" s="369">
        <v>1</v>
      </c>
      <c r="AB2166" s="369">
        <v>3.2</v>
      </c>
      <c r="AC2166" s="10">
        <v>8.6999999999999994E-3</v>
      </c>
      <c r="AD2166" s="10">
        <v>8.6999999999999994E-3</v>
      </c>
    </row>
    <row r="2167" spans="2:30">
      <c r="B2167" s="720"/>
      <c r="C2167" s="773" t="s">
        <v>3817</v>
      </c>
      <c r="D2167" s="773" t="s">
        <v>3792</v>
      </c>
      <c r="E2167" s="386">
        <v>2170</v>
      </c>
      <c r="F2167" s="410" t="str">
        <f>Dumpadas[[#This Row],[punto]] &amp; " "&amp;Dumpadas[[#This Row],[jornada]]&amp;" " &amp; Dumpadas[[#This Row],[N°Acop]] &amp; " " &amp; TEXT(Dumpadas[[#This Row],[fecha ]], "dd-mm-yyyy")</f>
        <v>NIVEL 974 M4 6N L33 AM 2170 05-06-2026</v>
      </c>
      <c r="G2167" s="720" t="s">
        <v>14</v>
      </c>
      <c r="H2167" s="5">
        <v>46178</v>
      </c>
      <c r="I2167" s="720">
        <v>3.2</v>
      </c>
      <c r="J2167" s="8">
        <v>1.7999999999999999E-2</v>
      </c>
      <c r="K2167" s="8">
        <f>+IF(Dumpadas[[#This Row],[ley]]&gt;0.03,0.03,Dumpadas[[#This Row],[ley]])</f>
        <v>1.7999999999999999E-2</v>
      </c>
      <c r="L2167" s="427"/>
      <c r="M2167" s="386">
        <v>29236</v>
      </c>
      <c r="N2167" s="386"/>
      <c r="O2167" s="7">
        <v>1.6E-2</v>
      </c>
      <c r="P2167" s="10" t="str" cm="1">
        <f t="array" ref="P2167">INDEX(Rangos!$E$3:$E$16,MATCH(1,(Dumpadas[[#This Row],[ley]]&gt;=Rangos!$B$3:$B$16)*(Dumpadas[[#This Row],[ley]]&lt;=Rangos!$C$3:$C$16),0))</f>
        <v>G</v>
      </c>
      <c r="R2167" s="769"/>
      <c r="S2167" s="769" t="s">
        <v>3254</v>
      </c>
      <c r="T2167" s="369">
        <v>1</v>
      </c>
      <c r="U2167" s="369">
        <v>3.2</v>
      </c>
      <c r="V2167" s="10">
        <v>1.15E-2</v>
      </c>
      <c r="Y2167" s="769"/>
      <c r="Z2167" s="769" t="s">
        <v>3254</v>
      </c>
      <c r="AA2167" s="369">
        <v>1</v>
      </c>
      <c r="AB2167" s="369">
        <v>3.2</v>
      </c>
      <c r="AC2167" s="10">
        <v>1.15E-2</v>
      </c>
      <c r="AD2167" s="10">
        <v>1.15E-2</v>
      </c>
    </row>
    <row r="2168" spans="2:30">
      <c r="B2168" s="535"/>
      <c r="C2168" s="535" t="s">
        <v>3803</v>
      </c>
      <c r="D2168" s="535" t="s">
        <v>3792</v>
      </c>
      <c r="E2168" s="535">
        <v>2171</v>
      </c>
      <c r="F2168" s="537" t="str">
        <f>Dumpadas[[#This Row],[punto]] &amp; " "&amp;Dumpadas[[#This Row],[jornada]]&amp;" " &amp; Dumpadas[[#This Row],[N°Acop]] &amp; " " &amp; TEXT(Dumpadas[[#This Row],[fecha ]], "dd-mm-yyyy")</f>
        <v>NIVEL 974 M4 7S L31 AM 2171 08-06-2026</v>
      </c>
      <c r="G2168" s="535" t="s">
        <v>14</v>
      </c>
      <c r="H2168" s="538">
        <v>46181</v>
      </c>
      <c r="I2168" s="535">
        <v>3.2</v>
      </c>
      <c r="J2168" s="539">
        <v>1.9900000000000001E-2</v>
      </c>
      <c r="K2168" s="539">
        <f>+IF(Dumpadas[[#This Row],[ley]]&gt;0.03,0.03,Dumpadas[[#This Row],[ley]])</f>
        <v>1.9900000000000001E-2</v>
      </c>
      <c r="L2168" s="539"/>
      <c r="M2168" s="535">
        <v>29237</v>
      </c>
      <c r="N2168" s="535"/>
      <c r="O2168" s="539">
        <v>1.55E-2</v>
      </c>
      <c r="P2168" s="540" t="str" cm="1">
        <f t="array" ref="P2168">INDEX(Rangos!$E$3:$E$16,MATCH(1,(Dumpadas[[#This Row],[ley]]&gt;=Rangos!$B$3:$B$16)*(Dumpadas[[#This Row],[ley]]&lt;=Rangos!$C$3:$C$16),0))</f>
        <v>H</v>
      </c>
      <c r="R2168" s="769"/>
      <c r="S2168" s="769" t="s">
        <v>3255</v>
      </c>
      <c r="T2168" s="369">
        <v>1</v>
      </c>
      <c r="U2168" s="369">
        <v>3.2</v>
      </c>
      <c r="V2168" s="10">
        <v>5.7000000000000002E-3</v>
      </c>
      <c r="Y2168" s="769"/>
      <c r="Z2168" s="769" t="s">
        <v>3255</v>
      </c>
      <c r="AA2168" s="369">
        <v>1</v>
      </c>
      <c r="AB2168" s="369">
        <v>3.2</v>
      </c>
      <c r="AC2168" s="10">
        <v>5.7000000000000002E-3</v>
      </c>
      <c r="AD2168" s="10">
        <v>5.7000000000000002E-3</v>
      </c>
    </row>
    <row r="2169" spans="2:30">
      <c r="B2169" s="535"/>
      <c r="C2169" s="535" t="s">
        <v>3803</v>
      </c>
      <c r="D2169" s="535" t="s">
        <v>3792</v>
      </c>
      <c r="E2169" s="535">
        <v>2172</v>
      </c>
      <c r="F2169" s="537" t="str">
        <f>Dumpadas[[#This Row],[punto]] &amp; " "&amp;Dumpadas[[#This Row],[jornada]]&amp;" " &amp; Dumpadas[[#This Row],[N°Acop]] &amp; " " &amp; TEXT(Dumpadas[[#This Row],[fecha ]], "dd-mm-yyyy")</f>
        <v>NIVEL 974 M4 7S L31 AM 2172 08-06-2026</v>
      </c>
      <c r="G2169" s="535" t="s">
        <v>14</v>
      </c>
      <c r="H2169" s="538">
        <v>46181</v>
      </c>
      <c r="I2169" s="535">
        <v>3.2</v>
      </c>
      <c r="J2169" s="539">
        <v>1.3899999999999999E-2</v>
      </c>
      <c r="K2169" s="539">
        <f>+IF(Dumpadas[[#This Row],[ley]]&gt;0.03,0.03,Dumpadas[[#This Row],[ley]])</f>
        <v>1.3899999999999999E-2</v>
      </c>
      <c r="L2169" s="539"/>
      <c r="M2169" s="535">
        <v>29237</v>
      </c>
      <c r="N2169" s="535"/>
      <c r="O2169" s="539">
        <v>1.55E-2</v>
      </c>
      <c r="P2169" s="540" t="str" cm="1">
        <f t="array" ref="P2169">INDEX(Rangos!$E$3:$E$16,MATCH(1,(Dumpadas[[#This Row],[ley]]&gt;=Rangos!$B$3:$B$16)*(Dumpadas[[#This Row],[ley]]&lt;=Rangos!$C$3:$C$16),0))</f>
        <v>E</v>
      </c>
      <c r="R2169" s="769"/>
      <c r="S2169" s="769" t="s">
        <v>3256</v>
      </c>
      <c r="T2169" s="369">
        <v>1</v>
      </c>
      <c r="U2169" s="369">
        <v>3.2</v>
      </c>
      <c r="V2169" s="10">
        <v>8.3999999999999995E-3</v>
      </c>
      <c r="Y2169" s="769"/>
      <c r="Z2169" s="769" t="s">
        <v>3256</v>
      </c>
      <c r="AA2169" s="369">
        <v>1</v>
      </c>
      <c r="AB2169" s="369">
        <v>3.2</v>
      </c>
      <c r="AC2169" s="10">
        <v>8.3999999999999995E-3</v>
      </c>
      <c r="AD2169" s="10">
        <v>8.3999999999999995E-3</v>
      </c>
    </row>
    <row r="2170" spans="2:30">
      <c r="B2170" s="535"/>
      <c r="C2170" s="535" t="s">
        <v>3803</v>
      </c>
      <c r="D2170" s="535" t="s">
        <v>3792</v>
      </c>
      <c r="E2170" s="535">
        <v>2173</v>
      </c>
      <c r="F2170" s="537" t="str">
        <f>Dumpadas[[#This Row],[punto]] &amp; " "&amp;Dumpadas[[#This Row],[jornada]]&amp;" " &amp; Dumpadas[[#This Row],[N°Acop]] &amp; " " &amp; TEXT(Dumpadas[[#This Row],[fecha ]], "dd-mm-yyyy")</f>
        <v>NIVEL 974 M4 7S L31 AM 2173 08-06-2026</v>
      </c>
      <c r="G2170" s="535" t="s">
        <v>14</v>
      </c>
      <c r="H2170" s="538">
        <v>46181</v>
      </c>
      <c r="I2170" s="535">
        <v>3.2</v>
      </c>
      <c r="J2170" s="539">
        <v>2.01E-2</v>
      </c>
      <c r="K2170" s="539">
        <f>+IF(Dumpadas[[#This Row],[ley]]&gt;0.03,0.03,Dumpadas[[#This Row],[ley]])</f>
        <v>2.01E-2</v>
      </c>
      <c r="L2170" s="539"/>
      <c r="M2170" s="535">
        <v>29237</v>
      </c>
      <c r="N2170" s="535"/>
      <c r="O2170" s="539">
        <v>1.55E-2</v>
      </c>
      <c r="P2170" s="540" t="str" cm="1">
        <f t="array" ref="P2170">INDEX(Rangos!$E$3:$E$16,MATCH(1,(Dumpadas[[#This Row],[ley]]&gt;=Rangos!$B$3:$B$16)*(Dumpadas[[#This Row],[ley]]&lt;=Rangos!$C$3:$C$16),0))</f>
        <v>H</v>
      </c>
      <c r="R2170" s="769"/>
      <c r="S2170" s="769" t="s">
        <v>3257</v>
      </c>
      <c r="T2170" s="369">
        <v>1</v>
      </c>
      <c r="U2170" s="369">
        <v>3.2</v>
      </c>
      <c r="V2170" s="10">
        <v>1.4999999999999999E-2</v>
      </c>
      <c r="Y2170" s="769"/>
      <c r="Z2170" s="769" t="s">
        <v>3257</v>
      </c>
      <c r="AA2170" s="369">
        <v>1</v>
      </c>
      <c r="AB2170" s="369">
        <v>3.2</v>
      </c>
      <c r="AC2170" s="10">
        <v>1.4999999999999999E-2</v>
      </c>
      <c r="AD2170" s="10">
        <v>1.4999999999999999E-2</v>
      </c>
    </row>
    <row r="2171" spans="2:30">
      <c r="B2171" s="386"/>
      <c r="C2171" s="773" t="s">
        <v>3814</v>
      </c>
      <c r="D2171" s="773" t="s">
        <v>3792</v>
      </c>
      <c r="E2171" s="386">
        <v>2174</v>
      </c>
      <c r="F2171" s="410" t="str">
        <f>Dumpadas[[#This Row],[punto]] &amp; " "&amp;Dumpadas[[#This Row],[jornada]]&amp;" " &amp; Dumpadas[[#This Row],[N°Acop]] &amp; " " &amp; TEXT(Dumpadas[[#This Row],[fecha ]], "dd-mm-yyyy")</f>
        <v>NIVEL 974 M4 7S L30 AM 2174 08-06-2026</v>
      </c>
      <c r="G2171" s="386" t="s">
        <v>14</v>
      </c>
      <c r="H2171" s="387">
        <v>46181</v>
      </c>
      <c r="I2171" s="386">
        <v>3.2</v>
      </c>
      <c r="J2171" s="8">
        <v>1.32E-2</v>
      </c>
      <c r="K2171" s="8">
        <f>+IF(Dumpadas[[#This Row],[ley]]&gt;0.03,0.03,Dumpadas[[#This Row],[ley]])</f>
        <v>1.32E-2</v>
      </c>
      <c r="L2171" s="8"/>
      <c r="M2171" s="386">
        <v>29237</v>
      </c>
      <c r="N2171" s="386"/>
      <c r="O2171" s="8">
        <v>1.6500000000000001E-2</v>
      </c>
      <c r="P2171" s="388" t="str" cm="1">
        <f t="array" ref="P2171">INDEX(Rangos!$E$3:$E$16,MATCH(1,(Dumpadas[[#This Row],[ley]]&gt;=Rangos!$B$3:$B$16)*(Dumpadas[[#This Row],[ley]]&lt;=Rangos!$C$3:$C$16),0))</f>
        <v>D</v>
      </c>
      <c r="R2171" s="769"/>
      <c r="S2171" s="769" t="s">
        <v>3258</v>
      </c>
      <c r="T2171" s="369">
        <v>1</v>
      </c>
      <c r="U2171" s="369">
        <v>3.2</v>
      </c>
      <c r="V2171" s="10">
        <v>1.1599999999999999E-2</v>
      </c>
      <c r="Y2171" s="769"/>
      <c r="Z2171" s="769" t="s">
        <v>3258</v>
      </c>
      <c r="AA2171" s="369">
        <v>1</v>
      </c>
      <c r="AB2171" s="369">
        <v>3.2</v>
      </c>
      <c r="AC2171" s="10">
        <v>1.1599999999999999E-2</v>
      </c>
      <c r="AD2171" s="10">
        <v>1.1599999999999999E-2</v>
      </c>
    </row>
    <row r="2172" spans="2:30">
      <c r="B2172" s="386"/>
      <c r="C2172" s="773" t="s">
        <v>3814</v>
      </c>
      <c r="D2172" s="773" t="s">
        <v>3792</v>
      </c>
      <c r="E2172" s="386">
        <v>2175</v>
      </c>
      <c r="F2172" s="410" t="str">
        <f>Dumpadas[[#This Row],[punto]] &amp; " "&amp;Dumpadas[[#This Row],[jornada]]&amp;" " &amp; Dumpadas[[#This Row],[N°Acop]] &amp; " " &amp; TEXT(Dumpadas[[#This Row],[fecha ]], "dd-mm-yyyy")</f>
        <v>NIVEL 974 M4 7S L30 AM 2175 08-06-2026</v>
      </c>
      <c r="G2172" s="386" t="s">
        <v>14</v>
      </c>
      <c r="H2172" s="387">
        <v>46181</v>
      </c>
      <c r="I2172" s="386">
        <v>3.2</v>
      </c>
      <c r="J2172" s="8">
        <v>1.6299999999999999E-2</v>
      </c>
      <c r="K2172" s="8">
        <f>+IF(Dumpadas[[#This Row],[ley]]&gt;0.03,0.03,Dumpadas[[#This Row],[ley]])</f>
        <v>1.6299999999999999E-2</v>
      </c>
      <c r="L2172" s="8"/>
      <c r="M2172" s="386">
        <v>29237</v>
      </c>
      <c r="N2172" s="386"/>
      <c r="O2172" s="8">
        <v>1.6500000000000001E-2</v>
      </c>
      <c r="P2172" s="388" t="str" cm="1">
        <f t="array" ref="P2172">INDEX(Rangos!$E$3:$E$16,MATCH(1,(Dumpadas[[#This Row],[ley]]&gt;=Rangos!$B$3:$B$16)*(Dumpadas[[#This Row],[ley]]&lt;=Rangos!$C$3:$C$16),0))</f>
        <v>F</v>
      </c>
      <c r="R2172" s="769"/>
      <c r="S2172" s="769" t="s">
        <v>3259</v>
      </c>
      <c r="T2172" s="369">
        <v>1</v>
      </c>
      <c r="U2172" s="369">
        <v>3.2</v>
      </c>
      <c r="V2172" s="10">
        <v>9.1000000000000004E-3</v>
      </c>
      <c r="Y2172" s="769"/>
      <c r="Z2172" s="769" t="s">
        <v>3259</v>
      </c>
      <c r="AA2172" s="369">
        <v>1</v>
      </c>
      <c r="AB2172" s="369">
        <v>3.2</v>
      </c>
      <c r="AC2172" s="10">
        <v>9.1000000000000004E-3</v>
      </c>
      <c r="AD2172" s="10">
        <v>9.1000000000000004E-3</v>
      </c>
    </row>
    <row r="2173" spans="2:30">
      <c r="B2173" s="386"/>
      <c r="C2173" s="773" t="s">
        <v>3814</v>
      </c>
      <c r="D2173" s="773" t="s">
        <v>3792</v>
      </c>
      <c r="E2173" s="386">
        <v>2176</v>
      </c>
      <c r="F2173" s="410" t="str">
        <f>Dumpadas[[#This Row],[punto]] &amp; " "&amp;Dumpadas[[#This Row],[jornada]]&amp;" " &amp; Dumpadas[[#This Row],[N°Acop]] &amp; " " &amp; TEXT(Dumpadas[[#This Row],[fecha ]], "dd-mm-yyyy")</f>
        <v>NIVEL 974 M4 7S L30 AM 2176 08-06-2026</v>
      </c>
      <c r="G2173" s="386" t="s">
        <v>14</v>
      </c>
      <c r="H2173" s="387">
        <v>46181</v>
      </c>
      <c r="I2173" s="386">
        <v>3.2</v>
      </c>
      <c r="J2173" s="8">
        <v>1.8200000000000001E-2</v>
      </c>
      <c r="K2173" s="8">
        <f>+IF(Dumpadas[[#This Row],[ley]]&gt;0.03,0.03,Dumpadas[[#This Row],[ley]])</f>
        <v>1.8200000000000001E-2</v>
      </c>
      <c r="L2173" s="8"/>
      <c r="M2173" s="386">
        <v>29237</v>
      </c>
      <c r="N2173" s="386"/>
      <c r="O2173" s="8">
        <v>1.6500000000000001E-2</v>
      </c>
      <c r="P2173" s="388" t="str" cm="1">
        <f t="array" ref="P2173">INDEX(Rangos!$E$3:$E$16,MATCH(1,(Dumpadas[[#This Row],[ley]]&gt;=Rangos!$B$3:$B$16)*(Dumpadas[[#This Row],[ley]]&lt;=Rangos!$C$3:$C$16),0))</f>
        <v>G</v>
      </c>
      <c r="R2173" s="769"/>
      <c r="S2173" s="769" t="s">
        <v>3260</v>
      </c>
      <c r="T2173" s="369">
        <v>1</v>
      </c>
      <c r="U2173" s="369">
        <v>3.2</v>
      </c>
      <c r="V2173" s="10">
        <v>7.6E-3</v>
      </c>
      <c r="Y2173" s="769"/>
      <c r="Z2173" s="769" t="s">
        <v>3260</v>
      </c>
      <c r="AA2173" s="369">
        <v>1</v>
      </c>
      <c r="AB2173" s="369">
        <v>3.2</v>
      </c>
      <c r="AC2173" s="10">
        <v>7.6E-3</v>
      </c>
      <c r="AD2173" s="10">
        <v>7.6E-3</v>
      </c>
    </row>
    <row r="2174" spans="2:30">
      <c r="B2174" s="386"/>
      <c r="C2174" s="773" t="s">
        <v>3814</v>
      </c>
      <c r="D2174" s="773" t="s">
        <v>3792</v>
      </c>
      <c r="E2174" s="386">
        <v>2177</v>
      </c>
      <c r="F2174" s="410" t="str">
        <f>Dumpadas[[#This Row],[punto]] &amp; " "&amp;Dumpadas[[#This Row],[jornada]]&amp;" " &amp; Dumpadas[[#This Row],[N°Acop]] &amp; " " &amp; TEXT(Dumpadas[[#This Row],[fecha ]], "dd-mm-yyyy")</f>
        <v>NIVEL 974 M4 7S L30 AM 2177 08-06-2026</v>
      </c>
      <c r="G2174" s="386" t="s">
        <v>14</v>
      </c>
      <c r="H2174" s="387">
        <v>46181</v>
      </c>
      <c r="I2174" s="386">
        <v>3.2</v>
      </c>
      <c r="J2174" s="8">
        <v>1.38E-2</v>
      </c>
      <c r="K2174" s="8">
        <f>+IF(Dumpadas[[#This Row],[ley]]&gt;0.03,0.03,Dumpadas[[#This Row],[ley]])</f>
        <v>1.38E-2</v>
      </c>
      <c r="L2174" s="8"/>
      <c r="M2174" s="386">
        <v>29237</v>
      </c>
      <c r="N2174" s="386"/>
      <c r="O2174" s="8">
        <v>1.6500000000000001E-2</v>
      </c>
      <c r="P2174" s="388" t="str" cm="1">
        <f t="array" ref="P2174">INDEX(Rangos!$E$3:$E$16,MATCH(1,(Dumpadas[[#This Row],[ley]]&gt;=Rangos!$B$3:$B$16)*(Dumpadas[[#This Row],[ley]]&lt;=Rangos!$C$3:$C$16),0))</f>
        <v>E</v>
      </c>
      <c r="R2174" s="769"/>
      <c r="S2174" s="769" t="s">
        <v>3261</v>
      </c>
      <c r="T2174" s="369">
        <v>1</v>
      </c>
      <c r="U2174" s="369">
        <v>3.2</v>
      </c>
      <c r="V2174" s="10">
        <v>8.3999999999999995E-3</v>
      </c>
      <c r="Y2174" s="769"/>
      <c r="Z2174" s="769" t="s">
        <v>3261</v>
      </c>
      <c r="AA2174" s="369">
        <v>1</v>
      </c>
      <c r="AB2174" s="369">
        <v>3.2</v>
      </c>
      <c r="AC2174" s="10">
        <v>8.3999999999999995E-3</v>
      </c>
      <c r="AD2174" s="10">
        <v>8.3999999999999995E-3</v>
      </c>
    </row>
    <row r="2175" spans="2:30">
      <c r="B2175" s="535"/>
      <c r="C2175" s="535" t="s">
        <v>3817</v>
      </c>
      <c r="D2175" s="535" t="s">
        <v>3792</v>
      </c>
      <c r="E2175" s="535">
        <v>2178</v>
      </c>
      <c r="F2175" s="537" t="str">
        <f>Dumpadas[[#This Row],[punto]] &amp; " "&amp;Dumpadas[[#This Row],[jornada]]&amp;" " &amp; Dumpadas[[#This Row],[N°Acop]] &amp; " " &amp; TEXT(Dumpadas[[#This Row],[fecha ]], "dd-mm-yyyy")</f>
        <v>NIVEL 974 M4 6N L33 AM 2178 09-06-2026</v>
      </c>
      <c r="G2175" s="535" t="s">
        <v>14</v>
      </c>
      <c r="H2175" s="538">
        <v>46182</v>
      </c>
      <c r="I2175" s="535">
        <v>3.2</v>
      </c>
      <c r="J2175" s="539">
        <v>1.66E-2</v>
      </c>
      <c r="K2175" s="539">
        <f>+IF(Dumpadas[[#This Row],[ley]]&gt;0.03,0.03,Dumpadas[[#This Row],[ley]])</f>
        <v>1.66E-2</v>
      </c>
      <c r="L2175" s="539"/>
      <c r="M2175" s="535">
        <v>29240</v>
      </c>
      <c r="N2175" s="535"/>
      <c r="O2175" s="539">
        <v>1.6E-2</v>
      </c>
      <c r="P2175" s="540" t="str" cm="1">
        <f t="array" ref="P2175">INDEX(Rangos!$E$3:$E$16,MATCH(1,(Dumpadas[[#This Row],[ley]]&gt;=Rangos!$B$3:$B$16)*(Dumpadas[[#This Row],[ley]]&lt;=Rangos!$C$3:$C$16),0))</f>
        <v>F</v>
      </c>
      <c r="R2175" s="769"/>
      <c r="S2175" s="769" t="s">
        <v>3262</v>
      </c>
      <c r="T2175" s="369">
        <v>1</v>
      </c>
      <c r="U2175" s="369">
        <v>3.2</v>
      </c>
      <c r="V2175" s="10">
        <v>1.5599999999999999E-2</v>
      </c>
      <c r="Y2175" s="769"/>
      <c r="Z2175" s="769" t="s">
        <v>3262</v>
      </c>
      <c r="AA2175" s="369">
        <v>1</v>
      </c>
      <c r="AB2175" s="369">
        <v>3.2</v>
      </c>
      <c r="AC2175" s="10">
        <v>1.5599999999999999E-2</v>
      </c>
      <c r="AD2175" s="10">
        <v>1.5599999999999999E-2</v>
      </c>
    </row>
    <row r="2176" spans="2:30">
      <c r="B2176" s="535"/>
      <c r="C2176" s="535" t="s">
        <v>3817</v>
      </c>
      <c r="D2176" s="535" t="s">
        <v>3792</v>
      </c>
      <c r="E2176" s="535">
        <v>2179</v>
      </c>
      <c r="F2176" s="537" t="str">
        <f>Dumpadas[[#This Row],[punto]] &amp; " "&amp;Dumpadas[[#This Row],[jornada]]&amp;" " &amp; Dumpadas[[#This Row],[N°Acop]] &amp; " " &amp; TEXT(Dumpadas[[#This Row],[fecha ]], "dd-mm-yyyy")</f>
        <v>NIVEL 974 M4 6N L33 AM 2179 09-06-2026</v>
      </c>
      <c r="G2176" s="535" t="s">
        <v>14</v>
      </c>
      <c r="H2176" s="538">
        <v>46182</v>
      </c>
      <c r="I2176" s="535">
        <v>3.2</v>
      </c>
      <c r="J2176" s="539">
        <v>1.6199999999999999E-2</v>
      </c>
      <c r="K2176" s="539">
        <f>+IF(Dumpadas[[#This Row],[ley]]&gt;0.03,0.03,Dumpadas[[#This Row],[ley]])</f>
        <v>1.6199999999999999E-2</v>
      </c>
      <c r="L2176" s="539"/>
      <c r="M2176" s="535">
        <v>29240</v>
      </c>
      <c r="N2176" s="535"/>
      <c r="O2176" s="539">
        <v>1.6E-2</v>
      </c>
      <c r="P2176" s="540" t="str" cm="1">
        <f t="array" ref="P2176">INDEX(Rangos!$E$3:$E$16,MATCH(1,(Dumpadas[[#This Row],[ley]]&gt;=Rangos!$B$3:$B$16)*(Dumpadas[[#This Row],[ley]]&lt;=Rangos!$C$3:$C$16),0))</f>
        <v>F</v>
      </c>
      <c r="R2176" s="769"/>
      <c r="S2176" s="769" t="s">
        <v>3263</v>
      </c>
      <c r="T2176" s="369">
        <v>1</v>
      </c>
      <c r="U2176" s="369">
        <v>3.2</v>
      </c>
      <c r="V2176" s="10">
        <v>6.4000000000000003E-3</v>
      </c>
      <c r="Y2176" s="769"/>
      <c r="Z2176" s="769" t="s">
        <v>3263</v>
      </c>
      <c r="AA2176" s="369">
        <v>1</v>
      </c>
      <c r="AB2176" s="369">
        <v>3.2</v>
      </c>
      <c r="AC2176" s="10">
        <v>6.4000000000000003E-3</v>
      </c>
      <c r="AD2176" s="10">
        <v>6.4000000000000003E-3</v>
      </c>
    </row>
    <row r="2177" spans="2:30">
      <c r="B2177" s="535"/>
      <c r="C2177" s="535" t="s">
        <v>3817</v>
      </c>
      <c r="D2177" s="535" t="s">
        <v>3792</v>
      </c>
      <c r="E2177" s="535">
        <v>2180</v>
      </c>
      <c r="F2177" s="537" t="str">
        <f>Dumpadas[[#This Row],[punto]] &amp; " "&amp;Dumpadas[[#This Row],[jornada]]&amp;" " &amp; Dumpadas[[#This Row],[N°Acop]] &amp; " " &amp; TEXT(Dumpadas[[#This Row],[fecha ]], "dd-mm-yyyy")</f>
        <v>NIVEL 974 M4 6N L33 AM 2180 09-06-2026</v>
      </c>
      <c r="G2177" s="535" t="s">
        <v>14</v>
      </c>
      <c r="H2177" s="538">
        <v>46182</v>
      </c>
      <c r="I2177" s="535">
        <v>3.2</v>
      </c>
      <c r="J2177" s="539">
        <v>1.66E-2</v>
      </c>
      <c r="K2177" s="539">
        <f>+IF(Dumpadas[[#This Row],[ley]]&gt;0.03,0.03,Dumpadas[[#This Row],[ley]])</f>
        <v>1.66E-2</v>
      </c>
      <c r="L2177" s="539"/>
      <c r="M2177" s="535">
        <v>29240</v>
      </c>
      <c r="N2177" s="535"/>
      <c r="O2177" s="539">
        <v>1.6E-2</v>
      </c>
      <c r="P2177" s="540" t="str" cm="1">
        <f t="array" ref="P2177">INDEX(Rangos!$E$3:$E$16,MATCH(1,(Dumpadas[[#This Row],[ley]]&gt;=Rangos!$B$3:$B$16)*(Dumpadas[[#This Row],[ley]]&lt;=Rangos!$C$3:$C$16),0))</f>
        <v>F</v>
      </c>
      <c r="R2177" s="769"/>
      <c r="S2177" s="769" t="s">
        <v>3264</v>
      </c>
      <c r="T2177" s="369">
        <v>1</v>
      </c>
      <c r="U2177" s="369">
        <v>3.2</v>
      </c>
      <c r="V2177" s="10">
        <v>1.14E-2</v>
      </c>
      <c r="Y2177" s="769"/>
      <c r="Z2177" s="769" t="s">
        <v>3264</v>
      </c>
      <c r="AA2177" s="369">
        <v>1</v>
      </c>
      <c r="AB2177" s="369">
        <v>3.2</v>
      </c>
      <c r="AC2177" s="10">
        <v>1.14E-2</v>
      </c>
      <c r="AD2177" s="10">
        <v>1.14E-2</v>
      </c>
    </row>
    <row r="2178" spans="2:30">
      <c r="B2178" s="535"/>
      <c r="C2178" s="535" t="s">
        <v>3817</v>
      </c>
      <c r="D2178" s="535" t="s">
        <v>3792</v>
      </c>
      <c r="E2178" s="535">
        <v>2181</v>
      </c>
      <c r="F2178" s="537" t="str">
        <f>Dumpadas[[#This Row],[punto]] &amp; " "&amp;Dumpadas[[#This Row],[jornada]]&amp;" " &amp; Dumpadas[[#This Row],[N°Acop]] &amp; " " &amp; TEXT(Dumpadas[[#This Row],[fecha ]], "dd-mm-yyyy")</f>
        <v>NIVEL 974 M4 6N L33 AM 2181 09-06-2026</v>
      </c>
      <c r="G2178" s="535" t="s">
        <v>14</v>
      </c>
      <c r="H2178" s="538">
        <v>46182</v>
      </c>
      <c r="I2178" s="535">
        <v>3.2</v>
      </c>
      <c r="J2178" s="539">
        <v>1.7299999999999999E-2</v>
      </c>
      <c r="K2178" s="539">
        <f>+IF(Dumpadas[[#This Row],[ley]]&gt;0.03,0.03,Dumpadas[[#This Row],[ley]])</f>
        <v>1.7299999999999999E-2</v>
      </c>
      <c r="L2178" s="539"/>
      <c r="M2178" s="535">
        <v>29240</v>
      </c>
      <c r="N2178" s="535"/>
      <c r="O2178" s="539">
        <v>1.6E-2</v>
      </c>
      <c r="P2178" s="540" t="str" cm="1">
        <f t="array" ref="P2178">INDEX(Rangos!$E$3:$E$16,MATCH(1,(Dumpadas[[#This Row],[ley]]&gt;=Rangos!$B$3:$B$16)*(Dumpadas[[#This Row],[ley]]&lt;=Rangos!$C$3:$C$16),0))</f>
        <v>F</v>
      </c>
      <c r="R2178" s="769"/>
      <c r="S2178" s="769" t="s">
        <v>3265</v>
      </c>
      <c r="T2178" s="369">
        <v>1</v>
      </c>
      <c r="U2178" s="369">
        <v>3.2</v>
      </c>
      <c r="V2178" s="10">
        <v>0.01</v>
      </c>
      <c r="Y2178" s="769"/>
      <c r="Z2178" s="769" t="s">
        <v>3265</v>
      </c>
      <c r="AA2178" s="369">
        <v>1</v>
      </c>
      <c r="AB2178" s="369">
        <v>3.2</v>
      </c>
      <c r="AC2178" s="10">
        <v>0.01</v>
      </c>
      <c r="AD2178" s="10">
        <v>0.01</v>
      </c>
    </row>
    <row r="2179" spans="2:30">
      <c r="B2179" s="535"/>
      <c r="C2179" s="535" t="s">
        <v>3817</v>
      </c>
      <c r="D2179" s="535" t="s">
        <v>3792</v>
      </c>
      <c r="E2179" s="535">
        <v>2182</v>
      </c>
      <c r="F2179" s="537" t="str">
        <f>Dumpadas[[#This Row],[punto]] &amp; " "&amp;Dumpadas[[#This Row],[jornada]]&amp;" " &amp; Dumpadas[[#This Row],[N°Acop]] &amp; " " &amp; TEXT(Dumpadas[[#This Row],[fecha ]], "dd-mm-yyyy")</f>
        <v>NIVEL 974 M4 6N L33 AM 2182 09-06-2026</v>
      </c>
      <c r="G2179" s="535" t="s">
        <v>14</v>
      </c>
      <c r="H2179" s="538">
        <v>46182</v>
      </c>
      <c r="I2179" s="535">
        <v>3.2</v>
      </c>
      <c r="J2179" s="539">
        <v>2.0299999999999999E-2</v>
      </c>
      <c r="K2179" s="539">
        <f>+IF(Dumpadas[[#This Row],[ley]]&gt;0.03,0.03,Dumpadas[[#This Row],[ley]])</f>
        <v>2.0299999999999999E-2</v>
      </c>
      <c r="L2179" s="539"/>
      <c r="M2179" s="535">
        <v>29240</v>
      </c>
      <c r="N2179" s="535"/>
      <c r="O2179" s="539">
        <v>1.6E-2</v>
      </c>
      <c r="P2179" s="540" t="str" cm="1">
        <f t="array" ref="P2179">INDEX(Rangos!$E$3:$E$16,MATCH(1,(Dumpadas[[#This Row],[ley]]&gt;=Rangos!$B$3:$B$16)*(Dumpadas[[#This Row],[ley]]&lt;=Rangos!$C$3:$C$16),0))</f>
        <v>H</v>
      </c>
      <c r="R2179" s="769"/>
      <c r="S2179" s="769" t="s">
        <v>3266</v>
      </c>
      <c r="T2179" s="369">
        <v>1</v>
      </c>
      <c r="U2179" s="369">
        <v>3.2</v>
      </c>
      <c r="V2179" s="10">
        <v>1.6E-2</v>
      </c>
      <c r="Y2179" s="769"/>
      <c r="Z2179" s="769" t="s">
        <v>3266</v>
      </c>
      <c r="AA2179" s="369">
        <v>1</v>
      </c>
      <c r="AB2179" s="369">
        <v>3.2</v>
      </c>
      <c r="AC2179" s="10">
        <v>1.6E-2</v>
      </c>
      <c r="AD2179" s="10">
        <v>1.6E-2</v>
      </c>
    </row>
    <row r="2180" spans="2:30">
      <c r="B2180" s="535"/>
      <c r="C2180" s="535" t="s">
        <v>3817</v>
      </c>
      <c r="D2180" s="535" t="s">
        <v>3792</v>
      </c>
      <c r="E2180" s="535">
        <v>2183</v>
      </c>
      <c r="F2180" s="537" t="str">
        <f>Dumpadas[[#This Row],[punto]] &amp; " "&amp;Dumpadas[[#This Row],[jornada]]&amp;" " &amp; Dumpadas[[#This Row],[N°Acop]] &amp; " " &amp; TEXT(Dumpadas[[#This Row],[fecha ]], "dd-mm-yyyy")</f>
        <v>NIVEL 974 M4 6N L33 AM 2183 09-06-2026</v>
      </c>
      <c r="G2180" s="535" t="s">
        <v>14</v>
      </c>
      <c r="H2180" s="538">
        <v>46182</v>
      </c>
      <c r="I2180" s="535">
        <v>3.2</v>
      </c>
      <c r="J2180" s="539">
        <v>1.8700000000000001E-2</v>
      </c>
      <c r="K2180" s="539">
        <f>+IF(Dumpadas[[#This Row],[ley]]&gt;0.03,0.03,Dumpadas[[#This Row],[ley]])</f>
        <v>1.8700000000000001E-2</v>
      </c>
      <c r="L2180" s="539"/>
      <c r="M2180" s="535">
        <v>29240</v>
      </c>
      <c r="N2180" s="535"/>
      <c r="O2180" s="539">
        <v>1.6E-2</v>
      </c>
      <c r="P2180" s="540" t="str" cm="1">
        <f t="array" ref="P2180">INDEX(Rangos!$E$3:$E$16,MATCH(1,(Dumpadas[[#This Row],[ley]]&gt;=Rangos!$B$3:$B$16)*(Dumpadas[[#This Row],[ley]]&lt;=Rangos!$C$3:$C$16),0))</f>
        <v>G</v>
      </c>
      <c r="R2180" s="769"/>
      <c r="S2180" s="769" t="s">
        <v>3267</v>
      </c>
      <c r="T2180" s="369">
        <v>1</v>
      </c>
      <c r="U2180" s="369">
        <v>3.2</v>
      </c>
      <c r="V2180" s="10">
        <v>1.3899999999999999E-2</v>
      </c>
      <c r="Y2180" s="769"/>
      <c r="Z2180" s="769" t="s">
        <v>3267</v>
      </c>
      <c r="AA2180" s="369">
        <v>1</v>
      </c>
      <c r="AB2180" s="369">
        <v>3.2</v>
      </c>
      <c r="AC2180" s="10">
        <v>1.3899999999999999E-2</v>
      </c>
      <c r="AD2180" s="10">
        <v>1.3899999999999999E-2</v>
      </c>
    </row>
    <row r="2181" spans="2:30">
      <c r="B2181" s="535"/>
      <c r="C2181" s="535" t="s">
        <v>3817</v>
      </c>
      <c r="D2181" s="535" t="s">
        <v>3792</v>
      </c>
      <c r="E2181" s="535">
        <v>2184</v>
      </c>
      <c r="F2181" s="537" t="str">
        <f>Dumpadas[[#This Row],[punto]] &amp; " "&amp;Dumpadas[[#This Row],[jornada]]&amp;" " &amp; Dumpadas[[#This Row],[N°Acop]] &amp; " " &amp; TEXT(Dumpadas[[#This Row],[fecha ]], "dd-mm-yyyy")</f>
        <v>NIVEL 974 M4 6N L33 AM 2184 09-06-2026</v>
      </c>
      <c r="G2181" s="535" t="s">
        <v>14</v>
      </c>
      <c r="H2181" s="538">
        <v>46182</v>
      </c>
      <c r="I2181" s="535">
        <v>3.2</v>
      </c>
      <c r="J2181" s="539">
        <v>2.1600000000000001E-2</v>
      </c>
      <c r="K2181" s="539">
        <f>+IF(Dumpadas[[#This Row],[ley]]&gt;0.03,0.03,Dumpadas[[#This Row],[ley]])</f>
        <v>2.1600000000000001E-2</v>
      </c>
      <c r="L2181" s="539"/>
      <c r="M2181" s="535">
        <v>29240</v>
      </c>
      <c r="N2181" s="535"/>
      <c r="O2181" s="539">
        <v>1.6E-2</v>
      </c>
      <c r="P2181" s="540" t="str" cm="1">
        <f t="array" ref="P2181">INDEX(Rangos!$E$3:$E$16,MATCH(1,(Dumpadas[[#This Row],[ley]]&gt;=Rangos!$B$3:$B$16)*(Dumpadas[[#This Row],[ley]]&lt;=Rangos!$C$3:$C$16),0))</f>
        <v>I</v>
      </c>
      <c r="R2181" s="769"/>
      <c r="S2181" s="769" t="s">
        <v>3268</v>
      </c>
      <c r="T2181" s="369">
        <v>1</v>
      </c>
      <c r="U2181" s="369">
        <v>3.2</v>
      </c>
      <c r="V2181" s="10">
        <v>8.9999999999999993E-3</v>
      </c>
      <c r="Y2181" s="769"/>
      <c r="Z2181" s="769" t="s">
        <v>3268</v>
      </c>
      <c r="AA2181" s="369">
        <v>1</v>
      </c>
      <c r="AB2181" s="369">
        <v>3.2</v>
      </c>
      <c r="AC2181" s="10">
        <v>8.9999999999999993E-3</v>
      </c>
      <c r="AD2181" s="10">
        <v>8.9999999999999993E-3</v>
      </c>
    </row>
    <row r="2182" spans="2:30">
      <c r="B2182" s="535"/>
      <c r="C2182" s="535" t="s">
        <v>3817</v>
      </c>
      <c r="D2182" s="535" t="s">
        <v>3792</v>
      </c>
      <c r="E2182" s="535">
        <v>2185</v>
      </c>
      <c r="F2182" s="537" t="str">
        <f>Dumpadas[[#This Row],[punto]] &amp; " "&amp;Dumpadas[[#This Row],[jornada]]&amp;" " &amp; Dumpadas[[#This Row],[N°Acop]] &amp; " " &amp; TEXT(Dumpadas[[#This Row],[fecha ]], "dd-mm-yyyy")</f>
        <v>NIVEL 974 M4 6N L33 AM 2185 09-06-2026</v>
      </c>
      <c r="G2182" s="535" t="s">
        <v>14</v>
      </c>
      <c r="H2182" s="538">
        <v>46182</v>
      </c>
      <c r="I2182" s="535">
        <v>3.2</v>
      </c>
      <c r="J2182" s="539">
        <v>1.6E-2</v>
      </c>
      <c r="K2182" s="539">
        <f>+IF(Dumpadas[[#This Row],[ley]]&gt;0.03,0.03,Dumpadas[[#This Row],[ley]])</f>
        <v>1.6E-2</v>
      </c>
      <c r="L2182" s="539"/>
      <c r="M2182" s="535">
        <v>29241</v>
      </c>
      <c r="N2182" s="535"/>
      <c r="O2182" s="539">
        <v>1.6E-2</v>
      </c>
      <c r="P2182" s="540" t="str" cm="1">
        <f t="array" ref="P2182">INDEX(Rangos!$E$3:$E$16,MATCH(1,(Dumpadas[[#This Row],[ley]]&gt;=Rangos!$B$3:$B$16)*(Dumpadas[[#This Row],[ley]]&lt;=Rangos!$C$3:$C$16),0))</f>
        <v>F</v>
      </c>
      <c r="R2182" s="769"/>
      <c r="S2182" s="769" t="s">
        <v>3269</v>
      </c>
      <c r="T2182" s="369">
        <v>1</v>
      </c>
      <c r="U2182" s="369">
        <v>3.2</v>
      </c>
      <c r="V2182" s="10">
        <v>8.6999999999999994E-3</v>
      </c>
      <c r="Y2182" s="769"/>
      <c r="Z2182" s="769" t="s">
        <v>3269</v>
      </c>
      <c r="AA2182" s="369">
        <v>1</v>
      </c>
      <c r="AB2182" s="369">
        <v>3.2</v>
      </c>
      <c r="AC2182" s="10">
        <v>8.6999999999999994E-3</v>
      </c>
      <c r="AD2182" s="10">
        <v>8.6999999999999994E-3</v>
      </c>
    </row>
    <row r="2183" spans="2:30">
      <c r="B2183" s="535"/>
      <c r="C2183" s="535" t="s">
        <v>3817</v>
      </c>
      <c r="D2183" s="535" t="s">
        <v>3792</v>
      </c>
      <c r="E2183" s="535">
        <v>2186</v>
      </c>
      <c r="F2183" s="537" t="str">
        <f>Dumpadas[[#This Row],[punto]] &amp; " "&amp;Dumpadas[[#This Row],[jornada]]&amp;" " &amp; Dumpadas[[#This Row],[N°Acop]] &amp; " " &amp; TEXT(Dumpadas[[#This Row],[fecha ]], "dd-mm-yyyy")</f>
        <v>NIVEL 974 M4 6N L33 AM 2186 09-06-2026</v>
      </c>
      <c r="G2183" s="535" t="s">
        <v>14</v>
      </c>
      <c r="H2183" s="538">
        <v>46182</v>
      </c>
      <c r="I2183" s="535">
        <v>3.2</v>
      </c>
      <c r="J2183" s="539">
        <v>1.2800000000000001E-2</v>
      </c>
      <c r="K2183" s="539">
        <f>+IF(Dumpadas[[#This Row],[ley]]&gt;0.03,0.03,Dumpadas[[#This Row],[ley]])</f>
        <v>1.2800000000000001E-2</v>
      </c>
      <c r="L2183" s="539"/>
      <c r="M2183" s="535">
        <v>29241</v>
      </c>
      <c r="N2183" s="535"/>
      <c r="O2183" s="539">
        <v>1.6E-2</v>
      </c>
      <c r="P2183" s="540" t="str" cm="1">
        <f t="array" ref="P2183">INDEX(Rangos!$E$3:$E$16,MATCH(1,(Dumpadas[[#This Row],[ley]]&gt;=Rangos!$B$3:$B$16)*(Dumpadas[[#This Row],[ley]]&lt;=Rangos!$C$3:$C$16),0))</f>
        <v>D</v>
      </c>
      <c r="R2183" s="769"/>
      <c r="S2183" s="769" t="s">
        <v>3270</v>
      </c>
      <c r="T2183" s="369">
        <v>1</v>
      </c>
      <c r="U2183" s="369">
        <v>3.2</v>
      </c>
      <c r="V2183" s="10">
        <v>1.24E-2</v>
      </c>
      <c r="Y2183" s="769"/>
      <c r="Z2183" s="769" t="s">
        <v>3270</v>
      </c>
      <c r="AA2183" s="369">
        <v>1</v>
      </c>
      <c r="AB2183" s="369">
        <v>3.2</v>
      </c>
      <c r="AC2183" s="10">
        <v>1.24E-2</v>
      </c>
      <c r="AD2183" s="10">
        <v>1.24E-2</v>
      </c>
    </row>
    <row r="2184" spans="2:30">
      <c r="B2184" s="535"/>
      <c r="C2184" s="535" t="s">
        <v>3817</v>
      </c>
      <c r="D2184" s="535" t="s">
        <v>3792</v>
      </c>
      <c r="E2184" s="535">
        <v>2187</v>
      </c>
      <c r="F2184" s="537" t="str">
        <f>Dumpadas[[#This Row],[punto]] &amp; " "&amp;Dumpadas[[#This Row],[jornada]]&amp;" " &amp; Dumpadas[[#This Row],[N°Acop]] &amp; " " &amp; TEXT(Dumpadas[[#This Row],[fecha ]], "dd-mm-yyyy")</f>
        <v>NIVEL 974 M4 6N L33 AM 2187 09-06-2026</v>
      </c>
      <c r="G2184" s="535" t="s">
        <v>14</v>
      </c>
      <c r="H2184" s="538">
        <v>46182</v>
      </c>
      <c r="I2184" s="535">
        <v>3.2</v>
      </c>
      <c r="J2184" s="539">
        <v>1.35E-2</v>
      </c>
      <c r="K2184" s="539">
        <f>+IF(Dumpadas[[#This Row],[ley]]&gt;0.03,0.03,Dumpadas[[#This Row],[ley]])</f>
        <v>1.35E-2</v>
      </c>
      <c r="L2184" s="539"/>
      <c r="M2184" s="535">
        <v>29241</v>
      </c>
      <c r="N2184" s="535"/>
      <c r="O2184" s="539">
        <v>1.6E-2</v>
      </c>
      <c r="P2184" s="540" t="str" cm="1">
        <f t="array" ref="P2184">INDEX(Rangos!$E$3:$E$16,MATCH(1,(Dumpadas[[#This Row],[ley]]&gt;=Rangos!$B$3:$B$16)*(Dumpadas[[#This Row],[ley]]&lt;=Rangos!$C$3:$C$16),0))</f>
        <v>E</v>
      </c>
      <c r="R2184" s="769"/>
      <c r="S2184" s="769" t="s">
        <v>3271</v>
      </c>
      <c r="T2184" s="369">
        <v>1</v>
      </c>
      <c r="U2184" s="369">
        <v>3.2</v>
      </c>
      <c r="V2184" s="10">
        <v>1.5299999999999999E-2</v>
      </c>
      <c r="Y2184" s="769"/>
      <c r="Z2184" s="769" t="s">
        <v>3271</v>
      </c>
      <c r="AA2184" s="369">
        <v>1</v>
      </c>
      <c r="AB2184" s="369">
        <v>3.2</v>
      </c>
      <c r="AC2184" s="10">
        <v>1.5299999999999999E-2</v>
      </c>
      <c r="AD2184" s="10">
        <v>1.5299999999999999E-2</v>
      </c>
    </row>
    <row r="2185" spans="2:30">
      <c r="B2185" s="720"/>
      <c r="C2185" s="773" t="s">
        <v>3814</v>
      </c>
      <c r="D2185" s="773" t="s">
        <v>3792</v>
      </c>
      <c r="E2185" s="386">
        <v>2188</v>
      </c>
      <c r="F2185" s="410" t="str">
        <f>Dumpadas[[#This Row],[punto]] &amp; " "&amp;Dumpadas[[#This Row],[jornada]]&amp;" " &amp; Dumpadas[[#This Row],[N°Acop]] &amp; " " &amp; TEXT(Dumpadas[[#This Row],[fecha ]], "dd-mm-yyyy")</f>
        <v>NIVEL 974 M4 7S L30 AM 2188 09-06-2026</v>
      </c>
      <c r="G2185" s="720" t="s">
        <v>14</v>
      </c>
      <c r="H2185" s="5">
        <v>46182</v>
      </c>
      <c r="I2185" s="386">
        <v>3.2</v>
      </c>
      <c r="J2185" s="8">
        <v>2.1000000000000001E-2</v>
      </c>
      <c r="K2185" s="8">
        <f>+IF(Dumpadas[[#This Row],[ley]]&gt;0.03,0.03,Dumpadas[[#This Row],[ley]])</f>
        <v>2.1000000000000001E-2</v>
      </c>
      <c r="L2185" s="427"/>
      <c r="M2185" s="535">
        <v>29241</v>
      </c>
      <c r="N2185" s="386"/>
      <c r="O2185" s="7">
        <v>1.2999999999999999E-2</v>
      </c>
      <c r="P2185" s="10" t="str" cm="1">
        <f t="array" ref="P2185">INDEX(Rangos!$E$3:$E$16,MATCH(1,(Dumpadas[[#This Row],[ley]]&gt;=Rangos!$B$3:$B$16)*(Dumpadas[[#This Row],[ley]]&lt;=Rangos!$C$3:$C$16),0))</f>
        <v>I</v>
      </c>
      <c r="R2185" s="769"/>
      <c r="S2185" s="769" t="s">
        <v>3272</v>
      </c>
      <c r="T2185" s="369">
        <v>1</v>
      </c>
      <c r="U2185" s="369">
        <v>3.2</v>
      </c>
      <c r="V2185" s="10">
        <v>1.2500000000000001E-2</v>
      </c>
      <c r="Y2185" s="769"/>
      <c r="Z2185" s="769" t="s">
        <v>3272</v>
      </c>
      <c r="AA2185" s="369">
        <v>1</v>
      </c>
      <c r="AB2185" s="369">
        <v>3.2</v>
      </c>
      <c r="AC2185" s="10">
        <v>1.2500000000000001E-2</v>
      </c>
      <c r="AD2185" s="10">
        <v>1.2500000000000001E-2</v>
      </c>
    </row>
    <row r="2186" spans="2:30">
      <c r="B2186" s="720"/>
      <c r="C2186" s="773" t="s">
        <v>3814</v>
      </c>
      <c r="D2186" s="773" t="s">
        <v>3792</v>
      </c>
      <c r="E2186" s="386">
        <v>2189</v>
      </c>
      <c r="F2186" s="410" t="str">
        <f>Dumpadas[[#This Row],[punto]] &amp; " "&amp;Dumpadas[[#This Row],[jornada]]&amp;" " &amp; Dumpadas[[#This Row],[N°Acop]] &amp; " " &amp; TEXT(Dumpadas[[#This Row],[fecha ]], "dd-mm-yyyy")</f>
        <v>NIVEL 974 M4 7S L30 AM 2189 09-06-2026</v>
      </c>
      <c r="G2186" s="720" t="s">
        <v>14</v>
      </c>
      <c r="H2186" s="5">
        <v>46182</v>
      </c>
      <c r="I2186" s="386">
        <v>3.2</v>
      </c>
      <c r="J2186" s="8">
        <v>1.6899999999999998E-2</v>
      </c>
      <c r="K2186" s="8">
        <f>+IF(Dumpadas[[#This Row],[ley]]&gt;0.03,0.03,Dumpadas[[#This Row],[ley]])</f>
        <v>1.6899999999999998E-2</v>
      </c>
      <c r="L2186" s="427"/>
      <c r="M2186" s="535">
        <v>29241</v>
      </c>
      <c r="N2186" s="386"/>
      <c r="O2186" s="7">
        <v>1.2999999999999999E-2</v>
      </c>
      <c r="P2186" s="10" t="str" cm="1">
        <f t="array" ref="P2186">INDEX(Rangos!$E$3:$E$16,MATCH(1,(Dumpadas[[#This Row],[ley]]&gt;=Rangos!$B$3:$B$16)*(Dumpadas[[#This Row],[ley]]&lt;=Rangos!$C$3:$C$16),0))</f>
        <v>F</v>
      </c>
      <c r="R2186" s="769"/>
      <c r="S2186" s="769" t="s">
        <v>3273</v>
      </c>
      <c r="T2186" s="369">
        <v>1</v>
      </c>
      <c r="U2186" s="369">
        <v>3.2</v>
      </c>
      <c r="V2186" s="10">
        <v>1.26E-2</v>
      </c>
      <c r="Y2186" s="769"/>
      <c r="Z2186" s="769" t="s">
        <v>3273</v>
      </c>
      <c r="AA2186" s="369">
        <v>1</v>
      </c>
      <c r="AB2186" s="369">
        <v>3.2</v>
      </c>
      <c r="AC2186" s="10">
        <v>1.26E-2</v>
      </c>
      <c r="AD2186" s="10">
        <v>1.26E-2</v>
      </c>
    </row>
    <row r="2187" spans="2:30">
      <c r="B2187" s="720"/>
      <c r="C2187" s="773" t="s">
        <v>3814</v>
      </c>
      <c r="D2187" s="773" t="s">
        <v>3792</v>
      </c>
      <c r="E2187" s="386">
        <v>2190</v>
      </c>
      <c r="F2187" s="410" t="str">
        <f>Dumpadas[[#This Row],[punto]] &amp; " "&amp;Dumpadas[[#This Row],[jornada]]&amp;" " &amp; Dumpadas[[#This Row],[N°Acop]] &amp; " " &amp; TEXT(Dumpadas[[#This Row],[fecha ]], "dd-mm-yyyy")</f>
        <v>NIVEL 974 M4 7S L30 AM 2190 09-06-2026</v>
      </c>
      <c r="G2187" s="720" t="s">
        <v>14</v>
      </c>
      <c r="H2187" s="5">
        <v>46182</v>
      </c>
      <c r="I2187" s="386">
        <v>3.2</v>
      </c>
      <c r="J2187" s="8">
        <v>1.5299999999999999E-2</v>
      </c>
      <c r="K2187" s="8">
        <f>+IF(Dumpadas[[#This Row],[ley]]&gt;0.03,0.03,Dumpadas[[#This Row],[ley]])</f>
        <v>1.5299999999999999E-2</v>
      </c>
      <c r="L2187" s="427"/>
      <c r="M2187" s="535">
        <v>29241</v>
      </c>
      <c r="N2187" s="386"/>
      <c r="O2187" s="7">
        <v>1.2999999999999999E-2</v>
      </c>
      <c r="P2187" s="10" t="str" cm="1">
        <f t="array" ref="P2187">INDEX(Rangos!$E$3:$E$16,MATCH(1,(Dumpadas[[#This Row],[ley]]&gt;=Rangos!$B$3:$B$16)*(Dumpadas[[#This Row],[ley]]&lt;=Rangos!$C$3:$C$16),0))</f>
        <v>F</v>
      </c>
      <c r="R2187" s="769"/>
      <c r="S2187" s="769" t="s">
        <v>3274</v>
      </c>
      <c r="T2187" s="369">
        <v>1</v>
      </c>
      <c r="U2187" s="369">
        <v>3.2</v>
      </c>
      <c r="V2187" s="10">
        <v>1.2999999999999999E-2</v>
      </c>
      <c r="Y2187" s="769"/>
      <c r="Z2187" s="769" t="s">
        <v>3274</v>
      </c>
      <c r="AA2187" s="369">
        <v>1</v>
      </c>
      <c r="AB2187" s="369">
        <v>3.2</v>
      </c>
      <c r="AC2187" s="10">
        <v>1.2999999999999999E-2</v>
      </c>
      <c r="AD2187" s="10">
        <v>1.2999999999999999E-2</v>
      </c>
    </row>
    <row r="2188" spans="2:30">
      <c r="B2188" s="535"/>
      <c r="C2188" s="535" t="s">
        <v>3803</v>
      </c>
      <c r="D2188" s="535" t="s">
        <v>3792</v>
      </c>
      <c r="E2188" s="535">
        <v>2191</v>
      </c>
      <c r="F2188" s="537" t="str">
        <f>Dumpadas[[#This Row],[punto]] &amp; " "&amp;Dumpadas[[#This Row],[jornada]]&amp;" " &amp; Dumpadas[[#This Row],[N°Acop]] &amp; " " &amp; TEXT(Dumpadas[[#This Row],[fecha ]], "dd-mm-yyyy")</f>
        <v>NIVEL 974 M4 7S L31 AM 2191 09-06-2026</v>
      </c>
      <c r="G2188" s="535" t="s">
        <v>14</v>
      </c>
      <c r="H2188" s="538">
        <v>46182</v>
      </c>
      <c r="I2188" s="535">
        <v>3.2</v>
      </c>
      <c r="J2188" s="539">
        <v>1.44E-2</v>
      </c>
      <c r="K2188" s="539">
        <f>+IF(Dumpadas[[#This Row],[ley]]&gt;0.03,0.03,Dumpadas[[#This Row],[ley]])</f>
        <v>1.44E-2</v>
      </c>
      <c r="L2188" s="539"/>
      <c r="M2188" s="535">
        <v>29241</v>
      </c>
      <c r="N2188" s="535"/>
      <c r="O2188" s="539">
        <v>1.4E-2</v>
      </c>
      <c r="P2188" s="540" t="str" cm="1">
        <f t="array" ref="P2188">INDEX(Rangos!$E$3:$E$16,MATCH(1,(Dumpadas[[#This Row],[ley]]&gt;=Rangos!$B$3:$B$16)*(Dumpadas[[#This Row],[ley]]&lt;=Rangos!$C$3:$C$16),0))</f>
        <v>E</v>
      </c>
      <c r="R2188" s="769"/>
      <c r="S2188" s="769" t="s">
        <v>3275</v>
      </c>
      <c r="T2188" s="369">
        <v>1</v>
      </c>
      <c r="U2188" s="369">
        <v>3.2</v>
      </c>
      <c r="V2188" s="10">
        <v>1.09E-2</v>
      </c>
      <c r="Y2188" s="769"/>
      <c r="Z2188" s="769" t="s">
        <v>3275</v>
      </c>
      <c r="AA2188" s="369">
        <v>1</v>
      </c>
      <c r="AB2188" s="369">
        <v>3.2</v>
      </c>
      <c r="AC2188" s="10">
        <v>1.09E-2</v>
      </c>
      <c r="AD2188" s="10">
        <v>1.09E-2</v>
      </c>
    </row>
    <row r="2189" spans="2:30">
      <c r="B2189" s="720"/>
      <c r="C2189" s="773" t="s">
        <v>3820</v>
      </c>
      <c r="D2189" s="773" t="s">
        <v>227</v>
      </c>
      <c r="E2189" s="386">
        <v>2192</v>
      </c>
      <c r="F2189" s="410" t="str">
        <f>Dumpadas[[#This Row],[punto]] &amp; " "&amp;Dumpadas[[#This Row],[jornada]]&amp;" " &amp; Dumpadas[[#This Row],[N°Acop]] &amp; " " &amp; TEXT(Dumpadas[[#This Row],[fecha ]], "dd-mm-yyyy")</f>
        <v>NIVEL 974 M4 6S AM 2192 09-06-2026</v>
      </c>
      <c r="G2189" s="720" t="s">
        <v>14</v>
      </c>
      <c r="H2189" s="5">
        <v>46182</v>
      </c>
      <c r="I2189" s="386">
        <v>3.2</v>
      </c>
      <c r="J2189" s="8">
        <v>1.12E-2</v>
      </c>
      <c r="K2189" s="8">
        <f>+IF(Dumpadas[[#This Row],[ley]]&gt;0.03,0.03,Dumpadas[[#This Row],[ley]])</f>
        <v>1.12E-2</v>
      </c>
      <c r="L2189" s="427"/>
      <c r="M2189" s="386">
        <v>29242</v>
      </c>
      <c r="N2189" s="386"/>
      <c r="O2189" s="7">
        <v>1.0999999999999999E-2</v>
      </c>
      <c r="P2189" s="10" t="str" cm="1">
        <f t="array" ref="P2189">INDEX(Rangos!$E$3:$E$16,MATCH(1,(Dumpadas[[#This Row],[ley]]&gt;=Rangos!$B$3:$B$16)*(Dumpadas[[#This Row],[ley]]&lt;=Rangos!$C$3:$C$16),0))</f>
        <v>C</v>
      </c>
      <c r="R2189" s="769"/>
      <c r="S2189" s="769" t="s">
        <v>3276</v>
      </c>
      <c r="T2189" s="369">
        <v>1</v>
      </c>
      <c r="U2189" s="369">
        <v>3.2</v>
      </c>
      <c r="V2189" s="10">
        <v>1.2200000000000001E-2</v>
      </c>
      <c r="Y2189" s="769"/>
      <c r="Z2189" s="769" t="s">
        <v>3276</v>
      </c>
      <c r="AA2189" s="369">
        <v>1</v>
      </c>
      <c r="AB2189" s="369">
        <v>3.2</v>
      </c>
      <c r="AC2189" s="10">
        <v>1.2200000000000001E-2</v>
      </c>
      <c r="AD2189" s="10">
        <v>1.2200000000000001E-2</v>
      </c>
    </row>
    <row r="2190" spans="2:30">
      <c r="B2190" s="720"/>
      <c r="C2190" s="773" t="s">
        <v>3820</v>
      </c>
      <c r="D2190" s="773" t="s">
        <v>227</v>
      </c>
      <c r="E2190" s="386">
        <v>2193</v>
      </c>
      <c r="F2190" s="410" t="str">
        <f>Dumpadas[[#This Row],[punto]] &amp; " "&amp;Dumpadas[[#This Row],[jornada]]&amp;" " &amp; Dumpadas[[#This Row],[N°Acop]] &amp; " " &amp; TEXT(Dumpadas[[#This Row],[fecha ]], "dd-mm-yyyy")</f>
        <v>NIVEL 974 M4 6S AM 2193 09-06-2026</v>
      </c>
      <c r="G2190" s="720" t="s">
        <v>14</v>
      </c>
      <c r="H2190" s="5">
        <v>46182</v>
      </c>
      <c r="I2190" s="386">
        <v>3.2</v>
      </c>
      <c r="J2190" s="8">
        <v>1.4500000000000001E-2</v>
      </c>
      <c r="K2190" s="8">
        <f>+IF(Dumpadas[[#This Row],[ley]]&gt;0.03,0.03,Dumpadas[[#This Row],[ley]])</f>
        <v>1.4500000000000001E-2</v>
      </c>
      <c r="L2190" s="427"/>
      <c r="M2190" s="386">
        <v>29242</v>
      </c>
      <c r="N2190" s="386"/>
      <c r="O2190" s="7">
        <v>1.0999999999999999E-2</v>
      </c>
      <c r="P2190" s="10" t="str" cm="1">
        <f t="array" ref="P2190">INDEX(Rangos!$E$3:$E$16,MATCH(1,(Dumpadas[[#This Row],[ley]]&gt;=Rangos!$B$3:$B$16)*(Dumpadas[[#This Row],[ley]]&lt;=Rangos!$C$3:$C$16),0))</f>
        <v>E</v>
      </c>
      <c r="R2190" s="769"/>
      <c r="S2190" s="769" t="s">
        <v>3277</v>
      </c>
      <c r="T2190" s="369">
        <v>1</v>
      </c>
      <c r="U2190" s="369">
        <v>3.2</v>
      </c>
      <c r="V2190" s="10">
        <v>1.24E-2</v>
      </c>
      <c r="Y2190" s="769"/>
      <c r="Z2190" s="769" t="s">
        <v>3277</v>
      </c>
      <c r="AA2190" s="369">
        <v>1</v>
      </c>
      <c r="AB2190" s="369">
        <v>3.2</v>
      </c>
      <c r="AC2190" s="10">
        <v>1.24E-2</v>
      </c>
      <c r="AD2190" s="10">
        <v>1.24E-2</v>
      </c>
    </row>
    <row r="2191" spans="2:30">
      <c r="B2191" s="720"/>
      <c r="C2191" s="773" t="s">
        <v>3820</v>
      </c>
      <c r="D2191" s="773" t="s">
        <v>227</v>
      </c>
      <c r="E2191" s="386">
        <v>2194</v>
      </c>
      <c r="F2191" s="410" t="str">
        <f>Dumpadas[[#This Row],[punto]] &amp; " "&amp;Dumpadas[[#This Row],[jornada]]&amp;" " &amp; Dumpadas[[#This Row],[N°Acop]] &amp; " " &amp; TEXT(Dumpadas[[#This Row],[fecha ]], "dd-mm-yyyy")</f>
        <v>NIVEL 974 M4 6S AM 2194 09-06-2026</v>
      </c>
      <c r="G2191" s="720" t="s">
        <v>14</v>
      </c>
      <c r="H2191" s="5">
        <v>46182</v>
      </c>
      <c r="I2191" s="386">
        <v>3.2</v>
      </c>
      <c r="J2191" s="8">
        <v>8.3999999999999995E-3</v>
      </c>
      <c r="K2191" s="8">
        <f>+IF(Dumpadas[[#This Row],[ley]]&gt;0.03,0.03,Dumpadas[[#This Row],[ley]])</f>
        <v>8.3999999999999995E-3</v>
      </c>
      <c r="L2191" s="427"/>
      <c r="M2191" s="386">
        <v>29242</v>
      </c>
      <c r="N2191" s="386"/>
      <c r="O2191" s="7">
        <v>1.0999999999999999E-2</v>
      </c>
      <c r="P2191" s="10" t="str" cm="1">
        <f t="array" ref="P2191">INDEX(Rangos!$E$3:$E$16,MATCH(1,(Dumpadas[[#This Row],[ley]]&gt;=Rangos!$B$3:$B$16)*(Dumpadas[[#This Row],[ley]]&lt;=Rangos!$C$3:$C$16),0))</f>
        <v>A</v>
      </c>
      <c r="R2191" s="769"/>
      <c r="S2191" s="769" t="s">
        <v>3278</v>
      </c>
      <c r="T2191" s="369">
        <v>1</v>
      </c>
      <c r="U2191" s="369">
        <v>3.2</v>
      </c>
      <c r="V2191" s="10">
        <v>1.41E-2</v>
      </c>
      <c r="Y2191" s="769"/>
      <c r="Z2191" s="769" t="s">
        <v>3278</v>
      </c>
      <c r="AA2191" s="369">
        <v>1</v>
      </c>
      <c r="AB2191" s="369">
        <v>3.2</v>
      </c>
      <c r="AC2191" s="10">
        <v>1.41E-2</v>
      </c>
      <c r="AD2191" s="10">
        <v>1.41E-2</v>
      </c>
    </row>
    <row r="2192" spans="2:30">
      <c r="B2192" s="535"/>
      <c r="C2192" s="535" t="s">
        <v>3820</v>
      </c>
      <c r="D2192" s="535" t="s">
        <v>227</v>
      </c>
      <c r="E2192" s="535">
        <v>2195</v>
      </c>
      <c r="F2192" s="537" t="str">
        <f>Dumpadas[[#This Row],[punto]] &amp; " "&amp;Dumpadas[[#This Row],[jornada]]&amp;" " &amp; Dumpadas[[#This Row],[N°Acop]] &amp; " " &amp; TEXT(Dumpadas[[#This Row],[fecha ]], "dd-mm-yyyy")</f>
        <v>NIVEL 974 M4 6S AM 2195 08-06-2026</v>
      </c>
      <c r="G2192" s="535" t="s">
        <v>14</v>
      </c>
      <c r="H2192" s="538">
        <v>46181</v>
      </c>
      <c r="I2192" s="535">
        <v>3.2</v>
      </c>
      <c r="J2192" s="539">
        <v>1.06E-2</v>
      </c>
      <c r="K2192" s="539">
        <f>+IF(Dumpadas[[#This Row],[ley]]&gt;0.03,0.03,Dumpadas[[#This Row],[ley]])</f>
        <v>1.06E-2</v>
      </c>
      <c r="L2192" s="539"/>
      <c r="M2192" s="386">
        <v>29242</v>
      </c>
      <c r="N2192" s="535"/>
      <c r="O2192" s="539">
        <v>0.01</v>
      </c>
      <c r="P2192" s="540" t="str" cm="1">
        <f t="array" ref="P2192">INDEX(Rangos!$E$3:$E$16,MATCH(1,(Dumpadas[[#This Row],[ley]]&gt;=Rangos!$B$3:$B$16)*(Dumpadas[[#This Row],[ley]]&lt;=Rangos!$C$3:$C$16),0))</f>
        <v>C</v>
      </c>
      <c r="R2192" s="769"/>
      <c r="S2192" s="769" t="s">
        <v>3279</v>
      </c>
      <c r="T2192" s="369">
        <v>1</v>
      </c>
      <c r="U2192" s="369">
        <v>3.2</v>
      </c>
      <c r="V2192" s="10">
        <v>9.5999999999999992E-3</v>
      </c>
      <c r="Y2192" s="769"/>
      <c r="Z2192" s="769" t="s">
        <v>3279</v>
      </c>
      <c r="AA2192" s="369">
        <v>1</v>
      </c>
      <c r="AB2192" s="369">
        <v>3.2</v>
      </c>
      <c r="AC2192" s="10">
        <v>9.5999999999999992E-3</v>
      </c>
      <c r="AD2192" s="10">
        <v>9.5999999999999992E-3</v>
      </c>
    </row>
    <row r="2193" spans="2:30">
      <c r="B2193" s="535"/>
      <c r="C2193" s="535" t="s">
        <v>3820</v>
      </c>
      <c r="D2193" s="535" t="s">
        <v>227</v>
      </c>
      <c r="E2193" s="535">
        <v>2196</v>
      </c>
      <c r="F2193" s="537" t="str">
        <f>Dumpadas[[#This Row],[punto]] &amp; " "&amp;Dumpadas[[#This Row],[jornada]]&amp;" " &amp; Dumpadas[[#This Row],[N°Acop]] &amp; " " &amp; TEXT(Dumpadas[[#This Row],[fecha ]], "dd-mm-yyyy")</f>
        <v>NIVEL 974 M4 6S AM 2196 08-06-2026</v>
      </c>
      <c r="G2193" s="535" t="s">
        <v>14</v>
      </c>
      <c r="H2193" s="538">
        <v>46181</v>
      </c>
      <c r="I2193" s="535">
        <v>3.2</v>
      </c>
      <c r="J2193" s="539">
        <v>7.7000000000000002E-3</v>
      </c>
      <c r="K2193" s="539">
        <f>+IF(Dumpadas[[#This Row],[ley]]&gt;0.03,0.03,Dumpadas[[#This Row],[ley]])</f>
        <v>7.7000000000000002E-3</v>
      </c>
      <c r="L2193" s="539"/>
      <c r="M2193" s="386">
        <v>29242</v>
      </c>
      <c r="N2193" s="535"/>
      <c r="O2193" s="539">
        <v>0.01</v>
      </c>
      <c r="P2193" s="540" t="str" cm="1">
        <f t="array" ref="P2193">INDEX(Rangos!$E$3:$E$16,MATCH(1,(Dumpadas[[#This Row],[ley]]&gt;=Rangos!$B$3:$B$16)*(Dumpadas[[#This Row],[ley]]&lt;=Rangos!$C$3:$C$16),0))</f>
        <v>A</v>
      </c>
      <c r="R2193" s="769"/>
      <c r="S2193" s="769" t="s">
        <v>3280</v>
      </c>
      <c r="T2193" s="369">
        <v>1</v>
      </c>
      <c r="U2193" s="369">
        <v>3.2</v>
      </c>
      <c r="V2193" s="10">
        <v>1.4800000000000001E-2</v>
      </c>
      <c r="Y2193" s="769"/>
      <c r="Z2193" s="769" t="s">
        <v>3280</v>
      </c>
      <c r="AA2193" s="369">
        <v>1</v>
      </c>
      <c r="AB2193" s="369">
        <v>3.2</v>
      </c>
      <c r="AC2193" s="10">
        <v>1.4800000000000001E-2</v>
      </c>
      <c r="AD2193" s="10">
        <v>1.4800000000000001E-2</v>
      </c>
    </row>
    <row r="2194" spans="2:30">
      <c r="B2194" s="535"/>
      <c r="C2194" s="535" t="s">
        <v>3820</v>
      </c>
      <c r="D2194" s="535" t="s">
        <v>227</v>
      </c>
      <c r="E2194" s="535">
        <v>2197</v>
      </c>
      <c r="F2194" s="537" t="str">
        <f>Dumpadas[[#This Row],[punto]] &amp; " "&amp;Dumpadas[[#This Row],[jornada]]&amp;" " &amp; Dumpadas[[#This Row],[N°Acop]] &amp; " " &amp; TEXT(Dumpadas[[#This Row],[fecha ]], "dd-mm-yyyy")</f>
        <v>NIVEL 974 M4 6S AM 2197 08-06-2026</v>
      </c>
      <c r="G2194" s="535" t="s">
        <v>14</v>
      </c>
      <c r="H2194" s="538">
        <v>46181</v>
      </c>
      <c r="I2194" s="535">
        <v>3.2</v>
      </c>
      <c r="J2194" s="539">
        <v>7.1999999999999998E-3</v>
      </c>
      <c r="K2194" s="539">
        <f>+IF(Dumpadas[[#This Row],[ley]]&gt;0.03,0.03,Dumpadas[[#This Row],[ley]])</f>
        <v>7.1999999999999998E-3</v>
      </c>
      <c r="L2194" s="539"/>
      <c r="M2194" s="386">
        <v>29242</v>
      </c>
      <c r="N2194" s="535"/>
      <c r="O2194" s="539">
        <v>0.01</v>
      </c>
      <c r="P2194" s="540" t="str" cm="1">
        <f t="array" ref="P2194">INDEX(Rangos!$E$3:$E$16,MATCH(1,(Dumpadas[[#This Row],[ley]]&gt;=Rangos!$B$3:$B$16)*(Dumpadas[[#This Row],[ley]]&lt;=Rangos!$C$3:$C$16),0))</f>
        <v>Reserva</v>
      </c>
      <c r="R2194" s="769"/>
      <c r="S2194" s="769" t="s">
        <v>3281</v>
      </c>
      <c r="T2194" s="369">
        <v>1</v>
      </c>
      <c r="U2194" s="369">
        <v>3.2</v>
      </c>
      <c r="V2194" s="10">
        <v>1.2500000000000001E-2</v>
      </c>
      <c r="Y2194" s="769"/>
      <c r="Z2194" s="769" t="s">
        <v>3281</v>
      </c>
      <c r="AA2194" s="369">
        <v>1</v>
      </c>
      <c r="AB2194" s="369">
        <v>3.2</v>
      </c>
      <c r="AC2194" s="10">
        <v>1.2500000000000001E-2</v>
      </c>
      <c r="AD2194" s="10">
        <v>1.2500000000000001E-2</v>
      </c>
    </row>
    <row r="2195" spans="2:30">
      <c r="B2195" s="535"/>
      <c r="C2195" s="535" t="s">
        <v>3820</v>
      </c>
      <c r="D2195" s="535" t="s">
        <v>227</v>
      </c>
      <c r="E2195" s="535">
        <v>2198</v>
      </c>
      <c r="F2195" s="537" t="str">
        <f>Dumpadas[[#This Row],[punto]] &amp; " "&amp;Dumpadas[[#This Row],[jornada]]&amp;" " &amp; Dumpadas[[#This Row],[N°Acop]] &amp; " " &amp; TEXT(Dumpadas[[#This Row],[fecha ]], "dd-mm-yyyy")</f>
        <v>NIVEL 974 M4 6S AM 2198 08-06-2026</v>
      </c>
      <c r="G2195" s="535" t="s">
        <v>14</v>
      </c>
      <c r="H2195" s="538">
        <v>46181</v>
      </c>
      <c r="I2195" s="535">
        <v>3.2</v>
      </c>
      <c r="J2195" s="539">
        <v>1.0999999999999999E-2</v>
      </c>
      <c r="K2195" s="539">
        <f>+IF(Dumpadas[[#This Row],[ley]]&gt;0.03,0.03,Dumpadas[[#This Row],[ley]])</f>
        <v>1.0999999999999999E-2</v>
      </c>
      <c r="L2195" s="539"/>
      <c r="M2195" s="386">
        <v>29242</v>
      </c>
      <c r="N2195" s="535"/>
      <c r="O2195" s="539">
        <v>0.01</v>
      </c>
      <c r="P2195" s="540" t="str" cm="1">
        <f t="array" ref="P2195">INDEX(Rangos!$E$3:$E$16,MATCH(1,(Dumpadas[[#This Row],[ley]]&gt;=Rangos!$B$3:$B$16)*(Dumpadas[[#This Row],[ley]]&lt;=Rangos!$C$3:$C$16),0))</f>
        <v>C</v>
      </c>
      <c r="R2195" s="769"/>
      <c r="S2195" s="769" t="s">
        <v>3282</v>
      </c>
      <c r="T2195" s="369">
        <v>1</v>
      </c>
      <c r="U2195" s="369">
        <v>3.2</v>
      </c>
      <c r="V2195" s="10">
        <v>1.0699999999999999E-2</v>
      </c>
      <c r="Y2195" s="769"/>
      <c r="Z2195" s="769" t="s">
        <v>3282</v>
      </c>
      <c r="AA2195" s="369">
        <v>1</v>
      </c>
      <c r="AB2195" s="369">
        <v>3.2</v>
      </c>
      <c r="AC2195" s="10">
        <v>1.0699999999999999E-2</v>
      </c>
      <c r="AD2195" s="10">
        <v>1.0699999999999999E-2</v>
      </c>
    </row>
    <row r="2196" spans="2:30">
      <c r="B2196" s="535"/>
      <c r="C2196" s="535" t="s">
        <v>3820</v>
      </c>
      <c r="D2196" s="535" t="s">
        <v>227</v>
      </c>
      <c r="E2196" s="535">
        <v>2199</v>
      </c>
      <c r="F2196" s="537" t="str">
        <f>Dumpadas[[#This Row],[punto]] &amp; " "&amp;Dumpadas[[#This Row],[jornada]]&amp;" " &amp; Dumpadas[[#This Row],[N°Acop]] &amp; " " &amp; TEXT(Dumpadas[[#This Row],[fecha ]], "dd-mm-yyyy")</f>
        <v>NIVEL 974 M4 6S AM 2199 08-06-2026</v>
      </c>
      <c r="G2196" s="535" t="s">
        <v>14</v>
      </c>
      <c r="H2196" s="538">
        <v>46181</v>
      </c>
      <c r="I2196" s="535">
        <v>3.2</v>
      </c>
      <c r="J2196" s="539">
        <v>9.5999999999999992E-3</v>
      </c>
      <c r="K2196" s="539">
        <f>+IF(Dumpadas[[#This Row],[ley]]&gt;0.03,0.03,Dumpadas[[#This Row],[ley]])</f>
        <v>9.5999999999999992E-3</v>
      </c>
      <c r="L2196" s="539"/>
      <c r="M2196" s="386">
        <v>29242</v>
      </c>
      <c r="N2196" s="535"/>
      <c r="O2196" s="539">
        <v>0.01</v>
      </c>
      <c r="P2196" s="540" t="str" cm="1">
        <f t="array" ref="P2196">INDEX(Rangos!$E$3:$E$16,MATCH(1,(Dumpadas[[#This Row],[ley]]&gt;=Rangos!$B$3:$B$16)*(Dumpadas[[#This Row],[ley]]&lt;=Rangos!$C$3:$C$16),0))</f>
        <v>B</v>
      </c>
      <c r="R2196" s="769"/>
      <c r="S2196" s="769" t="s">
        <v>3283</v>
      </c>
      <c r="T2196" s="369">
        <v>1</v>
      </c>
      <c r="U2196" s="369">
        <v>3.2</v>
      </c>
      <c r="V2196" s="10">
        <v>1.15E-2</v>
      </c>
      <c r="Y2196" s="769"/>
      <c r="Z2196" s="769" t="s">
        <v>3283</v>
      </c>
      <c r="AA2196" s="369">
        <v>1</v>
      </c>
      <c r="AB2196" s="369">
        <v>3.2</v>
      </c>
      <c r="AC2196" s="10">
        <v>1.15E-2</v>
      </c>
      <c r="AD2196" s="10">
        <v>1.15E-2</v>
      </c>
    </row>
    <row r="2197" spans="2:30">
      <c r="B2197" s="535"/>
      <c r="C2197" s="535" t="s">
        <v>3820</v>
      </c>
      <c r="D2197" s="535" t="s">
        <v>227</v>
      </c>
      <c r="E2197" s="535">
        <v>2200</v>
      </c>
      <c r="F2197" s="537" t="str">
        <f>Dumpadas[[#This Row],[punto]] &amp; " "&amp;Dumpadas[[#This Row],[jornada]]&amp;" " &amp; Dumpadas[[#This Row],[N°Acop]] &amp; " " &amp; TEXT(Dumpadas[[#This Row],[fecha ]], "dd-mm-yyyy")</f>
        <v>NIVEL 974 M4 6S AM 2200 08-06-2026</v>
      </c>
      <c r="G2197" s="535" t="s">
        <v>14</v>
      </c>
      <c r="H2197" s="538">
        <v>46181</v>
      </c>
      <c r="I2197" s="535">
        <v>3.2</v>
      </c>
      <c r="J2197" s="539">
        <v>7.4000000000000003E-3</v>
      </c>
      <c r="K2197" s="539">
        <f>+IF(Dumpadas[[#This Row],[ley]]&gt;0.03,0.03,Dumpadas[[#This Row],[ley]])</f>
        <v>7.4000000000000003E-3</v>
      </c>
      <c r="L2197" s="539"/>
      <c r="M2197" s="386">
        <v>29242</v>
      </c>
      <c r="N2197" s="535"/>
      <c r="O2197" s="539">
        <v>0.01</v>
      </c>
      <c r="P2197" s="540" t="str" cm="1">
        <f t="array" ref="P2197">INDEX(Rangos!$E$3:$E$16,MATCH(1,(Dumpadas[[#This Row],[ley]]&gt;=Rangos!$B$3:$B$16)*(Dumpadas[[#This Row],[ley]]&lt;=Rangos!$C$3:$C$16),0))</f>
        <v>Reserva</v>
      </c>
      <c r="R2197" s="769"/>
      <c r="S2197" s="769" t="s">
        <v>3284</v>
      </c>
      <c r="T2197" s="369">
        <v>1</v>
      </c>
      <c r="U2197" s="369">
        <v>3.2</v>
      </c>
      <c r="V2197" s="10">
        <v>1.7100000000000001E-2</v>
      </c>
      <c r="Y2197" s="769"/>
      <c r="Z2197" s="769" t="s">
        <v>3284</v>
      </c>
      <c r="AA2197" s="369">
        <v>1</v>
      </c>
      <c r="AB2197" s="369">
        <v>3.2</v>
      </c>
      <c r="AC2197" s="10">
        <v>1.7100000000000001E-2</v>
      </c>
      <c r="AD2197" s="10">
        <v>1.7100000000000001E-2</v>
      </c>
    </row>
    <row r="2198" spans="2:30">
      <c r="B2198" s="535"/>
      <c r="C2198" s="535" t="s">
        <v>3820</v>
      </c>
      <c r="D2198" s="535" t="s">
        <v>227</v>
      </c>
      <c r="E2198" s="535">
        <v>2201</v>
      </c>
      <c r="F2198" s="537" t="str">
        <f>Dumpadas[[#This Row],[punto]] &amp; " "&amp;Dumpadas[[#This Row],[jornada]]&amp;" " &amp; Dumpadas[[#This Row],[N°Acop]] &amp; " " &amp; TEXT(Dumpadas[[#This Row],[fecha ]], "dd-mm-yyyy")</f>
        <v>NIVEL 974 M4 6S AM 2201 08-06-2026</v>
      </c>
      <c r="G2198" s="535" t="s">
        <v>14</v>
      </c>
      <c r="H2198" s="538">
        <v>46181</v>
      </c>
      <c r="I2198" s="535">
        <v>3.2</v>
      </c>
      <c r="J2198" s="539">
        <v>5.5999999999999999E-3</v>
      </c>
      <c r="K2198" s="539">
        <f>+IF(Dumpadas[[#This Row],[ley]]&gt;0.03,0.03,Dumpadas[[#This Row],[ley]])</f>
        <v>5.5999999999999999E-3</v>
      </c>
      <c r="L2198" s="539"/>
      <c r="M2198" s="386">
        <v>29242</v>
      </c>
      <c r="N2198" s="535"/>
      <c r="O2198" s="539">
        <v>0.01</v>
      </c>
      <c r="P2198" s="540" t="str" cm="1">
        <f t="array" ref="P2198">INDEX(Rangos!$E$3:$E$16,MATCH(1,(Dumpadas[[#This Row],[ley]]&gt;=Rangos!$B$3:$B$16)*(Dumpadas[[#This Row],[ley]]&lt;=Rangos!$C$3:$C$16),0))</f>
        <v>Descarte</v>
      </c>
      <c r="R2198" s="769"/>
      <c r="S2198" s="769" t="s">
        <v>3291</v>
      </c>
      <c r="T2198" s="369">
        <v>1</v>
      </c>
      <c r="U2198" s="369">
        <v>3.2</v>
      </c>
      <c r="V2198" s="10">
        <v>9.4999999999999998E-3</v>
      </c>
      <c r="Y2198" s="769"/>
      <c r="Z2198" s="769" t="s">
        <v>3291</v>
      </c>
      <c r="AA2198" s="369">
        <v>1</v>
      </c>
      <c r="AB2198" s="369">
        <v>3.2</v>
      </c>
      <c r="AC2198" s="10">
        <v>9.4999999999999998E-3</v>
      </c>
      <c r="AD2198" s="10">
        <v>9.4999999999999998E-3</v>
      </c>
    </row>
    <row r="2199" spans="2:30">
      <c r="B2199" s="535"/>
      <c r="C2199" s="535" t="s">
        <v>3820</v>
      </c>
      <c r="D2199" s="535" t="s">
        <v>227</v>
      </c>
      <c r="E2199" s="535">
        <v>2202</v>
      </c>
      <c r="F2199" s="537" t="str">
        <f>Dumpadas[[#This Row],[punto]] &amp; " "&amp;Dumpadas[[#This Row],[jornada]]&amp;" " &amp; Dumpadas[[#This Row],[N°Acop]] &amp; " " &amp; TEXT(Dumpadas[[#This Row],[fecha ]], "dd-mm-yyyy")</f>
        <v>NIVEL 974 M4 6S AM 2202 08-06-2026</v>
      </c>
      <c r="G2199" s="535" t="s">
        <v>14</v>
      </c>
      <c r="H2199" s="538">
        <v>46181</v>
      </c>
      <c r="I2199" s="535">
        <v>3.2</v>
      </c>
      <c r="J2199" s="539">
        <v>0.01</v>
      </c>
      <c r="K2199" s="539">
        <f>+IF(Dumpadas[[#This Row],[ley]]&gt;0.03,0.03,Dumpadas[[#This Row],[ley]])</f>
        <v>0.01</v>
      </c>
      <c r="L2199" s="539"/>
      <c r="M2199" s="386">
        <v>29242</v>
      </c>
      <c r="N2199" s="535"/>
      <c r="O2199" s="539">
        <v>0.01</v>
      </c>
      <c r="P2199" s="540" t="str" cm="1">
        <f t="array" ref="P2199">INDEX(Rangos!$E$3:$E$16,MATCH(1,(Dumpadas[[#This Row],[ley]]&gt;=Rangos!$B$3:$B$16)*(Dumpadas[[#This Row],[ley]]&lt;=Rangos!$C$3:$C$16),0))</f>
        <v>B</v>
      </c>
      <c r="R2199" s="769"/>
      <c r="S2199" s="769" t="s">
        <v>3292</v>
      </c>
      <c r="T2199" s="369">
        <v>1</v>
      </c>
      <c r="U2199" s="369">
        <v>3.2</v>
      </c>
      <c r="V2199" s="10">
        <v>9.2999999999999992E-3</v>
      </c>
      <c r="Y2199" s="769"/>
      <c r="Z2199" s="769" t="s">
        <v>3292</v>
      </c>
      <c r="AA2199" s="369">
        <v>1</v>
      </c>
      <c r="AB2199" s="369">
        <v>3.2</v>
      </c>
      <c r="AC2199" s="10">
        <v>9.2999999999999992E-3</v>
      </c>
      <c r="AD2199" s="10">
        <v>9.2999999999999992E-3</v>
      </c>
    </row>
    <row r="2200" spans="2:30">
      <c r="B2200" s="386"/>
      <c r="C2200" s="773" t="s">
        <v>3814</v>
      </c>
      <c r="D2200" s="773" t="s">
        <v>3792</v>
      </c>
      <c r="E2200" s="386">
        <v>2203</v>
      </c>
      <c r="F2200" s="410" t="str">
        <f>Dumpadas[[#This Row],[punto]] &amp; " "&amp;Dumpadas[[#This Row],[jornada]]&amp;" " &amp; Dumpadas[[#This Row],[N°Acop]] &amp; " " &amp; TEXT(Dumpadas[[#This Row],[fecha ]], "dd-mm-yyyy")</f>
        <v>NIVEL 974 M4 7S L30 AM 2203 09-06-2026</v>
      </c>
      <c r="G2200" s="386" t="s">
        <v>14</v>
      </c>
      <c r="H2200" s="387">
        <v>46182</v>
      </c>
      <c r="I2200" s="386">
        <v>3.2</v>
      </c>
      <c r="J2200" s="8">
        <v>1.8200000000000001E-2</v>
      </c>
      <c r="K2200" s="8">
        <f>+IF(Dumpadas[[#This Row],[ley]]&gt;0.03,0.03,Dumpadas[[#This Row],[ley]])</f>
        <v>1.8200000000000001E-2</v>
      </c>
      <c r="L2200" s="8"/>
      <c r="M2200" s="386">
        <v>29242</v>
      </c>
      <c r="N2200" s="386"/>
      <c r="O2200" s="8">
        <v>1.2999999999999999E-2</v>
      </c>
      <c r="P2200" s="388" t="str" cm="1">
        <f t="array" ref="P2200">INDEX(Rangos!$E$3:$E$16,MATCH(1,(Dumpadas[[#This Row],[ley]]&gt;=Rangos!$B$3:$B$16)*(Dumpadas[[#This Row],[ley]]&lt;=Rangos!$C$3:$C$16),0))</f>
        <v>G</v>
      </c>
      <c r="R2200" s="769"/>
      <c r="S2200" s="769" t="s">
        <v>3293</v>
      </c>
      <c r="T2200" s="369">
        <v>1</v>
      </c>
      <c r="U2200" s="369">
        <v>3.2</v>
      </c>
      <c r="V2200" s="10">
        <v>1.0999999999999999E-2</v>
      </c>
      <c r="Y2200" s="769"/>
      <c r="Z2200" s="769" t="s">
        <v>3293</v>
      </c>
      <c r="AA2200" s="369">
        <v>1</v>
      </c>
      <c r="AB2200" s="369">
        <v>3.2</v>
      </c>
      <c r="AC2200" s="10">
        <v>1.0999999999999999E-2</v>
      </c>
      <c r="AD2200" s="10">
        <v>1.0999999999999999E-2</v>
      </c>
    </row>
    <row r="2201" spans="2:30">
      <c r="B2201" s="720"/>
      <c r="C2201" s="773" t="s">
        <v>3814</v>
      </c>
      <c r="D2201" s="773" t="s">
        <v>3792</v>
      </c>
      <c r="E2201" s="720">
        <v>2204</v>
      </c>
      <c r="F2201" s="410" t="str">
        <f>Dumpadas[[#This Row],[punto]] &amp; " "&amp;Dumpadas[[#This Row],[jornada]]&amp;" " &amp; Dumpadas[[#This Row],[N°Acop]] &amp; " " &amp; TEXT(Dumpadas[[#This Row],[fecha ]], "dd-mm-yyyy")</f>
        <v>NIVEL 974 M4 7S L30 AM 2204 09-06-2026</v>
      </c>
      <c r="G2201" s="720" t="s">
        <v>14</v>
      </c>
      <c r="H2201" s="387">
        <v>46182</v>
      </c>
      <c r="I2201" s="386">
        <v>3.2</v>
      </c>
      <c r="J2201" s="8">
        <v>1.0500000000000001E-2</v>
      </c>
      <c r="K2201" s="8">
        <f>+IF(Dumpadas[[#This Row],[ley]]&gt;0.03,0.03,Dumpadas[[#This Row],[ley]])</f>
        <v>1.0500000000000001E-2</v>
      </c>
      <c r="L2201" s="427"/>
      <c r="M2201" s="386">
        <v>29244</v>
      </c>
      <c r="N2201" s="386"/>
      <c r="O2201" s="8">
        <v>1.2999999999999999E-2</v>
      </c>
      <c r="P2201" s="10" t="str" cm="1">
        <f t="array" ref="P2201">INDEX(Rangos!$E$3:$E$16,MATCH(1,(Dumpadas[[#This Row],[ley]]&gt;=Rangos!$B$3:$B$16)*(Dumpadas[[#This Row],[ley]]&lt;=Rangos!$C$3:$C$16),0))</f>
        <v>C</v>
      </c>
      <c r="R2201" s="769"/>
      <c r="S2201" s="769" t="s">
        <v>3294</v>
      </c>
      <c r="T2201" s="369">
        <v>1</v>
      </c>
      <c r="U2201" s="369">
        <v>3.2</v>
      </c>
      <c r="V2201" s="10">
        <v>1.2E-2</v>
      </c>
      <c r="Y2201" s="769"/>
      <c r="Z2201" s="769" t="s">
        <v>3294</v>
      </c>
      <c r="AA2201" s="369">
        <v>1</v>
      </c>
      <c r="AB2201" s="369">
        <v>3.2</v>
      </c>
      <c r="AC2201" s="10">
        <v>1.2E-2</v>
      </c>
      <c r="AD2201" s="10">
        <v>1.2E-2</v>
      </c>
    </row>
    <row r="2202" spans="2:30">
      <c r="B2202" s="720"/>
      <c r="C2202" s="773" t="s">
        <v>3814</v>
      </c>
      <c r="D2202" s="773" t="s">
        <v>3792</v>
      </c>
      <c r="E2202" s="386">
        <v>2205</v>
      </c>
      <c r="F2202" s="410" t="str">
        <f>Dumpadas[[#This Row],[punto]] &amp; " "&amp;Dumpadas[[#This Row],[jornada]]&amp;" " &amp; Dumpadas[[#This Row],[N°Acop]] &amp; " " &amp; TEXT(Dumpadas[[#This Row],[fecha ]], "dd-mm-yyyy")</f>
        <v>NIVEL 974 M4 7S L30 AM 2205 09-06-2026</v>
      </c>
      <c r="G2202" s="720" t="s">
        <v>14</v>
      </c>
      <c r="H2202" s="387">
        <v>46182</v>
      </c>
      <c r="I2202" s="386">
        <v>3.2</v>
      </c>
      <c r="J2202" s="8">
        <v>1.1299999999999999E-2</v>
      </c>
      <c r="K2202" s="8">
        <f>+IF(Dumpadas[[#This Row],[ley]]&gt;0.03,0.03,Dumpadas[[#This Row],[ley]])</f>
        <v>1.1299999999999999E-2</v>
      </c>
      <c r="L2202" s="427"/>
      <c r="M2202" s="386">
        <v>29244</v>
      </c>
      <c r="N2202" s="386"/>
      <c r="O2202" s="8">
        <v>1.2999999999999999E-2</v>
      </c>
      <c r="P2202" s="10" t="str" cm="1">
        <f t="array" ref="P2202">INDEX(Rangos!$E$3:$E$16,MATCH(1,(Dumpadas[[#This Row],[ley]]&gt;=Rangos!$B$3:$B$16)*(Dumpadas[[#This Row],[ley]]&lt;=Rangos!$C$3:$C$16),0))</f>
        <v>C</v>
      </c>
      <c r="R2202" s="769"/>
      <c r="S2202" s="769" t="s">
        <v>3295</v>
      </c>
      <c r="T2202" s="369">
        <v>1</v>
      </c>
      <c r="U2202" s="369">
        <v>3.2</v>
      </c>
      <c r="V2202" s="10">
        <v>8.9999999999999993E-3</v>
      </c>
      <c r="Y2202" s="769"/>
      <c r="Z2202" s="769" t="s">
        <v>3295</v>
      </c>
      <c r="AA2202" s="369">
        <v>1</v>
      </c>
      <c r="AB2202" s="369">
        <v>3.2</v>
      </c>
      <c r="AC2202" s="10">
        <v>8.9999999999999993E-3</v>
      </c>
      <c r="AD2202" s="10">
        <v>8.9999999999999993E-3</v>
      </c>
    </row>
    <row r="2203" spans="2:30">
      <c r="B2203" s="720"/>
      <c r="C2203" s="773" t="s">
        <v>3814</v>
      </c>
      <c r="D2203" s="773" t="s">
        <v>3792</v>
      </c>
      <c r="E2203" s="386">
        <v>2206</v>
      </c>
      <c r="F2203" s="410" t="str">
        <f>Dumpadas[[#This Row],[punto]] &amp; " "&amp;Dumpadas[[#This Row],[jornada]]&amp;" " &amp; Dumpadas[[#This Row],[N°Acop]] &amp; " " &amp; TEXT(Dumpadas[[#This Row],[fecha ]], "dd-mm-yyyy")</f>
        <v>NIVEL 974 M4 7S L30 AM 2206 09-06-2026</v>
      </c>
      <c r="G2203" s="720" t="s">
        <v>14</v>
      </c>
      <c r="H2203" s="387">
        <v>46182</v>
      </c>
      <c r="I2203" s="386">
        <v>3.2</v>
      </c>
      <c r="J2203" s="8">
        <v>1.18E-2</v>
      </c>
      <c r="K2203" s="8">
        <f>+IF(Dumpadas[[#This Row],[ley]]&gt;0.03,0.03,Dumpadas[[#This Row],[ley]])</f>
        <v>1.18E-2</v>
      </c>
      <c r="L2203" s="427"/>
      <c r="M2203" s="386">
        <v>29244</v>
      </c>
      <c r="N2203" s="386"/>
      <c r="O2203" s="8">
        <v>1.2999999999999999E-2</v>
      </c>
      <c r="P2203" s="10" t="str" cm="1">
        <f t="array" ref="P2203">INDEX(Rangos!$E$3:$E$16,MATCH(1,(Dumpadas[[#This Row],[ley]]&gt;=Rangos!$B$3:$B$16)*(Dumpadas[[#This Row],[ley]]&lt;=Rangos!$C$3:$C$16),0))</f>
        <v>C</v>
      </c>
      <c r="R2203" s="769"/>
      <c r="S2203" s="769" t="s">
        <v>3296</v>
      </c>
      <c r="T2203" s="369">
        <v>1</v>
      </c>
      <c r="U2203" s="369">
        <v>3.2</v>
      </c>
      <c r="V2203" s="10">
        <v>1.2500000000000001E-2</v>
      </c>
      <c r="Y2203" s="769"/>
      <c r="Z2203" s="769" t="s">
        <v>3296</v>
      </c>
      <c r="AA2203" s="369">
        <v>1</v>
      </c>
      <c r="AB2203" s="369">
        <v>3.2</v>
      </c>
      <c r="AC2203" s="10">
        <v>1.2500000000000001E-2</v>
      </c>
      <c r="AD2203" s="10">
        <v>1.2500000000000001E-2</v>
      </c>
    </row>
    <row r="2204" spans="2:30">
      <c r="B2204" s="720"/>
      <c r="C2204" s="773" t="s">
        <v>3814</v>
      </c>
      <c r="D2204" s="773" t="s">
        <v>3792</v>
      </c>
      <c r="E2204" s="720">
        <v>2207</v>
      </c>
      <c r="F2204" s="410" t="str">
        <f>Dumpadas[[#This Row],[punto]] &amp; " "&amp;Dumpadas[[#This Row],[jornada]]&amp;" " &amp; Dumpadas[[#This Row],[N°Acop]] &amp; " " &amp; TEXT(Dumpadas[[#This Row],[fecha ]], "dd-mm-yyyy")</f>
        <v>NIVEL 974 M4 7S L30 AM 2207 09-06-2026</v>
      </c>
      <c r="G2204" s="720" t="s">
        <v>14</v>
      </c>
      <c r="H2204" s="387">
        <v>46182</v>
      </c>
      <c r="I2204" s="386">
        <v>3.2</v>
      </c>
      <c r="J2204" s="8">
        <v>1.35E-2</v>
      </c>
      <c r="K2204" s="8">
        <f>+IF(Dumpadas[[#This Row],[ley]]&gt;0.03,0.03,Dumpadas[[#This Row],[ley]])</f>
        <v>1.35E-2</v>
      </c>
      <c r="L2204" s="427"/>
      <c r="M2204" s="386">
        <v>29244</v>
      </c>
      <c r="N2204" s="386"/>
      <c r="O2204" s="8">
        <v>1.2999999999999999E-2</v>
      </c>
      <c r="P2204" s="10" t="str" cm="1">
        <f t="array" ref="P2204">INDEX(Rangos!$E$3:$E$16,MATCH(1,(Dumpadas[[#This Row],[ley]]&gt;=Rangos!$B$3:$B$16)*(Dumpadas[[#This Row],[ley]]&lt;=Rangos!$C$3:$C$16),0))</f>
        <v>E</v>
      </c>
      <c r="R2204" s="769"/>
      <c r="S2204" s="769" t="s">
        <v>3297</v>
      </c>
      <c r="T2204" s="369">
        <v>1</v>
      </c>
      <c r="U2204" s="369">
        <v>3.2</v>
      </c>
      <c r="V2204" s="10">
        <v>1.24E-2</v>
      </c>
      <c r="Y2204" s="769"/>
      <c r="Z2204" s="769" t="s">
        <v>3297</v>
      </c>
      <c r="AA2204" s="369">
        <v>1</v>
      </c>
      <c r="AB2204" s="369">
        <v>3.2</v>
      </c>
      <c r="AC2204" s="10">
        <v>1.24E-2</v>
      </c>
      <c r="AD2204" s="10">
        <v>1.24E-2</v>
      </c>
    </row>
    <row r="2205" spans="2:30">
      <c r="B2205" s="535"/>
      <c r="C2205" s="535" t="s">
        <v>3803</v>
      </c>
      <c r="D2205" s="535" t="s">
        <v>3792</v>
      </c>
      <c r="E2205" s="535">
        <v>2208</v>
      </c>
      <c r="F2205" s="537" t="str">
        <f>Dumpadas[[#This Row],[punto]] &amp; " "&amp;Dumpadas[[#This Row],[jornada]]&amp;" " &amp; Dumpadas[[#This Row],[N°Acop]] &amp; " " &amp; TEXT(Dumpadas[[#This Row],[fecha ]], "dd-mm-yyyy")</f>
        <v>NIVEL 974 M4 7S L31 AM 2208 09-06-2026</v>
      </c>
      <c r="G2205" s="535" t="s">
        <v>14</v>
      </c>
      <c r="H2205" s="538">
        <v>46182</v>
      </c>
      <c r="I2205" s="535">
        <v>3.2</v>
      </c>
      <c r="J2205" s="539">
        <v>1.43E-2</v>
      </c>
      <c r="K2205" s="539">
        <f>+IF(Dumpadas[[#This Row],[ley]]&gt;0.03,0.03,Dumpadas[[#This Row],[ley]])</f>
        <v>1.43E-2</v>
      </c>
      <c r="L2205" s="539"/>
      <c r="M2205" s="386">
        <v>29244</v>
      </c>
      <c r="N2205" s="535"/>
      <c r="O2205" s="539">
        <v>1.4E-2</v>
      </c>
      <c r="P2205" s="540" t="str" cm="1">
        <f t="array" ref="P2205">INDEX(Rangos!$E$3:$E$16,MATCH(1,(Dumpadas[[#This Row],[ley]]&gt;=Rangos!$B$3:$B$16)*(Dumpadas[[#This Row],[ley]]&lt;=Rangos!$C$3:$C$16),0))</f>
        <v>E</v>
      </c>
      <c r="R2205" s="769"/>
      <c r="S2205" s="769" t="s">
        <v>3298</v>
      </c>
      <c r="T2205" s="369">
        <v>1</v>
      </c>
      <c r="U2205" s="369">
        <v>3.2</v>
      </c>
      <c r="V2205" s="10">
        <v>9.4000000000000004E-3</v>
      </c>
      <c r="Y2205" s="769"/>
      <c r="Z2205" s="769" t="s">
        <v>3298</v>
      </c>
      <c r="AA2205" s="369">
        <v>1</v>
      </c>
      <c r="AB2205" s="369">
        <v>3.2</v>
      </c>
      <c r="AC2205" s="10">
        <v>9.4000000000000004E-3</v>
      </c>
      <c r="AD2205" s="10">
        <v>9.4000000000000004E-3</v>
      </c>
    </row>
    <row r="2206" spans="2:30">
      <c r="B2206" s="535"/>
      <c r="C2206" s="535" t="s">
        <v>3803</v>
      </c>
      <c r="D2206" s="535" t="s">
        <v>3792</v>
      </c>
      <c r="E2206" s="535">
        <v>2209</v>
      </c>
      <c r="F2206" s="537" t="str">
        <f>Dumpadas[[#This Row],[punto]] &amp; " "&amp;Dumpadas[[#This Row],[jornada]]&amp;" " &amp; Dumpadas[[#This Row],[N°Acop]] &amp; " " &amp; TEXT(Dumpadas[[#This Row],[fecha ]], "dd-mm-yyyy")</f>
        <v>NIVEL 974 M4 7S L31 AM 2209 09-06-2026</v>
      </c>
      <c r="G2206" s="535" t="s">
        <v>14</v>
      </c>
      <c r="H2206" s="538">
        <v>46182</v>
      </c>
      <c r="I2206" s="535">
        <v>3.2</v>
      </c>
      <c r="J2206" s="539">
        <v>1.0999999999999999E-2</v>
      </c>
      <c r="K2206" s="539">
        <f>+IF(Dumpadas[[#This Row],[ley]]&gt;0.03,0.03,Dumpadas[[#This Row],[ley]])</f>
        <v>1.0999999999999999E-2</v>
      </c>
      <c r="L2206" s="539"/>
      <c r="M2206" s="386">
        <v>29244</v>
      </c>
      <c r="N2206" s="535"/>
      <c r="O2206" s="539">
        <v>1.4E-2</v>
      </c>
      <c r="P2206" s="540" t="str" cm="1">
        <f t="array" ref="P2206">INDEX(Rangos!$E$3:$E$16,MATCH(1,(Dumpadas[[#This Row],[ley]]&gt;=Rangos!$B$3:$B$16)*(Dumpadas[[#This Row],[ley]]&lt;=Rangos!$C$3:$C$16),0))</f>
        <v>C</v>
      </c>
      <c r="R2206" s="769"/>
      <c r="S2206" s="769" t="s">
        <v>3299</v>
      </c>
      <c r="T2206" s="369">
        <v>1</v>
      </c>
      <c r="U2206" s="369">
        <v>3.2</v>
      </c>
      <c r="V2206" s="10">
        <v>1.14E-2</v>
      </c>
      <c r="Y2206" s="769"/>
      <c r="Z2206" s="769" t="s">
        <v>3299</v>
      </c>
      <c r="AA2206" s="369">
        <v>1</v>
      </c>
      <c r="AB2206" s="369">
        <v>3.2</v>
      </c>
      <c r="AC2206" s="10">
        <v>1.14E-2</v>
      </c>
      <c r="AD2206" s="10">
        <v>1.14E-2</v>
      </c>
    </row>
    <row r="2207" spans="2:30">
      <c r="B2207" s="720"/>
      <c r="C2207" s="773" t="s">
        <v>3817</v>
      </c>
      <c r="D2207" s="773" t="s">
        <v>3792</v>
      </c>
      <c r="E2207" s="386">
        <v>2210</v>
      </c>
      <c r="F2207" s="410" t="str">
        <f>Dumpadas[[#This Row],[punto]] &amp; " "&amp;Dumpadas[[#This Row],[jornada]]&amp;" " &amp; Dumpadas[[#This Row],[N°Acop]] &amp; " " &amp; TEXT(Dumpadas[[#This Row],[fecha ]], "dd-mm-yyyy")</f>
        <v>NIVEL 974 M4 6N L33 AM 2210 09-06-2026</v>
      </c>
      <c r="G2207" s="720" t="s">
        <v>14</v>
      </c>
      <c r="H2207" s="5">
        <v>46182</v>
      </c>
      <c r="I2207" s="720">
        <v>3.2</v>
      </c>
      <c r="J2207" s="8">
        <v>1.55E-2</v>
      </c>
      <c r="K2207" s="8">
        <f>+IF(Dumpadas[[#This Row],[ley]]&gt;0.03,0.03,Dumpadas[[#This Row],[ley]])</f>
        <v>1.55E-2</v>
      </c>
      <c r="L2207" s="427"/>
      <c r="M2207" s="386">
        <v>29244</v>
      </c>
      <c r="N2207" s="386"/>
      <c r="O2207" s="7">
        <v>1.6E-2</v>
      </c>
      <c r="P2207" s="10" t="str" cm="1">
        <f t="array" ref="P2207">INDEX(Rangos!$E$3:$E$16,MATCH(1,(Dumpadas[[#This Row],[ley]]&gt;=Rangos!$B$3:$B$16)*(Dumpadas[[#This Row],[ley]]&lt;=Rangos!$C$3:$C$16),0))</f>
        <v>F</v>
      </c>
      <c r="R2207" s="769"/>
      <c r="S2207" s="769" t="s">
        <v>3300</v>
      </c>
      <c r="T2207" s="369">
        <v>1</v>
      </c>
      <c r="U2207" s="369">
        <v>3.2</v>
      </c>
      <c r="V2207" s="10">
        <v>7.3000000000000001E-3</v>
      </c>
      <c r="Y2207" s="769"/>
      <c r="Z2207" s="769" t="s">
        <v>3300</v>
      </c>
      <c r="AA2207" s="369">
        <v>1</v>
      </c>
      <c r="AB2207" s="369">
        <v>3.2</v>
      </c>
      <c r="AC2207" s="10">
        <v>7.3000000000000001E-3</v>
      </c>
      <c r="AD2207" s="10">
        <v>7.3000000000000001E-3</v>
      </c>
    </row>
    <row r="2208" spans="2:30">
      <c r="B2208" s="720"/>
      <c r="C2208" s="773" t="s">
        <v>3817</v>
      </c>
      <c r="D2208" s="773" t="s">
        <v>3792</v>
      </c>
      <c r="E2208" s="720">
        <v>2211</v>
      </c>
      <c r="F2208" s="410" t="str">
        <f>Dumpadas[[#This Row],[punto]] &amp; " "&amp;Dumpadas[[#This Row],[jornada]]&amp;" " &amp; Dumpadas[[#This Row],[N°Acop]] &amp; " " &amp; TEXT(Dumpadas[[#This Row],[fecha ]], "dd-mm-yyyy")</f>
        <v>NIVEL 974 M4 6N L33 AM 2211 09-06-2026</v>
      </c>
      <c r="G2208" s="720" t="s">
        <v>14</v>
      </c>
      <c r="H2208" s="5">
        <v>46182</v>
      </c>
      <c r="I2208" s="720">
        <v>3.2</v>
      </c>
      <c r="J2208" s="8">
        <v>1.8200000000000001E-2</v>
      </c>
      <c r="K2208" s="8">
        <f>+IF(Dumpadas[[#This Row],[ley]]&gt;0.03,0.03,Dumpadas[[#This Row],[ley]])</f>
        <v>1.8200000000000001E-2</v>
      </c>
      <c r="L2208" s="427"/>
      <c r="M2208" s="386">
        <v>29244</v>
      </c>
      <c r="N2208" s="386"/>
      <c r="O2208" s="7">
        <v>1.6E-2</v>
      </c>
      <c r="P2208" s="10" t="str" cm="1">
        <f t="array" ref="P2208">INDEX(Rangos!$E$3:$E$16,MATCH(1,(Dumpadas[[#This Row],[ley]]&gt;=Rangos!$B$3:$B$16)*(Dumpadas[[#This Row],[ley]]&lt;=Rangos!$C$3:$C$16),0))</f>
        <v>G</v>
      </c>
      <c r="R2208" s="769"/>
      <c r="S2208" s="769" t="s">
        <v>3301</v>
      </c>
      <c r="T2208" s="369">
        <v>1</v>
      </c>
      <c r="U2208" s="369">
        <v>3.2</v>
      </c>
      <c r="V2208" s="10">
        <v>1.03E-2</v>
      </c>
      <c r="Y2208" s="769"/>
      <c r="Z2208" s="769" t="s">
        <v>3301</v>
      </c>
      <c r="AA2208" s="369">
        <v>1</v>
      </c>
      <c r="AB2208" s="369">
        <v>3.2</v>
      </c>
      <c r="AC2208" s="10">
        <v>1.03E-2</v>
      </c>
      <c r="AD2208" s="10">
        <v>1.03E-2</v>
      </c>
    </row>
    <row r="2209" spans="2:30">
      <c r="B2209" s="720"/>
      <c r="C2209" s="773" t="s">
        <v>3817</v>
      </c>
      <c r="D2209" s="773" t="s">
        <v>3792</v>
      </c>
      <c r="E2209" s="386">
        <v>2212</v>
      </c>
      <c r="F2209" s="410" t="str">
        <f>Dumpadas[[#This Row],[punto]] &amp; " "&amp;Dumpadas[[#This Row],[jornada]]&amp;" " &amp; Dumpadas[[#This Row],[N°Acop]] &amp; " " &amp; TEXT(Dumpadas[[#This Row],[fecha ]], "dd-mm-yyyy")</f>
        <v>NIVEL 974 M4 6N L33 AM 2212 09-06-2026</v>
      </c>
      <c r="G2209" s="720" t="s">
        <v>14</v>
      </c>
      <c r="H2209" s="5">
        <v>46182</v>
      </c>
      <c r="I2209" s="720">
        <v>3.2</v>
      </c>
      <c r="J2209" s="8">
        <v>1.7399999999999999E-2</v>
      </c>
      <c r="K2209" s="8">
        <f>+IF(Dumpadas[[#This Row],[ley]]&gt;0.03,0.03,Dumpadas[[#This Row],[ley]])</f>
        <v>1.7399999999999999E-2</v>
      </c>
      <c r="L2209" s="427"/>
      <c r="M2209" s="386">
        <v>29244</v>
      </c>
      <c r="N2209" s="386"/>
      <c r="O2209" s="7">
        <v>1.6E-2</v>
      </c>
      <c r="P2209" s="10" t="str" cm="1">
        <f t="array" ref="P2209">INDEX(Rangos!$E$3:$E$16,MATCH(1,(Dumpadas[[#This Row],[ley]]&gt;=Rangos!$B$3:$B$16)*(Dumpadas[[#This Row],[ley]]&lt;=Rangos!$C$3:$C$16),0))</f>
        <v>F</v>
      </c>
      <c r="R2209" s="769"/>
      <c r="S2209" s="769" t="s">
        <v>3302</v>
      </c>
      <c r="T2209" s="369">
        <v>1</v>
      </c>
      <c r="U2209" s="369">
        <v>3.2</v>
      </c>
      <c r="V2209" s="10">
        <v>1.0699999999999999E-2</v>
      </c>
      <c r="Y2209" s="769"/>
      <c r="Z2209" s="769" t="s">
        <v>3302</v>
      </c>
      <c r="AA2209" s="369">
        <v>1</v>
      </c>
      <c r="AB2209" s="369">
        <v>3.2</v>
      </c>
      <c r="AC2209" s="10">
        <v>1.0699999999999999E-2</v>
      </c>
      <c r="AD2209" s="10">
        <v>1.0699999999999999E-2</v>
      </c>
    </row>
    <row r="2210" spans="2:30">
      <c r="B2210" s="720"/>
      <c r="C2210" s="773" t="s">
        <v>3817</v>
      </c>
      <c r="D2210" s="773" t="s">
        <v>3792</v>
      </c>
      <c r="E2210" s="386">
        <v>2213</v>
      </c>
      <c r="F2210" s="410" t="str">
        <f>Dumpadas[[#This Row],[punto]] &amp; " "&amp;Dumpadas[[#This Row],[jornada]]&amp;" " &amp; Dumpadas[[#This Row],[N°Acop]] &amp; " " &amp; TEXT(Dumpadas[[#This Row],[fecha ]], "dd-mm-yyyy")</f>
        <v>NIVEL 974 M4 6N L33 AM 2213 09-06-2026</v>
      </c>
      <c r="G2210" s="720" t="s">
        <v>14</v>
      </c>
      <c r="H2210" s="5">
        <v>46182</v>
      </c>
      <c r="I2210" s="720">
        <v>3.2</v>
      </c>
      <c r="J2210" s="8">
        <v>1.49E-2</v>
      </c>
      <c r="K2210" s="8">
        <f>+IF(Dumpadas[[#This Row],[ley]]&gt;0.03,0.03,Dumpadas[[#This Row],[ley]])</f>
        <v>1.49E-2</v>
      </c>
      <c r="L2210" s="427"/>
      <c r="M2210" s="386">
        <v>29244</v>
      </c>
      <c r="N2210" s="386"/>
      <c r="O2210" s="7">
        <v>1.6E-2</v>
      </c>
      <c r="P2210" s="10" t="str" cm="1">
        <f t="array" ref="P2210">INDEX(Rangos!$E$3:$E$16,MATCH(1,(Dumpadas[[#This Row],[ley]]&gt;=Rangos!$B$3:$B$16)*(Dumpadas[[#This Row],[ley]]&lt;=Rangos!$C$3:$C$16),0))</f>
        <v>E</v>
      </c>
      <c r="R2210" s="769"/>
      <c r="S2210" s="769" t="s">
        <v>3303</v>
      </c>
      <c r="T2210" s="369">
        <v>1</v>
      </c>
      <c r="U2210" s="369">
        <v>3.2</v>
      </c>
      <c r="V2210" s="10">
        <v>1.1599999999999999E-2</v>
      </c>
      <c r="Y2210" s="769"/>
      <c r="Z2210" s="769" t="s">
        <v>3303</v>
      </c>
      <c r="AA2210" s="369">
        <v>1</v>
      </c>
      <c r="AB2210" s="369">
        <v>3.2</v>
      </c>
      <c r="AC2210" s="10">
        <v>1.1599999999999999E-2</v>
      </c>
      <c r="AD2210" s="10">
        <v>1.1599999999999999E-2</v>
      </c>
    </row>
    <row r="2211" spans="2:30">
      <c r="B2211" s="720"/>
      <c r="C2211" s="773" t="s">
        <v>3817</v>
      </c>
      <c r="D2211" s="773" t="s">
        <v>3792</v>
      </c>
      <c r="E2211" s="720">
        <v>2214</v>
      </c>
      <c r="F2211" s="410" t="str">
        <f>Dumpadas[[#This Row],[punto]] &amp; " "&amp;Dumpadas[[#This Row],[jornada]]&amp;" " &amp; Dumpadas[[#This Row],[N°Acop]] &amp; " " &amp; TEXT(Dumpadas[[#This Row],[fecha ]], "dd-mm-yyyy")</f>
        <v>NIVEL 974 M4 6N L33 AM 2214 09-06-2026</v>
      </c>
      <c r="G2211" s="720" t="s">
        <v>14</v>
      </c>
      <c r="H2211" s="5">
        <v>46182</v>
      </c>
      <c r="I2211" s="720">
        <v>3.2</v>
      </c>
      <c r="J2211" s="8">
        <v>1.78E-2</v>
      </c>
      <c r="K2211" s="8">
        <f>+IF(Dumpadas[[#This Row],[ley]]&gt;0.03,0.03,Dumpadas[[#This Row],[ley]])</f>
        <v>1.78E-2</v>
      </c>
      <c r="L2211" s="427"/>
      <c r="M2211" s="386">
        <v>29244</v>
      </c>
      <c r="N2211" s="386"/>
      <c r="O2211" s="7">
        <v>1.6E-2</v>
      </c>
      <c r="P2211" s="10" t="str" cm="1">
        <f t="array" ref="P2211">INDEX(Rangos!$E$3:$E$16,MATCH(1,(Dumpadas[[#This Row],[ley]]&gt;=Rangos!$B$3:$B$16)*(Dumpadas[[#This Row],[ley]]&lt;=Rangos!$C$3:$C$16),0))</f>
        <v>G</v>
      </c>
      <c r="R2211" s="769"/>
      <c r="S2211" s="769" t="s">
        <v>3304</v>
      </c>
      <c r="T2211" s="369">
        <v>1</v>
      </c>
      <c r="U2211" s="369">
        <v>3.2</v>
      </c>
      <c r="V2211" s="10">
        <v>1.01E-2</v>
      </c>
      <c r="Y2211" s="769"/>
      <c r="Z2211" s="769" t="s">
        <v>3304</v>
      </c>
      <c r="AA2211" s="369">
        <v>1</v>
      </c>
      <c r="AB2211" s="369">
        <v>3.2</v>
      </c>
      <c r="AC2211" s="10">
        <v>1.01E-2</v>
      </c>
      <c r="AD2211" s="10">
        <v>1.01E-2</v>
      </c>
    </row>
    <row r="2212" spans="2:30">
      <c r="B2212" s="535"/>
      <c r="C2212" s="535" t="s">
        <v>3817</v>
      </c>
      <c r="D2212" s="535" t="s">
        <v>3792</v>
      </c>
      <c r="E2212" s="535">
        <v>2215</v>
      </c>
      <c r="F2212" s="537" t="str">
        <f>Dumpadas[[#This Row],[punto]] &amp; " "&amp;Dumpadas[[#This Row],[jornada]]&amp;" " &amp; Dumpadas[[#This Row],[N°Acop]] &amp; " " &amp; TEXT(Dumpadas[[#This Row],[fecha ]], "dd-mm-yyyy")</f>
        <v>NIVEL 974 M4 6N L33 AM 2215 10-06-2026</v>
      </c>
      <c r="G2212" s="535" t="s">
        <v>14</v>
      </c>
      <c r="H2212" s="538">
        <v>46183</v>
      </c>
      <c r="I2212" s="535">
        <v>3.2</v>
      </c>
      <c r="J2212" s="539">
        <v>1.8499999999999999E-2</v>
      </c>
      <c r="K2212" s="539">
        <f>+IF(Dumpadas[[#This Row],[ley]]&gt;0.03,0.03,Dumpadas[[#This Row],[ley]])</f>
        <v>1.8499999999999999E-2</v>
      </c>
      <c r="L2212" s="539"/>
      <c r="M2212" s="535">
        <v>29252</v>
      </c>
      <c r="N2212" s="535"/>
      <c r="O2212" s="539">
        <v>1.6500000000000001E-2</v>
      </c>
      <c r="P2212" s="540" t="str" cm="1">
        <f t="array" ref="P2212">INDEX(Rangos!$E$3:$E$16,MATCH(1,(Dumpadas[[#This Row],[ley]]&gt;=Rangos!$B$3:$B$16)*(Dumpadas[[#This Row],[ley]]&lt;=Rangos!$C$3:$C$16),0))</f>
        <v>G</v>
      </c>
      <c r="R2212" s="769"/>
      <c r="S2212" s="769" t="s">
        <v>3305</v>
      </c>
      <c r="T2212" s="369">
        <v>1</v>
      </c>
      <c r="U2212" s="369">
        <v>3.2</v>
      </c>
      <c r="V2212" s="10">
        <v>8.6999999999999994E-3</v>
      </c>
      <c r="Y2212" s="769"/>
      <c r="Z2212" s="769" t="s">
        <v>3305</v>
      </c>
      <c r="AA2212" s="369">
        <v>1</v>
      </c>
      <c r="AB2212" s="369">
        <v>3.2</v>
      </c>
      <c r="AC2212" s="10">
        <v>8.6999999999999994E-3</v>
      </c>
      <c r="AD2212" s="10">
        <v>8.6999999999999994E-3</v>
      </c>
    </row>
    <row r="2213" spans="2:30">
      <c r="B2213" s="535"/>
      <c r="C2213" s="535" t="s">
        <v>3817</v>
      </c>
      <c r="D2213" s="535" t="s">
        <v>3792</v>
      </c>
      <c r="E2213" s="535">
        <v>2216</v>
      </c>
      <c r="F2213" s="537" t="str">
        <f>Dumpadas[[#This Row],[punto]] &amp; " "&amp;Dumpadas[[#This Row],[jornada]]&amp;" " &amp; Dumpadas[[#This Row],[N°Acop]] &amp; " " &amp; TEXT(Dumpadas[[#This Row],[fecha ]], "dd-mm-yyyy")</f>
        <v>NIVEL 974 M4 6N L33 AM 2216 10-06-2026</v>
      </c>
      <c r="G2213" s="535" t="s">
        <v>14</v>
      </c>
      <c r="H2213" s="538">
        <v>46183</v>
      </c>
      <c r="I2213" s="535">
        <v>3.2</v>
      </c>
      <c r="J2213" s="539">
        <v>1.2999999999999999E-2</v>
      </c>
      <c r="K2213" s="539">
        <f>+IF(Dumpadas[[#This Row],[ley]]&gt;0.03,0.03,Dumpadas[[#This Row],[ley]])</f>
        <v>1.2999999999999999E-2</v>
      </c>
      <c r="L2213" s="539"/>
      <c r="M2213" s="535">
        <v>29252</v>
      </c>
      <c r="N2213" s="535"/>
      <c r="O2213" s="539">
        <v>1.6500000000000001E-2</v>
      </c>
      <c r="P2213" s="540" t="str" cm="1">
        <f t="array" ref="P2213">INDEX(Rangos!$E$3:$E$16,MATCH(1,(Dumpadas[[#This Row],[ley]]&gt;=Rangos!$B$3:$B$16)*(Dumpadas[[#This Row],[ley]]&lt;=Rangos!$C$3:$C$16),0))</f>
        <v>D</v>
      </c>
      <c r="R2213" s="769"/>
      <c r="S2213" s="769" t="s">
        <v>3306</v>
      </c>
      <c r="T2213" s="369">
        <v>1</v>
      </c>
      <c r="U2213" s="369">
        <v>3.2</v>
      </c>
      <c r="V2213" s="10">
        <v>2.1600000000000001E-2</v>
      </c>
      <c r="Y2213" s="769"/>
      <c r="Z2213" s="769" t="s">
        <v>3306</v>
      </c>
      <c r="AA2213" s="369">
        <v>1</v>
      </c>
      <c r="AB2213" s="369">
        <v>3.2</v>
      </c>
      <c r="AC2213" s="10">
        <v>2.1600000000000001E-2</v>
      </c>
      <c r="AD2213" s="10">
        <v>2.1600000000000001E-2</v>
      </c>
    </row>
    <row r="2214" spans="2:30">
      <c r="B2214" s="535"/>
      <c r="C2214" s="535" t="s">
        <v>3817</v>
      </c>
      <c r="D2214" s="535" t="s">
        <v>3792</v>
      </c>
      <c r="E2214" s="535">
        <v>2217</v>
      </c>
      <c r="F2214" s="537" t="str">
        <f>Dumpadas[[#This Row],[punto]] &amp; " "&amp;Dumpadas[[#This Row],[jornada]]&amp;" " &amp; Dumpadas[[#This Row],[N°Acop]] &amp; " " &amp; TEXT(Dumpadas[[#This Row],[fecha ]], "dd-mm-yyyy")</f>
        <v>NIVEL 974 M4 6N L33 AM 2217 10-06-2026</v>
      </c>
      <c r="G2214" s="535" t="s">
        <v>14</v>
      </c>
      <c r="H2214" s="538">
        <v>46183</v>
      </c>
      <c r="I2214" s="535">
        <v>3.2</v>
      </c>
      <c r="J2214" s="539">
        <v>1.7399999999999999E-2</v>
      </c>
      <c r="K2214" s="539">
        <f>+IF(Dumpadas[[#This Row],[ley]]&gt;0.03,0.03,Dumpadas[[#This Row],[ley]])</f>
        <v>1.7399999999999999E-2</v>
      </c>
      <c r="L2214" s="539"/>
      <c r="M2214" s="535">
        <v>29252</v>
      </c>
      <c r="N2214" s="535"/>
      <c r="O2214" s="539">
        <v>1.6500000000000001E-2</v>
      </c>
      <c r="P2214" s="540" t="str" cm="1">
        <f t="array" ref="P2214">INDEX(Rangos!$E$3:$E$16,MATCH(1,(Dumpadas[[#This Row],[ley]]&gt;=Rangos!$B$3:$B$16)*(Dumpadas[[#This Row],[ley]]&lt;=Rangos!$C$3:$C$16),0))</f>
        <v>F</v>
      </c>
      <c r="R2214" s="769"/>
      <c r="S2214" s="769" t="s">
        <v>3307</v>
      </c>
      <c r="T2214" s="369">
        <v>1</v>
      </c>
      <c r="U2214" s="369">
        <v>3.2</v>
      </c>
      <c r="V2214" s="10">
        <v>1.61E-2</v>
      </c>
      <c r="Y2214" s="769"/>
      <c r="Z2214" s="769" t="s">
        <v>3307</v>
      </c>
      <c r="AA2214" s="369">
        <v>1</v>
      </c>
      <c r="AB2214" s="369">
        <v>3.2</v>
      </c>
      <c r="AC2214" s="10">
        <v>1.61E-2</v>
      </c>
      <c r="AD2214" s="10">
        <v>1.61E-2</v>
      </c>
    </row>
    <row r="2215" spans="2:30">
      <c r="B2215" s="535"/>
      <c r="C2215" s="535" t="s">
        <v>3817</v>
      </c>
      <c r="D2215" s="535" t="s">
        <v>3792</v>
      </c>
      <c r="E2215" s="535">
        <v>2218</v>
      </c>
      <c r="F2215" s="537" t="str">
        <f>Dumpadas[[#This Row],[punto]] &amp; " "&amp;Dumpadas[[#This Row],[jornada]]&amp;" " &amp; Dumpadas[[#This Row],[N°Acop]] &amp; " " &amp; TEXT(Dumpadas[[#This Row],[fecha ]], "dd-mm-yyyy")</f>
        <v>NIVEL 974 M4 6N L33 AM 2218 10-06-2026</v>
      </c>
      <c r="G2215" s="535" t="s">
        <v>14</v>
      </c>
      <c r="H2215" s="538">
        <v>46183</v>
      </c>
      <c r="I2215" s="535">
        <v>3.2</v>
      </c>
      <c r="J2215" s="539">
        <v>1.5800000000000002E-2</v>
      </c>
      <c r="K2215" s="539">
        <f>+IF(Dumpadas[[#This Row],[ley]]&gt;0.03,0.03,Dumpadas[[#This Row],[ley]])</f>
        <v>1.5800000000000002E-2</v>
      </c>
      <c r="L2215" s="539"/>
      <c r="M2215" s="535">
        <v>29252</v>
      </c>
      <c r="N2215" s="535"/>
      <c r="O2215" s="539">
        <v>1.6500000000000001E-2</v>
      </c>
      <c r="P2215" s="540" t="str" cm="1">
        <f t="array" ref="P2215">INDEX(Rangos!$E$3:$E$16,MATCH(1,(Dumpadas[[#This Row],[ley]]&gt;=Rangos!$B$3:$B$16)*(Dumpadas[[#This Row],[ley]]&lt;=Rangos!$C$3:$C$16),0))</f>
        <v>F</v>
      </c>
      <c r="R2215" s="769"/>
      <c r="S2215" s="769" t="s">
        <v>3308</v>
      </c>
      <c r="T2215" s="369">
        <v>1</v>
      </c>
      <c r="U2215" s="369">
        <v>3.2</v>
      </c>
      <c r="V2215" s="10">
        <v>1.61E-2</v>
      </c>
      <c r="Y2215" s="769"/>
      <c r="Z2215" s="769" t="s">
        <v>3308</v>
      </c>
      <c r="AA2215" s="369">
        <v>1</v>
      </c>
      <c r="AB2215" s="369">
        <v>3.2</v>
      </c>
      <c r="AC2215" s="10">
        <v>1.61E-2</v>
      </c>
      <c r="AD2215" s="10">
        <v>1.61E-2</v>
      </c>
    </row>
    <row r="2216" spans="2:30">
      <c r="B2216" s="535"/>
      <c r="C2216" s="535" t="s">
        <v>3817</v>
      </c>
      <c r="D2216" s="535" t="s">
        <v>3792</v>
      </c>
      <c r="E2216" s="535">
        <v>2219</v>
      </c>
      <c r="F2216" s="537" t="str">
        <f>Dumpadas[[#This Row],[punto]] &amp; " "&amp;Dumpadas[[#This Row],[jornada]]&amp;" " &amp; Dumpadas[[#This Row],[N°Acop]] &amp; " " &amp; TEXT(Dumpadas[[#This Row],[fecha ]], "dd-mm-yyyy")</f>
        <v>NIVEL 974 M4 6N L33 AM 2219 10-06-2026</v>
      </c>
      <c r="G2216" s="535" t="s">
        <v>14</v>
      </c>
      <c r="H2216" s="538">
        <v>46183</v>
      </c>
      <c r="I2216" s="535">
        <v>3.2</v>
      </c>
      <c r="J2216" s="539">
        <v>1.6199999999999999E-2</v>
      </c>
      <c r="K2216" s="539">
        <f>+IF(Dumpadas[[#This Row],[ley]]&gt;0.03,0.03,Dumpadas[[#This Row],[ley]])</f>
        <v>1.6199999999999999E-2</v>
      </c>
      <c r="L2216" s="539"/>
      <c r="M2216" s="535">
        <v>29252</v>
      </c>
      <c r="N2216" s="535"/>
      <c r="O2216" s="539">
        <v>1.6500000000000001E-2</v>
      </c>
      <c r="P2216" s="540" t="str" cm="1">
        <f t="array" ref="P2216">INDEX(Rangos!$E$3:$E$16,MATCH(1,(Dumpadas[[#This Row],[ley]]&gt;=Rangos!$B$3:$B$16)*(Dumpadas[[#This Row],[ley]]&lt;=Rangos!$C$3:$C$16),0))</f>
        <v>F</v>
      </c>
      <c r="R2216" s="769"/>
      <c r="S2216" s="769" t="s">
        <v>3309</v>
      </c>
      <c r="T2216" s="369">
        <v>1</v>
      </c>
      <c r="U2216" s="369">
        <v>3.2</v>
      </c>
      <c r="V2216" s="10">
        <v>1.9800000000000002E-2</v>
      </c>
      <c r="Y2216" s="769"/>
      <c r="Z2216" s="769" t="s">
        <v>3309</v>
      </c>
      <c r="AA2216" s="369">
        <v>1</v>
      </c>
      <c r="AB2216" s="369">
        <v>3.2</v>
      </c>
      <c r="AC2216" s="10">
        <v>1.9800000000000002E-2</v>
      </c>
      <c r="AD2216" s="10">
        <v>1.9800000000000002E-2</v>
      </c>
    </row>
    <row r="2217" spans="2:30">
      <c r="B2217" s="535"/>
      <c r="C2217" s="535" t="s">
        <v>3817</v>
      </c>
      <c r="D2217" s="535" t="s">
        <v>3792</v>
      </c>
      <c r="E2217" s="535">
        <v>2220</v>
      </c>
      <c r="F2217" s="537" t="str">
        <f>Dumpadas[[#This Row],[punto]] &amp; " "&amp;Dumpadas[[#This Row],[jornada]]&amp;" " &amp; Dumpadas[[#This Row],[N°Acop]] &amp; " " &amp; TEXT(Dumpadas[[#This Row],[fecha ]], "dd-mm-yyyy")</f>
        <v>NIVEL 974 M4 6N L33 AM 2220 10-06-2026</v>
      </c>
      <c r="G2217" s="535" t="s">
        <v>14</v>
      </c>
      <c r="H2217" s="538">
        <v>46183</v>
      </c>
      <c r="I2217" s="535">
        <v>3.2</v>
      </c>
      <c r="J2217" s="539">
        <v>1.1299999999999999E-2</v>
      </c>
      <c r="K2217" s="539">
        <f>+IF(Dumpadas[[#This Row],[ley]]&gt;0.03,0.03,Dumpadas[[#This Row],[ley]])</f>
        <v>1.1299999999999999E-2</v>
      </c>
      <c r="L2217" s="539"/>
      <c r="M2217" s="535">
        <v>29254</v>
      </c>
      <c r="N2217" s="535"/>
      <c r="O2217" s="539">
        <v>1.6500000000000001E-2</v>
      </c>
      <c r="P2217" s="540" t="str" cm="1">
        <f t="array" ref="P2217">INDEX(Rangos!$E$3:$E$16,MATCH(1,(Dumpadas[[#This Row],[ley]]&gt;=Rangos!$B$3:$B$16)*(Dumpadas[[#This Row],[ley]]&lt;=Rangos!$C$3:$C$16),0))</f>
        <v>C</v>
      </c>
      <c r="R2217" s="769"/>
      <c r="S2217" s="769" t="s">
        <v>3310</v>
      </c>
      <c r="T2217" s="369">
        <v>1</v>
      </c>
      <c r="U2217" s="369">
        <v>3.2</v>
      </c>
      <c r="V2217" s="10">
        <v>1.8700000000000001E-2</v>
      </c>
      <c r="Y2217" s="769"/>
      <c r="Z2217" s="769" t="s">
        <v>3310</v>
      </c>
      <c r="AA2217" s="369">
        <v>1</v>
      </c>
      <c r="AB2217" s="369">
        <v>3.2</v>
      </c>
      <c r="AC2217" s="10">
        <v>1.8700000000000001E-2</v>
      </c>
      <c r="AD2217" s="10">
        <v>1.8700000000000001E-2</v>
      </c>
    </row>
    <row r="2218" spans="2:30">
      <c r="B2218" s="535"/>
      <c r="C2218" s="535" t="s">
        <v>3817</v>
      </c>
      <c r="D2218" s="535" t="s">
        <v>3792</v>
      </c>
      <c r="E2218" s="535">
        <v>2221</v>
      </c>
      <c r="F2218" s="537" t="str">
        <f>Dumpadas[[#This Row],[punto]] &amp; " "&amp;Dumpadas[[#This Row],[jornada]]&amp;" " &amp; Dumpadas[[#This Row],[N°Acop]] &amp; " " &amp; TEXT(Dumpadas[[#This Row],[fecha ]], "dd-mm-yyyy")</f>
        <v>NIVEL 974 M4 6N L33 AM 2221 10-06-2026</v>
      </c>
      <c r="G2218" s="535" t="s">
        <v>14</v>
      </c>
      <c r="H2218" s="538">
        <v>46183</v>
      </c>
      <c r="I2218" s="535">
        <v>3.2</v>
      </c>
      <c r="J2218" s="539">
        <v>1.5800000000000002E-2</v>
      </c>
      <c r="K2218" s="539">
        <f>+IF(Dumpadas[[#This Row],[ley]]&gt;0.03,0.03,Dumpadas[[#This Row],[ley]])</f>
        <v>1.5800000000000002E-2</v>
      </c>
      <c r="L2218" s="539"/>
      <c r="M2218" s="535">
        <v>29254</v>
      </c>
      <c r="N2218" s="535"/>
      <c r="O2218" s="539">
        <v>1.6500000000000001E-2</v>
      </c>
      <c r="P2218" s="540" t="str" cm="1">
        <f t="array" ref="P2218">INDEX(Rangos!$E$3:$E$16,MATCH(1,(Dumpadas[[#This Row],[ley]]&gt;=Rangos!$B$3:$B$16)*(Dumpadas[[#This Row],[ley]]&lt;=Rangos!$C$3:$C$16),0))</f>
        <v>F</v>
      </c>
      <c r="R2218" s="769"/>
      <c r="S2218" s="769" t="s">
        <v>3311</v>
      </c>
      <c r="T2218" s="369">
        <v>1</v>
      </c>
      <c r="U2218" s="369">
        <v>3.2</v>
      </c>
      <c r="V2218" s="10">
        <v>1.4500000000000001E-2</v>
      </c>
      <c r="Y2218" s="769"/>
      <c r="Z2218" s="769" t="s">
        <v>3311</v>
      </c>
      <c r="AA2218" s="369">
        <v>1</v>
      </c>
      <c r="AB2218" s="369">
        <v>3.2</v>
      </c>
      <c r="AC2218" s="10">
        <v>1.4500000000000001E-2</v>
      </c>
      <c r="AD2218" s="10">
        <v>1.4500000000000001E-2</v>
      </c>
    </row>
    <row r="2219" spans="2:30">
      <c r="B2219" s="535"/>
      <c r="C2219" s="535" t="s">
        <v>3817</v>
      </c>
      <c r="D2219" s="535" t="s">
        <v>3792</v>
      </c>
      <c r="E2219" s="535">
        <v>2222</v>
      </c>
      <c r="F2219" s="537" t="str">
        <f>Dumpadas[[#This Row],[punto]] &amp; " "&amp;Dumpadas[[#This Row],[jornada]]&amp;" " &amp; Dumpadas[[#This Row],[N°Acop]] &amp; " " &amp; TEXT(Dumpadas[[#This Row],[fecha ]], "dd-mm-yyyy")</f>
        <v>NIVEL 974 M4 6N L33 AM 2222 10-06-2026</v>
      </c>
      <c r="G2219" s="535" t="s">
        <v>14</v>
      </c>
      <c r="H2219" s="538">
        <v>46183</v>
      </c>
      <c r="I2219" s="535">
        <v>3.2</v>
      </c>
      <c r="J2219" s="539">
        <v>2.46E-2</v>
      </c>
      <c r="K2219" s="539">
        <f>+IF(Dumpadas[[#This Row],[ley]]&gt;0.03,0.03,Dumpadas[[#This Row],[ley]])</f>
        <v>2.46E-2</v>
      </c>
      <c r="L2219" s="539"/>
      <c r="M2219" s="535">
        <v>29254</v>
      </c>
      <c r="N2219" s="535"/>
      <c r="O2219" s="539">
        <v>1.6500000000000001E-2</v>
      </c>
      <c r="P2219" s="540" t="str" cm="1">
        <f t="array" ref="P2219">INDEX(Rangos!$E$3:$E$16,MATCH(1,(Dumpadas[[#This Row],[ley]]&gt;=Rangos!$B$3:$B$16)*(Dumpadas[[#This Row],[ley]]&lt;=Rangos!$C$3:$C$16),0))</f>
        <v>J</v>
      </c>
      <c r="R2219" s="769"/>
      <c r="S2219" s="769" t="s">
        <v>3312</v>
      </c>
      <c r="T2219" s="369">
        <v>1</v>
      </c>
      <c r="U2219" s="369">
        <v>3.2</v>
      </c>
      <c r="V2219" s="10">
        <v>1.4800000000000001E-2</v>
      </c>
      <c r="Y2219" s="769"/>
      <c r="Z2219" s="769" t="s">
        <v>3312</v>
      </c>
      <c r="AA2219" s="369">
        <v>1</v>
      </c>
      <c r="AB2219" s="369">
        <v>3.2</v>
      </c>
      <c r="AC2219" s="10">
        <v>1.4800000000000001E-2</v>
      </c>
      <c r="AD2219" s="10">
        <v>1.4800000000000001E-2</v>
      </c>
    </row>
    <row r="2220" spans="2:30">
      <c r="B2220" s="535"/>
      <c r="C2220" s="535" t="s">
        <v>3817</v>
      </c>
      <c r="D2220" s="535" t="s">
        <v>3792</v>
      </c>
      <c r="E2220" s="535">
        <v>2223</v>
      </c>
      <c r="F2220" s="537" t="str">
        <f>Dumpadas[[#This Row],[punto]] &amp; " "&amp;Dumpadas[[#This Row],[jornada]]&amp;" " &amp; Dumpadas[[#This Row],[N°Acop]] &amp; " " &amp; TEXT(Dumpadas[[#This Row],[fecha ]], "dd-mm-yyyy")</f>
        <v>NIVEL 974 M4 6N L33 AM 2223 10-06-2026</v>
      </c>
      <c r="G2220" s="535" t="s">
        <v>14</v>
      </c>
      <c r="H2220" s="538">
        <v>46183</v>
      </c>
      <c r="I2220" s="535">
        <v>3.2</v>
      </c>
      <c r="J2220" s="539">
        <v>1.8100000000000002E-2</v>
      </c>
      <c r="K2220" s="539">
        <f>+IF(Dumpadas[[#This Row],[ley]]&gt;0.03,0.03,Dumpadas[[#This Row],[ley]])</f>
        <v>1.8100000000000002E-2</v>
      </c>
      <c r="L2220" s="539"/>
      <c r="M2220" s="535">
        <v>29254</v>
      </c>
      <c r="N2220" s="535"/>
      <c r="O2220" s="539">
        <v>1.6500000000000001E-2</v>
      </c>
      <c r="P2220" s="540" t="str" cm="1">
        <f t="array" ref="P2220">INDEX(Rangos!$E$3:$E$16,MATCH(1,(Dumpadas[[#This Row],[ley]]&gt;=Rangos!$B$3:$B$16)*(Dumpadas[[#This Row],[ley]]&lt;=Rangos!$C$3:$C$16),0))</f>
        <v>G</v>
      </c>
      <c r="R2220" s="769"/>
      <c r="S2220" s="769" t="s">
        <v>3313</v>
      </c>
      <c r="T2220" s="369">
        <v>1</v>
      </c>
      <c r="U2220" s="369">
        <v>3.2</v>
      </c>
      <c r="V2220" s="10">
        <v>1.26E-2</v>
      </c>
      <c r="Y2220" s="769"/>
      <c r="Z2220" s="769" t="s">
        <v>3313</v>
      </c>
      <c r="AA2220" s="369">
        <v>1</v>
      </c>
      <c r="AB2220" s="369">
        <v>3.2</v>
      </c>
      <c r="AC2220" s="10">
        <v>1.26E-2</v>
      </c>
      <c r="AD2220" s="10">
        <v>1.26E-2</v>
      </c>
    </row>
    <row r="2221" spans="2:30">
      <c r="B2221" s="535"/>
      <c r="C2221" s="535" t="s">
        <v>3817</v>
      </c>
      <c r="D2221" s="535" t="s">
        <v>3792</v>
      </c>
      <c r="E2221" s="535">
        <v>2224</v>
      </c>
      <c r="F2221" s="537" t="str">
        <f>Dumpadas[[#This Row],[punto]] &amp; " "&amp;Dumpadas[[#This Row],[jornada]]&amp;" " &amp; Dumpadas[[#This Row],[N°Acop]] &amp; " " &amp; TEXT(Dumpadas[[#This Row],[fecha ]], "dd-mm-yyyy")</f>
        <v>NIVEL 974 M4 6N L33 AM 2224 10-06-2026</v>
      </c>
      <c r="G2221" s="535" t="s">
        <v>14</v>
      </c>
      <c r="H2221" s="538">
        <v>46183</v>
      </c>
      <c r="I2221" s="535">
        <v>3.2</v>
      </c>
      <c r="J2221" s="539">
        <v>1.0200000000000001E-2</v>
      </c>
      <c r="K2221" s="539">
        <f>+IF(Dumpadas[[#This Row],[ley]]&gt;0.03,0.03,Dumpadas[[#This Row],[ley]])</f>
        <v>1.0200000000000001E-2</v>
      </c>
      <c r="L2221" s="539"/>
      <c r="M2221" s="535">
        <v>29254</v>
      </c>
      <c r="N2221" s="535"/>
      <c r="O2221" s="539">
        <v>1.6500000000000001E-2</v>
      </c>
      <c r="P2221" s="540" t="str" cm="1">
        <f t="array" ref="P2221">INDEX(Rangos!$E$3:$E$16,MATCH(1,(Dumpadas[[#This Row],[ley]]&gt;=Rangos!$B$3:$B$16)*(Dumpadas[[#This Row],[ley]]&lt;=Rangos!$C$3:$C$16),0))</f>
        <v>B</v>
      </c>
      <c r="R2221" s="769"/>
      <c r="S2221" s="769" t="s">
        <v>3314</v>
      </c>
      <c r="T2221" s="369">
        <v>1</v>
      </c>
      <c r="U2221" s="369">
        <v>3.2</v>
      </c>
      <c r="V2221" s="10">
        <v>1.47E-2</v>
      </c>
      <c r="Y2221" s="769"/>
      <c r="Z2221" s="769" t="s">
        <v>3314</v>
      </c>
      <c r="AA2221" s="369">
        <v>1</v>
      </c>
      <c r="AB2221" s="369">
        <v>3.2</v>
      </c>
      <c r="AC2221" s="10">
        <v>1.47E-2</v>
      </c>
      <c r="AD2221" s="10">
        <v>1.47E-2</v>
      </c>
    </row>
    <row r="2222" spans="2:30">
      <c r="B2222" s="535"/>
      <c r="C2222" s="535" t="s">
        <v>3817</v>
      </c>
      <c r="D2222" s="535" t="s">
        <v>3792</v>
      </c>
      <c r="E2222" s="535">
        <v>2225</v>
      </c>
      <c r="F2222" s="537" t="str">
        <f>Dumpadas[[#This Row],[punto]] &amp; " "&amp;Dumpadas[[#This Row],[jornada]]&amp;" " &amp; Dumpadas[[#This Row],[N°Acop]] &amp; " " &amp; TEXT(Dumpadas[[#This Row],[fecha ]], "dd-mm-yyyy")</f>
        <v>NIVEL 974 M4 6N L33 AM 2225 10-06-2026</v>
      </c>
      <c r="G2222" s="535" t="s">
        <v>14</v>
      </c>
      <c r="H2222" s="538">
        <v>46183</v>
      </c>
      <c r="I2222" s="535">
        <v>3.2</v>
      </c>
      <c r="J2222" s="539">
        <v>1.29E-2</v>
      </c>
      <c r="K2222" s="539">
        <f>+IF(Dumpadas[[#This Row],[ley]]&gt;0.03,0.03,Dumpadas[[#This Row],[ley]])</f>
        <v>1.29E-2</v>
      </c>
      <c r="L2222" s="539"/>
      <c r="M2222" s="535">
        <v>29254</v>
      </c>
      <c r="N2222" s="535"/>
      <c r="O2222" s="539">
        <v>1.6500000000000001E-2</v>
      </c>
      <c r="P2222" s="540" t="str" cm="1">
        <f t="array" ref="P2222">INDEX(Rangos!$E$3:$E$16,MATCH(1,(Dumpadas[[#This Row],[ley]]&gt;=Rangos!$B$3:$B$16)*(Dumpadas[[#This Row],[ley]]&lt;=Rangos!$C$3:$C$16),0))</f>
        <v>D</v>
      </c>
      <c r="R2222" s="769"/>
      <c r="S2222" s="769" t="s">
        <v>3315</v>
      </c>
      <c r="T2222" s="369">
        <v>1</v>
      </c>
      <c r="U2222" s="369">
        <v>3.2</v>
      </c>
      <c r="V2222" s="10">
        <v>2.0199999999999999E-2</v>
      </c>
      <c r="Y2222" s="769"/>
      <c r="Z2222" s="769" t="s">
        <v>3315</v>
      </c>
      <c r="AA2222" s="369">
        <v>1</v>
      </c>
      <c r="AB2222" s="369">
        <v>3.2</v>
      </c>
      <c r="AC2222" s="10">
        <v>2.0199999999999999E-2</v>
      </c>
      <c r="AD2222" s="10">
        <v>2.0199999999999999E-2</v>
      </c>
    </row>
    <row r="2223" spans="2:30">
      <c r="B2223" s="535"/>
      <c r="C2223" s="535" t="s">
        <v>3817</v>
      </c>
      <c r="D2223" s="535" t="s">
        <v>3792</v>
      </c>
      <c r="E2223" s="535">
        <v>2226</v>
      </c>
      <c r="F2223" s="537" t="str">
        <f>Dumpadas[[#This Row],[punto]] &amp; " "&amp;Dumpadas[[#This Row],[jornada]]&amp;" " &amp; Dumpadas[[#This Row],[N°Acop]] &amp; " " &amp; TEXT(Dumpadas[[#This Row],[fecha ]], "dd-mm-yyyy")</f>
        <v>NIVEL 974 M4 6N L33 AM 2226 10-06-2026</v>
      </c>
      <c r="G2223" s="535" t="s">
        <v>14</v>
      </c>
      <c r="H2223" s="538">
        <v>46183</v>
      </c>
      <c r="I2223" s="535">
        <v>3.2</v>
      </c>
      <c r="J2223" s="539">
        <v>1.5100000000000001E-2</v>
      </c>
      <c r="K2223" s="539">
        <f>+IF(Dumpadas[[#This Row],[ley]]&gt;0.03,0.03,Dumpadas[[#This Row],[ley]])</f>
        <v>1.5100000000000001E-2</v>
      </c>
      <c r="L2223" s="539"/>
      <c r="M2223" s="535">
        <v>29254</v>
      </c>
      <c r="N2223" s="535"/>
      <c r="O2223" s="539">
        <v>1.6500000000000001E-2</v>
      </c>
      <c r="P2223" s="540" t="str" cm="1">
        <f t="array" ref="P2223">INDEX(Rangos!$E$3:$E$16,MATCH(1,(Dumpadas[[#This Row],[ley]]&gt;=Rangos!$B$3:$B$16)*(Dumpadas[[#This Row],[ley]]&lt;=Rangos!$C$3:$C$16),0))</f>
        <v>F</v>
      </c>
      <c r="R2223" s="769"/>
      <c r="S2223" s="769" t="s">
        <v>3316</v>
      </c>
      <c r="T2223" s="369">
        <v>1</v>
      </c>
      <c r="U2223" s="369">
        <v>3.2</v>
      </c>
      <c r="V2223" s="10">
        <v>1.7000000000000001E-2</v>
      </c>
      <c r="Y2223" s="769"/>
      <c r="Z2223" s="769" t="s">
        <v>3316</v>
      </c>
      <c r="AA2223" s="369">
        <v>1</v>
      </c>
      <c r="AB2223" s="369">
        <v>3.2</v>
      </c>
      <c r="AC2223" s="10">
        <v>1.7000000000000001E-2</v>
      </c>
      <c r="AD2223" s="10">
        <v>1.7000000000000001E-2</v>
      </c>
    </row>
    <row r="2224" spans="2:30">
      <c r="B2224" s="535"/>
      <c r="C2224" s="535" t="s">
        <v>3817</v>
      </c>
      <c r="D2224" s="535" t="s">
        <v>3792</v>
      </c>
      <c r="E2224" s="535">
        <v>2227</v>
      </c>
      <c r="F2224" s="537" t="str">
        <f>Dumpadas[[#This Row],[punto]] &amp; " "&amp;Dumpadas[[#This Row],[jornada]]&amp;" " &amp; Dumpadas[[#This Row],[N°Acop]] &amp; " " &amp; TEXT(Dumpadas[[#This Row],[fecha ]], "dd-mm-yyyy")</f>
        <v>NIVEL 974 M4 6N L33 AM 2227 10-06-2026</v>
      </c>
      <c r="G2224" s="535" t="s">
        <v>14</v>
      </c>
      <c r="H2224" s="538">
        <v>46183</v>
      </c>
      <c r="I2224" s="535">
        <v>3.2</v>
      </c>
      <c r="J2224" s="539">
        <v>1.29E-2</v>
      </c>
      <c r="K2224" s="539">
        <f>+IF(Dumpadas[[#This Row],[ley]]&gt;0.03,0.03,Dumpadas[[#This Row],[ley]])</f>
        <v>1.29E-2</v>
      </c>
      <c r="L2224" s="539"/>
      <c r="M2224" s="535">
        <v>29254</v>
      </c>
      <c r="N2224" s="535"/>
      <c r="O2224" s="539">
        <v>1.6500000000000001E-2</v>
      </c>
      <c r="P2224" s="540" t="str" cm="1">
        <f t="array" ref="P2224">INDEX(Rangos!$E$3:$E$16,MATCH(1,(Dumpadas[[#This Row],[ley]]&gt;=Rangos!$B$3:$B$16)*(Dumpadas[[#This Row],[ley]]&lt;=Rangos!$C$3:$C$16),0))</f>
        <v>D</v>
      </c>
      <c r="R2224" s="769"/>
      <c r="S2224" s="769" t="s">
        <v>3317</v>
      </c>
      <c r="T2224" s="369">
        <v>1</v>
      </c>
      <c r="U2224" s="369">
        <v>3.2</v>
      </c>
      <c r="V2224" s="10">
        <v>1.66E-2</v>
      </c>
      <c r="Y2224" s="769"/>
      <c r="Z2224" s="769" t="s">
        <v>3317</v>
      </c>
      <c r="AA2224" s="369">
        <v>1</v>
      </c>
      <c r="AB2224" s="369">
        <v>3.2</v>
      </c>
      <c r="AC2224" s="10">
        <v>1.66E-2</v>
      </c>
      <c r="AD2224" s="10">
        <v>1.66E-2</v>
      </c>
    </row>
    <row r="2225" spans="2:30">
      <c r="B2225" s="720"/>
      <c r="C2225" s="773" t="s">
        <v>3814</v>
      </c>
      <c r="D2225" s="773" t="s">
        <v>3792</v>
      </c>
      <c r="E2225" s="386">
        <v>2228</v>
      </c>
      <c r="F2225" s="410" t="str">
        <f>Dumpadas[[#This Row],[punto]] &amp; " "&amp;Dumpadas[[#This Row],[jornada]]&amp;" " &amp; Dumpadas[[#This Row],[N°Acop]] &amp; " " &amp; TEXT(Dumpadas[[#This Row],[fecha ]], "dd-mm-yyyy")</f>
        <v>NIVEL 974 M4 7S L30 AM 2228 10-06-2026</v>
      </c>
      <c r="G2225" s="720" t="s">
        <v>14</v>
      </c>
      <c r="H2225" s="5">
        <v>46183</v>
      </c>
      <c r="I2225" s="720">
        <v>3.2</v>
      </c>
      <c r="J2225" s="8">
        <v>1.7500000000000002E-2</v>
      </c>
      <c r="K2225" s="8">
        <f>+IF(Dumpadas[[#This Row],[ley]]&gt;0.03,0.03,Dumpadas[[#This Row],[ley]])</f>
        <v>1.7500000000000002E-2</v>
      </c>
      <c r="L2225" s="427"/>
      <c r="M2225" s="386">
        <v>29255</v>
      </c>
      <c r="N2225" s="386"/>
      <c r="O2225" s="7">
        <v>1.4999999999999999E-2</v>
      </c>
      <c r="P2225" s="10" t="str" cm="1">
        <f t="array" ref="P2225">INDEX(Rangos!$E$3:$E$16,MATCH(1,(Dumpadas[[#This Row],[ley]]&gt;=Rangos!$B$3:$B$16)*(Dumpadas[[#This Row],[ley]]&lt;=Rangos!$C$3:$C$16),0))</f>
        <v>G</v>
      </c>
      <c r="R2225" s="769"/>
      <c r="S2225" s="769" t="s">
        <v>3318</v>
      </c>
      <c r="T2225" s="369">
        <v>1</v>
      </c>
      <c r="U2225" s="369">
        <v>3.2</v>
      </c>
      <c r="V2225" s="10">
        <v>1.7899999999999999E-2</v>
      </c>
      <c r="Y2225" s="769"/>
      <c r="Z2225" s="769" t="s">
        <v>3318</v>
      </c>
      <c r="AA2225" s="369">
        <v>1</v>
      </c>
      <c r="AB2225" s="369">
        <v>3.2</v>
      </c>
      <c r="AC2225" s="10">
        <v>1.7899999999999999E-2</v>
      </c>
      <c r="AD2225" s="10">
        <v>1.7899999999999999E-2</v>
      </c>
    </row>
    <row r="2226" spans="2:30">
      <c r="B2226" s="720"/>
      <c r="C2226" s="773" t="s">
        <v>3814</v>
      </c>
      <c r="D2226" s="773" t="s">
        <v>3792</v>
      </c>
      <c r="E2226" s="386">
        <v>2229</v>
      </c>
      <c r="F2226" s="410" t="str">
        <f>Dumpadas[[#This Row],[punto]] &amp; " "&amp;Dumpadas[[#This Row],[jornada]]&amp;" " &amp; Dumpadas[[#This Row],[N°Acop]] &amp; " " &amp; TEXT(Dumpadas[[#This Row],[fecha ]], "dd-mm-yyyy")</f>
        <v>NIVEL 974 M4 7S L30 AM 2229 10-06-2026</v>
      </c>
      <c r="G2226" s="720" t="s">
        <v>14</v>
      </c>
      <c r="H2226" s="5">
        <v>46183</v>
      </c>
      <c r="I2226" s="720">
        <v>3.2</v>
      </c>
      <c r="J2226" s="8">
        <v>1.35E-2</v>
      </c>
      <c r="K2226" s="8">
        <f>+IF(Dumpadas[[#This Row],[ley]]&gt;0.03,0.03,Dumpadas[[#This Row],[ley]])</f>
        <v>1.35E-2</v>
      </c>
      <c r="L2226" s="427"/>
      <c r="M2226" s="386">
        <v>29255</v>
      </c>
      <c r="N2226" s="386"/>
      <c r="O2226" s="7">
        <v>1.4999999999999999E-2</v>
      </c>
      <c r="P2226" s="10" t="str" cm="1">
        <f t="array" ref="P2226">INDEX(Rangos!$E$3:$E$16,MATCH(1,(Dumpadas[[#This Row],[ley]]&gt;=Rangos!$B$3:$B$16)*(Dumpadas[[#This Row],[ley]]&lt;=Rangos!$C$3:$C$16),0))</f>
        <v>E</v>
      </c>
      <c r="R2226" s="769"/>
      <c r="S2226" s="769" t="s">
        <v>3319</v>
      </c>
      <c r="T2226" s="369">
        <v>1</v>
      </c>
      <c r="U2226" s="369">
        <v>3.2</v>
      </c>
      <c r="V2226" s="10">
        <v>1.37E-2</v>
      </c>
      <c r="Y2226" s="769"/>
      <c r="Z2226" s="769" t="s">
        <v>3319</v>
      </c>
      <c r="AA2226" s="369">
        <v>1</v>
      </c>
      <c r="AB2226" s="369">
        <v>3.2</v>
      </c>
      <c r="AC2226" s="10">
        <v>1.37E-2</v>
      </c>
      <c r="AD2226" s="10">
        <v>1.37E-2</v>
      </c>
    </row>
    <row r="2227" spans="2:30">
      <c r="B2227" s="720"/>
      <c r="C2227" s="773" t="s">
        <v>3814</v>
      </c>
      <c r="D2227" s="773" t="s">
        <v>3792</v>
      </c>
      <c r="E2227" s="386">
        <v>2230</v>
      </c>
      <c r="F2227" s="410" t="str">
        <f>Dumpadas[[#This Row],[punto]] &amp; " "&amp;Dumpadas[[#This Row],[jornada]]&amp;" " &amp; Dumpadas[[#This Row],[N°Acop]] &amp; " " &amp; TEXT(Dumpadas[[#This Row],[fecha ]], "dd-mm-yyyy")</f>
        <v>NIVEL 974 M4 7S L30 AM 2230 10-06-2026</v>
      </c>
      <c r="G2227" s="720" t="s">
        <v>14</v>
      </c>
      <c r="H2227" s="5">
        <v>46183</v>
      </c>
      <c r="I2227" s="720">
        <v>3.2</v>
      </c>
      <c r="J2227" s="8">
        <v>1.1900000000000001E-2</v>
      </c>
      <c r="K2227" s="8">
        <f>+IF(Dumpadas[[#This Row],[ley]]&gt;0.03,0.03,Dumpadas[[#This Row],[ley]])</f>
        <v>1.1900000000000001E-2</v>
      </c>
      <c r="L2227" s="427"/>
      <c r="M2227" s="386">
        <v>29255</v>
      </c>
      <c r="N2227" s="386"/>
      <c r="O2227" s="7">
        <v>1.4999999999999999E-2</v>
      </c>
      <c r="P2227" s="10" t="str" cm="1">
        <f t="array" ref="P2227">INDEX(Rangos!$E$3:$E$16,MATCH(1,(Dumpadas[[#This Row],[ley]]&gt;=Rangos!$B$3:$B$16)*(Dumpadas[[#This Row],[ley]]&lt;=Rangos!$C$3:$C$16),0))</f>
        <v>C</v>
      </c>
      <c r="R2227" s="769"/>
      <c r="S2227" s="769" t="s">
        <v>3320</v>
      </c>
      <c r="T2227" s="369">
        <v>1</v>
      </c>
      <c r="U2227" s="369">
        <v>3.2</v>
      </c>
      <c r="V2227" s="10">
        <v>1.2200000000000001E-2</v>
      </c>
      <c r="Y2227" s="769"/>
      <c r="Z2227" s="769" t="s">
        <v>3320</v>
      </c>
      <c r="AA2227" s="369">
        <v>1</v>
      </c>
      <c r="AB2227" s="369">
        <v>3.2</v>
      </c>
      <c r="AC2227" s="10">
        <v>1.2200000000000001E-2</v>
      </c>
      <c r="AD2227" s="10">
        <v>1.2200000000000001E-2</v>
      </c>
    </row>
    <row r="2228" spans="2:30">
      <c r="B2228" s="720"/>
      <c r="C2228" s="773" t="s">
        <v>3814</v>
      </c>
      <c r="D2228" s="773" t="s">
        <v>3792</v>
      </c>
      <c r="E2228" s="386">
        <v>2231</v>
      </c>
      <c r="F2228" s="410" t="str">
        <f>Dumpadas[[#This Row],[punto]] &amp; " "&amp;Dumpadas[[#This Row],[jornada]]&amp;" " &amp; Dumpadas[[#This Row],[N°Acop]] &amp; " " &amp; TEXT(Dumpadas[[#This Row],[fecha ]], "dd-mm-yyyy")</f>
        <v>NIVEL 974 M4 7S L30 AM 2231 10-06-2026</v>
      </c>
      <c r="G2228" s="720" t="s">
        <v>14</v>
      </c>
      <c r="H2228" s="5">
        <v>46183</v>
      </c>
      <c r="I2228" s="720">
        <v>3.2</v>
      </c>
      <c r="J2228" s="8">
        <v>1.5900000000000001E-2</v>
      </c>
      <c r="K2228" s="8">
        <f>+IF(Dumpadas[[#This Row],[ley]]&gt;0.03,0.03,Dumpadas[[#This Row],[ley]])</f>
        <v>1.5900000000000001E-2</v>
      </c>
      <c r="L2228" s="427"/>
      <c r="M2228" s="386">
        <v>29255</v>
      </c>
      <c r="N2228" s="386"/>
      <c r="O2228" s="7">
        <v>1.4999999999999999E-2</v>
      </c>
      <c r="P2228" s="10" t="str" cm="1">
        <f t="array" ref="P2228">INDEX(Rangos!$E$3:$E$16,MATCH(1,(Dumpadas[[#This Row],[ley]]&gt;=Rangos!$B$3:$B$16)*(Dumpadas[[#This Row],[ley]]&lt;=Rangos!$C$3:$C$16),0))</f>
        <v>F</v>
      </c>
      <c r="R2228" s="769"/>
      <c r="S2228" s="769" t="s">
        <v>3321</v>
      </c>
      <c r="T2228" s="369">
        <v>1</v>
      </c>
      <c r="U2228" s="369">
        <v>3.2</v>
      </c>
      <c r="V2228" s="10">
        <v>1.2999999999999999E-2</v>
      </c>
      <c r="Y2228" s="769"/>
      <c r="Z2228" s="769" t="s">
        <v>3321</v>
      </c>
      <c r="AA2228" s="369">
        <v>1</v>
      </c>
      <c r="AB2228" s="369">
        <v>3.2</v>
      </c>
      <c r="AC2228" s="10">
        <v>1.2999999999999999E-2</v>
      </c>
      <c r="AD2228" s="10">
        <v>1.2999999999999999E-2</v>
      </c>
    </row>
    <row r="2229" spans="2:30">
      <c r="B2229" s="720"/>
      <c r="C2229" s="773" t="s">
        <v>3814</v>
      </c>
      <c r="D2229" s="773" t="s">
        <v>3792</v>
      </c>
      <c r="E2229" s="386">
        <v>2232</v>
      </c>
      <c r="F2229" s="410" t="str">
        <f>Dumpadas[[#This Row],[punto]] &amp; " "&amp;Dumpadas[[#This Row],[jornada]]&amp;" " &amp; Dumpadas[[#This Row],[N°Acop]] &amp; " " &amp; TEXT(Dumpadas[[#This Row],[fecha ]], "dd-mm-yyyy")</f>
        <v>NIVEL 974 M4 7S L30 AM 2232 10-06-2026</v>
      </c>
      <c r="G2229" s="720" t="s">
        <v>14</v>
      </c>
      <c r="H2229" s="5">
        <v>46183</v>
      </c>
      <c r="I2229" s="720">
        <v>3.2</v>
      </c>
      <c r="J2229" s="8">
        <v>1.8100000000000002E-2</v>
      </c>
      <c r="K2229" s="8">
        <f>+IF(Dumpadas[[#This Row],[ley]]&gt;0.03,0.03,Dumpadas[[#This Row],[ley]])</f>
        <v>1.8100000000000002E-2</v>
      </c>
      <c r="L2229" s="427"/>
      <c r="M2229" s="386">
        <v>29255</v>
      </c>
      <c r="N2229" s="386"/>
      <c r="O2229" s="7">
        <v>1.4999999999999999E-2</v>
      </c>
      <c r="P2229" s="10" t="str" cm="1">
        <f t="array" ref="P2229">INDEX(Rangos!$E$3:$E$16,MATCH(1,(Dumpadas[[#This Row],[ley]]&gt;=Rangos!$B$3:$B$16)*(Dumpadas[[#This Row],[ley]]&lt;=Rangos!$C$3:$C$16),0))</f>
        <v>G</v>
      </c>
      <c r="R2229" s="769"/>
      <c r="S2229" s="769" t="s">
        <v>3322</v>
      </c>
      <c r="T2229" s="369">
        <v>1</v>
      </c>
      <c r="U2229" s="369">
        <v>3.2</v>
      </c>
      <c r="V2229" s="10">
        <v>1.41E-2</v>
      </c>
      <c r="Y2229" s="769"/>
      <c r="Z2229" s="769" t="s">
        <v>3322</v>
      </c>
      <c r="AA2229" s="369">
        <v>1</v>
      </c>
      <c r="AB2229" s="369">
        <v>3.2</v>
      </c>
      <c r="AC2229" s="10">
        <v>1.41E-2</v>
      </c>
      <c r="AD2229" s="10">
        <v>1.41E-2</v>
      </c>
    </row>
    <row r="2230" spans="2:30">
      <c r="B2230" s="720"/>
      <c r="C2230" s="773" t="s">
        <v>3814</v>
      </c>
      <c r="D2230" s="773" t="s">
        <v>3792</v>
      </c>
      <c r="E2230" s="386">
        <v>2233</v>
      </c>
      <c r="F2230" s="410" t="str">
        <f>Dumpadas[[#This Row],[punto]] &amp; " "&amp;Dumpadas[[#This Row],[jornada]]&amp;" " &amp; Dumpadas[[#This Row],[N°Acop]] &amp; " " &amp; TEXT(Dumpadas[[#This Row],[fecha ]], "dd-mm-yyyy")</f>
        <v>NIVEL 974 M4 7S L30 AM 2233 10-06-2026</v>
      </c>
      <c r="G2230" s="720" t="s">
        <v>14</v>
      </c>
      <c r="H2230" s="5">
        <v>46183</v>
      </c>
      <c r="I2230" s="720">
        <v>3.2</v>
      </c>
      <c r="J2230" s="8">
        <v>1.3899999999999999E-2</v>
      </c>
      <c r="K2230" s="8">
        <f>+IF(Dumpadas[[#This Row],[ley]]&gt;0.03,0.03,Dumpadas[[#This Row],[ley]])</f>
        <v>1.3899999999999999E-2</v>
      </c>
      <c r="L2230" s="427"/>
      <c r="M2230" s="386">
        <v>29255</v>
      </c>
      <c r="N2230" s="386"/>
      <c r="O2230" s="7">
        <v>1.4999999999999999E-2</v>
      </c>
      <c r="P2230" s="10" t="str" cm="1">
        <f t="array" ref="P2230">INDEX(Rangos!$E$3:$E$16,MATCH(1,(Dumpadas[[#This Row],[ley]]&gt;=Rangos!$B$3:$B$16)*(Dumpadas[[#This Row],[ley]]&lt;=Rangos!$C$3:$C$16),0))</f>
        <v>E</v>
      </c>
      <c r="R2230" s="769"/>
      <c r="S2230" s="769" t="s">
        <v>3323</v>
      </c>
      <c r="T2230" s="369">
        <v>1</v>
      </c>
      <c r="U2230" s="369">
        <v>3.2</v>
      </c>
      <c r="V2230" s="10">
        <v>1.3100000000000001E-2</v>
      </c>
      <c r="Y2230" s="769"/>
      <c r="Z2230" s="769" t="s">
        <v>3323</v>
      </c>
      <c r="AA2230" s="369">
        <v>1</v>
      </c>
      <c r="AB2230" s="369">
        <v>3.2</v>
      </c>
      <c r="AC2230" s="10">
        <v>1.3100000000000001E-2</v>
      </c>
      <c r="AD2230" s="10">
        <v>1.3100000000000001E-2</v>
      </c>
    </row>
    <row r="2231" spans="2:30">
      <c r="B2231" s="720"/>
      <c r="C2231" s="773" t="s">
        <v>3814</v>
      </c>
      <c r="D2231" s="773" t="s">
        <v>3792</v>
      </c>
      <c r="E2231" s="386">
        <v>2234</v>
      </c>
      <c r="F2231" s="410" t="str">
        <f>Dumpadas[[#This Row],[punto]] &amp; " "&amp;Dumpadas[[#This Row],[jornada]]&amp;" " &amp; Dumpadas[[#This Row],[N°Acop]] &amp; " " &amp; TEXT(Dumpadas[[#This Row],[fecha ]], "dd-mm-yyyy")</f>
        <v>NIVEL 974 M4 7S L30 AM 2234 10-06-2026</v>
      </c>
      <c r="G2231" s="720" t="s">
        <v>14</v>
      </c>
      <c r="H2231" s="5">
        <v>46183</v>
      </c>
      <c r="I2231" s="720">
        <v>3.2</v>
      </c>
      <c r="J2231" s="8">
        <v>1.77E-2</v>
      </c>
      <c r="K2231" s="8">
        <f>+IF(Dumpadas[[#This Row],[ley]]&gt;0.03,0.03,Dumpadas[[#This Row],[ley]])</f>
        <v>1.77E-2</v>
      </c>
      <c r="L2231" s="427"/>
      <c r="M2231" s="386">
        <v>29255</v>
      </c>
      <c r="N2231" s="386"/>
      <c r="O2231" s="7">
        <v>1.4999999999999999E-2</v>
      </c>
      <c r="P2231" s="10" t="str" cm="1">
        <f t="array" ref="P2231">INDEX(Rangos!$E$3:$E$16,MATCH(1,(Dumpadas[[#This Row],[ley]]&gt;=Rangos!$B$3:$B$16)*(Dumpadas[[#This Row],[ley]]&lt;=Rangos!$C$3:$C$16),0))</f>
        <v>G</v>
      </c>
      <c r="R2231" s="769"/>
      <c r="S2231" s="769" t="s">
        <v>3324</v>
      </c>
      <c r="T2231" s="369">
        <v>1</v>
      </c>
      <c r="U2231" s="369">
        <v>3.2</v>
      </c>
      <c r="V2231" s="10">
        <v>1.4800000000000001E-2</v>
      </c>
      <c r="Y2231" s="769"/>
      <c r="Z2231" s="769" t="s">
        <v>3324</v>
      </c>
      <c r="AA2231" s="369">
        <v>1</v>
      </c>
      <c r="AB2231" s="369">
        <v>3.2</v>
      </c>
      <c r="AC2231" s="10">
        <v>1.4800000000000001E-2</v>
      </c>
      <c r="AD2231" s="10">
        <v>1.4800000000000001E-2</v>
      </c>
    </row>
    <row r="2232" spans="2:30">
      <c r="B2232" s="535"/>
      <c r="C2232" s="535" t="s">
        <v>3817</v>
      </c>
      <c r="D2232" s="535" t="s">
        <v>3792</v>
      </c>
      <c r="E2232" s="535">
        <v>2235</v>
      </c>
      <c r="F2232" s="537" t="str">
        <f>Dumpadas[[#This Row],[punto]] &amp; " "&amp;Dumpadas[[#This Row],[jornada]]&amp;" " &amp; Dumpadas[[#This Row],[N°Acop]] &amp; " " &amp; TEXT(Dumpadas[[#This Row],[fecha ]], "dd-mm-yyyy")</f>
        <v>NIVEL 974 M4 6N L33 AM 2235 11-06-2026</v>
      </c>
      <c r="G2232" s="535" t="s">
        <v>14</v>
      </c>
      <c r="H2232" s="538">
        <v>46184</v>
      </c>
      <c r="I2232" s="535">
        <v>3.2</v>
      </c>
      <c r="J2232" s="539">
        <v>2.0400000000000001E-2</v>
      </c>
      <c r="K2232" s="539">
        <f>+IF(Dumpadas[[#This Row],[ley]]&gt;0.03,0.03,Dumpadas[[#This Row],[ley]])</f>
        <v>2.0400000000000001E-2</v>
      </c>
      <c r="L2232" s="539"/>
      <c r="M2232" s="535">
        <v>29262</v>
      </c>
      <c r="N2232" s="535"/>
      <c r="O2232" s="539">
        <v>1.4500000000000001E-2</v>
      </c>
      <c r="P2232" s="540" t="str" cm="1">
        <f t="array" ref="P2232">INDEX(Rangos!$E$3:$E$16,MATCH(1,(Dumpadas[[#This Row],[ley]]&gt;=Rangos!$B$3:$B$16)*(Dumpadas[[#This Row],[ley]]&lt;=Rangos!$C$3:$C$16),0))</f>
        <v>H</v>
      </c>
      <c r="R2232" s="769"/>
      <c r="S2232" s="769" t="s">
        <v>3325</v>
      </c>
      <c r="T2232" s="369">
        <v>1</v>
      </c>
      <c r="U2232" s="369">
        <v>3.2</v>
      </c>
      <c r="V2232" s="10">
        <v>1.4E-2</v>
      </c>
      <c r="Y2232" s="769"/>
      <c r="Z2232" s="769" t="s">
        <v>3325</v>
      </c>
      <c r="AA2232" s="369">
        <v>1</v>
      </c>
      <c r="AB2232" s="369">
        <v>3.2</v>
      </c>
      <c r="AC2232" s="10">
        <v>1.4E-2</v>
      </c>
      <c r="AD2232" s="10">
        <v>1.4E-2</v>
      </c>
    </row>
    <row r="2233" spans="2:30">
      <c r="B2233" s="535"/>
      <c r="C2233" s="535" t="s">
        <v>3817</v>
      </c>
      <c r="D2233" s="535" t="s">
        <v>3792</v>
      </c>
      <c r="E2233" s="535">
        <v>2236</v>
      </c>
      <c r="F2233" s="537" t="str">
        <f>Dumpadas[[#This Row],[punto]] &amp; " "&amp;Dumpadas[[#This Row],[jornada]]&amp;" " &amp; Dumpadas[[#This Row],[N°Acop]] &amp; " " &amp; TEXT(Dumpadas[[#This Row],[fecha ]], "dd-mm-yyyy")</f>
        <v>NIVEL 974 M4 6N L33 AM 2236 11-06-2026</v>
      </c>
      <c r="G2233" s="535" t="s">
        <v>14</v>
      </c>
      <c r="H2233" s="538">
        <v>46184</v>
      </c>
      <c r="I2233" s="535">
        <v>3.2</v>
      </c>
      <c r="J2233" s="539">
        <v>1.6E-2</v>
      </c>
      <c r="K2233" s="539">
        <f>+IF(Dumpadas[[#This Row],[ley]]&gt;0.03,0.03,Dumpadas[[#This Row],[ley]])</f>
        <v>1.6E-2</v>
      </c>
      <c r="L2233" s="539"/>
      <c r="M2233" s="535">
        <v>29262</v>
      </c>
      <c r="N2233" s="535"/>
      <c r="O2233" s="539">
        <v>1.4500000000000001E-2</v>
      </c>
      <c r="P2233" s="540" t="str" cm="1">
        <f t="array" ref="P2233">INDEX(Rangos!$E$3:$E$16,MATCH(1,(Dumpadas[[#This Row],[ley]]&gt;=Rangos!$B$3:$B$16)*(Dumpadas[[#This Row],[ley]]&lt;=Rangos!$C$3:$C$16),0))</f>
        <v>F</v>
      </c>
      <c r="R2233" s="769"/>
      <c r="S2233" s="769" t="s">
        <v>3326</v>
      </c>
      <c r="T2233" s="369">
        <v>1</v>
      </c>
      <c r="U2233" s="369">
        <v>3.2</v>
      </c>
      <c r="V2233" s="10">
        <v>1.3100000000000001E-2</v>
      </c>
      <c r="Y2233" s="769"/>
      <c r="Z2233" s="769" t="s">
        <v>3326</v>
      </c>
      <c r="AA2233" s="369">
        <v>1</v>
      </c>
      <c r="AB2233" s="369">
        <v>3.2</v>
      </c>
      <c r="AC2233" s="10">
        <v>1.3100000000000001E-2</v>
      </c>
      <c r="AD2233" s="10">
        <v>1.3100000000000001E-2</v>
      </c>
    </row>
    <row r="2234" spans="2:30">
      <c r="B2234" s="535"/>
      <c r="C2234" s="535" t="s">
        <v>3817</v>
      </c>
      <c r="D2234" s="535" t="s">
        <v>3792</v>
      </c>
      <c r="E2234" s="535">
        <v>2237</v>
      </c>
      <c r="F2234" s="537" t="str">
        <f>Dumpadas[[#This Row],[punto]] &amp; " "&amp;Dumpadas[[#This Row],[jornada]]&amp;" " &amp; Dumpadas[[#This Row],[N°Acop]] &amp; " " &amp; TEXT(Dumpadas[[#This Row],[fecha ]], "dd-mm-yyyy")</f>
        <v>NIVEL 974 M4 6N L33 AM 2237 11-06-2026</v>
      </c>
      <c r="G2234" s="535" t="s">
        <v>14</v>
      </c>
      <c r="H2234" s="538">
        <v>46184</v>
      </c>
      <c r="I2234" s="535">
        <v>3.2</v>
      </c>
      <c r="J2234" s="539">
        <v>1.46E-2</v>
      </c>
      <c r="K2234" s="539">
        <f>+IF(Dumpadas[[#This Row],[ley]]&gt;0.03,0.03,Dumpadas[[#This Row],[ley]])</f>
        <v>1.46E-2</v>
      </c>
      <c r="L2234" s="539"/>
      <c r="M2234" s="535">
        <v>29262</v>
      </c>
      <c r="N2234" s="535"/>
      <c r="O2234" s="539">
        <v>1.4500000000000001E-2</v>
      </c>
      <c r="P2234" s="540" t="str" cm="1">
        <f t="array" ref="P2234">INDEX(Rangos!$E$3:$E$16,MATCH(1,(Dumpadas[[#This Row],[ley]]&gt;=Rangos!$B$3:$B$16)*(Dumpadas[[#This Row],[ley]]&lt;=Rangos!$C$3:$C$16),0))</f>
        <v>E</v>
      </c>
      <c r="R2234" s="769"/>
      <c r="S2234" s="769" t="s">
        <v>3327</v>
      </c>
      <c r="T2234" s="369">
        <v>1</v>
      </c>
      <c r="U2234" s="369">
        <v>3.2</v>
      </c>
      <c r="V2234" s="10">
        <v>1.2200000000000001E-2</v>
      </c>
      <c r="Y2234" s="769"/>
      <c r="Z2234" s="769" t="s">
        <v>3327</v>
      </c>
      <c r="AA2234" s="369">
        <v>1</v>
      </c>
      <c r="AB2234" s="369">
        <v>3.2</v>
      </c>
      <c r="AC2234" s="10">
        <v>1.2200000000000001E-2</v>
      </c>
      <c r="AD2234" s="10">
        <v>1.2200000000000001E-2</v>
      </c>
    </row>
    <row r="2235" spans="2:30">
      <c r="B2235" s="535"/>
      <c r="C2235" s="535" t="s">
        <v>3817</v>
      </c>
      <c r="D2235" s="535" t="s">
        <v>3792</v>
      </c>
      <c r="E2235" s="535">
        <v>2238</v>
      </c>
      <c r="F2235" s="537" t="str">
        <f>Dumpadas[[#This Row],[punto]] &amp; " "&amp;Dumpadas[[#This Row],[jornada]]&amp;" " &amp; Dumpadas[[#This Row],[N°Acop]] &amp; " " &amp; TEXT(Dumpadas[[#This Row],[fecha ]], "dd-mm-yyyy")</f>
        <v>NIVEL 974 M4 6N L33 AM 2238 11-06-2026</v>
      </c>
      <c r="G2235" s="535" t="s">
        <v>14</v>
      </c>
      <c r="H2235" s="538">
        <v>46184</v>
      </c>
      <c r="I2235" s="535">
        <v>3.2</v>
      </c>
      <c r="J2235" s="539">
        <v>1.55E-2</v>
      </c>
      <c r="K2235" s="539">
        <f>+IF(Dumpadas[[#This Row],[ley]]&gt;0.03,0.03,Dumpadas[[#This Row],[ley]])</f>
        <v>1.55E-2</v>
      </c>
      <c r="L2235" s="539"/>
      <c r="M2235" s="535">
        <v>29262</v>
      </c>
      <c r="N2235" s="535"/>
      <c r="O2235" s="539">
        <v>1.4500000000000001E-2</v>
      </c>
      <c r="P2235" s="540" t="str" cm="1">
        <f t="array" ref="P2235">INDEX(Rangos!$E$3:$E$16,MATCH(1,(Dumpadas[[#This Row],[ley]]&gt;=Rangos!$B$3:$B$16)*(Dumpadas[[#This Row],[ley]]&lt;=Rangos!$C$3:$C$16),0))</f>
        <v>F</v>
      </c>
      <c r="R2235" s="769"/>
      <c r="S2235" s="769" t="s">
        <v>3328</v>
      </c>
      <c r="T2235" s="369">
        <v>1</v>
      </c>
      <c r="U2235" s="369">
        <v>3.2</v>
      </c>
      <c r="V2235" s="10">
        <v>1.9300000000000001E-2</v>
      </c>
      <c r="Y2235" s="769"/>
      <c r="Z2235" s="769" t="s">
        <v>3328</v>
      </c>
      <c r="AA2235" s="369">
        <v>1</v>
      </c>
      <c r="AB2235" s="369">
        <v>3.2</v>
      </c>
      <c r="AC2235" s="10">
        <v>1.9300000000000001E-2</v>
      </c>
      <c r="AD2235" s="10">
        <v>1.9300000000000001E-2</v>
      </c>
    </row>
    <row r="2236" spans="2:30">
      <c r="B2236" s="535"/>
      <c r="C2236" s="535" t="s">
        <v>3817</v>
      </c>
      <c r="D2236" s="535" t="s">
        <v>3792</v>
      </c>
      <c r="E2236" s="535">
        <v>2239</v>
      </c>
      <c r="F2236" s="537" t="str">
        <f>Dumpadas[[#This Row],[punto]] &amp; " "&amp;Dumpadas[[#This Row],[jornada]]&amp;" " &amp; Dumpadas[[#This Row],[N°Acop]] &amp; " " &amp; TEXT(Dumpadas[[#This Row],[fecha ]], "dd-mm-yyyy")</f>
        <v>NIVEL 974 M4 6N L33 AM 2239 11-06-2026</v>
      </c>
      <c r="G2236" s="535" t="s">
        <v>14</v>
      </c>
      <c r="H2236" s="538">
        <v>46184</v>
      </c>
      <c r="I2236" s="535">
        <v>3.2</v>
      </c>
      <c r="J2236" s="539">
        <v>1.78E-2</v>
      </c>
      <c r="K2236" s="539">
        <f>+IF(Dumpadas[[#This Row],[ley]]&gt;0.03,0.03,Dumpadas[[#This Row],[ley]])</f>
        <v>1.78E-2</v>
      </c>
      <c r="L2236" s="539"/>
      <c r="M2236" s="535">
        <v>29262</v>
      </c>
      <c r="N2236" s="535"/>
      <c r="O2236" s="539">
        <v>1.4500000000000001E-2</v>
      </c>
      <c r="P2236" s="540" t="str" cm="1">
        <f t="array" ref="P2236">INDEX(Rangos!$E$3:$E$16,MATCH(1,(Dumpadas[[#This Row],[ley]]&gt;=Rangos!$B$3:$B$16)*(Dumpadas[[#This Row],[ley]]&lt;=Rangos!$C$3:$C$16),0))</f>
        <v>G</v>
      </c>
      <c r="R2236" s="769"/>
      <c r="S2236" s="769" t="s">
        <v>3329</v>
      </c>
      <c r="T2236" s="369">
        <v>1</v>
      </c>
      <c r="U2236" s="369">
        <v>3.2</v>
      </c>
      <c r="V2236" s="10">
        <v>1.2800000000000001E-2</v>
      </c>
      <c r="Y2236" s="769"/>
      <c r="Z2236" s="769" t="s">
        <v>3329</v>
      </c>
      <c r="AA2236" s="369">
        <v>1</v>
      </c>
      <c r="AB2236" s="369">
        <v>3.2</v>
      </c>
      <c r="AC2236" s="10">
        <v>1.2800000000000001E-2</v>
      </c>
      <c r="AD2236" s="10">
        <v>1.2800000000000001E-2</v>
      </c>
    </row>
    <row r="2237" spans="2:30">
      <c r="B2237" s="535"/>
      <c r="C2237" s="535" t="s">
        <v>3817</v>
      </c>
      <c r="D2237" s="535" t="s">
        <v>3792</v>
      </c>
      <c r="E2237" s="535">
        <v>2240</v>
      </c>
      <c r="F2237" s="537" t="str">
        <f>Dumpadas[[#This Row],[punto]] &amp; " "&amp;Dumpadas[[#This Row],[jornada]]&amp;" " &amp; Dumpadas[[#This Row],[N°Acop]] &amp; " " &amp; TEXT(Dumpadas[[#This Row],[fecha ]], "dd-mm-yyyy")</f>
        <v>NIVEL 974 M4 6N L33 AM 2240 11-06-2026</v>
      </c>
      <c r="G2237" s="535" t="s">
        <v>14</v>
      </c>
      <c r="H2237" s="538">
        <v>46184</v>
      </c>
      <c r="I2237" s="535">
        <v>3.2</v>
      </c>
      <c r="J2237" s="539">
        <v>1.6400000000000001E-2</v>
      </c>
      <c r="K2237" s="539">
        <f>+IF(Dumpadas[[#This Row],[ley]]&gt;0.03,0.03,Dumpadas[[#This Row],[ley]])</f>
        <v>1.6400000000000001E-2</v>
      </c>
      <c r="L2237" s="539"/>
      <c r="M2237" s="535">
        <v>29262</v>
      </c>
      <c r="N2237" s="535"/>
      <c r="O2237" s="539">
        <v>1.4500000000000001E-2</v>
      </c>
      <c r="P2237" s="540" t="str" cm="1">
        <f t="array" ref="P2237">INDEX(Rangos!$E$3:$E$16,MATCH(1,(Dumpadas[[#This Row],[ley]]&gt;=Rangos!$B$3:$B$16)*(Dumpadas[[#This Row],[ley]]&lt;=Rangos!$C$3:$C$16),0))</f>
        <v>F</v>
      </c>
      <c r="R2237" s="769"/>
      <c r="S2237" s="769" t="s">
        <v>3330</v>
      </c>
      <c r="T2237" s="369">
        <v>1</v>
      </c>
      <c r="U2237" s="369">
        <v>3.2</v>
      </c>
      <c r="V2237" s="10">
        <v>6.1999999999999998E-3</v>
      </c>
      <c r="Y2237" s="769"/>
      <c r="Z2237" s="769" t="s">
        <v>3330</v>
      </c>
      <c r="AA2237" s="369">
        <v>1</v>
      </c>
      <c r="AB2237" s="369">
        <v>3.2</v>
      </c>
      <c r="AC2237" s="10">
        <v>6.1999999999999998E-3</v>
      </c>
      <c r="AD2237" s="10">
        <v>6.1999999999999998E-3</v>
      </c>
    </row>
    <row r="2238" spans="2:30">
      <c r="B2238" s="535"/>
      <c r="C2238" s="535" t="s">
        <v>3817</v>
      </c>
      <c r="D2238" s="535" t="s">
        <v>3792</v>
      </c>
      <c r="E2238" s="535">
        <v>2241</v>
      </c>
      <c r="F2238" s="537" t="str">
        <f>Dumpadas[[#This Row],[punto]] &amp; " "&amp;Dumpadas[[#This Row],[jornada]]&amp;" " &amp; Dumpadas[[#This Row],[N°Acop]] &amp; " " &amp; TEXT(Dumpadas[[#This Row],[fecha ]], "dd-mm-yyyy")</f>
        <v>NIVEL 974 M4 6N L33 AM 2241 11-06-2026</v>
      </c>
      <c r="G2238" s="535" t="s">
        <v>14</v>
      </c>
      <c r="H2238" s="538">
        <v>46184</v>
      </c>
      <c r="I2238" s="535">
        <v>3.2</v>
      </c>
      <c r="J2238" s="539">
        <v>1.14E-2</v>
      </c>
      <c r="K2238" s="539">
        <f>+IF(Dumpadas[[#This Row],[ley]]&gt;0.03,0.03,Dumpadas[[#This Row],[ley]])</f>
        <v>1.14E-2</v>
      </c>
      <c r="L2238" s="539"/>
      <c r="M2238" s="535">
        <v>29263</v>
      </c>
      <c r="N2238" s="535"/>
      <c r="O2238" s="539">
        <v>1.4500000000000001E-2</v>
      </c>
      <c r="P2238" s="540" t="str" cm="1">
        <f t="array" ref="P2238">INDEX(Rangos!$E$3:$E$16,MATCH(1,(Dumpadas[[#This Row],[ley]]&gt;=Rangos!$B$3:$B$16)*(Dumpadas[[#This Row],[ley]]&lt;=Rangos!$C$3:$C$16),0))</f>
        <v>C</v>
      </c>
      <c r="R2238" s="769"/>
      <c r="S2238" s="769" t="s">
        <v>3331</v>
      </c>
      <c r="T2238" s="369">
        <v>1</v>
      </c>
      <c r="U2238" s="369">
        <v>3.2</v>
      </c>
      <c r="V2238" s="10">
        <v>1.23E-2</v>
      </c>
      <c r="Y2238" s="769"/>
      <c r="Z2238" s="769" t="s">
        <v>3331</v>
      </c>
      <c r="AA2238" s="369">
        <v>1</v>
      </c>
      <c r="AB2238" s="369">
        <v>3.2</v>
      </c>
      <c r="AC2238" s="10">
        <v>1.23E-2</v>
      </c>
      <c r="AD2238" s="10">
        <v>1.23E-2</v>
      </c>
    </row>
    <row r="2239" spans="2:30">
      <c r="B2239" s="535"/>
      <c r="C2239" s="535" t="s">
        <v>3817</v>
      </c>
      <c r="D2239" s="535" t="s">
        <v>3792</v>
      </c>
      <c r="E2239" s="535">
        <v>2242</v>
      </c>
      <c r="F2239" s="537" t="str">
        <f>Dumpadas[[#This Row],[punto]] &amp; " "&amp;Dumpadas[[#This Row],[jornada]]&amp;" " &amp; Dumpadas[[#This Row],[N°Acop]] &amp; " " &amp; TEXT(Dumpadas[[#This Row],[fecha ]], "dd-mm-yyyy")</f>
        <v>NIVEL 974 M4 6N L33 AM 2242 11-06-2026</v>
      </c>
      <c r="G2239" s="535" t="s">
        <v>14</v>
      </c>
      <c r="H2239" s="538">
        <v>46184</v>
      </c>
      <c r="I2239" s="535">
        <v>3.2</v>
      </c>
      <c r="J2239" s="539">
        <v>1.29E-2</v>
      </c>
      <c r="K2239" s="539">
        <f>+IF(Dumpadas[[#This Row],[ley]]&gt;0.03,0.03,Dumpadas[[#This Row],[ley]])</f>
        <v>1.29E-2</v>
      </c>
      <c r="L2239" s="539"/>
      <c r="M2239" s="535">
        <v>29263</v>
      </c>
      <c r="N2239" s="535"/>
      <c r="O2239" s="539">
        <v>1.4500000000000001E-2</v>
      </c>
      <c r="P2239" s="540" t="str" cm="1">
        <f t="array" ref="P2239">INDEX(Rangos!$E$3:$E$16,MATCH(1,(Dumpadas[[#This Row],[ley]]&gt;=Rangos!$B$3:$B$16)*(Dumpadas[[#This Row],[ley]]&lt;=Rangos!$C$3:$C$16),0))</f>
        <v>D</v>
      </c>
      <c r="R2239" s="769"/>
      <c r="S2239" s="769" t="s">
        <v>3332</v>
      </c>
      <c r="T2239" s="369">
        <v>1</v>
      </c>
      <c r="U2239" s="369">
        <v>3.2</v>
      </c>
      <c r="V2239" s="10">
        <v>9.4000000000000004E-3</v>
      </c>
      <c r="Y2239" s="769"/>
      <c r="Z2239" s="769" t="s">
        <v>3332</v>
      </c>
      <c r="AA2239" s="369">
        <v>1</v>
      </c>
      <c r="AB2239" s="369">
        <v>3.2</v>
      </c>
      <c r="AC2239" s="10">
        <v>9.4000000000000004E-3</v>
      </c>
      <c r="AD2239" s="10">
        <v>9.4000000000000004E-3</v>
      </c>
    </row>
    <row r="2240" spans="2:30">
      <c r="B2240" s="535"/>
      <c r="C2240" s="535" t="s">
        <v>3817</v>
      </c>
      <c r="D2240" s="535" t="s">
        <v>3792</v>
      </c>
      <c r="E2240" s="535">
        <v>2243</v>
      </c>
      <c r="F2240" s="537" t="str">
        <f>Dumpadas[[#This Row],[punto]] &amp; " "&amp;Dumpadas[[#This Row],[jornada]]&amp;" " &amp; Dumpadas[[#This Row],[N°Acop]] &amp; " " &amp; TEXT(Dumpadas[[#This Row],[fecha ]], "dd-mm-yyyy")</f>
        <v>NIVEL 974 M4 6N L33 AM 2243 11-06-2026</v>
      </c>
      <c r="G2240" s="535" t="s">
        <v>14</v>
      </c>
      <c r="H2240" s="538">
        <v>46184</v>
      </c>
      <c r="I2240" s="535">
        <v>3.2</v>
      </c>
      <c r="J2240" s="539">
        <v>1.5100000000000001E-2</v>
      </c>
      <c r="K2240" s="539">
        <f>+IF(Dumpadas[[#This Row],[ley]]&gt;0.03,0.03,Dumpadas[[#This Row],[ley]])</f>
        <v>1.5100000000000001E-2</v>
      </c>
      <c r="L2240" s="539"/>
      <c r="M2240" s="535">
        <v>29263</v>
      </c>
      <c r="N2240" s="535"/>
      <c r="O2240" s="539">
        <v>1.4500000000000001E-2</v>
      </c>
      <c r="P2240" s="540" t="str" cm="1">
        <f t="array" ref="P2240">INDEX(Rangos!$E$3:$E$16,MATCH(1,(Dumpadas[[#This Row],[ley]]&gt;=Rangos!$B$3:$B$16)*(Dumpadas[[#This Row],[ley]]&lt;=Rangos!$C$3:$C$16),0))</f>
        <v>F</v>
      </c>
      <c r="R2240" s="769"/>
      <c r="S2240" s="769" t="s">
        <v>3335</v>
      </c>
      <c r="T2240" s="369">
        <v>1</v>
      </c>
      <c r="U2240" s="369">
        <v>3.2</v>
      </c>
      <c r="V2240" s="10">
        <v>1.47E-2</v>
      </c>
      <c r="Y2240" s="769"/>
      <c r="Z2240" s="769" t="s">
        <v>3335</v>
      </c>
      <c r="AA2240" s="369">
        <v>1</v>
      </c>
      <c r="AB2240" s="369">
        <v>3.2</v>
      </c>
      <c r="AC2240" s="10">
        <v>1.47E-2</v>
      </c>
      <c r="AD2240" s="10">
        <v>1.47E-2</v>
      </c>
    </row>
    <row r="2241" spans="2:30">
      <c r="B2241" s="535"/>
      <c r="C2241" s="535" t="s">
        <v>3817</v>
      </c>
      <c r="D2241" s="535" t="s">
        <v>3792</v>
      </c>
      <c r="E2241" s="535">
        <v>2244</v>
      </c>
      <c r="F2241" s="537" t="str">
        <f>Dumpadas[[#This Row],[punto]] &amp; " "&amp;Dumpadas[[#This Row],[jornada]]&amp;" " &amp; Dumpadas[[#This Row],[N°Acop]] &amp; " " &amp; TEXT(Dumpadas[[#This Row],[fecha ]], "dd-mm-yyyy")</f>
        <v>NIVEL 974 M4 6N L33 AM 2244 11-06-2026</v>
      </c>
      <c r="G2241" s="535" t="s">
        <v>14</v>
      </c>
      <c r="H2241" s="538">
        <v>46184</v>
      </c>
      <c r="I2241" s="535">
        <v>3.2</v>
      </c>
      <c r="J2241" s="539">
        <v>1.11E-2</v>
      </c>
      <c r="K2241" s="539">
        <f>+IF(Dumpadas[[#This Row],[ley]]&gt;0.03,0.03,Dumpadas[[#This Row],[ley]])</f>
        <v>1.11E-2</v>
      </c>
      <c r="L2241" s="539"/>
      <c r="M2241" s="535">
        <v>29263</v>
      </c>
      <c r="N2241" s="535"/>
      <c r="O2241" s="539">
        <v>1.4500000000000001E-2</v>
      </c>
      <c r="P2241" s="540" t="str" cm="1">
        <f t="array" ref="P2241">INDEX(Rangos!$E$3:$E$16,MATCH(1,(Dumpadas[[#This Row],[ley]]&gt;=Rangos!$B$3:$B$16)*(Dumpadas[[#This Row],[ley]]&lt;=Rangos!$C$3:$C$16),0))</f>
        <v>C</v>
      </c>
      <c r="R2241" s="769"/>
      <c r="S2241" s="769" t="s">
        <v>3336</v>
      </c>
      <c r="T2241" s="369">
        <v>1</v>
      </c>
      <c r="U2241" s="369">
        <v>3.2</v>
      </c>
      <c r="V2241" s="10">
        <v>1.78E-2</v>
      </c>
      <c r="Y2241" s="769"/>
      <c r="Z2241" s="769" t="s">
        <v>3336</v>
      </c>
      <c r="AA2241" s="369">
        <v>1</v>
      </c>
      <c r="AB2241" s="369">
        <v>3.2</v>
      </c>
      <c r="AC2241" s="10">
        <v>1.78E-2</v>
      </c>
      <c r="AD2241" s="10">
        <v>1.78E-2</v>
      </c>
    </row>
    <row r="2242" spans="2:30">
      <c r="B2242" s="535"/>
      <c r="C2242" s="535" t="s">
        <v>3817</v>
      </c>
      <c r="D2242" s="535" t="s">
        <v>3792</v>
      </c>
      <c r="E2242" s="535">
        <v>2245</v>
      </c>
      <c r="F2242" s="537" t="str">
        <f>Dumpadas[[#This Row],[punto]] &amp; " "&amp;Dumpadas[[#This Row],[jornada]]&amp;" " &amp; Dumpadas[[#This Row],[N°Acop]] &amp; " " &amp; TEXT(Dumpadas[[#This Row],[fecha ]], "dd-mm-yyyy")</f>
        <v>NIVEL 974 M4 6N L33 AM 2245 11-06-2026</v>
      </c>
      <c r="G2242" s="535" t="s">
        <v>14</v>
      </c>
      <c r="H2242" s="538">
        <v>46184</v>
      </c>
      <c r="I2242" s="535">
        <v>3.2</v>
      </c>
      <c r="J2242" s="539">
        <v>1.3899999999999999E-2</v>
      </c>
      <c r="K2242" s="539">
        <f>+IF(Dumpadas[[#This Row],[ley]]&gt;0.03,0.03,Dumpadas[[#This Row],[ley]])</f>
        <v>1.3899999999999999E-2</v>
      </c>
      <c r="L2242" s="539"/>
      <c r="M2242" s="535">
        <v>29263</v>
      </c>
      <c r="N2242" s="535"/>
      <c r="O2242" s="539">
        <v>1.4500000000000001E-2</v>
      </c>
      <c r="P2242" s="540" t="str" cm="1">
        <f t="array" ref="P2242">INDEX(Rangos!$E$3:$E$16,MATCH(1,(Dumpadas[[#This Row],[ley]]&gt;=Rangos!$B$3:$B$16)*(Dumpadas[[#This Row],[ley]]&lt;=Rangos!$C$3:$C$16),0))</f>
        <v>E</v>
      </c>
      <c r="R2242" s="769"/>
      <c r="S2242" s="769" t="s">
        <v>3337</v>
      </c>
      <c r="T2242" s="369">
        <v>1</v>
      </c>
      <c r="U2242" s="369">
        <v>3.2</v>
      </c>
      <c r="V2242" s="10">
        <v>1.3599999999999999E-2</v>
      </c>
      <c r="Y2242" s="769"/>
      <c r="Z2242" s="769" t="s">
        <v>3337</v>
      </c>
      <c r="AA2242" s="369">
        <v>1</v>
      </c>
      <c r="AB2242" s="369">
        <v>3.2</v>
      </c>
      <c r="AC2242" s="10">
        <v>1.3599999999999999E-2</v>
      </c>
      <c r="AD2242" s="10">
        <v>1.3599999999999999E-2</v>
      </c>
    </row>
    <row r="2243" spans="2:30">
      <c r="B2243" s="535"/>
      <c r="C2243" s="535" t="s">
        <v>3817</v>
      </c>
      <c r="D2243" s="535" t="s">
        <v>3792</v>
      </c>
      <c r="E2243" s="535">
        <v>2246</v>
      </c>
      <c r="F2243" s="537" t="str">
        <f>Dumpadas[[#This Row],[punto]] &amp; " "&amp;Dumpadas[[#This Row],[jornada]]&amp;" " &amp; Dumpadas[[#This Row],[N°Acop]] &amp; " " &amp; TEXT(Dumpadas[[#This Row],[fecha ]], "dd-mm-yyyy")</f>
        <v>NIVEL 974 M4 6N L33 AM 2246 11-06-2026</v>
      </c>
      <c r="G2243" s="535" t="s">
        <v>14</v>
      </c>
      <c r="H2243" s="538">
        <v>46184</v>
      </c>
      <c r="I2243" s="535">
        <v>3.2</v>
      </c>
      <c r="J2243" s="539">
        <v>1.38E-2</v>
      </c>
      <c r="K2243" s="539">
        <f>+IF(Dumpadas[[#This Row],[ley]]&gt;0.03,0.03,Dumpadas[[#This Row],[ley]])</f>
        <v>1.38E-2</v>
      </c>
      <c r="L2243" s="539"/>
      <c r="M2243" s="535">
        <v>29263</v>
      </c>
      <c r="N2243" s="535"/>
      <c r="O2243" s="539">
        <v>1.4500000000000001E-2</v>
      </c>
      <c r="P2243" s="540" t="str" cm="1">
        <f t="array" ref="P2243">INDEX(Rangos!$E$3:$E$16,MATCH(1,(Dumpadas[[#This Row],[ley]]&gt;=Rangos!$B$3:$B$16)*(Dumpadas[[#This Row],[ley]]&lt;=Rangos!$C$3:$C$16),0))</f>
        <v>E</v>
      </c>
      <c r="R2243" s="769"/>
      <c r="S2243" s="769" t="s">
        <v>3338</v>
      </c>
      <c r="T2243" s="369">
        <v>1</v>
      </c>
      <c r="U2243" s="369">
        <v>3.2</v>
      </c>
      <c r="V2243" s="10">
        <v>1.2999999999999999E-2</v>
      </c>
      <c r="Y2243" s="769"/>
      <c r="Z2243" s="769" t="s">
        <v>3338</v>
      </c>
      <c r="AA2243" s="369">
        <v>1</v>
      </c>
      <c r="AB2243" s="369">
        <v>3.2</v>
      </c>
      <c r="AC2243" s="10">
        <v>1.2999999999999999E-2</v>
      </c>
      <c r="AD2243" s="10">
        <v>1.2999999999999999E-2</v>
      </c>
    </row>
    <row r="2244" spans="2:30">
      <c r="B2244" s="535"/>
      <c r="C2244" s="535" t="s">
        <v>3817</v>
      </c>
      <c r="D2244" s="535" t="s">
        <v>3792</v>
      </c>
      <c r="E2244" s="535">
        <v>2247</v>
      </c>
      <c r="F2244" s="537" t="str">
        <f>Dumpadas[[#This Row],[punto]] &amp; " "&amp;Dumpadas[[#This Row],[jornada]]&amp;" " &amp; Dumpadas[[#This Row],[N°Acop]] &amp; " " &amp; TEXT(Dumpadas[[#This Row],[fecha ]], "dd-mm-yyyy")</f>
        <v>NIVEL 974 M4 6N L33 AM 2247 11-06-2026</v>
      </c>
      <c r="G2244" s="535" t="s">
        <v>14</v>
      </c>
      <c r="H2244" s="538">
        <v>46184</v>
      </c>
      <c r="I2244" s="535">
        <v>3.2</v>
      </c>
      <c r="J2244" s="539">
        <v>1.6400000000000001E-2</v>
      </c>
      <c r="K2244" s="539">
        <f>+IF(Dumpadas[[#This Row],[ley]]&gt;0.03,0.03,Dumpadas[[#This Row],[ley]])</f>
        <v>1.6400000000000001E-2</v>
      </c>
      <c r="L2244" s="539"/>
      <c r="M2244" s="535">
        <v>29263</v>
      </c>
      <c r="N2244" s="535"/>
      <c r="O2244" s="539">
        <v>1.4500000000000001E-2</v>
      </c>
      <c r="P2244" s="540" t="str" cm="1">
        <f t="array" ref="P2244">INDEX(Rangos!$E$3:$E$16,MATCH(1,(Dumpadas[[#This Row],[ley]]&gt;=Rangos!$B$3:$B$16)*(Dumpadas[[#This Row],[ley]]&lt;=Rangos!$C$3:$C$16),0))</f>
        <v>F</v>
      </c>
      <c r="R2244" s="769"/>
      <c r="S2244" s="769" t="s">
        <v>3339</v>
      </c>
      <c r="T2244" s="369">
        <v>1</v>
      </c>
      <c r="U2244" s="369">
        <v>3.2</v>
      </c>
      <c r="V2244" s="10">
        <v>1.89E-2</v>
      </c>
      <c r="Y2244" s="769"/>
      <c r="Z2244" s="769" t="s">
        <v>3339</v>
      </c>
      <c r="AA2244" s="369">
        <v>1</v>
      </c>
      <c r="AB2244" s="369">
        <v>3.2</v>
      </c>
      <c r="AC2244" s="10">
        <v>1.89E-2</v>
      </c>
      <c r="AD2244" s="10">
        <v>1.89E-2</v>
      </c>
    </row>
    <row r="2245" spans="2:30">
      <c r="B2245" s="535"/>
      <c r="C2245" s="535" t="s">
        <v>3817</v>
      </c>
      <c r="D2245" s="535" t="s">
        <v>3792</v>
      </c>
      <c r="E2245" s="535">
        <v>2248</v>
      </c>
      <c r="F2245" s="537" t="str">
        <f>Dumpadas[[#This Row],[punto]] &amp; " "&amp;Dumpadas[[#This Row],[jornada]]&amp;" " &amp; Dumpadas[[#This Row],[N°Acop]] &amp; " " &amp; TEXT(Dumpadas[[#This Row],[fecha ]], "dd-mm-yyyy")</f>
        <v>NIVEL 974 M4 6N L33 AM 2248 11-06-2026</v>
      </c>
      <c r="G2245" s="535" t="s">
        <v>14</v>
      </c>
      <c r="H2245" s="538">
        <v>46184</v>
      </c>
      <c r="I2245" s="535">
        <v>3.2</v>
      </c>
      <c r="J2245" s="539">
        <v>1.52E-2</v>
      </c>
      <c r="K2245" s="539">
        <f>+IF(Dumpadas[[#This Row],[ley]]&gt;0.03,0.03,Dumpadas[[#This Row],[ley]])</f>
        <v>1.52E-2</v>
      </c>
      <c r="L2245" s="539"/>
      <c r="M2245" s="535">
        <v>29263</v>
      </c>
      <c r="N2245" s="535"/>
      <c r="O2245" s="539">
        <v>1.4500000000000001E-2</v>
      </c>
      <c r="P2245" s="540" t="str" cm="1">
        <f t="array" ref="P2245">INDEX(Rangos!$E$3:$E$16,MATCH(1,(Dumpadas[[#This Row],[ley]]&gt;=Rangos!$B$3:$B$16)*(Dumpadas[[#This Row],[ley]]&lt;=Rangos!$C$3:$C$16),0))</f>
        <v>F</v>
      </c>
      <c r="R2245" s="769"/>
      <c r="S2245" s="769" t="s">
        <v>3340</v>
      </c>
      <c r="T2245" s="369">
        <v>1</v>
      </c>
      <c r="U2245" s="369">
        <v>3.2</v>
      </c>
      <c r="V2245" s="10">
        <v>1.9599999999999999E-2</v>
      </c>
      <c r="Y2245" s="769"/>
      <c r="Z2245" s="769" t="s">
        <v>3340</v>
      </c>
      <c r="AA2245" s="369">
        <v>1</v>
      </c>
      <c r="AB2245" s="369">
        <v>3.2</v>
      </c>
      <c r="AC2245" s="10">
        <v>1.9599999999999999E-2</v>
      </c>
      <c r="AD2245" s="10">
        <v>1.9599999999999999E-2</v>
      </c>
    </row>
    <row r="2246" spans="2:30">
      <c r="B2246" s="535"/>
      <c r="C2246" s="535" t="s">
        <v>3817</v>
      </c>
      <c r="D2246" s="535" t="s">
        <v>3792</v>
      </c>
      <c r="E2246" s="535">
        <v>2249</v>
      </c>
      <c r="F2246" s="537" t="str">
        <f>Dumpadas[[#This Row],[punto]] &amp; " "&amp;Dumpadas[[#This Row],[jornada]]&amp;" " &amp; Dumpadas[[#This Row],[N°Acop]] &amp; " " &amp; TEXT(Dumpadas[[#This Row],[fecha ]], "dd-mm-yyyy")</f>
        <v>NIVEL 974 M4 6N L33 AM 2249 11-06-2026</v>
      </c>
      <c r="G2246" s="535" t="s">
        <v>14</v>
      </c>
      <c r="H2246" s="538">
        <v>46184</v>
      </c>
      <c r="I2246" s="535">
        <v>3.2</v>
      </c>
      <c r="J2246" s="539">
        <v>1.1599999999999999E-2</v>
      </c>
      <c r="K2246" s="539">
        <f>+IF(Dumpadas[[#This Row],[ley]]&gt;0.03,0.03,Dumpadas[[#This Row],[ley]])</f>
        <v>1.1599999999999999E-2</v>
      </c>
      <c r="L2246" s="539"/>
      <c r="M2246" s="535">
        <v>29263</v>
      </c>
      <c r="N2246" s="535"/>
      <c r="O2246" s="539">
        <v>1.4500000000000001E-2</v>
      </c>
      <c r="P2246" s="540" t="str" cm="1">
        <f t="array" ref="P2246">INDEX(Rangos!$E$3:$E$16,MATCH(1,(Dumpadas[[#This Row],[ley]]&gt;=Rangos!$B$3:$B$16)*(Dumpadas[[#This Row],[ley]]&lt;=Rangos!$C$3:$C$16),0))</f>
        <v>C</v>
      </c>
      <c r="R2246" s="769"/>
      <c r="S2246" s="769" t="s">
        <v>3341</v>
      </c>
      <c r="T2246" s="369">
        <v>1</v>
      </c>
      <c r="U2246" s="369">
        <v>3.2</v>
      </c>
      <c r="V2246" s="10">
        <v>1.84E-2</v>
      </c>
      <c r="Y2246" s="769"/>
      <c r="Z2246" s="769" t="s">
        <v>3341</v>
      </c>
      <c r="AA2246" s="369">
        <v>1</v>
      </c>
      <c r="AB2246" s="369">
        <v>3.2</v>
      </c>
      <c r="AC2246" s="10">
        <v>1.84E-2</v>
      </c>
      <c r="AD2246" s="10">
        <v>1.84E-2</v>
      </c>
    </row>
    <row r="2247" spans="2:30">
      <c r="B2247" s="535"/>
      <c r="C2247" s="535" t="s">
        <v>3817</v>
      </c>
      <c r="D2247" s="535" t="s">
        <v>3792</v>
      </c>
      <c r="E2247" s="535">
        <v>2250</v>
      </c>
      <c r="F2247" s="537" t="str">
        <f>Dumpadas[[#This Row],[punto]] &amp; " "&amp;Dumpadas[[#This Row],[jornada]]&amp;" " &amp; Dumpadas[[#This Row],[N°Acop]] &amp; " " &amp; TEXT(Dumpadas[[#This Row],[fecha ]], "dd-mm-yyyy")</f>
        <v>NIVEL 974 M4 6N L33 AM 2250 11-06-2026</v>
      </c>
      <c r="G2247" s="535" t="s">
        <v>14</v>
      </c>
      <c r="H2247" s="538">
        <v>46184</v>
      </c>
      <c r="I2247" s="535">
        <v>3.2</v>
      </c>
      <c r="J2247" s="539">
        <v>1.61E-2</v>
      </c>
      <c r="K2247" s="539">
        <f>+IF(Dumpadas[[#This Row],[ley]]&gt;0.03,0.03,Dumpadas[[#This Row],[ley]])</f>
        <v>1.61E-2</v>
      </c>
      <c r="L2247" s="539"/>
      <c r="M2247" s="535">
        <v>29263</v>
      </c>
      <c r="N2247" s="535"/>
      <c r="O2247" s="539">
        <v>1.4500000000000001E-2</v>
      </c>
      <c r="P2247" s="540" t="str" cm="1">
        <f t="array" ref="P2247">INDEX(Rangos!$E$3:$E$16,MATCH(1,(Dumpadas[[#This Row],[ley]]&gt;=Rangos!$B$3:$B$16)*(Dumpadas[[#This Row],[ley]]&lt;=Rangos!$C$3:$C$16),0))</f>
        <v>F</v>
      </c>
      <c r="R2247" s="769"/>
      <c r="S2247" s="769" t="s">
        <v>3342</v>
      </c>
      <c r="T2247" s="369">
        <v>1</v>
      </c>
      <c r="U2247" s="369">
        <v>3.2</v>
      </c>
      <c r="V2247" s="10">
        <v>1.6299999999999999E-2</v>
      </c>
      <c r="Y2247" s="769"/>
      <c r="Z2247" s="769" t="s">
        <v>3342</v>
      </c>
      <c r="AA2247" s="369">
        <v>1</v>
      </c>
      <c r="AB2247" s="369">
        <v>3.2</v>
      </c>
      <c r="AC2247" s="10">
        <v>1.6299999999999999E-2</v>
      </c>
      <c r="AD2247" s="10">
        <v>1.6299999999999999E-2</v>
      </c>
    </row>
    <row r="2248" spans="2:30">
      <c r="B2248" s="535"/>
      <c r="C2248" s="535" t="s">
        <v>3817</v>
      </c>
      <c r="D2248" s="535" t="s">
        <v>3792</v>
      </c>
      <c r="E2248" s="535">
        <v>2251</v>
      </c>
      <c r="F2248" s="537" t="str">
        <f>Dumpadas[[#This Row],[punto]] &amp; " "&amp;Dumpadas[[#This Row],[jornada]]&amp;" " &amp; Dumpadas[[#This Row],[N°Acop]] &amp; " " &amp; TEXT(Dumpadas[[#This Row],[fecha ]], "dd-mm-yyyy")</f>
        <v>NIVEL 974 M4 6N L33 AM 2251 11-06-2026</v>
      </c>
      <c r="G2248" s="535" t="s">
        <v>14</v>
      </c>
      <c r="H2248" s="538">
        <v>46184</v>
      </c>
      <c r="I2248" s="535">
        <v>3.2</v>
      </c>
      <c r="J2248" s="539">
        <v>1.3100000000000001E-2</v>
      </c>
      <c r="K2248" s="539">
        <f>+IF(Dumpadas[[#This Row],[ley]]&gt;0.03,0.03,Dumpadas[[#This Row],[ley]])</f>
        <v>1.3100000000000001E-2</v>
      </c>
      <c r="L2248" s="539"/>
      <c r="M2248" s="535">
        <v>29263</v>
      </c>
      <c r="N2248" s="535"/>
      <c r="O2248" s="539">
        <v>1.4500000000000001E-2</v>
      </c>
      <c r="P2248" s="540" t="str" cm="1">
        <f t="array" ref="P2248">INDEX(Rangos!$E$3:$E$16,MATCH(1,(Dumpadas[[#This Row],[ley]]&gt;=Rangos!$B$3:$B$16)*(Dumpadas[[#This Row],[ley]]&lt;=Rangos!$C$3:$C$16),0))</f>
        <v>D</v>
      </c>
      <c r="R2248" s="769"/>
      <c r="S2248" s="769" t="s">
        <v>3343</v>
      </c>
      <c r="T2248" s="369">
        <v>1</v>
      </c>
      <c r="U2248" s="369">
        <v>3.2</v>
      </c>
      <c r="V2248" s="10">
        <v>1.9599999999999999E-2</v>
      </c>
      <c r="Y2248" s="769"/>
      <c r="Z2248" s="769" t="s">
        <v>3343</v>
      </c>
      <c r="AA2248" s="369">
        <v>1</v>
      </c>
      <c r="AB2248" s="369">
        <v>3.2</v>
      </c>
      <c r="AC2248" s="10">
        <v>1.9599999999999999E-2</v>
      </c>
      <c r="AD2248" s="10">
        <v>1.9599999999999999E-2</v>
      </c>
    </row>
    <row r="2249" spans="2:30">
      <c r="B2249" s="535"/>
      <c r="C2249" s="535" t="s">
        <v>3817</v>
      </c>
      <c r="D2249" s="535" t="s">
        <v>3792</v>
      </c>
      <c r="E2249" s="535">
        <v>2252</v>
      </c>
      <c r="F2249" s="537" t="str">
        <f>Dumpadas[[#This Row],[punto]] &amp; " "&amp;Dumpadas[[#This Row],[jornada]]&amp;" " &amp; Dumpadas[[#This Row],[N°Acop]] &amp; " " &amp; TEXT(Dumpadas[[#This Row],[fecha ]], "dd-mm-yyyy")</f>
        <v>NIVEL 974 M4 6N L33 AM 2252 11-06-2026</v>
      </c>
      <c r="G2249" s="535" t="s">
        <v>14</v>
      </c>
      <c r="H2249" s="538">
        <v>46184</v>
      </c>
      <c r="I2249" s="535">
        <v>3.2</v>
      </c>
      <c r="J2249" s="539">
        <v>1.8599999999999998E-2</v>
      </c>
      <c r="K2249" s="539">
        <f>+IF(Dumpadas[[#This Row],[ley]]&gt;0.03,0.03,Dumpadas[[#This Row],[ley]])</f>
        <v>1.8599999999999998E-2</v>
      </c>
      <c r="L2249" s="539"/>
      <c r="M2249" s="535">
        <v>29263</v>
      </c>
      <c r="N2249" s="535"/>
      <c r="O2249" s="539">
        <v>1.4500000000000001E-2</v>
      </c>
      <c r="P2249" s="540" t="str" cm="1">
        <f t="array" ref="P2249">INDEX(Rangos!$E$3:$E$16,MATCH(1,(Dumpadas[[#This Row],[ley]]&gt;=Rangos!$B$3:$B$16)*(Dumpadas[[#This Row],[ley]]&lt;=Rangos!$C$3:$C$16),0))</f>
        <v>G</v>
      </c>
      <c r="R2249" s="769"/>
      <c r="S2249" s="769" t="s">
        <v>3344</v>
      </c>
      <c r="T2249" s="369">
        <v>1</v>
      </c>
      <c r="U2249" s="369">
        <v>3.2</v>
      </c>
      <c r="V2249" s="10">
        <v>1.2999999999999999E-2</v>
      </c>
      <c r="Y2249" s="769"/>
      <c r="Z2249" s="769" t="s">
        <v>3344</v>
      </c>
      <c r="AA2249" s="369">
        <v>1</v>
      </c>
      <c r="AB2249" s="369">
        <v>3.2</v>
      </c>
      <c r="AC2249" s="10">
        <v>1.2999999999999999E-2</v>
      </c>
      <c r="AD2249" s="10">
        <v>1.2999999999999999E-2</v>
      </c>
    </row>
    <row r="2250" spans="2:30">
      <c r="B2250" s="535"/>
      <c r="C2250" s="535" t="s">
        <v>3817</v>
      </c>
      <c r="D2250" s="535" t="s">
        <v>3792</v>
      </c>
      <c r="E2250" s="535">
        <v>2253</v>
      </c>
      <c r="F2250" s="537" t="str">
        <f>Dumpadas[[#This Row],[punto]] &amp; " "&amp;Dumpadas[[#This Row],[jornada]]&amp;" " &amp; Dumpadas[[#This Row],[N°Acop]] &amp; " " &amp; TEXT(Dumpadas[[#This Row],[fecha ]], "dd-mm-yyyy")</f>
        <v>NIVEL 974 M4 6N L33 AM 2253 11-06-2026</v>
      </c>
      <c r="G2250" s="535" t="s">
        <v>14</v>
      </c>
      <c r="H2250" s="538">
        <v>46184</v>
      </c>
      <c r="I2250" s="535">
        <v>3.2</v>
      </c>
      <c r="J2250" s="539">
        <v>1.5699999999999999E-2</v>
      </c>
      <c r="K2250" s="539">
        <f>+IF(Dumpadas[[#This Row],[ley]]&gt;0.03,0.03,Dumpadas[[#This Row],[ley]])</f>
        <v>1.5699999999999999E-2</v>
      </c>
      <c r="L2250" s="539"/>
      <c r="M2250" s="535">
        <v>29264</v>
      </c>
      <c r="N2250" s="535"/>
      <c r="O2250" s="539">
        <v>1.4500000000000001E-2</v>
      </c>
      <c r="P2250" s="540" t="str" cm="1">
        <f t="array" ref="P2250">INDEX(Rangos!$E$3:$E$16,MATCH(1,(Dumpadas[[#This Row],[ley]]&gt;=Rangos!$B$3:$B$16)*(Dumpadas[[#This Row],[ley]]&lt;=Rangos!$C$3:$C$16),0))</f>
        <v>F</v>
      </c>
      <c r="R2250" s="769"/>
      <c r="S2250" s="769" t="s">
        <v>3345</v>
      </c>
      <c r="T2250" s="369">
        <v>1</v>
      </c>
      <c r="U2250" s="369">
        <v>3.2</v>
      </c>
      <c r="V2250" s="10">
        <v>2.1399999999999999E-2</v>
      </c>
      <c r="Y2250" s="769"/>
      <c r="Z2250" s="769" t="s">
        <v>3345</v>
      </c>
      <c r="AA2250" s="369">
        <v>1</v>
      </c>
      <c r="AB2250" s="369">
        <v>3.2</v>
      </c>
      <c r="AC2250" s="10">
        <v>2.1399999999999999E-2</v>
      </c>
      <c r="AD2250" s="10">
        <v>2.1399999999999999E-2</v>
      </c>
    </row>
    <row r="2251" spans="2:30">
      <c r="B2251" s="535"/>
      <c r="C2251" s="535" t="s">
        <v>3817</v>
      </c>
      <c r="D2251" s="535" t="s">
        <v>3792</v>
      </c>
      <c r="E2251" s="535">
        <v>2254</v>
      </c>
      <c r="F2251" s="537" t="str">
        <f>Dumpadas[[#This Row],[punto]] &amp; " "&amp;Dumpadas[[#This Row],[jornada]]&amp;" " &amp; Dumpadas[[#This Row],[N°Acop]] &amp; " " &amp; TEXT(Dumpadas[[#This Row],[fecha ]], "dd-mm-yyyy")</f>
        <v>NIVEL 974 M4 6N L33 AM 2254 11-06-2026</v>
      </c>
      <c r="G2251" s="535" t="s">
        <v>14</v>
      </c>
      <c r="H2251" s="538">
        <v>46184</v>
      </c>
      <c r="I2251" s="535">
        <v>3.2</v>
      </c>
      <c r="J2251" s="539">
        <v>1.3899999999999999E-2</v>
      </c>
      <c r="K2251" s="539">
        <f>+IF(Dumpadas[[#This Row],[ley]]&gt;0.03,0.03,Dumpadas[[#This Row],[ley]])</f>
        <v>1.3899999999999999E-2</v>
      </c>
      <c r="L2251" s="539"/>
      <c r="M2251" s="535">
        <v>29264</v>
      </c>
      <c r="N2251" s="535"/>
      <c r="O2251" s="539">
        <v>1.4500000000000001E-2</v>
      </c>
      <c r="P2251" s="540" t="str" cm="1">
        <f t="array" ref="P2251">INDEX(Rangos!$E$3:$E$16,MATCH(1,(Dumpadas[[#This Row],[ley]]&gt;=Rangos!$B$3:$B$16)*(Dumpadas[[#This Row],[ley]]&lt;=Rangos!$C$3:$C$16),0))</f>
        <v>E</v>
      </c>
      <c r="R2251" s="769"/>
      <c r="S2251" s="769" t="s">
        <v>3346</v>
      </c>
      <c r="T2251" s="369">
        <v>1</v>
      </c>
      <c r="U2251" s="369">
        <v>3.2</v>
      </c>
      <c r="V2251" s="10">
        <v>1.6500000000000001E-2</v>
      </c>
      <c r="Y2251" s="769"/>
      <c r="Z2251" s="769" t="s">
        <v>3346</v>
      </c>
      <c r="AA2251" s="369">
        <v>1</v>
      </c>
      <c r="AB2251" s="369">
        <v>3.2</v>
      </c>
      <c r="AC2251" s="10">
        <v>1.6500000000000001E-2</v>
      </c>
      <c r="AD2251" s="10">
        <v>1.6500000000000001E-2</v>
      </c>
    </row>
    <row r="2252" spans="2:30">
      <c r="B2252" s="535"/>
      <c r="C2252" s="535" t="s">
        <v>3817</v>
      </c>
      <c r="D2252" s="535" t="s">
        <v>3792</v>
      </c>
      <c r="E2252" s="535">
        <v>2255</v>
      </c>
      <c r="F2252" s="537" t="str">
        <f>Dumpadas[[#This Row],[punto]] &amp; " "&amp;Dumpadas[[#This Row],[jornada]]&amp;" " &amp; Dumpadas[[#This Row],[N°Acop]] &amp; " " &amp; TEXT(Dumpadas[[#This Row],[fecha ]], "dd-mm-yyyy")</f>
        <v>NIVEL 974 M4 6N L33 AM 2255 11-06-2026</v>
      </c>
      <c r="G2252" s="535" t="s">
        <v>14</v>
      </c>
      <c r="H2252" s="538">
        <v>46184</v>
      </c>
      <c r="I2252" s="535">
        <v>3.2</v>
      </c>
      <c r="J2252" s="539">
        <v>1.67E-2</v>
      </c>
      <c r="K2252" s="539">
        <f>+IF(Dumpadas[[#This Row],[ley]]&gt;0.03,0.03,Dumpadas[[#This Row],[ley]])</f>
        <v>1.67E-2</v>
      </c>
      <c r="L2252" s="539"/>
      <c r="M2252" s="535">
        <v>29264</v>
      </c>
      <c r="N2252" s="535"/>
      <c r="O2252" s="539">
        <v>1.4500000000000001E-2</v>
      </c>
      <c r="P2252" s="540" t="str" cm="1">
        <f t="array" ref="P2252">INDEX(Rangos!$E$3:$E$16,MATCH(1,(Dumpadas[[#This Row],[ley]]&gt;=Rangos!$B$3:$B$16)*(Dumpadas[[#This Row],[ley]]&lt;=Rangos!$C$3:$C$16),0))</f>
        <v>F</v>
      </c>
      <c r="R2252" s="769"/>
      <c r="S2252" s="769" t="s">
        <v>3347</v>
      </c>
      <c r="T2252" s="369">
        <v>1</v>
      </c>
      <c r="U2252" s="369">
        <v>3.2</v>
      </c>
      <c r="V2252" s="10">
        <v>1.9400000000000001E-2</v>
      </c>
      <c r="Y2252" s="769"/>
      <c r="Z2252" s="769" t="s">
        <v>3347</v>
      </c>
      <c r="AA2252" s="369">
        <v>1</v>
      </c>
      <c r="AB2252" s="369">
        <v>3.2</v>
      </c>
      <c r="AC2252" s="10">
        <v>1.9400000000000001E-2</v>
      </c>
      <c r="AD2252" s="10">
        <v>1.9400000000000001E-2</v>
      </c>
    </row>
    <row r="2253" spans="2:30">
      <c r="B2253" s="535"/>
      <c r="C2253" s="535" t="s">
        <v>3817</v>
      </c>
      <c r="D2253" s="535" t="s">
        <v>3792</v>
      </c>
      <c r="E2253" s="535">
        <v>2256</v>
      </c>
      <c r="F2253" s="537" t="str">
        <f>Dumpadas[[#This Row],[punto]] &amp; " "&amp;Dumpadas[[#This Row],[jornada]]&amp;" " &amp; Dumpadas[[#This Row],[N°Acop]] &amp; " " &amp; TEXT(Dumpadas[[#This Row],[fecha ]], "dd-mm-yyyy")</f>
        <v>NIVEL 974 M4 6N L33 AM 2256 11-06-2026</v>
      </c>
      <c r="G2253" s="535" t="s">
        <v>14</v>
      </c>
      <c r="H2253" s="538">
        <v>46184</v>
      </c>
      <c r="I2253" s="535">
        <v>3.2</v>
      </c>
      <c r="J2253" s="539">
        <v>1.8100000000000002E-2</v>
      </c>
      <c r="K2253" s="539">
        <f>+IF(Dumpadas[[#This Row],[ley]]&gt;0.03,0.03,Dumpadas[[#This Row],[ley]])</f>
        <v>1.8100000000000002E-2</v>
      </c>
      <c r="L2253" s="539"/>
      <c r="M2253" s="535">
        <v>29264</v>
      </c>
      <c r="N2253" s="535"/>
      <c r="O2253" s="539">
        <v>1.4500000000000001E-2</v>
      </c>
      <c r="P2253" s="540" t="str" cm="1">
        <f t="array" ref="P2253">INDEX(Rangos!$E$3:$E$16,MATCH(1,(Dumpadas[[#This Row],[ley]]&gt;=Rangos!$B$3:$B$16)*(Dumpadas[[#This Row],[ley]]&lt;=Rangos!$C$3:$C$16),0))</f>
        <v>G</v>
      </c>
      <c r="R2253" s="769"/>
      <c r="S2253" s="769" t="s">
        <v>3348</v>
      </c>
      <c r="T2253" s="369">
        <v>1</v>
      </c>
      <c r="U2253" s="369">
        <v>3.2</v>
      </c>
      <c r="V2253" s="10">
        <v>2.0500000000000001E-2</v>
      </c>
      <c r="Y2253" s="769"/>
      <c r="Z2253" s="769" t="s">
        <v>3348</v>
      </c>
      <c r="AA2253" s="369">
        <v>1</v>
      </c>
      <c r="AB2253" s="369">
        <v>3.2</v>
      </c>
      <c r="AC2253" s="10">
        <v>2.0500000000000001E-2</v>
      </c>
      <c r="AD2253" s="10">
        <v>2.0500000000000001E-2</v>
      </c>
    </row>
    <row r="2254" spans="2:30">
      <c r="B2254" s="535"/>
      <c r="C2254" s="535" t="s">
        <v>3817</v>
      </c>
      <c r="D2254" s="535" t="s">
        <v>3792</v>
      </c>
      <c r="E2254" s="535">
        <v>2257</v>
      </c>
      <c r="F2254" s="537" t="str">
        <f>Dumpadas[[#This Row],[punto]] &amp; " "&amp;Dumpadas[[#This Row],[jornada]]&amp;" " &amp; Dumpadas[[#This Row],[N°Acop]] &amp; " " &amp; TEXT(Dumpadas[[#This Row],[fecha ]], "dd-mm-yyyy")</f>
        <v>NIVEL 974 M4 6N L33 AM 2257 11-06-2026</v>
      </c>
      <c r="G2254" s="535" t="s">
        <v>14</v>
      </c>
      <c r="H2254" s="538">
        <v>46184</v>
      </c>
      <c r="I2254" s="535">
        <v>3.2</v>
      </c>
      <c r="J2254" s="539">
        <v>1.2500000000000001E-2</v>
      </c>
      <c r="K2254" s="539">
        <f>+IF(Dumpadas[[#This Row],[ley]]&gt;0.03,0.03,Dumpadas[[#This Row],[ley]])</f>
        <v>1.2500000000000001E-2</v>
      </c>
      <c r="L2254" s="539"/>
      <c r="M2254" s="535">
        <v>29264</v>
      </c>
      <c r="N2254" s="535"/>
      <c r="O2254" s="539">
        <v>1.4500000000000001E-2</v>
      </c>
      <c r="P2254" s="540" t="str" cm="1">
        <f t="array" ref="P2254">INDEX(Rangos!$E$3:$E$16,MATCH(1,(Dumpadas[[#This Row],[ley]]&gt;=Rangos!$B$3:$B$16)*(Dumpadas[[#This Row],[ley]]&lt;=Rangos!$C$3:$C$16),0))</f>
        <v>D</v>
      </c>
      <c r="R2254" s="769"/>
      <c r="S2254" s="769" t="s">
        <v>3349</v>
      </c>
      <c r="T2254" s="369">
        <v>1</v>
      </c>
      <c r="U2254" s="369">
        <v>3.2</v>
      </c>
      <c r="V2254" s="10">
        <v>1.7600000000000001E-2</v>
      </c>
      <c r="Y2254" s="769"/>
      <c r="Z2254" s="769" t="s">
        <v>3349</v>
      </c>
      <c r="AA2254" s="369">
        <v>1</v>
      </c>
      <c r="AB2254" s="369">
        <v>3.2</v>
      </c>
      <c r="AC2254" s="10">
        <v>1.7600000000000001E-2</v>
      </c>
      <c r="AD2254" s="10">
        <v>1.7600000000000001E-2</v>
      </c>
    </row>
    <row r="2255" spans="2:30">
      <c r="B2255" s="720"/>
      <c r="C2255" s="773" t="s">
        <v>3794</v>
      </c>
      <c r="D2255" s="773" t="s">
        <v>3795</v>
      </c>
      <c r="E2255" s="386">
        <v>2258</v>
      </c>
      <c r="F2255" s="410" t="str">
        <f>Dumpadas[[#This Row],[punto]] &amp; " "&amp;Dumpadas[[#This Row],[jornada]]&amp;" " &amp; Dumpadas[[#This Row],[N°Acop]] &amp; " " &amp; TEXT(Dumpadas[[#This Row],[fecha ]], "dd-mm-yyyy")</f>
        <v>NIVEL 974 M4 6N DQ AM 2258 11-06-2026</v>
      </c>
      <c r="G2255" s="720" t="s">
        <v>14</v>
      </c>
      <c r="H2255" s="5">
        <v>46184</v>
      </c>
      <c r="I2255" s="720">
        <v>3.2</v>
      </c>
      <c r="J2255" s="8">
        <v>7.7000000000000002E-3</v>
      </c>
      <c r="K2255" s="8">
        <f>+IF(Dumpadas[[#This Row],[ley]]&gt;0.03,0.03,Dumpadas[[#This Row],[ley]])</f>
        <v>7.7000000000000002E-3</v>
      </c>
      <c r="L2255" s="427"/>
      <c r="M2255" s="386">
        <v>29264</v>
      </c>
      <c r="N2255" s="386"/>
      <c r="O2255" s="7">
        <v>0.01</v>
      </c>
      <c r="P2255" s="10" t="str" cm="1">
        <f t="array" ref="P2255">INDEX(Rangos!$E$3:$E$16,MATCH(1,(Dumpadas[[#This Row],[ley]]&gt;=Rangos!$B$3:$B$16)*(Dumpadas[[#This Row],[ley]]&lt;=Rangos!$C$3:$C$16),0))</f>
        <v>A</v>
      </c>
      <c r="R2255" s="769"/>
      <c r="S2255" s="769" t="s">
        <v>3350</v>
      </c>
      <c r="T2255" s="369">
        <v>1</v>
      </c>
      <c r="U2255" s="369">
        <v>3.2</v>
      </c>
      <c r="V2255" s="10">
        <v>1.38E-2</v>
      </c>
      <c r="Y2255" s="769"/>
      <c r="Z2255" s="769" t="s">
        <v>3350</v>
      </c>
      <c r="AA2255" s="369">
        <v>1</v>
      </c>
      <c r="AB2255" s="369">
        <v>3.2</v>
      </c>
      <c r="AC2255" s="10">
        <v>1.38E-2</v>
      </c>
      <c r="AD2255" s="10">
        <v>1.38E-2</v>
      </c>
    </row>
    <row r="2256" spans="2:30">
      <c r="B2256" s="720"/>
      <c r="C2256" s="773" t="s">
        <v>3794</v>
      </c>
      <c r="D2256" s="773" t="s">
        <v>3795</v>
      </c>
      <c r="E2256" s="386">
        <v>2259</v>
      </c>
      <c r="F2256" s="410" t="str">
        <f>Dumpadas[[#This Row],[punto]] &amp; " "&amp;Dumpadas[[#This Row],[jornada]]&amp;" " &amp; Dumpadas[[#This Row],[N°Acop]] &amp; " " &amp; TEXT(Dumpadas[[#This Row],[fecha ]], "dd-mm-yyyy")</f>
        <v>NIVEL 974 M4 6N DQ AM 2259 11-06-2026</v>
      </c>
      <c r="G2256" s="720" t="s">
        <v>14</v>
      </c>
      <c r="H2256" s="5">
        <v>46184</v>
      </c>
      <c r="I2256" s="720">
        <v>3.2</v>
      </c>
      <c r="J2256" s="8">
        <v>1.06E-2</v>
      </c>
      <c r="K2256" s="8">
        <f>+IF(Dumpadas[[#This Row],[ley]]&gt;0.03,0.03,Dumpadas[[#This Row],[ley]])</f>
        <v>1.06E-2</v>
      </c>
      <c r="L2256" s="427"/>
      <c r="M2256" s="386">
        <v>29264</v>
      </c>
      <c r="N2256" s="386"/>
      <c r="O2256" s="7">
        <v>0.01</v>
      </c>
      <c r="P2256" s="10" t="str" cm="1">
        <f t="array" ref="P2256">INDEX(Rangos!$E$3:$E$16,MATCH(1,(Dumpadas[[#This Row],[ley]]&gt;=Rangos!$B$3:$B$16)*(Dumpadas[[#This Row],[ley]]&lt;=Rangos!$C$3:$C$16),0))</f>
        <v>C</v>
      </c>
      <c r="R2256" s="769"/>
      <c r="S2256" s="769" t="s">
        <v>3351</v>
      </c>
      <c r="T2256" s="369">
        <v>1</v>
      </c>
      <c r="U2256" s="369">
        <v>3.2</v>
      </c>
      <c r="V2256" s="10">
        <v>1.41E-2</v>
      </c>
      <c r="Y2256" s="769"/>
      <c r="Z2256" s="769" t="s">
        <v>3351</v>
      </c>
      <c r="AA2256" s="369">
        <v>1</v>
      </c>
      <c r="AB2256" s="369">
        <v>3.2</v>
      </c>
      <c r="AC2256" s="10">
        <v>1.41E-2</v>
      </c>
      <c r="AD2256" s="10">
        <v>1.41E-2</v>
      </c>
    </row>
    <row r="2257" spans="2:30">
      <c r="B2257" s="720"/>
      <c r="C2257" s="773" t="s">
        <v>3794</v>
      </c>
      <c r="D2257" s="773" t="s">
        <v>3795</v>
      </c>
      <c r="E2257" s="386">
        <v>2260</v>
      </c>
      <c r="F2257" s="410" t="str">
        <f>Dumpadas[[#This Row],[punto]] &amp; " "&amp;Dumpadas[[#This Row],[jornada]]&amp;" " &amp; Dumpadas[[#This Row],[N°Acop]] &amp; " " &amp; TEXT(Dumpadas[[#This Row],[fecha ]], "dd-mm-yyyy")</f>
        <v>NIVEL 974 M4 6N DQ AM 2260 11-06-2026</v>
      </c>
      <c r="G2257" s="720" t="s">
        <v>14</v>
      </c>
      <c r="H2257" s="5">
        <v>46184</v>
      </c>
      <c r="I2257" s="720">
        <v>3.2</v>
      </c>
      <c r="J2257" s="8">
        <v>1.24E-2</v>
      </c>
      <c r="K2257" s="8">
        <f>+IF(Dumpadas[[#This Row],[ley]]&gt;0.03,0.03,Dumpadas[[#This Row],[ley]])</f>
        <v>1.24E-2</v>
      </c>
      <c r="L2257" s="427"/>
      <c r="M2257" s="386">
        <v>29264</v>
      </c>
      <c r="N2257" s="386"/>
      <c r="O2257" s="7">
        <v>0.01</v>
      </c>
      <c r="P2257" s="10" t="str" cm="1">
        <f t="array" ref="P2257">INDEX(Rangos!$E$3:$E$16,MATCH(1,(Dumpadas[[#This Row],[ley]]&gt;=Rangos!$B$3:$B$16)*(Dumpadas[[#This Row],[ley]]&lt;=Rangos!$C$3:$C$16),0))</f>
        <v>D</v>
      </c>
      <c r="R2257" s="769"/>
      <c r="S2257" s="769" t="s">
        <v>3352</v>
      </c>
      <c r="T2257" s="369">
        <v>1</v>
      </c>
      <c r="U2257" s="369">
        <v>3.2</v>
      </c>
      <c r="V2257" s="10">
        <v>1.5900000000000001E-2</v>
      </c>
      <c r="Y2257" s="769"/>
      <c r="Z2257" s="769" t="s">
        <v>3352</v>
      </c>
      <c r="AA2257" s="369">
        <v>1</v>
      </c>
      <c r="AB2257" s="369">
        <v>3.2</v>
      </c>
      <c r="AC2257" s="10">
        <v>1.5900000000000001E-2</v>
      </c>
      <c r="AD2257" s="10">
        <v>1.5900000000000001E-2</v>
      </c>
    </row>
    <row r="2258" spans="2:30">
      <c r="B2258" s="720"/>
      <c r="C2258" s="773" t="s">
        <v>3794</v>
      </c>
      <c r="D2258" s="773" t="s">
        <v>3795</v>
      </c>
      <c r="E2258" s="386">
        <v>2261</v>
      </c>
      <c r="F2258" s="410" t="str">
        <f>Dumpadas[[#This Row],[punto]] &amp; " "&amp;Dumpadas[[#This Row],[jornada]]&amp;" " &amp; Dumpadas[[#This Row],[N°Acop]] &amp; " " &amp; TEXT(Dumpadas[[#This Row],[fecha ]], "dd-mm-yyyy")</f>
        <v>NIVEL 974 M4 6N DQ AM 2261 11-06-2026</v>
      </c>
      <c r="G2258" s="720" t="s">
        <v>14</v>
      </c>
      <c r="H2258" s="5">
        <v>46184</v>
      </c>
      <c r="I2258" s="720">
        <v>3.2</v>
      </c>
      <c r="J2258" s="8">
        <v>1.0200000000000001E-2</v>
      </c>
      <c r="K2258" s="8">
        <f>+IF(Dumpadas[[#This Row],[ley]]&gt;0.03,0.03,Dumpadas[[#This Row],[ley]])</f>
        <v>1.0200000000000001E-2</v>
      </c>
      <c r="L2258" s="427"/>
      <c r="M2258" s="386">
        <v>29264</v>
      </c>
      <c r="N2258" s="386"/>
      <c r="O2258" s="7">
        <v>0.01</v>
      </c>
      <c r="P2258" s="10" t="str" cm="1">
        <f t="array" ref="P2258">INDEX(Rangos!$E$3:$E$16,MATCH(1,(Dumpadas[[#This Row],[ley]]&gt;=Rangos!$B$3:$B$16)*(Dumpadas[[#This Row],[ley]]&lt;=Rangos!$C$3:$C$16),0))</f>
        <v>B</v>
      </c>
      <c r="R2258" s="769"/>
      <c r="S2258" s="769" t="s">
        <v>3353</v>
      </c>
      <c r="T2258" s="369">
        <v>1</v>
      </c>
      <c r="U2258" s="369">
        <v>3.2</v>
      </c>
      <c r="V2258" s="10">
        <v>1.46E-2</v>
      </c>
      <c r="Y2258" s="769"/>
      <c r="Z2258" s="769" t="s">
        <v>3353</v>
      </c>
      <c r="AA2258" s="369">
        <v>1</v>
      </c>
      <c r="AB2258" s="369">
        <v>3.2</v>
      </c>
      <c r="AC2258" s="10">
        <v>1.46E-2</v>
      </c>
      <c r="AD2258" s="10">
        <v>1.46E-2</v>
      </c>
    </row>
    <row r="2259" spans="2:30">
      <c r="B2259" s="720"/>
      <c r="C2259" s="773" t="s">
        <v>3794</v>
      </c>
      <c r="D2259" s="773" t="s">
        <v>3795</v>
      </c>
      <c r="E2259" s="386">
        <v>2262</v>
      </c>
      <c r="F2259" s="410" t="str">
        <f>Dumpadas[[#This Row],[punto]] &amp; " "&amp;Dumpadas[[#This Row],[jornada]]&amp;" " &amp; Dumpadas[[#This Row],[N°Acop]] &amp; " " &amp; TEXT(Dumpadas[[#This Row],[fecha ]], "dd-mm-yyyy")</f>
        <v>NIVEL 974 M4 6N DQ AM 2262 11-06-2026</v>
      </c>
      <c r="G2259" s="720" t="s">
        <v>14</v>
      </c>
      <c r="H2259" s="5">
        <v>46184</v>
      </c>
      <c r="I2259" s="720">
        <v>3.2</v>
      </c>
      <c r="J2259" s="8">
        <v>6.8999999999999999E-3</v>
      </c>
      <c r="K2259" s="8">
        <f>+IF(Dumpadas[[#This Row],[ley]]&gt;0.03,0.03,Dumpadas[[#This Row],[ley]])</f>
        <v>6.8999999999999999E-3</v>
      </c>
      <c r="L2259" s="427"/>
      <c r="M2259" s="386">
        <v>29264</v>
      </c>
      <c r="N2259" s="386"/>
      <c r="O2259" s="7">
        <v>0.01</v>
      </c>
      <c r="P2259" s="10" t="str" cm="1">
        <f t="array" ref="P2259">INDEX(Rangos!$E$3:$E$16,MATCH(1,(Dumpadas[[#This Row],[ley]]&gt;=Rangos!$B$3:$B$16)*(Dumpadas[[#This Row],[ley]]&lt;=Rangos!$C$3:$C$16),0))</f>
        <v>Reserva</v>
      </c>
      <c r="R2259" s="769"/>
      <c r="S2259" s="769" t="s">
        <v>3354</v>
      </c>
      <c r="T2259" s="369">
        <v>1</v>
      </c>
      <c r="U2259" s="369">
        <v>3.2</v>
      </c>
      <c r="V2259" s="10">
        <v>1.9800000000000002E-2</v>
      </c>
      <c r="Y2259" s="769"/>
      <c r="Z2259" s="769" t="s">
        <v>3354</v>
      </c>
      <c r="AA2259" s="369">
        <v>1</v>
      </c>
      <c r="AB2259" s="369">
        <v>3.2</v>
      </c>
      <c r="AC2259" s="10">
        <v>1.9800000000000002E-2</v>
      </c>
      <c r="AD2259" s="10">
        <v>1.9800000000000002E-2</v>
      </c>
    </row>
    <row r="2260" spans="2:30">
      <c r="B2260" s="535"/>
      <c r="C2260" s="535" t="s">
        <v>3804</v>
      </c>
      <c r="D2260" s="535" t="s">
        <v>3792</v>
      </c>
      <c r="E2260" s="535">
        <v>2263</v>
      </c>
      <c r="F2260" s="537" t="str">
        <f>Dumpadas[[#This Row],[punto]] &amp; " "&amp;Dumpadas[[#This Row],[jornada]]&amp;" " &amp; Dumpadas[[#This Row],[N°Acop]] &amp; " " &amp; TEXT(Dumpadas[[#This Row],[fecha ]], "dd-mm-yyyy")</f>
        <v>NIVEL 974 M4 7S L32 AM 2263 11-06-2026</v>
      </c>
      <c r="G2260" s="535" t="s">
        <v>14</v>
      </c>
      <c r="H2260" s="538">
        <v>46184</v>
      </c>
      <c r="I2260" s="535">
        <v>3.2</v>
      </c>
      <c r="J2260" s="539">
        <v>1.6500000000000001E-2</v>
      </c>
      <c r="K2260" s="539">
        <f>+IF(Dumpadas[[#This Row],[ley]]&gt;0.03,0.03,Dumpadas[[#This Row],[ley]])</f>
        <v>1.6500000000000001E-2</v>
      </c>
      <c r="L2260" s="539"/>
      <c r="M2260" s="535">
        <v>29264</v>
      </c>
      <c r="N2260" s="535"/>
      <c r="O2260" s="539">
        <v>1.2999999999999999E-2</v>
      </c>
      <c r="P2260" s="540" t="str" cm="1">
        <f t="array" ref="P2260">INDEX(Rangos!$E$3:$E$16,MATCH(1,(Dumpadas[[#This Row],[ley]]&gt;=Rangos!$B$3:$B$16)*(Dumpadas[[#This Row],[ley]]&lt;=Rangos!$C$3:$C$16),0))</f>
        <v>F</v>
      </c>
      <c r="R2260" s="769"/>
      <c r="S2260" s="769" t="s">
        <v>3355</v>
      </c>
      <c r="T2260" s="369">
        <v>1</v>
      </c>
      <c r="U2260" s="369">
        <v>3.2</v>
      </c>
      <c r="V2260" s="10">
        <v>1.8599999999999998E-2</v>
      </c>
      <c r="Y2260" s="769"/>
      <c r="Z2260" s="769" t="s">
        <v>3355</v>
      </c>
      <c r="AA2260" s="369">
        <v>1</v>
      </c>
      <c r="AB2260" s="369">
        <v>3.2</v>
      </c>
      <c r="AC2260" s="10">
        <v>1.8599999999999998E-2</v>
      </c>
      <c r="AD2260" s="10">
        <v>1.8599999999999998E-2</v>
      </c>
    </row>
    <row r="2261" spans="2:30">
      <c r="B2261" s="535"/>
      <c r="C2261" s="535" t="s">
        <v>3804</v>
      </c>
      <c r="D2261" s="535" t="s">
        <v>3792</v>
      </c>
      <c r="E2261" s="535">
        <v>2264</v>
      </c>
      <c r="F2261" s="537" t="str">
        <f>Dumpadas[[#This Row],[punto]] &amp; " "&amp;Dumpadas[[#This Row],[jornada]]&amp;" " &amp; Dumpadas[[#This Row],[N°Acop]] &amp; " " &amp; TEXT(Dumpadas[[#This Row],[fecha ]], "dd-mm-yyyy")</f>
        <v>NIVEL 974 M4 7S L32 AM 2264 11-06-2026</v>
      </c>
      <c r="G2261" s="535" t="s">
        <v>14</v>
      </c>
      <c r="H2261" s="538">
        <v>46184</v>
      </c>
      <c r="I2261" s="535">
        <v>3.2</v>
      </c>
      <c r="J2261" s="539">
        <v>1.6199999999999999E-2</v>
      </c>
      <c r="K2261" s="539">
        <f>+IF(Dumpadas[[#This Row],[ley]]&gt;0.03,0.03,Dumpadas[[#This Row],[ley]])</f>
        <v>1.6199999999999999E-2</v>
      </c>
      <c r="L2261" s="539"/>
      <c r="M2261" s="535">
        <v>29264</v>
      </c>
      <c r="N2261" s="535"/>
      <c r="O2261" s="539">
        <v>1.2999999999999999E-2</v>
      </c>
      <c r="P2261" s="540" t="str" cm="1">
        <f t="array" ref="P2261">INDEX(Rangos!$E$3:$E$16,MATCH(1,(Dumpadas[[#This Row],[ley]]&gt;=Rangos!$B$3:$B$16)*(Dumpadas[[#This Row],[ley]]&lt;=Rangos!$C$3:$C$16),0))</f>
        <v>F</v>
      </c>
      <c r="R2261" s="769"/>
      <c r="S2261" s="769" t="s">
        <v>3356</v>
      </c>
      <c r="T2261" s="369">
        <v>1</v>
      </c>
      <c r="U2261" s="369">
        <v>3.2</v>
      </c>
      <c r="V2261" s="10">
        <v>1.0200000000000001E-2</v>
      </c>
      <c r="Y2261" s="769"/>
      <c r="Z2261" s="769" t="s">
        <v>3356</v>
      </c>
      <c r="AA2261" s="369">
        <v>1</v>
      </c>
      <c r="AB2261" s="369">
        <v>3.2</v>
      </c>
      <c r="AC2261" s="10">
        <v>1.0200000000000001E-2</v>
      </c>
      <c r="AD2261" s="10">
        <v>1.0200000000000001E-2</v>
      </c>
    </row>
    <row r="2262" spans="2:30">
      <c r="B2262" s="535"/>
      <c r="C2262" s="535" t="s">
        <v>3804</v>
      </c>
      <c r="D2262" s="535" t="s">
        <v>3792</v>
      </c>
      <c r="E2262" s="535">
        <v>2265</v>
      </c>
      <c r="F2262" s="537" t="str">
        <f>Dumpadas[[#This Row],[punto]] &amp; " "&amp;Dumpadas[[#This Row],[jornada]]&amp;" " &amp; Dumpadas[[#This Row],[N°Acop]] &amp; " " &amp; TEXT(Dumpadas[[#This Row],[fecha ]], "dd-mm-yyyy")</f>
        <v>NIVEL 974 M4 7S L32 AM 2265 11-06-2026</v>
      </c>
      <c r="G2262" s="535" t="s">
        <v>14</v>
      </c>
      <c r="H2262" s="538">
        <v>46184</v>
      </c>
      <c r="I2262" s="535">
        <v>3.2</v>
      </c>
      <c r="J2262" s="539">
        <v>8.8999999999999999E-3</v>
      </c>
      <c r="K2262" s="539">
        <f>+IF(Dumpadas[[#This Row],[ley]]&gt;0.03,0.03,Dumpadas[[#This Row],[ley]])</f>
        <v>8.8999999999999999E-3</v>
      </c>
      <c r="L2262" s="539"/>
      <c r="M2262" s="535">
        <v>29266</v>
      </c>
      <c r="N2262" s="535"/>
      <c r="O2262" s="539">
        <v>1.2999999999999999E-2</v>
      </c>
      <c r="P2262" s="540" t="str" cm="1">
        <f t="array" ref="P2262">INDEX(Rangos!$E$3:$E$16,MATCH(1,(Dumpadas[[#This Row],[ley]]&gt;=Rangos!$B$3:$B$16)*(Dumpadas[[#This Row],[ley]]&lt;=Rangos!$C$3:$C$16),0))</f>
        <v>A</v>
      </c>
      <c r="R2262" s="769"/>
      <c r="S2262" s="769" t="s">
        <v>3357</v>
      </c>
      <c r="T2262" s="369">
        <v>1</v>
      </c>
      <c r="U2262" s="369">
        <v>3.2</v>
      </c>
      <c r="V2262" s="10">
        <v>1.61E-2</v>
      </c>
      <c r="Y2262" s="769"/>
      <c r="Z2262" s="769" t="s">
        <v>3357</v>
      </c>
      <c r="AA2262" s="369">
        <v>1</v>
      </c>
      <c r="AB2262" s="369">
        <v>3.2</v>
      </c>
      <c r="AC2262" s="10">
        <v>1.61E-2</v>
      </c>
      <c r="AD2262" s="10">
        <v>1.61E-2</v>
      </c>
    </row>
    <row r="2263" spans="2:30">
      <c r="B2263" s="720"/>
      <c r="C2263" s="773" t="s">
        <v>3817</v>
      </c>
      <c r="D2263" s="773" t="s">
        <v>3792</v>
      </c>
      <c r="E2263" s="386">
        <v>2266</v>
      </c>
      <c r="F2263" s="410" t="str">
        <f>Dumpadas[[#This Row],[punto]] &amp; " "&amp;Dumpadas[[#This Row],[jornada]]&amp;" " &amp; Dumpadas[[#This Row],[N°Acop]] &amp; " " &amp; TEXT(Dumpadas[[#This Row],[fecha ]], "dd-mm-yyyy")</f>
        <v>NIVEL 974 M4 6N L33 PM 2266 11-06-2026</v>
      </c>
      <c r="G2263" s="720" t="s">
        <v>16</v>
      </c>
      <c r="H2263" s="5">
        <v>46184</v>
      </c>
      <c r="I2263" s="720">
        <v>3.2</v>
      </c>
      <c r="J2263" s="8">
        <v>1.4E-2</v>
      </c>
      <c r="K2263" s="8">
        <f>+IF(Dumpadas[[#This Row],[ley]]&gt;0.03,0.03,Dumpadas[[#This Row],[ley]])</f>
        <v>1.4E-2</v>
      </c>
      <c r="L2263" s="427"/>
      <c r="M2263" s="386">
        <v>29266</v>
      </c>
      <c r="N2263" s="386"/>
      <c r="O2263" s="7">
        <v>1.6E-2</v>
      </c>
      <c r="P2263" s="10" t="str" cm="1">
        <f t="array" ref="P2263">INDEX(Rangos!$E$3:$E$16,MATCH(1,(Dumpadas[[#This Row],[ley]]&gt;=Rangos!$B$3:$B$16)*(Dumpadas[[#This Row],[ley]]&lt;=Rangos!$C$3:$C$16),0))</f>
        <v>E</v>
      </c>
      <c r="R2263" s="769"/>
      <c r="S2263" s="769" t="s">
        <v>3358</v>
      </c>
      <c r="T2263" s="369">
        <v>1</v>
      </c>
      <c r="U2263" s="369">
        <v>3.2</v>
      </c>
      <c r="V2263" s="10">
        <v>1.49E-2</v>
      </c>
      <c r="Y2263" s="769"/>
      <c r="Z2263" s="769" t="s">
        <v>3358</v>
      </c>
      <c r="AA2263" s="369">
        <v>1</v>
      </c>
      <c r="AB2263" s="369">
        <v>3.2</v>
      </c>
      <c r="AC2263" s="10">
        <v>1.49E-2</v>
      </c>
      <c r="AD2263" s="10">
        <v>1.49E-2</v>
      </c>
    </row>
    <row r="2264" spans="2:30">
      <c r="B2264" s="720"/>
      <c r="C2264" s="773" t="s">
        <v>3817</v>
      </c>
      <c r="D2264" s="773" t="s">
        <v>3792</v>
      </c>
      <c r="E2264" s="386">
        <v>2267</v>
      </c>
      <c r="F2264" s="410" t="str">
        <f>Dumpadas[[#This Row],[punto]] &amp; " "&amp;Dumpadas[[#This Row],[jornada]]&amp;" " &amp; Dumpadas[[#This Row],[N°Acop]] &amp; " " &amp; TEXT(Dumpadas[[#This Row],[fecha ]], "dd-mm-yyyy")</f>
        <v>NIVEL 974 M4 6N L33 PM 2267 11-06-2026</v>
      </c>
      <c r="G2264" s="720" t="s">
        <v>16</v>
      </c>
      <c r="H2264" s="5">
        <v>46184</v>
      </c>
      <c r="I2264" s="720">
        <v>3.2</v>
      </c>
      <c r="J2264" s="8">
        <v>1.6799999999999999E-2</v>
      </c>
      <c r="K2264" s="8">
        <f>+IF(Dumpadas[[#This Row],[ley]]&gt;0.03,0.03,Dumpadas[[#This Row],[ley]])</f>
        <v>1.6799999999999999E-2</v>
      </c>
      <c r="L2264" s="427"/>
      <c r="M2264" s="386">
        <v>29266</v>
      </c>
      <c r="N2264" s="386"/>
      <c r="O2264" s="7">
        <v>1.6E-2</v>
      </c>
      <c r="P2264" s="10" t="str" cm="1">
        <f t="array" ref="P2264">INDEX(Rangos!$E$3:$E$16,MATCH(1,(Dumpadas[[#This Row],[ley]]&gt;=Rangos!$B$3:$B$16)*(Dumpadas[[#This Row],[ley]]&lt;=Rangos!$C$3:$C$16),0))</f>
        <v>F</v>
      </c>
      <c r="R2264" s="769"/>
      <c r="S2264" s="769" t="s">
        <v>3359</v>
      </c>
      <c r="T2264" s="369">
        <v>1</v>
      </c>
      <c r="U2264" s="369">
        <v>3.2</v>
      </c>
      <c r="V2264" s="10">
        <v>1.18E-2</v>
      </c>
      <c r="Y2264" s="769"/>
      <c r="Z2264" s="769" t="s">
        <v>3359</v>
      </c>
      <c r="AA2264" s="369">
        <v>1</v>
      </c>
      <c r="AB2264" s="369">
        <v>3.2</v>
      </c>
      <c r="AC2264" s="10">
        <v>1.18E-2</v>
      </c>
      <c r="AD2264" s="10">
        <v>1.18E-2</v>
      </c>
    </row>
    <row r="2265" spans="2:30">
      <c r="B2265" s="720"/>
      <c r="C2265" s="773" t="s">
        <v>3817</v>
      </c>
      <c r="D2265" s="773" t="s">
        <v>3792</v>
      </c>
      <c r="E2265" s="386">
        <v>2268</v>
      </c>
      <c r="F2265" s="410" t="str">
        <f>Dumpadas[[#This Row],[punto]] &amp; " "&amp;Dumpadas[[#This Row],[jornada]]&amp;" " &amp; Dumpadas[[#This Row],[N°Acop]] &amp; " " &amp; TEXT(Dumpadas[[#This Row],[fecha ]], "dd-mm-yyyy")</f>
        <v>NIVEL 974 M4 6N L33 PM 2268 11-06-2026</v>
      </c>
      <c r="G2265" s="720" t="s">
        <v>16</v>
      </c>
      <c r="H2265" s="5">
        <v>46184</v>
      </c>
      <c r="I2265" s="720">
        <v>3.2</v>
      </c>
      <c r="J2265" s="8">
        <v>1.35E-2</v>
      </c>
      <c r="K2265" s="8">
        <f>+IF(Dumpadas[[#This Row],[ley]]&gt;0.03,0.03,Dumpadas[[#This Row],[ley]])</f>
        <v>1.35E-2</v>
      </c>
      <c r="L2265" s="427"/>
      <c r="M2265" s="386">
        <v>29266</v>
      </c>
      <c r="N2265" s="386"/>
      <c r="O2265" s="7">
        <v>1.6E-2</v>
      </c>
      <c r="P2265" s="10" t="str" cm="1">
        <f t="array" ref="P2265">INDEX(Rangos!$E$3:$E$16,MATCH(1,(Dumpadas[[#This Row],[ley]]&gt;=Rangos!$B$3:$B$16)*(Dumpadas[[#This Row],[ley]]&lt;=Rangos!$C$3:$C$16),0))</f>
        <v>E</v>
      </c>
      <c r="R2265" s="769"/>
      <c r="S2265" s="769" t="s">
        <v>3360</v>
      </c>
      <c r="T2265" s="369">
        <v>1</v>
      </c>
      <c r="U2265" s="369">
        <v>3.2</v>
      </c>
      <c r="V2265" s="10">
        <v>1.89E-2</v>
      </c>
      <c r="Y2265" s="769"/>
      <c r="Z2265" s="769" t="s">
        <v>3360</v>
      </c>
      <c r="AA2265" s="369">
        <v>1</v>
      </c>
      <c r="AB2265" s="369">
        <v>3.2</v>
      </c>
      <c r="AC2265" s="10">
        <v>1.89E-2</v>
      </c>
      <c r="AD2265" s="10">
        <v>1.89E-2</v>
      </c>
    </row>
    <row r="2266" spans="2:30">
      <c r="B2266" s="720"/>
      <c r="C2266" s="773" t="s">
        <v>3817</v>
      </c>
      <c r="D2266" s="773" t="s">
        <v>3792</v>
      </c>
      <c r="E2266" s="386">
        <v>2269</v>
      </c>
      <c r="F2266" s="410" t="str">
        <f>Dumpadas[[#This Row],[punto]] &amp; " "&amp;Dumpadas[[#This Row],[jornada]]&amp;" " &amp; Dumpadas[[#This Row],[N°Acop]] &amp; " " &amp; TEXT(Dumpadas[[#This Row],[fecha ]], "dd-mm-yyyy")</f>
        <v>NIVEL 974 M4 6N L33 PM 2269 11-06-2026</v>
      </c>
      <c r="G2266" s="720" t="s">
        <v>16</v>
      </c>
      <c r="H2266" s="5">
        <v>46184</v>
      </c>
      <c r="I2266" s="720">
        <v>3.2</v>
      </c>
      <c r="J2266" s="8">
        <v>1.6500000000000001E-2</v>
      </c>
      <c r="K2266" s="8">
        <f>+IF(Dumpadas[[#This Row],[ley]]&gt;0.03,0.03,Dumpadas[[#This Row],[ley]])</f>
        <v>1.6500000000000001E-2</v>
      </c>
      <c r="L2266" s="427"/>
      <c r="M2266" s="386">
        <v>29266</v>
      </c>
      <c r="N2266" s="386"/>
      <c r="O2266" s="7">
        <v>1.6E-2</v>
      </c>
      <c r="P2266" s="10" t="str" cm="1">
        <f t="array" ref="P2266">INDEX(Rangos!$E$3:$E$16,MATCH(1,(Dumpadas[[#This Row],[ley]]&gt;=Rangos!$B$3:$B$16)*(Dumpadas[[#This Row],[ley]]&lt;=Rangos!$C$3:$C$16),0))</f>
        <v>F</v>
      </c>
      <c r="R2266" s="769"/>
      <c r="S2266" s="769" t="s">
        <v>3361</v>
      </c>
      <c r="T2266" s="369">
        <v>1</v>
      </c>
      <c r="U2266" s="369">
        <v>3.2</v>
      </c>
      <c r="V2266" s="10">
        <v>1.8700000000000001E-2</v>
      </c>
      <c r="Y2266" s="769"/>
      <c r="Z2266" s="769" t="s">
        <v>3361</v>
      </c>
      <c r="AA2266" s="369">
        <v>1</v>
      </c>
      <c r="AB2266" s="369">
        <v>3.2</v>
      </c>
      <c r="AC2266" s="10">
        <v>1.8700000000000001E-2</v>
      </c>
      <c r="AD2266" s="10">
        <v>1.8700000000000001E-2</v>
      </c>
    </row>
    <row r="2267" spans="2:30">
      <c r="B2267" s="720"/>
      <c r="C2267" s="773" t="s">
        <v>3817</v>
      </c>
      <c r="D2267" s="773" t="s">
        <v>3792</v>
      </c>
      <c r="E2267" s="386">
        <v>2270</v>
      </c>
      <c r="F2267" s="410" t="str">
        <f>Dumpadas[[#This Row],[punto]] &amp; " "&amp;Dumpadas[[#This Row],[jornada]]&amp;" " &amp; Dumpadas[[#This Row],[N°Acop]] &amp; " " &amp; TEXT(Dumpadas[[#This Row],[fecha ]], "dd-mm-yyyy")</f>
        <v>NIVEL 974 M4 6N L33 PM 2270 11-06-2026</v>
      </c>
      <c r="G2267" s="720" t="s">
        <v>16</v>
      </c>
      <c r="H2267" s="5">
        <v>46184</v>
      </c>
      <c r="I2267" s="720">
        <v>3.2</v>
      </c>
      <c r="J2267" s="8">
        <v>1.7500000000000002E-2</v>
      </c>
      <c r="K2267" s="8">
        <f>+IF(Dumpadas[[#This Row],[ley]]&gt;0.03,0.03,Dumpadas[[#This Row],[ley]])</f>
        <v>1.7500000000000002E-2</v>
      </c>
      <c r="L2267" s="427"/>
      <c r="M2267" s="386">
        <v>29266</v>
      </c>
      <c r="N2267" s="386"/>
      <c r="O2267" s="7">
        <v>1.6E-2</v>
      </c>
      <c r="P2267" s="10" t="str" cm="1">
        <f t="array" ref="P2267">INDEX(Rangos!$E$3:$E$16,MATCH(1,(Dumpadas[[#This Row],[ley]]&gt;=Rangos!$B$3:$B$16)*(Dumpadas[[#This Row],[ley]]&lt;=Rangos!$C$3:$C$16),0))</f>
        <v>G</v>
      </c>
      <c r="R2267" s="769"/>
      <c r="S2267" s="769" t="s">
        <v>3362</v>
      </c>
      <c r="T2267" s="369">
        <v>1</v>
      </c>
      <c r="U2267" s="369">
        <v>3.2</v>
      </c>
      <c r="V2267" s="10">
        <v>1.9400000000000001E-2</v>
      </c>
      <c r="Y2267" s="769"/>
      <c r="Z2267" s="769" t="s">
        <v>3362</v>
      </c>
      <c r="AA2267" s="369">
        <v>1</v>
      </c>
      <c r="AB2267" s="369">
        <v>3.2</v>
      </c>
      <c r="AC2267" s="10">
        <v>1.9400000000000001E-2</v>
      </c>
      <c r="AD2267" s="10">
        <v>1.9400000000000001E-2</v>
      </c>
    </row>
    <row r="2268" spans="2:30">
      <c r="B2268" s="720"/>
      <c r="C2268" s="773" t="s">
        <v>3817</v>
      </c>
      <c r="D2268" s="773" t="s">
        <v>3792</v>
      </c>
      <c r="E2268" s="386">
        <v>2271</v>
      </c>
      <c r="F2268" s="410" t="str">
        <f>Dumpadas[[#This Row],[punto]] &amp; " "&amp;Dumpadas[[#This Row],[jornada]]&amp;" " &amp; Dumpadas[[#This Row],[N°Acop]] &amp; " " &amp; TEXT(Dumpadas[[#This Row],[fecha ]], "dd-mm-yyyy")</f>
        <v>NIVEL 974 M4 6N L33 PM 2271 11-06-2026</v>
      </c>
      <c r="G2268" s="720" t="s">
        <v>16</v>
      </c>
      <c r="H2268" s="5">
        <v>46184</v>
      </c>
      <c r="I2268" s="720">
        <v>3.2</v>
      </c>
      <c r="J2268" s="8">
        <v>1.43E-2</v>
      </c>
      <c r="K2268" s="8">
        <f>+IF(Dumpadas[[#This Row],[ley]]&gt;0.03,0.03,Dumpadas[[#This Row],[ley]])</f>
        <v>1.43E-2</v>
      </c>
      <c r="L2268" s="427"/>
      <c r="M2268" s="386">
        <v>29266</v>
      </c>
      <c r="N2268" s="386"/>
      <c r="O2268" s="7">
        <v>1.6E-2</v>
      </c>
      <c r="P2268" s="10" t="str" cm="1">
        <f t="array" ref="P2268">INDEX(Rangos!$E$3:$E$16,MATCH(1,(Dumpadas[[#This Row],[ley]]&gt;=Rangos!$B$3:$B$16)*(Dumpadas[[#This Row],[ley]]&lt;=Rangos!$C$3:$C$16),0))</f>
        <v>E</v>
      </c>
      <c r="R2268" s="769"/>
      <c r="S2268" s="769" t="s">
        <v>3363</v>
      </c>
      <c r="T2268" s="369">
        <v>1</v>
      </c>
      <c r="U2268" s="369">
        <v>3.2</v>
      </c>
      <c r="V2268" s="10">
        <v>1.7500000000000002E-2</v>
      </c>
      <c r="Y2268" s="769"/>
      <c r="Z2268" s="769" t="s">
        <v>3363</v>
      </c>
      <c r="AA2268" s="369">
        <v>1</v>
      </c>
      <c r="AB2268" s="369">
        <v>3.2</v>
      </c>
      <c r="AC2268" s="10">
        <v>1.7500000000000002E-2</v>
      </c>
      <c r="AD2268" s="10">
        <v>1.7500000000000002E-2</v>
      </c>
    </row>
    <row r="2269" spans="2:30">
      <c r="B2269" s="720"/>
      <c r="C2269" s="773" t="s">
        <v>3817</v>
      </c>
      <c r="D2269" s="773" t="s">
        <v>3792</v>
      </c>
      <c r="E2269" s="386">
        <v>2272</v>
      </c>
      <c r="F2269" s="410" t="str">
        <f>Dumpadas[[#This Row],[punto]] &amp; " "&amp;Dumpadas[[#This Row],[jornada]]&amp;" " &amp; Dumpadas[[#This Row],[N°Acop]] &amp; " " &amp; TEXT(Dumpadas[[#This Row],[fecha ]], "dd-mm-yyyy")</f>
        <v>NIVEL 974 M4 6N L33 PM 2272 11-06-2026</v>
      </c>
      <c r="G2269" s="720" t="s">
        <v>16</v>
      </c>
      <c r="H2269" s="5">
        <v>46184</v>
      </c>
      <c r="I2269" s="720">
        <v>3.2</v>
      </c>
      <c r="J2269" s="8">
        <v>1.1900000000000001E-2</v>
      </c>
      <c r="K2269" s="8">
        <f>+IF(Dumpadas[[#This Row],[ley]]&gt;0.03,0.03,Dumpadas[[#This Row],[ley]])</f>
        <v>1.1900000000000001E-2</v>
      </c>
      <c r="L2269" s="427"/>
      <c r="M2269" s="386">
        <v>29266</v>
      </c>
      <c r="N2269" s="386"/>
      <c r="O2269" s="7">
        <v>1.6E-2</v>
      </c>
      <c r="P2269" s="10" t="str" cm="1">
        <f t="array" ref="P2269">INDEX(Rangos!$E$3:$E$16,MATCH(1,(Dumpadas[[#This Row],[ley]]&gt;=Rangos!$B$3:$B$16)*(Dumpadas[[#This Row],[ley]]&lt;=Rangos!$C$3:$C$16),0))</f>
        <v>C</v>
      </c>
      <c r="R2269" s="769"/>
      <c r="S2269" s="769" t="s">
        <v>3364</v>
      </c>
      <c r="T2269" s="369">
        <v>1</v>
      </c>
      <c r="U2269" s="369">
        <v>3.2</v>
      </c>
      <c r="V2269" s="10">
        <v>1.1599999999999999E-2</v>
      </c>
      <c r="Y2269" s="769"/>
      <c r="Z2269" s="769" t="s">
        <v>3364</v>
      </c>
      <c r="AA2269" s="369">
        <v>1</v>
      </c>
      <c r="AB2269" s="369">
        <v>3.2</v>
      </c>
      <c r="AC2269" s="10">
        <v>1.1599999999999999E-2</v>
      </c>
      <c r="AD2269" s="10">
        <v>1.1599999999999999E-2</v>
      </c>
    </row>
    <row r="2270" spans="2:30">
      <c r="B2270" s="720"/>
      <c r="C2270" s="773" t="s">
        <v>3817</v>
      </c>
      <c r="D2270" s="773" t="s">
        <v>3792</v>
      </c>
      <c r="E2270" s="386">
        <v>2273</v>
      </c>
      <c r="F2270" s="410" t="str">
        <f>Dumpadas[[#This Row],[punto]] &amp; " "&amp;Dumpadas[[#This Row],[jornada]]&amp;" " &amp; Dumpadas[[#This Row],[N°Acop]] &amp; " " &amp; TEXT(Dumpadas[[#This Row],[fecha ]], "dd-mm-yyyy")</f>
        <v>NIVEL 974 M4 6N L33 PM 2273 11-06-2026</v>
      </c>
      <c r="G2270" s="720" t="s">
        <v>16</v>
      </c>
      <c r="H2270" s="5">
        <v>46184</v>
      </c>
      <c r="I2270" s="720">
        <v>3.2</v>
      </c>
      <c r="J2270" s="8">
        <v>1.41E-2</v>
      </c>
      <c r="K2270" s="8">
        <f>+IF(Dumpadas[[#This Row],[ley]]&gt;0.03,0.03,Dumpadas[[#This Row],[ley]])</f>
        <v>1.41E-2</v>
      </c>
      <c r="L2270" s="427"/>
      <c r="M2270" s="386">
        <v>29266</v>
      </c>
      <c r="N2270" s="386"/>
      <c r="O2270" s="7">
        <v>1.6E-2</v>
      </c>
      <c r="P2270" s="10" t="str" cm="1">
        <f t="array" ref="P2270">INDEX(Rangos!$E$3:$E$16,MATCH(1,(Dumpadas[[#This Row],[ley]]&gt;=Rangos!$B$3:$B$16)*(Dumpadas[[#This Row],[ley]]&lt;=Rangos!$C$3:$C$16),0))</f>
        <v>E</v>
      </c>
      <c r="R2270" s="769"/>
      <c r="S2270" s="769" t="s">
        <v>3365</v>
      </c>
      <c r="T2270" s="369">
        <v>1</v>
      </c>
      <c r="U2270" s="369">
        <v>3.2</v>
      </c>
      <c r="V2270" s="10">
        <v>1.41E-2</v>
      </c>
      <c r="Y2270" s="769"/>
      <c r="Z2270" s="769" t="s">
        <v>3365</v>
      </c>
      <c r="AA2270" s="369">
        <v>1</v>
      </c>
      <c r="AB2270" s="369">
        <v>3.2</v>
      </c>
      <c r="AC2270" s="10">
        <v>1.41E-2</v>
      </c>
      <c r="AD2270" s="10">
        <v>1.41E-2</v>
      </c>
    </row>
    <row r="2271" spans="2:30">
      <c r="B2271" s="535"/>
      <c r="C2271" s="535" t="s">
        <v>3814</v>
      </c>
      <c r="D2271" s="535" t="s">
        <v>3792</v>
      </c>
      <c r="E2271" s="535">
        <v>2274</v>
      </c>
      <c r="F2271" s="537" t="str">
        <f>Dumpadas[[#This Row],[punto]] &amp; " "&amp;Dumpadas[[#This Row],[jornada]]&amp;" " &amp; Dumpadas[[#This Row],[N°Acop]] &amp; " " &amp; TEXT(Dumpadas[[#This Row],[fecha ]], "dd-mm-yyyy")</f>
        <v>NIVEL 974 M4 7S L30 AM 2274 10-06-2026</v>
      </c>
      <c r="G2271" s="535" t="s">
        <v>14</v>
      </c>
      <c r="H2271" s="538">
        <v>46183</v>
      </c>
      <c r="I2271" s="535">
        <v>3.2</v>
      </c>
      <c r="J2271" s="539">
        <v>1.38E-2</v>
      </c>
      <c r="K2271" s="539">
        <f>+IF(Dumpadas[[#This Row],[ley]]&gt;0.03,0.03,Dumpadas[[#This Row],[ley]])</f>
        <v>1.38E-2</v>
      </c>
      <c r="L2271" s="539"/>
      <c r="M2271" s="535">
        <v>29266</v>
      </c>
      <c r="N2271" s="535"/>
      <c r="O2271" s="539">
        <v>1.4E-2</v>
      </c>
      <c r="P2271" s="540" t="str" cm="1">
        <f t="array" ref="P2271">INDEX(Rangos!$E$3:$E$16,MATCH(1,(Dumpadas[[#This Row],[ley]]&gt;=Rangos!$B$3:$B$16)*(Dumpadas[[#This Row],[ley]]&lt;=Rangos!$C$3:$C$16),0))</f>
        <v>E</v>
      </c>
      <c r="R2271" s="769"/>
      <c r="S2271" s="769" t="s">
        <v>3366</v>
      </c>
      <c r="T2271" s="369">
        <v>1</v>
      </c>
      <c r="U2271" s="369">
        <v>3.2</v>
      </c>
      <c r="V2271" s="10">
        <v>1.0699999999999999E-2</v>
      </c>
      <c r="Y2271" s="769"/>
      <c r="Z2271" s="769" t="s">
        <v>3366</v>
      </c>
      <c r="AA2271" s="369">
        <v>1</v>
      </c>
      <c r="AB2271" s="369">
        <v>3.2</v>
      </c>
      <c r="AC2271" s="10">
        <v>1.0699999999999999E-2</v>
      </c>
      <c r="AD2271" s="10">
        <v>1.0699999999999999E-2</v>
      </c>
    </row>
    <row r="2272" spans="2:30">
      <c r="B2272" s="535"/>
      <c r="C2272" s="535" t="s">
        <v>3814</v>
      </c>
      <c r="D2272" s="535" t="s">
        <v>3792</v>
      </c>
      <c r="E2272" s="535">
        <v>2275</v>
      </c>
      <c r="F2272" s="537" t="str">
        <f>Dumpadas[[#This Row],[punto]] &amp; " "&amp;Dumpadas[[#This Row],[jornada]]&amp;" " &amp; Dumpadas[[#This Row],[N°Acop]] &amp; " " &amp; TEXT(Dumpadas[[#This Row],[fecha ]], "dd-mm-yyyy")</f>
        <v>NIVEL 974 M4 7S L30 AM 2275 10-06-2026</v>
      </c>
      <c r="G2272" s="535" t="s">
        <v>14</v>
      </c>
      <c r="H2272" s="538">
        <v>46183</v>
      </c>
      <c r="I2272" s="535">
        <v>3.2</v>
      </c>
      <c r="J2272" s="539">
        <v>1.47E-2</v>
      </c>
      <c r="K2272" s="539">
        <f>+IF(Dumpadas[[#This Row],[ley]]&gt;0.03,0.03,Dumpadas[[#This Row],[ley]])</f>
        <v>1.47E-2</v>
      </c>
      <c r="L2272" s="539"/>
      <c r="M2272" s="535">
        <v>29266</v>
      </c>
      <c r="N2272" s="535"/>
      <c r="O2272" s="539">
        <v>1.4E-2</v>
      </c>
      <c r="P2272" s="540" t="str" cm="1">
        <f t="array" ref="P2272">INDEX(Rangos!$E$3:$E$16,MATCH(1,(Dumpadas[[#This Row],[ley]]&gt;=Rangos!$B$3:$B$16)*(Dumpadas[[#This Row],[ley]]&lt;=Rangos!$C$3:$C$16),0))</f>
        <v>E</v>
      </c>
      <c r="R2272" s="769"/>
      <c r="S2272" s="769" t="s">
        <v>3367</v>
      </c>
      <c r="T2272" s="369">
        <v>1</v>
      </c>
      <c r="U2272" s="369">
        <v>3.2</v>
      </c>
      <c r="V2272" s="10">
        <v>1.0200000000000001E-2</v>
      </c>
      <c r="Y2272" s="769"/>
      <c r="Z2272" s="769" t="s">
        <v>3367</v>
      </c>
      <c r="AA2272" s="369">
        <v>1</v>
      </c>
      <c r="AB2272" s="369">
        <v>3.2</v>
      </c>
      <c r="AC2272" s="10">
        <v>1.0200000000000001E-2</v>
      </c>
      <c r="AD2272" s="10">
        <v>1.0200000000000001E-2</v>
      </c>
    </row>
    <row r="2273" spans="2:30">
      <c r="B2273" s="720"/>
      <c r="C2273" s="773" t="s">
        <v>3803</v>
      </c>
      <c r="D2273" s="773" t="s">
        <v>3792</v>
      </c>
      <c r="E2273" s="386">
        <v>2276</v>
      </c>
      <c r="F2273" s="410" t="str">
        <f>Dumpadas[[#This Row],[punto]] &amp; " "&amp;Dumpadas[[#This Row],[jornada]]&amp;" " &amp; Dumpadas[[#This Row],[N°Acop]] &amp; " " &amp; TEXT(Dumpadas[[#This Row],[fecha ]], "dd-mm-yyyy")</f>
        <v>NIVEL 974 M4 7S L31 AM 2276 10-06-2026</v>
      </c>
      <c r="G2273" s="720" t="s">
        <v>14</v>
      </c>
      <c r="H2273" s="5">
        <v>46183</v>
      </c>
      <c r="I2273" s="720">
        <v>3.2</v>
      </c>
      <c r="J2273" s="8">
        <v>1.5699999999999999E-2</v>
      </c>
      <c r="K2273" s="8">
        <f>+IF(Dumpadas[[#This Row],[ley]]&gt;0.03,0.03,Dumpadas[[#This Row],[ley]])</f>
        <v>1.5699999999999999E-2</v>
      </c>
      <c r="L2273" s="427"/>
      <c r="M2273" s="386">
        <v>29266</v>
      </c>
      <c r="N2273" s="386"/>
      <c r="O2273" s="7">
        <v>1.4999999999999999E-2</v>
      </c>
      <c r="P2273" s="10" t="str" cm="1">
        <f t="array" ref="P2273">INDEX(Rangos!$E$3:$E$16,MATCH(1,(Dumpadas[[#This Row],[ley]]&gt;=Rangos!$B$3:$B$16)*(Dumpadas[[#This Row],[ley]]&lt;=Rangos!$C$3:$C$16),0))</f>
        <v>F</v>
      </c>
      <c r="R2273" s="769"/>
      <c r="S2273" s="769" t="s">
        <v>3368</v>
      </c>
      <c r="T2273" s="369">
        <v>1</v>
      </c>
      <c r="U2273" s="369">
        <v>3.2</v>
      </c>
      <c r="V2273" s="10">
        <v>9.7000000000000003E-3</v>
      </c>
      <c r="Y2273" s="769"/>
      <c r="Z2273" s="769" t="s">
        <v>3368</v>
      </c>
      <c r="AA2273" s="369">
        <v>1</v>
      </c>
      <c r="AB2273" s="369">
        <v>3.2</v>
      </c>
      <c r="AC2273" s="10">
        <v>9.7000000000000003E-3</v>
      </c>
      <c r="AD2273" s="10">
        <v>9.7000000000000003E-3</v>
      </c>
    </row>
    <row r="2274" spans="2:30">
      <c r="B2274" s="535"/>
      <c r="C2274" s="535" t="s">
        <v>3817</v>
      </c>
      <c r="D2274" s="535" t="s">
        <v>3792</v>
      </c>
      <c r="E2274" s="535">
        <v>2277</v>
      </c>
      <c r="F2274" s="537" t="str">
        <f>Dumpadas[[#This Row],[punto]] &amp; " "&amp;Dumpadas[[#This Row],[jornada]]&amp;" " &amp; Dumpadas[[#This Row],[N°Acop]] &amp; " " &amp; TEXT(Dumpadas[[#This Row],[fecha ]], "dd-mm-yyyy")</f>
        <v>NIVEL 974 M4 6N L33 AM 2277 12-06-2026</v>
      </c>
      <c r="G2274" s="535" t="s">
        <v>14</v>
      </c>
      <c r="H2274" s="538">
        <v>46185</v>
      </c>
      <c r="I2274" s="535">
        <v>3.2</v>
      </c>
      <c r="J2274" s="539">
        <v>1.4E-2</v>
      </c>
      <c r="K2274" s="539">
        <f>+IF(Dumpadas[[#This Row],[ley]]&gt;0.03,0.03,Dumpadas[[#This Row],[ley]])</f>
        <v>1.4E-2</v>
      </c>
      <c r="L2274" s="539"/>
      <c r="M2274" s="535">
        <v>29270</v>
      </c>
      <c r="N2274" s="535"/>
      <c r="O2274" s="539">
        <v>1.6E-2</v>
      </c>
      <c r="P2274" s="540" t="str" cm="1">
        <f t="array" ref="P2274">INDEX(Rangos!$E$3:$E$16,MATCH(1,(Dumpadas[[#This Row],[ley]]&gt;=Rangos!$B$3:$B$16)*(Dumpadas[[#This Row],[ley]]&lt;=Rangos!$C$3:$C$16),0))</f>
        <v>E</v>
      </c>
      <c r="R2274" s="769"/>
      <c r="S2274" s="769" t="s">
        <v>3369</v>
      </c>
      <c r="T2274" s="369">
        <v>1</v>
      </c>
      <c r="U2274" s="369">
        <v>3.2</v>
      </c>
      <c r="V2274" s="10">
        <v>1.54E-2</v>
      </c>
      <c r="Y2274" s="769"/>
      <c r="Z2274" s="769" t="s">
        <v>3369</v>
      </c>
      <c r="AA2274" s="369">
        <v>1</v>
      </c>
      <c r="AB2274" s="369">
        <v>3.2</v>
      </c>
      <c r="AC2274" s="10">
        <v>1.54E-2</v>
      </c>
      <c r="AD2274" s="10">
        <v>1.54E-2</v>
      </c>
    </row>
    <row r="2275" spans="2:30">
      <c r="B2275" s="535"/>
      <c r="C2275" s="535" t="s">
        <v>3817</v>
      </c>
      <c r="D2275" s="535" t="s">
        <v>3792</v>
      </c>
      <c r="E2275" s="535">
        <v>2278</v>
      </c>
      <c r="F2275" s="537" t="str">
        <f>Dumpadas[[#This Row],[punto]] &amp; " "&amp;Dumpadas[[#This Row],[jornada]]&amp;" " &amp; Dumpadas[[#This Row],[N°Acop]] &amp; " " &amp; TEXT(Dumpadas[[#This Row],[fecha ]], "dd-mm-yyyy")</f>
        <v>NIVEL 974 M4 6N L33 AM 2278 12-06-2026</v>
      </c>
      <c r="G2275" s="535" t="s">
        <v>14</v>
      </c>
      <c r="H2275" s="538">
        <v>46185</v>
      </c>
      <c r="I2275" s="535">
        <v>3.2</v>
      </c>
      <c r="J2275" s="539">
        <v>1.4E-2</v>
      </c>
      <c r="K2275" s="539">
        <f>+IF(Dumpadas[[#This Row],[ley]]&gt;0.03,0.03,Dumpadas[[#This Row],[ley]])</f>
        <v>1.4E-2</v>
      </c>
      <c r="L2275" s="539"/>
      <c r="M2275" s="535">
        <v>29270</v>
      </c>
      <c r="N2275" s="535"/>
      <c r="O2275" s="539">
        <v>1.6E-2</v>
      </c>
      <c r="P2275" s="540" t="str" cm="1">
        <f t="array" ref="P2275">INDEX(Rangos!$E$3:$E$16,MATCH(1,(Dumpadas[[#This Row],[ley]]&gt;=Rangos!$B$3:$B$16)*(Dumpadas[[#This Row],[ley]]&lt;=Rangos!$C$3:$C$16),0))</f>
        <v>E</v>
      </c>
      <c r="R2275" s="769"/>
      <c r="S2275" s="769" t="s">
        <v>3370</v>
      </c>
      <c r="T2275" s="369">
        <v>1</v>
      </c>
      <c r="U2275" s="369">
        <v>3.2</v>
      </c>
      <c r="V2275" s="10">
        <v>1.61E-2</v>
      </c>
      <c r="Y2275" s="769"/>
      <c r="Z2275" s="769" t="s">
        <v>3370</v>
      </c>
      <c r="AA2275" s="369">
        <v>1</v>
      </c>
      <c r="AB2275" s="369">
        <v>3.2</v>
      </c>
      <c r="AC2275" s="10">
        <v>1.61E-2</v>
      </c>
      <c r="AD2275" s="10">
        <v>1.61E-2</v>
      </c>
    </row>
    <row r="2276" spans="2:30">
      <c r="B2276" s="535"/>
      <c r="C2276" s="535" t="s">
        <v>3817</v>
      </c>
      <c r="D2276" s="535" t="s">
        <v>3792</v>
      </c>
      <c r="E2276" s="535">
        <v>2279</v>
      </c>
      <c r="F2276" s="537" t="str">
        <f>Dumpadas[[#This Row],[punto]] &amp; " "&amp;Dumpadas[[#This Row],[jornada]]&amp;" " &amp; Dumpadas[[#This Row],[N°Acop]] &amp; " " &amp; TEXT(Dumpadas[[#This Row],[fecha ]], "dd-mm-yyyy")</f>
        <v>NIVEL 974 M4 6N L33 AM 2279 12-06-2026</v>
      </c>
      <c r="G2276" s="535" t="s">
        <v>14</v>
      </c>
      <c r="H2276" s="538">
        <v>46185</v>
      </c>
      <c r="I2276" s="535">
        <v>3.2</v>
      </c>
      <c r="J2276" s="539">
        <v>1.8499999999999999E-2</v>
      </c>
      <c r="K2276" s="539">
        <f>+IF(Dumpadas[[#This Row],[ley]]&gt;0.03,0.03,Dumpadas[[#This Row],[ley]])</f>
        <v>1.8499999999999999E-2</v>
      </c>
      <c r="L2276" s="539"/>
      <c r="M2276" s="535">
        <v>29270</v>
      </c>
      <c r="N2276" s="535"/>
      <c r="O2276" s="539">
        <v>1.6E-2</v>
      </c>
      <c r="P2276" s="540" t="str" cm="1">
        <f t="array" ref="P2276">INDEX(Rangos!$E$3:$E$16,MATCH(1,(Dumpadas[[#This Row],[ley]]&gt;=Rangos!$B$3:$B$16)*(Dumpadas[[#This Row],[ley]]&lt;=Rangos!$C$3:$C$16),0))</f>
        <v>G</v>
      </c>
      <c r="R2276" s="769"/>
      <c r="S2276" s="769" t="s">
        <v>3371</v>
      </c>
      <c r="T2276" s="369">
        <v>1</v>
      </c>
      <c r="U2276" s="369">
        <v>3.2</v>
      </c>
      <c r="V2276" s="10">
        <v>1.5100000000000001E-2</v>
      </c>
      <c r="Y2276" s="769"/>
      <c r="Z2276" s="769" t="s">
        <v>3371</v>
      </c>
      <c r="AA2276" s="369">
        <v>1</v>
      </c>
      <c r="AB2276" s="369">
        <v>3.2</v>
      </c>
      <c r="AC2276" s="10">
        <v>1.5100000000000001E-2</v>
      </c>
      <c r="AD2276" s="10">
        <v>1.5100000000000001E-2</v>
      </c>
    </row>
    <row r="2277" spans="2:30">
      <c r="B2277" s="535"/>
      <c r="C2277" s="535" t="s">
        <v>3817</v>
      </c>
      <c r="D2277" s="535" t="s">
        <v>3792</v>
      </c>
      <c r="E2277" s="535">
        <v>2280</v>
      </c>
      <c r="F2277" s="537" t="str">
        <f>Dumpadas[[#This Row],[punto]] &amp; " "&amp;Dumpadas[[#This Row],[jornada]]&amp;" " &amp; Dumpadas[[#This Row],[N°Acop]] &amp; " " &amp; TEXT(Dumpadas[[#This Row],[fecha ]], "dd-mm-yyyy")</f>
        <v>NIVEL 974 M4 6N L33 AM 2280 12-06-2026</v>
      </c>
      <c r="G2277" s="535" t="s">
        <v>14</v>
      </c>
      <c r="H2277" s="538">
        <v>46185</v>
      </c>
      <c r="I2277" s="535">
        <v>3.2</v>
      </c>
      <c r="J2277" s="539">
        <v>1.8599999999999998E-2</v>
      </c>
      <c r="K2277" s="539">
        <f>+IF(Dumpadas[[#This Row],[ley]]&gt;0.03,0.03,Dumpadas[[#This Row],[ley]])</f>
        <v>1.8599999999999998E-2</v>
      </c>
      <c r="L2277" s="539"/>
      <c r="M2277" s="535">
        <v>29270</v>
      </c>
      <c r="N2277" s="535"/>
      <c r="O2277" s="539">
        <v>1.6E-2</v>
      </c>
      <c r="P2277" s="540" t="str" cm="1">
        <f t="array" ref="P2277">INDEX(Rangos!$E$3:$E$16,MATCH(1,(Dumpadas[[#This Row],[ley]]&gt;=Rangos!$B$3:$B$16)*(Dumpadas[[#This Row],[ley]]&lt;=Rangos!$C$3:$C$16),0))</f>
        <v>G</v>
      </c>
      <c r="R2277" s="769"/>
      <c r="S2277" s="769" t="s">
        <v>3372</v>
      </c>
      <c r="T2277" s="369">
        <v>1</v>
      </c>
      <c r="U2277" s="369">
        <v>3.2</v>
      </c>
      <c r="V2277" s="10">
        <v>1.32E-2</v>
      </c>
      <c r="Y2277" s="769"/>
      <c r="Z2277" s="769" t="s">
        <v>3372</v>
      </c>
      <c r="AA2277" s="369">
        <v>1</v>
      </c>
      <c r="AB2277" s="369">
        <v>3.2</v>
      </c>
      <c r="AC2277" s="10">
        <v>1.32E-2</v>
      </c>
      <c r="AD2277" s="10">
        <v>1.32E-2</v>
      </c>
    </row>
    <row r="2278" spans="2:30">
      <c r="B2278" s="535"/>
      <c r="C2278" s="535" t="s">
        <v>3817</v>
      </c>
      <c r="D2278" s="535" t="s">
        <v>3792</v>
      </c>
      <c r="E2278" s="535">
        <v>2281</v>
      </c>
      <c r="F2278" s="537" t="str">
        <f>Dumpadas[[#This Row],[punto]] &amp; " "&amp;Dumpadas[[#This Row],[jornada]]&amp;" " &amp; Dumpadas[[#This Row],[N°Acop]] &amp; " " &amp; TEXT(Dumpadas[[#This Row],[fecha ]], "dd-mm-yyyy")</f>
        <v>NIVEL 974 M4 6N L33 AM 2281 12-06-2026</v>
      </c>
      <c r="G2278" s="535" t="s">
        <v>14</v>
      </c>
      <c r="H2278" s="538">
        <v>46185</v>
      </c>
      <c r="I2278" s="535">
        <v>3.2</v>
      </c>
      <c r="J2278" s="539">
        <v>1.6400000000000001E-2</v>
      </c>
      <c r="K2278" s="539">
        <f>+IF(Dumpadas[[#This Row],[ley]]&gt;0.03,0.03,Dumpadas[[#This Row],[ley]])</f>
        <v>1.6400000000000001E-2</v>
      </c>
      <c r="L2278" s="539"/>
      <c r="M2278" s="535">
        <v>29270</v>
      </c>
      <c r="N2278" s="535"/>
      <c r="O2278" s="539">
        <v>1.6E-2</v>
      </c>
      <c r="P2278" s="540" t="str" cm="1">
        <f t="array" ref="P2278">INDEX(Rangos!$E$3:$E$16,MATCH(1,(Dumpadas[[#This Row],[ley]]&gt;=Rangos!$B$3:$B$16)*(Dumpadas[[#This Row],[ley]]&lt;=Rangos!$C$3:$C$16),0))</f>
        <v>F</v>
      </c>
      <c r="R2278" s="769"/>
      <c r="S2278" s="769" t="s">
        <v>3373</v>
      </c>
      <c r="T2278" s="369">
        <v>1</v>
      </c>
      <c r="U2278" s="369">
        <v>3.2</v>
      </c>
      <c r="V2278" s="10">
        <v>1.7500000000000002E-2</v>
      </c>
      <c r="Y2278" s="769"/>
      <c r="Z2278" s="769" t="s">
        <v>3373</v>
      </c>
      <c r="AA2278" s="369">
        <v>1</v>
      </c>
      <c r="AB2278" s="369">
        <v>3.2</v>
      </c>
      <c r="AC2278" s="10">
        <v>1.7500000000000002E-2</v>
      </c>
      <c r="AD2278" s="10">
        <v>1.7500000000000002E-2</v>
      </c>
    </row>
    <row r="2279" spans="2:30">
      <c r="B2279" s="535"/>
      <c r="C2279" s="535" t="s">
        <v>3817</v>
      </c>
      <c r="D2279" s="535" t="s">
        <v>3792</v>
      </c>
      <c r="E2279" s="535">
        <v>2282</v>
      </c>
      <c r="F2279" s="537" t="str">
        <f>Dumpadas[[#This Row],[punto]] &amp; " "&amp;Dumpadas[[#This Row],[jornada]]&amp;" " &amp; Dumpadas[[#This Row],[N°Acop]] &amp; " " &amp; TEXT(Dumpadas[[#This Row],[fecha ]], "dd-mm-yyyy")</f>
        <v>NIVEL 974 M4 6N L33 AM 2282 12-06-2026</v>
      </c>
      <c r="G2279" s="535" t="s">
        <v>14</v>
      </c>
      <c r="H2279" s="538">
        <v>46185</v>
      </c>
      <c r="I2279" s="535">
        <v>3.2</v>
      </c>
      <c r="J2279" s="539">
        <v>1.7100000000000001E-2</v>
      </c>
      <c r="K2279" s="539">
        <f>+IF(Dumpadas[[#This Row],[ley]]&gt;0.03,0.03,Dumpadas[[#This Row],[ley]])</f>
        <v>1.7100000000000001E-2</v>
      </c>
      <c r="L2279" s="539"/>
      <c r="M2279" s="535">
        <v>29270</v>
      </c>
      <c r="N2279" s="535"/>
      <c r="O2279" s="539">
        <v>1.6E-2</v>
      </c>
      <c r="P2279" s="540" t="str" cm="1">
        <f t="array" ref="P2279">INDEX(Rangos!$E$3:$E$16,MATCH(1,(Dumpadas[[#This Row],[ley]]&gt;=Rangos!$B$3:$B$16)*(Dumpadas[[#This Row],[ley]]&lt;=Rangos!$C$3:$C$16),0))</f>
        <v>F</v>
      </c>
      <c r="R2279" s="769"/>
      <c r="S2279" s="769" t="s">
        <v>3374</v>
      </c>
      <c r="T2279" s="369">
        <v>1</v>
      </c>
      <c r="U2279" s="369">
        <v>3.2</v>
      </c>
      <c r="V2279" s="10">
        <v>1.32E-2</v>
      </c>
      <c r="Y2279" s="769"/>
      <c r="Z2279" s="769" t="s">
        <v>3374</v>
      </c>
      <c r="AA2279" s="369">
        <v>1</v>
      </c>
      <c r="AB2279" s="369">
        <v>3.2</v>
      </c>
      <c r="AC2279" s="10">
        <v>1.32E-2</v>
      </c>
      <c r="AD2279" s="10">
        <v>1.32E-2</v>
      </c>
    </row>
    <row r="2280" spans="2:30">
      <c r="B2280" s="535"/>
      <c r="C2280" s="535" t="s">
        <v>3817</v>
      </c>
      <c r="D2280" s="535" t="s">
        <v>3792</v>
      </c>
      <c r="E2280" s="535">
        <v>2283</v>
      </c>
      <c r="F2280" s="537" t="str">
        <f>Dumpadas[[#This Row],[punto]] &amp; " "&amp;Dumpadas[[#This Row],[jornada]]&amp;" " &amp; Dumpadas[[#This Row],[N°Acop]] &amp; " " &amp; TEXT(Dumpadas[[#This Row],[fecha ]], "dd-mm-yyyy")</f>
        <v>NIVEL 974 M4 6N L33 AM 2283 12-06-2026</v>
      </c>
      <c r="G2280" s="535" t="s">
        <v>14</v>
      </c>
      <c r="H2280" s="538">
        <v>46185</v>
      </c>
      <c r="I2280" s="535">
        <v>3.2</v>
      </c>
      <c r="J2280" s="539">
        <v>1.4800000000000001E-2</v>
      </c>
      <c r="K2280" s="539">
        <f>+IF(Dumpadas[[#This Row],[ley]]&gt;0.03,0.03,Dumpadas[[#This Row],[ley]])</f>
        <v>1.4800000000000001E-2</v>
      </c>
      <c r="L2280" s="539"/>
      <c r="M2280" s="535">
        <v>29271</v>
      </c>
      <c r="N2280" s="535"/>
      <c r="O2280" s="539">
        <v>1.6E-2</v>
      </c>
      <c r="P2280" s="540" t="str" cm="1">
        <f t="array" ref="P2280">INDEX(Rangos!$E$3:$E$16,MATCH(1,(Dumpadas[[#This Row],[ley]]&gt;=Rangos!$B$3:$B$16)*(Dumpadas[[#This Row],[ley]]&lt;=Rangos!$C$3:$C$16),0))</f>
        <v>E</v>
      </c>
      <c r="R2280" s="769"/>
      <c r="S2280" s="769" t="s">
        <v>3375</v>
      </c>
      <c r="T2280" s="369">
        <v>1</v>
      </c>
      <c r="U2280" s="369">
        <v>3.2</v>
      </c>
      <c r="V2280" s="10">
        <v>1.37E-2</v>
      </c>
      <c r="Y2280" s="769"/>
      <c r="Z2280" s="769" t="s">
        <v>3375</v>
      </c>
      <c r="AA2280" s="369">
        <v>1</v>
      </c>
      <c r="AB2280" s="369">
        <v>3.2</v>
      </c>
      <c r="AC2280" s="10">
        <v>1.37E-2</v>
      </c>
      <c r="AD2280" s="10">
        <v>1.37E-2</v>
      </c>
    </row>
    <row r="2281" spans="2:30">
      <c r="B2281" s="535"/>
      <c r="C2281" s="535" t="s">
        <v>3817</v>
      </c>
      <c r="D2281" s="535" t="s">
        <v>3792</v>
      </c>
      <c r="E2281" s="535">
        <v>2284</v>
      </c>
      <c r="F2281" s="537" t="str">
        <f>Dumpadas[[#This Row],[punto]] &amp; " "&amp;Dumpadas[[#This Row],[jornada]]&amp;" " &amp; Dumpadas[[#This Row],[N°Acop]] &amp; " " &amp; TEXT(Dumpadas[[#This Row],[fecha ]], "dd-mm-yyyy")</f>
        <v>NIVEL 974 M4 6N L33 AM 2284 12-06-2026</v>
      </c>
      <c r="G2281" s="535" t="s">
        <v>14</v>
      </c>
      <c r="H2281" s="538">
        <v>46185</v>
      </c>
      <c r="I2281" s="535">
        <v>3.2</v>
      </c>
      <c r="J2281" s="539">
        <v>0.01</v>
      </c>
      <c r="K2281" s="539">
        <f>+IF(Dumpadas[[#This Row],[ley]]&gt;0.03,0.03,Dumpadas[[#This Row],[ley]])</f>
        <v>0.01</v>
      </c>
      <c r="L2281" s="539"/>
      <c r="M2281" s="535">
        <v>29271</v>
      </c>
      <c r="N2281" s="535"/>
      <c r="O2281" s="539">
        <v>1.6E-2</v>
      </c>
      <c r="P2281" s="540" t="str" cm="1">
        <f t="array" ref="P2281">INDEX(Rangos!$E$3:$E$16,MATCH(1,(Dumpadas[[#This Row],[ley]]&gt;=Rangos!$B$3:$B$16)*(Dumpadas[[#This Row],[ley]]&lt;=Rangos!$C$3:$C$16),0))</f>
        <v>B</v>
      </c>
      <c r="R2281" s="769"/>
      <c r="S2281" s="769" t="s">
        <v>3376</v>
      </c>
      <c r="T2281" s="369">
        <v>1</v>
      </c>
      <c r="U2281" s="369">
        <v>3.2</v>
      </c>
      <c r="V2281" s="10">
        <v>1.5900000000000001E-2</v>
      </c>
      <c r="Y2281" s="769"/>
      <c r="Z2281" s="769" t="s">
        <v>3376</v>
      </c>
      <c r="AA2281" s="369">
        <v>1</v>
      </c>
      <c r="AB2281" s="369">
        <v>3.2</v>
      </c>
      <c r="AC2281" s="10">
        <v>1.5900000000000001E-2</v>
      </c>
      <c r="AD2281" s="10">
        <v>1.5900000000000001E-2</v>
      </c>
    </row>
    <row r="2282" spans="2:30">
      <c r="B2282" s="535"/>
      <c r="C2282" s="535" t="s">
        <v>3817</v>
      </c>
      <c r="D2282" s="535" t="s">
        <v>3792</v>
      </c>
      <c r="E2282" s="535">
        <v>2285</v>
      </c>
      <c r="F2282" s="537" t="str">
        <f>Dumpadas[[#This Row],[punto]] &amp; " "&amp;Dumpadas[[#This Row],[jornada]]&amp;" " &amp; Dumpadas[[#This Row],[N°Acop]] &amp; " " &amp; TEXT(Dumpadas[[#This Row],[fecha ]], "dd-mm-yyyy")</f>
        <v>NIVEL 974 M4 6N L33 AM 2285 12-06-2026</v>
      </c>
      <c r="G2282" s="535" t="s">
        <v>14</v>
      </c>
      <c r="H2282" s="538">
        <v>46185</v>
      </c>
      <c r="I2282" s="535">
        <v>3.2</v>
      </c>
      <c r="J2282" s="539">
        <v>1.15E-2</v>
      </c>
      <c r="K2282" s="539">
        <f>+IF(Dumpadas[[#This Row],[ley]]&gt;0.03,0.03,Dumpadas[[#This Row],[ley]])</f>
        <v>1.15E-2</v>
      </c>
      <c r="L2282" s="539"/>
      <c r="M2282" s="535">
        <v>29271</v>
      </c>
      <c r="N2282" s="535"/>
      <c r="O2282" s="539">
        <v>1.6E-2</v>
      </c>
      <c r="P2282" s="540" t="str" cm="1">
        <f t="array" ref="P2282">INDEX(Rangos!$E$3:$E$16,MATCH(1,(Dumpadas[[#This Row],[ley]]&gt;=Rangos!$B$3:$B$16)*(Dumpadas[[#This Row],[ley]]&lt;=Rangos!$C$3:$C$16),0))</f>
        <v>C</v>
      </c>
      <c r="R2282" s="769"/>
      <c r="S2282" s="769" t="s">
        <v>3377</v>
      </c>
      <c r="T2282" s="369">
        <v>1</v>
      </c>
      <c r="U2282" s="369">
        <v>3.2</v>
      </c>
      <c r="V2282" s="10">
        <v>1.54E-2</v>
      </c>
      <c r="Y2282" s="769"/>
      <c r="Z2282" s="769" t="s">
        <v>3377</v>
      </c>
      <c r="AA2282" s="369">
        <v>1</v>
      </c>
      <c r="AB2282" s="369">
        <v>3.2</v>
      </c>
      <c r="AC2282" s="10">
        <v>1.54E-2</v>
      </c>
      <c r="AD2282" s="10">
        <v>1.54E-2</v>
      </c>
    </row>
    <row r="2283" spans="2:30">
      <c r="B2283" s="535"/>
      <c r="C2283" s="535" t="s">
        <v>3817</v>
      </c>
      <c r="D2283" s="535" t="s">
        <v>3792</v>
      </c>
      <c r="E2283" s="535">
        <v>2286</v>
      </c>
      <c r="F2283" s="537" t="str">
        <f>Dumpadas[[#This Row],[punto]] &amp; " "&amp;Dumpadas[[#This Row],[jornada]]&amp;" " &amp; Dumpadas[[#This Row],[N°Acop]] &amp; " " &amp; TEXT(Dumpadas[[#This Row],[fecha ]], "dd-mm-yyyy")</f>
        <v>NIVEL 974 M4 6N L33 AM 2286 12-06-2026</v>
      </c>
      <c r="G2283" s="535" t="s">
        <v>14</v>
      </c>
      <c r="H2283" s="538">
        <v>46185</v>
      </c>
      <c r="I2283" s="535">
        <v>3.2</v>
      </c>
      <c r="J2283" s="539">
        <v>1.1599999999999999E-2</v>
      </c>
      <c r="K2283" s="539">
        <f>+IF(Dumpadas[[#This Row],[ley]]&gt;0.03,0.03,Dumpadas[[#This Row],[ley]])</f>
        <v>1.1599999999999999E-2</v>
      </c>
      <c r="L2283" s="539"/>
      <c r="M2283" s="535">
        <v>29271</v>
      </c>
      <c r="N2283" s="535"/>
      <c r="O2283" s="539">
        <v>1.6E-2</v>
      </c>
      <c r="P2283" s="540" t="str" cm="1">
        <f t="array" ref="P2283">INDEX(Rangos!$E$3:$E$16,MATCH(1,(Dumpadas[[#This Row],[ley]]&gt;=Rangos!$B$3:$B$16)*(Dumpadas[[#This Row],[ley]]&lt;=Rangos!$C$3:$C$16),0))</f>
        <v>C</v>
      </c>
      <c r="R2283" s="769"/>
      <c r="S2283" s="769" t="s">
        <v>3378</v>
      </c>
      <c r="T2283" s="369">
        <v>1</v>
      </c>
      <c r="U2283" s="369">
        <v>3.2</v>
      </c>
      <c r="V2283" s="10">
        <v>1.43E-2</v>
      </c>
      <c r="Y2283" s="769"/>
      <c r="Z2283" s="769" t="s">
        <v>3378</v>
      </c>
      <c r="AA2283" s="369">
        <v>1</v>
      </c>
      <c r="AB2283" s="369">
        <v>3.2</v>
      </c>
      <c r="AC2283" s="10">
        <v>1.43E-2</v>
      </c>
      <c r="AD2283" s="10">
        <v>1.43E-2</v>
      </c>
    </row>
    <row r="2284" spans="2:30">
      <c r="B2284" s="535"/>
      <c r="C2284" s="535" t="s">
        <v>3817</v>
      </c>
      <c r="D2284" s="535" t="s">
        <v>3792</v>
      </c>
      <c r="E2284" s="535">
        <v>2287</v>
      </c>
      <c r="F2284" s="537" t="str">
        <f>Dumpadas[[#This Row],[punto]] &amp; " "&amp;Dumpadas[[#This Row],[jornada]]&amp;" " &amp; Dumpadas[[#This Row],[N°Acop]] &amp; " " &amp; TEXT(Dumpadas[[#This Row],[fecha ]], "dd-mm-yyyy")</f>
        <v>NIVEL 974 M4 6N L33 AM 2287 12-06-2026</v>
      </c>
      <c r="G2284" s="535" t="s">
        <v>14</v>
      </c>
      <c r="H2284" s="538">
        <v>46185</v>
      </c>
      <c r="I2284" s="535">
        <v>3.2</v>
      </c>
      <c r="J2284" s="539">
        <v>1.14E-2</v>
      </c>
      <c r="K2284" s="539">
        <f>+IF(Dumpadas[[#This Row],[ley]]&gt;0.03,0.03,Dumpadas[[#This Row],[ley]])</f>
        <v>1.14E-2</v>
      </c>
      <c r="L2284" s="539"/>
      <c r="M2284" s="535">
        <v>29271</v>
      </c>
      <c r="N2284" s="535"/>
      <c r="O2284" s="539">
        <v>1.6E-2</v>
      </c>
      <c r="P2284" s="540" t="str" cm="1">
        <f t="array" ref="P2284">INDEX(Rangos!$E$3:$E$16,MATCH(1,(Dumpadas[[#This Row],[ley]]&gt;=Rangos!$B$3:$B$16)*(Dumpadas[[#This Row],[ley]]&lt;=Rangos!$C$3:$C$16),0))</f>
        <v>C</v>
      </c>
      <c r="R2284" s="769"/>
      <c r="S2284" s="769" t="s">
        <v>3379</v>
      </c>
      <c r="T2284" s="369">
        <v>1</v>
      </c>
      <c r="U2284" s="369">
        <v>3.2</v>
      </c>
      <c r="V2284" s="10">
        <v>1.41E-2</v>
      </c>
      <c r="Y2284" s="769"/>
      <c r="Z2284" s="769" t="s">
        <v>3379</v>
      </c>
      <c r="AA2284" s="369">
        <v>1</v>
      </c>
      <c r="AB2284" s="369">
        <v>3.2</v>
      </c>
      <c r="AC2284" s="10">
        <v>1.41E-2</v>
      </c>
      <c r="AD2284" s="10">
        <v>1.41E-2</v>
      </c>
    </row>
    <row r="2285" spans="2:30">
      <c r="B2285" s="535"/>
      <c r="C2285" s="535" t="s">
        <v>3817</v>
      </c>
      <c r="D2285" s="535" t="s">
        <v>3792</v>
      </c>
      <c r="E2285" s="535">
        <v>2288</v>
      </c>
      <c r="F2285" s="537" t="str">
        <f>Dumpadas[[#This Row],[punto]] &amp; " "&amp;Dumpadas[[#This Row],[jornada]]&amp;" " &amp; Dumpadas[[#This Row],[N°Acop]] &amp; " " &amp; TEXT(Dumpadas[[#This Row],[fecha ]], "dd-mm-yyyy")</f>
        <v>NIVEL 974 M4 6N L33 AM 2288 12-06-2026</v>
      </c>
      <c r="G2285" s="535" t="s">
        <v>14</v>
      </c>
      <c r="H2285" s="538">
        <v>46185</v>
      </c>
      <c r="I2285" s="535">
        <v>3.2</v>
      </c>
      <c r="J2285" s="539">
        <v>1.0500000000000001E-2</v>
      </c>
      <c r="K2285" s="539">
        <f>+IF(Dumpadas[[#This Row],[ley]]&gt;0.03,0.03,Dumpadas[[#This Row],[ley]])</f>
        <v>1.0500000000000001E-2</v>
      </c>
      <c r="L2285" s="539"/>
      <c r="M2285" s="535">
        <v>29271</v>
      </c>
      <c r="N2285" s="535"/>
      <c r="O2285" s="539">
        <v>1.6E-2</v>
      </c>
      <c r="P2285" s="540" t="str" cm="1">
        <f t="array" ref="P2285">INDEX(Rangos!$E$3:$E$16,MATCH(1,(Dumpadas[[#This Row],[ley]]&gt;=Rangos!$B$3:$B$16)*(Dumpadas[[#This Row],[ley]]&lt;=Rangos!$C$3:$C$16),0))</f>
        <v>C</v>
      </c>
      <c r="R2285" s="769"/>
      <c r="S2285" s="769" t="s">
        <v>3380</v>
      </c>
      <c r="T2285" s="369">
        <v>1</v>
      </c>
      <c r="U2285" s="369">
        <v>3.2</v>
      </c>
      <c r="V2285" s="10">
        <v>1.26E-2</v>
      </c>
      <c r="Y2285" s="769"/>
      <c r="Z2285" s="769" t="s">
        <v>3380</v>
      </c>
      <c r="AA2285" s="369">
        <v>1</v>
      </c>
      <c r="AB2285" s="369">
        <v>3.2</v>
      </c>
      <c r="AC2285" s="10">
        <v>1.26E-2</v>
      </c>
      <c r="AD2285" s="10">
        <v>1.26E-2</v>
      </c>
    </row>
    <row r="2286" spans="2:30">
      <c r="B2286" s="535"/>
      <c r="C2286" s="535" t="s">
        <v>3817</v>
      </c>
      <c r="D2286" s="535" t="s">
        <v>3792</v>
      </c>
      <c r="E2286" s="535">
        <v>2289</v>
      </c>
      <c r="F2286" s="537" t="str">
        <f>Dumpadas[[#This Row],[punto]] &amp; " "&amp;Dumpadas[[#This Row],[jornada]]&amp;" " &amp; Dumpadas[[#This Row],[N°Acop]] &amp; " " &amp; TEXT(Dumpadas[[#This Row],[fecha ]], "dd-mm-yyyy")</f>
        <v>NIVEL 974 M4 6N L33 AM 2289 12-06-2026</v>
      </c>
      <c r="G2286" s="535" t="s">
        <v>14</v>
      </c>
      <c r="H2286" s="538">
        <v>46185</v>
      </c>
      <c r="I2286" s="535">
        <v>3.2</v>
      </c>
      <c r="J2286" s="539">
        <v>1.2699999999999999E-2</v>
      </c>
      <c r="K2286" s="539">
        <f>+IF(Dumpadas[[#This Row],[ley]]&gt;0.03,0.03,Dumpadas[[#This Row],[ley]])</f>
        <v>1.2699999999999999E-2</v>
      </c>
      <c r="L2286" s="539"/>
      <c r="M2286" s="535">
        <v>29271</v>
      </c>
      <c r="N2286" s="535"/>
      <c r="O2286" s="539">
        <v>1.6E-2</v>
      </c>
      <c r="P2286" s="540" t="str" cm="1">
        <f t="array" ref="P2286">INDEX(Rangos!$E$3:$E$16,MATCH(1,(Dumpadas[[#This Row],[ley]]&gt;=Rangos!$B$3:$B$16)*(Dumpadas[[#This Row],[ley]]&lt;=Rangos!$C$3:$C$16),0))</f>
        <v>D</v>
      </c>
      <c r="R2286" s="769"/>
      <c r="S2286" s="769" t="s">
        <v>3381</v>
      </c>
      <c r="T2286" s="369">
        <v>1</v>
      </c>
      <c r="U2286" s="369">
        <v>3.2</v>
      </c>
      <c r="V2286" s="10">
        <v>1.4E-2</v>
      </c>
      <c r="Y2286" s="769"/>
      <c r="Z2286" s="769" t="s">
        <v>3381</v>
      </c>
      <c r="AA2286" s="369">
        <v>1</v>
      </c>
      <c r="AB2286" s="369">
        <v>3.2</v>
      </c>
      <c r="AC2286" s="10">
        <v>1.4E-2</v>
      </c>
      <c r="AD2286" s="10">
        <v>1.4E-2</v>
      </c>
    </row>
    <row r="2287" spans="2:30">
      <c r="B2287" s="535"/>
      <c r="C2287" s="535" t="s">
        <v>3817</v>
      </c>
      <c r="D2287" s="535" t="s">
        <v>3792</v>
      </c>
      <c r="E2287" s="535">
        <v>2290</v>
      </c>
      <c r="F2287" s="537" t="str">
        <f>Dumpadas[[#This Row],[punto]] &amp; " "&amp;Dumpadas[[#This Row],[jornada]]&amp;" " &amp; Dumpadas[[#This Row],[N°Acop]] &amp; " " &amp; TEXT(Dumpadas[[#This Row],[fecha ]], "dd-mm-yyyy")</f>
        <v>NIVEL 974 M4 6N L33 AM 2290 12-06-2026</v>
      </c>
      <c r="G2287" s="535" t="s">
        <v>14</v>
      </c>
      <c r="H2287" s="538">
        <v>46185</v>
      </c>
      <c r="I2287" s="535">
        <v>3.2</v>
      </c>
      <c r="J2287" s="539">
        <v>1.7399999999999999E-2</v>
      </c>
      <c r="K2287" s="539">
        <f>+IF(Dumpadas[[#This Row],[ley]]&gt;0.03,0.03,Dumpadas[[#This Row],[ley]])</f>
        <v>1.7399999999999999E-2</v>
      </c>
      <c r="L2287" s="539"/>
      <c r="M2287" s="535">
        <v>29271</v>
      </c>
      <c r="N2287" s="535"/>
      <c r="O2287" s="539">
        <v>1.6E-2</v>
      </c>
      <c r="P2287" s="540" t="str" cm="1">
        <f t="array" ref="P2287">INDEX(Rangos!$E$3:$E$16,MATCH(1,(Dumpadas[[#This Row],[ley]]&gt;=Rangos!$B$3:$B$16)*(Dumpadas[[#This Row],[ley]]&lt;=Rangos!$C$3:$C$16),0))</f>
        <v>F</v>
      </c>
      <c r="R2287" s="769"/>
      <c r="S2287" s="769" t="s">
        <v>3382</v>
      </c>
      <c r="T2287" s="369">
        <v>1</v>
      </c>
      <c r="U2287" s="369">
        <v>3.2</v>
      </c>
      <c r="V2287" s="10">
        <v>1.7299999999999999E-2</v>
      </c>
      <c r="Y2287" s="769"/>
      <c r="Z2287" s="769" t="s">
        <v>3382</v>
      </c>
      <c r="AA2287" s="369">
        <v>1</v>
      </c>
      <c r="AB2287" s="369">
        <v>3.2</v>
      </c>
      <c r="AC2287" s="10">
        <v>1.7299999999999999E-2</v>
      </c>
      <c r="AD2287" s="10">
        <v>1.7299999999999999E-2</v>
      </c>
    </row>
    <row r="2288" spans="2:30">
      <c r="B2288" s="535"/>
      <c r="C2288" s="535" t="s">
        <v>3817</v>
      </c>
      <c r="D2288" s="535" t="s">
        <v>3792</v>
      </c>
      <c r="E2288" s="535">
        <v>2291</v>
      </c>
      <c r="F2288" s="537" t="str">
        <f>Dumpadas[[#This Row],[punto]] &amp; " "&amp;Dumpadas[[#This Row],[jornada]]&amp;" " &amp; Dumpadas[[#This Row],[N°Acop]] &amp; " " &amp; TEXT(Dumpadas[[#This Row],[fecha ]], "dd-mm-yyyy")</f>
        <v>NIVEL 974 M4 6N L33 AM 2291 12-06-2026</v>
      </c>
      <c r="G2288" s="535" t="s">
        <v>14</v>
      </c>
      <c r="H2288" s="538">
        <v>46185</v>
      </c>
      <c r="I2288" s="535">
        <v>3.2</v>
      </c>
      <c r="J2288" s="539">
        <v>1.18E-2</v>
      </c>
      <c r="K2288" s="539">
        <f>+IF(Dumpadas[[#This Row],[ley]]&gt;0.03,0.03,Dumpadas[[#This Row],[ley]])</f>
        <v>1.18E-2</v>
      </c>
      <c r="L2288" s="539"/>
      <c r="M2288" s="535">
        <v>29271</v>
      </c>
      <c r="N2288" s="535"/>
      <c r="O2288" s="539">
        <v>1.6E-2</v>
      </c>
      <c r="P2288" s="540" t="str" cm="1">
        <f t="array" ref="P2288">INDEX(Rangos!$E$3:$E$16,MATCH(1,(Dumpadas[[#This Row],[ley]]&gt;=Rangos!$B$3:$B$16)*(Dumpadas[[#This Row],[ley]]&lt;=Rangos!$C$3:$C$16),0))</f>
        <v>C</v>
      </c>
      <c r="R2288" s="769"/>
      <c r="S2288" s="769" t="s">
        <v>3383</v>
      </c>
      <c r="T2288" s="369">
        <v>1</v>
      </c>
      <c r="U2288" s="369">
        <v>3.2</v>
      </c>
      <c r="V2288" s="10">
        <v>2.4299999999999999E-2</v>
      </c>
      <c r="Y2288" s="769"/>
      <c r="Z2288" s="769" t="s">
        <v>3383</v>
      </c>
      <c r="AA2288" s="369">
        <v>1</v>
      </c>
      <c r="AB2288" s="369">
        <v>3.2</v>
      </c>
      <c r="AC2288" s="10">
        <v>2.4299999999999999E-2</v>
      </c>
      <c r="AD2288" s="10">
        <v>2.4299999999999999E-2</v>
      </c>
    </row>
    <row r="2289" spans="2:30">
      <c r="B2289" s="535"/>
      <c r="C2289" s="535" t="s">
        <v>3817</v>
      </c>
      <c r="D2289" s="535" t="s">
        <v>3792</v>
      </c>
      <c r="E2289" s="535">
        <v>2292</v>
      </c>
      <c r="F2289" s="537" t="str">
        <f>Dumpadas[[#This Row],[punto]] &amp; " "&amp;Dumpadas[[#This Row],[jornada]]&amp;" " &amp; Dumpadas[[#This Row],[N°Acop]] &amp; " " &amp; TEXT(Dumpadas[[#This Row],[fecha ]], "dd-mm-yyyy")</f>
        <v>NIVEL 974 M4 6N L33 AM 2292 12-06-2026</v>
      </c>
      <c r="G2289" s="535" t="s">
        <v>14</v>
      </c>
      <c r="H2289" s="538">
        <v>46185</v>
      </c>
      <c r="I2289" s="535">
        <v>3.2</v>
      </c>
      <c r="J2289" s="539">
        <v>1.6400000000000001E-2</v>
      </c>
      <c r="K2289" s="539">
        <f>+IF(Dumpadas[[#This Row],[ley]]&gt;0.03,0.03,Dumpadas[[#This Row],[ley]])</f>
        <v>1.6400000000000001E-2</v>
      </c>
      <c r="L2289" s="539"/>
      <c r="M2289" s="535">
        <v>29272</v>
      </c>
      <c r="N2289" s="535"/>
      <c r="O2289" s="539">
        <v>1.6E-2</v>
      </c>
      <c r="P2289" s="540" t="str" cm="1">
        <f t="array" ref="P2289">INDEX(Rangos!$E$3:$E$16,MATCH(1,(Dumpadas[[#This Row],[ley]]&gt;=Rangos!$B$3:$B$16)*(Dumpadas[[#This Row],[ley]]&lt;=Rangos!$C$3:$C$16),0))</f>
        <v>F</v>
      </c>
      <c r="R2289" s="769"/>
      <c r="S2289" s="769" t="s">
        <v>3390</v>
      </c>
      <c r="T2289" s="369">
        <v>1</v>
      </c>
      <c r="U2289" s="369">
        <v>3.2</v>
      </c>
      <c r="V2289" s="10">
        <v>1.77E-2</v>
      </c>
      <c r="Y2289" s="769"/>
      <c r="Z2289" s="769" t="s">
        <v>3390</v>
      </c>
      <c r="AA2289" s="369">
        <v>1</v>
      </c>
      <c r="AB2289" s="369">
        <v>3.2</v>
      </c>
      <c r="AC2289" s="10">
        <v>1.77E-2</v>
      </c>
      <c r="AD2289" s="10">
        <v>1.77E-2</v>
      </c>
    </row>
    <row r="2290" spans="2:30">
      <c r="B2290" s="535"/>
      <c r="C2290" s="535" t="s">
        <v>3817</v>
      </c>
      <c r="D2290" s="535" t="s">
        <v>3792</v>
      </c>
      <c r="E2290" s="535">
        <v>2293</v>
      </c>
      <c r="F2290" s="537" t="str">
        <f>Dumpadas[[#This Row],[punto]] &amp; " "&amp;Dumpadas[[#This Row],[jornada]]&amp;" " &amp; Dumpadas[[#This Row],[N°Acop]] &amp; " " &amp; TEXT(Dumpadas[[#This Row],[fecha ]], "dd-mm-yyyy")</f>
        <v>NIVEL 974 M4 6N L33 AM 2293 12-06-2026</v>
      </c>
      <c r="G2290" s="535" t="s">
        <v>14</v>
      </c>
      <c r="H2290" s="538">
        <v>46185</v>
      </c>
      <c r="I2290" s="535">
        <v>3.2</v>
      </c>
      <c r="J2290" s="539">
        <v>1.29E-2</v>
      </c>
      <c r="K2290" s="539">
        <f>+IF(Dumpadas[[#This Row],[ley]]&gt;0.03,0.03,Dumpadas[[#This Row],[ley]])</f>
        <v>1.29E-2</v>
      </c>
      <c r="L2290" s="539"/>
      <c r="M2290" s="535">
        <v>29272</v>
      </c>
      <c r="N2290" s="535"/>
      <c r="O2290" s="539">
        <v>1.6E-2</v>
      </c>
      <c r="P2290" s="540" t="str" cm="1">
        <f t="array" ref="P2290">INDEX(Rangos!$E$3:$E$16,MATCH(1,(Dumpadas[[#This Row],[ley]]&gt;=Rangos!$B$3:$B$16)*(Dumpadas[[#This Row],[ley]]&lt;=Rangos!$C$3:$C$16),0))</f>
        <v>D</v>
      </c>
      <c r="R2290" s="769"/>
      <c r="S2290" s="769" t="s">
        <v>3391</v>
      </c>
      <c r="T2290" s="369">
        <v>1</v>
      </c>
      <c r="U2290" s="369">
        <v>3.2</v>
      </c>
      <c r="V2290" s="10">
        <v>1.7299999999999999E-2</v>
      </c>
      <c r="Y2290" s="769"/>
      <c r="Z2290" s="769" t="s">
        <v>3391</v>
      </c>
      <c r="AA2290" s="369">
        <v>1</v>
      </c>
      <c r="AB2290" s="369">
        <v>3.2</v>
      </c>
      <c r="AC2290" s="10">
        <v>1.7299999999999999E-2</v>
      </c>
      <c r="AD2290" s="10">
        <v>1.7299999999999999E-2</v>
      </c>
    </row>
    <row r="2291" spans="2:30">
      <c r="B2291" s="535"/>
      <c r="C2291" s="535" t="s">
        <v>3817</v>
      </c>
      <c r="D2291" s="535" t="s">
        <v>3792</v>
      </c>
      <c r="E2291" s="535">
        <v>2294</v>
      </c>
      <c r="F2291" s="537" t="str">
        <f>Dumpadas[[#This Row],[punto]] &amp; " "&amp;Dumpadas[[#This Row],[jornada]]&amp;" " &amp; Dumpadas[[#This Row],[N°Acop]] &amp; " " &amp; TEXT(Dumpadas[[#This Row],[fecha ]], "dd-mm-yyyy")</f>
        <v>NIVEL 974 M4 6N L33 AM 2294 12-06-2026</v>
      </c>
      <c r="G2291" s="535" t="s">
        <v>14</v>
      </c>
      <c r="H2291" s="538">
        <v>46185</v>
      </c>
      <c r="I2291" s="535">
        <v>3.2</v>
      </c>
      <c r="J2291" s="539">
        <v>1.6400000000000001E-2</v>
      </c>
      <c r="K2291" s="539">
        <f>+IF(Dumpadas[[#This Row],[ley]]&gt;0.03,0.03,Dumpadas[[#This Row],[ley]])</f>
        <v>1.6400000000000001E-2</v>
      </c>
      <c r="L2291" s="539"/>
      <c r="M2291" s="535">
        <v>29272</v>
      </c>
      <c r="N2291" s="535"/>
      <c r="O2291" s="539">
        <v>1.6E-2</v>
      </c>
      <c r="P2291" s="540" t="str" cm="1">
        <f t="array" ref="P2291">INDEX(Rangos!$E$3:$E$16,MATCH(1,(Dumpadas[[#This Row],[ley]]&gt;=Rangos!$B$3:$B$16)*(Dumpadas[[#This Row],[ley]]&lt;=Rangos!$C$3:$C$16),0))</f>
        <v>F</v>
      </c>
      <c r="R2291" s="769"/>
      <c r="S2291" s="769" t="s">
        <v>3392</v>
      </c>
      <c r="T2291" s="369">
        <v>1</v>
      </c>
      <c r="U2291" s="369">
        <v>3.2</v>
      </c>
      <c r="V2291" s="10">
        <v>1.41E-2</v>
      </c>
      <c r="Y2291" s="769"/>
      <c r="Z2291" s="769" t="s">
        <v>3392</v>
      </c>
      <c r="AA2291" s="369">
        <v>1</v>
      </c>
      <c r="AB2291" s="369">
        <v>3.2</v>
      </c>
      <c r="AC2291" s="10">
        <v>1.41E-2</v>
      </c>
      <c r="AD2291" s="10">
        <v>1.41E-2</v>
      </c>
    </row>
    <row r="2292" spans="2:30">
      <c r="B2292" s="535"/>
      <c r="C2292" s="535" t="s">
        <v>3817</v>
      </c>
      <c r="D2292" s="535" t="s">
        <v>3792</v>
      </c>
      <c r="E2292" s="535">
        <v>2295</v>
      </c>
      <c r="F2292" s="537" t="str">
        <f>Dumpadas[[#This Row],[punto]] &amp; " "&amp;Dumpadas[[#This Row],[jornada]]&amp;" " &amp; Dumpadas[[#This Row],[N°Acop]] &amp; " " &amp; TEXT(Dumpadas[[#This Row],[fecha ]], "dd-mm-yyyy")</f>
        <v>NIVEL 974 M4 6N L33 AM 2295 12-06-2026</v>
      </c>
      <c r="G2292" s="535" t="s">
        <v>14</v>
      </c>
      <c r="H2292" s="538">
        <v>46185</v>
      </c>
      <c r="I2292" s="535">
        <v>3.2</v>
      </c>
      <c r="J2292" s="539">
        <v>1.49E-2</v>
      </c>
      <c r="K2292" s="539">
        <f>+IF(Dumpadas[[#This Row],[ley]]&gt;0.03,0.03,Dumpadas[[#This Row],[ley]])</f>
        <v>1.49E-2</v>
      </c>
      <c r="L2292" s="539"/>
      <c r="M2292" s="535">
        <v>29272</v>
      </c>
      <c r="N2292" s="535"/>
      <c r="O2292" s="539">
        <v>1.6E-2</v>
      </c>
      <c r="P2292" s="540" t="str" cm="1">
        <f t="array" ref="P2292">INDEX(Rangos!$E$3:$E$16,MATCH(1,(Dumpadas[[#This Row],[ley]]&gt;=Rangos!$B$3:$B$16)*(Dumpadas[[#This Row],[ley]]&lt;=Rangos!$C$3:$C$16),0))</f>
        <v>E</v>
      </c>
      <c r="R2292" s="769"/>
      <c r="S2292" s="769" t="s">
        <v>3393</v>
      </c>
      <c r="T2292" s="369">
        <v>1</v>
      </c>
      <c r="U2292" s="369">
        <v>3.2</v>
      </c>
      <c r="V2292" s="10">
        <v>1.34E-2</v>
      </c>
      <c r="Y2292" s="769"/>
      <c r="Z2292" s="769" t="s">
        <v>3393</v>
      </c>
      <c r="AA2292" s="369">
        <v>1</v>
      </c>
      <c r="AB2292" s="369">
        <v>3.2</v>
      </c>
      <c r="AC2292" s="10">
        <v>1.34E-2</v>
      </c>
      <c r="AD2292" s="10">
        <v>1.34E-2</v>
      </c>
    </row>
    <row r="2293" spans="2:30">
      <c r="B2293" s="535"/>
      <c r="C2293" s="535" t="s">
        <v>3817</v>
      </c>
      <c r="D2293" s="535" t="s">
        <v>3792</v>
      </c>
      <c r="E2293" s="535">
        <v>2296</v>
      </c>
      <c r="F2293" s="537" t="str">
        <f>Dumpadas[[#This Row],[punto]] &amp; " "&amp;Dumpadas[[#This Row],[jornada]]&amp;" " &amp; Dumpadas[[#This Row],[N°Acop]] &amp; " " &amp; TEXT(Dumpadas[[#This Row],[fecha ]], "dd-mm-yyyy")</f>
        <v>NIVEL 974 M4 6N L33 AM 2296 12-06-2026</v>
      </c>
      <c r="G2293" s="535" t="s">
        <v>14</v>
      </c>
      <c r="H2293" s="538">
        <v>46185</v>
      </c>
      <c r="I2293" s="535">
        <v>3.2</v>
      </c>
      <c r="J2293" s="539">
        <v>1.9099999999999999E-2</v>
      </c>
      <c r="K2293" s="539">
        <f>+IF(Dumpadas[[#This Row],[ley]]&gt;0.03,0.03,Dumpadas[[#This Row],[ley]])</f>
        <v>1.9099999999999999E-2</v>
      </c>
      <c r="L2293" s="539"/>
      <c r="M2293" s="535">
        <v>29272</v>
      </c>
      <c r="N2293" s="535"/>
      <c r="O2293" s="539">
        <v>1.6E-2</v>
      </c>
      <c r="P2293" s="540" t="str" cm="1">
        <f t="array" ref="P2293">INDEX(Rangos!$E$3:$E$16,MATCH(1,(Dumpadas[[#This Row],[ley]]&gt;=Rangos!$B$3:$B$16)*(Dumpadas[[#This Row],[ley]]&lt;=Rangos!$C$3:$C$16),0))</f>
        <v>H</v>
      </c>
      <c r="R2293" s="769"/>
      <c r="S2293" s="769" t="s">
        <v>3394</v>
      </c>
      <c r="T2293" s="369">
        <v>1</v>
      </c>
      <c r="U2293" s="369">
        <v>3.2</v>
      </c>
      <c r="V2293" s="10">
        <v>1.03E-2</v>
      </c>
      <c r="Y2293" s="769"/>
      <c r="Z2293" s="769" t="s">
        <v>3394</v>
      </c>
      <c r="AA2293" s="369">
        <v>1</v>
      </c>
      <c r="AB2293" s="369">
        <v>3.2</v>
      </c>
      <c r="AC2293" s="10">
        <v>1.03E-2</v>
      </c>
      <c r="AD2293" s="10">
        <v>1.03E-2</v>
      </c>
    </row>
    <row r="2294" spans="2:30">
      <c r="B2294" s="535"/>
      <c r="C2294" s="535" t="s">
        <v>3817</v>
      </c>
      <c r="D2294" s="535" t="s">
        <v>3792</v>
      </c>
      <c r="E2294" s="535">
        <v>2297</v>
      </c>
      <c r="F2294" s="537" t="str">
        <f>Dumpadas[[#This Row],[punto]] &amp; " "&amp;Dumpadas[[#This Row],[jornada]]&amp;" " &amp; Dumpadas[[#This Row],[N°Acop]] &amp; " " &amp; TEXT(Dumpadas[[#This Row],[fecha ]], "dd-mm-yyyy")</f>
        <v>NIVEL 974 M4 6N L33 AM 2297 12-06-2026</v>
      </c>
      <c r="G2294" s="535" t="s">
        <v>14</v>
      </c>
      <c r="H2294" s="538">
        <v>46185</v>
      </c>
      <c r="I2294" s="535">
        <v>3.2</v>
      </c>
      <c r="J2294" s="539">
        <v>1.46E-2</v>
      </c>
      <c r="K2294" s="539">
        <f>+IF(Dumpadas[[#This Row],[ley]]&gt;0.03,0.03,Dumpadas[[#This Row],[ley]])</f>
        <v>1.46E-2</v>
      </c>
      <c r="L2294" s="539"/>
      <c r="M2294" s="535">
        <v>29272</v>
      </c>
      <c r="N2294" s="535"/>
      <c r="O2294" s="539">
        <v>1.6E-2</v>
      </c>
      <c r="P2294" s="540" t="str" cm="1">
        <f t="array" ref="P2294">INDEX(Rangos!$E$3:$E$16,MATCH(1,(Dumpadas[[#This Row],[ley]]&gt;=Rangos!$B$3:$B$16)*(Dumpadas[[#This Row],[ley]]&lt;=Rangos!$C$3:$C$16),0))</f>
        <v>E</v>
      </c>
      <c r="R2294" s="769"/>
      <c r="S2294" s="769" t="s">
        <v>3395</v>
      </c>
      <c r="T2294" s="369">
        <v>1</v>
      </c>
      <c r="U2294" s="369">
        <v>3.2</v>
      </c>
      <c r="V2294" s="10">
        <v>8.8999999999999999E-3</v>
      </c>
      <c r="Y2294" s="769"/>
      <c r="Z2294" s="769" t="s">
        <v>3395</v>
      </c>
      <c r="AA2294" s="369">
        <v>1</v>
      </c>
      <c r="AB2294" s="369">
        <v>3.2</v>
      </c>
      <c r="AC2294" s="10">
        <v>8.8999999999999999E-3</v>
      </c>
      <c r="AD2294" s="10">
        <v>8.8999999999999999E-3</v>
      </c>
    </row>
    <row r="2295" spans="2:30">
      <c r="B2295" s="723"/>
      <c r="C2295" s="773" t="s">
        <v>3803</v>
      </c>
      <c r="D2295" s="773" t="s">
        <v>3792</v>
      </c>
      <c r="E2295" s="723">
        <v>2298</v>
      </c>
      <c r="F2295" s="410" t="str">
        <f>Dumpadas[[#This Row],[punto]] &amp; " "&amp;Dumpadas[[#This Row],[jornada]]&amp;" " &amp; Dumpadas[[#This Row],[N°Acop]] &amp; " " &amp; TEXT(Dumpadas[[#This Row],[fecha ]], "dd-mm-yyyy")</f>
        <v>NIVEL 974 M4 7S L31 PM 2298 10-06-2026</v>
      </c>
      <c r="G2295" s="723" t="s">
        <v>16</v>
      </c>
      <c r="H2295" s="5">
        <v>46183</v>
      </c>
      <c r="I2295" s="723">
        <v>3.2</v>
      </c>
      <c r="J2295" s="8">
        <v>1.43E-2</v>
      </c>
      <c r="K2295" s="8">
        <f>+IF(Dumpadas[[#This Row],[ley]]&gt;0.03,0.03,Dumpadas[[#This Row],[ley]])</f>
        <v>1.43E-2</v>
      </c>
      <c r="L2295" s="427"/>
      <c r="M2295" s="386">
        <v>29272</v>
      </c>
      <c r="N2295" s="386"/>
      <c r="O2295" s="7">
        <v>1.4999999999999999E-2</v>
      </c>
      <c r="P2295" s="10" t="str" cm="1">
        <f t="array" ref="P2295">INDEX(Rangos!$E$3:$E$16,MATCH(1,(Dumpadas[[#This Row],[ley]]&gt;=Rangos!$B$3:$B$16)*(Dumpadas[[#This Row],[ley]]&lt;=Rangos!$C$3:$C$16),0))</f>
        <v>E</v>
      </c>
      <c r="R2295" s="769"/>
      <c r="S2295" s="769" t="s">
        <v>3396</v>
      </c>
      <c r="T2295" s="369">
        <v>1</v>
      </c>
      <c r="U2295" s="369">
        <v>3.2</v>
      </c>
      <c r="V2295" s="10">
        <v>1.23E-2</v>
      </c>
      <c r="Y2295" s="769"/>
      <c r="Z2295" s="769" t="s">
        <v>3396</v>
      </c>
      <c r="AA2295" s="369">
        <v>1</v>
      </c>
      <c r="AB2295" s="369">
        <v>3.2</v>
      </c>
      <c r="AC2295" s="10">
        <v>1.23E-2</v>
      </c>
      <c r="AD2295" s="10">
        <v>1.23E-2</v>
      </c>
    </row>
    <row r="2296" spans="2:30">
      <c r="B2296" s="723"/>
      <c r="C2296" s="773" t="s">
        <v>3803</v>
      </c>
      <c r="D2296" s="773" t="s">
        <v>3792</v>
      </c>
      <c r="E2296" s="386">
        <v>2299</v>
      </c>
      <c r="F2296" s="410" t="str">
        <f>Dumpadas[[#This Row],[punto]] &amp; " "&amp;Dumpadas[[#This Row],[jornada]]&amp;" " &amp; Dumpadas[[#This Row],[N°Acop]] &amp; " " &amp; TEXT(Dumpadas[[#This Row],[fecha ]], "dd-mm-yyyy")</f>
        <v>NIVEL 974 M4 7S L31 PM 2299 10-06-2026</v>
      </c>
      <c r="G2296" s="723" t="s">
        <v>16</v>
      </c>
      <c r="H2296" s="5">
        <v>46183</v>
      </c>
      <c r="I2296" s="723">
        <v>3.2</v>
      </c>
      <c r="J2296" s="8">
        <v>1.8499999999999999E-2</v>
      </c>
      <c r="K2296" s="8">
        <f>+IF(Dumpadas[[#This Row],[ley]]&gt;0.03,0.03,Dumpadas[[#This Row],[ley]])</f>
        <v>1.8499999999999999E-2</v>
      </c>
      <c r="L2296" s="427"/>
      <c r="M2296" s="386">
        <v>29272</v>
      </c>
      <c r="N2296" s="386"/>
      <c r="O2296" s="7">
        <v>1.4999999999999999E-2</v>
      </c>
      <c r="P2296" s="10" t="str" cm="1">
        <f t="array" ref="P2296">INDEX(Rangos!$E$3:$E$16,MATCH(1,(Dumpadas[[#This Row],[ley]]&gt;=Rangos!$B$3:$B$16)*(Dumpadas[[#This Row],[ley]]&lt;=Rangos!$C$3:$C$16),0))</f>
        <v>G</v>
      </c>
      <c r="R2296" s="769"/>
      <c r="S2296" s="769" t="s">
        <v>3397</v>
      </c>
      <c r="T2296" s="369">
        <v>1</v>
      </c>
      <c r="U2296" s="369">
        <v>3.2</v>
      </c>
      <c r="V2296" s="10">
        <v>1.61E-2</v>
      </c>
      <c r="Y2296" s="769"/>
      <c r="Z2296" s="769" t="s">
        <v>3397</v>
      </c>
      <c r="AA2296" s="369">
        <v>1</v>
      </c>
      <c r="AB2296" s="369">
        <v>3.2</v>
      </c>
      <c r="AC2296" s="10">
        <v>1.61E-2</v>
      </c>
      <c r="AD2296" s="10">
        <v>1.61E-2</v>
      </c>
    </row>
    <row r="2297" spans="2:30">
      <c r="B2297" s="723"/>
      <c r="C2297" s="773" t="s">
        <v>3803</v>
      </c>
      <c r="D2297" s="773" t="s">
        <v>3792</v>
      </c>
      <c r="E2297" s="723">
        <v>2300</v>
      </c>
      <c r="F2297" s="410" t="str">
        <f>Dumpadas[[#This Row],[punto]] &amp; " "&amp;Dumpadas[[#This Row],[jornada]]&amp;" " &amp; Dumpadas[[#This Row],[N°Acop]] &amp; " " &amp; TEXT(Dumpadas[[#This Row],[fecha ]], "dd-mm-yyyy")</f>
        <v>NIVEL 974 M4 7S L31 PM 2300 10-06-2026</v>
      </c>
      <c r="G2297" s="723" t="s">
        <v>16</v>
      </c>
      <c r="H2297" s="5">
        <v>46183</v>
      </c>
      <c r="I2297" s="723">
        <v>3.2</v>
      </c>
      <c r="J2297" s="8">
        <v>1.89E-2</v>
      </c>
      <c r="K2297" s="8">
        <f>+IF(Dumpadas[[#This Row],[ley]]&gt;0.03,0.03,Dumpadas[[#This Row],[ley]])</f>
        <v>1.89E-2</v>
      </c>
      <c r="L2297" s="427"/>
      <c r="M2297" s="386">
        <v>29272</v>
      </c>
      <c r="N2297" s="386"/>
      <c r="O2297" s="7">
        <v>1.4999999999999999E-2</v>
      </c>
      <c r="P2297" s="10" t="str" cm="1">
        <f t="array" ref="P2297">INDEX(Rangos!$E$3:$E$16,MATCH(1,(Dumpadas[[#This Row],[ley]]&gt;=Rangos!$B$3:$B$16)*(Dumpadas[[#This Row],[ley]]&lt;=Rangos!$C$3:$C$16),0))</f>
        <v>G</v>
      </c>
      <c r="R2297" s="769"/>
      <c r="S2297" s="769" t="s">
        <v>3398</v>
      </c>
      <c r="T2297" s="369">
        <v>1</v>
      </c>
      <c r="U2297" s="369">
        <v>3.2</v>
      </c>
      <c r="V2297" s="10">
        <v>1.5900000000000001E-2</v>
      </c>
      <c r="Y2297" s="769"/>
      <c r="Z2297" s="769" t="s">
        <v>3398</v>
      </c>
      <c r="AA2297" s="369">
        <v>1</v>
      </c>
      <c r="AB2297" s="369">
        <v>3.2</v>
      </c>
      <c r="AC2297" s="10">
        <v>1.5900000000000001E-2</v>
      </c>
      <c r="AD2297" s="10">
        <v>1.5900000000000001E-2</v>
      </c>
    </row>
    <row r="2298" spans="2:30">
      <c r="B2298" s="723"/>
      <c r="C2298" s="773" t="s">
        <v>3803</v>
      </c>
      <c r="D2298" s="773" t="s">
        <v>3792</v>
      </c>
      <c r="E2298" s="386">
        <v>2301</v>
      </c>
      <c r="F2298" s="410" t="str">
        <f>Dumpadas[[#This Row],[punto]] &amp; " "&amp;Dumpadas[[#This Row],[jornada]]&amp;" " &amp; Dumpadas[[#This Row],[N°Acop]] &amp; " " &amp; TEXT(Dumpadas[[#This Row],[fecha ]], "dd-mm-yyyy")</f>
        <v>NIVEL 974 M4 7S L31 PM 2301 10-06-2026</v>
      </c>
      <c r="G2298" s="723" t="s">
        <v>16</v>
      </c>
      <c r="H2298" s="5">
        <v>46183</v>
      </c>
      <c r="I2298" s="723">
        <v>3.2</v>
      </c>
      <c r="J2298" s="8">
        <v>1.44E-2</v>
      </c>
      <c r="K2298" s="8">
        <f>+IF(Dumpadas[[#This Row],[ley]]&gt;0.03,0.03,Dumpadas[[#This Row],[ley]])</f>
        <v>1.44E-2</v>
      </c>
      <c r="L2298" s="427"/>
      <c r="M2298" s="386">
        <v>29272</v>
      </c>
      <c r="N2298" s="386"/>
      <c r="O2298" s="7">
        <v>1.4999999999999999E-2</v>
      </c>
      <c r="P2298" s="10" t="str" cm="1">
        <f t="array" ref="P2298">INDEX(Rangos!$E$3:$E$16,MATCH(1,(Dumpadas[[#This Row],[ley]]&gt;=Rangos!$B$3:$B$16)*(Dumpadas[[#This Row],[ley]]&lt;=Rangos!$C$3:$C$16),0))</f>
        <v>E</v>
      </c>
      <c r="R2298" s="769"/>
      <c r="S2298" s="769" t="s">
        <v>3399</v>
      </c>
      <c r="T2298" s="369">
        <v>1</v>
      </c>
      <c r="U2298" s="369">
        <v>3.2</v>
      </c>
      <c r="V2298" s="10">
        <v>1.6799999999999999E-2</v>
      </c>
      <c r="Y2298" s="769"/>
      <c r="Z2298" s="769" t="s">
        <v>3399</v>
      </c>
      <c r="AA2298" s="369">
        <v>1</v>
      </c>
      <c r="AB2298" s="369">
        <v>3.2</v>
      </c>
      <c r="AC2298" s="10">
        <v>1.6799999999999999E-2</v>
      </c>
      <c r="AD2298" s="10">
        <v>1.6799999999999999E-2</v>
      </c>
    </row>
    <row r="2299" spans="2:30">
      <c r="B2299" s="535"/>
      <c r="C2299" s="535" t="s">
        <v>3814</v>
      </c>
      <c r="D2299" s="535" t="s">
        <v>3792</v>
      </c>
      <c r="E2299" s="535">
        <v>2302</v>
      </c>
      <c r="F2299" s="537" t="str">
        <f>Dumpadas[[#This Row],[punto]] &amp; " "&amp;Dumpadas[[#This Row],[jornada]]&amp;" " &amp; Dumpadas[[#This Row],[N°Acop]] &amp; " " &amp; TEXT(Dumpadas[[#This Row],[fecha ]], "dd-mm-yyyy")</f>
        <v>NIVEL 974 M4 7S L30 AM 2302 12-06-2026</v>
      </c>
      <c r="G2299" s="535" t="s">
        <v>14</v>
      </c>
      <c r="H2299" s="538">
        <v>46185</v>
      </c>
      <c r="I2299" s="535">
        <v>3.2</v>
      </c>
      <c r="J2299" s="539">
        <v>2.0500000000000001E-2</v>
      </c>
      <c r="K2299" s="539">
        <f>+IF(Dumpadas[[#This Row],[ley]]&gt;0.03,0.03,Dumpadas[[#This Row],[ley]])</f>
        <v>2.0500000000000001E-2</v>
      </c>
      <c r="L2299" s="539"/>
      <c r="M2299" s="535">
        <v>29273</v>
      </c>
      <c r="N2299" s="535"/>
      <c r="O2299" s="539">
        <v>1.7000000000000001E-2</v>
      </c>
      <c r="P2299" s="540" t="str" cm="1">
        <f t="array" ref="P2299">INDEX(Rangos!$E$3:$E$16,MATCH(1,(Dumpadas[[#This Row],[ley]]&gt;=Rangos!$B$3:$B$16)*(Dumpadas[[#This Row],[ley]]&lt;=Rangos!$C$3:$C$16),0))</f>
        <v>H</v>
      </c>
      <c r="R2299" s="769"/>
      <c r="S2299" s="769" t="s">
        <v>3400</v>
      </c>
      <c r="T2299" s="369">
        <v>1</v>
      </c>
      <c r="U2299" s="369">
        <v>3.2</v>
      </c>
      <c r="V2299" s="10">
        <v>1.15E-2</v>
      </c>
      <c r="Y2299" s="769"/>
      <c r="Z2299" s="769" t="s">
        <v>3400</v>
      </c>
      <c r="AA2299" s="369">
        <v>1</v>
      </c>
      <c r="AB2299" s="369">
        <v>3.2</v>
      </c>
      <c r="AC2299" s="10">
        <v>1.15E-2</v>
      </c>
      <c r="AD2299" s="10">
        <v>1.15E-2</v>
      </c>
    </row>
    <row r="2300" spans="2:30">
      <c r="B2300" s="535"/>
      <c r="C2300" s="535" t="s">
        <v>3814</v>
      </c>
      <c r="D2300" s="535" t="s">
        <v>3792</v>
      </c>
      <c r="E2300" s="535">
        <v>2303</v>
      </c>
      <c r="F2300" s="537" t="str">
        <f>Dumpadas[[#This Row],[punto]] &amp; " "&amp;Dumpadas[[#This Row],[jornada]]&amp;" " &amp; Dumpadas[[#This Row],[N°Acop]] &amp; " " &amp; TEXT(Dumpadas[[#This Row],[fecha ]], "dd-mm-yyyy")</f>
        <v>NIVEL 974 M4 7S L30 AM 2303 12-06-2026</v>
      </c>
      <c r="G2300" s="535" t="s">
        <v>14</v>
      </c>
      <c r="H2300" s="538">
        <v>46185</v>
      </c>
      <c r="I2300" s="535">
        <v>3.2</v>
      </c>
      <c r="J2300" s="539">
        <v>1.8800000000000001E-2</v>
      </c>
      <c r="K2300" s="539">
        <f>+IF(Dumpadas[[#This Row],[ley]]&gt;0.03,0.03,Dumpadas[[#This Row],[ley]])</f>
        <v>1.8800000000000001E-2</v>
      </c>
      <c r="L2300" s="539"/>
      <c r="M2300" s="535">
        <v>29273</v>
      </c>
      <c r="N2300" s="535"/>
      <c r="O2300" s="539">
        <v>1.7000000000000001E-2</v>
      </c>
      <c r="P2300" s="540" t="str" cm="1">
        <f t="array" ref="P2300">INDEX(Rangos!$E$3:$E$16,MATCH(1,(Dumpadas[[#This Row],[ley]]&gt;=Rangos!$B$3:$B$16)*(Dumpadas[[#This Row],[ley]]&lt;=Rangos!$C$3:$C$16),0))</f>
        <v>G</v>
      </c>
      <c r="R2300" s="769"/>
      <c r="S2300" s="769" t="s">
        <v>3401</v>
      </c>
      <c r="T2300" s="369">
        <v>1</v>
      </c>
      <c r="U2300" s="369">
        <v>3.2</v>
      </c>
      <c r="V2300" s="10">
        <v>1.18E-2</v>
      </c>
      <c r="Y2300" s="769"/>
      <c r="Z2300" s="769" t="s">
        <v>3401</v>
      </c>
      <c r="AA2300" s="369">
        <v>1</v>
      </c>
      <c r="AB2300" s="369">
        <v>3.2</v>
      </c>
      <c r="AC2300" s="10">
        <v>1.18E-2</v>
      </c>
      <c r="AD2300" s="10">
        <v>1.18E-2</v>
      </c>
    </row>
    <row r="2301" spans="2:30">
      <c r="B2301" s="535"/>
      <c r="C2301" s="535" t="s">
        <v>3814</v>
      </c>
      <c r="D2301" s="535" t="s">
        <v>3792</v>
      </c>
      <c r="E2301" s="535">
        <v>2304</v>
      </c>
      <c r="F2301" s="537" t="str">
        <f>Dumpadas[[#This Row],[punto]] &amp; " "&amp;Dumpadas[[#This Row],[jornada]]&amp;" " &amp; Dumpadas[[#This Row],[N°Acop]] &amp; " " &amp; TEXT(Dumpadas[[#This Row],[fecha ]], "dd-mm-yyyy")</f>
        <v>NIVEL 974 M4 7S L30 AM 2304 12-06-2026</v>
      </c>
      <c r="G2301" s="535" t="s">
        <v>14</v>
      </c>
      <c r="H2301" s="538">
        <v>46185</v>
      </c>
      <c r="I2301" s="535">
        <v>3.2</v>
      </c>
      <c r="J2301" s="539">
        <v>1.4800000000000001E-2</v>
      </c>
      <c r="K2301" s="539">
        <f>+IF(Dumpadas[[#This Row],[ley]]&gt;0.03,0.03,Dumpadas[[#This Row],[ley]])</f>
        <v>1.4800000000000001E-2</v>
      </c>
      <c r="L2301" s="539"/>
      <c r="M2301" s="535">
        <v>29273</v>
      </c>
      <c r="N2301" s="535"/>
      <c r="O2301" s="539">
        <v>1.7000000000000001E-2</v>
      </c>
      <c r="P2301" s="540" t="str" cm="1">
        <f t="array" ref="P2301">INDEX(Rangos!$E$3:$E$16,MATCH(1,(Dumpadas[[#This Row],[ley]]&gt;=Rangos!$B$3:$B$16)*(Dumpadas[[#This Row],[ley]]&lt;=Rangos!$C$3:$C$16),0))</f>
        <v>E</v>
      </c>
      <c r="R2301" s="769"/>
      <c r="S2301" s="769" t="s">
        <v>3402</v>
      </c>
      <c r="T2301" s="369">
        <v>1</v>
      </c>
      <c r="U2301" s="369">
        <v>3.2</v>
      </c>
      <c r="V2301" s="10">
        <v>1.41E-2</v>
      </c>
      <c r="Y2301" s="769"/>
      <c r="Z2301" s="769" t="s">
        <v>3402</v>
      </c>
      <c r="AA2301" s="369">
        <v>1</v>
      </c>
      <c r="AB2301" s="369">
        <v>3.2</v>
      </c>
      <c r="AC2301" s="10">
        <v>1.41E-2</v>
      </c>
      <c r="AD2301" s="10">
        <v>1.41E-2</v>
      </c>
    </row>
    <row r="2302" spans="2:30">
      <c r="B2302" s="535"/>
      <c r="C2302" s="535" t="s">
        <v>3814</v>
      </c>
      <c r="D2302" s="535" t="s">
        <v>3792</v>
      </c>
      <c r="E2302" s="535">
        <v>2305</v>
      </c>
      <c r="F2302" s="537" t="str">
        <f>Dumpadas[[#This Row],[punto]] &amp; " "&amp;Dumpadas[[#This Row],[jornada]]&amp;" " &amp; Dumpadas[[#This Row],[N°Acop]] &amp; " " &amp; TEXT(Dumpadas[[#This Row],[fecha ]], "dd-mm-yyyy")</f>
        <v>NIVEL 974 M4 7S L30 AM 2305 12-06-2026</v>
      </c>
      <c r="G2302" s="535" t="s">
        <v>14</v>
      </c>
      <c r="H2302" s="538">
        <v>46185</v>
      </c>
      <c r="I2302" s="535">
        <v>3.2</v>
      </c>
      <c r="J2302" s="539">
        <v>1.2800000000000001E-2</v>
      </c>
      <c r="K2302" s="539">
        <f>+IF(Dumpadas[[#This Row],[ley]]&gt;0.03,0.03,Dumpadas[[#This Row],[ley]])</f>
        <v>1.2800000000000001E-2</v>
      </c>
      <c r="L2302" s="539"/>
      <c r="M2302" s="535">
        <v>29273</v>
      </c>
      <c r="N2302" s="535"/>
      <c r="O2302" s="539">
        <v>1.7000000000000001E-2</v>
      </c>
      <c r="P2302" s="540" t="str" cm="1">
        <f t="array" ref="P2302">INDEX(Rangos!$E$3:$E$16,MATCH(1,(Dumpadas[[#This Row],[ley]]&gt;=Rangos!$B$3:$B$16)*(Dumpadas[[#This Row],[ley]]&lt;=Rangos!$C$3:$C$16),0))</f>
        <v>D</v>
      </c>
      <c r="R2302" s="769"/>
      <c r="S2302" s="769" t="s">
        <v>3403</v>
      </c>
      <c r="T2302" s="369">
        <v>1</v>
      </c>
      <c r="U2302" s="369">
        <v>3.2</v>
      </c>
      <c r="V2302" s="10">
        <v>1.2699999999999999E-2</v>
      </c>
      <c r="Y2302" s="769"/>
      <c r="Z2302" s="769" t="s">
        <v>3403</v>
      </c>
      <c r="AA2302" s="369">
        <v>1</v>
      </c>
      <c r="AB2302" s="369">
        <v>3.2</v>
      </c>
      <c r="AC2302" s="10">
        <v>1.2699999999999999E-2</v>
      </c>
      <c r="AD2302" s="10">
        <v>1.2699999999999999E-2</v>
      </c>
    </row>
    <row r="2303" spans="2:30">
      <c r="B2303" s="535"/>
      <c r="C2303" s="535" t="s">
        <v>3814</v>
      </c>
      <c r="D2303" s="535" t="s">
        <v>3792</v>
      </c>
      <c r="E2303" s="535">
        <v>2306</v>
      </c>
      <c r="F2303" s="537" t="str">
        <f>Dumpadas[[#This Row],[punto]] &amp; " "&amp;Dumpadas[[#This Row],[jornada]]&amp;" " &amp; Dumpadas[[#This Row],[N°Acop]] &amp; " " &amp; TEXT(Dumpadas[[#This Row],[fecha ]], "dd-mm-yyyy")</f>
        <v>NIVEL 974 M4 7S L30 AM 2306 12-06-2026</v>
      </c>
      <c r="G2303" s="535" t="s">
        <v>14</v>
      </c>
      <c r="H2303" s="538">
        <v>46185</v>
      </c>
      <c r="I2303" s="535">
        <v>3.2</v>
      </c>
      <c r="J2303" s="539">
        <v>1.5299999999999999E-2</v>
      </c>
      <c r="K2303" s="539">
        <f>+IF(Dumpadas[[#This Row],[ley]]&gt;0.03,0.03,Dumpadas[[#This Row],[ley]])</f>
        <v>1.5299999999999999E-2</v>
      </c>
      <c r="L2303" s="539"/>
      <c r="M2303" s="535">
        <v>29273</v>
      </c>
      <c r="N2303" s="535"/>
      <c r="O2303" s="539">
        <v>1.7000000000000001E-2</v>
      </c>
      <c r="P2303" s="540" t="str" cm="1">
        <f t="array" ref="P2303">INDEX(Rangos!$E$3:$E$16,MATCH(1,(Dumpadas[[#This Row],[ley]]&gt;=Rangos!$B$3:$B$16)*(Dumpadas[[#This Row],[ley]]&lt;=Rangos!$C$3:$C$16),0))</f>
        <v>F</v>
      </c>
      <c r="R2303" s="769"/>
      <c r="S2303" s="769" t="s">
        <v>3404</v>
      </c>
      <c r="T2303" s="369">
        <v>1</v>
      </c>
      <c r="U2303" s="369">
        <v>3.2</v>
      </c>
      <c r="V2303" s="10">
        <v>1.5299999999999999E-2</v>
      </c>
      <c r="Y2303" s="769"/>
      <c r="Z2303" s="769" t="s">
        <v>3404</v>
      </c>
      <c r="AA2303" s="369">
        <v>1</v>
      </c>
      <c r="AB2303" s="369">
        <v>3.2</v>
      </c>
      <c r="AC2303" s="10">
        <v>1.5299999999999999E-2</v>
      </c>
      <c r="AD2303" s="10">
        <v>1.5299999999999999E-2</v>
      </c>
    </row>
    <row r="2304" spans="2:30">
      <c r="B2304" s="535"/>
      <c r="C2304" s="535" t="s">
        <v>3814</v>
      </c>
      <c r="D2304" s="535" t="s">
        <v>3792</v>
      </c>
      <c r="E2304" s="535">
        <v>2307</v>
      </c>
      <c r="F2304" s="537" t="str">
        <f>Dumpadas[[#This Row],[punto]] &amp; " "&amp;Dumpadas[[#This Row],[jornada]]&amp;" " &amp; Dumpadas[[#This Row],[N°Acop]] &amp; " " &amp; TEXT(Dumpadas[[#This Row],[fecha ]], "dd-mm-yyyy")</f>
        <v>NIVEL 974 M4 7S L30 AM 2307 12-06-2026</v>
      </c>
      <c r="G2304" s="535" t="s">
        <v>14</v>
      </c>
      <c r="H2304" s="538">
        <v>46185</v>
      </c>
      <c r="I2304" s="535">
        <v>3.2</v>
      </c>
      <c r="J2304" s="539">
        <v>1.8599999999999998E-2</v>
      </c>
      <c r="K2304" s="539">
        <f>+IF(Dumpadas[[#This Row],[ley]]&gt;0.03,0.03,Dumpadas[[#This Row],[ley]])</f>
        <v>1.8599999999999998E-2</v>
      </c>
      <c r="L2304" s="539"/>
      <c r="M2304" s="535">
        <v>29273</v>
      </c>
      <c r="N2304" s="535"/>
      <c r="O2304" s="539">
        <v>1.7000000000000001E-2</v>
      </c>
      <c r="P2304" s="540" t="str" cm="1">
        <f t="array" ref="P2304">INDEX(Rangos!$E$3:$E$16,MATCH(1,(Dumpadas[[#This Row],[ley]]&gt;=Rangos!$B$3:$B$16)*(Dumpadas[[#This Row],[ley]]&lt;=Rangos!$C$3:$C$16),0))</f>
        <v>G</v>
      </c>
      <c r="R2304" s="769"/>
      <c r="S2304" s="769" t="s">
        <v>3405</v>
      </c>
      <c r="T2304" s="369">
        <v>1</v>
      </c>
      <c r="U2304" s="369">
        <v>3.2</v>
      </c>
      <c r="V2304" s="10">
        <v>1.2800000000000001E-2</v>
      </c>
      <c r="Y2304" s="769"/>
      <c r="Z2304" s="769" t="s">
        <v>3405</v>
      </c>
      <c r="AA2304" s="369">
        <v>1</v>
      </c>
      <c r="AB2304" s="369">
        <v>3.2</v>
      </c>
      <c r="AC2304" s="10">
        <v>1.2800000000000001E-2</v>
      </c>
      <c r="AD2304" s="10">
        <v>1.2800000000000001E-2</v>
      </c>
    </row>
    <row r="2305" spans="2:30">
      <c r="B2305" s="535"/>
      <c r="C2305" s="535" t="s">
        <v>3814</v>
      </c>
      <c r="D2305" s="535" t="s">
        <v>3792</v>
      </c>
      <c r="E2305" s="535">
        <v>2308</v>
      </c>
      <c r="F2305" s="537" t="str">
        <f>Dumpadas[[#This Row],[punto]] &amp; " "&amp;Dumpadas[[#This Row],[jornada]]&amp;" " &amp; Dumpadas[[#This Row],[N°Acop]] &amp; " " &amp; TEXT(Dumpadas[[#This Row],[fecha ]], "dd-mm-yyyy")</f>
        <v>NIVEL 974 M4 7S L30 AM 2308 12-06-2026</v>
      </c>
      <c r="G2305" s="535" t="s">
        <v>14</v>
      </c>
      <c r="H2305" s="538">
        <v>46185</v>
      </c>
      <c r="I2305" s="535">
        <v>3.2</v>
      </c>
      <c r="J2305" s="539">
        <v>1.01E-2</v>
      </c>
      <c r="K2305" s="539">
        <f>+IF(Dumpadas[[#This Row],[ley]]&gt;0.03,0.03,Dumpadas[[#This Row],[ley]])</f>
        <v>1.01E-2</v>
      </c>
      <c r="L2305" s="539"/>
      <c r="M2305" s="535">
        <v>29273</v>
      </c>
      <c r="N2305" s="535"/>
      <c r="O2305" s="539">
        <v>1.7000000000000001E-2</v>
      </c>
      <c r="P2305" s="540" t="str" cm="1">
        <f t="array" ref="P2305">INDEX(Rangos!$E$3:$E$16,MATCH(1,(Dumpadas[[#This Row],[ley]]&gt;=Rangos!$B$3:$B$16)*(Dumpadas[[#This Row],[ley]]&lt;=Rangos!$C$3:$C$16),0))</f>
        <v>B</v>
      </c>
      <c r="R2305" s="769"/>
      <c r="S2305" s="769" t="s">
        <v>3406</v>
      </c>
      <c r="T2305" s="369">
        <v>1</v>
      </c>
      <c r="U2305" s="369">
        <v>3.2</v>
      </c>
      <c r="V2305" s="10">
        <v>9.9000000000000008E-3</v>
      </c>
      <c r="Y2305" s="769"/>
      <c r="Z2305" s="769" t="s">
        <v>3406</v>
      </c>
      <c r="AA2305" s="369">
        <v>1</v>
      </c>
      <c r="AB2305" s="369">
        <v>3.2</v>
      </c>
      <c r="AC2305" s="10">
        <v>9.9000000000000008E-3</v>
      </c>
      <c r="AD2305" s="10">
        <v>9.9000000000000008E-3</v>
      </c>
    </row>
    <row r="2306" spans="2:30">
      <c r="B2306" s="535"/>
      <c r="C2306" s="535" t="s">
        <v>3814</v>
      </c>
      <c r="D2306" s="535" t="s">
        <v>3792</v>
      </c>
      <c r="E2306" s="535">
        <v>2309</v>
      </c>
      <c r="F2306" s="537" t="str">
        <f>Dumpadas[[#This Row],[punto]] &amp; " "&amp;Dumpadas[[#This Row],[jornada]]&amp;" " &amp; Dumpadas[[#This Row],[N°Acop]] &amp; " " &amp; TEXT(Dumpadas[[#This Row],[fecha ]], "dd-mm-yyyy")</f>
        <v>NIVEL 974 M4 7S L30 AM 2309 12-06-2026</v>
      </c>
      <c r="G2306" s="535" t="s">
        <v>14</v>
      </c>
      <c r="H2306" s="538">
        <v>46185</v>
      </c>
      <c r="I2306" s="535">
        <v>3.2</v>
      </c>
      <c r="J2306" s="539">
        <v>2.1100000000000001E-2</v>
      </c>
      <c r="K2306" s="539">
        <f>+IF(Dumpadas[[#This Row],[ley]]&gt;0.03,0.03,Dumpadas[[#This Row],[ley]])</f>
        <v>2.1100000000000001E-2</v>
      </c>
      <c r="L2306" s="539"/>
      <c r="M2306" s="535">
        <v>29273</v>
      </c>
      <c r="N2306" s="535"/>
      <c r="O2306" s="539">
        <v>1.7000000000000001E-2</v>
      </c>
      <c r="P2306" s="540" t="str" cm="1">
        <f t="array" ref="P2306">INDEX(Rangos!$E$3:$E$16,MATCH(1,(Dumpadas[[#This Row],[ley]]&gt;=Rangos!$B$3:$B$16)*(Dumpadas[[#This Row],[ley]]&lt;=Rangos!$C$3:$C$16),0))</f>
        <v>I</v>
      </c>
      <c r="R2306" s="769"/>
      <c r="S2306" s="769" t="s">
        <v>3407</v>
      </c>
      <c r="T2306" s="369">
        <v>1</v>
      </c>
      <c r="U2306" s="369">
        <v>3.2</v>
      </c>
      <c r="V2306" s="10">
        <v>1.23E-2</v>
      </c>
      <c r="Y2306" s="769"/>
      <c r="Z2306" s="769" t="s">
        <v>3407</v>
      </c>
      <c r="AA2306" s="369">
        <v>1</v>
      </c>
      <c r="AB2306" s="369">
        <v>3.2</v>
      </c>
      <c r="AC2306" s="10">
        <v>1.23E-2</v>
      </c>
      <c r="AD2306" s="10">
        <v>1.23E-2</v>
      </c>
    </row>
    <row r="2307" spans="2:30">
      <c r="B2307" s="386"/>
      <c r="C2307" s="773" t="s">
        <v>3814</v>
      </c>
      <c r="D2307" s="773" t="s">
        <v>3792</v>
      </c>
      <c r="E2307" s="386">
        <v>2310</v>
      </c>
      <c r="F2307" s="410" t="str">
        <f>Dumpadas[[#This Row],[punto]] &amp; " "&amp;Dumpadas[[#This Row],[jornada]]&amp;" " &amp; Dumpadas[[#This Row],[N°Acop]] &amp; " " &amp; TEXT(Dumpadas[[#This Row],[fecha ]], "dd-mm-yyyy")</f>
        <v>NIVEL 974 M4 7S L30 AM 2310 12-06-2026</v>
      </c>
      <c r="G2307" s="386" t="s">
        <v>14</v>
      </c>
      <c r="H2307" s="387">
        <v>46185</v>
      </c>
      <c r="I2307" s="386">
        <v>3.2</v>
      </c>
      <c r="J2307" s="8">
        <v>1.7000000000000001E-2</v>
      </c>
      <c r="K2307" s="8">
        <f>+IF(Dumpadas[[#This Row],[ley]]&gt;0.03,0.03,Dumpadas[[#This Row],[ley]])</f>
        <v>1.7000000000000001E-2</v>
      </c>
      <c r="L2307" s="8"/>
      <c r="M2307" s="386">
        <v>29275</v>
      </c>
      <c r="N2307" s="386"/>
      <c r="O2307" s="539">
        <v>1.7000000000000001E-2</v>
      </c>
      <c r="P2307" s="388" t="str" cm="1">
        <f t="array" ref="P2307">INDEX(Rangos!$E$3:$E$16,MATCH(1,(Dumpadas[[#This Row],[ley]]&gt;=Rangos!$B$3:$B$16)*(Dumpadas[[#This Row],[ley]]&lt;=Rangos!$C$3:$C$16),0))</f>
        <v>F</v>
      </c>
      <c r="R2307" s="769"/>
      <c r="S2307" s="769" t="s">
        <v>3408</v>
      </c>
      <c r="T2307" s="369">
        <v>1</v>
      </c>
      <c r="U2307" s="369">
        <v>3.2</v>
      </c>
      <c r="V2307" s="10">
        <v>1.1900000000000001E-2</v>
      </c>
      <c r="Y2307" s="769"/>
      <c r="Z2307" s="769" t="s">
        <v>3408</v>
      </c>
      <c r="AA2307" s="369">
        <v>1</v>
      </c>
      <c r="AB2307" s="369">
        <v>3.2</v>
      </c>
      <c r="AC2307" s="10">
        <v>1.1900000000000001E-2</v>
      </c>
      <c r="AD2307" s="10">
        <v>1.1900000000000001E-2</v>
      </c>
    </row>
    <row r="2308" spans="2:30">
      <c r="B2308" s="386"/>
      <c r="C2308" s="773" t="s">
        <v>3814</v>
      </c>
      <c r="D2308" s="773" t="s">
        <v>3792</v>
      </c>
      <c r="E2308" s="386">
        <v>2311</v>
      </c>
      <c r="F2308" s="410" t="str">
        <f>Dumpadas[[#This Row],[punto]] &amp; " "&amp;Dumpadas[[#This Row],[jornada]]&amp;" " &amp; Dumpadas[[#This Row],[N°Acop]] &amp; " " &amp; TEXT(Dumpadas[[#This Row],[fecha ]], "dd-mm-yyyy")</f>
        <v>NIVEL 974 M4 7S L30 AM 2311 12-06-2026</v>
      </c>
      <c r="G2308" s="386" t="s">
        <v>14</v>
      </c>
      <c r="H2308" s="387">
        <v>46185</v>
      </c>
      <c r="I2308" s="386">
        <v>3.2</v>
      </c>
      <c r="J2308" s="8">
        <v>1.2500000000000001E-2</v>
      </c>
      <c r="K2308" s="8">
        <f>+IF(Dumpadas[[#This Row],[ley]]&gt;0.03,0.03,Dumpadas[[#This Row],[ley]])</f>
        <v>1.2500000000000001E-2</v>
      </c>
      <c r="L2308" s="8"/>
      <c r="M2308" s="386">
        <v>29275</v>
      </c>
      <c r="N2308" s="386"/>
      <c r="O2308" s="539">
        <v>1.7000000000000001E-2</v>
      </c>
      <c r="P2308" s="388" t="str" cm="1">
        <f t="array" ref="P2308">INDEX(Rangos!$E$3:$E$16,MATCH(1,(Dumpadas[[#This Row],[ley]]&gt;=Rangos!$B$3:$B$16)*(Dumpadas[[#This Row],[ley]]&lt;=Rangos!$C$3:$C$16),0))</f>
        <v>D</v>
      </c>
      <c r="R2308" s="769"/>
      <c r="S2308" s="769" t="s">
        <v>3409</v>
      </c>
      <c r="T2308" s="369">
        <v>1</v>
      </c>
      <c r="U2308" s="369">
        <v>3.2</v>
      </c>
      <c r="V2308" s="10">
        <v>1.41E-2</v>
      </c>
      <c r="Y2308" s="769"/>
      <c r="Z2308" s="769" t="s">
        <v>3409</v>
      </c>
      <c r="AA2308" s="369">
        <v>1</v>
      </c>
      <c r="AB2308" s="369">
        <v>3.2</v>
      </c>
      <c r="AC2308" s="10">
        <v>1.41E-2</v>
      </c>
      <c r="AD2308" s="10">
        <v>1.41E-2</v>
      </c>
    </row>
    <row r="2309" spans="2:30">
      <c r="B2309" s="386"/>
      <c r="C2309" s="773" t="s">
        <v>3814</v>
      </c>
      <c r="D2309" s="773" t="s">
        <v>3792</v>
      </c>
      <c r="E2309" s="386">
        <v>2312</v>
      </c>
      <c r="F2309" s="410" t="str">
        <f>Dumpadas[[#This Row],[punto]] &amp; " "&amp;Dumpadas[[#This Row],[jornada]]&amp;" " &amp; Dumpadas[[#This Row],[N°Acop]] &amp; " " &amp; TEXT(Dumpadas[[#This Row],[fecha ]], "dd-mm-yyyy")</f>
        <v>NIVEL 974 M4 7S L30 AM 2312 12-06-2026</v>
      </c>
      <c r="G2309" s="386" t="s">
        <v>14</v>
      </c>
      <c r="H2309" s="387">
        <v>46185</v>
      </c>
      <c r="I2309" s="386">
        <v>3.2</v>
      </c>
      <c r="J2309" s="8">
        <v>2.1100000000000001E-2</v>
      </c>
      <c r="K2309" s="8">
        <f>+IF(Dumpadas[[#This Row],[ley]]&gt;0.03,0.03,Dumpadas[[#This Row],[ley]])</f>
        <v>2.1100000000000001E-2</v>
      </c>
      <c r="L2309" s="8"/>
      <c r="M2309" s="386">
        <v>29275</v>
      </c>
      <c r="N2309" s="386"/>
      <c r="O2309" s="539">
        <v>1.7000000000000001E-2</v>
      </c>
      <c r="P2309" s="388" t="str" cm="1">
        <f t="array" ref="P2309">INDEX(Rangos!$E$3:$E$16,MATCH(1,(Dumpadas[[#This Row],[ley]]&gt;=Rangos!$B$3:$B$16)*(Dumpadas[[#This Row],[ley]]&lt;=Rangos!$C$3:$C$16),0))</f>
        <v>I</v>
      </c>
      <c r="R2309" s="769"/>
      <c r="S2309" s="769" t="s">
        <v>3410</v>
      </c>
      <c r="T2309" s="369">
        <v>1</v>
      </c>
      <c r="U2309" s="369">
        <v>3.2</v>
      </c>
      <c r="V2309" s="10">
        <v>1.2E-2</v>
      </c>
      <c r="Y2309" s="769"/>
      <c r="Z2309" s="769" t="s">
        <v>3410</v>
      </c>
      <c r="AA2309" s="369">
        <v>1</v>
      </c>
      <c r="AB2309" s="369">
        <v>3.2</v>
      </c>
      <c r="AC2309" s="10">
        <v>1.2E-2</v>
      </c>
      <c r="AD2309" s="10">
        <v>1.2E-2</v>
      </c>
    </row>
    <row r="2310" spans="2:30">
      <c r="B2310" s="386"/>
      <c r="C2310" s="773" t="s">
        <v>3814</v>
      </c>
      <c r="D2310" s="773" t="s">
        <v>3792</v>
      </c>
      <c r="E2310" s="386">
        <v>2313</v>
      </c>
      <c r="F2310" s="410" t="str">
        <f>Dumpadas[[#This Row],[punto]] &amp; " "&amp;Dumpadas[[#This Row],[jornada]]&amp;" " &amp; Dumpadas[[#This Row],[N°Acop]] &amp; " " &amp; TEXT(Dumpadas[[#This Row],[fecha ]], "dd-mm-yyyy")</f>
        <v>NIVEL 974 M4 7S L30 AM 2313 12-06-2026</v>
      </c>
      <c r="G2310" s="386" t="s">
        <v>14</v>
      </c>
      <c r="H2310" s="387">
        <v>46185</v>
      </c>
      <c r="I2310" s="386">
        <v>3.2</v>
      </c>
      <c r="J2310" s="8">
        <v>1.46E-2</v>
      </c>
      <c r="K2310" s="8">
        <f>+IF(Dumpadas[[#This Row],[ley]]&gt;0.03,0.03,Dumpadas[[#This Row],[ley]])</f>
        <v>1.46E-2</v>
      </c>
      <c r="L2310" s="8"/>
      <c r="M2310" s="386">
        <v>29275</v>
      </c>
      <c r="N2310" s="386"/>
      <c r="O2310" s="539">
        <v>1.7000000000000001E-2</v>
      </c>
      <c r="P2310" s="388" t="str" cm="1">
        <f t="array" ref="P2310">INDEX(Rangos!$E$3:$E$16,MATCH(1,(Dumpadas[[#This Row],[ley]]&gt;=Rangos!$B$3:$B$16)*(Dumpadas[[#This Row],[ley]]&lt;=Rangos!$C$3:$C$16),0))</f>
        <v>E</v>
      </c>
      <c r="R2310" s="769"/>
      <c r="S2310" s="769" t="s">
        <v>3411</v>
      </c>
      <c r="T2310" s="369">
        <v>1</v>
      </c>
      <c r="U2310" s="369">
        <v>3.2</v>
      </c>
      <c r="V2310" s="10">
        <v>8.2000000000000007E-3</v>
      </c>
      <c r="Y2310" s="769"/>
      <c r="Z2310" s="769" t="s">
        <v>3411</v>
      </c>
      <c r="AA2310" s="369">
        <v>1</v>
      </c>
      <c r="AB2310" s="369">
        <v>3.2</v>
      </c>
      <c r="AC2310" s="10">
        <v>8.2000000000000007E-3</v>
      </c>
      <c r="AD2310" s="10">
        <v>8.2000000000000007E-3</v>
      </c>
    </row>
    <row r="2311" spans="2:30">
      <c r="B2311" s="386"/>
      <c r="C2311" s="773" t="s">
        <v>3814</v>
      </c>
      <c r="D2311" s="773" t="s">
        <v>3792</v>
      </c>
      <c r="E2311" s="386">
        <v>2314</v>
      </c>
      <c r="F2311" s="410" t="str">
        <f>Dumpadas[[#This Row],[punto]] &amp; " "&amp;Dumpadas[[#This Row],[jornada]]&amp;" " &amp; Dumpadas[[#This Row],[N°Acop]] &amp; " " &amp; TEXT(Dumpadas[[#This Row],[fecha ]], "dd-mm-yyyy")</f>
        <v>NIVEL 974 M4 7S L30 AM 2314 12-06-2026</v>
      </c>
      <c r="G2311" s="386" t="s">
        <v>14</v>
      </c>
      <c r="H2311" s="387">
        <v>46185</v>
      </c>
      <c r="I2311" s="386">
        <v>3.2</v>
      </c>
      <c r="J2311" s="8">
        <v>1.9300000000000001E-2</v>
      </c>
      <c r="K2311" s="8">
        <f>+IF(Dumpadas[[#This Row],[ley]]&gt;0.03,0.03,Dumpadas[[#This Row],[ley]])</f>
        <v>1.9300000000000001E-2</v>
      </c>
      <c r="L2311" s="8"/>
      <c r="M2311" s="386">
        <v>29275</v>
      </c>
      <c r="N2311" s="386"/>
      <c r="O2311" s="539">
        <v>1.7000000000000001E-2</v>
      </c>
      <c r="P2311" s="388" t="str" cm="1">
        <f t="array" ref="P2311">INDEX(Rangos!$E$3:$E$16,MATCH(1,(Dumpadas[[#This Row],[ley]]&gt;=Rangos!$B$3:$B$16)*(Dumpadas[[#This Row],[ley]]&lt;=Rangos!$C$3:$C$16),0))</f>
        <v>H</v>
      </c>
      <c r="R2311" s="769"/>
      <c r="S2311" s="769" t="s">
        <v>3412</v>
      </c>
      <c r="T2311" s="369">
        <v>1</v>
      </c>
      <c r="U2311" s="369">
        <v>3.2</v>
      </c>
      <c r="V2311" s="10">
        <v>0.02</v>
      </c>
      <c r="Y2311" s="769"/>
      <c r="Z2311" s="769" t="s">
        <v>3412</v>
      </c>
      <c r="AA2311" s="369">
        <v>1</v>
      </c>
      <c r="AB2311" s="369">
        <v>3.2</v>
      </c>
      <c r="AC2311" s="10">
        <v>0.02</v>
      </c>
      <c r="AD2311" s="10">
        <v>0.02</v>
      </c>
    </row>
    <row r="2312" spans="2:30">
      <c r="B2312" s="386"/>
      <c r="C2312" s="773" t="s">
        <v>3814</v>
      </c>
      <c r="D2312" s="773" t="s">
        <v>3792</v>
      </c>
      <c r="E2312" s="386">
        <v>2315</v>
      </c>
      <c r="F2312" s="410" t="str">
        <f>Dumpadas[[#This Row],[punto]] &amp; " "&amp;Dumpadas[[#This Row],[jornada]]&amp;" " &amp; Dumpadas[[#This Row],[N°Acop]] &amp; " " &amp; TEXT(Dumpadas[[#This Row],[fecha ]], "dd-mm-yyyy")</f>
        <v>NIVEL 974 M4 7S L30 AM 2315 12-06-2026</v>
      </c>
      <c r="G2312" s="386" t="s">
        <v>14</v>
      </c>
      <c r="H2312" s="387">
        <v>46185</v>
      </c>
      <c r="I2312" s="386">
        <v>3.2</v>
      </c>
      <c r="J2312" s="8">
        <v>1.8100000000000002E-2</v>
      </c>
      <c r="K2312" s="8">
        <f>+IF(Dumpadas[[#This Row],[ley]]&gt;0.03,0.03,Dumpadas[[#This Row],[ley]])</f>
        <v>1.8100000000000002E-2</v>
      </c>
      <c r="L2312" s="8"/>
      <c r="M2312" s="386">
        <v>29275</v>
      </c>
      <c r="N2312" s="386"/>
      <c r="O2312" s="539">
        <v>1.7000000000000001E-2</v>
      </c>
      <c r="P2312" s="388" t="str" cm="1">
        <f t="array" ref="P2312">INDEX(Rangos!$E$3:$E$16,MATCH(1,(Dumpadas[[#This Row],[ley]]&gt;=Rangos!$B$3:$B$16)*(Dumpadas[[#This Row],[ley]]&lt;=Rangos!$C$3:$C$16),0))</f>
        <v>G</v>
      </c>
      <c r="R2312" s="769"/>
      <c r="S2312" s="769" t="s">
        <v>3413</v>
      </c>
      <c r="T2312" s="369">
        <v>1</v>
      </c>
      <c r="U2312" s="369">
        <v>3.2</v>
      </c>
      <c r="V2312" s="10">
        <v>9.7999999999999997E-3</v>
      </c>
      <c r="Y2312" s="769"/>
      <c r="Z2312" s="769" t="s">
        <v>3413</v>
      </c>
      <c r="AA2312" s="369">
        <v>1</v>
      </c>
      <c r="AB2312" s="369">
        <v>3.2</v>
      </c>
      <c r="AC2312" s="10">
        <v>9.7999999999999997E-3</v>
      </c>
      <c r="AD2312" s="10">
        <v>9.7999999999999997E-3</v>
      </c>
    </row>
    <row r="2313" spans="2:30">
      <c r="B2313" s="386"/>
      <c r="C2313" s="773" t="s">
        <v>3814</v>
      </c>
      <c r="D2313" s="773" t="s">
        <v>3792</v>
      </c>
      <c r="E2313" s="386">
        <v>2316</v>
      </c>
      <c r="F2313" s="410" t="str">
        <f>Dumpadas[[#This Row],[punto]] &amp; " "&amp;Dumpadas[[#This Row],[jornada]]&amp;" " &amp; Dumpadas[[#This Row],[N°Acop]] &amp; " " &amp; TEXT(Dumpadas[[#This Row],[fecha ]], "dd-mm-yyyy")</f>
        <v>NIVEL 974 M4 7S L30 AM 2316 12-06-2026</v>
      </c>
      <c r="G2313" s="386" t="s">
        <v>14</v>
      </c>
      <c r="H2313" s="387">
        <v>46185</v>
      </c>
      <c r="I2313" s="386">
        <v>3.2</v>
      </c>
      <c r="J2313" s="8">
        <v>2.01E-2</v>
      </c>
      <c r="K2313" s="8">
        <f>+IF(Dumpadas[[#This Row],[ley]]&gt;0.03,0.03,Dumpadas[[#This Row],[ley]])</f>
        <v>2.01E-2</v>
      </c>
      <c r="L2313" s="8"/>
      <c r="M2313" s="386">
        <v>29275</v>
      </c>
      <c r="N2313" s="386"/>
      <c r="O2313" s="539">
        <v>1.7000000000000001E-2</v>
      </c>
      <c r="P2313" s="388" t="str" cm="1">
        <f t="array" ref="P2313">INDEX(Rangos!$E$3:$E$16,MATCH(1,(Dumpadas[[#This Row],[ley]]&gt;=Rangos!$B$3:$B$16)*(Dumpadas[[#This Row],[ley]]&lt;=Rangos!$C$3:$C$16),0))</f>
        <v>H</v>
      </c>
      <c r="R2313" s="769"/>
      <c r="S2313" s="769" t="s">
        <v>3414</v>
      </c>
      <c r="T2313" s="369">
        <v>1</v>
      </c>
      <c r="U2313" s="369">
        <v>3.2</v>
      </c>
      <c r="V2313" s="10">
        <v>1.95E-2</v>
      </c>
      <c r="Y2313" s="769"/>
      <c r="Z2313" s="769" t="s">
        <v>3414</v>
      </c>
      <c r="AA2313" s="369">
        <v>1</v>
      </c>
      <c r="AB2313" s="369">
        <v>3.2</v>
      </c>
      <c r="AC2313" s="10">
        <v>1.95E-2</v>
      </c>
      <c r="AD2313" s="10">
        <v>1.95E-2</v>
      </c>
    </row>
    <row r="2314" spans="2:30">
      <c r="B2314" s="386"/>
      <c r="C2314" s="773" t="s">
        <v>3814</v>
      </c>
      <c r="D2314" s="773" t="s">
        <v>3792</v>
      </c>
      <c r="E2314" s="386">
        <v>2317</v>
      </c>
      <c r="F2314" s="410" t="str">
        <f>Dumpadas[[#This Row],[punto]] &amp; " "&amp;Dumpadas[[#This Row],[jornada]]&amp;" " &amp; Dumpadas[[#This Row],[N°Acop]] &amp; " " &amp; TEXT(Dumpadas[[#This Row],[fecha ]], "dd-mm-yyyy")</f>
        <v>NIVEL 974 M4 7S L30 AM 2317 12-06-2026</v>
      </c>
      <c r="G2314" s="386" t="s">
        <v>14</v>
      </c>
      <c r="H2314" s="387">
        <v>46185</v>
      </c>
      <c r="I2314" s="386">
        <v>3.2</v>
      </c>
      <c r="J2314" s="8">
        <v>1.4500000000000001E-2</v>
      </c>
      <c r="K2314" s="8">
        <f>+IF(Dumpadas[[#This Row],[ley]]&gt;0.03,0.03,Dumpadas[[#This Row],[ley]])</f>
        <v>1.4500000000000001E-2</v>
      </c>
      <c r="L2314" s="8"/>
      <c r="M2314" s="386">
        <v>29275</v>
      </c>
      <c r="N2314" s="386"/>
      <c r="O2314" s="539">
        <v>1.7000000000000001E-2</v>
      </c>
      <c r="P2314" s="388" t="str" cm="1">
        <f t="array" ref="P2314">INDEX(Rangos!$E$3:$E$16,MATCH(1,(Dumpadas[[#This Row],[ley]]&gt;=Rangos!$B$3:$B$16)*(Dumpadas[[#This Row],[ley]]&lt;=Rangos!$C$3:$C$16),0))</f>
        <v>E</v>
      </c>
      <c r="R2314" s="769"/>
      <c r="S2314" s="769" t="s">
        <v>3415</v>
      </c>
      <c r="T2314" s="369">
        <v>1</v>
      </c>
      <c r="U2314" s="369">
        <v>3.2</v>
      </c>
      <c r="V2314" s="10">
        <v>2.23E-2</v>
      </c>
      <c r="Y2314" s="769"/>
      <c r="Z2314" s="769" t="s">
        <v>3415</v>
      </c>
      <c r="AA2314" s="369">
        <v>1</v>
      </c>
      <c r="AB2314" s="369">
        <v>3.2</v>
      </c>
      <c r="AC2314" s="10">
        <v>2.23E-2</v>
      </c>
      <c r="AD2314" s="10">
        <v>2.23E-2</v>
      </c>
    </row>
    <row r="2315" spans="2:30">
      <c r="B2315" s="386"/>
      <c r="C2315" s="773" t="s">
        <v>3814</v>
      </c>
      <c r="D2315" s="773" t="s">
        <v>3792</v>
      </c>
      <c r="E2315" s="386">
        <v>2318</v>
      </c>
      <c r="F2315" s="410" t="str">
        <f>Dumpadas[[#This Row],[punto]] &amp; " "&amp;Dumpadas[[#This Row],[jornada]]&amp;" " &amp; Dumpadas[[#This Row],[N°Acop]] &amp; " " &amp; TEXT(Dumpadas[[#This Row],[fecha ]], "dd-mm-yyyy")</f>
        <v>NIVEL 974 M4 7S L30 AM 2318 12-06-2026</v>
      </c>
      <c r="G2315" s="386" t="s">
        <v>14</v>
      </c>
      <c r="H2315" s="387">
        <v>46185</v>
      </c>
      <c r="I2315" s="386">
        <v>3.2</v>
      </c>
      <c r="J2315" s="8">
        <v>1.55E-2</v>
      </c>
      <c r="K2315" s="8">
        <f>+IF(Dumpadas[[#This Row],[ley]]&gt;0.03,0.03,Dumpadas[[#This Row],[ley]])</f>
        <v>1.55E-2</v>
      </c>
      <c r="L2315" s="8"/>
      <c r="M2315" s="386">
        <v>29275</v>
      </c>
      <c r="N2315" s="386"/>
      <c r="O2315" s="539">
        <v>1.7000000000000001E-2</v>
      </c>
      <c r="P2315" s="388" t="str" cm="1">
        <f t="array" ref="P2315">INDEX(Rangos!$E$3:$E$16,MATCH(1,(Dumpadas[[#This Row],[ley]]&gt;=Rangos!$B$3:$B$16)*(Dumpadas[[#This Row],[ley]]&lt;=Rangos!$C$3:$C$16),0))</f>
        <v>F</v>
      </c>
      <c r="R2315" s="769"/>
      <c r="S2315" s="769" t="s">
        <v>3416</v>
      </c>
      <c r="T2315" s="369">
        <v>1</v>
      </c>
      <c r="U2315" s="369">
        <v>3.2</v>
      </c>
      <c r="V2315" s="10">
        <v>1.23E-2</v>
      </c>
      <c r="Y2315" s="769"/>
      <c r="Z2315" s="769" t="s">
        <v>3416</v>
      </c>
      <c r="AA2315" s="369">
        <v>1</v>
      </c>
      <c r="AB2315" s="369">
        <v>3.2</v>
      </c>
      <c r="AC2315" s="10">
        <v>1.23E-2</v>
      </c>
      <c r="AD2315" s="10">
        <v>1.23E-2</v>
      </c>
    </row>
    <row r="2316" spans="2:30">
      <c r="B2316" s="535"/>
      <c r="C2316" s="535" t="s">
        <v>3814</v>
      </c>
      <c r="D2316" s="535" t="s">
        <v>3792</v>
      </c>
      <c r="E2316" s="535">
        <v>2319</v>
      </c>
      <c r="F2316" s="537" t="str">
        <f>Dumpadas[[#This Row],[punto]] &amp; " "&amp;Dumpadas[[#This Row],[jornada]]&amp;" " &amp; Dumpadas[[#This Row],[N°Acop]] &amp; " " &amp; TEXT(Dumpadas[[#This Row],[fecha ]], "dd-mm-yyyy")</f>
        <v>NIVEL 974 M4 7S L30 AM 2319 12-06-2026</v>
      </c>
      <c r="G2316" s="535" t="s">
        <v>14</v>
      </c>
      <c r="H2316" s="538">
        <v>46185</v>
      </c>
      <c r="I2316" s="535">
        <v>3.2</v>
      </c>
      <c r="J2316" s="539">
        <v>1.2800000000000001E-2</v>
      </c>
      <c r="K2316" s="539">
        <f>+IF(Dumpadas[[#This Row],[ley]]&gt;0.03,0.03,Dumpadas[[#This Row],[ley]])</f>
        <v>1.2800000000000001E-2</v>
      </c>
      <c r="L2316" s="539"/>
      <c r="M2316" s="535">
        <v>29279</v>
      </c>
      <c r="N2316" s="535"/>
      <c r="O2316" s="539">
        <v>1.4999999999999999E-2</v>
      </c>
      <c r="P2316" s="540" t="str" cm="1">
        <f t="array" ref="P2316">INDEX(Rangos!$E$3:$E$16,MATCH(1,(Dumpadas[[#This Row],[ley]]&gt;=Rangos!$B$3:$B$16)*(Dumpadas[[#This Row],[ley]]&lt;=Rangos!$C$3:$C$16),0))</f>
        <v>D</v>
      </c>
      <c r="R2316" s="769"/>
      <c r="S2316" s="769" t="s">
        <v>3417</v>
      </c>
      <c r="T2316" s="369">
        <v>1</v>
      </c>
      <c r="U2316" s="369">
        <v>3.2</v>
      </c>
      <c r="V2316" s="10">
        <v>1.52E-2</v>
      </c>
      <c r="Y2316" s="769"/>
      <c r="Z2316" s="769" t="s">
        <v>3417</v>
      </c>
      <c r="AA2316" s="369">
        <v>1</v>
      </c>
      <c r="AB2316" s="369">
        <v>3.2</v>
      </c>
      <c r="AC2316" s="10">
        <v>1.52E-2</v>
      </c>
      <c r="AD2316" s="10">
        <v>1.52E-2</v>
      </c>
    </row>
    <row r="2317" spans="2:30">
      <c r="B2317" s="535"/>
      <c r="C2317" s="535" t="s">
        <v>3814</v>
      </c>
      <c r="D2317" s="535" t="s">
        <v>3792</v>
      </c>
      <c r="E2317" s="535">
        <v>2320</v>
      </c>
      <c r="F2317" s="537" t="str">
        <f>Dumpadas[[#This Row],[punto]] &amp; " "&amp;Dumpadas[[#This Row],[jornada]]&amp;" " &amp; Dumpadas[[#This Row],[N°Acop]] &amp; " " &amp; TEXT(Dumpadas[[#This Row],[fecha ]], "dd-mm-yyyy")</f>
        <v>NIVEL 974 M4 7S L30 AM 2320 12-06-2026</v>
      </c>
      <c r="G2317" s="535" t="s">
        <v>14</v>
      </c>
      <c r="H2317" s="538">
        <v>46185</v>
      </c>
      <c r="I2317" s="535">
        <v>3.2</v>
      </c>
      <c r="J2317" s="539">
        <v>1.4200000000000001E-2</v>
      </c>
      <c r="K2317" s="539">
        <f>+IF(Dumpadas[[#This Row],[ley]]&gt;0.03,0.03,Dumpadas[[#This Row],[ley]])</f>
        <v>1.4200000000000001E-2</v>
      </c>
      <c r="L2317" s="539"/>
      <c r="M2317" s="535">
        <v>29279</v>
      </c>
      <c r="N2317" s="535"/>
      <c r="O2317" s="539">
        <v>1.4999999999999999E-2</v>
      </c>
      <c r="P2317" s="540" t="str" cm="1">
        <f t="array" ref="P2317">INDEX(Rangos!$E$3:$E$16,MATCH(1,(Dumpadas[[#This Row],[ley]]&gt;=Rangos!$B$3:$B$16)*(Dumpadas[[#This Row],[ley]]&lt;=Rangos!$C$3:$C$16),0))</f>
        <v>E</v>
      </c>
      <c r="R2317" s="769"/>
      <c r="S2317" s="769" t="s">
        <v>3418</v>
      </c>
      <c r="T2317" s="369">
        <v>1</v>
      </c>
      <c r="U2317" s="369">
        <v>3.2</v>
      </c>
      <c r="V2317" s="10">
        <v>1.37E-2</v>
      </c>
      <c r="Y2317" s="769"/>
      <c r="Z2317" s="769" t="s">
        <v>3418</v>
      </c>
      <c r="AA2317" s="369">
        <v>1</v>
      </c>
      <c r="AB2317" s="369">
        <v>3.2</v>
      </c>
      <c r="AC2317" s="10">
        <v>1.37E-2</v>
      </c>
      <c r="AD2317" s="10">
        <v>1.37E-2</v>
      </c>
    </row>
    <row r="2318" spans="2:30">
      <c r="B2318" s="723"/>
      <c r="C2318" s="773" t="s">
        <v>3814</v>
      </c>
      <c r="D2318" s="773" t="s">
        <v>3792</v>
      </c>
      <c r="E2318" s="386">
        <v>2321</v>
      </c>
      <c r="F2318" s="410" t="str">
        <f>Dumpadas[[#This Row],[punto]] &amp; " "&amp;Dumpadas[[#This Row],[jornada]]&amp;" " &amp; Dumpadas[[#This Row],[N°Acop]] &amp; " " &amp; TEXT(Dumpadas[[#This Row],[fecha ]], "dd-mm-yyyy")</f>
        <v>NIVEL 974 M4 7S L30 AM 2321 13-06-2026</v>
      </c>
      <c r="G2318" s="723" t="s">
        <v>14</v>
      </c>
      <c r="H2318" s="5">
        <v>46186</v>
      </c>
      <c r="I2318" s="723">
        <v>3.2</v>
      </c>
      <c r="J2318" s="8">
        <v>1.21E-2</v>
      </c>
      <c r="K2318" s="8">
        <f>+IF(Dumpadas[[#This Row],[ley]]&gt;0.03,0.03,Dumpadas[[#This Row],[ley]])</f>
        <v>1.21E-2</v>
      </c>
      <c r="L2318" s="427"/>
      <c r="M2318" s="386">
        <v>29279</v>
      </c>
      <c r="N2318" s="386"/>
      <c r="O2318" s="7">
        <v>1.4999999999999999E-2</v>
      </c>
      <c r="P2318" s="10" t="str" cm="1">
        <f t="array" ref="P2318">INDEX(Rangos!$E$3:$E$16,MATCH(1,(Dumpadas[[#This Row],[ley]]&gt;=Rangos!$B$3:$B$16)*(Dumpadas[[#This Row],[ley]]&lt;=Rangos!$C$3:$C$16),0))</f>
        <v>D</v>
      </c>
      <c r="R2318" s="769"/>
      <c r="S2318" s="769" t="s">
        <v>3419</v>
      </c>
      <c r="T2318" s="369">
        <v>1</v>
      </c>
      <c r="U2318" s="369">
        <v>3.2</v>
      </c>
      <c r="V2318" s="10">
        <v>1.9400000000000001E-2</v>
      </c>
      <c r="Y2318" s="769"/>
      <c r="Z2318" s="769" t="s">
        <v>3419</v>
      </c>
      <c r="AA2318" s="369">
        <v>1</v>
      </c>
      <c r="AB2318" s="369">
        <v>3.2</v>
      </c>
      <c r="AC2318" s="10">
        <v>1.9400000000000001E-2</v>
      </c>
      <c r="AD2318" s="10">
        <v>1.9400000000000001E-2</v>
      </c>
    </row>
    <row r="2319" spans="2:30">
      <c r="B2319" s="723"/>
      <c r="C2319" s="773" t="s">
        <v>3814</v>
      </c>
      <c r="D2319" s="773" t="s">
        <v>3792</v>
      </c>
      <c r="E2319" s="386">
        <v>2322</v>
      </c>
      <c r="F2319" s="410" t="str">
        <f>Dumpadas[[#This Row],[punto]] &amp; " "&amp;Dumpadas[[#This Row],[jornada]]&amp;" " &amp; Dumpadas[[#This Row],[N°Acop]] &amp; " " &amp; TEXT(Dumpadas[[#This Row],[fecha ]], "dd-mm-yyyy")</f>
        <v>NIVEL 974 M4 7S L30 AM 2322 13-06-2026</v>
      </c>
      <c r="G2319" s="723" t="s">
        <v>14</v>
      </c>
      <c r="H2319" s="5">
        <v>46186</v>
      </c>
      <c r="I2319" s="723">
        <v>3.2</v>
      </c>
      <c r="J2319" s="8">
        <v>1.5699999999999999E-2</v>
      </c>
      <c r="K2319" s="8">
        <f>+IF(Dumpadas[[#This Row],[ley]]&gt;0.03,0.03,Dumpadas[[#This Row],[ley]])</f>
        <v>1.5699999999999999E-2</v>
      </c>
      <c r="L2319" s="427"/>
      <c r="M2319" s="386">
        <v>29279</v>
      </c>
      <c r="N2319" s="386"/>
      <c r="O2319" s="7">
        <v>1.4999999999999999E-2</v>
      </c>
      <c r="P2319" s="10" t="str" cm="1">
        <f t="array" ref="P2319">INDEX(Rangos!$E$3:$E$16,MATCH(1,(Dumpadas[[#This Row],[ley]]&gt;=Rangos!$B$3:$B$16)*(Dumpadas[[#This Row],[ley]]&lt;=Rangos!$C$3:$C$16),0))</f>
        <v>F</v>
      </c>
      <c r="R2319" s="769"/>
      <c r="S2319" s="769" t="s">
        <v>3420</v>
      </c>
      <c r="T2319" s="369">
        <v>1</v>
      </c>
      <c r="U2319" s="369">
        <v>3.2</v>
      </c>
      <c r="V2319" s="10">
        <v>1.9099999999999999E-2</v>
      </c>
      <c r="Y2319" s="769"/>
      <c r="Z2319" s="769" t="s">
        <v>3420</v>
      </c>
      <c r="AA2319" s="369">
        <v>1</v>
      </c>
      <c r="AB2319" s="369">
        <v>3.2</v>
      </c>
      <c r="AC2319" s="10">
        <v>1.9099999999999999E-2</v>
      </c>
      <c r="AD2319" s="10">
        <v>1.9099999999999999E-2</v>
      </c>
    </row>
    <row r="2320" spans="2:30">
      <c r="B2320" s="723"/>
      <c r="C2320" s="773" t="s">
        <v>3814</v>
      </c>
      <c r="D2320" s="773" t="s">
        <v>3792</v>
      </c>
      <c r="E2320" s="386">
        <v>2323</v>
      </c>
      <c r="F2320" s="410" t="str">
        <f>Dumpadas[[#This Row],[punto]] &amp; " "&amp;Dumpadas[[#This Row],[jornada]]&amp;" " &amp; Dumpadas[[#This Row],[N°Acop]] &amp; " " &amp; TEXT(Dumpadas[[#This Row],[fecha ]], "dd-mm-yyyy")</f>
        <v>NIVEL 974 M4 7S L30 AM 2323 13-06-2026</v>
      </c>
      <c r="G2320" s="723" t="s">
        <v>14</v>
      </c>
      <c r="H2320" s="5">
        <v>46186</v>
      </c>
      <c r="I2320" s="723">
        <v>3.2</v>
      </c>
      <c r="J2320" s="8">
        <v>1.09E-2</v>
      </c>
      <c r="K2320" s="8">
        <f>+IF(Dumpadas[[#This Row],[ley]]&gt;0.03,0.03,Dumpadas[[#This Row],[ley]])</f>
        <v>1.09E-2</v>
      </c>
      <c r="L2320" s="427"/>
      <c r="M2320" s="386">
        <v>29279</v>
      </c>
      <c r="N2320" s="386"/>
      <c r="O2320" s="7">
        <v>1.4999999999999999E-2</v>
      </c>
      <c r="P2320" s="10" t="str" cm="1">
        <f t="array" ref="P2320">INDEX(Rangos!$E$3:$E$16,MATCH(1,(Dumpadas[[#This Row],[ley]]&gt;=Rangos!$B$3:$B$16)*(Dumpadas[[#This Row],[ley]]&lt;=Rangos!$C$3:$C$16),0))</f>
        <v>C</v>
      </c>
      <c r="R2320" s="769"/>
      <c r="S2320" s="769" t="s">
        <v>3421</v>
      </c>
      <c r="T2320" s="369">
        <v>1</v>
      </c>
      <c r="U2320" s="369">
        <v>3.2</v>
      </c>
      <c r="V2320" s="10">
        <v>8.2000000000000007E-3</v>
      </c>
      <c r="Y2320" s="769"/>
      <c r="Z2320" s="769" t="s">
        <v>3421</v>
      </c>
      <c r="AA2320" s="369">
        <v>1</v>
      </c>
      <c r="AB2320" s="369">
        <v>3.2</v>
      </c>
      <c r="AC2320" s="10">
        <v>8.2000000000000007E-3</v>
      </c>
      <c r="AD2320" s="10">
        <v>8.2000000000000007E-3</v>
      </c>
    </row>
    <row r="2321" spans="2:30">
      <c r="B2321" s="723"/>
      <c r="C2321" s="773" t="s">
        <v>3814</v>
      </c>
      <c r="D2321" s="773" t="s">
        <v>3792</v>
      </c>
      <c r="E2321" s="386">
        <v>2324</v>
      </c>
      <c r="F2321" s="410" t="str">
        <f>Dumpadas[[#This Row],[punto]] &amp; " "&amp;Dumpadas[[#This Row],[jornada]]&amp;" " &amp; Dumpadas[[#This Row],[N°Acop]] &amp; " " &amp; TEXT(Dumpadas[[#This Row],[fecha ]], "dd-mm-yyyy")</f>
        <v>NIVEL 974 M4 7S L30 AM 2324 13-06-2026</v>
      </c>
      <c r="G2321" s="723" t="s">
        <v>14</v>
      </c>
      <c r="H2321" s="5">
        <v>46186</v>
      </c>
      <c r="I2321" s="723">
        <v>3.2</v>
      </c>
      <c r="J2321" s="8">
        <v>1.7899999999999999E-2</v>
      </c>
      <c r="K2321" s="8">
        <f>+IF(Dumpadas[[#This Row],[ley]]&gt;0.03,0.03,Dumpadas[[#This Row],[ley]])</f>
        <v>1.7899999999999999E-2</v>
      </c>
      <c r="L2321" s="427"/>
      <c r="M2321" s="386">
        <v>29279</v>
      </c>
      <c r="N2321" s="386"/>
      <c r="O2321" s="7">
        <v>1.4999999999999999E-2</v>
      </c>
      <c r="P2321" s="10" t="str" cm="1">
        <f t="array" ref="P2321">INDEX(Rangos!$E$3:$E$16,MATCH(1,(Dumpadas[[#This Row],[ley]]&gt;=Rangos!$B$3:$B$16)*(Dumpadas[[#This Row],[ley]]&lt;=Rangos!$C$3:$C$16),0))</f>
        <v>G</v>
      </c>
      <c r="R2321" s="769"/>
      <c r="S2321" s="769" t="s">
        <v>3426</v>
      </c>
      <c r="T2321" s="369">
        <v>1</v>
      </c>
      <c r="U2321" s="369">
        <v>3.2</v>
      </c>
      <c r="V2321" s="10">
        <v>1.34E-2</v>
      </c>
      <c r="Y2321" s="769"/>
      <c r="Z2321" s="769" t="s">
        <v>3426</v>
      </c>
      <c r="AA2321" s="369">
        <v>1</v>
      </c>
      <c r="AB2321" s="369">
        <v>3.2</v>
      </c>
      <c r="AC2321" s="10">
        <v>1.34E-2</v>
      </c>
      <c r="AD2321" s="10">
        <v>1.34E-2</v>
      </c>
    </row>
    <row r="2322" spans="2:30">
      <c r="B2322" s="723"/>
      <c r="C2322" s="773" t="s">
        <v>3814</v>
      </c>
      <c r="D2322" s="773" t="s">
        <v>3792</v>
      </c>
      <c r="E2322" s="386">
        <v>2325</v>
      </c>
      <c r="F2322" s="410" t="str">
        <f>Dumpadas[[#This Row],[punto]] &amp; " "&amp;Dumpadas[[#This Row],[jornada]]&amp;" " &amp; Dumpadas[[#This Row],[N°Acop]] &amp; " " &amp; TEXT(Dumpadas[[#This Row],[fecha ]], "dd-mm-yyyy")</f>
        <v>NIVEL 974 M4 7S L30 AM 2325 13-06-2026</v>
      </c>
      <c r="G2322" s="723" t="s">
        <v>14</v>
      </c>
      <c r="H2322" s="5">
        <v>46186</v>
      </c>
      <c r="I2322" s="723">
        <v>3.2</v>
      </c>
      <c r="J2322" s="8">
        <v>1.7500000000000002E-2</v>
      </c>
      <c r="K2322" s="8">
        <f>+IF(Dumpadas[[#This Row],[ley]]&gt;0.03,0.03,Dumpadas[[#This Row],[ley]])</f>
        <v>1.7500000000000002E-2</v>
      </c>
      <c r="L2322" s="427"/>
      <c r="M2322" s="386">
        <v>29279</v>
      </c>
      <c r="N2322" s="386"/>
      <c r="O2322" s="7">
        <v>1.4999999999999999E-2</v>
      </c>
      <c r="P2322" s="10" t="str" cm="1">
        <f t="array" ref="P2322">INDEX(Rangos!$E$3:$E$16,MATCH(1,(Dumpadas[[#This Row],[ley]]&gt;=Rangos!$B$3:$B$16)*(Dumpadas[[#This Row],[ley]]&lt;=Rangos!$C$3:$C$16),0))</f>
        <v>G</v>
      </c>
      <c r="R2322" s="769"/>
      <c r="S2322" s="769" t="s">
        <v>3427</v>
      </c>
      <c r="T2322" s="369">
        <v>1</v>
      </c>
      <c r="U2322" s="369">
        <v>3.2</v>
      </c>
      <c r="V2322" s="10">
        <v>1.7100000000000001E-2</v>
      </c>
      <c r="Y2322" s="769"/>
      <c r="Z2322" s="769" t="s">
        <v>3427</v>
      </c>
      <c r="AA2322" s="369">
        <v>1</v>
      </c>
      <c r="AB2322" s="369">
        <v>3.2</v>
      </c>
      <c r="AC2322" s="10">
        <v>1.7100000000000001E-2</v>
      </c>
      <c r="AD2322" s="10">
        <v>1.7100000000000001E-2</v>
      </c>
    </row>
    <row r="2323" spans="2:30">
      <c r="B2323" s="723"/>
      <c r="C2323" s="773" t="s">
        <v>3814</v>
      </c>
      <c r="D2323" s="773" t="s">
        <v>3792</v>
      </c>
      <c r="E2323" s="386">
        <v>2326</v>
      </c>
      <c r="F2323" s="410" t="str">
        <f>Dumpadas[[#This Row],[punto]] &amp; " "&amp;Dumpadas[[#This Row],[jornada]]&amp;" " &amp; Dumpadas[[#This Row],[N°Acop]] &amp; " " &amp; TEXT(Dumpadas[[#This Row],[fecha ]], "dd-mm-yyyy")</f>
        <v>NIVEL 974 M4 7S L30 AM 2326 13-06-2026</v>
      </c>
      <c r="G2323" s="723" t="s">
        <v>14</v>
      </c>
      <c r="H2323" s="5">
        <v>46186</v>
      </c>
      <c r="I2323" s="723">
        <v>3.2</v>
      </c>
      <c r="J2323" s="8">
        <v>1.66E-2</v>
      </c>
      <c r="K2323" s="8">
        <f>+IF(Dumpadas[[#This Row],[ley]]&gt;0.03,0.03,Dumpadas[[#This Row],[ley]])</f>
        <v>1.66E-2</v>
      </c>
      <c r="L2323" s="427"/>
      <c r="M2323" s="386">
        <v>29279</v>
      </c>
      <c r="N2323" s="386"/>
      <c r="O2323" s="7">
        <v>1.4999999999999999E-2</v>
      </c>
      <c r="P2323" s="10" t="str" cm="1">
        <f t="array" ref="P2323">INDEX(Rangos!$E$3:$E$16,MATCH(1,(Dumpadas[[#This Row],[ley]]&gt;=Rangos!$B$3:$B$16)*(Dumpadas[[#This Row],[ley]]&lt;=Rangos!$C$3:$C$16),0))</f>
        <v>F</v>
      </c>
      <c r="R2323" s="769"/>
      <c r="S2323" s="769" t="s">
        <v>3428</v>
      </c>
      <c r="T2323" s="369">
        <v>1</v>
      </c>
      <c r="U2323" s="369">
        <v>3.2</v>
      </c>
      <c r="V2323" s="10">
        <v>1.2999999999999999E-2</v>
      </c>
      <c r="Y2323" s="769"/>
      <c r="Z2323" s="769" t="s">
        <v>3428</v>
      </c>
      <c r="AA2323" s="369">
        <v>1</v>
      </c>
      <c r="AB2323" s="369">
        <v>3.2</v>
      </c>
      <c r="AC2323" s="10">
        <v>1.2999999999999999E-2</v>
      </c>
      <c r="AD2323" s="10">
        <v>1.2999999999999999E-2</v>
      </c>
    </row>
    <row r="2324" spans="2:30">
      <c r="B2324" s="723"/>
      <c r="C2324" s="773" t="s">
        <v>3814</v>
      </c>
      <c r="D2324" s="773" t="s">
        <v>3792</v>
      </c>
      <c r="E2324" s="386">
        <v>2327</v>
      </c>
      <c r="F2324" s="410" t="str">
        <f>Dumpadas[[#This Row],[punto]] &amp; " "&amp;Dumpadas[[#This Row],[jornada]]&amp;" " &amp; Dumpadas[[#This Row],[N°Acop]] &amp; " " &amp; TEXT(Dumpadas[[#This Row],[fecha ]], "dd-mm-yyyy")</f>
        <v>NIVEL 974 M4 7S L30 AM 2327 13-06-2026</v>
      </c>
      <c r="G2324" s="723" t="s">
        <v>14</v>
      </c>
      <c r="H2324" s="5">
        <v>46186</v>
      </c>
      <c r="I2324" s="723">
        <v>3.2</v>
      </c>
      <c r="J2324" s="8">
        <v>1.2E-2</v>
      </c>
      <c r="K2324" s="8">
        <f>+IF(Dumpadas[[#This Row],[ley]]&gt;0.03,0.03,Dumpadas[[#This Row],[ley]])</f>
        <v>1.2E-2</v>
      </c>
      <c r="L2324" s="427"/>
      <c r="M2324" s="386">
        <v>29279</v>
      </c>
      <c r="N2324" s="386"/>
      <c r="O2324" s="7">
        <v>1.4999999999999999E-2</v>
      </c>
      <c r="P2324" s="10" t="str" cm="1">
        <f t="array" ref="P2324">INDEX(Rangos!$E$3:$E$16,MATCH(1,(Dumpadas[[#This Row],[ley]]&gt;=Rangos!$B$3:$B$16)*(Dumpadas[[#This Row],[ley]]&lt;=Rangos!$C$3:$C$16),0))</f>
        <v>D</v>
      </c>
      <c r="R2324" s="769"/>
      <c r="S2324" s="769" t="s">
        <v>3429</v>
      </c>
      <c r="T2324" s="369">
        <v>1</v>
      </c>
      <c r="U2324" s="369">
        <v>3.2</v>
      </c>
      <c r="V2324" s="10">
        <v>1.37E-2</v>
      </c>
      <c r="Y2324" s="769"/>
      <c r="Z2324" s="769" t="s">
        <v>3429</v>
      </c>
      <c r="AA2324" s="369">
        <v>1</v>
      </c>
      <c r="AB2324" s="369">
        <v>3.2</v>
      </c>
      <c r="AC2324" s="10">
        <v>1.37E-2</v>
      </c>
      <c r="AD2324" s="10">
        <v>1.37E-2</v>
      </c>
    </row>
    <row r="2325" spans="2:30">
      <c r="B2325" s="723"/>
      <c r="C2325" s="773" t="s">
        <v>3814</v>
      </c>
      <c r="D2325" s="773" t="s">
        <v>3792</v>
      </c>
      <c r="E2325" s="386">
        <v>2328</v>
      </c>
      <c r="F2325" s="410" t="str">
        <f>Dumpadas[[#This Row],[punto]] &amp; " "&amp;Dumpadas[[#This Row],[jornada]]&amp;" " &amp; Dumpadas[[#This Row],[N°Acop]] &amp; " " &amp; TEXT(Dumpadas[[#This Row],[fecha ]], "dd-mm-yyyy")</f>
        <v>NIVEL 974 M4 7S L30 AM 2328 13-06-2026</v>
      </c>
      <c r="G2325" s="723" t="s">
        <v>14</v>
      </c>
      <c r="H2325" s="5">
        <v>46186</v>
      </c>
      <c r="I2325" s="723">
        <v>3.2</v>
      </c>
      <c r="J2325" s="8">
        <v>1.46E-2</v>
      </c>
      <c r="K2325" s="8">
        <f>+IF(Dumpadas[[#This Row],[ley]]&gt;0.03,0.03,Dumpadas[[#This Row],[ley]])</f>
        <v>1.46E-2</v>
      </c>
      <c r="L2325" s="427"/>
      <c r="M2325" s="386">
        <v>29279</v>
      </c>
      <c r="N2325" s="386"/>
      <c r="O2325" s="7">
        <v>1.4999999999999999E-2</v>
      </c>
      <c r="P2325" s="10" t="str" cm="1">
        <f t="array" ref="P2325">INDEX(Rangos!$E$3:$E$16,MATCH(1,(Dumpadas[[#This Row],[ley]]&gt;=Rangos!$B$3:$B$16)*(Dumpadas[[#This Row],[ley]]&lt;=Rangos!$C$3:$C$16),0))</f>
        <v>E</v>
      </c>
      <c r="R2325" s="769"/>
      <c r="S2325" s="769" t="s">
        <v>3430</v>
      </c>
      <c r="T2325" s="369">
        <v>1</v>
      </c>
      <c r="U2325" s="369">
        <v>3.2</v>
      </c>
      <c r="V2325" s="10">
        <v>1.18E-2</v>
      </c>
      <c r="Y2325" s="769"/>
      <c r="Z2325" s="769" t="s">
        <v>3430</v>
      </c>
      <c r="AA2325" s="369">
        <v>1</v>
      </c>
      <c r="AB2325" s="369">
        <v>3.2</v>
      </c>
      <c r="AC2325" s="10">
        <v>1.18E-2</v>
      </c>
      <c r="AD2325" s="10">
        <v>1.18E-2</v>
      </c>
    </row>
    <row r="2326" spans="2:30">
      <c r="B2326" s="723"/>
      <c r="C2326" s="773" t="s">
        <v>3814</v>
      </c>
      <c r="D2326" s="773" t="s">
        <v>3792</v>
      </c>
      <c r="E2326" s="386">
        <v>2329</v>
      </c>
      <c r="F2326" s="410" t="str">
        <f>Dumpadas[[#This Row],[punto]] &amp; " "&amp;Dumpadas[[#This Row],[jornada]]&amp;" " &amp; Dumpadas[[#This Row],[N°Acop]] &amp; " " &amp; TEXT(Dumpadas[[#This Row],[fecha ]], "dd-mm-yyyy")</f>
        <v>NIVEL 974 M4 7S L30 AM 2329 13-06-2026</v>
      </c>
      <c r="G2326" s="723" t="s">
        <v>14</v>
      </c>
      <c r="H2326" s="5">
        <v>46186</v>
      </c>
      <c r="I2326" s="723">
        <v>3.2</v>
      </c>
      <c r="J2326" s="8">
        <v>1.4999999999999999E-2</v>
      </c>
      <c r="K2326" s="8">
        <f>+IF(Dumpadas[[#This Row],[ley]]&gt;0.03,0.03,Dumpadas[[#This Row],[ley]])</f>
        <v>1.4999999999999999E-2</v>
      </c>
      <c r="L2326" s="427"/>
      <c r="M2326" s="386">
        <v>29279</v>
      </c>
      <c r="N2326" s="386"/>
      <c r="O2326" s="7">
        <v>1.4999999999999999E-2</v>
      </c>
      <c r="P2326" s="10" t="str" cm="1">
        <f t="array" ref="P2326">INDEX(Rangos!$E$3:$E$16,MATCH(1,(Dumpadas[[#This Row],[ley]]&gt;=Rangos!$B$3:$B$16)*(Dumpadas[[#This Row],[ley]]&lt;=Rangos!$C$3:$C$16),0))</f>
        <v>F</v>
      </c>
      <c r="R2326" s="769"/>
      <c r="S2326" s="769" t="s">
        <v>3431</v>
      </c>
      <c r="T2326" s="369">
        <v>1</v>
      </c>
      <c r="U2326" s="369">
        <v>3.2</v>
      </c>
      <c r="V2326" s="10">
        <v>1.3100000000000001E-2</v>
      </c>
      <c r="Y2326" s="769"/>
      <c r="Z2326" s="769" t="s">
        <v>3431</v>
      </c>
      <c r="AA2326" s="369">
        <v>1</v>
      </c>
      <c r="AB2326" s="369">
        <v>3.2</v>
      </c>
      <c r="AC2326" s="10">
        <v>1.3100000000000001E-2</v>
      </c>
      <c r="AD2326" s="10">
        <v>1.3100000000000001E-2</v>
      </c>
    </row>
    <row r="2327" spans="2:30">
      <c r="B2327" s="723"/>
      <c r="C2327" s="773" t="s">
        <v>3814</v>
      </c>
      <c r="D2327" s="773" t="s">
        <v>3792</v>
      </c>
      <c r="E2327" s="386">
        <v>2330</v>
      </c>
      <c r="F2327" s="410" t="str">
        <f>Dumpadas[[#This Row],[punto]] &amp; " "&amp;Dumpadas[[#This Row],[jornada]]&amp;" " &amp; Dumpadas[[#This Row],[N°Acop]] &amp; " " &amp; TEXT(Dumpadas[[#This Row],[fecha ]], "dd-mm-yyyy")</f>
        <v>NIVEL 974 M4 7S L30 AM 2330 13-06-2026</v>
      </c>
      <c r="G2327" s="723" t="s">
        <v>14</v>
      </c>
      <c r="H2327" s="5">
        <v>46186</v>
      </c>
      <c r="I2327" s="723">
        <v>3.2</v>
      </c>
      <c r="J2327" s="8">
        <v>1.41E-2</v>
      </c>
      <c r="K2327" s="8">
        <f>+IF(Dumpadas[[#This Row],[ley]]&gt;0.03,0.03,Dumpadas[[#This Row],[ley]])</f>
        <v>1.41E-2</v>
      </c>
      <c r="L2327" s="427"/>
      <c r="M2327" s="386">
        <v>29279</v>
      </c>
      <c r="N2327" s="386"/>
      <c r="O2327" s="7">
        <v>1.4999999999999999E-2</v>
      </c>
      <c r="P2327" s="10" t="str" cm="1">
        <f t="array" ref="P2327">INDEX(Rangos!$E$3:$E$16,MATCH(1,(Dumpadas[[#This Row],[ley]]&gt;=Rangos!$B$3:$B$16)*(Dumpadas[[#This Row],[ley]]&lt;=Rangos!$C$3:$C$16),0))</f>
        <v>E</v>
      </c>
      <c r="R2327" s="769"/>
      <c r="S2327" s="769" t="s">
        <v>3432</v>
      </c>
      <c r="T2327" s="369">
        <v>1</v>
      </c>
      <c r="U2327" s="369">
        <v>3.2</v>
      </c>
      <c r="V2327" s="10">
        <v>1.37E-2</v>
      </c>
      <c r="Y2327" s="769"/>
      <c r="Z2327" s="769" t="s">
        <v>3432</v>
      </c>
      <c r="AA2327" s="369">
        <v>1</v>
      </c>
      <c r="AB2327" s="369">
        <v>3.2</v>
      </c>
      <c r="AC2327" s="10">
        <v>1.37E-2</v>
      </c>
      <c r="AD2327" s="10">
        <v>1.37E-2</v>
      </c>
    </row>
    <row r="2328" spans="2:30">
      <c r="B2328" s="723"/>
      <c r="C2328" s="773" t="s">
        <v>3814</v>
      </c>
      <c r="D2328" s="773" t="s">
        <v>3792</v>
      </c>
      <c r="E2328" s="386">
        <v>2331</v>
      </c>
      <c r="F2328" s="410" t="str">
        <f>Dumpadas[[#This Row],[punto]] &amp; " "&amp;Dumpadas[[#This Row],[jornada]]&amp;" " &amp; Dumpadas[[#This Row],[N°Acop]] &amp; " " &amp; TEXT(Dumpadas[[#This Row],[fecha ]], "dd-mm-yyyy")</f>
        <v>NIVEL 974 M4 7S L30 AM 2331 13-06-2026</v>
      </c>
      <c r="G2328" s="723" t="s">
        <v>14</v>
      </c>
      <c r="H2328" s="5">
        <v>46186</v>
      </c>
      <c r="I2328" s="723">
        <v>3.2</v>
      </c>
      <c r="J2328" s="8">
        <v>1.43E-2</v>
      </c>
      <c r="K2328" s="8">
        <f>+IF(Dumpadas[[#This Row],[ley]]&gt;0.03,0.03,Dumpadas[[#This Row],[ley]])</f>
        <v>1.43E-2</v>
      </c>
      <c r="L2328" s="427"/>
      <c r="M2328" s="386">
        <v>29280</v>
      </c>
      <c r="N2328" s="386"/>
      <c r="O2328" s="7">
        <v>1.4999999999999999E-2</v>
      </c>
      <c r="P2328" s="10" t="str" cm="1">
        <f t="array" ref="P2328">INDEX(Rangos!$E$3:$E$16,MATCH(1,(Dumpadas[[#This Row],[ley]]&gt;=Rangos!$B$3:$B$16)*(Dumpadas[[#This Row],[ley]]&lt;=Rangos!$C$3:$C$16),0))</f>
        <v>E</v>
      </c>
      <c r="R2328" s="769"/>
      <c r="S2328" s="769" t="s">
        <v>3433</v>
      </c>
      <c r="T2328" s="369">
        <v>1</v>
      </c>
      <c r="U2328" s="369">
        <v>3.2</v>
      </c>
      <c r="V2328" s="10">
        <v>1.0500000000000001E-2</v>
      </c>
      <c r="Y2328" s="769"/>
      <c r="Z2328" s="769" t="s">
        <v>3433</v>
      </c>
      <c r="AA2328" s="369">
        <v>1</v>
      </c>
      <c r="AB2328" s="369">
        <v>3.2</v>
      </c>
      <c r="AC2328" s="10">
        <v>1.0500000000000001E-2</v>
      </c>
      <c r="AD2328" s="10">
        <v>1.0500000000000001E-2</v>
      </c>
    </row>
    <row r="2329" spans="2:30">
      <c r="B2329" s="723"/>
      <c r="C2329" s="773" t="s">
        <v>3814</v>
      </c>
      <c r="D2329" s="773" t="s">
        <v>3792</v>
      </c>
      <c r="E2329" s="386">
        <v>2332</v>
      </c>
      <c r="F2329" s="410" t="str">
        <f>Dumpadas[[#This Row],[punto]] &amp; " "&amp;Dumpadas[[#This Row],[jornada]]&amp;" " &amp; Dumpadas[[#This Row],[N°Acop]] &amp; " " &amp; TEXT(Dumpadas[[#This Row],[fecha ]], "dd-mm-yyyy")</f>
        <v>NIVEL 974 M4 7S L30 AM 2332 13-06-2026</v>
      </c>
      <c r="G2329" s="723" t="s">
        <v>14</v>
      </c>
      <c r="H2329" s="5">
        <v>46186</v>
      </c>
      <c r="I2329" s="723">
        <v>3.2</v>
      </c>
      <c r="J2329" s="8">
        <v>1.46E-2</v>
      </c>
      <c r="K2329" s="8">
        <f>+IF(Dumpadas[[#This Row],[ley]]&gt;0.03,0.03,Dumpadas[[#This Row],[ley]])</f>
        <v>1.46E-2</v>
      </c>
      <c r="L2329" s="427"/>
      <c r="M2329" s="386">
        <v>29280</v>
      </c>
      <c r="N2329" s="386"/>
      <c r="O2329" s="7">
        <v>1.4999999999999999E-2</v>
      </c>
      <c r="P2329" s="10" t="str" cm="1">
        <f t="array" ref="P2329">INDEX(Rangos!$E$3:$E$16,MATCH(1,(Dumpadas[[#This Row],[ley]]&gt;=Rangos!$B$3:$B$16)*(Dumpadas[[#This Row],[ley]]&lt;=Rangos!$C$3:$C$16),0))</f>
        <v>E</v>
      </c>
      <c r="R2329" s="769"/>
      <c r="S2329" s="769" t="s">
        <v>3434</v>
      </c>
      <c r="T2329" s="369">
        <v>1</v>
      </c>
      <c r="U2329" s="369">
        <v>3.2</v>
      </c>
      <c r="V2329" s="10">
        <v>1.5299999999999999E-2</v>
      </c>
      <c r="Y2329" s="769"/>
      <c r="Z2329" s="769" t="s">
        <v>3434</v>
      </c>
      <c r="AA2329" s="369">
        <v>1</v>
      </c>
      <c r="AB2329" s="369">
        <v>3.2</v>
      </c>
      <c r="AC2329" s="10">
        <v>1.5299999999999999E-2</v>
      </c>
      <c r="AD2329" s="10">
        <v>1.5299999999999999E-2</v>
      </c>
    </row>
    <row r="2330" spans="2:30">
      <c r="B2330" s="723"/>
      <c r="C2330" s="773" t="s">
        <v>3814</v>
      </c>
      <c r="D2330" s="773" t="s">
        <v>3792</v>
      </c>
      <c r="E2330" s="386">
        <v>2333</v>
      </c>
      <c r="F2330" s="410" t="str">
        <f>Dumpadas[[#This Row],[punto]] &amp; " "&amp;Dumpadas[[#This Row],[jornada]]&amp;" " &amp; Dumpadas[[#This Row],[N°Acop]] &amp; " " &amp; TEXT(Dumpadas[[#This Row],[fecha ]], "dd-mm-yyyy")</f>
        <v>NIVEL 974 M4 7S L30 AM 2333 13-06-2026</v>
      </c>
      <c r="G2330" s="723" t="s">
        <v>14</v>
      </c>
      <c r="H2330" s="5">
        <v>46186</v>
      </c>
      <c r="I2330" s="723">
        <v>3.2</v>
      </c>
      <c r="J2330" s="8">
        <v>1.6899999999999998E-2</v>
      </c>
      <c r="K2330" s="8">
        <f>+IF(Dumpadas[[#This Row],[ley]]&gt;0.03,0.03,Dumpadas[[#This Row],[ley]])</f>
        <v>1.6899999999999998E-2</v>
      </c>
      <c r="L2330" s="427"/>
      <c r="M2330" s="386">
        <v>29280</v>
      </c>
      <c r="N2330" s="386"/>
      <c r="O2330" s="7">
        <v>1.4999999999999999E-2</v>
      </c>
      <c r="P2330" s="10" t="str" cm="1">
        <f t="array" ref="P2330">INDEX(Rangos!$E$3:$E$16,MATCH(1,(Dumpadas[[#This Row],[ley]]&gt;=Rangos!$B$3:$B$16)*(Dumpadas[[#This Row],[ley]]&lt;=Rangos!$C$3:$C$16),0))</f>
        <v>F</v>
      </c>
      <c r="R2330" s="769"/>
      <c r="S2330" s="769" t="s">
        <v>3435</v>
      </c>
      <c r="T2330" s="369">
        <v>1</v>
      </c>
      <c r="U2330" s="369">
        <v>3.2</v>
      </c>
      <c r="V2330" s="10">
        <v>1.47E-2</v>
      </c>
      <c r="Y2330" s="769"/>
      <c r="Z2330" s="769" t="s">
        <v>3435</v>
      </c>
      <c r="AA2330" s="369">
        <v>1</v>
      </c>
      <c r="AB2330" s="369">
        <v>3.2</v>
      </c>
      <c r="AC2330" s="10">
        <v>1.47E-2</v>
      </c>
      <c r="AD2330" s="10">
        <v>1.47E-2</v>
      </c>
    </row>
    <row r="2331" spans="2:30">
      <c r="B2331" s="723"/>
      <c r="C2331" s="773" t="s">
        <v>3814</v>
      </c>
      <c r="D2331" s="773" t="s">
        <v>3792</v>
      </c>
      <c r="E2331" s="386">
        <v>2334</v>
      </c>
      <c r="F2331" s="410" t="str">
        <f>Dumpadas[[#This Row],[punto]] &amp; " "&amp;Dumpadas[[#This Row],[jornada]]&amp;" " &amp; Dumpadas[[#This Row],[N°Acop]] &amp; " " &amp; TEXT(Dumpadas[[#This Row],[fecha ]], "dd-mm-yyyy")</f>
        <v>NIVEL 974 M4 7S L30 AM 2334 13-06-2026</v>
      </c>
      <c r="G2331" s="723" t="s">
        <v>14</v>
      </c>
      <c r="H2331" s="5">
        <v>46186</v>
      </c>
      <c r="I2331" s="723">
        <v>3.2</v>
      </c>
      <c r="J2331" s="8">
        <v>1.7500000000000002E-2</v>
      </c>
      <c r="K2331" s="8">
        <f>+IF(Dumpadas[[#This Row],[ley]]&gt;0.03,0.03,Dumpadas[[#This Row],[ley]])</f>
        <v>1.7500000000000002E-2</v>
      </c>
      <c r="L2331" s="427"/>
      <c r="M2331" s="386">
        <v>29280</v>
      </c>
      <c r="N2331" s="386"/>
      <c r="O2331" s="7">
        <v>1.4999999999999999E-2</v>
      </c>
      <c r="P2331" s="10" t="str" cm="1">
        <f t="array" ref="P2331">INDEX(Rangos!$E$3:$E$16,MATCH(1,(Dumpadas[[#This Row],[ley]]&gt;=Rangos!$B$3:$B$16)*(Dumpadas[[#This Row],[ley]]&lt;=Rangos!$C$3:$C$16),0))</f>
        <v>G</v>
      </c>
      <c r="R2331" s="769"/>
      <c r="S2331" s="769" t="s">
        <v>3436</v>
      </c>
      <c r="T2331" s="369">
        <v>1</v>
      </c>
      <c r="U2331" s="369">
        <v>3.2</v>
      </c>
      <c r="V2331" s="10">
        <v>1.2200000000000001E-2</v>
      </c>
      <c r="Y2331" s="769"/>
      <c r="Z2331" s="769" t="s">
        <v>3436</v>
      </c>
      <c r="AA2331" s="369">
        <v>1</v>
      </c>
      <c r="AB2331" s="369">
        <v>3.2</v>
      </c>
      <c r="AC2331" s="10">
        <v>1.2200000000000001E-2</v>
      </c>
      <c r="AD2331" s="10">
        <v>1.2200000000000001E-2</v>
      </c>
    </row>
    <row r="2332" spans="2:30">
      <c r="B2332" s="723"/>
      <c r="C2332" s="773" t="s">
        <v>3814</v>
      </c>
      <c r="D2332" s="773" t="s">
        <v>3792</v>
      </c>
      <c r="E2332" s="386">
        <v>2335</v>
      </c>
      <c r="F2332" s="410" t="str">
        <f>Dumpadas[[#This Row],[punto]] &amp; " "&amp;Dumpadas[[#This Row],[jornada]]&amp;" " &amp; Dumpadas[[#This Row],[N°Acop]] &amp; " " &amp; TEXT(Dumpadas[[#This Row],[fecha ]], "dd-mm-yyyy")</f>
        <v>NIVEL 974 M4 7S L30 AM 2335 13-06-2026</v>
      </c>
      <c r="G2332" s="723" t="s">
        <v>14</v>
      </c>
      <c r="H2332" s="5">
        <v>46186</v>
      </c>
      <c r="I2332" s="723">
        <v>3.2</v>
      </c>
      <c r="J2332" s="8">
        <v>1.17E-2</v>
      </c>
      <c r="K2332" s="8">
        <f>+IF(Dumpadas[[#This Row],[ley]]&gt;0.03,0.03,Dumpadas[[#This Row],[ley]])</f>
        <v>1.17E-2</v>
      </c>
      <c r="L2332" s="427"/>
      <c r="M2332" s="386">
        <v>29280</v>
      </c>
      <c r="N2332" s="386"/>
      <c r="O2332" s="7">
        <v>1.4999999999999999E-2</v>
      </c>
      <c r="P2332" s="10" t="str" cm="1">
        <f t="array" ref="P2332">INDEX(Rangos!$E$3:$E$16,MATCH(1,(Dumpadas[[#This Row],[ley]]&gt;=Rangos!$B$3:$B$16)*(Dumpadas[[#This Row],[ley]]&lt;=Rangos!$C$3:$C$16),0))</f>
        <v>C</v>
      </c>
      <c r="R2332" s="769"/>
      <c r="S2332" s="769" t="s">
        <v>3437</v>
      </c>
      <c r="T2332" s="369">
        <v>1</v>
      </c>
      <c r="U2332" s="369">
        <v>3.2</v>
      </c>
      <c r="V2332" s="10">
        <v>1.5599999999999999E-2</v>
      </c>
      <c r="Y2332" s="769"/>
      <c r="Z2332" s="769" t="s">
        <v>3437</v>
      </c>
      <c r="AA2332" s="369">
        <v>1</v>
      </c>
      <c r="AB2332" s="369">
        <v>3.2</v>
      </c>
      <c r="AC2332" s="10">
        <v>1.5599999999999999E-2</v>
      </c>
      <c r="AD2332" s="10">
        <v>1.5599999999999999E-2</v>
      </c>
    </row>
    <row r="2333" spans="2:30">
      <c r="B2333" s="723"/>
      <c r="C2333" s="773" t="s">
        <v>3814</v>
      </c>
      <c r="D2333" s="773" t="s">
        <v>3792</v>
      </c>
      <c r="E2333" s="386">
        <v>2336</v>
      </c>
      <c r="F2333" s="410" t="str">
        <f>Dumpadas[[#This Row],[punto]] &amp; " "&amp;Dumpadas[[#This Row],[jornada]]&amp;" " &amp; Dumpadas[[#This Row],[N°Acop]] &amp; " " &amp; TEXT(Dumpadas[[#This Row],[fecha ]], "dd-mm-yyyy")</f>
        <v>NIVEL 974 M4 7S L30 AM 2336 13-06-2026</v>
      </c>
      <c r="G2333" s="723" t="s">
        <v>14</v>
      </c>
      <c r="H2333" s="5">
        <v>46186</v>
      </c>
      <c r="I2333" s="723">
        <v>3.2</v>
      </c>
      <c r="J2333" s="8">
        <v>1.6899999999999998E-2</v>
      </c>
      <c r="K2333" s="8">
        <f>+IF(Dumpadas[[#This Row],[ley]]&gt;0.03,0.03,Dumpadas[[#This Row],[ley]])</f>
        <v>1.6899999999999998E-2</v>
      </c>
      <c r="L2333" s="427"/>
      <c r="M2333" s="386">
        <v>29280</v>
      </c>
      <c r="N2333" s="386"/>
      <c r="O2333" s="7">
        <v>1.4999999999999999E-2</v>
      </c>
      <c r="P2333" s="10" t="str" cm="1">
        <f t="array" ref="P2333">INDEX(Rangos!$E$3:$E$16,MATCH(1,(Dumpadas[[#This Row],[ley]]&gt;=Rangos!$B$3:$B$16)*(Dumpadas[[#This Row],[ley]]&lt;=Rangos!$C$3:$C$16),0))</f>
        <v>F</v>
      </c>
      <c r="R2333" s="769"/>
      <c r="S2333" s="769" t="s">
        <v>3438</v>
      </c>
      <c r="T2333" s="369">
        <v>1</v>
      </c>
      <c r="U2333" s="369">
        <v>3.2</v>
      </c>
      <c r="V2333" s="10">
        <v>1.2E-2</v>
      </c>
      <c r="Y2333" s="769"/>
      <c r="Z2333" s="769" t="s">
        <v>3438</v>
      </c>
      <c r="AA2333" s="369">
        <v>1</v>
      </c>
      <c r="AB2333" s="369">
        <v>3.2</v>
      </c>
      <c r="AC2333" s="10">
        <v>1.2E-2</v>
      </c>
      <c r="AD2333" s="10">
        <v>1.2E-2</v>
      </c>
    </row>
    <row r="2334" spans="2:30">
      <c r="B2334" s="742"/>
      <c r="C2334" s="773" t="s">
        <v>3814</v>
      </c>
      <c r="D2334" s="773" t="s">
        <v>3792</v>
      </c>
      <c r="E2334" s="386">
        <v>2337</v>
      </c>
      <c r="F2334" s="410" t="str">
        <f>Dumpadas[[#This Row],[punto]] &amp; " "&amp;Dumpadas[[#This Row],[jornada]]&amp;" " &amp; Dumpadas[[#This Row],[N°Acop]] &amp; " " &amp; TEXT(Dumpadas[[#This Row],[fecha ]], "dd-mm-yyyy")</f>
        <v>NIVEL 974 M4 7S L30 AM 2337 13-06-2026</v>
      </c>
      <c r="G2334" s="723" t="s">
        <v>14</v>
      </c>
      <c r="H2334" s="5">
        <v>46186</v>
      </c>
      <c r="I2334" s="723">
        <v>3.2</v>
      </c>
      <c r="J2334" s="745">
        <v>1.32E-2</v>
      </c>
      <c r="K2334" s="745">
        <f>+IF(Dumpadas[[#This Row],[ley]]&gt;0.03,0.03,Dumpadas[[#This Row],[ley]])</f>
        <v>1.32E-2</v>
      </c>
      <c r="L2334" s="427"/>
      <c r="M2334" s="386">
        <v>29280</v>
      </c>
      <c r="N2334" s="743"/>
      <c r="O2334" s="7">
        <v>1.4999999999999999E-2</v>
      </c>
      <c r="P2334" s="744" t="str" cm="1">
        <f t="array" ref="P2334">INDEX(Rangos!$E$3:$E$16,MATCH(1,(Dumpadas[[#This Row],[ley]]&gt;=Rangos!$B$3:$B$16)*(Dumpadas[[#This Row],[ley]]&lt;=Rangos!$C$3:$C$16),0))</f>
        <v>D</v>
      </c>
      <c r="R2334" s="769"/>
      <c r="S2334" s="769" t="s">
        <v>3439</v>
      </c>
      <c r="T2334" s="369">
        <v>1</v>
      </c>
      <c r="U2334" s="369">
        <v>3.2</v>
      </c>
      <c r="V2334" s="10">
        <v>1.2999999999999999E-2</v>
      </c>
      <c r="Y2334" s="769"/>
      <c r="Z2334" s="769" t="s">
        <v>3439</v>
      </c>
      <c r="AA2334" s="369">
        <v>1</v>
      </c>
      <c r="AB2334" s="369">
        <v>3.2</v>
      </c>
      <c r="AC2334" s="10">
        <v>1.2999999999999999E-2</v>
      </c>
      <c r="AD2334" s="10">
        <v>1.2999999999999999E-2</v>
      </c>
    </row>
    <row r="2335" spans="2:30">
      <c r="B2335" s="535"/>
      <c r="C2335" s="535" t="s">
        <v>3817</v>
      </c>
      <c r="D2335" s="535" t="s">
        <v>3792</v>
      </c>
      <c r="E2335" s="535">
        <v>2338</v>
      </c>
      <c r="F2335" s="537" t="str">
        <f>Dumpadas[[#This Row],[punto]] &amp; " "&amp;Dumpadas[[#This Row],[jornada]]&amp;" " &amp; Dumpadas[[#This Row],[N°Acop]] &amp; " " &amp; TEXT(Dumpadas[[#This Row],[fecha ]], "dd-mm-yyyy")</f>
        <v>NIVEL 974 M4 6N L33 AM 2338 13-06-2026</v>
      </c>
      <c r="G2335" s="535" t="s">
        <v>14</v>
      </c>
      <c r="H2335" s="538">
        <v>46186</v>
      </c>
      <c r="I2335" s="535">
        <v>3.2</v>
      </c>
      <c r="J2335" s="539">
        <v>1.72E-2</v>
      </c>
      <c r="K2335" s="539">
        <f>+IF(Dumpadas[[#This Row],[ley]]&gt;0.03,0.03,Dumpadas[[#This Row],[ley]])</f>
        <v>1.72E-2</v>
      </c>
      <c r="L2335" s="539"/>
      <c r="M2335" s="535">
        <v>29281</v>
      </c>
      <c r="N2335" s="535"/>
      <c r="O2335" s="539">
        <v>1.35E-2</v>
      </c>
      <c r="P2335" s="540" t="str" cm="1">
        <f t="array" ref="P2335">INDEX(Rangos!$E$3:$E$16,MATCH(1,(Dumpadas[[#This Row],[ley]]&gt;=Rangos!$B$3:$B$16)*(Dumpadas[[#This Row],[ley]]&lt;=Rangos!$C$3:$C$16),0))</f>
        <v>F</v>
      </c>
      <c r="R2335" s="769"/>
      <c r="S2335" s="769" t="s">
        <v>3440</v>
      </c>
      <c r="T2335" s="369">
        <v>1</v>
      </c>
      <c r="U2335" s="369">
        <v>3.2</v>
      </c>
      <c r="V2335" s="10">
        <v>1.89E-2</v>
      </c>
      <c r="Y2335" s="769"/>
      <c r="Z2335" s="769" t="s">
        <v>3440</v>
      </c>
      <c r="AA2335" s="369">
        <v>1</v>
      </c>
      <c r="AB2335" s="369">
        <v>3.2</v>
      </c>
      <c r="AC2335" s="10">
        <v>1.89E-2</v>
      </c>
      <c r="AD2335" s="10">
        <v>1.89E-2</v>
      </c>
    </row>
    <row r="2336" spans="2:30">
      <c r="B2336" s="535"/>
      <c r="C2336" s="535" t="s">
        <v>3817</v>
      </c>
      <c r="D2336" s="535" t="s">
        <v>3792</v>
      </c>
      <c r="E2336" s="535">
        <v>2339</v>
      </c>
      <c r="F2336" s="537" t="str">
        <f>Dumpadas[[#This Row],[punto]] &amp; " "&amp;Dumpadas[[#This Row],[jornada]]&amp;" " &amp; Dumpadas[[#This Row],[N°Acop]] &amp; " " &amp; TEXT(Dumpadas[[#This Row],[fecha ]], "dd-mm-yyyy")</f>
        <v>NIVEL 974 M4 6N L33 AM 2339 13-06-2026</v>
      </c>
      <c r="G2336" s="535" t="s">
        <v>14</v>
      </c>
      <c r="H2336" s="538">
        <v>46186</v>
      </c>
      <c r="I2336" s="535">
        <v>3.2</v>
      </c>
      <c r="J2336" s="539">
        <v>1.77E-2</v>
      </c>
      <c r="K2336" s="539">
        <f>+IF(Dumpadas[[#This Row],[ley]]&gt;0.03,0.03,Dumpadas[[#This Row],[ley]])</f>
        <v>1.77E-2</v>
      </c>
      <c r="L2336" s="539"/>
      <c r="M2336" s="535">
        <v>29281</v>
      </c>
      <c r="N2336" s="535"/>
      <c r="O2336" s="539">
        <v>1.35E-2</v>
      </c>
      <c r="P2336" s="540" t="str" cm="1">
        <f t="array" ref="P2336">INDEX(Rangos!$E$3:$E$16,MATCH(1,(Dumpadas[[#This Row],[ley]]&gt;=Rangos!$B$3:$B$16)*(Dumpadas[[#This Row],[ley]]&lt;=Rangos!$C$3:$C$16),0))</f>
        <v>G</v>
      </c>
      <c r="R2336" s="769"/>
      <c r="S2336" s="769" t="s">
        <v>3441</v>
      </c>
      <c r="T2336" s="369">
        <v>1</v>
      </c>
      <c r="U2336" s="369">
        <v>3.2</v>
      </c>
      <c r="V2336" s="10">
        <v>1.1299999999999999E-2</v>
      </c>
      <c r="Y2336" s="769"/>
      <c r="Z2336" s="769" t="s">
        <v>3441</v>
      </c>
      <c r="AA2336" s="369">
        <v>1</v>
      </c>
      <c r="AB2336" s="369">
        <v>3.2</v>
      </c>
      <c r="AC2336" s="10">
        <v>1.1299999999999999E-2</v>
      </c>
      <c r="AD2336" s="10">
        <v>1.1299999999999999E-2</v>
      </c>
    </row>
    <row r="2337" spans="2:30">
      <c r="B2337" s="535"/>
      <c r="C2337" s="535" t="s">
        <v>3817</v>
      </c>
      <c r="D2337" s="535" t="s">
        <v>3792</v>
      </c>
      <c r="E2337" s="535">
        <v>2340</v>
      </c>
      <c r="F2337" s="537" t="str">
        <f>Dumpadas[[#This Row],[punto]] &amp; " "&amp;Dumpadas[[#This Row],[jornada]]&amp;" " &amp; Dumpadas[[#This Row],[N°Acop]] &amp; " " &amp; TEXT(Dumpadas[[#This Row],[fecha ]], "dd-mm-yyyy")</f>
        <v>NIVEL 974 M4 6N L33 AM 2340 13-06-2026</v>
      </c>
      <c r="G2337" s="535" t="s">
        <v>14</v>
      </c>
      <c r="H2337" s="538">
        <v>46186</v>
      </c>
      <c r="I2337" s="535">
        <v>3.2</v>
      </c>
      <c r="J2337" s="539">
        <v>1.7899999999999999E-2</v>
      </c>
      <c r="K2337" s="539">
        <f>+IF(Dumpadas[[#This Row],[ley]]&gt;0.03,0.03,Dumpadas[[#This Row],[ley]])</f>
        <v>1.7899999999999999E-2</v>
      </c>
      <c r="L2337" s="539"/>
      <c r="M2337" s="535">
        <v>29281</v>
      </c>
      <c r="N2337" s="535"/>
      <c r="O2337" s="539">
        <v>1.35E-2</v>
      </c>
      <c r="P2337" s="540" t="str" cm="1">
        <f t="array" ref="P2337">INDEX(Rangos!$E$3:$E$16,MATCH(1,(Dumpadas[[#This Row],[ley]]&gt;=Rangos!$B$3:$B$16)*(Dumpadas[[#This Row],[ley]]&lt;=Rangos!$C$3:$C$16),0))</f>
        <v>G</v>
      </c>
      <c r="R2337" s="769"/>
      <c r="S2337" s="769" t="s">
        <v>3442</v>
      </c>
      <c r="T2337" s="369">
        <v>1</v>
      </c>
      <c r="U2337" s="369">
        <v>3.2</v>
      </c>
      <c r="V2337" s="10">
        <v>1.35E-2</v>
      </c>
      <c r="Y2337" s="769"/>
      <c r="Z2337" s="769" t="s">
        <v>3442</v>
      </c>
      <c r="AA2337" s="369">
        <v>1</v>
      </c>
      <c r="AB2337" s="369">
        <v>3.2</v>
      </c>
      <c r="AC2337" s="10">
        <v>1.35E-2</v>
      </c>
      <c r="AD2337" s="10">
        <v>1.35E-2</v>
      </c>
    </row>
    <row r="2338" spans="2:30">
      <c r="B2338" s="535"/>
      <c r="C2338" s="535" t="s">
        <v>3817</v>
      </c>
      <c r="D2338" s="535" t="s">
        <v>3792</v>
      </c>
      <c r="E2338" s="535">
        <v>2341</v>
      </c>
      <c r="F2338" s="537" t="str">
        <f>Dumpadas[[#This Row],[punto]] &amp; " "&amp;Dumpadas[[#This Row],[jornada]]&amp;" " &amp; Dumpadas[[#This Row],[N°Acop]] &amp; " " &amp; TEXT(Dumpadas[[#This Row],[fecha ]], "dd-mm-yyyy")</f>
        <v>NIVEL 974 M4 6N L33 AM 2341 13-06-2026</v>
      </c>
      <c r="G2338" s="535" t="s">
        <v>14</v>
      </c>
      <c r="H2338" s="538">
        <v>46186</v>
      </c>
      <c r="I2338" s="535">
        <v>3.2</v>
      </c>
      <c r="J2338" s="539">
        <v>1.34E-2</v>
      </c>
      <c r="K2338" s="539">
        <f>+IF(Dumpadas[[#This Row],[ley]]&gt;0.03,0.03,Dumpadas[[#This Row],[ley]])</f>
        <v>1.34E-2</v>
      </c>
      <c r="L2338" s="539"/>
      <c r="M2338" s="535">
        <v>29281</v>
      </c>
      <c r="N2338" s="535"/>
      <c r="O2338" s="539">
        <v>1.35E-2</v>
      </c>
      <c r="P2338" s="540" t="str" cm="1">
        <f t="array" ref="P2338">INDEX(Rangos!$E$3:$E$16,MATCH(1,(Dumpadas[[#This Row],[ley]]&gt;=Rangos!$B$3:$B$16)*(Dumpadas[[#This Row],[ley]]&lt;=Rangos!$C$3:$C$16),0))</f>
        <v>D</v>
      </c>
      <c r="R2338" s="769"/>
      <c r="S2338" s="769" t="s">
        <v>3443</v>
      </c>
      <c r="T2338" s="369">
        <v>1</v>
      </c>
      <c r="U2338" s="369">
        <v>3.2</v>
      </c>
      <c r="V2338" s="10">
        <v>1.47E-2</v>
      </c>
      <c r="Y2338" s="769"/>
      <c r="Z2338" s="769" t="s">
        <v>3443</v>
      </c>
      <c r="AA2338" s="369">
        <v>1</v>
      </c>
      <c r="AB2338" s="369">
        <v>3.2</v>
      </c>
      <c r="AC2338" s="10">
        <v>1.47E-2</v>
      </c>
      <c r="AD2338" s="10">
        <v>1.47E-2</v>
      </c>
    </row>
    <row r="2339" spans="2:30">
      <c r="B2339" s="535"/>
      <c r="C2339" s="535" t="s">
        <v>3817</v>
      </c>
      <c r="D2339" s="535" t="s">
        <v>3792</v>
      </c>
      <c r="E2339" s="535">
        <v>2342</v>
      </c>
      <c r="F2339" s="537" t="str">
        <f>Dumpadas[[#This Row],[punto]] &amp; " "&amp;Dumpadas[[#This Row],[jornada]]&amp;" " &amp; Dumpadas[[#This Row],[N°Acop]] &amp; " " &amp; TEXT(Dumpadas[[#This Row],[fecha ]], "dd-mm-yyyy")</f>
        <v>NIVEL 974 M4 6N L33 AM 2342 13-06-2026</v>
      </c>
      <c r="G2339" s="535" t="s">
        <v>14</v>
      </c>
      <c r="H2339" s="538">
        <v>46186</v>
      </c>
      <c r="I2339" s="535">
        <v>3.2</v>
      </c>
      <c r="J2339" s="539">
        <v>1.54E-2</v>
      </c>
      <c r="K2339" s="539">
        <f>+IF(Dumpadas[[#This Row],[ley]]&gt;0.03,0.03,Dumpadas[[#This Row],[ley]])</f>
        <v>1.54E-2</v>
      </c>
      <c r="L2339" s="539"/>
      <c r="M2339" s="535">
        <v>29281</v>
      </c>
      <c r="N2339" s="535"/>
      <c r="O2339" s="539">
        <v>1.35E-2</v>
      </c>
      <c r="P2339" s="540" t="str" cm="1">
        <f t="array" ref="P2339">INDEX(Rangos!$E$3:$E$16,MATCH(1,(Dumpadas[[#This Row],[ley]]&gt;=Rangos!$B$3:$B$16)*(Dumpadas[[#This Row],[ley]]&lt;=Rangos!$C$3:$C$16),0))</f>
        <v>F</v>
      </c>
      <c r="R2339" s="769"/>
      <c r="S2339" s="769" t="s">
        <v>3444</v>
      </c>
      <c r="T2339" s="369">
        <v>1</v>
      </c>
      <c r="U2339" s="369">
        <v>3.2</v>
      </c>
      <c r="V2339" s="10">
        <v>1.2699999999999999E-2</v>
      </c>
      <c r="Y2339" s="769"/>
      <c r="Z2339" s="769" t="s">
        <v>3444</v>
      </c>
      <c r="AA2339" s="369">
        <v>1</v>
      </c>
      <c r="AB2339" s="369">
        <v>3.2</v>
      </c>
      <c r="AC2339" s="10">
        <v>1.2699999999999999E-2</v>
      </c>
      <c r="AD2339" s="10">
        <v>1.2699999999999999E-2</v>
      </c>
    </row>
    <row r="2340" spans="2:30">
      <c r="B2340" s="535"/>
      <c r="C2340" s="535" t="s">
        <v>3817</v>
      </c>
      <c r="D2340" s="535" t="s">
        <v>3792</v>
      </c>
      <c r="E2340" s="535">
        <v>2343</v>
      </c>
      <c r="F2340" s="537" t="str">
        <f>Dumpadas[[#This Row],[punto]] &amp; " "&amp;Dumpadas[[#This Row],[jornada]]&amp;" " &amp; Dumpadas[[#This Row],[N°Acop]] &amp; " " &amp; TEXT(Dumpadas[[#This Row],[fecha ]], "dd-mm-yyyy")</f>
        <v>NIVEL 974 M4 6N L33 AM 2343 13-06-2026</v>
      </c>
      <c r="G2340" s="535" t="s">
        <v>14</v>
      </c>
      <c r="H2340" s="538">
        <v>46186</v>
      </c>
      <c r="I2340" s="535">
        <v>3.2</v>
      </c>
      <c r="J2340" s="539">
        <v>1.2200000000000001E-2</v>
      </c>
      <c r="K2340" s="539">
        <f>+IF(Dumpadas[[#This Row],[ley]]&gt;0.03,0.03,Dumpadas[[#This Row],[ley]])</f>
        <v>1.2200000000000001E-2</v>
      </c>
      <c r="L2340" s="539"/>
      <c r="M2340" s="535">
        <v>29281</v>
      </c>
      <c r="N2340" s="535"/>
      <c r="O2340" s="539">
        <v>1.35E-2</v>
      </c>
      <c r="P2340" s="540" t="str" cm="1">
        <f t="array" ref="P2340">INDEX(Rangos!$E$3:$E$16,MATCH(1,(Dumpadas[[#This Row],[ley]]&gt;=Rangos!$B$3:$B$16)*(Dumpadas[[#This Row],[ley]]&lt;=Rangos!$C$3:$C$16),0))</f>
        <v>D</v>
      </c>
      <c r="R2340" s="769"/>
      <c r="S2340" s="769" t="s">
        <v>3445</v>
      </c>
      <c r="T2340" s="369">
        <v>1</v>
      </c>
      <c r="U2340" s="369">
        <v>3.2</v>
      </c>
      <c r="V2340" s="10">
        <v>1.12E-2</v>
      </c>
      <c r="Y2340" s="769"/>
      <c r="Z2340" s="769" t="s">
        <v>3445</v>
      </c>
      <c r="AA2340" s="369">
        <v>1</v>
      </c>
      <c r="AB2340" s="369">
        <v>3.2</v>
      </c>
      <c r="AC2340" s="10">
        <v>1.12E-2</v>
      </c>
      <c r="AD2340" s="10">
        <v>1.12E-2</v>
      </c>
    </row>
    <row r="2341" spans="2:30">
      <c r="B2341" s="723"/>
      <c r="C2341" s="773" t="s">
        <v>3817</v>
      </c>
      <c r="D2341" s="773" t="s">
        <v>3792</v>
      </c>
      <c r="E2341" s="386">
        <v>2344</v>
      </c>
      <c r="F2341" s="410" t="str">
        <f>Dumpadas[[#This Row],[punto]] &amp; " "&amp;Dumpadas[[#This Row],[jornada]]&amp;" " &amp; Dumpadas[[#This Row],[N°Acop]] &amp; " " &amp; TEXT(Dumpadas[[#This Row],[fecha ]], "dd-mm-yyyy")</f>
        <v>NIVEL 974 M4 6N L33 AM 2344 12-06-2026</v>
      </c>
      <c r="G2341" s="723" t="s">
        <v>14</v>
      </c>
      <c r="H2341" s="5">
        <v>46185</v>
      </c>
      <c r="I2341" s="723">
        <v>3.2</v>
      </c>
      <c r="J2341" s="8">
        <v>1.2699999999999999E-2</v>
      </c>
      <c r="K2341" s="8">
        <f>+IF(Dumpadas[[#This Row],[ley]]&gt;0.03,0.03,Dumpadas[[#This Row],[ley]])</f>
        <v>1.2699999999999999E-2</v>
      </c>
      <c r="L2341" s="427"/>
      <c r="M2341" s="386">
        <v>29281</v>
      </c>
      <c r="N2341" s="386"/>
      <c r="O2341" s="7">
        <v>1.35E-2</v>
      </c>
      <c r="P2341" s="10" t="str" cm="1">
        <f t="array" ref="P2341">INDEX(Rangos!$E$3:$E$16,MATCH(1,(Dumpadas[[#This Row],[ley]]&gt;=Rangos!$B$3:$B$16)*(Dumpadas[[#This Row],[ley]]&lt;=Rangos!$C$3:$C$16),0))</f>
        <v>D</v>
      </c>
      <c r="R2341" s="769"/>
      <c r="S2341" s="769" t="s">
        <v>3446</v>
      </c>
      <c r="T2341" s="369">
        <v>1</v>
      </c>
      <c r="U2341" s="369">
        <v>3.2</v>
      </c>
      <c r="V2341" s="10">
        <v>1.0500000000000001E-2</v>
      </c>
      <c r="Y2341" s="769"/>
      <c r="Z2341" s="769" t="s">
        <v>3446</v>
      </c>
      <c r="AA2341" s="369">
        <v>1</v>
      </c>
      <c r="AB2341" s="369">
        <v>3.2</v>
      </c>
      <c r="AC2341" s="10">
        <v>1.0500000000000001E-2</v>
      </c>
      <c r="AD2341" s="10">
        <v>1.0500000000000001E-2</v>
      </c>
    </row>
    <row r="2342" spans="2:30">
      <c r="B2342" s="723"/>
      <c r="C2342" s="773" t="s">
        <v>3817</v>
      </c>
      <c r="D2342" s="773" t="s">
        <v>3792</v>
      </c>
      <c r="E2342" s="386">
        <v>2345</v>
      </c>
      <c r="F2342" s="410" t="str">
        <f>Dumpadas[[#This Row],[punto]] &amp; " "&amp;Dumpadas[[#This Row],[jornada]]&amp;" " &amp; Dumpadas[[#This Row],[N°Acop]] &amp; " " &amp; TEXT(Dumpadas[[#This Row],[fecha ]], "dd-mm-yyyy")</f>
        <v>NIVEL 974 M4 6N L33 AM 2345 12-06-2026</v>
      </c>
      <c r="G2342" s="723" t="s">
        <v>14</v>
      </c>
      <c r="H2342" s="5">
        <v>46185</v>
      </c>
      <c r="I2342" s="723">
        <v>3.2</v>
      </c>
      <c r="J2342" s="8">
        <v>1.2200000000000001E-2</v>
      </c>
      <c r="K2342" s="8">
        <f>+IF(Dumpadas[[#This Row],[ley]]&gt;0.03,0.03,Dumpadas[[#This Row],[ley]])</f>
        <v>1.2200000000000001E-2</v>
      </c>
      <c r="L2342" s="427"/>
      <c r="M2342" s="386">
        <v>29281</v>
      </c>
      <c r="N2342" s="386"/>
      <c r="O2342" s="7">
        <v>1.35E-2</v>
      </c>
      <c r="P2342" s="10" t="str" cm="1">
        <f t="array" ref="P2342">INDEX(Rangos!$E$3:$E$16,MATCH(1,(Dumpadas[[#This Row],[ley]]&gt;=Rangos!$B$3:$B$16)*(Dumpadas[[#This Row],[ley]]&lt;=Rangos!$C$3:$C$16),0))</f>
        <v>D</v>
      </c>
      <c r="R2342" s="769"/>
      <c r="S2342" s="769" t="s">
        <v>3447</v>
      </c>
      <c r="T2342" s="369">
        <v>1</v>
      </c>
      <c r="U2342" s="369">
        <v>3.2</v>
      </c>
      <c r="V2342" s="10">
        <v>1.12E-2</v>
      </c>
      <c r="Y2342" s="769"/>
      <c r="Z2342" s="769" t="s">
        <v>3447</v>
      </c>
      <c r="AA2342" s="369">
        <v>1</v>
      </c>
      <c r="AB2342" s="369">
        <v>3.2</v>
      </c>
      <c r="AC2342" s="10">
        <v>1.12E-2</v>
      </c>
      <c r="AD2342" s="10">
        <v>1.12E-2</v>
      </c>
    </row>
    <row r="2343" spans="2:30">
      <c r="B2343" s="723"/>
      <c r="C2343" s="773" t="s">
        <v>3817</v>
      </c>
      <c r="D2343" s="773" t="s">
        <v>3792</v>
      </c>
      <c r="E2343" s="386">
        <v>2346</v>
      </c>
      <c r="F2343" s="410" t="str">
        <f>Dumpadas[[#This Row],[punto]] &amp; " "&amp;Dumpadas[[#This Row],[jornada]]&amp;" " &amp; Dumpadas[[#This Row],[N°Acop]] &amp; " " &amp; TEXT(Dumpadas[[#This Row],[fecha ]], "dd-mm-yyyy")</f>
        <v>NIVEL 974 M4 6N L33 AM 2346 12-06-2026</v>
      </c>
      <c r="G2343" s="723" t="s">
        <v>14</v>
      </c>
      <c r="H2343" s="5">
        <v>46185</v>
      </c>
      <c r="I2343" s="723">
        <v>3.2</v>
      </c>
      <c r="J2343" s="8">
        <v>9.7999999999999997E-3</v>
      </c>
      <c r="K2343" s="8">
        <f>+IF(Dumpadas[[#This Row],[ley]]&gt;0.03,0.03,Dumpadas[[#This Row],[ley]])</f>
        <v>9.7999999999999997E-3</v>
      </c>
      <c r="L2343" s="427"/>
      <c r="M2343" s="386">
        <v>29281</v>
      </c>
      <c r="N2343" s="386"/>
      <c r="O2343" s="7">
        <v>1.35E-2</v>
      </c>
      <c r="P2343" s="10" t="str" cm="1">
        <f t="array" ref="P2343">INDEX(Rangos!$E$3:$E$16,MATCH(1,(Dumpadas[[#This Row],[ley]]&gt;=Rangos!$B$3:$B$16)*(Dumpadas[[#This Row],[ley]]&lt;=Rangos!$C$3:$C$16),0))</f>
        <v>B</v>
      </c>
      <c r="R2343" s="769"/>
      <c r="S2343" s="769" t="s">
        <v>3448</v>
      </c>
      <c r="T2343" s="369">
        <v>1</v>
      </c>
      <c r="U2343" s="369">
        <v>3.2</v>
      </c>
      <c r="V2343" s="10">
        <v>1.5299999999999999E-2</v>
      </c>
      <c r="Y2343" s="769"/>
      <c r="Z2343" s="769" t="s">
        <v>3448</v>
      </c>
      <c r="AA2343" s="369">
        <v>1</v>
      </c>
      <c r="AB2343" s="369">
        <v>3.2</v>
      </c>
      <c r="AC2343" s="10">
        <v>1.5299999999999999E-2</v>
      </c>
      <c r="AD2343" s="10">
        <v>1.5299999999999999E-2</v>
      </c>
    </row>
    <row r="2344" spans="2:30">
      <c r="B2344" s="723"/>
      <c r="C2344" s="773" t="s">
        <v>3817</v>
      </c>
      <c r="D2344" s="773" t="s">
        <v>3792</v>
      </c>
      <c r="E2344" s="386">
        <v>2347</v>
      </c>
      <c r="F2344" s="410" t="str">
        <f>Dumpadas[[#This Row],[punto]] &amp; " "&amp;Dumpadas[[#This Row],[jornada]]&amp;" " &amp; Dumpadas[[#This Row],[N°Acop]] &amp; " " &amp; TEXT(Dumpadas[[#This Row],[fecha ]], "dd-mm-yyyy")</f>
        <v>NIVEL 974 M4 6N L33 AM 2347 12-06-2026</v>
      </c>
      <c r="G2344" s="723" t="s">
        <v>14</v>
      </c>
      <c r="H2344" s="5">
        <v>46185</v>
      </c>
      <c r="I2344" s="723">
        <v>3.2</v>
      </c>
      <c r="J2344" s="8">
        <v>1.3100000000000001E-2</v>
      </c>
      <c r="K2344" s="8">
        <f>+IF(Dumpadas[[#This Row],[ley]]&gt;0.03,0.03,Dumpadas[[#This Row],[ley]])</f>
        <v>1.3100000000000001E-2</v>
      </c>
      <c r="L2344" s="427"/>
      <c r="M2344" s="386">
        <v>29281</v>
      </c>
      <c r="N2344" s="386"/>
      <c r="O2344" s="7">
        <v>1.35E-2</v>
      </c>
      <c r="P2344" s="10" t="str" cm="1">
        <f t="array" ref="P2344">INDEX(Rangos!$E$3:$E$16,MATCH(1,(Dumpadas[[#This Row],[ley]]&gt;=Rangos!$B$3:$B$16)*(Dumpadas[[#This Row],[ley]]&lt;=Rangos!$C$3:$C$16),0))</f>
        <v>D</v>
      </c>
      <c r="R2344" s="769"/>
      <c r="S2344" s="769" t="s">
        <v>3449</v>
      </c>
      <c r="T2344" s="369">
        <v>1</v>
      </c>
      <c r="U2344" s="369">
        <v>3.2</v>
      </c>
      <c r="V2344" s="10">
        <v>1.2500000000000001E-2</v>
      </c>
      <c r="Y2344" s="769"/>
      <c r="Z2344" s="769" t="s">
        <v>3449</v>
      </c>
      <c r="AA2344" s="369">
        <v>1</v>
      </c>
      <c r="AB2344" s="369">
        <v>3.2</v>
      </c>
      <c r="AC2344" s="10">
        <v>1.2500000000000001E-2</v>
      </c>
      <c r="AD2344" s="10">
        <v>1.2500000000000001E-2</v>
      </c>
    </row>
    <row r="2345" spans="2:30">
      <c r="B2345" s="723"/>
      <c r="C2345" s="773" t="s">
        <v>3817</v>
      </c>
      <c r="D2345" s="773" t="s">
        <v>3792</v>
      </c>
      <c r="E2345" s="386">
        <v>2348</v>
      </c>
      <c r="F2345" s="410" t="str">
        <f>Dumpadas[[#This Row],[punto]] &amp; " "&amp;Dumpadas[[#This Row],[jornada]]&amp;" " &amp; Dumpadas[[#This Row],[N°Acop]] &amp; " " &amp; TEXT(Dumpadas[[#This Row],[fecha ]], "dd-mm-yyyy")</f>
        <v>NIVEL 974 M4 6N L33 AM 2348 12-06-2026</v>
      </c>
      <c r="G2345" s="723" t="s">
        <v>14</v>
      </c>
      <c r="H2345" s="5">
        <v>46185</v>
      </c>
      <c r="I2345" s="723">
        <v>3.2</v>
      </c>
      <c r="J2345" s="8">
        <v>1.0699999999999999E-2</v>
      </c>
      <c r="K2345" s="8">
        <f>+IF(Dumpadas[[#This Row],[ley]]&gt;0.03,0.03,Dumpadas[[#This Row],[ley]])</f>
        <v>1.0699999999999999E-2</v>
      </c>
      <c r="L2345" s="427"/>
      <c r="M2345" s="386">
        <v>29281</v>
      </c>
      <c r="N2345" s="386"/>
      <c r="O2345" s="7">
        <v>1.35E-2</v>
      </c>
      <c r="P2345" s="10" t="str" cm="1">
        <f t="array" ref="P2345">INDEX(Rangos!$E$3:$E$16,MATCH(1,(Dumpadas[[#This Row],[ley]]&gt;=Rangos!$B$3:$B$16)*(Dumpadas[[#This Row],[ley]]&lt;=Rangos!$C$3:$C$16),0))</f>
        <v>C</v>
      </c>
      <c r="R2345" s="769"/>
      <c r="S2345" s="769" t="s">
        <v>3450</v>
      </c>
      <c r="T2345" s="369">
        <v>1</v>
      </c>
      <c r="U2345" s="369">
        <v>3.2</v>
      </c>
      <c r="V2345" s="10">
        <v>1.3599999999999999E-2</v>
      </c>
      <c r="Y2345" s="769"/>
      <c r="Z2345" s="769" t="s">
        <v>3450</v>
      </c>
      <c r="AA2345" s="369">
        <v>1</v>
      </c>
      <c r="AB2345" s="369">
        <v>3.2</v>
      </c>
      <c r="AC2345" s="10">
        <v>1.3599999999999999E-2</v>
      </c>
      <c r="AD2345" s="10">
        <v>1.3599999999999999E-2</v>
      </c>
    </row>
    <row r="2346" spans="2:30">
      <c r="B2346" s="723"/>
      <c r="C2346" s="773" t="s">
        <v>3817</v>
      </c>
      <c r="D2346" s="773" t="s">
        <v>3792</v>
      </c>
      <c r="E2346" s="386">
        <v>2349</v>
      </c>
      <c r="F2346" s="410" t="str">
        <f>Dumpadas[[#This Row],[punto]] &amp; " "&amp;Dumpadas[[#This Row],[jornada]]&amp;" " &amp; Dumpadas[[#This Row],[N°Acop]] &amp; " " &amp; TEXT(Dumpadas[[#This Row],[fecha ]], "dd-mm-yyyy")</f>
        <v>NIVEL 974 M4 6N L33 AM 2349 12-06-2026</v>
      </c>
      <c r="G2346" s="723" t="s">
        <v>14</v>
      </c>
      <c r="H2346" s="5">
        <v>46185</v>
      </c>
      <c r="I2346" s="723">
        <v>3.2</v>
      </c>
      <c r="J2346" s="8">
        <v>1.1299999999999999E-2</v>
      </c>
      <c r="K2346" s="8">
        <f>+IF(Dumpadas[[#This Row],[ley]]&gt;0.03,0.03,Dumpadas[[#This Row],[ley]])</f>
        <v>1.1299999999999999E-2</v>
      </c>
      <c r="L2346" s="427"/>
      <c r="M2346" s="386">
        <v>29282</v>
      </c>
      <c r="N2346" s="386"/>
      <c r="O2346" s="7">
        <v>1.35E-2</v>
      </c>
      <c r="P2346" s="10" t="str" cm="1">
        <f t="array" ref="P2346">INDEX(Rangos!$E$3:$E$16,MATCH(1,(Dumpadas[[#This Row],[ley]]&gt;=Rangos!$B$3:$B$16)*(Dumpadas[[#This Row],[ley]]&lt;=Rangos!$C$3:$C$16),0))</f>
        <v>C</v>
      </c>
      <c r="R2346" s="769"/>
      <c r="S2346" s="769" t="s">
        <v>3451</v>
      </c>
      <c r="T2346" s="369">
        <v>1</v>
      </c>
      <c r="U2346" s="369">
        <v>3.2</v>
      </c>
      <c r="V2346" s="10">
        <v>1.23E-2</v>
      </c>
      <c r="Y2346" s="769"/>
      <c r="Z2346" s="769" t="s">
        <v>3451</v>
      </c>
      <c r="AA2346" s="369">
        <v>1</v>
      </c>
      <c r="AB2346" s="369">
        <v>3.2</v>
      </c>
      <c r="AC2346" s="10">
        <v>1.23E-2</v>
      </c>
      <c r="AD2346" s="10">
        <v>1.23E-2</v>
      </c>
    </row>
    <row r="2347" spans="2:30">
      <c r="B2347" s="723"/>
      <c r="C2347" s="773" t="s">
        <v>3817</v>
      </c>
      <c r="D2347" s="773" t="s">
        <v>3792</v>
      </c>
      <c r="E2347" s="386">
        <v>2350</v>
      </c>
      <c r="F2347" s="410" t="str">
        <f>Dumpadas[[#This Row],[punto]] &amp; " "&amp;Dumpadas[[#This Row],[jornada]]&amp;" " &amp; Dumpadas[[#This Row],[N°Acop]] &amp; " " &amp; TEXT(Dumpadas[[#This Row],[fecha ]], "dd-mm-yyyy")</f>
        <v>NIVEL 974 M4 6N L33 AM 2350 12-06-2026</v>
      </c>
      <c r="G2347" s="723" t="s">
        <v>14</v>
      </c>
      <c r="H2347" s="5">
        <v>46185</v>
      </c>
      <c r="I2347" s="723">
        <v>3.2</v>
      </c>
      <c r="J2347" s="8">
        <v>1.47E-2</v>
      </c>
      <c r="K2347" s="8">
        <f>+IF(Dumpadas[[#This Row],[ley]]&gt;0.03,0.03,Dumpadas[[#This Row],[ley]])</f>
        <v>1.47E-2</v>
      </c>
      <c r="L2347" s="427"/>
      <c r="M2347" s="386">
        <v>29282</v>
      </c>
      <c r="N2347" s="386"/>
      <c r="O2347" s="7">
        <v>1.35E-2</v>
      </c>
      <c r="P2347" s="10" t="str" cm="1">
        <f t="array" ref="P2347">INDEX(Rangos!$E$3:$E$16,MATCH(1,(Dumpadas[[#This Row],[ley]]&gt;=Rangos!$B$3:$B$16)*(Dumpadas[[#This Row],[ley]]&lt;=Rangos!$C$3:$C$16),0))</f>
        <v>E</v>
      </c>
      <c r="R2347" s="769"/>
      <c r="S2347" s="769" t="s">
        <v>3452</v>
      </c>
      <c r="T2347" s="369">
        <v>1</v>
      </c>
      <c r="U2347" s="369">
        <v>3.2</v>
      </c>
      <c r="V2347" s="10">
        <v>1.77E-2</v>
      </c>
      <c r="Y2347" s="769"/>
      <c r="Z2347" s="769" t="s">
        <v>3452</v>
      </c>
      <c r="AA2347" s="369">
        <v>1</v>
      </c>
      <c r="AB2347" s="369">
        <v>3.2</v>
      </c>
      <c r="AC2347" s="10">
        <v>1.77E-2</v>
      </c>
      <c r="AD2347" s="10">
        <v>1.77E-2</v>
      </c>
    </row>
    <row r="2348" spans="2:30">
      <c r="B2348" s="723"/>
      <c r="C2348" s="773" t="s">
        <v>3817</v>
      </c>
      <c r="D2348" s="773" t="s">
        <v>3792</v>
      </c>
      <c r="E2348" s="386">
        <v>2351</v>
      </c>
      <c r="F2348" s="410" t="str">
        <f>Dumpadas[[#This Row],[punto]] &amp; " "&amp;Dumpadas[[#This Row],[jornada]]&amp;" " &amp; Dumpadas[[#This Row],[N°Acop]] &amp; " " &amp; TEXT(Dumpadas[[#This Row],[fecha ]], "dd-mm-yyyy")</f>
        <v>NIVEL 974 M4 6N L33 AM 2351 12-06-2026</v>
      </c>
      <c r="G2348" s="723" t="s">
        <v>14</v>
      </c>
      <c r="H2348" s="5">
        <v>46185</v>
      </c>
      <c r="I2348" s="723">
        <v>3.2</v>
      </c>
      <c r="J2348" s="8">
        <v>1.44E-2</v>
      </c>
      <c r="K2348" s="8">
        <f>+IF(Dumpadas[[#This Row],[ley]]&gt;0.03,0.03,Dumpadas[[#This Row],[ley]])</f>
        <v>1.44E-2</v>
      </c>
      <c r="L2348" s="427"/>
      <c r="M2348" s="386">
        <v>29282</v>
      </c>
      <c r="N2348" s="386"/>
      <c r="O2348" s="7">
        <v>1.35E-2</v>
      </c>
      <c r="P2348" s="10" t="str" cm="1">
        <f t="array" ref="P2348">INDEX(Rangos!$E$3:$E$16,MATCH(1,(Dumpadas[[#This Row],[ley]]&gt;=Rangos!$B$3:$B$16)*(Dumpadas[[#This Row],[ley]]&lt;=Rangos!$C$3:$C$16),0))</f>
        <v>E</v>
      </c>
      <c r="R2348" s="769"/>
      <c r="S2348" s="769" t="s">
        <v>3453</v>
      </c>
      <c r="T2348" s="369">
        <v>1</v>
      </c>
      <c r="U2348" s="369">
        <v>3.2</v>
      </c>
      <c r="V2348" s="10">
        <v>1.7100000000000001E-2</v>
      </c>
      <c r="Y2348" s="769"/>
      <c r="Z2348" s="769" t="s">
        <v>3453</v>
      </c>
      <c r="AA2348" s="369">
        <v>1</v>
      </c>
      <c r="AB2348" s="369">
        <v>3.2</v>
      </c>
      <c r="AC2348" s="10">
        <v>1.7100000000000001E-2</v>
      </c>
      <c r="AD2348" s="10">
        <v>1.7100000000000001E-2</v>
      </c>
    </row>
    <row r="2349" spans="2:30">
      <c r="B2349" s="723"/>
      <c r="C2349" s="773" t="s">
        <v>3817</v>
      </c>
      <c r="D2349" s="773" t="s">
        <v>3792</v>
      </c>
      <c r="E2349" s="386">
        <v>2352</v>
      </c>
      <c r="F2349" s="410" t="str">
        <f>Dumpadas[[#This Row],[punto]] &amp; " "&amp;Dumpadas[[#This Row],[jornada]]&amp;" " &amp; Dumpadas[[#This Row],[N°Acop]] &amp; " " &amp; TEXT(Dumpadas[[#This Row],[fecha ]], "dd-mm-yyyy")</f>
        <v>NIVEL 974 M4 6N L33 AM 2352 12-06-2026</v>
      </c>
      <c r="G2349" s="723" t="s">
        <v>14</v>
      </c>
      <c r="H2349" s="5">
        <v>46185</v>
      </c>
      <c r="I2349" s="723">
        <v>3.2</v>
      </c>
      <c r="J2349" s="8">
        <v>1.83E-2</v>
      </c>
      <c r="K2349" s="8">
        <f>+IF(Dumpadas[[#This Row],[ley]]&gt;0.03,0.03,Dumpadas[[#This Row],[ley]])</f>
        <v>1.83E-2</v>
      </c>
      <c r="L2349" s="427"/>
      <c r="M2349" s="386">
        <v>29282</v>
      </c>
      <c r="N2349" s="386"/>
      <c r="O2349" s="7">
        <v>1.35E-2</v>
      </c>
      <c r="P2349" s="10" t="str" cm="1">
        <f t="array" ref="P2349">INDEX(Rangos!$E$3:$E$16,MATCH(1,(Dumpadas[[#This Row],[ley]]&gt;=Rangos!$B$3:$B$16)*(Dumpadas[[#This Row],[ley]]&lt;=Rangos!$C$3:$C$16),0))</f>
        <v>G</v>
      </c>
      <c r="R2349" s="769"/>
      <c r="S2349" s="769" t="s">
        <v>3454</v>
      </c>
      <c r="T2349" s="369">
        <v>1</v>
      </c>
      <c r="U2349" s="369">
        <v>3.2</v>
      </c>
      <c r="V2349" s="10">
        <v>8.6E-3</v>
      </c>
      <c r="Y2349" s="769"/>
      <c r="Z2349" s="769" t="s">
        <v>3454</v>
      </c>
      <c r="AA2349" s="369">
        <v>1</v>
      </c>
      <c r="AB2349" s="369">
        <v>3.2</v>
      </c>
      <c r="AC2349" s="10">
        <v>8.6E-3</v>
      </c>
      <c r="AD2349" s="10">
        <v>8.6E-3</v>
      </c>
    </row>
    <row r="2350" spans="2:30">
      <c r="B2350" s="723"/>
      <c r="C2350" s="773" t="s">
        <v>3817</v>
      </c>
      <c r="D2350" s="773" t="s">
        <v>3792</v>
      </c>
      <c r="E2350" s="386">
        <v>2353</v>
      </c>
      <c r="F2350" s="410" t="str">
        <f>Dumpadas[[#This Row],[punto]] &amp; " "&amp;Dumpadas[[#This Row],[jornada]]&amp;" " &amp; Dumpadas[[#This Row],[N°Acop]] &amp; " " &amp; TEXT(Dumpadas[[#This Row],[fecha ]], "dd-mm-yyyy")</f>
        <v>NIVEL 974 M4 6N L33 AM 2353 12-06-2026</v>
      </c>
      <c r="G2350" s="723" t="s">
        <v>14</v>
      </c>
      <c r="H2350" s="5">
        <v>46185</v>
      </c>
      <c r="I2350" s="723">
        <v>3.2</v>
      </c>
      <c r="J2350" s="8">
        <v>1.0699999999999999E-2</v>
      </c>
      <c r="K2350" s="8">
        <f>+IF(Dumpadas[[#This Row],[ley]]&gt;0.03,0.03,Dumpadas[[#This Row],[ley]])</f>
        <v>1.0699999999999999E-2</v>
      </c>
      <c r="L2350" s="427"/>
      <c r="M2350" s="386">
        <v>29282</v>
      </c>
      <c r="N2350" s="386"/>
      <c r="O2350" s="7">
        <v>1.35E-2</v>
      </c>
      <c r="P2350" s="10" t="str" cm="1">
        <f t="array" ref="P2350">INDEX(Rangos!$E$3:$E$16,MATCH(1,(Dumpadas[[#This Row],[ley]]&gt;=Rangos!$B$3:$B$16)*(Dumpadas[[#This Row],[ley]]&lt;=Rangos!$C$3:$C$16),0))</f>
        <v>C</v>
      </c>
      <c r="R2350" s="769"/>
      <c r="S2350" s="769" t="s">
        <v>3455</v>
      </c>
      <c r="T2350" s="369">
        <v>1</v>
      </c>
      <c r="U2350" s="369">
        <v>3.2</v>
      </c>
      <c r="V2350" s="10">
        <v>1.2699999999999999E-2</v>
      </c>
      <c r="Y2350" s="769"/>
      <c r="Z2350" s="769" t="s">
        <v>3455</v>
      </c>
      <c r="AA2350" s="369">
        <v>1</v>
      </c>
      <c r="AB2350" s="369">
        <v>3.2</v>
      </c>
      <c r="AC2350" s="10">
        <v>1.2699999999999999E-2</v>
      </c>
      <c r="AD2350" s="10">
        <v>1.2699999999999999E-2</v>
      </c>
    </row>
    <row r="2351" spans="2:30">
      <c r="B2351" s="723"/>
      <c r="C2351" s="773" t="s">
        <v>3817</v>
      </c>
      <c r="D2351" s="773" t="s">
        <v>3792</v>
      </c>
      <c r="E2351" s="386">
        <v>2354</v>
      </c>
      <c r="F2351" s="410" t="str">
        <f>Dumpadas[[#This Row],[punto]] &amp; " "&amp;Dumpadas[[#This Row],[jornada]]&amp;" " &amp; Dumpadas[[#This Row],[N°Acop]] &amp; " " &amp; TEXT(Dumpadas[[#This Row],[fecha ]], "dd-mm-yyyy")</f>
        <v>NIVEL 974 M4 6N L33 AM 2354 12-06-2026</v>
      </c>
      <c r="G2351" s="723" t="s">
        <v>14</v>
      </c>
      <c r="H2351" s="5">
        <v>46185</v>
      </c>
      <c r="I2351" s="723">
        <v>3.2</v>
      </c>
      <c r="J2351" s="8">
        <v>1.2699999999999999E-2</v>
      </c>
      <c r="K2351" s="8">
        <f>+IF(Dumpadas[[#This Row],[ley]]&gt;0.03,0.03,Dumpadas[[#This Row],[ley]])</f>
        <v>1.2699999999999999E-2</v>
      </c>
      <c r="L2351" s="427"/>
      <c r="M2351" s="386">
        <v>29282</v>
      </c>
      <c r="N2351" s="386"/>
      <c r="O2351" s="7">
        <v>1.35E-2</v>
      </c>
      <c r="P2351" s="10" t="str" cm="1">
        <f t="array" ref="P2351">INDEX(Rangos!$E$3:$E$16,MATCH(1,(Dumpadas[[#This Row],[ley]]&gt;=Rangos!$B$3:$B$16)*(Dumpadas[[#This Row],[ley]]&lt;=Rangos!$C$3:$C$16),0))</f>
        <v>D</v>
      </c>
      <c r="R2351" s="769"/>
      <c r="S2351" s="769" t="s">
        <v>3456</v>
      </c>
      <c r="T2351" s="369">
        <v>1</v>
      </c>
      <c r="U2351" s="369">
        <v>3.2</v>
      </c>
      <c r="V2351" s="10">
        <v>1.41E-2</v>
      </c>
      <c r="Y2351" s="769"/>
      <c r="Z2351" s="769" t="s">
        <v>3456</v>
      </c>
      <c r="AA2351" s="369">
        <v>1</v>
      </c>
      <c r="AB2351" s="369">
        <v>3.2</v>
      </c>
      <c r="AC2351" s="10">
        <v>1.41E-2</v>
      </c>
      <c r="AD2351" s="10">
        <v>1.41E-2</v>
      </c>
    </row>
    <row r="2352" spans="2:30">
      <c r="B2352" s="723"/>
      <c r="C2352" s="773" t="s">
        <v>3817</v>
      </c>
      <c r="D2352" s="773" t="s">
        <v>3792</v>
      </c>
      <c r="E2352" s="386">
        <v>2355</v>
      </c>
      <c r="F2352" s="410" t="str">
        <f>Dumpadas[[#This Row],[punto]] &amp; " "&amp;Dumpadas[[#This Row],[jornada]]&amp;" " &amp; Dumpadas[[#This Row],[N°Acop]] &amp; " " &amp; TEXT(Dumpadas[[#This Row],[fecha ]], "dd-mm-yyyy")</f>
        <v>NIVEL 974 M4 6N L33 AM 2355 12-06-2026</v>
      </c>
      <c r="G2352" s="723" t="s">
        <v>14</v>
      </c>
      <c r="H2352" s="5">
        <v>46185</v>
      </c>
      <c r="I2352" s="723">
        <v>3.2</v>
      </c>
      <c r="J2352" s="8">
        <v>1.9199999999999998E-2</v>
      </c>
      <c r="K2352" s="8">
        <f>+IF(Dumpadas[[#This Row],[ley]]&gt;0.03,0.03,Dumpadas[[#This Row],[ley]])</f>
        <v>1.9199999999999998E-2</v>
      </c>
      <c r="L2352" s="427"/>
      <c r="M2352" s="386">
        <v>29282</v>
      </c>
      <c r="N2352" s="386"/>
      <c r="O2352" s="7">
        <v>1.35E-2</v>
      </c>
      <c r="P2352" s="10" t="str" cm="1">
        <f t="array" ref="P2352">INDEX(Rangos!$E$3:$E$16,MATCH(1,(Dumpadas[[#This Row],[ley]]&gt;=Rangos!$B$3:$B$16)*(Dumpadas[[#This Row],[ley]]&lt;=Rangos!$C$3:$C$16),0))</f>
        <v>H</v>
      </c>
      <c r="R2352" s="769"/>
      <c r="S2352" s="769" t="s">
        <v>3457</v>
      </c>
      <c r="T2352" s="369">
        <v>1</v>
      </c>
      <c r="U2352" s="369">
        <v>3.2</v>
      </c>
      <c r="V2352" s="10">
        <v>1.4999999999999999E-2</v>
      </c>
      <c r="Y2352" s="769"/>
      <c r="Z2352" s="769" t="s">
        <v>3457</v>
      </c>
      <c r="AA2352" s="369">
        <v>1</v>
      </c>
      <c r="AB2352" s="369">
        <v>3.2</v>
      </c>
      <c r="AC2352" s="10">
        <v>1.4999999999999999E-2</v>
      </c>
      <c r="AD2352" s="10">
        <v>1.4999999999999999E-2</v>
      </c>
    </row>
    <row r="2353" spans="2:30">
      <c r="B2353" s="723"/>
      <c r="C2353" s="773" t="s">
        <v>3817</v>
      </c>
      <c r="D2353" s="773" t="s">
        <v>3792</v>
      </c>
      <c r="E2353" s="386">
        <v>2356</v>
      </c>
      <c r="F2353" s="410" t="str">
        <f>Dumpadas[[#This Row],[punto]] &amp; " "&amp;Dumpadas[[#This Row],[jornada]]&amp;" " &amp; Dumpadas[[#This Row],[N°Acop]] &amp; " " &amp; TEXT(Dumpadas[[#This Row],[fecha ]], "dd-mm-yyyy")</f>
        <v>NIVEL 974 M4 6N L33 AM 2356 12-06-2026</v>
      </c>
      <c r="G2353" s="723" t="s">
        <v>14</v>
      </c>
      <c r="H2353" s="5">
        <v>46185</v>
      </c>
      <c r="I2353" s="723">
        <v>3.2</v>
      </c>
      <c r="J2353" s="8">
        <v>1.54E-2</v>
      </c>
      <c r="K2353" s="8">
        <f>+IF(Dumpadas[[#This Row],[ley]]&gt;0.03,0.03,Dumpadas[[#This Row],[ley]])</f>
        <v>1.54E-2</v>
      </c>
      <c r="L2353" s="427"/>
      <c r="M2353" s="386">
        <v>29282</v>
      </c>
      <c r="N2353" s="386"/>
      <c r="O2353" s="7">
        <v>1.35E-2</v>
      </c>
      <c r="P2353" s="10" t="str" cm="1">
        <f t="array" ref="P2353">INDEX(Rangos!$E$3:$E$16,MATCH(1,(Dumpadas[[#This Row],[ley]]&gt;=Rangos!$B$3:$B$16)*(Dumpadas[[#This Row],[ley]]&lt;=Rangos!$C$3:$C$16),0))</f>
        <v>F</v>
      </c>
      <c r="R2353" s="769"/>
      <c r="S2353" s="769" t="s">
        <v>3458</v>
      </c>
      <c r="T2353" s="369">
        <v>1</v>
      </c>
      <c r="U2353" s="369">
        <v>3.2</v>
      </c>
      <c r="V2353" s="10">
        <v>1.35E-2</v>
      </c>
      <c r="Y2353" s="769"/>
      <c r="Z2353" s="769" t="s">
        <v>3458</v>
      </c>
      <c r="AA2353" s="369">
        <v>1</v>
      </c>
      <c r="AB2353" s="369">
        <v>3.2</v>
      </c>
      <c r="AC2353" s="10">
        <v>1.35E-2</v>
      </c>
      <c r="AD2353" s="10">
        <v>1.35E-2</v>
      </c>
    </row>
    <row r="2354" spans="2:30">
      <c r="B2354" s="723"/>
      <c r="C2354" s="773" t="s">
        <v>3817</v>
      </c>
      <c r="D2354" s="773" t="s">
        <v>3792</v>
      </c>
      <c r="E2354" s="386">
        <v>2357</v>
      </c>
      <c r="F2354" s="410" t="str">
        <f>Dumpadas[[#This Row],[punto]] &amp; " "&amp;Dumpadas[[#This Row],[jornada]]&amp;" " &amp; Dumpadas[[#This Row],[N°Acop]] &amp; " " &amp; TEXT(Dumpadas[[#This Row],[fecha ]], "dd-mm-yyyy")</f>
        <v>NIVEL 974 M4 6N L33 AM 2357 12-06-2026</v>
      </c>
      <c r="G2354" s="723" t="s">
        <v>14</v>
      </c>
      <c r="H2354" s="5">
        <v>46185</v>
      </c>
      <c r="I2354" s="723">
        <v>3.2</v>
      </c>
      <c r="J2354" s="8">
        <v>1.44E-2</v>
      </c>
      <c r="K2354" s="8">
        <f>+IF(Dumpadas[[#This Row],[ley]]&gt;0.03,0.03,Dumpadas[[#This Row],[ley]])</f>
        <v>1.44E-2</v>
      </c>
      <c r="L2354" s="427"/>
      <c r="M2354" s="386">
        <v>29282</v>
      </c>
      <c r="N2354" s="386"/>
      <c r="O2354" s="7">
        <v>1.35E-2</v>
      </c>
      <c r="P2354" s="10" t="str" cm="1">
        <f t="array" ref="P2354">INDEX(Rangos!$E$3:$E$16,MATCH(1,(Dumpadas[[#This Row],[ley]]&gt;=Rangos!$B$3:$B$16)*(Dumpadas[[#This Row],[ley]]&lt;=Rangos!$C$3:$C$16),0))</f>
        <v>E</v>
      </c>
      <c r="R2354" s="769"/>
      <c r="S2354" s="769" t="s">
        <v>3459</v>
      </c>
      <c r="T2354" s="369">
        <v>1</v>
      </c>
      <c r="U2354" s="369">
        <v>3.2</v>
      </c>
      <c r="V2354" s="10">
        <v>1.38E-2</v>
      </c>
      <c r="Y2354" s="769"/>
      <c r="Z2354" s="769" t="s">
        <v>3459</v>
      </c>
      <c r="AA2354" s="369">
        <v>1</v>
      </c>
      <c r="AB2354" s="369">
        <v>3.2</v>
      </c>
      <c r="AC2354" s="10">
        <v>1.38E-2</v>
      </c>
      <c r="AD2354" s="10">
        <v>1.38E-2</v>
      </c>
    </row>
    <row r="2355" spans="2:30">
      <c r="B2355" s="723"/>
      <c r="C2355" s="773" t="s">
        <v>3817</v>
      </c>
      <c r="D2355" s="773" t="s">
        <v>3792</v>
      </c>
      <c r="E2355" s="386">
        <v>2358</v>
      </c>
      <c r="F2355" s="410" t="str">
        <f>Dumpadas[[#This Row],[punto]] &amp; " "&amp;Dumpadas[[#This Row],[jornada]]&amp;" " &amp; Dumpadas[[#This Row],[N°Acop]] &amp; " " &amp; TEXT(Dumpadas[[#This Row],[fecha ]], "dd-mm-yyyy")</f>
        <v>NIVEL 974 M4 6N L33 AM 2358 12-06-2026</v>
      </c>
      <c r="G2355" s="723" t="s">
        <v>14</v>
      </c>
      <c r="H2355" s="5">
        <v>46185</v>
      </c>
      <c r="I2355" s="723">
        <v>3.2</v>
      </c>
      <c r="J2355" s="8">
        <v>1.7100000000000001E-2</v>
      </c>
      <c r="K2355" s="8">
        <f>+IF(Dumpadas[[#This Row],[ley]]&gt;0.03,0.03,Dumpadas[[#This Row],[ley]])</f>
        <v>1.7100000000000001E-2</v>
      </c>
      <c r="L2355" s="427"/>
      <c r="M2355" s="386">
        <v>29282</v>
      </c>
      <c r="N2355" s="386"/>
      <c r="O2355" s="7">
        <v>1.35E-2</v>
      </c>
      <c r="P2355" s="10" t="str" cm="1">
        <f t="array" ref="P2355">INDEX(Rangos!$E$3:$E$16,MATCH(1,(Dumpadas[[#This Row],[ley]]&gt;=Rangos!$B$3:$B$16)*(Dumpadas[[#This Row],[ley]]&lt;=Rangos!$C$3:$C$16),0))</f>
        <v>F</v>
      </c>
      <c r="R2355" s="769"/>
      <c r="S2355" s="769" t="s">
        <v>3460</v>
      </c>
      <c r="T2355" s="369">
        <v>1</v>
      </c>
      <c r="U2355" s="369">
        <v>3.2</v>
      </c>
      <c r="V2355" s="10">
        <v>1.7100000000000001E-2</v>
      </c>
      <c r="Y2355" s="769"/>
      <c r="Z2355" s="769" t="s">
        <v>3460</v>
      </c>
      <c r="AA2355" s="369">
        <v>1</v>
      </c>
      <c r="AB2355" s="369">
        <v>3.2</v>
      </c>
      <c r="AC2355" s="10">
        <v>1.7100000000000001E-2</v>
      </c>
      <c r="AD2355" s="10">
        <v>1.7100000000000001E-2</v>
      </c>
    </row>
    <row r="2356" spans="2:30">
      <c r="B2356" s="723"/>
      <c r="C2356" s="773" t="s">
        <v>3817</v>
      </c>
      <c r="D2356" s="773" t="s">
        <v>3792</v>
      </c>
      <c r="E2356" s="386">
        <v>2359</v>
      </c>
      <c r="F2356" s="410" t="str">
        <f>Dumpadas[[#This Row],[punto]] &amp; " "&amp;Dumpadas[[#This Row],[jornada]]&amp;" " &amp; Dumpadas[[#This Row],[N°Acop]] &amp; " " &amp; TEXT(Dumpadas[[#This Row],[fecha ]], "dd-mm-yyyy")</f>
        <v>NIVEL 974 M4 6N L33 AM 2359 12-06-2026</v>
      </c>
      <c r="G2356" s="723" t="s">
        <v>14</v>
      </c>
      <c r="H2356" s="5">
        <v>46185</v>
      </c>
      <c r="I2356" s="723">
        <v>3.2</v>
      </c>
      <c r="J2356" s="8">
        <v>1.06E-2</v>
      </c>
      <c r="K2356" s="8">
        <f>+IF(Dumpadas[[#This Row],[ley]]&gt;0.03,0.03,Dumpadas[[#This Row],[ley]])</f>
        <v>1.06E-2</v>
      </c>
      <c r="L2356" s="427"/>
      <c r="M2356" s="386">
        <v>29282</v>
      </c>
      <c r="N2356" s="386"/>
      <c r="O2356" s="7">
        <v>1.35E-2</v>
      </c>
      <c r="P2356" s="10" t="str" cm="1">
        <f t="array" ref="P2356">INDEX(Rangos!$E$3:$E$16,MATCH(1,(Dumpadas[[#This Row],[ley]]&gt;=Rangos!$B$3:$B$16)*(Dumpadas[[#This Row],[ley]]&lt;=Rangos!$C$3:$C$16),0))</f>
        <v>C</v>
      </c>
      <c r="R2356" s="769"/>
      <c r="S2356" s="769" t="s">
        <v>3461</v>
      </c>
      <c r="T2356" s="369">
        <v>1</v>
      </c>
      <c r="U2356" s="369">
        <v>3.2</v>
      </c>
      <c r="V2356" s="10">
        <v>9.2999999999999992E-3</v>
      </c>
      <c r="Y2356" s="769"/>
      <c r="Z2356" s="769" t="s">
        <v>3461</v>
      </c>
      <c r="AA2356" s="369">
        <v>1</v>
      </c>
      <c r="AB2356" s="369">
        <v>3.2</v>
      </c>
      <c r="AC2356" s="10">
        <v>9.2999999999999992E-3</v>
      </c>
      <c r="AD2356" s="10">
        <v>9.2999999999999992E-3</v>
      </c>
    </row>
    <row r="2357" spans="2:30">
      <c r="B2357" s="535"/>
      <c r="C2357" s="535" t="s">
        <v>3820</v>
      </c>
      <c r="D2357" s="535" t="s">
        <v>227</v>
      </c>
      <c r="E2357" s="535">
        <v>2360</v>
      </c>
      <c r="F2357" s="537" t="str">
        <f>Dumpadas[[#This Row],[punto]] &amp; " "&amp;Dumpadas[[#This Row],[jornada]]&amp;" " &amp; Dumpadas[[#This Row],[N°Acop]] &amp; " " &amp; TEXT(Dumpadas[[#This Row],[fecha ]], "dd-mm-yyyy")</f>
        <v>NIVEL 974 M4 6S PM 2360 12-06-2026</v>
      </c>
      <c r="G2357" s="535" t="s">
        <v>16</v>
      </c>
      <c r="H2357" s="538">
        <v>46185</v>
      </c>
      <c r="I2357" s="535">
        <v>3.2</v>
      </c>
      <c r="J2357" s="539">
        <v>8.6E-3</v>
      </c>
      <c r="K2357" s="539">
        <f>+IF(Dumpadas[[#This Row],[ley]]&gt;0.03,0.03,Dumpadas[[#This Row],[ley]])</f>
        <v>8.6E-3</v>
      </c>
      <c r="L2357" s="539"/>
      <c r="M2357" s="535">
        <v>29283</v>
      </c>
      <c r="N2357" s="535"/>
      <c r="O2357" s="539">
        <v>0.01</v>
      </c>
      <c r="P2357" s="540" t="str" cm="1">
        <f t="array" ref="P2357">INDEX(Rangos!$E$3:$E$16,MATCH(1,(Dumpadas[[#This Row],[ley]]&gt;=Rangos!$B$3:$B$16)*(Dumpadas[[#This Row],[ley]]&lt;=Rangos!$C$3:$C$16),0))</f>
        <v>A</v>
      </c>
      <c r="R2357" s="769"/>
      <c r="S2357" s="769" t="s">
        <v>3462</v>
      </c>
      <c r="T2357" s="369">
        <v>1</v>
      </c>
      <c r="U2357" s="369">
        <v>3.2</v>
      </c>
      <c r="V2357" s="10">
        <v>1.4E-2</v>
      </c>
      <c r="Y2357" s="769"/>
      <c r="Z2357" s="769" t="s">
        <v>3462</v>
      </c>
      <c r="AA2357" s="369">
        <v>1</v>
      </c>
      <c r="AB2357" s="369">
        <v>3.2</v>
      </c>
      <c r="AC2357" s="10">
        <v>1.4E-2</v>
      </c>
      <c r="AD2357" s="10">
        <v>1.4E-2</v>
      </c>
    </row>
    <row r="2358" spans="2:30">
      <c r="B2358" s="535"/>
      <c r="C2358" s="535" t="s">
        <v>3820</v>
      </c>
      <c r="D2358" s="535" t="s">
        <v>227</v>
      </c>
      <c r="E2358" s="535">
        <v>2361</v>
      </c>
      <c r="F2358" s="537" t="str">
        <f>Dumpadas[[#This Row],[punto]] &amp; " "&amp;Dumpadas[[#This Row],[jornada]]&amp;" " &amp; Dumpadas[[#This Row],[N°Acop]] &amp; " " &amp; TEXT(Dumpadas[[#This Row],[fecha ]], "dd-mm-yyyy")</f>
        <v>NIVEL 974 M4 6S PM 2361 12-06-2026</v>
      </c>
      <c r="G2358" s="535" t="s">
        <v>16</v>
      </c>
      <c r="H2358" s="538">
        <v>46185</v>
      </c>
      <c r="I2358" s="535">
        <v>3.2</v>
      </c>
      <c r="J2358" s="539">
        <v>9.4999999999999998E-3</v>
      </c>
      <c r="K2358" s="539">
        <f>+IF(Dumpadas[[#This Row],[ley]]&gt;0.03,0.03,Dumpadas[[#This Row],[ley]])</f>
        <v>9.4999999999999998E-3</v>
      </c>
      <c r="L2358" s="539"/>
      <c r="M2358" s="535">
        <v>29283</v>
      </c>
      <c r="N2358" s="535"/>
      <c r="O2358" s="539">
        <v>0.01</v>
      </c>
      <c r="P2358" s="540" t="str" cm="1">
        <f t="array" ref="P2358">INDEX(Rangos!$E$3:$E$16,MATCH(1,(Dumpadas[[#This Row],[ley]]&gt;=Rangos!$B$3:$B$16)*(Dumpadas[[#This Row],[ley]]&lt;=Rangos!$C$3:$C$16),0))</f>
        <v>B</v>
      </c>
      <c r="R2358" s="769"/>
      <c r="S2358" s="769" t="s">
        <v>3463</v>
      </c>
      <c r="T2358" s="369">
        <v>1</v>
      </c>
      <c r="U2358" s="369">
        <v>3.2</v>
      </c>
      <c r="V2358" s="10">
        <v>1.44E-2</v>
      </c>
      <c r="Y2358" s="769"/>
      <c r="Z2358" s="769" t="s">
        <v>3463</v>
      </c>
      <c r="AA2358" s="369">
        <v>1</v>
      </c>
      <c r="AB2358" s="369">
        <v>3.2</v>
      </c>
      <c r="AC2358" s="10">
        <v>1.44E-2</v>
      </c>
      <c r="AD2358" s="10">
        <v>1.44E-2</v>
      </c>
    </row>
    <row r="2359" spans="2:30">
      <c r="B2359" s="535"/>
      <c r="C2359" s="535" t="s">
        <v>3820</v>
      </c>
      <c r="D2359" s="535" t="s">
        <v>227</v>
      </c>
      <c r="E2359" s="535">
        <v>2362</v>
      </c>
      <c r="F2359" s="537" t="str">
        <f>Dumpadas[[#This Row],[punto]] &amp; " "&amp;Dumpadas[[#This Row],[jornada]]&amp;" " &amp; Dumpadas[[#This Row],[N°Acop]] &amp; " " &amp; TEXT(Dumpadas[[#This Row],[fecha ]], "dd-mm-yyyy")</f>
        <v>NIVEL 974 M4 6S PM 2362 12-06-2026</v>
      </c>
      <c r="G2359" s="535" t="s">
        <v>16</v>
      </c>
      <c r="H2359" s="538">
        <v>46185</v>
      </c>
      <c r="I2359" s="535">
        <v>3.2</v>
      </c>
      <c r="J2359" s="539">
        <v>8.6999999999999994E-3</v>
      </c>
      <c r="K2359" s="539">
        <f>+IF(Dumpadas[[#This Row],[ley]]&gt;0.03,0.03,Dumpadas[[#This Row],[ley]])</f>
        <v>8.6999999999999994E-3</v>
      </c>
      <c r="L2359" s="539"/>
      <c r="M2359" s="535">
        <v>29283</v>
      </c>
      <c r="N2359" s="535"/>
      <c r="O2359" s="539">
        <v>0.01</v>
      </c>
      <c r="P2359" s="540" t="str" cm="1">
        <f t="array" ref="P2359">INDEX(Rangos!$E$3:$E$16,MATCH(1,(Dumpadas[[#This Row],[ley]]&gt;=Rangos!$B$3:$B$16)*(Dumpadas[[#This Row],[ley]]&lt;=Rangos!$C$3:$C$16),0))</f>
        <v>A</v>
      </c>
      <c r="R2359" s="769"/>
      <c r="S2359" s="769" t="s">
        <v>3464</v>
      </c>
      <c r="T2359" s="369">
        <v>1</v>
      </c>
      <c r="U2359" s="369">
        <v>3.2</v>
      </c>
      <c r="V2359" s="10">
        <v>1.32E-2</v>
      </c>
      <c r="Y2359" s="769"/>
      <c r="Z2359" s="769" t="s">
        <v>3464</v>
      </c>
      <c r="AA2359" s="369">
        <v>1</v>
      </c>
      <c r="AB2359" s="369">
        <v>3.2</v>
      </c>
      <c r="AC2359" s="10">
        <v>1.32E-2</v>
      </c>
      <c r="AD2359" s="10">
        <v>1.32E-2</v>
      </c>
    </row>
    <row r="2360" spans="2:30">
      <c r="B2360" s="535"/>
      <c r="C2360" s="535" t="s">
        <v>3820</v>
      </c>
      <c r="D2360" s="535" t="s">
        <v>227</v>
      </c>
      <c r="E2360" s="535">
        <v>2363</v>
      </c>
      <c r="F2360" s="537" t="str">
        <f>Dumpadas[[#This Row],[punto]] &amp; " "&amp;Dumpadas[[#This Row],[jornada]]&amp;" " &amp; Dumpadas[[#This Row],[N°Acop]] &amp; " " &amp; TEXT(Dumpadas[[#This Row],[fecha ]], "dd-mm-yyyy")</f>
        <v>NIVEL 974 M4 6S PM 2363 12-06-2026</v>
      </c>
      <c r="G2360" s="535" t="s">
        <v>16</v>
      </c>
      <c r="H2360" s="538">
        <v>46185</v>
      </c>
      <c r="I2360" s="535">
        <v>3.2</v>
      </c>
      <c r="J2360" s="539">
        <v>9.1000000000000004E-3</v>
      </c>
      <c r="K2360" s="539">
        <f>+IF(Dumpadas[[#This Row],[ley]]&gt;0.03,0.03,Dumpadas[[#This Row],[ley]])</f>
        <v>9.1000000000000004E-3</v>
      </c>
      <c r="L2360" s="539"/>
      <c r="M2360" s="535">
        <v>29283</v>
      </c>
      <c r="N2360" s="535"/>
      <c r="O2360" s="539">
        <v>0.01</v>
      </c>
      <c r="P2360" s="540" t="str" cm="1">
        <f t="array" ref="P2360">INDEX(Rangos!$E$3:$E$16,MATCH(1,(Dumpadas[[#This Row],[ley]]&gt;=Rangos!$B$3:$B$16)*(Dumpadas[[#This Row],[ley]]&lt;=Rangos!$C$3:$C$16),0))</f>
        <v>B</v>
      </c>
      <c r="R2360" s="769"/>
      <c r="S2360" s="769" t="s">
        <v>3469</v>
      </c>
      <c r="T2360" s="369">
        <v>1</v>
      </c>
      <c r="U2360" s="369">
        <v>3.2</v>
      </c>
      <c r="V2360" s="10">
        <v>1.14E-2</v>
      </c>
      <c r="Y2360" s="769"/>
      <c r="Z2360" s="769" t="s">
        <v>3469</v>
      </c>
      <c r="AA2360" s="369">
        <v>1</v>
      </c>
      <c r="AB2360" s="369">
        <v>3.2</v>
      </c>
      <c r="AC2360" s="10">
        <v>1.14E-2</v>
      </c>
      <c r="AD2360" s="10">
        <v>1.14E-2</v>
      </c>
    </row>
    <row r="2361" spans="2:30">
      <c r="B2361" s="535"/>
      <c r="C2361" s="535" t="s">
        <v>3820</v>
      </c>
      <c r="D2361" s="535" t="s">
        <v>227</v>
      </c>
      <c r="E2361" s="535">
        <v>2364</v>
      </c>
      <c r="F2361" s="537" t="str">
        <f>Dumpadas[[#This Row],[punto]] &amp; " "&amp;Dumpadas[[#This Row],[jornada]]&amp;" " &amp; Dumpadas[[#This Row],[N°Acop]] &amp; " " &amp; TEXT(Dumpadas[[#This Row],[fecha ]], "dd-mm-yyyy")</f>
        <v>NIVEL 974 M4 6S PM 2364 12-06-2026</v>
      </c>
      <c r="G2361" s="535" t="s">
        <v>16</v>
      </c>
      <c r="H2361" s="538">
        <v>46185</v>
      </c>
      <c r="I2361" s="535">
        <v>3.2</v>
      </c>
      <c r="J2361" s="539">
        <v>0.01</v>
      </c>
      <c r="K2361" s="539">
        <f>+IF(Dumpadas[[#This Row],[ley]]&gt;0.03,0.03,Dumpadas[[#This Row],[ley]])</f>
        <v>0.01</v>
      </c>
      <c r="L2361" s="539"/>
      <c r="M2361" s="535">
        <v>29283</v>
      </c>
      <c r="N2361" s="535"/>
      <c r="O2361" s="539">
        <v>0.01</v>
      </c>
      <c r="P2361" s="540" t="str" cm="1">
        <f t="array" ref="P2361">INDEX(Rangos!$E$3:$E$16,MATCH(1,(Dumpadas[[#This Row],[ley]]&gt;=Rangos!$B$3:$B$16)*(Dumpadas[[#This Row],[ley]]&lt;=Rangos!$C$3:$C$16),0))</f>
        <v>B</v>
      </c>
      <c r="R2361" s="769"/>
      <c r="S2361" s="769" t="s">
        <v>3470</v>
      </c>
      <c r="T2361" s="369">
        <v>1</v>
      </c>
      <c r="U2361" s="369">
        <v>3.2</v>
      </c>
      <c r="V2361" s="10">
        <v>1.54E-2</v>
      </c>
      <c r="Y2361" s="769"/>
      <c r="Z2361" s="769" t="s">
        <v>3470</v>
      </c>
      <c r="AA2361" s="369">
        <v>1</v>
      </c>
      <c r="AB2361" s="369">
        <v>3.2</v>
      </c>
      <c r="AC2361" s="10">
        <v>1.54E-2</v>
      </c>
      <c r="AD2361" s="10">
        <v>1.54E-2</v>
      </c>
    </row>
    <row r="2362" spans="2:30">
      <c r="B2362" s="535"/>
      <c r="C2362" s="535" t="s">
        <v>3820</v>
      </c>
      <c r="D2362" s="535" t="s">
        <v>227</v>
      </c>
      <c r="E2362" s="535">
        <v>2365</v>
      </c>
      <c r="F2362" s="537" t="str">
        <f>Dumpadas[[#This Row],[punto]] &amp; " "&amp;Dumpadas[[#This Row],[jornada]]&amp;" " &amp; Dumpadas[[#This Row],[N°Acop]] &amp; " " &amp; TEXT(Dumpadas[[#This Row],[fecha ]], "dd-mm-yyyy")</f>
        <v>NIVEL 974 M4 6S PM 2365 12-06-2026</v>
      </c>
      <c r="G2362" s="535" t="s">
        <v>16</v>
      </c>
      <c r="H2362" s="538">
        <v>46185</v>
      </c>
      <c r="I2362" s="535">
        <v>3.2</v>
      </c>
      <c r="J2362" s="539">
        <v>1.0500000000000001E-2</v>
      </c>
      <c r="K2362" s="539">
        <f>+IF(Dumpadas[[#This Row],[ley]]&gt;0.03,0.03,Dumpadas[[#This Row],[ley]])</f>
        <v>1.0500000000000001E-2</v>
      </c>
      <c r="L2362" s="539"/>
      <c r="M2362" s="535">
        <v>29283</v>
      </c>
      <c r="N2362" s="535"/>
      <c r="O2362" s="539">
        <v>0.01</v>
      </c>
      <c r="P2362" s="540" t="str" cm="1">
        <f t="array" ref="P2362">INDEX(Rangos!$E$3:$E$16,MATCH(1,(Dumpadas[[#This Row],[ley]]&gt;=Rangos!$B$3:$B$16)*(Dumpadas[[#This Row],[ley]]&lt;=Rangos!$C$3:$C$16),0))</f>
        <v>C</v>
      </c>
      <c r="R2362" s="769"/>
      <c r="S2362" s="769" t="s">
        <v>3471</v>
      </c>
      <c r="T2362" s="369">
        <v>1</v>
      </c>
      <c r="U2362" s="369">
        <v>3.2</v>
      </c>
      <c r="V2362" s="10">
        <v>1.1599999999999999E-2</v>
      </c>
      <c r="Y2362" s="769"/>
      <c r="Z2362" s="769" t="s">
        <v>3471</v>
      </c>
      <c r="AA2362" s="369">
        <v>1</v>
      </c>
      <c r="AB2362" s="369">
        <v>3.2</v>
      </c>
      <c r="AC2362" s="10">
        <v>1.1599999999999999E-2</v>
      </c>
      <c r="AD2362" s="10">
        <v>1.1599999999999999E-2</v>
      </c>
    </row>
    <row r="2363" spans="2:30">
      <c r="B2363" s="535"/>
      <c r="C2363" s="535" t="s">
        <v>3820</v>
      </c>
      <c r="D2363" s="535" t="s">
        <v>227</v>
      </c>
      <c r="E2363" s="535">
        <v>2366</v>
      </c>
      <c r="F2363" s="537" t="str">
        <f>Dumpadas[[#This Row],[punto]] &amp; " "&amp;Dumpadas[[#This Row],[jornada]]&amp;" " &amp; Dumpadas[[#This Row],[N°Acop]] &amp; " " &amp; TEXT(Dumpadas[[#This Row],[fecha ]], "dd-mm-yyyy")</f>
        <v>NIVEL 974 M4 6S PM 2366 12-06-2026</v>
      </c>
      <c r="G2363" s="535" t="s">
        <v>16</v>
      </c>
      <c r="H2363" s="538">
        <v>46185</v>
      </c>
      <c r="I2363" s="535">
        <v>3.2</v>
      </c>
      <c r="J2363" s="539">
        <v>7.0000000000000001E-3</v>
      </c>
      <c r="K2363" s="539">
        <f>+IF(Dumpadas[[#This Row],[ley]]&gt;0.03,0.03,Dumpadas[[#This Row],[ley]])</f>
        <v>7.0000000000000001E-3</v>
      </c>
      <c r="L2363" s="539"/>
      <c r="M2363" s="535">
        <v>29283</v>
      </c>
      <c r="N2363" s="535"/>
      <c r="O2363" s="539">
        <v>0.01</v>
      </c>
      <c r="P2363" s="540" t="str" cm="1">
        <f t="array" ref="P2363">INDEX(Rangos!$E$3:$E$16,MATCH(1,(Dumpadas[[#This Row],[ley]]&gt;=Rangos!$B$3:$B$16)*(Dumpadas[[#This Row],[ley]]&lt;=Rangos!$C$3:$C$16),0))</f>
        <v>Reserva</v>
      </c>
      <c r="R2363" s="769"/>
      <c r="S2363" s="769" t="s">
        <v>3472</v>
      </c>
      <c r="T2363" s="369">
        <v>1</v>
      </c>
      <c r="U2363" s="369">
        <v>3.2</v>
      </c>
      <c r="V2363" s="10">
        <v>2.7199999999999998E-2</v>
      </c>
      <c r="Y2363" s="769"/>
      <c r="Z2363" s="769" t="s">
        <v>3472</v>
      </c>
      <c r="AA2363" s="369">
        <v>1</v>
      </c>
      <c r="AB2363" s="369">
        <v>3.2</v>
      </c>
      <c r="AC2363" s="10">
        <v>2.7199999999999998E-2</v>
      </c>
      <c r="AD2363" s="10">
        <v>2.7199999999999998E-2</v>
      </c>
    </row>
    <row r="2364" spans="2:30">
      <c r="B2364" s="723"/>
      <c r="C2364" s="773" t="s">
        <v>3817</v>
      </c>
      <c r="D2364" s="773" t="s">
        <v>3792</v>
      </c>
      <c r="E2364" s="723">
        <v>2367</v>
      </c>
      <c r="F2364" s="410" t="str">
        <f>Dumpadas[[#This Row],[punto]] &amp; " "&amp;Dumpadas[[#This Row],[jornada]]&amp;" " &amp; Dumpadas[[#This Row],[N°Acop]] &amp; " " &amp; TEXT(Dumpadas[[#This Row],[fecha ]], "dd-mm-yyyy")</f>
        <v>NIVEL 974 M4 6N L33 AM 2367 15-06-2026</v>
      </c>
      <c r="G2364" s="723" t="s">
        <v>14</v>
      </c>
      <c r="H2364" s="5">
        <v>46188</v>
      </c>
      <c r="I2364" s="723">
        <v>3.2</v>
      </c>
      <c r="J2364" s="8">
        <v>1.6299999999999999E-2</v>
      </c>
      <c r="K2364" s="8">
        <f>+IF(Dumpadas[[#This Row],[ley]]&gt;0.03,0.03,Dumpadas[[#This Row],[ley]])</f>
        <v>1.6299999999999999E-2</v>
      </c>
      <c r="L2364" s="427"/>
      <c r="M2364" s="386">
        <v>29287</v>
      </c>
      <c r="N2364" s="386"/>
      <c r="O2364" s="7">
        <v>1.4E-2</v>
      </c>
      <c r="P2364" s="10" t="str" cm="1">
        <f t="array" ref="P2364">INDEX(Rangos!$E$3:$E$16,MATCH(1,(Dumpadas[[#This Row],[ley]]&gt;=Rangos!$B$3:$B$16)*(Dumpadas[[#This Row],[ley]]&lt;=Rangos!$C$3:$C$16),0))</f>
        <v>F</v>
      </c>
      <c r="R2364" s="769"/>
      <c r="S2364" s="769" t="s">
        <v>3473</v>
      </c>
      <c r="T2364" s="369">
        <v>1</v>
      </c>
      <c r="U2364" s="369">
        <v>3.2</v>
      </c>
      <c r="V2364" s="10">
        <v>1.54E-2</v>
      </c>
      <c r="Y2364" s="769"/>
      <c r="Z2364" s="769" t="s">
        <v>3473</v>
      </c>
      <c r="AA2364" s="369">
        <v>1</v>
      </c>
      <c r="AB2364" s="369">
        <v>3.2</v>
      </c>
      <c r="AC2364" s="10">
        <v>1.54E-2</v>
      </c>
      <c r="AD2364" s="10">
        <v>1.54E-2</v>
      </c>
    </row>
    <row r="2365" spans="2:30">
      <c r="B2365" s="723"/>
      <c r="C2365" s="773" t="s">
        <v>3817</v>
      </c>
      <c r="D2365" s="773" t="s">
        <v>3792</v>
      </c>
      <c r="E2365" s="723">
        <v>2368</v>
      </c>
      <c r="F2365" s="410" t="str">
        <f>Dumpadas[[#This Row],[punto]] &amp; " "&amp;Dumpadas[[#This Row],[jornada]]&amp;" " &amp; Dumpadas[[#This Row],[N°Acop]] &amp; " " &amp; TEXT(Dumpadas[[#This Row],[fecha ]], "dd-mm-yyyy")</f>
        <v>NIVEL 974 M4 6N L33 AM 2368 15-06-2026</v>
      </c>
      <c r="G2365" s="723" t="s">
        <v>14</v>
      </c>
      <c r="H2365" s="5">
        <v>46188</v>
      </c>
      <c r="I2365" s="723">
        <v>3.2</v>
      </c>
      <c r="J2365" s="8">
        <v>1.44E-2</v>
      </c>
      <c r="K2365" s="8">
        <f>+IF(Dumpadas[[#This Row],[ley]]&gt;0.03,0.03,Dumpadas[[#This Row],[ley]])</f>
        <v>1.44E-2</v>
      </c>
      <c r="L2365" s="427"/>
      <c r="M2365" s="386">
        <v>29287</v>
      </c>
      <c r="N2365" s="386"/>
      <c r="O2365" s="7">
        <v>1.4E-2</v>
      </c>
      <c r="P2365" s="10" t="str" cm="1">
        <f t="array" ref="P2365">INDEX(Rangos!$E$3:$E$16,MATCH(1,(Dumpadas[[#This Row],[ley]]&gt;=Rangos!$B$3:$B$16)*(Dumpadas[[#This Row],[ley]]&lt;=Rangos!$C$3:$C$16),0))</f>
        <v>E</v>
      </c>
      <c r="R2365" s="769"/>
      <c r="S2365" s="769" t="s">
        <v>3474</v>
      </c>
      <c r="T2365" s="369">
        <v>1</v>
      </c>
      <c r="U2365" s="369">
        <v>3.2</v>
      </c>
      <c r="V2365" s="10">
        <v>1.9800000000000002E-2</v>
      </c>
      <c r="Y2365" s="769"/>
      <c r="Z2365" s="769" t="s">
        <v>3474</v>
      </c>
      <c r="AA2365" s="369">
        <v>1</v>
      </c>
      <c r="AB2365" s="369">
        <v>3.2</v>
      </c>
      <c r="AC2365" s="10">
        <v>1.9800000000000002E-2</v>
      </c>
      <c r="AD2365" s="10">
        <v>1.9800000000000002E-2</v>
      </c>
    </row>
    <row r="2366" spans="2:30">
      <c r="B2366" s="723"/>
      <c r="C2366" s="773" t="s">
        <v>3817</v>
      </c>
      <c r="D2366" s="773" t="s">
        <v>3792</v>
      </c>
      <c r="E2366" s="723">
        <v>2369</v>
      </c>
      <c r="F2366" s="410" t="str">
        <f>Dumpadas[[#This Row],[punto]] &amp; " "&amp;Dumpadas[[#This Row],[jornada]]&amp;" " &amp; Dumpadas[[#This Row],[N°Acop]] &amp; " " &amp; TEXT(Dumpadas[[#This Row],[fecha ]], "dd-mm-yyyy")</f>
        <v>NIVEL 974 M4 6N L33 AM 2369 15-06-2026</v>
      </c>
      <c r="G2366" s="723" t="s">
        <v>14</v>
      </c>
      <c r="H2366" s="5">
        <v>46188</v>
      </c>
      <c r="I2366" s="723">
        <v>3.2</v>
      </c>
      <c r="J2366" s="8">
        <v>1.7100000000000001E-2</v>
      </c>
      <c r="K2366" s="8">
        <f>+IF(Dumpadas[[#This Row],[ley]]&gt;0.03,0.03,Dumpadas[[#This Row],[ley]])</f>
        <v>1.7100000000000001E-2</v>
      </c>
      <c r="L2366" s="427"/>
      <c r="M2366" s="386">
        <v>29287</v>
      </c>
      <c r="N2366" s="386"/>
      <c r="O2366" s="7">
        <v>1.4E-2</v>
      </c>
      <c r="P2366" s="10" t="str" cm="1">
        <f t="array" ref="P2366">INDEX(Rangos!$E$3:$E$16,MATCH(1,(Dumpadas[[#This Row],[ley]]&gt;=Rangos!$B$3:$B$16)*(Dumpadas[[#This Row],[ley]]&lt;=Rangos!$C$3:$C$16),0))</f>
        <v>F</v>
      </c>
      <c r="R2366" s="769"/>
      <c r="S2366" s="769" t="s">
        <v>3475</v>
      </c>
      <c r="T2366" s="369">
        <v>1</v>
      </c>
      <c r="U2366" s="369">
        <v>3.2</v>
      </c>
      <c r="V2366" s="10">
        <v>1.6400000000000001E-2</v>
      </c>
      <c r="Y2366" s="769"/>
      <c r="Z2366" s="769" t="s">
        <v>3475</v>
      </c>
      <c r="AA2366" s="369">
        <v>1</v>
      </c>
      <c r="AB2366" s="369">
        <v>3.2</v>
      </c>
      <c r="AC2366" s="10">
        <v>1.6400000000000001E-2</v>
      </c>
      <c r="AD2366" s="10">
        <v>1.6400000000000001E-2</v>
      </c>
    </row>
    <row r="2367" spans="2:30">
      <c r="B2367" s="723"/>
      <c r="C2367" s="773" t="s">
        <v>3817</v>
      </c>
      <c r="D2367" s="773" t="s">
        <v>3792</v>
      </c>
      <c r="E2367" s="723">
        <v>2370</v>
      </c>
      <c r="F2367" s="410" t="str">
        <f>Dumpadas[[#This Row],[punto]] &amp; " "&amp;Dumpadas[[#This Row],[jornada]]&amp;" " &amp; Dumpadas[[#This Row],[N°Acop]] &amp; " " &amp; TEXT(Dumpadas[[#This Row],[fecha ]], "dd-mm-yyyy")</f>
        <v>NIVEL 974 M4 6N L33 AM 2370 15-06-2026</v>
      </c>
      <c r="G2367" s="723" t="s">
        <v>14</v>
      </c>
      <c r="H2367" s="5">
        <v>46188</v>
      </c>
      <c r="I2367" s="723">
        <v>3.2</v>
      </c>
      <c r="J2367" s="8">
        <v>1.5599999999999999E-2</v>
      </c>
      <c r="K2367" s="8">
        <f>+IF(Dumpadas[[#This Row],[ley]]&gt;0.03,0.03,Dumpadas[[#This Row],[ley]])</f>
        <v>1.5599999999999999E-2</v>
      </c>
      <c r="L2367" s="427"/>
      <c r="M2367" s="386">
        <v>29287</v>
      </c>
      <c r="N2367" s="386"/>
      <c r="O2367" s="7">
        <v>1.4E-2</v>
      </c>
      <c r="P2367" s="10" t="str" cm="1">
        <f t="array" ref="P2367">INDEX(Rangos!$E$3:$E$16,MATCH(1,(Dumpadas[[#This Row],[ley]]&gt;=Rangos!$B$3:$B$16)*(Dumpadas[[#This Row],[ley]]&lt;=Rangos!$C$3:$C$16),0))</f>
        <v>F</v>
      </c>
      <c r="R2367" s="769"/>
      <c r="S2367" s="769" t="s">
        <v>3476</v>
      </c>
      <c r="T2367" s="369">
        <v>1</v>
      </c>
      <c r="U2367" s="369">
        <v>3.2</v>
      </c>
      <c r="V2367" s="10">
        <v>1.6199999999999999E-2</v>
      </c>
      <c r="Y2367" s="769"/>
      <c r="Z2367" s="769" t="s">
        <v>3476</v>
      </c>
      <c r="AA2367" s="369">
        <v>1</v>
      </c>
      <c r="AB2367" s="369">
        <v>3.2</v>
      </c>
      <c r="AC2367" s="10">
        <v>1.6199999999999999E-2</v>
      </c>
      <c r="AD2367" s="10">
        <v>1.6199999999999999E-2</v>
      </c>
    </row>
    <row r="2368" spans="2:30">
      <c r="B2368" s="723"/>
      <c r="C2368" s="773" t="s">
        <v>3817</v>
      </c>
      <c r="D2368" s="773" t="s">
        <v>3792</v>
      </c>
      <c r="E2368" s="723">
        <v>2371</v>
      </c>
      <c r="F2368" s="410" t="str">
        <f>Dumpadas[[#This Row],[punto]] &amp; " "&amp;Dumpadas[[#This Row],[jornada]]&amp;" " &amp; Dumpadas[[#This Row],[N°Acop]] &amp; " " &amp; TEXT(Dumpadas[[#This Row],[fecha ]], "dd-mm-yyyy")</f>
        <v>NIVEL 974 M4 6N L33 AM 2371 15-06-2026</v>
      </c>
      <c r="G2368" s="723" t="s">
        <v>14</v>
      </c>
      <c r="H2368" s="5">
        <v>46188</v>
      </c>
      <c r="I2368" s="723">
        <v>3.2</v>
      </c>
      <c r="J2368" s="8">
        <v>1.8800000000000001E-2</v>
      </c>
      <c r="K2368" s="8">
        <f>+IF(Dumpadas[[#This Row],[ley]]&gt;0.03,0.03,Dumpadas[[#This Row],[ley]])</f>
        <v>1.8800000000000001E-2</v>
      </c>
      <c r="L2368" s="427"/>
      <c r="M2368" s="386">
        <v>29287</v>
      </c>
      <c r="N2368" s="386"/>
      <c r="O2368" s="7">
        <v>1.4E-2</v>
      </c>
      <c r="P2368" s="10" t="str" cm="1">
        <f t="array" ref="P2368">INDEX(Rangos!$E$3:$E$16,MATCH(1,(Dumpadas[[#This Row],[ley]]&gt;=Rangos!$B$3:$B$16)*(Dumpadas[[#This Row],[ley]]&lt;=Rangos!$C$3:$C$16),0))</f>
        <v>G</v>
      </c>
      <c r="R2368" s="769"/>
      <c r="S2368" s="769" t="s">
        <v>3477</v>
      </c>
      <c r="T2368" s="369">
        <v>1</v>
      </c>
      <c r="U2368" s="369">
        <v>3.2</v>
      </c>
      <c r="V2368" s="10">
        <v>1.5900000000000001E-2</v>
      </c>
      <c r="Y2368" s="769"/>
      <c r="Z2368" s="769" t="s">
        <v>3477</v>
      </c>
      <c r="AA2368" s="369">
        <v>1</v>
      </c>
      <c r="AB2368" s="369">
        <v>3.2</v>
      </c>
      <c r="AC2368" s="10">
        <v>1.5900000000000001E-2</v>
      </c>
      <c r="AD2368" s="10">
        <v>1.5900000000000001E-2</v>
      </c>
    </row>
    <row r="2369" spans="2:30">
      <c r="B2369" s="723"/>
      <c r="C2369" s="773" t="s">
        <v>3817</v>
      </c>
      <c r="D2369" s="773" t="s">
        <v>3792</v>
      </c>
      <c r="E2369" s="723">
        <v>2372</v>
      </c>
      <c r="F2369" s="410" t="str">
        <f>Dumpadas[[#This Row],[punto]] &amp; " "&amp;Dumpadas[[#This Row],[jornada]]&amp;" " &amp; Dumpadas[[#This Row],[N°Acop]] &amp; " " &amp; TEXT(Dumpadas[[#This Row],[fecha ]], "dd-mm-yyyy")</f>
        <v>NIVEL 974 M4 6N L33 AM 2372 15-06-2026</v>
      </c>
      <c r="G2369" s="723" t="s">
        <v>14</v>
      </c>
      <c r="H2369" s="5">
        <v>46188</v>
      </c>
      <c r="I2369" s="723">
        <v>3.2</v>
      </c>
      <c r="J2369" s="8">
        <v>1.77E-2</v>
      </c>
      <c r="K2369" s="8">
        <f>+IF(Dumpadas[[#This Row],[ley]]&gt;0.03,0.03,Dumpadas[[#This Row],[ley]])</f>
        <v>1.77E-2</v>
      </c>
      <c r="L2369" s="427"/>
      <c r="M2369" s="386">
        <v>29287</v>
      </c>
      <c r="N2369" s="386"/>
      <c r="O2369" s="7">
        <v>1.4E-2</v>
      </c>
      <c r="P2369" s="10" t="str" cm="1">
        <f t="array" ref="P2369">INDEX(Rangos!$E$3:$E$16,MATCH(1,(Dumpadas[[#This Row],[ley]]&gt;=Rangos!$B$3:$B$16)*(Dumpadas[[#This Row],[ley]]&lt;=Rangos!$C$3:$C$16),0))</f>
        <v>G</v>
      </c>
      <c r="R2369" s="769"/>
      <c r="S2369" s="769" t="s">
        <v>3478</v>
      </c>
      <c r="T2369" s="369">
        <v>1</v>
      </c>
      <c r="U2369" s="369">
        <v>3.2</v>
      </c>
      <c r="V2369" s="10">
        <v>7.6E-3</v>
      </c>
      <c r="Y2369" s="769"/>
      <c r="Z2369" s="769" t="s">
        <v>3478</v>
      </c>
      <c r="AA2369" s="369">
        <v>1</v>
      </c>
      <c r="AB2369" s="369">
        <v>3.2</v>
      </c>
      <c r="AC2369" s="10">
        <v>7.6E-3</v>
      </c>
      <c r="AD2369" s="10">
        <v>7.6E-3</v>
      </c>
    </row>
    <row r="2370" spans="2:30">
      <c r="B2370" s="723"/>
      <c r="C2370" s="773" t="s">
        <v>3817</v>
      </c>
      <c r="D2370" s="773" t="s">
        <v>3792</v>
      </c>
      <c r="E2370" s="723">
        <v>2373</v>
      </c>
      <c r="F2370" s="410" t="str">
        <f>Dumpadas[[#This Row],[punto]] &amp; " "&amp;Dumpadas[[#This Row],[jornada]]&amp;" " &amp; Dumpadas[[#This Row],[N°Acop]] &amp; " " &amp; TEXT(Dumpadas[[#This Row],[fecha ]], "dd-mm-yyyy")</f>
        <v>NIVEL 974 M4 6N L33 AM 2373 15-06-2026</v>
      </c>
      <c r="G2370" s="723" t="s">
        <v>14</v>
      </c>
      <c r="H2370" s="5">
        <v>46188</v>
      </c>
      <c r="I2370" s="723">
        <v>3.2</v>
      </c>
      <c r="J2370" s="8">
        <v>1.6E-2</v>
      </c>
      <c r="K2370" s="8">
        <f>+IF(Dumpadas[[#This Row],[ley]]&gt;0.03,0.03,Dumpadas[[#This Row],[ley]])</f>
        <v>1.6E-2</v>
      </c>
      <c r="L2370" s="427"/>
      <c r="M2370" s="386">
        <v>29287</v>
      </c>
      <c r="N2370" s="386"/>
      <c r="O2370" s="7">
        <v>1.4E-2</v>
      </c>
      <c r="P2370" s="10" t="str" cm="1">
        <f t="array" ref="P2370">INDEX(Rangos!$E$3:$E$16,MATCH(1,(Dumpadas[[#This Row],[ley]]&gt;=Rangos!$B$3:$B$16)*(Dumpadas[[#This Row],[ley]]&lt;=Rangos!$C$3:$C$16),0))</f>
        <v>F</v>
      </c>
      <c r="R2370" s="769"/>
      <c r="S2370" s="769" t="s">
        <v>3479</v>
      </c>
      <c r="T2370" s="369">
        <v>1</v>
      </c>
      <c r="U2370" s="369">
        <v>3.2</v>
      </c>
      <c r="V2370" s="10">
        <v>1.6299999999999999E-2</v>
      </c>
      <c r="Y2370" s="769"/>
      <c r="Z2370" s="769" t="s">
        <v>3479</v>
      </c>
      <c r="AA2370" s="369">
        <v>1</v>
      </c>
      <c r="AB2370" s="369">
        <v>3.2</v>
      </c>
      <c r="AC2370" s="10">
        <v>1.6299999999999999E-2</v>
      </c>
      <c r="AD2370" s="10">
        <v>1.6299999999999999E-2</v>
      </c>
    </row>
    <row r="2371" spans="2:30">
      <c r="B2371" s="723"/>
      <c r="C2371" s="773" t="s">
        <v>3817</v>
      </c>
      <c r="D2371" s="773" t="s">
        <v>3792</v>
      </c>
      <c r="E2371" s="723">
        <v>2374</v>
      </c>
      <c r="F2371" s="410" t="str">
        <f>Dumpadas[[#This Row],[punto]] &amp; " "&amp;Dumpadas[[#This Row],[jornada]]&amp;" " &amp; Dumpadas[[#This Row],[N°Acop]] &amp; " " &amp; TEXT(Dumpadas[[#This Row],[fecha ]], "dd-mm-yyyy")</f>
        <v>NIVEL 974 M4 6N L33 AM 2374 15-06-2026</v>
      </c>
      <c r="G2371" s="723" t="s">
        <v>14</v>
      </c>
      <c r="H2371" s="5">
        <v>46188</v>
      </c>
      <c r="I2371" s="723">
        <v>3.2</v>
      </c>
      <c r="J2371" s="8">
        <v>1.3100000000000001E-2</v>
      </c>
      <c r="K2371" s="8">
        <f>+IF(Dumpadas[[#This Row],[ley]]&gt;0.03,0.03,Dumpadas[[#This Row],[ley]])</f>
        <v>1.3100000000000001E-2</v>
      </c>
      <c r="L2371" s="427"/>
      <c r="M2371" s="386">
        <v>29287</v>
      </c>
      <c r="N2371" s="386"/>
      <c r="O2371" s="7">
        <v>1.4E-2</v>
      </c>
      <c r="P2371" s="10" t="str" cm="1">
        <f t="array" ref="P2371">INDEX(Rangos!$E$3:$E$16,MATCH(1,(Dumpadas[[#This Row],[ley]]&gt;=Rangos!$B$3:$B$16)*(Dumpadas[[#This Row],[ley]]&lt;=Rangos!$C$3:$C$16),0))</f>
        <v>D</v>
      </c>
      <c r="R2371" s="769"/>
      <c r="S2371" s="769" t="s">
        <v>3480</v>
      </c>
      <c r="T2371" s="369">
        <v>1</v>
      </c>
      <c r="U2371" s="369">
        <v>3.2</v>
      </c>
      <c r="V2371" s="10">
        <v>1.0800000000000001E-2</v>
      </c>
      <c r="Y2371" s="769"/>
      <c r="Z2371" s="769" t="s">
        <v>3480</v>
      </c>
      <c r="AA2371" s="369">
        <v>1</v>
      </c>
      <c r="AB2371" s="369">
        <v>3.2</v>
      </c>
      <c r="AC2371" s="10">
        <v>1.0800000000000001E-2</v>
      </c>
      <c r="AD2371" s="10">
        <v>1.0800000000000001E-2</v>
      </c>
    </row>
    <row r="2372" spans="2:30">
      <c r="B2372" s="723"/>
      <c r="C2372" s="773" t="s">
        <v>3817</v>
      </c>
      <c r="D2372" s="773" t="s">
        <v>3792</v>
      </c>
      <c r="E2372" s="723">
        <v>2375</v>
      </c>
      <c r="F2372" s="410" t="str">
        <f>Dumpadas[[#This Row],[punto]] &amp; " "&amp;Dumpadas[[#This Row],[jornada]]&amp;" " &amp; Dumpadas[[#This Row],[N°Acop]] &amp; " " &amp; TEXT(Dumpadas[[#This Row],[fecha ]], "dd-mm-yyyy")</f>
        <v>NIVEL 974 M4 6N L33 AM 2375 15-06-2026</v>
      </c>
      <c r="G2372" s="723" t="s">
        <v>14</v>
      </c>
      <c r="H2372" s="5">
        <v>46188</v>
      </c>
      <c r="I2372" s="723">
        <v>3.2</v>
      </c>
      <c r="J2372" s="8">
        <v>1.3899999999999999E-2</v>
      </c>
      <c r="K2372" s="8">
        <f>+IF(Dumpadas[[#This Row],[ley]]&gt;0.03,0.03,Dumpadas[[#This Row],[ley]])</f>
        <v>1.3899999999999999E-2</v>
      </c>
      <c r="L2372" s="427"/>
      <c r="M2372" s="386">
        <v>29289</v>
      </c>
      <c r="N2372" s="386"/>
      <c r="O2372" s="7">
        <v>1.4E-2</v>
      </c>
      <c r="P2372" s="10" t="str" cm="1">
        <f t="array" ref="P2372">INDEX(Rangos!$E$3:$E$16,MATCH(1,(Dumpadas[[#This Row],[ley]]&gt;=Rangos!$B$3:$B$16)*(Dumpadas[[#This Row],[ley]]&lt;=Rangos!$C$3:$C$16),0))</f>
        <v>E</v>
      </c>
      <c r="R2372" s="769"/>
      <c r="S2372" s="769" t="s">
        <v>3481</v>
      </c>
      <c r="T2372" s="369">
        <v>1</v>
      </c>
      <c r="U2372" s="369">
        <v>3.2</v>
      </c>
      <c r="V2372" s="10">
        <v>1.4800000000000001E-2</v>
      </c>
      <c r="Y2372" s="769"/>
      <c r="Z2372" s="769" t="s">
        <v>3481</v>
      </c>
      <c r="AA2372" s="369">
        <v>1</v>
      </c>
      <c r="AB2372" s="369">
        <v>3.2</v>
      </c>
      <c r="AC2372" s="10">
        <v>1.4800000000000001E-2</v>
      </c>
      <c r="AD2372" s="10">
        <v>1.4800000000000001E-2</v>
      </c>
    </row>
    <row r="2373" spans="2:30">
      <c r="B2373" s="723"/>
      <c r="C2373" s="773" t="s">
        <v>3817</v>
      </c>
      <c r="D2373" s="773" t="s">
        <v>3792</v>
      </c>
      <c r="E2373" s="723">
        <v>2376</v>
      </c>
      <c r="F2373" s="410" t="str">
        <f>Dumpadas[[#This Row],[punto]] &amp; " "&amp;Dumpadas[[#This Row],[jornada]]&amp;" " &amp; Dumpadas[[#This Row],[N°Acop]] &amp; " " &amp; TEXT(Dumpadas[[#This Row],[fecha ]], "dd-mm-yyyy")</f>
        <v>NIVEL 974 M4 6N L33 AM 2376 15-06-2026</v>
      </c>
      <c r="G2373" s="723" t="s">
        <v>14</v>
      </c>
      <c r="H2373" s="5">
        <v>46188</v>
      </c>
      <c r="I2373" s="723">
        <v>3.2</v>
      </c>
      <c r="J2373" s="8">
        <v>1.6799999999999999E-2</v>
      </c>
      <c r="K2373" s="8">
        <f>+IF(Dumpadas[[#This Row],[ley]]&gt;0.03,0.03,Dumpadas[[#This Row],[ley]])</f>
        <v>1.6799999999999999E-2</v>
      </c>
      <c r="L2373" s="427"/>
      <c r="M2373" s="386">
        <v>29289</v>
      </c>
      <c r="N2373" s="386"/>
      <c r="O2373" s="7">
        <v>1.4E-2</v>
      </c>
      <c r="P2373" s="10" t="str" cm="1">
        <f t="array" ref="P2373">INDEX(Rangos!$E$3:$E$16,MATCH(1,(Dumpadas[[#This Row],[ley]]&gt;=Rangos!$B$3:$B$16)*(Dumpadas[[#This Row],[ley]]&lt;=Rangos!$C$3:$C$16),0))</f>
        <v>F</v>
      </c>
      <c r="R2373" s="769"/>
      <c r="S2373" s="769" t="s">
        <v>3482</v>
      </c>
      <c r="T2373" s="369">
        <v>1</v>
      </c>
      <c r="U2373" s="369">
        <v>3.2</v>
      </c>
      <c r="V2373" s="10">
        <v>1.4999999999999999E-2</v>
      </c>
      <c r="Y2373" s="769"/>
      <c r="Z2373" s="769" t="s">
        <v>3482</v>
      </c>
      <c r="AA2373" s="369">
        <v>1</v>
      </c>
      <c r="AB2373" s="369">
        <v>3.2</v>
      </c>
      <c r="AC2373" s="10">
        <v>1.4999999999999999E-2</v>
      </c>
      <c r="AD2373" s="10">
        <v>1.4999999999999999E-2</v>
      </c>
    </row>
    <row r="2374" spans="2:30">
      <c r="B2374" s="723"/>
      <c r="C2374" s="773" t="s">
        <v>3817</v>
      </c>
      <c r="D2374" s="773" t="s">
        <v>3792</v>
      </c>
      <c r="E2374" s="723">
        <v>2377</v>
      </c>
      <c r="F2374" s="410" t="str">
        <f>Dumpadas[[#This Row],[punto]] &amp; " "&amp;Dumpadas[[#This Row],[jornada]]&amp;" " &amp; Dumpadas[[#This Row],[N°Acop]] &amp; " " &amp; TEXT(Dumpadas[[#This Row],[fecha ]], "dd-mm-yyyy")</f>
        <v>NIVEL 974 M4 6N L33 AM 2377 15-06-2026</v>
      </c>
      <c r="G2374" s="723" t="s">
        <v>14</v>
      </c>
      <c r="H2374" s="5">
        <v>46188</v>
      </c>
      <c r="I2374" s="723">
        <v>3.2</v>
      </c>
      <c r="J2374" s="8">
        <v>1.55E-2</v>
      </c>
      <c r="K2374" s="8">
        <f>+IF(Dumpadas[[#This Row],[ley]]&gt;0.03,0.03,Dumpadas[[#This Row],[ley]])</f>
        <v>1.55E-2</v>
      </c>
      <c r="L2374" s="427"/>
      <c r="M2374" s="386">
        <v>29289</v>
      </c>
      <c r="N2374" s="386"/>
      <c r="O2374" s="7">
        <v>1.4E-2</v>
      </c>
      <c r="P2374" s="10" t="str" cm="1">
        <f t="array" ref="P2374">INDEX(Rangos!$E$3:$E$16,MATCH(1,(Dumpadas[[#This Row],[ley]]&gt;=Rangos!$B$3:$B$16)*(Dumpadas[[#This Row],[ley]]&lt;=Rangos!$C$3:$C$16),0))</f>
        <v>F</v>
      </c>
      <c r="R2374" s="769"/>
      <c r="S2374" s="769" t="s">
        <v>3483</v>
      </c>
      <c r="T2374" s="369">
        <v>1</v>
      </c>
      <c r="U2374" s="369">
        <v>3.2</v>
      </c>
      <c r="V2374" s="10">
        <v>1.3599999999999999E-2</v>
      </c>
      <c r="Y2374" s="769"/>
      <c r="Z2374" s="769" t="s">
        <v>3483</v>
      </c>
      <c r="AA2374" s="369">
        <v>1</v>
      </c>
      <c r="AB2374" s="369">
        <v>3.2</v>
      </c>
      <c r="AC2374" s="10">
        <v>1.3599999999999999E-2</v>
      </c>
      <c r="AD2374" s="10">
        <v>1.3599999999999999E-2</v>
      </c>
    </row>
    <row r="2375" spans="2:30">
      <c r="B2375" s="723"/>
      <c r="C2375" s="773" t="s">
        <v>3817</v>
      </c>
      <c r="D2375" s="773" t="s">
        <v>3792</v>
      </c>
      <c r="E2375" s="723">
        <v>2378</v>
      </c>
      <c r="F2375" s="410" t="str">
        <f>Dumpadas[[#This Row],[punto]] &amp; " "&amp;Dumpadas[[#This Row],[jornada]]&amp;" " &amp; Dumpadas[[#This Row],[N°Acop]] &amp; " " &amp; TEXT(Dumpadas[[#This Row],[fecha ]], "dd-mm-yyyy")</f>
        <v>NIVEL 974 M4 6N L33 AM 2378 15-06-2026</v>
      </c>
      <c r="G2375" s="723" t="s">
        <v>14</v>
      </c>
      <c r="H2375" s="5">
        <v>46188</v>
      </c>
      <c r="I2375" s="723">
        <v>3.2</v>
      </c>
      <c r="J2375" s="8">
        <v>1.5299999999999999E-2</v>
      </c>
      <c r="K2375" s="8">
        <f>+IF(Dumpadas[[#This Row],[ley]]&gt;0.03,0.03,Dumpadas[[#This Row],[ley]])</f>
        <v>1.5299999999999999E-2</v>
      </c>
      <c r="L2375" s="427"/>
      <c r="M2375" s="386">
        <v>29289</v>
      </c>
      <c r="N2375" s="386"/>
      <c r="O2375" s="7">
        <v>1.4E-2</v>
      </c>
      <c r="P2375" s="10" t="str" cm="1">
        <f t="array" ref="P2375">INDEX(Rangos!$E$3:$E$16,MATCH(1,(Dumpadas[[#This Row],[ley]]&gt;=Rangos!$B$3:$B$16)*(Dumpadas[[#This Row],[ley]]&lt;=Rangos!$C$3:$C$16),0))</f>
        <v>F</v>
      </c>
      <c r="R2375" s="769"/>
      <c r="S2375" s="769" t="s">
        <v>3484</v>
      </c>
      <c r="T2375" s="369">
        <v>1</v>
      </c>
      <c r="U2375" s="369">
        <v>3.2</v>
      </c>
      <c r="V2375" s="10">
        <v>1.0800000000000001E-2</v>
      </c>
      <c r="Y2375" s="769"/>
      <c r="Z2375" s="769" t="s">
        <v>3484</v>
      </c>
      <c r="AA2375" s="369">
        <v>1</v>
      </c>
      <c r="AB2375" s="369">
        <v>3.2</v>
      </c>
      <c r="AC2375" s="10">
        <v>1.0800000000000001E-2</v>
      </c>
      <c r="AD2375" s="10">
        <v>1.0800000000000001E-2</v>
      </c>
    </row>
    <row r="2376" spans="2:30">
      <c r="B2376" s="723"/>
      <c r="C2376" s="773" t="s">
        <v>3817</v>
      </c>
      <c r="D2376" s="773" t="s">
        <v>3792</v>
      </c>
      <c r="E2376" s="723">
        <v>2379</v>
      </c>
      <c r="F2376" s="410" t="str">
        <f>Dumpadas[[#This Row],[punto]] &amp; " "&amp;Dumpadas[[#This Row],[jornada]]&amp;" " &amp; Dumpadas[[#This Row],[N°Acop]] &amp; " " &amp; TEXT(Dumpadas[[#This Row],[fecha ]], "dd-mm-yyyy")</f>
        <v>NIVEL 974 M4 6N L33 AM 2379 15-06-2026</v>
      </c>
      <c r="G2376" s="723" t="s">
        <v>14</v>
      </c>
      <c r="H2376" s="5">
        <v>46188</v>
      </c>
      <c r="I2376" s="723">
        <v>3.2</v>
      </c>
      <c r="J2376" s="8">
        <v>1.3599999999999999E-2</v>
      </c>
      <c r="K2376" s="8">
        <f>+IF(Dumpadas[[#This Row],[ley]]&gt;0.03,0.03,Dumpadas[[#This Row],[ley]])</f>
        <v>1.3599999999999999E-2</v>
      </c>
      <c r="L2376" s="427"/>
      <c r="M2376" s="386">
        <v>29289</v>
      </c>
      <c r="N2376" s="386"/>
      <c r="O2376" s="7">
        <v>1.4E-2</v>
      </c>
      <c r="P2376" s="10" t="str" cm="1">
        <f t="array" ref="P2376">INDEX(Rangos!$E$3:$E$16,MATCH(1,(Dumpadas[[#This Row],[ley]]&gt;=Rangos!$B$3:$B$16)*(Dumpadas[[#This Row],[ley]]&lt;=Rangos!$C$3:$C$16),0))</f>
        <v>E</v>
      </c>
      <c r="R2376" s="769"/>
      <c r="S2376" s="769" t="s">
        <v>3485</v>
      </c>
      <c r="T2376" s="369">
        <v>1</v>
      </c>
      <c r="U2376" s="369">
        <v>3.2</v>
      </c>
      <c r="V2376" s="10">
        <v>1.0699999999999999E-2</v>
      </c>
      <c r="Y2376" s="769"/>
      <c r="Z2376" s="769" t="s">
        <v>3485</v>
      </c>
      <c r="AA2376" s="369">
        <v>1</v>
      </c>
      <c r="AB2376" s="369">
        <v>3.2</v>
      </c>
      <c r="AC2376" s="10">
        <v>1.0699999999999999E-2</v>
      </c>
      <c r="AD2376" s="10">
        <v>1.0699999999999999E-2</v>
      </c>
    </row>
    <row r="2377" spans="2:30">
      <c r="B2377" s="723"/>
      <c r="C2377" s="773" t="s">
        <v>3817</v>
      </c>
      <c r="D2377" s="773" t="s">
        <v>3792</v>
      </c>
      <c r="E2377" s="723">
        <v>2380</v>
      </c>
      <c r="F2377" s="410" t="str">
        <f>Dumpadas[[#This Row],[punto]] &amp; " "&amp;Dumpadas[[#This Row],[jornada]]&amp;" " &amp; Dumpadas[[#This Row],[N°Acop]] &amp; " " &amp; TEXT(Dumpadas[[#This Row],[fecha ]], "dd-mm-yyyy")</f>
        <v>NIVEL 974 M4 6N L33 AM 2380 15-06-2026</v>
      </c>
      <c r="G2377" s="723" t="s">
        <v>14</v>
      </c>
      <c r="H2377" s="5">
        <v>46188</v>
      </c>
      <c r="I2377" s="723">
        <v>3.2</v>
      </c>
      <c r="J2377" s="8">
        <v>1.2200000000000001E-2</v>
      </c>
      <c r="K2377" s="8">
        <f>+IF(Dumpadas[[#This Row],[ley]]&gt;0.03,0.03,Dumpadas[[#This Row],[ley]])</f>
        <v>1.2200000000000001E-2</v>
      </c>
      <c r="L2377" s="427"/>
      <c r="M2377" s="386">
        <v>29289</v>
      </c>
      <c r="N2377" s="386"/>
      <c r="O2377" s="7">
        <v>1.4E-2</v>
      </c>
      <c r="P2377" s="10" t="str" cm="1">
        <f t="array" ref="P2377">INDEX(Rangos!$E$3:$E$16,MATCH(1,(Dumpadas[[#This Row],[ley]]&gt;=Rangos!$B$3:$B$16)*(Dumpadas[[#This Row],[ley]]&lt;=Rangos!$C$3:$C$16),0))</f>
        <v>D</v>
      </c>
      <c r="R2377" s="769"/>
      <c r="S2377" s="769" t="s">
        <v>3486</v>
      </c>
      <c r="T2377" s="369">
        <v>1</v>
      </c>
      <c r="U2377" s="369">
        <v>3.2</v>
      </c>
      <c r="V2377" s="10">
        <v>1.4200000000000001E-2</v>
      </c>
      <c r="Y2377" s="769"/>
      <c r="Z2377" s="769" t="s">
        <v>3486</v>
      </c>
      <c r="AA2377" s="369">
        <v>1</v>
      </c>
      <c r="AB2377" s="369">
        <v>3.2</v>
      </c>
      <c r="AC2377" s="10">
        <v>1.4200000000000001E-2</v>
      </c>
      <c r="AD2377" s="10">
        <v>1.4200000000000001E-2</v>
      </c>
    </row>
    <row r="2378" spans="2:30">
      <c r="B2378" s="723"/>
      <c r="C2378" s="773" t="s">
        <v>3817</v>
      </c>
      <c r="D2378" s="773" t="s">
        <v>3792</v>
      </c>
      <c r="E2378" s="723">
        <v>2381</v>
      </c>
      <c r="F2378" s="410" t="str">
        <f>Dumpadas[[#This Row],[punto]] &amp; " "&amp;Dumpadas[[#This Row],[jornada]]&amp;" " &amp; Dumpadas[[#This Row],[N°Acop]] &amp; " " &amp; TEXT(Dumpadas[[#This Row],[fecha ]], "dd-mm-yyyy")</f>
        <v>NIVEL 974 M4 6N L33 AM 2381 15-06-2026</v>
      </c>
      <c r="G2378" s="723" t="s">
        <v>14</v>
      </c>
      <c r="H2378" s="5">
        <v>46188</v>
      </c>
      <c r="I2378" s="723">
        <v>3.2</v>
      </c>
      <c r="J2378" s="8">
        <v>1.23E-2</v>
      </c>
      <c r="K2378" s="8">
        <f>+IF(Dumpadas[[#This Row],[ley]]&gt;0.03,0.03,Dumpadas[[#This Row],[ley]])</f>
        <v>1.23E-2</v>
      </c>
      <c r="L2378" s="427"/>
      <c r="M2378" s="386">
        <v>29289</v>
      </c>
      <c r="N2378" s="386"/>
      <c r="O2378" s="7">
        <v>1.4E-2</v>
      </c>
      <c r="P2378" s="10" t="str" cm="1">
        <f t="array" ref="P2378">INDEX(Rangos!$E$3:$E$16,MATCH(1,(Dumpadas[[#This Row],[ley]]&gt;=Rangos!$B$3:$B$16)*(Dumpadas[[#This Row],[ley]]&lt;=Rangos!$C$3:$C$16),0))</f>
        <v>D</v>
      </c>
      <c r="R2378" s="769"/>
      <c r="S2378" s="769" t="s">
        <v>3487</v>
      </c>
      <c r="T2378" s="369">
        <v>1</v>
      </c>
      <c r="U2378" s="369">
        <v>3.2</v>
      </c>
      <c r="V2378" s="10">
        <v>1.55E-2</v>
      </c>
      <c r="Y2378" s="769"/>
      <c r="Z2378" s="769" t="s">
        <v>3487</v>
      </c>
      <c r="AA2378" s="369">
        <v>1</v>
      </c>
      <c r="AB2378" s="369">
        <v>3.2</v>
      </c>
      <c r="AC2378" s="10">
        <v>1.55E-2</v>
      </c>
      <c r="AD2378" s="10">
        <v>1.55E-2</v>
      </c>
    </row>
    <row r="2379" spans="2:30">
      <c r="B2379" s="723"/>
      <c r="C2379" s="773" t="s">
        <v>3817</v>
      </c>
      <c r="D2379" s="773" t="s">
        <v>3792</v>
      </c>
      <c r="E2379" s="723">
        <v>2382</v>
      </c>
      <c r="F2379" s="410" t="str">
        <f>Dumpadas[[#This Row],[punto]] &amp; " "&amp;Dumpadas[[#This Row],[jornada]]&amp;" " &amp; Dumpadas[[#This Row],[N°Acop]] &amp; " " &amp; TEXT(Dumpadas[[#This Row],[fecha ]], "dd-mm-yyyy")</f>
        <v>NIVEL 974 M4 6N L33 AM 2382 15-06-2026</v>
      </c>
      <c r="G2379" s="723" t="s">
        <v>14</v>
      </c>
      <c r="H2379" s="5">
        <v>46188</v>
      </c>
      <c r="I2379" s="723">
        <v>3.2</v>
      </c>
      <c r="J2379" s="8">
        <v>1.4999999999999999E-2</v>
      </c>
      <c r="K2379" s="8">
        <f>+IF(Dumpadas[[#This Row],[ley]]&gt;0.03,0.03,Dumpadas[[#This Row],[ley]])</f>
        <v>1.4999999999999999E-2</v>
      </c>
      <c r="L2379" s="427"/>
      <c r="M2379" s="386">
        <v>29289</v>
      </c>
      <c r="N2379" s="386"/>
      <c r="O2379" s="7">
        <v>1.4E-2</v>
      </c>
      <c r="P2379" s="10" t="str" cm="1">
        <f t="array" ref="P2379">INDEX(Rangos!$E$3:$E$16,MATCH(1,(Dumpadas[[#This Row],[ley]]&gt;=Rangos!$B$3:$B$16)*(Dumpadas[[#This Row],[ley]]&lt;=Rangos!$C$3:$C$16),0))</f>
        <v>F</v>
      </c>
      <c r="R2379" s="769"/>
      <c r="S2379" s="769" t="s">
        <v>3488</v>
      </c>
      <c r="T2379" s="369">
        <v>1</v>
      </c>
      <c r="U2379" s="369">
        <v>3.2</v>
      </c>
      <c r="V2379" s="10">
        <v>1.15E-2</v>
      </c>
      <c r="Y2379" s="769"/>
      <c r="Z2379" s="769" t="s">
        <v>3488</v>
      </c>
      <c r="AA2379" s="369">
        <v>1</v>
      </c>
      <c r="AB2379" s="369">
        <v>3.2</v>
      </c>
      <c r="AC2379" s="10">
        <v>1.15E-2</v>
      </c>
      <c r="AD2379" s="10">
        <v>1.15E-2</v>
      </c>
    </row>
    <row r="2380" spans="2:30">
      <c r="B2380" s="723"/>
      <c r="C2380" s="773" t="s">
        <v>3817</v>
      </c>
      <c r="D2380" s="773" t="s">
        <v>3792</v>
      </c>
      <c r="E2380" s="723">
        <v>2383</v>
      </c>
      <c r="F2380" s="410" t="str">
        <f>Dumpadas[[#This Row],[punto]] &amp; " "&amp;Dumpadas[[#This Row],[jornada]]&amp;" " &amp; Dumpadas[[#This Row],[N°Acop]] &amp; " " &amp; TEXT(Dumpadas[[#This Row],[fecha ]], "dd-mm-yyyy")</f>
        <v>NIVEL 974 M4 6N L33 AM 2383 15-06-2026</v>
      </c>
      <c r="G2380" s="723" t="s">
        <v>14</v>
      </c>
      <c r="H2380" s="5">
        <v>46188</v>
      </c>
      <c r="I2380" s="723">
        <v>3.2</v>
      </c>
      <c r="J2380" s="8">
        <v>1.44E-2</v>
      </c>
      <c r="K2380" s="8">
        <f>+IF(Dumpadas[[#This Row],[ley]]&gt;0.03,0.03,Dumpadas[[#This Row],[ley]])</f>
        <v>1.44E-2</v>
      </c>
      <c r="L2380" s="427"/>
      <c r="M2380" s="386">
        <v>29289</v>
      </c>
      <c r="N2380" s="386"/>
      <c r="O2380" s="7">
        <v>1.4E-2</v>
      </c>
      <c r="P2380" s="10" t="str" cm="1">
        <f t="array" ref="P2380">INDEX(Rangos!$E$3:$E$16,MATCH(1,(Dumpadas[[#This Row],[ley]]&gt;=Rangos!$B$3:$B$16)*(Dumpadas[[#This Row],[ley]]&lt;=Rangos!$C$3:$C$16),0))</f>
        <v>E</v>
      </c>
      <c r="R2380" s="769"/>
      <c r="S2380" s="769" t="s">
        <v>3489</v>
      </c>
      <c r="T2380" s="369">
        <v>1</v>
      </c>
      <c r="U2380" s="369">
        <v>3.2</v>
      </c>
      <c r="V2380" s="10">
        <v>1.61E-2</v>
      </c>
      <c r="Y2380" s="769"/>
      <c r="Z2380" s="769" t="s">
        <v>3489</v>
      </c>
      <c r="AA2380" s="369">
        <v>1</v>
      </c>
      <c r="AB2380" s="369">
        <v>3.2</v>
      </c>
      <c r="AC2380" s="10">
        <v>1.61E-2</v>
      </c>
      <c r="AD2380" s="10">
        <v>1.61E-2</v>
      </c>
    </row>
    <row r="2381" spans="2:30">
      <c r="B2381" s="723"/>
      <c r="C2381" s="773" t="s">
        <v>3817</v>
      </c>
      <c r="D2381" s="773" t="s">
        <v>3792</v>
      </c>
      <c r="E2381" s="723">
        <v>2384</v>
      </c>
      <c r="F2381" s="410" t="str">
        <f>Dumpadas[[#This Row],[punto]] &amp; " "&amp;Dumpadas[[#This Row],[jornada]]&amp;" " &amp; Dumpadas[[#This Row],[N°Acop]] &amp; " " &amp; TEXT(Dumpadas[[#This Row],[fecha ]], "dd-mm-yyyy")</f>
        <v>NIVEL 974 M4 6N L33 AM 2384 15-06-2026</v>
      </c>
      <c r="G2381" s="723" t="s">
        <v>14</v>
      </c>
      <c r="H2381" s="5">
        <v>46188</v>
      </c>
      <c r="I2381" s="723">
        <v>3.2</v>
      </c>
      <c r="J2381" s="8">
        <v>1.46E-2</v>
      </c>
      <c r="K2381" s="8">
        <f>+IF(Dumpadas[[#This Row],[ley]]&gt;0.03,0.03,Dumpadas[[#This Row],[ley]])</f>
        <v>1.46E-2</v>
      </c>
      <c r="L2381" s="427"/>
      <c r="M2381" s="386">
        <v>29289</v>
      </c>
      <c r="N2381" s="386"/>
      <c r="O2381" s="7">
        <v>1.4E-2</v>
      </c>
      <c r="P2381" s="10" t="str" cm="1">
        <f t="array" ref="P2381">INDEX(Rangos!$E$3:$E$16,MATCH(1,(Dumpadas[[#This Row],[ley]]&gt;=Rangos!$B$3:$B$16)*(Dumpadas[[#This Row],[ley]]&lt;=Rangos!$C$3:$C$16),0))</f>
        <v>E</v>
      </c>
      <c r="R2381" s="769"/>
      <c r="S2381" s="769" t="s">
        <v>3490</v>
      </c>
      <c r="T2381" s="369">
        <v>1</v>
      </c>
      <c r="U2381" s="369">
        <v>3.2</v>
      </c>
      <c r="V2381" s="10">
        <v>1.3100000000000001E-2</v>
      </c>
      <c r="Y2381" s="769"/>
      <c r="Z2381" s="769" t="s">
        <v>3490</v>
      </c>
      <c r="AA2381" s="369">
        <v>1</v>
      </c>
      <c r="AB2381" s="369">
        <v>3.2</v>
      </c>
      <c r="AC2381" s="10">
        <v>1.3100000000000001E-2</v>
      </c>
      <c r="AD2381" s="10">
        <v>1.3100000000000001E-2</v>
      </c>
    </row>
    <row r="2382" spans="2:30">
      <c r="B2382" s="723"/>
      <c r="C2382" s="773" t="s">
        <v>3817</v>
      </c>
      <c r="D2382" s="773" t="s">
        <v>3792</v>
      </c>
      <c r="E2382" s="723">
        <v>2385</v>
      </c>
      <c r="F2382" s="410" t="str">
        <f>Dumpadas[[#This Row],[punto]] &amp; " "&amp;Dumpadas[[#This Row],[jornada]]&amp;" " &amp; Dumpadas[[#This Row],[N°Acop]] &amp; " " &amp; TEXT(Dumpadas[[#This Row],[fecha ]], "dd-mm-yyyy")</f>
        <v>NIVEL 974 M4 6N L33 AM 2385 15-06-2026</v>
      </c>
      <c r="G2382" s="723" t="s">
        <v>14</v>
      </c>
      <c r="H2382" s="5">
        <v>46188</v>
      </c>
      <c r="I2382" s="723">
        <v>3.2</v>
      </c>
      <c r="J2382" s="8">
        <v>1.32E-2</v>
      </c>
      <c r="K2382" s="8">
        <f>+IF(Dumpadas[[#This Row],[ley]]&gt;0.03,0.03,Dumpadas[[#This Row],[ley]])</f>
        <v>1.32E-2</v>
      </c>
      <c r="L2382" s="427"/>
      <c r="M2382" s="386">
        <v>29289</v>
      </c>
      <c r="N2382" s="386"/>
      <c r="O2382" s="7">
        <v>1.4E-2</v>
      </c>
      <c r="P2382" s="10" t="str" cm="1">
        <f t="array" ref="P2382">INDEX(Rangos!$E$3:$E$16,MATCH(1,(Dumpadas[[#This Row],[ley]]&gt;=Rangos!$B$3:$B$16)*(Dumpadas[[#This Row],[ley]]&lt;=Rangos!$C$3:$C$16),0))</f>
        <v>D</v>
      </c>
      <c r="R2382" s="769"/>
      <c r="S2382" s="769" t="s">
        <v>3491</v>
      </c>
      <c r="T2382" s="369">
        <v>1</v>
      </c>
      <c r="U2382" s="369">
        <v>3.2</v>
      </c>
      <c r="V2382" s="10">
        <v>1.72E-2</v>
      </c>
      <c r="Y2382" s="769"/>
      <c r="Z2382" s="769" t="s">
        <v>3491</v>
      </c>
      <c r="AA2382" s="369">
        <v>1</v>
      </c>
      <c r="AB2382" s="369">
        <v>3.2</v>
      </c>
      <c r="AC2382" s="10">
        <v>1.72E-2</v>
      </c>
      <c r="AD2382" s="10">
        <v>1.72E-2</v>
      </c>
    </row>
    <row r="2383" spans="2:30">
      <c r="B2383" s="723"/>
      <c r="C2383" s="773" t="s">
        <v>3817</v>
      </c>
      <c r="D2383" s="773" t="s">
        <v>3792</v>
      </c>
      <c r="E2383" s="723">
        <v>2386</v>
      </c>
      <c r="F2383" s="410" t="str">
        <f>Dumpadas[[#This Row],[punto]] &amp; " "&amp;Dumpadas[[#This Row],[jornada]]&amp;" " &amp; Dumpadas[[#This Row],[N°Acop]] &amp; " " &amp; TEXT(Dumpadas[[#This Row],[fecha ]], "dd-mm-yyyy")</f>
        <v>NIVEL 974 M4 6N L33 AM 2386 15-06-2026</v>
      </c>
      <c r="G2383" s="723" t="s">
        <v>14</v>
      </c>
      <c r="H2383" s="5">
        <v>46188</v>
      </c>
      <c r="I2383" s="723">
        <v>3.2</v>
      </c>
      <c r="J2383" s="8">
        <v>1.89E-2</v>
      </c>
      <c r="K2383" s="8">
        <f>+IF(Dumpadas[[#This Row],[ley]]&gt;0.03,0.03,Dumpadas[[#This Row],[ley]])</f>
        <v>1.89E-2</v>
      </c>
      <c r="L2383" s="427"/>
      <c r="M2383" s="386">
        <v>29290</v>
      </c>
      <c r="N2383" s="386"/>
      <c r="O2383" s="7">
        <v>1.4E-2</v>
      </c>
      <c r="P2383" s="10" t="str" cm="1">
        <f t="array" ref="P2383">INDEX(Rangos!$E$3:$E$16,MATCH(1,(Dumpadas[[#This Row],[ley]]&gt;=Rangos!$B$3:$B$16)*(Dumpadas[[#This Row],[ley]]&lt;=Rangos!$C$3:$C$16),0))</f>
        <v>G</v>
      </c>
      <c r="R2383" s="769"/>
      <c r="S2383" s="769" t="s">
        <v>3492</v>
      </c>
      <c r="T2383" s="369">
        <v>1</v>
      </c>
      <c r="U2383" s="369">
        <v>3.2</v>
      </c>
      <c r="V2383" s="10">
        <v>1.3599999999999999E-2</v>
      </c>
      <c r="Y2383" s="769"/>
      <c r="Z2383" s="769" t="s">
        <v>3492</v>
      </c>
      <c r="AA2383" s="369">
        <v>1</v>
      </c>
      <c r="AB2383" s="369">
        <v>3.2</v>
      </c>
      <c r="AC2383" s="10">
        <v>1.3599999999999999E-2</v>
      </c>
      <c r="AD2383" s="10">
        <v>1.3599999999999999E-2</v>
      </c>
    </row>
    <row r="2384" spans="2:30">
      <c r="B2384" s="723"/>
      <c r="C2384" s="773" t="s">
        <v>3817</v>
      </c>
      <c r="D2384" s="773" t="s">
        <v>3792</v>
      </c>
      <c r="E2384" s="723">
        <v>2387</v>
      </c>
      <c r="F2384" s="410" t="str">
        <f>Dumpadas[[#This Row],[punto]] &amp; " "&amp;Dumpadas[[#This Row],[jornada]]&amp;" " &amp; Dumpadas[[#This Row],[N°Acop]] &amp; " " &amp; TEXT(Dumpadas[[#This Row],[fecha ]], "dd-mm-yyyy")</f>
        <v>NIVEL 974 M4 6N L33 AM 2387 15-06-2026</v>
      </c>
      <c r="G2384" s="723" t="s">
        <v>14</v>
      </c>
      <c r="H2384" s="5">
        <v>46188</v>
      </c>
      <c r="I2384" s="723">
        <v>3.2</v>
      </c>
      <c r="J2384" s="8">
        <v>1.47E-2</v>
      </c>
      <c r="K2384" s="8">
        <f>+IF(Dumpadas[[#This Row],[ley]]&gt;0.03,0.03,Dumpadas[[#This Row],[ley]])</f>
        <v>1.47E-2</v>
      </c>
      <c r="L2384" s="427"/>
      <c r="M2384" s="386">
        <v>29290</v>
      </c>
      <c r="N2384" s="386"/>
      <c r="O2384" s="7">
        <v>1.4E-2</v>
      </c>
      <c r="P2384" s="10" t="str" cm="1">
        <f t="array" ref="P2384">INDEX(Rangos!$E$3:$E$16,MATCH(1,(Dumpadas[[#This Row],[ley]]&gt;=Rangos!$B$3:$B$16)*(Dumpadas[[#This Row],[ley]]&lt;=Rangos!$C$3:$C$16),0))</f>
        <v>E</v>
      </c>
      <c r="R2384" s="769"/>
      <c r="S2384" s="769" t="s">
        <v>3493</v>
      </c>
      <c r="T2384" s="369">
        <v>1</v>
      </c>
      <c r="U2384" s="369">
        <v>3.2</v>
      </c>
      <c r="V2384" s="10">
        <v>1.32E-2</v>
      </c>
      <c r="Y2384" s="769"/>
      <c r="Z2384" s="769" t="s">
        <v>3493</v>
      </c>
      <c r="AA2384" s="369">
        <v>1</v>
      </c>
      <c r="AB2384" s="369">
        <v>3.2</v>
      </c>
      <c r="AC2384" s="10">
        <v>1.32E-2</v>
      </c>
      <c r="AD2384" s="10">
        <v>1.32E-2</v>
      </c>
    </row>
    <row r="2385" spans="2:30">
      <c r="B2385" s="723"/>
      <c r="C2385" s="773" t="s">
        <v>3817</v>
      </c>
      <c r="D2385" s="773" t="s">
        <v>3792</v>
      </c>
      <c r="E2385" s="723">
        <v>2388</v>
      </c>
      <c r="F2385" s="410" t="str">
        <f>Dumpadas[[#This Row],[punto]] &amp; " "&amp;Dumpadas[[#This Row],[jornada]]&amp;" " &amp; Dumpadas[[#This Row],[N°Acop]] &amp; " " &amp; TEXT(Dumpadas[[#This Row],[fecha ]], "dd-mm-yyyy")</f>
        <v>NIVEL 974 M4 6N L33 AM 2388 15-06-2026</v>
      </c>
      <c r="G2385" s="723" t="s">
        <v>14</v>
      </c>
      <c r="H2385" s="5">
        <v>46188</v>
      </c>
      <c r="I2385" s="723">
        <v>3.2</v>
      </c>
      <c r="J2385" s="8">
        <v>1.35E-2</v>
      </c>
      <c r="K2385" s="8">
        <f>+IF(Dumpadas[[#This Row],[ley]]&gt;0.03,0.03,Dumpadas[[#This Row],[ley]])</f>
        <v>1.35E-2</v>
      </c>
      <c r="L2385" s="427"/>
      <c r="M2385" s="386">
        <v>29290</v>
      </c>
      <c r="N2385" s="386"/>
      <c r="O2385" s="7">
        <v>1.4E-2</v>
      </c>
      <c r="P2385" s="10" t="str" cm="1">
        <f t="array" ref="P2385">INDEX(Rangos!$E$3:$E$16,MATCH(1,(Dumpadas[[#This Row],[ley]]&gt;=Rangos!$B$3:$B$16)*(Dumpadas[[#This Row],[ley]]&lt;=Rangos!$C$3:$C$16),0))</f>
        <v>E</v>
      </c>
      <c r="R2385" s="769"/>
      <c r="S2385" s="769" t="s">
        <v>3494</v>
      </c>
      <c r="T2385" s="369">
        <v>1</v>
      </c>
      <c r="U2385" s="369">
        <v>3.2</v>
      </c>
      <c r="V2385" s="10">
        <v>1.11E-2</v>
      </c>
      <c r="Y2385" s="769"/>
      <c r="Z2385" s="769" t="s">
        <v>3494</v>
      </c>
      <c r="AA2385" s="369">
        <v>1</v>
      </c>
      <c r="AB2385" s="369">
        <v>3.2</v>
      </c>
      <c r="AC2385" s="10">
        <v>1.11E-2</v>
      </c>
      <c r="AD2385" s="10">
        <v>1.11E-2</v>
      </c>
    </row>
    <row r="2386" spans="2:30">
      <c r="B2386" s="723"/>
      <c r="C2386" s="773" t="s">
        <v>3817</v>
      </c>
      <c r="D2386" s="773" t="s">
        <v>3792</v>
      </c>
      <c r="E2386" s="723">
        <v>2389</v>
      </c>
      <c r="F2386" s="410" t="str">
        <f>Dumpadas[[#This Row],[punto]] &amp; " "&amp;Dumpadas[[#This Row],[jornada]]&amp;" " &amp; Dumpadas[[#This Row],[N°Acop]] &amp; " " &amp; TEXT(Dumpadas[[#This Row],[fecha ]], "dd-mm-yyyy")</f>
        <v>NIVEL 974 M4 6N L33 AM 2389 15-06-2026</v>
      </c>
      <c r="G2386" s="723" t="s">
        <v>14</v>
      </c>
      <c r="H2386" s="5">
        <v>46188</v>
      </c>
      <c r="I2386" s="723">
        <v>3.2</v>
      </c>
      <c r="J2386" s="8">
        <v>1.4999999999999999E-2</v>
      </c>
      <c r="K2386" s="8">
        <f>+IF(Dumpadas[[#This Row],[ley]]&gt;0.03,0.03,Dumpadas[[#This Row],[ley]])</f>
        <v>1.4999999999999999E-2</v>
      </c>
      <c r="L2386" s="427"/>
      <c r="M2386" s="386">
        <v>29290</v>
      </c>
      <c r="N2386" s="386"/>
      <c r="O2386" s="7">
        <v>1.4E-2</v>
      </c>
      <c r="P2386" s="10" t="str" cm="1">
        <f t="array" ref="P2386">INDEX(Rangos!$E$3:$E$16,MATCH(1,(Dumpadas[[#This Row],[ley]]&gt;=Rangos!$B$3:$B$16)*(Dumpadas[[#This Row],[ley]]&lt;=Rangos!$C$3:$C$16),0))</f>
        <v>F</v>
      </c>
      <c r="R2386" s="769"/>
      <c r="S2386" s="769" t="s">
        <v>3495</v>
      </c>
      <c r="T2386" s="369">
        <v>1</v>
      </c>
      <c r="U2386" s="369">
        <v>3.2</v>
      </c>
      <c r="V2386" s="10">
        <v>2.0899999999999998E-2</v>
      </c>
      <c r="Y2386" s="769"/>
      <c r="Z2386" s="769" t="s">
        <v>3495</v>
      </c>
      <c r="AA2386" s="369">
        <v>1</v>
      </c>
      <c r="AB2386" s="369">
        <v>3.2</v>
      </c>
      <c r="AC2386" s="10">
        <v>2.0899999999999998E-2</v>
      </c>
      <c r="AD2386" s="10">
        <v>2.0899999999999998E-2</v>
      </c>
    </row>
    <row r="2387" spans="2:30">
      <c r="B2387" s="535"/>
      <c r="C2387" s="535" t="s">
        <v>3814</v>
      </c>
      <c r="D2387" s="535" t="s">
        <v>3792</v>
      </c>
      <c r="E2387" s="535">
        <v>2390</v>
      </c>
      <c r="F2387" s="537" t="str">
        <f>Dumpadas[[#This Row],[punto]] &amp; " "&amp;Dumpadas[[#This Row],[jornada]]&amp;" " &amp; Dumpadas[[#This Row],[N°Acop]] &amp; " " &amp; TEXT(Dumpadas[[#This Row],[fecha ]], "dd-mm-yyyy")</f>
        <v>NIVEL 974 M4 7S L30 PM 2390 13-06-2026</v>
      </c>
      <c r="G2387" s="535" t="s">
        <v>16</v>
      </c>
      <c r="H2387" s="538">
        <v>46186</v>
      </c>
      <c r="I2387" s="535">
        <v>3.2</v>
      </c>
      <c r="J2387" s="539">
        <v>1.78E-2</v>
      </c>
      <c r="K2387" s="539">
        <f>+IF(Dumpadas[[#This Row],[ley]]&gt;0.03,0.03,Dumpadas[[#This Row],[ley]])</f>
        <v>1.78E-2</v>
      </c>
      <c r="L2387" s="539"/>
      <c r="M2387" s="535">
        <v>29290</v>
      </c>
      <c r="N2387" s="535"/>
      <c r="O2387" s="539">
        <v>1.55E-2</v>
      </c>
      <c r="P2387" s="540" t="str" cm="1">
        <f t="array" ref="P2387">INDEX(Rangos!$E$3:$E$16,MATCH(1,(Dumpadas[[#This Row],[ley]]&gt;=Rangos!$B$3:$B$16)*(Dumpadas[[#This Row],[ley]]&lt;=Rangos!$C$3:$C$16),0))</f>
        <v>G</v>
      </c>
      <c r="R2387" s="769"/>
      <c r="S2387" s="769" t="s">
        <v>3496</v>
      </c>
      <c r="T2387" s="369">
        <v>1</v>
      </c>
      <c r="U2387" s="369">
        <v>3.2</v>
      </c>
      <c r="V2387" s="10">
        <v>8.6999999999999994E-3</v>
      </c>
      <c r="Y2387" s="769"/>
      <c r="Z2387" s="769" t="s">
        <v>3496</v>
      </c>
      <c r="AA2387" s="369">
        <v>1</v>
      </c>
      <c r="AB2387" s="369">
        <v>3.2</v>
      </c>
      <c r="AC2387" s="10">
        <v>8.6999999999999994E-3</v>
      </c>
      <c r="AD2387" s="10">
        <v>8.6999999999999994E-3</v>
      </c>
    </row>
    <row r="2388" spans="2:30">
      <c r="B2388" s="535"/>
      <c r="C2388" s="535" t="s">
        <v>3814</v>
      </c>
      <c r="D2388" s="535" t="s">
        <v>3792</v>
      </c>
      <c r="E2388" s="535">
        <v>2391</v>
      </c>
      <c r="F2388" s="537" t="str">
        <f>Dumpadas[[#This Row],[punto]] &amp; " "&amp;Dumpadas[[#This Row],[jornada]]&amp;" " &amp; Dumpadas[[#This Row],[N°Acop]] &amp; " " &amp; TEXT(Dumpadas[[#This Row],[fecha ]], "dd-mm-yyyy")</f>
        <v>NIVEL 974 M4 7S L30 PM 2391 13-06-2026</v>
      </c>
      <c r="G2388" s="535" t="s">
        <v>16</v>
      </c>
      <c r="H2388" s="538">
        <v>46186</v>
      </c>
      <c r="I2388" s="535">
        <v>3.2</v>
      </c>
      <c r="J2388" s="539">
        <v>1.3599999999999999E-2</v>
      </c>
      <c r="K2388" s="539">
        <f>+IF(Dumpadas[[#This Row],[ley]]&gt;0.03,0.03,Dumpadas[[#This Row],[ley]])</f>
        <v>1.3599999999999999E-2</v>
      </c>
      <c r="L2388" s="539"/>
      <c r="M2388" s="535">
        <v>29290</v>
      </c>
      <c r="N2388" s="535"/>
      <c r="O2388" s="539">
        <v>1.55E-2</v>
      </c>
      <c r="P2388" s="540" t="str" cm="1">
        <f t="array" ref="P2388">INDEX(Rangos!$E$3:$E$16,MATCH(1,(Dumpadas[[#This Row],[ley]]&gt;=Rangos!$B$3:$B$16)*(Dumpadas[[#This Row],[ley]]&lt;=Rangos!$C$3:$C$16),0))</f>
        <v>E</v>
      </c>
      <c r="R2388" s="769"/>
      <c r="S2388" s="769" t="s">
        <v>3497</v>
      </c>
      <c r="T2388" s="369">
        <v>1</v>
      </c>
      <c r="U2388" s="369">
        <v>3.2</v>
      </c>
      <c r="V2388" s="10">
        <v>8.8999999999999999E-3</v>
      </c>
      <c r="Y2388" s="769"/>
      <c r="Z2388" s="769" t="s">
        <v>3497</v>
      </c>
      <c r="AA2388" s="369">
        <v>1</v>
      </c>
      <c r="AB2388" s="369">
        <v>3.2</v>
      </c>
      <c r="AC2388" s="10">
        <v>8.8999999999999999E-3</v>
      </c>
      <c r="AD2388" s="10">
        <v>8.8999999999999999E-3</v>
      </c>
    </row>
    <row r="2389" spans="2:30">
      <c r="B2389" s="535"/>
      <c r="C2389" s="535" t="s">
        <v>3814</v>
      </c>
      <c r="D2389" s="535" t="s">
        <v>3792</v>
      </c>
      <c r="E2389" s="535">
        <v>2392</v>
      </c>
      <c r="F2389" s="537" t="str">
        <f>Dumpadas[[#This Row],[punto]] &amp; " "&amp;Dumpadas[[#This Row],[jornada]]&amp;" " &amp; Dumpadas[[#This Row],[N°Acop]] &amp; " " &amp; TEXT(Dumpadas[[#This Row],[fecha ]], "dd-mm-yyyy")</f>
        <v>NIVEL 974 M4 7S L30 PM 2392 13-06-2026</v>
      </c>
      <c r="G2389" s="535" t="s">
        <v>16</v>
      </c>
      <c r="H2389" s="538">
        <v>46186</v>
      </c>
      <c r="I2389" s="535">
        <v>3.2</v>
      </c>
      <c r="J2389" s="539">
        <v>1.32E-2</v>
      </c>
      <c r="K2389" s="539">
        <f>+IF(Dumpadas[[#This Row],[ley]]&gt;0.03,0.03,Dumpadas[[#This Row],[ley]])</f>
        <v>1.32E-2</v>
      </c>
      <c r="L2389" s="539"/>
      <c r="M2389" s="535">
        <v>29290</v>
      </c>
      <c r="N2389" s="535"/>
      <c r="O2389" s="539">
        <v>1.55E-2</v>
      </c>
      <c r="P2389" s="540" t="str" cm="1">
        <f t="array" ref="P2389">INDEX(Rangos!$E$3:$E$16,MATCH(1,(Dumpadas[[#This Row],[ley]]&gt;=Rangos!$B$3:$B$16)*(Dumpadas[[#This Row],[ley]]&lt;=Rangos!$C$3:$C$16),0))</f>
        <v>D</v>
      </c>
      <c r="R2389" s="769"/>
      <c r="S2389" s="769" t="s">
        <v>3498</v>
      </c>
      <c r="T2389" s="369">
        <v>1</v>
      </c>
      <c r="U2389" s="369">
        <v>3.2</v>
      </c>
      <c r="V2389" s="10">
        <v>8.9999999999999993E-3</v>
      </c>
      <c r="Y2389" s="769"/>
      <c r="Z2389" s="769" t="s">
        <v>3498</v>
      </c>
      <c r="AA2389" s="369">
        <v>1</v>
      </c>
      <c r="AB2389" s="369">
        <v>3.2</v>
      </c>
      <c r="AC2389" s="10">
        <v>8.9999999999999993E-3</v>
      </c>
      <c r="AD2389" s="10">
        <v>8.9999999999999993E-3</v>
      </c>
    </row>
    <row r="2390" spans="2:30">
      <c r="B2390" s="535"/>
      <c r="C2390" s="535" t="s">
        <v>3814</v>
      </c>
      <c r="D2390" s="535" t="s">
        <v>3792</v>
      </c>
      <c r="E2390" s="535">
        <v>2393</v>
      </c>
      <c r="F2390" s="537" t="str">
        <f>Dumpadas[[#This Row],[punto]] &amp; " "&amp;Dumpadas[[#This Row],[jornada]]&amp;" " &amp; Dumpadas[[#This Row],[N°Acop]] &amp; " " &amp; TEXT(Dumpadas[[#This Row],[fecha ]], "dd-mm-yyyy")</f>
        <v>NIVEL 974 M4 7S L30 PM 2393 13-06-2026</v>
      </c>
      <c r="G2390" s="535" t="s">
        <v>16</v>
      </c>
      <c r="H2390" s="538">
        <v>46186</v>
      </c>
      <c r="I2390" s="535">
        <v>3.2</v>
      </c>
      <c r="J2390" s="539">
        <v>1.3599999999999999E-2</v>
      </c>
      <c r="K2390" s="539">
        <f>+IF(Dumpadas[[#This Row],[ley]]&gt;0.03,0.03,Dumpadas[[#This Row],[ley]])</f>
        <v>1.3599999999999999E-2</v>
      </c>
      <c r="L2390" s="539"/>
      <c r="M2390" s="535">
        <v>29290</v>
      </c>
      <c r="N2390" s="535"/>
      <c r="O2390" s="539">
        <v>1.55E-2</v>
      </c>
      <c r="P2390" s="540" t="str" cm="1">
        <f t="array" ref="P2390">INDEX(Rangos!$E$3:$E$16,MATCH(1,(Dumpadas[[#This Row],[ley]]&gt;=Rangos!$B$3:$B$16)*(Dumpadas[[#This Row],[ley]]&lt;=Rangos!$C$3:$C$16),0))</f>
        <v>E</v>
      </c>
      <c r="R2390" s="769"/>
      <c r="S2390" s="769" t="s">
        <v>3499</v>
      </c>
      <c r="T2390" s="369">
        <v>1</v>
      </c>
      <c r="U2390" s="369">
        <v>3.2</v>
      </c>
      <c r="V2390" s="10">
        <v>0.01</v>
      </c>
      <c r="Y2390" s="769"/>
      <c r="Z2390" s="769" t="s">
        <v>3499</v>
      </c>
      <c r="AA2390" s="369">
        <v>1</v>
      </c>
      <c r="AB2390" s="369">
        <v>3.2</v>
      </c>
      <c r="AC2390" s="10">
        <v>0.01</v>
      </c>
      <c r="AD2390" s="10">
        <v>0.01</v>
      </c>
    </row>
    <row r="2391" spans="2:30">
      <c r="B2391" s="535"/>
      <c r="C2391" s="535" t="s">
        <v>3814</v>
      </c>
      <c r="D2391" s="535" t="s">
        <v>3792</v>
      </c>
      <c r="E2391" s="535">
        <v>2394</v>
      </c>
      <c r="F2391" s="537" t="str">
        <f>Dumpadas[[#This Row],[punto]] &amp; " "&amp;Dumpadas[[#This Row],[jornada]]&amp;" " &amp; Dumpadas[[#This Row],[N°Acop]] &amp; " " &amp; TEXT(Dumpadas[[#This Row],[fecha ]], "dd-mm-yyyy")</f>
        <v>NIVEL 974 M4 7S L30 PM 2394 13-06-2026</v>
      </c>
      <c r="G2391" s="535" t="s">
        <v>16</v>
      </c>
      <c r="H2391" s="538">
        <v>46186</v>
      </c>
      <c r="I2391" s="535">
        <v>3.2</v>
      </c>
      <c r="J2391" s="539" t="s">
        <v>3122</v>
      </c>
      <c r="K2391" s="539">
        <f>+IF(Dumpadas[[#This Row],[ley]]&gt;0.03,0.03,Dumpadas[[#This Row],[ley]])</f>
        <v>0.03</v>
      </c>
      <c r="L2391" s="539"/>
      <c r="M2391" s="535">
        <v>29290</v>
      </c>
      <c r="N2391" s="535"/>
      <c r="O2391" s="539">
        <v>1.55E-2</v>
      </c>
      <c r="P2391" s="540" t="e" cm="1">
        <f t="array" ref="P2391">INDEX(Rangos!$E$3:$E$16,MATCH(1,(Dumpadas[[#This Row],[ley]]&gt;=Rangos!$B$3:$B$16)*(Dumpadas[[#This Row],[ley]]&lt;=Rangos!$C$3:$C$16),0))</f>
        <v>#N/A</v>
      </c>
      <c r="R2391" s="769"/>
      <c r="S2391" s="769" t="s">
        <v>3500</v>
      </c>
      <c r="T2391" s="369">
        <v>1</v>
      </c>
      <c r="U2391" s="369">
        <v>3.2</v>
      </c>
      <c r="V2391" s="10">
        <v>1.23E-2</v>
      </c>
      <c r="Y2391" s="769"/>
      <c r="Z2391" s="769" t="s">
        <v>3500</v>
      </c>
      <c r="AA2391" s="369">
        <v>1</v>
      </c>
      <c r="AB2391" s="369">
        <v>3.2</v>
      </c>
      <c r="AC2391" s="10">
        <v>1.23E-2</v>
      </c>
      <c r="AD2391" s="10">
        <v>1.23E-2</v>
      </c>
    </row>
    <row r="2392" spans="2:30">
      <c r="B2392" s="535"/>
      <c r="C2392" s="535" t="s">
        <v>3814</v>
      </c>
      <c r="D2392" s="535" t="s">
        <v>3792</v>
      </c>
      <c r="E2392" s="535">
        <v>2395</v>
      </c>
      <c r="F2392" s="537" t="str">
        <f>Dumpadas[[#This Row],[punto]] &amp; " "&amp;Dumpadas[[#This Row],[jornada]]&amp;" " &amp; Dumpadas[[#This Row],[N°Acop]] &amp; " " &amp; TEXT(Dumpadas[[#This Row],[fecha ]], "dd-mm-yyyy")</f>
        <v>NIVEL 974 M4 7S L30 PM 2395 13-06-2026</v>
      </c>
      <c r="G2392" s="535" t="s">
        <v>16</v>
      </c>
      <c r="H2392" s="538">
        <v>46186</v>
      </c>
      <c r="I2392" s="535">
        <v>3.2</v>
      </c>
      <c r="J2392" s="539">
        <v>1.09E-2</v>
      </c>
      <c r="K2392" s="539">
        <f>+IF(Dumpadas[[#This Row],[ley]]&gt;0.03,0.03,Dumpadas[[#This Row],[ley]])</f>
        <v>1.09E-2</v>
      </c>
      <c r="L2392" s="539"/>
      <c r="M2392" s="535">
        <v>29290</v>
      </c>
      <c r="N2392" s="535"/>
      <c r="O2392" s="539">
        <v>1.55E-2</v>
      </c>
      <c r="P2392" s="540" t="str" cm="1">
        <f t="array" ref="P2392">INDEX(Rangos!$E$3:$E$16,MATCH(1,(Dumpadas[[#This Row],[ley]]&gt;=Rangos!$B$3:$B$16)*(Dumpadas[[#This Row],[ley]]&lt;=Rangos!$C$3:$C$16),0))</f>
        <v>C</v>
      </c>
      <c r="R2392" s="769"/>
      <c r="S2392" s="769" t="s">
        <v>3501</v>
      </c>
      <c r="T2392" s="369">
        <v>1</v>
      </c>
      <c r="U2392" s="369">
        <v>3.2</v>
      </c>
      <c r="V2392" s="10">
        <v>2.07E-2</v>
      </c>
      <c r="Y2392" s="769"/>
      <c r="Z2392" s="769" t="s">
        <v>3501</v>
      </c>
      <c r="AA2392" s="369">
        <v>1</v>
      </c>
      <c r="AB2392" s="369">
        <v>3.2</v>
      </c>
      <c r="AC2392" s="10">
        <v>2.07E-2</v>
      </c>
      <c r="AD2392" s="10">
        <v>2.07E-2</v>
      </c>
    </row>
    <row r="2393" spans="2:30">
      <c r="B2393" s="535"/>
      <c r="C2393" s="535" t="s">
        <v>3814</v>
      </c>
      <c r="D2393" s="535" t="s">
        <v>3792</v>
      </c>
      <c r="E2393" s="535">
        <v>2396</v>
      </c>
      <c r="F2393" s="537" t="str">
        <f>Dumpadas[[#This Row],[punto]] &amp; " "&amp;Dumpadas[[#This Row],[jornada]]&amp;" " &amp; Dumpadas[[#This Row],[N°Acop]] &amp; " " &amp; TEXT(Dumpadas[[#This Row],[fecha ]], "dd-mm-yyyy")</f>
        <v>NIVEL 974 M4 7S L30 PM 2396 13-06-2026</v>
      </c>
      <c r="G2393" s="535" t="s">
        <v>16</v>
      </c>
      <c r="H2393" s="538">
        <v>46186</v>
      </c>
      <c r="I2393" s="535">
        <v>3.2</v>
      </c>
      <c r="J2393" s="539">
        <v>1.61E-2</v>
      </c>
      <c r="K2393" s="539">
        <f>+IF(Dumpadas[[#This Row],[ley]]&gt;0.03,0.03,Dumpadas[[#This Row],[ley]])</f>
        <v>1.61E-2</v>
      </c>
      <c r="L2393" s="539"/>
      <c r="M2393" s="535">
        <v>29290</v>
      </c>
      <c r="N2393" s="535"/>
      <c r="O2393" s="539">
        <v>1.55E-2</v>
      </c>
      <c r="P2393" s="540" t="str" cm="1">
        <f t="array" ref="P2393">INDEX(Rangos!$E$3:$E$16,MATCH(1,(Dumpadas[[#This Row],[ley]]&gt;=Rangos!$B$3:$B$16)*(Dumpadas[[#This Row],[ley]]&lt;=Rangos!$C$3:$C$16),0))</f>
        <v>F</v>
      </c>
      <c r="R2393" s="769"/>
      <c r="S2393" s="769" t="s">
        <v>3502</v>
      </c>
      <c r="T2393" s="369">
        <v>1</v>
      </c>
      <c r="U2393" s="369">
        <v>3.2</v>
      </c>
      <c r="V2393" s="10">
        <v>1.72E-2</v>
      </c>
      <c r="Y2393" s="769"/>
      <c r="Z2393" s="769" t="s">
        <v>3502</v>
      </c>
      <c r="AA2393" s="369">
        <v>1</v>
      </c>
      <c r="AB2393" s="369">
        <v>3.2</v>
      </c>
      <c r="AC2393" s="10">
        <v>1.72E-2</v>
      </c>
      <c r="AD2393" s="10">
        <v>1.72E-2</v>
      </c>
    </row>
    <row r="2394" spans="2:30">
      <c r="B2394" s="723"/>
      <c r="C2394" s="773" t="s">
        <v>3814</v>
      </c>
      <c r="D2394" s="773" t="s">
        <v>3792</v>
      </c>
      <c r="E2394" s="723">
        <v>2397</v>
      </c>
      <c r="F2394" s="410" t="str">
        <f>Dumpadas[[#This Row],[punto]] &amp; " "&amp;Dumpadas[[#This Row],[jornada]]&amp;" " &amp; Dumpadas[[#This Row],[N°Acop]] &amp; " " &amp; TEXT(Dumpadas[[#This Row],[fecha ]], "dd-mm-yyyy")</f>
        <v>NIVEL 974 M4 7S L30 AM 2397 15-06-2026</v>
      </c>
      <c r="G2394" s="723" t="s">
        <v>14</v>
      </c>
      <c r="H2394" s="5">
        <v>46188</v>
      </c>
      <c r="I2394" s="723">
        <v>3.2</v>
      </c>
      <c r="J2394" s="8">
        <v>1.11E-2</v>
      </c>
      <c r="K2394" s="8">
        <f>+IF(Dumpadas[[#This Row],[ley]]&gt;0.03,0.03,Dumpadas[[#This Row],[ley]])</f>
        <v>1.11E-2</v>
      </c>
      <c r="L2394" s="427"/>
      <c r="M2394" s="386">
        <v>29292</v>
      </c>
      <c r="N2394" s="386"/>
      <c r="O2394" s="7">
        <v>1.6E-2</v>
      </c>
      <c r="P2394" s="10" t="str" cm="1">
        <f t="array" ref="P2394">INDEX(Rangos!$E$3:$E$16,MATCH(1,(Dumpadas[[#This Row],[ley]]&gt;=Rangos!$B$3:$B$16)*(Dumpadas[[#This Row],[ley]]&lt;=Rangos!$C$3:$C$16),0))</f>
        <v>C</v>
      </c>
      <c r="R2394" s="769"/>
      <c r="S2394" s="769" t="s">
        <v>3503</v>
      </c>
      <c r="T2394" s="369">
        <v>1</v>
      </c>
      <c r="U2394" s="369">
        <v>3.2</v>
      </c>
      <c r="V2394" s="10">
        <v>2.53E-2</v>
      </c>
      <c r="Y2394" s="769"/>
      <c r="Z2394" s="769" t="s">
        <v>3503</v>
      </c>
      <c r="AA2394" s="369">
        <v>1</v>
      </c>
      <c r="AB2394" s="369">
        <v>3.2</v>
      </c>
      <c r="AC2394" s="10">
        <v>2.53E-2</v>
      </c>
      <c r="AD2394" s="10">
        <v>2.53E-2</v>
      </c>
    </row>
    <row r="2395" spans="2:30">
      <c r="B2395" s="723"/>
      <c r="C2395" s="773" t="s">
        <v>3814</v>
      </c>
      <c r="D2395" s="773" t="s">
        <v>3792</v>
      </c>
      <c r="E2395" s="723">
        <v>2398</v>
      </c>
      <c r="F2395" s="410" t="str">
        <f>Dumpadas[[#This Row],[punto]] &amp; " "&amp;Dumpadas[[#This Row],[jornada]]&amp;" " &amp; Dumpadas[[#This Row],[N°Acop]] &amp; " " &amp; TEXT(Dumpadas[[#This Row],[fecha ]], "dd-mm-yyyy")</f>
        <v>NIVEL 974 M4 7S L30 AM 2398 15-06-2026</v>
      </c>
      <c r="G2395" s="723" t="s">
        <v>14</v>
      </c>
      <c r="H2395" s="5">
        <v>46188</v>
      </c>
      <c r="I2395" s="723">
        <v>3.2</v>
      </c>
      <c r="J2395" s="8">
        <v>1.0699999999999999E-2</v>
      </c>
      <c r="K2395" s="8">
        <f>+IF(Dumpadas[[#This Row],[ley]]&gt;0.03,0.03,Dumpadas[[#This Row],[ley]])</f>
        <v>1.0699999999999999E-2</v>
      </c>
      <c r="L2395" s="427"/>
      <c r="M2395" s="386">
        <v>29292</v>
      </c>
      <c r="N2395" s="386"/>
      <c r="O2395" s="7">
        <v>1.6E-2</v>
      </c>
      <c r="P2395" s="10" t="str" cm="1">
        <f t="array" ref="P2395">INDEX(Rangos!$E$3:$E$16,MATCH(1,(Dumpadas[[#This Row],[ley]]&gt;=Rangos!$B$3:$B$16)*(Dumpadas[[#This Row],[ley]]&lt;=Rangos!$C$3:$C$16),0))</f>
        <v>C</v>
      </c>
      <c r="R2395" s="769"/>
      <c r="S2395" s="769" t="s">
        <v>3504</v>
      </c>
      <c r="T2395" s="369">
        <v>1</v>
      </c>
      <c r="U2395" s="369">
        <v>3.2</v>
      </c>
      <c r="V2395" s="10">
        <v>1.0699999999999999E-2</v>
      </c>
      <c r="Y2395" s="769"/>
      <c r="Z2395" s="769" t="s">
        <v>3504</v>
      </c>
      <c r="AA2395" s="369">
        <v>1</v>
      </c>
      <c r="AB2395" s="369">
        <v>3.2</v>
      </c>
      <c r="AC2395" s="10">
        <v>1.0699999999999999E-2</v>
      </c>
      <c r="AD2395" s="10">
        <v>1.0699999999999999E-2</v>
      </c>
    </row>
    <row r="2396" spans="2:30">
      <c r="B2396" s="535"/>
      <c r="C2396" s="535" t="s">
        <v>3820</v>
      </c>
      <c r="D2396" s="535" t="s">
        <v>227</v>
      </c>
      <c r="E2396" s="535">
        <v>2399</v>
      </c>
      <c r="F2396" s="537" t="str">
        <f>Dumpadas[[#This Row],[punto]] &amp; " "&amp;Dumpadas[[#This Row],[jornada]]&amp;" " &amp; Dumpadas[[#This Row],[N°Acop]] &amp; " " &amp; TEXT(Dumpadas[[#This Row],[fecha ]], "dd-mm-yyyy")</f>
        <v>NIVEL 974 M4 6S PM 2399 13-06-2026</v>
      </c>
      <c r="G2396" s="535" t="s">
        <v>16</v>
      </c>
      <c r="H2396" s="538">
        <v>46186</v>
      </c>
      <c r="I2396" s="535">
        <v>3.2</v>
      </c>
      <c r="J2396" s="539">
        <v>1.26E-2</v>
      </c>
      <c r="K2396" s="539">
        <f>+IF(Dumpadas[[#This Row],[ley]]&gt;0.03,0.03,Dumpadas[[#This Row],[ley]])</f>
        <v>1.26E-2</v>
      </c>
      <c r="L2396" s="539"/>
      <c r="M2396" s="535">
        <v>29292</v>
      </c>
      <c r="N2396" s="535"/>
      <c r="O2396" s="539">
        <v>1.2999999999999999E-2</v>
      </c>
      <c r="P2396" s="540" t="str" cm="1">
        <f t="array" ref="P2396">INDEX(Rangos!$E$3:$E$16,MATCH(1,(Dumpadas[[#This Row],[ley]]&gt;=Rangos!$B$3:$B$16)*(Dumpadas[[#This Row],[ley]]&lt;=Rangos!$C$3:$C$16),0))</f>
        <v>D</v>
      </c>
      <c r="R2396" s="769"/>
      <c r="S2396" s="769" t="s">
        <v>3505</v>
      </c>
      <c r="T2396" s="369">
        <v>1</v>
      </c>
      <c r="U2396" s="369">
        <v>3.2</v>
      </c>
      <c r="V2396" s="10">
        <v>1.9E-2</v>
      </c>
      <c r="Y2396" s="769"/>
      <c r="Z2396" s="769" t="s">
        <v>3505</v>
      </c>
      <c r="AA2396" s="369">
        <v>1</v>
      </c>
      <c r="AB2396" s="369">
        <v>3.2</v>
      </c>
      <c r="AC2396" s="10">
        <v>1.9E-2</v>
      </c>
      <c r="AD2396" s="10">
        <v>1.9E-2</v>
      </c>
    </row>
    <row r="2397" spans="2:30">
      <c r="B2397" s="535"/>
      <c r="C2397" s="535" t="s">
        <v>3820</v>
      </c>
      <c r="D2397" s="535" t="s">
        <v>227</v>
      </c>
      <c r="E2397" s="535">
        <v>2400</v>
      </c>
      <c r="F2397" s="537" t="str">
        <f>Dumpadas[[#This Row],[punto]] &amp; " "&amp;Dumpadas[[#This Row],[jornada]]&amp;" " &amp; Dumpadas[[#This Row],[N°Acop]] &amp; " " &amp; TEXT(Dumpadas[[#This Row],[fecha ]], "dd-mm-yyyy")</f>
        <v>NIVEL 974 M4 6S PM 2400 13-06-2026</v>
      </c>
      <c r="G2397" s="535" t="s">
        <v>16</v>
      </c>
      <c r="H2397" s="538">
        <v>46186</v>
      </c>
      <c r="I2397" s="535">
        <v>3.2</v>
      </c>
      <c r="J2397" s="539">
        <v>1.17E-2</v>
      </c>
      <c r="K2397" s="539">
        <f>+IF(Dumpadas[[#This Row],[ley]]&gt;0.03,0.03,Dumpadas[[#This Row],[ley]])</f>
        <v>1.17E-2</v>
      </c>
      <c r="L2397" s="539"/>
      <c r="M2397" s="535">
        <v>29292</v>
      </c>
      <c r="N2397" s="535"/>
      <c r="O2397" s="539">
        <v>1.2999999999999999E-2</v>
      </c>
      <c r="P2397" s="540" t="str" cm="1">
        <f t="array" ref="P2397">INDEX(Rangos!$E$3:$E$16,MATCH(1,(Dumpadas[[#This Row],[ley]]&gt;=Rangos!$B$3:$B$16)*(Dumpadas[[#This Row],[ley]]&lt;=Rangos!$C$3:$C$16),0))</f>
        <v>C</v>
      </c>
      <c r="R2397" s="769"/>
      <c r="S2397" s="769" t="s">
        <v>3506</v>
      </c>
      <c r="T2397" s="369">
        <v>1</v>
      </c>
      <c r="U2397" s="369">
        <v>3.2</v>
      </c>
      <c r="V2397" s="10">
        <v>1.23E-2</v>
      </c>
      <c r="Y2397" s="769"/>
      <c r="Z2397" s="769" t="s">
        <v>3506</v>
      </c>
      <c r="AA2397" s="369">
        <v>1</v>
      </c>
      <c r="AB2397" s="369">
        <v>3.2</v>
      </c>
      <c r="AC2397" s="10">
        <v>1.23E-2</v>
      </c>
      <c r="AD2397" s="10">
        <v>1.23E-2</v>
      </c>
    </row>
    <row r="2398" spans="2:30">
      <c r="B2398" s="535"/>
      <c r="C2398" s="535" t="s">
        <v>3820</v>
      </c>
      <c r="D2398" s="535" t="s">
        <v>227</v>
      </c>
      <c r="E2398" s="535">
        <v>2401</v>
      </c>
      <c r="F2398" s="537" t="str">
        <f>Dumpadas[[#This Row],[punto]] &amp; " "&amp;Dumpadas[[#This Row],[jornada]]&amp;" " &amp; Dumpadas[[#This Row],[N°Acop]] &amp; " " &amp; TEXT(Dumpadas[[#This Row],[fecha ]], "dd-mm-yyyy")</f>
        <v>NIVEL 974 M4 6S PM 2401 13-06-2026</v>
      </c>
      <c r="G2398" s="535" t="s">
        <v>16</v>
      </c>
      <c r="H2398" s="538">
        <v>46186</v>
      </c>
      <c r="I2398" s="535">
        <v>3.2</v>
      </c>
      <c r="J2398" s="539">
        <v>1.06E-2</v>
      </c>
      <c r="K2398" s="539">
        <f>+IF(Dumpadas[[#This Row],[ley]]&gt;0.03,0.03,Dumpadas[[#This Row],[ley]])</f>
        <v>1.06E-2</v>
      </c>
      <c r="L2398" s="539"/>
      <c r="M2398" s="535">
        <v>29292</v>
      </c>
      <c r="N2398" s="535"/>
      <c r="O2398" s="539">
        <v>1.2999999999999999E-2</v>
      </c>
      <c r="P2398" s="540" t="str" cm="1">
        <f t="array" ref="P2398">INDEX(Rangos!$E$3:$E$16,MATCH(1,(Dumpadas[[#This Row],[ley]]&gt;=Rangos!$B$3:$B$16)*(Dumpadas[[#This Row],[ley]]&lt;=Rangos!$C$3:$C$16),0))</f>
        <v>C</v>
      </c>
      <c r="R2398" s="769"/>
      <c r="S2398" s="769" t="s">
        <v>3507</v>
      </c>
      <c r="T2398" s="369">
        <v>1</v>
      </c>
      <c r="U2398" s="369">
        <v>3.2</v>
      </c>
      <c r="V2398" s="10">
        <v>1.5599999999999999E-2</v>
      </c>
      <c r="Y2398" s="769"/>
      <c r="Z2398" s="769" t="s">
        <v>3507</v>
      </c>
      <c r="AA2398" s="369">
        <v>1</v>
      </c>
      <c r="AB2398" s="369">
        <v>3.2</v>
      </c>
      <c r="AC2398" s="10">
        <v>1.5599999999999999E-2</v>
      </c>
      <c r="AD2398" s="10">
        <v>1.5599999999999999E-2</v>
      </c>
    </row>
    <row r="2399" spans="2:30">
      <c r="B2399" s="535"/>
      <c r="C2399" s="535" t="s">
        <v>3820</v>
      </c>
      <c r="D2399" s="535" t="s">
        <v>227</v>
      </c>
      <c r="E2399" s="535">
        <v>2402</v>
      </c>
      <c r="F2399" s="537" t="str">
        <f>Dumpadas[[#This Row],[punto]] &amp; " "&amp;Dumpadas[[#This Row],[jornada]]&amp;" " &amp; Dumpadas[[#This Row],[N°Acop]] &amp; " " &amp; TEXT(Dumpadas[[#This Row],[fecha ]], "dd-mm-yyyy")</f>
        <v>NIVEL 974 M4 6S PM 2402 13-06-2026</v>
      </c>
      <c r="G2399" s="535" t="s">
        <v>16</v>
      </c>
      <c r="H2399" s="538">
        <v>46186</v>
      </c>
      <c r="I2399" s="535">
        <v>3.2</v>
      </c>
      <c r="J2399" s="539">
        <v>1.2200000000000001E-2</v>
      </c>
      <c r="K2399" s="539">
        <f>+IF(Dumpadas[[#This Row],[ley]]&gt;0.03,0.03,Dumpadas[[#This Row],[ley]])</f>
        <v>1.2200000000000001E-2</v>
      </c>
      <c r="L2399" s="539"/>
      <c r="M2399" s="535">
        <v>29292</v>
      </c>
      <c r="N2399" s="535"/>
      <c r="O2399" s="539">
        <v>1.2999999999999999E-2</v>
      </c>
      <c r="P2399" s="540" t="str" cm="1">
        <f t="array" ref="P2399">INDEX(Rangos!$E$3:$E$16,MATCH(1,(Dumpadas[[#This Row],[ley]]&gt;=Rangos!$B$3:$B$16)*(Dumpadas[[#This Row],[ley]]&lt;=Rangos!$C$3:$C$16),0))</f>
        <v>D</v>
      </c>
      <c r="R2399" s="769"/>
      <c r="S2399" s="769" t="s">
        <v>3508</v>
      </c>
      <c r="T2399" s="369">
        <v>1</v>
      </c>
      <c r="U2399" s="369">
        <v>3.2</v>
      </c>
      <c r="V2399" s="10">
        <v>9.5999999999999992E-3</v>
      </c>
      <c r="Y2399" s="769"/>
      <c r="Z2399" s="769" t="s">
        <v>3508</v>
      </c>
      <c r="AA2399" s="369">
        <v>1</v>
      </c>
      <c r="AB2399" s="369">
        <v>3.2</v>
      </c>
      <c r="AC2399" s="10">
        <v>9.5999999999999992E-3</v>
      </c>
      <c r="AD2399" s="10">
        <v>9.5999999999999992E-3</v>
      </c>
    </row>
    <row r="2400" spans="2:30">
      <c r="B2400" s="723"/>
      <c r="C2400" s="773" t="s">
        <v>3820</v>
      </c>
      <c r="D2400" s="773" t="s">
        <v>227</v>
      </c>
      <c r="E2400" s="723">
        <v>2403</v>
      </c>
      <c r="F2400" s="410" t="str">
        <f>Dumpadas[[#This Row],[punto]] &amp; " "&amp;Dumpadas[[#This Row],[jornada]]&amp;" " &amp; Dumpadas[[#This Row],[N°Acop]] &amp; " " &amp; TEXT(Dumpadas[[#This Row],[fecha ]], "dd-mm-yyyy")</f>
        <v>NIVEL 974 M4 6S PM 2403 13-06-2026</v>
      </c>
      <c r="G2400" s="723" t="s">
        <v>16</v>
      </c>
      <c r="H2400" s="5">
        <v>46186</v>
      </c>
      <c r="I2400" s="723">
        <v>3.2</v>
      </c>
      <c r="J2400" s="8">
        <v>1.18E-2</v>
      </c>
      <c r="K2400" s="8">
        <f>+IF(Dumpadas[[#This Row],[ley]]&gt;0.03,0.03,Dumpadas[[#This Row],[ley]])</f>
        <v>1.18E-2</v>
      </c>
      <c r="L2400" s="427"/>
      <c r="M2400" s="386">
        <v>29297</v>
      </c>
      <c r="N2400" s="386"/>
      <c r="O2400" s="7">
        <v>1.2E-2</v>
      </c>
      <c r="P2400" s="10" t="str" cm="1">
        <f t="array" ref="P2400">INDEX(Rangos!$E$3:$E$16,MATCH(1,(Dumpadas[[#This Row],[ley]]&gt;=Rangos!$B$3:$B$16)*(Dumpadas[[#This Row],[ley]]&lt;=Rangos!$C$3:$C$16),0))</f>
        <v>C</v>
      </c>
      <c r="R2400" s="769"/>
      <c r="S2400" s="769" t="s">
        <v>3509</v>
      </c>
      <c r="T2400" s="369">
        <v>1</v>
      </c>
      <c r="U2400" s="369">
        <v>3.2</v>
      </c>
      <c r="V2400" s="10">
        <v>9.1999999999999998E-3</v>
      </c>
      <c r="Y2400" s="769"/>
      <c r="Z2400" s="769" t="s">
        <v>3509</v>
      </c>
      <c r="AA2400" s="369">
        <v>1</v>
      </c>
      <c r="AB2400" s="369">
        <v>3.2</v>
      </c>
      <c r="AC2400" s="10">
        <v>9.1999999999999998E-3</v>
      </c>
      <c r="AD2400" s="10">
        <v>9.1999999999999998E-3</v>
      </c>
    </row>
    <row r="2401" spans="2:30">
      <c r="B2401" s="535"/>
      <c r="C2401" s="535" t="s">
        <v>3793</v>
      </c>
      <c r="D2401" s="535" t="s">
        <v>227</v>
      </c>
      <c r="E2401" s="535">
        <v>2404</v>
      </c>
      <c r="F2401" s="537" t="str">
        <f>Dumpadas[[#This Row],[punto]] &amp; " "&amp;Dumpadas[[#This Row],[jornada]]&amp;" " &amp; Dumpadas[[#This Row],[N°Acop]] &amp; " " &amp; TEXT(Dumpadas[[#This Row],[fecha ]], "dd-mm-yyyy")</f>
        <v>NIVEL 974 M4 7S AM 2404 16-06-2026</v>
      </c>
      <c r="G2401" s="535" t="s">
        <v>14</v>
      </c>
      <c r="H2401" s="538">
        <v>46189</v>
      </c>
      <c r="I2401" s="535">
        <v>3.2</v>
      </c>
      <c r="J2401" s="539">
        <v>1.7999999999999999E-2</v>
      </c>
      <c r="K2401" s="539">
        <f>+IF(Dumpadas[[#This Row],[ley]]&gt;0.03,0.03,Dumpadas[[#This Row],[ley]])</f>
        <v>1.7999999999999999E-2</v>
      </c>
      <c r="L2401" s="539"/>
      <c r="M2401" s="535">
        <v>29297</v>
      </c>
      <c r="N2401" s="535"/>
      <c r="O2401" s="539">
        <v>1.6500000000000001E-2</v>
      </c>
      <c r="P2401" s="540" t="str" cm="1">
        <f t="array" ref="P2401">INDEX(Rangos!$E$3:$E$16,MATCH(1,(Dumpadas[[#This Row],[ley]]&gt;=Rangos!$B$3:$B$16)*(Dumpadas[[#This Row],[ley]]&lt;=Rangos!$C$3:$C$16),0))</f>
        <v>G</v>
      </c>
      <c r="R2401" s="769"/>
      <c r="S2401" s="769" t="s">
        <v>3510</v>
      </c>
      <c r="T2401" s="369">
        <v>1</v>
      </c>
      <c r="U2401" s="369">
        <v>3.2</v>
      </c>
      <c r="V2401" s="10">
        <v>1.0999999999999999E-2</v>
      </c>
      <c r="Y2401" s="769"/>
      <c r="Z2401" s="769" t="s">
        <v>3510</v>
      </c>
      <c r="AA2401" s="369">
        <v>1</v>
      </c>
      <c r="AB2401" s="369">
        <v>3.2</v>
      </c>
      <c r="AC2401" s="10">
        <v>1.0999999999999999E-2</v>
      </c>
      <c r="AD2401" s="10">
        <v>1.0999999999999999E-2</v>
      </c>
    </row>
    <row r="2402" spans="2:30">
      <c r="B2402" s="535"/>
      <c r="C2402" s="535" t="s">
        <v>3793</v>
      </c>
      <c r="D2402" s="535" t="s">
        <v>227</v>
      </c>
      <c r="E2402" s="535">
        <v>2405</v>
      </c>
      <c r="F2402" s="537" t="str">
        <f>Dumpadas[[#This Row],[punto]] &amp; " "&amp;Dumpadas[[#This Row],[jornada]]&amp;" " &amp; Dumpadas[[#This Row],[N°Acop]] &amp; " " &amp; TEXT(Dumpadas[[#This Row],[fecha ]], "dd-mm-yyyy")</f>
        <v>NIVEL 974 M4 7S AM 2405 16-06-2026</v>
      </c>
      <c r="G2402" s="535" t="s">
        <v>14</v>
      </c>
      <c r="H2402" s="538">
        <v>46189</v>
      </c>
      <c r="I2402" s="535">
        <v>3.2</v>
      </c>
      <c r="J2402" s="539">
        <v>1.32E-2</v>
      </c>
      <c r="K2402" s="539">
        <f>+IF(Dumpadas[[#This Row],[ley]]&gt;0.03,0.03,Dumpadas[[#This Row],[ley]])</f>
        <v>1.32E-2</v>
      </c>
      <c r="L2402" s="539"/>
      <c r="M2402" s="535">
        <v>29297</v>
      </c>
      <c r="N2402" s="535"/>
      <c r="O2402" s="539">
        <v>1.6500000000000001E-2</v>
      </c>
      <c r="P2402" s="540" t="str" cm="1">
        <f t="array" ref="P2402">INDEX(Rangos!$E$3:$E$16,MATCH(1,(Dumpadas[[#This Row],[ley]]&gt;=Rangos!$B$3:$B$16)*(Dumpadas[[#This Row],[ley]]&lt;=Rangos!$C$3:$C$16),0))</f>
        <v>D</v>
      </c>
      <c r="R2402" s="769"/>
      <c r="S2402" s="769" t="s">
        <v>3511</v>
      </c>
      <c r="T2402" s="369">
        <v>1</v>
      </c>
      <c r="U2402" s="369">
        <v>3.2</v>
      </c>
      <c r="V2402" s="10">
        <v>1.12E-2</v>
      </c>
      <c r="Y2402" s="769"/>
      <c r="Z2402" s="769" t="s">
        <v>3511</v>
      </c>
      <c r="AA2402" s="369">
        <v>1</v>
      </c>
      <c r="AB2402" s="369">
        <v>3.2</v>
      </c>
      <c r="AC2402" s="10">
        <v>1.12E-2</v>
      </c>
      <c r="AD2402" s="10">
        <v>1.12E-2</v>
      </c>
    </row>
    <row r="2403" spans="2:30">
      <c r="B2403" s="535"/>
      <c r="C2403" s="535" t="s">
        <v>3793</v>
      </c>
      <c r="D2403" s="535" t="s">
        <v>227</v>
      </c>
      <c r="E2403" s="535">
        <v>2406</v>
      </c>
      <c r="F2403" s="537" t="str">
        <f>Dumpadas[[#This Row],[punto]] &amp; " "&amp;Dumpadas[[#This Row],[jornada]]&amp;" " &amp; Dumpadas[[#This Row],[N°Acop]] &amp; " " &amp; TEXT(Dumpadas[[#This Row],[fecha ]], "dd-mm-yyyy")</f>
        <v>NIVEL 974 M4 7S AM 2406 16-06-2026</v>
      </c>
      <c r="G2403" s="535" t="s">
        <v>14</v>
      </c>
      <c r="H2403" s="538">
        <v>46189</v>
      </c>
      <c r="I2403" s="535">
        <v>3.2</v>
      </c>
      <c r="J2403" s="539">
        <v>2.3900000000000001E-2</v>
      </c>
      <c r="K2403" s="539">
        <f>+IF(Dumpadas[[#This Row],[ley]]&gt;0.03,0.03,Dumpadas[[#This Row],[ley]])</f>
        <v>2.3900000000000001E-2</v>
      </c>
      <c r="L2403" s="539"/>
      <c r="M2403" s="535">
        <v>29297</v>
      </c>
      <c r="N2403" s="535"/>
      <c r="O2403" s="539">
        <v>1.6500000000000001E-2</v>
      </c>
      <c r="P2403" s="540" t="str" cm="1">
        <f t="array" ref="P2403">INDEX(Rangos!$E$3:$E$16,MATCH(1,(Dumpadas[[#This Row],[ley]]&gt;=Rangos!$B$3:$B$16)*(Dumpadas[[#This Row],[ley]]&lt;=Rangos!$C$3:$C$16),0))</f>
        <v>J</v>
      </c>
      <c r="R2403" s="769"/>
      <c r="S2403" s="769" t="s">
        <v>3517</v>
      </c>
      <c r="T2403" s="369">
        <v>1</v>
      </c>
      <c r="U2403" s="369">
        <v>3.2</v>
      </c>
      <c r="V2403" s="10">
        <v>1.0699999999999999E-2</v>
      </c>
      <c r="Y2403" s="769"/>
      <c r="Z2403" s="769" t="s">
        <v>3517</v>
      </c>
      <c r="AA2403" s="369">
        <v>1</v>
      </c>
      <c r="AB2403" s="369">
        <v>3.2</v>
      </c>
      <c r="AC2403" s="10">
        <v>1.0699999999999999E-2</v>
      </c>
      <c r="AD2403" s="10">
        <v>1.0699999999999999E-2</v>
      </c>
    </row>
    <row r="2404" spans="2:30">
      <c r="B2404" s="535"/>
      <c r="C2404" s="535" t="s">
        <v>3793</v>
      </c>
      <c r="D2404" s="535" t="s">
        <v>227</v>
      </c>
      <c r="E2404" s="535">
        <v>2407</v>
      </c>
      <c r="F2404" s="537" t="str">
        <f>Dumpadas[[#This Row],[punto]] &amp; " "&amp;Dumpadas[[#This Row],[jornada]]&amp;" " &amp; Dumpadas[[#This Row],[N°Acop]] &amp; " " &amp; TEXT(Dumpadas[[#This Row],[fecha ]], "dd-mm-yyyy")</f>
        <v>NIVEL 974 M4 7S AM 2407 16-06-2026</v>
      </c>
      <c r="G2404" s="535" t="s">
        <v>14</v>
      </c>
      <c r="H2404" s="538">
        <v>46189</v>
      </c>
      <c r="I2404" s="535">
        <v>3.2</v>
      </c>
      <c r="J2404" s="539">
        <v>1.6799999999999999E-2</v>
      </c>
      <c r="K2404" s="539">
        <f>+IF(Dumpadas[[#This Row],[ley]]&gt;0.03,0.03,Dumpadas[[#This Row],[ley]])</f>
        <v>1.6799999999999999E-2</v>
      </c>
      <c r="L2404" s="539"/>
      <c r="M2404" s="535">
        <v>29297</v>
      </c>
      <c r="N2404" s="535"/>
      <c r="O2404" s="539">
        <v>1.6500000000000001E-2</v>
      </c>
      <c r="P2404" s="540" t="str" cm="1">
        <f t="array" ref="P2404">INDEX(Rangos!$E$3:$E$16,MATCH(1,(Dumpadas[[#This Row],[ley]]&gt;=Rangos!$B$3:$B$16)*(Dumpadas[[#This Row],[ley]]&lt;=Rangos!$C$3:$C$16),0))</f>
        <v>F</v>
      </c>
      <c r="R2404" s="769"/>
      <c r="S2404" s="769" t="s">
        <v>3518</v>
      </c>
      <c r="T2404" s="369">
        <v>1</v>
      </c>
      <c r="U2404" s="369">
        <v>3.2</v>
      </c>
      <c r="V2404" s="10">
        <v>1.3899999999999999E-2</v>
      </c>
      <c r="Y2404" s="769"/>
      <c r="Z2404" s="769" t="s">
        <v>3518</v>
      </c>
      <c r="AA2404" s="369">
        <v>1</v>
      </c>
      <c r="AB2404" s="369">
        <v>3.2</v>
      </c>
      <c r="AC2404" s="10">
        <v>1.3899999999999999E-2</v>
      </c>
      <c r="AD2404" s="10">
        <v>1.3899999999999999E-2</v>
      </c>
    </row>
    <row r="2405" spans="2:30">
      <c r="B2405" s="535"/>
      <c r="C2405" s="535" t="s">
        <v>3793</v>
      </c>
      <c r="D2405" s="535" t="s">
        <v>227</v>
      </c>
      <c r="E2405" s="535">
        <v>2408</v>
      </c>
      <c r="F2405" s="537" t="str">
        <f>Dumpadas[[#This Row],[punto]] &amp; " "&amp;Dumpadas[[#This Row],[jornada]]&amp;" " &amp; Dumpadas[[#This Row],[N°Acop]] &amp; " " &amp; TEXT(Dumpadas[[#This Row],[fecha ]], "dd-mm-yyyy")</f>
        <v>NIVEL 974 M4 7S AM 2408 16-06-2026</v>
      </c>
      <c r="G2405" s="535" t="s">
        <v>14</v>
      </c>
      <c r="H2405" s="538">
        <v>46189</v>
      </c>
      <c r="I2405" s="535">
        <v>3.2</v>
      </c>
      <c r="J2405" s="539">
        <v>1.5699999999999999E-2</v>
      </c>
      <c r="K2405" s="539">
        <f>+IF(Dumpadas[[#This Row],[ley]]&gt;0.03,0.03,Dumpadas[[#This Row],[ley]])</f>
        <v>1.5699999999999999E-2</v>
      </c>
      <c r="L2405" s="539"/>
      <c r="M2405" s="535">
        <v>29297</v>
      </c>
      <c r="N2405" s="535"/>
      <c r="O2405" s="539">
        <v>1.6500000000000001E-2</v>
      </c>
      <c r="P2405" s="540" t="str" cm="1">
        <f t="array" ref="P2405">INDEX(Rangos!$E$3:$E$16,MATCH(1,(Dumpadas[[#This Row],[ley]]&gt;=Rangos!$B$3:$B$16)*(Dumpadas[[#This Row],[ley]]&lt;=Rangos!$C$3:$C$16),0))</f>
        <v>F</v>
      </c>
      <c r="R2405" s="769"/>
      <c r="S2405" s="769" t="s">
        <v>3519</v>
      </c>
      <c r="T2405" s="369">
        <v>1</v>
      </c>
      <c r="U2405" s="369">
        <v>3.2</v>
      </c>
      <c r="V2405" s="10">
        <v>1.0699999999999999E-2</v>
      </c>
      <c r="Y2405" s="769"/>
      <c r="Z2405" s="769" t="s">
        <v>3519</v>
      </c>
      <c r="AA2405" s="369">
        <v>1</v>
      </c>
      <c r="AB2405" s="369">
        <v>3.2</v>
      </c>
      <c r="AC2405" s="10">
        <v>1.0699999999999999E-2</v>
      </c>
      <c r="AD2405" s="10">
        <v>1.0699999999999999E-2</v>
      </c>
    </row>
    <row r="2406" spans="2:30">
      <c r="B2406" s="535"/>
      <c r="C2406" s="535" t="s">
        <v>3793</v>
      </c>
      <c r="D2406" s="535" t="s">
        <v>227</v>
      </c>
      <c r="E2406" s="535">
        <v>2409</v>
      </c>
      <c r="F2406" s="537" t="str">
        <f>Dumpadas[[#This Row],[punto]] &amp; " "&amp;Dumpadas[[#This Row],[jornada]]&amp;" " &amp; Dumpadas[[#This Row],[N°Acop]] &amp; " " &amp; TEXT(Dumpadas[[#This Row],[fecha ]], "dd-mm-yyyy")</f>
        <v>NIVEL 974 M4 7S AM 2409 16-06-2026</v>
      </c>
      <c r="G2406" s="535" t="s">
        <v>14</v>
      </c>
      <c r="H2406" s="538">
        <v>46189</v>
      </c>
      <c r="I2406" s="535">
        <v>3.2</v>
      </c>
      <c r="J2406" s="539">
        <v>1.55E-2</v>
      </c>
      <c r="K2406" s="539">
        <f>+IF(Dumpadas[[#This Row],[ley]]&gt;0.03,0.03,Dumpadas[[#This Row],[ley]])</f>
        <v>1.55E-2</v>
      </c>
      <c r="L2406" s="539"/>
      <c r="M2406" s="535">
        <v>29297</v>
      </c>
      <c r="N2406" s="535"/>
      <c r="O2406" s="539">
        <v>1.6500000000000001E-2</v>
      </c>
      <c r="P2406" s="540" t="str" cm="1">
        <f t="array" ref="P2406">INDEX(Rangos!$E$3:$E$16,MATCH(1,(Dumpadas[[#This Row],[ley]]&gt;=Rangos!$B$3:$B$16)*(Dumpadas[[#This Row],[ley]]&lt;=Rangos!$C$3:$C$16),0))</f>
        <v>F</v>
      </c>
      <c r="R2406" s="769"/>
      <c r="S2406" s="769" t="s">
        <v>3520</v>
      </c>
      <c r="T2406" s="369">
        <v>1</v>
      </c>
      <c r="U2406" s="369">
        <v>3.2</v>
      </c>
      <c r="V2406" s="10">
        <v>1.41E-2</v>
      </c>
      <c r="Y2406" s="769"/>
      <c r="Z2406" s="769" t="s">
        <v>3520</v>
      </c>
      <c r="AA2406" s="369">
        <v>1</v>
      </c>
      <c r="AB2406" s="369">
        <v>3.2</v>
      </c>
      <c r="AC2406" s="10">
        <v>1.41E-2</v>
      </c>
      <c r="AD2406" s="10">
        <v>1.41E-2</v>
      </c>
    </row>
    <row r="2407" spans="2:30">
      <c r="B2407" s="535"/>
      <c r="C2407" s="535" t="s">
        <v>3793</v>
      </c>
      <c r="D2407" s="535" t="s">
        <v>227</v>
      </c>
      <c r="E2407" s="535">
        <v>2410</v>
      </c>
      <c r="F2407" s="537" t="str">
        <f>Dumpadas[[#This Row],[punto]] &amp; " "&amp;Dumpadas[[#This Row],[jornada]]&amp;" " &amp; Dumpadas[[#This Row],[N°Acop]] &amp; " " &amp; TEXT(Dumpadas[[#This Row],[fecha ]], "dd-mm-yyyy")</f>
        <v>NIVEL 974 M4 7S AM 2410 16-06-2026</v>
      </c>
      <c r="G2407" s="535" t="s">
        <v>14</v>
      </c>
      <c r="H2407" s="538">
        <v>46189</v>
      </c>
      <c r="I2407" s="535">
        <v>3.2</v>
      </c>
      <c r="J2407" s="539">
        <v>1.43E-2</v>
      </c>
      <c r="K2407" s="539">
        <f>+IF(Dumpadas[[#This Row],[ley]]&gt;0.03,0.03,Dumpadas[[#This Row],[ley]])</f>
        <v>1.43E-2</v>
      </c>
      <c r="L2407" s="539"/>
      <c r="M2407" s="535">
        <v>29297</v>
      </c>
      <c r="N2407" s="535"/>
      <c r="O2407" s="539">
        <v>1.6500000000000001E-2</v>
      </c>
      <c r="P2407" s="540" t="str" cm="1">
        <f t="array" ref="P2407">INDEX(Rangos!$E$3:$E$16,MATCH(1,(Dumpadas[[#This Row],[ley]]&gt;=Rangos!$B$3:$B$16)*(Dumpadas[[#This Row],[ley]]&lt;=Rangos!$C$3:$C$16),0))</f>
        <v>E</v>
      </c>
      <c r="R2407" s="769"/>
      <c r="S2407" s="769" t="s">
        <v>3521</v>
      </c>
      <c r="T2407" s="369">
        <v>1</v>
      </c>
      <c r="U2407" s="369">
        <v>3.2</v>
      </c>
      <c r="V2407" s="10">
        <v>1.3599999999999999E-2</v>
      </c>
      <c r="Y2407" s="769"/>
      <c r="Z2407" s="769" t="s">
        <v>3521</v>
      </c>
      <c r="AA2407" s="369">
        <v>1</v>
      </c>
      <c r="AB2407" s="369">
        <v>3.2</v>
      </c>
      <c r="AC2407" s="10">
        <v>1.3599999999999999E-2</v>
      </c>
      <c r="AD2407" s="10">
        <v>1.3599999999999999E-2</v>
      </c>
    </row>
    <row r="2408" spans="2:30">
      <c r="B2408" s="535"/>
      <c r="C2408" s="535" t="s">
        <v>3793</v>
      </c>
      <c r="D2408" s="535" t="s">
        <v>227</v>
      </c>
      <c r="E2408" s="535">
        <v>2411</v>
      </c>
      <c r="F2408" s="537" t="str">
        <f>Dumpadas[[#This Row],[punto]] &amp; " "&amp;Dumpadas[[#This Row],[jornada]]&amp;" " &amp; Dumpadas[[#This Row],[N°Acop]] &amp; " " &amp; TEXT(Dumpadas[[#This Row],[fecha ]], "dd-mm-yyyy")</f>
        <v>NIVEL 974 M4 7S AM 2411 16-06-2026</v>
      </c>
      <c r="G2408" s="535" t="s">
        <v>14</v>
      </c>
      <c r="H2408" s="538">
        <v>46189</v>
      </c>
      <c r="I2408" s="535">
        <v>3.2</v>
      </c>
      <c r="J2408" s="539">
        <v>1.6299999999999999E-2</v>
      </c>
      <c r="K2408" s="539">
        <f>+IF(Dumpadas[[#This Row],[ley]]&gt;0.03,0.03,Dumpadas[[#This Row],[ley]])</f>
        <v>1.6299999999999999E-2</v>
      </c>
      <c r="L2408" s="539"/>
      <c r="M2408" s="535">
        <v>29297</v>
      </c>
      <c r="N2408" s="535"/>
      <c r="O2408" s="539">
        <v>1.6500000000000001E-2</v>
      </c>
      <c r="P2408" s="540" t="str" cm="1">
        <f t="array" ref="P2408">INDEX(Rangos!$E$3:$E$16,MATCH(1,(Dumpadas[[#This Row],[ley]]&gt;=Rangos!$B$3:$B$16)*(Dumpadas[[#This Row],[ley]]&lt;=Rangos!$C$3:$C$16),0))</f>
        <v>F</v>
      </c>
      <c r="R2408" s="769"/>
      <c r="S2408" s="769" t="s">
        <v>3522</v>
      </c>
      <c r="T2408" s="369">
        <v>1</v>
      </c>
      <c r="U2408" s="369">
        <v>3.2</v>
      </c>
      <c r="V2408" s="10">
        <v>1.3100000000000001E-2</v>
      </c>
      <c r="Y2408" s="769"/>
      <c r="Z2408" s="769" t="s">
        <v>3522</v>
      </c>
      <c r="AA2408" s="369">
        <v>1</v>
      </c>
      <c r="AB2408" s="369">
        <v>3.2</v>
      </c>
      <c r="AC2408" s="10">
        <v>1.3100000000000001E-2</v>
      </c>
      <c r="AD2408" s="10">
        <v>1.3100000000000001E-2</v>
      </c>
    </row>
    <row r="2409" spans="2:30">
      <c r="B2409" s="535"/>
      <c r="C2409" s="535" t="s">
        <v>3793</v>
      </c>
      <c r="D2409" s="535" t="s">
        <v>227</v>
      </c>
      <c r="E2409" s="535">
        <v>2412</v>
      </c>
      <c r="F2409" s="537" t="str">
        <f>Dumpadas[[#This Row],[punto]] &amp; " "&amp;Dumpadas[[#This Row],[jornada]]&amp;" " &amp; Dumpadas[[#This Row],[N°Acop]] &amp; " " &amp; TEXT(Dumpadas[[#This Row],[fecha ]], "dd-mm-yyyy")</f>
        <v>NIVEL 974 M4 7S AM 2412 16-06-2026</v>
      </c>
      <c r="G2409" s="535" t="s">
        <v>14</v>
      </c>
      <c r="H2409" s="538">
        <v>46189</v>
      </c>
      <c r="I2409" s="535">
        <v>3.2</v>
      </c>
      <c r="J2409" s="539">
        <v>1.4500000000000001E-2</v>
      </c>
      <c r="K2409" s="539">
        <f>+IF(Dumpadas[[#This Row],[ley]]&gt;0.03,0.03,Dumpadas[[#This Row],[ley]])</f>
        <v>1.4500000000000001E-2</v>
      </c>
      <c r="L2409" s="539"/>
      <c r="M2409" s="535">
        <v>29298</v>
      </c>
      <c r="N2409" s="535"/>
      <c r="O2409" s="539">
        <v>1.6500000000000001E-2</v>
      </c>
      <c r="P2409" s="540" t="str" cm="1">
        <f t="array" ref="P2409">INDEX(Rangos!$E$3:$E$16,MATCH(1,(Dumpadas[[#This Row],[ley]]&gt;=Rangos!$B$3:$B$16)*(Dumpadas[[#This Row],[ley]]&lt;=Rangos!$C$3:$C$16),0))</f>
        <v>E</v>
      </c>
      <c r="R2409" s="769"/>
      <c r="S2409" s="769" t="s">
        <v>3523</v>
      </c>
      <c r="T2409" s="369">
        <v>1</v>
      </c>
      <c r="U2409" s="369">
        <v>3.2</v>
      </c>
      <c r="V2409" s="10">
        <v>1.3100000000000001E-2</v>
      </c>
      <c r="Y2409" s="769"/>
      <c r="Z2409" s="769" t="s">
        <v>3523</v>
      </c>
      <c r="AA2409" s="369">
        <v>1</v>
      </c>
      <c r="AB2409" s="369">
        <v>3.2</v>
      </c>
      <c r="AC2409" s="10">
        <v>1.3100000000000001E-2</v>
      </c>
      <c r="AD2409" s="10">
        <v>1.3100000000000001E-2</v>
      </c>
    </row>
    <row r="2410" spans="2:30">
      <c r="B2410" s="535"/>
      <c r="C2410" s="535" t="s">
        <v>3793</v>
      </c>
      <c r="D2410" s="535" t="s">
        <v>227</v>
      </c>
      <c r="E2410" s="535">
        <v>2413</v>
      </c>
      <c r="F2410" s="537" t="str">
        <f>Dumpadas[[#This Row],[punto]] &amp; " "&amp;Dumpadas[[#This Row],[jornada]]&amp;" " &amp; Dumpadas[[#This Row],[N°Acop]] &amp; " " &amp; TEXT(Dumpadas[[#This Row],[fecha ]], "dd-mm-yyyy")</f>
        <v>NIVEL 974 M4 7S AM 2413 16-06-2026</v>
      </c>
      <c r="G2410" s="535" t="s">
        <v>14</v>
      </c>
      <c r="H2410" s="538">
        <v>46189</v>
      </c>
      <c r="I2410" s="535">
        <v>3.2</v>
      </c>
      <c r="J2410" s="539">
        <v>1.7299999999999999E-2</v>
      </c>
      <c r="K2410" s="539">
        <f>+IF(Dumpadas[[#This Row],[ley]]&gt;0.03,0.03,Dumpadas[[#This Row],[ley]])</f>
        <v>1.7299999999999999E-2</v>
      </c>
      <c r="L2410" s="539"/>
      <c r="M2410" s="535">
        <v>29298</v>
      </c>
      <c r="N2410" s="535"/>
      <c r="O2410" s="539">
        <v>1.6500000000000001E-2</v>
      </c>
      <c r="P2410" s="540" t="str" cm="1">
        <f t="array" ref="P2410">INDEX(Rangos!$E$3:$E$16,MATCH(1,(Dumpadas[[#This Row],[ley]]&gt;=Rangos!$B$3:$B$16)*(Dumpadas[[#This Row],[ley]]&lt;=Rangos!$C$3:$C$16),0))</f>
        <v>F</v>
      </c>
      <c r="R2410" s="769"/>
      <c r="S2410" s="769" t="s">
        <v>3524</v>
      </c>
      <c r="T2410" s="369">
        <v>1</v>
      </c>
      <c r="U2410" s="369">
        <v>3.2</v>
      </c>
      <c r="V2410" s="10">
        <v>1.1900000000000001E-2</v>
      </c>
      <c r="Y2410" s="769"/>
      <c r="Z2410" s="769" t="s">
        <v>3524</v>
      </c>
      <c r="AA2410" s="369">
        <v>1</v>
      </c>
      <c r="AB2410" s="369">
        <v>3.2</v>
      </c>
      <c r="AC2410" s="10">
        <v>1.1900000000000001E-2</v>
      </c>
      <c r="AD2410" s="10">
        <v>1.1900000000000001E-2</v>
      </c>
    </row>
    <row r="2411" spans="2:30">
      <c r="B2411" s="535"/>
      <c r="C2411" s="535" t="s">
        <v>3793</v>
      </c>
      <c r="D2411" s="535" t="s">
        <v>227</v>
      </c>
      <c r="E2411" s="535">
        <v>2414</v>
      </c>
      <c r="F2411" s="537" t="str">
        <f>Dumpadas[[#This Row],[punto]] &amp; " "&amp;Dumpadas[[#This Row],[jornada]]&amp;" " &amp; Dumpadas[[#This Row],[N°Acop]] &amp; " " &amp; TEXT(Dumpadas[[#This Row],[fecha ]], "dd-mm-yyyy")</f>
        <v>NIVEL 974 M4 7S AM 2414 16-06-2026</v>
      </c>
      <c r="G2411" s="535" t="s">
        <v>14</v>
      </c>
      <c r="H2411" s="538">
        <v>46189</v>
      </c>
      <c r="I2411" s="535">
        <v>3.2</v>
      </c>
      <c r="J2411" s="539">
        <v>1.7600000000000001E-2</v>
      </c>
      <c r="K2411" s="539">
        <f>+IF(Dumpadas[[#This Row],[ley]]&gt;0.03,0.03,Dumpadas[[#This Row],[ley]])</f>
        <v>1.7600000000000001E-2</v>
      </c>
      <c r="L2411" s="539"/>
      <c r="M2411" s="535">
        <v>29298</v>
      </c>
      <c r="N2411" s="535"/>
      <c r="O2411" s="539">
        <v>1.6500000000000001E-2</v>
      </c>
      <c r="P2411" s="540" t="str" cm="1">
        <f t="array" ref="P2411">INDEX(Rangos!$E$3:$E$16,MATCH(1,(Dumpadas[[#This Row],[ley]]&gt;=Rangos!$B$3:$B$16)*(Dumpadas[[#This Row],[ley]]&lt;=Rangos!$C$3:$C$16),0))</f>
        <v>G</v>
      </c>
      <c r="R2411" s="769"/>
      <c r="S2411" s="769" t="s">
        <v>3525</v>
      </c>
      <c r="T2411" s="369">
        <v>1</v>
      </c>
      <c r="U2411" s="369">
        <v>3.2</v>
      </c>
      <c r="V2411" s="10">
        <v>2.1499999999999998E-2</v>
      </c>
      <c r="Y2411" s="769"/>
      <c r="Z2411" s="769" t="s">
        <v>3525</v>
      </c>
      <c r="AA2411" s="369">
        <v>1</v>
      </c>
      <c r="AB2411" s="369">
        <v>3.2</v>
      </c>
      <c r="AC2411" s="10">
        <v>2.1499999999999998E-2</v>
      </c>
      <c r="AD2411" s="10">
        <v>2.1499999999999998E-2</v>
      </c>
    </row>
    <row r="2412" spans="2:30">
      <c r="B2412" s="535"/>
      <c r="C2412" s="535" t="s">
        <v>3793</v>
      </c>
      <c r="D2412" s="535" t="s">
        <v>227</v>
      </c>
      <c r="E2412" s="535">
        <v>2415</v>
      </c>
      <c r="F2412" s="537" t="str">
        <f>Dumpadas[[#This Row],[punto]] &amp; " "&amp;Dumpadas[[#This Row],[jornada]]&amp;" " &amp; Dumpadas[[#This Row],[N°Acop]] &amp; " " &amp; TEXT(Dumpadas[[#This Row],[fecha ]], "dd-mm-yyyy")</f>
        <v>NIVEL 974 M4 7S AM 2415 16-06-2026</v>
      </c>
      <c r="G2412" s="535" t="s">
        <v>14</v>
      </c>
      <c r="H2412" s="538">
        <v>46189</v>
      </c>
      <c r="I2412" s="535">
        <v>3.2</v>
      </c>
      <c r="J2412" s="539">
        <v>1.2500000000000001E-2</v>
      </c>
      <c r="K2412" s="539">
        <f>+IF(Dumpadas[[#This Row],[ley]]&gt;0.03,0.03,Dumpadas[[#This Row],[ley]])</f>
        <v>1.2500000000000001E-2</v>
      </c>
      <c r="L2412" s="539"/>
      <c r="M2412" s="535">
        <v>29298</v>
      </c>
      <c r="N2412" s="535"/>
      <c r="O2412" s="539">
        <v>1.6500000000000001E-2</v>
      </c>
      <c r="P2412" s="540" t="str" cm="1">
        <f t="array" ref="P2412">INDEX(Rangos!$E$3:$E$16,MATCH(1,(Dumpadas[[#This Row],[ley]]&gt;=Rangos!$B$3:$B$16)*(Dumpadas[[#This Row],[ley]]&lt;=Rangos!$C$3:$C$16),0))</f>
        <v>D</v>
      </c>
      <c r="R2412" s="769"/>
      <c r="S2412" s="769" t="s">
        <v>3526</v>
      </c>
      <c r="T2412" s="369">
        <v>1</v>
      </c>
      <c r="U2412" s="369">
        <v>3.2</v>
      </c>
      <c r="V2412" s="10">
        <v>1.61E-2</v>
      </c>
      <c r="Y2412" s="769"/>
      <c r="Z2412" s="769" t="s">
        <v>3526</v>
      </c>
      <c r="AA2412" s="369">
        <v>1</v>
      </c>
      <c r="AB2412" s="369">
        <v>3.2</v>
      </c>
      <c r="AC2412" s="10">
        <v>1.61E-2</v>
      </c>
      <c r="AD2412" s="10">
        <v>1.61E-2</v>
      </c>
    </row>
    <row r="2413" spans="2:30">
      <c r="B2413" s="535"/>
      <c r="C2413" s="535" t="s">
        <v>3793</v>
      </c>
      <c r="D2413" s="535" t="s">
        <v>227</v>
      </c>
      <c r="E2413" s="535">
        <v>2416</v>
      </c>
      <c r="F2413" s="537" t="str">
        <f>Dumpadas[[#This Row],[punto]] &amp; " "&amp;Dumpadas[[#This Row],[jornada]]&amp;" " &amp; Dumpadas[[#This Row],[N°Acop]] &amp; " " &amp; TEXT(Dumpadas[[#This Row],[fecha ]], "dd-mm-yyyy")</f>
        <v>NIVEL 974 M4 7S AM 2416 16-06-2026</v>
      </c>
      <c r="G2413" s="535" t="s">
        <v>14</v>
      </c>
      <c r="H2413" s="538">
        <v>46189</v>
      </c>
      <c r="I2413" s="535">
        <v>3.2</v>
      </c>
      <c r="J2413" s="539">
        <v>1.5299999999999999E-2</v>
      </c>
      <c r="K2413" s="539">
        <f>+IF(Dumpadas[[#This Row],[ley]]&gt;0.03,0.03,Dumpadas[[#This Row],[ley]])</f>
        <v>1.5299999999999999E-2</v>
      </c>
      <c r="L2413" s="539"/>
      <c r="M2413" s="535">
        <v>29298</v>
      </c>
      <c r="N2413" s="535"/>
      <c r="O2413" s="539">
        <v>1.6500000000000001E-2</v>
      </c>
      <c r="P2413" s="540" t="str" cm="1">
        <f t="array" ref="P2413">INDEX(Rangos!$E$3:$E$16,MATCH(1,(Dumpadas[[#This Row],[ley]]&gt;=Rangos!$B$3:$B$16)*(Dumpadas[[#This Row],[ley]]&lt;=Rangos!$C$3:$C$16),0))</f>
        <v>F</v>
      </c>
      <c r="R2413" s="769"/>
      <c r="S2413" s="769" t="s">
        <v>3527</v>
      </c>
      <c r="T2413" s="369">
        <v>1</v>
      </c>
      <c r="U2413" s="369">
        <v>3.2</v>
      </c>
      <c r="V2413" s="10">
        <v>1.52E-2</v>
      </c>
      <c r="Y2413" s="769"/>
      <c r="Z2413" s="769" t="s">
        <v>3527</v>
      </c>
      <c r="AA2413" s="369">
        <v>1</v>
      </c>
      <c r="AB2413" s="369">
        <v>3.2</v>
      </c>
      <c r="AC2413" s="10">
        <v>1.52E-2</v>
      </c>
      <c r="AD2413" s="10">
        <v>1.52E-2</v>
      </c>
    </row>
    <row r="2414" spans="2:30">
      <c r="B2414" s="535"/>
      <c r="C2414" s="535" t="s">
        <v>3793</v>
      </c>
      <c r="D2414" s="535" t="s">
        <v>227</v>
      </c>
      <c r="E2414" s="535">
        <v>2417</v>
      </c>
      <c r="F2414" s="537" t="str">
        <f>Dumpadas[[#This Row],[punto]] &amp; " "&amp;Dumpadas[[#This Row],[jornada]]&amp;" " &amp; Dumpadas[[#This Row],[N°Acop]] &amp; " " &amp; TEXT(Dumpadas[[#This Row],[fecha ]], "dd-mm-yyyy")</f>
        <v>NIVEL 974 M4 7S AM 2417 16-06-2026</v>
      </c>
      <c r="G2414" s="535" t="s">
        <v>14</v>
      </c>
      <c r="H2414" s="538">
        <v>46189</v>
      </c>
      <c r="I2414" s="535">
        <v>3.2</v>
      </c>
      <c r="J2414" s="539">
        <v>1.09E-2</v>
      </c>
      <c r="K2414" s="539">
        <f>+IF(Dumpadas[[#This Row],[ley]]&gt;0.03,0.03,Dumpadas[[#This Row],[ley]])</f>
        <v>1.09E-2</v>
      </c>
      <c r="L2414" s="539"/>
      <c r="M2414" s="535">
        <v>29298</v>
      </c>
      <c r="N2414" s="535"/>
      <c r="O2414" s="539">
        <v>1.6500000000000001E-2</v>
      </c>
      <c r="P2414" s="540" t="str" cm="1">
        <f t="array" ref="P2414">INDEX(Rangos!$E$3:$E$16,MATCH(1,(Dumpadas[[#This Row],[ley]]&gt;=Rangos!$B$3:$B$16)*(Dumpadas[[#This Row],[ley]]&lt;=Rangos!$C$3:$C$16),0))</f>
        <v>C</v>
      </c>
      <c r="R2414" s="769"/>
      <c r="S2414" s="769" t="s">
        <v>3528</v>
      </c>
      <c r="T2414" s="369">
        <v>1</v>
      </c>
      <c r="U2414" s="369">
        <v>3.2</v>
      </c>
      <c r="V2414" s="10">
        <v>1.5299999999999999E-2</v>
      </c>
      <c r="Y2414" s="769"/>
      <c r="Z2414" s="769" t="s">
        <v>3528</v>
      </c>
      <c r="AA2414" s="369">
        <v>1</v>
      </c>
      <c r="AB2414" s="369">
        <v>3.2</v>
      </c>
      <c r="AC2414" s="10">
        <v>1.5299999999999999E-2</v>
      </c>
      <c r="AD2414" s="10">
        <v>1.5299999999999999E-2</v>
      </c>
    </row>
    <row r="2415" spans="2:30">
      <c r="B2415" s="535"/>
      <c r="C2415" s="535" t="s">
        <v>3793</v>
      </c>
      <c r="D2415" s="535" t="s">
        <v>227</v>
      </c>
      <c r="E2415" s="535">
        <v>2418</v>
      </c>
      <c r="F2415" s="537" t="str">
        <f>Dumpadas[[#This Row],[punto]] &amp; " "&amp;Dumpadas[[#This Row],[jornada]]&amp;" " &amp; Dumpadas[[#This Row],[N°Acop]] &amp; " " &amp; TEXT(Dumpadas[[#This Row],[fecha ]], "dd-mm-yyyy")</f>
        <v>NIVEL 974 M4 7S AM 2418 16-06-2026</v>
      </c>
      <c r="G2415" s="535" t="s">
        <v>14</v>
      </c>
      <c r="H2415" s="538">
        <v>46189</v>
      </c>
      <c r="I2415" s="535">
        <v>3.2</v>
      </c>
      <c r="J2415" s="539">
        <v>2.0899999999999998E-2</v>
      </c>
      <c r="K2415" s="539">
        <f>+IF(Dumpadas[[#This Row],[ley]]&gt;0.03,0.03,Dumpadas[[#This Row],[ley]])</f>
        <v>2.0899999999999998E-2</v>
      </c>
      <c r="L2415" s="539"/>
      <c r="M2415" s="535">
        <v>29298</v>
      </c>
      <c r="N2415" s="535"/>
      <c r="O2415" s="539">
        <v>1.6500000000000001E-2</v>
      </c>
      <c r="P2415" s="540" t="str" cm="1">
        <f t="array" ref="P2415">INDEX(Rangos!$E$3:$E$16,MATCH(1,(Dumpadas[[#This Row],[ley]]&gt;=Rangos!$B$3:$B$16)*(Dumpadas[[#This Row],[ley]]&lt;=Rangos!$C$3:$C$16),0))</f>
        <v>H</v>
      </c>
      <c r="R2415" s="769"/>
      <c r="S2415" s="769" t="s">
        <v>3529</v>
      </c>
      <c r="T2415" s="369">
        <v>1</v>
      </c>
      <c r="U2415" s="369">
        <v>3.2</v>
      </c>
      <c r="V2415" s="10">
        <v>1.6299999999999999E-2</v>
      </c>
      <c r="Y2415" s="769"/>
      <c r="Z2415" s="769" t="s">
        <v>3529</v>
      </c>
      <c r="AA2415" s="369">
        <v>1</v>
      </c>
      <c r="AB2415" s="369">
        <v>3.2</v>
      </c>
      <c r="AC2415" s="10">
        <v>1.6299999999999999E-2</v>
      </c>
      <c r="AD2415" s="10">
        <v>1.6299999999999999E-2</v>
      </c>
    </row>
    <row r="2416" spans="2:30">
      <c r="B2416" s="535"/>
      <c r="C2416" s="535" t="s">
        <v>3793</v>
      </c>
      <c r="D2416" s="535" t="s">
        <v>227</v>
      </c>
      <c r="E2416" s="535">
        <v>2419</v>
      </c>
      <c r="F2416" s="537" t="str">
        <f>Dumpadas[[#This Row],[punto]] &amp; " "&amp;Dumpadas[[#This Row],[jornada]]&amp;" " &amp; Dumpadas[[#This Row],[N°Acop]] &amp; " " &amp; TEXT(Dumpadas[[#This Row],[fecha ]], "dd-mm-yyyy")</f>
        <v>NIVEL 974 M4 7S AM 2419 16-06-2026</v>
      </c>
      <c r="G2416" s="535" t="s">
        <v>14</v>
      </c>
      <c r="H2416" s="538">
        <v>46189</v>
      </c>
      <c r="I2416" s="535">
        <v>3.2</v>
      </c>
      <c r="J2416" s="539">
        <v>1.3599999999999999E-2</v>
      </c>
      <c r="K2416" s="539">
        <f>+IF(Dumpadas[[#This Row],[ley]]&gt;0.03,0.03,Dumpadas[[#This Row],[ley]])</f>
        <v>1.3599999999999999E-2</v>
      </c>
      <c r="L2416" s="539"/>
      <c r="M2416" s="535">
        <v>29298</v>
      </c>
      <c r="N2416" s="535"/>
      <c r="O2416" s="539">
        <v>1.6500000000000001E-2</v>
      </c>
      <c r="P2416" s="540" t="str" cm="1">
        <f t="array" ref="P2416">INDEX(Rangos!$E$3:$E$16,MATCH(1,(Dumpadas[[#This Row],[ley]]&gt;=Rangos!$B$3:$B$16)*(Dumpadas[[#This Row],[ley]]&lt;=Rangos!$C$3:$C$16),0))</f>
        <v>E</v>
      </c>
      <c r="R2416" s="769"/>
      <c r="S2416" s="769" t="s">
        <v>3530</v>
      </c>
      <c r="T2416" s="369">
        <v>1</v>
      </c>
      <c r="U2416" s="369">
        <v>3.2</v>
      </c>
      <c r="V2416" s="10">
        <v>1.89E-2</v>
      </c>
      <c r="Y2416" s="769"/>
      <c r="Z2416" s="769" t="s">
        <v>3530</v>
      </c>
      <c r="AA2416" s="369">
        <v>1</v>
      </c>
      <c r="AB2416" s="369">
        <v>3.2</v>
      </c>
      <c r="AC2416" s="10">
        <v>1.89E-2</v>
      </c>
      <c r="AD2416" s="10">
        <v>1.89E-2</v>
      </c>
    </row>
    <row r="2417" spans="2:30">
      <c r="B2417" s="723"/>
      <c r="C2417" s="773" t="s">
        <v>3817</v>
      </c>
      <c r="D2417" s="773" t="s">
        <v>3792</v>
      </c>
      <c r="E2417" s="386">
        <v>2420</v>
      </c>
      <c r="F2417" s="410" t="str">
        <f>Dumpadas[[#This Row],[punto]] &amp; " "&amp;Dumpadas[[#This Row],[jornada]]&amp;" " &amp; Dumpadas[[#This Row],[N°Acop]] &amp; " " &amp; TEXT(Dumpadas[[#This Row],[fecha ]], "dd-mm-yyyy")</f>
        <v>NIVEL 974 M4 6N L33 AM 2420 16-06-2026</v>
      </c>
      <c r="G2417" s="723" t="s">
        <v>14</v>
      </c>
      <c r="H2417" s="5">
        <v>46189</v>
      </c>
      <c r="I2417" s="723">
        <v>3.2</v>
      </c>
      <c r="J2417" s="8">
        <v>1.55E-2</v>
      </c>
      <c r="K2417" s="8">
        <f>+IF(Dumpadas[[#This Row],[ley]]&gt;0.03,0.03,Dumpadas[[#This Row],[ley]])</f>
        <v>1.55E-2</v>
      </c>
      <c r="L2417" s="427"/>
      <c r="M2417" s="386">
        <v>29299</v>
      </c>
      <c r="N2417" s="386"/>
      <c r="O2417" s="7">
        <v>1.4E-2</v>
      </c>
      <c r="P2417" s="10" t="str" cm="1">
        <f t="array" ref="P2417">INDEX(Rangos!$E$3:$E$16,MATCH(1,(Dumpadas[[#This Row],[ley]]&gt;=Rangos!$B$3:$B$16)*(Dumpadas[[#This Row],[ley]]&lt;=Rangos!$C$3:$C$16),0))</f>
        <v>F</v>
      </c>
      <c r="R2417" s="769"/>
      <c r="S2417" s="769" t="s">
        <v>3531</v>
      </c>
      <c r="T2417" s="369">
        <v>1</v>
      </c>
      <c r="U2417" s="369">
        <v>3.2</v>
      </c>
      <c r="V2417" s="10">
        <v>1.5900000000000001E-2</v>
      </c>
      <c r="Y2417" s="769"/>
      <c r="Z2417" s="769" t="s">
        <v>3531</v>
      </c>
      <c r="AA2417" s="369">
        <v>1</v>
      </c>
      <c r="AB2417" s="369">
        <v>3.2</v>
      </c>
      <c r="AC2417" s="10">
        <v>1.5900000000000001E-2</v>
      </c>
      <c r="AD2417" s="10">
        <v>1.5900000000000001E-2</v>
      </c>
    </row>
    <row r="2418" spans="2:30">
      <c r="B2418" s="723"/>
      <c r="C2418" s="773" t="s">
        <v>3817</v>
      </c>
      <c r="D2418" s="773" t="s">
        <v>3792</v>
      </c>
      <c r="E2418" s="386">
        <v>2421</v>
      </c>
      <c r="F2418" s="410" t="str">
        <f>Dumpadas[[#This Row],[punto]] &amp; " "&amp;Dumpadas[[#This Row],[jornada]]&amp;" " &amp; Dumpadas[[#This Row],[N°Acop]] &amp; " " &amp; TEXT(Dumpadas[[#This Row],[fecha ]], "dd-mm-yyyy")</f>
        <v>NIVEL 974 M4 6N L33 AM 2421 16-06-2026</v>
      </c>
      <c r="G2418" s="723" t="s">
        <v>14</v>
      </c>
      <c r="H2418" s="5">
        <v>46189</v>
      </c>
      <c r="I2418" s="723">
        <v>3.2</v>
      </c>
      <c r="J2418" s="8">
        <v>1.6500000000000001E-2</v>
      </c>
      <c r="K2418" s="8">
        <f>+IF(Dumpadas[[#This Row],[ley]]&gt;0.03,0.03,Dumpadas[[#This Row],[ley]])</f>
        <v>1.6500000000000001E-2</v>
      </c>
      <c r="L2418" s="427"/>
      <c r="M2418" s="386">
        <v>29299</v>
      </c>
      <c r="N2418" s="386"/>
      <c r="O2418" s="7">
        <v>1.4E-2</v>
      </c>
      <c r="P2418" s="10" t="str" cm="1">
        <f t="array" ref="P2418">INDEX(Rangos!$E$3:$E$16,MATCH(1,(Dumpadas[[#This Row],[ley]]&gt;=Rangos!$B$3:$B$16)*(Dumpadas[[#This Row],[ley]]&lt;=Rangos!$C$3:$C$16),0))</f>
        <v>F</v>
      </c>
      <c r="R2418" s="769"/>
      <c r="S2418" s="769" t="s">
        <v>3532</v>
      </c>
      <c r="T2418" s="369">
        <v>1</v>
      </c>
      <c r="U2418" s="369">
        <v>3.2</v>
      </c>
      <c r="V2418" s="10">
        <v>1.8700000000000001E-2</v>
      </c>
      <c r="Y2418" s="769"/>
      <c r="Z2418" s="769" t="s">
        <v>3532</v>
      </c>
      <c r="AA2418" s="369">
        <v>1</v>
      </c>
      <c r="AB2418" s="369">
        <v>3.2</v>
      </c>
      <c r="AC2418" s="10">
        <v>1.8700000000000001E-2</v>
      </c>
      <c r="AD2418" s="10">
        <v>1.8700000000000001E-2</v>
      </c>
    </row>
    <row r="2419" spans="2:30">
      <c r="B2419" s="723"/>
      <c r="C2419" s="773" t="s">
        <v>3817</v>
      </c>
      <c r="D2419" s="773" t="s">
        <v>3792</v>
      </c>
      <c r="E2419" s="386">
        <v>2422</v>
      </c>
      <c r="F2419" s="410" t="str">
        <f>Dumpadas[[#This Row],[punto]] &amp; " "&amp;Dumpadas[[#This Row],[jornada]]&amp;" " &amp; Dumpadas[[#This Row],[N°Acop]] &amp; " " &amp; TEXT(Dumpadas[[#This Row],[fecha ]], "dd-mm-yyyy")</f>
        <v>NIVEL 974 M4 6N L33 AM 2422 16-06-2026</v>
      </c>
      <c r="G2419" s="723" t="s">
        <v>14</v>
      </c>
      <c r="H2419" s="5">
        <v>46189</v>
      </c>
      <c r="I2419" s="723">
        <v>3.2</v>
      </c>
      <c r="J2419" s="8">
        <v>1.5100000000000001E-2</v>
      </c>
      <c r="K2419" s="8">
        <f>+IF(Dumpadas[[#This Row],[ley]]&gt;0.03,0.03,Dumpadas[[#This Row],[ley]])</f>
        <v>1.5100000000000001E-2</v>
      </c>
      <c r="L2419" s="427"/>
      <c r="M2419" s="386">
        <v>29299</v>
      </c>
      <c r="N2419" s="386"/>
      <c r="O2419" s="7">
        <v>1.4E-2</v>
      </c>
      <c r="P2419" s="10" t="str" cm="1">
        <f t="array" ref="P2419">INDEX(Rangos!$E$3:$E$16,MATCH(1,(Dumpadas[[#This Row],[ley]]&gt;=Rangos!$B$3:$B$16)*(Dumpadas[[#This Row],[ley]]&lt;=Rangos!$C$3:$C$16),0))</f>
        <v>F</v>
      </c>
      <c r="R2419" s="769"/>
      <c r="S2419" s="769" t="s">
        <v>3533</v>
      </c>
      <c r="T2419" s="369">
        <v>1</v>
      </c>
      <c r="U2419" s="369">
        <v>3.2</v>
      </c>
      <c r="V2419" s="10">
        <v>1.4800000000000001E-2</v>
      </c>
      <c r="Y2419" s="769"/>
      <c r="Z2419" s="769" t="s">
        <v>3533</v>
      </c>
      <c r="AA2419" s="369">
        <v>1</v>
      </c>
      <c r="AB2419" s="369">
        <v>3.2</v>
      </c>
      <c r="AC2419" s="10">
        <v>1.4800000000000001E-2</v>
      </c>
      <c r="AD2419" s="10">
        <v>1.4800000000000001E-2</v>
      </c>
    </row>
    <row r="2420" spans="2:30">
      <c r="B2420" s="723"/>
      <c r="C2420" s="773" t="s">
        <v>3817</v>
      </c>
      <c r="D2420" s="773" t="s">
        <v>3792</v>
      </c>
      <c r="E2420" s="386">
        <v>2423</v>
      </c>
      <c r="F2420" s="410" t="str">
        <f>Dumpadas[[#This Row],[punto]] &amp; " "&amp;Dumpadas[[#This Row],[jornada]]&amp;" " &amp; Dumpadas[[#This Row],[N°Acop]] &amp; " " &amp; TEXT(Dumpadas[[#This Row],[fecha ]], "dd-mm-yyyy")</f>
        <v>NIVEL 974 M4 6N L33 AM 2423 16-06-2026</v>
      </c>
      <c r="G2420" s="723" t="s">
        <v>14</v>
      </c>
      <c r="H2420" s="5">
        <v>46189</v>
      </c>
      <c r="I2420" s="723">
        <v>3.2</v>
      </c>
      <c r="J2420" s="8">
        <v>1.7999999999999999E-2</v>
      </c>
      <c r="K2420" s="8">
        <f>+IF(Dumpadas[[#This Row],[ley]]&gt;0.03,0.03,Dumpadas[[#This Row],[ley]])</f>
        <v>1.7999999999999999E-2</v>
      </c>
      <c r="L2420" s="427"/>
      <c r="M2420" s="386">
        <v>29299</v>
      </c>
      <c r="N2420" s="386"/>
      <c r="O2420" s="7">
        <v>1.4E-2</v>
      </c>
      <c r="P2420" s="10" t="str" cm="1">
        <f t="array" ref="P2420">INDEX(Rangos!$E$3:$E$16,MATCH(1,(Dumpadas[[#This Row],[ley]]&gt;=Rangos!$B$3:$B$16)*(Dumpadas[[#This Row],[ley]]&lt;=Rangos!$C$3:$C$16),0))</f>
        <v>G</v>
      </c>
      <c r="R2420" s="769"/>
      <c r="S2420" s="769" t="s">
        <v>3534</v>
      </c>
      <c r="T2420" s="369">
        <v>1</v>
      </c>
      <c r="U2420" s="369">
        <v>3.2</v>
      </c>
      <c r="V2420" s="10">
        <v>8.3000000000000001E-3</v>
      </c>
      <c r="Y2420" s="769"/>
      <c r="Z2420" s="769" t="s">
        <v>3534</v>
      </c>
      <c r="AA2420" s="369">
        <v>1</v>
      </c>
      <c r="AB2420" s="369">
        <v>3.2</v>
      </c>
      <c r="AC2420" s="10">
        <v>8.3000000000000001E-3</v>
      </c>
      <c r="AD2420" s="10">
        <v>8.3000000000000001E-3</v>
      </c>
    </row>
    <row r="2421" spans="2:30">
      <c r="B2421" s="723"/>
      <c r="C2421" s="773" t="s">
        <v>3817</v>
      </c>
      <c r="D2421" s="773" t="s">
        <v>3792</v>
      </c>
      <c r="E2421" s="386">
        <v>2424</v>
      </c>
      <c r="F2421" s="410" t="str">
        <f>Dumpadas[[#This Row],[punto]] &amp; " "&amp;Dumpadas[[#This Row],[jornada]]&amp;" " &amp; Dumpadas[[#This Row],[N°Acop]] &amp; " " &amp; TEXT(Dumpadas[[#This Row],[fecha ]], "dd-mm-yyyy")</f>
        <v>NIVEL 974 M4 6N L33 AM 2424 16-06-2026</v>
      </c>
      <c r="G2421" s="723" t="s">
        <v>14</v>
      </c>
      <c r="H2421" s="5">
        <v>46189</v>
      </c>
      <c r="I2421" s="723">
        <v>3.2</v>
      </c>
      <c r="J2421" s="8">
        <v>1.6400000000000001E-2</v>
      </c>
      <c r="K2421" s="8">
        <f>+IF(Dumpadas[[#This Row],[ley]]&gt;0.03,0.03,Dumpadas[[#This Row],[ley]])</f>
        <v>1.6400000000000001E-2</v>
      </c>
      <c r="L2421" s="427"/>
      <c r="M2421" s="386">
        <v>29299</v>
      </c>
      <c r="N2421" s="386"/>
      <c r="O2421" s="7">
        <v>1.4E-2</v>
      </c>
      <c r="P2421" s="10" t="str" cm="1">
        <f t="array" ref="P2421">INDEX(Rangos!$E$3:$E$16,MATCH(1,(Dumpadas[[#This Row],[ley]]&gt;=Rangos!$B$3:$B$16)*(Dumpadas[[#This Row],[ley]]&lt;=Rangos!$C$3:$C$16),0))</f>
        <v>F</v>
      </c>
      <c r="R2421" s="769"/>
      <c r="S2421" s="769" t="s">
        <v>3535</v>
      </c>
      <c r="T2421" s="369">
        <v>1</v>
      </c>
      <c r="U2421" s="369">
        <v>3.2</v>
      </c>
      <c r="V2421" s="10">
        <v>1.41E-2</v>
      </c>
      <c r="Y2421" s="769"/>
      <c r="Z2421" s="769" t="s">
        <v>3535</v>
      </c>
      <c r="AA2421" s="369">
        <v>1</v>
      </c>
      <c r="AB2421" s="369">
        <v>3.2</v>
      </c>
      <c r="AC2421" s="10">
        <v>1.41E-2</v>
      </c>
      <c r="AD2421" s="10">
        <v>1.41E-2</v>
      </c>
    </row>
    <row r="2422" spans="2:30">
      <c r="B2422" s="723"/>
      <c r="C2422" s="773" t="s">
        <v>3817</v>
      </c>
      <c r="D2422" s="773" t="s">
        <v>3792</v>
      </c>
      <c r="E2422" s="386">
        <v>2425</v>
      </c>
      <c r="F2422" s="410" t="str">
        <f>Dumpadas[[#This Row],[punto]] &amp; " "&amp;Dumpadas[[#This Row],[jornada]]&amp;" " &amp; Dumpadas[[#This Row],[N°Acop]] &amp; " " &amp; TEXT(Dumpadas[[#This Row],[fecha ]], "dd-mm-yyyy")</f>
        <v>NIVEL 974 M4 6N L33 AM 2425 16-06-2026</v>
      </c>
      <c r="G2422" s="723" t="s">
        <v>14</v>
      </c>
      <c r="H2422" s="5">
        <v>46189</v>
      </c>
      <c r="I2422" s="723">
        <v>3.2</v>
      </c>
      <c r="J2422" s="8">
        <v>1.34E-2</v>
      </c>
      <c r="K2422" s="8">
        <f>+IF(Dumpadas[[#This Row],[ley]]&gt;0.03,0.03,Dumpadas[[#This Row],[ley]])</f>
        <v>1.34E-2</v>
      </c>
      <c r="L2422" s="427"/>
      <c r="M2422" s="386">
        <v>29299</v>
      </c>
      <c r="N2422" s="386"/>
      <c r="O2422" s="7">
        <v>1.4E-2</v>
      </c>
      <c r="P2422" s="10" t="str" cm="1">
        <f t="array" ref="P2422">INDEX(Rangos!$E$3:$E$16,MATCH(1,(Dumpadas[[#This Row],[ley]]&gt;=Rangos!$B$3:$B$16)*(Dumpadas[[#This Row],[ley]]&lt;=Rangos!$C$3:$C$16),0))</f>
        <v>D</v>
      </c>
      <c r="R2422" s="769"/>
      <c r="S2422" s="769" t="s">
        <v>3536</v>
      </c>
      <c r="T2422" s="369">
        <v>1</v>
      </c>
      <c r="U2422" s="369">
        <v>3.2</v>
      </c>
      <c r="V2422" s="10">
        <v>1.7100000000000001E-2</v>
      </c>
      <c r="Y2422" s="769"/>
      <c r="Z2422" s="769" t="s">
        <v>3536</v>
      </c>
      <c r="AA2422" s="369">
        <v>1</v>
      </c>
      <c r="AB2422" s="369">
        <v>3.2</v>
      </c>
      <c r="AC2422" s="10">
        <v>1.7100000000000001E-2</v>
      </c>
      <c r="AD2422" s="10">
        <v>1.7100000000000001E-2</v>
      </c>
    </row>
    <row r="2423" spans="2:30">
      <c r="B2423" s="723"/>
      <c r="C2423" s="773" t="s">
        <v>3817</v>
      </c>
      <c r="D2423" s="773" t="s">
        <v>3792</v>
      </c>
      <c r="E2423" s="386">
        <v>2426</v>
      </c>
      <c r="F2423" s="410" t="str">
        <f>Dumpadas[[#This Row],[punto]] &amp; " "&amp;Dumpadas[[#This Row],[jornada]]&amp;" " &amp; Dumpadas[[#This Row],[N°Acop]] &amp; " " &amp; TEXT(Dumpadas[[#This Row],[fecha ]], "dd-mm-yyyy")</f>
        <v>NIVEL 974 M4 6N L33 AM 2426 16-06-2026</v>
      </c>
      <c r="G2423" s="723" t="s">
        <v>14</v>
      </c>
      <c r="H2423" s="5">
        <v>46189</v>
      </c>
      <c r="I2423" s="723">
        <v>3.2</v>
      </c>
      <c r="J2423" s="8">
        <v>1.5900000000000001E-2</v>
      </c>
      <c r="K2423" s="8">
        <f>+IF(Dumpadas[[#This Row],[ley]]&gt;0.03,0.03,Dumpadas[[#This Row],[ley]])</f>
        <v>1.5900000000000001E-2</v>
      </c>
      <c r="L2423" s="427"/>
      <c r="M2423" s="386">
        <v>29299</v>
      </c>
      <c r="N2423" s="386"/>
      <c r="O2423" s="7">
        <v>1.4E-2</v>
      </c>
      <c r="P2423" s="10" t="str" cm="1">
        <f t="array" ref="P2423">INDEX(Rangos!$E$3:$E$16,MATCH(1,(Dumpadas[[#This Row],[ley]]&gt;=Rangos!$B$3:$B$16)*(Dumpadas[[#This Row],[ley]]&lt;=Rangos!$C$3:$C$16),0))</f>
        <v>F</v>
      </c>
      <c r="R2423" s="769"/>
      <c r="S2423" s="769" t="s">
        <v>3537</v>
      </c>
      <c r="T2423" s="369">
        <v>1</v>
      </c>
      <c r="U2423" s="369">
        <v>3.2</v>
      </c>
      <c r="V2423" s="10">
        <v>1.8700000000000001E-2</v>
      </c>
      <c r="Y2423" s="769"/>
      <c r="Z2423" s="769" t="s">
        <v>3537</v>
      </c>
      <c r="AA2423" s="369">
        <v>1</v>
      </c>
      <c r="AB2423" s="369">
        <v>3.2</v>
      </c>
      <c r="AC2423" s="10">
        <v>1.8700000000000001E-2</v>
      </c>
      <c r="AD2423" s="10">
        <v>1.8700000000000001E-2</v>
      </c>
    </row>
    <row r="2424" spans="2:30">
      <c r="B2424" s="723"/>
      <c r="C2424" s="773" t="s">
        <v>3817</v>
      </c>
      <c r="D2424" s="773" t="s">
        <v>3792</v>
      </c>
      <c r="E2424" s="386">
        <v>2427</v>
      </c>
      <c r="F2424" s="410" t="str">
        <f>Dumpadas[[#This Row],[punto]] &amp; " "&amp;Dumpadas[[#This Row],[jornada]]&amp;" " &amp; Dumpadas[[#This Row],[N°Acop]] &amp; " " &amp; TEXT(Dumpadas[[#This Row],[fecha ]], "dd-mm-yyyy")</f>
        <v>NIVEL 974 M4 6N L33 AM 2427 16-06-2026</v>
      </c>
      <c r="G2424" s="723" t="s">
        <v>14</v>
      </c>
      <c r="H2424" s="5">
        <v>46189</v>
      </c>
      <c r="I2424" s="723">
        <v>3.2</v>
      </c>
      <c r="J2424" s="8">
        <v>2.4899999999999999E-2</v>
      </c>
      <c r="K2424" s="8">
        <f>+IF(Dumpadas[[#This Row],[ley]]&gt;0.03,0.03,Dumpadas[[#This Row],[ley]])</f>
        <v>2.4899999999999999E-2</v>
      </c>
      <c r="L2424" s="427"/>
      <c r="M2424" s="386">
        <v>29299</v>
      </c>
      <c r="N2424" s="386"/>
      <c r="O2424" s="7">
        <v>1.4E-2</v>
      </c>
      <c r="P2424" s="10" t="str" cm="1">
        <f t="array" ref="P2424">INDEX(Rangos!$E$3:$E$16,MATCH(1,(Dumpadas[[#This Row],[ley]]&gt;=Rangos!$B$3:$B$16)*(Dumpadas[[#This Row],[ley]]&lt;=Rangos!$C$3:$C$16),0))</f>
        <v>J</v>
      </c>
      <c r="R2424" s="769"/>
      <c r="S2424" s="769" t="s">
        <v>3538</v>
      </c>
      <c r="T2424" s="369">
        <v>1</v>
      </c>
      <c r="U2424" s="369">
        <v>3.2</v>
      </c>
      <c r="V2424" s="10">
        <v>1.37E-2</v>
      </c>
      <c r="Y2424" s="769"/>
      <c r="Z2424" s="769" t="s">
        <v>3538</v>
      </c>
      <c r="AA2424" s="369">
        <v>1</v>
      </c>
      <c r="AB2424" s="369">
        <v>3.2</v>
      </c>
      <c r="AC2424" s="10">
        <v>1.37E-2</v>
      </c>
      <c r="AD2424" s="10">
        <v>1.37E-2</v>
      </c>
    </row>
    <row r="2425" spans="2:30">
      <c r="B2425" s="723"/>
      <c r="C2425" s="773" t="s">
        <v>3817</v>
      </c>
      <c r="D2425" s="773" t="s">
        <v>3792</v>
      </c>
      <c r="E2425" s="386">
        <v>2428</v>
      </c>
      <c r="F2425" s="410" t="str">
        <f>Dumpadas[[#This Row],[punto]] &amp; " "&amp;Dumpadas[[#This Row],[jornada]]&amp;" " &amp; Dumpadas[[#This Row],[N°Acop]] &amp; " " &amp; TEXT(Dumpadas[[#This Row],[fecha ]], "dd-mm-yyyy")</f>
        <v>NIVEL 974 M4 6N L33 AM 2428 16-06-2026</v>
      </c>
      <c r="G2425" s="723" t="s">
        <v>14</v>
      </c>
      <c r="H2425" s="5">
        <v>46189</v>
      </c>
      <c r="I2425" s="723">
        <v>3.2</v>
      </c>
      <c r="J2425" s="8">
        <v>1.32E-2</v>
      </c>
      <c r="K2425" s="8">
        <f>+IF(Dumpadas[[#This Row],[ley]]&gt;0.03,0.03,Dumpadas[[#This Row],[ley]])</f>
        <v>1.32E-2</v>
      </c>
      <c r="L2425" s="427"/>
      <c r="M2425" s="386">
        <v>29299</v>
      </c>
      <c r="N2425" s="386"/>
      <c r="O2425" s="7">
        <v>1.4E-2</v>
      </c>
      <c r="P2425" s="10" t="str" cm="1">
        <f t="array" ref="P2425">INDEX(Rangos!$E$3:$E$16,MATCH(1,(Dumpadas[[#This Row],[ley]]&gt;=Rangos!$B$3:$B$16)*(Dumpadas[[#This Row],[ley]]&lt;=Rangos!$C$3:$C$16),0))</f>
        <v>D</v>
      </c>
      <c r="R2425" s="769"/>
      <c r="S2425" s="769" t="s">
        <v>3539</v>
      </c>
      <c r="T2425" s="369">
        <v>1</v>
      </c>
      <c r="U2425" s="369">
        <v>3.2</v>
      </c>
      <c r="V2425" s="10">
        <v>1.0800000000000001E-2</v>
      </c>
      <c r="Y2425" s="769"/>
      <c r="Z2425" s="769" t="s">
        <v>3539</v>
      </c>
      <c r="AA2425" s="369">
        <v>1</v>
      </c>
      <c r="AB2425" s="369">
        <v>3.2</v>
      </c>
      <c r="AC2425" s="10">
        <v>1.0800000000000001E-2</v>
      </c>
      <c r="AD2425" s="10">
        <v>1.0800000000000001E-2</v>
      </c>
    </row>
    <row r="2426" spans="2:30">
      <c r="B2426" s="535"/>
      <c r="C2426" s="535" t="s">
        <v>3814</v>
      </c>
      <c r="D2426" s="535" t="s">
        <v>3792</v>
      </c>
      <c r="E2426" s="535">
        <v>2429</v>
      </c>
      <c r="F2426" s="537" t="str">
        <f>Dumpadas[[#This Row],[punto]] &amp; " "&amp;Dumpadas[[#This Row],[jornada]]&amp;" " &amp; Dumpadas[[#This Row],[N°Acop]] &amp; " " &amp; TEXT(Dumpadas[[#This Row],[fecha ]], "dd-mm-yyyy")</f>
        <v>NIVEL 974 M4 7S L30 PM 2429 15-06-2026</v>
      </c>
      <c r="G2426" s="535" t="s">
        <v>16</v>
      </c>
      <c r="H2426" s="538">
        <v>46188</v>
      </c>
      <c r="I2426" s="535">
        <v>3.2</v>
      </c>
      <c r="J2426" s="539">
        <v>1.8700000000000001E-2</v>
      </c>
      <c r="K2426" s="539">
        <f>+IF(Dumpadas[[#This Row],[ley]]&gt;0.03,0.03,Dumpadas[[#This Row],[ley]])</f>
        <v>1.8700000000000001E-2</v>
      </c>
      <c r="L2426" s="539"/>
      <c r="M2426" s="535">
        <v>29300</v>
      </c>
      <c r="N2426" s="535"/>
      <c r="O2426" s="539">
        <v>1.4999999999999999E-2</v>
      </c>
      <c r="P2426" s="540" t="str" cm="1">
        <f t="array" ref="P2426">INDEX(Rangos!$E$3:$E$16,MATCH(1,(Dumpadas[[#This Row],[ley]]&gt;=Rangos!$B$3:$B$16)*(Dumpadas[[#This Row],[ley]]&lt;=Rangos!$C$3:$C$16),0))</f>
        <v>G</v>
      </c>
      <c r="R2426" s="769"/>
      <c r="S2426" s="769" t="s">
        <v>3540</v>
      </c>
      <c r="T2426" s="369">
        <v>1</v>
      </c>
      <c r="U2426" s="369">
        <v>3.2</v>
      </c>
      <c r="V2426" s="10">
        <v>1.7299999999999999E-2</v>
      </c>
      <c r="Y2426" s="769"/>
      <c r="Z2426" s="769" t="s">
        <v>3540</v>
      </c>
      <c r="AA2426" s="369">
        <v>1</v>
      </c>
      <c r="AB2426" s="369">
        <v>3.2</v>
      </c>
      <c r="AC2426" s="10">
        <v>1.7299999999999999E-2</v>
      </c>
      <c r="AD2426" s="10">
        <v>1.7299999999999999E-2</v>
      </c>
    </row>
    <row r="2427" spans="2:30">
      <c r="B2427" s="535"/>
      <c r="C2427" s="535" t="s">
        <v>3814</v>
      </c>
      <c r="D2427" s="535" t="s">
        <v>3792</v>
      </c>
      <c r="E2427" s="535">
        <v>2430</v>
      </c>
      <c r="F2427" s="537" t="str">
        <f>Dumpadas[[#This Row],[punto]] &amp; " "&amp;Dumpadas[[#This Row],[jornada]]&amp;" " &amp; Dumpadas[[#This Row],[N°Acop]] &amp; " " &amp; TEXT(Dumpadas[[#This Row],[fecha ]], "dd-mm-yyyy")</f>
        <v>NIVEL 974 M4 7S L30 PM 2430 15-06-2026</v>
      </c>
      <c r="G2427" s="535" t="s">
        <v>16</v>
      </c>
      <c r="H2427" s="538">
        <v>46188</v>
      </c>
      <c r="I2427" s="535">
        <v>3.2</v>
      </c>
      <c r="J2427" s="539">
        <v>1.0800000000000001E-2</v>
      </c>
      <c r="K2427" s="539">
        <f>+IF(Dumpadas[[#This Row],[ley]]&gt;0.03,0.03,Dumpadas[[#This Row],[ley]])</f>
        <v>1.0800000000000001E-2</v>
      </c>
      <c r="L2427" s="539"/>
      <c r="M2427" s="535">
        <v>29300</v>
      </c>
      <c r="N2427" s="535"/>
      <c r="O2427" s="539">
        <v>1.4999999999999999E-2</v>
      </c>
      <c r="P2427" s="540" t="str" cm="1">
        <f t="array" ref="P2427">INDEX(Rangos!$E$3:$E$16,MATCH(1,(Dumpadas[[#This Row],[ley]]&gt;=Rangos!$B$3:$B$16)*(Dumpadas[[#This Row],[ley]]&lt;=Rangos!$C$3:$C$16),0))</f>
        <v>C</v>
      </c>
      <c r="R2427" s="769"/>
      <c r="S2427" s="769" t="s">
        <v>3541</v>
      </c>
      <c r="T2427" s="369">
        <v>1</v>
      </c>
      <c r="U2427" s="369">
        <v>3.2</v>
      </c>
      <c r="V2427" s="10">
        <v>2.63E-2</v>
      </c>
      <c r="Y2427" s="769"/>
      <c r="Z2427" s="769" t="s">
        <v>3541</v>
      </c>
      <c r="AA2427" s="369">
        <v>1</v>
      </c>
      <c r="AB2427" s="369">
        <v>3.2</v>
      </c>
      <c r="AC2427" s="10">
        <v>2.63E-2</v>
      </c>
      <c r="AD2427" s="10">
        <v>2.63E-2</v>
      </c>
    </row>
    <row r="2428" spans="2:30">
      <c r="B2428" s="535"/>
      <c r="C2428" s="535" t="s">
        <v>3814</v>
      </c>
      <c r="D2428" s="535" t="s">
        <v>3792</v>
      </c>
      <c r="E2428" s="535">
        <v>2431</v>
      </c>
      <c r="F2428" s="537" t="str">
        <f>Dumpadas[[#This Row],[punto]] &amp; " "&amp;Dumpadas[[#This Row],[jornada]]&amp;" " &amp; Dumpadas[[#This Row],[N°Acop]] &amp; " " &amp; TEXT(Dumpadas[[#This Row],[fecha ]], "dd-mm-yyyy")</f>
        <v>NIVEL 974 M4 7S L30 PM 2431 15-06-2026</v>
      </c>
      <c r="G2428" s="535" t="s">
        <v>16</v>
      </c>
      <c r="H2428" s="538">
        <v>46188</v>
      </c>
      <c r="I2428" s="535">
        <v>3.2</v>
      </c>
      <c r="J2428" s="539">
        <v>1.15E-2</v>
      </c>
      <c r="K2428" s="539">
        <f>+IF(Dumpadas[[#This Row],[ley]]&gt;0.03,0.03,Dumpadas[[#This Row],[ley]])</f>
        <v>1.15E-2</v>
      </c>
      <c r="L2428" s="539"/>
      <c r="M2428" s="535">
        <v>29300</v>
      </c>
      <c r="N2428" s="535"/>
      <c r="O2428" s="539">
        <v>1.4999999999999999E-2</v>
      </c>
      <c r="P2428" s="540" t="str" cm="1">
        <f t="array" ref="P2428">INDEX(Rangos!$E$3:$E$16,MATCH(1,(Dumpadas[[#This Row],[ley]]&gt;=Rangos!$B$3:$B$16)*(Dumpadas[[#This Row],[ley]]&lt;=Rangos!$C$3:$C$16),0))</f>
        <v>C</v>
      </c>
      <c r="R2428" s="769"/>
      <c r="S2428" s="769" t="s">
        <v>3542</v>
      </c>
      <c r="T2428" s="369">
        <v>1</v>
      </c>
      <c r="U2428" s="369">
        <v>3.2</v>
      </c>
      <c r="V2428" s="10">
        <v>2.0500000000000001E-2</v>
      </c>
      <c r="Y2428" s="769"/>
      <c r="Z2428" s="769" t="s">
        <v>3542</v>
      </c>
      <c r="AA2428" s="369">
        <v>1</v>
      </c>
      <c r="AB2428" s="369">
        <v>3.2</v>
      </c>
      <c r="AC2428" s="10">
        <v>2.0500000000000001E-2</v>
      </c>
      <c r="AD2428" s="10">
        <v>2.0500000000000001E-2</v>
      </c>
    </row>
    <row r="2429" spans="2:30">
      <c r="B2429" s="535"/>
      <c r="C2429" s="535" t="s">
        <v>3814</v>
      </c>
      <c r="D2429" s="535" t="s">
        <v>3792</v>
      </c>
      <c r="E2429" s="535">
        <v>2432</v>
      </c>
      <c r="F2429" s="537" t="str">
        <f>Dumpadas[[#This Row],[punto]] &amp; " "&amp;Dumpadas[[#This Row],[jornada]]&amp;" " &amp; Dumpadas[[#This Row],[N°Acop]] &amp; " " &amp; TEXT(Dumpadas[[#This Row],[fecha ]], "dd-mm-yyyy")</f>
        <v>NIVEL 974 M4 7S L30 PM 2432 15-06-2026</v>
      </c>
      <c r="G2429" s="535" t="s">
        <v>16</v>
      </c>
      <c r="H2429" s="538">
        <v>46188</v>
      </c>
      <c r="I2429" s="535">
        <v>3.2</v>
      </c>
      <c r="J2429" s="539">
        <v>1.8499999999999999E-2</v>
      </c>
      <c r="K2429" s="539">
        <f>+IF(Dumpadas[[#This Row],[ley]]&gt;0.03,0.03,Dumpadas[[#This Row],[ley]])</f>
        <v>1.8499999999999999E-2</v>
      </c>
      <c r="L2429" s="539"/>
      <c r="M2429" s="535">
        <v>29300</v>
      </c>
      <c r="N2429" s="535"/>
      <c r="O2429" s="539">
        <v>1.4999999999999999E-2</v>
      </c>
      <c r="P2429" s="540" t="str" cm="1">
        <f t="array" ref="P2429">INDEX(Rangos!$E$3:$E$16,MATCH(1,(Dumpadas[[#This Row],[ley]]&gt;=Rangos!$B$3:$B$16)*(Dumpadas[[#This Row],[ley]]&lt;=Rangos!$C$3:$C$16),0))</f>
        <v>G</v>
      </c>
      <c r="R2429" s="769"/>
      <c r="S2429" s="769" t="s">
        <v>3543</v>
      </c>
      <c r="T2429" s="369">
        <v>1</v>
      </c>
      <c r="U2429" s="369">
        <v>3.2</v>
      </c>
      <c r="V2429" s="10">
        <v>2.06E-2</v>
      </c>
      <c r="Y2429" s="769"/>
      <c r="Z2429" s="769" t="s">
        <v>3543</v>
      </c>
      <c r="AA2429" s="369">
        <v>1</v>
      </c>
      <c r="AB2429" s="369">
        <v>3.2</v>
      </c>
      <c r="AC2429" s="10">
        <v>2.06E-2</v>
      </c>
      <c r="AD2429" s="10">
        <v>2.06E-2</v>
      </c>
    </row>
    <row r="2430" spans="2:30">
      <c r="B2430" s="535"/>
      <c r="C2430" s="535" t="s">
        <v>3814</v>
      </c>
      <c r="D2430" s="535" t="s">
        <v>3792</v>
      </c>
      <c r="E2430" s="535">
        <v>2433</v>
      </c>
      <c r="F2430" s="537" t="str">
        <f>Dumpadas[[#This Row],[punto]] &amp; " "&amp;Dumpadas[[#This Row],[jornada]]&amp;" " &amp; Dumpadas[[#This Row],[N°Acop]] &amp; " " &amp; TEXT(Dumpadas[[#This Row],[fecha ]], "dd-mm-yyyy")</f>
        <v>NIVEL 974 M4 7S L30 PM 2433 15-06-2026</v>
      </c>
      <c r="G2430" s="535" t="s">
        <v>16</v>
      </c>
      <c r="H2430" s="538">
        <v>46188</v>
      </c>
      <c r="I2430" s="535">
        <v>3.2</v>
      </c>
      <c r="J2430" s="539">
        <v>0.01</v>
      </c>
      <c r="K2430" s="539">
        <f>+IF(Dumpadas[[#This Row],[ley]]&gt;0.03,0.03,Dumpadas[[#This Row],[ley]])</f>
        <v>0.01</v>
      </c>
      <c r="L2430" s="539"/>
      <c r="M2430" s="535">
        <v>29300</v>
      </c>
      <c r="N2430" s="535"/>
      <c r="O2430" s="539">
        <v>1.4999999999999999E-2</v>
      </c>
      <c r="P2430" s="540" t="str" cm="1">
        <f t="array" ref="P2430">INDEX(Rangos!$E$3:$E$16,MATCH(1,(Dumpadas[[#This Row],[ley]]&gt;=Rangos!$B$3:$B$16)*(Dumpadas[[#This Row],[ley]]&lt;=Rangos!$C$3:$C$16),0))</f>
        <v>B</v>
      </c>
      <c r="R2430" s="769"/>
      <c r="S2430" s="769" t="s">
        <v>3544</v>
      </c>
      <c r="T2430" s="369">
        <v>1</v>
      </c>
      <c r="U2430" s="369">
        <v>3.2</v>
      </c>
      <c r="V2430" s="10">
        <v>1.2500000000000001E-2</v>
      </c>
      <c r="Y2430" s="769"/>
      <c r="Z2430" s="769" t="s">
        <v>3544</v>
      </c>
      <c r="AA2430" s="369">
        <v>1</v>
      </c>
      <c r="AB2430" s="369">
        <v>3.2</v>
      </c>
      <c r="AC2430" s="10">
        <v>1.2500000000000001E-2</v>
      </c>
      <c r="AD2430" s="10">
        <v>1.2500000000000001E-2</v>
      </c>
    </row>
    <row r="2431" spans="2:30">
      <c r="B2431" s="535"/>
      <c r="C2431" s="535" t="s">
        <v>3814</v>
      </c>
      <c r="D2431" s="535" t="s">
        <v>3792</v>
      </c>
      <c r="E2431" s="535">
        <v>2434</v>
      </c>
      <c r="F2431" s="537" t="str">
        <f>Dumpadas[[#This Row],[punto]] &amp; " "&amp;Dumpadas[[#This Row],[jornada]]&amp;" " &amp; Dumpadas[[#This Row],[N°Acop]] &amp; " " &amp; TEXT(Dumpadas[[#This Row],[fecha ]], "dd-mm-yyyy")</f>
        <v>NIVEL 974 M4 7S L30 PM 2434 15-06-2026</v>
      </c>
      <c r="G2431" s="535" t="s">
        <v>16</v>
      </c>
      <c r="H2431" s="538">
        <v>46188</v>
      </c>
      <c r="I2431" s="535">
        <v>3.2</v>
      </c>
      <c r="J2431" s="539">
        <v>1.41E-2</v>
      </c>
      <c r="K2431" s="539">
        <f>+IF(Dumpadas[[#This Row],[ley]]&gt;0.03,0.03,Dumpadas[[#This Row],[ley]])</f>
        <v>1.41E-2</v>
      </c>
      <c r="L2431" s="539"/>
      <c r="M2431" s="535">
        <v>29300</v>
      </c>
      <c r="N2431" s="535"/>
      <c r="O2431" s="539">
        <v>1.4999999999999999E-2</v>
      </c>
      <c r="P2431" s="540" t="str" cm="1">
        <f t="array" ref="P2431">INDEX(Rangos!$E$3:$E$16,MATCH(1,(Dumpadas[[#This Row],[ley]]&gt;=Rangos!$B$3:$B$16)*(Dumpadas[[#This Row],[ley]]&lt;=Rangos!$C$3:$C$16),0))</f>
        <v>E</v>
      </c>
      <c r="R2431" s="769"/>
      <c r="S2431" s="769" t="s">
        <v>3545</v>
      </c>
      <c r="T2431" s="369">
        <v>1</v>
      </c>
      <c r="U2431" s="369">
        <v>3.2</v>
      </c>
      <c r="V2431" s="10">
        <v>1.6E-2</v>
      </c>
      <c r="Y2431" s="769"/>
      <c r="Z2431" s="769" t="s">
        <v>3545</v>
      </c>
      <c r="AA2431" s="369">
        <v>1</v>
      </c>
      <c r="AB2431" s="369">
        <v>3.2</v>
      </c>
      <c r="AC2431" s="10">
        <v>1.6E-2</v>
      </c>
      <c r="AD2431" s="10">
        <v>1.6E-2</v>
      </c>
    </row>
    <row r="2432" spans="2:30">
      <c r="B2432" s="723"/>
      <c r="C2432" s="773" t="s">
        <v>3814</v>
      </c>
      <c r="D2432" s="773" t="s">
        <v>3792</v>
      </c>
      <c r="E2432" s="386">
        <v>2435</v>
      </c>
      <c r="F2432" s="410" t="str">
        <f>Dumpadas[[#This Row],[punto]] &amp; " "&amp;Dumpadas[[#This Row],[jornada]]&amp;" " &amp; Dumpadas[[#This Row],[N°Acop]] &amp; " " &amp; TEXT(Dumpadas[[#This Row],[fecha ]], "dd-mm-yyyy")</f>
        <v>NIVEL 974 M4 7S L30 AM 2435 16-06-2026</v>
      </c>
      <c r="G2432" s="723" t="s">
        <v>14</v>
      </c>
      <c r="H2432" s="5">
        <v>46189</v>
      </c>
      <c r="I2432" s="723">
        <v>3.2</v>
      </c>
      <c r="J2432" s="8">
        <v>1.46E-2</v>
      </c>
      <c r="K2432" s="8">
        <f>+IF(Dumpadas[[#This Row],[ley]]&gt;0.03,0.03,Dumpadas[[#This Row],[ley]])</f>
        <v>1.46E-2</v>
      </c>
      <c r="L2432" s="427"/>
      <c r="M2432" s="535">
        <v>29300</v>
      </c>
      <c r="N2432" s="386"/>
      <c r="O2432" s="7">
        <v>1.6E-2</v>
      </c>
      <c r="P2432" s="10" t="str" cm="1">
        <f t="array" ref="P2432">INDEX(Rangos!$E$3:$E$16,MATCH(1,(Dumpadas[[#This Row],[ley]]&gt;=Rangos!$B$3:$B$16)*(Dumpadas[[#This Row],[ley]]&lt;=Rangos!$C$3:$C$16),0))</f>
        <v>E</v>
      </c>
      <c r="R2432" s="769"/>
      <c r="S2432" s="769" t="s">
        <v>3546</v>
      </c>
      <c r="T2432" s="369">
        <v>1</v>
      </c>
      <c r="U2432" s="369">
        <v>3.2</v>
      </c>
      <c r="V2432" s="10">
        <v>1.5299999999999999E-2</v>
      </c>
      <c r="Y2432" s="769"/>
      <c r="Z2432" s="769" t="s">
        <v>3546</v>
      </c>
      <c r="AA2432" s="369">
        <v>1</v>
      </c>
      <c r="AB2432" s="369">
        <v>3.2</v>
      </c>
      <c r="AC2432" s="10">
        <v>1.5299999999999999E-2</v>
      </c>
      <c r="AD2432" s="10">
        <v>1.5299999999999999E-2</v>
      </c>
    </row>
    <row r="2433" spans="2:30">
      <c r="B2433" s="723"/>
      <c r="C2433" s="773" t="s">
        <v>3803</v>
      </c>
      <c r="D2433" s="773" t="s">
        <v>3792</v>
      </c>
      <c r="E2433" s="386">
        <v>2436</v>
      </c>
      <c r="F2433" s="410" t="str">
        <f>Dumpadas[[#This Row],[punto]] &amp; " "&amp;Dumpadas[[#This Row],[jornada]]&amp;" " &amp; Dumpadas[[#This Row],[N°Acop]] &amp; " " &amp; TEXT(Dumpadas[[#This Row],[fecha ]], "dd-mm-yyyy")</f>
        <v>NIVEL 974 M4 7S L31 AM 2436 16-06-2026</v>
      </c>
      <c r="G2433" s="723" t="s">
        <v>14</v>
      </c>
      <c r="H2433" s="5">
        <v>46189</v>
      </c>
      <c r="I2433" s="723">
        <v>3.2</v>
      </c>
      <c r="J2433" s="8">
        <v>2.4299999999999999E-2</v>
      </c>
      <c r="K2433" s="8">
        <f>+IF(Dumpadas[[#This Row],[ley]]&gt;0.03,0.03,Dumpadas[[#This Row],[ley]])</f>
        <v>2.4299999999999999E-2</v>
      </c>
      <c r="L2433" s="427"/>
      <c r="M2433" s="535">
        <v>29300</v>
      </c>
      <c r="N2433" s="386"/>
      <c r="O2433" s="7">
        <v>1.6E-2</v>
      </c>
      <c r="P2433" s="10" t="str" cm="1">
        <f t="array" ref="P2433">INDEX(Rangos!$E$3:$E$16,MATCH(1,(Dumpadas[[#This Row],[ley]]&gt;=Rangos!$B$3:$B$16)*(Dumpadas[[#This Row],[ley]]&lt;=Rangos!$C$3:$C$16),0))</f>
        <v>J</v>
      </c>
      <c r="R2433" s="769"/>
      <c r="S2433" s="769" t="s">
        <v>3547</v>
      </c>
      <c r="T2433" s="369">
        <v>1</v>
      </c>
      <c r="U2433" s="369">
        <v>3.2</v>
      </c>
      <c r="V2433" s="10">
        <v>1.34E-2</v>
      </c>
      <c r="Y2433" s="769"/>
      <c r="Z2433" s="769" t="s">
        <v>3547</v>
      </c>
      <c r="AA2433" s="369">
        <v>1</v>
      </c>
      <c r="AB2433" s="369">
        <v>3.2</v>
      </c>
      <c r="AC2433" s="10">
        <v>1.34E-2</v>
      </c>
      <c r="AD2433" s="10">
        <v>1.34E-2</v>
      </c>
    </row>
    <row r="2434" spans="2:30">
      <c r="B2434" s="723"/>
      <c r="C2434" s="773" t="s">
        <v>3804</v>
      </c>
      <c r="D2434" s="773" t="s">
        <v>3792</v>
      </c>
      <c r="E2434" s="386">
        <v>2437</v>
      </c>
      <c r="F2434" s="410" t="str">
        <f>Dumpadas[[#This Row],[punto]] &amp; " "&amp;Dumpadas[[#This Row],[jornada]]&amp;" " &amp; Dumpadas[[#This Row],[N°Acop]] &amp; " " &amp; TEXT(Dumpadas[[#This Row],[fecha ]], "dd-mm-yyyy")</f>
        <v>NIVEL 974 M4 7S L32 AM 2437 16-06-2026</v>
      </c>
      <c r="G2434" s="723" t="s">
        <v>14</v>
      </c>
      <c r="H2434" s="5">
        <v>46189</v>
      </c>
      <c r="I2434" s="723">
        <v>3.2</v>
      </c>
      <c r="J2434" s="8">
        <v>1.8700000000000001E-2</v>
      </c>
      <c r="K2434" s="8">
        <f>+IF(Dumpadas[[#This Row],[ley]]&gt;0.03,0.03,Dumpadas[[#This Row],[ley]])</f>
        <v>1.8700000000000001E-2</v>
      </c>
      <c r="L2434" s="427"/>
      <c r="M2434" s="535">
        <v>29300</v>
      </c>
      <c r="N2434" s="386"/>
      <c r="O2434" s="7">
        <v>1.6E-2</v>
      </c>
      <c r="P2434" s="10" t="str" cm="1">
        <f t="array" ref="P2434">INDEX(Rangos!$E$3:$E$16,MATCH(1,(Dumpadas[[#This Row],[ley]]&gt;=Rangos!$B$3:$B$16)*(Dumpadas[[#This Row],[ley]]&lt;=Rangos!$C$3:$C$16),0))</f>
        <v>G</v>
      </c>
      <c r="R2434" s="769"/>
      <c r="S2434" s="769" t="s">
        <v>3548</v>
      </c>
      <c r="T2434" s="369">
        <v>1</v>
      </c>
      <c r="U2434" s="369">
        <v>3.2</v>
      </c>
      <c r="V2434" s="10">
        <v>1.38E-2</v>
      </c>
      <c r="Y2434" s="769"/>
      <c r="Z2434" s="769" t="s">
        <v>3548</v>
      </c>
      <c r="AA2434" s="369">
        <v>1</v>
      </c>
      <c r="AB2434" s="369">
        <v>3.2</v>
      </c>
      <c r="AC2434" s="10">
        <v>1.38E-2</v>
      </c>
      <c r="AD2434" s="10">
        <v>1.38E-2</v>
      </c>
    </row>
    <row r="2435" spans="2:30">
      <c r="B2435" s="535"/>
      <c r="C2435" s="535" t="s">
        <v>3814</v>
      </c>
      <c r="D2435" s="535" t="s">
        <v>3792</v>
      </c>
      <c r="E2435" s="535">
        <v>2438</v>
      </c>
      <c r="F2435" s="537" t="str">
        <f>Dumpadas[[#This Row],[punto]] &amp; " "&amp;Dumpadas[[#This Row],[jornada]]&amp;" " &amp; Dumpadas[[#This Row],[N°Acop]] &amp; " " &amp; TEXT(Dumpadas[[#This Row],[fecha ]], "dd-mm-yyyy")</f>
        <v>NIVEL 974 M4 7S L30 PM 2438 15-06-2026</v>
      </c>
      <c r="G2435" s="535" t="s">
        <v>16</v>
      </c>
      <c r="H2435" s="538">
        <v>46188</v>
      </c>
      <c r="I2435" s="535">
        <v>3.2</v>
      </c>
      <c r="J2435" s="539">
        <v>1.6500000000000001E-2</v>
      </c>
      <c r="K2435" s="539">
        <f>+IF(Dumpadas[[#This Row],[ley]]&gt;0.03,0.03,Dumpadas[[#This Row],[ley]])</f>
        <v>1.6500000000000001E-2</v>
      </c>
      <c r="L2435" s="539"/>
      <c r="M2435" s="535">
        <v>29302</v>
      </c>
      <c r="N2435" s="535"/>
      <c r="O2435" s="539">
        <v>1.4999999999999999E-2</v>
      </c>
      <c r="P2435" s="540" t="str" cm="1">
        <f t="array" ref="P2435">INDEX(Rangos!$E$3:$E$16,MATCH(1,(Dumpadas[[#This Row],[ley]]&gt;=Rangos!$B$3:$B$16)*(Dumpadas[[#This Row],[ley]]&lt;=Rangos!$C$3:$C$16),0))</f>
        <v>F</v>
      </c>
      <c r="R2435" s="769"/>
      <c r="S2435" s="769" t="s">
        <v>3549</v>
      </c>
      <c r="T2435" s="369">
        <v>1</v>
      </c>
      <c r="U2435" s="369">
        <v>3.2</v>
      </c>
      <c r="V2435" s="10">
        <v>1.01E-2</v>
      </c>
      <c r="Y2435" s="769"/>
      <c r="Z2435" s="769" t="s">
        <v>3549</v>
      </c>
      <c r="AA2435" s="369">
        <v>1</v>
      </c>
      <c r="AB2435" s="369">
        <v>3.2</v>
      </c>
      <c r="AC2435" s="10">
        <v>1.01E-2</v>
      </c>
      <c r="AD2435" s="10">
        <v>1.01E-2</v>
      </c>
    </row>
    <row r="2436" spans="2:30">
      <c r="B2436" s="535"/>
      <c r="C2436" s="535" t="s">
        <v>3814</v>
      </c>
      <c r="D2436" s="535" t="s">
        <v>3792</v>
      </c>
      <c r="E2436" s="535">
        <v>2439</v>
      </c>
      <c r="F2436" s="537" t="str">
        <f>Dumpadas[[#This Row],[punto]] &amp; " "&amp;Dumpadas[[#This Row],[jornada]]&amp;" " &amp; Dumpadas[[#This Row],[N°Acop]] &amp; " " &amp; TEXT(Dumpadas[[#This Row],[fecha ]], "dd-mm-yyyy")</f>
        <v>NIVEL 974 M4 7S L30 PM 2439 15-06-2026</v>
      </c>
      <c r="G2436" s="535" t="s">
        <v>16</v>
      </c>
      <c r="H2436" s="538">
        <v>46188</v>
      </c>
      <c r="I2436" s="535">
        <v>3.2</v>
      </c>
      <c r="J2436" s="539">
        <v>1.67E-2</v>
      </c>
      <c r="K2436" s="539">
        <f>+IF(Dumpadas[[#This Row],[ley]]&gt;0.03,0.03,Dumpadas[[#This Row],[ley]])</f>
        <v>1.67E-2</v>
      </c>
      <c r="L2436" s="539"/>
      <c r="M2436" s="535">
        <v>29302</v>
      </c>
      <c r="N2436" s="535"/>
      <c r="O2436" s="539">
        <v>1.4999999999999999E-2</v>
      </c>
      <c r="P2436" s="540" t="str" cm="1">
        <f t="array" ref="P2436">INDEX(Rangos!$E$3:$E$16,MATCH(1,(Dumpadas[[#This Row],[ley]]&gt;=Rangos!$B$3:$B$16)*(Dumpadas[[#This Row],[ley]]&lt;=Rangos!$C$3:$C$16),0))</f>
        <v>F</v>
      </c>
      <c r="R2436" s="769"/>
      <c r="S2436" s="769" t="s">
        <v>3550</v>
      </c>
      <c r="T2436" s="369">
        <v>1</v>
      </c>
      <c r="U2436" s="369">
        <v>3.2</v>
      </c>
      <c r="V2436" s="10">
        <v>1.84E-2</v>
      </c>
      <c r="Y2436" s="769"/>
      <c r="Z2436" s="769" t="s">
        <v>3550</v>
      </c>
      <c r="AA2436" s="369">
        <v>1</v>
      </c>
      <c r="AB2436" s="369">
        <v>3.2</v>
      </c>
      <c r="AC2436" s="10">
        <v>1.84E-2</v>
      </c>
      <c r="AD2436" s="10">
        <v>1.84E-2</v>
      </c>
    </row>
    <row r="2437" spans="2:30">
      <c r="B2437" s="723"/>
      <c r="C2437" s="773" t="s">
        <v>3814</v>
      </c>
      <c r="D2437" s="773" t="s">
        <v>3792</v>
      </c>
      <c r="E2437" s="386">
        <v>2440</v>
      </c>
      <c r="F2437" s="410" t="str">
        <f>Dumpadas[[#This Row],[punto]] &amp; " "&amp;Dumpadas[[#This Row],[jornada]]&amp;" " &amp; Dumpadas[[#This Row],[N°Acop]] &amp; " " &amp; TEXT(Dumpadas[[#This Row],[fecha ]], "dd-mm-yyyy")</f>
        <v>NIVEL 974 M4 7S L30 PM 2440 13-06-2026</v>
      </c>
      <c r="G2437" s="723" t="s">
        <v>16</v>
      </c>
      <c r="H2437" s="5">
        <v>46186</v>
      </c>
      <c r="I2437" s="723">
        <v>3.2</v>
      </c>
      <c r="J2437" s="8">
        <v>1.2E-2</v>
      </c>
      <c r="K2437" s="8">
        <f>+IF(Dumpadas[[#This Row],[ley]]&gt;0.03,0.03,Dumpadas[[#This Row],[ley]])</f>
        <v>1.2E-2</v>
      </c>
      <c r="L2437" s="427"/>
      <c r="M2437" s="535">
        <v>29302</v>
      </c>
      <c r="N2437" s="386"/>
      <c r="O2437" s="539">
        <v>1.4999999999999999E-2</v>
      </c>
      <c r="P2437" s="10" t="str" cm="1">
        <f t="array" ref="P2437">INDEX(Rangos!$E$3:$E$16,MATCH(1,(Dumpadas[[#This Row],[ley]]&gt;=Rangos!$B$3:$B$16)*(Dumpadas[[#This Row],[ley]]&lt;=Rangos!$C$3:$C$16),0))</f>
        <v>D</v>
      </c>
      <c r="R2437" s="769"/>
      <c r="S2437" s="769" t="s">
        <v>3551</v>
      </c>
      <c r="T2437" s="369">
        <v>1</v>
      </c>
      <c r="U2437" s="369">
        <v>3.2</v>
      </c>
      <c r="V2437" s="10">
        <v>1.61E-2</v>
      </c>
      <c r="Y2437" s="769"/>
      <c r="Z2437" s="769" t="s">
        <v>3551</v>
      </c>
      <c r="AA2437" s="369">
        <v>1</v>
      </c>
      <c r="AB2437" s="369">
        <v>3.2</v>
      </c>
      <c r="AC2437" s="10">
        <v>1.61E-2</v>
      </c>
      <c r="AD2437" s="10">
        <v>1.61E-2</v>
      </c>
    </row>
    <row r="2438" spans="2:30">
      <c r="B2438" s="723"/>
      <c r="C2438" s="773" t="s">
        <v>3814</v>
      </c>
      <c r="D2438" s="773" t="s">
        <v>3792</v>
      </c>
      <c r="E2438" s="386">
        <v>2441</v>
      </c>
      <c r="F2438" s="410" t="str">
        <f>Dumpadas[[#This Row],[punto]] &amp; " "&amp;Dumpadas[[#This Row],[jornada]]&amp;" " &amp; Dumpadas[[#This Row],[N°Acop]] &amp; " " &amp; TEXT(Dumpadas[[#This Row],[fecha ]], "dd-mm-yyyy")</f>
        <v>NIVEL 974 M4 7S L30 PM 2441 13-06-2026</v>
      </c>
      <c r="G2438" s="723" t="s">
        <v>16</v>
      </c>
      <c r="H2438" s="5">
        <v>46186</v>
      </c>
      <c r="I2438" s="723">
        <v>3.2</v>
      </c>
      <c r="J2438" s="8">
        <v>1.2999999999999999E-2</v>
      </c>
      <c r="K2438" s="8">
        <f>+IF(Dumpadas[[#This Row],[ley]]&gt;0.03,0.03,Dumpadas[[#This Row],[ley]])</f>
        <v>1.2999999999999999E-2</v>
      </c>
      <c r="L2438" s="427"/>
      <c r="M2438" s="535">
        <v>29302</v>
      </c>
      <c r="N2438" s="386"/>
      <c r="O2438" s="539">
        <v>1.4999999999999999E-2</v>
      </c>
      <c r="P2438" s="10" t="str" cm="1">
        <f t="array" ref="P2438">INDEX(Rangos!$E$3:$E$16,MATCH(1,(Dumpadas[[#This Row],[ley]]&gt;=Rangos!$B$3:$B$16)*(Dumpadas[[#This Row],[ley]]&lt;=Rangos!$C$3:$C$16),0))</f>
        <v>D</v>
      </c>
      <c r="R2438" s="769"/>
      <c r="S2438" s="769" t="s">
        <v>3552</v>
      </c>
      <c r="T2438" s="369">
        <v>1</v>
      </c>
      <c r="U2438" s="369">
        <v>3.2</v>
      </c>
      <c r="V2438" s="10">
        <v>1.2500000000000001E-2</v>
      </c>
      <c r="Y2438" s="769"/>
      <c r="Z2438" s="769" t="s">
        <v>3552</v>
      </c>
      <c r="AA2438" s="369">
        <v>1</v>
      </c>
      <c r="AB2438" s="369">
        <v>3.2</v>
      </c>
      <c r="AC2438" s="10">
        <v>1.2500000000000001E-2</v>
      </c>
      <c r="AD2438" s="10">
        <v>1.2500000000000001E-2</v>
      </c>
    </row>
    <row r="2439" spans="2:30">
      <c r="B2439" s="723"/>
      <c r="C2439" s="773" t="s">
        <v>3814</v>
      </c>
      <c r="D2439" s="773" t="s">
        <v>3792</v>
      </c>
      <c r="E2439" s="386">
        <v>2442</v>
      </c>
      <c r="F2439" s="410" t="str">
        <f>Dumpadas[[#This Row],[punto]] &amp; " "&amp;Dumpadas[[#This Row],[jornada]]&amp;" " &amp; Dumpadas[[#This Row],[N°Acop]] &amp; " " &amp; TEXT(Dumpadas[[#This Row],[fecha ]], "dd-mm-yyyy")</f>
        <v>NIVEL 974 M4 7S L30 PM 2442 13-06-2026</v>
      </c>
      <c r="G2439" s="723" t="s">
        <v>16</v>
      </c>
      <c r="H2439" s="5">
        <v>46186</v>
      </c>
      <c r="I2439" s="723">
        <v>3.2</v>
      </c>
      <c r="J2439" s="8">
        <v>1.41E-2</v>
      </c>
      <c r="K2439" s="8">
        <f>+IF(Dumpadas[[#This Row],[ley]]&gt;0.03,0.03,Dumpadas[[#This Row],[ley]])</f>
        <v>1.41E-2</v>
      </c>
      <c r="L2439" s="427"/>
      <c r="M2439" s="535">
        <v>29302</v>
      </c>
      <c r="N2439" s="386"/>
      <c r="O2439" s="539">
        <v>1.4999999999999999E-2</v>
      </c>
      <c r="P2439" s="10" t="str" cm="1">
        <f t="array" ref="P2439">INDEX(Rangos!$E$3:$E$16,MATCH(1,(Dumpadas[[#This Row],[ley]]&gt;=Rangos!$B$3:$B$16)*(Dumpadas[[#This Row],[ley]]&lt;=Rangos!$C$3:$C$16),0))</f>
        <v>E</v>
      </c>
      <c r="R2439" s="769"/>
      <c r="S2439" s="769" t="s">
        <v>3553</v>
      </c>
      <c r="T2439" s="369">
        <v>1</v>
      </c>
      <c r="U2439" s="369">
        <v>3.2</v>
      </c>
      <c r="V2439" s="10">
        <v>1.4E-2</v>
      </c>
      <c r="Y2439" s="769"/>
      <c r="Z2439" s="769" t="s">
        <v>3553</v>
      </c>
      <c r="AA2439" s="369">
        <v>1</v>
      </c>
      <c r="AB2439" s="369">
        <v>3.2</v>
      </c>
      <c r="AC2439" s="10">
        <v>1.4E-2</v>
      </c>
      <c r="AD2439" s="10">
        <v>1.4E-2</v>
      </c>
    </row>
    <row r="2440" spans="2:30">
      <c r="B2440" s="723"/>
      <c r="C2440" s="773" t="s">
        <v>3814</v>
      </c>
      <c r="D2440" s="773" t="s">
        <v>3792</v>
      </c>
      <c r="E2440" s="386">
        <v>2443</v>
      </c>
      <c r="F2440" s="410" t="str">
        <f>Dumpadas[[#This Row],[punto]] &amp; " "&amp;Dumpadas[[#This Row],[jornada]]&amp;" " &amp; Dumpadas[[#This Row],[N°Acop]] &amp; " " &amp; TEXT(Dumpadas[[#This Row],[fecha ]], "dd-mm-yyyy")</f>
        <v>NIVEL 974 M4 7S L30 PM 2443 13-06-2026</v>
      </c>
      <c r="G2440" s="723" t="s">
        <v>16</v>
      </c>
      <c r="H2440" s="5">
        <v>46186</v>
      </c>
      <c r="I2440" s="723">
        <v>3.2</v>
      </c>
      <c r="J2440" s="8">
        <v>1.5599999999999999E-2</v>
      </c>
      <c r="K2440" s="8">
        <f>+IF(Dumpadas[[#This Row],[ley]]&gt;0.03,0.03,Dumpadas[[#This Row],[ley]])</f>
        <v>1.5599999999999999E-2</v>
      </c>
      <c r="L2440" s="427"/>
      <c r="M2440" s="535">
        <v>29302</v>
      </c>
      <c r="N2440" s="386"/>
      <c r="O2440" s="539">
        <v>1.4999999999999999E-2</v>
      </c>
      <c r="P2440" s="10" t="str" cm="1">
        <f t="array" ref="P2440">INDEX(Rangos!$E$3:$E$16,MATCH(1,(Dumpadas[[#This Row],[ley]]&gt;=Rangos!$B$3:$B$16)*(Dumpadas[[#This Row],[ley]]&lt;=Rangos!$C$3:$C$16),0))</f>
        <v>F</v>
      </c>
      <c r="R2440" s="769"/>
      <c r="S2440" s="769" t="s">
        <v>3554</v>
      </c>
      <c r="T2440" s="369">
        <v>1</v>
      </c>
      <c r="U2440" s="369">
        <v>3.2</v>
      </c>
      <c r="V2440" s="10">
        <v>1.04E-2</v>
      </c>
      <c r="Y2440" s="769"/>
      <c r="Z2440" s="769" t="s">
        <v>3554</v>
      </c>
      <c r="AA2440" s="369">
        <v>1</v>
      </c>
      <c r="AB2440" s="369">
        <v>3.2</v>
      </c>
      <c r="AC2440" s="10">
        <v>1.04E-2</v>
      </c>
      <c r="AD2440" s="10">
        <v>1.04E-2</v>
      </c>
    </row>
    <row r="2441" spans="2:30">
      <c r="B2441" s="723"/>
      <c r="C2441" s="773" t="s">
        <v>3814</v>
      </c>
      <c r="D2441" s="773" t="s">
        <v>3792</v>
      </c>
      <c r="E2441" s="386">
        <v>2444</v>
      </c>
      <c r="F2441" s="410" t="str">
        <f>Dumpadas[[#This Row],[punto]] &amp; " "&amp;Dumpadas[[#This Row],[jornada]]&amp;" " &amp; Dumpadas[[#This Row],[N°Acop]] &amp; " " &amp; TEXT(Dumpadas[[#This Row],[fecha ]], "dd-mm-yyyy")</f>
        <v>NIVEL 974 M4 7S L30 PM 2444 13-06-2026</v>
      </c>
      <c r="G2441" s="723" t="s">
        <v>16</v>
      </c>
      <c r="H2441" s="5">
        <v>46186</v>
      </c>
      <c r="I2441" s="723">
        <v>3.2</v>
      </c>
      <c r="J2441" s="8">
        <v>1.18E-2</v>
      </c>
      <c r="K2441" s="8">
        <f>+IF(Dumpadas[[#This Row],[ley]]&gt;0.03,0.03,Dumpadas[[#This Row],[ley]])</f>
        <v>1.18E-2</v>
      </c>
      <c r="L2441" s="427"/>
      <c r="M2441" s="535">
        <v>29302</v>
      </c>
      <c r="N2441" s="386"/>
      <c r="O2441" s="539">
        <v>1.4999999999999999E-2</v>
      </c>
      <c r="P2441" s="10" t="str" cm="1">
        <f t="array" ref="P2441">INDEX(Rangos!$E$3:$E$16,MATCH(1,(Dumpadas[[#This Row],[ley]]&gt;=Rangos!$B$3:$B$16)*(Dumpadas[[#This Row],[ley]]&lt;=Rangos!$C$3:$C$16),0))</f>
        <v>C</v>
      </c>
      <c r="R2441" s="769"/>
      <c r="S2441" s="769" t="s">
        <v>3555</v>
      </c>
      <c r="T2441" s="369">
        <v>1</v>
      </c>
      <c r="U2441" s="369">
        <v>3.2</v>
      </c>
      <c r="V2441" s="10">
        <v>1.0800000000000001E-2</v>
      </c>
      <c r="Y2441" s="769"/>
      <c r="Z2441" s="769" t="s">
        <v>3555</v>
      </c>
      <c r="AA2441" s="369">
        <v>1</v>
      </c>
      <c r="AB2441" s="369">
        <v>3.2</v>
      </c>
      <c r="AC2441" s="10">
        <v>1.0800000000000001E-2</v>
      </c>
      <c r="AD2441" s="10">
        <v>1.0800000000000001E-2</v>
      </c>
    </row>
    <row r="2442" spans="2:30">
      <c r="B2442" s="723"/>
      <c r="C2442" s="773" t="s">
        <v>3814</v>
      </c>
      <c r="D2442" s="773" t="s">
        <v>3792</v>
      </c>
      <c r="E2442" s="386">
        <v>2445</v>
      </c>
      <c r="F2442" s="410" t="str">
        <f>Dumpadas[[#This Row],[punto]] &amp; " "&amp;Dumpadas[[#This Row],[jornada]]&amp;" " &amp; Dumpadas[[#This Row],[N°Acop]] &amp; " " &amp; TEXT(Dumpadas[[#This Row],[fecha ]], "dd-mm-yyyy")</f>
        <v>NIVEL 974 M4 7S L30 PM 2445 13-06-2026</v>
      </c>
      <c r="G2442" s="723" t="s">
        <v>16</v>
      </c>
      <c r="H2442" s="5">
        <v>46186</v>
      </c>
      <c r="I2442" s="723">
        <v>3.2</v>
      </c>
      <c r="J2442" s="8">
        <v>1.5100000000000001E-2</v>
      </c>
      <c r="K2442" s="8">
        <f>+IF(Dumpadas[[#This Row],[ley]]&gt;0.03,0.03,Dumpadas[[#This Row],[ley]])</f>
        <v>1.5100000000000001E-2</v>
      </c>
      <c r="L2442" s="427"/>
      <c r="M2442" s="535">
        <v>29302</v>
      </c>
      <c r="N2442" s="386"/>
      <c r="O2442" s="539">
        <v>1.4999999999999999E-2</v>
      </c>
      <c r="P2442" s="10" t="str" cm="1">
        <f t="array" ref="P2442">INDEX(Rangos!$E$3:$E$16,MATCH(1,(Dumpadas[[#This Row],[ley]]&gt;=Rangos!$B$3:$B$16)*(Dumpadas[[#This Row],[ley]]&lt;=Rangos!$C$3:$C$16),0))</f>
        <v>F</v>
      </c>
      <c r="R2442" s="769"/>
      <c r="S2442" s="769" t="s">
        <v>3556</v>
      </c>
      <c r="T2442" s="369">
        <v>1</v>
      </c>
      <c r="U2442" s="369">
        <v>3.2</v>
      </c>
      <c r="V2442" s="10">
        <v>1.34E-2</v>
      </c>
      <c r="Y2442" s="769"/>
      <c r="Z2442" s="769" t="s">
        <v>3556</v>
      </c>
      <c r="AA2442" s="369">
        <v>1</v>
      </c>
      <c r="AB2442" s="369">
        <v>3.2</v>
      </c>
      <c r="AC2442" s="10">
        <v>1.34E-2</v>
      </c>
      <c r="AD2442" s="10">
        <v>1.34E-2</v>
      </c>
    </row>
    <row r="2443" spans="2:30">
      <c r="B2443" s="723"/>
      <c r="C2443" s="773" t="s">
        <v>3814</v>
      </c>
      <c r="D2443" s="773" t="s">
        <v>3792</v>
      </c>
      <c r="E2443" s="386">
        <v>2446</v>
      </c>
      <c r="F2443" s="410" t="str">
        <f>Dumpadas[[#This Row],[punto]] &amp; " "&amp;Dumpadas[[#This Row],[jornada]]&amp;" " &amp; Dumpadas[[#This Row],[N°Acop]] &amp; " " &amp; TEXT(Dumpadas[[#This Row],[fecha ]], "dd-mm-yyyy")</f>
        <v>NIVEL 974 M4 7S L30 PM 2446 13-06-2026</v>
      </c>
      <c r="G2443" s="723" t="s">
        <v>16</v>
      </c>
      <c r="H2443" s="5">
        <v>46186</v>
      </c>
      <c r="I2443" s="723">
        <v>3.2</v>
      </c>
      <c r="J2443" s="8">
        <v>1.24E-2</v>
      </c>
      <c r="K2443" s="8">
        <f>+IF(Dumpadas[[#This Row],[ley]]&gt;0.03,0.03,Dumpadas[[#This Row],[ley]])</f>
        <v>1.24E-2</v>
      </c>
      <c r="L2443" s="427"/>
      <c r="M2443" s="535">
        <v>29302</v>
      </c>
      <c r="N2443" s="386"/>
      <c r="O2443" s="539">
        <v>1.4999999999999999E-2</v>
      </c>
      <c r="P2443" s="10" t="str" cm="1">
        <f t="array" ref="P2443">INDEX(Rangos!$E$3:$E$16,MATCH(1,(Dumpadas[[#This Row],[ley]]&gt;=Rangos!$B$3:$B$16)*(Dumpadas[[#This Row],[ley]]&lt;=Rangos!$C$3:$C$16),0))</f>
        <v>D</v>
      </c>
      <c r="R2443" s="769"/>
      <c r="S2443" s="769" t="s">
        <v>3561</v>
      </c>
      <c r="T2443" s="369">
        <v>1</v>
      </c>
      <c r="U2443" s="369">
        <v>3.2</v>
      </c>
      <c r="V2443" s="10">
        <v>1.41E-2</v>
      </c>
      <c r="Y2443" s="769"/>
      <c r="Z2443" s="769" t="s">
        <v>3561</v>
      </c>
      <c r="AA2443" s="369">
        <v>1</v>
      </c>
      <c r="AB2443" s="369">
        <v>3.2</v>
      </c>
      <c r="AC2443" s="10">
        <v>1.41E-2</v>
      </c>
      <c r="AD2443" s="10">
        <v>1.41E-2</v>
      </c>
    </row>
    <row r="2444" spans="2:30">
      <c r="B2444" s="535"/>
      <c r="C2444" s="535" t="s">
        <v>3814</v>
      </c>
      <c r="D2444" s="535" t="s">
        <v>3792</v>
      </c>
      <c r="E2444" s="535">
        <v>2447</v>
      </c>
      <c r="F2444" s="537" t="str">
        <f>Dumpadas[[#This Row],[punto]] &amp; " "&amp;Dumpadas[[#This Row],[jornada]]&amp;" " &amp; Dumpadas[[#This Row],[N°Acop]] &amp; " " &amp; TEXT(Dumpadas[[#This Row],[fecha ]], "dd-mm-yyyy")</f>
        <v>NIVEL 974 M4 7S L30 PM 2447 16-06-2026</v>
      </c>
      <c r="G2444" s="535" t="s">
        <v>16</v>
      </c>
      <c r="H2444" s="538">
        <v>46189</v>
      </c>
      <c r="I2444" s="535">
        <v>3.2</v>
      </c>
      <c r="J2444" s="539">
        <v>1.01E-2</v>
      </c>
      <c r="K2444" s="539">
        <f>+IF(Dumpadas[[#This Row],[ley]]&gt;0.03,0.03,Dumpadas[[#This Row],[ley]])</f>
        <v>1.01E-2</v>
      </c>
      <c r="L2444" s="539"/>
      <c r="M2444" s="535">
        <v>29303</v>
      </c>
      <c r="N2444" s="535"/>
      <c r="O2444" s="539">
        <v>1.4999999999999999E-2</v>
      </c>
      <c r="P2444" s="540" t="str" cm="1">
        <f t="array" ref="P2444">INDEX(Rangos!$E$3:$E$16,MATCH(1,(Dumpadas[[#This Row],[ley]]&gt;=Rangos!$B$3:$B$16)*(Dumpadas[[#This Row],[ley]]&lt;=Rangos!$C$3:$C$16),0))</f>
        <v>B</v>
      </c>
      <c r="R2444" s="769"/>
      <c r="S2444" s="769" t="s">
        <v>3562</v>
      </c>
      <c r="T2444" s="369">
        <v>1</v>
      </c>
      <c r="U2444" s="369">
        <v>3.2</v>
      </c>
      <c r="V2444" s="10">
        <v>1.4800000000000001E-2</v>
      </c>
      <c r="Y2444" s="769"/>
      <c r="Z2444" s="769" t="s">
        <v>3562</v>
      </c>
      <c r="AA2444" s="369">
        <v>1</v>
      </c>
      <c r="AB2444" s="369">
        <v>3.2</v>
      </c>
      <c r="AC2444" s="10">
        <v>1.4800000000000001E-2</v>
      </c>
      <c r="AD2444" s="10">
        <v>1.4800000000000001E-2</v>
      </c>
    </row>
    <row r="2445" spans="2:30">
      <c r="B2445" s="535"/>
      <c r="C2445" s="535" t="s">
        <v>3814</v>
      </c>
      <c r="D2445" s="535" t="s">
        <v>3792</v>
      </c>
      <c r="E2445" s="535">
        <v>2448</v>
      </c>
      <c r="F2445" s="537" t="str">
        <f>Dumpadas[[#This Row],[punto]] &amp; " "&amp;Dumpadas[[#This Row],[jornada]]&amp;" " &amp; Dumpadas[[#This Row],[N°Acop]] &amp; " " &amp; TEXT(Dumpadas[[#This Row],[fecha ]], "dd-mm-yyyy")</f>
        <v>NIVEL 974 M4 7S L30 PM 2448 16-06-2026</v>
      </c>
      <c r="G2445" s="535" t="s">
        <v>16</v>
      </c>
      <c r="H2445" s="538">
        <v>46189</v>
      </c>
      <c r="I2445" s="535">
        <v>3.2</v>
      </c>
      <c r="J2445" s="539">
        <v>1.2200000000000001E-2</v>
      </c>
      <c r="K2445" s="539">
        <f>+IF(Dumpadas[[#This Row],[ley]]&gt;0.03,0.03,Dumpadas[[#This Row],[ley]])</f>
        <v>1.2200000000000001E-2</v>
      </c>
      <c r="L2445" s="539"/>
      <c r="M2445" s="535">
        <v>29303</v>
      </c>
      <c r="N2445" s="535"/>
      <c r="O2445" s="539">
        <v>1.4999999999999999E-2</v>
      </c>
      <c r="P2445" s="540" t="str" cm="1">
        <f t="array" ref="P2445">INDEX(Rangos!$E$3:$E$16,MATCH(1,(Dumpadas[[#This Row],[ley]]&gt;=Rangos!$B$3:$B$16)*(Dumpadas[[#This Row],[ley]]&lt;=Rangos!$C$3:$C$16),0))</f>
        <v>D</v>
      </c>
      <c r="R2445" s="769"/>
      <c r="S2445" s="769" t="s">
        <v>3563</v>
      </c>
      <c r="T2445" s="369">
        <v>1</v>
      </c>
      <c r="U2445" s="369">
        <v>3.2</v>
      </c>
      <c r="V2445" s="10">
        <v>1.4200000000000001E-2</v>
      </c>
      <c r="Y2445" s="769"/>
      <c r="Z2445" s="769" t="s">
        <v>3563</v>
      </c>
      <c r="AA2445" s="369">
        <v>1</v>
      </c>
      <c r="AB2445" s="369">
        <v>3.2</v>
      </c>
      <c r="AC2445" s="10">
        <v>1.4200000000000001E-2</v>
      </c>
      <c r="AD2445" s="10">
        <v>1.4200000000000001E-2</v>
      </c>
    </row>
    <row r="2446" spans="2:30">
      <c r="B2446" s="535"/>
      <c r="C2446" s="535" t="s">
        <v>3814</v>
      </c>
      <c r="D2446" s="535" t="s">
        <v>3792</v>
      </c>
      <c r="E2446" s="535">
        <v>2449</v>
      </c>
      <c r="F2446" s="537" t="str">
        <f>Dumpadas[[#This Row],[punto]] &amp; " "&amp;Dumpadas[[#This Row],[jornada]]&amp;" " &amp; Dumpadas[[#This Row],[N°Acop]] &amp; " " &amp; TEXT(Dumpadas[[#This Row],[fecha ]], "dd-mm-yyyy")</f>
        <v>NIVEL 974 M4 7S L30 PM 2449 16-06-2026</v>
      </c>
      <c r="G2446" s="535" t="s">
        <v>16</v>
      </c>
      <c r="H2446" s="538">
        <v>46189</v>
      </c>
      <c r="I2446" s="535">
        <v>3.2</v>
      </c>
      <c r="J2446" s="539">
        <v>8.8000000000000005E-3</v>
      </c>
      <c r="K2446" s="539">
        <f>+IF(Dumpadas[[#This Row],[ley]]&gt;0.03,0.03,Dumpadas[[#This Row],[ley]])</f>
        <v>8.8000000000000005E-3</v>
      </c>
      <c r="L2446" s="539"/>
      <c r="M2446" s="535">
        <v>29303</v>
      </c>
      <c r="N2446" s="535"/>
      <c r="O2446" s="539">
        <v>1.4999999999999999E-2</v>
      </c>
      <c r="P2446" s="540" t="str" cm="1">
        <f t="array" ref="P2446">INDEX(Rangos!$E$3:$E$16,MATCH(1,(Dumpadas[[#This Row],[ley]]&gt;=Rangos!$B$3:$B$16)*(Dumpadas[[#This Row],[ley]]&lt;=Rangos!$C$3:$C$16),0))</f>
        <v>A</v>
      </c>
      <c r="R2446" s="769"/>
      <c r="S2446" s="769" t="s">
        <v>3564</v>
      </c>
      <c r="T2446" s="369">
        <v>1</v>
      </c>
      <c r="U2446" s="369">
        <v>3.2</v>
      </c>
      <c r="V2446" s="10">
        <v>1.01E-2</v>
      </c>
      <c r="Y2446" s="769"/>
      <c r="Z2446" s="769" t="s">
        <v>3564</v>
      </c>
      <c r="AA2446" s="369">
        <v>1</v>
      </c>
      <c r="AB2446" s="369">
        <v>3.2</v>
      </c>
      <c r="AC2446" s="10">
        <v>1.01E-2</v>
      </c>
      <c r="AD2446" s="10">
        <v>1.01E-2</v>
      </c>
    </row>
    <row r="2447" spans="2:30">
      <c r="B2447" s="535"/>
      <c r="C2447" s="535" t="s">
        <v>3814</v>
      </c>
      <c r="D2447" s="535" t="s">
        <v>3792</v>
      </c>
      <c r="E2447" s="535">
        <v>2450</v>
      </c>
      <c r="F2447" s="537" t="str">
        <f>Dumpadas[[#This Row],[punto]] &amp; " "&amp;Dumpadas[[#This Row],[jornada]]&amp;" " &amp; Dumpadas[[#This Row],[N°Acop]] &amp; " " &amp; TEXT(Dumpadas[[#This Row],[fecha ]], "dd-mm-yyyy")</f>
        <v>NIVEL 974 M4 7S L30 PM 2450 16-06-2026</v>
      </c>
      <c r="G2447" s="535" t="s">
        <v>16</v>
      </c>
      <c r="H2447" s="538">
        <v>46189</v>
      </c>
      <c r="I2447" s="535">
        <v>3.2</v>
      </c>
      <c r="J2447" s="539">
        <v>1.26E-2</v>
      </c>
      <c r="K2447" s="539">
        <f>+IF(Dumpadas[[#This Row],[ley]]&gt;0.03,0.03,Dumpadas[[#This Row],[ley]])</f>
        <v>1.26E-2</v>
      </c>
      <c r="L2447" s="539"/>
      <c r="M2447" s="535">
        <v>29303</v>
      </c>
      <c r="N2447" s="535"/>
      <c r="O2447" s="539">
        <v>1.4999999999999999E-2</v>
      </c>
      <c r="P2447" s="540" t="str" cm="1">
        <f t="array" ref="P2447">INDEX(Rangos!$E$3:$E$16,MATCH(1,(Dumpadas[[#This Row],[ley]]&gt;=Rangos!$B$3:$B$16)*(Dumpadas[[#This Row],[ley]]&lt;=Rangos!$C$3:$C$16),0))</f>
        <v>D</v>
      </c>
      <c r="R2447" s="769"/>
      <c r="S2447" s="769" t="s">
        <v>3565</v>
      </c>
      <c r="T2447" s="369">
        <v>1</v>
      </c>
      <c r="U2447" s="369">
        <v>3.2</v>
      </c>
      <c r="V2447" s="10">
        <v>1.9900000000000001E-2</v>
      </c>
      <c r="Y2447" s="769"/>
      <c r="Z2447" s="769" t="s">
        <v>3565</v>
      </c>
      <c r="AA2447" s="369">
        <v>1</v>
      </c>
      <c r="AB2447" s="369">
        <v>3.2</v>
      </c>
      <c r="AC2447" s="10">
        <v>1.9900000000000001E-2</v>
      </c>
      <c r="AD2447" s="10">
        <v>1.9900000000000001E-2</v>
      </c>
    </row>
    <row r="2448" spans="2:30">
      <c r="B2448" s="535"/>
      <c r="C2448" s="535" t="s">
        <v>3814</v>
      </c>
      <c r="D2448" s="535" t="s">
        <v>3792</v>
      </c>
      <c r="E2448" s="535">
        <v>2451</v>
      </c>
      <c r="F2448" s="537" t="str">
        <f>Dumpadas[[#This Row],[punto]] &amp; " "&amp;Dumpadas[[#This Row],[jornada]]&amp;" " &amp; Dumpadas[[#This Row],[N°Acop]] &amp; " " &amp; TEXT(Dumpadas[[#This Row],[fecha ]], "dd-mm-yyyy")</f>
        <v>NIVEL 974 M4 7S L30 PM 2451 16-06-2026</v>
      </c>
      <c r="G2448" s="535" t="s">
        <v>16</v>
      </c>
      <c r="H2448" s="538">
        <v>46189</v>
      </c>
      <c r="I2448" s="535">
        <v>3.2</v>
      </c>
      <c r="J2448" s="539">
        <v>1.09E-2</v>
      </c>
      <c r="K2448" s="539">
        <f>+IF(Dumpadas[[#This Row],[ley]]&gt;0.03,0.03,Dumpadas[[#This Row],[ley]])</f>
        <v>1.09E-2</v>
      </c>
      <c r="L2448" s="539"/>
      <c r="M2448" s="535">
        <v>29303</v>
      </c>
      <c r="N2448" s="535"/>
      <c r="O2448" s="539">
        <v>1.4999999999999999E-2</v>
      </c>
      <c r="P2448" s="540" t="str" cm="1">
        <f t="array" ref="P2448">INDEX(Rangos!$E$3:$E$16,MATCH(1,(Dumpadas[[#This Row],[ley]]&gt;=Rangos!$B$3:$B$16)*(Dumpadas[[#This Row],[ley]]&lt;=Rangos!$C$3:$C$16),0))</f>
        <v>C</v>
      </c>
      <c r="R2448" s="769"/>
      <c r="S2448" s="769" t="s">
        <v>3566</v>
      </c>
      <c r="T2448" s="369">
        <v>1</v>
      </c>
      <c r="U2448" s="369">
        <v>3.2</v>
      </c>
      <c r="V2448" s="10">
        <v>1.09E-2</v>
      </c>
      <c r="Y2448" s="769"/>
      <c r="Z2448" s="769" t="s">
        <v>3566</v>
      </c>
      <c r="AA2448" s="369">
        <v>1</v>
      </c>
      <c r="AB2448" s="369">
        <v>3.2</v>
      </c>
      <c r="AC2448" s="10">
        <v>1.09E-2</v>
      </c>
      <c r="AD2448" s="10">
        <v>1.09E-2</v>
      </c>
    </row>
    <row r="2449" spans="2:30">
      <c r="B2449" s="723"/>
      <c r="C2449" s="773" t="s">
        <v>3817</v>
      </c>
      <c r="D2449" s="773" t="s">
        <v>3792</v>
      </c>
      <c r="E2449" s="386">
        <v>2452</v>
      </c>
      <c r="F2449" s="410" t="str">
        <f>Dumpadas[[#This Row],[punto]] &amp; " "&amp;Dumpadas[[#This Row],[jornada]]&amp;" " &amp; Dumpadas[[#This Row],[N°Acop]] &amp; " " &amp; TEXT(Dumpadas[[#This Row],[fecha ]], "dd-mm-yyyy")</f>
        <v>NIVEL 974 M4 6N L33 AM 2452 17-06-2026</v>
      </c>
      <c r="G2449" s="723" t="s">
        <v>14</v>
      </c>
      <c r="H2449" s="5">
        <v>46190</v>
      </c>
      <c r="I2449" s="723">
        <v>3.2</v>
      </c>
      <c r="J2449" s="8">
        <v>1.7299999999999999E-2</v>
      </c>
      <c r="K2449" s="8">
        <f>+IF(Dumpadas[[#This Row],[ley]]&gt;0.03,0.03,Dumpadas[[#This Row],[ley]])</f>
        <v>1.7299999999999999E-2</v>
      </c>
      <c r="L2449" s="427"/>
      <c r="M2449" s="386">
        <v>29308</v>
      </c>
      <c r="N2449" s="386"/>
      <c r="O2449" s="7">
        <v>1.4500000000000001E-2</v>
      </c>
      <c r="P2449" s="10" t="str" cm="1">
        <f t="array" ref="P2449">INDEX(Rangos!$E$3:$E$16,MATCH(1,(Dumpadas[[#This Row],[ley]]&gt;=Rangos!$B$3:$B$16)*(Dumpadas[[#This Row],[ley]]&lt;=Rangos!$C$3:$C$16),0))</f>
        <v>F</v>
      </c>
      <c r="R2449" s="769"/>
      <c r="S2449" s="769" t="s">
        <v>3567</v>
      </c>
      <c r="T2449" s="369">
        <v>1</v>
      </c>
      <c r="U2449" s="369">
        <v>3.2</v>
      </c>
      <c r="V2449" s="10">
        <v>0.01</v>
      </c>
      <c r="Y2449" s="769"/>
      <c r="Z2449" s="769" t="s">
        <v>3567</v>
      </c>
      <c r="AA2449" s="369">
        <v>1</v>
      </c>
      <c r="AB2449" s="369">
        <v>3.2</v>
      </c>
      <c r="AC2449" s="10">
        <v>0.01</v>
      </c>
      <c r="AD2449" s="10">
        <v>0.01</v>
      </c>
    </row>
    <row r="2450" spans="2:30">
      <c r="B2450" s="723"/>
      <c r="C2450" s="773" t="s">
        <v>3817</v>
      </c>
      <c r="D2450" s="773" t="s">
        <v>3792</v>
      </c>
      <c r="E2450" s="386">
        <v>2453</v>
      </c>
      <c r="F2450" s="410" t="str">
        <f>Dumpadas[[#This Row],[punto]] &amp; " "&amp;Dumpadas[[#This Row],[jornada]]&amp;" " &amp; Dumpadas[[#This Row],[N°Acop]] &amp; " " &amp; TEXT(Dumpadas[[#This Row],[fecha ]], "dd-mm-yyyy")</f>
        <v>NIVEL 974 M4 6N L33 AM 2453 17-06-2026</v>
      </c>
      <c r="G2450" s="723" t="s">
        <v>14</v>
      </c>
      <c r="H2450" s="5">
        <v>46190</v>
      </c>
      <c r="I2450" s="723">
        <v>3.2</v>
      </c>
      <c r="J2450" s="8">
        <v>1.7899999999999999E-2</v>
      </c>
      <c r="K2450" s="8">
        <f>+IF(Dumpadas[[#This Row],[ley]]&gt;0.03,0.03,Dumpadas[[#This Row],[ley]])</f>
        <v>1.7899999999999999E-2</v>
      </c>
      <c r="L2450" s="427"/>
      <c r="M2450" s="386">
        <v>29308</v>
      </c>
      <c r="N2450" s="386"/>
      <c r="O2450" s="7">
        <v>1.4500000000000001E-2</v>
      </c>
      <c r="P2450" s="10" t="str" cm="1">
        <f t="array" ref="P2450">INDEX(Rangos!$E$3:$E$16,MATCH(1,(Dumpadas[[#This Row],[ley]]&gt;=Rangos!$B$3:$B$16)*(Dumpadas[[#This Row],[ley]]&lt;=Rangos!$C$3:$C$16),0))</f>
        <v>G</v>
      </c>
      <c r="R2450" s="769"/>
      <c r="S2450" s="769" t="s">
        <v>3568</v>
      </c>
      <c r="T2450" s="369">
        <v>1</v>
      </c>
      <c r="U2450" s="369">
        <v>3.2</v>
      </c>
      <c r="V2450" s="10">
        <v>0.02</v>
      </c>
      <c r="Y2450" s="769"/>
      <c r="Z2450" s="769" t="s">
        <v>3568</v>
      </c>
      <c r="AA2450" s="369">
        <v>1</v>
      </c>
      <c r="AB2450" s="369">
        <v>3.2</v>
      </c>
      <c r="AC2450" s="10">
        <v>0.02</v>
      </c>
      <c r="AD2450" s="10">
        <v>0.02</v>
      </c>
    </row>
    <row r="2451" spans="2:30">
      <c r="B2451" s="723"/>
      <c r="C2451" s="773" t="s">
        <v>3817</v>
      </c>
      <c r="D2451" s="773" t="s">
        <v>3792</v>
      </c>
      <c r="E2451" s="386">
        <v>2454</v>
      </c>
      <c r="F2451" s="410" t="str">
        <f>Dumpadas[[#This Row],[punto]] &amp; " "&amp;Dumpadas[[#This Row],[jornada]]&amp;" " &amp; Dumpadas[[#This Row],[N°Acop]] &amp; " " &amp; TEXT(Dumpadas[[#This Row],[fecha ]], "dd-mm-yyyy")</f>
        <v>NIVEL 974 M4 6N L33 AM 2454 17-06-2026</v>
      </c>
      <c r="G2451" s="723" t="s">
        <v>14</v>
      </c>
      <c r="H2451" s="5">
        <v>46190</v>
      </c>
      <c r="I2451" s="723">
        <v>3.2</v>
      </c>
      <c r="J2451" s="8">
        <v>1.5800000000000002E-2</v>
      </c>
      <c r="K2451" s="8">
        <f>+IF(Dumpadas[[#This Row],[ley]]&gt;0.03,0.03,Dumpadas[[#This Row],[ley]])</f>
        <v>1.5800000000000002E-2</v>
      </c>
      <c r="L2451" s="427"/>
      <c r="M2451" s="386">
        <v>29308</v>
      </c>
      <c r="N2451" s="386"/>
      <c r="O2451" s="7">
        <v>1.4500000000000001E-2</v>
      </c>
      <c r="P2451" s="10" t="str" cm="1">
        <f t="array" ref="P2451">INDEX(Rangos!$E$3:$E$16,MATCH(1,(Dumpadas[[#This Row],[ley]]&gt;=Rangos!$B$3:$B$16)*(Dumpadas[[#This Row],[ley]]&lt;=Rangos!$C$3:$C$16),0))</f>
        <v>F</v>
      </c>
      <c r="R2451" s="769"/>
      <c r="S2451" s="769" t="s">
        <v>3569</v>
      </c>
      <c r="T2451" s="369">
        <v>1</v>
      </c>
      <c r="U2451" s="369">
        <v>3.2</v>
      </c>
      <c r="V2451" s="10">
        <v>1.2200000000000001E-2</v>
      </c>
      <c r="Y2451" s="769"/>
      <c r="Z2451" s="769" t="s">
        <v>3569</v>
      </c>
      <c r="AA2451" s="369">
        <v>1</v>
      </c>
      <c r="AB2451" s="369">
        <v>3.2</v>
      </c>
      <c r="AC2451" s="10">
        <v>1.2200000000000001E-2</v>
      </c>
      <c r="AD2451" s="10">
        <v>1.2200000000000001E-2</v>
      </c>
    </row>
    <row r="2452" spans="2:30">
      <c r="B2452" s="723"/>
      <c r="C2452" s="773" t="s">
        <v>3817</v>
      </c>
      <c r="D2452" s="773" t="s">
        <v>3792</v>
      </c>
      <c r="E2452" s="386">
        <v>2455</v>
      </c>
      <c r="F2452" s="410" t="str">
        <f>Dumpadas[[#This Row],[punto]] &amp; " "&amp;Dumpadas[[#This Row],[jornada]]&amp;" " &amp; Dumpadas[[#This Row],[N°Acop]] &amp; " " &amp; TEXT(Dumpadas[[#This Row],[fecha ]], "dd-mm-yyyy")</f>
        <v>NIVEL 974 M4 6N L33 AM 2455 17-06-2026</v>
      </c>
      <c r="G2452" s="723" t="s">
        <v>14</v>
      </c>
      <c r="H2452" s="5">
        <v>46190</v>
      </c>
      <c r="I2452" s="723">
        <v>3.2</v>
      </c>
      <c r="J2452" s="8">
        <v>1.78E-2</v>
      </c>
      <c r="K2452" s="8">
        <f>+IF(Dumpadas[[#This Row],[ley]]&gt;0.03,0.03,Dumpadas[[#This Row],[ley]])</f>
        <v>1.78E-2</v>
      </c>
      <c r="L2452" s="427"/>
      <c r="M2452" s="386">
        <v>29308</v>
      </c>
      <c r="N2452" s="386"/>
      <c r="O2452" s="7">
        <v>1.4500000000000001E-2</v>
      </c>
      <c r="P2452" s="10" t="str" cm="1">
        <f t="array" ref="P2452">INDEX(Rangos!$E$3:$E$16,MATCH(1,(Dumpadas[[#This Row],[ley]]&gt;=Rangos!$B$3:$B$16)*(Dumpadas[[#This Row],[ley]]&lt;=Rangos!$C$3:$C$16),0))</f>
        <v>G</v>
      </c>
      <c r="R2452" s="769"/>
      <c r="S2452" s="769" t="s">
        <v>3570</v>
      </c>
      <c r="T2452" s="369">
        <v>1</v>
      </c>
      <c r="U2452" s="369">
        <v>3.2</v>
      </c>
      <c r="V2452" s="10">
        <v>1.35E-2</v>
      </c>
      <c r="Y2452" s="769"/>
      <c r="Z2452" s="769" t="s">
        <v>3570</v>
      </c>
      <c r="AA2452" s="369">
        <v>1</v>
      </c>
      <c r="AB2452" s="369">
        <v>3.2</v>
      </c>
      <c r="AC2452" s="10">
        <v>1.35E-2</v>
      </c>
      <c r="AD2452" s="10">
        <v>1.35E-2</v>
      </c>
    </row>
    <row r="2453" spans="2:30">
      <c r="B2453" s="723"/>
      <c r="C2453" s="773" t="s">
        <v>3817</v>
      </c>
      <c r="D2453" s="773" t="s">
        <v>3792</v>
      </c>
      <c r="E2453" s="386">
        <v>2456</v>
      </c>
      <c r="F2453" s="410" t="str">
        <f>Dumpadas[[#This Row],[punto]] &amp; " "&amp;Dumpadas[[#This Row],[jornada]]&amp;" " &amp; Dumpadas[[#This Row],[N°Acop]] &amp; " " &amp; TEXT(Dumpadas[[#This Row],[fecha ]], "dd-mm-yyyy")</f>
        <v>NIVEL 974 M4 6N L33 AM 2456 17-06-2026</v>
      </c>
      <c r="G2453" s="723" t="s">
        <v>14</v>
      </c>
      <c r="H2453" s="5">
        <v>46190</v>
      </c>
      <c r="I2453" s="723">
        <v>3.2</v>
      </c>
      <c r="J2453" s="8">
        <v>1.66E-2</v>
      </c>
      <c r="K2453" s="8">
        <f>+IF(Dumpadas[[#This Row],[ley]]&gt;0.03,0.03,Dumpadas[[#This Row],[ley]])</f>
        <v>1.66E-2</v>
      </c>
      <c r="L2453" s="427"/>
      <c r="M2453" s="386">
        <v>29308</v>
      </c>
      <c r="N2453" s="386"/>
      <c r="O2453" s="7">
        <v>1.4500000000000001E-2</v>
      </c>
      <c r="P2453" s="10" t="str" cm="1">
        <f t="array" ref="P2453">INDEX(Rangos!$E$3:$E$16,MATCH(1,(Dumpadas[[#This Row],[ley]]&gt;=Rangos!$B$3:$B$16)*(Dumpadas[[#This Row],[ley]]&lt;=Rangos!$C$3:$C$16),0))</f>
        <v>F</v>
      </c>
      <c r="R2453" s="769"/>
      <c r="S2453" s="769" t="s">
        <v>3571</v>
      </c>
      <c r="T2453" s="369">
        <v>1</v>
      </c>
      <c r="U2453" s="369">
        <v>3.2</v>
      </c>
      <c r="V2453" s="10">
        <v>1.1599999999999999E-2</v>
      </c>
      <c r="Y2453" s="769"/>
      <c r="Z2453" s="769" t="s">
        <v>3571</v>
      </c>
      <c r="AA2453" s="369">
        <v>1</v>
      </c>
      <c r="AB2453" s="369">
        <v>3.2</v>
      </c>
      <c r="AC2453" s="10">
        <v>1.1599999999999999E-2</v>
      </c>
      <c r="AD2453" s="10">
        <v>1.1599999999999999E-2</v>
      </c>
    </row>
    <row r="2454" spans="2:30">
      <c r="B2454" s="723"/>
      <c r="C2454" s="773" t="s">
        <v>3817</v>
      </c>
      <c r="D2454" s="773" t="s">
        <v>3792</v>
      </c>
      <c r="E2454" s="386">
        <v>2457</v>
      </c>
      <c r="F2454" s="410" t="str">
        <f>Dumpadas[[#This Row],[punto]] &amp; " "&amp;Dumpadas[[#This Row],[jornada]]&amp;" " &amp; Dumpadas[[#This Row],[N°Acop]] &amp; " " &amp; TEXT(Dumpadas[[#This Row],[fecha ]], "dd-mm-yyyy")</f>
        <v>NIVEL 974 M4 6N L33 AM 2457 17-06-2026</v>
      </c>
      <c r="G2454" s="723" t="s">
        <v>14</v>
      </c>
      <c r="H2454" s="5">
        <v>46190</v>
      </c>
      <c r="I2454" s="723">
        <v>3.2</v>
      </c>
      <c r="J2454" s="8">
        <v>1.2999999999999999E-2</v>
      </c>
      <c r="K2454" s="8">
        <f>+IF(Dumpadas[[#This Row],[ley]]&gt;0.03,0.03,Dumpadas[[#This Row],[ley]])</f>
        <v>1.2999999999999999E-2</v>
      </c>
      <c r="L2454" s="427"/>
      <c r="M2454" s="386">
        <v>29308</v>
      </c>
      <c r="N2454" s="386"/>
      <c r="O2454" s="7">
        <v>1.4500000000000001E-2</v>
      </c>
      <c r="P2454" s="10" t="str" cm="1">
        <f t="array" ref="P2454">INDEX(Rangos!$E$3:$E$16,MATCH(1,(Dumpadas[[#This Row],[ley]]&gt;=Rangos!$B$3:$B$16)*(Dumpadas[[#This Row],[ley]]&lt;=Rangos!$C$3:$C$16),0))</f>
        <v>D</v>
      </c>
      <c r="R2454" s="769"/>
      <c r="S2454" s="769" t="s">
        <v>3572</v>
      </c>
      <c r="T2454" s="369">
        <v>1</v>
      </c>
      <c r="U2454" s="369">
        <v>3.2</v>
      </c>
      <c r="V2454" s="10">
        <v>1.6299999999999999E-2</v>
      </c>
      <c r="Y2454" s="769"/>
      <c r="Z2454" s="769" t="s">
        <v>3572</v>
      </c>
      <c r="AA2454" s="369">
        <v>1</v>
      </c>
      <c r="AB2454" s="369">
        <v>3.2</v>
      </c>
      <c r="AC2454" s="10">
        <v>1.6299999999999999E-2</v>
      </c>
      <c r="AD2454" s="10">
        <v>1.6299999999999999E-2</v>
      </c>
    </row>
    <row r="2455" spans="2:30">
      <c r="B2455" s="535"/>
      <c r="C2455" s="535" t="s">
        <v>3814</v>
      </c>
      <c r="D2455" s="535" t="s">
        <v>3792</v>
      </c>
      <c r="E2455" s="535">
        <v>2458</v>
      </c>
      <c r="F2455" s="537" t="str">
        <f>Dumpadas[[#This Row],[punto]] &amp; " "&amp;Dumpadas[[#This Row],[jornada]]&amp;" " &amp; Dumpadas[[#This Row],[N°Acop]] &amp; " " &amp; TEXT(Dumpadas[[#This Row],[fecha ]], "dd-mm-yyyy")</f>
        <v>NIVEL 974 M4 7S L30 AM 2458 17-06-2026</v>
      </c>
      <c r="G2455" s="535" t="s">
        <v>14</v>
      </c>
      <c r="H2455" s="538">
        <v>46190</v>
      </c>
      <c r="I2455" s="535">
        <v>3.2</v>
      </c>
      <c r="J2455" s="539">
        <v>1.7000000000000001E-2</v>
      </c>
      <c r="K2455" s="539">
        <f>+IF(Dumpadas[[#This Row],[ley]]&gt;0.03,0.03,Dumpadas[[#This Row],[ley]])</f>
        <v>1.7000000000000001E-2</v>
      </c>
      <c r="L2455" s="539"/>
      <c r="M2455" s="535">
        <v>29308</v>
      </c>
      <c r="N2455" s="535"/>
      <c r="O2455" s="539">
        <v>1.55E-2</v>
      </c>
      <c r="P2455" s="540" t="str" cm="1">
        <f t="array" ref="P2455">INDEX(Rangos!$E$3:$E$16,MATCH(1,(Dumpadas[[#This Row],[ley]]&gt;=Rangos!$B$3:$B$16)*(Dumpadas[[#This Row],[ley]]&lt;=Rangos!$C$3:$C$16),0))</f>
        <v>F</v>
      </c>
      <c r="R2455" s="769"/>
      <c r="S2455" s="769" t="s">
        <v>3573</v>
      </c>
      <c r="T2455" s="369">
        <v>1</v>
      </c>
      <c r="U2455" s="369">
        <v>3.2</v>
      </c>
      <c r="V2455" s="10">
        <v>1.5699999999999999E-2</v>
      </c>
      <c r="Y2455" s="769"/>
      <c r="Z2455" s="769" t="s">
        <v>3573</v>
      </c>
      <c r="AA2455" s="369">
        <v>1</v>
      </c>
      <c r="AB2455" s="369">
        <v>3.2</v>
      </c>
      <c r="AC2455" s="10">
        <v>1.5699999999999999E-2</v>
      </c>
      <c r="AD2455" s="10">
        <v>1.5699999999999999E-2</v>
      </c>
    </row>
    <row r="2456" spans="2:30">
      <c r="B2456" s="535"/>
      <c r="C2456" s="535" t="s">
        <v>3814</v>
      </c>
      <c r="D2456" s="535" t="s">
        <v>3792</v>
      </c>
      <c r="E2456" s="535">
        <v>2459</v>
      </c>
      <c r="F2456" s="537" t="str">
        <f>Dumpadas[[#This Row],[punto]] &amp; " "&amp;Dumpadas[[#This Row],[jornada]]&amp;" " &amp; Dumpadas[[#This Row],[N°Acop]] &amp; " " &amp; TEXT(Dumpadas[[#This Row],[fecha ]], "dd-mm-yyyy")</f>
        <v>NIVEL 974 M4 7S L30 AM 2459 17-06-2026</v>
      </c>
      <c r="G2456" s="535" t="s">
        <v>14</v>
      </c>
      <c r="H2456" s="538">
        <v>46190</v>
      </c>
      <c r="I2456" s="535">
        <v>3.2</v>
      </c>
      <c r="J2456" s="539">
        <v>1.43E-2</v>
      </c>
      <c r="K2456" s="539">
        <f>+IF(Dumpadas[[#This Row],[ley]]&gt;0.03,0.03,Dumpadas[[#This Row],[ley]])</f>
        <v>1.43E-2</v>
      </c>
      <c r="L2456" s="539"/>
      <c r="M2456" s="535">
        <v>29308</v>
      </c>
      <c r="N2456" s="535"/>
      <c r="O2456" s="539">
        <v>1.55E-2</v>
      </c>
      <c r="P2456" s="540" t="str" cm="1">
        <f t="array" ref="P2456">INDEX(Rangos!$E$3:$E$16,MATCH(1,(Dumpadas[[#This Row],[ley]]&gt;=Rangos!$B$3:$B$16)*(Dumpadas[[#This Row],[ley]]&lt;=Rangos!$C$3:$C$16),0))</f>
        <v>E</v>
      </c>
      <c r="R2456" s="769"/>
      <c r="S2456" s="769" t="s">
        <v>3574</v>
      </c>
      <c r="T2456" s="369">
        <v>1</v>
      </c>
      <c r="U2456" s="369">
        <v>3.2</v>
      </c>
      <c r="V2456" s="10">
        <v>1.2500000000000001E-2</v>
      </c>
      <c r="Y2456" s="769"/>
      <c r="Z2456" s="769" t="s">
        <v>3574</v>
      </c>
      <c r="AA2456" s="369">
        <v>1</v>
      </c>
      <c r="AB2456" s="369">
        <v>3.2</v>
      </c>
      <c r="AC2456" s="10">
        <v>1.2500000000000001E-2</v>
      </c>
      <c r="AD2456" s="10">
        <v>1.2500000000000001E-2</v>
      </c>
    </row>
    <row r="2457" spans="2:30">
      <c r="B2457" s="535"/>
      <c r="C2457" s="535" t="s">
        <v>3814</v>
      </c>
      <c r="D2457" s="535" t="s">
        <v>3792</v>
      </c>
      <c r="E2457" s="535">
        <v>2460</v>
      </c>
      <c r="F2457" s="537" t="str">
        <f>Dumpadas[[#This Row],[punto]] &amp; " "&amp;Dumpadas[[#This Row],[jornada]]&amp;" " &amp; Dumpadas[[#This Row],[N°Acop]] &amp; " " &amp; TEXT(Dumpadas[[#This Row],[fecha ]], "dd-mm-yyyy")</f>
        <v>NIVEL 974 M4 7S L30 AM 2460 17-06-2026</v>
      </c>
      <c r="G2457" s="535" t="s">
        <v>14</v>
      </c>
      <c r="H2457" s="538">
        <v>46190</v>
      </c>
      <c r="I2457" s="535">
        <v>3.2</v>
      </c>
      <c r="J2457" s="539">
        <v>1.83E-2</v>
      </c>
      <c r="K2457" s="539">
        <f>+IF(Dumpadas[[#This Row],[ley]]&gt;0.03,0.03,Dumpadas[[#This Row],[ley]])</f>
        <v>1.83E-2</v>
      </c>
      <c r="L2457" s="539"/>
      <c r="M2457" s="535">
        <v>29309</v>
      </c>
      <c r="N2457" s="535"/>
      <c r="O2457" s="539">
        <v>1.55E-2</v>
      </c>
      <c r="P2457" s="540" t="str" cm="1">
        <f t="array" ref="P2457">INDEX(Rangos!$E$3:$E$16,MATCH(1,(Dumpadas[[#This Row],[ley]]&gt;=Rangos!$B$3:$B$16)*(Dumpadas[[#This Row],[ley]]&lt;=Rangos!$C$3:$C$16),0))</f>
        <v>G</v>
      </c>
      <c r="R2457" s="769"/>
      <c r="S2457" s="769" t="s">
        <v>3575</v>
      </c>
      <c r="T2457" s="369">
        <v>1</v>
      </c>
      <c r="U2457" s="369">
        <v>3.2</v>
      </c>
      <c r="V2457" s="10">
        <v>1.23E-2</v>
      </c>
      <c r="Y2457" s="769"/>
      <c r="Z2457" s="769" t="s">
        <v>3575</v>
      </c>
      <c r="AA2457" s="369">
        <v>1</v>
      </c>
      <c r="AB2457" s="369">
        <v>3.2</v>
      </c>
      <c r="AC2457" s="10">
        <v>1.23E-2</v>
      </c>
      <c r="AD2457" s="10">
        <v>1.23E-2</v>
      </c>
    </row>
    <row r="2458" spans="2:30">
      <c r="B2458" s="535"/>
      <c r="C2458" s="535" t="s">
        <v>3814</v>
      </c>
      <c r="D2458" s="535" t="s">
        <v>3792</v>
      </c>
      <c r="E2458" s="535">
        <v>2461</v>
      </c>
      <c r="F2458" s="537" t="str">
        <f>Dumpadas[[#This Row],[punto]] &amp; " "&amp;Dumpadas[[#This Row],[jornada]]&amp;" " &amp; Dumpadas[[#This Row],[N°Acop]] &amp; " " &amp; TEXT(Dumpadas[[#This Row],[fecha ]], "dd-mm-yyyy")</f>
        <v>NIVEL 974 M4 7S L30 AM 2461 17-06-2026</v>
      </c>
      <c r="G2458" s="535" t="s">
        <v>14</v>
      </c>
      <c r="H2458" s="538">
        <v>46190</v>
      </c>
      <c r="I2458" s="535">
        <v>3.2</v>
      </c>
      <c r="J2458" s="539">
        <v>1.7299999999999999E-2</v>
      </c>
      <c r="K2458" s="539">
        <f>+IF(Dumpadas[[#This Row],[ley]]&gt;0.03,0.03,Dumpadas[[#This Row],[ley]])</f>
        <v>1.7299999999999999E-2</v>
      </c>
      <c r="L2458" s="539"/>
      <c r="M2458" s="535">
        <v>29309</v>
      </c>
      <c r="N2458" s="535"/>
      <c r="O2458" s="539">
        <v>1.55E-2</v>
      </c>
      <c r="P2458" s="540" t="str" cm="1">
        <f t="array" ref="P2458">INDEX(Rangos!$E$3:$E$16,MATCH(1,(Dumpadas[[#This Row],[ley]]&gt;=Rangos!$B$3:$B$16)*(Dumpadas[[#This Row],[ley]]&lt;=Rangos!$C$3:$C$16),0))</f>
        <v>F</v>
      </c>
      <c r="R2458" s="769"/>
      <c r="S2458" s="769" t="s">
        <v>3576</v>
      </c>
      <c r="T2458" s="369">
        <v>1</v>
      </c>
      <c r="U2458" s="369">
        <v>3.2</v>
      </c>
      <c r="V2458" s="10">
        <v>8.9999999999999993E-3</v>
      </c>
      <c r="Y2458" s="769"/>
      <c r="Z2458" s="769" t="s">
        <v>3576</v>
      </c>
      <c r="AA2458" s="369">
        <v>1</v>
      </c>
      <c r="AB2458" s="369">
        <v>3.2</v>
      </c>
      <c r="AC2458" s="10">
        <v>8.9999999999999993E-3</v>
      </c>
      <c r="AD2458" s="10">
        <v>8.9999999999999993E-3</v>
      </c>
    </row>
    <row r="2459" spans="2:30">
      <c r="B2459" s="535"/>
      <c r="C2459" s="535" t="s">
        <v>3814</v>
      </c>
      <c r="D2459" s="535" t="s">
        <v>3792</v>
      </c>
      <c r="E2459" s="535">
        <v>2462</v>
      </c>
      <c r="F2459" s="537" t="str">
        <f>Dumpadas[[#This Row],[punto]] &amp; " "&amp;Dumpadas[[#This Row],[jornada]]&amp;" " &amp; Dumpadas[[#This Row],[N°Acop]] &amp; " " &amp; TEXT(Dumpadas[[#This Row],[fecha ]], "dd-mm-yyyy")</f>
        <v>NIVEL 974 M4 7S L30 AM 2462 17-06-2026</v>
      </c>
      <c r="G2459" s="535" t="s">
        <v>14</v>
      </c>
      <c r="H2459" s="538">
        <v>46190</v>
      </c>
      <c r="I2459" s="535">
        <v>3.2</v>
      </c>
      <c r="J2459" s="539">
        <v>1.6400000000000001E-2</v>
      </c>
      <c r="K2459" s="539">
        <f>+IF(Dumpadas[[#This Row],[ley]]&gt;0.03,0.03,Dumpadas[[#This Row],[ley]])</f>
        <v>1.6400000000000001E-2</v>
      </c>
      <c r="L2459" s="539"/>
      <c r="M2459" s="535">
        <v>29309</v>
      </c>
      <c r="N2459" s="535"/>
      <c r="O2459" s="539">
        <v>1.55E-2</v>
      </c>
      <c r="P2459" s="540" t="str" cm="1">
        <f t="array" ref="P2459">INDEX(Rangos!$E$3:$E$16,MATCH(1,(Dumpadas[[#This Row],[ley]]&gt;=Rangos!$B$3:$B$16)*(Dumpadas[[#This Row],[ley]]&lt;=Rangos!$C$3:$C$16),0))</f>
        <v>F</v>
      </c>
      <c r="R2459" s="769"/>
      <c r="S2459" s="769" t="s">
        <v>3577</v>
      </c>
      <c r="T2459" s="369">
        <v>1</v>
      </c>
      <c r="U2459" s="369">
        <v>3.2</v>
      </c>
      <c r="V2459" s="10">
        <v>9.9000000000000008E-3</v>
      </c>
      <c r="Y2459" s="769"/>
      <c r="Z2459" s="769" t="s">
        <v>3577</v>
      </c>
      <c r="AA2459" s="369">
        <v>1</v>
      </c>
      <c r="AB2459" s="369">
        <v>3.2</v>
      </c>
      <c r="AC2459" s="10">
        <v>9.9000000000000008E-3</v>
      </c>
      <c r="AD2459" s="10">
        <v>9.9000000000000008E-3</v>
      </c>
    </row>
    <row r="2460" spans="2:30">
      <c r="B2460" s="535"/>
      <c r="C2460" s="535" t="s">
        <v>3814</v>
      </c>
      <c r="D2460" s="535" t="s">
        <v>3792</v>
      </c>
      <c r="E2460" s="535">
        <v>2463</v>
      </c>
      <c r="F2460" s="537" t="str">
        <f>Dumpadas[[#This Row],[punto]] &amp; " "&amp;Dumpadas[[#This Row],[jornada]]&amp;" " &amp; Dumpadas[[#This Row],[N°Acop]] &amp; " " &amp; TEXT(Dumpadas[[#This Row],[fecha ]], "dd-mm-yyyy")</f>
        <v>NIVEL 974 M4 7S L30 AM 2463 17-06-2026</v>
      </c>
      <c r="G2460" s="535" t="s">
        <v>14</v>
      </c>
      <c r="H2460" s="538">
        <v>46190</v>
      </c>
      <c r="I2460" s="535">
        <v>3.2</v>
      </c>
      <c r="J2460" s="539">
        <v>1.9099999999999999E-2</v>
      </c>
      <c r="K2460" s="539">
        <f>+IF(Dumpadas[[#This Row],[ley]]&gt;0.03,0.03,Dumpadas[[#This Row],[ley]])</f>
        <v>1.9099999999999999E-2</v>
      </c>
      <c r="L2460" s="539"/>
      <c r="M2460" s="535">
        <v>29309</v>
      </c>
      <c r="N2460" s="535"/>
      <c r="O2460" s="539">
        <v>1.55E-2</v>
      </c>
      <c r="P2460" s="540" t="str" cm="1">
        <f t="array" ref="P2460">INDEX(Rangos!$E$3:$E$16,MATCH(1,(Dumpadas[[#This Row],[ley]]&gt;=Rangos!$B$3:$B$16)*(Dumpadas[[#This Row],[ley]]&lt;=Rangos!$C$3:$C$16),0))</f>
        <v>H</v>
      </c>
      <c r="R2460" s="769"/>
      <c r="S2460" s="769" t="s">
        <v>3578</v>
      </c>
      <c r="T2460" s="369">
        <v>1</v>
      </c>
      <c r="U2460" s="369">
        <v>3.2</v>
      </c>
      <c r="V2460" s="10">
        <v>1.5100000000000001E-2</v>
      </c>
      <c r="Y2460" s="769"/>
      <c r="Z2460" s="769" t="s">
        <v>3578</v>
      </c>
      <c r="AA2460" s="369">
        <v>1</v>
      </c>
      <c r="AB2460" s="369">
        <v>3.2</v>
      </c>
      <c r="AC2460" s="10">
        <v>1.5100000000000001E-2</v>
      </c>
      <c r="AD2460" s="10">
        <v>1.5100000000000001E-2</v>
      </c>
    </row>
    <row r="2461" spans="2:30">
      <c r="B2461" s="535"/>
      <c r="C2461" s="535" t="s">
        <v>3814</v>
      </c>
      <c r="D2461" s="535" t="s">
        <v>3792</v>
      </c>
      <c r="E2461" s="535">
        <v>2464</v>
      </c>
      <c r="F2461" s="537" t="str">
        <f>Dumpadas[[#This Row],[punto]] &amp; " "&amp;Dumpadas[[#This Row],[jornada]]&amp;" " &amp; Dumpadas[[#This Row],[N°Acop]] &amp; " " &amp; TEXT(Dumpadas[[#This Row],[fecha ]], "dd-mm-yyyy")</f>
        <v>NIVEL 974 M4 7S L30 AM 2464 17-06-2026</v>
      </c>
      <c r="G2461" s="535" t="s">
        <v>14</v>
      </c>
      <c r="H2461" s="538">
        <v>46190</v>
      </c>
      <c r="I2461" s="535">
        <v>3.2</v>
      </c>
      <c r="J2461" s="539">
        <v>1.6E-2</v>
      </c>
      <c r="K2461" s="539">
        <f>+IF(Dumpadas[[#This Row],[ley]]&gt;0.03,0.03,Dumpadas[[#This Row],[ley]])</f>
        <v>1.6E-2</v>
      </c>
      <c r="L2461" s="539"/>
      <c r="M2461" s="535">
        <v>29309</v>
      </c>
      <c r="N2461" s="535"/>
      <c r="O2461" s="539">
        <v>1.55E-2</v>
      </c>
      <c r="P2461" s="540" t="str" cm="1">
        <f t="array" ref="P2461">INDEX(Rangos!$E$3:$E$16,MATCH(1,(Dumpadas[[#This Row],[ley]]&gt;=Rangos!$B$3:$B$16)*(Dumpadas[[#This Row],[ley]]&lt;=Rangos!$C$3:$C$16),0))</f>
        <v>F</v>
      </c>
      <c r="R2461" s="769"/>
      <c r="S2461" s="769" t="s">
        <v>3579</v>
      </c>
      <c r="T2461" s="369">
        <v>1</v>
      </c>
      <c r="U2461" s="369">
        <v>3.2</v>
      </c>
      <c r="V2461" s="10">
        <v>1.18E-2</v>
      </c>
      <c r="Y2461" s="769"/>
      <c r="Z2461" s="769" t="s">
        <v>3579</v>
      </c>
      <c r="AA2461" s="369">
        <v>1</v>
      </c>
      <c r="AB2461" s="369">
        <v>3.2</v>
      </c>
      <c r="AC2461" s="10">
        <v>1.18E-2</v>
      </c>
      <c r="AD2461" s="10">
        <v>1.18E-2</v>
      </c>
    </row>
    <row r="2462" spans="2:30">
      <c r="B2462" s="723"/>
      <c r="C2462" s="773" t="s">
        <v>3803</v>
      </c>
      <c r="D2462" s="773" t="s">
        <v>3792</v>
      </c>
      <c r="E2462" s="386">
        <v>2465</v>
      </c>
      <c r="F2462" s="410" t="str">
        <f>Dumpadas[[#This Row],[punto]] &amp; " "&amp;Dumpadas[[#This Row],[jornada]]&amp;" " &amp; Dumpadas[[#This Row],[N°Acop]] &amp; " " &amp; TEXT(Dumpadas[[#This Row],[fecha ]], "dd-mm-yyyy")</f>
        <v>NIVEL 974 M4 7S L31 AM 2465 17-06-2026</v>
      </c>
      <c r="G2462" s="723" t="s">
        <v>14</v>
      </c>
      <c r="H2462" s="5">
        <v>46190</v>
      </c>
      <c r="I2462" s="723">
        <v>3.2</v>
      </c>
      <c r="J2462" s="8">
        <v>1.7500000000000002E-2</v>
      </c>
      <c r="K2462" s="8">
        <f>+IF(Dumpadas[[#This Row],[ley]]&gt;0.03,0.03,Dumpadas[[#This Row],[ley]])</f>
        <v>1.7500000000000002E-2</v>
      </c>
      <c r="L2462" s="427"/>
      <c r="M2462" s="386">
        <v>29310</v>
      </c>
      <c r="N2462" s="386"/>
      <c r="O2462" s="7">
        <v>1.6E-2</v>
      </c>
      <c r="P2462" s="10" t="str" cm="1">
        <f t="array" ref="P2462">INDEX(Rangos!$E$3:$E$16,MATCH(1,(Dumpadas[[#This Row],[ley]]&gt;=Rangos!$B$3:$B$16)*(Dumpadas[[#This Row],[ley]]&lt;=Rangos!$C$3:$C$16),0))</f>
        <v>G</v>
      </c>
      <c r="R2462" s="769"/>
      <c r="S2462" s="769" t="s">
        <v>3580</v>
      </c>
      <c r="T2462" s="369">
        <v>1</v>
      </c>
      <c r="U2462" s="369">
        <v>3.2</v>
      </c>
      <c r="V2462" s="10">
        <v>1.0800000000000001E-2</v>
      </c>
      <c r="Y2462" s="769"/>
      <c r="Z2462" s="769" t="s">
        <v>3580</v>
      </c>
      <c r="AA2462" s="369">
        <v>1</v>
      </c>
      <c r="AB2462" s="369">
        <v>3.2</v>
      </c>
      <c r="AC2462" s="10">
        <v>1.0800000000000001E-2</v>
      </c>
      <c r="AD2462" s="10">
        <v>1.0800000000000001E-2</v>
      </c>
    </row>
    <row r="2463" spans="2:30">
      <c r="B2463" s="723"/>
      <c r="C2463" s="773" t="s">
        <v>3803</v>
      </c>
      <c r="D2463" s="773" t="s">
        <v>3792</v>
      </c>
      <c r="E2463" s="386">
        <v>2466</v>
      </c>
      <c r="F2463" s="410" t="str">
        <f>Dumpadas[[#This Row],[punto]] &amp; " "&amp;Dumpadas[[#This Row],[jornada]]&amp;" " &amp; Dumpadas[[#This Row],[N°Acop]] &amp; " " &amp; TEXT(Dumpadas[[#This Row],[fecha ]], "dd-mm-yyyy")</f>
        <v>NIVEL 974 M4 7S L31 AM 2466 17-06-2026</v>
      </c>
      <c r="G2463" s="723" t="s">
        <v>14</v>
      </c>
      <c r="H2463" s="5">
        <v>46190</v>
      </c>
      <c r="I2463" s="723">
        <v>3.2</v>
      </c>
      <c r="J2463" s="8">
        <v>2.01E-2</v>
      </c>
      <c r="K2463" s="8">
        <f>+IF(Dumpadas[[#This Row],[ley]]&gt;0.03,0.03,Dumpadas[[#This Row],[ley]])</f>
        <v>2.01E-2</v>
      </c>
      <c r="L2463" s="427"/>
      <c r="M2463" s="386">
        <v>29310</v>
      </c>
      <c r="N2463" s="386"/>
      <c r="O2463" s="7">
        <v>1.6E-2</v>
      </c>
      <c r="P2463" s="10" t="str" cm="1">
        <f t="array" ref="P2463">INDEX(Rangos!$E$3:$E$16,MATCH(1,(Dumpadas[[#This Row],[ley]]&gt;=Rangos!$B$3:$B$16)*(Dumpadas[[#This Row],[ley]]&lt;=Rangos!$C$3:$C$16),0))</f>
        <v>H</v>
      </c>
      <c r="R2463" s="769"/>
      <c r="S2463" s="769" t="s">
        <v>3581</v>
      </c>
      <c r="T2463" s="369">
        <v>1</v>
      </c>
      <c r="U2463" s="369">
        <v>3.2</v>
      </c>
      <c r="V2463" s="10">
        <v>1.2E-2</v>
      </c>
      <c r="Y2463" s="769"/>
      <c r="Z2463" s="769" t="s">
        <v>3581</v>
      </c>
      <c r="AA2463" s="369">
        <v>1</v>
      </c>
      <c r="AB2463" s="369">
        <v>3.2</v>
      </c>
      <c r="AC2463" s="10">
        <v>1.2E-2</v>
      </c>
      <c r="AD2463" s="10">
        <v>1.2E-2</v>
      </c>
    </row>
    <row r="2464" spans="2:30">
      <c r="B2464" s="723"/>
      <c r="C2464" s="773" t="s">
        <v>3803</v>
      </c>
      <c r="D2464" s="773" t="s">
        <v>3792</v>
      </c>
      <c r="E2464" s="386">
        <v>2467</v>
      </c>
      <c r="F2464" s="410" t="str">
        <f>Dumpadas[[#This Row],[punto]] &amp; " "&amp;Dumpadas[[#This Row],[jornada]]&amp;" " &amp; Dumpadas[[#This Row],[N°Acop]] &amp; " " &amp; TEXT(Dumpadas[[#This Row],[fecha ]], "dd-mm-yyyy")</f>
        <v>NIVEL 974 M4 7S L31 AM 2467 17-06-2026</v>
      </c>
      <c r="G2464" s="723" t="s">
        <v>14</v>
      </c>
      <c r="H2464" s="5">
        <v>46190</v>
      </c>
      <c r="I2464" s="723">
        <v>3.2</v>
      </c>
      <c r="J2464" s="8">
        <v>1.7100000000000001E-2</v>
      </c>
      <c r="K2464" s="8">
        <f>+IF(Dumpadas[[#This Row],[ley]]&gt;0.03,0.03,Dumpadas[[#This Row],[ley]])</f>
        <v>1.7100000000000001E-2</v>
      </c>
      <c r="L2464" s="427"/>
      <c r="M2464" s="386">
        <v>29310</v>
      </c>
      <c r="N2464" s="386"/>
      <c r="O2464" s="7">
        <v>1.6E-2</v>
      </c>
      <c r="P2464" s="10" t="str" cm="1">
        <f t="array" ref="P2464">INDEX(Rangos!$E$3:$E$16,MATCH(1,(Dumpadas[[#This Row],[ley]]&gt;=Rangos!$B$3:$B$16)*(Dumpadas[[#This Row],[ley]]&lt;=Rangos!$C$3:$C$16),0))</f>
        <v>F</v>
      </c>
      <c r="R2464" s="769"/>
      <c r="S2464" s="769" t="s">
        <v>3582</v>
      </c>
      <c r="T2464" s="369">
        <v>1</v>
      </c>
      <c r="U2464" s="369">
        <v>3.2</v>
      </c>
      <c r="V2464" s="10">
        <v>1.5699999999999999E-2</v>
      </c>
      <c r="Y2464" s="769"/>
      <c r="Z2464" s="769" t="s">
        <v>3582</v>
      </c>
      <c r="AA2464" s="369">
        <v>1</v>
      </c>
      <c r="AB2464" s="369">
        <v>3.2</v>
      </c>
      <c r="AC2464" s="10">
        <v>1.5699999999999999E-2</v>
      </c>
      <c r="AD2464" s="10">
        <v>1.5699999999999999E-2</v>
      </c>
    </row>
    <row r="2465" spans="2:30">
      <c r="B2465" s="535"/>
      <c r="C2465" s="535" t="s">
        <v>3814</v>
      </c>
      <c r="D2465" s="535" t="s">
        <v>3792</v>
      </c>
      <c r="E2465" s="535">
        <v>2468</v>
      </c>
      <c r="F2465" s="537" t="str">
        <f>Dumpadas[[#This Row],[punto]] &amp; " "&amp;Dumpadas[[#This Row],[jornada]]&amp;" " &amp; Dumpadas[[#This Row],[N°Acop]] &amp; " " &amp; TEXT(Dumpadas[[#This Row],[fecha ]], "dd-mm-yyyy")</f>
        <v>NIVEL 974 M4 7S L30 PM 2468 16-06-2026</v>
      </c>
      <c r="G2465" s="535" t="s">
        <v>16</v>
      </c>
      <c r="H2465" s="538">
        <v>46189</v>
      </c>
      <c r="I2465" s="535">
        <v>3.2</v>
      </c>
      <c r="J2465" s="539">
        <v>1.43E-2</v>
      </c>
      <c r="K2465" s="539">
        <f>+IF(Dumpadas[[#This Row],[ley]]&gt;0.03,0.03,Dumpadas[[#This Row],[ley]])</f>
        <v>1.43E-2</v>
      </c>
      <c r="L2465" s="539"/>
      <c r="M2465" s="386">
        <v>29310</v>
      </c>
      <c r="N2465" s="535"/>
      <c r="O2465" s="539">
        <v>1.55E-2</v>
      </c>
      <c r="P2465" s="540" t="str" cm="1">
        <f t="array" ref="P2465">INDEX(Rangos!$E$3:$E$16,MATCH(1,(Dumpadas[[#This Row],[ley]]&gt;=Rangos!$B$3:$B$16)*(Dumpadas[[#This Row],[ley]]&lt;=Rangos!$C$3:$C$16),0))</f>
        <v>E</v>
      </c>
      <c r="R2465" s="769"/>
      <c r="S2465" s="769" t="s">
        <v>3583</v>
      </c>
      <c r="T2465" s="369">
        <v>1</v>
      </c>
      <c r="U2465" s="369">
        <v>3.2</v>
      </c>
      <c r="V2465" s="10">
        <v>1.1599999999999999E-2</v>
      </c>
      <c r="Y2465" s="769"/>
      <c r="Z2465" s="769" t="s">
        <v>3583</v>
      </c>
      <c r="AA2465" s="369">
        <v>1</v>
      </c>
      <c r="AB2465" s="369">
        <v>3.2</v>
      </c>
      <c r="AC2465" s="10">
        <v>1.1599999999999999E-2</v>
      </c>
      <c r="AD2465" s="10">
        <v>1.1599999999999999E-2</v>
      </c>
    </row>
    <row r="2466" spans="2:30">
      <c r="B2466" s="535"/>
      <c r="C2466" s="535" t="s">
        <v>3814</v>
      </c>
      <c r="D2466" s="535" t="s">
        <v>3792</v>
      </c>
      <c r="E2466" s="535">
        <v>2469</v>
      </c>
      <c r="F2466" s="537" t="str">
        <f>Dumpadas[[#This Row],[punto]] &amp; " "&amp;Dumpadas[[#This Row],[jornada]]&amp;" " &amp; Dumpadas[[#This Row],[N°Acop]] &amp; " " &amp; TEXT(Dumpadas[[#This Row],[fecha ]], "dd-mm-yyyy")</f>
        <v>NIVEL 974 M4 7S L30 PM 2469 16-06-2026</v>
      </c>
      <c r="G2466" s="535" t="s">
        <v>16</v>
      </c>
      <c r="H2466" s="538">
        <v>46189</v>
      </c>
      <c r="I2466" s="535">
        <v>3.2</v>
      </c>
      <c r="J2466" s="539">
        <v>1.95E-2</v>
      </c>
      <c r="K2466" s="539">
        <f>+IF(Dumpadas[[#This Row],[ley]]&gt;0.03,0.03,Dumpadas[[#This Row],[ley]])</f>
        <v>1.95E-2</v>
      </c>
      <c r="L2466" s="539"/>
      <c r="M2466" s="386">
        <v>29310</v>
      </c>
      <c r="N2466" s="535"/>
      <c r="O2466" s="539">
        <v>1.55E-2</v>
      </c>
      <c r="P2466" s="540" t="str" cm="1">
        <f t="array" ref="P2466">INDEX(Rangos!$E$3:$E$16,MATCH(1,(Dumpadas[[#This Row],[ley]]&gt;=Rangos!$B$3:$B$16)*(Dumpadas[[#This Row],[ley]]&lt;=Rangos!$C$3:$C$16),0))</f>
        <v>H</v>
      </c>
      <c r="R2466" s="769"/>
      <c r="S2466" s="769" t="s">
        <v>3584</v>
      </c>
      <c r="T2466" s="369">
        <v>1</v>
      </c>
      <c r="U2466" s="369">
        <v>3.2</v>
      </c>
      <c r="V2466" s="10">
        <v>1.34E-2</v>
      </c>
      <c r="Y2466" s="769"/>
      <c r="Z2466" s="769" t="s">
        <v>3584</v>
      </c>
      <c r="AA2466" s="369">
        <v>1</v>
      </c>
      <c r="AB2466" s="369">
        <v>3.2</v>
      </c>
      <c r="AC2466" s="10">
        <v>1.34E-2</v>
      </c>
      <c r="AD2466" s="10">
        <v>1.34E-2</v>
      </c>
    </row>
    <row r="2467" spans="2:30">
      <c r="B2467" s="723"/>
      <c r="C2467" s="773" t="s">
        <v>3820</v>
      </c>
      <c r="D2467" s="773" t="s">
        <v>227</v>
      </c>
      <c r="E2467" s="386">
        <v>2470</v>
      </c>
      <c r="F2467" s="410" t="str">
        <f>Dumpadas[[#This Row],[punto]] &amp; " "&amp;Dumpadas[[#This Row],[jornada]]&amp;" " &amp; Dumpadas[[#This Row],[N°Acop]] &amp; " " &amp; TEXT(Dumpadas[[#This Row],[fecha ]], "dd-mm-yyyy")</f>
        <v>NIVEL 974 M4 6S AM 2470 17-06-2026</v>
      </c>
      <c r="G2467" s="723" t="s">
        <v>14</v>
      </c>
      <c r="H2467" s="5">
        <v>46190</v>
      </c>
      <c r="I2467" s="723">
        <v>3.2</v>
      </c>
      <c r="J2467" s="8">
        <v>2.0899999999999998E-2</v>
      </c>
      <c r="K2467" s="8">
        <f>+IF(Dumpadas[[#This Row],[ley]]&gt;0.03,0.03,Dumpadas[[#This Row],[ley]])</f>
        <v>2.0899999999999998E-2</v>
      </c>
      <c r="L2467" s="427"/>
      <c r="M2467" s="386">
        <v>29310</v>
      </c>
      <c r="N2467" s="386"/>
      <c r="O2467" s="7">
        <v>1.2E-2</v>
      </c>
      <c r="P2467" s="10" t="str" cm="1">
        <f t="array" ref="P2467">INDEX(Rangos!$E$3:$E$16,MATCH(1,(Dumpadas[[#This Row],[ley]]&gt;=Rangos!$B$3:$B$16)*(Dumpadas[[#This Row],[ley]]&lt;=Rangos!$C$3:$C$16),0))</f>
        <v>H</v>
      </c>
      <c r="R2467" s="769"/>
      <c r="S2467" s="769" t="s">
        <v>3585</v>
      </c>
      <c r="T2467" s="369">
        <v>1</v>
      </c>
      <c r="U2467" s="369">
        <v>3.2</v>
      </c>
      <c r="V2467" s="10">
        <v>1.9400000000000001E-2</v>
      </c>
      <c r="Y2467" s="769"/>
      <c r="Z2467" s="769" t="s">
        <v>3585</v>
      </c>
      <c r="AA2467" s="369">
        <v>1</v>
      </c>
      <c r="AB2467" s="369">
        <v>3.2</v>
      </c>
      <c r="AC2467" s="10">
        <v>1.9400000000000001E-2</v>
      </c>
      <c r="AD2467" s="10">
        <v>1.9400000000000001E-2</v>
      </c>
    </row>
    <row r="2468" spans="2:30">
      <c r="B2468" s="723"/>
      <c r="C2468" s="773" t="s">
        <v>3820</v>
      </c>
      <c r="D2468" s="773" t="s">
        <v>227</v>
      </c>
      <c r="E2468" s="386">
        <v>2471</v>
      </c>
      <c r="F2468" s="410" t="str">
        <f>Dumpadas[[#This Row],[punto]] &amp; " "&amp;Dumpadas[[#This Row],[jornada]]&amp;" " &amp; Dumpadas[[#This Row],[N°Acop]] &amp; " " &amp; TEXT(Dumpadas[[#This Row],[fecha ]], "dd-mm-yyyy")</f>
        <v>NIVEL 974 M4 6S AM 2471 17-06-2026</v>
      </c>
      <c r="G2468" s="723" t="s">
        <v>14</v>
      </c>
      <c r="H2468" s="5">
        <v>46190</v>
      </c>
      <c r="I2468" s="723">
        <v>3.2</v>
      </c>
      <c r="J2468" s="8">
        <v>1.17E-2</v>
      </c>
      <c r="K2468" s="8">
        <f>+IF(Dumpadas[[#This Row],[ley]]&gt;0.03,0.03,Dumpadas[[#This Row],[ley]])</f>
        <v>1.17E-2</v>
      </c>
      <c r="L2468" s="427"/>
      <c r="M2468" s="386">
        <v>29310</v>
      </c>
      <c r="N2468" s="386"/>
      <c r="O2468" s="7">
        <v>1.2E-2</v>
      </c>
      <c r="P2468" s="10" t="str" cm="1">
        <f t="array" ref="P2468">INDEX(Rangos!$E$3:$E$16,MATCH(1,(Dumpadas[[#This Row],[ley]]&gt;=Rangos!$B$3:$B$16)*(Dumpadas[[#This Row],[ley]]&lt;=Rangos!$C$3:$C$16),0))</f>
        <v>C</v>
      </c>
      <c r="R2468" s="769"/>
      <c r="S2468" s="769" t="s">
        <v>3586</v>
      </c>
      <c r="T2468" s="369">
        <v>1</v>
      </c>
      <c r="U2468" s="369">
        <v>3.2</v>
      </c>
      <c r="V2468" s="10">
        <v>1.8700000000000001E-2</v>
      </c>
      <c r="Y2468" s="769"/>
      <c r="Z2468" s="769" t="s">
        <v>3586</v>
      </c>
      <c r="AA2468" s="369">
        <v>1</v>
      </c>
      <c r="AB2468" s="369">
        <v>3.2</v>
      </c>
      <c r="AC2468" s="10">
        <v>1.8700000000000001E-2</v>
      </c>
      <c r="AD2468" s="10">
        <v>1.8700000000000001E-2</v>
      </c>
    </row>
    <row r="2469" spans="2:30">
      <c r="B2469" s="723"/>
      <c r="C2469" s="773" t="s">
        <v>3820</v>
      </c>
      <c r="D2469" s="773" t="s">
        <v>227</v>
      </c>
      <c r="E2469" s="386">
        <v>2472</v>
      </c>
      <c r="F2469" s="410" t="str">
        <f>Dumpadas[[#This Row],[punto]] &amp; " "&amp;Dumpadas[[#This Row],[jornada]]&amp;" " &amp; Dumpadas[[#This Row],[N°Acop]] &amp; " " &amp; TEXT(Dumpadas[[#This Row],[fecha ]], "dd-mm-yyyy")</f>
        <v>NIVEL 974 M4 6S AM 2472 17-06-2026</v>
      </c>
      <c r="G2469" s="723" t="s">
        <v>14</v>
      </c>
      <c r="H2469" s="5">
        <v>46190</v>
      </c>
      <c r="I2469" s="723">
        <v>3.2</v>
      </c>
      <c r="J2469" s="8">
        <v>1.52E-2</v>
      </c>
      <c r="K2469" s="8">
        <f>+IF(Dumpadas[[#This Row],[ley]]&gt;0.03,0.03,Dumpadas[[#This Row],[ley]])</f>
        <v>1.52E-2</v>
      </c>
      <c r="L2469" s="427"/>
      <c r="M2469" s="386">
        <v>29310</v>
      </c>
      <c r="N2469" s="386"/>
      <c r="O2469" s="7">
        <v>1.2E-2</v>
      </c>
      <c r="P2469" s="10" t="str" cm="1">
        <f t="array" ref="P2469">INDEX(Rangos!$E$3:$E$16,MATCH(1,(Dumpadas[[#This Row],[ley]]&gt;=Rangos!$B$3:$B$16)*(Dumpadas[[#This Row],[ley]]&lt;=Rangos!$C$3:$C$16),0))</f>
        <v>F</v>
      </c>
      <c r="R2469" s="769"/>
      <c r="S2469" s="769" t="s">
        <v>3587</v>
      </c>
      <c r="T2469" s="369">
        <v>1</v>
      </c>
      <c r="U2469" s="369">
        <v>3.2</v>
      </c>
      <c r="V2469" s="10">
        <v>2.63E-2</v>
      </c>
      <c r="Y2469" s="769"/>
      <c r="Z2469" s="769" t="s">
        <v>3587</v>
      </c>
      <c r="AA2469" s="369">
        <v>1</v>
      </c>
      <c r="AB2469" s="369">
        <v>3.2</v>
      </c>
      <c r="AC2469" s="10">
        <v>2.63E-2</v>
      </c>
      <c r="AD2469" s="10">
        <v>2.63E-2</v>
      </c>
    </row>
    <row r="2470" spans="2:30">
      <c r="B2470" s="535"/>
      <c r="C2470" s="535" t="s">
        <v>3817</v>
      </c>
      <c r="D2470" s="535" t="s">
        <v>3792</v>
      </c>
      <c r="E2470" s="535">
        <v>2473</v>
      </c>
      <c r="F2470" s="537" t="str">
        <f>Dumpadas[[#This Row],[punto]] &amp; " "&amp;Dumpadas[[#This Row],[jornada]]&amp;" " &amp; Dumpadas[[#This Row],[N°Acop]] &amp; " " &amp; TEXT(Dumpadas[[#This Row],[fecha ]], "dd-mm-yyyy")</f>
        <v>NIVEL 974 M4 6N L33 PM 2473 17-06-2026</v>
      </c>
      <c r="G2470" s="535" t="s">
        <v>16</v>
      </c>
      <c r="H2470" s="538">
        <v>46190</v>
      </c>
      <c r="I2470" s="535">
        <v>3.2</v>
      </c>
      <c r="J2470" s="539">
        <v>1.14E-2</v>
      </c>
      <c r="K2470" s="539">
        <f>+IF(Dumpadas[[#This Row],[ley]]&gt;0.03,0.03,Dumpadas[[#This Row],[ley]])</f>
        <v>1.14E-2</v>
      </c>
      <c r="L2470" s="539"/>
      <c r="M2470" s="535">
        <v>29314</v>
      </c>
      <c r="N2470" s="535"/>
      <c r="O2470" s="539">
        <v>1.35E-2</v>
      </c>
      <c r="P2470" s="540" t="str" cm="1">
        <f t="array" ref="P2470">INDEX(Rangos!$E$3:$E$16,MATCH(1,(Dumpadas[[#This Row],[ley]]&gt;=Rangos!$B$3:$B$16)*(Dumpadas[[#This Row],[ley]]&lt;=Rangos!$C$3:$C$16),0))</f>
        <v>C</v>
      </c>
      <c r="R2470" s="769"/>
      <c r="S2470" s="769" t="s">
        <v>3588</v>
      </c>
      <c r="T2470" s="369">
        <v>1</v>
      </c>
      <c r="U2470" s="369">
        <v>3.2</v>
      </c>
      <c r="V2470" s="10">
        <v>8.6999999999999994E-3</v>
      </c>
      <c r="Y2470" s="769"/>
      <c r="Z2470" s="769" t="s">
        <v>3588</v>
      </c>
      <c r="AA2470" s="369">
        <v>1</v>
      </c>
      <c r="AB2470" s="369">
        <v>3.2</v>
      </c>
      <c r="AC2470" s="10">
        <v>8.6999999999999994E-3</v>
      </c>
      <c r="AD2470" s="10">
        <v>8.6999999999999994E-3</v>
      </c>
    </row>
    <row r="2471" spans="2:30">
      <c r="B2471" s="535"/>
      <c r="C2471" s="535" t="s">
        <v>3817</v>
      </c>
      <c r="D2471" s="535" t="s">
        <v>3792</v>
      </c>
      <c r="E2471" s="535">
        <v>2474</v>
      </c>
      <c r="F2471" s="537" t="str">
        <f>Dumpadas[[#This Row],[punto]] &amp; " "&amp;Dumpadas[[#This Row],[jornada]]&amp;" " &amp; Dumpadas[[#This Row],[N°Acop]] &amp; " " &amp; TEXT(Dumpadas[[#This Row],[fecha ]], "dd-mm-yyyy")</f>
        <v>NIVEL 974 M4 6N L33 PM 2474 17-06-2026</v>
      </c>
      <c r="G2471" s="535" t="s">
        <v>16</v>
      </c>
      <c r="H2471" s="538">
        <v>46190</v>
      </c>
      <c r="I2471" s="535">
        <v>3.2</v>
      </c>
      <c r="J2471" s="539">
        <v>7.7000000000000002E-3</v>
      </c>
      <c r="K2471" s="539">
        <f>+IF(Dumpadas[[#This Row],[ley]]&gt;0.03,0.03,Dumpadas[[#This Row],[ley]])</f>
        <v>7.7000000000000002E-3</v>
      </c>
      <c r="L2471" s="539"/>
      <c r="M2471" s="535">
        <v>29314</v>
      </c>
      <c r="N2471" s="535"/>
      <c r="O2471" s="539">
        <v>1.35E-2</v>
      </c>
      <c r="P2471" s="540" t="str" cm="1">
        <f t="array" ref="P2471">INDEX(Rangos!$E$3:$E$16,MATCH(1,(Dumpadas[[#This Row],[ley]]&gt;=Rangos!$B$3:$B$16)*(Dumpadas[[#This Row],[ley]]&lt;=Rangos!$C$3:$C$16),0))</f>
        <v>A</v>
      </c>
      <c r="R2471" s="769"/>
      <c r="S2471" s="769" t="s">
        <v>3589</v>
      </c>
      <c r="T2471" s="369">
        <v>1</v>
      </c>
      <c r="U2471" s="369">
        <v>3.2</v>
      </c>
      <c r="V2471" s="10">
        <v>1.9599999999999999E-2</v>
      </c>
      <c r="Y2471" s="769"/>
      <c r="Z2471" s="769" t="s">
        <v>3589</v>
      </c>
      <c r="AA2471" s="369">
        <v>1</v>
      </c>
      <c r="AB2471" s="369">
        <v>3.2</v>
      </c>
      <c r="AC2471" s="10">
        <v>1.9599999999999999E-2</v>
      </c>
      <c r="AD2471" s="10">
        <v>1.9599999999999999E-2</v>
      </c>
    </row>
    <row r="2472" spans="2:30">
      <c r="B2472" s="535"/>
      <c r="C2472" s="535" t="s">
        <v>3817</v>
      </c>
      <c r="D2472" s="535" t="s">
        <v>3792</v>
      </c>
      <c r="E2472" s="535">
        <v>2475</v>
      </c>
      <c r="F2472" s="537" t="str">
        <f>Dumpadas[[#This Row],[punto]] &amp; " "&amp;Dumpadas[[#This Row],[jornada]]&amp;" " &amp; Dumpadas[[#This Row],[N°Acop]] &amp; " " &amp; TEXT(Dumpadas[[#This Row],[fecha ]], "dd-mm-yyyy")</f>
        <v>NIVEL 974 M4 6N L33 PM 2475 17-06-2026</v>
      </c>
      <c r="G2472" s="535" t="s">
        <v>16</v>
      </c>
      <c r="H2472" s="538">
        <v>46190</v>
      </c>
      <c r="I2472" s="535">
        <v>3.2</v>
      </c>
      <c r="J2472" s="539">
        <v>1.24E-2</v>
      </c>
      <c r="K2472" s="539">
        <f>+IF(Dumpadas[[#This Row],[ley]]&gt;0.03,0.03,Dumpadas[[#This Row],[ley]])</f>
        <v>1.24E-2</v>
      </c>
      <c r="L2472" s="539"/>
      <c r="M2472" s="535">
        <v>29314</v>
      </c>
      <c r="N2472" s="535"/>
      <c r="O2472" s="539">
        <v>1.35E-2</v>
      </c>
      <c r="P2472" s="540" t="str" cm="1">
        <f t="array" ref="P2472">INDEX(Rangos!$E$3:$E$16,MATCH(1,(Dumpadas[[#This Row],[ley]]&gt;=Rangos!$B$3:$B$16)*(Dumpadas[[#This Row],[ley]]&lt;=Rangos!$C$3:$C$16),0))</f>
        <v>D</v>
      </c>
      <c r="R2472" s="769"/>
      <c r="S2472" s="769" t="s">
        <v>3590</v>
      </c>
      <c r="T2472" s="369">
        <v>1</v>
      </c>
      <c r="U2472" s="369">
        <v>3.2</v>
      </c>
      <c r="V2472" s="10">
        <v>9.4000000000000004E-3</v>
      </c>
      <c r="Y2472" s="769"/>
      <c r="Z2472" s="769" t="s">
        <v>3590</v>
      </c>
      <c r="AA2472" s="369">
        <v>1</v>
      </c>
      <c r="AB2472" s="369">
        <v>3.2</v>
      </c>
      <c r="AC2472" s="10">
        <v>9.4000000000000004E-3</v>
      </c>
      <c r="AD2472" s="10">
        <v>9.4000000000000004E-3</v>
      </c>
    </row>
    <row r="2473" spans="2:30">
      <c r="B2473" s="535"/>
      <c r="C2473" s="535" t="s">
        <v>3817</v>
      </c>
      <c r="D2473" s="535" t="s">
        <v>3792</v>
      </c>
      <c r="E2473" s="535">
        <v>2476</v>
      </c>
      <c r="F2473" s="537" t="str">
        <f>Dumpadas[[#This Row],[punto]] &amp; " "&amp;Dumpadas[[#This Row],[jornada]]&amp;" " &amp; Dumpadas[[#This Row],[N°Acop]] &amp; " " &amp; TEXT(Dumpadas[[#This Row],[fecha ]], "dd-mm-yyyy")</f>
        <v>NIVEL 974 M4 6N L33 PM 2476 17-06-2026</v>
      </c>
      <c r="G2473" s="535" t="s">
        <v>16</v>
      </c>
      <c r="H2473" s="538">
        <v>46190</v>
      </c>
      <c r="I2473" s="535">
        <v>3.2</v>
      </c>
      <c r="J2473" s="539">
        <v>1.5800000000000002E-2</v>
      </c>
      <c r="K2473" s="539">
        <f>+IF(Dumpadas[[#This Row],[ley]]&gt;0.03,0.03,Dumpadas[[#This Row],[ley]])</f>
        <v>1.5800000000000002E-2</v>
      </c>
      <c r="L2473" s="539"/>
      <c r="M2473" s="535">
        <v>29314</v>
      </c>
      <c r="N2473" s="535"/>
      <c r="O2473" s="539">
        <v>1.35E-2</v>
      </c>
      <c r="P2473" s="540" t="str" cm="1">
        <f t="array" ref="P2473">INDEX(Rangos!$E$3:$E$16,MATCH(1,(Dumpadas[[#This Row],[ley]]&gt;=Rangos!$B$3:$B$16)*(Dumpadas[[#This Row],[ley]]&lt;=Rangos!$C$3:$C$16),0))</f>
        <v>F</v>
      </c>
      <c r="R2473" s="769"/>
      <c r="S2473" s="769" t="s">
        <v>3591</v>
      </c>
      <c r="T2473" s="369">
        <v>1</v>
      </c>
      <c r="U2473" s="369">
        <v>3.2</v>
      </c>
      <c r="V2473" s="10">
        <v>1.2699999999999999E-2</v>
      </c>
      <c r="Y2473" s="769"/>
      <c r="Z2473" s="769" t="s">
        <v>3591</v>
      </c>
      <c r="AA2473" s="369">
        <v>1</v>
      </c>
      <c r="AB2473" s="369">
        <v>3.2</v>
      </c>
      <c r="AC2473" s="10">
        <v>1.2699999999999999E-2</v>
      </c>
      <c r="AD2473" s="10">
        <v>1.2699999999999999E-2</v>
      </c>
    </row>
    <row r="2474" spans="2:30">
      <c r="B2474" s="535"/>
      <c r="C2474" s="535" t="s">
        <v>3817</v>
      </c>
      <c r="D2474" s="535" t="s">
        <v>3792</v>
      </c>
      <c r="E2474" s="535">
        <v>2477</v>
      </c>
      <c r="F2474" s="537" t="str">
        <f>Dumpadas[[#This Row],[punto]] &amp; " "&amp;Dumpadas[[#This Row],[jornada]]&amp;" " &amp; Dumpadas[[#This Row],[N°Acop]] &amp; " " &amp; TEXT(Dumpadas[[#This Row],[fecha ]], "dd-mm-yyyy")</f>
        <v>NIVEL 974 M4 6N L33 PM 2477 17-06-2026</v>
      </c>
      <c r="G2474" s="535" t="s">
        <v>16</v>
      </c>
      <c r="H2474" s="538">
        <v>46190</v>
      </c>
      <c r="I2474" s="535">
        <v>3.2</v>
      </c>
      <c r="J2474" s="539">
        <v>1.1299999999999999E-2</v>
      </c>
      <c r="K2474" s="539">
        <f>+IF(Dumpadas[[#This Row],[ley]]&gt;0.03,0.03,Dumpadas[[#This Row],[ley]])</f>
        <v>1.1299999999999999E-2</v>
      </c>
      <c r="L2474" s="539"/>
      <c r="M2474" s="535">
        <v>29314</v>
      </c>
      <c r="N2474" s="535"/>
      <c r="O2474" s="539">
        <v>1.35E-2</v>
      </c>
      <c r="P2474" s="540" t="str" cm="1">
        <f t="array" ref="P2474">INDEX(Rangos!$E$3:$E$16,MATCH(1,(Dumpadas[[#This Row],[ley]]&gt;=Rangos!$B$3:$B$16)*(Dumpadas[[#This Row],[ley]]&lt;=Rangos!$C$3:$C$16),0))</f>
        <v>C</v>
      </c>
      <c r="R2474" s="769"/>
      <c r="S2474" s="769" t="s">
        <v>3592</v>
      </c>
      <c r="T2474" s="369">
        <v>1</v>
      </c>
      <c r="U2474" s="369">
        <v>3.2</v>
      </c>
      <c r="V2474" s="10">
        <v>9.7000000000000003E-3</v>
      </c>
      <c r="Y2474" s="769"/>
      <c r="Z2474" s="769" t="s">
        <v>3592</v>
      </c>
      <c r="AA2474" s="369">
        <v>1</v>
      </c>
      <c r="AB2474" s="369">
        <v>3.2</v>
      </c>
      <c r="AC2474" s="10">
        <v>9.7000000000000003E-3</v>
      </c>
      <c r="AD2474" s="10">
        <v>9.7000000000000003E-3</v>
      </c>
    </row>
    <row r="2475" spans="2:30">
      <c r="B2475" s="723"/>
      <c r="C2475" s="773" t="s">
        <v>3814</v>
      </c>
      <c r="D2475" s="773" t="s">
        <v>3792</v>
      </c>
      <c r="E2475" s="386">
        <v>2478</v>
      </c>
      <c r="F2475" s="410" t="str">
        <f>Dumpadas[[#This Row],[punto]] &amp; " "&amp;Dumpadas[[#This Row],[jornada]]&amp;" " &amp; Dumpadas[[#This Row],[N°Acop]] &amp; " " &amp; TEXT(Dumpadas[[#This Row],[fecha ]], "dd-mm-yyyy")</f>
        <v>NIVEL 974 M4 7S L30 PM 2478 17-06-2026</v>
      </c>
      <c r="G2475" s="723" t="s">
        <v>16</v>
      </c>
      <c r="H2475" s="5">
        <v>46190</v>
      </c>
      <c r="I2475" s="723">
        <v>3.2</v>
      </c>
      <c r="J2475" s="8">
        <v>1.6400000000000001E-2</v>
      </c>
      <c r="K2475" s="8">
        <f>+IF(Dumpadas[[#This Row],[ley]]&gt;0.03,0.03,Dumpadas[[#This Row],[ley]])</f>
        <v>1.6400000000000001E-2</v>
      </c>
      <c r="L2475" s="427"/>
      <c r="M2475" s="386">
        <v>29314</v>
      </c>
      <c r="N2475" s="386"/>
      <c r="O2475" s="7">
        <v>1.6E-2</v>
      </c>
      <c r="P2475" s="10" t="str" cm="1">
        <f t="array" ref="P2475">INDEX(Rangos!$E$3:$E$16,MATCH(1,(Dumpadas[[#This Row],[ley]]&gt;=Rangos!$B$3:$B$16)*(Dumpadas[[#This Row],[ley]]&lt;=Rangos!$C$3:$C$16),0))</f>
        <v>F</v>
      </c>
      <c r="R2475" s="769"/>
      <c r="S2475" s="769" t="s">
        <v>3593</v>
      </c>
      <c r="T2475" s="369">
        <v>1</v>
      </c>
      <c r="U2475" s="369">
        <v>3.2</v>
      </c>
      <c r="V2475" s="10">
        <v>1.6899999999999998E-2</v>
      </c>
      <c r="Y2475" s="769"/>
      <c r="Z2475" s="769" t="s">
        <v>3593</v>
      </c>
      <c r="AA2475" s="369">
        <v>1</v>
      </c>
      <c r="AB2475" s="369">
        <v>3.2</v>
      </c>
      <c r="AC2475" s="10">
        <v>1.6899999999999998E-2</v>
      </c>
      <c r="AD2475" s="10">
        <v>1.6899999999999998E-2</v>
      </c>
    </row>
    <row r="2476" spans="2:30">
      <c r="B2476" s="723"/>
      <c r="C2476" s="773" t="s">
        <v>3814</v>
      </c>
      <c r="D2476" s="773" t="s">
        <v>3792</v>
      </c>
      <c r="E2476" s="386">
        <v>2479</v>
      </c>
      <c r="F2476" s="410" t="str">
        <f>Dumpadas[[#This Row],[punto]] &amp; " "&amp;Dumpadas[[#This Row],[jornada]]&amp;" " &amp; Dumpadas[[#This Row],[N°Acop]] &amp; " " &amp; TEXT(Dumpadas[[#This Row],[fecha ]], "dd-mm-yyyy")</f>
        <v>NIVEL 974 M4 7S L30 PM 2479 17-06-2026</v>
      </c>
      <c r="G2476" s="723" t="s">
        <v>16</v>
      </c>
      <c r="H2476" s="5">
        <v>46190</v>
      </c>
      <c r="I2476" s="723">
        <v>3.2</v>
      </c>
      <c r="J2476" s="8">
        <v>1.2200000000000001E-2</v>
      </c>
      <c r="K2476" s="8">
        <f>+IF(Dumpadas[[#This Row],[ley]]&gt;0.03,0.03,Dumpadas[[#This Row],[ley]])</f>
        <v>1.2200000000000001E-2</v>
      </c>
      <c r="L2476" s="427"/>
      <c r="M2476" s="386">
        <v>29314</v>
      </c>
      <c r="N2476" s="386"/>
      <c r="O2476" s="7">
        <v>1.6E-2</v>
      </c>
      <c r="P2476" s="10" t="str" cm="1">
        <f t="array" ref="P2476">INDEX(Rangos!$E$3:$E$16,MATCH(1,(Dumpadas[[#This Row],[ley]]&gt;=Rangos!$B$3:$B$16)*(Dumpadas[[#This Row],[ley]]&lt;=Rangos!$C$3:$C$16),0))</f>
        <v>D</v>
      </c>
      <c r="R2476" s="769"/>
      <c r="S2476" s="769" t="s">
        <v>3594</v>
      </c>
      <c r="T2476" s="369">
        <v>1</v>
      </c>
      <c r="U2476" s="369">
        <v>3.2</v>
      </c>
      <c r="V2476" s="10">
        <v>1.6E-2</v>
      </c>
      <c r="Y2476" s="769"/>
      <c r="Z2476" s="769" t="s">
        <v>3594</v>
      </c>
      <c r="AA2476" s="369">
        <v>1</v>
      </c>
      <c r="AB2476" s="369">
        <v>3.2</v>
      </c>
      <c r="AC2476" s="10">
        <v>1.6E-2</v>
      </c>
      <c r="AD2476" s="10">
        <v>1.6E-2</v>
      </c>
    </row>
    <row r="2477" spans="2:30">
      <c r="B2477" s="723"/>
      <c r="C2477" s="773" t="s">
        <v>3814</v>
      </c>
      <c r="D2477" s="773" t="s">
        <v>3792</v>
      </c>
      <c r="E2477" s="386">
        <v>2480</v>
      </c>
      <c r="F2477" s="410" t="str">
        <f>Dumpadas[[#This Row],[punto]] &amp; " "&amp;Dumpadas[[#This Row],[jornada]]&amp;" " &amp; Dumpadas[[#This Row],[N°Acop]] &amp; " " &amp; TEXT(Dumpadas[[#This Row],[fecha ]], "dd-mm-yyyy")</f>
        <v>NIVEL 974 M4 7S L30 PM 2480 17-06-2026</v>
      </c>
      <c r="G2477" s="723" t="s">
        <v>16</v>
      </c>
      <c r="H2477" s="5">
        <v>46190</v>
      </c>
      <c r="I2477" s="723">
        <v>3.2</v>
      </c>
      <c r="J2477" s="8">
        <v>1.11E-2</v>
      </c>
      <c r="K2477" s="8">
        <f>+IF(Dumpadas[[#This Row],[ley]]&gt;0.03,0.03,Dumpadas[[#This Row],[ley]])</f>
        <v>1.11E-2</v>
      </c>
      <c r="L2477" s="427"/>
      <c r="M2477" s="386">
        <v>29314</v>
      </c>
      <c r="N2477" s="386"/>
      <c r="O2477" s="7">
        <v>1.6E-2</v>
      </c>
      <c r="P2477" s="10" t="str" cm="1">
        <f t="array" ref="P2477">INDEX(Rangos!$E$3:$E$16,MATCH(1,(Dumpadas[[#This Row],[ley]]&gt;=Rangos!$B$3:$B$16)*(Dumpadas[[#This Row],[ley]]&lt;=Rangos!$C$3:$C$16),0))</f>
        <v>C</v>
      </c>
      <c r="R2477" s="769"/>
      <c r="S2477" s="769" t="s">
        <v>3595</v>
      </c>
      <c r="T2477" s="369">
        <v>1</v>
      </c>
      <c r="U2477" s="369">
        <v>3.2</v>
      </c>
      <c r="V2477" s="10">
        <v>2.4400000000000002E-2</v>
      </c>
      <c r="Y2477" s="769"/>
      <c r="Z2477" s="769" t="s">
        <v>3595</v>
      </c>
      <c r="AA2477" s="369">
        <v>1</v>
      </c>
      <c r="AB2477" s="369">
        <v>3.2</v>
      </c>
      <c r="AC2477" s="10">
        <v>2.4400000000000002E-2</v>
      </c>
      <c r="AD2477" s="10">
        <v>2.4400000000000002E-2</v>
      </c>
    </row>
    <row r="2478" spans="2:30">
      <c r="B2478" s="723"/>
      <c r="C2478" s="773" t="s">
        <v>3814</v>
      </c>
      <c r="D2478" s="773" t="s">
        <v>3792</v>
      </c>
      <c r="E2478" s="386">
        <v>2481</v>
      </c>
      <c r="F2478" s="410" t="str">
        <f>Dumpadas[[#This Row],[punto]] &amp; " "&amp;Dumpadas[[#This Row],[jornada]]&amp;" " &amp; Dumpadas[[#This Row],[N°Acop]] &amp; " " &amp; TEXT(Dumpadas[[#This Row],[fecha ]], "dd-mm-yyyy")</f>
        <v>NIVEL 974 M4 7S L30 PM 2481 17-06-2026</v>
      </c>
      <c r="G2478" s="723" t="s">
        <v>16</v>
      </c>
      <c r="H2478" s="5">
        <v>46190</v>
      </c>
      <c r="I2478" s="723">
        <v>3.2</v>
      </c>
      <c r="J2478" s="8">
        <v>1.61E-2</v>
      </c>
      <c r="K2478" s="8">
        <f>+IF(Dumpadas[[#This Row],[ley]]&gt;0.03,0.03,Dumpadas[[#This Row],[ley]])</f>
        <v>1.61E-2</v>
      </c>
      <c r="L2478" s="427"/>
      <c r="M2478" s="386">
        <v>29314</v>
      </c>
      <c r="N2478" s="386"/>
      <c r="O2478" s="7">
        <v>1.6E-2</v>
      </c>
      <c r="P2478" s="10" t="str" cm="1">
        <f t="array" ref="P2478">INDEX(Rangos!$E$3:$E$16,MATCH(1,(Dumpadas[[#This Row],[ley]]&gt;=Rangos!$B$3:$B$16)*(Dumpadas[[#This Row],[ley]]&lt;=Rangos!$C$3:$C$16),0))</f>
        <v>F</v>
      </c>
      <c r="R2478" s="769"/>
      <c r="S2478" s="769" t="s">
        <v>3596</v>
      </c>
      <c r="T2478" s="369">
        <v>1</v>
      </c>
      <c r="U2478" s="369">
        <v>3.2</v>
      </c>
      <c r="V2478" s="10">
        <v>1.26E-2</v>
      </c>
      <c r="Y2478" s="769"/>
      <c r="Z2478" s="769" t="s">
        <v>3596</v>
      </c>
      <c r="AA2478" s="369">
        <v>1</v>
      </c>
      <c r="AB2478" s="369">
        <v>3.2</v>
      </c>
      <c r="AC2478" s="10">
        <v>1.26E-2</v>
      </c>
      <c r="AD2478" s="10">
        <v>1.26E-2</v>
      </c>
    </row>
    <row r="2479" spans="2:30">
      <c r="B2479" s="723"/>
      <c r="C2479" s="773" t="s">
        <v>3814</v>
      </c>
      <c r="D2479" s="773" t="s">
        <v>3792</v>
      </c>
      <c r="E2479" s="386">
        <v>2482</v>
      </c>
      <c r="F2479" s="410" t="str">
        <f>Dumpadas[[#This Row],[punto]] &amp; " "&amp;Dumpadas[[#This Row],[jornada]]&amp;" " &amp; Dumpadas[[#This Row],[N°Acop]] &amp; " " &amp; TEXT(Dumpadas[[#This Row],[fecha ]], "dd-mm-yyyy")</f>
        <v>NIVEL 974 M4 7S L30 PM 2482 17-06-2026</v>
      </c>
      <c r="G2479" s="723" t="s">
        <v>16</v>
      </c>
      <c r="H2479" s="5">
        <v>46190</v>
      </c>
      <c r="I2479" s="723">
        <v>3.2</v>
      </c>
      <c r="J2479" s="8">
        <v>1.3299999999999999E-2</v>
      </c>
      <c r="K2479" s="8">
        <f>+IF(Dumpadas[[#This Row],[ley]]&gt;0.03,0.03,Dumpadas[[#This Row],[ley]])</f>
        <v>1.3299999999999999E-2</v>
      </c>
      <c r="L2479" s="427"/>
      <c r="M2479" s="386">
        <v>29314</v>
      </c>
      <c r="N2479" s="386"/>
      <c r="O2479" s="7">
        <v>1.6E-2</v>
      </c>
      <c r="P2479" s="10" t="str" cm="1">
        <f t="array" ref="P2479">INDEX(Rangos!$E$3:$E$16,MATCH(1,(Dumpadas[[#This Row],[ley]]&gt;=Rangos!$B$3:$B$16)*(Dumpadas[[#This Row],[ley]]&lt;=Rangos!$C$3:$C$16),0))</f>
        <v>D</v>
      </c>
      <c r="R2479" s="769"/>
      <c r="S2479" s="769" t="s">
        <v>3597</v>
      </c>
      <c r="T2479" s="369">
        <v>1</v>
      </c>
      <c r="U2479" s="369">
        <v>3.2</v>
      </c>
      <c r="V2479" s="10">
        <v>1.44E-2</v>
      </c>
      <c r="Y2479" s="769"/>
      <c r="Z2479" s="769" t="s">
        <v>3597</v>
      </c>
      <c r="AA2479" s="369">
        <v>1</v>
      </c>
      <c r="AB2479" s="369">
        <v>3.2</v>
      </c>
      <c r="AC2479" s="10">
        <v>1.44E-2</v>
      </c>
      <c r="AD2479" s="10">
        <v>1.44E-2</v>
      </c>
    </row>
    <row r="2480" spans="2:30">
      <c r="B2480" s="723"/>
      <c r="C2480" s="773" t="s">
        <v>3814</v>
      </c>
      <c r="D2480" s="773" t="s">
        <v>3792</v>
      </c>
      <c r="E2480" s="386">
        <v>2483</v>
      </c>
      <c r="F2480" s="410" t="str">
        <f>Dumpadas[[#This Row],[punto]] &amp; " "&amp;Dumpadas[[#This Row],[jornada]]&amp;" " &amp; Dumpadas[[#This Row],[N°Acop]] &amp; " " &amp; TEXT(Dumpadas[[#This Row],[fecha ]], "dd-mm-yyyy")</f>
        <v>NIVEL 974 M4 7S L30 PM 2483 17-06-2026</v>
      </c>
      <c r="G2480" s="723" t="s">
        <v>16</v>
      </c>
      <c r="H2480" s="5">
        <v>46190</v>
      </c>
      <c r="I2480" s="723">
        <v>3.2</v>
      </c>
      <c r="J2480" s="8">
        <v>1.67E-2</v>
      </c>
      <c r="K2480" s="8">
        <f>+IF(Dumpadas[[#This Row],[ley]]&gt;0.03,0.03,Dumpadas[[#This Row],[ley]])</f>
        <v>1.67E-2</v>
      </c>
      <c r="L2480" s="427"/>
      <c r="M2480" s="386">
        <v>29314</v>
      </c>
      <c r="N2480" s="386"/>
      <c r="O2480" s="7">
        <v>1.6E-2</v>
      </c>
      <c r="P2480" s="10" t="str" cm="1">
        <f t="array" ref="P2480">INDEX(Rangos!$E$3:$E$16,MATCH(1,(Dumpadas[[#This Row],[ley]]&gt;=Rangos!$B$3:$B$16)*(Dumpadas[[#This Row],[ley]]&lt;=Rangos!$C$3:$C$16),0))</f>
        <v>F</v>
      </c>
      <c r="R2480" s="769"/>
      <c r="S2480" s="769" t="s">
        <v>3598</v>
      </c>
      <c r="T2480" s="369">
        <v>1</v>
      </c>
      <c r="U2480" s="369">
        <v>3.2</v>
      </c>
      <c r="V2480" s="10">
        <v>5.8999999999999999E-3</v>
      </c>
      <c r="Y2480" s="769"/>
      <c r="Z2480" s="769" t="s">
        <v>3598</v>
      </c>
      <c r="AA2480" s="369">
        <v>1</v>
      </c>
      <c r="AB2480" s="369">
        <v>3.2</v>
      </c>
      <c r="AC2480" s="10">
        <v>5.8999999999999999E-3</v>
      </c>
      <c r="AD2480" s="10">
        <v>5.8999999999999999E-3</v>
      </c>
    </row>
    <row r="2481" spans="2:30">
      <c r="B2481" s="723"/>
      <c r="C2481" s="773" t="s">
        <v>3814</v>
      </c>
      <c r="D2481" s="773" t="s">
        <v>3792</v>
      </c>
      <c r="E2481" s="386">
        <v>2484</v>
      </c>
      <c r="F2481" s="410" t="str">
        <f>Dumpadas[[#This Row],[punto]] &amp; " "&amp;Dumpadas[[#This Row],[jornada]]&amp;" " &amp; Dumpadas[[#This Row],[N°Acop]] &amp; " " &amp; TEXT(Dumpadas[[#This Row],[fecha ]], "dd-mm-yyyy")</f>
        <v>NIVEL 974 M4 7S L30 PM 2484 17-06-2026</v>
      </c>
      <c r="G2481" s="723" t="s">
        <v>16</v>
      </c>
      <c r="H2481" s="5">
        <v>46190</v>
      </c>
      <c r="I2481" s="723">
        <v>3.2</v>
      </c>
      <c r="J2481" s="8">
        <v>1.35E-2</v>
      </c>
      <c r="K2481" s="8">
        <f>+IF(Dumpadas[[#This Row],[ley]]&gt;0.03,0.03,Dumpadas[[#This Row],[ley]])</f>
        <v>1.35E-2</v>
      </c>
      <c r="L2481" s="427"/>
      <c r="M2481" s="386">
        <v>29314</v>
      </c>
      <c r="N2481" s="386"/>
      <c r="O2481" s="7">
        <v>1.6E-2</v>
      </c>
      <c r="P2481" s="10" t="str" cm="1">
        <f t="array" ref="P2481">INDEX(Rangos!$E$3:$E$16,MATCH(1,(Dumpadas[[#This Row],[ley]]&gt;=Rangos!$B$3:$B$16)*(Dumpadas[[#This Row],[ley]]&lt;=Rangos!$C$3:$C$16),0))</f>
        <v>E</v>
      </c>
      <c r="R2481" s="769"/>
      <c r="S2481" s="769" t="s">
        <v>3688</v>
      </c>
      <c r="T2481" s="369">
        <v>1</v>
      </c>
      <c r="U2481" s="369">
        <v>3.2</v>
      </c>
      <c r="V2481" s="10">
        <v>1.11E-2</v>
      </c>
      <c r="Y2481" s="769"/>
      <c r="Z2481" s="769" t="s">
        <v>3688</v>
      </c>
      <c r="AA2481" s="369">
        <v>1</v>
      </c>
      <c r="AB2481" s="369">
        <v>3.2</v>
      </c>
      <c r="AC2481" s="10">
        <v>1.11E-2</v>
      </c>
      <c r="AD2481" s="10">
        <v>1.11E-2</v>
      </c>
    </row>
    <row r="2482" spans="2:30">
      <c r="B2482" s="535"/>
      <c r="C2482" s="535" t="s">
        <v>3817</v>
      </c>
      <c r="D2482" s="535" t="s">
        <v>3792</v>
      </c>
      <c r="E2482" s="535">
        <v>2485</v>
      </c>
      <c r="F2482" s="537" t="str">
        <f>Dumpadas[[#This Row],[punto]] &amp; " "&amp;Dumpadas[[#This Row],[jornada]]&amp;" " &amp; Dumpadas[[#This Row],[N°Acop]] &amp; " " &amp; TEXT(Dumpadas[[#This Row],[fecha ]], "dd-mm-yyyy")</f>
        <v>NIVEL 974 M4 6N L33 AM 2485 18-06-2026</v>
      </c>
      <c r="G2482" s="535" t="s">
        <v>14</v>
      </c>
      <c r="H2482" s="538">
        <v>46191</v>
      </c>
      <c r="I2482" s="535">
        <v>3.2</v>
      </c>
      <c r="J2482" s="539">
        <v>1.4200000000000001E-2</v>
      </c>
      <c r="K2482" s="539">
        <f>+IF(Dumpadas[[#This Row],[ley]]&gt;0.03,0.03,Dumpadas[[#This Row],[ley]])</f>
        <v>1.4200000000000001E-2</v>
      </c>
      <c r="L2482" s="539"/>
      <c r="M2482" s="535">
        <v>29319</v>
      </c>
      <c r="N2482" s="535"/>
      <c r="O2482" s="539">
        <v>1.4E-2</v>
      </c>
      <c r="P2482" s="540" t="str" cm="1">
        <f t="array" ref="P2482">INDEX(Rangos!$E$3:$E$16,MATCH(1,(Dumpadas[[#This Row],[ley]]&gt;=Rangos!$B$3:$B$16)*(Dumpadas[[#This Row],[ley]]&lt;=Rangos!$C$3:$C$16),0))</f>
        <v>E</v>
      </c>
      <c r="R2482" s="769"/>
      <c r="S2482" s="769" t="s">
        <v>3689</v>
      </c>
      <c r="T2482" s="369">
        <v>1</v>
      </c>
      <c r="U2482" s="369">
        <v>3.2</v>
      </c>
      <c r="V2482" s="10">
        <v>1.04E-2</v>
      </c>
      <c r="Y2482" s="769"/>
      <c r="Z2482" s="769" t="s">
        <v>3689</v>
      </c>
      <c r="AA2482" s="369">
        <v>1</v>
      </c>
      <c r="AB2482" s="369">
        <v>3.2</v>
      </c>
      <c r="AC2482" s="10">
        <v>1.04E-2</v>
      </c>
      <c r="AD2482" s="10">
        <v>1.04E-2</v>
      </c>
    </row>
    <row r="2483" spans="2:30">
      <c r="B2483" s="535"/>
      <c r="C2483" s="535" t="s">
        <v>3817</v>
      </c>
      <c r="D2483" s="535" t="s">
        <v>3792</v>
      </c>
      <c r="E2483" s="535">
        <v>2486</v>
      </c>
      <c r="F2483" s="537" t="str">
        <f>Dumpadas[[#This Row],[punto]] &amp; " "&amp;Dumpadas[[#This Row],[jornada]]&amp;" " &amp; Dumpadas[[#This Row],[N°Acop]] &amp; " " &amp; TEXT(Dumpadas[[#This Row],[fecha ]], "dd-mm-yyyy")</f>
        <v>NIVEL 974 M4 6N L33 AM 2486 18-06-2026</v>
      </c>
      <c r="G2483" s="535" t="s">
        <v>14</v>
      </c>
      <c r="H2483" s="538">
        <v>46191</v>
      </c>
      <c r="I2483" s="535">
        <v>3.2</v>
      </c>
      <c r="J2483" s="539">
        <v>1.0699999999999999E-2</v>
      </c>
      <c r="K2483" s="539">
        <f>+IF(Dumpadas[[#This Row],[ley]]&gt;0.03,0.03,Dumpadas[[#This Row],[ley]])</f>
        <v>1.0699999999999999E-2</v>
      </c>
      <c r="L2483" s="539"/>
      <c r="M2483" s="535">
        <v>29319</v>
      </c>
      <c r="N2483" s="535"/>
      <c r="O2483" s="539">
        <v>1.4E-2</v>
      </c>
      <c r="P2483" s="540" t="str" cm="1">
        <f t="array" ref="P2483">INDEX(Rangos!$E$3:$E$16,MATCH(1,(Dumpadas[[#This Row],[ley]]&gt;=Rangos!$B$3:$B$16)*(Dumpadas[[#This Row],[ley]]&lt;=Rangos!$C$3:$C$16),0))</f>
        <v>C</v>
      </c>
      <c r="R2483" s="769"/>
      <c r="S2483" s="769" t="s">
        <v>3690</v>
      </c>
      <c r="T2483" s="369">
        <v>1</v>
      </c>
      <c r="U2483" s="369">
        <v>3.2</v>
      </c>
      <c r="V2483" s="10">
        <v>1.37E-2</v>
      </c>
      <c r="Y2483" s="769"/>
      <c r="Z2483" s="769" t="s">
        <v>3690</v>
      </c>
      <c r="AA2483" s="369">
        <v>1</v>
      </c>
      <c r="AB2483" s="369">
        <v>3.2</v>
      </c>
      <c r="AC2483" s="10">
        <v>1.37E-2</v>
      </c>
      <c r="AD2483" s="10">
        <v>1.37E-2</v>
      </c>
    </row>
    <row r="2484" spans="2:30">
      <c r="B2484" s="535"/>
      <c r="C2484" s="535" t="s">
        <v>3817</v>
      </c>
      <c r="D2484" s="535" t="s">
        <v>3792</v>
      </c>
      <c r="E2484" s="535">
        <v>2487</v>
      </c>
      <c r="F2484" s="537" t="str">
        <f>Dumpadas[[#This Row],[punto]] &amp; " "&amp;Dumpadas[[#This Row],[jornada]]&amp;" " &amp; Dumpadas[[#This Row],[N°Acop]] &amp; " " &amp; TEXT(Dumpadas[[#This Row],[fecha ]], "dd-mm-yyyy")</f>
        <v>NIVEL 974 M4 6N L33 AM 2487 18-06-2026</v>
      </c>
      <c r="G2484" s="535" t="s">
        <v>14</v>
      </c>
      <c r="H2484" s="538">
        <v>46191</v>
      </c>
      <c r="I2484" s="535">
        <v>3.2</v>
      </c>
      <c r="J2484" s="539">
        <v>1.0800000000000001E-2</v>
      </c>
      <c r="K2484" s="539">
        <f>+IF(Dumpadas[[#This Row],[ley]]&gt;0.03,0.03,Dumpadas[[#This Row],[ley]])</f>
        <v>1.0800000000000001E-2</v>
      </c>
      <c r="L2484" s="539"/>
      <c r="M2484" s="535">
        <v>29319</v>
      </c>
      <c r="N2484" s="535"/>
      <c r="O2484" s="539">
        <v>1.4E-2</v>
      </c>
      <c r="P2484" s="540" t="str" cm="1">
        <f t="array" ref="P2484">INDEX(Rangos!$E$3:$E$16,MATCH(1,(Dumpadas[[#This Row],[ley]]&gt;=Rangos!$B$3:$B$16)*(Dumpadas[[#This Row],[ley]]&lt;=Rangos!$C$3:$C$16),0))</f>
        <v>C</v>
      </c>
      <c r="R2484" s="769"/>
      <c r="S2484" s="769" t="s">
        <v>3691</v>
      </c>
      <c r="T2484" s="369">
        <v>1</v>
      </c>
      <c r="U2484" s="369">
        <v>3.2</v>
      </c>
      <c r="V2484" s="10">
        <v>1.5900000000000001E-2</v>
      </c>
      <c r="Y2484" s="769"/>
      <c r="Z2484" s="769" t="s">
        <v>3691</v>
      </c>
      <c r="AA2484" s="369">
        <v>1</v>
      </c>
      <c r="AB2484" s="369">
        <v>3.2</v>
      </c>
      <c r="AC2484" s="10">
        <v>1.5900000000000001E-2</v>
      </c>
      <c r="AD2484" s="10">
        <v>1.5900000000000001E-2</v>
      </c>
    </row>
    <row r="2485" spans="2:30">
      <c r="B2485" s="535"/>
      <c r="C2485" s="535" t="s">
        <v>3817</v>
      </c>
      <c r="D2485" s="535" t="s">
        <v>3792</v>
      </c>
      <c r="E2485" s="535">
        <v>2488</v>
      </c>
      <c r="F2485" s="537" t="str">
        <f>Dumpadas[[#This Row],[punto]] &amp; " "&amp;Dumpadas[[#This Row],[jornada]]&amp;" " &amp; Dumpadas[[#This Row],[N°Acop]] &amp; " " &amp; TEXT(Dumpadas[[#This Row],[fecha ]], "dd-mm-yyyy")</f>
        <v>NIVEL 974 M4 6N L33 AM 2488 18-06-2026</v>
      </c>
      <c r="G2485" s="535" t="s">
        <v>14</v>
      </c>
      <c r="H2485" s="538">
        <v>46191</v>
      </c>
      <c r="I2485" s="535">
        <v>3.2</v>
      </c>
      <c r="J2485" s="539">
        <v>1.37E-2</v>
      </c>
      <c r="K2485" s="539">
        <f>+IF(Dumpadas[[#This Row],[ley]]&gt;0.03,0.03,Dumpadas[[#This Row],[ley]])</f>
        <v>1.37E-2</v>
      </c>
      <c r="L2485" s="539"/>
      <c r="M2485" s="535">
        <v>29319</v>
      </c>
      <c r="N2485" s="535"/>
      <c r="O2485" s="539">
        <v>1.4E-2</v>
      </c>
      <c r="P2485" s="540" t="str" cm="1">
        <f t="array" ref="P2485">INDEX(Rangos!$E$3:$E$16,MATCH(1,(Dumpadas[[#This Row],[ley]]&gt;=Rangos!$B$3:$B$16)*(Dumpadas[[#This Row],[ley]]&lt;=Rangos!$C$3:$C$16),0))</f>
        <v>E</v>
      </c>
      <c r="R2485" s="5" t="s">
        <v>3600</v>
      </c>
      <c r="S2485" s="769"/>
      <c r="T2485" s="369">
        <v>152</v>
      </c>
      <c r="U2485" s="369">
        <v>486.39999999999878</v>
      </c>
      <c r="V2485" s="10">
        <v>1.2972368421052635E-2</v>
      </c>
      <c r="Y2485" s="5" t="s">
        <v>3600</v>
      </c>
      <c r="Z2485" s="769"/>
      <c r="AA2485" s="369">
        <v>152</v>
      </c>
      <c r="AB2485" s="369">
        <v>486.39999999999878</v>
      </c>
      <c r="AC2485" s="10">
        <v>1.2972368421052635E-2</v>
      </c>
      <c r="AD2485" s="10">
        <v>1.2972368421052635E-2</v>
      </c>
    </row>
    <row r="2486" spans="2:30">
      <c r="B2486" s="535"/>
      <c r="C2486" s="535" t="s">
        <v>3817</v>
      </c>
      <c r="D2486" s="535" t="s">
        <v>3792</v>
      </c>
      <c r="E2486" s="535">
        <v>2489</v>
      </c>
      <c r="F2486" s="537" t="str">
        <f>Dumpadas[[#This Row],[punto]] &amp; " "&amp;Dumpadas[[#This Row],[jornada]]&amp;" " &amp; Dumpadas[[#This Row],[N°Acop]] &amp; " " &amp; TEXT(Dumpadas[[#This Row],[fecha ]], "dd-mm-yyyy")</f>
        <v>NIVEL 974 M4 6N L33 AM 2489 18-06-2026</v>
      </c>
      <c r="G2486" s="535" t="s">
        <v>14</v>
      </c>
      <c r="H2486" s="538">
        <v>46191</v>
      </c>
      <c r="I2486" s="535">
        <v>3.2</v>
      </c>
      <c r="J2486" s="539">
        <v>1.0200000000000001E-2</v>
      </c>
      <c r="K2486" s="539">
        <f>+IF(Dumpadas[[#This Row],[ley]]&gt;0.03,0.03,Dumpadas[[#This Row],[ley]])</f>
        <v>1.0200000000000001E-2</v>
      </c>
      <c r="L2486" s="539"/>
      <c r="M2486" s="535">
        <v>29319</v>
      </c>
      <c r="N2486" s="535"/>
      <c r="O2486" s="539">
        <v>1.4E-2</v>
      </c>
      <c r="P2486" s="540" t="str" cm="1">
        <f t="array" ref="P2486">INDEX(Rangos!$E$3:$E$16,MATCH(1,(Dumpadas[[#This Row],[ley]]&gt;=Rangos!$B$3:$B$16)*(Dumpadas[[#This Row],[ley]]&lt;=Rangos!$C$3:$C$16),0))</f>
        <v>B</v>
      </c>
      <c r="R2486" s="769"/>
      <c r="S2486" s="769" t="s">
        <v>3602</v>
      </c>
      <c r="T2486" s="369">
        <v>1</v>
      </c>
      <c r="U2486" s="369">
        <v>3.2</v>
      </c>
      <c r="V2486" s="10">
        <v>2.06E-2</v>
      </c>
      <c r="Y2486" s="769"/>
      <c r="Z2486" s="769" t="s">
        <v>3602</v>
      </c>
      <c r="AA2486" s="369">
        <v>1</v>
      </c>
      <c r="AB2486" s="369">
        <v>3.2</v>
      </c>
      <c r="AC2486" s="10">
        <v>2.06E-2</v>
      </c>
      <c r="AD2486" s="10">
        <v>2.06E-2</v>
      </c>
    </row>
    <row r="2487" spans="2:30">
      <c r="B2487" s="535"/>
      <c r="C2487" s="535" t="s">
        <v>3817</v>
      </c>
      <c r="D2487" s="535" t="s">
        <v>3792</v>
      </c>
      <c r="E2487" s="535">
        <v>2490</v>
      </c>
      <c r="F2487" s="537" t="str">
        <f>Dumpadas[[#This Row],[punto]] &amp; " "&amp;Dumpadas[[#This Row],[jornada]]&amp;" " &amp; Dumpadas[[#This Row],[N°Acop]] &amp; " " &amp; TEXT(Dumpadas[[#This Row],[fecha ]], "dd-mm-yyyy")</f>
        <v>NIVEL 974 M4 6N L33 AM 2490 18-06-2026</v>
      </c>
      <c r="G2487" s="535" t="s">
        <v>14</v>
      </c>
      <c r="H2487" s="538">
        <v>46191</v>
      </c>
      <c r="I2487" s="535">
        <v>3.2</v>
      </c>
      <c r="J2487" s="539">
        <v>1.38E-2</v>
      </c>
      <c r="K2487" s="539">
        <f>+IF(Dumpadas[[#This Row],[ley]]&gt;0.03,0.03,Dumpadas[[#This Row],[ley]])</f>
        <v>1.38E-2</v>
      </c>
      <c r="L2487" s="539"/>
      <c r="M2487" s="535">
        <v>29324</v>
      </c>
      <c r="N2487" s="535"/>
      <c r="O2487" s="539">
        <v>1.4E-2</v>
      </c>
      <c r="P2487" s="540" t="str" cm="1">
        <f t="array" ref="P2487">INDEX(Rangos!$E$3:$E$16,MATCH(1,(Dumpadas[[#This Row],[ley]]&gt;=Rangos!$B$3:$B$16)*(Dumpadas[[#This Row],[ley]]&lt;=Rangos!$C$3:$C$16),0))</f>
        <v>E</v>
      </c>
      <c r="R2487" s="769"/>
      <c r="S2487" s="769" t="s">
        <v>3603</v>
      </c>
      <c r="T2487" s="369">
        <v>1</v>
      </c>
      <c r="U2487" s="369">
        <v>3.2</v>
      </c>
      <c r="V2487" s="10">
        <v>1.4999999999999999E-2</v>
      </c>
      <c r="Y2487" s="769"/>
      <c r="Z2487" s="769" t="s">
        <v>3603</v>
      </c>
      <c r="AA2487" s="369">
        <v>1</v>
      </c>
      <c r="AB2487" s="369">
        <v>3.2</v>
      </c>
      <c r="AC2487" s="10">
        <v>1.4999999999999999E-2</v>
      </c>
      <c r="AD2487" s="10">
        <v>1.4999999999999999E-2</v>
      </c>
    </row>
    <row r="2488" spans="2:30">
      <c r="B2488" s="535"/>
      <c r="C2488" s="535" t="s">
        <v>3817</v>
      </c>
      <c r="D2488" s="535" t="s">
        <v>3792</v>
      </c>
      <c r="E2488" s="535">
        <v>2491</v>
      </c>
      <c r="F2488" s="537" t="str">
        <f>Dumpadas[[#This Row],[punto]] &amp; " "&amp;Dumpadas[[#This Row],[jornada]]&amp;" " &amp; Dumpadas[[#This Row],[N°Acop]] &amp; " " &amp; TEXT(Dumpadas[[#This Row],[fecha ]], "dd-mm-yyyy")</f>
        <v>NIVEL 974 M4 6N L33 AM 2491 18-06-2026</v>
      </c>
      <c r="G2488" s="535" t="s">
        <v>14</v>
      </c>
      <c r="H2488" s="538">
        <v>46191</v>
      </c>
      <c r="I2488" s="535">
        <v>3.2</v>
      </c>
      <c r="J2488" s="539">
        <v>1.49E-2</v>
      </c>
      <c r="K2488" s="539">
        <f>+IF(Dumpadas[[#This Row],[ley]]&gt;0.03,0.03,Dumpadas[[#This Row],[ley]])</f>
        <v>1.49E-2</v>
      </c>
      <c r="L2488" s="539"/>
      <c r="M2488" s="535">
        <v>29321</v>
      </c>
      <c r="N2488" s="535"/>
      <c r="O2488" s="539">
        <v>1.4E-2</v>
      </c>
      <c r="P2488" s="540" t="str" cm="1">
        <f t="array" ref="P2488">INDEX(Rangos!$E$3:$E$16,MATCH(1,(Dumpadas[[#This Row],[ley]]&gt;=Rangos!$B$3:$B$16)*(Dumpadas[[#This Row],[ley]]&lt;=Rangos!$C$3:$C$16),0))</f>
        <v>E</v>
      </c>
      <c r="R2488" s="769"/>
      <c r="S2488" s="769" t="s">
        <v>3604</v>
      </c>
      <c r="T2488" s="369">
        <v>1</v>
      </c>
      <c r="U2488" s="369">
        <v>3.2</v>
      </c>
      <c r="V2488" s="10">
        <v>1.7399999999999999E-2</v>
      </c>
      <c r="Y2488" s="769"/>
      <c r="Z2488" s="769" t="s">
        <v>3604</v>
      </c>
      <c r="AA2488" s="369">
        <v>1</v>
      </c>
      <c r="AB2488" s="369">
        <v>3.2</v>
      </c>
      <c r="AC2488" s="10">
        <v>1.7399999999999999E-2</v>
      </c>
      <c r="AD2488" s="10">
        <v>1.7399999999999999E-2</v>
      </c>
    </row>
    <row r="2489" spans="2:30">
      <c r="B2489" s="535"/>
      <c r="C2489" s="535" t="s">
        <v>3817</v>
      </c>
      <c r="D2489" s="535" t="s">
        <v>3792</v>
      </c>
      <c r="E2489" s="535">
        <v>2492</v>
      </c>
      <c r="F2489" s="537" t="str">
        <f>Dumpadas[[#This Row],[punto]] &amp; " "&amp;Dumpadas[[#This Row],[jornada]]&amp;" " &amp; Dumpadas[[#This Row],[N°Acop]] &amp; " " &amp; TEXT(Dumpadas[[#This Row],[fecha ]], "dd-mm-yyyy")</f>
        <v>NIVEL 974 M4 6N L33 AM 2492 18-06-2026</v>
      </c>
      <c r="G2489" s="535" t="s">
        <v>14</v>
      </c>
      <c r="H2489" s="538">
        <v>46191</v>
      </c>
      <c r="I2489" s="535">
        <v>3.2</v>
      </c>
      <c r="J2489" s="539">
        <v>1.1299999999999999E-2</v>
      </c>
      <c r="K2489" s="539">
        <f>+IF(Dumpadas[[#This Row],[ley]]&gt;0.03,0.03,Dumpadas[[#This Row],[ley]])</f>
        <v>1.1299999999999999E-2</v>
      </c>
      <c r="L2489" s="539"/>
      <c r="M2489" s="535">
        <v>29321</v>
      </c>
      <c r="N2489" s="535"/>
      <c r="O2489" s="539">
        <v>1.4E-2</v>
      </c>
      <c r="P2489" s="540" t="str" cm="1">
        <f t="array" ref="P2489">INDEX(Rangos!$E$3:$E$16,MATCH(1,(Dumpadas[[#This Row],[ley]]&gt;=Rangos!$B$3:$B$16)*(Dumpadas[[#This Row],[ley]]&lt;=Rangos!$C$3:$C$16),0))</f>
        <v>C</v>
      </c>
      <c r="R2489" s="769"/>
      <c r="S2489" s="769" t="s">
        <v>3605</v>
      </c>
      <c r="T2489" s="369">
        <v>1</v>
      </c>
      <c r="U2489" s="369">
        <v>3.2</v>
      </c>
      <c r="V2489" s="10">
        <v>1.32E-2</v>
      </c>
      <c r="Y2489" s="769"/>
      <c r="Z2489" s="769" t="s">
        <v>3605</v>
      </c>
      <c r="AA2489" s="369">
        <v>1</v>
      </c>
      <c r="AB2489" s="369">
        <v>3.2</v>
      </c>
      <c r="AC2489" s="10">
        <v>1.32E-2</v>
      </c>
      <c r="AD2489" s="10">
        <v>1.32E-2</v>
      </c>
    </row>
    <row r="2490" spans="2:30">
      <c r="B2490" s="723"/>
      <c r="C2490" s="773" t="s">
        <v>3814</v>
      </c>
      <c r="D2490" s="773" t="s">
        <v>3792</v>
      </c>
      <c r="E2490" s="386">
        <v>2493</v>
      </c>
      <c r="F2490" s="410" t="str">
        <f>Dumpadas[[#This Row],[punto]] &amp; " "&amp;Dumpadas[[#This Row],[jornada]]&amp;" " &amp; Dumpadas[[#This Row],[N°Acop]] &amp; " " &amp; TEXT(Dumpadas[[#This Row],[fecha ]], "dd-mm-yyyy")</f>
        <v>NIVEL 974 M4 7S L30 AM 2493 18-06-2026</v>
      </c>
      <c r="G2490" s="723" t="s">
        <v>14</v>
      </c>
      <c r="H2490" s="5">
        <v>46191</v>
      </c>
      <c r="I2490" s="723">
        <v>3.2</v>
      </c>
      <c r="J2490" s="8">
        <v>1.2699999999999999E-2</v>
      </c>
      <c r="K2490" s="8">
        <f>+IF(Dumpadas[[#This Row],[ley]]&gt;0.03,0.03,Dumpadas[[#This Row],[ley]])</f>
        <v>1.2699999999999999E-2</v>
      </c>
      <c r="L2490" s="427"/>
      <c r="M2490" s="386">
        <v>29321</v>
      </c>
      <c r="N2490" s="386"/>
      <c r="O2490" s="7">
        <v>1.4500000000000001E-2</v>
      </c>
      <c r="P2490" s="10" t="str" cm="1">
        <f t="array" ref="P2490">INDEX(Rangos!$E$3:$E$16,MATCH(1,(Dumpadas[[#This Row],[ley]]&gt;=Rangos!$B$3:$B$16)*(Dumpadas[[#This Row],[ley]]&lt;=Rangos!$C$3:$C$16),0))</f>
        <v>D</v>
      </c>
      <c r="R2490" s="769"/>
      <c r="S2490" s="769" t="s">
        <v>3606</v>
      </c>
      <c r="T2490" s="369">
        <v>1</v>
      </c>
      <c r="U2490" s="369">
        <v>3.2</v>
      </c>
      <c r="V2490" s="10">
        <v>1.17E-2</v>
      </c>
      <c r="Y2490" s="769"/>
      <c r="Z2490" s="769" t="s">
        <v>3606</v>
      </c>
      <c r="AA2490" s="369">
        <v>1</v>
      </c>
      <c r="AB2490" s="369">
        <v>3.2</v>
      </c>
      <c r="AC2490" s="10">
        <v>1.17E-2</v>
      </c>
      <c r="AD2490" s="10">
        <v>1.17E-2</v>
      </c>
    </row>
    <row r="2491" spans="2:30">
      <c r="B2491" s="723"/>
      <c r="C2491" s="773" t="s">
        <v>3814</v>
      </c>
      <c r="D2491" s="773" t="s">
        <v>3792</v>
      </c>
      <c r="E2491" s="386">
        <v>2494</v>
      </c>
      <c r="F2491" s="410" t="str">
        <f>Dumpadas[[#This Row],[punto]] &amp; " "&amp;Dumpadas[[#This Row],[jornada]]&amp;" " &amp; Dumpadas[[#This Row],[N°Acop]] &amp; " " &amp; TEXT(Dumpadas[[#This Row],[fecha ]], "dd-mm-yyyy")</f>
        <v>NIVEL 974 M4 7S L30 AM 2494 18-06-2026</v>
      </c>
      <c r="G2491" s="723" t="s">
        <v>14</v>
      </c>
      <c r="H2491" s="5">
        <v>46191</v>
      </c>
      <c r="I2491" s="723">
        <v>3.2</v>
      </c>
      <c r="J2491" s="8">
        <v>1.2200000000000001E-2</v>
      </c>
      <c r="K2491" s="8">
        <f>+IF(Dumpadas[[#This Row],[ley]]&gt;0.03,0.03,Dumpadas[[#This Row],[ley]])</f>
        <v>1.2200000000000001E-2</v>
      </c>
      <c r="L2491" s="427"/>
      <c r="M2491" s="386">
        <v>29321</v>
      </c>
      <c r="N2491" s="386"/>
      <c r="O2491" s="7">
        <v>1.4500000000000001E-2</v>
      </c>
      <c r="P2491" s="10" t="str" cm="1">
        <f t="array" ref="P2491">INDEX(Rangos!$E$3:$E$16,MATCH(1,(Dumpadas[[#This Row],[ley]]&gt;=Rangos!$B$3:$B$16)*(Dumpadas[[#This Row],[ley]]&lt;=Rangos!$C$3:$C$16),0))</f>
        <v>D</v>
      </c>
      <c r="R2491" s="769"/>
      <c r="S2491" s="769" t="s">
        <v>3607</v>
      </c>
      <c r="T2491" s="369">
        <v>1</v>
      </c>
      <c r="U2491" s="369">
        <v>3.2</v>
      </c>
      <c r="V2491" s="10">
        <v>8.3999999999999995E-3</v>
      </c>
      <c r="Y2491" s="769"/>
      <c r="Z2491" s="769" t="s">
        <v>3607</v>
      </c>
      <c r="AA2491" s="369">
        <v>1</v>
      </c>
      <c r="AB2491" s="369">
        <v>3.2</v>
      </c>
      <c r="AC2491" s="10">
        <v>8.3999999999999995E-3</v>
      </c>
      <c r="AD2491" s="10">
        <v>8.3999999999999995E-3</v>
      </c>
    </row>
    <row r="2492" spans="2:30">
      <c r="B2492" s="723"/>
      <c r="C2492" s="773" t="s">
        <v>3814</v>
      </c>
      <c r="D2492" s="773" t="s">
        <v>3792</v>
      </c>
      <c r="E2492" s="386">
        <v>2495</v>
      </c>
      <c r="F2492" s="410" t="str">
        <f>Dumpadas[[#This Row],[punto]] &amp; " "&amp;Dumpadas[[#This Row],[jornada]]&amp;" " &amp; Dumpadas[[#This Row],[N°Acop]] &amp; " " &amp; TEXT(Dumpadas[[#This Row],[fecha ]], "dd-mm-yyyy")</f>
        <v>NIVEL 974 M4 7S L30 AM 2495 18-06-2026</v>
      </c>
      <c r="G2492" s="723" t="s">
        <v>14</v>
      </c>
      <c r="H2492" s="5">
        <v>46191</v>
      </c>
      <c r="I2492" s="723">
        <v>3.2</v>
      </c>
      <c r="J2492" s="8">
        <v>1.18E-2</v>
      </c>
      <c r="K2492" s="8">
        <f>+IF(Dumpadas[[#This Row],[ley]]&gt;0.03,0.03,Dumpadas[[#This Row],[ley]])</f>
        <v>1.18E-2</v>
      </c>
      <c r="L2492" s="427"/>
      <c r="M2492" s="386">
        <v>29321</v>
      </c>
      <c r="N2492" s="386"/>
      <c r="O2492" s="7">
        <v>1.4500000000000001E-2</v>
      </c>
      <c r="P2492" s="10" t="str" cm="1">
        <f t="array" ref="P2492">INDEX(Rangos!$E$3:$E$16,MATCH(1,(Dumpadas[[#This Row],[ley]]&gt;=Rangos!$B$3:$B$16)*(Dumpadas[[#This Row],[ley]]&lt;=Rangos!$C$3:$C$16),0))</f>
        <v>C</v>
      </c>
      <c r="R2492" s="769"/>
      <c r="S2492" s="769" t="s">
        <v>3608</v>
      </c>
      <c r="T2492" s="369">
        <v>1</v>
      </c>
      <c r="U2492" s="369">
        <v>3.2</v>
      </c>
      <c r="V2492" s="10">
        <v>1.38E-2</v>
      </c>
      <c r="Y2492" s="769"/>
      <c r="Z2492" s="769" t="s">
        <v>3608</v>
      </c>
      <c r="AA2492" s="369">
        <v>1</v>
      </c>
      <c r="AB2492" s="369">
        <v>3.2</v>
      </c>
      <c r="AC2492" s="10">
        <v>1.38E-2</v>
      </c>
      <c r="AD2492" s="10">
        <v>1.38E-2</v>
      </c>
    </row>
    <row r="2493" spans="2:30">
      <c r="B2493" s="723"/>
      <c r="C2493" s="773" t="s">
        <v>3814</v>
      </c>
      <c r="D2493" s="773" t="s">
        <v>3792</v>
      </c>
      <c r="E2493" s="386">
        <v>2496</v>
      </c>
      <c r="F2493" s="410" t="str">
        <f>Dumpadas[[#This Row],[punto]] &amp; " "&amp;Dumpadas[[#This Row],[jornada]]&amp;" " &amp; Dumpadas[[#This Row],[N°Acop]] &amp; " " &amp; TEXT(Dumpadas[[#This Row],[fecha ]], "dd-mm-yyyy")</f>
        <v>NIVEL 974 M4 7S L30 AM 2496 18-06-2026</v>
      </c>
      <c r="G2493" s="723" t="s">
        <v>14</v>
      </c>
      <c r="H2493" s="5">
        <v>46191</v>
      </c>
      <c r="I2493" s="723">
        <v>3.2</v>
      </c>
      <c r="J2493" s="8">
        <v>1.6E-2</v>
      </c>
      <c r="K2493" s="8">
        <f>+IF(Dumpadas[[#This Row],[ley]]&gt;0.03,0.03,Dumpadas[[#This Row],[ley]])</f>
        <v>1.6E-2</v>
      </c>
      <c r="L2493" s="427"/>
      <c r="M2493" s="386">
        <v>29321</v>
      </c>
      <c r="N2493" s="386"/>
      <c r="O2493" s="7">
        <v>1.4500000000000001E-2</v>
      </c>
      <c r="P2493" s="10" t="str" cm="1">
        <f t="array" ref="P2493">INDEX(Rangos!$E$3:$E$16,MATCH(1,(Dumpadas[[#This Row],[ley]]&gt;=Rangos!$B$3:$B$16)*(Dumpadas[[#This Row],[ley]]&lt;=Rangos!$C$3:$C$16),0))</f>
        <v>F</v>
      </c>
      <c r="R2493" s="769"/>
      <c r="S2493" s="769" t="s">
        <v>3609</v>
      </c>
      <c r="T2493" s="369">
        <v>1</v>
      </c>
      <c r="U2493" s="369">
        <v>3.2</v>
      </c>
      <c r="V2493" s="10">
        <v>1.21E-2</v>
      </c>
      <c r="Y2493" s="769"/>
      <c r="Z2493" s="769" t="s">
        <v>3609</v>
      </c>
      <c r="AA2493" s="369">
        <v>1</v>
      </c>
      <c r="AB2493" s="369">
        <v>3.2</v>
      </c>
      <c r="AC2493" s="10">
        <v>1.21E-2</v>
      </c>
      <c r="AD2493" s="10">
        <v>1.21E-2</v>
      </c>
    </row>
    <row r="2494" spans="2:30">
      <c r="B2494" s="723"/>
      <c r="C2494" s="773" t="s">
        <v>3814</v>
      </c>
      <c r="D2494" s="773" t="s">
        <v>3792</v>
      </c>
      <c r="E2494" s="386">
        <v>2497</v>
      </c>
      <c r="F2494" s="410" t="str">
        <f>Dumpadas[[#This Row],[punto]] &amp; " "&amp;Dumpadas[[#This Row],[jornada]]&amp;" " &amp; Dumpadas[[#This Row],[N°Acop]] &amp; " " &amp; TEXT(Dumpadas[[#This Row],[fecha ]], "dd-mm-yyyy")</f>
        <v>NIVEL 974 M4 7S L30 AM 2497 18-06-2026</v>
      </c>
      <c r="G2494" s="723" t="s">
        <v>14</v>
      </c>
      <c r="H2494" s="5">
        <v>46191</v>
      </c>
      <c r="I2494" s="723">
        <v>3.2</v>
      </c>
      <c r="J2494" s="8">
        <v>1.78E-2</v>
      </c>
      <c r="K2494" s="8">
        <f>+IF(Dumpadas[[#This Row],[ley]]&gt;0.03,0.03,Dumpadas[[#This Row],[ley]])</f>
        <v>1.78E-2</v>
      </c>
      <c r="L2494" s="427"/>
      <c r="M2494" s="386">
        <v>29321</v>
      </c>
      <c r="N2494" s="386"/>
      <c r="O2494" s="7">
        <v>1.4500000000000001E-2</v>
      </c>
      <c r="P2494" s="10" t="str" cm="1">
        <f t="array" ref="P2494">INDEX(Rangos!$E$3:$E$16,MATCH(1,(Dumpadas[[#This Row],[ley]]&gt;=Rangos!$B$3:$B$16)*(Dumpadas[[#This Row],[ley]]&lt;=Rangos!$C$3:$C$16),0))</f>
        <v>G</v>
      </c>
      <c r="R2494" s="769"/>
      <c r="S2494" s="769" t="s">
        <v>3610</v>
      </c>
      <c r="T2494" s="369">
        <v>1</v>
      </c>
      <c r="U2494" s="369">
        <v>3.2</v>
      </c>
      <c r="V2494" s="10">
        <v>8.6999999999999994E-3</v>
      </c>
      <c r="Y2494" s="769"/>
      <c r="Z2494" s="769" t="s">
        <v>3610</v>
      </c>
      <c r="AA2494" s="369">
        <v>1</v>
      </c>
      <c r="AB2494" s="369">
        <v>3.2</v>
      </c>
      <c r="AC2494" s="10">
        <v>8.6999999999999994E-3</v>
      </c>
      <c r="AD2494" s="10">
        <v>8.6999999999999994E-3</v>
      </c>
    </row>
    <row r="2495" spans="2:30">
      <c r="B2495" s="723"/>
      <c r="C2495" s="773" t="s">
        <v>3814</v>
      </c>
      <c r="D2495" s="773" t="s">
        <v>3792</v>
      </c>
      <c r="E2495" s="386">
        <v>2498</v>
      </c>
      <c r="F2495" s="410" t="str">
        <f>Dumpadas[[#This Row],[punto]] &amp; " "&amp;Dumpadas[[#This Row],[jornada]]&amp;" " &amp; Dumpadas[[#This Row],[N°Acop]] &amp; " " &amp; TEXT(Dumpadas[[#This Row],[fecha ]], "dd-mm-yyyy")</f>
        <v>NIVEL 974 M4 7S L30 AM 2498 18-06-2026</v>
      </c>
      <c r="G2495" s="723" t="s">
        <v>14</v>
      </c>
      <c r="H2495" s="5">
        <v>46191</v>
      </c>
      <c r="I2495" s="723">
        <v>3.2</v>
      </c>
      <c r="J2495" s="8">
        <v>9.7999999999999997E-3</v>
      </c>
      <c r="K2495" s="8">
        <f>+IF(Dumpadas[[#This Row],[ley]]&gt;0.03,0.03,Dumpadas[[#This Row],[ley]])</f>
        <v>9.7999999999999997E-3</v>
      </c>
      <c r="L2495" s="427"/>
      <c r="M2495" s="386">
        <v>29321</v>
      </c>
      <c r="N2495" s="386"/>
      <c r="O2495" s="7">
        <v>1.4500000000000001E-2</v>
      </c>
      <c r="P2495" s="10" t="str" cm="1">
        <f t="array" ref="P2495">INDEX(Rangos!$E$3:$E$16,MATCH(1,(Dumpadas[[#This Row],[ley]]&gt;=Rangos!$B$3:$B$16)*(Dumpadas[[#This Row],[ley]]&lt;=Rangos!$C$3:$C$16),0))</f>
        <v>B</v>
      </c>
      <c r="R2495" s="769"/>
      <c r="S2495" s="769" t="s">
        <v>3611</v>
      </c>
      <c r="T2495" s="369">
        <v>1</v>
      </c>
      <c r="U2495" s="369">
        <v>3.2</v>
      </c>
      <c r="V2495" s="10">
        <v>1.6299999999999999E-2</v>
      </c>
      <c r="Y2495" s="769"/>
      <c r="Z2495" s="769" t="s">
        <v>3611</v>
      </c>
      <c r="AA2495" s="369">
        <v>1</v>
      </c>
      <c r="AB2495" s="369">
        <v>3.2</v>
      </c>
      <c r="AC2495" s="10">
        <v>1.6299999999999999E-2</v>
      </c>
      <c r="AD2495" s="10">
        <v>1.6299999999999999E-2</v>
      </c>
    </row>
    <row r="2496" spans="2:30">
      <c r="B2496" s="723"/>
      <c r="C2496" s="773" t="s">
        <v>3814</v>
      </c>
      <c r="D2496" s="773" t="s">
        <v>3792</v>
      </c>
      <c r="E2496" s="386">
        <v>2499</v>
      </c>
      <c r="F2496" s="410" t="str">
        <f>Dumpadas[[#This Row],[punto]] &amp; " "&amp;Dumpadas[[#This Row],[jornada]]&amp;" " &amp; Dumpadas[[#This Row],[N°Acop]] &amp; " " &amp; TEXT(Dumpadas[[#This Row],[fecha ]], "dd-mm-yyyy")</f>
        <v>NIVEL 974 M4 7S L30 AM 2499 18-06-2026</v>
      </c>
      <c r="G2496" s="723" t="s">
        <v>14</v>
      </c>
      <c r="H2496" s="5">
        <v>46191</v>
      </c>
      <c r="I2496" s="723">
        <v>3.2</v>
      </c>
      <c r="J2496" s="8">
        <v>1.0999999999999999E-2</v>
      </c>
      <c r="K2496" s="8">
        <f>+IF(Dumpadas[[#This Row],[ley]]&gt;0.03,0.03,Dumpadas[[#This Row],[ley]])</f>
        <v>1.0999999999999999E-2</v>
      </c>
      <c r="L2496" s="427"/>
      <c r="M2496" s="386">
        <v>29322</v>
      </c>
      <c r="N2496" s="386"/>
      <c r="O2496" s="7">
        <v>1.4500000000000001E-2</v>
      </c>
      <c r="P2496" s="10" t="str" cm="1">
        <f t="array" ref="P2496">INDEX(Rangos!$E$3:$E$16,MATCH(1,(Dumpadas[[#This Row],[ley]]&gt;=Rangos!$B$3:$B$16)*(Dumpadas[[#This Row],[ley]]&lt;=Rangos!$C$3:$C$16),0))</f>
        <v>C</v>
      </c>
      <c r="R2496" s="769"/>
      <c r="S2496" s="769" t="s">
        <v>3612</v>
      </c>
      <c r="T2496" s="369">
        <v>1</v>
      </c>
      <c r="U2496" s="369">
        <v>3.2</v>
      </c>
      <c r="V2496" s="10">
        <v>1.26E-2</v>
      </c>
      <c r="Y2496" s="769"/>
      <c r="Z2496" s="769" t="s">
        <v>3612</v>
      </c>
      <c r="AA2496" s="369">
        <v>1</v>
      </c>
      <c r="AB2496" s="369">
        <v>3.2</v>
      </c>
      <c r="AC2496" s="10">
        <v>1.26E-2</v>
      </c>
      <c r="AD2496" s="10">
        <v>1.26E-2</v>
      </c>
    </row>
    <row r="2497" spans="2:30">
      <c r="B2497" s="723"/>
      <c r="C2497" s="773" t="s">
        <v>3814</v>
      </c>
      <c r="D2497" s="773" t="s">
        <v>3792</v>
      </c>
      <c r="E2497" s="386">
        <v>2500</v>
      </c>
      <c r="F2497" s="410" t="str">
        <f>Dumpadas[[#This Row],[punto]] &amp; " "&amp;Dumpadas[[#This Row],[jornada]]&amp;" " &amp; Dumpadas[[#This Row],[N°Acop]] &amp; " " &amp; TEXT(Dumpadas[[#This Row],[fecha ]], "dd-mm-yyyy")</f>
        <v>NIVEL 974 M4 7S L30 AM 2500 18-06-2026</v>
      </c>
      <c r="G2497" s="723" t="s">
        <v>14</v>
      </c>
      <c r="H2497" s="5">
        <v>46191</v>
      </c>
      <c r="I2497" s="723">
        <v>3.2</v>
      </c>
      <c r="J2497" s="8">
        <v>1.2699999999999999E-2</v>
      </c>
      <c r="K2497" s="8">
        <f>+IF(Dumpadas[[#This Row],[ley]]&gt;0.03,0.03,Dumpadas[[#This Row],[ley]])</f>
        <v>1.2699999999999999E-2</v>
      </c>
      <c r="L2497" s="427"/>
      <c r="M2497" s="386">
        <v>29322</v>
      </c>
      <c r="N2497" s="386"/>
      <c r="O2497" s="7">
        <v>1.4500000000000001E-2</v>
      </c>
      <c r="P2497" s="10" t="str" cm="1">
        <f t="array" ref="P2497">INDEX(Rangos!$E$3:$E$16,MATCH(1,(Dumpadas[[#This Row],[ley]]&gt;=Rangos!$B$3:$B$16)*(Dumpadas[[#This Row],[ley]]&lt;=Rangos!$C$3:$C$16),0))</f>
        <v>D</v>
      </c>
      <c r="R2497" s="769"/>
      <c r="S2497" s="769" t="s">
        <v>3613</v>
      </c>
      <c r="T2497" s="369">
        <v>1</v>
      </c>
      <c r="U2497" s="369">
        <v>3.2</v>
      </c>
      <c r="V2497" s="10">
        <v>1.3899999999999999E-2</v>
      </c>
      <c r="Y2497" s="769"/>
      <c r="Z2497" s="769" t="s">
        <v>3613</v>
      </c>
      <c r="AA2497" s="369">
        <v>1</v>
      </c>
      <c r="AB2497" s="369">
        <v>3.2</v>
      </c>
      <c r="AC2497" s="10">
        <v>1.3899999999999999E-2</v>
      </c>
      <c r="AD2497" s="10">
        <v>1.3899999999999999E-2</v>
      </c>
    </row>
    <row r="2498" spans="2:30">
      <c r="B2498" s="723"/>
      <c r="C2498" s="773" t="s">
        <v>3814</v>
      </c>
      <c r="D2498" s="773" t="s">
        <v>3792</v>
      </c>
      <c r="E2498" s="386">
        <v>2501</v>
      </c>
      <c r="F2498" s="410" t="str">
        <f>Dumpadas[[#This Row],[punto]] &amp; " "&amp;Dumpadas[[#This Row],[jornada]]&amp;" " &amp; Dumpadas[[#This Row],[N°Acop]] &amp; " " &amp; TEXT(Dumpadas[[#This Row],[fecha ]], "dd-mm-yyyy")</f>
        <v>NIVEL 974 M4 7S L30 AM 2501 18-06-2026</v>
      </c>
      <c r="G2498" s="723" t="s">
        <v>14</v>
      </c>
      <c r="H2498" s="5">
        <v>46191</v>
      </c>
      <c r="I2498" s="723">
        <v>3.2</v>
      </c>
      <c r="J2498" s="8">
        <v>9.4999999999999998E-3</v>
      </c>
      <c r="K2498" s="8">
        <f>+IF(Dumpadas[[#This Row],[ley]]&gt;0.03,0.03,Dumpadas[[#This Row],[ley]])</f>
        <v>9.4999999999999998E-3</v>
      </c>
      <c r="L2498" s="427"/>
      <c r="M2498" s="386">
        <v>29322</v>
      </c>
      <c r="N2498" s="386"/>
      <c r="O2498" s="7">
        <v>1.4500000000000001E-2</v>
      </c>
      <c r="P2498" s="10" t="str" cm="1">
        <f t="array" ref="P2498">INDEX(Rangos!$E$3:$E$16,MATCH(1,(Dumpadas[[#This Row],[ley]]&gt;=Rangos!$B$3:$B$16)*(Dumpadas[[#This Row],[ley]]&lt;=Rangos!$C$3:$C$16),0))</f>
        <v>B</v>
      </c>
      <c r="R2498" s="769"/>
      <c r="S2498" s="769" t="s">
        <v>3614</v>
      </c>
      <c r="T2498" s="369">
        <v>1</v>
      </c>
      <c r="U2498" s="369">
        <v>3.2</v>
      </c>
      <c r="V2498" s="10">
        <v>0.01</v>
      </c>
      <c r="Y2498" s="769"/>
      <c r="Z2498" s="769" t="s">
        <v>3614</v>
      </c>
      <c r="AA2498" s="369">
        <v>1</v>
      </c>
      <c r="AB2498" s="369">
        <v>3.2</v>
      </c>
      <c r="AC2498" s="10">
        <v>0.01</v>
      </c>
      <c r="AD2498" s="10">
        <v>0.01</v>
      </c>
    </row>
    <row r="2499" spans="2:30">
      <c r="B2499" s="723"/>
      <c r="C2499" s="773" t="s">
        <v>3814</v>
      </c>
      <c r="D2499" s="773" t="s">
        <v>3792</v>
      </c>
      <c r="E2499" s="386">
        <v>2502</v>
      </c>
      <c r="F2499" s="410" t="str">
        <f>Dumpadas[[#This Row],[punto]] &amp; " "&amp;Dumpadas[[#This Row],[jornada]]&amp;" " &amp; Dumpadas[[#This Row],[N°Acop]] &amp; " " &amp; TEXT(Dumpadas[[#This Row],[fecha ]], "dd-mm-yyyy")</f>
        <v>NIVEL 974 M4 7S L30 AM 2502 18-06-2026</v>
      </c>
      <c r="G2499" s="723" t="s">
        <v>14</v>
      </c>
      <c r="H2499" s="5">
        <v>46191</v>
      </c>
      <c r="I2499" s="723">
        <v>3.2</v>
      </c>
      <c r="J2499" s="8">
        <v>1.04E-2</v>
      </c>
      <c r="K2499" s="8">
        <f>+IF(Dumpadas[[#This Row],[ley]]&gt;0.03,0.03,Dumpadas[[#This Row],[ley]])</f>
        <v>1.04E-2</v>
      </c>
      <c r="L2499" s="427"/>
      <c r="M2499" s="386">
        <v>29322</v>
      </c>
      <c r="N2499" s="386"/>
      <c r="O2499" s="7">
        <v>1.4500000000000001E-2</v>
      </c>
      <c r="P2499" s="10" t="str" cm="1">
        <f t="array" ref="P2499">INDEX(Rangos!$E$3:$E$16,MATCH(1,(Dumpadas[[#This Row],[ley]]&gt;=Rangos!$B$3:$B$16)*(Dumpadas[[#This Row],[ley]]&lt;=Rangos!$C$3:$C$16),0))</f>
        <v>B</v>
      </c>
      <c r="R2499" s="769"/>
      <c r="S2499" s="769" t="s">
        <v>3615</v>
      </c>
      <c r="T2499" s="369">
        <v>1</v>
      </c>
      <c r="U2499" s="369">
        <v>3.2</v>
      </c>
      <c r="V2499" s="10">
        <v>1.66E-2</v>
      </c>
      <c r="Y2499" s="769"/>
      <c r="Z2499" s="769" t="s">
        <v>3615</v>
      </c>
      <c r="AA2499" s="369">
        <v>1</v>
      </c>
      <c r="AB2499" s="369">
        <v>3.2</v>
      </c>
      <c r="AC2499" s="10">
        <v>1.66E-2</v>
      </c>
      <c r="AD2499" s="10">
        <v>1.66E-2</v>
      </c>
    </row>
    <row r="2500" spans="2:30">
      <c r="B2500" s="723"/>
      <c r="C2500" s="773" t="s">
        <v>3814</v>
      </c>
      <c r="D2500" s="773" t="s">
        <v>3792</v>
      </c>
      <c r="E2500" s="386">
        <v>2503</v>
      </c>
      <c r="F2500" s="410" t="str">
        <f>Dumpadas[[#This Row],[punto]] &amp; " "&amp;Dumpadas[[#This Row],[jornada]]&amp;" " &amp; Dumpadas[[#This Row],[N°Acop]] &amp; " " &amp; TEXT(Dumpadas[[#This Row],[fecha ]], "dd-mm-yyyy")</f>
        <v>NIVEL 974 M4 7S L30 AM 2503 18-06-2026</v>
      </c>
      <c r="G2500" s="723" t="s">
        <v>14</v>
      </c>
      <c r="H2500" s="5">
        <v>46191</v>
      </c>
      <c r="I2500" s="723">
        <v>3.2</v>
      </c>
      <c r="J2500" s="8">
        <v>1.1299999999999999E-2</v>
      </c>
      <c r="K2500" s="8">
        <f>+IF(Dumpadas[[#This Row],[ley]]&gt;0.03,0.03,Dumpadas[[#This Row],[ley]])</f>
        <v>1.1299999999999999E-2</v>
      </c>
      <c r="L2500" s="427"/>
      <c r="M2500" s="386">
        <v>29322</v>
      </c>
      <c r="N2500" s="386"/>
      <c r="O2500" s="7">
        <v>1.4500000000000001E-2</v>
      </c>
      <c r="P2500" s="10" t="str" cm="1">
        <f t="array" ref="P2500">INDEX(Rangos!$E$3:$E$16,MATCH(1,(Dumpadas[[#This Row],[ley]]&gt;=Rangos!$B$3:$B$16)*(Dumpadas[[#This Row],[ley]]&lt;=Rangos!$C$3:$C$16),0))</f>
        <v>C</v>
      </c>
      <c r="R2500" s="769"/>
      <c r="S2500" s="769" t="s">
        <v>3616</v>
      </c>
      <c r="T2500" s="369">
        <v>1</v>
      </c>
      <c r="U2500" s="369">
        <v>3.2</v>
      </c>
      <c r="V2500" s="10">
        <v>1.29E-2</v>
      </c>
      <c r="Y2500" s="769"/>
      <c r="Z2500" s="769" t="s">
        <v>3616</v>
      </c>
      <c r="AA2500" s="369">
        <v>1</v>
      </c>
      <c r="AB2500" s="369">
        <v>3.2</v>
      </c>
      <c r="AC2500" s="10">
        <v>1.29E-2</v>
      </c>
      <c r="AD2500" s="10">
        <v>1.29E-2</v>
      </c>
    </row>
    <row r="2501" spans="2:30">
      <c r="B2501" s="723"/>
      <c r="C2501" s="773" t="s">
        <v>3814</v>
      </c>
      <c r="D2501" s="773" t="s">
        <v>3792</v>
      </c>
      <c r="E2501" s="386">
        <v>2504</v>
      </c>
      <c r="F2501" s="410" t="str">
        <f>Dumpadas[[#This Row],[punto]] &amp; " "&amp;Dumpadas[[#This Row],[jornada]]&amp;" " &amp; Dumpadas[[#This Row],[N°Acop]] &amp; " " &amp; TEXT(Dumpadas[[#This Row],[fecha ]], "dd-mm-yyyy")</f>
        <v>NIVEL 974 M4 7S L30 AM 2504 18-06-2026</v>
      </c>
      <c r="G2501" s="723" t="s">
        <v>14</v>
      </c>
      <c r="H2501" s="5">
        <v>46191</v>
      </c>
      <c r="I2501" s="723">
        <v>3.2</v>
      </c>
      <c r="J2501" s="8">
        <v>1.38E-2</v>
      </c>
      <c r="K2501" s="8">
        <f>+IF(Dumpadas[[#This Row],[ley]]&gt;0.03,0.03,Dumpadas[[#This Row],[ley]])</f>
        <v>1.38E-2</v>
      </c>
      <c r="L2501" s="427"/>
      <c r="M2501" s="386">
        <v>29322</v>
      </c>
      <c r="N2501" s="386"/>
      <c r="O2501" s="7">
        <v>1.4500000000000001E-2</v>
      </c>
      <c r="P2501" s="10" t="str" cm="1">
        <f t="array" ref="P2501">INDEX(Rangos!$E$3:$E$16,MATCH(1,(Dumpadas[[#This Row],[ley]]&gt;=Rangos!$B$3:$B$16)*(Dumpadas[[#This Row],[ley]]&lt;=Rangos!$C$3:$C$16),0))</f>
        <v>E</v>
      </c>
      <c r="R2501" s="769"/>
      <c r="S2501" s="769" t="s">
        <v>3617</v>
      </c>
      <c r="T2501" s="369">
        <v>1</v>
      </c>
      <c r="U2501" s="369">
        <v>3.2</v>
      </c>
      <c r="V2501" s="10">
        <v>1.32E-2</v>
      </c>
      <c r="Y2501" s="769"/>
      <c r="Z2501" s="769" t="s">
        <v>3617</v>
      </c>
      <c r="AA2501" s="369">
        <v>1</v>
      </c>
      <c r="AB2501" s="369">
        <v>3.2</v>
      </c>
      <c r="AC2501" s="10">
        <v>1.32E-2</v>
      </c>
      <c r="AD2501" s="10">
        <v>1.32E-2</v>
      </c>
    </row>
    <row r="2502" spans="2:30">
      <c r="B2502" s="535"/>
      <c r="C2502" s="535" t="s">
        <v>3821</v>
      </c>
      <c r="D2502" s="535" t="s">
        <v>3822</v>
      </c>
      <c r="E2502" s="535">
        <v>2505</v>
      </c>
      <c r="F2502" s="537" t="str">
        <f>Dumpadas[[#This Row],[punto]] &amp; " "&amp;Dumpadas[[#This Row],[jornada]]&amp;" " &amp; Dumpadas[[#This Row],[N°Acop]] &amp; " " &amp; TEXT(Dumpadas[[#This Row],[fecha ]], "dd-mm-yyyy")</f>
        <v>NIVEL 974 M4 7N RT AM 2505 18-06-2026</v>
      </c>
      <c r="G2502" s="535" t="s">
        <v>14</v>
      </c>
      <c r="H2502" s="538">
        <v>46191</v>
      </c>
      <c r="I2502" s="535">
        <v>3.2</v>
      </c>
      <c r="J2502" s="539">
        <v>2.0799999999999999E-2</v>
      </c>
      <c r="K2502" s="539">
        <f>+IF(Dumpadas[[#This Row],[ley]]&gt;0.03,0.03,Dumpadas[[#This Row],[ley]])</f>
        <v>2.0799999999999999E-2</v>
      </c>
      <c r="L2502" s="539"/>
      <c r="M2502" s="535">
        <v>29322</v>
      </c>
      <c r="N2502" s="535"/>
      <c r="O2502" s="539">
        <v>1.35E-2</v>
      </c>
      <c r="P2502" s="540" t="str" cm="1">
        <f t="array" ref="P2502">INDEX(Rangos!$E$3:$E$16,MATCH(1,(Dumpadas[[#This Row],[ley]]&gt;=Rangos!$B$3:$B$16)*(Dumpadas[[#This Row],[ley]]&lt;=Rangos!$C$3:$C$16),0))</f>
        <v>H</v>
      </c>
      <c r="R2502" s="769"/>
      <c r="S2502" s="769" t="s">
        <v>3618</v>
      </c>
      <c r="T2502" s="369">
        <v>1</v>
      </c>
      <c r="U2502" s="369">
        <v>3.2</v>
      </c>
      <c r="V2502" s="10">
        <v>1.8200000000000001E-2</v>
      </c>
      <c r="Y2502" s="769"/>
      <c r="Z2502" s="769" t="s">
        <v>3618</v>
      </c>
      <c r="AA2502" s="369">
        <v>1</v>
      </c>
      <c r="AB2502" s="369">
        <v>3.2</v>
      </c>
      <c r="AC2502" s="10">
        <v>1.8200000000000001E-2</v>
      </c>
      <c r="AD2502" s="10">
        <v>1.8200000000000001E-2</v>
      </c>
    </row>
    <row r="2503" spans="2:30">
      <c r="B2503" s="535"/>
      <c r="C2503" s="535" t="s">
        <v>3821</v>
      </c>
      <c r="D2503" s="535" t="s">
        <v>3822</v>
      </c>
      <c r="E2503" s="535">
        <v>2506</v>
      </c>
      <c r="F2503" s="537" t="str">
        <f>Dumpadas[[#This Row],[punto]] &amp; " "&amp;Dumpadas[[#This Row],[jornada]]&amp;" " &amp; Dumpadas[[#This Row],[N°Acop]] &amp; " " &amp; TEXT(Dumpadas[[#This Row],[fecha ]], "dd-mm-yyyy")</f>
        <v>NIVEL 974 M4 7N RT AM 2506 18-06-2026</v>
      </c>
      <c r="G2503" s="535" t="s">
        <v>14</v>
      </c>
      <c r="H2503" s="538">
        <v>46191</v>
      </c>
      <c r="I2503" s="535">
        <v>3.2</v>
      </c>
      <c r="J2503" s="539">
        <v>1.4200000000000001E-2</v>
      </c>
      <c r="K2503" s="539">
        <f>+IF(Dumpadas[[#This Row],[ley]]&gt;0.03,0.03,Dumpadas[[#This Row],[ley]])</f>
        <v>1.4200000000000001E-2</v>
      </c>
      <c r="L2503" s="539"/>
      <c r="M2503" s="535">
        <v>29322</v>
      </c>
      <c r="N2503" s="535"/>
      <c r="O2503" s="539">
        <v>1.35E-2</v>
      </c>
      <c r="P2503" s="540" t="str" cm="1">
        <f t="array" ref="P2503">INDEX(Rangos!$E$3:$E$16,MATCH(1,(Dumpadas[[#This Row],[ley]]&gt;=Rangos!$B$3:$B$16)*(Dumpadas[[#This Row],[ley]]&lt;=Rangos!$C$3:$C$16),0))</f>
        <v>E</v>
      </c>
      <c r="R2503" s="769"/>
      <c r="S2503" s="769" t="s">
        <v>3619</v>
      </c>
      <c r="T2503" s="369">
        <v>1</v>
      </c>
      <c r="U2503" s="369">
        <v>3.2</v>
      </c>
      <c r="V2503" s="10">
        <v>8.8999999999999999E-3</v>
      </c>
      <c r="Y2503" s="769"/>
      <c r="Z2503" s="769" t="s">
        <v>3619</v>
      </c>
      <c r="AA2503" s="369">
        <v>1</v>
      </c>
      <c r="AB2503" s="369">
        <v>3.2</v>
      </c>
      <c r="AC2503" s="10">
        <v>8.8999999999999999E-3</v>
      </c>
      <c r="AD2503" s="10">
        <v>8.8999999999999999E-3</v>
      </c>
    </row>
    <row r="2504" spans="2:30">
      <c r="B2504" s="723"/>
      <c r="C2504" s="773" t="s">
        <v>3814</v>
      </c>
      <c r="D2504" s="773" t="s">
        <v>3792</v>
      </c>
      <c r="E2504" s="386">
        <v>2507</v>
      </c>
      <c r="F2504" s="410" t="str">
        <f>Dumpadas[[#This Row],[punto]] &amp; " "&amp;Dumpadas[[#This Row],[jornada]]&amp;" " &amp; Dumpadas[[#This Row],[N°Acop]] &amp; " " &amp; TEXT(Dumpadas[[#This Row],[fecha ]], "dd-mm-yyyy")</f>
        <v>NIVEL 974 M4 7S L30 PM 2507 18-06-2026</v>
      </c>
      <c r="G2504" s="723" t="s">
        <v>16</v>
      </c>
      <c r="H2504" s="5">
        <v>46191</v>
      </c>
      <c r="I2504" s="723">
        <v>3.2</v>
      </c>
      <c r="J2504" s="8">
        <v>9.9000000000000008E-3</v>
      </c>
      <c r="K2504" s="8">
        <f>+IF(Dumpadas[[#This Row],[ley]]&gt;0.03,0.03,Dumpadas[[#This Row],[ley]])</f>
        <v>9.9000000000000008E-3</v>
      </c>
      <c r="L2504" s="427"/>
      <c r="M2504" s="386">
        <v>29324</v>
      </c>
      <c r="N2504" s="386"/>
      <c r="O2504" s="7">
        <v>1.4E-2</v>
      </c>
      <c r="P2504" s="10" t="str" cm="1">
        <f t="array" ref="P2504">INDEX(Rangos!$E$3:$E$16,MATCH(1,(Dumpadas[[#This Row],[ley]]&gt;=Rangos!$B$3:$B$16)*(Dumpadas[[#This Row],[ley]]&lt;=Rangos!$C$3:$C$16),0))</f>
        <v>B</v>
      </c>
      <c r="R2504" s="769"/>
      <c r="S2504" s="769" t="s">
        <v>3620</v>
      </c>
      <c r="T2504" s="369">
        <v>1</v>
      </c>
      <c r="U2504" s="369">
        <v>3.2</v>
      </c>
      <c r="V2504" s="10">
        <v>8.8000000000000005E-3</v>
      </c>
      <c r="Y2504" s="769"/>
      <c r="Z2504" s="769" t="s">
        <v>3620</v>
      </c>
      <c r="AA2504" s="369">
        <v>1</v>
      </c>
      <c r="AB2504" s="369">
        <v>3.2</v>
      </c>
      <c r="AC2504" s="10">
        <v>8.8000000000000005E-3</v>
      </c>
      <c r="AD2504" s="10">
        <v>8.8000000000000005E-3</v>
      </c>
    </row>
    <row r="2505" spans="2:30">
      <c r="B2505" s="723"/>
      <c r="C2505" s="773" t="s">
        <v>3814</v>
      </c>
      <c r="D2505" s="773" t="s">
        <v>3792</v>
      </c>
      <c r="E2505" s="386">
        <v>2508</v>
      </c>
      <c r="F2505" s="410" t="str">
        <f>Dumpadas[[#This Row],[punto]] &amp; " "&amp;Dumpadas[[#This Row],[jornada]]&amp;" " &amp; Dumpadas[[#This Row],[N°Acop]] &amp; " " &amp; TEXT(Dumpadas[[#This Row],[fecha ]], "dd-mm-yyyy")</f>
        <v>NIVEL 974 M4 7S L30 PM 2508 18-06-2026</v>
      </c>
      <c r="G2505" s="723" t="s">
        <v>16</v>
      </c>
      <c r="H2505" s="5">
        <v>46191</v>
      </c>
      <c r="I2505" s="723">
        <v>3.2</v>
      </c>
      <c r="J2505" s="8">
        <v>1.4200000000000001E-2</v>
      </c>
      <c r="K2505" s="8">
        <f>+IF(Dumpadas[[#This Row],[ley]]&gt;0.03,0.03,Dumpadas[[#This Row],[ley]])</f>
        <v>1.4200000000000001E-2</v>
      </c>
      <c r="L2505" s="427"/>
      <c r="M2505" s="386">
        <v>29324</v>
      </c>
      <c r="N2505" s="386"/>
      <c r="O2505" s="7">
        <v>1.4E-2</v>
      </c>
      <c r="P2505" s="10" t="str" cm="1">
        <f t="array" ref="P2505">INDEX(Rangos!$E$3:$E$16,MATCH(1,(Dumpadas[[#This Row],[ley]]&gt;=Rangos!$B$3:$B$16)*(Dumpadas[[#This Row],[ley]]&lt;=Rangos!$C$3:$C$16),0))</f>
        <v>E</v>
      </c>
      <c r="R2505" s="769"/>
      <c r="S2505" s="769" t="s">
        <v>3621</v>
      </c>
      <c r="T2505" s="369">
        <v>1</v>
      </c>
      <c r="U2505" s="369">
        <v>3.2</v>
      </c>
      <c r="V2505" s="10">
        <v>1.2699999999999999E-2</v>
      </c>
      <c r="Y2505" s="769"/>
      <c r="Z2505" s="769" t="s">
        <v>3621</v>
      </c>
      <c r="AA2505" s="369">
        <v>1</v>
      </c>
      <c r="AB2505" s="369">
        <v>3.2</v>
      </c>
      <c r="AC2505" s="10">
        <v>1.2699999999999999E-2</v>
      </c>
      <c r="AD2505" s="10">
        <v>1.2699999999999999E-2</v>
      </c>
    </row>
    <row r="2506" spans="2:30">
      <c r="B2506" s="723"/>
      <c r="C2506" s="773" t="s">
        <v>3814</v>
      </c>
      <c r="D2506" s="773" t="s">
        <v>3792</v>
      </c>
      <c r="E2506" s="386">
        <v>2509</v>
      </c>
      <c r="F2506" s="410" t="str">
        <f>Dumpadas[[#This Row],[punto]] &amp; " "&amp;Dumpadas[[#This Row],[jornada]]&amp;" " &amp; Dumpadas[[#This Row],[N°Acop]] &amp; " " &amp; TEXT(Dumpadas[[#This Row],[fecha ]], "dd-mm-yyyy")</f>
        <v>NIVEL 974 M4 7S L30 PM 2509 18-06-2026</v>
      </c>
      <c r="G2506" s="723" t="s">
        <v>16</v>
      </c>
      <c r="H2506" s="5">
        <v>46191</v>
      </c>
      <c r="I2506" s="723">
        <v>3.2</v>
      </c>
      <c r="J2506" s="8">
        <v>1.2800000000000001E-2</v>
      </c>
      <c r="K2506" s="8">
        <f>+IF(Dumpadas[[#This Row],[ley]]&gt;0.03,0.03,Dumpadas[[#This Row],[ley]])</f>
        <v>1.2800000000000001E-2</v>
      </c>
      <c r="L2506" s="427"/>
      <c r="M2506" s="386">
        <v>29324</v>
      </c>
      <c r="N2506" s="386"/>
      <c r="O2506" s="7">
        <v>1.4E-2</v>
      </c>
      <c r="P2506" s="10" t="str" cm="1">
        <f t="array" ref="P2506">INDEX(Rangos!$E$3:$E$16,MATCH(1,(Dumpadas[[#This Row],[ley]]&gt;=Rangos!$B$3:$B$16)*(Dumpadas[[#This Row],[ley]]&lt;=Rangos!$C$3:$C$16),0))</f>
        <v>D</v>
      </c>
      <c r="R2506" s="769"/>
      <c r="S2506" s="769" t="s">
        <v>3622</v>
      </c>
      <c r="T2506" s="369">
        <v>1</v>
      </c>
      <c r="U2506" s="369">
        <v>3.2</v>
      </c>
      <c r="V2506" s="10">
        <v>9.7000000000000003E-3</v>
      </c>
      <c r="Y2506" s="769"/>
      <c r="Z2506" s="769" t="s">
        <v>3622</v>
      </c>
      <c r="AA2506" s="369">
        <v>1</v>
      </c>
      <c r="AB2506" s="369">
        <v>3.2</v>
      </c>
      <c r="AC2506" s="10">
        <v>9.7000000000000003E-3</v>
      </c>
      <c r="AD2506" s="10">
        <v>9.7000000000000003E-3</v>
      </c>
    </row>
    <row r="2507" spans="2:30">
      <c r="B2507" s="386"/>
      <c r="C2507" s="773" t="s">
        <v>3814</v>
      </c>
      <c r="D2507" s="773" t="s">
        <v>3792</v>
      </c>
      <c r="E2507" s="386">
        <v>2510</v>
      </c>
      <c r="F2507" s="410" t="str">
        <f>Dumpadas[[#This Row],[punto]] &amp; " "&amp;Dumpadas[[#This Row],[jornada]]&amp;" " &amp; Dumpadas[[#This Row],[N°Acop]] &amp; " " &amp; TEXT(Dumpadas[[#This Row],[fecha ]], "dd-mm-yyyy")</f>
        <v>NIVEL 974 M4 7S L30 PM 2510 18-06-2026</v>
      </c>
      <c r="G2507" s="386" t="s">
        <v>16</v>
      </c>
      <c r="H2507" s="387">
        <v>46191</v>
      </c>
      <c r="I2507" s="386">
        <v>3.2</v>
      </c>
      <c r="J2507" s="8">
        <v>9.4999999999999998E-3</v>
      </c>
      <c r="K2507" s="8">
        <f>+IF(Dumpadas[[#This Row],[ley]]&gt;0.03,0.03,Dumpadas[[#This Row],[ley]])</f>
        <v>9.4999999999999998E-3</v>
      </c>
      <c r="L2507" s="8"/>
      <c r="M2507" s="386">
        <v>29324</v>
      </c>
      <c r="N2507" s="386"/>
      <c r="O2507" s="8">
        <v>1.4E-2</v>
      </c>
      <c r="P2507" s="388" t="str" cm="1">
        <f t="array" ref="P2507">INDEX(Rangos!$E$3:$E$16,MATCH(1,(Dumpadas[[#This Row],[ley]]&gt;=Rangos!$B$3:$B$16)*(Dumpadas[[#This Row],[ley]]&lt;=Rangos!$C$3:$C$16),0))</f>
        <v>B</v>
      </c>
      <c r="R2507" s="769"/>
      <c r="S2507" s="769" t="s">
        <v>3623</v>
      </c>
      <c r="T2507" s="369">
        <v>1</v>
      </c>
      <c r="U2507" s="369">
        <v>3.2</v>
      </c>
      <c r="V2507" s="10">
        <v>1.38E-2</v>
      </c>
      <c r="Y2507" s="769"/>
      <c r="Z2507" s="769" t="s">
        <v>3623</v>
      </c>
      <c r="AA2507" s="369">
        <v>1</v>
      </c>
      <c r="AB2507" s="369">
        <v>3.2</v>
      </c>
      <c r="AC2507" s="10">
        <v>1.38E-2</v>
      </c>
      <c r="AD2507" s="10">
        <v>1.38E-2</v>
      </c>
    </row>
    <row r="2508" spans="2:30">
      <c r="B2508" s="386"/>
      <c r="C2508" s="773" t="s">
        <v>3814</v>
      </c>
      <c r="D2508" s="773" t="s">
        <v>3792</v>
      </c>
      <c r="E2508" s="386">
        <v>2511</v>
      </c>
      <c r="F2508" s="410" t="str">
        <f>Dumpadas[[#This Row],[punto]] &amp; " "&amp;Dumpadas[[#This Row],[jornada]]&amp;" " &amp; Dumpadas[[#This Row],[N°Acop]] &amp; " " &amp; TEXT(Dumpadas[[#This Row],[fecha ]], "dd-mm-yyyy")</f>
        <v>NIVEL 974 M4 7S L30 PM 2511 18-06-2026</v>
      </c>
      <c r="G2508" s="386" t="s">
        <v>16</v>
      </c>
      <c r="H2508" s="387">
        <v>46191</v>
      </c>
      <c r="I2508" s="386">
        <v>3.2</v>
      </c>
      <c r="J2508" s="8">
        <v>8.8999999999999999E-3</v>
      </c>
      <c r="K2508" s="8">
        <f>+IF(Dumpadas[[#This Row],[ley]]&gt;0.03,0.03,Dumpadas[[#This Row],[ley]])</f>
        <v>8.8999999999999999E-3</v>
      </c>
      <c r="L2508" s="8"/>
      <c r="M2508" s="386">
        <v>29324</v>
      </c>
      <c r="N2508" s="386"/>
      <c r="O2508" s="8">
        <v>1.4E-2</v>
      </c>
      <c r="P2508" s="388" t="str" cm="1">
        <f t="array" ref="P2508">INDEX(Rangos!$E$3:$E$16,MATCH(1,(Dumpadas[[#This Row],[ley]]&gt;=Rangos!$B$3:$B$16)*(Dumpadas[[#This Row],[ley]]&lt;=Rangos!$C$3:$C$16),0))</f>
        <v>A</v>
      </c>
      <c r="R2508" s="769"/>
      <c r="S2508" s="769" t="s">
        <v>3624</v>
      </c>
      <c r="T2508" s="369">
        <v>1</v>
      </c>
      <c r="U2508" s="369">
        <v>3.2</v>
      </c>
      <c r="V2508" s="10">
        <v>1.14E-2</v>
      </c>
      <c r="Y2508" s="769"/>
      <c r="Z2508" s="769" t="s">
        <v>3624</v>
      </c>
      <c r="AA2508" s="369">
        <v>1</v>
      </c>
      <c r="AB2508" s="369">
        <v>3.2</v>
      </c>
      <c r="AC2508" s="10">
        <v>1.14E-2</v>
      </c>
      <c r="AD2508" s="10">
        <v>1.14E-2</v>
      </c>
    </row>
    <row r="2509" spans="2:30">
      <c r="B2509" s="723"/>
      <c r="C2509" s="773" t="s">
        <v>3814</v>
      </c>
      <c r="D2509" s="773" t="s">
        <v>3792</v>
      </c>
      <c r="E2509" s="386">
        <v>2512</v>
      </c>
      <c r="F2509" s="410" t="str">
        <f>Dumpadas[[#This Row],[punto]] &amp; " "&amp;Dumpadas[[#This Row],[jornada]]&amp;" " &amp; Dumpadas[[#This Row],[N°Acop]] &amp; " " &amp; TEXT(Dumpadas[[#This Row],[fecha ]], "dd-mm-yyyy")</f>
        <v>NIVEL 974 M4 7S L30 PM 2512 18-06-2026</v>
      </c>
      <c r="G2509" s="723" t="s">
        <v>16</v>
      </c>
      <c r="H2509" s="387">
        <v>46191</v>
      </c>
      <c r="I2509" s="386">
        <v>3.2</v>
      </c>
      <c r="J2509" s="8">
        <v>1.2999999999999999E-2</v>
      </c>
      <c r="K2509" s="8">
        <f>+IF(Dumpadas[[#This Row],[ley]]&gt;0.03,0.03,Dumpadas[[#This Row],[ley]])</f>
        <v>1.2999999999999999E-2</v>
      </c>
      <c r="L2509" s="427"/>
      <c r="M2509" s="386">
        <v>29324</v>
      </c>
      <c r="N2509" s="386"/>
      <c r="O2509" s="8">
        <v>1.4E-2</v>
      </c>
      <c r="P2509" s="10" t="str" cm="1">
        <f t="array" ref="P2509">INDEX(Rangos!$E$3:$E$16,MATCH(1,(Dumpadas[[#This Row],[ley]]&gt;=Rangos!$B$3:$B$16)*(Dumpadas[[#This Row],[ley]]&lt;=Rangos!$C$3:$C$16),0))</f>
        <v>D</v>
      </c>
      <c r="R2509" s="769"/>
      <c r="S2509" s="769" t="s">
        <v>3625</v>
      </c>
      <c r="T2509" s="369">
        <v>1</v>
      </c>
      <c r="U2509" s="369">
        <v>3.2</v>
      </c>
      <c r="V2509" s="10">
        <v>1.41E-2</v>
      </c>
      <c r="Y2509" s="769"/>
      <c r="Z2509" s="769" t="s">
        <v>3625</v>
      </c>
      <c r="AA2509" s="369">
        <v>1</v>
      </c>
      <c r="AB2509" s="369">
        <v>3.2</v>
      </c>
      <c r="AC2509" s="10">
        <v>1.41E-2</v>
      </c>
      <c r="AD2509" s="10">
        <v>1.41E-2</v>
      </c>
    </row>
    <row r="2510" spans="2:30">
      <c r="B2510" s="535"/>
      <c r="C2510" s="535" t="s">
        <v>3817</v>
      </c>
      <c r="D2510" s="535" t="s">
        <v>3792</v>
      </c>
      <c r="E2510" s="535">
        <v>2513</v>
      </c>
      <c r="F2510" s="537" t="str">
        <f>Dumpadas[[#This Row],[punto]] &amp; " "&amp;Dumpadas[[#This Row],[jornada]]&amp;" " &amp; Dumpadas[[#This Row],[N°Acop]] &amp; " " &amp; TEXT(Dumpadas[[#This Row],[fecha ]], "dd-mm-yyyy")</f>
        <v>NIVEL 974 M4 6N L33 PM 2513 18-06-2026</v>
      </c>
      <c r="G2510" s="535" t="s">
        <v>16</v>
      </c>
      <c r="H2510" s="538">
        <v>46191</v>
      </c>
      <c r="I2510" s="535">
        <v>3.2</v>
      </c>
      <c r="J2510" s="539">
        <v>1.3100000000000001E-2</v>
      </c>
      <c r="K2510" s="539">
        <f>+IF(Dumpadas[[#This Row],[ley]]&gt;0.03,0.03,Dumpadas[[#This Row],[ley]])</f>
        <v>1.3100000000000001E-2</v>
      </c>
      <c r="L2510" s="539"/>
      <c r="M2510" s="386">
        <v>29324</v>
      </c>
      <c r="N2510" s="535"/>
      <c r="O2510" s="539">
        <v>1.4E-2</v>
      </c>
      <c r="P2510" s="540" t="str" cm="1">
        <f t="array" ref="P2510">INDEX(Rangos!$E$3:$E$16,MATCH(1,(Dumpadas[[#This Row],[ley]]&gt;=Rangos!$B$3:$B$16)*(Dumpadas[[#This Row],[ley]]&lt;=Rangos!$C$3:$C$16),0))</f>
        <v>D</v>
      </c>
      <c r="R2510" s="769"/>
      <c r="S2510" s="769" t="s">
        <v>3626</v>
      </c>
      <c r="T2510" s="369">
        <v>1</v>
      </c>
      <c r="U2510" s="369">
        <v>3.2</v>
      </c>
      <c r="V2510" s="10">
        <v>1.12E-2</v>
      </c>
      <c r="Y2510" s="769"/>
      <c r="Z2510" s="769" t="s">
        <v>3626</v>
      </c>
      <c r="AA2510" s="369">
        <v>1</v>
      </c>
      <c r="AB2510" s="369">
        <v>3.2</v>
      </c>
      <c r="AC2510" s="10">
        <v>1.12E-2</v>
      </c>
      <c r="AD2510" s="10">
        <v>1.12E-2</v>
      </c>
    </row>
    <row r="2511" spans="2:30">
      <c r="B2511" s="535"/>
      <c r="C2511" s="535" t="s">
        <v>3817</v>
      </c>
      <c r="D2511" s="535" t="s">
        <v>3792</v>
      </c>
      <c r="E2511" s="535">
        <v>2514</v>
      </c>
      <c r="F2511" s="537" t="str">
        <f>Dumpadas[[#This Row],[punto]] &amp; " "&amp;Dumpadas[[#This Row],[jornada]]&amp;" " &amp; Dumpadas[[#This Row],[N°Acop]] &amp; " " &amp; TEXT(Dumpadas[[#This Row],[fecha ]], "dd-mm-yyyy")</f>
        <v>NIVEL 974 M4 6N L33 PM 2514 18-06-2026</v>
      </c>
      <c r="G2511" s="535" t="s">
        <v>16</v>
      </c>
      <c r="H2511" s="538">
        <v>46191</v>
      </c>
      <c r="I2511" s="535">
        <v>3.2</v>
      </c>
      <c r="J2511" s="539">
        <v>1.54E-2</v>
      </c>
      <c r="K2511" s="539">
        <f>+IF(Dumpadas[[#This Row],[ley]]&gt;0.03,0.03,Dumpadas[[#This Row],[ley]])</f>
        <v>1.54E-2</v>
      </c>
      <c r="L2511" s="539"/>
      <c r="M2511" s="386">
        <v>29324</v>
      </c>
      <c r="N2511" s="535"/>
      <c r="O2511" s="539">
        <v>1.4E-2</v>
      </c>
      <c r="P2511" s="540" t="str" cm="1">
        <f t="array" ref="P2511">INDEX(Rangos!$E$3:$E$16,MATCH(1,(Dumpadas[[#This Row],[ley]]&gt;=Rangos!$B$3:$B$16)*(Dumpadas[[#This Row],[ley]]&lt;=Rangos!$C$3:$C$16),0))</f>
        <v>F</v>
      </c>
      <c r="R2511" s="769"/>
      <c r="S2511" s="769" t="s">
        <v>3631</v>
      </c>
      <c r="T2511" s="369">
        <v>1</v>
      </c>
      <c r="U2511" s="369">
        <v>3.2</v>
      </c>
      <c r="V2511" s="10">
        <v>1.26E-2</v>
      </c>
      <c r="Y2511" s="769"/>
      <c r="Z2511" s="769" t="s">
        <v>3631</v>
      </c>
      <c r="AA2511" s="369">
        <v>1</v>
      </c>
      <c r="AB2511" s="369">
        <v>3.2</v>
      </c>
      <c r="AC2511" s="10">
        <v>1.26E-2</v>
      </c>
      <c r="AD2511" s="10">
        <v>1.26E-2</v>
      </c>
    </row>
    <row r="2512" spans="2:30">
      <c r="B2512" s="723"/>
      <c r="C2512" s="773" t="s">
        <v>3814</v>
      </c>
      <c r="D2512" s="773" t="s">
        <v>3792</v>
      </c>
      <c r="E2512" s="386">
        <v>2515</v>
      </c>
      <c r="F2512" s="410" t="str">
        <f>Dumpadas[[#This Row],[punto]] &amp; " "&amp;Dumpadas[[#This Row],[jornada]]&amp;" " &amp; Dumpadas[[#This Row],[N°Acop]] &amp; " " &amp; TEXT(Dumpadas[[#This Row],[fecha ]], "dd-mm-yyyy")</f>
        <v>NIVEL 974 M4 7S L30 AM 2515 19-06-2026</v>
      </c>
      <c r="G2512" s="723" t="s">
        <v>14</v>
      </c>
      <c r="H2512" s="5">
        <v>46192</v>
      </c>
      <c r="I2512" s="723">
        <v>3.2</v>
      </c>
      <c r="J2512" s="8">
        <v>1.2999999999999999E-2</v>
      </c>
      <c r="K2512" s="8">
        <f>+IF(Dumpadas[[#This Row],[ley]]&gt;0.03,0.03,Dumpadas[[#This Row],[ley]])</f>
        <v>1.2999999999999999E-2</v>
      </c>
      <c r="L2512" s="427"/>
      <c r="M2512" s="386">
        <v>29329</v>
      </c>
      <c r="N2512" s="386"/>
      <c r="O2512" s="7">
        <v>1.2999999999999999E-2</v>
      </c>
      <c r="P2512" s="10" t="str" cm="1">
        <f t="array" ref="P2512">INDEX(Rangos!$E$3:$E$16,MATCH(1,(Dumpadas[[#This Row],[ley]]&gt;=Rangos!$B$3:$B$16)*(Dumpadas[[#This Row],[ley]]&lt;=Rangos!$C$3:$C$16),0))</f>
        <v>D</v>
      </c>
      <c r="R2512" s="769"/>
      <c r="S2512" s="769" t="s">
        <v>3632</v>
      </c>
      <c r="T2512" s="369">
        <v>1</v>
      </c>
      <c r="U2512" s="369">
        <v>3.2</v>
      </c>
      <c r="V2512" s="10">
        <v>1.03E-2</v>
      </c>
      <c r="Y2512" s="769"/>
      <c r="Z2512" s="769" t="s">
        <v>3632</v>
      </c>
      <c r="AA2512" s="369">
        <v>1</v>
      </c>
      <c r="AB2512" s="369">
        <v>3.2</v>
      </c>
      <c r="AC2512" s="10">
        <v>1.03E-2</v>
      </c>
      <c r="AD2512" s="10">
        <v>1.03E-2</v>
      </c>
    </row>
    <row r="2513" spans="2:30">
      <c r="B2513" s="723"/>
      <c r="C2513" s="773" t="s">
        <v>3814</v>
      </c>
      <c r="D2513" s="773" t="s">
        <v>3792</v>
      </c>
      <c r="E2513" s="386">
        <v>2516</v>
      </c>
      <c r="F2513" s="410" t="str">
        <f>Dumpadas[[#This Row],[punto]] &amp; " "&amp;Dumpadas[[#This Row],[jornada]]&amp;" " &amp; Dumpadas[[#This Row],[N°Acop]] &amp; " " &amp; TEXT(Dumpadas[[#This Row],[fecha ]], "dd-mm-yyyy")</f>
        <v>NIVEL 974 M4 7S L30 AM 2516 19-06-2026</v>
      </c>
      <c r="G2513" s="723" t="s">
        <v>14</v>
      </c>
      <c r="H2513" s="5">
        <v>46192</v>
      </c>
      <c r="I2513" s="723">
        <v>3.2</v>
      </c>
      <c r="J2513" s="8">
        <v>8.3000000000000001E-3</v>
      </c>
      <c r="K2513" s="8">
        <f>+IF(Dumpadas[[#This Row],[ley]]&gt;0.03,0.03,Dumpadas[[#This Row],[ley]])</f>
        <v>8.3000000000000001E-3</v>
      </c>
      <c r="L2513" s="427"/>
      <c r="M2513" s="386">
        <v>29329</v>
      </c>
      <c r="N2513" s="386"/>
      <c r="O2513" s="7">
        <v>1.2999999999999999E-2</v>
      </c>
      <c r="P2513" s="10" t="str" cm="1">
        <f t="array" ref="P2513">INDEX(Rangos!$E$3:$E$16,MATCH(1,(Dumpadas[[#This Row],[ley]]&gt;=Rangos!$B$3:$B$16)*(Dumpadas[[#This Row],[ley]]&lt;=Rangos!$C$3:$C$16),0))</f>
        <v>A</v>
      </c>
      <c r="R2513" s="769"/>
      <c r="S2513" s="769" t="s">
        <v>3633</v>
      </c>
      <c r="T2513" s="369">
        <v>1</v>
      </c>
      <c r="U2513" s="369">
        <v>3.2</v>
      </c>
      <c r="V2513" s="10">
        <v>8.0000000000000002E-3</v>
      </c>
      <c r="Y2513" s="769"/>
      <c r="Z2513" s="769" t="s">
        <v>3633</v>
      </c>
      <c r="AA2513" s="369">
        <v>1</v>
      </c>
      <c r="AB2513" s="369">
        <v>3.2</v>
      </c>
      <c r="AC2513" s="10">
        <v>8.0000000000000002E-3</v>
      </c>
      <c r="AD2513" s="10">
        <v>8.0000000000000002E-3</v>
      </c>
    </row>
    <row r="2514" spans="2:30">
      <c r="B2514" s="723"/>
      <c r="C2514" s="773" t="s">
        <v>3814</v>
      </c>
      <c r="D2514" s="773" t="s">
        <v>3792</v>
      </c>
      <c r="E2514" s="386">
        <v>2517</v>
      </c>
      <c r="F2514" s="410" t="str">
        <f>Dumpadas[[#This Row],[punto]] &amp; " "&amp;Dumpadas[[#This Row],[jornada]]&amp;" " &amp; Dumpadas[[#This Row],[N°Acop]] &amp; " " &amp; TEXT(Dumpadas[[#This Row],[fecha ]], "dd-mm-yyyy")</f>
        <v>NIVEL 974 M4 7S L30 AM 2517 19-06-2026</v>
      </c>
      <c r="G2514" s="723" t="s">
        <v>14</v>
      </c>
      <c r="H2514" s="5">
        <v>46192</v>
      </c>
      <c r="I2514" s="723">
        <v>3.2</v>
      </c>
      <c r="J2514" s="8">
        <v>1.23E-2</v>
      </c>
      <c r="K2514" s="8">
        <f>+IF(Dumpadas[[#This Row],[ley]]&gt;0.03,0.03,Dumpadas[[#This Row],[ley]])</f>
        <v>1.23E-2</v>
      </c>
      <c r="L2514" s="427"/>
      <c r="M2514" s="386">
        <v>29329</v>
      </c>
      <c r="N2514" s="386"/>
      <c r="O2514" s="7">
        <v>1.2999999999999999E-2</v>
      </c>
      <c r="P2514" s="10" t="str" cm="1">
        <f t="array" ref="P2514">INDEX(Rangos!$E$3:$E$16,MATCH(1,(Dumpadas[[#This Row],[ley]]&gt;=Rangos!$B$3:$B$16)*(Dumpadas[[#This Row],[ley]]&lt;=Rangos!$C$3:$C$16),0))</f>
        <v>D</v>
      </c>
      <c r="R2514" s="769"/>
      <c r="S2514" s="769" t="s">
        <v>3634</v>
      </c>
      <c r="T2514" s="369">
        <v>1</v>
      </c>
      <c r="U2514" s="369">
        <v>3.2</v>
      </c>
      <c r="V2514" s="10">
        <v>1.52E-2</v>
      </c>
      <c r="Y2514" s="769"/>
      <c r="Z2514" s="769" t="s">
        <v>3634</v>
      </c>
      <c r="AA2514" s="369">
        <v>1</v>
      </c>
      <c r="AB2514" s="369">
        <v>3.2</v>
      </c>
      <c r="AC2514" s="10">
        <v>1.52E-2</v>
      </c>
      <c r="AD2514" s="10">
        <v>1.52E-2</v>
      </c>
    </row>
    <row r="2515" spans="2:30">
      <c r="B2515" s="723"/>
      <c r="C2515" s="773" t="s">
        <v>3814</v>
      </c>
      <c r="D2515" s="773" t="s">
        <v>3792</v>
      </c>
      <c r="E2515" s="386">
        <v>2518</v>
      </c>
      <c r="F2515" s="410" t="str">
        <f>Dumpadas[[#This Row],[punto]] &amp; " "&amp;Dumpadas[[#This Row],[jornada]]&amp;" " &amp; Dumpadas[[#This Row],[N°Acop]] &amp; " " &amp; TEXT(Dumpadas[[#This Row],[fecha ]], "dd-mm-yyyy")</f>
        <v>NIVEL 974 M4 7S L30 AM 2518 19-06-2026</v>
      </c>
      <c r="G2515" s="723" t="s">
        <v>14</v>
      </c>
      <c r="H2515" s="5">
        <v>46192</v>
      </c>
      <c r="I2515" s="723">
        <v>3.2</v>
      </c>
      <c r="J2515" s="8">
        <v>1.3899999999999999E-2</v>
      </c>
      <c r="K2515" s="8">
        <f>+IF(Dumpadas[[#This Row],[ley]]&gt;0.03,0.03,Dumpadas[[#This Row],[ley]])</f>
        <v>1.3899999999999999E-2</v>
      </c>
      <c r="L2515" s="427"/>
      <c r="M2515" s="386">
        <v>29329</v>
      </c>
      <c r="N2515" s="386"/>
      <c r="O2515" s="7">
        <v>1.2999999999999999E-2</v>
      </c>
      <c r="P2515" s="10" t="str" cm="1">
        <f t="array" ref="P2515">INDEX(Rangos!$E$3:$E$16,MATCH(1,(Dumpadas[[#This Row],[ley]]&gt;=Rangos!$B$3:$B$16)*(Dumpadas[[#This Row],[ley]]&lt;=Rangos!$C$3:$C$16),0))</f>
        <v>E</v>
      </c>
      <c r="R2515" s="769"/>
      <c r="S2515" s="769" t="s">
        <v>3635</v>
      </c>
      <c r="T2515" s="369">
        <v>1</v>
      </c>
      <c r="U2515" s="369">
        <v>3.2</v>
      </c>
      <c r="V2515" s="10">
        <v>1.21E-2</v>
      </c>
      <c r="Y2515" s="769"/>
      <c r="Z2515" s="769" t="s">
        <v>3635</v>
      </c>
      <c r="AA2515" s="369">
        <v>1</v>
      </c>
      <c r="AB2515" s="369">
        <v>3.2</v>
      </c>
      <c r="AC2515" s="10">
        <v>1.21E-2</v>
      </c>
      <c r="AD2515" s="10">
        <v>1.21E-2</v>
      </c>
    </row>
    <row r="2516" spans="2:30">
      <c r="B2516" s="723"/>
      <c r="C2516" s="773" t="s">
        <v>3814</v>
      </c>
      <c r="D2516" s="773" t="s">
        <v>3792</v>
      </c>
      <c r="E2516" s="386">
        <v>2519</v>
      </c>
      <c r="F2516" s="410" t="str">
        <f>Dumpadas[[#This Row],[punto]] &amp; " "&amp;Dumpadas[[#This Row],[jornada]]&amp;" " &amp; Dumpadas[[#This Row],[N°Acop]] &amp; " " &amp; TEXT(Dumpadas[[#This Row],[fecha ]], "dd-mm-yyyy")</f>
        <v>NIVEL 974 M4 7S L30 AM 2519 19-06-2026</v>
      </c>
      <c r="G2516" s="723" t="s">
        <v>14</v>
      </c>
      <c r="H2516" s="5">
        <v>46192</v>
      </c>
      <c r="I2516" s="723">
        <v>3.2</v>
      </c>
      <c r="J2516" s="8">
        <v>8.0000000000000002E-3</v>
      </c>
      <c r="K2516" s="8">
        <f>+IF(Dumpadas[[#This Row],[ley]]&gt;0.03,0.03,Dumpadas[[#This Row],[ley]])</f>
        <v>8.0000000000000002E-3</v>
      </c>
      <c r="L2516" s="427"/>
      <c r="M2516" s="386">
        <v>29329</v>
      </c>
      <c r="N2516" s="386"/>
      <c r="O2516" s="7">
        <v>1.2999999999999999E-2</v>
      </c>
      <c r="P2516" s="10" t="str" cm="1">
        <f t="array" ref="P2516">INDEX(Rangos!$E$3:$E$16,MATCH(1,(Dumpadas[[#This Row],[ley]]&gt;=Rangos!$B$3:$B$16)*(Dumpadas[[#This Row],[ley]]&lt;=Rangos!$C$3:$C$16),0))</f>
        <v>A</v>
      </c>
      <c r="R2516" s="769"/>
      <c r="S2516" s="769" t="s">
        <v>3636</v>
      </c>
      <c r="T2516" s="369">
        <v>1</v>
      </c>
      <c r="U2516" s="369">
        <v>3.2</v>
      </c>
      <c r="V2516" s="10">
        <v>1.1599999999999999E-2</v>
      </c>
      <c r="Y2516" s="769"/>
      <c r="Z2516" s="769" t="s">
        <v>3636</v>
      </c>
      <c r="AA2516" s="369">
        <v>1</v>
      </c>
      <c r="AB2516" s="369">
        <v>3.2</v>
      </c>
      <c r="AC2516" s="10">
        <v>1.1599999999999999E-2</v>
      </c>
      <c r="AD2516" s="10">
        <v>1.1599999999999999E-2</v>
      </c>
    </row>
    <row r="2517" spans="2:30">
      <c r="B2517" s="723"/>
      <c r="C2517" s="773" t="s">
        <v>3814</v>
      </c>
      <c r="D2517" s="773" t="s">
        <v>3792</v>
      </c>
      <c r="E2517" s="386">
        <v>2520</v>
      </c>
      <c r="F2517" s="410" t="str">
        <f>Dumpadas[[#This Row],[punto]] &amp; " "&amp;Dumpadas[[#This Row],[jornada]]&amp;" " &amp; Dumpadas[[#This Row],[N°Acop]] &amp; " " &amp; TEXT(Dumpadas[[#This Row],[fecha ]], "dd-mm-yyyy")</f>
        <v>NIVEL 974 M4 7S L30 AM 2520 19-06-2026</v>
      </c>
      <c r="G2517" s="723" t="s">
        <v>14</v>
      </c>
      <c r="H2517" s="5">
        <v>46192</v>
      </c>
      <c r="I2517" s="723">
        <v>3.2</v>
      </c>
      <c r="J2517" s="8">
        <v>1.38E-2</v>
      </c>
      <c r="K2517" s="8">
        <f>+IF(Dumpadas[[#This Row],[ley]]&gt;0.03,0.03,Dumpadas[[#This Row],[ley]])</f>
        <v>1.38E-2</v>
      </c>
      <c r="L2517" s="427"/>
      <c r="M2517" s="386">
        <v>29329</v>
      </c>
      <c r="N2517" s="386"/>
      <c r="O2517" s="7">
        <v>1.2999999999999999E-2</v>
      </c>
      <c r="P2517" s="10" t="str" cm="1">
        <f t="array" ref="P2517">INDEX(Rangos!$E$3:$E$16,MATCH(1,(Dumpadas[[#This Row],[ley]]&gt;=Rangos!$B$3:$B$16)*(Dumpadas[[#This Row],[ley]]&lt;=Rangos!$C$3:$C$16),0))</f>
        <v>E</v>
      </c>
      <c r="R2517" s="769"/>
      <c r="S2517" s="769" t="s">
        <v>3637</v>
      </c>
      <c r="T2517" s="369">
        <v>1</v>
      </c>
      <c r="U2517" s="369">
        <v>3.2</v>
      </c>
      <c r="V2517" s="10">
        <v>1.1299999999999999E-2</v>
      </c>
      <c r="Y2517" s="769"/>
      <c r="Z2517" s="769" t="s">
        <v>3637</v>
      </c>
      <c r="AA2517" s="369">
        <v>1</v>
      </c>
      <c r="AB2517" s="369">
        <v>3.2</v>
      </c>
      <c r="AC2517" s="10">
        <v>1.1299999999999999E-2</v>
      </c>
      <c r="AD2517" s="10">
        <v>1.1299999999999999E-2</v>
      </c>
    </row>
    <row r="2518" spans="2:30">
      <c r="B2518" s="723"/>
      <c r="C2518" s="773" t="s">
        <v>3814</v>
      </c>
      <c r="D2518" s="773" t="s">
        <v>3792</v>
      </c>
      <c r="E2518" s="386">
        <v>2521</v>
      </c>
      <c r="F2518" s="410" t="str">
        <f>Dumpadas[[#This Row],[punto]] &amp; " "&amp;Dumpadas[[#This Row],[jornada]]&amp;" " &amp; Dumpadas[[#This Row],[N°Acop]] &amp; " " &amp; TEXT(Dumpadas[[#This Row],[fecha ]], "dd-mm-yyyy")</f>
        <v>NIVEL 974 M4 7S L30 AM 2521 19-06-2026</v>
      </c>
      <c r="G2518" s="723" t="s">
        <v>14</v>
      </c>
      <c r="H2518" s="5">
        <v>46192</v>
      </c>
      <c r="I2518" s="723">
        <v>3.2</v>
      </c>
      <c r="J2518" s="8">
        <v>1.55E-2</v>
      </c>
      <c r="K2518" s="8">
        <f>+IF(Dumpadas[[#This Row],[ley]]&gt;0.03,0.03,Dumpadas[[#This Row],[ley]])</f>
        <v>1.55E-2</v>
      </c>
      <c r="L2518" s="427"/>
      <c r="M2518" s="386">
        <v>29329</v>
      </c>
      <c r="N2518" s="386"/>
      <c r="O2518" s="7">
        <v>1.2999999999999999E-2</v>
      </c>
      <c r="P2518" s="10" t="str" cm="1">
        <f t="array" ref="P2518">INDEX(Rangos!$E$3:$E$16,MATCH(1,(Dumpadas[[#This Row],[ley]]&gt;=Rangos!$B$3:$B$16)*(Dumpadas[[#This Row],[ley]]&lt;=Rangos!$C$3:$C$16),0))</f>
        <v>F</v>
      </c>
      <c r="R2518" s="769"/>
      <c r="S2518" s="769" t="s">
        <v>3638</v>
      </c>
      <c r="T2518" s="369">
        <v>1</v>
      </c>
      <c r="U2518" s="369">
        <v>3.2</v>
      </c>
      <c r="V2518" s="10">
        <v>1.09E-2</v>
      </c>
      <c r="Y2518" s="769"/>
      <c r="Z2518" s="769" t="s">
        <v>3638</v>
      </c>
      <c r="AA2518" s="369">
        <v>1</v>
      </c>
      <c r="AB2518" s="369">
        <v>3.2</v>
      </c>
      <c r="AC2518" s="10">
        <v>1.09E-2</v>
      </c>
      <c r="AD2518" s="10">
        <v>1.09E-2</v>
      </c>
    </row>
    <row r="2519" spans="2:30">
      <c r="B2519" s="723"/>
      <c r="C2519" s="773" t="s">
        <v>3814</v>
      </c>
      <c r="D2519" s="773" t="s">
        <v>3792</v>
      </c>
      <c r="E2519" s="386">
        <v>2522</v>
      </c>
      <c r="F2519" s="410" t="str">
        <f>Dumpadas[[#This Row],[punto]] &amp; " "&amp;Dumpadas[[#This Row],[jornada]]&amp;" " &amp; Dumpadas[[#This Row],[N°Acop]] &amp; " " &amp; TEXT(Dumpadas[[#This Row],[fecha ]], "dd-mm-yyyy")</f>
        <v>NIVEL 974 M4 7S L30 AM 2522 19-06-2026</v>
      </c>
      <c r="G2519" s="723" t="s">
        <v>14</v>
      </c>
      <c r="H2519" s="5">
        <v>46192</v>
      </c>
      <c r="I2519" s="723">
        <v>3.2</v>
      </c>
      <c r="J2519" s="8">
        <v>1.0500000000000001E-2</v>
      </c>
      <c r="K2519" s="8">
        <f>+IF(Dumpadas[[#This Row],[ley]]&gt;0.03,0.03,Dumpadas[[#This Row],[ley]])</f>
        <v>1.0500000000000001E-2</v>
      </c>
      <c r="L2519" s="427"/>
      <c r="M2519" s="386">
        <v>29329</v>
      </c>
      <c r="N2519" s="386"/>
      <c r="O2519" s="7">
        <v>1.2999999999999999E-2</v>
      </c>
      <c r="P2519" s="10" t="str" cm="1">
        <f t="array" ref="P2519">INDEX(Rangos!$E$3:$E$16,MATCH(1,(Dumpadas[[#This Row],[ley]]&gt;=Rangos!$B$3:$B$16)*(Dumpadas[[#This Row],[ley]]&lt;=Rangos!$C$3:$C$16),0))</f>
        <v>C</v>
      </c>
      <c r="R2519" s="769"/>
      <c r="S2519" s="769" t="s">
        <v>3639</v>
      </c>
      <c r="T2519" s="369">
        <v>1</v>
      </c>
      <c r="U2519" s="369">
        <v>3.2</v>
      </c>
      <c r="V2519" s="10">
        <v>1.4800000000000001E-2</v>
      </c>
      <c r="Y2519" s="769"/>
      <c r="Z2519" s="769" t="s">
        <v>3639</v>
      </c>
      <c r="AA2519" s="369">
        <v>1</v>
      </c>
      <c r="AB2519" s="369">
        <v>3.2</v>
      </c>
      <c r="AC2519" s="10">
        <v>1.4800000000000001E-2</v>
      </c>
      <c r="AD2519" s="10">
        <v>1.4800000000000001E-2</v>
      </c>
    </row>
    <row r="2520" spans="2:30">
      <c r="B2520" s="723"/>
      <c r="C2520" s="773" t="s">
        <v>3814</v>
      </c>
      <c r="D2520" s="773" t="s">
        <v>3792</v>
      </c>
      <c r="E2520" s="386">
        <v>2523</v>
      </c>
      <c r="F2520" s="410" t="str">
        <f>Dumpadas[[#This Row],[punto]] &amp; " "&amp;Dumpadas[[#This Row],[jornada]]&amp;" " &amp; Dumpadas[[#This Row],[N°Acop]] &amp; " " &amp; TEXT(Dumpadas[[#This Row],[fecha ]], "dd-mm-yyyy")</f>
        <v>NIVEL 974 M4 7S L30 AM 2523 19-06-2026</v>
      </c>
      <c r="G2520" s="723" t="s">
        <v>14</v>
      </c>
      <c r="H2520" s="5">
        <v>46192</v>
      </c>
      <c r="I2520" s="723">
        <v>3.2</v>
      </c>
      <c r="J2520" s="8">
        <v>1.1599999999999999E-2</v>
      </c>
      <c r="K2520" s="8">
        <f>+IF(Dumpadas[[#This Row],[ley]]&gt;0.03,0.03,Dumpadas[[#This Row],[ley]])</f>
        <v>1.1599999999999999E-2</v>
      </c>
      <c r="L2520" s="427"/>
      <c r="M2520" s="386">
        <v>29329</v>
      </c>
      <c r="N2520" s="386"/>
      <c r="O2520" s="7">
        <v>1.2999999999999999E-2</v>
      </c>
      <c r="P2520" s="10" t="str" cm="1">
        <f t="array" ref="P2520">INDEX(Rangos!$E$3:$E$16,MATCH(1,(Dumpadas[[#This Row],[ley]]&gt;=Rangos!$B$3:$B$16)*(Dumpadas[[#This Row],[ley]]&lt;=Rangos!$C$3:$C$16),0))</f>
        <v>C</v>
      </c>
      <c r="R2520" s="769"/>
      <c r="S2520" s="769" t="s">
        <v>3642</v>
      </c>
      <c r="T2520" s="369">
        <v>1</v>
      </c>
      <c r="U2520" s="369">
        <v>3.2</v>
      </c>
      <c r="V2520" s="10">
        <v>1.38E-2</v>
      </c>
      <c r="Y2520" s="769"/>
      <c r="Z2520" s="769" t="s">
        <v>3642</v>
      </c>
      <c r="AA2520" s="369">
        <v>1</v>
      </c>
      <c r="AB2520" s="369">
        <v>3.2</v>
      </c>
      <c r="AC2520" s="10">
        <v>1.38E-2</v>
      </c>
      <c r="AD2520" s="10">
        <v>1.38E-2</v>
      </c>
    </row>
    <row r="2521" spans="2:30">
      <c r="B2521" s="723"/>
      <c r="C2521" s="773" t="s">
        <v>3814</v>
      </c>
      <c r="D2521" s="773" t="s">
        <v>3792</v>
      </c>
      <c r="E2521" s="386">
        <v>2524</v>
      </c>
      <c r="F2521" s="410" t="str">
        <f>Dumpadas[[#This Row],[punto]] &amp; " "&amp;Dumpadas[[#This Row],[jornada]]&amp;" " &amp; Dumpadas[[#This Row],[N°Acop]] &amp; " " &amp; TEXT(Dumpadas[[#This Row],[fecha ]], "dd-mm-yyyy")</f>
        <v>NIVEL 974 M4 7S L30 AM 2524 19-06-2026</v>
      </c>
      <c r="G2521" s="723" t="s">
        <v>14</v>
      </c>
      <c r="H2521" s="5">
        <v>46192</v>
      </c>
      <c r="I2521" s="723">
        <v>3.2</v>
      </c>
      <c r="J2521" s="8">
        <v>8.3000000000000001E-3</v>
      </c>
      <c r="K2521" s="8">
        <f>+IF(Dumpadas[[#This Row],[ley]]&gt;0.03,0.03,Dumpadas[[#This Row],[ley]])</f>
        <v>8.3000000000000001E-3</v>
      </c>
      <c r="L2521" s="427"/>
      <c r="M2521" s="386">
        <v>29329</v>
      </c>
      <c r="N2521" s="386"/>
      <c r="O2521" s="7">
        <v>1.2999999999999999E-2</v>
      </c>
      <c r="P2521" s="10" t="str" cm="1">
        <f t="array" ref="P2521">INDEX(Rangos!$E$3:$E$16,MATCH(1,(Dumpadas[[#This Row],[ley]]&gt;=Rangos!$B$3:$B$16)*(Dumpadas[[#This Row],[ley]]&lt;=Rangos!$C$3:$C$16),0))</f>
        <v>A</v>
      </c>
      <c r="R2521" s="769"/>
      <c r="S2521" s="769" t="s">
        <v>3643</v>
      </c>
      <c r="T2521" s="369">
        <v>1</v>
      </c>
      <c r="U2521" s="369">
        <v>3.2</v>
      </c>
      <c r="V2521" s="10">
        <v>1.1299999999999999E-2</v>
      </c>
      <c r="Y2521" s="769"/>
      <c r="Z2521" s="769" t="s">
        <v>3643</v>
      </c>
      <c r="AA2521" s="369">
        <v>1</v>
      </c>
      <c r="AB2521" s="369">
        <v>3.2</v>
      </c>
      <c r="AC2521" s="10">
        <v>1.1299999999999999E-2</v>
      </c>
      <c r="AD2521" s="10">
        <v>1.1299999999999999E-2</v>
      </c>
    </row>
    <row r="2522" spans="2:30">
      <c r="B2522" s="723"/>
      <c r="C2522" s="773" t="s">
        <v>3814</v>
      </c>
      <c r="D2522" s="773" t="s">
        <v>3792</v>
      </c>
      <c r="E2522" s="386">
        <v>2525</v>
      </c>
      <c r="F2522" s="410" t="str">
        <f>Dumpadas[[#This Row],[punto]] &amp; " "&amp;Dumpadas[[#This Row],[jornada]]&amp;" " &amp; Dumpadas[[#This Row],[N°Acop]] &amp; " " &amp; TEXT(Dumpadas[[#This Row],[fecha ]], "dd-mm-yyyy")</f>
        <v>NIVEL 974 M4 7S L30 AM 2525 19-06-2026</v>
      </c>
      <c r="G2522" s="723" t="s">
        <v>14</v>
      </c>
      <c r="H2522" s="5">
        <v>46192</v>
      </c>
      <c r="I2522" s="723">
        <v>3.2</v>
      </c>
      <c r="J2522" s="8">
        <v>8.6999999999999994E-3</v>
      </c>
      <c r="K2522" s="8">
        <f>+IF(Dumpadas[[#This Row],[ley]]&gt;0.03,0.03,Dumpadas[[#This Row],[ley]])</f>
        <v>8.6999999999999994E-3</v>
      </c>
      <c r="L2522" s="427"/>
      <c r="M2522" s="386">
        <v>29329</v>
      </c>
      <c r="N2522" s="386"/>
      <c r="O2522" s="7">
        <v>1.2999999999999999E-2</v>
      </c>
      <c r="P2522" s="10" t="str" cm="1">
        <f t="array" ref="P2522">INDEX(Rangos!$E$3:$E$16,MATCH(1,(Dumpadas[[#This Row],[ley]]&gt;=Rangos!$B$3:$B$16)*(Dumpadas[[#This Row],[ley]]&lt;=Rangos!$C$3:$C$16),0))</f>
        <v>A</v>
      </c>
      <c r="R2522" s="769"/>
      <c r="S2522" s="769" t="s">
        <v>3644</v>
      </c>
      <c r="T2522" s="369">
        <v>1</v>
      </c>
      <c r="U2522" s="369">
        <v>3.2</v>
      </c>
      <c r="V2522" s="10">
        <v>1.29E-2</v>
      </c>
      <c r="Y2522" s="769"/>
      <c r="Z2522" s="769" t="s">
        <v>3644</v>
      </c>
      <c r="AA2522" s="369">
        <v>1</v>
      </c>
      <c r="AB2522" s="369">
        <v>3.2</v>
      </c>
      <c r="AC2522" s="10">
        <v>1.29E-2</v>
      </c>
      <c r="AD2522" s="10">
        <v>1.29E-2</v>
      </c>
    </row>
    <row r="2523" spans="2:30">
      <c r="B2523" s="723"/>
      <c r="C2523" s="773" t="s">
        <v>3814</v>
      </c>
      <c r="D2523" s="773" t="s">
        <v>3792</v>
      </c>
      <c r="E2523" s="386">
        <v>2526</v>
      </c>
      <c r="F2523" s="410" t="str">
        <f>Dumpadas[[#This Row],[punto]] &amp; " "&amp;Dumpadas[[#This Row],[jornada]]&amp;" " &amp; Dumpadas[[#This Row],[N°Acop]] &amp; " " &amp; TEXT(Dumpadas[[#This Row],[fecha ]], "dd-mm-yyyy")</f>
        <v>NIVEL 974 M4 7S L30 AM 2526 19-06-2026</v>
      </c>
      <c r="G2523" s="723" t="s">
        <v>14</v>
      </c>
      <c r="H2523" s="5">
        <v>46192</v>
      </c>
      <c r="I2523" s="723">
        <v>3.2</v>
      </c>
      <c r="J2523" s="8">
        <v>1.15E-2</v>
      </c>
      <c r="K2523" s="8">
        <f>+IF(Dumpadas[[#This Row],[ley]]&gt;0.03,0.03,Dumpadas[[#This Row],[ley]])</f>
        <v>1.15E-2</v>
      </c>
      <c r="L2523" s="427"/>
      <c r="M2523" s="386">
        <v>29329</v>
      </c>
      <c r="N2523" s="386"/>
      <c r="O2523" s="7">
        <v>1.2999999999999999E-2</v>
      </c>
      <c r="P2523" s="10" t="str" cm="1">
        <f t="array" ref="P2523">INDEX(Rangos!$E$3:$E$16,MATCH(1,(Dumpadas[[#This Row],[ley]]&gt;=Rangos!$B$3:$B$16)*(Dumpadas[[#This Row],[ley]]&lt;=Rangos!$C$3:$C$16),0))</f>
        <v>C</v>
      </c>
      <c r="R2523" s="769"/>
      <c r="S2523" s="769" t="s">
        <v>3645</v>
      </c>
      <c r="T2523" s="369">
        <v>1</v>
      </c>
      <c r="U2523" s="369">
        <v>3.2</v>
      </c>
      <c r="V2523" s="10">
        <v>1.1900000000000001E-2</v>
      </c>
      <c r="Y2523" s="769"/>
      <c r="Z2523" s="769" t="s">
        <v>3645</v>
      </c>
      <c r="AA2523" s="369">
        <v>1</v>
      </c>
      <c r="AB2523" s="369">
        <v>3.2</v>
      </c>
      <c r="AC2523" s="10">
        <v>1.1900000000000001E-2</v>
      </c>
      <c r="AD2523" s="10">
        <v>1.1900000000000001E-2</v>
      </c>
    </row>
    <row r="2524" spans="2:30">
      <c r="B2524" s="723"/>
      <c r="C2524" s="773" t="s">
        <v>3814</v>
      </c>
      <c r="D2524" s="773" t="s">
        <v>3792</v>
      </c>
      <c r="E2524" s="386">
        <v>2527</v>
      </c>
      <c r="F2524" s="410" t="str">
        <f>Dumpadas[[#This Row],[punto]] &amp; " "&amp;Dumpadas[[#This Row],[jornada]]&amp;" " &amp; Dumpadas[[#This Row],[N°Acop]] &amp; " " &amp; TEXT(Dumpadas[[#This Row],[fecha ]], "dd-mm-yyyy")</f>
        <v>NIVEL 974 M4 7S L30 AM 2527 19-06-2026</v>
      </c>
      <c r="G2524" s="723" t="s">
        <v>14</v>
      </c>
      <c r="H2524" s="5">
        <v>46192</v>
      </c>
      <c r="I2524" s="723">
        <v>3.2</v>
      </c>
      <c r="J2524" s="8">
        <v>5.7000000000000002E-3</v>
      </c>
      <c r="K2524" s="8">
        <f>+IF(Dumpadas[[#This Row],[ley]]&gt;0.03,0.03,Dumpadas[[#This Row],[ley]])</f>
        <v>5.7000000000000002E-3</v>
      </c>
      <c r="L2524" s="427"/>
      <c r="M2524" s="386">
        <v>29330</v>
      </c>
      <c r="N2524" s="386"/>
      <c r="O2524" s="7">
        <v>1.2999999999999999E-2</v>
      </c>
      <c r="P2524" s="10" t="str" cm="1">
        <f t="array" ref="P2524">INDEX(Rangos!$E$3:$E$16,MATCH(1,(Dumpadas[[#This Row],[ley]]&gt;=Rangos!$B$3:$B$16)*(Dumpadas[[#This Row],[ley]]&lt;=Rangos!$C$3:$C$16),0))</f>
        <v>Descarte</v>
      </c>
      <c r="R2524" s="769"/>
      <c r="S2524" s="769" t="s">
        <v>3646</v>
      </c>
      <c r="T2524" s="369">
        <v>1</v>
      </c>
      <c r="U2524" s="369">
        <v>3.2</v>
      </c>
      <c r="V2524" s="10">
        <v>2.07E-2</v>
      </c>
      <c r="Y2524" s="769"/>
      <c r="Z2524" s="769" t="s">
        <v>3646</v>
      </c>
      <c r="AA2524" s="369">
        <v>1</v>
      </c>
      <c r="AB2524" s="369">
        <v>3.2</v>
      </c>
      <c r="AC2524" s="10">
        <v>2.07E-2</v>
      </c>
      <c r="AD2524" s="10">
        <v>2.07E-2</v>
      </c>
    </row>
    <row r="2525" spans="2:30">
      <c r="B2525" s="723"/>
      <c r="C2525" s="773" t="s">
        <v>3814</v>
      </c>
      <c r="D2525" s="773" t="s">
        <v>3792</v>
      </c>
      <c r="E2525" s="386">
        <v>2528</v>
      </c>
      <c r="F2525" s="410" t="str">
        <f>Dumpadas[[#This Row],[punto]] &amp; " "&amp;Dumpadas[[#This Row],[jornada]]&amp;" " &amp; Dumpadas[[#This Row],[N°Acop]] &amp; " " &amp; TEXT(Dumpadas[[#This Row],[fecha ]], "dd-mm-yyyy")</f>
        <v>NIVEL 974 M4 7S L30 AM 2528 19-06-2026</v>
      </c>
      <c r="G2525" s="723" t="s">
        <v>14</v>
      </c>
      <c r="H2525" s="5">
        <v>46192</v>
      </c>
      <c r="I2525" s="723">
        <v>3.2</v>
      </c>
      <c r="J2525" s="8">
        <v>8.3999999999999995E-3</v>
      </c>
      <c r="K2525" s="8">
        <f>+IF(Dumpadas[[#This Row],[ley]]&gt;0.03,0.03,Dumpadas[[#This Row],[ley]])</f>
        <v>8.3999999999999995E-3</v>
      </c>
      <c r="L2525" s="427"/>
      <c r="M2525" s="386">
        <v>29330</v>
      </c>
      <c r="N2525" s="386"/>
      <c r="O2525" s="7">
        <v>1.2999999999999999E-2</v>
      </c>
      <c r="P2525" s="10" t="str" cm="1">
        <f t="array" ref="P2525">INDEX(Rangos!$E$3:$E$16,MATCH(1,(Dumpadas[[#This Row],[ley]]&gt;=Rangos!$B$3:$B$16)*(Dumpadas[[#This Row],[ley]]&lt;=Rangos!$C$3:$C$16),0))</f>
        <v>A</v>
      </c>
      <c r="R2525" s="769"/>
      <c r="S2525" s="769" t="s">
        <v>3647</v>
      </c>
      <c r="T2525" s="369">
        <v>1</v>
      </c>
      <c r="U2525" s="369">
        <v>3.2</v>
      </c>
      <c r="V2525" s="10">
        <v>1.43E-2</v>
      </c>
      <c r="Y2525" s="769"/>
      <c r="Z2525" s="769" t="s">
        <v>3647</v>
      </c>
      <c r="AA2525" s="369">
        <v>1</v>
      </c>
      <c r="AB2525" s="369">
        <v>3.2</v>
      </c>
      <c r="AC2525" s="10">
        <v>1.43E-2</v>
      </c>
      <c r="AD2525" s="10">
        <v>1.43E-2</v>
      </c>
    </row>
    <row r="2526" spans="2:30">
      <c r="B2526" s="723"/>
      <c r="C2526" s="773" t="s">
        <v>3814</v>
      </c>
      <c r="D2526" s="773" t="s">
        <v>3792</v>
      </c>
      <c r="E2526" s="386">
        <v>2529</v>
      </c>
      <c r="F2526" s="410" t="str">
        <f>Dumpadas[[#This Row],[punto]] &amp; " "&amp;Dumpadas[[#This Row],[jornada]]&amp;" " &amp; Dumpadas[[#This Row],[N°Acop]] &amp; " " &amp; TEXT(Dumpadas[[#This Row],[fecha ]], "dd-mm-yyyy")</f>
        <v>NIVEL 974 M4 7S L30 AM 2529 19-06-2026</v>
      </c>
      <c r="G2526" s="723" t="s">
        <v>14</v>
      </c>
      <c r="H2526" s="5">
        <v>46192</v>
      </c>
      <c r="I2526" s="723">
        <v>3.2</v>
      </c>
      <c r="J2526" s="8">
        <v>1.4999999999999999E-2</v>
      </c>
      <c r="K2526" s="8">
        <f>+IF(Dumpadas[[#This Row],[ley]]&gt;0.03,0.03,Dumpadas[[#This Row],[ley]])</f>
        <v>1.4999999999999999E-2</v>
      </c>
      <c r="L2526" s="427"/>
      <c r="M2526" s="386">
        <v>29330</v>
      </c>
      <c r="N2526" s="386"/>
      <c r="O2526" s="7">
        <v>1.2999999999999999E-2</v>
      </c>
      <c r="P2526" s="10" t="str" cm="1">
        <f t="array" ref="P2526">INDEX(Rangos!$E$3:$E$16,MATCH(1,(Dumpadas[[#This Row],[ley]]&gt;=Rangos!$B$3:$B$16)*(Dumpadas[[#This Row],[ley]]&lt;=Rangos!$C$3:$C$16),0))</f>
        <v>F</v>
      </c>
      <c r="R2526" s="769"/>
      <c r="S2526" s="769" t="s">
        <v>3648</v>
      </c>
      <c r="T2526" s="369">
        <v>1</v>
      </c>
      <c r="U2526" s="369">
        <v>3.2</v>
      </c>
      <c r="V2526" s="10">
        <v>1.37E-2</v>
      </c>
      <c r="Y2526" s="769"/>
      <c r="Z2526" s="769" t="s">
        <v>3648</v>
      </c>
      <c r="AA2526" s="369">
        <v>1</v>
      </c>
      <c r="AB2526" s="369">
        <v>3.2</v>
      </c>
      <c r="AC2526" s="10">
        <v>1.37E-2</v>
      </c>
      <c r="AD2526" s="10">
        <v>1.37E-2</v>
      </c>
    </row>
    <row r="2527" spans="2:30">
      <c r="B2527" s="723"/>
      <c r="C2527" s="773" t="s">
        <v>3814</v>
      </c>
      <c r="D2527" s="773" t="s">
        <v>3792</v>
      </c>
      <c r="E2527" s="386">
        <v>2530</v>
      </c>
      <c r="F2527" s="410" t="str">
        <f>Dumpadas[[#This Row],[punto]] &amp; " "&amp;Dumpadas[[#This Row],[jornada]]&amp;" " &amp; Dumpadas[[#This Row],[N°Acop]] &amp; " " &amp; TEXT(Dumpadas[[#This Row],[fecha ]], "dd-mm-yyyy")</f>
        <v>NIVEL 974 M4 7S L30 AM 2530 19-06-2026</v>
      </c>
      <c r="G2527" s="723" t="s">
        <v>14</v>
      </c>
      <c r="H2527" s="5">
        <v>46192</v>
      </c>
      <c r="I2527" s="723">
        <v>3.2</v>
      </c>
      <c r="J2527" s="8">
        <v>1.1599999999999999E-2</v>
      </c>
      <c r="K2527" s="8">
        <f>+IF(Dumpadas[[#This Row],[ley]]&gt;0.03,0.03,Dumpadas[[#This Row],[ley]])</f>
        <v>1.1599999999999999E-2</v>
      </c>
      <c r="L2527" s="427"/>
      <c r="M2527" s="386">
        <v>29330</v>
      </c>
      <c r="N2527" s="386"/>
      <c r="O2527" s="7">
        <v>1.2999999999999999E-2</v>
      </c>
      <c r="P2527" s="10" t="str" cm="1">
        <f t="array" ref="P2527">INDEX(Rangos!$E$3:$E$16,MATCH(1,(Dumpadas[[#This Row],[ley]]&gt;=Rangos!$B$3:$B$16)*(Dumpadas[[#This Row],[ley]]&lt;=Rangos!$C$3:$C$16),0))</f>
        <v>C</v>
      </c>
      <c r="R2527" s="769"/>
      <c r="S2527" s="769" t="s">
        <v>3649</v>
      </c>
      <c r="T2527" s="369">
        <v>1</v>
      </c>
      <c r="U2527" s="369">
        <v>3.2</v>
      </c>
      <c r="V2527" s="10">
        <v>1.9E-2</v>
      </c>
      <c r="Y2527" s="769"/>
      <c r="Z2527" s="769" t="s">
        <v>3649</v>
      </c>
      <c r="AA2527" s="369">
        <v>1</v>
      </c>
      <c r="AB2527" s="369">
        <v>3.2</v>
      </c>
      <c r="AC2527" s="10">
        <v>1.9E-2</v>
      </c>
      <c r="AD2527" s="10">
        <v>1.9E-2</v>
      </c>
    </row>
    <row r="2528" spans="2:30">
      <c r="B2528" s="723"/>
      <c r="C2528" s="773" t="s">
        <v>3814</v>
      </c>
      <c r="D2528" s="773" t="s">
        <v>3792</v>
      </c>
      <c r="E2528" s="386">
        <v>2531</v>
      </c>
      <c r="F2528" s="410" t="str">
        <f>Dumpadas[[#This Row],[punto]] &amp; " "&amp;Dumpadas[[#This Row],[jornada]]&amp;" " &amp; Dumpadas[[#This Row],[N°Acop]] &amp; " " &amp; TEXT(Dumpadas[[#This Row],[fecha ]], "dd-mm-yyyy")</f>
        <v>NIVEL 974 M4 7S L30 AM 2531 19-06-2026</v>
      </c>
      <c r="G2528" s="723" t="s">
        <v>14</v>
      </c>
      <c r="H2528" s="5">
        <v>46192</v>
      </c>
      <c r="I2528" s="723">
        <v>3.2</v>
      </c>
      <c r="J2528" s="8">
        <v>9.1000000000000004E-3</v>
      </c>
      <c r="K2528" s="8">
        <f>+IF(Dumpadas[[#This Row],[ley]]&gt;0.03,0.03,Dumpadas[[#This Row],[ley]])</f>
        <v>9.1000000000000004E-3</v>
      </c>
      <c r="L2528" s="427"/>
      <c r="M2528" s="386">
        <v>29330</v>
      </c>
      <c r="N2528" s="386"/>
      <c r="O2528" s="7">
        <v>1.2999999999999999E-2</v>
      </c>
      <c r="P2528" s="10" t="str" cm="1">
        <f t="array" ref="P2528">INDEX(Rangos!$E$3:$E$16,MATCH(1,(Dumpadas[[#This Row],[ley]]&gt;=Rangos!$B$3:$B$16)*(Dumpadas[[#This Row],[ley]]&lt;=Rangos!$C$3:$C$16),0))</f>
        <v>B</v>
      </c>
      <c r="R2528" s="769"/>
      <c r="S2528" s="769" t="s">
        <v>3650</v>
      </c>
      <c r="T2528" s="369">
        <v>1</v>
      </c>
      <c r="U2528" s="369">
        <v>3.2</v>
      </c>
      <c r="V2528" s="10">
        <v>2.0199999999999999E-2</v>
      </c>
      <c r="Y2528" s="769"/>
      <c r="Z2528" s="769" t="s">
        <v>3650</v>
      </c>
      <c r="AA2528" s="369">
        <v>1</v>
      </c>
      <c r="AB2528" s="369">
        <v>3.2</v>
      </c>
      <c r="AC2528" s="10">
        <v>2.0199999999999999E-2</v>
      </c>
      <c r="AD2528" s="10">
        <v>2.0199999999999999E-2</v>
      </c>
    </row>
    <row r="2529" spans="2:30">
      <c r="B2529" s="723"/>
      <c r="C2529" s="773" t="s">
        <v>3814</v>
      </c>
      <c r="D2529" s="773" t="s">
        <v>3792</v>
      </c>
      <c r="E2529" s="386">
        <v>2532</v>
      </c>
      <c r="F2529" s="410" t="str">
        <f>Dumpadas[[#This Row],[punto]] &amp; " "&amp;Dumpadas[[#This Row],[jornada]]&amp;" " &amp; Dumpadas[[#This Row],[N°Acop]] &amp; " " &amp; TEXT(Dumpadas[[#This Row],[fecha ]], "dd-mm-yyyy")</f>
        <v>NIVEL 974 M4 7S L30 AM 2532 19-06-2026</v>
      </c>
      <c r="G2529" s="723" t="s">
        <v>14</v>
      </c>
      <c r="H2529" s="5">
        <v>46192</v>
      </c>
      <c r="I2529" s="723">
        <v>3.2</v>
      </c>
      <c r="J2529" s="8">
        <v>7.6E-3</v>
      </c>
      <c r="K2529" s="8">
        <f>+IF(Dumpadas[[#This Row],[ley]]&gt;0.03,0.03,Dumpadas[[#This Row],[ley]])</f>
        <v>7.6E-3</v>
      </c>
      <c r="L2529" s="427"/>
      <c r="M2529" s="386">
        <v>29330</v>
      </c>
      <c r="N2529" s="386"/>
      <c r="O2529" s="7">
        <v>1.2999999999999999E-2</v>
      </c>
      <c r="P2529" s="10" t="str" cm="1">
        <f t="array" ref="P2529">INDEX(Rangos!$E$3:$E$16,MATCH(1,(Dumpadas[[#This Row],[ley]]&gt;=Rangos!$B$3:$B$16)*(Dumpadas[[#This Row],[ley]]&lt;=Rangos!$C$3:$C$16),0))</f>
        <v>A</v>
      </c>
      <c r="R2529" s="769"/>
      <c r="S2529" s="769" t="s">
        <v>3651</v>
      </c>
      <c r="T2529" s="369">
        <v>1</v>
      </c>
      <c r="U2529" s="369">
        <v>3.2</v>
      </c>
      <c r="V2529" s="10">
        <v>1.09E-2</v>
      </c>
      <c r="Y2529" s="769"/>
      <c r="Z2529" s="769" t="s">
        <v>3651</v>
      </c>
      <c r="AA2529" s="369">
        <v>1</v>
      </c>
      <c r="AB2529" s="369">
        <v>3.2</v>
      </c>
      <c r="AC2529" s="10">
        <v>1.09E-2</v>
      </c>
      <c r="AD2529" s="10">
        <v>1.09E-2</v>
      </c>
    </row>
    <row r="2530" spans="2:30">
      <c r="B2530" s="723"/>
      <c r="C2530" s="773" t="s">
        <v>3814</v>
      </c>
      <c r="D2530" s="773" t="s">
        <v>3792</v>
      </c>
      <c r="E2530" s="386">
        <v>2533</v>
      </c>
      <c r="F2530" s="410" t="str">
        <f>Dumpadas[[#This Row],[punto]] &amp; " "&amp;Dumpadas[[#This Row],[jornada]]&amp;" " &amp; Dumpadas[[#This Row],[N°Acop]] &amp; " " &amp; TEXT(Dumpadas[[#This Row],[fecha ]], "dd-mm-yyyy")</f>
        <v>NIVEL 974 M4 7S L30 AM 2533 19-06-2026</v>
      </c>
      <c r="G2530" s="723" t="s">
        <v>14</v>
      </c>
      <c r="H2530" s="5">
        <v>46192</v>
      </c>
      <c r="I2530" s="723">
        <v>3.2</v>
      </c>
      <c r="J2530" s="8">
        <v>8.3999999999999995E-3</v>
      </c>
      <c r="K2530" s="8">
        <f>+IF(Dumpadas[[#This Row],[ley]]&gt;0.03,0.03,Dumpadas[[#This Row],[ley]])</f>
        <v>8.3999999999999995E-3</v>
      </c>
      <c r="L2530" s="427"/>
      <c r="M2530" s="386">
        <v>29330</v>
      </c>
      <c r="N2530" s="386"/>
      <c r="O2530" s="7">
        <v>1.2999999999999999E-2</v>
      </c>
      <c r="P2530" s="10" t="str" cm="1">
        <f t="array" ref="P2530">INDEX(Rangos!$E$3:$E$16,MATCH(1,(Dumpadas[[#This Row],[ley]]&gt;=Rangos!$B$3:$B$16)*(Dumpadas[[#This Row],[ley]]&lt;=Rangos!$C$3:$C$16),0))</f>
        <v>A</v>
      </c>
      <c r="R2530" s="769"/>
      <c r="S2530" s="769" t="s">
        <v>3652</v>
      </c>
      <c r="T2530" s="369">
        <v>1</v>
      </c>
      <c r="U2530" s="369">
        <v>3.2</v>
      </c>
      <c r="V2530" s="10">
        <v>1.1900000000000001E-2</v>
      </c>
      <c r="Y2530" s="769"/>
      <c r="Z2530" s="769" t="s">
        <v>3652</v>
      </c>
      <c r="AA2530" s="369">
        <v>1</v>
      </c>
      <c r="AB2530" s="369">
        <v>3.2</v>
      </c>
      <c r="AC2530" s="10">
        <v>1.1900000000000001E-2</v>
      </c>
      <c r="AD2530" s="10">
        <v>1.1900000000000001E-2</v>
      </c>
    </row>
    <row r="2531" spans="2:30">
      <c r="B2531" s="535"/>
      <c r="C2531" s="535" t="s">
        <v>3817</v>
      </c>
      <c r="D2531" s="535" t="s">
        <v>3792</v>
      </c>
      <c r="E2531" s="535">
        <v>2534</v>
      </c>
      <c r="F2531" s="537" t="str">
        <f>Dumpadas[[#This Row],[punto]] &amp; " "&amp;Dumpadas[[#This Row],[jornada]]&amp;" " &amp; Dumpadas[[#This Row],[N°Acop]] &amp; " " &amp; TEXT(Dumpadas[[#This Row],[fecha ]], "dd-mm-yyyy")</f>
        <v>NIVEL 974 M4 6N L33 AM 2534 19-06-2026</v>
      </c>
      <c r="G2531" s="535" t="s">
        <v>14</v>
      </c>
      <c r="H2531" s="538">
        <v>46192</v>
      </c>
      <c r="I2531" s="535">
        <v>3.2</v>
      </c>
      <c r="J2531" s="539">
        <v>1.5599999999999999E-2</v>
      </c>
      <c r="K2531" s="539">
        <f>+IF(Dumpadas[[#This Row],[ley]]&gt;0.03,0.03,Dumpadas[[#This Row],[ley]])</f>
        <v>1.5599999999999999E-2</v>
      </c>
      <c r="L2531" s="539"/>
      <c r="M2531" s="535">
        <v>29330</v>
      </c>
      <c r="N2531" s="535"/>
      <c r="O2531" s="539">
        <v>1.2999999999999999E-2</v>
      </c>
      <c r="P2531" s="540" t="str" cm="1">
        <f t="array" ref="P2531">INDEX(Rangos!$E$3:$E$16,MATCH(1,(Dumpadas[[#This Row],[ley]]&gt;=Rangos!$B$3:$B$16)*(Dumpadas[[#This Row],[ley]]&lt;=Rangos!$C$3:$C$16),0))</f>
        <v>F</v>
      </c>
      <c r="R2531" s="769"/>
      <c r="S2531" s="769" t="s">
        <v>3653</v>
      </c>
      <c r="T2531" s="369">
        <v>1</v>
      </c>
      <c r="U2531" s="369">
        <v>3.2</v>
      </c>
      <c r="V2531" s="10">
        <v>1.4500000000000001E-2</v>
      </c>
      <c r="Y2531" s="769"/>
      <c r="Z2531" s="769" t="s">
        <v>3653</v>
      </c>
      <c r="AA2531" s="369">
        <v>1</v>
      </c>
      <c r="AB2531" s="369">
        <v>3.2</v>
      </c>
      <c r="AC2531" s="10">
        <v>1.4500000000000001E-2</v>
      </c>
      <c r="AD2531" s="10">
        <v>1.4500000000000001E-2</v>
      </c>
    </row>
    <row r="2532" spans="2:30">
      <c r="B2532" s="535"/>
      <c r="C2532" s="535" t="s">
        <v>3817</v>
      </c>
      <c r="D2532" s="535" t="s">
        <v>3792</v>
      </c>
      <c r="E2532" s="535">
        <v>2535</v>
      </c>
      <c r="F2532" s="537" t="str">
        <f>Dumpadas[[#This Row],[punto]] &amp; " "&amp;Dumpadas[[#This Row],[jornada]]&amp;" " &amp; Dumpadas[[#This Row],[N°Acop]] &amp; " " &amp; TEXT(Dumpadas[[#This Row],[fecha ]], "dd-mm-yyyy")</f>
        <v>NIVEL 974 M4 6N L33 AM 2535 19-06-2026</v>
      </c>
      <c r="G2532" s="535" t="s">
        <v>14</v>
      </c>
      <c r="H2532" s="538">
        <v>46192</v>
      </c>
      <c r="I2532" s="535">
        <v>3.2</v>
      </c>
      <c r="J2532" s="539">
        <v>6.4000000000000003E-3</v>
      </c>
      <c r="K2532" s="539">
        <f>+IF(Dumpadas[[#This Row],[ley]]&gt;0.03,0.03,Dumpadas[[#This Row],[ley]])</f>
        <v>6.4000000000000003E-3</v>
      </c>
      <c r="L2532" s="539"/>
      <c r="M2532" s="535">
        <v>29330</v>
      </c>
      <c r="N2532" s="535"/>
      <c r="O2532" s="539">
        <v>1.2999999999999999E-2</v>
      </c>
      <c r="P2532" s="540" t="str" cm="1">
        <f t="array" ref="P2532">INDEX(Rangos!$E$3:$E$16,MATCH(1,(Dumpadas[[#This Row],[ley]]&gt;=Rangos!$B$3:$B$16)*(Dumpadas[[#This Row],[ley]]&lt;=Rangos!$C$3:$C$16),0))</f>
        <v>Reserva</v>
      </c>
      <c r="R2532" s="769"/>
      <c r="S2532" s="769" t="s">
        <v>3654</v>
      </c>
      <c r="T2532" s="369">
        <v>1</v>
      </c>
      <c r="U2532" s="369">
        <v>3.2</v>
      </c>
      <c r="V2532" s="10">
        <v>1.37E-2</v>
      </c>
      <c r="Y2532" s="769"/>
      <c r="Z2532" s="769" t="s">
        <v>3654</v>
      </c>
      <c r="AA2532" s="369">
        <v>1</v>
      </c>
      <c r="AB2532" s="369">
        <v>3.2</v>
      </c>
      <c r="AC2532" s="10">
        <v>1.37E-2</v>
      </c>
      <c r="AD2532" s="10">
        <v>1.37E-2</v>
      </c>
    </row>
    <row r="2533" spans="2:30">
      <c r="B2533" s="535"/>
      <c r="C2533" s="535" t="s">
        <v>3817</v>
      </c>
      <c r="D2533" s="535" t="s">
        <v>3792</v>
      </c>
      <c r="E2533" s="535">
        <v>2536</v>
      </c>
      <c r="F2533" s="537" t="str">
        <f>Dumpadas[[#This Row],[punto]] &amp; " "&amp;Dumpadas[[#This Row],[jornada]]&amp;" " &amp; Dumpadas[[#This Row],[N°Acop]] &amp; " " &amp; TEXT(Dumpadas[[#This Row],[fecha ]], "dd-mm-yyyy")</f>
        <v>NIVEL 974 M4 6N L33 AM 2536 19-06-2026</v>
      </c>
      <c r="G2533" s="535" t="s">
        <v>14</v>
      </c>
      <c r="H2533" s="538">
        <v>46192</v>
      </c>
      <c r="I2533" s="535">
        <v>3.2</v>
      </c>
      <c r="J2533" s="539">
        <v>1.14E-2</v>
      </c>
      <c r="K2533" s="539">
        <f>+IF(Dumpadas[[#This Row],[ley]]&gt;0.03,0.03,Dumpadas[[#This Row],[ley]])</f>
        <v>1.14E-2</v>
      </c>
      <c r="L2533" s="539"/>
      <c r="M2533" s="535">
        <v>29330</v>
      </c>
      <c r="N2533" s="535"/>
      <c r="O2533" s="539">
        <v>1.2999999999999999E-2</v>
      </c>
      <c r="P2533" s="540" t="str" cm="1">
        <f t="array" ref="P2533">INDEX(Rangos!$E$3:$E$16,MATCH(1,(Dumpadas[[#This Row],[ley]]&gt;=Rangos!$B$3:$B$16)*(Dumpadas[[#This Row],[ley]]&lt;=Rangos!$C$3:$C$16),0))</f>
        <v>C</v>
      </c>
      <c r="R2533" s="769"/>
      <c r="S2533" s="769" t="s">
        <v>3655</v>
      </c>
      <c r="T2533" s="369">
        <v>1</v>
      </c>
      <c r="U2533" s="369">
        <v>3.2</v>
      </c>
      <c r="V2533" s="10">
        <v>1.9099999999999999E-2</v>
      </c>
      <c r="Y2533" s="769"/>
      <c r="Z2533" s="769" t="s">
        <v>3655</v>
      </c>
      <c r="AA2533" s="369">
        <v>1</v>
      </c>
      <c r="AB2533" s="369">
        <v>3.2</v>
      </c>
      <c r="AC2533" s="10">
        <v>1.9099999999999999E-2</v>
      </c>
      <c r="AD2533" s="10">
        <v>1.9099999999999999E-2</v>
      </c>
    </row>
    <row r="2534" spans="2:30">
      <c r="B2534" s="535"/>
      <c r="C2534" s="535" t="s">
        <v>3817</v>
      </c>
      <c r="D2534" s="535" t="s">
        <v>3792</v>
      </c>
      <c r="E2534" s="535">
        <v>2537</v>
      </c>
      <c r="F2534" s="537" t="str">
        <f>Dumpadas[[#This Row],[punto]] &amp; " "&amp;Dumpadas[[#This Row],[jornada]]&amp;" " &amp; Dumpadas[[#This Row],[N°Acop]] &amp; " " &amp; TEXT(Dumpadas[[#This Row],[fecha ]], "dd-mm-yyyy")</f>
        <v>NIVEL 974 M4 6N L33 AM 2537 19-06-2026</v>
      </c>
      <c r="G2534" s="535" t="s">
        <v>14</v>
      </c>
      <c r="H2534" s="538">
        <v>46192</v>
      </c>
      <c r="I2534" s="535">
        <v>3.2</v>
      </c>
      <c r="J2534" s="539">
        <v>0.01</v>
      </c>
      <c r="K2534" s="539">
        <f>+IF(Dumpadas[[#This Row],[ley]]&gt;0.03,0.03,Dumpadas[[#This Row],[ley]])</f>
        <v>0.01</v>
      </c>
      <c r="L2534" s="539"/>
      <c r="M2534" s="535">
        <v>29331</v>
      </c>
      <c r="N2534" s="535"/>
      <c r="O2534" s="539">
        <v>1.2999999999999999E-2</v>
      </c>
      <c r="P2534" s="540" t="str" cm="1">
        <f t="array" ref="P2534">INDEX(Rangos!$E$3:$E$16,MATCH(1,(Dumpadas[[#This Row],[ley]]&gt;=Rangos!$B$3:$B$16)*(Dumpadas[[#This Row],[ley]]&lt;=Rangos!$C$3:$C$16),0))</f>
        <v>B</v>
      </c>
      <c r="R2534" s="769"/>
      <c r="S2534" s="769" t="s">
        <v>3656</v>
      </c>
      <c r="T2534" s="369">
        <v>1</v>
      </c>
      <c r="U2534" s="369">
        <v>3.2</v>
      </c>
      <c r="V2534" s="10">
        <v>1.24E-2</v>
      </c>
      <c r="Y2534" s="769"/>
      <c r="Z2534" s="769" t="s">
        <v>3656</v>
      </c>
      <c r="AA2534" s="369">
        <v>1</v>
      </c>
      <c r="AB2534" s="369">
        <v>3.2</v>
      </c>
      <c r="AC2534" s="10">
        <v>1.24E-2</v>
      </c>
      <c r="AD2534" s="10">
        <v>1.24E-2</v>
      </c>
    </row>
    <row r="2535" spans="2:30">
      <c r="B2535" s="535"/>
      <c r="C2535" s="535" t="s">
        <v>3817</v>
      </c>
      <c r="D2535" s="535" t="s">
        <v>3792</v>
      </c>
      <c r="E2535" s="535">
        <v>2538</v>
      </c>
      <c r="F2535" s="537" t="str">
        <f>Dumpadas[[#This Row],[punto]] &amp; " "&amp;Dumpadas[[#This Row],[jornada]]&amp;" " &amp; Dumpadas[[#This Row],[N°Acop]] &amp; " " &amp; TEXT(Dumpadas[[#This Row],[fecha ]], "dd-mm-yyyy")</f>
        <v>NIVEL 974 M4 6N L33 AM 2538 19-06-2026</v>
      </c>
      <c r="G2535" s="535" t="s">
        <v>14</v>
      </c>
      <c r="H2535" s="538">
        <v>46192</v>
      </c>
      <c r="I2535" s="535">
        <v>3.2</v>
      </c>
      <c r="J2535" s="539">
        <v>1.6E-2</v>
      </c>
      <c r="K2535" s="539">
        <f>+IF(Dumpadas[[#This Row],[ley]]&gt;0.03,0.03,Dumpadas[[#This Row],[ley]])</f>
        <v>1.6E-2</v>
      </c>
      <c r="L2535" s="539"/>
      <c r="M2535" s="535">
        <v>29331</v>
      </c>
      <c r="N2535" s="535"/>
      <c r="O2535" s="539">
        <v>1.2999999999999999E-2</v>
      </c>
      <c r="P2535" s="540" t="str" cm="1">
        <f t="array" ref="P2535">INDEX(Rangos!$E$3:$E$16,MATCH(1,(Dumpadas[[#This Row],[ley]]&gt;=Rangos!$B$3:$B$16)*(Dumpadas[[#This Row],[ley]]&lt;=Rangos!$C$3:$C$16),0))</f>
        <v>F</v>
      </c>
      <c r="R2535" s="769"/>
      <c r="S2535" s="769" t="s">
        <v>3657</v>
      </c>
      <c r="T2535" s="369">
        <v>1</v>
      </c>
      <c r="U2535" s="369">
        <v>3.2</v>
      </c>
      <c r="V2535" s="10">
        <v>1.6E-2</v>
      </c>
      <c r="Y2535" s="769"/>
      <c r="Z2535" s="769" t="s">
        <v>3657</v>
      </c>
      <c r="AA2535" s="369">
        <v>1</v>
      </c>
      <c r="AB2535" s="369">
        <v>3.2</v>
      </c>
      <c r="AC2535" s="10">
        <v>1.6E-2</v>
      </c>
      <c r="AD2535" s="10">
        <v>1.6E-2</v>
      </c>
    </row>
    <row r="2536" spans="2:30">
      <c r="B2536" s="535"/>
      <c r="C2536" s="535" t="s">
        <v>3817</v>
      </c>
      <c r="D2536" s="535" t="s">
        <v>3792</v>
      </c>
      <c r="E2536" s="535">
        <v>2539</v>
      </c>
      <c r="F2536" s="537" t="str">
        <f>Dumpadas[[#This Row],[punto]] &amp; " "&amp;Dumpadas[[#This Row],[jornada]]&amp;" " &amp; Dumpadas[[#This Row],[N°Acop]] &amp; " " &amp; TEXT(Dumpadas[[#This Row],[fecha ]], "dd-mm-yyyy")</f>
        <v>NIVEL 974 M4 6N L33 AM 2539 19-06-2026</v>
      </c>
      <c r="G2536" s="535" t="s">
        <v>14</v>
      </c>
      <c r="H2536" s="538">
        <v>46192</v>
      </c>
      <c r="I2536" s="535">
        <v>3.2</v>
      </c>
      <c r="J2536" s="539">
        <v>1.3899999999999999E-2</v>
      </c>
      <c r="K2536" s="539">
        <f>+IF(Dumpadas[[#This Row],[ley]]&gt;0.03,0.03,Dumpadas[[#This Row],[ley]])</f>
        <v>1.3899999999999999E-2</v>
      </c>
      <c r="L2536" s="539"/>
      <c r="M2536" s="535">
        <v>29331</v>
      </c>
      <c r="N2536" s="535"/>
      <c r="O2536" s="539">
        <v>1.2999999999999999E-2</v>
      </c>
      <c r="P2536" s="540" t="str" cm="1">
        <f t="array" ref="P2536">INDEX(Rangos!$E$3:$E$16,MATCH(1,(Dumpadas[[#This Row],[ley]]&gt;=Rangos!$B$3:$B$16)*(Dumpadas[[#This Row],[ley]]&lt;=Rangos!$C$3:$C$16),0))</f>
        <v>E</v>
      </c>
      <c r="R2536" s="769"/>
      <c r="S2536" s="769" t="s">
        <v>3658</v>
      </c>
      <c r="T2536" s="369">
        <v>1</v>
      </c>
      <c r="U2536" s="369">
        <v>3.2</v>
      </c>
      <c r="V2536" s="10">
        <v>1.49E-2</v>
      </c>
      <c r="Y2536" s="769"/>
      <c r="Z2536" s="769" t="s">
        <v>3658</v>
      </c>
      <c r="AA2536" s="369">
        <v>1</v>
      </c>
      <c r="AB2536" s="369">
        <v>3.2</v>
      </c>
      <c r="AC2536" s="10">
        <v>1.49E-2</v>
      </c>
      <c r="AD2536" s="10">
        <v>1.49E-2</v>
      </c>
    </row>
    <row r="2537" spans="2:30">
      <c r="B2537" s="535"/>
      <c r="C2537" s="535" t="s">
        <v>3817</v>
      </c>
      <c r="D2537" s="535" t="s">
        <v>3792</v>
      </c>
      <c r="E2537" s="535">
        <v>2540</v>
      </c>
      <c r="F2537" s="537" t="str">
        <f>Dumpadas[[#This Row],[punto]] &amp; " "&amp;Dumpadas[[#This Row],[jornada]]&amp;" " &amp; Dumpadas[[#This Row],[N°Acop]] &amp; " " &amp; TEXT(Dumpadas[[#This Row],[fecha ]], "dd-mm-yyyy")</f>
        <v>NIVEL 974 M4 6N L33 AM 2540 19-06-2026</v>
      </c>
      <c r="G2537" s="535" t="s">
        <v>14</v>
      </c>
      <c r="H2537" s="538">
        <v>46192</v>
      </c>
      <c r="I2537" s="535">
        <v>3.2</v>
      </c>
      <c r="J2537" s="539">
        <v>8.9999999999999993E-3</v>
      </c>
      <c r="K2537" s="539">
        <f>+IF(Dumpadas[[#This Row],[ley]]&gt;0.03,0.03,Dumpadas[[#This Row],[ley]])</f>
        <v>8.9999999999999993E-3</v>
      </c>
      <c r="L2537" s="539"/>
      <c r="M2537" s="535">
        <v>29331</v>
      </c>
      <c r="N2537" s="535"/>
      <c r="O2537" s="539">
        <v>1.2999999999999999E-2</v>
      </c>
      <c r="P2537" s="540" t="str" cm="1">
        <f t="array" ref="P2537">INDEX(Rangos!$E$3:$E$16,MATCH(1,(Dumpadas[[#This Row],[ley]]&gt;=Rangos!$B$3:$B$16)*(Dumpadas[[#This Row],[ley]]&lt;=Rangos!$C$3:$C$16),0))</f>
        <v>B</v>
      </c>
      <c r="R2537" s="769"/>
      <c r="S2537" s="769" t="s">
        <v>3659</v>
      </c>
      <c r="T2537" s="369">
        <v>1</v>
      </c>
      <c r="U2537" s="369">
        <v>3.2</v>
      </c>
      <c r="V2537" s="10">
        <v>2.1000000000000001E-2</v>
      </c>
      <c r="Y2537" s="769"/>
      <c r="Z2537" s="769" t="s">
        <v>3659</v>
      </c>
      <c r="AA2537" s="369">
        <v>1</v>
      </c>
      <c r="AB2537" s="369">
        <v>3.2</v>
      </c>
      <c r="AC2537" s="10">
        <v>2.1000000000000001E-2</v>
      </c>
      <c r="AD2537" s="10">
        <v>2.1000000000000001E-2</v>
      </c>
    </row>
    <row r="2538" spans="2:30">
      <c r="B2538" s="535"/>
      <c r="C2538" s="535" t="s">
        <v>3817</v>
      </c>
      <c r="D2538" s="535" t="s">
        <v>3792</v>
      </c>
      <c r="E2538" s="535">
        <v>2541</v>
      </c>
      <c r="F2538" s="537" t="str">
        <f>Dumpadas[[#This Row],[punto]] &amp; " "&amp;Dumpadas[[#This Row],[jornada]]&amp;" " &amp; Dumpadas[[#This Row],[N°Acop]] &amp; " " &amp; TEXT(Dumpadas[[#This Row],[fecha ]], "dd-mm-yyyy")</f>
        <v>NIVEL 974 M4 6N L33 AM 2541 19-06-2026</v>
      </c>
      <c r="G2538" s="535" t="s">
        <v>14</v>
      </c>
      <c r="H2538" s="538">
        <v>46192</v>
      </c>
      <c r="I2538" s="535">
        <v>3.2</v>
      </c>
      <c r="J2538" s="539">
        <v>8.6999999999999994E-3</v>
      </c>
      <c r="K2538" s="539">
        <f>+IF(Dumpadas[[#This Row],[ley]]&gt;0.03,0.03,Dumpadas[[#This Row],[ley]])</f>
        <v>8.6999999999999994E-3</v>
      </c>
      <c r="L2538" s="539"/>
      <c r="M2538" s="535">
        <v>29331</v>
      </c>
      <c r="N2538" s="535"/>
      <c r="O2538" s="539">
        <v>1.2999999999999999E-2</v>
      </c>
      <c r="P2538" s="540" t="str" cm="1">
        <f t="array" ref="P2538">INDEX(Rangos!$E$3:$E$16,MATCH(1,(Dumpadas[[#This Row],[ley]]&gt;=Rangos!$B$3:$B$16)*(Dumpadas[[#This Row],[ley]]&lt;=Rangos!$C$3:$C$16),0))</f>
        <v>A</v>
      </c>
      <c r="R2538" s="769"/>
      <c r="S2538" s="769" t="s">
        <v>3660</v>
      </c>
      <c r="T2538" s="369">
        <v>1</v>
      </c>
      <c r="U2538" s="369">
        <v>3.2</v>
      </c>
      <c r="V2538" s="10">
        <v>9.1000000000000004E-3</v>
      </c>
      <c r="Y2538" s="769"/>
      <c r="Z2538" s="769" t="s">
        <v>3660</v>
      </c>
      <c r="AA2538" s="369">
        <v>1</v>
      </c>
      <c r="AB2538" s="369">
        <v>3.2</v>
      </c>
      <c r="AC2538" s="10">
        <v>9.1000000000000004E-3</v>
      </c>
      <c r="AD2538" s="10">
        <v>9.1000000000000004E-3</v>
      </c>
    </row>
    <row r="2539" spans="2:30">
      <c r="B2539" s="535"/>
      <c r="C2539" s="535" t="s">
        <v>3817</v>
      </c>
      <c r="D2539" s="535" t="s">
        <v>3792</v>
      </c>
      <c r="E2539" s="535">
        <v>2542</v>
      </c>
      <c r="F2539" s="537" t="str">
        <f>Dumpadas[[#This Row],[punto]] &amp; " "&amp;Dumpadas[[#This Row],[jornada]]&amp;" " &amp; Dumpadas[[#This Row],[N°Acop]] &amp; " " &amp; TEXT(Dumpadas[[#This Row],[fecha ]], "dd-mm-yyyy")</f>
        <v>NIVEL 974 M4 6N L33 AM 2542 19-06-2026</v>
      </c>
      <c r="G2539" s="535" t="s">
        <v>14</v>
      </c>
      <c r="H2539" s="538">
        <v>46192</v>
      </c>
      <c r="I2539" s="535">
        <v>3.2</v>
      </c>
      <c r="J2539" s="539">
        <v>1.24E-2</v>
      </c>
      <c r="K2539" s="539">
        <f>+IF(Dumpadas[[#This Row],[ley]]&gt;0.03,0.03,Dumpadas[[#This Row],[ley]])</f>
        <v>1.24E-2</v>
      </c>
      <c r="L2539" s="539"/>
      <c r="M2539" s="535">
        <v>29331</v>
      </c>
      <c r="N2539" s="535"/>
      <c r="O2539" s="539">
        <v>1.2999999999999999E-2</v>
      </c>
      <c r="P2539" s="540" t="str" cm="1">
        <f t="array" ref="P2539">INDEX(Rangos!$E$3:$E$16,MATCH(1,(Dumpadas[[#This Row],[ley]]&gt;=Rangos!$B$3:$B$16)*(Dumpadas[[#This Row],[ley]]&lt;=Rangos!$C$3:$C$16),0))</f>
        <v>D</v>
      </c>
      <c r="R2539" s="769"/>
      <c r="S2539" s="769" t="s">
        <v>3661</v>
      </c>
      <c r="T2539" s="369">
        <v>1</v>
      </c>
      <c r="U2539" s="369">
        <v>3.2</v>
      </c>
      <c r="V2539" s="10">
        <v>1.18E-2</v>
      </c>
      <c r="Y2539" s="769"/>
      <c r="Z2539" s="769" t="s">
        <v>3661</v>
      </c>
      <c r="AA2539" s="369">
        <v>1</v>
      </c>
      <c r="AB2539" s="369">
        <v>3.2</v>
      </c>
      <c r="AC2539" s="10">
        <v>1.18E-2</v>
      </c>
      <c r="AD2539" s="10">
        <v>1.18E-2</v>
      </c>
    </row>
    <row r="2540" spans="2:30">
      <c r="B2540" s="723"/>
      <c r="C2540" s="773" t="s">
        <v>3814</v>
      </c>
      <c r="D2540" s="773" t="s">
        <v>3792</v>
      </c>
      <c r="E2540" s="386">
        <v>2543</v>
      </c>
      <c r="F2540" s="410" t="str">
        <f>Dumpadas[[#This Row],[punto]] &amp; " "&amp;Dumpadas[[#This Row],[jornada]]&amp;" " &amp; Dumpadas[[#This Row],[N°Acop]] &amp; " " &amp; TEXT(Dumpadas[[#This Row],[fecha ]], "dd-mm-yyyy")</f>
        <v>NIVEL 974 M4 7S L30 PM 2543 18-06-2026</v>
      </c>
      <c r="G2540" s="723" t="s">
        <v>16</v>
      </c>
      <c r="H2540" s="5">
        <v>46191</v>
      </c>
      <c r="I2540" s="723">
        <v>3.2</v>
      </c>
      <c r="J2540" s="8">
        <v>1.5299999999999999E-2</v>
      </c>
      <c r="K2540" s="8">
        <f>+IF(Dumpadas[[#This Row],[ley]]&gt;0.03,0.03,Dumpadas[[#This Row],[ley]])</f>
        <v>1.5299999999999999E-2</v>
      </c>
      <c r="L2540" s="427"/>
      <c r="M2540" s="386">
        <v>29331</v>
      </c>
      <c r="N2540" s="386"/>
      <c r="O2540" s="7">
        <v>1.4E-2</v>
      </c>
      <c r="P2540" s="10" t="str" cm="1">
        <f t="array" ref="P2540">INDEX(Rangos!$E$3:$E$16,MATCH(1,(Dumpadas[[#This Row],[ley]]&gt;=Rangos!$B$3:$B$16)*(Dumpadas[[#This Row],[ley]]&lt;=Rangos!$C$3:$C$16),0))</f>
        <v>F</v>
      </c>
      <c r="R2540" s="769"/>
      <c r="S2540" s="769" t="s">
        <v>3662</v>
      </c>
      <c r="T2540" s="369">
        <v>1</v>
      </c>
      <c r="U2540" s="369">
        <v>3.2</v>
      </c>
      <c r="V2540" s="10">
        <v>8.6999999999999994E-3</v>
      </c>
      <c r="Y2540" s="769"/>
      <c r="Z2540" s="769" t="s">
        <v>3662</v>
      </c>
      <c r="AA2540" s="369">
        <v>1</v>
      </c>
      <c r="AB2540" s="369">
        <v>3.2</v>
      </c>
      <c r="AC2540" s="10">
        <v>8.6999999999999994E-3</v>
      </c>
      <c r="AD2540" s="10">
        <v>8.6999999999999994E-3</v>
      </c>
    </row>
    <row r="2541" spans="2:30">
      <c r="B2541" s="723"/>
      <c r="C2541" s="773" t="s">
        <v>3814</v>
      </c>
      <c r="D2541" s="773" t="s">
        <v>3792</v>
      </c>
      <c r="E2541" s="386">
        <v>2544</v>
      </c>
      <c r="F2541" s="410" t="str">
        <f>Dumpadas[[#This Row],[punto]] &amp; " "&amp;Dumpadas[[#This Row],[jornada]]&amp;" " &amp; Dumpadas[[#This Row],[N°Acop]] &amp; " " &amp; TEXT(Dumpadas[[#This Row],[fecha ]], "dd-mm-yyyy")</f>
        <v>NIVEL 974 M4 7S L30 PM 2544 18-06-2026</v>
      </c>
      <c r="G2541" s="723" t="s">
        <v>16</v>
      </c>
      <c r="H2541" s="5">
        <v>46191</v>
      </c>
      <c r="I2541" s="723">
        <v>3.2</v>
      </c>
      <c r="J2541" s="8">
        <v>1.2500000000000001E-2</v>
      </c>
      <c r="K2541" s="8">
        <f>+IF(Dumpadas[[#This Row],[ley]]&gt;0.03,0.03,Dumpadas[[#This Row],[ley]])</f>
        <v>1.2500000000000001E-2</v>
      </c>
      <c r="L2541" s="427"/>
      <c r="M2541" s="386">
        <v>29331</v>
      </c>
      <c r="N2541" s="386"/>
      <c r="O2541" s="7">
        <v>1.4E-2</v>
      </c>
      <c r="P2541" s="10" t="str" cm="1">
        <f t="array" ref="P2541">INDEX(Rangos!$E$3:$E$16,MATCH(1,(Dumpadas[[#This Row],[ley]]&gt;=Rangos!$B$3:$B$16)*(Dumpadas[[#This Row],[ley]]&lt;=Rangos!$C$3:$C$16),0))</f>
        <v>D</v>
      </c>
      <c r="R2541" s="769"/>
      <c r="S2541" s="769" t="s">
        <v>3663</v>
      </c>
      <c r="T2541" s="369">
        <v>1</v>
      </c>
      <c r="U2541" s="369">
        <v>3.2</v>
      </c>
      <c r="V2541" s="10">
        <v>1.0500000000000001E-2</v>
      </c>
      <c r="Y2541" s="769"/>
      <c r="Z2541" s="769" t="s">
        <v>3663</v>
      </c>
      <c r="AA2541" s="369">
        <v>1</v>
      </c>
      <c r="AB2541" s="369">
        <v>3.2</v>
      </c>
      <c r="AC2541" s="10">
        <v>1.0500000000000001E-2</v>
      </c>
      <c r="AD2541" s="10">
        <v>1.0500000000000001E-2</v>
      </c>
    </row>
    <row r="2542" spans="2:30">
      <c r="B2542" s="535"/>
      <c r="C2542" s="535" t="s">
        <v>3821</v>
      </c>
      <c r="D2542" s="535" t="s">
        <v>3822</v>
      </c>
      <c r="E2542" s="535">
        <v>2545</v>
      </c>
      <c r="F2542" s="537" t="str">
        <f>Dumpadas[[#This Row],[punto]] &amp; " "&amp;Dumpadas[[#This Row],[jornada]]&amp;" " &amp; Dumpadas[[#This Row],[N°Acop]] &amp; " " &amp; TEXT(Dumpadas[[#This Row],[fecha ]], "dd-mm-yyyy")</f>
        <v>NIVEL 974 M4 7N RT PM 2545 18-06-2026</v>
      </c>
      <c r="G2542" s="535" t="s">
        <v>16</v>
      </c>
      <c r="H2542" s="538">
        <v>46191</v>
      </c>
      <c r="I2542" s="535">
        <v>3.2</v>
      </c>
      <c r="J2542" s="539">
        <v>1.26E-2</v>
      </c>
      <c r="K2542" s="539">
        <f>+IF(Dumpadas[[#This Row],[ley]]&gt;0.03,0.03,Dumpadas[[#This Row],[ley]])</f>
        <v>1.26E-2</v>
      </c>
      <c r="L2542" s="539"/>
      <c r="M2542" s="535">
        <v>29333</v>
      </c>
      <c r="N2542" s="535"/>
      <c r="O2542" s="539">
        <v>1.6E-2</v>
      </c>
      <c r="P2542" s="540" t="str" cm="1">
        <f t="array" ref="P2542">INDEX(Rangos!$E$3:$E$16,MATCH(1,(Dumpadas[[#This Row],[ley]]&gt;=Rangos!$B$3:$B$16)*(Dumpadas[[#This Row],[ley]]&lt;=Rangos!$C$3:$C$16),0))</f>
        <v>D</v>
      </c>
      <c r="R2542" s="769"/>
      <c r="S2542" s="769" t="s">
        <v>3664</v>
      </c>
      <c r="T2542" s="369">
        <v>1</v>
      </c>
      <c r="U2542" s="369">
        <v>3.2</v>
      </c>
      <c r="V2542" s="10">
        <v>1.17E-2</v>
      </c>
      <c r="Y2542" s="769"/>
      <c r="Z2542" s="769" t="s">
        <v>3664</v>
      </c>
      <c r="AA2542" s="369">
        <v>1</v>
      </c>
      <c r="AB2542" s="369">
        <v>3.2</v>
      </c>
      <c r="AC2542" s="10">
        <v>1.17E-2</v>
      </c>
      <c r="AD2542" s="10">
        <v>1.17E-2</v>
      </c>
    </row>
    <row r="2543" spans="2:30">
      <c r="B2543" s="535"/>
      <c r="C2543" s="535" t="s">
        <v>3821</v>
      </c>
      <c r="D2543" s="535" t="s">
        <v>3822</v>
      </c>
      <c r="E2543" s="535">
        <v>2546</v>
      </c>
      <c r="F2543" s="537" t="str">
        <f>Dumpadas[[#This Row],[punto]] &amp; " "&amp;Dumpadas[[#This Row],[jornada]]&amp;" " &amp; Dumpadas[[#This Row],[N°Acop]] &amp; " " &amp; TEXT(Dumpadas[[#This Row],[fecha ]], "dd-mm-yyyy")</f>
        <v>NIVEL 974 M4 7N RT PM 2546 18-06-2026</v>
      </c>
      <c r="G2543" s="535" t="s">
        <v>16</v>
      </c>
      <c r="H2543" s="538">
        <v>46191</v>
      </c>
      <c r="I2543" s="535">
        <v>3.2</v>
      </c>
      <c r="J2543" s="539">
        <v>1.2999999999999999E-2</v>
      </c>
      <c r="K2543" s="539">
        <f>+IF(Dumpadas[[#This Row],[ley]]&gt;0.03,0.03,Dumpadas[[#This Row],[ley]])</f>
        <v>1.2999999999999999E-2</v>
      </c>
      <c r="L2543" s="539"/>
      <c r="M2543" s="535">
        <v>29333</v>
      </c>
      <c r="N2543" s="535"/>
      <c r="O2543" s="539">
        <v>1.6E-2</v>
      </c>
      <c r="P2543" s="540" t="str" cm="1">
        <f t="array" ref="P2543">INDEX(Rangos!$E$3:$E$16,MATCH(1,(Dumpadas[[#This Row],[ley]]&gt;=Rangos!$B$3:$B$16)*(Dumpadas[[#This Row],[ley]]&lt;=Rangos!$C$3:$C$16),0))</f>
        <v>D</v>
      </c>
      <c r="R2543" s="769"/>
      <c r="S2543" s="769" t="s">
        <v>3665</v>
      </c>
      <c r="T2543" s="369">
        <v>1</v>
      </c>
      <c r="U2543" s="369">
        <v>3.2</v>
      </c>
      <c r="V2543" s="10">
        <v>1.0200000000000001E-2</v>
      </c>
      <c r="Y2543" s="769"/>
      <c r="Z2543" s="769" t="s">
        <v>3665</v>
      </c>
      <c r="AA2543" s="369">
        <v>1</v>
      </c>
      <c r="AB2543" s="369">
        <v>3.2</v>
      </c>
      <c r="AC2543" s="10">
        <v>1.0200000000000001E-2</v>
      </c>
      <c r="AD2543" s="10">
        <v>1.0200000000000001E-2</v>
      </c>
    </row>
    <row r="2544" spans="2:30">
      <c r="B2544" s="723"/>
      <c r="C2544" s="773" t="s">
        <v>3817</v>
      </c>
      <c r="D2544" s="773" t="s">
        <v>3792</v>
      </c>
      <c r="E2544" s="386">
        <v>2547</v>
      </c>
      <c r="F2544" s="410" t="str">
        <f>Dumpadas[[#This Row],[punto]] &amp; " "&amp;Dumpadas[[#This Row],[jornada]]&amp;" " &amp; Dumpadas[[#This Row],[N°Acop]] &amp; " " &amp; TEXT(Dumpadas[[#This Row],[fecha ]], "dd-mm-yyyy")</f>
        <v>NIVEL 974 M4 6N L33 PM 2547 19-06-2026</v>
      </c>
      <c r="G2544" s="723" t="s">
        <v>16</v>
      </c>
      <c r="H2544" s="5">
        <v>46192</v>
      </c>
      <c r="I2544" s="723">
        <v>3.2</v>
      </c>
      <c r="J2544" s="8">
        <v>1.09E-2</v>
      </c>
      <c r="K2544" s="8">
        <f>+IF(Dumpadas[[#This Row],[ley]]&gt;0.03,0.03,Dumpadas[[#This Row],[ley]])</f>
        <v>1.09E-2</v>
      </c>
      <c r="L2544" s="8"/>
      <c r="M2544" s="386">
        <v>29333</v>
      </c>
      <c r="N2544" s="386"/>
      <c r="O2544" s="7">
        <v>1.2999999999999999E-2</v>
      </c>
      <c r="P2544" s="10" t="str" cm="1">
        <f t="array" ref="P2544">INDEX(Rangos!$E$3:$E$16,MATCH(1,(Dumpadas[[#This Row],[ley]]&gt;=Rangos!$B$3:$B$16)*(Dumpadas[[#This Row],[ley]]&lt;=Rangos!$C$3:$C$16),0))</f>
        <v>C</v>
      </c>
      <c r="R2544" s="769"/>
      <c r="S2544" s="769" t="s">
        <v>3666</v>
      </c>
      <c r="T2544" s="369">
        <v>1</v>
      </c>
      <c r="U2544" s="369">
        <v>3.2</v>
      </c>
      <c r="V2544" s="10">
        <v>1.26E-2</v>
      </c>
      <c r="Y2544" s="769"/>
      <c r="Z2544" s="769" t="s">
        <v>3666</v>
      </c>
      <c r="AA2544" s="369">
        <v>1</v>
      </c>
      <c r="AB2544" s="369">
        <v>3.2</v>
      </c>
      <c r="AC2544" s="10">
        <v>1.26E-2</v>
      </c>
      <c r="AD2544" s="10">
        <v>1.26E-2</v>
      </c>
    </row>
    <row r="2545" spans="2:30">
      <c r="B2545" s="723"/>
      <c r="C2545" s="773" t="s">
        <v>3817</v>
      </c>
      <c r="D2545" s="773" t="s">
        <v>3792</v>
      </c>
      <c r="E2545" s="386">
        <v>2548</v>
      </c>
      <c r="F2545" s="410" t="str">
        <f>Dumpadas[[#This Row],[punto]] &amp; " "&amp;Dumpadas[[#This Row],[jornada]]&amp;" " &amp; Dumpadas[[#This Row],[N°Acop]] &amp; " " &amp; TEXT(Dumpadas[[#This Row],[fecha ]], "dd-mm-yyyy")</f>
        <v>NIVEL 974 M4 6N L33 PM 2548 19-06-2026</v>
      </c>
      <c r="G2545" s="723" t="s">
        <v>16</v>
      </c>
      <c r="H2545" s="5">
        <v>46192</v>
      </c>
      <c r="I2545" s="723">
        <v>3.2</v>
      </c>
      <c r="J2545" s="8">
        <v>1.2200000000000001E-2</v>
      </c>
      <c r="K2545" s="8">
        <f>+IF(Dumpadas[[#This Row],[ley]]&gt;0.03,0.03,Dumpadas[[#This Row],[ley]])</f>
        <v>1.2200000000000001E-2</v>
      </c>
      <c r="L2545" s="8"/>
      <c r="M2545" s="386">
        <v>29333</v>
      </c>
      <c r="N2545" s="386"/>
      <c r="O2545" s="7">
        <v>1.2999999999999999E-2</v>
      </c>
      <c r="P2545" s="10" t="str" cm="1">
        <f t="array" ref="P2545">INDEX(Rangos!$E$3:$E$16,MATCH(1,(Dumpadas[[#This Row],[ley]]&gt;=Rangos!$B$3:$B$16)*(Dumpadas[[#This Row],[ley]]&lt;=Rangos!$C$3:$C$16),0))</f>
        <v>D</v>
      </c>
      <c r="R2545" s="769"/>
      <c r="S2545" s="769" t="s">
        <v>3667</v>
      </c>
      <c r="T2545" s="369">
        <v>1</v>
      </c>
      <c r="U2545" s="369">
        <v>3.2</v>
      </c>
      <c r="V2545" s="10">
        <v>7.7999999999999996E-3</v>
      </c>
      <c r="Y2545" s="769"/>
      <c r="Z2545" s="769" t="s">
        <v>3667</v>
      </c>
      <c r="AA2545" s="369">
        <v>1</v>
      </c>
      <c r="AB2545" s="369">
        <v>3.2</v>
      </c>
      <c r="AC2545" s="10">
        <v>7.7999999999999996E-3</v>
      </c>
      <c r="AD2545" s="10">
        <v>7.7999999999999996E-3</v>
      </c>
    </row>
    <row r="2546" spans="2:30">
      <c r="B2546" s="723"/>
      <c r="C2546" s="773" t="s">
        <v>3817</v>
      </c>
      <c r="D2546" s="773" t="s">
        <v>3792</v>
      </c>
      <c r="E2546" s="386">
        <v>2549</v>
      </c>
      <c r="F2546" s="410" t="str">
        <f>Dumpadas[[#This Row],[punto]] &amp; " "&amp;Dumpadas[[#This Row],[jornada]]&amp;" " &amp; Dumpadas[[#This Row],[N°Acop]] &amp; " " &amp; TEXT(Dumpadas[[#This Row],[fecha ]], "dd-mm-yyyy")</f>
        <v>NIVEL 974 M4 6N L33 PM 2549 19-06-2026</v>
      </c>
      <c r="G2546" s="723" t="s">
        <v>16</v>
      </c>
      <c r="H2546" s="5">
        <v>46192</v>
      </c>
      <c r="I2546" s="723">
        <v>3.2</v>
      </c>
      <c r="J2546" s="8">
        <v>1.24E-2</v>
      </c>
      <c r="K2546" s="8">
        <f>+IF(Dumpadas[[#This Row],[ley]]&gt;0.03,0.03,Dumpadas[[#This Row],[ley]])</f>
        <v>1.24E-2</v>
      </c>
      <c r="L2546" s="8"/>
      <c r="M2546" s="386">
        <v>29333</v>
      </c>
      <c r="N2546" s="386"/>
      <c r="O2546" s="7">
        <v>1.2999999999999999E-2</v>
      </c>
      <c r="P2546" s="10" t="str" cm="1">
        <f t="array" ref="P2546">INDEX(Rangos!$E$3:$E$16,MATCH(1,(Dumpadas[[#This Row],[ley]]&gt;=Rangos!$B$3:$B$16)*(Dumpadas[[#This Row],[ley]]&lt;=Rangos!$C$3:$C$16),0))</f>
        <v>D</v>
      </c>
      <c r="R2546" s="769"/>
      <c r="S2546" s="769" t="s">
        <v>3668</v>
      </c>
      <c r="T2546" s="369">
        <v>1</v>
      </c>
      <c r="U2546" s="369">
        <v>3.2</v>
      </c>
      <c r="V2546" s="10">
        <v>6.1999999999999998E-3</v>
      </c>
      <c r="Y2546" s="769"/>
      <c r="Z2546" s="769" t="s">
        <v>3668</v>
      </c>
      <c r="AA2546" s="369">
        <v>1</v>
      </c>
      <c r="AB2546" s="369">
        <v>3.2</v>
      </c>
      <c r="AC2546" s="10">
        <v>6.1999999999999998E-3</v>
      </c>
      <c r="AD2546" s="10">
        <v>6.1999999999999998E-3</v>
      </c>
    </row>
    <row r="2547" spans="2:30">
      <c r="B2547" s="535"/>
      <c r="C2547" s="535" t="s">
        <v>3814</v>
      </c>
      <c r="D2547" s="535" t="s">
        <v>3792</v>
      </c>
      <c r="E2547" s="535">
        <v>2550</v>
      </c>
      <c r="F2547" s="537" t="str">
        <f>Dumpadas[[#This Row],[punto]] &amp; " "&amp;Dumpadas[[#This Row],[jornada]]&amp;" " &amp; Dumpadas[[#This Row],[N°Acop]] &amp; " " &amp; TEXT(Dumpadas[[#This Row],[fecha ]], "dd-mm-yyyy")</f>
        <v>NIVEL 974 M4 7S L30 PM 2550 19-06-2026</v>
      </c>
      <c r="G2547" s="535" t="s">
        <v>16</v>
      </c>
      <c r="H2547" s="538">
        <v>46192</v>
      </c>
      <c r="I2547" s="535">
        <v>3.2</v>
      </c>
      <c r="J2547" s="539">
        <v>1.41E-2</v>
      </c>
      <c r="K2547" s="539">
        <f>+IF(Dumpadas[[#This Row],[ley]]&gt;0.03,0.03,Dumpadas[[#This Row],[ley]])</f>
        <v>1.41E-2</v>
      </c>
      <c r="L2547" s="539"/>
      <c r="M2547" s="535">
        <v>29333</v>
      </c>
      <c r="N2547" s="535"/>
      <c r="O2547" s="539">
        <v>1.4E-2</v>
      </c>
      <c r="P2547" s="540" t="str" cm="1">
        <f t="array" ref="P2547">INDEX(Rangos!$E$3:$E$16,MATCH(1,(Dumpadas[[#This Row],[ley]]&gt;=Rangos!$B$3:$B$16)*(Dumpadas[[#This Row],[ley]]&lt;=Rangos!$C$3:$C$16),0))</f>
        <v>E</v>
      </c>
      <c r="R2547" s="769"/>
      <c r="S2547" s="769" t="s">
        <v>3669</v>
      </c>
      <c r="T2547" s="369">
        <v>1</v>
      </c>
      <c r="U2547" s="369">
        <v>3.2</v>
      </c>
      <c r="V2547" s="10">
        <v>1.21E-2</v>
      </c>
      <c r="Y2547" s="769"/>
      <c r="Z2547" s="769" t="s">
        <v>3669</v>
      </c>
      <c r="AA2547" s="369">
        <v>1</v>
      </c>
      <c r="AB2547" s="369">
        <v>3.2</v>
      </c>
      <c r="AC2547" s="10">
        <v>1.21E-2</v>
      </c>
      <c r="AD2547" s="10">
        <v>1.21E-2</v>
      </c>
    </row>
    <row r="2548" spans="2:30">
      <c r="B2548" s="535"/>
      <c r="C2548" s="535" t="s">
        <v>3814</v>
      </c>
      <c r="D2548" s="535" t="s">
        <v>3792</v>
      </c>
      <c r="E2548" s="535">
        <v>2551</v>
      </c>
      <c r="F2548" s="537" t="str">
        <f>Dumpadas[[#This Row],[punto]] &amp; " "&amp;Dumpadas[[#This Row],[jornada]]&amp;" " &amp; Dumpadas[[#This Row],[N°Acop]] &amp; " " &amp; TEXT(Dumpadas[[#This Row],[fecha ]], "dd-mm-yyyy")</f>
        <v>NIVEL 974 M4 7S L30 PM 2551 19-06-2026</v>
      </c>
      <c r="G2548" s="535" t="s">
        <v>16</v>
      </c>
      <c r="H2548" s="538">
        <v>46192</v>
      </c>
      <c r="I2548" s="535">
        <v>3.2</v>
      </c>
      <c r="J2548" s="539">
        <v>9.5999999999999992E-3</v>
      </c>
      <c r="K2548" s="539">
        <f>+IF(Dumpadas[[#This Row],[ley]]&gt;0.03,0.03,Dumpadas[[#This Row],[ley]])</f>
        <v>9.5999999999999992E-3</v>
      </c>
      <c r="L2548" s="539"/>
      <c r="M2548" s="535">
        <v>29333</v>
      </c>
      <c r="N2548" s="535"/>
      <c r="O2548" s="539">
        <v>1.4E-2</v>
      </c>
      <c r="P2548" s="540" t="str" cm="1">
        <f t="array" ref="P2548">INDEX(Rangos!$E$3:$E$16,MATCH(1,(Dumpadas[[#This Row],[ley]]&gt;=Rangos!$B$3:$B$16)*(Dumpadas[[#This Row],[ley]]&lt;=Rangos!$C$3:$C$16),0))</f>
        <v>B</v>
      </c>
      <c r="R2548" s="769"/>
      <c r="S2548" s="769" t="s">
        <v>3670</v>
      </c>
      <c r="T2548" s="369">
        <v>1</v>
      </c>
      <c r="U2548" s="369">
        <v>3.2</v>
      </c>
      <c r="V2548" s="10">
        <v>1.2500000000000001E-2</v>
      </c>
      <c r="Y2548" s="769"/>
      <c r="Z2548" s="769" t="s">
        <v>3670</v>
      </c>
      <c r="AA2548" s="369">
        <v>1</v>
      </c>
      <c r="AB2548" s="369">
        <v>3.2</v>
      </c>
      <c r="AC2548" s="10">
        <v>1.2500000000000001E-2</v>
      </c>
      <c r="AD2548" s="10">
        <v>1.2500000000000001E-2</v>
      </c>
    </row>
    <row r="2549" spans="2:30">
      <c r="B2549" s="535"/>
      <c r="C2549" s="535" t="s">
        <v>3814</v>
      </c>
      <c r="D2549" s="535" t="s">
        <v>3792</v>
      </c>
      <c r="E2549" s="535">
        <v>2552</v>
      </c>
      <c r="F2549" s="537" t="str">
        <f>Dumpadas[[#This Row],[punto]] &amp; " "&amp;Dumpadas[[#This Row],[jornada]]&amp;" " &amp; Dumpadas[[#This Row],[N°Acop]] &amp; " " &amp; TEXT(Dumpadas[[#This Row],[fecha ]], "dd-mm-yyyy")</f>
        <v>NIVEL 974 M4 7S L30 PM 2552 19-06-2026</v>
      </c>
      <c r="G2549" s="535" t="s">
        <v>16</v>
      </c>
      <c r="H2549" s="538">
        <v>46192</v>
      </c>
      <c r="I2549" s="535">
        <v>3.2</v>
      </c>
      <c r="J2549" s="539">
        <v>1.4800000000000001E-2</v>
      </c>
      <c r="K2549" s="539">
        <f>+IF(Dumpadas[[#This Row],[ley]]&gt;0.03,0.03,Dumpadas[[#This Row],[ley]])</f>
        <v>1.4800000000000001E-2</v>
      </c>
      <c r="L2549" s="539"/>
      <c r="M2549" s="535">
        <v>29333</v>
      </c>
      <c r="N2549" s="535"/>
      <c r="O2549" s="539">
        <v>1.4E-2</v>
      </c>
      <c r="P2549" s="540" t="str" cm="1">
        <f t="array" ref="P2549">INDEX(Rangos!$E$3:$E$16,MATCH(1,(Dumpadas[[#This Row],[ley]]&gt;=Rangos!$B$3:$B$16)*(Dumpadas[[#This Row],[ley]]&lt;=Rangos!$C$3:$C$16),0))</f>
        <v>E</v>
      </c>
      <c r="R2549" s="769"/>
      <c r="S2549" s="769" t="s">
        <v>3671</v>
      </c>
      <c r="T2549" s="369">
        <v>1</v>
      </c>
      <c r="U2549" s="369">
        <v>3.2</v>
      </c>
      <c r="V2549" s="10">
        <v>6.4999999999999997E-3</v>
      </c>
      <c r="Y2549" s="769"/>
      <c r="Z2549" s="769" t="s">
        <v>3671</v>
      </c>
      <c r="AA2549" s="369">
        <v>1</v>
      </c>
      <c r="AB2549" s="369">
        <v>3.2</v>
      </c>
      <c r="AC2549" s="10">
        <v>6.4999999999999997E-3</v>
      </c>
      <c r="AD2549" s="10">
        <v>6.4999999999999997E-3</v>
      </c>
    </row>
    <row r="2550" spans="2:30">
      <c r="B2550" s="535"/>
      <c r="C2550" s="535" t="s">
        <v>3814</v>
      </c>
      <c r="D2550" s="535" t="s">
        <v>3792</v>
      </c>
      <c r="E2550" s="535">
        <v>2553</v>
      </c>
      <c r="F2550" s="537" t="str">
        <f>Dumpadas[[#This Row],[punto]] &amp; " "&amp;Dumpadas[[#This Row],[jornada]]&amp;" " &amp; Dumpadas[[#This Row],[N°Acop]] &amp; " " &amp; TEXT(Dumpadas[[#This Row],[fecha ]], "dd-mm-yyyy")</f>
        <v>NIVEL 974 M4 7S L30 PM 2553 19-06-2026</v>
      </c>
      <c r="G2550" s="535" t="s">
        <v>16</v>
      </c>
      <c r="H2550" s="538">
        <v>46192</v>
      </c>
      <c r="I2550" s="535">
        <v>3.2</v>
      </c>
      <c r="J2550" s="539">
        <v>1.2500000000000001E-2</v>
      </c>
      <c r="K2550" s="539">
        <f>+IF(Dumpadas[[#This Row],[ley]]&gt;0.03,0.03,Dumpadas[[#This Row],[ley]])</f>
        <v>1.2500000000000001E-2</v>
      </c>
      <c r="L2550" s="539"/>
      <c r="M2550" s="535">
        <v>29333</v>
      </c>
      <c r="N2550" s="535"/>
      <c r="O2550" s="539">
        <v>1.4E-2</v>
      </c>
      <c r="P2550" s="540" t="str" cm="1">
        <f t="array" ref="P2550">INDEX(Rangos!$E$3:$E$16,MATCH(1,(Dumpadas[[#This Row],[ley]]&gt;=Rangos!$B$3:$B$16)*(Dumpadas[[#This Row],[ley]]&lt;=Rangos!$C$3:$C$16),0))</f>
        <v>D</v>
      </c>
      <c r="R2550" s="769"/>
      <c r="S2550" s="769" t="s">
        <v>3672</v>
      </c>
      <c r="T2550" s="369">
        <v>1</v>
      </c>
      <c r="U2550" s="369">
        <v>3.2</v>
      </c>
      <c r="V2550" s="10">
        <v>1.7100000000000001E-2</v>
      </c>
      <c r="Y2550" s="769"/>
      <c r="Z2550" s="769" t="s">
        <v>3672</v>
      </c>
      <c r="AA2550" s="369">
        <v>1</v>
      </c>
      <c r="AB2550" s="369">
        <v>3.2</v>
      </c>
      <c r="AC2550" s="10">
        <v>1.7100000000000001E-2</v>
      </c>
      <c r="AD2550" s="10">
        <v>1.7100000000000001E-2</v>
      </c>
    </row>
    <row r="2551" spans="2:30">
      <c r="B2551" s="535"/>
      <c r="C2551" s="535" t="s">
        <v>3814</v>
      </c>
      <c r="D2551" s="535" t="s">
        <v>3792</v>
      </c>
      <c r="E2551" s="535">
        <v>2554</v>
      </c>
      <c r="F2551" s="537" t="str">
        <f>Dumpadas[[#This Row],[punto]] &amp; " "&amp;Dumpadas[[#This Row],[jornada]]&amp;" " &amp; Dumpadas[[#This Row],[N°Acop]] &amp; " " &amp; TEXT(Dumpadas[[#This Row],[fecha ]], "dd-mm-yyyy")</f>
        <v>NIVEL 974 M4 7S L30 PM 2554 19-06-2026</v>
      </c>
      <c r="G2551" s="535" t="s">
        <v>16</v>
      </c>
      <c r="H2551" s="538">
        <v>46192</v>
      </c>
      <c r="I2551" s="535">
        <v>3.2</v>
      </c>
      <c r="J2551" s="539">
        <v>1.0699999999999999E-2</v>
      </c>
      <c r="K2551" s="539">
        <f>+IF(Dumpadas[[#This Row],[ley]]&gt;0.03,0.03,Dumpadas[[#This Row],[ley]])</f>
        <v>1.0699999999999999E-2</v>
      </c>
      <c r="L2551" s="539"/>
      <c r="M2551" s="535">
        <v>29333</v>
      </c>
      <c r="N2551" s="535"/>
      <c r="O2551" s="539">
        <v>1.4E-2</v>
      </c>
      <c r="P2551" s="540" t="str" cm="1">
        <f t="array" ref="P2551">INDEX(Rangos!$E$3:$E$16,MATCH(1,(Dumpadas[[#This Row],[ley]]&gt;=Rangos!$B$3:$B$16)*(Dumpadas[[#This Row],[ley]]&lt;=Rangos!$C$3:$C$16),0))</f>
        <v>C</v>
      </c>
      <c r="R2551" s="769"/>
      <c r="S2551" s="769" t="s">
        <v>3673</v>
      </c>
      <c r="T2551" s="369">
        <v>1</v>
      </c>
      <c r="U2551" s="369">
        <v>3.2</v>
      </c>
      <c r="V2551" s="10">
        <v>1.7299999999999999E-2</v>
      </c>
      <c r="Y2551" s="769"/>
      <c r="Z2551" s="769" t="s">
        <v>3673</v>
      </c>
      <c r="AA2551" s="369">
        <v>1</v>
      </c>
      <c r="AB2551" s="369">
        <v>3.2</v>
      </c>
      <c r="AC2551" s="10">
        <v>1.7299999999999999E-2</v>
      </c>
      <c r="AD2551" s="10">
        <v>1.7299999999999999E-2</v>
      </c>
    </row>
    <row r="2552" spans="2:30">
      <c r="B2552" s="535"/>
      <c r="C2552" s="535" t="s">
        <v>3814</v>
      </c>
      <c r="D2552" s="535" t="s">
        <v>3792</v>
      </c>
      <c r="E2552" s="535">
        <v>2555</v>
      </c>
      <c r="F2552" s="537" t="str">
        <f>Dumpadas[[#This Row],[punto]] &amp; " "&amp;Dumpadas[[#This Row],[jornada]]&amp;" " &amp; Dumpadas[[#This Row],[N°Acop]] &amp; " " &amp; TEXT(Dumpadas[[#This Row],[fecha ]], "dd-mm-yyyy")</f>
        <v>NIVEL 974 M4 7S L30 PM 2555 19-06-2026</v>
      </c>
      <c r="G2552" s="535" t="s">
        <v>16</v>
      </c>
      <c r="H2552" s="538">
        <v>46192</v>
      </c>
      <c r="I2552" s="535">
        <v>3.2</v>
      </c>
      <c r="J2552" s="539">
        <v>1.15E-2</v>
      </c>
      <c r="K2552" s="539">
        <f>+IF(Dumpadas[[#This Row],[ley]]&gt;0.03,0.03,Dumpadas[[#This Row],[ley]])</f>
        <v>1.15E-2</v>
      </c>
      <c r="L2552" s="539"/>
      <c r="M2552" s="535">
        <v>29333</v>
      </c>
      <c r="N2552" s="535"/>
      <c r="O2552" s="539">
        <v>1.4E-2</v>
      </c>
      <c r="P2552" s="540" t="str" cm="1">
        <f t="array" ref="P2552">INDEX(Rangos!$E$3:$E$16,MATCH(1,(Dumpadas[[#This Row],[ley]]&gt;=Rangos!$B$3:$B$16)*(Dumpadas[[#This Row],[ley]]&lt;=Rangos!$C$3:$C$16),0))</f>
        <v>C</v>
      </c>
      <c r="R2552" s="769"/>
      <c r="S2552" s="769" t="s">
        <v>3674</v>
      </c>
      <c r="T2552" s="369">
        <v>1</v>
      </c>
      <c r="U2552" s="369">
        <v>3.2</v>
      </c>
      <c r="V2552" s="10">
        <v>1.2200000000000001E-2</v>
      </c>
      <c r="Y2552" s="769"/>
      <c r="Z2552" s="769" t="s">
        <v>3674</v>
      </c>
      <c r="AA2552" s="369">
        <v>1</v>
      </c>
      <c r="AB2552" s="369">
        <v>3.2</v>
      </c>
      <c r="AC2552" s="10">
        <v>1.2200000000000001E-2</v>
      </c>
      <c r="AD2552" s="10">
        <v>1.2200000000000001E-2</v>
      </c>
    </row>
    <row r="2553" spans="2:30">
      <c r="B2553" s="535"/>
      <c r="C2553" s="535" t="s">
        <v>3814</v>
      </c>
      <c r="D2553" s="535" t="s">
        <v>3792</v>
      </c>
      <c r="E2553" s="535">
        <v>2556</v>
      </c>
      <c r="F2553" s="537" t="str">
        <f>Dumpadas[[#This Row],[punto]] &amp; " "&amp;Dumpadas[[#This Row],[jornada]]&amp;" " &amp; Dumpadas[[#This Row],[N°Acop]] &amp; " " &amp; TEXT(Dumpadas[[#This Row],[fecha ]], "dd-mm-yyyy")</f>
        <v>NIVEL 974 M4 7S L30 PM 2556 19-06-2026</v>
      </c>
      <c r="G2553" s="535" t="s">
        <v>16</v>
      </c>
      <c r="H2553" s="538">
        <v>46192</v>
      </c>
      <c r="I2553" s="535">
        <v>3.2</v>
      </c>
      <c r="J2553" s="539">
        <v>1.7100000000000001E-2</v>
      </c>
      <c r="K2553" s="539">
        <f>+IF(Dumpadas[[#This Row],[ley]]&gt;0.03,0.03,Dumpadas[[#This Row],[ley]])</f>
        <v>1.7100000000000001E-2</v>
      </c>
      <c r="L2553" s="539"/>
      <c r="M2553" s="535">
        <v>29333</v>
      </c>
      <c r="N2553" s="535"/>
      <c r="O2553" s="539">
        <v>1.4E-2</v>
      </c>
      <c r="P2553" s="540" t="str" cm="1">
        <f t="array" ref="P2553">INDEX(Rangos!$E$3:$E$16,MATCH(1,(Dumpadas[[#This Row],[ley]]&gt;=Rangos!$B$3:$B$16)*(Dumpadas[[#This Row],[ley]]&lt;=Rangos!$C$3:$C$16),0))</f>
        <v>F</v>
      </c>
      <c r="R2553" s="769"/>
      <c r="S2553" s="769" t="s">
        <v>3675</v>
      </c>
      <c r="T2553" s="369">
        <v>1</v>
      </c>
      <c r="U2553" s="369">
        <v>3.2</v>
      </c>
      <c r="V2553" s="10">
        <v>1.3100000000000001E-2</v>
      </c>
      <c r="Y2553" s="769"/>
      <c r="Z2553" s="769" t="s">
        <v>3675</v>
      </c>
      <c r="AA2553" s="369">
        <v>1</v>
      </c>
      <c r="AB2553" s="369">
        <v>3.2</v>
      </c>
      <c r="AC2553" s="10">
        <v>1.3100000000000001E-2</v>
      </c>
      <c r="AD2553" s="10">
        <v>1.3100000000000001E-2</v>
      </c>
    </row>
    <row r="2554" spans="2:30">
      <c r="B2554" s="723"/>
      <c r="C2554" s="773" t="s">
        <v>3814</v>
      </c>
      <c r="D2554" s="773" t="s">
        <v>3792</v>
      </c>
      <c r="E2554" s="386">
        <v>2557</v>
      </c>
      <c r="F2554" s="410" t="str">
        <f>Dumpadas[[#This Row],[punto]] &amp; " "&amp;Dumpadas[[#This Row],[jornada]]&amp;" " &amp; Dumpadas[[#This Row],[N°Acop]] &amp; " " &amp; TEXT(Dumpadas[[#This Row],[fecha ]], "dd-mm-yyyy")</f>
        <v>NIVEL 974 M4 7S L30 AM 2557 22-06-2026</v>
      </c>
      <c r="G2554" s="723" t="s">
        <v>14</v>
      </c>
      <c r="H2554" s="5">
        <v>46195</v>
      </c>
      <c r="I2554" s="723">
        <v>3.2</v>
      </c>
      <c r="J2554" s="8">
        <v>9.4999999999999998E-3</v>
      </c>
      <c r="K2554" s="8">
        <f>+IF(Dumpadas[[#This Row],[ley]]&gt;0.03,0.03,Dumpadas[[#This Row],[ley]])</f>
        <v>9.4999999999999998E-3</v>
      </c>
      <c r="L2554" s="427"/>
      <c r="M2554" s="386">
        <v>29342</v>
      </c>
      <c r="N2554" s="386"/>
      <c r="O2554" s="7">
        <v>1.2999999999999999E-2</v>
      </c>
      <c r="P2554" s="10" t="str" cm="1">
        <f t="array" ref="P2554">INDEX(Rangos!$E$3:$E$16,MATCH(1,(Dumpadas[[#This Row],[ley]]&gt;=Rangos!$B$3:$B$16)*(Dumpadas[[#This Row],[ley]]&lt;=Rangos!$C$3:$C$16),0))</f>
        <v>B</v>
      </c>
      <c r="R2554" s="769"/>
      <c r="S2554" s="769" t="s">
        <v>3676</v>
      </c>
      <c r="T2554" s="369">
        <v>1</v>
      </c>
      <c r="U2554" s="369">
        <v>3.2</v>
      </c>
      <c r="V2554" s="10">
        <v>1.0699999999999999E-2</v>
      </c>
      <c r="Y2554" s="769"/>
      <c r="Z2554" s="769" t="s">
        <v>3676</v>
      </c>
      <c r="AA2554" s="369">
        <v>1</v>
      </c>
      <c r="AB2554" s="369">
        <v>3.2</v>
      </c>
      <c r="AC2554" s="10">
        <v>1.0699999999999999E-2</v>
      </c>
      <c r="AD2554" s="10">
        <v>1.0699999999999999E-2</v>
      </c>
    </row>
    <row r="2555" spans="2:30">
      <c r="B2555" s="723"/>
      <c r="C2555" s="773" t="s">
        <v>3814</v>
      </c>
      <c r="D2555" s="773" t="s">
        <v>3792</v>
      </c>
      <c r="E2555" s="386">
        <v>2558</v>
      </c>
      <c r="F2555" s="410" t="str">
        <f>Dumpadas[[#This Row],[punto]] &amp; " "&amp;Dumpadas[[#This Row],[jornada]]&amp;" " &amp; Dumpadas[[#This Row],[N°Acop]] &amp; " " &amp; TEXT(Dumpadas[[#This Row],[fecha ]], "dd-mm-yyyy")</f>
        <v>NIVEL 974 M4 7S L30 AM 2558 22-06-2026</v>
      </c>
      <c r="G2555" s="723" t="s">
        <v>14</v>
      </c>
      <c r="H2555" s="5">
        <v>46195</v>
      </c>
      <c r="I2555" s="723">
        <v>3.2</v>
      </c>
      <c r="J2555" s="8">
        <v>9.2999999999999992E-3</v>
      </c>
      <c r="K2555" s="8">
        <f>+IF(Dumpadas[[#This Row],[ley]]&gt;0.03,0.03,Dumpadas[[#This Row],[ley]])</f>
        <v>9.2999999999999992E-3</v>
      </c>
      <c r="L2555" s="427"/>
      <c r="M2555" s="386">
        <v>29342</v>
      </c>
      <c r="N2555" s="386"/>
      <c r="O2555" s="7">
        <v>1.2999999999999999E-2</v>
      </c>
      <c r="P2555" s="10" t="str" cm="1">
        <f t="array" ref="P2555">INDEX(Rangos!$E$3:$E$16,MATCH(1,(Dumpadas[[#This Row],[ley]]&gt;=Rangos!$B$3:$B$16)*(Dumpadas[[#This Row],[ley]]&lt;=Rangos!$C$3:$C$16),0))</f>
        <v>B</v>
      </c>
      <c r="R2555" s="769"/>
      <c r="S2555" s="769" t="s">
        <v>3677</v>
      </c>
      <c r="T2555" s="369">
        <v>1</v>
      </c>
      <c r="U2555" s="369">
        <v>3.2</v>
      </c>
      <c r="V2555" s="10">
        <v>8.8999999999999999E-3</v>
      </c>
      <c r="Y2555" s="769"/>
      <c r="Z2555" s="769" t="s">
        <v>3677</v>
      </c>
      <c r="AA2555" s="369">
        <v>1</v>
      </c>
      <c r="AB2555" s="369">
        <v>3.2</v>
      </c>
      <c r="AC2555" s="10">
        <v>8.8999999999999999E-3</v>
      </c>
      <c r="AD2555" s="10">
        <v>8.8999999999999999E-3</v>
      </c>
    </row>
    <row r="2556" spans="2:30">
      <c r="B2556" s="723"/>
      <c r="C2556" s="773" t="s">
        <v>3814</v>
      </c>
      <c r="D2556" s="773" t="s">
        <v>3792</v>
      </c>
      <c r="E2556" s="386">
        <v>2559</v>
      </c>
      <c r="F2556" s="410" t="str">
        <f>Dumpadas[[#This Row],[punto]] &amp; " "&amp;Dumpadas[[#This Row],[jornada]]&amp;" " &amp; Dumpadas[[#This Row],[N°Acop]] &amp; " " &amp; TEXT(Dumpadas[[#This Row],[fecha ]], "dd-mm-yyyy")</f>
        <v>NIVEL 974 M4 7S L30 AM 2559 22-06-2026</v>
      </c>
      <c r="G2556" s="723" t="s">
        <v>14</v>
      </c>
      <c r="H2556" s="5">
        <v>46195</v>
      </c>
      <c r="I2556" s="723">
        <v>3.2</v>
      </c>
      <c r="J2556" s="8">
        <v>1.0999999999999999E-2</v>
      </c>
      <c r="K2556" s="8">
        <f>+IF(Dumpadas[[#This Row],[ley]]&gt;0.03,0.03,Dumpadas[[#This Row],[ley]])</f>
        <v>1.0999999999999999E-2</v>
      </c>
      <c r="L2556" s="427"/>
      <c r="M2556" s="386">
        <v>29342</v>
      </c>
      <c r="N2556" s="386"/>
      <c r="O2556" s="7">
        <v>1.2999999999999999E-2</v>
      </c>
      <c r="P2556" s="10" t="str" cm="1">
        <f t="array" ref="P2556">INDEX(Rangos!$E$3:$E$16,MATCH(1,(Dumpadas[[#This Row],[ley]]&gt;=Rangos!$B$3:$B$16)*(Dumpadas[[#This Row],[ley]]&lt;=Rangos!$C$3:$C$16),0))</f>
        <v>C</v>
      </c>
      <c r="R2556" s="769"/>
      <c r="S2556" s="769" t="s">
        <v>3678</v>
      </c>
      <c r="T2556" s="369">
        <v>1</v>
      </c>
      <c r="U2556" s="369">
        <v>3.2</v>
      </c>
      <c r="V2556" s="10">
        <v>1.41E-2</v>
      </c>
      <c r="Y2556" s="769"/>
      <c r="Z2556" s="769" t="s">
        <v>3678</v>
      </c>
      <c r="AA2556" s="369">
        <v>1</v>
      </c>
      <c r="AB2556" s="369">
        <v>3.2</v>
      </c>
      <c r="AC2556" s="10">
        <v>1.41E-2</v>
      </c>
      <c r="AD2556" s="10">
        <v>1.41E-2</v>
      </c>
    </row>
    <row r="2557" spans="2:30">
      <c r="B2557" s="723"/>
      <c r="C2557" s="773" t="s">
        <v>3814</v>
      </c>
      <c r="D2557" s="773" t="s">
        <v>3792</v>
      </c>
      <c r="E2557" s="386">
        <v>2560</v>
      </c>
      <c r="F2557" s="410" t="str">
        <f>Dumpadas[[#This Row],[punto]] &amp; " "&amp;Dumpadas[[#This Row],[jornada]]&amp;" " &amp; Dumpadas[[#This Row],[N°Acop]] &amp; " " &amp; TEXT(Dumpadas[[#This Row],[fecha ]], "dd-mm-yyyy")</f>
        <v>NIVEL 974 M4 7S L30 AM 2560 22-06-2026</v>
      </c>
      <c r="G2557" s="723" t="s">
        <v>14</v>
      </c>
      <c r="H2557" s="5">
        <v>46195</v>
      </c>
      <c r="I2557" s="723">
        <v>3.2</v>
      </c>
      <c r="J2557" s="8">
        <v>1.2E-2</v>
      </c>
      <c r="K2557" s="8">
        <f>+IF(Dumpadas[[#This Row],[ley]]&gt;0.03,0.03,Dumpadas[[#This Row],[ley]])</f>
        <v>1.2E-2</v>
      </c>
      <c r="L2557" s="427"/>
      <c r="M2557" s="386">
        <v>29342</v>
      </c>
      <c r="N2557" s="386"/>
      <c r="O2557" s="7">
        <v>1.2999999999999999E-2</v>
      </c>
      <c r="P2557" s="10" t="str" cm="1">
        <f t="array" ref="P2557">INDEX(Rangos!$E$3:$E$16,MATCH(1,(Dumpadas[[#This Row],[ley]]&gt;=Rangos!$B$3:$B$16)*(Dumpadas[[#This Row],[ley]]&lt;=Rangos!$C$3:$C$16),0))</f>
        <v>D</v>
      </c>
      <c r="R2557" s="769"/>
      <c r="S2557" s="769" t="s">
        <v>3679</v>
      </c>
      <c r="T2557" s="369">
        <v>1</v>
      </c>
      <c r="U2557" s="369">
        <v>3.2</v>
      </c>
      <c r="V2557" s="10">
        <v>1.15E-2</v>
      </c>
      <c r="Y2557" s="769"/>
      <c r="Z2557" s="769" t="s">
        <v>3679</v>
      </c>
      <c r="AA2557" s="369">
        <v>1</v>
      </c>
      <c r="AB2557" s="369">
        <v>3.2</v>
      </c>
      <c r="AC2557" s="10">
        <v>1.15E-2</v>
      </c>
      <c r="AD2557" s="10">
        <v>1.15E-2</v>
      </c>
    </row>
    <row r="2558" spans="2:30">
      <c r="B2558" s="723"/>
      <c r="C2558" s="773" t="s">
        <v>3814</v>
      </c>
      <c r="D2558" s="773" t="s">
        <v>3792</v>
      </c>
      <c r="E2558" s="386">
        <v>2561</v>
      </c>
      <c r="F2558" s="410" t="str">
        <f>Dumpadas[[#This Row],[punto]] &amp; " "&amp;Dumpadas[[#This Row],[jornada]]&amp;" " &amp; Dumpadas[[#This Row],[N°Acop]] &amp; " " &amp; TEXT(Dumpadas[[#This Row],[fecha ]], "dd-mm-yyyy")</f>
        <v>NIVEL 974 M4 7S L30 AM 2561 22-06-2026</v>
      </c>
      <c r="G2558" s="723" t="s">
        <v>14</v>
      </c>
      <c r="H2558" s="5">
        <v>46195</v>
      </c>
      <c r="I2558" s="723">
        <v>3.2</v>
      </c>
      <c r="J2558" s="8">
        <v>8.9999999999999993E-3</v>
      </c>
      <c r="K2558" s="8">
        <f>+IF(Dumpadas[[#This Row],[ley]]&gt;0.03,0.03,Dumpadas[[#This Row],[ley]])</f>
        <v>8.9999999999999993E-3</v>
      </c>
      <c r="L2558" s="427"/>
      <c r="M2558" s="386">
        <v>29342</v>
      </c>
      <c r="N2558" s="386"/>
      <c r="O2558" s="7">
        <v>1.2999999999999999E-2</v>
      </c>
      <c r="P2558" s="10" t="str" cm="1">
        <f t="array" ref="P2558">INDEX(Rangos!$E$3:$E$16,MATCH(1,(Dumpadas[[#This Row],[ley]]&gt;=Rangos!$B$3:$B$16)*(Dumpadas[[#This Row],[ley]]&lt;=Rangos!$C$3:$C$16),0))</f>
        <v>B</v>
      </c>
      <c r="R2558" s="769"/>
      <c r="S2558" s="769" t="s">
        <v>3680</v>
      </c>
      <c r="T2558" s="369">
        <v>1</v>
      </c>
      <c r="U2558" s="369">
        <v>3.2</v>
      </c>
      <c r="V2558" s="10">
        <v>8.0999999999999996E-3</v>
      </c>
      <c r="Y2558" s="769"/>
      <c r="Z2558" s="769" t="s">
        <v>3680</v>
      </c>
      <c r="AA2558" s="369">
        <v>1</v>
      </c>
      <c r="AB2558" s="369">
        <v>3.2</v>
      </c>
      <c r="AC2558" s="10">
        <v>8.0999999999999996E-3</v>
      </c>
      <c r="AD2558" s="10">
        <v>8.0999999999999996E-3</v>
      </c>
    </row>
    <row r="2559" spans="2:30">
      <c r="B2559" s="723"/>
      <c r="C2559" s="773" t="s">
        <v>3814</v>
      </c>
      <c r="D2559" s="773" t="s">
        <v>3792</v>
      </c>
      <c r="E2559" s="386">
        <v>2562</v>
      </c>
      <c r="F2559" s="410" t="str">
        <f>Dumpadas[[#This Row],[punto]] &amp; " "&amp;Dumpadas[[#This Row],[jornada]]&amp;" " &amp; Dumpadas[[#This Row],[N°Acop]] &amp; " " &amp; TEXT(Dumpadas[[#This Row],[fecha ]], "dd-mm-yyyy")</f>
        <v>NIVEL 974 M4 7S L30 AM 2562 22-06-2026</v>
      </c>
      <c r="G2559" s="723" t="s">
        <v>14</v>
      </c>
      <c r="H2559" s="5">
        <v>46195</v>
      </c>
      <c r="I2559" s="723">
        <v>3.2</v>
      </c>
      <c r="J2559" s="8">
        <v>1.2500000000000001E-2</v>
      </c>
      <c r="K2559" s="8">
        <f>+IF(Dumpadas[[#This Row],[ley]]&gt;0.03,0.03,Dumpadas[[#This Row],[ley]])</f>
        <v>1.2500000000000001E-2</v>
      </c>
      <c r="L2559" s="427"/>
      <c r="M2559" s="386">
        <v>29343</v>
      </c>
      <c r="N2559" s="386"/>
      <c r="O2559" s="7">
        <v>1.2999999999999999E-2</v>
      </c>
      <c r="P2559" s="10" t="str" cm="1">
        <f t="array" ref="P2559">INDEX(Rangos!$E$3:$E$16,MATCH(1,(Dumpadas[[#This Row],[ley]]&gt;=Rangos!$B$3:$B$16)*(Dumpadas[[#This Row],[ley]]&lt;=Rangos!$C$3:$C$16),0))</f>
        <v>D</v>
      </c>
      <c r="R2559" s="769"/>
      <c r="S2559" s="769" t="s">
        <v>3681</v>
      </c>
      <c r="T2559" s="369">
        <v>1</v>
      </c>
      <c r="U2559" s="369">
        <v>3.2</v>
      </c>
      <c r="V2559" s="10">
        <v>7.7999999999999996E-3</v>
      </c>
      <c r="Y2559" s="769"/>
      <c r="Z2559" s="769" t="s">
        <v>3681</v>
      </c>
      <c r="AA2559" s="369">
        <v>1</v>
      </c>
      <c r="AB2559" s="369">
        <v>3.2</v>
      </c>
      <c r="AC2559" s="10">
        <v>7.7999999999999996E-3</v>
      </c>
      <c r="AD2559" s="10">
        <v>7.7999999999999996E-3</v>
      </c>
    </row>
    <row r="2560" spans="2:30">
      <c r="B2560" s="723"/>
      <c r="C2560" s="773" t="s">
        <v>3814</v>
      </c>
      <c r="D2560" s="773" t="s">
        <v>3792</v>
      </c>
      <c r="E2560" s="386">
        <v>2563</v>
      </c>
      <c r="F2560" s="410" t="str">
        <f>Dumpadas[[#This Row],[punto]] &amp; " "&amp;Dumpadas[[#This Row],[jornada]]&amp;" " &amp; Dumpadas[[#This Row],[N°Acop]] &amp; " " &amp; TEXT(Dumpadas[[#This Row],[fecha ]], "dd-mm-yyyy")</f>
        <v>NIVEL 974 M4 7S L30 AM 2563 22-06-2026</v>
      </c>
      <c r="G2560" s="723" t="s">
        <v>14</v>
      </c>
      <c r="H2560" s="5">
        <v>46195</v>
      </c>
      <c r="I2560" s="723">
        <v>3.2</v>
      </c>
      <c r="J2560" s="8">
        <v>1.24E-2</v>
      </c>
      <c r="K2560" s="8">
        <f>+IF(Dumpadas[[#This Row],[ley]]&gt;0.03,0.03,Dumpadas[[#This Row],[ley]])</f>
        <v>1.24E-2</v>
      </c>
      <c r="L2560" s="427"/>
      <c r="M2560" s="386">
        <v>29343</v>
      </c>
      <c r="N2560" s="386"/>
      <c r="O2560" s="7">
        <v>1.2999999999999999E-2</v>
      </c>
      <c r="P2560" s="10" t="str" cm="1">
        <f t="array" ref="P2560">INDEX(Rangos!$E$3:$E$16,MATCH(1,(Dumpadas[[#This Row],[ley]]&gt;=Rangos!$B$3:$B$16)*(Dumpadas[[#This Row],[ley]]&lt;=Rangos!$C$3:$C$16),0))</f>
        <v>D</v>
      </c>
      <c r="R2560" s="769"/>
      <c r="S2560" s="769" t="s">
        <v>3682</v>
      </c>
      <c r="T2560" s="369">
        <v>1</v>
      </c>
      <c r="U2560" s="369">
        <v>3.2</v>
      </c>
      <c r="V2560" s="10">
        <v>9.1000000000000004E-3</v>
      </c>
      <c r="Y2560" s="769"/>
      <c r="Z2560" s="769" t="s">
        <v>3682</v>
      </c>
      <c r="AA2560" s="369">
        <v>1</v>
      </c>
      <c r="AB2560" s="369">
        <v>3.2</v>
      </c>
      <c r="AC2560" s="10">
        <v>9.1000000000000004E-3</v>
      </c>
      <c r="AD2560" s="10">
        <v>9.1000000000000004E-3</v>
      </c>
    </row>
    <row r="2561" spans="2:30">
      <c r="B2561" s="723"/>
      <c r="C2561" s="773" t="s">
        <v>3814</v>
      </c>
      <c r="D2561" s="773" t="s">
        <v>3792</v>
      </c>
      <c r="E2561" s="386">
        <v>2564</v>
      </c>
      <c r="F2561" s="410" t="str">
        <f>Dumpadas[[#This Row],[punto]] &amp; " "&amp;Dumpadas[[#This Row],[jornada]]&amp;" " &amp; Dumpadas[[#This Row],[N°Acop]] &amp; " " &amp; TEXT(Dumpadas[[#This Row],[fecha ]], "dd-mm-yyyy")</f>
        <v>NIVEL 974 M4 7S L30 AM 2564 22-06-2026</v>
      </c>
      <c r="G2561" s="723" t="s">
        <v>14</v>
      </c>
      <c r="H2561" s="5">
        <v>46195</v>
      </c>
      <c r="I2561" s="723">
        <v>3.2</v>
      </c>
      <c r="J2561" s="8">
        <v>9.4000000000000004E-3</v>
      </c>
      <c r="K2561" s="8">
        <f>+IF(Dumpadas[[#This Row],[ley]]&gt;0.03,0.03,Dumpadas[[#This Row],[ley]])</f>
        <v>9.4000000000000004E-3</v>
      </c>
      <c r="L2561" s="427"/>
      <c r="M2561" s="386">
        <v>29343</v>
      </c>
      <c r="N2561" s="386"/>
      <c r="O2561" s="7">
        <v>1.2999999999999999E-2</v>
      </c>
      <c r="P2561" s="10" t="str" cm="1">
        <f t="array" ref="P2561">INDEX(Rangos!$E$3:$E$16,MATCH(1,(Dumpadas[[#This Row],[ley]]&gt;=Rangos!$B$3:$B$16)*(Dumpadas[[#This Row],[ley]]&lt;=Rangos!$C$3:$C$16),0))</f>
        <v>B</v>
      </c>
      <c r="R2561" s="769"/>
      <c r="S2561" s="769" t="s">
        <v>3683</v>
      </c>
      <c r="T2561" s="369">
        <v>1</v>
      </c>
      <c r="U2561" s="369">
        <v>3.2</v>
      </c>
      <c r="V2561" s="10">
        <v>8.0999999999999996E-3</v>
      </c>
      <c r="Y2561" s="769"/>
      <c r="Z2561" s="769" t="s">
        <v>3683</v>
      </c>
      <c r="AA2561" s="369">
        <v>1</v>
      </c>
      <c r="AB2561" s="369">
        <v>3.2</v>
      </c>
      <c r="AC2561" s="10">
        <v>8.0999999999999996E-3</v>
      </c>
      <c r="AD2561" s="10">
        <v>8.0999999999999996E-3</v>
      </c>
    </row>
    <row r="2562" spans="2:30">
      <c r="B2562" s="723"/>
      <c r="C2562" s="773" t="s">
        <v>3814</v>
      </c>
      <c r="D2562" s="773" t="s">
        <v>3792</v>
      </c>
      <c r="E2562" s="386">
        <v>2565</v>
      </c>
      <c r="F2562" s="410" t="str">
        <f>Dumpadas[[#This Row],[punto]] &amp; " "&amp;Dumpadas[[#This Row],[jornada]]&amp;" " &amp; Dumpadas[[#This Row],[N°Acop]] &amp; " " &amp; TEXT(Dumpadas[[#This Row],[fecha ]], "dd-mm-yyyy")</f>
        <v>NIVEL 974 M4 7S L30 AM 2565 22-06-2026</v>
      </c>
      <c r="G2562" s="723" t="s">
        <v>14</v>
      </c>
      <c r="H2562" s="5">
        <v>46195</v>
      </c>
      <c r="I2562" s="723">
        <v>3.2</v>
      </c>
      <c r="J2562" s="8">
        <v>1.14E-2</v>
      </c>
      <c r="K2562" s="8">
        <f>+IF(Dumpadas[[#This Row],[ley]]&gt;0.03,0.03,Dumpadas[[#This Row],[ley]])</f>
        <v>1.14E-2</v>
      </c>
      <c r="L2562" s="427"/>
      <c r="M2562" s="386">
        <v>29343</v>
      </c>
      <c r="N2562" s="386"/>
      <c r="O2562" s="7">
        <v>1.2999999999999999E-2</v>
      </c>
      <c r="P2562" s="10" t="str" cm="1">
        <f t="array" ref="P2562">INDEX(Rangos!$E$3:$E$16,MATCH(1,(Dumpadas[[#This Row],[ley]]&gt;=Rangos!$B$3:$B$16)*(Dumpadas[[#This Row],[ley]]&lt;=Rangos!$C$3:$C$16),0))</f>
        <v>C</v>
      </c>
      <c r="R2562" s="769"/>
      <c r="S2562" s="769" t="s">
        <v>3684</v>
      </c>
      <c r="T2562" s="369">
        <v>1</v>
      </c>
      <c r="U2562" s="369">
        <v>3.2</v>
      </c>
      <c r="V2562" s="10">
        <v>7.4999999999999997E-3</v>
      </c>
      <c r="Y2562" s="769"/>
      <c r="Z2562" s="769" t="s">
        <v>3684</v>
      </c>
      <c r="AA2562" s="369">
        <v>1</v>
      </c>
      <c r="AB2562" s="369">
        <v>3.2</v>
      </c>
      <c r="AC2562" s="10">
        <v>7.4999999999999997E-3</v>
      </c>
      <c r="AD2562" s="10">
        <v>7.4999999999999997E-3</v>
      </c>
    </row>
    <row r="2563" spans="2:30">
      <c r="B2563" s="723"/>
      <c r="C2563" s="773" t="s">
        <v>3814</v>
      </c>
      <c r="D2563" s="773" t="s">
        <v>3792</v>
      </c>
      <c r="E2563" s="386">
        <v>2566</v>
      </c>
      <c r="F2563" s="410" t="str">
        <f>Dumpadas[[#This Row],[punto]] &amp; " "&amp;Dumpadas[[#This Row],[jornada]]&amp;" " &amp; Dumpadas[[#This Row],[N°Acop]] &amp; " " &amp; TEXT(Dumpadas[[#This Row],[fecha ]], "dd-mm-yyyy")</f>
        <v>NIVEL 974 M4 7S L30 AM 2566 22-06-2026</v>
      </c>
      <c r="G2563" s="723" t="s">
        <v>14</v>
      </c>
      <c r="H2563" s="5">
        <v>46195</v>
      </c>
      <c r="I2563" s="723">
        <v>3.2</v>
      </c>
      <c r="J2563" s="8">
        <v>7.3000000000000001E-3</v>
      </c>
      <c r="K2563" s="8">
        <f>+IF(Dumpadas[[#This Row],[ley]]&gt;0.03,0.03,Dumpadas[[#This Row],[ley]])</f>
        <v>7.3000000000000001E-3</v>
      </c>
      <c r="L2563" s="427"/>
      <c r="M2563" s="386">
        <v>29343</v>
      </c>
      <c r="N2563" s="386"/>
      <c r="O2563" s="7">
        <v>1.2999999999999999E-2</v>
      </c>
      <c r="P2563" s="10" t="str" cm="1">
        <f t="array" ref="P2563">INDEX(Rangos!$E$3:$E$16,MATCH(1,(Dumpadas[[#This Row],[ley]]&gt;=Rangos!$B$3:$B$16)*(Dumpadas[[#This Row],[ley]]&lt;=Rangos!$C$3:$C$16),0))</f>
        <v>Reserva</v>
      </c>
      <c r="R2563" s="769"/>
      <c r="S2563" s="769" t="s">
        <v>3685</v>
      </c>
      <c r="T2563" s="369">
        <v>1</v>
      </c>
      <c r="U2563" s="369">
        <v>3.2</v>
      </c>
      <c r="V2563" s="10">
        <v>1.0500000000000001E-2</v>
      </c>
      <c r="Y2563" s="769"/>
      <c r="Z2563" s="769" t="s">
        <v>3685</v>
      </c>
      <c r="AA2563" s="369">
        <v>1</v>
      </c>
      <c r="AB2563" s="369">
        <v>3.2</v>
      </c>
      <c r="AC2563" s="10">
        <v>1.0500000000000001E-2</v>
      </c>
      <c r="AD2563" s="10">
        <v>1.0500000000000001E-2</v>
      </c>
    </row>
    <row r="2564" spans="2:30">
      <c r="B2564" s="723"/>
      <c r="C2564" s="773" t="s">
        <v>3814</v>
      </c>
      <c r="D2564" s="773" t="s">
        <v>3792</v>
      </c>
      <c r="E2564" s="386">
        <v>2567</v>
      </c>
      <c r="F2564" s="410" t="str">
        <f>Dumpadas[[#This Row],[punto]] &amp; " "&amp;Dumpadas[[#This Row],[jornada]]&amp;" " &amp; Dumpadas[[#This Row],[N°Acop]] &amp; " " &amp; TEXT(Dumpadas[[#This Row],[fecha ]], "dd-mm-yyyy")</f>
        <v>NIVEL 974 M4 7S L30 AM 2567 22-06-2026</v>
      </c>
      <c r="G2564" s="723" t="s">
        <v>14</v>
      </c>
      <c r="H2564" s="5">
        <v>46195</v>
      </c>
      <c r="I2564" s="723">
        <v>3.2</v>
      </c>
      <c r="J2564" s="8">
        <v>1.03E-2</v>
      </c>
      <c r="K2564" s="8">
        <f>+IF(Dumpadas[[#This Row],[ley]]&gt;0.03,0.03,Dumpadas[[#This Row],[ley]])</f>
        <v>1.03E-2</v>
      </c>
      <c r="L2564" s="427"/>
      <c r="M2564" s="386">
        <v>29343</v>
      </c>
      <c r="N2564" s="386"/>
      <c r="O2564" s="7">
        <v>1.2999999999999999E-2</v>
      </c>
      <c r="P2564" s="10" t="str" cm="1">
        <f t="array" ref="P2564">INDEX(Rangos!$E$3:$E$16,MATCH(1,(Dumpadas[[#This Row],[ley]]&gt;=Rangos!$B$3:$B$16)*(Dumpadas[[#This Row],[ley]]&lt;=Rangos!$C$3:$C$16),0))</f>
        <v>B</v>
      </c>
      <c r="R2564" s="769"/>
      <c r="S2564" s="769" t="s">
        <v>3692</v>
      </c>
      <c r="T2564" s="369">
        <v>1</v>
      </c>
      <c r="U2564" s="369">
        <v>3.2</v>
      </c>
      <c r="V2564" s="10">
        <v>1.3100000000000001E-2</v>
      </c>
      <c r="Y2564" s="769"/>
      <c r="Z2564" s="769" t="s">
        <v>3692</v>
      </c>
      <c r="AA2564" s="369">
        <v>1</v>
      </c>
      <c r="AB2564" s="369">
        <v>3.2</v>
      </c>
      <c r="AC2564" s="10">
        <v>1.3100000000000001E-2</v>
      </c>
      <c r="AD2564" s="10">
        <v>1.3100000000000001E-2</v>
      </c>
    </row>
    <row r="2565" spans="2:30">
      <c r="B2565" s="723"/>
      <c r="C2565" s="773" t="s">
        <v>3814</v>
      </c>
      <c r="D2565" s="773" t="s">
        <v>3792</v>
      </c>
      <c r="E2565" s="386">
        <v>2568</v>
      </c>
      <c r="F2565" s="410" t="str">
        <f>Dumpadas[[#This Row],[punto]] &amp; " "&amp;Dumpadas[[#This Row],[jornada]]&amp;" " &amp; Dumpadas[[#This Row],[N°Acop]] &amp; " " &amp; TEXT(Dumpadas[[#This Row],[fecha ]], "dd-mm-yyyy")</f>
        <v>NIVEL 974 M4 7S L30 AM 2568 22-06-2026</v>
      </c>
      <c r="G2565" s="723" t="s">
        <v>14</v>
      </c>
      <c r="H2565" s="5">
        <v>46195</v>
      </c>
      <c r="I2565" s="723">
        <v>3.2</v>
      </c>
      <c r="J2565" s="8">
        <v>1.0699999999999999E-2</v>
      </c>
      <c r="K2565" s="8">
        <f>+IF(Dumpadas[[#This Row],[ley]]&gt;0.03,0.03,Dumpadas[[#This Row],[ley]])</f>
        <v>1.0699999999999999E-2</v>
      </c>
      <c r="L2565" s="427"/>
      <c r="M2565" s="386">
        <v>29343</v>
      </c>
      <c r="N2565" s="386"/>
      <c r="O2565" s="7">
        <v>1.2999999999999999E-2</v>
      </c>
      <c r="P2565" s="10" t="str" cm="1">
        <f t="array" ref="P2565">INDEX(Rangos!$E$3:$E$16,MATCH(1,(Dumpadas[[#This Row],[ley]]&gt;=Rangos!$B$3:$B$16)*(Dumpadas[[#This Row],[ley]]&lt;=Rangos!$C$3:$C$16),0))</f>
        <v>C</v>
      </c>
      <c r="R2565" s="769"/>
      <c r="S2565" s="769" t="s">
        <v>3693</v>
      </c>
      <c r="T2565" s="369">
        <v>1</v>
      </c>
      <c r="U2565" s="369">
        <v>3.2</v>
      </c>
      <c r="V2565" s="10">
        <v>1.11E-2</v>
      </c>
      <c r="Y2565" s="769"/>
      <c r="Z2565" s="769" t="s">
        <v>3693</v>
      </c>
      <c r="AA2565" s="369">
        <v>1</v>
      </c>
      <c r="AB2565" s="369">
        <v>3.2</v>
      </c>
      <c r="AC2565" s="10">
        <v>1.11E-2</v>
      </c>
      <c r="AD2565" s="10">
        <v>1.11E-2</v>
      </c>
    </row>
    <row r="2566" spans="2:30">
      <c r="B2566" s="723"/>
      <c r="C2566" s="773" t="s">
        <v>3814</v>
      </c>
      <c r="D2566" s="773" t="s">
        <v>3792</v>
      </c>
      <c r="E2566" s="386">
        <v>2569</v>
      </c>
      <c r="F2566" s="410" t="str">
        <f>Dumpadas[[#This Row],[punto]] &amp; " "&amp;Dumpadas[[#This Row],[jornada]]&amp;" " &amp; Dumpadas[[#This Row],[N°Acop]] &amp; " " &amp; TEXT(Dumpadas[[#This Row],[fecha ]], "dd-mm-yyyy")</f>
        <v>NIVEL 974 M4 7S L30 AM 2569 22-06-2026</v>
      </c>
      <c r="G2566" s="723" t="s">
        <v>14</v>
      </c>
      <c r="H2566" s="5">
        <v>46195</v>
      </c>
      <c r="I2566" s="723">
        <v>3.2</v>
      </c>
      <c r="J2566" s="8">
        <v>1.1599999999999999E-2</v>
      </c>
      <c r="K2566" s="8">
        <f>+IF(Dumpadas[[#This Row],[ley]]&gt;0.03,0.03,Dumpadas[[#This Row],[ley]])</f>
        <v>1.1599999999999999E-2</v>
      </c>
      <c r="L2566" s="427"/>
      <c r="M2566" s="386">
        <v>29343</v>
      </c>
      <c r="N2566" s="386"/>
      <c r="O2566" s="7">
        <v>1.2999999999999999E-2</v>
      </c>
      <c r="P2566" s="10" t="str" cm="1">
        <f t="array" ref="P2566">INDEX(Rangos!$E$3:$E$16,MATCH(1,(Dumpadas[[#This Row],[ley]]&gt;=Rangos!$B$3:$B$16)*(Dumpadas[[#This Row],[ley]]&lt;=Rangos!$C$3:$C$16),0))</f>
        <v>C</v>
      </c>
      <c r="R2566" s="769"/>
      <c r="S2566" s="769" t="s">
        <v>3694</v>
      </c>
      <c r="T2566" s="369">
        <v>1</v>
      </c>
      <c r="U2566" s="369">
        <v>3.2</v>
      </c>
      <c r="V2566" s="10">
        <v>1.2200000000000001E-2</v>
      </c>
      <c r="Y2566" s="769"/>
      <c r="Z2566" s="769" t="s">
        <v>3694</v>
      </c>
      <c r="AA2566" s="369">
        <v>1</v>
      </c>
      <c r="AB2566" s="369">
        <v>3.2</v>
      </c>
      <c r="AC2566" s="10">
        <v>1.2200000000000001E-2</v>
      </c>
      <c r="AD2566" s="10">
        <v>1.2200000000000001E-2</v>
      </c>
    </row>
    <row r="2567" spans="2:30">
      <c r="B2567" s="723"/>
      <c r="C2567" s="773" t="s">
        <v>3814</v>
      </c>
      <c r="D2567" s="773" t="s">
        <v>3792</v>
      </c>
      <c r="E2567" s="386">
        <v>2570</v>
      </c>
      <c r="F2567" s="410" t="str">
        <f>Dumpadas[[#This Row],[punto]] &amp; " "&amp;Dumpadas[[#This Row],[jornada]]&amp;" " &amp; Dumpadas[[#This Row],[N°Acop]] &amp; " " &amp; TEXT(Dumpadas[[#This Row],[fecha ]], "dd-mm-yyyy")</f>
        <v>NIVEL 974 M4 7S L30 AM 2570 22-06-2026</v>
      </c>
      <c r="G2567" s="723" t="s">
        <v>14</v>
      </c>
      <c r="H2567" s="5">
        <v>46195</v>
      </c>
      <c r="I2567" s="723">
        <v>3.2</v>
      </c>
      <c r="J2567" s="8">
        <v>1.01E-2</v>
      </c>
      <c r="K2567" s="8">
        <f>+IF(Dumpadas[[#This Row],[ley]]&gt;0.03,0.03,Dumpadas[[#This Row],[ley]])</f>
        <v>1.01E-2</v>
      </c>
      <c r="L2567" s="427"/>
      <c r="M2567" s="386">
        <v>29343</v>
      </c>
      <c r="N2567" s="386"/>
      <c r="O2567" s="7">
        <v>1.2999999999999999E-2</v>
      </c>
      <c r="P2567" s="10" t="str" cm="1">
        <f t="array" ref="P2567">INDEX(Rangos!$E$3:$E$16,MATCH(1,(Dumpadas[[#This Row],[ley]]&gt;=Rangos!$B$3:$B$16)*(Dumpadas[[#This Row],[ley]]&lt;=Rangos!$C$3:$C$16),0))</f>
        <v>B</v>
      </c>
      <c r="R2567" s="769"/>
      <c r="S2567" s="769" t="s">
        <v>3695</v>
      </c>
      <c r="T2567" s="369">
        <v>1</v>
      </c>
      <c r="U2567" s="369">
        <v>3.2</v>
      </c>
      <c r="V2567" s="10">
        <v>1.6899999999999998E-2</v>
      </c>
      <c r="Y2567" s="769"/>
      <c r="Z2567" s="769" t="s">
        <v>3695</v>
      </c>
      <c r="AA2567" s="369">
        <v>1</v>
      </c>
      <c r="AB2567" s="369">
        <v>3.2</v>
      </c>
      <c r="AC2567" s="10">
        <v>1.6899999999999998E-2</v>
      </c>
      <c r="AD2567" s="10">
        <v>1.6899999999999998E-2</v>
      </c>
    </row>
    <row r="2568" spans="2:30">
      <c r="B2568" s="723"/>
      <c r="C2568" s="773" t="s">
        <v>3814</v>
      </c>
      <c r="D2568" s="773" t="s">
        <v>3792</v>
      </c>
      <c r="E2568" s="386">
        <v>2571</v>
      </c>
      <c r="F2568" s="410" t="str">
        <f>Dumpadas[[#This Row],[punto]] &amp; " "&amp;Dumpadas[[#This Row],[jornada]]&amp;" " &amp; Dumpadas[[#This Row],[N°Acop]] &amp; " " &amp; TEXT(Dumpadas[[#This Row],[fecha ]], "dd-mm-yyyy")</f>
        <v>NIVEL 974 M4 7S L30 AM 2571 22-06-2026</v>
      </c>
      <c r="G2568" s="723" t="s">
        <v>14</v>
      </c>
      <c r="H2568" s="5">
        <v>46195</v>
      </c>
      <c r="I2568" s="723">
        <v>3.2</v>
      </c>
      <c r="J2568" s="8">
        <v>8.6999999999999994E-3</v>
      </c>
      <c r="K2568" s="8">
        <f>+IF(Dumpadas[[#This Row],[ley]]&gt;0.03,0.03,Dumpadas[[#This Row],[ley]])</f>
        <v>8.6999999999999994E-3</v>
      </c>
      <c r="L2568" s="427"/>
      <c r="M2568" s="386">
        <v>29343</v>
      </c>
      <c r="N2568" s="386"/>
      <c r="O2568" s="7">
        <v>1.2999999999999999E-2</v>
      </c>
      <c r="P2568" s="10" t="str" cm="1">
        <f t="array" ref="P2568">INDEX(Rangos!$E$3:$E$16,MATCH(1,(Dumpadas[[#This Row],[ley]]&gt;=Rangos!$B$3:$B$16)*(Dumpadas[[#This Row],[ley]]&lt;=Rangos!$C$3:$C$16),0))</f>
        <v>A</v>
      </c>
      <c r="R2568" s="769"/>
      <c r="S2568" s="769" t="s">
        <v>3696</v>
      </c>
      <c r="T2568" s="369">
        <v>1</v>
      </c>
      <c r="U2568" s="369">
        <v>3.2</v>
      </c>
      <c r="V2568" s="10">
        <v>1.0500000000000001E-2</v>
      </c>
      <c r="Y2568" s="769"/>
      <c r="Z2568" s="769" t="s">
        <v>3696</v>
      </c>
      <c r="AA2568" s="369">
        <v>1</v>
      </c>
      <c r="AB2568" s="369">
        <v>3.2</v>
      </c>
      <c r="AC2568" s="10">
        <v>1.0500000000000001E-2</v>
      </c>
      <c r="AD2568" s="10">
        <v>1.0500000000000001E-2</v>
      </c>
    </row>
    <row r="2569" spans="2:30">
      <c r="B2569" s="535"/>
      <c r="C2569" s="535" t="s">
        <v>3817</v>
      </c>
      <c r="D2569" s="535" t="s">
        <v>3792</v>
      </c>
      <c r="E2569" s="535">
        <v>2572</v>
      </c>
      <c r="F2569" s="537" t="str">
        <f>Dumpadas[[#This Row],[punto]] &amp; " "&amp;Dumpadas[[#This Row],[jornada]]&amp;" " &amp; Dumpadas[[#This Row],[N°Acop]] &amp; " " &amp; TEXT(Dumpadas[[#This Row],[fecha ]], "dd-mm-yyyy")</f>
        <v>NIVEL 974 M4 6N L33 AM 2572 22-06-2026</v>
      </c>
      <c r="G2569" s="535" t="s">
        <v>14</v>
      </c>
      <c r="H2569" s="538">
        <v>46195</v>
      </c>
      <c r="I2569" s="535">
        <v>3.2</v>
      </c>
      <c r="J2569" s="539">
        <v>2.1600000000000001E-2</v>
      </c>
      <c r="K2569" s="539">
        <f>+IF(Dumpadas[[#This Row],[ley]]&gt;0.03,0.03,Dumpadas[[#This Row],[ley]])</f>
        <v>2.1600000000000001E-2</v>
      </c>
      <c r="L2569" s="539"/>
      <c r="M2569" s="535">
        <v>29344</v>
      </c>
      <c r="N2569" s="535"/>
      <c r="O2569" s="539">
        <v>1.7000000000000001E-2</v>
      </c>
      <c r="P2569" s="540" t="str" cm="1">
        <f t="array" ref="P2569">INDEX(Rangos!$E$3:$E$16,MATCH(1,(Dumpadas[[#This Row],[ley]]&gt;=Rangos!$B$3:$B$16)*(Dumpadas[[#This Row],[ley]]&lt;=Rangos!$C$3:$C$16),0))</f>
        <v>I</v>
      </c>
      <c r="R2569" s="769"/>
      <c r="S2569" s="769" t="s">
        <v>3697</v>
      </c>
      <c r="T2569" s="369">
        <v>1</v>
      </c>
      <c r="U2569" s="369">
        <v>3.2</v>
      </c>
      <c r="V2569" s="10">
        <v>8.5000000000000006E-3</v>
      </c>
      <c r="Y2569" s="769"/>
      <c r="Z2569" s="769" t="s">
        <v>3697</v>
      </c>
      <c r="AA2569" s="369">
        <v>1</v>
      </c>
      <c r="AB2569" s="369">
        <v>3.2</v>
      </c>
      <c r="AC2569" s="10">
        <v>8.5000000000000006E-3</v>
      </c>
      <c r="AD2569" s="10">
        <v>8.5000000000000006E-3</v>
      </c>
    </row>
    <row r="2570" spans="2:30">
      <c r="B2570" s="535"/>
      <c r="C2570" s="535" t="s">
        <v>3817</v>
      </c>
      <c r="D2570" s="535" t="s">
        <v>3792</v>
      </c>
      <c r="E2570" s="535">
        <v>2573</v>
      </c>
      <c r="F2570" s="537" t="str">
        <f>Dumpadas[[#This Row],[punto]] &amp; " "&amp;Dumpadas[[#This Row],[jornada]]&amp;" " &amp; Dumpadas[[#This Row],[N°Acop]] &amp; " " &amp; TEXT(Dumpadas[[#This Row],[fecha ]], "dd-mm-yyyy")</f>
        <v>NIVEL 974 M4 6N L33 AM 2573 22-06-2026</v>
      </c>
      <c r="G2570" s="535" t="s">
        <v>14</v>
      </c>
      <c r="H2570" s="538">
        <v>46195</v>
      </c>
      <c r="I2570" s="535">
        <v>3.2</v>
      </c>
      <c r="J2570" s="539">
        <v>1.61E-2</v>
      </c>
      <c r="K2570" s="539">
        <f>+IF(Dumpadas[[#This Row],[ley]]&gt;0.03,0.03,Dumpadas[[#This Row],[ley]])</f>
        <v>1.61E-2</v>
      </c>
      <c r="L2570" s="539"/>
      <c r="M2570" s="535">
        <v>29344</v>
      </c>
      <c r="N2570" s="535"/>
      <c r="O2570" s="539">
        <v>1.7000000000000001E-2</v>
      </c>
      <c r="P2570" s="540" t="str" cm="1">
        <f t="array" ref="P2570">INDEX(Rangos!$E$3:$E$16,MATCH(1,(Dumpadas[[#This Row],[ley]]&gt;=Rangos!$B$3:$B$16)*(Dumpadas[[#This Row],[ley]]&lt;=Rangos!$C$3:$C$16),0))</f>
        <v>F</v>
      </c>
      <c r="R2570" s="769"/>
      <c r="S2570" s="769" t="s">
        <v>3698</v>
      </c>
      <c r="T2570" s="369">
        <v>1</v>
      </c>
      <c r="U2570" s="369">
        <v>3.2</v>
      </c>
      <c r="V2570" s="10">
        <v>1.2800000000000001E-2</v>
      </c>
      <c r="Y2570" s="769"/>
      <c r="Z2570" s="769" t="s">
        <v>3698</v>
      </c>
      <c r="AA2570" s="369">
        <v>1</v>
      </c>
      <c r="AB2570" s="369">
        <v>3.2</v>
      </c>
      <c r="AC2570" s="10">
        <v>1.2800000000000001E-2</v>
      </c>
      <c r="AD2570" s="10">
        <v>1.2800000000000001E-2</v>
      </c>
    </row>
    <row r="2571" spans="2:30">
      <c r="B2571" s="535"/>
      <c r="C2571" s="535" t="s">
        <v>3817</v>
      </c>
      <c r="D2571" s="535" t="s">
        <v>3792</v>
      </c>
      <c r="E2571" s="535">
        <v>2574</v>
      </c>
      <c r="F2571" s="537" t="str">
        <f>Dumpadas[[#This Row],[punto]] &amp; " "&amp;Dumpadas[[#This Row],[jornada]]&amp;" " &amp; Dumpadas[[#This Row],[N°Acop]] &amp; " " &amp; TEXT(Dumpadas[[#This Row],[fecha ]], "dd-mm-yyyy")</f>
        <v>NIVEL 974 M4 6N L33 AM 2574 22-06-2026</v>
      </c>
      <c r="G2571" s="535" t="s">
        <v>14</v>
      </c>
      <c r="H2571" s="538">
        <v>46195</v>
      </c>
      <c r="I2571" s="535">
        <v>3.2</v>
      </c>
      <c r="J2571" s="539">
        <v>1.61E-2</v>
      </c>
      <c r="K2571" s="539">
        <f>+IF(Dumpadas[[#This Row],[ley]]&gt;0.03,0.03,Dumpadas[[#This Row],[ley]])</f>
        <v>1.61E-2</v>
      </c>
      <c r="L2571" s="539"/>
      <c r="M2571" s="535">
        <v>29344</v>
      </c>
      <c r="N2571" s="535"/>
      <c r="O2571" s="539">
        <v>1.7000000000000001E-2</v>
      </c>
      <c r="P2571" s="540" t="str" cm="1">
        <f t="array" ref="P2571">INDEX(Rangos!$E$3:$E$16,MATCH(1,(Dumpadas[[#This Row],[ley]]&gt;=Rangos!$B$3:$B$16)*(Dumpadas[[#This Row],[ley]]&lt;=Rangos!$C$3:$C$16),0))</f>
        <v>F</v>
      </c>
      <c r="R2571" s="769"/>
      <c r="S2571" s="769" t="s">
        <v>3699</v>
      </c>
      <c r="T2571" s="369">
        <v>1</v>
      </c>
      <c r="U2571" s="369">
        <v>3.2</v>
      </c>
      <c r="V2571" s="10">
        <v>1.7999999999999999E-2</v>
      </c>
      <c r="Y2571" s="769"/>
      <c r="Z2571" s="769" t="s">
        <v>3699</v>
      </c>
      <c r="AA2571" s="369">
        <v>1</v>
      </c>
      <c r="AB2571" s="369">
        <v>3.2</v>
      </c>
      <c r="AC2571" s="10">
        <v>1.7999999999999999E-2</v>
      </c>
      <c r="AD2571" s="10">
        <v>1.7999999999999999E-2</v>
      </c>
    </row>
    <row r="2572" spans="2:30">
      <c r="B2572" s="535"/>
      <c r="C2572" s="535" t="s">
        <v>3817</v>
      </c>
      <c r="D2572" s="535" t="s">
        <v>3792</v>
      </c>
      <c r="E2572" s="535">
        <v>2575</v>
      </c>
      <c r="F2572" s="537" t="str">
        <f>Dumpadas[[#This Row],[punto]] &amp; " "&amp;Dumpadas[[#This Row],[jornada]]&amp;" " &amp; Dumpadas[[#This Row],[N°Acop]] &amp; " " &amp; TEXT(Dumpadas[[#This Row],[fecha ]], "dd-mm-yyyy")</f>
        <v>NIVEL 974 M4 6N L33 AM 2575 22-06-2026</v>
      </c>
      <c r="G2572" s="535" t="s">
        <v>14</v>
      </c>
      <c r="H2572" s="538">
        <v>46195</v>
      </c>
      <c r="I2572" s="535">
        <v>3.2</v>
      </c>
      <c r="J2572" s="539">
        <v>1.9800000000000002E-2</v>
      </c>
      <c r="K2572" s="539">
        <f>+IF(Dumpadas[[#This Row],[ley]]&gt;0.03,0.03,Dumpadas[[#This Row],[ley]])</f>
        <v>1.9800000000000002E-2</v>
      </c>
      <c r="L2572" s="539"/>
      <c r="M2572" s="535">
        <v>29344</v>
      </c>
      <c r="N2572" s="535"/>
      <c r="O2572" s="539">
        <v>1.7000000000000001E-2</v>
      </c>
      <c r="P2572" s="540" t="str" cm="1">
        <f t="array" ref="P2572">INDEX(Rangos!$E$3:$E$16,MATCH(1,(Dumpadas[[#This Row],[ley]]&gt;=Rangos!$B$3:$B$16)*(Dumpadas[[#This Row],[ley]]&lt;=Rangos!$C$3:$C$16),0))</f>
        <v>H</v>
      </c>
      <c r="R2572" s="769"/>
      <c r="S2572" s="769" t="s">
        <v>3700</v>
      </c>
      <c r="T2572" s="369">
        <v>1</v>
      </c>
      <c r="U2572" s="369">
        <v>3.2</v>
      </c>
      <c r="V2572" s="10">
        <v>1.4200000000000001E-2</v>
      </c>
      <c r="Y2572" s="769"/>
      <c r="Z2572" s="769" t="s">
        <v>3700</v>
      </c>
      <c r="AA2572" s="369">
        <v>1</v>
      </c>
      <c r="AB2572" s="369">
        <v>3.2</v>
      </c>
      <c r="AC2572" s="10">
        <v>1.4200000000000001E-2</v>
      </c>
      <c r="AD2572" s="10">
        <v>1.4200000000000001E-2</v>
      </c>
    </row>
    <row r="2573" spans="2:30">
      <c r="B2573" s="535"/>
      <c r="C2573" s="535" t="s">
        <v>3817</v>
      </c>
      <c r="D2573" s="535" t="s">
        <v>3792</v>
      </c>
      <c r="E2573" s="535">
        <v>2576</v>
      </c>
      <c r="F2573" s="537" t="str">
        <f>Dumpadas[[#This Row],[punto]] &amp; " "&amp;Dumpadas[[#This Row],[jornada]]&amp;" " &amp; Dumpadas[[#This Row],[N°Acop]] &amp; " " &amp; TEXT(Dumpadas[[#This Row],[fecha ]], "dd-mm-yyyy")</f>
        <v>NIVEL 974 M4 6N L33 AM 2576 22-06-2026</v>
      </c>
      <c r="G2573" s="535" t="s">
        <v>14</v>
      </c>
      <c r="H2573" s="538">
        <v>46195</v>
      </c>
      <c r="I2573" s="535">
        <v>3.2</v>
      </c>
      <c r="J2573" s="539">
        <v>1.8700000000000001E-2</v>
      </c>
      <c r="K2573" s="539">
        <f>+IF(Dumpadas[[#This Row],[ley]]&gt;0.03,0.03,Dumpadas[[#This Row],[ley]])</f>
        <v>1.8700000000000001E-2</v>
      </c>
      <c r="L2573" s="539"/>
      <c r="M2573" s="535">
        <v>29344</v>
      </c>
      <c r="N2573" s="535"/>
      <c r="O2573" s="539">
        <v>1.7000000000000001E-2</v>
      </c>
      <c r="P2573" s="540" t="str" cm="1">
        <f t="array" ref="P2573">INDEX(Rangos!$E$3:$E$16,MATCH(1,(Dumpadas[[#This Row],[ley]]&gt;=Rangos!$B$3:$B$16)*(Dumpadas[[#This Row],[ley]]&lt;=Rangos!$C$3:$C$16),0))</f>
        <v>G</v>
      </c>
      <c r="R2573" s="769"/>
      <c r="S2573" s="769" t="s">
        <v>3701</v>
      </c>
      <c r="T2573" s="369">
        <v>1</v>
      </c>
      <c r="U2573" s="369">
        <v>3.2</v>
      </c>
      <c r="V2573" s="10">
        <v>0.01</v>
      </c>
      <c r="Y2573" s="769"/>
      <c r="Z2573" s="769" t="s">
        <v>3701</v>
      </c>
      <c r="AA2573" s="369">
        <v>1</v>
      </c>
      <c r="AB2573" s="369">
        <v>3.2</v>
      </c>
      <c r="AC2573" s="10">
        <v>0.01</v>
      </c>
      <c r="AD2573" s="10">
        <v>0.01</v>
      </c>
    </row>
    <row r="2574" spans="2:30">
      <c r="B2574" s="535"/>
      <c r="C2574" s="535" t="s">
        <v>3817</v>
      </c>
      <c r="D2574" s="535" t="s">
        <v>3792</v>
      </c>
      <c r="E2574" s="535">
        <v>2577</v>
      </c>
      <c r="F2574" s="537" t="str">
        <f>Dumpadas[[#This Row],[punto]] &amp; " "&amp;Dumpadas[[#This Row],[jornada]]&amp;" " &amp; Dumpadas[[#This Row],[N°Acop]] &amp; " " &amp; TEXT(Dumpadas[[#This Row],[fecha ]], "dd-mm-yyyy")</f>
        <v>NIVEL 974 M4 6N L33 AM 2577 22-06-2026</v>
      </c>
      <c r="G2574" s="535" t="s">
        <v>14</v>
      </c>
      <c r="H2574" s="538">
        <v>46195</v>
      </c>
      <c r="I2574" s="535">
        <v>3.2</v>
      </c>
      <c r="J2574" s="539">
        <v>1.4500000000000001E-2</v>
      </c>
      <c r="K2574" s="539">
        <f>+IF(Dumpadas[[#This Row],[ley]]&gt;0.03,0.03,Dumpadas[[#This Row],[ley]])</f>
        <v>1.4500000000000001E-2</v>
      </c>
      <c r="L2574" s="539"/>
      <c r="M2574" s="535">
        <v>29344</v>
      </c>
      <c r="N2574" s="535"/>
      <c r="O2574" s="539">
        <v>1.7000000000000001E-2</v>
      </c>
      <c r="P2574" s="540" t="str" cm="1">
        <f t="array" ref="P2574">INDEX(Rangos!$E$3:$E$16,MATCH(1,(Dumpadas[[#This Row],[ley]]&gt;=Rangos!$B$3:$B$16)*(Dumpadas[[#This Row],[ley]]&lt;=Rangos!$C$3:$C$16),0))</f>
        <v>E</v>
      </c>
      <c r="R2574" s="769"/>
      <c r="S2574" s="769" t="s">
        <v>3702</v>
      </c>
      <c r="T2574" s="369">
        <v>1</v>
      </c>
      <c r="U2574" s="369">
        <v>3.2</v>
      </c>
      <c r="V2574" s="10">
        <v>1.2E-2</v>
      </c>
      <c r="Y2574" s="769"/>
      <c r="Z2574" s="769" t="s">
        <v>3702</v>
      </c>
      <c r="AA2574" s="369">
        <v>1</v>
      </c>
      <c r="AB2574" s="369">
        <v>3.2</v>
      </c>
      <c r="AC2574" s="10">
        <v>1.2E-2</v>
      </c>
      <c r="AD2574" s="10">
        <v>1.2E-2</v>
      </c>
    </row>
    <row r="2575" spans="2:30">
      <c r="B2575" s="535"/>
      <c r="C2575" s="535" t="s">
        <v>3817</v>
      </c>
      <c r="D2575" s="535" t="s">
        <v>3792</v>
      </c>
      <c r="E2575" s="535">
        <v>2578</v>
      </c>
      <c r="F2575" s="537" t="str">
        <f>Dumpadas[[#This Row],[punto]] &amp; " "&amp;Dumpadas[[#This Row],[jornada]]&amp;" " &amp; Dumpadas[[#This Row],[N°Acop]] &amp; " " &amp; TEXT(Dumpadas[[#This Row],[fecha ]], "dd-mm-yyyy")</f>
        <v>NIVEL 974 M4 6N L33 AM 2578 22-06-2026</v>
      </c>
      <c r="G2575" s="535" t="s">
        <v>14</v>
      </c>
      <c r="H2575" s="538">
        <v>46195</v>
      </c>
      <c r="I2575" s="535">
        <v>3.2</v>
      </c>
      <c r="J2575" s="539">
        <v>1.4800000000000001E-2</v>
      </c>
      <c r="K2575" s="539">
        <f>+IF(Dumpadas[[#This Row],[ley]]&gt;0.03,0.03,Dumpadas[[#This Row],[ley]])</f>
        <v>1.4800000000000001E-2</v>
      </c>
      <c r="L2575" s="539"/>
      <c r="M2575" s="535">
        <v>29344</v>
      </c>
      <c r="N2575" s="535"/>
      <c r="O2575" s="539">
        <v>1.7000000000000001E-2</v>
      </c>
      <c r="P2575" s="540" t="str" cm="1">
        <f t="array" ref="P2575">INDEX(Rangos!$E$3:$E$16,MATCH(1,(Dumpadas[[#This Row],[ley]]&gt;=Rangos!$B$3:$B$16)*(Dumpadas[[#This Row],[ley]]&lt;=Rangos!$C$3:$C$16),0))</f>
        <v>E</v>
      </c>
      <c r="R2575" s="769"/>
      <c r="S2575" s="769" t="s">
        <v>3703</v>
      </c>
      <c r="T2575" s="369">
        <v>1</v>
      </c>
      <c r="U2575" s="369">
        <v>3.2</v>
      </c>
      <c r="V2575" s="10">
        <v>9.4000000000000004E-3</v>
      </c>
      <c r="Y2575" s="769"/>
      <c r="Z2575" s="769" t="s">
        <v>3703</v>
      </c>
      <c r="AA2575" s="369">
        <v>1</v>
      </c>
      <c r="AB2575" s="369">
        <v>3.2</v>
      </c>
      <c r="AC2575" s="10">
        <v>9.4000000000000004E-3</v>
      </c>
      <c r="AD2575" s="10">
        <v>9.4000000000000004E-3</v>
      </c>
    </row>
    <row r="2576" spans="2:30">
      <c r="B2576" s="535"/>
      <c r="C2576" s="535" t="s">
        <v>3817</v>
      </c>
      <c r="D2576" s="535" t="s">
        <v>3792</v>
      </c>
      <c r="E2576" s="535">
        <v>2579</v>
      </c>
      <c r="F2576" s="537" t="str">
        <f>Dumpadas[[#This Row],[punto]] &amp; " "&amp;Dumpadas[[#This Row],[jornada]]&amp;" " &amp; Dumpadas[[#This Row],[N°Acop]] &amp; " " &amp; TEXT(Dumpadas[[#This Row],[fecha ]], "dd-mm-yyyy")</f>
        <v>NIVEL 974 M4 6N L33 AM 2579 22-06-2026</v>
      </c>
      <c r="G2576" s="535" t="s">
        <v>14</v>
      </c>
      <c r="H2576" s="538">
        <v>46195</v>
      </c>
      <c r="I2576" s="535">
        <v>3.2</v>
      </c>
      <c r="J2576" s="539">
        <v>1.26E-2</v>
      </c>
      <c r="K2576" s="539">
        <f>+IF(Dumpadas[[#This Row],[ley]]&gt;0.03,0.03,Dumpadas[[#This Row],[ley]])</f>
        <v>1.26E-2</v>
      </c>
      <c r="L2576" s="539"/>
      <c r="M2576" s="535">
        <v>29344</v>
      </c>
      <c r="N2576" s="535"/>
      <c r="O2576" s="539">
        <v>1.7000000000000001E-2</v>
      </c>
      <c r="P2576" s="540" t="str" cm="1">
        <f t="array" ref="P2576">INDEX(Rangos!$E$3:$E$16,MATCH(1,(Dumpadas[[#This Row],[ley]]&gt;=Rangos!$B$3:$B$16)*(Dumpadas[[#This Row],[ley]]&lt;=Rangos!$C$3:$C$16),0))</f>
        <v>D</v>
      </c>
      <c r="R2576" s="769"/>
      <c r="S2576" s="769" t="s">
        <v>3704</v>
      </c>
      <c r="T2576" s="369">
        <v>1</v>
      </c>
      <c r="U2576" s="369">
        <v>3.2</v>
      </c>
      <c r="V2576" s="10">
        <v>6.1000000000000004E-3</v>
      </c>
      <c r="Y2576" s="769"/>
      <c r="Z2576" s="769" t="s">
        <v>3704</v>
      </c>
      <c r="AA2576" s="369">
        <v>1</v>
      </c>
      <c r="AB2576" s="369">
        <v>3.2</v>
      </c>
      <c r="AC2576" s="10">
        <v>6.1000000000000004E-3</v>
      </c>
      <c r="AD2576" s="10">
        <v>6.1000000000000004E-3</v>
      </c>
    </row>
    <row r="2577" spans="2:30">
      <c r="B2577" s="535"/>
      <c r="C2577" s="535" t="s">
        <v>3817</v>
      </c>
      <c r="D2577" s="535" t="s">
        <v>3792</v>
      </c>
      <c r="E2577" s="535">
        <v>2580</v>
      </c>
      <c r="F2577" s="537" t="str">
        <f>Dumpadas[[#This Row],[punto]] &amp; " "&amp;Dumpadas[[#This Row],[jornada]]&amp;" " &amp; Dumpadas[[#This Row],[N°Acop]] &amp; " " &amp; TEXT(Dumpadas[[#This Row],[fecha ]], "dd-mm-yyyy")</f>
        <v>NIVEL 974 M4 6N L33 AM 2580 22-06-2026</v>
      </c>
      <c r="G2577" s="535" t="s">
        <v>14</v>
      </c>
      <c r="H2577" s="538">
        <v>46195</v>
      </c>
      <c r="I2577" s="535">
        <v>3.2</v>
      </c>
      <c r="J2577" s="539">
        <v>1.47E-2</v>
      </c>
      <c r="K2577" s="539">
        <f>+IF(Dumpadas[[#This Row],[ley]]&gt;0.03,0.03,Dumpadas[[#This Row],[ley]])</f>
        <v>1.47E-2</v>
      </c>
      <c r="L2577" s="539"/>
      <c r="M2577" s="535">
        <v>29344</v>
      </c>
      <c r="N2577" s="535"/>
      <c r="O2577" s="539">
        <v>1.7000000000000001E-2</v>
      </c>
      <c r="P2577" s="540" t="str" cm="1">
        <f t="array" ref="P2577">INDEX(Rangos!$E$3:$E$16,MATCH(1,(Dumpadas[[#This Row],[ley]]&gt;=Rangos!$B$3:$B$16)*(Dumpadas[[#This Row],[ley]]&lt;=Rangos!$C$3:$C$16),0))</f>
        <v>E</v>
      </c>
      <c r="R2577" s="769"/>
      <c r="S2577" s="769" t="s">
        <v>3705</v>
      </c>
      <c r="T2577" s="369">
        <v>1</v>
      </c>
      <c r="U2577" s="369">
        <v>3.2</v>
      </c>
      <c r="V2577" s="10">
        <v>1.52E-2</v>
      </c>
      <c r="Y2577" s="769"/>
      <c r="Z2577" s="769" t="s">
        <v>3705</v>
      </c>
      <c r="AA2577" s="369">
        <v>1</v>
      </c>
      <c r="AB2577" s="369">
        <v>3.2</v>
      </c>
      <c r="AC2577" s="10">
        <v>1.52E-2</v>
      </c>
      <c r="AD2577" s="10">
        <v>1.52E-2</v>
      </c>
    </row>
    <row r="2578" spans="2:30">
      <c r="B2578" s="723"/>
      <c r="C2578" s="773" t="s">
        <v>3821</v>
      </c>
      <c r="D2578" s="773" t="s">
        <v>3822</v>
      </c>
      <c r="E2578" s="386">
        <v>2581</v>
      </c>
      <c r="F2578" s="410" t="str">
        <f>Dumpadas[[#This Row],[punto]] &amp; " "&amp;Dumpadas[[#This Row],[jornada]]&amp;" " &amp; Dumpadas[[#This Row],[N°Acop]] &amp; " " &amp; TEXT(Dumpadas[[#This Row],[fecha ]], "dd-mm-yyyy")</f>
        <v>NIVEL 974 M4 7N RT AM 2581 22-06-2026</v>
      </c>
      <c r="G2578" s="723" t="s">
        <v>14</v>
      </c>
      <c r="H2578" s="5">
        <v>46195</v>
      </c>
      <c r="I2578" s="723">
        <v>3.2</v>
      </c>
      <c r="J2578" s="8">
        <v>2.0199999999999999E-2</v>
      </c>
      <c r="K2578" s="8">
        <f>+IF(Dumpadas[[#This Row],[ley]]&gt;0.03,0.03,Dumpadas[[#This Row],[ley]])</f>
        <v>2.0199999999999999E-2</v>
      </c>
      <c r="L2578" s="427"/>
      <c r="M2578" s="386">
        <v>29345</v>
      </c>
      <c r="N2578" s="386"/>
      <c r="O2578" s="7">
        <v>1.4E-2</v>
      </c>
      <c r="P2578" s="10" t="str" cm="1">
        <f t="array" ref="P2578">INDEX(Rangos!$E$3:$E$16,MATCH(1,(Dumpadas[[#This Row],[ley]]&gt;=Rangos!$B$3:$B$16)*(Dumpadas[[#This Row],[ley]]&lt;=Rangos!$C$3:$C$16),0))</f>
        <v>H</v>
      </c>
      <c r="R2578" s="769"/>
      <c r="S2578" s="769" t="s">
        <v>3706</v>
      </c>
      <c r="T2578" s="369">
        <v>1</v>
      </c>
      <c r="U2578" s="369">
        <v>3.2</v>
      </c>
      <c r="V2578" s="10">
        <v>1.52E-2</v>
      </c>
      <c r="Y2578" s="769"/>
      <c r="Z2578" s="769" t="s">
        <v>3706</v>
      </c>
      <c r="AA2578" s="369">
        <v>1</v>
      </c>
      <c r="AB2578" s="369">
        <v>3.2</v>
      </c>
      <c r="AC2578" s="10">
        <v>1.52E-2</v>
      </c>
      <c r="AD2578" s="10">
        <v>1.52E-2</v>
      </c>
    </row>
    <row r="2579" spans="2:30">
      <c r="B2579" s="723"/>
      <c r="C2579" s="773" t="s">
        <v>3821</v>
      </c>
      <c r="D2579" s="773" t="s">
        <v>3822</v>
      </c>
      <c r="E2579" s="386">
        <v>2582</v>
      </c>
      <c r="F2579" s="410" t="str">
        <f>Dumpadas[[#This Row],[punto]] &amp; " "&amp;Dumpadas[[#This Row],[jornada]]&amp;" " &amp; Dumpadas[[#This Row],[N°Acop]] &amp; " " &amp; TEXT(Dumpadas[[#This Row],[fecha ]], "dd-mm-yyyy")</f>
        <v>NIVEL 974 M4 7N RT AM 2582 22-06-2026</v>
      </c>
      <c r="G2579" s="723" t="s">
        <v>14</v>
      </c>
      <c r="H2579" s="5">
        <v>46195</v>
      </c>
      <c r="I2579" s="723">
        <v>3.2</v>
      </c>
      <c r="J2579" s="8">
        <v>1.7000000000000001E-2</v>
      </c>
      <c r="K2579" s="8">
        <f>+IF(Dumpadas[[#This Row],[ley]]&gt;0.03,0.03,Dumpadas[[#This Row],[ley]])</f>
        <v>1.7000000000000001E-2</v>
      </c>
      <c r="L2579" s="427"/>
      <c r="M2579" s="386">
        <v>29345</v>
      </c>
      <c r="N2579" s="386"/>
      <c r="O2579" s="7">
        <v>1.4E-2</v>
      </c>
      <c r="P2579" s="10" t="str" cm="1">
        <f t="array" ref="P2579">INDEX(Rangos!$E$3:$E$16,MATCH(1,(Dumpadas[[#This Row],[ley]]&gt;=Rangos!$B$3:$B$16)*(Dumpadas[[#This Row],[ley]]&lt;=Rangos!$C$3:$C$16),0))</f>
        <v>F</v>
      </c>
      <c r="R2579" s="769"/>
      <c r="S2579" s="769" t="s">
        <v>3707</v>
      </c>
      <c r="T2579" s="369">
        <v>1</v>
      </c>
      <c r="U2579" s="369">
        <v>3.2</v>
      </c>
      <c r="V2579" s="10">
        <v>1.5299999999999999E-2</v>
      </c>
      <c r="Y2579" s="769"/>
      <c r="Z2579" s="769" t="s">
        <v>3707</v>
      </c>
      <c r="AA2579" s="369">
        <v>1</v>
      </c>
      <c r="AB2579" s="369">
        <v>3.2</v>
      </c>
      <c r="AC2579" s="10">
        <v>1.5299999999999999E-2</v>
      </c>
      <c r="AD2579" s="10">
        <v>1.5299999999999999E-2</v>
      </c>
    </row>
    <row r="2580" spans="2:30">
      <c r="B2580" s="723"/>
      <c r="C2580" s="773" t="s">
        <v>3821</v>
      </c>
      <c r="D2580" s="773" t="s">
        <v>3822</v>
      </c>
      <c r="E2580" s="386">
        <v>2583</v>
      </c>
      <c r="F2580" s="410" t="str">
        <f>Dumpadas[[#This Row],[punto]] &amp; " "&amp;Dumpadas[[#This Row],[jornada]]&amp;" " &amp; Dumpadas[[#This Row],[N°Acop]] &amp; " " &amp; TEXT(Dumpadas[[#This Row],[fecha ]], "dd-mm-yyyy")</f>
        <v>NIVEL 974 M4 7N RT AM 2583 22-06-2026</v>
      </c>
      <c r="G2580" s="723" t="s">
        <v>14</v>
      </c>
      <c r="H2580" s="5">
        <v>46195</v>
      </c>
      <c r="I2580" s="723">
        <v>3.2</v>
      </c>
      <c r="J2580" s="8">
        <v>1.66E-2</v>
      </c>
      <c r="K2580" s="8">
        <f>+IF(Dumpadas[[#This Row],[ley]]&gt;0.03,0.03,Dumpadas[[#This Row],[ley]])</f>
        <v>1.66E-2</v>
      </c>
      <c r="L2580" s="427"/>
      <c r="M2580" s="386">
        <v>29345</v>
      </c>
      <c r="N2580" s="386"/>
      <c r="O2580" s="7">
        <v>1.4E-2</v>
      </c>
      <c r="P2580" s="10" t="str" cm="1">
        <f t="array" ref="P2580">INDEX(Rangos!$E$3:$E$16,MATCH(1,(Dumpadas[[#This Row],[ley]]&gt;=Rangos!$B$3:$B$16)*(Dumpadas[[#This Row],[ley]]&lt;=Rangos!$C$3:$C$16),0))</f>
        <v>F</v>
      </c>
      <c r="R2580" s="769"/>
      <c r="S2580" s="769" t="s">
        <v>3708</v>
      </c>
      <c r="T2580" s="369">
        <v>1</v>
      </c>
      <c r="U2580" s="369">
        <v>3.2</v>
      </c>
      <c r="V2580" s="10">
        <v>1.37E-2</v>
      </c>
      <c r="Y2580" s="769"/>
      <c r="Z2580" s="769" t="s">
        <v>3708</v>
      </c>
      <c r="AA2580" s="369">
        <v>1</v>
      </c>
      <c r="AB2580" s="369">
        <v>3.2</v>
      </c>
      <c r="AC2580" s="10">
        <v>1.37E-2</v>
      </c>
      <c r="AD2580" s="10">
        <v>1.37E-2</v>
      </c>
    </row>
    <row r="2581" spans="2:30">
      <c r="B2581" s="723"/>
      <c r="C2581" s="773" t="s">
        <v>3821</v>
      </c>
      <c r="D2581" s="773" t="s">
        <v>3822</v>
      </c>
      <c r="E2581" s="386">
        <v>2584</v>
      </c>
      <c r="F2581" s="410" t="str">
        <f>Dumpadas[[#This Row],[punto]] &amp; " "&amp;Dumpadas[[#This Row],[jornada]]&amp;" " &amp; Dumpadas[[#This Row],[N°Acop]] &amp; " " &amp; TEXT(Dumpadas[[#This Row],[fecha ]], "dd-mm-yyyy")</f>
        <v>NIVEL 974 M4 7N RT AM 2584 22-06-2026</v>
      </c>
      <c r="G2581" s="723" t="s">
        <v>14</v>
      </c>
      <c r="H2581" s="5">
        <v>46195</v>
      </c>
      <c r="I2581" s="723">
        <v>3.2</v>
      </c>
      <c r="J2581" s="8">
        <v>1.7899999999999999E-2</v>
      </c>
      <c r="K2581" s="8">
        <f>+IF(Dumpadas[[#This Row],[ley]]&gt;0.03,0.03,Dumpadas[[#This Row],[ley]])</f>
        <v>1.7899999999999999E-2</v>
      </c>
      <c r="L2581" s="427"/>
      <c r="M2581" s="386">
        <v>29345</v>
      </c>
      <c r="N2581" s="386"/>
      <c r="O2581" s="7">
        <v>1.4E-2</v>
      </c>
      <c r="P2581" s="10" t="str" cm="1">
        <f t="array" ref="P2581">INDEX(Rangos!$E$3:$E$16,MATCH(1,(Dumpadas[[#This Row],[ley]]&gt;=Rangos!$B$3:$B$16)*(Dumpadas[[#This Row],[ley]]&lt;=Rangos!$C$3:$C$16),0))</f>
        <v>G</v>
      </c>
      <c r="R2581" s="769"/>
      <c r="S2581" s="769" t="s">
        <v>3709</v>
      </c>
      <c r="T2581" s="369">
        <v>1</v>
      </c>
      <c r="U2581" s="369">
        <v>3.2</v>
      </c>
      <c r="V2581" s="10">
        <v>1.5699999999999999E-2</v>
      </c>
      <c r="Y2581" s="769"/>
      <c r="Z2581" s="769" t="s">
        <v>3709</v>
      </c>
      <c r="AA2581" s="369">
        <v>1</v>
      </c>
      <c r="AB2581" s="369">
        <v>3.2</v>
      </c>
      <c r="AC2581" s="10">
        <v>1.5699999999999999E-2</v>
      </c>
      <c r="AD2581" s="10">
        <v>1.5699999999999999E-2</v>
      </c>
    </row>
    <row r="2582" spans="2:30">
      <c r="B2582" s="723"/>
      <c r="C2582" s="773" t="s">
        <v>3821</v>
      </c>
      <c r="D2582" s="773" t="s">
        <v>3822</v>
      </c>
      <c r="E2582" s="386">
        <v>2585</v>
      </c>
      <c r="F2582" s="410" t="str">
        <f>Dumpadas[[#This Row],[punto]] &amp; " "&amp;Dumpadas[[#This Row],[jornada]]&amp;" " &amp; Dumpadas[[#This Row],[N°Acop]] &amp; " " &amp; TEXT(Dumpadas[[#This Row],[fecha ]], "dd-mm-yyyy")</f>
        <v>NIVEL 974 M4 7N RT AM 2585 22-06-2026</v>
      </c>
      <c r="G2582" s="723" t="s">
        <v>14</v>
      </c>
      <c r="H2582" s="5">
        <v>46195</v>
      </c>
      <c r="I2582" s="723">
        <v>3.2</v>
      </c>
      <c r="J2582" s="8">
        <v>1.37E-2</v>
      </c>
      <c r="K2582" s="8">
        <f>+IF(Dumpadas[[#This Row],[ley]]&gt;0.03,0.03,Dumpadas[[#This Row],[ley]])</f>
        <v>1.37E-2</v>
      </c>
      <c r="L2582" s="427"/>
      <c r="M2582" s="386">
        <v>29345</v>
      </c>
      <c r="N2582" s="386"/>
      <c r="O2582" s="7">
        <v>1.4E-2</v>
      </c>
      <c r="P2582" s="10" t="str" cm="1">
        <f t="array" ref="P2582">INDEX(Rangos!$E$3:$E$16,MATCH(1,(Dumpadas[[#This Row],[ley]]&gt;=Rangos!$B$3:$B$16)*(Dumpadas[[#This Row],[ley]]&lt;=Rangos!$C$3:$C$16),0))</f>
        <v>E</v>
      </c>
      <c r="R2582" s="769"/>
      <c r="S2582" s="769" t="s">
        <v>3710</v>
      </c>
      <c r="T2582" s="369">
        <v>1</v>
      </c>
      <c r="U2582" s="369">
        <v>3.2</v>
      </c>
      <c r="V2582" s="10">
        <v>1.47E-2</v>
      </c>
      <c r="Y2582" s="769"/>
      <c r="Z2582" s="769" t="s">
        <v>3710</v>
      </c>
      <c r="AA2582" s="369">
        <v>1</v>
      </c>
      <c r="AB2582" s="369">
        <v>3.2</v>
      </c>
      <c r="AC2582" s="10">
        <v>1.47E-2</v>
      </c>
      <c r="AD2582" s="10">
        <v>1.47E-2</v>
      </c>
    </row>
    <row r="2583" spans="2:30">
      <c r="B2583" s="723"/>
      <c r="C2583" s="773" t="s">
        <v>3821</v>
      </c>
      <c r="D2583" s="773" t="s">
        <v>3822</v>
      </c>
      <c r="E2583" s="386">
        <v>2586</v>
      </c>
      <c r="F2583" s="410" t="str">
        <f>Dumpadas[[#This Row],[punto]] &amp; " "&amp;Dumpadas[[#This Row],[jornada]]&amp;" " &amp; Dumpadas[[#This Row],[N°Acop]] &amp; " " &amp; TEXT(Dumpadas[[#This Row],[fecha ]], "dd-mm-yyyy")</f>
        <v>NIVEL 974 M4 7N RT AM 2586 22-06-2026</v>
      </c>
      <c r="G2583" s="723" t="s">
        <v>14</v>
      </c>
      <c r="H2583" s="5">
        <v>46195</v>
      </c>
      <c r="I2583" s="723">
        <v>3.2</v>
      </c>
      <c r="J2583" s="8">
        <v>1.2200000000000001E-2</v>
      </c>
      <c r="K2583" s="8">
        <f>+IF(Dumpadas[[#This Row],[ley]]&gt;0.03,0.03,Dumpadas[[#This Row],[ley]])</f>
        <v>1.2200000000000001E-2</v>
      </c>
      <c r="L2583" s="427"/>
      <c r="M2583" s="386">
        <v>29345</v>
      </c>
      <c r="N2583" s="386"/>
      <c r="O2583" s="7">
        <v>1.4E-2</v>
      </c>
      <c r="P2583" s="10" t="str" cm="1">
        <f t="array" ref="P2583">INDEX(Rangos!$E$3:$E$16,MATCH(1,(Dumpadas[[#This Row],[ley]]&gt;=Rangos!$B$3:$B$16)*(Dumpadas[[#This Row],[ley]]&lt;=Rangos!$C$3:$C$16),0))</f>
        <v>D</v>
      </c>
      <c r="R2583" s="769"/>
      <c r="S2583" s="769" t="s">
        <v>3711</v>
      </c>
      <c r="T2583" s="369">
        <v>1</v>
      </c>
      <c r="U2583" s="369">
        <v>3.2</v>
      </c>
      <c r="V2583" s="10">
        <v>1.55E-2</v>
      </c>
      <c r="Y2583" s="769"/>
      <c r="Z2583" s="769" t="s">
        <v>3711</v>
      </c>
      <c r="AA2583" s="369">
        <v>1</v>
      </c>
      <c r="AB2583" s="369">
        <v>3.2</v>
      </c>
      <c r="AC2583" s="10">
        <v>1.55E-2</v>
      </c>
      <c r="AD2583" s="10">
        <v>1.55E-2</v>
      </c>
    </row>
    <row r="2584" spans="2:30">
      <c r="B2584" s="535"/>
      <c r="C2584" s="535" t="s">
        <v>3814</v>
      </c>
      <c r="D2584" s="535" t="s">
        <v>3792</v>
      </c>
      <c r="E2584" s="535">
        <v>2587</v>
      </c>
      <c r="F2584" s="537" t="str">
        <f>Dumpadas[[#This Row],[punto]] &amp; " "&amp;Dumpadas[[#This Row],[jornada]]&amp;" " &amp; Dumpadas[[#This Row],[N°Acop]] &amp; " " &amp; TEXT(Dumpadas[[#This Row],[fecha ]], "dd-mm-yyyy")</f>
        <v>NIVEL 974 M4 7S L30 PM 2587 22-06-2026</v>
      </c>
      <c r="G2584" s="535" t="s">
        <v>16</v>
      </c>
      <c r="H2584" s="538">
        <v>46195</v>
      </c>
      <c r="I2584" s="535">
        <v>3.2</v>
      </c>
      <c r="J2584" s="539">
        <v>1.2999999999999999E-2</v>
      </c>
      <c r="K2584" s="539">
        <f>+IF(Dumpadas[[#This Row],[ley]]&gt;0.03,0.03,Dumpadas[[#This Row],[ley]])</f>
        <v>1.2999999999999999E-2</v>
      </c>
      <c r="L2584" s="539"/>
      <c r="M2584" s="535">
        <v>29347</v>
      </c>
      <c r="N2584" s="535"/>
      <c r="O2584" s="539">
        <v>1.4E-2</v>
      </c>
      <c r="P2584" s="540" t="str" cm="1">
        <f t="array" ref="P2584">INDEX(Rangos!$E$3:$E$16,MATCH(1,(Dumpadas[[#This Row],[ley]]&gt;=Rangos!$B$3:$B$16)*(Dumpadas[[#This Row],[ley]]&lt;=Rangos!$C$3:$C$16),0))</f>
        <v>D</v>
      </c>
      <c r="R2584" s="769"/>
      <c r="S2584" s="769" t="s">
        <v>3712</v>
      </c>
      <c r="T2584" s="369">
        <v>1</v>
      </c>
      <c r="U2584" s="369">
        <v>3.2</v>
      </c>
      <c r="V2584" s="10">
        <v>1.5900000000000001E-2</v>
      </c>
      <c r="Y2584" s="769"/>
      <c r="Z2584" s="769" t="s">
        <v>3712</v>
      </c>
      <c r="AA2584" s="369">
        <v>1</v>
      </c>
      <c r="AB2584" s="369">
        <v>3.2</v>
      </c>
      <c r="AC2584" s="10">
        <v>1.5900000000000001E-2</v>
      </c>
      <c r="AD2584" s="10">
        <v>1.5900000000000001E-2</v>
      </c>
    </row>
    <row r="2585" spans="2:30">
      <c r="B2585" s="535"/>
      <c r="C2585" s="535" t="s">
        <v>3814</v>
      </c>
      <c r="D2585" s="535" t="s">
        <v>3792</v>
      </c>
      <c r="E2585" s="535">
        <v>2588</v>
      </c>
      <c r="F2585" s="537" t="str">
        <f>Dumpadas[[#This Row],[punto]] &amp; " "&amp;Dumpadas[[#This Row],[jornada]]&amp;" " &amp; Dumpadas[[#This Row],[N°Acop]] &amp; " " &amp; TEXT(Dumpadas[[#This Row],[fecha ]], "dd-mm-yyyy")</f>
        <v>NIVEL 974 M4 7S L30 PM 2588 22-06-2026</v>
      </c>
      <c r="G2585" s="535" t="s">
        <v>16</v>
      </c>
      <c r="H2585" s="538">
        <v>46195</v>
      </c>
      <c r="I2585" s="535">
        <v>3.2</v>
      </c>
      <c r="J2585" s="539">
        <v>1.41E-2</v>
      </c>
      <c r="K2585" s="539">
        <f>+IF(Dumpadas[[#This Row],[ley]]&gt;0.03,0.03,Dumpadas[[#This Row],[ley]])</f>
        <v>1.41E-2</v>
      </c>
      <c r="L2585" s="539"/>
      <c r="M2585" s="535">
        <v>29347</v>
      </c>
      <c r="N2585" s="535"/>
      <c r="O2585" s="539">
        <v>1.4E-2</v>
      </c>
      <c r="P2585" s="540" t="str" cm="1">
        <f t="array" ref="P2585">INDEX(Rangos!$E$3:$E$16,MATCH(1,(Dumpadas[[#This Row],[ley]]&gt;=Rangos!$B$3:$B$16)*(Dumpadas[[#This Row],[ley]]&lt;=Rangos!$C$3:$C$16),0))</f>
        <v>E</v>
      </c>
      <c r="R2585" s="769"/>
      <c r="S2585" s="769" t="s">
        <v>3713</v>
      </c>
      <c r="T2585" s="369">
        <v>1</v>
      </c>
      <c r="U2585" s="369">
        <v>3.2</v>
      </c>
      <c r="V2585" s="10">
        <v>1.38E-2</v>
      </c>
      <c r="Y2585" s="769"/>
      <c r="Z2585" s="769" t="s">
        <v>3713</v>
      </c>
      <c r="AA2585" s="369">
        <v>1</v>
      </c>
      <c r="AB2585" s="369">
        <v>3.2</v>
      </c>
      <c r="AC2585" s="10">
        <v>1.38E-2</v>
      </c>
      <c r="AD2585" s="10">
        <v>1.38E-2</v>
      </c>
    </row>
    <row r="2586" spans="2:30">
      <c r="B2586" s="535"/>
      <c r="C2586" s="535" t="s">
        <v>3814</v>
      </c>
      <c r="D2586" s="535" t="s">
        <v>3792</v>
      </c>
      <c r="E2586" s="535">
        <v>2589</v>
      </c>
      <c r="F2586" s="537" t="str">
        <f>Dumpadas[[#This Row],[punto]] &amp; " "&amp;Dumpadas[[#This Row],[jornada]]&amp;" " &amp; Dumpadas[[#This Row],[N°Acop]] &amp; " " &amp; TEXT(Dumpadas[[#This Row],[fecha ]], "dd-mm-yyyy")</f>
        <v>NIVEL 974 M4 7S L30 PM 2589 22-06-2026</v>
      </c>
      <c r="G2586" s="535" t="s">
        <v>16</v>
      </c>
      <c r="H2586" s="538">
        <v>46195</v>
      </c>
      <c r="I2586" s="535">
        <v>3.2</v>
      </c>
      <c r="J2586" s="539">
        <v>1.3100000000000001E-2</v>
      </c>
      <c r="K2586" s="539">
        <f>+IF(Dumpadas[[#This Row],[ley]]&gt;0.03,0.03,Dumpadas[[#This Row],[ley]])</f>
        <v>1.3100000000000001E-2</v>
      </c>
      <c r="L2586" s="539"/>
      <c r="M2586" s="535">
        <v>29347</v>
      </c>
      <c r="N2586" s="535"/>
      <c r="O2586" s="539">
        <v>1.4E-2</v>
      </c>
      <c r="P2586" s="540" t="str" cm="1">
        <f t="array" ref="P2586">INDEX(Rangos!$E$3:$E$16,MATCH(1,(Dumpadas[[#This Row],[ley]]&gt;=Rangos!$B$3:$B$16)*(Dumpadas[[#This Row],[ley]]&lt;=Rangos!$C$3:$C$16),0))</f>
        <v>D</v>
      </c>
      <c r="R2586" s="769"/>
      <c r="S2586" s="769" t="s">
        <v>3714</v>
      </c>
      <c r="T2586" s="369">
        <v>1</v>
      </c>
      <c r="U2586" s="369">
        <v>3.2</v>
      </c>
      <c r="V2586" s="10">
        <v>1.6199999999999999E-2</v>
      </c>
      <c r="Y2586" s="769"/>
      <c r="Z2586" s="769" t="s">
        <v>3714</v>
      </c>
      <c r="AA2586" s="369">
        <v>1</v>
      </c>
      <c r="AB2586" s="369">
        <v>3.2</v>
      </c>
      <c r="AC2586" s="10">
        <v>1.6199999999999999E-2</v>
      </c>
      <c r="AD2586" s="10">
        <v>1.6199999999999999E-2</v>
      </c>
    </row>
    <row r="2587" spans="2:30">
      <c r="B2587" s="535"/>
      <c r="C2587" s="535" t="s">
        <v>3814</v>
      </c>
      <c r="D2587" s="535" t="s">
        <v>3792</v>
      </c>
      <c r="E2587" s="535">
        <v>2590</v>
      </c>
      <c r="F2587" s="537" t="str">
        <f>Dumpadas[[#This Row],[punto]] &amp; " "&amp;Dumpadas[[#This Row],[jornada]]&amp;" " &amp; Dumpadas[[#This Row],[N°Acop]] &amp; " " &amp; TEXT(Dumpadas[[#This Row],[fecha ]], "dd-mm-yyyy")</f>
        <v>NIVEL 974 M4 7S L30 PM 2590 22-06-2026</v>
      </c>
      <c r="G2587" s="535" t="s">
        <v>16</v>
      </c>
      <c r="H2587" s="538">
        <v>46195</v>
      </c>
      <c r="I2587" s="535">
        <v>3.2</v>
      </c>
      <c r="J2587" s="539">
        <v>1.4800000000000001E-2</v>
      </c>
      <c r="K2587" s="539">
        <f>+IF(Dumpadas[[#This Row],[ley]]&gt;0.03,0.03,Dumpadas[[#This Row],[ley]])</f>
        <v>1.4800000000000001E-2</v>
      </c>
      <c r="L2587" s="539"/>
      <c r="M2587" s="535">
        <v>29347</v>
      </c>
      <c r="N2587" s="535"/>
      <c r="O2587" s="539">
        <v>1.4E-2</v>
      </c>
      <c r="P2587" s="540" t="str" cm="1">
        <f t="array" ref="P2587">INDEX(Rangos!$E$3:$E$16,MATCH(1,(Dumpadas[[#This Row],[ley]]&gt;=Rangos!$B$3:$B$16)*(Dumpadas[[#This Row],[ley]]&lt;=Rangos!$C$3:$C$16),0))</f>
        <v>E</v>
      </c>
      <c r="R2587" s="769"/>
      <c r="S2587" s="769" t="s">
        <v>3715</v>
      </c>
      <c r="T2587" s="369">
        <v>1</v>
      </c>
      <c r="U2587" s="369">
        <v>3.2</v>
      </c>
      <c r="V2587" s="10">
        <v>1.35E-2</v>
      </c>
      <c r="Y2587" s="769"/>
      <c r="Z2587" s="769" t="s">
        <v>3715</v>
      </c>
      <c r="AA2587" s="369">
        <v>1</v>
      </c>
      <c r="AB2587" s="369">
        <v>3.2</v>
      </c>
      <c r="AC2587" s="10">
        <v>1.35E-2</v>
      </c>
      <c r="AD2587" s="10">
        <v>1.35E-2</v>
      </c>
    </row>
    <row r="2588" spans="2:30">
      <c r="B2588" s="535"/>
      <c r="C2588" s="535" t="s">
        <v>3814</v>
      </c>
      <c r="D2588" s="535" t="s">
        <v>3792</v>
      </c>
      <c r="E2588" s="535">
        <v>2591</v>
      </c>
      <c r="F2588" s="537" t="str">
        <f>Dumpadas[[#This Row],[punto]] &amp; " "&amp;Dumpadas[[#This Row],[jornada]]&amp;" " &amp; Dumpadas[[#This Row],[N°Acop]] &amp; " " &amp; TEXT(Dumpadas[[#This Row],[fecha ]], "dd-mm-yyyy")</f>
        <v>NIVEL 974 M4 7S L30 PM 2591 22-06-2026</v>
      </c>
      <c r="G2588" s="535" t="s">
        <v>16</v>
      </c>
      <c r="H2588" s="538">
        <v>46195</v>
      </c>
      <c r="I2588" s="535">
        <v>3.2</v>
      </c>
      <c r="J2588" s="539">
        <v>1.4E-2</v>
      </c>
      <c r="K2588" s="539">
        <f>+IF(Dumpadas[[#This Row],[ley]]&gt;0.03,0.03,Dumpadas[[#This Row],[ley]])</f>
        <v>1.4E-2</v>
      </c>
      <c r="L2588" s="539"/>
      <c r="M2588" s="535">
        <v>29347</v>
      </c>
      <c r="N2588" s="535"/>
      <c r="O2588" s="539">
        <v>1.4E-2</v>
      </c>
      <c r="P2588" s="540" t="str" cm="1">
        <f t="array" ref="P2588">INDEX(Rangos!$E$3:$E$16,MATCH(1,(Dumpadas[[#This Row],[ley]]&gt;=Rangos!$B$3:$B$16)*(Dumpadas[[#This Row],[ley]]&lt;=Rangos!$C$3:$C$16),0))</f>
        <v>E</v>
      </c>
      <c r="R2588" s="769"/>
      <c r="S2588" s="769" t="s">
        <v>3716</v>
      </c>
      <c r="T2588" s="369">
        <v>1</v>
      </c>
      <c r="U2588" s="369">
        <v>3.2</v>
      </c>
      <c r="V2588" s="10">
        <v>1.2500000000000001E-2</v>
      </c>
      <c r="Y2588" s="769"/>
      <c r="Z2588" s="769" t="s">
        <v>3716</v>
      </c>
      <c r="AA2588" s="369">
        <v>1</v>
      </c>
      <c r="AB2588" s="369">
        <v>3.2</v>
      </c>
      <c r="AC2588" s="10">
        <v>1.2500000000000001E-2</v>
      </c>
      <c r="AD2588" s="10">
        <v>1.2500000000000001E-2</v>
      </c>
    </row>
    <row r="2589" spans="2:30">
      <c r="B2589" s="535"/>
      <c r="C2589" s="535" t="s">
        <v>3814</v>
      </c>
      <c r="D2589" s="535" t="s">
        <v>3792</v>
      </c>
      <c r="E2589" s="535">
        <v>2592</v>
      </c>
      <c r="F2589" s="537" t="str">
        <f>Dumpadas[[#This Row],[punto]] &amp; " "&amp;Dumpadas[[#This Row],[jornada]]&amp;" " &amp; Dumpadas[[#This Row],[N°Acop]] &amp; " " &amp; TEXT(Dumpadas[[#This Row],[fecha ]], "dd-mm-yyyy")</f>
        <v>NIVEL 974 M4 7S L30 PM 2592 22-06-2026</v>
      </c>
      <c r="G2589" s="535" t="s">
        <v>16</v>
      </c>
      <c r="H2589" s="538">
        <v>46195</v>
      </c>
      <c r="I2589" s="535">
        <v>3.2</v>
      </c>
      <c r="J2589" s="539">
        <v>1.3100000000000001E-2</v>
      </c>
      <c r="K2589" s="539">
        <f>+IF(Dumpadas[[#This Row],[ley]]&gt;0.03,0.03,Dumpadas[[#This Row],[ley]])</f>
        <v>1.3100000000000001E-2</v>
      </c>
      <c r="L2589" s="539"/>
      <c r="M2589" s="535">
        <v>29347</v>
      </c>
      <c r="N2589" s="535"/>
      <c r="O2589" s="539">
        <v>1.4E-2</v>
      </c>
      <c r="P2589" s="540" t="str" cm="1">
        <f t="array" ref="P2589">INDEX(Rangos!$E$3:$E$16,MATCH(1,(Dumpadas[[#This Row],[ley]]&gt;=Rangos!$B$3:$B$16)*(Dumpadas[[#This Row],[ley]]&lt;=Rangos!$C$3:$C$16),0))</f>
        <v>D</v>
      </c>
      <c r="R2589" s="769"/>
      <c r="S2589" s="769" t="s">
        <v>3717</v>
      </c>
      <c r="T2589" s="369">
        <v>1</v>
      </c>
      <c r="U2589" s="369">
        <v>3.2</v>
      </c>
      <c r="V2589" s="10">
        <v>1.3599999999999999E-2</v>
      </c>
      <c r="Y2589" s="769"/>
      <c r="Z2589" s="769" t="s">
        <v>3717</v>
      </c>
      <c r="AA2589" s="369">
        <v>1</v>
      </c>
      <c r="AB2589" s="369">
        <v>3.2</v>
      </c>
      <c r="AC2589" s="10">
        <v>1.3599999999999999E-2</v>
      </c>
      <c r="AD2589" s="10">
        <v>1.3599999999999999E-2</v>
      </c>
    </row>
    <row r="2590" spans="2:30">
      <c r="B2590" s="535"/>
      <c r="C2590" s="535" t="s">
        <v>3814</v>
      </c>
      <c r="D2590" s="535" t="s">
        <v>3792</v>
      </c>
      <c r="E2590" s="535">
        <v>2593</v>
      </c>
      <c r="F2590" s="537" t="str">
        <f>Dumpadas[[#This Row],[punto]] &amp; " "&amp;Dumpadas[[#This Row],[jornada]]&amp;" " &amp; Dumpadas[[#This Row],[N°Acop]] &amp; " " &amp; TEXT(Dumpadas[[#This Row],[fecha ]], "dd-mm-yyyy")</f>
        <v>NIVEL 974 M4 7S L30 PM 2593 22-06-2026</v>
      </c>
      <c r="G2590" s="535" t="s">
        <v>16</v>
      </c>
      <c r="H2590" s="538">
        <v>46195</v>
      </c>
      <c r="I2590" s="535">
        <v>3.2</v>
      </c>
      <c r="J2590" s="539">
        <v>1.2200000000000001E-2</v>
      </c>
      <c r="K2590" s="539">
        <f>+IF(Dumpadas[[#This Row],[ley]]&gt;0.03,0.03,Dumpadas[[#This Row],[ley]])</f>
        <v>1.2200000000000001E-2</v>
      </c>
      <c r="L2590" s="539"/>
      <c r="M2590" s="535">
        <v>29347</v>
      </c>
      <c r="N2590" s="535"/>
      <c r="O2590" s="539">
        <v>1.4E-2</v>
      </c>
      <c r="P2590" s="540" t="str" cm="1">
        <f t="array" ref="P2590">INDEX(Rangos!$E$3:$E$16,MATCH(1,(Dumpadas[[#This Row],[ley]]&gt;=Rangos!$B$3:$B$16)*(Dumpadas[[#This Row],[ley]]&lt;=Rangos!$C$3:$C$16),0))</f>
        <v>D</v>
      </c>
      <c r="R2590" s="769"/>
      <c r="S2590" s="769" t="s">
        <v>3718</v>
      </c>
      <c r="T2590" s="369">
        <v>1</v>
      </c>
      <c r="U2590" s="369">
        <v>3.2</v>
      </c>
      <c r="V2590" s="10">
        <v>1.35E-2</v>
      </c>
      <c r="Y2590" s="769"/>
      <c r="Z2590" s="769" t="s">
        <v>3718</v>
      </c>
      <c r="AA2590" s="369">
        <v>1</v>
      </c>
      <c r="AB2590" s="369">
        <v>3.2</v>
      </c>
      <c r="AC2590" s="10">
        <v>1.35E-2</v>
      </c>
      <c r="AD2590" s="10">
        <v>1.35E-2</v>
      </c>
    </row>
    <row r="2591" spans="2:30">
      <c r="B2591" s="723"/>
      <c r="C2591" s="773" t="s">
        <v>3823</v>
      </c>
      <c r="D2591" s="773" t="s">
        <v>3795</v>
      </c>
      <c r="E2591" s="386">
        <v>2594</v>
      </c>
      <c r="F2591" s="410" t="str">
        <f>Dumpadas[[#This Row],[punto]] &amp; " "&amp;Dumpadas[[#This Row],[jornada]]&amp;" " &amp; Dumpadas[[#This Row],[N°Acop]] &amp; " " &amp; TEXT(Dumpadas[[#This Row],[fecha ]], "dd-mm-yyyy")</f>
        <v>NIVEL 974 M4 7N DQ PM 2594 22-06-2026</v>
      </c>
      <c r="G2591" s="723" t="s">
        <v>16</v>
      </c>
      <c r="H2591" s="5">
        <v>46195</v>
      </c>
      <c r="I2591" s="723">
        <v>3.2</v>
      </c>
      <c r="J2591" s="8">
        <v>1.9300000000000001E-2</v>
      </c>
      <c r="K2591" s="8">
        <f>+IF(Dumpadas[[#This Row],[ley]]&gt;0.03,0.03,Dumpadas[[#This Row],[ley]])</f>
        <v>1.9300000000000001E-2</v>
      </c>
      <c r="L2591" s="427"/>
      <c r="M2591" s="386">
        <v>29347</v>
      </c>
      <c r="N2591" s="386"/>
      <c r="O2591" s="7">
        <v>8.9999999999999993E-3</v>
      </c>
      <c r="P2591" s="10" t="str" cm="1">
        <f t="array" ref="P2591">INDEX(Rangos!$E$3:$E$16,MATCH(1,(Dumpadas[[#This Row],[ley]]&gt;=Rangos!$B$3:$B$16)*(Dumpadas[[#This Row],[ley]]&lt;=Rangos!$C$3:$C$16),0))</f>
        <v>H</v>
      </c>
      <c r="R2591" s="769"/>
      <c r="S2591" s="769" t="s">
        <v>3719</v>
      </c>
      <c r="T2591" s="369">
        <v>1</v>
      </c>
      <c r="U2591" s="369">
        <v>3.2</v>
      </c>
      <c r="V2591" s="10">
        <v>1.09E-2</v>
      </c>
      <c r="Y2591" s="769"/>
      <c r="Z2591" s="769" t="s">
        <v>3719</v>
      </c>
      <c r="AA2591" s="369">
        <v>1</v>
      </c>
      <c r="AB2591" s="369">
        <v>3.2</v>
      </c>
      <c r="AC2591" s="10">
        <v>1.09E-2</v>
      </c>
      <c r="AD2591" s="10">
        <v>1.09E-2</v>
      </c>
    </row>
    <row r="2592" spans="2:30">
      <c r="B2592" s="723"/>
      <c r="C2592" s="773" t="s">
        <v>3823</v>
      </c>
      <c r="D2592" s="773" t="s">
        <v>3795</v>
      </c>
      <c r="E2592" s="386">
        <v>2595</v>
      </c>
      <c r="F2592" s="410" t="str">
        <f>Dumpadas[[#This Row],[punto]] &amp; " "&amp;Dumpadas[[#This Row],[jornada]]&amp;" " &amp; Dumpadas[[#This Row],[N°Acop]] &amp; " " &amp; TEXT(Dumpadas[[#This Row],[fecha ]], "dd-mm-yyyy")</f>
        <v>NIVEL 974 M4 7N DQ PM 2595 22-06-2026</v>
      </c>
      <c r="G2592" s="723" t="s">
        <v>16</v>
      </c>
      <c r="H2592" s="5">
        <v>46195</v>
      </c>
      <c r="I2592" s="723">
        <v>3.2</v>
      </c>
      <c r="J2592" s="8">
        <v>1.2800000000000001E-2</v>
      </c>
      <c r="K2592" s="8">
        <f>+IF(Dumpadas[[#This Row],[ley]]&gt;0.03,0.03,Dumpadas[[#This Row],[ley]])</f>
        <v>1.2800000000000001E-2</v>
      </c>
      <c r="L2592" s="427"/>
      <c r="M2592" s="386">
        <v>29347</v>
      </c>
      <c r="N2592" s="386"/>
      <c r="O2592" s="7">
        <v>8.9999999999999993E-3</v>
      </c>
      <c r="P2592" s="10" t="str" cm="1">
        <f t="array" ref="P2592">INDEX(Rangos!$E$3:$E$16,MATCH(1,(Dumpadas[[#This Row],[ley]]&gt;=Rangos!$B$3:$B$16)*(Dumpadas[[#This Row],[ley]]&lt;=Rangos!$C$3:$C$16),0))</f>
        <v>D</v>
      </c>
      <c r="R2592" s="769"/>
      <c r="S2592" s="769" t="s">
        <v>3720</v>
      </c>
      <c r="T2592" s="369">
        <v>1</v>
      </c>
      <c r="U2592" s="369">
        <v>3.2</v>
      </c>
      <c r="V2592" s="10">
        <v>8.3999999999999995E-3</v>
      </c>
      <c r="Y2592" s="769"/>
      <c r="Z2592" s="769" t="s">
        <v>3720</v>
      </c>
      <c r="AA2592" s="369">
        <v>1</v>
      </c>
      <c r="AB2592" s="369">
        <v>3.2</v>
      </c>
      <c r="AC2592" s="10">
        <v>8.3999999999999995E-3</v>
      </c>
      <c r="AD2592" s="10">
        <v>8.3999999999999995E-3</v>
      </c>
    </row>
    <row r="2593" spans="2:30">
      <c r="B2593" s="723"/>
      <c r="C2593" s="773" t="s">
        <v>3823</v>
      </c>
      <c r="D2593" s="773" t="s">
        <v>3795</v>
      </c>
      <c r="E2593" s="386">
        <v>2596</v>
      </c>
      <c r="F2593" s="410" t="str">
        <f>Dumpadas[[#This Row],[punto]] &amp; " "&amp;Dumpadas[[#This Row],[jornada]]&amp;" " &amp; Dumpadas[[#This Row],[N°Acop]] &amp; " " &amp; TEXT(Dumpadas[[#This Row],[fecha ]], "dd-mm-yyyy")</f>
        <v>NIVEL 974 M4 7N DQ PM 2596 22-06-2026</v>
      </c>
      <c r="G2593" s="723" t="s">
        <v>16</v>
      </c>
      <c r="H2593" s="5">
        <v>46195</v>
      </c>
      <c r="I2593" s="723">
        <v>3.2</v>
      </c>
      <c r="J2593" s="8">
        <v>6.1999999999999998E-3</v>
      </c>
      <c r="K2593" s="8">
        <f>+IF(Dumpadas[[#This Row],[ley]]&gt;0.03,0.03,Dumpadas[[#This Row],[ley]])</f>
        <v>6.1999999999999998E-3</v>
      </c>
      <c r="L2593" s="427"/>
      <c r="M2593" s="386">
        <v>29347</v>
      </c>
      <c r="N2593" s="386"/>
      <c r="O2593" s="7">
        <v>8.9999999999999993E-3</v>
      </c>
      <c r="P2593" s="10" t="str" cm="1">
        <f t="array" ref="P2593">INDEX(Rangos!$E$3:$E$16,MATCH(1,(Dumpadas[[#This Row],[ley]]&gt;=Rangos!$B$3:$B$16)*(Dumpadas[[#This Row],[ley]]&lt;=Rangos!$C$3:$C$16),0))</f>
        <v>Reserva</v>
      </c>
      <c r="R2593" s="769"/>
      <c r="S2593" s="769" t="s">
        <v>3721</v>
      </c>
      <c r="T2593" s="369">
        <v>1</v>
      </c>
      <c r="U2593" s="369">
        <v>3.2</v>
      </c>
      <c r="V2593" s="10">
        <v>1.24E-2</v>
      </c>
      <c r="Y2593" s="769"/>
      <c r="Z2593" s="769" t="s">
        <v>3721</v>
      </c>
      <c r="AA2593" s="369">
        <v>1</v>
      </c>
      <c r="AB2593" s="369">
        <v>3.2</v>
      </c>
      <c r="AC2593" s="10">
        <v>1.24E-2</v>
      </c>
      <c r="AD2593" s="10">
        <v>1.24E-2</v>
      </c>
    </row>
    <row r="2594" spans="2:30">
      <c r="B2594" s="723"/>
      <c r="C2594" s="773" t="s">
        <v>3823</v>
      </c>
      <c r="D2594" s="773" t="s">
        <v>3795</v>
      </c>
      <c r="E2594" s="386">
        <v>2597</v>
      </c>
      <c r="F2594" s="410" t="str">
        <f>Dumpadas[[#This Row],[punto]] &amp; " "&amp;Dumpadas[[#This Row],[jornada]]&amp;" " &amp; Dumpadas[[#This Row],[N°Acop]] &amp; " " &amp; TEXT(Dumpadas[[#This Row],[fecha ]], "dd-mm-yyyy")</f>
        <v>NIVEL 974 M4 7N DQ PM 2597 22-06-2026</v>
      </c>
      <c r="G2594" s="723" t="s">
        <v>16</v>
      </c>
      <c r="H2594" s="5">
        <v>46195</v>
      </c>
      <c r="I2594" s="723">
        <v>3.2</v>
      </c>
      <c r="J2594" s="8">
        <v>1.23E-2</v>
      </c>
      <c r="K2594" s="8">
        <f>+IF(Dumpadas[[#This Row],[ley]]&gt;0.03,0.03,Dumpadas[[#This Row],[ley]])</f>
        <v>1.23E-2</v>
      </c>
      <c r="L2594" s="427"/>
      <c r="M2594" s="386">
        <v>29347</v>
      </c>
      <c r="N2594" s="386"/>
      <c r="O2594" s="7">
        <v>8.9999999999999993E-3</v>
      </c>
      <c r="P2594" s="10" t="str" cm="1">
        <f t="array" ref="P2594">INDEX(Rangos!$E$3:$E$16,MATCH(1,(Dumpadas[[#This Row],[ley]]&gt;=Rangos!$B$3:$B$16)*(Dumpadas[[#This Row],[ley]]&lt;=Rangos!$C$3:$C$16),0))</f>
        <v>D</v>
      </c>
      <c r="R2594" s="769"/>
      <c r="S2594" s="769" t="s">
        <v>3722</v>
      </c>
      <c r="T2594" s="369">
        <v>1</v>
      </c>
      <c r="U2594" s="369">
        <v>3.2</v>
      </c>
      <c r="V2594" s="10">
        <v>1.2999999999999999E-2</v>
      </c>
      <c r="Y2594" s="769"/>
      <c r="Z2594" s="769" t="s">
        <v>3722</v>
      </c>
      <c r="AA2594" s="369">
        <v>1</v>
      </c>
      <c r="AB2594" s="369">
        <v>3.2</v>
      </c>
      <c r="AC2594" s="10">
        <v>1.2999999999999999E-2</v>
      </c>
      <c r="AD2594" s="10">
        <v>1.2999999999999999E-2</v>
      </c>
    </row>
    <row r="2595" spans="2:30">
      <c r="B2595" s="723"/>
      <c r="C2595" s="773" t="s">
        <v>3823</v>
      </c>
      <c r="D2595" s="773" t="s">
        <v>3795</v>
      </c>
      <c r="E2595" s="386">
        <v>2598</v>
      </c>
      <c r="F2595" s="410" t="str">
        <f>Dumpadas[[#This Row],[punto]] &amp; " "&amp;Dumpadas[[#This Row],[jornada]]&amp;" " &amp; Dumpadas[[#This Row],[N°Acop]] &amp; " " &amp; TEXT(Dumpadas[[#This Row],[fecha ]], "dd-mm-yyyy")</f>
        <v>NIVEL 974 M4 7N DQ PM 2598 22-06-2026</v>
      </c>
      <c r="G2595" s="723" t="s">
        <v>16</v>
      </c>
      <c r="H2595" s="5">
        <v>46195</v>
      </c>
      <c r="I2595" s="723">
        <v>3.2</v>
      </c>
      <c r="J2595" s="8">
        <v>9.4000000000000004E-3</v>
      </c>
      <c r="K2595" s="8">
        <f>+IF(Dumpadas[[#This Row],[ley]]&gt;0.03,0.03,Dumpadas[[#This Row],[ley]])</f>
        <v>9.4000000000000004E-3</v>
      </c>
      <c r="L2595" s="427"/>
      <c r="M2595" s="386">
        <v>29347</v>
      </c>
      <c r="N2595" s="386"/>
      <c r="O2595" s="7">
        <v>8.9999999999999993E-3</v>
      </c>
      <c r="P2595" s="10" t="str" cm="1">
        <f t="array" ref="P2595">INDEX(Rangos!$E$3:$E$16,MATCH(1,(Dumpadas[[#This Row],[ley]]&gt;=Rangos!$B$3:$B$16)*(Dumpadas[[#This Row],[ley]]&lt;=Rangos!$C$3:$C$16),0))</f>
        <v>B</v>
      </c>
      <c r="R2595" s="769"/>
      <c r="S2595" s="769" t="s">
        <v>3723</v>
      </c>
      <c r="T2595" s="369">
        <v>1</v>
      </c>
      <c r="U2595" s="369">
        <v>3.2</v>
      </c>
      <c r="V2595" s="10">
        <v>2.0899999999999998E-2</v>
      </c>
      <c r="Y2595" s="769"/>
      <c r="Z2595" s="769" t="s">
        <v>3723</v>
      </c>
      <c r="AA2595" s="369">
        <v>1</v>
      </c>
      <c r="AB2595" s="369">
        <v>3.2</v>
      </c>
      <c r="AC2595" s="10">
        <v>2.0899999999999998E-2</v>
      </c>
      <c r="AD2595" s="10">
        <v>2.0899999999999998E-2</v>
      </c>
    </row>
    <row r="2596" spans="2:30">
      <c r="B2596" s="535"/>
      <c r="C2596" s="535" t="s">
        <v>3817</v>
      </c>
      <c r="D2596" s="535" t="s">
        <v>3792</v>
      </c>
      <c r="E2596" s="535">
        <v>2599</v>
      </c>
      <c r="F2596" s="537" t="str">
        <f>Dumpadas[[#This Row],[punto]] &amp; " "&amp;Dumpadas[[#This Row],[jornada]]&amp;" " &amp; Dumpadas[[#This Row],[N°Acop]] &amp; " " &amp; TEXT(Dumpadas[[#This Row],[fecha ]], "dd-mm-yyyy")</f>
        <v>NIVEL 974 M4 6N L33 AM 2599 23-06-2026</v>
      </c>
      <c r="G2596" s="535" t="s">
        <v>14</v>
      </c>
      <c r="H2596" s="538">
        <v>46196</v>
      </c>
      <c r="I2596" s="535">
        <v>3.2</v>
      </c>
      <c r="J2596" s="539">
        <v>1.47E-2</v>
      </c>
      <c r="K2596" s="539">
        <f>+IF(Dumpadas[[#This Row],[ley]]&gt;0.03,0.03,Dumpadas[[#This Row],[ley]])</f>
        <v>1.47E-2</v>
      </c>
      <c r="L2596" s="539"/>
      <c r="M2596" s="535">
        <v>29352</v>
      </c>
      <c r="N2596" s="535"/>
      <c r="O2596" s="539">
        <v>1.55E-2</v>
      </c>
      <c r="P2596" s="540" t="str" cm="1">
        <f t="array" ref="P2596">INDEX(Rangos!$E$3:$E$16,MATCH(1,(Dumpadas[[#This Row],[ley]]&gt;=Rangos!$B$3:$B$16)*(Dumpadas[[#This Row],[ley]]&lt;=Rangos!$C$3:$C$16),0))</f>
        <v>E</v>
      </c>
      <c r="R2596" s="769"/>
      <c r="S2596" s="769" t="s">
        <v>3724</v>
      </c>
      <c r="T2596" s="369">
        <v>1</v>
      </c>
      <c r="U2596" s="369">
        <v>3.2</v>
      </c>
      <c r="V2596" s="10">
        <v>1.3899999999999999E-2</v>
      </c>
      <c r="Y2596" s="769"/>
      <c r="Z2596" s="769" t="s">
        <v>3724</v>
      </c>
      <c r="AA2596" s="369">
        <v>1</v>
      </c>
      <c r="AB2596" s="369">
        <v>3.2</v>
      </c>
      <c r="AC2596" s="10">
        <v>1.3899999999999999E-2</v>
      </c>
      <c r="AD2596" s="10">
        <v>1.3899999999999999E-2</v>
      </c>
    </row>
    <row r="2597" spans="2:30">
      <c r="B2597" s="535"/>
      <c r="C2597" s="535" t="s">
        <v>3817</v>
      </c>
      <c r="D2597" s="535" t="s">
        <v>3792</v>
      </c>
      <c r="E2597" s="535">
        <v>2600</v>
      </c>
      <c r="F2597" s="537" t="str">
        <f>Dumpadas[[#This Row],[punto]] &amp; " "&amp;Dumpadas[[#This Row],[jornada]]&amp;" " &amp; Dumpadas[[#This Row],[N°Acop]] &amp; " " &amp; TEXT(Dumpadas[[#This Row],[fecha ]], "dd-mm-yyyy")</f>
        <v>NIVEL 974 M4 6N L33 AM 2600 23-06-2026</v>
      </c>
      <c r="G2597" s="535" t="s">
        <v>14</v>
      </c>
      <c r="H2597" s="538">
        <v>46196</v>
      </c>
      <c r="I2597" s="535">
        <v>3.2</v>
      </c>
      <c r="J2597" s="539">
        <v>1.78E-2</v>
      </c>
      <c r="K2597" s="539">
        <f>+IF(Dumpadas[[#This Row],[ley]]&gt;0.03,0.03,Dumpadas[[#This Row],[ley]])</f>
        <v>1.78E-2</v>
      </c>
      <c r="L2597" s="539"/>
      <c r="M2597" s="535">
        <v>29352</v>
      </c>
      <c r="N2597" s="535"/>
      <c r="O2597" s="539">
        <v>1.55E-2</v>
      </c>
      <c r="P2597" s="540" t="str" cm="1">
        <f t="array" ref="P2597">INDEX(Rangos!$E$3:$E$16,MATCH(1,(Dumpadas[[#This Row],[ley]]&gt;=Rangos!$B$3:$B$16)*(Dumpadas[[#This Row],[ley]]&lt;=Rangos!$C$3:$C$16),0))</f>
        <v>G</v>
      </c>
      <c r="R2597" s="769"/>
      <c r="S2597" s="769" t="s">
        <v>3729</v>
      </c>
      <c r="T2597" s="369">
        <v>1</v>
      </c>
      <c r="U2597" s="369">
        <v>3.2</v>
      </c>
      <c r="V2597" s="10">
        <v>1.7999999999999999E-2</v>
      </c>
      <c r="Y2597" s="769"/>
      <c r="Z2597" s="769" t="s">
        <v>3729</v>
      </c>
      <c r="AA2597" s="369">
        <v>1</v>
      </c>
      <c r="AB2597" s="369">
        <v>3.2</v>
      </c>
      <c r="AC2597" s="10">
        <v>1.7999999999999999E-2</v>
      </c>
      <c r="AD2597" s="10">
        <v>1.7999999999999999E-2</v>
      </c>
    </row>
    <row r="2598" spans="2:30">
      <c r="B2598" s="535"/>
      <c r="C2598" s="535" t="s">
        <v>3817</v>
      </c>
      <c r="D2598" s="535" t="s">
        <v>3792</v>
      </c>
      <c r="E2598" s="535">
        <v>2601</v>
      </c>
      <c r="F2598" s="537" t="str">
        <f>Dumpadas[[#This Row],[punto]] &amp; " "&amp;Dumpadas[[#This Row],[jornada]]&amp;" " &amp; Dumpadas[[#This Row],[N°Acop]] &amp; " " &amp; TEXT(Dumpadas[[#This Row],[fecha ]], "dd-mm-yyyy")</f>
        <v>NIVEL 974 M4 6N L33 AM 2601 23-06-2026</v>
      </c>
      <c r="G2598" s="535" t="s">
        <v>14</v>
      </c>
      <c r="H2598" s="538">
        <v>46196</v>
      </c>
      <c r="I2598" s="535">
        <v>3.2</v>
      </c>
      <c r="J2598" s="539">
        <v>1.3599999999999999E-2</v>
      </c>
      <c r="K2598" s="539">
        <f>+IF(Dumpadas[[#This Row],[ley]]&gt;0.03,0.03,Dumpadas[[#This Row],[ley]])</f>
        <v>1.3599999999999999E-2</v>
      </c>
      <c r="L2598" s="539"/>
      <c r="M2598" s="535">
        <v>29352</v>
      </c>
      <c r="N2598" s="535"/>
      <c r="O2598" s="539">
        <v>1.55E-2</v>
      </c>
      <c r="P2598" s="540" t="str" cm="1">
        <f t="array" ref="P2598">INDEX(Rangos!$E$3:$E$16,MATCH(1,(Dumpadas[[#This Row],[ley]]&gt;=Rangos!$B$3:$B$16)*(Dumpadas[[#This Row],[ley]]&lt;=Rangos!$C$3:$C$16),0))</f>
        <v>E</v>
      </c>
      <c r="R2598" s="769"/>
      <c r="S2598" s="769" t="s">
        <v>3730</v>
      </c>
      <c r="T2598" s="369">
        <v>1</v>
      </c>
      <c r="U2598" s="369">
        <v>3.2</v>
      </c>
      <c r="V2598" s="10">
        <v>1.55E-2</v>
      </c>
      <c r="Y2598" s="769"/>
      <c r="Z2598" s="769" t="s">
        <v>3730</v>
      </c>
      <c r="AA2598" s="369">
        <v>1</v>
      </c>
      <c r="AB2598" s="369">
        <v>3.2</v>
      </c>
      <c r="AC2598" s="10">
        <v>1.55E-2</v>
      </c>
      <c r="AD2598" s="10">
        <v>1.55E-2</v>
      </c>
    </row>
    <row r="2599" spans="2:30">
      <c r="B2599" s="535"/>
      <c r="C2599" s="535" t="s">
        <v>3817</v>
      </c>
      <c r="D2599" s="535" t="s">
        <v>3792</v>
      </c>
      <c r="E2599" s="535">
        <v>2602</v>
      </c>
      <c r="F2599" s="537" t="str">
        <f>Dumpadas[[#This Row],[punto]] &amp; " "&amp;Dumpadas[[#This Row],[jornada]]&amp;" " &amp; Dumpadas[[#This Row],[N°Acop]] &amp; " " &amp; TEXT(Dumpadas[[#This Row],[fecha ]], "dd-mm-yyyy")</f>
        <v>NIVEL 974 M4 6N L33 AM 2602 23-06-2026</v>
      </c>
      <c r="G2599" s="535" t="s">
        <v>14</v>
      </c>
      <c r="H2599" s="538">
        <v>46196</v>
      </c>
      <c r="I2599" s="535">
        <v>3.2</v>
      </c>
      <c r="J2599" s="539">
        <v>1.2999999999999999E-2</v>
      </c>
      <c r="K2599" s="539">
        <f>+IF(Dumpadas[[#This Row],[ley]]&gt;0.03,0.03,Dumpadas[[#This Row],[ley]])</f>
        <v>1.2999999999999999E-2</v>
      </c>
      <c r="L2599" s="539"/>
      <c r="M2599" s="535">
        <v>29352</v>
      </c>
      <c r="N2599" s="535"/>
      <c r="O2599" s="539">
        <v>1.55E-2</v>
      </c>
      <c r="P2599" s="540" t="str" cm="1">
        <f t="array" ref="P2599">INDEX(Rangos!$E$3:$E$16,MATCH(1,(Dumpadas[[#This Row],[ley]]&gt;=Rangos!$B$3:$B$16)*(Dumpadas[[#This Row],[ley]]&lt;=Rangos!$C$3:$C$16),0))</f>
        <v>D</v>
      </c>
      <c r="R2599" s="769"/>
      <c r="S2599" s="769" t="s">
        <v>3731</v>
      </c>
      <c r="T2599" s="369">
        <v>1</v>
      </c>
      <c r="U2599" s="369">
        <v>3.2</v>
      </c>
      <c r="V2599" s="10">
        <v>1.72E-2</v>
      </c>
      <c r="Y2599" s="769"/>
      <c r="Z2599" s="769" t="s">
        <v>3731</v>
      </c>
      <c r="AA2599" s="369">
        <v>1</v>
      </c>
      <c r="AB2599" s="369">
        <v>3.2</v>
      </c>
      <c r="AC2599" s="10">
        <v>1.72E-2</v>
      </c>
      <c r="AD2599" s="10">
        <v>1.72E-2</v>
      </c>
    </row>
    <row r="2600" spans="2:30">
      <c r="B2600" s="535"/>
      <c r="C2600" s="535" t="s">
        <v>3817</v>
      </c>
      <c r="D2600" s="535" t="s">
        <v>3792</v>
      </c>
      <c r="E2600" s="535">
        <v>2603</v>
      </c>
      <c r="F2600" s="537" t="str">
        <f>Dumpadas[[#This Row],[punto]] &amp; " "&amp;Dumpadas[[#This Row],[jornada]]&amp;" " &amp; Dumpadas[[#This Row],[N°Acop]] &amp; " " &amp; TEXT(Dumpadas[[#This Row],[fecha ]], "dd-mm-yyyy")</f>
        <v>NIVEL 974 M4 6N L33 AM 2603 23-06-2026</v>
      </c>
      <c r="G2600" s="535" t="s">
        <v>14</v>
      </c>
      <c r="H2600" s="538">
        <v>46196</v>
      </c>
      <c r="I2600" s="535">
        <v>3.2</v>
      </c>
      <c r="J2600" s="539">
        <v>1.89E-2</v>
      </c>
      <c r="K2600" s="539">
        <f>+IF(Dumpadas[[#This Row],[ley]]&gt;0.03,0.03,Dumpadas[[#This Row],[ley]])</f>
        <v>1.89E-2</v>
      </c>
      <c r="L2600" s="539"/>
      <c r="M2600" s="535">
        <v>29352</v>
      </c>
      <c r="N2600" s="535"/>
      <c r="O2600" s="539">
        <v>1.55E-2</v>
      </c>
      <c r="P2600" s="540" t="str" cm="1">
        <f t="array" ref="P2600">INDEX(Rangos!$E$3:$E$16,MATCH(1,(Dumpadas[[#This Row],[ley]]&gt;=Rangos!$B$3:$B$16)*(Dumpadas[[#This Row],[ley]]&lt;=Rangos!$C$3:$C$16),0))</f>
        <v>G</v>
      </c>
      <c r="R2600" s="769"/>
      <c r="S2600" s="769" t="s">
        <v>3732</v>
      </c>
      <c r="T2600" s="369">
        <v>1</v>
      </c>
      <c r="U2600" s="369">
        <v>3.2</v>
      </c>
      <c r="V2600" s="10">
        <v>1.72E-2</v>
      </c>
      <c r="Y2600" s="769"/>
      <c r="Z2600" s="769" t="s">
        <v>3732</v>
      </c>
      <c r="AA2600" s="369">
        <v>1</v>
      </c>
      <c r="AB2600" s="369">
        <v>3.2</v>
      </c>
      <c r="AC2600" s="10">
        <v>1.72E-2</v>
      </c>
      <c r="AD2600" s="10">
        <v>1.72E-2</v>
      </c>
    </row>
    <row r="2601" spans="2:30">
      <c r="B2601" s="535"/>
      <c r="C2601" s="535" t="s">
        <v>3817</v>
      </c>
      <c r="D2601" s="535" t="s">
        <v>3792</v>
      </c>
      <c r="E2601" s="535">
        <v>2604</v>
      </c>
      <c r="F2601" s="537" t="str">
        <f>Dumpadas[[#This Row],[punto]] &amp; " "&amp;Dumpadas[[#This Row],[jornada]]&amp;" " &amp; Dumpadas[[#This Row],[N°Acop]] &amp; " " &amp; TEXT(Dumpadas[[#This Row],[fecha ]], "dd-mm-yyyy")</f>
        <v>NIVEL 974 M4 6N L33 AM 2604 23-06-2026</v>
      </c>
      <c r="G2601" s="535" t="s">
        <v>14</v>
      </c>
      <c r="H2601" s="538">
        <v>46196</v>
      </c>
      <c r="I2601" s="535">
        <v>3.2</v>
      </c>
      <c r="J2601" s="539">
        <v>1.9599999999999999E-2</v>
      </c>
      <c r="K2601" s="539">
        <f>+IF(Dumpadas[[#This Row],[ley]]&gt;0.03,0.03,Dumpadas[[#This Row],[ley]])</f>
        <v>1.9599999999999999E-2</v>
      </c>
      <c r="L2601" s="539"/>
      <c r="M2601" s="535">
        <v>29352</v>
      </c>
      <c r="N2601" s="535"/>
      <c r="O2601" s="539">
        <v>1.55E-2</v>
      </c>
      <c r="P2601" s="540" t="str" cm="1">
        <f t="array" ref="P2601">INDEX(Rangos!$E$3:$E$16,MATCH(1,(Dumpadas[[#This Row],[ley]]&gt;=Rangos!$B$3:$B$16)*(Dumpadas[[#This Row],[ley]]&lt;=Rangos!$C$3:$C$16),0))</f>
        <v>H</v>
      </c>
      <c r="R2601" s="769"/>
      <c r="S2601" s="769" t="s">
        <v>3733</v>
      </c>
      <c r="T2601" s="369">
        <v>1</v>
      </c>
      <c r="U2601" s="369">
        <v>3.2</v>
      </c>
      <c r="V2601" s="10">
        <v>1.32E-2</v>
      </c>
      <c r="Y2601" s="769"/>
      <c r="Z2601" s="769" t="s">
        <v>3733</v>
      </c>
      <c r="AA2601" s="369">
        <v>1</v>
      </c>
      <c r="AB2601" s="369">
        <v>3.2</v>
      </c>
      <c r="AC2601" s="10">
        <v>1.32E-2</v>
      </c>
      <c r="AD2601" s="10">
        <v>1.32E-2</v>
      </c>
    </row>
    <row r="2602" spans="2:30">
      <c r="B2602" s="535"/>
      <c r="C2602" s="535" t="s">
        <v>3817</v>
      </c>
      <c r="D2602" s="535" t="s">
        <v>3792</v>
      </c>
      <c r="E2602" s="535">
        <v>2605</v>
      </c>
      <c r="F2602" s="537" t="str">
        <f>Dumpadas[[#This Row],[punto]] &amp; " "&amp;Dumpadas[[#This Row],[jornada]]&amp;" " &amp; Dumpadas[[#This Row],[N°Acop]] &amp; " " &amp; TEXT(Dumpadas[[#This Row],[fecha ]], "dd-mm-yyyy")</f>
        <v>NIVEL 974 M4 6N L33 AM 2605 23-06-2026</v>
      </c>
      <c r="G2602" s="535" t="s">
        <v>14</v>
      </c>
      <c r="H2602" s="538">
        <v>46196</v>
      </c>
      <c r="I2602" s="535">
        <v>3.2</v>
      </c>
      <c r="J2602" s="539">
        <v>1.84E-2</v>
      </c>
      <c r="K2602" s="539">
        <f>+IF(Dumpadas[[#This Row],[ley]]&gt;0.03,0.03,Dumpadas[[#This Row],[ley]])</f>
        <v>1.84E-2</v>
      </c>
      <c r="L2602" s="539"/>
      <c r="M2602" s="535">
        <v>29352</v>
      </c>
      <c r="N2602" s="535"/>
      <c r="O2602" s="539">
        <v>1.55E-2</v>
      </c>
      <c r="P2602" s="540" t="str" cm="1">
        <f t="array" ref="P2602">INDEX(Rangos!$E$3:$E$16,MATCH(1,(Dumpadas[[#This Row],[ley]]&gt;=Rangos!$B$3:$B$16)*(Dumpadas[[#This Row],[ley]]&lt;=Rangos!$C$3:$C$16),0))</f>
        <v>G</v>
      </c>
      <c r="R2602" s="769"/>
      <c r="S2602" s="769" t="s">
        <v>3734</v>
      </c>
      <c r="T2602" s="369">
        <v>1</v>
      </c>
      <c r="U2602" s="369">
        <v>3.2</v>
      </c>
      <c r="V2602" s="10">
        <v>1.6199999999999999E-2</v>
      </c>
      <c r="Y2602" s="769"/>
      <c r="Z2602" s="769" t="s">
        <v>3734</v>
      </c>
      <c r="AA2602" s="369">
        <v>1</v>
      </c>
      <c r="AB2602" s="369">
        <v>3.2</v>
      </c>
      <c r="AC2602" s="10">
        <v>1.6199999999999999E-2</v>
      </c>
      <c r="AD2602" s="10">
        <v>1.6199999999999999E-2</v>
      </c>
    </row>
    <row r="2603" spans="2:30">
      <c r="B2603" s="535"/>
      <c r="C2603" s="535" t="s">
        <v>3817</v>
      </c>
      <c r="D2603" s="535" t="s">
        <v>3792</v>
      </c>
      <c r="E2603" s="535">
        <v>2606</v>
      </c>
      <c r="F2603" s="537" t="str">
        <f>Dumpadas[[#This Row],[punto]] &amp; " "&amp;Dumpadas[[#This Row],[jornada]]&amp;" " &amp; Dumpadas[[#This Row],[N°Acop]] &amp; " " &amp; TEXT(Dumpadas[[#This Row],[fecha ]], "dd-mm-yyyy")</f>
        <v>NIVEL 974 M4 6N L33 AM 2606 23-06-2026</v>
      </c>
      <c r="G2603" s="535" t="s">
        <v>14</v>
      </c>
      <c r="H2603" s="538">
        <v>46196</v>
      </c>
      <c r="I2603" s="535">
        <v>3.2</v>
      </c>
      <c r="J2603" s="539">
        <v>1.6299999999999999E-2</v>
      </c>
      <c r="K2603" s="539">
        <f>+IF(Dumpadas[[#This Row],[ley]]&gt;0.03,0.03,Dumpadas[[#This Row],[ley]])</f>
        <v>1.6299999999999999E-2</v>
      </c>
      <c r="L2603" s="539"/>
      <c r="M2603" s="535">
        <v>29352</v>
      </c>
      <c r="N2603" s="535"/>
      <c r="O2603" s="539">
        <v>1.55E-2</v>
      </c>
      <c r="P2603" s="540" t="str" cm="1">
        <f t="array" ref="P2603">INDEX(Rangos!$E$3:$E$16,MATCH(1,(Dumpadas[[#This Row],[ley]]&gt;=Rangos!$B$3:$B$16)*(Dumpadas[[#This Row],[ley]]&lt;=Rangos!$C$3:$C$16),0))</f>
        <v>F</v>
      </c>
      <c r="R2603" s="769"/>
      <c r="S2603" s="769" t="s">
        <v>3735</v>
      </c>
      <c r="T2603" s="369">
        <v>1</v>
      </c>
      <c r="U2603" s="369">
        <v>3.2</v>
      </c>
      <c r="V2603" s="10">
        <v>1.44E-2</v>
      </c>
      <c r="Y2603" s="769"/>
      <c r="Z2603" s="769" t="s">
        <v>3735</v>
      </c>
      <c r="AA2603" s="369">
        <v>1</v>
      </c>
      <c r="AB2603" s="369">
        <v>3.2</v>
      </c>
      <c r="AC2603" s="10">
        <v>1.44E-2</v>
      </c>
      <c r="AD2603" s="10">
        <v>1.44E-2</v>
      </c>
    </row>
    <row r="2604" spans="2:30">
      <c r="B2604" s="535"/>
      <c r="C2604" s="535" t="s">
        <v>3817</v>
      </c>
      <c r="D2604" s="535" t="s">
        <v>3792</v>
      </c>
      <c r="E2604" s="535">
        <v>2607</v>
      </c>
      <c r="F2604" s="537" t="str">
        <f>Dumpadas[[#This Row],[punto]] &amp; " "&amp;Dumpadas[[#This Row],[jornada]]&amp;" " &amp; Dumpadas[[#This Row],[N°Acop]] &amp; " " &amp; TEXT(Dumpadas[[#This Row],[fecha ]], "dd-mm-yyyy")</f>
        <v>NIVEL 974 M4 6N L33 AM 2607 23-06-2026</v>
      </c>
      <c r="G2604" s="535" t="s">
        <v>14</v>
      </c>
      <c r="H2604" s="538">
        <v>46196</v>
      </c>
      <c r="I2604" s="535">
        <v>3.2</v>
      </c>
      <c r="J2604" s="539">
        <v>1.9599999999999999E-2</v>
      </c>
      <c r="K2604" s="539">
        <f>+IF(Dumpadas[[#This Row],[ley]]&gt;0.03,0.03,Dumpadas[[#This Row],[ley]])</f>
        <v>1.9599999999999999E-2</v>
      </c>
      <c r="L2604" s="539"/>
      <c r="M2604" s="535">
        <v>29352</v>
      </c>
      <c r="N2604" s="535"/>
      <c r="O2604" s="539">
        <v>1.55E-2</v>
      </c>
      <c r="P2604" s="540" t="str" cm="1">
        <f t="array" ref="P2604">INDEX(Rangos!$E$3:$E$16,MATCH(1,(Dumpadas[[#This Row],[ley]]&gt;=Rangos!$B$3:$B$16)*(Dumpadas[[#This Row],[ley]]&lt;=Rangos!$C$3:$C$16),0))</f>
        <v>H</v>
      </c>
      <c r="R2604" s="769"/>
      <c r="S2604" s="769" t="s">
        <v>3736</v>
      </c>
      <c r="T2604" s="369">
        <v>1</v>
      </c>
      <c r="U2604" s="369">
        <v>3.2</v>
      </c>
      <c r="V2604" s="10">
        <v>1.5699999999999999E-2</v>
      </c>
      <c r="Y2604" s="769"/>
      <c r="Z2604" s="769" t="s">
        <v>3736</v>
      </c>
      <c r="AA2604" s="369">
        <v>1</v>
      </c>
      <c r="AB2604" s="369">
        <v>3.2</v>
      </c>
      <c r="AC2604" s="10">
        <v>1.5699999999999999E-2</v>
      </c>
      <c r="AD2604" s="10">
        <v>1.5699999999999999E-2</v>
      </c>
    </row>
    <row r="2605" spans="2:30">
      <c r="B2605" s="535"/>
      <c r="C2605" s="535" t="s">
        <v>3817</v>
      </c>
      <c r="D2605" s="535" t="s">
        <v>3792</v>
      </c>
      <c r="E2605" s="535">
        <v>2608</v>
      </c>
      <c r="F2605" s="537" t="str">
        <f>Dumpadas[[#This Row],[punto]] &amp; " "&amp;Dumpadas[[#This Row],[jornada]]&amp;" " &amp; Dumpadas[[#This Row],[N°Acop]] &amp; " " &amp; TEXT(Dumpadas[[#This Row],[fecha ]], "dd-mm-yyyy")</f>
        <v>NIVEL 974 M4 6N L33 AM 2608 23-06-2026</v>
      </c>
      <c r="G2605" s="535" t="s">
        <v>14</v>
      </c>
      <c r="H2605" s="538">
        <v>46196</v>
      </c>
      <c r="I2605" s="535">
        <v>3.2</v>
      </c>
      <c r="J2605" s="539">
        <v>1.2999999999999999E-2</v>
      </c>
      <c r="K2605" s="539">
        <f>+IF(Dumpadas[[#This Row],[ley]]&gt;0.03,0.03,Dumpadas[[#This Row],[ley]])</f>
        <v>1.2999999999999999E-2</v>
      </c>
      <c r="L2605" s="539"/>
      <c r="M2605" s="535">
        <v>29354</v>
      </c>
      <c r="N2605" s="535"/>
      <c r="O2605" s="539">
        <v>1.55E-2</v>
      </c>
      <c r="P2605" s="540" t="str" cm="1">
        <f t="array" ref="P2605">INDEX(Rangos!$E$3:$E$16,MATCH(1,(Dumpadas[[#This Row],[ley]]&gt;=Rangos!$B$3:$B$16)*(Dumpadas[[#This Row],[ley]]&lt;=Rangos!$C$3:$C$16),0))</f>
        <v>D</v>
      </c>
      <c r="R2605" s="769"/>
      <c r="S2605" s="769" t="s">
        <v>3737</v>
      </c>
      <c r="T2605" s="369">
        <v>1</v>
      </c>
      <c r="U2605" s="369">
        <v>3.2</v>
      </c>
      <c r="V2605" s="10">
        <v>1.26E-2</v>
      </c>
      <c r="Y2605" s="769"/>
      <c r="Z2605" s="769" t="s">
        <v>3737</v>
      </c>
      <c r="AA2605" s="369">
        <v>1</v>
      </c>
      <c r="AB2605" s="369">
        <v>3.2</v>
      </c>
      <c r="AC2605" s="10">
        <v>1.26E-2</v>
      </c>
      <c r="AD2605" s="10">
        <v>1.26E-2</v>
      </c>
    </row>
    <row r="2606" spans="2:30">
      <c r="B2606" s="535"/>
      <c r="C2606" s="535" t="s">
        <v>3817</v>
      </c>
      <c r="D2606" s="535" t="s">
        <v>3792</v>
      </c>
      <c r="E2606" s="535">
        <v>2609</v>
      </c>
      <c r="F2606" s="537" t="str">
        <f>Dumpadas[[#This Row],[punto]] &amp; " "&amp;Dumpadas[[#This Row],[jornada]]&amp;" " &amp; Dumpadas[[#This Row],[N°Acop]] &amp; " " &amp; TEXT(Dumpadas[[#This Row],[fecha ]], "dd-mm-yyyy")</f>
        <v>NIVEL 974 M4 6N L33 AM 2609 23-06-2026</v>
      </c>
      <c r="G2606" s="535" t="s">
        <v>14</v>
      </c>
      <c r="H2606" s="538">
        <v>46196</v>
      </c>
      <c r="I2606" s="535">
        <v>3.2</v>
      </c>
      <c r="J2606" s="539">
        <v>2.1399999999999999E-2</v>
      </c>
      <c r="K2606" s="539">
        <f>+IF(Dumpadas[[#This Row],[ley]]&gt;0.03,0.03,Dumpadas[[#This Row],[ley]])</f>
        <v>2.1399999999999999E-2</v>
      </c>
      <c r="L2606" s="539"/>
      <c r="M2606" s="535">
        <v>29354</v>
      </c>
      <c r="N2606" s="535"/>
      <c r="O2606" s="539">
        <v>1.55E-2</v>
      </c>
      <c r="P2606" s="540" t="str" cm="1">
        <f t="array" ref="P2606">INDEX(Rangos!$E$3:$E$16,MATCH(1,(Dumpadas[[#This Row],[ley]]&gt;=Rangos!$B$3:$B$16)*(Dumpadas[[#This Row],[ley]]&lt;=Rangos!$C$3:$C$16),0))</f>
        <v>I</v>
      </c>
      <c r="R2606" s="769"/>
      <c r="S2606" s="769" t="s">
        <v>3738</v>
      </c>
      <c r="T2606" s="369">
        <v>1</v>
      </c>
      <c r="U2606" s="369">
        <v>3.2</v>
      </c>
      <c r="V2606" s="10">
        <v>1.89E-2</v>
      </c>
      <c r="Y2606" s="769"/>
      <c r="Z2606" s="769" t="s">
        <v>3738</v>
      </c>
      <c r="AA2606" s="369">
        <v>1</v>
      </c>
      <c r="AB2606" s="369">
        <v>3.2</v>
      </c>
      <c r="AC2606" s="10">
        <v>1.89E-2</v>
      </c>
      <c r="AD2606" s="10">
        <v>1.89E-2</v>
      </c>
    </row>
    <row r="2607" spans="2:30">
      <c r="B2607" s="535"/>
      <c r="C2607" s="535" t="s">
        <v>3817</v>
      </c>
      <c r="D2607" s="535" t="s">
        <v>3792</v>
      </c>
      <c r="E2607" s="535">
        <v>2610</v>
      </c>
      <c r="F2607" s="537" t="str">
        <f>Dumpadas[[#This Row],[punto]] &amp; " "&amp;Dumpadas[[#This Row],[jornada]]&amp;" " &amp; Dumpadas[[#This Row],[N°Acop]] &amp; " " &amp; TEXT(Dumpadas[[#This Row],[fecha ]], "dd-mm-yyyy")</f>
        <v>NIVEL 974 M4 6N L33 AM 2610 23-06-2026</v>
      </c>
      <c r="G2607" s="535" t="s">
        <v>14</v>
      </c>
      <c r="H2607" s="538">
        <v>46196</v>
      </c>
      <c r="I2607" s="535">
        <v>3.2</v>
      </c>
      <c r="J2607" s="539">
        <v>1.6500000000000001E-2</v>
      </c>
      <c r="K2607" s="539">
        <f>+IF(Dumpadas[[#This Row],[ley]]&gt;0.03,0.03,Dumpadas[[#This Row],[ley]])</f>
        <v>1.6500000000000001E-2</v>
      </c>
      <c r="L2607" s="539"/>
      <c r="M2607" s="535">
        <v>29354</v>
      </c>
      <c r="N2607" s="535"/>
      <c r="O2607" s="539">
        <v>1.55E-2</v>
      </c>
      <c r="P2607" s="540" t="str" cm="1">
        <f t="array" ref="P2607">INDEX(Rangos!$E$3:$E$16,MATCH(1,(Dumpadas[[#This Row],[ley]]&gt;=Rangos!$B$3:$B$16)*(Dumpadas[[#This Row],[ley]]&lt;=Rangos!$C$3:$C$16),0))</f>
        <v>F</v>
      </c>
      <c r="R2607" s="769"/>
      <c r="S2607" s="769" t="s">
        <v>3739</v>
      </c>
      <c r="T2607" s="369">
        <v>1</v>
      </c>
      <c r="U2607" s="369">
        <v>3.2</v>
      </c>
      <c r="V2607" s="10">
        <v>1.0200000000000001E-2</v>
      </c>
      <c r="Y2607" s="769"/>
      <c r="Z2607" s="769" t="s">
        <v>3739</v>
      </c>
      <c r="AA2607" s="369">
        <v>1</v>
      </c>
      <c r="AB2607" s="369">
        <v>3.2</v>
      </c>
      <c r="AC2607" s="10">
        <v>1.0200000000000001E-2</v>
      </c>
      <c r="AD2607" s="10">
        <v>1.0200000000000001E-2</v>
      </c>
    </row>
    <row r="2608" spans="2:30">
      <c r="B2608" s="535"/>
      <c r="C2608" s="535" t="s">
        <v>3817</v>
      </c>
      <c r="D2608" s="535" t="s">
        <v>3792</v>
      </c>
      <c r="E2608" s="535">
        <v>2611</v>
      </c>
      <c r="F2608" s="537" t="str">
        <f>Dumpadas[[#This Row],[punto]] &amp; " "&amp;Dumpadas[[#This Row],[jornada]]&amp;" " &amp; Dumpadas[[#This Row],[N°Acop]] &amp; " " &amp; TEXT(Dumpadas[[#This Row],[fecha ]], "dd-mm-yyyy")</f>
        <v>NIVEL 974 M4 6N L33 AM 2611 23-06-2026</v>
      </c>
      <c r="G2608" s="535" t="s">
        <v>14</v>
      </c>
      <c r="H2608" s="538">
        <v>46196</v>
      </c>
      <c r="I2608" s="535">
        <v>3.2</v>
      </c>
      <c r="J2608" s="539">
        <v>1.9400000000000001E-2</v>
      </c>
      <c r="K2608" s="539">
        <f>+IF(Dumpadas[[#This Row],[ley]]&gt;0.03,0.03,Dumpadas[[#This Row],[ley]])</f>
        <v>1.9400000000000001E-2</v>
      </c>
      <c r="L2608" s="539"/>
      <c r="M2608" s="535">
        <v>29354</v>
      </c>
      <c r="N2608" s="535"/>
      <c r="O2608" s="539">
        <v>1.55E-2</v>
      </c>
      <c r="P2608" s="540" t="str" cm="1">
        <f t="array" ref="P2608">INDEX(Rangos!$E$3:$E$16,MATCH(1,(Dumpadas[[#This Row],[ley]]&gt;=Rangos!$B$3:$B$16)*(Dumpadas[[#This Row],[ley]]&lt;=Rangos!$C$3:$C$16),0))</f>
        <v>H</v>
      </c>
      <c r="R2608" s="769"/>
      <c r="S2608" s="769" t="s">
        <v>3740</v>
      </c>
      <c r="T2608" s="369">
        <v>1</v>
      </c>
      <c r="U2608" s="369">
        <v>3.2</v>
      </c>
      <c r="V2608" s="10">
        <v>1.29E-2</v>
      </c>
      <c r="Y2608" s="769"/>
      <c r="Z2608" s="769" t="s">
        <v>3740</v>
      </c>
      <c r="AA2608" s="369">
        <v>1</v>
      </c>
      <c r="AB2608" s="369">
        <v>3.2</v>
      </c>
      <c r="AC2608" s="10">
        <v>1.29E-2</v>
      </c>
      <c r="AD2608" s="10">
        <v>1.29E-2</v>
      </c>
    </row>
    <row r="2609" spans="2:30">
      <c r="B2609" s="535"/>
      <c r="C2609" s="535" t="s">
        <v>3817</v>
      </c>
      <c r="D2609" s="535" t="s">
        <v>3792</v>
      </c>
      <c r="E2609" s="535">
        <v>2612</v>
      </c>
      <c r="F2609" s="537" t="str">
        <f>Dumpadas[[#This Row],[punto]] &amp; " "&amp;Dumpadas[[#This Row],[jornada]]&amp;" " &amp; Dumpadas[[#This Row],[N°Acop]] &amp; " " &amp; TEXT(Dumpadas[[#This Row],[fecha ]], "dd-mm-yyyy")</f>
        <v>NIVEL 974 M4 6N L33 AM 2612 23-06-2026</v>
      </c>
      <c r="G2609" s="535" t="s">
        <v>14</v>
      </c>
      <c r="H2609" s="538">
        <v>46196</v>
      </c>
      <c r="I2609" s="535">
        <v>3.2</v>
      </c>
      <c r="J2609" s="539">
        <v>2.0500000000000001E-2</v>
      </c>
      <c r="K2609" s="539">
        <f>+IF(Dumpadas[[#This Row],[ley]]&gt;0.03,0.03,Dumpadas[[#This Row],[ley]])</f>
        <v>2.0500000000000001E-2</v>
      </c>
      <c r="L2609" s="539"/>
      <c r="M2609" s="535">
        <v>29354</v>
      </c>
      <c r="N2609" s="535"/>
      <c r="O2609" s="539">
        <v>1.55E-2</v>
      </c>
      <c r="P2609" s="540" t="str" cm="1">
        <f t="array" ref="P2609">INDEX(Rangos!$E$3:$E$16,MATCH(1,(Dumpadas[[#This Row],[ley]]&gt;=Rangos!$B$3:$B$16)*(Dumpadas[[#This Row],[ley]]&lt;=Rangos!$C$3:$C$16),0))</f>
        <v>H</v>
      </c>
      <c r="R2609" s="769"/>
      <c r="S2609" s="769" t="s">
        <v>3741</v>
      </c>
      <c r="T2609" s="369">
        <v>1</v>
      </c>
      <c r="U2609" s="369">
        <v>3.2</v>
      </c>
      <c r="V2609" s="10">
        <v>1.3899999999999999E-2</v>
      </c>
      <c r="Y2609" s="769"/>
      <c r="Z2609" s="769" t="s">
        <v>3741</v>
      </c>
      <c r="AA2609" s="369">
        <v>1</v>
      </c>
      <c r="AB2609" s="369">
        <v>3.2</v>
      </c>
      <c r="AC2609" s="10">
        <v>1.3899999999999999E-2</v>
      </c>
      <c r="AD2609" s="10">
        <v>1.3899999999999999E-2</v>
      </c>
    </row>
    <row r="2610" spans="2:30">
      <c r="B2610" s="535"/>
      <c r="C2610" s="535" t="s">
        <v>3817</v>
      </c>
      <c r="D2610" s="535" t="s">
        <v>3792</v>
      </c>
      <c r="E2610" s="535">
        <v>2613</v>
      </c>
      <c r="F2610" s="537" t="str">
        <f>Dumpadas[[#This Row],[punto]] &amp; " "&amp;Dumpadas[[#This Row],[jornada]]&amp;" " &amp; Dumpadas[[#This Row],[N°Acop]] &amp; " " &amp; TEXT(Dumpadas[[#This Row],[fecha ]], "dd-mm-yyyy")</f>
        <v>NIVEL 974 M4 6N L33 AM 2613 23-06-2026</v>
      </c>
      <c r="G2610" s="535" t="s">
        <v>14</v>
      </c>
      <c r="H2610" s="538">
        <v>46196</v>
      </c>
      <c r="I2610" s="535">
        <v>3.2</v>
      </c>
      <c r="J2610" s="539">
        <v>1.7600000000000001E-2</v>
      </c>
      <c r="K2610" s="539">
        <f>+IF(Dumpadas[[#This Row],[ley]]&gt;0.03,0.03,Dumpadas[[#This Row],[ley]])</f>
        <v>1.7600000000000001E-2</v>
      </c>
      <c r="L2610" s="539"/>
      <c r="M2610" s="535">
        <v>29354</v>
      </c>
      <c r="N2610" s="535"/>
      <c r="O2610" s="539">
        <v>1.55E-2</v>
      </c>
      <c r="P2610" s="540" t="str" cm="1">
        <f t="array" ref="P2610">INDEX(Rangos!$E$3:$E$16,MATCH(1,(Dumpadas[[#This Row],[ley]]&gt;=Rangos!$B$3:$B$16)*(Dumpadas[[#This Row],[ley]]&lt;=Rangos!$C$3:$C$16),0))</f>
        <v>G</v>
      </c>
      <c r="R2610" s="769"/>
      <c r="S2610" s="769" t="s">
        <v>3742</v>
      </c>
      <c r="T2610" s="369">
        <v>1</v>
      </c>
      <c r="U2610" s="369">
        <v>3.2</v>
      </c>
      <c r="V2610" s="10">
        <v>1.3100000000000001E-2</v>
      </c>
      <c r="Y2610" s="769"/>
      <c r="Z2610" s="769" t="s">
        <v>3742</v>
      </c>
      <c r="AA2610" s="369">
        <v>1</v>
      </c>
      <c r="AB2610" s="369">
        <v>3.2</v>
      </c>
      <c r="AC2610" s="10">
        <v>1.3100000000000001E-2</v>
      </c>
      <c r="AD2610" s="10">
        <v>1.3100000000000001E-2</v>
      </c>
    </row>
    <row r="2611" spans="2:30">
      <c r="B2611" s="535"/>
      <c r="C2611" s="535" t="s">
        <v>3817</v>
      </c>
      <c r="D2611" s="535" t="s">
        <v>3792</v>
      </c>
      <c r="E2611" s="535">
        <v>2614</v>
      </c>
      <c r="F2611" s="537" t="str">
        <f>Dumpadas[[#This Row],[punto]] &amp; " "&amp;Dumpadas[[#This Row],[jornada]]&amp;" " &amp; Dumpadas[[#This Row],[N°Acop]] &amp; " " &amp; TEXT(Dumpadas[[#This Row],[fecha ]], "dd-mm-yyyy")</f>
        <v>NIVEL 974 M4 6N L33 AM 2614 23-06-2026</v>
      </c>
      <c r="G2611" s="535" t="s">
        <v>14</v>
      </c>
      <c r="H2611" s="538">
        <v>46196</v>
      </c>
      <c r="I2611" s="535">
        <v>3.2</v>
      </c>
      <c r="J2611" s="539">
        <v>1.38E-2</v>
      </c>
      <c r="K2611" s="539">
        <f>+IF(Dumpadas[[#This Row],[ley]]&gt;0.03,0.03,Dumpadas[[#This Row],[ley]])</f>
        <v>1.38E-2</v>
      </c>
      <c r="L2611" s="539"/>
      <c r="M2611" s="535">
        <v>29354</v>
      </c>
      <c r="N2611" s="535"/>
      <c r="O2611" s="539">
        <v>1.55E-2</v>
      </c>
      <c r="P2611" s="540" t="str" cm="1">
        <f t="array" ref="P2611">INDEX(Rangos!$E$3:$E$16,MATCH(1,(Dumpadas[[#This Row],[ley]]&gt;=Rangos!$B$3:$B$16)*(Dumpadas[[#This Row],[ley]]&lt;=Rangos!$C$3:$C$16),0))</f>
        <v>E</v>
      </c>
      <c r="R2611" s="769"/>
      <c r="S2611" s="769" t="s">
        <v>3743</v>
      </c>
      <c r="T2611" s="369">
        <v>1</v>
      </c>
      <c r="U2611" s="369">
        <v>3.2</v>
      </c>
      <c r="V2611" s="10">
        <v>1.0999999999999999E-2</v>
      </c>
      <c r="Y2611" s="769"/>
      <c r="Z2611" s="769" t="s">
        <v>3743</v>
      </c>
      <c r="AA2611" s="369">
        <v>1</v>
      </c>
      <c r="AB2611" s="369">
        <v>3.2</v>
      </c>
      <c r="AC2611" s="10">
        <v>1.0999999999999999E-2</v>
      </c>
      <c r="AD2611" s="10">
        <v>1.0999999999999999E-2</v>
      </c>
    </row>
    <row r="2612" spans="2:30">
      <c r="B2612" s="535"/>
      <c r="C2612" s="535" t="s">
        <v>3817</v>
      </c>
      <c r="D2612" s="535" t="s">
        <v>3792</v>
      </c>
      <c r="E2612" s="535">
        <v>2615</v>
      </c>
      <c r="F2612" s="537" t="str">
        <f>Dumpadas[[#This Row],[punto]] &amp; " "&amp;Dumpadas[[#This Row],[jornada]]&amp;" " &amp; Dumpadas[[#This Row],[N°Acop]] &amp; " " &amp; TEXT(Dumpadas[[#This Row],[fecha ]], "dd-mm-yyyy")</f>
        <v>NIVEL 974 M4 6N L33 AM 2615 23-06-2026</v>
      </c>
      <c r="G2612" s="535" t="s">
        <v>14</v>
      </c>
      <c r="H2612" s="538">
        <v>46196</v>
      </c>
      <c r="I2612" s="535">
        <v>3.2</v>
      </c>
      <c r="J2612" s="539">
        <v>1.41E-2</v>
      </c>
      <c r="K2612" s="539">
        <f>+IF(Dumpadas[[#This Row],[ley]]&gt;0.03,0.03,Dumpadas[[#This Row],[ley]])</f>
        <v>1.41E-2</v>
      </c>
      <c r="L2612" s="539"/>
      <c r="M2612" s="535">
        <v>29354</v>
      </c>
      <c r="N2612" s="535"/>
      <c r="O2612" s="539">
        <v>1.55E-2</v>
      </c>
      <c r="P2612" s="540" t="str" cm="1">
        <f t="array" ref="P2612">INDEX(Rangos!$E$3:$E$16,MATCH(1,(Dumpadas[[#This Row],[ley]]&gt;=Rangos!$B$3:$B$16)*(Dumpadas[[#This Row],[ley]]&lt;=Rangos!$C$3:$C$16),0))</f>
        <v>E</v>
      </c>
      <c r="R2612" s="769"/>
      <c r="S2612" s="769" t="s">
        <v>3744</v>
      </c>
      <c r="T2612" s="369">
        <v>1</v>
      </c>
      <c r="U2612" s="369">
        <v>3.2</v>
      </c>
      <c r="V2612" s="10">
        <v>1.3299999999999999E-2</v>
      </c>
      <c r="Y2612" s="769"/>
      <c r="Z2612" s="769" t="s">
        <v>3744</v>
      </c>
      <c r="AA2612" s="369">
        <v>1</v>
      </c>
      <c r="AB2612" s="369">
        <v>3.2</v>
      </c>
      <c r="AC2612" s="10">
        <v>1.3299999999999999E-2</v>
      </c>
      <c r="AD2612" s="10">
        <v>1.3299999999999999E-2</v>
      </c>
    </row>
    <row r="2613" spans="2:30">
      <c r="B2613" s="535"/>
      <c r="C2613" s="535" t="s">
        <v>3817</v>
      </c>
      <c r="D2613" s="535" t="s">
        <v>3792</v>
      </c>
      <c r="E2613" s="535">
        <v>2616</v>
      </c>
      <c r="F2613" s="537" t="str">
        <f>Dumpadas[[#This Row],[punto]] &amp; " "&amp;Dumpadas[[#This Row],[jornada]]&amp;" " &amp; Dumpadas[[#This Row],[N°Acop]] &amp; " " &amp; TEXT(Dumpadas[[#This Row],[fecha ]], "dd-mm-yyyy")</f>
        <v>NIVEL 974 M4 6N L33 AM 2616 23-06-2026</v>
      </c>
      <c r="G2613" s="535" t="s">
        <v>14</v>
      </c>
      <c r="H2613" s="538">
        <v>46196</v>
      </c>
      <c r="I2613" s="535">
        <v>3.2</v>
      </c>
      <c r="J2613" s="539">
        <v>1.5900000000000001E-2</v>
      </c>
      <c r="K2613" s="539">
        <f>+IF(Dumpadas[[#This Row],[ley]]&gt;0.03,0.03,Dumpadas[[#This Row],[ley]])</f>
        <v>1.5900000000000001E-2</v>
      </c>
      <c r="L2613" s="539"/>
      <c r="M2613" s="535">
        <v>29354</v>
      </c>
      <c r="N2613" s="535"/>
      <c r="O2613" s="539">
        <v>1.55E-2</v>
      </c>
      <c r="P2613" s="540" t="str" cm="1">
        <f t="array" ref="P2613">INDEX(Rangos!$E$3:$E$16,MATCH(1,(Dumpadas[[#This Row],[ley]]&gt;=Rangos!$B$3:$B$16)*(Dumpadas[[#This Row],[ley]]&lt;=Rangos!$C$3:$C$16),0))</f>
        <v>F</v>
      </c>
      <c r="R2613" s="769"/>
      <c r="S2613" s="769" t="s">
        <v>3745</v>
      </c>
      <c r="T2613" s="369">
        <v>1</v>
      </c>
      <c r="U2613" s="369">
        <v>3.2</v>
      </c>
      <c r="V2613" s="10">
        <v>9.5999999999999992E-3</v>
      </c>
      <c r="Y2613" s="769"/>
      <c r="Z2613" s="769" t="s">
        <v>3745</v>
      </c>
      <c r="AA2613" s="369">
        <v>1</v>
      </c>
      <c r="AB2613" s="369">
        <v>3.2</v>
      </c>
      <c r="AC2613" s="10">
        <v>9.5999999999999992E-3</v>
      </c>
      <c r="AD2613" s="10">
        <v>9.5999999999999992E-3</v>
      </c>
    </row>
    <row r="2614" spans="2:30">
      <c r="B2614" s="535"/>
      <c r="C2614" s="535" t="s">
        <v>3817</v>
      </c>
      <c r="D2614" s="535" t="s">
        <v>3792</v>
      </c>
      <c r="E2614" s="535">
        <v>2617</v>
      </c>
      <c r="F2614" s="537" t="str">
        <f>Dumpadas[[#This Row],[punto]] &amp; " "&amp;Dumpadas[[#This Row],[jornada]]&amp;" " &amp; Dumpadas[[#This Row],[N°Acop]] &amp; " " &amp; TEXT(Dumpadas[[#This Row],[fecha ]], "dd-mm-yyyy")</f>
        <v>NIVEL 974 M4 6N L33 AM 2617 23-06-2026</v>
      </c>
      <c r="G2614" s="535" t="s">
        <v>14</v>
      </c>
      <c r="H2614" s="538">
        <v>46196</v>
      </c>
      <c r="I2614" s="535">
        <v>3.2</v>
      </c>
      <c r="J2614" s="539">
        <v>1.46E-2</v>
      </c>
      <c r="K2614" s="539">
        <f>+IF(Dumpadas[[#This Row],[ley]]&gt;0.03,0.03,Dumpadas[[#This Row],[ley]])</f>
        <v>1.46E-2</v>
      </c>
      <c r="L2614" s="539"/>
      <c r="M2614" s="535">
        <v>29354</v>
      </c>
      <c r="N2614" s="535"/>
      <c r="O2614" s="539">
        <v>1.55E-2</v>
      </c>
      <c r="P2614" s="540" t="str" cm="1">
        <f t="array" ref="P2614">INDEX(Rangos!$E$3:$E$16,MATCH(1,(Dumpadas[[#This Row],[ley]]&gt;=Rangos!$B$3:$B$16)*(Dumpadas[[#This Row],[ley]]&lt;=Rangos!$C$3:$C$16),0))</f>
        <v>E</v>
      </c>
      <c r="R2614" s="769"/>
      <c r="S2614" s="769" t="s">
        <v>3746</v>
      </c>
      <c r="T2614" s="369">
        <v>1</v>
      </c>
      <c r="U2614" s="369">
        <v>3.2</v>
      </c>
      <c r="V2614" s="10">
        <v>1.41E-2</v>
      </c>
      <c r="Y2614" s="769"/>
      <c r="Z2614" s="769" t="s">
        <v>3746</v>
      </c>
      <c r="AA2614" s="369">
        <v>1</v>
      </c>
      <c r="AB2614" s="369">
        <v>3.2</v>
      </c>
      <c r="AC2614" s="10">
        <v>1.41E-2</v>
      </c>
      <c r="AD2614" s="10">
        <v>1.41E-2</v>
      </c>
    </row>
    <row r="2615" spans="2:30">
      <c r="B2615" s="535"/>
      <c r="C2615" s="535" t="s">
        <v>3817</v>
      </c>
      <c r="D2615" s="535" t="s">
        <v>3792</v>
      </c>
      <c r="E2615" s="535">
        <v>2618</v>
      </c>
      <c r="F2615" s="537" t="str">
        <f>Dumpadas[[#This Row],[punto]] &amp; " "&amp;Dumpadas[[#This Row],[jornada]]&amp;" " &amp; Dumpadas[[#This Row],[N°Acop]] &amp; " " &amp; TEXT(Dumpadas[[#This Row],[fecha ]], "dd-mm-yyyy")</f>
        <v>NIVEL 974 M4 6N L33 AM 2618 23-06-2026</v>
      </c>
      <c r="G2615" s="535" t="s">
        <v>14</v>
      </c>
      <c r="H2615" s="538">
        <v>46196</v>
      </c>
      <c r="I2615" s="535">
        <v>3.2</v>
      </c>
      <c r="J2615" s="539">
        <v>1.9800000000000002E-2</v>
      </c>
      <c r="K2615" s="539">
        <f>+IF(Dumpadas[[#This Row],[ley]]&gt;0.03,0.03,Dumpadas[[#This Row],[ley]])</f>
        <v>1.9800000000000002E-2</v>
      </c>
      <c r="L2615" s="539"/>
      <c r="M2615" s="535">
        <v>29354</v>
      </c>
      <c r="N2615" s="535"/>
      <c r="O2615" s="539">
        <v>1.55E-2</v>
      </c>
      <c r="P2615" s="540" t="str" cm="1">
        <f t="array" ref="P2615">INDEX(Rangos!$E$3:$E$16,MATCH(1,(Dumpadas[[#This Row],[ley]]&gt;=Rangos!$B$3:$B$16)*(Dumpadas[[#This Row],[ley]]&lt;=Rangos!$C$3:$C$16),0))</f>
        <v>H</v>
      </c>
      <c r="R2615" s="769"/>
      <c r="S2615" s="769" t="s">
        <v>3747</v>
      </c>
      <c r="T2615" s="369">
        <v>1</v>
      </c>
      <c r="U2615" s="369">
        <v>3.2</v>
      </c>
      <c r="V2615" s="10">
        <v>1.6400000000000001E-2</v>
      </c>
      <c r="Y2615" s="769"/>
      <c r="Z2615" s="769" t="s">
        <v>3747</v>
      </c>
      <c r="AA2615" s="369">
        <v>1</v>
      </c>
      <c r="AB2615" s="369">
        <v>3.2</v>
      </c>
      <c r="AC2615" s="10">
        <v>1.6400000000000001E-2</v>
      </c>
      <c r="AD2615" s="10">
        <v>1.6400000000000001E-2</v>
      </c>
    </row>
    <row r="2616" spans="2:30">
      <c r="B2616" s="535"/>
      <c r="C2616" s="535" t="s">
        <v>3817</v>
      </c>
      <c r="D2616" s="535" t="s">
        <v>3792</v>
      </c>
      <c r="E2616" s="535">
        <v>2619</v>
      </c>
      <c r="F2616" s="537" t="str">
        <f>Dumpadas[[#This Row],[punto]] &amp; " "&amp;Dumpadas[[#This Row],[jornada]]&amp;" " &amp; Dumpadas[[#This Row],[N°Acop]] &amp; " " &amp; TEXT(Dumpadas[[#This Row],[fecha ]], "dd-mm-yyyy")</f>
        <v>NIVEL 974 M4 6N L33 AM 2619 23-06-2026</v>
      </c>
      <c r="G2616" s="535" t="s">
        <v>14</v>
      </c>
      <c r="H2616" s="538">
        <v>46196</v>
      </c>
      <c r="I2616" s="535">
        <v>3.2</v>
      </c>
      <c r="J2616" s="539">
        <v>1.8599999999999998E-2</v>
      </c>
      <c r="K2616" s="539">
        <f>+IF(Dumpadas[[#This Row],[ley]]&gt;0.03,0.03,Dumpadas[[#This Row],[ley]])</f>
        <v>1.8599999999999998E-2</v>
      </c>
      <c r="L2616" s="539"/>
      <c r="M2616" s="535">
        <v>29355</v>
      </c>
      <c r="N2616" s="535"/>
      <c r="O2616" s="539">
        <v>1.55E-2</v>
      </c>
      <c r="P2616" s="540" t="str" cm="1">
        <f t="array" ref="P2616">INDEX(Rangos!$E$3:$E$16,MATCH(1,(Dumpadas[[#This Row],[ley]]&gt;=Rangos!$B$3:$B$16)*(Dumpadas[[#This Row],[ley]]&lt;=Rangos!$C$3:$C$16),0))</f>
        <v>G</v>
      </c>
      <c r="R2616" s="769"/>
      <c r="S2616" s="769" t="s">
        <v>3748</v>
      </c>
      <c r="T2616" s="369">
        <v>1</v>
      </c>
      <c r="U2616" s="369">
        <v>3.2</v>
      </c>
      <c r="V2616" s="10">
        <v>9.9000000000000008E-3</v>
      </c>
      <c r="Y2616" s="769"/>
      <c r="Z2616" s="769" t="s">
        <v>3748</v>
      </c>
      <c r="AA2616" s="369">
        <v>1</v>
      </c>
      <c r="AB2616" s="369">
        <v>3.2</v>
      </c>
      <c r="AC2616" s="10">
        <v>9.9000000000000008E-3</v>
      </c>
      <c r="AD2616" s="10">
        <v>9.9000000000000008E-3</v>
      </c>
    </row>
    <row r="2617" spans="2:30">
      <c r="B2617" s="535"/>
      <c r="C2617" s="535" t="s">
        <v>3817</v>
      </c>
      <c r="D2617" s="535" t="s">
        <v>3792</v>
      </c>
      <c r="E2617" s="535">
        <v>2620</v>
      </c>
      <c r="F2617" s="537" t="str">
        <f>Dumpadas[[#This Row],[punto]] &amp; " "&amp;Dumpadas[[#This Row],[jornada]]&amp;" " &amp; Dumpadas[[#This Row],[N°Acop]] &amp; " " &amp; TEXT(Dumpadas[[#This Row],[fecha ]], "dd-mm-yyyy")</f>
        <v>NIVEL 974 M4 6N L33 AM 2620 23-06-2026</v>
      </c>
      <c r="G2617" s="535" t="s">
        <v>14</v>
      </c>
      <c r="H2617" s="538">
        <v>46196</v>
      </c>
      <c r="I2617" s="535">
        <v>3.2</v>
      </c>
      <c r="J2617" s="539">
        <v>1.0200000000000001E-2</v>
      </c>
      <c r="K2617" s="539">
        <f>+IF(Dumpadas[[#This Row],[ley]]&gt;0.03,0.03,Dumpadas[[#This Row],[ley]])</f>
        <v>1.0200000000000001E-2</v>
      </c>
      <c r="L2617" s="539"/>
      <c r="M2617" s="535">
        <v>29355</v>
      </c>
      <c r="N2617" s="535"/>
      <c r="O2617" s="539">
        <v>1.55E-2</v>
      </c>
      <c r="P2617" s="540" t="str" cm="1">
        <f t="array" ref="P2617">INDEX(Rangos!$E$3:$E$16,MATCH(1,(Dumpadas[[#This Row],[ley]]&gt;=Rangos!$B$3:$B$16)*(Dumpadas[[#This Row],[ley]]&lt;=Rangos!$C$3:$C$16),0))</f>
        <v>B</v>
      </c>
      <c r="R2617" s="769"/>
      <c r="S2617" s="769" t="s">
        <v>3749</v>
      </c>
      <c r="T2617" s="369">
        <v>1</v>
      </c>
      <c r="U2617" s="369">
        <v>3.2</v>
      </c>
      <c r="V2617" s="10">
        <v>1.1299999999999999E-2</v>
      </c>
      <c r="Y2617" s="769"/>
      <c r="Z2617" s="769" t="s">
        <v>3749</v>
      </c>
      <c r="AA2617" s="369">
        <v>1</v>
      </c>
      <c r="AB2617" s="369">
        <v>3.2</v>
      </c>
      <c r="AC2617" s="10">
        <v>1.1299999999999999E-2</v>
      </c>
      <c r="AD2617" s="10">
        <v>1.1299999999999999E-2</v>
      </c>
    </row>
    <row r="2618" spans="2:30">
      <c r="B2618" s="535"/>
      <c r="C2618" s="535" t="s">
        <v>3817</v>
      </c>
      <c r="D2618" s="535" t="s">
        <v>3792</v>
      </c>
      <c r="E2618" s="535">
        <v>2621</v>
      </c>
      <c r="F2618" s="537" t="str">
        <f>Dumpadas[[#This Row],[punto]] &amp; " "&amp;Dumpadas[[#This Row],[jornada]]&amp;" " &amp; Dumpadas[[#This Row],[N°Acop]] &amp; " " &amp; TEXT(Dumpadas[[#This Row],[fecha ]], "dd-mm-yyyy")</f>
        <v>NIVEL 974 M4 6N L33 AM 2621 23-06-2026</v>
      </c>
      <c r="G2618" s="535" t="s">
        <v>14</v>
      </c>
      <c r="H2618" s="538">
        <v>46196</v>
      </c>
      <c r="I2618" s="535">
        <v>3.2</v>
      </c>
      <c r="J2618" s="539">
        <v>1.61E-2</v>
      </c>
      <c r="K2618" s="539">
        <f>+IF(Dumpadas[[#This Row],[ley]]&gt;0.03,0.03,Dumpadas[[#This Row],[ley]])</f>
        <v>1.61E-2</v>
      </c>
      <c r="L2618" s="539"/>
      <c r="M2618" s="535">
        <v>29355</v>
      </c>
      <c r="N2618" s="535"/>
      <c r="O2618" s="539">
        <v>1.55E-2</v>
      </c>
      <c r="P2618" s="540" t="str" cm="1">
        <f t="array" ref="P2618">INDEX(Rangos!$E$3:$E$16,MATCH(1,(Dumpadas[[#This Row],[ley]]&gt;=Rangos!$B$3:$B$16)*(Dumpadas[[#This Row],[ley]]&lt;=Rangos!$C$3:$C$16),0))</f>
        <v>F</v>
      </c>
      <c r="R2618" s="769"/>
      <c r="S2618" s="769" t="s">
        <v>3750</v>
      </c>
      <c r="T2618" s="369">
        <v>1</v>
      </c>
      <c r="U2618" s="369">
        <v>3.2</v>
      </c>
      <c r="V2618" s="10">
        <v>9.4999999999999998E-3</v>
      </c>
      <c r="Y2618" s="769"/>
      <c r="Z2618" s="769" t="s">
        <v>3750</v>
      </c>
      <c r="AA2618" s="369">
        <v>1</v>
      </c>
      <c r="AB2618" s="369">
        <v>3.2</v>
      </c>
      <c r="AC2618" s="10">
        <v>9.4999999999999998E-3</v>
      </c>
      <c r="AD2618" s="10">
        <v>9.4999999999999998E-3</v>
      </c>
    </row>
    <row r="2619" spans="2:30">
      <c r="B2619" s="535"/>
      <c r="C2619" s="535" t="s">
        <v>3817</v>
      </c>
      <c r="D2619" s="535" t="s">
        <v>3792</v>
      </c>
      <c r="E2619" s="535">
        <v>2622</v>
      </c>
      <c r="F2619" s="537" t="str">
        <f>Dumpadas[[#This Row],[punto]] &amp; " "&amp;Dumpadas[[#This Row],[jornada]]&amp;" " &amp; Dumpadas[[#This Row],[N°Acop]] &amp; " " &amp; TEXT(Dumpadas[[#This Row],[fecha ]], "dd-mm-yyyy")</f>
        <v>NIVEL 974 M4 6N L33 AM 2622 23-06-2026</v>
      </c>
      <c r="G2619" s="535" t="s">
        <v>14</v>
      </c>
      <c r="H2619" s="538">
        <v>46196</v>
      </c>
      <c r="I2619" s="535">
        <v>3.2</v>
      </c>
      <c r="J2619" s="539">
        <v>1.49E-2</v>
      </c>
      <c r="K2619" s="539">
        <f>+IF(Dumpadas[[#This Row],[ley]]&gt;0.03,0.03,Dumpadas[[#This Row],[ley]])</f>
        <v>1.49E-2</v>
      </c>
      <c r="L2619" s="539"/>
      <c r="M2619" s="535">
        <v>29355</v>
      </c>
      <c r="N2619" s="535"/>
      <c r="O2619" s="539">
        <v>1.55E-2</v>
      </c>
      <c r="P2619" s="540" t="str" cm="1">
        <f t="array" ref="P2619">INDEX(Rangos!$E$3:$E$16,MATCH(1,(Dumpadas[[#This Row],[ley]]&gt;=Rangos!$B$3:$B$16)*(Dumpadas[[#This Row],[ley]]&lt;=Rangos!$C$3:$C$16),0))</f>
        <v>E</v>
      </c>
      <c r="R2619" s="769"/>
      <c r="S2619" s="769" t="s">
        <v>3751</v>
      </c>
      <c r="T2619" s="369">
        <v>1</v>
      </c>
      <c r="U2619" s="369">
        <v>3.2</v>
      </c>
      <c r="V2619" s="10">
        <v>8.8999999999999999E-3</v>
      </c>
      <c r="Y2619" s="769"/>
      <c r="Z2619" s="769" t="s">
        <v>3751</v>
      </c>
      <c r="AA2619" s="369">
        <v>1</v>
      </c>
      <c r="AB2619" s="369">
        <v>3.2</v>
      </c>
      <c r="AC2619" s="10">
        <v>8.8999999999999999E-3</v>
      </c>
      <c r="AD2619" s="10">
        <v>8.8999999999999999E-3</v>
      </c>
    </row>
    <row r="2620" spans="2:30">
      <c r="B2620" s="535"/>
      <c r="C2620" s="535" t="s">
        <v>3817</v>
      </c>
      <c r="D2620" s="535" t="s">
        <v>3792</v>
      </c>
      <c r="E2620" s="535">
        <v>2623</v>
      </c>
      <c r="F2620" s="537" t="str">
        <f>Dumpadas[[#This Row],[punto]] &amp; " "&amp;Dumpadas[[#This Row],[jornada]]&amp;" " &amp; Dumpadas[[#This Row],[N°Acop]] &amp; " " &amp; TEXT(Dumpadas[[#This Row],[fecha ]], "dd-mm-yyyy")</f>
        <v>NIVEL 974 M4 6N L33 AM 2623 23-06-2026</v>
      </c>
      <c r="G2620" s="535" t="s">
        <v>14</v>
      </c>
      <c r="H2620" s="538">
        <v>46196</v>
      </c>
      <c r="I2620" s="535">
        <v>3.2</v>
      </c>
      <c r="J2620" s="539">
        <v>1.18E-2</v>
      </c>
      <c r="K2620" s="539">
        <f>+IF(Dumpadas[[#This Row],[ley]]&gt;0.03,0.03,Dumpadas[[#This Row],[ley]])</f>
        <v>1.18E-2</v>
      </c>
      <c r="L2620" s="539"/>
      <c r="M2620" s="535">
        <v>29355</v>
      </c>
      <c r="N2620" s="535"/>
      <c r="O2620" s="539">
        <v>1.55E-2</v>
      </c>
      <c r="P2620" s="540" t="str" cm="1">
        <f t="array" ref="P2620">INDEX(Rangos!$E$3:$E$16,MATCH(1,(Dumpadas[[#This Row],[ley]]&gt;=Rangos!$B$3:$B$16)*(Dumpadas[[#This Row],[ley]]&lt;=Rangos!$C$3:$C$16),0))</f>
        <v>C</v>
      </c>
      <c r="R2620" s="769"/>
      <c r="S2620" s="769" t="s">
        <v>3752</v>
      </c>
      <c r="T2620" s="369">
        <v>1</v>
      </c>
      <c r="U2620" s="369">
        <v>3.2</v>
      </c>
      <c r="V2620" s="10">
        <v>1.24E-2</v>
      </c>
      <c r="Y2620" s="769"/>
      <c r="Z2620" s="769" t="s">
        <v>3752</v>
      </c>
      <c r="AA2620" s="369">
        <v>1</v>
      </c>
      <c r="AB2620" s="369">
        <v>3.2</v>
      </c>
      <c r="AC2620" s="10">
        <v>1.24E-2</v>
      </c>
      <c r="AD2620" s="10">
        <v>1.24E-2</v>
      </c>
    </row>
    <row r="2621" spans="2:30">
      <c r="B2621" s="535"/>
      <c r="C2621" s="535" t="s">
        <v>3817</v>
      </c>
      <c r="D2621" s="535" t="s">
        <v>3792</v>
      </c>
      <c r="E2621" s="535">
        <v>2624</v>
      </c>
      <c r="F2621" s="537" t="str">
        <f>Dumpadas[[#This Row],[punto]] &amp; " "&amp;Dumpadas[[#This Row],[jornada]]&amp;" " &amp; Dumpadas[[#This Row],[N°Acop]] &amp; " " &amp; TEXT(Dumpadas[[#This Row],[fecha ]], "dd-mm-yyyy")</f>
        <v>NIVEL 974 M4 6N L33 AM 2624 23-06-2026</v>
      </c>
      <c r="G2621" s="535" t="s">
        <v>14</v>
      </c>
      <c r="H2621" s="538">
        <v>46196</v>
      </c>
      <c r="I2621" s="535">
        <v>3.2</v>
      </c>
      <c r="J2621" s="539">
        <v>1.89E-2</v>
      </c>
      <c r="K2621" s="539">
        <f>+IF(Dumpadas[[#This Row],[ley]]&gt;0.03,0.03,Dumpadas[[#This Row],[ley]])</f>
        <v>1.89E-2</v>
      </c>
      <c r="L2621" s="539"/>
      <c r="M2621" s="535">
        <v>29355</v>
      </c>
      <c r="N2621" s="535"/>
      <c r="O2621" s="539">
        <v>1.55E-2</v>
      </c>
      <c r="P2621" s="540" t="str" cm="1">
        <f t="array" ref="P2621">INDEX(Rangos!$E$3:$E$16,MATCH(1,(Dumpadas[[#This Row],[ley]]&gt;=Rangos!$B$3:$B$16)*(Dumpadas[[#This Row],[ley]]&lt;=Rangos!$C$3:$C$16),0))</f>
        <v>G</v>
      </c>
      <c r="R2621" s="769"/>
      <c r="S2621" s="769" t="s">
        <v>3753</v>
      </c>
      <c r="T2621" s="369">
        <v>1</v>
      </c>
      <c r="U2621" s="369">
        <v>3.2</v>
      </c>
      <c r="V2621" s="10">
        <v>1.06E-2</v>
      </c>
      <c r="Y2621" s="769"/>
      <c r="Z2621" s="769" t="s">
        <v>3753</v>
      </c>
      <c r="AA2621" s="369">
        <v>1</v>
      </c>
      <c r="AB2621" s="369">
        <v>3.2</v>
      </c>
      <c r="AC2621" s="10">
        <v>1.06E-2</v>
      </c>
      <c r="AD2621" s="10">
        <v>1.06E-2</v>
      </c>
    </row>
    <row r="2622" spans="2:30">
      <c r="B2622" s="535"/>
      <c r="C2622" s="535" t="s">
        <v>3817</v>
      </c>
      <c r="D2622" s="535" t="s">
        <v>3792</v>
      </c>
      <c r="E2622" s="535">
        <v>2625</v>
      </c>
      <c r="F2622" s="537" t="str">
        <f>Dumpadas[[#This Row],[punto]] &amp; " "&amp;Dumpadas[[#This Row],[jornada]]&amp;" " &amp; Dumpadas[[#This Row],[N°Acop]] &amp; " " &amp; TEXT(Dumpadas[[#This Row],[fecha ]], "dd-mm-yyyy")</f>
        <v>NIVEL 974 M4 6N L33 AM 2625 23-06-2026</v>
      </c>
      <c r="G2622" s="535" t="s">
        <v>14</v>
      </c>
      <c r="H2622" s="538">
        <v>46196</v>
      </c>
      <c r="I2622" s="535">
        <v>3.2</v>
      </c>
      <c r="J2622" s="539">
        <v>1.8700000000000001E-2</v>
      </c>
      <c r="K2622" s="539">
        <f>+IF(Dumpadas[[#This Row],[ley]]&gt;0.03,0.03,Dumpadas[[#This Row],[ley]])</f>
        <v>1.8700000000000001E-2</v>
      </c>
      <c r="L2622" s="539"/>
      <c r="M2622" s="535">
        <v>29355</v>
      </c>
      <c r="N2622" s="535"/>
      <c r="O2622" s="539">
        <v>1.55E-2</v>
      </c>
      <c r="P2622" s="540" t="str" cm="1">
        <f t="array" ref="P2622">INDEX(Rangos!$E$3:$E$16,MATCH(1,(Dumpadas[[#This Row],[ley]]&gt;=Rangos!$B$3:$B$16)*(Dumpadas[[#This Row],[ley]]&lt;=Rangos!$C$3:$C$16),0))</f>
        <v>G</v>
      </c>
      <c r="R2622" s="769"/>
      <c r="S2622" s="769" t="s">
        <v>3754</v>
      </c>
      <c r="T2622" s="369">
        <v>1</v>
      </c>
      <c r="U2622" s="369">
        <v>3.2</v>
      </c>
      <c r="V2622" s="10">
        <v>1.06E-2</v>
      </c>
      <c r="Y2622" s="769"/>
      <c r="Z2622" s="769" t="s">
        <v>3754</v>
      </c>
      <c r="AA2622" s="369">
        <v>1</v>
      </c>
      <c r="AB2622" s="369">
        <v>3.2</v>
      </c>
      <c r="AC2622" s="10">
        <v>1.06E-2</v>
      </c>
      <c r="AD2622" s="10">
        <v>1.06E-2</v>
      </c>
    </row>
    <row r="2623" spans="2:30">
      <c r="B2623" s="535"/>
      <c r="C2623" s="535" t="s">
        <v>3817</v>
      </c>
      <c r="D2623" s="535" t="s">
        <v>3792</v>
      </c>
      <c r="E2623" s="535">
        <v>2626</v>
      </c>
      <c r="F2623" s="537" t="str">
        <f>Dumpadas[[#This Row],[punto]] &amp; " "&amp;Dumpadas[[#This Row],[jornada]]&amp;" " &amp; Dumpadas[[#This Row],[N°Acop]] &amp; " " &amp; TEXT(Dumpadas[[#This Row],[fecha ]], "dd-mm-yyyy")</f>
        <v>NIVEL 974 M4 6N L33 AM 2626 23-06-2026</v>
      </c>
      <c r="G2623" s="535" t="s">
        <v>14</v>
      </c>
      <c r="H2623" s="538">
        <v>46196</v>
      </c>
      <c r="I2623" s="535">
        <v>3.2</v>
      </c>
      <c r="J2623" s="539">
        <v>1.9400000000000001E-2</v>
      </c>
      <c r="K2623" s="539">
        <f>+IF(Dumpadas[[#This Row],[ley]]&gt;0.03,0.03,Dumpadas[[#This Row],[ley]])</f>
        <v>1.9400000000000001E-2</v>
      </c>
      <c r="L2623" s="539"/>
      <c r="M2623" s="535">
        <v>29355</v>
      </c>
      <c r="N2623" s="535"/>
      <c r="O2623" s="539">
        <v>1.55E-2</v>
      </c>
      <c r="P2623" s="540" t="str" cm="1">
        <f t="array" ref="P2623">INDEX(Rangos!$E$3:$E$16,MATCH(1,(Dumpadas[[#This Row],[ley]]&gt;=Rangos!$B$3:$B$16)*(Dumpadas[[#This Row],[ley]]&lt;=Rangos!$C$3:$C$16),0))</f>
        <v>H</v>
      </c>
      <c r="R2623" s="769"/>
      <c r="S2623" s="769" t="s">
        <v>3755</v>
      </c>
      <c r="T2623" s="369">
        <v>1</v>
      </c>
      <c r="U2623" s="369">
        <v>3.2</v>
      </c>
      <c r="V2623" s="10">
        <v>1.0200000000000001E-2</v>
      </c>
      <c r="Y2623" s="769"/>
      <c r="Z2623" s="769" t="s">
        <v>3755</v>
      </c>
      <c r="AA2623" s="369">
        <v>1</v>
      </c>
      <c r="AB2623" s="369">
        <v>3.2</v>
      </c>
      <c r="AC2623" s="10">
        <v>1.0200000000000001E-2</v>
      </c>
      <c r="AD2623" s="10">
        <v>1.0200000000000001E-2</v>
      </c>
    </row>
    <row r="2624" spans="2:30">
      <c r="B2624" s="535"/>
      <c r="C2624" s="535" t="s">
        <v>3817</v>
      </c>
      <c r="D2624" s="535" t="s">
        <v>3792</v>
      </c>
      <c r="E2624" s="535">
        <v>2627</v>
      </c>
      <c r="F2624" s="537" t="str">
        <f>Dumpadas[[#This Row],[punto]] &amp; " "&amp;Dumpadas[[#This Row],[jornada]]&amp;" " &amp; Dumpadas[[#This Row],[N°Acop]] &amp; " " &amp; TEXT(Dumpadas[[#This Row],[fecha ]], "dd-mm-yyyy")</f>
        <v>NIVEL 974 M4 6N L33 AM 2627 23-06-2026</v>
      </c>
      <c r="G2624" s="535" t="s">
        <v>14</v>
      </c>
      <c r="H2624" s="538">
        <v>46196</v>
      </c>
      <c r="I2624" s="535">
        <v>3.2</v>
      </c>
      <c r="J2624" s="539">
        <v>1.7500000000000002E-2</v>
      </c>
      <c r="K2624" s="539">
        <f>+IF(Dumpadas[[#This Row],[ley]]&gt;0.03,0.03,Dumpadas[[#This Row],[ley]])</f>
        <v>1.7500000000000002E-2</v>
      </c>
      <c r="L2624" s="539"/>
      <c r="M2624" s="535">
        <v>29355</v>
      </c>
      <c r="N2624" s="535"/>
      <c r="O2624" s="539">
        <v>1.55E-2</v>
      </c>
      <c r="P2624" s="540" t="str" cm="1">
        <f t="array" ref="P2624">INDEX(Rangos!$E$3:$E$16,MATCH(1,(Dumpadas[[#This Row],[ley]]&gt;=Rangos!$B$3:$B$16)*(Dumpadas[[#This Row],[ley]]&lt;=Rangos!$C$3:$C$16),0))</f>
        <v>G</v>
      </c>
      <c r="R2624" s="769"/>
      <c r="S2624" s="769" t="s">
        <v>3756</v>
      </c>
      <c r="T2624" s="369">
        <v>1</v>
      </c>
      <c r="U2624" s="369">
        <v>3.2</v>
      </c>
      <c r="V2624" s="10">
        <v>9.4000000000000004E-3</v>
      </c>
      <c r="Y2624" s="769"/>
      <c r="Z2624" s="769" t="s">
        <v>3756</v>
      </c>
      <c r="AA2624" s="369">
        <v>1</v>
      </c>
      <c r="AB2624" s="369">
        <v>3.2</v>
      </c>
      <c r="AC2624" s="10">
        <v>9.4000000000000004E-3</v>
      </c>
      <c r="AD2624" s="10">
        <v>9.4000000000000004E-3</v>
      </c>
    </row>
    <row r="2625" spans="2:30">
      <c r="B2625" s="535"/>
      <c r="C2625" s="535" t="s">
        <v>3817</v>
      </c>
      <c r="D2625" s="535" t="s">
        <v>3792</v>
      </c>
      <c r="E2625" s="535">
        <v>2628</v>
      </c>
      <c r="F2625" s="537" t="str">
        <f>Dumpadas[[#This Row],[punto]] &amp; " "&amp;Dumpadas[[#This Row],[jornada]]&amp;" " &amp; Dumpadas[[#This Row],[N°Acop]] &amp; " " &amp; TEXT(Dumpadas[[#This Row],[fecha ]], "dd-mm-yyyy")</f>
        <v>NIVEL 974 M4 6N L33 AM 2628 23-06-2026</v>
      </c>
      <c r="G2625" s="535" t="s">
        <v>14</v>
      </c>
      <c r="H2625" s="538">
        <v>46196</v>
      </c>
      <c r="I2625" s="535">
        <v>3.2</v>
      </c>
      <c r="J2625" s="539">
        <v>1.1599999999999999E-2</v>
      </c>
      <c r="K2625" s="539">
        <f>+IF(Dumpadas[[#This Row],[ley]]&gt;0.03,0.03,Dumpadas[[#This Row],[ley]])</f>
        <v>1.1599999999999999E-2</v>
      </c>
      <c r="L2625" s="539"/>
      <c r="M2625" s="535">
        <v>29355</v>
      </c>
      <c r="N2625" s="535"/>
      <c r="O2625" s="539">
        <v>1.55E-2</v>
      </c>
      <c r="P2625" s="540" t="str" cm="1">
        <f t="array" ref="P2625">INDEX(Rangos!$E$3:$E$16,MATCH(1,(Dumpadas[[#This Row],[ley]]&gt;=Rangos!$B$3:$B$16)*(Dumpadas[[#This Row],[ley]]&lt;=Rangos!$C$3:$C$16),0))</f>
        <v>C</v>
      </c>
      <c r="R2625" s="769"/>
      <c r="S2625" s="769" t="s">
        <v>3757</v>
      </c>
      <c r="T2625" s="369">
        <v>1</v>
      </c>
      <c r="U2625" s="369">
        <v>3.2</v>
      </c>
      <c r="V2625" s="10">
        <v>1.23E-2</v>
      </c>
      <c r="Y2625" s="769"/>
      <c r="Z2625" s="769" t="s">
        <v>3757</v>
      </c>
      <c r="AA2625" s="369">
        <v>1</v>
      </c>
      <c r="AB2625" s="369">
        <v>3.2</v>
      </c>
      <c r="AC2625" s="10">
        <v>1.23E-2</v>
      </c>
      <c r="AD2625" s="10">
        <v>1.23E-2</v>
      </c>
    </row>
    <row r="2626" spans="2:30">
      <c r="B2626" s="748"/>
      <c r="C2626" s="773" t="s">
        <v>3814</v>
      </c>
      <c r="D2626" s="773" t="s">
        <v>3792</v>
      </c>
      <c r="E2626" s="386">
        <v>2629</v>
      </c>
      <c r="F2626" s="410" t="str">
        <f>Dumpadas[[#This Row],[punto]] &amp; " "&amp;Dumpadas[[#This Row],[jornada]]&amp;" " &amp; Dumpadas[[#This Row],[N°Acop]] &amp; " " &amp; TEXT(Dumpadas[[#This Row],[fecha ]], "dd-mm-yyyy")</f>
        <v>NIVEL 974 M4 7S L30 AM 2629 23-06-2026</v>
      </c>
      <c r="G2626" s="386" t="s">
        <v>14</v>
      </c>
      <c r="H2626" s="387">
        <v>46196</v>
      </c>
      <c r="I2626" s="386">
        <v>3.2</v>
      </c>
      <c r="J2626" s="8">
        <v>1.41E-2</v>
      </c>
      <c r="K2626" s="8">
        <f>+IF(Dumpadas[[#This Row],[ley]]&gt;0.03,0.03,Dumpadas[[#This Row],[ley]])</f>
        <v>1.41E-2</v>
      </c>
      <c r="L2626" s="8"/>
      <c r="M2626" s="386">
        <v>29356</v>
      </c>
      <c r="N2626" s="386"/>
      <c r="O2626" s="7">
        <v>1.2999999999999999E-2</v>
      </c>
      <c r="P2626" s="10" t="str" cm="1">
        <f t="array" ref="P2626">INDEX(Rangos!$E$3:$E$16,MATCH(1,(Dumpadas[[#This Row],[ley]]&gt;=Rangos!$B$3:$B$16)*(Dumpadas[[#This Row],[ley]]&lt;=Rangos!$C$3:$C$16),0))</f>
        <v>E</v>
      </c>
      <c r="R2626" s="769"/>
      <c r="S2626" s="769" t="s">
        <v>3758</v>
      </c>
      <c r="T2626" s="369">
        <v>1</v>
      </c>
      <c r="U2626" s="369">
        <v>3.2</v>
      </c>
      <c r="V2626" s="10">
        <v>1.2699999999999999E-2</v>
      </c>
      <c r="Y2626" s="769"/>
      <c r="Z2626" s="769" t="s">
        <v>3758</v>
      </c>
      <c r="AA2626" s="369">
        <v>1</v>
      </c>
      <c r="AB2626" s="369">
        <v>3.2</v>
      </c>
      <c r="AC2626" s="10">
        <v>1.2699999999999999E-2</v>
      </c>
      <c r="AD2626" s="10">
        <v>1.2699999999999999E-2</v>
      </c>
    </row>
    <row r="2627" spans="2:30">
      <c r="B2627" s="748"/>
      <c r="C2627" s="773" t="s">
        <v>3814</v>
      </c>
      <c r="D2627" s="773" t="s">
        <v>3792</v>
      </c>
      <c r="E2627" s="386">
        <v>2630</v>
      </c>
      <c r="F2627" s="410" t="str">
        <f>Dumpadas[[#This Row],[punto]] &amp; " "&amp;Dumpadas[[#This Row],[jornada]]&amp;" " &amp; Dumpadas[[#This Row],[N°Acop]] &amp; " " &amp; TEXT(Dumpadas[[#This Row],[fecha ]], "dd-mm-yyyy")</f>
        <v>NIVEL 974 M4 7S L30 AM 2630 23-06-2026</v>
      </c>
      <c r="G2627" s="386" t="s">
        <v>14</v>
      </c>
      <c r="H2627" s="387">
        <v>46196</v>
      </c>
      <c r="I2627" s="386">
        <v>3.2</v>
      </c>
      <c r="J2627" s="8">
        <v>1.0699999999999999E-2</v>
      </c>
      <c r="K2627" s="8">
        <f>+IF(Dumpadas[[#This Row],[ley]]&gt;0.03,0.03,Dumpadas[[#This Row],[ley]])</f>
        <v>1.0699999999999999E-2</v>
      </c>
      <c r="L2627" s="8"/>
      <c r="M2627" s="386">
        <v>29356</v>
      </c>
      <c r="N2627" s="386"/>
      <c r="O2627" s="7">
        <v>1.2999999999999999E-2</v>
      </c>
      <c r="P2627" s="10" t="str" cm="1">
        <f t="array" ref="P2627">INDEX(Rangos!$E$3:$E$16,MATCH(1,(Dumpadas[[#This Row],[ley]]&gt;=Rangos!$B$3:$B$16)*(Dumpadas[[#This Row],[ley]]&lt;=Rangos!$C$3:$C$16),0))</f>
        <v>C</v>
      </c>
      <c r="R2627" s="769"/>
      <c r="S2627" s="769" t="s">
        <v>3759</v>
      </c>
      <c r="T2627" s="369">
        <v>1</v>
      </c>
      <c r="U2627" s="369">
        <v>3.2</v>
      </c>
      <c r="V2627" s="10">
        <v>1.32E-2</v>
      </c>
      <c r="Y2627" s="769"/>
      <c r="Z2627" s="769" t="s">
        <v>3759</v>
      </c>
      <c r="AA2627" s="369">
        <v>1</v>
      </c>
      <c r="AB2627" s="369">
        <v>3.2</v>
      </c>
      <c r="AC2627" s="10">
        <v>1.32E-2</v>
      </c>
      <c r="AD2627" s="10">
        <v>1.32E-2</v>
      </c>
    </row>
    <row r="2628" spans="2:30">
      <c r="B2628" s="748"/>
      <c r="C2628" s="773" t="s">
        <v>3814</v>
      </c>
      <c r="D2628" s="773" t="s">
        <v>3792</v>
      </c>
      <c r="E2628" s="386">
        <v>2631</v>
      </c>
      <c r="F2628" s="410" t="str">
        <f>Dumpadas[[#This Row],[punto]] &amp; " "&amp;Dumpadas[[#This Row],[jornada]]&amp;" " &amp; Dumpadas[[#This Row],[N°Acop]] &amp; " " &amp; TEXT(Dumpadas[[#This Row],[fecha ]], "dd-mm-yyyy")</f>
        <v>NIVEL 974 M4 7S L30 AM 2631 23-06-2026</v>
      </c>
      <c r="G2628" s="386" t="s">
        <v>14</v>
      </c>
      <c r="H2628" s="387">
        <v>46196</v>
      </c>
      <c r="I2628" s="386">
        <v>3.2</v>
      </c>
      <c r="J2628" s="8">
        <v>1.0200000000000001E-2</v>
      </c>
      <c r="K2628" s="8">
        <f>+IF(Dumpadas[[#This Row],[ley]]&gt;0.03,0.03,Dumpadas[[#This Row],[ley]])</f>
        <v>1.0200000000000001E-2</v>
      </c>
      <c r="L2628" s="8"/>
      <c r="M2628" s="386">
        <v>29356</v>
      </c>
      <c r="N2628" s="386"/>
      <c r="O2628" s="7">
        <v>1.2999999999999999E-2</v>
      </c>
      <c r="P2628" s="10" t="str" cm="1">
        <f t="array" ref="P2628">INDEX(Rangos!$E$3:$E$16,MATCH(1,(Dumpadas[[#This Row],[ley]]&gt;=Rangos!$B$3:$B$16)*(Dumpadas[[#This Row],[ley]]&lt;=Rangos!$C$3:$C$16),0))</f>
        <v>B</v>
      </c>
      <c r="R2628" s="769"/>
      <c r="S2628" s="769" t="s">
        <v>3760</v>
      </c>
      <c r="T2628" s="369">
        <v>1</v>
      </c>
      <c r="U2628" s="369">
        <v>3.2</v>
      </c>
      <c r="V2628" s="10">
        <v>1.12E-2</v>
      </c>
      <c r="Y2628" s="769"/>
      <c r="Z2628" s="769" t="s">
        <v>3760</v>
      </c>
      <c r="AA2628" s="369">
        <v>1</v>
      </c>
      <c r="AB2628" s="369">
        <v>3.2</v>
      </c>
      <c r="AC2628" s="10">
        <v>1.12E-2</v>
      </c>
      <c r="AD2628" s="10">
        <v>1.12E-2</v>
      </c>
    </row>
    <row r="2629" spans="2:30">
      <c r="B2629" s="748"/>
      <c r="C2629" s="773" t="s">
        <v>3814</v>
      </c>
      <c r="D2629" s="773" t="s">
        <v>3792</v>
      </c>
      <c r="E2629" s="386">
        <v>2632</v>
      </c>
      <c r="F2629" s="410" t="str">
        <f>Dumpadas[[#This Row],[punto]] &amp; " "&amp;Dumpadas[[#This Row],[jornada]]&amp;" " &amp; Dumpadas[[#This Row],[N°Acop]] &amp; " " &amp; TEXT(Dumpadas[[#This Row],[fecha ]], "dd-mm-yyyy")</f>
        <v>NIVEL 974 M4 7S L30 AM 2632 23-06-2026</v>
      </c>
      <c r="G2629" s="386" t="s">
        <v>14</v>
      </c>
      <c r="H2629" s="387">
        <v>46196</v>
      </c>
      <c r="I2629" s="386">
        <v>3.2</v>
      </c>
      <c r="J2629" s="8">
        <v>9.7000000000000003E-3</v>
      </c>
      <c r="K2629" s="8">
        <f>+IF(Dumpadas[[#This Row],[ley]]&gt;0.03,0.03,Dumpadas[[#This Row],[ley]])</f>
        <v>9.7000000000000003E-3</v>
      </c>
      <c r="L2629" s="8"/>
      <c r="M2629" s="386">
        <v>29356</v>
      </c>
      <c r="N2629" s="386"/>
      <c r="O2629" s="7">
        <v>1.2999999999999999E-2</v>
      </c>
      <c r="P2629" s="10" t="str" cm="1">
        <f t="array" ref="P2629">INDEX(Rangos!$E$3:$E$16,MATCH(1,(Dumpadas[[#This Row],[ley]]&gt;=Rangos!$B$3:$B$16)*(Dumpadas[[#This Row],[ley]]&lt;=Rangos!$C$3:$C$16),0))</f>
        <v>B</v>
      </c>
      <c r="R2629" s="769"/>
      <c r="S2629" s="769" t="s">
        <v>3761</v>
      </c>
      <c r="T2629" s="369">
        <v>1</v>
      </c>
      <c r="U2629" s="369">
        <v>3.2</v>
      </c>
      <c r="V2629" s="10">
        <v>1.35E-2</v>
      </c>
      <c r="Y2629" s="769"/>
      <c r="Z2629" s="769" t="s">
        <v>3761</v>
      </c>
      <c r="AA2629" s="369">
        <v>1</v>
      </c>
      <c r="AB2629" s="369">
        <v>3.2</v>
      </c>
      <c r="AC2629" s="10">
        <v>1.35E-2</v>
      </c>
      <c r="AD2629" s="10">
        <v>1.35E-2</v>
      </c>
    </row>
    <row r="2630" spans="2:30">
      <c r="B2630" s="535"/>
      <c r="C2630" s="535" t="s">
        <v>3814</v>
      </c>
      <c r="D2630" s="535" t="s">
        <v>3792</v>
      </c>
      <c r="E2630" s="535">
        <v>2633</v>
      </c>
      <c r="F2630" s="537" t="str">
        <f>Dumpadas[[#This Row],[punto]] &amp; " "&amp;Dumpadas[[#This Row],[jornada]]&amp;" " &amp; Dumpadas[[#This Row],[N°Acop]] &amp; " " &amp; TEXT(Dumpadas[[#This Row],[fecha ]], "dd-mm-yyyy")</f>
        <v>NIVEL 974 M4 7S L30 PM 2633 23-06-2026</v>
      </c>
      <c r="G2630" s="535" t="s">
        <v>16</v>
      </c>
      <c r="H2630" s="538">
        <v>46196</v>
      </c>
      <c r="I2630" s="535">
        <v>3.2</v>
      </c>
      <c r="J2630" s="539">
        <v>1.54E-2</v>
      </c>
      <c r="K2630" s="539">
        <f>+IF(Dumpadas[[#This Row],[ley]]&gt;0.03,0.03,Dumpadas[[#This Row],[ley]])</f>
        <v>1.54E-2</v>
      </c>
      <c r="L2630" s="539"/>
      <c r="M2630" s="535">
        <v>29357</v>
      </c>
      <c r="N2630" s="535"/>
      <c r="O2630" s="539">
        <v>1.2E-2</v>
      </c>
      <c r="P2630" s="540" t="str" cm="1">
        <f t="array" ref="P2630">INDEX(Rangos!$E$3:$E$16,MATCH(1,(Dumpadas[[#This Row],[ley]]&gt;=Rangos!$B$3:$B$16)*(Dumpadas[[#This Row],[ley]]&lt;=Rangos!$C$3:$C$16),0))</f>
        <v>F</v>
      </c>
      <c r="R2630" s="769"/>
      <c r="S2630" s="769" t="s">
        <v>3762</v>
      </c>
      <c r="T2630" s="369">
        <v>1</v>
      </c>
      <c r="U2630" s="369">
        <v>3.2</v>
      </c>
      <c r="V2630" s="10">
        <v>1.41E-2</v>
      </c>
      <c r="Y2630" s="769"/>
      <c r="Z2630" s="769" t="s">
        <v>3762</v>
      </c>
      <c r="AA2630" s="369">
        <v>1</v>
      </c>
      <c r="AB2630" s="369">
        <v>3.2</v>
      </c>
      <c r="AC2630" s="10">
        <v>1.41E-2</v>
      </c>
      <c r="AD2630" s="10">
        <v>1.41E-2</v>
      </c>
    </row>
    <row r="2631" spans="2:30">
      <c r="B2631" s="535"/>
      <c r="C2631" s="535" t="s">
        <v>3814</v>
      </c>
      <c r="D2631" s="535" t="s">
        <v>3792</v>
      </c>
      <c r="E2631" s="535">
        <v>2634</v>
      </c>
      <c r="F2631" s="537" t="str">
        <f>Dumpadas[[#This Row],[punto]] &amp; " "&amp;Dumpadas[[#This Row],[jornada]]&amp;" " &amp; Dumpadas[[#This Row],[N°Acop]] &amp; " " &amp; TEXT(Dumpadas[[#This Row],[fecha ]], "dd-mm-yyyy")</f>
        <v>NIVEL 974 M4 7S L30 PM 2634 23-06-2026</v>
      </c>
      <c r="G2631" s="535" t="s">
        <v>16</v>
      </c>
      <c r="H2631" s="538">
        <v>46196</v>
      </c>
      <c r="I2631" s="535">
        <v>3.2</v>
      </c>
      <c r="J2631" s="539">
        <v>1.61E-2</v>
      </c>
      <c r="K2631" s="539">
        <f>+IF(Dumpadas[[#This Row],[ley]]&gt;0.03,0.03,Dumpadas[[#This Row],[ley]])</f>
        <v>1.61E-2</v>
      </c>
      <c r="L2631" s="539"/>
      <c r="M2631" s="535">
        <v>29357</v>
      </c>
      <c r="N2631" s="535"/>
      <c r="O2631" s="539">
        <v>1.2E-2</v>
      </c>
      <c r="P2631" s="540" t="str" cm="1">
        <f t="array" ref="P2631">INDEX(Rangos!$E$3:$E$16,MATCH(1,(Dumpadas[[#This Row],[ley]]&gt;=Rangos!$B$3:$B$16)*(Dumpadas[[#This Row],[ley]]&lt;=Rangos!$C$3:$C$16),0))</f>
        <v>F</v>
      </c>
      <c r="R2631" s="769"/>
      <c r="S2631" s="769" t="s">
        <v>3763</v>
      </c>
      <c r="T2631" s="369">
        <v>1</v>
      </c>
      <c r="U2631" s="369">
        <v>3.2</v>
      </c>
      <c r="V2631" s="10">
        <v>1.4800000000000001E-2</v>
      </c>
      <c r="Y2631" s="769"/>
      <c r="Z2631" s="769" t="s">
        <v>3763</v>
      </c>
      <c r="AA2631" s="369">
        <v>1</v>
      </c>
      <c r="AB2631" s="369">
        <v>3.2</v>
      </c>
      <c r="AC2631" s="10">
        <v>1.4800000000000001E-2</v>
      </c>
      <c r="AD2631" s="10">
        <v>1.4800000000000001E-2</v>
      </c>
    </row>
    <row r="2632" spans="2:30">
      <c r="B2632" s="535"/>
      <c r="C2632" s="535" t="s">
        <v>3814</v>
      </c>
      <c r="D2632" s="535" t="s">
        <v>3792</v>
      </c>
      <c r="E2632" s="535">
        <v>2635</v>
      </c>
      <c r="F2632" s="537" t="str">
        <f>Dumpadas[[#This Row],[punto]] &amp; " "&amp;Dumpadas[[#This Row],[jornada]]&amp;" " &amp; Dumpadas[[#This Row],[N°Acop]] &amp; " " &amp; TEXT(Dumpadas[[#This Row],[fecha ]], "dd-mm-yyyy")</f>
        <v>NIVEL 974 M4 7S L30 PM 2635 23-06-2026</v>
      </c>
      <c r="G2632" s="535" t="s">
        <v>16</v>
      </c>
      <c r="H2632" s="538">
        <v>46196</v>
      </c>
      <c r="I2632" s="535">
        <v>3.2</v>
      </c>
      <c r="J2632" s="539">
        <v>1.5100000000000001E-2</v>
      </c>
      <c r="K2632" s="539">
        <f>+IF(Dumpadas[[#This Row],[ley]]&gt;0.03,0.03,Dumpadas[[#This Row],[ley]])</f>
        <v>1.5100000000000001E-2</v>
      </c>
      <c r="L2632" s="539"/>
      <c r="M2632" s="535">
        <v>29357</v>
      </c>
      <c r="N2632" s="535"/>
      <c r="O2632" s="539">
        <v>1.2E-2</v>
      </c>
      <c r="P2632" s="540" t="str" cm="1">
        <f t="array" ref="P2632">INDEX(Rangos!$E$3:$E$16,MATCH(1,(Dumpadas[[#This Row],[ley]]&gt;=Rangos!$B$3:$B$16)*(Dumpadas[[#This Row],[ley]]&lt;=Rangos!$C$3:$C$16),0))</f>
        <v>F</v>
      </c>
      <c r="R2632" s="769"/>
      <c r="S2632" s="769" t="s">
        <v>3764</v>
      </c>
      <c r="T2632" s="369">
        <v>1</v>
      </c>
      <c r="U2632" s="369">
        <v>3.2</v>
      </c>
      <c r="V2632" s="10">
        <v>1.89E-2</v>
      </c>
      <c r="Y2632" s="769"/>
      <c r="Z2632" s="769" t="s">
        <v>3764</v>
      </c>
      <c r="AA2632" s="369">
        <v>1</v>
      </c>
      <c r="AB2632" s="369">
        <v>3.2</v>
      </c>
      <c r="AC2632" s="10">
        <v>1.89E-2</v>
      </c>
      <c r="AD2632" s="10">
        <v>1.89E-2</v>
      </c>
    </row>
    <row r="2633" spans="2:30">
      <c r="B2633" s="535"/>
      <c r="C2633" s="535" t="s">
        <v>3814</v>
      </c>
      <c r="D2633" s="535" t="s">
        <v>3792</v>
      </c>
      <c r="E2633" s="535">
        <v>2636</v>
      </c>
      <c r="F2633" s="537" t="str">
        <f>Dumpadas[[#This Row],[punto]] &amp; " "&amp;Dumpadas[[#This Row],[jornada]]&amp;" " &amp; Dumpadas[[#This Row],[N°Acop]] &amp; " " &amp; TEXT(Dumpadas[[#This Row],[fecha ]], "dd-mm-yyyy")</f>
        <v>NIVEL 974 M4 7S L30 PM 2636 23-06-2026</v>
      </c>
      <c r="G2633" s="535" t="s">
        <v>16</v>
      </c>
      <c r="H2633" s="538">
        <v>46196</v>
      </c>
      <c r="I2633" s="535">
        <v>3.2</v>
      </c>
      <c r="J2633" s="539">
        <v>1.32E-2</v>
      </c>
      <c r="K2633" s="539">
        <f>+IF(Dumpadas[[#This Row],[ley]]&gt;0.03,0.03,Dumpadas[[#This Row],[ley]])</f>
        <v>1.32E-2</v>
      </c>
      <c r="L2633" s="539"/>
      <c r="M2633" s="535">
        <v>29357</v>
      </c>
      <c r="N2633" s="535"/>
      <c r="O2633" s="539">
        <v>1.2E-2</v>
      </c>
      <c r="P2633" s="540" t="str" cm="1">
        <f t="array" ref="P2633">INDEX(Rangos!$E$3:$E$16,MATCH(1,(Dumpadas[[#This Row],[ley]]&gt;=Rangos!$B$3:$B$16)*(Dumpadas[[#This Row],[ley]]&lt;=Rangos!$C$3:$C$16),0))</f>
        <v>D</v>
      </c>
      <c r="R2633" s="769"/>
      <c r="S2633" s="769" t="s">
        <v>3765</v>
      </c>
      <c r="T2633" s="369">
        <v>1</v>
      </c>
      <c r="U2633" s="369">
        <v>3.2</v>
      </c>
      <c r="V2633" s="10">
        <v>1.21E-2</v>
      </c>
      <c r="Y2633" s="769"/>
      <c r="Z2633" s="769" t="s">
        <v>3765</v>
      </c>
      <c r="AA2633" s="369">
        <v>1</v>
      </c>
      <c r="AB2633" s="369">
        <v>3.2</v>
      </c>
      <c r="AC2633" s="10">
        <v>1.21E-2</v>
      </c>
      <c r="AD2633" s="10">
        <v>1.21E-2</v>
      </c>
    </row>
    <row r="2634" spans="2:30">
      <c r="B2634" s="535"/>
      <c r="C2634" s="535" t="s">
        <v>3814</v>
      </c>
      <c r="D2634" s="535" t="s">
        <v>3792</v>
      </c>
      <c r="E2634" s="535">
        <v>2637</v>
      </c>
      <c r="F2634" s="537" t="str">
        <f>Dumpadas[[#This Row],[punto]] &amp; " "&amp;Dumpadas[[#This Row],[jornada]]&amp;" " &amp; Dumpadas[[#This Row],[N°Acop]] &amp; " " &amp; TEXT(Dumpadas[[#This Row],[fecha ]], "dd-mm-yyyy")</f>
        <v>NIVEL 974 M4 7S L30 PM 2637 23-06-2026</v>
      </c>
      <c r="G2634" s="535" t="s">
        <v>16</v>
      </c>
      <c r="H2634" s="538">
        <v>46196</v>
      </c>
      <c r="I2634" s="535">
        <v>3.2</v>
      </c>
      <c r="J2634" s="539">
        <v>1.7500000000000002E-2</v>
      </c>
      <c r="K2634" s="539">
        <f>+IF(Dumpadas[[#This Row],[ley]]&gt;0.03,0.03,Dumpadas[[#This Row],[ley]])</f>
        <v>1.7500000000000002E-2</v>
      </c>
      <c r="L2634" s="539"/>
      <c r="M2634" s="535">
        <v>29357</v>
      </c>
      <c r="N2634" s="535"/>
      <c r="O2634" s="539">
        <v>1.2E-2</v>
      </c>
      <c r="P2634" s="540" t="str" cm="1">
        <f t="array" ref="P2634">INDEX(Rangos!$E$3:$E$16,MATCH(1,(Dumpadas[[#This Row],[ley]]&gt;=Rangos!$B$3:$B$16)*(Dumpadas[[#This Row],[ley]]&lt;=Rangos!$C$3:$C$16),0))</f>
        <v>G</v>
      </c>
      <c r="R2634" s="769"/>
      <c r="S2634" s="769" t="s">
        <v>3766</v>
      </c>
      <c r="T2634" s="369">
        <v>1</v>
      </c>
      <c r="U2634" s="369">
        <v>3.2</v>
      </c>
      <c r="V2634" s="10">
        <v>1.34E-2</v>
      </c>
      <c r="Y2634" s="769"/>
      <c r="Z2634" s="769" t="s">
        <v>3766</v>
      </c>
      <c r="AA2634" s="369">
        <v>1</v>
      </c>
      <c r="AB2634" s="369">
        <v>3.2</v>
      </c>
      <c r="AC2634" s="10">
        <v>1.34E-2</v>
      </c>
      <c r="AD2634" s="10">
        <v>1.34E-2</v>
      </c>
    </row>
    <row r="2635" spans="2:30">
      <c r="B2635" s="748"/>
      <c r="C2635" s="773" t="s">
        <v>3821</v>
      </c>
      <c r="D2635" s="773" t="s">
        <v>3822</v>
      </c>
      <c r="E2635" s="386">
        <v>2638</v>
      </c>
      <c r="F2635" s="410" t="str">
        <f>Dumpadas[[#This Row],[punto]] &amp; " "&amp;Dumpadas[[#This Row],[jornada]]&amp;" " &amp; Dumpadas[[#This Row],[N°Acop]] &amp; " " &amp; TEXT(Dumpadas[[#This Row],[fecha ]], "dd-mm-yyyy")</f>
        <v>NIVEL 974 M4 7N RT PM 2638 23-06-2026</v>
      </c>
      <c r="G2635" s="748" t="s">
        <v>16</v>
      </c>
      <c r="H2635" s="5">
        <v>46196</v>
      </c>
      <c r="I2635" s="748">
        <v>3.2</v>
      </c>
      <c r="J2635" s="8">
        <v>1.32E-2</v>
      </c>
      <c r="K2635" s="8">
        <f>+IF(Dumpadas[[#This Row],[ley]]&gt;0.03,0.03,Dumpadas[[#This Row],[ley]])</f>
        <v>1.32E-2</v>
      </c>
      <c r="L2635" s="427"/>
      <c r="M2635" s="386">
        <v>29358</v>
      </c>
      <c r="N2635" s="386"/>
      <c r="O2635" s="7">
        <v>1.35E-2</v>
      </c>
      <c r="P2635" s="10" t="str" cm="1">
        <f t="array" ref="P2635">INDEX(Rangos!$E$3:$E$16,MATCH(1,(Dumpadas[[#This Row],[ley]]&gt;=Rangos!$B$3:$B$16)*(Dumpadas[[#This Row],[ley]]&lt;=Rangos!$C$3:$C$16),0))</f>
        <v>D</v>
      </c>
      <c r="R2635" s="769"/>
      <c r="S2635" s="769" t="s">
        <v>3767</v>
      </c>
      <c r="T2635" s="369">
        <v>1</v>
      </c>
      <c r="U2635" s="369">
        <v>3.2</v>
      </c>
      <c r="V2635" s="10">
        <v>1.61E-2</v>
      </c>
      <c r="Y2635" s="769"/>
      <c r="Z2635" s="769" t="s">
        <v>3767</v>
      </c>
      <c r="AA2635" s="369">
        <v>1</v>
      </c>
      <c r="AB2635" s="369">
        <v>3.2</v>
      </c>
      <c r="AC2635" s="10">
        <v>1.61E-2</v>
      </c>
      <c r="AD2635" s="10">
        <v>1.61E-2</v>
      </c>
    </row>
    <row r="2636" spans="2:30">
      <c r="B2636" s="748"/>
      <c r="C2636" s="773" t="s">
        <v>3821</v>
      </c>
      <c r="D2636" s="773" t="s">
        <v>3822</v>
      </c>
      <c r="E2636" s="386">
        <v>2639</v>
      </c>
      <c r="F2636" s="410" t="str">
        <f>Dumpadas[[#This Row],[punto]] &amp; " "&amp;Dumpadas[[#This Row],[jornada]]&amp;" " &amp; Dumpadas[[#This Row],[N°Acop]] &amp; " " &amp; TEXT(Dumpadas[[#This Row],[fecha ]], "dd-mm-yyyy")</f>
        <v>NIVEL 974 M4 7N RT PM 2639 23-06-2026</v>
      </c>
      <c r="G2636" s="748" t="s">
        <v>16</v>
      </c>
      <c r="H2636" s="5">
        <v>46196</v>
      </c>
      <c r="I2636" s="748">
        <v>3.2</v>
      </c>
      <c r="J2636" s="8">
        <v>1.37E-2</v>
      </c>
      <c r="K2636" s="8">
        <f>+IF(Dumpadas[[#This Row],[ley]]&gt;0.03,0.03,Dumpadas[[#This Row],[ley]])</f>
        <v>1.37E-2</v>
      </c>
      <c r="L2636" s="427"/>
      <c r="M2636" s="386">
        <v>29358</v>
      </c>
      <c r="N2636" s="386"/>
      <c r="O2636" s="7">
        <v>1.35E-2</v>
      </c>
      <c r="P2636" s="10" t="str" cm="1">
        <f t="array" ref="P2636">INDEX(Rangos!$E$3:$E$16,MATCH(1,(Dumpadas[[#This Row],[ley]]&gt;=Rangos!$B$3:$B$16)*(Dumpadas[[#This Row],[ley]]&lt;=Rangos!$C$3:$C$16),0))</f>
        <v>E</v>
      </c>
      <c r="R2636" s="769"/>
      <c r="S2636" s="769" t="s">
        <v>3768</v>
      </c>
      <c r="T2636" s="369">
        <v>1</v>
      </c>
      <c r="U2636" s="369">
        <v>3.2</v>
      </c>
      <c r="V2636" s="10">
        <v>1.8499999999999999E-2</v>
      </c>
      <c r="Y2636" s="769"/>
      <c r="Z2636" s="769" t="s">
        <v>3768</v>
      </c>
      <c r="AA2636" s="369">
        <v>1</v>
      </c>
      <c r="AB2636" s="369">
        <v>3.2</v>
      </c>
      <c r="AC2636" s="10">
        <v>1.8499999999999999E-2</v>
      </c>
      <c r="AD2636" s="10">
        <v>1.8499999999999999E-2</v>
      </c>
    </row>
    <row r="2637" spans="2:30">
      <c r="B2637" s="748"/>
      <c r="C2637" s="773" t="s">
        <v>3821</v>
      </c>
      <c r="D2637" s="773" t="s">
        <v>3822</v>
      </c>
      <c r="E2637" s="386">
        <v>2640</v>
      </c>
      <c r="F2637" s="410" t="str">
        <f>Dumpadas[[#This Row],[punto]] &amp; " "&amp;Dumpadas[[#This Row],[jornada]]&amp;" " &amp; Dumpadas[[#This Row],[N°Acop]] &amp; " " &amp; TEXT(Dumpadas[[#This Row],[fecha ]], "dd-mm-yyyy")</f>
        <v>NIVEL 974 M4 7N RT PM 2640 23-06-2026</v>
      </c>
      <c r="G2637" s="748" t="s">
        <v>16</v>
      </c>
      <c r="H2637" s="5">
        <v>46196</v>
      </c>
      <c r="I2637" s="748">
        <v>3.2</v>
      </c>
      <c r="J2637" s="8">
        <v>1.5900000000000001E-2</v>
      </c>
      <c r="K2637" s="8">
        <f>+IF(Dumpadas[[#This Row],[ley]]&gt;0.03,0.03,Dumpadas[[#This Row],[ley]])</f>
        <v>1.5900000000000001E-2</v>
      </c>
      <c r="L2637" s="427"/>
      <c r="M2637" s="386">
        <v>29358</v>
      </c>
      <c r="N2637" s="386"/>
      <c r="O2637" s="7">
        <v>1.35E-2</v>
      </c>
      <c r="P2637" s="10" t="str" cm="1">
        <f t="array" ref="P2637">INDEX(Rangos!$E$3:$E$16,MATCH(1,(Dumpadas[[#This Row],[ley]]&gt;=Rangos!$B$3:$B$16)*(Dumpadas[[#This Row],[ley]]&lt;=Rangos!$C$3:$C$16),0))</f>
        <v>F</v>
      </c>
      <c r="R2637" s="769"/>
      <c r="S2637" s="769" t="s">
        <v>3769</v>
      </c>
      <c r="T2637" s="369">
        <v>1</v>
      </c>
      <c r="U2637" s="369">
        <v>3.2</v>
      </c>
      <c r="V2637" s="10">
        <v>1.6299999999999999E-2</v>
      </c>
      <c r="Y2637" s="769"/>
      <c r="Z2637" s="769" t="s">
        <v>3769</v>
      </c>
      <c r="AA2637" s="369">
        <v>1</v>
      </c>
      <c r="AB2637" s="369">
        <v>3.2</v>
      </c>
      <c r="AC2637" s="10">
        <v>1.6299999999999999E-2</v>
      </c>
      <c r="AD2637" s="10">
        <v>1.6299999999999999E-2</v>
      </c>
    </row>
    <row r="2638" spans="2:30">
      <c r="B2638" s="748"/>
      <c r="C2638" s="773" t="s">
        <v>3821</v>
      </c>
      <c r="D2638" s="773" t="s">
        <v>3822</v>
      </c>
      <c r="E2638" s="386">
        <v>2641</v>
      </c>
      <c r="F2638" s="410" t="str">
        <f>Dumpadas[[#This Row],[punto]] &amp; " "&amp;Dumpadas[[#This Row],[jornada]]&amp;" " &amp; Dumpadas[[#This Row],[N°Acop]] &amp; " " &amp; TEXT(Dumpadas[[#This Row],[fecha ]], "dd-mm-yyyy")</f>
        <v>NIVEL 974 M4 7N RT PM 2641 23-06-2026</v>
      </c>
      <c r="G2638" s="748" t="s">
        <v>16</v>
      </c>
      <c r="H2638" s="5">
        <v>46196</v>
      </c>
      <c r="I2638" s="748">
        <v>3.2</v>
      </c>
      <c r="J2638" s="8">
        <v>1.54E-2</v>
      </c>
      <c r="K2638" s="8">
        <f>+IF(Dumpadas[[#This Row],[ley]]&gt;0.03,0.03,Dumpadas[[#This Row],[ley]])</f>
        <v>1.54E-2</v>
      </c>
      <c r="L2638" s="427"/>
      <c r="M2638" s="386">
        <v>29358</v>
      </c>
      <c r="N2638" s="386"/>
      <c r="O2638" s="7">
        <v>1.35E-2</v>
      </c>
      <c r="P2638" s="10" t="str" cm="1">
        <f t="array" ref="P2638">INDEX(Rangos!$E$3:$E$16,MATCH(1,(Dumpadas[[#This Row],[ley]]&gt;=Rangos!$B$3:$B$16)*(Dumpadas[[#This Row],[ley]]&lt;=Rangos!$C$3:$C$16),0))</f>
        <v>F</v>
      </c>
      <c r="R2638" s="5" t="s">
        <v>236</v>
      </c>
      <c r="S2638" s="769"/>
      <c r="T2638" s="369">
        <v>97</v>
      </c>
      <c r="U2638" s="369">
        <v>339.20000000000005</v>
      </c>
      <c r="V2638" s="10">
        <v>1.8997938144329894E-2</v>
      </c>
      <c r="Y2638" s="5" t="s">
        <v>236</v>
      </c>
      <c r="Z2638" s="769"/>
      <c r="AA2638" s="369">
        <v>97</v>
      </c>
      <c r="AB2638" s="369">
        <v>339.20000000000005</v>
      </c>
      <c r="AC2638" s="10">
        <v>1.8997938144329894E-2</v>
      </c>
      <c r="AD2638" s="10">
        <v>1.7862886597938145E-2</v>
      </c>
    </row>
    <row r="2639" spans="2:30">
      <c r="B2639" s="535"/>
      <c r="C2639" s="535" t="s">
        <v>3814</v>
      </c>
      <c r="D2639" s="535" t="s">
        <v>3792</v>
      </c>
      <c r="E2639" s="535">
        <v>2642</v>
      </c>
      <c r="F2639" s="537" t="str">
        <f>Dumpadas[[#This Row],[punto]] &amp; " "&amp;Dumpadas[[#This Row],[jornada]]&amp;" " &amp; Dumpadas[[#This Row],[N°Acop]] &amp; " " &amp; TEXT(Dumpadas[[#This Row],[fecha ]], "dd-mm-yyyy")</f>
        <v>NIVEL 974 M4 7S L30 PM 2642 23-06-2026</v>
      </c>
      <c r="G2639" s="535" t="s">
        <v>16</v>
      </c>
      <c r="H2639" s="538">
        <v>46196</v>
      </c>
      <c r="I2639" s="535">
        <v>3.2</v>
      </c>
      <c r="J2639" s="539">
        <v>1.43E-2</v>
      </c>
      <c r="K2639" s="539">
        <f>+IF(Dumpadas[[#This Row],[ley]]&gt;0.03,0.03,Dumpadas[[#This Row],[ley]])</f>
        <v>1.43E-2</v>
      </c>
      <c r="L2639" s="539"/>
      <c r="M2639" s="535">
        <v>29357</v>
      </c>
      <c r="N2639" s="535"/>
      <c r="O2639" s="539">
        <v>1.4E-2</v>
      </c>
      <c r="P2639" s="540" t="str" cm="1">
        <f t="array" ref="P2639">INDEX(Rangos!$E$3:$E$16,MATCH(1,(Dumpadas[[#This Row],[ley]]&gt;=Rangos!$B$3:$B$16)*(Dumpadas[[#This Row],[ley]]&lt;=Rangos!$C$3:$C$16),0))</f>
        <v>E</v>
      </c>
      <c r="R2639" s="5" t="s">
        <v>30</v>
      </c>
      <c r="S2639" s="769"/>
      <c r="T2639" s="369">
        <v>2988</v>
      </c>
      <c r="U2639" s="369">
        <v>9707.3999999999269</v>
      </c>
      <c r="V2639" s="10">
        <v>1.4487445597589578E-2</v>
      </c>
      <c r="Y2639" s="5" t="s">
        <v>30</v>
      </c>
      <c r="Z2639" s="769"/>
      <c r="AA2639" s="369">
        <v>2988</v>
      </c>
      <c r="AB2639" s="369">
        <v>9707.3999999999269</v>
      </c>
      <c r="AC2639" s="10">
        <v>1.4487445597589578E-2</v>
      </c>
      <c r="AD2639" s="10">
        <v>1.4353681392235642E-2</v>
      </c>
    </row>
    <row r="2640" spans="2:30">
      <c r="B2640" s="535"/>
      <c r="C2640" s="535" t="s">
        <v>3814</v>
      </c>
      <c r="D2640" s="535" t="s">
        <v>3792</v>
      </c>
      <c r="E2640" s="535">
        <v>2643</v>
      </c>
      <c r="F2640" s="537" t="str">
        <f>Dumpadas[[#This Row],[punto]] &amp; " "&amp;Dumpadas[[#This Row],[jornada]]&amp;" " &amp; Dumpadas[[#This Row],[N°Acop]] &amp; " " &amp; TEXT(Dumpadas[[#This Row],[fecha ]], "dd-mm-yyyy")</f>
        <v>NIVEL 974 M4 7S L30 PM 2643 23-06-2026</v>
      </c>
      <c r="G2640" s="535" t="s">
        <v>16</v>
      </c>
      <c r="H2640" s="538">
        <v>46196</v>
      </c>
      <c r="I2640" s="535">
        <v>3.2</v>
      </c>
      <c r="J2640" s="539">
        <v>1.41E-2</v>
      </c>
      <c r="K2640" s="539">
        <f>+IF(Dumpadas[[#This Row],[ley]]&gt;0.03,0.03,Dumpadas[[#This Row],[ley]])</f>
        <v>1.41E-2</v>
      </c>
      <c r="L2640" s="539"/>
      <c r="M2640" s="535">
        <v>29357</v>
      </c>
      <c r="N2640" s="535"/>
      <c r="O2640" s="539">
        <v>1.4E-2</v>
      </c>
      <c r="P2640" s="540" t="str" cm="1">
        <f t="array" ref="P2640">INDEX(Rangos!$E$3:$E$16,MATCH(1,(Dumpadas[[#This Row],[ley]]&gt;=Rangos!$B$3:$B$16)*(Dumpadas[[#This Row],[ley]]&lt;=Rangos!$C$3:$C$16),0))</f>
        <v>E</v>
      </c>
    </row>
    <row r="2641" spans="2:16">
      <c r="B2641" s="535"/>
      <c r="C2641" s="535" t="s">
        <v>3814</v>
      </c>
      <c r="D2641" s="535" t="s">
        <v>3792</v>
      </c>
      <c r="E2641" s="535">
        <v>2644</v>
      </c>
      <c r="F2641" s="537" t="str">
        <f>Dumpadas[[#This Row],[punto]] &amp; " "&amp;Dumpadas[[#This Row],[jornada]]&amp;" " &amp; Dumpadas[[#This Row],[N°Acop]] &amp; " " &amp; TEXT(Dumpadas[[#This Row],[fecha ]], "dd-mm-yyyy")</f>
        <v>NIVEL 974 M4 7S L30 PM 2644 23-06-2026</v>
      </c>
      <c r="G2641" s="535" t="s">
        <v>16</v>
      </c>
      <c r="H2641" s="538">
        <v>46196</v>
      </c>
      <c r="I2641" s="535">
        <v>3.2</v>
      </c>
      <c r="J2641" s="539">
        <v>1.26E-2</v>
      </c>
      <c r="K2641" s="539">
        <f>+IF(Dumpadas[[#This Row],[ley]]&gt;0.03,0.03,Dumpadas[[#This Row],[ley]])</f>
        <v>1.26E-2</v>
      </c>
      <c r="L2641" s="539"/>
      <c r="M2641" s="535">
        <v>29357</v>
      </c>
      <c r="N2641" s="535"/>
      <c r="O2641" s="539">
        <v>1.4E-2</v>
      </c>
      <c r="P2641" s="540" t="str" cm="1">
        <f t="array" ref="P2641">INDEX(Rangos!$E$3:$E$16,MATCH(1,(Dumpadas[[#This Row],[ley]]&gt;=Rangos!$B$3:$B$16)*(Dumpadas[[#This Row],[ley]]&lt;=Rangos!$C$3:$C$16),0))</f>
        <v>D</v>
      </c>
    </row>
    <row r="2642" spans="2:16">
      <c r="B2642" s="535"/>
      <c r="C2642" s="535" t="s">
        <v>3814</v>
      </c>
      <c r="D2642" s="535" t="s">
        <v>3792</v>
      </c>
      <c r="E2642" s="535">
        <v>2645</v>
      </c>
      <c r="F2642" s="537" t="str">
        <f>Dumpadas[[#This Row],[punto]] &amp; " "&amp;Dumpadas[[#This Row],[jornada]]&amp;" " &amp; Dumpadas[[#This Row],[N°Acop]] &amp; " " &amp; TEXT(Dumpadas[[#This Row],[fecha ]], "dd-mm-yyyy")</f>
        <v>NIVEL 974 M4 7S L30 PM 2645 23-06-2026</v>
      </c>
      <c r="G2642" s="535" t="s">
        <v>16</v>
      </c>
      <c r="H2642" s="538">
        <v>46196</v>
      </c>
      <c r="I2642" s="535">
        <v>3.2</v>
      </c>
      <c r="J2642" s="539">
        <v>1.4E-2</v>
      </c>
      <c r="K2642" s="539">
        <f>+IF(Dumpadas[[#This Row],[ley]]&gt;0.03,0.03,Dumpadas[[#This Row],[ley]])</f>
        <v>1.4E-2</v>
      </c>
      <c r="L2642" s="539"/>
      <c r="M2642" s="535">
        <v>29357</v>
      </c>
      <c r="N2642" s="535"/>
      <c r="O2642" s="539">
        <v>1.4E-2</v>
      </c>
      <c r="P2642" s="540" t="str" cm="1">
        <f t="array" ref="P2642">INDEX(Rangos!$E$3:$E$16,MATCH(1,(Dumpadas[[#This Row],[ley]]&gt;=Rangos!$B$3:$B$16)*(Dumpadas[[#This Row],[ley]]&lt;=Rangos!$C$3:$C$16),0))</f>
        <v>E</v>
      </c>
    </row>
    <row r="2643" spans="2:16">
      <c r="B2643" s="535"/>
      <c r="C2643" s="535" t="s">
        <v>3814</v>
      </c>
      <c r="D2643" s="535" t="s">
        <v>3792</v>
      </c>
      <c r="E2643" s="535">
        <v>2646</v>
      </c>
      <c r="F2643" s="537" t="str">
        <f>Dumpadas[[#This Row],[punto]] &amp; " "&amp;Dumpadas[[#This Row],[jornada]]&amp;" " &amp; Dumpadas[[#This Row],[N°Acop]] &amp; " " &amp; TEXT(Dumpadas[[#This Row],[fecha ]], "dd-mm-yyyy")</f>
        <v>NIVEL 974 M4 7S L30 PM 2646 23-06-2026</v>
      </c>
      <c r="G2643" s="535" t="s">
        <v>16</v>
      </c>
      <c r="H2643" s="538">
        <v>46196</v>
      </c>
      <c r="I2643" s="535">
        <v>3.2</v>
      </c>
      <c r="J2643" s="539">
        <v>1.7299999999999999E-2</v>
      </c>
      <c r="K2643" s="539">
        <f>+IF(Dumpadas[[#This Row],[ley]]&gt;0.03,0.03,Dumpadas[[#This Row],[ley]])</f>
        <v>1.7299999999999999E-2</v>
      </c>
      <c r="L2643" s="539"/>
      <c r="M2643" s="535">
        <v>29357</v>
      </c>
      <c r="N2643" s="535"/>
      <c r="O2643" s="539">
        <v>1.4E-2</v>
      </c>
      <c r="P2643" s="540" t="str" cm="1">
        <f t="array" ref="P2643">INDEX(Rangos!$E$3:$E$16,MATCH(1,(Dumpadas[[#This Row],[ley]]&gt;=Rangos!$B$3:$B$16)*(Dumpadas[[#This Row],[ley]]&lt;=Rangos!$C$3:$C$16),0))</f>
        <v>F</v>
      </c>
    </row>
    <row r="2644" spans="2:16">
      <c r="B2644" s="535"/>
      <c r="C2644" s="535" t="s">
        <v>3814</v>
      </c>
      <c r="D2644" s="535" t="s">
        <v>3792</v>
      </c>
      <c r="E2644" s="535">
        <v>2647</v>
      </c>
      <c r="F2644" s="537" t="str">
        <f>Dumpadas[[#This Row],[punto]] &amp; " "&amp;Dumpadas[[#This Row],[jornada]]&amp;" " &amp; Dumpadas[[#This Row],[N°Acop]] &amp; " " &amp; TEXT(Dumpadas[[#This Row],[fecha ]], "dd-mm-yyyy")</f>
        <v>NIVEL 974 M4 7S L30 PM 2647 23-06-2026</v>
      </c>
      <c r="G2644" s="535" t="s">
        <v>16</v>
      </c>
      <c r="H2644" s="538">
        <v>46196</v>
      </c>
      <c r="I2644" s="535">
        <v>3.2</v>
      </c>
      <c r="J2644" s="539">
        <v>2.4299999999999999E-2</v>
      </c>
      <c r="K2644" s="539">
        <f>+IF(Dumpadas[[#This Row],[ley]]&gt;0.03,0.03,Dumpadas[[#This Row],[ley]])</f>
        <v>2.4299999999999999E-2</v>
      </c>
      <c r="L2644" s="539"/>
      <c r="M2644" s="535">
        <v>29357</v>
      </c>
      <c r="N2644" s="535"/>
      <c r="O2644" s="539">
        <v>1.4E-2</v>
      </c>
      <c r="P2644" s="540" t="str" cm="1">
        <f t="array" ref="P2644">INDEX(Rangos!$E$3:$E$16,MATCH(1,(Dumpadas[[#This Row],[ley]]&gt;=Rangos!$B$3:$B$16)*(Dumpadas[[#This Row],[ley]]&lt;=Rangos!$C$3:$C$16),0))</f>
        <v>J</v>
      </c>
    </row>
    <row r="2645" spans="2:16">
      <c r="B2645" s="748"/>
      <c r="C2645" s="773" t="s">
        <v>3817</v>
      </c>
      <c r="D2645" s="773" t="s">
        <v>3792</v>
      </c>
      <c r="E2645" s="386">
        <v>2648</v>
      </c>
      <c r="F2645" s="410" t="str">
        <f>Dumpadas[[#This Row],[punto]] &amp; " "&amp;Dumpadas[[#This Row],[jornada]]&amp;" " &amp; Dumpadas[[#This Row],[N°Acop]] &amp; " " &amp; TEXT(Dumpadas[[#This Row],[fecha ]], "dd-mm-yyyy")</f>
        <v>NIVEL 974 M4 6N L33 AM 2648 24-06-2026</v>
      </c>
      <c r="G2645" s="748" t="s">
        <v>14</v>
      </c>
      <c r="H2645" s="5">
        <v>46197</v>
      </c>
      <c r="I2645" s="748">
        <v>3.2</v>
      </c>
      <c r="J2645" s="8">
        <v>1.77E-2</v>
      </c>
      <c r="K2645" s="8">
        <f>+IF(Dumpadas[[#This Row],[ley]]&gt;0.03,0.03,Dumpadas[[#This Row],[ley]])</f>
        <v>1.77E-2</v>
      </c>
      <c r="L2645" s="427"/>
      <c r="M2645" s="386">
        <v>29364</v>
      </c>
      <c r="N2645" s="386"/>
      <c r="O2645" s="7">
        <v>1.55E-2</v>
      </c>
      <c r="P2645" s="10" t="str" cm="1">
        <f t="array" ref="P2645">INDEX(Rangos!$E$3:$E$16,MATCH(1,(Dumpadas[[#This Row],[ley]]&gt;=Rangos!$B$3:$B$16)*(Dumpadas[[#This Row],[ley]]&lt;=Rangos!$C$3:$C$16),0))</f>
        <v>G</v>
      </c>
    </row>
    <row r="2646" spans="2:16">
      <c r="B2646" s="748"/>
      <c r="C2646" s="773" t="s">
        <v>3817</v>
      </c>
      <c r="D2646" s="773" t="s">
        <v>3792</v>
      </c>
      <c r="E2646" s="386">
        <v>2649</v>
      </c>
      <c r="F2646" s="410" t="str">
        <f>Dumpadas[[#This Row],[punto]] &amp; " "&amp;Dumpadas[[#This Row],[jornada]]&amp;" " &amp; Dumpadas[[#This Row],[N°Acop]] &amp; " " &amp; TEXT(Dumpadas[[#This Row],[fecha ]], "dd-mm-yyyy")</f>
        <v>NIVEL 974 M4 6N L33 AM 2649 24-06-2026</v>
      </c>
      <c r="G2646" s="748" t="s">
        <v>14</v>
      </c>
      <c r="H2646" s="5">
        <v>46197</v>
      </c>
      <c r="I2646" s="748">
        <v>3.2</v>
      </c>
      <c r="J2646" s="8">
        <v>1.7299999999999999E-2</v>
      </c>
      <c r="K2646" s="8">
        <f>+IF(Dumpadas[[#This Row],[ley]]&gt;0.03,0.03,Dumpadas[[#This Row],[ley]])</f>
        <v>1.7299999999999999E-2</v>
      </c>
      <c r="L2646" s="427"/>
      <c r="M2646" s="386">
        <v>29364</v>
      </c>
      <c r="N2646" s="386"/>
      <c r="O2646" s="7">
        <v>1.55E-2</v>
      </c>
      <c r="P2646" s="10" t="str" cm="1">
        <f t="array" ref="P2646">INDEX(Rangos!$E$3:$E$16,MATCH(1,(Dumpadas[[#This Row],[ley]]&gt;=Rangos!$B$3:$B$16)*(Dumpadas[[#This Row],[ley]]&lt;=Rangos!$C$3:$C$16),0))</f>
        <v>F</v>
      </c>
    </row>
    <row r="2647" spans="2:16">
      <c r="B2647" s="748"/>
      <c r="C2647" s="773" t="s">
        <v>3817</v>
      </c>
      <c r="D2647" s="773" t="s">
        <v>3792</v>
      </c>
      <c r="E2647" s="386">
        <v>2650</v>
      </c>
      <c r="F2647" s="410" t="str">
        <f>Dumpadas[[#This Row],[punto]] &amp; " "&amp;Dumpadas[[#This Row],[jornada]]&amp;" " &amp; Dumpadas[[#This Row],[N°Acop]] &amp; " " &amp; TEXT(Dumpadas[[#This Row],[fecha ]], "dd-mm-yyyy")</f>
        <v>NIVEL 974 M4 6N L33 AM 2650 24-06-2026</v>
      </c>
      <c r="G2647" s="748" t="s">
        <v>14</v>
      </c>
      <c r="H2647" s="5">
        <v>46197</v>
      </c>
      <c r="I2647" s="748">
        <v>3.2</v>
      </c>
      <c r="J2647" s="8">
        <v>1.41E-2</v>
      </c>
      <c r="K2647" s="8">
        <f>+IF(Dumpadas[[#This Row],[ley]]&gt;0.03,0.03,Dumpadas[[#This Row],[ley]])</f>
        <v>1.41E-2</v>
      </c>
      <c r="L2647" s="427"/>
      <c r="M2647" s="386">
        <v>29364</v>
      </c>
      <c r="N2647" s="386"/>
      <c r="O2647" s="7">
        <v>1.55E-2</v>
      </c>
      <c r="P2647" s="10" t="str" cm="1">
        <f t="array" ref="P2647">INDEX(Rangos!$E$3:$E$16,MATCH(1,(Dumpadas[[#This Row],[ley]]&gt;=Rangos!$B$3:$B$16)*(Dumpadas[[#This Row],[ley]]&lt;=Rangos!$C$3:$C$16),0))</f>
        <v>E</v>
      </c>
    </row>
    <row r="2648" spans="2:16">
      <c r="B2648" s="748"/>
      <c r="C2648" s="773" t="s">
        <v>3817</v>
      </c>
      <c r="D2648" s="773" t="s">
        <v>3792</v>
      </c>
      <c r="E2648" s="386">
        <v>2651</v>
      </c>
      <c r="F2648" s="410" t="str">
        <f>Dumpadas[[#This Row],[punto]] &amp; " "&amp;Dumpadas[[#This Row],[jornada]]&amp;" " &amp; Dumpadas[[#This Row],[N°Acop]] &amp; " " &amp; TEXT(Dumpadas[[#This Row],[fecha ]], "dd-mm-yyyy")</f>
        <v>NIVEL 974 M4 6N L33 AM 2651 24-06-2026</v>
      </c>
      <c r="G2648" s="748" t="s">
        <v>14</v>
      </c>
      <c r="H2648" s="5">
        <v>46197</v>
      </c>
      <c r="I2648" s="748">
        <v>3.2</v>
      </c>
      <c r="J2648" s="8">
        <v>1.34E-2</v>
      </c>
      <c r="K2648" s="8">
        <f>+IF(Dumpadas[[#This Row],[ley]]&gt;0.03,0.03,Dumpadas[[#This Row],[ley]])</f>
        <v>1.34E-2</v>
      </c>
      <c r="L2648" s="427"/>
      <c r="M2648" s="386">
        <v>29364</v>
      </c>
      <c r="N2648" s="386"/>
      <c r="O2648" s="7">
        <v>1.55E-2</v>
      </c>
      <c r="P2648" s="10" t="str" cm="1">
        <f t="array" ref="P2648">INDEX(Rangos!$E$3:$E$16,MATCH(1,(Dumpadas[[#This Row],[ley]]&gt;=Rangos!$B$3:$B$16)*(Dumpadas[[#This Row],[ley]]&lt;=Rangos!$C$3:$C$16),0))</f>
        <v>D</v>
      </c>
    </row>
    <row r="2649" spans="2:16">
      <c r="B2649" s="748"/>
      <c r="C2649" s="773" t="s">
        <v>3817</v>
      </c>
      <c r="D2649" s="773" t="s">
        <v>3792</v>
      </c>
      <c r="E2649" s="386">
        <v>2652</v>
      </c>
      <c r="F2649" s="410" t="str">
        <f>Dumpadas[[#This Row],[punto]] &amp; " "&amp;Dumpadas[[#This Row],[jornada]]&amp;" " &amp; Dumpadas[[#This Row],[N°Acop]] &amp; " " &amp; TEXT(Dumpadas[[#This Row],[fecha ]], "dd-mm-yyyy")</f>
        <v>NIVEL 974 M4 6N L33 AM 2652 24-06-2026</v>
      </c>
      <c r="G2649" s="748" t="s">
        <v>14</v>
      </c>
      <c r="H2649" s="5">
        <v>46197</v>
      </c>
      <c r="I2649" s="748">
        <v>3.2</v>
      </c>
      <c r="J2649" s="8">
        <v>1.03E-2</v>
      </c>
      <c r="K2649" s="8">
        <f>+IF(Dumpadas[[#This Row],[ley]]&gt;0.03,0.03,Dumpadas[[#This Row],[ley]])</f>
        <v>1.03E-2</v>
      </c>
      <c r="L2649" s="427"/>
      <c r="M2649" s="386">
        <v>29364</v>
      </c>
      <c r="N2649" s="386"/>
      <c r="O2649" s="7">
        <v>1.55E-2</v>
      </c>
      <c r="P2649" s="10" t="str" cm="1">
        <f t="array" ref="P2649">INDEX(Rangos!$E$3:$E$16,MATCH(1,(Dumpadas[[#This Row],[ley]]&gt;=Rangos!$B$3:$B$16)*(Dumpadas[[#This Row],[ley]]&lt;=Rangos!$C$3:$C$16),0))</f>
        <v>B</v>
      </c>
    </row>
    <row r="2650" spans="2:16">
      <c r="B2650" s="748"/>
      <c r="C2650" s="773" t="s">
        <v>3817</v>
      </c>
      <c r="D2650" s="773" t="s">
        <v>3792</v>
      </c>
      <c r="E2650" s="386">
        <v>2653</v>
      </c>
      <c r="F2650" s="410" t="str">
        <f>Dumpadas[[#This Row],[punto]] &amp; " "&amp;Dumpadas[[#This Row],[jornada]]&amp;" " &amp; Dumpadas[[#This Row],[N°Acop]] &amp; " " &amp; TEXT(Dumpadas[[#This Row],[fecha ]], "dd-mm-yyyy")</f>
        <v>NIVEL 974 M4 6N L33 AM 2653 24-06-2026</v>
      </c>
      <c r="G2650" s="748" t="s">
        <v>14</v>
      </c>
      <c r="H2650" s="5">
        <v>46197</v>
      </c>
      <c r="I2650" s="748">
        <v>3.2</v>
      </c>
      <c r="J2650" s="8">
        <v>8.8999999999999999E-3</v>
      </c>
      <c r="K2650" s="8">
        <f>+IF(Dumpadas[[#This Row],[ley]]&gt;0.03,0.03,Dumpadas[[#This Row],[ley]])</f>
        <v>8.8999999999999999E-3</v>
      </c>
      <c r="L2650" s="427"/>
      <c r="M2650" s="386">
        <v>29364</v>
      </c>
      <c r="N2650" s="386"/>
      <c r="O2650" s="7">
        <v>1.55E-2</v>
      </c>
      <c r="P2650" s="10" t="str" cm="1">
        <f t="array" ref="P2650">INDEX(Rangos!$E$3:$E$16,MATCH(1,(Dumpadas[[#This Row],[ley]]&gt;=Rangos!$B$3:$B$16)*(Dumpadas[[#This Row],[ley]]&lt;=Rangos!$C$3:$C$16),0))</f>
        <v>A</v>
      </c>
    </row>
    <row r="2651" spans="2:16">
      <c r="B2651" s="748"/>
      <c r="C2651" s="773" t="s">
        <v>3817</v>
      </c>
      <c r="D2651" s="773" t="s">
        <v>3792</v>
      </c>
      <c r="E2651" s="386">
        <v>2654</v>
      </c>
      <c r="F2651" s="410" t="str">
        <f>Dumpadas[[#This Row],[punto]] &amp; " "&amp;Dumpadas[[#This Row],[jornada]]&amp;" " &amp; Dumpadas[[#This Row],[N°Acop]] &amp; " " &amp; TEXT(Dumpadas[[#This Row],[fecha ]], "dd-mm-yyyy")</f>
        <v>NIVEL 974 M4 6N L33 AM 2654 24-06-2026</v>
      </c>
      <c r="G2651" s="748" t="s">
        <v>14</v>
      </c>
      <c r="H2651" s="5">
        <v>46197</v>
      </c>
      <c r="I2651" s="748">
        <v>3.2</v>
      </c>
      <c r="J2651" s="8">
        <v>1.23E-2</v>
      </c>
      <c r="K2651" s="8">
        <f>+IF(Dumpadas[[#This Row],[ley]]&gt;0.03,0.03,Dumpadas[[#This Row],[ley]])</f>
        <v>1.23E-2</v>
      </c>
      <c r="L2651" s="427"/>
      <c r="M2651" s="386">
        <v>29367</v>
      </c>
      <c r="N2651" s="386"/>
      <c r="O2651" s="7">
        <v>1.55E-2</v>
      </c>
      <c r="P2651" s="10" t="str" cm="1">
        <f t="array" ref="P2651">INDEX(Rangos!$E$3:$E$16,MATCH(1,(Dumpadas[[#This Row],[ley]]&gt;=Rangos!$B$3:$B$16)*(Dumpadas[[#This Row],[ley]]&lt;=Rangos!$C$3:$C$16),0))</f>
        <v>D</v>
      </c>
    </row>
    <row r="2652" spans="2:16">
      <c r="B2652" s="748"/>
      <c r="C2652" s="773" t="s">
        <v>3817</v>
      </c>
      <c r="D2652" s="773" t="s">
        <v>3792</v>
      </c>
      <c r="E2652" s="386">
        <v>2655</v>
      </c>
      <c r="F2652" s="410" t="str">
        <f>Dumpadas[[#This Row],[punto]] &amp; " "&amp;Dumpadas[[#This Row],[jornada]]&amp;" " &amp; Dumpadas[[#This Row],[N°Acop]] &amp; " " &amp; TEXT(Dumpadas[[#This Row],[fecha ]], "dd-mm-yyyy")</f>
        <v>NIVEL 974 M4 6N L33 AM 2655 24-06-2026</v>
      </c>
      <c r="G2652" s="748" t="s">
        <v>14</v>
      </c>
      <c r="H2652" s="5">
        <v>46197</v>
      </c>
      <c r="I2652" s="748">
        <v>3.2</v>
      </c>
      <c r="J2652" s="8">
        <v>1.61E-2</v>
      </c>
      <c r="K2652" s="8">
        <f>+IF(Dumpadas[[#This Row],[ley]]&gt;0.03,0.03,Dumpadas[[#This Row],[ley]])</f>
        <v>1.61E-2</v>
      </c>
      <c r="L2652" s="427"/>
      <c r="M2652" s="386">
        <v>29367</v>
      </c>
      <c r="N2652" s="386"/>
      <c r="O2652" s="7">
        <v>1.55E-2</v>
      </c>
      <c r="P2652" s="10" t="str" cm="1">
        <f t="array" ref="P2652">INDEX(Rangos!$E$3:$E$16,MATCH(1,(Dumpadas[[#This Row],[ley]]&gt;=Rangos!$B$3:$B$16)*(Dumpadas[[#This Row],[ley]]&lt;=Rangos!$C$3:$C$16),0))</f>
        <v>F</v>
      </c>
    </row>
    <row r="2653" spans="2:16">
      <c r="B2653" s="748"/>
      <c r="C2653" s="773" t="s">
        <v>3817</v>
      </c>
      <c r="D2653" s="773" t="s">
        <v>3792</v>
      </c>
      <c r="E2653" s="386">
        <v>2656</v>
      </c>
      <c r="F2653" s="410" t="str">
        <f>Dumpadas[[#This Row],[punto]] &amp; " "&amp;Dumpadas[[#This Row],[jornada]]&amp;" " &amp; Dumpadas[[#This Row],[N°Acop]] &amp; " " &amp; TEXT(Dumpadas[[#This Row],[fecha ]], "dd-mm-yyyy")</f>
        <v>NIVEL 974 M4 6N L33 AM 2656 24-06-2026</v>
      </c>
      <c r="G2653" s="748" t="s">
        <v>14</v>
      </c>
      <c r="H2653" s="5">
        <v>46197</v>
      </c>
      <c r="I2653" s="748">
        <v>3.2</v>
      </c>
      <c r="J2653" s="8">
        <v>1.5900000000000001E-2</v>
      </c>
      <c r="K2653" s="8">
        <f>+IF(Dumpadas[[#This Row],[ley]]&gt;0.03,0.03,Dumpadas[[#This Row],[ley]])</f>
        <v>1.5900000000000001E-2</v>
      </c>
      <c r="L2653" s="427"/>
      <c r="M2653" s="386">
        <v>29367</v>
      </c>
      <c r="N2653" s="386"/>
      <c r="O2653" s="7">
        <v>1.55E-2</v>
      </c>
      <c r="P2653" s="10" t="str" cm="1">
        <f t="array" ref="P2653">INDEX(Rangos!$E$3:$E$16,MATCH(1,(Dumpadas[[#This Row],[ley]]&gt;=Rangos!$B$3:$B$16)*(Dumpadas[[#This Row],[ley]]&lt;=Rangos!$C$3:$C$16),0))</f>
        <v>F</v>
      </c>
    </row>
    <row r="2654" spans="2:16">
      <c r="B2654" s="748"/>
      <c r="C2654" s="773" t="s">
        <v>3817</v>
      </c>
      <c r="D2654" s="773" t="s">
        <v>3792</v>
      </c>
      <c r="E2654" s="386">
        <v>2657</v>
      </c>
      <c r="F2654" s="410" t="str">
        <f>Dumpadas[[#This Row],[punto]] &amp; " "&amp;Dumpadas[[#This Row],[jornada]]&amp;" " &amp; Dumpadas[[#This Row],[N°Acop]] &amp; " " &amp; TEXT(Dumpadas[[#This Row],[fecha ]], "dd-mm-yyyy")</f>
        <v>NIVEL 974 M4 6N L33 AM 2657 24-06-2026</v>
      </c>
      <c r="G2654" s="748" t="s">
        <v>14</v>
      </c>
      <c r="H2654" s="5">
        <v>46197</v>
      </c>
      <c r="I2654" s="748">
        <v>3.2</v>
      </c>
      <c r="J2654" s="8">
        <v>1.6799999999999999E-2</v>
      </c>
      <c r="K2654" s="8">
        <f>+IF(Dumpadas[[#This Row],[ley]]&gt;0.03,0.03,Dumpadas[[#This Row],[ley]])</f>
        <v>1.6799999999999999E-2</v>
      </c>
      <c r="L2654" s="427"/>
      <c r="M2654" s="386">
        <v>29367</v>
      </c>
      <c r="N2654" s="386"/>
      <c r="O2654" s="7">
        <v>1.55E-2</v>
      </c>
      <c r="P2654" s="10" t="str" cm="1">
        <f t="array" ref="P2654">INDEX(Rangos!$E$3:$E$16,MATCH(1,(Dumpadas[[#This Row],[ley]]&gt;=Rangos!$B$3:$B$16)*(Dumpadas[[#This Row],[ley]]&lt;=Rangos!$C$3:$C$16),0))</f>
        <v>F</v>
      </c>
    </row>
    <row r="2655" spans="2:16">
      <c r="B2655" s="748"/>
      <c r="C2655" s="773" t="s">
        <v>3817</v>
      </c>
      <c r="D2655" s="773" t="s">
        <v>3792</v>
      </c>
      <c r="E2655" s="386">
        <v>2658</v>
      </c>
      <c r="F2655" s="410" t="str">
        <f>Dumpadas[[#This Row],[punto]] &amp; " "&amp;Dumpadas[[#This Row],[jornada]]&amp;" " &amp; Dumpadas[[#This Row],[N°Acop]] &amp; " " &amp; TEXT(Dumpadas[[#This Row],[fecha ]], "dd-mm-yyyy")</f>
        <v>NIVEL 974 M4 6N L33 AM 2658 24-06-2026</v>
      </c>
      <c r="G2655" s="748" t="s">
        <v>14</v>
      </c>
      <c r="H2655" s="5">
        <v>46197</v>
      </c>
      <c r="I2655" s="748">
        <v>3.2</v>
      </c>
      <c r="J2655" s="8">
        <v>1.15E-2</v>
      </c>
      <c r="K2655" s="8">
        <f>+IF(Dumpadas[[#This Row],[ley]]&gt;0.03,0.03,Dumpadas[[#This Row],[ley]])</f>
        <v>1.15E-2</v>
      </c>
      <c r="L2655" s="427"/>
      <c r="M2655" s="386">
        <v>29367</v>
      </c>
      <c r="N2655" s="386"/>
      <c r="O2655" s="7">
        <v>1.55E-2</v>
      </c>
      <c r="P2655" s="10" t="str" cm="1">
        <f t="array" ref="P2655">INDEX(Rangos!$E$3:$E$16,MATCH(1,(Dumpadas[[#This Row],[ley]]&gt;=Rangos!$B$3:$B$16)*(Dumpadas[[#This Row],[ley]]&lt;=Rangos!$C$3:$C$16),0))</f>
        <v>C</v>
      </c>
    </row>
    <row r="2656" spans="2:16">
      <c r="B2656" s="748"/>
      <c r="C2656" s="773" t="s">
        <v>3817</v>
      </c>
      <c r="D2656" s="773" t="s">
        <v>3792</v>
      </c>
      <c r="E2656" s="386">
        <v>2659</v>
      </c>
      <c r="F2656" s="410" t="str">
        <f>Dumpadas[[#This Row],[punto]] &amp; " "&amp;Dumpadas[[#This Row],[jornada]]&amp;" " &amp; Dumpadas[[#This Row],[N°Acop]] &amp; " " &amp; TEXT(Dumpadas[[#This Row],[fecha ]], "dd-mm-yyyy")</f>
        <v>NIVEL 974 M4 6N L33 AM 2659 24-06-2026</v>
      </c>
      <c r="G2656" s="748" t="s">
        <v>14</v>
      </c>
      <c r="H2656" s="5">
        <v>46197</v>
      </c>
      <c r="I2656" s="748">
        <v>3.2</v>
      </c>
      <c r="J2656" s="8">
        <v>1.18E-2</v>
      </c>
      <c r="K2656" s="8">
        <f>+IF(Dumpadas[[#This Row],[ley]]&gt;0.03,0.03,Dumpadas[[#This Row],[ley]])</f>
        <v>1.18E-2</v>
      </c>
      <c r="L2656" s="427"/>
      <c r="M2656" s="386">
        <v>29367</v>
      </c>
      <c r="N2656" s="386"/>
      <c r="O2656" s="7">
        <v>1.55E-2</v>
      </c>
      <c r="P2656" s="10" t="str" cm="1">
        <f t="array" ref="P2656">INDEX(Rangos!$E$3:$E$16,MATCH(1,(Dumpadas[[#This Row],[ley]]&gt;=Rangos!$B$3:$B$16)*(Dumpadas[[#This Row],[ley]]&lt;=Rangos!$C$3:$C$16),0))</f>
        <v>C</v>
      </c>
    </row>
    <row r="2657" spans="2:16">
      <c r="B2657" s="748"/>
      <c r="C2657" s="773" t="s">
        <v>3817</v>
      </c>
      <c r="D2657" s="773" t="s">
        <v>3792</v>
      </c>
      <c r="E2657" s="386">
        <v>2660</v>
      </c>
      <c r="F2657" s="410" t="str">
        <f>Dumpadas[[#This Row],[punto]] &amp; " "&amp;Dumpadas[[#This Row],[jornada]]&amp;" " &amp; Dumpadas[[#This Row],[N°Acop]] &amp; " " &amp; TEXT(Dumpadas[[#This Row],[fecha ]], "dd-mm-yyyy")</f>
        <v>NIVEL 974 M4 6N L33 AM 2660 24-06-2026</v>
      </c>
      <c r="G2657" s="748" t="s">
        <v>14</v>
      </c>
      <c r="H2657" s="5">
        <v>46197</v>
      </c>
      <c r="I2657" s="748">
        <v>3.2</v>
      </c>
      <c r="J2657" s="8">
        <v>1.41E-2</v>
      </c>
      <c r="K2657" s="8">
        <f>+IF(Dumpadas[[#This Row],[ley]]&gt;0.03,0.03,Dumpadas[[#This Row],[ley]])</f>
        <v>1.41E-2</v>
      </c>
      <c r="L2657" s="427"/>
      <c r="M2657" s="386">
        <v>29367</v>
      </c>
      <c r="N2657" s="386"/>
      <c r="O2657" s="7">
        <v>1.55E-2</v>
      </c>
      <c r="P2657" s="10" t="str" cm="1">
        <f t="array" ref="P2657">INDEX(Rangos!$E$3:$E$16,MATCH(1,(Dumpadas[[#This Row],[ley]]&gt;=Rangos!$B$3:$B$16)*(Dumpadas[[#This Row],[ley]]&lt;=Rangos!$C$3:$C$16),0))</f>
        <v>E</v>
      </c>
    </row>
    <row r="2658" spans="2:16">
      <c r="B2658" s="748"/>
      <c r="C2658" s="773" t="s">
        <v>3817</v>
      </c>
      <c r="D2658" s="773" t="s">
        <v>3792</v>
      </c>
      <c r="E2658" s="386">
        <v>2661</v>
      </c>
      <c r="F2658" s="410" t="str">
        <f>Dumpadas[[#This Row],[punto]] &amp; " "&amp;Dumpadas[[#This Row],[jornada]]&amp;" " &amp; Dumpadas[[#This Row],[N°Acop]] &amp; " " &amp; TEXT(Dumpadas[[#This Row],[fecha ]], "dd-mm-yyyy")</f>
        <v>NIVEL 974 M4 6N L33 AM 2661 24-06-2026</v>
      </c>
      <c r="G2658" s="748" t="s">
        <v>14</v>
      </c>
      <c r="H2658" s="5">
        <v>46197</v>
      </c>
      <c r="I2658" s="748">
        <v>3.2</v>
      </c>
      <c r="J2658" s="8">
        <v>1.2699999999999999E-2</v>
      </c>
      <c r="K2658" s="8">
        <f>+IF(Dumpadas[[#This Row],[ley]]&gt;0.03,0.03,Dumpadas[[#This Row],[ley]])</f>
        <v>1.2699999999999999E-2</v>
      </c>
      <c r="L2658" s="427"/>
      <c r="M2658" s="386">
        <v>29367</v>
      </c>
      <c r="N2658" s="386"/>
      <c r="O2658" s="7">
        <v>1.55E-2</v>
      </c>
      <c r="P2658" s="10" t="str" cm="1">
        <f t="array" ref="P2658">INDEX(Rangos!$E$3:$E$16,MATCH(1,(Dumpadas[[#This Row],[ley]]&gt;=Rangos!$B$3:$B$16)*(Dumpadas[[#This Row],[ley]]&lt;=Rangos!$C$3:$C$16),0))</f>
        <v>D</v>
      </c>
    </row>
    <row r="2659" spans="2:16">
      <c r="B2659" s="748"/>
      <c r="C2659" s="773" t="s">
        <v>3817</v>
      </c>
      <c r="D2659" s="773" t="s">
        <v>3792</v>
      </c>
      <c r="E2659" s="386">
        <v>2662</v>
      </c>
      <c r="F2659" s="410" t="str">
        <f>Dumpadas[[#This Row],[punto]] &amp; " "&amp;Dumpadas[[#This Row],[jornada]]&amp;" " &amp; Dumpadas[[#This Row],[N°Acop]] &amp; " " &amp; TEXT(Dumpadas[[#This Row],[fecha ]], "dd-mm-yyyy")</f>
        <v>NIVEL 974 M4 6N L33 AM 2662 24-06-2026</v>
      </c>
      <c r="G2659" s="748" t="s">
        <v>14</v>
      </c>
      <c r="H2659" s="5">
        <v>46197</v>
      </c>
      <c r="I2659" s="748">
        <v>3.2</v>
      </c>
      <c r="J2659" s="8">
        <v>1.5299999999999999E-2</v>
      </c>
      <c r="K2659" s="8">
        <f>+IF(Dumpadas[[#This Row],[ley]]&gt;0.03,0.03,Dumpadas[[#This Row],[ley]])</f>
        <v>1.5299999999999999E-2</v>
      </c>
      <c r="L2659" s="427"/>
      <c r="M2659" s="386">
        <v>29367</v>
      </c>
      <c r="N2659" s="386"/>
      <c r="O2659" s="7">
        <v>1.55E-2</v>
      </c>
      <c r="P2659" s="10" t="str" cm="1">
        <f t="array" ref="P2659">INDEX(Rangos!$E$3:$E$16,MATCH(1,(Dumpadas[[#This Row],[ley]]&gt;=Rangos!$B$3:$B$16)*(Dumpadas[[#This Row],[ley]]&lt;=Rangos!$C$3:$C$16),0))</f>
        <v>F</v>
      </c>
    </row>
    <row r="2660" spans="2:16">
      <c r="B2660" s="748"/>
      <c r="C2660" s="773" t="s">
        <v>3817</v>
      </c>
      <c r="D2660" s="773" t="s">
        <v>3792</v>
      </c>
      <c r="E2660" s="386">
        <v>2663</v>
      </c>
      <c r="F2660" s="410" t="str">
        <f>Dumpadas[[#This Row],[punto]] &amp; " "&amp;Dumpadas[[#This Row],[jornada]]&amp;" " &amp; Dumpadas[[#This Row],[N°Acop]] &amp; " " &amp; TEXT(Dumpadas[[#This Row],[fecha ]], "dd-mm-yyyy")</f>
        <v>NIVEL 974 M4 6N L33 AM 2663 24-06-2026</v>
      </c>
      <c r="G2660" s="748" t="s">
        <v>14</v>
      </c>
      <c r="H2660" s="5">
        <v>46197</v>
      </c>
      <c r="I2660" s="748">
        <v>3.2</v>
      </c>
      <c r="J2660" s="8">
        <v>1.2800000000000001E-2</v>
      </c>
      <c r="K2660" s="8">
        <f>+IF(Dumpadas[[#This Row],[ley]]&gt;0.03,0.03,Dumpadas[[#This Row],[ley]])</f>
        <v>1.2800000000000001E-2</v>
      </c>
      <c r="L2660" s="427"/>
      <c r="M2660" s="386">
        <v>29368</v>
      </c>
      <c r="N2660" s="386"/>
      <c r="O2660" s="7">
        <v>1.55E-2</v>
      </c>
      <c r="P2660" s="10" t="str" cm="1">
        <f t="array" ref="P2660">INDEX(Rangos!$E$3:$E$16,MATCH(1,(Dumpadas[[#This Row],[ley]]&gt;=Rangos!$B$3:$B$16)*(Dumpadas[[#This Row],[ley]]&lt;=Rangos!$C$3:$C$16),0))</f>
        <v>D</v>
      </c>
    </row>
    <row r="2661" spans="2:16">
      <c r="B2661" s="748"/>
      <c r="C2661" s="773" t="s">
        <v>3817</v>
      </c>
      <c r="D2661" s="773" t="s">
        <v>3792</v>
      </c>
      <c r="E2661" s="386">
        <v>2664</v>
      </c>
      <c r="F2661" s="410" t="str">
        <f>Dumpadas[[#This Row],[punto]] &amp; " "&amp;Dumpadas[[#This Row],[jornada]]&amp;" " &amp; Dumpadas[[#This Row],[N°Acop]] &amp; " " &amp; TEXT(Dumpadas[[#This Row],[fecha ]], "dd-mm-yyyy")</f>
        <v>NIVEL 974 M4 6N L33 AM 2664 24-06-2026</v>
      </c>
      <c r="G2661" s="748" t="s">
        <v>14</v>
      </c>
      <c r="H2661" s="5">
        <v>46197</v>
      </c>
      <c r="I2661" s="748">
        <v>3.2</v>
      </c>
      <c r="J2661" s="8">
        <v>9.9000000000000008E-3</v>
      </c>
      <c r="K2661" s="8">
        <f>+IF(Dumpadas[[#This Row],[ley]]&gt;0.03,0.03,Dumpadas[[#This Row],[ley]])</f>
        <v>9.9000000000000008E-3</v>
      </c>
      <c r="L2661" s="427"/>
      <c r="M2661" s="386">
        <v>29368</v>
      </c>
      <c r="N2661" s="386"/>
      <c r="O2661" s="7">
        <v>1.55E-2</v>
      </c>
      <c r="P2661" s="10" t="str" cm="1">
        <f t="array" ref="P2661">INDEX(Rangos!$E$3:$E$16,MATCH(1,(Dumpadas[[#This Row],[ley]]&gt;=Rangos!$B$3:$B$16)*(Dumpadas[[#This Row],[ley]]&lt;=Rangos!$C$3:$C$16),0))</f>
        <v>B</v>
      </c>
    </row>
    <row r="2662" spans="2:16">
      <c r="B2662" s="748"/>
      <c r="C2662" s="773" t="s">
        <v>3817</v>
      </c>
      <c r="D2662" s="773" t="s">
        <v>3792</v>
      </c>
      <c r="E2662" s="386">
        <v>2665</v>
      </c>
      <c r="F2662" s="410" t="str">
        <f>Dumpadas[[#This Row],[punto]] &amp; " "&amp;Dumpadas[[#This Row],[jornada]]&amp;" " &amp; Dumpadas[[#This Row],[N°Acop]] &amp; " " &amp; TEXT(Dumpadas[[#This Row],[fecha ]], "dd-mm-yyyy")</f>
        <v>NIVEL 974 M4 6N L33 AM 2665 24-06-2026</v>
      </c>
      <c r="G2662" s="748" t="s">
        <v>14</v>
      </c>
      <c r="H2662" s="5">
        <v>46197</v>
      </c>
      <c r="I2662" s="748">
        <v>3.2</v>
      </c>
      <c r="J2662" s="8">
        <v>1.23E-2</v>
      </c>
      <c r="K2662" s="8">
        <f>+IF(Dumpadas[[#This Row],[ley]]&gt;0.03,0.03,Dumpadas[[#This Row],[ley]])</f>
        <v>1.23E-2</v>
      </c>
      <c r="L2662" s="427"/>
      <c r="M2662" s="386">
        <v>29368</v>
      </c>
      <c r="N2662" s="386"/>
      <c r="O2662" s="7">
        <v>1.55E-2</v>
      </c>
      <c r="P2662" s="10" t="str" cm="1">
        <f t="array" ref="P2662">INDEX(Rangos!$E$3:$E$16,MATCH(1,(Dumpadas[[#This Row],[ley]]&gt;=Rangos!$B$3:$B$16)*(Dumpadas[[#This Row],[ley]]&lt;=Rangos!$C$3:$C$16),0))</f>
        <v>D</v>
      </c>
    </row>
    <row r="2663" spans="2:16">
      <c r="B2663" s="535"/>
      <c r="C2663" s="535" t="s">
        <v>3814</v>
      </c>
      <c r="D2663" s="535" t="s">
        <v>3792</v>
      </c>
      <c r="E2663" s="535">
        <v>2666</v>
      </c>
      <c r="F2663" s="537" t="str">
        <f>Dumpadas[[#This Row],[punto]] &amp; " "&amp;Dumpadas[[#This Row],[jornada]]&amp;" " &amp; Dumpadas[[#This Row],[N°Acop]] &amp; " " &amp; TEXT(Dumpadas[[#This Row],[fecha ]], "dd-mm-yyyy")</f>
        <v>NIVEL 974 M4 7S L30 AM 2666 24-06-2026</v>
      </c>
      <c r="G2663" s="535" t="s">
        <v>14</v>
      </c>
      <c r="H2663" s="538">
        <v>46197</v>
      </c>
      <c r="I2663" s="535">
        <v>3.2</v>
      </c>
      <c r="J2663" s="539">
        <v>1.1900000000000001E-2</v>
      </c>
      <c r="K2663" s="539">
        <f>+IF(Dumpadas[[#This Row],[ley]]&gt;0.03,0.03,Dumpadas[[#This Row],[ley]])</f>
        <v>1.1900000000000001E-2</v>
      </c>
      <c r="L2663" s="539"/>
      <c r="M2663" s="535">
        <v>29368</v>
      </c>
      <c r="N2663" s="535"/>
      <c r="O2663" s="539">
        <v>1.4E-2</v>
      </c>
      <c r="P2663" s="540" t="str" cm="1">
        <f t="array" ref="P2663">INDEX(Rangos!$E$3:$E$16,MATCH(1,(Dumpadas[[#This Row],[ley]]&gt;=Rangos!$B$3:$B$16)*(Dumpadas[[#This Row],[ley]]&lt;=Rangos!$C$3:$C$16),0))</f>
        <v>C</v>
      </c>
    </row>
    <row r="2664" spans="2:16">
      <c r="B2664" s="535"/>
      <c r="C2664" s="535" t="s">
        <v>3814</v>
      </c>
      <c r="D2664" s="535" t="s">
        <v>3792</v>
      </c>
      <c r="E2664" s="535">
        <v>2667</v>
      </c>
      <c r="F2664" s="537" t="str">
        <f>Dumpadas[[#This Row],[punto]] &amp; " "&amp;Dumpadas[[#This Row],[jornada]]&amp;" " &amp; Dumpadas[[#This Row],[N°Acop]] &amp; " " &amp; TEXT(Dumpadas[[#This Row],[fecha ]], "dd-mm-yyyy")</f>
        <v>NIVEL 974 M4 7S L30 AM 2667 24-06-2026</v>
      </c>
      <c r="G2664" s="535" t="s">
        <v>14</v>
      </c>
      <c r="H2664" s="538">
        <v>46197</v>
      </c>
      <c r="I2664" s="535">
        <v>3.2</v>
      </c>
      <c r="J2664" s="539">
        <v>1.41E-2</v>
      </c>
      <c r="K2664" s="539">
        <f>+IF(Dumpadas[[#This Row],[ley]]&gt;0.03,0.03,Dumpadas[[#This Row],[ley]])</f>
        <v>1.41E-2</v>
      </c>
      <c r="L2664" s="539"/>
      <c r="M2664" s="535">
        <v>29368</v>
      </c>
      <c r="N2664" s="535"/>
      <c r="O2664" s="539">
        <v>1.4E-2</v>
      </c>
      <c r="P2664" s="540" t="str" cm="1">
        <f t="array" ref="P2664">INDEX(Rangos!$E$3:$E$16,MATCH(1,(Dumpadas[[#This Row],[ley]]&gt;=Rangos!$B$3:$B$16)*(Dumpadas[[#This Row],[ley]]&lt;=Rangos!$C$3:$C$16),0))</f>
        <v>E</v>
      </c>
    </row>
    <row r="2665" spans="2:16">
      <c r="B2665" s="535"/>
      <c r="C2665" s="535" t="s">
        <v>3814</v>
      </c>
      <c r="D2665" s="535" t="s">
        <v>3792</v>
      </c>
      <c r="E2665" s="535">
        <v>2668</v>
      </c>
      <c r="F2665" s="537" t="str">
        <f>Dumpadas[[#This Row],[punto]] &amp; " "&amp;Dumpadas[[#This Row],[jornada]]&amp;" " &amp; Dumpadas[[#This Row],[N°Acop]] &amp; " " &amp; TEXT(Dumpadas[[#This Row],[fecha ]], "dd-mm-yyyy")</f>
        <v>NIVEL 974 M4 7S L30 AM 2668 24-06-2026</v>
      </c>
      <c r="G2665" s="535" t="s">
        <v>14</v>
      </c>
      <c r="H2665" s="538">
        <v>46197</v>
      </c>
      <c r="I2665" s="535">
        <v>3.2</v>
      </c>
      <c r="J2665" s="539">
        <v>1.2E-2</v>
      </c>
      <c r="K2665" s="539">
        <f>+IF(Dumpadas[[#This Row],[ley]]&gt;0.03,0.03,Dumpadas[[#This Row],[ley]])</f>
        <v>1.2E-2</v>
      </c>
      <c r="L2665" s="539"/>
      <c r="M2665" s="535">
        <v>29368</v>
      </c>
      <c r="N2665" s="535"/>
      <c r="O2665" s="539">
        <v>1.4E-2</v>
      </c>
      <c r="P2665" s="540" t="str" cm="1">
        <f t="array" ref="P2665">INDEX(Rangos!$E$3:$E$16,MATCH(1,(Dumpadas[[#This Row],[ley]]&gt;=Rangos!$B$3:$B$16)*(Dumpadas[[#This Row],[ley]]&lt;=Rangos!$C$3:$C$16),0))</f>
        <v>D</v>
      </c>
    </row>
    <row r="2666" spans="2:16">
      <c r="B2666" s="535"/>
      <c r="C2666" s="535" t="s">
        <v>3814</v>
      </c>
      <c r="D2666" s="535" t="s">
        <v>3792</v>
      </c>
      <c r="E2666" s="535">
        <v>2669</v>
      </c>
      <c r="F2666" s="537" t="str">
        <f>Dumpadas[[#This Row],[punto]] &amp; " "&amp;Dumpadas[[#This Row],[jornada]]&amp;" " &amp; Dumpadas[[#This Row],[N°Acop]] &amp; " " &amp; TEXT(Dumpadas[[#This Row],[fecha ]], "dd-mm-yyyy")</f>
        <v>NIVEL 974 M4 7S L30 AM 2669 24-06-2026</v>
      </c>
      <c r="G2666" s="535" t="s">
        <v>14</v>
      </c>
      <c r="H2666" s="538">
        <v>46197</v>
      </c>
      <c r="I2666" s="535">
        <v>3.2</v>
      </c>
      <c r="J2666" s="539">
        <v>8.2000000000000007E-3</v>
      </c>
      <c r="K2666" s="539">
        <f>+IF(Dumpadas[[#This Row],[ley]]&gt;0.03,0.03,Dumpadas[[#This Row],[ley]])</f>
        <v>8.2000000000000007E-3</v>
      </c>
      <c r="L2666" s="539"/>
      <c r="M2666" s="535">
        <v>29368</v>
      </c>
      <c r="N2666" s="535"/>
      <c r="O2666" s="539">
        <v>1.4E-2</v>
      </c>
      <c r="P2666" s="540" t="str" cm="1">
        <f t="array" ref="P2666">INDEX(Rangos!$E$3:$E$16,MATCH(1,(Dumpadas[[#This Row],[ley]]&gt;=Rangos!$B$3:$B$16)*(Dumpadas[[#This Row],[ley]]&lt;=Rangos!$C$3:$C$16),0))</f>
        <v>A</v>
      </c>
    </row>
    <row r="2667" spans="2:16">
      <c r="B2667" s="535"/>
      <c r="C2667" s="535" t="s">
        <v>3814</v>
      </c>
      <c r="D2667" s="535" t="s">
        <v>3792</v>
      </c>
      <c r="E2667" s="535">
        <v>2670</v>
      </c>
      <c r="F2667" s="537" t="str">
        <f>Dumpadas[[#This Row],[punto]] &amp; " "&amp;Dumpadas[[#This Row],[jornada]]&amp;" " &amp; Dumpadas[[#This Row],[N°Acop]] &amp; " " &amp; TEXT(Dumpadas[[#This Row],[fecha ]], "dd-mm-yyyy")</f>
        <v>NIVEL 974 M4 7S L30 AM 2670 24-06-2026</v>
      </c>
      <c r="G2667" s="535" t="s">
        <v>14</v>
      </c>
      <c r="H2667" s="538">
        <v>46197</v>
      </c>
      <c r="I2667" s="535">
        <v>3.2</v>
      </c>
      <c r="J2667" s="539">
        <v>0.02</v>
      </c>
      <c r="K2667" s="539">
        <f>+IF(Dumpadas[[#This Row],[ley]]&gt;0.03,0.03,Dumpadas[[#This Row],[ley]])</f>
        <v>0.02</v>
      </c>
      <c r="L2667" s="539"/>
      <c r="M2667" s="535">
        <v>29368</v>
      </c>
      <c r="N2667" s="535"/>
      <c r="O2667" s="539">
        <v>1.4E-2</v>
      </c>
      <c r="P2667" s="540" t="str" cm="1">
        <f t="array" ref="P2667">INDEX(Rangos!$E$3:$E$16,MATCH(1,(Dumpadas[[#This Row],[ley]]&gt;=Rangos!$B$3:$B$16)*(Dumpadas[[#This Row],[ley]]&lt;=Rangos!$C$3:$C$16),0))</f>
        <v>H</v>
      </c>
    </row>
    <row r="2668" spans="2:16">
      <c r="B2668" s="535"/>
      <c r="C2668" s="535" t="s">
        <v>3814</v>
      </c>
      <c r="D2668" s="535" t="s">
        <v>3792</v>
      </c>
      <c r="E2668" s="535">
        <v>2671</v>
      </c>
      <c r="F2668" s="537" t="str">
        <f>Dumpadas[[#This Row],[punto]] &amp; " "&amp;Dumpadas[[#This Row],[jornada]]&amp;" " &amp; Dumpadas[[#This Row],[N°Acop]] &amp; " " &amp; TEXT(Dumpadas[[#This Row],[fecha ]], "dd-mm-yyyy")</f>
        <v>NIVEL 974 M4 7S L30 AM 2671 24-06-2026</v>
      </c>
      <c r="G2668" s="535" t="s">
        <v>14</v>
      </c>
      <c r="H2668" s="538">
        <v>46197</v>
      </c>
      <c r="I2668" s="535">
        <v>3.2</v>
      </c>
      <c r="J2668" s="539">
        <v>9.7999999999999997E-3</v>
      </c>
      <c r="K2668" s="539">
        <f>+IF(Dumpadas[[#This Row],[ley]]&gt;0.03,0.03,Dumpadas[[#This Row],[ley]])</f>
        <v>9.7999999999999997E-3</v>
      </c>
      <c r="L2668" s="539"/>
      <c r="M2668" s="535">
        <v>29368</v>
      </c>
      <c r="N2668" s="535"/>
      <c r="O2668" s="539">
        <v>1.4E-2</v>
      </c>
      <c r="P2668" s="540" t="str" cm="1">
        <f t="array" ref="P2668">INDEX(Rangos!$E$3:$E$16,MATCH(1,(Dumpadas[[#This Row],[ley]]&gt;=Rangos!$B$3:$B$16)*(Dumpadas[[#This Row],[ley]]&lt;=Rangos!$C$3:$C$16),0))</f>
        <v>B</v>
      </c>
    </row>
    <row r="2669" spans="2:16">
      <c r="B2669" s="748"/>
      <c r="C2669" s="773" t="s">
        <v>3814</v>
      </c>
      <c r="D2669" s="773" t="s">
        <v>3792</v>
      </c>
      <c r="E2669" s="386">
        <v>2672</v>
      </c>
      <c r="F2669" s="410" t="str">
        <f>Dumpadas[[#This Row],[punto]] &amp; " "&amp;Dumpadas[[#This Row],[jornada]]&amp;" " &amp; Dumpadas[[#This Row],[N°Acop]] &amp; " " &amp; TEXT(Dumpadas[[#This Row],[fecha ]], "dd-mm-yyyy")</f>
        <v>NIVEL 974 M4 7S L30 PM 2672 24-06-2026</v>
      </c>
      <c r="G2669" s="748" t="s">
        <v>16</v>
      </c>
      <c r="H2669" s="5">
        <v>46197</v>
      </c>
      <c r="I2669" s="748">
        <v>3.2</v>
      </c>
      <c r="J2669" s="8">
        <v>1.95E-2</v>
      </c>
      <c r="K2669" s="8">
        <f>+IF(Dumpadas[[#This Row],[ley]]&gt;0.03,0.03,Dumpadas[[#This Row],[ley]])</f>
        <v>1.95E-2</v>
      </c>
      <c r="L2669" s="427"/>
      <c r="M2669" s="386">
        <v>29370</v>
      </c>
      <c r="N2669" s="386"/>
      <c r="O2669" s="7">
        <v>1.4E-2</v>
      </c>
      <c r="P2669" s="10" t="str" cm="1">
        <f t="array" ref="P2669">INDEX(Rangos!$E$3:$E$16,MATCH(1,(Dumpadas[[#This Row],[ley]]&gt;=Rangos!$B$3:$B$16)*(Dumpadas[[#This Row],[ley]]&lt;=Rangos!$C$3:$C$16),0))</f>
        <v>H</v>
      </c>
    </row>
    <row r="2670" spans="2:16">
      <c r="B2670" s="748"/>
      <c r="C2670" s="773" t="s">
        <v>3814</v>
      </c>
      <c r="D2670" s="773" t="s">
        <v>3792</v>
      </c>
      <c r="E2670" s="386">
        <v>2673</v>
      </c>
      <c r="F2670" s="410" t="str">
        <f>Dumpadas[[#This Row],[punto]] &amp; " "&amp;Dumpadas[[#This Row],[jornada]]&amp;" " &amp; Dumpadas[[#This Row],[N°Acop]] &amp; " " &amp; TEXT(Dumpadas[[#This Row],[fecha ]], "dd-mm-yyyy")</f>
        <v>NIVEL 974 M4 7S L30 PM 2673 24-06-2026</v>
      </c>
      <c r="G2670" s="748" t="s">
        <v>16</v>
      </c>
      <c r="H2670" s="5">
        <v>46197</v>
      </c>
      <c r="I2670" s="748">
        <v>3.2</v>
      </c>
      <c r="J2670" s="8">
        <v>2.23E-2</v>
      </c>
      <c r="K2670" s="8">
        <f>+IF(Dumpadas[[#This Row],[ley]]&gt;0.03,0.03,Dumpadas[[#This Row],[ley]])</f>
        <v>2.23E-2</v>
      </c>
      <c r="L2670" s="427"/>
      <c r="M2670" s="386">
        <v>29370</v>
      </c>
      <c r="N2670" s="386"/>
      <c r="O2670" s="7">
        <v>1.4E-2</v>
      </c>
      <c r="P2670" s="10" t="str" cm="1">
        <f t="array" ref="P2670">INDEX(Rangos!$E$3:$E$16,MATCH(1,(Dumpadas[[#This Row],[ley]]&gt;=Rangos!$B$3:$B$16)*(Dumpadas[[#This Row],[ley]]&lt;=Rangos!$C$3:$C$16),0))</f>
        <v>I</v>
      </c>
    </row>
    <row r="2671" spans="2:16">
      <c r="B2671" s="748"/>
      <c r="C2671" s="773" t="s">
        <v>3814</v>
      </c>
      <c r="D2671" s="773" t="s">
        <v>3792</v>
      </c>
      <c r="E2671" s="386">
        <v>2674</v>
      </c>
      <c r="F2671" s="410" t="str">
        <f>Dumpadas[[#This Row],[punto]] &amp; " "&amp;Dumpadas[[#This Row],[jornada]]&amp;" " &amp; Dumpadas[[#This Row],[N°Acop]] &amp; " " &amp; TEXT(Dumpadas[[#This Row],[fecha ]], "dd-mm-yyyy")</f>
        <v>NIVEL 974 M4 7S L30 PM 2674 24-06-2026</v>
      </c>
      <c r="G2671" s="748" t="s">
        <v>16</v>
      </c>
      <c r="H2671" s="5">
        <v>46197</v>
      </c>
      <c r="I2671" s="748">
        <v>3.2</v>
      </c>
      <c r="J2671" s="8">
        <v>1.23E-2</v>
      </c>
      <c r="K2671" s="8">
        <f>+IF(Dumpadas[[#This Row],[ley]]&gt;0.03,0.03,Dumpadas[[#This Row],[ley]])</f>
        <v>1.23E-2</v>
      </c>
      <c r="L2671" s="427"/>
      <c r="M2671" s="386">
        <v>29370</v>
      </c>
      <c r="N2671" s="386"/>
      <c r="O2671" s="7">
        <v>1.4E-2</v>
      </c>
      <c r="P2671" s="10" t="str" cm="1">
        <f t="array" ref="P2671">INDEX(Rangos!$E$3:$E$16,MATCH(1,(Dumpadas[[#This Row],[ley]]&gt;=Rangos!$B$3:$B$16)*(Dumpadas[[#This Row],[ley]]&lt;=Rangos!$C$3:$C$16),0))</f>
        <v>D</v>
      </c>
    </row>
    <row r="2672" spans="2:16">
      <c r="B2672" s="748"/>
      <c r="C2672" s="773" t="s">
        <v>3814</v>
      </c>
      <c r="D2672" s="773" t="s">
        <v>3792</v>
      </c>
      <c r="E2672" s="386">
        <v>2675</v>
      </c>
      <c r="F2672" s="410" t="str">
        <f>Dumpadas[[#This Row],[punto]] &amp; " "&amp;Dumpadas[[#This Row],[jornada]]&amp;" " &amp; Dumpadas[[#This Row],[N°Acop]] &amp; " " &amp; TEXT(Dumpadas[[#This Row],[fecha ]], "dd-mm-yyyy")</f>
        <v>NIVEL 974 M4 7S L30 PM 2675 24-06-2026</v>
      </c>
      <c r="G2672" s="748" t="s">
        <v>16</v>
      </c>
      <c r="H2672" s="5">
        <v>46197</v>
      </c>
      <c r="I2672" s="748">
        <v>3.2</v>
      </c>
      <c r="J2672" s="8">
        <v>1.52E-2</v>
      </c>
      <c r="K2672" s="8">
        <f>+IF(Dumpadas[[#This Row],[ley]]&gt;0.03,0.03,Dumpadas[[#This Row],[ley]])</f>
        <v>1.52E-2</v>
      </c>
      <c r="L2672" s="427"/>
      <c r="M2672" s="386">
        <v>29370</v>
      </c>
      <c r="N2672" s="386"/>
      <c r="O2672" s="7">
        <v>1.4E-2</v>
      </c>
      <c r="P2672" s="10" t="str" cm="1">
        <f t="array" ref="P2672">INDEX(Rangos!$E$3:$E$16,MATCH(1,(Dumpadas[[#This Row],[ley]]&gt;=Rangos!$B$3:$B$16)*(Dumpadas[[#This Row],[ley]]&lt;=Rangos!$C$3:$C$16),0))</f>
        <v>F</v>
      </c>
    </row>
    <row r="2673" spans="2:16">
      <c r="B2673" s="748"/>
      <c r="C2673" s="773" t="s">
        <v>3814</v>
      </c>
      <c r="D2673" s="773" t="s">
        <v>3792</v>
      </c>
      <c r="E2673" s="386">
        <v>2676</v>
      </c>
      <c r="F2673" s="410" t="str">
        <f>Dumpadas[[#This Row],[punto]] &amp; " "&amp;Dumpadas[[#This Row],[jornada]]&amp;" " &amp; Dumpadas[[#This Row],[N°Acop]] &amp; " " &amp; TEXT(Dumpadas[[#This Row],[fecha ]], "dd-mm-yyyy")</f>
        <v>NIVEL 974 M4 7S L30 PM 2676 24-06-2026</v>
      </c>
      <c r="G2673" s="748" t="s">
        <v>16</v>
      </c>
      <c r="H2673" s="5">
        <v>46197</v>
      </c>
      <c r="I2673" s="748">
        <v>3.2</v>
      </c>
      <c r="J2673" s="8">
        <v>1.37E-2</v>
      </c>
      <c r="K2673" s="8">
        <f>+IF(Dumpadas[[#This Row],[ley]]&gt;0.03,0.03,Dumpadas[[#This Row],[ley]])</f>
        <v>1.37E-2</v>
      </c>
      <c r="L2673" s="427"/>
      <c r="M2673" s="386">
        <v>29370</v>
      </c>
      <c r="N2673" s="386"/>
      <c r="O2673" s="7">
        <v>1.4E-2</v>
      </c>
      <c r="P2673" s="10" t="str" cm="1">
        <f t="array" ref="P2673">INDEX(Rangos!$E$3:$E$16,MATCH(1,(Dumpadas[[#This Row],[ley]]&gt;=Rangos!$B$3:$B$16)*(Dumpadas[[#This Row],[ley]]&lt;=Rangos!$C$3:$C$16),0))</f>
        <v>E</v>
      </c>
    </row>
    <row r="2674" spans="2:16">
      <c r="B2674" s="748"/>
      <c r="C2674" s="773" t="s">
        <v>3814</v>
      </c>
      <c r="D2674" s="773" t="s">
        <v>3792</v>
      </c>
      <c r="E2674" s="386">
        <v>2677</v>
      </c>
      <c r="F2674" s="410" t="str">
        <f>Dumpadas[[#This Row],[punto]] &amp; " "&amp;Dumpadas[[#This Row],[jornada]]&amp;" " &amp; Dumpadas[[#This Row],[N°Acop]] &amp; " " &amp; TEXT(Dumpadas[[#This Row],[fecha ]], "dd-mm-yyyy")</f>
        <v>NIVEL 974 M4 7S L30 PM 2677 24-06-2026</v>
      </c>
      <c r="G2674" s="748" t="s">
        <v>16</v>
      </c>
      <c r="H2674" s="5">
        <v>46197</v>
      </c>
      <c r="I2674" s="748">
        <v>3.2</v>
      </c>
      <c r="J2674" s="8">
        <v>1.9400000000000001E-2</v>
      </c>
      <c r="K2674" s="8">
        <f>+IF(Dumpadas[[#This Row],[ley]]&gt;0.03,0.03,Dumpadas[[#This Row],[ley]])</f>
        <v>1.9400000000000001E-2</v>
      </c>
      <c r="L2674" s="427"/>
      <c r="M2674" s="386">
        <v>29370</v>
      </c>
      <c r="N2674" s="386"/>
      <c r="O2674" s="7">
        <v>1.4E-2</v>
      </c>
      <c r="P2674" s="10" t="str" cm="1">
        <f t="array" ref="P2674">INDEX(Rangos!$E$3:$E$16,MATCH(1,(Dumpadas[[#This Row],[ley]]&gt;=Rangos!$B$3:$B$16)*(Dumpadas[[#This Row],[ley]]&lt;=Rangos!$C$3:$C$16),0))</f>
        <v>H</v>
      </c>
    </row>
    <row r="2675" spans="2:16">
      <c r="B2675" s="748"/>
      <c r="C2675" s="773" t="s">
        <v>3814</v>
      </c>
      <c r="D2675" s="773" t="s">
        <v>3792</v>
      </c>
      <c r="E2675" s="386">
        <v>2678</v>
      </c>
      <c r="F2675" s="410" t="str">
        <f>Dumpadas[[#This Row],[punto]] &amp; " "&amp;Dumpadas[[#This Row],[jornada]]&amp;" " &amp; Dumpadas[[#This Row],[N°Acop]] &amp; " " &amp; TEXT(Dumpadas[[#This Row],[fecha ]], "dd-mm-yyyy")</f>
        <v>NIVEL 974 M4 7S L30 PM 2678 24-06-2026</v>
      </c>
      <c r="G2675" s="748" t="s">
        <v>16</v>
      </c>
      <c r="H2675" s="5">
        <v>46197</v>
      </c>
      <c r="I2675" s="748">
        <v>3.2</v>
      </c>
      <c r="J2675" s="8">
        <v>1.9099999999999999E-2</v>
      </c>
      <c r="K2675" s="8">
        <f>+IF(Dumpadas[[#This Row],[ley]]&gt;0.03,0.03,Dumpadas[[#This Row],[ley]])</f>
        <v>1.9099999999999999E-2</v>
      </c>
      <c r="L2675" s="427"/>
      <c r="M2675" s="386">
        <v>29370</v>
      </c>
      <c r="N2675" s="386"/>
      <c r="O2675" s="7">
        <v>1.4E-2</v>
      </c>
      <c r="P2675" s="10" t="str" cm="1">
        <f t="array" ref="P2675">INDEX(Rangos!$E$3:$E$16,MATCH(1,(Dumpadas[[#This Row],[ley]]&gt;=Rangos!$B$3:$B$16)*(Dumpadas[[#This Row],[ley]]&lt;=Rangos!$C$3:$C$16),0))</f>
        <v>H</v>
      </c>
    </row>
    <row r="2676" spans="2:16">
      <c r="B2676" s="748"/>
      <c r="C2676" s="773" t="s">
        <v>3814</v>
      </c>
      <c r="D2676" s="773" t="s">
        <v>3792</v>
      </c>
      <c r="E2676" s="386">
        <v>2679</v>
      </c>
      <c r="F2676" s="410" t="str">
        <f>Dumpadas[[#This Row],[punto]] &amp; " "&amp;Dumpadas[[#This Row],[jornada]]&amp;" " &amp; Dumpadas[[#This Row],[N°Acop]] &amp; " " &amp; TEXT(Dumpadas[[#This Row],[fecha ]], "dd-mm-yyyy")</f>
        <v>NIVEL 974 M4 7S L30 PM 2679 24-06-2026</v>
      </c>
      <c r="G2676" s="748" t="s">
        <v>16</v>
      </c>
      <c r="H2676" s="5">
        <v>46197</v>
      </c>
      <c r="I2676" s="748">
        <v>3.2</v>
      </c>
      <c r="J2676" s="8">
        <v>8.2000000000000007E-3</v>
      </c>
      <c r="K2676" s="8">
        <f>+IF(Dumpadas[[#This Row],[ley]]&gt;0.03,0.03,Dumpadas[[#This Row],[ley]])</f>
        <v>8.2000000000000007E-3</v>
      </c>
      <c r="L2676" s="427"/>
      <c r="M2676" s="386">
        <v>29370</v>
      </c>
      <c r="N2676" s="386"/>
      <c r="O2676" s="7">
        <v>1.4E-2</v>
      </c>
      <c r="P2676" s="10" t="str" cm="1">
        <f t="array" ref="P2676">INDEX(Rangos!$E$3:$E$16,MATCH(1,(Dumpadas[[#This Row],[ley]]&gt;=Rangos!$B$3:$B$16)*(Dumpadas[[#This Row],[ley]]&lt;=Rangos!$C$3:$C$16),0))</f>
        <v>A</v>
      </c>
    </row>
    <row r="2677" spans="2:16">
      <c r="B2677" s="535"/>
      <c r="C2677" s="535" t="s">
        <v>3817</v>
      </c>
      <c r="D2677" s="535" t="s">
        <v>3792</v>
      </c>
      <c r="E2677" s="535">
        <v>2680</v>
      </c>
      <c r="F2677" s="537" t="str">
        <f>Dumpadas[[#This Row],[punto]] &amp; " "&amp;Dumpadas[[#This Row],[jornada]]&amp;" " &amp; Dumpadas[[#This Row],[N°Acop]] &amp; " " &amp; TEXT(Dumpadas[[#This Row],[fecha ]], "dd-mm-yyyy")</f>
        <v>NIVEL 974 M4 6N L33 AM 2680 25-06-2026</v>
      </c>
      <c r="G2677" s="535" t="s">
        <v>14</v>
      </c>
      <c r="H2677" s="538">
        <v>46198</v>
      </c>
      <c r="I2677" s="535">
        <v>3.2</v>
      </c>
      <c r="J2677" s="539">
        <v>1.34E-2</v>
      </c>
      <c r="K2677" s="539">
        <f>+IF(Dumpadas[[#This Row],[ley]]&gt;0.03,0.03,Dumpadas[[#This Row],[ley]])</f>
        <v>1.34E-2</v>
      </c>
      <c r="L2677" s="539"/>
      <c r="M2677" s="535">
        <v>29374</v>
      </c>
      <c r="N2677" s="535"/>
      <c r="O2677" s="539">
        <v>1.2999999999999999E-2</v>
      </c>
      <c r="P2677" s="540" t="str" cm="1">
        <f t="array" ref="P2677">INDEX(Rangos!$E$3:$E$16,MATCH(1,(Dumpadas[[#This Row],[ley]]&gt;=Rangos!$B$3:$B$16)*(Dumpadas[[#This Row],[ley]]&lt;=Rangos!$C$3:$C$16),0))</f>
        <v>D</v>
      </c>
    </row>
    <row r="2678" spans="2:16">
      <c r="B2678" s="535"/>
      <c r="C2678" s="535" t="s">
        <v>3817</v>
      </c>
      <c r="D2678" s="535" t="s">
        <v>3792</v>
      </c>
      <c r="E2678" s="535">
        <v>2681</v>
      </c>
      <c r="F2678" s="537" t="str">
        <f>Dumpadas[[#This Row],[punto]] &amp; " "&amp;Dumpadas[[#This Row],[jornada]]&amp;" " &amp; Dumpadas[[#This Row],[N°Acop]] &amp; " " &amp; TEXT(Dumpadas[[#This Row],[fecha ]], "dd-mm-yyyy")</f>
        <v>NIVEL 974 M4 6N L33 AM 2681 25-06-2026</v>
      </c>
      <c r="G2678" s="535" t="s">
        <v>14</v>
      </c>
      <c r="H2678" s="538">
        <v>46198</v>
      </c>
      <c r="I2678" s="535">
        <v>3.2</v>
      </c>
      <c r="J2678" s="539">
        <v>1.7100000000000001E-2</v>
      </c>
      <c r="K2678" s="539">
        <f>+IF(Dumpadas[[#This Row],[ley]]&gt;0.03,0.03,Dumpadas[[#This Row],[ley]])</f>
        <v>1.7100000000000001E-2</v>
      </c>
      <c r="L2678" s="539"/>
      <c r="M2678" s="535">
        <v>29374</v>
      </c>
      <c r="N2678" s="535"/>
      <c r="O2678" s="539">
        <v>1.2999999999999999E-2</v>
      </c>
      <c r="P2678" s="540" t="str" cm="1">
        <f t="array" ref="P2678">INDEX(Rangos!$E$3:$E$16,MATCH(1,(Dumpadas[[#This Row],[ley]]&gt;=Rangos!$B$3:$B$16)*(Dumpadas[[#This Row],[ley]]&lt;=Rangos!$C$3:$C$16),0))</f>
        <v>F</v>
      </c>
    </row>
    <row r="2679" spans="2:16">
      <c r="B2679" s="535"/>
      <c r="C2679" s="535" t="s">
        <v>3817</v>
      </c>
      <c r="D2679" s="535" t="s">
        <v>3792</v>
      </c>
      <c r="E2679" s="535">
        <v>2682</v>
      </c>
      <c r="F2679" s="537" t="str">
        <f>Dumpadas[[#This Row],[punto]] &amp; " "&amp;Dumpadas[[#This Row],[jornada]]&amp;" " &amp; Dumpadas[[#This Row],[N°Acop]] &amp; " " &amp; TEXT(Dumpadas[[#This Row],[fecha ]], "dd-mm-yyyy")</f>
        <v>NIVEL 974 M4 6N L33 AM 2682 25-06-2026</v>
      </c>
      <c r="G2679" s="535" t="s">
        <v>14</v>
      </c>
      <c r="H2679" s="538">
        <v>46198</v>
      </c>
      <c r="I2679" s="535">
        <v>3.2</v>
      </c>
      <c r="J2679" s="539">
        <v>1.2999999999999999E-2</v>
      </c>
      <c r="K2679" s="539">
        <f>+IF(Dumpadas[[#This Row],[ley]]&gt;0.03,0.03,Dumpadas[[#This Row],[ley]])</f>
        <v>1.2999999999999999E-2</v>
      </c>
      <c r="L2679" s="539"/>
      <c r="M2679" s="535">
        <v>29374</v>
      </c>
      <c r="N2679" s="535"/>
      <c r="O2679" s="539">
        <v>1.2999999999999999E-2</v>
      </c>
      <c r="P2679" s="540" t="str" cm="1">
        <f t="array" ref="P2679">INDEX(Rangos!$E$3:$E$16,MATCH(1,(Dumpadas[[#This Row],[ley]]&gt;=Rangos!$B$3:$B$16)*(Dumpadas[[#This Row],[ley]]&lt;=Rangos!$C$3:$C$16),0))</f>
        <v>D</v>
      </c>
    </row>
    <row r="2680" spans="2:16">
      <c r="B2680" s="535"/>
      <c r="C2680" s="535" t="s">
        <v>3817</v>
      </c>
      <c r="D2680" s="535" t="s">
        <v>3792</v>
      </c>
      <c r="E2680" s="535">
        <v>2683</v>
      </c>
      <c r="F2680" s="537" t="str">
        <f>Dumpadas[[#This Row],[punto]] &amp; " "&amp;Dumpadas[[#This Row],[jornada]]&amp;" " &amp; Dumpadas[[#This Row],[N°Acop]] &amp; " " &amp; TEXT(Dumpadas[[#This Row],[fecha ]], "dd-mm-yyyy")</f>
        <v>NIVEL 974 M4 6N L33 AM 2683 25-06-2026</v>
      </c>
      <c r="G2680" s="535" t="s">
        <v>14</v>
      </c>
      <c r="H2680" s="538">
        <v>46198</v>
      </c>
      <c r="I2680" s="535">
        <v>3.2</v>
      </c>
      <c r="J2680" s="539">
        <v>1.37E-2</v>
      </c>
      <c r="K2680" s="539">
        <f>+IF(Dumpadas[[#This Row],[ley]]&gt;0.03,0.03,Dumpadas[[#This Row],[ley]])</f>
        <v>1.37E-2</v>
      </c>
      <c r="L2680" s="539"/>
      <c r="M2680" s="535">
        <v>29374</v>
      </c>
      <c r="N2680" s="535"/>
      <c r="O2680" s="539">
        <v>1.2999999999999999E-2</v>
      </c>
      <c r="P2680" s="540" t="str" cm="1">
        <f t="array" ref="P2680">INDEX(Rangos!$E$3:$E$16,MATCH(1,(Dumpadas[[#This Row],[ley]]&gt;=Rangos!$B$3:$B$16)*(Dumpadas[[#This Row],[ley]]&lt;=Rangos!$C$3:$C$16),0))</f>
        <v>E</v>
      </c>
    </row>
    <row r="2681" spans="2:16">
      <c r="B2681" s="535"/>
      <c r="C2681" s="535" t="s">
        <v>3817</v>
      </c>
      <c r="D2681" s="535" t="s">
        <v>3792</v>
      </c>
      <c r="E2681" s="535">
        <v>2684</v>
      </c>
      <c r="F2681" s="537" t="str">
        <f>Dumpadas[[#This Row],[punto]] &amp; " "&amp;Dumpadas[[#This Row],[jornada]]&amp;" " &amp; Dumpadas[[#This Row],[N°Acop]] &amp; " " &amp; TEXT(Dumpadas[[#This Row],[fecha ]], "dd-mm-yyyy")</f>
        <v>NIVEL 974 M4 6N L33 AM 2684 25-06-2026</v>
      </c>
      <c r="G2681" s="535" t="s">
        <v>14</v>
      </c>
      <c r="H2681" s="538">
        <v>46198</v>
      </c>
      <c r="I2681" s="535">
        <v>3.2</v>
      </c>
      <c r="J2681" s="539">
        <v>1.18E-2</v>
      </c>
      <c r="K2681" s="539">
        <f>+IF(Dumpadas[[#This Row],[ley]]&gt;0.03,0.03,Dumpadas[[#This Row],[ley]])</f>
        <v>1.18E-2</v>
      </c>
      <c r="L2681" s="539"/>
      <c r="M2681" s="535">
        <v>29374</v>
      </c>
      <c r="N2681" s="535"/>
      <c r="O2681" s="539">
        <v>1.2999999999999999E-2</v>
      </c>
      <c r="P2681" s="540" t="str" cm="1">
        <f t="array" ref="P2681">INDEX(Rangos!$E$3:$E$16,MATCH(1,(Dumpadas[[#This Row],[ley]]&gt;=Rangos!$B$3:$B$16)*(Dumpadas[[#This Row],[ley]]&lt;=Rangos!$C$3:$C$16),0))</f>
        <v>C</v>
      </c>
    </row>
    <row r="2682" spans="2:16">
      <c r="B2682" s="535"/>
      <c r="C2682" s="535" t="s">
        <v>3817</v>
      </c>
      <c r="D2682" s="535" t="s">
        <v>3792</v>
      </c>
      <c r="E2682" s="535">
        <v>2685</v>
      </c>
      <c r="F2682" s="537" t="str">
        <f>Dumpadas[[#This Row],[punto]] &amp; " "&amp;Dumpadas[[#This Row],[jornada]]&amp;" " &amp; Dumpadas[[#This Row],[N°Acop]] &amp; " " &amp; TEXT(Dumpadas[[#This Row],[fecha ]], "dd-mm-yyyy")</f>
        <v>NIVEL 974 M4 6N L33 AM 2685 25-06-2026</v>
      </c>
      <c r="G2682" s="535" t="s">
        <v>14</v>
      </c>
      <c r="H2682" s="538">
        <v>46198</v>
      </c>
      <c r="I2682" s="535">
        <v>3.2</v>
      </c>
      <c r="J2682" s="539">
        <v>1.3100000000000001E-2</v>
      </c>
      <c r="K2682" s="539">
        <f>+IF(Dumpadas[[#This Row],[ley]]&gt;0.03,0.03,Dumpadas[[#This Row],[ley]])</f>
        <v>1.3100000000000001E-2</v>
      </c>
      <c r="L2682" s="539"/>
      <c r="M2682" s="535">
        <v>29374</v>
      </c>
      <c r="N2682" s="535"/>
      <c r="O2682" s="539">
        <v>1.2999999999999999E-2</v>
      </c>
      <c r="P2682" s="540" t="str" cm="1">
        <f t="array" ref="P2682">INDEX(Rangos!$E$3:$E$16,MATCH(1,(Dumpadas[[#This Row],[ley]]&gt;=Rangos!$B$3:$B$16)*(Dumpadas[[#This Row],[ley]]&lt;=Rangos!$C$3:$C$16),0))</f>
        <v>D</v>
      </c>
    </row>
    <row r="2683" spans="2:16">
      <c r="B2683" s="535"/>
      <c r="C2683" s="535" t="s">
        <v>3817</v>
      </c>
      <c r="D2683" s="535" t="s">
        <v>3792</v>
      </c>
      <c r="E2683" s="535">
        <v>2686</v>
      </c>
      <c r="F2683" s="537" t="str">
        <f>Dumpadas[[#This Row],[punto]] &amp; " "&amp;Dumpadas[[#This Row],[jornada]]&amp;" " &amp; Dumpadas[[#This Row],[N°Acop]] &amp; " " &amp; TEXT(Dumpadas[[#This Row],[fecha ]], "dd-mm-yyyy")</f>
        <v>NIVEL 974 M4 6N L33 AM 2686 25-06-2026</v>
      </c>
      <c r="G2683" s="535" t="s">
        <v>14</v>
      </c>
      <c r="H2683" s="538">
        <v>46198</v>
      </c>
      <c r="I2683" s="535">
        <v>3.2</v>
      </c>
      <c r="J2683" s="539">
        <v>1.37E-2</v>
      </c>
      <c r="K2683" s="539">
        <f>+IF(Dumpadas[[#This Row],[ley]]&gt;0.03,0.03,Dumpadas[[#This Row],[ley]])</f>
        <v>1.37E-2</v>
      </c>
      <c r="L2683" s="539"/>
      <c r="M2683" s="535">
        <v>29374</v>
      </c>
      <c r="N2683" s="535"/>
      <c r="O2683" s="539">
        <v>1.2999999999999999E-2</v>
      </c>
      <c r="P2683" s="540" t="str" cm="1">
        <f t="array" ref="P2683">INDEX(Rangos!$E$3:$E$16,MATCH(1,(Dumpadas[[#This Row],[ley]]&gt;=Rangos!$B$3:$B$16)*(Dumpadas[[#This Row],[ley]]&lt;=Rangos!$C$3:$C$16),0))</f>
        <v>E</v>
      </c>
    </row>
    <row r="2684" spans="2:16">
      <c r="B2684" s="535"/>
      <c r="C2684" s="535" t="s">
        <v>3817</v>
      </c>
      <c r="D2684" s="535" t="s">
        <v>3792</v>
      </c>
      <c r="E2684" s="535">
        <v>2687</v>
      </c>
      <c r="F2684" s="537" t="str">
        <f>Dumpadas[[#This Row],[punto]] &amp; " "&amp;Dumpadas[[#This Row],[jornada]]&amp;" " &amp; Dumpadas[[#This Row],[N°Acop]] &amp; " " &amp; TEXT(Dumpadas[[#This Row],[fecha ]], "dd-mm-yyyy")</f>
        <v>NIVEL 974 M4 6N L33 AM 2687 25-06-2026</v>
      </c>
      <c r="G2684" s="535" t="s">
        <v>14</v>
      </c>
      <c r="H2684" s="538">
        <v>46198</v>
      </c>
      <c r="I2684" s="535">
        <v>3.2</v>
      </c>
      <c r="J2684" s="539">
        <v>1.0500000000000001E-2</v>
      </c>
      <c r="K2684" s="539">
        <f>+IF(Dumpadas[[#This Row],[ley]]&gt;0.03,0.03,Dumpadas[[#This Row],[ley]])</f>
        <v>1.0500000000000001E-2</v>
      </c>
      <c r="L2684" s="539"/>
      <c r="M2684" s="535">
        <v>29375</v>
      </c>
      <c r="N2684" s="535"/>
      <c r="O2684" s="539">
        <v>1.2999999999999999E-2</v>
      </c>
      <c r="P2684" s="540" t="str" cm="1">
        <f t="array" ref="P2684">INDEX(Rangos!$E$3:$E$16,MATCH(1,(Dumpadas[[#This Row],[ley]]&gt;=Rangos!$B$3:$B$16)*(Dumpadas[[#This Row],[ley]]&lt;=Rangos!$C$3:$C$16),0))</f>
        <v>C</v>
      </c>
    </row>
    <row r="2685" spans="2:16">
      <c r="B2685" s="535"/>
      <c r="C2685" s="535" t="s">
        <v>3817</v>
      </c>
      <c r="D2685" s="535" t="s">
        <v>3792</v>
      </c>
      <c r="E2685" s="535">
        <v>2688</v>
      </c>
      <c r="F2685" s="537" t="str">
        <f>Dumpadas[[#This Row],[punto]] &amp; " "&amp;Dumpadas[[#This Row],[jornada]]&amp;" " &amp; Dumpadas[[#This Row],[N°Acop]] &amp; " " &amp; TEXT(Dumpadas[[#This Row],[fecha ]], "dd-mm-yyyy")</f>
        <v>NIVEL 974 M4 6N L33 AM 2688 25-06-2026</v>
      </c>
      <c r="G2685" s="535" t="s">
        <v>14</v>
      </c>
      <c r="H2685" s="538">
        <v>46198</v>
      </c>
      <c r="I2685" s="535">
        <v>3.2</v>
      </c>
      <c r="J2685" s="539">
        <v>1.5299999999999999E-2</v>
      </c>
      <c r="K2685" s="539">
        <f>+IF(Dumpadas[[#This Row],[ley]]&gt;0.03,0.03,Dumpadas[[#This Row],[ley]])</f>
        <v>1.5299999999999999E-2</v>
      </c>
      <c r="L2685" s="539"/>
      <c r="M2685" s="535">
        <v>29375</v>
      </c>
      <c r="N2685" s="535"/>
      <c r="O2685" s="539">
        <v>1.2999999999999999E-2</v>
      </c>
      <c r="P2685" s="540" t="str" cm="1">
        <f t="array" ref="P2685">INDEX(Rangos!$E$3:$E$16,MATCH(1,(Dumpadas[[#This Row],[ley]]&gt;=Rangos!$B$3:$B$16)*(Dumpadas[[#This Row],[ley]]&lt;=Rangos!$C$3:$C$16),0))</f>
        <v>F</v>
      </c>
    </row>
    <row r="2686" spans="2:16">
      <c r="B2686" s="535"/>
      <c r="C2686" s="535" t="s">
        <v>3817</v>
      </c>
      <c r="D2686" s="535" t="s">
        <v>3792</v>
      </c>
      <c r="E2686" s="535">
        <v>2689</v>
      </c>
      <c r="F2686" s="537" t="str">
        <f>Dumpadas[[#This Row],[punto]] &amp; " "&amp;Dumpadas[[#This Row],[jornada]]&amp;" " &amp; Dumpadas[[#This Row],[N°Acop]] &amp; " " &amp; TEXT(Dumpadas[[#This Row],[fecha ]], "dd-mm-yyyy")</f>
        <v>NIVEL 974 M4 6N L33 AM 2689 25-06-2026</v>
      </c>
      <c r="G2686" s="535" t="s">
        <v>14</v>
      </c>
      <c r="H2686" s="538">
        <v>46198</v>
      </c>
      <c r="I2686" s="535">
        <v>3.2</v>
      </c>
      <c r="J2686" s="539">
        <v>1.47E-2</v>
      </c>
      <c r="K2686" s="539">
        <f>+IF(Dumpadas[[#This Row],[ley]]&gt;0.03,0.03,Dumpadas[[#This Row],[ley]])</f>
        <v>1.47E-2</v>
      </c>
      <c r="L2686" s="539"/>
      <c r="M2686" s="535">
        <v>29375</v>
      </c>
      <c r="N2686" s="535"/>
      <c r="O2686" s="539">
        <v>1.2999999999999999E-2</v>
      </c>
      <c r="P2686" s="540" t="str" cm="1">
        <f t="array" ref="P2686">INDEX(Rangos!$E$3:$E$16,MATCH(1,(Dumpadas[[#This Row],[ley]]&gt;=Rangos!$B$3:$B$16)*(Dumpadas[[#This Row],[ley]]&lt;=Rangos!$C$3:$C$16),0))</f>
        <v>E</v>
      </c>
    </row>
    <row r="2687" spans="2:16">
      <c r="B2687" s="535"/>
      <c r="C2687" s="535" t="s">
        <v>3817</v>
      </c>
      <c r="D2687" s="535" t="s">
        <v>3792</v>
      </c>
      <c r="E2687" s="535">
        <v>2690</v>
      </c>
      <c r="F2687" s="537" t="str">
        <f>Dumpadas[[#This Row],[punto]] &amp; " "&amp;Dumpadas[[#This Row],[jornada]]&amp;" " &amp; Dumpadas[[#This Row],[N°Acop]] &amp; " " &amp; TEXT(Dumpadas[[#This Row],[fecha ]], "dd-mm-yyyy")</f>
        <v>NIVEL 974 M4 6N L33 AM 2690 25-06-2026</v>
      </c>
      <c r="G2687" s="535" t="s">
        <v>14</v>
      </c>
      <c r="H2687" s="538">
        <v>46198</v>
      </c>
      <c r="I2687" s="535">
        <v>3.2</v>
      </c>
      <c r="J2687" s="539">
        <v>1.2200000000000001E-2</v>
      </c>
      <c r="K2687" s="539">
        <f>+IF(Dumpadas[[#This Row],[ley]]&gt;0.03,0.03,Dumpadas[[#This Row],[ley]])</f>
        <v>1.2200000000000001E-2</v>
      </c>
      <c r="L2687" s="539"/>
      <c r="M2687" s="535">
        <v>29375</v>
      </c>
      <c r="N2687" s="535"/>
      <c r="O2687" s="539">
        <v>1.2999999999999999E-2</v>
      </c>
      <c r="P2687" s="540" t="str" cm="1">
        <f t="array" ref="P2687">INDEX(Rangos!$E$3:$E$16,MATCH(1,(Dumpadas[[#This Row],[ley]]&gt;=Rangos!$B$3:$B$16)*(Dumpadas[[#This Row],[ley]]&lt;=Rangos!$C$3:$C$16),0))</f>
        <v>D</v>
      </c>
    </row>
    <row r="2688" spans="2:16">
      <c r="B2688" s="535"/>
      <c r="C2688" s="535" t="s">
        <v>3817</v>
      </c>
      <c r="D2688" s="535" t="s">
        <v>3792</v>
      </c>
      <c r="E2688" s="535">
        <v>2691</v>
      </c>
      <c r="F2688" s="537" t="str">
        <f>Dumpadas[[#This Row],[punto]] &amp; " "&amp;Dumpadas[[#This Row],[jornada]]&amp;" " &amp; Dumpadas[[#This Row],[N°Acop]] &amp; " " &amp; TEXT(Dumpadas[[#This Row],[fecha ]], "dd-mm-yyyy")</f>
        <v>NIVEL 974 M4 6N L33 AM 2691 25-06-2026</v>
      </c>
      <c r="G2688" s="535" t="s">
        <v>14</v>
      </c>
      <c r="H2688" s="538">
        <v>46198</v>
      </c>
      <c r="I2688" s="535">
        <v>3.2</v>
      </c>
      <c r="J2688" s="539">
        <v>1.5599999999999999E-2</v>
      </c>
      <c r="K2688" s="539">
        <f>+IF(Dumpadas[[#This Row],[ley]]&gt;0.03,0.03,Dumpadas[[#This Row],[ley]])</f>
        <v>1.5599999999999999E-2</v>
      </c>
      <c r="L2688" s="539"/>
      <c r="M2688" s="535">
        <v>29375</v>
      </c>
      <c r="N2688" s="535"/>
      <c r="O2688" s="539">
        <v>1.2999999999999999E-2</v>
      </c>
      <c r="P2688" s="540" t="str" cm="1">
        <f t="array" ref="P2688">INDEX(Rangos!$E$3:$E$16,MATCH(1,(Dumpadas[[#This Row],[ley]]&gt;=Rangos!$B$3:$B$16)*(Dumpadas[[#This Row],[ley]]&lt;=Rangos!$C$3:$C$16),0))</f>
        <v>F</v>
      </c>
    </row>
    <row r="2689" spans="2:16">
      <c r="B2689" s="535"/>
      <c r="C2689" s="535" t="s">
        <v>3817</v>
      </c>
      <c r="D2689" s="535" t="s">
        <v>3792</v>
      </c>
      <c r="E2689" s="535">
        <v>2692</v>
      </c>
      <c r="F2689" s="537" t="str">
        <f>Dumpadas[[#This Row],[punto]] &amp; " "&amp;Dumpadas[[#This Row],[jornada]]&amp;" " &amp; Dumpadas[[#This Row],[N°Acop]] &amp; " " &amp; TEXT(Dumpadas[[#This Row],[fecha ]], "dd-mm-yyyy")</f>
        <v>NIVEL 974 M4 6N L33 AM 2692 25-06-2026</v>
      </c>
      <c r="G2689" s="535" t="s">
        <v>14</v>
      </c>
      <c r="H2689" s="538">
        <v>46198</v>
      </c>
      <c r="I2689" s="535">
        <v>3.2</v>
      </c>
      <c r="J2689" s="539">
        <v>1.2E-2</v>
      </c>
      <c r="K2689" s="539">
        <f>+IF(Dumpadas[[#This Row],[ley]]&gt;0.03,0.03,Dumpadas[[#This Row],[ley]])</f>
        <v>1.2E-2</v>
      </c>
      <c r="L2689" s="539"/>
      <c r="M2689" s="535">
        <v>29375</v>
      </c>
      <c r="N2689" s="535"/>
      <c r="O2689" s="539">
        <v>1.2999999999999999E-2</v>
      </c>
      <c r="P2689" s="540" t="str" cm="1">
        <f t="array" ref="P2689">INDEX(Rangos!$E$3:$E$16,MATCH(1,(Dumpadas[[#This Row],[ley]]&gt;=Rangos!$B$3:$B$16)*(Dumpadas[[#This Row],[ley]]&lt;=Rangos!$C$3:$C$16),0))</f>
        <v>D</v>
      </c>
    </row>
    <row r="2690" spans="2:16">
      <c r="B2690" s="535"/>
      <c r="C2690" s="535" t="s">
        <v>3817</v>
      </c>
      <c r="D2690" s="535" t="s">
        <v>3792</v>
      </c>
      <c r="E2690" s="535">
        <v>2693</v>
      </c>
      <c r="F2690" s="537" t="str">
        <f>Dumpadas[[#This Row],[punto]] &amp; " "&amp;Dumpadas[[#This Row],[jornada]]&amp;" " &amp; Dumpadas[[#This Row],[N°Acop]] &amp; " " &amp; TEXT(Dumpadas[[#This Row],[fecha ]], "dd-mm-yyyy")</f>
        <v>NIVEL 974 M4 6N L33 AM 2693 25-06-2026</v>
      </c>
      <c r="G2690" s="535" t="s">
        <v>14</v>
      </c>
      <c r="H2690" s="538">
        <v>46198</v>
      </c>
      <c r="I2690" s="535">
        <v>3.2</v>
      </c>
      <c r="J2690" s="539">
        <v>1.2999999999999999E-2</v>
      </c>
      <c r="K2690" s="539">
        <f>+IF(Dumpadas[[#This Row],[ley]]&gt;0.03,0.03,Dumpadas[[#This Row],[ley]])</f>
        <v>1.2999999999999999E-2</v>
      </c>
      <c r="L2690" s="539"/>
      <c r="M2690" s="535">
        <v>29375</v>
      </c>
      <c r="N2690" s="535"/>
      <c r="O2690" s="539">
        <v>1.2999999999999999E-2</v>
      </c>
      <c r="P2690" s="540" t="str" cm="1">
        <f t="array" ref="P2690">INDEX(Rangos!$E$3:$E$16,MATCH(1,(Dumpadas[[#This Row],[ley]]&gt;=Rangos!$B$3:$B$16)*(Dumpadas[[#This Row],[ley]]&lt;=Rangos!$C$3:$C$16),0))</f>
        <v>D</v>
      </c>
    </row>
    <row r="2691" spans="2:16">
      <c r="B2691" s="535"/>
      <c r="C2691" s="535" t="s">
        <v>3817</v>
      </c>
      <c r="D2691" s="535" t="s">
        <v>3792</v>
      </c>
      <c r="E2691" s="535">
        <v>2694</v>
      </c>
      <c r="F2691" s="537" t="str">
        <f>Dumpadas[[#This Row],[punto]] &amp; " "&amp;Dumpadas[[#This Row],[jornada]]&amp;" " &amp; Dumpadas[[#This Row],[N°Acop]] &amp; " " &amp; TEXT(Dumpadas[[#This Row],[fecha ]], "dd-mm-yyyy")</f>
        <v>NIVEL 974 M4 6N L33 AM 2694 25-06-2026</v>
      </c>
      <c r="G2691" s="535" t="s">
        <v>14</v>
      </c>
      <c r="H2691" s="538">
        <v>46198</v>
      </c>
      <c r="I2691" s="535">
        <v>3.2</v>
      </c>
      <c r="J2691" s="539">
        <v>1.89E-2</v>
      </c>
      <c r="K2691" s="539">
        <f>+IF(Dumpadas[[#This Row],[ley]]&gt;0.03,0.03,Dumpadas[[#This Row],[ley]])</f>
        <v>1.89E-2</v>
      </c>
      <c r="L2691" s="539"/>
      <c r="M2691" s="535">
        <v>29375</v>
      </c>
      <c r="N2691" s="535"/>
      <c r="O2691" s="539">
        <v>1.2999999999999999E-2</v>
      </c>
      <c r="P2691" s="540" t="str" cm="1">
        <f t="array" ref="P2691">INDEX(Rangos!$E$3:$E$16,MATCH(1,(Dumpadas[[#This Row],[ley]]&gt;=Rangos!$B$3:$B$16)*(Dumpadas[[#This Row],[ley]]&lt;=Rangos!$C$3:$C$16),0))</f>
        <v>G</v>
      </c>
    </row>
    <row r="2692" spans="2:16">
      <c r="B2692" s="535"/>
      <c r="C2692" s="535" t="s">
        <v>3817</v>
      </c>
      <c r="D2692" s="535" t="s">
        <v>3792</v>
      </c>
      <c r="E2692" s="535">
        <v>2695</v>
      </c>
      <c r="F2692" s="537" t="str">
        <f>Dumpadas[[#This Row],[punto]] &amp; " "&amp;Dumpadas[[#This Row],[jornada]]&amp;" " &amp; Dumpadas[[#This Row],[N°Acop]] &amp; " " &amp; TEXT(Dumpadas[[#This Row],[fecha ]], "dd-mm-yyyy")</f>
        <v>NIVEL 974 M4 6N L33 AM 2695 25-06-2026</v>
      </c>
      <c r="G2692" s="535" t="s">
        <v>14</v>
      </c>
      <c r="H2692" s="538">
        <v>46198</v>
      </c>
      <c r="I2692" s="535">
        <v>3.2</v>
      </c>
      <c r="J2692" s="539">
        <v>1.1299999999999999E-2</v>
      </c>
      <c r="K2692" s="539">
        <f>+IF(Dumpadas[[#This Row],[ley]]&gt;0.03,0.03,Dumpadas[[#This Row],[ley]])</f>
        <v>1.1299999999999999E-2</v>
      </c>
      <c r="L2692" s="539"/>
      <c r="M2692" s="535">
        <v>29375</v>
      </c>
      <c r="N2692" s="535"/>
      <c r="O2692" s="539">
        <v>1.2999999999999999E-2</v>
      </c>
      <c r="P2692" s="540" t="str" cm="1">
        <f t="array" ref="P2692">INDEX(Rangos!$E$3:$E$16,MATCH(1,(Dumpadas[[#This Row],[ley]]&gt;=Rangos!$B$3:$B$16)*(Dumpadas[[#This Row],[ley]]&lt;=Rangos!$C$3:$C$16),0))</f>
        <v>C</v>
      </c>
    </row>
    <row r="2693" spans="2:16">
      <c r="B2693" s="535"/>
      <c r="C2693" s="535" t="s">
        <v>3817</v>
      </c>
      <c r="D2693" s="535" t="s">
        <v>3792</v>
      </c>
      <c r="E2693" s="535">
        <v>2696</v>
      </c>
      <c r="F2693" s="537" t="str">
        <f>Dumpadas[[#This Row],[punto]] &amp; " "&amp;Dumpadas[[#This Row],[jornada]]&amp;" " &amp; Dumpadas[[#This Row],[N°Acop]] &amp; " " &amp; TEXT(Dumpadas[[#This Row],[fecha ]], "dd-mm-yyyy")</f>
        <v>NIVEL 974 M4 6N L33 AM 2696 25-06-2026</v>
      </c>
      <c r="G2693" s="535" t="s">
        <v>14</v>
      </c>
      <c r="H2693" s="538">
        <v>46198</v>
      </c>
      <c r="I2693" s="535">
        <v>3.2</v>
      </c>
      <c r="J2693" s="539">
        <v>1.35E-2</v>
      </c>
      <c r="K2693" s="539">
        <f>+IF(Dumpadas[[#This Row],[ley]]&gt;0.03,0.03,Dumpadas[[#This Row],[ley]])</f>
        <v>1.35E-2</v>
      </c>
      <c r="L2693" s="539"/>
      <c r="M2693" s="535">
        <v>29375</v>
      </c>
      <c r="N2693" s="535"/>
      <c r="O2693" s="539">
        <v>1.2999999999999999E-2</v>
      </c>
      <c r="P2693" s="540" t="str" cm="1">
        <f t="array" ref="P2693">INDEX(Rangos!$E$3:$E$16,MATCH(1,(Dumpadas[[#This Row],[ley]]&gt;=Rangos!$B$3:$B$16)*(Dumpadas[[#This Row],[ley]]&lt;=Rangos!$C$3:$C$16),0))</f>
        <v>E</v>
      </c>
    </row>
    <row r="2694" spans="2:16">
      <c r="B2694" s="535"/>
      <c r="C2694" s="535" t="s">
        <v>3817</v>
      </c>
      <c r="D2694" s="535" t="s">
        <v>3792</v>
      </c>
      <c r="E2694" s="535">
        <v>2697</v>
      </c>
      <c r="F2694" s="537" t="str">
        <f>Dumpadas[[#This Row],[punto]] &amp; " "&amp;Dumpadas[[#This Row],[jornada]]&amp;" " &amp; Dumpadas[[#This Row],[N°Acop]] &amp; " " &amp; TEXT(Dumpadas[[#This Row],[fecha ]], "dd-mm-yyyy")</f>
        <v>NIVEL 974 M4 6N L33 AM 2697 25-06-2026</v>
      </c>
      <c r="G2694" s="535" t="s">
        <v>14</v>
      </c>
      <c r="H2694" s="538">
        <v>46198</v>
      </c>
      <c r="I2694" s="535">
        <v>3.2</v>
      </c>
      <c r="J2694" s="539">
        <v>1.47E-2</v>
      </c>
      <c r="K2694" s="539">
        <f>+IF(Dumpadas[[#This Row],[ley]]&gt;0.03,0.03,Dumpadas[[#This Row],[ley]])</f>
        <v>1.47E-2</v>
      </c>
      <c r="L2694" s="539"/>
      <c r="M2694" s="535">
        <v>29375</v>
      </c>
      <c r="N2694" s="535"/>
      <c r="O2694" s="539">
        <v>1.2999999999999999E-2</v>
      </c>
      <c r="P2694" s="540" t="str" cm="1">
        <f t="array" ref="P2694">INDEX(Rangos!$E$3:$E$16,MATCH(1,(Dumpadas[[#This Row],[ley]]&gt;=Rangos!$B$3:$B$16)*(Dumpadas[[#This Row],[ley]]&lt;=Rangos!$C$3:$C$16),0))</f>
        <v>E</v>
      </c>
    </row>
    <row r="2695" spans="2:16">
      <c r="B2695" s="535"/>
      <c r="C2695" s="535" t="s">
        <v>3817</v>
      </c>
      <c r="D2695" s="535" t="s">
        <v>3792</v>
      </c>
      <c r="E2695" s="535">
        <v>2698</v>
      </c>
      <c r="F2695" s="537" t="str">
        <f>Dumpadas[[#This Row],[punto]] &amp; " "&amp;Dumpadas[[#This Row],[jornada]]&amp;" " &amp; Dumpadas[[#This Row],[N°Acop]] &amp; " " &amp; TEXT(Dumpadas[[#This Row],[fecha ]], "dd-mm-yyyy")</f>
        <v>NIVEL 974 M4 6N L33 AM 2698 25-06-2026</v>
      </c>
      <c r="G2695" s="535" t="s">
        <v>14</v>
      </c>
      <c r="H2695" s="538">
        <v>46198</v>
      </c>
      <c r="I2695" s="535">
        <v>3.2</v>
      </c>
      <c r="J2695" s="539">
        <v>1.2699999999999999E-2</v>
      </c>
      <c r="K2695" s="539">
        <f>+IF(Dumpadas[[#This Row],[ley]]&gt;0.03,0.03,Dumpadas[[#This Row],[ley]])</f>
        <v>1.2699999999999999E-2</v>
      </c>
      <c r="L2695" s="539"/>
      <c r="M2695" s="535">
        <v>29375</v>
      </c>
      <c r="N2695" s="535"/>
      <c r="O2695" s="539">
        <v>1.2999999999999999E-2</v>
      </c>
      <c r="P2695" s="540" t="str" cm="1">
        <f t="array" ref="P2695">INDEX(Rangos!$E$3:$E$16,MATCH(1,(Dumpadas[[#This Row],[ley]]&gt;=Rangos!$B$3:$B$16)*(Dumpadas[[#This Row],[ley]]&lt;=Rangos!$C$3:$C$16),0))</f>
        <v>D</v>
      </c>
    </row>
    <row r="2696" spans="2:16">
      <c r="B2696" s="535"/>
      <c r="C2696" s="535" t="s">
        <v>3817</v>
      </c>
      <c r="D2696" s="535" t="s">
        <v>3792</v>
      </c>
      <c r="E2696" s="535">
        <v>2699</v>
      </c>
      <c r="F2696" s="537" t="str">
        <f>Dumpadas[[#This Row],[punto]] &amp; " "&amp;Dumpadas[[#This Row],[jornada]]&amp;" " &amp; Dumpadas[[#This Row],[N°Acop]] &amp; " " &amp; TEXT(Dumpadas[[#This Row],[fecha ]], "dd-mm-yyyy")</f>
        <v>NIVEL 974 M4 6N L33 AM 2699 25-06-2026</v>
      </c>
      <c r="G2696" s="535" t="s">
        <v>14</v>
      </c>
      <c r="H2696" s="538">
        <v>46198</v>
      </c>
      <c r="I2696" s="535">
        <v>3.2</v>
      </c>
      <c r="J2696" s="539">
        <v>1.12E-2</v>
      </c>
      <c r="K2696" s="539">
        <f>+IF(Dumpadas[[#This Row],[ley]]&gt;0.03,0.03,Dumpadas[[#This Row],[ley]])</f>
        <v>1.12E-2</v>
      </c>
      <c r="L2696" s="539"/>
      <c r="M2696" s="535">
        <v>29376</v>
      </c>
      <c r="N2696" s="535"/>
      <c r="O2696" s="539">
        <v>1.2999999999999999E-2</v>
      </c>
      <c r="P2696" s="540" t="str" cm="1">
        <f t="array" ref="P2696">INDEX(Rangos!$E$3:$E$16,MATCH(1,(Dumpadas[[#This Row],[ley]]&gt;=Rangos!$B$3:$B$16)*(Dumpadas[[#This Row],[ley]]&lt;=Rangos!$C$3:$C$16),0))</f>
        <v>C</v>
      </c>
    </row>
    <row r="2697" spans="2:16">
      <c r="B2697" s="535"/>
      <c r="C2697" s="535" t="s">
        <v>3817</v>
      </c>
      <c r="D2697" s="535" t="s">
        <v>3792</v>
      </c>
      <c r="E2697" s="535">
        <v>2700</v>
      </c>
      <c r="F2697" s="537" t="str">
        <f>Dumpadas[[#This Row],[punto]] &amp; " "&amp;Dumpadas[[#This Row],[jornada]]&amp;" " &amp; Dumpadas[[#This Row],[N°Acop]] &amp; " " &amp; TEXT(Dumpadas[[#This Row],[fecha ]], "dd-mm-yyyy")</f>
        <v>NIVEL 974 M4 6N L33 AM 2700 25-06-2026</v>
      </c>
      <c r="G2697" s="535" t="s">
        <v>14</v>
      </c>
      <c r="H2697" s="538">
        <v>46198</v>
      </c>
      <c r="I2697" s="535">
        <v>3.2</v>
      </c>
      <c r="J2697" s="539">
        <v>1.0500000000000001E-2</v>
      </c>
      <c r="K2697" s="539">
        <f>+IF(Dumpadas[[#This Row],[ley]]&gt;0.03,0.03,Dumpadas[[#This Row],[ley]])</f>
        <v>1.0500000000000001E-2</v>
      </c>
      <c r="L2697" s="539"/>
      <c r="M2697" s="535">
        <v>29376</v>
      </c>
      <c r="N2697" s="535"/>
      <c r="O2697" s="539">
        <v>1.2999999999999999E-2</v>
      </c>
      <c r="P2697" s="540" t="str" cm="1">
        <f t="array" ref="P2697">INDEX(Rangos!$E$3:$E$16,MATCH(1,(Dumpadas[[#This Row],[ley]]&gt;=Rangos!$B$3:$B$16)*(Dumpadas[[#This Row],[ley]]&lt;=Rangos!$C$3:$C$16),0))</f>
        <v>C</v>
      </c>
    </row>
    <row r="2698" spans="2:16">
      <c r="B2698" s="535"/>
      <c r="C2698" s="535" t="s">
        <v>3817</v>
      </c>
      <c r="D2698" s="535" t="s">
        <v>3792</v>
      </c>
      <c r="E2698" s="535">
        <v>2701</v>
      </c>
      <c r="F2698" s="537" t="str">
        <f>Dumpadas[[#This Row],[punto]] &amp; " "&amp;Dumpadas[[#This Row],[jornada]]&amp;" " &amp; Dumpadas[[#This Row],[N°Acop]] &amp; " " &amp; TEXT(Dumpadas[[#This Row],[fecha ]], "dd-mm-yyyy")</f>
        <v>NIVEL 974 M4 6N L33 AM 2701 25-06-2026</v>
      </c>
      <c r="G2698" s="535" t="s">
        <v>14</v>
      </c>
      <c r="H2698" s="538">
        <v>46198</v>
      </c>
      <c r="I2698" s="535">
        <v>3.2</v>
      </c>
      <c r="J2698" s="539">
        <v>1.12E-2</v>
      </c>
      <c r="K2698" s="539">
        <f>+IF(Dumpadas[[#This Row],[ley]]&gt;0.03,0.03,Dumpadas[[#This Row],[ley]])</f>
        <v>1.12E-2</v>
      </c>
      <c r="L2698" s="539"/>
      <c r="M2698" s="535">
        <v>29376</v>
      </c>
      <c r="N2698" s="535"/>
      <c r="O2698" s="539">
        <v>1.2999999999999999E-2</v>
      </c>
      <c r="P2698" s="540" t="str" cm="1">
        <f t="array" ref="P2698">INDEX(Rangos!$E$3:$E$16,MATCH(1,(Dumpadas[[#This Row],[ley]]&gt;=Rangos!$B$3:$B$16)*(Dumpadas[[#This Row],[ley]]&lt;=Rangos!$C$3:$C$16),0))</f>
        <v>C</v>
      </c>
    </row>
    <row r="2699" spans="2:16">
      <c r="B2699" s="535"/>
      <c r="C2699" s="535" t="s">
        <v>3817</v>
      </c>
      <c r="D2699" s="535" t="s">
        <v>3792</v>
      </c>
      <c r="E2699" s="535">
        <v>2702</v>
      </c>
      <c r="F2699" s="537" t="str">
        <f>Dumpadas[[#This Row],[punto]] &amp; " "&amp;Dumpadas[[#This Row],[jornada]]&amp;" " &amp; Dumpadas[[#This Row],[N°Acop]] &amp; " " &amp; TEXT(Dumpadas[[#This Row],[fecha ]], "dd-mm-yyyy")</f>
        <v>NIVEL 974 M4 6N L33 AM 2702 25-06-2026</v>
      </c>
      <c r="G2699" s="535" t="s">
        <v>14</v>
      </c>
      <c r="H2699" s="538">
        <v>46198</v>
      </c>
      <c r="I2699" s="535">
        <v>3.2</v>
      </c>
      <c r="J2699" s="539">
        <v>1.5299999999999999E-2</v>
      </c>
      <c r="K2699" s="539">
        <f>+IF(Dumpadas[[#This Row],[ley]]&gt;0.03,0.03,Dumpadas[[#This Row],[ley]])</f>
        <v>1.5299999999999999E-2</v>
      </c>
      <c r="L2699" s="539"/>
      <c r="M2699" s="535">
        <v>29376</v>
      </c>
      <c r="N2699" s="535"/>
      <c r="O2699" s="539">
        <v>1.2999999999999999E-2</v>
      </c>
      <c r="P2699" s="540" t="str" cm="1">
        <f t="array" ref="P2699">INDEX(Rangos!$E$3:$E$16,MATCH(1,(Dumpadas[[#This Row],[ley]]&gt;=Rangos!$B$3:$B$16)*(Dumpadas[[#This Row],[ley]]&lt;=Rangos!$C$3:$C$16),0))</f>
        <v>F</v>
      </c>
    </row>
    <row r="2700" spans="2:16">
      <c r="B2700" s="535"/>
      <c r="C2700" s="535" t="s">
        <v>3817</v>
      </c>
      <c r="D2700" s="535" t="s">
        <v>3792</v>
      </c>
      <c r="E2700" s="535">
        <v>2703</v>
      </c>
      <c r="F2700" s="537" t="str">
        <f>Dumpadas[[#This Row],[punto]] &amp; " "&amp;Dumpadas[[#This Row],[jornada]]&amp;" " &amp; Dumpadas[[#This Row],[N°Acop]] &amp; " " &amp; TEXT(Dumpadas[[#This Row],[fecha ]], "dd-mm-yyyy")</f>
        <v>NIVEL 974 M4 6N L33 AM 2703 25-06-2026</v>
      </c>
      <c r="G2700" s="535" t="s">
        <v>14</v>
      </c>
      <c r="H2700" s="538">
        <v>46198</v>
      </c>
      <c r="I2700" s="535">
        <v>3.2</v>
      </c>
      <c r="J2700" s="539">
        <v>1.2500000000000001E-2</v>
      </c>
      <c r="K2700" s="539">
        <f>+IF(Dumpadas[[#This Row],[ley]]&gt;0.03,0.03,Dumpadas[[#This Row],[ley]])</f>
        <v>1.2500000000000001E-2</v>
      </c>
      <c r="L2700" s="539"/>
      <c r="M2700" s="535">
        <v>29376</v>
      </c>
      <c r="N2700" s="535"/>
      <c r="O2700" s="539">
        <v>1.2999999999999999E-2</v>
      </c>
      <c r="P2700" s="540" t="str" cm="1">
        <f t="array" ref="P2700">INDEX(Rangos!$E$3:$E$16,MATCH(1,(Dumpadas[[#This Row],[ley]]&gt;=Rangos!$B$3:$B$16)*(Dumpadas[[#This Row],[ley]]&lt;=Rangos!$C$3:$C$16),0))</f>
        <v>D</v>
      </c>
    </row>
    <row r="2701" spans="2:16">
      <c r="B2701" s="535"/>
      <c r="C2701" s="535" t="s">
        <v>3817</v>
      </c>
      <c r="D2701" s="535" t="s">
        <v>3792</v>
      </c>
      <c r="E2701" s="535">
        <v>2704</v>
      </c>
      <c r="F2701" s="537" t="str">
        <f>Dumpadas[[#This Row],[punto]] &amp; " "&amp;Dumpadas[[#This Row],[jornada]]&amp;" " &amp; Dumpadas[[#This Row],[N°Acop]] &amp; " " &amp; TEXT(Dumpadas[[#This Row],[fecha ]], "dd-mm-yyyy")</f>
        <v>NIVEL 974 M4 6N L33 AM 2704 25-06-2026</v>
      </c>
      <c r="G2701" s="535" t="s">
        <v>14</v>
      </c>
      <c r="H2701" s="538">
        <v>46198</v>
      </c>
      <c r="I2701" s="535">
        <v>3.2</v>
      </c>
      <c r="J2701" s="539">
        <v>1.3599999999999999E-2</v>
      </c>
      <c r="K2701" s="539">
        <f>+IF(Dumpadas[[#This Row],[ley]]&gt;0.03,0.03,Dumpadas[[#This Row],[ley]])</f>
        <v>1.3599999999999999E-2</v>
      </c>
      <c r="L2701" s="539"/>
      <c r="M2701" s="535">
        <v>29376</v>
      </c>
      <c r="N2701" s="535"/>
      <c r="O2701" s="539">
        <v>1.2999999999999999E-2</v>
      </c>
      <c r="P2701" s="540" t="str" cm="1">
        <f t="array" ref="P2701">INDEX(Rangos!$E$3:$E$16,MATCH(1,(Dumpadas[[#This Row],[ley]]&gt;=Rangos!$B$3:$B$16)*(Dumpadas[[#This Row],[ley]]&lt;=Rangos!$C$3:$C$16),0))</f>
        <v>E</v>
      </c>
    </row>
    <row r="2702" spans="2:16">
      <c r="B2702" s="748"/>
      <c r="C2702" s="773" t="s">
        <v>3814</v>
      </c>
      <c r="D2702" s="773" t="s">
        <v>3792</v>
      </c>
      <c r="E2702" s="386">
        <v>2705</v>
      </c>
      <c r="F2702" s="410" t="str">
        <f>Dumpadas[[#This Row],[punto]] &amp; " "&amp;Dumpadas[[#This Row],[jornada]]&amp;" " &amp; Dumpadas[[#This Row],[N°Acop]] &amp; " " &amp; TEXT(Dumpadas[[#This Row],[fecha ]], "dd-mm-yyyy")</f>
        <v>NIVEL 974 M4 7S L30 PM 2705 25-06-2026</v>
      </c>
      <c r="G2702" s="748" t="s">
        <v>16</v>
      </c>
      <c r="H2702" s="5">
        <v>46198</v>
      </c>
      <c r="I2702" s="748">
        <v>3.2</v>
      </c>
      <c r="J2702" s="8">
        <v>1.23E-2</v>
      </c>
      <c r="K2702" s="8">
        <f>+IF(Dumpadas[[#This Row],[ley]]&gt;0.03,0.03,Dumpadas[[#This Row],[ley]])</f>
        <v>1.23E-2</v>
      </c>
      <c r="L2702" s="427"/>
      <c r="M2702" s="386">
        <v>29377</v>
      </c>
      <c r="N2702" s="386"/>
      <c r="O2702" s="7">
        <v>1.2999999999999999E-2</v>
      </c>
      <c r="P2702" s="10" t="str" cm="1">
        <f t="array" ref="P2702">INDEX(Rangos!$E$3:$E$16,MATCH(1,(Dumpadas[[#This Row],[ley]]&gt;=Rangos!$B$3:$B$16)*(Dumpadas[[#This Row],[ley]]&lt;=Rangos!$C$3:$C$16),0))</f>
        <v>D</v>
      </c>
    </row>
    <row r="2703" spans="2:16">
      <c r="B2703" s="748"/>
      <c r="C2703" s="773" t="s">
        <v>3814</v>
      </c>
      <c r="D2703" s="773" t="s">
        <v>3792</v>
      </c>
      <c r="E2703" s="386">
        <v>2706</v>
      </c>
      <c r="F2703" s="410" t="str">
        <f>Dumpadas[[#This Row],[punto]] &amp; " "&amp;Dumpadas[[#This Row],[jornada]]&amp;" " &amp; Dumpadas[[#This Row],[N°Acop]] &amp; " " &amp; TEXT(Dumpadas[[#This Row],[fecha ]], "dd-mm-yyyy")</f>
        <v>NIVEL 974 M4 7S L30 PM 2706 25-06-2026</v>
      </c>
      <c r="G2703" s="748" t="s">
        <v>16</v>
      </c>
      <c r="H2703" s="5">
        <v>46198</v>
      </c>
      <c r="I2703" s="748">
        <v>3.2</v>
      </c>
      <c r="J2703" s="8">
        <v>1.77E-2</v>
      </c>
      <c r="K2703" s="8">
        <f>+IF(Dumpadas[[#This Row],[ley]]&gt;0.03,0.03,Dumpadas[[#This Row],[ley]])</f>
        <v>1.77E-2</v>
      </c>
      <c r="L2703" s="427"/>
      <c r="M2703" s="386">
        <v>29377</v>
      </c>
      <c r="N2703" s="386"/>
      <c r="O2703" s="7">
        <v>1.2999999999999999E-2</v>
      </c>
      <c r="P2703" s="10" t="str" cm="1">
        <f t="array" ref="P2703">INDEX(Rangos!$E$3:$E$16,MATCH(1,(Dumpadas[[#This Row],[ley]]&gt;=Rangos!$B$3:$B$16)*(Dumpadas[[#This Row],[ley]]&lt;=Rangos!$C$3:$C$16),0))</f>
        <v>G</v>
      </c>
    </row>
    <row r="2704" spans="2:16">
      <c r="B2704" s="748"/>
      <c r="C2704" s="773" t="s">
        <v>3814</v>
      </c>
      <c r="D2704" s="773" t="s">
        <v>3792</v>
      </c>
      <c r="E2704" s="386">
        <v>2707</v>
      </c>
      <c r="F2704" s="410" t="str">
        <f>Dumpadas[[#This Row],[punto]] &amp; " "&amp;Dumpadas[[#This Row],[jornada]]&amp;" " &amp; Dumpadas[[#This Row],[N°Acop]] &amp; " " &amp; TEXT(Dumpadas[[#This Row],[fecha ]], "dd-mm-yyyy")</f>
        <v>NIVEL 974 M4 7S L30 PM 2707 25-06-2026</v>
      </c>
      <c r="G2704" s="748" t="s">
        <v>16</v>
      </c>
      <c r="H2704" s="5">
        <v>46198</v>
      </c>
      <c r="I2704" s="748">
        <v>3.2</v>
      </c>
      <c r="J2704" s="8">
        <v>1.7100000000000001E-2</v>
      </c>
      <c r="K2704" s="8">
        <f>+IF(Dumpadas[[#This Row],[ley]]&gt;0.03,0.03,Dumpadas[[#This Row],[ley]])</f>
        <v>1.7100000000000001E-2</v>
      </c>
      <c r="L2704" s="427"/>
      <c r="M2704" s="386">
        <v>29377</v>
      </c>
      <c r="N2704" s="386"/>
      <c r="O2704" s="7">
        <v>1.2999999999999999E-2</v>
      </c>
      <c r="P2704" s="10" t="str" cm="1">
        <f t="array" ref="P2704">INDEX(Rangos!$E$3:$E$16,MATCH(1,(Dumpadas[[#This Row],[ley]]&gt;=Rangos!$B$3:$B$16)*(Dumpadas[[#This Row],[ley]]&lt;=Rangos!$C$3:$C$16),0))</f>
        <v>F</v>
      </c>
    </row>
    <row r="2705" spans="2:16">
      <c r="B2705" s="748"/>
      <c r="C2705" s="773" t="s">
        <v>3814</v>
      </c>
      <c r="D2705" s="773" t="s">
        <v>3792</v>
      </c>
      <c r="E2705" s="386">
        <v>2708</v>
      </c>
      <c r="F2705" s="410" t="str">
        <f>Dumpadas[[#This Row],[punto]] &amp; " "&amp;Dumpadas[[#This Row],[jornada]]&amp;" " &amp; Dumpadas[[#This Row],[N°Acop]] &amp; " " &amp; TEXT(Dumpadas[[#This Row],[fecha ]], "dd-mm-yyyy")</f>
        <v>NIVEL 974 M4 7S L30 PM 2708 25-06-2026</v>
      </c>
      <c r="G2705" s="748" t="s">
        <v>16</v>
      </c>
      <c r="H2705" s="5">
        <v>46198</v>
      </c>
      <c r="I2705" s="748">
        <v>3.2</v>
      </c>
      <c r="J2705" s="8">
        <v>8.6E-3</v>
      </c>
      <c r="K2705" s="8">
        <f>+IF(Dumpadas[[#This Row],[ley]]&gt;0.03,0.03,Dumpadas[[#This Row],[ley]])</f>
        <v>8.6E-3</v>
      </c>
      <c r="L2705" s="427"/>
      <c r="M2705" s="386">
        <v>29377</v>
      </c>
      <c r="N2705" s="386"/>
      <c r="O2705" s="7">
        <v>1.2999999999999999E-2</v>
      </c>
      <c r="P2705" s="10" t="str" cm="1">
        <f t="array" ref="P2705">INDEX(Rangos!$E$3:$E$16,MATCH(1,(Dumpadas[[#This Row],[ley]]&gt;=Rangos!$B$3:$B$16)*(Dumpadas[[#This Row],[ley]]&lt;=Rangos!$C$3:$C$16),0))</f>
        <v>A</v>
      </c>
    </row>
    <row r="2706" spans="2:16">
      <c r="B2706" s="748"/>
      <c r="C2706" s="773" t="s">
        <v>3814</v>
      </c>
      <c r="D2706" s="773" t="s">
        <v>3792</v>
      </c>
      <c r="E2706" s="386">
        <v>2709</v>
      </c>
      <c r="F2706" s="410" t="str">
        <f>Dumpadas[[#This Row],[punto]] &amp; " "&amp;Dumpadas[[#This Row],[jornada]]&amp;" " &amp; Dumpadas[[#This Row],[N°Acop]] &amp; " " &amp; TEXT(Dumpadas[[#This Row],[fecha ]], "dd-mm-yyyy")</f>
        <v>NIVEL 974 M4 7S L30 PM 2709 25-06-2026</v>
      </c>
      <c r="G2706" s="748" t="s">
        <v>16</v>
      </c>
      <c r="H2706" s="5">
        <v>46198</v>
      </c>
      <c r="I2706" s="748">
        <v>3.2</v>
      </c>
      <c r="J2706" s="8">
        <v>1.2699999999999999E-2</v>
      </c>
      <c r="K2706" s="8">
        <f>+IF(Dumpadas[[#This Row],[ley]]&gt;0.03,0.03,Dumpadas[[#This Row],[ley]])</f>
        <v>1.2699999999999999E-2</v>
      </c>
      <c r="L2706" s="427"/>
      <c r="M2706" s="386">
        <v>29377</v>
      </c>
      <c r="N2706" s="386"/>
      <c r="O2706" s="7">
        <v>1.2999999999999999E-2</v>
      </c>
      <c r="P2706" s="10" t="str" cm="1">
        <f t="array" ref="P2706">INDEX(Rangos!$E$3:$E$16,MATCH(1,(Dumpadas[[#This Row],[ley]]&gt;=Rangos!$B$3:$B$16)*(Dumpadas[[#This Row],[ley]]&lt;=Rangos!$C$3:$C$16),0))</f>
        <v>D</v>
      </c>
    </row>
    <row r="2707" spans="2:16">
      <c r="B2707" s="748"/>
      <c r="C2707" s="773" t="s">
        <v>3814</v>
      </c>
      <c r="D2707" s="773" t="s">
        <v>3792</v>
      </c>
      <c r="E2707" s="386">
        <v>2710</v>
      </c>
      <c r="F2707" s="410" t="str">
        <f>Dumpadas[[#This Row],[punto]] &amp; " "&amp;Dumpadas[[#This Row],[jornada]]&amp;" " &amp; Dumpadas[[#This Row],[N°Acop]] &amp; " " &amp; TEXT(Dumpadas[[#This Row],[fecha ]], "dd-mm-yyyy")</f>
        <v>NIVEL 974 M4 7S L30 PM 2710 25-06-2026</v>
      </c>
      <c r="G2707" s="748" t="s">
        <v>16</v>
      </c>
      <c r="H2707" s="5">
        <v>46198</v>
      </c>
      <c r="I2707" s="748">
        <v>3.2</v>
      </c>
      <c r="J2707" s="8">
        <v>1.41E-2</v>
      </c>
      <c r="K2707" s="8">
        <f>+IF(Dumpadas[[#This Row],[ley]]&gt;0.03,0.03,Dumpadas[[#This Row],[ley]])</f>
        <v>1.41E-2</v>
      </c>
      <c r="L2707" s="427"/>
      <c r="M2707" s="386">
        <v>29377</v>
      </c>
      <c r="N2707" s="386"/>
      <c r="O2707" s="7">
        <v>1.2999999999999999E-2</v>
      </c>
      <c r="P2707" s="10" t="str" cm="1">
        <f t="array" ref="P2707">INDEX(Rangos!$E$3:$E$16,MATCH(1,(Dumpadas[[#This Row],[ley]]&gt;=Rangos!$B$3:$B$16)*(Dumpadas[[#This Row],[ley]]&lt;=Rangos!$C$3:$C$16),0))</f>
        <v>E</v>
      </c>
    </row>
    <row r="2708" spans="2:16">
      <c r="B2708" s="748"/>
      <c r="C2708" s="773" t="s">
        <v>3814</v>
      </c>
      <c r="D2708" s="773" t="s">
        <v>3792</v>
      </c>
      <c r="E2708" s="386">
        <v>2711</v>
      </c>
      <c r="F2708" s="410" t="str">
        <f>Dumpadas[[#This Row],[punto]] &amp; " "&amp;Dumpadas[[#This Row],[jornada]]&amp;" " &amp; Dumpadas[[#This Row],[N°Acop]] &amp; " " &amp; TEXT(Dumpadas[[#This Row],[fecha ]], "dd-mm-yyyy")</f>
        <v>NIVEL 974 M4 7S L30 PM 2711 25-06-2026</v>
      </c>
      <c r="G2708" s="748" t="s">
        <v>16</v>
      </c>
      <c r="H2708" s="5">
        <v>46198</v>
      </c>
      <c r="I2708" s="748">
        <v>3.2</v>
      </c>
      <c r="J2708" s="8">
        <v>1.4999999999999999E-2</v>
      </c>
      <c r="K2708" s="8">
        <f>+IF(Dumpadas[[#This Row],[ley]]&gt;0.03,0.03,Dumpadas[[#This Row],[ley]])</f>
        <v>1.4999999999999999E-2</v>
      </c>
      <c r="L2708" s="427"/>
      <c r="M2708" s="386">
        <v>29377</v>
      </c>
      <c r="N2708" s="386"/>
      <c r="O2708" s="7">
        <v>1.2999999999999999E-2</v>
      </c>
      <c r="P2708" s="10" t="str" cm="1">
        <f t="array" ref="P2708">INDEX(Rangos!$E$3:$E$16,MATCH(1,(Dumpadas[[#This Row],[ley]]&gt;=Rangos!$B$3:$B$16)*(Dumpadas[[#This Row],[ley]]&lt;=Rangos!$C$3:$C$16),0))</f>
        <v>F</v>
      </c>
    </row>
    <row r="2709" spans="2:16">
      <c r="B2709" s="748"/>
      <c r="C2709" s="773" t="s">
        <v>3814</v>
      </c>
      <c r="D2709" s="773" t="s">
        <v>3792</v>
      </c>
      <c r="E2709" s="386">
        <v>2712</v>
      </c>
      <c r="F2709" s="410" t="str">
        <f>Dumpadas[[#This Row],[punto]] &amp; " "&amp;Dumpadas[[#This Row],[jornada]]&amp;" " &amp; Dumpadas[[#This Row],[N°Acop]] &amp; " " &amp; TEXT(Dumpadas[[#This Row],[fecha ]], "dd-mm-yyyy")</f>
        <v>NIVEL 974 M4 7S L30 PM 2712 25-06-2026</v>
      </c>
      <c r="G2709" s="748" t="s">
        <v>16</v>
      </c>
      <c r="H2709" s="5">
        <v>46198</v>
      </c>
      <c r="I2709" s="748">
        <v>3.2</v>
      </c>
      <c r="J2709" s="8">
        <v>1.35E-2</v>
      </c>
      <c r="K2709" s="8">
        <f>+IF(Dumpadas[[#This Row],[ley]]&gt;0.03,0.03,Dumpadas[[#This Row],[ley]])</f>
        <v>1.35E-2</v>
      </c>
      <c r="L2709" s="427"/>
      <c r="M2709" s="386">
        <v>29378</v>
      </c>
      <c r="N2709" s="386"/>
      <c r="O2709" s="7">
        <v>1.2999999999999999E-2</v>
      </c>
      <c r="P2709" s="10" t="str" cm="1">
        <f t="array" ref="P2709">INDEX(Rangos!$E$3:$E$16,MATCH(1,(Dumpadas[[#This Row],[ley]]&gt;=Rangos!$B$3:$B$16)*(Dumpadas[[#This Row],[ley]]&lt;=Rangos!$C$3:$C$16),0))</f>
        <v>E</v>
      </c>
    </row>
    <row r="2710" spans="2:16">
      <c r="B2710" s="748"/>
      <c r="C2710" s="773" t="s">
        <v>3814</v>
      </c>
      <c r="D2710" s="773" t="s">
        <v>3792</v>
      </c>
      <c r="E2710" s="386">
        <v>2713</v>
      </c>
      <c r="F2710" s="410" t="str">
        <f>Dumpadas[[#This Row],[punto]] &amp; " "&amp;Dumpadas[[#This Row],[jornada]]&amp;" " &amp; Dumpadas[[#This Row],[N°Acop]] &amp; " " &amp; TEXT(Dumpadas[[#This Row],[fecha ]], "dd-mm-yyyy")</f>
        <v>NIVEL 974 M4 7S L30 PM 2713 25-06-2026</v>
      </c>
      <c r="G2710" s="748" t="s">
        <v>16</v>
      </c>
      <c r="H2710" s="5">
        <v>46198</v>
      </c>
      <c r="I2710" s="748">
        <v>3.2</v>
      </c>
      <c r="J2710" s="8">
        <v>1.38E-2</v>
      </c>
      <c r="K2710" s="8">
        <f>+IF(Dumpadas[[#This Row],[ley]]&gt;0.03,0.03,Dumpadas[[#This Row],[ley]])</f>
        <v>1.38E-2</v>
      </c>
      <c r="L2710" s="427"/>
      <c r="M2710" s="386">
        <v>29378</v>
      </c>
      <c r="N2710" s="386"/>
      <c r="O2710" s="7">
        <v>1.2999999999999999E-2</v>
      </c>
      <c r="P2710" s="10" t="str" cm="1">
        <f t="array" ref="P2710">INDEX(Rangos!$E$3:$E$16,MATCH(1,(Dumpadas[[#This Row],[ley]]&gt;=Rangos!$B$3:$B$16)*(Dumpadas[[#This Row],[ley]]&lt;=Rangos!$C$3:$C$16),0))</f>
        <v>E</v>
      </c>
    </row>
    <row r="2711" spans="2:16">
      <c r="B2711" s="748"/>
      <c r="C2711" s="773" t="s">
        <v>3814</v>
      </c>
      <c r="D2711" s="773" t="s">
        <v>3792</v>
      </c>
      <c r="E2711" s="386">
        <v>2714</v>
      </c>
      <c r="F2711" s="410" t="str">
        <f>Dumpadas[[#This Row],[punto]] &amp; " "&amp;Dumpadas[[#This Row],[jornada]]&amp;" " &amp; Dumpadas[[#This Row],[N°Acop]] &amp; " " &amp; TEXT(Dumpadas[[#This Row],[fecha ]], "dd-mm-yyyy")</f>
        <v>NIVEL 974 M4 7S L30 PM 2714 25-06-2026</v>
      </c>
      <c r="G2711" s="748" t="s">
        <v>16</v>
      </c>
      <c r="H2711" s="5">
        <v>46198</v>
      </c>
      <c r="I2711" s="748">
        <v>3.2</v>
      </c>
      <c r="J2711" s="8">
        <v>1.7100000000000001E-2</v>
      </c>
      <c r="K2711" s="8">
        <f>+IF(Dumpadas[[#This Row],[ley]]&gt;0.03,0.03,Dumpadas[[#This Row],[ley]])</f>
        <v>1.7100000000000001E-2</v>
      </c>
      <c r="L2711" s="427"/>
      <c r="M2711" s="386">
        <v>29378</v>
      </c>
      <c r="N2711" s="386"/>
      <c r="O2711" s="7">
        <v>1.2999999999999999E-2</v>
      </c>
      <c r="P2711" s="10" t="str" cm="1">
        <f t="array" ref="P2711">INDEX(Rangos!$E$3:$E$16,MATCH(1,(Dumpadas[[#This Row],[ley]]&gt;=Rangos!$B$3:$B$16)*(Dumpadas[[#This Row],[ley]]&lt;=Rangos!$C$3:$C$16),0))</f>
        <v>F</v>
      </c>
    </row>
    <row r="2712" spans="2:16">
      <c r="B2712" s="748"/>
      <c r="C2712" s="773" t="s">
        <v>3814</v>
      </c>
      <c r="D2712" s="773" t="s">
        <v>3792</v>
      </c>
      <c r="E2712" s="386">
        <v>2715</v>
      </c>
      <c r="F2712" s="410" t="str">
        <f>Dumpadas[[#This Row],[punto]] &amp; " "&amp;Dumpadas[[#This Row],[jornada]]&amp;" " &amp; Dumpadas[[#This Row],[N°Acop]] &amp; " " &amp; TEXT(Dumpadas[[#This Row],[fecha ]], "dd-mm-yyyy")</f>
        <v>NIVEL 974 M4 7S L30 PM 2715 25-06-2026</v>
      </c>
      <c r="G2712" s="748" t="s">
        <v>16</v>
      </c>
      <c r="H2712" s="5">
        <v>46198</v>
      </c>
      <c r="I2712" s="748">
        <v>3.2</v>
      </c>
      <c r="J2712" s="8">
        <v>9.2999999999999992E-3</v>
      </c>
      <c r="K2712" s="8">
        <f>+IF(Dumpadas[[#This Row],[ley]]&gt;0.03,0.03,Dumpadas[[#This Row],[ley]])</f>
        <v>9.2999999999999992E-3</v>
      </c>
      <c r="L2712" s="427"/>
      <c r="M2712" s="386">
        <v>29378</v>
      </c>
      <c r="N2712" s="386"/>
      <c r="O2712" s="7">
        <v>1.2999999999999999E-2</v>
      </c>
      <c r="P2712" s="10" t="str" cm="1">
        <f t="array" ref="P2712">INDEX(Rangos!$E$3:$E$16,MATCH(1,(Dumpadas[[#This Row],[ley]]&gt;=Rangos!$B$3:$B$16)*(Dumpadas[[#This Row],[ley]]&lt;=Rangos!$C$3:$C$16),0))</f>
        <v>B</v>
      </c>
    </row>
    <row r="2713" spans="2:16">
      <c r="B2713" s="748"/>
      <c r="C2713" s="773" t="s">
        <v>3814</v>
      </c>
      <c r="D2713" s="773" t="s">
        <v>3792</v>
      </c>
      <c r="E2713" s="386">
        <v>2716</v>
      </c>
      <c r="F2713" s="410" t="str">
        <f>Dumpadas[[#This Row],[punto]] &amp; " "&amp;Dumpadas[[#This Row],[jornada]]&amp;" " &amp; Dumpadas[[#This Row],[N°Acop]] &amp; " " &amp; TEXT(Dumpadas[[#This Row],[fecha ]], "dd-mm-yyyy")</f>
        <v>NIVEL 974 M4 7S L30 PM 2716 25-06-2026</v>
      </c>
      <c r="G2713" s="748" t="s">
        <v>16</v>
      </c>
      <c r="H2713" s="5">
        <v>46198</v>
      </c>
      <c r="I2713" s="748">
        <v>3.2</v>
      </c>
      <c r="J2713" s="8">
        <v>1.4E-2</v>
      </c>
      <c r="K2713" s="8">
        <f>+IF(Dumpadas[[#This Row],[ley]]&gt;0.03,0.03,Dumpadas[[#This Row],[ley]])</f>
        <v>1.4E-2</v>
      </c>
      <c r="L2713" s="427"/>
      <c r="M2713" s="386">
        <v>29378</v>
      </c>
      <c r="N2713" s="386"/>
      <c r="O2713" s="7">
        <v>1.2999999999999999E-2</v>
      </c>
      <c r="P2713" s="10" t="str" cm="1">
        <f t="array" ref="P2713">INDEX(Rangos!$E$3:$E$16,MATCH(1,(Dumpadas[[#This Row],[ley]]&gt;=Rangos!$B$3:$B$16)*(Dumpadas[[#This Row],[ley]]&lt;=Rangos!$C$3:$C$16),0))</f>
        <v>E</v>
      </c>
    </row>
    <row r="2714" spans="2:16">
      <c r="B2714" s="748"/>
      <c r="C2714" s="773" t="s">
        <v>3814</v>
      </c>
      <c r="D2714" s="773" t="s">
        <v>3792</v>
      </c>
      <c r="E2714" s="386">
        <v>2717</v>
      </c>
      <c r="F2714" s="410" t="str">
        <f>Dumpadas[[#This Row],[punto]] &amp; " "&amp;Dumpadas[[#This Row],[jornada]]&amp;" " &amp; Dumpadas[[#This Row],[N°Acop]] &amp; " " &amp; TEXT(Dumpadas[[#This Row],[fecha ]], "dd-mm-yyyy")</f>
        <v>NIVEL 974 M4 7S L30 PM 2717 25-06-2026</v>
      </c>
      <c r="G2714" s="748" t="s">
        <v>16</v>
      </c>
      <c r="H2714" s="5">
        <v>46198</v>
      </c>
      <c r="I2714" s="748">
        <v>3.2</v>
      </c>
      <c r="J2714" s="8">
        <v>1.44E-2</v>
      </c>
      <c r="K2714" s="8">
        <f>+IF(Dumpadas[[#This Row],[ley]]&gt;0.03,0.03,Dumpadas[[#This Row],[ley]])</f>
        <v>1.44E-2</v>
      </c>
      <c r="L2714" s="427"/>
      <c r="M2714" s="386">
        <v>29378</v>
      </c>
      <c r="N2714" s="386"/>
      <c r="O2714" s="7">
        <v>1.2999999999999999E-2</v>
      </c>
      <c r="P2714" s="10" t="str" cm="1">
        <f t="array" ref="P2714">INDEX(Rangos!$E$3:$E$16,MATCH(1,(Dumpadas[[#This Row],[ley]]&gt;=Rangos!$B$3:$B$16)*(Dumpadas[[#This Row],[ley]]&lt;=Rangos!$C$3:$C$16),0))</f>
        <v>E</v>
      </c>
    </row>
    <row r="2715" spans="2:16">
      <c r="B2715" s="748"/>
      <c r="C2715" s="773" t="s">
        <v>3814</v>
      </c>
      <c r="D2715" s="773" t="s">
        <v>3792</v>
      </c>
      <c r="E2715" s="386">
        <v>2718</v>
      </c>
      <c r="F2715" s="410" t="str">
        <f>Dumpadas[[#This Row],[punto]] &amp; " "&amp;Dumpadas[[#This Row],[jornada]]&amp;" " &amp; Dumpadas[[#This Row],[N°Acop]] &amp; " " &amp; TEXT(Dumpadas[[#This Row],[fecha ]], "dd-mm-yyyy")</f>
        <v>NIVEL 974 M4 7S L30 PM 2718 25-06-2026</v>
      </c>
      <c r="G2715" s="748" t="s">
        <v>16</v>
      </c>
      <c r="H2715" s="5">
        <v>46198</v>
      </c>
      <c r="I2715" s="748">
        <v>3.2</v>
      </c>
      <c r="J2715" s="8">
        <v>1.32E-2</v>
      </c>
      <c r="K2715" s="8">
        <f>+IF(Dumpadas[[#This Row],[ley]]&gt;0.03,0.03,Dumpadas[[#This Row],[ley]])</f>
        <v>1.32E-2</v>
      </c>
      <c r="L2715" s="427"/>
      <c r="M2715" s="386">
        <v>29378</v>
      </c>
      <c r="N2715" s="386"/>
      <c r="O2715" s="7">
        <v>1.2999999999999999E-2</v>
      </c>
      <c r="P2715" s="10" t="str" cm="1">
        <f t="array" ref="P2715">INDEX(Rangos!$E$3:$E$16,MATCH(1,(Dumpadas[[#This Row],[ley]]&gt;=Rangos!$B$3:$B$16)*(Dumpadas[[#This Row],[ley]]&lt;=Rangos!$C$3:$C$16),0))</f>
        <v>D</v>
      </c>
    </row>
    <row r="2716" spans="2:16">
      <c r="B2716" s="535"/>
      <c r="C2716" s="535" t="s">
        <v>3817</v>
      </c>
      <c r="D2716" s="535" t="s">
        <v>3792</v>
      </c>
      <c r="E2716" s="535">
        <v>2719</v>
      </c>
      <c r="F2716" s="537" t="str">
        <f>Dumpadas[[#This Row],[punto]] &amp; " "&amp;Dumpadas[[#This Row],[jornada]]&amp;" " &amp; Dumpadas[[#This Row],[N°Acop]] &amp; " " &amp; TEXT(Dumpadas[[#This Row],[fecha ]], "dd-mm-yyyy")</f>
        <v>NIVEL 974 M4 6N L33 AM 2719 26-06-2026</v>
      </c>
      <c r="G2716" s="535" t="s">
        <v>14</v>
      </c>
      <c r="H2716" s="538">
        <v>46199</v>
      </c>
      <c r="I2716" s="535">
        <v>3.2</v>
      </c>
      <c r="J2716" s="539">
        <v>1.14E-2</v>
      </c>
      <c r="K2716" s="539">
        <f>+IF(Dumpadas[[#This Row],[ley]]&gt;0.03,0.03,Dumpadas[[#This Row],[ley]])</f>
        <v>1.14E-2</v>
      </c>
      <c r="L2716" s="539"/>
      <c r="M2716" s="535">
        <v>29383</v>
      </c>
      <c r="N2716" s="535"/>
      <c r="O2716" s="539">
        <v>1.4E-2</v>
      </c>
      <c r="P2716" s="540" t="str" cm="1">
        <f t="array" ref="P2716">INDEX(Rangos!$E$3:$E$16,MATCH(1,(Dumpadas[[#This Row],[ley]]&gt;=Rangos!$B$3:$B$16)*(Dumpadas[[#This Row],[ley]]&lt;=Rangos!$C$3:$C$16),0))</f>
        <v>C</v>
      </c>
    </row>
    <row r="2717" spans="2:16">
      <c r="B2717" s="535"/>
      <c r="C2717" s="535" t="s">
        <v>3817</v>
      </c>
      <c r="D2717" s="535" t="s">
        <v>3792</v>
      </c>
      <c r="E2717" s="535">
        <v>2720</v>
      </c>
      <c r="F2717" s="537" t="str">
        <f>Dumpadas[[#This Row],[punto]] &amp; " "&amp;Dumpadas[[#This Row],[jornada]]&amp;" " &amp; Dumpadas[[#This Row],[N°Acop]] &amp; " " &amp; TEXT(Dumpadas[[#This Row],[fecha ]], "dd-mm-yyyy")</f>
        <v>NIVEL 974 M4 6N L33 AM 2720 26-06-2026</v>
      </c>
      <c r="G2717" s="535" t="s">
        <v>14</v>
      </c>
      <c r="H2717" s="538">
        <v>46199</v>
      </c>
      <c r="I2717" s="535">
        <v>3.2</v>
      </c>
      <c r="J2717" s="539">
        <v>1.54E-2</v>
      </c>
      <c r="K2717" s="539">
        <f>+IF(Dumpadas[[#This Row],[ley]]&gt;0.03,0.03,Dumpadas[[#This Row],[ley]])</f>
        <v>1.54E-2</v>
      </c>
      <c r="L2717" s="539"/>
      <c r="M2717" s="535">
        <v>29383</v>
      </c>
      <c r="N2717" s="535"/>
      <c r="O2717" s="539">
        <v>1.4E-2</v>
      </c>
      <c r="P2717" s="540" t="str" cm="1">
        <f t="array" ref="P2717">INDEX(Rangos!$E$3:$E$16,MATCH(1,(Dumpadas[[#This Row],[ley]]&gt;=Rangos!$B$3:$B$16)*(Dumpadas[[#This Row],[ley]]&lt;=Rangos!$C$3:$C$16),0))</f>
        <v>F</v>
      </c>
    </row>
    <row r="2718" spans="2:16">
      <c r="B2718" s="535"/>
      <c r="C2718" s="535" t="s">
        <v>3817</v>
      </c>
      <c r="D2718" s="535" t="s">
        <v>3792</v>
      </c>
      <c r="E2718" s="535">
        <v>2721</v>
      </c>
      <c r="F2718" s="537" t="str">
        <f>Dumpadas[[#This Row],[punto]] &amp; " "&amp;Dumpadas[[#This Row],[jornada]]&amp;" " &amp; Dumpadas[[#This Row],[N°Acop]] &amp; " " &amp; TEXT(Dumpadas[[#This Row],[fecha ]], "dd-mm-yyyy")</f>
        <v>NIVEL 974 M4 6N L33 AM 2721 26-06-2026</v>
      </c>
      <c r="G2718" s="535" t="s">
        <v>14</v>
      </c>
      <c r="H2718" s="538">
        <v>46199</v>
      </c>
      <c r="I2718" s="535">
        <v>3.2</v>
      </c>
      <c r="J2718" s="539">
        <v>1.1599999999999999E-2</v>
      </c>
      <c r="K2718" s="539">
        <f>+IF(Dumpadas[[#This Row],[ley]]&gt;0.03,0.03,Dumpadas[[#This Row],[ley]])</f>
        <v>1.1599999999999999E-2</v>
      </c>
      <c r="L2718" s="539"/>
      <c r="M2718" s="535">
        <v>29383</v>
      </c>
      <c r="N2718" s="535"/>
      <c r="O2718" s="539">
        <v>1.4E-2</v>
      </c>
      <c r="P2718" s="540" t="str" cm="1">
        <f t="array" ref="P2718">INDEX(Rangos!$E$3:$E$16,MATCH(1,(Dumpadas[[#This Row],[ley]]&gt;=Rangos!$B$3:$B$16)*(Dumpadas[[#This Row],[ley]]&lt;=Rangos!$C$3:$C$16),0))</f>
        <v>C</v>
      </c>
    </row>
    <row r="2719" spans="2:16">
      <c r="B2719" s="535"/>
      <c r="C2719" s="535" t="s">
        <v>3817</v>
      </c>
      <c r="D2719" s="535" t="s">
        <v>3792</v>
      </c>
      <c r="E2719" s="535">
        <v>2722</v>
      </c>
      <c r="F2719" s="537" t="str">
        <f>Dumpadas[[#This Row],[punto]] &amp; " "&amp;Dumpadas[[#This Row],[jornada]]&amp;" " &amp; Dumpadas[[#This Row],[N°Acop]] &amp; " " &amp; TEXT(Dumpadas[[#This Row],[fecha ]], "dd-mm-yyyy")</f>
        <v>NIVEL 974 M4 6N L33 AM 2722 26-06-2026</v>
      </c>
      <c r="G2719" s="535" t="s">
        <v>14</v>
      </c>
      <c r="H2719" s="538">
        <v>46199</v>
      </c>
      <c r="I2719" s="535">
        <v>3.2</v>
      </c>
      <c r="J2719" s="539">
        <v>2.7199999999999998E-2</v>
      </c>
      <c r="K2719" s="539">
        <f>+IF(Dumpadas[[#This Row],[ley]]&gt;0.03,0.03,Dumpadas[[#This Row],[ley]])</f>
        <v>2.7199999999999998E-2</v>
      </c>
      <c r="L2719" s="539"/>
      <c r="M2719" s="535">
        <v>29383</v>
      </c>
      <c r="N2719" s="535"/>
      <c r="O2719" s="539">
        <v>1.4E-2</v>
      </c>
      <c r="P2719" s="540" t="str" cm="1">
        <f t="array" ref="P2719">INDEX(Rangos!$E$3:$E$16,MATCH(1,(Dumpadas[[#This Row],[ley]]&gt;=Rangos!$B$3:$B$16)*(Dumpadas[[#This Row],[ley]]&lt;=Rangos!$C$3:$C$16),0))</f>
        <v>K</v>
      </c>
    </row>
    <row r="2720" spans="2:16">
      <c r="B2720" s="535"/>
      <c r="C2720" s="535" t="s">
        <v>3817</v>
      </c>
      <c r="D2720" s="535" t="s">
        <v>3792</v>
      </c>
      <c r="E2720" s="535">
        <v>2723</v>
      </c>
      <c r="F2720" s="537" t="str">
        <f>Dumpadas[[#This Row],[punto]] &amp; " "&amp;Dumpadas[[#This Row],[jornada]]&amp;" " &amp; Dumpadas[[#This Row],[N°Acop]] &amp; " " &amp; TEXT(Dumpadas[[#This Row],[fecha ]], "dd-mm-yyyy")</f>
        <v>NIVEL 974 M4 6N L33 AM 2723 26-06-2026</v>
      </c>
      <c r="G2720" s="535" t="s">
        <v>14</v>
      </c>
      <c r="H2720" s="538">
        <v>46199</v>
      </c>
      <c r="I2720" s="535">
        <v>3.2</v>
      </c>
      <c r="J2720" s="539">
        <v>1.54E-2</v>
      </c>
      <c r="K2720" s="539">
        <f>+IF(Dumpadas[[#This Row],[ley]]&gt;0.03,0.03,Dumpadas[[#This Row],[ley]])</f>
        <v>1.54E-2</v>
      </c>
      <c r="L2720" s="539"/>
      <c r="M2720" s="535">
        <v>29383</v>
      </c>
      <c r="N2720" s="535"/>
      <c r="O2720" s="539">
        <v>1.4E-2</v>
      </c>
      <c r="P2720" s="540" t="str" cm="1">
        <f t="array" ref="P2720">INDEX(Rangos!$E$3:$E$16,MATCH(1,(Dumpadas[[#This Row],[ley]]&gt;=Rangos!$B$3:$B$16)*(Dumpadas[[#This Row],[ley]]&lt;=Rangos!$C$3:$C$16),0))</f>
        <v>F</v>
      </c>
    </row>
    <row r="2721" spans="2:16">
      <c r="B2721" s="535"/>
      <c r="C2721" s="535" t="s">
        <v>3817</v>
      </c>
      <c r="D2721" s="535" t="s">
        <v>3792</v>
      </c>
      <c r="E2721" s="535">
        <v>2724</v>
      </c>
      <c r="F2721" s="537" t="str">
        <f>Dumpadas[[#This Row],[punto]] &amp; " "&amp;Dumpadas[[#This Row],[jornada]]&amp;" " &amp; Dumpadas[[#This Row],[N°Acop]] &amp; " " &amp; TEXT(Dumpadas[[#This Row],[fecha ]], "dd-mm-yyyy")</f>
        <v>NIVEL 974 M4 6N L33 AM 2724 26-06-2026</v>
      </c>
      <c r="G2721" s="535" t="s">
        <v>14</v>
      </c>
      <c r="H2721" s="538">
        <v>46199</v>
      </c>
      <c r="I2721" s="535">
        <v>3.2</v>
      </c>
      <c r="J2721" s="539">
        <v>1.9800000000000002E-2</v>
      </c>
      <c r="K2721" s="539">
        <f>+IF(Dumpadas[[#This Row],[ley]]&gt;0.03,0.03,Dumpadas[[#This Row],[ley]])</f>
        <v>1.9800000000000002E-2</v>
      </c>
      <c r="L2721" s="539"/>
      <c r="M2721" s="535">
        <v>29383</v>
      </c>
      <c r="N2721" s="535"/>
      <c r="O2721" s="539">
        <v>1.4E-2</v>
      </c>
      <c r="P2721" s="540" t="str" cm="1">
        <f t="array" ref="P2721">INDEX(Rangos!$E$3:$E$16,MATCH(1,(Dumpadas[[#This Row],[ley]]&gt;=Rangos!$B$3:$B$16)*(Dumpadas[[#This Row],[ley]]&lt;=Rangos!$C$3:$C$16),0))</f>
        <v>H</v>
      </c>
    </row>
    <row r="2722" spans="2:16">
      <c r="B2722" s="535"/>
      <c r="C2722" s="535" t="s">
        <v>3817</v>
      </c>
      <c r="D2722" s="535" t="s">
        <v>3792</v>
      </c>
      <c r="E2722" s="535">
        <v>2725</v>
      </c>
      <c r="F2722" s="537" t="str">
        <f>Dumpadas[[#This Row],[punto]] &amp; " "&amp;Dumpadas[[#This Row],[jornada]]&amp;" " &amp; Dumpadas[[#This Row],[N°Acop]] &amp; " " &amp; TEXT(Dumpadas[[#This Row],[fecha ]], "dd-mm-yyyy")</f>
        <v>NIVEL 974 M4 6N L33 AM 2725 26-06-2026</v>
      </c>
      <c r="G2722" s="535" t="s">
        <v>14</v>
      </c>
      <c r="H2722" s="538">
        <v>46199</v>
      </c>
      <c r="I2722" s="535">
        <v>3.2</v>
      </c>
      <c r="J2722" s="539">
        <v>1.6400000000000001E-2</v>
      </c>
      <c r="K2722" s="539">
        <f>+IF(Dumpadas[[#This Row],[ley]]&gt;0.03,0.03,Dumpadas[[#This Row],[ley]])</f>
        <v>1.6400000000000001E-2</v>
      </c>
      <c r="L2722" s="539"/>
      <c r="M2722" s="535">
        <v>29383</v>
      </c>
      <c r="N2722" s="535"/>
      <c r="O2722" s="539">
        <v>1.4E-2</v>
      </c>
      <c r="P2722" s="540" t="str" cm="1">
        <f t="array" ref="P2722">INDEX(Rangos!$E$3:$E$16,MATCH(1,(Dumpadas[[#This Row],[ley]]&gt;=Rangos!$B$3:$B$16)*(Dumpadas[[#This Row],[ley]]&lt;=Rangos!$C$3:$C$16),0))</f>
        <v>F</v>
      </c>
    </row>
    <row r="2723" spans="2:16">
      <c r="B2723" s="535"/>
      <c r="C2723" s="535" t="s">
        <v>3817</v>
      </c>
      <c r="D2723" s="535" t="s">
        <v>3792</v>
      </c>
      <c r="E2723" s="535">
        <v>2726</v>
      </c>
      <c r="F2723" s="537" t="str">
        <f>Dumpadas[[#This Row],[punto]] &amp; " "&amp;Dumpadas[[#This Row],[jornada]]&amp;" " &amp; Dumpadas[[#This Row],[N°Acop]] &amp; " " &amp; TEXT(Dumpadas[[#This Row],[fecha ]], "dd-mm-yyyy")</f>
        <v>NIVEL 974 M4 6N L33 AM 2726 26-06-2026</v>
      </c>
      <c r="G2723" s="535" t="s">
        <v>14</v>
      </c>
      <c r="H2723" s="538">
        <v>46199</v>
      </c>
      <c r="I2723" s="535">
        <v>3.2</v>
      </c>
      <c r="J2723" s="539">
        <v>1.6199999999999999E-2</v>
      </c>
      <c r="K2723" s="539">
        <f>+IF(Dumpadas[[#This Row],[ley]]&gt;0.03,0.03,Dumpadas[[#This Row],[ley]])</f>
        <v>1.6199999999999999E-2</v>
      </c>
      <c r="L2723" s="539"/>
      <c r="M2723" s="535">
        <v>29383</v>
      </c>
      <c r="N2723" s="535"/>
      <c r="O2723" s="539">
        <v>1.4E-2</v>
      </c>
      <c r="P2723" s="540" t="str" cm="1">
        <f t="array" ref="P2723">INDEX(Rangos!$E$3:$E$16,MATCH(1,(Dumpadas[[#This Row],[ley]]&gt;=Rangos!$B$3:$B$16)*(Dumpadas[[#This Row],[ley]]&lt;=Rangos!$C$3:$C$16),0))</f>
        <v>F</v>
      </c>
    </row>
    <row r="2724" spans="2:16">
      <c r="B2724" s="535"/>
      <c r="C2724" s="535" t="s">
        <v>3817</v>
      </c>
      <c r="D2724" s="535" t="s">
        <v>3792</v>
      </c>
      <c r="E2724" s="535">
        <v>2727</v>
      </c>
      <c r="F2724" s="537" t="str">
        <f>Dumpadas[[#This Row],[punto]] &amp; " "&amp;Dumpadas[[#This Row],[jornada]]&amp;" " &amp; Dumpadas[[#This Row],[N°Acop]] &amp; " " &amp; TEXT(Dumpadas[[#This Row],[fecha ]], "dd-mm-yyyy")</f>
        <v>NIVEL 974 M4 6N L33 AM 2727 26-06-2026</v>
      </c>
      <c r="G2724" s="535" t="s">
        <v>14</v>
      </c>
      <c r="H2724" s="538">
        <v>46199</v>
      </c>
      <c r="I2724" s="535">
        <v>3.2</v>
      </c>
      <c r="J2724" s="539">
        <v>1.5900000000000001E-2</v>
      </c>
      <c r="K2724" s="539">
        <f>+IF(Dumpadas[[#This Row],[ley]]&gt;0.03,0.03,Dumpadas[[#This Row],[ley]])</f>
        <v>1.5900000000000001E-2</v>
      </c>
      <c r="L2724" s="539"/>
      <c r="M2724" s="535">
        <v>29383</v>
      </c>
      <c r="N2724" s="535"/>
      <c r="O2724" s="539">
        <v>1.4E-2</v>
      </c>
      <c r="P2724" s="540" t="str" cm="1">
        <f t="array" ref="P2724">INDEX(Rangos!$E$3:$E$16,MATCH(1,(Dumpadas[[#This Row],[ley]]&gt;=Rangos!$B$3:$B$16)*(Dumpadas[[#This Row],[ley]]&lt;=Rangos!$C$3:$C$16),0))</f>
        <v>F</v>
      </c>
    </row>
    <row r="2725" spans="2:16">
      <c r="B2725" s="535"/>
      <c r="C2725" s="535" t="s">
        <v>3817</v>
      </c>
      <c r="D2725" s="535" t="s">
        <v>3792</v>
      </c>
      <c r="E2725" s="535">
        <v>2728</v>
      </c>
      <c r="F2725" s="537" t="str">
        <f>Dumpadas[[#This Row],[punto]] &amp; " "&amp;Dumpadas[[#This Row],[jornada]]&amp;" " &amp; Dumpadas[[#This Row],[N°Acop]] &amp; " " &amp; TEXT(Dumpadas[[#This Row],[fecha ]], "dd-mm-yyyy")</f>
        <v>NIVEL 974 M4 6N L33 AM 2728 26-06-2026</v>
      </c>
      <c r="G2725" s="535" t="s">
        <v>14</v>
      </c>
      <c r="H2725" s="538">
        <v>46199</v>
      </c>
      <c r="I2725" s="535">
        <v>3.2</v>
      </c>
      <c r="J2725" s="539">
        <v>7.6E-3</v>
      </c>
      <c r="K2725" s="539">
        <f>+IF(Dumpadas[[#This Row],[ley]]&gt;0.03,0.03,Dumpadas[[#This Row],[ley]])</f>
        <v>7.6E-3</v>
      </c>
      <c r="L2725" s="539"/>
      <c r="M2725" s="535">
        <v>29384</v>
      </c>
      <c r="N2725" s="535"/>
      <c r="O2725" s="539">
        <v>1.4E-2</v>
      </c>
      <c r="P2725" s="540" t="str" cm="1">
        <f t="array" ref="P2725">INDEX(Rangos!$E$3:$E$16,MATCH(1,(Dumpadas[[#This Row],[ley]]&gt;=Rangos!$B$3:$B$16)*(Dumpadas[[#This Row],[ley]]&lt;=Rangos!$C$3:$C$16),0))</f>
        <v>A</v>
      </c>
    </row>
    <row r="2726" spans="2:16">
      <c r="B2726" s="535"/>
      <c r="C2726" s="535" t="s">
        <v>3817</v>
      </c>
      <c r="D2726" s="535" t="s">
        <v>3792</v>
      </c>
      <c r="E2726" s="535">
        <v>2729</v>
      </c>
      <c r="F2726" s="537" t="str">
        <f>Dumpadas[[#This Row],[punto]] &amp; " "&amp;Dumpadas[[#This Row],[jornada]]&amp;" " &amp; Dumpadas[[#This Row],[N°Acop]] &amp; " " &amp; TEXT(Dumpadas[[#This Row],[fecha ]], "dd-mm-yyyy")</f>
        <v>NIVEL 974 M4 6N L33 AM 2729 26-06-2026</v>
      </c>
      <c r="G2726" s="535" t="s">
        <v>14</v>
      </c>
      <c r="H2726" s="538">
        <v>46199</v>
      </c>
      <c r="I2726" s="535">
        <v>3.2</v>
      </c>
      <c r="J2726" s="539">
        <v>1.6299999999999999E-2</v>
      </c>
      <c r="K2726" s="539">
        <f>+IF(Dumpadas[[#This Row],[ley]]&gt;0.03,0.03,Dumpadas[[#This Row],[ley]])</f>
        <v>1.6299999999999999E-2</v>
      </c>
      <c r="L2726" s="539"/>
      <c r="M2726" s="535">
        <v>29384</v>
      </c>
      <c r="N2726" s="535"/>
      <c r="O2726" s="539">
        <v>1.4E-2</v>
      </c>
      <c r="P2726" s="540" t="str" cm="1">
        <f t="array" ref="P2726">INDEX(Rangos!$E$3:$E$16,MATCH(1,(Dumpadas[[#This Row],[ley]]&gt;=Rangos!$B$3:$B$16)*(Dumpadas[[#This Row],[ley]]&lt;=Rangos!$C$3:$C$16),0))</f>
        <v>F</v>
      </c>
    </row>
    <row r="2727" spans="2:16">
      <c r="B2727" s="535"/>
      <c r="C2727" s="535" t="s">
        <v>3817</v>
      </c>
      <c r="D2727" s="535" t="s">
        <v>3792</v>
      </c>
      <c r="E2727" s="535">
        <v>2730</v>
      </c>
      <c r="F2727" s="537" t="str">
        <f>Dumpadas[[#This Row],[punto]] &amp; " "&amp;Dumpadas[[#This Row],[jornada]]&amp;" " &amp; Dumpadas[[#This Row],[N°Acop]] &amp; " " &amp; TEXT(Dumpadas[[#This Row],[fecha ]], "dd-mm-yyyy")</f>
        <v>NIVEL 974 M4 6N L33 AM 2730 26-06-2026</v>
      </c>
      <c r="G2727" s="535" t="s">
        <v>14</v>
      </c>
      <c r="H2727" s="538">
        <v>46199</v>
      </c>
      <c r="I2727" s="535">
        <v>3.2</v>
      </c>
      <c r="J2727" s="539">
        <v>1.0800000000000001E-2</v>
      </c>
      <c r="K2727" s="539">
        <f>+IF(Dumpadas[[#This Row],[ley]]&gt;0.03,0.03,Dumpadas[[#This Row],[ley]])</f>
        <v>1.0800000000000001E-2</v>
      </c>
      <c r="L2727" s="539"/>
      <c r="M2727" s="535">
        <v>29384</v>
      </c>
      <c r="N2727" s="535"/>
      <c r="O2727" s="539">
        <v>1.4E-2</v>
      </c>
      <c r="P2727" s="540" t="str" cm="1">
        <f t="array" ref="P2727">INDEX(Rangos!$E$3:$E$16,MATCH(1,(Dumpadas[[#This Row],[ley]]&gt;=Rangos!$B$3:$B$16)*(Dumpadas[[#This Row],[ley]]&lt;=Rangos!$C$3:$C$16),0))</f>
        <v>C</v>
      </c>
    </row>
    <row r="2728" spans="2:16">
      <c r="B2728" s="535"/>
      <c r="C2728" s="535" t="s">
        <v>3817</v>
      </c>
      <c r="D2728" s="535" t="s">
        <v>3792</v>
      </c>
      <c r="E2728" s="535">
        <v>2731</v>
      </c>
      <c r="F2728" s="537" t="str">
        <f>Dumpadas[[#This Row],[punto]] &amp; " "&amp;Dumpadas[[#This Row],[jornada]]&amp;" " &amp; Dumpadas[[#This Row],[N°Acop]] &amp; " " &amp; TEXT(Dumpadas[[#This Row],[fecha ]], "dd-mm-yyyy")</f>
        <v>NIVEL 974 M4 6N L33 AM 2731 26-06-2026</v>
      </c>
      <c r="G2728" s="535" t="s">
        <v>14</v>
      </c>
      <c r="H2728" s="538">
        <v>46199</v>
      </c>
      <c r="I2728" s="535">
        <v>3.2</v>
      </c>
      <c r="J2728" s="539">
        <v>1.4800000000000001E-2</v>
      </c>
      <c r="K2728" s="539">
        <f>+IF(Dumpadas[[#This Row],[ley]]&gt;0.03,0.03,Dumpadas[[#This Row],[ley]])</f>
        <v>1.4800000000000001E-2</v>
      </c>
      <c r="L2728" s="539"/>
      <c r="M2728" s="535">
        <v>29384</v>
      </c>
      <c r="N2728" s="535"/>
      <c r="O2728" s="539">
        <v>1.4E-2</v>
      </c>
      <c r="P2728" s="540" t="str" cm="1">
        <f t="array" ref="P2728">INDEX(Rangos!$E$3:$E$16,MATCH(1,(Dumpadas[[#This Row],[ley]]&gt;=Rangos!$B$3:$B$16)*(Dumpadas[[#This Row],[ley]]&lt;=Rangos!$C$3:$C$16),0))</f>
        <v>E</v>
      </c>
    </row>
    <row r="2729" spans="2:16">
      <c r="B2729" s="535"/>
      <c r="C2729" s="535" t="s">
        <v>3817</v>
      </c>
      <c r="D2729" s="535" t="s">
        <v>3792</v>
      </c>
      <c r="E2729" s="535">
        <v>2732</v>
      </c>
      <c r="F2729" s="537" t="str">
        <f>Dumpadas[[#This Row],[punto]] &amp; " "&amp;Dumpadas[[#This Row],[jornada]]&amp;" " &amp; Dumpadas[[#This Row],[N°Acop]] &amp; " " &amp; TEXT(Dumpadas[[#This Row],[fecha ]], "dd-mm-yyyy")</f>
        <v>NIVEL 974 M4 6N L33 AM 2732 26-06-2026</v>
      </c>
      <c r="G2729" s="535" t="s">
        <v>14</v>
      </c>
      <c r="H2729" s="538">
        <v>46199</v>
      </c>
      <c r="I2729" s="535">
        <v>3.2</v>
      </c>
      <c r="J2729" s="539">
        <v>1.4999999999999999E-2</v>
      </c>
      <c r="K2729" s="539">
        <f>+IF(Dumpadas[[#This Row],[ley]]&gt;0.03,0.03,Dumpadas[[#This Row],[ley]])</f>
        <v>1.4999999999999999E-2</v>
      </c>
      <c r="L2729" s="539"/>
      <c r="M2729" s="535">
        <v>29384</v>
      </c>
      <c r="N2729" s="535"/>
      <c r="O2729" s="539">
        <v>1.4E-2</v>
      </c>
      <c r="P2729" s="540" t="str" cm="1">
        <f t="array" ref="P2729">INDEX(Rangos!$E$3:$E$16,MATCH(1,(Dumpadas[[#This Row],[ley]]&gt;=Rangos!$B$3:$B$16)*(Dumpadas[[#This Row],[ley]]&lt;=Rangos!$C$3:$C$16),0))</f>
        <v>F</v>
      </c>
    </row>
    <row r="2730" spans="2:16">
      <c r="B2730" s="535"/>
      <c r="C2730" s="535" t="s">
        <v>3817</v>
      </c>
      <c r="D2730" s="535" t="s">
        <v>3792</v>
      </c>
      <c r="E2730" s="535">
        <v>2733</v>
      </c>
      <c r="F2730" s="537" t="str">
        <f>Dumpadas[[#This Row],[punto]] &amp; " "&amp;Dumpadas[[#This Row],[jornada]]&amp;" " &amp; Dumpadas[[#This Row],[N°Acop]] &amp; " " &amp; TEXT(Dumpadas[[#This Row],[fecha ]], "dd-mm-yyyy")</f>
        <v>NIVEL 974 M4 6N L33 AM 2733 26-06-2026</v>
      </c>
      <c r="G2730" s="535" t="s">
        <v>14</v>
      </c>
      <c r="H2730" s="538">
        <v>46199</v>
      </c>
      <c r="I2730" s="535">
        <v>3.2</v>
      </c>
      <c r="J2730" s="539">
        <v>1.3599999999999999E-2</v>
      </c>
      <c r="K2730" s="539">
        <f>+IF(Dumpadas[[#This Row],[ley]]&gt;0.03,0.03,Dumpadas[[#This Row],[ley]])</f>
        <v>1.3599999999999999E-2</v>
      </c>
      <c r="L2730" s="539"/>
      <c r="M2730" s="535">
        <v>29384</v>
      </c>
      <c r="N2730" s="535"/>
      <c r="O2730" s="539">
        <v>1.4E-2</v>
      </c>
      <c r="P2730" s="540" t="str" cm="1">
        <f t="array" ref="P2730">INDEX(Rangos!$E$3:$E$16,MATCH(1,(Dumpadas[[#This Row],[ley]]&gt;=Rangos!$B$3:$B$16)*(Dumpadas[[#This Row],[ley]]&lt;=Rangos!$C$3:$C$16),0))</f>
        <v>E</v>
      </c>
    </row>
    <row r="2731" spans="2:16">
      <c r="B2731" s="535"/>
      <c r="C2731" s="535" t="s">
        <v>3817</v>
      </c>
      <c r="D2731" s="535" t="s">
        <v>3792</v>
      </c>
      <c r="E2731" s="535">
        <v>2734</v>
      </c>
      <c r="F2731" s="537" t="str">
        <f>Dumpadas[[#This Row],[punto]] &amp; " "&amp;Dumpadas[[#This Row],[jornada]]&amp;" " &amp; Dumpadas[[#This Row],[N°Acop]] &amp; " " &amp; TEXT(Dumpadas[[#This Row],[fecha ]], "dd-mm-yyyy")</f>
        <v>NIVEL 974 M4 6N L33 AM 2734 26-06-2026</v>
      </c>
      <c r="G2731" s="535" t="s">
        <v>14</v>
      </c>
      <c r="H2731" s="538">
        <v>46199</v>
      </c>
      <c r="I2731" s="535">
        <v>3.2</v>
      </c>
      <c r="J2731" s="539">
        <v>1.0800000000000001E-2</v>
      </c>
      <c r="K2731" s="539">
        <f>+IF(Dumpadas[[#This Row],[ley]]&gt;0.03,0.03,Dumpadas[[#This Row],[ley]])</f>
        <v>1.0800000000000001E-2</v>
      </c>
      <c r="L2731" s="539"/>
      <c r="M2731" s="535">
        <v>29384</v>
      </c>
      <c r="N2731" s="535"/>
      <c r="O2731" s="539">
        <v>1.4E-2</v>
      </c>
      <c r="P2731" s="540" t="str" cm="1">
        <f t="array" ref="P2731">INDEX(Rangos!$E$3:$E$16,MATCH(1,(Dumpadas[[#This Row],[ley]]&gt;=Rangos!$B$3:$B$16)*(Dumpadas[[#This Row],[ley]]&lt;=Rangos!$C$3:$C$16),0))</f>
        <v>C</v>
      </c>
    </row>
    <row r="2732" spans="2:16">
      <c r="B2732" s="535"/>
      <c r="C2732" s="535" t="s">
        <v>3817</v>
      </c>
      <c r="D2732" s="535" t="s">
        <v>3792</v>
      </c>
      <c r="E2732" s="535">
        <v>2735</v>
      </c>
      <c r="F2732" s="537" t="str">
        <f>Dumpadas[[#This Row],[punto]] &amp; " "&amp;Dumpadas[[#This Row],[jornada]]&amp;" " &amp; Dumpadas[[#This Row],[N°Acop]] &amp; " " &amp; TEXT(Dumpadas[[#This Row],[fecha ]], "dd-mm-yyyy")</f>
        <v>NIVEL 974 M4 6N L33 AM 2735 26-06-2026</v>
      </c>
      <c r="G2732" s="535" t="s">
        <v>14</v>
      </c>
      <c r="H2732" s="538">
        <v>46199</v>
      </c>
      <c r="I2732" s="535">
        <v>3.2</v>
      </c>
      <c r="J2732" s="539">
        <v>1.0699999999999999E-2</v>
      </c>
      <c r="K2732" s="539">
        <f>+IF(Dumpadas[[#This Row],[ley]]&gt;0.03,0.03,Dumpadas[[#This Row],[ley]])</f>
        <v>1.0699999999999999E-2</v>
      </c>
      <c r="L2732" s="539"/>
      <c r="M2732" s="535">
        <v>29384</v>
      </c>
      <c r="N2732" s="535"/>
      <c r="O2732" s="539">
        <v>1.4E-2</v>
      </c>
      <c r="P2732" s="540" t="str" cm="1">
        <f t="array" ref="P2732">INDEX(Rangos!$E$3:$E$16,MATCH(1,(Dumpadas[[#This Row],[ley]]&gt;=Rangos!$B$3:$B$16)*(Dumpadas[[#This Row],[ley]]&lt;=Rangos!$C$3:$C$16),0))</f>
        <v>C</v>
      </c>
    </row>
    <row r="2733" spans="2:16">
      <c r="B2733" s="535"/>
      <c r="C2733" s="535" t="s">
        <v>3817</v>
      </c>
      <c r="D2733" s="535" t="s">
        <v>3792</v>
      </c>
      <c r="E2733" s="535">
        <v>2736</v>
      </c>
      <c r="F2733" s="537" t="str">
        <f>Dumpadas[[#This Row],[punto]] &amp; " "&amp;Dumpadas[[#This Row],[jornada]]&amp;" " &amp; Dumpadas[[#This Row],[N°Acop]] &amp; " " &amp; TEXT(Dumpadas[[#This Row],[fecha ]], "dd-mm-yyyy")</f>
        <v>NIVEL 974 M4 6N L33 AM 2736 26-06-2026</v>
      </c>
      <c r="G2733" s="535" t="s">
        <v>14</v>
      </c>
      <c r="H2733" s="538">
        <v>46199</v>
      </c>
      <c r="I2733" s="535">
        <v>3.2</v>
      </c>
      <c r="J2733" s="539">
        <v>1.4200000000000001E-2</v>
      </c>
      <c r="K2733" s="539">
        <f>+IF(Dumpadas[[#This Row],[ley]]&gt;0.03,0.03,Dumpadas[[#This Row],[ley]])</f>
        <v>1.4200000000000001E-2</v>
      </c>
      <c r="L2733" s="539"/>
      <c r="M2733" s="535">
        <v>29384</v>
      </c>
      <c r="N2733" s="535"/>
      <c r="O2733" s="539">
        <v>1.4E-2</v>
      </c>
      <c r="P2733" s="540" t="str" cm="1">
        <f t="array" ref="P2733">INDEX(Rangos!$E$3:$E$16,MATCH(1,(Dumpadas[[#This Row],[ley]]&gt;=Rangos!$B$3:$B$16)*(Dumpadas[[#This Row],[ley]]&lt;=Rangos!$C$3:$C$16),0))</f>
        <v>E</v>
      </c>
    </row>
    <row r="2734" spans="2:16">
      <c r="B2734" s="535"/>
      <c r="C2734" s="535" t="s">
        <v>3817</v>
      </c>
      <c r="D2734" s="535" t="s">
        <v>3792</v>
      </c>
      <c r="E2734" s="535">
        <v>2737</v>
      </c>
      <c r="F2734" s="537" t="str">
        <f>Dumpadas[[#This Row],[punto]] &amp; " "&amp;Dumpadas[[#This Row],[jornada]]&amp;" " &amp; Dumpadas[[#This Row],[N°Acop]] &amp; " " &amp; TEXT(Dumpadas[[#This Row],[fecha ]], "dd-mm-yyyy")</f>
        <v>NIVEL 974 M4 6N L33 AM 2737 26-06-2026</v>
      </c>
      <c r="G2734" s="535" t="s">
        <v>14</v>
      </c>
      <c r="H2734" s="538">
        <v>46199</v>
      </c>
      <c r="I2734" s="535">
        <v>3.2</v>
      </c>
      <c r="J2734" s="539">
        <v>1.55E-2</v>
      </c>
      <c r="K2734" s="539">
        <f>+IF(Dumpadas[[#This Row],[ley]]&gt;0.03,0.03,Dumpadas[[#This Row],[ley]])</f>
        <v>1.55E-2</v>
      </c>
      <c r="L2734" s="539"/>
      <c r="M2734" s="535">
        <v>29385</v>
      </c>
      <c r="N2734" s="535"/>
      <c r="O2734" s="539">
        <v>1.4E-2</v>
      </c>
      <c r="P2734" s="540" t="str" cm="1">
        <f t="array" ref="P2734">INDEX(Rangos!$E$3:$E$16,MATCH(1,(Dumpadas[[#This Row],[ley]]&gt;=Rangos!$B$3:$B$16)*(Dumpadas[[#This Row],[ley]]&lt;=Rangos!$C$3:$C$16),0))</f>
        <v>F</v>
      </c>
    </row>
    <row r="2735" spans="2:16">
      <c r="B2735" s="535"/>
      <c r="C2735" s="535" t="s">
        <v>3817</v>
      </c>
      <c r="D2735" s="535" t="s">
        <v>3792</v>
      </c>
      <c r="E2735" s="535">
        <v>2738</v>
      </c>
      <c r="F2735" s="537" t="str">
        <f>Dumpadas[[#This Row],[punto]] &amp; " "&amp;Dumpadas[[#This Row],[jornada]]&amp;" " &amp; Dumpadas[[#This Row],[N°Acop]] &amp; " " &amp; TEXT(Dumpadas[[#This Row],[fecha ]], "dd-mm-yyyy")</f>
        <v>NIVEL 974 M4 6N L33 AM 2738 26-06-2026</v>
      </c>
      <c r="G2735" s="535" t="s">
        <v>14</v>
      </c>
      <c r="H2735" s="538">
        <v>46199</v>
      </c>
      <c r="I2735" s="535">
        <v>3.2</v>
      </c>
      <c r="J2735" s="539">
        <v>1.15E-2</v>
      </c>
      <c r="K2735" s="539">
        <f>+IF(Dumpadas[[#This Row],[ley]]&gt;0.03,0.03,Dumpadas[[#This Row],[ley]])</f>
        <v>1.15E-2</v>
      </c>
      <c r="L2735" s="539"/>
      <c r="M2735" s="535">
        <v>29385</v>
      </c>
      <c r="N2735" s="535"/>
      <c r="O2735" s="539">
        <v>1.4E-2</v>
      </c>
      <c r="P2735" s="540" t="str" cm="1">
        <f t="array" ref="P2735">INDEX(Rangos!$E$3:$E$16,MATCH(1,(Dumpadas[[#This Row],[ley]]&gt;=Rangos!$B$3:$B$16)*(Dumpadas[[#This Row],[ley]]&lt;=Rangos!$C$3:$C$16),0))</f>
        <v>C</v>
      </c>
    </row>
    <row r="2736" spans="2:16">
      <c r="B2736" s="535"/>
      <c r="C2736" s="535" t="s">
        <v>3817</v>
      </c>
      <c r="D2736" s="535" t="s">
        <v>3792</v>
      </c>
      <c r="E2736" s="535">
        <v>2739</v>
      </c>
      <c r="F2736" s="537" t="str">
        <f>Dumpadas[[#This Row],[punto]] &amp; " "&amp;Dumpadas[[#This Row],[jornada]]&amp;" " &amp; Dumpadas[[#This Row],[N°Acop]] &amp; " " &amp; TEXT(Dumpadas[[#This Row],[fecha ]], "dd-mm-yyyy")</f>
        <v>NIVEL 974 M4 6N L33 AM 2739 26-06-2026</v>
      </c>
      <c r="G2736" s="535" t="s">
        <v>14</v>
      </c>
      <c r="H2736" s="538">
        <v>46199</v>
      </c>
      <c r="I2736" s="535">
        <v>3.2</v>
      </c>
      <c r="J2736" s="539">
        <v>1.61E-2</v>
      </c>
      <c r="K2736" s="539">
        <f>+IF(Dumpadas[[#This Row],[ley]]&gt;0.03,0.03,Dumpadas[[#This Row],[ley]])</f>
        <v>1.61E-2</v>
      </c>
      <c r="L2736" s="539"/>
      <c r="M2736" s="535">
        <v>29385</v>
      </c>
      <c r="N2736" s="535"/>
      <c r="O2736" s="539">
        <v>1.4E-2</v>
      </c>
      <c r="P2736" s="540" t="str" cm="1">
        <f t="array" ref="P2736">INDEX(Rangos!$E$3:$E$16,MATCH(1,(Dumpadas[[#This Row],[ley]]&gt;=Rangos!$B$3:$B$16)*(Dumpadas[[#This Row],[ley]]&lt;=Rangos!$C$3:$C$16),0))</f>
        <v>F</v>
      </c>
    </row>
    <row r="2737" spans="2:16">
      <c r="B2737" s="535"/>
      <c r="C2737" s="535" t="s">
        <v>3817</v>
      </c>
      <c r="D2737" s="535" t="s">
        <v>3792</v>
      </c>
      <c r="E2737" s="535">
        <v>2740</v>
      </c>
      <c r="F2737" s="537" t="str">
        <f>Dumpadas[[#This Row],[punto]] &amp; " "&amp;Dumpadas[[#This Row],[jornada]]&amp;" " &amp; Dumpadas[[#This Row],[N°Acop]] &amp; " " &amp; TEXT(Dumpadas[[#This Row],[fecha ]], "dd-mm-yyyy")</f>
        <v>NIVEL 974 M4 6N L33 AM 2740 26-06-2026</v>
      </c>
      <c r="G2737" s="535" t="s">
        <v>14</v>
      </c>
      <c r="H2737" s="538">
        <v>46199</v>
      </c>
      <c r="I2737" s="535">
        <v>3.2</v>
      </c>
      <c r="J2737" s="539">
        <v>1.3100000000000001E-2</v>
      </c>
      <c r="K2737" s="539">
        <f>+IF(Dumpadas[[#This Row],[ley]]&gt;0.03,0.03,Dumpadas[[#This Row],[ley]])</f>
        <v>1.3100000000000001E-2</v>
      </c>
      <c r="L2737" s="539"/>
      <c r="M2737" s="535">
        <v>29385</v>
      </c>
      <c r="N2737" s="535"/>
      <c r="O2737" s="539">
        <v>1.4E-2</v>
      </c>
      <c r="P2737" s="540" t="str" cm="1">
        <f t="array" ref="P2737">INDEX(Rangos!$E$3:$E$16,MATCH(1,(Dumpadas[[#This Row],[ley]]&gt;=Rangos!$B$3:$B$16)*(Dumpadas[[#This Row],[ley]]&lt;=Rangos!$C$3:$C$16),0))</f>
        <v>D</v>
      </c>
    </row>
    <row r="2738" spans="2:16">
      <c r="B2738" s="535"/>
      <c r="C2738" s="535" t="s">
        <v>3817</v>
      </c>
      <c r="D2738" s="535" t="s">
        <v>3792</v>
      </c>
      <c r="E2738" s="535">
        <v>2741</v>
      </c>
      <c r="F2738" s="537" t="str">
        <f>Dumpadas[[#This Row],[punto]] &amp; " "&amp;Dumpadas[[#This Row],[jornada]]&amp;" " &amp; Dumpadas[[#This Row],[N°Acop]] &amp; " " &amp; TEXT(Dumpadas[[#This Row],[fecha ]], "dd-mm-yyyy")</f>
        <v>NIVEL 974 M4 6N L33 AM 2741 26-06-2026</v>
      </c>
      <c r="G2738" s="535" t="s">
        <v>14</v>
      </c>
      <c r="H2738" s="538">
        <v>46199</v>
      </c>
      <c r="I2738" s="535">
        <v>3.2</v>
      </c>
      <c r="J2738" s="539">
        <v>1.72E-2</v>
      </c>
      <c r="K2738" s="539">
        <f>+IF(Dumpadas[[#This Row],[ley]]&gt;0.03,0.03,Dumpadas[[#This Row],[ley]])</f>
        <v>1.72E-2</v>
      </c>
      <c r="L2738" s="539"/>
      <c r="M2738" s="535">
        <v>29385</v>
      </c>
      <c r="N2738" s="535"/>
      <c r="O2738" s="539">
        <v>1.4E-2</v>
      </c>
      <c r="P2738" s="540" t="str" cm="1">
        <f t="array" ref="P2738">INDEX(Rangos!$E$3:$E$16,MATCH(1,(Dumpadas[[#This Row],[ley]]&gt;=Rangos!$B$3:$B$16)*(Dumpadas[[#This Row],[ley]]&lt;=Rangos!$C$3:$C$16),0))</f>
        <v>F</v>
      </c>
    </row>
    <row r="2739" spans="2:16">
      <c r="B2739" s="748"/>
      <c r="C2739" s="773" t="s">
        <v>3814</v>
      </c>
      <c r="D2739" s="773" t="s">
        <v>3792</v>
      </c>
      <c r="E2739" s="386">
        <v>2742</v>
      </c>
      <c r="F2739" s="410" t="str">
        <f>Dumpadas[[#This Row],[punto]] &amp; " "&amp;Dumpadas[[#This Row],[jornada]]&amp;" " &amp; Dumpadas[[#This Row],[N°Acop]] &amp; " " &amp; TEXT(Dumpadas[[#This Row],[fecha ]], "dd-mm-yyyy")</f>
        <v>NIVEL 974 M4 7S L30 PM 2742 25-06-2026</v>
      </c>
      <c r="G2739" s="748" t="s">
        <v>16</v>
      </c>
      <c r="H2739" s="5">
        <v>46198</v>
      </c>
      <c r="I2739" s="748">
        <v>3.2</v>
      </c>
      <c r="J2739" s="8">
        <v>1.3599999999999999E-2</v>
      </c>
      <c r="K2739" s="8">
        <f>+IF(Dumpadas[[#This Row],[ley]]&gt;0.03,0.03,Dumpadas[[#This Row],[ley]])</f>
        <v>1.3599999999999999E-2</v>
      </c>
      <c r="L2739" s="427"/>
      <c r="M2739" s="386">
        <v>29385</v>
      </c>
      <c r="N2739" s="386"/>
      <c r="O2739" s="7">
        <v>1.2999999999999999E-2</v>
      </c>
      <c r="P2739" s="10" t="str" cm="1">
        <f t="array" ref="P2739">INDEX(Rangos!$E$3:$E$16,MATCH(1,(Dumpadas[[#This Row],[ley]]&gt;=Rangos!$B$3:$B$16)*(Dumpadas[[#This Row],[ley]]&lt;=Rangos!$C$3:$C$16),0))</f>
        <v>E</v>
      </c>
    </row>
    <row r="2740" spans="2:16">
      <c r="B2740" s="748"/>
      <c r="C2740" s="773" t="s">
        <v>3814</v>
      </c>
      <c r="D2740" s="773" t="s">
        <v>3792</v>
      </c>
      <c r="E2740" s="386">
        <v>2743</v>
      </c>
      <c r="F2740" s="410" t="str">
        <f>Dumpadas[[#This Row],[punto]] &amp; " "&amp;Dumpadas[[#This Row],[jornada]]&amp;" " &amp; Dumpadas[[#This Row],[N°Acop]] &amp; " " &amp; TEXT(Dumpadas[[#This Row],[fecha ]], "dd-mm-yyyy")</f>
        <v>NIVEL 974 M4 7S L30 PM 2743 25-06-2026</v>
      </c>
      <c r="G2740" s="748" t="s">
        <v>16</v>
      </c>
      <c r="H2740" s="5">
        <v>46198</v>
      </c>
      <c r="I2740" s="748">
        <v>3.2</v>
      </c>
      <c r="J2740" s="8">
        <v>1.32E-2</v>
      </c>
      <c r="K2740" s="8">
        <f>+IF(Dumpadas[[#This Row],[ley]]&gt;0.03,0.03,Dumpadas[[#This Row],[ley]])</f>
        <v>1.32E-2</v>
      </c>
      <c r="L2740" s="427"/>
      <c r="M2740" s="386">
        <v>29385</v>
      </c>
      <c r="N2740" s="386"/>
      <c r="O2740" s="7">
        <v>1.2999999999999999E-2</v>
      </c>
      <c r="P2740" s="10" t="str" cm="1">
        <f t="array" ref="P2740">INDEX(Rangos!$E$3:$E$16,MATCH(1,(Dumpadas[[#This Row],[ley]]&gt;=Rangos!$B$3:$B$16)*(Dumpadas[[#This Row],[ley]]&lt;=Rangos!$C$3:$C$16),0))</f>
        <v>D</v>
      </c>
    </row>
    <row r="2741" spans="2:16">
      <c r="B2741" s="748"/>
      <c r="C2741" s="773" t="s">
        <v>3814</v>
      </c>
      <c r="D2741" s="773" t="s">
        <v>3792</v>
      </c>
      <c r="E2741" s="386">
        <v>2744</v>
      </c>
      <c r="F2741" s="410" t="str">
        <f>Dumpadas[[#This Row],[punto]] &amp; " "&amp;Dumpadas[[#This Row],[jornada]]&amp;" " &amp; Dumpadas[[#This Row],[N°Acop]] &amp; " " &amp; TEXT(Dumpadas[[#This Row],[fecha ]], "dd-mm-yyyy")</f>
        <v>NIVEL 974 M4 7S L30 PM 2744 25-06-2026</v>
      </c>
      <c r="G2741" s="748" t="s">
        <v>16</v>
      </c>
      <c r="H2741" s="5">
        <v>46198</v>
      </c>
      <c r="I2741" s="748">
        <v>3.2</v>
      </c>
      <c r="J2741" s="8">
        <v>1.11E-2</v>
      </c>
      <c r="K2741" s="8">
        <f>+IF(Dumpadas[[#This Row],[ley]]&gt;0.03,0.03,Dumpadas[[#This Row],[ley]])</f>
        <v>1.11E-2</v>
      </c>
      <c r="L2741" s="427"/>
      <c r="M2741" s="386">
        <v>29385</v>
      </c>
      <c r="N2741" s="386"/>
      <c r="O2741" s="7">
        <v>1.2999999999999999E-2</v>
      </c>
      <c r="P2741" s="10" t="str" cm="1">
        <f t="array" ref="P2741">INDEX(Rangos!$E$3:$E$16,MATCH(1,(Dumpadas[[#This Row],[ley]]&gt;=Rangos!$B$3:$B$16)*(Dumpadas[[#This Row],[ley]]&lt;=Rangos!$C$3:$C$16),0))</f>
        <v>C</v>
      </c>
    </row>
    <row r="2742" spans="2:16">
      <c r="B2742" s="748"/>
      <c r="C2742" s="773" t="s">
        <v>3814</v>
      </c>
      <c r="D2742" s="773" t="s">
        <v>3792</v>
      </c>
      <c r="E2742" s="386">
        <v>2745</v>
      </c>
      <c r="F2742" s="410" t="str">
        <f>Dumpadas[[#This Row],[punto]] &amp; " "&amp;Dumpadas[[#This Row],[jornada]]&amp;" " &amp; Dumpadas[[#This Row],[N°Acop]] &amp; " " &amp; TEXT(Dumpadas[[#This Row],[fecha ]], "dd-mm-yyyy")</f>
        <v>NIVEL 974 M4 7S L30 PM 2745 25-06-2026</v>
      </c>
      <c r="G2742" s="748" t="s">
        <v>16</v>
      </c>
      <c r="H2742" s="5">
        <v>46198</v>
      </c>
      <c r="I2742" s="748">
        <v>3.2</v>
      </c>
      <c r="J2742" s="8">
        <v>2.0899999999999998E-2</v>
      </c>
      <c r="K2742" s="8">
        <f>+IF(Dumpadas[[#This Row],[ley]]&gt;0.03,0.03,Dumpadas[[#This Row],[ley]])</f>
        <v>2.0899999999999998E-2</v>
      </c>
      <c r="L2742" s="427"/>
      <c r="M2742" s="386">
        <v>29385</v>
      </c>
      <c r="N2742" s="386"/>
      <c r="O2742" s="7">
        <v>1.2999999999999999E-2</v>
      </c>
      <c r="P2742" s="10" t="str" cm="1">
        <f t="array" ref="P2742">INDEX(Rangos!$E$3:$E$16,MATCH(1,(Dumpadas[[#This Row],[ley]]&gt;=Rangos!$B$3:$B$16)*(Dumpadas[[#This Row],[ley]]&lt;=Rangos!$C$3:$C$16),0))</f>
        <v>H</v>
      </c>
    </row>
    <row r="2743" spans="2:16">
      <c r="B2743" s="535"/>
      <c r="C2743" s="535" t="s">
        <v>3786</v>
      </c>
      <c r="D2743" s="535" t="s">
        <v>227</v>
      </c>
      <c r="E2743" s="535">
        <v>2746</v>
      </c>
      <c r="F2743" s="537" t="str">
        <f>Dumpadas[[#This Row],[punto]] &amp; " "&amp;Dumpadas[[#This Row],[jornada]]&amp;" " &amp; Dumpadas[[#This Row],[N°Acop]] &amp; " " &amp; TEXT(Dumpadas[[#This Row],[fecha ]], "dd-mm-yyyy")</f>
        <v>NIVEL 974 M4 6N AM 2746 26-06-2026</v>
      </c>
      <c r="G2743" s="535" t="s">
        <v>14</v>
      </c>
      <c r="H2743" s="538">
        <v>46199</v>
      </c>
      <c r="I2743" s="535">
        <v>3.2</v>
      </c>
      <c r="J2743" s="539">
        <v>8.6999999999999994E-3</v>
      </c>
      <c r="K2743" s="539">
        <f>+IF(Dumpadas[[#This Row],[ley]]&gt;0.03,0.03,Dumpadas[[#This Row],[ley]])</f>
        <v>8.6999999999999994E-3</v>
      </c>
      <c r="L2743" s="539"/>
      <c r="M2743" s="535">
        <v>29386</v>
      </c>
      <c r="N2743" s="535"/>
      <c r="O2743" s="539">
        <v>1.4999999999999999E-2</v>
      </c>
      <c r="P2743" s="540" t="str" cm="1">
        <f t="array" ref="P2743">INDEX(Rangos!$E$3:$E$16,MATCH(1,(Dumpadas[[#This Row],[ley]]&gt;=Rangos!$B$3:$B$16)*(Dumpadas[[#This Row],[ley]]&lt;=Rangos!$C$3:$C$16),0))</f>
        <v>A</v>
      </c>
    </row>
    <row r="2744" spans="2:16">
      <c r="B2744" s="535"/>
      <c r="C2744" s="535" t="s">
        <v>3786</v>
      </c>
      <c r="D2744" s="535" t="s">
        <v>227</v>
      </c>
      <c r="E2744" s="535">
        <v>2747</v>
      </c>
      <c r="F2744" s="537" t="str">
        <f>Dumpadas[[#This Row],[punto]] &amp; " "&amp;Dumpadas[[#This Row],[jornada]]&amp;" " &amp; Dumpadas[[#This Row],[N°Acop]] &amp; " " &amp; TEXT(Dumpadas[[#This Row],[fecha ]], "dd-mm-yyyy")</f>
        <v>NIVEL 974 M4 6N AM 2747 26-06-2026</v>
      </c>
      <c r="G2744" s="535" t="s">
        <v>14</v>
      </c>
      <c r="H2744" s="538">
        <v>46199</v>
      </c>
      <c r="I2744" s="535">
        <v>3.2</v>
      </c>
      <c r="J2744" s="539">
        <v>8.8999999999999999E-3</v>
      </c>
      <c r="K2744" s="539">
        <f>+IF(Dumpadas[[#This Row],[ley]]&gt;0.03,0.03,Dumpadas[[#This Row],[ley]])</f>
        <v>8.8999999999999999E-3</v>
      </c>
      <c r="L2744" s="539"/>
      <c r="M2744" s="535">
        <v>29386</v>
      </c>
      <c r="N2744" s="535"/>
      <c r="O2744" s="539">
        <v>1.4999999999999999E-2</v>
      </c>
      <c r="P2744" s="540" t="str" cm="1">
        <f t="array" ref="P2744">INDEX(Rangos!$E$3:$E$16,MATCH(1,(Dumpadas[[#This Row],[ley]]&gt;=Rangos!$B$3:$B$16)*(Dumpadas[[#This Row],[ley]]&lt;=Rangos!$C$3:$C$16),0))</f>
        <v>A</v>
      </c>
    </row>
    <row r="2745" spans="2:16">
      <c r="B2745" s="535"/>
      <c r="C2745" s="535" t="s">
        <v>3786</v>
      </c>
      <c r="D2745" s="535" t="s">
        <v>227</v>
      </c>
      <c r="E2745" s="535">
        <v>2748</v>
      </c>
      <c r="F2745" s="537" t="str">
        <f>Dumpadas[[#This Row],[punto]] &amp; " "&amp;Dumpadas[[#This Row],[jornada]]&amp;" " &amp; Dumpadas[[#This Row],[N°Acop]] &amp; " " &amp; TEXT(Dumpadas[[#This Row],[fecha ]], "dd-mm-yyyy")</f>
        <v>NIVEL 974 M4 6N AM 2748 26-06-2026</v>
      </c>
      <c r="G2745" s="535" t="s">
        <v>14</v>
      </c>
      <c r="H2745" s="538">
        <v>46199</v>
      </c>
      <c r="I2745" s="535">
        <v>3.2</v>
      </c>
      <c r="J2745" s="539">
        <v>8.9999999999999993E-3</v>
      </c>
      <c r="K2745" s="539">
        <f>+IF(Dumpadas[[#This Row],[ley]]&gt;0.03,0.03,Dumpadas[[#This Row],[ley]])</f>
        <v>8.9999999999999993E-3</v>
      </c>
      <c r="L2745" s="539"/>
      <c r="M2745" s="535">
        <v>29386</v>
      </c>
      <c r="N2745" s="535"/>
      <c r="O2745" s="539">
        <v>1.4999999999999999E-2</v>
      </c>
      <c r="P2745" s="540" t="str" cm="1">
        <f t="array" ref="P2745">INDEX(Rangos!$E$3:$E$16,MATCH(1,(Dumpadas[[#This Row],[ley]]&gt;=Rangos!$B$3:$B$16)*(Dumpadas[[#This Row],[ley]]&lt;=Rangos!$C$3:$C$16),0))</f>
        <v>B</v>
      </c>
    </row>
    <row r="2746" spans="2:16">
      <c r="B2746" s="535"/>
      <c r="C2746" s="535" t="s">
        <v>3786</v>
      </c>
      <c r="D2746" s="535" t="s">
        <v>227</v>
      </c>
      <c r="E2746" s="535">
        <v>2749</v>
      </c>
      <c r="F2746" s="537" t="str">
        <f>Dumpadas[[#This Row],[punto]] &amp; " "&amp;Dumpadas[[#This Row],[jornada]]&amp;" " &amp; Dumpadas[[#This Row],[N°Acop]] &amp; " " &amp; TEXT(Dumpadas[[#This Row],[fecha ]], "dd-mm-yyyy")</f>
        <v>NIVEL 974 M4 6N AM 2749 26-06-2026</v>
      </c>
      <c r="G2746" s="535" t="s">
        <v>14</v>
      </c>
      <c r="H2746" s="538">
        <v>46199</v>
      </c>
      <c r="I2746" s="535">
        <v>3.2</v>
      </c>
      <c r="J2746" s="539">
        <v>0.01</v>
      </c>
      <c r="K2746" s="539">
        <f>+IF(Dumpadas[[#This Row],[ley]]&gt;0.03,0.03,Dumpadas[[#This Row],[ley]])</f>
        <v>0.01</v>
      </c>
      <c r="L2746" s="539"/>
      <c r="M2746" s="535">
        <v>29386</v>
      </c>
      <c r="N2746" s="535"/>
      <c r="O2746" s="539">
        <v>1.4999999999999999E-2</v>
      </c>
      <c r="P2746" s="540" t="str" cm="1">
        <f t="array" ref="P2746">INDEX(Rangos!$E$3:$E$16,MATCH(1,(Dumpadas[[#This Row],[ley]]&gt;=Rangos!$B$3:$B$16)*(Dumpadas[[#This Row],[ley]]&lt;=Rangos!$C$3:$C$16),0))</f>
        <v>B</v>
      </c>
    </row>
    <row r="2747" spans="2:16">
      <c r="B2747" s="535"/>
      <c r="C2747" s="535" t="s">
        <v>3786</v>
      </c>
      <c r="D2747" s="535" t="s">
        <v>227</v>
      </c>
      <c r="E2747" s="535">
        <v>2750</v>
      </c>
      <c r="F2747" s="537" t="str">
        <f>Dumpadas[[#This Row],[punto]] &amp; " "&amp;Dumpadas[[#This Row],[jornada]]&amp;" " &amp; Dumpadas[[#This Row],[N°Acop]] &amp; " " &amp; TEXT(Dumpadas[[#This Row],[fecha ]], "dd-mm-yyyy")</f>
        <v>NIVEL 974 M4 6N AM 2750 26-06-2026</v>
      </c>
      <c r="G2747" s="535" t="s">
        <v>14</v>
      </c>
      <c r="H2747" s="538">
        <v>46199</v>
      </c>
      <c r="I2747" s="535">
        <v>3.2</v>
      </c>
      <c r="J2747" s="539">
        <v>1.23E-2</v>
      </c>
      <c r="K2747" s="539">
        <f>+IF(Dumpadas[[#This Row],[ley]]&gt;0.03,0.03,Dumpadas[[#This Row],[ley]])</f>
        <v>1.23E-2</v>
      </c>
      <c r="L2747" s="539"/>
      <c r="M2747" s="535">
        <v>29386</v>
      </c>
      <c r="N2747" s="535"/>
      <c r="O2747" s="539">
        <v>1.4999999999999999E-2</v>
      </c>
      <c r="P2747" s="540" t="str" cm="1">
        <f t="array" ref="P2747">INDEX(Rangos!$E$3:$E$16,MATCH(1,(Dumpadas[[#This Row],[ley]]&gt;=Rangos!$B$3:$B$16)*(Dumpadas[[#This Row],[ley]]&lt;=Rangos!$C$3:$C$16),0))</f>
        <v>D</v>
      </c>
    </row>
    <row r="2748" spans="2:16">
      <c r="B2748" s="748"/>
      <c r="C2748" s="773" t="s">
        <v>3814</v>
      </c>
      <c r="D2748" s="773" t="s">
        <v>3792</v>
      </c>
      <c r="E2748" s="386">
        <v>2751</v>
      </c>
      <c r="F2748" s="410" t="str">
        <f>Dumpadas[[#This Row],[punto]] &amp; " "&amp;Dumpadas[[#This Row],[jornada]]&amp;" " &amp; Dumpadas[[#This Row],[N°Acop]] &amp; " " &amp; TEXT(Dumpadas[[#This Row],[fecha ]], "dd-mm-yyyy")</f>
        <v>NIVEL 974 M4 7S L30 PM 2751 26-06-2026</v>
      </c>
      <c r="G2748" s="748" t="s">
        <v>16</v>
      </c>
      <c r="H2748" s="5">
        <v>46199</v>
      </c>
      <c r="I2748" s="748">
        <v>3.2</v>
      </c>
      <c r="J2748" s="8">
        <v>2.07E-2</v>
      </c>
      <c r="K2748" s="8">
        <f>+IF(Dumpadas[[#This Row],[ley]]&gt;0.03,0.03,Dumpadas[[#This Row],[ley]])</f>
        <v>2.07E-2</v>
      </c>
      <c r="L2748" s="427"/>
      <c r="M2748" s="386">
        <v>29386</v>
      </c>
      <c r="N2748" s="386"/>
      <c r="O2748" s="7">
        <v>1.4E-2</v>
      </c>
      <c r="P2748" s="10" t="str" cm="1">
        <f t="array" ref="P2748">INDEX(Rangos!$E$3:$E$16,MATCH(1,(Dumpadas[[#This Row],[ley]]&gt;=Rangos!$B$3:$B$16)*(Dumpadas[[#This Row],[ley]]&lt;=Rangos!$C$3:$C$16),0))</f>
        <v>H</v>
      </c>
    </row>
    <row r="2749" spans="2:16">
      <c r="B2749" s="748"/>
      <c r="C2749" s="773" t="s">
        <v>3814</v>
      </c>
      <c r="D2749" s="773" t="s">
        <v>3792</v>
      </c>
      <c r="E2749" s="386">
        <v>2752</v>
      </c>
      <c r="F2749" s="410" t="str">
        <f>Dumpadas[[#This Row],[punto]] &amp; " "&amp;Dumpadas[[#This Row],[jornada]]&amp;" " &amp; Dumpadas[[#This Row],[N°Acop]] &amp; " " &amp; TEXT(Dumpadas[[#This Row],[fecha ]], "dd-mm-yyyy")</f>
        <v>NIVEL 974 M4 7S L30 PM 2752 26-06-2026</v>
      </c>
      <c r="G2749" s="748" t="s">
        <v>16</v>
      </c>
      <c r="H2749" s="5">
        <v>46199</v>
      </c>
      <c r="I2749" s="748">
        <v>3.2</v>
      </c>
      <c r="J2749" s="8">
        <v>1.72E-2</v>
      </c>
      <c r="K2749" s="8">
        <f>+IF(Dumpadas[[#This Row],[ley]]&gt;0.03,0.03,Dumpadas[[#This Row],[ley]])</f>
        <v>1.72E-2</v>
      </c>
      <c r="L2749" s="427"/>
      <c r="M2749" s="386">
        <v>29386</v>
      </c>
      <c r="N2749" s="386"/>
      <c r="O2749" s="7">
        <v>1.4E-2</v>
      </c>
      <c r="P2749" s="10" t="str" cm="1">
        <f t="array" ref="P2749">INDEX(Rangos!$E$3:$E$16,MATCH(1,(Dumpadas[[#This Row],[ley]]&gt;=Rangos!$B$3:$B$16)*(Dumpadas[[#This Row],[ley]]&lt;=Rangos!$C$3:$C$16),0))</f>
        <v>F</v>
      </c>
    </row>
    <row r="2750" spans="2:16">
      <c r="B2750" s="748"/>
      <c r="C2750" s="773" t="s">
        <v>3814</v>
      </c>
      <c r="D2750" s="773" t="s">
        <v>3792</v>
      </c>
      <c r="E2750" s="386">
        <v>2753</v>
      </c>
      <c r="F2750" s="410" t="str">
        <f>Dumpadas[[#This Row],[punto]] &amp; " "&amp;Dumpadas[[#This Row],[jornada]]&amp;" " &amp; Dumpadas[[#This Row],[N°Acop]] &amp; " " &amp; TEXT(Dumpadas[[#This Row],[fecha ]], "dd-mm-yyyy")</f>
        <v>NIVEL 974 M4 7S L30 PM 2753 26-06-2026</v>
      </c>
      <c r="G2750" s="748" t="s">
        <v>16</v>
      </c>
      <c r="H2750" s="5">
        <v>46199</v>
      </c>
      <c r="I2750" s="748">
        <v>3.2</v>
      </c>
      <c r="J2750" s="8">
        <v>2.53E-2</v>
      </c>
      <c r="K2750" s="8">
        <f>+IF(Dumpadas[[#This Row],[ley]]&gt;0.03,0.03,Dumpadas[[#This Row],[ley]])</f>
        <v>2.53E-2</v>
      </c>
      <c r="L2750" s="427"/>
      <c r="M2750" s="386">
        <v>29386</v>
      </c>
      <c r="N2750" s="386"/>
      <c r="O2750" s="7">
        <v>1.4E-2</v>
      </c>
      <c r="P2750" s="10" t="str" cm="1">
        <f t="array" ref="P2750">INDEX(Rangos!$E$3:$E$16,MATCH(1,(Dumpadas[[#This Row],[ley]]&gt;=Rangos!$B$3:$B$16)*(Dumpadas[[#This Row],[ley]]&lt;=Rangos!$C$3:$C$16),0))</f>
        <v>K</v>
      </c>
    </row>
    <row r="2751" spans="2:16">
      <c r="B2751" s="748"/>
      <c r="C2751" s="773" t="s">
        <v>3814</v>
      </c>
      <c r="D2751" s="773" t="s">
        <v>3792</v>
      </c>
      <c r="E2751" s="386">
        <v>2754</v>
      </c>
      <c r="F2751" s="410" t="str">
        <f>Dumpadas[[#This Row],[punto]] &amp; " "&amp;Dumpadas[[#This Row],[jornada]]&amp;" " &amp; Dumpadas[[#This Row],[N°Acop]] &amp; " " &amp; TEXT(Dumpadas[[#This Row],[fecha ]], "dd-mm-yyyy")</f>
        <v>NIVEL 974 M4 7S L30 PM 2754 26-06-2026</v>
      </c>
      <c r="G2751" s="748" t="s">
        <v>16</v>
      </c>
      <c r="H2751" s="5">
        <v>46199</v>
      </c>
      <c r="I2751" s="748">
        <v>3.2</v>
      </c>
      <c r="J2751" s="8">
        <v>1.0699999999999999E-2</v>
      </c>
      <c r="K2751" s="8">
        <f>+IF(Dumpadas[[#This Row],[ley]]&gt;0.03,0.03,Dumpadas[[#This Row],[ley]])</f>
        <v>1.0699999999999999E-2</v>
      </c>
      <c r="L2751" s="427"/>
      <c r="M2751" s="386">
        <v>29386</v>
      </c>
      <c r="N2751" s="386"/>
      <c r="O2751" s="7">
        <v>1.4E-2</v>
      </c>
      <c r="P2751" s="10" t="str" cm="1">
        <f t="array" ref="P2751">INDEX(Rangos!$E$3:$E$16,MATCH(1,(Dumpadas[[#This Row],[ley]]&gt;=Rangos!$B$3:$B$16)*(Dumpadas[[#This Row],[ley]]&lt;=Rangos!$C$3:$C$16),0))</f>
        <v>C</v>
      </c>
    </row>
    <row r="2752" spans="2:16">
      <c r="B2752" s="748"/>
      <c r="C2752" s="773" t="s">
        <v>3814</v>
      </c>
      <c r="D2752" s="773" t="s">
        <v>3792</v>
      </c>
      <c r="E2752" s="386">
        <v>2755</v>
      </c>
      <c r="F2752" s="410" t="str">
        <f>Dumpadas[[#This Row],[punto]] &amp; " "&amp;Dumpadas[[#This Row],[jornada]]&amp;" " &amp; Dumpadas[[#This Row],[N°Acop]] &amp; " " &amp; TEXT(Dumpadas[[#This Row],[fecha ]], "dd-mm-yyyy")</f>
        <v>NIVEL 974 M4 7S L30 PM 2755 26-06-2026</v>
      </c>
      <c r="G2752" s="748" t="s">
        <v>16</v>
      </c>
      <c r="H2752" s="5">
        <v>46199</v>
      </c>
      <c r="I2752" s="748">
        <v>3.2</v>
      </c>
      <c r="J2752" s="8">
        <v>1.9E-2</v>
      </c>
      <c r="K2752" s="8">
        <f>+IF(Dumpadas[[#This Row],[ley]]&gt;0.03,0.03,Dumpadas[[#This Row],[ley]])</f>
        <v>1.9E-2</v>
      </c>
      <c r="L2752" s="427"/>
      <c r="M2752" s="386">
        <v>29386</v>
      </c>
      <c r="N2752" s="386"/>
      <c r="O2752" s="7">
        <v>1.4E-2</v>
      </c>
      <c r="P2752" s="10" t="str" cm="1">
        <f t="array" ref="P2752">INDEX(Rangos!$E$3:$E$16,MATCH(1,(Dumpadas[[#This Row],[ley]]&gt;=Rangos!$B$3:$B$16)*(Dumpadas[[#This Row],[ley]]&lt;=Rangos!$C$3:$C$16),0))</f>
        <v>H</v>
      </c>
    </row>
    <row r="2753" spans="2:16">
      <c r="B2753" s="748"/>
      <c r="C2753" s="773" t="s">
        <v>3814</v>
      </c>
      <c r="D2753" s="773" t="s">
        <v>3792</v>
      </c>
      <c r="E2753" s="386">
        <v>2756</v>
      </c>
      <c r="F2753" s="410" t="str">
        <f>Dumpadas[[#This Row],[punto]] &amp; " "&amp;Dumpadas[[#This Row],[jornada]]&amp;" " &amp; Dumpadas[[#This Row],[N°Acop]] &amp; " " &amp; TEXT(Dumpadas[[#This Row],[fecha ]], "dd-mm-yyyy")</f>
        <v>NIVEL 974 M4 7S L30 PM 2756 26-06-2026</v>
      </c>
      <c r="G2753" s="748" t="s">
        <v>16</v>
      </c>
      <c r="H2753" s="5">
        <v>46199</v>
      </c>
      <c r="I2753" s="748">
        <v>3.2</v>
      </c>
      <c r="J2753" s="8">
        <v>1.23E-2</v>
      </c>
      <c r="K2753" s="8">
        <f>+IF(Dumpadas[[#This Row],[ley]]&gt;0.03,0.03,Dumpadas[[#This Row],[ley]])</f>
        <v>1.23E-2</v>
      </c>
      <c r="L2753" s="427"/>
      <c r="M2753" s="386">
        <v>29386</v>
      </c>
      <c r="N2753" s="386"/>
      <c r="O2753" s="7">
        <v>1.4E-2</v>
      </c>
      <c r="P2753" s="10" t="str" cm="1">
        <f t="array" ref="P2753">INDEX(Rangos!$E$3:$E$16,MATCH(1,(Dumpadas[[#This Row],[ley]]&gt;=Rangos!$B$3:$B$16)*(Dumpadas[[#This Row],[ley]]&lt;=Rangos!$C$3:$C$16),0))</f>
        <v>D</v>
      </c>
    </row>
    <row r="2754" spans="2:16">
      <c r="B2754" s="748"/>
      <c r="C2754" s="773" t="s">
        <v>3814</v>
      </c>
      <c r="D2754" s="773" t="s">
        <v>3792</v>
      </c>
      <c r="E2754" s="386">
        <v>2757</v>
      </c>
      <c r="F2754" s="410" t="str">
        <f>Dumpadas[[#This Row],[punto]] &amp; " "&amp;Dumpadas[[#This Row],[jornada]]&amp;" " &amp; Dumpadas[[#This Row],[N°Acop]] &amp; " " &amp; TEXT(Dumpadas[[#This Row],[fecha ]], "dd-mm-yyyy")</f>
        <v>NIVEL 974 M4 7S L30 PM 2757 26-06-2026</v>
      </c>
      <c r="G2754" s="748" t="s">
        <v>16</v>
      </c>
      <c r="H2754" s="5">
        <v>46199</v>
      </c>
      <c r="I2754" s="748">
        <v>3.2</v>
      </c>
      <c r="J2754" s="8">
        <v>1.5599999999999999E-2</v>
      </c>
      <c r="K2754" s="8">
        <f>+IF(Dumpadas[[#This Row],[ley]]&gt;0.03,0.03,Dumpadas[[#This Row],[ley]])</f>
        <v>1.5599999999999999E-2</v>
      </c>
      <c r="L2754" s="427"/>
      <c r="M2754" s="386">
        <v>29386</v>
      </c>
      <c r="N2754" s="386"/>
      <c r="O2754" s="7">
        <v>1.4E-2</v>
      </c>
      <c r="P2754" s="10" t="str" cm="1">
        <f t="array" ref="P2754">INDEX(Rangos!$E$3:$E$16,MATCH(1,(Dumpadas[[#This Row],[ley]]&gt;=Rangos!$B$3:$B$16)*(Dumpadas[[#This Row],[ley]]&lt;=Rangos!$C$3:$C$16),0))</f>
        <v>F</v>
      </c>
    </row>
    <row r="2755" spans="2:16">
      <c r="B2755" s="535"/>
      <c r="C2755" s="535" t="s">
        <v>3814</v>
      </c>
      <c r="D2755" s="535" t="s">
        <v>3792</v>
      </c>
      <c r="E2755" s="535">
        <v>2758</v>
      </c>
      <c r="F2755" s="537" t="str">
        <f>Dumpadas[[#This Row],[punto]] &amp; " "&amp;Dumpadas[[#This Row],[jornada]]&amp;" " &amp; Dumpadas[[#This Row],[N°Acop]] &amp; " " &amp; TEXT(Dumpadas[[#This Row],[fecha ]], "dd-mm-yyyy")</f>
        <v>NIVEL 974 M4 7S L30 AM 2758 24-06-2026</v>
      </c>
      <c r="G2755" s="535" t="s">
        <v>14</v>
      </c>
      <c r="H2755" s="538">
        <v>46197</v>
      </c>
      <c r="I2755" s="535">
        <v>3.2</v>
      </c>
      <c r="J2755" s="539">
        <v>9.5999999999999992E-3</v>
      </c>
      <c r="K2755" s="539">
        <f>+IF(Dumpadas[[#This Row],[ley]]&gt;0.03,0.03,Dumpadas[[#This Row],[ley]])</f>
        <v>9.5999999999999992E-3</v>
      </c>
      <c r="L2755" s="539"/>
      <c r="M2755" s="535">
        <v>29387</v>
      </c>
      <c r="N2755" s="535"/>
      <c r="O2755" s="539">
        <v>1.4E-2</v>
      </c>
      <c r="P2755" s="540" t="str" cm="1">
        <f t="array" ref="P2755">INDEX(Rangos!$E$3:$E$16,MATCH(1,(Dumpadas[[#This Row],[ley]]&gt;=Rangos!$B$3:$B$16)*(Dumpadas[[#This Row],[ley]]&lt;=Rangos!$C$3:$C$16),0))</f>
        <v>B</v>
      </c>
    </row>
    <row r="2756" spans="2:16">
      <c r="B2756" s="535"/>
      <c r="C2756" s="535" t="s">
        <v>3814</v>
      </c>
      <c r="D2756" s="535" t="s">
        <v>3792</v>
      </c>
      <c r="E2756" s="535">
        <v>2759</v>
      </c>
      <c r="F2756" s="537" t="str">
        <f>Dumpadas[[#This Row],[punto]] &amp; " "&amp;Dumpadas[[#This Row],[jornada]]&amp;" " &amp; Dumpadas[[#This Row],[N°Acop]] &amp; " " &amp; TEXT(Dumpadas[[#This Row],[fecha ]], "dd-mm-yyyy")</f>
        <v>NIVEL 974 M4 7S L30 AM 2759 24-06-2026</v>
      </c>
      <c r="G2756" s="535" t="s">
        <v>14</v>
      </c>
      <c r="H2756" s="538">
        <v>46197</v>
      </c>
      <c r="I2756" s="535">
        <v>3.2</v>
      </c>
      <c r="J2756" s="539">
        <v>9.1999999999999998E-3</v>
      </c>
      <c r="K2756" s="539">
        <f>+IF(Dumpadas[[#This Row],[ley]]&gt;0.03,0.03,Dumpadas[[#This Row],[ley]])</f>
        <v>9.1999999999999998E-3</v>
      </c>
      <c r="L2756" s="539"/>
      <c r="M2756" s="535">
        <v>29387</v>
      </c>
      <c r="N2756" s="535"/>
      <c r="O2756" s="539">
        <v>1.4E-2</v>
      </c>
      <c r="P2756" s="540" t="str" cm="1">
        <f t="array" ref="P2756">INDEX(Rangos!$E$3:$E$16,MATCH(1,(Dumpadas[[#This Row],[ley]]&gt;=Rangos!$B$3:$B$16)*(Dumpadas[[#This Row],[ley]]&lt;=Rangos!$C$3:$C$16),0))</f>
        <v>B</v>
      </c>
    </row>
    <row r="2757" spans="2:16">
      <c r="B2757" s="535"/>
      <c r="C2757" s="535" t="s">
        <v>3814</v>
      </c>
      <c r="D2757" s="535" t="s">
        <v>3792</v>
      </c>
      <c r="E2757" s="535">
        <v>2760</v>
      </c>
      <c r="F2757" s="537" t="str">
        <f>Dumpadas[[#This Row],[punto]] &amp; " "&amp;Dumpadas[[#This Row],[jornada]]&amp;" " &amp; Dumpadas[[#This Row],[N°Acop]] &amp; " " &amp; TEXT(Dumpadas[[#This Row],[fecha ]], "dd-mm-yyyy")</f>
        <v>NIVEL 974 M4 7S L30 AM 2760 24-06-2026</v>
      </c>
      <c r="G2757" s="535" t="s">
        <v>14</v>
      </c>
      <c r="H2757" s="538">
        <v>46197</v>
      </c>
      <c r="I2757" s="535">
        <v>3.2</v>
      </c>
      <c r="J2757" s="539">
        <v>1.0999999999999999E-2</v>
      </c>
      <c r="K2757" s="539">
        <f>+IF(Dumpadas[[#This Row],[ley]]&gt;0.03,0.03,Dumpadas[[#This Row],[ley]])</f>
        <v>1.0999999999999999E-2</v>
      </c>
      <c r="L2757" s="539"/>
      <c r="M2757" s="535">
        <v>29387</v>
      </c>
      <c r="N2757" s="535"/>
      <c r="O2757" s="539">
        <v>1.4E-2</v>
      </c>
      <c r="P2757" s="540" t="str" cm="1">
        <f t="array" ref="P2757">INDEX(Rangos!$E$3:$E$16,MATCH(1,(Dumpadas[[#This Row],[ley]]&gt;=Rangos!$B$3:$B$16)*(Dumpadas[[#This Row],[ley]]&lt;=Rangos!$C$3:$C$16),0))</f>
        <v>C</v>
      </c>
    </row>
    <row r="2758" spans="2:16">
      <c r="B2758" s="535"/>
      <c r="C2758" s="535" t="s">
        <v>3814</v>
      </c>
      <c r="D2758" s="535" t="s">
        <v>3792</v>
      </c>
      <c r="E2758" s="535">
        <v>2761</v>
      </c>
      <c r="F2758" s="537" t="str">
        <f>Dumpadas[[#This Row],[punto]] &amp; " "&amp;Dumpadas[[#This Row],[jornada]]&amp;" " &amp; Dumpadas[[#This Row],[N°Acop]] &amp; " " &amp; TEXT(Dumpadas[[#This Row],[fecha ]], "dd-mm-yyyy")</f>
        <v>NIVEL 974 M4 7S L30 AM 2761 24-06-2026</v>
      </c>
      <c r="G2758" s="535" t="s">
        <v>14</v>
      </c>
      <c r="H2758" s="538">
        <v>46197</v>
      </c>
      <c r="I2758" s="535">
        <v>3.2</v>
      </c>
      <c r="J2758" s="539">
        <v>1.12E-2</v>
      </c>
      <c r="K2758" s="539">
        <f>+IF(Dumpadas[[#This Row],[ley]]&gt;0.03,0.03,Dumpadas[[#This Row],[ley]])</f>
        <v>1.12E-2</v>
      </c>
      <c r="L2758" s="539"/>
      <c r="M2758" s="535">
        <v>29387</v>
      </c>
      <c r="N2758" s="535"/>
      <c r="O2758" s="539">
        <v>1.4E-2</v>
      </c>
      <c r="P2758" s="540" t="str" cm="1">
        <f t="array" ref="P2758">INDEX(Rangos!$E$3:$E$16,MATCH(1,(Dumpadas[[#This Row],[ley]]&gt;=Rangos!$B$3:$B$16)*(Dumpadas[[#This Row],[ley]]&lt;=Rangos!$C$3:$C$16),0))</f>
        <v>C</v>
      </c>
    </row>
    <row r="2759" spans="2:16">
      <c r="B2759" s="748"/>
      <c r="C2759" s="773" t="s">
        <v>3817</v>
      </c>
      <c r="D2759" s="773" t="s">
        <v>3792</v>
      </c>
      <c r="E2759" s="386">
        <v>2762</v>
      </c>
      <c r="F2759" s="410" t="str">
        <f>Dumpadas[[#This Row],[punto]] &amp; " "&amp;Dumpadas[[#This Row],[jornada]]&amp;" " &amp; Dumpadas[[#This Row],[N°Acop]] &amp; " " &amp; TEXT(Dumpadas[[#This Row],[fecha ]], "dd-mm-yyyy")</f>
        <v>NIVEL 974 M4 6N L33 AM 2762 27-06-2026</v>
      </c>
      <c r="G2759" s="748" t="s">
        <v>14</v>
      </c>
      <c r="H2759" s="5">
        <v>46200</v>
      </c>
      <c r="I2759" s="748">
        <v>3.2</v>
      </c>
      <c r="J2759" s="8">
        <v>1.0699999999999999E-2</v>
      </c>
      <c r="K2759" s="8">
        <f>+IF(Dumpadas[[#This Row],[ley]]&gt;0.03,0.03,Dumpadas[[#This Row],[ley]])</f>
        <v>1.0699999999999999E-2</v>
      </c>
      <c r="L2759" s="427"/>
      <c r="M2759" s="386">
        <v>29393</v>
      </c>
      <c r="N2759" s="386"/>
      <c r="O2759" s="7">
        <v>1.4500000000000001E-2</v>
      </c>
      <c r="P2759" s="10" t="str" cm="1">
        <f t="array" ref="P2759">INDEX(Rangos!$E$3:$E$16,MATCH(1,(Dumpadas[[#This Row],[ley]]&gt;=Rangos!$B$3:$B$16)*(Dumpadas[[#This Row],[ley]]&lt;=Rangos!$C$3:$C$16),0))</f>
        <v>C</v>
      </c>
    </row>
    <row r="2760" spans="2:16">
      <c r="B2760" s="748"/>
      <c r="C2760" s="773" t="s">
        <v>3817</v>
      </c>
      <c r="D2760" s="773" t="s">
        <v>3792</v>
      </c>
      <c r="E2760" s="386">
        <v>2763</v>
      </c>
      <c r="F2760" s="410" t="str">
        <f>Dumpadas[[#This Row],[punto]] &amp; " "&amp;Dumpadas[[#This Row],[jornada]]&amp;" " &amp; Dumpadas[[#This Row],[N°Acop]] &amp; " " &amp; TEXT(Dumpadas[[#This Row],[fecha ]], "dd-mm-yyyy")</f>
        <v>NIVEL 974 M4 6N L33 AM 2763 27-06-2026</v>
      </c>
      <c r="G2760" s="748" t="s">
        <v>14</v>
      </c>
      <c r="H2760" s="5">
        <v>46200</v>
      </c>
      <c r="I2760" s="748">
        <v>3.2</v>
      </c>
      <c r="J2760" s="8">
        <v>1.3899999999999999E-2</v>
      </c>
      <c r="K2760" s="8">
        <f>+IF(Dumpadas[[#This Row],[ley]]&gt;0.03,0.03,Dumpadas[[#This Row],[ley]])</f>
        <v>1.3899999999999999E-2</v>
      </c>
      <c r="L2760" s="427"/>
      <c r="M2760" s="386">
        <v>29393</v>
      </c>
      <c r="N2760" s="386"/>
      <c r="O2760" s="7">
        <v>1.4500000000000001E-2</v>
      </c>
      <c r="P2760" s="10" t="str" cm="1">
        <f t="array" ref="P2760">INDEX(Rangos!$E$3:$E$16,MATCH(1,(Dumpadas[[#This Row],[ley]]&gt;=Rangos!$B$3:$B$16)*(Dumpadas[[#This Row],[ley]]&lt;=Rangos!$C$3:$C$16),0))</f>
        <v>E</v>
      </c>
    </row>
    <row r="2761" spans="2:16">
      <c r="B2761" s="748"/>
      <c r="C2761" s="773" t="s">
        <v>3817</v>
      </c>
      <c r="D2761" s="773" t="s">
        <v>3792</v>
      </c>
      <c r="E2761" s="386">
        <v>2764</v>
      </c>
      <c r="F2761" s="410" t="str">
        <f>Dumpadas[[#This Row],[punto]] &amp; " "&amp;Dumpadas[[#This Row],[jornada]]&amp;" " &amp; Dumpadas[[#This Row],[N°Acop]] &amp; " " &amp; TEXT(Dumpadas[[#This Row],[fecha ]], "dd-mm-yyyy")</f>
        <v>NIVEL 974 M4 6N L33 AM 2764 27-06-2026</v>
      </c>
      <c r="G2761" s="748" t="s">
        <v>14</v>
      </c>
      <c r="H2761" s="5">
        <v>46200</v>
      </c>
      <c r="I2761" s="748">
        <v>3.2</v>
      </c>
      <c r="J2761" s="8">
        <v>1.0699999999999999E-2</v>
      </c>
      <c r="K2761" s="8">
        <f>+IF(Dumpadas[[#This Row],[ley]]&gt;0.03,0.03,Dumpadas[[#This Row],[ley]])</f>
        <v>1.0699999999999999E-2</v>
      </c>
      <c r="L2761" s="427"/>
      <c r="M2761" s="386">
        <v>29393</v>
      </c>
      <c r="N2761" s="386"/>
      <c r="O2761" s="7">
        <v>1.4500000000000001E-2</v>
      </c>
      <c r="P2761" s="10" t="str" cm="1">
        <f t="array" ref="P2761">INDEX(Rangos!$E$3:$E$16,MATCH(1,(Dumpadas[[#This Row],[ley]]&gt;=Rangos!$B$3:$B$16)*(Dumpadas[[#This Row],[ley]]&lt;=Rangos!$C$3:$C$16),0))</f>
        <v>C</v>
      </c>
    </row>
    <row r="2762" spans="2:16">
      <c r="B2762" s="748"/>
      <c r="C2762" s="773" t="s">
        <v>3817</v>
      </c>
      <c r="D2762" s="773" t="s">
        <v>3792</v>
      </c>
      <c r="E2762" s="386">
        <v>2765</v>
      </c>
      <c r="F2762" s="410" t="str">
        <f>Dumpadas[[#This Row],[punto]] &amp; " "&amp;Dumpadas[[#This Row],[jornada]]&amp;" " &amp; Dumpadas[[#This Row],[N°Acop]] &amp; " " &amp; TEXT(Dumpadas[[#This Row],[fecha ]], "dd-mm-yyyy")</f>
        <v>NIVEL 974 M4 6N L33 AM 2765 27-06-2026</v>
      </c>
      <c r="G2762" s="748" t="s">
        <v>14</v>
      </c>
      <c r="H2762" s="5">
        <v>46200</v>
      </c>
      <c r="I2762" s="748">
        <v>3.2</v>
      </c>
      <c r="J2762" s="8">
        <v>1.41E-2</v>
      </c>
      <c r="K2762" s="8">
        <f>+IF(Dumpadas[[#This Row],[ley]]&gt;0.03,0.03,Dumpadas[[#This Row],[ley]])</f>
        <v>1.41E-2</v>
      </c>
      <c r="L2762" s="427"/>
      <c r="M2762" s="386">
        <v>29393</v>
      </c>
      <c r="N2762" s="386"/>
      <c r="O2762" s="7">
        <v>1.4500000000000001E-2</v>
      </c>
      <c r="P2762" s="10" t="str" cm="1">
        <f t="array" ref="P2762">INDEX(Rangos!$E$3:$E$16,MATCH(1,(Dumpadas[[#This Row],[ley]]&gt;=Rangos!$B$3:$B$16)*(Dumpadas[[#This Row],[ley]]&lt;=Rangos!$C$3:$C$16),0))</f>
        <v>E</v>
      </c>
    </row>
    <row r="2763" spans="2:16">
      <c r="B2763" s="748"/>
      <c r="C2763" s="773" t="s">
        <v>3817</v>
      </c>
      <c r="D2763" s="773" t="s">
        <v>3792</v>
      </c>
      <c r="E2763" s="386">
        <v>2766</v>
      </c>
      <c r="F2763" s="410" t="str">
        <f>Dumpadas[[#This Row],[punto]] &amp; " "&amp;Dumpadas[[#This Row],[jornada]]&amp;" " &amp; Dumpadas[[#This Row],[N°Acop]] &amp; " " &amp; TEXT(Dumpadas[[#This Row],[fecha ]], "dd-mm-yyyy")</f>
        <v>NIVEL 974 M4 6N L33 AM 2766 27-06-2026</v>
      </c>
      <c r="G2763" s="748" t="s">
        <v>14</v>
      </c>
      <c r="H2763" s="5">
        <v>46200</v>
      </c>
      <c r="I2763" s="748">
        <v>3.2</v>
      </c>
      <c r="J2763" s="8">
        <v>1.3599999999999999E-2</v>
      </c>
      <c r="K2763" s="8">
        <f>+IF(Dumpadas[[#This Row],[ley]]&gt;0.03,0.03,Dumpadas[[#This Row],[ley]])</f>
        <v>1.3599999999999999E-2</v>
      </c>
      <c r="L2763" s="427"/>
      <c r="M2763" s="386">
        <v>29393</v>
      </c>
      <c r="N2763" s="386"/>
      <c r="O2763" s="7">
        <v>1.4500000000000001E-2</v>
      </c>
      <c r="P2763" s="10" t="str" cm="1">
        <f t="array" ref="P2763">INDEX(Rangos!$E$3:$E$16,MATCH(1,(Dumpadas[[#This Row],[ley]]&gt;=Rangos!$B$3:$B$16)*(Dumpadas[[#This Row],[ley]]&lt;=Rangos!$C$3:$C$16),0))</f>
        <v>E</v>
      </c>
    </row>
    <row r="2764" spans="2:16">
      <c r="B2764" s="748"/>
      <c r="C2764" s="773" t="s">
        <v>3817</v>
      </c>
      <c r="D2764" s="773" t="s">
        <v>3792</v>
      </c>
      <c r="E2764" s="386">
        <v>2767</v>
      </c>
      <c r="F2764" s="410" t="str">
        <f>Dumpadas[[#This Row],[punto]] &amp; " "&amp;Dumpadas[[#This Row],[jornada]]&amp;" " &amp; Dumpadas[[#This Row],[N°Acop]] &amp; " " &amp; TEXT(Dumpadas[[#This Row],[fecha ]], "dd-mm-yyyy")</f>
        <v>NIVEL 974 M4 6N L33 AM 2767 27-06-2026</v>
      </c>
      <c r="G2764" s="748" t="s">
        <v>14</v>
      </c>
      <c r="H2764" s="5">
        <v>46200</v>
      </c>
      <c r="I2764" s="748">
        <v>3.2</v>
      </c>
      <c r="J2764" s="8">
        <v>1.3100000000000001E-2</v>
      </c>
      <c r="K2764" s="8">
        <f>+IF(Dumpadas[[#This Row],[ley]]&gt;0.03,0.03,Dumpadas[[#This Row],[ley]])</f>
        <v>1.3100000000000001E-2</v>
      </c>
      <c r="L2764" s="427"/>
      <c r="M2764" s="386">
        <v>29393</v>
      </c>
      <c r="N2764" s="386"/>
      <c r="O2764" s="7">
        <v>1.4500000000000001E-2</v>
      </c>
      <c r="P2764" s="10" t="str" cm="1">
        <f t="array" ref="P2764">INDEX(Rangos!$E$3:$E$16,MATCH(1,(Dumpadas[[#This Row],[ley]]&gt;=Rangos!$B$3:$B$16)*(Dumpadas[[#This Row],[ley]]&lt;=Rangos!$C$3:$C$16),0))</f>
        <v>D</v>
      </c>
    </row>
    <row r="2765" spans="2:16">
      <c r="B2765" s="748"/>
      <c r="C2765" s="773" t="s">
        <v>3817</v>
      </c>
      <c r="D2765" s="773" t="s">
        <v>3792</v>
      </c>
      <c r="E2765" s="386">
        <v>2768</v>
      </c>
      <c r="F2765" s="410" t="str">
        <f>Dumpadas[[#This Row],[punto]] &amp; " "&amp;Dumpadas[[#This Row],[jornada]]&amp;" " &amp; Dumpadas[[#This Row],[N°Acop]] &amp; " " &amp; TEXT(Dumpadas[[#This Row],[fecha ]], "dd-mm-yyyy")</f>
        <v>NIVEL 974 M4 6N L33 AM 2768 27-06-2026</v>
      </c>
      <c r="G2765" s="748" t="s">
        <v>14</v>
      </c>
      <c r="H2765" s="5">
        <v>46200</v>
      </c>
      <c r="I2765" s="748">
        <v>3.2</v>
      </c>
      <c r="J2765" s="8">
        <v>1.3100000000000001E-2</v>
      </c>
      <c r="K2765" s="8">
        <f>+IF(Dumpadas[[#This Row],[ley]]&gt;0.03,0.03,Dumpadas[[#This Row],[ley]])</f>
        <v>1.3100000000000001E-2</v>
      </c>
      <c r="L2765" s="427"/>
      <c r="M2765" s="386">
        <v>29393</v>
      </c>
      <c r="N2765" s="386"/>
      <c r="O2765" s="7">
        <v>1.4500000000000001E-2</v>
      </c>
      <c r="P2765" s="10" t="str" cm="1">
        <f t="array" ref="P2765">INDEX(Rangos!$E$3:$E$16,MATCH(1,(Dumpadas[[#This Row],[ley]]&gt;=Rangos!$B$3:$B$16)*(Dumpadas[[#This Row],[ley]]&lt;=Rangos!$C$3:$C$16),0))</f>
        <v>D</v>
      </c>
    </row>
    <row r="2766" spans="2:16">
      <c r="B2766" s="748"/>
      <c r="C2766" s="773" t="s">
        <v>3817</v>
      </c>
      <c r="D2766" s="773" t="s">
        <v>3792</v>
      </c>
      <c r="E2766" s="386">
        <v>2769</v>
      </c>
      <c r="F2766" s="410" t="str">
        <f>Dumpadas[[#This Row],[punto]] &amp; " "&amp;Dumpadas[[#This Row],[jornada]]&amp;" " &amp; Dumpadas[[#This Row],[N°Acop]] &amp; " " &amp; TEXT(Dumpadas[[#This Row],[fecha ]], "dd-mm-yyyy")</f>
        <v>NIVEL 974 M4 6N L33 AM 2769 27-06-2026</v>
      </c>
      <c r="G2766" s="748" t="s">
        <v>14</v>
      </c>
      <c r="H2766" s="5">
        <v>46200</v>
      </c>
      <c r="I2766" s="748">
        <v>3.2</v>
      </c>
      <c r="J2766" s="8">
        <v>1.1900000000000001E-2</v>
      </c>
      <c r="K2766" s="8">
        <f>+IF(Dumpadas[[#This Row],[ley]]&gt;0.03,0.03,Dumpadas[[#This Row],[ley]])</f>
        <v>1.1900000000000001E-2</v>
      </c>
      <c r="L2766" s="427"/>
      <c r="M2766" s="386">
        <v>29393</v>
      </c>
      <c r="N2766" s="386"/>
      <c r="O2766" s="7">
        <v>1.4500000000000001E-2</v>
      </c>
      <c r="P2766" s="10" t="str" cm="1">
        <f t="array" ref="P2766">INDEX(Rangos!$E$3:$E$16,MATCH(1,(Dumpadas[[#This Row],[ley]]&gt;=Rangos!$B$3:$B$16)*(Dumpadas[[#This Row],[ley]]&lt;=Rangos!$C$3:$C$16),0))</f>
        <v>C</v>
      </c>
    </row>
    <row r="2767" spans="2:16">
      <c r="B2767" s="748"/>
      <c r="C2767" s="773" t="s">
        <v>3817</v>
      </c>
      <c r="D2767" s="773" t="s">
        <v>3792</v>
      </c>
      <c r="E2767" s="386">
        <v>2770</v>
      </c>
      <c r="F2767" s="410" t="str">
        <f>Dumpadas[[#This Row],[punto]] &amp; " "&amp;Dumpadas[[#This Row],[jornada]]&amp;" " &amp; Dumpadas[[#This Row],[N°Acop]] &amp; " " &amp; TEXT(Dumpadas[[#This Row],[fecha ]], "dd-mm-yyyy")</f>
        <v>NIVEL 974 M4 6N L33 AM 2770 27-06-2026</v>
      </c>
      <c r="G2767" s="748" t="s">
        <v>14</v>
      </c>
      <c r="H2767" s="5">
        <v>46200</v>
      </c>
      <c r="I2767" s="748">
        <v>3.2</v>
      </c>
      <c r="J2767" s="8">
        <v>2.1499999999999998E-2</v>
      </c>
      <c r="K2767" s="8">
        <f>+IF(Dumpadas[[#This Row],[ley]]&gt;0.03,0.03,Dumpadas[[#This Row],[ley]])</f>
        <v>2.1499999999999998E-2</v>
      </c>
      <c r="L2767" s="427"/>
      <c r="M2767" s="386">
        <v>29393</v>
      </c>
      <c r="N2767" s="386"/>
      <c r="O2767" s="7">
        <v>1.4500000000000001E-2</v>
      </c>
      <c r="P2767" s="10" t="str" cm="1">
        <f t="array" ref="P2767">INDEX(Rangos!$E$3:$E$16,MATCH(1,(Dumpadas[[#This Row],[ley]]&gt;=Rangos!$B$3:$B$16)*(Dumpadas[[#This Row],[ley]]&lt;=Rangos!$C$3:$C$16),0))</f>
        <v>I</v>
      </c>
    </row>
    <row r="2768" spans="2:16">
      <c r="B2768" s="748"/>
      <c r="C2768" s="773" t="s">
        <v>3817</v>
      </c>
      <c r="D2768" s="773" t="s">
        <v>3792</v>
      </c>
      <c r="E2768" s="386">
        <v>2771</v>
      </c>
      <c r="F2768" s="410" t="str">
        <f>Dumpadas[[#This Row],[punto]] &amp; " "&amp;Dumpadas[[#This Row],[jornada]]&amp;" " &amp; Dumpadas[[#This Row],[N°Acop]] &amp; " " &amp; TEXT(Dumpadas[[#This Row],[fecha ]], "dd-mm-yyyy")</f>
        <v>NIVEL 974 M4 6N L33 AM 2771 27-06-2026</v>
      </c>
      <c r="G2768" s="748" t="s">
        <v>14</v>
      </c>
      <c r="H2768" s="5">
        <v>46200</v>
      </c>
      <c r="I2768" s="748">
        <v>3.2</v>
      </c>
      <c r="J2768" s="8">
        <v>1.61E-2</v>
      </c>
      <c r="K2768" s="8">
        <f>+IF(Dumpadas[[#This Row],[ley]]&gt;0.03,0.03,Dumpadas[[#This Row],[ley]])</f>
        <v>1.61E-2</v>
      </c>
      <c r="L2768" s="427"/>
      <c r="M2768" s="386">
        <v>29393</v>
      </c>
      <c r="N2768" s="386"/>
      <c r="O2768" s="7">
        <v>1.4500000000000001E-2</v>
      </c>
      <c r="P2768" s="10" t="str" cm="1">
        <f t="array" ref="P2768">INDEX(Rangos!$E$3:$E$16,MATCH(1,(Dumpadas[[#This Row],[ley]]&gt;=Rangos!$B$3:$B$16)*(Dumpadas[[#This Row],[ley]]&lt;=Rangos!$C$3:$C$16),0))</f>
        <v>F</v>
      </c>
    </row>
    <row r="2769" spans="2:16">
      <c r="B2769" s="748"/>
      <c r="C2769" s="773" t="s">
        <v>3817</v>
      </c>
      <c r="D2769" s="773" t="s">
        <v>3792</v>
      </c>
      <c r="E2769" s="386">
        <v>2772</v>
      </c>
      <c r="F2769" s="410" t="str">
        <f>Dumpadas[[#This Row],[punto]] &amp; " "&amp;Dumpadas[[#This Row],[jornada]]&amp;" " &amp; Dumpadas[[#This Row],[N°Acop]] &amp; " " &amp; TEXT(Dumpadas[[#This Row],[fecha ]], "dd-mm-yyyy")</f>
        <v>NIVEL 974 M4 6N L33 AM 2772 27-06-2026</v>
      </c>
      <c r="G2769" s="748" t="s">
        <v>14</v>
      </c>
      <c r="H2769" s="5">
        <v>46200</v>
      </c>
      <c r="I2769" s="748">
        <v>3.2</v>
      </c>
      <c r="J2769" s="8">
        <v>1.52E-2</v>
      </c>
      <c r="K2769" s="8">
        <f>+IF(Dumpadas[[#This Row],[ley]]&gt;0.03,0.03,Dumpadas[[#This Row],[ley]])</f>
        <v>1.52E-2</v>
      </c>
      <c r="L2769" s="427"/>
      <c r="M2769" s="386">
        <v>29393</v>
      </c>
      <c r="N2769" s="386"/>
      <c r="O2769" s="7">
        <v>1.4500000000000001E-2</v>
      </c>
      <c r="P2769" s="10" t="str" cm="1">
        <f t="array" ref="P2769">INDEX(Rangos!$E$3:$E$16,MATCH(1,(Dumpadas[[#This Row],[ley]]&gt;=Rangos!$B$3:$B$16)*(Dumpadas[[#This Row],[ley]]&lt;=Rangos!$C$3:$C$16),0))</f>
        <v>F</v>
      </c>
    </row>
    <row r="2770" spans="2:16">
      <c r="B2770" s="748"/>
      <c r="C2770" s="773" t="s">
        <v>3817</v>
      </c>
      <c r="D2770" s="773" t="s">
        <v>3792</v>
      </c>
      <c r="E2770" s="386">
        <v>2773</v>
      </c>
      <c r="F2770" s="410" t="str">
        <f>Dumpadas[[#This Row],[punto]] &amp; " "&amp;Dumpadas[[#This Row],[jornada]]&amp;" " &amp; Dumpadas[[#This Row],[N°Acop]] &amp; " " &amp; TEXT(Dumpadas[[#This Row],[fecha ]], "dd-mm-yyyy")</f>
        <v>NIVEL 974 M4 6N L33 AM 2773 27-06-2026</v>
      </c>
      <c r="G2770" s="748" t="s">
        <v>14</v>
      </c>
      <c r="H2770" s="5">
        <v>46200</v>
      </c>
      <c r="I2770" s="748">
        <v>3.2</v>
      </c>
      <c r="J2770" s="8">
        <v>1.5299999999999999E-2</v>
      </c>
      <c r="K2770" s="8">
        <f>+IF(Dumpadas[[#This Row],[ley]]&gt;0.03,0.03,Dumpadas[[#This Row],[ley]])</f>
        <v>1.5299999999999999E-2</v>
      </c>
      <c r="L2770" s="427"/>
      <c r="M2770" s="386">
        <v>29294</v>
      </c>
      <c r="N2770" s="386"/>
      <c r="O2770" s="7">
        <v>1.4500000000000001E-2</v>
      </c>
      <c r="P2770" s="10" t="str" cm="1">
        <f t="array" ref="P2770">INDEX(Rangos!$E$3:$E$16,MATCH(1,(Dumpadas[[#This Row],[ley]]&gt;=Rangos!$B$3:$B$16)*(Dumpadas[[#This Row],[ley]]&lt;=Rangos!$C$3:$C$16),0))</f>
        <v>F</v>
      </c>
    </row>
    <row r="2771" spans="2:16">
      <c r="B2771" s="748"/>
      <c r="C2771" s="773" t="s">
        <v>3817</v>
      </c>
      <c r="D2771" s="773" t="s">
        <v>3792</v>
      </c>
      <c r="E2771" s="386">
        <v>2774</v>
      </c>
      <c r="F2771" s="410" t="str">
        <f>Dumpadas[[#This Row],[punto]] &amp; " "&amp;Dumpadas[[#This Row],[jornada]]&amp;" " &amp; Dumpadas[[#This Row],[N°Acop]] &amp; " " &amp; TEXT(Dumpadas[[#This Row],[fecha ]], "dd-mm-yyyy")</f>
        <v>NIVEL 974 M4 6N L33 AM 2774 27-06-2026</v>
      </c>
      <c r="G2771" s="748" t="s">
        <v>14</v>
      </c>
      <c r="H2771" s="5">
        <v>46200</v>
      </c>
      <c r="I2771" s="748">
        <v>3.2</v>
      </c>
      <c r="J2771" s="8">
        <v>1.6299999999999999E-2</v>
      </c>
      <c r="K2771" s="8">
        <f>+IF(Dumpadas[[#This Row],[ley]]&gt;0.03,0.03,Dumpadas[[#This Row],[ley]])</f>
        <v>1.6299999999999999E-2</v>
      </c>
      <c r="L2771" s="427"/>
      <c r="M2771" s="386">
        <v>29294</v>
      </c>
      <c r="N2771" s="386"/>
      <c r="O2771" s="7">
        <v>1.4500000000000001E-2</v>
      </c>
      <c r="P2771" s="10" t="str" cm="1">
        <f t="array" ref="P2771">INDEX(Rangos!$E$3:$E$16,MATCH(1,(Dumpadas[[#This Row],[ley]]&gt;=Rangos!$B$3:$B$16)*(Dumpadas[[#This Row],[ley]]&lt;=Rangos!$C$3:$C$16),0))</f>
        <v>F</v>
      </c>
    </row>
    <row r="2772" spans="2:16">
      <c r="B2772" s="748"/>
      <c r="C2772" s="773" t="s">
        <v>3817</v>
      </c>
      <c r="D2772" s="773" t="s">
        <v>3792</v>
      </c>
      <c r="E2772" s="386">
        <v>2775</v>
      </c>
      <c r="F2772" s="410" t="str">
        <f>Dumpadas[[#This Row],[punto]] &amp; " "&amp;Dumpadas[[#This Row],[jornada]]&amp;" " &amp; Dumpadas[[#This Row],[N°Acop]] &amp; " " &amp; TEXT(Dumpadas[[#This Row],[fecha ]], "dd-mm-yyyy")</f>
        <v>NIVEL 974 M4 6N L33 AM 2775 27-06-2026</v>
      </c>
      <c r="G2772" s="748" t="s">
        <v>14</v>
      </c>
      <c r="H2772" s="5">
        <v>46200</v>
      </c>
      <c r="I2772" s="748">
        <v>3.2</v>
      </c>
      <c r="J2772" s="8">
        <v>1.89E-2</v>
      </c>
      <c r="K2772" s="8">
        <f>+IF(Dumpadas[[#This Row],[ley]]&gt;0.03,0.03,Dumpadas[[#This Row],[ley]])</f>
        <v>1.89E-2</v>
      </c>
      <c r="L2772" s="427"/>
      <c r="M2772" s="386">
        <v>29294</v>
      </c>
      <c r="N2772" s="386"/>
      <c r="O2772" s="7">
        <v>1.4500000000000001E-2</v>
      </c>
      <c r="P2772" s="10" t="str" cm="1">
        <f t="array" ref="P2772">INDEX(Rangos!$E$3:$E$16,MATCH(1,(Dumpadas[[#This Row],[ley]]&gt;=Rangos!$B$3:$B$16)*(Dumpadas[[#This Row],[ley]]&lt;=Rangos!$C$3:$C$16),0))</f>
        <v>G</v>
      </c>
    </row>
    <row r="2773" spans="2:16">
      <c r="B2773" s="748"/>
      <c r="C2773" s="773" t="s">
        <v>3817</v>
      </c>
      <c r="D2773" s="773" t="s">
        <v>3792</v>
      </c>
      <c r="E2773" s="386">
        <v>2776</v>
      </c>
      <c r="F2773" s="410" t="str">
        <f>Dumpadas[[#This Row],[punto]] &amp; " "&amp;Dumpadas[[#This Row],[jornada]]&amp;" " &amp; Dumpadas[[#This Row],[N°Acop]] &amp; " " &amp; TEXT(Dumpadas[[#This Row],[fecha ]], "dd-mm-yyyy")</f>
        <v>NIVEL 974 M4 6N L33 AM 2776 27-06-2026</v>
      </c>
      <c r="G2773" s="748" t="s">
        <v>14</v>
      </c>
      <c r="H2773" s="5">
        <v>46200</v>
      </c>
      <c r="I2773" s="748">
        <v>3.2</v>
      </c>
      <c r="J2773" s="8">
        <v>1.5900000000000001E-2</v>
      </c>
      <c r="K2773" s="8">
        <f>+IF(Dumpadas[[#This Row],[ley]]&gt;0.03,0.03,Dumpadas[[#This Row],[ley]])</f>
        <v>1.5900000000000001E-2</v>
      </c>
      <c r="L2773" s="427"/>
      <c r="M2773" s="386">
        <v>29294</v>
      </c>
      <c r="N2773" s="386"/>
      <c r="O2773" s="7">
        <v>1.4500000000000001E-2</v>
      </c>
      <c r="P2773" s="10" t="str" cm="1">
        <f t="array" ref="P2773">INDEX(Rangos!$E$3:$E$16,MATCH(1,(Dumpadas[[#This Row],[ley]]&gt;=Rangos!$B$3:$B$16)*(Dumpadas[[#This Row],[ley]]&lt;=Rangos!$C$3:$C$16),0))</f>
        <v>F</v>
      </c>
    </row>
    <row r="2774" spans="2:16">
      <c r="B2774" s="748"/>
      <c r="C2774" s="773" t="s">
        <v>3817</v>
      </c>
      <c r="D2774" s="773" t="s">
        <v>3792</v>
      </c>
      <c r="E2774" s="386">
        <v>2777</v>
      </c>
      <c r="F2774" s="410" t="str">
        <f>Dumpadas[[#This Row],[punto]] &amp; " "&amp;Dumpadas[[#This Row],[jornada]]&amp;" " &amp; Dumpadas[[#This Row],[N°Acop]] &amp; " " &amp; TEXT(Dumpadas[[#This Row],[fecha ]], "dd-mm-yyyy")</f>
        <v>NIVEL 974 M4 6N L33 AM 2777 27-06-2026</v>
      </c>
      <c r="G2774" s="748" t="s">
        <v>14</v>
      </c>
      <c r="H2774" s="5">
        <v>46200</v>
      </c>
      <c r="I2774" s="748">
        <v>3.2</v>
      </c>
      <c r="J2774" s="8">
        <v>1.8700000000000001E-2</v>
      </c>
      <c r="K2774" s="8">
        <f>+IF(Dumpadas[[#This Row],[ley]]&gt;0.03,0.03,Dumpadas[[#This Row],[ley]])</f>
        <v>1.8700000000000001E-2</v>
      </c>
      <c r="L2774" s="427"/>
      <c r="M2774" s="386">
        <v>29294</v>
      </c>
      <c r="N2774" s="386"/>
      <c r="O2774" s="7">
        <v>1.4500000000000001E-2</v>
      </c>
      <c r="P2774" s="10" t="str" cm="1">
        <f t="array" ref="P2774">INDEX(Rangos!$E$3:$E$16,MATCH(1,(Dumpadas[[#This Row],[ley]]&gt;=Rangos!$B$3:$B$16)*(Dumpadas[[#This Row],[ley]]&lt;=Rangos!$C$3:$C$16),0))</f>
        <v>G</v>
      </c>
    </row>
    <row r="2775" spans="2:16">
      <c r="B2775" s="748"/>
      <c r="C2775" s="773" t="s">
        <v>3817</v>
      </c>
      <c r="D2775" s="773" t="s">
        <v>3792</v>
      </c>
      <c r="E2775" s="386">
        <v>2778</v>
      </c>
      <c r="F2775" s="410" t="str">
        <f>Dumpadas[[#This Row],[punto]] &amp; " "&amp;Dumpadas[[#This Row],[jornada]]&amp;" " &amp; Dumpadas[[#This Row],[N°Acop]] &amp; " " &amp; TEXT(Dumpadas[[#This Row],[fecha ]], "dd-mm-yyyy")</f>
        <v>NIVEL 974 M4 6N L33 AM 2778 27-06-2026</v>
      </c>
      <c r="G2775" s="748" t="s">
        <v>14</v>
      </c>
      <c r="H2775" s="5">
        <v>46200</v>
      </c>
      <c r="I2775" s="748">
        <v>3.2</v>
      </c>
      <c r="J2775" s="8">
        <v>1.4800000000000001E-2</v>
      </c>
      <c r="K2775" s="8">
        <f>+IF(Dumpadas[[#This Row],[ley]]&gt;0.03,0.03,Dumpadas[[#This Row],[ley]])</f>
        <v>1.4800000000000001E-2</v>
      </c>
      <c r="L2775" s="427"/>
      <c r="M2775" s="386">
        <v>29294</v>
      </c>
      <c r="N2775" s="386"/>
      <c r="O2775" s="7">
        <v>1.4500000000000001E-2</v>
      </c>
      <c r="P2775" s="10" t="str" cm="1">
        <f t="array" ref="P2775">INDEX(Rangos!$E$3:$E$16,MATCH(1,(Dumpadas[[#This Row],[ley]]&gt;=Rangos!$B$3:$B$16)*(Dumpadas[[#This Row],[ley]]&lt;=Rangos!$C$3:$C$16),0))</f>
        <v>E</v>
      </c>
    </row>
    <row r="2776" spans="2:16">
      <c r="B2776" s="748"/>
      <c r="C2776" s="773" t="s">
        <v>3817</v>
      </c>
      <c r="D2776" s="773" t="s">
        <v>3792</v>
      </c>
      <c r="E2776" s="386">
        <v>2779</v>
      </c>
      <c r="F2776" s="410" t="str">
        <f>Dumpadas[[#This Row],[punto]] &amp; " "&amp;Dumpadas[[#This Row],[jornada]]&amp;" " &amp; Dumpadas[[#This Row],[N°Acop]] &amp; " " &amp; TEXT(Dumpadas[[#This Row],[fecha ]], "dd-mm-yyyy")</f>
        <v>NIVEL 974 M4 6N L33 AM 2779 27-06-2026</v>
      </c>
      <c r="G2776" s="748" t="s">
        <v>14</v>
      </c>
      <c r="H2776" s="5">
        <v>46200</v>
      </c>
      <c r="I2776" s="748">
        <v>3.2</v>
      </c>
      <c r="J2776" s="8">
        <v>8.3000000000000001E-3</v>
      </c>
      <c r="K2776" s="8">
        <f>+IF(Dumpadas[[#This Row],[ley]]&gt;0.03,0.03,Dumpadas[[#This Row],[ley]])</f>
        <v>8.3000000000000001E-3</v>
      </c>
      <c r="L2776" s="427"/>
      <c r="M2776" s="386">
        <v>29294</v>
      </c>
      <c r="N2776" s="386"/>
      <c r="O2776" s="7">
        <v>1.4500000000000001E-2</v>
      </c>
      <c r="P2776" s="10" t="str" cm="1">
        <f t="array" ref="P2776">INDEX(Rangos!$E$3:$E$16,MATCH(1,(Dumpadas[[#This Row],[ley]]&gt;=Rangos!$B$3:$B$16)*(Dumpadas[[#This Row],[ley]]&lt;=Rangos!$C$3:$C$16),0))</f>
        <v>A</v>
      </c>
    </row>
    <row r="2777" spans="2:16">
      <c r="B2777" s="748"/>
      <c r="C2777" s="773" t="s">
        <v>3817</v>
      </c>
      <c r="D2777" s="773" t="s">
        <v>3792</v>
      </c>
      <c r="E2777" s="386">
        <v>2780</v>
      </c>
      <c r="F2777" s="410" t="str">
        <f>Dumpadas[[#This Row],[punto]] &amp; " "&amp;Dumpadas[[#This Row],[jornada]]&amp;" " &amp; Dumpadas[[#This Row],[N°Acop]] &amp; " " &amp; TEXT(Dumpadas[[#This Row],[fecha ]], "dd-mm-yyyy")</f>
        <v>NIVEL 974 M4 6N L33 AM 2780 27-06-2026</v>
      </c>
      <c r="G2777" s="748" t="s">
        <v>14</v>
      </c>
      <c r="H2777" s="5">
        <v>46200</v>
      </c>
      <c r="I2777" s="748">
        <v>3.2</v>
      </c>
      <c r="J2777" s="8">
        <v>1.41E-2</v>
      </c>
      <c r="K2777" s="8">
        <f>+IF(Dumpadas[[#This Row],[ley]]&gt;0.03,0.03,Dumpadas[[#This Row],[ley]])</f>
        <v>1.41E-2</v>
      </c>
      <c r="L2777" s="427"/>
      <c r="M2777" s="386">
        <v>29294</v>
      </c>
      <c r="N2777" s="386"/>
      <c r="O2777" s="7">
        <v>1.4500000000000001E-2</v>
      </c>
      <c r="P2777" s="10" t="str" cm="1">
        <f t="array" ref="P2777">INDEX(Rangos!$E$3:$E$16,MATCH(1,(Dumpadas[[#This Row],[ley]]&gt;=Rangos!$B$3:$B$16)*(Dumpadas[[#This Row],[ley]]&lt;=Rangos!$C$3:$C$16),0))</f>
        <v>E</v>
      </c>
    </row>
    <row r="2778" spans="2:16">
      <c r="B2778" s="748"/>
      <c r="C2778" s="773" t="s">
        <v>3817</v>
      </c>
      <c r="D2778" s="773" t="s">
        <v>3792</v>
      </c>
      <c r="E2778" s="386">
        <v>2781</v>
      </c>
      <c r="F2778" s="410" t="str">
        <f>Dumpadas[[#This Row],[punto]] &amp; " "&amp;Dumpadas[[#This Row],[jornada]]&amp;" " &amp; Dumpadas[[#This Row],[N°Acop]] &amp; " " &amp; TEXT(Dumpadas[[#This Row],[fecha ]], "dd-mm-yyyy")</f>
        <v>NIVEL 974 M4 6N L33 AM 2781 27-06-2026</v>
      </c>
      <c r="G2778" s="748" t="s">
        <v>14</v>
      </c>
      <c r="H2778" s="5">
        <v>46200</v>
      </c>
      <c r="I2778" s="748">
        <v>3.2</v>
      </c>
      <c r="J2778" s="8">
        <v>1.7100000000000001E-2</v>
      </c>
      <c r="K2778" s="8">
        <f>+IF(Dumpadas[[#This Row],[ley]]&gt;0.03,0.03,Dumpadas[[#This Row],[ley]])</f>
        <v>1.7100000000000001E-2</v>
      </c>
      <c r="L2778" s="427"/>
      <c r="M2778" s="386">
        <v>29294</v>
      </c>
      <c r="N2778" s="386"/>
      <c r="O2778" s="7">
        <v>1.4500000000000001E-2</v>
      </c>
      <c r="P2778" s="10" t="str" cm="1">
        <f t="array" ref="P2778">INDEX(Rangos!$E$3:$E$16,MATCH(1,(Dumpadas[[#This Row],[ley]]&gt;=Rangos!$B$3:$B$16)*(Dumpadas[[#This Row],[ley]]&lt;=Rangos!$C$3:$C$16),0))</f>
        <v>F</v>
      </c>
    </row>
    <row r="2779" spans="2:16">
      <c r="B2779" s="748"/>
      <c r="C2779" s="773" t="s">
        <v>3817</v>
      </c>
      <c r="D2779" s="773" t="s">
        <v>3792</v>
      </c>
      <c r="E2779" s="386">
        <v>2782</v>
      </c>
      <c r="F2779" s="410" t="str">
        <f>Dumpadas[[#This Row],[punto]] &amp; " "&amp;Dumpadas[[#This Row],[jornada]]&amp;" " &amp; Dumpadas[[#This Row],[N°Acop]] &amp; " " &amp; TEXT(Dumpadas[[#This Row],[fecha ]], "dd-mm-yyyy")</f>
        <v>NIVEL 974 M4 6N L33 AM 2782 27-06-2026</v>
      </c>
      <c r="G2779" s="748" t="s">
        <v>14</v>
      </c>
      <c r="H2779" s="5">
        <v>46200</v>
      </c>
      <c r="I2779" s="748">
        <v>3.2</v>
      </c>
      <c r="J2779" s="8">
        <v>1.8700000000000001E-2</v>
      </c>
      <c r="K2779" s="8">
        <f>+IF(Dumpadas[[#This Row],[ley]]&gt;0.03,0.03,Dumpadas[[#This Row],[ley]])</f>
        <v>1.8700000000000001E-2</v>
      </c>
      <c r="L2779" s="427"/>
      <c r="M2779" s="386">
        <v>29294</v>
      </c>
      <c r="N2779" s="386"/>
      <c r="O2779" s="7">
        <v>1.4500000000000001E-2</v>
      </c>
      <c r="P2779" s="10" t="str" cm="1">
        <f t="array" ref="P2779">INDEX(Rangos!$E$3:$E$16,MATCH(1,(Dumpadas[[#This Row],[ley]]&gt;=Rangos!$B$3:$B$16)*(Dumpadas[[#This Row],[ley]]&lt;=Rangos!$C$3:$C$16),0))</f>
        <v>G</v>
      </c>
    </row>
    <row r="2780" spans="2:16">
      <c r="B2780" s="748"/>
      <c r="C2780" s="773" t="s">
        <v>3817</v>
      </c>
      <c r="D2780" s="773" t="s">
        <v>3792</v>
      </c>
      <c r="E2780" s="386">
        <v>2783</v>
      </c>
      <c r="F2780" s="410" t="str">
        <f>Dumpadas[[#This Row],[punto]] &amp; " "&amp;Dumpadas[[#This Row],[jornada]]&amp;" " &amp; Dumpadas[[#This Row],[N°Acop]] &amp; " " &amp; TEXT(Dumpadas[[#This Row],[fecha ]], "dd-mm-yyyy")</f>
        <v>NIVEL 974 M4 6N L33 AM 2783 27-06-2026</v>
      </c>
      <c r="G2780" s="748" t="s">
        <v>14</v>
      </c>
      <c r="H2780" s="5">
        <v>46200</v>
      </c>
      <c r="I2780" s="748">
        <v>3.2</v>
      </c>
      <c r="J2780" s="8">
        <v>1.37E-2</v>
      </c>
      <c r="K2780" s="8">
        <f>+IF(Dumpadas[[#This Row],[ley]]&gt;0.03,0.03,Dumpadas[[#This Row],[ley]])</f>
        <v>1.37E-2</v>
      </c>
      <c r="L2780" s="427"/>
      <c r="M2780" s="386">
        <v>29294</v>
      </c>
      <c r="N2780" s="386"/>
      <c r="O2780" s="7">
        <v>1.4500000000000001E-2</v>
      </c>
      <c r="P2780" s="10" t="str" cm="1">
        <f t="array" ref="P2780">INDEX(Rangos!$E$3:$E$16,MATCH(1,(Dumpadas[[#This Row],[ley]]&gt;=Rangos!$B$3:$B$16)*(Dumpadas[[#This Row],[ley]]&lt;=Rangos!$C$3:$C$16),0))</f>
        <v>E</v>
      </c>
    </row>
    <row r="2781" spans="2:16">
      <c r="B2781" s="535"/>
      <c r="C2781" s="535" t="s">
        <v>3814</v>
      </c>
      <c r="D2781" s="535" t="s">
        <v>3792</v>
      </c>
      <c r="E2781" s="535">
        <v>2784</v>
      </c>
      <c r="F2781" s="537" t="str">
        <f>Dumpadas[[#This Row],[punto]] &amp; " "&amp;Dumpadas[[#This Row],[jornada]]&amp;" " &amp; Dumpadas[[#This Row],[N°Acop]] &amp; " " &amp; TEXT(Dumpadas[[#This Row],[fecha ]], "dd-mm-yyyy")</f>
        <v>NIVEL 974 M4 7S L30 PM 2784 27-06-2026</v>
      </c>
      <c r="G2781" s="535" t="s">
        <v>16</v>
      </c>
      <c r="H2781" s="538">
        <v>46200</v>
      </c>
      <c r="I2781" s="535">
        <v>3.2</v>
      </c>
      <c r="J2781" s="539">
        <v>1.0800000000000001E-2</v>
      </c>
      <c r="K2781" s="539">
        <f>+IF(Dumpadas[[#This Row],[ley]]&gt;0.03,0.03,Dumpadas[[#This Row],[ley]])</f>
        <v>1.0800000000000001E-2</v>
      </c>
      <c r="L2781" s="539"/>
      <c r="M2781" s="535">
        <v>29395</v>
      </c>
      <c r="N2781" s="535"/>
      <c r="O2781" s="539">
        <v>1.4999999999999999E-2</v>
      </c>
      <c r="P2781" s="540" t="str" cm="1">
        <f t="array" ref="P2781">INDEX(Rangos!$E$3:$E$16,MATCH(1,(Dumpadas[[#This Row],[ley]]&gt;=Rangos!$B$3:$B$16)*(Dumpadas[[#This Row],[ley]]&lt;=Rangos!$C$3:$C$16),0))</f>
        <v>C</v>
      </c>
    </row>
    <row r="2782" spans="2:16">
      <c r="B2782" s="535"/>
      <c r="C2782" s="535" t="s">
        <v>3814</v>
      </c>
      <c r="D2782" s="535" t="s">
        <v>3792</v>
      </c>
      <c r="E2782" s="535">
        <v>2785</v>
      </c>
      <c r="F2782" s="537" t="str">
        <f>Dumpadas[[#This Row],[punto]] &amp; " "&amp;Dumpadas[[#This Row],[jornada]]&amp;" " &amp; Dumpadas[[#This Row],[N°Acop]] &amp; " " &amp; TEXT(Dumpadas[[#This Row],[fecha ]], "dd-mm-yyyy")</f>
        <v>NIVEL 974 M4 7S L30 PM 2785 27-06-2026</v>
      </c>
      <c r="G2782" s="535" t="s">
        <v>16</v>
      </c>
      <c r="H2782" s="538">
        <v>46200</v>
      </c>
      <c r="I2782" s="535">
        <v>3.2</v>
      </c>
      <c r="J2782" s="539">
        <v>1.7299999999999999E-2</v>
      </c>
      <c r="K2782" s="539">
        <f>+IF(Dumpadas[[#This Row],[ley]]&gt;0.03,0.03,Dumpadas[[#This Row],[ley]])</f>
        <v>1.7299999999999999E-2</v>
      </c>
      <c r="L2782" s="539"/>
      <c r="M2782" s="535">
        <v>29395</v>
      </c>
      <c r="N2782" s="535"/>
      <c r="O2782" s="539">
        <v>1.4999999999999999E-2</v>
      </c>
      <c r="P2782" s="540" t="str" cm="1">
        <f t="array" ref="P2782">INDEX(Rangos!$E$3:$E$16,MATCH(1,(Dumpadas[[#This Row],[ley]]&gt;=Rangos!$B$3:$B$16)*(Dumpadas[[#This Row],[ley]]&lt;=Rangos!$C$3:$C$16),0))</f>
        <v>F</v>
      </c>
    </row>
    <row r="2783" spans="2:16">
      <c r="B2783" s="535"/>
      <c r="C2783" s="535" t="s">
        <v>3814</v>
      </c>
      <c r="D2783" s="535" t="s">
        <v>3792</v>
      </c>
      <c r="E2783" s="535">
        <v>2786</v>
      </c>
      <c r="F2783" s="537" t="str">
        <f>Dumpadas[[#This Row],[punto]] &amp; " "&amp;Dumpadas[[#This Row],[jornada]]&amp;" " &amp; Dumpadas[[#This Row],[N°Acop]] &amp; " " &amp; TEXT(Dumpadas[[#This Row],[fecha ]], "dd-mm-yyyy")</f>
        <v>NIVEL 974 M4 7S L30 PM 2786 27-06-2026</v>
      </c>
      <c r="G2783" s="535" t="s">
        <v>16</v>
      </c>
      <c r="H2783" s="538">
        <v>46200</v>
      </c>
      <c r="I2783" s="535">
        <v>3.2</v>
      </c>
      <c r="J2783" s="539">
        <v>2.63E-2</v>
      </c>
      <c r="K2783" s="539">
        <f>+IF(Dumpadas[[#This Row],[ley]]&gt;0.03,0.03,Dumpadas[[#This Row],[ley]])</f>
        <v>2.63E-2</v>
      </c>
      <c r="L2783" s="539"/>
      <c r="M2783" s="535">
        <v>29395</v>
      </c>
      <c r="N2783" s="535"/>
      <c r="O2783" s="539">
        <v>1.4999999999999999E-2</v>
      </c>
      <c r="P2783" s="540" t="str" cm="1">
        <f t="array" ref="P2783">INDEX(Rangos!$E$3:$E$16,MATCH(1,(Dumpadas[[#This Row],[ley]]&gt;=Rangos!$B$3:$B$16)*(Dumpadas[[#This Row],[ley]]&lt;=Rangos!$C$3:$C$16),0))</f>
        <v>K</v>
      </c>
    </row>
    <row r="2784" spans="2:16">
      <c r="B2784" s="535"/>
      <c r="C2784" s="535" t="s">
        <v>3814</v>
      </c>
      <c r="D2784" s="535" t="s">
        <v>3792</v>
      </c>
      <c r="E2784" s="535">
        <v>2787</v>
      </c>
      <c r="F2784" s="537" t="str">
        <f>Dumpadas[[#This Row],[punto]] &amp; " "&amp;Dumpadas[[#This Row],[jornada]]&amp;" " &amp; Dumpadas[[#This Row],[N°Acop]] &amp; " " &amp; TEXT(Dumpadas[[#This Row],[fecha ]], "dd-mm-yyyy")</f>
        <v>NIVEL 974 M4 7S L30 PM 2787 27-06-2026</v>
      </c>
      <c r="G2784" s="535" t="s">
        <v>16</v>
      </c>
      <c r="H2784" s="538">
        <v>46200</v>
      </c>
      <c r="I2784" s="535">
        <v>3.2</v>
      </c>
      <c r="J2784" s="539">
        <v>2.0500000000000001E-2</v>
      </c>
      <c r="K2784" s="539">
        <f>+IF(Dumpadas[[#This Row],[ley]]&gt;0.03,0.03,Dumpadas[[#This Row],[ley]])</f>
        <v>2.0500000000000001E-2</v>
      </c>
      <c r="L2784" s="539"/>
      <c r="M2784" s="535">
        <v>29395</v>
      </c>
      <c r="N2784" s="535"/>
      <c r="O2784" s="539">
        <v>1.4999999999999999E-2</v>
      </c>
      <c r="P2784" s="540" t="str" cm="1">
        <f t="array" ref="P2784">INDEX(Rangos!$E$3:$E$16,MATCH(1,(Dumpadas[[#This Row],[ley]]&gt;=Rangos!$B$3:$B$16)*(Dumpadas[[#This Row],[ley]]&lt;=Rangos!$C$3:$C$16),0))</f>
        <v>H</v>
      </c>
    </row>
    <row r="2785" spans="2:16">
      <c r="B2785" s="535"/>
      <c r="C2785" s="535" t="s">
        <v>3814</v>
      </c>
      <c r="D2785" s="535" t="s">
        <v>3792</v>
      </c>
      <c r="E2785" s="535">
        <v>2788</v>
      </c>
      <c r="F2785" s="537" t="str">
        <f>Dumpadas[[#This Row],[punto]] &amp; " "&amp;Dumpadas[[#This Row],[jornada]]&amp;" " &amp; Dumpadas[[#This Row],[N°Acop]] &amp; " " &amp; TEXT(Dumpadas[[#This Row],[fecha ]], "dd-mm-yyyy")</f>
        <v>NIVEL 974 M4 7S L30 PM 2788 27-06-2026</v>
      </c>
      <c r="G2785" s="535" t="s">
        <v>16</v>
      </c>
      <c r="H2785" s="538">
        <v>46200</v>
      </c>
      <c r="I2785" s="535">
        <v>3.2</v>
      </c>
      <c r="J2785" s="539">
        <v>2.06E-2</v>
      </c>
      <c r="K2785" s="539">
        <f>+IF(Dumpadas[[#This Row],[ley]]&gt;0.03,0.03,Dumpadas[[#This Row],[ley]])</f>
        <v>2.06E-2</v>
      </c>
      <c r="L2785" s="539"/>
      <c r="M2785" s="535">
        <v>29395</v>
      </c>
      <c r="N2785" s="535"/>
      <c r="O2785" s="539">
        <v>1.4999999999999999E-2</v>
      </c>
      <c r="P2785" s="540" t="str" cm="1">
        <f t="array" ref="P2785">INDEX(Rangos!$E$3:$E$16,MATCH(1,(Dumpadas[[#This Row],[ley]]&gt;=Rangos!$B$3:$B$16)*(Dumpadas[[#This Row],[ley]]&lt;=Rangos!$C$3:$C$16),0))</f>
        <v>H</v>
      </c>
    </row>
    <row r="2786" spans="2:16">
      <c r="B2786" s="535"/>
      <c r="C2786" s="535" t="s">
        <v>3814</v>
      </c>
      <c r="D2786" s="535" t="s">
        <v>3792</v>
      </c>
      <c r="E2786" s="535">
        <v>2789</v>
      </c>
      <c r="F2786" s="537" t="str">
        <f>Dumpadas[[#This Row],[punto]] &amp; " "&amp;Dumpadas[[#This Row],[jornada]]&amp;" " &amp; Dumpadas[[#This Row],[N°Acop]] &amp; " " &amp; TEXT(Dumpadas[[#This Row],[fecha ]], "dd-mm-yyyy")</f>
        <v>NIVEL 974 M4 7S L30 PM 2789 27-06-2026</v>
      </c>
      <c r="G2786" s="535" t="s">
        <v>16</v>
      </c>
      <c r="H2786" s="538">
        <v>46200</v>
      </c>
      <c r="I2786" s="535">
        <v>3.2</v>
      </c>
      <c r="J2786" s="539">
        <v>1.2500000000000001E-2</v>
      </c>
      <c r="K2786" s="539">
        <f>+IF(Dumpadas[[#This Row],[ley]]&gt;0.03,0.03,Dumpadas[[#This Row],[ley]])</f>
        <v>1.2500000000000001E-2</v>
      </c>
      <c r="L2786" s="539"/>
      <c r="M2786" s="535">
        <v>29395</v>
      </c>
      <c r="N2786" s="535"/>
      <c r="O2786" s="539">
        <v>1.4999999999999999E-2</v>
      </c>
      <c r="P2786" s="540" t="str" cm="1">
        <f t="array" ref="P2786">INDEX(Rangos!$E$3:$E$16,MATCH(1,(Dumpadas[[#This Row],[ley]]&gt;=Rangos!$B$3:$B$16)*(Dumpadas[[#This Row],[ley]]&lt;=Rangos!$C$3:$C$16),0))</f>
        <v>D</v>
      </c>
    </row>
    <row r="2787" spans="2:16">
      <c r="B2787" s="535"/>
      <c r="C2787" s="535" t="s">
        <v>3814</v>
      </c>
      <c r="D2787" s="535" t="s">
        <v>3792</v>
      </c>
      <c r="E2787" s="535">
        <v>2790</v>
      </c>
      <c r="F2787" s="537" t="str">
        <f>Dumpadas[[#This Row],[punto]] &amp; " "&amp;Dumpadas[[#This Row],[jornada]]&amp;" " &amp; Dumpadas[[#This Row],[N°Acop]] &amp; " " &amp; TEXT(Dumpadas[[#This Row],[fecha ]], "dd-mm-yyyy")</f>
        <v>NIVEL 974 M4 7S L30 PM 2790 27-06-2026</v>
      </c>
      <c r="G2787" s="535" t="s">
        <v>16</v>
      </c>
      <c r="H2787" s="538">
        <v>46200</v>
      </c>
      <c r="I2787" s="535">
        <v>3.2</v>
      </c>
      <c r="J2787" s="539">
        <v>1.6E-2</v>
      </c>
      <c r="K2787" s="539">
        <f>+IF(Dumpadas[[#This Row],[ley]]&gt;0.03,0.03,Dumpadas[[#This Row],[ley]])</f>
        <v>1.6E-2</v>
      </c>
      <c r="L2787" s="539"/>
      <c r="M2787" s="535">
        <v>29395</v>
      </c>
      <c r="N2787" s="535"/>
      <c r="O2787" s="539">
        <v>1.4999999999999999E-2</v>
      </c>
      <c r="P2787" s="540" t="str" cm="1">
        <f t="array" ref="P2787">INDEX(Rangos!$E$3:$E$16,MATCH(1,(Dumpadas[[#This Row],[ley]]&gt;=Rangos!$B$3:$B$16)*(Dumpadas[[#This Row],[ley]]&lt;=Rangos!$C$3:$C$16),0))</f>
        <v>F</v>
      </c>
    </row>
    <row r="2788" spans="2:16">
      <c r="B2788" s="535"/>
      <c r="C2788" s="535" t="s">
        <v>3814</v>
      </c>
      <c r="D2788" s="535" t="s">
        <v>3792</v>
      </c>
      <c r="E2788" s="535">
        <v>2791</v>
      </c>
      <c r="F2788" s="537" t="str">
        <f>Dumpadas[[#This Row],[punto]] &amp; " "&amp;Dumpadas[[#This Row],[jornada]]&amp;" " &amp; Dumpadas[[#This Row],[N°Acop]] &amp; " " &amp; TEXT(Dumpadas[[#This Row],[fecha ]], "dd-mm-yyyy")</f>
        <v>NIVEL 974 M4 7S L30 PM 2791 27-06-2026</v>
      </c>
      <c r="G2788" s="535" t="s">
        <v>16</v>
      </c>
      <c r="H2788" s="538">
        <v>46200</v>
      </c>
      <c r="I2788" s="535">
        <v>3.2</v>
      </c>
      <c r="J2788" s="539">
        <v>1.5299999999999999E-2</v>
      </c>
      <c r="K2788" s="539">
        <f>+IF(Dumpadas[[#This Row],[ley]]&gt;0.03,0.03,Dumpadas[[#This Row],[ley]])</f>
        <v>1.5299999999999999E-2</v>
      </c>
      <c r="L2788" s="539"/>
      <c r="M2788" s="535">
        <v>29395</v>
      </c>
      <c r="N2788" s="535"/>
      <c r="O2788" s="539">
        <v>1.4999999999999999E-2</v>
      </c>
      <c r="P2788" s="540" t="str" cm="1">
        <f t="array" ref="P2788">INDEX(Rangos!$E$3:$E$16,MATCH(1,(Dumpadas[[#This Row],[ley]]&gt;=Rangos!$B$3:$B$16)*(Dumpadas[[#This Row],[ley]]&lt;=Rangos!$C$3:$C$16),0))</f>
        <v>F</v>
      </c>
    </row>
    <row r="2789" spans="2:16">
      <c r="B2789" s="535"/>
      <c r="C2789" s="535" t="s">
        <v>3814</v>
      </c>
      <c r="D2789" s="535" t="s">
        <v>3792</v>
      </c>
      <c r="E2789" s="535">
        <v>2792</v>
      </c>
      <c r="F2789" s="537" t="str">
        <f>Dumpadas[[#This Row],[punto]] &amp; " "&amp;Dumpadas[[#This Row],[jornada]]&amp;" " &amp; Dumpadas[[#This Row],[N°Acop]] &amp; " " &amp; TEXT(Dumpadas[[#This Row],[fecha ]], "dd-mm-yyyy")</f>
        <v>NIVEL 974 M4 7S L30 PM 2792 27-06-2026</v>
      </c>
      <c r="G2789" s="535" t="s">
        <v>16</v>
      </c>
      <c r="H2789" s="538">
        <v>46200</v>
      </c>
      <c r="I2789" s="535">
        <v>3.2</v>
      </c>
      <c r="J2789" s="539">
        <v>1.34E-2</v>
      </c>
      <c r="K2789" s="539">
        <f>+IF(Dumpadas[[#This Row],[ley]]&gt;0.03,0.03,Dumpadas[[#This Row],[ley]])</f>
        <v>1.34E-2</v>
      </c>
      <c r="L2789" s="539"/>
      <c r="M2789" s="535">
        <v>29395</v>
      </c>
      <c r="N2789" s="535"/>
      <c r="O2789" s="539">
        <v>1.4999999999999999E-2</v>
      </c>
      <c r="P2789" s="540" t="str" cm="1">
        <f t="array" ref="P2789">INDEX(Rangos!$E$3:$E$16,MATCH(1,(Dumpadas[[#This Row],[ley]]&gt;=Rangos!$B$3:$B$16)*(Dumpadas[[#This Row],[ley]]&lt;=Rangos!$C$3:$C$16),0))</f>
        <v>D</v>
      </c>
    </row>
    <row r="2790" spans="2:16">
      <c r="B2790" s="535"/>
      <c r="C2790" s="535" t="s">
        <v>3814</v>
      </c>
      <c r="D2790" s="535" t="s">
        <v>3792</v>
      </c>
      <c r="E2790" s="535">
        <v>2793</v>
      </c>
      <c r="F2790" s="537" t="str">
        <f>Dumpadas[[#This Row],[punto]] &amp; " "&amp;Dumpadas[[#This Row],[jornada]]&amp;" " &amp; Dumpadas[[#This Row],[N°Acop]] &amp; " " &amp; TEXT(Dumpadas[[#This Row],[fecha ]], "dd-mm-yyyy")</f>
        <v>NIVEL 974 M4 7S L30 PM 2793 27-06-2026</v>
      </c>
      <c r="G2790" s="535" t="s">
        <v>16</v>
      </c>
      <c r="H2790" s="538">
        <v>46200</v>
      </c>
      <c r="I2790" s="535">
        <v>3.2</v>
      </c>
      <c r="J2790" s="539">
        <v>1.38E-2</v>
      </c>
      <c r="K2790" s="539">
        <f>+IF(Dumpadas[[#This Row],[ley]]&gt;0.03,0.03,Dumpadas[[#This Row],[ley]])</f>
        <v>1.38E-2</v>
      </c>
      <c r="L2790" s="539"/>
      <c r="M2790" s="535">
        <v>29396</v>
      </c>
      <c r="N2790" s="535"/>
      <c r="O2790" s="539">
        <v>1.4999999999999999E-2</v>
      </c>
      <c r="P2790" s="540" t="str" cm="1">
        <f t="array" ref="P2790">INDEX(Rangos!$E$3:$E$16,MATCH(1,(Dumpadas[[#This Row],[ley]]&gt;=Rangos!$B$3:$B$16)*(Dumpadas[[#This Row],[ley]]&lt;=Rangos!$C$3:$C$16),0))</f>
        <v>E</v>
      </c>
    </row>
    <row r="2791" spans="2:16">
      <c r="B2791" s="535"/>
      <c r="C2791" s="535" t="s">
        <v>3814</v>
      </c>
      <c r="D2791" s="535" t="s">
        <v>3792</v>
      </c>
      <c r="E2791" s="535">
        <v>2794</v>
      </c>
      <c r="F2791" s="537" t="str">
        <f>Dumpadas[[#This Row],[punto]] &amp; " "&amp;Dumpadas[[#This Row],[jornada]]&amp;" " &amp; Dumpadas[[#This Row],[N°Acop]] &amp; " " &amp; TEXT(Dumpadas[[#This Row],[fecha ]], "dd-mm-yyyy")</f>
        <v>NIVEL 974 M4 7S L30 PM 2794 27-06-2026</v>
      </c>
      <c r="G2791" s="535" t="s">
        <v>16</v>
      </c>
      <c r="H2791" s="538">
        <v>46200</v>
      </c>
      <c r="I2791" s="535">
        <v>3.2</v>
      </c>
      <c r="J2791" s="539">
        <v>1.01E-2</v>
      </c>
      <c r="K2791" s="539">
        <f>+IF(Dumpadas[[#This Row],[ley]]&gt;0.03,0.03,Dumpadas[[#This Row],[ley]])</f>
        <v>1.01E-2</v>
      </c>
      <c r="L2791" s="539"/>
      <c r="M2791" s="535">
        <v>29396</v>
      </c>
      <c r="N2791" s="535"/>
      <c r="O2791" s="539">
        <v>1.4999999999999999E-2</v>
      </c>
      <c r="P2791" s="540" t="str" cm="1">
        <f t="array" ref="P2791">INDEX(Rangos!$E$3:$E$16,MATCH(1,(Dumpadas[[#This Row],[ley]]&gt;=Rangos!$B$3:$B$16)*(Dumpadas[[#This Row],[ley]]&lt;=Rangos!$C$3:$C$16),0))</f>
        <v>B</v>
      </c>
    </row>
    <row r="2792" spans="2:16">
      <c r="B2792" s="535"/>
      <c r="C2792" s="535" t="s">
        <v>3814</v>
      </c>
      <c r="D2792" s="535" t="s">
        <v>3792</v>
      </c>
      <c r="E2792" s="535">
        <v>2795</v>
      </c>
      <c r="F2792" s="537" t="str">
        <f>Dumpadas[[#This Row],[punto]] &amp; " "&amp;Dumpadas[[#This Row],[jornada]]&amp;" " &amp; Dumpadas[[#This Row],[N°Acop]] &amp; " " &amp; TEXT(Dumpadas[[#This Row],[fecha ]], "dd-mm-yyyy")</f>
        <v>NIVEL 974 M4 7S L30 PM 2795 27-06-2026</v>
      </c>
      <c r="G2792" s="535" t="s">
        <v>16</v>
      </c>
      <c r="H2792" s="538">
        <v>46200</v>
      </c>
      <c r="I2792" s="535">
        <v>3.2</v>
      </c>
      <c r="J2792" s="539">
        <v>1.84E-2</v>
      </c>
      <c r="K2792" s="539">
        <f>+IF(Dumpadas[[#This Row],[ley]]&gt;0.03,0.03,Dumpadas[[#This Row],[ley]])</f>
        <v>1.84E-2</v>
      </c>
      <c r="L2792" s="539"/>
      <c r="M2792" s="535">
        <v>29396</v>
      </c>
      <c r="N2792" s="535"/>
      <c r="O2792" s="539">
        <v>1.4999999999999999E-2</v>
      </c>
      <c r="P2792" s="540" t="str" cm="1">
        <f t="array" ref="P2792">INDEX(Rangos!$E$3:$E$16,MATCH(1,(Dumpadas[[#This Row],[ley]]&gt;=Rangos!$B$3:$B$16)*(Dumpadas[[#This Row],[ley]]&lt;=Rangos!$C$3:$C$16),0))</f>
        <v>G</v>
      </c>
    </row>
    <row r="2793" spans="2:16">
      <c r="B2793" s="535"/>
      <c r="C2793" s="535" t="s">
        <v>3814</v>
      </c>
      <c r="D2793" s="535" t="s">
        <v>3792</v>
      </c>
      <c r="E2793" s="535">
        <v>2796</v>
      </c>
      <c r="F2793" s="537" t="str">
        <f>Dumpadas[[#This Row],[punto]] &amp; " "&amp;Dumpadas[[#This Row],[jornada]]&amp;" " &amp; Dumpadas[[#This Row],[N°Acop]] &amp; " " &amp; TEXT(Dumpadas[[#This Row],[fecha ]], "dd-mm-yyyy")</f>
        <v>NIVEL 974 M4 7S L30 PM 2796 27-06-2026</v>
      </c>
      <c r="G2793" s="535" t="s">
        <v>16</v>
      </c>
      <c r="H2793" s="538">
        <v>46200</v>
      </c>
      <c r="I2793" s="535">
        <v>3.2</v>
      </c>
      <c r="J2793" s="539">
        <v>1.61E-2</v>
      </c>
      <c r="K2793" s="539">
        <f>+IF(Dumpadas[[#This Row],[ley]]&gt;0.03,0.03,Dumpadas[[#This Row],[ley]])</f>
        <v>1.61E-2</v>
      </c>
      <c r="L2793" s="539"/>
      <c r="M2793" s="535">
        <v>29396</v>
      </c>
      <c r="N2793" s="535"/>
      <c r="O2793" s="539">
        <v>1.4999999999999999E-2</v>
      </c>
      <c r="P2793" s="540" t="str" cm="1">
        <f t="array" ref="P2793">INDEX(Rangos!$E$3:$E$16,MATCH(1,(Dumpadas[[#This Row],[ley]]&gt;=Rangos!$B$3:$B$16)*(Dumpadas[[#This Row],[ley]]&lt;=Rangos!$C$3:$C$16),0))</f>
        <v>F</v>
      </c>
    </row>
    <row r="2794" spans="2:16">
      <c r="B2794" s="535"/>
      <c r="C2794" s="535" t="s">
        <v>3814</v>
      </c>
      <c r="D2794" s="535" t="s">
        <v>3792</v>
      </c>
      <c r="E2794" s="535">
        <v>2797</v>
      </c>
      <c r="F2794" s="537" t="str">
        <f>Dumpadas[[#This Row],[punto]] &amp; " "&amp;Dumpadas[[#This Row],[jornada]]&amp;" " &amp; Dumpadas[[#This Row],[N°Acop]] &amp; " " &amp; TEXT(Dumpadas[[#This Row],[fecha ]], "dd-mm-yyyy")</f>
        <v>NIVEL 974 M4 7S L30 PM 2797 27-06-2026</v>
      </c>
      <c r="G2794" s="535" t="s">
        <v>16</v>
      </c>
      <c r="H2794" s="538">
        <v>46200</v>
      </c>
      <c r="I2794" s="535">
        <v>3.2</v>
      </c>
      <c r="J2794" s="539">
        <v>1.2500000000000001E-2</v>
      </c>
      <c r="K2794" s="539">
        <f>+IF(Dumpadas[[#This Row],[ley]]&gt;0.03,0.03,Dumpadas[[#This Row],[ley]])</f>
        <v>1.2500000000000001E-2</v>
      </c>
      <c r="L2794" s="539"/>
      <c r="M2794" s="535">
        <v>29396</v>
      </c>
      <c r="N2794" s="535"/>
      <c r="O2794" s="539">
        <v>1.4999999999999999E-2</v>
      </c>
      <c r="P2794" s="540" t="str" cm="1">
        <f t="array" ref="P2794">INDEX(Rangos!$E$3:$E$16,MATCH(1,(Dumpadas[[#This Row],[ley]]&gt;=Rangos!$B$3:$B$16)*(Dumpadas[[#This Row],[ley]]&lt;=Rangos!$C$3:$C$16),0))</f>
        <v>D</v>
      </c>
    </row>
    <row r="2795" spans="2:16">
      <c r="B2795" s="535"/>
      <c r="C2795" s="535" t="s">
        <v>3814</v>
      </c>
      <c r="D2795" s="535" t="s">
        <v>3792</v>
      </c>
      <c r="E2795" s="535">
        <v>2798</v>
      </c>
      <c r="F2795" s="537" t="str">
        <f>Dumpadas[[#This Row],[punto]] &amp; " "&amp;Dumpadas[[#This Row],[jornada]]&amp;" " &amp; Dumpadas[[#This Row],[N°Acop]] &amp; " " &amp; TEXT(Dumpadas[[#This Row],[fecha ]], "dd-mm-yyyy")</f>
        <v>NIVEL 974 M4 7S L30 PM 2798 27-06-2026</v>
      </c>
      <c r="G2795" s="535" t="s">
        <v>16</v>
      </c>
      <c r="H2795" s="538">
        <v>46200</v>
      </c>
      <c r="I2795" s="535">
        <v>3.2</v>
      </c>
      <c r="J2795" s="539">
        <v>1.4E-2</v>
      </c>
      <c r="K2795" s="539">
        <f>+IF(Dumpadas[[#This Row],[ley]]&gt;0.03,0.03,Dumpadas[[#This Row],[ley]])</f>
        <v>1.4E-2</v>
      </c>
      <c r="L2795" s="539"/>
      <c r="M2795" s="535">
        <v>29396</v>
      </c>
      <c r="N2795" s="535"/>
      <c r="O2795" s="539">
        <v>1.4999999999999999E-2</v>
      </c>
      <c r="P2795" s="540" t="str" cm="1">
        <f t="array" ref="P2795">INDEX(Rangos!$E$3:$E$16,MATCH(1,(Dumpadas[[#This Row],[ley]]&gt;=Rangos!$B$3:$B$16)*(Dumpadas[[#This Row],[ley]]&lt;=Rangos!$C$3:$C$16),0))</f>
        <v>E</v>
      </c>
    </row>
    <row r="2796" spans="2:16">
      <c r="B2796" s="535"/>
      <c r="C2796" s="535" t="s">
        <v>3814</v>
      </c>
      <c r="D2796" s="535" t="s">
        <v>3792</v>
      </c>
      <c r="E2796" s="535">
        <v>2799</v>
      </c>
      <c r="F2796" s="537" t="str">
        <f>Dumpadas[[#This Row],[punto]] &amp; " "&amp;Dumpadas[[#This Row],[jornada]]&amp;" " &amp; Dumpadas[[#This Row],[N°Acop]] &amp; " " &amp; TEXT(Dumpadas[[#This Row],[fecha ]], "dd-mm-yyyy")</f>
        <v>NIVEL 974 M4 7S L30 PM 2799 27-06-2026</v>
      </c>
      <c r="G2796" s="535" t="s">
        <v>16</v>
      </c>
      <c r="H2796" s="538">
        <v>46200</v>
      </c>
      <c r="I2796" s="535">
        <v>3.2</v>
      </c>
      <c r="J2796" s="539">
        <v>1.04E-2</v>
      </c>
      <c r="K2796" s="539">
        <f>+IF(Dumpadas[[#This Row],[ley]]&gt;0.03,0.03,Dumpadas[[#This Row],[ley]])</f>
        <v>1.04E-2</v>
      </c>
      <c r="L2796" s="539"/>
      <c r="M2796" s="535">
        <v>29396</v>
      </c>
      <c r="N2796" s="535"/>
      <c r="O2796" s="539">
        <v>1.4999999999999999E-2</v>
      </c>
      <c r="P2796" s="540" t="str" cm="1">
        <f t="array" ref="P2796">INDEX(Rangos!$E$3:$E$16,MATCH(1,(Dumpadas[[#This Row],[ley]]&gt;=Rangos!$B$3:$B$16)*(Dumpadas[[#This Row],[ley]]&lt;=Rangos!$C$3:$C$16),0))</f>
        <v>B</v>
      </c>
    </row>
    <row r="2797" spans="2:16">
      <c r="B2797" s="535"/>
      <c r="C2797" s="535" t="s">
        <v>3814</v>
      </c>
      <c r="D2797" s="535" t="s">
        <v>3792</v>
      </c>
      <c r="E2797" s="535">
        <v>2800</v>
      </c>
      <c r="F2797" s="537" t="str">
        <f>Dumpadas[[#This Row],[punto]] &amp; " "&amp;Dumpadas[[#This Row],[jornada]]&amp;" " &amp; Dumpadas[[#This Row],[N°Acop]] &amp; " " &amp; TEXT(Dumpadas[[#This Row],[fecha ]], "dd-mm-yyyy")</f>
        <v>NIVEL 974 M4 7S L30 PM 2800 27-06-2026</v>
      </c>
      <c r="G2797" s="535" t="s">
        <v>16</v>
      </c>
      <c r="H2797" s="538">
        <v>46200</v>
      </c>
      <c r="I2797" s="535">
        <v>3.2</v>
      </c>
      <c r="J2797" s="539">
        <v>1.0800000000000001E-2</v>
      </c>
      <c r="K2797" s="539">
        <f>+IF(Dumpadas[[#This Row],[ley]]&gt;0.03,0.03,Dumpadas[[#This Row],[ley]])</f>
        <v>1.0800000000000001E-2</v>
      </c>
      <c r="L2797" s="539"/>
      <c r="M2797" s="535">
        <v>29396</v>
      </c>
      <c r="N2797" s="535"/>
      <c r="O2797" s="539">
        <v>1.4999999999999999E-2</v>
      </c>
      <c r="P2797" s="540" t="str" cm="1">
        <f t="array" ref="P2797">INDEX(Rangos!$E$3:$E$16,MATCH(1,(Dumpadas[[#This Row],[ley]]&gt;=Rangos!$B$3:$B$16)*(Dumpadas[[#This Row],[ley]]&lt;=Rangos!$C$3:$C$16),0))</f>
        <v>C</v>
      </c>
    </row>
    <row r="2798" spans="2:16">
      <c r="B2798" s="535"/>
      <c r="C2798" s="535" t="s">
        <v>3814</v>
      </c>
      <c r="D2798" s="535" t="s">
        <v>3792</v>
      </c>
      <c r="E2798" s="535">
        <v>2801</v>
      </c>
      <c r="F2798" s="537" t="str">
        <f>Dumpadas[[#This Row],[punto]] &amp; " "&amp;Dumpadas[[#This Row],[jornada]]&amp;" " &amp; Dumpadas[[#This Row],[N°Acop]] &amp; " " &amp; TEXT(Dumpadas[[#This Row],[fecha ]], "dd-mm-yyyy")</f>
        <v>NIVEL 974 M4 7S L30 PM 2801 27-06-2026</v>
      </c>
      <c r="G2798" s="535" t="s">
        <v>16</v>
      </c>
      <c r="H2798" s="538">
        <v>46200</v>
      </c>
      <c r="I2798" s="535">
        <v>3.2</v>
      </c>
      <c r="J2798" s="539">
        <v>1.34E-2</v>
      </c>
      <c r="K2798" s="539">
        <f>+IF(Dumpadas[[#This Row],[ley]]&gt;0.03,0.03,Dumpadas[[#This Row],[ley]])</f>
        <v>1.34E-2</v>
      </c>
      <c r="L2798" s="539"/>
      <c r="M2798" s="535">
        <v>29396</v>
      </c>
      <c r="N2798" s="535"/>
      <c r="O2798" s="539">
        <v>1.4999999999999999E-2</v>
      </c>
      <c r="P2798" s="540" t="str" cm="1">
        <f t="array" ref="P2798">INDEX(Rangos!$E$3:$E$16,MATCH(1,(Dumpadas[[#This Row],[ley]]&gt;=Rangos!$B$3:$B$16)*(Dumpadas[[#This Row],[ley]]&lt;=Rangos!$C$3:$C$16),0))</f>
        <v>D</v>
      </c>
    </row>
    <row r="2799" spans="2:16">
      <c r="B2799" s="751"/>
      <c r="C2799" s="773" t="s">
        <v>3817</v>
      </c>
      <c r="D2799" s="773" t="s">
        <v>3792</v>
      </c>
      <c r="E2799" s="386">
        <v>2802</v>
      </c>
      <c r="F2799" s="410" t="str">
        <f>Dumpadas[[#This Row],[punto]] &amp; " "&amp;Dumpadas[[#This Row],[jornada]]&amp;" " &amp; Dumpadas[[#This Row],[N°Acop]] &amp; " " &amp; TEXT(Dumpadas[[#This Row],[fecha ]], "dd-mm-yyyy")</f>
        <v>NIVEL 974 M4 6N L33 AM 2802 30-06-2026</v>
      </c>
      <c r="G2799" s="751" t="s">
        <v>14</v>
      </c>
      <c r="H2799" s="5">
        <v>46203</v>
      </c>
      <c r="I2799" s="751">
        <v>3.2</v>
      </c>
      <c r="J2799" s="8">
        <v>1.41E-2</v>
      </c>
      <c r="K2799" s="8">
        <f>+IF(Dumpadas[[#This Row],[ley]]&gt;0.03,0.03,Dumpadas[[#This Row],[ley]])</f>
        <v>1.41E-2</v>
      </c>
      <c r="L2799" s="427"/>
      <c r="M2799" s="386">
        <v>29397</v>
      </c>
      <c r="N2799" s="386"/>
      <c r="O2799" s="7">
        <v>1.4E-2</v>
      </c>
      <c r="P2799" s="10" t="str" cm="1">
        <f t="array" ref="P2799">INDEX(Rangos!$E$3:$E$16,MATCH(1,(Dumpadas[[#This Row],[ley]]&gt;=Rangos!$B$3:$B$16)*(Dumpadas[[#This Row],[ley]]&lt;=Rangos!$C$3:$C$16),0))</f>
        <v>E</v>
      </c>
    </row>
    <row r="2800" spans="2:16">
      <c r="B2800" s="751"/>
      <c r="C2800" s="773" t="s">
        <v>3817</v>
      </c>
      <c r="D2800" s="773" t="s">
        <v>3792</v>
      </c>
      <c r="E2800" s="386">
        <v>2803</v>
      </c>
      <c r="F2800" s="410" t="str">
        <f>Dumpadas[[#This Row],[punto]] &amp; " "&amp;Dumpadas[[#This Row],[jornada]]&amp;" " &amp; Dumpadas[[#This Row],[N°Acop]] &amp; " " &amp; TEXT(Dumpadas[[#This Row],[fecha ]], "dd-mm-yyyy")</f>
        <v>NIVEL 974 M4 6N L33 AM 2803 30-06-2026</v>
      </c>
      <c r="G2800" s="751" t="s">
        <v>14</v>
      </c>
      <c r="H2800" s="5">
        <v>46203</v>
      </c>
      <c r="I2800" s="751">
        <v>3.2</v>
      </c>
      <c r="J2800" s="8">
        <v>1.4800000000000001E-2</v>
      </c>
      <c r="K2800" s="8">
        <f>+IF(Dumpadas[[#This Row],[ley]]&gt;0.03,0.03,Dumpadas[[#This Row],[ley]])</f>
        <v>1.4800000000000001E-2</v>
      </c>
      <c r="L2800" s="427"/>
      <c r="M2800" s="386">
        <v>29397</v>
      </c>
      <c r="N2800" s="386"/>
      <c r="O2800" s="7">
        <v>1.4E-2</v>
      </c>
      <c r="P2800" s="10" t="str" cm="1">
        <f t="array" ref="P2800">INDEX(Rangos!$E$3:$E$16,MATCH(1,(Dumpadas[[#This Row],[ley]]&gt;=Rangos!$B$3:$B$16)*(Dumpadas[[#This Row],[ley]]&lt;=Rangos!$C$3:$C$16),0))</f>
        <v>E</v>
      </c>
    </row>
    <row r="2801" spans="2:16">
      <c r="B2801" s="751"/>
      <c r="C2801" s="773" t="s">
        <v>3817</v>
      </c>
      <c r="D2801" s="773" t="s">
        <v>3792</v>
      </c>
      <c r="E2801" s="386">
        <v>2804</v>
      </c>
      <c r="F2801" s="410" t="str">
        <f>Dumpadas[[#This Row],[punto]] &amp; " "&amp;Dumpadas[[#This Row],[jornada]]&amp;" " &amp; Dumpadas[[#This Row],[N°Acop]] &amp; " " &amp; TEXT(Dumpadas[[#This Row],[fecha ]], "dd-mm-yyyy")</f>
        <v>NIVEL 974 M4 6N L33 AM 2804 30-06-2026</v>
      </c>
      <c r="G2801" s="751" t="s">
        <v>14</v>
      </c>
      <c r="H2801" s="5">
        <v>46203</v>
      </c>
      <c r="I2801" s="751">
        <v>3.2</v>
      </c>
      <c r="J2801" s="8">
        <v>1.4200000000000001E-2</v>
      </c>
      <c r="K2801" s="8">
        <f>+IF(Dumpadas[[#This Row],[ley]]&gt;0.03,0.03,Dumpadas[[#This Row],[ley]])</f>
        <v>1.4200000000000001E-2</v>
      </c>
      <c r="L2801" s="427"/>
      <c r="M2801" s="386">
        <v>29397</v>
      </c>
      <c r="N2801" s="386"/>
      <c r="O2801" s="7">
        <v>1.4E-2</v>
      </c>
      <c r="P2801" s="10" t="str" cm="1">
        <f t="array" ref="P2801">INDEX(Rangos!$E$3:$E$16,MATCH(1,(Dumpadas[[#This Row],[ley]]&gt;=Rangos!$B$3:$B$16)*(Dumpadas[[#This Row],[ley]]&lt;=Rangos!$C$3:$C$16),0))</f>
        <v>E</v>
      </c>
    </row>
    <row r="2802" spans="2:16">
      <c r="B2802" s="751"/>
      <c r="C2802" s="773" t="s">
        <v>3817</v>
      </c>
      <c r="D2802" s="773" t="s">
        <v>3792</v>
      </c>
      <c r="E2802" s="386">
        <v>2805</v>
      </c>
      <c r="F2802" s="410" t="str">
        <f>Dumpadas[[#This Row],[punto]] &amp; " "&amp;Dumpadas[[#This Row],[jornada]]&amp;" " &amp; Dumpadas[[#This Row],[N°Acop]] &amp; " " &amp; TEXT(Dumpadas[[#This Row],[fecha ]], "dd-mm-yyyy")</f>
        <v>NIVEL 974 M4 6N L33 AM 2805 30-06-2026</v>
      </c>
      <c r="G2802" s="751" t="s">
        <v>14</v>
      </c>
      <c r="H2802" s="5">
        <v>46203</v>
      </c>
      <c r="I2802" s="751">
        <v>3.2</v>
      </c>
      <c r="J2802" s="8">
        <v>1.01E-2</v>
      </c>
      <c r="K2802" s="8">
        <f>+IF(Dumpadas[[#This Row],[ley]]&gt;0.03,0.03,Dumpadas[[#This Row],[ley]])</f>
        <v>1.01E-2</v>
      </c>
      <c r="L2802" s="427"/>
      <c r="M2802" s="386">
        <v>29397</v>
      </c>
      <c r="N2802" s="386"/>
      <c r="O2802" s="7">
        <v>1.4E-2</v>
      </c>
      <c r="P2802" s="10" t="str" cm="1">
        <f t="array" ref="P2802">INDEX(Rangos!$E$3:$E$16,MATCH(1,(Dumpadas[[#This Row],[ley]]&gt;=Rangos!$B$3:$B$16)*(Dumpadas[[#This Row],[ley]]&lt;=Rangos!$C$3:$C$16),0))</f>
        <v>B</v>
      </c>
    </row>
    <row r="2803" spans="2:16">
      <c r="B2803" s="751"/>
      <c r="C2803" s="773" t="s">
        <v>3817</v>
      </c>
      <c r="D2803" s="773" t="s">
        <v>3792</v>
      </c>
      <c r="E2803" s="386">
        <v>2806</v>
      </c>
      <c r="F2803" s="410" t="str">
        <f>Dumpadas[[#This Row],[punto]] &amp; " "&amp;Dumpadas[[#This Row],[jornada]]&amp;" " &amp; Dumpadas[[#This Row],[N°Acop]] &amp; " " &amp; TEXT(Dumpadas[[#This Row],[fecha ]], "dd-mm-yyyy")</f>
        <v>NIVEL 974 M4 6N L33 AM 2806 30-06-2026</v>
      </c>
      <c r="G2803" s="751" t="s">
        <v>14</v>
      </c>
      <c r="H2803" s="5">
        <v>46203</v>
      </c>
      <c r="I2803" s="751">
        <v>3.2</v>
      </c>
      <c r="J2803" s="8">
        <v>1.9900000000000001E-2</v>
      </c>
      <c r="K2803" s="8">
        <f>+IF(Dumpadas[[#This Row],[ley]]&gt;0.03,0.03,Dumpadas[[#This Row],[ley]])</f>
        <v>1.9900000000000001E-2</v>
      </c>
      <c r="L2803" s="427"/>
      <c r="M2803" s="386">
        <v>29397</v>
      </c>
      <c r="N2803" s="386"/>
      <c r="O2803" s="7">
        <v>1.4E-2</v>
      </c>
      <c r="P2803" s="10" t="str" cm="1">
        <f t="array" ref="P2803">INDEX(Rangos!$E$3:$E$16,MATCH(1,(Dumpadas[[#This Row],[ley]]&gt;=Rangos!$B$3:$B$16)*(Dumpadas[[#This Row],[ley]]&lt;=Rangos!$C$3:$C$16),0))</f>
        <v>H</v>
      </c>
    </row>
    <row r="2804" spans="2:16">
      <c r="B2804" s="751"/>
      <c r="C2804" s="773" t="s">
        <v>3817</v>
      </c>
      <c r="D2804" s="773" t="s">
        <v>3792</v>
      </c>
      <c r="E2804" s="386">
        <v>2807</v>
      </c>
      <c r="F2804" s="410" t="str">
        <f>Dumpadas[[#This Row],[punto]] &amp; " "&amp;Dumpadas[[#This Row],[jornada]]&amp;" " &amp; Dumpadas[[#This Row],[N°Acop]] &amp; " " &amp; TEXT(Dumpadas[[#This Row],[fecha ]], "dd-mm-yyyy")</f>
        <v>NIVEL 974 M4 6N L33 AM 2807 30-06-2026</v>
      </c>
      <c r="G2804" s="751" t="s">
        <v>14</v>
      </c>
      <c r="H2804" s="5">
        <v>46203</v>
      </c>
      <c r="I2804" s="751">
        <v>3.2</v>
      </c>
      <c r="J2804" s="8">
        <v>1.09E-2</v>
      </c>
      <c r="K2804" s="8">
        <f>+IF(Dumpadas[[#This Row],[ley]]&gt;0.03,0.03,Dumpadas[[#This Row],[ley]])</f>
        <v>1.09E-2</v>
      </c>
      <c r="L2804" s="427"/>
      <c r="M2804" s="386">
        <v>29397</v>
      </c>
      <c r="N2804" s="386"/>
      <c r="O2804" s="7">
        <v>1.4E-2</v>
      </c>
      <c r="P2804" s="10" t="str" cm="1">
        <f t="array" ref="P2804">INDEX(Rangos!$E$3:$E$16,MATCH(1,(Dumpadas[[#This Row],[ley]]&gt;=Rangos!$B$3:$B$16)*(Dumpadas[[#This Row],[ley]]&lt;=Rangos!$C$3:$C$16),0))</f>
        <v>C</v>
      </c>
    </row>
    <row r="2805" spans="2:16">
      <c r="B2805" s="751"/>
      <c r="C2805" s="773" t="s">
        <v>3817</v>
      </c>
      <c r="D2805" s="773" t="s">
        <v>3792</v>
      </c>
      <c r="E2805" s="386">
        <v>2808</v>
      </c>
      <c r="F2805" s="410" t="str">
        <f>Dumpadas[[#This Row],[punto]] &amp; " "&amp;Dumpadas[[#This Row],[jornada]]&amp;" " &amp; Dumpadas[[#This Row],[N°Acop]] &amp; " " &amp; TEXT(Dumpadas[[#This Row],[fecha ]], "dd-mm-yyyy")</f>
        <v>NIVEL 974 M4 6N L33 AM 2808 30-06-2026</v>
      </c>
      <c r="G2805" s="751" t="s">
        <v>14</v>
      </c>
      <c r="H2805" s="5">
        <v>46203</v>
      </c>
      <c r="I2805" s="751">
        <v>3.2</v>
      </c>
      <c r="J2805" s="8">
        <v>0.01</v>
      </c>
      <c r="K2805" s="8">
        <f>+IF(Dumpadas[[#This Row],[ley]]&gt;0.03,0.03,Dumpadas[[#This Row],[ley]])</f>
        <v>0.01</v>
      </c>
      <c r="L2805" s="427"/>
      <c r="M2805" s="386">
        <v>29398</v>
      </c>
      <c r="N2805" s="386"/>
      <c r="O2805" s="7">
        <v>1.4E-2</v>
      </c>
      <c r="P2805" s="10" t="str" cm="1">
        <f t="array" ref="P2805">INDEX(Rangos!$E$3:$E$16,MATCH(1,(Dumpadas[[#This Row],[ley]]&gt;=Rangos!$B$3:$B$16)*(Dumpadas[[#This Row],[ley]]&lt;=Rangos!$C$3:$C$16),0))</f>
        <v>B</v>
      </c>
    </row>
    <row r="2806" spans="2:16">
      <c r="B2806" s="751"/>
      <c r="C2806" s="773" t="s">
        <v>3817</v>
      </c>
      <c r="D2806" s="773" t="s">
        <v>3792</v>
      </c>
      <c r="E2806" s="386">
        <v>2809</v>
      </c>
      <c r="F2806" s="410" t="str">
        <f>Dumpadas[[#This Row],[punto]] &amp; " "&amp;Dumpadas[[#This Row],[jornada]]&amp;" " &amp; Dumpadas[[#This Row],[N°Acop]] &amp; " " &amp; TEXT(Dumpadas[[#This Row],[fecha ]], "dd-mm-yyyy")</f>
        <v>NIVEL 974 M4 6N L33 AM 2809 30-06-2026</v>
      </c>
      <c r="G2806" s="751" t="s">
        <v>14</v>
      </c>
      <c r="H2806" s="5">
        <v>46203</v>
      </c>
      <c r="I2806" s="751">
        <v>3.2</v>
      </c>
      <c r="J2806" s="8">
        <v>0.02</v>
      </c>
      <c r="K2806" s="8">
        <f>+IF(Dumpadas[[#This Row],[ley]]&gt;0.03,0.03,Dumpadas[[#This Row],[ley]])</f>
        <v>0.02</v>
      </c>
      <c r="L2806" s="427"/>
      <c r="M2806" s="386">
        <v>29398</v>
      </c>
      <c r="N2806" s="386"/>
      <c r="O2806" s="7">
        <v>1.4E-2</v>
      </c>
      <c r="P2806" s="10" t="str" cm="1">
        <f t="array" ref="P2806">INDEX(Rangos!$E$3:$E$16,MATCH(1,(Dumpadas[[#This Row],[ley]]&gt;=Rangos!$B$3:$B$16)*(Dumpadas[[#This Row],[ley]]&lt;=Rangos!$C$3:$C$16),0))</f>
        <v>H</v>
      </c>
    </row>
    <row r="2807" spans="2:16">
      <c r="B2807" s="751"/>
      <c r="C2807" s="773" t="s">
        <v>3817</v>
      </c>
      <c r="D2807" s="773" t="s">
        <v>3792</v>
      </c>
      <c r="E2807" s="386">
        <v>2810</v>
      </c>
      <c r="F2807" s="410" t="str">
        <f>Dumpadas[[#This Row],[punto]] &amp; " "&amp;Dumpadas[[#This Row],[jornada]]&amp;" " &amp; Dumpadas[[#This Row],[N°Acop]] &amp; " " &amp; TEXT(Dumpadas[[#This Row],[fecha ]], "dd-mm-yyyy")</f>
        <v>NIVEL 974 M4 6N L33 AM 2810 30-06-2026</v>
      </c>
      <c r="G2807" s="751" t="s">
        <v>14</v>
      </c>
      <c r="H2807" s="5">
        <v>46203</v>
      </c>
      <c r="I2807" s="751">
        <v>3.2</v>
      </c>
      <c r="J2807" s="8">
        <v>1.2200000000000001E-2</v>
      </c>
      <c r="K2807" s="8">
        <f>+IF(Dumpadas[[#This Row],[ley]]&gt;0.03,0.03,Dumpadas[[#This Row],[ley]])</f>
        <v>1.2200000000000001E-2</v>
      </c>
      <c r="L2807" s="427"/>
      <c r="M2807" s="386">
        <v>29398</v>
      </c>
      <c r="N2807" s="386"/>
      <c r="O2807" s="7">
        <v>1.4E-2</v>
      </c>
      <c r="P2807" s="10" t="str" cm="1">
        <f t="array" ref="P2807">INDEX(Rangos!$E$3:$E$16,MATCH(1,(Dumpadas[[#This Row],[ley]]&gt;=Rangos!$B$3:$B$16)*(Dumpadas[[#This Row],[ley]]&lt;=Rangos!$C$3:$C$16),0))</f>
        <v>D</v>
      </c>
    </row>
    <row r="2808" spans="2:16">
      <c r="B2808" s="751"/>
      <c r="C2808" s="773" t="s">
        <v>3817</v>
      </c>
      <c r="D2808" s="773" t="s">
        <v>3792</v>
      </c>
      <c r="E2808" s="386">
        <v>2811</v>
      </c>
      <c r="F2808" s="410" t="str">
        <f>Dumpadas[[#This Row],[punto]] &amp; " "&amp;Dumpadas[[#This Row],[jornada]]&amp;" " &amp; Dumpadas[[#This Row],[N°Acop]] &amp; " " &amp; TEXT(Dumpadas[[#This Row],[fecha ]], "dd-mm-yyyy")</f>
        <v>NIVEL 974 M4 6N L33 AM 2811 30-06-2026</v>
      </c>
      <c r="G2808" s="751" t="s">
        <v>14</v>
      </c>
      <c r="H2808" s="5">
        <v>46203</v>
      </c>
      <c r="I2808" s="751">
        <v>3.2</v>
      </c>
      <c r="J2808" s="8">
        <v>1.35E-2</v>
      </c>
      <c r="K2808" s="8">
        <f>+IF(Dumpadas[[#This Row],[ley]]&gt;0.03,0.03,Dumpadas[[#This Row],[ley]])</f>
        <v>1.35E-2</v>
      </c>
      <c r="L2808" s="427"/>
      <c r="M2808" s="386">
        <v>29398</v>
      </c>
      <c r="N2808" s="386"/>
      <c r="O2808" s="7">
        <v>1.4E-2</v>
      </c>
      <c r="P2808" s="10" t="str" cm="1">
        <f t="array" ref="P2808">INDEX(Rangos!$E$3:$E$16,MATCH(1,(Dumpadas[[#This Row],[ley]]&gt;=Rangos!$B$3:$B$16)*(Dumpadas[[#This Row],[ley]]&lt;=Rangos!$C$3:$C$16),0))</f>
        <v>E</v>
      </c>
    </row>
    <row r="2809" spans="2:16">
      <c r="B2809" s="751"/>
      <c r="C2809" s="773" t="s">
        <v>3817</v>
      </c>
      <c r="D2809" s="773" t="s">
        <v>3792</v>
      </c>
      <c r="E2809" s="386">
        <v>2812</v>
      </c>
      <c r="F2809" s="410" t="str">
        <f>Dumpadas[[#This Row],[punto]] &amp; " "&amp;Dumpadas[[#This Row],[jornada]]&amp;" " &amp; Dumpadas[[#This Row],[N°Acop]] &amp; " " &amp; TEXT(Dumpadas[[#This Row],[fecha ]], "dd-mm-yyyy")</f>
        <v>NIVEL 974 M4 6N L33 AM 2812 30-06-2026</v>
      </c>
      <c r="G2809" s="751" t="s">
        <v>14</v>
      </c>
      <c r="H2809" s="5">
        <v>46203</v>
      </c>
      <c r="I2809" s="751">
        <v>3.2</v>
      </c>
      <c r="J2809" s="8">
        <v>1.1599999999999999E-2</v>
      </c>
      <c r="K2809" s="8">
        <f>+IF(Dumpadas[[#This Row],[ley]]&gt;0.03,0.03,Dumpadas[[#This Row],[ley]])</f>
        <v>1.1599999999999999E-2</v>
      </c>
      <c r="L2809" s="427"/>
      <c r="M2809" s="386">
        <v>29398</v>
      </c>
      <c r="N2809" s="386"/>
      <c r="O2809" s="7">
        <v>1.4E-2</v>
      </c>
      <c r="P2809" s="10" t="str" cm="1">
        <f t="array" ref="P2809">INDEX(Rangos!$E$3:$E$16,MATCH(1,(Dumpadas[[#This Row],[ley]]&gt;=Rangos!$B$3:$B$16)*(Dumpadas[[#This Row],[ley]]&lt;=Rangos!$C$3:$C$16),0))</f>
        <v>C</v>
      </c>
    </row>
    <row r="2810" spans="2:16">
      <c r="B2810" s="751"/>
      <c r="C2810" s="773" t="s">
        <v>3817</v>
      </c>
      <c r="D2810" s="773" t="s">
        <v>3792</v>
      </c>
      <c r="E2810" s="386">
        <v>2813</v>
      </c>
      <c r="F2810" s="410" t="str">
        <f>Dumpadas[[#This Row],[punto]] &amp; " "&amp;Dumpadas[[#This Row],[jornada]]&amp;" " &amp; Dumpadas[[#This Row],[N°Acop]] &amp; " " &amp; TEXT(Dumpadas[[#This Row],[fecha ]], "dd-mm-yyyy")</f>
        <v>NIVEL 974 M4 6N L33 AM 2813 30-06-2026</v>
      </c>
      <c r="G2810" s="751" t="s">
        <v>14</v>
      </c>
      <c r="H2810" s="5">
        <v>46203</v>
      </c>
      <c r="I2810" s="751">
        <v>3.2</v>
      </c>
      <c r="J2810" s="8">
        <v>1.6299999999999999E-2</v>
      </c>
      <c r="K2810" s="8">
        <f>+IF(Dumpadas[[#This Row],[ley]]&gt;0.03,0.03,Dumpadas[[#This Row],[ley]])</f>
        <v>1.6299999999999999E-2</v>
      </c>
      <c r="L2810" s="427"/>
      <c r="M2810" s="386">
        <v>29398</v>
      </c>
      <c r="N2810" s="386"/>
      <c r="O2810" s="7">
        <v>1.4E-2</v>
      </c>
      <c r="P2810" s="10" t="str" cm="1">
        <f t="array" ref="P2810">INDEX(Rangos!$E$3:$E$16,MATCH(1,(Dumpadas[[#This Row],[ley]]&gt;=Rangos!$B$3:$B$16)*(Dumpadas[[#This Row],[ley]]&lt;=Rangos!$C$3:$C$16),0))</f>
        <v>F</v>
      </c>
    </row>
    <row r="2811" spans="2:16">
      <c r="B2811" s="751"/>
      <c r="C2811" s="773" t="s">
        <v>3817</v>
      </c>
      <c r="D2811" s="773" t="s">
        <v>3792</v>
      </c>
      <c r="E2811" s="386">
        <v>2814</v>
      </c>
      <c r="F2811" s="410" t="str">
        <f>Dumpadas[[#This Row],[punto]] &amp; " "&amp;Dumpadas[[#This Row],[jornada]]&amp;" " &amp; Dumpadas[[#This Row],[N°Acop]] &amp; " " &amp; TEXT(Dumpadas[[#This Row],[fecha ]], "dd-mm-yyyy")</f>
        <v>NIVEL 974 M4 6N L33 AM 2814 30-06-2026</v>
      </c>
      <c r="G2811" s="751" t="s">
        <v>14</v>
      </c>
      <c r="H2811" s="5">
        <v>46203</v>
      </c>
      <c r="I2811" s="751">
        <v>3.2</v>
      </c>
      <c r="J2811" s="8">
        <v>1.5699999999999999E-2</v>
      </c>
      <c r="K2811" s="8">
        <f>+IF(Dumpadas[[#This Row],[ley]]&gt;0.03,0.03,Dumpadas[[#This Row],[ley]])</f>
        <v>1.5699999999999999E-2</v>
      </c>
      <c r="L2811" s="427"/>
      <c r="M2811" s="386">
        <v>29398</v>
      </c>
      <c r="N2811" s="386"/>
      <c r="O2811" s="7">
        <v>1.4E-2</v>
      </c>
      <c r="P2811" s="10" t="str" cm="1">
        <f t="array" ref="P2811">INDEX(Rangos!$E$3:$E$16,MATCH(1,(Dumpadas[[#This Row],[ley]]&gt;=Rangos!$B$3:$B$16)*(Dumpadas[[#This Row],[ley]]&lt;=Rangos!$C$3:$C$16),0))</f>
        <v>F</v>
      </c>
    </row>
    <row r="2812" spans="2:16">
      <c r="B2812" s="751"/>
      <c r="C2812" s="773" t="s">
        <v>3817</v>
      </c>
      <c r="D2812" s="773" t="s">
        <v>3792</v>
      </c>
      <c r="E2812" s="386">
        <v>2815</v>
      </c>
      <c r="F2812" s="410" t="str">
        <f>Dumpadas[[#This Row],[punto]] &amp; " "&amp;Dumpadas[[#This Row],[jornada]]&amp;" " &amp; Dumpadas[[#This Row],[N°Acop]] &amp; " " &amp; TEXT(Dumpadas[[#This Row],[fecha ]], "dd-mm-yyyy")</f>
        <v>NIVEL 974 M4 6N L33 AM 2815 30-06-2026</v>
      </c>
      <c r="G2812" s="751" t="s">
        <v>14</v>
      </c>
      <c r="H2812" s="5">
        <v>46203</v>
      </c>
      <c r="I2812" s="751">
        <v>3.2</v>
      </c>
      <c r="J2812" s="8">
        <v>1.2500000000000001E-2</v>
      </c>
      <c r="K2812" s="8">
        <f>+IF(Dumpadas[[#This Row],[ley]]&gt;0.03,0.03,Dumpadas[[#This Row],[ley]])</f>
        <v>1.2500000000000001E-2</v>
      </c>
      <c r="L2812" s="427"/>
      <c r="M2812" s="386">
        <v>29398</v>
      </c>
      <c r="N2812" s="386"/>
      <c r="O2812" s="7">
        <v>1.4E-2</v>
      </c>
      <c r="P2812" s="10" t="str" cm="1">
        <f t="array" ref="P2812">INDEX(Rangos!$E$3:$E$16,MATCH(1,(Dumpadas[[#This Row],[ley]]&gt;=Rangos!$B$3:$B$16)*(Dumpadas[[#This Row],[ley]]&lt;=Rangos!$C$3:$C$16),0))</f>
        <v>D</v>
      </c>
    </row>
    <row r="2813" spans="2:16">
      <c r="B2813" s="751"/>
      <c r="C2813" s="773" t="s">
        <v>3817</v>
      </c>
      <c r="D2813" s="773" t="s">
        <v>3792</v>
      </c>
      <c r="E2813" s="386">
        <v>2816</v>
      </c>
      <c r="F2813" s="410" t="str">
        <f>Dumpadas[[#This Row],[punto]] &amp; " "&amp;Dumpadas[[#This Row],[jornada]]&amp;" " &amp; Dumpadas[[#This Row],[N°Acop]] &amp; " " &amp; TEXT(Dumpadas[[#This Row],[fecha ]], "dd-mm-yyyy")</f>
        <v>NIVEL 974 M4 6N L33 AM 2816 30-06-2026</v>
      </c>
      <c r="G2813" s="751" t="s">
        <v>14</v>
      </c>
      <c r="H2813" s="5">
        <v>46203</v>
      </c>
      <c r="I2813" s="751">
        <v>3.2</v>
      </c>
      <c r="J2813" s="8">
        <v>1.23E-2</v>
      </c>
      <c r="K2813" s="8">
        <f>+IF(Dumpadas[[#This Row],[ley]]&gt;0.03,0.03,Dumpadas[[#This Row],[ley]])</f>
        <v>1.23E-2</v>
      </c>
      <c r="L2813" s="427"/>
      <c r="M2813" s="386">
        <v>29398</v>
      </c>
      <c r="N2813" s="386"/>
      <c r="O2813" s="7">
        <v>1.4E-2</v>
      </c>
      <c r="P2813" s="10" t="str" cm="1">
        <f t="array" ref="P2813">INDEX(Rangos!$E$3:$E$16,MATCH(1,(Dumpadas[[#This Row],[ley]]&gt;=Rangos!$B$3:$B$16)*(Dumpadas[[#This Row],[ley]]&lt;=Rangos!$C$3:$C$16),0))</f>
        <v>D</v>
      </c>
    </row>
    <row r="2814" spans="2:16">
      <c r="B2814" s="751"/>
      <c r="C2814" s="773" t="s">
        <v>3817</v>
      </c>
      <c r="D2814" s="773" t="s">
        <v>3792</v>
      </c>
      <c r="E2814" s="386">
        <v>2817</v>
      </c>
      <c r="F2814" s="410" t="str">
        <f>Dumpadas[[#This Row],[punto]] &amp; " "&amp;Dumpadas[[#This Row],[jornada]]&amp;" " &amp; Dumpadas[[#This Row],[N°Acop]] &amp; " " &amp; TEXT(Dumpadas[[#This Row],[fecha ]], "dd-mm-yyyy")</f>
        <v>NIVEL 974 M4 6N L33 AM 2817 30-06-2026</v>
      </c>
      <c r="G2814" s="751" t="s">
        <v>14</v>
      </c>
      <c r="H2814" s="5">
        <v>46203</v>
      </c>
      <c r="I2814" s="751">
        <v>3.2</v>
      </c>
      <c r="J2814" s="8">
        <v>8.9999999999999993E-3</v>
      </c>
      <c r="K2814" s="8">
        <f>+IF(Dumpadas[[#This Row],[ley]]&gt;0.03,0.03,Dumpadas[[#This Row],[ley]])</f>
        <v>8.9999999999999993E-3</v>
      </c>
      <c r="L2814" s="427"/>
      <c r="M2814" s="386">
        <v>29398</v>
      </c>
      <c r="N2814" s="386"/>
      <c r="O2814" s="7">
        <v>1.4E-2</v>
      </c>
      <c r="P2814" s="10" t="str" cm="1">
        <f t="array" ref="P2814">INDEX(Rangos!$E$3:$E$16,MATCH(1,(Dumpadas[[#This Row],[ley]]&gt;=Rangos!$B$3:$B$16)*(Dumpadas[[#This Row],[ley]]&lt;=Rangos!$C$3:$C$16),0))</f>
        <v>B</v>
      </c>
    </row>
    <row r="2815" spans="2:16">
      <c r="B2815" s="751"/>
      <c r="C2815" s="773" t="s">
        <v>3817</v>
      </c>
      <c r="D2815" s="773" t="s">
        <v>3792</v>
      </c>
      <c r="E2815" s="386">
        <v>2818</v>
      </c>
      <c r="F2815" s="410" t="str">
        <f>Dumpadas[[#This Row],[punto]] &amp; " "&amp;Dumpadas[[#This Row],[jornada]]&amp;" " &amp; Dumpadas[[#This Row],[N°Acop]] &amp; " " &amp; TEXT(Dumpadas[[#This Row],[fecha ]], "dd-mm-yyyy")</f>
        <v>NIVEL 974 M4 6N L33 AM 2818 30-06-2026</v>
      </c>
      <c r="G2815" s="751" t="s">
        <v>14</v>
      </c>
      <c r="H2815" s="5">
        <v>46203</v>
      </c>
      <c r="I2815" s="751">
        <v>3.2</v>
      </c>
      <c r="J2815" s="8">
        <v>9.9000000000000008E-3</v>
      </c>
      <c r="K2815" s="8">
        <f>+IF(Dumpadas[[#This Row],[ley]]&gt;0.03,0.03,Dumpadas[[#This Row],[ley]])</f>
        <v>9.9000000000000008E-3</v>
      </c>
      <c r="L2815" s="427"/>
      <c r="M2815" s="386">
        <v>29398</v>
      </c>
      <c r="N2815" s="386"/>
      <c r="O2815" s="7">
        <v>1.4E-2</v>
      </c>
      <c r="P2815" s="10" t="str" cm="1">
        <f t="array" ref="P2815">INDEX(Rangos!$E$3:$E$16,MATCH(1,(Dumpadas[[#This Row],[ley]]&gt;=Rangos!$B$3:$B$16)*(Dumpadas[[#This Row],[ley]]&lt;=Rangos!$C$3:$C$16),0))</f>
        <v>B</v>
      </c>
    </row>
    <row r="2816" spans="2:16">
      <c r="B2816" s="535"/>
      <c r="C2816" s="535" t="s">
        <v>3814</v>
      </c>
      <c r="D2816" s="535" t="s">
        <v>3792</v>
      </c>
      <c r="E2816" s="535">
        <v>2819</v>
      </c>
      <c r="F2816" s="537" t="str">
        <f>Dumpadas[[#This Row],[punto]] &amp; " "&amp;Dumpadas[[#This Row],[jornada]]&amp;" " &amp; Dumpadas[[#This Row],[N°Acop]] &amp; " " &amp; TEXT(Dumpadas[[#This Row],[fecha ]], "dd-mm-yyyy")</f>
        <v>NIVEL 974 M4 7S L30 AM 2819 30-06-2026</v>
      </c>
      <c r="G2816" s="535" t="s">
        <v>14</v>
      </c>
      <c r="H2816" s="538">
        <v>46203</v>
      </c>
      <c r="I2816" s="535">
        <v>3.2</v>
      </c>
      <c r="J2816" s="539">
        <v>1.5100000000000001E-2</v>
      </c>
      <c r="K2816" s="539">
        <f>+IF(Dumpadas[[#This Row],[ley]]&gt;0.03,0.03,Dumpadas[[#This Row],[ley]])</f>
        <v>1.5100000000000001E-2</v>
      </c>
      <c r="L2816" s="539"/>
      <c r="M2816" s="535">
        <v>29399</v>
      </c>
      <c r="N2816" s="535"/>
      <c r="O2816" s="539">
        <v>1.4E-2</v>
      </c>
      <c r="P2816" s="540" t="str" cm="1">
        <f t="array" ref="P2816">INDEX(Rangos!$E$3:$E$16,MATCH(1,(Dumpadas[[#This Row],[ley]]&gt;=Rangos!$B$3:$B$16)*(Dumpadas[[#This Row],[ley]]&lt;=Rangos!$C$3:$C$16),0))</f>
        <v>F</v>
      </c>
    </row>
    <row r="2817" spans="2:16">
      <c r="B2817" s="535"/>
      <c r="C2817" s="535" t="s">
        <v>3814</v>
      </c>
      <c r="D2817" s="535" t="s">
        <v>3792</v>
      </c>
      <c r="E2817" s="535">
        <v>2820</v>
      </c>
      <c r="F2817" s="537" t="str">
        <f>Dumpadas[[#This Row],[punto]] &amp; " "&amp;Dumpadas[[#This Row],[jornada]]&amp;" " &amp; Dumpadas[[#This Row],[N°Acop]] &amp; " " &amp; TEXT(Dumpadas[[#This Row],[fecha ]], "dd-mm-yyyy")</f>
        <v>NIVEL 974 M4 7S L30 AM 2820 30-06-2026</v>
      </c>
      <c r="G2817" s="535" t="s">
        <v>14</v>
      </c>
      <c r="H2817" s="538">
        <v>46203</v>
      </c>
      <c r="I2817" s="535">
        <v>3.2</v>
      </c>
      <c r="J2817" s="539">
        <v>1.18E-2</v>
      </c>
      <c r="K2817" s="539">
        <f>+IF(Dumpadas[[#This Row],[ley]]&gt;0.03,0.03,Dumpadas[[#This Row],[ley]])</f>
        <v>1.18E-2</v>
      </c>
      <c r="L2817" s="539"/>
      <c r="M2817" s="535">
        <v>29399</v>
      </c>
      <c r="N2817" s="535"/>
      <c r="O2817" s="539">
        <v>1.4E-2</v>
      </c>
      <c r="P2817" s="540" t="str" cm="1">
        <f t="array" ref="P2817">INDEX(Rangos!$E$3:$E$16,MATCH(1,(Dumpadas[[#This Row],[ley]]&gt;=Rangos!$B$3:$B$16)*(Dumpadas[[#This Row],[ley]]&lt;=Rangos!$C$3:$C$16),0))</f>
        <v>C</v>
      </c>
    </row>
    <row r="2818" spans="2:16">
      <c r="B2818" s="535"/>
      <c r="C2818" s="535" t="s">
        <v>3814</v>
      </c>
      <c r="D2818" s="535" t="s">
        <v>3792</v>
      </c>
      <c r="E2818" s="535">
        <v>2821</v>
      </c>
      <c r="F2818" s="537" t="str">
        <f>Dumpadas[[#This Row],[punto]] &amp; " "&amp;Dumpadas[[#This Row],[jornada]]&amp;" " &amp; Dumpadas[[#This Row],[N°Acop]] &amp; " " &amp; TEXT(Dumpadas[[#This Row],[fecha ]], "dd-mm-yyyy")</f>
        <v>NIVEL 974 M4 7S L30 AM 2821 30-06-2026</v>
      </c>
      <c r="G2818" s="535" t="s">
        <v>14</v>
      </c>
      <c r="H2818" s="538">
        <v>46203</v>
      </c>
      <c r="I2818" s="535">
        <v>3.2</v>
      </c>
      <c r="J2818" s="539">
        <v>1.0800000000000001E-2</v>
      </c>
      <c r="K2818" s="539">
        <f>+IF(Dumpadas[[#This Row],[ley]]&gt;0.03,0.03,Dumpadas[[#This Row],[ley]])</f>
        <v>1.0800000000000001E-2</v>
      </c>
      <c r="L2818" s="539"/>
      <c r="M2818" s="535">
        <v>29399</v>
      </c>
      <c r="N2818" s="535"/>
      <c r="O2818" s="539">
        <v>1.4E-2</v>
      </c>
      <c r="P2818" s="540" t="str" cm="1">
        <f t="array" ref="P2818">INDEX(Rangos!$E$3:$E$16,MATCH(1,(Dumpadas[[#This Row],[ley]]&gt;=Rangos!$B$3:$B$16)*(Dumpadas[[#This Row],[ley]]&lt;=Rangos!$C$3:$C$16),0))</f>
        <v>C</v>
      </c>
    </row>
    <row r="2819" spans="2:16">
      <c r="B2819" s="535"/>
      <c r="C2819" s="535" t="s">
        <v>3814</v>
      </c>
      <c r="D2819" s="535" t="s">
        <v>3792</v>
      </c>
      <c r="E2819" s="535">
        <v>2822</v>
      </c>
      <c r="F2819" s="537" t="str">
        <f>Dumpadas[[#This Row],[punto]] &amp; " "&amp;Dumpadas[[#This Row],[jornada]]&amp;" " &amp; Dumpadas[[#This Row],[N°Acop]] &amp; " " &amp; TEXT(Dumpadas[[#This Row],[fecha ]], "dd-mm-yyyy")</f>
        <v>NIVEL 974 M4 7S L30 AM 2822 30-06-2026</v>
      </c>
      <c r="G2819" s="535" t="s">
        <v>14</v>
      </c>
      <c r="H2819" s="538">
        <v>46203</v>
      </c>
      <c r="I2819" s="535">
        <v>3.2</v>
      </c>
      <c r="J2819" s="539">
        <v>1.2E-2</v>
      </c>
      <c r="K2819" s="539">
        <f>+IF(Dumpadas[[#This Row],[ley]]&gt;0.03,0.03,Dumpadas[[#This Row],[ley]])</f>
        <v>1.2E-2</v>
      </c>
      <c r="L2819" s="539"/>
      <c r="M2819" s="535">
        <v>29399</v>
      </c>
      <c r="N2819" s="535"/>
      <c r="O2819" s="539">
        <v>1.4E-2</v>
      </c>
      <c r="P2819" s="540" t="str" cm="1">
        <f t="array" ref="P2819">INDEX(Rangos!$E$3:$E$16,MATCH(1,(Dumpadas[[#This Row],[ley]]&gt;=Rangos!$B$3:$B$16)*(Dumpadas[[#This Row],[ley]]&lt;=Rangos!$C$3:$C$16),0))</f>
        <v>D</v>
      </c>
    </row>
    <row r="2820" spans="2:16">
      <c r="B2820" s="535"/>
      <c r="C2820" s="535" t="s">
        <v>3814</v>
      </c>
      <c r="D2820" s="535" t="s">
        <v>3792</v>
      </c>
      <c r="E2820" s="535">
        <v>2823</v>
      </c>
      <c r="F2820" s="537" t="str">
        <f>Dumpadas[[#This Row],[punto]] &amp; " "&amp;Dumpadas[[#This Row],[jornada]]&amp;" " &amp; Dumpadas[[#This Row],[N°Acop]] &amp; " " &amp; TEXT(Dumpadas[[#This Row],[fecha ]], "dd-mm-yyyy")</f>
        <v>NIVEL 974 M4 7S L30 AM 2823 30-06-2026</v>
      </c>
      <c r="G2820" s="535" t="s">
        <v>14</v>
      </c>
      <c r="H2820" s="538">
        <v>46203</v>
      </c>
      <c r="I2820" s="535">
        <v>3.2</v>
      </c>
      <c r="J2820" s="539">
        <v>1.5699999999999999E-2</v>
      </c>
      <c r="K2820" s="539">
        <f>+IF(Dumpadas[[#This Row],[ley]]&gt;0.03,0.03,Dumpadas[[#This Row],[ley]])</f>
        <v>1.5699999999999999E-2</v>
      </c>
      <c r="L2820" s="539"/>
      <c r="M2820" s="535">
        <v>29399</v>
      </c>
      <c r="N2820" s="535"/>
      <c r="O2820" s="539">
        <v>1.4E-2</v>
      </c>
      <c r="P2820" s="540" t="str" cm="1">
        <f t="array" ref="P2820">INDEX(Rangos!$E$3:$E$16,MATCH(1,(Dumpadas[[#This Row],[ley]]&gt;=Rangos!$B$3:$B$16)*(Dumpadas[[#This Row],[ley]]&lt;=Rangos!$C$3:$C$16),0))</f>
        <v>F</v>
      </c>
    </row>
    <row r="2821" spans="2:16">
      <c r="B2821" s="535"/>
      <c r="C2821" s="535" t="s">
        <v>3814</v>
      </c>
      <c r="D2821" s="535" t="s">
        <v>3792</v>
      </c>
      <c r="E2821" s="535">
        <v>2824</v>
      </c>
      <c r="F2821" s="537" t="str">
        <f>Dumpadas[[#This Row],[punto]] &amp; " "&amp;Dumpadas[[#This Row],[jornada]]&amp;" " &amp; Dumpadas[[#This Row],[N°Acop]] &amp; " " &amp; TEXT(Dumpadas[[#This Row],[fecha ]], "dd-mm-yyyy")</f>
        <v>NIVEL 974 M4 7S L30 AM 2824 30-06-2026</v>
      </c>
      <c r="G2821" s="535" t="s">
        <v>14</v>
      </c>
      <c r="H2821" s="538">
        <v>46203</v>
      </c>
      <c r="I2821" s="535">
        <v>3.2</v>
      </c>
      <c r="J2821" s="539">
        <v>1.1599999999999999E-2</v>
      </c>
      <c r="K2821" s="539">
        <f>+IF(Dumpadas[[#This Row],[ley]]&gt;0.03,0.03,Dumpadas[[#This Row],[ley]])</f>
        <v>1.1599999999999999E-2</v>
      </c>
      <c r="L2821" s="539"/>
      <c r="M2821" s="535">
        <v>29399</v>
      </c>
      <c r="N2821" s="535"/>
      <c r="O2821" s="539">
        <v>1.4E-2</v>
      </c>
      <c r="P2821" s="540" t="str" cm="1">
        <f t="array" ref="P2821">INDEX(Rangos!$E$3:$E$16,MATCH(1,(Dumpadas[[#This Row],[ley]]&gt;=Rangos!$B$3:$B$16)*(Dumpadas[[#This Row],[ley]]&lt;=Rangos!$C$3:$C$16),0))</f>
        <v>C</v>
      </c>
    </row>
    <row r="2822" spans="2:16">
      <c r="B2822" s="535"/>
      <c r="C2822" s="535" t="s">
        <v>3814</v>
      </c>
      <c r="D2822" s="535" t="s">
        <v>3792</v>
      </c>
      <c r="E2822" s="535">
        <v>2825</v>
      </c>
      <c r="F2822" s="537" t="str">
        <f>Dumpadas[[#This Row],[punto]] &amp; " "&amp;Dumpadas[[#This Row],[jornada]]&amp;" " &amp; Dumpadas[[#This Row],[N°Acop]] &amp; " " &amp; TEXT(Dumpadas[[#This Row],[fecha ]], "dd-mm-yyyy")</f>
        <v>NIVEL 974 M4 7S L30 AM 2825 30-06-2026</v>
      </c>
      <c r="G2822" s="535" t="s">
        <v>14</v>
      </c>
      <c r="H2822" s="538">
        <v>46203</v>
      </c>
      <c r="I2822" s="535">
        <v>3.2</v>
      </c>
      <c r="J2822" s="539">
        <v>1.34E-2</v>
      </c>
      <c r="K2822" s="539">
        <f>+IF(Dumpadas[[#This Row],[ley]]&gt;0.03,0.03,Dumpadas[[#This Row],[ley]])</f>
        <v>1.34E-2</v>
      </c>
      <c r="L2822" s="539"/>
      <c r="M2822" s="535">
        <v>29399</v>
      </c>
      <c r="N2822" s="535"/>
      <c r="O2822" s="539">
        <v>1.4E-2</v>
      </c>
      <c r="P2822" s="540" t="str" cm="1">
        <f t="array" ref="P2822">INDEX(Rangos!$E$3:$E$16,MATCH(1,(Dumpadas[[#This Row],[ley]]&gt;=Rangos!$B$3:$B$16)*(Dumpadas[[#This Row],[ley]]&lt;=Rangos!$C$3:$C$16),0))</f>
        <v>D</v>
      </c>
    </row>
    <row r="2823" spans="2:16">
      <c r="B2823" s="535"/>
      <c r="C2823" s="535" t="s">
        <v>3814</v>
      </c>
      <c r="D2823" s="535" t="s">
        <v>3792</v>
      </c>
      <c r="E2823" s="535">
        <v>2826</v>
      </c>
      <c r="F2823" s="537" t="str">
        <f>Dumpadas[[#This Row],[punto]] &amp; " "&amp;Dumpadas[[#This Row],[jornada]]&amp;" " &amp; Dumpadas[[#This Row],[N°Acop]] &amp; " " &amp; TEXT(Dumpadas[[#This Row],[fecha ]], "dd-mm-yyyy")</f>
        <v>NIVEL 974 M4 7S L30 AM 2826 30-06-2026</v>
      </c>
      <c r="G2823" s="535" t="s">
        <v>14</v>
      </c>
      <c r="H2823" s="538">
        <v>46203</v>
      </c>
      <c r="I2823" s="535">
        <v>3.2</v>
      </c>
      <c r="J2823" s="539">
        <v>1.9400000000000001E-2</v>
      </c>
      <c r="K2823" s="539">
        <f>+IF(Dumpadas[[#This Row],[ley]]&gt;0.03,0.03,Dumpadas[[#This Row],[ley]])</f>
        <v>1.9400000000000001E-2</v>
      </c>
      <c r="L2823" s="539"/>
      <c r="M2823" s="535">
        <v>29399</v>
      </c>
      <c r="N2823" s="535"/>
      <c r="O2823" s="539">
        <v>1.4E-2</v>
      </c>
      <c r="P2823" s="540" t="str" cm="1">
        <f t="array" ref="P2823">INDEX(Rangos!$E$3:$E$16,MATCH(1,(Dumpadas[[#This Row],[ley]]&gt;=Rangos!$B$3:$B$16)*(Dumpadas[[#This Row],[ley]]&lt;=Rangos!$C$3:$C$16),0))</f>
        <v>H</v>
      </c>
    </row>
    <row r="2824" spans="2:16">
      <c r="B2824" s="535"/>
      <c r="C2824" s="535" t="s">
        <v>3814</v>
      </c>
      <c r="D2824" s="535" t="s">
        <v>3792</v>
      </c>
      <c r="E2824" s="535">
        <v>2827</v>
      </c>
      <c r="F2824" s="537" t="str">
        <f>Dumpadas[[#This Row],[punto]] &amp; " "&amp;Dumpadas[[#This Row],[jornada]]&amp;" " &amp; Dumpadas[[#This Row],[N°Acop]] &amp; " " &amp; TEXT(Dumpadas[[#This Row],[fecha ]], "dd-mm-yyyy")</f>
        <v>NIVEL 974 M4 7S L30 AM 2827 30-06-2026</v>
      </c>
      <c r="G2824" s="535" t="s">
        <v>14</v>
      </c>
      <c r="H2824" s="538">
        <v>46203</v>
      </c>
      <c r="I2824" s="535">
        <v>3.2</v>
      </c>
      <c r="J2824" s="539">
        <v>1.8700000000000001E-2</v>
      </c>
      <c r="K2824" s="539">
        <f>+IF(Dumpadas[[#This Row],[ley]]&gt;0.03,0.03,Dumpadas[[#This Row],[ley]])</f>
        <v>1.8700000000000001E-2</v>
      </c>
      <c r="L2824" s="539"/>
      <c r="M2824" s="535">
        <v>29400</v>
      </c>
      <c r="N2824" s="535"/>
      <c r="O2824" s="539">
        <v>1.4E-2</v>
      </c>
      <c r="P2824" s="540" t="str" cm="1">
        <f t="array" ref="P2824">INDEX(Rangos!$E$3:$E$16,MATCH(1,(Dumpadas[[#This Row],[ley]]&gt;=Rangos!$B$3:$B$16)*(Dumpadas[[#This Row],[ley]]&lt;=Rangos!$C$3:$C$16),0))</f>
        <v>G</v>
      </c>
    </row>
    <row r="2825" spans="2:16">
      <c r="B2825" s="535"/>
      <c r="C2825" s="535" t="s">
        <v>3814</v>
      </c>
      <c r="D2825" s="535" t="s">
        <v>3792</v>
      </c>
      <c r="E2825" s="535">
        <v>2828</v>
      </c>
      <c r="F2825" s="537" t="str">
        <f>Dumpadas[[#This Row],[punto]] &amp; " "&amp;Dumpadas[[#This Row],[jornada]]&amp;" " &amp; Dumpadas[[#This Row],[N°Acop]] &amp; " " &amp; TEXT(Dumpadas[[#This Row],[fecha ]], "dd-mm-yyyy")</f>
        <v>NIVEL 974 M4 7S L30 AM 2828 30-06-2026</v>
      </c>
      <c r="G2825" s="535" t="s">
        <v>14</v>
      </c>
      <c r="H2825" s="538">
        <v>46203</v>
      </c>
      <c r="I2825" s="535">
        <v>3.2</v>
      </c>
      <c r="J2825" s="539">
        <v>2.63E-2</v>
      </c>
      <c r="K2825" s="539">
        <f>+IF(Dumpadas[[#This Row],[ley]]&gt;0.03,0.03,Dumpadas[[#This Row],[ley]])</f>
        <v>2.63E-2</v>
      </c>
      <c r="L2825" s="539"/>
      <c r="M2825" s="535">
        <v>29400</v>
      </c>
      <c r="N2825" s="535"/>
      <c r="O2825" s="539">
        <v>1.4E-2</v>
      </c>
      <c r="P2825" s="540" t="str" cm="1">
        <f t="array" ref="P2825">INDEX(Rangos!$E$3:$E$16,MATCH(1,(Dumpadas[[#This Row],[ley]]&gt;=Rangos!$B$3:$B$16)*(Dumpadas[[#This Row],[ley]]&lt;=Rangos!$C$3:$C$16),0))</f>
        <v>K</v>
      </c>
    </row>
    <row r="2826" spans="2:16">
      <c r="B2826" s="535"/>
      <c r="C2826" s="535" t="s">
        <v>3814</v>
      </c>
      <c r="D2826" s="535" t="s">
        <v>3792</v>
      </c>
      <c r="E2826" s="535">
        <v>2829</v>
      </c>
      <c r="F2826" s="537" t="str">
        <f>Dumpadas[[#This Row],[punto]] &amp; " "&amp;Dumpadas[[#This Row],[jornada]]&amp;" " &amp; Dumpadas[[#This Row],[N°Acop]] &amp; " " &amp; TEXT(Dumpadas[[#This Row],[fecha ]], "dd-mm-yyyy")</f>
        <v>NIVEL 974 M4 7S L30 AM 2829 30-06-2026</v>
      </c>
      <c r="G2826" s="535" t="s">
        <v>14</v>
      </c>
      <c r="H2826" s="538">
        <v>46203</v>
      </c>
      <c r="I2826" s="535">
        <v>3.2</v>
      </c>
      <c r="J2826" s="539">
        <v>8.6999999999999994E-3</v>
      </c>
      <c r="K2826" s="539">
        <f>+IF(Dumpadas[[#This Row],[ley]]&gt;0.03,0.03,Dumpadas[[#This Row],[ley]])</f>
        <v>8.6999999999999994E-3</v>
      </c>
      <c r="L2826" s="539"/>
      <c r="M2826" s="535">
        <v>29400</v>
      </c>
      <c r="N2826" s="535"/>
      <c r="O2826" s="539">
        <v>1.4E-2</v>
      </c>
      <c r="P2826" s="540" t="str" cm="1">
        <f t="array" ref="P2826">INDEX(Rangos!$E$3:$E$16,MATCH(1,(Dumpadas[[#This Row],[ley]]&gt;=Rangos!$B$3:$B$16)*(Dumpadas[[#This Row],[ley]]&lt;=Rangos!$C$3:$C$16),0))</f>
        <v>A</v>
      </c>
    </row>
    <row r="2827" spans="2:16">
      <c r="B2827" s="535"/>
      <c r="C2827" s="535" t="s">
        <v>3814</v>
      </c>
      <c r="D2827" s="535" t="s">
        <v>3792</v>
      </c>
      <c r="E2827" s="535">
        <v>2830</v>
      </c>
      <c r="F2827" s="537" t="str">
        <f>Dumpadas[[#This Row],[punto]] &amp; " "&amp;Dumpadas[[#This Row],[jornada]]&amp;" " &amp; Dumpadas[[#This Row],[N°Acop]] &amp; " " &amp; TEXT(Dumpadas[[#This Row],[fecha ]], "dd-mm-yyyy")</f>
        <v>NIVEL 974 M4 7S L30 AM 2830 30-06-2026</v>
      </c>
      <c r="G2827" s="535" t="s">
        <v>14</v>
      </c>
      <c r="H2827" s="538">
        <v>46203</v>
      </c>
      <c r="I2827" s="535">
        <v>3.2</v>
      </c>
      <c r="J2827" s="539">
        <v>1.9599999999999999E-2</v>
      </c>
      <c r="K2827" s="539">
        <f>+IF(Dumpadas[[#This Row],[ley]]&gt;0.03,0.03,Dumpadas[[#This Row],[ley]])</f>
        <v>1.9599999999999999E-2</v>
      </c>
      <c r="L2827" s="539"/>
      <c r="M2827" s="535">
        <v>29400</v>
      </c>
      <c r="N2827" s="535"/>
      <c r="O2827" s="539">
        <v>1.4E-2</v>
      </c>
      <c r="P2827" s="540" t="str" cm="1">
        <f t="array" ref="P2827">INDEX(Rangos!$E$3:$E$16,MATCH(1,(Dumpadas[[#This Row],[ley]]&gt;=Rangos!$B$3:$B$16)*(Dumpadas[[#This Row],[ley]]&lt;=Rangos!$C$3:$C$16),0))</f>
        <v>H</v>
      </c>
    </row>
    <row r="2828" spans="2:16">
      <c r="B2828" s="535"/>
      <c r="C2828" s="535" t="s">
        <v>3814</v>
      </c>
      <c r="D2828" s="535" t="s">
        <v>3792</v>
      </c>
      <c r="E2828" s="535">
        <v>2831</v>
      </c>
      <c r="F2828" s="537" t="str">
        <f>Dumpadas[[#This Row],[punto]] &amp; " "&amp;Dumpadas[[#This Row],[jornada]]&amp;" " &amp; Dumpadas[[#This Row],[N°Acop]] &amp; " " &amp; TEXT(Dumpadas[[#This Row],[fecha ]], "dd-mm-yyyy")</f>
        <v>NIVEL 974 M4 7S L30 AM 2831 30-06-2026</v>
      </c>
      <c r="G2828" s="535" t="s">
        <v>14</v>
      </c>
      <c r="H2828" s="538">
        <v>46203</v>
      </c>
      <c r="I2828" s="535">
        <v>3.2</v>
      </c>
      <c r="J2828" s="539">
        <v>9.4000000000000004E-3</v>
      </c>
      <c r="K2828" s="539">
        <f>+IF(Dumpadas[[#This Row],[ley]]&gt;0.03,0.03,Dumpadas[[#This Row],[ley]])</f>
        <v>9.4000000000000004E-3</v>
      </c>
      <c r="L2828" s="539"/>
      <c r="M2828" s="535">
        <v>29400</v>
      </c>
      <c r="N2828" s="535"/>
      <c r="O2828" s="539">
        <v>1.4E-2</v>
      </c>
      <c r="P2828" s="540" t="str" cm="1">
        <f t="array" ref="P2828">INDEX(Rangos!$E$3:$E$16,MATCH(1,(Dumpadas[[#This Row],[ley]]&gt;=Rangos!$B$3:$B$16)*(Dumpadas[[#This Row],[ley]]&lt;=Rangos!$C$3:$C$16),0))</f>
        <v>B</v>
      </c>
    </row>
    <row r="2829" spans="2:16">
      <c r="B2829" s="535"/>
      <c r="C2829" s="535" t="s">
        <v>3814</v>
      </c>
      <c r="D2829" s="535" t="s">
        <v>3792</v>
      </c>
      <c r="E2829" s="535">
        <v>2832</v>
      </c>
      <c r="F2829" s="537" t="str">
        <f>Dumpadas[[#This Row],[punto]] &amp; " "&amp;Dumpadas[[#This Row],[jornada]]&amp;" " &amp; Dumpadas[[#This Row],[N°Acop]] &amp; " " &amp; TEXT(Dumpadas[[#This Row],[fecha ]], "dd-mm-yyyy")</f>
        <v>NIVEL 974 M4 7S L30 AM 2832 30-06-2026</v>
      </c>
      <c r="G2829" s="535" t="s">
        <v>14</v>
      </c>
      <c r="H2829" s="538">
        <v>46203</v>
      </c>
      <c r="I2829" s="535">
        <v>3.2</v>
      </c>
      <c r="J2829" s="539">
        <v>1.2699999999999999E-2</v>
      </c>
      <c r="K2829" s="539">
        <f>+IF(Dumpadas[[#This Row],[ley]]&gt;0.03,0.03,Dumpadas[[#This Row],[ley]])</f>
        <v>1.2699999999999999E-2</v>
      </c>
      <c r="L2829" s="539"/>
      <c r="M2829" s="535">
        <v>29400</v>
      </c>
      <c r="N2829" s="535"/>
      <c r="O2829" s="539">
        <v>1.4E-2</v>
      </c>
      <c r="P2829" s="540" t="str" cm="1">
        <f t="array" ref="P2829">INDEX(Rangos!$E$3:$E$16,MATCH(1,(Dumpadas[[#This Row],[ley]]&gt;=Rangos!$B$3:$B$16)*(Dumpadas[[#This Row],[ley]]&lt;=Rangos!$C$3:$C$16),0))</f>
        <v>D</v>
      </c>
    </row>
    <row r="2830" spans="2:16">
      <c r="B2830" s="535"/>
      <c r="C2830" s="535" t="s">
        <v>3814</v>
      </c>
      <c r="D2830" s="535" t="s">
        <v>3792</v>
      </c>
      <c r="E2830" s="535">
        <v>2833</v>
      </c>
      <c r="F2830" s="537" t="str">
        <f>Dumpadas[[#This Row],[punto]] &amp; " "&amp;Dumpadas[[#This Row],[jornada]]&amp;" " &amp; Dumpadas[[#This Row],[N°Acop]] &amp; " " &amp; TEXT(Dumpadas[[#This Row],[fecha ]], "dd-mm-yyyy")</f>
        <v>NIVEL 974 M4 7S L30 AM 2833 30-06-2026</v>
      </c>
      <c r="G2830" s="535" t="s">
        <v>14</v>
      </c>
      <c r="H2830" s="538">
        <v>46203</v>
      </c>
      <c r="I2830" s="535">
        <v>3.2</v>
      </c>
      <c r="J2830" s="539">
        <v>9.7000000000000003E-3</v>
      </c>
      <c r="K2830" s="539">
        <f>+IF(Dumpadas[[#This Row],[ley]]&gt;0.03,0.03,Dumpadas[[#This Row],[ley]])</f>
        <v>9.7000000000000003E-3</v>
      </c>
      <c r="L2830" s="539"/>
      <c r="M2830" s="535">
        <v>29400</v>
      </c>
      <c r="N2830" s="535"/>
      <c r="O2830" s="539">
        <v>1.4E-2</v>
      </c>
      <c r="P2830" s="540" t="str" cm="1">
        <f t="array" ref="P2830">INDEX(Rangos!$E$3:$E$16,MATCH(1,(Dumpadas[[#This Row],[ley]]&gt;=Rangos!$B$3:$B$16)*(Dumpadas[[#This Row],[ley]]&lt;=Rangos!$C$3:$C$16),0))</f>
        <v>B</v>
      </c>
    </row>
    <row r="2831" spans="2:16">
      <c r="B2831" s="751"/>
      <c r="C2831" s="773" t="s">
        <v>3817</v>
      </c>
      <c r="D2831" s="773" t="s">
        <v>3792</v>
      </c>
      <c r="E2831" s="386">
        <v>2834</v>
      </c>
      <c r="F2831" s="410" t="str">
        <f>Dumpadas[[#This Row],[punto]] &amp; " "&amp;Dumpadas[[#This Row],[jornada]]&amp;" " &amp; Dumpadas[[#This Row],[N°Acop]] &amp; " " &amp; TEXT(Dumpadas[[#This Row],[fecha ]], "dd-mm-yyyy")</f>
        <v>NIVEL 974 M4 6N L33 PM 2834 30-06-2026</v>
      </c>
      <c r="G2831" s="751" t="s">
        <v>16</v>
      </c>
      <c r="H2831" s="5">
        <v>46203</v>
      </c>
      <c r="I2831" s="751">
        <v>3.2</v>
      </c>
      <c r="J2831" s="8">
        <v>1.6899999999999998E-2</v>
      </c>
      <c r="K2831" s="8">
        <f>+IF(Dumpadas[[#This Row],[ley]]&gt;0.03,0.03,Dumpadas[[#This Row],[ley]])</f>
        <v>1.6899999999999998E-2</v>
      </c>
      <c r="L2831" s="427"/>
      <c r="M2831" s="386">
        <v>29401</v>
      </c>
      <c r="N2831" s="386"/>
      <c r="O2831" s="7">
        <v>1.4E-2</v>
      </c>
      <c r="P2831" s="10" t="str" cm="1">
        <f t="array" ref="P2831">INDEX(Rangos!$E$3:$E$16,MATCH(1,(Dumpadas[[#This Row],[ley]]&gt;=Rangos!$B$3:$B$16)*(Dumpadas[[#This Row],[ley]]&lt;=Rangos!$C$3:$C$16),0))</f>
        <v>F</v>
      </c>
    </row>
    <row r="2832" spans="2:16">
      <c r="B2832" s="751"/>
      <c r="C2832" s="773" t="s">
        <v>3817</v>
      </c>
      <c r="D2832" s="773" t="s">
        <v>3792</v>
      </c>
      <c r="E2832" s="386">
        <v>2835</v>
      </c>
      <c r="F2832" s="410" t="str">
        <f>Dumpadas[[#This Row],[punto]] &amp; " "&amp;Dumpadas[[#This Row],[jornada]]&amp;" " &amp; Dumpadas[[#This Row],[N°Acop]] &amp; " " &amp; TEXT(Dumpadas[[#This Row],[fecha ]], "dd-mm-yyyy")</f>
        <v>NIVEL 974 M4 6N L33 PM 2835 30-06-2026</v>
      </c>
      <c r="G2832" s="751" t="s">
        <v>16</v>
      </c>
      <c r="H2832" s="5">
        <v>46203</v>
      </c>
      <c r="I2832" s="751">
        <v>3.2</v>
      </c>
      <c r="J2832" s="8">
        <v>1.6E-2</v>
      </c>
      <c r="K2832" s="8">
        <f>+IF(Dumpadas[[#This Row],[ley]]&gt;0.03,0.03,Dumpadas[[#This Row],[ley]])</f>
        <v>1.6E-2</v>
      </c>
      <c r="L2832" s="427"/>
      <c r="M2832" s="386">
        <v>29401</v>
      </c>
      <c r="N2832" s="386"/>
      <c r="O2832" s="7">
        <v>1.4E-2</v>
      </c>
      <c r="P2832" s="10" t="str" cm="1">
        <f t="array" ref="P2832">INDEX(Rangos!$E$3:$E$16,MATCH(1,(Dumpadas[[#This Row],[ley]]&gt;=Rangos!$B$3:$B$16)*(Dumpadas[[#This Row],[ley]]&lt;=Rangos!$C$3:$C$16),0))</f>
        <v>F</v>
      </c>
    </row>
    <row r="2833" spans="1:16">
      <c r="B2833" s="751"/>
      <c r="C2833" s="773" t="s">
        <v>3817</v>
      </c>
      <c r="D2833" s="773" t="s">
        <v>3792</v>
      </c>
      <c r="E2833" s="386">
        <v>2836</v>
      </c>
      <c r="F2833" s="410" t="str">
        <f>Dumpadas[[#This Row],[punto]] &amp; " "&amp;Dumpadas[[#This Row],[jornada]]&amp;" " &amp; Dumpadas[[#This Row],[N°Acop]] &amp; " " &amp; TEXT(Dumpadas[[#This Row],[fecha ]], "dd-mm-yyyy")</f>
        <v>NIVEL 974 M4 6N L33 PM 2836 30-06-2026</v>
      </c>
      <c r="G2833" s="751" t="s">
        <v>16</v>
      </c>
      <c r="H2833" s="5">
        <v>46203</v>
      </c>
      <c r="I2833" s="751">
        <v>3.2</v>
      </c>
      <c r="J2833" s="8">
        <v>2.4400000000000002E-2</v>
      </c>
      <c r="K2833" s="8">
        <f>+IF(Dumpadas[[#This Row],[ley]]&gt;0.03,0.03,Dumpadas[[#This Row],[ley]])</f>
        <v>2.4400000000000002E-2</v>
      </c>
      <c r="L2833" s="427"/>
      <c r="M2833" s="386">
        <v>29401</v>
      </c>
      <c r="N2833" s="386"/>
      <c r="O2833" s="7">
        <v>1.4E-2</v>
      </c>
      <c r="P2833" s="10" t="str" cm="1">
        <f t="array" ref="P2833">INDEX(Rangos!$E$3:$E$16,MATCH(1,(Dumpadas[[#This Row],[ley]]&gt;=Rangos!$B$3:$B$16)*(Dumpadas[[#This Row],[ley]]&lt;=Rangos!$C$3:$C$16),0))</f>
        <v>J</v>
      </c>
    </row>
    <row r="2834" spans="1:16">
      <c r="B2834" s="751"/>
      <c r="C2834" s="773" t="s">
        <v>3817</v>
      </c>
      <c r="D2834" s="773" t="s">
        <v>3792</v>
      </c>
      <c r="E2834" s="386">
        <v>2837</v>
      </c>
      <c r="F2834" s="410" t="str">
        <f>Dumpadas[[#This Row],[punto]] &amp; " "&amp;Dumpadas[[#This Row],[jornada]]&amp;" " &amp; Dumpadas[[#This Row],[N°Acop]] &amp; " " &amp; TEXT(Dumpadas[[#This Row],[fecha ]], "dd-mm-yyyy")</f>
        <v>NIVEL 974 M4 6N L33 PM 2837 30-06-2026</v>
      </c>
      <c r="G2834" s="751" t="s">
        <v>16</v>
      </c>
      <c r="H2834" s="5">
        <v>46203</v>
      </c>
      <c r="I2834" s="751">
        <v>3.2</v>
      </c>
      <c r="J2834" s="8">
        <v>1.26E-2</v>
      </c>
      <c r="K2834" s="8">
        <f>+IF(Dumpadas[[#This Row],[ley]]&gt;0.03,0.03,Dumpadas[[#This Row],[ley]])</f>
        <v>1.26E-2</v>
      </c>
      <c r="L2834" s="427"/>
      <c r="M2834" s="386">
        <v>29401</v>
      </c>
      <c r="N2834" s="386"/>
      <c r="O2834" s="7">
        <v>1.4E-2</v>
      </c>
      <c r="P2834" s="10" t="str" cm="1">
        <f t="array" ref="P2834">INDEX(Rangos!$E$3:$E$16,MATCH(1,(Dumpadas[[#This Row],[ley]]&gt;=Rangos!$B$3:$B$16)*(Dumpadas[[#This Row],[ley]]&lt;=Rangos!$C$3:$C$16),0))</f>
        <v>D</v>
      </c>
    </row>
    <row r="2835" spans="1:16">
      <c r="B2835" s="751"/>
      <c r="C2835" s="773" t="s">
        <v>3817</v>
      </c>
      <c r="D2835" s="773" t="s">
        <v>3792</v>
      </c>
      <c r="E2835" s="386">
        <v>2838</v>
      </c>
      <c r="F2835" s="410" t="str">
        <f>Dumpadas[[#This Row],[punto]] &amp; " "&amp;Dumpadas[[#This Row],[jornada]]&amp;" " &amp; Dumpadas[[#This Row],[N°Acop]] &amp; " " &amp; TEXT(Dumpadas[[#This Row],[fecha ]], "dd-mm-yyyy")</f>
        <v>NIVEL 974 M4 6N L33 PM 2838 30-06-2026</v>
      </c>
      <c r="G2835" s="751" t="s">
        <v>16</v>
      </c>
      <c r="H2835" s="5">
        <v>46203</v>
      </c>
      <c r="I2835" s="751">
        <v>3.2</v>
      </c>
      <c r="J2835" s="8">
        <v>1.44E-2</v>
      </c>
      <c r="K2835" s="8">
        <f>+IF(Dumpadas[[#This Row],[ley]]&gt;0.03,0.03,Dumpadas[[#This Row],[ley]])</f>
        <v>1.44E-2</v>
      </c>
      <c r="L2835" s="427"/>
      <c r="M2835" s="386">
        <v>29401</v>
      </c>
      <c r="N2835" s="386"/>
      <c r="O2835" s="7">
        <v>1.4E-2</v>
      </c>
      <c r="P2835" s="10" t="str" cm="1">
        <f t="array" ref="P2835">INDEX(Rangos!$E$3:$E$16,MATCH(1,(Dumpadas[[#This Row],[ley]]&gt;=Rangos!$B$3:$B$16)*(Dumpadas[[#This Row],[ley]]&lt;=Rangos!$C$3:$C$16),0))</f>
        <v>E</v>
      </c>
    </row>
    <row r="2836" spans="1:16">
      <c r="B2836" s="751"/>
      <c r="C2836" s="773" t="s">
        <v>3817</v>
      </c>
      <c r="D2836" s="773" t="s">
        <v>3792</v>
      </c>
      <c r="E2836" s="386">
        <v>2839</v>
      </c>
      <c r="F2836" s="410" t="str">
        <f>Dumpadas[[#This Row],[punto]] &amp; " "&amp;Dumpadas[[#This Row],[jornada]]&amp;" " &amp; Dumpadas[[#This Row],[N°Acop]] &amp; " " &amp; TEXT(Dumpadas[[#This Row],[fecha ]], "dd-mm-yyyy")</f>
        <v>NIVEL 974 M4 6N L33 PM 2839 30-06-2026</v>
      </c>
      <c r="G2836" s="751" t="s">
        <v>16</v>
      </c>
      <c r="H2836" s="5">
        <v>46203</v>
      </c>
      <c r="I2836" s="751">
        <v>3.2</v>
      </c>
      <c r="J2836" s="8">
        <v>5.8999999999999999E-3</v>
      </c>
      <c r="K2836" s="8">
        <f>+IF(Dumpadas[[#This Row],[ley]]&gt;0.03,0.03,Dumpadas[[#This Row],[ley]])</f>
        <v>5.8999999999999999E-3</v>
      </c>
      <c r="L2836" s="427"/>
      <c r="M2836" s="386">
        <v>29401</v>
      </c>
      <c r="N2836" s="386"/>
      <c r="O2836" s="7">
        <v>1.4E-2</v>
      </c>
      <c r="P2836" s="10" t="str" cm="1">
        <f t="array" ref="P2836">INDEX(Rangos!$E$3:$E$16,MATCH(1,(Dumpadas[[#This Row],[ley]]&gt;=Rangos!$B$3:$B$16)*(Dumpadas[[#This Row],[ley]]&lt;=Rangos!$C$3:$C$16),0))</f>
        <v>Descarte</v>
      </c>
    </row>
    <row r="2837" spans="1:16">
      <c r="A2837" s="464" t="s">
        <v>3601</v>
      </c>
      <c r="B2837" s="535"/>
      <c r="C2837" s="535" t="s">
        <v>3817</v>
      </c>
      <c r="D2837" s="536" t="s">
        <v>3792</v>
      </c>
      <c r="E2837" s="535">
        <v>2840</v>
      </c>
      <c r="F2837" s="537" t="str">
        <f>Dumpadas[[#This Row],[punto]] &amp; " "&amp;Dumpadas[[#This Row],[jornada]]&amp;" " &amp; Dumpadas[[#This Row],[N°Acop]] &amp; " " &amp; TEXT(Dumpadas[[#This Row],[fecha ]], "dd-mm-yyyy")</f>
        <v>NIVEL 974 M4 6N L33 AM 2840 01-07-2026</v>
      </c>
      <c r="G2837" s="535" t="s">
        <v>14</v>
      </c>
      <c r="H2837" s="538">
        <v>46204</v>
      </c>
      <c r="I2837" s="535">
        <v>3.2</v>
      </c>
      <c r="J2837" s="539">
        <v>2.06E-2</v>
      </c>
      <c r="K2837" s="539">
        <f>+IF(Dumpadas[[#This Row],[ley]]&gt;0.03,0.03,Dumpadas[[#This Row],[ley]])</f>
        <v>2.06E-2</v>
      </c>
      <c r="L2837" s="539"/>
      <c r="M2837" s="535">
        <v>29409</v>
      </c>
      <c r="N2837" s="535"/>
      <c r="O2837" s="539">
        <v>1.2999999999999999E-2</v>
      </c>
      <c r="P2837" s="540" t="str" cm="1">
        <f t="array" ref="P2837">INDEX(Rangos!$E$3:$E$16,MATCH(1,(Dumpadas[[#This Row],[ley]]&gt;=Rangos!$B$3:$B$16)*(Dumpadas[[#This Row],[ley]]&lt;=Rangos!$C$3:$C$16),0))</f>
        <v>H</v>
      </c>
    </row>
    <row r="2838" spans="1:16">
      <c r="B2838" s="535"/>
      <c r="C2838" s="535" t="s">
        <v>3817</v>
      </c>
      <c r="D2838" s="536" t="s">
        <v>3792</v>
      </c>
      <c r="E2838" s="535">
        <v>2841</v>
      </c>
      <c r="F2838" s="537" t="str">
        <f>Dumpadas[[#This Row],[punto]] &amp; " "&amp;Dumpadas[[#This Row],[jornada]]&amp;" " &amp; Dumpadas[[#This Row],[N°Acop]] &amp; " " &amp; TEXT(Dumpadas[[#This Row],[fecha ]], "dd-mm-yyyy")</f>
        <v>NIVEL 974 M4 6N L33 AM 2841 01-07-2026</v>
      </c>
      <c r="G2838" s="535" t="s">
        <v>14</v>
      </c>
      <c r="H2838" s="538">
        <v>46204</v>
      </c>
      <c r="I2838" s="535">
        <v>3.2</v>
      </c>
      <c r="J2838" s="539">
        <v>1.4999999999999999E-2</v>
      </c>
      <c r="K2838" s="539">
        <f>+IF(Dumpadas[[#This Row],[ley]]&gt;0.03,0.03,Dumpadas[[#This Row],[ley]])</f>
        <v>1.4999999999999999E-2</v>
      </c>
      <c r="L2838" s="539"/>
      <c r="M2838" s="535">
        <v>29409</v>
      </c>
      <c r="N2838" s="535"/>
      <c r="O2838" s="539">
        <v>1.2999999999999999E-2</v>
      </c>
      <c r="P2838" s="540" t="str" cm="1">
        <f t="array" ref="P2838">INDEX(Rangos!$E$3:$E$16,MATCH(1,(Dumpadas[[#This Row],[ley]]&gt;=Rangos!$B$3:$B$16)*(Dumpadas[[#This Row],[ley]]&lt;=Rangos!$C$3:$C$16),0))</f>
        <v>F</v>
      </c>
    </row>
    <row r="2839" spans="1:16">
      <c r="B2839" s="535"/>
      <c r="C2839" s="535" t="s">
        <v>3817</v>
      </c>
      <c r="D2839" s="536" t="s">
        <v>3792</v>
      </c>
      <c r="E2839" s="535">
        <v>2842</v>
      </c>
      <c r="F2839" s="537" t="str">
        <f>Dumpadas[[#This Row],[punto]] &amp; " "&amp;Dumpadas[[#This Row],[jornada]]&amp;" " &amp; Dumpadas[[#This Row],[N°Acop]] &amp; " " &amp; TEXT(Dumpadas[[#This Row],[fecha ]], "dd-mm-yyyy")</f>
        <v>NIVEL 974 M4 6N L33 AM 2842 01-07-2026</v>
      </c>
      <c r="G2839" s="535" t="s">
        <v>14</v>
      </c>
      <c r="H2839" s="538">
        <v>46204</v>
      </c>
      <c r="I2839" s="535">
        <v>3.2</v>
      </c>
      <c r="J2839" s="539">
        <v>1.7399999999999999E-2</v>
      </c>
      <c r="K2839" s="539">
        <f>+IF(Dumpadas[[#This Row],[ley]]&gt;0.03,0.03,Dumpadas[[#This Row],[ley]])</f>
        <v>1.7399999999999999E-2</v>
      </c>
      <c r="L2839" s="539"/>
      <c r="M2839" s="535">
        <v>29409</v>
      </c>
      <c r="N2839" s="535"/>
      <c r="O2839" s="539">
        <v>1.2999999999999999E-2</v>
      </c>
      <c r="P2839" s="540" t="str" cm="1">
        <f t="array" ref="P2839">INDEX(Rangos!$E$3:$E$16,MATCH(1,(Dumpadas[[#This Row],[ley]]&gt;=Rangos!$B$3:$B$16)*(Dumpadas[[#This Row],[ley]]&lt;=Rangos!$C$3:$C$16),0))</f>
        <v>F</v>
      </c>
    </row>
    <row r="2840" spans="1:16">
      <c r="B2840" s="535"/>
      <c r="C2840" s="535" t="s">
        <v>3817</v>
      </c>
      <c r="D2840" s="536" t="s">
        <v>3792</v>
      </c>
      <c r="E2840" s="535">
        <v>2843</v>
      </c>
      <c r="F2840" s="537" t="str">
        <f>Dumpadas[[#This Row],[punto]] &amp; " "&amp;Dumpadas[[#This Row],[jornada]]&amp;" " &amp; Dumpadas[[#This Row],[N°Acop]] &amp; " " &amp; TEXT(Dumpadas[[#This Row],[fecha ]], "dd-mm-yyyy")</f>
        <v>NIVEL 974 M4 6N L33 AM 2843 01-07-2026</v>
      </c>
      <c r="G2840" s="535" t="s">
        <v>14</v>
      </c>
      <c r="H2840" s="538">
        <v>46204</v>
      </c>
      <c r="I2840" s="535">
        <v>3.2</v>
      </c>
      <c r="J2840" s="539">
        <v>1.32E-2</v>
      </c>
      <c r="K2840" s="539">
        <f>+IF(Dumpadas[[#This Row],[ley]]&gt;0.03,0.03,Dumpadas[[#This Row],[ley]])</f>
        <v>1.32E-2</v>
      </c>
      <c r="L2840" s="539"/>
      <c r="M2840" s="535">
        <v>29409</v>
      </c>
      <c r="N2840" s="535"/>
      <c r="O2840" s="539">
        <v>1.2999999999999999E-2</v>
      </c>
      <c r="P2840" s="540" t="str" cm="1">
        <f t="array" ref="P2840">INDEX(Rangos!$E$3:$E$16,MATCH(1,(Dumpadas[[#This Row],[ley]]&gt;=Rangos!$B$3:$B$16)*(Dumpadas[[#This Row],[ley]]&lt;=Rangos!$C$3:$C$16),0))</f>
        <v>D</v>
      </c>
    </row>
    <row r="2841" spans="1:16">
      <c r="B2841" s="535"/>
      <c r="C2841" s="535" t="s">
        <v>3817</v>
      </c>
      <c r="D2841" s="536" t="s">
        <v>3792</v>
      </c>
      <c r="E2841" s="535">
        <v>2844</v>
      </c>
      <c r="F2841" s="537" t="str">
        <f>Dumpadas[[#This Row],[punto]] &amp; " "&amp;Dumpadas[[#This Row],[jornada]]&amp;" " &amp; Dumpadas[[#This Row],[N°Acop]] &amp; " " &amp; TEXT(Dumpadas[[#This Row],[fecha ]], "dd-mm-yyyy")</f>
        <v>NIVEL 974 M4 6N L33 AM 2844 01-07-2026</v>
      </c>
      <c r="G2841" s="535" t="s">
        <v>14</v>
      </c>
      <c r="H2841" s="538">
        <v>46204</v>
      </c>
      <c r="I2841" s="535">
        <v>3.2</v>
      </c>
      <c r="J2841" s="539">
        <v>1.17E-2</v>
      </c>
      <c r="K2841" s="539">
        <f>+IF(Dumpadas[[#This Row],[ley]]&gt;0.03,0.03,Dumpadas[[#This Row],[ley]])</f>
        <v>1.17E-2</v>
      </c>
      <c r="L2841" s="539"/>
      <c r="M2841" s="535">
        <v>29409</v>
      </c>
      <c r="N2841" s="535"/>
      <c r="O2841" s="539">
        <v>1.2999999999999999E-2</v>
      </c>
      <c r="P2841" s="540" t="str" cm="1">
        <f t="array" ref="P2841">INDEX(Rangos!$E$3:$E$16,MATCH(1,(Dumpadas[[#This Row],[ley]]&gt;=Rangos!$B$3:$B$16)*(Dumpadas[[#This Row],[ley]]&lt;=Rangos!$C$3:$C$16),0))</f>
        <v>C</v>
      </c>
    </row>
    <row r="2842" spans="1:16">
      <c r="B2842" s="535"/>
      <c r="C2842" s="535" t="s">
        <v>3817</v>
      </c>
      <c r="D2842" s="536" t="s">
        <v>3792</v>
      </c>
      <c r="E2842" s="535">
        <v>2845</v>
      </c>
      <c r="F2842" s="537" t="str">
        <f>Dumpadas[[#This Row],[punto]] &amp; " "&amp;Dumpadas[[#This Row],[jornada]]&amp;" " &amp; Dumpadas[[#This Row],[N°Acop]] &amp; " " &amp; TEXT(Dumpadas[[#This Row],[fecha ]], "dd-mm-yyyy")</f>
        <v>NIVEL 974 M4 6N L33 AM 2845 01-07-2026</v>
      </c>
      <c r="G2842" s="535" t="s">
        <v>14</v>
      </c>
      <c r="H2842" s="538">
        <v>46204</v>
      </c>
      <c r="I2842" s="535">
        <v>3.2</v>
      </c>
      <c r="J2842" s="539">
        <v>8.3999999999999995E-3</v>
      </c>
      <c r="K2842" s="539">
        <f>+IF(Dumpadas[[#This Row],[ley]]&gt;0.03,0.03,Dumpadas[[#This Row],[ley]])</f>
        <v>8.3999999999999995E-3</v>
      </c>
      <c r="L2842" s="539"/>
      <c r="M2842" s="535">
        <v>29410</v>
      </c>
      <c r="N2842" s="535"/>
      <c r="O2842" s="539">
        <v>1.2999999999999999E-2</v>
      </c>
      <c r="P2842" s="540" t="str" cm="1">
        <f t="array" ref="P2842">INDEX(Rangos!$E$3:$E$16,MATCH(1,(Dumpadas[[#This Row],[ley]]&gt;=Rangos!$B$3:$B$16)*(Dumpadas[[#This Row],[ley]]&lt;=Rangos!$C$3:$C$16),0))</f>
        <v>A</v>
      </c>
    </row>
    <row r="2843" spans="1:16">
      <c r="B2843" s="535"/>
      <c r="C2843" s="535" t="s">
        <v>3817</v>
      </c>
      <c r="D2843" s="536" t="s">
        <v>3792</v>
      </c>
      <c r="E2843" s="535">
        <v>2846</v>
      </c>
      <c r="F2843" s="537" t="str">
        <f>Dumpadas[[#This Row],[punto]] &amp; " "&amp;Dumpadas[[#This Row],[jornada]]&amp;" " &amp; Dumpadas[[#This Row],[N°Acop]] &amp; " " &amp; TEXT(Dumpadas[[#This Row],[fecha ]], "dd-mm-yyyy")</f>
        <v>NIVEL 974 M4 6N L33 AM 2846 01-07-2026</v>
      </c>
      <c r="G2843" s="535" t="s">
        <v>14</v>
      </c>
      <c r="H2843" s="538">
        <v>46204</v>
      </c>
      <c r="I2843" s="535">
        <v>3.2</v>
      </c>
      <c r="J2843" s="539">
        <v>1.38E-2</v>
      </c>
      <c r="K2843" s="539">
        <f>+IF(Dumpadas[[#This Row],[ley]]&gt;0.03,0.03,Dumpadas[[#This Row],[ley]])</f>
        <v>1.38E-2</v>
      </c>
      <c r="L2843" s="539"/>
      <c r="M2843" s="535">
        <v>29410</v>
      </c>
      <c r="N2843" s="535"/>
      <c r="O2843" s="539">
        <v>1.2999999999999999E-2</v>
      </c>
      <c r="P2843" s="540" t="str" cm="1">
        <f t="array" ref="P2843">INDEX(Rangos!$E$3:$E$16,MATCH(1,(Dumpadas[[#This Row],[ley]]&gt;=Rangos!$B$3:$B$16)*(Dumpadas[[#This Row],[ley]]&lt;=Rangos!$C$3:$C$16),0))</f>
        <v>E</v>
      </c>
    </row>
    <row r="2844" spans="1:16">
      <c r="B2844" s="535"/>
      <c r="C2844" s="535" t="s">
        <v>3817</v>
      </c>
      <c r="D2844" s="536" t="s">
        <v>3792</v>
      </c>
      <c r="E2844" s="535">
        <v>2847</v>
      </c>
      <c r="F2844" s="537" t="str">
        <f>Dumpadas[[#This Row],[punto]] &amp; " "&amp;Dumpadas[[#This Row],[jornada]]&amp;" " &amp; Dumpadas[[#This Row],[N°Acop]] &amp; " " &amp; TEXT(Dumpadas[[#This Row],[fecha ]], "dd-mm-yyyy")</f>
        <v>NIVEL 974 M4 6N L33 AM 2847 01-07-2026</v>
      </c>
      <c r="G2844" s="535" t="s">
        <v>14</v>
      </c>
      <c r="H2844" s="538">
        <v>46204</v>
      </c>
      <c r="I2844" s="535">
        <v>3.2</v>
      </c>
      <c r="J2844" s="539">
        <v>1.21E-2</v>
      </c>
      <c r="K2844" s="539">
        <f>+IF(Dumpadas[[#This Row],[ley]]&gt;0.03,0.03,Dumpadas[[#This Row],[ley]])</f>
        <v>1.21E-2</v>
      </c>
      <c r="L2844" s="539"/>
      <c r="M2844" s="535">
        <v>29410</v>
      </c>
      <c r="N2844" s="535"/>
      <c r="O2844" s="539">
        <v>1.2999999999999999E-2</v>
      </c>
      <c r="P2844" s="540" t="str" cm="1">
        <f t="array" ref="P2844">INDEX(Rangos!$E$3:$E$16,MATCH(1,(Dumpadas[[#This Row],[ley]]&gt;=Rangos!$B$3:$B$16)*(Dumpadas[[#This Row],[ley]]&lt;=Rangos!$C$3:$C$16),0))</f>
        <v>D</v>
      </c>
    </row>
    <row r="2845" spans="1:16">
      <c r="B2845" s="386"/>
      <c r="C2845" s="386" t="s">
        <v>3814</v>
      </c>
      <c r="D2845" s="373" t="s">
        <v>3792</v>
      </c>
      <c r="E2845" s="386">
        <v>2848</v>
      </c>
      <c r="F2845" s="410" t="str">
        <f>Dumpadas[[#This Row],[punto]] &amp; " "&amp;Dumpadas[[#This Row],[jornada]]&amp;" " &amp; Dumpadas[[#This Row],[N°Acop]] &amp; " " &amp; TEXT(Dumpadas[[#This Row],[fecha ]], "dd-mm-yyyy")</f>
        <v>NIVEL 974 M4 7S L30 AM 2848 01-07-2026</v>
      </c>
      <c r="G2845" s="386" t="s">
        <v>14</v>
      </c>
      <c r="H2845" s="387">
        <v>46204</v>
      </c>
      <c r="I2845" s="386">
        <v>3.2</v>
      </c>
      <c r="J2845" s="8">
        <v>8.6999999999999994E-3</v>
      </c>
      <c r="K2845" s="8">
        <f>+IF(Dumpadas[[#This Row],[ley]]&gt;0.03,0.03,Dumpadas[[#This Row],[ley]])</f>
        <v>8.6999999999999994E-3</v>
      </c>
      <c r="L2845" s="8"/>
      <c r="M2845" s="386">
        <v>29410</v>
      </c>
      <c r="N2845" s="386"/>
      <c r="O2845" s="8">
        <v>1.2999999999999999E-2</v>
      </c>
      <c r="P2845" s="388" t="str" cm="1">
        <f t="array" ref="P2845">INDEX(Rangos!$E$3:$E$16,MATCH(1,(Dumpadas[[#This Row],[ley]]&gt;=Rangos!$B$3:$B$16)*(Dumpadas[[#This Row],[ley]]&lt;=Rangos!$C$3:$C$16),0))</f>
        <v>A</v>
      </c>
    </row>
    <row r="2846" spans="1:16">
      <c r="B2846" s="386"/>
      <c r="C2846" s="386" t="s">
        <v>3814</v>
      </c>
      <c r="D2846" s="373" t="s">
        <v>3792</v>
      </c>
      <c r="E2846" s="386">
        <v>2849</v>
      </c>
      <c r="F2846" s="410" t="str">
        <f>Dumpadas[[#This Row],[punto]] &amp; " "&amp;Dumpadas[[#This Row],[jornada]]&amp;" " &amp; Dumpadas[[#This Row],[N°Acop]] &amp; " " &amp; TEXT(Dumpadas[[#This Row],[fecha ]], "dd-mm-yyyy")</f>
        <v>NIVEL 974 M4 7S L30 AM 2849 01-07-2026</v>
      </c>
      <c r="G2846" s="386" t="s">
        <v>14</v>
      </c>
      <c r="H2846" s="387">
        <v>46204</v>
      </c>
      <c r="I2846" s="386">
        <v>3.2</v>
      </c>
      <c r="J2846" s="8">
        <v>1.6299999999999999E-2</v>
      </c>
      <c r="K2846" s="8">
        <f>+IF(Dumpadas[[#This Row],[ley]]&gt;0.03,0.03,Dumpadas[[#This Row],[ley]])</f>
        <v>1.6299999999999999E-2</v>
      </c>
      <c r="L2846" s="8"/>
      <c r="M2846" s="386">
        <v>29410</v>
      </c>
      <c r="N2846" s="386"/>
      <c r="O2846" s="8">
        <v>1.2999999999999999E-2</v>
      </c>
      <c r="P2846" s="388" t="str" cm="1">
        <f t="array" ref="P2846">INDEX(Rangos!$E$3:$E$16,MATCH(1,(Dumpadas[[#This Row],[ley]]&gt;=Rangos!$B$3:$B$16)*(Dumpadas[[#This Row],[ley]]&lt;=Rangos!$C$3:$C$16),0))</f>
        <v>F</v>
      </c>
    </row>
    <row r="2847" spans="1:16">
      <c r="B2847" s="386"/>
      <c r="C2847" s="386" t="s">
        <v>3814</v>
      </c>
      <c r="D2847" s="373" t="s">
        <v>3792</v>
      </c>
      <c r="E2847" s="386">
        <v>2850</v>
      </c>
      <c r="F2847" s="410" t="str">
        <f>Dumpadas[[#This Row],[punto]] &amp; " "&amp;Dumpadas[[#This Row],[jornada]]&amp;" " &amp; Dumpadas[[#This Row],[N°Acop]] &amp; " " &amp; TEXT(Dumpadas[[#This Row],[fecha ]], "dd-mm-yyyy")</f>
        <v>NIVEL 974 M4 7S L30 AM 2850 01-07-2026</v>
      </c>
      <c r="G2847" s="386" t="s">
        <v>14</v>
      </c>
      <c r="H2847" s="387">
        <v>46204</v>
      </c>
      <c r="I2847" s="386">
        <v>3.2</v>
      </c>
      <c r="J2847" s="8">
        <v>1.26E-2</v>
      </c>
      <c r="K2847" s="8">
        <f>+IF(Dumpadas[[#This Row],[ley]]&gt;0.03,0.03,Dumpadas[[#This Row],[ley]])</f>
        <v>1.26E-2</v>
      </c>
      <c r="L2847" s="8"/>
      <c r="M2847" s="386">
        <v>29410</v>
      </c>
      <c r="N2847" s="386"/>
      <c r="O2847" s="8">
        <v>1.2999999999999999E-2</v>
      </c>
      <c r="P2847" s="388" t="str" cm="1">
        <f t="array" ref="P2847">INDEX(Rangos!$E$3:$E$16,MATCH(1,(Dumpadas[[#This Row],[ley]]&gt;=Rangos!$B$3:$B$16)*(Dumpadas[[#This Row],[ley]]&lt;=Rangos!$C$3:$C$16),0))</f>
        <v>D</v>
      </c>
    </row>
    <row r="2848" spans="1:16">
      <c r="B2848" s="386"/>
      <c r="C2848" s="386" t="s">
        <v>3814</v>
      </c>
      <c r="D2848" s="373" t="s">
        <v>3792</v>
      </c>
      <c r="E2848" s="386">
        <v>2851</v>
      </c>
      <c r="F2848" s="410" t="str">
        <f>Dumpadas[[#This Row],[punto]] &amp; " "&amp;Dumpadas[[#This Row],[jornada]]&amp;" " &amp; Dumpadas[[#This Row],[N°Acop]] &amp; " " &amp; TEXT(Dumpadas[[#This Row],[fecha ]], "dd-mm-yyyy")</f>
        <v>NIVEL 974 M4 7S L30 AM 2851 01-07-2026</v>
      </c>
      <c r="G2848" s="386" t="s">
        <v>14</v>
      </c>
      <c r="H2848" s="387">
        <v>46204</v>
      </c>
      <c r="I2848" s="386">
        <v>3.2</v>
      </c>
      <c r="J2848" s="8">
        <v>1.3899999999999999E-2</v>
      </c>
      <c r="K2848" s="8">
        <f>+IF(Dumpadas[[#This Row],[ley]]&gt;0.03,0.03,Dumpadas[[#This Row],[ley]])</f>
        <v>1.3899999999999999E-2</v>
      </c>
      <c r="L2848" s="8"/>
      <c r="M2848" s="386">
        <v>29410</v>
      </c>
      <c r="N2848" s="386"/>
      <c r="O2848" s="8">
        <v>1.2999999999999999E-2</v>
      </c>
      <c r="P2848" s="388" t="str" cm="1">
        <f t="array" ref="P2848">INDEX(Rangos!$E$3:$E$16,MATCH(1,(Dumpadas[[#This Row],[ley]]&gt;=Rangos!$B$3:$B$16)*(Dumpadas[[#This Row],[ley]]&lt;=Rangos!$C$3:$C$16),0))</f>
        <v>E</v>
      </c>
    </row>
    <row r="2849" spans="2:16">
      <c r="B2849" s="386"/>
      <c r="C2849" s="386" t="s">
        <v>3814</v>
      </c>
      <c r="D2849" s="373" t="s">
        <v>3792</v>
      </c>
      <c r="E2849" s="386">
        <v>2852</v>
      </c>
      <c r="F2849" s="410" t="str">
        <f>Dumpadas[[#This Row],[punto]] &amp; " "&amp;Dumpadas[[#This Row],[jornada]]&amp;" " &amp; Dumpadas[[#This Row],[N°Acop]] &amp; " " &amp; TEXT(Dumpadas[[#This Row],[fecha ]], "dd-mm-yyyy")</f>
        <v>NIVEL 974 M4 7S L30 AM 2852 01-07-2026</v>
      </c>
      <c r="G2849" s="386" t="s">
        <v>14</v>
      </c>
      <c r="H2849" s="387">
        <v>46204</v>
      </c>
      <c r="I2849" s="386">
        <v>3.2</v>
      </c>
      <c r="J2849" s="8">
        <v>0.01</v>
      </c>
      <c r="K2849" s="8">
        <f>+IF(Dumpadas[[#This Row],[ley]]&gt;0.03,0.03,Dumpadas[[#This Row],[ley]])</f>
        <v>0.01</v>
      </c>
      <c r="L2849" s="8"/>
      <c r="M2849" s="386">
        <v>29410</v>
      </c>
      <c r="N2849" s="386"/>
      <c r="O2849" s="8">
        <v>1.2999999999999999E-2</v>
      </c>
      <c r="P2849" s="388" t="str" cm="1">
        <f t="array" ref="P2849">INDEX(Rangos!$E$3:$E$16,MATCH(1,(Dumpadas[[#This Row],[ley]]&gt;=Rangos!$B$3:$B$16)*(Dumpadas[[#This Row],[ley]]&lt;=Rangos!$C$3:$C$16),0))</f>
        <v>B</v>
      </c>
    </row>
    <row r="2850" spans="2:16">
      <c r="B2850" s="386"/>
      <c r="C2850" s="386" t="s">
        <v>3814</v>
      </c>
      <c r="D2850" s="373" t="s">
        <v>3792</v>
      </c>
      <c r="E2850" s="386">
        <v>2853</v>
      </c>
      <c r="F2850" s="410" t="str">
        <f>Dumpadas[[#This Row],[punto]] &amp; " "&amp;Dumpadas[[#This Row],[jornada]]&amp;" " &amp; Dumpadas[[#This Row],[N°Acop]] &amp; " " &amp; TEXT(Dumpadas[[#This Row],[fecha ]], "dd-mm-yyyy")</f>
        <v>NIVEL 974 M4 7S L30 AM 2853 01-07-2026</v>
      </c>
      <c r="G2850" s="386" t="s">
        <v>14</v>
      </c>
      <c r="H2850" s="387">
        <v>46204</v>
      </c>
      <c r="I2850" s="386">
        <v>3.2</v>
      </c>
      <c r="J2850" s="8">
        <v>1.66E-2</v>
      </c>
      <c r="K2850" s="8">
        <f>+IF(Dumpadas[[#This Row],[ley]]&gt;0.03,0.03,Dumpadas[[#This Row],[ley]])</f>
        <v>1.66E-2</v>
      </c>
      <c r="L2850" s="8"/>
      <c r="M2850" s="386">
        <v>29410</v>
      </c>
      <c r="N2850" s="386"/>
      <c r="O2850" s="8">
        <v>1.2999999999999999E-2</v>
      </c>
      <c r="P2850" s="388" t="str" cm="1">
        <f t="array" ref="P2850">INDEX(Rangos!$E$3:$E$16,MATCH(1,(Dumpadas[[#This Row],[ley]]&gt;=Rangos!$B$3:$B$16)*(Dumpadas[[#This Row],[ley]]&lt;=Rangos!$C$3:$C$16),0))</f>
        <v>F</v>
      </c>
    </row>
    <row r="2851" spans="2:16">
      <c r="B2851" s="386"/>
      <c r="C2851" s="386" t="s">
        <v>3814</v>
      </c>
      <c r="D2851" s="373" t="s">
        <v>3792</v>
      </c>
      <c r="E2851" s="386">
        <v>2854</v>
      </c>
      <c r="F2851" s="410" t="str">
        <f>Dumpadas[[#This Row],[punto]] &amp; " "&amp;Dumpadas[[#This Row],[jornada]]&amp;" " &amp; Dumpadas[[#This Row],[N°Acop]] &amp; " " &amp; TEXT(Dumpadas[[#This Row],[fecha ]], "dd-mm-yyyy")</f>
        <v>NIVEL 974 M4 7S L30 AM 2854 01-07-2026</v>
      </c>
      <c r="G2851" s="386" t="s">
        <v>14</v>
      </c>
      <c r="H2851" s="387">
        <v>46204</v>
      </c>
      <c r="I2851" s="386">
        <v>3.2</v>
      </c>
      <c r="J2851" s="8">
        <v>1.29E-2</v>
      </c>
      <c r="K2851" s="8">
        <f>+IF(Dumpadas[[#This Row],[ley]]&gt;0.03,0.03,Dumpadas[[#This Row],[ley]])</f>
        <v>1.29E-2</v>
      </c>
      <c r="L2851" s="8"/>
      <c r="M2851" s="386">
        <v>29410</v>
      </c>
      <c r="N2851" s="386"/>
      <c r="O2851" s="8">
        <v>1.2999999999999999E-2</v>
      </c>
      <c r="P2851" s="388" t="str" cm="1">
        <f t="array" ref="P2851">INDEX(Rangos!$E$3:$E$16,MATCH(1,(Dumpadas[[#This Row],[ley]]&gt;=Rangos!$B$3:$B$16)*(Dumpadas[[#This Row],[ley]]&lt;=Rangos!$C$3:$C$16),0))</f>
        <v>D</v>
      </c>
    </row>
    <row r="2852" spans="2:16">
      <c r="B2852" s="386"/>
      <c r="C2852" s="386" t="s">
        <v>3814</v>
      </c>
      <c r="D2852" s="373" t="s">
        <v>3792</v>
      </c>
      <c r="E2852" s="386">
        <v>2855</v>
      </c>
      <c r="F2852" s="410" t="str">
        <f>Dumpadas[[#This Row],[punto]] &amp; " "&amp;Dumpadas[[#This Row],[jornada]]&amp;" " &amp; Dumpadas[[#This Row],[N°Acop]] &amp; " " &amp; TEXT(Dumpadas[[#This Row],[fecha ]], "dd-mm-yyyy")</f>
        <v>NIVEL 974 M4 7S L30 AM 2855 01-07-2026</v>
      </c>
      <c r="G2852" s="386" t="s">
        <v>14</v>
      </c>
      <c r="H2852" s="387">
        <v>46204</v>
      </c>
      <c r="I2852" s="386">
        <v>3.2</v>
      </c>
      <c r="J2852" s="8">
        <v>1.32E-2</v>
      </c>
      <c r="K2852" s="8">
        <f>+IF(Dumpadas[[#This Row],[ley]]&gt;0.03,0.03,Dumpadas[[#This Row],[ley]])</f>
        <v>1.32E-2</v>
      </c>
      <c r="L2852" s="8"/>
      <c r="M2852" s="386">
        <v>29411</v>
      </c>
      <c r="N2852" s="386"/>
      <c r="O2852" s="8">
        <v>1.2999999999999999E-2</v>
      </c>
      <c r="P2852" s="388" t="str" cm="1">
        <f t="array" ref="P2852">INDEX(Rangos!$E$3:$E$16,MATCH(1,(Dumpadas[[#This Row],[ley]]&gt;=Rangos!$B$3:$B$16)*(Dumpadas[[#This Row],[ley]]&lt;=Rangos!$C$3:$C$16),0))</f>
        <v>D</v>
      </c>
    </row>
    <row r="2853" spans="2:16">
      <c r="B2853" s="386"/>
      <c r="C2853" s="386" t="s">
        <v>3814</v>
      </c>
      <c r="D2853" s="373" t="s">
        <v>3792</v>
      </c>
      <c r="E2853" s="386">
        <v>2856</v>
      </c>
      <c r="F2853" s="410" t="str">
        <f>Dumpadas[[#This Row],[punto]] &amp; " "&amp;Dumpadas[[#This Row],[jornada]]&amp;" " &amp; Dumpadas[[#This Row],[N°Acop]] &amp; " " &amp; TEXT(Dumpadas[[#This Row],[fecha ]], "dd-mm-yyyy")</f>
        <v>NIVEL 974 M4 7S L30 AM 2856 01-07-2026</v>
      </c>
      <c r="G2853" s="386" t="s">
        <v>14</v>
      </c>
      <c r="H2853" s="387">
        <v>46204</v>
      </c>
      <c r="I2853" s="386">
        <v>3.2</v>
      </c>
      <c r="J2853" s="8">
        <v>1.8200000000000001E-2</v>
      </c>
      <c r="K2853" s="8">
        <f>+IF(Dumpadas[[#This Row],[ley]]&gt;0.03,0.03,Dumpadas[[#This Row],[ley]])</f>
        <v>1.8200000000000001E-2</v>
      </c>
      <c r="L2853" s="8"/>
      <c r="M2853" s="386">
        <v>29411</v>
      </c>
      <c r="N2853" s="386"/>
      <c r="O2853" s="8">
        <v>1.2999999999999999E-2</v>
      </c>
      <c r="P2853" s="388" t="str" cm="1">
        <f t="array" ref="P2853">INDEX(Rangos!$E$3:$E$16,MATCH(1,(Dumpadas[[#This Row],[ley]]&gt;=Rangos!$B$3:$B$16)*(Dumpadas[[#This Row],[ley]]&lt;=Rangos!$C$3:$C$16),0))</f>
        <v>G</v>
      </c>
    </row>
    <row r="2854" spans="2:16">
      <c r="B2854" s="386"/>
      <c r="C2854" s="386" t="s">
        <v>3814</v>
      </c>
      <c r="D2854" s="373" t="s">
        <v>3792</v>
      </c>
      <c r="E2854" s="386">
        <v>2857</v>
      </c>
      <c r="F2854" s="410" t="str">
        <f>Dumpadas[[#This Row],[punto]] &amp; " "&amp;Dumpadas[[#This Row],[jornada]]&amp;" " &amp; Dumpadas[[#This Row],[N°Acop]] &amp; " " &amp; TEXT(Dumpadas[[#This Row],[fecha ]], "dd-mm-yyyy")</f>
        <v>NIVEL 974 M4 7S L30 AM 2857 01-07-2026</v>
      </c>
      <c r="G2854" s="386" t="s">
        <v>14</v>
      </c>
      <c r="H2854" s="387">
        <v>46204</v>
      </c>
      <c r="I2854" s="386">
        <v>3.2</v>
      </c>
      <c r="J2854" s="8">
        <v>8.8999999999999999E-3</v>
      </c>
      <c r="K2854" s="8">
        <f>+IF(Dumpadas[[#This Row],[ley]]&gt;0.03,0.03,Dumpadas[[#This Row],[ley]])</f>
        <v>8.8999999999999999E-3</v>
      </c>
      <c r="L2854" s="8"/>
      <c r="M2854" s="386">
        <v>29411</v>
      </c>
      <c r="N2854" s="386"/>
      <c r="O2854" s="8">
        <v>1.2999999999999999E-2</v>
      </c>
      <c r="P2854" s="388" t="str" cm="1">
        <f t="array" ref="P2854">INDEX(Rangos!$E$3:$E$16,MATCH(1,(Dumpadas[[#This Row],[ley]]&gt;=Rangos!$B$3:$B$16)*(Dumpadas[[#This Row],[ley]]&lt;=Rangos!$C$3:$C$16),0))</f>
        <v>A</v>
      </c>
    </row>
    <row r="2855" spans="2:16">
      <c r="B2855" s="386"/>
      <c r="C2855" s="386" t="s">
        <v>3814</v>
      </c>
      <c r="D2855" s="373" t="s">
        <v>3792</v>
      </c>
      <c r="E2855" s="386">
        <v>2858</v>
      </c>
      <c r="F2855" s="410" t="str">
        <f>Dumpadas[[#This Row],[punto]] &amp; " "&amp;Dumpadas[[#This Row],[jornada]]&amp;" " &amp; Dumpadas[[#This Row],[N°Acop]] &amp; " " &amp; TEXT(Dumpadas[[#This Row],[fecha ]], "dd-mm-yyyy")</f>
        <v>NIVEL 974 M4 7S L30 AM 2858 01-07-2026</v>
      </c>
      <c r="G2855" s="386" t="s">
        <v>14</v>
      </c>
      <c r="H2855" s="387">
        <v>46204</v>
      </c>
      <c r="I2855" s="386">
        <v>3.2</v>
      </c>
      <c r="J2855" s="8">
        <v>8.8000000000000005E-3</v>
      </c>
      <c r="K2855" s="8">
        <f>+IF(Dumpadas[[#This Row],[ley]]&gt;0.03,0.03,Dumpadas[[#This Row],[ley]])</f>
        <v>8.8000000000000005E-3</v>
      </c>
      <c r="L2855" s="8"/>
      <c r="M2855" s="386">
        <v>29411</v>
      </c>
      <c r="N2855" s="386"/>
      <c r="O2855" s="8">
        <v>1.2999999999999999E-2</v>
      </c>
      <c r="P2855" s="388" t="str" cm="1">
        <f t="array" ref="P2855">INDEX(Rangos!$E$3:$E$16,MATCH(1,(Dumpadas[[#This Row],[ley]]&gt;=Rangos!$B$3:$B$16)*(Dumpadas[[#This Row],[ley]]&lt;=Rangos!$C$3:$C$16),0))</f>
        <v>A</v>
      </c>
    </row>
    <row r="2856" spans="2:16">
      <c r="B2856" s="386"/>
      <c r="C2856" s="386" t="s">
        <v>3814</v>
      </c>
      <c r="D2856" s="373" t="s">
        <v>3792</v>
      </c>
      <c r="E2856" s="386">
        <v>2859</v>
      </c>
      <c r="F2856" s="410" t="str">
        <f>Dumpadas[[#This Row],[punto]] &amp; " "&amp;Dumpadas[[#This Row],[jornada]]&amp;" " &amp; Dumpadas[[#This Row],[N°Acop]] &amp; " " &amp; TEXT(Dumpadas[[#This Row],[fecha ]], "dd-mm-yyyy")</f>
        <v>NIVEL 974 M4 7S L30 AM 2859 01-07-2026</v>
      </c>
      <c r="G2856" s="386" t="s">
        <v>14</v>
      </c>
      <c r="H2856" s="387">
        <v>46204</v>
      </c>
      <c r="I2856" s="386">
        <v>3.2</v>
      </c>
      <c r="J2856" s="8">
        <v>1.2699999999999999E-2</v>
      </c>
      <c r="K2856" s="8">
        <f>+IF(Dumpadas[[#This Row],[ley]]&gt;0.03,0.03,Dumpadas[[#This Row],[ley]])</f>
        <v>1.2699999999999999E-2</v>
      </c>
      <c r="L2856" s="8"/>
      <c r="M2856" s="386">
        <v>29411</v>
      </c>
      <c r="N2856" s="386"/>
      <c r="O2856" s="8">
        <v>1.2999999999999999E-2</v>
      </c>
      <c r="P2856" s="388" t="str" cm="1">
        <f t="array" ref="P2856">INDEX(Rangos!$E$3:$E$16,MATCH(1,(Dumpadas[[#This Row],[ley]]&gt;=Rangos!$B$3:$B$16)*(Dumpadas[[#This Row],[ley]]&lt;=Rangos!$C$3:$C$16),0))</f>
        <v>D</v>
      </c>
    </row>
    <row r="2857" spans="2:16">
      <c r="B2857" s="386"/>
      <c r="C2857" s="386" t="s">
        <v>3814</v>
      </c>
      <c r="D2857" s="373" t="s">
        <v>3792</v>
      </c>
      <c r="E2857" s="386">
        <v>2860</v>
      </c>
      <c r="F2857" s="410" t="str">
        <f>Dumpadas[[#This Row],[punto]] &amp; " "&amp;Dumpadas[[#This Row],[jornada]]&amp;" " &amp; Dumpadas[[#This Row],[N°Acop]] &amp; " " &amp; TEXT(Dumpadas[[#This Row],[fecha ]], "dd-mm-yyyy")</f>
        <v>NIVEL 974 M4 7S L30 AM 2860 01-07-2026</v>
      </c>
      <c r="G2857" s="386" t="s">
        <v>14</v>
      </c>
      <c r="H2857" s="387">
        <v>46204</v>
      </c>
      <c r="I2857" s="386">
        <v>3.2</v>
      </c>
      <c r="J2857" s="8">
        <v>9.7000000000000003E-3</v>
      </c>
      <c r="K2857" s="8">
        <f>+IF(Dumpadas[[#This Row],[ley]]&gt;0.03,0.03,Dumpadas[[#This Row],[ley]])</f>
        <v>9.7000000000000003E-3</v>
      </c>
      <c r="L2857" s="8"/>
      <c r="M2857" s="386">
        <v>29411</v>
      </c>
      <c r="N2857" s="386"/>
      <c r="O2857" s="8">
        <v>1.2999999999999999E-2</v>
      </c>
      <c r="P2857" s="388" t="str" cm="1">
        <f t="array" ref="P2857">INDEX(Rangos!$E$3:$E$16,MATCH(1,(Dumpadas[[#This Row],[ley]]&gt;=Rangos!$B$3:$B$16)*(Dumpadas[[#This Row],[ley]]&lt;=Rangos!$C$3:$C$16),0))</f>
        <v>B</v>
      </c>
    </row>
    <row r="2858" spans="2:16">
      <c r="B2858" s="386"/>
      <c r="C2858" s="386" t="s">
        <v>3814</v>
      </c>
      <c r="D2858" s="373" t="s">
        <v>3792</v>
      </c>
      <c r="E2858" s="386">
        <v>2861</v>
      </c>
      <c r="F2858" s="410" t="str">
        <f>Dumpadas[[#This Row],[punto]] &amp; " "&amp;Dumpadas[[#This Row],[jornada]]&amp;" " &amp; Dumpadas[[#This Row],[N°Acop]] &amp; " " &amp; TEXT(Dumpadas[[#This Row],[fecha ]], "dd-mm-yyyy")</f>
        <v>NIVEL 974 M4 7S L30 AM 2861 01-07-2026</v>
      </c>
      <c r="G2858" s="386" t="s">
        <v>14</v>
      </c>
      <c r="H2858" s="387">
        <v>46204</v>
      </c>
      <c r="I2858" s="386">
        <v>3.2</v>
      </c>
      <c r="J2858" s="8">
        <v>1.38E-2</v>
      </c>
      <c r="K2858" s="8">
        <f>+IF(Dumpadas[[#This Row],[ley]]&gt;0.03,0.03,Dumpadas[[#This Row],[ley]])</f>
        <v>1.38E-2</v>
      </c>
      <c r="L2858" s="8"/>
      <c r="M2858" s="386">
        <v>29411</v>
      </c>
      <c r="N2858" s="386"/>
      <c r="O2858" s="8">
        <v>1.2999999999999999E-2</v>
      </c>
      <c r="P2858" s="388" t="str" cm="1">
        <f t="array" ref="P2858">INDEX(Rangos!$E$3:$E$16,MATCH(1,(Dumpadas[[#This Row],[ley]]&gt;=Rangos!$B$3:$B$16)*(Dumpadas[[#This Row],[ley]]&lt;=Rangos!$C$3:$C$16),0))</f>
        <v>E</v>
      </c>
    </row>
    <row r="2859" spans="2:16">
      <c r="B2859" s="386"/>
      <c r="C2859" s="386" t="s">
        <v>3814</v>
      </c>
      <c r="D2859" s="373" t="s">
        <v>3792</v>
      </c>
      <c r="E2859" s="386">
        <v>2862</v>
      </c>
      <c r="F2859" s="410" t="str">
        <f>Dumpadas[[#This Row],[punto]] &amp; " "&amp;Dumpadas[[#This Row],[jornada]]&amp;" " &amp; Dumpadas[[#This Row],[N°Acop]] &amp; " " &amp; TEXT(Dumpadas[[#This Row],[fecha ]], "dd-mm-yyyy")</f>
        <v>NIVEL 974 M4 7S L30 AM 2862 01-07-2026</v>
      </c>
      <c r="G2859" s="386" t="s">
        <v>14</v>
      </c>
      <c r="H2859" s="387">
        <v>46204</v>
      </c>
      <c r="I2859" s="386">
        <v>3.2</v>
      </c>
      <c r="J2859" s="8">
        <v>1.14E-2</v>
      </c>
      <c r="K2859" s="8">
        <f>+IF(Dumpadas[[#This Row],[ley]]&gt;0.03,0.03,Dumpadas[[#This Row],[ley]])</f>
        <v>1.14E-2</v>
      </c>
      <c r="L2859" s="8"/>
      <c r="M2859" s="386">
        <v>29411</v>
      </c>
      <c r="N2859" s="386"/>
      <c r="O2859" s="8">
        <v>1.2999999999999999E-2</v>
      </c>
      <c r="P2859" s="388" t="str" cm="1">
        <f t="array" ref="P2859">INDEX(Rangos!$E$3:$E$16,MATCH(1,(Dumpadas[[#This Row],[ley]]&gt;=Rangos!$B$3:$B$16)*(Dumpadas[[#This Row],[ley]]&lt;=Rangos!$C$3:$C$16),0))</f>
        <v>C</v>
      </c>
    </row>
    <row r="2860" spans="2:16">
      <c r="B2860" s="386"/>
      <c r="C2860" s="386" t="s">
        <v>3814</v>
      </c>
      <c r="D2860" s="373" t="s">
        <v>3792</v>
      </c>
      <c r="E2860" s="386">
        <v>2863</v>
      </c>
      <c r="F2860" s="410" t="str">
        <f>Dumpadas[[#This Row],[punto]] &amp; " "&amp;Dumpadas[[#This Row],[jornada]]&amp;" " &amp; Dumpadas[[#This Row],[N°Acop]] &amp; " " &amp; TEXT(Dumpadas[[#This Row],[fecha ]], "dd-mm-yyyy")</f>
        <v>NIVEL 974 M4 7S L30 AM 2863 01-07-2026</v>
      </c>
      <c r="G2860" s="386" t="s">
        <v>14</v>
      </c>
      <c r="H2860" s="387">
        <v>46204</v>
      </c>
      <c r="I2860" s="386">
        <v>3.2</v>
      </c>
      <c r="J2860" s="8">
        <v>1.41E-2</v>
      </c>
      <c r="K2860" s="8">
        <f>+IF(Dumpadas[[#This Row],[ley]]&gt;0.03,0.03,Dumpadas[[#This Row],[ley]])</f>
        <v>1.41E-2</v>
      </c>
      <c r="L2860" s="8"/>
      <c r="M2860" s="386">
        <v>29411</v>
      </c>
      <c r="N2860" s="386"/>
      <c r="O2860" s="8">
        <v>1.2999999999999999E-2</v>
      </c>
      <c r="P2860" s="388" t="str" cm="1">
        <f t="array" ref="P2860">INDEX(Rangos!$E$3:$E$16,MATCH(1,(Dumpadas[[#This Row],[ley]]&gt;=Rangos!$B$3:$B$16)*(Dumpadas[[#This Row],[ley]]&lt;=Rangos!$C$3:$C$16),0))</f>
        <v>E</v>
      </c>
    </row>
    <row r="2861" spans="2:16">
      <c r="B2861" s="386"/>
      <c r="C2861" s="386" t="s">
        <v>3814</v>
      </c>
      <c r="D2861" s="373" t="s">
        <v>3792</v>
      </c>
      <c r="E2861" s="386">
        <v>2864</v>
      </c>
      <c r="F2861" s="410" t="str">
        <f>Dumpadas[[#This Row],[punto]] &amp; " "&amp;Dumpadas[[#This Row],[jornada]]&amp;" " &amp; Dumpadas[[#This Row],[N°Acop]] &amp; " " &amp; TEXT(Dumpadas[[#This Row],[fecha ]], "dd-mm-yyyy")</f>
        <v>NIVEL 974 M4 7S L30 AM 2864 01-07-2026</v>
      </c>
      <c r="G2861" s="386" t="s">
        <v>14</v>
      </c>
      <c r="H2861" s="387">
        <v>46204</v>
      </c>
      <c r="I2861" s="386">
        <v>3.2</v>
      </c>
      <c r="J2861" s="8">
        <v>1.12E-2</v>
      </c>
      <c r="K2861" s="8">
        <f>+IF(Dumpadas[[#This Row],[ley]]&gt;0.03,0.03,Dumpadas[[#This Row],[ley]])</f>
        <v>1.12E-2</v>
      </c>
      <c r="L2861" s="8"/>
      <c r="M2861" s="386">
        <v>29411</v>
      </c>
      <c r="N2861" s="386"/>
      <c r="O2861" s="8">
        <v>1.2999999999999999E-2</v>
      </c>
      <c r="P2861" s="388" t="str" cm="1">
        <f t="array" ref="P2861">INDEX(Rangos!$E$3:$E$16,MATCH(1,(Dumpadas[[#This Row],[ley]]&gt;=Rangos!$B$3:$B$16)*(Dumpadas[[#This Row],[ley]]&lt;=Rangos!$C$3:$C$16),0))</f>
        <v>C</v>
      </c>
    </row>
    <row r="2862" spans="2:16">
      <c r="B2862" s="535"/>
      <c r="C2862" s="535" t="s">
        <v>3814</v>
      </c>
      <c r="D2862" s="536" t="s">
        <v>3792</v>
      </c>
      <c r="E2862" s="535">
        <v>2865</v>
      </c>
      <c r="F2862" s="537" t="str">
        <f>Dumpadas[[#This Row],[punto]] &amp; " "&amp;Dumpadas[[#This Row],[jornada]]&amp;" " &amp; Dumpadas[[#This Row],[N°Acop]] &amp; " " &amp; TEXT(Dumpadas[[#This Row],[fecha ]], "dd-mm-yyyy")</f>
        <v>NIVEL 974 M4 7S L30 PM 2865 01-07-2026</v>
      </c>
      <c r="G2862" s="535" t="s">
        <v>16</v>
      </c>
      <c r="H2862" s="538">
        <v>46204</v>
      </c>
      <c r="I2862" s="535">
        <v>3.2</v>
      </c>
      <c r="J2862" s="539">
        <v>1.26E-2</v>
      </c>
      <c r="K2862" s="539">
        <f>+IF(Dumpadas[[#This Row],[ley]]&gt;0.03,0.03,Dumpadas[[#This Row],[ley]])</f>
        <v>1.26E-2</v>
      </c>
      <c r="L2862" s="539"/>
      <c r="M2862" s="535">
        <v>29412</v>
      </c>
      <c r="N2862" s="535"/>
      <c r="O2862" s="539">
        <v>1.2999999999999999E-2</v>
      </c>
      <c r="P2862" s="540" t="str" cm="1">
        <f t="array" ref="P2862">INDEX(Rangos!$E$3:$E$16,MATCH(1,(Dumpadas[[#This Row],[ley]]&gt;=Rangos!$B$3:$B$16)*(Dumpadas[[#This Row],[ley]]&lt;=Rangos!$C$3:$C$16),0))</f>
        <v>D</v>
      </c>
    </row>
    <row r="2863" spans="2:16">
      <c r="B2863" s="535"/>
      <c r="C2863" s="535" t="s">
        <v>3814</v>
      </c>
      <c r="D2863" s="536" t="s">
        <v>3792</v>
      </c>
      <c r="E2863" s="535">
        <v>2866</v>
      </c>
      <c r="F2863" s="537" t="str">
        <f>Dumpadas[[#This Row],[punto]] &amp; " "&amp;Dumpadas[[#This Row],[jornada]]&amp;" " &amp; Dumpadas[[#This Row],[N°Acop]] &amp; " " &amp; TEXT(Dumpadas[[#This Row],[fecha ]], "dd-mm-yyyy")</f>
        <v>NIVEL 974 M4 7S L30 PM 2866 01-07-2026</v>
      </c>
      <c r="G2863" s="535" t="s">
        <v>16</v>
      </c>
      <c r="H2863" s="538">
        <v>46204</v>
      </c>
      <c r="I2863" s="535">
        <v>3.2</v>
      </c>
      <c r="J2863" s="539">
        <v>1.03E-2</v>
      </c>
      <c r="K2863" s="539">
        <f>+IF(Dumpadas[[#This Row],[ley]]&gt;0.03,0.03,Dumpadas[[#This Row],[ley]])</f>
        <v>1.03E-2</v>
      </c>
      <c r="L2863" s="539"/>
      <c r="M2863" s="535">
        <v>29412</v>
      </c>
      <c r="N2863" s="535"/>
      <c r="O2863" s="539">
        <v>1.2999999999999999E-2</v>
      </c>
      <c r="P2863" s="540" t="str" cm="1">
        <f t="array" ref="P2863">INDEX(Rangos!$E$3:$E$16,MATCH(1,(Dumpadas[[#This Row],[ley]]&gt;=Rangos!$B$3:$B$16)*(Dumpadas[[#This Row],[ley]]&lt;=Rangos!$C$3:$C$16),0))</f>
        <v>B</v>
      </c>
    </row>
    <row r="2864" spans="2:16">
      <c r="B2864" s="535"/>
      <c r="C2864" s="535" t="s">
        <v>3814</v>
      </c>
      <c r="D2864" s="536" t="s">
        <v>3792</v>
      </c>
      <c r="E2864" s="535">
        <v>2867</v>
      </c>
      <c r="F2864" s="537" t="str">
        <f>Dumpadas[[#This Row],[punto]] &amp; " "&amp;Dumpadas[[#This Row],[jornada]]&amp;" " &amp; Dumpadas[[#This Row],[N°Acop]] &amp; " " &amp; TEXT(Dumpadas[[#This Row],[fecha ]], "dd-mm-yyyy")</f>
        <v>NIVEL 974 M4 7S L30 PM 2867 01-07-2026</v>
      </c>
      <c r="G2864" s="535" t="s">
        <v>16</v>
      </c>
      <c r="H2864" s="538">
        <v>46204</v>
      </c>
      <c r="I2864" s="535">
        <v>3.2</v>
      </c>
      <c r="J2864" s="539">
        <v>8.0000000000000002E-3</v>
      </c>
      <c r="K2864" s="539">
        <f>+IF(Dumpadas[[#This Row],[ley]]&gt;0.03,0.03,Dumpadas[[#This Row],[ley]])</f>
        <v>8.0000000000000002E-3</v>
      </c>
      <c r="L2864" s="539"/>
      <c r="M2864" s="535">
        <v>29412</v>
      </c>
      <c r="N2864" s="535"/>
      <c r="O2864" s="539">
        <v>1.2999999999999999E-2</v>
      </c>
      <c r="P2864" s="540" t="str" cm="1">
        <f t="array" ref="P2864">INDEX(Rangos!$E$3:$E$16,MATCH(1,(Dumpadas[[#This Row],[ley]]&gt;=Rangos!$B$3:$B$16)*(Dumpadas[[#This Row],[ley]]&lt;=Rangos!$C$3:$C$16),0))</f>
        <v>A</v>
      </c>
    </row>
    <row r="2865" spans="2:16">
      <c r="B2865" s="535"/>
      <c r="C2865" s="535" t="s">
        <v>3814</v>
      </c>
      <c r="D2865" s="536" t="s">
        <v>3792</v>
      </c>
      <c r="E2865" s="535">
        <v>2868</v>
      </c>
      <c r="F2865" s="537" t="str">
        <f>Dumpadas[[#This Row],[punto]] &amp; " "&amp;Dumpadas[[#This Row],[jornada]]&amp;" " &amp; Dumpadas[[#This Row],[N°Acop]] &amp; " " &amp; TEXT(Dumpadas[[#This Row],[fecha ]], "dd-mm-yyyy")</f>
        <v>NIVEL 974 M4 7S L30 PM 2868 01-07-2026</v>
      </c>
      <c r="G2865" s="535" t="s">
        <v>16</v>
      </c>
      <c r="H2865" s="538">
        <v>46204</v>
      </c>
      <c r="I2865" s="535">
        <v>3.2</v>
      </c>
      <c r="J2865" s="539">
        <v>1.52E-2</v>
      </c>
      <c r="K2865" s="539">
        <f>+IF(Dumpadas[[#This Row],[ley]]&gt;0.03,0.03,Dumpadas[[#This Row],[ley]])</f>
        <v>1.52E-2</v>
      </c>
      <c r="L2865" s="539"/>
      <c r="M2865" s="535">
        <v>29412</v>
      </c>
      <c r="N2865" s="535"/>
      <c r="O2865" s="539">
        <v>1.2999999999999999E-2</v>
      </c>
      <c r="P2865" s="540" t="str" cm="1">
        <f t="array" ref="P2865">INDEX(Rangos!$E$3:$E$16,MATCH(1,(Dumpadas[[#This Row],[ley]]&gt;=Rangos!$B$3:$B$16)*(Dumpadas[[#This Row],[ley]]&lt;=Rangos!$C$3:$C$16),0))</f>
        <v>F</v>
      </c>
    </row>
    <row r="2866" spans="2:16">
      <c r="B2866" s="535"/>
      <c r="C2866" s="535" t="s">
        <v>3814</v>
      </c>
      <c r="D2866" s="536" t="s">
        <v>3792</v>
      </c>
      <c r="E2866" s="535">
        <v>2869</v>
      </c>
      <c r="F2866" s="537" t="str">
        <f>Dumpadas[[#This Row],[punto]] &amp; " "&amp;Dumpadas[[#This Row],[jornada]]&amp;" " &amp; Dumpadas[[#This Row],[N°Acop]] &amp; " " &amp; TEXT(Dumpadas[[#This Row],[fecha ]], "dd-mm-yyyy")</f>
        <v>NIVEL 974 M4 7S L30 PM 2869 01-07-2026</v>
      </c>
      <c r="G2866" s="535" t="s">
        <v>16</v>
      </c>
      <c r="H2866" s="538">
        <v>46204</v>
      </c>
      <c r="I2866" s="535">
        <v>3.2</v>
      </c>
      <c r="J2866" s="539">
        <v>1.21E-2</v>
      </c>
      <c r="K2866" s="539">
        <f>+IF(Dumpadas[[#This Row],[ley]]&gt;0.03,0.03,Dumpadas[[#This Row],[ley]])</f>
        <v>1.21E-2</v>
      </c>
      <c r="L2866" s="539"/>
      <c r="M2866" s="535">
        <v>29412</v>
      </c>
      <c r="N2866" s="535"/>
      <c r="O2866" s="539">
        <v>1.2999999999999999E-2</v>
      </c>
      <c r="P2866" s="540" t="str" cm="1">
        <f t="array" ref="P2866">INDEX(Rangos!$E$3:$E$16,MATCH(1,(Dumpadas[[#This Row],[ley]]&gt;=Rangos!$B$3:$B$16)*(Dumpadas[[#This Row],[ley]]&lt;=Rangos!$C$3:$C$16),0))</f>
        <v>D</v>
      </c>
    </row>
    <row r="2867" spans="2:16">
      <c r="B2867" s="535"/>
      <c r="C2867" s="535" t="s">
        <v>3814</v>
      </c>
      <c r="D2867" s="536" t="s">
        <v>3792</v>
      </c>
      <c r="E2867" s="535">
        <v>2870</v>
      </c>
      <c r="F2867" s="537" t="str">
        <f>Dumpadas[[#This Row],[punto]] &amp; " "&amp;Dumpadas[[#This Row],[jornada]]&amp;" " &amp; Dumpadas[[#This Row],[N°Acop]] &amp; " " &amp; TEXT(Dumpadas[[#This Row],[fecha ]], "dd-mm-yyyy")</f>
        <v>NIVEL 974 M4 7S L30 PM 2870 01-07-2026</v>
      </c>
      <c r="G2867" s="535" t="s">
        <v>16</v>
      </c>
      <c r="H2867" s="538">
        <v>46204</v>
      </c>
      <c r="I2867" s="535">
        <v>3.2</v>
      </c>
      <c r="J2867" s="539">
        <v>1.1599999999999999E-2</v>
      </c>
      <c r="K2867" s="539">
        <f>+IF(Dumpadas[[#This Row],[ley]]&gt;0.03,0.03,Dumpadas[[#This Row],[ley]])</f>
        <v>1.1599999999999999E-2</v>
      </c>
      <c r="L2867" s="539"/>
      <c r="M2867" s="535">
        <v>29412</v>
      </c>
      <c r="N2867" s="535"/>
      <c r="O2867" s="539">
        <v>1.2999999999999999E-2</v>
      </c>
      <c r="P2867" s="540" t="str" cm="1">
        <f t="array" ref="P2867">INDEX(Rangos!$E$3:$E$16,MATCH(1,(Dumpadas[[#This Row],[ley]]&gt;=Rangos!$B$3:$B$16)*(Dumpadas[[#This Row],[ley]]&lt;=Rangos!$C$3:$C$16),0))</f>
        <v>C</v>
      </c>
    </row>
    <row r="2868" spans="2:16">
      <c r="B2868" s="535"/>
      <c r="C2868" s="535" t="s">
        <v>3814</v>
      </c>
      <c r="D2868" s="536" t="s">
        <v>3792</v>
      </c>
      <c r="E2868" s="535">
        <v>2871</v>
      </c>
      <c r="F2868" s="537" t="str">
        <f>Dumpadas[[#This Row],[punto]] &amp; " "&amp;Dumpadas[[#This Row],[jornada]]&amp;" " &amp; Dumpadas[[#This Row],[N°Acop]] &amp; " " &amp; TEXT(Dumpadas[[#This Row],[fecha ]], "dd-mm-yyyy")</f>
        <v>NIVEL 974 M4 7S L30 PM 2871 01-07-2026</v>
      </c>
      <c r="G2868" s="535" t="s">
        <v>16</v>
      </c>
      <c r="H2868" s="538">
        <v>46204</v>
      </c>
      <c r="I2868" s="535">
        <v>3.2</v>
      </c>
      <c r="J2868" s="539">
        <v>1.1299999999999999E-2</v>
      </c>
      <c r="K2868" s="539">
        <f>+IF(Dumpadas[[#This Row],[ley]]&gt;0.03,0.03,Dumpadas[[#This Row],[ley]])</f>
        <v>1.1299999999999999E-2</v>
      </c>
      <c r="L2868" s="539"/>
      <c r="M2868" s="535">
        <v>29412</v>
      </c>
      <c r="N2868" s="535"/>
      <c r="O2868" s="539">
        <v>1.2999999999999999E-2</v>
      </c>
      <c r="P2868" s="540" t="str" cm="1">
        <f t="array" ref="P2868">INDEX(Rangos!$E$3:$E$16,MATCH(1,(Dumpadas[[#This Row],[ley]]&gt;=Rangos!$B$3:$B$16)*(Dumpadas[[#This Row],[ley]]&lt;=Rangos!$C$3:$C$16),0))</f>
        <v>C</v>
      </c>
    </row>
    <row r="2869" spans="2:16">
      <c r="B2869" s="535"/>
      <c r="C2869" s="535" t="s">
        <v>3814</v>
      </c>
      <c r="D2869" s="536" t="s">
        <v>3792</v>
      </c>
      <c r="E2869" s="535">
        <v>2872</v>
      </c>
      <c r="F2869" s="537" t="str">
        <f>Dumpadas[[#This Row],[punto]] &amp; " "&amp;Dumpadas[[#This Row],[jornada]]&amp;" " &amp; Dumpadas[[#This Row],[N°Acop]] &amp; " " &amp; TEXT(Dumpadas[[#This Row],[fecha ]], "dd-mm-yyyy")</f>
        <v>NIVEL 974 M4 7S L30 PM 2872 01-07-2026</v>
      </c>
      <c r="G2869" s="535" t="s">
        <v>16</v>
      </c>
      <c r="H2869" s="538">
        <v>46204</v>
      </c>
      <c r="I2869" s="535">
        <v>3.2</v>
      </c>
      <c r="J2869" s="539">
        <v>1.09E-2</v>
      </c>
      <c r="K2869" s="539">
        <f>+IF(Dumpadas[[#This Row],[ley]]&gt;0.03,0.03,Dumpadas[[#This Row],[ley]])</f>
        <v>1.09E-2</v>
      </c>
      <c r="L2869" s="539"/>
      <c r="M2869" s="535">
        <v>29412</v>
      </c>
      <c r="N2869" s="535"/>
      <c r="O2869" s="539">
        <v>1.2999999999999999E-2</v>
      </c>
      <c r="P2869" s="540" t="str" cm="1">
        <f t="array" ref="P2869">INDEX(Rangos!$E$3:$E$16,MATCH(1,(Dumpadas[[#This Row],[ley]]&gt;=Rangos!$B$3:$B$16)*(Dumpadas[[#This Row],[ley]]&lt;=Rangos!$C$3:$C$16),0))</f>
        <v>C</v>
      </c>
    </row>
    <row r="2870" spans="2:16">
      <c r="B2870" s="535"/>
      <c r="C2870" s="535" t="s">
        <v>3814</v>
      </c>
      <c r="D2870" s="536" t="s">
        <v>3792</v>
      </c>
      <c r="E2870" s="535">
        <v>2873</v>
      </c>
      <c r="F2870" s="537" t="str">
        <f>Dumpadas[[#This Row],[punto]] &amp; " "&amp;Dumpadas[[#This Row],[jornada]]&amp;" " &amp; Dumpadas[[#This Row],[N°Acop]] &amp; " " &amp; TEXT(Dumpadas[[#This Row],[fecha ]], "dd-mm-yyyy")</f>
        <v>NIVEL 974 M4 7S L30 PM 2873 01-07-2026</v>
      </c>
      <c r="G2870" s="535" t="s">
        <v>16</v>
      </c>
      <c r="H2870" s="538">
        <v>46204</v>
      </c>
      <c r="I2870" s="535">
        <v>3.2</v>
      </c>
      <c r="J2870" s="539">
        <v>1.4800000000000001E-2</v>
      </c>
      <c r="K2870" s="539">
        <f>+IF(Dumpadas[[#This Row],[ley]]&gt;0.03,0.03,Dumpadas[[#This Row],[ley]])</f>
        <v>1.4800000000000001E-2</v>
      </c>
      <c r="L2870" s="539"/>
      <c r="M2870" s="535">
        <v>29412</v>
      </c>
      <c r="N2870" s="535"/>
      <c r="O2870" s="539">
        <v>1.2999999999999999E-2</v>
      </c>
      <c r="P2870" s="540" t="str" cm="1">
        <f t="array" ref="P2870">INDEX(Rangos!$E$3:$E$16,MATCH(1,(Dumpadas[[#This Row],[ley]]&gt;=Rangos!$B$3:$B$16)*(Dumpadas[[#This Row],[ley]]&lt;=Rangos!$C$3:$C$16),0))</f>
        <v>E</v>
      </c>
    </row>
    <row r="2871" spans="2:16">
      <c r="B2871" s="769"/>
      <c r="C2871" s="769" t="s">
        <v>3817</v>
      </c>
      <c r="D2871" s="373" t="s">
        <v>3792</v>
      </c>
      <c r="E2871" s="386">
        <v>2874</v>
      </c>
      <c r="F2871" s="410" t="str">
        <f>Dumpadas[[#This Row],[punto]] &amp; " "&amp;Dumpadas[[#This Row],[jornada]]&amp;" " &amp; Dumpadas[[#This Row],[N°Acop]] &amp; " " &amp; TEXT(Dumpadas[[#This Row],[fecha ]], "dd-mm-yyyy")</f>
        <v>NIVEL 974 M4 6N L33 AM 2874 02-07-2026</v>
      </c>
      <c r="G2871" s="769" t="s">
        <v>14</v>
      </c>
      <c r="H2871" s="5">
        <v>46205</v>
      </c>
      <c r="I2871" s="769">
        <v>3.2</v>
      </c>
      <c r="J2871" s="8">
        <v>1.38E-2</v>
      </c>
      <c r="K2871" s="8">
        <f>+IF(Dumpadas[[#This Row],[ley]]&gt;0.03,0.03,Dumpadas[[#This Row],[ley]])</f>
        <v>1.38E-2</v>
      </c>
      <c r="L2871" s="427"/>
      <c r="M2871" s="386">
        <v>29417</v>
      </c>
      <c r="N2871" s="386"/>
      <c r="O2871" s="7">
        <v>1.4E-2</v>
      </c>
      <c r="P2871" s="10" t="str" cm="1">
        <f t="array" ref="P2871">INDEX(Rangos!$E$3:$E$16,MATCH(1,(Dumpadas[[#This Row],[ley]]&gt;=Rangos!$B$3:$B$16)*(Dumpadas[[#This Row],[ley]]&lt;=Rangos!$C$3:$C$16),0))</f>
        <v>E</v>
      </c>
    </row>
    <row r="2872" spans="2:16">
      <c r="B2872" s="769"/>
      <c r="C2872" s="773" t="s">
        <v>3817</v>
      </c>
      <c r="D2872" s="373" t="s">
        <v>3792</v>
      </c>
      <c r="E2872" s="386">
        <v>2875</v>
      </c>
      <c r="F2872" s="410" t="str">
        <f>Dumpadas[[#This Row],[punto]] &amp; " "&amp;Dumpadas[[#This Row],[jornada]]&amp;" " &amp; Dumpadas[[#This Row],[N°Acop]] &amp; " " &amp; TEXT(Dumpadas[[#This Row],[fecha ]], "dd-mm-yyyy")</f>
        <v>NIVEL 974 M4 6N L33 AM 2875 02-07-2026</v>
      </c>
      <c r="G2872" s="769" t="s">
        <v>14</v>
      </c>
      <c r="H2872" s="5">
        <v>46205</v>
      </c>
      <c r="I2872" s="769">
        <v>3.2</v>
      </c>
      <c r="J2872" s="8">
        <v>1.1299999999999999E-2</v>
      </c>
      <c r="K2872" s="8">
        <f>+IF(Dumpadas[[#This Row],[ley]]&gt;0.03,0.03,Dumpadas[[#This Row],[ley]])</f>
        <v>1.1299999999999999E-2</v>
      </c>
      <c r="L2872" s="427"/>
      <c r="M2872" s="386">
        <v>29417</v>
      </c>
      <c r="N2872" s="386"/>
      <c r="O2872" s="7">
        <v>1.4E-2</v>
      </c>
      <c r="P2872" s="10" t="str" cm="1">
        <f t="array" ref="P2872">INDEX(Rangos!$E$3:$E$16,MATCH(1,(Dumpadas[[#This Row],[ley]]&gt;=Rangos!$B$3:$B$16)*(Dumpadas[[#This Row],[ley]]&lt;=Rangos!$C$3:$C$16),0))</f>
        <v>C</v>
      </c>
    </row>
    <row r="2873" spans="2:16">
      <c r="B2873" s="769"/>
      <c r="C2873" s="773" t="s">
        <v>3817</v>
      </c>
      <c r="D2873" s="373" t="s">
        <v>3792</v>
      </c>
      <c r="E2873" s="386">
        <v>2876</v>
      </c>
      <c r="F2873" s="410" t="str">
        <f>Dumpadas[[#This Row],[punto]] &amp; " "&amp;Dumpadas[[#This Row],[jornada]]&amp;" " &amp; Dumpadas[[#This Row],[N°Acop]] &amp; " " &amp; TEXT(Dumpadas[[#This Row],[fecha ]], "dd-mm-yyyy")</f>
        <v>NIVEL 974 M4 6N L33 AM 2876 02-07-2026</v>
      </c>
      <c r="G2873" s="769" t="s">
        <v>14</v>
      </c>
      <c r="H2873" s="5">
        <v>46205</v>
      </c>
      <c r="I2873" s="769">
        <v>3.2</v>
      </c>
      <c r="J2873" s="8">
        <v>1.29E-2</v>
      </c>
      <c r="K2873" s="8">
        <f>+IF(Dumpadas[[#This Row],[ley]]&gt;0.03,0.03,Dumpadas[[#This Row],[ley]])</f>
        <v>1.29E-2</v>
      </c>
      <c r="L2873" s="427"/>
      <c r="M2873" s="386">
        <v>29417</v>
      </c>
      <c r="N2873" s="386"/>
      <c r="O2873" s="7">
        <v>1.4E-2</v>
      </c>
      <c r="P2873" s="10" t="str" cm="1">
        <f t="array" ref="P2873">INDEX(Rangos!$E$3:$E$16,MATCH(1,(Dumpadas[[#This Row],[ley]]&gt;=Rangos!$B$3:$B$16)*(Dumpadas[[#This Row],[ley]]&lt;=Rangos!$C$3:$C$16),0))</f>
        <v>D</v>
      </c>
    </row>
    <row r="2874" spans="2:16">
      <c r="B2874" s="769"/>
      <c r="C2874" s="773" t="s">
        <v>3817</v>
      </c>
      <c r="D2874" s="373" t="s">
        <v>3792</v>
      </c>
      <c r="E2874" s="386">
        <v>2877</v>
      </c>
      <c r="F2874" s="410" t="str">
        <f>Dumpadas[[#This Row],[punto]] &amp; " "&amp;Dumpadas[[#This Row],[jornada]]&amp;" " &amp; Dumpadas[[#This Row],[N°Acop]] &amp; " " &amp; TEXT(Dumpadas[[#This Row],[fecha ]], "dd-mm-yyyy")</f>
        <v>NIVEL 974 M4 6N L33 AM 2877 02-07-2026</v>
      </c>
      <c r="G2874" s="769" t="s">
        <v>14</v>
      </c>
      <c r="H2874" s="5">
        <v>46205</v>
      </c>
      <c r="I2874" s="769">
        <v>3.2</v>
      </c>
      <c r="J2874" s="8">
        <v>1.1900000000000001E-2</v>
      </c>
      <c r="K2874" s="8">
        <f>+IF(Dumpadas[[#This Row],[ley]]&gt;0.03,0.03,Dumpadas[[#This Row],[ley]])</f>
        <v>1.1900000000000001E-2</v>
      </c>
      <c r="L2874" s="427"/>
      <c r="M2874" s="386">
        <v>29417</v>
      </c>
      <c r="N2874" s="386"/>
      <c r="O2874" s="7">
        <v>1.4E-2</v>
      </c>
      <c r="P2874" s="10" t="str" cm="1">
        <f t="array" ref="P2874">INDEX(Rangos!$E$3:$E$16,MATCH(1,(Dumpadas[[#This Row],[ley]]&gt;=Rangos!$B$3:$B$16)*(Dumpadas[[#This Row],[ley]]&lt;=Rangos!$C$3:$C$16),0))</f>
        <v>C</v>
      </c>
    </row>
    <row r="2875" spans="2:16">
      <c r="B2875" s="769"/>
      <c r="C2875" s="773" t="s">
        <v>3817</v>
      </c>
      <c r="D2875" s="373" t="s">
        <v>3792</v>
      </c>
      <c r="E2875" s="386">
        <v>2878</v>
      </c>
      <c r="F2875" s="410" t="str">
        <f>Dumpadas[[#This Row],[punto]] &amp; " "&amp;Dumpadas[[#This Row],[jornada]]&amp;" " &amp; Dumpadas[[#This Row],[N°Acop]] &amp; " " &amp; TEXT(Dumpadas[[#This Row],[fecha ]], "dd-mm-yyyy")</f>
        <v>NIVEL 974 M4 6N L33 AM 2878 02-07-2026</v>
      </c>
      <c r="G2875" s="769" t="s">
        <v>14</v>
      </c>
      <c r="H2875" s="5">
        <v>46205</v>
      </c>
      <c r="I2875" s="769">
        <v>3.2</v>
      </c>
      <c r="J2875" s="8">
        <v>2.07E-2</v>
      </c>
      <c r="K2875" s="8">
        <f>+IF(Dumpadas[[#This Row],[ley]]&gt;0.03,0.03,Dumpadas[[#This Row],[ley]])</f>
        <v>2.07E-2</v>
      </c>
      <c r="L2875" s="427"/>
      <c r="M2875" s="386">
        <v>29417</v>
      </c>
      <c r="N2875" s="386"/>
      <c r="O2875" s="7">
        <v>1.4E-2</v>
      </c>
      <c r="P2875" s="10" t="str" cm="1">
        <f t="array" ref="P2875">INDEX(Rangos!$E$3:$E$16,MATCH(1,(Dumpadas[[#This Row],[ley]]&gt;=Rangos!$B$3:$B$16)*(Dumpadas[[#This Row],[ley]]&lt;=Rangos!$C$3:$C$16),0))</f>
        <v>H</v>
      </c>
    </row>
    <row r="2876" spans="2:16">
      <c r="B2876" s="769"/>
      <c r="C2876" s="773" t="s">
        <v>3817</v>
      </c>
      <c r="D2876" s="373" t="s">
        <v>3792</v>
      </c>
      <c r="E2876" s="386">
        <v>2879</v>
      </c>
      <c r="F2876" s="410" t="str">
        <f>Dumpadas[[#This Row],[punto]] &amp; " "&amp;Dumpadas[[#This Row],[jornada]]&amp;" " &amp; Dumpadas[[#This Row],[N°Acop]] &amp; " " &amp; TEXT(Dumpadas[[#This Row],[fecha ]], "dd-mm-yyyy")</f>
        <v>NIVEL 974 M4 6N L33 AM 2879 02-07-2026</v>
      </c>
      <c r="G2876" s="769" t="s">
        <v>14</v>
      </c>
      <c r="H2876" s="5">
        <v>46205</v>
      </c>
      <c r="I2876" s="769">
        <v>3.2</v>
      </c>
      <c r="J2876" s="8">
        <v>1.43E-2</v>
      </c>
      <c r="K2876" s="8">
        <f>+IF(Dumpadas[[#This Row],[ley]]&gt;0.03,0.03,Dumpadas[[#This Row],[ley]])</f>
        <v>1.43E-2</v>
      </c>
      <c r="L2876" s="427"/>
      <c r="M2876" s="386">
        <v>29417</v>
      </c>
      <c r="N2876" s="386"/>
      <c r="O2876" s="7">
        <v>1.4E-2</v>
      </c>
      <c r="P2876" s="10" t="str" cm="1">
        <f t="array" ref="P2876">INDEX(Rangos!$E$3:$E$16,MATCH(1,(Dumpadas[[#This Row],[ley]]&gt;=Rangos!$B$3:$B$16)*(Dumpadas[[#This Row],[ley]]&lt;=Rangos!$C$3:$C$16),0))</f>
        <v>E</v>
      </c>
    </row>
    <row r="2877" spans="2:16">
      <c r="B2877" s="769"/>
      <c r="C2877" s="773" t="s">
        <v>3817</v>
      </c>
      <c r="D2877" s="373" t="s">
        <v>3792</v>
      </c>
      <c r="E2877" s="386">
        <v>2880</v>
      </c>
      <c r="F2877" s="410" t="str">
        <f>Dumpadas[[#This Row],[punto]] &amp; " "&amp;Dumpadas[[#This Row],[jornada]]&amp;" " &amp; Dumpadas[[#This Row],[N°Acop]] &amp; " " &amp; TEXT(Dumpadas[[#This Row],[fecha ]], "dd-mm-yyyy")</f>
        <v>NIVEL 974 M4 6N L33 AM 2880 02-07-2026</v>
      </c>
      <c r="G2877" s="769" t="s">
        <v>14</v>
      </c>
      <c r="H2877" s="5">
        <v>46205</v>
      </c>
      <c r="I2877" s="769">
        <v>3.2</v>
      </c>
      <c r="J2877" s="8">
        <v>1.37E-2</v>
      </c>
      <c r="K2877" s="8">
        <f>+IF(Dumpadas[[#This Row],[ley]]&gt;0.03,0.03,Dumpadas[[#This Row],[ley]])</f>
        <v>1.37E-2</v>
      </c>
      <c r="L2877" s="427"/>
      <c r="M2877" s="386">
        <v>29417</v>
      </c>
      <c r="N2877" s="386"/>
      <c r="O2877" s="7">
        <v>1.4E-2</v>
      </c>
      <c r="P2877" s="10" t="str" cm="1">
        <f t="array" ref="P2877">INDEX(Rangos!$E$3:$E$16,MATCH(1,(Dumpadas[[#This Row],[ley]]&gt;=Rangos!$B$3:$B$16)*(Dumpadas[[#This Row],[ley]]&lt;=Rangos!$C$3:$C$16),0))</f>
        <v>E</v>
      </c>
    </row>
    <row r="2878" spans="2:16">
      <c r="B2878" s="769"/>
      <c r="C2878" s="773" t="s">
        <v>3817</v>
      </c>
      <c r="D2878" s="373" t="s">
        <v>3792</v>
      </c>
      <c r="E2878" s="386">
        <v>2881</v>
      </c>
      <c r="F2878" s="410" t="str">
        <f>Dumpadas[[#This Row],[punto]] &amp; " "&amp;Dumpadas[[#This Row],[jornada]]&amp;" " &amp; Dumpadas[[#This Row],[N°Acop]] &amp; " " &amp; TEXT(Dumpadas[[#This Row],[fecha ]], "dd-mm-yyyy")</f>
        <v>NIVEL 974 M4 6N L33 AM 2881 02-07-2026</v>
      </c>
      <c r="G2878" s="769" t="s">
        <v>14</v>
      </c>
      <c r="H2878" s="5">
        <v>46205</v>
      </c>
      <c r="I2878" s="769">
        <v>3.2</v>
      </c>
      <c r="J2878" s="8">
        <v>1.9E-2</v>
      </c>
      <c r="K2878" s="8">
        <f>+IF(Dumpadas[[#This Row],[ley]]&gt;0.03,0.03,Dumpadas[[#This Row],[ley]])</f>
        <v>1.9E-2</v>
      </c>
      <c r="L2878" s="427"/>
      <c r="M2878" s="386">
        <v>29417</v>
      </c>
      <c r="N2878" s="386"/>
      <c r="O2878" s="7">
        <v>1.4E-2</v>
      </c>
      <c r="P2878" s="10" t="str" cm="1">
        <f t="array" ref="P2878">INDEX(Rangos!$E$3:$E$16,MATCH(1,(Dumpadas[[#This Row],[ley]]&gt;=Rangos!$B$3:$B$16)*(Dumpadas[[#This Row],[ley]]&lt;=Rangos!$C$3:$C$16),0))</f>
        <v>H</v>
      </c>
    </row>
    <row r="2879" spans="2:16">
      <c r="B2879" s="769"/>
      <c r="C2879" s="773" t="s">
        <v>3817</v>
      </c>
      <c r="D2879" s="373" t="s">
        <v>3792</v>
      </c>
      <c r="E2879" s="386">
        <v>2882</v>
      </c>
      <c r="F2879" s="410" t="str">
        <f>Dumpadas[[#This Row],[punto]] &amp; " "&amp;Dumpadas[[#This Row],[jornada]]&amp;" " &amp; Dumpadas[[#This Row],[N°Acop]] &amp; " " &amp; TEXT(Dumpadas[[#This Row],[fecha ]], "dd-mm-yyyy")</f>
        <v>NIVEL 974 M4 6N L33 AM 2882 02-07-2026</v>
      </c>
      <c r="G2879" s="769" t="s">
        <v>14</v>
      </c>
      <c r="H2879" s="5">
        <v>46205</v>
      </c>
      <c r="I2879" s="769">
        <v>3.2</v>
      </c>
      <c r="J2879" s="8">
        <v>2.0199999999999999E-2</v>
      </c>
      <c r="K2879" s="8">
        <f>+IF(Dumpadas[[#This Row],[ley]]&gt;0.03,0.03,Dumpadas[[#This Row],[ley]])</f>
        <v>2.0199999999999999E-2</v>
      </c>
      <c r="L2879" s="427"/>
      <c r="M2879" s="386">
        <v>29418</v>
      </c>
      <c r="N2879" s="386"/>
      <c r="O2879" s="7">
        <v>1.4E-2</v>
      </c>
      <c r="P2879" s="10" t="str" cm="1">
        <f t="array" ref="P2879">INDEX(Rangos!$E$3:$E$16,MATCH(1,(Dumpadas[[#This Row],[ley]]&gt;=Rangos!$B$3:$B$16)*(Dumpadas[[#This Row],[ley]]&lt;=Rangos!$C$3:$C$16),0))</f>
        <v>H</v>
      </c>
    </row>
    <row r="2880" spans="2:16">
      <c r="B2880" s="769"/>
      <c r="C2880" s="773" t="s">
        <v>3817</v>
      </c>
      <c r="D2880" s="373" t="s">
        <v>3792</v>
      </c>
      <c r="E2880" s="386">
        <v>2883</v>
      </c>
      <c r="F2880" s="410" t="str">
        <f>Dumpadas[[#This Row],[punto]] &amp; " "&amp;Dumpadas[[#This Row],[jornada]]&amp;" " &amp; Dumpadas[[#This Row],[N°Acop]] &amp; " " &amp; TEXT(Dumpadas[[#This Row],[fecha ]], "dd-mm-yyyy")</f>
        <v>NIVEL 974 M4 6N L33 AM 2883 02-07-2026</v>
      </c>
      <c r="G2880" s="769" t="s">
        <v>14</v>
      </c>
      <c r="H2880" s="5">
        <v>46205</v>
      </c>
      <c r="I2880" s="769">
        <v>3.2</v>
      </c>
      <c r="J2880" s="8">
        <v>1.09E-2</v>
      </c>
      <c r="K2880" s="8">
        <f>+IF(Dumpadas[[#This Row],[ley]]&gt;0.03,0.03,Dumpadas[[#This Row],[ley]])</f>
        <v>1.09E-2</v>
      </c>
      <c r="L2880" s="427"/>
      <c r="M2880" s="386">
        <v>29418</v>
      </c>
      <c r="N2880" s="386"/>
      <c r="O2880" s="7">
        <v>1.4E-2</v>
      </c>
      <c r="P2880" s="10" t="str" cm="1">
        <f t="array" ref="P2880">INDEX(Rangos!$E$3:$E$16,MATCH(1,(Dumpadas[[#This Row],[ley]]&gt;=Rangos!$B$3:$B$16)*(Dumpadas[[#This Row],[ley]]&lt;=Rangos!$C$3:$C$16),0))</f>
        <v>C</v>
      </c>
    </row>
    <row r="2881" spans="2:16">
      <c r="B2881" s="769"/>
      <c r="C2881" s="773" t="s">
        <v>3817</v>
      </c>
      <c r="D2881" s="373" t="s">
        <v>3792</v>
      </c>
      <c r="E2881" s="386">
        <v>2884</v>
      </c>
      <c r="F2881" s="410" t="str">
        <f>Dumpadas[[#This Row],[punto]] &amp; " "&amp;Dumpadas[[#This Row],[jornada]]&amp;" " &amp; Dumpadas[[#This Row],[N°Acop]] &amp; " " &amp; TEXT(Dumpadas[[#This Row],[fecha ]], "dd-mm-yyyy")</f>
        <v>NIVEL 974 M4 6N L33 AM 2884 02-07-2026</v>
      </c>
      <c r="G2881" s="769" t="s">
        <v>14</v>
      </c>
      <c r="H2881" s="5">
        <v>46205</v>
      </c>
      <c r="I2881" s="769">
        <v>3.2</v>
      </c>
      <c r="J2881" s="8">
        <v>1.1900000000000001E-2</v>
      </c>
      <c r="K2881" s="8">
        <f>+IF(Dumpadas[[#This Row],[ley]]&gt;0.03,0.03,Dumpadas[[#This Row],[ley]])</f>
        <v>1.1900000000000001E-2</v>
      </c>
      <c r="L2881" s="427"/>
      <c r="M2881" s="386">
        <v>29418</v>
      </c>
      <c r="N2881" s="386"/>
      <c r="O2881" s="7">
        <v>1.4E-2</v>
      </c>
      <c r="P2881" s="10" t="str" cm="1">
        <f t="array" ref="P2881">INDEX(Rangos!$E$3:$E$16,MATCH(1,(Dumpadas[[#This Row],[ley]]&gt;=Rangos!$B$3:$B$16)*(Dumpadas[[#This Row],[ley]]&lt;=Rangos!$C$3:$C$16),0))</f>
        <v>C</v>
      </c>
    </row>
    <row r="2882" spans="2:16">
      <c r="B2882" s="769"/>
      <c r="C2882" s="773" t="s">
        <v>3817</v>
      </c>
      <c r="D2882" s="373" t="s">
        <v>3792</v>
      </c>
      <c r="E2882" s="386">
        <v>2885</v>
      </c>
      <c r="F2882" s="410" t="str">
        <f>Dumpadas[[#This Row],[punto]] &amp; " "&amp;Dumpadas[[#This Row],[jornada]]&amp;" " &amp; Dumpadas[[#This Row],[N°Acop]] &amp; " " &amp; TEXT(Dumpadas[[#This Row],[fecha ]], "dd-mm-yyyy")</f>
        <v>NIVEL 974 M4 6N L33 AM 2885 02-07-2026</v>
      </c>
      <c r="G2882" s="769" t="s">
        <v>14</v>
      </c>
      <c r="H2882" s="5">
        <v>46205</v>
      </c>
      <c r="I2882" s="769">
        <v>3.2</v>
      </c>
      <c r="J2882" s="8">
        <v>1.4500000000000001E-2</v>
      </c>
      <c r="K2882" s="8">
        <f>+IF(Dumpadas[[#This Row],[ley]]&gt;0.03,0.03,Dumpadas[[#This Row],[ley]])</f>
        <v>1.4500000000000001E-2</v>
      </c>
      <c r="L2882" s="427"/>
      <c r="M2882" s="386">
        <v>29418</v>
      </c>
      <c r="N2882" s="386"/>
      <c r="O2882" s="7">
        <v>1.4E-2</v>
      </c>
      <c r="P2882" s="10" t="str" cm="1">
        <f t="array" ref="P2882">INDEX(Rangos!$E$3:$E$16,MATCH(1,(Dumpadas[[#This Row],[ley]]&gt;=Rangos!$B$3:$B$16)*(Dumpadas[[#This Row],[ley]]&lt;=Rangos!$C$3:$C$16),0))</f>
        <v>E</v>
      </c>
    </row>
    <row r="2883" spans="2:16">
      <c r="B2883" s="769"/>
      <c r="C2883" s="773" t="s">
        <v>3817</v>
      </c>
      <c r="D2883" s="373" t="s">
        <v>3792</v>
      </c>
      <c r="E2883" s="386">
        <v>2886</v>
      </c>
      <c r="F2883" s="410" t="str">
        <f>Dumpadas[[#This Row],[punto]] &amp; " "&amp;Dumpadas[[#This Row],[jornada]]&amp;" " &amp; Dumpadas[[#This Row],[N°Acop]] &amp; " " &amp; TEXT(Dumpadas[[#This Row],[fecha ]], "dd-mm-yyyy")</f>
        <v>NIVEL 974 M4 6N L33 AM 2886 02-07-2026</v>
      </c>
      <c r="G2883" s="769" t="s">
        <v>14</v>
      </c>
      <c r="H2883" s="5">
        <v>46205</v>
      </c>
      <c r="I2883" s="769">
        <v>3.2</v>
      </c>
      <c r="J2883" s="8">
        <v>1.37E-2</v>
      </c>
      <c r="K2883" s="8">
        <f>+IF(Dumpadas[[#This Row],[ley]]&gt;0.03,0.03,Dumpadas[[#This Row],[ley]])</f>
        <v>1.37E-2</v>
      </c>
      <c r="L2883" s="427"/>
      <c r="M2883" s="386">
        <v>29418</v>
      </c>
      <c r="N2883" s="386"/>
      <c r="O2883" s="7">
        <v>1.4E-2</v>
      </c>
      <c r="P2883" s="10" t="str" cm="1">
        <f t="array" ref="P2883">INDEX(Rangos!$E$3:$E$16,MATCH(1,(Dumpadas[[#This Row],[ley]]&gt;=Rangos!$B$3:$B$16)*(Dumpadas[[#This Row],[ley]]&lt;=Rangos!$C$3:$C$16),0))</f>
        <v>E</v>
      </c>
    </row>
    <row r="2884" spans="2:16">
      <c r="B2884" s="769"/>
      <c r="C2884" s="773" t="s">
        <v>3817</v>
      </c>
      <c r="D2884" s="373" t="s">
        <v>3792</v>
      </c>
      <c r="E2884" s="386">
        <v>2887</v>
      </c>
      <c r="F2884" s="410" t="str">
        <f>Dumpadas[[#This Row],[punto]] &amp; " "&amp;Dumpadas[[#This Row],[jornada]]&amp;" " &amp; Dumpadas[[#This Row],[N°Acop]] &amp; " " &amp; TEXT(Dumpadas[[#This Row],[fecha ]], "dd-mm-yyyy")</f>
        <v>NIVEL 974 M4 6N L33 AM 2887 02-07-2026</v>
      </c>
      <c r="G2884" s="769" t="s">
        <v>14</v>
      </c>
      <c r="H2884" s="5">
        <v>46205</v>
      </c>
      <c r="I2884" s="769">
        <v>3.2</v>
      </c>
      <c r="J2884" s="8">
        <v>1.9099999999999999E-2</v>
      </c>
      <c r="K2884" s="8">
        <f>+IF(Dumpadas[[#This Row],[ley]]&gt;0.03,0.03,Dumpadas[[#This Row],[ley]])</f>
        <v>1.9099999999999999E-2</v>
      </c>
      <c r="L2884" s="427"/>
      <c r="M2884" s="386">
        <v>29418</v>
      </c>
      <c r="N2884" s="386"/>
      <c r="O2884" s="7">
        <v>1.4E-2</v>
      </c>
      <c r="P2884" s="10" t="str" cm="1">
        <f t="array" ref="P2884">INDEX(Rangos!$E$3:$E$16,MATCH(1,(Dumpadas[[#This Row],[ley]]&gt;=Rangos!$B$3:$B$16)*(Dumpadas[[#This Row],[ley]]&lt;=Rangos!$C$3:$C$16),0))</f>
        <v>H</v>
      </c>
    </row>
    <row r="2885" spans="2:16">
      <c r="B2885" s="769"/>
      <c r="C2885" s="773" t="s">
        <v>3817</v>
      </c>
      <c r="D2885" s="373" t="s">
        <v>3792</v>
      </c>
      <c r="E2885" s="386">
        <v>2888</v>
      </c>
      <c r="F2885" s="410" t="str">
        <f>Dumpadas[[#This Row],[punto]] &amp; " "&amp;Dumpadas[[#This Row],[jornada]]&amp;" " &amp; Dumpadas[[#This Row],[N°Acop]] &amp; " " &amp; TEXT(Dumpadas[[#This Row],[fecha ]], "dd-mm-yyyy")</f>
        <v>NIVEL 974 M4 6N L33 AM 2888 02-07-2026</v>
      </c>
      <c r="G2885" s="769" t="s">
        <v>14</v>
      </c>
      <c r="H2885" s="5">
        <v>46205</v>
      </c>
      <c r="I2885" s="769">
        <v>3.2</v>
      </c>
      <c r="J2885" s="8">
        <v>1.24E-2</v>
      </c>
      <c r="K2885" s="8">
        <f>+IF(Dumpadas[[#This Row],[ley]]&gt;0.03,0.03,Dumpadas[[#This Row],[ley]])</f>
        <v>1.24E-2</v>
      </c>
      <c r="L2885" s="427"/>
      <c r="M2885" s="386">
        <v>29418</v>
      </c>
      <c r="N2885" s="386"/>
      <c r="O2885" s="7">
        <v>1.4E-2</v>
      </c>
      <c r="P2885" s="10" t="str" cm="1">
        <f t="array" ref="P2885">INDEX(Rangos!$E$3:$E$16,MATCH(1,(Dumpadas[[#This Row],[ley]]&gt;=Rangos!$B$3:$B$16)*(Dumpadas[[#This Row],[ley]]&lt;=Rangos!$C$3:$C$16),0))</f>
        <v>D</v>
      </c>
    </row>
    <row r="2886" spans="2:16">
      <c r="B2886" s="769"/>
      <c r="C2886" s="773" t="s">
        <v>3817</v>
      </c>
      <c r="D2886" s="373" t="s">
        <v>3792</v>
      </c>
      <c r="E2886" s="386">
        <v>2889</v>
      </c>
      <c r="F2886" s="410" t="str">
        <f>Dumpadas[[#This Row],[punto]] &amp; " "&amp;Dumpadas[[#This Row],[jornada]]&amp;" " &amp; Dumpadas[[#This Row],[N°Acop]] &amp; " " &amp; TEXT(Dumpadas[[#This Row],[fecha ]], "dd-mm-yyyy")</f>
        <v>NIVEL 974 M4 6N L33 AM 2889 02-07-2026</v>
      </c>
      <c r="G2886" s="769" t="s">
        <v>14</v>
      </c>
      <c r="H2886" s="5">
        <v>46205</v>
      </c>
      <c r="I2886" s="769">
        <v>3.2</v>
      </c>
      <c r="J2886" s="8">
        <v>1.6E-2</v>
      </c>
      <c r="K2886" s="8">
        <f>+IF(Dumpadas[[#This Row],[ley]]&gt;0.03,0.03,Dumpadas[[#This Row],[ley]])</f>
        <v>1.6E-2</v>
      </c>
      <c r="L2886" s="427"/>
      <c r="M2886" s="386">
        <v>29418</v>
      </c>
      <c r="N2886" s="386"/>
      <c r="O2886" s="7">
        <v>1.4E-2</v>
      </c>
      <c r="P2886" s="10" t="str" cm="1">
        <f t="array" ref="P2886">INDEX(Rangos!$E$3:$E$16,MATCH(1,(Dumpadas[[#This Row],[ley]]&gt;=Rangos!$B$3:$B$16)*(Dumpadas[[#This Row],[ley]]&lt;=Rangos!$C$3:$C$16),0))</f>
        <v>F</v>
      </c>
    </row>
    <row r="2887" spans="2:16">
      <c r="B2887" s="769"/>
      <c r="C2887" s="773" t="s">
        <v>3817</v>
      </c>
      <c r="D2887" s="373" t="s">
        <v>3792</v>
      </c>
      <c r="E2887" s="386">
        <v>2890</v>
      </c>
      <c r="F2887" s="410" t="str">
        <f>Dumpadas[[#This Row],[punto]] &amp; " "&amp;Dumpadas[[#This Row],[jornada]]&amp;" " &amp; Dumpadas[[#This Row],[N°Acop]] &amp; " " &amp; TEXT(Dumpadas[[#This Row],[fecha ]], "dd-mm-yyyy")</f>
        <v>NIVEL 974 M4 6N L33 AM 2890 02-07-2026</v>
      </c>
      <c r="G2887" s="769" t="s">
        <v>14</v>
      </c>
      <c r="H2887" s="5">
        <v>46205</v>
      </c>
      <c r="I2887" s="769">
        <v>3.2</v>
      </c>
      <c r="J2887" s="8">
        <v>1.49E-2</v>
      </c>
      <c r="K2887" s="8">
        <f>+IF(Dumpadas[[#This Row],[ley]]&gt;0.03,0.03,Dumpadas[[#This Row],[ley]])</f>
        <v>1.49E-2</v>
      </c>
      <c r="L2887" s="427"/>
      <c r="M2887" s="386">
        <v>29418</v>
      </c>
      <c r="N2887" s="386"/>
      <c r="O2887" s="7">
        <v>1.4E-2</v>
      </c>
      <c r="P2887" s="10" t="str" cm="1">
        <f t="array" ref="P2887">INDEX(Rangos!$E$3:$E$16,MATCH(1,(Dumpadas[[#This Row],[ley]]&gt;=Rangos!$B$3:$B$16)*(Dumpadas[[#This Row],[ley]]&lt;=Rangos!$C$3:$C$16),0))</f>
        <v>E</v>
      </c>
    </row>
    <row r="2888" spans="2:16">
      <c r="B2888" s="769"/>
      <c r="C2888" s="773" t="s">
        <v>3817</v>
      </c>
      <c r="D2888" s="373" t="s">
        <v>3792</v>
      </c>
      <c r="E2888" s="386">
        <v>2891</v>
      </c>
      <c r="F2888" s="410" t="str">
        <f>Dumpadas[[#This Row],[punto]] &amp; " "&amp;Dumpadas[[#This Row],[jornada]]&amp;" " &amp; Dumpadas[[#This Row],[N°Acop]] &amp; " " &amp; TEXT(Dumpadas[[#This Row],[fecha ]], "dd-mm-yyyy")</f>
        <v>NIVEL 974 M4 6N L33 AM 2891 02-07-2026</v>
      </c>
      <c r="G2888" s="769" t="s">
        <v>14</v>
      </c>
      <c r="H2888" s="5">
        <v>46205</v>
      </c>
      <c r="I2888" s="769">
        <v>3.2</v>
      </c>
      <c r="J2888" s="8">
        <v>2.1000000000000001E-2</v>
      </c>
      <c r="K2888" s="8">
        <f>+IF(Dumpadas[[#This Row],[ley]]&gt;0.03,0.03,Dumpadas[[#This Row],[ley]])</f>
        <v>2.1000000000000001E-2</v>
      </c>
      <c r="L2888" s="427"/>
      <c r="M2888" s="386">
        <v>29418</v>
      </c>
      <c r="N2888" s="386"/>
      <c r="O2888" s="7">
        <v>1.4E-2</v>
      </c>
      <c r="P2888" s="10" t="str" cm="1">
        <f t="array" ref="P2888">INDEX(Rangos!$E$3:$E$16,MATCH(1,(Dumpadas[[#This Row],[ley]]&gt;=Rangos!$B$3:$B$16)*(Dumpadas[[#This Row],[ley]]&lt;=Rangos!$C$3:$C$16),0))</f>
        <v>I</v>
      </c>
    </row>
    <row r="2889" spans="2:16">
      <c r="B2889" s="535"/>
      <c r="C2889" s="535" t="s">
        <v>3814</v>
      </c>
      <c r="D2889" s="536" t="s">
        <v>3792</v>
      </c>
      <c r="E2889" s="535">
        <v>2892</v>
      </c>
      <c r="F2889" s="537" t="str">
        <f>Dumpadas[[#This Row],[punto]] &amp; " "&amp;Dumpadas[[#This Row],[jornada]]&amp;" " &amp; Dumpadas[[#This Row],[N°Acop]] &amp; " " &amp; TEXT(Dumpadas[[#This Row],[fecha ]], "dd-mm-yyyy")</f>
        <v>NIVEL 974 M4 7S L30 AM 2892 02-07-2026</v>
      </c>
      <c r="G2889" s="535" t="s">
        <v>14</v>
      </c>
      <c r="H2889" s="538">
        <v>46205</v>
      </c>
      <c r="I2889" s="535">
        <v>3.2</v>
      </c>
      <c r="J2889" s="539">
        <v>9.1000000000000004E-3</v>
      </c>
      <c r="K2889" s="539">
        <f>+IF(Dumpadas[[#This Row],[ley]]&gt;0.03,0.03,Dumpadas[[#This Row],[ley]])</f>
        <v>9.1000000000000004E-3</v>
      </c>
      <c r="L2889" s="539"/>
      <c r="M2889" s="535">
        <v>29419</v>
      </c>
      <c r="N2889" s="535"/>
      <c r="O2889" s="539">
        <v>1.4E-2</v>
      </c>
      <c r="P2889" s="540" t="str" cm="1">
        <f t="array" ref="P2889">INDEX(Rangos!$E$3:$E$16,MATCH(1,(Dumpadas[[#This Row],[ley]]&gt;=Rangos!$B$3:$B$16)*(Dumpadas[[#This Row],[ley]]&lt;=Rangos!$C$3:$C$16),0))</f>
        <v>B</v>
      </c>
    </row>
    <row r="2890" spans="2:16">
      <c r="B2890" s="535"/>
      <c r="C2890" s="535" t="s">
        <v>3814</v>
      </c>
      <c r="D2890" s="536" t="s">
        <v>3792</v>
      </c>
      <c r="E2890" s="535">
        <v>2893</v>
      </c>
      <c r="F2890" s="537" t="str">
        <f>Dumpadas[[#This Row],[punto]] &amp; " "&amp;Dumpadas[[#This Row],[jornada]]&amp;" " &amp; Dumpadas[[#This Row],[N°Acop]] &amp; " " &amp; TEXT(Dumpadas[[#This Row],[fecha ]], "dd-mm-yyyy")</f>
        <v>NIVEL 974 M4 7S L30 AM 2893 02-07-2026</v>
      </c>
      <c r="G2890" s="535" t="s">
        <v>14</v>
      </c>
      <c r="H2890" s="538">
        <v>46205</v>
      </c>
      <c r="I2890" s="535">
        <v>3.2</v>
      </c>
      <c r="J2890" s="539">
        <v>1.18E-2</v>
      </c>
      <c r="K2890" s="539">
        <f>+IF(Dumpadas[[#This Row],[ley]]&gt;0.03,0.03,Dumpadas[[#This Row],[ley]])</f>
        <v>1.18E-2</v>
      </c>
      <c r="L2890" s="539"/>
      <c r="M2890" s="535">
        <v>29419</v>
      </c>
      <c r="N2890" s="535"/>
      <c r="O2890" s="539">
        <v>1.4E-2</v>
      </c>
      <c r="P2890" s="540" t="str" cm="1">
        <f t="array" ref="P2890">INDEX(Rangos!$E$3:$E$16,MATCH(1,(Dumpadas[[#This Row],[ley]]&gt;=Rangos!$B$3:$B$16)*(Dumpadas[[#This Row],[ley]]&lt;=Rangos!$C$3:$C$16),0))</f>
        <v>C</v>
      </c>
    </row>
    <row r="2891" spans="2:16">
      <c r="B2891" s="535"/>
      <c r="C2891" s="535" t="s">
        <v>3814</v>
      </c>
      <c r="D2891" s="536" t="s">
        <v>3792</v>
      </c>
      <c r="E2891" s="535">
        <v>2894</v>
      </c>
      <c r="F2891" s="537" t="str">
        <f>Dumpadas[[#This Row],[punto]] &amp; " "&amp;Dumpadas[[#This Row],[jornada]]&amp;" " &amp; Dumpadas[[#This Row],[N°Acop]] &amp; " " &amp; TEXT(Dumpadas[[#This Row],[fecha ]], "dd-mm-yyyy")</f>
        <v>NIVEL 974 M4 7S L30 AM 2894 02-07-2026</v>
      </c>
      <c r="G2891" s="535" t="s">
        <v>14</v>
      </c>
      <c r="H2891" s="538">
        <v>46205</v>
      </c>
      <c r="I2891" s="535">
        <v>3.2</v>
      </c>
      <c r="J2891" s="539">
        <v>8.6999999999999994E-3</v>
      </c>
      <c r="K2891" s="539">
        <f>+IF(Dumpadas[[#This Row],[ley]]&gt;0.03,0.03,Dumpadas[[#This Row],[ley]])</f>
        <v>8.6999999999999994E-3</v>
      </c>
      <c r="L2891" s="539"/>
      <c r="M2891" s="535">
        <v>29419</v>
      </c>
      <c r="N2891" s="535"/>
      <c r="O2891" s="539">
        <v>1.4E-2</v>
      </c>
      <c r="P2891" s="540" t="str" cm="1">
        <f t="array" ref="P2891">INDEX(Rangos!$E$3:$E$16,MATCH(1,(Dumpadas[[#This Row],[ley]]&gt;=Rangos!$B$3:$B$16)*(Dumpadas[[#This Row],[ley]]&lt;=Rangos!$C$3:$C$16),0))</f>
        <v>A</v>
      </c>
    </row>
    <row r="2892" spans="2:16">
      <c r="B2892" s="535"/>
      <c r="C2892" s="535" t="s">
        <v>3814</v>
      </c>
      <c r="D2892" s="536" t="s">
        <v>3792</v>
      </c>
      <c r="E2892" s="535">
        <v>2895</v>
      </c>
      <c r="F2892" s="537" t="str">
        <f>Dumpadas[[#This Row],[punto]] &amp; " "&amp;Dumpadas[[#This Row],[jornada]]&amp;" " &amp; Dumpadas[[#This Row],[N°Acop]] &amp; " " &amp; TEXT(Dumpadas[[#This Row],[fecha ]], "dd-mm-yyyy")</f>
        <v>NIVEL 974 M4 7S L30 AM 2895 02-07-2026</v>
      </c>
      <c r="G2892" s="535" t="s">
        <v>14</v>
      </c>
      <c r="H2892" s="538">
        <v>46205</v>
      </c>
      <c r="I2892" s="535">
        <v>3.2</v>
      </c>
      <c r="J2892" s="539">
        <v>1.0500000000000001E-2</v>
      </c>
      <c r="K2892" s="539">
        <f>+IF(Dumpadas[[#This Row],[ley]]&gt;0.03,0.03,Dumpadas[[#This Row],[ley]])</f>
        <v>1.0500000000000001E-2</v>
      </c>
      <c r="L2892" s="539"/>
      <c r="M2892" s="535">
        <v>29419</v>
      </c>
      <c r="N2892" s="535"/>
      <c r="O2892" s="539">
        <v>1.4E-2</v>
      </c>
      <c r="P2892" s="540" t="str" cm="1">
        <f t="array" ref="P2892">INDEX(Rangos!$E$3:$E$16,MATCH(1,(Dumpadas[[#This Row],[ley]]&gt;=Rangos!$B$3:$B$16)*(Dumpadas[[#This Row],[ley]]&lt;=Rangos!$C$3:$C$16),0))</f>
        <v>C</v>
      </c>
    </row>
    <row r="2893" spans="2:16">
      <c r="B2893" s="535"/>
      <c r="C2893" s="535" t="s">
        <v>3814</v>
      </c>
      <c r="D2893" s="536" t="s">
        <v>3792</v>
      </c>
      <c r="E2893" s="535">
        <v>2896</v>
      </c>
      <c r="F2893" s="537" t="str">
        <f>Dumpadas[[#This Row],[punto]] &amp; " "&amp;Dumpadas[[#This Row],[jornada]]&amp;" " &amp; Dumpadas[[#This Row],[N°Acop]] &amp; " " &amp; TEXT(Dumpadas[[#This Row],[fecha ]], "dd-mm-yyyy")</f>
        <v>NIVEL 974 M4 7S L30 AM 2896 02-07-2026</v>
      </c>
      <c r="G2893" s="535" t="s">
        <v>14</v>
      </c>
      <c r="H2893" s="538">
        <v>46205</v>
      </c>
      <c r="I2893" s="535">
        <v>3.2</v>
      </c>
      <c r="J2893" s="539">
        <v>1.17E-2</v>
      </c>
      <c r="K2893" s="539">
        <f>+IF(Dumpadas[[#This Row],[ley]]&gt;0.03,0.03,Dumpadas[[#This Row],[ley]])</f>
        <v>1.17E-2</v>
      </c>
      <c r="L2893" s="539"/>
      <c r="M2893" s="535">
        <v>29419</v>
      </c>
      <c r="N2893" s="535"/>
      <c r="O2893" s="539">
        <v>1.4E-2</v>
      </c>
      <c r="P2893" s="540" t="str" cm="1">
        <f t="array" ref="P2893">INDEX(Rangos!$E$3:$E$16,MATCH(1,(Dumpadas[[#This Row],[ley]]&gt;=Rangos!$B$3:$B$16)*(Dumpadas[[#This Row],[ley]]&lt;=Rangos!$C$3:$C$16),0))</f>
        <v>C</v>
      </c>
    </row>
    <row r="2894" spans="2:16">
      <c r="B2894" s="535"/>
      <c r="C2894" s="535" t="s">
        <v>3814</v>
      </c>
      <c r="D2894" s="536" t="s">
        <v>3792</v>
      </c>
      <c r="E2894" s="535">
        <v>2897</v>
      </c>
      <c r="F2894" s="537" t="str">
        <f>Dumpadas[[#This Row],[punto]] &amp; " "&amp;Dumpadas[[#This Row],[jornada]]&amp;" " &amp; Dumpadas[[#This Row],[N°Acop]] &amp; " " &amp; TEXT(Dumpadas[[#This Row],[fecha ]], "dd-mm-yyyy")</f>
        <v>NIVEL 974 M4 7S L30 AM 2897 02-07-2026</v>
      </c>
      <c r="G2894" s="535" t="s">
        <v>14</v>
      </c>
      <c r="H2894" s="538">
        <v>46205</v>
      </c>
      <c r="I2894" s="535">
        <v>3.2</v>
      </c>
      <c r="J2894" s="539">
        <v>1.0200000000000001E-2</v>
      </c>
      <c r="K2894" s="539">
        <f>+IF(Dumpadas[[#This Row],[ley]]&gt;0.03,0.03,Dumpadas[[#This Row],[ley]])</f>
        <v>1.0200000000000001E-2</v>
      </c>
      <c r="L2894" s="539"/>
      <c r="M2894" s="535">
        <v>29419</v>
      </c>
      <c r="N2894" s="535"/>
      <c r="O2894" s="539">
        <v>1.4E-2</v>
      </c>
      <c r="P2894" s="540" t="str" cm="1">
        <f t="array" ref="P2894">INDEX(Rangos!$E$3:$E$16,MATCH(1,(Dumpadas[[#This Row],[ley]]&gt;=Rangos!$B$3:$B$16)*(Dumpadas[[#This Row],[ley]]&lt;=Rangos!$C$3:$C$16),0))</f>
        <v>B</v>
      </c>
    </row>
    <row r="2895" spans="2:16">
      <c r="B2895" s="535"/>
      <c r="C2895" s="535" t="s">
        <v>3814</v>
      </c>
      <c r="D2895" s="536" t="s">
        <v>3792</v>
      </c>
      <c r="E2895" s="535">
        <v>2898</v>
      </c>
      <c r="F2895" s="537" t="str">
        <f>Dumpadas[[#This Row],[punto]] &amp; " "&amp;Dumpadas[[#This Row],[jornada]]&amp;" " &amp; Dumpadas[[#This Row],[N°Acop]] &amp; " " &amp; TEXT(Dumpadas[[#This Row],[fecha ]], "dd-mm-yyyy")</f>
        <v>NIVEL 974 M4 7S L30 AM 2898 02-07-2026</v>
      </c>
      <c r="G2895" s="535" t="s">
        <v>14</v>
      </c>
      <c r="H2895" s="538">
        <v>46205</v>
      </c>
      <c r="I2895" s="535">
        <v>3.2</v>
      </c>
      <c r="J2895" s="539">
        <v>1.26E-2</v>
      </c>
      <c r="K2895" s="539">
        <f>+IF(Dumpadas[[#This Row],[ley]]&gt;0.03,0.03,Dumpadas[[#This Row],[ley]])</f>
        <v>1.26E-2</v>
      </c>
      <c r="L2895" s="539"/>
      <c r="M2895" s="535">
        <v>29419</v>
      </c>
      <c r="N2895" s="535"/>
      <c r="O2895" s="539">
        <v>1.4E-2</v>
      </c>
      <c r="P2895" s="540" t="str" cm="1">
        <f t="array" ref="P2895">INDEX(Rangos!$E$3:$E$16,MATCH(1,(Dumpadas[[#This Row],[ley]]&gt;=Rangos!$B$3:$B$16)*(Dumpadas[[#This Row],[ley]]&lt;=Rangos!$C$3:$C$16),0))</f>
        <v>D</v>
      </c>
    </row>
    <row r="2896" spans="2:16">
      <c r="B2896" s="535"/>
      <c r="C2896" s="535" t="s">
        <v>3814</v>
      </c>
      <c r="D2896" s="536" t="s">
        <v>3792</v>
      </c>
      <c r="E2896" s="535">
        <v>2899</v>
      </c>
      <c r="F2896" s="537" t="str">
        <f>Dumpadas[[#This Row],[punto]] &amp; " "&amp;Dumpadas[[#This Row],[jornada]]&amp;" " &amp; Dumpadas[[#This Row],[N°Acop]] &amp; " " &amp; TEXT(Dumpadas[[#This Row],[fecha ]], "dd-mm-yyyy")</f>
        <v>NIVEL 974 M4 7S L30 AM 2899 02-07-2026</v>
      </c>
      <c r="G2896" s="535" t="s">
        <v>14</v>
      </c>
      <c r="H2896" s="538">
        <v>46205</v>
      </c>
      <c r="I2896" s="535">
        <v>3.2</v>
      </c>
      <c r="J2896" s="539">
        <v>7.7999999999999996E-3</v>
      </c>
      <c r="K2896" s="539">
        <f>+IF(Dumpadas[[#This Row],[ley]]&gt;0.03,0.03,Dumpadas[[#This Row],[ley]])</f>
        <v>7.7999999999999996E-3</v>
      </c>
      <c r="L2896" s="539"/>
      <c r="M2896" s="535">
        <v>29419</v>
      </c>
      <c r="N2896" s="535"/>
      <c r="O2896" s="539">
        <v>1.4E-2</v>
      </c>
      <c r="P2896" s="540" t="str" cm="1">
        <f t="array" ref="P2896">INDEX(Rangos!$E$3:$E$16,MATCH(1,(Dumpadas[[#This Row],[ley]]&gt;=Rangos!$B$3:$B$16)*(Dumpadas[[#This Row],[ley]]&lt;=Rangos!$C$3:$C$16),0))</f>
        <v>A</v>
      </c>
    </row>
    <row r="2897" spans="2:16">
      <c r="B2897" s="535"/>
      <c r="C2897" s="535" t="s">
        <v>3814</v>
      </c>
      <c r="D2897" s="536" t="s">
        <v>3792</v>
      </c>
      <c r="E2897" s="535">
        <v>2900</v>
      </c>
      <c r="F2897" s="537" t="str">
        <f>Dumpadas[[#This Row],[punto]] &amp; " "&amp;Dumpadas[[#This Row],[jornada]]&amp;" " &amp; Dumpadas[[#This Row],[N°Acop]] &amp; " " &amp; TEXT(Dumpadas[[#This Row],[fecha ]], "dd-mm-yyyy")</f>
        <v>NIVEL 974 M4 7S L30 AM 2900 02-07-2026</v>
      </c>
      <c r="G2897" s="535" t="s">
        <v>14</v>
      </c>
      <c r="H2897" s="538">
        <v>46205</v>
      </c>
      <c r="I2897" s="535">
        <v>3.2</v>
      </c>
      <c r="J2897" s="539">
        <v>6.1999999999999998E-3</v>
      </c>
      <c r="K2897" s="539">
        <f>+IF(Dumpadas[[#This Row],[ley]]&gt;0.03,0.03,Dumpadas[[#This Row],[ley]])</f>
        <v>6.1999999999999998E-3</v>
      </c>
      <c r="L2897" s="539"/>
      <c r="M2897" s="535">
        <v>29419</v>
      </c>
      <c r="N2897" s="535"/>
      <c r="O2897" s="539">
        <v>1.4E-2</v>
      </c>
      <c r="P2897" s="540" t="str" cm="1">
        <f t="array" ref="P2897">INDEX(Rangos!$E$3:$E$16,MATCH(1,(Dumpadas[[#This Row],[ley]]&gt;=Rangos!$B$3:$B$16)*(Dumpadas[[#This Row],[ley]]&lt;=Rangos!$C$3:$C$16),0))</f>
        <v>Reserva</v>
      </c>
    </row>
    <row r="2898" spans="2:16">
      <c r="B2898" s="535"/>
      <c r="C2898" s="535" t="s">
        <v>3814</v>
      </c>
      <c r="D2898" s="536" t="s">
        <v>3792</v>
      </c>
      <c r="E2898" s="535">
        <v>2901</v>
      </c>
      <c r="F2898" s="537" t="str">
        <f>Dumpadas[[#This Row],[punto]] &amp; " "&amp;Dumpadas[[#This Row],[jornada]]&amp;" " &amp; Dumpadas[[#This Row],[N°Acop]] &amp; " " &amp; TEXT(Dumpadas[[#This Row],[fecha ]], "dd-mm-yyyy")</f>
        <v>NIVEL 974 M4 7S L30 AM 2901 02-07-2026</v>
      </c>
      <c r="G2898" s="535" t="s">
        <v>14</v>
      </c>
      <c r="H2898" s="538">
        <v>46205</v>
      </c>
      <c r="I2898" s="535">
        <v>3.2</v>
      </c>
      <c r="J2898" s="539">
        <v>1.21E-2</v>
      </c>
      <c r="K2898" s="539">
        <f>+IF(Dumpadas[[#This Row],[ley]]&gt;0.03,0.03,Dumpadas[[#This Row],[ley]])</f>
        <v>1.21E-2</v>
      </c>
      <c r="L2898" s="539"/>
      <c r="M2898" s="535">
        <v>29419</v>
      </c>
      <c r="N2898" s="535"/>
      <c r="O2898" s="539">
        <v>1.4E-2</v>
      </c>
      <c r="P2898" s="540" t="str" cm="1">
        <f t="array" ref="P2898">INDEX(Rangos!$E$3:$E$16,MATCH(1,(Dumpadas[[#This Row],[ley]]&gt;=Rangos!$B$3:$B$16)*(Dumpadas[[#This Row],[ley]]&lt;=Rangos!$C$3:$C$16),0))</f>
        <v>D</v>
      </c>
    </row>
    <row r="2899" spans="2:16">
      <c r="B2899" s="535"/>
      <c r="C2899" s="535" t="s">
        <v>3814</v>
      </c>
      <c r="D2899" s="536" t="s">
        <v>3792</v>
      </c>
      <c r="E2899" s="535">
        <v>2902</v>
      </c>
      <c r="F2899" s="537" t="str">
        <f>Dumpadas[[#This Row],[punto]] &amp; " "&amp;Dumpadas[[#This Row],[jornada]]&amp;" " &amp; Dumpadas[[#This Row],[N°Acop]] &amp; " " &amp; TEXT(Dumpadas[[#This Row],[fecha ]], "dd-mm-yyyy")</f>
        <v>NIVEL 974 M4 7S L30 AM 2902 02-07-2026</v>
      </c>
      <c r="G2899" s="535" t="s">
        <v>14</v>
      </c>
      <c r="H2899" s="538">
        <v>46205</v>
      </c>
      <c r="I2899" s="535">
        <v>3.2</v>
      </c>
      <c r="J2899" s="539">
        <v>1.2500000000000001E-2</v>
      </c>
      <c r="K2899" s="539">
        <f>+IF(Dumpadas[[#This Row],[ley]]&gt;0.03,0.03,Dumpadas[[#This Row],[ley]])</f>
        <v>1.2500000000000001E-2</v>
      </c>
      <c r="L2899" s="539"/>
      <c r="M2899" s="535">
        <v>29419</v>
      </c>
      <c r="N2899" s="535"/>
      <c r="O2899" s="539">
        <v>1.4E-2</v>
      </c>
      <c r="P2899" s="540" t="str" cm="1">
        <f t="array" ref="P2899">INDEX(Rangos!$E$3:$E$16,MATCH(1,(Dumpadas[[#This Row],[ley]]&gt;=Rangos!$B$3:$B$16)*(Dumpadas[[#This Row],[ley]]&lt;=Rangos!$C$3:$C$16),0))</f>
        <v>D</v>
      </c>
    </row>
    <row r="2900" spans="2:16">
      <c r="B2900" s="535"/>
      <c r="C2900" s="535" t="s">
        <v>3814</v>
      </c>
      <c r="D2900" s="536" t="s">
        <v>3792</v>
      </c>
      <c r="E2900" s="535">
        <v>2903</v>
      </c>
      <c r="F2900" s="537" t="str">
        <f>Dumpadas[[#This Row],[punto]] &amp; " "&amp;Dumpadas[[#This Row],[jornada]]&amp;" " &amp; Dumpadas[[#This Row],[N°Acop]] &amp; " " &amp; TEXT(Dumpadas[[#This Row],[fecha ]], "dd-mm-yyyy")</f>
        <v>NIVEL 974 M4 7S L30 AM 2903 02-07-2026</v>
      </c>
      <c r="G2900" s="535" t="s">
        <v>14</v>
      </c>
      <c r="H2900" s="538">
        <v>46205</v>
      </c>
      <c r="I2900" s="535">
        <v>3.2</v>
      </c>
      <c r="J2900" s="539">
        <v>6.4999999999999997E-3</v>
      </c>
      <c r="K2900" s="539">
        <f>+IF(Dumpadas[[#This Row],[ley]]&gt;0.03,0.03,Dumpadas[[#This Row],[ley]])</f>
        <v>6.4999999999999997E-3</v>
      </c>
      <c r="L2900" s="539"/>
      <c r="M2900" s="535">
        <v>29420</v>
      </c>
      <c r="N2900" s="535"/>
      <c r="O2900" s="539">
        <v>1.4E-2</v>
      </c>
      <c r="P2900" s="540" t="str" cm="1">
        <f t="array" ref="P2900">INDEX(Rangos!$E$3:$E$16,MATCH(1,(Dumpadas[[#This Row],[ley]]&gt;=Rangos!$B$3:$B$16)*(Dumpadas[[#This Row],[ley]]&lt;=Rangos!$C$3:$C$16),0))</f>
        <v>Reserva</v>
      </c>
    </row>
    <row r="2901" spans="2:16">
      <c r="B2901" s="769"/>
      <c r="C2901" s="769" t="s">
        <v>3817</v>
      </c>
      <c r="D2901" s="373" t="s">
        <v>3792</v>
      </c>
      <c r="E2901" s="386">
        <v>2904</v>
      </c>
      <c r="F2901" s="410" t="str">
        <f>Dumpadas[[#This Row],[punto]] &amp; " "&amp;Dumpadas[[#This Row],[jornada]]&amp;" " &amp; Dumpadas[[#This Row],[N°Acop]] &amp; " " &amp; TEXT(Dumpadas[[#This Row],[fecha ]], "dd-mm-yyyy")</f>
        <v>NIVEL 974 M4 6N L33 PM 2904 02-07-2026</v>
      </c>
      <c r="G2901" s="769" t="s">
        <v>16</v>
      </c>
      <c r="H2901" s="5">
        <v>46205</v>
      </c>
      <c r="I2901" s="769">
        <v>3.2</v>
      </c>
      <c r="J2901" s="8">
        <v>1.7100000000000001E-2</v>
      </c>
      <c r="K2901" s="8">
        <f>+IF(Dumpadas[[#This Row],[ley]]&gt;0.03,0.03,Dumpadas[[#This Row],[ley]])</f>
        <v>1.7100000000000001E-2</v>
      </c>
      <c r="L2901" s="427"/>
      <c r="M2901" s="386">
        <v>29420</v>
      </c>
      <c r="N2901" s="386"/>
      <c r="O2901" s="7">
        <v>1.4E-2</v>
      </c>
      <c r="P2901" s="10" t="str" cm="1">
        <f t="array" ref="P2901">INDEX(Rangos!$E$3:$E$16,MATCH(1,(Dumpadas[[#This Row],[ley]]&gt;=Rangos!$B$3:$B$16)*(Dumpadas[[#This Row],[ley]]&lt;=Rangos!$C$3:$C$16),0))</f>
        <v>F</v>
      </c>
    </row>
    <row r="2902" spans="2:16">
      <c r="B2902" s="769"/>
      <c r="C2902" s="773" t="s">
        <v>3817</v>
      </c>
      <c r="D2902" s="373" t="s">
        <v>3792</v>
      </c>
      <c r="E2902" s="386">
        <v>2905</v>
      </c>
      <c r="F2902" s="410" t="str">
        <f>Dumpadas[[#This Row],[punto]] &amp; " "&amp;Dumpadas[[#This Row],[jornada]]&amp;" " &amp; Dumpadas[[#This Row],[N°Acop]] &amp; " " &amp; TEXT(Dumpadas[[#This Row],[fecha ]], "dd-mm-yyyy")</f>
        <v>NIVEL 974 M4 6N L33 PM 2905 02-07-2026</v>
      </c>
      <c r="G2902" s="769" t="s">
        <v>16</v>
      </c>
      <c r="H2902" s="5">
        <v>46205</v>
      </c>
      <c r="I2902" s="769">
        <v>3.2</v>
      </c>
      <c r="J2902" s="8">
        <v>1.7299999999999999E-2</v>
      </c>
      <c r="K2902" s="8">
        <f>+IF(Dumpadas[[#This Row],[ley]]&gt;0.03,0.03,Dumpadas[[#This Row],[ley]])</f>
        <v>1.7299999999999999E-2</v>
      </c>
      <c r="L2902" s="427"/>
      <c r="M2902" s="386">
        <v>29420</v>
      </c>
      <c r="N2902" s="386"/>
      <c r="O2902" s="7">
        <v>1.4E-2</v>
      </c>
      <c r="P2902" s="10" t="str" cm="1">
        <f t="array" ref="P2902">INDEX(Rangos!$E$3:$E$16,MATCH(1,(Dumpadas[[#This Row],[ley]]&gt;=Rangos!$B$3:$B$16)*(Dumpadas[[#This Row],[ley]]&lt;=Rangos!$C$3:$C$16),0))</f>
        <v>F</v>
      </c>
    </row>
    <row r="2903" spans="2:16">
      <c r="B2903" s="769"/>
      <c r="C2903" s="773" t="s">
        <v>3817</v>
      </c>
      <c r="D2903" s="373" t="s">
        <v>3792</v>
      </c>
      <c r="E2903" s="386">
        <v>2906</v>
      </c>
      <c r="F2903" s="410" t="str">
        <f>Dumpadas[[#This Row],[punto]] &amp; " "&amp;Dumpadas[[#This Row],[jornada]]&amp;" " &amp; Dumpadas[[#This Row],[N°Acop]] &amp; " " &amp; TEXT(Dumpadas[[#This Row],[fecha ]], "dd-mm-yyyy")</f>
        <v>NIVEL 974 M4 6N L33 PM 2906 02-07-2026</v>
      </c>
      <c r="G2903" s="769" t="s">
        <v>16</v>
      </c>
      <c r="H2903" s="5">
        <v>46205</v>
      </c>
      <c r="I2903" s="769">
        <v>3.2</v>
      </c>
      <c r="J2903" s="8">
        <v>1.2200000000000001E-2</v>
      </c>
      <c r="K2903" s="8">
        <f>+IF(Dumpadas[[#This Row],[ley]]&gt;0.03,0.03,Dumpadas[[#This Row],[ley]])</f>
        <v>1.2200000000000001E-2</v>
      </c>
      <c r="L2903" s="427"/>
      <c r="M2903" s="386">
        <v>29420</v>
      </c>
      <c r="N2903" s="386"/>
      <c r="O2903" s="7">
        <v>1.4E-2</v>
      </c>
      <c r="P2903" s="10" t="str" cm="1">
        <f t="array" ref="P2903">INDEX(Rangos!$E$3:$E$16,MATCH(1,(Dumpadas[[#This Row],[ley]]&gt;=Rangos!$B$3:$B$16)*(Dumpadas[[#This Row],[ley]]&lt;=Rangos!$C$3:$C$16),0))</f>
        <v>D</v>
      </c>
    </row>
    <row r="2904" spans="2:16">
      <c r="B2904" s="769"/>
      <c r="C2904" s="773" t="s">
        <v>3817</v>
      </c>
      <c r="D2904" s="373" t="s">
        <v>3792</v>
      </c>
      <c r="E2904" s="386">
        <v>2907</v>
      </c>
      <c r="F2904" s="410" t="str">
        <f>Dumpadas[[#This Row],[punto]] &amp; " "&amp;Dumpadas[[#This Row],[jornada]]&amp;" " &amp; Dumpadas[[#This Row],[N°Acop]] &amp; " " &amp; TEXT(Dumpadas[[#This Row],[fecha ]], "dd-mm-yyyy")</f>
        <v>NIVEL 974 M4 6N L33 PM 2907 02-07-2026</v>
      </c>
      <c r="G2904" s="769" t="s">
        <v>16</v>
      </c>
      <c r="H2904" s="5">
        <v>46205</v>
      </c>
      <c r="I2904" s="769">
        <v>3.2</v>
      </c>
      <c r="J2904" s="8">
        <v>1.3100000000000001E-2</v>
      </c>
      <c r="K2904" s="8">
        <f>+IF(Dumpadas[[#This Row],[ley]]&gt;0.03,0.03,Dumpadas[[#This Row],[ley]])</f>
        <v>1.3100000000000001E-2</v>
      </c>
      <c r="L2904" s="427"/>
      <c r="M2904" s="386">
        <v>29420</v>
      </c>
      <c r="N2904" s="386"/>
      <c r="O2904" s="7">
        <v>1.4E-2</v>
      </c>
      <c r="P2904" s="10" t="str" cm="1">
        <f t="array" ref="P2904">INDEX(Rangos!$E$3:$E$16,MATCH(1,(Dumpadas[[#This Row],[ley]]&gt;=Rangos!$B$3:$B$16)*(Dumpadas[[#This Row],[ley]]&lt;=Rangos!$C$3:$C$16),0))</f>
        <v>D</v>
      </c>
    </row>
    <row r="2905" spans="2:16">
      <c r="B2905" s="535"/>
      <c r="C2905" s="535" t="s">
        <v>3814</v>
      </c>
      <c r="D2905" s="536" t="s">
        <v>3792</v>
      </c>
      <c r="E2905" s="535">
        <v>2908</v>
      </c>
      <c r="F2905" s="537" t="str">
        <f>Dumpadas[[#This Row],[punto]] &amp; " "&amp;Dumpadas[[#This Row],[jornada]]&amp;" " &amp; Dumpadas[[#This Row],[N°Acop]] &amp; " " &amp; TEXT(Dumpadas[[#This Row],[fecha ]], "dd-mm-yyyy")</f>
        <v>NIVEL 974 M4 7S L30 PM 2908 02-07-2026</v>
      </c>
      <c r="G2905" s="535" t="s">
        <v>16</v>
      </c>
      <c r="H2905" s="538">
        <v>46205</v>
      </c>
      <c r="I2905" s="535">
        <v>3.2</v>
      </c>
      <c r="J2905" s="539">
        <v>1.0699999999999999E-2</v>
      </c>
      <c r="K2905" s="539">
        <f>+IF(Dumpadas[[#This Row],[ley]]&gt;0.03,0.03,Dumpadas[[#This Row],[ley]])</f>
        <v>1.0699999999999999E-2</v>
      </c>
      <c r="L2905" s="539"/>
      <c r="M2905" s="535">
        <v>29421</v>
      </c>
      <c r="N2905" s="535"/>
      <c r="O2905" s="539">
        <v>1.4E-2</v>
      </c>
      <c r="P2905" s="540" t="str" cm="1">
        <f t="array" ref="P2905">INDEX(Rangos!$E$3:$E$16,MATCH(1,(Dumpadas[[#This Row],[ley]]&gt;=Rangos!$B$3:$B$16)*(Dumpadas[[#This Row],[ley]]&lt;=Rangos!$C$3:$C$16),0))</f>
        <v>C</v>
      </c>
    </row>
    <row r="2906" spans="2:16">
      <c r="B2906" s="535"/>
      <c r="C2906" s="535" t="s">
        <v>3814</v>
      </c>
      <c r="D2906" s="536" t="s">
        <v>3792</v>
      </c>
      <c r="E2906" s="535">
        <v>2909</v>
      </c>
      <c r="F2906" s="537" t="str">
        <f>Dumpadas[[#This Row],[punto]] &amp; " "&amp;Dumpadas[[#This Row],[jornada]]&amp;" " &amp; Dumpadas[[#This Row],[N°Acop]] &amp; " " &amp; TEXT(Dumpadas[[#This Row],[fecha ]], "dd-mm-yyyy")</f>
        <v>NIVEL 974 M4 7S L30 PM 2909 02-07-2026</v>
      </c>
      <c r="G2906" s="535" t="s">
        <v>16</v>
      </c>
      <c r="H2906" s="538">
        <v>46205</v>
      </c>
      <c r="I2906" s="535">
        <v>3.2</v>
      </c>
      <c r="J2906" s="539">
        <v>8.8999999999999999E-3</v>
      </c>
      <c r="K2906" s="539">
        <f>+IF(Dumpadas[[#This Row],[ley]]&gt;0.03,0.03,Dumpadas[[#This Row],[ley]])</f>
        <v>8.8999999999999999E-3</v>
      </c>
      <c r="L2906" s="539"/>
      <c r="M2906" s="535">
        <v>29421</v>
      </c>
      <c r="N2906" s="535"/>
      <c r="O2906" s="539">
        <v>1.4E-2</v>
      </c>
      <c r="P2906" s="540" t="str" cm="1">
        <f t="array" ref="P2906">INDEX(Rangos!$E$3:$E$16,MATCH(1,(Dumpadas[[#This Row],[ley]]&gt;=Rangos!$B$3:$B$16)*(Dumpadas[[#This Row],[ley]]&lt;=Rangos!$C$3:$C$16),0))</f>
        <v>A</v>
      </c>
    </row>
    <row r="2907" spans="2:16">
      <c r="B2907" s="535"/>
      <c r="C2907" s="535" t="s">
        <v>3814</v>
      </c>
      <c r="D2907" s="536" t="s">
        <v>3792</v>
      </c>
      <c r="E2907" s="535">
        <v>2910</v>
      </c>
      <c r="F2907" s="537" t="str">
        <f>Dumpadas[[#This Row],[punto]] &amp; " "&amp;Dumpadas[[#This Row],[jornada]]&amp;" " &amp; Dumpadas[[#This Row],[N°Acop]] &amp; " " &amp; TEXT(Dumpadas[[#This Row],[fecha ]], "dd-mm-yyyy")</f>
        <v>NIVEL 974 M4 7S L30 PM 2910 02-07-2026</v>
      </c>
      <c r="G2907" s="535" t="s">
        <v>16</v>
      </c>
      <c r="H2907" s="538">
        <v>46205</v>
      </c>
      <c r="I2907" s="535">
        <v>3.2</v>
      </c>
      <c r="J2907" s="539">
        <v>1.41E-2</v>
      </c>
      <c r="K2907" s="539">
        <f>+IF(Dumpadas[[#This Row],[ley]]&gt;0.03,0.03,Dumpadas[[#This Row],[ley]])</f>
        <v>1.41E-2</v>
      </c>
      <c r="L2907" s="539"/>
      <c r="M2907" s="535">
        <v>29421</v>
      </c>
      <c r="N2907" s="535"/>
      <c r="O2907" s="539">
        <v>1.4E-2</v>
      </c>
      <c r="P2907" s="540" t="str" cm="1">
        <f t="array" ref="P2907">INDEX(Rangos!$E$3:$E$16,MATCH(1,(Dumpadas[[#This Row],[ley]]&gt;=Rangos!$B$3:$B$16)*(Dumpadas[[#This Row],[ley]]&lt;=Rangos!$C$3:$C$16),0))</f>
        <v>E</v>
      </c>
    </row>
    <row r="2908" spans="2:16">
      <c r="B2908" s="535"/>
      <c r="C2908" s="535" t="s">
        <v>3814</v>
      </c>
      <c r="D2908" s="536" t="s">
        <v>3792</v>
      </c>
      <c r="E2908" s="535">
        <v>2911</v>
      </c>
      <c r="F2908" s="537" t="str">
        <f>Dumpadas[[#This Row],[punto]] &amp; " "&amp;Dumpadas[[#This Row],[jornada]]&amp;" " &amp; Dumpadas[[#This Row],[N°Acop]] &amp; " " &amp; TEXT(Dumpadas[[#This Row],[fecha ]], "dd-mm-yyyy")</f>
        <v>NIVEL 974 M4 7S L30 PM 2911 02-07-2026</v>
      </c>
      <c r="G2908" s="535" t="s">
        <v>16</v>
      </c>
      <c r="H2908" s="538">
        <v>46205</v>
      </c>
      <c r="I2908" s="535">
        <v>3.2</v>
      </c>
      <c r="J2908" s="539">
        <v>1.15E-2</v>
      </c>
      <c r="K2908" s="539">
        <f>+IF(Dumpadas[[#This Row],[ley]]&gt;0.03,0.03,Dumpadas[[#This Row],[ley]])</f>
        <v>1.15E-2</v>
      </c>
      <c r="L2908" s="539"/>
      <c r="M2908" s="535">
        <v>29421</v>
      </c>
      <c r="N2908" s="535"/>
      <c r="O2908" s="539">
        <v>1.4E-2</v>
      </c>
      <c r="P2908" s="540" t="str" cm="1">
        <f t="array" ref="P2908">INDEX(Rangos!$E$3:$E$16,MATCH(1,(Dumpadas[[#This Row],[ley]]&gt;=Rangos!$B$3:$B$16)*(Dumpadas[[#This Row],[ley]]&lt;=Rangos!$C$3:$C$16),0))</f>
        <v>C</v>
      </c>
    </row>
    <row r="2909" spans="2:16">
      <c r="B2909" s="535"/>
      <c r="C2909" s="535" t="s">
        <v>3814</v>
      </c>
      <c r="D2909" s="536" t="s">
        <v>3792</v>
      </c>
      <c r="E2909" s="535">
        <v>2912</v>
      </c>
      <c r="F2909" s="537" t="str">
        <f>Dumpadas[[#This Row],[punto]] &amp; " "&amp;Dumpadas[[#This Row],[jornada]]&amp;" " &amp; Dumpadas[[#This Row],[N°Acop]] &amp; " " &amp; TEXT(Dumpadas[[#This Row],[fecha ]], "dd-mm-yyyy")</f>
        <v>NIVEL 974 M4 7S L30 PM 2912 02-07-2026</v>
      </c>
      <c r="G2909" s="535" t="s">
        <v>16</v>
      </c>
      <c r="H2909" s="538">
        <v>46205</v>
      </c>
      <c r="I2909" s="535">
        <v>3.2</v>
      </c>
      <c r="J2909" s="539">
        <v>8.0999999999999996E-3</v>
      </c>
      <c r="K2909" s="539">
        <f>+IF(Dumpadas[[#This Row],[ley]]&gt;0.03,0.03,Dumpadas[[#This Row],[ley]])</f>
        <v>8.0999999999999996E-3</v>
      </c>
      <c r="L2909" s="539"/>
      <c r="M2909" s="535">
        <v>29421</v>
      </c>
      <c r="N2909" s="535"/>
      <c r="O2909" s="539">
        <v>1.4E-2</v>
      </c>
      <c r="P2909" s="540" t="str" cm="1">
        <f t="array" ref="P2909">INDEX(Rangos!$E$3:$E$16,MATCH(1,(Dumpadas[[#This Row],[ley]]&gt;=Rangos!$B$3:$B$16)*(Dumpadas[[#This Row],[ley]]&lt;=Rangos!$C$3:$C$16),0))</f>
        <v>A</v>
      </c>
    </row>
    <row r="2910" spans="2:16">
      <c r="B2910" s="535"/>
      <c r="C2910" s="535" t="s">
        <v>3814</v>
      </c>
      <c r="D2910" s="536" t="s">
        <v>3792</v>
      </c>
      <c r="E2910" s="535">
        <v>2913</v>
      </c>
      <c r="F2910" s="537" t="str">
        <f>Dumpadas[[#This Row],[punto]] &amp; " "&amp;Dumpadas[[#This Row],[jornada]]&amp;" " &amp; Dumpadas[[#This Row],[N°Acop]] &amp; " " &amp; TEXT(Dumpadas[[#This Row],[fecha ]], "dd-mm-yyyy")</f>
        <v>NIVEL 974 M4 7S L30 PM 2913 02-07-2026</v>
      </c>
      <c r="G2910" s="535" t="s">
        <v>16</v>
      </c>
      <c r="H2910" s="538">
        <v>46205</v>
      </c>
      <c r="I2910" s="535">
        <v>3.2</v>
      </c>
      <c r="J2910" s="539">
        <v>7.7999999999999996E-3</v>
      </c>
      <c r="K2910" s="539">
        <f>+IF(Dumpadas[[#This Row],[ley]]&gt;0.03,0.03,Dumpadas[[#This Row],[ley]])</f>
        <v>7.7999999999999996E-3</v>
      </c>
      <c r="L2910" s="539"/>
      <c r="M2910" s="535">
        <v>29421</v>
      </c>
      <c r="N2910" s="535"/>
      <c r="O2910" s="539">
        <v>1.4E-2</v>
      </c>
      <c r="P2910" s="540" t="str" cm="1">
        <f t="array" ref="P2910">INDEX(Rangos!$E$3:$E$16,MATCH(1,(Dumpadas[[#This Row],[ley]]&gt;=Rangos!$B$3:$B$16)*(Dumpadas[[#This Row],[ley]]&lt;=Rangos!$C$3:$C$16),0))</f>
        <v>A</v>
      </c>
    </row>
    <row r="2911" spans="2:16">
      <c r="B2911" s="535"/>
      <c r="C2911" s="535" t="s">
        <v>3814</v>
      </c>
      <c r="D2911" s="536" t="s">
        <v>3792</v>
      </c>
      <c r="E2911" s="535">
        <v>2914</v>
      </c>
      <c r="F2911" s="537" t="str">
        <f>Dumpadas[[#This Row],[punto]] &amp; " "&amp;Dumpadas[[#This Row],[jornada]]&amp;" " &amp; Dumpadas[[#This Row],[N°Acop]] &amp; " " &amp; TEXT(Dumpadas[[#This Row],[fecha ]], "dd-mm-yyyy")</f>
        <v>NIVEL 974 M4 7S L30 PM 2914 02-07-2026</v>
      </c>
      <c r="G2911" s="535" t="s">
        <v>16</v>
      </c>
      <c r="H2911" s="538">
        <v>46205</v>
      </c>
      <c r="I2911" s="535">
        <v>3.2</v>
      </c>
      <c r="J2911" s="539">
        <v>9.1000000000000004E-3</v>
      </c>
      <c r="K2911" s="539">
        <f>+IF(Dumpadas[[#This Row],[ley]]&gt;0.03,0.03,Dumpadas[[#This Row],[ley]])</f>
        <v>9.1000000000000004E-3</v>
      </c>
      <c r="L2911" s="539"/>
      <c r="M2911" s="535">
        <v>29421</v>
      </c>
      <c r="N2911" s="535"/>
      <c r="O2911" s="539">
        <v>1.4E-2</v>
      </c>
      <c r="P2911" s="540" t="str" cm="1">
        <f t="array" ref="P2911">INDEX(Rangos!$E$3:$E$16,MATCH(1,(Dumpadas[[#This Row],[ley]]&gt;=Rangos!$B$3:$B$16)*(Dumpadas[[#This Row],[ley]]&lt;=Rangos!$C$3:$C$16),0))</f>
        <v>B</v>
      </c>
    </row>
    <row r="2912" spans="2:16">
      <c r="B2912" s="535"/>
      <c r="C2912" s="535" t="s">
        <v>3814</v>
      </c>
      <c r="D2912" s="536" t="s">
        <v>3792</v>
      </c>
      <c r="E2912" s="535">
        <v>2915</v>
      </c>
      <c r="F2912" s="537" t="str">
        <f>Dumpadas[[#This Row],[punto]] &amp; " "&amp;Dumpadas[[#This Row],[jornada]]&amp;" " &amp; Dumpadas[[#This Row],[N°Acop]] &amp; " " &amp; TEXT(Dumpadas[[#This Row],[fecha ]], "dd-mm-yyyy")</f>
        <v>NIVEL 974 M4 7S L30 PM 2915 02-07-2026</v>
      </c>
      <c r="G2912" s="535" t="s">
        <v>16</v>
      </c>
      <c r="H2912" s="538">
        <v>46205</v>
      </c>
      <c r="I2912" s="535">
        <v>3.2</v>
      </c>
      <c r="J2912" s="539">
        <v>8.0999999999999996E-3</v>
      </c>
      <c r="K2912" s="539">
        <f>+IF(Dumpadas[[#This Row],[ley]]&gt;0.03,0.03,Dumpadas[[#This Row],[ley]])</f>
        <v>8.0999999999999996E-3</v>
      </c>
      <c r="L2912" s="539"/>
      <c r="M2912" s="535">
        <v>29421</v>
      </c>
      <c r="N2912" s="535"/>
      <c r="O2912" s="539">
        <v>1.4E-2</v>
      </c>
      <c r="P2912" s="540" t="str" cm="1">
        <f t="array" ref="P2912">INDEX(Rangos!$E$3:$E$16,MATCH(1,(Dumpadas[[#This Row],[ley]]&gt;=Rangos!$B$3:$B$16)*(Dumpadas[[#This Row],[ley]]&lt;=Rangos!$C$3:$C$16),0))</f>
        <v>A</v>
      </c>
    </row>
    <row r="2913" spans="2:16">
      <c r="B2913" s="535"/>
      <c r="C2913" s="535" t="s">
        <v>3814</v>
      </c>
      <c r="D2913" s="536" t="s">
        <v>3792</v>
      </c>
      <c r="E2913" s="535">
        <v>2916</v>
      </c>
      <c r="F2913" s="537" t="str">
        <f>Dumpadas[[#This Row],[punto]] &amp; " "&amp;Dumpadas[[#This Row],[jornada]]&amp;" " &amp; Dumpadas[[#This Row],[N°Acop]] &amp; " " &amp; TEXT(Dumpadas[[#This Row],[fecha ]], "dd-mm-yyyy")</f>
        <v>NIVEL 974 M4 7S L30 PM 2916 02-07-2026</v>
      </c>
      <c r="G2913" s="535" t="s">
        <v>16</v>
      </c>
      <c r="H2913" s="538">
        <v>46205</v>
      </c>
      <c r="I2913" s="535">
        <v>3.2</v>
      </c>
      <c r="J2913" s="539">
        <v>7.4999999999999997E-3</v>
      </c>
      <c r="K2913" s="539">
        <f>+IF(Dumpadas[[#This Row],[ley]]&gt;0.03,0.03,Dumpadas[[#This Row],[ley]])</f>
        <v>7.4999999999999997E-3</v>
      </c>
      <c r="L2913" s="539"/>
      <c r="M2913" s="535">
        <v>29421</v>
      </c>
      <c r="N2913" s="535"/>
      <c r="O2913" s="539">
        <v>1.4E-2</v>
      </c>
      <c r="P2913" s="540" t="str" cm="1">
        <f t="array" ref="P2913">INDEX(Rangos!$E$3:$E$16,MATCH(1,(Dumpadas[[#This Row],[ley]]&gt;=Rangos!$B$3:$B$16)*(Dumpadas[[#This Row],[ley]]&lt;=Rangos!$C$3:$C$16),0))</f>
        <v>A</v>
      </c>
    </row>
    <row r="2914" spans="2:16">
      <c r="B2914" s="535"/>
      <c r="C2914" s="535" t="s">
        <v>3814</v>
      </c>
      <c r="D2914" s="536" t="s">
        <v>3792</v>
      </c>
      <c r="E2914" s="535">
        <v>2917</v>
      </c>
      <c r="F2914" s="537" t="str">
        <f>Dumpadas[[#This Row],[punto]] &amp; " "&amp;Dumpadas[[#This Row],[jornada]]&amp;" " &amp; Dumpadas[[#This Row],[N°Acop]] &amp; " " &amp; TEXT(Dumpadas[[#This Row],[fecha ]], "dd-mm-yyyy")</f>
        <v>NIVEL 974 M4 7S L30 PM 2917 02-07-2026</v>
      </c>
      <c r="G2914" s="535" t="s">
        <v>16</v>
      </c>
      <c r="H2914" s="538">
        <v>46205</v>
      </c>
      <c r="I2914" s="535">
        <v>3.2</v>
      </c>
      <c r="J2914" s="539">
        <v>1.0500000000000001E-2</v>
      </c>
      <c r="K2914" s="539">
        <f>+IF(Dumpadas[[#This Row],[ley]]&gt;0.03,0.03,Dumpadas[[#This Row],[ley]])</f>
        <v>1.0500000000000001E-2</v>
      </c>
      <c r="L2914" s="539"/>
      <c r="M2914" s="535">
        <v>29421</v>
      </c>
      <c r="N2914" s="535"/>
      <c r="O2914" s="539">
        <v>1.4E-2</v>
      </c>
      <c r="P2914" s="540" t="str" cm="1">
        <f t="array" ref="P2914">INDEX(Rangos!$E$3:$E$16,MATCH(1,(Dumpadas[[#This Row],[ley]]&gt;=Rangos!$B$3:$B$16)*(Dumpadas[[#This Row],[ley]]&lt;=Rangos!$C$3:$C$16),0))</f>
        <v>C</v>
      </c>
    </row>
    <row r="2915" spans="2:16">
      <c r="B2915" s="769"/>
      <c r="C2915" s="769" t="s">
        <v>3814</v>
      </c>
      <c r="D2915" s="373" t="s">
        <v>3792</v>
      </c>
      <c r="E2915" s="386">
        <v>2918</v>
      </c>
      <c r="F2915" s="410" t="str">
        <f>Dumpadas[[#This Row],[punto]] &amp; " "&amp;Dumpadas[[#This Row],[jornada]]&amp;" " &amp; Dumpadas[[#This Row],[N°Acop]] &amp; " " &amp; TEXT(Dumpadas[[#This Row],[fecha ]], "dd-mm-yyyy")</f>
        <v>NIVEL 974 M4 7S L30 AM 2918 03-07-2026</v>
      </c>
      <c r="G2915" s="769" t="s">
        <v>14</v>
      </c>
      <c r="H2915" s="5">
        <v>46206</v>
      </c>
      <c r="I2915" s="769">
        <v>3.2</v>
      </c>
      <c r="J2915" s="8">
        <v>1.3100000000000001E-2</v>
      </c>
      <c r="K2915" s="8">
        <f>+IF(Dumpadas[[#This Row],[ley]]&gt;0.03,0.03,Dumpadas[[#This Row],[ley]])</f>
        <v>1.3100000000000001E-2</v>
      </c>
      <c r="L2915" s="427"/>
      <c r="M2915" s="386">
        <v>29425</v>
      </c>
      <c r="N2915" s="386"/>
      <c r="O2915" s="7">
        <v>1.35E-2</v>
      </c>
      <c r="P2915" s="10" t="str" cm="1">
        <f t="array" ref="P2915">INDEX(Rangos!$E$3:$E$16,MATCH(1,(Dumpadas[[#This Row],[ley]]&gt;=Rangos!$B$3:$B$16)*(Dumpadas[[#This Row],[ley]]&lt;=Rangos!$C$3:$C$16),0))</f>
        <v>D</v>
      </c>
    </row>
    <row r="2916" spans="2:16">
      <c r="B2916" s="769"/>
      <c r="C2916" s="773" t="s">
        <v>3814</v>
      </c>
      <c r="D2916" s="373" t="s">
        <v>3792</v>
      </c>
      <c r="E2916" s="386">
        <v>2919</v>
      </c>
      <c r="F2916" s="410" t="str">
        <f>Dumpadas[[#This Row],[punto]] &amp; " "&amp;Dumpadas[[#This Row],[jornada]]&amp;" " &amp; Dumpadas[[#This Row],[N°Acop]] &amp; " " &amp; TEXT(Dumpadas[[#This Row],[fecha ]], "dd-mm-yyyy")</f>
        <v>NIVEL 974 M4 7S L30 AM 2919 03-07-2026</v>
      </c>
      <c r="G2916" s="769" t="s">
        <v>14</v>
      </c>
      <c r="H2916" s="5">
        <v>46206</v>
      </c>
      <c r="I2916" s="769">
        <v>3.2</v>
      </c>
      <c r="J2916" s="8">
        <v>1.11E-2</v>
      </c>
      <c r="K2916" s="8">
        <f>+IF(Dumpadas[[#This Row],[ley]]&gt;0.03,0.03,Dumpadas[[#This Row],[ley]])</f>
        <v>1.11E-2</v>
      </c>
      <c r="L2916" s="427"/>
      <c r="M2916" s="386">
        <v>29425</v>
      </c>
      <c r="N2916" s="386"/>
      <c r="O2916" s="7">
        <v>1.35E-2</v>
      </c>
      <c r="P2916" s="10" t="str" cm="1">
        <f t="array" ref="P2916">INDEX(Rangos!$E$3:$E$16,MATCH(1,(Dumpadas[[#This Row],[ley]]&gt;=Rangos!$B$3:$B$16)*(Dumpadas[[#This Row],[ley]]&lt;=Rangos!$C$3:$C$16),0))</f>
        <v>C</v>
      </c>
    </row>
    <row r="2917" spans="2:16">
      <c r="B2917" s="769"/>
      <c r="C2917" s="773" t="s">
        <v>3814</v>
      </c>
      <c r="D2917" s="373" t="s">
        <v>3792</v>
      </c>
      <c r="E2917" s="386">
        <v>2920</v>
      </c>
      <c r="F2917" s="410" t="str">
        <f>Dumpadas[[#This Row],[punto]] &amp; " "&amp;Dumpadas[[#This Row],[jornada]]&amp;" " &amp; Dumpadas[[#This Row],[N°Acop]] &amp; " " &amp; TEXT(Dumpadas[[#This Row],[fecha ]], "dd-mm-yyyy")</f>
        <v>NIVEL 974 M4 7S L30 AM 2920 03-07-2026</v>
      </c>
      <c r="G2917" s="769" t="s">
        <v>14</v>
      </c>
      <c r="H2917" s="5">
        <v>46206</v>
      </c>
      <c r="I2917" s="769">
        <v>3.2</v>
      </c>
      <c r="J2917" s="8">
        <v>1.2200000000000001E-2</v>
      </c>
      <c r="K2917" s="8">
        <f>+IF(Dumpadas[[#This Row],[ley]]&gt;0.03,0.03,Dumpadas[[#This Row],[ley]])</f>
        <v>1.2200000000000001E-2</v>
      </c>
      <c r="L2917" s="427"/>
      <c r="M2917" s="386">
        <v>29425</v>
      </c>
      <c r="N2917" s="386"/>
      <c r="O2917" s="7">
        <v>1.35E-2</v>
      </c>
      <c r="P2917" s="10" t="str" cm="1">
        <f t="array" ref="P2917">INDEX(Rangos!$E$3:$E$16,MATCH(1,(Dumpadas[[#This Row],[ley]]&gt;=Rangos!$B$3:$B$16)*(Dumpadas[[#This Row],[ley]]&lt;=Rangos!$C$3:$C$16),0))</f>
        <v>D</v>
      </c>
    </row>
    <row r="2918" spans="2:16">
      <c r="B2918" s="769"/>
      <c r="C2918" s="773" t="s">
        <v>3814</v>
      </c>
      <c r="D2918" s="373" t="s">
        <v>3792</v>
      </c>
      <c r="E2918" s="386">
        <v>2921</v>
      </c>
      <c r="F2918" s="410" t="str">
        <f>Dumpadas[[#This Row],[punto]] &amp; " "&amp;Dumpadas[[#This Row],[jornada]]&amp;" " &amp; Dumpadas[[#This Row],[N°Acop]] &amp; " " &amp; TEXT(Dumpadas[[#This Row],[fecha ]], "dd-mm-yyyy")</f>
        <v>NIVEL 974 M4 7S L30 AM 2921 03-07-2026</v>
      </c>
      <c r="G2918" s="769" t="s">
        <v>14</v>
      </c>
      <c r="H2918" s="5">
        <v>46206</v>
      </c>
      <c r="I2918" s="769">
        <v>3.2</v>
      </c>
      <c r="J2918" s="8">
        <v>1.6899999999999998E-2</v>
      </c>
      <c r="K2918" s="8">
        <f>+IF(Dumpadas[[#This Row],[ley]]&gt;0.03,0.03,Dumpadas[[#This Row],[ley]])</f>
        <v>1.6899999999999998E-2</v>
      </c>
      <c r="L2918" s="427"/>
      <c r="M2918" s="386">
        <v>29425</v>
      </c>
      <c r="N2918" s="386"/>
      <c r="O2918" s="7">
        <v>1.35E-2</v>
      </c>
      <c r="P2918" s="10" t="str" cm="1">
        <f t="array" ref="P2918">INDEX(Rangos!$E$3:$E$16,MATCH(1,(Dumpadas[[#This Row],[ley]]&gt;=Rangos!$B$3:$B$16)*(Dumpadas[[#This Row],[ley]]&lt;=Rangos!$C$3:$C$16),0))</f>
        <v>F</v>
      </c>
    </row>
    <row r="2919" spans="2:16">
      <c r="B2919" s="769"/>
      <c r="C2919" s="773" t="s">
        <v>3814</v>
      </c>
      <c r="D2919" s="373" t="s">
        <v>3792</v>
      </c>
      <c r="E2919" s="386">
        <v>2922</v>
      </c>
      <c r="F2919" s="410" t="str">
        <f>Dumpadas[[#This Row],[punto]] &amp; " "&amp;Dumpadas[[#This Row],[jornada]]&amp;" " &amp; Dumpadas[[#This Row],[N°Acop]] &amp; " " &amp; TEXT(Dumpadas[[#This Row],[fecha ]], "dd-mm-yyyy")</f>
        <v>NIVEL 974 M4 7S L30 AM 2922 03-07-2026</v>
      </c>
      <c r="G2919" s="769" t="s">
        <v>14</v>
      </c>
      <c r="H2919" s="5">
        <v>46206</v>
      </c>
      <c r="I2919" s="769">
        <v>3.2</v>
      </c>
      <c r="J2919" s="8">
        <v>1.0500000000000001E-2</v>
      </c>
      <c r="K2919" s="8">
        <f>+IF(Dumpadas[[#This Row],[ley]]&gt;0.03,0.03,Dumpadas[[#This Row],[ley]])</f>
        <v>1.0500000000000001E-2</v>
      </c>
      <c r="L2919" s="427"/>
      <c r="M2919" s="386">
        <v>29426</v>
      </c>
      <c r="N2919" s="386"/>
      <c r="O2919" s="7">
        <v>1.35E-2</v>
      </c>
      <c r="P2919" s="10" t="str" cm="1">
        <f t="array" ref="P2919">INDEX(Rangos!$E$3:$E$16,MATCH(1,(Dumpadas[[#This Row],[ley]]&gt;=Rangos!$B$3:$B$16)*(Dumpadas[[#This Row],[ley]]&lt;=Rangos!$C$3:$C$16),0))</f>
        <v>C</v>
      </c>
    </row>
    <row r="2920" spans="2:16">
      <c r="B2920" s="769"/>
      <c r="C2920" s="773" t="s">
        <v>3814</v>
      </c>
      <c r="D2920" s="373" t="s">
        <v>3792</v>
      </c>
      <c r="E2920" s="386">
        <v>2923</v>
      </c>
      <c r="F2920" s="410" t="str">
        <f>Dumpadas[[#This Row],[punto]] &amp; " "&amp;Dumpadas[[#This Row],[jornada]]&amp;" " &amp; Dumpadas[[#This Row],[N°Acop]] &amp; " " &amp; TEXT(Dumpadas[[#This Row],[fecha ]], "dd-mm-yyyy")</f>
        <v>NIVEL 974 M4 7S L30 AM 2923 03-07-2026</v>
      </c>
      <c r="G2920" s="769" t="s">
        <v>14</v>
      </c>
      <c r="H2920" s="5">
        <v>46206</v>
      </c>
      <c r="I2920" s="769">
        <v>3.2</v>
      </c>
      <c r="J2920" s="8">
        <v>8.5000000000000006E-3</v>
      </c>
      <c r="K2920" s="8">
        <f>+IF(Dumpadas[[#This Row],[ley]]&gt;0.03,0.03,Dumpadas[[#This Row],[ley]])</f>
        <v>8.5000000000000006E-3</v>
      </c>
      <c r="L2920" s="427"/>
      <c r="M2920" s="386">
        <v>29426</v>
      </c>
      <c r="N2920" s="386"/>
      <c r="O2920" s="7">
        <v>1.35E-2</v>
      </c>
      <c r="P2920" s="10" t="str" cm="1">
        <f t="array" ref="P2920">INDEX(Rangos!$E$3:$E$16,MATCH(1,(Dumpadas[[#This Row],[ley]]&gt;=Rangos!$B$3:$B$16)*(Dumpadas[[#This Row],[ley]]&lt;=Rangos!$C$3:$C$16),0))</f>
        <v>A</v>
      </c>
    </row>
    <row r="2921" spans="2:16">
      <c r="B2921" s="769"/>
      <c r="C2921" s="773" t="s">
        <v>3814</v>
      </c>
      <c r="D2921" s="373" t="s">
        <v>3792</v>
      </c>
      <c r="E2921" s="386">
        <v>2924</v>
      </c>
      <c r="F2921" s="410" t="str">
        <f>Dumpadas[[#This Row],[punto]] &amp; " "&amp;Dumpadas[[#This Row],[jornada]]&amp;" " &amp; Dumpadas[[#This Row],[N°Acop]] &amp; " " &amp; TEXT(Dumpadas[[#This Row],[fecha ]], "dd-mm-yyyy")</f>
        <v>NIVEL 974 M4 7S L30 AM 2924 03-07-2026</v>
      </c>
      <c r="G2921" s="769" t="s">
        <v>14</v>
      </c>
      <c r="H2921" s="5">
        <v>46206</v>
      </c>
      <c r="I2921" s="769">
        <v>3.2</v>
      </c>
      <c r="J2921" s="8">
        <v>1.2800000000000001E-2</v>
      </c>
      <c r="K2921" s="8">
        <f>+IF(Dumpadas[[#This Row],[ley]]&gt;0.03,0.03,Dumpadas[[#This Row],[ley]])</f>
        <v>1.2800000000000001E-2</v>
      </c>
      <c r="L2921" s="427"/>
      <c r="M2921" s="386">
        <v>29426</v>
      </c>
      <c r="N2921" s="386"/>
      <c r="O2921" s="7">
        <v>1.35E-2</v>
      </c>
      <c r="P2921" s="10" t="str" cm="1">
        <f t="array" ref="P2921">INDEX(Rangos!$E$3:$E$16,MATCH(1,(Dumpadas[[#This Row],[ley]]&gt;=Rangos!$B$3:$B$16)*(Dumpadas[[#This Row],[ley]]&lt;=Rangos!$C$3:$C$16),0))</f>
        <v>D</v>
      </c>
    </row>
    <row r="2922" spans="2:16">
      <c r="B2922" s="769"/>
      <c r="C2922" s="773" t="s">
        <v>3814</v>
      </c>
      <c r="D2922" s="373" t="s">
        <v>3792</v>
      </c>
      <c r="E2922" s="386">
        <v>2925</v>
      </c>
      <c r="F2922" s="410" t="str">
        <f>Dumpadas[[#This Row],[punto]] &amp; " "&amp;Dumpadas[[#This Row],[jornada]]&amp;" " &amp; Dumpadas[[#This Row],[N°Acop]] &amp; " " &amp; TEXT(Dumpadas[[#This Row],[fecha ]], "dd-mm-yyyy")</f>
        <v>NIVEL 974 M4 7S L30 AM 2925 03-07-2026</v>
      </c>
      <c r="G2922" s="769" t="s">
        <v>14</v>
      </c>
      <c r="H2922" s="5">
        <v>46206</v>
      </c>
      <c r="I2922" s="769">
        <v>3.2</v>
      </c>
      <c r="J2922" s="8">
        <v>1.7999999999999999E-2</v>
      </c>
      <c r="K2922" s="8">
        <f>+IF(Dumpadas[[#This Row],[ley]]&gt;0.03,0.03,Dumpadas[[#This Row],[ley]])</f>
        <v>1.7999999999999999E-2</v>
      </c>
      <c r="L2922" s="427"/>
      <c r="M2922" s="386">
        <v>29426</v>
      </c>
      <c r="N2922" s="386"/>
      <c r="O2922" s="7">
        <v>1.35E-2</v>
      </c>
      <c r="P2922" s="10" t="str" cm="1">
        <f t="array" ref="P2922">INDEX(Rangos!$E$3:$E$16,MATCH(1,(Dumpadas[[#This Row],[ley]]&gt;=Rangos!$B$3:$B$16)*(Dumpadas[[#This Row],[ley]]&lt;=Rangos!$C$3:$C$16),0))</f>
        <v>G</v>
      </c>
    </row>
    <row r="2923" spans="2:16">
      <c r="B2923" s="769"/>
      <c r="C2923" s="773" t="s">
        <v>3814</v>
      </c>
      <c r="D2923" s="373" t="s">
        <v>3792</v>
      </c>
      <c r="E2923" s="386">
        <v>2926</v>
      </c>
      <c r="F2923" s="410" t="str">
        <f>Dumpadas[[#This Row],[punto]] &amp; " "&amp;Dumpadas[[#This Row],[jornada]]&amp;" " &amp; Dumpadas[[#This Row],[N°Acop]] &amp; " " &amp; TEXT(Dumpadas[[#This Row],[fecha ]], "dd-mm-yyyy")</f>
        <v>NIVEL 974 M4 7S L30 AM 2926 03-07-2026</v>
      </c>
      <c r="G2923" s="769" t="s">
        <v>14</v>
      </c>
      <c r="H2923" s="5">
        <v>46206</v>
      </c>
      <c r="I2923" s="769">
        <v>3.2</v>
      </c>
      <c r="J2923" s="8">
        <v>1.4200000000000001E-2</v>
      </c>
      <c r="K2923" s="8">
        <f>+IF(Dumpadas[[#This Row],[ley]]&gt;0.03,0.03,Dumpadas[[#This Row],[ley]])</f>
        <v>1.4200000000000001E-2</v>
      </c>
      <c r="L2923" s="427"/>
      <c r="M2923" s="386">
        <v>29426</v>
      </c>
      <c r="N2923" s="386"/>
      <c r="O2923" s="7">
        <v>1.35E-2</v>
      </c>
      <c r="P2923" s="10" t="str" cm="1">
        <f t="array" ref="P2923">INDEX(Rangos!$E$3:$E$16,MATCH(1,(Dumpadas[[#This Row],[ley]]&gt;=Rangos!$B$3:$B$16)*(Dumpadas[[#This Row],[ley]]&lt;=Rangos!$C$3:$C$16),0))</f>
        <v>E</v>
      </c>
    </row>
    <row r="2924" spans="2:16">
      <c r="B2924" s="769"/>
      <c r="C2924" s="773" t="s">
        <v>3814</v>
      </c>
      <c r="D2924" s="373" t="s">
        <v>3792</v>
      </c>
      <c r="E2924" s="386">
        <v>2927</v>
      </c>
      <c r="F2924" s="410" t="str">
        <f>Dumpadas[[#This Row],[punto]] &amp; " "&amp;Dumpadas[[#This Row],[jornada]]&amp;" " &amp; Dumpadas[[#This Row],[N°Acop]] &amp; " " &amp; TEXT(Dumpadas[[#This Row],[fecha ]], "dd-mm-yyyy")</f>
        <v>NIVEL 974 M4 7S L30 AM 2927 03-07-2026</v>
      </c>
      <c r="G2924" s="769" t="s">
        <v>14</v>
      </c>
      <c r="H2924" s="5">
        <v>46206</v>
      </c>
      <c r="I2924" s="769">
        <v>3.2</v>
      </c>
      <c r="J2924" s="8">
        <v>0.01</v>
      </c>
      <c r="K2924" s="8">
        <f>+IF(Dumpadas[[#This Row],[ley]]&gt;0.03,0.03,Dumpadas[[#This Row],[ley]])</f>
        <v>0.01</v>
      </c>
      <c r="L2924" s="427"/>
      <c r="M2924" s="386">
        <v>29426</v>
      </c>
      <c r="N2924" s="386"/>
      <c r="O2924" s="7">
        <v>1.35E-2</v>
      </c>
      <c r="P2924" s="10" t="str" cm="1">
        <f t="array" ref="P2924">INDEX(Rangos!$E$3:$E$16,MATCH(1,(Dumpadas[[#This Row],[ley]]&gt;=Rangos!$B$3:$B$16)*(Dumpadas[[#This Row],[ley]]&lt;=Rangos!$C$3:$C$16),0))</f>
        <v>B</v>
      </c>
    </row>
    <row r="2925" spans="2:16">
      <c r="B2925" s="769"/>
      <c r="C2925" s="773" t="s">
        <v>3814</v>
      </c>
      <c r="D2925" s="373" t="s">
        <v>3792</v>
      </c>
      <c r="E2925" s="386">
        <v>2928</v>
      </c>
      <c r="F2925" s="410" t="str">
        <f>Dumpadas[[#This Row],[punto]] &amp; " "&amp;Dumpadas[[#This Row],[jornada]]&amp;" " &amp; Dumpadas[[#This Row],[N°Acop]] &amp; " " &amp; TEXT(Dumpadas[[#This Row],[fecha ]], "dd-mm-yyyy")</f>
        <v>NIVEL 974 M4 7S L30 AM 2928 03-07-2026</v>
      </c>
      <c r="G2925" s="769" t="s">
        <v>14</v>
      </c>
      <c r="H2925" s="5">
        <v>46206</v>
      </c>
      <c r="I2925" s="769">
        <v>3.2</v>
      </c>
      <c r="J2925" s="8">
        <v>1.2E-2</v>
      </c>
      <c r="K2925" s="8">
        <f>+IF(Dumpadas[[#This Row],[ley]]&gt;0.03,0.03,Dumpadas[[#This Row],[ley]])</f>
        <v>1.2E-2</v>
      </c>
      <c r="L2925" s="427"/>
      <c r="M2925" s="386">
        <v>29426</v>
      </c>
      <c r="N2925" s="386"/>
      <c r="O2925" s="7">
        <v>1.35E-2</v>
      </c>
      <c r="P2925" s="10" t="str" cm="1">
        <f t="array" ref="P2925">INDEX(Rangos!$E$3:$E$16,MATCH(1,(Dumpadas[[#This Row],[ley]]&gt;=Rangos!$B$3:$B$16)*(Dumpadas[[#This Row],[ley]]&lt;=Rangos!$C$3:$C$16),0))</f>
        <v>D</v>
      </c>
    </row>
    <row r="2926" spans="2:16">
      <c r="B2926" s="769"/>
      <c r="C2926" s="773" t="s">
        <v>3814</v>
      </c>
      <c r="D2926" s="373" t="s">
        <v>3792</v>
      </c>
      <c r="E2926" s="386">
        <v>2929</v>
      </c>
      <c r="F2926" s="410" t="str">
        <f>Dumpadas[[#This Row],[punto]] &amp; " "&amp;Dumpadas[[#This Row],[jornada]]&amp;" " &amp; Dumpadas[[#This Row],[N°Acop]] &amp; " " &amp; TEXT(Dumpadas[[#This Row],[fecha ]], "dd-mm-yyyy")</f>
        <v>NIVEL 974 M4 7S L30 AM 2929 03-07-2026</v>
      </c>
      <c r="G2926" s="769" t="s">
        <v>14</v>
      </c>
      <c r="H2926" s="5">
        <v>46206</v>
      </c>
      <c r="I2926" s="769">
        <v>3.2</v>
      </c>
      <c r="J2926" s="8">
        <v>9.4000000000000004E-3</v>
      </c>
      <c r="K2926" s="8">
        <f>+IF(Dumpadas[[#This Row],[ley]]&gt;0.03,0.03,Dumpadas[[#This Row],[ley]])</f>
        <v>9.4000000000000004E-3</v>
      </c>
      <c r="L2926" s="427"/>
      <c r="M2926" s="386">
        <v>29426</v>
      </c>
      <c r="N2926" s="386"/>
      <c r="O2926" s="7">
        <v>1.35E-2</v>
      </c>
      <c r="P2926" s="10" t="str" cm="1">
        <f t="array" ref="P2926">INDEX(Rangos!$E$3:$E$16,MATCH(1,(Dumpadas[[#This Row],[ley]]&gt;=Rangos!$B$3:$B$16)*(Dumpadas[[#This Row],[ley]]&lt;=Rangos!$C$3:$C$16),0))</f>
        <v>B</v>
      </c>
    </row>
    <row r="2927" spans="2:16">
      <c r="B2927" s="769"/>
      <c r="C2927" s="773" t="s">
        <v>3814</v>
      </c>
      <c r="D2927" s="373" t="s">
        <v>3792</v>
      </c>
      <c r="E2927" s="386">
        <v>2930</v>
      </c>
      <c r="F2927" s="410" t="str">
        <f>Dumpadas[[#This Row],[punto]] &amp; " "&amp;Dumpadas[[#This Row],[jornada]]&amp;" " &amp; Dumpadas[[#This Row],[N°Acop]] &amp; " " &amp; TEXT(Dumpadas[[#This Row],[fecha ]], "dd-mm-yyyy")</f>
        <v>NIVEL 974 M4 7S L30 AM 2930 03-07-2026</v>
      </c>
      <c r="G2927" s="769" t="s">
        <v>14</v>
      </c>
      <c r="H2927" s="5">
        <v>46206</v>
      </c>
      <c r="I2927" s="769">
        <v>3.2</v>
      </c>
      <c r="J2927" s="8">
        <v>6.1000000000000004E-3</v>
      </c>
      <c r="K2927" s="8">
        <f>+IF(Dumpadas[[#This Row],[ley]]&gt;0.03,0.03,Dumpadas[[#This Row],[ley]])</f>
        <v>6.1000000000000004E-3</v>
      </c>
      <c r="L2927" s="427"/>
      <c r="M2927" s="386">
        <v>29426</v>
      </c>
      <c r="N2927" s="386"/>
      <c r="O2927" s="7">
        <v>1.35E-2</v>
      </c>
      <c r="P2927" s="10" t="str" cm="1">
        <f t="array" ref="P2927">INDEX(Rangos!$E$3:$E$16,MATCH(1,(Dumpadas[[#This Row],[ley]]&gt;=Rangos!$B$3:$B$16)*(Dumpadas[[#This Row],[ley]]&lt;=Rangos!$C$3:$C$16),0))</f>
        <v>Reserva</v>
      </c>
    </row>
    <row r="2928" spans="2:16">
      <c r="B2928" s="769"/>
      <c r="C2928" s="773" t="s">
        <v>3814</v>
      </c>
      <c r="D2928" s="373" t="s">
        <v>3792</v>
      </c>
      <c r="E2928" s="386">
        <v>2931</v>
      </c>
      <c r="F2928" s="410" t="str">
        <f>Dumpadas[[#This Row],[punto]] &amp; " "&amp;Dumpadas[[#This Row],[jornada]]&amp;" " &amp; Dumpadas[[#This Row],[N°Acop]] &amp; " " &amp; TEXT(Dumpadas[[#This Row],[fecha ]], "dd-mm-yyyy")</f>
        <v>NIVEL 974 M4 7S L30 AM 2931 03-07-2026</v>
      </c>
      <c r="G2928" s="769" t="s">
        <v>14</v>
      </c>
      <c r="H2928" s="5">
        <v>46206</v>
      </c>
      <c r="I2928" s="769">
        <v>3.2</v>
      </c>
      <c r="J2928" s="8">
        <v>1.52E-2</v>
      </c>
      <c r="K2928" s="8">
        <f>+IF(Dumpadas[[#This Row],[ley]]&gt;0.03,0.03,Dumpadas[[#This Row],[ley]])</f>
        <v>1.52E-2</v>
      </c>
      <c r="L2928" s="427"/>
      <c r="M2928" s="386">
        <v>29426</v>
      </c>
      <c r="N2928" s="386"/>
      <c r="O2928" s="7">
        <v>1.35E-2</v>
      </c>
      <c r="P2928" s="10" t="str" cm="1">
        <f t="array" ref="P2928">INDEX(Rangos!$E$3:$E$16,MATCH(1,(Dumpadas[[#This Row],[ley]]&gt;=Rangos!$B$3:$B$16)*(Dumpadas[[#This Row],[ley]]&lt;=Rangos!$C$3:$C$16),0))</f>
        <v>F</v>
      </c>
    </row>
    <row r="2929" spans="2:16">
      <c r="B2929" s="769"/>
      <c r="C2929" s="773" t="s">
        <v>3814</v>
      </c>
      <c r="D2929" s="373" t="s">
        <v>3792</v>
      </c>
      <c r="E2929" s="386">
        <v>2932</v>
      </c>
      <c r="F2929" s="410" t="str">
        <f>Dumpadas[[#This Row],[punto]] &amp; " "&amp;Dumpadas[[#This Row],[jornada]]&amp;" " &amp; Dumpadas[[#This Row],[N°Acop]] &amp; " " &amp; TEXT(Dumpadas[[#This Row],[fecha ]], "dd-mm-yyyy")</f>
        <v>NIVEL 974 M4 7S L30 AM 2932 03-07-2026</v>
      </c>
      <c r="G2929" s="769" t="s">
        <v>14</v>
      </c>
      <c r="H2929" s="5">
        <v>46206</v>
      </c>
      <c r="I2929" s="769">
        <v>3.2</v>
      </c>
      <c r="J2929" s="8">
        <v>1.52E-2</v>
      </c>
      <c r="K2929" s="8">
        <f>+IF(Dumpadas[[#This Row],[ley]]&gt;0.03,0.03,Dumpadas[[#This Row],[ley]])</f>
        <v>1.52E-2</v>
      </c>
      <c r="L2929" s="427"/>
      <c r="M2929" s="386">
        <v>29426</v>
      </c>
      <c r="N2929" s="386"/>
      <c r="O2929" s="7">
        <v>1.35E-2</v>
      </c>
      <c r="P2929" s="10" t="str" cm="1">
        <f t="array" ref="P2929">INDEX(Rangos!$E$3:$E$16,MATCH(1,(Dumpadas[[#This Row],[ley]]&gt;=Rangos!$B$3:$B$16)*(Dumpadas[[#This Row],[ley]]&lt;=Rangos!$C$3:$C$16),0))</f>
        <v>F</v>
      </c>
    </row>
    <row r="2930" spans="2:16">
      <c r="B2930" s="769"/>
      <c r="C2930" s="773" t="s">
        <v>3814</v>
      </c>
      <c r="D2930" s="373" t="s">
        <v>3792</v>
      </c>
      <c r="E2930" s="386">
        <v>2933</v>
      </c>
      <c r="F2930" s="410" t="str">
        <f>Dumpadas[[#This Row],[punto]] &amp; " "&amp;Dumpadas[[#This Row],[jornada]]&amp;" " &amp; Dumpadas[[#This Row],[N°Acop]] &amp; " " &amp; TEXT(Dumpadas[[#This Row],[fecha ]], "dd-mm-yyyy")</f>
        <v>NIVEL 974 M4 7S L30 AM 2933 03-07-2026</v>
      </c>
      <c r="G2930" s="769" t="s">
        <v>14</v>
      </c>
      <c r="H2930" s="5">
        <v>46206</v>
      </c>
      <c r="I2930" s="769">
        <v>3.2</v>
      </c>
      <c r="J2930" s="8">
        <v>1.5299999999999999E-2</v>
      </c>
      <c r="K2930" s="8">
        <f>+IF(Dumpadas[[#This Row],[ley]]&gt;0.03,0.03,Dumpadas[[#This Row],[ley]])</f>
        <v>1.5299999999999999E-2</v>
      </c>
      <c r="L2930" s="427"/>
      <c r="M2930" s="386">
        <v>29426</v>
      </c>
      <c r="N2930" s="386"/>
      <c r="O2930" s="7">
        <v>1.35E-2</v>
      </c>
      <c r="P2930" s="10" t="str" cm="1">
        <f t="array" ref="P2930">INDEX(Rangos!$E$3:$E$16,MATCH(1,(Dumpadas[[#This Row],[ley]]&gt;=Rangos!$B$3:$B$16)*(Dumpadas[[#This Row],[ley]]&lt;=Rangos!$C$3:$C$16),0))</f>
        <v>F</v>
      </c>
    </row>
    <row r="2931" spans="2:16">
      <c r="B2931" s="769"/>
      <c r="C2931" s="773" t="s">
        <v>3814</v>
      </c>
      <c r="D2931" s="373" t="s">
        <v>3792</v>
      </c>
      <c r="E2931" s="386">
        <v>2934</v>
      </c>
      <c r="F2931" s="410" t="str">
        <f>Dumpadas[[#This Row],[punto]] &amp; " "&amp;Dumpadas[[#This Row],[jornada]]&amp;" " &amp; Dumpadas[[#This Row],[N°Acop]] &amp; " " &amp; TEXT(Dumpadas[[#This Row],[fecha ]], "dd-mm-yyyy")</f>
        <v>NIVEL 974 M4 7S L30 AM 2934 03-07-2026</v>
      </c>
      <c r="G2931" s="769" t="s">
        <v>14</v>
      </c>
      <c r="H2931" s="5">
        <v>46206</v>
      </c>
      <c r="I2931" s="769">
        <v>3.2</v>
      </c>
      <c r="J2931" s="8">
        <v>1.37E-2</v>
      </c>
      <c r="K2931" s="8">
        <f>+IF(Dumpadas[[#This Row],[ley]]&gt;0.03,0.03,Dumpadas[[#This Row],[ley]])</f>
        <v>1.37E-2</v>
      </c>
      <c r="L2931" s="427"/>
      <c r="M2931" s="386">
        <v>29427</v>
      </c>
      <c r="N2931" s="386"/>
      <c r="O2931" s="7">
        <v>1.35E-2</v>
      </c>
      <c r="P2931" s="10" t="str" cm="1">
        <f t="array" ref="P2931">INDEX(Rangos!$E$3:$E$16,MATCH(1,(Dumpadas[[#This Row],[ley]]&gt;=Rangos!$B$3:$B$16)*(Dumpadas[[#This Row],[ley]]&lt;=Rangos!$C$3:$C$16),0))</f>
        <v>E</v>
      </c>
    </row>
    <row r="2932" spans="2:16">
      <c r="B2932" s="535"/>
      <c r="C2932" s="535" t="s">
        <v>3817</v>
      </c>
      <c r="D2932" s="536" t="s">
        <v>3792</v>
      </c>
      <c r="E2932" s="535">
        <v>2935</v>
      </c>
      <c r="F2932" s="537" t="str">
        <f>Dumpadas[[#This Row],[punto]] &amp; " "&amp;Dumpadas[[#This Row],[jornada]]&amp;" " &amp; Dumpadas[[#This Row],[N°Acop]] &amp; " " &amp; TEXT(Dumpadas[[#This Row],[fecha ]], "dd-mm-yyyy")</f>
        <v>NIVEL 974 M4 6N L33 AM 2935 03-07-2026</v>
      </c>
      <c r="G2932" s="535" t="s">
        <v>14</v>
      </c>
      <c r="H2932" s="538">
        <v>46206</v>
      </c>
      <c r="I2932" s="535">
        <v>3.2</v>
      </c>
      <c r="J2932" s="539">
        <v>1.5699999999999999E-2</v>
      </c>
      <c r="K2932" s="539">
        <f>+IF(Dumpadas[[#This Row],[ley]]&gt;0.03,0.03,Dumpadas[[#This Row],[ley]])</f>
        <v>1.5699999999999999E-2</v>
      </c>
      <c r="L2932" s="539"/>
      <c r="M2932" s="535">
        <v>29427</v>
      </c>
      <c r="N2932" s="535"/>
      <c r="O2932" s="539">
        <v>1.4E-2</v>
      </c>
      <c r="P2932" s="540" t="str" cm="1">
        <f t="array" ref="P2932">INDEX(Rangos!$E$3:$E$16,MATCH(1,(Dumpadas[[#This Row],[ley]]&gt;=Rangos!$B$3:$B$16)*(Dumpadas[[#This Row],[ley]]&lt;=Rangos!$C$3:$C$16),0))</f>
        <v>F</v>
      </c>
    </row>
    <row r="2933" spans="2:16">
      <c r="B2933" s="535"/>
      <c r="C2933" s="535" t="s">
        <v>3817</v>
      </c>
      <c r="D2933" s="536" t="s">
        <v>3792</v>
      </c>
      <c r="E2933" s="535">
        <v>2936</v>
      </c>
      <c r="F2933" s="537" t="str">
        <f>Dumpadas[[#This Row],[punto]] &amp; " "&amp;Dumpadas[[#This Row],[jornada]]&amp;" " &amp; Dumpadas[[#This Row],[N°Acop]] &amp; " " &amp; TEXT(Dumpadas[[#This Row],[fecha ]], "dd-mm-yyyy")</f>
        <v>NIVEL 974 M4 6N L33 AM 2936 03-07-2026</v>
      </c>
      <c r="G2933" s="535" t="s">
        <v>14</v>
      </c>
      <c r="H2933" s="538">
        <v>46206</v>
      </c>
      <c r="I2933" s="535">
        <v>3.2</v>
      </c>
      <c r="J2933" s="539">
        <v>1.47E-2</v>
      </c>
      <c r="K2933" s="539">
        <f>+IF(Dumpadas[[#This Row],[ley]]&gt;0.03,0.03,Dumpadas[[#This Row],[ley]])</f>
        <v>1.47E-2</v>
      </c>
      <c r="L2933" s="539"/>
      <c r="M2933" s="535">
        <v>29427</v>
      </c>
      <c r="N2933" s="535"/>
      <c r="O2933" s="539">
        <v>1.4E-2</v>
      </c>
      <c r="P2933" s="540" t="str" cm="1">
        <f t="array" ref="P2933">INDEX(Rangos!$E$3:$E$16,MATCH(1,(Dumpadas[[#This Row],[ley]]&gt;=Rangos!$B$3:$B$16)*(Dumpadas[[#This Row],[ley]]&lt;=Rangos!$C$3:$C$16),0))</f>
        <v>E</v>
      </c>
    </row>
    <row r="2934" spans="2:16">
      <c r="B2934" s="535"/>
      <c r="C2934" s="535" t="s">
        <v>3817</v>
      </c>
      <c r="D2934" s="536" t="s">
        <v>3792</v>
      </c>
      <c r="E2934" s="535">
        <v>2937</v>
      </c>
      <c r="F2934" s="537" t="str">
        <f>Dumpadas[[#This Row],[punto]] &amp; " "&amp;Dumpadas[[#This Row],[jornada]]&amp;" " &amp; Dumpadas[[#This Row],[N°Acop]] &amp; " " &amp; TEXT(Dumpadas[[#This Row],[fecha ]], "dd-mm-yyyy")</f>
        <v>NIVEL 974 M4 6N L33 AM 2937 03-07-2026</v>
      </c>
      <c r="G2934" s="535" t="s">
        <v>14</v>
      </c>
      <c r="H2934" s="538">
        <v>46206</v>
      </c>
      <c r="I2934" s="535">
        <v>3.2</v>
      </c>
      <c r="J2934" s="539">
        <v>1.55E-2</v>
      </c>
      <c r="K2934" s="539">
        <f>+IF(Dumpadas[[#This Row],[ley]]&gt;0.03,0.03,Dumpadas[[#This Row],[ley]])</f>
        <v>1.55E-2</v>
      </c>
      <c r="L2934" s="539"/>
      <c r="M2934" s="535">
        <v>29427</v>
      </c>
      <c r="N2934" s="535"/>
      <c r="O2934" s="539">
        <v>1.4E-2</v>
      </c>
      <c r="P2934" s="540" t="str" cm="1">
        <f t="array" ref="P2934">INDEX(Rangos!$E$3:$E$16,MATCH(1,(Dumpadas[[#This Row],[ley]]&gt;=Rangos!$B$3:$B$16)*(Dumpadas[[#This Row],[ley]]&lt;=Rangos!$C$3:$C$16),0))</f>
        <v>F</v>
      </c>
    </row>
    <row r="2935" spans="2:16">
      <c r="B2935" s="535"/>
      <c r="C2935" s="535" t="s">
        <v>3817</v>
      </c>
      <c r="D2935" s="536" t="s">
        <v>3792</v>
      </c>
      <c r="E2935" s="535">
        <v>2938</v>
      </c>
      <c r="F2935" s="537" t="str">
        <f>Dumpadas[[#This Row],[punto]] &amp; " "&amp;Dumpadas[[#This Row],[jornada]]&amp;" " &amp; Dumpadas[[#This Row],[N°Acop]] &amp; " " &amp; TEXT(Dumpadas[[#This Row],[fecha ]], "dd-mm-yyyy")</f>
        <v>NIVEL 974 M4 6N L33 AM 2938 03-07-2026</v>
      </c>
      <c r="G2935" s="535" t="s">
        <v>14</v>
      </c>
      <c r="H2935" s="538">
        <v>46206</v>
      </c>
      <c r="I2935" s="535">
        <v>3.2</v>
      </c>
      <c r="J2935" s="539">
        <v>1.5900000000000001E-2</v>
      </c>
      <c r="K2935" s="539">
        <f>+IF(Dumpadas[[#This Row],[ley]]&gt;0.03,0.03,Dumpadas[[#This Row],[ley]])</f>
        <v>1.5900000000000001E-2</v>
      </c>
      <c r="L2935" s="539"/>
      <c r="M2935" s="535">
        <v>29427</v>
      </c>
      <c r="N2935" s="535"/>
      <c r="O2935" s="539">
        <v>1.4E-2</v>
      </c>
      <c r="P2935" s="540" t="str" cm="1">
        <f t="array" ref="P2935">INDEX(Rangos!$E$3:$E$16,MATCH(1,(Dumpadas[[#This Row],[ley]]&gt;=Rangos!$B$3:$B$16)*(Dumpadas[[#This Row],[ley]]&lt;=Rangos!$C$3:$C$16),0))</f>
        <v>F</v>
      </c>
    </row>
    <row r="2936" spans="2:16">
      <c r="B2936" s="535"/>
      <c r="C2936" s="535" t="s">
        <v>3817</v>
      </c>
      <c r="D2936" s="536" t="s">
        <v>3792</v>
      </c>
      <c r="E2936" s="535">
        <v>2939</v>
      </c>
      <c r="F2936" s="537" t="str">
        <f>Dumpadas[[#This Row],[punto]] &amp; " "&amp;Dumpadas[[#This Row],[jornada]]&amp;" " &amp; Dumpadas[[#This Row],[N°Acop]] &amp; " " &amp; TEXT(Dumpadas[[#This Row],[fecha ]], "dd-mm-yyyy")</f>
        <v>NIVEL 974 M4 6N L33 AM 2939 03-07-2026</v>
      </c>
      <c r="G2936" s="535" t="s">
        <v>14</v>
      </c>
      <c r="H2936" s="538">
        <v>46206</v>
      </c>
      <c r="I2936" s="535">
        <v>3.2</v>
      </c>
      <c r="J2936" s="539">
        <v>1.38E-2</v>
      </c>
      <c r="K2936" s="539">
        <f>+IF(Dumpadas[[#This Row],[ley]]&gt;0.03,0.03,Dumpadas[[#This Row],[ley]])</f>
        <v>1.38E-2</v>
      </c>
      <c r="L2936" s="539"/>
      <c r="M2936" s="535">
        <v>29427</v>
      </c>
      <c r="N2936" s="535"/>
      <c r="O2936" s="539">
        <v>1.4E-2</v>
      </c>
      <c r="P2936" s="540" t="str" cm="1">
        <f t="array" ref="P2936">INDEX(Rangos!$E$3:$E$16,MATCH(1,(Dumpadas[[#This Row],[ley]]&gt;=Rangos!$B$3:$B$16)*(Dumpadas[[#This Row],[ley]]&lt;=Rangos!$C$3:$C$16),0))</f>
        <v>E</v>
      </c>
    </row>
    <row r="2937" spans="2:16">
      <c r="B2937" s="535"/>
      <c r="C2937" s="535" t="s">
        <v>3817</v>
      </c>
      <c r="D2937" s="536" t="s">
        <v>3792</v>
      </c>
      <c r="E2937" s="535">
        <v>2940</v>
      </c>
      <c r="F2937" s="537" t="str">
        <f>Dumpadas[[#This Row],[punto]] &amp; " "&amp;Dumpadas[[#This Row],[jornada]]&amp;" " &amp; Dumpadas[[#This Row],[N°Acop]] &amp; " " &amp; TEXT(Dumpadas[[#This Row],[fecha ]], "dd-mm-yyyy")</f>
        <v>NIVEL 974 M4 6N L33 AM 2940 03-07-2026</v>
      </c>
      <c r="G2937" s="535" t="s">
        <v>14</v>
      </c>
      <c r="H2937" s="538">
        <v>46206</v>
      </c>
      <c r="I2937" s="535">
        <v>3.2</v>
      </c>
      <c r="J2937" s="539">
        <v>1.6199999999999999E-2</v>
      </c>
      <c r="K2937" s="539">
        <f>+IF(Dumpadas[[#This Row],[ley]]&gt;0.03,0.03,Dumpadas[[#This Row],[ley]])</f>
        <v>1.6199999999999999E-2</v>
      </c>
      <c r="L2937" s="539"/>
      <c r="M2937" s="535">
        <v>29427</v>
      </c>
      <c r="N2937" s="535"/>
      <c r="O2937" s="539">
        <v>1.4E-2</v>
      </c>
      <c r="P2937" s="540" t="str" cm="1">
        <f t="array" ref="P2937">INDEX(Rangos!$E$3:$E$16,MATCH(1,(Dumpadas[[#This Row],[ley]]&gt;=Rangos!$B$3:$B$16)*(Dumpadas[[#This Row],[ley]]&lt;=Rangos!$C$3:$C$16),0))</f>
        <v>F</v>
      </c>
    </row>
    <row r="2938" spans="2:16">
      <c r="B2938" s="535"/>
      <c r="C2938" s="535" t="s">
        <v>3817</v>
      </c>
      <c r="D2938" s="536" t="s">
        <v>3792</v>
      </c>
      <c r="E2938" s="535">
        <v>2941</v>
      </c>
      <c r="F2938" s="537" t="str">
        <f>Dumpadas[[#This Row],[punto]] &amp; " "&amp;Dumpadas[[#This Row],[jornada]]&amp;" " &amp; Dumpadas[[#This Row],[N°Acop]] &amp; " " &amp; TEXT(Dumpadas[[#This Row],[fecha ]], "dd-mm-yyyy")</f>
        <v>NIVEL 974 M4 6N L33 AM 2941 03-07-2026</v>
      </c>
      <c r="G2938" s="535" t="s">
        <v>14</v>
      </c>
      <c r="H2938" s="538">
        <v>46206</v>
      </c>
      <c r="I2938" s="535">
        <v>3.2</v>
      </c>
      <c r="J2938" s="539">
        <v>1.35E-2</v>
      </c>
      <c r="K2938" s="539">
        <f>+IF(Dumpadas[[#This Row],[ley]]&gt;0.03,0.03,Dumpadas[[#This Row],[ley]])</f>
        <v>1.35E-2</v>
      </c>
      <c r="L2938" s="539"/>
      <c r="M2938" s="535">
        <v>29427</v>
      </c>
      <c r="N2938" s="535"/>
      <c r="O2938" s="539">
        <v>1.4E-2</v>
      </c>
      <c r="P2938" s="540" t="str" cm="1">
        <f t="array" ref="P2938">INDEX(Rangos!$E$3:$E$16,MATCH(1,(Dumpadas[[#This Row],[ley]]&gt;=Rangos!$B$3:$B$16)*(Dumpadas[[#This Row],[ley]]&lt;=Rangos!$C$3:$C$16),0))</f>
        <v>E</v>
      </c>
    </row>
    <row r="2939" spans="2:16">
      <c r="B2939" s="535"/>
      <c r="C2939" s="535" t="s">
        <v>3817</v>
      </c>
      <c r="D2939" s="536" t="s">
        <v>3792</v>
      </c>
      <c r="E2939" s="535">
        <v>2942</v>
      </c>
      <c r="F2939" s="537" t="str">
        <f>Dumpadas[[#This Row],[punto]] &amp; " "&amp;Dumpadas[[#This Row],[jornada]]&amp;" " &amp; Dumpadas[[#This Row],[N°Acop]] &amp; " " &amp; TEXT(Dumpadas[[#This Row],[fecha ]], "dd-mm-yyyy")</f>
        <v>NIVEL 974 M4 6N L33 AM 2942 03-07-2026</v>
      </c>
      <c r="G2939" s="535" t="s">
        <v>14</v>
      </c>
      <c r="H2939" s="538">
        <v>46206</v>
      </c>
      <c r="I2939" s="535">
        <v>3.2</v>
      </c>
      <c r="J2939" s="539">
        <v>1.2500000000000001E-2</v>
      </c>
      <c r="K2939" s="539">
        <f>+IF(Dumpadas[[#This Row],[ley]]&gt;0.03,0.03,Dumpadas[[#This Row],[ley]])</f>
        <v>1.2500000000000001E-2</v>
      </c>
      <c r="L2939" s="539"/>
      <c r="M2939" s="535">
        <v>29427</v>
      </c>
      <c r="N2939" s="535"/>
      <c r="O2939" s="539">
        <v>1.4E-2</v>
      </c>
      <c r="P2939" s="540" t="str" cm="1">
        <f t="array" ref="P2939">INDEX(Rangos!$E$3:$E$16,MATCH(1,(Dumpadas[[#This Row],[ley]]&gt;=Rangos!$B$3:$B$16)*(Dumpadas[[#This Row],[ley]]&lt;=Rangos!$C$3:$C$16),0))</f>
        <v>D</v>
      </c>
    </row>
    <row r="2940" spans="2:16">
      <c r="B2940" s="535"/>
      <c r="C2940" s="535" t="s">
        <v>3817</v>
      </c>
      <c r="D2940" s="536" t="s">
        <v>3792</v>
      </c>
      <c r="E2940" s="535">
        <v>2943</v>
      </c>
      <c r="F2940" s="537" t="str">
        <f>Dumpadas[[#This Row],[punto]] &amp; " "&amp;Dumpadas[[#This Row],[jornada]]&amp;" " &amp; Dumpadas[[#This Row],[N°Acop]] &amp; " " &amp; TEXT(Dumpadas[[#This Row],[fecha ]], "dd-mm-yyyy")</f>
        <v>NIVEL 974 M4 6N L33 AM 2943 03-07-2026</v>
      </c>
      <c r="G2940" s="535" t="s">
        <v>14</v>
      </c>
      <c r="H2940" s="538">
        <v>46206</v>
      </c>
      <c r="I2940" s="535">
        <v>3.2</v>
      </c>
      <c r="J2940" s="539">
        <v>1.3599999999999999E-2</v>
      </c>
      <c r="K2940" s="539">
        <f>+IF(Dumpadas[[#This Row],[ley]]&gt;0.03,0.03,Dumpadas[[#This Row],[ley]])</f>
        <v>1.3599999999999999E-2</v>
      </c>
      <c r="L2940" s="539"/>
      <c r="M2940" s="535">
        <v>29427</v>
      </c>
      <c r="N2940" s="535"/>
      <c r="O2940" s="539">
        <v>1.4E-2</v>
      </c>
      <c r="P2940" s="540" t="str" cm="1">
        <f t="array" ref="P2940">INDEX(Rangos!$E$3:$E$16,MATCH(1,(Dumpadas[[#This Row],[ley]]&gt;=Rangos!$B$3:$B$16)*(Dumpadas[[#This Row],[ley]]&lt;=Rangos!$C$3:$C$16),0))</f>
        <v>E</v>
      </c>
    </row>
    <row r="2941" spans="2:16">
      <c r="B2941" s="535"/>
      <c r="C2941" s="535" t="s">
        <v>3817</v>
      </c>
      <c r="D2941" s="536" t="s">
        <v>3792</v>
      </c>
      <c r="E2941" s="535">
        <v>2944</v>
      </c>
      <c r="F2941" s="537" t="str">
        <f>Dumpadas[[#This Row],[punto]] &amp; " "&amp;Dumpadas[[#This Row],[jornada]]&amp;" " &amp; Dumpadas[[#This Row],[N°Acop]] &amp; " " &amp; TEXT(Dumpadas[[#This Row],[fecha ]], "dd-mm-yyyy")</f>
        <v>NIVEL 974 M4 6N L33 AM 2944 03-07-2026</v>
      </c>
      <c r="G2941" s="535" t="s">
        <v>14</v>
      </c>
      <c r="H2941" s="538">
        <v>46206</v>
      </c>
      <c r="I2941" s="535">
        <v>3.2</v>
      </c>
      <c r="J2941" s="539">
        <v>1.35E-2</v>
      </c>
      <c r="K2941" s="539">
        <f>+IF(Dumpadas[[#This Row],[ley]]&gt;0.03,0.03,Dumpadas[[#This Row],[ley]])</f>
        <v>1.35E-2</v>
      </c>
      <c r="L2941" s="539"/>
      <c r="M2941" s="535">
        <v>29427</v>
      </c>
      <c r="N2941" s="535"/>
      <c r="O2941" s="539">
        <v>1.4E-2</v>
      </c>
      <c r="P2941" s="540" t="str" cm="1">
        <f t="array" ref="P2941">INDEX(Rangos!$E$3:$E$16,MATCH(1,(Dumpadas[[#This Row],[ley]]&gt;=Rangos!$B$3:$B$16)*(Dumpadas[[#This Row],[ley]]&lt;=Rangos!$C$3:$C$16),0))</f>
        <v>E</v>
      </c>
    </row>
    <row r="2942" spans="2:16">
      <c r="B2942" s="769"/>
      <c r="C2942" s="769" t="s">
        <v>3814</v>
      </c>
      <c r="D2942" s="373" t="s">
        <v>3792</v>
      </c>
      <c r="E2942" s="386">
        <v>2945</v>
      </c>
      <c r="F2942" s="410" t="str">
        <f>Dumpadas[[#This Row],[punto]] &amp; " "&amp;Dumpadas[[#This Row],[jornada]]&amp;" " &amp; Dumpadas[[#This Row],[N°Acop]] &amp; " " &amp; TEXT(Dumpadas[[#This Row],[fecha ]], "dd-mm-yyyy")</f>
        <v>NIVEL 974 M4 7S L30 AM 2945 02-07-2026</v>
      </c>
      <c r="G2942" s="769" t="s">
        <v>14</v>
      </c>
      <c r="H2942" s="5">
        <v>46205</v>
      </c>
      <c r="I2942" s="769">
        <v>3.2</v>
      </c>
      <c r="J2942" s="8">
        <v>1.09E-2</v>
      </c>
      <c r="K2942" s="8">
        <f>+IF(Dumpadas[[#This Row],[ley]]&gt;0.03,0.03,Dumpadas[[#This Row],[ley]])</f>
        <v>1.09E-2</v>
      </c>
      <c r="L2942" s="427"/>
      <c r="M2942" s="386">
        <v>29431</v>
      </c>
      <c r="N2942" s="386"/>
      <c r="O2942" s="7">
        <v>1.2999999999999999E-2</v>
      </c>
      <c r="P2942" s="10" t="str" cm="1">
        <f t="array" ref="P2942">INDEX(Rangos!$E$3:$E$16,MATCH(1,(Dumpadas[[#This Row],[ley]]&gt;=Rangos!$B$3:$B$16)*(Dumpadas[[#This Row],[ley]]&lt;=Rangos!$C$3:$C$16),0))</f>
        <v>C</v>
      </c>
    </row>
    <row r="2943" spans="2:16">
      <c r="B2943" s="769"/>
      <c r="C2943" s="773" t="s">
        <v>3814</v>
      </c>
      <c r="D2943" s="373" t="s">
        <v>3792</v>
      </c>
      <c r="E2943" s="386">
        <v>2946</v>
      </c>
      <c r="F2943" s="410" t="str">
        <f>Dumpadas[[#This Row],[punto]] &amp; " "&amp;Dumpadas[[#This Row],[jornada]]&amp;" " &amp; Dumpadas[[#This Row],[N°Acop]] &amp; " " &amp; TEXT(Dumpadas[[#This Row],[fecha ]], "dd-mm-yyyy")</f>
        <v>NIVEL 974 M4 7S L30 AM 2946 02-07-2026</v>
      </c>
      <c r="G2943" s="769" t="s">
        <v>14</v>
      </c>
      <c r="H2943" s="5">
        <v>46205</v>
      </c>
      <c r="I2943" s="769">
        <v>3.2</v>
      </c>
      <c r="J2943" s="8">
        <v>8.3999999999999995E-3</v>
      </c>
      <c r="K2943" s="8">
        <f>+IF(Dumpadas[[#This Row],[ley]]&gt;0.03,0.03,Dumpadas[[#This Row],[ley]])</f>
        <v>8.3999999999999995E-3</v>
      </c>
      <c r="L2943" s="427"/>
      <c r="M2943" s="386">
        <v>29431</v>
      </c>
      <c r="N2943" s="386"/>
      <c r="O2943" s="7">
        <v>1.2999999999999999E-2</v>
      </c>
      <c r="P2943" s="10" t="str" cm="1">
        <f t="array" ref="P2943">INDEX(Rangos!$E$3:$E$16,MATCH(1,(Dumpadas[[#This Row],[ley]]&gt;=Rangos!$B$3:$B$16)*(Dumpadas[[#This Row],[ley]]&lt;=Rangos!$C$3:$C$16),0))</f>
        <v>A</v>
      </c>
    </row>
    <row r="2944" spans="2:16">
      <c r="B2944" s="769"/>
      <c r="C2944" s="773" t="s">
        <v>3814</v>
      </c>
      <c r="D2944" s="373" t="s">
        <v>3792</v>
      </c>
      <c r="E2944" s="386">
        <v>2947</v>
      </c>
      <c r="F2944" s="410" t="str">
        <f>Dumpadas[[#This Row],[punto]] &amp; " "&amp;Dumpadas[[#This Row],[jornada]]&amp;" " &amp; Dumpadas[[#This Row],[N°Acop]] &amp; " " &amp; TEXT(Dumpadas[[#This Row],[fecha ]], "dd-mm-yyyy")</f>
        <v>NIVEL 974 M4 7S L30 AM 2947 02-07-2026</v>
      </c>
      <c r="G2944" s="769" t="s">
        <v>14</v>
      </c>
      <c r="H2944" s="5">
        <v>46205</v>
      </c>
      <c r="I2944" s="769">
        <v>3.2</v>
      </c>
      <c r="J2944" s="8">
        <v>1.24E-2</v>
      </c>
      <c r="K2944" s="8">
        <f>+IF(Dumpadas[[#This Row],[ley]]&gt;0.03,0.03,Dumpadas[[#This Row],[ley]])</f>
        <v>1.24E-2</v>
      </c>
      <c r="L2944" s="427"/>
      <c r="M2944" s="386">
        <v>29431</v>
      </c>
      <c r="N2944" s="386"/>
      <c r="O2944" s="7">
        <v>1.2999999999999999E-2</v>
      </c>
      <c r="P2944" s="10" t="str" cm="1">
        <f t="array" ref="P2944">INDEX(Rangos!$E$3:$E$16,MATCH(1,(Dumpadas[[#This Row],[ley]]&gt;=Rangos!$B$3:$B$16)*(Dumpadas[[#This Row],[ley]]&lt;=Rangos!$C$3:$C$16),0))</f>
        <v>D</v>
      </c>
    </row>
    <row r="2945" spans="2:16">
      <c r="B2945" s="769"/>
      <c r="C2945" s="773" t="s">
        <v>3814</v>
      </c>
      <c r="D2945" s="373" t="s">
        <v>3792</v>
      </c>
      <c r="E2945" s="386">
        <v>2948</v>
      </c>
      <c r="F2945" s="410" t="str">
        <f>Dumpadas[[#This Row],[punto]] &amp; " "&amp;Dumpadas[[#This Row],[jornada]]&amp;" " &amp; Dumpadas[[#This Row],[N°Acop]] &amp; " " &amp; TEXT(Dumpadas[[#This Row],[fecha ]], "dd-mm-yyyy")</f>
        <v>NIVEL 974 M4 7S L30 AM 2948 02-07-2026</v>
      </c>
      <c r="G2945" s="769" t="s">
        <v>14</v>
      </c>
      <c r="H2945" s="5">
        <v>46205</v>
      </c>
      <c r="I2945" s="769">
        <v>3.2</v>
      </c>
      <c r="J2945" s="8">
        <v>1.2999999999999999E-2</v>
      </c>
      <c r="K2945" s="8">
        <f>+IF(Dumpadas[[#This Row],[ley]]&gt;0.03,0.03,Dumpadas[[#This Row],[ley]])</f>
        <v>1.2999999999999999E-2</v>
      </c>
      <c r="L2945" s="427"/>
      <c r="M2945" s="386">
        <v>29431</v>
      </c>
      <c r="N2945" s="386"/>
      <c r="O2945" s="7">
        <v>1.2999999999999999E-2</v>
      </c>
      <c r="P2945" s="10" t="str" cm="1">
        <f t="array" ref="P2945">INDEX(Rangos!$E$3:$E$16,MATCH(1,(Dumpadas[[#This Row],[ley]]&gt;=Rangos!$B$3:$B$16)*(Dumpadas[[#This Row],[ley]]&lt;=Rangos!$C$3:$C$16),0))</f>
        <v>D</v>
      </c>
    </row>
    <row r="2946" spans="2:16">
      <c r="B2946" s="769"/>
      <c r="C2946" s="773" t="s">
        <v>3814</v>
      </c>
      <c r="D2946" s="373" t="s">
        <v>3792</v>
      </c>
      <c r="E2946" s="386">
        <v>2949</v>
      </c>
      <c r="F2946" s="410" t="str">
        <f>Dumpadas[[#This Row],[punto]] &amp; " "&amp;Dumpadas[[#This Row],[jornada]]&amp;" " &amp; Dumpadas[[#This Row],[N°Acop]] &amp; " " &amp; TEXT(Dumpadas[[#This Row],[fecha ]], "dd-mm-yyyy")</f>
        <v>NIVEL 974 M4 7S L30 AM 2949 02-07-2026</v>
      </c>
      <c r="G2946" s="769" t="s">
        <v>14</v>
      </c>
      <c r="H2946" s="5">
        <v>46205</v>
      </c>
      <c r="I2946" s="769">
        <v>3.2</v>
      </c>
      <c r="J2946" s="8">
        <v>2.0899999999999998E-2</v>
      </c>
      <c r="K2946" s="8">
        <f>+IF(Dumpadas[[#This Row],[ley]]&gt;0.03,0.03,Dumpadas[[#This Row],[ley]])</f>
        <v>2.0899999999999998E-2</v>
      </c>
      <c r="L2946" s="427"/>
      <c r="M2946" s="386">
        <v>29431</v>
      </c>
      <c r="N2946" s="386"/>
      <c r="O2946" s="7">
        <v>1.2999999999999999E-2</v>
      </c>
      <c r="P2946" s="10" t="str" cm="1">
        <f t="array" ref="P2946">INDEX(Rangos!$E$3:$E$16,MATCH(1,(Dumpadas[[#This Row],[ley]]&gt;=Rangos!$B$3:$B$16)*(Dumpadas[[#This Row],[ley]]&lt;=Rangos!$C$3:$C$16),0))</f>
        <v>H</v>
      </c>
    </row>
    <row r="2947" spans="2:16">
      <c r="B2947" s="769"/>
      <c r="C2947" s="773" t="s">
        <v>3814</v>
      </c>
      <c r="D2947" s="373" t="s">
        <v>3792</v>
      </c>
      <c r="E2947" s="386">
        <v>2950</v>
      </c>
      <c r="F2947" s="410" t="str">
        <f>Dumpadas[[#This Row],[punto]] &amp; " "&amp;Dumpadas[[#This Row],[jornada]]&amp;" " &amp; Dumpadas[[#This Row],[N°Acop]] &amp; " " &amp; TEXT(Dumpadas[[#This Row],[fecha ]], "dd-mm-yyyy")</f>
        <v>NIVEL 974 M4 7S L30 AM 2950 02-07-2026</v>
      </c>
      <c r="G2947" s="769" t="s">
        <v>14</v>
      </c>
      <c r="H2947" s="5">
        <v>46205</v>
      </c>
      <c r="I2947" s="769">
        <v>3.2</v>
      </c>
      <c r="J2947" s="8">
        <v>1.3899999999999999E-2</v>
      </c>
      <c r="K2947" s="8">
        <f>+IF(Dumpadas[[#This Row],[ley]]&gt;0.03,0.03,Dumpadas[[#This Row],[ley]])</f>
        <v>1.3899999999999999E-2</v>
      </c>
      <c r="L2947" s="427"/>
      <c r="M2947" s="386">
        <v>29431</v>
      </c>
      <c r="N2947" s="386"/>
      <c r="O2947" s="7">
        <v>1.2999999999999999E-2</v>
      </c>
      <c r="P2947" s="10" t="str" cm="1">
        <f t="array" ref="P2947">INDEX(Rangos!$E$3:$E$16,MATCH(1,(Dumpadas[[#This Row],[ley]]&gt;=Rangos!$B$3:$B$16)*(Dumpadas[[#This Row],[ley]]&lt;=Rangos!$C$3:$C$16),0))</f>
        <v>E</v>
      </c>
    </row>
    <row r="2948" spans="2:16">
      <c r="B2948" s="535"/>
      <c r="C2948" s="535" t="s">
        <v>3814</v>
      </c>
      <c r="D2948" s="536" t="s">
        <v>3792</v>
      </c>
      <c r="E2948" s="535">
        <v>2951</v>
      </c>
      <c r="F2948" s="537" t="str">
        <f>Dumpadas[[#This Row],[punto]] &amp; " "&amp;Dumpadas[[#This Row],[jornada]]&amp;" " &amp; Dumpadas[[#This Row],[N°Acop]] &amp; " " &amp; TEXT(Dumpadas[[#This Row],[fecha ]], "dd-mm-yyyy")</f>
        <v>NIVEL 974 M4 7S L30 PM 2951 27-06-2026</v>
      </c>
      <c r="G2948" s="535" t="s">
        <v>16</v>
      </c>
      <c r="H2948" s="538">
        <v>46200</v>
      </c>
      <c r="I2948" s="535">
        <v>3.2</v>
      </c>
      <c r="J2948" s="539">
        <v>1.11E-2</v>
      </c>
      <c r="K2948" s="539">
        <f>+IF(Dumpadas[[#This Row],[ley]]&gt;0.03,0.03,Dumpadas[[#This Row],[ley]])</f>
        <v>1.11E-2</v>
      </c>
      <c r="L2948" s="539"/>
      <c r="M2948" s="535">
        <v>29431</v>
      </c>
      <c r="N2948" s="535"/>
      <c r="O2948" s="539">
        <v>1.2999999999999999E-2</v>
      </c>
      <c r="P2948" s="540" t="str" cm="1">
        <f t="array" ref="P2948">INDEX(Rangos!$E$3:$E$16,MATCH(1,(Dumpadas[[#This Row],[ley]]&gt;=Rangos!$B$3:$B$16)*(Dumpadas[[#This Row],[ley]]&lt;=Rangos!$C$3:$C$16),0))</f>
        <v>C</v>
      </c>
    </row>
    <row r="2949" spans="2:16">
      <c r="B2949" s="535"/>
      <c r="C2949" s="535" t="s">
        <v>3814</v>
      </c>
      <c r="D2949" s="536" t="s">
        <v>3792</v>
      </c>
      <c r="E2949" s="535">
        <v>2952</v>
      </c>
      <c r="F2949" s="537" t="str">
        <f>Dumpadas[[#This Row],[punto]] &amp; " "&amp;Dumpadas[[#This Row],[jornada]]&amp;" " &amp; Dumpadas[[#This Row],[N°Acop]] &amp; " " &amp; TEXT(Dumpadas[[#This Row],[fecha ]], "dd-mm-yyyy")</f>
        <v>NIVEL 974 M4 7S L30 PM 2952 27-06-2026</v>
      </c>
      <c r="G2949" s="535" t="s">
        <v>16</v>
      </c>
      <c r="H2949" s="538">
        <v>46200</v>
      </c>
      <c r="I2949" s="535">
        <v>3.2</v>
      </c>
      <c r="J2949" s="539">
        <v>1.04E-2</v>
      </c>
      <c r="K2949" s="539">
        <f>+IF(Dumpadas[[#This Row],[ley]]&gt;0.03,0.03,Dumpadas[[#This Row],[ley]])</f>
        <v>1.04E-2</v>
      </c>
      <c r="L2949" s="539"/>
      <c r="M2949" s="535">
        <v>29431</v>
      </c>
      <c r="N2949" s="535"/>
      <c r="O2949" s="539">
        <v>1.2999999999999999E-2</v>
      </c>
      <c r="P2949" s="540" t="str" cm="1">
        <f t="array" ref="P2949">INDEX(Rangos!$E$3:$E$16,MATCH(1,(Dumpadas[[#This Row],[ley]]&gt;=Rangos!$B$3:$B$16)*(Dumpadas[[#This Row],[ley]]&lt;=Rangos!$C$3:$C$16),0))</f>
        <v>B</v>
      </c>
    </row>
    <row r="2950" spans="2:16">
      <c r="B2950" s="535"/>
      <c r="C2950" s="535" t="s">
        <v>3814</v>
      </c>
      <c r="D2950" s="536" t="s">
        <v>3792</v>
      </c>
      <c r="E2950" s="535">
        <v>2953</v>
      </c>
      <c r="F2950" s="537" t="str">
        <f>Dumpadas[[#This Row],[punto]] &amp; " "&amp;Dumpadas[[#This Row],[jornada]]&amp;" " &amp; Dumpadas[[#This Row],[N°Acop]] &amp; " " &amp; TEXT(Dumpadas[[#This Row],[fecha ]], "dd-mm-yyyy")</f>
        <v>NIVEL 974 M4 7S L30 PM 2953 27-06-2026</v>
      </c>
      <c r="G2950" s="535" t="s">
        <v>16</v>
      </c>
      <c r="H2950" s="538">
        <v>46200</v>
      </c>
      <c r="I2950" s="535">
        <v>3.2</v>
      </c>
      <c r="J2950" s="539">
        <v>1.37E-2</v>
      </c>
      <c r="K2950" s="539">
        <f>+IF(Dumpadas[[#This Row],[ley]]&gt;0.03,0.03,Dumpadas[[#This Row],[ley]])</f>
        <v>1.37E-2</v>
      </c>
      <c r="L2950" s="539"/>
      <c r="M2950" s="535">
        <v>29431</v>
      </c>
      <c r="N2950" s="535"/>
      <c r="O2950" s="539">
        <v>1.2999999999999999E-2</v>
      </c>
      <c r="P2950" s="540" t="str" cm="1">
        <f t="array" ref="P2950">INDEX(Rangos!$E$3:$E$16,MATCH(1,(Dumpadas[[#This Row],[ley]]&gt;=Rangos!$B$3:$B$16)*(Dumpadas[[#This Row],[ley]]&lt;=Rangos!$C$3:$C$16),0))</f>
        <v>E</v>
      </c>
    </row>
    <row r="2951" spans="2:16">
      <c r="B2951" s="535"/>
      <c r="C2951" s="535" t="s">
        <v>3814</v>
      </c>
      <c r="D2951" s="536" t="s">
        <v>3792</v>
      </c>
      <c r="E2951" s="535">
        <v>2954</v>
      </c>
      <c r="F2951" s="537" t="str">
        <f>Dumpadas[[#This Row],[punto]] &amp; " "&amp;Dumpadas[[#This Row],[jornada]]&amp;" " &amp; Dumpadas[[#This Row],[N°Acop]] &amp; " " &amp; TEXT(Dumpadas[[#This Row],[fecha ]], "dd-mm-yyyy")</f>
        <v>NIVEL 974 M4 7S L30 PM 2954 27-06-2026</v>
      </c>
      <c r="G2951" s="535" t="s">
        <v>16</v>
      </c>
      <c r="H2951" s="538">
        <v>46200</v>
      </c>
      <c r="I2951" s="535">
        <v>3.2</v>
      </c>
      <c r="J2951" s="539">
        <v>1.5900000000000001E-2</v>
      </c>
      <c r="K2951" s="539">
        <f>+IF(Dumpadas[[#This Row],[ley]]&gt;0.03,0.03,Dumpadas[[#This Row],[ley]])</f>
        <v>1.5900000000000001E-2</v>
      </c>
      <c r="L2951" s="539"/>
      <c r="M2951" s="535">
        <v>29431</v>
      </c>
      <c r="N2951" s="535"/>
      <c r="O2951" s="539">
        <v>1.2999999999999999E-2</v>
      </c>
      <c r="P2951" s="540" t="str" cm="1">
        <f t="array" ref="P2951">INDEX(Rangos!$E$3:$E$16,MATCH(1,(Dumpadas[[#This Row],[ley]]&gt;=Rangos!$B$3:$B$16)*(Dumpadas[[#This Row],[ley]]&lt;=Rangos!$C$3:$C$16),0))</f>
        <v>F</v>
      </c>
    </row>
    <row r="2952" spans="2:16">
      <c r="B2952" s="769"/>
      <c r="C2952" s="769" t="s">
        <v>3814</v>
      </c>
      <c r="D2952" s="373" t="s">
        <v>3792</v>
      </c>
      <c r="E2952" s="386">
        <v>2955</v>
      </c>
      <c r="F2952" s="410" t="str">
        <f>Dumpadas[[#This Row],[punto]] &amp; " "&amp;Dumpadas[[#This Row],[jornada]]&amp;" " &amp; Dumpadas[[#This Row],[N°Acop]] &amp; " " &amp; TEXT(Dumpadas[[#This Row],[fecha ]], "dd-mm-yyyy")</f>
        <v>NIVEL 974 M4 7S L30 AM 2955 06-07-2026</v>
      </c>
      <c r="G2952" s="769" t="s">
        <v>14</v>
      </c>
      <c r="H2952" s="5">
        <v>46209</v>
      </c>
      <c r="I2952" s="769">
        <v>3.2</v>
      </c>
      <c r="J2952" s="8">
        <v>1.7999999999999999E-2</v>
      </c>
      <c r="K2952" s="8">
        <f>+IF(Dumpadas[[#This Row],[ley]]&gt;0.03,0.03,Dumpadas[[#This Row],[ley]])</f>
        <v>1.7999999999999999E-2</v>
      </c>
      <c r="L2952" s="427"/>
      <c r="M2952" s="386">
        <v>29436</v>
      </c>
      <c r="N2952" s="386"/>
      <c r="O2952" s="7">
        <v>1.2999999999999999E-2</v>
      </c>
      <c r="P2952" s="10" t="str" cm="1">
        <f t="array" ref="P2952">INDEX(Rangos!$E$3:$E$16,MATCH(1,(Dumpadas[[#This Row],[ley]]&gt;=Rangos!$B$3:$B$16)*(Dumpadas[[#This Row],[ley]]&lt;=Rangos!$C$3:$C$16),0))</f>
        <v>G</v>
      </c>
    </row>
    <row r="2953" spans="2:16">
      <c r="B2953" s="769"/>
      <c r="C2953" s="773" t="s">
        <v>3814</v>
      </c>
      <c r="D2953" s="373" t="s">
        <v>3792</v>
      </c>
      <c r="E2953" s="386">
        <v>2956</v>
      </c>
      <c r="F2953" s="410" t="str">
        <f>Dumpadas[[#This Row],[punto]] &amp; " "&amp;Dumpadas[[#This Row],[jornada]]&amp;" " &amp; Dumpadas[[#This Row],[N°Acop]] &amp; " " &amp; TEXT(Dumpadas[[#This Row],[fecha ]], "dd-mm-yyyy")</f>
        <v>NIVEL 974 M4 7S L30 AM 2956 06-07-2026</v>
      </c>
      <c r="G2953" s="769" t="s">
        <v>14</v>
      </c>
      <c r="H2953" s="5">
        <v>46209</v>
      </c>
      <c r="I2953" s="769">
        <v>3.2</v>
      </c>
      <c r="J2953" s="8">
        <v>1.55E-2</v>
      </c>
      <c r="K2953" s="8">
        <f>+IF(Dumpadas[[#This Row],[ley]]&gt;0.03,0.03,Dumpadas[[#This Row],[ley]])</f>
        <v>1.55E-2</v>
      </c>
      <c r="L2953" s="427"/>
      <c r="M2953" s="386">
        <v>29436</v>
      </c>
      <c r="N2953" s="386"/>
      <c r="O2953" s="7">
        <v>1.2999999999999999E-2</v>
      </c>
      <c r="P2953" s="10" t="str" cm="1">
        <f t="array" ref="P2953">INDEX(Rangos!$E$3:$E$16,MATCH(1,(Dumpadas[[#This Row],[ley]]&gt;=Rangos!$B$3:$B$16)*(Dumpadas[[#This Row],[ley]]&lt;=Rangos!$C$3:$C$16),0))</f>
        <v>F</v>
      </c>
    </row>
    <row r="2954" spans="2:16">
      <c r="B2954" s="769"/>
      <c r="C2954" s="773" t="s">
        <v>3814</v>
      </c>
      <c r="D2954" s="373" t="s">
        <v>3792</v>
      </c>
      <c r="E2954" s="386">
        <v>2957</v>
      </c>
      <c r="F2954" s="410" t="str">
        <f>Dumpadas[[#This Row],[punto]] &amp; " "&amp;Dumpadas[[#This Row],[jornada]]&amp;" " &amp; Dumpadas[[#This Row],[N°Acop]] &amp; " " &amp; TEXT(Dumpadas[[#This Row],[fecha ]], "dd-mm-yyyy")</f>
        <v>NIVEL 974 M4 7S L30 AM 2957 06-07-2026</v>
      </c>
      <c r="G2954" s="769" t="s">
        <v>14</v>
      </c>
      <c r="H2954" s="5">
        <v>46209</v>
      </c>
      <c r="I2954" s="769">
        <v>3.2</v>
      </c>
      <c r="J2954" s="8">
        <v>1.72E-2</v>
      </c>
      <c r="K2954" s="8">
        <f>+IF(Dumpadas[[#This Row],[ley]]&gt;0.03,0.03,Dumpadas[[#This Row],[ley]])</f>
        <v>1.72E-2</v>
      </c>
      <c r="L2954" s="427"/>
      <c r="M2954" s="386">
        <v>29436</v>
      </c>
      <c r="N2954" s="386"/>
      <c r="O2954" s="7">
        <v>1.2999999999999999E-2</v>
      </c>
      <c r="P2954" s="10" t="str" cm="1">
        <f t="array" ref="P2954">INDEX(Rangos!$E$3:$E$16,MATCH(1,(Dumpadas[[#This Row],[ley]]&gt;=Rangos!$B$3:$B$16)*(Dumpadas[[#This Row],[ley]]&lt;=Rangos!$C$3:$C$16),0))</f>
        <v>F</v>
      </c>
    </row>
    <row r="2955" spans="2:16">
      <c r="B2955" s="769"/>
      <c r="C2955" s="773" t="s">
        <v>3814</v>
      </c>
      <c r="D2955" s="373" t="s">
        <v>3792</v>
      </c>
      <c r="E2955" s="386">
        <v>2958</v>
      </c>
      <c r="F2955" s="410" t="str">
        <f>Dumpadas[[#This Row],[punto]] &amp; " "&amp;Dumpadas[[#This Row],[jornada]]&amp;" " &amp; Dumpadas[[#This Row],[N°Acop]] &amp; " " &amp; TEXT(Dumpadas[[#This Row],[fecha ]], "dd-mm-yyyy")</f>
        <v>NIVEL 974 M4 7S L30 AM 2958 06-07-2026</v>
      </c>
      <c r="G2955" s="769" t="s">
        <v>14</v>
      </c>
      <c r="H2955" s="5">
        <v>46209</v>
      </c>
      <c r="I2955" s="769">
        <v>3.2</v>
      </c>
      <c r="J2955" s="8">
        <v>1.72E-2</v>
      </c>
      <c r="K2955" s="8">
        <f>+IF(Dumpadas[[#This Row],[ley]]&gt;0.03,0.03,Dumpadas[[#This Row],[ley]])</f>
        <v>1.72E-2</v>
      </c>
      <c r="L2955" s="427"/>
      <c r="M2955" s="386">
        <v>29436</v>
      </c>
      <c r="N2955" s="386"/>
      <c r="O2955" s="7">
        <v>1.2999999999999999E-2</v>
      </c>
      <c r="P2955" s="10" t="str" cm="1">
        <f t="array" ref="P2955">INDEX(Rangos!$E$3:$E$16,MATCH(1,(Dumpadas[[#This Row],[ley]]&gt;=Rangos!$B$3:$B$16)*(Dumpadas[[#This Row],[ley]]&lt;=Rangos!$C$3:$C$16),0))</f>
        <v>F</v>
      </c>
    </row>
    <row r="2956" spans="2:16">
      <c r="B2956" s="769"/>
      <c r="C2956" s="773" t="s">
        <v>3814</v>
      </c>
      <c r="D2956" s="373" t="s">
        <v>3792</v>
      </c>
      <c r="E2956" s="386">
        <v>2959</v>
      </c>
      <c r="F2956" s="410" t="str">
        <f>Dumpadas[[#This Row],[punto]] &amp; " "&amp;Dumpadas[[#This Row],[jornada]]&amp;" " &amp; Dumpadas[[#This Row],[N°Acop]] &amp; " " &amp; TEXT(Dumpadas[[#This Row],[fecha ]], "dd-mm-yyyy")</f>
        <v>NIVEL 974 M4 7S L30 AM 2959 06-07-2026</v>
      </c>
      <c r="G2956" s="769" t="s">
        <v>14</v>
      </c>
      <c r="H2956" s="5">
        <v>46209</v>
      </c>
      <c r="I2956" s="769">
        <v>3.2</v>
      </c>
      <c r="J2956" s="8">
        <v>1.32E-2</v>
      </c>
      <c r="K2956" s="8">
        <f>+IF(Dumpadas[[#This Row],[ley]]&gt;0.03,0.03,Dumpadas[[#This Row],[ley]])</f>
        <v>1.32E-2</v>
      </c>
      <c r="L2956" s="427"/>
      <c r="M2956" s="386">
        <v>29436</v>
      </c>
      <c r="N2956" s="386"/>
      <c r="O2956" s="7">
        <v>1.2999999999999999E-2</v>
      </c>
      <c r="P2956" s="10" t="str" cm="1">
        <f t="array" ref="P2956">INDEX(Rangos!$E$3:$E$16,MATCH(1,(Dumpadas[[#This Row],[ley]]&gt;=Rangos!$B$3:$B$16)*(Dumpadas[[#This Row],[ley]]&lt;=Rangos!$C$3:$C$16),0))</f>
        <v>D</v>
      </c>
    </row>
    <row r="2957" spans="2:16">
      <c r="B2957" s="769"/>
      <c r="C2957" s="773" t="s">
        <v>3814</v>
      </c>
      <c r="D2957" s="373" t="s">
        <v>3792</v>
      </c>
      <c r="E2957" s="386">
        <v>2960</v>
      </c>
      <c r="F2957" s="410" t="str">
        <f>Dumpadas[[#This Row],[punto]] &amp; " "&amp;Dumpadas[[#This Row],[jornada]]&amp;" " &amp; Dumpadas[[#This Row],[N°Acop]] &amp; " " &amp; TEXT(Dumpadas[[#This Row],[fecha ]], "dd-mm-yyyy")</f>
        <v>NIVEL 974 M4 7S L30 AM 2960 06-07-2026</v>
      </c>
      <c r="G2957" s="769" t="s">
        <v>14</v>
      </c>
      <c r="H2957" s="5">
        <v>46209</v>
      </c>
      <c r="I2957" s="769">
        <v>3.2</v>
      </c>
      <c r="J2957" s="8">
        <v>1.6199999999999999E-2</v>
      </c>
      <c r="K2957" s="8">
        <f>+IF(Dumpadas[[#This Row],[ley]]&gt;0.03,0.03,Dumpadas[[#This Row],[ley]])</f>
        <v>1.6199999999999999E-2</v>
      </c>
      <c r="L2957" s="427"/>
      <c r="M2957" s="386">
        <v>29437</v>
      </c>
      <c r="N2957" s="386"/>
      <c r="O2957" s="7">
        <v>1.2999999999999999E-2</v>
      </c>
      <c r="P2957" s="10" t="str" cm="1">
        <f t="array" ref="P2957">INDEX(Rangos!$E$3:$E$16,MATCH(1,(Dumpadas[[#This Row],[ley]]&gt;=Rangos!$B$3:$B$16)*(Dumpadas[[#This Row],[ley]]&lt;=Rangos!$C$3:$C$16),0))</f>
        <v>F</v>
      </c>
    </row>
    <row r="2958" spans="2:16">
      <c r="B2958" s="769"/>
      <c r="C2958" s="773" t="s">
        <v>3814</v>
      </c>
      <c r="D2958" s="373" t="s">
        <v>3792</v>
      </c>
      <c r="E2958" s="386">
        <v>2961</v>
      </c>
      <c r="F2958" s="410" t="str">
        <f>Dumpadas[[#This Row],[punto]] &amp; " "&amp;Dumpadas[[#This Row],[jornada]]&amp;" " &amp; Dumpadas[[#This Row],[N°Acop]] &amp; " " &amp; TEXT(Dumpadas[[#This Row],[fecha ]], "dd-mm-yyyy")</f>
        <v>NIVEL 974 M4 7S L30 AM 2961 06-07-2026</v>
      </c>
      <c r="G2958" s="769" t="s">
        <v>14</v>
      </c>
      <c r="H2958" s="5">
        <v>46209</v>
      </c>
      <c r="I2958" s="769">
        <v>3.2</v>
      </c>
      <c r="J2958" s="8">
        <v>1.44E-2</v>
      </c>
      <c r="K2958" s="8">
        <f>+IF(Dumpadas[[#This Row],[ley]]&gt;0.03,0.03,Dumpadas[[#This Row],[ley]])</f>
        <v>1.44E-2</v>
      </c>
      <c r="L2958" s="427"/>
      <c r="M2958" s="386">
        <v>29437</v>
      </c>
      <c r="N2958" s="386"/>
      <c r="O2958" s="7">
        <v>1.2999999999999999E-2</v>
      </c>
      <c r="P2958" s="10" t="str" cm="1">
        <f t="array" ref="P2958">INDEX(Rangos!$E$3:$E$16,MATCH(1,(Dumpadas[[#This Row],[ley]]&gt;=Rangos!$B$3:$B$16)*(Dumpadas[[#This Row],[ley]]&lt;=Rangos!$C$3:$C$16),0))</f>
        <v>E</v>
      </c>
    </row>
    <row r="2959" spans="2:16">
      <c r="B2959" s="769"/>
      <c r="C2959" s="773" t="s">
        <v>3814</v>
      </c>
      <c r="D2959" s="373" t="s">
        <v>3792</v>
      </c>
      <c r="E2959" s="386">
        <v>2962</v>
      </c>
      <c r="F2959" s="410" t="str">
        <f>Dumpadas[[#This Row],[punto]] &amp; " "&amp;Dumpadas[[#This Row],[jornada]]&amp;" " &amp; Dumpadas[[#This Row],[N°Acop]] &amp; " " &amp; TEXT(Dumpadas[[#This Row],[fecha ]], "dd-mm-yyyy")</f>
        <v>NIVEL 974 M4 7S L30 AM 2962 06-07-2026</v>
      </c>
      <c r="G2959" s="769" t="s">
        <v>14</v>
      </c>
      <c r="H2959" s="5">
        <v>46209</v>
      </c>
      <c r="I2959" s="769">
        <v>3.2</v>
      </c>
      <c r="J2959" s="8">
        <v>1.5699999999999999E-2</v>
      </c>
      <c r="K2959" s="8">
        <f>+IF(Dumpadas[[#This Row],[ley]]&gt;0.03,0.03,Dumpadas[[#This Row],[ley]])</f>
        <v>1.5699999999999999E-2</v>
      </c>
      <c r="L2959" s="427"/>
      <c r="M2959" s="386">
        <v>29437</v>
      </c>
      <c r="N2959" s="386"/>
      <c r="O2959" s="7">
        <v>1.2999999999999999E-2</v>
      </c>
      <c r="P2959" s="10" t="str" cm="1">
        <f t="array" ref="P2959">INDEX(Rangos!$E$3:$E$16,MATCH(1,(Dumpadas[[#This Row],[ley]]&gt;=Rangos!$B$3:$B$16)*(Dumpadas[[#This Row],[ley]]&lt;=Rangos!$C$3:$C$16),0))</f>
        <v>F</v>
      </c>
    </row>
    <row r="2960" spans="2:16">
      <c r="B2960" s="769"/>
      <c r="C2960" s="773" t="s">
        <v>3814</v>
      </c>
      <c r="D2960" s="373" t="s">
        <v>3792</v>
      </c>
      <c r="E2960" s="386">
        <v>2963</v>
      </c>
      <c r="F2960" s="410" t="str">
        <f>Dumpadas[[#This Row],[punto]] &amp; " "&amp;Dumpadas[[#This Row],[jornada]]&amp;" " &amp; Dumpadas[[#This Row],[N°Acop]] &amp; " " &amp; TEXT(Dumpadas[[#This Row],[fecha ]], "dd-mm-yyyy")</f>
        <v>NIVEL 974 M4 7S L30 AM 2963 06-07-2026</v>
      </c>
      <c r="G2960" s="769" t="s">
        <v>14</v>
      </c>
      <c r="H2960" s="5">
        <v>46209</v>
      </c>
      <c r="I2960" s="769">
        <v>3.2</v>
      </c>
      <c r="J2960" s="8">
        <v>1.26E-2</v>
      </c>
      <c r="K2960" s="8">
        <f>+IF(Dumpadas[[#This Row],[ley]]&gt;0.03,0.03,Dumpadas[[#This Row],[ley]])</f>
        <v>1.26E-2</v>
      </c>
      <c r="L2960" s="427"/>
      <c r="M2960" s="386">
        <v>29437</v>
      </c>
      <c r="N2960" s="386"/>
      <c r="O2960" s="7">
        <v>1.2999999999999999E-2</v>
      </c>
      <c r="P2960" s="10" t="str" cm="1">
        <f t="array" ref="P2960">INDEX(Rangos!$E$3:$E$16,MATCH(1,(Dumpadas[[#This Row],[ley]]&gt;=Rangos!$B$3:$B$16)*(Dumpadas[[#This Row],[ley]]&lt;=Rangos!$C$3:$C$16),0))</f>
        <v>D</v>
      </c>
    </row>
    <row r="2961" spans="2:16">
      <c r="B2961" s="769"/>
      <c r="C2961" s="773" t="s">
        <v>3814</v>
      </c>
      <c r="D2961" s="373" t="s">
        <v>3792</v>
      </c>
      <c r="E2961" s="386">
        <v>2964</v>
      </c>
      <c r="F2961" s="410" t="str">
        <f>Dumpadas[[#This Row],[punto]] &amp; " "&amp;Dumpadas[[#This Row],[jornada]]&amp;" " &amp; Dumpadas[[#This Row],[N°Acop]] &amp; " " &amp; TEXT(Dumpadas[[#This Row],[fecha ]], "dd-mm-yyyy")</f>
        <v>NIVEL 974 M4 7S L30 AM 2964 06-07-2026</v>
      </c>
      <c r="G2961" s="769" t="s">
        <v>14</v>
      </c>
      <c r="H2961" s="5">
        <v>46209</v>
      </c>
      <c r="I2961" s="769">
        <v>3.2</v>
      </c>
      <c r="J2961" s="8">
        <v>1.89E-2</v>
      </c>
      <c r="K2961" s="8">
        <f>+IF(Dumpadas[[#This Row],[ley]]&gt;0.03,0.03,Dumpadas[[#This Row],[ley]])</f>
        <v>1.89E-2</v>
      </c>
      <c r="L2961" s="427"/>
      <c r="M2961" s="386">
        <v>29437</v>
      </c>
      <c r="N2961" s="386"/>
      <c r="O2961" s="7">
        <v>1.2999999999999999E-2</v>
      </c>
      <c r="P2961" s="10" t="str" cm="1">
        <f t="array" ref="P2961">INDEX(Rangos!$E$3:$E$16,MATCH(1,(Dumpadas[[#This Row],[ley]]&gt;=Rangos!$B$3:$B$16)*(Dumpadas[[#This Row],[ley]]&lt;=Rangos!$C$3:$C$16),0))</f>
        <v>G</v>
      </c>
    </row>
    <row r="2962" spans="2:16">
      <c r="B2962" s="769"/>
      <c r="C2962" s="773" t="s">
        <v>3814</v>
      </c>
      <c r="D2962" s="373" t="s">
        <v>3792</v>
      </c>
      <c r="E2962" s="386">
        <v>2965</v>
      </c>
      <c r="F2962" s="410" t="str">
        <f>Dumpadas[[#This Row],[punto]] &amp; " "&amp;Dumpadas[[#This Row],[jornada]]&amp;" " &amp; Dumpadas[[#This Row],[N°Acop]] &amp; " " &amp; TEXT(Dumpadas[[#This Row],[fecha ]], "dd-mm-yyyy")</f>
        <v>NIVEL 974 M4 7S L30 AM 2965 06-07-2026</v>
      </c>
      <c r="G2962" s="769" t="s">
        <v>14</v>
      </c>
      <c r="H2962" s="5">
        <v>46209</v>
      </c>
      <c r="I2962" s="769">
        <v>3.2</v>
      </c>
      <c r="J2962" s="8">
        <v>1.0200000000000001E-2</v>
      </c>
      <c r="K2962" s="8">
        <f>+IF(Dumpadas[[#This Row],[ley]]&gt;0.03,0.03,Dumpadas[[#This Row],[ley]])</f>
        <v>1.0200000000000001E-2</v>
      </c>
      <c r="L2962" s="427"/>
      <c r="M2962" s="386">
        <v>29437</v>
      </c>
      <c r="N2962" s="386"/>
      <c r="O2962" s="7">
        <v>1.2999999999999999E-2</v>
      </c>
      <c r="P2962" s="10" t="str" cm="1">
        <f t="array" ref="P2962">INDEX(Rangos!$E$3:$E$16,MATCH(1,(Dumpadas[[#This Row],[ley]]&gt;=Rangos!$B$3:$B$16)*(Dumpadas[[#This Row],[ley]]&lt;=Rangos!$C$3:$C$16),0))</f>
        <v>B</v>
      </c>
    </row>
    <row r="2963" spans="2:16">
      <c r="B2963" s="769"/>
      <c r="C2963" s="773" t="s">
        <v>3814</v>
      </c>
      <c r="D2963" s="373" t="s">
        <v>3792</v>
      </c>
      <c r="E2963" s="386">
        <v>2966</v>
      </c>
      <c r="F2963" s="410" t="str">
        <f>Dumpadas[[#This Row],[punto]] &amp; " "&amp;Dumpadas[[#This Row],[jornada]]&amp;" " &amp; Dumpadas[[#This Row],[N°Acop]] &amp; " " &amp; TEXT(Dumpadas[[#This Row],[fecha ]], "dd-mm-yyyy")</f>
        <v>NIVEL 974 M4 7S L30 AM 2966 06-07-2026</v>
      </c>
      <c r="G2963" s="769" t="s">
        <v>14</v>
      </c>
      <c r="H2963" s="5">
        <v>46209</v>
      </c>
      <c r="I2963" s="769">
        <v>3.2</v>
      </c>
      <c r="J2963" s="8">
        <v>1.29E-2</v>
      </c>
      <c r="K2963" s="8">
        <f>+IF(Dumpadas[[#This Row],[ley]]&gt;0.03,0.03,Dumpadas[[#This Row],[ley]])</f>
        <v>1.29E-2</v>
      </c>
      <c r="L2963" s="427"/>
      <c r="M2963" s="386">
        <v>29437</v>
      </c>
      <c r="N2963" s="386"/>
      <c r="O2963" s="7">
        <v>1.2999999999999999E-2</v>
      </c>
      <c r="P2963" s="10" t="str" cm="1">
        <f t="array" ref="P2963">INDEX(Rangos!$E$3:$E$16,MATCH(1,(Dumpadas[[#This Row],[ley]]&gt;=Rangos!$B$3:$B$16)*(Dumpadas[[#This Row],[ley]]&lt;=Rangos!$C$3:$C$16),0))</f>
        <v>D</v>
      </c>
    </row>
    <row r="2964" spans="2:16">
      <c r="B2964" s="769"/>
      <c r="C2964" s="773" t="s">
        <v>3814</v>
      </c>
      <c r="D2964" s="373" t="s">
        <v>3792</v>
      </c>
      <c r="E2964" s="386">
        <v>2967</v>
      </c>
      <c r="F2964" s="410" t="str">
        <f>Dumpadas[[#This Row],[punto]] &amp; " "&amp;Dumpadas[[#This Row],[jornada]]&amp;" " &amp; Dumpadas[[#This Row],[N°Acop]] &amp; " " &amp; TEXT(Dumpadas[[#This Row],[fecha ]], "dd-mm-yyyy")</f>
        <v>NIVEL 974 M4 7S L30 AM 2967 06-07-2026</v>
      </c>
      <c r="G2964" s="769" t="s">
        <v>14</v>
      </c>
      <c r="H2964" s="5">
        <v>46209</v>
      </c>
      <c r="I2964" s="769">
        <v>3.2</v>
      </c>
      <c r="J2964" s="8">
        <v>1.3899999999999999E-2</v>
      </c>
      <c r="K2964" s="8">
        <f>+IF(Dumpadas[[#This Row],[ley]]&gt;0.03,0.03,Dumpadas[[#This Row],[ley]])</f>
        <v>1.3899999999999999E-2</v>
      </c>
      <c r="L2964" s="427"/>
      <c r="M2964" s="386">
        <v>29437</v>
      </c>
      <c r="N2964" s="386"/>
      <c r="O2964" s="7">
        <v>1.2999999999999999E-2</v>
      </c>
      <c r="P2964" s="10" t="str" cm="1">
        <f t="array" ref="P2964">INDEX(Rangos!$E$3:$E$16,MATCH(1,(Dumpadas[[#This Row],[ley]]&gt;=Rangos!$B$3:$B$16)*(Dumpadas[[#This Row],[ley]]&lt;=Rangos!$C$3:$C$16),0))</f>
        <v>E</v>
      </c>
    </row>
    <row r="2965" spans="2:16">
      <c r="B2965" s="769"/>
      <c r="C2965" s="773" t="s">
        <v>3814</v>
      </c>
      <c r="D2965" s="373" t="s">
        <v>3792</v>
      </c>
      <c r="E2965" s="386">
        <v>2968</v>
      </c>
      <c r="F2965" s="410" t="str">
        <f>Dumpadas[[#This Row],[punto]] &amp; " "&amp;Dumpadas[[#This Row],[jornada]]&amp;" " &amp; Dumpadas[[#This Row],[N°Acop]] &amp; " " &amp; TEXT(Dumpadas[[#This Row],[fecha ]], "dd-mm-yyyy")</f>
        <v>NIVEL 974 M4 7S L30 AM 2968 06-07-2026</v>
      </c>
      <c r="G2965" s="769" t="s">
        <v>14</v>
      </c>
      <c r="H2965" s="5">
        <v>46209</v>
      </c>
      <c r="I2965" s="769">
        <v>3.2</v>
      </c>
      <c r="J2965" s="8">
        <v>1.3100000000000001E-2</v>
      </c>
      <c r="K2965" s="8">
        <f>+IF(Dumpadas[[#This Row],[ley]]&gt;0.03,0.03,Dumpadas[[#This Row],[ley]])</f>
        <v>1.3100000000000001E-2</v>
      </c>
      <c r="L2965" s="427"/>
      <c r="M2965" s="386">
        <v>29437</v>
      </c>
      <c r="N2965" s="386"/>
      <c r="O2965" s="7">
        <v>1.2999999999999999E-2</v>
      </c>
      <c r="P2965" s="10" t="str" cm="1">
        <f t="array" ref="P2965">INDEX(Rangos!$E$3:$E$16,MATCH(1,(Dumpadas[[#This Row],[ley]]&gt;=Rangos!$B$3:$B$16)*(Dumpadas[[#This Row],[ley]]&lt;=Rangos!$C$3:$C$16),0))</f>
        <v>D</v>
      </c>
    </row>
    <row r="2966" spans="2:16">
      <c r="B2966" s="769"/>
      <c r="C2966" s="773" t="s">
        <v>3814</v>
      </c>
      <c r="D2966" s="373" t="s">
        <v>3792</v>
      </c>
      <c r="E2966" s="386">
        <v>2969</v>
      </c>
      <c r="F2966" s="410" t="str">
        <f>Dumpadas[[#This Row],[punto]] &amp; " "&amp;Dumpadas[[#This Row],[jornada]]&amp;" " &amp; Dumpadas[[#This Row],[N°Acop]] &amp; " " &amp; TEXT(Dumpadas[[#This Row],[fecha ]], "dd-mm-yyyy")</f>
        <v>NIVEL 974 M4 7S L30 AM 2969 06-07-2026</v>
      </c>
      <c r="G2966" s="769" t="s">
        <v>14</v>
      </c>
      <c r="H2966" s="5">
        <v>46209</v>
      </c>
      <c r="I2966" s="769">
        <v>3.2</v>
      </c>
      <c r="J2966" s="8">
        <v>1.0999999999999999E-2</v>
      </c>
      <c r="K2966" s="8">
        <f>+IF(Dumpadas[[#This Row],[ley]]&gt;0.03,0.03,Dumpadas[[#This Row],[ley]])</f>
        <v>1.0999999999999999E-2</v>
      </c>
      <c r="L2966" s="427"/>
      <c r="M2966" s="386">
        <v>29437</v>
      </c>
      <c r="N2966" s="386"/>
      <c r="O2966" s="7">
        <v>1.2999999999999999E-2</v>
      </c>
      <c r="P2966" s="10" t="str" cm="1">
        <f t="array" ref="P2966">INDEX(Rangos!$E$3:$E$16,MATCH(1,(Dumpadas[[#This Row],[ley]]&gt;=Rangos!$B$3:$B$16)*(Dumpadas[[#This Row],[ley]]&lt;=Rangos!$C$3:$C$16),0))</f>
        <v>C</v>
      </c>
    </row>
    <row r="2967" spans="2:16">
      <c r="B2967" s="769"/>
      <c r="C2967" s="773" t="s">
        <v>3814</v>
      </c>
      <c r="D2967" s="373" t="s">
        <v>3792</v>
      </c>
      <c r="E2967" s="386">
        <v>2970</v>
      </c>
      <c r="F2967" s="410" t="str">
        <f>Dumpadas[[#This Row],[punto]] &amp; " "&amp;Dumpadas[[#This Row],[jornada]]&amp;" " &amp; Dumpadas[[#This Row],[N°Acop]] &amp; " " &amp; TEXT(Dumpadas[[#This Row],[fecha ]], "dd-mm-yyyy")</f>
        <v>NIVEL 974 M4 7S L30 AM 2970 06-07-2026</v>
      </c>
      <c r="G2967" s="769" t="s">
        <v>14</v>
      </c>
      <c r="H2967" s="5">
        <v>46209</v>
      </c>
      <c r="I2967" s="769">
        <v>3.2</v>
      </c>
      <c r="J2967" s="8">
        <v>1.3299999999999999E-2</v>
      </c>
      <c r="K2967" s="8">
        <f>+IF(Dumpadas[[#This Row],[ley]]&gt;0.03,0.03,Dumpadas[[#This Row],[ley]])</f>
        <v>1.3299999999999999E-2</v>
      </c>
      <c r="L2967" s="427"/>
      <c r="M2967" s="386">
        <v>29438</v>
      </c>
      <c r="N2967" s="386"/>
      <c r="O2967" s="7">
        <v>1.2999999999999999E-2</v>
      </c>
      <c r="P2967" s="10" t="str" cm="1">
        <f t="array" ref="P2967">INDEX(Rangos!$E$3:$E$16,MATCH(1,(Dumpadas[[#This Row],[ley]]&gt;=Rangos!$B$3:$B$16)*(Dumpadas[[#This Row],[ley]]&lt;=Rangos!$C$3:$C$16),0))</f>
        <v>D</v>
      </c>
    </row>
    <row r="2968" spans="2:16">
      <c r="B2968" s="769"/>
      <c r="C2968" s="773" t="s">
        <v>3814</v>
      </c>
      <c r="D2968" s="373" t="s">
        <v>3792</v>
      </c>
      <c r="E2968" s="386">
        <v>2971</v>
      </c>
      <c r="F2968" s="410" t="str">
        <f>Dumpadas[[#This Row],[punto]] &amp; " "&amp;Dumpadas[[#This Row],[jornada]]&amp;" " &amp; Dumpadas[[#This Row],[N°Acop]] &amp; " " &amp; TEXT(Dumpadas[[#This Row],[fecha ]], "dd-mm-yyyy")</f>
        <v>NIVEL 974 M4 7S L30 AM 2971 06-07-2026</v>
      </c>
      <c r="G2968" s="769" t="s">
        <v>14</v>
      </c>
      <c r="H2968" s="5">
        <v>46209</v>
      </c>
      <c r="I2968" s="769">
        <v>3.2</v>
      </c>
      <c r="J2968" s="8">
        <v>9.5999999999999992E-3</v>
      </c>
      <c r="K2968" s="8">
        <f>+IF(Dumpadas[[#This Row],[ley]]&gt;0.03,0.03,Dumpadas[[#This Row],[ley]])</f>
        <v>9.5999999999999992E-3</v>
      </c>
      <c r="L2968" s="427"/>
      <c r="M2968" s="386">
        <v>29438</v>
      </c>
      <c r="N2968" s="386"/>
      <c r="O2968" s="7">
        <v>1.2999999999999999E-2</v>
      </c>
      <c r="P2968" s="10" t="str" cm="1">
        <f t="array" ref="P2968">INDEX(Rangos!$E$3:$E$16,MATCH(1,(Dumpadas[[#This Row],[ley]]&gt;=Rangos!$B$3:$B$16)*(Dumpadas[[#This Row],[ley]]&lt;=Rangos!$C$3:$C$16),0))</f>
        <v>B</v>
      </c>
    </row>
    <row r="2969" spans="2:16">
      <c r="B2969" s="769"/>
      <c r="C2969" s="773" t="s">
        <v>3814</v>
      </c>
      <c r="D2969" s="373" t="s">
        <v>3792</v>
      </c>
      <c r="E2969" s="386">
        <v>2972</v>
      </c>
      <c r="F2969" s="410" t="str">
        <f>Dumpadas[[#This Row],[punto]] &amp; " "&amp;Dumpadas[[#This Row],[jornada]]&amp;" " &amp; Dumpadas[[#This Row],[N°Acop]] &amp; " " &amp; TEXT(Dumpadas[[#This Row],[fecha ]], "dd-mm-yyyy")</f>
        <v>NIVEL 974 M4 7S L30 AM 2972 06-07-2026</v>
      </c>
      <c r="G2969" s="769" t="s">
        <v>14</v>
      </c>
      <c r="H2969" s="5">
        <v>46209</v>
      </c>
      <c r="I2969" s="769">
        <v>3.2</v>
      </c>
      <c r="J2969" s="8">
        <v>1.41E-2</v>
      </c>
      <c r="K2969" s="8">
        <f>+IF(Dumpadas[[#This Row],[ley]]&gt;0.03,0.03,Dumpadas[[#This Row],[ley]])</f>
        <v>1.41E-2</v>
      </c>
      <c r="L2969" s="427"/>
      <c r="M2969" s="386">
        <v>29438</v>
      </c>
      <c r="N2969" s="386"/>
      <c r="O2969" s="7">
        <v>1.2999999999999999E-2</v>
      </c>
      <c r="P2969" s="10" t="str" cm="1">
        <f t="array" ref="P2969">INDEX(Rangos!$E$3:$E$16,MATCH(1,(Dumpadas[[#This Row],[ley]]&gt;=Rangos!$B$3:$B$16)*(Dumpadas[[#This Row],[ley]]&lt;=Rangos!$C$3:$C$16),0))</f>
        <v>E</v>
      </c>
    </row>
    <row r="2970" spans="2:16">
      <c r="B2970" s="769"/>
      <c r="C2970" s="773" t="s">
        <v>3814</v>
      </c>
      <c r="D2970" s="373" t="s">
        <v>3792</v>
      </c>
      <c r="E2970" s="386">
        <v>2973</v>
      </c>
      <c r="F2970" s="410" t="str">
        <f>Dumpadas[[#This Row],[punto]] &amp; " "&amp;Dumpadas[[#This Row],[jornada]]&amp;" " &amp; Dumpadas[[#This Row],[N°Acop]] &amp; " " &amp; TEXT(Dumpadas[[#This Row],[fecha ]], "dd-mm-yyyy")</f>
        <v>NIVEL 974 M4 7S L30 AM 2973 06-07-2026</v>
      </c>
      <c r="G2970" s="769" t="s">
        <v>14</v>
      </c>
      <c r="H2970" s="5">
        <v>46209</v>
      </c>
      <c r="I2970" s="769">
        <v>3.2</v>
      </c>
      <c r="J2970" s="8">
        <v>1.6400000000000001E-2</v>
      </c>
      <c r="K2970" s="8">
        <f>+IF(Dumpadas[[#This Row],[ley]]&gt;0.03,0.03,Dumpadas[[#This Row],[ley]])</f>
        <v>1.6400000000000001E-2</v>
      </c>
      <c r="L2970" s="427"/>
      <c r="M2970" s="386">
        <v>29438</v>
      </c>
      <c r="N2970" s="386"/>
      <c r="O2970" s="7">
        <v>1.2999999999999999E-2</v>
      </c>
      <c r="P2970" s="10" t="str" cm="1">
        <f t="array" ref="P2970">INDEX(Rangos!$E$3:$E$16,MATCH(1,(Dumpadas[[#This Row],[ley]]&gt;=Rangos!$B$3:$B$16)*(Dumpadas[[#This Row],[ley]]&lt;=Rangos!$C$3:$C$16),0))</f>
        <v>F</v>
      </c>
    </row>
    <row r="2971" spans="2:16">
      <c r="B2971" s="769"/>
      <c r="C2971" s="773" t="s">
        <v>3814</v>
      </c>
      <c r="D2971" s="373" t="s">
        <v>3792</v>
      </c>
      <c r="E2971" s="386">
        <v>2974</v>
      </c>
      <c r="F2971" s="410" t="str">
        <f>Dumpadas[[#This Row],[punto]] &amp; " "&amp;Dumpadas[[#This Row],[jornada]]&amp;" " &amp; Dumpadas[[#This Row],[N°Acop]] &amp; " " &amp; TEXT(Dumpadas[[#This Row],[fecha ]], "dd-mm-yyyy")</f>
        <v>NIVEL 974 M4 7S L30 AM 2974 06-07-2026</v>
      </c>
      <c r="G2971" s="769" t="s">
        <v>14</v>
      </c>
      <c r="H2971" s="5">
        <v>46209</v>
      </c>
      <c r="I2971" s="769">
        <v>3.2</v>
      </c>
      <c r="J2971" s="8">
        <v>9.9000000000000008E-3</v>
      </c>
      <c r="K2971" s="8">
        <f>+IF(Dumpadas[[#This Row],[ley]]&gt;0.03,0.03,Dumpadas[[#This Row],[ley]])</f>
        <v>9.9000000000000008E-3</v>
      </c>
      <c r="L2971" s="427"/>
      <c r="M2971" s="386">
        <v>29438</v>
      </c>
      <c r="N2971" s="386"/>
      <c r="O2971" s="7">
        <v>1.2999999999999999E-2</v>
      </c>
      <c r="P2971" s="10" t="str" cm="1">
        <f t="array" ref="P2971">INDEX(Rangos!$E$3:$E$16,MATCH(1,(Dumpadas[[#This Row],[ley]]&gt;=Rangos!$B$3:$B$16)*(Dumpadas[[#This Row],[ley]]&lt;=Rangos!$C$3:$C$16),0))</f>
        <v>B</v>
      </c>
    </row>
    <row r="2972" spans="2:16">
      <c r="B2972" s="769"/>
      <c r="C2972" s="773" t="s">
        <v>3814</v>
      </c>
      <c r="D2972" s="373" t="s">
        <v>3792</v>
      </c>
      <c r="E2972" s="386">
        <v>2975</v>
      </c>
      <c r="F2972" s="410" t="str">
        <f>Dumpadas[[#This Row],[punto]] &amp; " "&amp;Dumpadas[[#This Row],[jornada]]&amp;" " &amp; Dumpadas[[#This Row],[N°Acop]] &amp; " " &amp; TEXT(Dumpadas[[#This Row],[fecha ]], "dd-mm-yyyy")</f>
        <v>NIVEL 974 M4 7S L30 AM 2975 06-07-2026</v>
      </c>
      <c r="G2972" s="769" t="s">
        <v>14</v>
      </c>
      <c r="H2972" s="5">
        <v>46209</v>
      </c>
      <c r="I2972" s="769">
        <v>3.2</v>
      </c>
      <c r="J2972" s="8">
        <v>1.1299999999999999E-2</v>
      </c>
      <c r="K2972" s="8">
        <f>+IF(Dumpadas[[#This Row],[ley]]&gt;0.03,0.03,Dumpadas[[#This Row],[ley]])</f>
        <v>1.1299999999999999E-2</v>
      </c>
      <c r="L2972" s="427"/>
      <c r="M2972" s="386">
        <v>29438</v>
      </c>
      <c r="N2972" s="386"/>
      <c r="O2972" s="7">
        <v>1.2999999999999999E-2</v>
      </c>
      <c r="P2972" s="10" t="str" cm="1">
        <f t="array" ref="P2972">INDEX(Rangos!$E$3:$E$16,MATCH(1,(Dumpadas[[#This Row],[ley]]&gt;=Rangos!$B$3:$B$16)*(Dumpadas[[#This Row],[ley]]&lt;=Rangos!$C$3:$C$16),0))</f>
        <v>C</v>
      </c>
    </row>
    <row r="2973" spans="2:16">
      <c r="B2973" s="769"/>
      <c r="C2973" s="773" t="s">
        <v>3814</v>
      </c>
      <c r="D2973" s="373" t="s">
        <v>3792</v>
      </c>
      <c r="E2973" s="386">
        <v>2976</v>
      </c>
      <c r="F2973" s="410" t="str">
        <f>Dumpadas[[#This Row],[punto]] &amp; " "&amp;Dumpadas[[#This Row],[jornada]]&amp;" " &amp; Dumpadas[[#This Row],[N°Acop]] &amp; " " &amp; TEXT(Dumpadas[[#This Row],[fecha ]], "dd-mm-yyyy")</f>
        <v>NIVEL 974 M4 7S L30 AM 2976 06-07-2026</v>
      </c>
      <c r="G2973" s="769" t="s">
        <v>14</v>
      </c>
      <c r="H2973" s="5">
        <v>46209</v>
      </c>
      <c r="I2973" s="769">
        <v>3.2</v>
      </c>
      <c r="J2973" s="8">
        <v>9.4999999999999998E-3</v>
      </c>
      <c r="K2973" s="8">
        <f>+IF(Dumpadas[[#This Row],[ley]]&gt;0.03,0.03,Dumpadas[[#This Row],[ley]])</f>
        <v>9.4999999999999998E-3</v>
      </c>
      <c r="L2973" s="427"/>
      <c r="M2973" s="386">
        <v>29438</v>
      </c>
      <c r="N2973" s="386"/>
      <c r="O2973" s="7">
        <v>1.2999999999999999E-2</v>
      </c>
      <c r="P2973" s="10" t="str" cm="1">
        <f t="array" ref="P2973">INDEX(Rangos!$E$3:$E$16,MATCH(1,(Dumpadas[[#This Row],[ley]]&gt;=Rangos!$B$3:$B$16)*(Dumpadas[[#This Row],[ley]]&lt;=Rangos!$C$3:$C$16),0))</f>
        <v>B</v>
      </c>
    </row>
    <row r="2974" spans="2:16">
      <c r="B2974" s="769"/>
      <c r="C2974" s="773" t="s">
        <v>3814</v>
      </c>
      <c r="D2974" s="373" t="s">
        <v>3792</v>
      </c>
      <c r="E2974" s="386">
        <v>2977</v>
      </c>
      <c r="F2974" s="410" t="str">
        <f>Dumpadas[[#This Row],[punto]] &amp; " "&amp;Dumpadas[[#This Row],[jornada]]&amp;" " &amp; Dumpadas[[#This Row],[N°Acop]] &amp; " " &amp; TEXT(Dumpadas[[#This Row],[fecha ]], "dd-mm-yyyy")</f>
        <v>NIVEL 974 M4 7S L30 AM 2977 06-07-2026</v>
      </c>
      <c r="G2974" s="769" t="s">
        <v>14</v>
      </c>
      <c r="H2974" s="5">
        <v>46209</v>
      </c>
      <c r="I2974" s="769">
        <v>3.2</v>
      </c>
      <c r="J2974" s="8">
        <v>8.8999999999999999E-3</v>
      </c>
      <c r="K2974" s="8">
        <f>+IF(Dumpadas[[#This Row],[ley]]&gt;0.03,0.03,Dumpadas[[#This Row],[ley]])</f>
        <v>8.8999999999999999E-3</v>
      </c>
      <c r="L2974" s="427"/>
      <c r="M2974" s="386">
        <v>29438</v>
      </c>
      <c r="N2974" s="386"/>
      <c r="O2974" s="7">
        <v>1.2999999999999999E-2</v>
      </c>
      <c r="P2974" s="10" t="str" cm="1">
        <f t="array" ref="P2974">INDEX(Rangos!$E$3:$E$16,MATCH(1,(Dumpadas[[#This Row],[ley]]&gt;=Rangos!$B$3:$B$16)*(Dumpadas[[#This Row],[ley]]&lt;=Rangos!$C$3:$C$16),0))</f>
        <v>A</v>
      </c>
    </row>
    <row r="2975" spans="2:16">
      <c r="B2975" s="535"/>
      <c r="C2975" s="535" t="s">
        <v>3817</v>
      </c>
      <c r="D2975" s="536" t="s">
        <v>3792</v>
      </c>
      <c r="E2975" s="535">
        <v>2978</v>
      </c>
      <c r="F2975" s="537" t="str">
        <f>Dumpadas[[#This Row],[punto]] &amp; " "&amp;Dumpadas[[#This Row],[jornada]]&amp;" " &amp; Dumpadas[[#This Row],[N°Acop]] &amp; " " &amp; TEXT(Dumpadas[[#This Row],[fecha ]], "dd-mm-yyyy")</f>
        <v>NIVEL 974 M4 6N L33 AM 2978 06-07-2026</v>
      </c>
      <c r="G2975" s="535" t="s">
        <v>14</v>
      </c>
      <c r="H2975" s="538">
        <v>46209</v>
      </c>
      <c r="I2975" s="535">
        <v>3.2</v>
      </c>
      <c r="J2975" s="539">
        <v>1.24E-2</v>
      </c>
      <c r="K2975" s="539">
        <f>+IF(Dumpadas[[#This Row],[ley]]&gt;0.03,0.03,Dumpadas[[#This Row],[ley]])</f>
        <v>1.24E-2</v>
      </c>
      <c r="L2975" s="539"/>
      <c r="M2975" s="535">
        <v>29438</v>
      </c>
      <c r="N2975" s="535"/>
      <c r="O2975" s="539">
        <v>1.4999999999999999E-2</v>
      </c>
      <c r="P2975" s="540" t="str" cm="1">
        <f t="array" ref="P2975">INDEX(Rangos!$E$3:$E$16,MATCH(1,(Dumpadas[[#This Row],[ley]]&gt;=Rangos!$B$3:$B$16)*(Dumpadas[[#This Row],[ley]]&lt;=Rangos!$C$3:$C$16),0))</f>
        <v>D</v>
      </c>
    </row>
    <row r="2976" spans="2:16">
      <c r="B2976" s="535"/>
      <c r="C2976" s="535" t="s">
        <v>3817</v>
      </c>
      <c r="D2976" s="536" t="s">
        <v>3792</v>
      </c>
      <c r="E2976" s="535">
        <v>2979</v>
      </c>
      <c r="F2976" s="537" t="str">
        <f>Dumpadas[[#This Row],[punto]] &amp; " "&amp;Dumpadas[[#This Row],[jornada]]&amp;" " &amp; Dumpadas[[#This Row],[N°Acop]] &amp; " " &amp; TEXT(Dumpadas[[#This Row],[fecha ]], "dd-mm-yyyy")</f>
        <v>NIVEL 974 M4 6N L33 AM 2979 06-07-2026</v>
      </c>
      <c r="G2976" s="535" t="s">
        <v>14</v>
      </c>
      <c r="H2976" s="538">
        <v>46209</v>
      </c>
      <c r="I2976" s="535">
        <v>3.2</v>
      </c>
      <c r="J2976" s="539">
        <v>1.06E-2</v>
      </c>
      <c r="K2976" s="539">
        <f>+IF(Dumpadas[[#This Row],[ley]]&gt;0.03,0.03,Dumpadas[[#This Row],[ley]])</f>
        <v>1.06E-2</v>
      </c>
      <c r="L2976" s="539"/>
      <c r="M2976" s="535">
        <v>29439</v>
      </c>
      <c r="N2976" s="535"/>
      <c r="O2976" s="539">
        <v>1.4999999999999999E-2</v>
      </c>
      <c r="P2976" s="540" t="str" cm="1">
        <f t="array" ref="P2976">INDEX(Rangos!$E$3:$E$16,MATCH(1,(Dumpadas[[#This Row],[ley]]&gt;=Rangos!$B$3:$B$16)*(Dumpadas[[#This Row],[ley]]&lt;=Rangos!$C$3:$C$16),0))</f>
        <v>C</v>
      </c>
    </row>
    <row r="2977" spans="2:16">
      <c r="B2977" s="535"/>
      <c r="C2977" s="535" t="s">
        <v>3817</v>
      </c>
      <c r="D2977" s="536" t="s">
        <v>3792</v>
      </c>
      <c r="E2977" s="535">
        <v>2980</v>
      </c>
      <c r="F2977" s="537" t="str">
        <f>Dumpadas[[#This Row],[punto]] &amp; " "&amp;Dumpadas[[#This Row],[jornada]]&amp;" " &amp; Dumpadas[[#This Row],[N°Acop]] &amp; " " &amp; TEXT(Dumpadas[[#This Row],[fecha ]], "dd-mm-yyyy")</f>
        <v>NIVEL 974 M4 6N L33 AM 2980 06-07-2026</v>
      </c>
      <c r="G2977" s="535" t="s">
        <v>14</v>
      </c>
      <c r="H2977" s="538">
        <v>46209</v>
      </c>
      <c r="I2977" s="535">
        <v>3.2</v>
      </c>
      <c r="J2977" s="539">
        <v>1.06E-2</v>
      </c>
      <c r="K2977" s="539">
        <f>+IF(Dumpadas[[#This Row],[ley]]&gt;0.03,0.03,Dumpadas[[#This Row],[ley]])</f>
        <v>1.06E-2</v>
      </c>
      <c r="L2977" s="539"/>
      <c r="M2977" s="535">
        <v>29439</v>
      </c>
      <c r="N2977" s="535"/>
      <c r="O2977" s="539">
        <v>1.4999999999999999E-2</v>
      </c>
      <c r="P2977" s="540" t="str" cm="1">
        <f t="array" ref="P2977">INDEX(Rangos!$E$3:$E$16,MATCH(1,(Dumpadas[[#This Row],[ley]]&gt;=Rangos!$B$3:$B$16)*(Dumpadas[[#This Row],[ley]]&lt;=Rangos!$C$3:$C$16),0))</f>
        <v>C</v>
      </c>
    </row>
    <row r="2978" spans="2:16">
      <c r="B2978" s="535"/>
      <c r="C2978" s="535" t="s">
        <v>3817</v>
      </c>
      <c r="D2978" s="536" t="s">
        <v>3792</v>
      </c>
      <c r="E2978" s="535">
        <v>2981</v>
      </c>
      <c r="F2978" s="537" t="str">
        <f>Dumpadas[[#This Row],[punto]] &amp; " "&amp;Dumpadas[[#This Row],[jornada]]&amp;" " &amp; Dumpadas[[#This Row],[N°Acop]] &amp; " " &amp; TEXT(Dumpadas[[#This Row],[fecha ]], "dd-mm-yyyy")</f>
        <v>NIVEL 974 M4 6N L33 AM 2981 06-07-2026</v>
      </c>
      <c r="G2978" s="535" t="s">
        <v>14</v>
      </c>
      <c r="H2978" s="538">
        <v>46209</v>
      </c>
      <c r="I2978" s="535">
        <v>3.2</v>
      </c>
      <c r="J2978" s="539">
        <v>1.0200000000000001E-2</v>
      </c>
      <c r="K2978" s="539">
        <f>+IF(Dumpadas[[#This Row],[ley]]&gt;0.03,0.03,Dumpadas[[#This Row],[ley]])</f>
        <v>1.0200000000000001E-2</v>
      </c>
      <c r="L2978" s="539"/>
      <c r="M2978" s="535">
        <v>29439</v>
      </c>
      <c r="N2978" s="535"/>
      <c r="O2978" s="539">
        <v>1.4999999999999999E-2</v>
      </c>
      <c r="P2978" s="540" t="str" cm="1">
        <f t="array" ref="P2978">INDEX(Rangos!$E$3:$E$16,MATCH(1,(Dumpadas[[#This Row],[ley]]&gt;=Rangos!$B$3:$B$16)*(Dumpadas[[#This Row],[ley]]&lt;=Rangos!$C$3:$C$16),0))</f>
        <v>B</v>
      </c>
    </row>
    <row r="2979" spans="2:16">
      <c r="B2979" s="535"/>
      <c r="C2979" s="535" t="s">
        <v>3817</v>
      </c>
      <c r="D2979" s="536" t="s">
        <v>3792</v>
      </c>
      <c r="E2979" s="535">
        <v>2982</v>
      </c>
      <c r="F2979" s="537" t="str">
        <f>Dumpadas[[#This Row],[punto]] &amp; " "&amp;Dumpadas[[#This Row],[jornada]]&amp;" " &amp; Dumpadas[[#This Row],[N°Acop]] &amp; " " &amp; TEXT(Dumpadas[[#This Row],[fecha ]], "dd-mm-yyyy")</f>
        <v>NIVEL 974 M4 6N L33 AM 2982 06-07-2026</v>
      </c>
      <c r="G2979" s="535" t="s">
        <v>14</v>
      </c>
      <c r="H2979" s="538">
        <v>46209</v>
      </c>
      <c r="I2979" s="535">
        <v>3.2</v>
      </c>
      <c r="J2979" s="539">
        <v>9.4000000000000004E-3</v>
      </c>
      <c r="K2979" s="539">
        <f>+IF(Dumpadas[[#This Row],[ley]]&gt;0.03,0.03,Dumpadas[[#This Row],[ley]])</f>
        <v>9.4000000000000004E-3</v>
      </c>
      <c r="L2979" s="539"/>
      <c r="M2979" s="535">
        <v>29439</v>
      </c>
      <c r="N2979" s="535"/>
      <c r="O2979" s="539">
        <v>1.4999999999999999E-2</v>
      </c>
      <c r="P2979" s="540" t="str" cm="1">
        <f t="array" ref="P2979">INDEX(Rangos!$E$3:$E$16,MATCH(1,(Dumpadas[[#This Row],[ley]]&gt;=Rangos!$B$3:$B$16)*(Dumpadas[[#This Row],[ley]]&lt;=Rangos!$C$3:$C$16),0))</f>
        <v>B</v>
      </c>
    </row>
    <row r="2980" spans="2:16">
      <c r="B2980" s="535"/>
      <c r="C2980" s="535" t="s">
        <v>3817</v>
      </c>
      <c r="D2980" s="536" t="s">
        <v>3792</v>
      </c>
      <c r="E2980" s="535">
        <v>2983</v>
      </c>
      <c r="F2980" s="537" t="str">
        <f>Dumpadas[[#This Row],[punto]] &amp; " "&amp;Dumpadas[[#This Row],[jornada]]&amp;" " &amp; Dumpadas[[#This Row],[N°Acop]] &amp; " " &amp; TEXT(Dumpadas[[#This Row],[fecha ]], "dd-mm-yyyy")</f>
        <v>NIVEL 974 M4 6N L33 AM 2983 06-07-2026</v>
      </c>
      <c r="G2980" s="535" t="s">
        <v>14</v>
      </c>
      <c r="H2980" s="538">
        <v>46209</v>
      </c>
      <c r="I2980" s="535">
        <v>3.2</v>
      </c>
      <c r="J2980" s="539">
        <v>1.23E-2</v>
      </c>
      <c r="K2980" s="539">
        <f>+IF(Dumpadas[[#This Row],[ley]]&gt;0.03,0.03,Dumpadas[[#This Row],[ley]])</f>
        <v>1.23E-2</v>
      </c>
      <c r="L2980" s="539"/>
      <c r="M2980" s="535">
        <v>29439</v>
      </c>
      <c r="N2980" s="535"/>
      <c r="O2980" s="539">
        <v>1.4999999999999999E-2</v>
      </c>
      <c r="P2980" s="540" t="str" cm="1">
        <f t="array" ref="P2980">INDEX(Rangos!$E$3:$E$16,MATCH(1,(Dumpadas[[#This Row],[ley]]&gt;=Rangos!$B$3:$B$16)*(Dumpadas[[#This Row],[ley]]&lt;=Rangos!$C$3:$C$16),0))</f>
        <v>D</v>
      </c>
    </row>
    <row r="2981" spans="2:16">
      <c r="B2981" s="535"/>
      <c r="C2981" s="535" t="s">
        <v>3817</v>
      </c>
      <c r="D2981" s="536" t="s">
        <v>3792</v>
      </c>
      <c r="E2981" s="535">
        <v>2984</v>
      </c>
      <c r="F2981" s="537" t="str">
        <f>Dumpadas[[#This Row],[punto]] &amp; " "&amp;Dumpadas[[#This Row],[jornada]]&amp;" " &amp; Dumpadas[[#This Row],[N°Acop]] &amp; " " &amp; TEXT(Dumpadas[[#This Row],[fecha ]], "dd-mm-yyyy")</f>
        <v>NIVEL 974 M4 6N L33 AM 2984 06-07-2026</v>
      </c>
      <c r="G2981" s="535" t="s">
        <v>14</v>
      </c>
      <c r="H2981" s="538">
        <v>46209</v>
      </c>
      <c r="I2981" s="535">
        <v>3.2</v>
      </c>
      <c r="J2981" s="539">
        <v>1.2699999999999999E-2</v>
      </c>
      <c r="K2981" s="539">
        <f>+IF(Dumpadas[[#This Row],[ley]]&gt;0.03,0.03,Dumpadas[[#This Row],[ley]])</f>
        <v>1.2699999999999999E-2</v>
      </c>
      <c r="L2981" s="539"/>
      <c r="M2981" s="535">
        <v>29439</v>
      </c>
      <c r="N2981" s="535"/>
      <c r="O2981" s="539">
        <v>1.4999999999999999E-2</v>
      </c>
      <c r="P2981" s="540" t="str" cm="1">
        <f t="array" ref="P2981">INDEX(Rangos!$E$3:$E$16,MATCH(1,(Dumpadas[[#This Row],[ley]]&gt;=Rangos!$B$3:$B$16)*(Dumpadas[[#This Row],[ley]]&lt;=Rangos!$C$3:$C$16),0))</f>
        <v>D</v>
      </c>
    </row>
    <row r="2982" spans="2:16">
      <c r="B2982" s="535"/>
      <c r="C2982" s="535" t="s">
        <v>3817</v>
      </c>
      <c r="D2982" s="536" t="s">
        <v>3792</v>
      </c>
      <c r="E2982" s="535">
        <v>2985</v>
      </c>
      <c r="F2982" s="537" t="str">
        <f>Dumpadas[[#This Row],[punto]] &amp; " "&amp;Dumpadas[[#This Row],[jornada]]&amp;" " &amp; Dumpadas[[#This Row],[N°Acop]] &amp; " " &amp; TEXT(Dumpadas[[#This Row],[fecha ]], "dd-mm-yyyy")</f>
        <v>NIVEL 974 M4 6N L33 AM 2985 06-07-2026</v>
      </c>
      <c r="G2982" s="535" t="s">
        <v>14</v>
      </c>
      <c r="H2982" s="538">
        <v>46209</v>
      </c>
      <c r="I2982" s="535">
        <v>3.2</v>
      </c>
      <c r="J2982" s="539">
        <v>1.32E-2</v>
      </c>
      <c r="K2982" s="539">
        <f>+IF(Dumpadas[[#This Row],[ley]]&gt;0.03,0.03,Dumpadas[[#This Row],[ley]])</f>
        <v>1.32E-2</v>
      </c>
      <c r="L2982" s="539"/>
      <c r="M2982" s="535">
        <v>29439</v>
      </c>
      <c r="N2982" s="535"/>
      <c r="O2982" s="539">
        <v>1.4999999999999999E-2</v>
      </c>
      <c r="P2982" s="540" t="str" cm="1">
        <f t="array" ref="P2982">INDEX(Rangos!$E$3:$E$16,MATCH(1,(Dumpadas[[#This Row],[ley]]&gt;=Rangos!$B$3:$B$16)*(Dumpadas[[#This Row],[ley]]&lt;=Rangos!$C$3:$C$16),0))</f>
        <v>D</v>
      </c>
    </row>
    <row r="2983" spans="2:16">
      <c r="B2983" s="535"/>
      <c r="C2983" s="535" t="s">
        <v>3817</v>
      </c>
      <c r="D2983" s="536" t="s">
        <v>3792</v>
      </c>
      <c r="E2983" s="535">
        <v>2986</v>
      </c>
      <c r="F2983" s="537" t="str">
        <f>Dumpadas[[#This Row],[punto]] &amp; " "&amp;Dumpadas[[#This Row],[jornada]]&amp;" " &amp; Dumpadas[[#This Row],[N°Acop]] &amp; " " &amp; TEXT(Dumpadas[[#This Row],[fecha ]], "dd-mm-yyyy")</f>
        <v>NIVEL 974 M4 6N L33 AM 2986 06-07-2026</v>
      </c>
      <c r="G2983" s="535" t="s">
        <v>14</v>
      </c>
      <c r="H2983" s="538">
        <v>46209</v>
      </c>
      <c r="I2983" s="535">
        <v>3.2</v>
      </c>
      <c r="J2983" s="539">
        <v>1.12E-2</v>
      </c>
      <c r="K2983" s="539">
        <f>+IF(Dumpadas[[#This Row],[ley]]&gt;0.03,0.03,Dumpadas[[#This Row],[ley]])</f>
        <v>1.12E-2</v>
      </c>
      <c r="L2983" s="539"/>
      <c r="M2983" s="535">
        <v>29439</v>
      </c>
      <c r="N2983" s="535"/>
      <c r="O2983" s="539">
        <v>1.4999999999999999E-2</v>
      </c>
      <c r="P2983" s="540" t="str" cm="1">
        <f t="array" ref="P2983">INDEX(Rangos!$E$3:$E$16,MATCH(1,(Dumpadas[[#This Row],[ley]]&gt;=Rangos!$B$3:$B$16)*(Dumpadas[[#This Row],[ley]]&lt;=Rangos!$C$3:$C$16),0))</f>
        <v>C</v>
      </c>
    </row>
    <row r="2984" spans="2:16">
      <c r="B2984" s="535"/>
      <c r="C2984" s="535" t="s">
        <v>3817</v>
      </c>
      <c r="D2984" s="536" t="s">
        <v>3792</v>
      </c>
      <c r="E2984" s="535">
        <v>2987</v>
      </c>
      <c r="F2984" s="537" t="str">
        <f>Dumpadas[[#This Row],[punto]] &amp; " "&amp;Dumpadas[[#This Row],[jornada]]&amp;" " &amp; Dumpadas[[#This Row],[N°Acop]] &amp; " " &amp; TEXT(Dumpadas[[#This Row],[fecha ]], "dd-mm-yyyy")</f>
        <v>NIVEL 974 M4 6N L33 AM 2987 06-07-2026</v>
      </c>
      <c r="G2984" s="535" t="s">
        <v>14</v>
      </c>
      <c r="H2984" s="538">
        <v>46209</v>
      </c>
      <c r="I2984" s="535">
        <v>3.2</v>
      </c>
      <c r="J2984" s="539">
        <v>1.35E-2</v>
      </c>
      <c r="K2984" s="539">
        <f>+IF(Dumpadas[[#This Row],[ley]]&gt;0.03,0.03,Dumpadas[[#This Row],[ley]])</f>
        <v>1.35E-2</v>
      </c>
      <c r="L2984" s="539"/>
      <c r="M2984" s="535">
        <v>29439</v>
      </c>
      <c r="N2984" s="535"/>
      <c r="O2984" s="539">
        <v>1.4999999999999999E-2</v>
      </c>
      <c r="P2984" s="540" t="str" cm="1">
        <f t="array" ref="P2984">INDEX(Rangos!$E$3:$E$16,MATCH(1,(Dumpadas[[#This Row],[ley]]&gt;=Rangos!$B$3:$B$16)*(Dumpadas[[#This Row],[ley]]&lt;=Rangos!$C$3:$C$16),0))</f>
        <v>E</v>
      </c>
    </row>
    <row r="2985" spans="2:16">
      <c r="B2985" s="535"/>
      <c r="C2985" s="535" t="s">
        <v>3817</v>
      </c>
      <c r="D2985" s="536" t="s">
        <v>3792</v>
      </c>
      <c r="E2985" s="535">
        <v>2988</v>
      </c>
      <c r="F2985" s="537" t="str">
        <f>Dumpadas[[#This Row],[punto]] &amp; " "&amp;Dumpadas[[#This Row],[jornada]]&amp;" " &amp; Dumpadas[[#This Row],[N°Acop]] &amp; " " &amp; TEXT(Dumpadas[[#This Row],[fecha ]], "dd-mm-yyyy")</f>
        <v>NIVEL 974 M4 6N L33 AM 2988 06-07-2026</v>
      </c>
      <c r="G2985" s="535" t="s">
        <v>14</v>
      </c>
      <c r="H2985" s="538">
        <v>46209</v>
      </c>
      <c r="I2985" s="535">
        <v>3.2</v>
      </c>
      <c r="J2985" s="539">
        <v>1.41E-2</v>
      </c>
      <c r="K2985" s="539">
        <f>+IF(Dumpadas[[#This Row],[ley]]&gt;0.03,0.03,Dumpadas[[#This Row],[ley]])</f>
        <v>1.41E-2</v>
      </c>
      <c r="L2985" s="539"/>
      <c r="M2985" s="535">
        <v>29439</v>
      </c>
      <c r="N2985" s="535"/>
      <c r="O2985" s="539">
        <v>1.4999999999999999E-2</v>
      </c>
      <c r="P2985" s="540" t="str" cm="1">
        <f t="array" ref="P2985">INDEX(Rangos!$E$3:$E$16,MATCH(1,(Dumpadas[[#This Row],[ley]]&gt;=Rangos!$B$3:$B$16)*(Dumpadas[[#This Row],[ley]]&lt;=Rangos!$C$3:$C$16),0))</f>
        <v>E</v>
      </c>
    </row>
    <row r="2986" spans="2:16">
      <c r="B2986" s="769"/>
      <c r="C2986" s="769" t="s">
        <v>3814</v>
      </c>
      <c r="D2986" s="373" t="s">
        <v>3792</v>
      </c>
      <c r="E2986" s="386">
        <v>2989</v>
      </c>
      <c r="F2986" s="410" t="str">
        <f>Dumpadas[[#This Row],[punto]] &amp; " "&amp;Dumpadas[[#This Row],[jornada]]&amp;" " &amp; Dumpadas[[#This Row],[N°Acop]] &amp; " " &amp; TEXT(Dumpadas[[#This Row],[fecha ]], "dd-mm-yyyy")</f>
        <v>NIVEL 974 M4 7S L30 PM 2989 06-07-2026</v>
      </c>
      <c r="G2986" s="769" t="s">
        <v>16</v>
      </c>
      <c r="H2986" s="5">
        <v>46209</v>
      </c>
      <c r="I2986" s="769">
        <v>3.2</v>
      </c>
      <c r="J2986" s="8">
        <v>1.4800000000000001E-2</v>
      </c>
      <c r="K2986" s="8">
        <f>+IF(Dumpadas[[#This Row],[ley]]&gt;0.03,0.03,Dumpadas[[#This Row],[ley]])</f>
        <v>1.4800000000000001E-2</v>
      </c>
      <c r="L2986" s="427"/>
      <c r="M2986" s="386">
        <v>29440</v>
      </c>
      <c r="N2986" s="386"/>
      <c r="O2986" s="7">
        <v>1.4999999999999999E-2</v>
      </c>
      <c r="P2986" s="10" t="str" cm="1">
        <f t="array" ref="P2986">INDEX(Rangos!$E$3:$E$16,MATCH(1,(Dumpadas[[#This Row],[ley]]&gt;=Rangos!$B$3:$B$16)*(Dumpadas[[#This Row],[ley]]&lt;=Rangos!$C$3:$C$16),0))</f>
        <v>E</v>
      </c>
    </row>
    <row r="2987" spans="2:16">
      <c r="B2987" s="769"/>
      <c r="C2987" s="773" t="s">
        <v>3814</v>
      </c>
      <c r="D2987" s="373" t="s">
        <v>3792</v>
      </c>
      <c r="E2987" s="386">
        <v>2990</v>
      </c>
      <c r="F2987" s="410" t="str">
        <f>Dumpadas[[#This Row],[punto]] &amp; " "&amp;Dumpadas[[#This Row],[jornada]]&amp;" " &amp; Dumpadas[[#This Row],[N°Acop]] &amp; " " &amp; TEXT(Dumpadas[[#This Row],[fecha ]], "dd-mm-yyyy")</f>
        <v>NIVEL 974 M4 7S L30 PM 2990 06-07-2026</v>
      </c>
      <c r="G2987" s="769" t="s">
        <v>16</v>
      </c>
      <c r="H2987" s="5">
        <v>46209</v>
      </c>
      <c r="I2987" s="769">
        <v>3.2</v>
      </c>
      <c r="J2987" s="8">
        <v>1.89E-2</v>
      </c>
      <c r="K2987" s="8">
        <f>+IF(Dumpadas[[#This Row],[ley]]&gt;0.03,0.03,Dumpadas[[#This Row],[ley]])</f>
        <v>1.89E-2</v>
      </c>
      <c r="L2987" s="427"/>
      <c r="M2987" s="386">
        <v>29440</v>
      </c>
      <c r="N2987" s="386"/>
      <c r="O2987" s="7">
        <v>1.4999999999999999E-2</v>
      </c>
      <c r="P2987" s="10" t="str" cm="1">
        <f t="array" ref="P2987">INDEX(Rangos!$E$3:$E$16,MATCH(1,(Dumpadas[[#This Row],[ley]]&gt;=Rangos!$B$3:$B$16)*(Dumpadas[[#This Row],[ley]]&lt;=Rangos!$C$3:$C$16),0))</f>
        <v>G</v>
      </c>
    </row>
    <row r="2988" spans="2:16">
      <c r="B2988" s="769"/>
      <c r="C2988" s="773" t="s">
        <v>3814</v>
      </c>
      <c r="D2988" s="373" t="s">
        <v>3792</v>
      </c>
      <c r="E2988" s="386">
        <v>2991</v>
      </c>
      <c r="F2988" s="410" t="str">
        <f>Dumpadas[[#This Row],[punto]] &amp; " "&amp;Dumpadas[[#This Row],[jornada]]&amp;" " &amp; Dumpadas[[#This Row],[N°Acop]] &amp; " " &amp; TEXT(Dumpadas[[#This Row],[fecha ]], "dd-mm-yyyy")</f>
        <v>NIVEL 974 M4 7S L30 PM 2991 06-07-2026</v>
      </c>
      <c r="G2988" s="769" t="s">
        <v>16</v>
      </c>
      <c r="H2988" s="5">
        <v>46209</v>
      </c>
      <c r="I2988" s="769">
        <v>3.2</v>
      </c>
      <c r="J2988" s="8">
        <v>1.21E-2</v>
      </c>
      <c r="K2988" s="8">
        <f>+IF(Dumpadas[[#This Row],[ley]]&gt;0.03,0.03,Dumpadas[[#This Row],[ley]])</f>
        <v>1.21E-2</v>
      </c>
      <c r="L2988" s="427"/>
      <c r="M2988" s="386">
        <v>29440</v>
      </c>
      <c r="N2988" s="386"/>
      <c r="O2988" s="7">
        <v>1.4999999999999999E-2</v>
      </c>
      <c r="P2988" s="10" t="str" cm="1">
        <f t="array" ref="P2988">INDEX(Rangos!$E$3:$E$16,MATCH(1,(Dumpadas[[#This Row],[ley]]&gt;=Rangos!$B$3:$B$16)*(Dumpadas[[#This Row],[ley]]&lt;=Rangos!$C$3:$C$16),0))</f>
        <v>D</v>
      </c>
    </row>
    <row r="2989" spans="2:16">
      <c r="B2989" s="769"/>
      <c r="C2989" s="773" t="s">
        <v>3814</v>
      </c>
      <c r="D2989" s="373" t="s">
        <v>3792</v>
      </c>
      <c r="E2989" s="386">
        <v>2992</v>
      </c>
      <c r="F2989" s="410" t="str">
        <f>Dumpadas[[#This Row],[punto]] &amp; " "&amp;Dumpadas[[#This Row],[jornada]]&amp;" " &amp; Dumpadas[[#This Row],[N°Acop]] &amp; " " &amp; TEXT(Dumpadas[[#This Row],[fecha ]], "dd-mm-yyyy")</f>
        <v>NIVEL 974 M4 7S L30 PM 2992 06-07-2026</v>
      </c>
      <c r="G2989" s="769" t="s">
        <v>16</v>
      </c>
      <c r="H2989" s="5">
        <v>46209</v>
      </c>
      <c r="I2989" s="769">
        <v>3.2</v>
      </c>
      <c r="J2989" s="8">
        <v>1.34E-2</v>
      </c>
      <c r="K2989" s="8">
        <f>+IF(Dumpadas[[#This Row],[ley]]&gt;0.03,0.03,Dumpadas[[#This Row],[ley]])</f>
        <v>1.34E-2</v>
      </c>
      <c r="L2989" s="427"/>
      <c r="M2989" s="386">
        <v>29440</v>
      </c>
      <c r="N2989" s="386"/>
      <c r="O2989" s="7">
        <v>1.4999999999999999E-2</v>
      </c>
      <c r="P2989" s="10" t="str" cm="1">
        <f t="array" ref="P2989">INDEX(Rangos!$E$3:$E$16,MATCH(1,(Dumpadas[[#This Row],[ley]]&gt;=Rangos!$B$3:$B$16)*(Dumpadas[[#This Row],[ley]]&lt;=Rangos!$C$3:$C$16),0))</f>
        <v>D</v>
      </c>
    </row>
    <row r="2990" spans="2:16">
      <c r="B2990" s="769"/>
      <c r="C2990" s="773" t="s">
        <v>3814</v>
      </c>
      <c r="D2990" s="373" t="s">
        <v>3792</v>
      </c>
      <c r="E2990" s="386">
        <v>2993</v>
      </c>
      <c r="F2990" s="410" t="str">
        <f>Dumpadas[[#This Row],[punto]] &amp; " "&amp;Dumpadas[[#This Row],[jornada]]&amp;" " &amp; Dumpadas[[#This Row],[N°Acop]] &amp; " " &amp; TEXT(Dumpadas[[#This Row],[fecha ]], "dd-mm-yyyy")</f>
        <v>NIVEL 974 M4 7S L30 PM 2993 06-07-2026</v>
      </c>
      <c r="G2990" s="769" t="s">
        <v>16</v>
      </c>
      <c r="H2990" s="5">
        <v>46209</v>
      </c>
      <c r="I2990" s="769">
        <v>3.2</v>
      </c>
      <c r="J2990" s="8">
        <v>1.61E-2</v>
      </c>
      <c r="K2990" s="8">
        <f>+IF(Dumpadas[[#This Row],[ley]]&gt;0.03,0.03,Dumpadas[[#This Row],[ley]])</f>
        <v>1.61E-2</v>
      </c>
      <c r="L2990" s="427"/>
      <c r="M2990" s="386">
        <v>29440</v>
      </c>
      <c r="N2990" s="386"/>
      <c r="O2990" s="7">
        <v>1.4999999999999999E-2</v>
      </c>
      <c r="P2990" s="10" t="str" cm="1">
        <f t="array" ref="P2990">INDEX(Rangos!$E$3:$E$16,MATCH(1,(Dumpadas[[#This Row],[ley]]&gt;=Rangos!$B$3:$B$16)*(Dumpadas[[#This Row],[ley]]&lt;=Rangos!$C$3:$C$16),0))</f>
        <v>F</v>
      </c>
    </row>
    <row r="2991" spans="2:16">
      <c r="B2991" s="769"/>
      <c r="C2991" s="773" t="s">
        <v>3814</v>
      </c>
      <c r="D2991" s="373" t="s">
        <v>3792</v>
      </c>
      <c r="E2991" s="386">
        <v>2994</v>
      </c>
      <c r="F2991" s="410" t="str">
        <f>Dumpadas[[#This Row],[punto]] &amp; " "&amp;Dumpadas[[#This Row],[jornada]]&amp;" " &amp; Dumpadas[[#This Row],[N°Acop]] &amp; " " &amp; TEXT(Dumpadas[[#This Row],[fecha ]], "dd-mm-yyyy")</f>
        <v>NIVEL 974 M4 7S L30 PM 2994 06-07-2026</v>
      </c>
      <c r="G2991" s="769" t="s">
        <v>16</v>
      </c>
      <c r="H2991" s="5">
        <v>46209</v>
      </c>
      <c r="I2991" s="769">
        <v>3.2</v>
      </c>
      <c r="J2991" s="8">
        <v>1.8499999999999999E-2</v>
      </c>
      <c r="K2991" s="8">
        <f>+IF(Dumpadas[[#This Row],[ley]]&gt;0.03,0.03,Dumpadas[[#This Row],[ley]])</f>
        <v>1.8499999999999999E-2</v>
      </c>
      <c r="L2991" s="427"/>
      <c r="M2991" s="386">
        <v>29440</v>
      </c>
      <c r="N2991" s="386"/>
      <c r="O2991" s="7">
        <v>1.4999999999999999E-2</v>
      </c>
      <c r="P2991" s="10" t="str" cm="1">
        <f t="array" ref="P2991">INDEX(Rangos!$E$3:$E$16,MATCH(1,(Dumpadas[[#This Row],[ley]]&gt;=Rangos!$B$3:$B$16)*(Dumpadas[[#This Row],[ley]]&lt;=Rangos!$C$3:$C$16),0))</f>
        <v>G</v>
      </c>
    </row>
    <row r="2992" spans="2:16">
      <c r="B2992" s="769"/>
      <c r="C2992" s="773" t="s">
        <v>3814</v>
      </c>
      <c r="D2992" s="373" t="s">
        <v>3792</v>
      </c>
      <c r="E2992" s="386">
        <v>2995</v>
      </c>
      <c r="F2992" s="410" t="str">
        <f>Dumpadas[[#This Row],[punto]] &amp; " "&amp;Dumpadas[[#This Row],[jornada]]&amp;" " &amp; Dumpadas[[#This Row],[N°Acop]] &amp; " " &amp; TEXT(Dumpadas[[#This Row],[fecha ]], "dd-mm-yyyy")</f>
        <v>NIVEL 974 M4 7S L30 PM 2995 06-07-2026</v>
      </c>
      <c r="G2992" s="769" t="s">
        <v>16</v>
      </c>
      <c r="H2992" s="5">
        <v>46209</v>
      </c>
      <c r="I2992" s="769">
        <v>3.2</v>
      </c>
      <c r="J2992" s="8">
        <v>1.6299999999999999E-2</v>
      </c>
      <c r="K2992" s="8">
        <f>+IF(Dumpadas[[#This Row],[ley]]&gt;0.03,0.03,Dumpadas[[#This Row],[ley]])</f>
        <v>1.6299999999999999E-2</v>
      </c>
      <c r="L2992" s="427"/>
      <c r="M2992" s="386">
        <v>29440</v>
      </c>
      <c r="N2992" s="386"/>
      <c r="O2992" s="7">
        <v>1.4999999999999999E-2</v>
      </c>
      <c r="P2992" s="10" t="str" cm="1">
        <f t="array" ref="P2992">INDEX(Rangos!$E$3:$E$16,MATCH(1,(Dumpadas[[#This Row],[ley]]&gt;=Rangos!$B$3:$B$16)*(Dumpadas[[#This Row],[ley]]&lt;=Rangos!$C$3:$C$16),0))</f>
        <v>F</v>
      </c>
    </row>
  </sheetData>
  <mergeCells count="1">
    <mergeCell ref="B2:L2"/>
  </mergeCells>
  <phoneticPr fontId="36" type="noConversion"/>
  <pageMargins left="0.7" right="0.7" top="0.75" bottom="0.75" header="0.3" footer="0.3"/>
  <pageSetup paperSize="9" orientation="portrait"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3CA04-B06E-46BD-B4EB-8047C49EA1C8}">
  <sheetPr codeName="Hoja6">
    <pageSetUpPr fitToPage="1"/>
  </sheetPr>
  <dimension ref="B1:BV436"/>
  <sheetViews>
    <sheetView topLeftCell="A372" zoomScale="38" zoomScaleNormal="40" workbookViewId="0">
      <selection activeCell="B373" sqref="B373:N386"/>
    </sheetView>
  </sheetViews>
  <sheetFormatPr baseColWidth="10" defaultColWidth="12.6640625" defaultRowHeight="37.799999999999997" customHeight="1"/>
  <cols>
    <col min="3" max="3" width="15.77734375" customWidth="1"/>
    <col min="4" max="4" width="43.88671875" customWidth="1"/>
    <col min="5" max="5" width="17.44140625" customWidth="1"/>
    <col min="6" max="6" width="22" customWidth="1"/>
    <col min="7" max="7" width="27" customWidth="1"/>
    <col min="8" max="8" width="27.109375" customWidth="1"/>
    <col min="11" max="11" width="19.109375" customWidth="1"/>
    <col min="12" max="12" width="12.77734375" bestFit="1" customWidth="1"/>
    <col min="13" max="13" width="28.21875" customWidth="1"/>
    <col min="14" max="14" width="13" bestFit="1" customWidth="1"/>
    <col min="15" max="15" width="17.5546875" bestFit="1" customWidth="1"/>
    <col min="16" max="16" width="21.33203125" bestFit="1" customWidth="1"/>
    <col min="18" max="18" width="13.6640625" bestFit="1" customWidth="1"/>
    <col min="19" max="21" width="12.88671875" bestFit="1" customWidth="1"/>
    <col min="22" max="25" width="13" bestFit="1" customWidth="1"/>
    <col min="28" max="28" width="13" bestFit="1" customWidth="1"/>
    <col min="31" max="33" width="13" bestFit="1" customWidth="1"/>
    <col min="36" max="36" width="21.5546875" customWidth="1"/>
    <col min="40" max="40" width="22.6640625" customWidth="1"/>
    <col min="41" max="41" width="41.44140625" style="4" customWidth="1"/>
    <col min="42" max="42" width="15.109375" style="4" bestFit="1" customWidth="1"/>
    <col min="43" max="43" width="14.44140625" style="7" bestFit="1" customWidth="1"/>
    <col min="44" max="44" width="16.5546875" style="7" customWidth="1"/>
    <col min="45" max="45" width="11.33203125" style="4" bestFit="1" customWidth="1"/>
    <col min="46" max="46" width="9.6640625" style="4" bestFit="1" customWidth="1"/>
    <col min="47" max="47" width="21.88671875" style="4" customWidth="1"/>
    <col min="48" max="48" width="12.6640625" style="4" hidden="1" customWidth="1"/>
    <col min="49" max="49" width="13.44140625" style="4" bestFit="1" customWidth="1"/>
    <col min="50" max="50" width="26.88671875" style="4" bestFit="1" customWidth="1"/>
    <col min="51" max="51" width="8.5546875" style="4" bestFit="1" customWidth="1"/>
    <col min="52" max="52" width="13" style="4" bestFit="1" customWidth="1"/>
    <col min="53" max="53" width="7.44140625" bestFit="1" customWidth="1"/>
    <col min="54" max="54" width="13" bestFit="1" customWidth="1"/>
    <col min="55" max="55" width="11.88671875" bestFit="1" customWidth="1"/>
    <col min="56" max="56" width="13" bestFit="1" customWidth="1"/>
    <col min="57" max="57" width="11.88671875" bestFit="1" customWidth="1"/>
    <col min="58" max="58" width="17.6640625" bestFit="1" customWidth="1"/>
    <col min="59" max="59" width="16.44140625" bestFit="1" customWidth="1"/>
    <col min="60" max="60" width="13.21875" bestFit="1" customWidth="1"/>
    <col min="61" max="61" width="12" bestFit="1" customWidth="1"/>
    <col min="62" max="62" width="26.21875" bestFit="1" customWidth="1"/>
    <col min="63" max="63" width="15.21875" bestFit="1" customWidth="1"/>
    <col min="64" max="64" width="25.44140625" bestFit="1" customWidth="1"/>
    <col min="65" max="65" width="27.77734375" bestFit="1" customWidth="1"/>
    <col min="66" max="68" width="30" customWidth="1"/>
    <col min="69" max="71" width="19.77734375" bestFit="1" customWidth="1"/>
    <col min="72" max="72" width="16.88671875" bestFit="1" customWidth="1"/>
    <col min="73" max="73" width="28.5546875" bestFit="1" customWidth="1"/>
    <col min="74" max="74" width="16.21875" bestFit="1" customWidth="1"/>
    <col min="75" max="77" width="23.33203125" bestFit="1" customWidth="1"/>
    <col min="78" max="78" width="19.44140625" bestFit="1" customWidth="1"/>
    <col min="79" max="84" width="21.33203125" bestFit="1" customWidth="1"/>
    <col min="85" max="85" width="17.6640625" bestFit="1" customWidth="1"/>
    <col min="86" max="86" width="29.77734375" bestFit="1" customWidth="1"/>
    <col min="87" max="87" width="16.44140625" bestFit="1" customWidth="1"/>
    <col min="110" max="115" width="0" hidden="1" customWidth="1"/>
    <col min="116" max="116" width="18.109375" customWidth="1"/>
    <col min="117" max="117" width="0" hidden="1" customWidth="1"/>
  </cols>
  <sheetData>
    <row r="1" spans="2:73" ht="37.799999999999997" customHeight="1" thickBot="1"/>
    <row r="2" spans="2:73" ht="37.799999999999997" customHeight="1" thickBot="1">
      <c r="B2" s="787" t="str">
        <f>+"Producción Diciembre "&amp;TEXT(AJ3,"DDDD dd-mm-yyyy")</f>
        <v>Producción Diciembre miércoles 28-01-2026</v>
      </c>
      <c r="C2" s="788"/>
      <c r="D2" s="788"/>
      <c r="E2" s="788"/>
      <c r="F2" s="788"/>
      <c r="G2" s="788"/>
      <c r="H2" s="788"/>
      <c r="I2" s="788"/>
      <c r="J2" s="788"/>
      <c r="K2" s="788"/>
      <c r="L2" s="788"/>
      <c r="M2" s="788"/>
      <c r="N2" s="789"/>
      <c r="O2" s="175"/>
      <c r="P2" s="175"/>
      <c r="Q2" s="175"/>
      <c r="R2" s="790" t="s">
        <v>80</v>
      </c>
      <c r="S2" s="792" t="s">
        <v>99</v>
      </c>
      <c r="T2" s="792"/>
      <c r="U2" s="792"/>
      <c r="V2" s="792" t="s">
        <v>100</v>
      </c>
      <c r="W2" s="792"/>
      <c r="X2" s="792" t="s">
        <v>99</v>
      </c>
      <c r="Y2" s="792"/>
      <c r="Z2" s="792"/>
      <c r="AA2" s="792"/>
      <c r="AB2" s="792"/>
      <c r="AC2" s="792"/>
      <c r="AD2" s="792" t="s">
        <v>100</v>
      </c>
      <c r="AE2" s="792"/>
      <c r="AF2" s="792"/>
      <c r="AG2" s="793"/>
      <c r="AH2" s="176"/>
      <c r="AI2" s="794" t="s">
        <v>101</v>
      </c>
      <c r="AJ2" s="795"/>
      <c r="AK2" s="177"/>
      <c r="AO2" s="97" t="s">
        <v>80</v>
      </c>
      <c r="AP2" s="97" t="s">
        <v>102</v>
      </c>
      <c r="AQ2" s="130" t="s">
        <v>103</v>
      </c>
      <c r="AR2" s="130" t="s">
        <v>104</v>
      </c>
      <c r="AS2" s="89" t="s">
        <v>105</v>
      </c>
      <c r="AT2" s="89" t="s">
        <v>93</v>
      </c>
      <c r="AW2" s="769"/>
      <c r="AX2" s="11" t="s">
        <v>106</v>
      </c>
      <c r="AY2" s="769"/>
      <c r="AZ2" s="769"/>
      <c r="BA2" s="769"/>
      <c r="BB2" s="769"/>
      <c r="BC2" s="769"/>
      <c r="BD2" s="769"/>
      <c r="BE2" s="769"/>
      <c r="BJ2" s="347" t="s">
        <v>96</v>
      </c>
      <c r="BK2" t="s">
        <v>107</v>
      </c>
      <c r="BL2" t="s">
        <v>25</v>
      </c>
      <c r="BM2" t="s">
        <v>65</v>
      </c>
      <c r="BS2" s="131" t="s">
        <v>108</v>
      </c>
      <c r="BT2" s="785">
        <v>1073</v>
      </c>
      <c r="BU2" s="786"/>
    </row>
    <row r="3" spans="2:73" ht="37.799999999999997" customHeight="1" thickBot="1">
      <c r="B3" s="178"/>
      <c r="C3" s="365"/>
      <c r="D3" s="365" t="s">
        <v>83</v>
      </c>
      <c r="E3" s="365"/>
      <c r="F3" s="365"/>
      <c r="G3" s="365"/>
      <c r="H3" s="365"/>
      <c r="I3" s="365"/>
      <c r="J3" s="365"/>
      <c r="K3" s="365"/>
      <c r="L3" s="365"/>
      <c r="M3" s="365"/>
      <c r="N3" s="179"/>
      <c r="O3" s="365"/>
      <c r="P3" s="365"/>
      <c r="Q3" s="180"/>
      <c r="R3" s="791"/>
      <c r="S3" s="272" t="s">
        <v>109</v>
      </c>
      <c r="T3" s="272" t="s">
        <v>61</v>
      </c>
      <c r="U3" s="272" t="s">
        <v>69</v>
      </c>
      <c r="V3" s="272" t="s">
        <v>61</v>
      </c>
      <c r="W3" s="272" t="s">
        <v>69</v>
      </c>
      <c r="X3" s="272" t="s">
        <v>110</v>
      </c>
      <c r="Y3" s="272" t="s">
        <v>160</v>
      </c>
      <c r="Z3" s="272"/>
      <c r="AA3" s="272"/>
      <c r="AB3" s="272" t="s">
        <v>111</v>
      </c>
      <c r="AC3" s="272" t="s">
        <v>112</v>
      </c>
      <c r="AD3" s="272" t="s">
        <v>113</v>
      </c>
      <c r="AE3" s="272" t="s">
        <v>114</v>
      </c>
      <c r="AF3" s="272" t="s">
        <v>115</v>
      </c>
      <c r="AG3" s="273" t="s">
        <v>161</v>
      </c>
      <c r="AH3" s="181"/>
      <c r="AI3" s="242" t="s">
        <v>80</v>
      </c>
      <c r="AJ3" s="243">
        <v>46050</v>
      </c>
      <c r="AK3" s="182"/>
      <c r="AO3" s="183">
        <v>46023</v>
      </c>
      <c r="AP3" s="103" t="e">
        <f t="shared" ref="AP3:AP33" si="0">INDEX(BK:BK, MATCH($AO3, $BJ:$BJ, 0))</f>
        <v>#N/A</v>
      </c>
      <c r="AQ3" s="130" t="e">
        <f t="shared" ref="AQ3:AQ33" si="1">INDEX(BL:BL, MATCH($AO3, $BJ:$BJ, 0))</f>
        <v>#N/A</v>
      </c>
      <c r="AR3" s="130" t="e">
        <f t="shared" ref="AR3:AR33" si="2">INDEX(BM:BM, MATCH($AO3, $BJ:$BJ, 0))</f>
        <v>#N/A</v>
      </c>
      <c r="AS3" s="103" t="e">
        <f t="shared" ref="AS3:AS33" si="3">INDEX(BC:BC, MATCH($AO3, $AW:$AW, 0))</f>
        <v>#N/A</v>
      </c>
      <c r="AT3" s="103" t="e">
        <f t="shared" ref="AT3:AT33" si="4">INDEX(BB:BB, MATCH($AO3, $AW:$AW, 0))</f>
        <v>#N/A</v>
      </c>
      <c r="AW3" s="769"/>
      <c r="AX3" s="433" t="s">
        <v>238</v>
      </c>
      <c r="AY3" s="146"/>
      <c r="AZ3" s="145" t="s">
        <v>234</v>
      </c>
      <c r="BA3" s="146"/>
      <c r="BB3" s="769" t="s">
        <v>252</v>
      </c>
      <c r="BC3" s="769"/>
      <c r="BD3" s="769" t="s">
        <v>116</v>
      </c>
      <c r="BE3" s="769" t="s">
        <v>117</v>
      </c>
      <c r="BJ3" s="377" t="s">
        <v>235</v>
      </c>
      <c r="BK3" s="368">
        <v>927.5</v>
      </c>
      <c r="BL3" s="142">
        <v>1.3064150943396233E-2</v>
      </c>
      <c r="BM3" s="142"/>
      <c r="BN3" s="142"/>
      <c r="BO3" s="142"/>
      <c r="BP3" s="142"/>
      <c r="BS3" s="132" t="s">
        <v>118</v>
      </c>
      <c r="BT3" s="89" t="s">
        <v>74</v>
      </c>
      <c r="BU3" s="184" t="s">
        <v>119</v>
      </c>
    </row>
    <row r="4" spans="2:73" ht="37.799999999999997" customHeight="1" thickBot="1">
      <c r="B4" s="178"/>
      <c r="C4" s="244" t="s">
        <v>120</v>
      </c>
      <c r="D4" s="244" t="s">
        <v>121</v>
      </c>
      <c r="E4" s="244" t="s">
        <v>86</v>
      </c>
      <c r="F4" s="244" t="s">
        <v>122</v>
      </c>
      <c r="G4" s="364" t="s">
        <v>123</v>
      </c>
      <c r="H4" s="244" t="s">
        <v>93</v>
      </c>
      <c r="I4" s="365"/>
      <c r="J4" s="365"/>
      <c r="K4" s="796" t="s">
        <v>124</v>
      </c>
      <c r="L4" s="796"/>
      <c r="M4" s="796"/>
      <c r="N4" s="179"/>
      <c r="O4" s="797" t="s">
        <v>158</v>
      </c>
      <c r="P4" s="798"/>
      <c r="Q4" s="180"/>
      <c r="R4" s="274">
        <v>46357</v>
      </c>
      <c r="S4" s="275"/>
      <c r="T4" s="276"/>
      <c r="U4" s="277"/>
      <c r="V4" s="282">
        <f t="shared" ref="V4:V34" si="5">IFERROR(INDEX(AZ:AZ,MATCH($R4,$AW:$AW,0)),0)</f>
        <v>0</v>
      </c>
      <c r="W4" s="282">
        <f t="shared" ref="W4:W34" si="6">IFERROR(INDEX(AX:AX,MATCH($R4,$AW:$AW,0)),0)</f>
        <v>0</v>
      </c>
      <c r="X4" s="278" t="e">
        <f>+T4*#REF!</f>
        <v>#REF!</v>
      </c>
      <c r="Y4" s="278">
        <f>+U4*AJ7</f>
        <v>0</v>
      </c>
      <c r="Z4" s="278"/>
      <c r="AA4" s="279"/>
      <c r="AB4" s="278" t="e">
        <f>+Y4+X4</f>
        <v>#REF!</v>
      </c>
      <c r="AC4" s="279"/>
      <c r="AD4" s="280"/>
      <c r="AE4" s="278">
        <f>IFERROR(INDEX(BC:BC, MATCH($R4, $AW:$AW, 0)),0)</f>
        <v>0</v>
      </c>
      <c r="AF4" s="278">
        <f>IFERROR(INDEX(BA:BA, MATCH($R4, $AW:$AW, 0)),0)</f>
        <v>0</v>
      </c>
      <c r="AG4" s="281">
        <f>IFERROR(INDEX(AY:AY, MATCH($R4, $AW:$AW, 0)),0)</f>
        <v>0</v>
      </c>
      <c r="AH4" s="185"/>
      <c r="AI4" s="245" t="s">
        <v>125</v>
      </c>
      <c r="AJ4" s="246"/>
      <c r="AK4" s="186"/>
      <c r="AO4" s="183">
        <v>46024</v>
      </c>
      <c r="AP4" s="103" t="e">
        <f t="shared" si="0"/>
        <v>#N/A</v>
      </c>
      <c r="AQ4" s="130" t="e">
        <f t="shared" si="1"/>
        <v>#N/A</v>
      </c>
      <c r="AR4" s="130" t="e">
        <f t="shared" si="2"/>
        <v>#N/A</v>
      </c>
      <c r="AS4" s="103" t="e">
        <f t="shared" si="3"/>
        <v>#N/A</v>
      </c>
      <c r="AT4" s="103" t="e">
        <f t="shared" si="4"/>
        <v>#N/A</v>
      </c>
      <c r="AW4" s="11" t="s">
        <v>80</v>
      </c>
      <c r="AX4" s="433" t="s">
        <v>93</v>
      </c>
      <c r="AY4" s="146" t="s">
        <v>126</v>
      </c>
      <c r="AZ4" s="145" t="s">
        <v>93</v>
      </c>
      <c r="BA4" s="146" t="s">
        <v>126</v>
      </c>
      <c r="BB4" s="769" t="s">
        <v>93</v>
      </c>
      <c r="BC4" s="769" t="s">
        <v>126</v>
      </c>
      <c r="BD4" s="769"/>
      <c r="BE4" s="769"/>
      <c r="BJ4" s="377" t="s">
        <v>30</v>
      </c>
      <c r="BK4" s="368">
        <v>927.5</v>
      </c>
      <c r="BL4" s="142">
        <v>1.3064150943396233E-2</v>
      </c>
      <c r="BM4" s="142"/>
      <c r="BN4" s="142"/>
      <c r="BO4" s="142"/>
      <c r="BP4" s="142"/>
      <c r="BS4" s="132" t="s">
        <v>73</v>
      </c>
      <c r="BT4" s="103">
        <v>747.6</v>
      </c>
      <c r="BU4" s="187">
        <v>8.3999999999999995E-3</v>
      </c>
    </row>
    <row r="5" spans="2:73" ht="37.799999999999997" customHeight="1" thickBot="1">
      <c r="B5" s="178"/>
      <c r="C5" s="247">
        <v>1000</v>
      </c>
      <c r="D5" s="308" t="str">
        <f>+Mezcla!U50</f>
        <v>3H COPPER 
EL SAUCE 1 AL 5</v>
      </c>
      <c r="E5" s="189" t="s">
        <v>240</v>
      </c>
      <c r="F5" s="190">
        <f>+Mezcla!V50</f>
        <v>466.79</v>
      </c>
      <c r="G5" s="191">
        <f ca="1">IFERROR(Mezcla!W50,"-")</f>
        <v>1.8513617746368363E-2</v>
      </c>
      <c r="H5" s="250">
        <f>+Mezcla!X50</f>
        <v>16</v>
      </c>
      <c r="I5" s="192"/>
      <c r="J5" s="193"/>
      <c r="K5" s="361" t="s">
        <v>127</v>
      </c>
      <c r="L5" s="361" t="s">
        <v>100</v>
      </c>
      <c r="M5" s="248" t="s">
        <v>128</v>
      </c>
      <c r="N5" s="179"/>
      <c r="O5" s="363" t="s">
        <v>74</v>
      </c>
      <c r="P5" s="361" t="s">
        <v>119</v>
      </c>
      <c r="Q5" s="180"/>
      <c r="R5" s="274">
        <v>46358</v>
      </c>
      <c r="S5" s="282"/>
      <c r="T5" s="283"/>
      <c r="U5" s="284"/>
      <c r="V5" s="282">
        <f t="shared" si="5"/>
        <v>0</v>
      </c>
      <c r="W5" s="282">
        <f t="shared" si="6"/>
        <v>0</v>
      </c>
      <c r="X5" s="285" t="e">
        <f>+T5*#REF!+X4</f>
        <v>#REF!</v>
      </c>
      <c r="Y5" s="285" t="e">
        <f>+Y4+U5*#REF!</f>
        <v>#REF!</v>
      </c>
      <c r="Z5" s="285"/>
      <c r="AA5" s="286"/>
      <c r="AB5" s="285" t="e">
        <f>+Y5+X5</f>
        <v>#REF!</v>
      </c>
      <c r="AC5" s="287"/>
      <c r="AD5" s="286"/>
      <c r="AE5" s="285">
        <f t="shared" ref="AE5:AE34" si="7">IFERROR(INDEX(BC:BC, MATCH($R5, $AW:$AW, 0)),0)+AE4</f>
        <v>0</v>
      </c>
      <c r="AF5" s="285">
        <f t="shared" ref="AF5:AF34" si="8">IFERROR(INDEX(BA:BA, MATCH($R5, $AW:$AW, 0)),0)+AF4</f>
        <v>0</v>
      </c>
      <c r="AG5" s="288">
        <f t="shared" ref="AG5:AG34" si="9">IFERROR(INDEX(AY:AY, MATCH($R5, $AW:$AW, 0)),0)+AG4</f>
        <v>0</v>
      </c>
      <c r="AH5" s="185"/>
      <c r="AI5" s="245" t="s">
        <v>129</v>
      </c>
      <c r="AJ5" s="249">
        <v>1.5299999999999999E-2</v>
      </c>
      <c r="AK5" s="186"/>
      <c r="AO5" s="183">
        <v>46025</v>
      </c>
      <c r="AP5" s="103" t="e">
        <f t="shared" si="0"/>
        <v>#N/A</v>
      </c>
      <c r="AQ5" s="130" t="e">
        <f t="shared" si="1"/>
        <v>#N/A</v>
      </c>
      <c r="AR5" s="130" t="e">
        <f t="shared" si="2"/>
        <v>#N/A</v>
      </c>
      <c r="AS5" s="103" t="e">
        <f t="shared" si="3"/>
        <v>#N/A</v>
      </c>
      <c r="AT5" s="103" t="e">
        <f t="shared" si="4"/>
        <v>#N/A</v>
      </c>
      <c r="AW5" s="769" t="s">
        <v>235</v>
      </c>
      <c r="AX5" s="432">
        <v>5</v>
      </c>
      <c r="AY5" s="371">
        <v>149.31</v>
      </c>
      <c r="AZ5" s="370">
        <v>19</v>
      </c>
      <c r="BA5" s="371">
        <v>550.04000000000008</v>
      </c>
      <c r="BB5" s="369">
        <v>5</v>
      </c>
      <c r="BC5" s="369">
        <v>161.13999999999999</v>
      </c>
      <c r="BD5" s="369">
        <v>29</v>
      </c>
      <c r="BE5" s="369">
        <v>860.48999999999978</v>
      </c>
      <c r="BN5" s="142"/>
      <c r="BO5" s="142"/>
      <c r="BP5" s="142"/>
      <c r="BS5" s="132" t="s">
        <v>130</v>
      </c>
      <c r="BT5" s="139">
        <f>-6249.97-30</f>
        <v>-6279.97</v>
      </c>
      <c r="BU5" s="187">
        <v>1.4046302088267383E-2</v>
      </c>
    </row>
    <row r="6" spans="2:73" ht="37.799999999999997" customHeight="1" thickBot="1">
      <c r="B6" s="178"/>
      <c r="C6" s="247">
        <v>1000</v>
      </c>
      <c r="D6" s="188" t="str">
        <f>+Mezcla!U71</f>
        <v>Minera la Cruz  Vicente2 1 al 26</v>
      </c>
      <c r="E6" s="189" t="s">
        <v>240</v>
      </c>
      <c r="F6" s="190">
        <f>+Mezcla!V71</f>
        <v>83.25</v>
      </c>
      <c r="G6" s="191">
        <f ca="1">IFERROR(Mezcla!W71,"-")</f>
        <v>1.6152083333333334E-2</v>
      </c>
      <c r="H6" s="250">
        <f>+Mezcla!X71</f>
        <v>3</v>
      </c>
      <c r="I6" s="192"/>
      <c r="J6" s="361" t="s">
        <v>131</v>
      </c>
      <c r="K6" s="194" t="e">
        <f>INDEX(T:T, MATCH(AJ3, R:R, 0))</f>
        <v>#N/A</v>
      </c>
      <c r="L6" s="194" t="str">
        <f>IFERROR(INDEX(AZ:AZ,MATCH(AJ3,AW:AW,0)),"0")</f>
        <v>0</v>
      </c>
      <c r="M6" s="362" t="str">
        <f>IFERROR(L6/K6,"N/a")</f>
        <v>N/a</v>
      </c>
      <c r="N6" s="179"/>
      <c r="O6" s="363">
        <f>22*29</f>
        <v>638</v>
      </c>
      <c r="P6" s="203">
        <v>1.4500000000000001E-2</v>
      </c>
      <c r="Q6" s="180"/>
      <c r="R6" s="274">
        <v>46359</v>
      </c>
      <c r="S6" s="282"/>
      <c r="T6" s="283"/>
      <c r="U6" s="284"/>
      <c r="V6" s="282">
        <f t="shared" si="5"/>
        <v>0</v>
      </c>
      <c r="W6" s="282">
        <f t="shared" si="6"/>
        <v>0</v>
      </c>
      <c r="X6" s="285" t="e">
        <f>+T6*#REF!+X5</f>
        <v>#REF!</v>
      </c>
      <c r="Y6" s="285" t="e">
        <f>+Y5+U6*#REF!</f>
        <v>#REF!</v>
      </c>
      <c r="Z6" s="285"/>
      <c r="AA6" s="286"/>
      <c r="AB6" s="285" t="e">
        <f t="shared" ref="AB6:AB33" si="10">+Y6+X6</f>
        <v>#REF!</v>
      </c>
      <c r="AC6" s="287"/>
      <c r="AD6" s="286"/>
      <c r="AE6" s="285">
        <f t="shared" si="7"/>
        <v>0</v>
      </c>
      <c r="AF6" s="285">
        <f t="shared" si="8"/>
        <v>0</v>
      </c>
      <c r="AG6" s="288">
        <f t="shared" si="9"/>
        <v>0</v>
      </c>
      <c r="AH6" s="185"/>
      <c r="AI6" s="251" t="s">
        <v>132</v>
      </c>
      <c r="AJ6" s="246">
        <v>30</v>
      </c>
      <c r="AK6" s="186"/>
      <c r="AO6" s="183">
        <v>46026</v>
      </c>
      <c r="AP6" s="103" t="e">
        <f t="shared" si="0"/>
        <v>#N/A</v>
      </c>
      <c r="AQ6" s="130" t="e">
        <f t="shared" si="1"/>
        <v>#N/A</v>
      </c>
      <c r="AR6" s="130" t="e">
        <f t="shared" si="2"/>
        <v>#N/A</v>
      </c>
      <c r="AS6" s="103" t="e">
        <f t="shared" si="3"/>
        <v>#N/A</v>
      </c>
      <c r="AT6" s="103" t="e">
        <f t="shared" si="4"/>
        <v>#N/A</v>
      </c>
      <c r="AW6" s="605" t="s">
        <v>419</v>
      </c>
      <c r="AX6" s="430"/>
      <c r="AY6" s="402"/>
      <c r="AZ6" s="403">
        <v>3</v>
      </c>
      <c r="BA6" s="402">
        <v>85.45</v>
      </c>
      <c r="BB6" s="369"/>
      <c r="BC6" s="369"/>
      <c r="BD6" s="369">
        <v>3</v>
      </c>
      <c r="BE6" s="369">
        <v>85.45</v>
      </c>
      <c r="BN6" s="142"/>
      <c r="BO6" s="142"/>
      <c r="BP6" s="142"/>
      <c r="BS6" s="132" t="s">
        <v>133</v>
      </c>
      <c r="BT6" s="103">
        <v>6008.8</v>
      </c>
      <c r="BU6" s="184" t="s">
        <v>134</v>
      </c>
    </row>
    <row r="7" spans="2:73" ht="37.799999999999997" customHeight="1" thickBot="1">
      <c r="B7" s="178"/>
      <c r="C7" s="247" t="s">
        <v>136</v>
      </c>
      <c r="D7" s="188" t="str">
        <f>+Mezcla!U91</f>
        <v>Procesos Mineros</v>
      </c>
      <c r="E7" s="189" t="s">
        <v>240</v>
      </c>
      <c r="F7" s="190">
        <f>+Mezcla!V91</f>
        <v>0</v>
      </c>
      <c r="G7" s="191" t="str">
        <f>IFERROR(Mezcla!W91,"-")</f>
        <v>-</v>
      </c>
      <c r="H7" s="250">
        <f>+Mezcla!X91</f>
        <v>0</v>
      </c>
      <c r="I7" s="195"/>
      <c r="J7" s="361" t="s">
        <v>241</v>
      </c>
      <c r="K7" s="194" t="e">
        <f>INDEX(U:U, MATCH(AJ3, R:R, 0))</f>
        <v>#N/A</v>
      </c>
      <c r="L7" s="194" t="str">
        <f>IFERROR(INDEX(AX:AX, MATCH(AJ3, AW:AW, 0)),"0")</f>
        <v>0</v>
      </c>
      <c r="M7" s="362" t="str">
        <f>IFERROR(L7/K7,"N/a")</f>
        <v>N/a</v>
      </c>
      <c r="N7" s="179"/>
      <c r="O7" s="363">
        <f>28*30.78</f>
        <v>861.84</v>
      </c>
      <c r="P7" s="203">
        <v>1.2500000000000001E-2</v>
      </c>
      <c r="Q7" s="180"/>
      <c r="R7" s="274">
        <v>46360</v>
      </c>
      <c r="S7" s="282"/>
      <c r="T7" s="283"/>
      <c r="U7" s="284"/>
      <c r="V7" s="282">
        <f t="shared" si="5"/>
        <v>0</v>
      </c>
      <c r="W7" s="282">
        <f t="shared" si="6"/>
        <v>0</v>
      </c>
      <c r="X7" s="285" t="e">
        <f>+T7*#REF!+X6</f>
        <v>#REF!</v>
      </c>
      <c r="Y7" s="285" t="e">
        <f>+Y6+U7*#REF!</f>
        <v>#REF!</v>
      </c>
      <c r="Z7" s="285"/>
      <c r="AA7" s="286"/>
      <c r="AB7" s="285" t="e">
        <f t="shared" si="10"/>
        <v>#REF!</v>
      </c>
      <c r="AC7" s="287"/>
      <c r="AD7" s="286"/>
      <c r="AE7" s="285">
        <f t="shared" si="7"/>
        <v>0</v>
      </c>
      <c r="AF7" s="285">
        <f t="shared" si="8"/>
        <v>0</v>
      </c>
      <c r="AG7" s="288">
        <f t="shared" si="9"/>
        <v>0</v>
      </c>
      <c r="AH7" s="185"/>
      <c r="AI7" s="251" t="s">
        <v>162</v>
      </c>
      <c r="AJ7" s="246">
        <v>31</v>
      </c>
      <c r="AK7" s="186"/>
      <c r="AO7" s="183">
        <v>46027</v>
      </c>
      <c r="AP7" s="103" t="e">
        <f t="shared" si="0"/>
        <v>#N/A</v>
      </c>
      <c r="AQ7" s="130" t="e">
        <f t="shared" si="1"/>
        <v>#N/A</v>
      </c>
      <c r="AR7" s="130" t="e">
        <f t="shared" si="2"/>
        <v>#N/A</v>
      </c>
      <c r="AS7" s="103" t="e">
        <f t="shared" si="3"/>
        <v>#N/A</v>
      </c>
      <c r="AT7" s="103" t="e">
        <f t="shared" si="4"/>
        <v>#N/A</v>
      </c>
      <c r="AW7" s="605" t="s">
        <v>420</v>
      </c>
      <c r="AX7" s="430"/>
      <c r="AY7" s="402"/>
      <c r="AZ7" s="403">
        <v>5</v>
      </c>
      <c r="BA7" s="402">
        <v>145.84</v>
      </c>
      <c r="BB7" s="369"/>
      <c r="BC7" s="369"/>
      <c r="BD7" s="369">
        <v>5</v>
      </c>
      <c r="BE7" s="369">
        <v>145.84</v>
      </c>
      <c r="BN7" s="142"/>
      <c r="BO7" s="142"/>
      <c r="BP7" s="142"/>
      <c r="BS7" s="132" t="s">
        <v>135</v>
      </c>
      <c r="BT7" s="89">
        <v>-151.19999999999999</v>
      </c>
      <c r="BU7" s="133">
        <v>5.4000000000000003E-3</v>
      </c>
    </row>
    <row r="8" spans="2:73" ht="37.799999999999997" customHeight="1" thickBot="1">
      <c r="B8" s="178"/>
      <c r="C8" s="247" t="s">
        <v>136</v>
      </c>
      <c r="D8" s="188" t="str">
        <f>+Mezcla!U126</f>
        <v>3H COPPER 
El Sauce</v>
      </c>
      <c r="E8" s="189" t="s">
        <v>61</v>
      </c>
      <c r="F8" s="190">
        <f>+Mezcla!V126</f>
        <v>149.31</v>
      </c>
      <c r="G8" s="191">
        <f ca="1">IFERROR(Mezcla!W126,"-")</f>
        <v>1.3891794575045212E-2</v>
      </c>
      <c r="H8" s="250">
        <f>+Mezcla!X126</f>
        <v>5</v>
      </c>
      <c r="I8" s="196"/>
      <c r="J8" s="180"/>
      <c r="K8" s="180"/>
      <c r="L8" s="180"/>
      <c r="M8" s="180"/>
      <c r="N8" s="179"/>
      <c r="O8" s="197"/>
      <c r="P8" s="193"/>
      <c r="Q8" s="180"/>
      <c r="R8" s="274">
        <v>46361</v>
      </c>
      <c r="S8" s="282"/>
      <c r="T8" s="289"/>
      <c r="U8" s="282"/>
      <c r="V8" s="282">
        <f t="shared" si="5"/>
        <v>0</v>
      </c>
      <c r="W8" s="282">
        <f t="shared" si="6"/>
        <v>0</v>
      </c>
      <c r="X8" s="285" t="e">
        <f>+T8*#REF!+X7</f>
        <v>#REF!</v>
      </c>
      <c r="Y8" s="285" t="e">
        <f>+Y7+U8*#REF!</f>
        <v>#REF!</v>
      </c>
      <c r="Z8" s="285"/>
      <c r="AA8" s="286"/>
      <c r="AB8" s="285" t="e">
        <f t="shared" si="10"/>
        <v>#REF!</v>
      </c>
      <c r="AC8" s="287"/>
      <c r="AD8" s="286"/>
      <c r="AE8" s="285">
        <f t="shared" si="7"/>
        <v>0</v>
      </c>
      <c r="AF8" s="285">
        <f t="shared" si="8"/>
        <v>0</v>
      </c>
      <c r="AG8" s="288">
        <f t="shared" si="9"/>
        <v>0</v>
      </c>
      <c r="AH8" s="185"/>
      <c r="AI8" s="245" t="s">
        <v>137</v>
      </c>
      <c r="AJ8" s="249">
        <v>1.7000000000000001E-2</v>
      </c>
      <c r="AK8" s="186"/>
      <c r="AO8" s="183">
        <v>46028</v>
      </c>
      <c r="AP8" s="103" t="e">
        <f t="shared" si="0"/>
        <v>#N/A</v>
      </c>
      <c r="AQ8" s="130" t="e">
        <f t="shared" si="1"/>
        <v>#N/A</v>
      </c>
      <c r="AR8" s="130" t="e">
        <f t="shared" si="2"/>
        <v>#N/A</v>
      </c>
      <c r="AS8" s="103" t="e">
        <f t="shared" si="3"/>
        <v>#N/A</v>
      </c>
      <c r="AT8" s="103" t="e">
        <f t="shared" si="4"/>
        <v>#N/A</v>
      </c>
      <c r="AW8" s="605" t="s">
        <v>421</v>
      </c>
      <c r="AX8" s="430"/>
      <c r="AY8" s="402"/>
      <c r="AZ8" s="403">
        <v>2</v>
      </c>
      <c r="BA8" s="402">
        <v>59.620000000000005</v>
      </c>
      <c r="BB8" s="369"/>
      <c r="BC8" s="369"/>
      <c r="BD8" s="369">
        <v>2</v>
      </c>
      <c r="BE8" s="369">
        <v>59.620000000000005</v>
      </c>
      <c r="BN8" s="142"/>
      <c r="BO8" s="142"/>
      <c r="BP8" s="142"/>
      <c r="BS8" s="132" t="s">
        <v>84</v>
      </c>
      <c r="BT8" s="89">
        <f>-22.4-30</f>
        <v>-52.4</v>
      </c>
      <c r="BU8" s="187">
        <v>7.9000000000000008E-3</v>
      </c>
    </row>
    <row r="9" spans="2:73" ht="37.799999999999997" customHeight="1" thickBot="1">
      <c r="B9" s="178"/>
      <c r="C9" s="247" t="s">
        <v>136</v>
      </c>
      <c r="D9" s="188" t="str">
        <f>+Mezcla!U147</f>
        <v>Minera la Cruz</v>
      </c>
      <c r="E9" s="189" t="s">
        <v>61</v>
      </c>
      <c r="F9" s="190">
        <f>+Mezcla!V145</f>
        <v>0</v>
      </c>
      <c r="G9" s="191">
        <f>IFERROR(Mezcla!W145,"-")</f>
        <v>0</v>
      </c>
      <c r="H9" s="250">
        <f>+Mezcla!X145</f>
        <v>0</v>
      </c>
      <c r="I9" s="195"/>
      <c r="J9" s="180"/>
      <c r="K9" s="801" t="s">
        <v>138</v>
      </c>
      <c r="L9" s="801"/>
      <c r="M9" s="801"/>
      <c r="N9" s="179"/>
      <c r="O9" s="802" t="s">
        <v>159</v>
      </c>
      <c r="P9" s="803"/>
      <c r="Q9" s="180"/>
      <c r="R9" s="274">
        <v>46362</v>
      </c>
      <c r="S9" s="282"/>
      <c r="T9" s="289"/>
      <c r="U9" s="290"/>
      <c r="V9" s="282">
        <f t="shared" si="5"/>
        <v>0</v>
      </c>
      <c r="W9" s="282">
        <f t="shared" si="6"/>
        <v>0</v>
      </c>
      <c r="X9" s="285" t="e">
        <f>+T9*#REF!+X8</f>
        <v>#REF!</v>
      </c>
      <c r="Y9" s="285" t="e">
        <f>+Y8+U9*#REF!</f>
        <v>#REF!</v>
      </c>
      <c r="Z9" s="285"/>
      <c r="AA9" s="286"/>
      <c r="AB9" s="285" t="e">
        <f t="shared" si="10"/>
        <v>#REF!</v>
      </c>
      <c r="AC9" s="287"/>
      <c r="AD9" s="286"/>
      <c r="AE9" s="285">
        <f t="shared" si="7"/>
        <v>0</v>
      </c>
      <c r="AF9" s="285">
        <f t="shared" si="8"/>
        <v>0</v>
      </c>
      <c r="AG9" s="288">
        <f t="shared" si="9"/>
        <v>0</v>
      </c>
      <c r="AH9" s="185"/>
      <c r="AI9" s="252" t="s">
        <v>163</v>
      </c>
      <c r="AJ9" s="253">
        <v>1.4E-2</v>
      </c>
      <c r="AK9" s="186"/>
      <c r="AO9" s="183">
        <v>46029</v>
      </c>
      <c r="AP9" s="103" t="e">
        <f t="shared" si="0"/>
        <v>#N/A</v>
      </c>
      <c r="AQ9" s="130" t="e">
        <f t="shared" si="1"/>
        <v>#N/A</v>
      </c>
      <c r="AR9" s="130" t="e">
        <f t="shared" si="2"/>
        <v>#N/A</v>
      </c>
      <c r="AS9" s="103" t="e">
        <f t="shared" si="3"/>
        <v>#N/A</v>
      </c>
      <c r="AT9" s="103" t="e">
        <f t="shared" si="4"/>
        <v>#N/A</v>
      </c>
      <c r="AW9" s="605" t="s">
        <v>422</v>
      </c>
      <c r="AX9" s="430"/>
      <c r="AY9" s="402"/>
      <c r="AZ9" s="403">
        <v>2</v>
      </c>
      <c r="BA9" s="402">
        <v>61.8</v>
      </c>
      <c r="BB9" s="369"/>
      <c r="BC9" s="369"/>
      <c r="BD9" s="369">
        <v>2</v>
      </c>
      <c r="BE9" s="369">
        <v>61.8</v>
      </c>
      <c r="BN9" s="142"/>
      <c r="BO9" s="142"/>
      <c r="BP9" s="142"/>
      <c r="BS9" s="132" t="s">
        <v>139</v>
      </c>
      <c r="BT9" s="799">
        <f>SUM(BT4:BT8)</f>
        <v>272.83000000000033</v>
      </c>
      <c r="BU9" s="800"/>
    </row>
    <row r="10" spans="2:73" ht="37.799999999999997" customHeight="1" thickBot="1">
      <c r="B10" s="178"/>
      <c r="C10" s="247" t="s">
        <v>136</v>
      </c>
      <c r="D10" s="188" t="str">
        <f>+Mezcla!U167</f>
        <v xml:space="preserve">Mra la cruz Vicente2 </v>
      </c>
      <c r="E10" s="189" t="s">
        <v>254</v>
      </c>
      <c r="F10" s="190">
        <f>+Mezcla!V167</f>
        <v>161.13999999999999</v>
      </c>
      <c r="G10" s="191">
        <f ca="1">IFERROR(Mezcla!W167,"-")</f>
        <v>1.2268085106382984E-2</v>
      </c>
      <c r="H10" s="250">
        <f>+Mezcla!X167</f>
        <v>5</v>
      </c>
      <c r="I10" s="195"/>
      <c r="J10" s="195"/>
      <c r="K10" s="361" t="s">
        <v>140</v>
      </c>
      <c r="L10" s="804" t="s">
        <v>141</v>
      </c>
      <c r="M10" s="804"/>
      <c r="N10" s="179"/>
      <c r="O10" s="363" t="s">
        <v>142</v>
      </c>
      <c r="P10" s="361" t="s">
        <v>143</v>
      </c>
      <c r="Q10" s="180"/>
      <c r="R10" s="274">
        <v>46363</v>
      </c>
      <c r="S10" s="291"/>
      <c r="T10" s="292"/>
      <c r="U10" s="293"/>
      <c r="V10" s="291">
        <f t="shared" si="5"/>
        <v>0</v>
      </c>
      <c r="W10" s="291">
        <f t="shared" si="6"/>
        <v>0</v>
      </c>
      <c r="X10" s="294" t="e">
        <f>+T10*#REF!+X9</f>
        <v>#REF!</v>
      </c>
      <c r="Y10" s="294" t="e">
        <f>+Y9+U10*#REF!</f>
        <v>#REF!</v>
      </c>
      <c r="Z10" s="294"/>
      <c r="AA10" s="295"/>
      <c r="AB10" s="294" t="e">
        <f t="shared" si="10"/>
        <v>#REF!</v>
      </c>
      <c r="AC10" s="296"/>
      <c r="AD10" s="295"/>
      <c r="AE10" s="294">
        <f t="shared" si="7"/>
        <v>0</v>
      </c>
      <c r="AF10" s="294">
        <f t="shared" si="8"/>
        <v>0</v>
      </c>
      <c r="AG10" s="297">
        <f t="shared" si="9"/>
        <v>0</v>
      </c>
      <c r="AH10" s="185"/>
      <c r="AI10" s="185"/>
      <c r="AJ10" s="198"/>
      <c r="AK10" s="186"/>
      <c r="AO10" s="183">
        <v>46030</v>
      </c>
      <c r="AP10" s="103" t="e">
        <f t="shared" si="0"/>
        <v>#N/A</v>
      </c>
      <c r="AQ10" s="130" t="e">
        <f t="shared" si="1"/>
        <v>#N/A</v>
      </c>
      <c r="AR10" s="130" t="e">
        <f t="shared" si="2"/>
        <v>#N/A</v>
      </c>
      <c r="AS10" s="103" t="e">
        <f t="shared" si="3"/>
        <v>#N/A</v>
      </c>
      <c r="AT10" s="103" t="e">
        <f t="shared" si="4"/>
        <v>#N/A</v>
      </c>
      <c r="AW10" s="605" t="s">
        <v>423</v>
      </c>
      <c r="AX10" s="430"/>
      <c r="AY10" s="402"/>
      <c r="AZ10" s="403">
        <v>4</v>
      </c>
      <c r="BA10" s="402">
        <v>114.08</v>
      </c>
      <c r="BB10" s="369"/>
      <c r="BC10" s="369"/>
      <c r="BD10" s="369">
        <v>4</v>
      </c>
      <c r="BE10" s="369">
        <v>114.08</v>
      </c>
      <c r="BN10" s="142"/>
      <c r="BO10" s="142"/>
      <c r="BP10" s="142"/>
      <c r="BS10" s="199" t="s">
        <v>144</v>
      </c>
      <c r="BT10" s="799">
        <f>+BT9/BT2</f>
        <v>0.25426840633737213</v>
      </c>
      <c r="BU10" s="800"/>
    </row>
    <row r="11" spans="2:73" ht="37.799999999999997" customHeight="1" thickBot="1">
      <c r="B11" s="178"/>
      <c r="C11" s="807" t="s">
        <v>243</v>
      </c>
      <c r="D11" s="807"/>
      <c r="E11" s="807"/>
      <c r="F11" s="254">
        <f>+SUM(F5:F7)</f>
        <v>550.04</v>
      </c>
      <c r="G11" s="203">
        <f ca="1">IFERROR(SUMPRODUCT(F5:F7,G5:G7)/F11,"-")</f>
        <v>1.8156193304718366E-2</v>
      </c>
      <c r="H11" s="255">
        <f>+SUM(H5:H7)</f>
        <v>19</v>
      </c>
      <c r="I11" s="195"/>
      <c r="J11" s="361" t="s">
        <v>131</v>
      </c>
      <c r="K11" s="255">
        <f ca="1">+V35</f>
        <v>0</v>
      </c>
      <c r="L11" s="808" t="str">
        <f ca="1">IFERROR(SUM(INDIRECT("v329:v"&amp;(329+DAY(#REF!))))/SUM(INDIRECT("t329:t"&amp;(329+DAY(#REF!)))),"N/a")</f>
        <v>N/a</v>
      </c>
      <c r="M11" s="808"/>
      <c r="N11" s="179"/>
      <c r="O11" s="256">
        <f>(F14)/(SUM(O6:O7)+1000)</f>
        <v>0.34421802995391698</v>
      </c>
      <c r="P11" s="203">
        <f ca="1">G14/((SUMPRODUCT(P6:P7,O6:O7)/SUM(O6:O7)))</f>
        <v>1.2219237042076945</v>
      </c>
      <c r="Q11" s="180"/>
      <c r="R11" s="274">
        <v>46364</v>
      </c>
      <c r="S11" s="298"/>
      <c r="T11" s="298"/>
      <c r="U11" s="298"/>
      <c r="V11" s="298">
        <f t="shared" si="5"/>
        <v>0</v>
      </c>
      <c r="W11" s="298">
        <f t="shared" si="6"/>
        <v>0</v>
      </c>
      <c r="X11" s="299" t="e">
        <f>+T11*#REF!+X10</f>
        <v>#REF!</v>
      </c>
      <c r="Y11" s="299" t="e">
        <f>+Y10+U11*#REF!</f>
        <v>#REF!</v>
      </c>
      <c r="Z11" s="299"/>
      <c r="AA11" s="300"/>
      <c r="AB11" s="299" t="e">
        <f t="shared" si="10"/>
        <v>#REF!</v>
      </c>
      <c r="AC11" s="301"/>
      <c r="AD11" s="300"/>
      <c r="AE11" s="299">
        <f t="shared" si="7"/>
        <v>0</v>
      </c>
      <c r="AF11" s="299">
        <f t="shared" si="8"/>
        <v>0</v>
      </c>
      <c r="AG11" s="302">
        <f t="shared" si="9"/>
        <v>0</v>
      </c>
      <c r="AH11" s="185"/>
      <c r="AI11" s="200"/>
      <c r="AJ11" s="200"/>
      <c r="AK11" s="186"/>
      <c r="AO11" s="183">
        <v>46031</v>
      </c>
      <c r="AP11" s="103" t="e">
        <f t="shared" si="0"/>
        <v>#N/A</v>
      </c>
      <c r="AQ11" s="130" t="e">
        <f t="shared" si="1"/>
        <v>#N/A</v>
      </c>
      <c r="AR11" s="130" t="e">
        <f t="shared" si="2"/>
        <v>#N/A</v>
      </c>
      <c r="AS11" s="103" t="e">
        <f t="shared" si="3"/>
        <v>#N/A</v>
      </c>
      <c r="AT11" s="103" t="e">
        <f t="shared" si="4"/>
        <v>#N/A</v>
      </c>
      <c r="AW11" s="605" t="s">
        <v>424</v>
      </c>
      <c r="AX11" s="430"/>
      <c r="AY11" s="402"/>
      <c r="AZ11" s="403">
        <v>3</v>
      </c>
      <c r="BA11" s="402">
        <v>83.25</v>
      </c>
      <c r="BB11" s="369"/>
      <c r="BC11" s="369"/>
      <c r="BD11" s="369">
        <v>3</v>
      </c>
      <c r="BE11" s="369">
        <v>83.25</v>
      </c>
      <c r="BN11" s="142"/>
      <c r="BO11" s="142"/>
      <c r="BP11" s="142"/>
      <c r="BS11" s="201" t="s">
        <v>146</v>
      </c>
      <c r="BT11" s="805">
        <f>5.6-BT10</f>
        <v>5.3457315936626273</v>
      </c>
      <c r="BU11" s="806"/>
    </row>
    <row r="12" spans="2:73" ht="37.799999999999997" customHeight="1" thickBot="1">
      <c r="B12" s="178"/>
      <c r="C12" s="807" t="s">
        <v>145</v>
      </c>
      <c r="D12" s="807"/>
      <c r="E12" s="807"/>
      <c r="F12" s="202">
        <f>+SUM(F8:F9)</f>
        <v>149.31</v>
      </c>
      <c r="G12" s="203">
        <f ca="1">IFERROR(SUMPRODUCT(F8:F9,G8:G9)/F12,"-")</f>
        <v>1.3891794575045212E-2</v>
      </c>
      <c r="H12" s="255">
        <f>+SUM(H8:H9)</f>
        <v>5</v>
      </c>
      <c r="I12" s="195"/>
      <c r="J12" s="361" t="s">
        <v>241</v>
      </c>
      <c r="K12" s="255" t="e">
        <f ca="1">+W35</f>
        <v>#REF!</v>
      </c>
      <c r="L12" s="808" t="str">
        <f ca="1">IFERROR(SUM(INDIRECT("w329:w"&amp;(329+DAY(#REF!))))/SUM(INDIRECT("u329:u"&amp;(329+DAY(#REF!)))),"N/a")</f>
        <v>N/a</v>
      </c>
      <c r="M12" s="808"/>
      <c r="N12" s="257"/>
      <c r="O12" s="271"/>
      <c r="P12" s="180"/>
      <c r="Q12" s="180"/>
      <c r="R12" s="274">
        <v>46365</v>
      </c>
      <c r="S12" s="303"/>
      <c r="T12" s="303"/>
      <c r="U12" s="303"/>
      <c r="V12" s="303">
        <f t="shared" si="5"/>
        <v>0</v>
      </c>
      <c r="W12" s="303">
        <f t="shared" si="6"/>
        <v>0</v>
      </c>
      <c r="X12" s="304" t="e">
        <f>+T12*#REF!+X11</f>
        <v>#REF!</v>
      </c>
      <c r="Y12" s="304" t="e">
        <f>+Y11+U12*#REF!</f>
        <v>#REF!</v>
      </c>
      <c r="Z12" s="304"/>
      <c r="AA12" s="305"/>
      <c r="AB12" s="304" t="e">
        <f t="shared" si="10"/>
        <v>#REF!</v>
      </c>
      <c r="AC12" s="306"/>
      <c r="AD12" s="305"/>
      <c r="AE12" s="304">
        <f t="shared" si="7"/>
        <v>0</v>
      </c>
      <c r="AF12" s="304">
        <f t="shared" si="8"/>
        <v>0</v>
      </c>
      <c r="AG12" s="307">
        <f t="shared" si="9"/>
        <v>0</v>
      </c>
      <c r="AH12" s="185"/>
      <c r="AI12" s="185"/>
      <c r="AJ12" s="185"/>
      <c r="AK12" s="186"/>
      <c r="AO12" s="183">
        <v>46032</v>
      </c>
      <c r="AP12" s="103" t="e">
        <f t="shared" si="0"/>
        <v>#N/A</v>
      </c>
      <c r="AQ12" s="130" t="e">
        <f t="shared" si="1"/>
        <v>#N/A</v>
      </c>
      <c r="AR12" s="130" t="e">
        <f t="shared" si="2"/>
        <v>#N/A</v>
      </c>
      <c r="AS12" s="103" t="e">
        <f t="shared" si="3"/>
        <v>#N/A</v>
      </c>
      <c r="AT12" s="103" t="e">
        <f t="shared" si="4"/>
        <v>#N/A</v>
      </c>
      <c r="AW12" s="605" t="s">
        <v>425</v>
      </c>
      <c r="AX12" s="430"/>
      <c r="AY12" s="402"/>
      <c r="AZ12" s="403"/>
      <c r="BA12" s="402"/>
      <c r="BB12" s="369">
        <v>3</v>
      </c>
      <c r="BC12" s="369">
        <v>96.509999999999991</v>
      </c>
      <c r="BD12" s="369">
        <v>3</v>
      </c>
      <c r="BE12" s="369">
        <v>96.509999999999991</v>
      </c>
      <c r="BN12" s="142"/>
      <c r="BO12" s="142"/>
      <c r="BP12" s="142"/>
    </row>
    <row r="13" spans="2:73" ht="37.799999999999997" customHeight="1" thickBot="1">
      <c r="B13" s="178"/>
      <c r="C13" s="807" t="s">
        <v>255</v>
      </c>
      <c r="D13" s="807"/>
      <c r="E13" s="807"/>
      <c r="F13" s="434">
        <f>+SUM(F10)</f>
        <v>161.13999999999999</v>
      </c>
      <c r="G13" s="435">
        <f ca="1">IFERROR(SUMPRODUCT(F10,G10)/F13,"-")</f>
        <v>1.2268085106382984E-2</v>
      </c>
      <c r="H13" s="436">
        <f>+SUM(H10)</f>
        <v>5</v>
      </c>
      <c r="I13" s="195"/>
      <c r="J13" s="437"/>
      <c r="K13" s="438"/>
      <c r="L13" s="439"/>
      <c r="M13" s="439"/>
      <c r="N13" s="257"/>
      <c r="O13" s="271"/>
      <c r="P13" s="180"/>
      <c r="Q13" s="180"/>
      <c r="R13" s="274">
        <v>46366</v>
      </c>
      <c r="S13" s="303"/>
      <c r="T13" s="303"/>
      <c r="U13" s="303"/>
      <c r="V13" s="303">
        <f t="shared" si="5"/>
        <v>0</v>
      </c>
      <c r="W13" s="303">
        <f t="shared" si="6"/>
        <v>0</v>
      </c>
      <c r="X13" s="304" t="e">
        <f>+T13*#REF!+X12</f>
        <v>#REF!</v>
      </c>
      <c r="Y13" s="304" t="e">
        <f>+Y12+U13*#REF!</f>
        <v>#REF!</v>
      </c>
      <c r="Z13" s="304"/>
      <c r="AA13" s="305"/>
      <c r="AB13" s="304" t="e">
        <f t="shared" si="10"/>
        <v>#REF!</v>
      </c>
      <c r="AC13" s="306"/>
      <c r="AD13" s="305"/>
      <c r="AE13" s="304">
        <f t="shared" si="7"/>
        <v>0</v>
      </c>
      <c r="AF13" s="304">
        <f t="shared" si="8"/>
        <v>0</v>
      </c>
      <c r="AG13" s="307">
        <f t="shared" si="9"/>
        <v>0</v>
      </c>
      <c r="AH13" s="185"/>
      <c r="AI13" s="185"/>
      <c r="AJ13" s="185"/>
      <c r="AK13" s="186"/>
      <c r="AO13" s="183">
        <v>46033</v>
      </c>
      <c r="AP13" s="103" t="e">
        <f t="shared" si="0"/>
        <v>#N/A</v>
      </c>
      <c r="AQ13" s="130" t="e">
        <f t="shared" si="1"/>
        <v>#N/A</v>
      </c>
      <c r="AR13" s="130" t="e">
        <f t="shared" si="2"/>
        <v>#N/A</v>
      </c>
      <c r="AS13" s="103" t="e">
        <f t="shared" si="3"/>
        <v>#N/A</v>
      </c>
      <c r="AT13" s="103" t="e">
        <f t="shared" si="4"/>
        <v>#N/A</v>
      </c>
      <c r="AW13" s="605" t="s">
        <v>426</v>
      </c>
      <c r="AX13" s="430">
        <v>1</v>
      </c>
      <c r="AY13" s="402">
        <v>26.61</v>
      </c>
      <c r="AZ13" s="403"/>
      <c r="BA13" s="402"/>
      <c r="BB13" s="369">
        <v>1</v>
      </c>
      <c r="BC13" s="369">
        <v>32.82</v>
      </c>
      <c r="BD13" s="369">
        <v>2</v>
      </c>
      <c r="BE13" s="369">
        <v>59.43</v>
      </c>
      <c r="BN13" s="142"/>
      <c r="BO13" s="142"/>
      <c r="BP13" s="142"/>
    </row>
    <row r="14" spans="2:73" ht="37.799999999999997" customHeight="1" thickBot="1">
      <c r="B14" s="258"/>
      <c r="C14" s="809" t="s">
        <v>147</v>
      </c>
      <c r="D14" s="809"/>
      <c r="E14" s="809"/>
      <c r="F14" s="205">
        <f>SUM(F11:F13)</f>
        <v>860.4899999999999</v>
      </c>
      <c r="G14" s="206">
        <f ca="1">IFERROR(SUMPRODUCT(G11:G13,F11:F13)/F14,"-")</f>
        <v>1.6313606953444949E-2</v>
      </c>
      <c r="H14" s="259">
        <f>+SUM(H11:H13)</f>
        <v>29</v>
      </c>
      <c r="I14" s="260"/>
      <c r="J14" s="207"/>
      <c r="K14" s="207"/>
      <c r="L14" s="207"/>
      <c r="M14" s="207"/>
      <c r="N14" s="208"/>
      <c r="O14" s="209"/>
      <c r="P14" s="209"/>
      <c r="Q14" s="180"/>
      <c r="R14" s="274">
        <v>46367</v>
      </c>
      <c r="S14" s="303"/>
      <c r="T14" s="303"/>
      <c r="U14" s="303"/>
      <c r="V14" s="303">
        <f t="shared" si="5"/>
        <v>0</v>
      </c>
      <c r="W14" s="303">
        <f t="shared" si="6"/>
        <v>0</v>
      </c>
      <c r="X14" s="304" t="e">
        <f>+T14*#REF!+X13</f>
        <v>#REF!</v>
      </c>
      <c r="Y14" s="304" t="e">
        <f>+Y13+U14*#REF!</f>
        <v>#REF!</v>
      </c>
      <c r="Z14" s="304"/>
      <c r="AA14" s="305"/>
      <c r="AB14" s="304" t="e">
        <f t="shared" si="10"/>
        <v>#REF!</v>
      </c>
      <c r="AC14" s="306"/>
      <c r="AD14" s="305"/>
      <c r="AE14" s="304">
        <f t="shared" si="7"/>
        <v>0</v>
      </c>
      <c r="AF14" s="304">
        <f t="shared" si="8"/>
        <v>0</v>
      </c>
      <c r="AG14" s="307">
        <f t="shared" si="9"/>
        <v>0</v>
      </c>
      <c r="AH14" s="185"/>
      <c r="AI14" s="185"/>
      <c r="AJ14" s="185"/>
      <c r="AK14" s="186"/>
      <c r="AO14" s="183">
        <v>46034</v>
      </c>
      <c r="AP14" s="103" t="e">
        <f t="shared" si="0"/>
        <v>#N/A</v>
      </c>
      <c r="AQ14" s="130" t="e">
        <f t="shared" si="1"/>
        <v>#N/A</v>
      </c>
      <c r="AR14" s="130" t="e">
        <f t="shared" si="2"/>
        <v>#N/A</v>
      </c>
      <c r="AS14" s="103" t="e">
        <f t="shared" si="3"/>
        <v>#N/A</v>
      </c>
      <c r="AT14" s="103" t="e">
        <f t="shared" si="4"/>
        <v>#N/A</v>
      </c>
      <c r="AW14" s="605" t="s">
        <v>427</v>
      </c>
      <c r="AX14" s="430"/>
      <c r="AY14" s="402"/>
      <c r="AZ14" s="403"/>
      <c r="BA14" s="402"/>
      <c r="BB14" s="369">
        <v>1</v>
      </c>
      <c r="BC14" s="369">
        <v>31.81</v>
      </c>
      <c r="BD14" s="369">
        <v>1</v>
      </c>
      <c r="BE14" s="369">
        <v>31.81</v>
      </c>
      <c r="BN14" s="142"/>
      <c r="BO14" s="142"/>
      <c r="BP14" s="142"/>
    </row>
    <row r="15" spans="2:73" ht="37.799999999999997" customHeight="1" thickBot="1">
      <c r="B15" s="178"/>
      <c r="C15" s="810" t="s">
        <v>148</v>
      </c>
      <c r="D15" s="810"/>
      <c r="E15" s="810"/>
      <c r="F15" s="360" t="s">
        <v>99</v>
      </c>
      <c r="G15" s="360" t="s">
        <v>100</v>
      </c>
      <c r="H15" s="261" t="s">
        <v>144</v>
      </c>
      <c r="I15" s="210"/>
      <c r="J15" s="209"/>
      <c r="K15" s="209"/>
      <c r="L15" s="209"/>
      <c r="M15" s="811" t="s">
        <v>149</v>
      </c>
      <c r="N15" s="811"/>
      <c r="O15" s="812"/>
      <c r="P15" s="209"/>
      <c r="Q15" s="180"/>
      <c r="R15" s="274">
        <v>46368</v>
      </c>
      <c r="S15" s="303"/>
      <c r="T15" s="303"/>
      <c r="U15" s="303"/>
      <c r="V15" s="303">
        <f t="shared" si="5"/>
        <v>0</v>
      </c>
      <c r="W15" s="303">
        <f t="shared" si="6"/>
        <v>0</v>
      </c>
      <c r="X15" s="304" t="e">
        <f>+T15*#REF!+X14</f>
        <v>#REF!</v>
      </c>
      <c r="Y15" s="304" t="e">
        <f>+Y14+U15*#REF!</f>
        <v>#REF!</v>
      </c>
      <c r="Z15" s="304"/>
      <c r="AA15" s="305"/>
      <c r="AB15" s="304" t="e">
        <f t="shared" si="10"/>
        <v>#REF!</v>
      </c>
      <c r="AC15" s="306"/>
      <c r="AD15" s="305"/>
      <c r="AE15" s="304">
        <f t="shared" si="7"/>
        <v>0</v>
      </c>
      <c r="AF15" s="304">
        <f t="shared" si="8"/>
        <v>0</v>
      </c>
      <c r="AG15" s="307">
        <f t="shared" si="9"/>
        <v>0</v>
      </c>
      <c r="AH15" s="185"/>
      <c r="AI15" s="185"/>
      <c r="AJ15" s="185"/>
      <c r="AK15" s="186"/>
      <c r="AO15" s="183">
        <v>46035</v>
      </c>
      <c r="AP15" s="103" t="e">
        <f t="shared" si="0"/>
        <v>#N/A</v>
      </c>
      <c r="AQ15" s="130" t="e">
        <f t="shared" si="1"/>
        <v>#N/A</v>
      </c>
      <c r="AR15" s="130" t="e">
        <f t="shared" si="2"/>
        <v>#N/A</v>
      </c>
      <c r="AS15" s="103" t="e">
        <f t="shared" si="3"/>
        <v>#N/A</v>
      </c>
      <c r="AT15" s="103" t="e">
        <f t="shared" si="4"/>
        <v>#N/A</v>
      </c>
      <c r="AW15" s="605" t="s">
        <v>428</v>
      </c>
      <c r="AX15" s="430">
        <v>1</v>
      </c>
      <c r="AY15" s="402">
        <v>29.16</v>
      </c>
      <c r="AZ15" s="403"/>
      <c r="BA15" s="402"/>
      <c r="BB15" s="369"/>
      <c r="BC15" s="369"/>
      <c r="BD15" s="369">
        <v>1</v>
      </c>
      <c r="BE15" s="369">
        <v>29.16</v>
      </c>
      <c r="BN15" s="142"/>
      <c r="BO15" s="142"/>
      <c r="BP15" s="142"/>
    </row>
    <row r="16" spans="2:73" ht="37.799999999999997" customHeight="1" thickBot="1">
      <c r="B16" s="178"/>
      <c r="C16" s="807"/>
      <c r="D16" s="807"/>
      <c r="E16" s="807"/>
      <c r="F16" s="361"/>
      <c r="G16" s="202">
        <f>+AE11</f>
        <v>0</v>
      </c>
      <c r="H16" s="262" t="s">
        <v>136</v>
      </c>
      <c r="I16" s="209"/>
      <c r="K16" s="209"/>
      <c r="L16" s="209"/>
      <c r="M16" s="361" t="s">
        <v>86</v>
      </c>
      <c r="N16" s="361" t="s">
        <v>142</v>
      </c>
      <c r="O16" s="361" t="s">
        <v>143</v>
      </c>
      <c r="P16" s="209"/>
      <c r="Q16" s="180"/>
      <c r="R16" s="274">
        <v>46369</v>
      </c>
      <c r="S16" s="303"/>
      <c r="T16" s="303"/>
      <c r="U16" s="303"/>
      <c r="V16" s="303">
        <f t="shared" si="5"/>
        <v>0</v>
      </c>
      <c r="W16" s="303">
        <f t="shared" si="6"/>
        <v>0</v>
      </c>
      <c r="X16" s="304" t="e">
        <f>+T16*#REF!+X15</f>
        <v>#REF!</v>
      </c>
      <c r="Y16" s="304" t="e">
        <f>+Y15+U16*#REF!</f>
        <v>#REF!</v>
      </c>
      <c r="Z16" s="304"/>
      <c r="AA16" s="305"/>
      <c r="AB16" s="304" t="e">
        <f t="shared" si="10"/>
        <v>#REF!</v>
      </c>
      <c r="AC16" s="306"/>
      <c r="AD16" s="305"/>
      <c r="AE16" s="304">
        <f t="shared" si="7"/>
        <v>0</v>
      </c>
      <c r="AF16" s="304">
        <f t="shared" si="8"/>
        <v>0</v>
      </c>
      <c r="AG16" s="307">
        <f t="shared" si="9"/>
        <v>0</v>
      </c>
      <c r="AH16" s="185"/>
      <c r="AI16" s="185"/>
      <c r="AJ16" s="185"/>
      <c r="AK16" s="186"/>
      <c r="AO16" s="183">
        <v>46036</v>
      </c>
      <c r="AP16" s="103" t="e">
        <f t="shared" si="0"/>
        <v>#N/A</v>
      </c>
      <c r="AQ16" s="130" t="e">
        <f t="shared" si="1"/>
        <v>#N/A</v>
      </c>
      <c r="AR16" s="130" t="e">
        <f t="shared" si="2"/>
        <v>#N/A</v>
      </c>
      <c r="AS16" s="103" t="e">
        <f t="shared" si="3"/>
        <v>#N/A</v>
      </c>
      <c r="AT16" s="103" t="e">
        <f t="shared" si="4"/>
        <v>#N/A</v>
      </c>
      <c r="AW16" s="605" t="s">
        <v>429</v>
      </c>
      <c r="AX16" s="430">
        <v>1</v>
      </c>
      <c r="AY16" s="402">
        <v>29.8</v>
      </c>
      <c r="AZ16" s="403"/>
      <c r="BA16" s="402"/>
      <c r="BB16" s="369"/>
      <c r="BC16" s="369"/>
      <c r="BD16" s="369">
        <v>1</v>
      </c>
      <c r="BE16" s="369">
        <v>29.8</v>
      </c>
      <c r="BN16" s="142"/>
      <c r="BO16" s="142"/>
      <c r="BP16" s="142"/>
    </row>
    <row r="17" spans="2:68" ht="37.799999999999997" customHeight="1" thickBot="1">
      <c r="B17" s="178"/>
      <c r="C17" s="807"/>
      <c r="D17" s="807"/>
      <c r="E17" s="807"/>
      <c r="F17" s="361"/>
      <c r="G17" s="202">
        <f>+AE18-AE11</f>
        <v>0</v>
      </c>
      <c r="H17" s="262" t="s">
        <v>136</v>
      </c>
      <c r="I17" s="210"/>
      <c r="K17" s="211"/>
      <c r="L17" s="209"/>
      <c r="M17" s="361" t="s">
        <v>61</v>
      </c>
      <c r="N17" s="362" t="e">
        <f>INDEX(AF:AF, MATCH(AJ3, R:R, 0))/INDEX(X:X, MATCH(AJ3, R:R, 0))</f>
        <v>#N/A</v>
      </c>
      <c r="O17" s="362" t="e">
        <f ca="1">+G11/#REF!</f>
        <v>#REF!</v>
      </c>
      <c r="P17" s="209"/>
      <c r="Q17" s="209"/>
      <c r="R17" s="274">
        <v>46370</v>
      </c>
      <c r="S17" s="303"/>
      <c r="T17" s="303"/>
      <c r="U17" s="303"/>
      <c r="V17" s="303">
        <f t="shared" si="5"/>
        <v>0</v>
      </c>
      <c r="W17" s="303">
        <f t="shared" si="6"/>
        <v>0</v>
      </c>
      <c r="X17" s="304" t="e">
        <f>+T17*#REF!+X16</f>
        <v>#REF!</v>
      </c>
      <c r="Y17" s="304" t="e">
        <f>+Y16+U17*#REF!</f>
        <v>#REF!</v>
      </c>
      <c r="Z17" s="304"/>
      <c r="AA17" s="305"/>
      <c r="AB17" s="304" t="e">
        <f t="shared" si="10"/>
        <v>#REF!</v>
      </c>
      <c r="AC17" s="306"/>
      <c r="AD17" s="305"/>
      <c r="AE17" s="304">
        <f t="shared" si="7"/>
        <v>0</v>
      </c>
      <c r="AF17" s="304">
        <f t="shared" si="8"/>
        <v>0</v>
      </c>
      <c r="AG17" s="307">
        <f t="shared" si="9"/>
        <v>0</v>
      </c>
      <c r="AH17" s="214"/>
      <c r="AI17" s="215"/>
      <c r="AJ17" s="185"/>
      <c r="AK17" s="186"/>
      <c r="AO17" s="183">
        <v>46037</v>
      </c>
      <c r="AP17" s="103" t="e">
        <f t="shared" si="0"/>
        <v>#N/A</v>
      </c>
      <c r="AQ17" s="130" t="e">
        <f t="shared" si="1"/>
        <v>#N/A</v>
      </c>
      <c r="AR17" s="130" t="e">
        <f t="shared" si="2"/>
        <v>#N/A</v>
      </c>
      <c r="AS17" s="103" t="e">
        <f t="shared" si="3"/>
        <v>#N/A</v>
      </c>
      <c r="AT17" s="103" t="e">
        <f t="shared" si="4"/>
        <v>#N/A</v>
      </c>
      <c r="AW17" s="605" t="s">
        <v>430</v>
      </c>
      <c r="AX17" s="430">
        <v>1</v>
      </c>
      <c r="AY17" s="402">
        <v>31.29</v>
      </c>
      <c r="AZ17" s="403"/>
      <c r="BA17" s="402"/>
      <c r="BB17" s="369"/>
      <c r="BC17" s="369"/>
      <c r="BD17" s="369">
        <v>1</v>
      </c>
      <c r="BE17" s="369">
        <v>31.29</v>
      </c>
      <c r="BN17" s="142"/>
      <c r="BO17" s="142"/>
      <c r="BP17" s="142"/>
    </row>
    <row r="18" spans="2:68" ht="37.799999999999997" customHeight="1" thickBot="1">
      <c r="B18" s="212"/>
      <c r="C18" s="807"/>
      <c r="D18" s="807"/>
      <c r="E18" s="807"/>
      <c r="F18" s="361"/>
      <c r="G18" s="202">
        <f>+AE25-AE18</f>
        <v>0</v>
      </c>
      <c r="H18" s="262" t="s">
        <v>136</v>
      </c>
      <c r="I18" s="209"/>
      <c r="K18" s="211"/>
      <c r="L18" s="209"/>
      <c r="M18" s="361" t="s">
        <v>240</v>
      </c>
      <c r="N18" s="362" t="e">
        <f>INDEX(AG:AG, MATCH(AJ3, R:R, 0))/INDEX(Y:Y, MATCH(AJ3, R:R, 0))</f>
        <v>#N/A</v>
      </c>
      <c r="O18" s="362" t="e">
        <f ca="1">+G12/#REF!</f>
        <v>#REF!</v>
      </c>
      <c r="P18" s="209"/>
      <c r="Q18" s="213"/>
      <c r="R18" s="274">
        <v>46371</v>
      </c>
      <c r="S18" s="303"/>
      <c r="T18" s="303"/>
      <c r="U18" s="303"/>
      <c r="V18" s="303">
        <f t="shared" si="5"/>
        <v>0</v>
      </c>
      <c r="W18" s="303">
        <f t="shared" si="6"/>
        <v>0</v>
      </c>
      <c r="X18" s="304" t="e">
        <f>+T18*#REF!+X17</f>
        <v>#REF!</v>
      </c>
      <c r="Y18" s="304" t="e">
        <f>+Y17+U18*#REF!</f>
        <v>#REF!</v>
      </c>
      <c r="Z18" s="304"/>
      <c r="AA18" s="305"/>
      <c r="AB18" s="304" t="e">
        <f t="shared" si="10"/>
        <v>#REF!</v>
      </c>
      <c r="AC18" s="306"/>
      <c r="AD18" s="305"/>
      <c r="AE18" s="304">
        <f t="shared" si="7"/>
        <v>0</v>
      </c>
      <c r="AF18" s="304">
        <f t="shared" si="8"/>
        <v>0</v>
      </c>
      <c r="AG18" s="307">
        <f t="shared" si="9"/>
        <v>0</v>
      </c>
      <c r="AH18" s="181"/>
      <c r="AI18" s="181"/>
      <c r="AJ18" s="181"/>
      <c r="AK18" s="182"/>
      <c r="AO18" s="183">
        <v>46038</v>
      </c>
      <c r="AP18" s="103" t="e">
        <f t="shared" si="0"/>
        <v>#N/A</v>
      </c>
      <c r="AQ18" s="130" t="e">
        <f t="shared" si="1"/>
        <v>#N/A</v>
      </c>
      <c r="AR18" s="130" t="e">
        <f t="shared" si="2"/>
        <v>#N/A</v>
      </c>
      <c r="AS18" s="103" t="e">
        <f t="shared" si="3"/>
        <v>#N/A</v>
      </c>
      <c r="AT18" s="103" t="e">
        <f t="shared" si="4"/>
        <v>#N/A</v>
      </c>
      <c r="AW18" s="605" t="s">
        <v>431</v>
      </c>
      <c r="AX18" s="430">
        <v>1</v>
      </c>
      <c r="AY18" s="402">
        <v>32.450000000000003</v>
      </c>
      <c r="AZ18" s="403"/>
      <c r="BA18" s="402"/>
      <c r="BB18" s="369"/>
      <c r="BC18" s="369"/>
      <c r="BD18" s="369">
        <v>1</v>
      </c>
      <c r="BE18" s="369">
        <v>32.450000000000003</v>
      </c>
      <c r="BN18" s="142"/>
      <c r="BO18" s="142"/>
      <c r="BP18" s="142"/>
    </row>
    <row r="19" spans="2:68" ht="37.799999999999997" customHeight="1" thickBot="1">
      <c r="B19" s="216"/>
      <c r="C19" s="807"/>
      <c r="D19" s="807"/>
      <c r="E19" s="807"/>
      <c r="F19" s="361"/>
      <c r="G19" s="202">
        <f>+AE32-AE25</f>
        <v>0</v>
      </c>
      <c r="H19" s="262" t="s">
        <v>136</v>
      </c>
      <c r="I19" s="135"/>
      <c r="J19" s="213"/>
      <c r="K19" s="211"/>
      <c r="L19" s="217"/>
      <c r="M19" s="217"/>
      <c r="N19" s="218"/>
      <c r="O19" s="209"/>
      <c r="P19" s="219"/>
      <c r="Q19" s="135"/>
      <c r="R19" s="274">
        <v>46372</v>
      </c>
      <c r="S19" s="303"/>
      <c r="T19" s="303"/>
      <c r="U19" s="303"/>
      <c r="V19" s="303">
        <f t="shared" si="5"/>
        <v>0</v>
      </c>
      <c r="W19" s="303">
        <f t="shared" si="6"/>
        <v>0</v>
      </c>
      <c r="X19" s="304" t="e">
        <f>+T19*#REF!+X18</f>
        <v>#REF!</v>
      </c>
      <c r="Y19" s="304" t="e">
        <f>+Y18+U19*#REF!</f>
        <v>#REF!</v>
      </c>
      <c r="Z19" s="304"/>
      <c r="AA19" s="305"/>
      <c r="AB19" s="304" t="e">
        <f t="shared" si="10"/>
        <v>#REF!</v>
      </c>
      <c r="AC19" s="306"/>
      <c r="AD19" s="305"/>
      <c r="AE19" s="304">
        <f t="shared" si="7"/>
        <v>0</v>
      </c>
      <c r="AF19" s="304">
        <f t="shared" si="8"/>
        <v>0</v>
      </c>
      <c r="AG19" s="307">
        <f t="shared" si="9"/>
        <v>0</v>
      </c>
      <c r="AH19" s="222"/>
      <c r="AI19" s="223"/>
      <c r="AJ19" s="181"/>
      <c r="AK19" s="182"/>
      <c r="AO19" s="183">
        <v>46039</v>
      </c>
      <c r="AP19" s="103" t="e">
        <f t="shared" si="0"/>
        <v>#N/A</v>
      </c>
      <c r="AQ19" s="130" t="e">
        <f t="shared" si="1"/>
        <v>#N/A</v>
      </c>
      <c r="AR19" s="130" t="e">
        <f t="shared" si="2"/>
        <v>#N/A</v>
      </c>
      <c r="AS19" s="103" t="e">
        <f t="shared" si="3"/>
        <v>#N/A</v>
      </c>
      <c r="AT19" s="103" t="e">
        <f t="shared" si="4"/>
        <v>#N/A</v>
      </c>
      <c r="AW19" s="769" t="s">
        <v>30</v>
      </c>
      <c r="AX19" s="431">
        <v>5</v>
      </c>
      <c r="AY19" s="404">
        <v>149.31</v>
      </c>
      <c r="AZ19" s="372">
        <v>19</v>
      </c>
      <c r="BA19" s="404">
        <v>550.04000000000008</v>
      </c>
      <c r="BB19" s="369">
        <v>5</v>
      </c>
      <c r="BC19" s="369">
        <v>161.13999999999999</v>
      </c>
      <c r="BD19" s="369">
        <v>29</v>
      </c>
      <c r="BE19" s="369">
        <v>860.48999999999978</v>
      </c>
      <c r="BN19" s="142"/>
      <c r="BO19" s="142"/>
      <c r="BP19" s="142"/>
    </row>
    <row r="20" spans="2:68" ht="37.799999999999997" customHeight="1" thickBot="1">
      <c r="B20" s="216"/>
      <c r="C20" s="813"/>
      <c r="D20" s="813"/>
      <c r="E20" s="813"/>
      <c r="F20" s="365"/>
      <c r="G20" s="204"/>
      <c r="H20" s="204"/>
      <c r="I20" s="135"/>
      <c r="J20" s="213"/>
      <c r="K20" s="220"/>
      <c r="L20" s="217"/>
      <c r="M20" s="217"/>
      <c r="N20" s="209"/>
      <c r="O20" s="221"/>
      <c r="P20" s="221"/>
      <c r="Q20" s="135"/>
      <c r="R20" s="274">
        <v>46373</v>
      </c>
      <c r="S20" s="303"/>
      <c r="T20" s="303"/>
      <c r="U20" s="303"/>
      <c r="V20" s="303">
        <f t="shared" si="5"/>
        <v>0</v>
      </c>
      <c r="W20" s="303">
        <f t="shared" si="6"/>
        <v>0</v>
      </c>
      <c r="X20" s="304" t="e">
        <f>+T20*#REF!+X19</f>
        <v>#REF!</v>
      </c>
      <c r="Y20" s="304" t="e">
        <f>+Y19+U20*#REF!</f>
        <v>#REF!</v>
      </c>
      <c r="Z20" s="304"/>
      <c r="AA20" s="305"/>
      <c r="AB20" s="304" t="e">
        <f t="shared" si="10"/>
        <v>#REF!</v>
      </c>
      <c r="AC20" s="306"/>
      <c r="AD20" s="305"/>
      <c r="AE20" s="304">
        <f t="shared" si="7"/>
        <v>0</v>
      </c>
      <c r="AF20" s="304">
        <f t="shared" si="8"/>
        <v>0</v>
      </c>
      <c r="AG20" s="307">
        <f t="shared" si="9"/>
        <v>0</v>
      </c>
      <c r="AH20" s="181"/>
      <c r="AI20" s="181"/>
      <c r="AJ20" s="181"/>
      <c r="AK20" s="182"/>
      <c r="AO20" s="183">
        <v>46040</v>
      </c>
      <c r="AP20" s="103" t="e">
        <f t="shared" si="0"/>
        <v>#N/A</v>
      </c>
      <c r="AQ20" s="130" t="e">
        <f t="shared" si="1"/>
        <v>#N/A</v>
      </c>
      <c r="AR20" s="130" t="e">
        <f t="shared" si="2"/>
        <v>#N/A</v>
      </c>
      <c r="AS20" s="103" t="e">
        <f t="shared" si="3"/>
        <v>#N/A</v>
      </c>
      <c r="AT20" s="103" t="e">
        <f t="shared" si="4"/>
        <v>#N/A</v>
      </c>
      <c r="AW20"/>
      <c r="AX20"/>
      <c r="AY20"/>
      <c r="AZ20"/>
      <c r="BN20" s="142"/>
      <c r="BO20" s="142"/>
      <c r="BP20" s="142"/>
    </row>
    <row r="21" spans="2:68" ht="37.799999999999997" customHeight="1" thickBot="1">
      <c r="B21" s="216"/>
      <c r="C21" s="224"/>
      <c r="D21" s="224"/>
      <c r="E21" s="224"/>
      <c r="F21" s="225"/>
      <c r="G21" s="226"/>
      <c r="H21" s="226"/>
      <c r="I21" s="135"/>
      <c r="J21" s="213"/>
      <c r="K21" s="213"/>
      <c r="L21" s="217"/>
      <c r="M21" s="217"/>
      <c r="N21" s="217"/>
      <c r="O21" s="220"/>
      <c r="P21" s="135"/>
      <c r="Q21" s="135"/>
      <c r="R21" s="274">
        <v>46374</v>
      </c>
      <c r="S21" s="303"/>
      <c r="T21" s="303"/>
      <c r="U21" s="303"/>
      <c r="V21" s="303">
        <f t="shared" si="5"/>
        <v>0</v>
      </c>
      <c r="W21" s="303">
        <f t="shared" si="6"/>
        <v>0</v>
      </c>
      <c r="X21" s="304" t="e">
        <f>+T21*#REF!+X20</f>
        <v>#REF!</v>
      </c>
      <c r="Y21" s="304" t="e">
        <f>+Y20+U21*#REF!</f>
        <v>#REF!</v>
      </c>
      <c r="Z21" s="304"/>
      <c r="AA21" s="305"/>
      <c r="AB21" s="304" t="e">
        <f t="shared" si="10"/>
        <v>#REF!</v>
      </c>
      <c r="AC21" s="306"/>
      <c r="AD21" s="305"/>
      <c r="AE21" s="304">
        <f t="shared" si="7"/>
        <v>0</v>
      </c>
      <c r="AF21" s="304">
        <f t="shared" si="8"/>
        <v>0</v>
      </c>
      <c r="AG21" s="307">
        <f t="shared" si="9"/>
        <v>0</v>
      </c>
      <c r="AH21" s="181"/>
      <c r="AI21" s="181"/>
      <c r="AJ21" s="181"/>
      <c r="AK21" s="182"/>
      <c r="AO21" s="183">
        <v>46041</v>
      </c>
      <c r="AP21" s="103" t="e">
        <f t="shared" si="0"/>
        <v>#N/A</v>
      </c>
      <c r="AQ21" s="130" t="e">
        <f t="shared" si="1"/>
        <v>#N/A</v>
      </c>
      <c r="AR21" s="130" t="e">
        <f t="shared" si="2"/>
        <v>#N/A</v>
      </c>
      <c r="AS21" s="103" t="e">
        <f t="shared" si="3"/>
        <v>#N/A</v>
      </c>
      <c r="AT21" s="103" t="e">
        <f t="shared" si="4"/>
        <v>#N/A</v>
      </c>
      <c r="AW21"/>
      <c r="AX21"/>
      <c r="AY21"/>
      <c r="AZ21"/>
      <c r="BN21" s="142"/>
      <c r="BO21" s="142"/>
      <c r="BP21" s="142"/>
    </row>
    <row r="22" spans="2:68" ht="37.799999999999997" customHeight="1" thickBot="1">
      <c r="B22" s="216"/>
      <c r="C22" s="227"/>
      <c r="D22" s="228" t="s">
        <v>150</v>
      </c>
      <c r="E22" s="224"/>
      <c r="F22" s="225"/>
      <c r="G22" s="226"/>
      <c r="H22" s="226"/>
      <c r="I22" s="135"/>
      <c r="J22" s="135"/>
      <c r="K22" s="135"/>
      <c r="L22" s="135"/>
      <c r="M22" s="135"/>
      <c r="N22" s="135"/>
      <c r="O22" s="135"/>
      <c r="P22" s="135"/>
      <c r="Q22" s="135"/>
      <c r="R22" s="274">
        <v>46375</v>
      </c>
      <c r="S22" s="303"/>
      <c r="T22" s="303"/>
      <c r="U22" s="303"/>
      <c r="V22" s="303">
        <f t="shared" si="5"/>
        <v>0</v>
      </c>
      <c r="W22" s="303">
        <f t="shared" si="6"/>
        <v>0</v>
      </c>
      <c r="X22" s="304" t="e">
        <f>+T22*#REF!+X21</f>
        <v>#REF!</v>
      </c>
      <c r="Y22" s="304" t="e">
        <f>+Y21+U22*#REF!</f>
        <v>#REF!</v>
      </c>
      <c r="Z22" s="304"/>
      <c r="AA22" s="305"/>
      <c r="AB22" s="304" t="e">
        <f t="shared" si="10"/>
        <v>#REF!</v>
      </c>
      <c r="AC22" s="306"/>
      <c r="AD22" s="305"/>
      <c r="AE22" s="304">
        <f t="shared" si="7"/>
        <v>0</v>
      </c>
      <c r="AF22" s="304">
        <f t="shared" si="8"/>
        <v>0</v>
      </c>
      <c r="AG22" s="307">
        <f t="shared" si="9"/>
        <v>0</v>
      </c>
      <c r="AH22" s="181"/>
      <c r="AI22" s="181"/>
      <c r="AJ22" s="181"/>
      <c r="AK22" s="182"/>
      <c r="AO22" s="183">
        <v>46042</v>
      </c>
      <c r="AP22" s="103" t="e">
        <f t="shared" si="0"/>
        <v>#N/A</v>
      </c>
      <c r="AQ22" s="130" t="e">
        <f t="shared" si="1"/>
        <v>#N/A</v>
      </c>
      <c r="AR22" s="130" t="e">
        <f t="shared" si="2"/>
        <v>#N/A</v>
      </c>
      <c r="AS22" s="103" t="e">
        <f t="shared" si="3"/>
        <v>#N/A</v>
      </c>
      <c r="AT22" s="103" t="e">
        <f t="shared" si="4"/>
        <v>#N/A</v>
      </c>
      <c r="AW22"/>
      <c r="AX22"/>
      <c r="AY22"/>
      <c r="AZ22"/>
      <c r="BN22" s="142"/>
      <c r="BO22" s="142"/>
      <c r="BP22" s="142"/>
    </row>
    <row r="23" spans="2:68" ht="37.799999999999997" customHeight="1" thickBot="1">
      <c r="B23" s="263"/>
      <c r="C23" s="264"/>
      <c r="D23" s="264"/>
      <c r="E23" s="264"/>
      <c r="F23" s="265"/>
      <c r="G23" s="265"/>
      <c r="H23" s="265"/>
      <c r="I23" s="265"/>
      <c r="J23" s="265"/>
      <c r="K23" s="265"/>
      <c r="L23" s="265"/>
      <c r="M23" s="265"/>
      <c r="N23" s="265"/>
      <c r="O23" s="265"/>
      <c r="P23" s="265"/>
      <c r="Q23" s="265"/>
      <c r="R23" s="274">
        <v>46376</v>
      </c>
      <c r="S23" s="303"/>
      <c r="T23" s="303"/>
      <c r="U23" s="303"/>
      <c r="V23" s="303">
        <f t="shared" si="5"/>
        <v>0</v>
      </c>
      <c r="W23" s="303">
        <f t="shared" si="6"/>
        <v>0</v>
      </c>
      <c r="X23" s="304" t="e">
        <f>+T23*#REF!+X22</f>
        <v>#REF!</v>
      </c>
      <c r="Y23" s="304" t="e">
        <f>+Y22+U23*#REF!</f>
        <v>#REF!</v>
      </c>
      <c r="Z23" s="304"/>
      <c r="AA23" s="305"/>
      <c r="AB23" s="304" t="e">
        <f t="shared" si="10"/>
        <v>#REF!</v>
      </c>
      <c r="AC23" s="306"/>
      <c r="AD23" s="305"/>
      <c r="AE23" s="304">
        <f t="shared" si="7"/>
        <v>0</v>
      </c>
      <c r="AF23" s="304">
        <f t="shared" si="8"/>
        <v>0</v>
      </c>
      <c r="AG23" s="307">
        <f t="shared" si="9"/>
        <v>0</v>
      </c>
      <c r="AH23" s="223"/>
      <c r="AI23" s="181"/>
      <c r="AJ23" s="181"/>
      <c r="AK23" s="182"/>
      <c r="AO23" s="183">
        <v>46043</v>
      </c>
      <c r="AP23" s="103" t="e">
        <f t="shared" si="0"/>
        <v>#N/A</v>
      </c>
      <c r="AQ23" s="130" t="e">
        <f t="shared" si="1"/>
        <v>#N/A</v>
      </c>
      <c r="AR23" s="130" t="e">
        <f t="shared" si="2"/>
        <v>#N/A</v>
      </c>
      <c r="AS23" s="103" t="e">
        <f t="shared" si="3"/>
        <v>#N/A</v>
      </c>
      <c r="AT23" s="103" t="e">
        <f t="shared" si="4"/>
        <v>#N/A</v>
      </c>
      <c r="AW23"/>
      <c r="AX23"/>
      <c r="AY23"/>
      <c r="AZ23"/>
      <c r="BN23" s="142"/>
      <c r="BO23" s="142"/>
      <c r="BP23" s="142"/>
    </row>
    <row r="24" spans="2:68" ht="37.799999999999997" customHeight="1" thickBot="1">
      <c r="B24" s="229"/>
      <c r="C24" s="224"/>
      <c r="D24" s="224"/>
      <c r="E24" s="224"/>
      <c r="F24" s="226"/>
      <c r="G24" s="226"/>
      <c r="H24" s="226"/>
      <c r="I24" s="226"/>
      <c r="J24" s="226"/>
      <c r="K24" s="226"/>
      <c r="L24" s="226"/>
      <c r="M24" s="226"/>
      <c r="N24" s="226"/>
      <c r="O24" s="226"/>
      <c r="P24" s="226"/>
      <c r="Q24" s="226"/>
      <c r="R24" s="274">
        <v>46377</v>
      </c>
      <c r="S24" s="303"/>
      <c r="T24" s="303"/>
      <c r="U24" s="303"/>
      <c r="V24" s="303">
        <f t="shared" si="5"/>
        <v>0</v>
      </c>
      <c r="W24" s="303">
        <f t="shared" si="6"/>
        <v>0</v>
      </c>
      <c r="X24" s="304" t="e">
        <f>+T24*#REF!+X23</f>
        <v>#REF!</v>
      </c>
      <c r="Y24" s="304" t="e">
        <f>+Y23+U24*#REF!</f>
        <v>#REF!</v>
      </c>
      <c r="Z24" s="304"/>
      <c r="AA24" s="305"/>
      <c r="AB24" s="304" t="e">
        <f t="shared" si="10"/>
        <v>#REF!</v>
      </c>
      <c r="AC24" s="306"/>
      <c r="AD24" s="305"/>
      <c r="AE24" s="304">
        <f t="shared" si="7"/>
        <v>0</v>
      </c>
      <c r="AF24" s="304">
        <f t="shared" si="8"/>
        <v>0</v>
      </c>
      <c r="AG24" s="307">
        <f t="shared" si="9"/>
        <v>0</v>
      </c>
      <c r="AH24" s="223"/>
      <c r="AI24" s="230"/>
      <c r="AJ24" s="181"/>
      <c r="AK24" s="182"/>
      <c r="AO24" s="183">
        <v>46044</v>
      </c>
      <c r="AP24" s="103" t="e">
        <f t="shared" si="0"/>
        <v>#N/A</v>
      </c>
      <c r="AQ24" s="130" t="e">
        <f t="shared" si="1"/>
        <v>#N/A</v>
      </c>
      <c r="AR24" s="130" t="e">
        <f t="shared" si="2"/>
        <v>#N/A</v>
      </c>
      <c r="AS24" s="103" t="e">
        <f t="shared" si="3"/>
        <v>#N/A</v>
      </c>
      <c r="AT24" s="103" t="e">
        <f t="shared" si="4"/>
        <v>#N/A</v>
      </c>
      <c r="AW24"/>
      <c r="AX24"/>
      <c r="AY24"/>
      <c r="AZ24"/>
      <c r="BN24" s="142"/>
      <c r="BO24" s="142"/>
      <c r="BP24" s="142"/>
    </row>
    <row r="25" spans="2:68" ht="37.799999999999997" customHeight="1" thickBot="1">
      <c r="B25" s="229"/>
      <c r="C25" s="224"/>
      <c r="D25" s="224"/>
      <c r="E25" s="224"/>
      <c r="F25" s="226"/>
      <c r="G25" s="226"/>
      <c r="H25" s="226"/>
      <c r="I25" s="226"/>
      <c r="J25" s="226"/>
      <c r="K25" s="226"/>
      <c r="L25" s="226"/>
      <c r="M25" s="226"/>
      <c r="N25" s="226"/>
      <c r="O25" s="226"/>
      <c r="P25" s="226"/>
      <c r="Q25" s="226"/>
      <c r="R25" s="274">
        <v>46378</v>
      </c>
      <c r="S25" s="303"/>
      <c r="T25" s="303"/>
      <c r="U25" s="303"/>
      <c r="V25" s="303">
        <f t="shared" si="5"/>
        <v>0</v>
      </c>
      <c r="W25" s="303">
        <f t="shared" si="6"/>
        <v>0</v>
      </c>
      <c r="X25" s="304" t="e">
        <f>+T25*#REF!+X24</f>
        <v>#REF!</v>
      </c>
      <c r="Y25" s="304" t="e">
        <f>+Y24+U25*#REF!</f>
        <v>#REF!</v>
      </c>
      <c r="Z25" s="304"/>
      <c r="AA25" s="305"/>
      <c r="AB25" s="304" t="e">
        <f t="shared" si="10"/>
        <v>#REF!</v>
      </c>
      <c r="AC25" s="306"/>
      <c r="AD25" s="305"/>
      <c r="AE25" s="304">
        <f t="shared" si="7"/>
        <v>0</v>
      </c>
      <c r="AF25" s="304">
        <f t="shared" si="8"/>
        <v>0</v>
      </c>
      <c r="AG25" s="307">
        <f t="shared" si="9"/>
        <v>0</v>
      </c>
      <c r="AH25" s="181"/>
      <c r="AI25" s="181"/>
      <c r="AJ25" s="181"/>
      <c r="AK25" s="182"/>
      <c r="AO25" s="183">
        <v>46045</v>
      </c>
      <c r="AP25" s="103" t="e">
        <f t="shared" si="0"/>
        <v>#N/A</v>
      </c>
      <c r="AQ25" s="130" t="e">
        <f t="shared" si="1"/>
        <v>#N/A</v>
      </c>
      <c r="AR25" s="130" t="e">
        <f t="shared" si="2"/>
        <v>#N/A</v>
      </c>
      <c r="AS25" s="103" t="e">
        <f t="shared" si="3"/>
        <v>#N/A</v>
      </c>
      <c r="AT25" s="103" t="e">
        <f t="shared" si="4"/>
        <v>#N/A</v>
      </c>
      <c r="AW25"/>
      <c r="AX25"/>
      <c r="AY25"/>
      <c r="AZ25"/>
      <c r="BN25" s="142"/>
      <c r="BO25" s="142"/>
      <c r="BP25" s="142"/>
    </row>
    <row r="26" spans="2:68" ht="37.799999999999997" customHeight="1" thickBot="1">
      <c r="B26" s="229"/>
      <c r="C26" s="224"/>
      <c r="D26" s="224"/>
      <c r="E26" s="224"/>
      <c r="F26" s="226"/>
      <c r="G26" s="226"/>
      <c r="H26" s="226"/>
      <c r="I26" s="226"/>
      <c r="J26" s="226"/>
      <c r="K26" s="226"/>
      <c r="L26" s="226"/>
      <c r="M26" s="226"/>
      <c r="N26" s="226"/>
      <c r="O26" s="226"/>
      <c r="P26" s="226"/>
      <c r="Q26" s="226"/>
      <c r="R26" s="274">
        <v>46379</v>
      </c>
      <c r="S26" s="303"/>
      <c r="T26" s="303"/>
      <c r="U26" s="303"/>
      <c r="V26" s="303">
        <f t="shared" si="5"/>
        <v>0</v>
      </c>
      <c r="W26" s="303">
        <f t="shared" si="6"/>
        <v>0</v>
      </c>
      <c r="X26" s="304" t="e">
        <f>+T26*#REF!+X25</f>
        <v>#REF!</v>
      </c>
      <c r="Y26" s="304" t="e">
        <f>+Y25+U26*#REF!</f>
        <v>#REF!</v>
      </c>
      <c r="Z26" s="304"/>
      <c r="AA26" s="305"/>
      <c r="AB26" s="304" t="e">
        <f t="shared" si="10"/>
        <v>#REF!</v>
      </c>
      <c r="AC26" s="306"/>
      <c r="AD26" s="305"/>
      <c r="AE26" s="304">
        <f t="shared" si="7"/>
        <v>0</v>
      </c>
      <c r="AF26" s="304">
        <f t="shared" si="8"/>
        <v>0</v>
      </c>
      <c r="AG26" s="307">
        <f t="shared" si="9"/>
        <v>0</v>
      </c>
      <c r="AH26" s="185"/>
      <c r="AI26" s="185"/>
      <c r="AJ26" s="181"/>
      <c r="AK26" s="182"/>
      <c r="AO26" s="183">
        <v>46046</v>
      </c>
      <c r="AP26" s="103" t="e">
        <f t="shared" si="0"/>
        <v>#N/A</v>
      </c>
      <c r="AQ26" s="130" t="e">
        <f t="shared" si="1"/>
        <v>#N/A</v>
      </c>
      <c r="AR26" s="130" t="e">
        <f t="shared" si="2"/>
        <v>#N/A</v>
      </c>
      <c r="AS26" s="103" t="e">
        <f t="shared" si="3"/>
        <v>#N/A</v>
      </c>
      <c r="AT26" s="103" t="e">
        <f t="shared" si="4"/>
        <v>#N/A</v>
      </c>
      <c r="AW26"/>
      <c r="AX26"/>
      <c r="AY26"/>
      <c r="AZ26"/>
      <c r="BN26" s="142"/>
      <c r="BO26" s="142"/>
      <c r="BP26" s="142"/>
    </row>
    <row r="27" spans="2:68" ht="37.799999999999997" customHeight="1" thickBot="1">
      <c r="B27" s="229"/>
      <c r="C27" s="224"/>
      <c r="D27" s="224"/>
      <c r="E27" s="224"/>
      <c r="F27" s="226"/>
      <c r="G27" s="226"/>
      <c r="H27" s="226"/>
      <c r="I27" s="226"/>
      <c r="J27" s="226"/>
      <c r="K27" s="226"/>
      <c r="L27" s="226"/>
      <c r="M27" s="226"/>
      <c r="N27" s="226"/>
      <c r="O27" s="226"/>
      <c r="P27" s="226"/>
      <c r="Q27" s="226"/>
      <c r="R27" s="274">
        <v>46380</v>
      </c>
      <c r="S27" s="303"/>
      <c r="T27" s="303"/>
      <c r="U27" s="303"/>
      <c r="V27" s="303">
        <f t="shared" si="5"/>
        <v>0</v>
      </c>
      <c r="W27" s="303">
        <f t="shared" si="6"/>
        <v>0</v>
      </c>
      <c r="X27" s="304" t="e">
        <f>+T27*#REF!+X26</f>
        <v>#REF!</v>
      </c>
      <c r="Y27" s="304" t="e">
        <f>+Y26+U27*#REF!</f>
        <v>#REF!</v>
      </c>
      <c r="Z27" s="304"/>
      <c r="AA27" s="305"/>
      <c r="AB27" s="304" t="e">
        <f t="shared" si="10"/>
        <v>#REF!</v>
      </c>
      <c r="AC27" s="306"/>
      <c r="AD27" s="305"/>
      <c r="AE27" s="304">
        <f t="shared" si="7"/>
        <v>0</v>
      </c>
      <c r="AF27" s="304">
        <f t="shared" si="8"/>
        <v>0</v>
      </c>
      <c r="AG27" s="307">
        <f t="shared" si="9"/>
        <v>0</v>
      </c>
      <c r="AH27" s="181"/>
      <c r="AI27" s="181"/>
      <c r="AJ27" s="181"/>
      <c r="AK27" s="182"/>
      <c r="AO27" s="183">
        <v>46047</v>
      </c>
      <c r="AP27" s="103" t="e">
        <f t="shared" si="0"/>
        <v>#N/A</v>
      </c>
      <c r="AQ27" s="130" t="e">
        <f t="shared" si="1"/>
        <v>#N/A</v>
      </c>
      <c r="AR27" s="130" t="e">
        <f t="shared" si="2"/>
        <v>#N/A</v>
      </c>
      <c r="AS27" s="103" t="e">
        <f t="shared" si="3"/>
        <v>#N/A</v>
      </c>
      <c r="AT27" s="103" t="e">
        <f t="shared" si="4"/>
        <v>#N/A</v>
      </c>
      <c r="AW27"/>
      <c r="AX27"/>
      <c r="AY27"/>
      <c r="AZ27"/>
      <c r="BN27" s="142"/>
      <c r="BO27" s="142"/>
      <c r="BP27" s="142"/>
    </row>
    <row r="28" spans="2:68" ht="37.799999999999997" customHeight="1" thickBot="1">
      <c r="B28" s="229"/>
      <c r="C28" s="224"/>
      <c r="D28" s="224"/>
      <c r="E28" s="224"/>
      <c r="F28" s="226"/>
      <c r="G28" s="226"/>
      <c r="H28" s="226"/>
      <c r="I28" s="226"/>
      <c r="J28" s="226"/>
      <c r="K28" s="226"/>
      <c r="L28" s="226"/>
      <c r="M28" s="226"/>
      <c r="N28" s="226"/>
      <c r="O28" s="226"/>
      <c r="P28" s="226"/>
      <c r="Q28" s="226"/>
      <c r="R28" s="274">
        <v>46381</v>
      </c>
      <c r="S28" s="303"/>
      <c r="T28" s="303"/>
      <c r="U28" s="303"/>
      <c r="V28" s="303">
        <f t="shared" si="5"/>
        <v>0</v>
      </c>
      <c r="W28" s="303">
        <f t="shared" si="6"/>
        <v>0</v>
      </c>
      <c r="X28" s="304" t="e">
        <f>+T28*#REF!+X27</f>
        <v>#REF!</v>
      </c>
      <c r="Y28" s="304" t="e">
        <f>+Y27+U28*#REF!</f>
        <v>#REF!</v>
      </c>
      <c r="Z28" s="304"/>
      <c r="AA28" s="305"/>
      <c r="AB28" s="304" t="e">
        <f t="shared" si="10"/>
        <v>#REF!</v>
      </c>
      <c r="AC28" s="306"/>
      <c r="AD28" s="305"/>
      <c r="AE28" s="304">
        <f t="shared" si="7"/>
        <v>0</v>
      </c>
      <c r="AF28" s="304">
        <f t="shared" si="8"/>
        <v>0</v>
      </c>
      <c r="AG28" s="307">
        <f t="shared" si="9"/>
        <v>0</v>
      </c>
      <c r="AH28" s="185"/>
      <c r="AI28" s="185"/>
      <c r="AJ28" s="181"/>
      <c r="AK28" s="231"/>
      <c r="AO28" s="183">
        <v>46048</v>
      </c>
      <c r="AP28" s="103" t="e">
        <f t="shared" si="0"/>
        <v>#N/A</v>
      </c>
      <c r="AQ28" s="130" t="e">
        <f t="shared" si="1"/>
        <v>#N/A</v>
      </c>
      <c r="AR28" s="130" t="e">
        <f t="shared" si="2"/>
        <v>#N/A</v>
      </c>
      <c r="AS28" s="103" t="e">
        <f t="shared" si="3"/>
        <v>#N/A</v>
      </c>
      <c r="AT28" s="103" t="e">
        <f t="shared" si="4"/>
        <v>#N/A</v>
      </c>
      <c r="AW28"/>
      <c r="AX28"/>
      <c r="AY28"/>
      <c r="AZ28"/>
      <c r="BN28" s="142"/>
      <c r="BO28" s="142"/>
      <c r="BP28" s="142"/>
    </row>
    <row r="29" spans="2:68" ht="37.799999999999997" customHeight="1" thickBot="1">
      <c r="B29" s="229"/>
      <c r="C29" s="224"/>
      <c r="D29" s="224"/>
      <c r="E29" s="224"/>
      <c r="F29" s="226"/>
      <c r="G29" s="226"/>
      <c r="H29" s="226"/>
      <c r="I29" s="226"/>
      <c r="J29" s="226"/>
      <c r="K29" s="226"/>
      <c r="L29" s="226"/>
      <c r="M29" s="226"/>
      <c r="N29" s="226"/>
      <c r="O29" s="226"/>
      <c r="P29" s="226"/>
      <c r="Q29" s="226"/>
      <c r="R29" s="274">
        <v>46382</v>
      </c>
      <c r="S29" s="303"/>
      <c r="T29" s="303"/>
      <c r="U29" s="303"/>
      <c r="V29" s="303">
        <f t="shared" si="5"/>
        <v>0</v>
      </c>
      <c r="W29" s="303">
        <f t="shared" si="6"/>
        <v>0</v>
      </c>
      <c r="X29" s="304" t="e">
        <f>+T29*#REF!+X28</f>
        <v>#REF!</v>
      </c>
      <c r="Y29" s="304" t="e">
        <f>+Y28+U29*#REF!</f>
        <v>#REF!</v>
      </c>
      <c r="Z29" s="304"/>
      <c r="AA29" s="305"/>
      <c r="AB29" s="304" t="e">
        <f t="shared" si="10"/>
        <v>#REF!</v>
      </c>
      <c r="AC29" s="306"/>
      <c r="AD29" s="305"/>
      <c r="AE29" s="304">
        <f t="shared" si="7"/>
        <v>0</v>
      </c>
      <c r="AF29" s="304">
        <f t="shared" si="8"/>
        <v>0</v>
      </c>
      <c r="AG29" s="307">
        <f t="shared" si="9"/>
        <v>0</v>
      </c>
      <c r="AH29" s="232"/>
      <c r="AI29" s="181"/>
      <c r="AJ29" s="181"/>
      <c r="AK29" s="231"/>
      <c r="AO29" s="183">
        <v>46049</v>
      </c>
      <c r="AP29" s="103" t="e">
        <f t="shared" si="0"/>
        <v>#N/A</v>
      </c>
      <c r="AQ29" s="130" t="e">
        <f t="shared" si="1"/>
        <v>#N/A</v>
      </c>
      <c r="AR29" s="130" t="e">
        <f t="shared" si="2"/>
        <v>#N/A</v>
      </c>
      <c r="AS29" s="103" t="e">
        <f t="shared" si="3"/>
        <v>#N/A</v>
      </c>
      <c r="AT29" s="103" t="e">
        <f t="shared" si="4"/>
        <v>#N/A</v>
      </c>
      <c r="AW29"/>
      <c r="AX29"/>
      <c r="AY29"/>
      <c r="AZ29"/>
      <c r="BN29" s="142"/>
      <c r="BO29" s="142"/>
      <c r="BP29" s="142"/>
    </row>
    <row r="30" spans="2:68" ht="37.799999999999997" customHeight="1" thickBot="1">
      <c r="B30" s="229"/>
      <c r="C30" s="224"/>
      <c r="D30" s="224"/>
      <c r="E30" s="224"/>
      <c r="F30" s="226"/>
      <c r="G30" s="226"/>
      <c r="H30" s="226"/>
      <c r="I30" s="226"/>
      <c r="J30" s="226"/>
      <c r="K30" s="226"/>
      <c r="L30" s="226"/>
      <c r="M30" s="226"/>
      <c r="N30" s="226"/>
      <c r="O30" s="226"/>
      <c r="P30" s="226"/>
      <c r="Q30" s="226"/>
      <c r="R30" s="274">
        <v>46383</v>
      </c>
      <c r="S30" s="303"/>
      <c r="T30" s="303"/>
      <c r="U30" s="303"/>
      <c r="V30" s="303">
        <f t="shared" si="5"/>
        <v>0</v>
      </c>
      <c r="W30" s="303">
        <f t="shared" si="6"/>
        <v>0</v>
      </c>
      <c r="X30" s="304" t="e">
        <f>+T30*#REF!+X29</f>
        <v>#REF!</v>
      </c>
      <c r="Y30" s="304" t="e">
        <f>+Y29+U30*#REF!</f>
        <v>#REF!</v>
      </c>
      <c r="Z30" s="304"/>
      <c r="AA30" s="305"/>
      <c r="AB30" s="304" t="e">
        <f t="shared" si="10"/>
        <v>#REF!</v>
      </c>
      <c r="AC30" s="306"/>
      <c r="AD30" s="305"/>
      <c r="AE30" s="304">
        <f t="shared" si="7"/>
        <v>0</v>
      </c>
      <c r="AF30" s="304">
        <f t="shared" si="8"/>
        <v>0</v>
      </c>
      <c r="AG30" s="307">
        <f t="shared" si="9"/>
        <v>0</v>
      </c>
      <c r="AH30" s="185"/>
      <c r="AI30" s="181"/>
      <c r="AJ30" s="181"/>
      <c r="AK30" s="231"/>
      <c r="AO30" s="183">
        <v>46050</v>
      </c>
      <c r="AP30" s="103" t="e">
        <f t="shared" si="0"/>
        <v>#N/A</v>
      </c>
      <c r="AQ30" s="130" t="e">
        <f t="shared" si="1"/>
        <v>#N/A</v>
      </c>
      <c r="AR30" s="130" t="e">
        <f t="shared" si="2"/>
        <v>#N/A</v>
      </c>
      <c r="AS30" s="103" t="e">
        <f t="shared" si="3"/>
        <v>#N/A</v>
      </c>
      <c r="AT30" s="103" t="e">
        <f t="shared" si="4"/>
        <v>#N/A</v>
      </c>
      <c r="AW30"/>
      <c r="AX30"/>
      <c r="AY30"/>
      <c r="AZ30"/>
      <c r="BN30" s="142"/>
      <c r="BO30" s="142"/>
      <c r="BP30" s="142"/>
    </row>
    <row r="31" spans="2:68" ht="37.799999999999997" customHeight="1" thickBot="1">
      <c r="B31" s="229"/>
      <c r="C31" s="224"/>
      <c r="D31" s="224"/>
      <c r="E31" s="224"/>
      <c r="F31" s="226"/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74">
        <v>46384</v>
      </c>
      <c r="S31" s="303"/>
      <c r="T31" s="303"/>
      <c r="U31" s="303"/>
      <c r="V31" s="303">
        <f t="shared" si="5"/>
        <v>0</v>
      </c>
      <c r="W31" s="303">
        <f t="shared" si="6"/>
        <v>0</v>
      </c>
      <c r="X31" s="304" t="e">
        <f>+T31*#REF!+X30</f>
        <v>#REF!</v>
      </c>
      <c r="Y31" s="304" t="e">
        <f>+Y30+U31*#REF!</f>
        <v>#REF!</v>
      </c>
      <c r="Z31" s="304"/>
      <c r="AA31" s="305"/>
      <c r="AB31" s="304" t="e">
        <f t="shared" si="10"/>
        <v>#REF!</v>
      </c>
      <c r="AC31" s="306"/>
      <c r="AD31" s="305"/>
      <c r="AE31" s="304">
        <f t="shared" si="7"/>
        <v>0</v>
      </c>
      <c r="AF31" s="304">
        <f t="shared" si="8"/>
        <v>0</v>
      </c>
      <c r="AG31" s="307">
        <f t="shared" si="9"/>
        <v>0</v>
      </c>
      <c r="AH31" s="181"/>
      <c r="AI31" s="181"/>
      <c r="AJ31" s="181"/>
      <c r="AK31" s="231"/>
      <c r="AO31" s="183">
        <v>46051</v>
      </c>
      <c r="AP31" s="103" t="e">
        <f t="shared" si="0"/>
        <v>#N/A</v>
      </c>
      <c r="AQ31" s="130" t="e">
        <f t="shared" si="1"/>
        <v>#N/A</v>
      </c>
      <c r="AR31" s="130" t="e">
        <f t="shared" si="2"/>
        <v>#N/A</v>
      </c>
      <c r="AS31" s="103" t="e">
        <f t="shared" si="3"/>
        <v>#N/A</v>
      </c>
      <c r="AT31" s="103" t="e">
        <f t="shared" si="4"/>
        <v>#N/A</v>
      </c>
      <c r="AW31"/>
      <c r="AX31"/>
      <c r="AY31"/>
      <c r="AZ31"/>
      <c r="BN31" s="142"/>
      <c r="BO31" s="142"/>
      <c r="BP31" s="142"/>
    </row>
    <row r="32" spans="2:68" ht="97.8" customHeight="1" thickBot="1">
      <c r="B32" s="229"/>
      <c r="C32" s="224"/>
      <c r="D32" s="224"/>
      <c r="E32" s="224"/>
      <c r="F32" s="226"/>
      <c r="G32" s="226"/>
      <c r="H32" s="226"/>
      <c r="I32" s="226"/>
      <c r="J32" s="226"/>
      <c r="K32" s="226"/>
      <c r="L32" s="226"/>
      <c r="M32" s="226"/>
      <c r="N32" s="226"/>
      <c r="O32" s="226"/>
      <c r="P32" s="226"/>
      <c r="Q32" s="226"/>
      <c r="R32" s="274">
        <v>46385</v>
      </c>
      <c r="S32" s="303"/>
      <c r="T32" s="303"/>
      <c r="U32" s="303"/>
      <c r="V32" s="303">
        <f t="shared" si="5"/>
        <v>0</v>
      </c>
      <c r="W32" s="303">
        <f t="shared" si="6"/>
        <v>0</v>
      </c>
      <c r="X32" s="304" t="e">
        <f>+T32*#REF!+X31</f>
        <v>#REF!</v>
      </c>
      <c r="Y32" s="304" t="e">
        <f>+Y31+U32*#REF!</f>
        <v>#REF!</v>
      </c>
      <c r="Z32" s="304"/>
      <c r="AA32" s="305"/>
      <c r="AB32" s="304" t="e">
        <f t="shared" si="10"/>
        <v>#REF!</v>
      </c>
      <c r="AC32" s="306"/>
      <c r="AD32" s="305"/>
      <c r="AE32" s="304">
        <f t="shared" si="7"/>
        <v>0</v>
      </c>
      <c r="AF32" s="304">
        <f t="shared" si="8"/>
        <v>0</v>
      </c>
      <c r="AG32" s="307">
        <f t="shared" si="9"/>
        <v>0</v>
      </c>
      <c r="AH32" s="185"/>
      <c r="AI32" s="181"/>
      <c r="AJ32" s="181"/>
      <c r="AK32" s="231"/>
      <c r="AO32" s="183">
        <v>46052</v>
      </c>
      <c r="AP32" s="103" t="e">
        <f t="shared" si="0"/>
        <v>#N/A</v>
      </c>
      <c r="AQ32" s="130" t="e">
        <f t="shared" si="1"/>
        <v>#N/A</v>
      </c>
      <c r="AR32" s="130" t="e">
        <f t="shared" si="2"/>
        <v>#N/A</v>
      </c>
      <c r="AS32" s="103" t="e">
        <f t="shared" si="3"/>
        <v>#N/A</v>
      </c>
      <c r="AT32" s="103" t="e">
        <f t="shared" si="4"/>
        <v>#N/A</v>
      </c>
      <c r="AW32"/>
      <c r="AX32"/>
      <c r="AY32"/>
      <c r="AZ32"/>
      <c r="BN32" s="142"/>
      <c r="BO32" s="142"/>
      <c r="BP32" s="142"/>
    </row>
    <row r="33" spans="2:74" ht="37.799999999999997" customHeight="1" thickBot="1">
      <c r="B33" s="229"/>
      <c r="C33" s="224"/>
      <c r="D33" s="224"/>
      <c r="E33" s="224"/>
      <c r="F33" s="226"/>
      <c r="G33" s="226"/>
      <c r="H33" s="226"/>
      <c r="I33" s="226"/>
      <c r="J33" s="226"/>
      <c r="K33" s="226"/>
      <c r="L33" s="226"/>
      <c r="M33" s="226"/>
      <c r="N33" s="226"/>
      <c r="O33" s="226"/>
      <c r="P33" s="226"/>
      <c r="Q33" s="226"/>
      <c r="R33" s="274">
        <v>46386</v>
      </c>
      <c r="S33" s="303"/>
      <c r="T33" s="303"/>
      <c r="U33" s="303"/>
      <c r="V33" s="303">
        <f t="shared" si="5"/>
        <v>0</v>
      </c>
      <c r="W33" s="303">
        <f t="shared" si="6"/>
        <v>0</v>
      </c>
      <c r="X33" s="304" t="e">
        <f>+T33*#REF!+X32</f>
        <v>#REF!</v>
      </c>
      <c r="Y33" s="304" t="e">
        <f>+Y32+U33*#REF!</f>
        <v>#REF!</v>
      </c>
      <c r="Z33" s="304"/>
      <c r="AA33" s="305"/>
      <c r="AB33" s="304" t="e">
        <f t="shared" si="10"/>
        <v>#REF!</v>
      </c>
      <c r="AC33" s="306"/>
      <c r="AD33" s="305"/>
      <c r="AE33" s="304">
        <f t="shared" si="7"/>
        <v>0</v>
      </c>
      <c r="AF33" s="304">
        <f t="shared" si="8"/>
        <v>0</v>
      </c>
      <c r="AG33" s="307">
        <f t="shared" si="9"/>
        <v>0</v>
      </c>
      <c r="AH33" s="181"/>
      <c r="AI33" s="181"/>
      <c r="AJ33" s="181"/>
      <c r="AK33" s="231"/>
      <c r="AO33" s="183">
        <v>46053</v>
      </c>
      <c r="AP33" s="103" t="e">
        <f t="shared" si="0"/>
        <v>#N/A</v>
      </c>
      <c r="AQ33" s="130" t="e">
        <f t="shared" si="1"/>
        <v>#N/A</v>
      </c>
      <c r="AR33" s="130" t="e">
        <f t="shared" si="2"/>
        <v>#N/A</v>
      </c>
      <c r="AS33" s="103" t="e">
        <f t="shared" si="3"/>
        <v>#N/A</v>
      </c>
      <c r="AT33" s="103" t="e">
        <f t="shared" si="4"/>
        <v>#N/A</v>
      </c>
      <c r="AW33"/>
      <c r="AX33"/>
      <c r="AY33"/>
      <c r="AZ33"/>
      <c r="BN33" s="142"/>
      <c r="BO33" s="142"/>
      <c r="BP33" s="142"/>
    </row>
    <row r="34" spans="2:74" ht="37.799999999999997" customHeight="1" thickBot="1">
      <c r="B34" s="229"/>
      <c r="C34" s="224"/>
      <c r="D34" s="224"/>
      <c r="E34" s="224"/>
      <c r="F34" s="226"/>
      <c r="G34" s="226"/>
      <c r="H34" s="226"/>
      <c r="I34" s="226"/>
      <c r="J34" s="226"/>
      <c r="K34" s="226"/>
      <c r="L34" s="226"/>
      <c r="M34" s="226"/>
      <c r="N34" s="226"/>
      <c r="O34" s="226"/>
      <c r="P34" s="226"/>
      <c r="Q34" s="226"/>
      <c r="R34" s="274">
        <v>46387</v>
      </c>
      <c r="S34" s="303"/>
      <c r="T34" s="303"/>
      <c r="U34" s="303"/>
      <c r="V34" s="303">
        <f t="shared" si="5"/>
        <v>0</v>
      </c>
      <c r="W34" s="303">
        <f t="shared" si="6"/>
        <v>0</v>
      </c>
      <c r="X34" s="304" t="e">
        <f>+T34*#REF!+X33</f>
        <v>#REF!</v>
      </c>
      <c r="Y34" s="304" t="e">
        <f>+Y33+U34*#REF!</f>
        <v>#REF!</v>
      </c>
      <c r="Z34" s="304"/>
      <c r="AA34" s="305"/>
      <c r="AB34" s="304" t="e">
        <f>+Y34+X34</f>
        <v>#REF!</v>
      </c>
      <c r="AC34" s="306"/>
      <c r="AD34" s="305"/>
      <c r="AE34" s="304">
        <f t="shared" si="7"/>
        <v>0</v>
      </c>
      <c r="AF34" s="304">
        <f t="shared" si="8"/>
        <v>0</v>
      </c>
      <c r="AG34" s="307">
        <f t="shared" si="9"/>
        <v>0</v>
      </c>
      <c r="AH34" s="233"/>
      <c r="AI34" s="233"/>
      <c r="AJ34" s="233"/>
      <c r="AK34" s="234"/>
      <c r="AW34"/>
      <c r="AX34"/>
      <c r="AY34"/>
      <c r="AZ34"/>
      <c r="BN34" s="142"/>
      <c r="BO34" s="142"/>
      <c r="BP34" s="142"/>
    </row>
    <row r="35" spans="2:74" ht="37.799999999999997" customHeight="1" thickBot="1">
      <c r="B35" s="229"/>
      <c r="C35" s="224"/>
      <c r="D35" s="224"/>
      <c r="E35" s="224"/>
      <c r="F35" s="226"/>
      <c r="G35" s="226"/>
      <c r="H35" s="226"/>
      <c r="I35" s="226"/>
      <c r="J35" s="226"/>
      <c r="K35" s="226"/>
      <c r="L35" s="226"/>
      <c r="M35" s="226"/>
      <c r="N35" s="226"/>
      <c r="O35" s="226"/>
      <c r="P35" s="226"/>
      <c r="Q35" s="226"/>
      <c r="R35" s="267" t="s">
        <v>71</v>
      </c>
      <c r="S35" s="268">
        <f>+SUM(S4:S34)</f>
        <v>0</v>
      </c>
      <c r="T35" s="268">
        <f>+SUM(T4:T34)</f>
        <v>0</v>
      </c>
      <c r="U35" s="268">
        <f>+SUM(U4:U34)</f>
        <v>0</v>
      </c>
      <c r="V35" s="269">
        <f ca="1">SUM(INDIRECT("v402:v"&amp;(402+DAY($AJ$4))))-SUM(INDIRECT("t402:t"&amp;(402+DAY($AJ$4))))</f>
        <v>0</v>
      </c>
      <c r="W35" s="269" t="e">
        <f ca="1">SUM(INDIRECT("w329:w"&amp;(329+DAY(#REF!))))-SUM(INDIRECT("u329:u"&amp;(329+DAY(#REF!))))</f>
        <v>#REF!</v>
      </c>
      <c r="AH35" s="235"/>
      <c r="AI35" s="235"/>
      <c r="AJ35" s="235"/>
      <c r="AK35" s="235"/>
      <c r="AN35" s="236"/>
      <c r="AO35" s="237"/>
      <c r="AP35" s="237"/>
      <c r="AQ35" s="238"/>
      <c r="AR35" s="238"/>
      <c r="AS35" s="237"/>
      <c r="AT35" s="237"/>
      <c r="AU35" s="237"/>
      <c r="AV35" s="237"/>
      <c r="AW35"/>
      <c r="AX35"/>
      <c r="AY35"/>
      <c r="AZ35"/>
      <c r="BN35" s="239"/>
      <c r="BO35" s="239"/>
      <c r="BP35" s="239"/>
      <c r="BQ35" s="236"/>
      <c r="BR35" s="236"/>
      <c r="BS35" s="236"/>
      <c r="BT35" s="236"/>
      <c r="BU35" s="236"/>
    </row>
    <row r="36" spans="2:74" ht="37.799999999999997" customHeight="1" thickTop="1" thickBot="1">
      <c r="B36" s="270" t="s">
        <v>151</v>
      </c>
      <c r="C36" s="264"/>
      <c r="D36" s="264"/>
      <c r="E36" s="264"/>
      <c r="F36" s="265"/>
      <c r="G36" s="265"/>
      <c r="H36" s="265"/>
      <c r="I36" s="265"/>
      <c r="J36" s="265"/>
      <c r="K36" s="265"/>
      <c r="L36" s="265"/>
      <c r="M36" s="265"/>
      <c r="N36" s="265"/>
      <c r="O36" s="265"/>
      <c r="P36" s="265"/>
      <c r="Q36" s="266"/>
      <c r="AO36" s="240" t="s">
        <v>80</v>
      </c>
      <c r="AP36" s="240" t="s">
        <v>102</v>
      </c>
      <c r="AQ36" s="241" t="s">
        <v>103</v>
      </c>
      <c r="AR36" s="241" t="s">
        <v>104</v>
      </c>
      <c r="AS36" s="128" t="s">
        <v>105</v>
      </c>
      <c r="AT36" s="128" t="s">
        <v>93</v>
      </c>
      <c r="AW36"/>
      <c r="AX36"/>
      <c r="AY36"/>
      <c r="AZ36"/>
      <c r="BN36" s="142"/>
      <c r="BO36" s="142"/>
      <c r="BP36" s="142"/>
      <c r="BS36" s="236"/>
      <c r="BT36" s="236"/>
      <c r="BU36" s="236"/>
    </row>
    <row r="37" spans="2:74" ht="33.6" customHeight="1" thickBot="1">
      <c r="AO37" s="183">
        <v>45719</v>
      </c>
      <c r="AP37" s="103" t="e">
        <f t="shared" ref="AP37:AP65" si="11">INDEX(BK:BK, MATCH($AO37, $BJ:$BJ, 0))</f>
        <v>#N/A</v>
      </c>
      <c r="AQ37" s="130" t="e">
        <f t="shared" ref="AQ37:AQ65" si="12">INDEX(BL:BL, MATCH($AO37, $BJ:$BJ, 0))</f>
        <v>#N/A</v>
      </c>
      <c r="AR37" s="130" t="e">
        <f t="shared" ref="AR37:AR65" si="13">INDEX(BM:BM, MATCH($AO37, $BJ:$BJ, 0))</f>
        <v>#N/A</v>
      </c>
      <c r="AS37" s="103" t="e">
        <f t="shared" ref="AS37:AS65" si="14">INDEX(BC:BC, MATCH($AO37, $AW:$AW, 0))</f>
        <v>#N/A</v>
      </c>
      <c r="AT37" s="103" t="e">
        <f t="shared" ref="AT37:AT65" si="15">INDEX(BB:BB, MATCH($AO37, $AW:$AW, 0))</f>
        <v>#N/A</v>
      </c>
      <c r="AW37"/>
      <c r="AX37"/>
      <c r="AY37"/>
      <c r="AZ37"/>
      <c r="BN37" s="142"/>
      <c r="BO37" s="142"/>
      <c r="BP37" s="142"/>
    </row>
    <row r="38" spans="2:74" ht="37.799999999999997" customHeight="1">
      <c r="AO38" s="183">
        <v>45720</v>
      </c>
      <c r="AP38" s="103" t="e">
        <f t="shared" si="11"/>
        <v>#N/A</v>
      </c>
      <c r="AQ38" s="130" t="e">
        <f t="shared" si="12"/>
        <v>#N/A</v>
      </c>
      <c r="AR38" s="130" t="e">
        <f t="shared" si="13"/>
        <v>#N/A</v>
      </c>
      <c r="AS38" s="103" t="e">
        <f t="shared" si="14"/>
        <v>#N/A</v>
      </c>
      <c r="AT38" s="103" t="e">
        <f t="shared" si="15"/>
        <v>#N/A</v>
      </c>
      <c r="AW38"/>
      <c r="AX38"/>
      <c r="AY38"/>
      <c r="AZ38"/>
      <c r="BN38" s="142"/>
      <c r="BO38" s="142"/>
      <c r="BP38" s="142"/>
      <c r="BS38" s="131" t="s">
        <v>108</v>
      </c>
      <c r="BT38" s="785">
        <v>1022</v>
      </c>
      <c r="BU38" s="786"/>
      <c r="BV38" s="4" t="s">
        <v>152</v>
      </c>
    </row>
    <row r="39" spans="2:74" ht="37.799999999999997" customHeight="1">
      <c r="AO39" s="183">
        <v>45721</v>
      </c>
      <c r="AP39" s="103" t="e">
        <f t="shared" si="11"/>
        <v>#N/A</v>
      </c>
      <c r="AQ39" s="130" t="e">
        <f t="shared" si="12"/>
        <v>#N/A</v>
      </c>
      <c r="AR39" s="130" t="e">
        <f t="shared" si="13"/>
        <v>#N/A</v>
      </c>
      <c r="AS39" s="103" t="e">
        <f t="shared" si="14"/>
        <v>#N/A</v>
      </c>
      <c r="AT39" s="103" t="e">
        <f t="shared" si="15"/>
        <v>#N/A</v>
      </c>
      <c r="AW39"/>
      <c r="AX39"/>
      <c r="AY39"/>
      <c r="AZ39"/>
      <c r="BN39" s="142"/>
      <c r="BO39" s="142"/>
      <c r="BP39" s="142"/>
      <c r="BS39" s="132" t="s">
        <v>118</v>
      </c>
      <c r="BT39" s="89" t="s">
        <v>74</v>
      </c>
      <c r="BU39" s="184" t="s">
        <v>119</v>
      </c>
    </row>
    <row r="40" spans="2:74" ht="37.799999999999997" customHeight="1">
      <c r="AO40" s="183">
        <v>45722</v>
      </c>
      <c r="AP40" s="103" t="e">
        <f t="shared" si="11"/>
        <v>#N/A</v>
      </c>
      <c r="AQ40" s="130" t="e">
        <f t="shared" si="12"/>
        <v>#N/A</v>
      </c>
      <c r="AR40" s="130" t="e">
        <f t="shared" si="13"/>
        <v>#N/A</v>
      </c>
      <c r="AS40" s="103" t="e">
        <f t="shared" si="14"/>
        <v>#N/A</v>
      </c>
      <c r="AT40" s="103" t="e">
        <f t="shared" si="15"/>
        <v>#N/A</v>
      </c>
      <c r="AW40"/>
      <c r="AX40"/>
      <c r="AY40"/>
      <c r="AZ40"/>
      <c r="BN40" s="142"/>
      <c r="BO40" s="142"/>
      <c r="BP40" s="142"/>
      <c r="BS40" s="132" t="s">
        <v>153</v>
      </c>
      <c r="BT40" s="89">
        <f>22.4+26</f>
        <v>48.4</v>
      </c>
      <c r="BU40" s="187">
        <v>7.9000000000000008E-3</v>
      </c>
      <c r="BV40" s="12" t="s">
        <v>154</v>
      </c>
    </row>
    <row r="41" spans="2:74" ht="37.799999999999997" customHeight="1">
      <c r="AO41" s="183">
        <v>45723</v>
      </c>
      <c r="AP41" s="103" t="e">
        <f t="shared" si="11"/>
        <v>#N/A</v>
      </c>
      <c r="AQ41" s="130" t="e">
        <f t="shared" si="12"/>
        <v>#N/A</v>
      </c>
      <c r="AR41" s="130" t="e">
        <f t="shared" si="13"/>
        <v>#N/A</v>
      </c>
      <c r="AS41" s="103" t="e">
        <f t="shared" si="14"/>
        <v>#N/A</v>
      </c>
      <c r="AT41" s="103" t="e">
        <f t="shared" si="15"/>
        <v>#N/A</v>
      </c>
      <c r="AW41"/>
      <c r="AX41"/>
      <c r="AY41"/>
      <c r="AZ41"/>
      <c r="BN41" s="142"/>
      <c r="BO41" s="142"/>
      <c r="BP41" s="142"/>
      <c r="BS41" s="132" t="s">
        <v>130</v>
      </c>
      <c r="BT41" s="139">
        <v>0</v>
      </c>
      <c r="BU41" s="187" t="e">
        <f>+#REF!</f>
        <v>#REF!</v>
      </c>
      <c r="BV41" s="12" t="s">
        <v>19</v>
      </c>
    </row>
    <row r="42" spans="2:74" ht="37.799999999999997" customHeight="1">
      <c r="AO42" s="183">
        <v>45724</v>
      </c>
      <c r="AP42" s="103" t="e">
        <f t="shared" si="11"/>
        <v>#N/A</v>
      </c>
      <c r="AQ42" s="130" t="e">
        <f t="shared" si="12"/>
        <v>#N/A</v>
      </c>
      <c r="AR42" s="130" t="e">
        <f t="shared" si="13"/>
        <v>#N/A</v>
      </c>
      <c r="AS42" s="103" t="e">
        <f t="shared" si="14"/>
        <v>#N/A</v>
      </c>
      <c r="AT42" s="103" t="e">
        <f t="shared" si="15"/>
        <v>#N/A</v>
      </c>
      <c r="AW42"/>
      <c r="AX42"/>
      <c r="AY42"/>
      <c r="AZ42"/>
      <c r="BN42" s="142"/>
      <c r="BO42" s="142"/>
      <c r="BP42" s="142"/>
      <c r="BS42" s="132" t="s">
        <v>155</v>
      </c>
      <c r="BT42" s="103">
        <v>5723.2000000000589</v>
      </c>
      <c r="BU42" s="184" t="s">
        <v>134</v>
      </c>
      <c r="BV42" s="12" t="s">
        <v>154</v>
      </c>
    </row>
    <row r="43" spans="2:74" ht="37.799999999999997" customHeight="1">
      <c r="AO43" s="183">
        <v>45725</v>
      </c>
      <c r="AP43" s="103" t="e">
        <f t="shared" si="11"/>
        <v>#N/A</v>
      </c>
      <c r="AQ43" s="130" t="e">
        <f t="shared" si="12"/>
        <v>#N/A</v>
      </c>
      <c r="AR43" s="130" t="e">
        <f t="shared" si="13"/>
        <v>#N/A</v>
      </c>
      <c r="AS43" s="103" t="e">
        <f t="shared" si="14"/>
        <v>#N/A</v>
      </c>
      <c r="AT43" s="103" t="e">
        <f t="shared" si="15"/>
        <v>#N/A</v>
      </c>
      <c r="AW43"/>
      <c r="AX43"/>
      <c r="AY43"/>
      <c r="AZ43"/>
      <c r="BN43" s="142"/>
      <c r="BO43" s="142"/>
      <c r="BP43" s="142"/>
      <c r="BS43" s="132" t="s">
        <v>156</v>
      </c>
      <c r="BT43" s="89">
        <v>-44.800000000000004</v>
      </c>
      <c r="BU43" s="133">
        <v>5.4000000000000003E-3</v>
      </c>
      <c r="BV43" s="12" t="s">
        <v>19</v>
      </c>
    </row>
    <row r="44" spans="2:74" ht="37.799999999999997" customHeight="1">
      <c r="AO44" s="183">
        <v>45726</v>
      </c>
      <c r="AP44" s="103" t="e">
        <f t="shared" si="11"/>
        <v>#N/A</v>
      </c>
      <c r="AQ44" s="130" t="e">
        <f t="shared" si="12"/>
        <v>#N/A</v>
      </c>
      <c r="AR44" s="130" t="e">
        <f t="shared" si="13"/>
        <v>#N/A</v>
      </c>
      <c r="AS44" s="103" t="e">
        <f t="shared" si="14"/>
        <v>#N/A</v>
      </c>
      <c r="AT44" s="103" t="e">
        <f t="shared" si="15"/>
        <v>#N/A</v>
      </c>
      <c r="AW44"/>
      <c r="AX44"/>
      <c r="AY44"/>
      <c r="AZ44"/>
      <c r="BN44" s="142"/>
      <c r="BO44" s="142"/>
      <c r="BP44" s="142"/>
      <c r="BS44" s="132" t="s">
        <v>157</v>
      </c>
      <c r="BT44" s="103">
        <v>-187.32</v>
      </c>
      <c r="BU44" s="187">
        <v>7.9000000000000008E-3</v>
      </c>
      <c r="BV44" s="12" t="s">
        <v>19</v>
      </c>
    </row>
    <row r="45" spans="2:74" ht="37.799999999999997" customHeight="1">
      <c r="AO45" s="183">
        <v>45727</v>
      </c>
      <c r="AP45" s="103" t="e">
        <f t="shared" si="11"/>
        <v>#N/A</v>
      </c>
      <c r="AQ45" s="130" t="e">
        <f t="shared" si="12"/>
        <v>#N/A</v>
      </c>
      <c r="AR45" s="130" t="e">
        <f t="shared" si="13"/>
        <v>#N/A</v>
      </c>
      <c r="AS45" s="103" t="e">
        <f t="shared" si="14"/>
        <v>#N/A</v>
      </c>
      <c r="AT45" s="103" t="e">
        <f t="shared" si="15"/>
        <v>#N/A</v>
      </c>
      <c r="AW45"/>
      <c r="AX45"/>
      <c r="AY45"/>
      <c r="AZ45"/>
      <c r="BN45" s="142"/>
      <c r="BO45" s="142"/>
      <c r="BP45" s="142"/>
      <c r="BS45" s="132" t="s">
        <v>139</v>
      </c>
      <c r="BT45" s="799">
        <f>SUM(BT40:BT44)</f>
        <v>5539.4800000000587</v>
      </c>
      <c r="BU45" s="800"/>
    </row>
    <row r="46" spans="2:74" ht="37.799999999999997" customHeight="1">
      <c r="AO46" s="183">
        <v>45728</v>
      </c>
      <c r="AP46" s="103" t="e">
        <f t="shared" si="11"/>
        <v>#N/A</v>
      </c>
      <c r="AQ46" s="130" t="e">
        <f t="shared" si="12"/>
        <v>#N/A</v>
      </c>
      <c r="AR46" s="130" t="e">
        <f t="shared" si="13"/>
        <v>#N/A</v>
      </c>
      <c r="AS46" s="103" t="e">
        <f t="shared" si="14"/>
        <v>#N/A</v>
      </c>
      <c r="AT46" s="103" t="e">
        <f t="shared" si="15"/>
        <v>#N/A</v>
      </c>
      <c r="AW46"/>
      <c r="AX46"/>
      <c r="AY46"/>
      <c r="AZ46"/>
      <c r="BN46" s="142"/>
      <c r="BO46" s="142"/>
      <c r="BP46" s="142"/>
      <c r="BS46" s="199" t="s">
        <v>144</v>
      </c>
      <c r="BT46" s="799">
        <f>+BT45/BT38</f>
        <v>5.4202348336595483</v>
      </c>
      <c r="BU46" s="800"/>
    </row>
    <row r="47" spans="2:74" ht="37.799999999999997" customHeight="1" thickBot="1">
      <c r="AO47" s="183">
        <v>45729</v>
      </c>
      <c r="AP47" s="103" t="e">
        <f t="shared" si="11"/>
        <v>#N/A</v>
      </c>
      <c r="AQ47" s="130" t="e">
        <f t="shared" si="12"/>
        <v>#N/A</v>
      </c>
      <c r="AR47" s="130" t="e">
        <f t="shared" si="13"/>
        <v>#N/A</v>
      </c>
      <c r="AS47" s="103" t="e">
        <f t="shared" si="14"/>
        <v>#N/A</v>
      </c>
      <c r="AT47" s="103" t="e">
        <f t="shared" si="15"/>
        <v>#N/A</v>
      </c>
      <c r="AW47"/>
      <c r="AX47"/>
      <c r="AY47"/>
      <c r="AZ47"/>
      <c r="BN47" s="142"/>
      <c r="BO47" s="142"/>
      <c r="BP47" s="142"/>
      <c r="BS47" s="201" t="s">
        <v>146</v>
      </c>
      <c r="BT47" s="805">
        <f>5.6-BT46</f>
        <v>0.17976516634045137</v>
      </c>
      <c r="BU47" s="806"/>
    </row>
    <row r="48" spans="2:74" ht="37.799999999999997" customHeight="1" thickBot="1">
      <c r="AO48" s="183">
        <v>45730</v>
      </c>
      <c r="AP48" s="103" t="e">
        <f t="shared" si="11"/>
        <v>#N/A</v>
      </c>
      <c r="AQ48" s="130" t="e">
        <f t="shared" si="12"/>
        <v>#N/A</v>
      </c>
      <c r="AR48" s="130" t="e">
        <f t="shared" si="13"/>
        <v>#N/A</v>
      </c>
      <c r="AS48" s="103" t="e">
        <f t="shared" si="14"/>
        <v>#N/A</v>
      </c>
      <c r="AT48" s="103" t="e">
        <f t="shared" si="15"/>
        <v>#N/A</v>
      </c>
      <c r="AW48"/>
      <c r="AX48"/>
      <c r="AY48"/>
      <c r="AZ48"/>
      <c r="BN48" s="142"/>
      <c r="BO48" s="142"/>
      <c r="BP48" s="142"/>
    </row>
    <row r="49" spans="41:68" ht="37.799999999999997" customHeight="1">
      <c r="AO49" s="183">
        <v>45731</v>
      </c>
      <c r="AP49" s="103" t="e">
        <f t="shared" si="11"/>
        <v>#N/A</v>
      </c>
      <c r="AQ49" s="130" t="e">
        <f t="shared" si="12"/>
        <v>#N/A</v>
      </c>
      <c r="AR49" s="130" t="e">
        <f t="shared" si="13"/>
        <v>#N/A</v>
      </c>
      <c r="AS49" s="103" t="e">
        <f t="shared" si="14"/>
        <v>#N/A</v>
      </c>
      <c r="AT49" s="103" t="e">
        <f t="shared" si="15"/>
        <v>#N/A</v>
      </c>
      <c r="AW49"/>
      <c r="AX49"/>
      <c r="AY49"/>
      <c r="AZ49"/>
      <c r="BF49" s="4"/>
      <c r="BG49" s="4"/>
      <c r="BN49" s="142"/>
      <c r="BO49" s="142"/>
      <c r="BP49" s="142"/>
    </row>
    <row r="50" spans="41:68" ht="37.799999999999997" customHeight="1">
      <c r="AO50" s="183">
        <v>45732</v>
      </c>
      <c r="AP50" s="103" t="e">
        <f t="shared" si="11"/>
        <v>#N/A</v>
      </c>
      <c r="AQ50" s="130" t="e">
        <f t="shared" si="12"/>
        <v>#N/A</v>
      </c>
      <c r="AR50" s="130" t="e">
        <f t="shared" si="13"/>
        <v>#N/A</v>
      </c>
      <c r="AS50" s="103" t="e">
        <f t="shared" si="14"/>
        <v>#N/A</v>
      </c>
      <c r="AT50" s="103" t="e">
        <f t="shared" si="15"/>
        <v>#N/A</v>
      </c>
      <c r="AW50"/>
      <c r="AX50"/>
      <c r="AY50"/>
      <c r="AZ50"/>
      <c r="BF50" s="4"/>
      <c r="BG50" s="4"/>
      <c r="BN50" s="142"/>
      <c r="BO50" s="142"/>
      <c r="BP50" s="142"/>
    </row>
    <row r="51" spans="41:68" ht="37.799999999999997" customHeight="1">
      <c r="AO51" s="183">
        <v>45733</v>
      </c>
      <c r="AP51" s="103" t="e">
        <f t="shared" si="11"/>
        <v>#N/A</v>
      </c>
      <c r="AQ51" s="130" t="e">
        <f t="shared" si="12"/>
        <v>#N/A</v>
      </c>
      <c r="AR51" s="130" t="e">
        <f t="shared" si="13"/>
        <v>#N/A</v>
      </c>
      <c r="AS51" s="103" t="e">
        <f t="shared" si="14"/>
        <v>#N/A</v>
      </c>
      <c r="AT51" s="103" t="e">
        <f t="shared" si="15"/>
        <v>#N/A</v>
      </c>
      <c r="AW51"/>
      <c r="AX51"/>
      <c r="AY51"/>
      <c r="AZ51"/>
      <c r="BF51" s="4"/>
      <c r="BG51" s="4"/>
      <c r="BN51" s="142"/>
      <c r="BO51" s="142"/>
      <c r="BP51" s="142"/>
    </row>
    <row r="52" spans="41:68" ht="37.799999999999997" customHeight="1">
      <c r="AO52" s="183">
        <v>45734</v>
      </c>
      <c r="AP52" s="103" t="e">
        <f t="shared" si="11"/>
        <v>#N/A</v>
      </c>
      <c r="AQ52" s="130" t="e">
        <f t="shared" si="12"/>
        <v>#N/A</v>
      </c>
      <c r="AR52" s="130" t="e">
        <f t="shared" si="13"/>
        <v>#N/A</v>
      </c>
      <c r="AS52" s="103" t="e">
        <f t="shared" si="14"/>
        <v>#N/A</v>
      </c>
      <c r="AT52" s="103" t="e">
        <f t="shared" si="15"/>
        <v>#N/A</v>
      </c>
      <c r="AW52"/>
      <c r="AX52"/>
      <c r="AY52"/>
      <c r="AZ52"/>
      <c r="BF52" s="4"/>
      <c r="BG52" s="4"/>
      <c r="BN52" s="142"/>
      <c r="BO52" s="142"/>
      <c r="BP52" s="142"/>
    </row>
    <row r="53" spans="41:68" ht="12" customHeight="1">
      <c r="AO53" s="183">
        <v>45735</v>
      </c>
      <c r="AP53" s="103" t="e">
        <f t="shared" si="11"/>
        <v>#N/A</v>
      </c>
      <c r="AQ53" s="130" t="e">
        <f t="shared" si="12"/>
        <v>#N/A</v>
      </c>
      <c r="AR53" s="130" t="e">
        <f t="shared" si="13"/>
        <v>#N/A</v>
      </c>
      <c r="AS53" s="103" t="e">
        <f t="shared" si="14"/>
        <v>#N/A</v>
      </c>
      <c r="AT53" s="103" t="e">
        <f t="shared" si="15"/>
        <v>#N/A</v>
      </c>
      <c r="AW53"/>
      <c r="AX53"/>
      <c r="AY53"/>
      <c r="AZ53"/>
      <c r="BF53" s="4"/>
      <c r="BG53" s="4"/>
      <c r="BN53" s="142"/>
      <c r="BO53" s="142"/>
      <c r="BP53" s="142"/>
    </row>
    <row r="54" spans="41:68" ht="24" customHeight="1">
      <c r="AO54" s="183">
        <v>45736</v>
      </c>
      <c r="AP54" s="103" t="e">
        <f t="shared" si="11"/>
        <v>#N/A</v>
      </c>
      <c r="AQ54" s="130" t="e">
        <f t="shared" si="12"/>
        <v>#N/A</v>
      </c>
      <c r="AR54" s="130" t="e">
        <f t="shared" si="13"/>
        <v>#N/A</v>
      </c>
      <c r="AS54" s="103" t="e">
        <f t="shared" si="14"/>
        <v>#N/A</v>
      </c>
      <c r="AT54" s="103" t="e">
        <f t="shared" si="15"/>
        <v>#N/A</v>
      </c>
      <c r="AW54"/>
      <c r="AX54"/>
      <c r="AY54"/>
      <c r="AZ54"/>
      <c r="BF54" s="4"/>
      <c r="BG54" s="4"/>
      <c r="BN54" s="142"/>
      <c r="BO54" s="142"/>
      <c r="BP54" s="142"/>
    </row>
    <row r="55" spans="41:68" ht="37.799999999999997" customHeight="1">
      <c r="AO55" s="183">
        <v>45737</v>
      </c>
      <c r="AP55" s="103" t="e">
        <f t="shared" si="11"/>
        <v>#N/A</v>
      </c>
      <c r="AQ55" s="130" t="e">
        <f t="shared" si="12"/>
        <v>#N/A</v>
      </c>
      <c r="AR55" s="130" t="e">
        <f t="shared" si="13"/>
        <v>#N/A</v>
      </c>
      <c r="AS55" s="103" t="e">
        <f t="shared" si="14"/>
        <v>#N/A</v>
      </c>
      <c r="AT55" s="103" t="e">
        <f t="shared" si="15"/>
        <v>#N/A</v>
      </c>
      <c r="AW55"/>
      <c r="AX55"/>
      <c r="AY55"/>
      <c r="AZ55"/>
      <c r="BF55" s="4"/>
      <c r="BG55" s="4"/>
      <c r="BN55" s="142"/>
      <c r="BO55" s="142"/>
      <c r="BP55" s="142"/>
    </row>
    <row r="56" spans="41:68" ht="37.799999999999997" customHeight="1">
      <c r="AO56" s="183">
        <v>45738</v>
      </c>
      <c r="AP56" s="103" t="e">
        <f t="shared" si="11"/>
        <v>#N/A</v>
      </c>
      <c r="AQ56" s="130" t="e">
        <f t="shared" si="12"/>
        <v>#N/A</v>
      </c>
      <c r="AR56" s="130" t="e">
        <f t="shared" si="13"/>
        <v>#N/A</v>
      </c>
      <c r="AS56" s="103" t="e">
        <f t="shared" si="14"/>
        <v>#N/A</v>
      </c>
      <c r="AT56" s="103" t="e">
        <f t="shared" si="15"/>
        <v>#N/A</v>
      </c>
      <c r="AW56"/>
      <c r="AX56"/>
      <c r="AY56"/>
      <c r="AZ56"/>
      <c r="BF56" s="4"/>
      <c r="BG56" s="4"/>
      <c r="BN56" s="142"/>
      <c r="BO56" s="142"/>
      <c r="BP56" s="142"/>
    </row>
    <row r="57" spans="41:68" ht="37.799999999999997" customHeight="1">
      <c r="AO57" s="183">
        <v>45739</v>
      </c>
      <c r="AP57" s="103" t="e">
        <f t="shared" si="11"/>
        <v>#N/A</v>
      </c>
      <c r="AQ57" s="130" t="e">
        <f t="shared" si="12"/>
        <v>#N/A</v>
      </c>
      <c r="AR57" s="130" t="e">
        <f t="shared" si="13"/>
        <v>#N/A</v>
      </c>
      <c r="AS57" s="103" t="e">
        <f t="shared" si="14"/>
        <v>#N/A</v>
      </c>
      <c r="AT57" s="103" t="e">
        <f t="shared" si="15"/>
        <v>#N/A</v>
      </c>
      <c r="AW57"/>
      <c r="AX57"/>
      <c r="AY57"/>
      <c r="AZ57"/>
      <c r="BF57" s="4"/>
      <c r="BG57" s="4"/>
      <c r="BN57" s="142"/>
      <c r="BO57" s="142"/>
      <c r="BP57" s="142"/>
    </row>
    <row r="58" spans="41:68" ht="37.799999999999997" customHeight="1">
      <c r="AO58" s="183">
        <v>45740</v>
      </c>
      <c r="AP58" s="103" t="e">
        <f t="shared" si="11"/>
        <v>#N/A</v>
      </c>
      <c r="AQ58" s="130" t="e">
        <f t="shared" si="12"/>
        <v>#N/A</v>
      </c>
      <c r="AR58" s="130" t="e">
        <f t="shared" si="13"/>
        <v>#N/A</v>
      </c>
      <c r="AS58" s="103" t="e">
        <f t="shared" si="14"/>
        <v>#N/A</v>
      </c>
      <c r="AT58" s="103" t="e">
        <f t="shared" si="15"/>
        <v>#N/A</v>
      </c>
      <c r="AW58"/>
      <c r="AX58"/>
      <c r="AY58"/>
      <c r="AZ58"/>
      <c r="BF58" s="4"/>
      <c r="BG58" s="4"/>
      <c r="BN58" s="142"/>
      <c r="BO58" s="142"/>
      <c r="BP58" s="142"/>
    </row>
    <row r="59" spans="41:68" ht="37.799999999999997" customHeight="1">
      <c r="AO59" s="183">
        <v>45741</v>
      </c>
      <c r="AP59" s="103" t="e">
        <f t="shared" si="11"/>
        <v>#N/A</v>
      </c>
      <c r="AQ59" s="130" t="e">
        <f t="shared" si="12"/>
        <v>#N/A</v>
      </c>
      <c r="AR59" s="130" t="e">
        <f t="shared" si="13"/>
        <v>#N/A</v>
      </c>
      <c r="AS59" s="103" t="e">
        <f t="shared" si="14"/>
        <v>#N/A</v>
      </c>
      <c r="AT59" s="103" t="e">
        <f t="shared" si="15"/>
        <v>#N/A</v>
      </c>
      <c r="AW59"/>
      <c r="AX59"/>
      <c r="AY59"/>
      <c r="AZ59"/>
      <c r="BF59" s="4"/>
      <c r="BG59" s="4"/>
      <c r="BN59" s="142"/>
      <c r="BO59" s="142"/>
      <c r="BP59" s="142"/>
    </row>
    <row r="60" spans="41:68" ht="37.799999999999997" customHeight="1">
      <c r="AO60" s="183">
        <v>45742</v>
      </c>
      <c r="AP60" s="103" t="e">
        <f t="shared" si="11"/>
        <v>#N/A</v>
      </c>
      <c r="AQ60" s="130" t="e">
        <f t="shared" si="12"/>
        <v>#N/A</v>
      </c>
      <c r="AR60" s="130" t="e">
        <f t="shared" si="13"/>
        <v>#N/A</v>
      </c>
      <c r="AS60" s="103" t="e">
        <f t="shared" si="14"/>
        <v>#N/A</v>
      </c>
      <c r="AT60" s="103" t="e">
        <f t="shared" si="15"/>
        <v>#N/A</v>
      </c>
      <c r="AW60"/>
      <c r="AX60"/>
      <c r="AY60"/>
      <c r="AZ60"/>
      <c r="BF60" s="4"/>
      <c r="BG60" s="4"/>
      <c r="BN60" s="142"/>
      <c r="BO60" s="142"/>
      <c r="BP60" s="142"/>
    </row>
    <row r="61" spans="41:68" ht="37.799999999999997" customHeight="1">
      <c r="AO61" s="183">
        <v>45743</v>
      </c>
      <c r="AP61" s="103" t="e">
        <f t="shared" si="11"/>
        <v>#N/A</v>
      </c>
      <c r="AQ61" s="130" t="e">
        <f t="shared" si="12"/>
        <v>#N/A</v>
      </c>
      <c r="AR61" s="130" t="e">
        <f t="shared" si="13"/>
        <v>#N/A</v>
      </c>
      <c r="AS61" s="103" t="e">
        <f t="shared" si="14"/>
        <v>#N/A</v>
      </c>
      <c r="AT61" s="103" t="e">
        <f t="shared" si="15"/>
        <v>#N/A</v>
      </c>
      <c r="AW61"/>
      <c r="AX61"/>
      <c r="AY61"/>
      <c r="AZ61"/>
      <c r="BF61" s="4"/>
      <c r="BG61" s="4"/>
      <c r="BN61" s="142"/>
      <c r="BO61" s="142"/>
      <c r="BP61" s="142"/>
    </row>
    <row r="62" spans="41:68" ht="37.799999999999997" customHeight="1">
      <c r="AO62" s="183">
        <v>45744</v>
      </c>
      <c r="AP62" s="103" t="e">
        <f t="shared" si="11"/>
        <v>#N/A</v>
      </c>
      <c r="AQ62" s="130" t="e">
        <f t="shared" si="12"/>
        <v>#N/A</v>
      </c>
      <c r="AR62" s="130" t="e">
        <f t="shared" si="13"/>
        <v>#N/A</v>
      </c>
      <c r="AS62" s="103" t="e">
        <f t="shared" si="14"/>
        <v>#N/A</v>
      </c>
      <c r="AT62" s="103" t="e">
        <f t="shared" si="15"/>
        <v>#N/A</v>
      </c>
      <c r="AW62"/>
      <c r="AX62"/>
      <c r="AY62"/>
      <c r="AZ62"/>
      <c r="BF62" s="4"/>
      <c r="BG62" s="4"/>
      <c r="BN62" s="142"/>
      <c r="BO62" s="142"/>
      <c r="BP62" s="142"/>
    </row>
    <row r="63" spans="41:68" ht="37.799999999999997" customHeight="1">
      <c r="AO63" s="183">
        <v>45745</v>
      </c>
      <c r="AP63" s="103" t="e">
        <f t="shared" si="11"/>
        <v>#N/A</v>
      </c>
      <c r="AQ63" s="130" t="e">
        <f t="shared" si="12"/>
        <v>#N/A</v>
      </c>
      <c r="AR63" s="130" t="e">
        <f t="shared" si="13"/>
        <v>#N/A</v>
      </c>
      <c r="AS63" s="103" t="e">
        <f t="shared" si="14"/>
        <v>#N/A</v>
      </c>
      <c r="AT63" s="103" t="e">
        <f t="shared" si="15"/>
        <v>#N/A</v>
      </c>
      <c r="AW63"/>
      <c r="AX63"/>
      <c r="AY63"/>
      <c r="AZ63"/>
      <c r="BF63" s="4"/>
      <c r="BG63" s="4"/>
      <c r="BN63" s="142"/>
      <c r="BO63" s="142"/>
      <c r="BP63" s="142"/>
    </row>
    <row r="64" spans="41:68" ht="37.799999999999997" customHeight="1">
      <c r="AO64" s="183">
        <v>45746</v>
      </c>
      <c r="AP64" s="103" t="e">
        <f t="shared" si="11"/>
        <v>#N/A</v>
      </c>
      <c r="AQ64" s="130" t="e">
        <f t="shared" si="12"/>
        <v>#N/A</v>
      </c>
      <c r="AR64" s="130" t="e">
        <f t="shared" si="13"/>
        <v>#N/A</v>
      </c>
      <c r="AS64" s="103" t="e">
        <f t="shared" si="14"/>
        <v>#N/A</v>
      </c>
      <c r="AT64" s="103" t="e">
        <f t="shared" si="15"/>
        <v>#N/A</v>
      </c>
      <c r="AW64"/>
      <c r="AX64"/>
      <c r="AY64"/>
      <c r="AZ64"/>
      <c r="BF64" s="4"/>
      <c r="BG64" s="4"/>
      <c r="BN64" s="142"/>
      <c r="BO64" s="142"/>
      <c r="BP64" s="142"/>
    </row>
    <row r="65" spans="2:73" ht="37.799999999999997" customHeight="1">
      <c r="AO65" s="183">
        <v>45747</v>
      </c>
      <c r="AP65" s="103" t="e">
        <f t="shared" si="11"/>
        <v>#N/A</v>
      </c>
      <c r="AQ65" s="130" t="e">
        <f t="shared" si="12"/>
        <v>#N/A</v>
      </c>
      <c r="AR65" s="130" t="e">
        <f t="shared" si="13"/>
        <v>#N/A</v>
      </c>
      <c r="AS65" s="103" t="e">
        <f t="shared" si="14"/>
        <v>#N/A</v>
      </c>
      <c r="AT65" s="103" t="e">
        <f t="shared" si="15"/>
        <v>#N/A</v>
      </c>
      <c r="AW65"/>
      <c r="AX65"/>
      <c r="AY65"/>
      <c r="AZ65"/>
      <c r="BF65" s="4"/>
      <c r="BG65" s="4"/>
      <c r="BN65" s="142"/>
      <c r="BO65" s="142"/>
      <c r="BP65" s="142"/>
    </row>
    <row r="66" spans="2:73" ht="37.799999999999997" customHeight="1">
      <c r="AW66"/>
      <c r="AX66"/>
      <c r="AY66"/>
      <c r="AZ66"/>
      <c r="BF66" s="4"/>
      <c r="BG66" s="4"/>
      <c r="BN66" s="142"/>
      <c r="BO66" s="142"/>
      <c r="BP66" s="142"/>
    </row>
    <row r="67" spans="2:73" ht="37.799999999999997" customHeight="1">
      <c r="AW67"/>
      <c r="AX67"/>
      <c r="AY67"/>
      <c r="AZ67"/>
      <c r="BF67" s="4"/>
      <c r="BG67" s="4"/>
      <c r="BN67" s="142"/>
      <c r="BO67" s="142"/>
      <c r="BP67" s="142"/>
    </row>
    <row r="68" spans="2:73" ht="37.799999999999997" customHeight="1">
      <c r="D68" s="4"/>
      <c r="E68" s="4"/>
      <c r="F68" s="7"/>
      <c r="G68" s="7"/>
      <c r="H68" s="4"/>
      <c r="I68" s="4"/>
      <c r="J68" s="4"/>
      <c r="K68" s="4"/>
      <c r="U68" s="4"/>
      <c r="V68" s="4"/>
      <c r="AC68" s="142"/>
      <c r="AD68" s="142"/>
      <c r="AE68" s="142"/>
      <c r="AO68"/>
      <c r="AP68"/>
      <c r="AQ68"/>
      <c r="AR68"/>
      <c r="AS68"/>
      <c r="AT68"/>
      <c r="AU68"/>
      <c r="AV68"/>
      <c r="AW68"/>
      <c r="AX68"/>
      <c r="AY68"/>
      <c r="AZ68"/>
    </row>
    <row r="69" spans="2:73" ht="37.799999999999997" customHeight="1">
      <c r="D69" s="4"/>
      <c r="E69" s="4"/>
      <c r="F69" s="7"/>
      <c r="G69" s="7"/>
      <c r="H69" s="4"/>
      <c r="I69" s="4"/>
      <c r="J69" s="4"/>
      <c r="K69" s="4"/>
      <c r="U69" s="4"/>
      <c r="V69" s="4"/>
      <c r="AC69" s="142"/>
      <c r="AD69" s="142"/>
      <c r="AE69" s="142"/>
      <c r="AO69"/>
      <c r="AP69"/>
      <c r="AQ69"/>
      <c r="AR69"/>
      <c r="AS69"/>
      <c r="AT69"/>
      <c r="AU69"/>
      <c r="AV69"/>
      <c r="AW69"/>
      <c r="AX69"/>
      <c r="AY69"/>
      <c r="AZ69"/>
    </row>
    <row r="70" spans="2:73" ht="37.799999999999997" customHeight="1">
      <c r="D70" s="4"/>
      <c r="E70" s="4"/>
      <c r="F70" s="7"/>
      <c r="G70" s="7"/>
      <c r="H70" s="4"/>
      <c r="I70" s="4"/>
      <c r="J70" s="4"/>
      <c r="K70" s="4"/>
      <c r="U70" s="4"/>
      <c r="V70" s="4"/>
      <c r="AC70" s="142"/>
      <c r="AD70" s="142"/>
      <c r="AE70" s="142"/>
      <c r="AO70"/>
      <c r="AP70"/>
      <c r="AQ70"/>
      <c r="AR70"/>
      <c r="AS70"/>
      <c r="AT70"/>
      <c r="AU70"/>
      <c r="AV70"/>
      <c r="AW70"/>
      <c r="AX70"/>
      <c r="AY70"/>
      <c r="AZ70"/>
    </row>
    <row r="71" spans="2:73" ht="37.799999999999997" customHeight="1">
      <c r="D71" s="4"/>
      <c r="E71" s="4"/>
      <c r="F71" s="7"/>
      <c r="G71" s="7"/>
      <c r="H71" s="4"/>
      <c r="I71" s="4"/>
      <c r="J71" s="4"/>
      <c r="K71" s="4"/>
      <c r="U71" s="4"/>
      <c r="V71" s="4"/>
      <c r="AC71" s="142"/>
      <c r="AD71" s="142"/>
      <c r="AE71" s="142"/>
      <c r="AO71"/>
      <c r="AP71"/>
      <c r="AQ71"/>
      <c r="AR71"/>
      <c r="AS71"/>
      <c r="AT71"/>
      <c r="AU71"/>
      <c r="AV71"/>
      <c r="AW71"/>
      <c r="AX71"/>
      <c r="AY71"/>
      <c r="AZ71"/>
    </row>
    <row r="72" spans="2:73" ht="37.799999999999997" customHeight="1">
      <c r="D72" s="4"/>
      <c r="E72" s="4"/>
      <c r="F72" s="7"/>
      <c r="G72" s="7"/>
      <c r="H72" s="4"/>
      <c r="I72" s="4"/>
      <c r="J72" s="4"/>
      <c r="K72" s="4"/>
      <c r="U72" s="4"/>
      <c r="V72" s="4"/>
      <c r="AC72" s="142"/>
      <c r="AD72" s="142"/>
      <c r="AE72" s="142"/>
      <c r="AO72"/>
      <c r="AP72"/>
      <c r="AQ72"/>
      <c r="AR72"/>
      <c r="AS72"/>
      <c r="AT72"/>
      <c r="AU72"/>
      <c r="AV72"/>
      <c r="AW72"/>
      <c r="AX72"/>
      <c r="AY72"/>
      <c r="AZ72"/>
    </row>
    <row r="73" spans="2:73" ht="37.799999999999997" customHeight="1">
      <c r="D73" s="4"/>
      <c r="E73" s="4"/>
      <c r="F73" s="7"/>
      <c r="G73" s="7"/>
      <c r="H73" s="4"/>
      <c r="I73" s="4"/>
      <c r="J73" s="4"/>
      <c r="K73" s="4"/>
      <c r="U73" s="4"/>
      <c r="V73" s="4"/>
      <c r="AC73" s="142"/>
      <c r="AD73" s="142"/>
      <c r="AE73" s="142"/>
      <c r="AO73"/>
      <c r="AP73"/>
      <c r="AQ73"/>
      <c r="AR73"/>
      <c r="AS73"/>
      <c r="AT73"/>
      <c r="AU73"/>
      <c r="AV73"/>
      <c r="AW73"/>
      <c r="AX73"/>
      <c r="AY73"/>
      <c r="AZ73"/>
    </row>
    <row r="74" spans="2:73" ht="37.799999999999997" customHeight="1" thickBot="1">
      <c r="AO74"/>
      <c r="AP74" s="459"/>
      <c r="AQ74" s="459"/>
      <c r="AS74" s="7"/>
      <c r="AT74" s="459"/>
      <c r="AU74" s="459"/>
      <c r="AV74" s="459"/>
      <c r="AW74" s="459"/>
      <c r="AX74" s="459"/>
      <c r="AY74" s="459"/>
      <c r="AZ74" s="459"/>
      <c r="BA74" s="459"/>
    </row>
    <row r="75" spans="2:73" ht="37.799999999999997" customHeight="1" thickBot="1">
      <c r="B75" s="787" t="str">
        <f>+"Producción Febrero "&amp;TEXT(AJ76,"DDDD dd-mm-yyyy")</f>
        <v>Producción Febrero lunes 09-02-2026</v>
      </c>
      <c r="C75" s="788"/>
      <c r="D75" s="788"/>
      <c r="E75" s="788"/>
      <c r="F75" s="788"/>
      <c r="G75" s="788"/>
      <c r="H75" s="788"/>
      <c r="I75" s="788"/>
      <c r="J75" s="788"/>
      <c r="K75" s="788"/>
      <c r="L75" s="788"/>
      <c r="M75" s="788"/>
      <c r="N75" s="789"/>
      <c r="O75" s="175"/>
      <c r="P75" s="175"/>
      <c r="Q75" s="175"/>
      <c r="R75" s="790" t="s">
        <v>80</v>
      </c>
      <c r="S75" s="792" t="s">
        <v>99</v>
      </c>
      <c r="T75" s="792"/>
      <c r="U75" s="792"/>
      <c r="V75" s="792" t="s">
        <v>100</v>
      </c>
      <c r="W75" s="792"/>
      <c r="X75" s="792" t="s">
        <v>99</v>
      </c>
      <c r="Y75" s="792"/>
      <c r="Z75" s="792"/>
      <c r="AA75" s="792"/>
      <c r="AB75" s="792"/>
      <c r="AC75" s="792"/>
      <c r="AD75" s="792" t="s">
        <v>100</v>
      </c>
      <c r="AE75" s="792"/>
      <c r="AF75" s="792"/>
      <c r="AG75" s="793"/>
      <c r="AH75" s="176"/>
      <c r="AI75" s="794" t="s">
        <v>101</v>
      </c>
      <c r="AJ75" s="795"/>
      <c r="AK75" s="177"/>
      <c r="AO75" s="97" t="s">
        <v>80</v>
      </c>
      <c r="AP75" s="97" t="s">
        <v>102</v>
      </c>
      <c r="AQ75" s="130" t="s">
        <v>103</v>
      </c>
      <c r="AR75" s="130" t="s">
        <v>104</v>
      </c>
      <c r="AS75" s="463" t="s">
        <v>105</v>
      </c>
      <c r="AT75" s="463" t="s">
        <v>93</v>
      </c>
      <c r="AU75" s="459"/>
      <c r="AV75" s="459"/>
      <c r="AW75" s="769"/>
      <c r="AX75" s="11" t="s">
        <v>106</v>
      </c>
      <c r="AY75" s="769"/>
      <c r="AZ75" s="769"/>
      <c r="BA75" s="769"/>
      <c r="BJ75" s="347" t="s">
        <v>96</v>
      </c>
      <c r="BK75" t="s">
        <v>107</v>
      </c>
      <c r="BL75" t="s">
        <v>25</v>
      </c>
      <c r="BM75" t="s">
        <v>65</v>
      </c>
      <c r="BS75" s="131" t="s">
        <v>108</v>
      </c>
      <c r="BT75" s="785">
        <v>1073</v>
      </c>
      <c r="BU75" s="786"/>
    </row>
    <row r="76" spans="2:73" ht="37.799999999999997" customHeight="1" thickBot="1">
      <c r="B76" s="178"/>
      <c r="C76" s="454"/>
      <c r="D76" s="454" t="s">
        <v>83</v>
      </c>
      <c r="E76" s="454"/>
      <c r="F76" s="454"/>
      <c r="G76" s="454"/>
      <c r="H76" s="454"/>
      <c r="I76" s="454"/>
      <c r="J76" s="454"/>
      <c r="K76" s="454"/>
      <c r="L76" s="454"/>
      <c r="M76" s="454"/>
      <c r="N76" s="179"/>
      <c r="O76" s="454"/>
      <c r="P76" s="454"/>
      <c r="Q76" s="180"/>
      <c r="R76" s="791"/>
      <c r="S76" s="272" t="s">
        <v>109</v>
      </c>
      <c r="T76" s="272" t="s">
        <v>61</v>
      </c>
      <c r="U76" s="272" t="s">
        <v>69</v>
      </c>
      <c r="V76" s="272" t="s">
        <v>61</v>
      </c>
      <c r="W76" s="272" t="s">
        <v>69</v>
      </c>
      <c r="X76" s="272" t="s">
        <v>110</v>
      </c>
      <c r="Y76" s="272" t="s">
        <v>160</v>
      </c>
      <c r="Z76" s="272"/>
      <c r="AA76" s="272"/>
      <c r="AB76" s="272" t="s">
        <v>111</v>
      </c>
      <c r="AC76" s="272" t="s">
        <v>112</v>
      </c>
      <c r="AD76" s="272" t="s">
        <v>113</v>
      </c>
      <c r="AE76" s="272" t="s">
        <v>114</v>
      </c>
      <c r="AF76" s="272" t="s">
        <v>115</v>
      </c>
      <c r="AG76" s="273" t="s">
        <v>161</v>
      </c>
      <c r="AH76" s="181"/>
      <c r="AI76" s="242" t="s">
        <v>80</v>
      </c>
      <c r="AJ76" s="243">
        <v>46062</v>
      </c>
      <c r="AK76" s="182"/>
      <c r="AO76" s="183">
        <v>46023</v>
      </c>
      <c r="AP76" s="460" t="e">
        <f t="shared" ref="AP76:AP106" si="16">INDEX(BL:BL, MATCH($AN76, $BJ:$BJ, 0))</f>
        <v>#N/A</v>
      </c>
      <c r="AQ76" s="130" t="e">
        <f t="shared" ref="AQ76:AQ106" si="17">INDEX(BM:BM, MATCH($AN76, $BJ:$BJ, 0))</f>
        <v>#N/A</v>
      </c>
      <c r="AR76" s="130" t="e">
        <f t="shared" ref="AR76:AR106" si="18">INDEX(BN:BN, MATCH($AN76, $BJ:$BJ, 0))</f>
        <v>#N/A</v>
      </c>
      <c r="AS76" s="460" t="e">
        <f t="shared" ref="AS76:AS106" si="19">INDEX(BD:BD, MATCH($AN76, $AW:$AW, 0))</f>
        <v>#N/A</v>
      </c>
      <c r="AT76" s="460" t="e">
        <f t="shared" ref="AT76:AT106" si="20">INDEX(BC:BC, MATCH($AN76, $AW:$AW, 0))</f>
        <v>#N/A</v>
      </c>
      <c r="AU76" s="459"/>
      <c r="AV76" s="459"/>
      <c r="AW76" s="769"/>
      <c r="AX76" s="433" t="s">
        <v>238</v>
      </c>
      <c r="AY76" s="146"/>
      <c r="AZ76" s="769" t="s">
        <v>116</v>
      </c>
      <c r="BA76" s="769" t="s">
        <v>117</v>
      </c>
      <c r="BJ76" s="377" t="s">
        <v>26</v>
      </c>
      <c r="BK76" s="368">
        <v>437.5</v>
      </c>
      <c r="BL76" s="142">
        <v>1.2914400000000001E-2</v>
      </c>
      <c r="BM76" s="142"/>
      <c r="BN76" s="142"/>
      <c r="BO76" s="142"/>
      <c r="BP76" s="142"/>
      <c r="BS76" s="132" t="s">
        <v>118</v>
      </c>
      <c r="BT76" s="463" t="s">
        <v>74</v>
      </c>
      <c r="BU76" s="184" t="s">
        <v>119</v>
      </c>
    </row>
    <row r="77" spans="2:73" ht="37.799999999999997" customHeight="1" thickBot="1">
      <c r="B77" s="178"/>
      <c r="C77" s="244" t="s">
        <v>120</v>
      </c>
      <c r="D77" s="244" t="s">
        <v>121</v>
      </c>
      <c r="E77" s="244" t="s">
        <v>86</v>
      </c>
      <c r="F77" s="244" t="s">
        <v>122</v>
      </c>
      <c r="G77" s="457" t="s">
        <v>123</v>
      </c>
      <c r="H77" s="244" t="s">
        <v>93</v>
      </c>
      <c r="I77" s="454"/>
      <c r="J77" s="454"/>
      <c r="K77" s="796" t="s">
        <v>124</v>
      </c>
      <c r="L77" s="796"/>
      <c r="M77" s="796"/>
      <c r="N77" s="179"/>
      <c r="O77" s="797" t="s">
        <v>158</v>
      </c>
      <c r="P77" s="798"/>
      <c r="Q77" s="180"/>
      <c r="R77" s="274">
        <v>46054</v>
      </c>
      <c r="S77" s="275"/>
      <c r="T77" s="276"/>
      <c r="U77" s="277"/>
      <c r="V77" s="282">
        <f t="shared" ref="V77:V104" si="21">IFERROR(INDEX(BA:BA,MATCH($Q77,$AW:$AW,0)),0)</f>
        <v>0</v>
      </c>
      <c r="W77" s="282">
        <f t="shared" ref="W77:W104" si="22">IFERROR(INDEX(AY:AY,MATCH($Q77,$AW:$AW,0)),0)</f>
        <v>0</v>
      </c>
      <c r="X77" s="278" t="e">
        <f>+T77*#REF!</f>
        <v>#REF!</v>
      </c>
      <c r="Y77" s="278">
        <f>+U77*AJ80</f>
        <v>0</v>
      </c>
      <c r="Z77" s="278"/>
      <c r="AA77" s="279"/>
      <c r="AB77" s="278" t="e">
        <f>+Y77+X77</f>
        <v>#REF!</v>
      </c>
      <c r="AC77" s="279"/>
      <c r="AD77" s="280"/>
      <c r="AE77" s="278">
        <f>IFERROR(INDEX(BD:BD, MATCH($Q77, $AW:$AW, 0)),0)</f>
        <v>0</v>
      </c>
      <c r="AF77" s="278">
        <f>IFERROR(INDEX(BB:BB, MATCH($Q77, $AW:$AW, 0)),0)</f>
        <v>0</v>
      </c>
      <c r="AG77" s="281">
        <f>IFERROR(INDEX(AZ:AZ, MATCH($Q77, $AW:$AW, 0)),0)</f>
        <v>0</v>
      </c>
      <c r="AH77" s="185"/>
      <c r="AI77" s="245" t="s">
        <v>125</v>
      </c>
      <c r="AJ77" s="246"/>
      <c r="AK77" s="186"/>
      <c r="AO77" s="183">
        <v>46024</v>
      </c>
      <c r="AP77" s="460" t="e">
        <f t="shared" si="16"/>
        <v>#N/A</v>
      </c>
      <c r="AQ77" s="130" t="e">
        <f t="shared" si="17"/>
        <v>#N/A</v>
      </c>
      <c r="AR77" s="130" t="e">
        <f t="shared" si="18"/>
        <v>#N/A</v>
      </c>
      <c r="AS77" s="460" t="e">
        <f t="shared" si="19"/>
        <v>#N/A</v>
      </c>
      <c r="AT77" s="460" t="e">
        <f t="shared" si="20"/>
        <v>#N/A</v>
      </c>
      <c r="AU77" s="459"/>
      <c r="AV77" s="459"/>
      <c r="AW77" s="11" t="s">
        <v>80</v>
      </c>
      <c r="AX77" s="433" t="s">
        <v>93</v>
      </c>
      <c r="AY77" s="146" t="s">
        <v>126</v>
      </c>
      <c r="AZ77" s="769"/>
      <c r="BA77" s="769"/>
      <c r="BJ77" s="377" t="s">
        <v>30</v>
      </c>
      <c r="BK77" s="368">
        <v>437.5</v>
      </c>
      <c r="BL77" s="142">
        <v>1.2914400000000001E-2</v>
      </c>
      <c r="BM77" s="142"/>
      <c r="BN77" s="142"/>
      <c r="BO77" s="142"/>
      <c r="BP77" s="142"/>
      <c r="BS77" s="132" t="s">
        <v>73</v>
      </c>
      <c r="BT77" s="460">
        <v>747.6</v>
      </c>
      <c r="BU77" s="187">
        <v>8.3999999999999995E-3</v>
      </c>
    </row>
    <row r="78" spans="2:73" ht="37.799999999999997" customHeight="1" thickBot="1">
      <c r="B78" s="178"/>
      <c r="C78" s="247">
        <v>1000</v>
      </c>
      <c r="D78" s="308" t="str">
        <f>+Mezcla!U397</f>
        <v>3H COPPER 
EL SAUCE 1 AL 5</v>
      </c>
      <c r="E78" s="189" t="s">
        <v>240</v>
      </c>
      <c r="F78" s="190">
        <f>+Mezcla!V397</f>
        <v>0</v>
      </c>
      <c r="G78" s="191" t="str">
        <f>IFERROR(Mezcla!W397,"-")</f>
        <v>-</v>
      </c>
      <c r="H78" s="250">
        <f>+Mezcla!X397</f>
        <v>0</v>
      </c>
      <c r="I78" s="192"/>
      <c r="J78" s="193"/>
      <c r="K78" s="453" t="s">
        <v>127</v>
      </c>
      <c r="L78" s="453" t="s">
        <v>100</v>
      </c>
      <c r="M78" s="248" t="s">
        <v>128</v>
      </c>
      <c r="N78" s="179"/>
      <c r="O78" s="363" t="s">
        <v>74</v>
      </c>
      <c r="P78" s="453" t="s">
        <v>119</v>
      </c>
      <c r="Q78" s="180"/>
      <c r="R78" s="274">
        <v>46055</v>
      </c>
      <c r="S78" s="282"/>
      <c r="T78" s="283"/>
      <c r="U78" s="284"/>
      <c r="V78" s="282">
        <f t="shared" si="21"/>
        <v>0</v>
      </c>
      <c r="W78" s="282">
        <f t="shared" si="22"/>
        <v>0</v>
      </c>
      <c r="X78" s="285" t="e">
        <f>+T78*#REF!+X77</f>
        <v>#REF!</v>
      </c>
      <c r="Y78" s="285" t="e">
        <f>+Y77+U78*#REF!</f>
        <v>#REF!</v>
      </c>
      <c r="Z78" s="285"/>
      <c r="AA78" s="286"/>
      <c r="AB78" s="285" t="e">
        <f>+Y78+X78</f>
        <v>#REF!</v>
      </c>
      <c r="AC78" s="287"/>
      <c r="AD78" s="286"/>
      <c r="AE78" s="285">
        <f t="shared" ref="AE78:AE104" si="23">IFERROR(INDEX(BD:BD, MATCH($Q78, $AW:$AW, 0)),0)+AE77</f>
        <v>0</v>
      </c>
      <c r="AF78" s="285">
        <f t="shared" ref="AF78:AF104" si="24">IFERROR(INDEX(BB:BB, MATCH($Q78, $AW:$AW, 0)),0)+AF77</f>
        <v>0</v>
      </c>
      <c r="AG78" s="288">
        <f t="shared" ref="AG78:AG104" si="25">IFERROR(INDEX(AZ:AZ, MATCH($Q78, $AW:$AW, 0)),0)+AG77</f>
        <v>0</v>
      </c>
      <c r="AH78" s="185"/>
      <c r="AI78" s="245" t="s">
        <v>129</v>
      </c>
      <c r="AJ78" s="249">
        <v>1.5299999999999999E-2</v>
      </c>
      <c r="AK78" s="186"/>
      <c r="AO78" s="183">
        <v>46025</v>
      </c>
      <c r="AP78" s="460" t="e">
        <f t="shared" si="16"/>
        <v>#N/A</v>
      </c>
      <c r="AQ78" s="130" t="e">
        <f t="shared" si="17"/>
        <v>#N/A</v>
      </c>
      <c r="AR78" s="130" t="e">
        <f t="shared" si="18"/>
        <v>#N/A</v>
      </c>
      <c r="AS78" s="460" t="e">
        <f t="shared" si="19"/>
        <v>#N/A</v>
      </c>
      <c r="AT78" s="460" t="e">
        <f t="shared" si="20"/>
        <v>#N/A</v>
      </c>
      <c r="AU78" s="459"/>
      <c r="AV78" s="459"/>
      <c r="AW78" s="769" t="s">
        <v>26</v>
      </c>
      <c r="AX78" s="432">
        <v>2</v>
      </c>
      <c r="AY78" s="371">
        <v>62.93</v>
      </c>
      <c r="AZ78" s="369">
        <v>2</v>
      </c>
      <c r="BA78" s="369">
        <v>62.93</v>
      </c>
      <c r="BN78" s="142"/>
      <c r="BO78" s="142"/>
      <c r="BP78" s="142"/>
      <c r="BS78" s="132" t="s">
        <v>130</v>
      </c>
      <c r="BT78" s="139">
        <f>-6249.97-30</f>
        <v>-6279.97</v>
      </c>
      <c r="BU78" s="187">
        <v>1.4046302088267383E-2</v>
      </c>
    </row>
    <row r="79" spans="2:73" ht="37.799999999999997" customHeight="1" thickBot="1">
      <c r="B79" s="178"/>
      <c r="C79" s="247">
        <v>1000</v>
      </c>
      <c r="D79" s="188" t="str">
        <f>+Mezcla!U418</f>
        <v>Minera la Cruz  Vicente2 1 al 26</v>
      </c>
      <c r="E79" s="189" t="s">
        <v>240</v>
      </c>
      <c r="F79" s="190">
        <f>+Mezcla!V418</f>
        <v>0</v>
      </c>
      <c r="G79" s="191" t="str">
        <f>IFERROR(Mezcla!W418,"-")</f>
        <v>-</v>
      </c>
      <c r="H79" s="250">
        <f>+Mezcla!X418</f>
        <v>0</v>
      </c>
      <c r="I79" s="192"/>
      <c r="J79" s="453" t="s">
        <v>131</v>
      </c>
      <c r="K79" s="194" t="e">
        <f>INDEX(U:U, MATCH(AJ76, S:S, 0))</f>
        <v>#N/A</v>
      </c>
      <c r="L79" s="194" t="str">
        <f>IFERROR(INDEX(BA:BA,MATCH(AJ76,AX:AX,0)),"0")</f>
        <v>0</v>
      </c>
      <c r="M79" s="455" t="str">
        <f>IFERROR(L79/K79,"N/a")</f>
        <v>N/a</v>
      </c>
      <c r="N79" s="179"/>
      <c r="O79" s="363">
        <f>22*29</f>
        <v>638</v>
      </c>
      <c r="P79" s="203">
        <v>1.4500000000000001E-2</v>
      </c>
      <c r="Q79" s="180"/>
      <c r="R79" s="274">
        <v>46056</v>
      </c>
      <c r="S79" s="282"/>
      <c r="T79" s="283"/>
      <c r="U79" s="284"/>
      <c r="V79" s="282">
        <f t="shared" si="21"/>
        <v>0</v>
      </c>
      <c r="W79" s="282">
        <f t="shared" si="22"/>
        <v>0</v>
      </c>
      <c r="X79" s="285" t="e">
        <f>+T79*#REF!+X78</f>
        <v>#REF!</v>
      </c>
      <c r="Y79" s="285" t="e">
        <f>+Y78+U79*#REF!</f>
        <v>#REF!</v>
      </c>
      <c r="Z79" s="285"/>
      <c r="AA79" s="286"/>
      <c r="AB79" s="285" t="e">
        <f t="shared" ref="AB79:AB104" si="26">+Y79+X79</f>
        <v>#REF!</v>
      </c>
      <c r="AC79" s="287"/>
      <c r="AD79" s="286"/>
      <c r="AE79" s="285">
        <f t="shared" si="23"/>
        <v>0</v>
      </c>
      <c r="AF79" s="285">
        <f t="shared" si="24"/>
        <v>0</v>
      </c>
      <c r="AG79" s="288">
        <f t="shared" si="25"/>
        <v>0</v>
      </c>
      <c r="AH79" s="185"/>
      <c r="AI79" s="251" t="s">
        <v>132</v>
      </c>
      <c r="AJ79" s="246">
        <v>30</v>
      </c>
      <c r="AK79" s="186"/>
      <c r="AO79" s="183">
        <v>46026</v>
      </c>
      <c r="AP79" s="460" t="e">
        <f t="shared" si="16"/>
        <v>#N/A</v>
      </c>
      <c r="AQ79" s="130" t="e">
        <f t="shared" si="17"/>
        <v>#N/A</v>
      </c>
      <c r="AR79" s="130" t="e">
        <f t="shared" si="18"/>
        <v>#N/A</v>
      </c>
      <c r="AS79" s="460" t="e">
        <f t="shared" si="19"/>
        <v>#N/A</v>
      </c>
      <c r="AT79" s="460" t="e">
        <f t="shared" si="20"/>
        <v>#N/A</v>
      </c>
      <c r="AU79" s="459"/>
      <c r="AV79" s="459"/>
      <c r="AW79" s="605" t="s">
        <v>432</v>
      </c>
      <c r="AX79" s="430">
        <v>2</v>
      </c>
      <c r="AY79" s="402">
        <v>62.93</v>
      </c>
      <c r="AZ79" s="369">
        <v>2</v>
      </c>
      <c r="BA79" s="369">
        <v>62.93</v>
      </c>
      <c r="BN79" s="142"/>
      <c r="BO79" s="142"/>
      <c r="BP79" s="142"/>
      <c r="BS79" s="132" t="s">
        <v>133</v>
      </c>
      <c r="BT79" s="460">
        <v>6008.8</v>
      </c>
      <c r="BU79" s="184" t="s">
        <v>134</v>
      </c>
    </row>
    <row r="80" spans="2:73" ht="37.799999999999997" customHeight="1" thickBot="1">
      <c r="B80" s="178"/>
      <c r="C80" s="247" t="s">
        <v>136</v>
      </c>
      <c r="D80" s="188" t="str">
        <f>+Mezcla!U438</f>
        <v>Procesos Mineros</v>
      </c>
      <c r="E80" s="189" t="s">
        <v>240</v>
      </c>
      <c r="F80" s="190">
        <f>+Mezcla!V438</f>
        <v>0</v>
      </c>
      <c r="G80" s="191" t="str">
        <f>IFERROR(Mezcla!W438,"-")</f>
        <v>-</v>
      </c>
      <c r="H80" s="250">
        <f>+Mezcla!X438</f>
        <v>0</v>
      </c>
      <c r="I80" s="195"/>
      <c r="J80" s="453" t="s">
        <v>241</v>
      </c>
      <c r="K80" s="194" t="e">
        <f>INDEX(V:V, MATCH(AJ76, S:S, 0))</f>
        <v>#N/A</v>
      </c>
      <c r="L80" s="194" t="str">
        <f>IFERROR(INDEX(AY:AY, MATCH(AJ76, AX:AX, 0)),"0")</f>
        <v>0</v>
      </c>
      <c r="M80" s="455" t="str">
        <f>IFERROR(L80/K80,"N/a")</f>
        <v>N/a</v>
      </c>
      <c r="N80" s="179"/>
      <c r="O80" s="363">
        <f>28*30.78</f>
        <v>861.84</v>
      </c>
      <c r="P80" s="203">
        <v>1.2500000000000001E-2</v>
      </c>
      <c r="Q80" s="180"/>
      <c r="R80" s="274">
        <v>46057</v>
      </c>
      <c r="S80" s="282"/>
      <c r="T80" s="283"/>
      <c r="U80" s="284"/>
      <c r="V80" s="282">
        <f t="shared" si="21"/>
        <v>0</v>
      </c>
      <c r="W80" s="282">
        <f t="shared" si="22"/>
        <v>0</v>
      </c>
      <c r="X80" s="285" t="e">
        <f>+T80*#REF!+X79</f>
        <v>#REF!</v>
      </c>
      <c r="Y80" s="285" t="e">
        <f>+Y79+U80*#REF!</f>
        <v>#REF!</v>
      </c>
      <c r="Z80" s="285"/>
      <c r="AA80" s="286"/>
      <c r="AB80" s="285" t="e">
        <f t="shared" si="26"/>
        <v>#REF!</v>
      </c>
      <c r="AC80" s="287"/>
      <c r="AD80" s="286"/>
      <c r="AE80" s="285">
        <f t="shared" si="23"/>
        <v>0</v>
      </c>
      <c r="AF80" s="285">
        <f t="shared" si="24"/>
        <v>0</v>
      </c>
      <c r="AG80" s="288">
        <f t="shared" si="25"/>
        <v>0</v>
      </c>
      <c r="AH80" s="185"/>
      <c r="AI80" s="251" t="s">
        <v>162</v>
      </c>
      <c r="AJ80" s="246">
        <v>31</v>
      </c>
      <c r="AK80" s="186"/>
      <c r="AO80" s="183">
        <v>46027</v>
      </c>
      <c r="AP80" s="460" t="e">
        <f t="shared" si="16"/>
        <v>#N/A</v>
      </c>
      <c r="AQ80" s="130" t="e">
        <f t="shared" si="17"/>
        <v>#N/A</v>
      </c>
      <c r="AR80" s="130" t="e">
        <f t="shared" si="18"/>
        <v>#N/A</v>
      </c>
      <c r="AS80" s="460" t="e">
        <f t="shared" si="19"/>
        <v>#N/A</v>
      </c>
      <c r="AT80" s="460" t="e">
        <f t="shared" si="20"/>
        <v>#N/A</v>
      </c>
      <c r="AU80" s="459"/>
      <c r="AV80" s="459"/>
      <c r="AW80" s="769" t="s">
        <v>30</v>
      </c>
      <c r="AX80" s="431">
        <v>2</v>
      </c>
      <c r="AY80" s="404">
        <v>62.93</v>
      </c>
      <c r="AZ80" s="369">
        <v>2</v>
      </c>
      <c r="BA80" s="369">
        <v>62.93</v>
      </c>
      <c r="BN80" s="142"/>
      <c r="BO80" s="142"/>
      <c r="BP80" s="142"/>
      <c r="BS80" s="132" t="s">
        <v>135</v>
      </c>
      <c r="BT80" s="463">
        <v>-151.19999999999999</v>
      </c>
      <c r="BU80" s="133">
        <v>5.4000000000000003E-3</v>
      </c>
    </row>
    <row r="81" spans="2:73" ht="37.799999999999997" customHeight="1" thickBot="1">
      <c r="B81" s="178"/>
      <c r="C81" s="247" t="s">
        <v>136</v>
      </c>
      <c r="D81" s="188" t="str">
        <f>+Mezcla!U460</f>
        <v>3H COPPER 
El Sauce</v>
      </c>
      <c r="E81" s="189" t="s">
        <v>61</v>
      </c>
      <c r="F81" s="190">
        <f>+Mezcla!V460</f>
        <v>62.93</v>
      </c>
      <c r="G81" s="191">
        <f ca="1">IFERROR(Mezcla!W460,"-")</f>
        <v>1.6881818181818185E-2</v>
      </c>
      <c r="H81" s="250">
        <f>+Mezcla!X460</f>
        <v>2</v>
      </c>
      <c r="I81" s="196"/>
      <c r="J81" s="180"/>
      <c r="K81" s="180"/>
      <c r="L81" s="180"/>
      <c r="M81" s="180"/>
      <c r="N81" s="179"/>
      <c r="O81" s="197"/>
      <c r="P81" s="193"/>
      <c r="Q81" s="180"/>
      <c r="R81" s="274">
        <v>46058</v>
      </c>
      <c r="S81" s="282"/>
      <c r="T81" s="289"/>
      <c r="U81" s="282"/>
      <c r="V81" s="282">
        <f t="shared" si="21"/>
        <v>0</v>
      </c>
      <c r="W81" s="282">
        <f t="shared" si="22"/>
        <v>0</v>
      </c>
      <c r="X81" s="285" t="e">
        <f>+T81*#REF!+X80</f>
        <v>#REF!</v>
      </c>
      <c r="Y81" s="285" t="e">
        <f>+Y80+U81*#REF!</f>
        <v>#REF!</v>
      </c>
      <c r="Z81" s="285"/>
      <c r="AA81" s="286"/>
      <c r="AB81" s="285" t="e">
        <f t="shared" si="26"/>
        <v>#REF!</v>
      </c>
      <c r="AC81" s="287"/>
      <c r="AD81" s="286"/>
      <c r="AE81" s="285">
        <f t="shared" si="23"/>
        <v>0</v>
      </c>
      <c r="AF81" s="285">
        <f t="shared" si="24"/>
        <v>0</v>
      </c>
      <c r="AG81" s="288">
        <f t="shared" si="25"/>
        <v>0</v>
      </c>
      <c r="AH81" s="185"/>
      <c r="AI81" s="245" t="s">
        <v>137</v>
      </c>
      <c r="AJ81" s="249">
        <v>1.7000000000000001E-2</v>
      </c>
      <c r="AK81" s="186"/>
      <c r="AO81" s="183">
        <v>46028</v>
      </c>
      <c r="AP81" s="460" t="e">
        <f t="shared" si="16"/>
        <v>#N/A</v>
      </c>
      <c r="AQ81" s="130" t="e">
        <f t="shared" si="17"/>
        <v>#N/A</v>
      </c>
      <c r="AR81" s="130" t="e">
        <f t="shared" si="18"/>
        <v>#N/A</v>
      </c>
      <c r="AS81" s="460" t="e">
        <f t="shared" si="19"/>
        <v>#N/A</v>
      </c>
      <c r="AT81" s="460" t="e">
        <f t="shared" si="20"/>
        <v>#N/A</v>
      </c>
      <c r="AU81" s="459"/>
      <c r="AV81" s="459"/>
      <c r="AW81"/>
      <c r="AX81"/>
      <c r="AY81"/>
      <c r="AZ81"/>
      <c r="BN81" s="142"/>
      <c r="BO81" s="142"/>
      <c r="BP81" s="142"/>
      <c r="BS81" s="132" t="s">
        <v>84</v>
      </c>
      <c r="BT81" s="463">
        <f>-22.4-30</f>
        <v>-52.4</v>
      </c>
      <c r="BU81" s="187">
        <v>7.9000000000000008E-3</v>
      </c>
    </row>
    <row r="82" spans="2:73" ht="37.799999999999997" customHeight="1" thickBot="1">
      <c r="B82" s="178"/>
      <c r="C82" s="247" t="s">
        <v>136</v>
      </c>
      <c r="D82" s="188" t="str">
        <f>+Mezcla!U481</f>
        <v>Minera la Cruz</v>
      </c>
      <c r="E82" s="189" t="s">
        <v>61</v>
      </c>
      <c r="F82" s="190">
        <f>+Mezcla!V481</f>
        <v>0</v>
      </c>
      <c r="G82" s="191" t="str">
        <f>IFERROR(Mezcla!W481,"-")</f>
        <v>-</v>
      </c>
      <c r="H82" s="250">
        <f>+Mezcla!X481</f>
        <v>0</v>
      </c>
      <c r="I82" s="195"/>
      <c r="J82" s="180"/>
      <c r="K82" s="801" t="s">
        <v>138</v>
      </c>
      <c r="L82" s="801"/>
      <c r="M82" s="801"/>
      <c r="N82" s="179"/>
      <c r="O82" s="802" t="s">
        <v>159</v>
      </c>
      <c r="P82" s="803"/>
      <c r="Q82" s="180"/>
      <c r="R82" s="274">
        <v>46059</v>
      </c>
      <c r="S82" s="282"/>
      <c r="T82" s="289"/>
      <c r="U82" s="290"/>
      <c r="V82" s="282">
        <f t="shared" si="21"/>
        <v>0</v>
      </c>
      <c r="W82" s="282">
        <f t="shared" si="22"/>
        <v>0</v>
      </c>
      <c r="X82" s="285" t="e">
        <f>+T82*#REF!+X81</f>
        <v>#REF!</v>
      </c>
      <c r="Y82" s="285" t="e">
        <f>+Y81+U82*#REF!</f>
        <v>#REF!</v>
      </c>
      <c r="Z82" s="285"/>
      <c r="AA82" s="286"/>
      <c r="AB82" s="285" t="e">
        <f t="shared" si="26"/>
        <v>#REF!</v>
      </c>
      <c r="AC82" s="287"/>
      <c r="AD82" s="286"/>
      <c r="AE82" s="285">
        <f t="shared" si="23"/>
        <v>0</v>
      </c>
      <c r="AF82" s="285">
        <f t="shared" si="24"/>
        <v>0</v>
      </c>
      <c r="AG82" s="288">
        <f t="shared" si="25"/>
        <v>0</v>
      </c>
      <c r="AH82" s="185"/>
      <c r="AI82" s="252" t="s">
        <v>163</v>
      </c>
      <c r="AJ82" s="253">
        <v>1.4E-2</v>
      </c>
      <c r="AK82" s="186"/>
      <c r="AO82" s="183">
        <v>46029</v>
      </c>
      <c r="AP82" s="460" t="e">
        <f t="shared" si="16"/>
        <v>#N/A</v>
      </c>
      <c r="AQ82" s="130" t="e">
        <f t="shared" si="17"/>
        <v>#N/A</v>
      </c>
      <c r="AR82" s="130" t="e">
        <f t="shared" si="18"/>
        <v>#N/A</v>
      </c>
      <c r="AS82" s="460" t="e">
        <f t="shared" si="19"/>
        <v>#N/A</v>
      </c>
      <c r="AT82" s="460" t="e">
        <f t="shared" si="20"/>
        <v>#N/A</v>
      </c>
      <c r="AU82" s="459"/>
      <c r="AV82" s="459"/>
      <c r="AW82"/>
      <c r="AX82"/>
      <c r="AY82"/>
      <c r="AZ82"/>
      <c r="BN82" s="142"/>
      <c r="BO82" s="142"/>
      <c r="BP82" s="142"/>
      <c r="BS82" s="132" t="s">
        <v>139</v>
      </c>
      <c r="BT82" s="799">
        <f>SUM(BT77:BT81)</f>
        <v>272.83000000000033</v>
      </c>
      <c r="BU82" s="800"/>
    </row>
    <row r="83" spans="2:73" ht="52.8" customHeight="1" thickBot="1">
      <c r="B83" s="178"/>
      <c r="C83" s="247" t="s">
        <v>136</v>
      </c>
      <c r="D83" s="188" t="str">
        <f>+Mezcla!U501</f>
        <v xml:space="preserve">Mra la cruz Vicente2 </v>
      </c>
      <c r="E83" s="189" t="s">
        <v>254</v>
      </c>
      <c r="F83" s="190">
        <f>+Mezcla!V501</f>
        <v>0</v>
      </c>
      <c r="G83" s="191" t="str">
        <f>IFERROR(Mezcla!W501,"-")</f>
        <v>-</v>
      </c>
      <c r="H83" s="250">
        <f>+Mezcla!X501</f>
        <v>0</v>
      </c>
      <c r="I83" s="195"/>
      <c r="J83" s="195"/>
      <c r="K83" s="453" t="s">
        <v>140</v>
      </c>
      <c r="L83" s="804" t="s">
        <v>141</v>
      </c>
      <c r="M83" s="804"/>
      <c r="N83" s="179"/>
      <c r="O83" s="363" t="s">
        <v>142</v>
      </c>
      <c r="P83" s="453" t="s">
        <v>143</v>
      </c>
      <c r="Q83" s="180"/>
      <c r="R83" s="274">
        <v>46060</v>
      </c>
      <c r="S83" s="291"/>
      <c r="T83" s="292"/>
      <c r="U83" s="293"/>
      <c r="V83" s="291">
        <f t="shared" si="21"/>
        <v>0</v>
      </c>
      <c r="W83" s="291">
        <f t="shared" si="22"/>
        <v>0</v>
      </c>
      <c r="X83" s="294" t="e">
        <f>+T83*#REF!+X82</f>
        <v>#REF!</v>
      </c>
      <c r="Y83" s="294" t="e">
        <f>+Y82+U83*#REF!</f>
        <v>#REF!</v>
      </c>
      <c r="Z83" s="294"/>
      <c r="AA83" s="295"/>
      <c r="AB83" s="294" t="e">
        <f t="shared" si="26"/>
        <v>#REF!</v>
      </c>
      <c r="AC83" s="296"/>
      <c r="AD83" s="295"/>
      <c r="AE83" s="294">
        <f t="shared" si="23"/>
        <v>0</v>
      </c>
      <c r="AF83" s="294">
        <f t="shared" si="24"/>
        <v>0</v>
      </c>
      <c r="AG83" s="297">
        <f t="shared" si="25"/>
        <v>0</v>
      </c>
      <c r="AH83" s="185"/>
      <c r="AI83" s="185"/>
      <c r="AJ83" s="198"/>
      <c r="AK83" s="186"/>
      <c r="AO83" s="183">
        <v>46030</v>
      </c>
      <c r="AP83" s="460" t="e">
        <f t="shared" si="16"/>
        <v>#N/A</v>
      </c>
      <c r="AQ83" s="130" t="e">
        <f t="shared" si="17"/>
        <v>#N/A</v>
      </c>
      <c r="AR83" s="130" t="e">
        <f t="shared" si="18"/>
        <v>#N/A</v>
      </c>
      <c r="AS83" s="460" t="e">
        <f t="shared" si="19"/>
        <v>#N/A</v>
      </c>
      <c r="AT83" s="460" t="e">
        <f t="shared" si="20"/>
        <v>#N/A</v>
      </c>
      <c r="AU83" s="459"/>
      <c r="AV83" s="459"/>
      <c r="AW83"/>
      <c r="AX83"/>
      <c r="AY83"/>
      <c r="AZ83"/>
      <c r="BN83" s="142"/>
      <c r="BO83" s="142"/>
      <c r="BP83" s="142"/>
      <c r="BS83" s="199" t="s">
        <v>144</v>
      </c>
      <c r="BT83" s="799">
        <f>+BT82/BT75</f>
        <v>0.25426840633737213</v>
      </c>
      <c r="BU83" s="800"/>
    </row>
    <row r="84" spans="2:73" ht="37.799999999999997" customHeight="1" thickBot="1">
      <c r="B84" s="178"/>
      <c r="C84" s="807" t="s">
        <v>243</v>
      </c>
      <c r="D84" s="807"/>
      <c r="E84" s="807"/>
      <c r="F84" s="254">
        <f>+SUM(F78:F80)</f>
        <v>0</v>
      </c>
      <c r="G84" s="203" t="str">
        <f>IFERROR(SUMPRODUCT(F78:F80,G78:G80)/F84,"-")</f>
        <v>-</v>
      </c>
      <c r="H84" s="255">
        <f>+SUM(H78:H80)</f>
        <v>0</v>
      </c>
      <c r="I84" s="195"/>
      <c r="J84" s="453" t="s">
        <v>131</v>
      </c>
      <c r="K84" s="255">
        <f ca="1">+V105</f>
        <v>0</v>
      </c>
      <c r="L84" s="808" t="str">
        <f ca="1">IFERROR(SUM(INDIRECT("v329:v"&amp;(329+DAY(#REF!))))/SUM(INDIRECT("t329:t"&amp;(329+DAY(#REF!)))),"N/a")</f>
        <v>N/a</v>
      </c>
      <c r="M84" s="808"/>
      <c r="N84" s="179"/>
      <c r="O84" s="256">
        <f>(F87)/(SUM(O79:O80)+1000)</f>
        <v>2.5173611111111108E-2</v>
      </c>
      <c r="P84" s="203">
        <f ca="1">G87/((SUMPRODUCT(P79:P80,O79:O80)/SUM(O79:O80)))</f>
        <v>1.2644839283768572</v>
      </c>
      <c r="Q84" s="180"/>
      <c r="R84" s="274">
        <v>46061</v>
      </c>
      <c r="S84" s="298"/>
      <c r="T84" s="298"/>
      <c r="U84" s="298"/>
      <c r="V84" s="298">
        <f t="shared" si="21"/>
        <v>0</v>
      </c>
      <c r="W84" s="298">
        <f t="shared" si="22"/>
        <v>0</v>
      </c>
      <c r="X84" s="299" t="e">
        <f>+T84*#REF!+X83</f>
        <v>#REF!</v>
      </c>
      <c r="Y84" s="299" t="e">
        <f>+Y83+U84*#REF!</f>
        <v>#REF!</v>
      </c>
      <c r="Z84" s="299"/>
      <c r="AA84" s="300"/>
      <c r="AB84" s="299" t="e">
        <f t="shared" si="26"/>
        <v>#REF!</v>
      </c>
      <c r="AC84" s="301"/>
      <c r="AD84" s="300"/>
      <c r="AE84" s="299">
        <f t="shared" si="23"/>
        <v>0</v>
      </c>
      <c r="AF84" s="299">
        <f t="shared" si="24"/>
        <v>0</v>
      </c>
      <c r="AG84" s="302">
        <f t="shared" si="25"/>
        <v>0</v>
      </c>
      <c r="AH84" s="185"/>
      <c r="AI84" s="200"/>
      <c r="AJ84" s="200"/>
      <c r="AK84" s="186"/>
      <c r="AO84" s="183">
        <v>46031</v>
      </c>
      <c r="AP84" s="460" t="e">
        <f t="shared" si="16"/>
        <v>#N/A</v>
      </c>
      <c r="AQ84" s="130" t="e">
        <f t="shared" si="17"/>
        <v>#N/A</v>
      </c>
      <c r="AR84" s="130" t="e">
        <f t="shared" si="18"/>
        <v>#N/A</v>
      </c>
      <c r="AS84" s="460" t="e">
        <f t="shared" si="19"/>
        <v>#N/A</v>
      </c>
      <c r="AT84" s="460" t="e">
        <f t="shared" si="20"/>
        <v>#N/A</v>
      </c>
      <c r="AU84" s="459"/>
      <c r="AV84" s="459"/>
      <c r="AW84"/>
      <c r="AX84"/>
      <c r="AY84"/>
      <c r="AZ84"/>
      <c r="BN84" s="142"/>
      <c r="BO84" s="142"/>
      <c r="BP84" s="142"/>
      <c r="BS84" s="201" t="s">
        <v>146</v>
      </c>
      <c r="BT84" s="805">
        <f>5.6-BT83</f>
        <v>5.3457315936626273</v>
      </c>
      <c r="BU84" s="806"/>
    </row>
    <row r="85" spans="2:73" ht="37.799999999999997" customHeight="1" thickBot="1">
      <c r="B85" s="178"/>
      <c r="C85" s="807" t="s">
        <v>145</v>
      </c>
      <c r="D85" s="807"/>
      <c r="E85" s="807"/>
      <c r="F85" s="202">
        <f>+SUM(F81:F82)</f>
        <v>62.93</v>
      </c>
      <c r="G85" s="203">
        <f ca="1">IFERROR(SUMPRODUCT(F81:F82,G81:G82)/F85,"-")</f>
        <v>1.6881818181818185E-2</v>
      </c>
      <c r="H85" s="255">
        <f>+SUM(H81:H82)</f>
        <v>2</v>
      </c>
      <c r="I85" s="195"/>
      <c r="J85" s="453" t="s">
        <v>241</v>
      </c>
      <c r="K85" s="255" t="e">
        <f ca="1">+W105</f>
        <v>#REF!</v>
      </c>
      <c r="L85" s="808" t="str">
        <f ca="1">IFERROR(SUM(INDIRECT("w329:w"&amp;(329+DAY(#REF!))))/SUM(INDIRECT("u329:u"&amp;(329+DAY(#REF!)))),"N/a")</f>
        <v>N/a</v>
      </c>
      <c r="M85" s="808"/>
      <c r="N85" s="257"/>
      <c r="O85" s="271"/>
      <c r="P85" s="180"/>
      <c r="Q85" s="180"/>
      <c r="R85" s="274">
        <v>46062</v>
      </c>
      <c r="S85" s="303"/>
      <c r="T85" s="303"/>
      <c r="U85" s="303"/>
      <c r="V85" s="303">
        <f t="shared" si="21"/>
        <v>0</v>
      </c>
      <c r="W85" s="303">
        <f t="shared" si="22"/>
        <v>0</v>
      </c>
      <c r="X85" s="304" t="e">
        <f>+T85*#REF!+X84</f>
        <v>#REF!</v>
      </c>
      <c r="Y85" s="304" t="e">
        <f>+Y84+U85*#REF!</f>
        <v>#REF!</v>
      </c>
      <c r="Z85" s="304"/>
      <c r="AA85" s="305"/>
      <c r="AB85" s="304" t="e">
        <f t="shared" si="26"/>
        <v>#REF!</v>
      </c>
      <c r="AC85" s="306"/>
      <c r="AD85" s="305"/>
      <c r="AE85" s="304">
        <f t="shared" si="23"/>
        <v>0</v>
      </c>
      <c r="AF85" s="304">
        <f t="shared" si="24"/>
        <v>0</v>
      </c>
      <c r="AG85" s="307">
        <f t="shared" si="25"/>
        <v>0</v>
      </c>
      <c r="AH85" s="185"/>
      <c r="AI85" s="185"/>
      <c r="AJ85" s="185"/>
      <c r="AK85" s="186"/>
      <c r="AO85" s="183">
        <v>46032</v>
      </c>
      <c r="AP85" s="460" t="e">
        <f t="shared" si="16"/>
        <v>#N/A</v>
      </c>
      <c r="AQ85" s="130" t="e">
        <f t="shared" si="17"/>
        <v>#N/A</v>
      </c>
      <c r="AR85" s="130" t="e">
        <f t="shared" si="18"/>
        <v>#N/A</v>
      </c>
      <c r="AS85" s="460" t="e">
        <f t="shared" si="19"/>
        <v>#N/A</v>
      </c>
      <c r="AT85" s="460" t="e">
        <f t="shared" si="20"/>
        <v>#N/A</v>
      </c>
      <c r="AU85" s="459"/>
      <c r="AV85" s="459"/>
      <c r="AW85"/>
      <c r="AX85"/>
      <c r="AY85"/>
      <c r="AZ85"/>
      <c r="BN85" s="142"/>
      <c r="BO85" s="142"/>
      <c r="BP85" s="142"/>
    </row>
    <row r="86" spans="2:73" ht="37.799999999999997" customHeight="1" thickBot="1">
      <c r="B86" s="178"/>
      <c r="C86" s="807" t="s">
        <v>255</v>
      </c>
      <c r="D86" s="807"/>
      <c r="E86" s="807"/>
      <c r="F86" s="434">
        <f>+SUM(F83)</f>
        <v>0</v>
      </c>
      <c r="G86" s="435" t="str">
        <f>IFERROR(SUMPRODUCT(F83,G83)/F86,"-")</f>
        <v>-</v>
      </c>
      <c r="H86" s="436">
        <f>+SUM(H83)</f>
        <v>0</v>
      </c>
      <c r="I86" s="195"/>
      <c r="J86" s="437"/>
      <c r="K86" s="438"/>
      <c r="L86" s="439"/>
      <c r="M86" s="439"/>
      <c r="N86" s="257"/>
      <c r="O86" s="271"/>
      <c r="P86" s="180"/>
      <c r="Q86" s="180"/>
      <c r="R86" s="274">
        <v>46063</v>
      </c>
      <c r="S86" s="303"/>
      <c r="T86" s="303"/>
      <c r="U86" s="303"/>
      <c r="V86" s="303">
        <f t="shared" si="21"/>
        <v>0</v>
      </c>
      <c r="W86" s="303">
        <f t="shared" si="22"/>
        <v>0</v>
      </c>
      <c r="X86" s="304" t="e">
        <f>+T86*#REF!+X85</f>
        <v>#REF!</v>
      </c>
      <c r="Y86" s="304" t="e">
        <f>+Y85+U86*#REF!</f>
        <v>#REF!</v>
      </c>
      <c r="Z86" s="304"/>
      <c r="AA86" s="305"/>
      <c r="AB86" s="304" t="e">
        <f t="shared" si="26"/>
        <v>#REF!</v>
      </c>
      <c r="AC86" s="306"/>
      <c r="AD86" s="305"/>
      <c r="AE86" s="304">
        <f t="shared" si="23"/>
        <v>0</v>
      </c>
      <c r="AF86" s="304">
        <f t="shared" si="24"/>
        <v>0</v>
      </c>
      <c r="AG86" s="307">
        <f t="shared" si="25"/>
        <v>0</v>
      </c>
      <c r="AH86" s="185"/>
      <c r="AI86" s="185"/>
      <c r="AJ86" s="185"/>
      <c r="AK86" s="186"/>
      <c r="AO86" s="183">
        <v>46033</v>
      </c>
      <c r="AP86" s="460" t="e">
        <f t="shared" si="16"/>
        <v>#N/A</v>
      </c>
      <c r="AQ86" s="130" t="e">
        <f t="shared" si="17"/>
        <v>#N/A</v>
      </c>
      <c r="AR86" s="130" t="e">
        <f t="shared" si="18"/>
        <v>#N/A</v>
      </c>
      <c r="AS86" s="460" t="e">
        <f t="shared" si="19"/>
        <v>#N/A</v>
      </c>
      <c r="AT86" s="460" t="e">
        <f t="shared" si="20"/>
        <v>#N/A</v>
      </c>
      <c r="AU86" s="459"/>
      <c r="AV86" s="459"/>
      <c r="AW86"/>
      <c r="AX86"/>
      <c r="AY86"/>
      <c r="AZ86"/>
      <c r="BN86" s="142"/>
      <c r="BO86" s="142"/>
      <c r="BP86" s="142"/>
    </row>
    <row r="87" spans="2:73" ht="37.799999999999997" customHeight="1" thickBot="1">
      <c r="B87" s="258"/>
      <c r="C87" s="809" t="s">
        <v>147</v>
      </c>
      <c r="D87" s="809"/>
      <c r="E87" s="809"/>
      <c r="F87" s="205">
        <f>SUM(F84:F86)</f>
        <v>62.93</v>
      </c>
      <c r="G87" s="206">
        <f ca="1">IFERROR(SUMPRODUCT(G84:G86,F84:F86)/F87,"-")</f>
        <v>1.6881818181818185E-2</v>
      </c>
      <c r="H87" s="259">
        <f>+SUM(H84:H86)</f>
        <v>2</v>
      </c>
      <c r="I87" s="260"/>
      <c r="J87" s="207"/>
      <c r="K87" s="207"/>
      <c r="L87" s="207"/>
      <c r="M87" s="207"/>
      <c r="N87" s="208"/>
      <c r="O87" s="209"/>
      <c r="P87" s="209"/>
      <c r="Q87" s="180"/>
      <c r="R87" s="274">
        <v>46064</v>
      </c>
      <c r="S87" s="303"/>
      <c r="T87" s="303"/>
      <c r="U87" s="303"/>
      <c r="V87" s="303">
        <f t="shared" si="21"/>
        <v>0</v>
      </c>
      <c r="W87" s="303">
        <f t="shared" si="22"/>
        <v>0</v>
      </c>
      <c r="X87" s="304" t="e">
        <f>+T87*#REF!+X86</f>
        <v>#REF!</v>
      </c>
      <c r="Y87" s="304" t="e">
        <f>+Y86+U87*#REF!</f>
        <v>#REF!</v>
      </c>
      <c r="Z87" s="304"/>
      <c r="AA87" s="305"/>
      <c r="AB87" s="304" t="e">
        <f t="shared" si="26"/>
        <v>#REF!</v>
      </c>
      <c r="AC87" s="306"/>
      <c r="AD87" s="305"/>
      <c r="AE87" s="304">
        <f t="shared" si="23"/>
        <v>0</v>
      </c>
      <c r="AF87" s="304">
        <f t="shared" si="24"/>
        <v>0</v>
      </c>
      <c r="AG87" s="307">
        <f t="shared" si="25"/>
        <v>0</v>
      </c>
      <c r="AH87" s="185"/>
      <c r="AI87" s="185"/>
      <c r="AJ87" s="185"/>
      <c r="AK87" s="186"/>
      <c r="AO87" s="183">
        <v>46034</v>
      </c>
      <c r="AP87" s="460" t="e">
        <f t="shared" si="16"/>
        <v>#N/A</v>
      </c>
      <c r="AQ87" s="130" t="e">
        <f t="shared" si="17"/>
        <v>#N/A</v>
      </c>
      <c r="AR87" s="130" t="e">
        <f t="shared" si="18"/>
        <v>#N/A</v>
      </c>
      <c r="AS87" s="460" t="e">
        <f t="shared" si="19"/>
        <v>#N/A</v>
      </c>
      <c r="AT87" s="460" t="e">
        <f t="shared" si="20"/>
        <v>#N/A</v>
      </c>
      <c r="AU87" s="459"/>
      <c r="AV87" s="459"/>
      <c r="AW87"/>
      <c r="AX87"/>
      <c r="AY87"/>
      <c r="AZ87"/>
      <c r="BN87" s="142"/>
      <c r="BO87" s="142"/>
      <c r="BP87" s="142"/>
    </row>
    <row r="88" spans="2:73" ht="37.799999999999997" customHeight="1" thickBot="1">
      <c r="B88" s="178"/>
      <c r="C88" s="810" t="s">
        <v>148</v>
      </c>
      <c r="D88" s="810"/>
      <c r="E88" s="810"/>
      <c r="F88" s="456" t="s">
        <v>99</v>
      </c>
      <c r="G88" s="456" t="s">
        <v>100</v>
      </c>
      <c r="H88" s="261" t="s">
        <v>144</v>
      </c>
      <c r="I88" s="210"/>
      <c r="J88" s="209"/>
      <c r="K88" s="209"/>
      <c r="L88" s="209"/>
      <c r="M88" s="811" t="s">
        <v>149</v>
      </c>
      <c r="N88" s="811"/>
      <c r="O88" s="812"/>
      <c r="P88" s="209"/>
      <c r="Q88" s="180"/>
      <c r="R88" s="274">
        <v>46065</v>
      </c>
      <c r="S88" s="303"/>
      <c r="T88" s="303"/>
      <c r="U88" s="303"/>
      <c r="V88" s="303">
        <f t="shared" si="21"/>
        <v>0</v>
      </c>
      <c r="W88" s="303">
        <f t="shared" si="22"/>
        <v>0</v>
      </c>
      <c r="X88" s="304" t="e">
        <f>+T88*#REF!+X87</f>
        <v>#REF!</v>
      </c>
      <c r="Y88" s="304" t="e">
        <f>+Y87+U88*#REF!</f>
        <v>#REF!</v>
      </c>
      <c r="Z88" s="304"/>
      <c r="AA88" s="305"/>
      <c r="AB88" s="304" t="e">
        <f t="shared" si="26"/>
        <v>#REF!</v>
      </c>
      <c r="AC88" s="306"/>
      <c r="AD88" s="305"/>
      <c r="AE88" s="304">
        <f t="shared" si="23"/>
        <v>0</v>
      </c>
      <c r="AF88" s="304">
        <f t="shared" si="24"/>
        <v>0</v>
      </c>
      <c r="AG88" s="307">
        <f t="shared" si="25"/>
        <v>0</v>
      </c>
      <c r="AH88" s="185"/>
      <c r="AI88" s="185"/>
      <c r="AJ88" s="185"/>
      <c r="AK88" s="186"/>
      <c r="AO88" s="183">
        <v>46035</v>
      </c>
      <c r="AP88" s="460" t="e">
        <f t="shared" si="16"/>
        <v>#N/A</v>
      </c>
      <c r="AQ88" s="130" t="e">
        <f t="shared" si="17"/>
        <v>#N/A</v>
      </c>
      <c r="AR88" s="130" t="e">
        <f t="shared" si="18"/>
        <v>#N/A</v>
      </c>
      <c r="AS88" s="460" t="e">
        <f t="shared" si="19"/>
        <v>#N/A</v>
      </c>
      <c r="AT88" s="460" t="e">
        <f t="shared" si="20"/>
        <v>#N/A</v>
      </c>
      <c r="AU88" s="459"/>
      <c r="AV88" s="459"/>
      <c r="AW88"/>
      <c r="AX88"/>
      <c r="AY88"/>
      <c r="AZ88"/>
      <c r="BN88" s="142"/>
      <c r="BO88" s="142"/>
      <c r="BP88" s="142"/>
    </row>
    <row r="89" spans="2:73" ht="37.799999999999997" customHeight="1" thickBot="1">
      <c r="B89" s="178"/>
      <c r="C89" s="807"/>
      <c r="D89" s="807"/>
      <c r="E89" s="807"/>
      <c r="F89" s="453"/>
      <c r="G89" s="202">
        <f>+AE84</f>
        <v>0</v>
      </c>
      <c r="H89" s="262" t="s">
        <v>136</v>
      </c>
      <c r="I89" s="209"/>
      <c r="K89" s="209"/>
      <c r="L89" s="209"/>
      <c r="M89" s="453" t="s">
        <v>86</v>
      </c>
      <c r="N89" s="453" t="s">
        <v>142</v>
      </c>
      <c r="O89" s="453" t="s">
        <v>143</v>
      </c>
      <c r="P89" s="209"/>
      <c r="Q89" s="180"/>
      <c r="R89" s="274">
        <v>46066</v>
      </c>
      <c r="S89" s="303"/>
      <c r="T89" s="303"/>
      <c r="U89" s="303"/>
      <c r="V89" s="303">
        <f t="shared" si="21"/>
        <v>0</v>
      </c>
      <c r="W89" s="303">
        <f t="shared" si="22"/>
        <v>0</v>
      </c>
      <c r="X89" s="304" t="e">
        <f>+T89*#REF!+X88</f>
        <v>#REF!</v>
      </c>
      <c r="Y89" s="304" t="e">
        <f>+Y88+U89*#REF!</f>
        <v>#REF!</v>
      </c>
      <c r="Z89" s="304"/>
      <c r="AA89" s="305"/>
      <c r="AB89" s="304" t="e">
        <f t="shared" si="26"/>
        <v>#REF!</v>
      </c>
      <c r="AC89" s="306"/>
      <c r="AD89" s="305"/>
      <c r="AE89" s="304">
        <f t="shared" si="23"/>
        <v>0</v>
      </c>
      <c r="AF89" s="304">
        <f t="shared" si="24"/>
        <v>0</v>
      </c>
      <c r="AG89" s="307">
        <f t="shared" si="25"/>
        <v>0</v>
      </c>
      <c r="AH89" s="185"/>
      <c r="AI89" s="185"/>
      <c r="AJ89" s="185"/>
      <c r="AK89" s="186"/>
      <c r="AO89" s="183">
        <v>46036</v>
      </c>
      <c r="AP89" s="460" t="e">
        <f t="shared" si="16"/>
        <v>#N/A</v>
      </c>
      <c r="AQ89" s="130" t="e">
        <f t="shared" si="17"/>
        <v>#N/A</v>
      </c>
      <c r="AR89" s="130" t="e">
        <f t="shared" si="18"/>
        <v>#N/A</v>
      </c>
      <c r="AS89" s="460" t="e">
        <f t="shared" si="19"/>
        <v>#N/A</v>
      </c>
      <c r="AT89" s="460" t="e">
        <f t="shared" si="20"/>
        <v>#N/A</v>
      </c>
      <c r="AU89" s="459"/>
      <c r="AV89" s="459"/>
      <c r="AW89"/>
      <c r="AX89"/>
      <c r="AY89"/>
      <c r="AZ89"/>
      <c r="BN89" s="142"/>
      <c r="BO89" s="142"/>
      <c r="BP89" s="142"/>
    </row>
    <row r="90" spans="2:73" ht="37.799999999999997" customHeight="1" thickBot="1">
      <c r="B90" s="178"/>
      <c r="C90" s="807"/>
      <c r="D90" s="807"/>
      <c r="E90" s="807"/>
      <c r="F90" s="453"/>
      <c r="G90" s="202">
        <f>+AE91-AE84</f>
        <v>0</v>
      </c>
      <c r="H90" s="262" t="s">
        <v>136</v>
      </c>
      <c r="I90" s="210"/>
      <c r="K90" s="211"/>
      <c r="L90" s="209"/>
      <c r="M90" s="453" t="s">
        <v>61</v>
      </c>
      <c r="N90" s="455" t="e">
        <f>INDEX(AG:AG, MATCH(AJ76, S:S, 0))/INDEX(Y:Y, MATCH(AJ76, S:S, 0))</f>
        <v>#N/A</v>
      </c>
      <c r="O90" s="455" t="e">
        <f>+G84/#REF!</f>
        <v>#VALUE!</v>
      </c>
      <c r="P90" s="209"/>
      <c r="Q90" s="209"/>
      <c r="R90" s="274">
        <v>46067</v>
      </c>
      <c r="S90" s="303"/>
      <c r="T90" s="303"/>
      <c r="U90" s="303"/>
      <c r="V90" s="303">
        <f t="shared" si="21"/>
        <v>0</v>
      </c>
      <c r="W90" s="303">
        <f t="shared" si="22"/>
        <v>0</v>
      </c>
      <c r="X90" s="304" t="e">
        <f>+T90*#REF!+X89</f>
        <v>#REF!</v>
      </c>
      <c r="Y90" s="304" t="e">
        <f>+Y89+U90*#REF!</f>
        <v>#REF!</v>
      </c>
      <c r="Z90" s="304"/>
      <c r="AA90" s="305"/>
      <c r="AB90" s="304" t="e">
        <f t="shared" si="26"/>
        <v>#REF!</v>
      </c>
      <c r="AC90" s="306"/>
      <c r="AD90" s="305"/>
      <c r="AE90" s="304">
        <f t="shared" si="23"/>
        <v>0</v>
      </c>
      <c r="AF90" s="304">
        <f t="shared" si="24"/>
        <v>0</v>
      </c>
      <c r="AG90" s="307">
        <f t="shared" si="25"/>
        <v>0</v>
      </c>
      <c r="AH90" s="214"/>
      <c r="AI90" s="215"/>
      <c r="AJ90" s="185"/>
      <c r="AK90" s="186"/>
      <c r="AO90" s="183">
        <v>46037</v>
      </c>
      <c r="AP90" s="460" t="e">
        <f t="shared" si="16"/>
        <v>#N/A</v>
      </c>
      <c r="AQ90" s="130" t="e">
        <f t="shared" si="17"/>
        <v>#N/A</v>
      </c>
      <c r="AR90" s="130" t="e">
        <f t="shared" si="18"/>
        <v>#N/A</v>
      </c>
      <c r="AS90" s="460" t="e">
        <f t="shared" si="19"/>
        <v>#N/A</v>
      </c>
      <c r="AT90" s="460" t="e">
        <f t="shared" si="20"/>
        <v>#N/A</v>
      </c>
      <c r="AU90" s="459"/>
      <c r="AV90" s="459"/>
      <c r="AW90"/>
      <c r="AX90"/>
      <c r="AY90"/>
      <c r="AZ90"/>
      <c r="BN90" s="142"/>
      <c r="BO90" s="142"/>
      <c r="BP90" s="142"/>
    </row>
    <row r="91" spans="2:73" ht="37.799999999999997" customHeight="1" thickBot="1">
      <c r="B91" s="212"/>
      <c r="C91" s="807"/>
      <c r="D91" s="807"/>
      <c r="E91" s="807"/>
      <c r="F91" s="453"/>
      <c r="G91" s="202">
        <f>+AE98-AE91</f>
        <v>0</v>
      </c>
      <c r="H91" s="262" t="s">
        <v>136</v>
      </c>
      <c r="I91" s="209"/>
      <c r="K91" s="211"/>
      <c r="L91" s="209"/>
      <c r="M91" s="453" t="s">
        <v>240</v>
      </c>
      <c r="N91" s="455" t="e">
        <f>INDEX(AH:AH, MATCH(AJ76, S:S, 0))/INDEX(Z:Z, MATCH(AJ76, S:S, 0))</f>
        <v>#N/A</v>
      </c>
      <c r="O91" s="455" t="e">
        <f ca="1">+G85/#REF!</f>
        <v>#REF!</v>
      </c>
      <c r="P91" s="209"/>
      <c r="Q91" s="213"/>
      <c r="R91" s="274">
        <v>46068</v>
      </c>
      <c r="S91" s="303"/>
      <c r="T91" s="303"/>
      <c r="U91" s="303"/>
      <c r="V91" s="303">
        <f t="shared" si="21"/>
        <v>0</v>
      </c>
      <c r="W91" s="303">
        <f t="shared" si="22"/>
        <v>0</v>
      </c>
      <c r="X91" s="304" t="e">
        <f>+T91*#REF!+X90</f>
        <v>#REF!</v>
      </c>
      <c r="Y91" s="304" t="e">
        <f>+Y90+U91*#REF!</f>
        <v>#REF!</v>
      </c>
      <c r="Z91" s="304"/>
      <c r="AA91" s="305"/>
      <c r="AB91" s="304" t="e">
        <f t="shared" si="26"/>
        <v>#REF!</v>
      </c>
      <c r="AC91" s="306"/>
      <c r="AD91" s="305"/>
      <c r="AE91" s="304">
        <f t="shared" si="23"/>
        <v>0</v>
      </c>
      <c r="AF91" s="304">
        <f t="shared" si="24"/>
        <v>0</v>
      </c>
      <c r="AG91" s="307">
        <f t="shared" si="25"/>
        <v>0</v>
      </c>
      <c r="AH91" s="181"/>
      <c r="AI91" s="181"/>
      <c r="AJ91" s="181"/>
      <c r="AK91" s="182"/>
      <c r="AO91" s="183">
        <v>46038</v>
      </c>
      <c r="AP91" s="460" t="e">
        <f t="shared" si="16"/>
        <v>#N/A</v>
      </c>
      <c r="AQ91" s="130" t="e">
        <f t="shared" si="17"/>
        <v>#N/A</v>
      </c>
      <c r="AR91" s="130" t="e">
        <f t="shared" si="18"/>
        <v>#N/A</v>
      </c>
      <c r="AS91" s="460" t="e">
        <f t="shared" si="19"/>
        <v>#N/A</v>
      </c>
      <c r="AT91" s="460" t="e">
        <f t="shared" si="20"/>
        <v>#N/A</v>
      </c>
      <c r="AU91" s="459"/>
      <c r="AV91" s="459"/>
      <c r="AW91"/>
      <c r="AX91"/>
      <c r="AY91"/>
      <c r="AZ91"/>
      <c r="BN91" s="142"/>
      <c r="BO91" s="142"/>
      <c r="BP91" s="142"/>
    </row>
    <row r="92" spans="2:73" ht="37.799999999999997" customHeight="1" thickBot="1">
      <c r="B92" s="216"/>
      <c r="C92" s="807"/>
      <c r="D92" s="807"/>
      <c r="E92" s="807"/>
      <c r="F92" s="453"/>
      <c r="G92" s="202" t="e">
        <f>+#REF!-AE98</f>
        <v>#REF!</v>
      </c>
      <c r="H92" s="262" t="s">
        <v>136</v>
      </c>
      <c r="I92" s="135"/>
      <c r="J92" s="213"/>
      <c r="K92" s="211"/>
      <c r="L92" s="217"/>
      <c r="M92" s="217"/>
      <c r="N92" s="218"/>
      <c r="O92" s="209"/>
      <c r="P92" s="219"/>
      <c r="Q92" s="135"/>
      <c r="R92" s="274">
        <v>46069</v>
      </c>
      <c r="S92" s="303"/>
      <c r="T92" s="303"/>
      <c r="U92" s="303"/>
      <c r="V92" s="303">
        <f t="shared" si="21"/>
        <v>0</v>
      </c>
      <c r="W92" s="303">
        <f t="shared" si="22"/>
        <v>0</v>
      </c>
      <c r="X92" s="304" t="e">
        <f>+T92*#REF!+X91</f>
        <v>#REF!</v>
      </c>
      <c r="Y92" s="304" t="e">
        <f>+Y91+U92*#REF!</f>
        <v>#REF!</v>
      </c>
      <c r="Z92" s="304"/>
      <c r="AA92" s="305"/>
      <c r="AB92" s="304" t="e">
        <f t="shared" si="26"/>
        <v>#REF!</v>
      </c>
      <c r="AC92" s="306"/>
      <c r="AD92" s="305"/>
      <c r="AE92" s="304">
        <f t="shared" si="23"/>
        <v>0</v>
      </c>
      <c r="AF92" s="304">
        <f t="shared" si="24"/>
        <v>0</v>
      </c>
      <c r="AG92" s="307">
        <f t="shared" si="25"/>
        <v>0</v>
      </c>
      <c r="AH92" s="222"/>
      <c r="AI92" s="223"/>
      <c r="AJ92" s="181"/>
      <c r="AK92" s="182"/>
      <c r="AO92" s="183">
        <v>46039</v>
      </c>
      <c r="AP92" s="460" t="e">
        <f t="shared" si="16"/>
        <v>#N/A</v>
      </c>
      <c r="AQ92" s="130" t="e">
        <f t="shared" si="17"/>
        <v>#N/A</v>
      </c>
      <c r="AR92" s="130" t="e">
        <f t="shared" si="18"/>
        <v>#N/A</v>
      </c>
      <c r="AS92" s="460" t="e">
        <f t="shared" si="19"/>
        <v>#N/A</v>
      </c>
      <c r="AT92" s="460" t="e">
        <f t="shared" si="20"/>
        <v>#N/A</v>
      </c>
      <c r="AU92" s="459"/>
      <c r="AV92" s="459"/>
      <c r="AW92"/>
      <c r="AX92"/>
      <c r="AY92"/>
      <c r="AZ92"/>
      <c r="BN92" s="142"/>
      <c r="BO92" s="142"/>
      <c r="BP92" s="142"/>
    </row>
    <row r="93" spans="2:73" ht="37.799999999999997" customHeight="1" thickBot="1">
      <c r="B93" s="216"/>
      <c r="C93" s="813"/>
      <c r="D93" s="813"/>
      <c r="E93" s="813"/>
      <c r="F93" s="454"/>
      <c r="G93" s="204"/>
      <c r="H93" s="204"/>
      <c r="I93" s="135"/>
      <c r="J93" s="213"/>
      <c r="K93" s="220"/>
      <c r="L93" s="217"/>
      <c r="M93" s="217"/>
      <c r="N93" s="209"/>
      <c r="O93" s="221"/>
      <c r="P93" s="221"/>
      <c r="Q93" s="135"/>
      <c r="R93" s="274">
        <v>46070</v>
      </c>
      <c r="S93" s="303"/>
      <c r="T93" s="303"/>
      <c r="U93" s="303"/>
      <c r="V93" s="303">
        <f t="shared" si="21"/>
        <v>0</v>
      </c>
      <c r="W93" s="303">
        <f t="shared" si="22"/>
        <v>0</v>
      </c>
      <c r="X93" s="304" t="e">
        <f>+T93*#REF!+X92</f>
        <v>#REF!</v>
      </c>
      <c r="Y93" s="304" t="e">
        <f>+Y92+U93*#REF!</f>
        <v>#REF!</v>
      </c>
      <c r="Z93" s="304"/>
      <c r="AA93" s="305"/>
      <c r="AB93" s="304" t="e">
        <f t="shared" si="26"/>
        <v>#REF!</v>
      </c>
      <c r="AC93" s="306"/>
      <c r="AD93" s="305"/>
      <c r="AE93" s="304">
        <f t="shared" si="23"/>
        <v>0</v>
      </c>
      <c r="AF93" s="304">
        <f t="shared" si="24"/>
        <v>0</v>
      </c>
      <c r="AG93" s="307">
        <f t="shared" si="25"/>
        <v>0</v>
      </c>
      <c r="AH93" s="181"/>
      <c r="AI93" s="181"/>
      <c r="AJ93" s="181"/>
      <c r="AK93" s="182"/>
      <c r="AO93" s="183">
        <v>46040</v>
      </c>
      <c r="AP93" s="460" t="e">
        <f t="shared" si="16"/>
        <v>#N/A</v>
      </c>
      <c r="AQ93" s="130" t="e">
        <f t="shared" si="17"/>
        <v>#N/A</v>
      </c>
      <c r="AR93" s="130" t="e">
        <f t="shared" si="18"/>
        <v>#N/A</v>
      </c>
      <c r="AS93" s="460" t="e">
        <f t="shared" si="19"/>
        <v>#N/A</v>
      </c>
      <c r="AT93" s="460" t="e">
        <f t="shared" si="20"/>
        <v>#N/A</v>
      </c>
      <c r="AU93" s="459"/>
      <c r="AV93" s="459"/>
      <c r="AW93"/>
      <c r="AX93"/>
      <c r="AY93"/>
      <c r="AZ93"/>
      <c r="BN93" s="142"/>
      <c r="BO93" s="142"/>
      <c r="BP93" s="142"/>
    </row>
    <row r="94" spans="2:73" ht="37.799999999999997" customHeight="1" thickBot="1">
      <c r="B94" s="216"/>
      <c r="C94" s="224"/>
      <c r="D94" s="224"/>
      <c r="E94" s="224"/>
      <c r="F94" s="225"/>
      <c r="G94" s="226"/>
      <c r="H94" s="226"/>
      <c r="I94" s="135"/>
      <c r="J94" s="213"/>
      <c r="K94" s="213"/>
      <c r="L94" s="217"/>
      <c r="M94" s="217"/>
      <c r="N94" s="217"/>
      <c r="O94" s="220"/>
      <c r="P94" s="135"/>
      <c r="Q94" s="135"/>
      <c r="R94" s="274">
        <v>46071</v>
      </c>
      <c r="S94" s="303"/>
      <c r="T94" s="303"/>
      <c r="U94" s="303"/>
      <c r="V94" s="303">
        <f t="shared" si="21"/>
        <v>0</v>
      </c>
      <c r="W94" s="303">
        <f t="shared" si="22"/>
        <v>0</v>
      </c>
      <c r="X94" s="304" t="e">
        <f>+T94*#REF!+X93</f>
        <v>#REF!</v>
      </c>
      <c r="Y94" s="304" t="e">
        <f>+Y93+U94*#REF!</f>
        <v>#REF!</v>
      </c>
      <c r="Z94" s="304"/>
      <c r="AA94" s="305"/>
      <c r="AB94" s="304" t="e">
        <f t="shared" si="26"/>
        <v>#REF!</v>
      </c>
      <c r="AC94" s="306"/>
      <c r="AD94" s="305"/>
      <c r="AE94" s="304">
        <f t="shared" si="23"/>
        <v>0</v>
      </c>
      <c r="AF94" s="304">
        <f t="shared" si="24"/>
        <v>0</v>
      </c>
      <c r="AG94" s="307">
        <f t="shared" si="25"/>
        <v>0</v>
      </c>
      <c r="AH94" s="181"/>
      <c r="AI94" s="181"/>
      <c r="AJ94" s="181"/>
      <c r="AK94" s="182"/>
      <c r="AO94" s="183">
        <v>46041</v>
      </c>
      <c r="AP94" s="460" t="e">
        <f t="shared" si="16"/>
        <v>#N/A</v>
      </c>
      <c r="AQ94" s="130" t="e">
        <f t="shared" si="17"/>
        <v>#N/A</v>
      </c>
      <c r="AR94" s="130" t="e">
        <f t="shared" si="18"/>
        <v>#N/A</v>
      </c>
      <c r="AS94" s="460" t="e">
        <f t="shared" si="19"/>
        <v>#N/A</v>
      </c>
      <c r="AT94" s="460" t="e">
        <f t="shared" si="20"/>
        <v>#N/A</v>
      </c>
      <c r="AU94" s="459"/>
      <c r="AV94" s="459"/>
      <c r="AW94"/>
      <c r="AX94"/>
      <c r="AY94"/>
      <c r="AZ94"/>
      <c r="BN94" s="142"/>
      <c r="BO94" s="142"/>
      <c r="BP94" s="142"/>
    </row>
    <row r="95" spans="2:73" ht="37.799999999999997" customHeight="1" thickBot="1">
      <c r="B95" s="216"/>
      <c r="C95" s="227"/>
      <c r="D95" s="228" t="s">
        <v>150</v>
      </c>
      <c r="E95" s="224"/>
      <c r="F95" s="225"/>
      <c r="G95" s="226"/>
      <c r="H95" s="226"/>
      <c r="I95" s="135"/>
      <c r="J95" s="135"/>
      <c r="K95" s="135"/>
      <c r="L95" s="135"/>
      <c r="M95" s="135"/>
      <c r="N95" s="135"/>
      <c r="O95" s="135"/>
      <c r="P95" s="135"/>
      <c r="Q95" s="135"/>
      <c r="R95" s="274">
        <v>46072</v>
      </c>
      <c r="S95" s="303"/>
      <c r="T95" s="303"/>
      <c r="U95" s="303"/>
      <c r="V95" s="303">
        <f t="shared" si="21"/>
        <v>0</v>
      </c>
      <c r="W95" s="303">
        <f t="shared" si="22"/>
        <v>0</v>
      </c>
      <c r="X95" s="304" t="e">
        <f>+T95*#REF!+X94</f>
        <v>#REF!</v>
      </c>
      <c r="Y95" s="304" t="e">
        <f>+Y94+U95*#REF!</f>
        <v>#REF!</v>
      </c>
      <c r="Z95" s="304"/>
      <c r="AA95" s="305"/>
      <c r="AB95" s="304" t="e">
        <f t="shared" si="26"/>
        <v>#REF!</v>
      </c>
      <c r="AC95" s="306"/>
      <c r="AD95" s="305"/>
      <c r="AE95" s="304">
        <f t="shared" si="23"/>
        <v>0</v>
      </c>
      <c r="AF95" s="304">
        <f t="shared" si="24"/>
        <v>0</v>
      </c>
      <c r="AG95" s="307">
        <f t="shared" si="25"/>
        <v>0</v>
      </c>
      <c r="AH95" s="181"/>
      <c r="AI95" s="181"/>
      <c r="AJ95" s="181"/>
      <c r="AK95" s="182"/>
      <c r="AO95" s="183">
        <v>46042</v>
      </c>
      <c r="AP95" s="460" t="e">
        <f t="shared" si="16"/>
        <v>#N/A</v>
      </c>
      <c r="AQ95" s="130" t="e">
        <f t="shared" si="17"/>
        <v>#N/A</v>
      </c>
      <c r="AR95" s="130" t="e">
        <f t="shared" si="18"/>
        <v>#N/A</v>
      </c>
      <c r="AS95" s="460" t="e">
        <f t="shared" si="19"/>
        <v>#N/A</v>
      </c>
      <c r="AT95" s="460" t="e">
        <f t="shared" si="20"/>
        <v>#N/A</v>
      </c>
      <c r="AU95" s="459"/>
      <c r="AV95" s="459"/>
      <c r="AW95"/>
      <c r="AX95"/>
      <c r="AY95"/>
      <c r="AZ95"/>
      <c r="BN95" s="142"/>
      <c r="BO95" s="142"/>
      <c r="BP95" s="142"/>
    </row>
    <row r="96" spans="2:73" ht="37.799999999999997" customHeight="1" thickBot="1">
      <c r="B96" s="263"/>
      <c r="C96" s="264"/>
      <c r="D96" s="264"/>
      <c r="E96" s="264"/>
      <c r="F96" s="265"/>
      <c r="G96" s="265"/>
      <c r="H96" s="265"/>
      <c r="I96" s="265"/>
      <c r="J96" s="265"/>
      <c r="K96" s="265"/>
      <c r="L96" s="265"/>
      <c r="M96" s="265"/>
      <c r="N96" s="265"/>
      <c r="O96" s="265"/>
      <c r="P96" s="265"/>
      <c r="Q96" s="265"/>
      <c r="R96" s="274">
        <v>46073</v>
      </c>
      <c r="S96" s="303"/>
      <c r="T96" s="303"/>
      <c r="U96" s="303"/>
      <c r="V96" s="303">
        <f t="shared" si="21"/>
        <v>0</v>
      </c>
      <c r="W96" s="303">
        <f t="shared" si="22"/>
        <v>0</v>
      </c>
      <c r="X96" s="304" t="e">
        <f>+T96*#REF!+X95</f>
        <v>#REF!</v>
      </c>
      <c r="Y96" s="304" t="e">
        <f>+Y95+U96*#REF!</f>
        <v>#REF!</v>
      </c>
      <c r="Z96" s="304"/>
      <c r="AA96" s="305"/>
      <c r="AB96" s="304" t="e">
        <f t="shared" si="26"/>
        <v>#REF!</v>
      </c>
      <c r="AC96" s="306"/>
      <c r="AD96" s="305"/>
      <c r="AE96" s="304">
        <f t="shared" si="23"/>
        <v>0</v>
      </c>
      <c r="AF96" s="304">
        <f t="shared" si="24"/>
        <v>0</v>
      </c>
      <c r="AG96" s="307">
        <f t="shared" si="25"/>
        <v>0</v>
      </c>
      <c r="AH96" s="223"/>
      <c r="AI96" s="181"/>
      <c r="AJ96" s="181"/>
      <c r="AK96" s="182"/>
      <c r="AO96" s="183">
        <v>46043</v>
      </c>
      <c r="AP96" s="460" t="e">
        <f t="shared" si="16"/>
        <v>#N/A</v>
      </c>
      <c r="AQ96" s="130" t="e">
        <f t="shared" si="17"/>
        <v>#N/A</v>
      </c>
      <c r="AR96" s="130" t="e">
        <f t="shared" si="18"/>
        <v>#N/A</v>
      </c>
      <c r="AS96" s="460" t="e">
        <f t="shared" si="19"/>
        <v>#N/A</v>
      </c>
      <c r="AT96" s="460" t="e">
        <f t="shared" si="20"/>
        <v>#N/A</v>
      </c>
      <c r="AU96" s="459"/>
      <c r="AV96" s="459"/>
      <c r="AW96"/>
      <c r="AX96"/>
      <c r="AY96"/>
      <c r="AZ96"/>
      <c r="BN96" s="142"/>
      <c r="BO96" s="142"/>
      <c r="BP96" s="142"/>
    </row>
    <row r="97" spans="2:73" ht="37.799999999999997" customHeight="1" thickBot="1">
      <c r="B97" s="229"/>
      <c r="C97" s="224"/>
      <c r="D97" s="224"/>
      <c r="E97" s="224"/>
      <c r="F97" s="226"/>
      <c r="G97" s="226"/>
      <c r="H97" s="226"/>
      <c r="I97" s="226"/>
      <c r="J97" s="226"/>
      <c r="K97" s="226"/>
      <c r="L97" s="226"/>
      <c r="M97" s="226"/>
      <c r="N97" s="226"/>
      <c r="O97" s="226"/>
      <c r="P97" s="226"/>
      <c r="Q97" s="226"/>
      <c r="R97" s="274">
        <v>46074</v>
      </c>
      <c r="S97" s="303"/>
      <c r="T97" s="303"/>
      <c r="U97" s="303"/>
      <c r="V97" s="303">
        <f t="shared" si="21"/>
        <v>0</v>
      </c>
      <c r="W97" s="303">
        <f t="shared" si="22"/>
        <v>0</v>
      </c>
      <c r="X97" s="304" t="e">
        <f>+T97*#REF!+X96</f>
        <v>#REF!</v>
      </c>
      <c r="Y97" s="304" t="e">
        <f>+Y96+U97*#REF!</f>
        <v>#REF!</v>
      </c>
      <c r="Z97" s="304"/>
      <c r="AA97" s="305"/>
      <c r="AB97" s="304" t="e">
        <f t="shared" si="26"/>
        <v>#REF!</v>
      </c>
      <c r="AC97" s="306"/>
      <c r="AD97" s="305"/>
      <c r="AE97" s="304">
        <f t="shared" si="23"/>
        <v>0</v>
      </c>
      <c r="AF97" s="304">
        <f t="shared" si="24"/>
        <v>0</v>
      </c>
      <c r="AG97" s="307">
        <f t="shared" si="25"/>
        <v>0</v>
      </c>
      <c r="AH97" s="223"/>
      <c r="AI97" s="230"/>
      <c r="AJ97" s="181"/>
      <c r="AK97" s="182"/>
      <c r="AO97" s="183">
        <v>46044</v>
      </c>
      <c r="AP97" s="460" t="e">
        <f t="shared" si="16"/>
        <v>#N/A</v>
      </c>
      <c r="AQ97" s="130" t="e">
        <f t="shared" si="17"/>
        <v>#N/A</v>
      </c>
      <c r="AR97" s="130" t="e">
        <f t="shared" si="18"/>
        <v>#N/A</v>
      </c>
      <c r="AS97" s="460" t="e">
        <f t="shared" si="19"/>
        <v>#N/A</v>
      </c>
      <c r="AT97" s="460" t="e">
        <f t="shared" si="20"/>
        <v>#N/A</v>
      </c>
      <c r="AU97" s="459"/>
      <c r="AV97" s="459"/>
      <c r="AW97"/>
      <c r="AX97"/>
      <c r="AY97"/>
      <c r="AZ97"/>
      <c r="BN97" s="142"/>
      <c r="BO97" s="142"/>
      <c r="BP97" s="142"/>
    </row>
    <row r="98" spans="2:73" ht="37.799999999999997" customHeight="1" thickBot="1">
      <c r="B98" s="229"/>
      <c r="C98" s="224"/>
      <c r="D98" s="224"/>
      <c r="E98" s="224"/>
      <c r="F98" s="226"/>
      <c r="G98" s="226"/>
      <c r="H98" s="226"/>
      <c r="I98" s="226"/>
      <c r="J98" s="226"/>
      <c r="K98" s="226"/>
      <c r="L98" s="226"/>
      <c r="M98" s="226"/>
      <c r="N98" s="226"/>
      <c r="O98" s="226"/>
      <c r="P98" s="226"/>
      <c r="Q98" s="226"/>
      <c r="R98" s="274">
        <v>46075</v>
      </c>
      <c r="S98" s="303"/>
      <c r="T98" s="303"/>
      <c r="U98" s="303"/>
      <c r="V98" s="303">
        <f t="shared" si="21"/>
        <v>0</v>
      </c>
      <c r="W98" s="303">
        <f t="shared" si="22"/>
        <v>0</v>
      </c>
      <c r="X98" s="304" t="e">
        <f>+T98*#REF!+X97</f>
        <v>#REF!</v>
      </c>
      <c r="Y98" s="304" t="e">
        <f>+Y97+U98*#REF!</f>
        <v>#REF!</v>
      </c>
      <c r="Z98" s="304"/>
      <c r="AA98" s="305"/>
      <c r="AB98" s="304" t="e">
        <f t="shared" si="26"/>
        <v>#REF!</v>
      </c>
      <c r="AC98" s="306"/>
      <c r="AD98" s="305"/>
      <c r="AE98" s="304">
        <f t="shared" si="23"/>
        <v>0</v>
      </c>
      <c r="AF98" s="304">
        <f t="shared" si="24"/>
        <v>0</v>
      </c>
      <c r="AG98" s="307">
        <f t="shared" si="25"/>
        <v>0</v>
      </c>
      <c r="AH98" s="181"/>
      <c r="AI98" s="181"/>
      <c r="AJ98" s="181"/>
      <c r="AK98" s="182"/>
      <c r="AO98" s="183">
        <v>46045</v>
      </c>
      <c r="AP98" s="460" t="e">
        <f t="shared" si="16"/>
        <v>#N/A</v>
      </c>
      <c r="AQ98" s="130" t="e">
        <f t="shared" si="17"/>
        <v>#N/A</v>
      </c>
      <c r="AR98" s="130" t="e">
        <f t="shared" si="18"/>
        <v>#N/A</v>
      </c>
      <c r="AS98" s="460" t="e">
        <f t="shared" si="19"/>
        <v>#N/A</v>
      </c>
      <c r="AT98" s="460" t="e">
        <f t="shared" si="20"/>
        <v>#N/A</v>
      </c>
      <c r="AU98" s="459"/>
      <c r="AV98" s="459"/>
      <c r="AW98"/>
      <c r="AX98"/>
      <c r="AY98"/>
      <c r="AZ98"/>
      <c r="BN98" s="142"/>
      <c r="BO98" s="142"/>
      <c r="BP98" s="142"/>
    </row>
    <row r="99" spans="2:73" ht="37.799999999999997" customHeight="1" thickBot="1">
      <c r="B99" s="229"/>
      <c r="C99" s="224"/>
      <c r="D99" s="224"/>
      <c r="E99" s="224"/>
      <c r="F99" s="226"/>
      <c r="G99" s="226"/>
      <c r="H99" s="226"/>
      <c r="I99" s="226"/>
      <c r="J99" s="226"/>
      <c r="K99" s="226"/>
      <c r="L99" s="226"/>
      <c r="M99" s="226"/>
      <c r="N99" s="226"/>
      <c r="O99" s="226"/>
      <c r="P99" s="226"/>
      <c r="Q99" s="226"/>
      <c r="R99" s="274">
        <v>46076</v>
      </c>
      <c r="S99" s="303"/>
      <c r="T99" s="303"/>
      <c r="U99" s="303"/>
      <c r="V99" s="303">
        <f t="shared" si="21"/>
        <v>0</v>
      </c>
      <c r="W99" s="303">
        <f t="shared" si="22"/>
        <v>0</v>
      </c>
      <c r="X99" s="304" t="e">
        <f>+T99*#REF!+X98</f>
        <v>#REF!</v>
      </c>
      <c r="Y99" s="304" t="e">
        <f>+Y98+U99*#REF!</f>
        <v>#REF!</v>
      </c>
      <c r="Z99" s="304"/>
      <c r="AA99" s="305"/>
      <c r="AB99" s="304" t="e">
        <f t="shared" si="26"/>
        <v>#REF!</v>
      </c>
      <c r="AC99" s="306"/>
      <c r="AD99" s="305"/>
      <c r="AE99" s="304">
        <f t="shared" si="23"/>
        <v>0</v>
      </c>
      <c r="AF99" s="304">
        <f t="shared" si="24"/>
        <v>0</v>
      </c>
      <c r="AG99" s="307">
        <f t="shared" si="25"/>
        <v>0</v>
      </c>
      <c r="AH99" s="185"/>
      <c r="AI99" s="185"/>
      <c r="AJ99" s="181"/>
      <c r="AK99" s="182"/>
      <c r="AO99" s="183">
        <v>46046</v>
      </c>
      <c r="AP99" s="460" t="e">
        <f t="shared" si="16"/>
        <v>#N/A</v>
      </c>
      <c r="AQ99" s="130" t="e">
        <f t="shared" si="17"/>
        <v>#N/A</v>
      </c>
      <c r="AR99" s="130" t="e">
        <f t="shared" si="18"/>
        <v>#N/A</v>
      </c>
      <c r="AS99" s="460" t="e">
        <f t="shared" si="19"/>
        <v>#N/A</v>
      </c>
      <c r="AT99" s="460" t="e">
        <f t="shared" si="20"/>
        <v>#N/A</v>
      </c>
      <c r="AU99" s="459"/>
      <c r="AV99" s="459"/>
      <c r="AW99"/>
      <c r="AX99"/>
      <c r="AY99"/>
      <c r="AZ99"/>
      <c r="BN99" s="142"/>
      <c r="BO99" s="142"/>
      <c r="BP99" s="142"/>
    </row>
    <row r="100" spans="2:73" ht="37.799999999999997" customHeight="1" thickBot="1">
      <c r="B100" s="229"/>
      <c r="C100" s="224"/>
      <c r="D100" s="224"/>
      <c r="E100" s="224"/>
      <c r="F100" s="226"/>
      <c r="G100" s="226"/>
      <c r="H100" s="226"/>
      <c r="I100" s="226"/>
      <c r="J100" s="226"/>
      <c r="K100" s="226"/>
      <c r="L100" s="226"/>
      <c r="M100" s="226"/>
      <c r="N100" s="226"/>
      <c r="O100" s="226"/>
      <c r="P100" s="226"/>
      <c r="Q100" s="226"/>
      <c r="R100" s="274">
        <v>46077</v>
      </c>
      <c r="S100" s="303"/>
      <c r="T100" s="303"/>
      <c r="U100" s="303"/>
      <c r="V100" s="303">
        <f t="shared" si="21"/>
        <v>0</v>
      </c>
      <c r="W100" s="303">
        <f t="shared" si="22"/>
        <v>0</v>
      </c>
      <c r="X100" s="304" t="e">
        <f>+T100*#REF!+X99</f>
        <v>#REF!</v>
      </c>
      <c r="Y100" s="304" t="e">
        <f>+Y99+U100*#REF!</f>
        <v>#REF!</v>
      </c>
      <c r="Z100" s="304"/>
      <c r="AA100" s="305"/>
      <c r="AB100" s="304" t="e">
        <f t="shared" si="26"/>
        <v>#REF!</v>
      </c>
      <c r="AC100" s="306"/>
      <c r="AD100" s="305"/>
      <c r="AE100" s="304">
        <f t="shared" si="23"/>
        <v>0</v>
      </c>
      <c r="AF100" s="304">
        <f t="shared" si="24"/>
        <v>0</v>
      </c>
      <c r="AG100" s="307">
        <f t="shared" si="25"/>
        <v>0</v>
      </c>
      <c r="AH100" s="181"/>
      <c r="AI100" s="181"/>
      <c r="AJ100" s="181"/>
      <c r="AK100" s="182"/>
      <c r="AO100" s="183">
        <v>46047</v>
      </c>
      <c r="AP100" s="460" t="e">
        <f t="shared" si="16"/>
        <v>#N/A</v>
      </c>
      <c r="AQ100" s="130" t="e">
        <f t="shared" si="17"/>
        <v>#N/A</v>
      </c>
      <c r="AR100" s="130" t="e">
        <f t="shared" si="18"/>
        <v>#N/A</v>
      </c>
      <c r="AS100" s="460" t="e">
        <f t="shared" si="19"/>
        <v>#N/A</v>
      </c>
      <c r="AT100" s="460" t="e">
        <f t="shared" si="20"/>
        <v>#N/A</v>
      </c>
      <c r="AU100" s="459"/>
      <c r="AV100" s="459"/>
      <c r="AW100"/>
      <c r="AX100"/>
      <c r="AY100"/>
      <c r="AZ100"/>
      <c r="BN100" s="142"/>
      <c r="BO100" s="142"/>
      <c r="BP100" s="142"/>
    </row>
    <row r="101" spans="2:73" ht="37.799999999999997" customHeight="1" thickBot="1">
      <c r="B101" s="229"/>
      <c r="C101" s="224"/>
      <c r="D101" s="224"/>
      <c r="E101" s="224"/>
      <c r="F101" s="226"/>
      <c r="G101" s="226"/>
      <c r="H101" s="226"/>
      <c r="I101" s="226"/>
      <c r="J101" s="226"/>
      <c r="K101" s="226"/>
      <c r="L101" s="226"/>
      <c r="M101" s="226"/>
      <c r="N101" s="226"/>
      <c r="O101" s="226"/>
      <c r="P101" s="226"/>
      <c r="Q101" s="226"/>
      <c r="R101" s="274">
        <v>46078</v>
      </c>
      <c r="S101" s="303"/>
      <c r="T101" s="303"/>
      <c r="U101" s="303"/>
      <c r="V101" s="303">
        <f t="shared" si="21"/>
        <v>0</v>
      </c>
      <c r="W101" s="303">
        <f t="shared" si="22"/>
        <v>0</v>
      </c>
      <c r="X101" s="304" t="e">
        <f>+T101*#REF!+X100</f>
        <v>#REF!</v>
      </c>
      <c r="Y101" s="304" t="e">
        <f>+Y100+U101*#REF!</f>
        <v>#REF!</v>
      </c>
      <c r="Z101" s="304"/>
      <c r="AA101" s="305"/>
      <c r="AB101" s="304" t="e">
        <f t="shared" si="26"/>
        <v>#REF!</v>
      </c>
      <c r="AC101" s="306"/>
      <c r="AD101" s="305"/>
      <c r="AE101" s="304">
        <f t="shared" si="23"/>
        <v>0</v>
      </c>
      <c r="AF101" s="304">
        <f t="shared" si="24"/>
        <v>0</v>
      </c>
      <c r="AG101" s="307">
        <f t="shared" si="25"/>
        <v>0</v>
      </c>
      <c r="AH101" s="185"/>
      <c r="AI101" s="185"/>
      <c r="AJ101" s="181"/>
      <c r="AK101" s="231"/>
      <c r="AO101" s="183">
        <v>46048</v>
      </c>
      <c r="AP101" s="460" t="e">
        <f t="shared" si="16"/>
        <v>#N/A</v>
      </c>
      <c r="AQ101" s="130" t="e">
        <f t="shared" si="17"/>
        <v>#N/A</v>
      </c>
      <c r="AR101" s="130" t="e">
        <f t="shared" si="18"/>
        <v>#N/A</v>
      </c>
      <c r="AS101" s="460" t="e">
        <f t="shared" si="19"/>
        <v>#N/A</v>
      </c>
      <c r="AT101" s="460" t="e">
        <f t="shared" si="20"/>
        <v>#N/A</v>
      </c>
      <c r="AU101" s="459"/>
      <c r="AV101" s="459"/>
      <c r="AW101"/>
      <c r="AX101"/>
      <c r="AY101"/>
      <c r="AZ101"/>
      <c r="BN101" s="142"/>
      <c r="BO101" s="142"/>
      <c r="BP101" s="142"/>
    </row>
    <row r="102" spans="2:73" ht="37.799999999999997" customHeight="1" thickBot="1">
      <c r="B102" s="229"/>
      <c r="C102" s="224"/>
      <c r="D102" s="224"/>
      <c r="E102" s="224"/>
      <c r="F102" s="226"/>
      <c r="G102" s="226"/>
      <c r="H102" s="226"/>
      <c r="I102" s="226"/>
      <c r="J102" s="226"/>
      <c r="K102" s="226"/>
      <c r="L102" s="226"/>
      <c r="M102" s="226"/>
      <c r="N102" s="226"/>
      <c r="O102" s="226"/>
      <c r="P102" s="226"/>
      <c r="Q102" s="226"/>
      <c r="R102" s="274">
        <v>46079</v>
      </c>
      <c r="S102" s="303"/>
      <c r="T102" s="303"/>
      <c r="U102" s="303"/>
      <c r="V102" s="303">
        <f t="shared" si="21"/>
        <v>0</v>
      </c>
      <c r="W102" s="303">
        <f t="shared" si="22"/>
        <v>0</v>
      </c>
      <c r="X102" s="304" t="e">
        <f>+T102*#REF!+X101</f>
        <v>#REF!</v>
      </c>
      <c r="Y102" s="304" t="e">
        <f>+Y101+U102*#REF!</f>
        <v>#REF!</v>
      </c>
      <c r="Z102" s="304"/>
      <c r="AA102" s="305"/>
      <c r="AB102" s="304" t="e">
        <f t="shared" si="26"/>
        <v>#REF!</v>
      </c>
      <c r="AC102" s="306"/>
      <c r="AD102" s="305"/>
      <c r="AE102" s="304">
        <f t="shared" si="23"/>
        <v>0</v>
      </c>
      <c r="AF102" s="304">
        <f t="shared" si="24"/>
        <v>0</v>
      </c>
      <c r="AG102" s="307">
        <f t="shared" si="25"/>
        <v>0</v>
      </c>
      <c r="AH102" s="232"/>
      <c r="AI102" s="181"/>
      <c r="AJ102" s="181"/>
      <c r="AK102" s="231"/>
      <c r="AO102" s="183">
        <v>46049</v>
      </c>
      <c r="AP102" s="460" t="e">
        <f t="shared" si="16"/>
        <v>#N/A</v>
      </c>
      <c r="AQ102" s="130" t="e">
        <f t="shared" si="17"/>
        <v>#N/A</v>
      </c>
      <c r="AR102" s="130" t="e">
        <f t="shared" si="18"/>
        <v>#N/A</v>
      </c>
      <c r="AS102" s="460" t="e">
        <f t="shared" si="19"/>
        <v>#N/A</v>
      </c>
      <c r="AT102" s="460" t="e">
        <f t="shared" si="20"/>
        <v>#N/A</v>
      </c>
      <c r="AU102" s="459"/>
      <c r="AV102" s="459"/>
      <c r="AW102"/>
      <c r="AX102"/>
      <c r="AY102"/>
      <c r="AZ102"/>
      <c r="BN102" s="142"/>
      <c r="BO102" s="142"/>
      <c r="BP102" s="142"/>
    </row>
    <row r="103" spans="2:73" ht="37.799999999999997" customHeight="1" thickBot="1">
      <c r="B103" s="229"/>
      <c r="C103" s="224"/>
      <c r="D103" s="224"/>
      <c r="E103" s="224"/>
      <c r="F103" s="226"/>
      <c r="G103" s="226"/>
      <c r="H103" s="226"/>
      <c r="I103" s="226"/>
      <c r="J103" s="226"/>
      <c r="K103" s="226"/>
      <c r="L103" s="226"/>
      <c r="M103" s="226"/>
      <c r="N103" s="226"/>
      <c r="O103" s="226"/>
      <c r="P103" s="226"/>
      <c r="Q103" s="226"/>
      <c r="R103" s="274">
        <v>46080</v>
      </c>
      <c r="S103" s="303"/>
      <c r="T103" s="303"/>
      <c r="U103" s="303"/>
      <c r="V103" s="303">
        <f t="shared" si="21"/>
        <v>0</v>
      </c>
      <c r="W103" s="303">
        <f t="shared" si="22"/>
        <v>0</v>
      </c>
      <c r="X103" s="304" t="e">
        <f>+T103*#REF!+X102</f>
        <v>#REF!</v>
      </c>
      <c r="Y103" s="304" t="e">
        <f>+Y102+U103*#REF!</f>
        <v>#REF!</v>
      </c>
      <c r="Z103" s="304"/>
      <c r="AA103" s="305"/>
      <c r="AB103" s="304" t="e">
        <f t="shared" si="26"/>
        <v>#REF!</v>
      </c>
      <c r="AC103" s="306"/>
      <c r="AD103" s="305"/>
      <c r="AE103" s="304">
        <f t="shared" si="23"/>
        <v>0</v>
      </c>
      <c r="AF103" s="304">
        <f t="shared" si="24"/>
        <v>0</v>
      </c>
      <c r="AG103" s="307">
        <f t="shared" si="25"/>
        <v>0</v>
      </c>
      <c r="AH103" s="185"/>
      <c r="AI103" s="181"/>
      <c r="AJ103" s="181"/>
      <c r="AK103" s="231"/>
      <c r="AO103" s="183">
        <v>46050</v>
      </c>
      <c r="AP103" s="460" t="e">
        <f t="shared" si="16"/>
        <v>#N/A</v>
      </c>
      <c r="AQ103" s="130" t="e">
        <f t="shared" si="17"/>
        <v>#N/A</v>
      </c>
      <c r="AR103" s="130" t="e">
        <f t="shared" si="18"/>
        <v>#N/A</v>
      </c>
      <c r="AS103" s="460" t="e">
        <f t="shared" si="19"/>
        <v>#N/A</v>
      </c>
      <c r="AT103" s="460" t="e">
        <f t="shared" si="20"/>
        <v>#N/A</v>
      </c>
      <c r="AU103" s="459"/>
      <c r="AV103" s="459"/>
      <c r="AW103"/>
      <c r="AX103"/>
      <c r="AY103"/>
      <c r="AZ103"/>
      <c r="BN103" s="142"/>
      <c r="BO103" s="142"/>
      <c r="BP103" s="142"/>
    </row>
    <row r="104" spans="2:73" ht="37.799999999999997" customHeight="1">
      <c r="B104" s="229"/>
      <c r="C104" s="224"/>
      <c r="D104" s="224"/>
      <c r="E104" s="224"/>
      <c r="F104" s="226"/>
      <c r="G104" s="226"/>
      <c r="H104" s="226"/>
      <c r="I104" s="226"/>
      <c r="J104" s="226"/>
      <c r="K104" s="226"/>
      <c r="L104" s="226"/>
      <c r="M104" s="226"/>
      <c r="N104" s="226"/>
      <c r="O104" s="226"/>
      <c r="P104" s="226"/>
      <c r="Q104" s="226"/>
      <c r="R104" s="274">
        <v>46081</v>
      </c>
      <c r="S104" s="303"/>
      <c r="T104" s="303"/>
      <c r="U104" s="303"/>
      <c r="V104" s="303">
        <f t="shared" si="21"/>
        <v>0</v>
      </c>
      <c r="W104" s="303">
        <f t="shared" si="22"/>
        <v>0</v>
      </c>
      <c r="X104" s="304" t="e">
        <f>+T104*#REF!+X103</f>
        <v>#REF!</v>
      </c>
      <c r="Y104" s="304" t="e">
        <f>+Y103+U104*#REF!</f>
        <v>#REF!</v>
      </c>
      <c r="Z104" s="304"/>
      <c r="AA104" s="305"/>
      <c r="AB104" s="304" t="e">
        <f t="shared" si="26"/>
        <v>#REF!</v>
      </c>
      <c r="AC104" s="306"/>
      <c r="AD104" s="305"/>
      <c r="AE104" s="304">
        <f t="shared" si="23"/>
        <v>0</v>
      </c>
      <c r="AF104" s="304">
        <f t="shared" si="24"/>
        <v>0</v>
      </c>
      <c r="AG104" s="307">
        <f t="shared" si="25"/>
        <v>0</v>
      </c>
      <c r="AH104" s="181"/>
      <c r="AI104" s="181"/>
      <c r="AJ104" s="181"/>
      <c r="AK104" s="231"/>
      <c r="AO104" s="183">
        <v>46051</v>
      </c>
      <c r="AP104" s="460" t="e">
        <f t="shared" si="16"/>
        <v>#N/A</v>
      </c>
      <c r="AQ104" s="130" t="e">
        <f t="shared" si="17"/>
        <v>#N/A</v>
      </c>
      <c r="AR104" s="130" t="e">
        <f t="shared" si="18"/>
        <v>#N/A</v>
      </c>
      <c r="AS104" s="460" t="e">
        <f t="shared" si="19"/>
        <v>#N/A</v>
      </c>
      <c r="AT104" s="460" t="e">
        <f t="shared" si="20"/>
        <v>#N/A</v>
      </c>
      <c r="AU104" s="459"/>
      <c r="AV104" s="459"/>
      <c r="AW104"/>
      <c r="AX104"/>
      <c r="AY104"/>
      <c r="AZ104"/>
      <c r="BN104" s="142"/>
      <c r="BO104" s="142"/>
      <c r="BP104" s="142"/>
    </row>
    <row r="105" spans="2:73" ht="37.799999999999997" customHeight="1">
      <c r="B105" s="229"/>
      <c r="C105" s="224"/>
      <c r="D105" s="224"/>
      <c r="E105" s="224"/>
      <c r="F105" s="226"/>
      <c r="G105" s="226"/>
      <c r="H105" s="226"/>
      <c r="I105" s="226"/>
      <c r="J105" s="226"/>
      <c r="K105" s="226"/>
      <c r="L105" s="226"/>
      <c r="M105" s="226"/>
      <c r="N105" s="226"/>
      <c r="O105" s="226"/>
      <c r="P105" s="226"/>
      <c r="Q105" s="226"/>
      <c r="R105" s="267" t="s">
        <v>71</v>
      </c>
      <c r="S105" s="268">
        <f>+SUM(S77:S104)</f>
        <v>0</v>
      </c>
      <c r="T105" s="268">
        <f>+SUM(T77:T104)</f>
        <v>0</v>
      </c>
      <c r="U105" s="268">
        <f>+SUM(U77:U104)</f>
        <v>0</v>
      </c>
      <c r="V105" s="269">
        <f ca="1">SUM(INDIRECT("v402:v"&amp;(402+DAY($AJ$4))))-SUM(INDIRECT("t402:t"&amp;(402+DAY($AJ$4))))</f>
        <v>0</v>
      </c>
      <c r="W105" s="269" t="e">
        <f ca="1">SUM(INDIRECT("w329:w"&amp;(329+DAY(#REF!))))-SUM(INDIRECT("u329:u"&amp;(329+DAY(#REF!))))</f>
        <v>#REF!</v>
      </c>
      <c r="AH105" s="185"/>
      <c r="AI105" s="181"/>
      <c r="AJ105" s="181"/>
      <c r="AK105" s="231"/>
      <c r="AO105" s="183">
        <v>46052</v>
      </c>
      <c r="AP105" s="460" t="e">
        <f t="shared" si="16"/>
        <v>#N/A</v>
      </c>
      <c r="AQ105" s="130" t="e">
        <f t="shared" si="17"/>
        <v>#N/A</v>
      </c>
      <c r="AR105" s="130" t="e">
        <f t="shared" si="18"/>
        <v>#N/A</v>
      </c>
      <c r="AS105" s="460" t="e">
        <f t="shared" si="19"/>
        <v>#N/A</v>
      </c>
      <c r="AT105" s="460" t="e">
        <f t="shared" si="20"/>
        <v>#N/A</v>
      </c>
      <c r="AU105" s="459"/>
      <c r="AV105" s="459"/>
      <c r="AW105"/>
      <c r="AX105"/>
      <c r="AY105"/>
      <c r="AZ105"/>
      <c r="BN105" s="142"/>
      <c r="BO105" s="142"/>
      <c r="BP105" s="142"/>
    </row>
    <row r="106" spans="2:73" ht="37.799999999999997" customHeight="1">
      <c r="B106" s="229"/>
      <c r="C106" s="224"/>
      <c r="D106" s="224"/>
      <c r="E106" s="224"/>
      <c r="F106" s="226"/>
      <c r="G106" s="226"/>
      <c r="H106" s="226"/>
      <c r="I106" s="226"/>
      <c r="J106" s="226"/>
      <c r="K106" s="226"/>
      <c r="L106" s="226"/>
      <c r="M106" s="226"/>
      <c r="N106" s="226"/>
      <c r="O106" s="226"/>
      <c r="P106" s="226"/>
      <c r="Q106" s="226"/>
      <c r="AH106" s="181"/>
      <c r="AI106" s="181"/>
      <c r="AJ106" s="181"/>
      <c r="AK106" s="231"/>
      <c r="AO106" s="183">
        <v>46053</v>
      </c>
      <c r="AP106" s="460" t="e">
        <f t="shared" si="16"/>
        <v>#N/A</v>
      </c>
      <c r="AQ106" s="130" t="e">
        <f t="shared" si="17"/>
        <v>#N/A</v>
      </c>
      <c r="AR106" s="130" t="e">
        <f t="shared" si="18"/>
        <v>#N/A</v>
      </c>
      <c r="AS106" s="460" t="e">
        <f t="shared" si="19"/>
        <v>#N/A</v>
      </c>
      <c r="AT106" s="460" t="e">
        <f t="shared" si="20"/>
        <v>#N/A</v>
      </c>
      <c r="AU106" s="459"/>
      <c r="AV106" s="459"/>
      <c r="AW106"/>
      <c r="AX106"/>
      <c r="AY106"/>
      <c r="AZ106"/>
      <c r="BN106" s="142"/>
      <c r="BO106" s="142"/>
      <c r="BP106" s="142"/>
    </row>
    <row r="107" spans="2:73" ht="37.799999999999997" customHeight="1" thickBot="1">
      <c r="B107" s="229"/>
      <c r="C107" s="224"/>
      <c r="D107" s="224"/>
      <c r="E107" s="224"/>
      <c r="F107" s="226"/>
      <c r="G107" s="226"/>
      <c r="H107" s="226"/>
      <c r="I107" s="226"/>
      <c r="J107" s="226"/>
      <c r="K107" s="226"/>
      <c r="L107" s="226"/>
      <c r="M107" s="226"/>
      <c r="N107" s="226"/>
      <c r="O107" s="226"/>
      <c r="P107" s="226"/>
      <c r="Q107" s="226"/>
      <c r="R107" s="233"/>
      <c r="S107" s="233"/>
      <c r="T107" s="233"/>
      <c r="U107" s="234"/>
      <c r="V107" s="233"/>
      <c r="W107" s="233"/>
      <c r="X107" s="233"/>
      <c r="Y107" s="234"/>
      <c r="Z107" s="233"/>
      <c r="AA107" s="233"/>
      <c r="AB107" s="233"/>
      <c r="AC107" s="233"/>
      <c r="AD107" s="233"/>
      <c r="AE107" s="233"/>
      <c r="AF107" s="233"/>
      <c r="AG107" s="233"/>
      <c r="AH107" s="233"/>
      <c r="AI107" s="234"/>
      <c r="AJ107" s="233"/>
      <c r="AK107" s="234"/>
      <c r="AO107" s="459"/>
      <c r="AP107" s="459"/>
      <c r="AS107" s="459"/>
      <c r="AT107" s="459"/>
      <c r="AU107" s="459"/>
      <c r="AV107" s="459"/>
      <c r="AW107"/>
      <c r="AX107"/>
      <c r="AY107"/>
      <c r="AZ107"/>
      <c r="BN107" s="142"/>
      <c r="BO107" s="142"/>
      <c r="BP107" s="142"/>
    </row>
    <row r="108" spans="2:73" ht="37.799999999999997" customHeight="1" thickBot="1">
      <c r="B108" s="229"/>
      <c r="C108" s="224"/>
      <c r="D108" s="224"/>
      <c r="E108" s="224"/>
      <c r="F108" s="226"/>
      <c r="G108" s="226"/>
      <c r="H108" s="226"/>
      <c r="I108" s="226"/>
      <c r="J108" s="226"/>
      <c r="K108" s="226"/>
      <c r="L108" s="226"/>
      <c r="M108" s="226"/>
      <c r="N108" s="226"/>
      <c r="O108" s="226"/>
      <c r="P108" s="226"/>
      <c r="Q108" s="266"/>
      <c r="AH108" s="235"/>
      <c r="AI108" s="235"/>
      <c r="AJ108" s="235"/>
      <c r="AK108" s="235"/>
      <c r="AN108" s="236"/>
      <c r="AO108" s="237"/>
      <c r="AP108" s="237"/>
      <c r="AQ108" s="238"/>
      <c r="AR108" s="238"/>
      <c r="AS108" s="237"/>
      <c r="AT108" s="237"/>
      <c r="AU108" s="237"/>
      <c r="AV108" s="237"/>
      <c r="AW108"/>
      <c r="AX108"/>
      <c r="AY108"/>
      <c r="AZ108"/>
      <c r="BN108" s="239"/>
      <c r="BO108" s="239"/>
      <c r="BP108" s="239"/>
      <c r="BQ108" s="236"/>
      <c r="BR108" s="236"/>
      <c r="BS108" s="236"/>
      <c r="BT108" s="236"/>
      <c r="BU108" s="236"/>
    </row>
    <row r="109" spans="2:73" ht="37.799999999999997" customHeight="1" thickBot="1">
      <c r="B109" s="270" t="s">
        <v>151</v>
      </c>
      <c r="C109" s="264"/>
      <c r="D109" s="264"/>
      <c r="E109" s="264"/>
      <c r="F109" s="265"/>
      <c r="G109" s="265"/>
      <c r="H109" s="265"/>
      <c r="I109" s="265"/>
      <c r="J109" s="265"/>
      <c r="K109" s="265"/>
      <c r="L109" s="265"/>
      <c r="M109" s="265"/>
      <c r="N109" s="265"/>
      <c r="O109" s="265"/>
      <c r="P109" s="265"/>
      <c r="Q109" s="266"/>
      <c r="AO109" s="240" t="s">
        <v>80</v>
      </c>
      <c r="AP109" s="240" t="s">
        <v>102</v>
      </c>
      <c r="AQ109" s="241" t="s">
        <v>103</v>
      </c>
      <c r="AR109" s="241" t="s">
        <v>104</v>
      </c>
      <c r="AS109" s="458" t="s">
        <v>105</v>
      </c>
      <c r="AT109" s="458" t="s">
        <v>93</v>
      </c>
      <c r="AU109" s="459"/>
      <c r="AV109" s="459"/>
      <c r="AW109"/>
      <c r="AX109"/>
      <c r="AY109"/>
      <c r="AZ109"/>
      <c r="BN109" s="142"/>
      <c r="BO109" s="142"/>
      <c r="BP109" s="142"/>
      <c r="BS109" s="236"/>
      <c r="BT109" s="236"/>
      <c r="BU109" s="236"/>
    </row>
    <row r="110" spans="2:73" ht="37.799999999999997" customHeight="1">
      <c r="AN110" s="4"/>
      <c r="AP110" s="7"/>
      <c r="AR110" s="4"/>
      <c r="AV110"/>
      <c r="AW110"/>
      <c r="AX110"/>
      <c r="AY110"/>
      <c r="AZ110"/>
    </row>
    <row r="111" spans="2:73" ht="37.799999999999997" customHeight="1">
      <c r="AN111" s="4"/>
      <c r="AP111" s="7"/>
      <c r="AR111" s="4"/>
      <c r="AV111"/>
      <c r="AW111"/>
      <c r="AX111"/>
      <c r="AY111"/>
      <c r="AZ111"/>
    </row>
    <row r="112" spans="2:73" ht="37.799999999999997" customHeight="1">
      <c r="AN112" s="4"/>
      <c r="AP112" s="7"/>
      <c r="AR112" s="4"/>
      <c r="AV112"/>
      <c r="AW112"/>
      <c r="AX112"/>
      <c r="AY112"/>
      <c r="AZ112"/>
    </row>
    <row r="113" spans="2:73" ht="37.799999999999997" customHeight="1">
      <c r="AN113" s="4"/>
      <c r="AP113" s="7"/>
      <c r="AR113" s="4"/>
      <c r="AV113"/>
      <c r="AW113"/>
      <c r="AX113"/>
      <c r="AY113"/>
      <c r="AZ113"/>
    </row>
    <row r="114" spans="2:73" ht="37.799999999999997" customHeight="1">
      <c r="AN114" s="4"/>
      <c r="AP114" s="7"/>
      <c r="AR114" s="4"/>
      <c r="AV114"/>
      <c r="AW114"/>
      <c r="AX114"/>
      <c r="AY114"/>
      <c r="AZ114"/>
    </row>
    <row r="115" spans="2:73" ht="37.799999999999997" customHeight="1">
      <c r="AN115" s="4"/>
      <c r="AP115" s="7"/>
      <c r="AR115" s="4"/>
      <c r="AV115"/>
      <c r="AW115"/>
      <c r="AX115"/>
      <c r="AY115"/>
      <c r="AZ115"/>
    </row>
    <row r="116" spans="2:73" ht="37.799999999999997" customHeight="1">
      <c r="AN116" s="4"/>
      <c r="AP116" s="7"/>
      <c r="AR116" s="4"/>
      <c r="AV116"/>
      <c r="AW116"/>
      <c r="AX116"/>
      <c r="AY116"/>
      <c r="AZ116"/>
    </row>
    <row r="117" spans="2:73" ht="37.799999999999997" customHeight="1">
      <c r="AN117" s="4"/>
      <c r="AP117" s="7"/>
      <c r="AR117" s="4"/>
      <c r="AV117"/>
      <c r="AW117"/>
      <c r="AX117"/>
      <c r="AY117"/>
      <c r="AZ117"/>
    </row>
    <row r="118" spans="2:73" ht="37.799999999999997" customHeight="1">
      <c r="AN118" s="4"/>
      <c r="AP118" s="7"/>
      <c r="AR118" s="4"/>
      <c r="AV118"/>
      <c r="AW118"/>
      <c r="AX118"/>
      <c r="AY118"/>
      <c r="AZ118"/>
    </row>
    <row r="119" spans="2:73" ht="37.799999999999997" customHeight="1">
      <c r="AN119" s="4"/>
      <c r="AP119" s="7"/>
      <c r="AR119" s="4"/>
      <c r="AV119"/>
      <c r="AW119"/>
      <c r="AX119"/>
      <c r="AY119"/>
      <c r="AZ119"/>
    </row>
    <row r="120" spans="2:73" ht="37.799999999999997" customHeight="1">
      <c r="AN120" s="4"/>
      <c r="AP120" s="7"/>
      <c r="AR120" s="4"/>
      <c r="AV120"/>
      <c r="AW120"/>
      <c r="AX120"/>
      <c r="AY120"/>
      <c r="AZ120"/>
    </row>
    <row r="121" spans="2:73" ht="37.799999999999997" customHeight="1" thickBot="1">
      <c r="AO121" s="502"/>
      <c r="AP121" s="502"/>
      <c r="AS121" s="502"/>
      <c r="AT121" s="502"/>
      <c r="AU121" s="502"/>
      <c r="AV121" s="502"/>
      <c r="AW121"/>
      <c r="AX121"/>
      <c r="AY121"/>
      <c r="AZ121"/>
    </row>
    <row r="122" spans="2:73" ht="37.799999999999997" customHeight="1" thickBot="1">
      <c r="B122" s="787" t="str">
        <f>+"Producción Marzo "&amp;TEXT(AJ123,"DDDD dd-mm-yyyy")</f>
        <v>Producción Marzo jueves 05-03-2026</v>
      </c>
      <c r="C122" s="788"/>
      <c r="D122" s="788"/>
      <c r="E122" s="788"/>
      <c r="F122" s="788"/>
      <c r="G122" s="788"/>
      <c r="H122" s="788"/>
      <c r="I122" s="788"/>
      <c r="J122" s="788"/>
      <c r="K122" s="788"/>
      <c r="L122" s="788"/>
      <c r="M122" s="788"/>
      <c r="N122" s="789"/>
      <c r="O122" s="175"/>
      <c r="P122" s="175"/>
      <c r="Q122" s="175"/>
      <c r="R122" s="790" t="s">
        <v>80</v>
      </c>
      <c r="S122" s="792" t="s">
        <v>99</v>
      </c>
      <c r="T122" s="792"/>
      <c r="U122" s="792"/>
      <c r="V122" s="792" t="s">
        <v>100</v>
      </c>
      <c r="W122" s="792"/>
      <c r="X122" s="792" t="s">
        <v>99</v>
      </c>
      <c r="Y122" s="792"/>
      <c r="Z122" s="792"/>
      <c r="AA122" s="792"/>
      <c r="AB122" s="792"/>
      <c r="AC122" s="792"/>
      <c r="AD122" s="792" t="s">
        <v>100</v>
      </c>
      <c r="AE122" s="792"/>
      <c r="AF122" s="792"/>
      <c r="AG122" s="793"/>
      <c r="AH122" s="176"/>
      <c r="AI122" s="794" t="s">
        <v>101</v>
      </c>
      <c r="AJ122" s="795"/>
      <c r="AK122" s="177"/>
      <c r="AO122" s="97" t="s">
        <v>80</v>
      </c>
      <c r="AP122" s="97" t="s">
        <v>102</v>
      </c>
      <c r="AQ122" s="130" t="s">
        <v>103</v>
      </c>
      <c r="AR122" s="130" t="s">
        <v>104</v>
      </c>
      <c r="AS122" s="505" t="s">
        <v>105</v>
      </c>
      <c r="AT122" s="505" t="s">
        <v>93</v>
      </c>
      <c r="AU122" s="502"/>
      <c r="AV122" s="502"/>
      <c r="AW122" s="769"/>
      <c r="AX122" s="11" t="s">
        <v>106</v>
      </c>
      <c r="AY122" s="769"/>
      <c r="AZ122"/>
      <c r="BJ122" s="347" t="s">
        <v>96</v>
      </c>
      <c r="BK122" t="s">
        <v>107</v>
      </c>
      <c r="BL122" t="s">
        <v>25</v>
      </c>
      <c r="BM122" t="s">
        <v>65</v>
      </c>
      <c r="BS122" s="131" t="s">
        <v>108</v>
      </c>
      <c r="BT122" s="785">
        <v>1073</v>
      </c>
      <c r="BU122" s="786"/>
    </row>
    <row r="123" spans="2:73" ht="37.799999999999997" customHeight="1" thickBot="1">
      <c r="B123" s="178"/>
      <c r="C123" s="500"/>
      <c r="D123" s="500" t="s">
        <v>83</v>
      </c>
      <c r="E123" s="500"/>
      <c r="F123" s="500"/>
      <c r="G123" s="500"/>
      <c r="H123" s="500"/>
      <c r="I123" s="500"/>
      <c r="J123" s="500"/>
      <c r="K123" s="500"/>
      <c r="L123" s="500"/>
      <c r="M123" s="500"/>
      <c r="N123" s="179"/>
      <c r="O123" s="500"/>
      <c r="P123" s="500"/>
      <c r="Q123" s="180"/>
      <c r="R123" s="791"/>
      <c r="S123" s="272" t="s">
        <v>109</v>
      </c>
      <c r="T123" s="272" t="s">
        <v>61</v>
      </c>
      <c r="U123" s="272" t="s">
        <v>69</v>
      </c>
      <c r="V123" s="272" t="s">
        <v>61</v>
      </c>
      <c r="W123" s="272" t="s">
        <v>69</v>
      </c>
      <c r="X123" s="272" t="s">
        <v>110</v>
      </c>
      <c r="Y123" s="272" t="s">
        <v>160</v>
      </c>
      <c r="Z123" s="272"/>
      <c r="AA123" s="272"/>
      <c r="AB123" s="272" t="s">
        <v>111</v>
      </c>
      <c r="AC123" s="272" t="s">
        <v>112</v>
      </c>
      <c r="AD123" s="272" t="s">
        <v>113</v>
      </c>
      <c r="AE123" s="272" t="s">
        <v>114</v>
      </c>
      <c r="AF123" s="272" t="s">
        <v>115</v>
      </c>
      <c r="AG123" s="273" t="s">
        <v>161</v>
      </c>
      <c r="AH123" s="181"/>
      <c r="AI123" s="242" t="s">
        <v>80</v>
      </c>
      <c r="AJ123" s="243">
        <v>46086</v>
      </c>
      <c r="AK123" s="182"/>
      <c r="AO123" s="183">
        <v>46023</v>
      </c>
      <c r="AP123" s="503" t="e">
        <f t="shared" ref="AP123:AP153" si="27">INDEX(BK:BK, MATCH($AO123, $BJ:$BJ, 0))</f>
        <v>#N/A</v>
      </c>
      <c r="AQ123" s="130" t="e">
        <f t="shared" ref="AQ123:AQ153" si="28">INDEX(BL:BL, MATCH($AO123, $BJ:$BJ, 0))</f>
        <v>#N/A</v>
      </c>
      <c r="AR123" s="130" t="e">
        <f t="shared" ref="AR123:AR153" si="29">INDEX(BM:BM, MATCH($AO123, $BJ:$BJ, 0))</f>
        <v>#N/A</v>
      </c>
      <c r="AS123" s="503" t="e">
        <f t="shared" ref="AS123:AS153" si="30">INDEX(BC:BC, MATCH($AO123, $AW:$AW, 0))</f>
        <v>#N/A</v>
      </c>
      <c r="AT123" s="503" t="e">
        <f t="shared" ref="AT123:AT153" si="31">INDEX(BB:BB, MATCH($AO123, $AW:$AW, 0))</f>
        <v>#N/A</v>
      </c>
      <c r="AU123" s="502"/>
      <c r="AV123" s="502"/>
      <c r="AW123" s="769"/>
      <c r="AX123" s="769" t="s">
        <v>116</v>
      </c>
      <c r="AY123" s="769" t="s">
        <v>117</v>
      </c>
      <c r="AZ123"/>
      <c r="BJ123" s="377" t="s">
        <v>291</v>
      </c>
      <c r="BK123" s="368">
        <v>57.600000000000016</v>
      </c>
      <c r="BL123" s="142">
        <v>1.3455555555555559E-2</v>
      </c>
      <c r="BM123" s="142"/>
      <c r="BN123" s="142"/>
      <c r="BO123" s="142"/>
      <c r="BP123" s="142"/>
      <c r="BS123" s="132" t="s">
        <v>118</v>
      </c>
      <c r="BT123" s="505" t="s">
        <v>74</v>
      </c>
      <c r="BU123" s="184" t="s">
        <v>119</v>
      </c>
    </row>
    <row r="124" spans="2:73" ht="37.799999999999997" customHeight="1" thickBot="1">
      <c r="B124" s="178"/>
      <c r="C124" s="244" t="s">
        <v>120</v>
      </c>
      <c r="D124" s="244" t="s">
        <v>121</v>
      </c>
      <c r="E124" s="244" t="s">
        <v>86</v>
      </c>
      <c r="F124" s="244" t="s">
        <v>122</v>
      </c>
      <c r="G124" s="496" t="s">
        <v>123</v>
      </c>
      <c r="H124" s="244" t="s">
        <v>93</v>
      </c>
      <c r="I124" s="500"/>
      <c r="J124" s="500"/>
      <c r="K124" s="796" t="s">
        <v>124</v>
      </c>
      <c r="L124" s="796"/>
      <c r="M124" s="796"/>
      <c r="N124" s="179"/>
      <c r="O124" s="797" t="s">
        <v>158</v>
      </c>
      <c r="P124" s="798"/>
      <c r="Q124" s="180"/>
      <c r="R124" s="274">
        <v>46082</v>
      </c>
      <c r="S124" s="275"/>
      <c r="T124" s="276"/>
      <c r="U124" s="277"/>
      <c r="V124" s="282">
        <f t="shared" ref="V124:V154" si="32">IFERROR(INDEX(AZ:AZ,MATCH($R124,$AW:$AW,0)),0)</f>
        <v>0</v>
      </c>
      <c r="W124" s="282">
        <f t="shared" ref="W124:W154" si="33">IFERROR(INDEX(AX:AX,MATCH($R124,$AW:$AW,0)),0)</f>
        <v>0</v>
      </c>
      <c r="X124" s="278" t="e">
        <f>+T124*#REF!</f>
        <v>#REF!</v>
      </c>
      <c r="Y124" s="278">
        <f>+U124*AJ127</f>
        <v>0</v>
      </c>
      <c r="Z124" s="278"/>
      <c r="AA124" s="279"/>
      <c r="AB124" s="278" t="e">
        <f>+Y124+X124</f>
        <v>#REF!</v>
      </c>
      <c r="AC124" s="279"/>
      <c r="AD124" s="280"/>
      <c r="AE124" s="278">
        <f>IFERROR(INDEX(BC:BC, MATCH($R124, $AW:$AW, 0)),0)</f>
        <v>0</v>
      </c>
      <c r="AF124" s="278">
        <f>IFERROR(INDEX(BA:BA, MATCH($R124, $AW:$AW, 0)),0)</f>
        <v>0</v>
      </c>
      <c r="AG124" s="281">
        <f>IFERROR(INDEX(AY:AY, MATCH($R124, $AW:$AW, 0)),0)</f>
        <v>0</v>
      </c>
      <c r="AH124" s="185"/>
      <c r="AI124" s="245" t="s">
        <v>125</v>
      </c>
      <c r="AJ124" s="246"/>
      <c r="AK124" s="186"/>
      <c r="AO124" s="183">
        <v>46024</v>
      </c>
      <c r="AP124" s="503" t="e">
        <f t="shared" si="27"/>
        <v>#N/A</v>
      </c>
      <c r="AQ124" s="130" t="e">
        <f t="shared" si="28"/>
        <v>#N/A</v>
      </c>
      <c r="AR124" s="130" t="e">
        <f t="shared" si="29"/>
        <v>#N/A</v>
      </c>
      <c r="AS124" s="503" t="e">
        <f t="shared" si="30"/>
        <v>#N/A</v>
      </c>
      <c r="AT124" s="503" t="e">
        <f t="shared" si="31"/>
        <v>#N/A</v>
      </c>
      <c r="AU124" s="502"/>
      <c r="AV124" s="502"/>
      <c r="AW124" s="11" t="s">
        <v>80</v>
      </c>
      <c r="AX124" s="769"/>
      <c r="AY124" s="769"/>
      <c r="AZ124"/>
      <c r="BJ124" s="377" t="s">
        <v>30</v>
      </c>
      <c r="BK124" s="368">
        <v>57.600000000000016</v>
      </c>
      <c r="BL124" s="142">
        <v>1.3455555555555559E-2</v>
      </c>
      <c r="BM124" s="142"/>
      <c r="BN124" s="142"/>
      <c r="BO124" s="142"/>
      <c r="BP124" s="142"/>
      <c r="BS124" s="132" t="s">
        <v>73</v>
      </c>
      <c r="BT124" s="503">
        <v>747.6</v>
      </c>
      <c r="BU124" s="187">
        <v>8.3999999999999995E-3</v>
      </c>
    </row>
    <row r="125" spans="2:73" ht="37.799999999999997" customHeight="1" thickBot="1">
      <c r="B125" s="178"/>
      <c r="C125" s="247">
        <v>1000</v>
      </c>
      <c r="D125" s="308" t="str">
        <f>+Mezcla!W596</f>
        <v>3H COPPER 
EL SAUCE 1 AL 5</v>
      </c>
      <c r="E125" s="189" t="s">
        <v>240</v>
      </c>
      <c r="F125" s="190">
        <f>+Mezcla!X596</f>
        <v>0</v>
      </c>
      <c r="G125" s="191" t="str">
        <f>IFERROR(Mezcla!Y596,"-")</f>
        <v>-</v>
      </c>
      <c r="H125" s="250">
        <f>+Mezcla!Z596</f>
        <v>0</v>
      </c>
      <c r="I125" s="192"/>
      <c r="J125" s="193"/>
      <c r="K125" s="497" t="s">
        <v>127</v>
      </c>
      <c r="L125" s="497" t="s">
        <v>100</v>
      </c>
      <c r="M125" s="248" t="s">
        <v>128</v>
      </c>
      <c r="N125" s="179"/>
      <c r="O125" s="363" t="s">
        <v>74</v>
      </c>
      <c r="P125" s="497" t="s">
        <v>119</v>
      </c>
      <c r="Q125" s="180"/>
      <c r="R125" s="274">
        <v>46083</v>
      </c>
      <c r="S125" s="282"/>
      <c r="T125" s="283"/>
      <c r="U125" s="284"/>
      <c r="V125" s="282">
        <f t="shared" si="32"/>
        <v>0</v>
      </c>
      <c r="W125" s="282">
        <f t="shared" si="33"/>
        <v>0</v>
      </c>
      <c r="X125" s="285" t="e">
        <f>+T125*#REF!+X124</f>
        <v>#REF!</v>
      </c>
      <c r="Y125" s="285" t="e">
        <f>+Y124+U125*#REF!</f>
        <v>#REF!</v>
      </c>
      <c r="Z125" s="285"/>
      <c r="AA125" s="286"/>
      <c r="AB125" s="285" t="e">
        <f>+Y125+X125</f>
        <v>#REF!</v>
      </c>
      <c r="AC125" s="287"/>
      <c r="AD125" s="286"/>
      <c r="AE125" s="285">
        <f t="shared" ref="AE125:AE154" si="34">IFERROR(INDEX(BC:BC, MATCH($R125, $AW:$AW, 0)),0)+AE124</f>
        <v>0</v>
      </c>
      <c r="AF125" s="285">
        <f t="shared" ref="AF125:AF154" si="35">IFERROR(INDEX(BA:BA, MATCH($R125, $AW:$AW, 0)),0)+AF124</f>
        <v>0</v>
      </c>
      <c r="AG125" s="288">
        <f t="shared" ref="AG125:AG154" si="36">IFERROR(INDEX(AY:AY, MATCH($R125, $AW:$AW, 0)),0)+AG124</f>
        <v>0</v>
      </c>
      <c r="AH125" s="185"/>
      <c r="AI125" s="245" t="s">
        <v>129</v>
      </c>
      <c r="AJ125" s="249">
        <v>1.5299999999999999E-2</v>
      </c>
      <c r="AK125" s="186"/>
      <c r="AO125" s="183">
        <v>46025</v>
      </c>
      <c r="AP125" s="503" t="e">
        <f t="shared" si="27"/>
        <v>#N/A</v>
      </c>
      <c r="AQ125" s="130" t="e">
        <f t="shared" si="28"/>
        <v>#N/A</v>
      </c>
      <c r="AR125" s="130" t="e">
        <f t="shared" si="29"/>
        <v>#N/A</v>
      </c>
      <c r="AS125" s="503" t="e">
        <f t="shared" si="30"/>
        <v>#N/A</v>
      </c>
      <c r="AT125" s="503" t="e">
        <f t="shared" si="31"/>
        <v>#N/A</v>
      </c>
      <c r="AU125" s="502"/>
      <c r="AV125" s="502"/>
      <c r="AW125" s="769" t="s">
        <v>30</v>
      </c>
      <c r="AX125" s="369"/>
      <c r="AY125" s="369"/>
      <c r="AZ125"/>
      <c r="BN125" s="142"/>
      <c r="BO125" s="142"/>
      <c r="BP125" s="142"/>
      <c r="BS125" s="132" t="s">
        <v>130</v>
      </c>
      <c r="BT125" s="139">
        <f>-6249.97-30</f>
        <v>-6279.97</v>
      </c>
      <c r="BU125" s="187">
        <v>1.4046302088267383E-2</v>
      </c>
    </row>
    <row r="126" spans="2:73" ht="37.799999999999997" customHeight="1" thickBot="1">
      <c r="B126" s="178"/>
      <c r="C126" s="247">
        <v>1000</v>
      </c>
      <c r="D126" s="188" t="str">
        <f>+Mezcla!W617</f>
        <v>Minera la Cruz  Vicente2 1 al 26</v>
      </c>
      <c r="E126" s="189" t="s">
        <v>240</v>
      </c>
      <c r="F126" s="190">
        <f>+Mezcla!X617</f>
        <v>0</v>
      </c>
      <c r="G126" s="191" t="str">
        <f>IFERROR(Mezcla!Y617,"-")</f>
        <v>-</v>
      </c>
      <c r="H126" s="250">
        <f>+Mezcla!Z617</f>
        <v>0</v>
      </c>
      <c r="I126" s="192"/>
      <c r="J126" s="497" t="s">
        <v>131</v>
      </c>
      <c r="K126" s="194">
        <f>INDEX(T:T, MATCH(AJ123, R:R, 0))</f>
        <v>0</v>
      </c>
      <c r="L126" s="194" t="str">
        <f>IFERROR(INDEX(AZ:AZ,MATCH(AJ123,AW:AW,0)),"0")</f>
        <v>0</v>
      </c>
      <c r="M126" s="498" t="str">
        <f>IFERROR(L126/K126,"N/a")</f>
        <v>N/a</v>
      </c>
      <c r="N126" s="179"/>
      <c r="O126" s="363">
        <f>22*29</f>
        <v>638</v>
      </c>
      <c r="P126" s="203">
        <v>1.4500000000000001E-2</v>
      </c>
      <c r="Q126" s="180"/>
      <c r="R126" s="274">
        <v>46084</v>
      </c>
      <c r="S126" s="282"/>
      <c r="T126" s="283"/>
      <c r="U126" s="284"/>
      <c r="V126" s="282">
        <f t="shared" si="32"/>
        <v>0</v>
      </c>
      <c r="W126" s="282">
        <f t="shared" si="33"/>
        <v>0</v>
      </c>
      <c r="X126" s="285" t="e">
        <f>+T126*#REF!+X125</f>
        <v>#REF!</v>
      </c>
      <c r="Y126" s="285" t="e">
        <f>+Y125+U126*#REF!</f>
        <v>#REF!</v>
      </c>
      <c r="Z126" s="285"/>
      <c r="AA126" s="286"/>
      <c r="AB126" s="285" t="e">
        <f t="shared" ref="AB126:AB153" si="37">+Y126+X126</f>
        <v>#REF!</v>
      </c>
      <c r="AC126" s="287"/>
      <c r="AD126" s="286"/>
      <c r="AE126" s="285">
        <f t="shared" si="34"/>
        <v>0</v>
      </c>
      <c r="AF126" s="285">
        <f t="shared" si="35"/>
        <v>0</v>
      </c>
      <c r="AG126" s="288">
        <f t="shared" si="36"/>
        <v>0</v>
      </c>
      <c r="AH126" s="185"/>
      <c r="AI126" s="251" t="s">
        <v>132</v>
      </c>
      <c r="AJ126" s="246">
        <v>30</v>
      </c>
      <c r="AK126" s="186"/>
      <c r="AO126" s="183">
        <v>46026</v>
      </c>
      <c r="AP126" s="503" t="e">
        <f t="shared" si="27"/>
        <v>#N/A</v>
      </c>
      <c r="AQ126" s="130" t="e">
        <f t="shared" si="28"/>
        <v>#N/A</v>
      </c>
      <c r="AR126" s="130" t="e">
        <f t="shared" si="29"/>
        <v>#N/A</v>
      </c>
      <c r="AS126" s="503" t="e">
        <f t="shared" si="30"/>
        <v>#N/A</v>
      </c>
      <c r="AT126" s="503" t="e">
        <f t="shared" si="31"/>
        <v>#N/A</v>
      </c>
      <c r="AU126" s="502"/>
      <c r="AV126" s="502"/>
      <c r="AW126"/>
      <c r="AX126"/>
      <c r="AY126"/>
      <c r="AZ126"/>
      <c r="BN126" s="142"/>
      <c r="BO126" s="142"/>
      <c r="BP126" s="142"/>
      <c r="BS126" s="132" t="s">
        <v>133</v>
      </c>
      <c r="BT126" s="503">
        <v>6008.8</v>
      </c>
      <c r="BU126" s="184" t="s">
        <v>134</v>
      </c>
    </row>
    <row r="127" spans="2:73" ht="37.799999999999997" customHeight="1" thickBot="1">
      <c r="B127" s="178"/>
      <c r="C127" s="247" t="s">
        <v>136</v>
      </c>
      <c r="D127" s="188" t="str">
        <f>+Mezcla!W637</f>
        <v>Procesos Mineros</v>
      </c>
      <c r="E127" s="189" t="s">
        <v>240</v>
      </c>
      <c r="F127" s="190">
        <f>+Mezcla!X637</f>
        <v>0</v>
      </c>
      <c r="G127" s="191" t="str">
        <f>IFERROR(Mezcla!Y637,"-")</f>
        <v>-</v>
      </c>
      <c r="H127" s="250">
        <f>+Mezcla!Z637</f>
        <v>0</v>
      </c>
      <c r="I127" s="195"/>
      <c r="J127" s="497" t="s">
        <v>241</v>
      </c>
      <c r="K127" s="194">
        <f>INDEX(U:U, MATCH(AJ123, R:R, 0))</f>
        <v>0</v>
      </c>
      <c r="L127" s="194" t="str">
        <f>IFERROR(INDEX(AX:AX, MATCH(AJ123, AW:AW, 0)),"0")</f>
        <v>0</v>
      </c>
      <c r="M127" s="498" t="str">
        <f>IFERROR(L127/K127,"N/a")</f>
        <v>N/a</v>
      </c>
      <c r="N127" s="179"/>
      <c r="O127" s="363">
        <f>28*30.78</f>
        <v>861.84</v>
      </c>
      <c r="P127" s="203">
        <v>1.2500000000000001E-2</v>
      </c>
      <c r="Q127" s="180"/>
      <c r="R127" s="274">
        <v>46085</v>
      </c>
      <c r="S127" s="282"/>
      <c r="T127" s="283"/>
      <c r="U127" s="284"/>
      <c r="V127" s="282">
        <f t="shared" si="32"/>
        <v>0</v>
      </c>
      <c r="W127" s="282">
        <f t="shared" si="33"/>
        <v>0</v>
      </c>
      <c r="X127" s="285" t="e">
        <f>+T127*#REF!+X126</f>
        <v>#REF!</v>
      </c>
      <c r="Y127" s="285" t="e">
        <f>+Y126+U127*#REF!</f>
        <v>#REF!</v>
      </c>
      <c r="Z127" s="285"/>
      <c r="AA127" s="286"/>
      <c r="AB127" s="285" t="e">
        <f t="shared" si="37"/>
        <v>#REF!</v>
      </c>
      <c r="AC127" s="287"/>
      <c r="AD127" s="286"/>
      <c r="AE127" s="285">
        <f t="shared" si="34"/>
        <v>0</v>
      </c>
      <c r="AF127" s="285">
        <f t="shared" si="35"/>
        <v>0</v>
      </c>
      <c r="AG127" s="288">
        <f t="shared" si="36"/>
        <v>0</v>
      </c>
      <c r="AH127" s="185"/>
      <c r="AI127" s="251" t="s">
        <v>162</v>
      </c>
      <c r="AJ127" s="246">
        <v>31</v>
      </c>
      <c r="AK127" s="186"/>
      <c r="AO127" s="183">
        <v>46027</v>
      </c>
      <c r="AP127" s="503" t="e">
        <f t="shared" si="27"/>
        <v>#N/A</v>
      </c>
      <c r="AQ127" s="130" t="e">
        <f t="shared" si="28"/>
        <v>#N/A</v>
      </c>
      <c r="AR127" s="130" t="e">
        <f t="shared" si="29"/>
        <v>#N/A</v>
      </c>
      <c r="AS127" s="503" t="e">
        <f t="shared" si="30"/>
        <v>#N/A</v>
      </c>
      <c r="AT127" s="503" t="e">
        <f t="shared" si="31"/>
        <v>#N/A</v>
      </c>
      <c r="AU127" s="502"/>
      <c r="AV127" s="502"/>
      <c r="AW127"/>
      <c r="AX127"/>
      <c r="AY127"/>
      <c r="AZ127"/>
      <c r="BN127" s="142"/>
      <c r="BO127" s="142"/>
      <c r="BP127" s="142"/>
      <c r="BS127" s="132" t="s">
        <v>135</v>
      </c>
      <c r="BT127" s="505">
        <v>-151.19999999999999</v>
      </c>
      <c r="BU127" s="133">
        <v>5.4000000000000003E-3</v>
      </c>
    </row>
    <row r="128" spans="2:73" ht="37.799999999999997" customHeight="1" thickBot="1">
      <c r="B128" s="178"/>
      <c r="C128" s="247" t="s">
        <v>136</v>
      </c>
      <c r="D128" s="188" t="str">
        <f>+Mezcla!W659</f>
        <v>3H COPPER El SAUCE</v>
      </c>
      <c r="E128" s="189" t="s">
        <v>61</v>
      </c>
      <c r="F128" s="190">
        <f>+Mezcla!X659</f>
        <v>0</v>
      </c>
      <c r="G128" s="191" t="str">
        <f>IFERROR(Mezcla!Y659,"-")</f>
        <v>-</v>
      </c>
      <c r="H128" s="250">
        <f>+Mezcla!Z659</f>
        <v>0</v>
      </c>
      <c r="I128" s="196"/>
      <c r="J128" s="180"/>
      <c r="K128" s="180"/>
      <c r="L128" s="180"/>
      <c r="M128" s="180"/>
      <c r="N128" s="179"/>
      <c r="O128" s="197"/>
      <c r="P128" s="193"/>
      <c r="Q128" s="180"/>
      <c r="R128" s="274">
        <v>46086</v>
      </c>
      <c r="S128" s="282"/>
      <c r="T128" s="289"/>
      <c r="U128" s="282"/>
      <c r="V128" s="282">
        <f t="shared" si="32"/>
        <v>0</v>
      </c>
      <c r="W128" s="282">
        <f t="shared" si="33"/>
        <v>0</v>
      </c>
      <c r="X128" s="285" t="e">
        <f>+T128*#REF!+X127</f>
        <v>#REF!</v>
      </c>
      <c r="Y128" s="285" t="e">
        <f>+Y127+U128*#REF!</f>
        <v>#REF!</v>
      </c>
      <c r="Z128" s="285"/>
      <c r="AA128" s="286"/>
      <c r="AB128" s="285" t="e">
        <f t="shared" si="37"/>
        <v>#REF!</v>
      </c>
      <c r="AC128" s="287"/>
      <c r="AD128" s="286"/>
      <c r="AE128" s="285">
        <f t="shared" si="34"/>
        <v>0</v>
      </c>
      <c r="AF128" s="285">
        <f t="shared" si="35"/>
        <v>0</v>
      </c>
      <c r="AG128" s="288">
        <f t="shared" si="36"/>
        <v>0</v>
      </c>
      <c r="AH128" s="185"/>
      <c r="AI128" s="245" t="s">
        <v>137</v>
      </c>
      <c r="AJ128" s="249">
        <v>1.7000000000000001E-2</v>
      </c>
      <c r="AK128" s="186"/>
      <c r="AO128" s="183">
        <v>46028</v>
      </c>
      <c r="AP128" s="503" t="e">
        <f t="shared" si="27"/>
        <v>#N/A</v>
      </c>
      <c r="AQ128" s="130" t="e">
        <f t="shared" si="28"/>
        <v>#N/A</v>
      </c>
      <c r="AR128" s="130" t="e">
        <f t="shared" si="29"/>
        <v>#N/A</v>
      </c>
      <c r="AS128" s="503" t="e">
        <f t="shared" si="30"/>
        <v>#N/A</v>
      </c>
      <c r="AT128" s="503" t="e">
        <f t="shared" si="31"/>
        <v>#N/A</v>
      </c>
      <c r="AU128" s="502"/>
      <c r="AV128" s="502"/>
      <c r="AW128"/>
      <c r="AX128"/>
      <c r="AY128"/>
      <c r="AZ128"/>
      <c r="BN128" s="142"/>
      <c r="BO128" s="142"/>
      <c r="BP128" s="142"/>
      <c r="BS128" s="132" t="s">
        <v>84</v>
      </c>
      <c r="BT128" s="505">
        <f>-22.4-30</f>
        <v>-52.4</v>
      </c>
      <c r="BU128" s="187">
        <v>7.9000000000000008E-3</v>
      </c>
    </row>
    <row r="129" spans="2:73" ht="37.799999999999997" customHeight="1" thickBot="1">
      <c r="B129" s="178"/>
      <c r="C129" s="247" t="s">
        <v>136</v>
      </c>
      <c r="D129" s="188" t="str">
        <f>+Mezcla!W680</f>
        <v>Minera la Cruz</v>
      </c>
      <c r="E129" s="189" t="s">
        <v>61</v>
      </c>
      <c r="F129" s="190">
        <f>+Mezcla!X680</f>
        <v>0</v>
      </c>
      <c r="G129" s="191" t="str">
        <f>IFERROR(Mezcla!Y680,"-")</f>
        <v>-</v>
      </c>
      <c r="H129" s="250">
        <f>+Mezcla!Z680</f>
        <v>0</v>
      </c>
      <c r="I129" s="195"/>
      <c r="J129" s="180"/>
      <c r="K129" s="801" t="s">
        <v>138</v>
      </c>
      <c r="L129" s="801"/>
      <c r="M129" s="801"/>
      <c r="N129" s="179"/>
      <c r="O129" s="802" t="s">
        <v>159</v>
      </c>
      <c r="P129" s="803"/>
      <c r="Q129" s="180"/>
      <c r="R129" s="274">
        <v>46087</v>
      </c>
      <c r="S129" s="282"/>
      <c r="T129" s="289"/>
      <c r="U129" s="290"/>
      <c r="V129" s="282">
        <f t="shared" si="32"/>
        <v>0</v>
      </c>
      <c r="W129" s="282">
        <f t="shared" si="33"/>
        <v>0</v>
      </c>
      <c r="X129" s="285" t="e">
        <f>+T129*#REF!+X128</f>
        <v>#REF!</v>
      </c>
      <c r="Y129" s="285" t="e">
        <f>+Y128+U129*#REF!</f>
        <v>#REF!</v>
      </c>
      <c r="Z129" s="285"/>
      <c r="AA129" s="286"/>
      <c r="AB129" s="285" t="e">
        <f t="shared" si="37"/>
        <v>#REF!</v>
      </c>
      <c r="AC129" s="287"/>
      <c r="AD129" s="286"/>
      <c r="AE129" s="285">
        <f t="shared" si="34"/>
        <v>0</v>
      </c>
      <c r="AF129" s="285">
        <f t="shared" si="35"/>
        <v>0</v>
      </c>
      <c r="AG129" s="288">
        <f t="shared" si="36"/>
        <v>0</v>
      </c>
      <c r="AH129" s="185"/>
      <c r="AI129" s="252" t="s">
        <v>163</v>
      </c>
      <c r="AJ129" s="253">
        <v>1.4E-2</v>
      </c>
      <c r="AK129" s="186"/>
      <c r="AO129" s="183">
        <v>46029</v>
      </c>
      <c r="AP129" s="503" t="e">
        <f t="shared" si="27"/>
        <v>#N/A</v>
      </c>
      <c r="AQ129" s="130" t="e">
        <f t="shared" si="28"/>
        <v>#N/A</v>
      </c>
      <c r="AR129" s="130" t="e">
        <f t="shared" si="29"/>
        <v>#N/A</v>
      </c>
      <c r="AS129" s="503" t="e">
        <f t="shared" si="30"/>
        <v>#N/A</v>
      </c>
      <c r="AT129" s="503" t="e">
        <f t="shared" si="31"/>
        <v>#N/A</v>
      </c>
      <c r="AU129" s="502"/>
      <c r="AV129" s="502"/>
      <c r="AW129"/>
      <c r="AX129"/>
      <c r="AY129"/>
      <c r="AZ129"/>
      <c r="BN129" s="142"/>
      <c r="BO129" s="142"/>
      <c r="BP129" s="142"/>
      <c r="BS129" s="132" t="s">
        <v>139</v>
      </c>
      <c r="BT129" s="799">
        <f>SUM(BT124:BT128)</f>
        <v>272.83000000000033</v>
      </c>
      <c r="BU129" s="800"/>
    </row>
    <row r="130" spans="2:73" ht="37.799999999999997" customHeight="1" thickBot="1">
      <c r="B130" s="178"/>
      <c r="C130" s="247" t="s">
        <v>136</v>
      </c>
      <c r="D130" s="188" t="str">
        <f>+Mezcla!W700</f>
        <v xml:space="preserve">Mra la cruz Vicente2 </v>
      </c>
      <c r="E130" s="189" t="s">
        <v>254</v>
      </c>
      <c r="F130" s="190">
        <f>+Mezcla!X700</f>
        <v>0</v>
      </c>
      <c r="G130" s="191" t="str">
        <f>IFERROR(Mezcla!Y700,"-")</f>
        <v>-</v>
      </c>
      <c r="H130" s="250">
        <f>+Mezcla!Z700</f>
        <v>0</v>
      </c>
      <c r="I130" s="195"/>
      <c r="J130" s="195"/>
      <c r="K130" s="497" t="s">
        <v>140</v>
      </c>
      <c r="L130" s="804" t="s">
        <v>141</v>
      </c>
      <c r="M130" s="804"/>
      <c r="N130" s="179"/>
      <c r="O130" s="363" t="s">
        <v>142</v>
      </c>
      <c r="P130" s="497" t="s">
        <v>143</v>
      </c>
      <c r="Q130" s="180"/>
      <c r="R130" s="274">
        <v>46088</v>
      </c>
      <c r="S130" s="291"/>
      <c r="T130" s="292"/>
      <c r="U130" s="293"/>
      <c r="V130" s="291">
        <f t="shared" si="32"/>
        <v>0</v>
      </c>
      <c r="W130" s="291">
        <f t="shared" si="33"/>
        <v>0</v>
      </c>
      <c r="X130" s="294" t="e">
        <f>+T130*#REF!+X129</f>
        <v>#REF!</v>
      </c>
      <c r="Y130" s="294" t="e">
        <f>+Y129+U130*#REF!</f>
        <v>#REF!</v>
      </c>
      <c r="Z130" s="294"/>
      <c r="AA130" s="295"/>
      <c r="AB130" s="294" t="e">
        <f t="shared" si="37"/>
        <v>#REF!</v>
      </c>
      <c r="AC130" s="296"/>
      <c r="AD130" s="295"/>
      <c r="AE130" s="294">
        <f t="shared" si="34"/>
        <v>0</v>
      </c>
      <c r="AF130" s="294">
        <f t="shared" si="35"/>
        <v>0</v>
      </c>
      <c r="AG130" s="297">
        <f t="shared" si="36"/>
        <v>0</v>
      </c>
      <c r="AH130" s="185"/>
      <c r="AI130" s="185"/>
      <c r="AJ130" s="198"/>
      <c r="AK130" s="186"/>
      <c r="AO130" s="183">
        <v>46030</v>
      </c>
      <c r="AP130" s="503" t="e">
        <f t="shared" si="27"/>
        <v>#N/A</v>
      </c>
      <c r="AQ130" s="130" t="e">
        <f t="shared" si="28"/>
        <v>#N/A</v>
      </c>
      <c r="AR130" s="130" t="e">
        <f t="shared" si="29"/>
        <v>#N/A</v>
      </c>
      <c r="AS130" s="503" t="e">
        <f t="shared" si="30"/>
        <v>#N/A</v>
      </c>
      <c r="AT130" s="503" t="e">
        <f t="shared" si="31"/>
        <v>#N/A</v>
      </c>
      <c r="AU130" s="502"/>
      <c r="AV130" s="502"/>
      <c r="AW130"/>
      <c r="AX130"/>
      <c r="AY130"/>
      <c r="AZ130"/>
      <c r="BN130" s="142"/>
      <c r="BO130" s="142"/>
      <c r="BP130" s="142"/>
      <c r="BS130" s="199" t="s">
        <v>144</v>
      </c>
      <c r="BT130" s="799">
        <f>+BT129/BT122</f>
        <v>0.25426840633737213</v>
      </c>
      <c r="BU130" s="800"/>
    </row>
    <row r="131" spans="2:73" ht="37.799999999999997" customHeight="1" thickBot="1">
      <c r="B131" s="178"/>
      <c r="C131" s="807" t="s">
        <v>243</v>
      </c>
      <c r="D131" s="807"/>
      <c r="E131" s="807"/>
      <c r="F131" s="254">
        <f>+SUM(F125:F127)</f>
        <v>0</v>
      </c>
      <c r="G131" s="203" t="str">
        <f>IFERROR(SUMPRODUCT(F125:F127,G125:G127)/F131,"-")</f>
        <v>-</v>
      </c>
      <c r="H131" s="255">
        <f>+SUM(H125:H127)</f>
        <v>0</v>
      </c>
      <c r="I131" s="195"/>
      <c r="J131" s="497" t="s">
        <v>131</v>
      </c>
      <c r="K131" s="255">
        <f ca="1">+V155</f>
        <v>0</v>
      </c>
      <c r="L131" s="808" t="str">
        <f ca="1">IFERROR(SUM(INDIRECT("v329:v"&amp;(329+DAY(#REF!))))/SUM(INDIRECT("t329:t"&amp;(329+DAY(#REF!)))),"N/a")</f>
        <v>N/a</v>
      </c>
      <c r="M131" s="808"/>
      <c r="N131" s="179"/>
      <c r="O131" s="256">
        <f>(F134)/(SUM(O126:O127)+1000)</f>
        <v>0</v>
      </c>
      <c r="P131" s="203" t="e">
        <f>G134/((SUMPRODUCT(P126:P127,O126:O127)/SUM(O126:O127)))</f>
        <v>#VALUE!</v>
      </c>
      <c r="Q131" s="180"/>
      <c r="R131" s="274">
        <v>46089</v>
      </c>
      <c r="S131" s="298"/>
      <c r="T131" s="298"/>
      <c r="U131" s="298"/>
      <c r="V131" s="298">
        <f t="shared" si="32"/>
        <v>0</v>
      </c>
      <c r="W131" s="298">
        <f t="shared" si="33"/>
        <v>0</v>
      </c>
      <c r="X131" s="299" t="e">
        <f>+T131*#REF!+X130</f>
        <v>#REF!</v>
      </c>
      <c r="Y131" s="299" t="e">
        <f>+Y130+U131*#REF!</f>
        <v>#REF!</v>
      </c>
      <c r="Z131" s="299"/>
      <c r="AA131" s="300"/>
      <c r="AB131" s="299" t="e">
        <f t="shared" si="37"/>
        <v>#REF!</v>
      </c>
      <c r="AC131" s="301"/>
      <c r="AD131" s="300"/>
      <c r="AE131" s="299">
        <f t="shared" si="34"/>
        <v>0</v>
      </c>
      <c r="AF131" s="299">
        <f t="shared" si="35"/>
        <v>0</v>
      </c>
      <c r="AG131" s="302">
        <f t="shared" si="36"/>
        <v>0</v>
      </c>
      <c r="AH131" s="185"/>
      <c r="AI131" s="200"/>
      <c r="AJ131" s="200"/>
      <c r="AK131" s="186"/>
      <c r="AO131" s="183">
        <v>46031</v>
      </c>
      <c r="AP131" s="503" t="e">
        <f t="shared" si="27"/>
        <v>#N/A</v>
      </c>
      <c r="AQ131" s="130" t="e">
        <f t="shared" si="28"/>
        <v>#N/A</v>
      </c>
      <c r="AR131" s="130" t="e">
        <f t="shared" si="29"/>
        <v>#N/A</v>
      </c>
      <c r="AS131" s="503" t="e">
        <f t="shared" si="30"/>
        <v>#N/A</v>
      </c>
      <c r="AT131" s="503" t="e">
        <f t="shared" si="31"/>
        <v>#N/A</v>
      </c>
      <c r="AU131" s="502"/>
      <c r="AV131" s="502"/>
      <c r="AW131"/>
      <c r="AX131"/>
      <c r="AY131"/>
      <c r="AZ131"/>
      <c r="BN131" s="142"/>
      <c r="BO131" s="142"/>
      <c r="BP131" s="142"/>
      <c r="BS131" s="201" t="s">
        <v>146</v>
      </c>
      <c r="BT131" s="805">
        <f>5.6-BT130</f>
        <v>5.3457315936626273</v>
      </c>
      <c r="BU131" s="806"/>
    </row>
    <row r="132" spans="2:73" ht="37.799999999999997" customHeight="1" thickBot="1">
      <c r="B132" s="178"/>
      <c r="C132" s="807" t="s">
        <v>145</v>
      </c>
      <c r="D132" s="807"/>
      <c r="E132" s="807"/>
      <c r="F132" s="202">
        <f>+SUM(F128:F129)</f>
        <v>0</v>
      </c>
      <c r="G132" s="203" t="str">
        <f>IFERROR(SUMPRODUCT(F128:F129,G128:G129)/F132,"-")</f>
        <v>-</v>
      </c>
      <c r="H132" s="255">
        <f>+SUM(H128:H129)</f>
        <v>0</v>
      </c>
      <c r="I132" s="195"/>
      <c r="J132" s="497" t="s">
        <v>241</v>
      </c>
      <c r="K132" s="255" t="e">
        <f ca="1">+W155</f>
        <v>#REF!</v>
      </c>
      <c r="L132" s="808" t="str">
        <f ca="1">IFERROR(SUM(INDIRECT("w329:w"&amp;(329+DAY(#REF!))))/SUM(INDIRECT("u329:u"&amp;(329+DAY(#REF!)))),"N/a")</f>
        <v>N/a</v>
      </c>
      <c r="M132" s="808"/>
      <c r="N132" s="257"/>
      <c r="O132" s="271"/>
      <c r="P132" s="180"/>
      <c r="Q132" s="180"/>
      <c r="R132" s="274">
        <v>46090</v>
      </c>
      <c r="S132" s="303"/>
      <c r="T132" s="303"/>
      <c r="U132" s="303"/>
      <c r="V132" s="303">
        <f t="shared" si="32"/>
        <v>0</v>
      </c>
      <c r="W132" s="303">
        <f t="shared" si="33"/>
        <v>0</v>
      </c>
      <c r="X132" s="304" t="e">
        <f>+T132*#REF!+X131</f>
        <v>#REF!</v>
      </c>
      <c r="Y132" s="304" t="e">
        <f>+Y131+U132*#REF!</f>
        <v>#REF!</v>
      </c>
      <c r="Z132" s="304"/>
      <c r="AA132" s="305"/>
      <c r="AB132" s="304" t="e">
        <f t="shared" si="37"/>
        <v>#REF!</v>
      </c>
      <c r="AC132" s="306"/>
      <c r="AD132" s="305"/>
      <c r="AE132" s="304">
        <f t="shared" si="34"/>
        <v>0</v>
      </c>
      <c r="AF132" s="304">
        <f t="shared" si="35"/>
        <v>0</v>
      </c>
      <c r="AG132" s="307">
        <f t="shared" si="36"/>
        <v>0</v>
      </c>
      <c r="AH132" s="185"/>
      <c r="AI132" s="185"/>
      <c r="AJ132" s="185"/>
      <c r="AK132" s="186"/>
      <c r="AO132" s="183">
        <v>46032</v>
      </c>
      <c r="AP132" s="503" t="e">
        <f t="shared" si="27"/>
        <v>#N/A</v>
      </c>
      <c r="AQ132" s="130" t="e">
        <f t="shared" si="28"/>
        <v>#N/A</v>
      </c>
      <c r="AR132" s="130" t="e">
        <f t="shared" si="29"/>
        <v>#N/A</v>
      </c>
      <c r="AS132" s="503" t="e">
        <f t="shared" si="30"/>
        <v>#N/A</v>
      </c>
      <c r="AT132" s="503" t="e">
        <f t="shared" si="31"/>
        <v>#N/A</v>
      </c>
      <c r="AU132" s="502"/>
      <c r="AV132" s="502"/>
      <c r="AW132"/>
      <c r="AX132"/>
      <c r="AY132"/>
      <c r="AZ132"/>
      <c r="BN132" s="142"/>
      <c r="BO132" s="142"/>
      <c r="BP132" s="142"/>
    </row>
    <row r="133" spans="2:73" ht="37.799999999999997" customHeight="1" thickBot="1">
      <c r="B133" s="178"/>
      <c r="C133" s="807" t="s">
        <v>255</v>
      </c>
      <c r="D133" s="807"/>
      <c r="E133" s="807"/>
      <c r="F133" s="434">
        <f>+SUM(F130)</f>
        <v>0</v>
      </c>
      <c r="G133" s="435" t="str">
        <f>IFERROR(SUMPRODUCT(F130,G130)/F133,"-")</f>
        <v>-</v>
      </c>
      <c r="H133" s="436">
        <f>+SUM(H130)</f>
        <v>0</v>
      </c>
      <c r="I133" s="195"/>
      <c r="J133" s="437"/>
      <c r="K133" s="438"/>
      <c r="L133" s="439"/>
      <c r="M133" s="439"/>
      <c r="N133" s="257"/>
      <c r="O133" s="271"/>
      <c r="P133" s="180"/>
      <c r="Q133" s="180"/>
      <c r="R133" s="274">
        <v>46091</v>
      </c>
      <c r="S133" s="303"/>
      <c r="T133" s="303"/>
      <c r="U133" s="303"/>
      <c r="V133" s="303">
        <f t="shared" si="32"/>
        <v>0</v>
      </c>
      <c r="W133" s="303">
        <f t="shared" si="33"/>
        <v>0</v>
      </c>
      <c r="X133" s="304" t="e">
        <f>+T133*#REF!+X132</f>
        <v>#REF!</v>
      </c>
      <c r="Y133" s="304" t="e">
        <f>+Y132+U133*#REF!</f>
        <v>#REF!</v>
      </c>
      <c r="Z133" s="304"/>
      <c r="AA133" s="305"/>
      <c r="AB133" s="304" t="e">
        <f t="shared" si="37"/>
        <v>#REF!</v>
      </c>
      <c r="AC133" s="306"/>
      <c r="AD133" s="305"/>
      <c r="AE133" s="304">
        <f t="shared" si="34"/>
        <v>0</v>
      </c>
      <c r="AF133" s="304">
        <f t="shared" si="35"/>
        <v>0</v>
      </c>
      <c r="AG133" s="307">
        <f t="shared" si="36"/>
        <v>0</v>
      </c>
      <c r="AH133" s="185"/>
      <c r="AI133" s="185"/>
      <c r="AJ133" s="185"/>
      <c r="AK133" s="186"/>
      <c r="AO133" s="183">
        <v>46033</v>
      </c>
      <c r="AP133" s="503" t="e">
        <f t="shared" si="27"/>
        <v>#N/A</v>
      </c>
      <c r="AQ133" s="130" t="e">
        <f t="shared" si="28"/>
        <v>#N/A</v>
      </c>
      <c r="AR133" s="130" t="e">
        <f t="shared" si="29"/>
        <v>#N/A</v>
      </c>
      <c r="AS133" s="503" t="e">
        <f t="shared" si="30"/>
        <v>#N/A</v>
      </c>
      <c r="AT133" s="503" t="e">
        <f t="shared" si="31"/>
        <v>#N/A</v>
      </c>
      <c r="AU133" s="502"/>
      <c r="AV133" s="502"/>
      <c r="AW133"/>
      <c r="AX133"/>
      <c r="AY133"/>
      <c r="AZ133"/>
      <c r="BN133" s="142"/>
      <c r="BO133" s="142"/>
      <c r="BP133" s="142"/>
    </row>
    <row r="134" spans="2:73" ht="37.799999999999997" customHeight="1" thickBot="1">
      <c r="B134" s="258"/>
      <c r="C134" s="809" t="s">
        <v>147</v>
      </c>
      <c r="D134" s="809"/>
      <c r="E134" s="809"/>
      <c r="F134" s="205">
        <f>SUM(F131:F133)</f>
        <v>0</v>
      </c>
      <c r="G134" s="206" t="str">
        <f>IFERROR(SUMPRODUCT(G131:G133,F131:F133)/F134,"-")</f>
        <v>-</v>
      </c>
      <c r="H134" s="259">
        <f>+SUM(H131:H133)</f>
        <v>0</v>
      </c>
      <c r="I134" s="260"/>
      <c r="J134" s="207"/>
      <c r="K134" s="207"/>
      <c r="L134" s="207"/>
      <c r="M134" s="207"/>
      <c r="N134" s="208"/>
      <c r="O134" s="209"/>
      <c r="P134" s="209"/>
      <c r="Q134" s="180"/>
      <c r="R134" s="274">
        <v>46092</v>
      </c>
      <c r="S134" s="303"/>
      <c r="T134" s="303"/>
      <c r="U134" s="303"/>
      <c r="V134" s="303">
        <f t="shared" si="32"/>
        <v>0</v>
      </c>
      <c r="W134" s="303">
        <f t="shared" si="33"/>
        <v>0</v>
      </c>
      <c r="X134" s="304" t="e">
        <f>+T134*#REF!+X133</f>
        <v>#REF!</v>
      </c>
      <c r="Y134" s="304" t="e">
        <f>+Y133+U134*#REF!</f>
        <v>#REF!</v>
      </c>
      <c r="Z134" s="304"/>
      <c r="AA134" s="305"/>
      <c r="AB134" s="304" t="e">
        <f t="shared" si="37"/>
        <v>#REF!</v>
      </c>
      <c r="AC134" s="306"/>
      <c r="AD134" s="305"/>
      <c r="AE134" s="304">
        <f t="shared" si="34"/>
        <v>0</v>
      </c>
      <c r="AF134" s="304">
        <f t="shared" si="35"/>
        <v>0</v>
      </c>
      <c r="AG134" s="307">
        <f t="shared" si="36"/>
        <v>0</v>
      </c>
      <c r="AH134" s="185"/>
      <c r="AI134" s="185"/>
      <c r="AJ134" s="185"/>
      <c r="AK134" s="186"/>
      <c r="AO134" s="183">
        <v>46034</v>
      </c>
      <c r="AP134" s="503" t="e">
        <f t="shared" si="27"/>
        <v>#N/A</v>
      </c>
      <c r="AQ134" s="130" t="e">
        <f t="shared" si="28"/>
        <v>#N/A</v>
      </c>
      <c r="AR134" s="130" t="e">
        <f t="shared" si="29"/>
        <v>#N/A</v>
      </c>
      <c r="AS134" s="503" t="e">
        <f t="shared" si="30"/>
        <v>#N/A</v>
      </c>
      <c r="AT134" s="503" t="e">
        <f t="shared" si="31"/>
        <v>#N/A</v>
      </c>
      <c r="AU134" s="502"/>
      <c r="AV134" s="502"/>
      <c r="AW134"/>
      <c r="AX134"/>
      <c r="AY134"/>
      <c r="AZ134"/>
      <c r="BN134" s="142"/>
      <c r="BO134" s="142"/>
      <c r="BP134" s="142"/>
    </row>
    <row r="135" spans="2:73" ht="37.799999999999997" customHeight="1" thickBot="1">
      <c r="B135" s="178"/>
      <c r="C135" s="810" t="s">
        <v>148</v>
      </c>
      <c r="D135" s="810"/>
      <c r="E135" s="810"/>
      <c r="F135" s="499" t="s">
        <v>99</v>
      </c>
      <c r="G135" s="499" t="s">
        <v>100</v>
      </c>
      <c r="H135" s="261" t="s">
        <v>144</v>
      </c>
      <c r="I135" s="210"/>
      <c r="J135" s="209"/>
      <c r="K135" s="209"/>
      <c r="L135" s="209"/>
      <c r="M135" s="811" t="s">
        <v>149</v>
      </c>
      <c r="N135" s="811"/>
      <c r="O135" s="812"/>
      <c r="P135" s="209"/>
      <c r="Q135" s="180"/>
      <c r="R135" s="274">
        <v>46093</v>
      </c>
      <c r="S135" s="303"/>
      <c r="T135" s="303"/>
      <c r="U135" s="303"/>
      <c r="V135" s="303">
        <f t="shared" si="32"/>
        <v>0</v>
      </c>
      <c r="W135" s="303">
        <f t="shared" si="33"/>
        <v>0</v>
      </c>
      <c r="X135" s="304" t="e">
        <f>+T135*#REF!+X134</f>
        <v>#REF!</v>
      </c>
      <c r="Y135" s="304" t="e">
        <f>+Y134+U135*#REF!</f>
        <v>#REF!</v>
      </c>
      <c r="Z135" s="304"/>
      <c r="AA135" s="305"/>
      <c r="AB135" s="304" t="e">
        <f t="shared" si="37"/>
        <v>#REF!</v>
      </c>
      <c r="AC135" s="306"/>
      <c r="AD135" s="305"/>
      <c r="AE135" s="304">
        <f t="shared" si="34"/>
        <v>0</v>
      </c>
      <c r="AF135" s="304">
        <f t="shared" si="35"/>
        <v>0</v>
      </c>
      <c r="AG135" s="307">
        <f t="shared" si="36"/>
        <v>0</v>
      </c>
      <c r="AH135" s="185"/>
      <c r="AI135" s="185"/>
      <c r="AJ135" s="185"/>
      <c r="AK135" s="186"/>
      <c r="AO135" s="183">
        <v>46035</v>
      </c>
      <c r="AP135" s="503" t="e">
        <f t="shared" si="27"/>
        <v>#N/A</v>
      </c>
      <c r="AQ135" s="130" t="e">
        <f t="shared" si="28"/>
        <v>#N/A</v>
      </c>
      <c r="AR135" s="130" t="e">
        <f t="shared" si="29"/>
        <v>#N/A</v>
      </c>
      <c r="AS135" s="503" t="e">
        <f t="shared" si="30"/>
        <v>#N/A</v>
      </c>
      <c r="AT135" s="503" t="e">
        <f t="shared" si="31"/>
        <v>#N/A</v>
      </c>
      <c r="AU135" s="502"/>
      <c r="AV135" s="502"/>
      <c r="AW135"/>
      <c r="AX135"/>
      <c r="AY135"/>
      <c r="AZ135"/>
      <c r="BN135" s="142"/>
      <c r="BO135" s="142"/>
      <c r="BP135" s="142"/>
    </row>
    <row r="136" spans="2:73" ht="37.799999999999997" customHeight="1" thickBot="1">
      <c r="B136" s="178"/>
      <c r="C136" s="807"/>
      <c r="D136" s="807"/>
      <c r="E136" s="807"/>
      <c r="F136" s="497"/>
      <c r="G136" s="202">
        <f>+AE131</f>
        <v>0</v>
      </c>
      <c r="H136" s="262" t="s">
        <v>136</v>
      </c>
      <c r="I136" s="209"/>
      <c r="K136" s="209"/>
      <c r="L136" s="209"/>
      <c r="M136" s="497" t="s">
        <v>86</v>
      </c>
      <c r="N136" s="497" t="s">
        <v>142</v>
      </c>
      <c r="O136" s="497" t="s">
        <v>143</v>
      </c>
      <c r="P136" s="209"/>
      <c r="Q136" s="180"/>
      <c r="R136" s="274">
        <v>46094</v>
      </c>
      <c r="S136" s="303"/>
      <c r="T136" s="303"/>
      <c r="U136" s="303"/>
      <c r="V136" s="303">
        <f t="shared" si="32"/>
        <v>0</v>
      </c>
      <c r="W136" s="303">
        <f t="shared" si="33"/>
        <v>0</v>
      </c>
      <c r="X136" s="304" t="e">
        <f>+T136*#REF!+X135</f>
        <v>#REF!</v>
      </c>
      <c r="Y136" s="304" t="e">
        <f>+Y135+U136*#REF!</f>
        <v>#REF!</v>
      </c>
      <c r="Z136" s="304"/>
      <c r="AA136" s="305"/>
      <c r="AB136" s="304" t="e">
        <f t="shared" si="37"/>
        <v>#REF!</v>
      </c>
      <c r="AC136" s="306"/>
      <c r="AD136" s="305"/>
      <c r="AE136" s="304">
        <f t="shared" si="34"/>
        <v>0</v>
      </c>
      <c r="AF136" s="304">
        <f t="shared" si="35"/>
        <v>0</v>
      </c>
      <c r="AG136" s="307">
        <f t="shared" si="36"/>
        <v>0</v>
      </c>
      <c r="AH136" s="185"/>
      <c r="AI136" s="185"/>
      <c r="AJ136" s="185"/>
      <c r="AK136" s="186"/>
      <c r="AO136" s="183">
        <v>46036</v>
      </c>
      <c r="AP136" s="503" t="e">
        <f t="shared" si="27"/>
        <v>#N/A</v>
      </c>
      <c r="AQ136" s="130" t="e">
        <f t="shared" si="28"/>
        <v>#N/A</v>
      </c>
      <c r="AR136" s="130" t="e">
        <f t="shared" si="29"/>
        <v>#N/A</v>
      </c>
      <c r="AS136" s="503" t="e">
        <f t="shared" si="30"/>
        <v>#N/A</v>
      </c>
      <c r="AT136" s="503" t="e">
        <f t="shared" si="31"/>
        <v>#N/A</v>
      </c>
      <c r="AU136" s="502"/>
      <c r="AV136" s="502"/>
      <c r="AW136"/>
      <c r="AX136"/>
      <c r="AY136"/>
      <c r="AZ136"/>
      <c r="BN136" s="142"/>
      <c r="BO136" s="142"/>
      <c r="BP136" s="142"/>
    </row>
    <row r="137" spans="2:73" ht="37.799999999999997" customHeight="1" thickBot="1">
      <c r="B137" s="178"/>
      <c r="C137" s="807"/>
      <c r="D137" s="807"/>
      <c r="E137" s="807"/>
      <c r="F137" s="497"/>
      <c r="G137" s="202">
        <f>+AE138-AE131</f>
        <v>0</v>
      </c>
      <c r="H137" s="262" t="s">
        <v>136</v>
      </c>
      <c r="I137" s="210"/>
      <c r="K137" s="211"/>
      <c r="L137" s="209"/>
      <c r="M137" s="497" t="s">
        <v>61</v>
      </c>
      <c r="N137" s="498" t="e">
        <f>INDEX(AF:AF, MATCH(AJ123, R:R, 0))/INDEX(X:X, MATCH(AJ123, R:R, 0))</f>
        <v>#REF!</v>
      </c>
      <c r="O137" s="498" t="e">
        <f>+G131/#REF!</f>
        <v>#VALUE!</v>
      </c>
      <c r="P137" s="209"/>
      <c r="Q137" s="209"/>
      <c r="R137" s="274">
        <v>46095</v>
      </c>
      <c r="S137" s="303"/>
      <c r="T137" s="303"/>
      <c r="U137" s="303"/>
      <c r="V137" s="303">
        <f t="shared" si="32"/>
        <v>0</v>
      </c>
      <c r="W137" s="303">
        <f t="shared" si="33"/>
        <v>0</v>
      </c>
      <c r="X137" s="304" t="e">
        <f>+T137*#REF!+X136</f>
        <v>#REF!</v>
      </c>
      <c r="Y137" s="304" t="e">
        <f>+Y136+U137*#REF!</f>
        <v>#REF!</v>
      </c>
      <c r="Z137" s="304"/>
      <c r="AA137" s="305"/>
      <c r="AB137" s="304" t="e">
        <f t="shared" si="37"/>
        <v>#REF!</v>
      </c>
      <c r="AC137" s="306"/>
      <c r="AD137" s="305"/>
      <c r="AE137" s="304">
        <f t="shared" si="34"/>
        <v>0</v>
      </c>
      <c r="AF137" s="304">
        <f t="shared" si="35"/>
        <v>0</v>
      </c>
      <c r="AG137" s="307">
        <f t="shared" si="36"/>
        <v>0</v>
      </c>
      <c r="AH137" s="214"/>
      <c r="AI137" s="215"/>
      <c r="AJ137" s="185"/>
      <c r="AK137" s="186"/>
      <c r="AO137" s="183">
        <v>46037</v>
      </c>
      <c r="AP137" s="503" t="e">
        <f t="shared" si="27"/>
        <v>#N/A</v>
      </c>
      <c r="AQ137" s="130" t="e">
        <f t="shared" si="28"/>
        <v>#N/A</v>
      </c>
      <c r="AR137" s="130" t="e">
        <f t="shared" si="29"/>
        <v>#N/A</v>
      </c>
      <c r="AS137" s="503" t="e">
        <f t="shared" si="30"/>
        <v>#N/A</v>
      </c>
      <c r="AT137" s="503" t="e">
        <f t="shared" si="31"/>
        <v>#N/A</v>
      </c>
      <c r="AU137" s="502"/>
      <c r="AV137" s="502"/>
      <c r="AW137"/>
      <c r="AX137"/>
      <c r="AY137"/>
      <c r="AZ137"/>
      <c r="BN137" s="142"/>
      <c r="BO137" s="142"/>
      <c r="BP137" s="142"/>
    </row>
    <row r="138" spans="2:73" ht="37.799999999999997" customHeight="1" thickBot="1">
      <c r="B138" s="212"/>
      <c r="C138" s="807"/>
      <c r="D138" s="807"/>
      <c r="E138" s="807"/>
      <c r="F138" s="497"/>
      <c r="G138" s="202">
        <f>+AE145-AE138</f>
        <v>0</v>
      </c>
      <c r="H138" s="262" t="s">
        <v>136</v>
      </c>
      <c r="I138" s="209"/>
      <c r="K138" s="211"/>
      <c r="L138" s="209"/>
      <c r="M138" s="497" t="s">
        <v>240</v>
      </c>
      <c r="N138" s="498" t="e">
        <f>INDEX(AG:AG, MATCH(AJ123, R:R, 0))/INDEX(Y:Y, MATCH(AJ123, R:R, 0))</f>
        <v>#REF!</v>
      </c>
      <c r="O138" s="498" t="e">
        <f>+G132/#REF!</f>
        <v>#VALUE!</v>
      </c>
      <c r="P138" s="209"/>
      <c r="Q138" s="213"/>
      <c r="R138" s="274">
        <v>46096</v>
      </c>
      <c r="S138" s="303"/>
      <c r="T138" s="303"/>
      <c r="U138" s="303"/>
      <c r="V138" s="303">
        <f t="shared" si="32"/>
        <v>0</v>
      </c>
      <c r="W138" s="303">
        <f t="shared" si="33"/>
        <v>0</v>
      </c>
      <c r="X138" s="304" t="e">
        <f>+T138*#REF!+X137</f>
        <v>#REF!</v>
      </c>
      <c r="Y138" s="304" t="e">
        <f>+Y137+U138*#REF!</f>
        <v>#REF!</v>
      </c>
      <c r="Z138" s="304"/>
      <c r="AA138" s="305"/>
      <c r="AB138" s="304" t="e">
        <f t="shared" si="37"/>
        <v>#REF!</v>
      </c>
      <c r="AC138" s="306"/>
      <c r="AD138" s="305"/>
      <c r="AE138" s="304">
        <f t="shared" si="34"/>
        <v>0</v>
      </c>
      <c r="AF138" s="304">
        <f t="shared" si="35"/>
        <v>0</v>
      </c>
      <c r="AG138" s="307">
        <f t="shared" si="36"/>
        <v>0</v>
      </c>
      <c r="AH138" s="181"/>
      <c r="AI138" s="181"/>
      <c r="AJ138" s="181"/>
      <c r="AK138" s="182"/>
      <c r="AO138" s="183">
        <v>46038</v>
      </c>
      <c r="AP138" s="503" t="e">
        <f t="shared" si="27"/>
        <v>#N/A</v>
      </c>
      <c r="AQ138" s="130" t="e">
        <f t="shared" si="28"/>
        <v>#N/A</v>
      </c>
      <c r="AR138" s="130" t="e">
        <f t="shared" si="29"/>
        <v>#N/A</v>
      </c>
      <c r="AS138" s="503" t="e">
        <f t="shared" si="30"/>
        <v>#N/A</v>
      </c>
      <c r="AT138" s="503" t="e">
        <f t="shared" si="31"/>
        <v>#N/A</v>
      </c>
      <c r="AU138" s="502"/>
      <c r="AV138" s="502"/>
      <c r="AW138"/>
      <c r="AX138"/>
      <c r="AY138"/>
      <c r="AZ138"/>
      <c r="BN138" s="142"/>
      <c r="BO138" s="142"/>
      <c r="BP138" s="142"/>
    </row>
    <row r="139" spans="2:73" ht="37.799999999999997" customHeight="1" thickBot="1">
      <c r="B139" s="216"/>
      <c r="C139" s="807"/>
      <c r="D139" s="807"/>
      <c r="E139" s="807"/>
      <c r="F139" s="497"/>
      <c r="G139" s="202">
        <f>+AE152-AE145</f>
        <v>0</v>
      </c>
      <c r="H139" s="262" t="s">
        <v>136</v>
      </c>
      <c r="I139" s="135"/>
      <c r="J139" s="213"/>
      <c r="K139" s="211"/>
      <c r="L139" s="217"/>
      <c r="M139" s="217"/>
      <c r="N139" s="218"/>
      <c r="O139" s="209"/>
      <c r="P139" s="219"/>
      <c r="Q139" s="135"/>
      <c r="R139" s="274">
        <v>46097</v>
      </c>
      <c r="S139" s="303"/>
      <c r="T139" s="303"/>
      <c r="U139" s="303"/>
      <c r="V139" s="303">
        <f t="shared" si="32"/>
        <v>0</v>
      </c>
      <c r="W139" s="303">
        <f t="shared" si="33"/>
        <v>0</v>
      </c>
      <c r="X139" s="304" t="e">
        <f>+T139*#REF!+X138</f>
        <v>#REF!</v>
      </c>
      <c r="Y139" s="304" t="e">
        <f>+Y138+U139*#REF!</f>
        <v>#REF!</v>
      </c>
      <c r="Z139" s="304"/>
      <c r="AA139" s="305"/>
      <c r="AB139" s="304" t="e">
        <f t="shared" si="37"/>
        <v>#REF!</v>
      </c>
      <c r="AC139" s="306"/>
      <c r="AD139" s="305"/>
      <c r="AE139" s="304">
        <f t="shared" si="34"/>
        <v>0</v>
      </c>
      <c r="AF139" s="304">
        <f t="shared" si="35"/>
        <v>0</v>
      </c>
      <c r="AG139" s="307">
        <f t="shared" si="36"/>
        <v>0</v>
      </c>
      <c r="AH139" s="222"/>
      <c r="AI139" s="223"/>
      <c r="AJ139" s="181"/>
      <c r="AK139" s="182"/>
      <c r="AO139" s="183">
        <v>46039</v>
      </c>
      <c r="AP139" s="503" t="e">
        <f t="shared" si="27"/>
        <v>#N/A</v>
      </c>
      <c r="AQ139" s="130" t="e">
        <f t="shared" si="28"/>
        <v>#N/A</v>
      </c>
      <c r="AR139" s="130" t="e">
        <f t="shared" si="29"/>
        <v>#N/A</v>
      </c>
      <c r="AS139" s="503" t="e">
        <f t="shared" si="30"/>
        <v>#N/A</v>
      </c>
      <c r="AT139" s="503" t="e">
        <f t="shared" si="31"/>
        <v>#N/A</v>
      </c>
      <c r="AU139" s="502"/>
      <c r="AV139" s="502"/>
      <c r="AW139"/>
      <c r="AX139"/>
      <c r="AY139"/>
      <c r="AZ139"/>
      <c r="BN139" s="142"/>
      <c r="BO139" s="142"/>
      <c r="BP139" s="142"/>
    </row>
    <row r="140" spans="2:73" ht="37.799999999999997" customHeight="1" thickBot="1">
      <c r="B140" s="216"/>
      <c r="C140" s="813"/>
      <c r="D140" s="813"/>
      <c r="E140" s="813"/>
      <c r="F140" s="500"/>
      <c r="G140" s="204"/>
      <c r="H140" s="204"/>
      <c r="I140" s="135"/>
      <c r="J140" s="213"/>
      <c r="K140" s="220"/>
      <c r="L140" s="217"/>
      <c r="M140" s="217"/>
      <c r="N140" s="209"/>
      <c r="O140" s="221"/>
      <c r="P140" s="221"/>
      <c r="Q140" s="135"/>
      <c r="R140" s="274">
        <v>46098</v>
      </c>
      <c r="S140" s="303"/>
      <c r="T140" s="303"/>
      <c r="U140" s="303"/>
      <c r="V140" s="303">
        <f t="shared" si="32"/>
        <v>0</v>
      </c>
      <c r="W140" s="303">
        <f t="shared" si="33"/>
        <v>0</v>
      </c>
      <c r="X140" s="304" t="e">
        <f>+T140*#REF!+X139</f>
        <v>#REF!</v>
      </c>
      <c r="Y140" s="304" t="e">
        <f>+Y139+U140*#REF!</f>
        <v>#REF!</v>
      </c>
      <c r="Z140" s="304"/>
      <c r="AA140" s="305"/>
      <c r="AB140" s="304" t="e">
        <f t="shared" si="37"/>
        <v>#REF!</v>
      </c>
      <c r="AC140" s="306"/>
      <c r="AD140" s="305"/>
      <c r="AE140" s="304">
        <f t="shared" si="34"/>
        <v>0</v>
      </c>
      <c r="AF140" s="304">
        <f t="shared" si="35"/>
        <v>0</v>
      </c>
      <c r="AG140" s="307">
        <f t="shared" si="36"/>
        <v>0</v>
      </c>
      <c r="AH140" s="181"/>
      <c r="AI140" s="181"/>
      <c r="AJ140" s="181"/>
      <c r="AK140" s="182"/>
      <c r="AO140" s="183">
        <v>46040</v>
      </c>
      <c r="AP140" s="503" t="e">
        <f t="shared" si="27"/>
        <v>#N/A</v>
      </c>
      <c r="AQ140" s="130" t="e">
        <f t="shared" si="28"/>
        <v>#N/A</v>
      </c>
      <c r="AR140" s="130" t="e">
        <f t="shared" si="29"/>
        <v>#N/A</v>
      </c>
      <c r="AS140" s="503" t="e">
        <f t="shared" si="30"/>
        <v>#N/A</v>
      </c>
      <c r="AT140" s="503" t="e">
        <f t="shared" si="31"/>
        <v>#N/A</v>
      </c>
      <c r="AU140" s="502"/>
      <c r="AV140" s="502"/>
      <c r="AW140"/>
      <c r="AX140"/>
      <c r="AY140"/>
      <c r="AZ140"/>
      <c r="BN140" s="142"/>
      <c r="BO140" s="142"/>
      <c r="BP140" s="142"/>
    </row>
    <row r="141" spans="2:73" ht="37.799999999999997" customHeight="1" thickBot="1">
      <c r="B141" s="216"/>
      <c r="C141" s="224"/>
      <c r="D141" s="224"/>
      <c r="E141" s="224"/>
      <c r="F141" s="225"/>
      <c r="G141" s="226"/>
      <c r="H141" s="226"/>
      <c r="I141" s="135"/>
      <c r="J141" s="213"/>
      <c r="K141" s="213"/>
      <c r="L141" s="217"/>
      <c r="M141" s="217"/>
      <c r="N141" s="217"/>
      <c r="O141" s="220"/>
      <c r="P141" s="135"/>
      <c r="Q141" s="135"/>
      <c r="R141" s="274">
        <v>46099</v>
      </c>
      <c r="S141" s="303"/>
      <c r="T141" s="303"/>
      <c r="U141" s="303"/>
      <c r="V141" s="303">
        <f t="shared" si="32"/>
        <v>0</v>
      </c>
      <c r="W141" s="303">
        <f t="shared" si="33"/>
        <v>0</v>
      </c>
      <c r="X141" s="304" t="e">
        <f>+T141*#REF!+X140</f>
        <v>#REF!</v>
      </c>
      <c r="Y141" s="304" t="e">
        <f>+Y140+U141*#REF!</f>
        <v>#REF!</v>
      </c>
      <c r="Z141" s="304"/>
      <c r="AA141" s="305"/>
      <c r="AB141" s="304" t="e">
        <f t="shared" si="37"/>
        <v>#REF!</v>
      </c>
      <c r="AC141" s="306"/>
      <c r="AD141" s="305"/>
      <c r="AE141" s="304">
        <f t="shared" si="34"/>
        <v>0</v>
      </c>
      <c r="AF141" s="304">
        <f t="shared" si="35"/>
        <v>0</v>
      </c>
      <c r="AG141" s="307">
        <f t="shared" si="36"/>
        <v>0</v>
      </c>
      <c r="AH141" s="181"/>
      <c r="AI141" s="181"/>
      <c r="AJ141" s="181"/>
      <c r="AK141" s="182"/>
      <c r="AO141" s="183">
        <v>46041</v>
      </c>
      <c r="AP141" s="503" t="e">
        <f t="shared" si="27"/>
        <v>#N/A</v>
      </c>
      <c r="AQ141" s="130" t="e">
        <f t="shared" si="28"/>
        <v>#N/A</v>
      </c>
      <c r="AR141" s="130" t="e">
        <f t="shared" si="29"/>
        <v>#N/A</v>
      </c>
      <c r="AS141" s="503" t="e">
        <f t="shared" si="30"/>
        <v>#N/A</v>
      </c>
      <c r="AT141" s="503" t="e">
        <f t="shared" si="31"/>
        <v>#N/A</v>
      </c>
      <c r="AU141" s="502"/>
      <c r="AV141" s="502"/>
      <c r="AW141"/>
      <c r="AX141"/>
      <c r="AY141"/>
      <c r="AZ141"/>
      <c r="BN141" s="142"/>
      <c r="BO141" s="142"/>
      <c r="BP141" s="142"/>
    </row>
    <row r="142" spans="2:73" ht="37.799999999999997" customHeight="1" thickBot="1">
      <c r="B142" s="216"/>
      <c r="C142" s="227"/>
      <c r="D142" s="228" t="s">
        <v>150</v>
      </c>
      <c r="E142" s="224"/>
      <c r="F142" s="225"/>
      <c r="G142" s="226"/>
      <c r="H142" s="226"/>
      <c r="I142" s="135"/>
      <c r="J142" s="135"/>
      <c r="K142" s="135"/>
      <c r="L142" s="135"/>
      <c r="M142" s="135"/>
      <c r="N142" s="135"/>
      <c r="O142" s="135"/>
      <c r="P142" s="135"/>
      <c r="Q142" s="135"/>
      <c r="R142" s="274">
        <v>46100</v>
      </c>
      <c r="S142" s="303"/>
      <c r="T142" s="303"/>
      <c r="U142" s="303"/>
      <c r="V142" s="303">
        <f t="shared" si="32"/>
        <v>0</v>
      </c>
      <c r="W142" s="303">
        <f t="shared" si="33"/>
        <v>0</v>
      </c>
      <c r="X142" s="304" t="e">
        <f>+T142*#REF!+X141</f>
        <v>#REF!</v>
      </c>
      <c r="Y142" s="304" t="e">
        <f>+Y141+U142*#REF!</f>
        <v>#REF!</v>
      </c>
      <c r="Z142" s="304"/>
      <c r="AA142" s="305"/>
      <c r="AB142" s="304" t="e">
        <f t="shared" si="37"/>
        <v>#REF!</v>
      </c>
      <c r="AC142" s="306"/>
      <c r="AD142" s="305"/>
      <c r="AE142" s="304">
        <f t="shared" si="34"/>
        <v>0</v>
      </c>
      <c r="AF142" s="304">
        <f t="shared" si="35"/>
        <v>0</v>
      </c>
      <c r="AG142" s="307">
        <f t="shared" si="36"/>
        <v>0</v>
      </c>
      <c r="AH142" s="181"/>
      <c r="AI142" s="181"/>
      <c r="AJ142" s="181"/>
      <c r="AK142" s="182"/>
      <c r="AO142" s="183">
        <v>46042</v>
      </c>
      <c r="AP142" s="503" t="e">
        <f t="shared" si="27"/>
        <v>#N/A</v>
      </c>
      <c r="AQ142" s="130" t="e">
        <f t="shared" si="28"/>
        <v>#N/A</v>
      </c>
      <c r="AR142" s="130" t="e">
        <f t="shared" si="29"/>
        <v>#N/A</v>
      </c>
      <c r="AS142" s="503" t="e">
        <f t="shared" si="30"/>
        <v>#N/A</v>
      </c>
      <c r="AT142" s="503" t="e">
        <f t="shared" si="31"/>
        <v>#N/A</v>
      </c>
      <c r="AU142" s="502"/>
      <c r="AV142" s="502"/>
      <c r="AW142"/>
      <c r="AX142"/>
      <c r="AY142"/>
      <c r="AZ142"/>
      <c r="BN142" s="142"/>
      <c r="BO142" s="142"/>
      <c r="BP142" s="142"/>
    </row>
    <row r="143" spans="2:73" ht="37.799999999999997" customHeight="1" thickBot="1">
      <c r="B143" s="263"/>
      <c r="C143" s="264"/>
      <c r="D143" s="264"/>
      <c r="E143" s="264"/>
      <c r="F143" s="265"/>
      <c r="G143" s="265"/>
      <c r="H143" s="265"/>
      <c r="I143" s="265"/>
      <c r="J143" s="265"/>
      <c r="K143" s="265"/>
      <c r="L143" s="265"/>
      <c r="M143" s="265"/>
      <c r="N143" s="265"/>
      <c r="O143" s="265"/>
      <c r="P143" s="265"/>
      <c r="Q143" s="265"/>
      <c r="R143" s="274">
        <v>46101</v>
      </c>
      <c r="S143" s="303"/>
      <c r="T143" s="303"/>
      <c r="U143" s="303"/>
      <c r="V143" s="303">
        <f t="shared" si="32"/>
        <v>0</v>
      </c>
      <c r="W143" s="303">
        <f t="shared" si="33"/>
        <v>0</v>
      </c>
      <c r="X143" s="304" t="e">
        <f>+T143*#REF!+X142</f>
        <v>#REF!</v>
      </c>
      <c r="Y143" s="304" t="e">
        <f>+Y142+U143*#REF!</f>
        <v>#REF!</v>
      </c>
      <c r="Z143" s="304"/>
      <c r="AA143" s="305"/>
      <c r="AB143" s="304" t="e">
        <f t="shared" si="37"/>
        <v>#REF!</v>
      </c>
      <c r="AC143" s="306"/>
      <c r="AD143" s="305"/>
      <c r="AE143" s="304">
        <f t="shared" si="34"/>
        <v>0</v>
      </c>
      <c r="AF143" s="304">
        <f t="shared" si="35"/>
        <v>0</v>
      </c>
      <c r="AG143" s="307">
        <f t="shared" si="36"/>
        <v>0</v>
      </c>
      <c r="AH143" s="223"/>
      <c r="AI143" s="181"/>
      <c r="AJ143" s="181"/>
      <c r="AK143" s="182"/>
      <c r="AO143" s="183">
        <v>46043</v>
      </c>
      <c r="AP143" s="503" t="e">
        <f t="shared" si="27"/>
        <v>#N/A</v>
      </c>
      <c r="AQ143" s="130" t="e">
        <f t="shared" si="28"/>
        <v>#N/A</v>
      </c>
      <c r="AR143" s="130" t="e">
        <f t="shared" si="29"/>
        <v>#N/A</v>
      </c>
      <c r="AS143" s="503" t="e">
        <f t="shared" si="30"/>
        <v>#N/A</v>
      </c>
      <c r="AT143" s="503" t="e">
        <f t="shared" si="31"/>
        <v>#N/A</v>
      </c>
      <c r="AU143" s="502"/>
      <c r="AV143" s="502"/>
      <c r="AW143"/>
      <c r="AX143"/>
      <c r="AY143"/>
      <c r="AZ143"/>
      <c r="BN143" s="142"/>
      <c r="BO143" s="142"/>
      <c r="BP143" s="142"/>
    </row>
    <row r="144" spans="2:73" ht="37.799999999999997" customHeight="1" thickBot="1">
      <c r="B144" s="229"/>
      <c r="C144" s="224"/>
      <c r="D144" s="224"/>
      <c r="E144" s="224"/>
      <c r="F144" s="226"/>
      <c r="G144" s="226"/>
      <c r="H144" s="226"/>
      <c r="I144" s="226"/>
      <c r="J144" s="226"/>
      <c r="K144" s="226"/>
      <c r="L144" s="226"/>
      <c r="M144" s="226"/>
      <c r="N144" s="226"/>
      <c r="O144" s="226"/>
      <c r="P144" s="226"/>
      <c r="Q144" s="226"/>
      <c r="R144" s="274">
        <v>46102</v>
      </c>
      <c r="S144" s="303"/>
      <c r="T144" s="303"/>
      <c r="U144" s="303"/>
      <c r="V144" s="303">
        <f t="shared" si="32"/>
        <v>0</v>
      </c>
      <c r="W144" s="303">
        <f t="shared" si="33"/>
        <v>0</v>
      </c>
      <c r="X144" s="304" t="e">
        <f>+T144*#REF!+X143</f>
        <v>#REF!</v>
      </c>
      <c r="Y144" s="304" t="e">
        <f>+Y143+U144*#REF!</f>
        <v>#REF!</v>
      </c>
      <c r="Z144" s="304"/>
      <c r="AA144" s="305"/>
      <c r="AB144" s="304" t="e">
        <f t="shared" si="37"/>
        <v>#REF!</v>
      </c>
      <c r="AC144" s="306"/>
      <c r="AD144" s="305"/>
      <c r="AE144" s="304">
        <f t="shared" si="34"/>
        <v>0</v>
      </c>
      <c r="AF144" s="304">
        <f t="shared" si="35"/>
        <v>0</v>
      </c>
      <c r="AG144" s="307">
        <f t="shared" si="36"/>
        <v>0</v>
      </c>
      <c r="AH144" s="223"/>
      <c r="AI144" s="230"/>
      <c r="AJ144" s="181"/>
      <c r="AK144" s="182"/>
      <c r="AO144" s="183">
        <v>46044</v>
      </c>
      <c r="AP144" s="503" t="e">
        <f t="shared" si="27"/>
        <v>#N/A</v>
      </c>
      <c r="AQ144" s="130" t="e">
        <f t="shared" si="28"/>
        <v>#N/A</v>
      </c>
      <c r="AR144" s="130" t="e">
        <f t="shared" si="29"/>
        <v>#N/A</v>
      </c>
      <c r="AS144" s="503" t="e">
        <f t="shared" si="30"/>
        <v>#N/A</v>
      </c>
      <c r="AT144" s="503" t="e">
        <f t="shared" si="31"/>
        <v>#N/A</v>
      </c>
      <c r="AU144" s="502"/>
      <c r="AV144" s="502"/>
      <c r="AW144"/>
      <c r="AX144"/>
      <c r="AY144"/>
      <c r="AZ144"/>
      <c r="BN144" s="142"/>
      <c r="BO144" s="142"/>
      <c r="BP144" s="142"/>
    </row>
    <row r="145" spans="2:74" ht="37.799999999999997" customHeight="1" thickBot="1">
      <c r="B145" s="229"/>
      <c r="C145" s="224"/>
      <c r="D145" s="224"/>
      <c r="E145" s="224"/>
      <c r="F145" s="226"/>
      <c r="G145" s="226"/>
      <c r="H145" s="226"/>
      <c r="I145" s="226"/>
      <c r="J145" s="226"/>
      <c r="K145" s="226"/>
      <c r="L145" s="226"/>
      <c r="M145" s="226"/>
      <c r="N145" s="226"/>
      <c r="O145" s="226"/>
      <c r="P145" s="226"/>
      <c r="Q145" s="226"/>
      <c r="R145" s="274">
        <v>46103</v>
      </c>
      <c r="S145" s="303"/>
      <c r="T145" s="303"/>
      <c r="U145" s="303"/>
      <c r="V145" s="303">
        <f t="shared" si="32"/>
        <v>0</v>
      </c>
      <c r="W145" s="303">
        <f t="shared" si="33"/>
        <v>0</v>
      </c>
      <c r="X145" s="304" t="e">
        <f>+T145*#REF!+X144</f>
        <v>#REF!</v>
      </c>
      <c r="Y145" s="304" t="e">
        <f>+Y144+U145*#REF!</f>
        <v>#REF!</v>
      </c>
      <c r="Z145" s="304"/>
      <c r="AA145" s="305"/>
      <c r="AB145" s="304" t="e">
        <f t="shared" si="37"/>
        <v>#REF!</v>
      </c>
      <c r="AC145" s="306"/>
      <c r="AD145" s="305"/>
      <c r="AE145" s="304">
        <f t="shared" si="34"/>
        <v>0</v>
      </c>
      <c r="AF145" s="304">
        <f t="shared" si="35"/>
        <v>0</v>
      </c>
      <c r="AG145" s="307">
        <f t="shared" si="36"/>
        <v>0</v>
      </c>
      <c r="AH145" s="181"/>
      <c r="AI145" s="181"/>
      <c r="AJ145" s="181"/>
      <c r="AK145" s="182"/>
      <c r="AO145" s="183">
        <v>46045</v>
      </c>
      <c r="AP145" s="503" t="e">
        <f t="shared" si="27"/>
        <v>#N/A</v>
      </c>
      <c r="AQ145" s="130" t="e">
        <f t="shared" si="28"/>
        <v>#N/A</v>
      </c>
      <c r="AR145" s="130" t="e">
        <f t="shared" si="29"/>
        <v>#N/A</v>
      </c>
      <c r="AS145" s="503" t="e">
        <f t="shared" si="30"/>
        <v>#N/A</v>
      </c>
      <c r="AT145" s="503" t="e">
        <f t="shared" si="31"/>
        <v>#N/A</v>
      </c>
      <c r="AU145" s="502"/>
      <c r="AV145" s="502"/>
      <c r="AW145"/>
      <c r="AX145"/>
      <c r="AY145"/>
      <c r="AZ145"/>
      <c r="BN145" s="142"/>
      <c r="BO145" s="142"/>
      <c r="BP145" s="142"/>
    </row>
    <row r="146" spans="2:74" ht="51" customHeight="1" thickBot="1">
      <c r="B146" s="229"/>
      <c r="C146" s="224"/>
      <c r="D146" s="224"/>
      <c r="E146" s="224"/>
      <c r="F146" s="226"/>
      <c r="G146" s="226"/>
      <c r="H146" s="226"/>
      <c r="I146" s="226"/>
      <c r="J146" s="226"/>
      <c r="K146" s="226"/>
      <c r="L146" s="226"/>
      <c r="M146" s="226"/>
      <c r="N146" s="226"/>
      <c r="O146" s="226"/>
      <c r="P146" s="226"/>
      <c r="Q146" s="226"/>
      <c r="R146" s="274">
        <v>46104</v>
      </c>
      <c r="S146" s="303"/>
      <c r="T146" s="303"/>
      <c r="U146" s="303"/>
      <c r="V146" s="303">
        <f t="shared" si="32"/>
        <v>0</v>
      </c>
      <c r="W146" s="303">
        <f t="shared" si="33"/>
        <v>0</v>
      </c>
      <c r="X146" s="304" t="e">
        <f>+T146*#REF!+X145</f>
        <v>#REF!</v>
      </c>
      <c r="Y146" s="304" t="e">
        <f>+Y145+U146*#REF!</f>
        <v>#REF!</v>
      </c>
      <c r="Z146" s="304"/>
      <c r="AA146" s="305"/>
      <c r="AB146" s="304" t="e">
        <f t="shared" si="37"/>
        <v>#REF!</v>
      </c>
      <c r="AC146" s="306"/>
      <c r="AD146" s="305"/>
      <c r="AE146" s="304">
        <f t="shared" si="34"/>
        <v>0</v>
      </c>
      <c r="AF146" s="304">
        <f t="shared" si="35"/>
        <v>0</v>
      </c>
      <c r="AG146" s="307">
        <f t="shared" si="36"/>
        <v>0</v>
      </c>
      <c r="AH146" s="185"/>
      <c r="AI146" s="185"/>
      <c r="AJ146" s="181"/>
      <c r="AK146" s="182"/>
      <c r="AO146" s="183">
        <v>46046</v>
      </c>
      <c r="AP146" s="503" t="e">
        <f t="shared" si="27"/>
        <v>#N/A</v>
      </c>
      <c r="AQ146" s="130" t="e">
        <f t="shared" si="28"/>
        <v>#N/A</v>
      </c>
      <c r="AR146" s="130" t="e">
        <f t="shared" si="29"/>
        <v>#N/A</v>
      </c>
      <c r="AS146" s="503" t="e">
        <f t="shared" si="30"/>
        <v>#N/A</v>
      </c>
      <c r="AT146" s="503" t="e">
        <f t="shared" si="31"/>
        <v>#N/A</v>
      </c>
      <c r="AU146" s="502"/>
      <c r="AV146" s="502"/>
      <c r="AW146"/>
      <c r="AX146"/>
      <c r="AY146"/>
      <c r="AZ146"/>
      <c r="BN146" s="142"/>
      <c r="BO146" s="142"/>
      <c r="BP146" s="142"/>
    </row>
    <row r="147" spans="2:74" ht="37.799999999999997" customHeight="1" thickBot="1">
      <c r="B147" s="229"/>
      <c r="C147" s="224"/>
      <c r="D147" s="224"/>
      <c r="E147" s="224"/>
      <c r="F147" s="226"/>
      <c r="G147" s="226"/>
      <c r="H147" s="226"/>
      <c r="I147" s="226"/>
      <c r="J147" s="226"/>
      <c r="K147" s="226"/>
      <c r="L147" s="226"/>
      <c r="M147" s="226"/>
      <c r="N147" s="226"/>
      <c r="O147" s="226"/>
      <c r="P147" s="226"/>
      <c r="Q147" s="226"/>
      <c r="R147" s="274">
        <v>46105</v>
      </c>
      <c r="S147" s="303"/>
      <c r="T147" s="303"/>
      <c r="U147" s="303"/>
      <c r="V147" s="303">
        <f t="shared" si="32"/>
        <v>0</v>
      </c>
      <c r="W147" s="303">
        <f t="shared" si="33"/>
        <v>0</v>
      </c>
      <c r="X147" s="304" t="e">
        <f>+T147*#REF!+X146</f>
        <v>#REF!</v>
      </c>
      <c r="Y147" s="304" t="e">
        <f>+Y146+U147*#REF!</f>
        <v>#REF!</v>
      </c>
      <c r="Z147" s="304"/>
      <c r="AA147" s="305"/>
      <c r="AB147" s="304" t="e">
        <f t="shared" si="37"/>
        <v>#REF!</v>
      </c>
      <c r="AC147" s="306"/>
      <c r="AD147" s="305"/>
      <c r="AE147" s="304">
        <f t="shared" si="34"/>
        <v>0</v>
      </c>
      <c r="AF147" s="304">
        <f t="shared" si="35"/>
        <v>0</v>
      </c>
      <c r="AG147" s="307">
        <f t="shared" si="36"/>
        <v>0</v>
      </c>
      <c r="AH147" s="181"/>
      <c r="AI147" s="181"/>
      <c r="AJ147" s="181"/>
      <c r="AK147" s="182"/>
      <c r="AO147" s="183">
        <v>46047</v>
      </c>
      <c r="AP147" s="503" t="e">
        <f t="shared" si="27"/>
        <v>#N/A</v>
      </c>
      <c r="AQ147" s="130" t="e">
        <f t="shared" si="28"/>
        <v>#N/A</v>
      </c>
      <c r="AR147" s="130" t="e">
        <f t="shared" si="29"/>
        <v>#N/A</v>
      </c>
      <c r="AS147" s="503" t="e">
        <f t="shared" si="30"/>
        <v>#N/A</v>
      </c>
      <c r="AT147" s="503" t="e">
        <f t="shared" si="31"/>
        <v>#N/A</v>
      </c>
      <c r="AU147" s="502"/>
      <c r="AV147" s="502"/>
      <c r="AW147"/>
      <c r="AX147"/>
      <c r="AY147"/>
      <c r="AZ147"/>
      <c r="BN147" s="142"/>
      <c r="BO147" s="142"/>
      <c r="BP147" s="142"/>
    </row>
    <row r="148" spans="2:74" ht="37.799999999999997" customHeight="1" thickBot="1">
      <c r="B148" s="229"/>
      <c r="C148" s="224"/>
      <c r="D148" s="224"/>
      <c r="E148" s="224"/>
      <c r="F148" s="226"/>
      <c r="G148" s="226"/>
      <c r="H148" s="226"/>
      <c r="I148" s="226"/>
      <c r="J148" s="226"/>
      <c r="K148" s="226"/>
      <c r="L148" s="226"/>
      <c r="M148" s="226"/>
      <c r="N148" s="226"/>
      <c r="O148" s="226"/>
      <c r="P148" s="226"/>
      <c r="Q148" s="226"/>
      <c r="R148" s="274">
        <v>46106</v>
      </c>
      <c r="S148" s="303"/>
      <c r="T148" s="303"/>
      <c r="U148" s="303"/>
      <c r="V148" s="303">
        <f t="shared" si="32"/>
        <v>0</v>
      </c>
      <c r="W148" s="303">
        <f t="shared" si="33"/>
        <v>0</v>
      </c>
      <c r="X148" s="304" t="e">
        <f>+T148*#REF!+X147</f>
        <v>#REF!</v>
      </c>
      <c r="Y148" s="304" t="e">
        <f>+Y147+U148*#REF!</f>
        <v>#REF!</v>
      </c>
      <c r="Z148" s="304"/>
      <c r="AA148" s="305"/>
      <c r="AB148" s="304" t="e">
        <f t="shared" si="37"/>
        <v>#REF!</v>
      </c>
      <c r="AC148" s="306"/>
      <c r="AD148" s="305"/>
      <c r="AE148" s="304">
        <f t="shared" si="34"/>
        <v>0</v>
      </c>
      <c r="AF148" s="304">
        <f t="shared" si="35"/>
        <v>0</v>
      </c>
      <c r="AG148" s="307">
        <f t="shared" si="36"/>
        <v>0</v>
      </c>
      <c r="AH148" s="185"/>
      <c r="AI148" s="185"/>
      <c r="AJ148" s="181"/>
      <c r="AK148" s="231"/>
      <c r="AO148" s="183">
        <v>46048</v>
      </c>
      <c r="AP148" s="503" t="e">
        <f t="shared" si="27"/>
        <v>#N/A</v>
      </c>
      <c r="AQ148" s="130" t="e">
        <f t="shared" si="28"/>
        <v>#N/A</v>
      </c>
      <c r="AR148" s="130" t="e">
        <f t="shared" si="29"/>
        <v>#N/A</v>
      </c>
      <c r="AS148" s="503" t="e">
        <f t="shared" si="30"/>
        <v>#N/A</v>
      </c>
      <c r="AT148" s="503" t="e">
        <f t="shared" si="31"/>
        <v>#N/A</v>
      </c>
      <c r="AU148" s="502"/>
      <c r="AV148" s="502"/>
      <c r="AW148"/>
      <c r="AX148"/>
      <c r="AY148"/>
      <c r="AZ148"/>
      <c r="BN148" s="142"/>
      <c r="BO148" s="142"/>
      <c r="BP148" s="142"/>
    </row>
    <row r="149" spans="2:74" ht="37.799999999999997" customHeight="1" thickBot="1">
      <c r="B149" s="229"/>
      <c r="C149" s="224"/>
      <c r="D149" s="224"/>
      <c r="E149" s="224"/>
      <c r="F149" s="226"/>
      <c r="G149" s="226"/>
      <c r="H149" s="226"/>
      <c r="I149" s="226"/>
      <c r="J149" s="226"/>
      <c r="K149" s="226"/>
      <c r="L149" s="226"/>
      <c r="M149" s="226"/>
      <c r="N149" s="226"/>
      <c r="O149" s="226"/>
      <c r="P149" s="226"/>
      <c r="Q149" s="226"/>
      <c r="R149" s="274">
        <v>46107</v>
      </c>
      <c r="S149" s="303"/>
      <c r="T149" s="303"/>
      <c r="U149" s="303"/>
      <c r="V149" s="303">
        <f t="shared" si="32"/>
        <v>0</v>
      </c>
      <c r="W149" s="303">
        <f t="shared" si="33"/>
        <v>0</v>
      </c>
      <c r="X149" s="304" t="e">
        <f>+T149*#REF!+X148</f>
        <v>#REF!</v>
      </c>
      <c r="Y149" s="304" t="e">
        <f>+Y148+U149*#REF!</f>
        <v>#REF!</v>
      </c>
      <c r="Z149" s="304"/>
      <c r="AA149" s="305"/>
      <c r="AB149" s="304" t="e">
        <f t="shared" si="37"/>
        <v>#REF!</v>
      </c>
      <c r="AC149" s="306"/>
      <c r="AD149" s="305"/>
      <c r="AE149" s="304">
        <f t="shared" si="34"/>
        <v>0</v>
      </c>
      <c r="AF149" s="304">
        <f t="shared" si="35"/>
        <v>0</v>
      </c>
      <c r="AG149" s="307">
        <f t="shared" si="36"/>
        <v>0</v>
      </c>
      <c r="AH149" s="232"/>
      <c r="AI149" s="181"/>
      <c r="AJ149" s="181"/>
      <c r="AK149" s="231"/>
      <c r="AO149" s="183">
        <v>46049</v>
      </c>
      <c r="AP149" s="503" t="e">
        <f t="shared" si="27"/>
        <v>#N/A</v>
      </c>
      <c r="AQ149" s="130" t="e">
        <f t="shared" si="28"/>
        <v>#N/A</v>
      </c>
      <c r="AR149" s="130" t="e">
        <f t="shared" si="29"/>
        <v>#N/A</v>
      </c>
      <c r="AS149" s="503" t="e">
        <f t="shared" si="30"/>
        <v>#N/A</v>
      </c>
      <c r="AT149" s="503" t="e">
        <f t="shared" si="31"/>
        <v>#N/A</v>
      </c>
      <c r="AU149" s="502"/>
      <c r="AV149" s="502"/>
      <c r="AW149"/>
      <c r="AX149"/>
      <c r="AY149"/>
      <c r="AZ149"/>
      <c r="BN149" s="142"/>
      <c r="BO149" s="142"/>
      <c r="BP149" s="142"/>
    </row>
    <row r="150" spans="2:74" ht="37.799999999999997" customHeight="1" thickBot="1">
      <c r="B150" s="229"/>
      <c r="C150" s="224"/>
      <c r="D150" s="224"/>
      <c r="E150" s="224"/>
      <c r="F150" s="226"/>
      <c r="G150" s="226"/>
      <c r="H150" s="226"/>
      <c r="I150" s="226"/>
      <c r="J150" s="226"/>
      <c r="K150" s="226"/>
      <c r="L150" s="226"/>
      <c r="M150" s="226"/>
      <c r="N150" s="226"/>
      <c r="O150" s="226"/>
      <c r="P150" s="226"/>
      <c r="Q150" s="226"/>
      <c r="R150" s="274">
        <v>46108</v>
      </c>
      <c r="S150" s="303"/>
      <c r="T150" s="303"/>
      <c r="U150" s="303"/>
      <c r="V150" s="303">
        <f t="shared" si="32"/>
        <v>0</v>
      </c>
      <c r="W150" s="303">
        <f t="shared" si="33"/>
        <v>0</v>
      </c>
      <c r="X150" s="304" t="e">
        <f>+T150*#REF!+X149</f>
        <v>#REF!</v>
      </c>
      <c r="Y150" s="304" t="e">
        <f>+Y149+U150*#REF!</f>
        <v>#REF!</v>
      </c>
      <c r="Z150" s="304"/>
      <c r="AA150" s="305"/>
      <c r="AB150" s="304" t="e">
        <f t="shared" si="37"/>
        <v>#REF!</v>
      </c>
      <c r="AC150" s="306"/>
      <c r="AD150" s="305"/>
      <c r="AE150" s="304">
        <f t="shared" si="34"/>
        <v>0</v>
      </c>
      <c r="AF150" s="304">
        <f t="shared" si="35"/>
        <v>0</v>
      </c>
      <c r="AG150" s="307">
        <f t="shared" si="36"/>
        <v>0</v>
      </c>
      <c r="AH150" s="185"/>
      <c r="AI150" s="181"/>
      <c r="AJ150" s="181"/>
      <c r="AK150" s="231"/>
      <c r="AO150" s="183">
        <v>46050</v>
      </c>
      <c r="AP150" s="503" t="e">
        <f t="shared" si="27"/>
        <v>#N/A</v>
      </c>
      <c r="AQ150" s="130" t="e">
        <f t="shared" si="28"/>
        <v>#N/A</v>
      </c>
      <c r="AR150" s="130" t="e">
        <f t="shared" si="29"/>
        <v>#N/A</v>
      </c>
      <c r="AS150" s="503" t="e">
        <f t="shared" si="30"/>
        <v>#N/A</v>
      </c>
      <c r="AT150" s="503" t="e">
        <f t="shared" si="31"/>
        <v>#N/A</v>
      </c>
      <c r="AU150" s="502"/>
      <c r="AV150" s="502"/>
      <c r="AW150"/>
      <c r="AX150"/>
      <c r="AY150"/>
      <c r="AZ150"/>
      <c r="BN150" s="142"/>
      <c r="BO150" s="142"/>
      <c r="BP150" s="142"/>
    </row>
    <row r="151" spans="2:74" ht="37.799999999999997" customHeight="1" thickBot="1">
      <c r="B151" s="229"/>
      <c r="C151" s="224"/>
      <c r="D151" s="224"/>
      <c r="E151" s="224"/>
      <c r="F151" s="226"/>
      <c r="G151" s="226"/>
      <c r="H151" s="226"/>
      <c r="I151" s="226"/>
      <c r="J151" s="226"/>
      <c r="K151" s="226"/>
      <c r="L151" s="226"/>
      <c r="M151" s="226"/>
      <c r="N151" s="226"/>
      <c r="O151" s="226"/>
      <c r="P151" s="226"/>
      <c r="Q151" s="226"/>
      <c r="R151" s="274">
        <v>46109</v>
      </c>
      <c r="S151" s="303"/>
      <c r="T151" s="303"/>
      <c r="U151" s="303"/>
      <c r="V151" s="303">
        <f t="shared" si="32"/>
        <v>0</v>
      </c>
      <c r="W151" s="303">
        <f t="shared" si="33"/>
        <v>0</v>
      </c>
      <c r="X151" s="304" t="e">
        <f>+T151*#REF!+X150</f>
        <v>#REF!</v>
      </c>
      <c r="Y151" s="304" t="e">
        <f>+Y150+U151*#REF!</f>
        <v>#REF!</v>
      </c>
      <c r="Z151" s="304"/>
      <c r="AA151" s="305"/>
      <c r="AB151" s="304" t="e">
        <f t="shared" si="37"/>
        <v>#REF!</v>
      </c>
      <c r="AC151" s="306"/>
      <c r="AD151" s="305"/>
      <c r="AE151" s="304">
        <f t="shared" si="34"/>
        <v>0</v>
      </c>
      <c r="AF151" s="304">
        <f t="shared" si="35"/>
        <v>0</v>
      </c>
      <c r="AG151" s="307">
        <f t="shared" si="36"/>
        <v>0</v>
      </c>
      <c r="AH151" s="181"/>
      <c r="AI151" s="181"/>
      <c r="AJ151" s="181"/>
      <c r="AK151" s="231"/>
      <c r="AO151" s="183">
        <v>46051</v>
      </c>
      <c r="AP151" s="503" t="e">
        <f t="shared" si="27"/>
        <v>#N/A</v>
      </c>
      <c r="AQ151" s="130" t="e">
        <f t="shared" si="28"/>
        <v>#N/A</v>
      </c>
      <c r="AR151" s="130" t="e">
        <f t="shared" si="29"/>
        <v>#N/A</v>
      </c>
      <c r="AS151" s="503" t="e">
        <f t="shared" si="30"/>
        <v>#N/A</v>
      </c>
      <c r="AT151" s="503" t="e">
        <f t="shared" si="31"/>
        <v>#N/A</v>
      </c>
      <c r="AU151" s="502"/>
      <c r="AV151" s="502"/>
      <c r="AW151"/>
      <c r="AX151"/>
      <c r="AY151"/>
      <c r="AZ151"/>
      <c r="BN151" s="142"/>
      <c r="BO151" s="142"/>
      <c r="BP151" s="142"/>
    </row>
    <row r="152" spans="2:74" ht="37.799999999999997" customHeight="1" thickBot="1">
      <c r="B152" s="229"/>
      <c r="C152" s="224"/>
      <c r="D152" s="224"/>
      <c r="E152" s="224"/>
      <c r="F152" s="226"/>
      <c r="G152" s="226"/>
      <c r="H152" s="226"/>
      <c r="I152" s="226"/>
      <c r="J152" s="226"/>
      <c r="K152" s="226"/>
      <c r="L152" s="226"/>
      <c r="M152" s="226"/>
      <c r="N152" s="226"/>
      <c r="O152" s="226"/>
      <c r="P152" s="226"/>
      <c r="Q152" s="226"/>
      <c r="R152" s="274">
        <v>46110</v>
      </c>
      <c r="S152" s="303"/>
      <c r="T152" s="303"/>
      <c r="U152" s="303"/>
      <c r="V152" s="303">
        <f t="shared" si="32"/>
        <v>0</v>
      </c>
      <c r="W152" s="303">
        <f t="shared" si="33"/>
        <v>0</v>
      </c>
      <c r="X152" s="304" t="e">
        <f>+T152*#REF!+X151</f>
        <v>#REF!</v>
      </c>
      <c r="Y152" s="304" t="e">
        <f>+Y151+U152*#REF!</f>
        <v>#REF!</v>
      </c>
      <c r="Z152" s="304"/>
      <c r="AA152" s="305"/>
      <c r="AB152" s="304" t="e">
        <f t="shared" si="37"/>
        <v>#REF!</v>
      </c>
      <c r="AC152" s="306"/>
      <c r="AD152" s="305"/>
      <c r="AE152" s="304">
        <f t="shared" si="34"/>
        <v>0</v>
      </c>
      <c r="AF152" s="304">
        <f t="shared" si="35"/>
        <v>0</v>
      </c>
      <c r="AG152" s="307">
        <f t="shared" si="36"/>
        <v>0</v>
      </c>
      <c r="AH152" s="185"/>
      <c r="AI152" s="181"/>
      <c r="AJ152" s="181"/>
      <c r="AK152" s="231"/>
      <c r="AO152" s="183">
        <v>46052</v>
      </c>
      <c r="AP152" s="503" t="e">
        <f t="shared" si="27"/>
        <v>#N/A</v>
      </c>
      <c r="AQ152" s="130" t="e">
        <f t="shared" si="28"/>
        <v>#N/A</v>
      </c>
      <c r="AR152" s="130" t="e">
        <f t="shared" si="29"/>
        <v>#N/A</v>
      </c>
      <c r="AS152" s="503" t="e">
        <f t="shared" si="30"/>
        <v>#N/A</v>
      </c>
      <c r="AT152" s="503" t="e">
        <f t="shared" si="31"/>
        <v>#N/A</v>
      </c>
      <c r="AU152" s="502"/>
      <c r="AV152" s="502"/>
      <c r="AW152"/>
      <c r="AX152"/>
      <c r="AY152"/>
      <c r="AZ152"/>
      <c r="BN152" s="142"/>
      <c r="BO152" s="142"/>
      <c r="BP152" s="142"/>
    </row>
    <row r="153" spans="2:74" ht="37.799999999999997" customHeight="1" thickBot="1">
      <c r="B153" s="229"/>
      <c r="C153" s="224"/>
      <c r="D153" s="224"/>
      <c r="E153" s="224"/>
      <c r="F153" s="226"/>
      <c r="G153" s="226"/>
      <c r="H153" s="226"/>
      <c r="I153" s="226"/>
      <c r="J153" s="226"/>
      <c r="K153" s="226"/>
      <c r="L153" s="226"/>
      <c r="M153" s="226"/>
      <c r="N153" s="226"/>
      <c r="O153" s="226"/>
      <c r="P153" s="226"/>
      <c r="Q153" s="226"/>
      <c r="R153" s="274">
        <v>46111</v>
      </c>
      <c r="S153" s="303"/>
      <c r="T153" s="303"/>
      <c r="U153" s="303"/>
      <c r="V153" s="303">
        <f t="shared" si="32"/>
        <v>0</v>
      </c>
      <c r="W153" s="303">
        <f t="shared" si="33"/>
        <v>0</v>
      </c>
      <c r="X153" s="304" t="e">
        <f>+T153*#REF!+X152</f>
        <v>#REF!</v>
      </c>
      <c r="Y153" s="304" t="e">
        <f>+Y152+U153*#REF!</f>
        <v>#REF!</v>
      </c>
      <c r="Z153" s="304"/>
      <c r="AA153" s="305"/>
      <c r="AB153" s="304" t="e">
        <f t="shared" si="37"/>
        <v>#REF!</v>
      </c>
      <c r="AC153" s="306"/>
      <c r="AD153" s="305"/>
      <c r="AE153" s="304">
        <f t="shared" si="34"/>
        <v>0</v>
      </c>
      <c r="AF153" s="304">
        <f t="shared" si="35"/>
        <v>0</v>
      </c>
      <c r="AG153" s="307">
        <f t="shared" si="36"/>
        <v>0</v>
      </c>
      <c r="AH153" s="181"/>
      <c r="AI153" s="181"/>
      <c r="AJ153" s="181"/>
      <c r="AK153" s="231"/>
      <c r="AO153" s="183">
        <v>46053</v>
      </c>
      <c r="AP153" s="503" t="e">
        <f t="shared" si="27"/>
        <v>#N/A</v>
      </c>
      <c r="AQ153" s="130" t="e">
        <f t="shared" si="28"/>
        <v>#N/A</v>
      </c>
      <c r="AR153" s="130" t="e">
        <f t="shared" si="29"/>
        <v>#N/A</v>
      </c>
      <c r="AS153" s="503" t="e">
        <f t="shared" si="30"/>
        <v>#N/A</v>
      </c>
      <c r="AT153" s="503" t="e">
        <f t="shared" si="31"/>
        <v>#N/A</v>
      </c>
      <c r="AU153" s="502"/>
      <c r="AV153" s="502"/>
      <c r="AW153"/>
      <c r="AX153"/>
      <c r="AY153"/>
      <c r="AZ153"/>
      <c r="BN153" s="142"/>
      <c r="BO153" s="142"/>
      <c r="BP153" s="142"/>
    </row>
    <row r="154" spans="2:74" ht="37.799999999999997" customHeight="1" thickBot="1">
      <c r="B154" s="229"/>
      <c r="C154" s="224"/>
      <c r="D154" s="224"/>
      <c r="E154" s="224"/>
      <c r="F154" s="226"/>
      <c r="G154" s="226"/>
      <c r="H154" s="226"/>
      <c r="I154" s="226"/>
      <c r="J154" s="226"/>
      <c r="K154" s="226"/>
      <c r="L154" s="226"/>
      <c r="M154" s="226"/>
      <c r="N154" s="226"/>
      <c r="O154" s="226"/>
      <c r="P154" s="226"/>
      <c r="Q154" s="226"/>
      <c r="R154" s="274">
        <v>46112</v>
      </c>
      <c r="S154" s="303"/>
      <c r="T154" s="303"/>
      <c r="U154" s="303"/>
      <c r="V154" s="303">
        <f t="shared" si="32"/>
        <v>0</v>
      </c>
      <c r="W154" s="303">
        <f t="shared" si="33"/>
        <v>0</v>
      </c>
      <c r="X154" s="304" t="e">
        <f>+T154*#REF!+X153</f>
        <v>#REF!</v>
      </c>
      <c r="Y154" s="304" t="e">
        <f>+Y153+U154*#REF!</f>
        <v>#REF!</v>
      </c>
      <c r="Z154" s="304"/>
      <c r="AA154" s="305"/>
      <c r="AB154" s="304" t="e">
        <f>+Y154+X154</f>
        <v>#REF!</v>
      </c>
      <c r="AC154" s="306"/>
      <c r="AD154" s="305"/>
      <c r="AE154" s="304">
        <f t="shared" si="34"/>
        <v>0</v>
      </c>
      <c r="AF154" s="304">
        <f t="shared" si="35"/>
        <v>0</v>
      </c>
      <c r="AG154" s="307">
        <f t="shared" si="36"/>
        <v>0</v>
      </c>
      <c r="AH154" s="233"/>
      <c r="AI154" s="233"/>
      <c r="AJ154" s="233"/>
      <c r="AK154" s="234"/>
      <c r="AO154" s="502"/>
      <c r="AP154" s="502"/>
      <c r="AS154" s="502"/>
      <c r="AT154" s="502"/>
      <c r="AU154" s="502"/>
      <c r="AV154" s="502"/>
      <c r="AW154"/>
      <c r="AX154"/>
      <c r="AY154"/>
      <c r="AZ154"/>
      <c r="BN154" s="142"/>
      <c r="BO154" s="142"/>
      <c r="BP154" s="142"/>
    </row>
    <row r="155" spans="2:74" ht="37.799999999999997" customHeight="1" thickBot="1">
      <c r="B155" s="229"/>
      <c r="C155" s="224"/>
      <c r="D155" s="224"/>
      <c r="E155" s="224"/>
      <c r="F155" s="226"/>
      <c r="G155" s="226"/>
      <c r="H155" s="226"/>
      <c r="I155" s="226"/>
      <c r="J155" s="226"/>
      <c r="K155" s="226"/>
      <c r="L155" s="226"/>
      <c r="M155" s="226"/>
      <c r="N155" s="226"/>
      <c r="O155" s="226"/>
      <c r="P155" s="226"/>
      <c r="Q155" s="226"/>
      <c r="R155" s="267" t="s">
        <v>71</v>
      </c>
      <c r="S155" s="268">
        <f>+SUM(S124:S154)</f>
        <v>0</v>
      </c>
      <c r="T155" s="268">
        <f>+SUM(T124:T154)</f>
        <v>0</v>
      </c>
      <c r="U155" s="268">
        <f>+SUM(U124:U154)</f>
        <v>0</v>
      </c>
      <c r="V155" s="269">
        <f ca="1">SUM(INDIRECT("v402:v"&amp;(402+DAY($AJ$4))))-SUM(INDIRECT("t402:t"&amp;(402+DAY($AJ$4))))</f>
        <v>0</v>
      </c>
      <c r="W155" s="269" t="e">
        <f ca="1">SUM(INDIRECT("w329:w"&amp;(329+DAY(#REF!))))-SUM(INDIRECT("u329:u"&amp;(329+DAY(#REF!))))</f>
        <v>#REF!</v>
      </c>
      <c r="AH155" s="235"/>
      <c r="AI155" s="235"/>
      <c r="AJ155" s="235"/>
      <c r="AK155" s="235"/>
      <c r="AN155" s="236"/>
      <c r="AO155" s="237"/>
      <c r="AP155" s="237"/>
      <c r="AQ155" s="238"/>
      <c r="AR155" s="238"/>
      <c r="AS155" s="237"/>
      <c r="AT155" s="237"/>
      <c r="AU155" s="237"/>
      <c r="AV155" s="237"/>
      <c r="AW155"/>
      <c r="AX155"/>
      <c r="AY155"/>
      <c r="AZ155"/>
      <c r="BN155" s="239"/>
      <c r="BO155" s="239"/>
      <c r="BP155" s="239"/>
      <c r="BQ155" s="236"/>
      <c r="BR155" s="236"/>
      <c r="BS155" s="236"/>
      <c r="BT155" s="236"/>
      <c r="BU155" s="236"/>
    </row>
    <row r="156" spans="2:74" ht="37.799999999999997" customHeight="1" thickTop="1" thickBot="1">
      <c r="B156" s="270" t="s">
        <v>151</v>
      </c>
      <c r="C156" s="264"/>
      <c r="D156" s="264"/>
      <c r="E156" s="264"/>
      <c r="F156" s="265"/>
      <c r="G156" s="265"/>
      <c r="H156" s="265"/>
      <c r="I156" s="265"/>
      <c r="J156" s="265"/>
      <c r="K156" s="265"/>
      <c r="L156" s="265"/>
      <c r="M156" s="265"/>
      <c r="N156" s="265"/>
      <c r="O156" s="265"/>
      <c r="P156" s="265"/>
      <c r="Q156" s="266"/>
      <c r="AO156" s="240" t="s">
        <v>80</v>
      </c>
      <c r="AP156" s="240" t="s">
        <v>102</v>
      </c>
      <c r="AQ156" s="241" t="s">
        <v>103</v>
      </c>
      <c r="AR156" s="241" t="s">
        <v>104</v>
      </c>
      <c r="AS156" s="501" t="s">
        <v>105</v>
      </c>
      <c r="AT156" s="501" t="s">
        <v>93</v>
      </c>
      <c r="AU156" s="502"/>
      <c r="AV156" s="502"/>
      <c r="AW156"/>
      <c r="AX156"/>
      <c r="AY156"/>
      <c r="AZ156"/>
      <c r="BN156" s="142"/>
      <c r="BO156" s="142"/>
      <c r="BP156" s="142"/>
      <c r="BS156" s="236"/>
      <c r="BT156" s="236"/>
      <c r="BU156" s="236"/>
    </row>
    <row r="157" spans="2:74" ht="37.799999999999997" customHeight="1" thickBot="1">
      <c r="AO157" s="183">
        <v>45719</v>
      </c>
      <c r="AP157" s="503" t="e">
        <f t="shared" ref="AP157:AP185" si="38">INDEX(BK:BK, MATCH($AO157, $BJ:$BJ, 0))</f>
        <v>#N/A</v>
      </c>
      <c r="AQ157" s="130" t="e">
        <f t="shared" ref="AQ157:AQ185" si="39">INDEX(BL:BL, MATCH($AO157, $BJ:$BJ, 0))</f>
        <v>#N/A</v>
      </c>
      <c r="AR157" s="130" t="e">
        <f t="shared" ref="AR157:AR185" si="40">INDEX(BM:BM, MATCH($AO157, $BJ:$BJ, 0))</f>
        <v>#N/A</v>
      </c>
      <c r="AS157" s="503" t="e">
        <f t="shared" ref="AS157:AS185" si="41">INDEX(BC:BC, MATCH($AO157, $AW:$AW, 0))</f>
        <v>#N/A</v>
      </c>
      <c r="AT157" s="503" t="e">
        <f t="shared" ref="AT157:AT185" si="42">INDEX(BB:BB, MATCH($AO157, $AW:$AW, 0))</f>
        <v>#N/A</v>
      </c>
      <c r="AU157" s="502"/>
      <c r="AV157" s="502"/>
      <c r="AW157"/>
      <c r="AX157"/>
      <c r="AY157"/>
      <c r="AZ157"/>
      <c r="BN157" s="142"/>
      <c r="BO157" s="142"/>
      <c r="BP157" s="142"/>
    </row>
    <row r="158" spans="2:74" ht="37.799999999999997" customHeight="1">
      <c r="AO158" s="183">
        <v>45720</v>
      </c>
      <c r="AP158" s="503" t="e">
        <f t="shared" si="38"/>
        <v>#N/A</v>
      </c>
      <c r="AQ158" s="130" t="e">
        <f t="shared" si="39"/>
        <v>#N/A</v>
      </c>
      <c r="AR158" s="130" t="e">
        <f t="shared" si="40"/>
        <v>#N/A</v>
      </c>
      <c r="AS158" s="503" t="e">
        <f t="shared" si="41"/>
        <v>#N/A</v>
      </c>
      <c r="AT158" s="503" t="e">
        <f t="shared" si="42"/>
        <v>#N/A</v>
      </c>
      <c r="AU158" s="502"/>
      <c r="AV158" s="502"/>
      <c r="AW158"/>
      <c r="AX158"/>
      <c r="AY158"/>
      <c r="AZ158"/>
      <c r="BN158" s="142"/>
      <c r="BO158" s="142"/>
      <c r="BP158" s="142"/>
      <c r="BS158" s="131" t="s">
        <v>108</v>
      </c>
      <c r="BT158" s="785">
        <v>1022</v>
      </c>
      <c r="BU158" s="786"/>
      <c r="BV158" s="502" t="s">
        <v>152</v>
      </c>
    </row>
    <row r="159" spans="2:74" ht="37.799999999999997" customHeight="1">
      <c r="AO159" s="183">
        <v>45721</v>
      </c>
      <c r="AP159" s="503" t="e">
        <f t="shared" si="38"/>
        <v>#N/A</v>
      </c>
      <c r="AQ159" s="130" t="e">
        <f t="shared" si="39"/>
        <v>#N/A</v>
      </c>
      <c r="AR159" s="130" t="e">
        <f t="shared" si="40"/>
        <v>#N/A</v>
      </c>
      <c r="AS159" s="503" t="e">
        <f t="shared" si="41"/>
        <v>#N/A</v>
      </c>
      <c r="AT159" s="503" t="e">
        <f t="shared" si="42"/>
        <v>#N/A</v>
      </c>
      <c r="AU159" s="502"/>
      <c r="AV159" s="502"/>
      <c r="AW159"/>
      <c r="AX159"/>
      <c r="AY159"/>
      <c r="AZ159"/>
      <c r="BN159" s="142"/>
      <c r="BO159" s="142"/>
      <c r="BP159" s="142"/>
      <c r="BS159" s="132" t="s">
        <v>118</v>
      </c>
      <c r="BT159" s="505" t="s">
        <v>74</v>
      </c>
      <c r="BU159" s="184" t="s">
        <v>119</v>
      </c>
    </row>
    <row r="160" spans="2:74" ht="37.799999999999997" customHeight="1">
      <c r="AO160" s="183">
        <v>45722</v>
      </c>
      <c r="AP160" s="503" t="e">
        <f t="shared" si="38"/>
        <v>#N/A</v>
      </c>
      <c r="AQ160" s="130" t="e">
        <f t="shared" si="39"/>
        <v>#N/A</v>
      </c>
      <c r="AR160" s="130" t="e">
        <f t="shared" si="40"/>
        <v>#N/A</v>
      </c>
      <c r="AS160" s="503" t="e">
        <f t="shared" si="41"/>
        <v>#N/A</v>
      </c>
      <c r="AT160" s="503" t="e">
        <f t="shared" si="42"/>
        <v>#N/A</v>
      </c>
      <c r="AU160" s="502"/>
      <c r="AV160" s="502"/>
      <c r="AW160"/>
      <c r="AX160"/>
      <c r="AY160"/>
      <c r="AZ160"/>
      <c r="BN160" s="142"/>
      <c r="BO160" s="142"/>
      <c r="BP160" s="142"/>
      <c r="BS160" s="132" t="s">
        <v>153</v>
      </c>
      <c r="BT160" s="505">
        <f>22.4+26</f>
        <v>48.4</v>
      </c>
      <c r="BU160" s="187">
        <v>7.9000000000000008E-3</v>
      </c>
      <c r="BV160" s="495" t="s">
        <v>154</v>
      </c>
    </row>
    <row r="161" spans="41:74" ht="37.799999999999997" customHeight="1">
      <c r="AO161" s="183">
        <v>45723</v>
      </c>
      <c r="AP161" s="503" t="e">
        <f t="shared" si="38"/>
        <v>#N/A</v>
      </c>
      <c r="AQ161" s="130" t="e">
        <f t="shared" si="39"/>
        <v>#N/A</v>
      </c>
      <c r="AR161" s="130" t="e">
        <f t="shared" si="40"/>
        <v>#N/A</v>
      </c>
      <c r="AS161" s="503" t="e">
        <f t="shared" si="41"/>
        <v>#N/A</v>
      </c>
      <c r="AT161" s="503" t="e">
        <f t="shared" si="42"/>
        <v>#N/A</v>
      </c>
      <c r="AU161" s="502"/>
      <c r="AV161" s="502"/>
      <c r="AW161"/>
      <c r="AX161"/>
      <c r="AY161"/>
      <c r="AZ161"/>
      <c r="BN161" s="142"/>
      <c r="BO161" s="142"/>
      <c r="BP161" s="142"/>
      <c r="BS161" s="132" t="s">
        <v>130</v>
      </c>
      <c r="BT161" s="139">
        <v>0</v>
      </c>
      <c r="BU161" s="187" t="e">
        <f>+#REF!</f>
        <v>#REF!</v>
      </c>
      <c r="BV161" s="495" t="s">
        <v>19</v>
      </c>
    </row>
    <row r="162" spans="41:74" ht="37.799999999999997" customHeight="1">
      <c r="AO162" s="183">
        <v>45724</v>
      </c>
      <c r="AP162" s="503" t="e">
        <f t="shared" si="38"/>
        <v>#N/A</v>
      </c>
      <c r="AQ162" s="130" t="e">
        <f t="shared" si="39"/>
        <v>#N/A</v>
      </c>
      <c r="AR162" s="130" t="e">
        <f t="shared" si="40"/>
        <v>#N/A</v>
      </c>
      <c r="AS162" s="503" t="e">
        <f t="shared" si="41"/>
        <v>#N/A</v>
      </c>
      <c r="AT162" s="503" t="e">
        <f t="shared" si="42"/>
        <v>#N/A</v>
      </c>
      <c r="AU162" s="502"/>
      <c r="AV162" s="502"/>
      <c r="AW162"/>
      <c r="AX162"/>
      <c r="AY162"/>
      <c r="AZ162"/>
      <c r="BN162" s="142"/>
      <c r="BO162" s="142"/>
      <c r="BP162" s="142"/>
      <c r="BS162" s="132" t="s">
        <v>155</v>
      </c>
      <c r="BT162" s="503">
        <v>5723.2000000000589</v>
      </c>
      <c r="BU162" s="184" t="s">
        <v>134</v>
      </c>
      <c r="BV162" s="495" t="s">
        <v>154</v>
      </c>
    </row>
    <row r="163" spans="41:74" ht="37.799999999999997" customHeight="1">
      <c r="AO163" s="183">
        <v>45725</v>
      </c>
      <c r="AP163" s="503" t="e">
        <f t="shared" si="38"/>
        <v>#N/A</v>
      </c>
      <c r="AQ163" s="130" t="e">
        <f t="shared" si="39"/>
        <v>#N/A</v>
      </c>
      <c r="AR163" s="130" t="e">
        <f t="shared" si="40"/>
        <v>#N/A</v>
      </c>
      <c r="AS163" s="503" t="e">
        <f t="shared" si="41"/>
        <v>#N/A</v>
      </c>
      <c r="AT163" s="503" t="e">
        <f t="shared" si="42"/>
        <v>#N/A</v>
      </c>
      <c r="AU163" s="502"/>
      <c r="AV163" s="502"/>
      <c r="AW163"/>
      <c r="AX163"/>
      <c r="AY163"/>
      <c r="AZ163"/>
      <c r="BN163" s="142"/>
      <c r="BO163" s="142"/>
      <c r="BP163" s="142"/>
      <c r="BS163" s="132" t="s">
        <v>156</v>
      </c>
      <c r="BT163" s="505">
        <v>-44.800000000000004</v>
      </c>
      <c r="BU163" s="133">
        <v>5.4000000000000003E-3</v>
      </c>
      <c r="BV163" s="495" t="s">
        <v>19</v>
      </c>
    </row>
    <row r="164" spans="41:74" ht="37.799999999999997" customHeight="1">
      <c r="AO164" s="183">
        <v>45726</v>
      </c>
      <c r="AP164" s="503" t="e">
        <f t="shared" si="38"/>
        <v>#N/A</v>
      </c>
      <c r="AQ164" s="130" t="e">
        <f t="shared" si="39"/>
        <v>#N/A</v>
      </c>
      <c r="AR164" s="130" t="e">
        <f t="shared" si="40"/>
        <v>#N/A</v>
      </c>
      <c r="AS164" s="503" t="e">
        <f t="shared" si="41"/>
        <v>#N/A</v>
      </c>
      <c r="AT164" s="503" t="e">
        <f t="shared" si="42"/>
        <v>#N/A</v>
      </c>
      <c r="AU164" s="502"/>
      <c r="AV164" s="502"/>
      <c r="AW164"/>
      <c r="AX164"/>
      <c r="AY164"/>
      <c r="AZ164"/>
      <c r="BN164" s="142"/>
      <c r="BO164" s="142"/>
      <c r="BP164" s="142"/>
      <c r="BS164" s="132" t="s">
        <v>157</v>
      </c>
      <c r="BT164" s="503">
        <v>-187.32</v>
      </c>
      <c r="BU164" s="187">
        <v>7.9000000000000008E-3</v>
      </c>
      <c r="BV164" s="495" t="s">
        <v>19</v>
      </c>
    </row>
    <row r="165" spans="41:74" ht="37.799999999999997" customHeight="1">
      <c r="AO165" s="183">
        <v>45727</v>
      </c>
      <c r="AP165" s="503" t="e">
        <f t="shared" si="38"/>
        <v>#N/A</v>
      </c>
      <c r="AQ165" s="130" t="e">
        <f t="shared" si="39"/>
        <v>#N/A</v>
      </c>
      <c r="AR165" s="130" t="e">
        <f t="shared" si="40"/>
        <v>#N/A</v>
      </c>
      <c r="AS165" s="503" t="e">
        <f t="shared" si="41"/>
        <v>#N/A</v>
      </c>
      <c r="AT165" s="503" t="e">
        <f t="shared" si="42"/>
        <v>#N/A</v>
      </c>
      <c r="AU165" s="502"/>
      <c r="AV165" s="502"/>
      <c r="AW165"/>
      <c r="AX165"/>
      <c r="AY165"/>
      <c r="AZ165"/>
      <c r="BN165" s="142"/>
      <c r="BO165" s="142"/>
      <c r="BP165" s="142"/>
      <c r="BS165" s="132" t="s">
        <v>139</v>
      </c>
      <c r="BT165" s="799">
        <f>SUM(BT160:BT164)</f>
        <v>5539.4800000000587</v>
      </c>
      <c r="BU165" s="800"/>
    </row>
    <row r="166" spans="41:74" ht="37.799999999999997" customHeight="1">
      <c r="AO166" s="183">
        <v>45728</v>
      </c>
      <c r="AP166" s="503" t="e">
        <f t="shared" si="38"/>
        <v>#N/A</v>
      </c>
      <c r="AQ166" s="130" t="e">
        <f t="shared" si="39"/>
        <v>#N/A</v>
      </c>
      <c r="AR166" s="130" t="e">
        <f t="shared" si="40"/>
        <v>#N/A</v>
      </c>
      <c r="AS166" s="503" t="e">
        <f t="shared" si="41"/>
        <v>#N/A</v>
      </c>
      <c r="AT166" s="503" t="e">
        <f t="shared" si="42"/>
        <v>#N/A</v>
      </c>
      <c r="AU166" s="502"/>
      <c r="AV166" s="502"/>
      <c r="AW166"/>
      <c r="AX166"/>
      <c r="AY166"/>
      <c r="AZ166"/>
      <c r="BN166" s="142"/>
      <c r="BO166" s="142"/>
      <c r="BP166" s="142"/>
      <c r="BS166" s="199" t="s">
        <v>144</v>
      </c>
      <c r="BT166" s="799">
        <f>+BT165/BT158</f>
        <v>5.4202348336595483</v>
      </c>
      <c r="BU166" s="800"/>
    </row>
    <row r="167" spans="41:74" ht="37.799999999999997" customHeight="1" thickBot="1">
      <c r="AO167" s="183">
        <v>45729</v>
      </c>
      <c r="AP167" s="503" t="e">
        <f t="shared" si="38"/>
        <v>#N/A</v>
      </c>
      <c r="AQ167" s="130" t="e">
        <f t="shared" si="39"/>
        <v>#N/A</v>
      </c>
      <c r="AR167" s="130" t="e">
        <f t="shared" si="40"/>
        <v>#N/A</v>
      </c>
      <c r="AS167" s="503" t="e">
        <f t="shared" si="41"/>
        <v>#N/A</v>
      </c>
      <c r="AT167" s="503" t="e">
        <f t="shared" si="42"/>
        <v>#N/A</v>
      </c>
      <c r="AU167" s="502"/>
      <c r="AV167" s="502"/>
      <c r="AW167"/>
      <c r="AX167"/>
      <c r="AY167"/>
      <c r="AZ167"/>
      <c r="BN167" s="142"/>
      <c r="BO167" s="142"/>
      <c r="BP167" s="142"/>
      <c r="BS167" s="201" t="s">
        <v>146</v>
      </c>
      <c r="BT167" s="805">
        <f>5.6-BT166</f>
        <v>0.17976516634045137</v>
      </c>
      <c r="BU167" s="806"/>
    </row>
    <row r="168" spans="41:74" ht="37.799999999999997" customHeight="1" thickBot="1">
      <c r="AO168" s="183">
        <v>45730</v>
      </c>
      <c r="AP168" s="503" t="e">
        <f t="shared" si="38"/>
        <v>#N/A</v>
      </c>
      <c r="AQ168" s="130" t="e">
        <f t="shared" si="39"/>
        <v>#N/A</v>
      </c>
      <c r="AR168" s="130" t="e">
        <f t="shared" si="40"/>
        <v>#N/A</v>
      </c>
      <c r="AS168" s="503" t="e">
        <f t="shared" si="41"/>
        <v>#N/A</v>
      </c>
      <c r="AT168" s="503" t="e">
        <f t="shared" si="42"/>
        <v>#N/A</v>
      </c>
      <c r="AU168" s="502"/>
      <c r="AV168" s="502"/>
      <c r="AW168"/>
      <c r="AX168"/>
      <c r="AY168"/>
      <c r="AZ168"/>
      <c r="BN168" s="142"/>
      <c r="BO168" s="142"/>
      <c r="BP168" s="142"/>
    </row>
    <row r="169" spans="41:74" ht="37.799999999999997" customHeight="1">
      <c r="AO169" s="183">
        <v>45731</v>
      </c>
      <c r="AP169" s="503" t="e">
        <f t="shared" si="38"/>
        <v>#N/A</v>
      </c>
      <c r="AQ169" s="130" t="e">
        <f t="shared" si="39"/>
        <v>#N/A</v>
      </c>
      <c r="AR169" s="130" t="e">
        <f t="shared" si="40"/>
        <v>#N/A</v>
      </c>
      <c r="AS169" s="503" t="e">
        <f t="shared" si="41"/>
        <v>#N/A</v>
      </c>
      <c r="AT169" s="503" t="e">
        <f t="shared" si="42"/>
        <v>#N/A</v>
      </c>
      <c r="AU169" s="502"/>
      <c r="AV169" s="502"/>
      <c r="AW169"/>
      <c r="AX169"/>
      <c r="AY169"/>
      <c r="AZ169"/>
      <c r="BF169" s="502"/>
      <c r="BG169" s="502"/>
      <c r="BN169" s="142"/>
      <c r="BO169" s="142"/>
      <c r="BP169" s="142"/>
    </row>
    <row r="170" spans="41:74" ht="37.799999999999997" customHeight="1">
      <c r="AO170" s="183">
        <v>45732</v>
      </c>
      <c r="AP170" s="503" t="e">
        <f t="shared" si="38"/>
        <v>#N/A</v>
      </c>
      <c r="AQ170" s="130" t="e">
        <f t="shared" si="39"/>
        <v>#N/A</v>
      </c>
      <c r="AR170" s="130" t="e">
        <f t="shared" si="40"/>
        <v>#N/A</v>
      </c>
      <c r="AS170" s="503" t="e">
        <f t="shared" si="41"/>
        <v>#N/A</v>
      </c>
      <c r="AT170" s="503" t="e">
        <f t="shared" si="42"/>
        <v>#N/A</v>
      </c>
      <c r="AU170" s="502"/>
      <c r="AV170" s="502"/>
      <c r="AW170"/>
      <c r="AX170"/>
      <c r="AY170"/>
      <c r="AZ170"/>
      <c r="BF170" s="502"/>
      <c r="BG170" s="502"/>
      <c r="BN170" s="142"/>
      <c r="BO170" s="142"/>
      <c r="BP170" s="142"/>
    </row>
    <row r="171" spans="41:74" ht="37.799999999999997" customHeight="1">
      <c r="AO171" s="183">
        <v>45733</v>
      </c>
      <c r="AP171" s="503" t="e">
        <f t="shared" si="38"/>
        <v>#N/A</v>
      </c>
      <c r="AQ171" s="130" t="e">
        <f t="shared" si="39"/>
        <v>#N/A</v>
      </c>
      <c r="AR171" s="130" t="e">
        <f t="shared" si="40"/>
        <v>#N/A</v>
      </c>
      <c r="AS171" s="503" t="e">
        <f t="shared" si="41"/>
        <v>#N/A</v>
      </c>
      <c r="AT171" s="503" t="e">
        <f t="shared" si="42"/>
        <v>#N/A</v>
      </c>
      <c r="AU171" s="502"/>
      <c r="AV171" s="502"/>
      <c r="AW171"/>
      <c r="AX171"/>
      <c r="AY171"/>
      <c r="AZ171"/>
      <c r="BF171" s="502"/>
      <c r="BG171" s="502"/>
      <c r="BN171" s="142"/>
      <c r="BO171" s="142"/>
      <c r="BP171" s="142"/>
    </row>
    <row r="172" spans="41:74" ht="37.799999999999997" customHeight="1">
      <c r="AO172" s="183">
        <v>45734</v>
      </c>
      <c r="AP172" s="503" t="e">
        <f t="shared" si="38"/>
        <v>#N/A</v>
      </c>
      <c r="AQ172" s="130" t="e">
        <f t="shared" si="39"/>
        <v>#N/A</v>
      </c>
      <c r="AR172" s="130" t="e">
        <f t="shared" si="40"/>
        <v>#N/A</v>
      </c>
      <c r="AS172" s="503" t="e">
        <f t="shared" si="41"/>
        <v>#N/A</v>
      </c>
      <c r="AT172" s="503" t="e">
        <f t="shared" si="42"/>
        <v>#N/A</v>
      </c>
      <c r="AU172" s="502"/>
      <c r="AV172" s="502"/>
      <c r="AW172"/>
      <c r="AX172"/>
      <c r="AY172"/>
      <c r="AZ172"/>
      <c r="BF172" s="502"/>
      <c r="BG172" s="502"/>
      <c r="BN172" s="142"/>
      <c r="BO172" s="142"/>
      <c r="BP172" s="142"/>
    </row>
    <row r="173" spans="41:74" ht="37.799999999999997" customHeight="1">
      <c r="AO173" s="183">
        <v>45735</v>
      </c>
      <c r="AP173" s="503" t="e">
        <f t="shared" si="38"/>
        <v>#N/A</v>
      </c>
      <c r="AQ173" s="130" t="e">
        <f t="shared" si="39"/>
        <v>#N/A</v>
      </c>
      <c r="AR173" s="130" t="e">
        <f t="shared" si="40"/>
        <v>#N/A</v>
      </c>
      <c r="AS173" s="503" t="e">
        <f t="shared" si="41"/>
        <v>#N/A</v>
      </c>
      <c r="AT173" s="503" t="e">
        <f t="shared" si="42"/>
        <v>#N/A</v>
      </c>
      <c r="AU173" s="502"/>
      <c r="AV173" s="502"/>
      <c r="AW173"/>
      <c r="AX173"/>
      <c r="AY173"/>
      <c r="AZ173"/>
      <c r="BF173" s="502"/>
      <c r="BG173" s="502"/>
      <c r="BN173" s="142"/>
      <c r="BO173" s="142"/>
      <c r="BP173" s="142"/>
    </row>
    <row r="174" spans="41:74" ht="37.799999999999997" customHeight="1">
      <c r="AO174" s="183">
        <v>45736</v>
      </c>
      <c r="AP174" s="503" t="e">
        <f t="shared" si="38"/>
        <v>#N/A</v>
      </c>
      <c r="AQ174" s="130" t="e">
        <f t="shared" si="39"/>
        <v>#N/A</v>
      </c>
      <c r="AR174" s="130" t="e">
        <f t="shared" si="40"/>
        <v>#N/A</v>
      </c>
      <c r="AS174" s="503" t="e">
        <f t="shared" si="41"/>
        <v>#N/A</v>
      </c>
      <c r="AT174" s="503" t="e">
        <f t="shared" si="42"/>
        <v>#N/A</v>
      </c>
      <c r="AU174" s="502"/>
      <c r="AV174" s="502"/>
      <c r="AW174"/>
      <c r="AX174"/>
      <c r="AY174"/>
      <c r="AZ174"/>
      <c r="BF174" s="502"/>
      <c r="BG174" s="502"/>
      <c r="BN174" s="142"/>
      <c r="BO174" s="142"/>
      <c r="BP174" s="142"/>
    </row>
    <row r="175" spans="41:74" ht="37.799999999999997" customHeight="1">
      <c r="AO175" s="183">
        <v>45737</v>
      </c>
      <c r="AP175" s="503" t="e">
        <f t="shared" si="38"/>
        <v>#N/A</v>
      </c>
      <c r="AQ175" s="130" t="e">
        <f t="shared" si="39"/>
        <v>#N/A</v>
      </c>
      <c r="AR175" s="130" t="e">
        <f t="shared" si="40"/>
        <v>#N/A</v>
      </c>
      <c r="AS175" s="503" t="e">
        <f t="shared" si="41"/>
        <v>#N/A</v>
      </c>
      <c r="AT175" s="503" t="e">
        <f t="shared" si="42"/>
        <v>#N/A</v>
      </c>
      <c r="AU175" s="502"/>
      <c r="AV175" s="502"/>
      <c r="AW175"/>
      <c r="AX175"/>
      <c r="AY175"/>
      <c r="AZ175"/>
      <c r="BF175" s="502"/>
      <c r="BG175" s="502"/>
      <c r="BN175" s="142"/>
      <c r="BO175" s="142"/>
      <c r="BP175" s="142"/>
    </row>
    <row r="176" spans="41:74" ht="37.799999999999997" customHeight="1">
      <c r="AO176" s="183">
        <v>45738</v>
      </c>
      <c r="AP176" s="503" t="e">
        <f t="shared" si="38"/>
        <v>#N/A</v>
      </c>
      <c r="AQ176" s="130" t="e">
        <f t="shared" si="39"/>
        <v>#N/A</v>
      </c>
      <c r="AR176" s="130" t="e">
        <f t="shared" si="40"/>
        <v>#N/A</v>
      </c>
      <c r="AS176" s="503" t="e">
        <f t="shared" si="41"/>
        <v>#N/A</v>
      </c>
      <c r="AT176" s="503" t="e">
        <f t="shared" si="42"/>
        <v>#N/A</v>
      </c>
      <c r="AU176" s="502"/>
      <c r="AV176" s="502"/>
      <c r="AW176"/>
      <c r="AX176"/>
      <c r="AY176"/>
      <c r="AZ176"/>
      <c r="BF176" s="502"/>
      <c r="BG176" s="502"/>
      <c r="BN176" s="142"/>
      <c r="BO176" s="142"/>
      <c r="BP176" s="142"/>
    </row>
    <row r="177" spans="2:73" ht="37.799999999999997" customHeight="1">
      <c r="AO177" s="183">
        <v>45739</v>
      </c>
      <c r="AP177" s="503" t="e">
        <f t="shared" si="38"/>
        <v>#N/A</v>
      </c>
      <c r="AQ177" s="130" t="e">
        <f t="shared" si="39"/>
        <v>#N/A</v>
      </c>
      <c r="AR177" s="130" t="e">
        <f t="shared" si="40"/>
        <v>#N/A</v>
      </c>
      <c r="AS177" s="503" t="e">
        <f t="shared" si="41"/>
        <v>#N/A</v>
      </c>
      <c r="AT177" s="503" t="e">
        <f t="shared" si="42"/>
        <v>#N/A</v>
      </c>
      <c r="AU177" s="502"/>
      <c r="AV177" s="502"/>
      <c r="AW177"/>
      <c r="AX177"/>
      <c r="AY177"/>
      <c r="AZ177"/>
      <c r="BF177" s="502"/>
      <c r="BG177" s="502"/>
      <c r="BN177" s="142"/>
      <c r="BO177" s="142"/>
      <c r="BP177" s="142"/>
    </row>
    <row r="178" spans="2:73" ht="37.799999999999997" customHeight="1">
      <c r="AO178" s="183">
        <v>45740</v>
      </c>
      <c r="AP178" s="503" t="e">
        <f t="shared" si="38"/>
        <v>#N/A</v>
      </c>
      <c r="AQ178" s="130" t="e">
        <f t="shared" si="39"/>
        <v>#N/A</v>
      </c>
      <c r="AR178" s="130" t="e">
        <f t="shared" si="40"/>
        <v>#N/A</v>
      </c>
      <c r="AS178" s="503" t="e">
        <f t="shared" si="41"/>
        <v>#N/A</v>
      </c>
      <c r="AT178" s="503" t="e">
        <f t="shared" si="42"/>
        <v>#N/A</v>
      </c>
      <c r="AU178" s="502"/>
      <c r="AV178" s="502"/>
      <c r="AW178"/>
      <c r="AX178"/>
      <c r="AY178"/>
      <c r="AZ178"/>
      <c r="BF178" s="502"/>
      <c r="BG178" s="502"/>
      <c r="BN178" s="142"/>
      <c r="BO178" s="142"/>
      <c r="BP178" s="142"/>
    </row>
    <row r="179" spans="2:73" ht="37.799999999999997" customHeight="1">
      <c r="AO179" s="183">
        <v>45741</v>
      </c>
      <c r="AP179" s="503" t="e">
        <f t="shared" si="38"/>
        <v>#N/A</v>
      </c>
      <c r="AQ179" s="130" t="e">
        <f t="shared" si="39"/>
        <v>#N/A</v>
      </c>
      <c r="AR179" s="130" t="e">
        <f t="shared" si="40"/>
        <v>#N/A</v>
      </c>
      <c r="AS179" s="503" t="e">
        <f t="shared" si="41"/>
        <v>#N/A</v>
      </c>
      <c r="AT179" s="503" t="e">
        <f t="shared" si="42"/>
        <v>#N/A</v>
      </c>
      <c r="AU179" s="502"/>
      <c r="AV179" s="502"/>
      <c r="AW179"/>
      <c r="AX179"/>
      <c r="AY179"/>
      <c r="AZ179"/>
      <c r="BF179" s="502"/>
      <c r="BG179" s="502"/>
      <c r="BN179" s="142"/>
      <c r="BO179" s="142"/>
      <c r="BP179" s="142"/>
    </row>
    <row r="180" spans="2:73" ht="37.799999999999997" customHeight="1">
      <c r="AO180" s="183">
        <v>45742</v>
      </c>
      <c r="AP180" s="503" t="e">
        <f t="shared" si="38"/>
        <v>#N/A</v>
      </c>
      <c r="AQ180" s="130" t="e">
        <f t="shared" si="39"/>
        <v>#N/A</v>
      </c>
      <c r="AR180" s="130" t="e">
        <f t="shared" si="40"/>
        <v>#N/A</v>
      </c>
      <c r="AS180" s="503" t="e">
        <f t="shared" si="41"/>
        <v>#N/A</v>
      </c>
      <c r="AT180" s="503" t="e">
        <f t="shared" si="42"/>
        <v>#N/A</v>
      </c>
      <c r="AU180" s="502"/>
      <c r="AV180" s="502"/>
      <c r="AW180"/>
      <c r="AX180"/>
      <c r="AY180"/>
      <c r="AZ180"/>
      <c r="BF180" s="502"/>
      <c r="BG180" s="502"/>
      <c r="BN180" s="142"/>
      <c r="BO180" s="142"/>
      <c r="BP180" s="142"/>
    </row>
    <row r="181" spans="2:73" ht="37.799999999999997" customHeight="1">
      <c r="AO181" s="183">
        <v>45743</v>
      </c>
      <c r="AP181" s="503" t="e">
        <f t="shared" si="38"/>
        <v>#N/A</v>
      </c>
      <c r="AQ181" s="130" t="e">
        <f t="shared" si="39"/>
        <v>#N/A</v>
      </c>
      <c r="AR181" s="130" t="e">
        <f t="shared" si="40"/>
        <v>#N/A</v>
      </c>
      <c r="AS181" s="503" t="e">
        <f t="shared" si="41"/>
        <v>#N/A</v>
      </c>
      <c r="AT181" s="503" t="e">
        <f t="shared" si="42"/>
        <v>#N/A</v>
      </c>
      <c r="AU181" s="502"/>
      <c r="AV181" s="502"/>
      <c r="AW181"/>
      <c r="AX181"/>
      <c r="AY181"/>
      <c r="AZ181"/>
      <c r="BF181" s="502"/>
      <c r="BG181" s="502"/>
      <c r="BN181" s="142"/>
      <c r="BO181" s="142"/>
      <c r="BP181" s="142"/>
    </row>
    <row r="182" spans="2:73" ht="37.799999999999997" customHeight="1">
      <c r="AO182" s="183">
        <v>45744</v>
      </c>
      <c r="AP182" s="503" t="e">
        <f t="shared" si="38"/>
        <v>#N/A</v>
      </c>
      <c r="AQ182" s="130" t="e">
        <f t="shared" si="39"/>
        <v>#N/A</v>
      </c>
      <c r="AR182" s="130" t="e">
        <f t="shared" si="40"/>
        <v>#N/A</v>
      </c>
      <c r="AS182" s="503" t="e">
        <f t="shared" si="41"/>
        <v>#N/A</v>
      </c>
      <c r="AT182" s="503" t="e">
        <f t="shared" si="42"/>
        <v>#N/A</v>
      </c>
      <c r="AU182" s="502"/>
      <c r="AV182" s="502"/>
      <c r="AW182"/>
      <c r="AX182"/>
      <c r="AY182"/>
      <c r="AZ182"/>
      <c r="BF182" s="502"/>
      <c r="BG182" s="502"/>
      <c r="BN182" s="142"/>
      <c r="BO182" s="142"/>
      <c r="BP182" s="142"/>
    </row>
    <row r="183" spans="2:73" ht="37.799999999999997" customHeight="1">
      <c r="AO183" s="183">
        <v>45745</v>
      </c>
      <c r="AP183" s="503" t="e">
        <f t="shared" si="38"/>
        <v>#N/A</v>
      </c>
      <c r="AQ183" s="130" t="e">
        <f t="shared" si="39"/>
        <v>#N/A</v>
      </c>
      <c r="AR183" s="130" t="e">
        <f t="shared" si="40"/>
        <v>#N/A</v>
      </c>
      <c r="AS183" s="503" t="e">
        <f t="shared" si="41"/>
        <v>#N/A</v>
      </c>
      <c r="AT183" s="503" t="e">
        <f t="shared" si="42"/>
        <v>#N/A</v>
      </c>
      <c r="AU183" s="502"/>
      <c r="AV183" s="502"/>
      <c r="AW183"/>
      <c r="AX183"/>
      <c r="AY183"/>
      <c r="AZ183"/>
      <c r="BF183" s="502"/>
      <c r="BG183" s="502"/>
      <c r="BN183" s="142"/>
      <c r="BO183" s="142"/>
      <c r="BP183" s="142"/>
    </row>
    <row r="184" spans="2:73" ht="37.799999999999997" customHeight="1">
      <c r="AO184" s="183">
        <v>45746</v>
      </c>
      <c r="AP184" s="503" t="e">
        <f t="shared" si="38"/>
        <v>#N/A</v>
      </c>
      <c r="AQ184" s="130" t="e">
        <f t="shared" si="39"/>
        <v>#N/A</v>
      </c>
      <c r="AR184" s="130" t="e">
        <f t="shared" si="40"/>
        <v>#N/A</v>
      </c>
      <c r="AS184" s="503" t="e">
        <f t="shared" si="41"/>
        <v>#N/A</v>
      </c>
      <c r="AT184" s="503" t="e">
        <f t="shared" si="42"/>
        <v>#N/A</v>
      </c>
      <c r="AU184" s="502"/>
      <c r="AV184" s="502"/>
      <c r="AW184"/>
      <c r="AX184"/>
      <c r="AY184"/>
      <c r="AZ184"/>
      <c r="BF184" s="502"/>
      <c r="BG184" s="502"/>
      <c r="BN184" s="142"/>
      <c r="BO184" s="142"/>
      <c r="BP184" s="142"/>
    </row>
    <row r="185" spans="2:73" ht="37.799999999999997" customHeight="1">
      <c r="AO185" s="183">
        <v>45747</v>
      </c>
      <c r="AP185" s="503" t="e">
        <f t="shared" si="38"/>
        <v>#N/A</v>
      </c>
      <c r="AQ185" s="130" t="e">
        <f t="shared" si="39"/>
        <v>#N/A</v>
      </c>
      <c r="AR185" s="130" t="e">
        <f t="shared" si="40"/>
        <v>#N/A</v>
      </c>
      <c r="AS185" s="503" t="e">
        <f t="shared" si="41"/>
        <v>#N/A</v>
      </c>
      <c r="AT185" s="503" t="e">
        <f t="shared" si="42"/>
        <v>#N/A</v>
      </c>
      <c r="AU185" s="502"/>
      <c r="AV185" s="502"/>
      <c r="AW185"/>
      <c r="AX185"/>
      <c r="AY185"/>
      <c r="AZ185"/>
      <c r="BF185" s="502"/>
      <c r="BG185" s="502"/>
      <c r="BN185" s="142"/>
      <c r="BO185" s="142"/>
      <c r="BP185" s="142"/>
    </row>
    <row r="186" spans="2:73" ht="37.799999999999997" customHeight="1">
      <c r="AO186" s="502"/>
      <c r="AP186" s="502"/>
      <c r="AS186" s="502"/>
      <c r="AT186" s="502"/>
      <c r="AU186" s="502"/>
      <c r="AV186" s="502"/>
      <c r="AW186"/>
      <c r="AX186"/>
      <c r="AY186"/>
      <c r="AZ186"/>
      <c r="BF186" s="502"/>
      <c r="BG186" s="502"/>
      <c r="BN186" s="142"/>
      <c r="BO186" s="142"/>
      <c r="BP186" s="142"/>
    </row>
    <row r="187" spans="2:73" ht="37.799999999999997" customHeight="1">
      <c r="AO187" s="502"/>
      <c r="AP187" s="502"/>
      <c r="AS187" s="502"/>
      <c r="AT187" s="502"/>
      <c r="AU187" s="502"/>
      <c r="AV187" s="502"/>
      <c r="AW187"/>
      <c r="AX187"/>
      <c r="AY187"/>
      <c r="AZ187"/>
      <c r="BF187" s="502"/>
      <c r="BG187" s="502"/>
      <c r="BN187" s="142"/>
      <c r="BO187" s="142"/>
      <c r="BP187" s="142"/>
    </row>
    <row r="188" spans="2:73" ht="37.799999999999997" customHeight="1">
      <c r="D188" s="502"/>
      <c r="E188" s="502"/>
      <c r="F188" s="7"/>
      <c r="G188" s="7"/>
      <c r="H188" s="502"/>
      <c r="I188" s="502"/>
      <c r="J188" s="502"/>
      <c r="K188" s="502"/>
      <c r="U188" s="502"/>
      <c r="V188" s="502"/>
      <c r="AC188" s="142"/>
      <c r="AD188" s="142"/>
      <c r="AE188" s="142"/>
      <c r="AO188"/>
      <c r="AP188"/>
      <c r="AQ188"/>
      <c r="AR188"/>
      <c r="AS188"/>
      <c r="AT188"/>
      <c r="AU188"/>
      <c r="AV188"/>
      <c r="AW188"/>
      <c r="AX188"/>
      <c r="AY188"/>
      <c r="AZ188"/>
    </row>
    <row r="189" spans="2:73" ht="37.799999999999997" customHeight="1">
      <c r="D189" s="502"/>
      <c r="E189" s="502"/>
      <c r="F189" s="7"/>
      <c r="G189" s="7"/>
      <c r="H189" s="502"/>
      <c r="I189" s="502"/>
      <c r="J189" s="502"/>
      <c r="K189" s="502"/>
      <c r="U189" s="502"/>
      <c r="V189" s="502"/>
      <c r="AC189" s="142"/>
      <c r="AD189" s="142"/>
      <c r="AE189" s="142"/>
      <c r="AO189"/>
      <c r="AP189"/>
      <c r="AQ189"/>
      <c r="AR189"/>
      <c r="AS189"/>
      <c r="AT189"/>
      <c r="AU189"/>
      <c r="AV189"/>
      <c r="AW189"/>
      <c r="AX189"/>
      <c r="AY189"/>
      <c r="AZ189"/>
    </row>
    <row r="190" spans="2:73" ht="37.799999999999997" customHeight="1">
      <c r="D190" s="502"/>
      <c r="E190" s="502"/>
      <c r="F190" s="7"/>
      <c r="G190" s="7"/>
      <c r="H190" s="502"/>
      <c r="I190" s="502"/>
      <c r="J190" s="502"/>
      <c r="K190" s="502"/>
      <c r="U190" s="502"/>
      <c r="V190" s="502"/>
      <c r="AC190" s="142"/>
      <c r="AD190" s="142"/>
      <c r="AE190" s="142"/>
      <c r="AO190"/>
      <c r="AP190"/>
      <c r="AQ190"/>
      <c r="AR190"/>
      <c r="AS190"/>
      <c r="AT190"/>
      <c r="AU190"/>
      <c r="AV190"/>
      <c r="AW190"/>
      <c r="AX190"/>
      <c r="AY190"/>
      <c r="AZ190"/>
    </row>
    <row r="191" spans="2:73" ht="37.799999999999997" customHeight="1" thickBot="1">
      <c r="D191" s="502"/>
      <c r="E191" s="502"/>
      <c r="F191" s="7"/>
      <c r="G191" s="7"/>
      <c r="H191" s="502"/>
      <c r="I191" s="502"/>
      <c r="J191" s="502"/>
      <c r="K191" s="502"/>
      <c r="U191" s="502"/>
      <c r="V191" s="502"/>
      <c r="AC191" s="142"/>
      <c r="AD191" s="142"/>
      <c r="AE191" s="142"/>
      <c r="AO191"/>
      <c r="AP191"/>
      <c r="AQ191"/>
      <c r="AR191"/>
      <c r="AS191"/>
      <c r="AT191"/>
      <c r="AU191"/>
      <c r="AV191"/>
      <c r="AW191"/>
      <c r="AX191"/>
      <c r="AY191"/>
      <c r="AZ191"/>
    </row>
    <row r="192" spans="2:73" ht="37.799999999999997" customHeight="1" thickBot="1">
      <c r="B192" s="787" t="str">
        <f>+"Producción Abril "&amp;TEXT(AJ193,"DDDD dd-mm-yyyy")</f>
        <v>Producción Abril jueves 30-04-2026</v>
      </c>
      <c r="C192" s="788"/>
      <c r="D192" s="788"/>
      <c r="E192" s="788"/>
      <c r="F192" s="788"/>
      <c r="G192" s="788"/>
      <c r="H192" s="788"/>
      <c r="I192" s="788"/>
      <c r="J192" s="788"/>
      <c r="K192" s="788"/>
      <c r="L192" s="788"/>
      <c r="M192" s="788"/>
      <c r="N192" s="789"/>
      <c r="O192" s="175"/>
      <c r="P192" s="175"/>
      <c r="Q192" s="175"/>
      <c r="R192" s="790" t="s">
        <v>80</v>
      </c>
      <c r="S192" s="792" t="s">
        <v>99</v>
      </c>
      <c r="T192" s="792"/>
      <c r="U192" s="792"/>
      <c r="V192" s="792" t="s">
        <v>100</v>
      </c>
      <c r="W192" s="792"/>
      <c r="X192" s="792" t="s">
        <v>99</v>
      </c>
      <c r="Y192" s="792"/>
      <c r="Z192" s="792"/>
      <c r="AA192" s="792"/>
      <c r="AB192" s="792"/>
      <c r="AC192" s="792"/>
      <c r="AD192" s="792" t="s">
        <v>100</v>
      </c>
      <c r="AE192" s="792"/>
      <c r="AF192" s="792"/>
      <c r="AG192" s="793"/>
      <c r="AH192" s="176"/>
      <c r="AI192" s="794" t="s">
        <v>101</v>
      </c>
      <c r="AJ192" s="795"/>
      <c r="AK192" s="177"/>
      <c r="AO192" s="97" t="s">
        <v>80</v>
      </c>
      <c r="AP192" s="97" t="s">
        <v>102</v>
      </c>
      <c r="AQ192" s="130" t="s">
        <v>103</v>
      </c>
      <c r="AR192" s="130" t="s">
        <v>104</v>
      </c>
      <c r="AS192" s="533" t="s">
        <v>105</v>
      </c>
      <c r="AT192" s="533" t="s">
        <v>93</v>
      </c>
      <c r="AU192" s="530"/>
      <c r="AV192" s="530"/>
      <c r="AW192" s="769"/>
      <c r="AX192" s="11" t="s">
        <v>106</v>
      </c>
      <c r="AY192" s="769"/>
      <c r="AZ192" s="769"/>
      <c r="BA192" s="769"/>
      <c r="BB192" s="769"/>
      <c r="BC192" s="769"/>
      <c r="BJ192" s="347" t="s">
        <v>96</v>
      </c>
      <c r="BK192" t="s">
        <v>107</v>
      </c>
      <c r="BL192" t="s">
        <v>25</v>
      </c>
      <c r="BM192" t="s">
        <v>65</v>
      </c>
      <c r="BS192" s="131" t="s">
        <v>108</v>
      </c>
      <c r="BT192" s="785">
        <v>1073</v>
      </c>
      <c r="BU192" s="786"/>
    </row>
    <row r="193" spans="2:73" ht="37.799999999999997" customHeight="1" thickBot="1">
      <c r="B193" s="178"/>
      <c r="C193" s="526"/>
      <c r="D193" s="526" t="s">
        <v>83</v>
      </c>
      <c r="E193" s="526"/>
      <c r="F193" s="526"/>
      <c r="G193" s="526"/>
      <c r="H193" s="526"/>
      <c r="I193" s="526"/>
      <c r="J193" s="526"/>
      <c r="K193" s="526"/>
      <c r="L193" s="526"/>
      <c r="M193" s="526"/>
      <c r="N193" s="179"/>
      <c r="O193" s="526"/>
      <c r="P193" s="526"/>
      <c r="Q193" s="180"/>
      <c r="R193" s="791"/>
      <c r="S193" s="272" t="s">
        <v>109</v>
      </c>
      <c r="T193" s="272" t="s">
        <v>61</v>
      </c>
      <c r="U193" s="272" t="s">
        <v>69</v>
      </c>
      <c r="V193" s="272" t="s">
        <v>61</v>
      </c>
      <c r="W193" s="272" t="s">
        <v>69</v>
      </c>
      <c r="X193" s="272" t="s">
        <v>110</v>
      </c>
      <c r="Y193" s="272" t="s">
        <v>160</v>
      </c>
      <c r="Z193" s="272"/>
      <c r="AA193" s="272"/>
      <c r="AB193" s="272" t="s">
        <v>111</v>
      </c>
      <c r="AC193" s="272" t="s">
        <v>112</v>
      </c>
      <c r="AD193" s="272" t="s">
        <v>113</v>
      </c>
      <c r="AE193" s="272" t="s">
        <v>114</v>
      </c>
      <c r="AF193" s="272" t="s">
        <v>115</v>
      </c>
      <c r="AG193" s="273" t="s">
        <v>161</v>
      </c>
      <c r="AH193" s="181"/>
      <c r="AI193" s="242" t="s">
        <v>80</v>
      </c>
      <c r="AJ193" s="243">
        <v>46142</v>
      </c>
      <c r="AK193" s="182"/>
      <c r="AO193" s="183">
        <v>46023</v>
      </c>
      <c r="AP193" s="531" t="e">
        <f t="shared" ref="AP193:AP223" si="43">INDEX(BK:BK, MATCH($AO193, $BJ:$BJ, 0))</f>
        <v>#N/A</v>
      </c>
      <c r="AQ193" s="130" t="e">
        <f t="shared" ref="AQ193:AQ223" si="44">INDEX(BL:BL, MATCH($AO193, $BJ:$BJ, 0))</f>
        <v>#N/A</v>
      </c>
      <c r="AR193" s="130" t="e">
        <f t="shared" ref="AR193:AR223" si="45">INDEX(BM:BM, MATCH($AO193, $BJ:$BJ, 0))</f>
        <v>#N/A</v>
      </c>
      <c r="AS193" s="531" t="e">
        <f t="shared" ref="AS193:AS223" si="46">INDEX(BC:BC, MATCH($AO193, $AW:$AW, 0))</f>
        <v>#N/A</v>
      </c>
      <c r="AT193" s="531" t="e">
        <f t="shared" ref="AT193:AT223" si="47">INDEX(BB:BB, MATCH($AO193, $AW:$AW, 0))</f>
        <v>#N/A</v>
      </c>
      <c r="AU193" s="530"/>
      <c r="AV193" s="530"/>
      <c r="AW193" s="769"/>
      <c r="AX193" s="433" t="s">
        <v>238</v>
      </c>
      <c r="AY193" s="146"/>
      <c r="AZ193" s="145" t="s">
        <v>234</v>
      </c>
      <c r="BA193" s="146"/>
      <c r="BB193" s="769" t="s">
        <v>116</v>
      </c>
      <c r="BC193" s="769" t="s">
        <v>117</v>
      </c>
      <c r="BJ193" s="377" t="s">
        <v>301</v>
      </c>
      <c r="BK193" s="368">
        <v>2208.0000000000114</v>
      </c>
      <c r="BL193" s="142">
        <v>1.4217101449275351E-2</v>
      </c>
      <c r="BM193" s="142"/>
      <c r="BN193" s="142"/>
      <c r="BO193" s="142"/>
      <c r="BP193" s="142"/>
      <c r="BS193" s="132" t="s">
        <v>118</v>
      </c>
      <c r="BT193" s="533" t="s">
        <v>74</v>
      </c>
      <c r="BU193" s="184" t="s">
        <v>119</v>
      </c>
    </row>
    <row r="194" spans="2:73" ht="37.799999999999997" customHeight="1" thickBot="1">
      <c r="B194" s="178"/>
      <c r="C194" s="244" t="s">
        <v>120</v>
      </c>
      <c r="D194" s="244" t="s">
        <v>121</v>
      </c>
      <c r="E194" s="244" t="s">
        <v>86</v>
      </c>
      <c r="F194" s="244" t="s">
        <v>122</v>
      </c>
      <c r="G194" s="244" t="s">
        <v>386</v>
      </c>
      <c r="H194" s="244" t="s">
        <v>93</v>
      </c>
      <c r="I194" s="526"/>
      <c r="J194" s="526"/>
      <c r="K194" s="796" t="s">
        <v>124</v>
      </c>
      <c r="L194" s="796"/>
      <c r="M194" s="796"/>
      <c r="N194" s="179"/>
      <c r="O194" s="797" t="s">
        <v>158</v>
      </c>
      <c r="P194" s="798"/>
      <c r="Q194" s="180"/>
      <c r="R194" s="274">
        <v>46113</v>
      </c>
      <c r="S194" s="275"/>
      <c r="T194" s="276"/>
      <c r="U194" s="277"/>
      <c r="V194" s="282">
        <f t="shared" ref="V194:V223" si="48">IFERROR(INDEX(AZ:AZ,MATCH($R194,$AW:$AW,0)),0)</f>
        <v>0</v>
      </c>
      <c r="W194" s="282">
        <f t="shared" ref="W194:W223" si="49">IFERROR(INDEX(AX:AX,MATCH($R194,$AW:$AW,0)),0)</f>
        <v>0</v>
      </c>
      <c r="X194" s="278" t="e">
        <f>+T194*#REF!</f>
        <v>#REF!</v>
      </c>
      <c r="Y194" s="278">
        <f>+U194*AJ197</f>
        <v>0</v>
      </c>
      <c r="Z194" s="278"/>
      <c r="AA194" s="279"/>
      <c r="AB194" s="278" t="e">
        <f>+Y194+X194</f>
        <v>#REF!</v>
      </c>
      <c r="AC194" s="279"/>
      <c r="AD194" s="280"/>
      <c r="AE194" s="278">
        <f>IFERROR(INDEX(BC:BC, MATCH($R194, $AW:$AW, 0)),0)</f>
        <v>0</v>
      </c>
      <c r="AF194" s="278">
        <f>IFERROR(INDEX(BA:BA, MATCH($R194, $AW:$AW, 0)),0)</f>
        <v>0</v>
      </c>
      <c r="AG194" s="281">
        <f>IFERROR(INDEX(AY:AY, MATCH($R194, $AW:$AW, 0)),0)</f>
        <v>0</v>
      </c>
      <c r="AH194" s="185"/>
      <c r="AI194" s="245" t="s">
        <v>125</v>
      </c>
      <c r="AJ194" s="246"/>
      <c r="AK194" s="186"/>
      <c r="AO194" s="183">
        <v>46024</v>
      </c>
      <c r="AP194" s="531" t="e">
        <f t="shared" si="43"/>
        <v>#N/A</v>
      </c>
      <c r="AQ194" s="130" t="e">
        <f t="shared" si="44"/>
        <v>#N/A</v>
      </c>
      <c r="AR194" s="130" t="e">
        <f t="shared" si="45"/>
        <v>#N/A</v>
      </c>
      <c r="AS194" s="531" t="e">
        <f t="shared" si="46"/>
        <v>#N/A</v>
      </c>
      <c r="AT194" s="531" t="e">
        <f t="shared" si="47"/>
        <v>#N/A</v>
      </c>
      <c r="AU194" s="530"/>
      <c r="AV194" s="530"/>
      <c r="AW194" s="11" t="s">
        <v>80</v>
      </c>
      <c r="AX194" s="433" t="s">
        <v>93</v>
      </c>
      <c r="AY194" s="146" t="s">
        <v>126</v>
      </c>
      <c r="AZ194" s="145" t="s">
        <v>93</v>
      </c>
      <c r="BA194" s="146" t="s">
        <v>126</v>
      </c>
      <c r="BB194" s="769"/>
      <c r="BC194" s="769"/>
      <c r="BJ194" s="377" t="s">
        <v>30</v>
      </c>
      <c r="BK194" s="368">
        <v>2208.0000000000114</v>
      </c>
      <c r="BL194" s="142">
        <v>1.4217101449275351E-2</v>
      </c>
      <c r="BM194" s="142"/>
      <c r="BN194" s="142"/>
      <c r="BO194" s="142"/>
      <c r="BP194" s="142"/>
      <c r="BS194" s="132" t="s">
        <v>73</v>
      </c>
      <c r="BT194" s="531">
        <v>747.6</v>
      </c>
      <c r="BU194" s="187">
        <v>8.3999999999999995E-3</v>
      </c>
    </row>
    <row r="195" spans="2:73" ht="37.799999999999997" customHeight="1" thickBot="1">
      <c r="B195" s="178"/>
      <c r="C195" s="247">
        <v>1000</v>
      </c>
      <c r="D195" s="308" t="str">
        <f>+Mezcla!W824</f>
        <v>3H COPPER 
EL SAUCE 1 AL 5</v>
      </c>
      <c r="E195" s="189" t="s">
        <v>240</v>
      </c>
      <c r="F195" s="190">
        <f>+Mezcla!X824</f>
        <v>548.29</v>
      </c>
      <c r="G195" s="191">
        <f ca="1">IFERROR(Mezcla!Y824,"-")</f>
        <v>1.1711991715924625E-2</v>
      </c>
      <c r="H195" s="250">
        <f>+Mezcla!Z824</f>
        <v>16</v>
      </c>
      <c r="I195" s="192"/>
      <c r="J195" s="193"/>
      <c r="K195" s="525" t="s">
        <v>127</v>
      </c>
      <c r="L195" s="525" t="s">
        <v>100</v>
      </c>
      <c r="M195" s="248" t="s">
        <v>128</v>
      </c>
      <c r="N195" s="179"/>
      <c r="O195" s="363" t="s">
        <v>74</v>
      </c>
      <c r="P195" s="525" t="s">
        <v>119</v>
      </c>
      <c r="Q195" s="180"/>
      <c r="R195" s="274">
        <v>46114</v>
      </c>
      <c r="S195" s="282"/>
      <c r="T195" s="283"/>
      <c r="U195" s="284"/>
      <c r="V195" s="282">
        <f t="shared" si="48"/>
        <v>0</v>
      </c>
      <c r="W195" s="282">
        <f t="shared" si="49"/>
        <v>0</v>
      </c>
      <c r="X195" s="285" t="e">
        <f>+T195*#REF!+X194</f>
        <v>#REF!</v>
      </c>
      <c r="Y195" s="285" t="e">
        <f>+Y194+U195*#REF!</f>
        <v>#REF!</v>
      </c>
      <c r="Z195" s="285"/>
      <c r="AA195" s="286"/>
      <c r="AB195" s="285" t="e">
        <f>+Y195+X195</f>
        <v>#REF!</v>
      </c>
      <c r="AC195" s="287"/>
      <c r="AD195" s="286"/>
      <c r="AE195" s="285">
        <f t="shared" ref="AE195:AE223" si="50">IFERROR(INDEX(BC:BC, MATCH($R195, $AW:$AW, 0)),0)+AE194</f>
        <v>0</v>
      </c>
      <c r="AF195" s="285">
        <f t="shared" ref="AF195:AF223" si="51">IFERROR(INDEX(BA:BA, MATCH($R195, $AW:$AW, 0)),0)+AF194</f>
        <v>0</v>
      </c>
      <c r="AG195" s="288">
        <f t="shared" ref="AG195:AG223" si="52">IFERROR(INDEX(AY:AY, MATCH($R195, $AW:$AW, 0)),0)+AG194</f>
        <v>0</v>
      </c>
      <c r="AH195" s="185"/>
      <c r="AI195" s="245" t="s">
        <v>129</v>
      </c>
      <c r="AJ195" s="249">
        <v>1.5299999999999999E-2</v>
      </c>
      <c r="AK195" s="186"/>
      <c r="AO195" s="183">
        <v>46025</v>
      </c>
      <c r="AP195" s="531" t="e">
        <f t="shared" si="43"/>
        <v>#N/A</v>
      </c>
      <c r="AQ195" s="130" t="e">
        <f t="shared" si="44"/>
        <v>#N/A</v>
      </c>
      <c r="AR195" s="130" t="e">
        <f t="shared" si="45"/>
        <v>#N/A</v>
      </c>
      <c r="AS195" s="531" t="e">
        <f t="shared" si="46"/>
        <v>#N/A</v>
      </c>
      <c r="AT195" s="531" t="e">
        <f t="shared" si="47"/>
        <v>#N/A</v>
      </c>
      <c r="AU195" s="530"/>
      <c r="AV195" s="530"/>
      <c r="AW195" s="769" t="s">
        <v>301</v>
      </c>
      <c r="AX195" s="432">
        <v>20</v>
      </c>
      <c r="AY195" s="371">
        <v>601.76</v>
      </c>
      <c r="AZ195" s="370">
        <v>22</v>
      </c>
      <c r="BA195" s="371">
        <v>751.25999999999976</v>
      </c>
      <c r="BB195" s="369">
        <v>42</v>
      </c>
      <c r="BC195" s="369">
        <v>1353.02</v>
      </c>
      <c r="BN195" s="142"/>
      <c r="BO195" s="142"/>
      <c r="BP195" s="142"/>
      <c r="BS195" s="132" t="s">
        <v>130</v>
      </c>
      <c r="BT195" s="139">
        <f>-6249.97-30</f>
        <v>-6279.97</v>
      </c>
      <c r="BU195" s="187">
        <v>1.4046302088267383E-2</v>
      </c>
    </row>
    <row r="196" spans="2:73" ht="37.799999999999997" customHeight="1" thickBot="1">
      <c r="B196" s="178"/>
      <c r="C196" s="247">
        <v>1000</v>
      </c>
      <c r="D196" s="188" t="str">
        <f>+Mezcla!W845</f>
        <v>Minera la Cruz  Vicente2 1 al 26</v>
      </c>
      <c r="E196" s="189" t="s">
        <v>240</v>
      </c>
      <c r="F196" s="190">
        <f>+Mezcla!X845</f>
        <v>202.96999999999997</v>
      </c>
      <c r="G196" s="191">
        <f ca="1">IFERROR(Mezcla!Y845,"-")</f>
        <v>1.2092112914050586E-2</v>
      </c>
      <c r="H196" s="250">
        <f>+Mezcla!Z845</f>
        <v>6</v>
      </c>
      <c r="I196" s="192"/>
      <c r="J196" s="525" t="s">
        <v>131</v>
      </c>
      <c r="K196" s="194">
        <f>INDEX(T:T, MATCH(AJ193, R:R, 0))</f>
        <v>0</v>
      </c>
      <c r="L196" s="194">
        <v>0</v>
      </c>
      <c r="M196" s="528" t="str">
        <f>IFERROR(L196/K196,"N/a")</f>
        <v>N/a</v>
      </c>
      <c r="N196" s="179"/>
      <c r="O196" s="363">
        <f>22*29</f>
        <v>638</v>
      </c>
      <c r="P196" s="203">
        <v>1.4500000000000001E-2</v>
      </c>
      <c r="Q196" s="180"/>
      <c r="R196" s="274">
        <v>46115</v>
      </c>
      <c r="S196" s="282"/>
      <c r="T196" s="283"/>
      <c r="U196" s="284"/>
      <c r="V196" s="282">
        <f t="shared" si="48"/>
        <v>0</v>
      </c>
      <c r="W196" s="282">
        <f t="shared" si="49"/>
        <v>0</v>
      </c>
      <c r="X196" s="285" t="e">
        <f>+T196*#REF!+X195</f>
        <v>#REF!</v>
      </c>
      <c r="Y196" s="285" t="e">
        <f>+Y195+U196*#REF!</f>
        <v>#REF!</v>
      </c>
      <c r="Z196" s="285"/>
      <c r="AA196" s="286"/>
      <c r="AB196" s="285" t="e">
        <f t="shared" ref="AB196:AB223" si="53">+Y196+X196</f>
        <v>#REF!</v>
      </c>
      <c r="AC196" s="287"/>
      <c r="AD196" s="286"/>
      <c r="AE196" s="285">
        <f t="shared" si="50"/>
        <v>0</v>
      </c>
      <c r="AF196" s="285">
        <f t="shared" si="51"/>
        <v>0</v>
      </c>
      <c r="AG196" s="288">
        <f t="shared" si="52"/>
        <v>0</v>
      </c>
      <c r="AH196" s="185"/>
      <c r="AI196" s="251" t="s">
        <v>132</v>
      </c>
      <c r="AJ196" s="246">
        <v>30</v>
      </c>
      <c r="AK196" s="186"/>
      <c r="AO196" s="183">
        <v>46026</v>
      </c>
      <c r="AP196" s="531" t="e">
        <f t="shared" si="43"/>
        <v>#N/A</v>
      </c>
      <c r="AQ196" s="130" t="e">
        <f t="shared" si="44"/>
        <v>#N/A</v>
      </c>
      <c r="AR196" s="130" t="e">
        <f t="shared" si="45"/>
        <v>#N/A</v>
      </c>
      <c r="AS196" s="531" t="e">
        <f t="shared" si="46"/>
        <v>#N/A</v>
      </c>
      <c r="AT196" s="531" t="e">
        <f t="shared" si="47"/>
        <v>#N/A</v>
      </c>
      <c r="AU196" s="530"/>
      <c r="AV196" s="530"/>
      <c r="AW196" s="605" t="s">
        <v>433</v>
      </c>
      <c r="AX196" s="430">
        <v>2</v>
      </c>
      <c r="AY196" s="402">
        <v>58.22</v>
      </c>
      <c r="AZ196" s="403"/>
      <c r="BA196" s="402"/>
      <c r="BB196" s="369">
        <v>2</v>
      </c>
      <c r="BC196" s="369">
        <v>58.22</v>
      </c>
      <c r="BN196" s="142"/>
      <c r="BO196" s="142"/>
      <c r="BP196" s="142"/>
      <c r="BS196" s="132" t="s">
        <v>133</v>
      </c>
      <c r="BT196" s="531">
        <v>6008.8</v>
      </c>
      <c r="BU196" s="184" t="s">
        <v>134</v>
      </c>
    </row>
    <row r="197" spans="2:73" ht="37.799999999999997" customHeight="1" thickBot="1">
      <c r="B197" s="178"/>
      <c r="C197" s="247" t="s">
        <v>136</v>
      </c>
      <c r="D197" s="188" t="str">
        <f>+Mezcla!W865</f>
        <v>Procesos Mineros</v>
      </c>
      <c r="E197" s="189" t="s">
        <v>240</v>
      </c>
      <c r="F197" s="190">
        <f>+Mezcla!X865</f>
        <v>0</v>
      </c>
      <c r="G197" s="191" t="str">
        <f>IFERROR(Mezcla!Y865,"-")</f>
        <v>-</v>
      </c>
      <c r="H197" s="250">
        <f>+Mezcla!Z865</f>
        <v>0</v>
      </c>
      <c r="I197" s="195"/>
      <c r="J197" s="525" t="s">
        <v>241</v>
      </c>
      <c r="K197" s="194">
        <f>INDEX(U:U, MATCH(AJ193, R:R, 0))</f>
        <v>0</v>
      </c>
      <c r="L197" s="194">
        <v>0</v>
      </c>
      <c r="M197" s="528" t="str">
        <f>IFERROR(L197/K197,"N/a")</f>
        <v>N/a</v>
      </c>
      <c r="N197" s="179"/>
      <c r="O197" s="363">
        <f>28*30.78</f>
        <v>861.84</v>
      </c>
      <c r="P197" s="203">
        <v>1.2500000000000001E-2</v>
      </c>
      <c r="Q197" s="180"/>
      <c r="R197" s="274">
        <v>46116</v>
      </c>
      <c r="S197" s="282"/>
      <c r="T197" s="283"/>
      <c r="U197" s="284"/>
      <c r="V197" s="282">
        <f t="shared" si="48"/>
        <v>0</v>
      </c>
      <c r="W197" s="282">
        <f t="shared" si="49"/>
        <v>0</v>
      </c>
      <c r="X197" s="285" t="e">
        <f>+T197*#REF!+X196</f>
        <v>#REF!</v>
      </c>
      <c r="Y197" s="285" t="e">
        <f>+Y196+U197*#REF!</f>
        <v>#REF!</v>
      </c>
      <c r="Z197" s="285"/>
      <c r="AA197" s="286"/>
      <c r="AB197" s="285" t="e">
        <f t="shared" si="53"/>
        <v>#REF!</v>
      </c>
      <c r="AC197" s="287"/>
      <c r="AD197" s="286"/>
      <c r="AE197" s="285">
        <f t="shared" si="50"/>
        <v>0</v>
      </c>
      <c r="AF197" s="285">
        <f t="shared" si="51"/>
        <v>0</v>
      </c>
      <c r="AG197" s="288">
        <f t="shared" si="52"/>
        <v>0</v>
      </c>
      <c r="AH197" s="185"/>
      <c r="AI197" s="251" t="s">
        <v>162</v>
      </c>
      <c r="AJ197" s="246">
        <v>31</v>
      </c>
      <c r="AK197" s="186"/>
      <c r="AO197" s="183">
        <v>46027</v>
      </c>
      <c r="AP197" s="531" t="e">
        <f t="shared" si="43"/>
        <v>#N/A</v>
      </c>
      <c r="AQ197" s="130" t="e">
        <f t="shared" si="44"/>
        <v>#N/A</v>
      </c>
      <c r="AR197" s="130" t="e">
        <f t="shared" si="45"/>
        <v>#N/A</v>
      </c>
      <c r="AS197" s="531" t="e">
        <f t="shared" si="46"/>
        <v>#N/A</v>
      </c>
      <c r="AT197" s="531" t="e">
        <f t="shared" si="47"/>
        <v>#N/A</v>
      </c>
      <c r="AU197" s="530"/>
      <c r="AV197" s="530"/>
      <c r="AW197" s="605" t="s">
        <v>434</v>
      </c>
      <c r="AX197" s="430">
        <v>2</v>
      </c>
      <c r="AY197" s="402">
        <v>59.989999999999995</v>
      </c>
      <c r="AZ197" s="403"/>
      <c r="BA197" s="402"/>
      <c r="BB197" s="369">
        <v>2</v>
      </c>
      <c r="BC197" s="369">
        <v>59.989999999999995</v>
      </c>
      <c r="BN197" s="142"/>
      <c r="BO197" s="142"/>
      <c r="BP197" s="142"/>
      <c r="BS197" s="132" t="s">
        <v>135</v>
      </c>
      <c r="BT197" s="533">
        <v>-151.19999999999999</v>
      </c>
      <c r="BU197" s="133">
        <v>5.4000000000000003E-3</v>
      </c>
    </row>
    <row r="198" spans="2:73" ht="37.799999999999997" customHeight="1" thickBot="1">
      <c r="B198" s="178"/>
      <c r="C198" s="247" t="s">
        <v>136</v>
      </c>
      <c r="D198" s="188" t="str">
        <f>+Mezcla!W915</f>
        <v>3H COPPER El SAUCE</v>
      </c>
      <c r="E198" s="189" t="s">
        <v>61</v>
      </c>
      <c r="F198" s="190">
        <f>+Mezcla!X915</f>
        <v>272.86</v>
      </c>
      <c r="G198" s="191">
        <f ca="1">IFERROR(Mezcla!Y915,"-")</f>
        <v>1.3776667713086192E-2</v>
      </c>
      <c r="H198" s="250">
        <f>+Mezcla!Z915</f>
        <v>9</v>
      </c>
      <c r="I198" s="196"/>
      <c r="J198" s="180"/>
      <c r="K198" s="180"/>
      <c r="L198" s="180"/>
      <c r="M198" s="180"/>
      <c r="N198" s="179"/>
      <c r="O198" s="197"/>
      <c r="P198" s="193"/>
      <c r="Q198" s="180"/>
      <c r="R198" s="274">
        <v>46117</v>
      </c>
      <c r="S198" s="282"/>
      <c r="T198" s="289"/>
      <c r="U198" s="282"/>
      <c r="V198" s="282">
        <f t="shared" si="48"/>
        <v>0</v>
      </c>
      <c r="W198" s="282">
        <f t="shared" si="49"/>
        <v>0</v>
      </c>
      <c r="X198" s="285" t="e">
        <f>+T198*#REF!+X197</f>
        <v>#REF!</v>
      </c>
      <c r="Y198" s="285" t="e">
        <f>+Y197+U198*#REF!</f>
        <v>#REF!</v>
      </c>
      <c r="Z198" s="285"/>
      <c r="AA198" s="286"/>
      <c r="AB198" s="285" t="e">
        <f t="shared" si="53"/>
        <v>#REF!</v>
      </c>
      <c r="AC198" s="287"/>
      <c r="AD198" s="286"/>
      <c r="AE198" s="285">
        <f t="shared" si="50"/>
        <v>0</v>
      </c>
      <c r="AF198" s="285">
        <f t="shared" si="51"/>
        <v>0</v>
      </c>
      <c r="AG198" s="288">
        <f t="shared" si="52"/>
        <v>0</v>
      </c>
      <c r="AH198" s="185"/>
      <c r="AI198" s="245" t="s">
        <v>137</v>
      </c>
      <c r="AJ198" s="249">
        <v>1.7000000000000001E-2</v>
      </c>
      <c r="AK198" s="186"/>
      <c r="AO198" s="183">
        <v>46028</v>
      </c>
      <c r="AP198" s="531" t="e">
        <f t="shared" si="43"/>
        <v>#N/A</v>
      </c>
      <c r="AQ198" s="130" t="e">
        <f t="shared" si="44"/>
        <v>#N/A</v>
      </c>
      <c r="AR198" s="130" t="e">
        <f t="shared" si="45"/>
        <v>#N/A</v>
      </c>
      <c r="AS198" s="531" t="e">
        <f t="shared" si="46"/>
        <v>#N/A</v>
      </c>
      <c r="AT198" s="531" t="e">
        <f t="shared" si="47"/>
        <v>#N/A</v>
      </c>
      <c r="AU198" s="530"/>
      <c r="AV198" s="530"/>
      <c r="AW198" s="605" t="s">
        <v>435</v>
      </c>
      <c r="AX198" s="430">
        <v>2</v>
      </c>
      <c r="AY198" s="402">
        <v>60.03</v>
      </c>
      <c r="AZ198" s="403"/>
      <c r="BA198" s="402"/>
      <c r="BB198" s="369">
        <v>2</v>
      </c>
      <c r="BC198" s="369">
        <v>60.03</v>
      </c>
      <c r="BN198" s="142"/>
      <c r="BO198" s="142"/>
      <c r="BP198" s="142"/>
      <c r="BS198" s="132" t="s">
        <v>84</v>
      </c>
      <c r="BT198" s="533">
        <f>-22.4-30</f>
        <v>-52.4</v>
      </c>
      <c r="BU198" s="187">
        <v>7.9000000000000008E-3</v>
      </c>
    </row>
    <row r="199" spans="2:73" ht="37.799999999999997" customHeight="1" thickBot="1">
      <c r="B199" s="178"/>
      <c r="C199" s="247" t="s">
        <v>136</v>
      </c>
      <c r="D199" s="188" t="str">
        <f>+Mezcla!W964</f>
        <v>Minera la Cruz</v>
      </c>
      <c r="E199" s="189" t="s">
        <v>61</v>
      </c>
      <c r="F199" s="190">
        <f>+Mezcla!X964</f>
        <v>328.9</v>
      </c>
      <c r="G199" s="191">
        <f ca="1">IFERROR(Mezcla!Y964,"-")</f>
        <v>1.3499235656177383E-2</v>
      </c>
      <c r="H199" s="250">
        <f>+Mezcla!Z964</f>
        <v>11</v>
      </c>
      <c r="I199" s="195"/>
      <c r="J199" s="180"/>
      <c r="K199" s="801" t="s">
        <v>138</v>
      </c>
      <c r="L199" s="801"/>
      <c r="M199" s="801"/>
      <c r="N199" s="179"/>
      <c r="O199" s="802" t="s">
        <v>159</v>
      </c>
      <c r="P199" s="803"/>
      <c r="Q199" s="180"/>
      <c r="R199" s="274">
        <v>46118</v>
      </c>
      <c r="S199" s="282"/>
      <c r="T199" s="289"/>
      <c r="U199" s="290"/>
      <c r="V199" s="282">
        <f t="shared" si="48"/>
        <v>0</v>
      </c>
      <c r="W199" s="282">
        <f t="shared" si="49"/>
        <v>0</v>
      </c>
      <c r="X199" s="285" t="e">
        <f>+T199*#REF!+X198</f>
        <v>#REF!</v>
      </c>
      <c r="Y199" s="285" t="e">
        <f>+Y198+U199*#REF!</f>
        <v>#REF!</v>
      </c>
      <c r="Z199" s="285"/>
      <c r="AA199" s="286"/>
      <c r="AB199" s="285" t="e">
        <f t="shared" si="53"/>
        <v>#REF!</v>
      </c>
      <c r="AC199" s="287"/>
      <c r="AD199" s="286"/>
      <c r="AE199" s="285">
        <f t="shared" si="50"/>
        <v>0</v>
      </c>
      <c r="AF199" s="285">
        <f t="shared" si="51"/>
        <v>0</v>
      </c>
      <c r="AG199" s="288">
        <f t="shared" si="52"/>
        <v>0</v>
      </c>
      <c r="AH199" s="185"/>
      <c r="AI199" s="252" t="s">
        <v>163</v>
      </c>
      <c r="AJ199" s="253">
        <v>1.4E-2</v>
      </c>
      <c r="AK199" s="186"/>
      <c r="AO199" s="183">
        <v>46029</v>
      </c>
      <c r="AP199" s="531" t="e">
        <f t="shared" si="43"/>
        <v>#N/A</v>
      </c>
      <c r="AQ199" s="130" t="e">
        <f t="shared" si="44"/>
        <v>#N/A</v>
      </c>
      <c r="AR199" s="130" t="e">
        <f t="shared" si="45"/>
        <v>#N/A</v>
      </c>
      <c r="AS199" s="531" t="e">
        <f t="shared" si="46"/>
        <v>#N/A</v>
      </c>
      <c r="AT199" s="531" t="e">
        <f t="shared" si="47"/>
        <v>#N/A</v>
      </c>
      <c r="AU199" s="530"/>
      <c r="AV199" s="530"/>
      <c r="AW199" s="605" t="s">
        <v>436</v>
      </c>
      <c r="AX199" s="430"/>
      <c r="AY199" s="402"/>
      <c r="AZ199" s="403">
        <v>2</v>
      </c>
      <c r="BA199" s="402">
        <v>68.16</v>
      </c>
      <c r="BB199" s="369">
        <v>2</v>
      </c>
      <c r="BC199" s="369">
        <v>68.16</v>
      </c>
      <c r="BN199" s="142"/>
      <c r="BO199" s="142"/>
      <c r="BP199" s="142"/>
      <c r="BS199" s="132" t="s">
        <v>139</v>
      </c>
      <c r="BT199" s="799">
        <f>SUM(BT194:BT198)</f>
        <v>272.83000000000033</v>
      </c>
      <c r="BU199" s="800"/>
    </row>
    <row r="200" spans="2:73" ht="37.799999999999997" customHeight="1" thickBot="1">
      <c r="B200" s="178"/>
      <c r="C200" s="247" t="s">
        <v>136</v>
      </c>
      <c r="D200" s="188" t="str">
        <f>+Mezcla!W984</f>
        <v xml:space="preserve">Mra la cruz Vicente2 </v>
      </c>
      <c r="E200" s="189" t="s">
        <v>254</v>
      </c>
      <c r="F200" s="190">
        <f>+Mezcla!X984</f>
        <v>0</v>
      </c>
      <c r="G200" s="191" t="str">
        <f>IFERROR(Mezcla!Y984,"-")</f>
        <v>-</v>
      </c>
      <c r="H200" s="250">
        <f>+Mezcla!Z984</f>
        <v>0</v>
      </c>
      <c r="I200" s="195"/>
      <c r="J200" s="195"/>
      <c r="K200" s="525" t="s">
        <v>140</v>
      </c>
      <c r="L200" s="804" t="s">
        <v>141</v>
      </c>
      <c r="M200" s="804"/>
      <c r="N200" s="179"/>
      <c r="O200" s="363" t="s">
        <v>142</v>
      </c>
      <c r="P200" s="525" t="s">
        <v>143</v>
      </c>
      <c r="Q200" s="180"/>
      <c r="R200" s="274">
        <v>46119</v>
      </c>
      <c r="S200" s="291"/>
      <c r="T200" s="292"/>
      <c r="U200" s="293"/>
      <c r="V200" s="291">
        <f t="shared" si="48"/>
        <v>0</v>
      </c>
      <c r="W200" s="291">
        <f t="shared" si="49"/>
        <v>0</v>
      </c>
      <c r="X200" s="294" t="e">
        <f>+T200*#REF!+X199</f>
        <v>#REF!</v>
      </c>
      <c r="Y200" s="294" t="e">
        <f>+Y199+U200*#REF!</f>
        <v>#REF!</v>
      </c>
      <c r="Z200" s="294"/>
      <c r="AA200" s="295"/>
      <c r="AB200" s="294" t="e">
        <f t="shared" si="53"/>
        <v>#REF!</v>
      </c>
      <c r="AC200" s="296"/>
      <c r="AD200" s="295"/>
      <c r="AE200" s="294">
        <f t="shared" si="50"/>
        <v>0</v>
      </c>
      <c r="AF200" s="294">
        <f t="shared" si="51"/>
        <v>0</v>
      </c>
      <c r="AG200" s="297">
        <f t="shared" si="52"/>
        <v>0</v>
      </c>
      <c r="AH200" s="185"/>
      <c r="AI200" s="185"/>
      <c r="AJ200" s="198"/>
      <c r="AK200" s="186"/>
      <c r="AO200" s="183">
        <v>46030</v>
      </c>
      <c r="AP200" s="531" t="e">
        <f t="shared" si="43"/>
        <v>#N/A</v>
      </c>
      <c r="AQ200" s="130" t="e">
        <f t="shared" si="44"/>
        <v>#N/A</v>
      </c>
      <c r="AR200" s="130" t="e">
        <f t="shared" si="45"/>
        <v>#N/A</v>
      </c>
      <c r="AS200" s="531" t="e">
        <f t="shared" si="46"/>
        <v>#N/A</v>
      </c>
      <c r="AT200" s="531" t="e">
        <f t="shared" si="47"/>
        <v>#N/A</v>
      </c>
      <c r="AU200" s="530"/>
      <c r="AV200" s="530"/>
      <c r="AW200" s="605" t="s">
        <v>437</v>
      </c>
      <c r="AX200" s="430">
        <v>1</v>
      </c>
      <c r="AY200" s="402">
        <v>30.37</v>
      </c>
      <c r="AZ200" s="403"/>
      <c r="BA200" s="402"/>
      <c r="BB200" s="369">
        <v>1</v>
      </c>
      <c r="BC200" s="369">
        <v>30.37</v>
      </c>
      <c r="BN200" s="142"/>
      <c r="BO200" s="142"/>
      <c r="BP200" s="142"/>
      <c r="BS200" s="199" t="s">
        <v>144</v>
      </c>
      <c r="BT200" s="799">
        <f>+BT199/BT192</f>
        <v>0.25426840633737213</v>
      </c>
      <c r="BU200" s="800"/>
    </row>
    <row r="201" spans="2:73" ht="37.799999999999997" customHeight="1" thickBot="1">
      <c r="B201" s="178"/>
      <c r="C201" s="807" t="s">
        <v>243</v>
      </c>
      <c r="D201" s="807"/>
      <c r="E201" s="807"/>
      <c r="F201" s="254">
        <f>+SUM(F195:F197)</f>
        <v>751.26</v>
      </c>
      <c r="G201" s="203">
        <f ca="1">IFERROR(SUMPRODUCT(F195:F197,G195:G197)/F201,"-")</f>
        <v>1.1814690115391687E-2</v>
      </c>
      <c r="H201" s="255">
        <f>+SUM(H195:H197)</f>
        <v>22</v>
      </c>
      <c r="I201" s="195"/>
      <c r="J201" s="525" t="s">
        <v>131</v>
      </c>
      <c r="K201" s="255">
        <f ca="1">+V225</f>
        <v>0</v>
      </c>
      <c r="L201" s="808" t="str">
        <f ca="1">IFERROR(SUM(INDIRECT("v329:v"&amp;(329+DAY(#REF!))))/SUM(INDIRECT("t329:t"&amp;(329+DAY(#REF!)))),"N/a")</f>
        <v>N/a</v>
      </c>
      <c r="M201" s="808"/>
      <c r="N201" s="179"/>
      <c r="O201" s="256">
        <f>(F204)/(SUM(O196:O197)+1000)</f>
        <v>0.54124263952892981</v>
      </c>
      <c r="P201" s="203">
        <f ca="1">G204/((SUMPRODUCT(P196:P197,O196:O197)/SUM(O196:O197)))</f>
        <v>0.94525319962370413</v>
      </c>
      <c r="Q201" s="180"/>
      <c r="R201" s="274">
        <v>46120</v>
      </c>
      <c r="S201" s="298"/>
      <c r="T201" s="298"/>
      <c r="U201" s="298"/>
      <c r="V201" s="298">
        <f t="shared" si="48"/>
        <v>0</v>
      </c>
      <c r="W201" s="298">
        <f t="shared" si="49"/>
        <v>0</v>
      </c>
      <c r="X201" s="299" t="e">
        <f>+T201*#REF!+X200</f>
        <v>#REF!</v>
      </c>
      <c r="Y201" s="299" t="e">
        <f>+Y200+U201*#REF!</f>
        <v>#REF!</v>
      </c>
      <c r="Z201" s="299"/>
      <c r="AA201" s="300"/>
      <c r="AB201" s="299" t="e">
        <f t="shared" si="53"/>
        <v>#REF!</v>
      </c>
      <c r="AC201" s="301"/>
      <c r="AD201" s="300"/>
      <c r="AE201" s="299">
        <f t="shared" si="50"/>
        <v>0</v>
      </c>
      <c r="AF201" s="299">
        <f t="shared" si="51"/>
        <v>0</v>
      </c>
      <c r="AG201" s="302">
        <f t="shared" si="52"/>
        <v>0</v>
      </c>
      <c r="AH201" s="185"/>
      <c r="AI201" s="200"/>
      <c r="AJ201" s="200"/>
      <c r="AK201" s="186"/>
      <c r="AO201" s="183">
        <v>46031</v>
      </c>
      <c r="AP201" s="531" t="e">
        <f t="shared" si="43"/>
        <v>#N/A</v>
      </c>
      <c r="AQ201" s="130" t="e">
        <f t="shared" si="44"/>
        <v>#N/A</v>
      </c>
      <c r="AR201" s="130" t="e">
        <f t="shared" si="45"/>
        <v>#N/A</v>
      </c>
      <c r="AS201" s="531" t="e">
        <f t="shared" si="46"/>
        <v>#N/A</v>
      </c>
      <c r="AT201" s="531" t="e">
        <f t="shared" si="47"/>
        <v>#N/A</v>
      </c>
      <c r="AU201" s="530"/>
      <c r="AV201" s="530"/>
      <c r="AW201" s="605" t="s">
        <v>438</v>
      </c>
      <c r="AX201" s="430"/>
      <c r="AY201" s="402"/>
      <c r="AZ201" s="403">
        <v>1</v>
      </c>
      <c r="BA201" s="402">
        <v>36.64</v>
      </c>
      <c r="BB201" s="369">
        <v>1</v>
      </c>
      <c r="BC201" s="369">
        <v>36.64</v>
      </c>
      <c r="BN201" s="142"/>
      <c r="BO201" s="142"/>
      <c r="BP201" s="142"/>
      <c r="BS201" s="201" t="s">
        <v>146</v>
      </c>
      <c r="BT201" s="805">
        <f>5.6-BT200</f>
        <v>5.3457315936626273</v>
      </c>
      <c r="BU201" s="806"/>
    </row>
    <row r="202" spans="2:73" ht="37.799999999999997" customHeight="1" thickBot="1">
      <c r="B202" s="178"/>
      <c r="C202" s="807" t="s">
        <v>145</v>
      </c>
      <c r="D202" s="807"/>
      <c r="E202" s="807"/>
      <c r="F202" s="202">
        <f>+SUM(F198:F199)</f>
        <v>601.76</v>
      </c>
      <c r="G202" s="203">
        <f ca="1">IFERROR(SUMPRODUCT(F198:F199,G198:G199)/F202,"-")</f>
        <v>1.3625033500913056E-2</v>
      </c>
      <c r="H202" s="255">
        <f>+SUM(H198:H199)</f>
        <v>20</v>
      </c>
      <c r="I202" s="195"/>
      <c r="J202" s="525" t="s">
        <v>241</v>
      </c>
      <c r="K202" s="255">
        <v>0</v>
      </c>
      <c r="L202" s="808" t="str">
        <f ca="1">IFERROR(SUM(INDIRECT("w329:w"&amp;(329+DAY(#REF!))))/SUM(INDIRECT("u329:u"&amp;(329+DAY(#REF!)))),"N/a")</f>
        <v>N/a</v>
      </c>
      <c r="M202" s="808"/>
      <c r="N202" s="257"/>
      <c r="O202" s="271"/>
      <c r="P202" s="180"/>
      <c r="Q202" s="180"/>
      <c r="R202" s="274">
        <v>46121</v>
      </c>
      <c r="S202" s="303"/>
      <c r="T202" s="303"/>
      <c r="U202" s="303"/>
      <c r="V202" s="303">
        <f t="shared" si="48"/>
        <v>0</v>
      </c>
      <c r="W202" s="303">
        <f t="shared" si="49"/>
        <v>0</v>
      </c>
      <c r="X202" s="304" t="e">
        <f>+T202*#REF!+X201</f>
        <v>#REF!</v>
      </c>
      <c r="Y202" s="304" t="e">
        <f>+Y201+U202*#REF!</f>
        <v>#REF!</v>
      </c>
      <c r="Z202" s="304"/>
      <c r="AA202" s="305"/>
      <c r="AB202" s="304" t="e">
        <f t="shared" si="53"/>
        <v>#REF!</v>
      </c>
      <c r="AC202" s="306"/>
      <c r="AD202" s="305"/>
      <c r="AE202" s="304">
        <f t="shared" si="50"/>
        <v>0</v>
      </c>
      <c r="AF202" s="304">
        <f t="shared" si="51"/>
        <v>0</v>
      </c>
      <c r="AG202" s="307">
        <f t="shared" si="52"/>
        <v>0</v>
      </c>
      <c r="AH202" s="185"/>
      <c r="AI202" s="185"/>
      <c r="AJ202" s="185"/>
      <c r="AK202" s="186"/>
      <c r="AO202" s="183">
        <v>46032</v>
      </c>
      <c r="AP202" s="531" t="e">
        <f t="shared" si="43"/>
        <v>#N/A</v>
      </c>
      <c r="AQ202" s="130" t="e">
        <f t="shared" si="44"/>
        <v>#N/A</v>
      </c>
      <c r="AR202" s="130" t="e">
        <f t="shared" si="45"/>
        <v>#N/A</v>
      </c>
      <c r="AS202" s="531" t="e">
        <f t="shared" si="46"/>
        <v>#N/A</v>
      </c>
      <c r="AT202" s="531" t="e">
        <f t="shared" si="47"/>
        <v>#N/A</v>
      </c>
      <c r="AU202" s="530"/>
      <c r="AV202" s="530"/>
      <c r="AW202" s="605" t="s">
        <v>439</v>
      </c>
      <c r="AX202" s="430"/>
      <c r="AY202" s="402"/>
      <c r="AZ202" s="403">
        <v>2</v>
      </c>
      <c r="BA202" s="402">
        <v>60.29</v>
      </c>
      <c r="BB202" s="369">
        <v>2</v>
      </c>
      <c r="BC202" s="369">
        <v>60.29</v>
      </c>
      <c r="BN202" s="142"/>
      <c r="BO202" s="142"/>
      <c r="BP202" s="142"/>
    </row>
    <row r="203" spans="2:73" ht="37.799999999999997" customHeight="1" thickBot="1">
      <c r="B203" s="178"/>
      <c r="C203" s="807" t="s">
        <v>255</v>
      </c>
      <c r="D203" s="807"/>
      <c r="E203" s="807"/>
      <c r="F203" s="434">
        <f>+SUM(F200)</f>
        <v>0</v>
      </c>
      <c r="G203" s="435" t="str">
        <f>IFERROR(SUMPRODUCT(F200,G200)/F203,"-")</f>
        <v>-</v>
      </c>
      <c r="H203" s="436">
        <f>+SUM(H200)</f>
        <v>0</v>
      </c>
      <c r="I203" s="195"/>
      <c r="J203" s="437"/>
      <c r="K203" s="438"/>
      <c r="L203" s="439"/>
      <c r="M203" s="439"/>
      <c r="N203" s="257"/>
      <c r="O203" s="271"/>
      <c r="P203" s="180"/>
      <c r="Q203" s="180"/>
      <c r="R203" s="274">
        <v>46122</v>
      </c>
      <c r="S203" s="303"/>
      <c r="T203" s="303"/>
      <c r="U203" s="303"/>
      <c r="V203" s="303">
        <f t="shared" si="48"/>
        <v>0</v>
      </c>
      <c r="W203" s="303">
        <f t="shared" si="49"/>
        <v>0</v>
      </c>
      <c r="X203" s="304" t="e">
        <f>+T203*#REF!+X202</f>
        <v>#REF!</v>
      </c>
      <c r="Y203" s="304" t="e">
        <f>+Y202+U203*#REF!</f>
        <v>#REF!</v>
      </c>
      <c r="Z203" s="304"/>
      <c r="AA203" s="305"/>
      <c r="AB203" s="304" t="e">
        <f t="shared" si="53"/>
        <v>#REF!</v>
      </c>
      <c r="AC203" s="306"/>
      <c r="AD203" s="305"/>
      <c r="AE203" s="304">
        <f t="shared" si="50"/>
        <v>0</v>
      </c>
      <c r="AF203" s="304">
        <f t="shared" si="51"/>
        <v>0</v>
      </c>
      <c r="AG203" s="307">
        <f t="shared" si="52"/>
        <v>0</v>
      </c>
      <c r="AH203" s="185"/>
      <c r="AI203" s="185"/>
      <c r="AJ203" s="185"/>
      <c r="AK203" s="186"/>
      <c r="AO203" s="183">
        <v>46033</v>
      </c>
      <c r="AP203" s="531" t="e">
        <f t="shared" si="43"/>
        <v>#N/A</v>
      </c>
      <c r="AQ203" s="130" t="e">
        <f t="shared" si="44"/>
        <v>#N/A</v>
      </c>
      <c r="AR203" s="130" t="e">
        <f t="shared" si="45"/>
        <v>#N/A</v>
      </c>
      <c r="AS203" s="531" t="e">
        <f t="shared" si="46"/>
        <v>#N/A</v>
      </c>
      <c r="AT203" s="531" t="e">
        <f t="shared" si="47"/>
        <v>#N/A</v>
      </c>
      <c r="AU203" s="530"/>
      <c r="AV203" s="530"/>
      <c r="AW203" s="605" t="s">
        <v>440</v>
      </c>
      <c r="AX203" s="430"/>
      <c r="AY203" s="402"/>
      <c r="AZ203" s="403">
        <v>2</v>
      </c>
      <c r="BA203" s="402">
        <v>64.930000000000007</v>
      </c>
      <c r="BB203" s="369">
        <v>2</v>
      </c>
      <c r="BC203" s="369">
        <v>64.930000000000007</v>
      </c>
      <c r="BN203" s="142"/>
      <c r="BO203" s="142"/>
      <c r="BP203" s="142"/>
    </row>
    <row r="204" spans="2:73" ht="37.799999999999997" customHeight="1" thickBot="1">
      <c r="B204" s="258"/>
      <c r="C204" s="809" t="s">
        <v>147</v>
      </c>
      <c r="D204" s="809"/>
      <c r="E204" s="809"/>
      <c r="F204" s="205">
        <f>SUM(F201:F203)</f>
        <v>1353.02</v>
      </c>
      <c r="G204" s="206">
        <f ca="1">IFERROR(SUMPRODUCT(G201:G203,F201:F203)/F204,"-")</f>
        <v>1.2619846163100764E-2</v>
      </c>
      <c r="H204" s="259">
        <f>+SUM(H201:H203)</f>
        <v>42</v>
      </c>
      <c r="I204" s="260"/>
      <c r="J204" s="207"/>
      <c r="K204" s="207"/>
      <c r="L204" s="207"/>
      <c r="M204" s="207"/>
      <c r="N204" s="208"/>
      <c r="O204" s="209"/>
      <c r="P204" s="209"/>
      <c r="Q204" s="180"/>
      <c r="R204" s="274">
        <v>46123</v>
      </c>
      <c r="S204" s="303"/>
      <c r="T204" s="303"/>
      <c r="U204" s="303"/>
      <c r="V204" s="303">
        <f t="shared" si="48"/>
        <v>0</v>
      </c>
      <c r="W204" s="303">
        <f t="shared" si="49"/>
        <v>0</v>
      </c>
      <c r="X204" s="304" t="e">
        <f>+T204*#REF!+X203</f>
        <v>#REF!</v>
      </c>
      <c r="Y204" s="304" t="e">
        <f>+Y203+U204*#REF!</f>
        <v>#REF!</v>
      </c>
      <c r="Z204" s="304"/>
      <c r="AA204" s="305"/>
      <c r="AB204" s="304" t="e">
        <f t="shared" si="53"/>
        <v>#REF!</v>
      </c>
      <c r="AC204" s="306"/>
      <c r="AD204" s="305"/>
      <c r="AE204" s="304">
        <f t="shared" si="50"/>
        <v>0</v>
      </c>
      <c r="AF204" s="304">
        <f t="shared" si="51"/>
        <v>0</v>
      </c>
      <c r="AG204" s="307">
        <f t="shared" si="52"/>
        <v>0</v>
      </c>
      <c r="AH204" s="185"/>
      <c r="AI204" s="185"/>
      <c r="AJ204" s="185"/>
      <c r="AK204" s="186"/>
      <c r="AO204" s="183">
        <v>46034</v>
      </c>
      <c r="AP204" s="531" t="e">
        <f t="shared" si="43"/>
        <v>#N/A</v>
      </c>
      <c r="AQ204" s="130" t="e">
        <f t="shared" si="44"/>
        <v>#N/A</v>
      </c>
      <c r="AR204" s="130" t="e">
        <f t="shared" si="45"/>
        <v>#N/A</v>
      </c>
      <c r="AS204" s="531" t="e">
        <f t="shared" si="46"/>
        <v>#N/A</v>
      </c>
      <c r="AT204" s="531" t="e">
        <f t="shared" si="47"/>
        <v>#N/A</v>
      </c>
      <c r="AU204" s="530"/>
      <c r="AV204" s="530"/>
      <c r="AW204" s="605" t="s">
        <v>441</v>
      </c>
      <c r="AX204" s="430">
        <v>2</v>
      </c>
      <c r="AY204" s="402">
        <v>58.32</v>
      </c>
      <c r="AZ204" s="403">
        <v>2</v>
      </c>
      <c r="BA204" s="402">
        <v>67.050000000000011</v>
      </c>
      <c r="BB204" s="369">
        <v>4</v>
      </c>
      <c r="BC204" s="369">
        <v>125.37</v>
      </c>
      <c r="BN204" s="142"/>
      <c r="BO204" s="142"/>
      <c r="BP204" s="142"/>
    </row>
    <row r="205" spans="2:73" ht="37.799999999999997" customHeight="1" thickBot="1">
      <c r="B205" s="178"/>
      <c r="C205" s="810" t="s">
        <v>148</v>
      </c>
      <c r="D205" s="810"/>
      <c r="E205" s="810"/>
      <c r="F205" s="527" t="s">
        <v>99</v>
      </c>
      <c r="G205" s="527" t="s">
        <v>100</v>
      </c>
      <c r="H205" s="261" t="s">
        <v>144</v>
      </c>
      <c r="I205" s="210"/>
      <c r="J205" s="209"/>
      <c r="K205" s="209"/>
      <c r="L205" s="209"/>
      <c r="M205" s="811" t="s">
        <v>149</v>
      </c>
      <c r="N205" s="811"/>
      <c r="O205" s="812"/>
      <c r="P205" s="209"/>
      <c r="Q205" s="180"/>
      <c r="R205" s="274">
        <v>46124</v>
      </c>
      <c r="S205" s="303"/>
      <c r="T205" s="303"/>
      <c r="U205" s="303"/>
      <c r="V205" s="303">
        <f t="shared" si="48"/>
        <v>0</v>
      </c>
      <c r="W205" s="303">
        <f t="shared" si="49"/>
        <v>0</v>
      </c>
      <c r="X205" s="304" t="e">
        <f>+T205*#REF!+X204</f>
        <v>#REF!</v>
      </c>
      <c r="Y205" s="304" t="e">
        <f>+Y204+U205*#REF!</f>
        <v>#REF!</v>
      </c>
      <c r="Z205" s="304"/>
      <c r="AA205" s="305"/>
      <c r="AB205" s="304" t="e">
        <f t="shared" si="53"/>
        <v>#REF!</v>
      </c>
      <c r="AC205" s="306"/>
      <c r="AD205" s="305"/>
      <c r="AE205" s="304">
        <f t="shared" si="50"/>
        <v>0</v>
      </c>
      <c r="AF205" s="304">
        <f t="shared" si="51"/>
        <v>0</v>
      </c>
      <c r="AG205" s="307">
        <f t="shared" si="52"/>
        <v>0</v>
      </c>
      <c r="AH205" s="185"/>
      <c r="AI205" s="185"/>
      <c r="AJ205" s="185"/>
      <c r="AK205" s="186"/>
      <c r="AO205" s="183">
        <v>46035</v>
      </c>
      <c r="AP205" s="531" t="e">
        <f t="shared" si="43"/>
        <v>#N/A</v>
      </c>
      <c r="AQ205" s="130" t="e">
        <f t="shared" si="44"/>
        <v>#N/A</v>
      </c>
      <c r="AR205" s="130" t="e">
        <f t="shared" si="45"/>
        <v>#N/A</v>
      </c>
      <c r="AS205" s="531" t="e">
        <f t="shared" si="46"/>
        <v>#N/A</v>
      </c>
      <c r="AT205" s="531" t="e">
        <f t="shared" si="47"/>
        <v>#N/A</v>
      </c>
      <c r="AU205" s="530"/>
      <c r="AV205" s="530"/>
      <c r="AW205" s="605" t="s">
        <v>442</v>
      </c>
      <c r="AX205" s="430"/>
      <c r="AY205" s="402"/>
      <c r="AZ205" s="403">
        <v>2</v>
      </c>
      <c r="BA205" s="402">
        <v>68.28</v>
      </c>
      <c r="BB205" s="369">
        <v>2</v>
      </c>
      <c r="BC205" s="369">
        <v>68.28</v>
      </c>
      <c r="BN205" s="142"/>
      <c r="BO205" s="142"/>
      <c r="BP205" s="142"/>
    </row>
    <row r="206" spans="2:73" ht="37.799999999999997" customHeight="1" thickBot="1">
      <c r="B206" s="178"/>
      <c r="C206" s="807"/>
      <c r="D206" s="807"/>
      <c r="E206" s="807"/>
      <c r="F206" s="525"/>
      <c r="G206" s="202">
        <f>+AE201</f>
        <v>0</v>
      </c>
      <c r="H206" s="262" t="s">
        <v>136</v>
      </c>
      <c r="I206" s="209"/>
      <c r="K206" s="209"/>
      <c r="L206" s="209"/>
      <c r="M206" s="525" t="s">
        <v>86</v>
      </c>
      <c r="N206" s="525" t="s">
        <v>142</v>
      </c>
      <c r="O206" s="525" t="s">
        <v>143</v>
      </c>
      <c r="P206" s="209"/>
      <c r="Q206" s="180"/>
      <c r="R206" s="274">
        <v>46125</v>
      </c>
      <c r="S206" s="303"/>
      <c r="T206" s="303"/>
      <c r="U206" s="303"/>
      <c r="V206" s="303">
        <f t="shared" si="48"/>
        <v>0</v>
      </c>
      <c r="W206" s="303">
        <f t="shared" si="49"/>
        <v>0</v>
      </c>
      <c r="X206" s="304" t="e">
        <f>+T206*#REF!+X205</f>
        <v>#REF!</v>
      </c>
      <c r="Y206" s="304" t="e">
        <f>+Y205+U206*#REF!</f>
        <v>#REF!</v>
      </c>
      <c r="Z206" s="304"/>
      <c r="AA206" s="305"/>
      <c r="AB206" s="304" t="e">
        <f t="shared" si="53"/>
        <v>#REF!</v>
      </c>
      <c r="AC206" s="306"/>
      <c r="AD206" s="305"/>
      <c r="AE206" s="304">
        <f t="shared" si="50"/>
        <v>0</v>
      </c>
      <c r="AF206" s="304">
        <f t="shared" si="51"/>
        <v>0</v>
      </c>
      <c r="AG206" s="307">
        <f t="shared" si="52"/>
        <v>0</v>
      </c>
      <c r="AH206" s="185"/>
      <c r="AI206" s="185"/>
      <c r="AJ206" s="185"/>
      <c r="AK206" s="186"/>
      <c r="AO206" s="183">
        <v>46036</v>
      </c>
      <c r="AP206" s="531" t="e">
        <f t="shared" si="43"/>
        <v>#N/A</v>
      </c>
      <c r="AQ206" s="130" t="e">
        <f t="shared" si="44"/>
        <v>#N/A</v>
      </c>
      <c r="AR206" s="130" t="e">
        <f t="shared" si="45"/>
        <v>#N/A</v>
      </c>
      <c r="AS206" s="531" t="e">
        <f t="shared" si="46"/>
        <v>#N/A</v>
      </c>
      <c r="AT206" s="531" t="e">
        <f t="shared" si="47"/>
        <v>#N/A</v>
      </c>
      <c r="AU206" s="530"/>
      <c r="AV206" s="530"/>
      <c r="AW206" s="605" t="s">
        <v>463</v>
      </c>
      <c r="AX206" s="430">
        <v>2</v>
      </c>
      <c r="AY206" s="402">
        <v>61.97</v>
      </c>
      <c r="AZ206" s="403">
        <v>2</v>
      </c>
      <c r="BA206" s="402">
        <v>74.81</v>
      </c>
      <c r="BB206" s="369">
        <v>4</v>
      </c>
      <c r="BC206" s="369">
        <v>136.78</v>
      </c>
      <c r="BN206" s="142"/>
      <c r="BO206" s="142"/>
      <c r="BP206" s="142"/>
    </row>
    <row r="207" spans="2:73" ht="37.799999999999997" customHeight="1" thickBot="1">
      <c r="B207" s="178"/>
      <c r="C207" s="807"/>
      <c r="D207" s="807"/>
      <c r="E207" s="807"/>
      <c r="F207" s="525"/>
      <c r="G207" s="202">
        <f>+AE208-AE201</f>
        <v>0</v>
      </c>
      <c r="H207" s="262" t="s">
        <v>136</v>
      </c>
      <c r="I207" s="210"/>
      <c r="K207" s="211"/>
      <c r="L207" s="209"/>
      <c r="M207" s="525" t="s">
        <v>61</v>
      </c>
      <c r="N207" s="528" t="e">
        <f>INDEX(AF:AF, MATCH(AJ193, R:R, 0))/INDEX(X:X, MATCH(AJ193, R:R, 0))</f>
        <v>#REF!</v>
      </c>
      <c r="O207" s="528" t="e">
        <f ca="1">+G201/#REF!</f>
        <v>#REF!</v>
      </c>
      <c r="P207" s="209"/>
      <c r="Q207" s="209"/>
      <c r="R207" s="274">
        <v>46126</v>
      </c>
      <c r="S207" s="303"/>
      <c r="T207" s="303"/>
      <c r="U207" s="303"/>
      <c r="V207" s="303">
        <f t="shared" si="48"/>
        <v>0</v>
      </c>
      <c r="W207" s="303">
        <f t="shared" si="49"/>
        <v>0</v>
      </c>
      <c r="X207" s="304" t="e">
        <f>+T207*#REF!+X206</f>
        <v>#REF!</v>
      </c>
      <c r="Y207" s="304" t="e">
        <f>+Y206+U207*#REF!</f>
        <v>#REF!</v>
      </c>
      <c r="Z207" s="304"/>
      <c r="AA207" s="305"/>
      <c r="AB207" s="304" t="e">
        <f t="shared" si="53"/>
        <v>#REF!</v>
      </c>
      <c r="AC207" s="306"/>
      <c r="AD207" s="305"/>
      <c r="AE207" s="304">
        <f t="shared" si="50"/>
        <v>0</v>
      </c>
      <c r="AF207" s="304">
        <f t="shared" si="51"/>
        <v>0</v>
      </c>
      <c r="AG207" s="307">
        <f t="shared" si="52"/>
        <v>0</v>
      </c>
      <c r="AH207" s="214"/>
      <c r="AI207" s="215"/>
      <c r="AJ207" s="185"/>
      <c r="AK207" s="186"/>
      <c r="AO207" s="183">
        <v>46037</v>
      </c>
      <c r="AP207" s="531" t="e">
        <f t="shared" si="43"/>
        <v>#N/A</v>
      </c>
      <c r="AQ207" s="130" t="e">
        <f t="shared" si="44"/>
        <v>#N/A</v>
      </c>
      <c r="AR207" s="130" t="e">
        <f t="shared" si="45"/>
        <v>#N/A</v>
      </c>
      <c r="AS207" s="531" t="e">
        <f t="shared" si="46"/>
        <v>#N/A</v>
      </c>
      <c r="AT207" s="531" t="e">
        <f t="shared" si="47"/>
        <v>#N/A</v>
      </c>
      <c r="AU207" s="530"/>
      <c r="AV207" s="530"/>
      <c r="AW207" s="605" t="s">
        <v>466</v>
      </c>
      <c r="AX207" s="430">
        <v>2</v>
      </c>
      <c r="AY207" s="402">
        <v>61.260000000000005</v>
      </c>
      <c r="AZ207" s="403">
        <v>1</v>
      </c>
      <c r="BA207" s="402">
        <v>28.92</v>
      </c>
      <c r="BB207" s="369">
        <v>3</v>
      </c>
      <c r="BC207" s="369">
        <v>90.18</v>
      </c>
      <c r="BN207" s="142"/>
      <c r="BO207" s="142"/>
      <c r="BP207" s="142"/>
    </row>
    <row r="208" spans="2:73" ht="37.799999999999997" customHeight="1" thickBot="1">
      <c r="B208" s="212"/>
      <c r="C208" s="807"/>
      <c r="D208" s="807"/>
      <c r="E208" s="807"/>
      <c r="F208" s="525"/>
      <c r="G208" s="202">
        <f>+AE215-AE208</f>
        <v>0</v>
      </c>
      <c r="H208" s="262" t="s">
        <v>136</v>
      </c>
      <c r="I208" s="209"/>
      <c r="K208" s="211"/>
      <c r="L208" s="209"/>
      <c r="M208" s="525" t="s">
        <v>240</v>
      </c>
      <c r="N208" s="528" t="e">
        <f>INDEX(AG:AG, MATCH(AJ193, R:R, 0))/INDEX(Y:Y, MATCH(AJ193, R:R, 0))</f>
        <v>#REF!</v>
      </c>
      <c r="O208" s="528" t="e">
        <f ca="1">+G202/#REF!</f>
        <v>#REF!</v>
      </c>
      <c r="P208" s="209"/>
      <c r="Q208" s="213"/>
      <c r="R208" s="274">
        <v>46127</v>
      </c>
      <c r="S208" s="303"/>
      <c r="T208" s="303"/>
      <c r="U208" s="303"/>
      <c r="V208" s="303">
        <f t="shared" si="48"/>
        <v>0</v>
      </c>
      <c r="W208" s="303">
        <f t="shared" si="49"/>
        <v>0</v>
      </c>
      <c r="X208" s="304" t="e">
        <f>+T208*#REF!+X207</f>
        <v>#REF!</v>
      </c>
      <c r="Y208" s="304" t="e">
        <f>+Y207+U208*#REF!</f>
        <v>#REF!</v>
      </c>
      <c r="Z208" s="304"/>
      <c r="AA208" s="305"/>
      <c r="AB208" s="304" t="e">
        <f t="shared" si="53"/>
        <v>#REF!</v>
      </c>
      <c r="AC208" s="306"/>
      <c r="AD208" s="305"/>
      <c r="AE208" s="304">
        <f t="shared" si="50"/>
        <v>0</v>
      </c>
      <c r="AF208" s="304">
        <f t="shared" si="51"/>
        <v>0</v>
      </c>
      <c r="AG208" s="307">
        <f t="shared" si="52"/>
        <v>0</v>
      </c>
      <c r="AH208" s="181"/>
      <c r="AI208" s="181"/>
      <c r="AJ208" s="181"/>
      <c r="AK208" s="182"/>
      <c r="AO208" s="183">
        <v>46038</v>
      </c>
      <c r="AP208" s="531" t="e">
        <f t="shared" si="43"/>
        <v>#N/A</v>
      </c>
      <c r="AQ208" s="130" t="e">
        <f t="shared" si="44"/>
        <v>#N/A</v>
      </c>
      <c r="AR208" s="130" t="e">
        <f t="shared" si="45"/>
        <v>#N/A</v>
      </c>
      <c r="AS208" s="531" t="e">
        <f t="shared" si="46"/>
        <v>#N/A</v>
      </c>
      <c r="AT208" s="531" t="e">
        <f t="shared" si="47"/>
        <v>#N/A</v>
      </c>
      <c r="AU208" s="530"/>
      <c r="AV208" s="530"/>
      <c r="AW208" s="605" t="s">
        <v>519</v>
      </c>
      <c r="AX208" s="430">
        <v>1</v>
      </c>
      <c r="AY208" s="402">
        <v>29.64</v>
      </c>
      <c r="AZ208" s="403">
        <v>3</v>
      </c>
      <c r="BA208" s="402">
        <v>102.88</v>
      </c>
      <c r="BB208" s="369">
        <v>4</v>
      </c>
      <c r="BC208" s="369">
        <v>132.52000000000001</v>
      </c>
      <c r="BN208" s="142"/>
      <c r="BO208" s="142"/>
      <c r="BP208" s="142"/>
    </row>
    <row r="209" spans="2:68" ht="37.799999999999997" customHeight="1" thickBot="1">
      <c r="B209" s="216"/>
      <c r="C209" s="807"/>
      <c r="D209" s="807"/>
      <c r="E209" s="807"/>
      <c r="F209" s="525"/>
      <c r="G209" s="202">
        <f>+AE222-AE215</f>
        <v>0</v>
      </c>
      <c r="H209" s="262" t="s">
        <v>136</v>
      </c>
      <c r="I209" s="135"/>
      <c r="J209" s="213"/>
      <c r="K209" s="211"/>
      <c r="L209" s="217"/>
      <c r="M209" s="217"/>
      <c r="N209" s="218"/>
      <c r="O209" s="209"/>
      <c r="P209" s="219"/>
      <c r="Q209" s="135"/>
      <c r="R209" s="274">
        <v>46128</v>
      </c>
      <c r="S209" s="303"/>
      <c r="T209" s="303"/>
      <c r="U209" s="303"/>
      <c r="V209" s="303">
        <f t="shared" si="48"/>
        <v>0</v>
      </c>
      <c r="W209" s="303">
        <f t="shared" si="49"/>
        <v>0</v>
      </c>
      <c r="X209" s="304" t="e">
        <f>+T209*#REF!+X208</f>
        <v>#REF!</v>
      </c>
      <c r="Y209" s="304" t="e">
        <f>+Y208+U209*#REF!</f>
        <v>#REF!</v>
      </c>
      <c r="Z209" s="304"/>
      <c r="AA209" s="305"/>
      <c r="AB209" s="304" t="e">
        <f t="shared" si="53"/>
        <v>#REF!</v>
      </c>
      <c r="AC209" s="306"/>
      <c r="AD209" s="305"/>
      <c r="AE209" s="304">
        <f t="shared" si="50"/>
        <v>0</v>
      </c>
      <c r="AF209" s="304">
        <f t="shared" si="51"/>
        <v>0</v>
      </c>
      <c r="AG209" s="307">
        <f t="shared" si="52"/>
        <v>0</v>
      </c>
      <c r="AH209" s="222"/>
      <c r="AI209" s="223"/>
      <c r="AJ209" s="181"/>
      <c r="AK209" s="182"/>
      <c r="AO209" s="183">
        <v>46039</v>
      </c>
      <c r="AP209" s="531" t="e">
        <f t="shared" si="43"/>
        <v>#N/A</v>
      </c>
      <c r="AQ209" s="130" t="e">
        <f t="shared" si="44"/>
        <v>#N/A</v>
      </c>
      <c r="AR209" s="130" t="e">
        <f t="shared" si="45"/>
        <v>#N/A</v>
      </c>
      <c r="AS209" s="531" t="e">
        <f t="shared" si="46"/>
        <v>#N/A</v>
      </c>
      <c r="AT209" s="531" t="e">
        <f t="shared" si="47"/>
        <v>#N/A</v>
      </c>
      <c r="AU209" s="530"/>
      <c r="AV209" s="530"/>
      <c r="AW209" s="605" t="s">
        <v>520</v>
      </c>
      <c r="AX209" s="430">
        <v>1</v>
      </c>
      <c r="AY209" s="402">
        <v>30.74</v>
      </c>
      <c r="AZ209" s="403">
        <v>1</v>
      </c>
      <c r="BA209" s="402">
        <v>33.89</v>
      </c>
      <c r="BB209" s="369">
        <v>2</v>
      </c>
      <c r="BC209" s="369">
        <v>64.63</v>
      </c>
      <c r="BN209" s="142"/>
      <c r="BO209" s="142"/>
      <c r="BP209" s="142"/>
    </row>
    <row r="210" spans="2:68" ht="37.799999999999997" customHeight="1" thickBot="1">
      <c r="B210" s="216"/>
      <c r="C210" s="813"/>
      <c r="D210" s="813"/>
      <c r="E210" s="813"/>
      <c r="F210" s="526"/>
      <c r="G210" s="204"/>
      <c r="H210" s="204"/>
      <c r="I210" s="135"/>
      <c r="J210" s="213"/>
      <c r="K210" s="220"/>
      <c r="L210" s="217"/>
      <c r="M210" s="217"/>
      <c r="N210" s="209"/>
      <c r="O210" s="221"/>
      <c r="P210" s="221"/>
      <c r="Q210" s="135"/>
      <c r="R210" s="274">
        <v>46129</v>
      </c>
      <c r="S210" s="303"/>
      <c r="T210" s="303"/>
      <c r="U210" s="303"/>
      <c r="V210" s="303">
        <f t="shared" si="48"/>
        <v>0</v>
      </c>
      <c r="W210" s="303">
        <f t="shared" si="49"/>
        <v>0</v>
      </c>
      <c r="X210" s="304" t="e">
        <f>+T210*#REF!+X209</f>
        <v>#REF!</v>
      </c>
      <c r="Y210" s="304" t="e">
        <f>+Y209+U210*#REF!</f>
        <v>#REF!</v>
      </c>
      <c r="Z210" s="304"/>
      <c r="AA210" s="305"/>
      <c r="AB210" s="304" t="e">
        <f t="shared" si="53"/>
        <v>#REF!</v>
      </c>
      <c r="AC210" s="306"/>
      <c r="AD210" s="305"/>
      <c r="AE210" s="304">
        <f t="shared" si="50"/>
        <v>0</v>
      </c>
      <c r="AF210" s="304">
        <f t="shared" si="51"/>
        <v>0</v>
      </c>
      <c r="AG210" s="307">
        <f t="shared" si="52"/>
        <v>0</v>
      </c>
      <c r="AH210" s="181"/>
      <c r="AI210" s="181"/>
      <c r="AJ210" s="181"/>
      <c r="AK210" s="182"/>
      <c r="AO210" s="183">
        <v>46040</v>
      </c>
      <c r="AP210" s="531" t="e">
        <f t="shared" si="43"/>
        <v>#N/A</v>
      </c>
      <c r="AQ210" s="130" t="e">
        <f t="shared" si="44"/>
        <v>#N/A</v>
      </c>
      <c r="AR210" s="130" t="e">
        <f t="shared" si="45"/>
        <v>#N/A</v>
      </c>
      <c r="AS210" s="531" t="e">
        <f t="shared" si="46"/>
        <v>#N/A</v>
      </c>
      <c r="AT210" s="531" t="e">
        <f t="shared" si="47"/>
        <v>#N/A</v>
      </c>
      <c r="AU210" s="530"/>
      <c r="AV210" s="530"/>
      <c r="AW210" s="605" t="s">
        <v>557</v>
      </c>
      <c r="AX210" s="430">
        <v>2</v>
      </c>
      <c r="AY210" s="402">
        <v>58.68</v>
      </c>
      <c r="AZ210" s="403">
        <v>1</v>
      </c>
      <c r="BA210" s="402">
        <v>35.53</v>
      </c>
      <c r="BB210" s="369">
        <v>3</v>
      </c>
      <c r="BC210" s="369">
        <v>94.210000000000008</v>
      </c>
      <c r="BN210" s="142"/>
      <c r="BO210" s="142"/>
      <c r="BP210" s="142"/>
    </row>
    <row r="211" spans="2:68" ht="37.799999999999997" customHeight="1" thickBot="1">
      <c r="B211" s="216"/>
      <c r="C211" s="224"/>
      <c r="D211" s="224"/>
      <c r="E211" s="224"/>
      <c r="F211" s="225"/>
      <c r="G211" s="226"/>
      <c r="H211" s="226"/>
      <c r="I211" s="135"/>
      <c r="J211" s="213"/>
      <c r="K211" s="213"/>
      <c r="L211" s="217"/>
      <c r="M211" s="217"/>
      <c r="N211" s="217"/>
      <c r="O211" s="220"/>
      <c r="P211" s="135"/>
      <c r="Q211" s="135"/>
      <c r="R211" s="274">
        <v>46130</v>
      </c>
      <c r="S211" s="303"/>
      <c r="T211" s="303"/>
      <c r="U211" s="303"/>
      <c r="V211" s="303">
        <f t="shared" si="48"/>
        <v>0</v>
      </c>
      <c r="W211" s="303">
        <f t="shared" si="49"/>
        <v>0</v>
      </c>
      <c r="X211" s="304" t="e">
        <f>+T211*#REF!+X210</f>
        <v>#REF!</v>
      </c>
      <c r="Y211" s="304" t="e">
        <f>+Y210+U211*#REF!</f>
        <v>#REF!</v>
      </c>
      <c r="Z211" s="304"/>
      <c r="AA211" s="305"/>
      <c r="AB211" s="304" t="e">
        <f t="shared" si="53"/>
        <v>#REF!</v>
      </c>
      <c r="AC211" s="306"/>
      <c r="AD211" s="305"/>
      <c r="AE211" s="304">
        <f t="shared" si="50"/>
        <v>0</v>
      </c>
      <c r="AF211" s="304">
        <f t="shared" si="51"/>
        <v>0</v>
      </c>
      <c r="AG211" s="307">
        <f t="shared" si="52"/>
        <v>0</v>
      </c>
      <c r="AH211" s="181"/>
      <c r="AI211" s="181"/>
      <c r="AJ211" s="181"/>
      <c r="AK211" s="182"/>
      <c r="AO211" s="183">
        <v>46041</v>
      </c>
      <c r="AP211" s="531" t="e">
        <f t="shared" si="43"/>
        <v>#N/A</v>
      </c>
      <c r="AQ211" s="130" t="e">
        <f t="shared" si="44"/>
        <v>#N/A</v>
      </c>
      <c r="AR211" s="130" t="e">
        <f t="shared" si="45"/>
        <v>#N/A</v>
      </c>
      <c r="AS211" s="531" t="e">
        <f t="shared" si="46"/>
        <v>#N/A</v>
      </c>
      <c r="AT211" s="531" t="e">
        <f t="shared" si="47"/>
        <v>#N/A</v>
      </c>
      <c r="AU211" s="530"/>
      <c r="AV211" s="530"/>
      <c r="AW211" s="605" t="s">
        <v>589</v>
      </c>
      <c r="AX211" s="430">
        <v>2</v>
      </c>
      <c r="AY211" s="402">
        <v>62.3</v>
      </c>
      <c r="AZ211" s="403">
        <v>1</v>
      </c>
      <c r="BA211" s="402">
        <v>40.770000000000003</v>
      </c>
      <c r="BB211" s="369">
        <v>3</v>
      </c>
      <c r="BC211" s="369">
        <v>103.07</v>
      </c>
      <c r="BN211" s="142"/>
      <c r="BO211" s="142"/>
      <c r="BP211" s="142"/>
    </row>
    <row r="212" spans="2:68" ht="37.799999999999997" customHeight="1" thickBot="1">
      <c r="B212" s="216"/>
      <c r="C212" s="227"/>
      <c r="D212" s="228" t="s">
        <v>150</v>
      </c>
      <c r="E212" s="224"/>
      <c r="F212" s="225"/>
      <c r="G212" s="226"/>
      <c r="H212" s="226"/>
      <c r="I212" s="135"/>
      <c r="J212" s="135"/>
      <c r="K212" s="135"/>
      <c r="L212" s="135"/>
      <c r="M212" s="135"/>
      <c r="N212" s="135"/>
      <c r="O212" s="135"/>
      <c r="P212" s="135"/>
      <c r="Q212" s="135"/>
      <c r="R212" s="274">
        <v>46131</v>
      </c>
      <c r="S212" s="303"/>
      <c r="T212" s="303"/>
      <c r="U212" s="303"/>
      <c r="V212" s="303">
        <f t="shared" si="48"/>
        <v>0</v>
      </c>
      <c r="W212" s="303">
        <f t="shared" si="49"/>
        <v>0</v>
      </c>
      <c r="X212" s="304" t="e">
        <f>+T212*#REF!+X211</f>
        <v>#REF!</v>
      </c>
      <c r="Y212" s="304" t="e">
        <f>+Y211+U212*#REF!</f>
        <v>#REF!</v>
      </c>
      <c r="Z212" s="304"/>
      <c r="AA212" s="305"/>
      <c r="AB212" s="304" t="e">
        <f t="shared" si="53"/>
        <v>#REF!</v>
      </c>
      <c r="AC212" s="306"/>
      <c r="AD212" s="305"/>
      <c r="AE212" s="304">
        <f t="shared" si="50"/>
        <v>0</v>
      </c>
      <c r="AF212" s="304">
        <f t="shared" si="51"/>
        <v>0</v>
      </c>
      <c r="AG212" s="307">
        <f t="shared" si="52"/>
        <v>0</v>
      </c>
      <c r="AH212" s="181"/>
      <c r="AI212" s="181"/>
      <c r="AJ212" s="181"/>
      <c r="AK212" s="182"/>
      <c r="AO212" s="183">
        <v>46042</v>
      </c>
      <c r="AP212" s="531" t="e">
        <f t="shared" si="43"/>
        <v>#N/A</v>
      </c>
      <c r="AQ212" s="130" t="e">
        <f t="shared" si="44"/>
        <v>#N/A</v>
      </c>
      <c r="AR212" s="130" t="e">
        <f t="shared" si="45"/>
        <v>#N/A</v>
      </c>
      <c r="AS212" s="531" t="e">
        <f t="shared" si="46"/>
        <v>#N/A</v>
      </c>
      <c r="AT212" s="531" t="e">
        <f t="shared" si="47"/>
        <v>#N/A</v>
      </c>
      <c r="AU212" s="530"/>
      <c r="AV212" s="530"/>
      <c r="AW212" s="605" t="s">
        <v>590</v>
      </c>
      <c r="AX212" s="430"/>
      <c r="AY212" s="402"/>
      <c r="AZ212" s="403">
        <v>1</v>
      </c>
      <c r="BA212" s="402">
        <v>35.43</v>
      </c>
      <c r="BB212" s="369">
        <v>1</v>
      </c>
      <c r="BC212" s="369">
        <v>35.43</v>
      </c>
      <c r="BN212" s="142"/>
      <c r="BO212" s="142"/>
      <c r="BP212" s="142"/>
    </row>
    <row r="213" spans="2:68" ht="37.799999999999997" customHeight="1" thickBot="1">
      <c r="B213" s="263"/>
      <c r="C213" s="264"/>
      <c r="D213" s="264"/>
      <c r="E213" s="264"/>
      <c r="F213" s="265"/>
      <c r="G213" s="265"/>
      <c r="H213" s="265"/>
      <c r="I213" s="265"/>
      <c r="J213" s="265"/>
      <c r="K213" s="265"/>
      <c r="L213" s="265"/>
      <c r="M213" s="265"/>
      <c r="N213" s="265"/>
      <c r="O213" s="265"/>
      <c r="P213" s="265"/>
      <c r="Q213" s="265"/>
      <c r="R213" s="274">
        <v>46132</v>
      </c>
      <c r="S213" s="303"/>
      <c r="T213" s="303"/>
      <c r="U213" s="303"/>
      <c r="V213" s="303">
        <f t="shared" si="48"/>
        <v>0</v>
      </c>
      <c r="W213" s="303">
        <f t="shared" si="49"/>
        <v>0</v>
      </c>
      <c r="X213" s="304" t="e">
        <f>+T213*#REF!+X212</f>
        <v>#REF!</v>
      </c>
      <c r="Y213" s="304" t="e">
        <f>+Y212+U213*#REF!</f>
        <v>#REF!</v>
      </c>
      <c r="Z213" s="304"/>
      <c r="AA213" s="305"/>
      <c r="AB213" s="304" t="e">
        <f t="shared" si="53"/>
        <v>#REF!</v>
      </c>
      <c r="AC213" s="306"/>
      <c r="AD213" s="305"/>
      <c r="AE213" s="304">
        <f t="shared" si="50"/>
        <v>0</v>
      </c>
      <c r="AF213" s="304">
        <f t="shared" si="51"/>
        <v>0</v>
      </c>
      <c r="AG213" s="307">
        <f t="shared" si="52"/>
        <v>0</v>
      </c>
      <c r="AH213" s="223"/>
      <c r="AI213" s="181"/>
      <c r="AJ213" s="181"/>
      <c r="AK213" s="182"/>
      <c r="AO213" s="183">
        <v>46043</v>
      </c>
      <c r="AP213" s="531" t="e">
        <f t="shared" si="43"/>
        <v>#N/A</v>
      </c>
      <c r="AQ213" s="130" t="e">
        <f t="shared" si="44"/>
        <v>#N/A</v>
      </c>
      <c r="AR213" s="130" t="e">
        <f t="shared" si="45"/>
        <v>#N/A</v>
      </c>
      <c r="AS213" s="531" t="e">
        <f t="shared" si="46"/>
        <v>#N/A</v>
      </c>
      <c r="AT213" s="531" t="e">
        <f t="shared" si="47"/>
        <v>#N/A</v>
      </c>
      <c r="AU213" s="530"/>
      <c r="AV213" s="530"/>
      <c r="AW213" s="605" t="s">
        <v>592</v>
      </c>
      <c r="AX213" s="430">
        <v>1</v>
      </c>
      <c r="AY213" s="402">
        <v>30.24</v>
      </c>
      <c r="AZ213" s="403">
        <v>1</v>
      </c>
      <c r="BA213" s="402">
        <v>33.68</v>
      </c>
      <c r="BB213" s="369">
        <v>2</v>
      </c>
      <c r="BC213" s="369">
        <v>63.92</v>
      </c>
      <c r="BN213" s="142"/>
      <c r="BO213" s="142"/>
      <c r="BP213" s="142"/>
    </row>
    <row r="214" spans="2:68" ht="37.799999999999997" customHeight="1" thickBot="1">
      <c r="B214" s="229"/>
      <c r="C214" s="224"/>
      <c r="D214" s="224"/>
      <c r="E214" s="224"/>
      <c r="F214" s="226"/>
      <c r="G214" s="226"/>
      <c r="H214" s="226"/>
      <c r="I214" s="226"/>
      <c r="J214" s="226"/>
      <c r="K214" s="226"/>
      <c r="L214" s="226"/>
      <c r="M214" s="226"/>
      <c r="N214" s="226"/>
      <c r="O214" s="226"/>
      <c r="P214" s="226"/>
      <c r="Q214" s="226"/>
      <c r="R214" s="274">
        <v>46133</v>
      </c>
      <c r="S214" s="303"/>
      <c r="T214" s="303"/>
      <c r="U214" s="303"/>
      <c r="V214" s="303">
        <f t="shared" si="48"/>
        <v>0</v>
      </c>
      <c r="W214" s="303">
        <f t="shared" si="49"/>
        <v>0</v>
      </c>
      <c r="X214" s="304" t="e">
        <f>+T214*#REF!+X213</f>
        <v>#REF!</v>
      </c>
      <c r="Y214" s="304" t="e">
        <f>+Y213+U214*#REF!</f>
        <v>#REF!</v>
      </c>
      <c r="Z214" s="304"/>
      <c r="AA214" s="305"/>
      <c r="AB214" s="304" t="e">
        <f t="shared" si="53"/>
        <v>#REF!</v>
      </c>
      <c r="AC214" s="306"/>
      <c r="AD214" s="305"/>
      <c r="AE214" s="304">
        <f t="shared" si="50"/>
        <v>0</v>
      </c>
      <c r="AF214" s="304">
        <f t="shared" si="51"/>
        <v>0</v>
      </c>
      <c r="AG214" s="307">
        <f t="shared" si="52"/>
        <v>0</v>
      </c>
      <c r="AH214" s="223"/>
      <c r="AI214" s="230"/>
      <c r="AJ214" s="181"/>
      <c r="AK214" s="182"/>
      <c r="AO214" s="183">
        <v>46044</v>
      </c>
      <c r="AP214" s="531" t="e">
        <f t="shared" si="43"/>
        <v>#N/A</v>
      </c>
      <c r="AQ214" s="130" t="e">
        <f t="shared" si="44"/>
        <v>#N/A</v>
      </c>
      <c r="AR214" s="130" t="e">
        <f t="shared" si="45"/>
        <v>#N/A</v>
      </c>
      <c r="AS214" s="531" t="e">
        <f t="shared" si="46"/>
        <v>#N/A</v>
      </c>
      <c r="AT214" s="531" t="e">
        <f t="shared" si="47"/>
        <v>#N/A</v>
      </c>
      <c r="AU214" s="530"/>
      <c r="AV214" s="530"/>
      <c r="AW214" s="769" t="s">
        <v>30</v>
      </c>
      <c r="AX214" s="431">
        <v>20</v>
      </c>
      <c r="AY214" s="404">
        <v>601.76</v>
      </c>
      <c r="AZ214" s="372">
        <v>22</v>
      </c>
      <c r="BA214" s="404">
        <v>751.25999999999976</v>
      </c>
      <c r="BB214" s="369">
        <v>42</v>
      </c>
      <c r="BC214" s="369">
        <v>1353.02</v>
      </c>
      <c r="BN214" s="142"/>
      <c r="BO214" s="142"/>
      <c r="BP214" s="142"/>
    </row>
    <row r="215" spans="2:68" ht="37.799999999999997" customHeight="1" thickBot="1">
      <c r="B215" s="229"/>
      <c r="C215" s="224"/>
      <c r="D215" s="224"/>
      <c r="E215" s="224"/>
      <c r="F215" s="226"/>
      <c r="G215" s="226"/>
      <c r="H215" s="226"/>
      <c r="I215" s="226"/>
      <c r="J215" s="226"/>
      <c r="K215" s="226"/>
      <c r="L215" s="226"/>
      <c r="M215" s="226"/>
      <c r="N215" s="226"/>
      <c r="O215" s="226"/>
      <c r="P215" s="226"/>
      <c r="Q215" s="226"/>
      <c r="R215" s="274">
        <v>46134</v>
      </c>
      <c r="S215" s="303"/>
      <c r="T215" s="303"/>
      <c r="U215" s="303"/>
      <c r="V215" s="303">
        <f t="shared" si="48"/>
        <v>0</v>
      </c>
      <c r="W215" s="303">
        <f t="shared" si="49"/>
        <v>0</v>
      </c>
      <c r="X215" s="304" t="e">
        <f>+T215*#REF!+X214</f>
        <v>#REF!</v>
      </c>
      <c r="Y215" s="304" t="e">
        <f>+Y214+U215*#REF!</f>
        <v>#REF!</v>
      </c>
      <c r="Z215" s="304"/>
      <c r="AA215" s="305"/>
      <c r="AB215" s="304" t="e">
        <f t="shared" si="53"/>
        <v>#REF!</v>
      </c>
      <c r="AC215" s="306"/>
      <c r="AD215" s="305"/>
      <c r="AE215" s="304">
        <f t="shared" si="50"/>
        <v>0</v>
      </c>
      <c r="AF215" s="304">
        <f t="shared" si="51"/>
        <v>0</v>
      </c>
      <c r="AG215" s="307">
        <f t="shared" si="52"/>
        <v>0</v>
      </c>
      <c r="AH215" s="181"/>
      <c r="AI215" s="181"/>
      <c r="AJ215" s="181"/>
      <c r="AK215" s="182"/>
      <c r="AO215" s="183">
        <v>46045</v>
      </c>
      <c r="AP215" s="531" t="e">
        <f t="shared" si="43"/>
        <v>#N/A</v>
      </c>
      <c r="AQ215" s="130" t="e">
        <f t="shared" si="44"/>
        <v>#N/A</v>
      </c>
      <c r="AR215" s="130" t="e">
        <f t="shared" si="45"/>
        <v>#N/A</v>
      </c>
      <c r="AS215" s="531" t="e">
        <f t="shared" si="46"/>
        <v>#N/A</v>
      </c>
      <c r="AT215" s="531" t="e">
        <f t="shared" si="47"/>
        <v>#N/A</v>
      </c>
      <c r="AU215" s="530"/>
      <c r="AV215" s="530"/>
      <c r="AW215"/>
      <c r="AX215"/>
      <c r="AY215"/>
      <c r="AZ215"/>
      <c r="BN215" s="142"/>
      <c r="BO215" s="142"/>
      <c r="BP215" s="142"/>
    </row>
    <row r="216" spans="2:68" ht="37.799999999999997" customHeight="1" thickBot="1">
      <c r="B216" s="229"/>
      <c r="C216" s="224"/>
      <c r="D216" s="224"/>
      <c r="E216" s="224"/>
      <c r="F216" s="226"/>
      <c r="G216" s="226"/>
      <c r="H216" s="226"/>
      <c r="I216" s="226"/>
      <c r="J216" s="226"/>
      <c r="K216" s="226"/>
      <c r="L216" s="226"/>
      <c r="M216" s="226"/>
      <c r="N216" s="226"/>
      <c r="O216" s="226"/>
      <c r="P216" s="226"/>
      <c r="Q216" s="226"/>
      <c r="R216" s="274">
        <v>46135</v>
      </c>
      <c r="S216" s="303"/>
      <c r="T216" s="303"/>
      <c r="U216" s="303"/>
      <c r="V216" s="303">
        <f t="shared" si="48"/>
        <v>0</v>
      </c>
      <c r="W216" s="303">
        <f t="shared" si="49"/>
        <v>0</v>
      </c>
      <c r="X216" s="304" t="e">
        <f>+T216*#REF!+X215</f>
        <v>#REF!</v>
      </c>
      <c r="Y216" s="304" t="e">
        <f>+Y215+U216*#REF!</f>
        <v>#REF!</v>
      </c>
      <c r="Z216" s="304"/>
      <c r="AA216" s="305"/>
      <c r="AB216" s="304" t="e">
        <f t="shared" si="53"/>
        <v>#REF!</v>
      </c>
      <c r="AC216" s="306"/>
      <c r="AD216" s="305"/>
      <c r="AE216" s="304">
        <f t="shared" si="50"/>
        <v>0</v>
      </c>
      <c r="AF216" s="304">
        <f t="shared" si="51"/>
        <v>0</v>
      </c>
      <c r="AG216" s="307">
        <f t="shared" si="52"/>
        <v>0</v>
      </c>
      <c r="AH216" s="185"/>
      <c r="AI216" s="185"/>
      <c r="AJ216" s="181"/>
      <c r="AK216" s="182"/>
      <c r="AO216" s="183">
        <v>46046</v>
      </c>
      <c r="AP216" s="531" t="e">
        <f t="shared" si="43"/>
        <v>#N/A</v>
      </c>
      <c r="AQ216" s="130" t="e">
        <f t="shared" si="44"/>
        <v>#N/A</v>
      </c>
      <c r="AR216" s="130" t="e">
        <f t="shared" si="45"/>
        <v>#N/A</v>
      </c>
      <c r="AS216" s="531" t="e">
        <f t="shared" si="46"/>
        <v>#N/A</v>
      </c>
      <c r="AT216" s="531" t="e">
        <f t="shared" si="47"/>
        <v>#N/A</v>
      </c>
      <c r="AU216" s="530"/>
      <c r="AV216" s="530"/>
      <c r="AW216"/>
      <c r="AX216"/>
      <c r="AY216"/>
      <c r="AZ216"/>
      <c r="BN216" s="142"/>
      <c r="BO216" s="142"/>
      <c r="BP216" s="142"/>
    </row>
    <row r="217" spans="2:68" ht="37.799999999999997" customHeight="1" thickBot="1">
      <c r="B217" s="229"/>
      <c r="C217" s="224"/>
      <c r="D217" s="224"/>
      <c r="E217" s="224"/>
      <c r="F217" s="226"/>
      <c r="G217" s="226"/>
      <c r="H217" s="226"/>
      <c r="I217" s="226"/>
      <c r="J217" s="226"/>
      <c r="K217" s="226"/>
      <c r="L217" s="226"/>
      <c r="M217" s="226"/>
      <c r="N217" s="226"/>
      <c r="O217" s="226"/>
      <c r="P217" s="226"/>
      <c r="Q217" s="226"/>
      <c r="R217" s="274">
        <v>46136</v>
      </c>
      <c r="S217" s="303"/>
      <c r="T217" s="303"/>
      <c r="U217" s="303"/>
      <c r="V217" s="303">
        <f t="shared" si="48"/>
        <v>0</v>
      </c>
      <c r="W217" s="303">
        <f t="shared" si="49"/>
        <v>0</v>
      </c>
      <c r="X217" s="304" t="e">
        <f>+T217*#REF!+X216</f>
        <v>#REF!</v>
      </c>
      <c r="Y217" s="304" t="e">
        <f>+Y216+U217*#REF!</f>
        <v>#REF!</v>
      </c>
      <c r="Z217" s="304"/>
      <c r="AA217" s="305"/>
      <c r="AB217" s="304" t="e">
        <f t="shared" si="53"/>
        <v>#REF!</v>
      </c>
      <c r="AC217" s="306"/>
      <c r="AD217" s="305"/>
      <c r="AE217" s="304">
        <f t="shared" si="50"/>
        <v>0</v>
      </c>
      <c r="AF217" s="304">
        <f t="shared" si="51"/>
        <v>0</v>
      </c>
      <c r="AG217" s="307">
        <f t="shared" si="52"/>
        <v>0</v>
      </c>
      <c r="AH217" s="181"/>
      <c r="AI217" s="181"/>
      <c r="AJ217" s="181"/>
      <c r="AK217" s="182"/>
      <c r="AO217" s="183">
        <v>46047</v>
      </c>
      <c r="AP217" s="531" t="e">
        <f t="shared" si="43"/>
        <v>#N/A</v>
      </c>
      <c r="AQ217" s="130" t="e">
        <f t="shared" si="44"/>
        <v>#N/A</v>
      </c>
      <c r="AR217" s="130" t="e">
        <f t="shared" si="45"/>
        <v>#N/A</v>
      </c>
      <c r="AS217" s="531" t="e">
        <f t="shared" si="46"/>
        <v>#N/A</v>
      </c>
      <c r="AT217" s="531" t="e">
        <f t="shared" si="47"/>
        <v>#N/A</v>
      </c>
      <c r="AU217" s="530"/>
      <c r="AV217" s="530"/>
      <c r="AW217"/>
      <c r="AX217"/>
      <c r="AY217"/>
      <c r="AZ217"/>
      <c r="BN217" s="142"/>
      <c r="BO217" s="142"/>
      <c r="BP217" s="142"/>
    </row>
    <row r="218" spans="2:68" ht="37.799999999999997" customHeight="1" thickBot="1">
      <c r="B218" s="229"/>
      <c r="C218" s="224"/>
      <c r="D218" s="224"/>
      <c r="E218" s="224"/>
      <c r="F218" s="226"/>
      <c r="G218" s="226"/>
      <c r="H218" s="226"/>
      <c r="I218" s="226"/>
      <c r="J218" s="226"/>
      <c r="K218" s="226"/>
      <c r="L218" s="226"/>
      <c r="M218" s="226"/>
      <c r="N218" s="226"/>
      <c r="O218" s="226"/>
      <c r="P218" s="226"/>
      <c r="Q218" s="226"/>
      <c r="R218" s="274">
        <v>46137</v>
      </c>
      <c r="S218" s="303"/>
      <c r="T218" s="303"/>
      <c r="U218" s="303"/>
      <c r="V218" s="303">
        <f t="shared" si="48"/>
        <v>0</v>
      </c>
      <c r="W218" s="303">
        <f t="shared" si="49"/>
        <v>0</v>
      </c>
      <c r="X218" s="304" t="e">
        <f>+T218*#REF!+X217</f>
        <v>#REF!</v>
      </c>
      <c r="Y218" s="304" t="e">
        <f>+Y217+U218*#REF!</f>
        <v>#REF!</v>
      </c>
      <c r="Z218" s="304"/>
      <c r="AA218" s="305"/>
      <c r="AB218" s="304" t="e">
        <f t="shared" si="53"/>
        <v>#REF!</v>
      </c>
      <c r="AC218" s="306"/>
      <c r="AD218" s="305"/>
      <c r="AE218" s="304">
        <f t="shared" si="50"/>
        <v>0</v>
      </c>
      <c r="AF218" s="304">
        <f t="shared" si="51"/>
        <v>0</v>
      </c>
      <c r="AG218" s="307">
        <f t="shared" si="52"/>
        <v>0</v>
      </c>
      <c r="AH218" s="185"/>
      <c r="AI218" s="185"/>
      <c r="AJ218" s="181"/>
      <c r="AK218" s="231"/>
      <c r="AO218" s="183">
        <v>46048</v>
      </c>
      <c r="AP218" s="531" t="e">
        <f t="shared" si="43"/>
        <v>#N/A</v>
      </c>
      <c r="AQ218" s="130" t="e">
        <f t="shared" si="44"/>
        <v>#N/A</v>
      </c>
      <c r="AR218" s="130" t="e">
        <f t="shared" si="45"/>
        <v>#N/A</v>
      </c>
      <c r="AS218" s="531" t="e">
        <f t="shared" si="46"/>
        <v>#N/A</v>
      </c>
      <c r="AT218" s="531" t="e">
        <f t="shared" si="47"/>
        <v>#N/A</v>
      </c>
      <c r="AU218" s="530"/>
      <c r="AV218" s="530"/>
      <c r="AW218"/>
      <c r="AX218"/>
      <c r="AY218"/>
      <c r="AZ218"/>
      <c r="BN218" s="142"/>
      <c r="BO218" s="142"/>
      <c r="BP218" s="142"/>
    </row>
    <row r="219" spans="2:68" ht="37.799999999999997" customHeight="1" thickBot="1">
      <c r="B219" s="229"/>
      <c r="C219" s="224"/>
      <c r="D219" s="224"/>
      <c r="E219" s="224"/>
      <c r="F219" s="226"/>
      <c r="G219" s="226"/>
      <c r="H219" s="226"/>
      <c r="I219" s="226"/>
      <c r="J219" s="226"/>
      <c r="K219" s="226"/>
      <c r="L219" s="226"/>
      <c r="M219" s="226"/>
      <c r="N219" s="226"/>
      <c r="O219" s="226"/>
      <c r="P219" s="226"/>
      <c r="Q219" s="226"/>
      <c r="R219" s="274">
        <v>46138</v>
      </c>
      <c r="S219" s="303"/>
      <c r="T219" s="303"/>
      <c r="U219" s="303"/>
      <c r="V219" s="303">
        <f t="shared" si="48"/>
        <v>0</v>
      </c>
      <c r="W219" s="303">
        <f t="shared" si="49"/>
        <v>0</v>
      </c>
      <c r="X219" s="304" t="e">
        <f>+T219*#REF!+X218</f>
        <v>#REF!</v>
      </c>
      <c r="Y219" s="304" t="e">
        <f>+Y218+U219*#REF!</f>
        <v>#REF!</v>
      </c>
      <c r="Z219" s="304"/>
      <c r="AA219" s="305"/>
      <c r="AB219" s="304" t="e">
        <f t="shared" si="53"/>
        <v>#REF!</v>
      </c>
      <c r="AC219" s="306"/>
      <c r="AD219" s="305"/>
      <c r="AE219" s="304">
        <f t="shared" si="50"/>
        <v>0</v>
      </c>
      <c r="AF219" s="304">
        <f t="shared" si="51"/>
        <v>0</v>
      </c>
      <c r="AG219" s="307">
        <f t="shared" si="52"/>
        <v>0</v>
      </c>
      <c r="AH219" s="232"/>
      <c r="AI219" s="181"/>
      <c r="AJ219" s="181"/>
      <c r="AK219" s="231"/>
      <c r="AO219" s="183">
        <v>46049</v>
      </c>
      <c r="AP219" s="531" t="e">
        <f t="shared" si="43"/>
        <v>#N/A</v>
      </c>
      <c r="AQ219" s="130" t="e">
        <f t="shared" si="44"/>
        <v>#N/A</v>
      </c>
      <c r="AR219" s="130" t="e">
        <f t="shared" si="45"/>
        <v>#N/A</v>
      </c>
      <c r="AS219" s="531" t="e">
        <f t="shared" si="46"/>
        <v>#N/A</v>
      </c>
      <c r="AT219" s="531" t="e">
        <f t="shared" si="47"/>
        <v>#N/A</v>
      </c>
      <c r="AU219" s="530"/>
      <c r="AV219" s="530"/>
      <c r="AW219"/>
      <c r="AX219"/>
      <c r="AY219"/>
      <c r="AZ219"/>
      <c r="BN219" s="142"/>
      <c r="BO219" s="142"/>
      <c r="BP219" s="142"/>
    </row>
    <row r="220" spans="2:68" ht="37.799999999999997" customHeight="1" thickBot="1">
      <c r="B220" s="229"/>
      <c r="C220" s="224"/>
      <c r="D220" s="224"/>
      <c r="E220" s="224"/>
      <c r="F220" s="226"/>
      <c r="G220" s="226"/>
      <c r="H220" s="226"/>
      <c r="I220" s="226"/>
      <c r="J220" s="226"/>
      <c r="K220" s="226"/>
      <c r="L220" s="226"/>
      <c r="M220" s="226"/>
      <c r="N220" s="226"/>
      <c r="O220" s="226"/>
      <c r="P220" s="226"/>
      <c r="Q220" s="226"/>
      <c r="R220" s="274">
        <v>46139</v>
      </c>
      <c r="S220" s="303"/>
      <c r="T220" s="303"/>
      <c r="U220" s="303"/>
      <c r="V220" s="303">
        <f t="shared" si="48"/>
        <v>0</v>
      </c>
      <c r="W220" s="303">
        <f t="shared" si="49"/>
        <v>0</v>
      </c>
      <c r="X220" s="304" t="e">
        <f>+T220*#REF!+X219</f>
        <v>#REF!</v>
      </c>
      <c r="Y220" s="304" t="e">
        <f>+Y219+U220*#REF!</f>
        <v>#REF!</v>
      </c>
      <c r="Z220" s="304"/>
      <c r="AA220" s="305"/>
      <c r="AB220" s="304" t="e">
        <f t="shared" si="53"/>
        <v>#REF!</v>
      </c>
      <c r="AC220" s="306"/>
      <c r="AD220" s="305"/>
      <c r="AE220" s="304">
        <f t="shared" si="50"/>
        <v>0</v>
      </c>
      <c r="AF220" s="304">
        <f t="shared" si="51"/>
        <v>0</v>
      </c>
      <c r="AG220" s="307">
        <f t="shared" si="52"/>
        <v>0</v>
      </c>
      <c r="AH220" s="185"/>
      <c r="AI220" s="181"/>
      <c r="AJ220" s="181"/>
      <c r="AK220" s="231"/>
      <c r="AO220" s="183">
        <v>46050</v>
      </c>
      <c r="AP220" s="531" t="e">
        <f t="shared" si="43"/>
        <v>#N/A</v>
      </c>
      <c r="AQ220" s="130" t="e">
        <f t="shared" si="44"/>
        <v>#N/A</v>
      </c>
      <c r="AR220" s="130" t="e">
        <f t="shared" si="45"/>
        <v>#N/A</v>
      </c>
      <c r="AS220" s="531" t="e">
        <f t="shared" si="46"/>
        <v>#N/A</v>
      </c>
      <c r="AT220" s="531" t="e">
        <f t="shared" si="47"/>
        <v>#N/A</v>
      </c>
      <c r="AU220" s="530"/>
      <c r="AV220" s="530"/>
      <c r="AW220"/>
      <c r="AX220"/>
      <c r="AY220"/>
      <c r="AZ220"/>
      <c r="BN220" s="142"/>
      <c r="BO220" s="142"/>
      <c r="BP220" s="142"/>
    </row>
    <row r="221" spans="2:68" ht="37.799999999999997" customHeight="1" thickBot="1">
      <c r="B221" s="229"/>
      <c r="C221" s="224"/>
      <c r="D221" s="224"/>
      <c r="E221" s="224"/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74">
        <v>46140</v>
      </c>
      <c r="S221" s="303"/>
      <c r="T221" s="303"/>
      <c r="U221" s="303"/>
      <c r="V221" s="303">
        <f t="shared" si="48"/>
        <v>0</v>
      </c>
      <c r="W221" s="303">
        <f t="shared" si="49"/>
        <v>0</v>
      </c>
      <c r="X221" s="304" t="e">
        <f>+T221*#REF!+X220</f>
        <v>#REF!</v>
      </c>
      <c r="Y221" s="304" t="e">
        <f>+Y220+U221*#REF!</f>
        <v>#REF!</v>
      </c>
      <c r="Z221" s="304"/>
      <c r="AA221" s="305"/>
      <c r="AB221" s="304" t="e">
        <f t="shared" si="53"/>
        <v>#REF!</v>
      </c>
      <c r="AC221" s="306"/>
      <c r="AD221" s="305"/>
      <c r="AE221" s="304">
        <f t="shared" si="50"/>
        <v>0</v>
      </c>
      <c r="AF221" s="304">
        <f t="shared" si="51"/>
        <v>0</v>
      </c>
      <c r="AG221" s="307">
        <f t="shared" si="52"/>
        <v>0</v>
      </c>
      <c r="AH221" s="181"/>
      <c r="AI221" s="181"/>
      <c r="AJ221" s="181"/>
      <c r="AK221" s="231"/>
      <c r="AO221" s="183">
        <v>46051</v>
      </c>
      <c r="AP221" s="531" t="e">
        <f t="shared" si="43"/>
        <v>#N/A</v>
      </c>
      <c r="AQ221" s="130" t="e">
        <f t="shared" si="44"/>
        <v>#N/A</v>
      </c>
      <c r="AR221" s="130" t="e">
        <f t="shared" si="45"/>
        <v>#N/A</v>
      </c>
      <c r="AS221" s="531" t="e">
        <f t="shared" si="46"/>
        <v>#N/A</v>
      </c>
      <c r="AT221" s="531" t="e">
        <f t="shared" si="47"/>
        <v>#N/A</v>
      </c>
      <c r="AU221" s="530"/>
      <c r="AV221" s="530"/>
      <c r="AW221"/>
      <c r="AX221"/>
      <c r="AY221"/>
      <c r="AZ221"/>
      <c r="BN221" s="142"/>
      <c r="BO221" s="142"/>
      <c r="BP221" s="142"/>
    </row>
    <row r="222" spans="2:68" ht="37.799999999999997" customHeight="1" thickBot="1">
      <c r="B222" s="229"/>
      <c r="C222" s="224"/>
      <c r="D222" s="224"/>
      <c r="E222" s="224"/>
      <c r="F222" s="226"/>
      <c r="G222" s="226"/>
      <c r="H222" s="226"/>
      <c r="I222" s="226"/>
      <c r="J222" s="226"/>
      <c r="K222" s="226"/>
      <c r="L222" s="226"/>
      <c r="M222" s="226"/>
      <c r="N222" s="226"/>
      <c r="O222" s="226"/>
      <c r="P222" s="226"/>
      <c r="Q222" s="226"/>
      <c r="R222" s="274">
        <v>46141</v>
      </c>
      <c r="S222" s="303"/>
      <c r="T222" s="303"/>
      <c r="U222" s="303"/>
      <c r="V222" s="303">
        <f t="shared" si="48"/>
        <v>0</v>
      </c>
      <c r="W222" s="303">
        <f t="shared" si="49"/>
        <v>0</v>
      </c>
      <c r="X222" s="304" t="e">
        <f>+T222*#REF!+X221</f>
        <v>#REF!</v>
      </c>
      <c r="Y222" s="304" t="e">
        <f>+Y221+U222*#REF!</f>
        <v>#REF!</v>
      </c>
      <c r="Z222" s="304"/>
      <c r="AA222" s="305"/>
      <c r="AB222" s="304" t="e">
        <f t="shared" si="53"/>
        <v>#REF!</v>
      </c>
      <c r="AC222" s="306"/>
      <c r="AD222" s="305"/>
      <c r="AE222" s="304">
        <f t="shared" si="50"/>
        <v>0</v>
      </c>
      <c r="AF222" s="304">
        <f t="shared" si="51"/>
        <v>0</v>
      </c>
      <c r="AG222" s="307">
        <f t="shared" si="52"/>
        <v>0</v>
      </c>
      <c r="AH222" s="185"/>
      <c r="AI222" s="181"/>
      <c r="AJ222" s="181"/>
      <c r="AK222" s="231"/>
      <c r="AO222" s="183">
        <v>46052</v>
      </c>
      <c r="AP222" s="531" t="e">
        <f t="shared" si="43"/>
        <v>#N/A</v>
      </c>
      <c r="AQ222" s="130" t="e">
        <f t="shared" si="44"/>
        <v>#N/A</v>
      </c>
      <c r="AR222" s="130" t="e">
        <f t="shared" si="45"/>
        <v>#N/A</v>
      </c>
      <c r="AS222" s="531" t="e">
        <f t="shared" si="46"/>
        <v>#N/A</v>
      </c>
      <c r="AT222" s="531" t="e">
        <f t="shared" si="47"/>
        <v>#N/A</v>
      </c>
      <c r="AU222" s="530"/>
      <c r="AV222" s="530"/>
      <c r="AW222"/>
      <c r="AX222"/>
      <c r="AY222"/>
      <c r="AZ222"/>
      <c r="BN222" s="142"/>
      <c r="BO222" s="142"/>
      <c r="BP222" s="142"/>
    </row>
    <row r="223" spans="2:68" ht="37.799999999999997" customHeight="1" thickBot="1">
      <c r="B223" s="229"/>
      <c r="C223" s="224"/>
      <c r="D223" s="224"/>
      <c r="E223" s="224"/>
      <c r="F223" s="226"/>
      <c r="G223" s="226"/>
      <c r="H223" s="226"/>
      <c r="I223" s="226"/>
      <c r="J223" s="226"/>
      <c r="K223" s="226"/>
      <c r="L223" s="226"/>
      <c r="M223" s="226"/>
      <c r="N223" s="226"/>
      <c r="O223" s="226"/>
      <c r="P223" s="226"/>
      <c r="Q223" s="226"/>
      <c r="R223" s="274">
        <v>46142</v>
      </c>
      <c r="S223" s="303"/>
      <c r="T223" s="303"/>
      <c r="U223" s="303"/>
      <c r="V223" s="303">
        <f t="shared" si="48"/>
        <v>0</v>
      </c>
      <c r="W223" s="303">
        <f t="shared" si="49"/>
        <v>0</v>
      </c>
      <c r="X223" s="304" t="e">
        <f>+T223*#REF!+X222</f>
        <v>#REF!</v>
      </c>
      <c r="Y223" s="304" t="e">
        <f>+Y222+U223*#REF!</f>
        <v>#REF!</v>
      </c>
      <c r="Z223" s="304"/>
      <c r="AA223" s="305"/>
      <c r="AB223" s="304" t="e">
        <f t="shared" si="53"/>
        <v>#REF!</v>
      </c>
      <c r="AC223" s="306"/>
      <c r="AD223" s="305"/>
      <c r="AE223" s="304">
        <f t="shared" si="50"/>
        <v>0</v>
      </c>
      <c r="AF223" s="304">
        <f t="shared" si="51"/>
        <v>0</v>
      </c>
      <c r="AG223" s="307">
        <f t="shared" si="52"/>
        <v>0</v>
      </c>
      <c r="AH223" s="181"/>
      <c r="AI223" s="181"/>
      <c r="AJ223" s="181"/>
      <c r="AK223" s="231"/>
      <c r="AO223" s="183">
        <v>46053</v>
      </c>
      <c r="AP223" s="531" t="e">
        <f t="shared" si="43"/>
        <v>#N/A</v>
      </c>
      <c r="AQ223" s="130" t="e">
        <f t="shared" si="44"/>
        <v>#N/A</v>
      </c>
      <c r="AR223" s="130" t="e">
        <f t="shared" si="45"/>
        <v>#N/A</v>
      </c>
      <c r="AS223" s="531" t="e">
        <f t="shared" si="46"/>
        <v>#N/A</v>
      </c>
      <c r="AT223" s="531" t="e">
        <f t="shared" si="47"/>
        <v>#N/A</v>
      </c>
      <c r="AU223" s="530"/>
      <c r="AV223" s="530"/>
      <c r="AW223"/>
      <c r="AX223"/>
      <c r="AY223"/>
      <c r="AZ223"/>
      <c r="BN223" s="142"/>
      <c r="BO223" s="142"/>
      <c r="BP223" s="142"/>
    </row>
    <row r="224" spans="2:68" ht="37.799999999999997" customHeight="1" thickBot="1">
      <c r="B224" s="229"/>
      <c r="C224" s="224"/>
      <c r="D224" s="224"/>
      <c r="E224" s="224"/>
      <c r="F224" s="226"/>
      <c r="G224" s="226"/>
      <c r="H224" s="226"/>
      <c r="I224" s="226"/>
      <c r="J224" s="226"/>
      <c r="K224" s="226"/>
      <c r="L224" s="226"/>
      <c r="M224" s="226"/>
      <c r="N224" s="226"/>
      <c r="O224" s="226"/>
      <c r="P224" s="226"/>
      <c r="Q224" s="226"/>
      <c r="R224" s="274"/>
      <c r="S224" s="303"/>
      <c r="T224" s="303"/>
      <c r="U224" s="303"/>
      <c r="V224" s="303"/>
      <c r="W224" s="303"/>
      <c r="X224" s="304"/>
      <c r="Y224" s="304"/>
      <c r="Z224" s="304"/>
      <c r="AA224" s="305"/>
      <c r="AB224" s="304"/>
      <c r="AC224" s="306"/>
      <c r="AD224" s="305"/>
      <c r="AE224" s="304"/>
      <c r="AF224" s="304"/>
      <c r="AG224" s="307"/>
      <c r="AH224" s="233"/>
      <c r="AI224" s="233"/>
      <c r="AJ224" s="233"/>
      <c r="AK224" s="234"/>
      <c r="AO224" s="530"/>
      <c r="AP224" s="530"/>
      <c r="AS224" s="530"/>
      <c r="AT224" s="530"/>
      <c r="AU224" s="530"/>
      <c r="AV224" s="530"/>
      <c r="AW224"/>
      <c r="AX224"/>
      <c r="AY224"/>
      <c r="AZ224"/>
      <c r="BN224" s="142"/>
      <c r="BO224" s="142"/>
      <c r="BP224" s="142"/>
    </row>
    <row r="225" spans="2:74" ht="37.799999999999997" customHeight="1" thickBot="1">
      <c r="B225" s="229"/>
      <c r="C225" s="224"/>
      <c r="D225" s="224"/>
      <c r="E225" s="224"/>
      <c r="F225" s="226"/>
      <c r="G225" s="226"/>
      <c r="H225" s="226"/>
      <c r="I225" s="226"/>
      <c r="J225" s="226"/>
      <c r="K225" s="226"/>
      <c r="L225" s="226"/>
      <c r="M225" s="226"/>
      <c r="N225" s="226"/>
      <c r="O225" s="226"/>
      <c r="P225" s="226"/>
      <c r="Q225" s="226"/>
      <c r="R225" s="267" t="s">
        <v>71</v>
      </c>
      <c r="S225" s="268">
        <f>+SUM(S194:S224)</f>
        <v>0</v>
      </c>
      <c r="T225" s="268">
        <f>+SUM(T194:T224)</f>
        <v>0</v>
      </c>
      <c r="U225" s="268">
        <f>+SUM(U194:U224)</f>
        <v>0</v>
      </c>
      <c r="V225" s="269">
        <f ca="1">SUM(INDIRECT("v402:v"&amp;(402+DAY($AJ$4))))-SUM(INDIRECT("t402:t"&amp;(402+DAY($AJ$4))))</f>
        <v>0</v>
      </c>
      <c r="W225" s="269" t="e">
        <f ca="1">SUM(INDIRECT("w329:w"&amp;(329+DAY(#REF!))))-SUM(INDIRECT("u329:u"&amp;(329+DAY(#REF!))))</f>
        <v>#REF!</v>
      </c>
      <c r="AH225" s="235"/>
      <c r="AI225" s="235"/>
      <c r="AJ225" s="235"/>
      <c r="AK225" s="235"/>
      <c r="AN225" s="236"/>
      <c r="AO225" s="237"/>
      <c r="AP225" s="237"/>
      <c r="AQ225" s="238"/>
      <c r="AR225" s="238"/>
      <c r="AS225" s="237"/>
      <c r="AT225" s="237"/>
      <c r="AU225" s="237"/>
      <c r="AV225" s="237"/>
      <c r="AW225"/>
      <c r="AX225"/>
      <c r="AY225"/>
      <c r="AZ225"/>
      <c r="BN225" s="239"/>
      <c r="BO225" s="239"/>
      <c r="BP225" s="239"/>
      <c r="BQ225" s="236"/>
      <c r="BR225" s="236"/>
      <c r="BS225" s="236"/>
      <c r="BT225" s="236"/>
      <c r="BU225" s="236"/>
    </row>
    <row r="226" spans="2:74" ht="37.799999999999997" customHeight="1" thickTop="1" thickBot="1">
      <c r="B226" s="270" t="s">
        <v>151</v>
      </c>
      <c r="C226" s="264"/>
      <c r="D226" s="264"/>
      <c r="E226" s="264"/>
      <c r="F226" s="265"/>
      <c r="G226" s="265"/>
      <c r="H226" s="265"/>
      <c r="I226" s="265"/>
      <c r="J226" s="265"/>
      <c r="K226" s="265"/>
      <c r="L226" s="265"/>
      <c r="M226" s="265"/>
      <c r="N226" s="265"/>
      <c r="O226" s="265"/>
      <c r="P226" s="265"/>
      <c r="Q226" s="266"/>
      <c r="AO226" s="240" t="s">
        <v>80</v>
      </c>
      <c r="AP226" s="240" t="s">
        <v>102</v>
      </c>
      <c r="AQ226" s="241" t="s">
        <v>103</v>
      </c>
      <c r="AR226" s="241" t="s">
        <v>104</v>
      </c>
      <c r="AS226" s="529" t="s">
        <v>105</v>
      </c>
      <c r="AT226" s="529" t="s">
        <v>93</v>
      </c>
      <c r="AU226" s="530"/>
      <c r="AV226" s="530"/>
      <c r="AW226"/>
      <c r="AX226"/>
      <c r="AY226"/>
      <c r="AZ226"/>
      <c r="BN226" s="142"/>
      <c r="BO226" s="142"/>
      <c r="BP226" s="142"/>
      <c r="BS226" s="236"/>
      <c r="BT226" s="236"/>
      <c r="BU226" s="236"/>
    </row>
    <row r="227" spans="2:74" ht="37.799999999999997" customHeight="1" thickBot="1">
      <c r="AO227" s="183">
        <v>45719</v>
      </c>
      <c r="AP227" s="531" t="e">
        <f t="shared" ref="AP227:AP255" si="54">INDEX(BK:BK, MATCH($AO227, $BJ:$BJ, 0))</f>
        <v>#N/A</v>
      </c>
      <c r="AQ227" s="130" t="e">
        <f t="shared" ref="AQ227:AQ255" si="55">INDEX(BL:BL, MATCH($AO227, $BJ:$BJ, 0))</f>
        <v>#N/A</v>
      </c>
      <c r="AR227" s="130" t="e">
        <f t="shared" ref="AR227:AR255" si="56">INDEX(BM:BM, MATCH($AO227, $BJ:$BJ, 0))</f>
        <v>#N/A</v>
      </c>
      <c r="AS227" s="531" t="e">
        <f t="shared" ref="AS227:AS255" si="57">INDEX(BC:BC, MATCH($AO227, $AW:$AW, 0))</f>
        <v>#N/A</v>
      </c>
      <c r="AT227" s="531" t="e">
        <f t="shared" ref="AT227:AT255" si="58">INDEX(BB:BB, MATCH($AO227, $AW:$AW, 0))</f>
        <v>#N/A</v>
      </c>
      <c r="AU227" s="530"/>
      <c r="AV227" s="530"/>
      <c r="AW227"/>
      <c r="AX227"/>
      <c r="AY227"/>
      <c r="AZ227"/>
      <c r="BN227" s="142"/>
      <c r="BO227" s="142"/>
      <c r="BP227" s="142"/>
    </row>
    <row r="228" spans="2:74" ht="37.799999999999997" customHeight="1">
      <c r="AO228" s="183">
        <v>45720</v>
      </c>
      <c r="AP228" s="531" t="e">
        <f t="shared" si="54"/>
        <v>#N/A</v>
      </c>
      <c r="AQ228" s="130" t="e">
        <f t="shared" si="55"/>
        <v>#N/A</v>
      </c>
      <c r="AR228" s="130" t="e">
        <f t="shared" si="56"/>
        <v>#N/A</v>
      </c>
      <c r="AS228" s="531" t="e">
        <f t="shared" si="57"/>
        <v>#N/A</v>
      </c>
      <c r="AT228" s="531" t="e">
        <f t="shared" si="58"/>
        <v>#N/A</v>
      </c>
      <c r="AU228" s="530"/>
      <c r="AV228" s="530"/>
      <c r="AW228"/>
      <c r="AX228"/>
      <c r="AY228"/>
      <c r="AZ228"/>
      <c r="BN228" s="142"/>
      <c r="BO228" s="142"/>
      <c r="BP228" s="142"/>
      <c r="BS228" s="131" t="s">
        <v>108</v>
      </c>
      <c r="BT228" s="785">
        <v>1022</v>
      </c>
      <c r="BU228" s="786"/>
      <c r="BV228" s="530" t="s">
        <v>152</v>
      </c>
    </row>
    <row r="229" spans="2:74" ht="37.799999999999997" customHeight="1">
      <c r="AO229" s="183">
        <v>45721</v>
      </c>
      <c r="AP229" s="531" t="e">
        <f t="shared" si="54"/>
        <v>#N/A</v>
      </c>
      <c r="AQ229" s="130" t="e">
        <f t="shared" si="55"/>
        <v>#N/A</v>
      </c>
      <c r="AR229" s="130" t="e">
        <f t="shared" si="56"/>
        <v>#N/A</v>
      </c>
      <c r="AS229" s="531" t="e">
        <f t="shared" si="57"/>
        <v>#N/A</v>
      </c>
      <c r="AT229" s="531" t="e">
        <f t="shared" si="58"/>
        <v>#N/A</v>
      </c>
      <c r="AU229" s="530"/>
      <c r="AV229" s="530"/>
      <c r="AW229"/>
      <c r="AX229"/>
      <c r="AY229"/>
      <c r="AZ229"/>
      <c r="BN229" s="142"/>
      <c r="BO229" s="142"/>
      <c r="BP229" s="142"/>
      <c r="BS229" s="132" t="s">
        <v>118</v>
      </c>
      <c r="BT229" s="533" t="s">
        <v>74</v>
      </c>
      <c r="BU229" s="184" t="s">
        <v>119</v>
      </c>
    </row>
    <row r="230" spans="2:74" ht="37.799999999999997" customHeight="1">
      <c r="AO230" s="183">
        <v>45722</v>
      </c>
      <c r="AP230" s="531" t="e">
        <f t="shared" si="54"/>
        <v>#N/A</v>
      </c>
      <c r="AQ230" s="130" t="e">
        <f t="shared" si="55"/>
        <v>#N/A</v>
      </c>
      <c r="AR230" s="130" t="e">
        <f t="shared" si="56"/>
        <v>#N/A</v>
      </c>
      <c r="AS230" s="531" t="e">
        <f t="shared" si="57"/>
        <v>#N/A</v>
      </c>
      <c r="AT230" s="531" t="e">
        <f t="shared" si="58"/>
        <v>#N/A</v>
      </c>
      <c r="AU230" s="530"/>
      <c r="AV230" s="530"/>
      <c r="AW230"/>
      <c r="AX230"/>
      <c r="AY230"/>
      <c r="AZ230"/>
      <c r="BN230" s="142"/>
      <c r="BO230" s="142"/>
      <c r="BP230" s="142"/>
      <c r="BS230" s="132" t="s">
        <v>153</v>
      </c>
      <c r="BT230" s="533">
        <f>22.4+26</f>
        <v>48.4</v>
      </c>
      <c r="BU230" s="187">
        <v>7.9000000000000008E-3</v>
      </c>
      <c r="BV230" s="524" t="s">
        <v>154</v>
      </c>
    </row>
    <row r="231" spans="2:74" ht="37.799999999999997" customHeight="1">
      <c r="AO231" s="183">
        <v>45723</v>
      </c>
      <c r="AP231" s="531" t="e">
        <f t="shared" si="54"/>
        <v>#N/A</v>
      </c>
      <c r="AQ231" s="130" t="e">
        <f t="shared" si="55"/>
        <v>#N/A</v>
      </c>
      <c r="AR231" s="130" t="e">
        <f t="shared" si="56"/>
        <v>#N/A</v>
      </c>
      <c r="AS231" s="531" t="e">
        <f t="shared" si="57"/>
        <v>#N/A</v>
      </c>
      <c r="AT231" s="531" t="e">
        <f t="shared" si="58"/>
        <v>#N/A</v>
      </c>
      <c r="AU231" s="530"/>
      <c r="AV231" s="530"/>
      <c r="AW231"/>
      <c r="AX231"/>
      <c r="AY231"/>
      <c r="AZ231"/>
      <c r="BN231" s="142"/>
      <c r="BO231" s="142"/>
      <c r="BP231" s="142"/>
      <c r="BS231" s="132" t="s">
        <v>130</v>
      </c>
      <c r="BT231" s="139">
        <v>0</v>
      </c>
      <c r="BU231" s="187" t="e">
        <f>+#REF!</f>
        <v>#REF!</v>
      </c>
      <c r="BV231" s="524" t="s">
        <v>19</v>
      </c>
    </row>
    <row r="232" spans="2:74" ht="37.799999999999997" customHeight="1">
      <c r="AO232" s="183">
        <v>45724</v>
      </c>
      <c r="AP232" s="531" t="e">
        <f t="shared" si="54"/>
        <v>#N/A</v>
      </c>
      <c r="AQ232" s="130" t="e">
        <f t="shared" si="55"/>
        <v>#N/A</v>
      </c>
      <c r="AR232" s="130" t="e">
        <f t="shared" si="56"/>
        <v>#N/A</v>
      </c>
      <c r="AS232" s="531" t="e">
        <f t="shared" si="57"/>
        <v>#N/A</v>
      </c>
      <c r="AT232" s="531" t="e">
        <f t="shared" si="58"/>
        <v>#N/A</v>
      </c>
      <c r="AU232" s="530"/>
      <c r="AV232" s="530"/>
      <c r="AW232"/>
      <c r="AX232"/>
      <c r="AY232"/>
      <c r="AZ232"/>
      <c r="BN232" s="142"/>
      <c r="BO232" s="142"/>
      <c r="BP232" s="142"/>
      <c r="BS232" s="132" t="s">
        <v>155</v>
      </c>
      <c r="BT232" s="531">
        <v>5723.2000000000589</v>
      </c>
      <c r="BU232" s="184" t="s">
        <v>134</v>
      </c>
      <c r="BV232" s="524" t="s">
        <v>154</v>
      </c>
    </row>
    <row r="233" spans="2:74" ht="37.799999999999997" customHeight="1">
      <c r="AO233" s="183">
        <v>45725</v>
      </c>
      <c r="AP233" s="531" t="e">
        <f t="shared" si="54"/>
        <v>#N/A</v>
      </c>
      <c r="AQ233" s="130" t="e">
        <f t="shared" si="55"/>
        <v>#N/A</v>
      </c>
      <c r="AR233" s="130" t="e">
        <f t="shared" si="56"/>
        <v>#N/A</v>
      </c>
      <c r="AS233" s="531" t="e">
        <f t="shared" si="57"/>
        <v>#N/A</v>
      </c>
      <c r="AT233" s="531" t="e">
        <f t="shared" si="58"/>
        <v>#N/A</v>
      </c>
      <c r="AU233" s="530"/>
      <c r="AV233" s="530"/>
      <c r="AW233"/>
      <c r="AX233"/>
      <c r="AY233"/>
      <c r="AZ233"/>
      <c r="BN233" s="142"/>
      <c r="BO233" s="142"/>
      <c r="BP233" s="142"/>
      <c r="BS233" s="132" t="s">
        <v>156</v>
      </c>
      <c r="BT233" s="533">
        <v>-44.800000000000004</v>
      </c>
      <c r="BU233" s="133">
        <v>5.4000000000000003E-3</v>
      </c>
      <c r="BV233" s="524" t="s">
        <v>19</v>
      </c>
    </row>
    <row r="234" spans="2:74" ht="37.799999999999997" customHeight="1">
      <c r="AO234" s="183">
        <v>45726</v>
      </c>
      <c r="AP234" s="531" t="e">
        <f t="shared" si="54"/>
        <v>#N/A</v>
      </c>
      <c r="AQ234" s="130" t="e">
        <f t="shared" si="55"/>
        <v>#N/A</v>
      </c>
      <c r="AR234" s="130" t="e">
        <f t="shared" si="56"/>
        <v>#N/A</v>
      </c>
      <c r="AS234" s="531" t="e">
        <f t="shared" si="57"/>
        <v>#N/A</v>
      </c>
      <c r="AT234" s="531" t="e">
        <f t="shared" si="58"/>
        <v>#N/A</v>
      </c>
      <c r="AU234" s="530"/>
      <c r="AV234" s="530"/>
      <c r="AW234"/>
      <c r="AX234"/>
      <c r="AY234"/>
      <c r="AZ234"/>
      <c r="BN234" s="142"/>
      <c r="BO234" s="142"/>
      <c r="BP234" s="142"/>
      <c r="BS234" s="132" t="s">
        <v>157</v>
      </c>
      <c r="BT234" s="531">
        <v>-187.32</v>
      </c>
      <c r="BU234" s="187">
        <v>7.9000000000000008E-3</v>
      </c>
      <c r="BV234" s="524" t="s">
        <v>19</v>
      </c>
    </row>
    <row r="235" spans="2:74" ht="37.799999999999997" customHeight="1">
      <c r="AO235" s="183">
        <v>45727</v>
      </c>
      <c r="AP235" s="531" t="e">
        <f t="shared" si="54"/>
        <v>#N/A</v>
      </c>
      <c r="AQ235" s="130" t="e">
        <f t="shared" si="55"/>
        <v>#N/A</v>
      </c>
      <c r="AR235" s="130" t="e">
        <f t="shared" si="56"/>
        <v>#N/A</v>
      </c>
      <c r="AS235" s="531" t="e">
        <f t="shared" si="57"/>
        <v>#N/A</v>
      </c>
      <c r="AT235" s="531" t="e">
        <f t="shared" si="58"/>
        <v>#N/A</v>
      </c>
      <c r="AU235" s="530"/>
      <c r="AV235" s="530"/>
      <c r="AW235"/>
      <c r="AX235"/>
      <c r="AY235"/>
      <c r="AZ235"/>
      <c r="BN235" s="142"/>
      <c r="BO235" s="142"/>
      <c r="BP235" s="142"/>
      <c r="BS235" s="132" t="s">
        <v>139</v>
      </c>
      <c r="BT235" s="799">
        <f>SUM(BT230:BT234)</f>
        <v>5539.4800000000587</v>
      </c>
      <c r="BU235" s="800"/>
    </row>
    <row r="236" spans="2:74" ht="37.799999999999997" customHeight="1">
      <c r="AO236" s="183">
        <v>45728</v>
      </c>
      <c r="AP236" s="531" t="e">
        <f t="shared" si="54"/>
        <v>#N/A</v>
      </c>
      <c r="AQ236" s="130" t="e">
        <f t="shared" si="55"/>
        <v>#N/A</v>
      </c>
      <c r="AR236" s="130" t="e">
        <f t="shared" si="56"/>
        <v>#N/A</v>
      </c>
      <c r="AS236" s="531" t="e">
        <f t="shared" si="57"/>
        <v>#N/A</v>
      </c>
      <c r="AT236" s="531" t="e">
        <f t="shared" si="58"/>
        <v>#N/A</v>
      </c>
      <c r="AU236" s="530"/>
      <c r="AV236" s="530"/>
      <c r="AW236"/>
      <c r="AX236"/>
      <c r="AY236"/>
      <c r="AZ236"/>
      <c r="BN236" s="142"/>
      <c r="BO236" s="142"/>
      <c r="BP236" s="142"/>
      <c r="BS236" s="199" t="s">
        <v>144</v>
      </c>
      <c r="BT236" s="799">
        <f>+BT235/BT228</f>
        <v>5.4202348336595483</v>
      </c>
      <c r="BU236" s="800"/>
    </row>
    <row r="237" spans="2:74" ht="37.799999999999997" customHeight="1" thickBot="1">
      <c r="AO237" s="183">
        <v>45729</v>
      </c>
      <c r="AP237" s="531" t="e">
        <f t="shared" si="54"/>
        <v>#N/A</v>
      </c>
      <c r="AQ237" s="130" t="e">
        <f t="shared" si="55"/>
        <v>#N/A</v>
      </c>
      <c r="AR237" s="130" t="e">
        <f t="shared" si="56"/>
        <v>#N/A</v>
      </c>
      <c r="AS237" s="531" t="e">
        <f t="shared" si="57"/>
        <v>#N/A</v>
      </c>
      <c r="AT237" s="531" t="e">
        <f t="shared" si="58"/>
        <v>#N/A</v>
      </c>
      <c r="AU237" s="530"/>
      <c r="AV237" s="530"/>
      <c r="AW237"/>
      <c r="AX237"/>
      <c r="AY237"/>
      <c r="AZ237"/>
      <c r="BN237" s="142"/>
      <c r="BO237" s="142"/>
      <c r="BP237" s="142"/>
      <c r="BS237" s="201" t="s">
        <v>146</v>
      </c>
      <c r="BT237" s="805">
        <f>5.6-BT236</f>
        <v>0.17976516634045137</v>
      </c>
      <c r="BU237" s="806"/>
    </row>
    <row r="238" spans="2:74" ht="37.799999999999997" customHeight="1" thickBot="1">
      <c r="AO238" s="183">
        <v>45730</v>
      </c>
      <c r="AP238" s="531" t="e">
        <f t="shared" si="54"/>
        <v>#N/A</v>
      </c>
      <c r="AQ238" s="130" t="e">
        <f t="shared" si="55"/>
        <v>#N/A</v>
      </c>
      <c r="AR238" s="130" t="e">
        <f t="shared" si="56"/>
        <v>#N/A</v>
      </c>
      <c r="AS238" s="531" t="e">
        <f t="shared" si="57"/>
        <v>#N/A</v>
      </c>
      <c r="AT238" s="531" t="e">
        <f t="shared" si="58"/>
        <v>#N/A</v>
      </c>
      <c r="AU238" s="530"/>
      <c r="AV238" s="530"/>
      <c r="AW238"/>
      <c r="AX238"/>
      <c r="AY238"/>
      <c r="AZ238"/>
      <c r="BN238" s="142"/>
      <c r="BO238" s="142"/>
      <c r="BP238" s="142"/>
    </row>
    <row r="239" spans="2:74" ht="37.799999999999997" customHeight="1">
      <c r="AO239" s="183">
        <v>45731</v>
      </c>
      <c r="AP239" s="531" t="e">
        <f t="shared" si="54"/>
        <v>#N/A</v>
      </c>
      <c r="AQ239" s="130" t="e">
        <f t="shared" si="55"/>
        <v>#N/A</v>
      </c>
      <c r="AR239" s="130" t="e">
        <f t="shared" si="56"/>
        <v>#N/A</v>
      </c>
      <c r="AS239" s="531" t="e">
        <f t="shared" si="57"/>
        <v>#N/A</v>
      </c>
      <c r="AT239" s="531" t="e">
        <f t="shared" si="58"/>
        <v>#N/A</v>
      </c>
      <c r="AU239" s="530"/>
      <c r="AV239" s="530"/>
      <c r="AW239"/>
      <c r="AX239"/>
      <c r="AY239"/>
      <c r="AZ239"/>
      <c r="BF239" s="530"/>
      <c r="BG239" s="530"/>
      <c r="BN239" s="142"/>
      <c r="BO239" s="142"/>
      <c r="BP239" s="142"/>
    </row>
    <row r="240" spans="2:74" ht="37.799999999999997" customHeight="1">
      <c r="AO240" s="183">
        <v>45732</v>
      </c>
      <c r="AP240" s="531" t="e">
        <f t="shared" si="54"/>
        <v>#N/A</v>
      </c>
      <c r="AQ240" s="130" t="e">
        <f t="shared" si="55"/>
        <v>#N/A</v>
      </c>
      <c r="AR240" s="130" t="e">
        <f t="shared" si="56"/>
        <v>#N/A</v>
      </c>
      <c r="AS240" s="531" t="e">
        <f t="shared" si="57"/>
        <v>#N/A</v>
      </c>
      <c r="AT240" s="531" t="e">
        <f t="shared" si="58"/>
        <v>#N/A</v>
      </c>
      <c r="AU240" s="530"/>
      <c r="AV240" s="530"/>
      <c r="AW240"/>
      <c r="AX240"/>
      <c r="AY240"/>
      <c r="AZ240"/>
      <c r="BF240" s="530"/>
      <c r="BG240" s="530"/>
      <c r="BN240" s="142"/>
      <c r="BO240" s="142"/>
      <c r="BP240" s="142"/>
    </row>
    <row r="241" spans="41:68" ht="37.799999999999997" customHeight="1">
      <c r="AO241" s="183">
        <v>45733</v>
      </c>
      <c r="AP241" s="531" t="e">
        <f t="shared" si="54"/>
        <v>#N/A</v>
      </c>
      <c r="AQ241" s="130" t="e">
        <f t="shared" si="55"/>
        <v>#N/A</v>
      </c>
      <c r="AR241" s="130" t="e">
        <f t="shared" si="56"/>
        <v>#N/A</v>
      </c>
      <c r="AS241" s="531" t="e">
        <f t="shared" si="57"/>
        <v>#N/A</v>
      </c>
      <c r="AT241" s="531" t="e">
        <f t="shared" si="58"/>
        <v>#N/A</v>
      </c>
      <c r="AU241" s="530"/>
      <c r="AV241" s="530"/>
      <c r="AW241"/>
      <c r="AX241"/>
      <c r="AY241"/>
      <c r="AZ241"/>
      <c r="BF241" s="530"/>
      <c r="BG241" s="530"/>
      <c r="BN241" s="142"/>
      <c r="BO241" s="142"/>
      <c r="BP241" s="142"/>
    </row>
    <row r="242" spans="41:68" ht="37.799999999999997" customHeight="1">
      <c r="AO242" s="183">
        <v>45734</v>
      </c>
      <c r="AP242" s="531" t="e">
        <f t="shared" si="54"/>
        <v>#N/A</v>
      </c>
      <c r="AQ242" s="130" t="e">
        <f t="shared" si="55"/>
        <v>#N/A</v>
      </c>
      <c r="AR242" s="130" t="e">
        <f t="shared" si="56"/>
        <v>#N/A</v>
      </c>
      <c r="AS242" s="531" t="e">
        <f t="shared" si="57"/>
        <v>#N/A</v>
      </c>
      <c r="AT242" s="531" t="e">
        <f t="shared" si="58"/>
        <v>#N/A</v>
      </c>
      <c r="AU242" s="530"/>
      <c r="AV242" s="530"/>
      <c r="AW242"/>
      <c r="AX242"/>
      <c r="AY242"/>
      <c r="AZ242"/>
      <c r="BF242" s="530"/>
      <c r="BG242" s="530"/>
      <c r="BN242" s="142"/>
      <c r="BO242" s="142"/>
      <c r="BP242" s="142"/>
    </row>
    <row r="243" spans="41:68" ht="37.799999999999997" customHeight="1">
      <c r="AO243" s="183">
        <v>45735</v>
      </c>
      <c r="AP243" s="531" t="e">
        <f t="shared" si="54"/>
        <v>#N/A</v>
      </c>
      <c r="AQ243" s="130" t="e">
        <f t="shared" si="55"/>
        <v>#N/A</v>
      </c>
      <c r="AR243" s="130" t="e">
        <f t="shared" si="56"/>
        <v>#N/A</v>
      </c>
      <c r="AS243" s="531" t="e">
        <f t="shared" si="57"/>
        <v>#N/A</v>
      </c>
      <c r="AT243" s="531" t="e">
        <f t="shared" si="58"/>
        <v>#N/A</v>
      </c>
      <c r="AU243" s="530"/>
      <c r="AV243" s="530"/>
      <c r="AW243"/>
      <c r="AX243"/>
      <c r="AY243"/>
      <c r="AZ243"/>
      <c r="BF243" s="530"/>
      <c r="BG243" s="530"/>
      <c r="BN243" s="142"/>
      <c r="BO243" s="142"/>
      <c r="BP243" s="142"/>
    </row>
    <row r="244" spans="41:68" ht="37.799999999999997" customHeight="1">
      <c r="AO244" s="183">
        <v>45736</v>
      </c>
      <c r="AP244" s="531" t="e">
        <f t="shared" si="54"/>
        <v>#N/A</v>
      </c>
      <c r="AQ244" s="130" t="e">
        <f t="shared" si="55"/>
        <v>#N/A</v>
      </c>
      <c r="AR244" s="130" t="e">
        <f t="shared" si="56"/>
        <v>#N/A</v>
      </c>
      <c r="AS244" s="531" t="e">
        <f t="shared" si="57"/>
        <v>#N/A</v>
      </c>
      <c r="AT244" s="531" t="e">
        <f t="shared" si="58"/>
        <v>#N/A</v>
      </c>
      <c r="AU244" s="530"/>
      <c r="AV244" s="530"/>
      <c r="AW244"/>
      <c r="AX244"/>
      <c r="AY244"/>
      <c r="AZ244"/>
      <c r="BF244" s="530"/>
      <c r="BG244" s="530"/>
      <c r="BN244" s="142"/>
      <c r="BO244" s="142"/>
      <c r="BP244" s="142"/>
    </row>
    <row r="245" spans="41:68" ht="37.799999999999997" customHeight="1">
      <c r="AO245" s="183">
        <v>45737</v>
      </c>
      <c r="AP245" s="531" t="e">
        <f t="shared" si="54"/>
        <v>#N/A</v>
      </c>
      <c r="AQ245" s="130" t="e">
        <f t="shared" si="55"/>
        <v>#N/A</v>
      </c>
      <c r="AR245" s="130" t="e">
        <f t="shared" si="56"/>
        <v>#N/A</v>
      </c>
      <c r="AS245" s="531" t="e">
        <f t="shared" si="57"/>
        <v>#N/A</v>
      </c>
      <c r="AT245" s="531" t="e">
        <f t="shared" si="58"/>
        <v>#N/A</v>
      </c>
      <c r="AU245" s="530"/>
      <c r="AV245" s="530"/>
      <c r="AW245"/>
      <c r="AX245"/>
      <c r="AY245"/>
      <c r="AZ245"/>
      <c r="BF245" s="530"/>
      <c r="BG245" s="530"/>
      <c r="BN245" s="142"/>
      <c r="BO245" s="142"/>
      <c r="BP245" s="142"/>
    </row>
    <row r="246" spans="41:68" ht="37.799999999999997" customHeight="1">
      <c r="AO246" s="183">
        <v>45738</v>
      </c>
      <c r="AP246" s="531" t="e">
        <f t="shared" si="54"/>
        <v>#N/A</v>
      </c>
      <c r="AQ246" s="130" t="e">
        <f t="shared" si="55"/>
        <v>#N/A</v>
      </c>
      <c r="AR246" s="130" t="e">
        <f t="shared" si="56"/>
        <v>#N/A</v>
      </c>
      <c r="AS246" s="531" t="e">
        <f t="shared" si="57"/>
        <v>#N/A</v>
      </c>
      <c r="AT246" s="531" t="e">
        <f t="shared" si="58"/>
        <v>#N/A</v>
      </c>
      <c r="AU246" s="530"/>
      <c r="AV246" s="530"/>
      <c r="AW246"/>
      <c r="AX246"/>
      <c r="AY246"/>
      <c r="AZ246"/>
      <c r="BF246" s="530"/>
      <c r="BG246" s="530"/>
      <c r="BN246" s="142"/>
      <c r="BO246" s="142"/>
      <c r="BP246" s="142"/>
    </row>
    <row r="247" spans="41:68" ht="37.799999999999997" customHeight="1">
      <c r="AO247" s="183">
        <v>45739</v>
      </c>
      <c r="AP247" s="531" t="e">
        <f t="shared" si="54"/>
        <v>#N/A</v>
      </c>
      <c r="AQ247" s="130" t="e">
        <f t="shared" si="55"/>
        <v>#N/A</v>
      </c>
      <c r="AR247" s="130" t="e">
        <f t="shared" si="56"/>
        <v>#N/A</v>
      </c>
      <c r="AS247" s="531" t="e">
        <f t="shared" si="57"/>
        <v>#N/A</v>
      </c>
      <c r="AT247" s="531" t="e">
        <f t="shared" si="58"/>
        <v>#N/A</v>
      </c>
      <c r="AU247" s="530"/>
      <c r="AV247" s="530"/>
      <c r="AW247"/>
      <c r="AX247"/>
      <c r="AY247"/>
      <c r="AZ247"/>
      <c r="BF247" s="530"/>
      <c r="BG247" s="530"/>
      <c r="BN247" s="142"/>
      <c r="BO247" s="142"/>
      <c r="BP247" s="142"/>
    </row>
    <row r="248" spans="41:68" ht="37.799999999999997" customHeight="1">
      <c r="AO248" s="183">
        <v>45740</v>
      </c>
      <c r="AP248" s="531" t="e">
        <f t="shared" si="54"/>
        <v>#N/A</v>
      </c>
      <c r="AQ248" s="130" t="e">
        <f t="shared" si="55"/>
        <v>#N/A</v>
      </c>
      <c r="AR248" s="130" t="e">
        <f t="shared" si="56"/>
        <v>#N/A</v>
      </c>
      <c r="AS248" s="531" t="e">
        <f t="shared" si="57"/>
        <v>#N/A</v>
      </c>
      <c r="AT248" s="531" t="e">
        <f t="shared" si="58"/>
        <v>#N/A</v>
      </c>
      <c r="AU248" s="530"/>
      <c r="AV248" s="530"/>
      <c r="AW248"/>
      <c r="AX248"/>
      <c r="AY248"/>
      <c r="AZ248"/>
      <c r="BF248" s="530"/>
      <c r="BG248" s="530"/>
      <c r="BN248" s="142"/>
      <c r="BO248" s="142"/>
      <c r="BP248" s="142"/>
    </row>
    <row r="249" spans="41:68" ht="37.799999999999997" customHeight="1">
      <c r="AO249" s="183">
        <v>45741</v>
      </c>
      <c r="AP249" s="531" t="e">
        <f t="shared" si="54"/>
        <v>#N/A</v>
      </c>
      <c r="AQ249" s="130" t="e">
        <f t="shared" si="55"/>
        <v>#N/A</v>
      </c>
      <c r="AR249" s="130" t="e">
        <f t="shared" si="56"/>
        <v>#N/A</v>
      </c>
      <c r="AS249" s="531" t="e">
        <f t="shared" si="57"/>
        <v>#N/A</v>
      </c>
      <c r="AT249" s="531" t="e">
        <f t="shared" si="58"/>
        <v>#N/A</v>
      </c>
      <c r="AU249" s="530"/>
      <c r="AV249" s="530"/>
      <c r="AW249"/>
      <c r="AX249"/>
      <c r="AY249"/>
      <c r="AZ249"/>
      <c r="BF249" s="530"/>
      <c r="BG249" s="530"/>
      <c r="BN249" s="142"/>
      <c r="BO249" s="142"/>
      <c r="BP249" s="142"/>
    </row>
    <row r="250" spans="41:68" ht="37.799999999999997" customHeight="1">
      <c r="AO250" s="183">
        <v>45742</v>
      </c>
      <c r="AP250" s="531" t="e">
        <f t="shared" si="54"/>
        <v>#N/A</v>
      </c>
      <c r="AQ250" s="130" t="e">
        <f t="shared" si="55"/>
        <v>#N/A</v>
      </c>
      <c r="AR250" s="130" t="e">
        <f t="shared" si="56"/>
        <v>#N/A</v>
      </c>
      <c r="AS250" s="531" t="e">
        <f t="shared" si="57"/>
        <v>#N/A</v>
      </c>
      <c r="AT250" s="531" t="e">
        <f t="shared" si="58"/>
        <v>#N/A</v>
      </c>
      <c r="AU250" s="530"/>
      <c r="AV250" s="530"/>
      <c r="AW250"/>
      <c r="AX250"/>
      <c r="AY250"/>
      <c r="AZ250"/>
      <c r="BF250" s="530"/>
      <c r="BG250" s="530"/>
      <c r="BN250" s="142"/>
      <c r="BO250" s="142"/>
      <c r="BP250" s="142"/>
    </row>
    <row r="251" spans="41:68" ht="37.799999999999997" customHeight="1">
      <c r="AO251" s="183">
        <v>45743</v>
      </c>
      <c r="AP251" s="531" t="e">
        <f t="shared" si="54"/>
        <v>#N/A</v>
      </c>
      <c r="AQ251" s="130" t="e">
        <f t="shared" si="55"/>
        <v>#N/A</v>
      </c>
      <c r="AR251" s="130" t="e">
        <f t="shared" si="56"/>
        <v>#N/A</v>
      </c>
      <c r="AS251" s="531" t="e">
        <f t="shared" si="57"/>
        <v>#N/A</v>
      </c>
      <c r="AT251" s="531" t="e">
        <f t="shared" si="58"/>
        <v>#N/A</v>
      </c>
      <c r="AU251" s="530"/>
      <c r="AV251" s="530"/>
      <c r="AW251"/>
      <c r="AX251"/>
      <c r="AY251"/>
      <c r="AZ251"/>
      <c r="BF251" s="530"/>
      <c r="BG251" s="530"/>
      <c r="BN251" s="142"/>
      <c r="BO251" s="142"/>
      <c r="BP251" s="142"/>
    </row>
    <row r="252" spans="41:68" ht="37.799999999999997" customHeight="1">
      <c r="AO252" s="183">
        <v>45744</v>
      </c>
      <c r="AP252" s="531" t="e">
        <f t="shared" si="54"/>
        <v>#N/A</v>
      </c>
      <c r="AQ252" s="130" t="e">
        <f t="shared" si="55"/>
        <v>#N/A</v>
      </c>
      <c r="AR252" s="130" t="e">
        <f t="shared" si="56"/>
        <v>#N/A</v>
      </c>
      <c r="AS252" s="531" t="e">
        <f t="shared" si="57"/>
        <v>#N/A</v>
      </c>
      <c r="AT252" s="531" t="e">
        <f t="shared" si="58"/>
        <v>#N/A</v>
      </c>
      <c r="AU252" s="530"/>
      <c r="AV252" s="530"/>
      <c r="AW252"/>
      <c r="AX252"/>
      <c r="AY252"/>
      <c r="AZ252"/>
      <c r="BF252" s="530"/>
      <c r="BG252" s="530"/>
      <c r="BN252" s="142"/>
      <c r="BO252" s="142"/>
      <c r="BP252" s="142"/>
    </row>
    <row r="253" spans="41:68" ht="37.799999999999997" customHeight="1">
      <c r="AO253" s="183">
        <v>45745</v>
      </c>
      <c r="AP253" s="531" t="e">
        <f t="shared" si="54"/>
        <v>#N/A</v>
      </c>
      <c r="AQ253" s="130" t="e">
        <f t="shared" si="55"/>
        <v>#N/A</v>
      </c>
      <c r="AR253" s="130" t="e">
        <f t="shared" si="56"/>
        <v>#N/A</v>
      </c>
      <c r="AS253" s="531" t="e">
        <f t="shared" si="57"/>
        <v>#N/A</v>
      </c>
      <c r="AT253" s="531" t="e">
        <f t="shared" si="58"/>
        <v>#N/A</v>
      </c>
      <c r="AU253" s="530"/>
      <c r="AV253" s="530"/>
      <c r="AW253"/>
      <c r="AX253"/>
      <c r="AY253"/>
      <c r="AZ253"/>
      <c r="BF253" s="530"/>
      <c r="BG253" s="530"/>
      <c r="BN253" s="142"/>
      <c r="BO253" s="142"/>
      <c r="BP253" s="142"/>
    </row>
    <row r="254" spans="41:68" ht="37.799999999999997" customHeight="1">
      <c r="AO254" s="183">
        <v>45746</v>
      </c>
      <c r="AP254" s="531" t="e">
        <f t="shared" si="54"/>
        <v>#N/A</v>
      </c>
      <c r="AQ254" s="130" t="e">
        <f t="shared" si="55"/>
        <v>#N/A</v>
      </c>
      <c r="AR254" s="130" t="e">
        <f t="shared" si="56"/>
        <v>#N/A</v>
      </c>
      <c r="AS254" s="531" t="e">
        <f t="shared" si="57"/>
        <v>#N/A</v>
      </c>
      <c r="AT254" s="531" t="e">
        <f t="shared" si="58"/>
        <v>#N/A</v>
      </c>
      <c r="AU254" s="530"/>
      <c r="AV254" s="530"/>
      <c r="AW254"/>
      <c r="AX254"/>
      <c r="AY254"/>
      <c r="AZ254"/>
      <c r="BF254" s="530"/>
      <c r="BG254" s="530"/>
      <c r="BN254" s="142"/>
      <c r="BO254" s="142"/>
      <c r="BP254" s="142"/>
    </row>
    <row r="255" spans="41:68" ht="37.799999999999997" customHeight="1">
      <c r="AO255" s="183">
        <v>45747</v>
      </c>
      <c r="AP255" s="531" t="e">
        <f t="shared" si="54"/>
        <v>#N/A</v>
      </c>
      <c r="AQ255" s="130" t="e">
        <f t="shared" si="55"/>
        <v>#N/A</v>
      </c>
      <c r="AR255" s="130" t="e">
        <f t="shared" si="56"/>
        <v>#N/A</v>
      </c>
      <c r="AS255" s="531" t="e">
        <f t="shared" si="57"/>
        <v>#N/A</v>
      </c>
      <c r="AT255" s="531" t="e">
        <f t="shared" si="58"/>
        <v>#N/A</v>
      </c>
      <c r="AU255" s="530"/>
      <c r="AV255" s="530"/>
      <c r="AW255"/>
      <c r="AX255"/>
      <c r="AY255"/>
      <c r="AZ255"/>
      <c r="BF255" s="530"/>
      <c r="BG255" s="530"/>
      <c r="BN255" s="142"/>
      <c r="BO255" s="142"/>
      <c r="BP255" s="142"/>
    </row>
    <row r="256" spans="41:68" ht="37.799999999999997" customHeight="1">
      <c r="AO256" s="530"/>
      <c r="AP256" s="530"/>
      <c r="AS256" s="530"/>
      <c r="AT256" s="530"/>
      <c r="AU256" s="530"/>
      <c r="AV256" s="530"/>
      <c r="AW256"/>
      <c r="AX256"/>
      <c r="AY256"/>
      <c r="AZ256"/>
      <c r="BF256" s="530"/>
      <c r="BG256" s="530"/>
      <c r="BN256" s="142"/>
      <c r="BO256" s="142"/>
      <c r="BP256" s="142"/>
    </row>
    <row r="257" spans="2:73" ht="37.799999999999997" customHeight="1">
      <c r="AO257" s="530"/>
      <c r="AP257" s="530"/>
      <c r="AS257" s="530"/>
      <c r="AT257" s="530"/>
      <c r="AU257" s="530"/>
      <c r="AV257" s="530"/>
      <c r="AW257"/>
      <c r="AX257"/>
      <c r="AY257"/>
      <c r="AZ257"/>
      <c r="BF257" s="530"/>
      <c r="BG257" s="530"/>
      <c r="BN257" s="142"/>
      <c r="BO257" s="142"/>
      <c r="BP257" s="142"/>
    </row>
    <row r="258" spans="2:73" ht="37.799999999999997" customHeight="1">
      <c r="D258" s="530"/>
      <c r="E258" s="530"/>
      <c r="F258" s="7"/>
      <c r="G258" s="7"/>
      <c r="H258" s="530"/>
      <c r="I258" s="530"/>
      <c r="J258" s="530"/>
      <c r="K258" s="530"/>
      <c r="U258" s="530"/>
      <c r="V258" s="530"/>
      <c r="AC258" s="142"/>
      <c r="AD258" s="142"/>
      <c r="AE258" s="142"/>
      <c r="AO258"/>
      <c r="AP258"/>
      <c r="AQ258"/>
      <c r="AR258"/>
      <c r="AS258"/>
      <c r="AT258"/>
      <c r="AU258"/>
      <c r="AV258"/>
      <c r="AW258"/>
      <c r="AX258"/>
      <c r="AY258"/>
      <c r="AZ258"/>
    </row>
    <row r="259" spans="2:73" ht="37.799999999999997" customHeight="1" thickBot="1">
      <c r="AW259"/>
      <c r="AX259"/>
      <c r="AY259"/>
      <c r="AZ259"/>
    </row>
    <row r="260" spans="2:73" ht="37.799999999999997" customHeight="1" thickBot="1">
      <c r="B260" s="787" t="str">
        <f>+"Producción Mayo "&amp;TEXT(AJ261,"DDDD dd-mm-yyyy")</f>
        <v>Producción Mayo jueves 28-05-2026</v>
      </c>
      <c r="C260" s="788"/>
      <c r="D260" s="788"/>
      <c r="E260" s="788"/>
      <c r="F260" s="788"/>
      <c r="G260" s="788"/>
      <c r="H260" s="788"/>
      <c r="I260" s="788"/>
      <c r="J260" s="788"/>
      <c r="K260" s="788"/>
      <c r="L260" s="788"/>
      <c r="M260" s="788"/>
      <c r="N260" s="789"/>
      <c r="O260" s="175"/>
      <c r="P260" s="175"/>
      <c r="Q260" s="175"/>
      <c r="R260" s="790" t="s">
        <v>80</v>
      </c>
      <c r="S260" s="792" t="s">
        <v>99</v>
      </c>
      <c r="T260" s="792"/>
      <c r="U260" s="792"/>
      <c r="V260" s="792" t="s">
        <v>100</v>
      </c>
      <c r="W260" s="792"/>
      <c r="X260" s="792" t="s">
        <v>99</v>
      </c>
      <c r="Y260" s="792"/>
      <c r="Z260" s="792"/>
      <c r="AA260" s="792"/>
      <c r="AB260" s="792"/>
      <c r="AC260" s="792"/>
      <c r="AD260" s="792" t="s">
        <v>100</v>
      </c>
      <c r="AE260" s="792"/>
      <c r="AF260" s="792"/>
      <c r="AG260" s="793"/>
      <c r="AH260" s="176"/>
      <c r="AI260" s="794" t="s">
        <v>101</v>
      </c>
      <c r="AJ260" s="795"/>
      <c r="AK260" s="177"/>
      <c r="AO260" s="97" t="s">
        <v>80</v>
      </c>
      <c r="AP260" s="97" t="s">
        <v>102</v>
      </c>
      <c r="AQ260" s="130" t="s">
        <v>103</v>
      </c>
      <c r="AR260" s="130" t="s">
        <v>104</v>
      </c>
      <c r="AS260" s="644" t="s">
        <v>105</v>
      </c>
      <c r="AT260" s="644" t="s">
        <v>93</v>
      </c>
      <c r="AU260" s="641"/>
      <c r="AV260" s="641"/>
      <c r="AW260" s="769"/>
      <c r="AX260" s="11" t="s">
        <v>106</v>
      </c>
      <c r="AY260" s="769"/>
      <c r="AZ260" s="769"/>
      <c r="BA260" s="769"/>
      <c r="BB260" s="769"/>
      <c r="BC260" s="769"/>
      <c r="BJ260" s="347" t="s">
        <v>96</v>
      </c>
      <c r="BK260" t="s">
        <v>107</v>
      </c>
      <c r="BL260" t="s">
        <v>25</v>
      </c>
      <c r="BM260" t="s">
        <v>65</v>
      </c>
      <c r="BS260" s="131" t="s">
        <v>108</v>
      </c>
      <c r="BT260" s="785">
        <v>1073</v>
      </c>
      <c r="BU260" s="786"/>
    </row>
    <row r="261" spans="2:73" ht="37.799999999999997" customHeight="1" thickBot="1">
      <c r="B261" s="178"/>
      <c r="C261" s="637"/>
      <c r="D261" s="637" t="s">
        <v>83</v>
      </c>
      <c r="E261" s="637"/>
      <c r="F261" s="637"/>
      <c r="G261" s="637"/>
      <c r="H261" s="637"/>
      <c r="I261" s="637"/>
      <c r="J261" s="637"/>
      <c r="K261" s="637"/>
      <c r="L261" s="637"/>
      <c r="M261" s="637"/>
      <c r="N261" s="179"/>
      <c r="O261" s="637"/>
      <c r="P261" s="637"/>
      <c r="Q261" s="180"/>
      <c r="R261" s="791"/>
      <c r="S261" s="272" t="s">
        <v>109</v>
      </c>
      <c r="T261" s="272" t="s">
        <v>61</v>
      </c>
      <c r="U261" s="272" t="s">
        <v>69</v>
      </c>
      <c r="V261" s="272" t="s">
        <v>61</v>
      </c>
      <c r="W261" s="272" t="s">
        <v>69</v>
      </c>
      <c r="X261" s="272" t="s">
        <v>110</v>
      </c>
      <c r="Y261" s="272" t="s">
        <v>160</v>
      </c>
      <c r="Z261" s="272"/>
      <c r="AA261" s="272"/>
      <c r="AB261" s="272" t="s">
        <v>111</v>
      </c>
      <c r="AC261" s="272" t="s">
        <v>112</v>
      </c>
      <c r="AD261" s="272" t="s">
        <v>113</v>
      </c>
      <c r="AE261" s="272" t="s">
        <v>114</v>
      </c>
      <c r="AF261" s="272" t="s">
        <v>115</v>
      </c>
      <c r="AG261" s="273" t="s">
        <v>161</v>
      </c>
      <c r="AH261" s="181"/>
      <c r="AI261" s="242" t="s">
        <v>80</v>
      </c>
      <c r="AJ261" s="243">
        <v>46170</v>
      </c>
      <c r="AK261" s="182"/>
      <c r="AO261" s="183">
        <v>46023</v>
      </c>
      <c r="AP261" s="642" t="e">
        <f t="shared" ref="AP261:AP291" si="59">INDEX(BK:BK, MATCH($AO261, $BJ:$BJ, 0))</f>
        <v>#N/A</v>
      </c>
      <c r="AQ261" s="130" t="e">
        <f t="shared" ref="AQ261:AQ291" si="60">INDEX(BL:BL, MATCH($AO261, $BJ:$BJ, 0))</f>
        <v>#N/A</v>
      </c>
      <c r="AR261" s="130" t="e">
        <f t="shared" ref="AR261:AR291" si="61">INDEX(BM:BM, MATCH($AO261, $BJ:$BJ, 0))</f>
        <v>#N/A</v>
      </c>
      <c r="AS261" s="642" t="e">
        <f t="shared" ref="AS261:AS291" si="62">INDEX(BC:BC, MATCH($AO261, $AW:$AW, 0))</f>
        <v>#N/A</v>
      </c>
      <c r="AT261" s="642" t="e">
        <f t="shared" ref="AT261:AT291" si="63">INDEX(BB:BB, MATCH($AO261, $AW:$AW, 0))</f>
        <v>#N/A</v>
      </c>
      <c r="AU261" s="641"/>
      <c r="AV261" s="641"/>
      <c r="AW261" s="769"/>
      <c r="AX261" s="433" t="s">
        <v>238</v>
      </c>
      <c r="AY261" s="146"/>
      <c r="AZ261" s="145" t="s">
        <v>234</v>
      </c>
      <c r="BA261" s="146"/>
      <c r="BB261" s="769" t="s">
        <v>116</v>
      </c>
      <c r="BC261" s="769" t="s">
        <v>117</v>
      </c>
      <c r="BJ261" s="377" t="s">
        <v>595</v>
      </c>
      <c r="BK261" s="368">
        <v>2345.6000000000035</v>
      </c>
      <c r="BL261" s="142">
        <v>1.5070259208731231E-2</v>
      </c>
      <c r="BM261" s="142">
        <v>1.3822580645161281E-2</v>
      </c>
      <c r="BN261" s="142"/>
      <c r="BO261" s="142"/>
      <c r="BP261" s="142"/>
      <c r="BS261" s="132" t="s">
        <v>118</v>
      </c>
      <c r="BT261" s="644" t="s">
        <v>74</v>
      </c>
      <c r="BU261" s="184" t="s">
        <v>119</v>
      </c>
    </row>
    <row r="262" spans="2:73" ht="37.799999999999997" customHeight="1" thickBot="1">
      <c r="B262" s="178"/>
      <c r="C262" s="244" t="s">
        <v>120</v>
      </c>
      <c r="D262" s="244" t="s">
        <v>121</v>
      </c>
      <c r="E262" s="244" t="s">
        <v>86</v>
      </c>
      <c r="F262" s="244" t="s">
        <v>122</v>
      </c>
      <c r="G262" s="244" t="s">
        <v>386</v>
      </c>
      <c r="H262" s="244" t="s">
        <v>93</v>
      </c>
      <c r="I262" s="637"/>
      <c r="J262" s="637"/>
      <c r="K262" s="796" t="s">
        <v>124</v>
      </c>
      <c r="L262" s="796"/>
      <c r="M262" s="796"/>
      <c r="N262" s="179"/>
      <c r="O262" s="797" t="s">
        <v>158</v>
      </c>
      <c r="P262" s="798"/>
      <c r="Q262" s="180"/>
      <c r="R262" s="274">
        <v>46143</v>
      </c>
      <c r="S262" s="275"/>
      <c r="T262" s="276"/>
      <c r="U262" s="277"/>
      <c r="V262" s="282">
        <f t="shared" ref="V262:V292" si="64">IFERROR(INDEX(AZ:AZ,MATCH($R262,$AW:$AW,0)),0)</f>
        <v>0</v>
      </c>
      <c r="W262" s="282">
        <f t="shared" ref="W262:W292" si="65">IFERROR(INDEX(AX:AX,MATCH($R262,$AW:$AW,0)),0)</f>
        <v>0</v>
      </c>
      <c r="X262" s="278" t="e">
        <f>+T262*#REF!</f>
        <v>#REF!</v>
      </c>
      <c r="Y262" s="278">
        <f>+U262*AJ265</f>
        <v>0</v>
      </c>
      <c r="Z262" s="278"/>
      <c r="AA262" s="279"/>
      <c r="AB262" s="278" t="e">
        <f>+Y262+X262</f>
        <v>#REF!</v>
      </c>
      <c r="AC262" s="279"/>
      <c r="AD262" s="280"/>
      <c r="AE262" s="278">
        <f>IFERROR(INDEX(BC:BC, MATCH($R262, $AW:$AW, 0)),0)</f>
        <v>0</v>
      </c>
      <c r="AF262" s="278">
        <f>IFERROR(INDEX(BA:BA, MATCH($R262, $AW:$AW, 0)),0)</f>
        <v>0</v>
      </c>
      <c r="AG262" s="281">
        <f>IFERROR(INDEX(AY:AY, MATCH($R262, $AW:$AW, 0)),0)</f>
        <v>0</v>
      </c>
      <c r="AH262" s="185"/>
      <c r="AI262" s="245" t="s">
        <v>125</v>
      </c>
      <c r="AJ262" s="246"/>
      <c r="AK262" s="186"/>
      <c r="AO262" s="183">
        <v>46024</v>
      </c>
      <c r="AP262" s="642" t="e">
        <f t="shared" si="59"/>
        <v>#N/A</v>
      </c>
      <c r="AQ262" s="130" t="e">
        <f t="shared" si="60"/>
        <v>#N/A</v>
      </c>
      <c r="AR262" s="130" t="e">
        <f t="shared" si="61"/>
        <v>#N/A</v>
      </c>
      <c r="AS262" s="642" t="e">
        <f t="shared" si="62"/>
        <v>#N/A</v>
      </c>
      <c r="AT262" s="642" t="e">
        <f t="shared" si="63"/>
        <v>#N/A</v>
      </c>
      <c r="AU262" s="641"/>
      <c r="AV262" s="641"/>
      <c r="AW262" s="11" t="s">
        <v>80</v>
      </c>
      <c r="AX262" s="433" t="s">
        <v>93</v>
      </c>
      <c r="AY262" s="146" t="s">
        <v>126</v>
      </c>
      <c r="AZ262" s="145" t="s">
        <v>93</v>
      </c>
      <c r="BA262" s="146" t="s">
        <v>126</v>
      </c>
      <c r="BB262" s="769"/>
      <c r="BC262" s="769"/>
      <c r="BJ262" s="377" t="s">
        <v>30</v>
      </c>
      <c r="BK262" s="368">
        <v>2345.6000000000035</v>
      </c>
      <c r="BL262" s="142">
        <v>1.5070259208731231E-2</v>
      </c>
      <c r="BM262" s="142">
        <v>1.3822580645161281E-2</v>
      </c>
      <c r="BN262" s="142"/>
      <c r="BO262" s="142"/>
      <c r="BP262" s="142"/>
      <c r="BS262" s="132" t="s">
        <v>73</v>
      </c>
      <c r="BT262" s="642">
        <v>747.6</v>
      </c>
      <c r="BU262" s="187">
        <v>8.3999999999999995E-3</v>
      </c>
    </row>
    <row r="263" spans="2:73" ht="37.799999999999997" customHeight="1" thickBot="1">
      <c r="B263" s="178"/>
      <c r="C263" s="247" t="s">
        <v>136</v>
      </c>
      <c r="D263" s="308" t="str">
        <f>+Mezcla!W1540</f>
        <v>3H COPPER 
EL SAUCE 1 AL 5</v>
      </c>
      <c r="E263" s="189" t="s">
        <v>240</v>
      </c>
      <c r="F263" s="190">
        <f>+Mezcla!X1540</f>
        <v>533.29999999999995</v>
      </c>
      <c r="G263" s="191">
        <f ca="1">IFERROR(Mezcla!Y1540,"-")</f>
        <v>1.3512967339670072E-2</v>
      </c>
      <c r="H263" s="250">
        <f>+Mezcla!Z1540</f>
        <v>16</v>
      </c>
      <c r="I263" s="192"/>
      <c r="J263" s="193"/>
      <c r="K263" s="636" t="s">
        <v>127</v>
      </c>
      <c r="L263" s="636" t="s">
        <v>100</v>
      </c>
      <c r="M263" s="248" t="s">
        <v>128</v>
      </c>
      <c r="N263" s="179"/>
      <c r="O263" s="363" t="s">
        <v>74</v>
      </c>
      <c r="P263" s="636" t="s">
        <v>119</v>
      </c>
      <c r="Q263" s="180"/>
      <c r="R263" s="274">
        <v>46144</v>
      </c>
      <c r="S263" s="282"/>
      <c r="T263" s="283"/>
      <c r="U263" s="284"/>
      <c r="V263" s="282">
        <f t="shared" si="64"/>
        <v>0</v>
      </c>
      <c r="W263" s="282">
        <f t="shared" si="65"/>
        <v>0</v>
      </c>
      <c r="X263" s="285" t="e">
        <f>+T263*#REF!+X262</f>
        <v>#REF!</v>
      </c>
      <c r="Y263" s="285" t="e">
        <f>+Y262+U263*#REF!</f>
        <v>#REF!</v>
      </c>
      <c r="Z263" s="285"/>
      <c r="AA263" s="286"/>
      <c r="AB263" s="285" t="e">
        <f>+Y263+X263</f>
        <v>#REF!</v>
      </c>
      <c r="AC263" s="287"/>
      <c r="AD263" s="286"/>
      <c r="AE263" s="285">
        <f t="shared" ref="AE263:AE292" si="66">IFERROR(INDEX(BC:BC, MATCH($R263, $AW:$AW, 0)),0)+AE262</f>
        <v>0</v>
      </c>
      <c r="AF263" s="285">
        <f t="shared" ref="AF263:AF292" si="67">IFERROR(INDEX(BA:BA, MATCH($R263, $AW:$AW, 0)),0)+AF262</f>
        <v>0</v>
      </c>
      <c r="AG263" s="288">
        <f t="shared" ref="AG263:AG292" si="68">IFERROR(INDEX(AY:AY, MATCH($R263, $AW:$AW, 0)),0)+AG262</f>
        <v>0</v>
      </c>
      <c r="AH263" s="185"/>
      <c r="AI263" s="245" t="s">
        <v>129</v>
      </c>
      <c r="AJ263" s="249">
        <v>1.5299999999999999E-2</v>
      </c>
      <c r="AK263" s="186"/>
      <c r="AO263" s="183">
        <v>46025</v>
      </c>
      <c r="AP263" s="642" t="e">
        <f t="shared" si="59"/>
        <v>#N/A</v>
      </c>
      <c r="AQ263" s="130" t="e">
        <f t="shared" si="60"/>
        <v>#N/A</v>
      </c>
      <c r="AR263" s="130" t="e">
        <f t="shared" si="61"/>
        <v>#N/A</v>
      </c>
      <c r="AS263" s="642" t="e">
        <f t="shared" si="62"/>
        <v>#N/A</v>
      </c>
      <c r="AT263" s="642" t="e">
        <f t="shared" si="63"/>
        <v>#N/A</v>
      </c>
      <c r="AU263" s="641"/>
      <c r="AV263" s="641"/>
      <c r="AW263" s="769" t="s">
        <v>595</v>
      </c>
      <c r="AX263" s="432">
        <v>60</v>
      </c>
      <c r="AY263" s="371">
        <v>1853.0099999999998</v>
      </c>
      <c r="AZ263" s="370">
        <v>24</v>
      </c>
      <c r="BA263" s="371">
        <v>796.4</v>
      </c>
      <c r="BB263" s="369">
        <v>84</v>
      </c>
      <c r="BC263" s="369">
        <v>2649.41</v>
      </c>
      <c r="BN263" s="142"/>
      <c r="BO263" s="142"/>
      <c r="BP263" s="142"/>
      <c r="BS263" s="132" t="s">
        <v>130</v>
      </c>
      <c r="BT263" s="139">
        <f>-6249.97-30</f>
        <v>-6279.97</v>
      </c>
      <c r="BU263" s="187">
        <v>1.4046302088267383E-2</v>
      </c>
    </row>
    <row r="264" spans="2:73" ht="37.799999999999997" customHeight="1" thickBot="1">
      <c r="B264" s="178"/>
      <c r="C264" s="247" t="s">
        <v>136</v>
      </c>
      <c r="D264" s="188" t="str">
        <f>+Mezcla!W1575</f>
        <v>Minera la Cruz  Vicente2 1 al 26</v>
      </c>
      <c r="E264" s="189" t="s">
        <v>240</v>
      </c>
      <c r="F264" s="190">
        <f>+Mezcla!X1575</f>
        <v>263.09999999999997</v>
      </c>
      <c r="G264" s="191">
        <f ca="1">IFERROR(Mezcla!Y1575,"-")</f>
        <v>1.255364269999347E-2</v>
      </c>
      <c r="H264" s="250">
        <f>+Mezcla!Z1575</f>
        <v>8</v>
      </c>
      <c r="I264" s="192"/>
      <c r="J264" s="636" t="s">
        <v>131</v>
      </c>
      <c r="K264" s="194">
        <f>INDEX(T:T, MATCH(AJ261, R:R, 0))</f>
        <v>0</v>
      </c>
      <c r="L264" s="194">
        <v>0</v>
      </c>
      <c r="M264" s="639" t="str">
        <f>IFERROR(L264/K264,"N/a")</f>
        <v>N/a</v>
      </c>
      <c r="N264" s="179"/>
      <c r="O264" s="363">
        <f>22*29</f>
        <v>638</v>
      </c>
      <c r="P264" s="203">
        <v>1.4500000000000001E-2</v>
      </c>
      <c r="Q264" s="180"/>
      <c r="R264" s="274">
        <v>46145</v>
      </c>
      <c r="S264" s="282"/>
      <c r="T264" s="283"/>
      <c r="U264" s="284"/>
      <c r="V264" s="282">
        <f t="shared" si="64"/>
        <v>0</v>
      </c>
      <c r="W264" s="282">
        <f t="shared" si="65"/>
        <v>0</v>
      </c>
      <c r="X264" s="285" t="e">
        <f>+T264*#REF!+X263</f>
        <v>#REF!</v>
      </c>
      <c r="Y264" s="285" t="e">
        <f>+Y263+U264*#REF!</f>
        <v>#REF!</v>
      </c>
      <c r="Z264" s="285"/>
      <c r="AA264" s="286"/>
      <c r="AB264" s="285" t="e">
        <f t="shared" ref="AB264:AB291" si="69">+Y264+X264</f>
        <v>#REF!</v>
      </c>
      <c r="AC264" s="287"/>
      <c r="AD264" s="286"/>
      <c r="AE264" s="285">
        <f t="shared" si="66"/>
        <v>0</v>
      </c>
      <c r="AF264" s="285">
        <f t="shared" si="67"/>
        <v>0</v>
      </c>
      <c r="AG264" s="288">
        <f t="shared" si="68"/>
        <v>0</v>
      </c>
      <c r="AH264" s="185"/>
      <c r="AI264" s="251" t="s">
        <v>132</v>
      </c>
      <c r="AJ264" s="246">
        <v>30</v>
      </c>
      <c r="AK264" s="186"/>
      <c r="AO264" s="183">
        <v>46026</v>
      </c>
      <c r="AP264" s="642" t="e">
        <f t="shared" si="59"/>
        <v>#N/A</v>
      </c>
      <c r="AQ264" s="130" t="e">
        <f t="shared" si="60"/>
        <v>#N/A</v>
      </c>
      <c r="AR264" s="130" t="e">
        <f t="shared" si="61"/>
        <v>#N/A</v>
      </c>
      <c r="AS264" s="642" t="e">
        <f t="shared" si="62"/>
        <v>#N/A</v>
      </c>
      <c r="AT264" s="642" t="e">
        <f t="shared" si="63"/>
        <v>#N/A</v>
      </c>
      <c r="AU264" s="641"/>
      <c r="AV264" s="641"/>
      <c r="AW264" s="605" t="s">
        <v>599</v>
      </c>
      <c r="AX264" s="430">
        <v>2</v>
      </c>
      <c r="AY264" s="402">
        <v>61.15</v>
      </c>
      <c r="AZ264" s="403">
        <v>2</v>
      </c>
      <c r="BA264" s="402">
        <v>70.72</v>
      </c>
      <c r="BB264" s="369">
        <v>4</v>
      </c>
      <c r="BC264" s="369">
        <v>131.87</v>
      </c>
      <c r="BN264" s="142"/>
      <c r="BO264" s="142"/>
      <c r="BP264" s="142"/>
      <c r="BS264" s="132" t="s">
        <v>133</v>
      </c>
      <c r="BT264" s="642">
        <v>6008.8</v>
      </c>
      <c r="BU264" s="184" t="s">
        <v>134</v>
      </c>
    </row>
    <row r="265" spans="2:73" ht="37.799999999999997" customHeight="1" thickBot="1">
      <c r="B265" s="178"/>
      <c r="C265" s="247" t="s">
        <v>136</v>
      </c>
      <c r="D265" s="188" t="str">
        <f>+Mezcla!W1595</f>
        <v>Procesos Mineros</v>
      </c>
      <c r="E265" s="189" t="s">
        <v>240</v>
      </c>
      <c r="F265" s="190">
        <f>+Mezcla!X1595</f>
        <v>0</v>
      </c>
      <c r="G265" s="191" t="str">
        <f>IFERROR(Mezcla!Y1595,"-")</f>
        <v>-</v>
      </c>
      <c r="H265" s="250">
        <f>+Mezcla!Z1595</f>
        <v>0</v>
      </c>
      <c r="I265" s="195"/>
      <c r="J265" s="636" t="s">
        <v>241</v>
      </c>
      <c r="K265" s="194">
        <f>INDEX(U:U, MATCH(AJ261, R:R, 0))</f>
        <v>0</v>
      </c>
      <c r="L265" s="194">
        <v>0</v>
      </c>
      <c r="M265" s="639" t="str">
        <f>IFERROR(L265/K265,"N/a")</f>
        <v>N/a</v>
      </c>
      <c r="N265" s="179"/>
      <c r="O265" s="363">
        <f>28*30.78</f>
        <v>861.84</v>
      </c>
      <c r="P265" s="203">
        <v>1.2500000000000001E-2</v>
      </c>
      <c r="Q265" s="180"/>
      <c r="R265" s="274">
        <v>46146</v>
      </c>
      <c r="S265" s="282"/>
      <c r="T265" s="283"/>
      <c r="U265" s="284"/>
      <c r="V265" s="282">
        <f t="shared" si="64"/>
        <v>0</v>
      </c>
      <c r="W265" s="282">
        <f t="shared" si="65"/>
        <v>0</v>
      </c>
      <c r="X265" s="285" t="e">
        <f>+T265*#REF!+X264</f>
        <v>#REF!</v>
      </c>
      <c r="Y265" s="285" t="e">
        <f>+Y264+U265*#REF!</f>
        <v>#REF!</v>
      </c>
      <c r="Z265" s="285"/>
      <c r="AA265" s="286"/>
      <c r="AB265" s="285" t="e">
        <f t="shared" si="69"/>
        <v>#REF!</v>
      </c>
      <c r="AC265" s="287"/>
      <c r="AD265" s="286"/>
      <c r="AE265" s="285">
        <f t="shared" si="66"/>
        <v>0</v>
      </c>
      <c r="AF265" s="285">
        <f t="shared" si="67"/>
        <v>0</v>
      </c>
      <c r="AG265" s="288">
        <f t="shared" si="68"/>
        <v>0</v>
      </c>
      <c r="AH265" s="185"/>
      <c r="AI265" s="251" t="s">
        <v>162</v>
      </c>
      <c r="AJ265" s="246">
        <v>31</v>
      </c>
      <c r="AK265" s="186"/>
      <c r="AO265" s="183">
        <v>46027</v>
      </c>
      <c r="AP265" s="642" t="e">
        <f t="shared" si="59"/>
        <v>#N/A</v>
      </c>
      <c r="AQ265" s="130" t="e">
        <f t="shared" si="60"/>
        <v>#N/A</v>
      </c>
      <c r="AR265" s="130" t="e">
        <f t="shared" si="61"/>
        <v>#N/A</v>
      </c>
      <c r="AS265" s="642" t="e">
        <f t="shared" si="62"/>
        <v>#N/A</v>
      </c>
      <c r="AT265" s="642" t="e">
        <f t="shared" si="63"/>
        <v>#N/A</v>
      </c>
      <c r="AU265" s="641"/>
      <c r="AV265" s="641"/>
      <c r="AW265" s="605" t="s">
        <v>602</v>
      </c>
      <c r="AX265" s="430">
        <v>1</v>
      </c>
      <c r="AY265" s="402">
        <v>29.45</v>
      </c>
      <c r="AZ265" s="403">
        <v>1</v>
      </c>
      <c r="BA265" s="402">
        <v>35.130000000000003</v>
      </c>
      <c r="BB265" s="369">
        <v>2</v>
      </c>
      <c r="BC265" s="369">
        <v>64.58</v>
      </c>
      <c r="BN265" s="142"/>
      <c r="BO265" s="142"/>
      <c r="BP265" s="142"/>
      <c r="BS265" s="132" t="s">
        <v>135</v>
      </c>
      <c r="BT265" s="644">
        <v>-151.19999999999999</v>
      </c>
      <c r="BU265" s="133">
        <v>5.4000000000000003E-3</v>
      </c>
    </row>
    <row r="266" spans="2:73" ht="37.799999999999997" customHeight="1" thickBot="1">
      <c r="B266" s="178"/>
      <c r="C266" s="247">
        <v>400</v>
      </c>
      <c r="D266" s="188" t="str">
        <f>+Mezcla!W1660</f>
        <v>3H COPPER El SAUCE</v>
      </c>
      <c r="E266" s="189" t="s">
        <v>61</v>
      </c>
      <c r="F266" s="710">
        <f>+Mezcla!X1660</f>
        <v>399.95</v>
      </c>
      <c r="G266" s="191">
        <f ca="1">IFERROR(Mezcla!Y1660,"-")</f>
        <v>1.302862299297494E-2</v>
      </c>
      <c r="H266" s="250">
        <f>+Mezcla!Z1660</f>
        <v>13</v>
      </c>
      <c r="I266" s="195"/>
      <c r="J266" s="437"/>
      <c r="K266" s="196"/>
      <c r="L266" s="196"/>
      <c r="M266" s="439"/>
      <c r="N266" s="179"/>
      <c r="O266" s="437"/>
      <c r="P266" s="670"/>
      <c r="Q266" s="180"/>
      <c r="R266" s="274">
        <v>46147</v>
      </c>
      <c r="S266" s="282"/>
      <c r="T266" s="289"/>
      <c r="U266" s="282"/>
      <c r="V266" s="282">
        <f t="shared" si="64"/>
        <v>0</v>
      </c>
      <c r="W266" s="282">
        <f t="shared" si="65"/>
        <v>0</v>
      </c>
      <c r="X266" s="285" t="e">
        <f>+T266*#REF!+X265</f>
        <v>#REF!</v>
      </c>
      <c r="Y266" s="285" t="e">
        <f>+Y265+U266*#REF!</f>
        <v>#REF!</v>
      </c>
      <c r="Z266" s="285"/>
      <c r="AA266" s="286"/>
      <c r="AB266" s="285" t="e">
        <f t="shared" si="69"/>
        <v>#REF!</v>
      </c>
      <c r="AC266" s="287"/>
      <c r="AD266" s="286"/>
      <c r="AE266" s="285">
        <f t="shared" si="66"/>
        <v>0</v>
      </c>
      <c r="AF266" s="285">
        <f t="shared" si="67"/>
        <v>0</v>
      </c>
      <c r="AG266" s="288">
        <f t="shared" si="68"/>
        <v>0</v>
      </c>
      <c r="AH266" s="185"/>
      <c r="AI266" s="245" t="s">
        <v>137</v>
      </c>
      <c r="AJ266" s="249">
        <v>1.7000000000000001E-2</v>
      </c>
      <c r="AK266" s="186"/>
      <c r="AO266" s="183">
        <v>46028</v>
      </c>
      <c r="AP266" s="642" t="e">
        <f t="shared" si="59"/>
        <v>#N/A</v>
      </c>
      <c r="AQ266" s="130" t="e">
        <f t="shared" si="60"/>
        <v>#N/A</v>
      </c>
      <c r="AR266" s="130" t="e">
        <f t="shared" si="61"/>
        <v>#N/A</v>
      </c>
      <c r="AS266" s="642" t="e">
        <f t="shared" si="62"/>
        <v>#N/A</v>
      </c>
      <c r="AT266" s="642" t="e">
        <f t="shared" si="63"/>
        <v>#N/A</v>
      </c>
      <c r="AU266" s="641"/>
      <c r="AV266" s="641"/>
      <c r="AW266" s="605" t="s">
        <v>608</v>
      </c>
      <c r="AX266" s="430">
        <v>2</v>
      </c>
      <c r="AY266" s="402">
        <v>61.15</v>
      </c>
      <c r="AZ266" s="403">
        <v>2</v>
      </c>
      <c r="BA266" s="402">
        <v>66.45</v>
      </c>
      <c r="BB266" s="369">
        <v>4</v>
      </c>
      <c r="BC266" s="369">
        <v>127.6</v>
      </c>
      <c r="BN266" s="142"/>
      <c r="BO266" s="142"/>
      <c r="BP266" s="142"/>
      <c r="BS266" s="132" t="s">
        <v>84</v>
      </c>
      <c r="BT266" s="644">
        <f>-22.4-30</f>
        <v>-52.4</v>
      </c>
      <c r="BU266" s="187">
        <v>7.9000000000000008E-3</v>
      </c>
    </row>
    <row r="267" spans="2:73" ht="37.799999999999997" customHeight="1" thickBot="1">
      <c r="B267" s="178"/>
      <c r="C267" s="247">
        <v>1000</v>
      </c>
      <c r="D267" s="188" t="str">
        <f>+Mezcla!W1779</f>
        <v>Minera la Cruz</v>
      </c>
      <c r="E267" s="189" t="s">
        <v>61</v>
      </c>
      <c r="F267" s="190">
        <f>+Mezcla!X1779</f>
        <v>957.09</v>
      </c>
      <c r="G267" s="191">
        <f ca="1">IFERROR(Mezcla!Y1779,"-")</f>
        <v>1.2353934861710733E-2</v>
      </c>
      <c r="H267" s="250">
        <f>+Mezcla!Z1779</f>
        <v>31</v>
      </c>
      <c r="I267" s="196"/>
      <c r="J267" s="180"/>
      <c r="K267" s="180"/>
      <c r="L267" s="180"/>
      <c r="M267" s="180"/>
      <c r="N267" s="179"/>
      <c r="O267" s="197"/>
      <c r="P267" s="193"/>
      <c r="Q267" s="180"/>
      <c r="R267" s="274">
        <v>46148</v>
      </c>
      <c r="S267" s="282"/>
      <c r="T267" s="289"/>
      <c r="U267" s="290"/>
      <c r="V267" s="282">
        <f t="shared" si="64"/>
        <v>0</v>
      </c>
      <c r="W267" s="282">
        <f t="shared" si="65"/>
        <v>0</v>
      </c>
      <c r="X267" s="285" t="e">
        <f>+T267*#REF!+X266</f>
        <v>#REF!</v>
      </c>
      <c r="Y267" s="285" t="e">
        <f>+Y266+U267*#REF!</f>
        <v>#REF!</v>
      </c>
      <c r="Z267" s="285"/>
      <c r="AA267" s="286"/>
      <c r="AB267" s="285" t="e">
        <f t="shared" si="69"/>
        <v>#REF!</v>
      </c>
      <c r="AC267" s="287"/>
      <c r="AD267" s="286"/>
      <c r="AE267" s="285">
        <f t="shared" si="66"/>
        <v>0</v>
      </c>
      <c r="AF267" s="285">
        <f t="shared" si="67"/>
        <v>0</v>
      </c>
      <c r="AG267" s="288">
        <f t="shared" si="68"/>
        <v>0</v>
      </c>
      <c r="AH267" s="185"/>
      <c r="AI267" s="252" t="s">
        <v>163</v>
      </c>
      <c r="AJ267" s="253">
        <v>1.4E-2</v>
      </c>
      <c r="AK267" s="186"/>
      <c r="AO267" s="183">
        <v>46029</v>
      </c>
      <c r="AP267" s="642" t="e">
        <f t="shared" si="59"/>
        <v>#N/A</v>
      </c>
      <c r="AQ267" s="130" t="e">
        <f t="shared" si="60"/>
        <v>#N/A</v>
      </c>
      <c r="AR267" s="130" t="e">
        <f t="shared" si="61"/>
        <v>#N/A</v>
      </c>
      <c r="AS267" s="642" t="e">
        <f t="shared" si="62"/>
        <v>#N/A</v>
      </c>
      <c r="AT267" s="642" t="e">
        <f t="shared" si="63"/>
        <v>#N/A</v>
      </c>
      <c r="AU267" s="641"/>
      <c r="AV267" s="641"/>
      <c r="AW267" s="605" t="s">
        <v>609</v>
      </c>
      <c r="AX267" s="430">
        <v>2</v>
      </c>
      <c r="AY267" s="402">
        <v>54.81</v>
      </c>
      <c r="AZ267" s="403">
        <v>1</v>
      </c>
      <c r="BA267" s="402">
        <v>28.99</v>
      </c>
      <c r="BB267" s="369">
        <v>3</v>
      </c>
      <c r="BC267" s="369">
        <v>83.8</v>
      </c>
      <c r="BN267" s="142"/>
      <c r="BO267" s="142"/>
      <c r="BP267" s="142"/>
      <c r="BS267" s="132" t="s">
        <v>139</v>
      </c>
      <c r="BT267" s="799">
        <f>SUM(BT262:BT266)</f>
        <v>272.83000000000033</v>
      </c>
      <c r="BU267" s="800"/>
    </row>
    <row r="268" spans="2:73" ht="37.799999999999997" customHeight="1" thickBot="1">
      <c r="B268" s="178"/>
      <c r="C268" s="247">
        <v>500</v>
      </c>
      <c r="D268" s="188" t="str">
        <f>+Mezcla!W1844</f>
        <v>Procesos Mineros</v>
      </c>
      <c r="E268" s="189" t="s">
        <v>61</v>
      </c>
      <c r="F268" s="190">
        <f>+Mezcla!X1844</f>
        <v>495.97</v>
      </c>
      <c r="G268" s="191">
        <f ca="1">IFERROR(Mezcla!Y1844,"-")</f>
        <v>1.1808514369650079E-2</v>
      </c>
      <c r="H268" s="250">
        <f>+Mezcla!Z1844</f>
        <v>16</v>
      </c>
      <c r="I268" s="195"/>
      <c r="J268" s="180"/>
      <c r="K268" s="801" t="s">
        <v>138</v>
      </c>
      <c r="L268" s="801"/>
      <c r="M268" s="801"/>
      <c r="N268" s="179"/>
      <c r="O268" s="802" t="s">
        <v>159</v>
      </c>
      <c r="P268" s="803"/>
      <c r="Q268" s="180"/>
      <c r="R268" s="274">
        <v>46149</v>
      </c>
      <c r="S268" s="291"/>
      <c r="T268" s="292"/>
      <c r="U268" s="293"/>
      <c r="V268" s="291">
        <f t="shared" si="64"/>
        <v>0</v>
      </c>
      <c r="W268" s="291">
        <f t="shared" si="65"/>
        <v>0</v>
      </c>
      <c r="X268" s="294" t="e">
        <f>+T268*#REF!+X267</f>
        <v>#REF!</v>
      </c>
      <c r="Y268" s="294" t="e">
        <f>+Y267+U268*#REF!</f>
        <v>#REF!</v>
      </c>
      <c r="Z268" s="294"/>
      <c r="AA268" s="295"/>
      <c r="AB268" s="294" t="e">
        <f t="shared" si="69"/>
        <v>#REF!</v>
      </c>
      <c r="AC268" s="296"/>
      <c r="AD268" s="295"/>
      <c r="AE268" s="294">
        <f t="shared" si="66"/>
        <v>0</v>
      </c>
      <c r="AF268" s="294">
        <f t="shared" si="67"/>
        <v>0</v>
      </c>
      <c r="AG268" s="297">
        <f t="shared" si="68"/>
        <v>0</v>
      </c>
      <c r="AH268" s="185"/>
      <c r="AI268" s="185"/>
      <c r="AJ268" s="198"/>
      <c r="AK268" s="186"/>
      <c r="AO268" s="183">
        <v>46030</v>
      </c>
      <c r="AP268" s="642" t="e">
        <f t="shared" si="59"/>
        <v>#N/A</v>
      </c>
      <c r="AQ268" s="130" t="e">
        <f t="shared" si="60"/>
        <v>#N/A</v>
      </c>
      <c r="AR268" s="130" t="e">
        <f t="shared" si="61"/>
        <v>#N/A</v>
      </c>
      <c r="AS268" s="642" t="e">
        <f t="shared" si="62"/>
        <v>#N/A</v>
      </c>
      <c r="AT268" s="642" t="e">
        <f t="shared" si="63"/>
        <v>#N/A</v>
      </c>
      <c r="AU268" s="641"/>
      <c r="AV268" s="641"/>
      <c r="AW268" s="605" t="s">
        <v>613</v>
      </c>
      <c r="AX268" s="430">
        <v>2</v>
      </c>
      <c r="AY268" s="402">
        <v>55.230000000000004</v>
      </c>
      <c r="AZ268" s="403">
        <v>2</v>
      </c>
      <c r="BA268" s="402">
        <v>68.19</v>
      </c>
      <c r="BB268" s="369">
        <v>4</v>
      </c>
      <c r="BC268" s="369">
        <v>123.42</v>
      </c>
      <c r="BN268" s="142"/>
      <c r="BO268" s="142"/>
      <c r="BP268" s="142"/>
      <c r="BS268" s="199" t="s">
        <v>144</v>
      </c>
      <c r="BT268" s="799">
        <f>+BT267/BT260</f>
        <v>0.25426840633737213</v>
      </c>
      <c r="BU268" s="800"/>
    </row>
    <row r="269" spans="2:73" ht="37.799999999999997" customHeight="1" thickBot="1">
      <c r="B269" s="178"/>
      <c r="C269" s="247" t="s">
        <v>136</v>
      </c>
      <c r="D269" s="188" t="str">
        <f>+Mezcla!W1866</f>
        <v xml:space="preserve">Mra la cruz Vicente2 </v>
      </c>
      <c r="E269" s="189" t="s">
        <v>254</v>
      </c>
      <c r="F269" s="190">
        <f>+Mezcla!X1866</f>
        <v>0</v>
      </c>
      <c r="G269" s="191" t="str">
        <f>IFERROR(Mezcla!Y1866,"-")</f>
        <v>-</v>
      </c>
      <c r="H269" s="250">
        <f>+Mezcla!Z1866</f>
        <v>0</v>
      </c>
      <c r="I269" s="195"/>
      <c r="J269" s="195"/>
      <c r="K269" s="636" t="s">
        <v>140</v>
      </c>
      <c r="L269" s="804" t="s">
        <v>141</v>
      </c>
      <c r="M269" s="804"/>
      <c r="N269" s="179"/>
      <c r="O269" s="363" t="s">
        <v>142</v>
      </c>
      <c r="P269" s="636" t="s">
        <v>143</v>
      </c>
      <c r="Q269" s="180"/>
      <c r="R269" s="274">
        <v>46150</v>
      </c>
      <c r="S269" s="298"/>
      <c r="T269" s="298"/>
      <c r="U269" s="298"/>
      <c r="V269" s="298">
        <f t="shared" si="64"/>
        <v>0</v>
      </c>
      <c r="W269" s="298">
        <f t="shared" si="65"/>
        <v>0</v>
      </c>
      <c r="X269" s="299" t="e">
        <f>+T269*#REF!+X268</f>
        <v>#REF!</v>
      </c>
      <c r="Y269" s="299" t="e">
        <f>+Y268+U269*#REF!</f>
        <v>#REF!</v>
      </c>
      <c r="Z269" s="299"/>
      <c r="AA269" s="300"/>
      <c r="AB269" s="299" t="e">
        <f t="shared" si="69"/>
        <v>#REF!</v>
      </c>
      <c r="AC269" s="301"/>
      <c r="AD269" s="300"/>
      <c r="AE269" s="299">
        <f t="shared" si="66"/>
        <v>0</v>
      </c>
      <c r="AF269" s="299">
        <f t="shared" si="67"/>
        <v>0</v>
      </c>
      <c r="AG269" s="302">
        <f t="shared" si="68"/>
        <v>0</v>
      </c>
      <c r="AH269" s="185"/>
      <c r="AI269" s="200"/>
      <c r="AJ269" s="200"/>
      <c r="AK269" s="186"/>
      <c r="AO269" s="183">
        <v>46031</v>
      </c>
      <c r="AP269" s="642" t="e">
        <f t="shared" si="59"/>
        <v>#N/A</v>
      </c>
      <c r="AQ269" s="130" t="e">
        <f t="shared" si="60"/>
        <v>#N/A</v>
      </c>
      <c r="AR269" s="130" t="e">
        <f t="shared" si="61"/>
        <v>#N/A</v>
      </c>
      <c r="AS269" s="642" t="e">
        <f t="shared" si="62"/>
        <v>#N/A</v>
      </c>
      <c r="AT269" s="642" t="e">
        <f t="shared" si="63"/>
        <v>#N/A</v>
      </c>
      <c r="AU269" s="641"/>
      <c r="AV269" s="641"/>
      <c r="AW269" s="605" t="s">
        <v>615</v>
      </c>
      <c r="AX269" s="430">
        <v>2</v>
      </c>
      <c r="AY269" s="402">
        <v>61.92</v>
      </c>
      <c r="AZ269" s="403">
        <v>4</v>
      </c>
      <c r="BA269" s="402">
        <v>130.44</v>
      </c>
      <c r="BB269" s="369">
        <v>6</v>
      </c>
      <c r="BC269" s="369">
        <v>192.36</v>
      </c>
      <c r="BN269" s="142"/>
      <c r="BO269" s="142"/>
      <c r="BP269" s="142"/>
      <c r="BS269" s="201" t="s">
        <v>146</v>
      </c>
      <c r="BT269" s="805">
        <f>5.6-BT268</f>
        <v>5.3457315936626273</v>
      </c>
      <c r="BU269" s="806"/>
    </row>
    <row r="270" spans="2:73" ht="37.799999999999997" customHeight="1" thickBot="1">
      <c r="B270" s="178"/>
      <c r="C270" s="807" t="s">
        <v>243</v>
      </c>
      <c r="D270" s="807"/>
      <c r="E270" s="807"/>
      <c r="F270" s="254">
        <f>+SUM(F263:F265)</f>
        <v>796.39999999999986</v>
      </c>
      <c r="G270" s="203">
        <f ca="1">IFERROR(SUMPRODUCT(F263:F265,G263:G265)/F270,"-")</f>
        <v>1.3196043290575504E-2</v>
      </c>
      <c r="H270" s="255">
        <f>+SUM(H263:H265)</f>
        <v>24</v>
      </c>
      <c r="I270" s="195"/>
      <c r="J270" s="636" t="s">
        <v>131</v>
      </c>
      <c r="K270" s="255">
        <v>7</v>
      </c>
      <c r="L270" s="808" t="str">
        <f ca="1">IFERROR(SUM(INDIRECT("v329:v"&amp;(329+DAY(#REF!))))/SUM(INDIRECT("t329:t"&amp;(329+DAY(#REF!)))),"N/a")</f>
        <v>N/a</v>
      </c>
      <c r="M270" s="808"/>
      <c r="N270" s="179"/>
      <c r="O270" s="256">
        <f>(F273)/(SUM(O264:O265)+1000)</f>
        <v>1.059831829237071</v>
      </c>
      <c r="P270" s="203">
        <f ca="1">G273/((SUMPRODUCT(P264:P265,O264:O265)/SUM(O264:O265)))</f>
        <v>0.9442771747297336</v>
      </c>
      <c r="Q270" s="180"/>
      <c r="R270" s="274">
        <v>46151</v>
      </c>
      <c r="S270" s="303"/>
      <c r="T270" s="303"/>
      <c r="U270" s="303"/>
      <c r="V270" s="303">
        <f t="shared" si="64"/>
        <v>0</v>
      </c>
      <c r="W270" s="303">
        <f t="shared" si="65"/>
        <v>0</v>
      </c>
      <c r="X270" s="304" t="e">
        <f>+T270*#REF!+X269</f>
        <v>#REF!</v>
      </c>
      <c r="Y270" s="304" t="e">
        <f>+Y269+U270*#REF!</f>
        <v>#REF!</v>
      </c>
      <c r="Z270" s="304"/>
      <c r="AA270" s="305"/>
      <c r="AB270" s="304" t="e">
        <f t="shared" si="69"/>
        <v>#REF!</v>
      </c>
      <c r="AC270" s="306"/>
      <c r="AD270" s="305"/>
      <c r="AE270" s="304">
        <f t="shared" si="66"/>
        <v>0</v>
      </c>
      <c r="AF270" s="304">
        <f t="shared" si="67"/>
        <v>0</v>
      </c>
      <c r="AG270" s="307">
        <f t="shared" si="68"/>
        <v>0</v>
      </c>
      <c r="AH270" s="185"/>
      <c r="AI270" s="185"/>
      <c r="AJ270" s="185"/>
      <c r="AK270" s="186"/>
      <c r="AO270" s="183">
        <v>46032</v>
      </c>
      <c r="AP270" s="642" t="e">
        <f t="shared" si="59"/>
        <v>#N/A</v>
      </c>
      <c r="AQ270" s="130" t="e">
        <f t="shared" si="60"/>
        <v>#N/A</v>
      </c>
      <c r="AR270" s="130" t="e">
        <f t="shared" si="61"/>
        <v>#N/A</v>
      </c>
      <c r="AS270" s="642" t="e">
        <f t="shared" si="62"/>
        <v>#N/A</v>
      </c>
      <c r="AT270" s="642" t="e">
        <f t="shared" si="63"/>
        <v>#N/A</v>
      </c>
      <c r="AU270" s="641"/>
      <c r="AV270" s="641"/>
      <c r="AW270" s="605" t="s">
        <v>624</v>
      </c>
      <c r="AX270" s="430"/>
      <c r="AY270" s="402"/>
      <c r="AZ270" s="403">
        <v>4</v>
      </c>
      <c r="BA270" s="402">
        <v>137.22</v>
      </c>
      <c r="BB270" s="369">
        <v>4</v>
      </c>
      <c r="BC270" s="369">
        <v>137.22</v>
      </c>
      <c r="BN270" s="142"/>
      <c r="BO270" s="142"/>
      <c r="BP270" s="142"/>
    </row>
    <row r="271" spans="2:73" ht="37.799999999999997" customHeight="1" thickBot="1">
      <c r="B271" s="178"/>
      <c r="C271" s="807" t="s">
        <v>145</v>
      </c>
      <c r="D271" s="807"/>
      <c r="E271" s="807"/>
      <c r="F271" s="254">
        <f>+SUM(F266:F268)</f>
        <v>1853.01</v>
      </c>
      <c r="G271" s="203">
        <f ca="1">IFERROR(SUMPRODUCT(F266:F268,G266:G268)/F271,"-")</f>
        <v>1.2353572919061636E-2</v>
      </c>
      <c r="H271" s="255">
        <f>+SUM(H266:H268)</f>
        <v>60</v>
      </c>
      <c r="I271" s="195"/>
      <c r="J271" s="636" t="s">
        <v>241</v>
      </c>
      <c r="K271" s="255">
        <v>0</v>
      </c>
      <c r="L271" s="808" t="str">
        <f ca="1">IFERROR(SUM(INDIRECT("w329:w"&amp;(329+DAY(#REF!))))/SUM(INDIRECT("u329:u"&amp;(329+DAY(#REF!)))),"N/a")</f>
        <v>N/a</v>
      </c>
      <c r="M271" s="808"/>
      <c r="N271" s="257"/>
      <c r="O271" s="271"/>
      <c r="P271" s="180"/>
      <c r="Q271" s="180"/>
      <c r="R271" s="274">
        <v>46152</v>
      </c>
      <c r="S271" s="303"/>
      <c r="T271" s="303"/>
      <c r="U271" s="303"/>
      <c r="V271" s="303">
        <f t="shared" si="64"/>
        <v>0</v>
      </c>
      <c r="W271" s="303">
        <f t="shared" si="65"/>
        <v>0</v>
      </c>
      <c r="X271" s="304" t="e">
        <f>+T271*#REF!+X270</f>
        <v>#REF!</v>
      </c>
      <c r="Y271" s="304" t="e">
        <f>+Y270+U271*#REF!</f>
        <v>#REF!</v>
      </c>
      <c r="Z271" s="304"/>
      <c r="AA271" s="305"/>
      <c r="AB271" s="304" t="e">
        <f t="shared" si="69"/>
        <v>#REF!</v>
      </c>
      <c r="AC271" s="306"/>
      <c r="AD271" s="305"/>
      <c r="AE271" s="304">
        <f t="shared" si="66"/>
        <v>0</v>
      </c>
      <c r="AF271" s="304">
        <f t="shared" si="67"/>
        <v>0</v>
      </c>
      <c r="AG271" s="307">
        <f t="shared" si="68"/>
        <v>0</v>
      </c>
      <c r="AH271" s="185"/>
      <c r="AI271" s="185"/>
      <c r="AJ271" s="185"/>
      <c r="AK271" s="186"/>
      <c r="AO271" s="183">
        <v>46033</v>
      </c>
      <c r="AP271" s="642" t="e">
        <f t="shared" si="59"/>
        <v>#N/A</v>
      </c>
      <c r="AQ271" s="130" t="e">
        <f t="shared" si="60"/>
        <v>#N/A</v>
      </c>
      <c r="AR271" s="130" t="e">
        <f t="shared" si="61"/>
        <v>#N/A</v>
      </c>
      <c r="AS271" s="642" t="e">
        <f t="shared" si="62"/>
        <v>#N/A</v>
      </c>
      <c r="AT271" s="642" t="e">
        <f t="shared" si="63"/>
        <v>#N/A</v>
      </c>
      <c r="AU271" s="641"/>
      <c r="AV271" s="641"/>
      <c r="AW271" s="605" t="s">
        <v>625</v>
      </c>
      <c r="AX271" s="430">
        <v>6</v>
      </c>
      <c r="AY271" s="402">
        <v>181.55</v>
      </c>
      <c r="AZ271" s="403"/>
      <c r="BA271" s="402"/>
      <c r="BB271" s="369">
        <v>6</v>
      </c>
      <c r="BC271" s="369">
        <v>181.55</v>
      </c>
      <c r="BN271" s="142"/>
      <c r="BO271" s="142"/>
      <c r="BP271" s="142"/>
    </row>
    <row r="272" spans="2:73" ht="37.799999999999997" customHeight="1" thickBot="1">
      <c r="B272" s="178"/>
      <c r="C272" s="807" t="s">
        <v>255</v>
      </c>
      <c r="D272" s="807"/>
      <c r="E272" s="807"/>
      <c r="F272" s="434">
        <f>+SUM(F269)</f>
        <v>0</v>
      </c>
      <c r="G272" s="435" t="str">
        <f>IFERROR(SUMPRODUCT(F269,G269)/F272,"-")</f>
        <v>-</v>
      </c>
      <c r="H272" s="436">
        <f>+SUM(H269)</f>
        <v>0</v>
      </c>
      <c r="I272" s="195"/>
      <c r="J272" s="437"/>
      <c r="K272" s="438"/>
      <c r="L272" s="439"/>
      <c r="M272" s="439"/>
      <c r="N272" s="257"/>
      <c r="O272" s="271"/>
      <c r="P272" s="180"/>
      <c r="Q272" s="180"/>
      <c r="R272" s="274">
        <v>46153</v>
      </c>
      <c r="S272" s="303"/>
      <c r="T272" s="303"/>
      <c r="U272" s="303"/>
      <c r="V272" s="303">
        <f t="shared" si="64"/>
        <v>0</v>
      </c>
      <c r="W272" s="303">
        <f t="shared" si="65"/>
        <v>0</v>
      </c>
      <c r="X272" s="304" t="e">
        <f>+T272*#REF!+X271</f>
        <v>#REF!</v>
      </c>
      <c r="Y272" s="304" t="e">
        <f>+Y271+U272*#REF!</f>
        <v>#REF!</v>
      </c>
      <c r="Z272" s="304"/>
      <c r="AA272" s="305"/>
      <c r="AB272" s="304" t="e">
        <f t="shared" si="69"/>
        <v>#REF!</v>
      </c>
      <c r="AC272" s="306"/>
      <c r="AD272" s="305"/>
      <c r="AE272" s="304">
        <f t="shared" si="66"/>
        <v>0</v>
      </c>
      <c r="AF272" s="304">
        <f t="shared" si="67"/>
        <v>0</v>
      </c>
      <c r="AG272" s="307">
        <f t="shared" si="68"/>
        <v>0</v>
      </c>
      <c r="AH272" s="185"/>
      <c r="AI272" s="185"/>
      <c r="AJ272" s="185"/>
      <c r="AK272" s="186"/>
      <c r="AO272" s="183">
        <v>46034</v>
      </c>
      <c r="AP272" s="642" t="e">
        <f t="shared" si="59"/>
        <v>#N/A</v>
      </c>
      <c r="AQ272" s="130" t="e">
        <f t="shared" si="60"/>
        <v>#N/A</v>
      </c>
      <c r="AR272" s="130" t="e">
        <f t="shared" si="61"/>
        <v>#N/A</v>
      </c>
      <c r="AS272" s="642" t="e">
        <f t="shared" si="62"/>
        <v>#N/A</v>
      </c>
      <c r="AT272" s="642" t="e">
        <f t="shared" si="63"/>
        <v>#N/A</v>
      </c>
      <c r="AU272" s="641"/>
      <c r="AV272" s="641"/>
      <c r="AW272" s="605" t="s">
        <v>630</v>
      </c>
      <c r="AX272" s="430">
        <v>4</v>
      </c>
      <c r="AY272" s="402">
        <v>123.22999999999999</v>
      </c>
      <c r="AZ272" s="403"/>
      <c r="BA272" s="402"/>
      <c r="BB272" s="369">
        <v>4</v>
      </c>
      <c r="BC272" s="369">
        <v>123.22999999999999</v>
      </c>
      <c r="BN272" s="142"/>
      <c r="BO272" s="142"/>
      <c r="BP272" s="142"/>
    </row>
    <row r="273" spans="2:68" ht="37.799999999999997" customHeight="1" thickBot="1">
      <c r="B273" s="258"/>
      <c r="C273" s="809" t="s">
        <v>147</v>
      </c>
      <c r="D273" s="809"/>
      <c r="E273" s="809"/>
      <c r="F273" s="205">
        <f>SUM(F270:F272)</f>
        <v>2649.41</v>
      </c>
      <c r="G273" s="206">
        <f ca="1">IFERROR(SUMPRODUCT(G270:G272,F270:F272)/F273,"-")</f>
        <v>1.2606815491511218E-2</v>
      </c>
      <c r="H273" s="259">
        <f>+SUM(H270:H272)</f>
        <v>84</v>
      </c>
      <c r="I273" s="260"/>
      <c r="J273" s="207"/>
      <c r="K273" s="207"/>
      <c r="L273" s="207"/>
      <c r="M273" s="207"/>
      <c r="N273" s="208"/>
      <c r="O273" s="209"/>
      <c r="P273" s="209"/>
      <c r="Q273" s="180"/>
      <c r="R273" s="274">
        <v>46154</v>
      </c>
      <c r="S273" s="303"/>
      <c r="T273" s="303"/>
      <c r="U273" s="303"/>
      <c r="V273" s="303">
        <f t="shared" si="64"/>
        <v>0</v>
      </c>
      <c r="W273" s="303">
        <f t="shared" si="65"/>
        <v>0</v>
      </c>
      <c r="X273" s="304" t="e">
        <f>+T273*#REF!+X272</f>
        <v>#REF!</v>
      </c>
      <c r="Y273" s="304" t="e">
        <f>+Y272+U273*#REF!</f>
        <v>#REF!</v>
      </c>
      <c r="Z273" s="304"/>
      <c r="AA273" s="305"/>
      <c r="AB273" s="304" t="e">
        <f t="shared" si="69"/>
        <v>#REF!</v>
      </c>
      <c r="AC273" s="306"/>
      <c r="AD273" s="305"/>
      <c r="AE273" s="304">
        <f t="shared" si="66"/>
        <v>0</v>
      </c>
      <c r="AF273" s="304">
        <f t="shared" si="67"/>
        <v>0</v>
      </c>
      <c r="AG273" s="307">
        <f t="shared" si="68"/>
        <v>0</v>
      </c>
      <c r="AH273" s="185"/>
      <c r="AI273" s="185"/>
      <c r="AJ273" s="185"/>
      <c r="AK273" s="186"/>
      <c r="AO273" s="183">
        <v>46035</v>
      </c>
      <c r="AP273" s="642" t="e">
        <f t="shared" si="59"/>
        <v>#N/A</v>
      </c>
      <c r="AQ273" s="130" t="e">
        <f t="shared" si="60"/>
        <v>#N/A</v>
      </c>
      <c r="AR273" s="130" t="e">
        <f t="shared" si="61"/>
        <v>#N/A</v>
      </c>
      <c r="AS273" s="642" t="e">
        <f t="shared" si="62"/>
        <v>#N/A</v>
      </c>
      <c r="AT273" s="642" t="e">
        <f t="shared" si="63"/>
        <v>#N/A</v>
      </c>
      <c r="AU273" s="641"/>
      <c r="AV273" s="641"/>
      <c r="AW273" s="605" t="s">
        <v>633</v>
      </c>
      <c r="AX273" s="430">
        <v>4</v>
      </c>
      <c r="AY273" s="402">
        <v>124.74</v>
      </c>
      <c r="AZ273" s="403">
        <v>1</v>
      </c>
      <c r="BA273" s="402">
        <v>35.729999999999997</v>
      </c>
      <c r="BB273" s="369">
        <v>5</v>
      </c>
      <c r="BC273" s="369">
        <v>160.47</v>
      </c>
      <c r="BN273" s="142"/>
      <c r="BO273" s="142"/>
      <c r="BP273" s="142"/>
    </row>
    <row r="274" spans="2:68" ht="37.799999999999997" customHeight="1" thickBot="1">
      <c r="B274" s="178"/>
      <c r="C274" s="810" t="s">
        <v>148</v>
      </c>
      <c r="D274" s="810"/>
      <c r="E274" s="810"/>
      <c r="F274" s="638" t="s">
        <v>99</v>
      </c>
      <c r="G274" s="638" t="s">
        <v>100</v>
      </c>
      <c r="H274" s="261" t="s">
        <v>144</v>
      </c>
      <c r="I274" s="210"/>
      <c r="J274" s="209"/>
      <c r="K274" s="209"/>
      <c r="L274" s="209"/>
      <c r="M274" s="811" t="s">
        <v>149</v>
      </c>
      <c r="N274" s="811"/>
      <c r="O274" s="812"/>
      <c r="P274" s="209"/>
      <c r="Q274" s="180"/>
      <c r="R274" s="274">
        <v>46155</v>
      </c>
      <c r="S274" s="303"/>
      <c r="T274" s="303"/>
      <c r="U274" s="303"/>
      <c r="V274" s="303">
        <f t="shared" si="64"/>
        <v>0</v>
      </c>
      <c r="W274" s="303">
        <f t="shared" si="65"/>
        <v>0</v>
      </c>
      <c r="X274" s="304" t="e">
        <f>+T274*#REF!+X273</f>
        <v>#REF!</v>
      </c>
      <c r="Y274" s="304" t="e">
        <f>+Y273+U274*#REF!</f>
        <v>#REF!</v>
      </c>
      <c r="Z274" s="304"/>
      <c r="AA274" s="305"/>
      <c r="AB274" s="304" t="e">
        <f t="shared" si="69"/>
        <v>#REF!</v>
      </c>
      <c r="AC274" s="306"/>
      <c r="AD274" s="305"/>
      <c r="AE274" s="304">
        <f t="shared" si="66"/>
        <v>0</v>
      </c>
      <c r="AF274" s="304">
        <f t="shared" si="67"/>
        <v>0</v>
      </c>
      <c r="AG274" s="307">
        <f t="shared" si="68"/>
        <v>0</v>
      </c>
      <c r="AH274" s="185"/>
      <c r="AI274" s="185"/>
      <c r="AJ274" s="185"/>
      <c r="AK274" s="186"/>
      <c r="AO274" s="183">
        <v>46036</v>
      </c>
      <c r="AP274" s="642" t="e">
        <f t="shared" si="59"/>
        <v>#N/A</v>
      </c>
      <c r="AQ274" s="130" t="e">
        <f t="shared" si="60"/>
        <v>#N/A</v>
      </c>
      <c r="AR274" s="130" t="e">
        <f t="shared" si="61"/>
        <v>#N/A</v>
      </c>
      <c r="AS274" s="642" t="e">
        <f t="shared" si="62"/>
        <v>#N/A</v>
      </c>
      <c r="AT274" s="642" t="e">
        <f t="shared" si="63"/>
        <v>#N/A</v>
      </c>
      <c r="AU274" s="641"/>
      <c r="AV274" s="641"/>
      <c r="AW274" s="605" t="s">
        <v>638</v>
      </c>
      <c r="AX274" s="430"/>
      <c r="AY274" s="402"/>
      <c r="AZ274" s="403">
        <v>1</v>
      </c>
      <c r="BA274" s="402">
        <v>35.14</v>
      </c>
      <c r="BB274" s="369">
        <v>1</v>
      </c>
      <c r="BC274" s="369">
        <v>35.14</v>
      </c>
      <c r="BN274" s="142"/>
      <c r="BO274" s="142"/>
      <c r="BP274" s="142"/>
    </row>
    <row r="275" spans="2:68" ht="37.799999999999997" customHeight="1" thickBot="1">
      <c r="B275" s="178"/>
      <c r="C275" s="807"/>
      <c r="D275" s="807"/>
      <c r="E275" s="807"/>
      <c r="F275" s="636"/>
      <c r="G275" s="202">
        <f>+AE269</f>
        <v>0</v>
      </c>
      <c r="H275" s="262" t="s">
        <v>136</v>
      </c>
      <c r="I275" s="209"/>
      <c r="K275" s="209"/>
      <c r="L275" s="209"/>
      <c r="M275" s="636" t="s">
        <v>86</v>
      </c>
      <c r="N275" s="636" t="s">
        <v>142</v>
      </c>
      <c r="O275" s="636" t="s">
        <v>143</v>
      </c>
      <c r="P275" s="209"/>
      <c r="Q275" s="180"/>
      <c r="R275" s="274">
        <v>46156</v>
      </c>
      <c r="S275" s="303"/>
      <c r="T275" s="303"/>
      <c r="U275" s="303"/>
      <c r="V275" s="303">
        <f t="shared" si="64"/>
        <v>0</v>
      </c>
      <c r="W275" s="303">
        <f t="shared" si="65"/>
        <v>0</v>
      </c>
      <c r="X275" s="304" t="e">
        <f>+T275*#REF!+X274</f>
        <v>#REF!</v>
      </c>
      <c r="Y275" s="304" t="e">
        <f>+Y274+U275*#REF!</f>
        <v>#REF!</v>
      </c>
      <c r="Z275" s="304"/>
      <c r="AA275" s="305"/>
      <c r="AB275" s="304" t="e">
        <f t="shared" si="69"/>
        <v>#REF!</v>
      </c>
      <c r="AC275" s="306"/>
      <c r="AD275" s="305"/>
      <c r="AE275" s="304">
        <f t="shared" si="66"/>
        <v>0</v>
      </c>
      <c r="AF275" s="304">
        <f t="shared" si="67"/>
        <v>0</v>
      </c>
      <c r="AG275" s="307">
        <f t="shared" si="68"/>
        <v>0</v>
      </c>
      <c r="AH275" s="214"/>
      <c r="AI275" s="215"/>
      <c r="AJ275" s="185"/>
      <c r="AK275" s="186"/>
      <c r="AO275" s="183">
        <v>46037</v>
      </c>
      <c r="AP275" s="642" t="e">
        <f t="shared" si="59"/>
        <v>#N/A</v>
      </c>
      <c r="AQ275" s="130" t="e">
        <f t="shared" si="60"/>
        <v>#N/A</v>
      </c>
      <c r="AR275" s="130" t="e">
        <f t="shared" si="61"/>
        <v>#N/A</v>
      </c>
      <c r="AS275" s="642" t="e">
        <f t="shared" si="62"/>
        <v>#N/A</v>
      </c>
      <c r="AT275" s="642" t="e">
        <f t="shared" si="63"/>
        <v>#N/A</v>
      </c>
      <c r="AU275" s="641"/>
      <c r="AV275" s="641"/>
      <c r="AW275" s="605" t="s">
        <v>639</v>
      </c>
      <c r="AX275" s="430">
        <v>4</v>
      </c>
      <c r="AY275" s="402">
        <v>125.89999999999999</v>
      </c>
      <c r="AZ275" s="403"/>
      <c r="BA275" s="402"/>
      <c r="BB275" s="369">
        <v>4</v>
      </c>
      <c r="BC275" s="369">
        <v>125.89999999999999</v>
      </c>
      <c r="BN275" s="142"/>
      <c r="BO275" s="142"/>
      <c r="BP275" s="142"/>
    </row>
    <row r="276" spans="2:68" ht="37.799999999999997" customHeight="1" thickBot="1">
      <c r="B276" s="178"/>
      <c r="C276" s="807"/>
      <c r="D276" s="807"/>
      <c r="E276" s="807"/>
      <c r="F276" s="636"/>
      <c r="G276" s="202">
        <f>+AE276-AE269</f>
        <v>0</v>
      </c>
      <c r="H276" s="262" t="s">
        <v>136</v>
      </c>
      <c r="I276" s="210"/>
      <c r="K276" s="211"/>
      <c r="L276" s="209"/>
      <c r="M276" s="636" t="s">
        <v>61</v>
      </c>
      <c r="N276" s="639" t="e">
        <f>INDEX(AF:AF, MATCH(AJ261, R:R, 0))/INDEX(X:X, MATCH(AJ261, R:R, 0))</f>
        <v>#REF!</v>
      </c>
      <c r="O276" s="639" t="e">
        <f ca="1">+G270/#REF!</f>
        <v>#REF!</v>
      </c>
      <c r="P276" s="209"/>
      <c r="Q276" s="209"/>
      <c r="R276" s="274">
        <v>46157</v>
      </c>
      <c r="S276" s="303"/>
      <c r="T276" s="303"/>
      <c r="U276" s="303"/>
      <c r="V276" s="303">
        <f t="shared" si="64"/>
        <v>0</v>
      </c>
      <c r="W276" s="303">
        <f t="shared" si="65"/>
        <v>0</v>
      </c>
      <c r="X276" s="304" t="e">
        <f>+T276*#REF!+X275</f>
        <v>#REF!</v>
      </c>
      <c r="Y276" s="304" t="e">
        <f>+Y275+U276*#REF!</f>
        <v>#REF!</v>
      </c>
      <c r="Z276" s="304"/>
      <c r="AA276" s="305"/>
      <c r="AB276" s="304" t="e">
        <f t="shared" si="69"/>
        <v>#REF!</v>
      </c>
      <c r="AC276" s="306"/>
      <c r="AD276" s="305"/>
      <c r="AE276" s="304">
        <f t="shared" si="66"/>
        <v>0</v>
      </c>
      <c r="AF276" s="304">
        <f t="shared" si="67"/>
        <v>0</v>
      </c>
      <c r="AG276" s="307">
        <f t="shared" si="68"/>
        <v>0</v>
      </c>
      <c r="AH276" s="181"/>
      <c r="AI276" s="181"/>
      <c r="AJ276" s="181"/>
      <c r="AK276" s="182"/>
      <c r="AO276" s="183">
        <v>46038</v>
      </c>
      <c r="AP276" s="642" t="e">
        <f t="shared" si="59"/>
        <v>#N/A</v>
      </c>
      <c r="AQ276" s="130" t="e">
        <f t="shared" si="60"/>
        <v>#N/A</v>
      </c>
      <c r="AR276" s="130" t="e">
        <f t="shared" si="61"/>
        <v>#N/A</v>
      </c>
      <c r="AS276" s="642" t="e">
        <f t="shared" si="62"/>
        <v>#N/A</v>
      </c>
      <c r="AT276" s="642" t="e">
        <f t="shared" si="63"/>
        <v>#N/A</v>
      </c>
      <c r="AU276" s="641"/>
      <c r="AV276" s="641"/>
      <c r="AW276" s="605" t="s">
        <v>640</v>
      </c>
      <c r="AX276" s="430">
        <v>4</v>
      </c>
      <c r="AY276" s="402">
        <v>128.11000000000001</v>
      </c>
      <c r="AZ276" s="403"/>
      <c r="BA276" s="402"/>
      <c r="BB276" s="369">
        <v>4</v>
      </c>
      <c r="BC276" s="369">
        <v>128.11000000000001</v>
      </c>
      <c r="BN276" s="142"/>
      <c r="BO276" s="142"/>
      <c r="BP276" s="142"/>
    </row>
    <row r="277" spans="2:68" ht="37.799999999999997" customHeight="1" thickBot="1">
      <c r="B277" s="212"/>
      <c r="C277" s="807"/>
      <c r="D277" s="807"/>
      <c r="E277" s="807"/>
      <c r="F277" s="636"/>
      <c r="G277" s="202">
        <f>+AE283-AE276</f>
        <v>0</v>
      </c>
      <c r="H277" s="262" t="s">
        <v>136</v>
      </c>
      <c r="I277" s="209"/>
      <c r="K277" s="211"/>
      <c r="L277" s="209"/>
      <c r="M277" s="636" t="s">
        <v>240</v>
      </c>
      <c r="N277" s="639" t="e">
        <f>INDEX(AG:AG, MATCH(AJ261, R:R, 0))/INDEX(Y:Y, MATCH(AJ261, R:R, 0))</f>
        <v>#REF!</v>
      </c>
      <c r="O277" s="639" t="e">
        <f ca="1">+G271/#REF!</f>
        <v>#REF!</v>
      </c>
      <c r="P277" s="209"/>
      <c r="Q277" s="213"/>
      <c r="R277" s="274">
        <v>46158</v>
      </c>
      <c r="S277" s="303"/>
      <c r="T277" s="303"/>
      <c r="U277" s="303"/>
      <c r="V277" s="303">
        <f t="shared" si="64"/>
        <v>0</v>
      </c>
      <c r="W277" s="303">
        <f t="shared" si="65"/>
        <v>0</v>
      </c>
      <c r="X277" s="304" t="e">
        <f>+T277*#REF!+X276</f>
        <v>#REF!</v>
      </c>
      <c r="Y277" s="304" t="e">
        <f>+Y276+U277*#REF!</f>
        <v>#REF!</v>
      </c>
      <c r="Z277" s="304"/>
      <c r="AA277" s="305"/>
      <c r="AB277" s="304" t="e">
        <f t="shared" si="69"/>
        <v>#REF!</v>
      </c>
      <c r="AC277" s="306"/>
      <c r="AD277" s="305"/>
      <c r="AE277" s="304">
        <f t="shared" si="66"/>
        <v>0</v>
      </c>
      <c r="AF277" s="304">
        <f t="shared" si="67"/>
        <v>0</v>
      </c>
      <c r="AG277" s="307">
        <f t="shared" si="68"/>
        <v>0</v>
      </c>
      <c r="AH277" s="222"/>
      <c r="AI277" s="223"/>
      <c r="AJ277" s="181"/>
      <c r="AK277" s="182"/>
      <c r="AO277" s="183">
        <v>46039</v>
      </c>
      <c r="AP277" s="642" t="e">
        <f t="shared" si="59"/>
        <v>#N/A</v>
      </c>
      <c r="AQ277" s="130" t="e">
        <f t="shared" si="60"/>
        <v>#N/A</v>
      </c>
      <c r="AR277" s="130" t="e">
        <f t="shared" si="61"/>
        <v>#N/A</v>
      </c>
      <c r="AS277" s="642" t="e">
        <f t="shared" si="62"/>
        <v>#N/A</v>
      </c>
      <c r="AT277" s="642" t="e">
        <f t="shared" si="63"/>
        <v>#N/A</v>
      </c>
      <c r="AU277" s="641"/>
      <c r="AV277" s="641"/>
      <c r="AW277" s="605" t="s">
        <v>644</v>
      </c>
      <c r="AX277" s="430">
        <v>3</v>
      </c>
      <c r="AY277" s="402">
        <v>94.85</v>
      </c>
      <c r="AZ277" s="403">
        <v>2</v>
      </c>
      <c r="BA277" s="402">
        <v>64.259999999999991</v>
      </c>
      <c r="BB277" s="369">
        <v>5</v>
      </c>
      <c r="BC277" s="369">
        <v>159.10999999999999</v>
      </c>
      <c r="BN277" s="142"/>
      <c r="BO277" s="142"/>
      <c r="BP277" s="142"/>
    </row>
    <row r="278" spans="2:68" ht="37.799999999999997" customHeight="1" thickBot="1">
      <c r="B278" s="216"/>
      <c r="C278" s="807"/>
      <c r="D278" s="807"/>
      <c r="E278" s="807"/>
      <c r="F278" s="636"/>
      <c r="G278" s="202">
        <f>+AE290-AE283</f>
        <v>0</v>
      </c>
      <c r="H278" s="262" t="s">
        <v>136</v>
      </c>
      <c r="I278" s="135"/>
      <c r="J278" s="213"/>
      <c r="K278" s="211"/>
      <c r="L278" s="217"/>
      <c r="M278" s="217"/>
      <c r="N278" s="218"/>
      <c r="O278" s="209"/>
      <c r="P278" s="219"/>
      <c r="Q278" s="135"/>
      <c r="R278" s="274">
        <v>46159</v>
      </c>
      <c r="S278" s="303"/>
      <c r="T278" s="303"/>
      <c r="U278" s="303"/>
      <c r="V278" s="303">
        <f t="shared" si="64"/>
        <v>0</v>
      </c>
      <c r="W278" s="303">
        <f t="shared" si="65"/>
        <v>0</v>
      </c>
      <c r="X278" s="304" t="e">
        <f>+T278*#REF!+X277</f>
        <v>#REF!</v>
      </c>
      <c r="Y278" s="304" t="e">
        <f>+Y277+U278*#REF!</f>
        <v>#REF!</v>
      </c>
      <c r="Z278" s="304"/>
      <c r="AA278" s="305"/>
      <c r="AB278" s="304" t="e">
        <f t="shared" si="69"/>
        <v>#REF!</v>
      </c>
      <c r="AC278" s="306"/>
      <c r="AD278" s="305"/>
      <c r="AE278" s="304">
        <f t="shared" si="66"/>
        <v>0</v>
      </c>
      <c r="AF278" s="304">
        <f t="shared" si="67"/>
        <v>0</v>
      </c>
      <c r="AG278" s="307">
        <f t="shared" si="68"/>
        <v>0</v>
      </c>
      <c r="AH278" s="181"/>
      <c r="AI278" s="181"/>
      <c r="AJ278" s="181"/>
      <c r="AK278" s="182"/>
      <c r="AO278" s="183">
        <v>46040</v>
      </c>
      <c r="AP278" s="642" t="e">
        <f t="shared" si="59"/>
        <v>#N/A</v>
      </c>
      <c r="AQ278" s="130" t="e">
        <f t="shared" si="60"/>
        <v>#N/A</v>
      </c>
      <c r="AR278" s="130" t="e">
        <f t="shared" si="61"/>
        <v>#N/A</v>
      </c>
      <c r="AS278" s="642" t="e">
        <f t="shared" si="62"/>
        <v>#N/A</v>
      </c>
      <c r="AT278" s="642" t="e">
        <f t="shared" si="63"/>
        <v>#N/A</v>
      </c>
      <c r="AU278" s="641"/>
      <c r="AV278" s="641"/>
      <c r="AW278" s="605" t="s">
        <v>648</v>
      </c>
      <c r="AX278" s="430">
        <v>2</v>
      </c>
      <c r="AY278" s="402">
        <v>64.88</v>
      </c>
      <c r="AZ278" s="403"/>
      <c r="BA278" s="402"/>
      <c r="BB278" s="369">
        <v>2</v>
      </c>
      <c r="BC278" s="369">
        <v>64.88</v>
      </c>
      <c r="BN278" s="142"/>
      <c r="BO278" s="142"/>
      <c r="BP278" s="142"/>
    </row>
    <row r="279" spans="2:68" ht="37.799999999999997" customHeight="1" thickBot="1">
      <c r="B279" s="216"/>
      <c r="C279" s="813"/>
      <c r="D279" s="813"/>
      <c r="E279" s="813"/>
      <c r="F279" s="637"/>
      <c r="G279" s="204"/>
      <c r="H279" s="204"/>
      <c r="I279" s="135"/>
      <c r="J279" s="213"/>
      <c r="K279" s="220"/>
      <c r="L279" s="217"/>
      <c r="M279" s="217"/>
      <c r="N279" s="209"/>
      <c r="O279" s="221"/>
      <c r="P279" s="221"/>
      <c r="Q279" s="135"/>
      <c r="R279" s="274">
        <v>46160</v>
      </c>
      <c r="S279" s="303"/>
      <c r="T279" s="303"/>
      <c r="U279" s="303"/>
      <c r="V279" s="303">
        <f t="shared" si="64"/>
        <v>0</v>
      </c>
      <c r="W279" s="303">
        <f t="shared" si="65"/>
        <v>0</v>
      </c>
      <c r="X279" s="304" t="e">
        <f>+T279*#REF!+X278</f>
        <v>#REF!</v>
      </c>
      <c r="Y279" s="304" t="e">
        <f>+Y278+U279*#REF!</f>
        <v>#REF!</v>
      </c>
      <c r="Z279" s="304"/>
      <c r="AA279" s="305"/>
      <c r="AB279" s="304" t="e">
        <f t="shared" si="69"/>
        <v>#REF!</v>
      </c>
      <c r="AC279" s="306"/>
      <c r="AD279" s="305"/>
      <c r="AE279" s="304">
        <f t="shared" si="66"/>
        <v>0</v>
      </c>
      <c r="AF279" s="304">
        <f t="shared" si="67"/>
        <v>0</v>
      </c>
      <c r="AG279" s="307">
        <f t="shared" si="68"/>
        <v>0</v>
      </c>
      <c r="AH279" s="181"/>
      <c r="AI279" s="181"/>
      <c r="AJ279" s="181"/>
      <c r="AK279" s="182"/>
      <c r="AO279" s="183">
        <v>46041</v>
      </c>
      <c r="AP279" s="642" t="e">
        <f t="shared" si="59"/>
        <v>#N/A</v>
      </c>
      <c r="AQ279" s="130" t="e">
        <f t="shared" si="60"/>
        <v>#N/A</v>
      </c>
      <c r="AR279" s="130" t="e">
        <f t="shared" si="61"/>
        <v>#N/A</v>
      </c>
      <c r="AS279" s="642" t="e">
        <f t="shared" si="62"/>
        <v>#N/A</v>
      </c>
      <c r="AT279" s="642" t="e">
        <f t="shared" si="63"/>
        <v>#N/A</v>
      </c>
      <c r="AU279" s="641"/>
      <c r="AV279" s="641"/>
      <c r="AW279" s="605" t="s">
        <v>651</v>
      </c>
      <c r="AX279" s="430">
        <v>3</v>
      </c>
      <c r="AY279" s="402">
        <v>93.84</v>
      </c>
      <c r="AZ279" s="403">
        <v>2</v>
      </c>
      <c r="BA279" s="402">
        <v>63.21</v>
      </c>
      <c r="BB279" s="369">
        <v>5</v>
      </c>
      <c r="BC279" s="369">
        <v>157.05000000000001</v>
      </c>
      <c r="BN279" s="142"/>
      <c r="BO279" s="142"/>
      <c r="BP279" s="142"/>
    </row>
    <row r="280" spans="2:68" ht="37.799999999999997" customHeight="1" thickBot="1">
      <c r="B280" s="216"/>
      <c r="C280" s="224"/>
      <c r="D280" s="224"/>
      <c r="E280" s="224"/>
      <c r="F280" s="225"/>
      <c r="G280" s="226"/>
      <c r="H280" s="226"/>
      <c r="I280" s="135"/>
      <c r="J280" s="213"/>
      <c r="K280" s="213"/>
      <c r="L280" s="217"/>
      <c r="M280" s="217"/>
      <c r="N280" s="217"/>
      <c r="O280" s="220"/>
      <c r="P280" s="135"/>
      <c r="Q280" s="135"/>
      <c r="R280" s="274">
        <v>46161</v>
      </c>
      <c r="S280" s="303"/>
      <c r="T280" s="303"/>
      <c r="U280" s="303"/>
      <c r="V280" s="303">
        <f t="shared" si="64"/>
        <v>0</v>
      </c>
      <c r="W280" s="303">
        <f t="shared" si="65"/>
        <v>0</v>
      </c>
      <c r="X280" s="304" t="e">
        <f>+T280*#REF!+X279</f>
        <v>#REF!</v>
      </c>
      <c r="Y280" s="304" t="e">
        <f>+Y279+U280*#REF!</f>
        <v>#REF!</v>
      </c>
      <c r="Z280" s="304"/>
      <c r="AA280" s="305"/>
      <c r="AB280" s="304" t="e">
        <f t="shared" si="69"/>
        <v>#REF!</v>
      </c>
      <c r="AC280" s="306"/>
      <c r="AD280" s="305"/>
      <c r="AE280" s="304">
        <f t="shared" si="66"/>
        <v>0</v>
      </c>
      <c r="AF280" s="304">
        <f t="shared" si="67"/>
        <v>0</v>
      </c>
      <c r="AG280" s="307">
        <f t="shared" si="68"/>
        <v>0</v>
      </c>
      <c r="AH280" s="181"/>
      <c r="AI280" s="181"/>
      <c r="AJ280" s="181"/>
      <c r="AK280" s="182"/>
      <c r="AO280" s="183">
        <v>46042</v>
      </c>
      <c r="AP280" s="642" t="e">
        <f t="shared" si="59"/>
        <v>#N/A</v>
      </c>
      <c r="AQ280" s="130" t="e">
        <f t="shared" si="60"/>
        <v>#N/A</v>
      </c>
      <c r="AR280" s="130" t="e">
        <f t="shared" si="61"/>
        <v>#N/A</v>
      </c>
      <c r="AS280" s="642" t="e">
        <f t="shared" si="62"/>
        <v>#N/A</v>
      </c>
      <c r="AT280" s="642" t="e">
        <f t="shared" si="63"/>
        <v>#N/A</v>
      </c>
      <c r="AU280" s="641"/>
      <c r="AV280" s="641"/>
      <c r="AW280" s="605" t="s">
        <v>654</v>
      </c>
      <c r="AX280" s="430">
        <v>3</v>
      </c>
      <c r="AY280" s="402">
        <v>96.69</v>
      </c>
      <c r="AZ280" s="403">
        <v>1</v>
      </c>
      <c r="BA280" s="402">
        <v>27.26</v>
      </c>
      <c r="BB280" s="369">
        <v>4</v>
      </c>
      <c r="BC280" s="369">
        <v>123.95</v>
      </c>
      <c r="BN280" s="142"/>
      <c r="BO280" s="142"/>
      <c r="BP280" s="142"/>
    </row>
    <row r="281" spans="2:68" ht="37.799999999999997" customHeight="1" thickBot="1">
      <c r="B281" s="216"/>
      <c r="C281" s="227"/>
      <c r="D281" s="228" t="s">
        <v>150</v>
      </c>
      <c r="E281" s="224"/>
      <c r="F281" s="225"/>
      <c r="G281" s="226"/>
      <c r="H281" s="226"/>
      <c r="I281" s="135"/>
      <c r="J281" s="135"/>
      <c r="K281" s="135"/>
      <c r="L281" s="135"/>
      <c r="M281" s="135"/>
      <c r="N281" s="135"/>
      <c r="O281" s="135"/>
      <c r="P281" s="135"/>
      <c r="Q281" s="135"/>
      <c r="R281" s="274">
        <v>46162</v>
      </c>
      <c r="S281" s="303"/>
      <c r="T281" s="303"/>
      <c r="U281" s="303"/>
      <c r="V281" s="303">
        <f t="shared" si="64"/>
        <v>0</v>
      </c>
      <c r="W281" s="303">
        <f t="shared" si="65"/>
        <v>0</v>
      </c>
      <c r="X281" s="304" t="e">
        <f>+T281*#REF!+X280</f>
        <v>#REF!</v>
      </c>
      <c r="Y281" s="304" t="e">
        <f>+Y280+U281*#REF!</f>
        <v>#REF!</v>
      </c>
      <c r="Z281" s="304"/>
      <c r="AA281" s="305"/>
      <c r="AB281" s="304" t="e">
        <f t="shared" si="69"/>
        <v>#REF!</v>
      </c>
      <c r="AC281" s="306"/>
      <c r="AD281" s="305"/>
      <c r="AE281" s="304">
        <f t="shared" si="66"/>
        <v>0</v>
      </c>
      <c r="AF281" s="304">
        <f t="shared" si="67"/>
        <v>0</v>
      </c>
      <c r="AG281" s="307">
        <f t="shared" si="68"/>
        <v>0</v>
      </c>
      <c r="AH281" s="223"/>
      <c r="AI281" s="181"/>
      <c r="AJ281" s="181"/>
      <c r="AK281" s="182"/>
      <c r="AO281" s="183">
        <v>46043</v>
      </c>
      <c r="AP281" s="642" t="e">
        <f t="shared" si="59"/>
        <v>#N/A</v>
      </c>
      <c r="AQ281" s="130" t="e">
        <f t="shared" si="60"/>
        <v>#N/A</v>
      </c>
      <c r="AR281" s="130" t="e">
        <f t="shared" si="61"/>
        <v>#N/A</v>
      </c>
      <c r="AS281" s="642" t="e">
        <f t="shared" si="62"/>
        <v>#N/A</v>
      </c>
      <c r="AT281" s="642" t="e">
        <f t="shared" si="63"/>
        <v>#N/A</v>
      </c>
      <c r="AU281" s="641"/>
      <c r="AV281" s="641"/>
      <c r="AW281" s="605" t="s">
        <v>655</v>
      </c>
      <c r="AX281" s="430">
        <v>4</v>
      </c>
      <c r="AY281" s="402">
        <v>129.96</v>
      </c>
      <c r="AZ281" s="403">
        <v>1</v>
      </c>
      <c r="BA281" s="402">
        <v>33.659999999999997</v>
      </c>
      <c r="BB281" s="369">
        <v>5</v>
      </c>
      <c r="BC281" s="369">
        <v>163.62</v>
      </c>
      <c r="BN281" s="142"/>
      <c r="BO281" s="142"/>
      <c r="BP281" s="142"/>
    </row>
    <row r="282" spans="2:68" ht="37.799999999999997" customHeight="1" thickBot="1">
      <c r="B282" s="263"/>
      <c r="C282" s="264"/>
      <c r="D282" s="264"/>
      <c r="E282" s="264"/>
      <c r="F282" s="265"/>
      <c r="G282" s="265"/>
      <c r="H282" s="265"/>
      <c r="I282" s="265"/>
      <c r="J282" s="265"/>
      <c r="K282" s="265"/>
      <c r="L282" s="265"/>
      <c r="M282" s="265"/>
      <c r="N282" s="265"/>
      <c r="O282" s="265"/>
      <c r="P282" s="265"/>
      <c r="Q282" s="265"/>
      <c r="R282" s="274">
        <v>46163</v>
      </c>
      <c r="S282" s="303"/>
      <c r="T282" s="303"/>
      <c r="U282" s="303"/>
      <c r="V282" s="303">
        <f t="shared" si="64"/>
        <v>0</v>
      </c>
      <c r="W282" s="303">
        <f t="shared" si="65"/>
        <v>0</v>
      </c>
      <c r="X282" s="304" t="e">
        <f>+T282*#REF!+X281</f>
        <v>#REF!</v>
      </c>
      <c r="Y282" s="304" t="e">
        <f>+Y281+U282*#REF!</f>
        <v>#REF!</v>
      </c>
      <c r="Z282" s="304"/>
      <c r="AA282" s="305"/>
      <c r="AB282" s="304" t="e">
        <f t="shared" si="69"/>
        <v>#REF!</v>
      </c>
      <c r="AC282" s="306"/>
      <c r="AD282" s="305"/>
      <c r="AE282" s="304">
        <f t="shared" si="66"/>
        <v>0</v>
      </c>
      <c r="AF282" s="304">
        <f t="shared" si="67"/>
        <v>0</v>
      </c>
      <c r="AG282" s="307">
        <f t="shared" si="68"/>
        <v>0</v>
      </c>
      <c r="AH282" s="223"/>
      <c r="AI282" s="230"/>
      <c r="AJ282" s="181"/>
      <c r="AK282" s="182"/>
      <c r="AO282" s="183">
        <v>46044</v>
      </c>
      <c r="AP282" s="642" t="e">
        <f t="shared" si="59"/>
        <v>#N/A</v>
      </c>
      <c r="AQ282" s="130" t="e">
        <f t="shared" si="60"/>
        <v>#N/A</v>
      </c>
      <c r="AR282" s="130" t="e">
        <f t="shared" si="61"/>
        <v>#N/A</v>
      </c>
      <c r="AS282" s="642" t="e">
        <f t="shared" si="62"/>
        <v>#N/A</v>
      </c>
      <c r="AT282" s="642" t="e">
        <f t="shared" si="63"/>
        <v>#N/A</v>
      </c>
      <c r="AU282" s="641"/>
      <c r="AV282" s="641"/>
      <c r="AW282" s="605" t="s">
        <v>660</v>
      </c>
      <c r="AX282" s="430">
        <v>3</v>
      </c>
      <c r="AY282" s="402">
        <v>91.72999999999999</v>
      </c>
      <c r="AZ282" s="403"/>
      <c r="BA282" s="402"/>
      <c r="BB282" s="369">
        <v>3</v>
      </c>
      <c r="BC282" s="369">
        <v>91.72999999999999</v>
      </c>
      <c r="BN282" s="142"/>
      <c r="BO282" s="142"/>
      <c r="BP282" s="142"/>
    </row>
    <row r="283" spans="2:68" ht="37.799999999999997" customHeight="1" thickBot="1">
      <c r="B283" s="229"/>
      <c r="C283" s="224"/>
      <c r="D283" s="224"/>
      <c r="E283" s="224"/>
      <c r="F283" s="226"/>
      <c r="G283" s="226"/>
      <c r="H283" s="226"/>
      <c r="I283" s="226"/>
      <c r="J283" s="226"/>
      <c r="K283" s="226"/>
      <c r="L283" s="226"/>
      <c r="M283" s="226"/>
      <c r="N283" s="226"/>
      <c r="O283" s="226"/>
      <c r="P283" s="226"/>
      <c r="Q283" s="226"/>
      <c r="R283" s="274">
        <v>46164</v>
      </c>
      <c r="S283" s="303"/>
      <c r="T283" s="303"/>
      <c r="U283" s="303"/>
      <c r="V283" s="303">
        <f t="shared" si="64"/>
        <v>0</v>
      </c>
      <c r="W283" s="303">
        <f t="shared" si="65"/>
        <v>0</v>
      </c>
      <c r="X283" s="304" t="e">
        <f>+T283*#REF!+X282</f>
        <v>#REF!</v>
      </c>
      <c r="Y283" s="304" t="e">
        <f>+Y282+U283*#REF!</f>
        <v>#REF!</v>
      </c>
      <c r="Z283" s="304"/>
      <c r="AA283" s="305"/>
      <c r="AB283" s="304" t="e">
        <f t="shared" si="69"/>
        <v>#REF!</v>
      </c>
      <c r="AC283" s="306"/>
      <c r="AD283" s="305"/>
      <c r="AE283" s="304">
        <f t="shared" si="66"/>
        <v>0</v>
      </c>
      <c r="AF283" s="304">
        <f t="shared" si="67"/>
        <v>0</v>
      </c>
      <c r="AG283" s="307">
        <f t="shared" si="68"/>
        <v>0</v>
      </c>
      <c r="AH283" s="181"/>
      <c r="AI283" s="181"/>
      <c r="AJ283" s="181"/>
      <c r="AK283" s="182"/>
      <c r="AO283" s="183">
        <v>46045</v>
      </c>
      <c r="AP283" s="642" t="e">
        <f t="shared" si="59"/>
        <v>#N/A</v>
      </c>
      <c r="AQ283" s="130" t="e">
        <f t="shared" si="60"/>
        <v>#N/A</v>
      </c>
      <c r="AR283" s="130" t="e">
        <f t="shared" si="61"/>
        <v>#N/A</v>
      </c>
      <c r="AS283" s="642" t="e">
        <f t="shared" si="62"/>
        <v>#N/A</v>
      </c>
      <c r="AT283" s="642" t="e">
        <f t="shared" si="63"/>
        <v>#N/A</v>
      </c>
      <c r="AU283" s="641"/>
      <c r="AV283" s="641"/>
      <c r="AW283" s="605" t="s">
        <v>667</v>
      </c>
      <c r="AX283" s="430">
        <v>7</v>
      </c>
      <c r="AY283" s="402">
        <v>214.99</v>
      </c>
      <c r="AZ283" s="403"/>
      <c r="BA283" s="402"/>
      <c r="BB283" s="369">
        <v>7</v>
      </c>
      <c r="BC283" s="369">
        <v>214.99</v>
      </c>
      <c r="BN283" s="142"/>
      <c r="BO283" s="142"/>
      <c r="BP283" s="142"/>
    </row>
    <row r="284" spans="2:68" ht="37.799999999999997" customHeight="1" thickBot="1">
      <c r="B284" s="229"/>
      <c r="C284" s="224"/>
      <c r="D284" s="224"/>
      <c r="E284" s="224"/>
      <c r="F284" s="226"/>
      <c r="G284" s="226"/>
      <c r="H284" s="226"/>
      <c r="I284" s="226"/>
      <c r="J284" s="226"/>
      <c r="K284" s="226"/>
      <c r="L284" s="226"/>
      <c r="M284" s="226"/>
      <c r="N284" s="226"/>
      <c r="O284" s="226"/>
      <c r="P284" s="226"/>
      <c r="Q284" s="226"/>
      <c r="R284" s="274">
        <v>46165</v>
      </c>
      <c r="S284" s="303"/>
      <c r="T284" s="303"/>
      <c r="U284" s="303"/>
      <c r="V284" s="303">
        <f t="shared" si="64"/>
        <v>0</v>
      </c>
      <c r="W284" s="303">
        <f t="shared" si="65"/>
        <v>0</v>
      </c>
      <c r="X284" s="304" t="e">
        <f>+T284*#REF!+X283</f>
        <v>#REF!</v>
      </c>
      <c r="Y284" s="304" t="e">
        <f>+Y283+U284*#REF!</f>
        <v>#REF!</v>
      </c>
      <c r="Z284" s="304"/>
      <c r="AA284" s="305"/>
      <c r="AB284" s="304" t="e">
        <f t="shared" si="69"/>
        <v>#REF!</v>
      </c>
      <c r="AC284" s="306"/>
      <c r="AD284" s="305"/>
      <c r="AE284" s="304">
        <f t="shared" si="66"/>
        <v>0</v>
      </c>
      <c r="AF284" s="304">
        <f t="shared" si="67"/>
        <v>0</v>
      </c>
      <c r="AG284" s="307">
        <f t="shared" si="68"/>
        <v>0</v>
      </c>
      <c r="AH284" s="185"/>
      <c r="AI284" s="185"/>
      <c r="AJ284" s="181"/>
      <c r="AK284" s="182"/>
      <c r="AO284" s="183">
        <v>46046</v>
      </c>
      <c r="AP284" s="642" t="e">
        <f t="shared" si="59"/>
        <v>#N/A</v>
      </c>
      <c r="AQ284" s="130" t="e">
        <f t="shared" si="60"/>
        <v>#N/A</v>
      </c>
      <c r="AR284" s="130" t="e">
        <f t="shared" si="61"/>
        <v>#N/A</v>
      </c>
      <c r="AS284" s="642" t="e">
        <f t="shared" si="62"/>
        <v>#N/A</v>
      </c>
      <c r="AT284" s="642" t="e">
        <f t="shared" si="63"/>
        <v>#N/A</v>
      </c>
      <c r="AU284" s="641"/>
      <c r="AV284" s="641"/>
      <c r="AW284" s="605" t="s">
        <v>670</v>
      </c>
      <c r="AX284" s="430">
        <v>2</v>
      </c>
      <c r="AY284" s="402">
        <v>58.83</v>
      </c>
      <c r="AZ284" s="403"/>
      <c r="BA284" s="402"/>
      <c r="BB284" s="369">
        <v>2</v>
      </c>
      <c r="BC284" s="369">
        <v>58.83</v>
      </c>
      <c r="BN284" s="142"/>
      <c r="BO284" s="142"/>
      <c r="BP284" s="142"/>
    </row>
    <row r="285" spans="2:68" ht="37.799999999999997" customHeight="1" thickBot="1">
      <c r="B285" s="229"/>
      <c r="C285" s="224"/>
      <c r="D285" s="224"/>
      <c r="E285" s="224"/>
      <c r="F285" s="226"/>
      <c r="G285" s="226"/>
      <c r="H285" s="226"/>
      <c r="I285" s="226"/>
      <c r="J285" s="226"/>
      <c r="K285" s="226"/>
      <c r="L285" s="226"/>
      <c r="M285" s="226"/>
      <c r="N285" s="226"/>
      <c r="O285" s="226"/>
      <c r="P285" s="226"/>
      <c r="Q285" s="226"/>
      <c r="R285" s="274">
        <v>46166</v>
      </c>
      <c r="S285" s="303"/>
      <c r="T285" s="303"/>
      <c r="U285" s="303"/>
      <c r="V285" s="303">
        <f t="shared" si="64"/>
        <v>0</v>
      </c>
      <c r="W285" s="303">
        <f t="shared" si="65"/>
        <v>0</v>
      </c>
      <c r="X285" s="304" t="e">
        <f>+T285*#REF!+X284</f>
        <v>#REF!</v>
      </c>
      <c r="Y285" s="304" t="e">
        <f>+Y284+U285*#REF!</f>
        <v>#REF!</v>
      </c>
      <c r="Z285" s="304"/>
      <c r="AA285" s="305"/>
      <c r="AB285" s="304" t="e">
        <f t="shared" si="69"/>
        <v>#REF!</v>
      </c>
      <c r="AC285" s="306"/>
      <c r="AD285" s="305"/>
      <c r="AE285" s="304">
        <f t="shared" si="66"/>
        <v>0</v>
      </c>
      <c r="AF285" s="304">
        <f t="shared" si="67"/>
        <v>0</v>
      </c>
      <c r="AG285" s="307">
        <f t="shared" si="68"/>
        <v>0</v>
      </c>
      <c r="AH285" s="181"/>
      <c r="AI285" s="181"/>
      <c r="AJ285" s="181"/>
      <c r="AK285" s="182"/>
      <c r="AO285" s="183">
        <v>46047</v>
      </c>
      <c r="AP285" s="642" t="e">
        <f t="shared" si="59"/>
        <v>#N/A</v>
      </c>
      <c r="AQ285" s="130" t="e">
        <f t="shared" si="60"/>
        <v>#N/A</v>
      </c>
      <c r="AR285" s="130" t="e">
        <f t="shared" si="61"/>
        <v>#N/A</v>
      </c>
      <c r="AS285" s="642" t="e">
        <f t="shared" si="62"/>
        <v>#N/A</v>
      </c>
      <c r="AT285" s="642" t="e">
        <f t="shared" si="63"/>
        <v>#N/A</v>
      </c>
      <c r="AU285" s="641"/>
      <c r="AV285" s="641"/>
      <c r="AW285" s="769" t="s">
        <v>30</v>
      </c>
      <c r="AX285" s="431">
        <v>60</v>
      </c>
      <c r="AY285" s="404">
        <v>1853.0099999999998</v>
      </c>
      <c r="AZ285" s="372">
        <v>24</v>
      </c>
      <c r="BA285" s="404">
        <v>796.4</v>
      </c>
      <c r="BB285" s="369">
        <v>84</v>
      </c>
      <c r="BC285" s="369">
        <v>2649.41</v>
      </c>
      <c r="BN285" s="142"/>
      <c r="BO285" s="142"/>
      <c r="BP285" s="142"/>
    </row>
    <row r="286" spans="2:68" ht="37.799999999999997" customHeight="1" thickBot="1">
      <c r="B286" s="229"/>
      <c r="C286" s="224"/>
      <c r="D286" s="224"/>
      <c r="E286" s="224"/>
      <c r="F286" s="226"/>
      <c r="G286" s="226"/>
      <c r="H286" s="226"/>
      <c r="I286" s="226"/>
      <c r="J286" s="226"/>
      <c r="K286" s="226"/>
      <c r="L286" s="226"/>
      <c r="M286" s="226"/>
      <c r="N286" s="226"/>
      <c r="O286" s="226"/>
      <c r="P286" s="226"/>
      <c r="Q286" s="226"/>
      <c r="R286" s="274">
        <v>46167</v>
      </c>
      <c r="S286" s="303"/>
      <c r="T286" s="303"/>
      <c r="U286" s="303"/>
      <c r="V286" s="303">
        <f t="shared" si="64"/>
        <v>0</v>
      </c>
      <c r="W286" s="303">
        <f t="shared" si="65"/>
        <v>0</v>
      </c>
      <c r="X286" s="304" t="e">
        <f>+T286*#REF!+X285</f>
        <v>#REF!</v>
      </c>
      <c r="Y286" s="304" t="e">
        <f>+Y285+U286*#REF!</f>
        <v>#REF!</v>
      </c>
      <c r="Z286" s="304"/>
      <c r="AA286" s="305"/>
      <c r="AB286" s="304" t="e">
        <f t="shared" si="69"/>
        <v>#REF!</v>
      </c>
      <c r="AC286" s="306"/>
      <c r="AD286" s="305"/>
      <c r="AE286" s="304">
        <f t="shared" si="66"/>
        <v>0</v>
      </c>
      <c r="AF286" s="304">
        <f t="shared" si="67"/>
        <v>0</v>
      </c>
      <c r="AG286" s="307">
        <f t="shared" si="68"/>
        <v>0</v>
      </c>
      <c r="AH286" s="185"/>
      <c r="AI286" s="185"/>
      <c r="AJ286" s="181"/>
      <c r="AK286" s="231"/>
      <c r="AO286" s="183">
        <v>46048</v>
      </c>
      <c r="AP286" s="642" t="e">
        <f t="shared" si="59"/>
        <v>#N/A</v>
      </c>
      <c r="AQ286" s="130" t="e">
        <f t="shared" si="60"/>
        <v>#N/A</v>
      </c>
      <c r="AR286" s="130" t="e">
        <f t="shared" si="61"/>
        <v>#N/A</v>
      </c>
      <c r="AS286" s="642" t="e">
        <f t="shared" si="62"/>
        <v>#N/A</v>
      </c>
      <c r="AT286" s="642" t="e">
        <f t="shared" si="63"/>
        <v>#N/A</v>
      </c>
      <c r="AU286" s="641"/>
      <c r="AV286" s="641"/>
      <c r="AW286"/>
      <c r="AX286"/>
      <c r="AY286"/>
      <c r="AZ286"/>
      <c r="BN286" s="142"/>
      <c r="BO286" s="142"/>
      <c r="BP286" s="142"/>
    </row>
    <row r="287" spans="2:68" ht="37.799999999999997" customHeight="1" thickBot="1">
      <c r="B287" s="229"/>
      <c r="C287" s="224"/>
      <c r="D287" s="224"/>
      <c r="E287" s="224"/>
      <c r="F287" s="226"/>
      <c r="G287" s="226"/>
      <c r="H287" s="226"/>
      <c r="I287" s="226"/>
      <c r="J287" s="226"/>
      <c r="K287" s="226"/>
      <c r="L287" s="226"/>
      <c r="M287" s="226"/>
      <c r="N287" s="226"/>
      <c r="O287" s="226"/>
      <c r="P287" s="226"/>
      <c r="Q287" s="226"/>
      <c r="R287" s="274">
        <v>46168</v>
      </c>
      <c r="S287" s="303"/>
      <c r="T287" s="303"/>
      <c r="U287" s="303"/>
      <c r="V287" s="303">
        <f t="shared" si="64"/>
        <v>0</v>
      </c>
      <c r="W287" s="303">
        <f t="shared" si="65"/>
        <v>0</v>
      </c>
      <c r="X287" s="304" t="e">
        <f>+T287*#REF!+X286</f>
        <v>#REF!</v>
      </c>
      <c r="Y287" s="304" t="e">
        <f>+Y286+U287*#REF!</f>
        <v>#REF!</v>
      </c>
      <c r="Z287" s="304"/>
      <c r="AA287" s="305"/>
      <c r="AB287" s="304" t="e">
        <f t="shared" si="69"/>
        <v>#REF!</v>
      </c>
      <c r="AC287" s="306"/>
      <c r="AD287" s="305"/>
      <c r="AE287" s="304">
        <f t="shared" si="66"/>
        <v>0</v>
      </c>
      <c r="AF287" s="304">
        <f t="shared" si="67"/>
        <v>0</v>
      </c>
      <c r="AG287" s="307">
        <f t="shared" si="68"/>
        <v>0</v>
      </c>
      <c r="AH287" s="232"/>
      <c r="AI287" s="181"/>
      <c r="AJ287" s="181"/>
      <c r="AK287" s="231"/>
      <c r="AO287" s="183">
        <v>46049</v>
      </c>
      <c r="AP287" s="642" t="e">
        <f t="shared" si="59"/>
        <v>#N/A</v>
      </c>
      <c r="AQ287" s="130" t="e">
        <f t="shared" si="60"/>
        <v>#N/A</v>
      </c>
      <c r="AR287" s="130" t="e">
        <f t="shared" si="61"/>
        <v>#N/A</v>
      </c>
      <c r="AS287" s="642" t="e">
        <f t="shared" si="62"/>
        <v>#N/A</v>
      </c>
      <c r="AT287" s="642" t="e">
        <f t="shared" si="63"/>
        <v>#N/A</v>
      </c>
      <c r="AU287" s="641"/>
      <c r="AV287" s="641"/>
      <c r="AW287"/>
      <c r="AX287"/>
      <c r="AY287"/>
      <c r="AZ287"/>
      <c r="BN287" s="142"/>
      <c r="BO287" s="142"/>
      <c r="BP287" s="142"/>
    </row>
    <row r="288" spans="2:68" ht="37.799999999999997" customHeight="1" thickBot="1">
      <c r="B288" s="229"/>
      <c r="C288" s="224"/>
      <c r="D288" s="224"/>
      <c r="E288" s="224"/>
      <c r="F288" s="226"/>
      <c r="G288" s="226"/>
      <c r="H288" s="226"/>
      <c r="I288" s="226"/>
      <c r="J288" s="226"/>
      <c r="K288" s="226"/>
      <c r="L288" s="226"/>
      <c r="M288" s="226"/>
      <c r="N288" s="226"/>
      <c r="O288" s="226"/>
      <c r="P288" s="226"/>
      <c r="Q288" s="226"/>
      <c r="R288" s="274">
        <v>46169</v>
      </c>
      <c r="S288" s="303"/>
      <c r="T288" s="303"/>
      <c r="U288" s="303"/>
      <c r="V288" s="303">
        <f t="shared" si="64"/>
        <v>0</v>
      </c>
      <c r="W288" s="303">
        <f t="shared" si="65"/>
        <v>0</v>
      </c>
      <c r="X288" s="304" t="e">
        <f>+T288*#REF!+X287</f>
        <v>#REF!</v>
      </c>
      <c r="Y288" s="304" t="e">
        <f>+Y287+U288*#REF!</f>
        <v>#REF!</v>
      </c>
      <c r="Z288" s="304"/>
      <c r="AA288" s="305"/>
      <c r="AB288" s="304" t="e">
        <f t="shared" si="69"/>
        <v>#REF!</v>
      </c>
      <c r="AC288" s="306"/>
      <c r="AD288" s="305"/>
      <c r="AE288" s="304">
        <f t="shared" si="66"/>
        <v>0</v>
      </c>
      <c r="AF288" s="304">
        <f t="shared" si="67"/>
        <v>0</v>
      </c>
      <c r="AG288" s="307">
        <f t="shared" si="68"/>
        <v>0</v>
      </c>
      <c r="AH288" s="185"/>
      <c r="AI288" s="181"/>
      <c r="AJ288" s="181"/>
      <c r="AK288" s="231"/>
      <c r="AO288" s="183">
        <v>46050</v>
      </c>
      <c r="AP288" s="642" t="e">
        <f t="shared" si="59"/>
        <v>#N/A</v>
      </c>
      <c r="AQ288" s="130" t="e">
        <f t="shared" si="60"/>
        <v>#N/A</v>
      </c>
      <c r="AR288" s="130" t="e">
        <f t="shared" si="61"/>
        <v>#N/A</v>
      </c>
      <c r="AS288" s="642" t="e">
        <f t="shared" si="62"/>
        <v>#N/A</v>
      </c>
      <c r="AT288" s="642" t="e">
        <f t="shared" si="63"/>
        <v>#N/A</v>
      </c>
      <c r="AU288" s="641"/>
      <c r="AV288" s="641"/>
      <c r="AW288"/>
      <c r="AX288"/>
      <c r="AY288"/>
      <c r="AZ288"/>
      <c r="BN288" s="142"/>
      <c r="BO288" s="142"/>
      <c r="BP288" s="142"/>
    </row>
    <row r="289" spans="2:73" ht="37.799999999999997" customHeight="1" thickBot="1">
      <c r="B289" s="229"/>
      <c r="C289" s="224"/>
      <c r="D289" s="224"/>
      <c r="E289" s="224"/>
      <c r="F289" s="226"/>
      <c r="G289" s="226"/>
      <c r="H289" s="226"/>
      <c r="I289" s="226"/>
      <c r="J289" s="226"/>
      <c r="K289" s="226"/>
      <c r="L289" s="226"/>
      <c r="M289" s="226"/>
      <c r="N289" s="226"/>
      <c r="O289" s="226"/>
      <c r="P289" s="226"/>
      <c r="Q289" s="226"/>
      <c r="R289" s="274">
        <v>46170</v>
      </c>
      <c r="S289" s="303"/>
      <c r="T289" s="303"/>
      <c r="U289" s="303"/>
      <c r="V289" s="303">
        <f t="shared" si="64"/>
        <v>0</v>
      </c>
      <c r="W289" s="303">
        <f t="shared" si="65"/>
        <v>0</v>
      </c>
      <c r="X289" s="304" t="e">
        <f>+T289*#REF!+X288</f>
        <v>#REF!</v>
      </c>
      <c r="Y289" s="304" t="e">
        <f>+Y288+U289*#REF!</f>
        <v>#REF!</v>
      </c>
      <c r="Z289" s="304"/>
      <c r="AA289" s="305"/>
      <c r="AB289" s="304" t="e">
        <f t="shared" si="69"/>
        <v>#REF!</v>
      </c>
      <c r="AC289" s="306"/>
      <c r="AD289" s="305"/>
      <c r="AE289" s="304">
        <f t="shared" si="66"/>
        <v>0</v>
      </c>
      <c r="AF289" s="304">
        <f t="shared" si="67"/>
        <v>0</v>
      </c>
      <c r="AG289" s="307">
        <f t="shared" si="68"/>
        <v>0</v>
      </c>
      <c r="AH289" s="181"/>
      <c r="AI289" s="181"/>
      <c r="AJ289" s="181"/>
      <c r="AK289" s="231"/>
      <c r="AO289" s="183">
        <v>46051</v>
      </c>
      <c r="AP289" s="642" t="e">
        <f t="shared" si="59"/>
        <v>#N/A</v>
      </c>
      <c r="AQ289" s="130" t="e">
        <f t="shared" si="60"/>
        <v>#N/A</v>
      </c>
      <c r="AR289" s="130" t="e">
        <f t="shared" si="61"/>
        <v>#N/A</v>
      </c>
      <c r="AS289" s="642" t="e">
        <f t="shared" si="62"/>
        <v>#N/A</v>
      </c>
      <c r="AT289" s="642" t="e">
        <f t="shared" si="63"/>
        <v>#N/A</v>
      </c>
      <c r="AU289" s="641"/>
      <c r="AV289" s="641"/>
      <c r="AW289"/>
      <c r="AX289"/>
      <c r="AY289"/>
      <c r="AZ289"/>
      <c r="BN289" s="142"/>
      <c r="BO289" s="142"/>
      <c r="BP289" s="142"/>
    </row>
    <row r="290" spans="2:73" ht="37.799999999999997" customHeight="1" thickBot="1">
      <c r="B290" s="229"/>
      <c r="C290" s="224"/>
      <c r="D290" s="224"/>
      <c r="E290" s="224"/>
      <c r="F290" s="226"/>
      <c r="G290" s="226"/>
      <c r="H290" s="226"/>
      <c r="I290" s="226"/>
      <c r="J290" s="226"/>
      <c r="K290" s="226"/>
      <c r="L290" s="226"/>
      <c r="M290" s="226"/>
      <c r="N290" s="226"/>
      <c r="O290" s="226"/>
      <c r="P290" s="226"/>
      <c r="Q290" s="226"/>
      <c r="R290" s="274">
        <v>46171</v>
      </c>
      <c r="S290" s="303"/>
      <c r="T290" s="303"/>
      <c r="U290" s="303"/>
      <c r="V290" s="303">
        <f t="shared" si="64"/>
        <v>0</v>
      </c>
      <c r="W290" s="303">
        <f t="shared" si="65"/>
        <v>0</v>
      </c>
      <c r="X290" s="304" t="e">
        <f>+T290*#REF!+X289</f>
        <v>#REF!</v>
      </c>
      <c r="Y290" s="304" t="e">
        <f>+Y289+U290*#REF!</f>
        <v>#REF!</v>
      </c>
      <c r="Z290" s="304"/>
      <c r="AA290" s="305"/>
      <c r="AB290" s="304" t="e">
        <f t="shared" si="69"/>
        <v>#REF!</v>
      </c>
      <c r="AC290" s="306"/>
      <c r="AD290" s="305"/>
      <c r="AE290" s="304">
        <f t="shared" si="66"/>
        <v>0</v>
      </c>
      <c r="AF290" s="304">
        <f t="shared" si="67"/>
        <v>0</v>
      </c>
      <c r="AG290" s="307">
        <f t="shared" si="68"/>
        <v>0</v>
      </c>
      <c r="AH290" s="185"/>
      <c r="AI290" s="181"/>
      <c r="AJ290" s="181"/>
      <c r="AK290" s="231"/>
      <c r="AO290" s="183">
        <v>46052</v>
      </c>
      <c r="AP290" s="642" t="e">
        <f t="shared" si="59"/>
        <v>#N/A</v>
      </c>
      <c r="AQ290" s="130" t="e">
        <f t="shared" si="60"/>
        <v>#N/A</v>
      </c>
      <c r="AR290" s="130" t="e">
        <f t="shared" si="61"/>
        <v>#N/A</v>
      </c>
      <c r="AS290" s="642" t="e">
        <f t="shared" si="62"/>
        <v>#N/A</v>
      </c>
      <c r="AT290" s="642" t="e">
        <f t="shared" si="63"/>
        <v>#N/A</v>
      </c>
      <c r="AU290" s="641"/>
      <c r="AV290" s="641"/>
      <c r="AW290"/>
      <c r="AX290"/>
      <c r="AY290"/>
      <c r="AZ290"/>
      <c r="BN290" s="142"/>
      <c r="BO290" s="142"/>
      <c r="BP290" s="142"/>
    </row>
    <row r="291" spans="2:73" ht="37.799999999999997" customHeight="1" thickBot="1">
      <c r="B291" s="229"/>
      <c r="C291" s="224"/>
      <c r="D291" s="224"/>
      <c r="E291" s="224"/>
      <c r="F291" s="226"/>
      <c r="G291" s="226"/>
      <c r="H291" s="226"/>
      <c r="I291" s="226"/>
      <c r="J291" s="226"/>
      <c r="K291" s="226"/>
      <c r="L291" s="226"/>
      <c r="M291" s="226"/>
      <c r="N291" s="226"/>
      <c r="O291" s="226"/>
      <c r="P291" s="226"/>
      <c r="Q291" s="226"/>
      <c r="R291" s="274">
        <v>46172</v>
      </c>
      <c r="S291" s="303"/>
      <c r="T291" s="303"/>
      <c r="U291" s="303"/>
      <c r="V291" s="303">
        <f t="shared" si="64"/>
        <v>0</v>
      </c>
      <c r="W291" s="303">
        <f t="shared" si="65"/>
        <v>0</v>
      </c>
      <c r="X291" s="304" t="e">
        <f>+T291*#REF!+X290</f>
        <v>#REF!</v>
      </c>
      <c r="Y291" s="304" t="e">
        <f>+Y290+U291*#REF!</f>
        <v>#REF!</v>
      </c>
      <c r="Z291" s="304"/>
      <c r="AA291" s="305"/>
      <c r="AB291" s="304" t="e">
        <f t="shared" si="69"/>
        <v>#REF!</v>
      </c>
      <c r="AC291" s="306"/>
      <c r="AD291" s="305"/>
      <c r="AE291" s="304">
        <f t="shared" si="66"/>
        <v>0</v>
      </c>
      <c r="AF291" s="304">
        <f t="shared" si="67"/>
        <v>0</v>
      </c>
      <c r="AG291" s="307">
        <f t="shared" si="68"/>
        <v>0</v>
      </c>
      <c r="AH291" s="181"/>
      <c r="AI291" s="181"/>
      <c r="AJ291" s="181"/>
      <c r="AK291" s="231"/>
      <c r="AO291" s="183">
        <v>46053</v>
      </c>
      <c r="AP291" s="642" t="e">
        <f t="shared" si="59"/>
        <v>#N/A</v>
      </c>
      <c r="AQ291" s="130" t="e">
        <f t="shared" si="60"/>
        <v>#N/A</v>
      </c>
      <c r="AR291" s="130" t="e">
        <f t="shared" si="61"/>
        <v>#N/A</v>
      </c>
      <c r="AS291" s="642" t="e">
        <f t="shared" si="62"/>
        <v>#N/A</v>
      </c>
      <c r="AT291" s="642" t="e">
        <f t="shared" si="63"/>
        <v>#N/A</v>
      </c>
      <c r="AU291" s="641"/>
      <c r="AV291" s="641"/>
      <c r="AW291"/>
      <c r="AX291"/>
      <c r="AY291"/>
      <c r="AZ291"/>
      <c r="BN291" s="142"/>
      <c r="BO291" s="142"/>
      <c r="BP291" s="142"/>
    </row>
    <row r="292" spans="2:73" ht="37.799999999999997" customHeight="1" thickBot="1">
      <c r="B292" s="229"/>
      <c r="C292" s="224"/>
      <c r="D292" s="224"/>
      <c r="E292" s="224"/>
      <c r="F292" s="226"/>
      <c r="G292" s="226"/>
      <c r="H292" s="226"/>
      <c r="I292" s="226"/>
      <c r="J292" s="226"/>
      <c r="K292" s="226"/>
      <c r="L292" s="226"/>
      <c r="M292" s="226"/>
      <c r="N292" s="226"/>
      <c r="O292" s="226"/>
      <c r="P292" s="226"/>
      <c r="Q292" s="226"/>
      <c r="R292" s="274">
        <v>46173</v>
      </c>
      <c r="S292" s="303"/>
      <c r="T292" s="303"/>
      <c r="U292" s="303"/>
      <c r="V292" s="303">
        <f t="shared" si="64"/>
        <v>0</v>
      </c>
      <c r="W292" s="303">
        <f t="shared" si="65"/>
        <v>0</v>
      </c>
      <c r="X292" s="304" t="e">
        <f>+T292*#REF!+X291</f>
        <v>#REF!</v>
      </c>
      <c r="Y292" s="304" t="e">
        <f>+Y291+U292*#REF!</f>
        <v>#REF!</v>
      </c>
      <c r="Z292" s="304"/>
      <c r="AA292" s="305"/>
      <c r="AB292" s="304" t="e">
        <f t="shared" ref="AB292" si="70">+Y292+X292</f>
        <v>#REF!</v>
      </c>
      <c r="AC292" s="306"/>
      <c r="AD292" s="305"/>
      <c r="AE292" s="304">
        <f t="shared" si="66"/>
        <v>0</v>
      </c>
      <c r="AF292" s="304">
        <f t="shared" si="67"/>
        <v>0</v>
      </c>
      <c r="AG292" s="307">
        <f t="shared" si="68"/>
        <v>0</v>
      </c>
      <c r="AH292" s="233"/>
      <c r="AI292" s="233"/>
      <c r="AJ292" s="233"/>
      <c r="AK292" s="234"/>
      <c r="AO292" s="641"/>
      <c r="AP292" s="641"/>
      <c r="AS292" s="641"/>
      <c r="AT292" s="641"/>
      <c r="AU292" s="641"/>
      <c r="AV292" s="641"/>
      <c r="AW292"/>
      <c r="AX292"/>
      <c r="AY292"/>
      <c r="AZ292"/>
      <c r="BN292" s="142"/>
      <c r="BO292" s="142"/>
      <c r="BP292" s="142"/>
    </row>
    <row r="293" spans="2:73" ht="37.799999999999997" customHeight="1" thickBot="1">
      <c r="B293" s="229"/>
      <c r="C293" s="224"/>
      <c r="D293" s="224"/>
      <c r="E293" s="224"/>
      <c r="F293" s="226"/>
      <c r="G293" s="226"/>
      <c r="H293" s="226"/>
      <c r="I293" s="226"/>
      <c r="J293" s="226"/>
      <c r="K293" s="226"/>
      <c r="L293" s="226"/>
      <c r="M293" s="226"/>
      <c r="N293" s="226"/>
      <c r="O293" s="226"/>
      <c r="P293" s="226"/>
      <c r="Q293" s="226"/>
      <c r="R293" s="267" t="s">
        <v>71</v>
      </c>
      <c r="S293" s="268">
        <f>+SUM(S262:S292)</f>
        <v>0</v>
      </c>
      <c r="T293" s="268">
        <f>+SUM(T262:T292)</f>
        <v>0</v>
      </c>
      <c r="U293" s="268">
        <f>+SUM(U262:U292)</f>
        <v>0</v>
      </c>
      <c r="V293" s="269">
        <f ca="1">SUM(INDIRECT("v402:v"&amp;(402+DAY($AJ$4))))-SUM(INDIRECT("t402:t"&amp;(402+DAY($AJ$4))))</f>
        <v>0</v>
      </c>
      <c r="W293" s="269" t="e">
        <f ca="1">SUM(INDIRECT("w329:w"&amp;(329+DAY(#REF!))))-SUM(INDIRECT("u329:u"&amp;(329+DAY(#REF!))))</f>
        <v>#REF!</v>
      </c>
      <c r="AH293" s="235"/>
      <c r="AI293" s="235"/>
      <c r="AJ293" s="235"/>
      <c r="AK293" s="235"/>
      <c r="AN293" s="236"/>
      <c r="AO293" s="237"/>
      <c r="AP293" s="237"/>
      <c r="AQ293" s="238"/>
      <c r="AR293" s="238"/>
      <c r="AS293" s="237"/>
      <c r="AT293" s="237"/>
      <c r="AU293" s="237"/>
      <c r="AV293" s="237"/>
      <c r="AW293"/>
      <c r="AX293"/>
      <c r="AY293"/>
      <c r="AZ293"/>
      <c r="BN293" s="239"/>
      <c r="BO293" s="239"/>
      <c r="BP293" s="239"/>
      <c r="BQ293" s="236"/>
      <c r="BR293" s="236"/>
      <c r="BS293" s="236"/>
      <c r="BT293" s="236"/>
      <c r="BU293" s="236"/>
    </row>
    <row r="294" spans="2:73" ht="37.799999999999997" customHeight="1" thickTop="1" thickBot="1">
      <c r="B294" s="229"/>
      <c r="C294" s="224"/>
      <c r="D294" s="224"/>
      <c r="E294" s="224"/>
      <c r="F294" s="226"/>
      <c r="G294" s="226"/>
      <c r="H294" s="226"/>
      <c r="I294" s="226"/>
      <c r="J294" s="226"/>
      <c r="K294" s="226"/>
      <c r="L294" s="226"/>
      <c r="M294" s="226"/>
      <c r="N294" s="226"/>
      <c r="O294" s="226"/>
      <c r="P294" s="226"/>
      <c r="Q294" s="226"/>
      <c r="AO294" s="240" t="s">
        <v>80</v>
      </c>
      <c r="AP294" s="240" t="s">
        <v>102</v>
      </c>
      <c r="AQ294" s="241" t="s">
        <v>103</v>
      </c>
      <c r="AR294" s="241" t="s">
        <v>104</v>
      </c>
      <c r="AS294" s="640" t="s">
        <v>105</v>
      </c>
      <c r="AT294" s="640" t="s">
        <v>93</v>
      </c>
      <c r="AU294" s="641"/>
      <c r="AV294" s="641"/>
      <c r="AW294"/>
      <c r="AX294"/>
      <c r="AY294"/>
      <c r="AZ294"/>
      <c r="BN294" s="142"/>
      <c r="BO294" s="142"/>
      <c r="BP294" s="142"/>
      <c r="BS294" s="236"/>
      <c r="BT294" s="236"/>
      <c r="BU294" s="236"/>
    </row>
    <row r="295" spans="2:73" ht="37.799999999999997" customHeight="1" thickTop="1" thickBot="1">
      <c r="B295" s="270" t="s">
        <v>151</v>
      </c>
      <c r="C295" s="264"/>
      <c r="D295" s="264"/>
      <c r="E295" s="264"/>
      <c r="F295" s="265"/>
      <c r="G295" s="265"/>
      <c r="H295" s="265"/>
      <c r="I295" s="265"/>
      <c r="J295" s="265"/>
      <c r="K295" s="265"/>
      <c r="L295" s="265"/>
      <c r="M295" s="265"/>
      <c r="N295" s="265"/>
      <c r="O295" s="265"/>
      <c r="P295" s="265"/>
      <c r="Q295" s="266"/>
      <c r="AO295" s="183">
        <v>45719</v>
      </c>
      <c r="AP295" s="642" t="e">
        <f t="shared" ref="AP295:AP323" si="71">INDEX(BK:BK, MATCH($AO295, $BJ:$BJ, 0))</f>
        <v>#N/A</v>
      </c>
      <c r="AQ295" s="130" t="e">
        <f t="shared" ref="AQ295:AQ323" si="72">INDEX(BL:BL, MATCH($AO295, $BJ:$BJ, 0))</f>
        <v>#N/A</v>
      </c>
      <c r="AR295" s="130" t="e">
        <f t="shared" ref="AR295:AR323" si="73">INDEX(BM:BM, MATCH($AO295, $BJ:$BJ, 0))</f>
        <v>#N/A</v>
      </c>
      <c r="AS295" s="642" t="e">
        <f t="shared" ref="AS295:AS323" si="74">INDEX(BC:BC, MATCH($AO295, $AW:$AW, 0))</f>
        <v>#N/A</v>
      </c>
      <c r="AT295" s="642" t="e">
        <f t="shared" ref="AT295:AT323" si="75">INDEX(BB:BB, MATCH($AO295, $AW:$AW, 0))</f>
        <v>#N/A</v>
      </c>
      <c r="AU295" s="641"/>
      <c r="AV295" s="641"/>
      <c r="AW295"/>
      <c r="AX295"/>
      <c r="AY295"/>
      <c r="AZ295"/>
      <c r="BN295" s="142"/>
      <c r="BO295" s="142"/>
      <c r="BP295" s="142"/>
    </row>
    <row r="296" spans="2:73" ht="37.799999999999997" customHeight="1">
      <c r="AO296" s="183">
        <v>45720</v>
      </c>
      <c r="AP296" s="642" t="e">
        <f t="shared" si="71"/>
        <v>#N/A</v>
      </c>
      <c r="AQ296" s="130" t="e">
        <f t="shared" si="72"/>
        <v>#N/A</v>
      </c>
      <c r="AR296" s="130" t="e">
        <f t="shared" si="73"/>
        <v>#N/A</v>
      </c>
      <c r="AS296" s="642" t="e">
        <f t="shared" si="74"/>
        <v>#N/A</v>
      </c>
      <c r="AT296" s="642" t="e">
        <f t="shared" si="75"/>
        <v>#N/A</v>
      </c>
      <c r="AU296" s="641"/>
      <c r="AV296" s="641"/>
      <c r="AW296"/>
      <c r="AX296"/>
      <c r="AY296"/>
      <c r="AZ296"/>
      <c r="BN296" s="142"/>
      <c r="BO296" s="142"/>
      <c r="BP296" s="142"/>
      <c r="BS296" s="131" t="s">
        <v>108</v>
      </c>
      <c r="BT296" s="785">
        <v>1022</v>
      </c>
      <c r="BU296" s="786"/>
    </row>
    <row r="297" spans="2:73" ht="37.799999999999997" customHeight="1">
      <c r="AO297" s="183">
        <v>45721</v>
      </c>
      <c r="AP297" s="642" t="e">
        <f t="shared" si="71"/>
        <v>#N/A</v>
      </c>
      <c r="AQ297" s="130" t="e">
        <f t="shared" si="72"/>
        <v>#N/A</v>
      </c>
      <c r="AR297" s="130" t="e">
        <f t="shared" si="73"/>
        <v>#N/A</v>
      </c>
      <c r="AS297" s="642" t="e">
        <f t="shared" si="74"/>
        <v>#N/A</v>
      </c>
      <c r="AT297" s="642" t="e">
        <f t="shared" si="75"/>
        <v>#N/A</v>
      </c>
      <c r="AU297" s="641"/>
      <c r="AV297" s="641"/>
      <c r="AW297"/>
      <c r="AX297"/>
      <c r="AY297"/>
      <c r="AZ297"/>
      <c r="BN297" s="142"/>
      <c r="BO297" s="142"/>
      <c r="BP297" s="142"/>
      <c r="BS297" s="132" t="s">
        <v>118</v>
      </c>
      <c r="BT297" s="644" t="s">
        <v>74</v>
      </c>
      <c r="BU297" s="184" t="s">
        <v>119</v>
      </c>
    </row>
    <row r="298" spans="2:73" ht="37.799999999999997" customHeight="1">
      <c r="AO298" s="183">
        <v>45722</v>
      </c>
      <c r="AP298" s="642" t="e">
        <f t="shared" si="71"/>
        <v>#N/A</v>
      </c>
      <c r="AQ298" s="130" t="e">
        <f t="shared" si="72"/>
        <v>#N/A</v>
      </c>
      <c r="AR298" s="130" t="e">
        <f t="shared" si="73"/>
        <v>#N/A</v>
      </c>
      <c r="AS298" s="642" t="e">
        <f t="shared" si="74"/>
        <v>#N/A</v>
      </c>
      <c r="AT298" s="642" t="e">
        <f t="shared" si="75"/>
        <v>#N/A</v>
      </c>
      <c r="AU298" s="641"/>
      <c r="AV298" s="641"/>
      <c r="AW298"/>
      <c r="AX298"/>
      <c r="AY298"/>
      <c r="AZ298"/>
      <c r="BN298" s="142"/>
      <c r="BO298" s="142"/>
      <c r="BP298" s="142"/>
      <c r="BS298" s="132" t="s">
        <v>153</v>
      </c>
      <c r="BT298" s="644">
        <f>22.4+26</f>
        <v>48.4</v>
      </c>
      <c r="BU298" s="187">
        <v>7.9000000000000008E-3</v>
      </c>
    </row>
    <row r="299" spans="2:73" ht="37.799999999999997" customHeight="1">
      <c r="AO299" s="183">
        <v>45723</v>
      </c>
      <c r="AP299" s="642" t="e">
        <f t="shared" si="71"/>
        <v>#N/A</v>
      </c>
      <c r="AQ299" s="130" t="e">
        <f t="shared" si="72"/>
        <v>#N/A</v>
      </c>
      <c r="AR299" s="130" t="e">
        <f t="shared" si="73"/>
        <v>#N/A</v>
      </c>
      <c r="AS299" s="642" t="e">
        <f t="shared" si="74"/>
        <v>#N/A</v>
      </c>
      <c r="AT299" s="642" t="e">
        <f t="shared" si="75"/>
        <v>#N/A</v>
      </c>
      <c r="AU299" s="641"/>
      <c r="AV299" s="641"/>
      <c r="AW299"/>
      <c r="AX299"/>
      <c r="AY299"/>
      <c r="AZ299"/>
      <c r="BN299" s="142"/>
      <c r="BO299" s="142"/>
      <c r="BP299" s="142"/>
      <c r="BS299" s="132" t="s">
        <v>130</v>
      </c>
      <c r="BT299" s="139">
        <v>0</v>
      </c>
      <c r="BU299" s="187" t="e">
        <f>+#REF!</f>
        <v>#REF!</v>
      </c>
    </row>
    <row r="300" spans="2:73" ht="37.799999999999997" customHeight="1">
      <c r="AO300" s="183">
        <v>45724</v>
      </c>
      <c r="AP300" s="642" t="e">
        <f t="shared" si="71"/>
        <v>#N/A</v>
      </c>
      <c r="AQ300" s="130" t="e">
        <f t="shared" si="72"/>
        <v>#N/A</v>
      </c>
      <c r="AR300" s="130" t="e">
        <f t="shared" si="73"/>
        <v>#N/A</v>
      </c>
      <c r="AS300" s="642" t="e">
        <f t="shared" si="74"/>
        <v>#N/A</v>
      </c>
      <c r="AT300" s="642" t="e">
        <f t="shared" si="75"/>
        <v>#N/A</v>
      </c>
      <c r="AU300" s="641"/>
      <c r="AV300" s="641"/>
      <c r="AW300"/>
      <c r="AX300"/>
      <c r="AY300"/>
      <c r="AZ300"/>
      <c r="BN300" s="142"/>
      <c r="BO300" s="142"/>
      <c r="BP300" s="142"/>
      <c r="BS300" s="132" t="s">
        <v>155</v>
      </c>
      <c r="BT300" s="642">
        <v>5723.2000000000589</v>
      </c>
      <c r="BU300" s="184" t="s">
        <v>134</v>
      </c>
    </row>
    <row r="301" spans="2:73" ht="37.799999999999997" customHeight="1">
      <c r="AO301" s="183">
        <v>45725</v>
      </c>
      <c r="AP301" s="642" t="e">
        <f t="shared" si="71"/>
        <v>#N/A</v>
      </c>
      <c r="AQ301" s="130" t="e">
        <f t="shared" si="72"/>
        <v>#N/A</v>
      </c>
      <c r="AR301" s="130" t="e">
        <f t="shared" si="73"/>
        <v>#N/A</v>
      </c>
      <c r="AS301" s="642" t="e">
        <f t="shared" si="74"/>
        <v>#N/A</v>
      </c>
      <c r="AT301" s="642" t="e">
        <f t="shared" si="75"/>
        <v>#N/A</v>
      </c>
      <c r="AU301" s="641"/>
      <c r="AV301" s="641"/>
      <c r="AW301"/>
      <c r="AX301"/>
      <c r="AY301"/>
      <c r="AZ301"/>
      <c r="BN301" s="142"/>
      <c r="BO301" s="142"/>
      <c r="BP301" s="142"/>
      <c r="BS301" s="132" t="s">
        <v>156</v>
      </c>
      <c r="BT301" s="644">
        <v>-44.800000000000004</v>
      </c>
      <c r="BU301" s="133">
        <v>5.4000000000000003E-3</v>
      </c>
    </row>
    <row r="302" spans="2:73" ht="37.799999999999997" customHeight="1">
      <c r="AO302" s="183">
        <v>45726</v>
      </c>
      <c r="AP302" s="642" t="e">
        <f t="shared" si="71"/>
        <v>#N/A</v>
      </c>
      <c r="AQ302" s="130" t="e">
        <f t="shared" si="72"/>
        <v>#N/A</v>
      </c>
      <c r="AR302" s="130" t="e">
        <f t="shared" si="73"/>
        <v>#N/A</v>
      </c>
      <c r="AS302" s="642" t="e">
        <f t="shared" si="74"/>
        <v>#N/A</v>
      </c>
      <c r="AT302" s="642" t="e">
        <f t="shared" si="75"/>
        <v>#N/A</v>
      </c>
      <c r="AU302" s="641"/>
      <c r="AV302" s="641"/>
      <c r="AW302"/>
      <c r="AX302"/>
      <c r="AY302"/>
      <c r="AZ302"/>
      <c r="BN302" s="142"/>
      <c r="BO302" s="142"/>
      <c r="BP302" s="142"/>
      <c r="BS302" s="132" t="s">
        <v>157</v>
      </c>
      <c r="BT302" s="642">
        <v>-187.32</v>
      </c>
      <c r="BU302" s="187">
        <v>7.9000000000000008E-3</v>
      </c>
    </row>
    <row r="303" spans="2:73" ht="37.799999999999997" customHeight="1">
      <c r="AO303" s="183">
        <v>45727</v>
      </c>
      <c r="AP303" s="642" t="e">
        <f t="shared" si="71"/>
        <v>#N/A</v>
      </c>
      <c r="AQ303" s="130" t="e">
        <f t="shared" si="72"/>
        <v>#N/A</v>
      </c>
      <c r="AR303" s="130" t="e">
        <f t="shared" si="73"/>
        <v>#N/A</v>
      </c>
      <c r="AS303" s="642" t="e">
        <f t="shared" si="74"/>
        <v>#N/A</v>
      </c>
      <c r="AT303" s="642" t="e">
        <f t="shared" si="75"/>
        <v>#N/A</v>
      </c>
      <c r="AU303" s="641"/>
      <c r="AV303" s="641"/>
      <c r="AW303"/>
      <c r="AX303"/>
      <c r="AY303"/>
      <c r="AZ303"/>
      <c r="BN303" s="142"/>
      <c r="BO303" s="142"/>
      <c r="BP303" s="142"/>
      <c r="BS303" s="132" t="s">
        <v>139</v>
      </c>
      <c r="BT303" s="799">
        <f>SUM(BT298:BT302)</f>
        <v>5539.4800000000587</v>
      </c>
      <c r="BU303" s="800"/>
    </row>
    <row r="304" spans="2:73" ht="37.799999999999997" customHeight="1">
      <c r="AO304" s="183">
        <v>45728</v>
      </c>
      <c r="AP304" s="642" t="e">
        <f t="shared" si="71"/>
        <v>#N/A</v>
      </c>
      <c r="AQ304" s="130" t="e">
        <f t="shared" si="72"/>
        <v>#N/A</v>
      </c>
      <c r="AR304" s="130" t="e">
        <f t="shared" si="73"/>
        <v>#N/A</v>
      </c>
      <c r="AS304" s="642" t="e">
        <f t="shared" si="74"/>
        <v>#N/A</v>
      </c>
      <c r="AT304" s="642" t="e">
        <f t="shared" si="75"/>
        <v>#N/A</v>
      </c>
      <c r="AU304" s="641"/>
      <c r="AV304" s="641"/>
      <c r="AW304"/>
      <c r="AX304"/>
      <c r="AY304"/>
      <c r="AZ304"/>
      <c r="BN304" s="142"/>
      <c r="BO304" s="142"/>
      <c r="BP304" s="142"/>
      <c r="BS304" s="199" t="s">
        <v>144</v>
      </c>
      <c r="BT304" s="799">
        <f>+BT303/BT296</f>
        <v>5.4202348336595483</v>
      </c>
      <c r="BU304" s="800"/>
    </row>
    <row r="305" spans="41:73" ht="37.799999999999997" customHeight="1" thickBot="1">
      <c r="AO305" s="183">
        <v>45729</v>
      </c>
      <c r="AP305" s="642" t="e">
        <f t="shared" si="71"/>
        <v>#N/A</v>
      </c>
      <c r="AQ305" s="130" t="e">
        <f t="shared" si="72"/>
        <v>#N/A</v>
      </c>
      <c r="AR305" s="130" t="e">
        <f t="shared" si="73"/>
        <v>#N/A</v>
      </c>
      <c r="AS305" s="642" t="e">
        <f t="shared" si="74"/>
        <v>#N/A</v>
      </c>
      <c r="AT305" s="642" t="e">
        <f t="shared" si="75"/>
        <v>#N/A</v>
      </c>
      <c r="AU305" s="641"/>
      <c r="AV305" s="641"/>
      <c r="AW305"/>
      <c r="AX305"/>
      <c r="AY305"/>
      <c r="AZ305"/>
      <c r="BN305" s="142"/>
      <c r="BO305" s="142"/>
      <c r="BP305" s="142"/>
      <c r="BS305" s="201" t="s">
        <v>146</v>
      </c>
      <c r="BT305" s="805">
        <f>5.6-BT304</f>
        <v>0.17976516634045137</v>
      </c>
      <c r="BU305" s="806"/>
    </row>
    <row r="306" spans="41:73" ht="37.799999999999997" customHeight="1">
      <c r="AO306" s="183">
        <v>45730</v>
      </c>
      <c r="AP306" s="642" t="e">
        <f t="shared" si="71"/>
        <v>#N/A</v>
      </c>
      <c r="AQ306" s="130" t="e">
        <f t="shared" si="72"/>
        <v>#N/A</v>
      </c>
      <c r="AR306" s="130" t="e">
        <f t="shared" si="73"/>
        <v>#N/A</v>
      </c>
      <c r="AS306" s="642" t="e">
        <f t="shared" si="74"/>
        <v>#N/A</v>
      </c>
      <c r="AT306" s="642" t="e">
        <f t="shared" si="75"/>
        <v>#N/A</v>
      </c>
      <c r="AU306" s="641"/>
      <c r="AV306" s="641"/>
      <c r="AW306"/>
      <c r="AX306"/>
      <c r="AY306"/>
      <c r="AZ306"/>
      <c r="BN306" s="142"/>
      <c r="BO306" s="142"/>
      <c r="BP306" s="142"/>
    </row>
    <row r="307" spans="41:73" ht="37.799999999999997" customHeight="1">
      <c r="AO307" s="183">
        <v>45731</v>
      </c>
      <c r="AP307" s="642" t="e">
        <f t="shared" si="71"/>
        <v>#N/A</v>
      </c>
      <c r="AQ307" s="130" t="e">
        <f t="shared" si="72"/>
        <v>#N/A</v>
      </c>
      <c r="AR307" s="130" t="e">
        <f t="shared" si="73"/>
        <v>#N/A</v>
      </c>
      <c r="AS307" s="642" t="e">
        <f t="shared" si="74"/>
        <v>#N/A</v>
      </c>
      <c r="AT307" s="642" t="e">
        <f t="shared" si="75"/>
        <v>#N/A</v>
      </c>
      <c r="AU307" s="641"/>
      <c r="AV307" s="641"/>
      <c r="AW307"/>
      <c r="AX307"/>
      <c r="AY307"/>
      <c r="AZ307"/>
      <c r="BF307" s="641"/>
      <c r="BG307" s="641"/>
      <c r="BN307" s="142"/>
      <c r="BO307" s="142"/>
      <c r="BP307" s="142"/>
    </row>
    <row r="308" spans="41:73" ht="37.799999999999997" customHeight="1">
      <c r="AO308" s="183">
        <v>45732</v>
      </c>
      <c r="AP308" s="642" t="e">
        <f t="shared" si="71"/>
        <v>#N/A</v>
      </c>
      <c r="AQ308" s="130" t="e">
        <f t="shared" si="72"/>
        <v>#N/A</v>
      </c>
      <c r="AR308" s="130" t="e">
        <f t="shared" si="73"/>
        <v>#N/A</v>
      </c>
      <c r="AS308" s="642" t="e">
        <f t="shared" si="74"/>
        <v>#N/A</v>
      </c>
      <c r="AT308" s="642" t="e">
        <f t="shared" si="75"/>
        <v>#N/A</v>
      </c>
      <c r="AU308" s="641"/>
      <c r="AV308" s="641"/>
      <c r="AW308"/>
      <c r="AX308"/>
      <c r="AY308"/>
      <c r="AZ308"/>
      <c r="BF308" s="641"/>
      <c r="BG308" s="641"/>
      <c r="BN308" s="142"/>
      <c r="BO308" s="142"/>
      <c r="BP308" s="142"/>
    </row>
    <row r="309" spans="41:73" ht="37.799999999999997" customHeight="1">
      <c r="AO309" s="183">
        <v>45733</v>
      </c>
      <c r="AP309" s="642" t="e">
        <f t="shared" si="71"/>
        <v>#N/A</v>
      </c>
      <c r="AQ309" s="130" t="e">
        <f t="shared" si="72"/>
        <v>#N/A</v>
      </c>
      <c r="AR309" s="130" t="e">
        <f t="shared" si="73"/>
        <v>#N/A</v>
      </c>
      <c r="AS309" s="642" t="e">
        <f t="shared" si="74"/>
        <v>#N/A</v>
      </c>
      <c r="AT309" s="642" t="e">
        <f t="shared" si="75"/>
        <v>#N/A</v>
      </c>
      <c r="AU309" s="641"/>
      <c r="AV309" s="641"/>
      <c r="AW309"/>
      <c r="AX309"/>
      <c r="AY309"/>
      <c r="AZ309"/>
      <c r="BF309" s="641"/>
      <c r="BG309" s="641"/>
      <c r="BN309" s="142"/>
      <c r="BO309" s="142"/>
      <c r="BP309" s="142"/>
    </row>
    <row r="310" spans="41:73" ht="37.799999999999997" customHeight="1">
      <c r="AO310" s="183">
        <v>45734</v>
      </c>
      <c r="AP310" s="642" t="e">
        <f t="shared" si="71"/>
        <v>#N/A</v>
      </c>
      <c r="AQ310" s="130" t="e">
        <f t="shared" si="72"/>
        <v>#N/A</v>
      </c>
      <c r="AR310" s="130" t="e">
        <f t="shared" si="73"/>
        <v>#N/A</v>
      </c>
      <c r="AS310" s="642" t="e">
        <f t="shared" si="74"/>
        <v>#N/A</v>
      </c>
      <c r="AT310" s="642" t="e">
        <f t="shared" si="75"/>
        <v>#N/A</v>
      </c>
      <c r="AU310" s="641"/>
      <c r="AV310" s="641"/>
      <c r="AW310"/>
      <c r="AX310"/>
      <c r="AY310"/>
      <c r="AZ310"/>
      <c r="BF310" s="641"/>
      <c r="BG310" s="641"/>
      <c r="BN310" s="142"/>
      <c r="BO310" s="142"/>
      <c r="BP310" s="142"/>
    </row>
    <row r="311" spans="41:73" ht="37.799999999999997" customHeight="1">
      <c r="AO311" s="183">
        <v>45735</v>
      </c>
      <c r="AP311" s="642" t="e">
        <f t="shared" si="71"/>
        <v>#N/A</v>
      </c>
      <c r="AQ311" s="130" t="e">
        <f t="shared" si="72"/>
        <v>#N/A</v>
      </c>
      <c r="AR311" s="130" t="e">
        <f t="shared" si="73"/>
        <v>#N/A</v>
      </c>
      <c r="AS311" s="642" t="e">
        <f t="shared" si="74"/>
        <v>#N/A</v>
      </c>
      <c r="AT311" s="642" t="e">
        <f t="shared" si="75"/>
        <v>#N/A</v>
      </c>
      <c r="AU311" s="641"/>
      <c r="AV311" s="641"/>
      <c r="AW311"/>
      <c r="AX311"/>
      <c r="AY311"/>
      <c r="AZ311"/>
      <c r="BF311" s="641"/>
      <c r="BG311" s="641"/>
      <c r="BN311" s="142"/>
      <c r="BO311" s="142"/>
      <c r="BP311" s="142"/>
    </row>
    <row r="312" spans="41:73" ht="37.799999999999997" customHeight="1">
      <c r="AO312" s="183">
        <v>45736</v>
      </c>
      <c r="AP312" s="642" t="e">
        <f t="shared" si="71"/>
        <v>#N/A</v>
      </c>
      <c r="AQ312" s="130" t="e">
        <f t="shared" si="72"/>
        <v>#N/A</v>
      </c>
      <c r="AR312" s="130" t="e">
        <f t="shared" si="73"/>
        <v>#N/A</v>
      </c>
      <c r="AS312" s="642" t="e">
        <f t="shared" si="74"/>
        <v>#N/A</v>
      </c>
      <c r="AT312" s="642" t="e">
        <f t="shared" si="75"/>
        <v>#N/A</v>
      </c>
      <c r="AU312" s="641"/>
      <c r="AV312" s="641"/>
      <c r="AW312"/>
      <c r="AX312"/>
      <c r="AY312"/>
      <c r="AZ312"/>
      <c r="BF312" s="641"/>
      <c r="BG312" s="641"/>
      <c r="BN312" s="142"/>
      <c r="BO312" s="142"/>
      <c r="BP312" s="142"/>
    </row>
    <row r="313" spans="41:73" ht="37.799999999999997" customHeight="1">
      <c r="AO313" s="183">
        <v>45737</v>
      </c>
      <c r="AP313" s="642" t="e">
        <f t="shared" si="71"/>
        <v>#N/A</v>
      </c>
      <c r="AQ313" s="130" t="e">
        <f t="shared" si="72"/>
        <v>#N/A</v>
      </c>
      <c r="AR313" s="130" t="e">
        <f t="shared" si="73"/>
        <v>#N/A</v>
      </c>
      <c r="AS313" s="642" t="e">
        <f t="shared" si="74"/>
        <v>#N/A</v>
      </c>
      <c r="AT313" s="642" t="e">
        <f t="shared" si="75"/>
        <v>#N/A</v>
      </c>
      <c r="AU313" s="641"/>
      <c r="AV313" s="641"/>
      <c r="AW313"/>
      <c r="AX313"/>
      <c r="AY313"/>
      <c r="AZ313"/>
      <c r="BF313" s="641"/>
      <c r="BG313" s="641"/>
      <c r="BN313" s="142"/>
      <c r="BO313" s="142"/>
      <c r="BP313" s="142"/>
    </row>
    <row r="314" spans="41:73" ht="37.799999999999997" customHeight="1">
      <c r="AO314" s="183">
        <v>45738</v>
      </c>
      <c r="AP314" s="642" t="e">
        <f t="shared" si="71"/>
        <v>#N/A</v>
      </c>
      <c r="AQ314" s="130" t="e">
        <f t="shared" si="72"/>
        <v>#N/A</v>
      </c>
      <c r="AR314" s="130" t="e">
        <f t="shared" si="73"/>
        <v>#N/A</v>
      </c>
      <c r="AS314" s="642" t="e">
        <f t="shared" si="74"/>
        <v>#N/A</v>
      </c>
      <c r="AT314" s="642" t="e">
        <f t="shared" si="75"/>
        <v>#N/A</v>
      </c>
      <c r="AU314" s="641"/>
      <c r="AV314" s="641"/>
      <c r="AW314"/>
      <c r="AX314"/>
      <c r="AY314"/>
      <c r="AZ314"/>
      <c r="BF314" s="641"/>
      <c r="BG314" s="641"/>
      <c r="BN314" s="142"/>
      <c r="BO314" s="142"/>
      <c r="BP314" s="142"/>
    </row>
    <row r="315" spans="41:73" ht="37.799999999999997" customHeight="1">
      <c r="AO315" s="183">
        <v>45739</v>
      </c>
      <c r="AP315" s="642" t="e">
        <f t="shared" si="71"/>
        <v>#N/A</v>
      </c>
      <c r="AQ315" s="130" t="e">
        <f t="shared" si="72"/>
        <v>#N/A</v>
      </c>
      <c r="AR315" s="130" t="e">
        <f t="shared" si="73"/>
        <v>#N/A</v>
      </c>
      <c r="AS315" s="642" t="e">
        <f t="shared" si="74"/>
        <v>#N/A</v>
      </c>
      <c r="AT315" s="642" t="e">
        <f t="shared" si="75"/>
        <v>#N/A</v>
      </c>
      <c r="AU315" s="641"/>
      <c r="AV315" s="641"/>
      <c r="AW315"/>
      <c r="AX315"/>
      <c r="AY315"/>
      <c r="AZ315"/>
      <c r="BF315" s="641"/>
      <c r="BG315" s="641"/>
      <c r="BN315" s="142"/>
      <c r="BO315" s="142"/>
      <c r="BP315" s="142"/>
    </row>
    <row r="316" spans="41:73" ht="37.799999999999997" customHeight="1">
      <c r="AO316" s="183">
        <v>45740</v>
      </c>
      <c r="AP316" s="642" t="e">
        <f t="shared" si="71"/>
        <v>#N/A</v>
      </c>
      <c r="AQ316" s="130" t="e">
        <f t="shared" si="72"/>
        <v>#N/A</v>
      </c>
      <c r="AR316" s="130" t="e">
        <f t="shared" si="73"/>
        <v>#N/A</v>
      </c>
      <c r="AS316" s="642" t="e">
        <f t="shared" si="74"/>
        <v>#N/A</v>
      </c>
      <c r="AT316" s="642" t="e">
        <f t="shared" si="75"/>
        <v>#N/A</v>
      </c>
      <c r="AU316" s="641"/>
      <c r="AV316" s="641"/>
      <c r="AW316"/>
      <c r="AX316"/>
      <c r="AY316"/>
      <c r="AZ316"/>
      <c r="BF316" s="641"/>
      <c r="BG316" s="641"/>
      <c r="BN316" s="142"/>
      <c r="BO316" s="142"/>
      <c r="BP316" s="142"/>
    </row>
    <row r="317" spans="41:73" ht="37.799999999999997" customHeight="1">
      <c r="AO317" s="183">
        <v>45741</v>
      </c>
      <c r="AP317" s="642" t="e">
        <f t="shared" si="71"/>
        <v>#N/A</v>
      </c>
      <c r="AQ317" s="130" t="e">
        <f t="shared" si="72"/>
        <v>#N/A</v>
      </c>
      <c r="AR317" s="130" t="e">
        <f t="shared" si="73"/>
        <v>#N/A</v>
      </c>
      <c r="AS317" s="642" t="e">
        <f t="shared" si="74"/>
        <v>#N/A</v>
      </c>
      <c r="AT317" s="642" t="e">
        <f t="shared" si="75"/>
        <v>#N/A</v>
      </c>
      <c r="AU317" s="641"/>
      <c r="AV317" s="641"/>
      <c r="AW317"/>
      <c r="AX317"/>
      <c r="AY317"/>
      <c r="AZ317"/>
      <c r="BF317" s="641"/>
      <c r="BG317" s="641"/>
      <c r="BN317" s="142"/>
      <c r="BO317" s="142"/>
      <c r="BP317" s="142"/>
    </row>
    <row r="318" spans="41:73" ht="37.799999999999997" customHeight="1">
      <c r="AO318" s="183">
        <v>45742</v>
      </c>
      <c r="AP318" s="642" t="e">
        <f t="shared" si="71"/>
        <v>#N/A</v>
      </c>
      <c r="AQ318" s="130" t="e">
        <f t="shared" si="72"/>
        <v>#N/A</v>
      </c>
      <c r="AR318" s="130" t="e">
        <f t="shared" si="73"/>
        <v>#N/A</v>
      </c>
      <c r="AS318" s="642" t="e">
        <f t="shared" si="74"/>
        <v>#N/A</v>
      </c>
      <c r="AT318" s="642" t="e">
        <f t="shared" si="75"/>
        <v>#N/A</v>
      </c>
      <c r="AU318" s="641"/>
      <c r="AV318" s="641"/>
      <c r="AW318"/>
      <c r="AX318"/>
      <c r="AY318"/>
      <c r="AZ318"/>
      <c r="BF318" s="641"/>
      <c r="BG318" s="641"/>
      <c r="BN318" s="142"/>
      <c r="BO318" s="142"/>
      <c r="BP318" s="142"/>
    </row>
    <row r="319" spans="41:73" ht="37.799999999999997" customHeight="1">
      <c r="AO319" s="183">
        <v>45743</v>
      </c>
      <c r="AP319" s="642" t="e">
        <f t="shared" si="71"/>
        <v>#N/A</v>
      </c>
      <c r="AQ319" s="130" t="e">
        <f t="shared" si="72"/>
        <v>#N/A</v>
      </c>
      <c r="AR319" s="130" t="e">
        <f t="shared" si="73"/>
        <v>#N/A</v>
      </c>
      <c r="AS319" s="642" t="e">
        <f t="shared" si="74"/>
        <v>#N/A</v>
      </c>
      <c r="AT319" s="642" t="e">
        <f t="shared" si="75"/>
        <v>#N/A</v>
      </c>
      <c r="AU319" s="641"/>
      <c r="AV319" s="641"/>
      <c r="AW319"/>
      <c r="AX319"/>
      <c r="AY319"/>
      <c r="AZ319"/>
      <c r="BF319" s="641"/>
      <c r="BG319" s="641"/>
      <c r="BN319" s="142"/>
      <c r="BO319" s="142"/>
      <c r="BP319" s="142"/>
    </row>
    <row r="320" spans="41:73" ht="37.799999999999997" customHeight="1">
      <c r="AO320" s="183">
        <v>45744</v>
      </c>
      <c r="AP320" s="642" t="e">
        <f t="shared" si="71"/>
        <v>#N/A</v>
      </c>
      <c r="AQ320" s="130" t="e">
        <f t="shared" si="72"/>
        <v>#N/A</v>
      </c>
      <c r="AR320" s="130" t="e">
        <f t="shared" si="73"/>
        <v>#N/A</v>
      </c>
      <c r="AS320" s="642" t="e">
        <f t="shared" si="74"/>
        <v>#N/A</v>
      </c>
      <c r="AT320" s="642" t="e">
        <f t="shared" si="75"/>
        <v>#N/A</v>
      </c>
      <c r="AU320" s="641"/>
      <c r="AV320" s="641"/>
      <c r="AW320"/>
      <c r="AX320"/>
      <c r="AY320"/>
      <c r="AZ320"/>
      <c r="BF320" s="641"/>
      <c r="BG320" s="641"/>
      <c r="BN320" s="142"/>
      <c r="BO320" s="142"/>
      <c r="BP320" s="142"/>
    </row>
    <row r="321" spans="2:73" ht="37.799999999999997" customHeight="1">
      <c r="AO321" s="183">
        <v>45745</v>
      </c>
      <c r="AP321" s="642" t="e">
        <f t="shared" si="71"/>
        <v>#N/A</v>
      </c>
      <c r="AQ321" s="130" t="e">
        <f t="shared" si="72"/>
        <v>#N/A</v>
      </c>
      <c r="AR321" s="130" t="e">
        <f t="shared" si="73"/>
        <v>#N/A</v>
      </c>
      <c r="AS321" s="642" t="e">
        <f t="shared" si="74"/>
        <v>#N/A</v>
      </c>
      <c r="AT321" s="642" t="e">
        <f t="shared" si="75"/>
        <v>#N/A</v>
      </c>
      <c r="AU321" s="641"/>
      <c r="AV321" s="641"/>
      <c r="AW321"/>
      <c r="AX321"/>
      <c r="AY321"/>
      <c r="AZ321"/>
      <c r="BF321" s="641"/>
      <c r="BG321" s="641"/>
      <c r="BN321" s="142"/>
      <c r="BO321" s="142"/>
      <c r="BP321" s="142"/>
    </row>
    <row r="322" spans="2:73" ht="37.799999999999997" customHeight="1">
      <c r="AO322" s="183">
        <v>45746</v>
      </c>
      <c r="AP322" s="642" t="e">
        <f t="shared" si="71"/>
        <v>#N/A</v>
      </c>
      <c r="AQ322" s="130" t="e">
        <f t="shared" si="72"/>
        <v>#N/A</v>
      </c>
      <c r="AR322" s="130" t="e">
        <f t="shared" si="73"/>
        <v>#N/A</v>
      </c>
      <c r="AS322" s="642" t="e">
        <f t="shared" si="74"/>
        <v>#N/A</v>
      </c>
      <c r="AT322" s="642" t="e">
        <f t="shared" si="75"/>
        <v>#N/A</v>
      </c>
      <c r="AU322" s="641"/>
      <c r="AV322" s="641"/>
      <c r="AW322"/>
      <c r="AX322"/>
      <c r="AY322"/>
      <c r="AZ322"/>
      <c r="BF322" s="641"/>
      <c r="BG322" s="641"/>
      <c r="BN322" s="142"/>
      <c r="BO322" s="142"/>
      <c r="BP322" s="142"/>
    </row>
    <row r="323" spans="2:73" ht="37.799999999999997" customHeight="1">
      <c r="AO323" s="183">
        <v>45747</v>
      </c>
      <c r="AP323" s="642" t="e">
        <f t="shared" si="71"/>
        <v>#N/A</v>
      </c>
      <c r="AQ323" s="130" t="e">
        <f t="shared" si="72"/>
        <v>#N/A</v>
      </c>
      <c r="AR323" s="130" t="e">
        <f t="shared" si="73"/>
        <v>#N/A</v>
      </c>
      <c r="AS323" s="642" t="e">
        <f t="shared" si="74"/>
        <v>#N/A</v>
      </c>
      <c r="AT323" s="642" t="e">
        <f t="shared" si="75"/>
        <v>#N/A</v>
      </c>
      <c r="AU323" s="641"/>
      <c r="AV323" s="641"/>
      <c r="AW323"/>
      <c r="AX323"/>
      <c r="AY323"/>
      <c r="AZ323"/>
      <c r="BF323" s="641"/>
      <c r="BG323" s="641"/>
      <c r="BN323" s="142"/>
      <c r="BO323" s="142"/>
      <c r="BP323" s="142"/>
    </row>
    <row r="329" spans="2:73" ht="37.799999999999997" customHeight="1" thickBot="1"/>
    <row r="330" spans="2:73" ht="37.799999999999997" customHeight="1" thickBot="1">
      <c r="B330" s="787" t="str">
        <f>+"Producción Junio "&amp;TEXT(AJ331,"DDDD dd-mm-yyyy")</f>
        <v>Producción Junio martes 30-06-2026</v>
      </c>
      <c r="C330" s="788"/>
      <c r="D330" s="788"/>
      <c r="E330" s="788"/>
      <c r="F330" s="788"/>
      <c r="G330" s="788"/>
      <c r="H330" s="788"/>
      <c r="I330" s="788"/>
      <c r="J330" s="788"/>
      <c r="K330" s="788"/>
      <c r="L330" s="788"/>
      <c r="M330" s="788"/>
      <c r="N330" s="789"/>
      <c r="O330" s="175"/>
      <c r="P330" s="175"/>
      <c r="Q330" s="175"/>
      <c r="R330" s="790" t="s">
        <v>80</v>
      </c>
      <c r="S330" s="792" t="s">
        <v>99</v>
      </c>
      <c r="T330" s="792"/>
      <c r="U330" s="792"/>
      <c r="V330" s="792" t="s">
        <v>100</v>
      </c>
      <c r="W330" s="792"/>
      <c r="X330" s="792" t="s">
        <v>99</v>
      </c>
      <c r="Y330" s="792"/>
      <c r="Z330" s="792"/>
      <c r="AA330" s="792"/>
      <c r="AB330" s="792"/>
      <c r="AC330" s="792"/>
      <c r="AD330" s="792" t="s">
        <v>100</v>
      </c>
      <c r="AE330" s="792"/>
      <c r="AF330" s="792"/>
      <c r="AG330" s="793"/>
      <c r="AH330" s="176"/>
      <c r="AI330" s="794" t="s">
        <v>101</v>
      </c>
      <c r="AJ330" s="795"/>
      <c r="AK330" s="177"/>
      <c r="AO330" s="97" t="s">
        <v>80</v>
      </c>
      <c r="AP330" s="97" t="s">
        <v>102</v>
      </c>
      <c r="AQ330" s="130" t="s">
        <v>103</v>
      </c>
      <c r="AR330" s="130" t="s">
        <v>104</v>
      </c>
      <c r="AS330" s="709" t="s">
        <v>105</v>
      </c>
      <c r="AT330" s="709" t="s">
        <v>93</v>
      </c>
      <c r="AU330" s="706"/>
      <c r="AV330" s="706"/>
      <c r="AW330" s="769"/>
      <c r="AX330" s="11" t="s">
        <v>106</v>
      </c>
      <c r="AY330" s="769"/>
      <c r="AZ330" s="769"/>
      <c r="BA330" s="769"/>
      <c r="BB330" s="769"/>
      <c r="BC330" s="769"/>
      <c r="BJ330" s="347" t="s">
        <v>96</v>
      </c>
      <c r="BK330" t="s">
        <v>107</v>
      </c>
      <c r="BL330" t="s">
        <v>25</v>
      </c>
      <c r="BM330" t="s">
        <v>65</v>
      </c>
      <c r="BS330" s="131" t="s">
        <v>108</v>
      </c>
      <c r="BT330" s="785">
        <v>1073</v>
      </c>
      <c r="BU330" s="786"/>
    </row>
    <row r="331" spans="2:73" ht="37.799999999999997" customHeight="1" thickBot="1">
      <c r="B331" s="178"/>
      <c r="C331" s="702"/>
      <c r="D331" s="702" t="s">
        <v>83</v>
      </c>
      <c r="E331" s="702"/>
      <c r="F331" s="702"/>
      <c r="G331" s="702"/>
      <c r="H331" s="702"/>
      <c r="I331" s="702"/>
      <c r="J331" s="702"/>
      <c r="K331" s="702"/>
      <c r="L331" s="702"/>
      <c r="M331" s="702"/>
      <c r="N331" s="179"/>
      <c r="O331" s="702"/>
      <c r="P331" s="702"/>
      <c r="Q331" s="180"/>
      <c r="R331" s="791"/>
      <c r="S331" s="272" t="s">
        <v>109</v>
      </c>
      <c r="T331" s="272" t="s">
        <v>61</v>
      </c>
      <c r="U331" s="272" t="s">
        <v>69</v>
      </c>
      <c r="V331" s="272" t="s">
        <v>61</v>
      </c>
      <c r="W331" s="272" t="s">
        <v>69</v>
      </c>
      <c r="X331" s="272" t="s">
        <v>110</v>
      </c>
      <c r="Y331" s="272" t="s">
        <v>160</v>
      </c>
      <c r="Z331" s="272"/>
      <c r="AA331" s="272"/>
      <c r="AB331" s="272" t="s">
        <v>111</v>
      </c>
      <c r="AC331" s="272" t="s">
        <v>112</v>
      </c>
      <c r="AD331" s="272" t="s">
        <v>113</v>
      </c>
      <c r="AE331" s="272" t="s">
        <v>114</v>
      </c>
      <c r="AF331" s="272" t="s">
        <v>115</v>
      </c>
      <c r="AG331" s="273" t="s">
        <v>161</v>
      </c>
      <c r="AH331" s="181"/>
      <c r="AI331" s="242" t="s">
        <v>80</v>
      </c>
      <c r="AJ331" s="243">
        <v>46203</v>
      </c>
      <c r="AK331" s="182"/>
      <c r="AO331" s="183">
        <v>46023</v>
      </c>
      <c r="AP331" s="707" t="e">
        <f t="shared" ref="AP331:AP361" si="76">INDEX(BK:BK, MATCH($AO331, $BJ:$BJ, 0))</f>
        <v>#N/A</v>
      </c>
      <c r="AQ331" s="130" t="e">
        <f t="shared" ref="AQ331:AQ361" si="77">INDEX(BL:BL, MATCH($AO331, $BJ:$BJ, 0))</f>
        <v>#N/A</v>
      </c>
      <c r="AR331" s="130" t="e">
        <f t="shared" ref="AR331:AR361" si="78">INDEX(BM:BM, MATCH($AO331, $BJ:$BJ, 0))</f>
        <v>#N/A</v>
      </c>
      <c r="AS331" s="707" t="e">
        <f t="shared" ref="AS331:AS361" si="79">INDEX(BC:BC, MATCH($AO331, $AW:$AW, 0))</f>
        <v>#N/A</v>
      </c>
      <c r="AT331" s="707" t="e">
        <f t="shared" ref="AT331:AT361" si="80">INDEX(BB:BB, MATCH($AO331, $AW:$AW, 0))</f>
        <v>#N/A</v>
      </c>
      <c r="AU331" s="706"/>
      <c r="AV331" s="706"/>
      <c r="AW331" s="769"/>
      <c r="AX331" s="433" t="s">
        <v>238</v>
      </c>
      <c r="AY331" s="146"/>
      <c r="AZ331" s="769" t="s">
        <v>3028</v>
      </c>
      <c r="BA331" s="769"/>
      <c r="BB331" s="769" t="s">
        <v>116</v>
      </c>
      <c r="BC331" s="769" t="s">
        <v>117</v>
      </c>
      <c r="BJ331" s="377" t="s">
        <v>595</v>
      </c>
      <c r="BK331" s="368">
        <v>2345.6000000000035</v>
      </c>
      <c r="BL331" s="142">
        <v>1.5070259208731231E-2</v>
      </c>
      <c r="BM331" s="142">
        <v>1.3822580645161281E-2</v>
      </c>
      <c r="BN331" s="142"/>
      <c r="BO331" s="142"/>
      <c r="BP331" s="142"/>
      <c r="BS331" s="132" t="s">
        <v>118</v>
      </c>
      <c r="BT331" s="709" t="s">
        <v>74</v>
      </c>
      <c r="BU331" s="184" t="s">
        <v>119</v>
      </c>
    </row>
    <row r="332" spans="2:73" ht="37.799999999999997" customHeight="1" thickBot="1">
      <c r="B332" s="178"/>
      <c r="C332" s="244" t="s">
        <v>120</v>
      </c>
      <c r="D332" s="244" t="s">
        <v>121</v>
      </c>
      <c r="E332" s="244" t="s">
        <v>86</v>
      </c>
      <c r="F332" s="244" t="s">
        <v>122</v>
      </c>
      <c r="G332" s="244" t="s">
        <v>386</v>
      </c>
      <c r="H332" s="244" t="s">
        <v>93</v>
      </c>
      <c r="I332" s="702"/>
      <c r="J332" s="702"/>
      <c r="K332" s="796" t="s">
        <v>124</v>
      </c>
      <c r="L332" s="796"/>
      <c r="M332" s="796"/>
      <c r="N332" s="179"/>
      <c r="O332" s="797" t="s">
        <v>158</v>
      </c>
      <c r="P332" s="798"/>
      <c r="Q332" s="180"/>
      <c r="R332" s="274">
        <v>46174</v>
      </c>
      <c r="S332" s="275"/>
      <c r="T332" s="276"/>
      <c r="U332" s="277"/>
      <c r="V332" s="282">
        <f t="shared" ref="V332:V361" si="81">IFERROR(INDEX(AZ:AZ,MATCH($R332,$AW:$AW,0)),0)</f>
        <v>0</v>
      </c>
      <c r="W332" s="282">
        <f t="shared" ref="W332:W361" si="82">IFERROR(INDEX(AX:AX,MATCH($R332,$AW:$AW,0)),0)</f>
        <v>0</v>
      </c>
      <c r="X332" s="278" t="e">
        <f>+T332*#REF!</f>
        <v>#REF!</v>
      </c>
      <c r="Y332" s="278">
        <f>+U332*AJ335</f>
        <v>0</v>
      </c>
      <c r="Z332" s="278"/>
      <c r="AA332" s="279"/>
      <c r="AB332" s="278" t="e">
        <f>+Y332+X332</f>
        <v>#REF!</v>
      </c>
      <c r="AC332" s="279"/>
      <c r="AD332" s="280"/>
      <c r="AE332" s="278">
        <f>IFERROR(INDEX(BC:BC, MATCH($R332, $AW:$AW, 0)),0)</f>
        <v>0</v>
      </c>
      <c r="AF332" s="278">
        <f>IFERROR(INDEX(BA:BA, MATCH($R332, $AW:$AW, 0)),0)</f>
        <v>0</v>
      </c>
      <c r="AG332" s="281">
        <f>IFERROR(INDEX(AY:AY, MATCH($R332, $AW:$AW, 0)),0)</f>
        <v>0</v>
      </c>
      <c r="AH332" s="185"/>
      <c r="AI332" s="245" t="s">
        <v>125</v>
      </c>
      <c r="AJ332" s="246"/>
      <c r="AK332" s="186"/>
      <c r="AO332" s="183">
        <v>46024</v>
      </c>
      <c r="AP332" s="707" t="e">
        <f t="shared" si="76"/>
        <v>#N/A</v>
      </c>
      <c r="AQ332" s="130" t="e">
        <f t="shared" si="77"/>
        <v>#N/A</v>
      </c>
      <c r="AR332" s="130" t="e">
        <f t="shared" si="78"/>
        <v>#N/A</v>
      </c>
      <c r="AS332" s="707" t="e">
        <f t="shared" si="79"/>
        <v>#N/A</v>
      </c>
      <c r="AT332" s="707" t="e">
        <f t="shared" si="80"/>
        <v>#N/A</v>
      </c>
      <c r="AU332" s="706"/>
      <c r="AV332" s="706"/>
      <c r="AW332" s="11" t="s">
        <v>80</v>
      </c>
      <c r="AX332" s="433" t="s">
        <v>93</v>
      </c>
      <c r="AY332" s="146" t="s">
        <v>126</v>
      </c>
      <c r="AZ332" s="769" t="s">
        <v>93</v>
      </c>
      <c r="BA332" s="769" t="s">
        <v>126</v>
      </c>
      <c r="BB332" s="769"/>
      <c r="BC332" s="769"/>
      <c r="BJ332" s="377" t="s">
        <v>30</v>
      </c>
      <c r="BK332" s="368">
        <v>2345.6000000000035</v>
      </c>
      <c r="BL332" s="142">
        <v>1.5070259208731231E-2</v>
      </c>
      <c r="BM332" s="142">
        <v>1.3822580645161281E-2</v>
      </c>
      <c r="BN332" s="142"/>
      <c r="BO332" s="142"/>
      <c r="BP332" s="142"/>
      <c r="BS332" s="132" t="s">
        <v>73</v>
      </c>
      <c r="BT332" s="707">
        <v>747.6</v>
      </c>
      <c r="BU332" s="187">
        <v>8.3999999999999995E-3</v>
      </c>
    </row>
    <row r="333" spans="2:73" ht="37.799999999999997" customHeight="1" thickBot="1">
      <c r="B333" s="178"/>
      <c r="C333" s="247" t="s">
        <v>136</v>
      </c>
      <c r="D333" s="308" t="str">
        <f>+Mezcla!W2486</f>
        <v>3H COPPER 
EL SAUCE 1 AL 5</v>
      </c>
      <c r="E333" s="189" t="s">
        <v>240</v>
      </c>
      <c r="F333" s="190">
        <f>+Mezcla!X2486</f>
        <v>0</v>
      </c>
      <c r="G333" s="191" t="str">
        <f>IFERROR(Mezcla!Y2486,"-")</f>
        <v>-</v>
      </c>
      <c r="H333" s="250">
        <f>+Mezcla!Z2486</f>
        <v>0</v>
      </c>
      <c r="I333" s="192"/>
      <c r="J333" s="193"/>
      <c r="K333" s="701" t="s">
        <v>127</v>
      </c>
      <c r="L333" s="701" t="s">
        <v>100</v>
      </c>
      <c r="M333" s="248" t="s">
        <v>128</v>
      </c>
      <c r="N333" s="179"/>
      <c r="O333" s="363" t="s">
        <v>74</v>
      </c>
      <c r="P333" s="701" t="s">
        <v>119</v>
      </c>
      <c r="Q333" s="180"/>
      <c r="R333" s="274">
        <v>46175</v>
      </c>
      <c r="S333" s="282"/>
      <c r="T333" s="283"/>
      <c r="U333" s="284"/>
      <c r="V333" s="282">
        <f t="shared" si="81"/>
        <v>0</v>
      </c>
      <c r="W333" s="282">
        <f t="shared" si="82"/>
        <v>0</v>
      </c>
      <c r="X333" s="285" t="e">
        <f>+T333*#REF!+X332</f>
        <v>#REF!</v>
      </c>
      <c r="Y333" s="285" t="e">
        <f>+Y332+U333*#REF!</f>
        <v>#REF!</v>
      </c>
      <c r="Z333" s="285"/>
      <c r="AA333" s="286"/>
      <c r="AB333" s="285" t="e">
        <f>+Y333+X333</f>
        <v>#REF!</v>
      </c>
      <c r="AC333" s="287"/>
      <c r="AD333" s="286"/>
      <c r="AE333" s="285">
        <f t="shared" ref="AE333:AE361" si="83">IFERROR(INDEX(BC:BC, MATCH($R333, $AW:$AW, 0)),0)+AE332</f>
        <v>0</v>
      </c>
      <c r="AF333" s="285">
        <f t="shared" ref="AF333:AF361" si="84">IFERROR(INDEX(BA:BA, MATCH($R333, $AW:$AW, 0)),0)+AF332</f>
        <v>0</v>
      </c>
      <c r="AG333" s="288">
        <f t="shared" ref="AG333:AG361" si="85">IFERROR(INDEX(AY:AY, MATCH($R333, $AW:$AW, 0)),0)+AG332</f>
        <v>0</v>
      </c>
      <c r="AH333" s="185"/>
      <c r="AI333" s="245" t="s">
        <v>129</v>
      </c>
      <c r="AJ333" s="249">
        <v>1.5299999999999999E-2</v>
      </c>
      <c r="AK333" s="186"/>
      <c r="AO333" s="183">
        <v>46025</v>
      </c>
      <c r="AP333" s="707" t="e">
        <f t="shared" si="76"/>
        <v>#N/A</v>
      </c>
      <c r="AQ333" s="130" t="e">
        <f t="shared" si="77"/>
        <v>#N/A</v>
      </c>
      <c r="AR333" s="130" t="e">
        <f t="shared" si="78"/>
        <v>#N/A</v>
      </c>
      <c r="AS333" s="707" t="e">
        <f t="shared" si="79"/>
        <v>#N/A</v>
      </c>
      <c r="AT333" s="707" t="e">
        <f t="shared" si="80"/>
        <v>#N/A</v>
      </c>
      <c r="AU333" s="706"/>
      <c r="AV333" s="706"/>
      <c r="AW333" s="769" t="s">
        <v>673</v>
      </c>
      <c r="AX333" s="432">
        <v>93</v>
      </c>
      <c r="AY333" s="371">
        <v>2865.6299999999992</v>
      </c>
      <c r="AZ333" s="369">
        <v>2</v>
      </c>
      <c r="BA333" s="369">
        <v>58</v>
      </c>
      <c r="BB333" s="369">
        <v>95</v>
      </c>
      <c r="BC333" s="369">
        <v>2923.63</v>
      </c>
      <c r="BN333" s="142"/>
      <c r="BO333" s="142"/>
      <c r="BP333" s="142"/>
      <c r="BS333" s="132" t="s">
        <v>130</v>
      </c>
      <c r="BT333" s="139">
        <f>-6249.97-30</f>
        <v>-6279.97</v>
      </c>
      <c r="BU333" s="187">
        <v>1.4046302088267383E-2</v>
      </c>
    </row>
    <row r="334" spans="2:73" ht="37.799999999999997" customHeight="1" thickBot="1">
      <c r="B334" s="178"/>
      <c r="C334" s="247" t="s">
        <v>136</v>
      </c>
      <c r="D334" s="188" t="str">
        <f>+Mezcla!W2508</f>
        <v>Minera la Cruz  Vicente2 1 al 26</v>
      </c>
      <c r="E334" s="189" t="s">
        <v>240</v>
      </c>
      <c r="F334" s="190">
        <f>+Mezcla!X2508</f>
        <v>0</v>
      </c>
      <c r="G334" s="191" t="str">
        <f>IFERROR(Mezcla!Y2508,"-")</f>
        <v>-</v>
      </c>
      <c r="H334" s="250">
        <f>+Mezcla!Z2508</f>
        <v>0</v>
      </c>
      <c r="I334" s="192"/>
      <c r="J334" s="701" t="s">
        <v>131</v>
      </c>
      <c r="K334" s="194">
        <v>0</v>
      </c>
      <c r="L334" s="194">
        <v>0</v>
      </c>
      <c r="M334" s="704" t="str">
        <f>IFERROR(L334/K334,"N/a")</f>
        <v>N/a</v>
      </c>
      <c r="N334" s="179"/>
      <c r="O334" s="363">
        <f>22*29</f>
        <v>638</v>
      </c>
      <c r="P334" s="203">
        <v>1.4500000000000001E-2</v>
      </c>
      <c r="Q334" s="180"/>
      <c r="R334" s="274">
        <v>46176</v>
      </c>
      <c r="S334" s="282"/>
      <c r="T334" s="283"/>
      <c r="U334" s="284"/>
      <c r="V334" s="282">
        <f t="shared" si="81"/>
        <v>0</v>
      </c>
      <c r="W334" s="282">
        <f t="shared" si="82"/>
        <v>0</v>
      </c>
      <c r="X334" s="285" t="e">
        <f>+T334*#REF!+X333</f>
        <v>#REF!</v>
      </c>
      <c r="Y334" s="285" t="e">
        <f>+Y333+U334*#REF!</f>
        <v>#REF!</v>
      </c>
      <c r="Z334" s="285"/>
      <c r="AA334" s="286"/>
      <c r="AB334" s="285" t="e">
        <f t="shared" ref="AB334:AB361" si="86">+Y334+X334</f>
        <v>#REF!</v>
      </c>
      <c r="AC334" s="287"/>
      <c r="AD334" s="286"/>
      <c r="AE334" s="285">
        <f t="shared" si="83"/>
        <v>0</v>
      </c>
      <c r="AF334" s="285">
        <f t="shared" si="84"/>
        <v>0</v>
      </c>
      <c r="AG334" s="288">
        <f t="shared" si="85"/>
        <v>0</v>
      </c>
      <c r="AH334" s="185"/>
      <c r="AI334" s="251" t="s">
        <v>132</v>
      </c>
      <c r="AJ334" s="246">
        <v>30</v>
      </c>
      <c r="AK334" s="186"/>
      <c r="AO334" s="183">
        <v>46026</v>
      </c>
      <c r="AP334" s="707" t="e">
        <f t="shared" si="76"/>
        <v>#N/A</v>
      </c>
      <c r="AQ334" s="130" t="e">
        <f t="shared" si="77"/>
        <v>#N/A</v>
      </c>
      <c r="AR334" s="130" t="e">
        <f t="shared" si="78"/>
        <v>#N/A</v>
      </c>
      <c r="AS334" s="707" t="e">
        <f t="shared" si="79"/>
        <v>#N/A</v>
      </c>
      <c r="AT334" s="707" t="e">
        <f t="shared" si="80"/>
        <v>#N/A</v>
      </c>
      <c r="AU334" s="706"/>
      <c r="AV334" s="706"/>
      <c r="AW334" s="605" t="s">
        <v>2633</v>
      </c>
      <c r="AX334" s="430">
        <v>6</v>
      </c>
      <c r="AY334" s="402">
        <v>181.60999999999999</v>
      </c>
      <c r="AZ334" s="369"/>
      <c r="BA334" s="369"/>
      <c r="BB334" s="369">
        <v>6</v>
      </c>
      <c r="BC334" s="369">
        <v>181.60999999999999</v>
      </c>
      <c r="BN334" s="142"/>
      <c r="BO334" s="142"/>
      <c r="BP334" s="142"/>
      <c r="BS334" s="132" t="s">
        <v>133</v>
      </c>
      <c r="BT334" s="707">
        <v>6008.8</v>
      </c>
      <c r="BU334" s="184" t="s">
        <v>134</v>
      </c>
    </row>
    <row r="335" spans="2:73" ht="37.799999999999997" customHeight="1" thickBot="1">
      <c r="B335" s="178"/>
      <c r="C335" s="247" t="s">
        <v>136</v>
      </c>
      <c r="D335" s="188" t="str">
        <f>+Mezcla!W2528</f>
        <v>Procesos Mineros</v>
      </c>
      <c r="E335" s="189" t="s">
        <v>240</v>
      </c>
      <c r="F335" s="190">
        <f>+Mezcla!X2528</f>
        <v>0</v>
      </c>
      <c r="G335" s="191" t="str">
        <f>IFERROR(Mezcla!Y2528,"-")</f>
        <v>-</v>
      </c>
      <c r="H335" s="250">
        <f>+Mezcla!Z2528</f>
        <v>0</v>
      </c>
      <c r="I335" s="195"/>
      <c r="J335" s="701" t="s">
        <v>241</v>
      </c>
      <c r="K335" s="194">
        <f>INDEX(U:U, MATCH(AJ331, R:R, 0))</f>
        <v>0</v>
      </c>
      <c r="L335" s="194">
        <v>0</v>
      </c>
      <c r="M335" s="704" t="str">
        <f>IFERROR(L335/K335,"N/a")</f>
        <v>N/a</v>
      </c>
      <c r="N335" s="179"/>
      <c r="O335" s="363">
        <f>28*30.78</f>
        <v>861.84</v>
      </c>
      <c r="P335" s="203">
        <v>1.2500000000000001E-2</v>
      </c>
      <c r="Q335" s="180"/>
      <c r="R335" s="274">
        <v>46177</v>
      </c>
      <c r="S335" s="282"/>
      <c r="T335" s="283"/>
      <c r="U335" s="284"/>
      <c r="V335" s="282">
        <f t="shared" si="81"/>
        <v>0</v>
      </c>
      <c r="W335" s="282">
        <f t="shared" si="82"/>
        <v>0</v>
      </c>
      <c r="X335" s="285" t="e">
        <f>+T335*#REF!+X334</f>
        <v>#REF!</v>
      </c>
      <c r="Y335" s="285" t="e">
        <f>+Y334+U335*#REF!</f>
        <v>#REF!</v>
      </c>
      <c r="Z335" s="285"/>
      <c r="AA335" s="286"/>
      <c r="AB335" s="285" t="e">
        <f t="shared" si="86"/>
        <v>#REF!</v>
      </c>
      <c r="AC335" s="287"/>
      <c r="AD335" s="286"/>
      <c r="AE335" s="285">
        <f t="shared" si="83"/>
        <v>0</v>
      </c>
      <c r="AF335" s="285">
        <f t="shared" si="84"/>
        <v>0</v>
      </c>
      <c r="AG335" s="288">
        <f t="shared" si="85"/>
        <v>0</v>
      </c>
      <c r="AH335" s="185"/>
      <c r="AI335" s="251" t="s">
        <v>162</v>
      </c>
      <c r="AJ335" s="246">
        <v>31</v>
      </c>
      <c r="AK335" s="186"/>
      <c r="AO335" s="183">
        <v>46027</v>
      </c>
      <c r="AP335" s="707" t="e">
        <f t="shared" si="76"/>
        <v>#N/A</v>
      </c>
      <c r="AQ335" s="130" t="e">
        <f t="shared" si="77"/>
        <v>#N/A</v>
      </c>
      <c r="AR335" s="130" t="e">
        <f t="shared" si="78"/>
        <v>#N/A</v>
      </c>
      <c r="AS335" s="707" t="e">
        <f t="shared" si="79"/>
        <v>#N/A</v>
      </c>
      <c r="AT335" s="707" t="e">
        <f t="shared" si="80"/>
        <v>#N/A</v>
      </c>
      <c r="AU335" s="706"/>
      <c r="AV335" s="706"/>
      <c r="AW335" s="605" t="s">
        <v>2686</v>
      </c>
      <c r="AX335" s="430">
        <v>5</v>
      </c>
      <c r="AY335" s="402">
        <v>148.83000000000001</v>
      </c>
      <c r="AZ335" s="369"/>
      <c r="BA335" s="369"/>
      <c r="BB335" s="369">
        <v>5</v>
      </c>
      <c r="BC335" s="369">
        <v>148.83000000000001</v>
      </c>
      <c r="BN335" s="142"/>
      <c r="BO335" s="142"/>
      <c r="BP335" s="142"/>
      <c r="BS335" s="132" t="s">
        <v>135</v>
      </c>
      <c r="BT335" s="709">
        <v>-151.19999999999999</v>
      </c>
      <c r="BU335" s="133">
        <v>5.4000000000000003E-3</v>
      </c>
    </row>
    <row r="336" spans="2:73" ht="37.799999999999997" customHeight="1" thickBot="1">
      <c r="B336" s="178"/>
      <c r="C336" s="247">
        <v>1000</v>
      </c>
      <c r="D336" s="188" t="str">
        <f>+Mezcla!W2621</f>
        <v>3H COPPER El SAUCE</v>
      </c>
      <c r="E336" s="189" t="s">
        <v>61</v>
      </c>
      <c r="F336" s="710">
        <f>+Mezcla!X2621</f>
        <v>918.07999999999993</v>
      </c>
      <c r="G336" s="191">
        <f ca="1">IFERROR(Mezcla!Y2621,"-")</f>
        <v>1.1681582033912454E-2</v>
      </c>
      <c r="H336" s="250">
        <f>+Mezcla!Z2621</f>
        <v>30</v>
      </c>
      <c r="I336" s="195"/>
      <c r="J336" s="437"/>
      <c r="K336" s="196"/>
      <c r="L336" s="196"/>
      <c r="M336" s="439"/>
      <c r="N336" s="179"/>
      <c r="O336" s="437"/>
      <c r="P336" s="670"/>
      <c r="Q336" s="180"/>
      <c r="R336" s="274">
        <v>46178</v>
      </c>
      <c r="S336" s="282"/>
      <c r="T336" s="289"/>
      <c r="U336" s="282"/>
      <c r="V336" s="282">
        <f t="shared" si="81"/>
        <v>0</v>
      </c>
      <c r="W336" s="282">
        <f t="shared" si="82"/>
        <v>0</v>
      </c>
      <c r="X336" s="285" t="e">
        <f>+T336*#REF!+X335</f>
        <v>#REF!</v>
      </c>
      <c r="Y336" s="285" t="e">
        <f>+Y335+U336*#REF!</f>
        <v>#REF!</v>
      </c>
      <c r="Z336" s="285"/>
      <c r="AA336" s="286"/>
      <c r="AB336" s="285" t="e">
        <f t="shared" si="86"/>
        <v>#REF!</v>
      </c>
      <c r="AC336" s="287"/>
      <c r="AD336" s="286"/>
      <c r="AE336" s="285">
        <f t="shared" si="83"/>
        <v>0</v>
      </c>
      <c r="AF336" s="285">
        <f t="shared" si="84"/>
        <v>0</v>
      </c>
      <c r="AG336" s="288">
        <f t="shared" si="85"/>
        <v>0</v>
      </c>
      <c r="AH336" s="185"/>
      <c r="AI336" s="245" t="s">
        <v>137</v>
      </c>
      <c r="AJ336" s="249">
        <v>1.7000000000000001E-2</v>
      </c>
      <c r="AK336" s="186"/>
      <c r="AO336" s="183">
        <v>46028</v>
      </c>
      <c r="AP336" s="707" t="e">
        <f t="shared" si="76"/>
        <v>#N/A</v>
      </c>
      <c r="AQ336" s="130" t="e">
        <f t="shared" si="77"/>
        <v>#N/A</v>
      </c>
      <c r="AR336" s="130" t="e">
        <f t="shared" si="78"/>
        <v>#N/A</v>
      </c>
      <c r="AS336" s="707" t="e">
        <f t="shared" si="79"/>
        <v>#N/A</v>
      </c>
      <c r="AT336" s="707" t="e">
        <f t="shared" si="80"/>
        <v>#N/A</v>
      </c>
      <c r="AU336" s="706"/>
      <c r="AV336" s="706"/>
      <c r="AW336" s="605" t="s">
        <v>2716</v>
      </c>
      <c r="AX336" s="430">
        <v>5</v>
      </c>
      <c r="AY336" s="402">
        <v>155.38</v>
      </c>
      <c r="AZ336" s="369"/>
      <c r="BA336" s="369"/>
      <c r="BB336" s="369">
        <v>5</v>
      </c>
      <c r="BC336" s="369">
        <v>155.38</v>
      </c>
      <c r="BN336" s="142"/>
      <c r="BO336" s="142"/>
      <c r="BP336" s="142"/>
      <c r="BS336" s="132" t="s">
        <v>84</v>
      </c>
      <c r="BT336" s="709">
        <f>-22.4-30</f>
        <v>-52.4</v>
      </c>
      <c r="BU336" s="187">
        <v>7.9000000000000008E-3</v>
      </c>
    </row>
    <row r="337" spans="2:73" ht="37.799999999999997" customHeight="1" thickBot="1">
      <c r="B337" s="178"/>
      <c r="C337" s="247">
        <v>1000</v>
      </c>
      <c r="D337" s="188" t="str">
        <f>+Mezcla!W2712</f>
        <v>Minera la Cruz</v>
      </c>
      <c r="E337" s="189" t="s">
        <v>61</v>
      </c>
      <c r="F337" s="190">
        <f>+Mezcla!X2712</f>
        <v>962.13</v>
      </c>
      <c r="G337" s="191">
        <f ca="1">IFERROR(Mezcla!Y2712,"-")</f>
        <v>1.1879811377471279E-2</v>
      </c>
      <c r="H337" s="250">
        <f>+Mezcla!Z2712</f>
        <v>31</v>
      </c>
      <c r="I337" s="196"/>
      <c r="J337" s="180"/>
      <c r="K337" s="180"/>
      <c r="L337" s="180"/>
      <c r="M337" s="180"/>
      <c r="N337" s="179"/>
      <c r="O337" s="197"/>
      <c r="P337" s="193"/>
      <c r="Q337" s="180"/>
      <c r="R337" s="274">
        <v>46179</v>
      </c>
      <c r="S337" s="282"/>
      <c r="T337" s="289"/>
      <c r="U337" s="290"/>
      <c r="V337" s="282">
        <f t="shared" si="81"/>
        <v>0</v>
      </c>
      <c r="W337" s="282">
        <f t="shared" si="82"/>
        <v>0</v>
      </c>
      <c r="X337" s="285" t="e">
        <f>+T337*#REF!+X336</f>
        <v>#REF!</v>
      </c>
      <c r="Y337" s="285" t="e">
        <f>+Y336+U337*#REF!</f>
        <v>#REF!</v>
      </c>
      <c r="Z337" s="285"/>
      <c r="AA337" s="286"/>
      <c r="AB337" s="285" t="e">
        <f t="shared" si="86"/>
        <v>#REF!</v>
      </c>
      <c r="AC337" s="287"/>
      <c r="AD337" s="286"/>
      <c r="AE337" s="285">
        <f t="shared" si="83"/>
        <v>0</v>
      </c>
      <c r="AF337" s="285">
        <f t="shared" si="84"/>
        <v>0</v>
      </c>
      <c r="AG337" s="288">
        <f t="shared" si="85"/>
        <v>0</v>
      </c>
      <c r="AH337" s="185"/>
      <c r="AI337" s="252" t="s">
        <v>163</v>
      </c>
      <c r="AJ337" s="253">
        <v>1.4E-2</v>
      </c>
      <c r="AK337" s="186"/>
      <c r="AO337" s="183">
        <v>46029</v>
      </c>
      <c r="AP337" s="707" t="e">
        <f t="shared" si="76"/>
        <v>#N/A</v>
      </c>
      <c r="AQ337" s="130" t="e">
        <f t="shared" si="77"/>
        <v>#N/A</v>
      </c>
      <c r="AR337" s="130" t="e">
        <f t="shared" si="78"/>
        <v>#N/A</v>
      </c>
      <c r="AS337" s="707" t="e">
        <f t="shared" si="79"/>
        <v>#N/A</v>
      </c>
      <c r="AT337" s="707" t="e">
        <f t="shared" si="80"/>
        <v>#N/A</v>
      </c>
      <c r="AU337" s="706"/>
      <c r="AV337" s="706"/>
      <c r="AW337" s="605" t="s">
        <v>2753</v>
      </c>
      <c r="AX337" s="430">
        <v>4</v>
      </c>
      <c r="AY337" s="402">
        <v>120.47</v>
      </c>
      <c r="AZ337" s="369"/>
      <c r="BA337" s="369"/>
      <c r="BB337" s="369">
        <v>4</v>
      </c>
      <c r="BC337" s="369">
        <v>120.47</v>
      </c>
      <c r="BN337" s="142"/>
      <c r="BO337" s="142"/>
      <c r="BP337" s="142"/>
      <c r="BS337" s="132" t="s">
        <v>139</v>
      </c>
      <c r="BT337" s="799">
        <f>SUM(BT332:BT336)</f>
        <v>272.83000000000033</v>
      </c>
      <c r="BU337" s="800"/>
    </row>
    <row r="338" spans="2:73" ht="37.799999999999997" customHeight="1" thickBot="1">
      <c r="B338" s="178"/>
      <c r="C338" s="247">
        <v>1000</v>
      </c>
      <c r="D338" s="188" t="str">
        <f>+Mezcla!W2806</f>
        <v>Procesos Mineros</v>
      </c>
      <c r="E338" s="189" t="s">
        <v>61</v>
      </c>
      <c r="F338" s="190">
        <f>+Mezcla!X2806</f>
        <v>985.42</v>
      </c>
      <c r="G338" s="191">
        <f ca="1">IFERROR(Mezcla!Y2806,"-")</f>
        <v>1.1671874730615865E-2</v>
      </c>
      <c r="H338" s="250">
        <f>+Mezcla!Z2806</f>
        <v>32</v>
      </c>
      <c r="I338" s="195"/>
      <c r="J338" s="180"/>
      <c r="K338" s="801" t="s">
        <v>138</v>
      </c>
      <c r="L338" s="801"/>
      <c r="M338" s="801"/>
      <c r="N338" s="179"/>
      <c r="O338" s="802" t="s">
        <v>159</v>
      </c>
      <c r="P338" s="803"/>
      <c r="Q338" s="180"/>
      <c r="R338" s="274">
        <v>46180</v>
      </c>
      <c r="S338" s="291"/>
      <c r="T338" s="292"/>
      <c r="U338" s="293"/>
      <c r="V338" s="291">
        <f t="shared" si="81"/>
        <v>0</v>
      </c>
      <c r="W338" s="291">
        <f t="shared" si="82"/>
        <v>0</v>
      </c>
      <c r="X338" s="294" t="e">
        <f>+T338*#REF!+X337</f>
        <v>#REF!</v>
      </c>
      <c r="Y338" s="294" t="e">
        <f>+Y337+U338*#REF!</f>
        <v>#REF!</v>
      </c>
      <c r="Z338" s="294"/>
      <c r="AA338" s="295"/>
      <c r="AB338" s="294" t="e">
        <f t="shared" si="86"/>
        <v>#REF!</v>
      </c>
      <c r="AC338" s="296"/>
      <c r="AD338" s="295"/>
      <c r="AE338" s="294">
        <f t="shared" si="83"/>
        <v>0</v>
      </c>
      <c r="AF338" s="294">
        <f t="shared" si="84"/>
        <v>0</v>
      </c>
      <c r="AG338" s="297">
        <f t="shared" si="85"/>
        <v>0</v>
      </c>
      <c r="AH338" s="185"/>
      <c r="AI338" s="185"/>
      <c r="AJ338" s="198"/>
      <c r="AK338" s="186"/>
      <c r="AO338" s="183">
        <v>46030</v>
      </c>
      <c r="AP338" s="707" t="e">
        <f t="shared" si="76"/>
        <v>#N/A</v>
      </c>
      <c r="AQ338" s="130" t="e">
        <f t="shared" si="77"/>
        <v>#N/A</v>
      </c>
      <c r="AR338" s="130" t="e">
        <f t="shared" si="78"/>
        <v>#N/A</v>
      </c>
      <c r="AS338" s="707" t="e">
        <f t="shared" si="79"/>
        <v>#N/A</v>
      </c>
      <c r="AT338" s="707" t="e">
        <f t="shared" si="80"/>
        <v>#N/A</v>
      </c>
      <c r="AU338" s="706"/>
      <c r="AV338" s="706"/>
      <c r="AW338" s="605" t="s">
        <v>2798</v>
      </c>
      <c r="AX338" s="430">
        <v>3</v>
      </c>
      <c r="AY338" s="402">
        <v>90.72</v>
      </c>
      <c r="AZ338" s="369"/>
      <c r="BA338" s="369"/>
      <c r="BB338" s="369">
        <v>3</v>
      </c>
      <c r="BC338" s="369">
        <v>90.72</v>
      </c>
      <c r="BN338" s="142"/>
      <c r="BO338" s="142"/>
      <c r="BP338" s="142"/>
      <c r="BS338" s="199" t="s">
        <v>144</v>
      </c>
      <c r="BT338" s="799">
        <f>+BT337/BT330</f>
        <v>0.25426840633737213</v>
      </c>
      <c r="BU338" s="800"/>
    </row>
    <row r="339" spans="2:73" ht="37.799999999999997" customHeight="1" thickBot="1">
      <c r="B339" s="178"/>
      <c r="C339" s="247" t="s">
        <v>136</v>
      </c>
      <c r="D339" s="188" t="str">
        <f>+Mezcla!W2828</f>
        <v xml:space="preserve">Mra la cruz Vicente2 </v>
      </c>
      <c r="E339" s="189" t="s">
        <v>254</v>
      </c>
      <c r="F339" s="190">
        <f>+Mezcla!X2828</f>
        <v>0</v>
      </c>
      <c r="G339" s="191" t="str">
        <f>IFERROR(Mezcla!Y2828,"-")</f>
        <v>-</v>
      </c>
      <c r="H339" s="250">
        <f>+Mezcla!Z2828</f>
        <v>0</v>
      </c>
      <c r="I339" s="195"/>
      <c r="J339" s="195"/>
      <c r="K339" s="701" t="s">
        <v>140</v>
      </c>
      <c r="L339" s="804" t="s">
        <v>141</v>
      </c>
      <c r="M339" s="804"/>
      <c r="N339" s="179"/>
      <c r="O339" s="363" t="s">
        <v>142</v>
      </c>
      <c r="P339" s="701" t="s">
        <v>143</v>
      </c>
      <c r="Q339" s="180"/>
      <c r="R339" s="274">
        <v>46181</v>
      </c>
      <c r="S339" s="298"/>
      <c r="T339" s="298"/>
      <c r="U339" s="298"/>
      <c r="V339" s="298">
        <f t="shared" si="81"/>
        <v>0</v>
      </c>
      <c r="W339" s="298">
        <f t="shared" si="82"/>
        <v>0</v>
      </c>
      <c r="X339" s="299" t="e">
        <f>+T339*#REF!+X338</f>
        <v>#REF!</v>
      </c>
      <c r="Y339" s="299" t="e">
        <f>+Y338+U339*#REF!</f>
        <v>#REF!</v>
      </c>
      <c r="Z339" s="299"/>
      <c r="AA339" s="300"/>
      <c r="AB339" s="299" t="e">
        <f t="shared" si="86"/>
        <v>#REF!</v>
      </c>
      <c r="AC339" s="301"/>
      <c r="AD339" s="300"/>
      <c r="AE339" s="299">
        <f t="shared" si="83"/>
        <v>0</v>
      </c>
      <c r="AF339" s="299">
        <f t="shared" si="84"/>
        <v>0</v>
      </c>
      <c r="AG339" s="302">
        <f t="shared" si="85"/>
        <v>0</v>
      </c>
      <c r="AH339" s="185"/>
      <c r="AI339" s="200"/>
      <c r="AJ339" s="200"/>
      <c r="AK339" s="186"/>
      <c r="AO339" s="183">
        <v>46031</v>
      </c>
      <c r="AP339" s="707" t="e">
        <f t="shared" si="76"/>
        <v>#N/A</v>
      </c>
      <c r="AQ339" s="130" t="e">
        <f t="shared" si="77"/>
        <v>#N/A</v>
      </c>
      <c r="AR339" s="130" t="e">
        <f t="shared" si="78"/>
        <v>#N/A</v>
      </c>
      <c r="AS339" s="707" t="e">
        <f t="shared" si="79"/>
        <v>#N/A</v>
      </c>
      <c r="AT339" s="707" t="e">
        <f t="shared" si="80"/>
        <v>#N/A</v>
      </c>
      <c r="AU339" s="706"/>
      <c r="AV339" s="706"/>
      <c r="AW339" s="605" t="s">
        <v>2799</v>
      </c>
      <c r="AX339" s="430">
        <v>3</v>
      </c>
      <c r="AY339" s="402">
        <v>93.71</v>
      </c>
      <c r="AZ339" s="369"/>
      <c r="BA339" s="369"/>
      <c r="BB339" s="369">
        <v>3</v>
      </c>
      <c r="BC339" s="369">
        <v>93.71</v>
      </c>
      <c r="BN339" s="142"/>
      <c r="BO339" s="142"/>
      <c r="BP339" s="142"/>
      <c r="BS339" s="201" t="s">
        <v>146</v>
      </c>
      <c r="BT339" s="805">
        <f>5.6-BT338</f>
        <v>5.3457315936626273</v>
      </c>
      <c r="BU339" s="806"/>
    </row>
    <row r="340" spans="2:73" ht="37.799999999999997" customHeight="1" thickBot="1">
      <c r="B340" s="178"/>
      <c r="C340" s="807" t="s">
        <v>243</v>
      </c>
      <c r="D340" s="807"/>
      <c r="E340" s="807"/>
      <c r="F340" s="254">
        <f>+SUM(F333:F335)</f>
        <v>0</v>
      </c>
      <c r="G340" s="203" t="str">
        <f>IFERROR(SUMPRODUCT(F333:F335,G333:G335)/F340,"-")</f>
        <v>-</v>
      </c>
      <c r="H340" s="255">
        <f>+SUM(H333:H335)</f>
        <v>0</v>
      </c>
      <c r="I340" s="195"/>
      <c r="J340" s="701" t="s">
        <v>131</v>
      </c>
      <c r="K340" s="255">
        <v>4</v>
      </c>
      <c r="L340" s="808" t="str">
        <f ca="1">IFERROR(SUM(INDIRECT("v329:v"&amp;(329+DAY(#REF!))))/SUM(INDIRECT("t329:t"&amp;(329+DAY(#REF!)))),"N/a")</f>
        <v>N/a</v>
      </c>
      <c r="M340" s="808"/>
      <c r="N340" s="179"/>
      <c r="O340" s="256">
        <f>(F343)/(SUM(O334:O335)+1000)</f>
        <v>1.1463253648233487</v>
      </c>
      <c r="P340" s="203">
        <f ca="1">G343/((SUMPRODUCT(P334:P335,O334:O335)/SUM(O334:O335)))</f>
        <v>0.8797103192749034</v>
      </c>
      <c r="Q340" s="180"/>
      <c r="R340" s="274">
        <v>46182</v>
      </c>
      <c r="S340" s="303"/>
      <c r="T340" s="303"/>
      <c r="U340" s="303"/>
      <c r="V340" s="303">
        <f t="shared" si="81"/>
        <v>0</v>
      </c>
      <c r="W340" s="303">
        <f t="shared" si="82"/>
        <v>0</v>
      </c>
      <c r="X340" s="304" t="e">
        <f>+T340*#REF!+X339</f>
        <v>#REF!</v>
      </c>
      <c r="Y340" s="304" t="e">
        <f>+Y339+U340*#REF!</f>
        <v>#REF!</v>
      </c>
      <c r="Z340" s="304"/>
      <c r="AA340" s="305"/>
      <c r="AB340" s="304" t="e">
        <f t="shared" si="86"/>
        <v>#REF!</v>
      </c>
      <c r="AC340" s="306"/>
      <c r="AD340" s="305"/>
      <c r="AE340" s="304">
        <f t="shared" si="83"/>
        <v>0</v>
      </c>
      <c r="AF340" s="304">
        <f t="shared" si="84"/>
        <v>0</v>
      </c>
      <c r="AG340" s="307">
        <f t="shared" si="85"/>
        <v>0</v>
      </c>
      <c r="AH340" s="185"/>
      <c r="AI340" s="185"/>
      <c r="AJ340" s="185"/>
      <c r="AK340" s="186"/>
      <c r="AO340" s="183">
        <v>46032</v>
      </c>
      <c r="AP340" s="707" t="e">
        <f t="shared" si="76"/>
        <v>#N/A</v>
      </c>
      <c r="AQ340" s="130" t="e">
        <f t="shared" si="77"/>
        <v>#N/A</v>
      </c>
      <c r="AR340" s="130" t="e">
        <f t="shared" si="78"/>
        <v>#N/A</v>
      </c>
      <c r="AS340" s="707" t="e">
        <f t="shared" si="79"/>
        <v>#N/A</v>
      </c>
      <c r="AT340" s="707" t="e">
        <f t="shared" si="80"/>
        <v>#N/A</v>
      </c>
      <c r="AU340" s="706"/>
      <c r="AV340" s="706"/>
      <c r="AW340" s="605" t="s">
        <v>2871</v>
      </c>
      <c r="AX340" s="430">
        <v>5</v>
      </c>
      <c r="AY340" s="402">
        <v>153.35999999999999</v>
      </c>
      <c r="AZ340" s="369"/>
      <c r="BA340" s="369"/>
      <c r="BB340" s="369">
        <v>5</v>
      </c>
      <c r="BC340" s="369">
        <v>153.35999999999999</v>
      </c>
      <c r="BN340" s="142"/>
      <c r="BO340" s="142"/>
      <c r="BP340" s="142"/>
    </row>
    <row r="341" spans="2:73" ht="37.799999999999997" customHeight="1" thickBot="1">
      <c r="B341" s="178"/>
      <c r="C341" s="807" t="s">
        <v>145</v>
      </c>
      <c r="D341" s="807"/>
      <c r="E341" s="807"/>
      <c r="F341" s="254">
        <f>+SUM(F336:F338)</f>
        <v>2865.63</v>
      </c>
      <c r="G341" s="203">
        <f ca="1">IFERROR(SUMPRODUCT(F336:F338,G336:G338)/F341,"-")</f>
        <v>1.1744799067340959E-2</v>
      </c>
      <c r="H341" s="255">
        <f>+SUM(H336:H338)</f>
        <v>93</v>
      </c>
      <c r="I341" s="195"/>
      <c r="J341" s="701" t="s">
        <v>3289</v>
      </c>
      <c r="K341" s="255">
        <v>0</v>
      </c>
      <c r="L341" s="808" t="str">
        <f ca="1">IFERROR(SUM(INDIRECT("w329:w"&amp;(329+DAY(#REF!))))/SUM(INDIRECT("u329:u"&amp;(329+DAY(#REF!)))),"N/a")</f>
        <v>N/a</v>
      </c>
      <c r="M341" s="808"/>
      <c r="N341" s="257"/>
      <c r="O341" s="271"/>
      <c r="P341" s="180"/>
      <c r="Q341" s="180"/>
      <c r="R341" s="274">
        <v>46183</v>
      </c>
      <c r="S341" s="303"/>
      <c r="T341" s="303"/>
      <c r="U341" s="303"/>
      <c r="V341" s="303">
        <f t="shared" si="81"/>
        <v>0</v>
      </c>
      <c r="W341" s="303">
        <f t="shared" si="82"/>
        <v>0</v>
      </c>
      <c r="X341" s="304" t="e">
        <f>+T341*#REF!+X340</f>
        <v>#REF!</v>
      </c>
      <c r="Y341" s="304" t="e">
        <f>+Y340+U341*#REF!</f>
        <v>#REF!</v>
      </c>
      <c r="Z341" s="304"/>
      <c r="AA341" s="305"/>
      <c r="AB341" s="304" t="e">
        <f t="shared" si="86"/>
        <v>#REF!</v>
      </c>
      <c r="AC341" s="306"/>
      <c r="AD341" s="305"/>
      <c r="AE341" s="304">
        <f t="shared" si="83"/>
        <v>0</v>
      </c>
      <c r="AF341" s="304">
        <f t="shared" si="84"/>
        <v>0</v>
      </c>
      <c r="AG341" s="307">
        <f t="shared" si="85"/>
        <v>0</v>
      </c>
      <c r="AH341" s="185"/>
      <c r="AI341" s="185"/>
      <c r="AJ341" s="185"/>
      <c r="AK341" s="186"/>
      <c r="AO341" s="183">
        <v>46033</v>
      </c>
      <c r="AP341" s="707" t="e">
        <f t="shared" si="76"/>
        <v>#N/A</v>
      </c>
      <c r="AQ341" s="130" t="e">
        <f t="shared" si="77"/>
        <v>#N/A</v>
      </c>
      <c r="AR341" s="130" t="e">
        <f t="shared" si="78"/>
        <v>#N/A</v>
      </c>
      <c r="AS341" s="707" t="e">
        <f t="shared" si="79"/>
        <v>#N/A</v>
      </c>
      <c r="AT341" s="707" t="e">
        <f t="shared" si="80"/>
        <v>#N/A</v>
      </c>
      <c r="AU341" s="706"/>
      <c r="AV341" s="706"/>
      <c r="AW341" s="605" t="s">
        <v>2883</v>
      </c>
      <c r="AX341" s="430">
        <v>3</v>
      </c>
      <c r="AY341" s="402">
        <v>90.77</v>
      </c>
      <c r="AZ341" s="369"/>
      <c r="BA341" s="369"/>
      <c r="BB341" s="369">
        <v>3</v>
      </c>
      <c r="BC341" s="369">
        <v>90.77</v>
      </c>
      <c r="BN341" s="142"/>
      <c r="BO341" s="142"/>
      <c r="BP341" s="142"/>
    </row>
    <row r="342" spans="2:73" ht="37.799999999999997" customHeight="1" thickBot="1">
      <c r="B342" s="178"/>
      <c r="C342" s="807" t="s">
        <v>255</v>
      </c>
      <c r="D342" s="807"/>
      <c r="E342" s="807"/>
      <c r="F342" s="434">
        <f>+SUM(F339)</f>
        <v>0</v>
      </c>
      <c r="G342" s="435" t="str">
        <f>IFERROR(SUMPRODUCT(F339,G339)/F342,"-")</f>
        <v>-</v>
      </c>
      <c r="H342" s="436">
        <f>+SUM(H339)</f>
        <v>0</v>
      </c>
      <c r="I342" s="195"/>
      <c r="J342" s="437"/>
      <c r="K342" s="438"/>
      <c r="L342" s="439"/>
      <c r="M342" s="439"/>
      <c r="N342" s="257"/>
      <c r="O342" s="271"/>
      <c r="P342" s="180"/>
      <c r="Q342" s="180"/>
      <c r="R342" s="274">
        <v>46184</v>
      </c>
      <c r="S342" s="303"/>
      <c r="T342" s="303"/>
      <c r="U342" s="303"/>
      <c r="V342" s="303">
        <f t="shared" si="81"/>
        <v>0</v>
      </c>
      <c r="W342" s="303">
        <f t="shared" si="82"/>
        <v>0</v>
      </c>
      <c r="X342" s="304" t="e">
        <f>+T342*#REF!+X341</f>
        <v>#REF!</v>
      </c>
      <c r="Y342" s="304" t="e">
        <f>+Y341+U342*#REF!</f>
        <v>#REF!</v>
      </c>
      <c r="Z342" s="304"/>
      <c r="AA342" s="305"/>
      <c r="AB342" s="304" t="e">
        <f t="shared" si="86"/>
        <v>#REF!</v>
      </c>
      <c r="AC342" s="306"/>
      <c r="AD342" s="305"/>
      <c r="AE342" s="304">
        <f t="shared" si="83"/>
        <v>0</v>
      </c>
      <c r="AF342" s="304">
        <f t="shared" si="84"/>
        <v>0</v>
      </c>
      <c r="AG342" s="307">
        <f t="shared" si="85"/>
        <v>0</v>
      </c>
      <c r="AH342" s="185"/>
      <c r="AI342" s="185"/>
      <c r="AJ342" s="185"/>
      <c r="AK342" s="186"/>
      <c r="AO342" s="183">
        <v>46034</v>
      </c>
      <c r="AP342" s="707" t="e">
        <f t="shared" si="76"/>
        <v>#N/A</v>
      </c>
      <c r="AQ342" s="130" t="e">
        <f t="shared" si="77"/>
        <v>#N/A</v>
      </c>
      <c r="AR342" s="130" t="e">
        <f t="shared" si="78"/>
        <v>#N/A</v>
      </c>
      <c r="AS342" s="707" t="e">
        <f t="shared" si="79"/>
        <v>#N/A</v>
      </c>
      <c r="AT342" s="707" t="e">
        <f t="shared" si="80"/>
        <v>#N/A</v>
      </c>
      <c r="AU342" s="706"/>
      <c r="AV342" s="706"/>
      <c r="AW342" s="605" t="s">
        <v>2977</v>
      </c>
      <c r="AX342" s="430">
        <v>7</v>
      </c>
      <c r="AY342" s="402">
        <v>219.34</v>
      </c>
      <c r="AZ342" s="369"/>
      <c r="BA342" s="369"/>
      <c r="BB342" s="369">
        <v>7</v>
      </c>
      <c r="BC342" s="369">
        <v>219.34</v>
      </c>
      <c r="BN342" s="142"/>
      <c r="BO342" s="142"/>
      <c r="BP342" s="142"/>
    </row>
    <row r="343" spans="2:73" ht="37.799999999999997" customHeight="1" thickBot="1">
      <c r="B343" s="258"/>
      <c r="C343" s="809" t="s">
        <v>147</v>
      </c>
      <c r="D343" s="809"/>
      <c r="E343" s="809"/>
      <c r="F343" s="205">
        <f>SUM(F340:F342)</f>
        <v>2865.63</v>
      </c>
      <c r="G343" s="206">
        <f ca="1">IFERROR(SUMPRODUCT(G340:G342,F340:F342)/F343,"-")</f>
        <v>1.1744799067340959E-2</v>
      </c>
      <c r="H343" s="259">
        <f>+SUM(H340:H342)</f>
        <v>93</v>
      </c>
      <c r="I343" s="260"/>
      <c r="J343" s="207"/>
      <c r="K343" s="207"/>
      <c r="L343" s="207"/>
      <c r="M343" s="207"/>
      <c r="N343" s="208"/>
      <c r="O343" s="209"/>
      <c r="P343" s="209"/>
      <c r="Q343" s="180"/>
      <c r="R343" s="274">
        <v>46185</v>
      </c>
      <c r="S343" s="303"/>
      <c r="T343" s="303"/>
      <c r="U343" s="303"/>
      <c r="V343" s="303">
        <f t="shared" si="81"/>
        <v>0</v>
      </c>
      <c r="W343" s="303">
        <f t="shared" si="82"/>
        <v>0</v>
      </c>
      <c r="X343" s="304" t="e">
        <f>+T343*#REF!+X342</f>
        <v>#REF!</v>
      </c>
      <c r="Y343" s="304" t="e">
        <f>+Y342+U343*#REF!</f>
        <v>#REF!</v>
      </c>
      <c r="Z343" s="304"/>
      <c r="AA343" s="305"/>
      <c r="AB343" s="304" t="e">
        <f t="shared" si="86"/>
        <v>#REF!</v>
      </c>
      <c r="AC343" s="306"/>
      <c r="AD343" s="305"/>
      <c r="AE343" s="304">
        <f t="shared" si="83"/>
        <v>0</v>
      </c>
      <c r="AF343" s="304">
        <f t="shared" si="84"/>
        <v>0</v>
      </c>
      <c r="AG343" s="307">
        <f t="shared" si="85"/>
        <v>0</v>
      </c>
      <c r="AH343" s="185"/>
      <c r="AI343" s="185"/>
      <c r="AJ343" s="185"/>
      <c r="AK343" s="186"/>
      <c r="AO343" s="183">
        <v>46035</v>
      </c>
      <c r="AP343" s="707" t="e">
        <f t="shared" si="76"/>
        <v>#N/A</v>
      </c>
      <c r="AQ343" s="130" t="e">
        <f t="shared" si="77"/>
        <v>#N/A</v>
      </c>
      <c r="AR343" s="130" t="e">
        <f t="shared" si="78"/>
        <v>#N/A</v>
      </c>
      <c r="AS343" s="707" t="e">
        <f t="shared" si="79"/>
        <v>#N/A</v>
      </c>
      <c r="AT343" s="707" t="e">
        <f t="shared" si="80"/>
        <v>#N/A</v>
      </c>
      <c r="AU343" s="706"/>
      <c r="AV343" s="706"/>
      <c r="AW343" s="605" t="s">
        <v>3027</v>
      </c>
      <c r="AX343" s="430">
        <v>2</v>
      </c>
      <c r="AY343" s="402">
        <v>61.31</v>
      </c>
      <c r="AZ343" s="369"/>
      <c r="BA343" s="369"/>
      <c r="BB343" s="369">
        <v>2</v>
      </c>
      <c r="BC343" s="369">
        <v>61.31</v>
      </c>
      <c r="BN343" s="142"/>
      <c r="BO343" s="142"/>
      <c r="BP343" s="142"/>
    </row>
    <row r="344" spans="2:73" ht="37.799999999999997" customHeight="1" thickBot="1">
      <c r="B344" s="178"/>
      <c r="C344" s="810" t="s">
        <v>148</v>
      </c>
      <c r="D344" s="810"/>
      <c r="E344" s="810"/>
      <c r="F344" s="703" t="s">
        <v>99</v>
      </c>
      <c r="G344" s="703" t="s">
        <v>100</v>
      </c>
      <c r="H344" s="261" t="s">
        <v>144</v>
      </c>
      <c r="I344" s="210"/>
      <c r="J344" s="209"/>
      <c r="K344" s="209"/>
      <c r="L344" s="209"/>
      <c r="M344" s="811" t="s">
        <v>149</v>
      </c>
      <c r="N344" s="811"/>
      <c r="O344" s="812"/>
      <c r="P344" s="209"/>
      <c r="Q344" s="180"/>
      <c r="R344" s="274">
        <v>46186</v>
      </c>
      <c r="S344" s="303"/>
      <c r="T344" s="303"/>
      <c r="U344" s="303"/>
      <c r="V344" s="303">
        <f t="shared" si="81"/>
        <v>0</v>
      </c>
      <c r="W344" s="303">
        <f t="shared" si="82"/>
        <v>0</v>
      </c>
      <c r="X344" s="304" t="e">
        <f>+T344*#REF!+X343</f>
        <v>#REF!</v>
      </c>
      <c r="Y344" s="304" t="e">
        <f>+Y343+U344*#REF!</f>
        <v>#REF!</v>
      </c>
      <c r="Z344" s="304"/>
      <c r="AA344" s="305"/>
      <c r="AB344" s="304" t="e">
        <f t="shared" si="86"/>
        <v>#REF!</v>
      </c>
      <c r="AC344" s="306"/>
      <c r="AD344" s="305"/>
      <c r="AE344" s="304">
        <f t="shared" si="83"/>
        <v>0</v>
      </c>
      <c r="AF344" s="304">
        <f t="shared" si="84"/>
        <v>0</v>
      </c>
      <c r="AG344" s="307">
        <f t="shared" si="85"/>
        <v>0</v>
      </c>
      <c r="AH344" s="185"/>
      <c r="AI344" s="185"/>
      <c r="AJ344" s="185"/>
      <c r="AK344" s="186"/>
      <c r="AO344" s="183">
        <v>46036</v>
      </c>
      <c r="AP344" s="707" t="e">
        <f t="shared" si="76"/>
        <v>#N/A</v>
      </c>
      <c r="AQ344" s="130" t="e">
        <f t="shared" si="77"/>
        <v>#N/A</v>
      </c>
      <c r="AR344" s="130" t="e">
        <f t="shared" si="78"/>
        <v>#N/A</v>
      </c>
      <c r="AS344" s="707" t="e">
        <f t="shared" si="79"/>
        <v>#N/A</v>
      </c>
      <c r="AT344" s="707" t="e">
        <f t="shared" si="80"/>
        <v>#N/A</v>
      </c>
      <c r="AU344" s="706"/>
      <c r="AV344" s="706"/>
      <c r="AW344" s="605" t="s">
        <v>3030</v>
      </c>
      <c r="AX344" s="430">
        <v>3</v>
      </c>
      <c r="AY344" s="402">
        <v>90.58</v>
      </c>
      <c r="AZ344" s="369"/>
      <c r="BA344" s="369"/>
      <c r="BB344" s="369">
        <v>3</v>
      </c>
      <c r="BC344" s="369">
        <v>90.58</v>
      </c>
      <c r="BN344" s="142"/>
      <c r="BO344" s="142"/>
      <c r="BP344" s="142"/>
    </row>
    <row r="345" spans="2:73" ht="37.799999999999997" customHeight="1" thickBot="1">
      <c r="B345" s="178"/>
      <c r="C345" s="807"/>
      <c r="D345" s="807"/>
      <c r="E345" s="807"/>
      <c r="F345" s="701"/>
      <c r="G345" s="202">
        <f>+AE339</f>
        <v>0</v>
      </c>
      <c r="H345" s="262" t="s">
        <v>136</v>
      </c>
      <c r="I345" s="209"/>
      <c r="K345" s="209"/>
      <c r="L345" s="209"/>
      <c r="M345" s="701" t="s">
        <v>86</v>
      </c>
      <c r="N345" s="701" t="s">
        <v>142</v>
      </c>
      <c r="O345" s="701" t="s">
        <v>143</v>
      </c>
      <c r="P345" s="209"/>
      <c r="Q345" s="180"/>
      <c r="R345" s="274">
        <v>46187</v>
      </c>
      <c r="S345" s="303"/>
      <c r="T345" s="303"/>
      <c r="U345" s="303"/>
      <c r="V345" s="303">
        <f t="shared" si="81"/>
        <v>0</v>
      </c>
      <c r="W345" s="303">
        <f t="shared" si="82"/>
        <v>0</v>
      </c>
      <c r="X345" s="304" t="e">
        <f>+T345*#REF!+X344</f>
        <v>#REF!</v>
      </c>
      <c r="Y345" s="304" t="e">
        <f>+Y344+U345*#REF!</f>
        <v>#REF!</v>
      </c>
      <c r="Z345" s="304"/>
      <c r="AA345" s="305"/>
      <c r="AB345" s="304" t="e">
        <f t="shared" si="86"/>
        <v>#REF!</v>
      </c>
      <c r="AC345" s="306"/>
      <c r="AD345" s="305"/>
      <c r="AE345" s="304">
        <f t="shared" si="83"/>
        <v>0</v>
      </c>
      <c r="AF345" s="304">
        <f t="shared" si="84"/>
        <v>0</v>
      </c>
      <c r="AG345" s="307">
        <f t="shared" si="85"/>
        <v>0</v>
      </c>
      <c r="AH345" s="214"/>
      <c r="AI345" s="215"/>
      <c r="AJ345" s="185"/>
      <c r="AK345" s="186"/>
      <c r="AO345" s="183">
        <v>46037</v>
      </c>
      <c r="AP345" s="707" t="e">
        <f t="shared" si="76"/>
        <v>#N/A</v>
      </c>
      <c r="AQ345" s="130" t="e">
        <f t="shared" si="77"/>
        <v>#N/A</v>
      </c>
      <c r="AR345" s="130" t="e">
        <f t="shared" si="78"/>
        <v>#N/A</v>
      </c>
      <c r="AS345" s="707" t="e">
        <f t="shared" si="79"/>
        <v>#N/A</v>
      </c>
      <c r="AT345" s="707" t="e">
        <f t="shared" si="80"/>
        <v>#N/A</v>
      </c>
      <c r="AU345" s="706"/>
      <c r="AV345" s="706"/>
      <c r="AW345" s="605" t="s">
        <v>3114</v>
      </c>
      <c r="AX345" s="430">
        <v>5</v>
      </c>
      <c r="AY345" s="402">
        <v>158.56</v>
      </c>
      <c r="AZ345" s="369"/>
      <c r="BA345" s="369"/>
      <c r="BB345" s="369">
        <v>5</v>
      </c>
      <c r="BC345" s="369">
        <v>158.56</v>
      </c>
      <c r="BN345" s="142"/>
      <c r="BO345" s="142"/>
      <c r="BP345" s="142"/>
    </row>
    <row r="346" spans="2:73" ht="37.799999999999997" customHeight="1" thickBot="1">
      <c r="B346" s="178"/>
      <c r="C346" s="807"/>
      <c r="D346" s="807"/>
      <c r="E346" s="807"/>
      <c r="F346" s="701"/>
      <c r="G346" s="202">
        <f>+AE346-AE339</f>
        <v>0</v>
      </c>
      <c r="H346" s="262" t="s">
        <v>136</v>
      </c>
      <c r="I346" s="210"/>
      <c r="K346" s="211"/>
      <c r="L346" s="209"/>
      <c r="M346" s="701" t="s">
        <v>61</v>
      </c>
      <c r="N346" s="704" t="e">
        <f>INDEX(AF:AF, MATCH(AJ331, R:R, 0))/INDEX(X:X, MATCH(AJ331, R:R, 0))</f>
        <v>#REF!</v>
      </c>
      <c r="O346" s="704" t="e">
        <f>+G340/#REF!</f>
        <v>#VALUE!</v>
      </c>
      <c r="P346" s="209"/>
      <c r="Q346" s="209"/>
      <c r="R346" s="274">
        <v>46188</v>
      </c>
      <c r="S346" s="303"/>
      <c r="T346" s="303"/>
      <c r="U346" s="303"/>
      <c r="V346" s="303">
        <f t="shared" si="81"/>
        <v>0</v>
      </c>
      <c r="W346" s="303">
        <f t="shared" si="82"/>
        <v>0</v>
      </c>
      <c r="X346" s="304" t="e">
        <f>+T346*#REF!+X345</f>
        <v>#REF!</v>
      </c>
      <c r="Y346" s="304" t="e">
        <f>+Y345+U346*#REF!</f>
        <v>#REF!</v>
      </c>
      <c r="Z346" s="304"/>
      <c r="AA346" s="305"/>
      <c r="AB346" s="304" t="e">
        <f t="shared" si="86"/>
        <v>#REF!</v>
      </c>
      <c r="AC346" s="306"/>
      <c r="AD346" s="305"/>
      <c r="AE346" s="304">
        <f t="shared" si="83"/>
        <v>0</v>
      </c>
      <c r="AF346" s="304">
        <f t="shared" si="84"/>
        <v>0</v>
      </c>
      <c r="AG346" s="307">
        <f t="shared" si="85"/>
        <v>0</v>
      </c>
      <c r="AH346" s="181"/>
      <c r="AI346" s="181"/>
      <c r="AJ346" s="181"/>
      <c r="AK346" s="182"/>
      <c r="AO346" s="183">
        <v>46038</v>
      </c>
      <c r="AP346" s="707" t="e">
        <f t="shared" si="76"/>
        <v>#N/A</v>
      </c>
      <c r="AQ346" s="130" t="e">
        <f t="shared" si="77"/>
        <v>#N/A</v>
      </c>
      <c r="AR346" s="130" t="e">
        <f t="shared" si="78"/>
        <v>#N/A</v>
      </c>
      <c r="AS346" s="707" t="e">
        <f t="shared" si="79"/>
        <v>#N/A</v>
      </c>
      <c r="AT346" s="707" t="e">
        <f t="shared" si="80"/>
        <v>#N/A</v>
      </c>
      <c r="AU346" s="706"/>
      <c r="AV346" s="706"/>
      <c r="AW346" s="605" t="s">
        <v>3174</v>
      </c>
      <c r="AX346" s="430">
        <v>4</v>
      </c>
      <c r="AY346" s="402">
        <v>122.69</v>
      </c>
      <c r="AZ346" s="369"/>
      <c r="BA346" s="369"/>
      <c r="BB346" s="369">
        <v>4</v>
      </c>
      <c r="BC346" s="369">
        <v>122.69</v>
      </c>
      <c r="BN346" s="142"/>
      <c r="BO346" s="142"/>
      <c r="BP346" s="142"/>
    </row>
    <row r="347" spans="2:73" ht="37.799999999999997" customHeight="1" thickBot="1">
      <c r="B347" s="212"/>
      <c r="C347" s="807"/>
      <c r="D347" s="807"/>
      <c r="E347" s="807"/>
      <c r="F347" s="701"/>
      <c r="G347" s="202">
        <f>+AE353-AE346</f>
        <v>0</v>
      </c>
      <c r="H347" s="262" t="s">
        <v>136</v>
      </c>
      <c r="I347" s="209"/>
      <c r="K347" s="211"/>
      <c r="L347" s="209"/>
      <c r="M347" s="701" t="s">
        <v>240</v>
      </c>
      <c r="N347" s="704" t="e">
        <f>INDEX(AG:AG, MATCH(AJ331, R:R, 0))/INDEX(Y:Y, MATCH(AJ331, R:R, 0))</f>
        <v>#REF!</v>
      </c>
      <c r="O347" s="704" t="e">
        <f ca="1">+G341/#REF!</f>
        <v>#REF!</v>
      </c>
      <c r="P347" s="209"/>
      <c r="Q347" s="213"/>
      <c r="R347" s="274">
        <v>46189</v>
      </c>
      <c r="S347" s="303"/>
      <c r="T347" s="303"/>
      <c r="U347" s="303"/>
      <c r="V347" s="303">
        <f t="shared" si="81"/>
        <v>0</v>
      </c>
      <c r="W347" s="303">
        <f t="shared" si="82"/>
        <v>0</v>
      </c>
      <c r="X347" s="304" t="e">
        <f>+T347*#REF!+X346</f>
        <v>#REF!</v>
      </c>
      <c r="Y347" s="304" t="e">
        <f>+Y346+U347*#REF!</f>
        <v>#REF!</v>
      </c>
      <c r="Z347" s="304"/>
      <c r="AA347" s="305"/>
      <c r="AB347" s="304" t="e">
        <f t="shared" si="86"/>
        <v>#REF!</v>
      </c>
      <c r="AC347" s="306"/>
      <c r="AD347" s="305"/>
      <c r="AE347" s="304">
        <f t="shared" si="83"/>
        <v>0</v>
      </c>
      <c r="AF347" s="304">
        <f t="shared" si="84"/>
        <v>0</v>
      </c>
      <c r="AG347" s="307">
        <f t="shared" si="85"/>
        <v>0</v>
      </c>
      <c r="AH347" s="222"/>
      <c r="AI347" s="223"/>
      <c r="AJ347" s="181"/>
      <c r="AK347" s="182"/>
      <c r="AO347" s="183">
        <v>46039</v>
      </c>
      <c r="AP347" s="707" t="e">
        <f t="shared" si="76"/>
        <v>#N/A</v>
      </c>
      <c r="AQ347" s="130" t="e">
        <f t="shared" si="77"/>
        <v>#N/A</v>
      </c>
      <c r="AR347" s="130" t="e">
        <f t="shared" si="78"/>
        <v>#N/A</v>
      </c>
      <c r="AS347" s="707" t="e">
        <f t="shared" si="79"/>
        <v>#N/A</v>
      </c>
      <c r="AT347" s="707" t="e">
        <f t="shared" si="80"/>
        <v>#N/A</v>
      </c>
      <c r="AU347" s="706"/>
      <c r="AV347" s="706"/>
      <c r="AW347" s="605" t="s">
        <v>3208</v>
      </c>
      <c r="AX347" s="430">
        <v>4</v>
      </c>
      <c r="AY347" s="402">
        <v>119.37</v>
      </c>
      <c r="AZ347" s="369"/>
      <c r="BA347" s="369"/>
      <c r="BB347" s="369">
        <v>4</v>
      </c>
      <c r="BC347" s="369">
        <v>119.37</v>
      </c>
      <c r="BN347" s="142"/>
      <c r="BO347" s="142"/>
      <c r="BP347" s="142"/>
    </row>
    <row r="348" spans="2:73" ht="37.799999999999997" customHeight="1" thickBot="1">
      <c r="B348" s="216"/>
      <c r="C348" s="807"/>
      <c r="D348" s="807"/>
      <c r="E348" s="807"/>
      <c r="F348" s="701"/>
      <c r="G348" s="202">
        <f>+AE360-AE353</f>
        <v>0</v>
      </c>
      <c r="H348" s="262" t="s">
        <v>136</v>
      </c>
      <c r="I348" s="135"/>
      <c r="J348" s="213"/>
      <c r="K348" s="211"/>
      <c r="L348" s="217"/>
      <c r="M348" s="217"/>
      <c r="N348" s="218"/>
      <c r="O348" s="209"/>
      <c r="P348" s="219"/>
      <c r="Q348" s="135"/>
      <c r="R348" s="274">
        <v>46190</v>
      </c>
      <c r="S348" s="303"/>
      <c r="T348" s="303"/>
      <c r="U348" s="303"/>
      <c r="V348" s="303">
        <f t="shared" si="81"/>
        <v>0</v>
      </c>
      <c r="W348" s="303">
        <f t="shared" si="82"/>
        <v>0</v>
      </c>
      <c r="X348" s="304" t="e">
        <f>+T348*#REF!+X347</f>
        <v>#REF!</v>
      </c>
      <c r="Y348" s="304" t="e">
        <f>+Y347+U348*#REF!</f>
        <v>#REF!</v>
      </c>
      <c r="Z348" s="304"/>
      <c r="AA348" s="305"/>
      <c r="AB348" s="304" t="e">
        <f t="shared" si="86"/>
        <v>#REF!</v>
      </c>
      <c r="AC348" s="306"/>
      <c r="AD348" s="305"/>
      <c r="AE348" s="304">
        <f t="shared" si="83"/>
        <v>0</v>
      </c>
      <c r="AF348" s="304">
        <f t="shared" si="84"/>
        <v>0</v>
      </c>
      <c r="AG348" s="307">
        <f t="shared" si="85"/>
        <v>0</v>
      </c>
      <c r="AH348" s="181"/>
      <c r="AI348" s="181"/>
      <c r="AJ348" s="181"/>
      <c r="AK348" s="182"/>
      <c r="AO348" s="183">
        <v>46040</v>
      </c>
      <c r="AP348" s="707" t="e">
        <f t="shared" si="76"/>
        <v>#N/A</v>
      </c>
      <c r="AQ348" s="130" t="e">
        <f t="shared" si="77"/>
        <v>#N/A</v>
      </c>
      <c r="AR348" s="130" t="e">
        <f t="shared" si="78"/>
        <v>#N/A</v>
      </c>
      <c r="AS348" s="707" t="e">
        <f t="shared" si="79"/>
        <v>#N/A</v>
      </c>
      <c r="AT348" s="707" t="e">
        <f t="shared" si="80"/>
        <v>#N/A</v>
      </c>
      <c r="AU348" s="706"/>
      <c r="AV348" s="706"/>
      <c r="AW348" s="605" t="s">
        <v>3228</v>
      </c>
      <c r="AX348" s="430">
        <v>4</v>
      </c>
      <c r="AY348" s="402">
        <v>124.07</v>
      </c>
      <c r="AZ348" s="369"/>
      <c r="BA348" s="369"/>
      <c r="BB348" s="369">
        <v>4</v>
      </c>
      <c r="BC348" s="369">
        <v>124.07</v>
      </c>
      <c r="BN348" s="142"/>
      <c r="BO348" s="142"/>
      <c r="BP348" s="142"/>
    </row>
    <row r="349" spans="2:73" ht="37.799999999999997" customHeight="1" thickBot="1">
      <c r="B349" s="216"/>
      <c r="C349" s="813"/>
      <c r="D349" s="813"/>
      <c r="E349" s="813"/>
      <c r="F349" s="702"/>
      <c r="G349" s="204"/>
      <c r="H349" s="204"/>
      <c r="I349" s="135"/>
      <c r="J349" s="213"/>
      <c r="K349" s="220"/>
      <c r="L349" s="217"/>
      <c r="M349" s="217"/>
      <c r="N349" s="209"/>
      <c r="O349" s="221"/>
      <c r="P349" s="221"/>
      <c r="Q349" s="135"/>
      <c r="R349" s="274">
        <v>46191</v>
      </c>
      <c r="S349" s="303"/>
      <c r="T349" s="303"/>
      <c r="U349" s="303"/>
      <c r="V349" s="303">
        <f t="shared" si="81"/>
        <v>0</v>
      </c>
      <c r="W349" s="303">
        <f t="shared" si="82"/>
        <v>0</v>
      </c>
      <c r="X349" s="304" t="e">
        <f>+T349*#REF!+X348</f>
        <v>#REF!</v>
      </c>
      <c r="Y349" s="304" t="e">
        <f>+Y348+U349*#REF!</f>
        <v>#REF!</v>
      </c>
      <c r="Z349" s="304"/>
      <c r="AA349" s="305"/>
      <c r="AB349" s="304" t="e">
        <f t="shared" si="86"/>
        <v>#REF!</v>
      </c>
      <c r="AC349" s="306"/>
      <c r="AD349" s="305"/>
      <c r="AE349" s="304">
        <f t="shared" si="83"/>
        <v>0</v>
      </c>
      <c r="AF349" s="304">
        <f t="shared" si="84"/>
        <v>0</v>
      </c>
      <c r="AG349" s="307">
        <f t="shared" si="85"/>
        <v>0</v>
      </c>
      <c r="AH349" s="181"/>
      <c r="AI349" s="181"/>
      <c r="AJ349" s="181"/>
      <c r="AK349" s="182"/>
      <c r="AO349" s="183">
        <v>46041</v>
      </c>
      <c r="AP349" s="707" t="e">
        <f t="shared" si="76"/>
        <v>#N/A</v>
      </c>
      <c r="AQ349" s="130" t="e">
        <f t="shared" si="77"/>
        <v>#N/A</v>
      </c>
      <c r="AR349" s="130" t="e">
        <f t="shared" si="78"/>
        <v>#N/A</v>
      </c>
      <c r="AS349" s="707" t="e">
        <f t="shared" si="79"/>
        <v>#N/A</v>
      </c>
      <c r="AT349" s="707" t="e">
        <f t="shared" si="80"/>
        <v>#N/A</v>
      </c>
      <c r="AU349" s="706"/>
      <c r="AV349" s="706"/>
      <c r="AW349" s="605" t="s">
        <v>3288</v>
      </c>
      <c r="AX349" s="430">
        <v>4</v>
      </c>
      <c r="AY349" s="402">
        <v>122.1</v>
      </c>
      <c r="AZ349" s="369">
        <v>2</v>
      </c>
      <c r="BA349" s="369">
        <v>58</v>
      </c>
      <c r="BB349" s="369">
        <v>6</v>
      </c>
      <c r="BC349" s="369">
        <v>180.1</v>
      </c>
      <c r="BN349" s="142"/>
      <c r="BO349" s="142"/>
      <c r="BP349" s="142"/>
    </row>
    <row r="350" spans="2:73" ht="37.799999999999997" customHeight="1" thickBot="1">
      <c r="B350" s="216"/>
      <c r="C350" s="224"/>
      <c r="D350" s="224"/>
      <c r="E350" s="224"/>
      <c r="F350" s="225"/>
      <c r="G350" s="226"/>
      <c r="H350" s="226"/>
      <c r="I350" s="135"/>
      <c r="J350" s="213"/>
      <c r="K350" s="213"/>
      <c r="L350" s="217"/>
      <c r="M350" s="217"/>
      <c r="N350" s="217"/>
      <c r="O350" s="220"/>
      <c r="P350" s="135"/>
      <c r="Q350" s="135"/>
      <c r="R350" s="274">
        <v>46192</v>
      </c>
      <c r="S350" s="303"/>
      <c r="T350" s="303"/>
      <c r="U350" s="303"/>
      <c r="V350" s="303">
        <f t="shared" si="81"/>
        <v>0</v>
      </c>
      <c r="W350" s="303">
        <f t="shared" si="82"/>
        <v>0</v>
      </c>
      <c r="X350" s="304" t="e">
        <f>+T350*#REF!+X349</f>
        <v>#REF!</v>
      </c>
      <c r="Y350" s="304" t="e">
        <f>+Y349+U350*#REF!</f>
        <v>#REF!</v>
      </c>
      <c r="Z350" s="304"/>
      <c r="AA350" s="305"/>
      <c r="AB350" s="304" t="e">
        <f t="shared" si="86"/>
        <v>#REF!</v>
      </c>
      <c r="AC350" s="306"/>
      <c r="AD350" s="305"/>
      <c r="AE350" s="304">
        <f t="shared" si="83"/>
        <v>0</v>
      </c>
      <c r="AF350" s="304">
        <f t="shared" si="84"/>
        <v>0</v>
      </c>
      <c r="AG350" s="307">
        <f t="shared" si="85"/>
        <v>0</v>
      </c>
      <c r="AH350" s="181"/>
      <c r="AI350" s="181"/>
      <c r="AJ350" s="181"/>
      <c r="AK350" s="182"/>
      <c r="AO350" s="183">
        <v>46042</v>
      </c>
      <c r="AP350" s="707" t="e">
        <f t="shared" si="76"/>
        <v>#N/A</v>
      </c>
      <c r="AQ350" s="130" t="e">
        <f t="shared" si="77"/>
        <v>#N/A</v>
      </c>
      <c r="AR350" s="130" t="e">
        <f t="shared" si="78"/>
        <v>#N/A</v>
      </c>
      <c r="AS350" s="707" t="e">
        <f t="shared" si="79"/>
        <v>#N/A</v>
      </c>
      <c r="AT350" s="707" t="e">
        <f t="shared" si="80"/>
        <v>#N/A</v>
      </c>
      <c r="AU350" s="706"/>
      <c r="AV350" s="706"/>
      <c r="AW350" s="605" t="s">
        <v>3334</v>
      </c>
      <c r="AX350" s="430">
        <v>4</v>
      </c>
      <c r="AY350" s="402">
        <v>125.06</v>
      </c>
      <c r="AZ350" s="369"/>
      <c r="BA350" s="369"/>
      <c r="BB350" s="369">
        <v>4</v>
      </c>
      <c r="BC350" s="369">
        <v>125.06</v>
      </c>
      <c r="BN350" s="142"/>
      <c r="BO350" s="142"/>
      <c r="BP350" s="142"/>
    </row>
    <row r="351" spans="2:73" ht="37.799999999999997" customHeight="1" thickBot="1">
      <c r="B351" s="216"/>
      <c r="C351" s="227"/>
      <c r="D351" s="228" t="s">
        <v>150</v>
      </c>
      <c r="E351" s="224"/>
      <c r="F351" s="225"/>
      <c r="G351" s="226"/>
      <c r="H351" s="226"/>
      <c r="I351" s="135"/>
      <c r="J351" s="135"/>
      <c r="K351" s="135"/>
      <c r="L351" s="135"/>
      <c r="M351" s="135"/>
      <c r="N351" s="135"/>
      <c r="O351" s="135"/>
      <c r="P351" s="135"/>
      <c r="Q351" s="135"/>
      <c r="R351" s="274">
        <v>46193</v>
      </c>
      <c r="S351" s="303"/>
      <c r="T351" s="303"/>
      <c r="U351" s="303"/>
      <c r="V351" s="303">
        <f t="shared" si="81"/>
        <v>0</v>
      </c>
      <c r="W351" s="303">
        <f t="shared" si="82"/>
        <v>0</v>
      </c>
      <c r="X351" s="304" t="e">
        <f>+T351*#REF!+X350</f>
        <v>#REF!</v>
      </c>
      <c r="Y351" s="304" t="e">
        <f>+Y350+U351*#REF!</f>
        <v>#REF!</v>
      </c>
      <c r="Z351" s="304"/>
      <c r="AA351" s="305"/>
      <c r="AB351" s="304" t="e">
        <f t="shared" si="86"/>
        <v>#REF!</v>
      </c>
      <c r="AC351" s="306"/>
      <c r="AD351" s="305"/>
      <c r="AE351" s="304">
        <f t="shared" si="83"/>
        <v>0</v>
      </c>
      <c r="AF351" s="304">
        <f t="shared" si="84"/>
        <v>0</v>
      </c>
      <c r="AG351" s="307">
        <f t="shared" si="85"/>
        <v>0</v>
      </c>
      <c r="AH351" s="223"/>
      <c r="AI351" s="181"/>
      <c r="AJ351" s="181"/>
      <c r="AK351" s="182"/>
      <c r="AO351" s="183">
        <v>46043</v>
      </c>
      <c r="AP351" s="707" t="e">
        <f t="shared" si="76"/>
        <v>#N/A</v>
      </c>
      <c r="AQ351" s="130" t="e">
        <f t="shared" si="77"/>
        <v>#N/A</v>
      </c>
      <c r="AR351" s="130" t="e">
        <f t="shared" si="78"/>
        <v>#N/A</v>
      </c>
      <c r="AS351" s="707" t="e">
        <f t="shared" si="79"/>
        <v>#N/A</v>
      </c>
      <c r="AT351" s="707" t="e">
        <f t="shared" si="80"/>
        <v>#N/A</v>
      </c>
      <c r="AU351" s="706"/>
      <c r="AV351" s="706"/>
      <c r="AW351" s="605" t="s">
        <v>3387</v>
      </c>
      <c r="AX351" s="430">
        <v>5</v>
      </c>
      <c r="AY351" s="402">
        <v>156.99</v>
      </c>
      <c r="AZ351" s="369"/>
      <c r="BA351" s="369"/>
      <c r="BB351" s="369">
        <v>5</v>
      </c>
      <c r="BC351" s="369">
        <v>156.99</v>
      </c>
      <c r="BN351" s="142"/>
      <c r="BO351" s="142"/>
      <c r="BP351" s="142"/>
    </row>
    <row r="352" spans="2:73" ht="37.799999999999997" customHeight="1" thickBot="1">
      <c r="B352" s="263"/>
      <c r="C352" s="264"/>
      <c r="D352" s="264"/>
      <c r="E352" s="264"/>
      <c r="F352" s="265"/>
      <c r="G352" s="265"/>
      <c r="H352" s="265"/>
      <c r="I352" s="265"/>
      <c r="J352" s="265"/>
      <c r="K352" s="265"/>
      <c r="L352" s="265"/>
      <c r="M352" s="265"/>
      <c r="N352" s="265"/>
      <c r="O352" s="265"/>
      <c r="P352" s="265"/>
      <c r="Q352" s="265"/>
      <c r="R352" s="274">
        <v>46194</v>
      </c>
      <c r="S352" s="303"/>
      <c r="T352" s="303"/>
      <c r="U352" s="303"/>
      <c r="V352" s="303">
        <f t="shared" si="81"/>
        <v>0</v>
      </c>
      <c r="W352" s="303">
        <f t="shared" si="82"/>
        <v>0</v>
      </c>
      <c r="X352" s="304" t="e">
        <f>+T352*#REF!+X351</f>
        <v>#REF!</v>
      </c>
      <c r="Y352" s="304" t="e">
        <f>+Y351+U352*#REF!</f>
        <v>#REF!</v>
      </c>
      <c r="Z352" s="304"/>
      <c r="AA352" s="305"/>
      <c r="AB352" s="304" t="e">
        <f t="shared" si="86"/>
        <v>#REF!</v>
      </c>
      <c r="AC352" s="306"/>
      <c r="AD352" s="305"/>
      <c r="AE352" s="304">
        <f t="shared" si="83"/>
        <v>0</v>
      </c>
      <c r="AF352" s="304">
        <f t="shared" si="84"/>
        <v>0</v>
      </c>
      <c r="AG352" s="307">
        <f t="shared" si="85"/>
        <v>0</v>
      </c>
      <c r="AH352" s="223"/>
      <c r="AI352" s="230"/>
      <c r="AJ352" s="181"/>
      <c r="AK352" s="182"/>
      <c r="AO352" s="183">
        <v>46044</v>
      </c>
      <c r="AP352" s="707" t="e">
        <f t="shared" si="76"/>
        <v>#N/A</v>
      </c>
      <c r="AQ352" s="130" t="e">
        <f t="shared" si="77"/>
        <v>#N/A</v>
      </c>
      <c r="AR352" s="130" t="e">
        <f t="shared" si="78"/>
        <v>#N/A</v>
      </c>
      <c r="AS352" s="707" t="e">
        <f t="shared" si="79"/>
        <v>#N/A</v>
      </c>
      <c r="AT352" s="707" t="e">
        <f t="shared" si="80"/>
        <v>#N/A</v>
      </c>
      <c r="AU352" s="706"/>
      <c r="AV352" s="706"/>
      <c r="AW352" s="605" t="s">
        <v>3389</v>
      </c>
      <c r="AX352" s="430">
        <v>4</v>
      </c>
      <c r="AY352" s="402">
        <v>124.22</v>
      </c>
      <c r="AZ352" s="369"/>
      <c r="BA352" s="369"/>
      <c r="BB352" s="369">
        <v>4</v>
      </c>
      <c r="BC352" s="369">
        <v>124.22</v>
      </c>
      <c r="BN352" s="142"/>
      <c r="BO352" s="142"/>
      <c r="BP352" s="142"/>
    </row>
    <row r="353" spans="2:73" ht="37.799999999999997" customHeight="1" thickBot="1">
      <c r="B353" s="229"/>
      <c r="C353" s="224"/>
      <c r="D353" s="224"/>
      <c r="E353" s="224"/>
      <c r="F353" s="226"/>
      <c r="G353" s="226"/>
      <c r="H353" s="226"/>
      <c r="I353" s="226"/>
      <c r="J353" s="226"/>
      <c r="K353" s="226"/>
      <c r="L353" s="226"/>
      <c r="M353" s="226"/>
      <c r="N353" s="226"/>
      <c r="O353" s="226"/>
      <c r="P353" s="226"/>
      <c r="Q353" s="226"/>
      <c r="R353" s="274">
        <v>46195</v>
      </c>
      <c r="S353" s="303"/>
      <c r="T353" s="303"/>
      <c r="U353" s="303"/>
      <c r="V353" s="303">
        <f t="shared" si="81"/>
        <v>0</v>
      </c>
      <c r="W353" s="303">
        <f t="shared" si="82"/>
        <v>0</v>
      </c>
      <c r="X353" s="304" t="e">
        <f>+T353*#REF!+X352</f>
        <v>#REF!</v>
      </c>
      <c r="Y353" s="304" t="e">
        <f>+Y352+U353*#REF!</f>
        <v>#REF!</v>
      </c>
      <c r="Z353" s="304"/>
      <c r="AA353" s="305"/>
      <c r="AB353" s="304" t="e">
        <f t="shared" si="86"/>
        <v>#REF!</v>
      </c>
      <c r="AC353" s="306"/>
      <c r="AD353" s="305"/>
      <c r="AE353" s="304">
        <f t="shared" si="83"/>
        <v>0</v>
      </c>
      <c r="AF353" s="304">
        <f t="shared" si="84"/>
        <v>0</v>
      </c>
      <c r="AG353" s="307">
        <f t="shared" si="85"/>
        <v>0</v>
      </c>
      <c r="AH353" s="181"/>
      <c r="AI353" s="181"/>
      <c r="AJ353" s="181"/>
      <c r="AK353" s="182"/>
      <c r="AO353" s="183">
        <v>46045</v>
      </c>
      <c r="AP353" s="707" t="e">
        <f t="shared" si="76"/>
        <v>#N/A</v>
      </c>
      <c r="AQ353" s="130" t="e">
        <f t="shared" si="77"/>
        <v>#N/A</v>
      </c>
      <c r="AR353" s="130" t="e">
        <f t="shared" si="78"/>
        <v>#N/A</v>
      </c>
      <c r="AS353" s="707" t="e">
        <f t="shared" si="79"/>
        <v>#N/A</v>
      </c>
      <c r="AT353" s="707" t="e">
        <f t="shared" si="80"/>
        <v>#N/A</v>
      </c>
      <c r="AU353" s="706"/>
      <c r="AV353" s="706"/>
      <c r="AW353" s="605" t="s">
        <v>3467</v>
      </c>
      <c r="AX353" s="430">
        <v>5</v>
      </c>
      <c r="AY353" s="402">
        <v>156.51999999999998</v>
      </c>
      <c r="AZ353" s="369"/>
      <c r="BA353" s="369"/>
      <c r="BB353" s="369">
        <v>5</v>
      </c>
      <c r="BC353" s="369">
        <v>156.51999999999998</v>
      </c>
      <c r="BN353" s="142"/>
      <c r="BO353" s="142"/>
      <c r="BP353" s="142"/>
    </row>
    <row r="354" spans="2:73" ht="37.799999999999997" customHeight="1" thickBot="1">
      <c r="B354" s="229"/>
      <c r="C354" s="224"/>
      <c r="D354" s="224"/>
      <c r="E354" s="224"/>
      <c r="F354" s="226"/>
      <c r="G354" s="226"/>
      <c r="H354" s="226"/>
      <c r="I354" s="226"/>
      <c r="J354" s="226"/>
      <c r="K354" s="226"/>
      <c r="L354" s="226"/>
      <c r="M354" s="226"/>
      <c r="N354" s="226"/>
      <c r="O354" s="226"/>
      <c r="P354" s="226"/>
      <c r="Q354" s="226"/>
      <c r="R354" s="274">
        <v>46196</v>
      </c>
      <c r="S354" s="303"/>
      <c r="T354" s="303"/>
      <c r="U354" s="303"/>
      <c r="V354" s="303">
        <f t="shared" si="81"/>
        <v>0</v>
      </c>
      <c r="W354" s="303">
        <f t="shared" si="82"/>
        <v>0</v>
      </c>
      <c r="X354" s="304" t="e">
        <f>+T354*#REF!+X353</f>
        <v>#REF!</v>
      </c>
      <c r="Y354" s="304" t="e">
        <f>+Y353+U354*#REF!</f>
        <v>#REF!</v>
      </c>
      <c r="Z354" s="304"/>
      <c r="AA354" s="305"/>
      <c r="AB354" s="304" t="e">
        <f t="shared" si="86"/>
        <v>#REF!</v>
      </c>
      <c r="AC354" s="306"/>
      <c r="AD354" s="305"/>
      <c r="AE354" s="304">
        <f t="shared" si="83"/>
        <v>0</v>
      </c>
      <c r="AF354" s="304">
        <f t="shared" si="84"/>
        <v>0</v>
      </c>
      <c r="AG354" s="307">
        <f t="shared" si="85"/>
        <v>0</v>
      </c>
      <c r="AH354" s="185"/>
      <c r="AI354" s="185"/>
      <c r="AJ354" s="181"/>
      <c r="AK354" s="182"/>
      <c r="AO354" s="183">
        <v>46046</v>
      </c>
      <c r="AP354" s="707" t="e">
        <f t="shared" si="76"/>
        <v>#N/A</v>
      </c>
      <c r="AQ354" s="130" t="e">
        <f t="shared" si="77"/>
        <v>#N/A</v>
      </c>
      <c r="AR354" s="130" t="e">
        <f t="shared" si="78"/>
        <v>#N/A</v>
      </c>
      <c r="AS354" s="707" t="e">
        <f t="shared" si="79"/>
        <v>#N/A</v>
      </c>
      <c r="AT354" s="707" t="e">
        <f t="shared" si="80"/>
        <v>#N/A</v>
      </c>
      <c r="AU354" s="706"/>
      <c r="AV354" s="706"/>
      <c r="AW354" s="605" t="s">
        <v>3515</v>
      </c>
      <c r="AX354" s="430">
        <v>4</v>
      </c>
      <c r="AY354" s="402">
        <v>124.08999999999999</v>
      </c>
      <c r="AZ354" s="369"/>
      <c r="BA354" s="369"/>
      <c r="BB354" s="369">
        <v>4</v>
      </c>
      <c r="BC354" s="369">
        <v>124.08999999999999</v>
      </c>
      <c r="BN354" s="142"/>
      <c r="BO354" s="142"/>
      <c r="BP354" s="142"/>
    </row>
    <row r="355" spans="2:73" ht="37.799999999999997" customHeight="1" thickBot="1">
      <c r="B355" s="229"/>
      <c r="C355" s="224"/>
      <c r="D355" s="224"/>
      <c r="E355" s="224"/>
      <c r="F355" s="226"/>
      <c r="G355" s="226"/>
      <c r="H355" s="226"/>
      <c r="I355" s="226"/>
      <c r="J355" s="226"/>
      <c r="K355" s="226"/>
      <c r="L355" s="226"/>
      <c r="M355" s="226"/>
      <c r="N355" s="226"/>
      <c r="O355" s="226"/>
      <c r="P355" s="226"/>
      <c r="Q355" s="226"/>
      <c r="R355" s="274">
        <v>46197</v>
      </c>
      <c r="S355" s="303"/>
      <c r="T355" s="303"/>
      <c r="U355" s="303"/>
      <c r="V355" s="303">
        <f t="shared" si="81"/>
        <v>0</v>
      </c>
      <c r="W355" s="303">
        <f t="shared" si="82"/>
        <v>0</v>
      </c>
      <c r="X355" s="304" t="e">
        <f>+T355*#REF!+X354</f>
        <v>#REF!</v>
      </c>
      <c r="Y355" s="304" t="e">
        <f>+Y354+U355*#REF!</f>
        <v>#REF!</v>
      </c>
      <c r="Z355" s="304"/>
      <c r="AA355" s="305"/>
      <c r="AB355" s="304" t="e">
        <f t="shared" si="86"/>
        <v>#REF!</v>
      </c>
      <c r="AC355" s="306"/>
      <c r="AD355" s="305"/>
      <c r="AE355" s="304">
        <f t="shared" si="83"/>
        <v>0</v>
      </c>
      <c r="AF355" s="304">
        <f t="shared" si="84"/>
        <v>0</v>
      </c>
      <c r="AG355" s="307">
        <f t="shared" si="85"/>
        <v>0</v>
      </c>
      <c r="AH355" s="181"/>
      <c r="AI355" s="181"/>
      <c r="AJ355" s="181"/>
      <c r="AK355" s="182"/>
      <c r="AO355" s="183">
        <v>46047</v>
      </c>
      <c r="AP355" s="707" t="e">
        <f t="shared" si="76"/>
        <v>#N/A</v>
      </c>
      <c r="AQ355" s="130" t="e">
        <f t="shared" si="77"/>
        <v>#N/A</v>
      </c>
      <c r="AR355" s="130" t="e">
        <f t="shared" si="78"/>
        <v>#N/A</v>
      </c>
      <c r="AS355" s="707" t="e">
        <f t="shared" si="79"/>
        <v>#N/A</v>
      </c>
      <c r="AT355" s="707" t="e">
        <f t="shared" si="80"/>
        <v>#N/A</v>
      </c>
      <c r="AU355" s="706"/>
      <c r="AV355" s="706"/>
      <c r="AW355" s="605" t="s">
        <v>3516</v>
      </c>
      <c r="AX355" s="430">
        <v>4</v>
      </c>
      <c r="AY355" s="402">
        <v>125.88000000000001</v>
      </c>
      <c r="AZ355" s="369"/>
      <c r="BA355" s="369"/>
      <c r="BB355" s="369">
        <v>4</v>
      </c>
      <c r="BC355" s="369">
        <v>125.88000000000001</v>
      </c>
      <c r="BN355" s="142"/>
      <c r="BO355" s="142"/>
      <c r="BP355" s="142"/>
    </row>
    <row r="356" spans="2:73" ht="37.799999999999997" customHeight="1" thickBot="1">
      <c r="B356" s="229"/>
      <c r="C356" s="224"/>
      <c r="D356" s="224"/>
      <c r="E356" s="224"/>
      <c r="F356" s="226"/>
      <c r="G356" s="226"/>
      <c r="H356" s="226"/>
      <c r="I356" s="226"/>
      <c r="J356" s="226"/>
      <c r="K356" s="226"/>
      <c r="L356" s="226"/>
      <c r="M356" s="226"/>
      <c r="N356" s="226"/>
      <c r="O356" s="226"/>
      <c r="P356" s="226"/>
      <c r="Q356" s="226"/>
      <c r="R356" s="274">
        <v>46198</v>
      </c>
      <c r="S356" s="303"/>
      <c r="T356" s="303"/>
      <c r="U356" s="303"/>
      <c r="V356" s="303">
        <f t="shared" si="81"/>
        <v>0</v>
      </c>
      <c r="W356" s="303">
        <f t="shared" si="82"/>
        <v>0</v>
      </c>
      <c r="X356" s="304" t="e">
        <f>+T356*#REF!+X355</f>
        <v>#REF!</v>
      </c>
      <c r="Y356" s="304" t="e">
        <f>+Y355+U356*#REF!</f>
        <v>#REF!</v>
      </c>
      <c r="Z356" s="304"/>
      <c r="AA356" s="305"/>
      <c r="AB356" s="304" t="e">
        <f t="shared" si="86"/>
        <v>#REF!</v>
      </c>
      <c r="AC356" s="306"/>
      <c r="AD356" s="305"/>
      <c r="AE356" s="304">
        <f t="shared" si="83"/>
        <v>0</v>
      </c>
      <c r="AF356" s="304">
        <f t="shared" si="84"/>
        <v>0</v>
      </c>
      <c r="AG356" s="307">
        <f t="shared" si="85"/>
        <v>0</v>
      </c>
      <c r="AH356" s="185"/>
      <c r="AI356" s="185"/>
      <c r="AJ356" s="181"/>
      <c r="AK356" s="231"/>
      <c r="AO356" s="183">
        <v>46048</v>
      </c>
      <c r="AP356" s="707" t="e">
        <f t="shared" si="76"/>
        <v>#N/A</v>
      </c>
      <c r="AQ356" s="130" t="e">
        <f t="shared" si="77"/>
        <v>#N/A</v>
      </c>
      <c r="AR356" s="130" t="e">
        <f t="shared" si="78"/>
        <v>#N/A</v>
      </c>
      <c r="AS356" s="707" t="e">
        <f t="shared" si="79"/>
        <v>#N/A</v>
      </c>
      <c r="AT356" s="707" t="e">
        <f t="shared" si="80"/>
        <v>#N/A</v>
      </c>
      <c r="AU356" s="706"/>
      <c r="AV356" s="706"/>
      <c r="AW356" s="769" t="s">
        <v>30</v>
      </c>
      <c r="AX356" s="431">
        <v>93</v>
      </c>
      <c r="AY356" s="404">
        <v>2865.6299999999992</v>
      </c>
      <c r="AZ356" s="369">
        <v>2</v>
      </c>
      <c r="BA356" s="369">
        <v>58</v>
      </c>
      <c r="BB356" s="369">
        <v>95</v>
      </c>
      <c r="BC356" s="369">
        <v>2923.63</v>
      </c>
      <c r="BN356" s="142"/>
      <c r="BO356" s="142"/>
      <c r="BP356" s="142"/>
    </row>
    <row r="357" spans="2:73" ht="37.799999999999997" customHeight="1" thickBot="1">
      <c r="B357" s="229"/>
      <c r="C357" s="224"/>
      <c r="D357" s="224"/>
      <c r="E357" s="224"/>
      <c r="F357" s="226"/>
      <c r="G357" s="226"/>
      <c r="H357" s="226"/>
      <c r="I357" s="226"/>
      <c r="J357" s="226"/>
      <c r="K357" s="226"/>
      <c r="L357" s="226"/>
      <c r="M357" s="226"/>
      <c r="N357" s="226"/>
      <c r="O357" s="226"/>
      <c r="P357" s="226"/>
      <c r="Q357" s="226"/>
      <c r="R357" s="274">
        <v>46199</v>
      </c>
      <c r="S357" s="303"/>
      <c r="T357" s="303"/>
      <c r="U357" s="303"/>
      <c r="V357" s="303">
        <f t="shared" si="81"/>
        <v>0</v>
      </c>
      <c r="W357" s="303">
        <f t="shared" si="82"/>
        <v>0</v>
      </c>
      <c r="X357" s="304" t="e">
        <f>+T357*#REF!+X356</f>
        <v>#REF!</v>
      </c>
      <c r="Y357" s="304" t="e">
        <f>+Y356+U357*#REF!</f>
        <v>#REF!</v>
      </c>
      <c r="Z357" s="304"/>
      <c r="AA357" s="305"/>
      <c r="AB357" s="304" t="e">
        <f t="shared" si="86"/>
        <v>#REF!</v>
      </c>
      <c r="AC357" s="306"/>
      <c r="AD357" s="305"/>
      <c r="AE357" s="304">
        <f t="shared" si="83"/>
        <v>0</v>
      </c>
      <c r="AF357" s="304">
        <f t="shared" si="84"/>
        <v>0</v>
      </c>
      <c r="AG357" s="307">
        <f t="shared" si="85"/>
        <v>0</v>
      </c>
      <c r="AH357" s="232"/>
      <c r="AI357" s="181"/>
      <c r="AJ357" s="181"/>
      <c r="AK357" s="231"/>
      <c r="AO357" s="183">
        <v>46049</v>
      </c>
      <c r="AP357" s="707" t="e">
        <f t="shared" si="76"/>
        <v>#N/A</v>
      </c>
      <c r="AQ357" s="130" t="e">
        <f t="shared" si="77"/>
        <v>#N/A</v>
      </c>
      <c r="AR357" s="130" t="e">
        <f t="shared" si="78"/>
        <v>#N/A</v>
      </c>
      <c r="AS357" s="707" t="e">
        <f t="shared" si="79"/>
        <v>#N/A</v>
      </c>
      <c r="AT357" s="707" t="e">
        <f t="shared" si="80"/>
        <v>#N/A</v>
      </c>
      <c r="AU357" s="706"/>
      <c r="AV357" s="706"/>
      <c r="AW357"/>
      <c r="AX357"/>
      <c r="AY357"/>
      <c r="AZ357"/>
      <c r="BN357" s="142"/>
      <c r="BO357" s="142"/>
      <c r="BP357" s="142"/>
    </row>
    <row r="358" spans="2:73" ht="37.799999999999997" customHeight="1" thickBot="1">
      <c r="B358" s="229"/>
      <c r="C358" s="224"/>
      <c r="D358" s="224"/>
      <c r="E358" s="224"/>
      <c r="F358" s="226"/>
      <c r="G358" s="226"/>
      <c r="H358" s="226"/>
      <c r="I358" s="226"/>
      <c r="J358" s="226"/>
      <c r="K358" s="226"/>
      <c r="L358" s="226"/>
      <c r="M358" s="226"/>
      <c r="N358" s="226"/>
      <c r="O358" s="226"/>
      <c r="P358" s="226"/>
      <c r="Q358" s="226"/>
      <c r="R358" s="274">
        <v>46200</v>
      </c>
      <c r="S358" s="303"/>
      <c r="T358" s="303"/>
      <c r="U358" s="303"/>
      <c r="V358" s="303">
        <f t="shared" si="81"/>
        <v>0</v>
      </c>
      <c r="W358" s="303">
        <f t="shared" si="82"/>
        <v>0</v>
      </c>
      <c r="X358" s="304" t="e">
        <f>+T358*#REF!+X357</f>
        <v>#REF!</v>
      </c>
      <c r="Y358" s="304" t="e">
        <f>+Y357+U358*#REF!</f>
        <v>#REF!</v>
      </c>
      <c r="Z358" s="304"/>
      <c r="AA358" s="305"/>
      <c r="AB358" s="304" t="e">
        <f t="shared" si="86"/>
        <v>#REF!</v>
      </c>
      <c r="AC358" s="306"/>
      <c r="AD358" s="305"/>
      <c r="AE358" s="304">
        <f t="shared" si="83"/>
        <v>0</v>
      </c>
      <c r="AF358" s="304">
        <f t="shared" si="84"/>
        <v>0</v>
      </c>
      <c r="AG358" s="307">
        <f t="shared" si="85"/>
        <v>0</v>
      </c>
      <c r="AH358" s="185"/>
      <c r="AI358" s="181"/>
      <c r="AJ358" s="181"/>
      <c r="AK358" s="231"/>
      <c r="AO358" s="183">
        <v>46050</v>
      </c>
      <c r="AP358" s="707" t="e">
        <f t="shared" si="76"/>
        <v>#N/A</v>
      </c>
      <c r="AQ358" s="130" t="e">
        <f t="shared" si="77"/>
        <v>#N/A</v>
      </c>
      <c r="AR358" s="130" t="e">
        <f t="shared" si="78"/>
        <v>#N/A</v>
      </c>
      <c r="AS358" s="707" t="e">
        <f t="shared" si="79"/>
        <v>#N/A</v>
      </c>
      <c r="AT358" s="707" t="e">
        <f t="shared" si="80"/>
        <v>#N/A</v>
      </c>
      <c r="AU358" s="706"/>
      <c r="AV358" s="706"/>
      <c r="AW358"/>
      <c r="AX358"/>
      <c r="AY358"/>
      <c r="AZ358"/>
      <c r="BN358" s="142"/>
      <c r="BO358" s="142"/>
      <c r="BP358" s="142"/>
    </row>
    <row r="359" spans="2:73" ht="37.799999999999997" customHeight="1" thickBot="1">
      <c r="B359" s="229"/>
      <c r="C359" s="224"/>
      <c r="D359" s="224"/>
      <c r="E359" s="224"/>
      <c r="F359" s="226"/>
      <c r="G359" s="226"/>
      <c r="H359" s="226"/>
      <c r="I359" s="226"/>
      <c r="J359" s="226"/>
      <c r="K359" s="226"/>
      <c r="L359" s="226"/>
      <c r="M359" s="226"/>
      <c r="N359" s="226"/>
      <c r="O359" s="226"/>
      <c r="P359" s="226"/>
      <c r="Q359" s="226"/>
      <c r="R359" s="274">
        <v>46201</v>
      </c>
      <c r="S359" s="303"/>
      <c r="T359" s="303"/>
      <c r="U359" s="303"/>
      <c r="V359" s="303">
        <f t="shared" si="81"/>
        <v>0</v>
      </c>
      <c r="W359" s="303">
        <f t="shared" si="82"/>
        <v>0</v>
      </c>
      <c r="X359" s="304" t="e">
        <f>+T359*#REF!+X358</f>
        <v>#REF!</v>
      </c>
      <c r="Y359" s="304" t="e">
        <f>+Y358+U359*#REF!</f>
        <v>#REF!</v>
      </c>
      <c r="Z359" s="304"/>
      <c r="AA359" s="305"/>
      <c r="AB359" s="304" t="e">
        <f t="shared" si="86"/>
        <v>#REF!</v>
      </c>
      <c r="AC359" s="306"/>
      <c r="AD359" s="305"/>
      <c r="AE359" s="304">
        <f t="shared" si="83"/>
        <v>0</v>
      </c>
      <c r="AF359" s="304">
        <f t="shared" si="84"/>
        <v>0</v>
      </c>
      <c r="AG359" s="307">
        <f t="shared" si="85"/>
        <v>0</v>
      </c>
      <c r="AH359" s="181"/>
      <c r="AI359" s="181"/>
      <c r="AJ359" s="181"/>
      <c r="AK359" s="231"/>
      <c r="AO359" s="183">
        <v>46051</v>
      </c>
      <c r="AP359" s="707" t="e">
        <f t="shared" si="76"/>
        <v>#N/A</v>
      </c>
      <c r="AQ359" s="130" t="e">
        <f t="shared" si="77"/>
        <v>#N/A</v>
      </c>
      <c r="AR359" s="130" t="e">
        <f t="shared" si="78"/>
        <v>#N/A</v>
      </c>
      <c r="AS359" s="707" t="e">
        <f t="shared" si="79"/>
        <v>#N/A</v>
      </c>
      <c r="AT359" s="707" t="e">
        <f t="shared" si="80"/>
        <v>#N/A</v>
      </c>
      <c r="AU359" s="706"/>
      <c r="AV359" s="706"/>
      <c r="AW359"/>
      <c r="AX359"/>
      <c r="AY359"/>
      <c r="AZ359"/>
      <c r="BN359" s="142"/>
      <c r="BO359" s="142"/>
      <c r="BP359" s="142"/>
    </row>
    <row r="360" spans="2:73" ht="37.799999999999997" customHeight="1" thickBot="1">
      <c r="B360" s="229"/>
      <c r="C360" s="224"/>
      <c r="D360" s="224"/>
      <c r="E360" s="224"/>
      <c r="F360" s="226"/>
      <c r="G360" s="226"/>
      <c r="H360" s="226"/>
      <c r="I360" s="226"/>
      <c r="J360" s="226"/>
      <c r="K360" s="226"/>
      <c r="L360" s="226"/>
      <c r="M360" s="226"/>
      <c r="N360" s="226"/>
      <c r="O360" s="226"/>
      <c r="P360" s="226"/>
      <c r="Q360" s="226"/>
      <c r="R360" s="274">
        <v>46202</v>
      </c>
      <c r="S360" s="303"/>
      <c r="T360" s="303"/>
      <c r="U360" s="303"/>
      <c r="V360" s="303">
        <f t="shared" si="81"/>
        <v>0</v>
      </c>
      <c r="W360" s="303">
        <f t="shared" si="82"/>
        <v>0</v>
      </c>
      <c r="X360" s="304" t="e">
        <f>+T360*#REF!+X359</f>
        <v>#REF!</v>
      </c>
      <c r="Y360" s="304" t="e">
        <f>+Y359+U360*#REF!</f>
        <v>#REF!</v>
      </c>
      <c r="Z360" s="304"/>
      <c r="AA360" s="305"/>
      <c r="AB360" s="304" t="e">
        <f t="shared" si="86"/>
        <v>#REF!</v>
      </c>
      <c r="AC360" s="306"/>
      <c r="AD360" s="305"/>
      <c r="AE360" s="304">
        <f t="shared" si="83"/>
        <v>0</v>
      </c>
      <c r="AF360" s="304">
        <f t="shared" si="84"/>
        <v>0</v>
      </c>
      <c r="AG360" s="307">
        <f t="shared" si="85"/>
        <v>0</v>
      </c>
      <c r="AH360" s="185"/>
      <c r="AI360" s="181"/>
      <c r="AJ360" s="181"/>
      <c r="AK360" s="231"/>
      <c r="AO360" s="183">
        <v>46052</v>
      </c>
      <c r="AP360" s="707" t="e">
        <f t="shared" si="76"/>
        <v>#N/A</v>
      </c>
      <c r="AQ360" s="130" t="e">
        <f t="shared" si="77"/>
        <v>#N/A</v>
      </c>
      <c r="AR360" s="130" t="e">
        <f t="shared" si="78"/>
        <v>#N/A</v>
      </c>
      <c r="AS360" s="707" t="e">
        <f t="shared" si="79"/>
        <v>#N/A</v>
      </c>
      <c r="AT360" s="707" t="e">
        <f t="shared" si="80"/>
        <v>#N/A</v>
      </c>
      <c r="AU360" s="706"/>
      <c r="AV360" s="706"/>
      <c r="AW360"/>
      <c r="AX360"/>
      <c r="AY360"/>
      <c r="AZ360"/>
      <c r="BN360" s="142"/>
      <c r="BO360" s="142"/>
      <c r="BP360" s="142"/>
    </row>
    <row r="361" spans="2:73" ht="37.799999999999997" customHeight="1" thickBot="1">
      <c r="B361" s="229"/>
      <c r="C361" s="224"/>
      <c r="D361" s="224"/>
      <c r="E361" s="224"/>
      <c r="F361" s="226"/>
      <c r="G361" s="226"/>
      <c r="H361" s="226"/>
      <c r="I361" s="226"/>
      <c r="J361" s="226"/>
      <c r="K361" s="226"/>
      <c r="L361" s="226"/>
      <c r="M361" s="226"/>
      <c r="N361" s="226"/>
      <c r="O361" s="226"/>
      <c r="P361" s="226"/>
      <c r="Q361" s="226"/>
      <c r="R361" s="274">
        <v>46203</v>
      </c>
      <c r="S361" s="303"/>
      <c r="T361" s="303"/>
      <c r="U361" s="303"/>
      <c r="V361" s="303">
        <f t="shared" si="81"/>
        <v>0</v>
      </c>
      <c r="W361" s="303">
        <f t="shared" si="82"/>
        <v>0</v>
      </c>
      <c r="X361" s="304" t="e">
        <f>+T361*#REF!+X360</f>
        <v>#REF!</v>
      </c>
      <c r="Y361" s="304" t="e">
        <f>+Y360+U361*#REF!</f>
        <v>#REF!</v>
      </c>
      <c r="Z361" s="304"/>
      <c r="AA361" s="305"/>
      <c r="AB361" s="304" t="e">
        <f t="shared" si="86"/>
        <v>#REF!</v>
      </c>
      <c r="AC361" s="306"/>
      <c r="AD361" s="305"/>
      <c r="AE361" s="304">
        <f t="shared" si="83"/>
        <v>0</v>
      </c>
      <c r="AF361" s="304">
        <f t="shared" si="84"/>
        <v>0</v>
      </c>
      <c r="AG361" s="307">
        <f t="shared" si="85"/>
        <v>0</v>
      </c>
      <c r="AH361" s="181"/>
      <c r="AI361" s="181"/>
      <c r="AJ361" s="181"/>
      <c r="AK361" s="231"/>
      <c r="AO361" s="183">
        <v>46053</v>
      </c>
      <c r="AP361" s="707" t="e">
        <f t="shared" si="76"/>
        <v>#N/A</v>
      </c>
      <c r="AQ361" s="130" t="e">
        <f t="shared" si="77"/>
        <v>#N/A</v>
      </c>
      <c r="AR361" s="130" t="e">
        <f t="shared" si="78"/>
        <v>#N/A</v>
      </c>
      <c r="AS361" s="707" t="e">
        <f t="shared" si="79"/>
        <v>#N/A</v>
      </c>
      <c r="AT361" s="707" t="e">
        <f t="shared" si="80"/>
        <v>#N/A</v>
      </c>
      <c r="AU361" s="706"/>
      <c r="AV361" s="706"/>
      <c r="AW361"/>
      <c r="AX361"/>
      <c r="AY361"/>
      <c r="AZ361"/>
      <c r="BN361" s="142"/>
      <c r="BO361" s="142"/>
      <c r="BP361" s="142"/>
    </row>
    <row r="362" spans="2:73" ht="37.799999999999997" customHeight="1" thickBot="1">
      <c r="B362" s="229"/>
      <c r="C362" s="224"/>
      <c r="D362" s="224"/>
      <c r="E362" s="224"/>
      <c r="F362" s="226"/>
      <c r="G362" s="226"/>
      <c r="H362" s="226"/>
      <c r="I362" s="226"/>
      <c r="J362" s="226"/>
      <c r="K362" s="226"/>
      <c r="L362" s="226"/>
      <c r="M362" s="226"/>
      <c r="N362" s="226"/>
      <c r="O362" s="226"/>
      <c r="P362" s="226"/>
      <c r="Q362" s="226"/>
      <c r="R362" s="274"/>
      <c r="S362" s="303"/>
      <c r="T362" s="303"/>
      <c r="U362" s="303"/>
      <c r="V362" s="303"/>
      <c r="W362" s="303"/>
      <c r="X362" s="304"/>
      <c r="Y362" s="304"/>
      <c r="Z362" s="304"/>
      <c r="AA362" s="305"/>
      <c r="AB362" s="304"/>
      <c r="AC362" s="306"/>
      <c r="AD362" s="305"/>
      <c r="AE362" s="304"/>
      <c r="AF362" s="304"/>
      <c r="AG362" s="307"/>
      <c r="AH362" s="233"/>
      <c r="AI362" s="233"/>
      <c r="AJ362" s="233"/>
      <c r="AK362" s="234"/>
      <c r="AO362" s="706"/>
      <c r="AP362" s="706"/>
      <c r="AS362" s="706"/>
      <c r="AT362" s="706"/>
      <c r="AU362" s="706"/>
      <c r="AV362" s="706"/>
      <c r="AW362"/>
      <c r="AX362"/>
      <c r="AY362"/>
      <c r="AZ362"/>
      <c r="BN362" s="142"/>
      <c r="BO362" s="142"/>
      <c r="BP362" s="142"/>
    </row>
    <row r="363" spans="2:73" ht="37.799999999999997" customHeight="1" thickBot="1">
      <c r="B363" s="229"/>
      <c r="C363" s="224"/>
      <c r="D363" s="224"/>
      <c r="E363" s="224"/>
      <c r="F363" s="226"/>
      <c r="G363" s="226"/>
      <c r="H363" s="226"/>
      <c r="I363" s="226"/>
      <c r="J363" s="226"/>
      <c r="K363" s="226"/>
      <c r="L363" s="226"/>
      <c r="M363" s="226"/>
      <c r="N363" s="226"/>
      <c r="O363" s="226"/>
      <c r="P363" s="226"/>
      <c r="Q363" s="226"/>
      <c r="R363" s="267" t="s">
        <v>71</v>
      </c>
      <c r="S363" s="268">
        <f>+SUM(S332:S362)</f>
        <v>0</v>
      </c>
      <c r="T363" s="268">
        <f>+SUM(T332:T362)</f>
        <v>0</v>
      </c>
      <c r="U363" s="268">
        <f>+SUM(U332:U362)</f>
        <v>0</v>
      </c>
      <c r="V363" s="269">
        <f ca="1">SUM(INDIRECT("v402:v"&amp;(402+DAY($AJ$4))))-SUM(INDIRECT("t402:t"&amp;(402+DAY($AJ$4))))</f>
        <v>0</v>
      </c>
      <c r="W363" s="269" t="e">
        <f ca="1">SUM(INDIRECT("w329:w"&amp;(329+DAY(#REF!))))-SUM(INDIRECT("u329:u"&amp;(329+DAY(#REF!))))</f>
        <v>#REF!</v>
      </c>
      <c r="AH363" s="235"/>
      <c r="AI363" s="235"/>
      <c r="AJ363" s="235"/>
      <c r="AK363" s="235"/>
      <c r="AN363" s="236"/>
      <c r="AO363" s="237"/>
      <c r="AP363" s="237"/>
      <c r="AQ363" s="238"/>
      <c r="AR363" s="238"/>
      <c r="AS363" s="237"/>
      <c r="AT363" s="237"/>
      <c r="AU363" s="237"/>
      <c r="AV363" s="237"/>
      <c r="AW363"/>
      <c r="AX363"/>
      <c r="AY363"/>
      <c r="AZ363"/>
      <c r="BN363" s="239"/>
      <c r="BO363" s="239"/>
      <c r="BP363" s="239"/>
      <c r="BQ363" s="236"/>
      <c r="BR363" s="236"/>
      <c r="BS363" s="236"/>
      <c r="BT363" s="236"/>
      <c r="BU363" s="236"/>
    </row>
    <row r="364" spans="2:73" ht="37.799999999999997" customHeight="1" thickTop="1" thickBot="1">
      <c r="B364" s="229"/>
      <c r="C364" s="224"/>
      <c r="D364" s="224"/>
      <c r="E364" s="224"/>
      <c r="F364" s="226"/>
      <c r="G364" s="226"/>
      <c r="H364" s="226"/>
      <c r="I364" s="226"/>
      <c r="J364" s="226"/>
      <c r="K364" s="226"/>
      <c r="L364" s="226"/>
      <c r="M364" s="226"/>
      <c r="N364" s="226"/>
      <c r="O364" s="226"/>
      <c r="P364" s="226"/>
      <c r="Q364" s="226"/>
      <c r="AO364" s="240" t="s">
        <v>80</v>
      </c>
      <c r="AP364" s="240" t="s">
        <v>102</v>
      </c>
      <c r="AQ364" s="241" t="s">
        <v>103</v>
      </c>
      <c r="AR364" s="241" t="s">
        <v>104</v>
      </c>
      <c r="AS364" s="705" t="s">
        <v>105</v>
      </c>
      <c r="AT364" s="705" t="s">
        <v>93</v>
      </c>
      <c r="AU364" s="706"/>
      <c r="AV364" s="706"/>
      <c r="AW364"/>
      <c r="AX364"/>
      <c r="AY364"/>
      <c r="AZ364"/>
      <c r="BN364" s="142"/>
      <c r="BO364" s="142"/>
      <c r="BP364" s="142"/>
      <c r="BS364" s="236"/>
      <c r="BT364" s="236"/>
      <c r="BU364" s="236"/>
    </row>
    <row r="365" spans="2:73" ht="37.799999999999997" customHeight="1" thickTop="1" thickBot="1">
      <c r="B365" s="270" t="s">
        <v>151</v>
      </c>
      <c r="C365" s="264"/>
      <c r="D365" s="264"/>
      <c r="E365" s="264"/>
      <c r="F365" s="265"/>
      <c r="G365" s="265"/>
      <c r="H365" s="265"/>
      <c r="I365" s="265"/>
      <c r="J365" s="265"/>
      <c r="K365" s="265"/>
      <c r="L365" s="265"/>
      <c r="M365" s="265"/>
      <c r="N365" s="265"/>
      <c r="O365" s="265"/>
      <c r="P365" s="265"/>
      <c r="Q365" s="266"/>
      <c r="AO365" s="183">
        <v>45719</v>
      </c>
      <c r="AP365" s="707" t="e">
        <f t="shared" ref="AP365:AR370" si="87">INDEX(BK:BK, MATCH($AO365, $BJ:$BJ, 0))</f>
        <v>#N/A</v>
      </c>
      <c r="AQ365" s="130" t="e">
        <f t="shared" si="87"/>
        <v>#N/A</v>
      </c>
      <c r="AR365" s="130" t="e">
        <f t="shared" si="87"/>
        <v>#N/A</v>
      </c>
      <c r="AS365" s="707" t="e">
        <f t="shared" ref="AS365:AS370" si="88">INDEX(BC:BC, MATCH($AO365, $AW:$AW, 0))</f>
        <v>#N/A</v>
      </c>
      <c r="AT365" s="707" t="e">
        <f t="shared" ref="AT365:AT370" si="89">INDEX(BB:BB, MATCH($AO365, $AW:$AW, 0))</f>
        <v>#N/A</v>
      </c>
      <c r="AU365" s="706"/>
      <c r="AV365" s="706"/>
      <c r="AW365"/>
      <c r="AX365"/>
      <c r="AY365"/>
      <c r="AZ365"/>
      <c r="BN365" s="142"/>
      <c r="BO365" s="142"/>
      <c r="BP365" s="142"/>
    </row>
    <row r="366" spans="2:73" ht="37.799999999999997" customHeight="1">
      <c r="AO366" s="183">
        <v>45720</v>
      </c>
      <c r="AP366" s="707" t="e">
        <f t="shared" si="87"/>
        <v>#N/A</v>
      </c>
      <c r="AQ366" s="130" t="e">
        <f t="shared" si="87"/>
        <v>#N/A</v>
      </c>
      <c r="AR366" s="130" t="e">
        <f t="shared" si="87"/>
        <v>#N/A</v>
      </c>
      <c r="AS366" s="707" t="e">
        <f t="shared" si="88"/>
        <v>#N/A</v>
      </c>
      <c r="AT366" s="707" t="e">
        <f t="shared" si="89"/>
        <v>#N/A</v>
      </c>
      <c r="AU366" s="706"/>
      <c r="AV366" s="706"/>
      <c r="AW366"/>
      <c r="AX366"/>
      <c r="AY366"/>
      <c r="AZ366"/>
      <c r="BN366" s="142"/>
      <c r="BO366" s="142"/>
      <c r="BP366" s="142"/>
      <c r="BS366" s="131" t="s">
        <v>108</v>
      </c>
      <c r="BT366" s="785">
        <v>1022</v>
      </c>
      <c r="BU366" s="786"/>
    </row>
    <row r="367" spans="2:73" ht="37.799999999999997" customHeight="1">
      <c r="AO367" s="183">
        <v>45721</v>
      </c>
      <c r="AP367" s="707" t="e">
        <f t="shared" si="87"/>
        <v>#N/A</v>
      </c>
      <c r="AQ367" s="130" t="e">
        <f t="shared" si="87"/>
        <v>#N/A</v>
      </c>
      <c r="AR367" s="130" t="e">
        <f t="shared" si="87"/>
        <v>#N/A</v>
      </c>
      <c r="AS367" s="707" t="e">
        <f t="shared" si="88"/>
        <v>#N/A</v>
      </c>
      <c r="AT367" s="707" t="e">
        <f t="shared" si="89"/>
        <v>#N/A</v>
      </c>
      <c r="AU367" s="706"/>
      <c r="AV367" s="706"/>
      <c r="AW367"/>
      <c r="AX367"/>
      <c r="AY367"/>
      <c r="AZ367"/>
      <c r="BN367" s="142"/>
      <c r="BO367" s="142"/>
      <c r="BP367" s="142"/>
      <c r="BS367" s="132" t="s">
        <v>118</v>
      </c>
      <c r="BT367" s="709" t="s">
        <v>74</v>
      </c>
      <c r="BU367" s="184" t="s">
        <v>119</v>
      </c>
    </row>
    <row r="368" spans="2:73" ht="37.799999999999997" customHeight="1">
      <c r="AO368" s="183">
        <v>45722</v>
      </c>
      <c r="AP368" s="707" t="e">
        <f t="shared" si="87"/>
        <v>#N/A</v>
      </c>
      <c r="AQ368" s="130" t="e">
        <f t="shared" si="87"/>
        <v>#N/A</v>
      </c>
      <c r="AR368" s="130" t="e">
        <f t="shared" si="87"/>
        <v>#N/A</v>
      </c>
      <c r="AS368" s="707" t="e">
        <f t="shared" si="88"/>
        <v>#N/A</v>
      </c>
      <c r="AT368" s="707" t="e">
        <f t="shared" si="89"/>
        <v>#N/A</v>
      </c>
      <c r="AU368" s="706"/>
      <c r="AV368" s="706"/>
      <c r="AW368"/>
      <c r="AX368"/>
      <c r="AY368"/>
      <c r="AZ368"/>
      <c r="BN368" s="142"/>
      <c r="BO368" s="142"/>
      <c r="BP368" s="142"/>
      <c r="BS368" s="132" t="s">
        <v>153</v>
      </c>
      <c r="BT368" s="709">
        <f>22.4+26</f>
        <v>48.4</v>
      </c>
      <c r="BU368" s="187">
        <v>7.9000000000000008E-3</v>
      </c>
    </row>
    <row r="369" spans="2:73" ht="37.799999999999997" customHeight="1">
      <c r="AO369" s="183">
        <v>45723</v>
      </c>
      <c r="AP369" s="707" t="e">
        <f t="shared" si="87"/>
        <v>#N/A</v>
      </c>
      <c r="AQ369" s="130" t="e">
        <f t="shared" si="87"/>
        <v>#N/A</v>
      </c>
      <c r="AR369" s="130" t="e">
        <f t="shared" si="87"/>
        <v>#N/A</v>
      </c>
      <c r="AS369" s="707" t="e">
        <f t="shared" si="88"/>
        <v>#N/A</v>
      </c>
      <c r="AT369" s="707" t="e">
        <f t="shared" si="89"/>
        <v>#N/A</v>
      </c>
      <c r="AU369" s="706"/>
      <c r="AV369" s="706"/>
      <c r="AW369"/>
      <c r="AX369"/>
      <c r="AY369"/>
      <c r="AZ369"/>
      <c r="BN369" s="142"/>
      <c r="BO369" s="142"/>
      <c r="BP369" s="142"/>
      <c r="BS369" s="132" t="s">
        <v>130</v>
      </c>
      <c r="BT369" s="139">
        <v>0</v>
      </c>
      <c r="BU369" s="187" t="e">
        <f>+#REF!</f>
        <v>#REF!</v>
      </c>
    </row>
    <row r="370" spans="2:73" ht="37.799999999999997" customHeight="1">
      <c r="AO370" s="183">
        <v>45724</v>
      </c>
      <c r="AP370" s="707" t="e">
        <f t="shared" si="87"/>
        <v>#N/A</v>
      </c>
      <c r="AQ370" s="130" t="e">
        <f t="shared" si="87"/>
        <v>#N/A</v>
      </c>
      <c r="AR370" s="130" t="e">
        <f t="shared" si="87"/>
        <v>#N/A</v>
      </c>
      <c r="AS370" s="707" t="e">
        <f t="shared" si="88"/>
        <v>#N/A</v>
      </c>
      <c r="AT370" s="707" t="e">
        <f t="shared" si="89"/>
        <v>#N/A</v>
      </c>
      <c r="AU370" s="706"/>
      <c r="AV370" s="706"/>
      <c r="AW370"/>
      <c r="AX370"/>
      <c r="AY370"/>
      <c r="AZ370"/>
      <c r="BN370" s="142"/>
      <c r="BO370" s="142"/>
      <c r="BP370" s="142"/>
      <c r="BS370" s="132" t="s">
        <v>155</v>
      </c>
      <c r="BT370" s="707">
        <v>5723.2000000000589</v>
      </c>
      <c r="BU370" s="184" t="s">
        <v>134</v>
      </c>
    </row>
    <row r="372" spans="2:73" ht="37.799999999999997" customHeight="1" thickBot="1">
      <c r="AO372" s="762"/>
      <c r="AP372" s="762"/>
      <c r="AS372" s="762"/>
      <c r="AT372" s="762"/>
      <c r="AU372" s="762"/>
      <c r="AV372" s="762"/>
      <c r="AW372" s="762"/>
      <c r="AX372" s="762"/>
      <c r="AY372" s="762"/>
      <c r="AZ372" s="762"/>
    </row>
    <row r="373" spans="2:73" ht="37.799999999999997" customHeight="1" thickBot="1">
      <c r="B373" s="787" t="str">
        <f>+"Producción Julio "&amp;TEXT(AJ374,"DDDD dd-mm-yyyy")</f>
        <v>Producción Julio lunes 06-07-2026</v>
      </c>
      <c r="C373" s="788"/>
      <c r="D373" s="788"/>
      <c r="E373" s="788"/>
      <c r="F373" s="788"/>
      <c r="G373" s="788"/>
      <c r="H373" s="788"/>
      <c r="I373" s="788"/>
      <c r="J373" s="788"/>
      <c r="K373" s="788"/>
      <c r="L373" s="788"/>
      <c r="M373" s="788"/>
      <c r="N373" s="789"/>
      <c r="O373" s="175"/>
      <c r="P373" s="175"/>
      <c r="Q373" s="175"/>
      <c r="R373" s="790" t="s">
        <v>80</v>
      </c>
      <c r="S373" s="792" t="s">
        <v>99</v>
      </c>
      <c r="T373" s="792"/>
      <c r="U373" s="792"/>
      <c r="V373" s="792" t="s">
        <v>100</v>
      </c>
      <c r="W373" s="792"/>
      <c r="X373" s="792" t="s">
        <v>99</v>
      </c>
      <c r="Y373" s="792"/>
      <c r="Z373" s="792"/>
      <c r="AA373" s="792"/>
      <c r="AB373" s="792"/>
      <c r="AC373" s="792"/>
      <c r="AD373" s="792" t="s">
        <v>100</v>
      </c>
      <c r="AE373" s="792"/>
      <c r="AF373" s="792"/>
      <c r="AG373" s="793"/>
      <c r="AH373" s="176"/>
      <c r="AI373" s="794" t="s">
        <v>101</v>
      </c>
      <c r="AJ373" s="795"/>
      <c r="AK373" s="177"/>
      <c r="AO373" s="97" t="s">
        <v>80</v>
      </c>
      <c r="AP373" s="97" t="s">
        <v>102</v>
      </c>
      <c r="AQ373" s="130" t="s">
        <v>103</v>
      </c>
      <c r="AR373" s="130" t="s">
        <v>104</v>
      </c>
      <c r="AS373" s="766" t="s">
        <v>105</v>
      </c>
      <c r="AT373" s="766" t="s">
        <v>93</v>
      </c>
      <c r="AU373" s="762"/>
      <c r="AV373" s="762"/>
      <c r="AW373" s="769"/>
      <c r="AX373" s="11" t="s">
        <v>106</v>
      </c>
      <c r="AY373" s="769"/>
      <c r="AZ373" s="769"/>
      <c r="BA373" s="769"/>
      <c r="BB373" s="769"/>
      <c r="BC373" s="769"/>
      <c r="BJ373" s="347" t="s">
        <v>96</v>
      </c>
      <c r="BK373" t="s">
        <v>107</v>
      </c>
      <c r="BL373" t="s">
        <v>25</v>
      </c>
      <c r="BM373" t="s">
        <v>65</v>
      </c>
      <c r="BS373" s="131" t="s">
        <v>108</v>
      </c>
      <c r="BT373" s="785">
        <v>1073</v>
      </c>
      <c r="BU373" s="786"/>
    </row>
    <row r="374" spans="2:73" ht="37.799999999999997" customHeight="1" thickBot="1">
      <c r="B374" s="178"/>
      <c r="C374" s="759"/>
      <c r="D374" s="759" t="s">
        <v>83</v>
      </c>
      <c r="E374" s="759"/>
      <c r="F374" s="759"/>
      <c r="G374" s="759"/>
      <c r="H374" s="759"/>
      <c r="I374" s="759"/>
      <c r="J374" s="759"/>
      <c r="K374" s="759"/>
      <c r="L374" s="759"/>
      <c r="M374" s="759"/>
      <c r="N374" s="179"/>
      <c r="O374" s="759"/>
      <c r="P374" s="759"/>
      <c r="Q374" s="180"/>
      <c r="R374" s="791"/>
      <c r="S374" s="272" t="s">
        <v>109</v>
      </c>
      <c r="T374" s="272" t="s">
        <v>61</v>
      </c>
      <c r="U374" s="272" t="s">
        <v>69</v>
      </c>
      <c r="V374" s="272" t="s">
        <v>61</v>
      </c>
      <c r="W374" s="272" t="s">
        <v>69</v>
      </c>
      <c r="X374" s="272" t="s">
        <v>110</v>
      </c>
      <c r="Y374" s="272" t="s">
        <v>160</v>
      </c>
      <c r="Z374" s="272"/>
      <c r="AA374" s="272"/>
      <c r="AB374" s="272" t="s">
        <v>111</v>
      </c>
      <c r="AC374" s="272" t="s">
        <v>112</v>
      </c>
      <c r="AD374" s="272" t="s">
        <v>113</v>
      </c>
      <c r="AE374" s="272" t="s">
        <v>114</v>
      </c>
      <c r="AF374" s="272" t="s">
        <v>115</v>
      </c>
      <c r="AG374" s="273" t="s">
        <v>161</v>
      </c>
      <c r="AH374" s="181"/>
      <c r="AI374" s="242" t="s">
        <v>80</v>
      </c>
      <c r="AJ374" s="243">
        <v>46209</v>
      </c>
      <c r="AK374" s="182"/>
      <c r="AO374" s="183">
        <v>46023</v>
      </c>
      <c r="AP374" s="764" t="e">
        <f t="shared" ref="AP374:AP404" si="90">INDEX(BK:BK, MATCH($AO374, $BJ:$BJ, 0))</f>
        <v>#N/A</v>
      </c>
      <c r="AQ374" s="130" t="e">
        <f t="shared" ref="AQ374:AQ404" si="91">INDEX(BL:BL, MATCH($AO374, $BJ:$BJ, 0))</f>
        <v>#N/A</v>
      </c>
      <c r="AR374" s="130" t="e">
        <f t="shared" ref="AR374:AR404" si="92">INDEX(BM:BM, MATCH($AO374, $BJ:$BJ, 0))</f>
        <v>#N/A</v>
      </c>
      <c r="AS374" s="764" t="e">
        <f t="shared" ref="AS374:AS404" si="93">INDEX(BC:BC, MATCH($AO374, $AW:$AW, 0))</f>
        <v>#N/A</v>
      </c>
      <c r="AT374" s="764" t="e">
        <f t="shared" ref="AT374:AT404" si="94">INDEX(BB:BB, MATCH($AO374, $AW:$AW, 0))</f>
        <v>#N/A</v>
      </c>
      <c r="AU374" s="762"/>
      <c r="AV374" s="762"/>
      <c r="AW374" s="769"/>
      <c r="AX374" s="433" t="s">
        <v>238</v>
      </c>
      <c r="AY374" s="146"/>
      <c r="AZ374" s="769" t="s">
        <v>3028</v>
      </c>
      <c r="BA374" s="769"/>
      <c r="BB374" s="769" t="s">
        <v>116</v>
      </c>
      <c r="BC374" s="769" t="s">
        <v>117</v>
      </c>
      <c r="BJ374" s="377" t="s">
        <v>595</v>
      </c>
      <c r="BK374" s="368">
        <v>2345.6000000000035</v>
      </c>
      <c r="BL374" s="142">
        <v>1.5070259208731231E-2</v>
      </c>
      <c r="BM374" s="142">
        <v>1.3822580645161281E-2</v>
      </c>
      <c r="BN374" s="142"/>
      <c r="BO374" s="142"/>
      <c r="BP374" s="142"/>
      <c r="BS374" s="132" t="s">
        <v>118</v>
      </c>
      <c r="BT374" s="766" t="s">
        <v>74</v>
      </c>
      <c r="BU374" s="184" t="s">
        <v>119</v>
      </c>
    </row>
    <row r="375" spans="2:73" ht="37.799999999999997" customHeight="1" thickBot="1">
      <c r="B375" s="178"/>
      <c r="C375" s="244" t="s">
        <v>120</v>
      </c>
      <c r="D375" s="244" t="s">
        <v>121</v>
      </c>
      <c r="E375" s="244" t="s">
        <v>86</v>
      </c>
      <c r="F375" s="244" t="s">
        <v>122</v>
      </c>
      <c r="G375" s="244" t="s">
        <v>386</v>
      </c>
      <c r="H375" s="244" t="s">
        <v>93</v>
      </c>
      <c r="I375" s="759"/>
      <c r="J375" s="759"/>
      <c r="K375" s="796" t="s">
        <v>124</v>
      </c>
      <c r="L375" s="796"/>
      <c r="M375" s="796"/>
      <c r="N375" s="179"/>
      <c r="O375" s="797" t="s">
        <v>158</v>
      </c>
      <c r="P375" s="798"/>
      <c r="Q375" s="180"/>
      <c r="R375" s="274">
        <v>46204</v>
      </c>
      <c r="S375" s="275"/>
      <c r="T375" s="276"/>
      <c r="U375" s="277"/>
      <c r="V375" s="282">
        <f t="shared" ref="V375:V404" si="95">IFERROR(INDEX(AZ:AZ,MATCH($R375,$AW:$AW,0)),0)</f>
        <v>0</v>
      </c>
      <c r="W375" s="282">
        <f t="shared" ref="W375:W404" si="96">IFERROR(INDEX(AX:AX,MATCH($R375,$AW:$AW,0)),0)</f>
        <v>0</v>
      </c>
      <c r="X375" s="278" t="e">
        <f>+T375*#REF!</f>
        <v>#REF!</v>
      </c>
      <c r="Y375" s="278">
        <f>+U375*AJ378</f>
        <v>0</v>
      </c>
      <c r="Z375" s="278"/>
      <c r="AA375" s="279"/>
      <c r="AB375" s="278" t="e">
        <f>+Y375+X375</f>
        <v>#REF!</v>
      </c>
      <c r="AC375" s="279"/>
      <c r="AD375" s="280"/>
      <c r="AE375" s="278">
        <f>IFERROR(INDEX(BC:BC, MATCH($R375, $AW:$AW, 0)),0)</f>
        <v>0</v>
      </c>
      <c r="AF375" s="278">
        <f>IFERROR(INDEX(BA:BA, MATCH($R375, $AW:$AW, 0)),0)</f>
        <v>0</v>
      </c>
      <c r="AG375" s="281">
        <f>IFERROR(INDEX(AY:AY, MATCH($R375, $AW:$AW, 0)),0)</f>
        <v>0</v>
      </c>
      <c r="AH375" s="185"/>
      <c r="AI375" s="245" t="s">
        <v>125</v>
      </c>
      <c r="AJ375" s="246"/>
      <c r="AK375" s="186"/>
      <c r="AO375" s="183">
        <v>46024</v>
      </c>
      <c r="AP375" s="764" t="e">
        <f t="shared" si="90"/>
        <v>#N/A</v>
      </c>
      <c r="AQ375" s="130" t="e">
        <f t="shared" si="91"/>
        <v>#N/A</v>
      </c>
      <c r="AR375" s="130" t="e">
        <f t="shared" si="92"/>
        <v>#N/A</v>
      </c>
      <c r="AS375" s="764" t="e">
        <f t="shared" si="93"/>
        <v>#N/A</v>
      </c>
      <c r="AT375" s="764" t="e">
        <f t="shared" si="94"/>
        <v>#N/A</v>
      </c>
      <c r="AU375" s="762"/>
      <c r="AV375" s="762"/>
      <c r="AW375" s="11" t="s">
        <v>80</v>
      </c>
      <c r="AX375" s="433" t="s">
        <v>93</v>
      </c>
      <c r="AY375" s="146" t="s">
        <v>126</v>
      </c>
      <c r="AZ375" s="769" t="s">
        <v>93</v>
      </c>
      <c r="BA375" s="769" t="s">
        <v>126</v>
      </c>
      <c r="BB375" s="769"/>
      <c r="BC375" s="769"/>
      <c r="BJ375" s="377" t="s">
        <v>30</v>
      </c>
      <c r="BK375" s="368">
        <v>2345.6000000000035</v>
      </c>
      <c r="BL375" s="142">
        <v>1.5070259208731231E-2</v>
      </c>
      <c r="BM375" s="142">
        <v>1.3822580645161281E-2</v>
      </c>
      <c r="BN375" s="142"/>
      <c r="BO375" s="142"/>
      <c r="BP375" s="142"/>
      <c r="BS375" s="132" t="s">
        <v>73</v>
      </c>
      <c r="BT375" s="764">
        <v>747.6</v>
      </c>
      <c r="BU375" s="187">
        <v>8.3999999999999995E-3</v>
      </c>
    </row>
    <row r="376" spans="2:73" ht="37.799999999999997" customHeight="1" thickBot="1">
      <c r="B376" s="178"/>
      <c r="C376" s="247" t="s">
        <v>136</v>
      </c>
      <c r="D376" s="308" t="str">
        <f>+Mezcla!W3612</f>
        <v>3H COPPER 
EL SAUCE 1 AL 5</v>
      </c>
      <c r="E376" s="189" t="s">
        <v>240</v>
      </c>
      <c r="F376" s="190">
        <f>+Mezcla!X3612</f>
        <v>0</v>
      </c>
      <c r="G376" s="191" t="str">
        <f>IFERROR(Mezcla!Y3612,"-")</f>
        <v>-</v>
      </c>
      <c r="H376" s="250">
        <f>+Mezcla!Z3612</f>
        <v>0</v>
      </c>
      <c r="I376" s="192"/>
      <c r="J376" s="193"/>
      <c r="K376" s="757" t="s">
        <v>127</v>
      </c>
      <c r="L376" s="757" t="s">
        <v>100</v>
      </c>
      <c r="M376" s="248" t="s">
        <v>128</v>
      </c>
      <c r="N376" s="179"/>
      <c r="O376" s="363" t="s">
        <v>74</v>
      </c>
      <c r="P376" s="757" t="s">
        <v>119</v>
      </c>
      <c r="Q376" s="180"/>
      <c r="R376" s="274">
        <v>46205</v>
      </c>
      <c r="S376" s="282"/>
      <c r="T376" s="283"/>
      <c r="U376" s="284"/>
      <c r="V376" s="282">
        <f t="shared" si="95"/>
        <v>0</v>
      </c>
      <c r="W376" s="282">
        <f t="shared" si="96"/>
        <v>0</v>
      </c>
      <c r="X376" s="285" t="e">
        <f>+T376*#REF!+X375</f>
        <v>#REF!</v>
      </c>
      <c r="Y376" s="285" t="e">
        <f>+Y375+U376*#REF!</f>
        <v>#REF!</v>
      </c>
      <c r="Z376" s="285"/>
      <c r="AA376" s="286"/>
      <c r="AB376" s="285" t="e">
        <f>+Y376+X376</f>
        <v>#REF!</v>
      </c>
      <c r="AC376" s="287"/>
      <c r="AD376" s="286"/>
      <c r="AE376" s="285">
        <f t="shared" ref="AE376:AE404" si="97">IFERROR(INDEX(BC:BC, MATCH($R376, $AW:$AW, 0)),0)+AE375</f>
        <v>0</v>
      </c>
      <c r="AF376" s="285">
        <f t="shared" ref="AF376:AF404" si="98">IFERROR(INDEX(BA:BA, MATCH($R376, $AW:$AW, 0)),0)+AF375</f>
        <v>0</v>
      </c>
      <c r="AG376" s="288">
        <f t="shared" ref="AG376:AG404" si="99">IFERROR(INDEX(AY:AY, MATCH($R376, $AW:$AW, 0)),0)+AG375</f>
        <v>0</v>
      </c>
      <c r="AH376" s="185"/>
      <c r="AI376" s="245" t="s">
        <v>129</v>
      </c>
      <c r="AJ376" s="249">
        <v>1.5299999999999999E-2</v>
      </c>
      <c r="AK376" s="186"/>
      <c r="AO376" s="183">
        <v>46025</v>
      </c>
      <c r="AP376" s="764" t="e">
        <f t="shared" si="90"/>
        <v>#N/A</v>
      </c>
      <c r="AQ376" s="130" t="e">
        <f t="shared" si="91"/>
        <v>#N/A</v>
      </c>
      <c r="AR376" s="130" t="e">
        <f t="shared" si="92"/>
        <v>#N/A</v>
      </c>
      <c r="AS376" s="764" t="e">
        <f t="shared" si="93"/>
        <v>#N/A</v>
      </c>
      <c r="AT376" s="764" t="e">
        <f t="shared" si="94"/>
        <v>#N/A</v>
      </c>
      <c r="AU376" s="762"/>
      <c r="AV376" s="762"/>
      <c r="AW376" s="769" t="s">
        <v>673</v>
      </c>
      <c r="AX376" s="432">
        <v>93</v>
      </c>
      <c r="AY376" s="371">
        <v>2865.6299999999992</v>
      </c>
      <c r="AZ376" s="369">
        <v>2</v>
      </c>
      <c r="BA376" s="369">
        <v>58</v>
      </c>
      <c r="BB376" s="369">
        <v>95</v>
      </c>
      <c r="BC376" s="369">
        <v>2923.63</v>
      </c>
      <c r="BN376" s="142"/>
      <c r="BO376" s="142"/>
      <c r="BP376" s="142"/>
      <c r="BS376" s="132" t="s">
        <v>130</v>
      </c>
      <c r="BT376" s="139">
        <f>-6249.97-30</f>
        <v>-6279.97</v>
      </c>
      <c r="BU376" s="187">
        <v>1.4046302088267383E-2</v>
      </c>
    </row>
    <row r="377" spans="2:73" ht="37.799999999999997" customHeight="1" thickBot="1">
      <c r="B377" s="178"/>
      <c r="C377" s="247" t="s">
        <v>136</v>
      </c>
      <c r="D377" s="188" t="str">
        <f>+Mezcla!W3634</f>
        <v>Minera la Cruz  Vicente2 1 al 26</v>
      </c>
      <c r="E377" s="189" t="s">
        <v>240</v>
      </c>
      <c r="F377" s="190">
        <f>+Mezcla!X3634</f>
        <v>0</v>
      </c>
      <c r="G377" s="191" t="str">
        <f>IFERROR(Mezcla!Y3634,"-")</f>
        <v>-</v>
      </c>
      <c r="H377" s="250">
        <f>+Mezcla!Z3634</f>
        <v>0</v>
      </c>
      <c r="I377" s="192"/>
      <c r="J377" s="757" t="s">
        <v>131</v>
      </c>
      <c r="K377" s="194">
        <v>0</v>
      </c>
      <c r="L377" s="194">
        <v>0</v>
      </c>
      <c r="M377" s="760" t="str">
        <f>IFERROR(L377/K377,"N/a")</f>
        <v>N/a</v>
      </c>
      <c r="N377" s="179"/>
      <c r="O377" s="363">
        <f>22*29</f>
        <v>638</v>
      </c>
      <c r="P377" s="203">
        <v>1.4500000000000001E-2</v>
      </c>
      <c r="Q377" s="180"/>
      <c r="R377" s="274">
        <v>46206</v>
      </c>
      <c r="S377" s="282"/>
      <c r="T377" s="283"/>
      <c r="U377" s="284"/>
      <c r="V377" s="282">
        <f t="shared" si="95"/>
        <v>0</v>
      </c>
      <c r="W377" s="282">
        <f t="shared" si="96"/>
        <v>0</v>
      </c>
      <c r="X377" s="285" t="e">
        <f>+T377*#REF!+X376</f>
        <v>#REF!</v>
      </c>
      <c r="Y377" s="285" t="e">
        <f>+Y376+U377*#REF!</f>
        <v>#REF!</v>
      </c>
      <c r="Z377" s="285"/>
      <c r="AA377" s="286"/>
      <c r="AB377" s="285" t="e">
        <f t="shared" ref="AB377:AB404" si="100">+Y377+X377</f>
        <v>#REF!</v>
      </c>
      <c r="AC377" s="287"/>
      <c r="AD377" s="286"/>
      <c r="AE377" s="285">
        <f t="shared" si="97"/>
        <v>0</v>
      </c>
      <c r="AF377" s="285">
        <f t="shared" si="98"/>
        <v>0</v>
      </c>
      <c r="AG377" s="288">
        <f t="shared" si="99"/>
        <v>0</v>
      </c>
      <c r="AH377" s="185"/>
      <c r="AI377" s="251" t="s">
        <v>132</v>
      </c>
      <c r="AJ377" s="246">
        <v>30</v>
      </c>
      <c r="AK377" s="186"/>
      <c r="AO377" s="183">
        <v>46026</v>
      </c>
      <c r="AP377" s="764" t="e">
        <f t="shared" si="90"/>
        <v>#N/A</v>
      </c>
      <c r="AQ377" s="130" t="e">
        <f t="shared" si="91"/>
        <v>#N/A</v>
      </c>
      <c r="AR377" s="130" t="e">
        <f t="shared" si="92"/>
        <v>#N/A</v>
      </c>
      <c r="AS377" s="764" t="e">
        <f t="shared" si="93"/>
        <v>#N/A</v>
      </c>
      <c r="AT377" s="764" t="e">
        <f t="shared" si="94"/>
        <v>#N/A</v>
      </c>
      <c r="AU377" s="762"/>
      <c r="AV377" s="762"/>
      <c r="AW377" s="605" t="s">
        <v>2633</v>
      </c>
      <c r="AX377" s="430">
        <v>6</v>
      </c>
      <c r="AY377" s="402">
        <v>181.60999999999999</v>
      </c>
      <c r="AZ377" s="369"/>
      <c r="BA377" s="369"/>
      <c r="BB377" s="369">
        <v>6</v>
      </c>
      <c r="BC377" s="369">
        <v>181.60999999999999</v>
      </c>
      <c r="BN377" s="142"/>
      <c r="BO377" s="142"/>
      <c r="BP377" s="142"/>
      <c r="BS377" s="132" t="s">
        <v>133</v>
      </c>
      <c r="BT377" s="764">
        <v>6008.8</v>
      </c>
      <c r="BU377" s="184" t="s">
        <v>134</v>
      </c>
    </row>
    <row r="378" spans="2:73" ht="37.799999999999997" customHeight="1" thickBot="1">
      <c r="B378" s="178"/>
      <c r="C378" s="247" t="s">
        <v>136</v>
      </c>
      <c r="D378" s="188" t="str">
        <f>+Mezcla!W3654</f>
        <v>Procesos Mineros</v>
      </c>
      <c r="E378" s="189" t="s">
        <v>240</v>
      </c>
      <c r="F378" s="190">
        <f>+Mezcla!X3654</f>
        <v>0</v>
      </c>
      <c r="G378" s="191" t="str">
        <f>IFERROR(Mezcla!Y3654,"-")</f>
        <v>-</v>
      </c>
      <c r="H378" s="250">
        <f>+Mezcla!Z3654</f>
        <v>0</v>
      </c>
      <c r="I378" s="195"/>
      <c r="J378" s="757" t="s">
        <v>241</v>
      </c>
      <c r="K378" s="194">
        <f>INDEX(U:U, MATCH(AJ374, R:R, 0))</f>
        <v>0</v>
      </c>
      <c r="L378" s="194">
        <v>0</v>
      </c>
      <c r="M378" s="760" t="str">
        <f>IFERROR(L378/K378,"N/a")</f>
        <v>N/a</v>
      </c>
      <c r="N378" s="179"/>
      <c r="O378" s="363">
        <f>28*30.78</f>
        <v>861.84</v>
      </c>
      <c r="P378" s="203">
        <v>1.2500000000000001E-2</v>
      </c>
      <c r="Q378" s="180"/>
      <c r="R378" s="274">
        <v>46207</v>
      </c>
      <c r="S378" s="282"/>
      <c r="T378" s="283"/>
      <c r="U378" s="284"/>
      <c r="V378" s="282">
        <f t="shared" si="95"/>
        <v>0</v>
      </c>
      <c r="W378" s="282">
        <f t="shared" si="96"/>
        <v>0</v>
      </c>
      <c r="X378" s="285" t="e">
        <f>+T378*#REF!+X377</f>
        <v>#REF!</v>
      </c>
      <c r="Y378" s="285" t="e">
        <f>+Y377+U378*#REF!</f>
        <v>#REF!</v>
      </c>
      <c r="Z378" s="285"/>
      <c r="AA378" s="286"/>
      <c r="AB378" s="285" t="e">
        <f t="shared" si="100"/>
        <v>#REF!</v>
      </c>
      <c r="AC378" s="287"/>
      <c r="AD378" s="286"/>
      <c r="AE378" s="285">
        <f t="shared" si="97"/>
        <v>0</v>
      </c>
      <c r="AF378" s="285">
        <f t="shared" si="98"/>
        <v>0</v>
      </c>
      <c r="AG378" s="288">
        <f t="shared" si="99"/>
        <v>0</v>
      </c>
      <c r="AH378" s="185"/>
      <c r="AI378" s="251" t="s">
        <v>162</v>
      </c>
      <c r="AJ378" s="246">
        <v>31</v>
      </c>
      <c r="AK378" s="186"/>
      <c r="AO378" s="183">
        <v>46027</v>
      </c>
      <c r="AP378" s="764" t="e">
        <f t="shared" si="90"/>
        <v>#N/A</v>
      </c>
      <c r="AQ378" s="130" t="e">
        <f t="shared" si="91"/>
        <v>#N/A</v>
      </c>
      <c r="AR378" s="130" t="e">
        <f t="shared" si="92"/>
        <v>#N/A</v>
      </c>
      <c r="AS378" s="764" t="e">
        <f t="shared" si="93"/>
        <v>#N/A</v>
      </c>
      <c r="AT378" s="764" t="e">
        <f t="shared" si="94"/>
        <v>#N/A</v>
      </c>
      <c r="AU378" s="762"/>
      <c r="AV378" s="762"/>
      <c r="AW378" s="605" t="s">
        <v>2686</v>
      </c>
      <c r="AX378" s="430">
        <v>5</v>
      </c>
      <c r="AY378" s="402">
        <v>148.83000000000001</v>
      </c>
      <c r="AZ378" s="369"/>
      <c r="BA378" s="369"/>
      <c r="BB378" s="369">
        <v>5</v>
      </c>
      <c r="BC378" s="369">
        <v>148.83000000000001</v>
      </c>
      <c r="BN378" s="142"/>
      <c r="BO378" s="142"/>
      <c r="BP378" s="142"/>
      <c r="BS378" s="132" t="s">
        <v>135</v>
      </c>
      <c r="BT378" s="766">
        <v>-151.19999999999999</v>
      </c>
      <c r="BU378" s="133">
        <v>5.4000000000000003E-3</v>
      </c>
    </row>
    <row r="379" spans="2:73" ht="37.799999999999997" customHeight="1" thickBot="1">
      <c r="B379" s="178"/>
      <c r="C379" s="247">
        <v>1000</v>
      </c>
      <c r="D379" s="188" t="str">
        <f>+Mezcla!W3678</f>
        <v>3H COPPER El SAUCE</v>
      </c>
      <c r="E379" s="189" t="s">
        <v>61</v>
      </c>
      <c r="F379" s="190">
        <f>+Mezcla!X3678</f>
        <v>221.20999999999998</v>
      </c>
      <c r="G379" s="191">
        <f ca="1">IFERROR(Mezcla!Y3678,"-")</f>
        <v>1.0916568311300834E-2</v>
      </c>
      <c r="H379" s="250">
        <f>+Mezcla!Z3678</f>
        <v>7</v>
      </c>
      <c r="I379" s="195"/>
      <c r="J379" s="437"/>
      <c r="K379" s="196"/>
      <c r="L379" s="196"/>
      <c r="M379" s="439"/>
      <c r="N379" s="179"/>
      <c r="O379" s="437"/>
      <c r="P379" s="670"/>
      <c r="Q379" s="180"/>
      <c r="R379" s="274">
        <v>46208</v>
      </c>
      <c r="S379" s="282"/>
      <c r="T379" s="289"/>
      <c r="U379" s="282"/>
      <c r="V379" s="282">
        <f t="shared" si="95"/>
        <v>0</v>
      </c>
      <c r="W379" s="282">
        <f t="shared" si="96"/>
        <v>0</v>
      </c>
      <c r="X379" s="285" t="e">
        <f>+T379*#REF!+X378</f>
        <v>#REF!</v>
      </c>
      <c r="Y379" s="285" t="e">
        <f>+Y378+U379*#REF!</f>
        <v>#REF!</v>
      </c>
      <c r="Z379" s="285"/>
      <c r="AA379" s="286"/>
      <c r="AB379" s="285" t="e">
        <f t="shared" si="100"/>
        <v>#REF!</v>
      </c>
      <c r="AC379" s="287"/>
      <c r="AD379" s="286"/>
      <c r="AE379" s="285">
        <f t="shared" si="97"/>
        <v>0</v>
      </c>
      <c r="AF379" s="285">
        <f t="shared" si="98"/>
        <v>0</v>
      </c>
      <c r="AG379" s="288">
        <f t="shared" si="99"/>
        <v>0</v>
      </c>
      <c r="AH379" s="185"/>
      <c r="AI379" s="245" t="s">
        <v>137</v>
      </c>
      <c r="AJ379" s="249">
        <v>1.7000000000000001E-2</v>
      </c>
      <c r="AK379" s="186"/>
      <c r="AO379" s="183">
        <v>46028</v>
      </c>
      <c r="AP379" s="764" t="e">
        <f t="shared" si="90"/>
        <v>#N/A</v>
      </c>
      <c r="AQ379" s="130" t="e">
        <f t="shared" si="91"/>
        <v>#N/A</v>
      </c>
      <c r="AR379" s="130" t="e">
        <f t="shared" si="92"/>
        <v>#N/A</v>
      </c>
      <c r="AS379" s="764" t="e">
        <f t="shared" si="93"/>
        <v>#N/A</v>
      </c>
      <c r="AT379" s="764" t="e">
        <f t="shared" si="94"/>
        <v>#N/A</v>
      </c>
      <c r="AU379" s="762"/>
      <c r="AV379" s="762"/>
      <c r="AW379" s="605" t="s">
        <v>2716</v>
      </c>
      <c r="AX379" s="430">
        <v>5</v>
      </c>
      <c r="AY379" s="402">
        <v>155.38</v>
      </c>
      <c r="AZ379" s="369"/>
      <c r="BA379" s="369"/>
      <c r="BB379" s="369">
        <v>5</v>
      </c>
      <c r="BC379" s="369">
        <v>155.38</v>
      </c>
      <c r="BN379" s="142"/>
      <c r="BO379" s="142"/>
      <c r="BP379" s="142"/>
      <c r="BS379" s="132" t="s">
        <v>84</v>
      </c>
      <c r="BT379" s="766">
        <f>-22.4-30</f>
        <v>-52.4</v>
      </c>
      <c r="BU379" s="187">
        <v>7.9000000000000008E-3</v>
      </c>
    </row>
    <row r="380" spans="2:73" ht="37.799999999999997" customHeight="1" thickBot="1">
      <c r="B380" s="178"/>
      <c r="C380" s="247">
        <v>1000</v>
      </c>
      <c r="D380" s="188" t="str">
        <f>+Mezcla!W3700</f>
        <v>Minera la Cruz</v>
      </c>
      <c r="E380" s="189" t="s">
        <v>61</v>
      </c>
      <c r="F380" s="190">
        <f>+Mezcla!X3700</f>
        <v>123.52000000000001</v>
      </c>
      <c r="G380" s="191">
        <f ca="1">IFERROR(Mezcla!Y3700,"-")</f>
        <v>1.0531488102342435E-2</v>
      </c>
      <c r="H380" s="250">
        <f>+Mezcla!Z3700</f>
        <v>4</v>
      </c>
      <c r="I380" s="196"/>
      <c r="J380" s="180"/>
      <c r="K380" s="180"/>
      <c r="L380" s="180"/>
      <c r="M380" s="180"/>
      <c r="N380" s="179"/>
      <c r="O380" s="197"/>
      <c r="P380" s="193"/>
      <c r="Q380" s="180"/>
      <c r="R380" s="274">
        <v>46209</v>
      </c>
      <c r="S380" s="282"/>
      <c r="T380" s="289"/>
      <c r="U380" s="290"/>
      <c r="V380" s="282">
        <f t="shared" si="95"/>
        <v>0</v>
      </c>
      <c r="W380" s="282">
        <f t="shared" si="96"/>
        <v>0</v>
      </c>
      <c r="X380" s="285" t="e">
        <f>+T380*#REF!+X379</f>
        <v>#REF!</v>
      </c>
      <c r="Y380" s="285" t="e">
        <f>+Y379+U380*#REF!</f>
        <v>#REF!</v>
      </c>
      <c r="Z380" s="285"/>
      <c r="AA380" s="286"/>
      <c r="AB380" s="285" t="e">
        <f t="shared" si="100"/>
        <v>#REF!</v>
      </c>
      <c r="AC380" s="287"/>
      <c r="AD380" s="286"/>
      <c r="AE380" s="285">
        <f t="shared" si="97"/>
        <v>0</v>
      </c>
      <c r="AF380" s="285">
        <f t="shared" si="98"/>
        <v>0</v>
      </c>
      <c r="AG380" s="288">
        <f t="shared" si="99"/>
        <v>0</v>
      </c>
      <c r="AH380" s="185"/>
      <c r="AI380" s="252" t="s">
        <v>163</v>
      </c>
      <c r="AJ380" s="253">
        <v>1.4E-2</v>
      </c>
      <c r="AK380" s="186"/>
      <c r="AO380" s="183">
        <v>46029</v>
      </c>
      <c r="AP380" s="764" t="e">
        <f t="shared" si="90"/>
        <v>#N/A</v>
      </c>
      <c r="AQ380" s="130" t="e">
        <f t="shared" si="91"/>
        <v>#N/A</v>
      </c>
      <c r="AR380" s="130" t="e">
        <f t="shared" si="92"/>
        <v>#N/A</v>
      </c>
      <c r="AS380" s="764" t="e">
        <f t="shared" si="93"/>
        <v>#N/A</v>
      </c>
      <c r="AT380" s="764" t="e">
        <f t="shared" si="94"/>
        <v>#N/A</v>
      </c>
      <c r="AU380" s="762"/>
      <c r="AV380" s="762"/>
      <c r="AW380" s="605" t="s">
        <v>2753</v>
      </c>
      <c r="AX380" s="430">
        <v>4</v>
      </c>
      <c r="AY380" s="402">
        <v>120.47</v>
      </c>
      <c r="AZ380" s="369"/>
      <c r="BA380" s="369"/>
      <c r="BB380" s="369">
        <v>4</v>
      </c>
      <c r="BC380" s="369">
        <v>120.47</v>
      </c>
      <c r="BN380" s="142"/>
      <c r="BO380" s="142"/>
      <c r="BP380" s="142"/>
      <c r="BS380" s="132" t="s">
        <v>139</v>
      </c>
      <c r="BT380" s="799">
        <f>SUM(BT375:BT379)</f>
        <v>272.83000000000033</v>
      </c>
      <c r="BU380" s="800"/>
    </row>
    <row r="381" spans="2:73" ht="37.799999999999997" customHeight="1" thickBot="1">
      <c r="B381" s="178"/>
      <c r="C381" s="247">
        <v>1000</v>
      </c>
      <c r="D381" s="188" t="str">
        <f>+Mezcla!W3725</f>
        <v>Procesos Mineros</v>
      </c>
      <c r="E381" s="189" t="s">
        <v>61</v>
      </c>
      <c r="F381" s="190">
        <f>+Mezcla!X3725</f>
        <v>156.26</v>
      </c>
      <c r="G381" s="191">
        <f ca="1">IFERROR(Mezcla!Y3725,"-")</f>
        <v>1.0385229016100735E-2</v>
      </c>
      <c r="H381" s="250">
        <f>+Mezcla!Z3725</f>
        <v>5</v>
      </c>
      <c r="I381" s="195"/>
      <c r="J381" s="180"/>
      <c r="K381" s="801" t="s">
        <v>138</v>
      </c>
      <c r="L381" s="801"/>
      <c r="M381" s="801"/>
      <c r="N381" s="179"/>
      <c r="O381" s="802" t="s">
        <v>159</v>
      </c>
      <c r="P381" s="803"/>
      <c r="Q381" s="180"/>
      <c r="R381" s="274">
        <v>46210</v>
      </c>
      <c r="S381" s="291"/>
      <c r="T381" s="292"/>
      <c r="U381" s="293"/>
      <c r="V381" s="291">
        <f t="shared" si="95"/>
        <v>0</v>
      </c>
      <c r="W381" s="291">
        <f t="shared" si="96"/>
        <v>0</v>
      </c>
      <c r="X381" s="294" t="e">
        <f>+T381*#REF!+X380</f>
        <v>#REF!</v>
      </c>
      <c r="Y381" s="294" t="e">
        <f>+Y380+U381*#REF!</f>
        <v>#REF!</v>
      </c>
      <c r="Z381" s="294"/>
      <c r="AA381" s="295"/>
      <c r="AB381" s="294" t="e">
        <f t="shared" si="100"/>
        <v>#REF!</v>
      </c>
      <c r="AC381" s="296"/>
      <c r="AD381" s="295"/>
      <c r="AE381" s="294">
        <f t="shared" si="97"/>
        <v>0</v>
      </c>
      <c r="AF381" s="294">
        <f t="shared" si="98"/>
        <v>0</v>
      </c>
      <c r="AG381" s="297">
        <f t="shared" si="99"/>
        <v>0</v>
      </c>
      <c r="AH381" s="185"/>
      <c r="AI381" s="185"/>
      <c r="AJ381" s="198"/>
      <c r="AK381" s="186"/>
      <c r="AO381" s="183">
        <v>46030</v>
      </c>
      <c r="AP381" s="764" t="e">
        <f t="shared" si="90"/>
        <v>#N/A</v>
      </c>
      <c r="AQ381" s="130" t="e">
        <f t="shared" si="91"/>
        <v>#N/A</v>
      </c>
      <c r="AR381" s="130" t="e">
        <f t="shared" si="92"/>
        <v>#N/A</v>
      </c>
      <c r="AS381" s="764" t="e">
        <f t="shared" si="93"/>
        <v>#N/A</v>
      </c>
      <c r="AT381" s="764" t="e">
        <f t="shared" si="94"/>
        <v>#N/A</v>
      </c>
      <c r="AU381" s="762"/>
      <c r="AV381" s="762"/>
      <c r="AW381" s="605" t="s">
        <v>2798</v>
      </c>
      <c r="AX381" s="430">
        <v>3</v>
      </c>
      <c r="AY381" s="402">
        <v>90.72</v>
      </c>
      <c r="AZ381" s="369"/>
      <c r="BA381" s="369"/>
      <c r="BB381" s="369">
        <v>3</v>
      </c>
      <c r="BC381" s="369">
        <v>90.72</v>
      </c>
      <c r="BN381" s="142"/>
      <c r="BO381" s="142"/>
      <c r="BP381" s="142"/>
      <c r="BS381" s="199" t="s">
        <v>144</v>
      </c>
      <c r="BT381" s="799">
        <f>+BT380/BT373</f>
        <v>0.25426840633737213</v>
      </c>
      <c r="BU381" s="800"/>
    </row>
    <row r="382" spans="2:73" ht="37.799999999999997" customHeight="1" thickBot="1">
      <c r="B382" s="178"/>
      <c r="C382" s="247" t="s">
        <v>136</v>
      </c>
      <c r="D382" s="188" t="str">
        <f>+Mezcla!W3747</f>
        <v xml:space="preserve">Mra la cruz Vicente2 </v>
      </c>
      <c r="E382" s="189" t="s">
        <v>254</v>
      </c>
      <c r="F382" s="190">
        <f>+Mezcla!X3747</f>
        <v>0</v>
      </c>
      <c r="G382" s="191" t="str">
        <f>IFERROR(Mezcla!Y3747,"-")</f>
        <v>-</v>
      </c>
      <c r="H382" s="250">
        <f>+Mezcla!Z3747</f>
        <v>0</v>
      </c>
      <c r="I382" s="195"/>
      <c r="J382" s="195"/>
      <c r="K382" s="757" t="s">
        <v>140</v>
      </c>
      <c r="L382" s="804" t="s">
        <v>141</v>
      </c>
      <c r="M382" s="804"/>
      <c r="N382" s="179"/>
      <c r="O382" s="363" t="s">
        <v>142</v>
      </c>
      <c r="P382" s="757" t="s">
        <v>143</v>
      </c>
      <c r="Q382" s="180"/>
      <c r="R382" s="274">
        <v>46211</v>
      </c>
      <c r="S382" s="298"/>
      <c r="T382" s="298"/>
      <c r="U382" s="298"/>
      <c r="V382" s="298">
        <f t="shared" si="95"/>
        <v>0</v>
      </c>
      <c r="W382" s="298">
        <f t="shared" si="96"/>
        <v>0</v>
      </c>
      <c r="X382" s="299" t="e">
        <f>+T382*#REF!+X381</f>
        <v>#REF!</v>
      </c>
      <c r="Y382" s="299" t="e">
        <f>+Y381+U382*#REF!</f>
        <v>#REF!</v>
      </c>
      <c r="Z382" s="299"/>
      <c r="AA382" s="300"/>
      <c r="AB382" s="299" t="e">
        <f t="shared" si="100"/>
        <v>#REF!</v>
      </c>
      <c r="AC382" s="301"/>
      <c r="AD382" s="300"/>
      <c r="AE382" s="299">
        <f t="shared" si="97"/>
        <v>0</v>
      </c>
      <c r="AF382" s="299">
        <f t="shared" si="98"/>
        <v>0</v>
      </c>
      <c r="AG382" s="302">
        <f t="shared" si="99"/>
        <v>0</v>
      </c>
      <c r="AH382" s="185"/>
      <c r="AI382" s="200"/>
      <c r="AJ382" s="200"/>
      <c r="AK382" s="186"/>
      <c r="AO382" s="183">
        <v>46031</v>
      </c>
      <c r="AP382" s="764" t="e">
        <f t="shared" si="90"/>
        <v>#N/A</v>
      </c>
      <c r="AQ382" s="130" t="e">
        <f t="shared" si="91"/>
        <v>#N/A</v>
      </c>
      <c r="AR382" s="130" t="e">
        <f t="shared" si="92"/>
        <v>#N/A</v>
      </c>
      <c r="AS382" s="764" t="e">
        <f t="shared" si="93"/>
        <v>#N/A</v>
      </c>
      <c r="AT382" s="764" t="e">
        <f t="shared" si="94"/>
        <v>#N/A</v>
      </c>
      <c r="AU382" s="762"/>
      <c r="AV382" s="762"/>
      <c r="AW382" s="605" t="s">
        <v>2799</v>
      </c>
      <c r="AX382" s="430">
        <v>3</v>
      </c>
      <c r="AY382" s="402">
        <v>93.71</v>
      </c>
      <c r="AZ382" s="369"/>
      <c r="BA382" s="369"/>
      <c r="BB382" s="369">
        <v>3</v>
      </c>
      <c r="BC382" s="369">
        <v>93.71</v>
      </c>
      <c r="BN382" s="142"/>
      <c r="BO382" s="142"/>
      <c r="BP382" s="142"/>
      <c r="BS382" s="201" t="s">
        <v>146</v>
      </c>
      <c r="BT382" s="805">
        <f>5.6-BT381</f>
        <v>5.3457315936626273</v>
      </c>
      <c r="BU382" s="806"/>
    </row>
    <row r="383" spans="2:73" ht="37.799999999999997" customHeight="1" thickBot="1">
      <c r="B383" s="178"/>
      <c r="C383" s="807" t="s">
        <v>243</v>
      </c>
      <c r="D383" s="807"/>
      <c r="E383" s="807"/>
      <c r="F383" s="254">
        <f>+SUM(F376:F378)</f>
        <v>0</v>
      </c>
      <c r="G383" s="203" t="str">
        <f>IFERROR(SUMPRODUCT(F376:F378,G376:G378)/F383,"-")</f>
        <v>-</v>
      </c>
      <c r="H383" s="255">
        <f>+SUM(H376:H378)</f>
        <v>0</v>
      </c>
      <c r="I383" s="195"/>
      <c r="J383" s="757" t="s">
        <v>131</v>
      </c>
      <c r="K383" s="255">
        <v>4</v>
      </c>
      <c r="L383" s="808" t="str">
        <f ca="1">IFERROR(SUM(INDIRECT("v329:v"&amp;(329+DAY(#REF!))))/SUM(INDIRECT("t329:t"&amp;(329+DAY(#REF!)))),"N/a")</f>
        <v>N/a</v>
      </c>
      <c r="M383" s="808"/>
      <c r="N383" s="179"/>
      <c r="O383" s="256">
        <f>(F386)/(SUM(O377:O378)+1000)</f>
        <v>0.20040882616487454</v>
      </c>
      <c r="P383" s="203">
        <f ca="1">G386/((SUMPRODUCT(P377:P378,O377:O378)/SUM(O377:O378)))</f>
        <v>0.7981494781563554</v>
      </c>
      <c r="Q383" s="180"/>
      <c r="R383" s="274">
        <v>46212</v>
      </c>
      <c r="S383" s="303"/>
      <c r="T383" s="303"/>
      <c r="U383" s="303"/>
      <c r="V383" s="303">
        <f t="shared" si="95"/>
        <v>0</v>
      </c>
      <c r="W383" s="303">
        <f t="shared" si="96"/>
        <v>0</v>
      </c>
      <c r="X383" s="304" t="e">
        <f>+T383*#REF!+X382</f>
        <v>#REF!</v>
      </c>
      <c r="Y383" s="304" t="e">
        <f>+Y382+U383*#REF!</f>
        <v>#REF!</v>
      </c>
      <c r="Z383" s="304"/>
      <c r="AA383" s="305"/>
      <c r="AB383" s="304" t="e">
        <f t="shared" si="100"/>
        <v>#REF!</v>
      </c>
      <c r="AC383" s="306"/>
      <c r="AD383" s="305"/>
      <c r="AE383" s="304">
        <f t="shared" si="97"/>
        <v>0</v>
      </c>
      <c r="AF383" s="304">
        <f t="shared" si="98"/>
        <v>0</v>
      </c>
      <c r="AG383" s="307">
        <f t="shared" si="99"/>
        <v>0</v>
      </c>
      <c r="AH383" s="185"/>
      <c r="AI383" s="185"/>
      <c r="AJ383" s="185"/>
      <c r="AK383" s="186"/>
      <c r="AO383" s="183">
        <v>46032</v>
      </c>
      <c r="AP383" s="764" t="e">
        <f t="shared" si="90"/>
        <v>#N/A</v>
      </c>
      <c r="AQ383" s="130" t="e">
        <f t="shared" si="91"/>
        <v>#N/A</v>
      </c>
      <c r="AR383" s="130" t="e">
        <f t="shared" si="92"/>
        <v>#N/A</v>
      </c>
      <c r="AS383" s="764" t="e">
        <f t="shared" si="93"/>
        <v>#N/A</v>
      </c>
      <c r="AT383" s="764" t="e">
        <f t="shared" si="94"/>
        <v>#N/A</v>
      </c>
      <c r="AU383" s="762"/>
      <c r="AV383" s="762"/>
      <c r="AW383" s="605" t="s">
        <v>2871</v>
      </c>
      <c r="AX383" s="430">
        <v>5</v>
      </c>
      <c r="AY383" s="402">
        <v>153.35999999999999</v>
      </c>
      <c r="AZ383" s="369"/>
      <c r="BA383" s="369"/>
      <c r="BB383" s="369">
        <v>5</v>
      </c>
      <c r="BC383" s="369">
        <v>153.35999999999999</v>
      </c>
      <c r="BN383" s="142"/>
      <c r="BO383" s="142"/>
      <c r="BP383" s="142"/>
    </row>
    <row r="384" spans="2:73" ht="37.799999999999997" customHeight="1" thickBot="1">
      <c r="B384" s="178"/>
      <c r="C384" s="807" t="s">
        <v>145</v>
      </c>
      <c r="D384" s="807"/>
      <c r="E384" s="807"/>
      <c r="F384" s="254">
        <f>+SUM(F379:F381)</f>
        <v>500.99</v>
      </c>
      <c r="G384" s="203">
        <f ca="1">IFERROR(SUMPRODUCT(F379:F381,G379:G381)/F384,"-")</f>
        <v>1.0655900063075301E-2</v>
      </c>
      <c r="H384" s="255">
        <f>+SUM(H379:H381)</f>
        <v>16</v>
      </c>
      <c r="I384" s="195"/>
      <c r="J384" s="757" t="s">
        <v>3289</v>
      </c>
      <c r="K384" s="255">
        <v>0</v>
      </c>
      <c r="L384" s="808" t="str">
        <f ca="1">IFERROR(SUM(INDIRECT("w329:w"&amp;(329+DAY(#REF!))))/SUM(INDIRECT("u329:u"&amp;(329+DAY(#REF!)))),"N/a")</f>
        <v>N/a</v>
      </c>
      <c r="M384" s="808"/>
      <c r="N384" s="257"/>
      <c r="O384" s="271"/>
      <c r="P384" s="180"/>
      <c r="Q384" s="180"/>
      <c r="R384" s="274">
        <v>46213</v>
      </c>
      <c r="S384" s="303"/>
      <c r="T384" s="303"/>
      <c r="U384" s="303"/>
      <c r="V384" s="303">
        <f t="shared" si="95"/>
        <v>0</v>
      </c>
      <c r="W384" s="303">
        <f t="shared" si="96"/>
        <v>0</v>
      </c>
      <c r="X384" s="304" t="e">
        <f>+T384*#REF!+X383</f>
        <v>#REF!</v>
      </c>
      <c r="Y384" s="304" t="e">
        <f>+Y383+U384*#REF!</f>
        <v>#REF!</v>
      </c>
      <c r="Z384" s="304"/>
      <c r="AA384" s="305"/>
      <c r="AB384" s="304" t="e">
        <f t="shared" si="100"/>
        <v>#REF!</v>
      </c>
      <c r="AC384" s="306"/>
      <c r="AD384" s="305"/>
      <c r="AE384" s="304">
        <f t="shared" si="97"/>
        <v>0</v>
      </c>
      <c r="AF384" s="304">
        <f t="shared" si="98"/>
        <v>0</v>
      </c>
      <c r="AG384" s="307">
        <f t="shared" si="99"/>
        <v>0</v>
      </c>
      <c r="AH384" s="185"/>
      <c r="AI384" s="185"/>
      <c r="AJ384" s="185"/>
      <c r="AK384" s="186"/>
      <c r="AO384" s="183">
        <v>46033</v>
      </c>
      <c r="AP384" s="764" t="e">
        <f t="shared" si="90"/>
        <v>#N/A</v>
      </c>
      <c r="AQ384" s="130" t="e">
        <f t="shared" si="91"/>
        <v>#N/A</v>
      </c>
      <c r="AR384" s="130" t="e">
        <f t="shared" si="92"/>
        <v>#N/A</v>
      </c>
      <c r="AS384" s="764" t="e">
        <f t="shared" si="93"/>
        <v>#N/A</v>
      </c>
      <c r="AT384" s="764" t="e">
        <f t="shared" si="94"/>
        <v>#N/A</v>
      </c>
      <c r="AU384" s="762"/>
      <c r="AV384" s="762"/>
      <c r="AW384" s="605" t="s">
        <v>2883</v>
      </c>
      <c r="AX384" s="430">
        <v>3</v>
      </c>
      <c r="AY384" s="402">
        <v>90.77</v>
      </c>
      <c r="AZ384" s="369"/>
      <c r="BA384" s="369"/>
      <c r="BB384" s="369">
        <v>3</v>
      </c>
      <c r="BC384" s="369">
        <v>90.77</v>
      </c>
      <c r="BN384" s="142"/>
      <c r="BO384" s="142"/>
      <c r="BP384" s="142"/>
    </row>
    <row r="385" spans="2:68" ht="37.799999999999997" customHeight="1" thickBot="1">
      <c r="B385" s="178"/>
      <c r="C385" s="807" t="s">
        <v>255</v>
      </c>
      <c r="D385" s="807"/>
      <c r="E385" s="807"/>
      <c r="F385" s="434">
        <f>+SUM(F382)</f>
        <v>0</v>
      </c>
      <c r="G385" s="435" t="str">
        <f>IFERROR(SUMPRODUCT(F382,G382)/F385,"-")</f>
        <v>-</v>
      </c>
      <c r="H385" s="436">
        <f>+SUM(H382)</f>
        <v>0</v>
      </c>
      <c r="I385" s="195"/>
      <c r="J385" s="437"/>
      <c r="K385" s="438"/>
      <c r="L385" s="439"/>
      <c r="M385" s="439"/>
      <c r="N385" s="257"/>
      <c r="O385" s="271"/>
      <c r="P385" s="180"/>
      <c r="Q385" s="180"/>
      <c r="R385" s="274">
        <v>46214</v>
      </c>
      <c r="S385" s="303"/>
      <c r="T385" s="303"/>
      <c r="U385" s="303"/>
      <c r="V385" s="303">
        <f t="shared" si="95"/>
        <v>0</v>
      </c>
      <c r="W385" s="303">
        <f t="shared" si="96"/>
        <v>0</v>
      </c>
      <c r="X385" s="304" t="e">
        <f>+T385*#REF!+X384</f>
        <v>#REF!</v>
      </c>
      <c r="Y385" s="304" t="e">
        <f>+Y384+U385*#REF!</f>
        <v>#REF!</v>
      </c>
      <c r="Z385" s="304"/>
      <c r="AA385" s="305"/>
      <c r="AB385" s="304" t="e">
        <f t="shared" si="100"/>
        <v>#REF!</v>
      </c>
      <c r="AC385" s="306"/>
      <c r="AD385" s="305"/>
      <c r="AE385" s="304">
        <f t="shared" si="97"/>
        <v>0</v>
      </c>
      <c r="AF385" s="304">
        <f t="shared" si="98"/>
        <v>0</v>
      </c>
      <c r="AG385" s="307">
        <f t="shared" si="99"/>
        <v>0</v>
      </c>
      <c r="AH385" s="185"/>
      <c r="AI385" s="185"/>
      <c r="AJ385" s="185"/>
      <c r="AK385" s="186"/>
      <c r="AO385" s="183">
        <v>46034</v>
      </c>
      <c r="AP385" s="764" t="e">
        <f t="shared" si="90"/>
        <v>#N/A</v>
      </c>
      <c r="AQ385" s="130" t="e">
        <f t="shared" si="91"/>
        <v>#N/A</v>
      </c>
      <c r="AR385" s="130" t="e">
        <f t="shared" si="92"/>
        <v>#N/A</v>
      </c>
      <c r="AS385" s="764" t="e">
        <f t="shared" si="93"/>
        <v>#N/A</v>
      </c>
      <c r="AT385" s="764" t="e">
        <f t="shared" si="94"/>
        <v>#N/A</v>
      </c>
      <c r="AU385" s="762"/>
      <c r="AV385" s="762"/>
      <c r="AW385" s="605" t="s">
        <v>2977</v>
      </c>
      <c r="AX385" s="430">
        <v>7</v>
      </c>
      <c r="AY385" s="402">
        <v>219.34</v>
      </c>
      <c r="AZ385" s="369"/>
      <c r="BA385" s="369"/>
      <c r="BB385" s="369">
        <v>7</v>
      </c>
      <c r="BC385" s="369">
        <v>219.34</v>
      </c>
      <c r="BN385" s="142"/>
      <c r="BO385" s="142"/>
      <c r="BP385" s="142"/>
    </row>
    <row r="386" spans="2:68" ht="37.799999999999997" customHeight="1" thickBot="1">
      <c r="B386" s="258"/>
      <c r="C386" s="809" t="s">
        <v>147</v>
      </c>
      <c r="D386" s="809"/>
      <c r="E386" s="809"/>
      <c r="F386" s="205">
        <f>SUM(F383:F385)</f>
        <v>500.99</v>
      </c>
      <c r="G386" s="206">
        <f ca="1">IFERROR(SUMPRODUCT(G383:G385,F383:F385)/F386,"-")</f>
        <v>1.0655900063075301E-2</v>
      </c>
      <c r="H386" s="259">
        <f>+SUM(H383:H385)</f>
        <v>16</v>
      </c>
      <c r="I386" s="260"/>
      <c r="J386" s="207"/>
      <c r="K386" s="207"/>
      <c r="L386" s="207"/>
      <c r="M386" s="207"/>
      <c r="N386" s="208"/>
      <c r="O386" s="209"/>
      <c r="P386" s="209"/>
      <c r="Q386" s="180"/>
      <c r="R386" s="274">
        <v>46215</v>
      </c>
      <c r="S386" s="303"/>
      <c r="T386" s="303"/>
      <c r="U386" s="303"/>
      <c r="V386" s="303">
        <f t="shared" si="95"/>
        <v>0</v>
      </c>
      <c r="W386" s="303">
        <f t="shared" si="96"/>
        <v>0</v>
      </c>
      <c r="X386" s="304" t="e">
        <f>+T386*#REF!+X385</f>
        <v>#REF!</v>
      </c>
      <c r="Y386" s="304" t="e">
        <f>+Y385+U386*#REF!</f>
        <v>#REF!</v>
      </c>
      <c r="Z386" s="304"/>
      <c r="AA386" s="305"/>
      <c r="AB386" s="304" t="e">
        <f t="shared" si="100"/>
        <v>#REF!</v>
      </c>
      <c r="AC386" s="306"/>
      <c r="AD386" s="305"/>
      <c r="AE386" s="304">
        <f t="shared" si="97"/>
        <v>0</v>
      </c>
      <c r="AF386" s="304">
        <f t="shared" si="98"/>
        <v>0</v>
      </c>
      <c r="AG386" s="307">
        <f t="shared" si="99"/>
        <v>0</v>
      </c>
      <c r="AH386" s="185"/>
      <c r="AI386" s="185"/>
      <c r="AJ386" s="185"/>
      <c r="AK386" s="186"/>
      <c r="AO386" s="183">
        <v>46035</v>
      </c>
      <c r="AP386" s="764" t="e">
        <f t="shared" si="90"/>
        <v>#N/A</v>
      </c>
      <c r="AQ386" s="130" t="e">
        <f t="shared" si="91"/>
        <v>#N/A</v>
      </c>
      <c r="AR386" s="130" t="e">
        <f t="shared" si="92"/>
        <v>#N/A</v>
      </c>
      <c r="AS386" s="764" t="e">
        <f t="shared" si="93"/>
        <v>#N/A</v>
      </c>
      <c r="AT386" s="764" t="e">
        <f t="shared" si="94"/>
        <v>#N/A</v>
      </c>
      <c r="AU386" s="762"/>
      <c r="AV386" s="762"/>
      <c r="AW386" s="605" t="s">
        <v>3027</v>
      </c>
      <c r="AX386" s="430">
        <v>2</v>
      </c>
      <c r="AY386" s="402">
        <v>61.31</v>
      </c>
      <c r="AZ386" s="369"/>
      <c r="BA386" s="369"/>
      <c r="BB386" s="369">
        <v>2</v>
      </c>
      <c r="BC386" s="369">
        <v>61.31</v>
      </c>
      <c r="BN386" s="142"/>
      <c r="BO386" s="142"/>
      <c r="BP386" s="142"/>
    </row>
    <row r="387" spans="2:68" ht="37.799999999999997" customHeight="1" thickBot="1">
      <c r="B387" s="178"/>
      <c r="C387" s="810" t="s">
        <v>148</v>
      </c>
      <c r="D387" s="810"/>
      <c r="E387" s="810"/>
      <c r="F387" s="758" t="s">
        <v>99</v>
      </c>
      <c r="G387" s="758" t="s">
        <v>100</v>
      </c>
      <c r="H387" s="261" t="s">
        <v>144</v>
      </c>
      <c r="I387" s="210"/>
      <c r="J387" s="209"/>
      <c r="K387" s="209"/>
      <c r="L387" s="209"/>
      <c r="M387" s="811" t="s">
        <v>149</v>
      </c>
      <c r="N387" s="811"/>
      <c r="O387" s="812"/>
      <c r="P387" s="209"/>
      <c r="Q387" s="180"/>
      <c r="R387" s="274">
        <v>46216</v>
      </c>
      <c r="S387" s="303"/>
      <c r="T387" s="303"/>
      <c r="U387" s="303"/>
      <c r="V387" s="303">
        <f t="shared" si="95"/>
        <v>0</v>
      </c>
      <c r="W387" s="303">
        <f t="shared" si="96"/>
        <v>0</v>
      </c>
      <c r="X387" s="304" t="e">
        <f>+T387*#REF!+X386</f>
        <v>#REF!</v>
      </c>
      <c r="Y387" s="304" t="e">
        <f>+Y386+U387*#REF!</f>
        <v>#REF!</v>
      </c>
      <c r="Z387" s="304"/>
      <c r="AA387" s="305"/>
      <c r="AB387" s="304" t="e">
        <f t="shared" si="100"/>
        <v>#REF!</v>
      </c>
      <c r="AC387" s="306"/>
      <c r="AD387" s="305"/>
      <c r="AE387" s="304">
        <f t="shared" si="97"/>
        <v>0</v>
      </c>
      <c r="AF387" s="304">
        <f t="shared" si="98"/>
        <v>0</v>
      </c>
      <c r="AG387" s="307">
        <f t="shared" si="99"/>
        <v>0</v>
      </c>
      <c r="AH387" s="185"/>
      <c r="AI387" s="185"/>
      <c r="AJ387" s="185"/>
      <c r="AK387" s="186"/>
      <c r="AO387" s="183">
        <v>46036</v>
      </c>
      <c r="AP387" s="764" t="e">
        <f t="shared" si="90"/>
        <v>#N/A</v>
      </c>
      <c r="AQ387" s="130" t="e">
        <f t="shared" si="91"/>
        <v>#N/A</v>
      </c>
      <c r="AR387" s="130" t="e">
        <f t="shared" si="92"/>
        <v>#N/A</v>
      </c>
      <c r="AS387" s="764" t="e">
        <f t="shared" si="93"/>
        <v>#N/A</v>
      </c>
      <c r="AT387" s="764" t="e">
        <f t="shared" si="94"/>
        <v>#N/A</v>
      </c>
      <c r="AU387" s="762"/>
      <c r="AV387" s="762"/>
      <c r="AW387" s="605" t="s">
        <v>3030</v>
      </c>
      <c r="AX387" s="430">
        <v>3</v>
      </c>
      <c r="AY387" s="402">
        <v>90.58</v>
      </c>
      <c r="AZ387" s="369"/>
      <c r="BA387" s="369"/>
      <c r="BB387" s="369">
        <v>3</v>
      </c>
      <c r="BC387" s="369">
        <v>90.58</v>
      </c>
      <c r="BN387" s="142"/>
      <c r="BO387" s="142"/>
      <c r="BP387" s="142"/>
    </row>
    <row r="388" spans="2:68" ht="37.799999999999997" customHeight="1" thickBot="1">
      <c r="B388" s="178"/>
      <c r="C388" s="807"/>
      <c r="D388" s="807"/>
      <c r="E388" s="807"/>
      <c r="F388" s="757"/>
      <c r="G388" s="202">
        <f>+AE382</f>
        <v>0</v>
      </c>
      <c r="H388" s="262" t="s">
        <v>136</v>
      </c>
      <c r="I388" s="209"/>
      <c r="K388" s="209"/>
      <c r="L388" s="209"/>
      <c r="M388" s="757" t="s">
        <v>86</v>
      </c>
      <c r="N388" s="757" t="s">
        <v>142</v>
      </c>
      <c r="O388" s="757" t="s">
        <v>143</v>
      </c>
      <c r="P388" s="209"/>
      <c r="Q388" s="180"/>
      <c r="R388" s="274">
        <v>46217</v>
      </c>
      <c r="S388" s="303"/>
      <c r="T388" s="303"/>
      <c r="U388" s="303"/>
      <c r="V388" s="303">
        <f t="shared" si="95"/>
        <v>0</v>
      </c>
      <c r="W388" s="303">
        <f t="shared" si="96"/>
        <v>0</v>
      </c>
      <c r="X388" s="304" t="e">
        <f>+T388*#REF!+X387</f>
        <v>#REF!</v>
      </c>
      <c r="Y388" s="304" t="e">
        <f>+Y387+U388*#REF!</f>
        <v>#REF!</v>
      </c>
      <c r="Z388" s="304"/>
      <c r="AA388" s="305"/>
      <c r="AB388" s="304" t="e">
        <f t="shared" si="100"/>
        <v>#REF!</v>
      </c>
      <c r="AC388" s="306"/>
      <c r="AD388" s="305"/>
      <c r="AE388" s="304">
        <f t="shared" si="97"/>
        <v>0</v>
      </c>
      <c r="AF388" s="304">
        <f t="shared" si="98"/>
        <v>0</v>
      </c>
      <c r="AG388" s="307">
        <f t="shared" si="99"/>
        <v>0</v>
      </c>
      <c r="AH388" s="214"/>
      <c r="AI388" s="215"/>
      <c r="AJ388" s="185"/>
      <c r="AK388" s="186"/>
      <c r="AO388" s="183">
        <v>46037</v>
      </c>
      <c r="AP388" s="764" t="e">
        <f t="shared" si="90"/>
        <v>#N/A</v>
      </c>
      <c r="AQ388" s="130" t="e">
        <f t="shared" si="91"/>
        <v>#N/A</v>
      </c>
      <c r="AR388" s="130" t="e">
        <f t="shared" si="92"/>
        <v>#N/A</v>
      </c>
      <c r="AS388" s="764" t="e">
        <f t="shared" si="93"/>
        <v>#N/A</v>
      </c>
      <c r="AT388" s="764" t="e">
        <f t="shared" si="94"/>
        <v>#N/A</v>
      </c>
      <c r="AU388" s="762"/>
      <c r="AV388" s="762"/>
      <c r="AW388" s="605" t="s">
        <v>3114</v>
      </c>
      <c r="AX388" s="430">
        <v>5</v>
      </c>
      <c r="AY388" s="402">
        <v>158.56</v>
      </c>
      <c r="AZ388" s="369"/>
      <c r="BA388" s="369"/>
      <c r="BB388" s="369">
        <v>5</v>
      </c>
      <c r="BC388" s="369">
        <v>158.56</v>
      </c>
      <c r="BN388" s="142"/>
      <c r="BO388" s="142"/>
      <c r="BP388" s="142"/>
    </row>
    <row r="389" spans="2:68" ht="37.799999999999997" customHeight="1" thickBot="1">
      <c r="B389" s="178"/>
      <c r="C389" s="807"/>
      <c r="D389" s="807"/>
      <c r="E389" s="807"/>
      <c r="F389" s="757"/>
      <c r="G389" s="202">
        <f>+AE389-AE382</f>
        <v>0</v>
      </c>
      <c r="H389" s="262" t="s">
        <v>136</v>
      </c>
      <c r="I389" s="210"/>
      <c r="K389" s="211"/>
      <c r="L389" s="209"/>
      <c r="M389" s="757" t="s">
        <v>61</v>
      </c>
      <c r="N389" s="760" t="e">
        <f>INDEX(AF:AF, MATCH(AJ374, R:R, 0))/INDEX(X:X, MATCH(AJ374, R:R, 0))</f>
        <v>#REF!</v>
      </c>
      <c r="O389" s="760" t="e">
        <f>+G383/#REF!</f>
        <v>#VALUE!</v>
      </c>
      <c r="P389" s="209"/>
      <c r="Q389" s="209"/>
      <c r="R389" s="274">
        <v>46218</v>
      </c>
      <c r="S389" s="303"/>
      <c r="T389" s="303"/>
      <c r="U389" s="303"/>
      <c r="V389" s="303">
        <f t="shared" si="95"/>
        <v>0</v>
      </c>
      <c r="W389" s="303">
        <f t="shared" si="96"/>
        <v>0</v>
      </c>
      <c r="X389" s="304" t="e">
        <f>+T389*#REF!+X388</f>
        <v>#REF!</v>
      </c>
      <c r="Y389" s="304" t="e">
        <f>+Y388+U389*#REF!</f>
        <v>#REF!</v>
      </c>
      <c r="Z389" s="304"/>
      <c r="AA389" s="305"/>
      <c r="AB389" s="304" t="e">
        <f t="shared" si="100"/>
        <v>#REF!</v>
      </c>
      <c r="AC389" s="306"/>
      <c r="AD389" s="305"/>
      <c r="AE389" s="304">
        <f t="shared" si="97"/>
        <v>0</v>
      </c>
      <c r="AF389" s="304">
        <f t="shared" si="98"/>
        <v>0</v>
      </c>
      <c r="AG389" s="307">
        <f t="shared" si="99"/>
        <v>0</v>
      </c>
      <c r="AH389" s="181"/>
      <c r="AI389" s="181"/>
      <c r="AJ389" s="181"/>
      <c r="AK389" s="182"/>
      <c r="AO389" s="183">
        <v>46038</v>
      </c>
      <c r="AP389" s="764" t="e">
        <f t="shared" si="90"/>
        <v>#N/A</v>
      </c>
      <c r="AQ389" s="130" t="e">
        <f t="shared" si="91"/>
        <v>#N/A</v>
      </c>
      <c r="AR389" s="130" t="e">
        <f t="shared" si="92"/>
        <v>#N/A</v>
      </c>
      <c r="AS389" s="764" t="e">
        <f t="shared" si="93"/>
        <v>#N/A</v>
      </c>
      <c r="AT389" s="764" t="e">
        <f t="shared" si="94"/>
        <v>#N/A</v>
      </c>
      <c r="AU389" s="762"/>
      <c r="AV389" s="762"/>
      <c r="AW389" s="605" t="s">
        <v>3174</v>
      </c>
      <c r="AX389" s="430">
        <v>4</v>
      </c>
      <c r="AY389" s="402">
        <v>122.69</v>
      </c>
      <c r="AZ389" s="369"/>
      <c r="BA389" s="369"/>
      <c r="BB389" s="369">
        <v>4</v>
      </c>
      <c r="BC389" s="369">
        <v>122.69</v>
      </c>
      <c r="BN389" s="142"/>
      <c r="BO389" s="142"/>
      <c r="BP389" s="142"/>
    </row>
    <row r="390" spans="2:68" ht="37.799999999999997" customHeight="1" thickBot="1">
      <c r="B390" s="212"/>
      <c r="C390" s="807"/>
      <c r="D390" s="807"/>
      <c r="E390" s="807"/>
      <c r="F390" s="757"/>
      <c r="G390" s="202">
        <f>+AE396-AE389</f>
        <v>0</v>
      </c>
      <c r="H390" s="262" t="s">
        <v>136</v>
      </c>
      <c r="I390" s="209"/>
      <c r="K390" s="211"/>
      <c r="L390" s="209"/>
      <c r="M390" s="757" t="s">
        <v>240</v>
      </c>
      <c r="N390" s="760" t="e">
        <f>INDEX(AG:AG, MATCH(AJ374, R:R, 0))/INDEX(Y:Y, MATCH(AJ374, R:R, 0))</f>
        <v>#REF!</v>
      </c>
      <c r="O390" s="760" t="e">
        <f ca="1">+G384/#REF!</f>
        <v>#REF!</v>
      </c>
      <c r="P390" s="209"/>
      <c r="Q390" s="213"/>
      <c r="R390" s="274">
        <v>46219</v>
      </c>
      <c r="S390" s="303"/>
      <c r="T390" s="303"/>
      <c r="U390" s="303"/>
      <c r="V390" s="303">
        <f t="shared" si="95"/>
        <v>0</v>
      </c>
      <c r="W390" s="303">
        <f t="shared" si="96"/>
        <v>0</v>
      </c>
      <c r="X390" s="304" t="e">
        <f>+T390*#REF!+X389</f>
        <v>#REF!</v>
      </c>
      <c r="Y390" s="304" t="e">
        <f>+Y389+U390*#REF!</f>
        <v>#REF!</v>
      </c>
      <c r="Z390" s="304"/>
      <c r="AA390" s="305"/>
      <c r="AB390" s="304" t="e">
        <f t="shared" si="100"/>
        <v>#REF!</v>
      </c>
      <c r="AC390" s="306"/>
      <c r="AD390" s="305"/>
      <c r="AE390" s="304">
        <f t="shared" si="97"/>
        <v>0</v>
      </c>
      <c r="AF390" s="304">
        <f t="shared" si="98"/>
        <v>0</v>
      </c>
      <c r="AG390" s="307">
        <f t="shared" si="99"/>
        <v>0</v>
      </c>
      <c r="AH390" s="222"/>
      <c r="AI390" s="223"/>
      <c r="AJ390" s="181"/>
      <c r="AK390" s="182"/>
      <c r="AO390" s="183">
        <v>46039</v>
      </c>
      <c r="AP390" s="764" t="e">
        <f t="shared" si="90"/>
        <v>#N/A</v>
      </c>
      <c r="AQ390" s="130" t="e">
        <f t="shared" si="91"/>
        <v>#N/A</v>
      </c>
      <c r="AR390" s="130" t="e">
        <f t="shared" si="92"/>
        <v>#N/A</v>
      </c>
      <c r="AS390" s="764" t="e">
        <f t="shared" si="93"/>
        <v>#N/A</v>
      </c>
      <c r="AT390" s="764" t="e">
        <f t="shared" si="94"/>
        <v>#N/A</v>
      </c>
      <c r="AU390" s="762"/>
      <c r="AV390" s="762"/>
      <c r="AW390" s="605" t="s">
        <v>3208</v>
      </c>
      <c r="AX390" s="430">
        <v>4</v>
      </c>
      <c r="AY390" s="402">
        <v>119.37</v>
      </c>
      <c r="AZ390" s="369"/>
      <c r="BA390" s="369"/>
      <c r="BB390" s="369">
        <v>4</v>
      </c>
      <c r="BC390" s="369">
        <v>119.37</v>
      </c>
      <c r="BN390" s="142"/>
      <c r="BO390" s="142"/>
      <c r="BP390" s="142"/>
    </row>
    <row r="391" spans="2:68" ht="37.799999999999997" customHeight="1" thickBot="1">
      <c r="B391" s="216"/>
      <c r="C391" s="807"/>
      <c r="D391" s="807"/>
      <c r="E391" s="807"/>
      <c r="F391" s="757"/>
      <c r="G391" s="202">
        <f>+AE403-AE396</f>
        <v>0</v>
      </c>
      <c r="H391" s="262" t="s">
        <v>136</v>
      </c>
      <c r="I391" s="135"/>
      <c r="J391" s="213"/>
      <c r="K391" s="211"/>
      <c r="L391" s="217"/>
      <c r="M391" s="217"/>
      <c r="N391" s="218"/>
      <c r="O391" s="209"/>
      <c r="P391" s="219"/>
      <c r="Q391" s="135"/>
      <c r="R391" s="274">
        <v>46220</v>
      </c>
      <c r="S391" s="303"/>
      <c r="T391" s="303"/>
      <c r="U391" s="303"/>
      <c r="V391" s="303">
        <f t="shared" si="95"/>
        <v>0</v>
      </c>
      <c r="W391" s="303">
        <f t="shared" si="96"/>
        <v>0</v>
      </c>
      <c r="X391" s="304" t="e">
        <f>+T391*#REF!+X390</f>
        <v>#REF!</v>
      </c>
      <c r="Y391" s="304" t="e">
        <f>+Y390+U391*#REF!</f>
        <v>#REF!</v>
      </c>
      <c r="Z391" s="304"/>
      <c r="AA391" s="305"/>
      <c r="AB391" s="304" t="e">
        <f t="shared" si="100"/>
        <v>#REF!</v>
      </c>
      <c r="AC391" s="306"/>
      <c r="AD391" s="305"/>
      <c r="AE391" s="304">
        <f t="shared" si="97"/>
        <v>0</v>
      </c>
      <c r="AF391" s="304">
        <f t="shared" si="98"/>
        <v>0</v>
      </c>
      <c r="AG391" s="307">
        <f t="shared" si="99"/>
        <v>0</v>
      </c>
      <c r="AH391" s="181"/>
      <c r="AI391" s="181"/>
      <c r="AJ391" s="181"/>
      <c r="AK391" s="182"/>
      <c r="AO391" s="183">
        <v>46040</v>
      </c>
      <c r="AP391" s="764" t="e">
        <f t="shared" si="90"/>
        <v>#N/A</v>
      </c>
      <c r="AQ391" s="130" t="e">
        <f t="shared" si="91"/>
        <v>#N/A</v>
      </c>
      <c r="AR391" s="130" t="e">
        <f t="shared" si="92"/>
        <v>#N/A</v>
      </c>
      <c r="AS391" s="764" t="e">
        <f t="shared" si="93"/>
        <v>#N/A</v>
      </c>
      <c r="AT391" s="764" t="e">
        <f t="shared" si="94"/>
        <v>#N/A</v>
      </c>
      <c r="AU391" s="762"/>
      <c r="AV391" s="762"/>
      <c r="AW391" s="605" t="s">
        <v>3228</v>
      </c>
      <c r="AX391" s="430">
        <v>4</v>
      </c>
      <c r="AY391" s="402">
        <v>124.07</v>
      </c>
      <c r="AZ391" s="369"/>
      <c r="BA391" s="369"/>
      <c r="BB391" s="369">
        <v>4</v>
      </c>
      <c r="BC391" s="369">
        <v>124.07</v>
      </c>
      <c r="BN391" s="142"/>
      <c r="BO391" s="142"/>
      <c r="BP391" s="142"/>
    </row>
    <row r="392" spans="2:68" ht="37.799999999999997" customHeight="1" thickBot="1">
      <c r="B392" s="216"/>
      <c r="C392" s="813"/>
      <c r="D392" s="813"/>
      <c r="E392" s="813"/>
      <c r="F392" s="759"/>
      <c r="G392" s="204"/>
      <c r="H392" s="204"/>
      <c r="I392" s="135"/>
      <c r="J392" s="213"/>
      <c r="K392" s="220"/>
      <c r="L392" s="217"/>
      <c r="M392" s="217"/>
      <c r="N392" s="209"/>
      <c r="O392" s="221"/>
      <c r="P392" s="221"/>
      <c r="Q392" s="135"/>
      <c r="R392" s="274">
        <v>46221</v>
      </c>
      <c r="S392" s="303"/>
      <c r="T392" s="303"/>
      <c r="U392" s="303"/>
      <c r="V392" s="303">
        <f t="shared" si="95"/>
        <v>0</v>
      </c>
      <c r="W392" s="303">
        <f t="shared" si="96"/>
        <v>0</v>
      </c>
      <c r="X392" s="304" t="e">
        <f>+T392*#REF!+X391</f>
        <v>#REF!</v>
      </c>
      <c r="Y392" s="304" t="e">
        <f>+Y391+U392*#REF!</f>
        <v>#REF!</v>
      </c>
      <c r="Z392" s="304"/>
      <c r="AA392" s="305"/>
      <c r="AB392" s="304" t="e">
        <f t="shared" si="100"/>
        <v>#REF!</v>
      </c>
      <c r="AC392" s="306"/>
      <c r="AD392" s="305"/>
      <c r="AE392" s="304">
        <f t="shared" si="97"/>
        <v>0</v>
      </c>
      <c r="AF392" s="304">
        <f t="shared" si="98"/>
        <v>0</v>
      </c>
      <c r="AG392" s="307">
        <f t="shared" si="99"/>
        <v>0</v>
      </c>
      <c r="AH392" s="181"/>
      <c r="AI392" s="181"/>
      <c r="AJ392" s="181"/>
      <c r="AK392" s="182"/>
      <c r="AO392" s="183">
        <v>46041</v>
      </c>
      <c r="AP392" s="764" t="e">
        <f t="shared" si="90"/>
        <v>#N/A</v>
      </c>
      <c r="AQ392" s="130" t="e">
        <f t="shared" si="91"/>
        <v>#N/A</v>
      </c>
      <c r="AR392" s="130" t="e">
        <f t="shared" si="92"/>
        <v>#N/A</v>
      </c>
      <c r="AS392" s="764" t="e">
        <f t="shared" si="93"/>
        <v>#N/A</v>
      </c>
      <c r="AT392" s="764" t="e">
        <f t="shared" si="94"/>
        <v>#N/A</v>
      </c>
      <c r="AU392" s="762"/>
      <c r="AV392" s="762"/>
      <c r="AW392" s="605" t="s">
        <v>3288</v>
      </c>
      <c r="AX392" s="430">
        <v>4</v>
      </c>
      <c r="AY392" s="402">
        <v>122.1</v>
      </c>
      <c r="AZ392" s="369">
        <v>2</v>
      </c>
      <c r="BA392" s="369">
        <v>58</v>
      </c>
      <c r="BB392" s="369">
        <v>6</v>
      </c>
      <c r="BC392" s="369">
        <v>180.1</v>
      </c>
      <c r="BN392" s="142"/>
      <c r="BO392" s="142"/>
      <c r="BP392" s="142"/>
    </row>
    <row r="393" spans="2:68" ht="37.799999999999997" customHeight="1" thickBot="1">
      <c r="B393" s="216"/>
      <c r="C393" s="224"/>
      <c r="D393" s="224"/>
      <c r="E393" s="224"/>
      <c r="F393" s="225"/>
      <c r="G393" s="226"/>
      <c r="H393" s="226"/>
      <c r="I393" s="135"/>
      <c r="J393" s="213"/>
      <c r="K393" s="213"/>
      <c r="L393" s="217"/>
      <c r="M393" s="217"/>
      <c r="N393" s="217"/>
      <c r="O393" s="220"/>
      <c r="P393" s="135"/>
      <c r="Q393" s="135"/>
      <c r="R393" s="274">
        <v>46222</v>
      </c>
      <c r="S393" s="303"/>
      <c r="T393" s="303"/>
      <c r="U393" s="303"/>
      <c r="V393" s="303">
        <f t="shared" si="95"/>
        <v>0</v>
      </c>
      <c r="W393" s="303">
        <f t="shared" si="96"/>
        <v>0</v>
      </c>
      <c r="X393" s="304" t="e">
        <f>+T393*#REF!+X392</f>
        <v>#REF!</v>
      </c>
      <c r="Y393" s="304" t="e">
        <f>+Y392+U393*#REF!</f>
        <v>#REF!</v>
      </c>
      <c r="Z393" s="304"/>
      <c r="AA393" s="305"/>
      <c r="AB393" s="304" t="e">
        <f t="shared" si="100"/>
        <v>#REF!</v>
      </c>
      <c r="AC393" s="306"/>
      <c r="AD393" s="305"/>
      <c r="AE393" s="304">
        <f t="shared" si="97"/>
        <v>0</v>
      </c>
      <c r="AF393" s="304">
        <f t="shared" si="98"/>
        <v>0</v>
      </c>
      <c r="AG393" s="307">
        <f t="shared" si="99"/>
        <v>0</v>
      </c>
      <c r="AH393" s="181"/>
      <c r="AI393" s="181"/>
      <c r="AJ393" s="181"/>
      <c r="AK393" s="182"/>
      <c r="AO393" s="183">
        <v>46042</v>
      </c>
      <c r="AP393" s="764" t="e">
        <f t="shared" si="90"/>
        <v>#N/A</v>
      </c>
      <c r="AQ393" s="130" t="e">
        <f t="shared" si="91"/>
        <v>#N/A</v>
      </c>
      <c r="AR393" s="130" t="e">
        <f t="shared" si="92"/>
        <v>#N/A</v>
      </c>
      <c r="AS393" s="764" t="e">
        <f t="shared" si="93"/>
        <v>#N/A</v>
      </c>
      <c r="AT393" s="764" t="e">
        <f t="shared" si="94"/>
        <v>#N/A</v>
      </c>
      <c r="AU393" s="762"/>
      <c r="AV393" s="762"/>
      <c r="AW393" s="605" t="s">
        <v>3334</v>
      </c>
      <c r="AX393" s="430">
        <v>4</v>
      </c>
      <c r="AY393" s="402">
        <v>125.06</v>
      </c>
      <c r="AZ393" s="369"/>
      <c r="BA393" s="369"/>
      <c r="BB393" s="369">
        <v>4</v>
      </c>
      <c r="BC393" s="369">
        <v>125.06</v>
      </c>
      <c r="BN393" s="142"/>
      <c r="BO393" s="142"/>
      <c r="BP393" s="142"/>
    </row>
    <row r="394" spans="2:68" ht="37.799999999999997" customHeight="1" thickBot="1">
      <c r="B394" s="216"/>
      <c r="C394" s="227"/>
      <c r="D394" s="228" t="s">
        <v>150</v>
      </c>
      <c r="E394" s="224"/>
      <c r="F394" s="225"/>
      <c r="G394" s="226"/>
      <c r="H394" s="226"/>
      <c r="I394" s="135"/>
      <c r="J394" s="135"/>
      <c r="K394" s="135"/>
      <c r="L394" s="135"/>
      <c r="M394" s="135"/>
      <c r="N394" s="135"/>
      <c r="O394" s="135"/>
      <c r="P394" s="135"/>
      <c r="Q394" s="135"/>
      <c r="R394" s="274">
        <v>46223</v>
      </c>
      <c r="S394" s="303"/>
      <c r="T394" s="303"/>
      <c r="U394" s="303"/>
      <c r="V394" s="303">
        <f t="shared" si="95"/>
        <v>0</v>
      </c>
      <c r="W394" s="303">
        <f t="shared" si="96"/>
        <v>0</v>
      </c>
      <c r="X394" s="304" t="e">
        <f>+T394*#REF!+X393</f>
        <v>#REF!</v>
      </c>
      <c r="Y394" s="304" t="e">
        <f>+Y393+U394*#REF!</f>
        <v>#REF!</v>
      </c>
      <c r="Z394" s="304"/>
      <c r="AA394" s="305"/>
      <c r="AB394" s="304" t="e">
        <f t="shared" si="100"/>
        <v>#REF!</v>
      </c>
      <c r="AC394" s="306"/>
      <c r="AD394" s="305"/>
      <c r="AE394" s="304">
        <f t="shared" si="97"/>
        <v>0</v>
      </c>
      <c r="AF394" s="304">
        <f t="shared" si="98"/>
        <v>0</v>
      </c>
      <c r="AG394" s="307">
        <f t="shared" si="99"/>
        <v>0</v>
      </c>
      <c r="AH394" s="223"/>
      <c r="AI394" s="181"/>
      <c r="AJ394" s="181"/>
      <c r="AK394" s="182"/>
      <c r="AO394" s="183">
        <v>46043</v>
      </c>
      <c r="AP394" s="764" t="e">
        <f t="shared" si="90"/>
        <v>#N/A</v>
      </c>
      <c r="AQ394" s="130" t="e">
        <f t="shared" si="91"/>
        <v>#N/A</v>
      </c>
      <c r="AR394" s="130" t="e">
        <f t="shared" si="92"/>
        <v>#N/A</v>
      </c>
      <c r="AS394" s="764" t="e">
        <f t="shared" si="93"/>
        <v>#N/A</v>
      </c>
      <c r="AT394" s="764" t="e">
        <f t="shared" si="94"/>
        <v>#N/A</v>
      </c>
      <c r="AU394" s="762"/>
      <c r="AV394" s="762"/>
      <c r="AW394" s="605" t="s">
        <v>3387</v>
      </c>
      <c r="AX394" s="430">
        <v>5</v>
      </c>
      <c r="AY394" s="402">
        <v>156.99</v>
      </c>
      <c r="AZ394" s="369"/>
      <c r="BA394" s="369"/>
      <c r="BB394" s="369">
        <v>5</v>
      </c>
      <c r="BC394" s="369">
        <v>156.99</v>
      </c>
      <c r="BN394" s="142"/>
      <c r="BO394" s="142"/>
      <c r="BP394" s="142"/>
    </row>
    <row r="395" spans="2:68" ht="37.799999999999997" customHeight="1" thickBot="1">
      <c r="B395" s="263"/>
      <c r="C395" s="264"/>
      <c r="D395" s="264"/>
      <c r="E395" s="264"/>
      <c r="F395" s="265"/>
      <c r="G395" s="265"/>
      <c r="H395" s="265"/>
      <c r="I395" s="265"/>
      <c r="J395" s="265"/>
      <c r="K395" s="265"/>
      <c r="L395" s="265"/>
      <c r="M395" s="265"/>
      <c r="N395" s="265"/>
      <c r="O395" s="265"/>
      <c r="P395" s="265"/>
      <c r="Q395" s="265"/>
      <c r="R395" s="274">
        <v>46224</v>
      </c>
      <c r="S395" s="303"/>
      <c r="T395" s="303"/>
      <c r="U395" s="303"/>
      <c r="V395" s="303">
        <f t="shared" si="95"/>
        <v>0</v>
      </c>
      <c r="W395" s="303">
        <f t="shared" si="96"/>
        <v>0</v>
      </c>
      <c r="X395" s="304" t="e">
        <f>+T395*#REF!+X394</f>
        <v>#REF!</v>
      </c>
      <c r="Y395" s="304" t="e">
        <f>+Y394+U395*#REF!</f>
        <v>#REF!</v>
      </c>
      <c r="Z395" s="304"/>
      <c r="AA395" s="305"/>
      <c r="AB395" s="304" t="e">
        <f t="shared" si="100"/>
        <v>#REF!</v>
      </c>
      <c r="AC395" s="306"/>
      <c r="AD395" s="305"/>
      <c r="AE395" s="304">
        <f t="shared" si="97"/>
        <v>0</v>
      </c>
      <c r="AF395" s="304">
        <f t="shared" si="98"/>
        <v>0</v>
      </c>
      <c r="AG395" s="307">
        <f t="shared" si="99"/>
        <v>0</v>
      </c>
      <c r="AH395" s="223"/>
      <c r="AI395" s="230"/>
      <c r="AJ395" s="181"/>
      <c r="AK395" s="182"/>
      <c r="AO395" s="183">
        <v>46044</v>
      </c>
      <c r="AP395" s="764" t="e">
        <f t="shared" si="90"/>
        <v>#N/A</v>
      </c>
      <c r="AQ395" s="130" t="e">
        <f t="shared" si="91"/>
        <v>#N/A</v>
      </c>
      <c r="AR395" s="130" t="e">
        <f t="shared" si="92"/>
        <v>#N/A</v>
      </c>
      <c r="AS395" s="764" t="e">
        <f t="shared" si="93"/>
        <v>#N/A</v>
      </c>
      <c r="AT395" s="764" t="e">
        <f t="shared" si="94"/>
        <v>#N/A</v>
      </c>
      <c r="AU395" s="762"/>
      <c r="AV395" s="762"/>
      <c r="AW395" s="605" t="s">
        <v>3389</v>
      </c>
      <c r="AX395" s="430">
        <v>4</v>
      </c>
      <c r="AY395" s="402">
        <v>124.22</v>
      </c>
      <c r="AZ395" s="369"/>
      <c r="BA395" s="369"/>
      <c r="BB395" s="369">
        <v>4</v>
      </c>
      <c r="BC395" s="369">
        <v>124.22</v>
      </c>
      <c r="BN395" s="142"/>
      <c r="BO395" s="142"/>
      <c r="BP395" s="142"/>
    </row>
    <row r="396" spans="2:68" ht="37.799999999999997" customHeight="1" thickBot="1">
      <c r="B396" s="229"/>
      <c r="C396" s="224"/>
      <c r="D396" s="224"/>
      <c r="E396" s="224"/>
      <c r="F396" s="226"/>
      <c r="G396" s="226"/>
      <c r="H396" s="226"/>
      <c r="I396" s="226"/>
      <c r="J396" s="226"/>
      <c r="K396" s="226"/>
      <c r="L396" s="226"/>
      <c r="M396" s="226"/>
      <c r="N396" s="226"/>
      <c r="O396" s="226"/>
      <c r="P396" s="226"/>
      <c r="Q396" s="226"/>
      <c r="R396" s="274">
        <v>46225</v>
      </c>
      <c r="S396" s="303"/>
      <c r="T396" s="303"/>
      <c r="U396" s="303"/>
      <c r="V396" s="303">
        <f t="shared" si="95"/>
        <v>0</v>
      </c>
      <c r="W396" s="303">
        <f t="shared" si="96"/>
        <v>0</v>
      </c>
      <c r="X396" s="304" t="e">
        <f>+T396*#REF!+X395</f>
        <v>#REF!</v>
      </c>
      <c r="Y396" s="304" t="e">
        <f>+Y395+U396*#REF!</f>
        <v>#REF!</v>
      </c>
      <c r="Z396" s="304"/>
      <c r="AA396" s="305"/>
      <c r="AB396" s="304" t="e">
        <f t="shared" si="100"/>
        <v>#REF!</v>
      </c>
      <c r="AC396" s="306"/>
      <c r="AD396" s="305"/>
      <c r="AE396" s="304">
        <f t="shared" si="97"/>
        <v>0</v>
      </c>
      <c r="AF396" s="304">
        <f t="shared" si="98"/>
        <v>0</v>
      </c>
      <c r="AG396" s="307">
        <f t="shared" si="99"/>
        <v>0</v>
      </c>
      <c r="AH396" s="181"/>
      <c r="AI396" s="181"/>
      <c r="AJ396" s="181"/>
      <c r="AK396" s="182"/>
      <c r="AO396" s="183">
        <v>46045</v>
      </c>
      <c r="AP396" s="764" t="e">
        <f t="shared" si="90"/>
        <v>#N/A</v>
      </c>
      <c r="AQ396" s="130" t="e">
        <f t="shared" si="91"/>
        <v>#N/A</v>
      </c>
      <c r="AR396" s="130" t="e">
        <f t="shared" si="92"/>
        <v>#N/A</v>
      </c>
      <c r="AS396" s="764" t="e">
        <f t="shared" si="93"/>
        <v>#N/A</v>
      </c>
      <c r="AT396" s="764" t="e">
        <f t="shared" si="94"/>
        <v>#N/A</v>
      </c>
      <c r="AU396" s="762"/>
      <c r="AV396" s="762"/>
      <c r="AW396" s="605" t="s">
        <v>3467</v>
      </c>
      <c r="AX396" s="430">
        <v>5</v>
      </c>
      <c r="AY396" s="402">
        <v>156.51999999999998</v>
      </c>
      <c r="AZ396" s="369"/>
      <c r="BA396" s="369"/>
      <c r="BB396" s="369">
        <v>5</v>
      </c>
      <c r="BC396" s="369">
        <v>156.51999999999998</v>
      </c>
      <c r="BN396" s="142"/>
      <c r="BO396" s="142"/>
      <c r="BP396" s="142"/>
    </row>
    <row r="397" spans="2:68" ht="37.799999999999997" customHeight="1" thickBot="1">
      <c r="B397" s="229"/>
      <c r="C397" s="224"/>
      <c r="D397" s="224"/>
      <c r="E397" s="224"/>
      <c r="F397" s="226"/>
      <c r="G397" s="226"/>
      <c r="H397" s="226"/>
      <c r="I397" s="226"/>
      <c r="J397" s="226"/>
      <c r="K397" s="226"/>
      <c r="L397" s="226"/>
      <c r="M397" s="226"/>
      <c r="N397" s="226"/>
      <c r="O397" s="226"/>
      <c r="P397" s="226"/>
      <c r="Q397" s="226"/>
      <c r="R397" s="274">
        <v>46226</v>
      </c>
      <c r="S397" s="303"/>
      <c r="T397" s="303"/>
      <c r="U397" s="303"/>
      <c r="V397" s="303">
        <f t="shared" si="95"/>
        <v>0</v>
      </c>
      <c r="W397" s="303">
        <f t="shared" si="96"/>
        <v>0</v>
      </c>
      <c r="X397" s="304" t="e">
        <f>+T397*#REF!+X396</f>
        <v>#REF!</v>
      </c>
      <c r="Y397" s="304" t="e">
        <f>+Y396+U397*#REF!</f>
        <v>#REF!</v>
      </c>
      <c r="Z397" s="304"/>
      <c r="AA397" s="305"/>
      <c r="AB397" s="304" t="e">
        <f t="shared" si="100"/>
        <v>#REF!</v>
      </c>
      <c r="AC397" s="306"/>
      <c r="AD397" s="305"/>
      <c r="AE397" s="304">
        <f t="shared" si="97"/>
        <v>0</v>
      </c>
      <c r="AF397" s="304">
        <f t="shared" si="98"/>
        <v>0</v>
      </c>
      <c r="AG397" s="307">
        <f t="shared" si="99"/>
        <v>0</v>
      </c>
      <c r="AH397" s="185"/>
      <c r="AI397" s="185"/>
      <c r="AJ397" s="181"/>
      <c r="AK397" s="182"/>
      <c r="AO397" s="183">
        <v>46046</v>
      </c>
      <c r="AP397" s="764" t="e">
        <f t="shared" si="90"/>
        <v>#N/A</v>
      </c>
      <c r="AQ397" s="130" t="e">
        <f t="shared" si="91"/>
        <v>#N/A</v>
      </c>
      <c r="AR397" s="130" t="e">
        <f t="shared" si="92"/>
        <v>#N/A</v>
      </c>
      <c r="AS397" s="764" t="e">
        <f t="shared" si="93"/>
        <v>#N/A</v>
      </c>
      <c r="AT397" s="764" t="e">
        <f t="shared" si="94"/>
        <v>#N/A</v>
      </c>
      <c r="AU397" s="762"/>
      <c r="AV397" s="762"/>
      <c r="AW397" s="605" t="s">
        <v>3515</v>
      </c>
      <c r="AX397" s="430">
        <v>4</v>
      </c>
      <c r="AY397" s="402">
        <v>124.08999999999999</v>
      </c>
      <c r="AZ397" s="369"/>
      <c r="BA397" s="369"/>
      <c r="BB397" s="369">
        <v>4</v>
      </c>
      <c r="BC397" s="369">
        <v>124.08999999999999</v>
      </c>
      <c r="BN397" s="142"/>
      <c r="BO397" s="142"/>
      <c r="BP397" s="142"/>
    </row>
    <row r="398" spans="2:68" ht="37.799999999999997" customHeight="1" thickBot="1">
      <c r="B398" s="229"/>
      <c r="C398" s="224"/>
      <c r="D398" s="224"/>
      <c r="E398" s="224"/>
      <c r="F398" s="226"/>
      <c r="G398" s="226"/>
      <c r="H398" s="226"/>
      <c r="I398" s="226"/>
      <c r="J398" s="226"/>
      <c r="K398" s="226"/>
      <c r="L398" s="226"/>
      <c r="M398" s="226"/>
      <c r="N398" s="226"/>
      <c r="O398" s="226"/>
      <c r="P398" s="226"/>
      <c r="Q398" s="226"/>
      <c r="R398" s="274">
        <v>46227</v>
      </c>
      <c r="S398" s="303"/>
      <c r="T398" s="303"/>
      <c r="U398" s="303"/>
      <c r="V398" s="303">
        <f t="shared" si="95"/>
        <v>0</v>
      </c>
      <c r="W398" s="303">
        <f t="shared" si="96"/>
        <v>0</v>
      </c>
      <c r="X398" s="304" t="e">
        <f>+T398*#REF!+X397</f>
        <v>#REF!</v>
      </c>
      <c r="Y398" s="304" t="e">
        <f>+Y397+U398*#REF!</f>
        <v>#REF!</v>
      </c>
      <c r="Z398" s="304"/>
      <c r="AA398" s="305"/>
      <c r="AB398" s="304" t="e">
        <f t="shared" si="100"/>
        <v>#REF!</v>
      </c>
      <c r="AC398" s="306"/>
      <c r="AD398" s="305"/>
      <c r="AE398" s="304">
        <f t="shared" si="97"/>
        <v>0</v>
      </c>
      <c r="AF398" s="304">
        <f t="shared" si="98"/>
        <v>0</v>
      </c>
      <c r="AG398" s="307">
        <f t="shared" si="99"/>
        <v>0</v>
      </c>
      <c r="AH398" s="181"/>
      <c r="AI398" s="181"/>
      <c r="AJ398" s="181"/>
      <c r="AK398" s="182"/>
      <c r="AO398" s="183">
        <v>46047</v>
      </c>
      <c r="AP398" s="764" t="e">
        <f t="shared" si="90"/>
        <v>#N/A</v>
      </c>
      <c r="AQ398" s="130" t="e">
        <f t="shared" si="91"/>
        <v>#N/A</v>
      </c>
      <c r="AR398" s="130" t="e">
        <f t="shared" si="92"/>
        <v>#N/A</v>
      </c>
      <c r="AS398" s="764" t="e">
        <f t="shared" si="93"/>
        <v>#N/A</v>
      </c>
      <c r="AT398" s="764" t="e">
        <f t="shared" si="94"/>
        <v>#N/A</v>
      </c>
      <c r="AU398" s="762"/>
      <c r="AV398" s="762"/>
      <c r="AW398" s="605" t="s">
        <v>3516</v>
      </c>
      <c r="AX398" s="430">
        <v>4</v>
      </c>
      <c r="AY398" s="402">
        <v>125.88000000000001</v>
      </c>
      <c r="AZ398" s="369"/>
      <c r="BA398" s="369"/>
      <c r="BB398" s="369">
        <v>4</v>
      </c>
      <c r="BC398" s="369">
        <v>125.88000000000001</v>
      </c>
      <c r="BN398" s="142"/>
      <c r="BO398" s="142"/>
      <c r="BP398" s="142"/>
    </row>
    <row r="399" spans="2:68" ht="37.799999999999997" customHeight="1" thickBot="1">
      <c r="B399" s="229"/>
      <c r="C399" s="224"/>
      <c r="D399" s="224"/>
      <c r="E399" s="224"/>
      <c r="F399" s="226"/>
      <c r="G399" s="226"/>
      <c r="H399" s="226"/>
      <c r="I399" s="226"/>
      <c r="J399" s="226"/>
      <c r="K399" s="226"/>
      <c r="L399" s="226"/>
      <c r="M399" s="226"/>
      <c r="N399" s="226"/>
      <c r="O399" s="226"/>
      <c r="P399" s="226"/>
      <c r="Q399" s="226"/>
      <c r="R399" s="274">
        <v>46228</v>
      </c>
      <c r="S399" s="303"/>
      <c r="T399" s="303"/>
      <c r="U399" s="303"/>
      <c r="V399" s="303">
        <f t="shared" si="95"/>
        <v>0</v>
      </c>
      <c r="W399" s="303">
        <f t="shared" si="96"/>
        <v>0</v>
      </c>
      <c r="X399" s="304" t="e">
        <f>+T399*#REF!+X398</f>
        <v>#REF!</v>
      </c>
      <c r="Y399" s="304" t="e">
        <f>+Y398+U399*#REF!</f>
        <v>#REF!</v>
      </c>
      <c r="Z399" s="304"/>
      <c r="AA399" s="305"/>
      <c r="AB399" s="304" t="e">
        <f t="shared" si="100"/>
        <v>#REF!</v>
      </c>
      <c r="AC399" s="306"/>
      <c r="AD399" s="305"/>
      <c r="AE399" s="304">
        <f t="shared" si="97"/>
        <v>0</v>
      </c>
      <c r="AF399" s="304">
        <f t="shared" si="98"/>
        <v>0</v>
      </c>
      <c r="AG399" s="307">
        <f t="shared" si="99"/>
        <v>0</v>
      </c>
      <c r="AH399" s="185"/>
      <c r="AI399" s="185"/>
      <c r="AJ399" s="181"/>
      <c r="AK399" s="231"/>
      <c r="AO399" s="183">
        <v>46048</v>
      </c>
      <c r="AP399" s="764" t="e">
        <f t="shared" si="90"/>
        <v>#N/A</v>
      </c>
      <c r="AQ399" s="130" t="e">
        <f t="shared" si="91"/>
        <v>#N/A</v>
      </c>
      <c r="AR399" s="130" t="e">
        <f t="shared" si="92"/>
        <v>#N/A</v>
      </c>
      <c r="AS399" s="764" t="e">
        <f t="shared" si="93"/>
        <v>#N/A</v>
      </c>
      <c r="AT399" s="764" t="e">
        <f t="shared" si="94"/>
        <v>#N/A</v>
      </c>
      <c r="AU399" s="762"/>
      <c r="AV399" s="762"/>
      <c r="AW399" s="769" t="s">
        <v>30</v>
      </c>
      <c r="AX399" s="431">
        <v>93</v>
      </c>
      <c r="AY399" s="404">
        <v>2865.6299999999992</v>
      </c>
      <c r="AZ399" s="369">
        <v>2</v>
      </c>
      <c r="BA399" s="369">
        <v>58</v>
      </c>
      <c r="BB399" s="369">
        <v>95</v>
      </c>
      <c r="BC399" s="369">
        <v>2923.63</v>
      </c>
      <c r="BN399" s="142"/>
      <c r="BO399" s="142"/>
      <c r="BP399" s="142"/>
    </row>
    <row r="400" spans="2:68" ht="37.799999999999997" customHeight="1" thickBot="1">
      <c r="B400" s="229"/>
      <c r="C400" s="224"/>
      <c r="D400" s="224"/>
      <c r="E400" s="224"/>
      <c r="F400" s="226"/>
      <c r="G400" s="226"/>
      <c r="H400" s="226"/>
      <c r="I400" s="226"/>
      <c r="J400" s="226"/>
      <c r="K400" s="226"/>
      <c r="L400" s="226"/>
      <c r="M400" s="226"/>
      <c r="N400" s="226"/>
      <c r="O400" s="226"/>
      <c r="P400" s="226"/>
      <c r="Q400" s="226"/>
      <c r="R400" s="274">
        <v>46229</v>
      </c>
      <c r="S400" s="303"/>
      <c r="T400" s="303"/>
      <c r="U400" s="303"/>
      <c r="V400" s="303">
        <f t="shared" si="95"/>
        <v>0</v>
      </c>
      <c r="W400" s="303">
        <f t="shared" si="96"/>
        <v>0</v>
      </c>
      <c r="X400" s="304" t="e">
        <f>+T400*#REF!+X399</f>
        <v>#REF!</v>
      </c>
      <c r="Y400" s="304" t="e">
        <f>+Y399+U400*#REF!</f>
        <v>#REF!</v>
      </c>
      <c r="Z400" s="304"/>
      <c r="AA400" s="305"/>
      <c r="AB400" s="304" t="e">
        <f t="shared" si="100"/>
        <v>#REF!</v>
      </c>
      <c r="AC400" s="306"/>
      <c r="AD400" s="305"/>
      <c r="AE400" s="304">
        <f t="shared" si="97"/>
        <v>0</v>
      </c>
      <c r="AF400" s="304">
        <f t="shared" si="98"/>
        <v>0</v>
      </c>
      <c r="AG400" s="307">
        <f t="shared" si="99"/>
        <v>0</v>
      </c>
      <c r="AH400" s="232"/>
      <c r="AI400" s="181"/>
      <c r="AJ400" s="181"/>
      <c r="AK400" s="231"/>
      <c r="AO400" s="183">
        <v>46049</v>
      </c>
      <c r="AP400" s="764" t="e">
        <f t="shared" si="90"/>
        <v>#N/A</v>
      </c>
      <c r="AQ400" s="130" t="e">
        <f t="shared" si="91"/>
        <v>#N/A</v>
      </c>
      <c r="AR400" s="130" t="e">
        <f t="shared" si="92"/>
        <v>#N/A</v>
      </c>
      <c r="AS400" s="764" t="e">
        <f t="shared" si="93"/>
        <v>#N/A</v>
      </c>
      <c r="AT400" s="764" t="e">
        <f t="shared" si="94"/>
        <v>#N/A</v>
      </c>
      <c r="AU400" s="762"/>
      <c r="AV400" s="762"/>
      <c r="AW400"/>
      <c r="AX400"/>
      <c r="AY400"/>
      <c r="AZ400"/>
      <c r="BN400" s="142"/>
      <c r="BO400" s="142"/>
      <c r="BP400" s="142"/>
    </row>
    <row r="401" spans="2:73" ht="37.799999999999997" customHeight="1" thickBot="1">
      <c r="B401" s="229"/>
      <c r="C401" s="224"/>
      <c r="D401" s="224"/>
      <c r="E401" s="224"/>
      <c r="F401" s="226"/>
      <c r="G401" s="226"/>
      <c r="H401" s="226"/>
      <c r="I401" s="226"/>
      <c r="J401" s="226"/>
      <c r="K401" s="226"/>
      <c r="L401" s="226"/>
      <c r="M401" s="226"/>
      <c r="N401" s="226"/>
      <c r="O401" s="226"/>
      <c r="P401" s="226"/>
      <c r="Q401" s="226"/>
      <c r="R401" s="274">
        <v>46230</v>
      </c>
      <c r="S401" s="303"/>
      <c r="T401" s="303"/>
      <c r="U401" s="303"/>
      <c r="V401" s="303">
        <f t="shared" si="95"/>
        <v>0</v>
      </c>
      <c r="W401" s="303">
        <f t="shared" si="96"/>
        <v>0</v>
      </c>
      <c r="X401" s="304" t="e">
        <f>+T401*#REF!+X400</f>
        <v>#REF!</v>
      </c>
      <c r="Y401" s="304" t="e">
        <f>+Y400+U401*#REF!</f>
        <v>#REF!</v>
      </c>
      <c r="Z401" s="304"/>
      <c r="AA401" s="305"/>
      <c r="AB401" s="304" t="e">
        <f t="shared" si="100"/>
        <v>#REF!</v>
      </c>
      <c r="AC401" s="306"/>
      <c r="AD401" s="305"/>
      <c r="AE401" s="304">
        <f t="shared" si="97"/>
        <v>0</v>
      </c>
      <c r="AF401" s="304">
        <f t="shared" si="98"/>
        <v>0</v>
      </c>
      <c r="AG401" s="307">
        <f t="shared" si="99"/>
        <v>0</v>
      </c>
      <c r="AH401" s="185"/>
      <c r="AI401" s="181"/>
      <c r="AJ401" s="181"/>
      <c r="AK401" s="231"/>
      <c r="AO401" s="183">
        <v>46050</v>
      </c>
      <c r="AP401" s="764" t="e">
        <f t="shared" si="90"/>
        <v>#N/A</v>
      </c>
      <c r="AQ401" s="130" t="e">
        <f t="shared" si="91"/>
        <v>#N/A</v>
      </c>
      <c r="AR401" s="130" t="e">
        <f t="shared" si="92"/>
        <v>#N/A</v>
      </c>
      <c r="AS401" s="764" t="e">
        <f t="shared" si="93"/>
        <v>#N/A</v>
      </c>
      <c r="AT401" s="764" t="e">
        <f t="shared" si="94"/>
        <v>#N/A</v>
      </c>
      <c r="AU401" s="762"/>
      <c r="AV401" s="762"/>
      <c r="AW401"/>
      <c r="AX401"/>
      <c r="AY401"/>
      <c r="AZ401"/>
      <c r="BN401" s="142"/>
      <c r="BO401" s="142"/>
      <c r="BP401" s="142"/>
    </row>
    <row r="402" spans="2:73" ht="37.799999999999997" customHeight="1" thickBot="1">
      <c r="B402" s="229"/>
      <c r="C402" s="224"/>
      <c r="D402" s="224"/>
      <c r="E402" s="224"/>
      <c r="F402" s="226"/>
      <c r="G402" s="226"/>
      <c r="H402" s="226"/>
      <c r="I402" s="226"/>
      <c r="J402" s="226"/>
      <c r="K402" s="226"/>
      <c r="L402" s="226"/>
      <c r="M402" s="226"/>
      <c r="N402" s="226"/>
      <c r="O402" s="226"/>
      <c r="P402" s="226"/>
      <c r="Q402" s="226"/>
      <c r="R402" s="274">
        <v>46231</v>
      </c>
      <c r="S402" s="303"/>
      <c r="T402" s="303"/>
      <c r="U402" s="303"/>
      <c r="V402" s="303">
        <f t="shared" si="95"/>
        <v>0</v>
      </c>
      <c r="W402" s="303">
        <f t="shared" si="96"/>
        <v>0</v>
      </c>
      <c r="X402" s="304" t="e">
        <f>+T402*#REF!+X401</f>
        <v>#REF!</v>
      </c>
      <c r="Y402" s="304" t="e">
        <f>+Y401+U402*#REF!</f>
        <v>#REF!</v>
      </c>
      <c r="Z402" s="304"/>
      <c r="AA402" s="305"/>
      <c r="AB402" s="304" t="e">
        <f t="shared" si="100"/>
        <v>#REF!</v>
      </c>
      <c r="AC402" s="306"/>
      <c r="AD402" s="305"/>
      <c r="AE402" s="304">
        <f t="shared" si="97"/>
        <v>0</v>
      </c>
      <c r="AF402" s="304">
        <f t="shared" si="98"/>
        <v>0</v>
      </c>
      <c r="AG402" s="307">
        <f t="shared" si="99"/>
        <v>0</v>
      </c>
      <c r="AH402" s="181"/>
      <c r="AI402" s="181"/>
      <c r="AJ402" s="181"/>
      <c r="AK402" s="231"/>
      <c r="AO402" s="183">
        <v>46051</v>
      </c>
      <c r="AP402" s="764" t="e">
        <f t="shared" si="90"/>
        <v>#N/A</v>
      </c>
      <c r="AQ402" s="130" t="e">
        <f t="shared" si="91"/>
        <v>#N/A</v>
      </c>
      <c r="AR402" s="130" t="e">
        <f t="shared" si="92"/>
        <v>#N/A</v>
      </c>
      <c r="AS402" s="764" t="e">
        <f t="shared" si="93"/>
        <v>#N/A</v>
      </c>
      <c r="AT402" s="764" t="e">
        <f t="shared" si="94"/>
        <v>#N/A</v>
      </c>
      <c r="AU402" s="762"/>
      <c r="AV402" s="762"/>
      <c r="AW402"/>
      <c r="AX402"/>
      <c r="AY402"/>
      <c r="AZ402"/>
      <c r="BN402" s="142"/>
      <c r="BO402" s="142"/>
      <c r="BP402" s="142"/>
    </row>
    <row r="403" spans="2:73" ht="37.799999999999997" customHeight="1" thickBot="1">
      <c r="B403" s="229"/>
      <c r="C403" s="224"/>
      <c r="D403" s="224"/>
      <c r="E403" s="224"/>
      <c r="F403" s="226"/>
      <c r="G403" s="226"/>
      <c r="H403" s="226"/>
      <c r="I403" s="226"/>
      <c r="J403" s="226"/>
      <c r="K403" s="226"/>
      <c r="L403" s="226"/>
      <c r="M403" s="226"/>
      <c r="N403" s="226"/>
      <c r="O403" s="226"/>
      <c r="P403" s="226"/>
      <c r="Q403" s="226"/>
      <c r="R403" s="274">
        <v>46232</v>
      </c>
      <c r="S403" s="303"/>
      <c r="T403" s="303"/>
      <c r="U403" s="303"/>
      <c r="V403" s="303">
        <f t="shared" si="95"/>
        <v>0</v>
      </c>
      <c r="W403" s="303">
        <f t="shared" si="96"/>
        <v>0</v>
      </c>
      <c r="X403" s="304" t="e">
        <f>+T403*#REF!+X402</f>
        <v>#REF!</v>
      </c>
      <c r="Y403" s="304" t="e">
        <f>+Y402+U403*#REF!</f>
        <v>#REF!</v>
      </c>
      <c r="Z403" s="304"/>
      <c r="AA403" s="305"/>
      <c r="AB403" s="304" t="e">
        <f t="shared" si="100"/>
        <v>#REF!</v>
      </c>
      <c r="AC403" s="306"/>
      <c r="AD403" s="305"/>
      <c r="AE403" s="304">
        <f t="shared" si="97"/>
        <v>0</v>
      </c>
      <c r="AF403" s="304">
        <f t="shared" si="98"/>
        <v>0</v>
      </c>
      <c r="AG403" s="307">
        <f t="shared" si="99"/>
        <v>0</v>
      </c>
      <c r="AH403" s="185"/>
      <c r="AI403" s="181"/>
      <c r="AJ403" s="181"/>
      <c r="AK403" s="231"/>
      <c r="AO403" s="183">
        <v>46052</v>
      </c>
      <c r="AP403" s="764" t="e">
        <f t="shared" si="90"/>
        <v>#N/A</v>
      </c>
      <c r="AQ403" s="130" t="e">
        <f t="shared" si="91"/>
        <v>#N/A</v>
      </c>
      <c r="AR403" s="130" t="e">
        <f t="shared" si="92"/>
        <v>#N/A</v>
      </c>
      <c r="AS403" s="764" t="e">
        <f t="shared" si="93"/>
        <v>#N/A</v>
      </c>
      <c r="AT403" s="764" t="e">
        <f t="shared" si="94"/>
        <v>#N/A</v>
      </c>
      <c r="AU403" s="762"/>
      <c r="AV403" s="762"/>
      <c r="AW403"/>
      <c r="AX403"/>
      <c r="AY403"/>
      <c r="AZ403"/>
      <c r="BN403" s="142"/>
      <c r="BO403" s="142"/>
      <c r="BP403" s="142"/>
    </row>
    <row r="404" spans="2:73" ht="37.799999999999997" customHeight="1" thickBot="1">
      <c r="B404" s="229"/>
      <c r="C404" s="224"/>
      <c r="D404" s="224"/>
      <c r="E404" s="224"/>
      <c r="F404" s="226"/>
      <c r="G404" s="226"/>
      <c r="H404" s="226"/>
      <c r="I404" s="226"/>
      <c r="J404" s="226"/>
      <c r="K404" s="226"/>
      <c r="L404" s="226"/>
      <c r="M404" s="226"/>
      <c r="N404" s="226"/>
      <c r="O404" s="226"/>
      <c r="P404" s="226"/>
      <c r="Q404" s="226"/>
      <c r="R404" s="274">
        <v>46233</v>
      </c>
      <c r="S404" s="303"/>
      <c r="T404" s="303"/>
      <c r="U404" s="303"/>
      <c r="V404" s="303">
        <f t="shared" si="95"/>
        <v>0</v>
      </c>
      <c r="W404" s="303">
        <f t="shared" si="96"/>
        <v>0</v>
      </c>
      <c r="X404" s="304" t="e">
        <f>+T404*#REF!+X403</f>
        <v>#REF!</v>
      </c>
      <c r="Y404" s="304" t="e">
        <f>+Y403+U404*#REF!</f>
        <v>#REF!</v>
      </c>
      <c r="Z404" s="304"/>
      <c r="AA404" s="305"/>
      <c r="AB404" s="304" t="e">
        <f t="shared" si="100"/>
        <v>#REF!</v>
      </c>
      <c r="AC404" s="306"/>
      <c r="AD404" s="305"/>
      <c r="AE404" s="304">
        <f t="shared" si="97"/>
        <v>0</v>
      </c>
      <c r="AF404" s="304">
        <f t="shared" si="98"/>
        <v>0</v>
      </c>
      <c r="AG404" s="307">
        <f t="shared" si="99"/>
        <v>0</v>
      </c>
      <c r="AH404" s="181"/>
      <c r="AI404" s="181"/>
      <c r="AJ404" s="181"/>
      <c r="AK404" s="231"/>
      <c r="AO404" s="183">
        <v>46053</v>
      </c>
      <c r="AP404" s="764" t="e">
        <f t="shared" si="90"/>
        <v>#N/A</v>
      </c>
      <c r="AQ404" s="130" t="e">
        <f t="shared" si="91"/>
        <v>#N/A</v>
      </c>
      <c r="AR404" s="130" t="e">
        <f t="shared" si="92"/>
        <v>#N/A</v>
      </c>
      <c r="AS404" s="764" t="e">
        <f t="shared" si="93"/>
        <v>#N/A</v>
      </c>
      <c r="AT404" s="764" t="e">
        <f t="shared" si="94"/>
        <v>#N/A</v>
      </c>
      <c r="AU404" s="762"/>
      <c r="AV404" s="762"/>
      <c r="AW404"/>
      <c r="AX404"/>
      <c r="AY404"/>
      <c r="AZ404"/>
      <c r="BN404" s="142"/>
      <c r="BO404" s="142"/>
      <c r="BP404" s="142"/>
    </row>
    <row r="405" spans="2:73" ht="37.799999999999997" customHeight="1" thickBot="1">
      <c r="B405" s="229"/>
      <c r="C405" s="224"/>
      <c r="D405" s="224"/>
      <c r="E405" s="224"/>
      <c r="F405" s="226"/>
      <c r="G405" s="226"/>
      <c r="H405" s="226"/>
      <c r="I405" s="226"/>
      <c r="J405" s="226"/>
      <c r="K405" s="226"/>
      <c r="L405" s="226"/>
      <c r="M405" s="226"/>
      <c r="N405" s="226"/>
      <c r="O405" s="226"/>
      <c r="P405" s="226"/>
      <c r="Q405" s="226"/>
      <c r="R405" s="274">
        <v>46234</v>
      </c>
      <c r="S405" s="303"/>
      <c r="T405" s="303"/>
      <c r="U405" s="303"/>
      <c r="V405" s="303"/>
      <c r="W405" s="303"/>
      <c r="X405" s="304"/>
      <c r="Y405" s="304"/>
      <c r="Z405" s="304"/>
      <c r="AA405" s="305"/>
      <c r="AB405" s="304"/>
      <c r="AC405" s="306"/>
      <c r="AD405" s="305"/>
      <c r="AE405" s="304"/>
      <c r="AF405" s="304"/>
      <c r="AG405" s="307"/>
      <c r="AH405" s="233"/>
      <c r="AI405" s="233"/>
      <c r="AJ405" s="233"/>
      <c r="AK405" s="234"/>
      <c r="AO405" s="762"/>
      <c r="AP405" s="762"/>
      <c r="AS405" s="762"/>
      <c r="AT405" s="762"/>
      <c r="AU405" s="762"/>
      <c r="AV405" s="762"/>
      <c r="AW405"/>
      <c r="AX405"/>
      <c r="AY405"/>
      <c r="AZ405"/>
      <c r="BN405" s="142"/>
      <c r="BO405" s="142"/>
      <c r="BP405" s="142"/>
    </row>
    <row r="406" spans="2:73" ht="37.799999999999997" customHeight="1" thickBot="1">
      <c r="B406" s="229"/>
      <c r="C406" s="224"/>
      <c r="D406" s="224"/>
      <c r="E406" s="224"/>
      <c r="F406" s="226"/>
      <c r="G406" s="226"/>
      <c r="H406" s="226"/>
      <c r="I406" s="226"/>
      <c r="J406" s="226"/>
      <c r="K406" s="226"/>
      <c r="L406" s="226"/>
      <c r="M406" s="226"/>
      <c r="N406" s="226"/>
      <c r="O406" s="226"/>
      <c r="P406" s="226"/>
      <c r="Q406" s="226"/>
      <c r="R406" s="267" t="s">
        <v>71</v>
      </c>
      <c r="S406" s="268">
        <f>+SUM(S375:S405)</f>
        <v>0</v>
      </c>
      <c r="T406" s="268">
        <f>+SUM(T375:T405)</f>
        <v>0</v>
      </c>
      <c r="U406" s="268">
        <f>+SUM(U375:U405)</f>
        <v>0</v>
      </c>
      <c r="V406" s="269">
        <f ca="1">SUM(INDIRECT("v402:v"&amp;(402+DAY($AJ$4))))-SUM(INDIRECT("t402:t"&amp;(402+DAY($AJ$4))))</f>
        <v>0</v>
      </c>
      <c r="W406" s="269" t="e">
        <f ca="1">SUM(INDIRECT("w329:w"&amp;(329+DAY(#REF!))))-SUM(INDIRECT("u329:u"&amp;(329+DAY(#REF!))))</f>
        <v>#REF!</v>
      </c>
      <c r="AH406" s="235"/>
      <c r="AI406" s="235"/>
      <c r="AJ406" s="235"/>
      <c r="AK406" s="235"/>
      <c r="AN406" s="236"/>
      <c r="AO406" s="237"/>
      <c r="AP406" s="237"/>
      <c r="AQ406" s="238"/>
      <c r="AR406" s="238"/>
      <c r="AS406" s="237"/>
      <c r="AT406" s="237"/>
      <c r="AU406" s="237"/>
      <c r="AV406" s="237"/>
      <c r="AW406"/>
      <c r="AX406"/>
      <c r="AY406"/>
      <c r="AZ406"/>
      <c r="BN406" s="239"/>
      <c r="BO406" s="239"/>
      <c r="BP406" s="239"/>
      <c r="BQ406" s="236"/>
      <c r="BR406" s="236"/>
      <c r="BS406" s="236"/>
      <c r="BT406" s="236"/>
      <c r="BU406" s="236"/>
    </row>
    <row r="407" spans="2:73" ht="37.799999999999997" customHeight="1" thickTop="1" thickBot="1">
      <c r="B407" s="229"/>
      <c r="C407" s="224"/>
      <c r="D407" s="224"/>
      <c r="E407" s="224"/>
      <c r="F407" s="226"/>
      <c r="G407" s="226"/>
      <c r="H407" s="226"/>
      <c r="I407" s="226"/>
      <c r="J407" s="226"/>
      <c r="K407" s="226"/>
      <c r="L407" s="226"/>
      <c r="M407" s="226"/>
      <c r="N407" s="226"/>
      <c r="O407" s="226"/>
      <c r="P407" s="226"/>
      <c r="Q407" s="226"/>
      <c r="AO407" s="240" t="s">
        <v>80</v>
      </c>
      <c r="AP407" s="240" t="s">
        <v>102</v>
      </c>
      <c r="AQ407" s="241" t="s">
        <v>103</v>
      </c>
      <c r="AR407" s="241" t="s">
        <v>104</v>
      </c>
      <c r="AS407" s="761" t="s">
        <v>105</v>
      </c>
      <c r="AT407" s="761" t="s">
        <v>93</v>
      </c>
      <c r="AU407" s="762"/>
      <c r="AV407" s="762"/>
      <c r="AW407"/>
      <c r="AX407"/>
      <c r="AY407"/>
      <c r="AZ407"/>
      <c r="BN407" s="142"/>
      <c r="BO407" s="142"/>
      <c r="BP407" s="142"/>
      <c r="BS407" s="236"/>
      <c r="BT407" s="236"/>
      <c r="BU407" s="236"/>
    </row>
    <row r="408" spans="2:73" ht="37.799999999999997" customHeight="1" thickTop="1" thickBot="1">
      <c r="B408" s="270" t="s">
        <v>151</v>
      </c>
      <c r="C408" s="264"/>
      <c r="D408" s="264"/>
      <c r="E408" s="264"/>
      <c r="F408" s="265"/>
      <c r="G408" s="265"/>
      <c r="H408" s="265"/>
      <c r="I408" s="265"/>
      <c r="J408" s="265"/>
      <c r="K408" s="265"/>
      <c r="L408" s="265"/>
      <c r="M408" s="265"/>
      <c r="N408" s="265"/>
      <c r="O408" s="265"/>
      <c r="P408" s="265"/>
      <c r="Q408" s="266"/>
      <c r="AO408" s="183">
        <v>45719</v>
      </c>
      <c r="AP408" s="764" t="e">
        <f t="shared" ref="AP408:AP436" si="101">INDEX(BK:BK, MATCH($AO408, $BJ:$BJ, 0))</f>
        <v>#N/A</v>
      </c>
      <c r="AQ408" s="130" t="e">
        <f t="shared" ref="AQ408:AQ436" si="102">INDEX(BL:BL, MATCH($AO408, $BJ:$BJ, 0))</f>
        <v>#N/A</v>
      </c>
      <c r="AR408" s="130" t="e">
        <f t="shared" ref="AR408:AR436" si="103">INDEX(BM:BM, MATCH($AO408, $BJ:$BJ, 0))</f>
        <v>#N/A</v>
      </c>
      <c r="AS408" s="764" t="e">
        <f t="shared" ref="AS408:AS436" si="104">INDEX(BC:BC, MATCH($AO408, $AW:$AW, 0))</f>
        <v>#N/A</v>
      </c>
      <c r="AT408" s="764" t="e">
        <f t="shared" ref="AT408:AT436" si="105">INDEX(BB:BB, MATCH($AO408, $AW:$AW, 0))</f>
        <v>#N/A</v>
      </c>
      <c r="AU408" s="762"/>
      <c r="AV408" s="762"/>
      <c r="AW408"/>
      <c r="AX408"/>
      <c r="AY408"/>
      <c r="AZ408"/>
      <c r="BN408" s="142"/>
      <c r="BO408" s="142"/>
      <c r="BP408" s="142"/>
    </row>
    <row r="409" spans="2:73" ht="37.799999999999997" customHeight="1">
      <c r="AO409" s="183">
        <v>45720</v>
      </c>
      <c r="AP409" s="764" t="e">
        <f t="shared" si="101"/>
        <v>#N/A</v>
      </c>
      <c r="AQ409" s="130" t="e">
        <f t="shared" si="102"/>
        <v>#N/A</v>
      </c>
      <c r="AR409" s="130" t="e">
        <f t="shared" si="103"/>
        <v>#N/A</v>
      </c>
      <c r="AS409" s="764" t="e">
        <f t="shared" si="104"/>
        <v>#N/A</v>
      </c>
      <c r="AT409" s="764" t="e">
        <f t="shared" si="105"/>
        <v>#N/A</v>
      </c>
      <c r="AU409" s="762"/>
      <c r="AV409" s="762"/>
      <c r="AW409"/>
      <c r="AX409"/>
      <c r="AY409"/>
      <c r="AZ409"/>
      <c r="BN409" s="142"/>
      <c r="BO409" s="142"/>
      <c r="BP409" s="142"/>
      <c r="BS409" s="131" t="s">
        <v>108</v>
      </c>
      <c r="BT409" s="785">
        <v>1022</v>
      </c>
      <c r="BU409" s="786"/>
    </row>
    <row r="410" spans="2:73" ht="37.799999999999997" customHeight="1">
      <c r="AO410" s="183">
        <v>45721</v>
      </c>
      <c r="AP410" s="764" t="e">
        <f t="shared" si="101"/>
        <v>#N/A</v>
      </c>
      <c r="AQ410" s="130" t="e">
        <f t="shared" si="102"/>
        <v>#N/A</v>
      </c>
      <c r="AR410" s="130" t="e">
        <f t="shared" si="103"/>
        <v>#N/A</v>
      </c>
      <c r="AS410" s="764" t="e">
        <f t="shared" si="104"/>
        <v>#N/A</v>
      </c>
      <c r="AT410" s="764" t="e">
        <f t="shared" si="105"/>
        <v>#N/A</v>
      </c>
      <c r="AU410" s="762"/>
      <c r="AV410" s="762"/>
      <c r="AW410"/>
      <c r="AX410"/>
      <c r="AY410"/>
      <c r="AZ410"/>
      <c r="BN410" s="142"/>
      <c r="BO410" s="142"/>
      <c r="BP410" s="142"/>
      <c r="BS410" s="132" t="s">
        <v>118</v>
      </c>
      <c r="BT410" s="766" t="s">
        <v>74</v>
      </c>
      <c r="BU410" s="184" t="s">
        <v>119</v>
      </c>
    </row>
    <row r="411" spans="2:73" ht="37.799999999999997" customHeight="1">
      <c r="AO411" s="183">
        <v>45722</v>
      </c>
      <c r="AP411" s="764" t="e">
        <f t="shared" si="101"/>
        <v>#N/A</v>
      </c>
      <c r="AQ411" s="130" t="e">
        <f t="shared" si="102"/>
        <v>#N/A</v>
      </c>
      <c r="AR411" s="130" t="e">
        <f t="shared" si="103"/>
        <v>#N/A</v>
      </c>
      <c r="AS411" s="764" t="e">
        <f t="shared" si="104"/>
        <v>#N/A</v>
      </c>
      <c r="AT411" s="764" t="e">
        <f t="shared" si="105"/>
        <v>#N/A</v>
      </c>
      <c r="AU411" s="762"/>
      <c r="AV411" s="762"/>
      <c r="AW411"/>
      <c r="AX411"/>
      <c r="AY411"/>
      <c r="AZ411"/>
      <c r="BN411" s="142"/>
      <c r="BO411" s="142"/>
      <c r="BP411" s="142"/>
      <c r="BS411" s="132" t="s">
        <v>153</v>
      </c>
      <c r="BT411" s="766">
        <f>22.4+26</f>
        <v>48.4</v>
      </c>
      <c r="BU411" s="187">
        <v>7.9000000000000008E-3</v>
      </c>
    </row>
    <row r="412" spans="2:73" ht="37.799999999999997" customHeight="1">
      <c r="AO412" s="183">
        <v>45723</v>
      </c>
      <c r="AP412" s="764" t="e">
        <f t="shared" si="101"/>
        <v>#N/A</v>
      </c>
      <c r="AQ412" s="130" t="e">
        <f t="shared" si="102"/>
        <v>#N/A</v>
      </c>
      <c r="AR412" s="130" t="e">
        <f t="shared" si="103"/>
        <v>#N/A</v>
      </c>
      <c r="AS412" s="764" t="e">
        <f t="shared" si="104"/>
        <v>#N/A</v>
      </c>
      <c r="AT412" s="764" t="e">
        <f t="shared" si="105"/>
        <v>#N/A</v>
      </c>
      <c r="AU412" s="762"/>
      <c r="AV412" s="762"/>
      <c r="AW412"/>
      <c r="AX412"/>
      <c r="AY412"/>
      <c r="AZ412"/>
      <c r="BN412" s="142"/>
      <c r="BO412" s="142"/>
      <c r="BP412" s="142"/>
      <c r="BS412" s="132" t="s">
        <v>130</v>
      </c>
      <c r="BT412" s="139">
        <v>0</v>
      </c>
      <c r="BU412" s="187" t="e">
        <f>+#REF!</f>
        <v>#REF!</v>
      </c>
    </row>
    <row r="413" spans="2:73" ht="37.799999999999997" customHeight="1">
      <c r="AO413" s="183">
        <v>45724</v>
      </c>
      <c r="AP413" s="764" t="e">
        <f t="shared" si="101"/>
        <v>#N/A</v>
      </c>
      <c r="AQ413" s="130" t="e">
        <f t="shared" si="102"/>
        <v>#N/A</v>
      </c>
      <c r="AR413" s="130" t="e">
        <f t="shared" si="103"/>
        <v>#N/A</v>
      </c>
      <c r="AS413" s="764" t="e">
        <f t="shared" si="104"/>
        <v>#N/A</v>
      </c>
      <c r="AT413" s="764" t="e">
        <f t="shared" si="105"/>
        <v>#N/A</v>
      </c>
      <c r="AU413" s="762"/>
      <c r="AV413" s="762"/>
      <c r="AW413"/>
      <c r="AX413"/>
      <c r="AY413"/>
      <c r="AZ413"/>
      <c r="BN413" s="142"/>
      <c r="BO413" s="142"/>
      <c r="BP413" s="142"/>
      <c r="BS413" s="132" t="s">
        <v>155</v>
      </c>
      <c r="BT413" s="764">
        <v>5723.2000000000589</v>
      </c>
      <c r="BU413" s="184" t="s">
        <v>134</v>
      </c>
    </row>
    <row r="414" spans="2:73" ht="37.799999999999997" customHeight="1">
      <c r="AO414" s="183">
        <v>45725</v>
      </c>
      <c r="AP414" s="764" t="e">
        <f t="shared" si="101"/>
        <v>#N/A</v>
      </c>
      <c r="AQ414" s="130" t="e">
        <f t="shared" si="102"/>
        <v>#N/A</v>
      </c>
      <c r="AR414" s="130" t="e">
        <f t="shared" si="103"/>
        <v>#N/A</v>
      </c>
      <c r="AS414" s="764" t="e">
        <f t="shared" si="104"/>
        <v>#N/A</v>
      </c>
      <c r="AT414" s="764" t="e">
        <f t="shared" si="105"/>
        <v>#N/A</v>
      </c>
      <c r="AU414" s="762"/>
      <c r="AV414" s="762"/>
      <c r="AW414"/>
      <c r="AX414"/>
      <c r="AY414"/>
      <c r="AZ414"/>
      <c r="BN414" s="142"/>
      <c r="BO414" s="142"/>
      <c r="BP414" s="142"/>
      <c r="BS414" s="132" t="s">
        <v>156</v>
      </c>
      <c r="BT414" s="766">
        <v>-44.800000000000004</v>
      </c>
      <c r="BU414" s="133">
        <v>5.4000000000000003E-3</v>
      </c>
    </row>
    <row r="415" spans="2:73" ht="37.799999999999997" customHeight="1">
      <c r="AO415" s="183">
        <v>45726</v>
      </c>
      <c r="AP415" s="764" t="e">
        <f t="shared" si="101"/>
        <v>#N/A</v>
      </c>
      <c r="AQ415" s="130" t="e">
        <f t="shared" si="102"/>
        <v>#N/A</v>
      </c>
      <c r="AR415" s="130" t="e">
        <f t="shared" si="103"/>
        <v>#N/A</v>
      </c>
      <c r="AS415" s="764" t="e">
        <f t="shared" si="104"/>
        <v>#N/A</v>
      </c>
      <c r="AT415" s="764" t="e">
        <f t="shared" si="105"/>
        <v>#N/A</v>
      </c>
      <c r="AU415" s="762"/>
      <c r="AV415" s="762"/>
      <c r="AW415"/>
      <c r="AX415"/>
      <c r="AY415"/>
      <c r="AZ415"/>
      <c r="BN415" s="142"/>
      <c r="BO415" s="142"/>
      <c r="BP415" s="142"/>
      <c r="BS415" s="132" t="s">
        <v>157</v>
      </c>
      <c r="BT415" s="764">
        <v>-187.32</v>
      </c>
      <c r="BU415" s="187">
        <v>7.9000000000000008E-3</v>
      </c>
    </row>
    <row r="416" spans="2:73" ht="37.799999999999997" customHeight="1">
      <c r="AO416" s="183">
        <v>45727</v>
      </c>
      <c r="AP416" s="764" t="e">
        <f t="shared" si="101"/>
        <v>#N/A</v>
      </c>
      <c r="AQ416" s="130" t="e">
        <f t="shared" si="102"/>
        <v>#N/A</v>
      </c>
      <c r="AR416" s="130" t="e">
        <f t="shared" si="103"/>
        <v>#N/A</v>
      </c>
      <c r="AS416" s="764" t="e">
        <f t="shared" si="104"/>
        <v>#N/A</v>
      </c>
      <c r="AT416" s="764" t="e">
        <f t="shared" si="105"/>
        <v>#N/A</v>
      </c>
      <c r="AU416" s="762"/>
      <c r="AV416" s="762"/>
      <c r="AW416"/>
      <c r="AX416"/>
      <c r="AY416"/>
      <c r="AZ416"/>
      <c r="BN416" s="142"/>
      <c r="BO416" s="142"/>
      <c r="BP416" s="142"/>
      <c r="BS416" s="132" t="s">
        <v>139</v>
      </c>
      <c r="BT416" s="799">
        <f>SUM(BT411:BT415)</f>
        <v>5539.4800000000587</v>
      </c>
      <c r="BU416" s="800"/>
    </row>
    <row r="417" spans="41:73" ht="37.799999999999997" customHeight="1">
      <c r="AO417" s="183">
        <v>45728</v>
      </c>
      <c r="AP417" s="764" t="e">
        <f t="shared" si="101"/>
        <v>#N/A</v>
      </c>
      <c r="AQ417" s="130" t="e">
        <f t="shared" si="102"/>
        <v>#N/A</v>
      </c>
      <c r="AR417" s="130" t="e">
        <f t="shared" si="103"/>
        <v>#N/A</v>
      </c>
      <c r="AS417" s="764" t="e">
        <f t="shared" si="104"/>
        <v>#N/A</v>
      </c>
      <c r="AT417" s="764" t="e">
        <f t="shared" si="105"/>
        <v>#N/A</v>
      </c>
      <c r="AU417" s="762"/>
      <c r="AV417" s="762"/>
      <c r="AW417"/>
      <c r="AX417"/>
      <c r="AY417"/>
      <c r="AZ417"/>
      <c r="BN417" s="142"/>
      <c r="BO417" s="142"/>
      <c r="BP417" s="142"/>
      <c r="BS417" s="199" t="s">
        <v>144</v>
      </c>
      <c r="BT417" s="799">
        <f>+BT416/BT409</f>
        <v>5.4202348336595483</v>
      </c>
      <c r="BU417" s="800"/>
    </row>
    <row r="418" spans="41:73" ht="37.799999999999997" customHeight="1" thickBot="1">
      <c r="AO418" s="183">
        <v>45729</v>
      </c>
      <c r="AP418" s="764" t="e">
        <f t="shared" si="101"/>
        <v>#N/A</v>
      </c>
      <c r="AQ418" s="130" t="e">
        <f t="shared" si="102"/>
        <v>#N/A</v>
      </c>
      <c r="AR418" s="130" t="e">
        <f t="shared" si="103"/>
        <v>#N/A</v>
      </c>
      <c r="AS418" s="764" t="e">
        <f t="shared" si="104"/>
        <v>#N/A</v>
      </c>
      <c r="AT418" s="764" t="e">
        <f t="shared" si="105"/>
        <v>#N/A</v>
      </c>
      <c r="AU418" s="762"/>
      <c r="AV418" s="762"/>
      <c r="AW418"/>
      <c r="AX418"/>
      <c r="AY418"/>
      <c r="AZ418"/>
      <c r="BN418" s="142"/>
      <c r="BO418" s="142"/>
      <c r="BP418" s="142"/>
      <c r="BS418" s="201" t="s">
        <v>146</v>
      </c>
      <c r="BT418" s="805">
        <f>5.6-BT417</f>
        <v>0.17976516634045137</v>
      </c>
      <c r="BU418" s="806"/>
    </row>
    <row r="419" spans="41:73" ht="37.799999999999997" customHeight="1">
      <c r="AO419" s="183">
        <v>45730</v>
      </c>
      <c r="AP419" s="764" t="e">
        <f t="shared" si="101"/>
        <v>#N/A</v>
      </c>
      <c r="AQ419" s="130" t="e">
        <f t="shared" si="102"/>
        <v>#N/A</v>
      </c>
      <c r="AR419" s="130" t="e">
        <f t="shared" si="103"/>
        <v>#N/A</v>
      </c>
      <c r="AS419" s="764" t="e">
        <f t="shared" si="104"/>
        <v>#N/A</v>
      </c>
      <c r="AT419" s="764" t="e">
        <f t="shared" si="105"/>
        <v>#N/A</v>
      </c>
      <c r="AU419" s="762"/>
      <c r="AV419" s="762"/>
      <c r="AW419"/>
      <c r="AX419"/>
      <c r="AY419"/>
      <c r="AZ419"/>
      <c r="BN419" s="142"/>
      <c r="BO419" s="142"/>
      <c r="BP419" s="142"/>
    </row>
    <row r="420" spans="41:73" ht="37.799999999999997" customHeight="1">
      <c r="AO420" s="183">
        <v>45731</v>
      </c>
      <c r="AP420" s="764" t="e">
        <f t="shared" si="101"/>
        <v>#N/A</v>
      </c>
      <c r="AQ420" s="130" t="e">
        <f t="shared" si="102"/>
        <v>#N/A</v>
      </c>
      <c r="AR420" s="130" t="e">
        <f t="shared" si="103"/>
        <v>#N/A</v>
      </c>
      <c r="AS420" s="764" t="e">
        <f t="shared" si="104"/>
        <v>#N/A</v>
      </c>
      <c r="AT420" s="764" t="e">
        <f t="shared" si="105"/>
        <v>#N/A</v>
      </c>
      <c r="AU420" s="762"/>
      <c r="AV420" s="762"/>
      <c r="AW420"/>
      <c r="AX420"/>
      <c r="AY420"/>
      <c r="AZ420"/>
      <c r="BF420" s="762"/>
      <c r="BG420" s="762"/>
      <c r="BN420" s="142"/>
      <c r="BO420" s="142"/>
      <c r="BP420" s="142"/>
    </row>
    <row r="421" spans="41:73" ht="37.799999999999997" customHeight="1">
      <c r="AO421" s="183">
        <v>45732</v>
      </c>
      <c r="AP421" s="764" t="e">
        <f t="shared" si="101"/>
        <v>#N/A</v>
      </c>
      <c r="AQ421" s="130" t="e">
        <f t="shared" si="102"/>
        <v>#N/A</v>
      </c>
      <c r="AR421" s="130" t="e">
        <f t="shared" si="103"/>
        <v>#N/A</v>
      </c>
      <c r="AS421" s="764" t="e">
        <f t="shared" si="104"/>
        <v>#N/A</v>
      </c>
      <c r="AT421" s="764" t="e">
        <f t="shared" si="105"/>
        <v>#N/A</v>
      </c>
      <c r="AU421" s="762"/>
      <c r="AV421" s="762"/>
      <c r="AW421"/>
      <c r="AX421"/>
      <c r="AY421"/>
      <c r="AZ421"/>
      <c r="BF421" s="762"/>
      <c r="BG421" s="762"/>
      <c r="BN421" s="142"/>
      <c r="BO421" s="142"/>
      <c r="BP421" s="142"/>
    </row>
    <row r="422" spans="41:73" ht="37.799999999999997" customHeight="1">
      <c r="AO422" s="183">
        <v>45733</v>
      </c>
      <c r="AP422" s="764" t="e">
        <f t="shared" si="101"/>
        <v>#N/A</v>
      </c>
      <c r="AQ422" s="130" t="e">
        <f t="shared" si="102"/>
        <v>#N/A</v>
      </c>
      <c r="AR422" s="130" t="e">
        <f t="shared" si="103"/>
        <v>#N/A</v>
      </c>
      <c r="AS422" s="764" t="e">
        <f t="shared" si="104"/>
        <v>#N/A</v>
      </c>
      <c r="AT422" s="764" t="e">
        <f t="shared" si="105"/>
        <v>#N/A</v>
      </c>
      <c r="AU422" s="762"/>
      <c r="AV422" s="762"/>
      <c r="AW422"/>
      <c r="AX422"/>
      <c r="AY422"/>
      <c r="AZ422"/>
      <c r="BF422" s="762"/>
      <c r="BG422" s="762"/>
      <c r="BN422" s="142"/>
      <c r="BO422" s="142"/>
      <c r="BP422" s="142"/>
    </row>
    <row r="423" spans="41:73" ht="37.799999999999997" customHeight="1">
      <c r="AO423" s="183">
        <v>45734</v>
      </c>
      <c r="AP423" s="764" t="e">
        <f t="shared" si="101"/>
        <v>#N/A</v>
      </c>
      <c r="AQ423" s="130" t="e">
        <f t="shared" si="102"/>
        <v>#N/A</v>
      </c>
      <c r="AR423" s="130" t="e">
        <f t="shared" si="103"/>
        <v>#N/A</v>
      </c>
      <c r="AS423" s="764" t="e">
        <f t="shared" si="104"/>
        <v>#N/A</v>
      </c>
      <c r="AT423" s="764" t="e">
        <f t="shared" si="105"/>
        <v>#N/A</v>
      </c>
      <c r="AU423" s="762"/>
      <c r="AV423" s="762"/>
      <c r="AW423"/>
      <c r="AX423"/>
      <c r="AY423"/>
      <c r="AZ423"/>
      <c r="BF423" s="762"/>
      <c r="BG423" s="762"/>
      <c r="BN423" s="142"/>
      <c r="BO423" s="142"/>
      <c r="BP423" s="142"/>
    </row>
    <row r="424" spans="41:73" ht="37.799999999999997" customHeight="1">
      <c r="AO424" s="183">
        <v>45735</v>
      </c>
      <c r="AP424" s="764" t="e">
        <f t="shared" si="101"/>
        <v>#N/A</v>
      </c>
      <c r="AQ424" s="130" t="e">
        <f t="shared" si="102"/>
        <v>#N/A</v>
      </c>
      <c r="AR424" s="130" t="e">
        <f t="shared" si="103"/>
        <v>#N/A</v>
      </c>
      <c r="AS424" s="764" t="e">
        <f t="shared" si="104"/>
        <v>#N/A</v>
      </c>
      <c r="AT424" s="764" t="e">
        <f t="shared" si="105"/>
        <v>#N/A</v>
      </c>
      <c r="AU424" s="762"/>
      <c r="AV424" s="762"/>
      <c r="AW424"/>
      <c r="AX424"/>
      <c r="AY424"/>
      <c r="AZ424"/>
      <c r="BF424" s="762"/>
      <c r="BG424" s="762"/>
      <c r="BN424" s="142"/>
      <c r="BO424" s="142"/>
      <c r="BP424" s="142"/>
    </row>
    <row r="425" spans="41:73" ht="37.799999999999997" customHeight="1">
      <c r="AO425" s="183">
        <v>45736</v>
      </c>
      <c r="AP425" s="764" t="e">
        <f t="shared" si="101"/>
        <v>#N/A</v>
      </c>
      <c r="AQ425" s="130" t="e">
        <f t="shared" si="102"/>
        <v>#N/A</v>
      </c>
      <c r="AR425" s="130" t="e">
        <f t="shared" si="103"/>
        <v>#N/A</v>
      </c>
      <c r="AS425" s="764" t="e">
        <f t="shared" si="104"/>
        <v>#N/A</v>
      </c>
      <c r="AT425" s="764" t="e">
        <f t="shared" si="105"/>
        <v>#N/A</v>
      </c>
      <c r="AU425" s="762"/>
      <c r="AV425" s="762"/>
      <c r="AW425"/>
      <c r="AX425"/>
      <c r="AY425"/>
      <c r="AZ425"/>
      <c r="BF425" s="762"/>
      <c r="BG425" s="762"/>
      <c r="BN425" s="142"/>
      <c r="BO425" s="142"/>
      <c r="BP425" s="142"/>
    </row>
    <row r="426" spans="41:73" ht="37.799999999999997" customHeight="1">
      <c r="AO426" s="183">
        <v>45737</v>
      </c>
      <c r="AP426" s="764" t="e">
        <f t="shared" si="101"/>
        <v>#N/A</v>
      </c>
      <c r="AQ426" s="130" t="e">
        <f t="shared" si="102"/>
        <v>#N/A</v>
      </c>
      <c r="AR426" s="130" t="e">
        <f t="shared" si="103"/>
        <v>#N/A</v>
      </c>
      <c r="AS426" s="764" t="e">
        <f t="shared" si="104"/>
        <v>#N/A</v>
      </c>
      <c r="AT426" s="764" t="e">
        <f t="shared" si="105"/>
        <v>#N/A</v>
      </c>
      <c r="AU426" s="762"/>
      <c r="AV426" s="762"/>
      <c r="AW426"/>
      <c r="AX426"/>
      <c r="AY426"/>
      <c r="AZ426"/>
      <c r="BF426" s="762"/>
      <c r="BG426" s="762"/>
      <c r="BN426" s="142"/>
      <c r="BO426" s="142"/>
      <c r="BP426" s="142"/>
    </row>
    <row r="427" spans="41:73" ht="37.799999999999997" customHeight="1">
      <c r="AO427" s="183">
        <v>45738</v>
      </c>
      <c r="AP427" s="764" t="e">
        <f t="shared" si="101"/>
        <v>#N/A</v>
      </c>
      <c r="AQ427" s="130" t="e">
        <f t="shared" si="102"/>
        <v>#N/A</v>
      </c>
      <c r="AR427" s="130" t="e">
        <f t="shared" si="103"/>
        <v>#N/A</v>
      </c>
      <c r="AS427" s="764" t="e">
        <f t="shared" si="104"/>
        <v>#N/A</v>
      </c>
      <c r="AT427" s="764" t="e">
        <f t="shared" si="105"/>
        <v>#N/A</v>
      </c>
      <c r="AU427" s="762"/>
      <c r="AV427" s="762"/>
      <c r="AW427"/>
      <c r="AX427"/>
      <c r="AY427"/>
      <c r="AZ427"/>
      <c r="BF427" s="762"/>
      <c r="BG427" s="762"/>
      <c r="BN427" s="142"/>
      <c r="BO427" s="142"/>
      <c r="BP427" s="142"/>
    </row>
    <row r="428" spans="41:73" ht="37.799999999999997" customHeight="1">
      <c r="AO428" s="183">
        <v>45739</v>
      </c>
      <c r="AP428" s="764" t="e">
        <f t="shared" si="101"/>
        <v>#N/A</v>
      </c>
      <c r="AQ428" s="130" t="e">
        <f t="shared" si="102"/>
        <v>#N/A</v>
      </c>
      <c r="AR428" s="130" t="e">
        <f t="shared" si="103"/>
        <v>#N/A</v>
      </c>
      <c r="AS428" s="764" t="e">
        <f t="shared" si="104"/>
        <v>#N/A</v>
      </c>
      <c r="AT428" s="764" t="e">
        <f t="shared" si="105"/>
        <v>#N/A</v>
      </c>
      <c r="AU428" s="762"/>
      <c r="AV428" s="762"/>
      <c r="AW428"/>
      <c r="AX428"/>
      <c r="AY428"/>
      <c r="AZ428"/>
      <c r="BF428" s="762"/>
      <c r="BG428" s="762"/>
      <c r="BN428" s="142"/>
      <c r="BO428" s="142"/>
      <c r="BP428" s="142"/>
    </row>
    <row r="429" spans="41:73" ht="37.799999999999997" customHeight="1">
      <c r="AO429" s="183">
        <v>45740</v>
      </c>
      <c r="AP429" s="764" t="e">
        <f t="shared" si="101"/>
        <v>#N/A</v>
      </c>
      <c r="AQ429" s="130" t="e">
        <f t="shared" si="102"/>
        <v>#N/A</v>
      </c>
      <c r="AR429" s="130" t="e">
        <f t="shared" si="103"/>
        <v>#N/A</v>
      </c>
      <c r="AS429" s="764" t="e">
        <f t="shared" si="104"/>
        <v>#N/A</v>
      </c>
      <c r="AT429" s="764" t="e">
        <f t="shared" si="105"/>
        <v>#N/A</v>
      </c>
      <c r="AU429" s="762"/>
      <c r="AV429" s="762"/>
      <c r="AW429"/>
      <c r="AX429"/>
      <c r="AY429"/>
      <c r="AZ429"/>
      <c r="BF429" s="762"/>
      <c r="BG429" s="762"/>
      <c r="BN429" s="142"/>
      <c r="BO429" s="142"/>
      <c r="BP429" s="142"/>
    </row>
    <row r="430" spans="41:73" ht="37.799999999999997" customHeight="1">
      <c r="AO430" s="183">
        <v>45741</v>
      </c>
      <c r="AP430" s="764" t="e">
        <f t="shared" si="101"/>
        <v>#N/A</v>
      </c>
      <c r="AQ430" s="130" t="e">
        <f t="shared" si="102"/>
        <v>#N/A</v>
      </c>
      <c r="AR430" s="130" t="e">
        <f t="shared" si="103"/>
        <v>#N/A</v>
      </c>
      <c r="AS430" s="764" t="e">
        <f t="shared" si="104"/>
        <v>#N/A</v>
      </c>
      <c r="AT430" s="764" t="e">
        <f t="shared" si="105"/>
        <v>#N/A</v>
      </c>
      <c r="AU430" s="762"/>
      <c r="AV430" s="762"/>
      <c r="AW430"/>
      <c r="AX430"/>
      <c r="AY430"/>
      <c r="AZ430"/>
      <c r="BF430" s="762"/>
      <c r="BG430" s="762"/>
      <c r="BN430" s="142"/>
      <c r="BO430" s="142"/>
      <c r="BP430" s="142"/>
    </row>
    <row r="431" spans="41:73" ht="37.799999999999997" customHeight="1">
      <c r="AO431" s="183">
        <v>45742</v>
      </c>
      <c r="AP431" s="764" t="e">
        <f t="shared" si="101"/>
        <v>#N/A</v>
      </c>
      <c r="AQ431" s="130" t="e">
        <f t="shared" si="102"/>
        <v>#N/A</v>
      </c>
      <c r="AR431" s="130" t="e">
        <f t="shared" si="103"/>
        <v>#N/A</v>
      </c>
      <c r="AS431" s="764" t="e">
        <f t="shared" si="104"/>
        <v>#N/A</v>
      </c>
      <c r="AT431" s="764" t="e">
        <f t="shared" si="105"/>
        <v>#N/A</v>
      </c>
      <c r="AU431" s="762"/>
      <c r="AV431" s="762"/>
      <c r="AW431"/>
      <c r="AX431"/>
      <c r="AY431"/>
      <c r="AZ431"/>
      <c r="BF431" s="762"/>
      <c r="BG431" s="762"/>
      <c r="BN431" s="142"/>
      <c r="BO431" s="142"/>
      <c r="BP431" s="142"/>
    </row>
    <row r="432" spans="41:73" ht="37.799999999999997" customHeight="1">
      <c r="AO432" s="183">
        <v>45743</v>
      </c>
      <c r="AP432" s="764" t="e">
        <f t="shared" si="101"/>
        <v>#N/A</v>
      </c>
      <c r="AQ432" s="130" t="e">
        <f t="shared" si="102"/>
        <v>#N/A</v>
      </c>
      <c r="AR432" s="130" t="e">
        <f t="shared" si="103"/>
        <v>#N/A</v>
      </c>
      <c r="AS432" s="764" t="e">
        <f t="shared" si="104"/>
        <v>#N/A</v>
      </c>
      <c r="AT432" s="764" t="e">
        <f t="shared" si="105"/>
        <v>#N/A</v>
      </c>
      <c r="AU432" s="762"/>
      <c r="AV432" s="762"/>
      <c r="AW432"/>
      <c r="AX432"/>
      <c r="AY432"/>
      <c r="AZ432"/>
      <c r="BF432" s="762"/>
      <c r="BG432" s="762"/>
      <c r="BN432" s="142"/>
      <c r="BO432" s="142"/>
      <c r="BP432" s="142"/>
    </row>
    <row r="433" spans="41:68" ht="37.799999999999997" customHeight="1">
      <c r="AO433" s="183">
        <v>45744</v>
      </c>
      <c r="AP433" s="764" t="e">
        <f t="shared" si="101"/>
        <v>#N/A</v>
      </c>
      <c r="AQ433" s="130" t="e">
        <f t="shared" si="102"/>
        <v>#N/A</v>
      </c>
      <c r="AR433" s="130" t="e">
        <f t="shared" si="103"/>
        <v>#N/A</v>
      </c>
      <c r="AS433" s="764" t="e">
        <f t="shared" si="104"/>
        <v>#N/A</v>
      </c>
      <c r="AT433" s="764" t="e">
        <f t="shared" si="105"/>
        <v>#N/A</v>
      </c>
      <c r="AU433" s="762"/>
      <c r="AV433" s="762"/>
      <c r="AW433"/>
      <c r="AX433"/>
      <c r="AY433"/>
      <c r="AZ433"/>
      <c r="BF433" s="762"/>
      <c r="BG433" s="762"/>
      <c r="BN433" s="142"/>
      <c r="BO433" s="142"/>
      <c r="BP433" s="142"/>
    </row>
    <row r="434" spans="41:68" ht="37.799999999999997" customHeight="1">
      <c r="AO434" s="183">
        <v>45745</v>
      </c>
      <c r="AP434" s="764" t="e">
        <f t="shared" si="101"/>
        <v>#N/A</v>
      </c>
      <c r="AQ434" s="130" t="e">
        <f t="shared" si="102"/>
        <v>#N/A</v>
      </c>
      <c r="AR434" s="130" t="e">
        <f t="shared" si="103"/>
        <v>#N/A</v>
      </c>
      <c r="AS434" s="764" t="e">
        <f t="shared" si="104"/>
        <v>#N/A</v>
      </c>
      <c r="AT434" s="764" t="e">
        <f t="shared" si="105"/>
        <v>#N/A</v>
      </c>
      <c r="AU434" s="762"/>
      <c r="AV434" s="762"/>
      <c r="AW434"/>
      <c r="AX434"/>
      <c r="AY434"/>
      <c r="AZ434"/>
      <c r="BF434" s="762"/>
      <c r="BG434" s="762"/>
      <c r="BN434" s="142"/>
      <c r="BO434" s="142"/>
      <c r="BP434" s="142"/>
    </row>
    <row r="435" spans="41:68" ht="37.799999999999997" customHeight="1">
      <c r="AO435" s="183">
        <v>45746</v>
      </c>
      <c r="AP435" s="764" t="e">
        <f t="shared" si="101"/>
        <v>#N/A</v>
      </c>
      <c r="AQ435" s="130" t="e">
        <f t="shared" si="102"/>
        <v>#N/A</v>
      </c>
      <c r="AR435" s="130" t="e">
        <f t="shared" si="103"/>
        <v>#N/A</v>
      </c>
      <c r="AS435" s="764" t="e">
        <f t="shared" si="104"/>
        <v>#N/A</v>
      </c>
      <c r="AT435" s="764" t="e">
        <f t="shared" si="105"/>
        <v>#N/A</v>
      </c>
      <c r="AU435" s="762"/>
      <c r="AV435" s="762"/>
      <c r="AW435"/>
      <c r="AX435"/>
      <c r="AY435"/>
      <c r="AZ435"/>
      <c r="BF435" s="762"/>
      <c r="BG435" s="762"/>
      <c r="BN435" s="142"/>
      <c r="BO435" s="142"/>
      <c r="BP435" s="142"/>
    </row>
    <row r="436" spans="41:68" ht="37.799999999999997" customHeight="1">
      <c r="AO436" s="183">
        <v>45747</v>
      </c>
      <c r="AP436" s="764" t="e">
        <f t="shared" si="101"/>
        <v>#N/A</v>
      </c>
      <c r="AQ436" s="130" t="e">
        <f t="shared" si="102"/>
        <v>#N/A</v>
      </c>
      <c r="AR436" s="130" t="e">
        <f t="shared" si="103"/>
        <v>#N/A</v>
      </c>
      <c r="AS436" s="764" t="e">
        <f t="shared" si="104"/>
        <v>#N/A</v>
      </c>
      <c r="AT436" s="764" t="e">
        <f t="shared" si="105"/>
        <v>#N/A</v>
      </c>
      <c r="AU436" s="762"/>
      <c r="AV436" s="762"/>
      <c r="AW436"/>
      <c r="AX436"/>
      <c r="AY436"/>
      <c r="AZ436"/>
      <c r="BF436" s="762"/>
      <c r="BG436" s="762"/>
      <c r="BN436" s="142"/>
      <c r="BO436" s="142"/>
      <c r="BP436" s="142"/>
    </row>
  </sheetData>
  <mergeCells count="224">
    <mergeCell ref="BT409:BU409"/>
    <mergeCell ref="BT416:BU416"/>
    <mergeCell ref="BT417:BU417"/>
    <mergeCell ref="BT418:BU418"/>
    <mergeCell ref="C385:E385"/>
    <mergeCell ref="C386:E386"/>
    <mergeCell ref="C387:E387"/>
    <mergeCell ref="M387:O387"/>
    <mergeCell ref="C388:E388"/>
    <mergeCell ref="C389:E389"/>
    <mergeCell ref="C390:E390"/>
    <mergeCell ref="C391:E391"/>
    <mergeCell ref="C392:E392"/>
    <mergeCell ref="BT380:BU380"/>
    <mergeCell ref="K381:M381"/>
    <mergeCell ref="O381:P381"/>
    <mergeCell ref="BT381:BU381"/>
    <mergeCell ref="L382:M382"/>
    <mergeCell ref="BT382:BU382"/>
    <mergeCell ref="C383:E383"/>
    <mergeCell ref="L383:M383"/>
    <mergeCell ref="C384:E384"/>
    <mergeCell ref="L384:M384"/>
    <mergeCell ref="B373:N373"/>
    <mergeCell ref="R373:R374"/>
    <mergeCell ref="S373:U373"/>
    <mergeCell ref="V373:W373"/>
    <mergeCell ref="X373:AC373"/>
    <mergeCell ref="AD373:AG373"/>
    <mergeCell ref="AI373:AJ373"/>
    <mergeCell ref="BT373:BU373"/>
    <mergeCell ref="K375:M375"/>
    <mergeCell ref="O375:P375"/>
    <mergeCell ref="BT296:BU296"/>
    <mergeCell ref="BT303:BU303"/>
    <mergeCell ref="BT304:BU304"/>
    <mergeCell ref="BT305:BU305"/>
    <mergeCell ref="C272:E272"/>
    <mergeCell ref="C273:E273"/>
    <mergeCell ref="C274:E274"/>
    <mergeCell ref="M274:O274"/>
    <mergeCell ref="C275:E275"/>
    <mergeCell ref="C276:E276"/>
    <mergeCell ref="C277:E277"/>
    <mergeCell ref="C278:E278"/>
    <mergeCell ref="C279:E279"/>
    <mergeCell ref="K268:M268"/>
    <mergeCell ref="O268:P268"/>
    <mergeCell ref="BT267:BU267"/>
    <mergeCell ref="L269:M269"/>
    <mergeCell ref="BT268:BU268"/>
    <mergeCell ref="C270:E270"/>
    <mergeCell ref="L270:M270"/>
    <mergeCell ref="BT269:BU269"/>
    <mergeCell ref="C271:E271"/>
    <mergeCell ref="L271:M271"/>
    <mergeCell ref="B260:N260"/>
    <mergeCell ref="R260:R261"/>
    <mergeCell ref="S260:U260"/>
    <mergeCell ref="V260:W260"/>
    <mergeCell ref="X260:AC260"/>
    <mergeCell ref="AD260:AG260"/>
    <mergeCell ref="AI260:AJ260"/>
    <mergeCell ref="BT260:BU260"/>
    <mergeCell ref="K262:M262"/>
    <mergeCell ref="O262:P262"/>
    <mergeCell ref="K199:M199"/>
    <mergeCell ref="O199:P199"/>
    <mergeCell ref="BT199:BU199"/>
    <mergeCell ref="L200:M200"/>
    <mergeCell ref="BT200:BU200"/>
    <mergeCell ref="BT235:BU235"/>
    <mergeCell ref="BT236:BU236"/>
    <mergeCell ref="BT237:BU237"/>
    <mergeCell ref="C207:E207"/>
    <mergeCell ref="C208:E208"/>
    <mergeCell ref="C209:E209"/>
    <mergeCell ref="C210:E210"/>
    <mergeCell ref="BT228:BU228"/>
    <mergeCell ref="C203:E203"/>
    <mergeCell ref="C204:E204"/>
    <mergeCell ref="C205:E205"/>
    <mergeCell ref="M205:O205"/>
    <mergeCell ref="C206:E206"/>
    <mergeCell ref="BT47:BU47"/>
    <mergeCell ref="BT45:BU45"/>
    <mergeCell ref="C92:E92"/>
    <mergeCell ref="C93:E93"/>
    <mergeCell ref="C88:E88"/>
    <mergeCell ref="M88:O88"/>
    <mergeCell ref="C89:E89"/>
    <mergeCell ref="C90:E90"/>
    <mergeCell ref="C91:E91"/>
    <mergeCell ref="BT83:BU83"/>
    <mergeCell ref="L84:M84"/>
    <mergeCell ref="BT84:BU84"/>
    <mergeCell ref="L85:M85"/>
    <mergeCell ref="C87:E87"/>
    <mergeCell ref="C84:E84"/>
    <mergeCell ref="C85:E85"/>
    <mergeCell ref="C86:E86"/>
    <mergeCell ref="L83:M83"/>
    <mergeCell ref="AD2:AG2"/>
    <mergeCell ref="AI2:AJ2"/>
    <mergeCell ref="K4:M4"/>
    <mergeCell ref="O4:P4"/>
    <mergeCell ref="BT2:BU2"/>
    <mergeCell ref="B2:N2"/>
    <mergeCell ref="R2:R3"/>
    <mergeCell ref="S2:U2"/>
    <mergeCell ref="V2:W2"/>
    <mergeCell ref="X2:AC2"/>
    <mergeCell ref="C16:E16"/>
    <mergeCell ref="C17:E17"/>
    <mergeCell ref="C18:E18"/>
    <mergeCell ref="C19:E19"/>
    <mergeCell ref="C20:E20"/>
    <mergeCell ref="K9:M9"/>
    <mergeCell ref="O9:P9"/>
    <mergeCell ref="L10:M10"/>
    <mergeCell ref="C11:E11"/>
    <mergeCell ref="L11:M11"/>
    <mergeCell ref="C12:E12"/>
    <mergeCell ref="L12:M12"/>
    <mergeCell ref="C14:E14"/>
    <mergeCell ref="C15:E15"/>
    <mergeCell ref="M15:O15"/>
    <mergeCell ref="C13:E13"/>
    <mergeCell ref="BT130:BU130"/>
    <mergeCell ref="L131:M131"/>
    <mergeCell ref="BT131:BU131"/>
    <mergeCell ref="L132:M132"/>
    <mergeCell ref="BT9:BU9"/>
    <mergeCell ref="BT10:BU10"/>
    <mergeCell ref="BT11:BU11"/>
    <mergeCell ref="BT38:BU38"/>
    <mergeCell ref="BT46:BU46"/>
    <mergeCell ref="B122:N122"/>
    <mergeCell ref="L130:M130"/>
    <mergeCell ref="BT75:BU75"/>
    <mergeCell ref="K77:M77"/>
    <mergeCell ref="O77:P77"/>
    <mergeCell ref="K82:M82"/>
    <mergeCell ref="O82:P82"/>
    <mergeCell ref="BT82:BU82"/>
    <mergeCell ref="B75:N75"/>
    <mergeCell ref="R75:R76"/>
    <mergeCell ref="S75:U75"/>
    <mergeCell ref="V75:W75"/>
    <mergeCell ref="X75:AC75"/>
    <mergeCell ref="AD75:AG75"/>
    <mergeCell ref="AI75:AJ75"/>
    <mergeCell ref="AI122:AJ122"/>
    <mergeCell ref="BT122:BU122"/>
    <mergeCell ref="K124:M124"/>
    <mergeCell ref="O124:P124"/>
    <mergeCell ref="K129:M129"/>
    <mergeCell ref="O129:P129"/>
    <mergeCell ref="BT129:BU129"/>
    <mergeCell ref="R122:R123"/>
    <mergeCell ref="S122:U122"/>
    <mergeCell ref="V122:W122"/>
    <mergeCell ref="X122:AC122"/>
    <mergeCell ref="AD122:AG122"/>
    <mergeCell ref="C137:E137"/>
    <mergeCell ref="C138:E138"/>
    <mergeCell ref="C139:E139"/>
    <mergeCell ref="C140:E140"/>
    <mergeCell ref="BT158:BU158"/>
    <mergeCell ref="C135:E135"/>
    <mergeCell ref="C136:E136"/>
    <mergeCell ref="M135:O135"/>
    <mergeCell ref="C131:E131"/>
    <mergeCell ref="C132:E132"/>
    <mergeCell ref="C133:E133"/>
    <mergeCell ref="C134:E134"/>
    <mergeCell ref="M344:O344"/>
    <mergeCell ref="C345:E345"/>
    <mergeCell ref="C346:E346"/>
    <mergeCell ref="C347:E347"/>
    <mergeCell ref="C348:E348"/>
    <mergeCell ref="C349:E349"/>
    <mergeCell ref="BT165:BU165"/>
    <mergeCell ref="BT166:BU166"/>
    <mergeCell ref="BT167:BU167"/>
    <mergeCell ref="AD192:AG192"/>
    <mergeCell ref="AI192:AJ192"/>
    <mergeCell ref="BT192:BU192"/>
    <mergeCell ref="K194:M194"/>
    <mergeCell ref="O194:P194"/>
    <mergeCell ref="B192:N192"/>
    <mergeCell ref="R192:R193"/>
    <mergeCell ref="S192:U192"/>
    <mergeCell ref="V192:W192"/>
    <mergeCell ref="X192:AC192"/>
    <mergeCell ref="C201:E201"/>
    <mergeCell ref="L201:M201"/>
    <mergeCell ref="BT201:BU201"/>
    <mergeCell ref="C202:E202"/>
    <mergeCell ref="L202:M202"/>
    <mergeCell ref="BT366:BU366"/>
    <mergeCell ref="B330:N330"/>
    <mergeCell ref="R330:R331"/>
    <mergeCell ref="S330:U330"/>
    <mergeCell ref="V330:W330"/>
    <mergeCell ref="X330:AC330"/>
    <mergeCell ref="AD330:AG330"/>
    <mergeCell ref="AI330:AJ330"/>
    <mergeCell ref="BT330:BU330"/>
    <mergeCell ref="K332:M332"/>
    <mergeCell ref="O332:P332"/>
    <mergeCell ref="BT337:BU337"/>
    <mergeCell ref="K338:M338"/>
    <mergeCell ref="O338:P338"/>
    <mergeCell ref="BT338:BU338"/>
    <mergeCell ref="L339:M339"/>
    <mergeCell ref="BT339:BU339"/>
    <mergeCell ref="C340:E340"/>
    <mergeCell ref="L340:M340"/>
    <mergeCell ref="C341:E341"/>
    <mergeCell ref="L341:M341"/>
    <mergeCell ref="C342:E342"/>
    <mergeCell ref="C343:E343"/>
    <mergeCell ref="C344:E344"/>
  </mergeCells>
  <conditionalFormatting sqref="H16:H19 K13">
    <cfRule type="cellIs" dxfId="1635" priority="89" operator="lessThan">
      <formula>0</formula>
    </cfRule>
    <cfRule type="cellIs" dxfId="1634" priority="90" operator="greaterThanOrEqual">
      <formula>0</formula>
    </cfRule>
  </conditionalFormatting>
  <conditionalFormatting sqref="K11:K12">
    <cfRule type="cellIs" dxfId="1633" priority="99" operator="lessThan">
      <formula>0</formula>
    </cfRule>
    <cfRule type="cellIs" dxfId="1632" priority="100" operator="greaterThanOrEqual">
      <formula>0</formula>
    </cfRule>
  </conditionalFormatting>
  <conditionalFormatting sqref="L11:L13 M266">
    <cfRule type="cellIs" dxfId="1631" priority="97" operator="lessThan">
      <formula>100%</formula>
    </cfRule>
    <cfRule type="cellIs" dxfId="1630" priority="98" operator="greaterThanOrEqual">
      <formula>100%</formula>
    </cfRule>
  </conditionalFormatting>
  <conditionalFormatting sqref="M6:M7">
    <cfRule type="cellIs" dxfId="1629" priority="93" operator="lessThan">
      <formula>100%</formula>
    </cfRule>
    <cfRule type="cellIs" dxfId="1628" priority="94" operator="greaterThanOrEqual">
      <formula>100%</formula>
    </cfRule>
  </conditionalFormatting>
  <conditionalFormatting sqref="N17:O18">
    <cfRule type="cellIs" dxfId="1627" priority="95" operator="lessThan">
      <formula>100%</formula>
    </cfRule>
    <cfRule type="cellIs" dxfId="1626" priority="96" operator="greaterThanOrEqual">
      <formula>100%</formula>
    </cfRule>
  </conditionalFormatting>
  <conditionalFormatting sqref="V35:W35">
    <cfRule type="cellIs" dxfId="1625" priority="91" operator="lessThan">
      <formula>0</formula>
    </cfRule>
    <cfRule type="cellIs" dxfId="1624" priority="92" operator="greaterThan">
      <formula>0</formula>
    </cfRule>
  </conditionalFormatting>
  <conditionalFormatting sqref="H89:H92 K86">
    <cfRule type="cellIs" dxfId="1623" priority="65" operator="lessThan">
      <formula>0</formula>
    </cfRule>
    <cfRule type="cellIs" dxfId="1622" priority="66" operator="greaterThanOrEqual">
      <formula>0</formula>
    </cfRule>
  </conditionalFormatting>
  <conditionalFormatting sqref="K84:K85">
    <cfRule type="cellIs" dxfId="1621" priority="75" operator="lessThan">
      <formula>0</formula>
    </cfRule>
    <cfRule type="cellIs" dxfId="1620" priority="76" operator="greaterThanOrEqual">
      <formula>0</formula>
    </cfRule>
  </conditionalFormatting>
  <conditionalFormatting sqref="L84:L86">
    <cfRule type="cellIs" dxfId="1619" priority="73" operator="lessThan">
      <formula>100%</formula>
    </cfRule>
    <cfRule type="cellIs" dxfId="1618" priority="74" operator="greaterThanOrEqual">
      <formula>100%</formula>
    </cfRule>
  </conditionalFormatting>
  <conditionalFormatting sqref="M79:M80">
    <cfRule type="cellIs" dxfId="1617" priority="69" operator="lessThan">
      <formula>100%</formula>
    </cfRule>
    <cfRule type="cellIs" dxfId="1616" priority="70" operator="greaterThanOrEqual">
      <formula>100%</formula>
    </cfRule>
  </conditionalFormatting>
  <conditionalFormatting sqref="N90:O91">
    <cfRule type="cellIs" dxfId="1615" priority="71" operator="lessThan">
      <formula>100%</formula>
    </cfRule>
    <cfRule type="cellIs" dxfId="1614" priority="72" operator="greaterThanOrEqual">
      <formula>100%</formula>
    </cfRule>
  </conditionalFormatting>
  <conditionalFormatting sqref="V105:W105">
    <cfRule type="cellIs" dxfId="1613" priority="67" operator="lessThan">
      <formula>0</formula>
    </cfRule>
    <cfRule type="cellIs" dxfId="1612" priority="68" operator="greaterThan">
      <formula>0</formula>
    </cfRule>
  </conditionalFormatting>
  <conditionalFormatting sqref="H136:H139 K133">
    <cfRule type="cellIs" dxfId="1611" priority="53" operator="lessThan">
      <formula>0</formula>
    </cfRule>
    <cfRule type="cellIs" dxfId="1610" priority="54" operator="greaterThanOrEqual">
      <formula>0</formula>
    </cfRule>
  </conditionalFormatting>
  <conditionalFormatting sqref="K131:K132">
    <cfRule type="cellIs" dxfId="1609" priority="63" operator="lessThan">
      <formula>0</formula>
    </cfRule>
    <cfRule type="cellIs" dxfId="1608" priority="64" operator="greaterThanOrEqual">
      <formula>0</formula>
    </cfRule>
  </conditionalFormatting>
  <conditionalFormatting sqref="L131:L133">
    <cfRule type="cellIs" dxfId="1607" priority="61" operator="lessThan">
      <formula>100%</formula>
    </cfRule>
    <cfRule type="cellIs" dxfId="1606" priority="62" operator="greaterThanOrEqual">
      <formula>100%</formula>
    </cfRule>
  </conditionalFormatting>
  <conditionalFormatting sqref="M126:M127">
    <cfRule type="cellIs" dxfId="1605" priority="57" operator="lessThan">
      <formula>100%</formula>
    </cfRule>
    <cfRule type="cellIs" dxfId="1604" priority="58" operator="greaterThanOrEqual">
      <formula>100%</formula>
    </cfRule>
  </conditionalFormatting>
  <conditionalFormatting sqref="N137:O138">
    <cfRule type="cellIs" dxfId="1603" priority="59" operator="lessThan">
      <formula>100%</formula>
    </cfRule>
    <cfRule type="cellIs" dxfId="1602" priority="60" operator="greaterThanOrEqual">
      <formula>100%</formula>
    </cfRule>
  </conditionalFormatting>
  <conditionalFormatting sqref="V155:W155">
    <cfRule type="cellIs" dxfId="1601" priority="55" operator="lessThan">
      <formula>0</formula>
    </cfRule>
    <cfRule type="cellIs" dxfId="1600" priority="56" operator="greaterThan">
      <formula>0</formula>
    </cfRule>
  </conditionalFormatting>
  <conditionalFormatting sqref="H206:H209 K203">
    <cfRule type="cellIs" dxfId="1599" priority="41" operator="lessThan">
      <formula>0</formula>
    </cfRule>
    <cfRule type="cellIs" dxfId="1598" priority="42" operator="greaterThanOrEqual">
      <formula>0</formula>
    </cfRule>
  </conditionalFormatting>
  <conditionalFormatting sqref="K201:K202">
    <cfRule type="cellIs" dxfId="1597" priority="51" operator="lessThan">
      <formula>0</formula>
    </cfRule>
    <cfRule type="cellIs" dxfId="1596" priority="52" operator="greaterThanOrEqual">
      <formula>0</formula>
    </cfRule>
  </conditionalFormatting>
  <conditionalFormatting sqref="L201:L203">
    <cfRule type="cellIs" dxfId="1595" priority="49" operator="lessThan">
      <formula>100%</formula>
    </cfRule>
    <cfRule type="cellIs" dxfId="1594" priority="50" operator="greaterThanOrEqual">
      <formula>100%</formula>
    </cfRule>
  </conditionalFormatting>
  <conditionalFormatting sqref="M196:M197">
    <cfRule type="cellIs" dxfId="1593" priority="45" operator="lessThan">
      <formula>100%</formula>
    </cfRule>
    <cfRule type="cellIs" dxfId="1592" priority="46" operator="greaterThanOrEqual">
      <formula>100%</formula>
    </cfRule>
  </conditionalFormatting>
  <conditionalFormatting sqref="N207:O208">
    <cfRule type="cellIs" dxfId="1591" priority="47" operator="lessThan">
      <formula>100%</formula>
    </cfRule>
    <cfRule type="cellIs" dxfId="1590" priority="48" operator="greaterThanOrEqual">
      <formula>100%</formula>
    </cfRule>
  </conditionalFormatting>
  <conditionalFormatting sqref="V225:W225">
    <cfRule type="cellIs" dxfId="1589" priority="43" operator="lessThan">
      <formula>0</formula>
    </cfRule>
    <cfRule type="cellIs" dxfId="1588" priority="44" operator="greaterThan">
      <formula>0</formula>
    </cfRule>
  </conditionalFormatting>
  <conditionalFormatting sqref="H275:H278 K272">
    <cfRule type="cellIs" dxfId="1587" priority="29" operator="lessThan">
      <formula>0</formula>
    </cfRule>
    <cfRule type="cellIs" dxfId="1586" priority="30" operator="greaterThanOrEqual">
      <formula>0</formula>
    </cfRule>
  </conditionalFormatting>
  <conditionalFormatting sqref="K270:K271">
    <cfRule type="cellIs" dxfId="1585" priority="39" operator="lessThan">
      <formula>0</formula>
    </cfRule>
    <cfRule type="cellIs" dxfId="1584" priority="40" operator="greaterThanOrEqual">
      <formula>0</formula>
    </cfRule>
  </conditionalFormatting>
  <conditionalFormatting sqref="L270:L272">
    <cfRule type="cellIs" dxfId="1583" priority="37" operator="lessThan">
      <formula>100%</formula>
    </cfRule>
    <cfRule type="cellIs" dxfId="1582" priority="38" operator="greaterThanOrEqual">
      <formula>100%</formula>
    </cfRule>
  </conditionalFormatting>
  <conditionalFormatting sqref="M264:M265">
    <cfRule type="cellIs" dxfId="1581" priority="33" operator="lessThan">
      <formula>100%</formula>
    </cfRule>
    <cfRule type="cellIs" dxfId="1580" priority="34" operator="greaterThanOrEqual">
      <formula>100%</formula>
    </cfRule>
  </conditionalFormatting>
  <conditionalFormatting sqref="N276:O277">
    <cfRule type="cellIs" dxfId="1579" priority="35" operator="lessThan">
      <formula>100%</formula>
    </cfRule>
    <cfRule type="cellIs" dxfId="1578" priority="36" operator="greaterThanOrEqual">
      <formula>100%</formula>
    </cfRule>
  </conditionalFormatting>
  <conditionalFormatting sqref="V293:W293">
    <cfRule type="cellIs" dxfId="1577" priority="31" operator="lessThan">
      <formula>0</formula>
    </cfRule>
    <cfRule type="cellIs" dxfId="1576" priority="32" operator="greaterThan">
      <formula>0</formula>
    </cfRule>
  </conditionalFormatting>
  <conditionalFormatting sqref="M336">
    <cfRule type="cellIs" dxfId="1575" priority="27" operator="lessThan">
      <formula>100%</formula>
    </cfRule>
    <cfRule type="cellIs" dxfId="1574" priority="28" operator="greaterThanOrEqual">
      <formula>100%</formula>
    </cfRule>
  </conditionalFormatting>
  <conditionalFormatting sqref="H345:H348 K342">
    <cfRule type="cellIs" dxfId="1573" priority="15" operator="lessThan">
      <formula>0</formula>
    </cfRule>
    <cfRule type="cellIs" dxfId="1572" priority="16" operator="greaterThanOrEqual">
      <formula>0</formula>
    </cfRule>
  </conditionalFormatting>
  <conditionalFormatting sqref="K340:K341">
    <cfRule type="cellIs" dxfId="1571" priority="25" operator="lessThan">
      <formula>0</formula>
    </cfRule>
    <cfRule type="cellIs" dxfId="1570" priority="26" operator="greaterThanOrEqual">
      <formula>0</formula>
    </cfRule>
  </conditionalFormatting>
  <conditionalFormatting sqref="L340:L342">
    <cfRule type="cellIs" dxfId="1569" priority="23" operator="lessThan">
      <formula>100%</formula>
    </cfRule>
    <cfRule type="cellIs" dxfId="1568" priority="24" operator="greaterThanOrEqual">
      <formula>100%</formula>
    </cfRule>
  </conditionalFormatting>
  <conditionalFormatting sqref="M334:M335">
    <cfRule type="cellIs" dxfId="1567" priority="19" operator="lessThan">
      <formula>100%</formula>
    </cfRule>
    <cfRule type="cellIs" dxfId="1566" priority="20" operator="greaterThanOrEqual">
      <formula>100%</formula>
    </cfRule>
  </conditionalFormatting>
  <conditionalFormatting sqref="N346:O347">
    <cfRule type="cellIs" dxfId="1565" priority="21" operator="lessThan">
      <formula>100%</formula>
    </cfRule>
    <cfRule type="cellIs" dxfId="1564" priority="22" operator="greaterThanOrEqual">
      <formula>100%</formula>
    </cfRule>
  </conditionalFormatting>
  <conditionalFormatting sqref="V363:W363">
    <cfRule type="cellIs" dxfId="1563" priority="17" operator="lessThan">
      <formula>0</formula>
    </cfRule>
    <cfRule type="cellIs" dxfId="1562" priority="18" operator="greaterThan">
      <formula>0</formula>
    </cfRule>
  </conditionalFormatting>
  <conditionalFormatting sqref="M379">
    <cfRule type="cellIs" dxfId="1561" priority="13" operator="lessThan">
      <formula>100%</formula>
    </cfRule>
    <cfRule type="cellIs" dxfId="1560" priority="14" operator="greaterThanOrEqual">
      <formula>100%</formula>
    </cfRule>
  </conditionalFormatting>
  <conditionalFormatting sqref="H388:H391 K385">
    <cfRule type="cellIs" dxfId="1559" priority="1" operator="lessThan">
      <formula>0</formula>
    </cfRule>
    <cfRule type="cellIs" dxfId="1558" priority="2" operator="greaterThanOrEqual">
      <formula>0</formula>
    </cfRule>
  </conditionalFormatting>
  <conditionalFormatting sqref="K383:K384">
    <cfRule type="cellIs" dxfId="1557" priority="11" operator="lessThan">
      <formula>0</formula>
    </cfRule>
    <cfRule type="cellIs" dxfId="1556" priority="12" operator="greaterThanOrEqual">
      <formula>0</formula>
    </cfRule>
  </conditionalFormatting>
  <conditionalFormatting sqref="L383:L385">
    <cfRule type="cellIs" dxfId="1555" priority="9" operator="lessThan">
      <formula>100%</formula>
    </cfRule>
    <cfRule type="cellIs" dxfId="1554" priority="10" operator="greaterThanOrEqual">
      <formula>100%</formula>
    </cfRule>
  </conditionalFormatting>
  <conditionalFormatting sqref="M377:M378">
    <cfRule type="cellIs" dxfId="1553" priority="5" operator="lessThan">
      <formula>100%</formula>
    </cfRule>
    <cfRule type="cellIs" dxfId="1552" priority="6" operator="greaterThanOrEqual">
      <formula>100%</formula>
    </cfRule>
  </conditionalFormatting>
  <conditionalFormatting sqref="N389:O390">
    <cfRule type="cellIs" dxfId="1551" priority="7" operator="lessThan">
      <formula>100%</formula>
    </cfRule>
    <cfRule type="cellIs" dxfId="1550" priority="8" operator="greaterThanOrEqual">
      <formula>100%</formula>
    </cfRule>
  </conditionalFormatting>
  <conditionalFormatting sqref="V406:W406">
    <cfRule type="cellIs" dxfId="1549" priority="3" operator="lessThan">
      <formula>0</formula>
    </cfRule>
    <cfRule type="cellIs" dxfId="1548" priority="4" operator="greaterThan">
      <formula>0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10" orientation="landscape" r:id="rId15"/>
  <drawing r:id="rId1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32BEB-1F0B-4AD8-A5F7-D77B37445B1A}">
  <sheetPr codeName="Hoja7"/>
  <dimension ref="A1:I16"/>
  <sheetViews>
    <sheetView topLeftCell="A3" zoomScale="130" zoomScaleNormal="130" workbookViewId="0">
      <selection activeCell="AZ3693" sqref="AZ3693"/>
    </sheetView>
  </sheetViews>
  <sheetFormatPr baseColWidth="10" defaultRowHeight="14.4"/>
  <sheetData>
    <row r="1" spans="1:9" ht="15" thickBot="1"/>
    <row r="2" spans="1:9">
      <c r="B2" s="309" t="s">
        <v>164</v>
      </c>
      <c r="C2" s="310" t="s">
        <v>165</v>
      </c>
      <c r="D2" s="310" t="s">
        <v>166</v>
      </c>
      <c r="E2" s="311" t="s">
        <v>167</v>
      </c>
    </row>
    <row r="3" spans="1:9">
      <c r="A3" s="3">
        <v>1.51</v>
      </c>
      <c r="B3" s="312">
        <v>2.75E-2</v>
      </c>
      <c r="C3" s="130" t="s">
        <v>168</v>
      </c>
      <c r="D3" s="130">
        <f t="shared" ref="D3:D16" si="0">+B3-B4</f>
        <v>2.4999999999999988E-3</v>
      </c>
      <c r="E3" s="313" t="s">
        <v>169</v>
      </c>
      <c r="G3" t="str" cm="1">
        <f t="array" ref="G3">INDEX($E$3:$E$16,MATCH(1,(A3&gt;=$B$3:$B$16)*(A3&lt;=$C$3:$C$16),0))</f>
        <v>L</v>
      </c>
      <c r="H3" s="3"/>
      <c r="I3" s="3"/>
    </row>
    <row r="4" spans="1:9">
      <c r="B4" s="312">
        <v>2.5000000000000001E-2</v>
      </c>
      <c r="C4" s="130">
        <v>2.7400000000000001E-2</v>
      </c>
      <c r="D4" s="130">
        <f t="shared" si="0"/>
        <v>2.5000000000000022E-3</v>
      </c>
      <c r="E4" s="313" t="s">
        <v>170</v>
      </c>
      <c r="H4" s="3"/>
      <c r="I4" s="3"/>
    </row>
    <row r="5" spans="1:9">
      <c r="B5" s="312">
        <v>2.2499999999999999E-2</v>
      </c>
      <c r="C5" s="130">
        <v>2.4900000000000002E-2</v>
      </c>
      <c r="D5" s="130">
        <f t="shared" si="0"/>
        <v>1.4999999999999979E-3</v>
      </c>
      <c r="E5" s="313" t="s">
        <v>171</v>
      </c>
      <c r="H5" s="3"/>
      <c r="I5" s="3"/>
    </row>
    <row r="6" spans="1:9">
      <c r="B6" s="312">
        <v>2.1000000000000001E-2</v>
      </c>
      <c r="C6" s="130">
        <v>2.2400000000000003E-2</v>
      </c>
      <c r="D6" s="130">
        <f t="shared" si="0"/>
        <v>2.0000000000000018E-3</v>
      </c>
      <c r="E6" s="313" t="s">
        <v>172</v>
      </c>
      <c r="H6" s="3"/>
      <c r="I6" s="3"/>
    </row>
    <row r="7" spans="1:9">
      <c r="B7" s="312">
        <v>1.9E-2</v>
      </c>
      <c r="C7" s="130">
        <v>2.0899999999999998E-2</v>
      </c>
      <c r="D7" s="130">
        <f t="shared" si="0"/>
        <v>1.4999999999999979E-3</v>
      </c>
      <c r="E7" s="313" t="s">
        <v>173</v>
      </c>
      <c r="H7" s="3"/>
      <c r="I7" s="3"/>
    </row>
    <row r="8" spans="1:9">
      <c r="B8" s="312">
        <v>1.7500000000000002E-2</v>
      </c>
      <c r="C8" s="130">
        <v>1.89E-2</v>
      </c>
      <c r="D8" s="130">
        <f t="shared" si="0"/>
        <v>2.5000000000000022E-3</v>
      </c>
      <c r="E8" s="313" t="s">
        <v>174</v>
      </c>
      <c r="H8" s="3"/>
      <c r="I8" s="3"/>
    </row>
    <row r="9" spans="1:9">
      <c r="B9" s="312">
        <v>1.4999999999999999E-2</v>
      </c>
      <c r="C9" s="130">
        <v>1.7399999999999999E-2</v>
      </c>
      <c r="D9" s="130">
        <f t="shared" si="0"/>
        <v>1.4999999999999979E-3</v>
      </c>
      <c r="E9" s="313" t="s">
        <v>175</v>
      </c>
      <c r="H9" s="3"/>
      <c r="I9" s="3"/>
    </row>
    <row r="10" spans="1:9">
      <c r="B10" s="312">
        <v>1.3500000000000002E-2</v>
      </c>
      <c r="C10" s="130">
        <v>1.49E-2</v>
      </c>
      <c r="D10" s="130">
        <f t="shared" si="0"/>
        <v>1.5000000000000013E-3</v>
      </c>
      <c r="E10" s="313" t="s">
        <v>176</v>
      </c>
      <c r="H10" s="3"/>
      <c r="I10" s="3"/>
    </row>
    <row r="11" spans="1:9">
      <c r="B11" s="312">
        <v>1.2E-2</v>
      </c>
      <c r="C11" s="130">
        <v>1.34E-2</v>
      </c>
      <c r="D11" s="130">
        <f t="shared" si="0"/>
        <v>1.4999999999999996E-3</v>
      </c>
      <c r="E11" s="313" t="s">
        <v>177</v>
      </c>
      <c r="H11" s="3"/>
      <c r="I11" s="3"/>
    </row>
    <row r="12" spans="1:9">
      <c r="B12" s="312">
        <v>1.0500000000000001E-2</v>
      </c>
      <c r="C12" s="130">
        <v>1.1899999999999999E-2</v>
      </c>
      <c r="D12" s="130">
        <f t="shared" si="0"/>
        <v>1.4999999999999996E-3</v>
      </c>
      <c r="E12" s="313" t="s">
        <v>178</v>
      </c>
      <c r="H12" s="3"/>
      <c r="I12" s="3"/>
    </row>
    <row r="13" spans="1:9">
      <c r="B13" s="312">
        <v>9.0000000000000011E-3</v>
      </c>
      <c r="C13" s="130">
        <v>1.04E-2</v>
      </c>
      <c r="D13" s="130">
        <f t="shared" si="0"/>
        <v>1.5000000000000013E-3</v>
      </c>
      <c r="E13" s="313" t="s">
        <v>179</v>
      </c>
      <c r="H13" s="3"/>
      <c r="I13" s="3"/>
    </row>
    <row r="14" spans="1:9">
      <c r="B14" s="312">
        <v>7.4999999999999997E-3</v>
      </c>
      <c r="C14" s="130">
        <v>8.8999999999999999E-3</v>
      </c>
      <c r="D14" s="130">
        <f t="shared" si="0"/>
        <v>1.4999999999999996E-3</v>
      </c>
      <c r="E14" s="313" t="s">
        <v>180</v>
      </c>
      <c r="H14" s="3"/>
      <c r="I14" s="3"/>
    </row>
    <row r="15" spans="1:9">
      <c r="B15" s="312">
        <v>6.0000000000000001E-3</v>
      </c>
      <c r="C15" s="130">
        <v>7.4000000000000003E-3</v>
      </c>
      <c r="D15" s="130">
        <f t="shared" si="0"/>
        <v>6.0000000000000001E-3</v>
      </c>
      <c r="E15" s="313" t="s">
        <v>181</v>
      </c>
      <c r="H15" s="3"/>
      <c r="I15" s="3"/>
    </row>
    <row r="16" spans="1:9" ht="15" thickBot="1">
      <c r="B16" s="314">
        <v>0</v>
      </c>
      <c r="C16" s="315">
        <v>5.8999999999999999E-3</v>
      </c>
      <c r="D16" s="315">
        <f t="shared" si="0"/>
        <v>0</v>
      </c>
      <c r="E16" s="316" t="s">
        <v>135</v>
      </c>
      <c r="H16" s="3"/>
      <c r="I16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567CD-FE33-4C25-9E96-A2FF272CD653}">
  <sheetPr>
    <pageSetUpPr fitToPage="1"/>
  </sheetPr>
  <dimension ref="A1:EE139"/>
  <sheetViews>
    <sheetView zoomScale="25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6" sqref="H6"/>
    </sheetView>
  </sheetViews>
  <sheetFormatPr baseColWidth="10" defaultColWidth="11.5546875" defaultRowHeight="16.05" customHeight="1"/>
  <cols>
    <col min="1" max="1" width="34.6640625" style="9" bestFit="1" customWidth="1"/>
    <col min="2" max="2" width="71.77734375" style="328" bestFit="1" customWidth="1"/>
    <col min="3" max="3" width="21.88671875" style="328" bestFit="1" customWidth="1"/>
    <col min="4" max="4" width="27" style="328" bestFit="1" customWidth="1"/>
    <col min="5" max="5" width="21.88671875" style="328" bestFit="1" customWidth="1"/>
    <col min="6" max="6" width="33.44140625" style="328" bestFit="1" customWidth="1"/>
    <col min="7" max="7" width="21.44140625" style="328" bestFit="1" customWidth="1"/>
    <col min="8" max="8" width="29.88671875" style="328" bestFit="1" customWidth="1"/>
    <col min="9" max="9" width="21.44140625" style="164" bestFit="1" customWidth="1"/>
    <col min="10" max="10" width="20.5546875" style="164" bestFit="1" customWidth="1"/>
    <col min="11" max="11" width="21.44140625" style="164" bestFit="1" customWidth="1"/>
    <col min="12" max="12" width="29.44140625" style="164" bestFit="1" customWidth="1"/>
    <col min="13" max="13" width="21.44140625" style="164" bestFit="1" customWidth="1"/>
    <col min="14" max="14" width="29.44140625" style="164" bestFit="1" customWidth="1"/>
    <col min="15" max="17" width="21.44140625" style="164" bestFit="1" customWidth="1"/>
    <col min="18" max="18" width="28.5546875" style="164" bestFit="1" customWidth="1"/>
    <col min="19" max="19" width="21.44140625" style="164" bestFit="1" customWidth="1"/>
    <col min="20" max="20" width="48.109375" style="164" bestFit="1" customWidth="1"/>
    <col min="21" max="21" width="21.44140625" style="164" bestFit="1" customWidth="1"/>
    <col min="22" max="22" width="40.5546875" style="164" bestFit="1" customWidth="1"/>
    <col min="23" max="23" width="21.44140625" style="164" bestFit="1" customWidth="1"/>
    <col min="24" max="24" width="35.21875" style="164" bestFit="1" customWidth="1"/>
    <col min="25" max="25" width="21.44140625" style="164" bestFit="1" customWidth="1"/>
    <col min="26" max="26" width="36.109375" style="164" bestFit="1" customWidth="1"/>
    <col min="27" max="27" width="21.44140625" style="164" bestFit="1" customWidth="1"/>
    <col min="28" max="28" width="38.33203125" style="164" bestFit="1" customWidth="1"/>
    <col min="29" max="29" width="21.44140625" style="164" bestFit="1" customWidth="1"/>
    <col min="30" max="30" width="37.88671875" style="164" bestFit="1" customWidth="1"/>
    <col min="31" max="31" width="21.44140625" style="164" bestFit="1" customWidth="1"/>
    <col min="32" max="32" width="38.33203125" style="164" bestFit="1" customWidth="1"/>
    <col min="33" max="33" width="21.44140625" style="164" bestFit="1" customWidth="1"/>
    <col min="34" max="34" width="37" style="164" bestFit="1" customWidth="1"/>
    <col min="35" max="35" width="21.44140625" style="164" bestFit="1" customWidth="1"/>
    <col min="36" max="36" width="39.21875" style="164" bestFit="1" customWidth="1"/>
    <col min="37" max="37" width="21.44140625" style="164" bestFit="1" customWidth="1"/>
    <col min="38" max="38" width="37.88671875" style="164" bestFit="1" customWidth="1"/>
    <col min="39" max="39" width="21.44140625" style="164" bestFit="1" customWidth="1"/>
    <col min="40" max="40" width="24.5546875" style="164" bestFit="1" customWidth="1"/>
    <col min="41" max="41" width="21.44140625" style="164" bestFit="1" customWidth="1"/>
    <col min="42" max="42" width="26.33203125" style="164" bestFit="1" customWidth="1"/>
    <col min="43" max="43" width="21.44140625" style="164" bestFit="1" customWidth="1"/>
    <col min="44" max="44" width="43.21875" style="164" bestFit="1" customWidth="1"/>
    <col min="45" max="45" width="21.44140625" style="164" bestFit="1" customWidth="1"/>
    <col min="46" max="46" width="41" style="164" bestFit="1" customWidth="1"/>
    <col min="47" max="47" width="21.44140625" style="164" bestFit="1" customWidth="1"/>
    <col min="48" max="48" width="37" style="164" bestFit="1" customWidth="1"/>
    <col min="49" max="49" width="21.44140625" style="164" bestFit="1" customWidth="1"/>
    <col min="50" max="50" width="38.77734375" style="164" bestFit="1" customWidth="1"/>
    <col min="51" max="51" width="21.44140625" style="164" bestFit="1" customWidth="1"/>
    <col min="52" max="52" width="25.44140625" style="164" bestFit="1" customWidth="1"/>
    <col min="53" max="53" width="15.21875" style="164" bestFit="1" customWidth="1"/>
    <col min="54" max="54" width="25.6640625" style="164" bestFit="1" customWidth="1"/>
    <col min="55" max="55" width="15" style="164" bestFit="1" customWidth="1"/>
    <col min="56" max="56" width="32.6640625" style="164" bestFit="1" customWidth="1"/>
    <col min="57" max="57" width="15" style="164" bestFit="1" customWidth="1"/>
    <col min="58" max="58" width="18" style="164" bestFit="1" customWidth="1"/>
    <col min="59" max="59" width="15" style="164" bestFit="1" customWidth="1"/>
    <col min="60" max="60" width="28.33203125" style="164" bestFit="1" customWidth="1"/>
    <col min="61" max="61" width="15" style="164" bestFit="1" customWidth="1"/>
    <col min="62" max="62" width="13.77734375" style="164" bestFit="1" customWidth="1"/>
    <col min="63" max="63" width="7.77734375" style="164" bestFit="1" customWidth="1"/>
    <col min="64" max="64" width="19.44140625" style="164" bestFit="1" customWidth="1"/>
    <col min="65" max="65" width="7.77734375" style="164" bestFit="1" customWidth="1"/>
    <col min="66" max="66" width="31.88671875" style="164" bestFit="1" customWidth="1"/>
    <col min="67" max="67" width="15" style="164" bestFit="1" customWidth="1"/>
    <col min="68" max="68" width="24.5546875" style="164" bestFit="1" customWidth="1"/>
    <col min="69" max="69" width="15" style="164" bestFit="1" customWidth="1"/>
    <col min="70" max="70" width="13.77734375" style="164" bestFit="1" customWidth="1"/>
    <col min="71" max="71" width="7.77734375" style="164" bestFit="1" customWidth="1"/>
    <col min="72" max="72" width="23.77734375" style="164" bestFit="1" customWidth="1"/>
    <col min="73" max="73" width="15" style="164" bestFit="1" customWidth="1"/>
    <col min="74" max="74" width="26.6640625" style="164" bestFit="1" customWidth="1"/>
    <col min="75" max="75" width="15" style="164" bestFit="1" customWidth="1"/>
    <col min="76" max="76" width="28.33203125" style="164" bestFit="1" customWidth="1"/>
    <col min="77" max="77" width="15" style="164" bestFit="1" customWidth="1"/>
    <col min="78" max="78" width="19" style="164" bestFit="1" customWidth="1"/>
    <col min="79" max="79" width="15" style="164" bestFit="1" customWidth="1"/>
    <col min="80" max="80" width="31.21875" style="164" bestFit="1" customWidth="1"/>
    <col min="81" max="81" width="15" style="164" bestFit="1" customWidth="1"/>
    <col min="82" max="82" width="25.33203125" style="164" bestFit="1" customWidth="1"/>
    <col min="83" max="83" width="15" style="164" bestFit="1" customWidth="1"/>
    <col min="84" max="84" width="23.5546875" style="164" bestFit="1" customWidth="1"/>
    <col min="85" max="85" width="15" style="164" bestFit="1" customWidth="1"/>
    <col min="86" max="86" width="24.77734375" style="164" bestFit="1" customWidth="1"/>
    <col min="87" max="87" width="15" style="164" bestFit="1" customWidth="1"/>
    <col min="88" max="88" width="24.77734375" style="4" bestFit="1" customWidth="1"/>
    <col min="89" max="89" width="15" style="4" bestFit="1" customWidth="1"/>
    <col min="90" max="90" width="13.77734375" style="4" bestFit="1" customWidth="1"/>
    <col min="91" max="91" width="7.77734375" style="4" bestFit="1" customWidth="1"/>
    <col min="92" max="92" width="30.6640625" style="4" bestFit="1" customWidth="1"/>
    <col min="93" max="93" width="15" style="4" bestFit="1" customWidth="1"/>
    <col min="94" max="94" width="23.109375" style="4" bestFit="1" customWidth="1"/>
    <col min="95" max="95" width="15" style="4" bestFit="1" customWidth="1"/>
    <col min="96" max="96" width="43.44140625" style="4" bestFit="1" customWidth="1"/>
    <col min="97" max="97" width="23.109375" style="4" bestFit="1" customWidth="1"/>
    <col min="98" max="98" width="36.88671875" style="4" bestFit="1" customWidth="1"/>
    <col min="99" max="99" width="23.109375" style="4" bestFit="1" customWidth="1"/>
    <col min="100" max="100" width="36.88671875" style="4" bestFit="1" customWidth="1"/>
    <col min="101" max="101" width="23.109375" style="4" bestFit="1" customWidth="1"/>
    <col min="102" max="102" width="17" style="4" bestFit="1" customWidth="1"/>
    <col min="103" max="103" width="13.5546875" style="4" bestFit="1" customWidth="1"/>
    <col min="104" max="104" width="36.5546875" style="4" bestFit="1" customWidth="1"/>
    <col min="105" max="105" width="23.109375" style="4" bestFit="1" customWidth="1"/>
    <col min="106" max="106" width="36.5546875" style="4" bestFit="1" customWidth="1"/>
    <col min="107" max="107" width="23.109375" style="4" bestFit="1" customWidth="1"/>
    <col min="108" max="108" width="22.33203125" style="4" bestFit="1" customWidth="1"/>
    <col min="109" max="109" width="14.33203125" style="4" bestFit="1" customWidth="1"/>
    <col min="110" max="110" width="34.21875" style="4" bestFit="1" customWidth="1"/>
    <col min="111" max="111" width="23.109375" style="4" bestFit="1" customWidth="1"/>
    <col min="112" max="112" width="17" style="4" bestFit="1" customWidth="1"/>
    <col min="113" max="113" width="14.33203125" style="4" bestFit="1" customWidth="1"/>
    <col min="114" max="114" width="24.21875" style="4" bestFit="1" customWidth="1"/>
    <col min="115" max="115" width="15.44140625" style="4" bestFit="1" customWidth="1"/>
    <col min="116" max="116" width="24.21875" style="4" bestFit="1" customWidth="1"/>
    <col min="117" max="117" width="15.44140625" style="4" bestFit="1" customWidth="1"/>
    <col min="118" max="118" width="25.44140625" style="4" bestFit="1" customWidth="1"/>
    <col min="119" max="119" width="15.44140625" style="4" bestFit="1" customWidth="1"/>
    <col min="120" max="120" width="25.21875" style="4" bestFit="1" customWidth="1"/>
    <col min="121" max="121" width="15.44140625" style="4" bestFit="1" customWidth="1"/>
    <col min="122" max="122" width="19.33203125" style="4" bestFit="1" customWidth="1"/>
    <col min="123" max="123" width="15.44140625" style="4" bestFit="1" customWidth="1"/>
    <col min="124" max="124" width="14.77734375" style="4" bestFit="1" customWidth="1"/>
    <col min="125" max="125" width="15.44140625" style="4" bestFit="1" customWidth="1"/>
    <col min="126" max="126" width="25.44140625" style="4" bestFit="1" customWidth="1"/>
    <col min="127" max="127" width="15.44140625" style="4" bestFit="1" customWidth="1"/>
    <col min="128" max="128" width="25.44140625" style="4" bestFit="1" customWidth="1"/>
    <col min="129" max="129" width="15.44140625" style="4" bestFit="1" customWidth="1"/>
    <col min="130" max="130" width="18.88671875" style="4" bestFit="1" customWidth="1"/>
    <col min="131" max="131" width="15.44140625" style="4" bestFit="1" customWidth="1"/>
    <col min="132" max="132" width="25.44140625" style="4" bestFit="1" customWidth="1"/>
    <col min="133" max="133" width="15.44140625" style="4" bestFit="1" customWidth="1"/>
    <col min="134" max="134" width="25.77734375" style="4" bestFit="1" customWidth="1"/>
    <col min="135" max="135" width="15.44140625" style="4" bestFit="1" customWidth="1"/>
    <col min="136" max="16384" width="11.5546875" style="4"/>
  </cols>
  <sheetData>
    <row r="1" spans="1:135" ht="25.8" customHeight="1">
      <c r="A1" s="768"/>
      <c r="B1" s="351" t="s">
        <v>106</v>
      </c>
      <c r="C1" s="767"/>
      <c r="D1" s="319"/>
      <c r="E1" s="320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</row>
    <row r="2" spans="1:135" ht="74.400000000000006" customHeight="1">
      <c r="A2" s="768"/>
      <c r="B2" s="815" t="s">
        <v>302</v>
      </c>
      <c r="C2" s="816"/>
      <c r="D2" s="815" t="s">
        <v>303</v>
      </c>
      <c r="E2" s="816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</row>
    <row r="3" spans="1:135" ht="52.8" customHeight="1">
      <c r="A3" s="400" t="s">
        <v>80</v>
      </c>
      <c r="B3" s="401" t="s">
        <v>59</v>
      </c>
      <c r="C3" s="401" t="s">
        <v>182</v>
      </c>
      <c r="D3" s="401" t="s">
        <v>59</v>
      </c>
      <c r="E3" s="322" t="s">
        <v>182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</row>
    <row r="4" spans="1:135" ht="40.049999999999997" customHeight="1">
      <c r="A4" s="768" t="s">
        <v>595</v>
      </c>
      <c r="B4" s="324"/>
      <c r="C4" s="324"/>
      <c r="D4" s="324"/>
      <c r="E4" s="32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</row>
    <row r="5" spans="1:135" ht="40.049999999999997" customHeight="1">
      <c r="A5" s="323" t="s">
        <v>14</v>
      </c>
      <c r="B5" s="324">
        <v>1.0371428571428571E-2</v>
      </c>
      <c r="C5" s="324"/>
      <c r="D5" s="324">
        <v>1.5231825525040387E-2</v>
      </c>
      <c r="E5" s="324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</row>
    <row r="6" spans="1:135" ht="40.049999999999997" customHeight="1">
      <c r="A6" s="323" t="s">
        <v>16</v>
      </c>
      <c r="B6" s="324"/>
      <c r="C6" s="324"/>
      <c r="D6" s="324">
        <v>1.6249999999999997E-2</v>
      </c>
      <c r="E6" s="324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</row>
    <row r="7" spans="1:135" ht="40.049999999999997" customHeight="1">
      <c r="A7" s="326" t="s">
        <v>304</v>
      </c>
      <c r="B7" s="324"/>
      <c r="C7" s="324"/>
      <c r="D7" s="324">
        <v>1.366E-2</v>
      </c>
      <c r="E7" s="324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</row>
    <row r="8" spans="1:135" ht="40.049999999999997" customHeight="1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</row>
    <row r="9" spans="1:135" ht="40.049999999999997" customHeight="1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</row>
    <row r="10" spans="1:135" ht="40.049999999999997" customHeight="1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</row>
    <row r="11" spans="1:135" ht="40.049999999999997" customHeight="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</row>
    <row r="12" spans="1:135" ht="40.049999999999997" customHeigh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</row>
    <row r="13" spans="1:135" ht="40.049999999999997" customHeight="1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</row>
    <row r="14" spans="1:135" ht="40.049999999999997" customHeight="1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</row>
    <row r="15" spans="1:135" ht="40.049999999999997" customHeight="1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</row>
    <row r="16" spans="1:135" ht="40.049999999999997" customHeight="1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</row>
    <row r="17" spans="1:135" ht="40.049999999999997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</row>
    <row r="18" spans="1:135" ht="40.049999999999997" customHeight="1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</row>
    <row r="19" spans="1:135" ht="40.049999999999997" customHeight="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</row>
    <row r="20" spans="1:135" ht="40.049999999999997" customHeight="1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</row>
    <row r="21" spans="1:135" ht="40.049999999999997" customHeight="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</row>
    <row r="22" spans="1:135" ht="40.049999999999997" customHeight="1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</row>
    <row r="23" spans="1:135" ht="40.049999999999997" customHeight="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</row>
    <row r="24" spans="1:135" ht="40.049999999999997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</row>
    <row r="25" spans="1:135" ht="40.049999999999997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</row>
    <row r="26" spans="1:135" ht="40.049999999999997" customHeight="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</row>
    <row r="27" spans="1:135" ht="40.049999999999997" customHeigh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</row>
    <row r="28" spans="1:135" ht="40.049999999999997" customHeight="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</row>
    <row r="29" spans="1:135" ht="40.049999999999997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</row>
    <row r="30" spans="1:135" ht="40.049999999999997" customHeight="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</row>
    <row r="31" spans="1:135" ht="40.049999999999997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</row>
    <row r="32" spans="1:135" ht="40.049999999999997" customHeight="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</row>
    <row r="33" spans="1:135" ht="40.049999999999997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</row>
    <row r="34" spans="1:135" ht="40.049999999999997" customHeight="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</row>
    <row r="35" spans="1:135" ht="40.049999999999997" customHeigh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</row>
    <row r="36" spans="1:135" ht="40.049999999999997" customHeight="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</row>
    <row r="37" spans="1:135" ht="40.049999999999997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</row>
    <row r="38" spans="1:135" ht="40.049999999999997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</row>
    <row r="39" spans="1:135" ht="40.049999999999997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</row>
    <row r="40" spans="1:135" ht="40.049999999999997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</row>
    <row r="41" spans="1:135" ht="40.049999999999997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</row>
    <row r="42" spans="1:135" ht="40.049999999999997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</row>
    <row r="43" spans="1:135" ht="40.049999999999997" customHeight="1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</row>
    <row r="44" spans="1:135" ht="40.049999999999997" customHeight="1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</row>
    <row r="45" spans="1:135" ht="40.049999999999997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</row>
    <row r="46" spans="1:135" ht="40.049999999999997" customHeight="1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</row>
    <row r="47" spans="1:135" ht="40.049999999999997" customHeight="1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</row>
    <row r="48" spans="1:135" ht="40.049999999999997" customHeight="1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</row>
    <row r="49" spans="1:135" ht="40.049999999999997" customHeight="1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</row>
    <row r="50" spans="1:135" ht="40.049999999999997" customHeight="1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</row>
    <row r="51" spans="1:135" ht="40.049999999999997" customHeight="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</row>
    <row r="52" spans="1:135" ht="40.049999999999997" customHeight="1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</row>
    <row r="53" spans="1:135" ht="40.049999999999997" customHeight="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</row>
    <row r="54" spans="1:135" ht="40.049999999999997" customHeight="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</row>
    <row r="55" spans="1:135" ht="40.049999999999997" customHeight="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</row>
    <row r="56" spans="1:135" ht="40.049999999999997" customHeight="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</row>
    <row r="57" spans="1:135" ht="40.049999999999997" customHeight="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</row>
    <row r="58" spans="1:135" ht="40.049999999999997" customHeight="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</row>
    <row r="59" spans="1:135" ht="40.049999999999997" customHeight="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</row>
    <row r="60" spans="1:135" ht="40.049999999999997" customHeight="1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</row>
    <row r="61" spans="1:135" ht="40.049999999999997" customHeight="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</row>
    <row r="62" spans="1:135" ht="40.049999999999997" customHeigh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</row>
    <row r="63" spans="1:135" ht="40.049999999999997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</row>
    <row r="64" spans="1:135" ht="40.049999999999997" customHeight="1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</row>
    <row r="65" spans="1:135" ht="40.049999999999997" customHeight="1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</row>
    <row r="66" spans="1:135" ht="40.049999999999997" customHeigh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</row>
    <row r="67" spans="1:135" ht="40.049999999999997" customHeight="1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</row>
    <row r="68" spans="1:135" ht="40.049999999999997" customHeight="1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</row>
    <row r="69" spans="1:135" ht="40.049999999999997" customHeight="1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</row>
    <row r="70" spans="1:135" ht="40.049999999999997" customHeight="1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</row>
    <row r="71" spans="1:135" ht="40.049999999999997" customHeight="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</row>
    <row r="72" spans="1:135" ht="40.049999999999997" customHeigh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</row>
    <row r="73" spans="1:135" ht="40.049999999999997" customHeight="1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</row>
    <row r="74" spans="1:135" ht="40.049999999999997" customHeight="1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</row>
    <row r="75" spans="1:135" ht="40.049999999999997" customHeight="1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</row>
    <row r="76" spans="1:135" ht="40.049999999999997" customHeight="1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</row>
    <row r="77" spans="1:135" ht="40.049999999999997" customHeight="1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</row>
    <row r="78" spans="1:135" ht="40.049999999999997" customHeigh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</row>
    <row r="79" spans="1:135" ht="40.049999999999997" customHeight="1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</row>
    <row r="80" spans="1:135" ht="40.049999999999997" customHeight="1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</row>
    <row r="81" spans="1:135" ht="40.049999999999997" customHeight="1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</row>
    <row r="82" spans="1:135" ht="40.049999999999997" customHeigh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</row>
    <row r="83" spans="1:135" ht="40.049999999999997" customHeight="1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</row>
    <row r="84" spans="1:135" ht="40.049999999999997" customHeight="1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</row>
    <row r="85" spans="1:135" ht="40.049999999999997" customHeight="1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</row>
    <row r="86" spans="1:135" ht="40.049999999999997" customHeight="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</row>
    <row r="87" spans="1:135" ht="40.049999999999997" customHeight="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</row>
    <row r="88" spans="1:135" ht="40.049999999999997" customHeight="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</row>
    <row r="89" spans="1:135" ht="40.049999999999997" customHeight="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</row>
    <row r="90" spans="1:135" ht="40.049999999999997" customHeigh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</row>
    <row r="91" spans="1:135" ht="40.049999999999997" customHeight="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</row>
    <row r="92" spans="1:135" ht="40.049999999999997" customHeigh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</row>
    <row r="93" spans="1:135" ht="40.049999999999997" customHeight="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</row>
    <row r="94" spans="1:135" ht="40.049999999999997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</row>
    <row r="95" spans="1:135" ht="40.049999999999997" customHeight="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</row>
    <row r="96" spans="1:135" ht="40.049999999999997" customHeight="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</row>
    <row r="97" spans="1:135" ht="40.049999999999997" customHeight="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</row>
    <row r="98" spans="1:135" ht="40.049999999999997" customHeight="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</row>
    <row r="99" spans="1:135" ht="40.049999999999997" customHeight="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</row>
    <row r="100" spans="1:135" ht="40.049999999999997" customHeigh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</row>
    <row r="101" spans="1:135" ht="39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</row>
    <row r="102" spans="1:135" ht="39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</row>
    <row r="103" spans="1:135" ht="39" customHeigh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</row>
    <row r="104" spans="1:135" ht="39" customHeight="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</row>
    <row r="105" spans="1:135" ht="39" customHeight="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</row>
    <row r="106" spans="1:135" ht="39" customHeigh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</row>
    <row r="107" spans="1:135" ht="39" customHeigh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</row>
    <row r="108" spans="1:135" ht="39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</row>
    <row r="109" spans="1:135" ht="39" customHeigh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</row>
    <row r="110" spans="1:135" ht="39" customHeigh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</row>
    <row r="111" spans="1:135" ht="39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</row>
    <row r="112" spans="1:135" ht="39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CR112"/>
      <c r="CS112"/>
      <c r="CT112" s="327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</row>
    <row r="113" spans="1:135" ht="39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</row>
    <row r="114" spans="1:135" ht="14.4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</row>
    <row r="115" spans="1:135" ht="40.049999999999997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</row>
    <row r="116" spans="1:135" ht="14.4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</row>
    <row r="117" spans="1:135" ht="28.8">
      <c r="A117" s="359" t="s">
        <v>223</v>
      </c>
      <c r="B117" s="814" t="str" cm="1">
        <f t="array" ref="B117">IF(COUNTIF(B12:B107, "&lt;&gt;")=0, "-",
    IF(COUNTIF(B12:B107, "&lt;&gt;")&lt;=4, AVERAGE(_xlfn._xlws.FILTER(B12:B107, B12:B107&lt;&gt;"")),
        AVERAGE(_xlfn._xlws.FILTER(B12:B107, (B12:B107&lt;&gt;"")*(ROW(B12:B107)&gt;=LARGE(IF(B12:B107&lt;&gt;"", ROW(B12:B107)),4))))))</f>
        <v>-</v>
      </c>
      <c r="C117" s="814"/>
      <c r="D117" s="814" t="str" cm="1">
        <f t="array" ref="D117">IF(COUNTIF(D12:D107, "&lt;&gt;")=0, "-",
    IF(COUNTIF(D12:D107, "&lt;&gt;")&lt;=4, AVERAGE(_xlfn._xlws.FILTER(D12:D107, D12:D107&lt;&gt;"")),
        AVERAGE(_xlfn._xlws.FILTER(D12:D107, (D12:D107&lt;&gt;"")*(ROW(D12:D107)&gt;=LARGE(IF(D12:D107&lt;&gt;"", ROW(D12:D107)),4))))))</f>
        <v>-</v>
      </c>
      <c r="E117" s="814"/>
      <c r="F117" s="814" t="str" cm="1">
        <f t="array" ref="F117">IF(COUNTIF(F12:F107, "&lt;&gt;")=0, "-",
    IF(COUNTIF(F12:F107, "&lt;&gt;")&lt;=4, AVERAGE(_xlfn._xlws.FILTER(F12:F107, F12:F107&lt;&gt;"")),
        AVERAGE(_xlfn._xlws.FILTER(F12:F107, (F12:F107&lt;&gt;"")*(ROW(F12:F107)&gt;=LARGE(IF(F12:F107&lt;&gt;"", ROW(F12:F107)),4))))))</f>
        <v>-</v>
      </c>
      <c r="G117" s="814"/>
      <c r="H117" s="814" t="str" cm="1">
        <f t="array" ref="H117">IF(COUNTIF(H12:H107, "&lt;&gt;")=0, "-",
    IF(COUNTIF(H12:H107, "&lt;&gt;")&lt;=4, AVERAGE(_xlfn._xlws.FILTER(H12:H107, H12:H107&lt;&gt;"")),
        AVERAGE(_xlfn._xlws.FILTER(H12:H107, (H12:H107&lt;&gt;"")*(ROW(H12:H107)&gt;=LARGE(IF(H12:H107&lt;&gt;"", ROW(H12:H107)),4))))))</f>
        <v>-</v>
      </c>
      <c r="I117" s="814"/>
      <c r="J117" s="814" t="str" cm="1">
        <f t="array" ref="J117">IF(COUNTIF(J12:J107, "&lt;&gt;")=0, "-",
    IF(COUNTIF(J12:J107, "&lt;&gt;")&lt;=4, AVERAGE(_xlfn._xlws.FILTER(J12:J107, J12:J107&lt;&gt;"")),
        AVERAGE(_xlfn._xlws.FILTER(J12:J107, (J12:J107&lt;&gt;"")*(ROW(J12:J107)&gt;=LARGE(IF(J12:J107&lt;&gt;"", ROW(J12:J107)),4))))))</f>
        <v>-</v>
      </c>
      <c r="K117" s="814"/>
      <c r="L117" s="814" t="str" cm="1">
        <f t="array" ref="L117">IF(COUNTIF(L12:L107, "&lt;&gt;")=0, "-",
    IF(COUNTIF(L12:L107, "&lt;&gt;")&lt;=4, AVERAGE(_xlfn._xlws.FILTER(L12:L107, L12:L107&lt;&gt;"")),
        AVERAGE(_xlfn._xlws.FILTER(L12:L107, (L12:L107&lt;&gt;"")*(ROW(L12:L107)&gt;=LARGE(IF(L12:L107&lt;&gt;"", ROW(L12:L107)),4))))))</f>
        <v>-</v>
      </c>
      <c r="M117" s="814"/>
      <c r="N117" s="814" t="str" cm="1">
        <f t="array" ref="N117">IF(COUNTIF(N12:N107, "&lt;&gt;")=0, "-",
    IF(COUNTIF(N12:N107, "&lt;&gt;")&lt;=4, AVERAGE(_xlfn._xlws.FILTER(N12:N107, N12:N107&lt;&gt;"")),
        AVERAGE(_xlfn._xlws.FILTER(N12:N107, (N12:N107&lt;&gt;"")*(ROW(N12:N107)&gt;=LARGE(IF(N12:N107&lt;&gt;"", ROW(N12:N107)),4))))))</f>
        <v>-</v>
      </c>
      <c r="O117" s="814"/>
      <c r="P117" s="814" t="str" cm="1">
        <f t="array" ref="P117">IF(COUNTIF(P12:P107, "&lt;&gt;")=0, "-",
    IF(COUNTIF(P12:P107, "&lt;&gt;")&lt;=4, AVERAGE(_xlfn._xlws.FILTER(P12:P107, P12:P107&lt;&gt;"")),
        AVERAGE(_xlfn._xlws.FILTER(P12:P107, (P12:P107&lt;&gt;"")*(ROW(P12:P107)&gt;=LARGE(IF(P12:P107&lt;&gt;"", ROW(P12:P107)),4))))))</f>
        <v>-</v>
      </c>
      <c r="Q117" s="814"/>
      <c r="R117" s="814" t="str" cm="1">
        <f t="array" ref="R117">IF(COUNTIF(R12:R107, "&lt;&gt;")=0, "-",
    IF(COUNTIF(R12:R107, "&lt;&gt;")&lt;=4, AVERAGE(_xlfn._xlws.FILTER(R12:R107, R12:R107&lt;&gt;"")),
        AVERAGE(_xlfn._xlws.FILTER(R12:R107, (R12:R107&lt;&gt;"")*(ROW(R12:R107)&gt;=LARGE(IF(R12:R107&lt;&gt;"", ROW(R12:R107)),4))))))</f>
        <v>-</v>
      </c>
      <c r="S117" s="814"/>
      <c r="T117" s="814" t="str" cm="1">
        <f t="array" ref="T117">IF(COUNTIF(T12:T107, "&lt;&gt;")=0, "-",
    IF(COUNTIF(T12:T107, "&lt;&gt;")&lt;=4, AVERAGE(_xlfn._xlws.FILTER(T12:T107, T12:T107&lt;&gt;"")),
        AVERAGE(_xlfn._xlws.FILTER(T12:T107, (T12:T107&lt;&gt;"")*(ROW(T12:T107)&gt;=LARGE(IF(T12:T107&lt;&gt;"", ROW(T12:T107)),4))))))</f>
        <v>-</v>
      </c>
      <c r="U117" s="814"/>
      <c r="V117" s="814" t="str" cm="1">
        <f t="array" ref="V117">IF(COUNTIF(V12:V107, "&lt;&gt;")=0, "-",
    IF(COUNTIF(V12:V107, "&lt;&gt;")&lt;=4, AVERAGE(_xlfn._xlws.FILTER(V12:V107, V12:V107&lt;&gt;"")),
        AVERAGE(_xlfn._xlws.FILTER(V12:V107, (V12:V107&lt;&gt;"")*(ROW(V12:V107)&gt;=LARGE(IF(V12:V107&lt;&gt;"", ROW(V12:V107)),4))))))</f>
        <v>-</v>
      </c>
      <c r="W117" s="814"/>
      <c r="X117" s="814" t="str" cm="1">
        <f t="array" ref="X117">IF(COUNTIF(X12:X107, "&lt;&gt;")=0, "-",
    IF(COUNTIF(X12:X107, "&lt;&gt;")&lt;=4, AVERAGE(_xlfn._xlws.FILTER(X12:X107, X12:X107&lt;&gt;"")),
        AVERAGE(_xlfn._xlws.FILTER(X12:X107, (X12:X107&lt;&gt;"")*(ROW(X12:X107)&gt;=LARGE(IF(X12:X107&lt;&gt;"", ROW(X12:X107)),4))))))</f>
        <v>-</v>
      </c>
      <c r="Y117" s="814"/>
      <c r="Z117" s="814" t="str" cm="1">
        <f t="array" ref="Z117">IF(COUNTIF(Z12:Z107, "&lt;&gt;")=0, "-",
    IF(COUNTIF(Z12:Z107, "&lt;&gt;")&lt;=4, AVERAGE(_xlfn._xlws.FILTER(Z12:Z107, Z12:Z107&lt;&gt;"")),
        AVERAGE(_xlfn._xlws.FILTER(Z12:Z107, (Z12:Z107&lt;&gt;"")*(ROW(Z12:Z107)&gt;=LARGE(IF(Z12:Z107&lt;&gt;"", ROW(Z12:Z107)),4))))))</f>
        <v>-</v>
      </c>
      <c r="AA117" s="814"/>
      <c r="AB117" s="814" t="str" cm="1">
        <f t="array" ref="AB117">IF(COUNTIF(AB12:AB107, "&lt;&gt;")=0, "-",
    IF(COUNTIF(AB12:AB107, "&lt;&gt;")&lt;=4, AVERAGE(_xlfn._xlws.FILTER(AB12:AB107, AB12:AB107&lt;&gt;"")),
        AVERAGE(_xlfn._xlws.FILTER(AB12:AB107, (AB12:AB107&lt;&gt;"")*(ROW(AB12:AB107)&gt;=LARGE(IF(AB12:AB107&lt;&gt;"", ROW(AB12:AB107)),4))))))</f>
        <v>-</v>
      </c>
      <c r="AC117" s="814"/>
      <c r="AD117" s="814" t="str" cm="1">
        <f t="array" ref="AD117">IF(COUNTIF(AD12:AD107, "&lt;&gt;")=0, "-",
    IF(COUNTIF(AD12:AD107, "&lt;&gt;")&lt;=4, AVERAGE(_xlfn._xlws.FILTER(AD12:AD107, AD12:AD107&lt;&gt;"")),
        AVERAGE(_xlfn._xlws.FILTER(AD12:AD107, (AD12:AD107&lt;&gt;"")*(ROW(AD12:AD107)&gt;=LARGE(IF(AD12:AD107&lt;&gt;"", ROW(AD12:AD107)),4))))))</f>
        <v>-</v>
      </c>
      <c r="AE117" s="814"/>
      <c r="AF117" s="814" t="str" cm="1">
        <f t="array" ref="AF117">IF(COUNTIF(AF12:AF107, "&lt;&gt;")=0, "-",
    IF(COUNTIF(AF12:AF107, "&lt;&gt;")&lt;=4, AVERAGE(_xlfn._xlws.FILTER(AF12:AF107, AF12:AF107&lt;&gt;"")),
        AVERAGE(_xlfn._xlws.FILTER(AF12:AF107, (AF12:AF107&lt;&gt;"")*(ROW(AF12:AF107)&gt;=LARGE(IF(AF12:AF107&lt;&gt;"", ROW(AF12:AF107)),4))))))</f>
        <v>-</v>
      </c>
      <c r="AG117" s="814"/>
      <c r="AH117" s="814" t="str" cm="1">
        <f t="array" ref="AH117">IF(COUNTIF(AH12:AH107, "&lt;&gt;")=0, "-",
    IF(COUNTIF(AH12:AH107, "&lt;&gt;")&lt;=4, AVERAGE(_xlfn._xlws.FILTER(AH12:AH107, AH12:AH107&lt;&gt;"")),
        AVERAGE(_xlfn._xlws.FILTER(AH12:AH107, (AH12:AH107&lt;&gt;"")*(ROW(AH12:AH107)&gt;=LARGE(IF(AH12:AH107&lt;&gt;"", ROW(AH12:AH107)),4))))))</f>
        <v>-</v>
      </c>
      <c r="AI117" s="814"/>
      <c r="AJ117" s="814" t="str" cm="1">
        <f t="array" ref="AJ117">IF(COUNTIF(AJ12:AJ107, "&lt;&gt;")=0, "-",
    IF(COUNTIF(AJ12:AJ107, "&lt;&gt;")&lt;=4, AVERAGE(_xlfn._xlws.FILTER(AJ12:AJ107, AJ12:AJ107&lt;&gt;"")),
        AVERAGE(_xlfn._xlws.FILTER(AJ12:AJ107, (AJ12:AJ107&lt;&gt;"")*(ROW(AJ12:AJ107)&gt;=LARGE(IF(AJ12:AJ107&lt;&gt;"", ROW(AJ12:AJ107)),4))))))</f>
        <v>-</v>
      </c>
      <c r="AK117" s="814"/>
      <c r="AL117" s="814" t="str" cm="1">
        <f t="array" ref="AL117">IF(COUNTIF(AL12:AL107, "&lt;&gt;")=0, "-",
    IF(COUNTIF(AL12:AL107, "&lt;&gt;")&lt;=4, AVERAGE(_xlfn._xlws.FILTER(AL12:AL107, AL12:AL107&lt;&gt;"")),
        AVERAGE(_xlfn._xlws.FILTER(AL12:AL107, (AL12:AL107&lt;&gt;"")*(ROW(AL12:AL107)&gt;=LARGE(IF(AL12:AL107&lt;&gt;"", ROW(AL12:AL107)),4))))))</f>
        <v>-</v>
      </c>
      <c r="AM117" s="814"/>
      <c r="AN117" s="814" t="str" cm="1">
        <f t="array" ref="AN117">IF(COUNTIF(AN12:AN107, "&lt;&gt;")=0, "-",
    IF(COUNTIF(AN12:AN107, "&lt;&gt;")&lt;=4, AVERAGE(_xlfn._xlws.FILTER(AN12:AN107, AN12:AN107&lt;&gt;"")),
        AVERAGE(_xlfn._xlws.FILTER(AN12:AN107, (AN12:AN107&lt;&gt;"")*(ROW(AN12:AN107)&gt;=LARGE(IF(AN12:AN107&lt;&gt;"", ROW(AN12:AN107)),4))))))</f>
        <v>-</v>
      </c>
      <c r="AO117" s="814"/>
      <c r="AP117" s="814" t="str" cm="1">
        <f t="array" ref="AP117">IF(COUNTIF(AP12:AP107, "&lt;&gt;")=0, "-",
    IF(COUNTIF(AP12:AP107, "&lt;&gt;")&lt;=4, AVERAGE(_xlfn._xlws.FILTER(AP12:AP107, AP12:AP107&lt;&gt;"")),
        AVERAGE(_xlfn._xlws.FILTER(AP12:AP107, (AP12:AP107&lt;&gt;"")*(ROW(AP12:AP107)&gt;=LARGE(IF(AP12:AP107&lt;&gt;"", ROW(AP12:AP107)),4))))))</f>
        <v>-</v>
      </c>
      <c r="AQ117" s="814"/>
      <c r="AR117" s="814" t="str" cm="1">
        <f t="array" ref="AR117">IF(COUNTIF(AR12:AR107, "&lt;&gt;")=0, "-",
    IF(COUNTIF(AR12:AR107, "&lt;&gt;")&lt;=4, AVERAGE(_xlfn._xlws.FILTER(AR12:AR107, AR12:AR107&lt;&gt;"")),
        AVERAGE(_xlfn._xlws.FILTER(AR12:AR107, (AR12:AR107&lt;&gt;"")*(ROW(AR12:AR107)&gt;=LARGE(IF(AR12:AR107&lt;&gt;"", ROW(AR12:AR107)),4))))))</f>
        <v>-</v>
      </c>
      <c r="AS117" s="814"/>
      <c r="AT117" s="814" t="str" cm="1">
        <f t="array" ref="AT117">IF(COUNTIF(AT12:AT106, "&lt;&gt;")=0, "-",
    IF(COUNTIF(AT12:AT106, "&lt;&gt;")&lt;=4, AVERAGE(_xlfn._xlws.FILTER(AT12:AT106, AT12:AT106&lt;&gt;"")),
        AVERAGE(_xlfn._xlws.FILTER(AT12:AT106, (AT12:AT106&lt;&gt;"")*(ROW(AT12:AT106)&gt;=LARGE(IF(AT12:AT106&lt;&gt;"", ROW(AT12:AT106)),4))))))</f>
        <v>-</v>
      </c>
      <c r="AU117" s="814"/>
      <c r="AV117" s="814" t="str" cm="1">
        <f t="array" ref="AV117">IF(COUNTIF(AV12:AV106, "&lt;&gt;")=0, "-",
    IF(COUNTIF(AV12:AV106, "&lt;&gt;")&lt;=4, AVERAGE(_xlfn._xlws.FILTER(AV12:AV106, AV12:AV106&lt;&gt;"")),
        AVERAGE(_xlfn._xlws.FILTER(AV12:AV106, (AV12:AV106&lt;&gt;"")*(ROW(AV12:AV106)&gt;=LARGE(IF(AV12:AV106&lt;&gt;"", ROW(AV12:AV106)),4))))))</f>
        <v>-</v>
      </c>
      <c r="AW117" s="814"/>
      <c r="AX117" s="814" t="str" cm="1">
        <f t="array" ref="AX117">IF(COUNTIF(AX12:AX106, "&lt;&gt;")=0, "-",
    IF(COUNTIF(AX12:AX106, "&lt;&gt;")&lt;=4, AVERAGE(_xlfn._xlws.FILTER(AX12:AX106, AX12:AX106&lt;&gt;"")),
        AVERAGE(_xlfn._xlws.FILTER(AX12:AX106, (AX12:AX106&lt;&gt;"")*(ROW(AX12:AX106)&gt;=LARGE(IF(AX12:AX106&lt;&gt;"", ROW(AX12:AX106)),4))))))</f>
        <v>-</v>
      </c>
      <c r="AY117" s="814"/>
      <c r="AZ117" s="814" t="str" cm="1">
        <f t="array" ref="AZ117">IF(COUNTIF(AZ12:AZ106, "&lt;&gt;")=0, "-",
    IF(COUNTIF(AZ12:AZ106, "&lt;&gt;")&lt;=4, AVERAGE(_xlfn._xlws.FILTER(AZ12:AZ106, AZ12:AZ106&lt;&gt;"")),
        AVERAGE(_xlfn._xlws.FILTER(AZ12:AZ106, (AZ12:AZ106&lt;&gt;"")*(ROW(AZ12:AZ106)&gt;=LARGE(IF(AZ12:AZ106&lt;&gt;"", ROW(AZ12:AZ106)),4))))))</f>
        <v>-</v>
      </c>
      <c r="BA117" s="814"/>
      <c r="BB117" s="814" t="str" cm="1">
        <f t="array" ref="BB117">IF(COUNTIF(BB12:BB106, "&lt;&gt;")=0, "-",
    IF(COUNTIF(BB12:BB106, "&lt;&gt;")&lt;=4, AVERAGE(_xlfn._xlws.FILTER(BB12:BB106, BB12:BB106&lt;&gt;"")),
        AVERAGE(_xlfn._xlws.FILTER(BB12:BB106, (BB12:BB106&lt;&gt;"")*(ROW(BB12:BB106)&gt;=LARGE(IF(BB12:BB106&lt;&gt;"", ROW(BB12:BB106)),4))))))</f>
        <v>-</v>
      </c>
      <c r="BC117" s="814"/>
      <c r="BD117" s="814" t="str" cm="1">
        <f t="array" ref="BD117">IF(COUNTIF(BD12:BD106, "&lt;&gt;")=0, "-",
    IF(COUNTIF(BD12:BD106, "&lt;&gt;")&lt;=4, AVERAGE(_xlfn._xlws.FILTER(BD12:BD106, BD12:BD106&lt;&gt;"")),
        AVERAGE(_xlfn._xlws.FILTER(BD12:BD106, (BD12:BD106&lt;&gt;"")*(ROW(BD12:BD106)&gt;=LARGE(IF(BD12:BD106&lt;&gt;"", ROW(BD12:BD106)),4))))))</f>
        <v>-</v>
      </c>
      <c r="BE117" s="814"/>
      <c r="BF117" s="814" t="str" cm="1">
        <f t="array" ref="BF117">IF(COUNTIF(BF12:BF106, "&lt;&gt;")=0, "-",
    IF(COUNTIF(BF12:BF106, "&lt;&gt;")&lt;=4, AVERAGE(_xlfn._xlws.FILTER(BF12:BF106, BF12:BF106&lt;&gt;"")),
        AVERAGE(_xlfn._xlws.FILTER(BF12:BF106, (BF12:BF106&lt;&gt;"")*(ROW(BF12:BF106)&gt;=LARGE(IF(BF12:BF106&lt;&gt;"", ROW(BF12:BF106)),4))))))</f>
        <v>-</v>
      </c>
      <c r="BG117" s="814"/>
      <c r="BH117" s="814" t="str" cm="1">
        <f t="array" ref="BH117">IF(COUNTIF(BH12:BH106, "&lt;&gt;")=0, "-",
    IF(COUNTIF(BH12:BH106, "&lt;&gt;")&lt;=4, AVERAGE(_xlfn._xlws.FILTER(BH12:BH106, BH12:BH106&lt;&gt;"")),
        AVERAGE(_xlfn._xlws.FILTER(BH12:BH106, (BH12:BH106&lt;&gt;"")*(ROW(BH12:BH106)&gt;=LARGE(IF(BH12:BH106&lt;&gt;"", ROW(BH12:BH106)),4))))))</f>
        <v>-</v>
      </c>
      <c r="BI117" s="814"/>
      <c r="BJ117" s="814" t="str" cm="1">
        <f t="array" ref="BJ117">IF(COUNTIF(BJ12:BJ106, "&lt;&gt;")=0, "-",
    IF(COUNTIF(BJ12:BJ106, "&lt;&gt;")&lt;=4, AVERAGE(_xlfn._xlws.FILTER(BJ12:BJ106, BJ12:BJ106&lt;&gt;"")),
        AVERAGE(_xlfn._xlws.FILTER(BJ12:BJ106, (BJ12:BJ106&lt;&gt;"")*(ROW(BJ12:BJ106)&gt;=LARGE(IF(BJ12:BJ106&lt;&gt;"", ROW(BJ12:BJ106)),4))))))</f>
        <v>-</v>
      </c>
      <c r="BK117" s="814"/>
      <c r="BL117" s="814" t="str" cm="1">
        <f t="array" ref="BL117">IF(COUNTIF(BL12:BL106, "&lt;&gt;")=0, "-",
    IF(COUNTIF(BL12:BL106, "&lt;&gt;")&lt;=4, AVERAGE(_xlfn._xlws.FILTER(BL12:BL106, BL12:BL106&lt;&gt;"")),
        AVERAGE(_xlfn._xlws.FILTER(BL12:BL106, (BL12:BL106&lt;&gt;"")*(ROW(BL12:BL106)&gt;=LARGE(IF(BL12:BL106&lt;&gt;"", ROW(BL12:BL106)),4))))))</f>
        <v>-</v>
      </c>
      <c r="BM117" s="814"/>
      <c r="BN117" s="814" t="str" cm="1">
        <f t="array" ref="BN117">IF(COUNTIF(BN12:BN106, "&lt;&gt;")=0, "-",
    IF(COUNTIF(BN12:BN106, "&lt;&gt;")&lt;=4, AVERAGE(_xlfn._xlws.FILTER(BN12:BN106, BN12:BN106&lt;&gt;"")),
        AVERAGE(_xlfn._xlws.FILTER(BN12:BN106, (BN12:BN106&lt;&gt;"")*(ROW(BN12:BN106)&gt;=LARGE(IF(BN12:BN106&lt;&gt;"", ROW(BN12:BN106)),4))))))</f>
        <v>-</v>
      </c>
      <c r="BO117" s="814"/>
      <c r="BP117" s="814" t="str" cm="1">
        <f t="array" ref="BP117">IF(COUNTIF(BP12:BP106, "&lt;&gt;")=0, "-",
    IF(COUNTIF(BP12:BP106, "&lt;&gt;")&lt;=4, AVERAGE(_xlfn._xlws.FILTER(BP12:BP106, BP12:BP106&lt;&gt;"")),
        AVERAGE(_xlfn._xlws.FILTER(BP12:BP106, (BP12:BP106&lt;&gt;"")*(ROW(BP12:BP106)&gt;=LARGE(IF(BP12:BP106&lt;&gt;"", ROW(BP12:BP106)),4))))))</f>
        <v>-</v>
      </c>
      <c r="BQ117" s="814"/>
      <c r="BR117" s="814" t="str" cm="1">
        <f t="array" ref="BR117">IF(COUNTIF(BR12:BR106, "&lt;&gt;")=0, "-",
    IF(COUNTIF(BR12:BR106, "&lt;&gt;")&lt;=4, AVERAGE(_xlfn._xlws.FILTER(BR12:BR106, BR12:BR106&lt;&gt;"")),
        AVERAGE(_xlfn._xlws.FILTER(BR12:BR106, (BR12:BR106&lt;&gt;"")*(ROW(BR12:BR106)&gt;=LARGE(IF(BR12:BR106&lt;&gt;"", ROW(BR12:BR106)),4))))))</f>
        <v>-</v>
      </c>
      <c r="BS117" s="814"/>
      <c r="BT117" s="814" t="str" cm="1">
        <f t="array" ref="BT117">IF(COUNTIF(BT12:BT106, "&lt;&gt;")=0, "-",
    IF(COUNTIF(BT12:BT106, "&lt;&gt;")&lt;=4, AVERAGE(_xlfn._xlws.FILTER(BT12:BT106, BT12:BT106&lt;&gt;"")),
        AVERAGE(_xlfn._xlws.FILTER(BT12:BT106, (BT12:BT106&lt;&gt;"")*(ROW(BT12:BT106)&gt;=LARGE(IF(BT12:BT106&lt;&gt;"", ROW(BT12:BT106)),4))))))</f>
        <v>-</v>
      </c>
      <c r="BU117" s="814"/>
      <c r="BV117" s="814" t="str" cm="1">
        <f t="array" ref="BV117">IF(COUNTIF(BV12:BV106, "&lt;&gt;")=0, "-",
    IF(COUNTIF(BV12:BV106, "&lt;&gt;")&lt;=4, AVERAGE(_xlfn._xlws.FILTER(BV12:BV106, BV12:BV106&lt;&gt;"")),
        AVERAGE(_xlfn._xlws.FILTER(BV12:BV106, (BV12:BV106&lt;&gt;"")*(ROW(BV12:BV106)&gt;=LARGE(IF(BV12:BV106&lt;&gt;"", ROW(BV12:BV106)),4))))))</f>
        <v>-</v>
      </c>
      <c r="BW117" s="814"/>
      <c r="BX117" s="814" t="str" cm="1">
        <f t="array" ref="BX117">IF(COUNTIF(BX12:BX106, "&lt;&gt;")=0, "-",
    IF(COUNTIF(BX12:BX106, "&lt;&gt;")&lt;=4, AVERAGE(_xlfn._xlws.FILTER(BX12:BX106, BX12:BX106&lt;&gt;"")),
        AVERAGE(_xlfn._xlws.FILTER(BX12:BX106, (BX12:BX106&lt;&gt;"")*(ROW(BX12:BX106)&gt;=LARGE(IF(BX12:BX106&lt;&gt;"", ROW(BX12:BX106)),4))))))</f>
        <v>-</v>
      </c>
      <c r="BY117" s="814"/>
      <c r="BZ117" s="814" t="str" cm="1">
        <f t="array" ref="BZ117">IF(COUNTIF(BZ12:BZ106, "&lt;&gt;")=0, "-",
    IF(COUNTIF(BZ12:BZ106, "&lt;&gt;")&lt;=4, AVERAGE(_xlfn._xlws.FILTER(BZ12:BZ106, BZ12:BZ106&lt;&gt;"")),
        AVERAGE(_xlfn._xlws.FILTER(BZ12:BZ106, (BZ12:BZ106&lt;&gt;"")*(ROW(BZ12:BZ106)&gt;=LARGE(IF(BZ12:BZ106&lt;&gt;"", ROW(BZ12:BZ106)),4))))))</f>
        <v>-</v>
      </c>
      <c r="CA117" s="814"/>
      <c r="CB117" s="814" t="str" cm="1">
        <f t="array" ref="CB117">IF(COUNTIF(CB12:CB106, "&lt;&gt;")=0, "-",
    IF(COUNTIF(CB12:CB106, "&lt;&gt;")&lt;=4, AVERAGE(_xlfn._xlws.FILTER(CB12:CB106, CB12:CB106&lt;&gt;"")),
        AVERAGE(_xlfn._xlws.FILTER(CB12:CB106, (CB12:CB106&lt;&gt;"")*(ROW(CB12:CB106)&gt;=LARGE(IF(CB12:CB106&lt;&gt;"", ROW(CB12:CB106)),4))))))</f>
        <v>-</v>
      </c>
      <c r="CC117" s="814"/>
      <c r="CD117" s="814" t="str" cm="1">
        <f t="array" ref="CD117">IF(COUNTIF(CD12:CD106, "&lt;&gt;")=0, "-",
    IF(COUNTIF(CD12:CD106, "&lt;&gt;")&lt;=4, AVERAGE(_xlfn._xlws.FILTER(CD12:CD106, CD12:CD106&lt;&gt;"")),
        AVERAGE(_xlfn._xlws.FILTER(CD12:CD106, (CD12:CD106&lt;&gt;"")*(ROW(CD12:CD106)&gt;=LARGE(IF(CD12:CD106&lt;&gt;"", ROW(CD12:CD106)),4))))))</f>
        <v>-</v>
      </c>
      <c r="CE117" s="814"/>
      <c r="CF117" s="814" t="str" cm="1">
        <f t="array" ref="CF117">IF(COUNTIF(CF12:CF106, "&lt;&gt;")=0, "-",
    IF(COUNTIF(CF12:CF106, "&lt;&gt;")&lt;=4, AVERAGE(_xlfn._xlws.FILTER(CF12:CF106, CF12:CF106&lt;&gt;"")),
        AVERAGE(_xlfn._xlws.FILTER(CF12:CF106, (CF12:CF106&lt;&gt;"")*(ROW(CF12:CF106)&gt;=LARGE(IF(CF12:CF106&lt;&gt;"", ROW(CF12:CF106)),4))))))</f>
        <v>-</v>
      </c>
      <c r="CG117" s="814"/>
      <c r="CH117" s="814" t="str" cm="1">
        <f t="array" ref="CH117">IF(COUNTIF(CH12:CH106, "&lt;&gt;")=0, "-",
    IF(COUNTIF(CH12:CH106, "&lt;&gt;")&lt;=4, AVERAGE(_xlfn._xlws.FILTER(CH12:CH106, CH12:CH106&lt;&gt;"")),
        AVERAGE(_xlfn._xlws.FILTER(CH12:CH106, (CH12:CH106&lt;&gt;"")*(ROW(CH12:CH106)&gt;=LARGE(IF(CH12:CH106&lt;&gt;"", ROW(CH12:CH106)),4))))))</f>
        <v>-</v>
      </c>
      <c r="CI117" s="814"/>
      <c r="CJ117" s="814" t="str" cm="1">
        <f t="array" ref="CJ117">IF(COUNTIF(CJ12:CJ106, "&lt;&gt;")=0, "-",
    IF(COUNTIF(CJ12:CJ106, "&lt;&gt;")&lt;=4, AVERAGE(_xlfn._xlws.FILTER(CJ12:CJ106, CJ12:CJ106&lt;&gt;"")),
        AVERAGE(_xlfn._xlws.FILTER(CJ12:CJ106, (CJ12:CJ106&lt;&gt;"")*(ROW(CJ12:CJ106)&gt;=LARGE(IF(CJ12:CJ106&lt;&gt;"", ROW(CJ12:CJ106)),4))))))</f>
        <v>-</v>
      </c>
      <c r="CK117" s="814"/>
      <c r="CL117" s="814" t="str" cm="1">
        <f t="array" ref="CL117">IF(COUNTIF(CL12:CL106, "&lt;&gt;")=0, "-",
    IF(COUNTIF(CL12:CL106, "&lt;&gt;")&lt;=4, AVERAGE(_xlfn._xlws.FILTER(CL12:CL106, CL12:CL106&lt;&gt;"")),
        AVERAGE(_xlfn._xlws.FILTER(CL12:CL106, (CL12:CL106&lt;&gt;"")*(ROW(CL12:CL106)&gt;=LARGE(IF(CL12:CL106&lt;&gt;"", ROW(CL12:CL106)),4))))))</f>
        <v>-</v>
      </c>
      <c r="CM117" s="814"/>
      <c r="CN117" s="814" t="str" cm="1">
        <f t="array" ref="CN117">IF(COUNTIF(CN12:CN106, "&lt;&gt;")=0, "-",
    IF(COUNTIF(CN12:CN106, "&lt;&gt;")&lt;=4, AVERAGE(_xlfn._xlws.FILTER(CN12:CN106, CN12:CN106&lt;&gt;"")),
        AVERAGE(_xlfn._xlws.FILTER(CN12:CN106, (CN12:CN106&lt;&gt;"")*(ROW(CN12:CN106)&gt;=LARGE(IF(CN12:CN106&lt;&gt;"", ROW(CN12:CN106)),4))))))</f>
        <v>-</v>
      </c>
      <c r="CO117" s="814"/>
      <c r="CP117" s="814" t="str" cm="1">
        <f t="array" ref="CP117">IF(COUNTIF(CP12:CP106, "&lt;&gt;")=0, "-",
    IF(COUNTIF(CP12:CP106, "&lt;&gt;")&lt;=4, AVERAGE(_xlfn._xlws.FILTER(CP12:CP106, CP12:CP106&lt;&gt;"")),
        AVERAGE(_xlfn._xlws.FILTER(CP12:CP106, (CP12:CP106&lt;&gt;"")*(ROW(CP12:CP106)&gt;=LARGE(IF(CP12:CP106&lt;&gt;"", ROW(CP12:CP106)),4))))))</f>
        <v>-</v>
      </c>
      <c r="CQ117" s="814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</row>
    <row r="118" spans="1:135" ht="14.4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</row>
    <row r="119" spans="1:135" ht="14.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</row>
    <row r="120" spans="1:135" ht="14.4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</row>
    <row r="121" spans="1:135" ht="14.4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</row>
    <row r="122" spans="1:135" ht="14.4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</row>
    <row r="123" spans="1:135" ht="14.4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</row>
    <row r="124" spans="1:135" ht="14.4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</row>
    <row r="125" spans="1:135" ht="14.4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</row>
    <row r="126" spans="1:135" ht="14.4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</row>
    <row r="127" spans="1:135" ht="14.4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</row>
    <row r="128" spans="1:135" ht="14.4"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</row>
    <row r="129" spans="1:135" ht="14.4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</row>
    <row r="130" spans="1:135" ht="14.4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</row>
    <row r="131" spans="1:135" ht="14.4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</row>
    <row r="132" spans="1:135" ht="14.4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</row>
    <row r="133" spans="1:135" ht="14.4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</row>
    <row r="134" spans="1:135" ht="14.4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</row>
    <row r="135" spans="1:135" ht="14.4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</row>
    <row r="136" spans="1:135" ht="14.4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</row>
    <row r="137" spans="1:135" ht="14.4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 s="329"/>
      <c r="AU137" s="329"/>
      <c r="AV137" s="329"/>
      <c r="AW137" s="329"/>
      <c r="AX137" s="329"/>
      <c r="AY137" s="329"/>
      <c r="AZ137" s="329"/>
      <c r="BA137" s="329"/>
      <c r="BB137" s="329"/>
      <c r="BC137" s="329"/>
      <c r="BD137" s="329"/>
      <c r="BE137" s="329"/>
      <c r="BF137" s="329"/>
      <c r="BG137" s="329"/>
      <c r="BH137" s="329"/>
      <c r="BI137" s="329"/>
      <c r="BJ137" s="329"/>
      <c r="BK137" s="329"/>
      <c r="BL137" s="329"/>
      <c r="BM137" s="329"/>
      <c r="BN137" s="329"/>
      <c r="BO137" s="329"/>
      <c r="BP137" s="329"/>
      <c r="BQ137" s="329"/>
      <c r="BR137" s="329"/>
      <c r="BS137" s="329"/>
      <c r="BT137" s="329"/>
      <c r="BU137" s="329"/>
      <c r="BV137" s="329"/>
      <c r="BW137" s="329"/>
      <c r="BX137" s="329"/>
      <c r="BY137" s="329"/>
      <c r="BZ137" s="329"/>
      <c r="CA137" s="329"/>
      <c r="CB137" s="329"/>
      <c r="CC137" s="329"/>
      <c r="CD137" s="329"/>
      <c r="CE137" s="329"/>
      <c r="CF137" s="329"/>
      <c r="CG137" s="329"/>
      <c r="CH137" s="329"/>
      <c r="CI137" s="329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</row>
    <row r="138" spans="1:135" ht="14.4">
      <c r="A138"/>
      <c r="B138" s="329"/>
      <c r="C138" s="329"/>
      <c r="D138" s="329"/>
      <c r="E138" s="329"/>
      <c r="F138" s="329"/>
      <c r="G138" s="329"/>
      <c r="H138" s="329"/>
      <c r="I138" s="329"/>
      <c r="J138" s="329"/>
      <c r="K138" s="329"/>
      <c r="L138" s="329"/>
      <c r="M138" s="329"/>
      <c r="N138" s="329"/>
      <c r="O138" s="329"/>
      <c r="P138" s="329"/>
      <c r="Q138" s="329"/>
      <c r="R138" s="329"/>
      <c r="S138" s="329"/>
      <c r="T138" s="329"/>
      <c r="U138" s="329"/>
      <c r="V138" s="329"/>
      <c r="W138" s="329"/>
      <c r="X138" s="329"/>
      <c r="Y138" s="329"/>
      <c r="Z138" s="329"/>
      <c r="AA138" s="329"/>
      <c r="AB138" s="329"/>
      <c r="AC138" s="329"/>
      <c r="AD138" s="329"/>
      <c r="AE138" s="329"/>
      <c r="AF138" s="329"/>
      <c r="AG138" s="329"/>
      <c r="AH138" s="329"/>
      <c r="AI138" s="329"/>
      <c r="AJ138" s="329"/>
      <c r="AK138" s="329"/>
      <c r="AL138" s="329"/>
      <c r="AM138" s="329"/>
      <c r="AN138" s="329"/>
      <c r="AO138" s="329"/>
      <c r="AP138" s="329"/>
      <c r="AQ138" s="329"/>
      <c r="AR138" s="329"/>
      <c r="AS138" s="329"/>
      <c r="AT138" s="329"/>
      <c r="AU138" s="329"/>
      <c r="AV138" s="329"/>
      <c r="AW138" s="329"/>
      <c r="AX138" s="329"/>
      <c r="AY138" s="329"/>
      <c r="AZ138" s="329"/>
      <c r="BA138" s="329"/>
      <c r="BB138" s="329"/>
      <c r="BC138" s="329"/>
      <c r="BD138" s="329"/>
      <c r="BE138" s="329"/>
      <c r="BF138" s="329"/>
      <c r="BG138" s="329"/>
      <c r="BH138" s="329"/>
      <c r="BI138" s="329"/>
      <c r="BJ138" s="329"/>
      <c r="BK138" s="329"/>
      <c r="BL138" s="329"/>
      <c r="BM138" s="329"/>
      <c r="BN138" s="329"/>
      <c r="BO138" s="329"/>
      <c r="BP138" s="329"/>
      <c r="BQ138" s="329"/>
      <c r="BR138" s="329"/>
      <c r="BS138" s="329"/>
      <c r="BT138" s="329"/>
      <c r="BU138" s="329"/>
      <c r="BV138" s="329"/>
      <c r="BW138" s="329"/>
      <c r="BX138" s="329"/>
      <c r="BY138" s="329"/>
      <c r="BZ138" s="329"/>
      <c r="CA138" s="329"/>
      <c r="CB138" s="329"/>
      <c r="CC138" s="329"/>
      <c r="CD138" s="329"/>
      <c r="CE138" s="329"/>
      <c r="CF138" s="329"/>
      <c r="CG138" s="329"/>
      <c r="CH138" s="329"/>
      <c r="CI138" s="329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</row>
    <row r="139" spans="1:135" ht="14.4">
      <c r="A139"/>
      <c r="B139" s="329"/>
      <c r="C139" s="329"/>
      <c r="D139" s="329"/>
      <c r="E139" s="329"/>
      <c r="F139" s="329"/>
      <c r="G139" s="329"/>
      <c r="H139" s="329"/>
      <c r="I139" s="329"/>
      <c r="J139" s="329"/>
      <c r="K139" s="329"/>
      <c r="L139" s="329"/>
      <c r="M139" s="329"/>
      <c r="N139" s="329"/>
      <c r="O139" s="329"/>
      <c r="P139" s="329"/>
      <c r="Q139" s="329"/>
      <c r="R139" s="329"/>
      <c r="S139" s="329"/>
      <c r="T139" s="329"/>
      <c r="U139" s="329"/>
      <c r="V139" s="329"/>
      <c r="W139" s="329"/>
      <c r="X139" s="329"/>
      <c r="Y139" s="329"/>
      <c r="Z139" s="329"/>
      <c r="AA139" s="329"/>
      <c r="AB139" s="329"/>
      <c r="AC139" s="329"/>
      <c r="AD139" s="329"/>
      <c r="AE139" s="329"/>
      <c r="AF139" s="329"/>
      <c r="AG139" s="329"/>
      <c r="AH139" s="329"/>
      <c r="AI139" s="329"/>
      <c r="AJ139" s="329"/>
      <c r="AK139" s="329"/>
      <c r="AL139" s="329"/>
      <c r="AM139" s="329"/>
      <c r="AN139" s="329"/>
      <c r="AO139" s="329"/>
      <c r="AP139" s="329"/>
      <c r="AQ139" s="329"/>
      <c r="AR139" s="329"/>
      <c r="AS139" s="32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</row>
  </sheetData>
  <mergeCells count="49">
    <mergeCell ref="B2:C2"/>
    <mergeCell ref="D2:E2"/>
    <mergeCell ref="B117:C117"/>
    <mergeCell ref="D117:E117"/>
    <mergeCell ref="F117:G117"/>
    <mergeCell ref="P117:Q117"/>
    <mergeCell ref="L117:M117"/>
    <mergeCell ref="N117:O117"/>
    <mergeCell ref="Z117:AA117"/>
    <mergeCell ref="H117:I117"/>
    <mergeCell ref="J117:K117"/>
    <mergeCell ref="AJ117:AK117"/>
    <mergeCell ref="X117:Y117"/>
    <mergeCell ref="R117:S117"/>
    <mergeCell ref="T117:U117"/>
    <mergeCell ref="V117:W117"/>
    <mergeCell ref="AF117:AG117"/>
    <mergeCell ref="AB117:AC117"/>
    <mergeCell ref="AD117:AE117"/>
    <mergeCell ref="AH117:AI117"/>
    <mergeCell ref="CP117:CQ117"/>
    <mergeCell ref="BV117:BW117"/>
    <mergeCell ref="BX117:BY117"/>
    <mergeCell ref="BZ117:CA117"/>
    <mergeCell ref="CB117:CC117"/>
    <mergeCell ref="CD117:CE117"/>
    <mergeCell ref="CF117:CG117"/>
    <mergeCell ref="CJ117:CK117"/>
    <mergeCell ref="CL117:CM117"/>
    <mergeCell ref="CN117:CO117"/>
    <mergeCell ref="CH117:CI117"/>
    <mergeCell ref="BR117:BS117"/>
    <mergeCell ref="BT117:BU117"/>
    <mergeCell ref="BH117:BI117"/>
    <mergeCell ref="BJ117:BK117"/>
    <mergeCell ref="BL117:BM117"/>
    <mergeCell ref="BN117:BO117"/>
    <mergeCell ref="BP117:BQ117"/>
    <mergeCell ref="BD117:BE117"/>
    <mergeCell ref="BF117:BG117"/>
    <mergeCell ref="BB117:BC117"/>
    <mergeCell ref="AL117:AM117"/>
    <mergeCell ref="AN117:AO117"/>
    <mergeCell ref="AT117:AU117"/>
    <mergeCell ref="AV117:AW117"/>
    <mergeCell ref="AX117:AY117"/>
    <mergeCell ref="AZ117:BA117"/>
    <mergeCell ref="AR117:AS117"/>
    <mergeCell ref="AP117:AQ117"/>
  </mergeCells>
  <printOptions horizontalCentered="1"/>
  <pageMargins left="0.25" right="0.25" top="0.75" bottom="0.75" header="0.3" footer="0.3"/>
  <pageSetup paperSize="3" scale="15" fitToWidth="0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EF210-F0EF-4908-B095-49A2B027875F}">
  <sheetPr codeName="Hoja10"/>
  <dimension ref="B1:Q67"/>
  <sheetViews>
    <sheetView zoomScale="28" zoomScaleNormal="100" workbookViewId="0">
      <selection activeCell="K54" sqref="K54"/>
    </sheetView>
  </sheetViews>
  <sheetFormatPr baseColWidth="10" defaultRowHeight="14.4"/>
  <cols>
    <col min="2" max="2" width="31.109375" customWidth="1"/>
    <col min="3" max="3" width="11.5546875" style="144"/>
    <col min="4" max="4" width="17.5546875" style="144" customWidth="1"/>
    <col min="5" max="7" width="11.5546875" style="144"/>
    <col min="8" max="8" width="18.44140625" style="144" customWidth="1"/>
    <col min="9" max="10" width="11.5546875" style="144"/>
    <col min="13" max="13" width="44" customWidth="1"/>
    <col min="14" max="14" width="54.21875" bestFit="1" customWidth="1"/>
    <col min="15" max="15" width="41" bestFit="1" customWidth="1"/>
    <col min="16" max="16" width="14.109375" bestFit="1" customWidth="1"/>
    <col min="17" max="17" width="14.33203125" bestFit="1" customWidth="1"/>
    <col min="18" max="18" width="26.44140625" bestFit="1" customWidth="1"/>
    <col min="19" max="19" width="42.88671875" bestFit="1" customWidth="1"/>
    <col min="20" max="20" width="14.77734375" bestFit="1" customWidth="1"/>
    <col min="21" max="21" width="15.33203125" bestFit="1" customWidth="1"/>
    <col min="22" max="22" width="26.44140625" bestFit="1" customWidth="1"/>
    <col min="23" max="23" width="42.88671875" bestFit="1" customWidth="1"/>
    <col min="24" max="24" width="14.77734375" bestFit="1" customWidth="1"/>
    <col min="25" max="25" width="15.33203125" bestFit="1" customWidth="1"/>
    <col min="26" max="26" width="24.44140625" bestFit="1" customWidth="1"/>
    <col min="27" max="27" width="42.88671875" bestFit="1" customWidth="1"/>
    <col min="28" max="28" width="14.77734375" bestFit="1" customWidth="1"/>
    <col min="29" max="29" width="15.33203125" bestFit="1" customWidth="1"/>
    <col min="30" max="30" width="24.21875" bestFit="1" customWidth="1"/>
    <col min="31" max="31" width="42.88671875" bestFit="1" customWidth="1"/>
    <col min="32" max="32" width="14.77734375" bestFit="1" customWidth="1"/>
    <col min="33" max="33" width="15.33203125" bestFit="1" customWidth="1"/>
    <col min="34" max="34" width="24.21875" bestFit="1" customWidth="1"/>
    <col min="35" max="35" width="42.88671875" bestFit="1" customWidth="1"/>
    <col min="36" max="36" width="14.77734375" bestFit="1" customWidth="1"/>
    <col min="37" max="37" width="15.33203125" bestFit="1" customWidth="1"/>
    <col min="38" max="38" width="24.21875" bestFit="1" customWidth="1"/>
    <col min="39" max="39" width="42.88671875" bestFit="1" customWidth="1"/>
    <col min="40" max="40" width="14.77734375" bestFit="1" customWidth="1"/>
    <col min="41" max="41" width="15.33203125" bestFit="1" customWidth="1"/>
    <col min="42" max="42" width="24.21875" bestFit="1" customWidth="1"/>
    <col min="43" max="43" width="42.88671875" bestFit="1" customWidth="1"/>
    <col min="44" max="44" width="14.77734375" bestFit="1" customWidth="1"/>
    <col min="45" max="45" width="15.33203125" bestFit="1" customWidth="1"/>
    <col min="46" max="46" width="24.44140625" bestFit="1" customWidth="1"/>
    <col min="47" max="47" width="42.88671875" bestFit="1" customWidth="1"/>
    <col min="48" max="48" width="14.77734375" bestFit="1" customWidth="1"/>
    <col min="49" max="49" width="15.33203125" bestFit="1" customWidth="1"/>
    <col min="50" max="50" width="24.44140625" bestFit="1" customWidth="1"/>
    <col min="51" max="51" width="42.88671875" bestFit="1" customWidth="1"/>
    <col min="52" max="52" width="14.77734375" bestFit="1" customWidth="1"/>
    <col min="53" max="53" width="15.33203125" bestFit="1" customWidth="1"/>
    <col min="54" max="54" width="24.21875" bestFit="1" customWidth="1"/>
    <col min="55" max="55" width="42.88671875" bestFit="1" customWidth="1"/>
    <col min="56" max="56" width="14.77734375" bestFit="1" customWidth="1"/>
    <col min="57" max="57" width="15.33203125" bestFit="1" customWidth="1"/>
    <col min="58" max="58" width="25" bestFit="1" customWidth="1"/>
    <col min="59" max="59" width="42.88671875" bestFit="1" customWidth="1"/>
    <col min="60" max="60" width="14.77734375" bestFit="1" customWidth="1"/>
    <col min="61" max="61" width="15.33203125" bestFit="1" customWidth="1"/>
    <col min="62" max="62" width="24.21875" bestFit="1" customWidth="1"/>
    <col min="63" max="63" width="42.88671875" bestFit="1" customWidth="1"/>
    <col min="64" max="64" width="14.77734375" bestFit="1" customWidth="1"/>
    <col min="65" max="65" width="15.33203125" bestFit="1" customWidth="1"/>
    <col min="66" max="66" width="24.21875" bestFit="1" customWidth="1"/>
    <col min="67" max="67" width="42.88671875" bestFit="1" customWidth="1"/>
    <col min="68" max="68" width="14.77734375" bestFit="1" customWidth="1"/>
    <col min="69" max="69" width="15.33203125" bestFit="1" customWidth="1"/>
    <col min="70" max="70" width="27.33203125" bestFit="1" customWidth="1"/>
    <col min="71" max="71" width="42.88671875" bestFit="1" customWidth="1"/>
    <col min="72" max="72" width="14.77734375" bestFit="1" customWidth="1"/>
    <col min="73" max="73" width="15.33203125" bestFit="1" customWidth="1"/>
    <col min="74" max="74" width="26.21875" bestFit="1" customWidth="1"/>
    <col min="75" max="75" width="42.88671875" bestFit="1" customWidth="1"/>
    <col min="76" max="76" width="14.77734375" bestFit="1" customWidth="1"/>
    <col min="77" max="77" width="15.33203125" bestFit="1" customWidth="1"/>
    <col min="78" max="78" width="24.21875" bestFit="1" customWidth="1"/>
    <col min="79" max="79" width="42.88671875" bestFit="1" customWidth="1"/>
    <col min="80" max="80" width="14.77734375" bestFit="1" customWidth="1"/>
    <col min="81" max="81" width="15.33203125" bestFit="1" customWidth="1"/>
    <col min="82" max="82" width="24.44140625" bestFit="1" customWidth="1"/>
    <col min="83" max="83" width="42.88671875" bestFit="1" customWidth="1"/>
    <col min="84" max="84" width="14.77734375" bestFit="1" customWidth="1"/>
    <col min="85" max="85" width="15.33203125" bestFit="1" customWidth="1"/>
    <col min="86" max="86" width="24.21875" bestFit="1" customWidth="1"/>
    <col min="87" max="87" width="42.88671875" bestFit="1" customWidth="1"/>
    <col min="88" max="88" width="14.77734375" bestFit="1" customWidth="1"/>
    <col min="89" max="89" width="15.33203125" bestFit="1" customWidth="1"/>
    <col min="90" max="90" width="24.21875" bestFit="1" customWidth="1"/>
    <col min="91" max="91" width="42.88671875" bestFit="1" customWidth="1"/>
    <col min="92" max="92" width="14.77734375" bestFit="1" customWidth="1"/>
    <col min="93" max="93" width="15.33203125" bestFit="1" customWidth="1"/>
    <col min="94" max="94" width="24.21875" bestFit="1" customWidth="1"/>
    <col min="95" max="95" width="42.88671875" bestFit="1" customWidth="1"/>
    <col min="96" max="96" width="14.77734375" bestFit="1" customWidth="1"/>
    <col min="97" max="97" width="15.33203125" bestFit="1" customWidth="1"/>
    <col min="98" max="98" width="24.21875" bestFit="1" customWidth="1"/>
    <col min="99" max="99" width="42.88671875" bestFit="1" customWidth="1"/>
    <col min="100" max="100" width="14.77734375" bestFit="1" customWidth="1"/>
    <col min="101" max="101" width="15.33203125" bestFit="1" customWidth="1"/>
  </cols>
  <sheetData>
    <row r="1" spans="2:17">
      <c r="C1"/>
      <c r="D1"/>
      <c r="E1"/>
      <c r="F1"/>
      <c r="G1"/>
      <c r="H1"/>
      <c r="I1"/>
      <c r="J1"/>
    </row>
    <row r="2" spans="2:17">
      <c r="C2"/>
      <c r="D2"/>
      <c r="E2"/>
      <c r="F2"/>
      <c r="G2"/>
      <c r="H2"/>
      <c r="I2"/>
      <c r="J2"/>
    </row>
    <row r="3" spans="2:17" ht="28.8">
      <c r="B3" s="330"/>
      <c r="C3" s="817" t="s">
        <v>183</v>
      </c>
      <c r="D3" s="818"/>
      <c r="E3" s="817" t="s">
        <v>184</v>
      </c>
      <c r="F3" s="818"/>
      <c r="G3" s="817" t="s">
        <v>185</v>
      </c>
      <c r="H3" s="818"/>
      <c r="I3" s="817" t="s">
        <v>186</v>
      </c>
      <c r="J3" s="818"/>
      <c r="M3" s="317"/>
      <c r="N3" s="318" t="s">
        <v>106</v>
      </c>
      <c r="O3" s="318"/>
      <c r="P3" s="319"/>
      <c r="Q3" s="320"/>
    </row>
    <row r="4" spans="2:17" ht="57.6">
      <c r="B4" s="330" t="s">
        <v>80</v>
      </c>
      <c r="C4" s="333" t="s">
        <v>59</v>
      </c>
      <c r="D4" s="333" t="s">
        <v>182</v>
      </c>
      <c r="E4" s="331" t="s">
        <v>59</v>
      </c>
      <c r="F4" s="332" t="s">
        <v>182</v>
      </c>
      <c r="G4" s="331" t="s">
        <v>59</v>
      </c>
      <c r="H4" s="332" t="s">
        <v>182</v>
      </c>
      <c r="I4" s="331" t="s">
        <v>59</v>
      </c>
      <c r="J4" s="332" t="s">
        <v>182</v>
      </c>
      <c r="M4" s="317"/>
      <c r="N4" s="815" t="s">
        <v>20</v>
      </c>
      <c r="O4" s="816"/>
      <c r="P4" s="816"/>
      <c r="Q4" s="816"/>
    </row>
    <row r="5" spans="2:17" ht="57.6">
      <c r="B5" s="334">
        <v>45675</v>
      </c>
      <c r="C5" s="335"/>
      <c r="D5" s="336"/>
      <c r="E5" s="335"/>
      <c r="F5" s="336"/>
      <c r="G5" s="335"/>
      <c r="H5" s="336"/>
      <c r="I5" s="335"/>
      <c r="J5" s="336"/>
      <c r="M5" s="317" t="s">
        <v>80</v>
      </c>
      <c r="N5" s="321" t="s">
        <v>107</v>
      </c>
      <c r="O5" s="321" t="s">
        <v>65</v>
      </c>
      <c r="P5" s="321" t="s">
        <v>59</v>
      </c>
      <c r="Q5" s="322" t="s">
        <v>182</v>
      </c>
    </row>
    <row r="6" spans="2:17" ht="28.8">
      <c r="B6" s="317" t="s">
        <v>187</v>
      </c>
      <c r="C6" s="337"/>
      <c r="D6" s="338"/>
      <c r="E6" s="337"/>
      <c r="F6" s="338"/>
      <c r="G6" s="337"/>
      <c r="H6" s="338"/>
      <c r="I6" s="337"/>
      <c r="J6" s="338"/>
      <c r="M6" s="323" t="s">
        <v>27</v>
      </c>
      <c r="N6" s="318"/>
      <c r="O6" s="324"/>
      <c r="P6" s="324"/>
      <c r="Q6" s="324"/>
    </row>
    <row r="7" spans="2:17" ht="28.8">
      <c r="B7" s="317" t="s">
        <v>16</v>
      </c>
      <c r="C7" s="337">
        <v>2.7099999999999999E-2</v>
      </c>
      <c r="D7" s="338"/>
      <c r="E7" s="337"/>
      <c r="F7" s="338"/>
      <c r="G7" s="337"/>
      <c r="H7" s="338"/>
      <c r="I7" s="337"/>
      <c r="J7" s="338"/>
      <c r="M7" s="325">
        <v>45874</v>
      </c>
      <c r="N7" s="318"/>
      <c r="O7" s="324"/>
      <c r="P7" s="324"/>
      <c r="Q7" s="324"/>
    </row>
    <row r="8" spans="2:17" ht="28.8">
      <c r="B8" s="317" t="s">
        <v>188</v>
      </c>
      <c r="C8" s="337">
        <v>1.2749999999999999E-2</v>
      </c>
      <c r="D8" s="338"/>
      <c r="E8" s="337"/>
      <c r="F8" s="338"/>
      <c r="G8" s="337"/>
      <c r="H8" s="338"/>
      <c r="I8" s="337"/>
      <c r="J8" s="338"/>
      <c r="M8" s="323" t="s">
        <v>16</v>
      </c>
      <c r="N8" s="318">
        <v>5.6</v>
      </c>
      <c r="O8" s="324"/>
      <c r="P8" s="324">
        <v>1.3100000000000001E-2</v>
      </c>
      <c r="Q8" s="324"/>
    </row>
    <row r="9" spans="2:17" ht="28.8">
      <c r="B9" s="334">
        <v>45684</v>
      </c>
      <c r="C9" s="335"/>
      <c r="D9" s="336"/>
      <c r="E9" s="335"/>
      <c r="F9" s="336"/>
      <c r="G9" s="335"/>
      <c r="H9" s="336"/>
      <c r="I9" s="335"/>
      <c r="J9" s="336"/>
      <c r="M9" s="323" t="s">
        <v>28</v>
      </c>
      <c r="N9" s="318"/>
      <c r="O9" s="324"/>
      <c r="P9" s="324"/>
      <c r="Q9" s="324"/>
    </row>
    <row r="10" spans="2:17" ht="28.8">
      <c r="B10" s="317" t="s">
        <v>14</v>
      </c>
      <c r="C10" s="337"/>
      <c r="D10" s="338"/>
      <c r="E10" s="337"/>
      <c r="F10" s="338"/>
      <c r="G10" s="337"/>
      <c r="H10" s="338"/>
      <c r="I10" s="337"/>
      <c r="J10" s="338"/>
      <c r="M10" s="325">
        <v>45944</v>
      </c>
      <c r="N10" s="318"/>
      <c r="O10" s="324"/>
      <c r="P10" s="324"/>
      <c r="Q10" s="324"/>
    </row>
    <row r="11" spans="2:17" ht="28.8">
      <c r="B11" s="317" t="s">
        <v>16</v>
      </c>
      <c r="C11" s="337"/>
      <c r="D11" s="338"/>
      <c r="E11" s="337"/>
      <c r="F11" s="338"/>
      <c r="G11" s="337"/>
      <c r="H11" s="338"/>
      <c r="I11" s="337"/>
      <c r="J11" s="338"/>
      <c r="M11" s="323" t="s">
        <v>14</v>
      </c>
      <c r="N11" s="318">
        <v>13.799999999999999</v>
      </c>
      <c r="O11" s="324">
        <v>1.2500000000000002E-2</v>
      </c>
      <c r="P11" s="324">
        <v>1.8233333333333334E-2</v>
      </c>
      <c r="Q11" s="324"/>
    </row>
    <row r="12" spans="2:17" ht="28.8">
      <c r="B12" s="317" t="s">
        <v>17</v>
      </c>
      <c r="C12" s="337"/>
      <c r="D12" s="338"/>
      <c r="E12" s="337"/>
      <c r="F12" s="338"/>
      <c r="G12" s="337"/>
      <c r="H12" s="338"/>
      <c r="I12" s="337"/>
      <c r="J12" s="338"/>
      <c r="M12" s="323" t="s">
        <v>16</v>
      </c>
      <c r="N12" s="318">
        <v>13.799999999999999</v>
      </c>
      <c r="O12" s="324">
        <v>1.2500000000000002E-2</v>
      </c>
      <c r="P12" s="324">
        <v>2.4400000000000002E-2</v>
      </c>
      <c r="Q12" s="324"/>
    </row>
    <row r="13" spans="2:17" ht="28.8">
      <c r="B13" s="317" t="s">
        <v>18</v>
      </c>
      <c r="C13" s="337"/>
      <c r="D13" s="338"/>
      <c r="E13" s="337">
        <v>1.5666666666666666E-2</v>
      </c>
      <c r="F13" s="338"/>
      <c r="G13" s="337"/>
      <c r="H13" s="338"/>
      <c r="I13" s="337"/>
      <c r="J13" s="338"/>
      <c r="M13" s="325">
        <v>45946</v>
      </c>
      <c r="N13" s="318"/>
      <c r="O13" s="324"/>
      <c r="P13" s="324"/>
      <c r="Q13" s="324"/>
    </row>
    <row r="14" spans="2:17" ht="28.8">
      <c r="B14" s="334">
        <v>45686</v>
      </c>
      <c r="C14" s="335"/>
      <c r="D14" s="336"/>
      <c r="E14" s="335"/>
      <c r="F14" s="336"/>
      <c r="G14" s="335"/>
      <c r="H14" s="336"/>
      <c r="I14" s="335"/>
      <c r="J14" s="336"/>
      <c r="M14" s="323" t="s">
        <v>18</v>
      </c>
      <c r="N14" s="318">
        <v>23</v>
      </c>
      <c r="O14" s="324">
        <v>1.6E-2</v>
      </c>
      <c r="P14" s="324">
        <v>1.0059999999999999E-2</v>
      </c>
      <c r="Q14" s="324"/>
    </row>
    <row r="15" spans="2:17" ht="28.8">
      <c r="B15" s="317" t="s">
        <v>187</v>
      </c>
      <c r="C15" s="337"/>
      <c r="D15" s="338"/>
      <c r="E15" s="337"/>
      <c r="F15" s="338"/>
      <c r="G15" s="337"/>
      <c r="H15" s="338"/>
      <c r="I15" s="337"/>
      <c r="J15" s="338"/>
      <c r="M15" s="325">
        <v>45950</v>
      </c>
      <c r="N15" s="318"/>
      <c r="O15" s="324"/>
      <c r="P15" s="324"/>
      <c r="Q15" s="324"/>
    </row>
    <row r="16" spans="2:17" ht="28.8">
      <c r="B16" s="317" t="s">
        <v>16</v>
      </c>
      <c r="C16" s="337"/>
      <c r="D16" s="338"/>
      <c r="E16" s="337">
        <v>1.4880000000000001E-2</v>
      </c>
      <c r="F16" s="338"/>
      <c r="G16" s="337"/>
      <c r="H16" s="338"/>
      <c r="I16" s="337"/>
      <c r="J16" s="338"/>
      <c r="M16" s="323" t="s">
        <v>14</v>
      </c>
      <c r="N16" s="318">
        <v>13.799999999999999</v>
      </c>
      <c r="O16" s="324">
        <v>1.2000000000000002E-2</v>
      </c>
      <c r="P16" s="324">
        <v>9.0666666666666656E-3</v>
      </c>
      <c r="Q16" s="324"/>
    </row>
    <row r="17" spans="2:17" ht="28.8">
      <c r="B17" s="317" t="s">
        <v>188</v>
      </c>
      <c r="C17" s="337"/>
      <c r="D17" s="338"/>
      <c r="E17" s="337">
        <v>1.1174999999999999E-2</v>
      </c>
      <c r="F17" s="338"/>
      <c r="G17" s="337"/>
      <c r="H17" s="338"/>
      <c r="I17" s="337"/>
      <c r="J17" s="338"/>
      <c r="M17" s="323" t="s">
        <v>18</v>
      </c>
      <c r="N17" s="318">
        <v>27.6</v>
      </c>
      <c r="O17" s="324">
        <v>0.01</v>
      </c>
      <c r="P17" s="324">
        <v>6.4166666666666669E-3</v>
      </c>
      <c r="Q17" s="324"/>
    </row>
    <row r="18" spans="2:17" ht="28.8">
      <c r="B18" s="334">
        <v>45687</v>
      </c>
      <c r="C18" s="335"/>
      <c r="D18" s="336"/>
      <c r="E18" s="335"/>
      <c r="F18" s="336"/>
      <c r="G18" s="335"/>
      <c r="H18" s="336"/>
      <c r="I18" s="335"/>
      <c r="J18" s="336"/>
      <c r="M18" s="325">
        <v>45951</v>
      </c>
      <c r="N18" s="318"/>
      <c r="O18" s="324"/>
      <c r="P18" s="324"/>
      <c r="Q18" s="324"/>
    </row>
    <row r="19" spans="2:17" ht="28.8">
      <c r="B19" s="317" t="s">
        <v>187</v>
      </c>
      <c r="C19" s="337"/>
      <c r="D19" s="338"/>
      <c r="E19" s="337"/>
      <c r="F19" s="338"/>
      <c r="G19" s="337"/>
      <c r="H19" s="338"/>
      <c r="I19" s="337"/>
      <c r="J19" s="338"/>
      <c r="M19" s="323" t="s">
        <v>17</v>
      </c>
      <c r="N19" s="318">
        <v>4.5999999999999996</v>
      </c>
      <c r="O19" s="324">
        <v>8.9999999999999993E-3</v>
      </c>
      <c r="P19" s="324">
        <v>2.0799999999999999E-2</v>
      </c>
      <c r="Q19" s="324"/>
    </row>
    <row r="20" spans="2:17" ht="28.8">
      <c r="B20" s="317" t="s">
        <v>16</v>
      </c>
      <c r="C20" s="337"/>
      <c r="D20" s="338"/>
      <c r="E20" s="337"/>
      <c r="F20" s="338"/>
      <c r="G20" s="337"/>
      <c r="H20" s="338"/>
      <c r="I20" s="337"/>
      <c r="J20" s="338"/>
      <c r="M20" s="325">
        <v>45955</v>
      </c>
      <c r="N20" s="318"/>
      <c r="O20" s="324"/>
      <c r="P20" s="324"/>
      <c r="Q20" s="324"/>
    </row>
    <row r="21" spans="2:17" ht="28.8">
      <c r="B21" s="317" t="s">
        <v>188</v>
      </c>
      <c r="C21" s="337"/>
      <c r="D21" s="338"/>
      <c r="E21" s="337">
        <v>8.0499999999999999E-3</v>
      </c>
      <c r="F21" s="338"/>
      <c r="G21" s="337"/>
      <c r="H21" s="338"/>
      <c r="I21" s="337"/>
      <c r="J21" s="338"/>
      <c r="M21" s="323" t="s">
        <v>14</v>
      </c>
      <c r="N21" s="318">
        <v>27.6</v>
      </c>
      <c r="O21" s="324">
        <v>1.4E-2</v>
      </c>
      <c r="P21" s="324">
        <v>1.4483333333333334E-2</v>
      </c>
      <c r="Q21" s="324"/>
    </row>
    <row r="22" spans="2:17" ht="28.8">
      <c r="B22" s="334">
        <v>45688</v>
      </c>
      <c r="C22" s="335"/>
      <c r="D22" s="336"/>
      <c r="E22" s="335"/>
      <c r="F22" s="336"/>
      <c r="G22" s="335"/>
      <c r="H22" s="336"/>
      <c r="I22" s="335"/>
      <c r="J22" s="336"/>
      <c r="M22" s="323" t="s">
        <v>16</v>
      </c>
      <c r="N22" s="318">
        <v>13.799999999999999</v>
      </c>
      <c r="O22" s="324">
        <v>1.4E-2</v>
      </c>
      <c r="P22" s="324">
        <v>1.6200000000000003E-2</v>
      </c>
      <c r="Q22" s="324"/>
    </row>
    <row r="23" spans="2:17" ht="28.8">
      <c r="B23" s="317" t="s">
        <v>187</v>
      </c>
      <c r="C23" s="337"/>
      <c r="D23" s="338"/>
      <c r="E23" s="337">
        <v>1.1099999999999999E-2</v>
      </c>
      <c r="F23" s="338"/>
      <c r="G23" s="337"/>
      <c r="H23" s="338"/>
      <c r="I23" s="337"/>
      <c r="J23" s="338"/>
      <c r="M23" s="325">
        <v>45957</v>
      </c>
      <c r="N23" s="318"/>
      <c r="O23" s="324"/>
      <c r="P23" s="324"/>
      <c r="Q23" s="324"/>
    </row>
    <row r="24" spans="2:17" ht="28.8">
      <c r="B24" s="317" t="s">
        <v>16</v>
      </c>
      <c r="C24" s="337"/>
      <c r="D24" s="338"/>
      <c r="E24" s="337"/>
      <c r="F24" s="338"/>
      <c r="G24" s="337">
        <v>1.1349999999999999E-2</v>
      </c>
      <c r="H24" s="338"/>
      <c r="I24" s="337"/>
      <c r="J24" s="338"/>
      <c r="M24" s="323" t="s">
        <v>14</v>
      </c>
      <c r="N24" s="318">
        <v>23</v>
      </c>
      <c r="O24" s="324">
        <v>1.4000000000000002E-2</v>
      </c>
      <c r="P24" s="324">
        <v>2.5280000000000004E-2</v>
      </c>
      <c r="Q24" s="324"/>
    </row>
    <row r="25" spans="2:17" ht="28.8">
      <c r="B25" s="330" t="s">
        <v>26</v>
      </c>
      <c r="C25" s="335"/>
      <c r="D25" s="336"/>
      <c r="E25" s="335"/>
      <c r="F25" s="336"/>
      <c r="G25" s="335"/>
      <c r="H25" s="336"/>
      <c r="I25" s="335"/>
      <c r="J25" s="336"/>
      <c r="M25" s="323" t="s">
        <v>16</v>
      </c>
      <c r="N25" s="318">
        <v>23</v>
      </c>
      <c r="O25" s="324">
        <v>1.4000000000000002E-2</v>
      </c>
      <c r="P25" s="324">
        <v>2.4159999999999997E-2</v>
      </c>
      <c r="Q25" s="324"/>
    </row>
    <row r="26" spans="2:17" ht="28.8">
      <c r="B26" s="334">
        <v>45693</v>
      </c>
      <c r="C26" s="335"/>
      <c r="D26" s="336"/>
      <c r="E26" s="335"/>
      <c r="F26" s="336"/>
      <c r="G26" s="335"/>
      <c r="H26" s="336"/>
      <c r="I26" s="335"/>
      <c r="J26" s="336"/>
      <c r="M26" s="323" t="s">
        <v>17</v>
      </c>
      <c r="N26" s="318">
        <v>23</v>
      </c>
      <c r="O26" s="324">
        <v>1.4999999999999999E-2</v>
      </c>
      <c r="P26" s="324">
        <v>1.7659999999999999E-2</v>
      </c>
      <c r="Q26" s="324"/>
    </row>
    <row r="27" spans="2:17" ht="28.8">
      <c r="B27" s="339" t="s">
        <v>14</v>
      </c>
      <c r="C27" s="337"/>
      <c r="D27" s="338"/>
      <c r="E27" s="337">
        <v>7.2500000000000012E-3</v>
      </c>
      <c r="F27" s="338"/>
      <c r="G27" s="337"/>
      <c r="H27" s="338"/>
      <c r="I27" s="337"/>
      <c r="J27" s="338"/>
      <c r="M27" s="325">
        <v>45958</v>
      </c>
      <c r="N27" s="318"/>
      <c r="O27" s="324"/>
      <c r="P27" s="324"/>
      <c r="Q27" s="324"/>
    </row>
    <row r="28" spans="2:17" ht="28.8">
      <c r="B28" s="340" t="s">
        <v>16</v>
      </c>
      <c r="C28" s="337"/>
      <c r="D28" s="338"/>
      <c r="E28" s="337"/>
      <c r="F28" s="338"/>
      <c r="G28" s="337"/>
      <c r="H28" s="338"/>
      <c r="I28" s="337"/>
      <c r="J28" s="338"/>
      <c r="M28" s="323" t="s">
        <v>14</v>
      </c>
      <c r="N28" s="318">
        <v>36.800000000000004</v>
      </c>
      <c r="O28" s="324">
        <v>1.4999999999999999E-2</v>
      </c>
      <c r="P28" s="324">
        <v>1.7274999999999999E-2</v>
      </c>
      <c r="Q28" s="324"/>
    </row>
    <row r="29" spans="2:17" ht="28.8">
      <c r="B29" s="340" t="s">
        <v>17</v>
      </c>
      <c r="C29" s="337"/>
      <c r="D29" s="338"/>
      <c r="E29" s="337"/>
      <c r="F29" s="338"/>
      <c r="G29" s="337"/>
      <c r="H29" s="338"/>
      <c r="I29" s="337"/>
      <c r="J29" s="338"/>
      <c r="M29" s="323" t="s">
        <v>16</v>
      </c>
      <c r="N29" s="318">
        <v>23</v>
      </c>
      <c r="O29" s="324">
        <v>1.4999999999999999E-2</v>
      </c>
      <c r="P29" s="324">
        <v>2.164E-2</v>
      </c>
      <c r="Q29" s="324"/>
    </row>
    <row r="30" spans="2:17" ht="28.8">
      <c r="B30" s="341" t="s">
        <v>18</v>
      </c>
      <c r="C30" s="337"/>
      <c r="D30" s="338"/>
      <c r="E30" s="337"/>
      <c r="F30" s="338"/>
      <c r="G30" s="337"/>
      <c r="H30" s="338"/>
      <c r="I30" s="337"/>
      <c r="J30" s="338"/>
      <c r="M30" s="323" t="s">
        <v>17</v>
      </c>
      <c r="N30" s="318">
        <v>9.1999999999999993</v>
      </c>
      <c r="O30" s="324">
        <v>1.7000000000000001E-2</v>
      </c>
      <c r="P30" s="324">
        <v>2.605E-2</v>
      </c>
      <c r="Q30" s="324"/>
    </row>
    <row r="31" spans="2:17" ht="28.8">
      <c r="B31" s="334">
        <v>45694</v>
      </c>
      <c r="C31" s="335"/>
      <c r="D31" s="336"/>
      <c r="E31" s="335"/>
      <c r="F31" s="336"/>
      <c r="G31" s="335"/>
      <c r="H31" s="336"/>
      <c r="I31" s="335"/>
      <c r="J31" s="336"/>
      <c r="M31" s="323" t="s">
        <v>18</v>
      </c>
      <c r="N31" s="318">
        <v>32.200000000000003</v>
      </c>
      <c r="O31" s="324">
        <v>1.6E-2</v>
      </c>
      <c r="P31" s="324">
        <v>8.7142857142857143E-3</v>
      </c>
      <c r="Q31" s="324"/>
    </row>
    <row r="32" spans="2:17" ht="28.8">
      <c r="B32" s="339" t="s">
        <v>14</v>
      </c>
      <c r="C32" s="337"/>
      <c r="D32" s="338"/>
      <c r="E32" s="337"/>
      <c r="F32" s="338"/>
      <c r="G32" s="337"/>
      <c r="H32" s="338"/>
      <c r="I32" s="337"/>
      <c r="J32" s="338"/>
      <c r="M32" s="325">
        <v>45959</v>
      </c>
      <c r="N32" s="318"/>
      <c r="O32" s="324"/>
      <c r="P32" s="324"/>
      <c r="Q32" s="324"/>
    </row>
    <row r="33" spans="2:17" ht="28.8">
      <c r="B33" s="340" t="s">
        <v>16</v>
      </c>
      <c r="C33" s="337"/>
      <c r="D33" s="338"/>
      <c r="E33" s="337"/>
      <c r="F33" s="338"/>
      <c r="G33" s="337"/>
      <c r="H33" s="338"/>
      <c r="I33" s="337">
        <v>1.6E-2</v>
      </c>
      <c r="J33" s="338"/>
      <c r="M33" s="323" t="s">
        <v>16</v>
      </c>
      <c r="N33" s="318">
        <v>18.399999999999999</v>
      </c>
      <c r="O33" s="324">
        <v>1.4999999999999999E-2</v>
      </c>
      <c r="P33" s="324">
        <v>1.6825E-2</v>
      </c>
      <c r="Q33" s="324"/>
    </row>
    <row r="34" spans="2:17" ht="28.8">
      <c r="B34" s="341" t="s">
        <v>17</v>
      </c>
      <c r="C34" s="337"/>
      <c r="D34" s="338"/>
      <c r="E34" s="337"/>
      <c r="F34" s="338"/>
      <c r="G34" s="337"/>
      <c r="H34" s="338"/>
      <c r="I34" s="337">
        <v>1.0266666666666667E-2</v>
      </c>
      <c r="J34" s="338"/>
      <c r="M34" s="323" t="s">
        <v>17</v>
      </c>
      <c r="N34" s="318">
        <v>13.799999999999999</v>
      </c>
      <c r="O34" s="324">
        <v>1.6E-2</v>
      </c>
      <c r="P34" s="324">
        <v>2.0866666666666669E-2</v>
      </c>
      <c r="Q34" s="324"/>
    </row>
    <row r="35" spans="2:17" ht="28.8">
      <c r="B35" s="334">
        <v>45695</v>
      </c>
      <c r="C35" s="335"/>
      <c r="D35" s="336"/>
      <c r="E35" s="335"/>
      <c r="F35" s="336"/>
      <c r="G35" s="335"/>
      <c r="H35" s="336"/>
      <c r="I35" s="335"/>
      <c r="J35" s="336"/>
      <c r="M35" s="325">
        <v>45960</v>
      </c>
      <c r="N35" s="318"/>
      <c r="O35" s="324"/>
      <c r="P35" s="324"/>
      <c r="Q35" s="324"/>
    </row>
    <row r="36" spans="2:17" ht="28.8">
      <c r="B36" s="339" t="s">
        <v>14</v>
      </c>
      <c r="C36" s="337"/>
      <c r="D36" s="338"/>
      <c r="E36" s="337"/>
      <c r="F36" s="338"/>
      <c r="G36" s="337"/>
      <c r="H36" s="338"/>
      <c r="I36" s="337">
        <v>1.1000000000000001E-2</v>
      </c>
      <c r="J36" s="338"/>
      <c r="M36" s="323" t="s">
        <v>14</v>
      </c>
      <c r="N36" s="318">
        <v>23</v>
      </c>
      <c r="O36" s="324">
        <v>1.4000000000000002E-2</v>
      </c>
      <c r="P36" s="324">
        <v>1.5259999999999999E-2</v>
      </c>
      <c r="Q36" s="324"/>
    </row>
    <row r="37" spans="2:17" ht="28.8">
      <c r="B37" s="340" t="s">
        <v>16</v>
      </c>
      <c r="C37" s="337"/>
      <c r="D37" s="338"/>
      <c r="E37" s="337"/>
      <c r="F37" s="338"/>
      <c r="G37" s="337"/>
      <c r="H37" s="338"/>
      <c r="I37" s="337"/>
      <c r="J37" s="338"/>
      <c r="M37" s="323" t="s">
        <v>16</v>
      </c>
      <c r="N37" s="318">
        <v>18.399999999999999</v>
      </c>
      <c r="O37" s="324">
        <v>1.4E-2</v>
      </c>
      <c r="P37" s="324">
        <v>1.9900000000000001E-2</v>
      </c>
      <c r="Q37" s="324"/>
    </row>
    <row r="38" spans="2:17" ht="28.8">
      <c r="B38" s="341" t="s">
        <v>17</v>
      </c>
      <c r="C38" s="337"/>
      <c r="D38" s="338"/>
      <c r="E38" s="337"/>
      <c r="F38" s="338"/>
      <c r="G38" s="337"/>
      <c r="H38" s="338"/>
      <c r="I38" s="337">
        <v>2.1842857142857143E-2</v>
      </c>
      <c r="J38" s="338"/>
      <c r="M38" s="323" t="s">
        <v>17</v>
      </c>
      <c r="N38" s="318">
        <v>13.799999999999999</v>
      </c>
      <c r="O38" s="324">
        <v>1.4999999999999999E-2</v>
      </c>
      <c r="P38" s="324">
        <v>2.3400000000000001E-2</v>
      </c>
      <c r="Q38" s="324"/>
    </row>
    <row r="39" spans="2:17" ht="28.8">
      <c r="B39" s="334">
        <v>45696</v>
      </c>
      <c r="C39" s="335"/>
      <c r="D39" s="336"/>
      <c r="E39" s="335"/>
      <c r="F39" s="336"/>
      <c r="G39" s="335"/>
      <c r="H39" s="336"/>
      <c r="I39" s="335"/>
      <c r="J39" s="336"/>
      <c r="M39" s="323" t="s">
        <v>18</v>
      </c>
      <c r="N39" s="318">
        <v>23</v>
      </c>
      <c r="O39" s="324">
        <v>1.4999999999999999E-2</v>
      </c>
      <c r="P39" s="324">
        <v>1.1379999999999999E-2</v>
      </c>
      <c r="Q39" s="324"/>
    </row>
    <row r="40" spans="2:17" ht="28.8">
      <c r="B40" s="339" t="s">
        <v>14</v>
      </c>
      <c r="C40" s="337"/>
      <c r="D40" s="338"/>
      <c r="E40" s="337"/>
      <c r="F40" s="338"/>
      <c r="G40" s="337"/>
      <c r="H40" s="338"/>
      <c r="I40" s="337">
        <v>1.5311111111111112E-2</v>
      </c>
      <c r="J40" s="338"/>
      <c r="M40" s="323" t="s">
        <v>29</v>
      </c>
      <c r="N40" s="318"/>
      <c r="O40" s="324"/>
      <c r="P40" s="324"/>
      <c r="Q40" s="324"/>
    </row>
    <row r="41" spans="2:17" ht="28.8">
      <c r="B41" s="340" t="s">
        <v>16</v>
      </c>
      <c r="C41" s="337"/>
      <c r="D41" s="338"/>
      <c r="E41" s="337"/>
      <c r="F41" s="338"/>
      <c r="G41" s="337"/>
      <c r="H41" s="338"/>
      <c r="I41" s="337"/>
      <c r="J41" s="338"/>
      <c r="M41" s="325">
        <v>45964</v>
      </c>
      <c r="N41" s="318"/>
      <c r="O41" s="324"/>
      <c r="P41" s="324"/>
      <c r="Q41" s="324"/>
    </row>
    <row r="42" spans="2:17" ht="28.8">
      <c r="B42" s="340" t="s">
        <v>17</v>
      </c>
      <c r="C42" s="337"/>
      <c r="D42" s="338"/>
      <c r="E42" s="337"/>
      <c r="F42" s="338"/>
      <c r="G42" s="337"/>
      <c r="H42" s="338"/>
      <c r="I42" s="337">
        <v>1.3066666666666666E-2</v>
      </c>
      <c r="J42" s="338"/>
      <c r="M42" s="323" t="s">
        <v>14</v>
      </c>
      <c r="N42" s="318">
        <v>13.799999999999999</v>
      </c>
      <c r="O42" s="324">
        <v>1.2999999999999999E-2</v>
      </c>
      <c r="P42" s="324">
        <v>2.6399999999999996E-2</v>
      </c>
      <c r="Q42" s="324"/>
    </row>
    <row r="43" spans="2:17" ht="28.8">
      <c r="B43" s="341" t="s">
        <v>18</v>
      </c>
      <c r="C43" s="337"/>
      <c r="D43" s="338"/>
      <c r="E43" s="337"/>
      <c r="F43" s="338"/>
      <c r="G43" s="337"/>
      <c r="H43" s="338"/>
      <c r="I43" s="337">
        <v>1.2E-2</v>
      </c>
      <c r="J43" s="338"/>
      <c r="M43" s="323" t="s">
        <v>16</v>
      </c>
      <c r="N43" s="318">
        <v>9.1999999999999993</v>
      </c>
      <c r="O43" s="324">
        <v>1.4E-2</v>
      </c>
      <c r="P43" s="324">
        <v>3.8100000000000002E-2</v>
      </c>
      <c r="Q43" s="324"/>
    </row>
    <row r="44" spans="2:17" ht="28.8">
      <c r="B44" s="334">
        <v>45697</v>
      </c>
      <c r="C44" s="335"/>
      <c r="D44" s="336"/>
      <c r="E44" s="335"/>
      <c r="F44" s="336"/>
      <c r="G44" s="335"/>
      <c r="H44" s="336"/>
      <c r="I44" s="335"/>
      <c r="J44" s="336"/>
      <c r="M44" s="325">
        <v>45968</v>
      </c>
      <c r="N44" s="318"/>
      <c r="O44" s="324"/>
      <c r="P44" s="324"/>
      <c r="Q44" s="324"/>
    </row>
    <row r="45" spans="2:17" ht="28.8">
      <c r="B45" s="317" t="s">
        <v>17</v>
      </c>
      <c r="C45" s="337"/>
      <c r="D45" s="338"/>
      <c r="E45" s="337"/>
      <c r="F45" s="338"/>
      <c r="G45" s="337"/>
      <c r="H45" s="338"/>
      <c r="I45" s="337"/>
      <c r="J45" s="338"/>
      <c r="M45" s="323" t="s">
        <v>17</v>
      </c>
      <c r="N45" s="318">
        <v>23</v>
      </c>
      <c r="O45" s="324">
        <v>1.4000000000000002E-2</v>
      </c>
      <c r="P45" s="324">
        <v>6.6199999999999991E-3</v>
      </c>
      <c r="Q45" s="324"/>
    </row>
    <row r="46" spans="2:17" ht="28.8">
      <c r="B46" s="334">
        <v>45698</v>
      </c>
      <c r="C46" s="335"/>
      <c r="D46" s="336"/>
      <c r="E46" s="335"/>
      <c r="F46" s="336"/>
      <c r="G46" s="335"/>
      <c r="H46" s="336"/>
      <c r="I46" s="335"/>
      <c r="J46" s="336"/>
      <c r="M46" s="323" t="s">
        <v>18</v>
      </c>
      <c r="N46" s="318">
        <v>13.799999999999999</v>
      </c>
      <c r="O46" s="324">
        <v>1.4E-2</v>
      </c>
      <c r="P46" s="324">
        <v>9.8666666666666677E-3</v>
      </c>
      <c r="Q46" s="324"/>
    </row>
    <row r="47" spans="2:17" ht="28.8">
      <c r="B47" s="339" t="s">
        <v>14</v>
      </c>
      <c r="C47" s="337"/>
      <c r="D47" s="338"/>
      <c r="E47" s="337"/>
      <c r="F47" s="338"/>
      <c r="G47" s="337"/>
      <c r="H47" s="338"/>
      <c r="I47" s="337"/>
      <c r="J47" s="338"/>
      <c r="M47" s="325">
        <v>45969</v>
      </c>
      <c r="N47" s="318"/>
      <c r="O47" s="324"/>
      <c r="P47" s="324"/>
      <c r="Q47" s="324"/>
    </row>
    <row r="48" spans="2:17" ht="28.8">
      <c r="B48" s="341" t="s">
        <v>16</v>
      </c>
      <c r="C48" s="337"/>
      <c r="D48" s="338"/>
      <c r="E48" s="337"/>
      <c r="F48" s="338"/>
      <c r="G48" s="337"/>
      <c r="H48" s="338"/>
      <c r="I48" s="337">
        <v>1.0450000000000001E-2</v>
      </c>
      <c r="J48" s="338"/>
      <c r="M48" s="323" t="s">
        <v>14</v>
      </c>
      <c r="N48" s="318">
        <v>18.399999999999999</v>
      </c>
      <c r="O48" s="324">
        <v>1.4999999999999999E-2</v>
      </c>
      <c r="P48" s="324">
        <v>1.5075000000000002E-2</v>
      </c>
      <c r="Q48" s="324"/>
    </row>
    <row r="49" spans="2:17" ht="28.8">
      <c r="B49" s="334">
        <v>45699</v>
      </c>
      <c r="C49" s="335"/>
      <c r="D49" s="336"/>
      <c r="E49" s="335"/>
      <c r="F49" s="336"/>
      <c r="G49" s="335"/>
      <c r="H49" s="336"/>
      <c r="I49" s="335"/>
      <c r="J49" s="336"/>
      <c r="M49" s="325">
        <v>45971</v>
      </c>
      <c r="N49" s="318"/>
      <c r="O49" s="324"/>
      <c r="P49" s="324"/>
      <c r="Q49" s="324"/>
    </row>
    <row r="50" spans="2:17" ht="28.8">
      <c r="B50" s="339" t="s">
        <v>14</v>
      </c>
      <c r="C50" s="337"/>
      <c r="D50" s="338"/>
      <c r="E50" s="337"/>
      <c r="F50" s="338"/>
      <c r="G50" s="337">
        <v>1.61E-2</v>
      </c>
      <c r="H50" s="338"/>
      <c r="I50" s="337">
        <v>1.2359999999999999E-2</v>
      </c>
      <c r="J50" s="338"/>
      <c r="M50" s="323" t="s">
        <v>14</v>
      </c>
      <c r="N50" s="318">
        <v>18.399999999999999</v>
      </c>
      <c r="O50" s="324">
        <v>1.2999999999999999E-2</v>
      </c>
      <c r="P50" s="324">
        <v>1.4175E-2</v>
      </c>
      <c r="Q50" s="324"/>
    </row>
    <row r="51" spans="2:17" ht="28.8">
      <c r="B51" s="340" t="s">
        <v>16</v>
      </c>
      <c r="C51" s="337">
        <v>1.3375E-2</v>
      </c>
      <c r="D51" s="338"/>
      <c r="E51" s="337"/>
      <c r="F51" s="338"/>
      <c r="G51" s="337"/>
      <c r="H51" s="338"/>
      <c r="I51" s="337">
        <v>1.47125E-2</v>
      </c>
      <c r="J51" s="338"/>
      <c r="M51" s="323" t="s">
        <v>16</v>
      </c>
      <c r="N51" s="318">
        <v>9.1999999999999993</v>
      </c>
      <c r="O51" s="324"/>
      <c r="P51" s="324">
        <v>2.3599999999999999E-2</v>
      </c>
      <c r="Q51" s="324"/>
    </row>
    <row r="52" spans="2:17" ht="28.8">
      <c r="B52" s="341" t="s">
        <v>188</v>
      </c>
      <c r="C52" s="337">
        <v>7.6399999999999992E-3</v>
      </c>
      <c r="D52" s="338"/>
      <c r="E52" s="337"/>
      <c r="F52" s="338"/>
      <c r="G52" s="337">
        <v>9.6500000000000006E-3</v>
      </c>
      <c r="H52" s="338"/>
      <c r="I52" s="337">
        <v>1.2359999999999999E-2</v>
      </c>
      <c r="J52" s="338"/>
      <c r="M52" s="323" t="s">
        <v>17</v>
      </c>
      <c r="N52" s="318">
        <v>18.399999999999999</v>
      </c>
      <c r="O52" s="324">
        <v>1.4999999999999999E-2</v>
      </c>
      <c r="P52" s="324">
        <v>1.3775000000000001E-2</v>
      </c>
      <c r="Q52" s="324"/>
    </row>
    <row r="53" spans="2:17" ht="28.8">
      <c r="B53" s="334">
        <v>45700</v>
      </c>
      <c r="C53" s="335"/>
      <c r="D53" s="336"/>
      <c r="E53" s="335"/>
      <c r="F53" s="336"/>
      <c r="G53" s="335"/>
      <c r="H53" s="336"/>
      <c r="I53" s="335"/>
      <c r="J53" s="336"/>
      <c r="M53" s="325">
        <v>45972</v>
      </c>
      <c r="N53" s="318"/>
      <c r="O53" s="324"/>
      <c r="P53" s="324"/>
      <c r="Q53" s="324"/>
    </row>
    <row r="54" spans="2:17" ht="28.8">
      <c r="B54" s="342" t="s">
        <v>187</v>
      </c>
      <c r="C54" s="337">
        <v>1.2100000000000001E-2</v>
      </c>
      <c r="D54" s="338"/>
      <c r="E54" s="337"/>
      <c r="F54" s="338"/>
      <c r="G54" s="337"/>
      <c r="H54" s="338"/>
      <c r="I54" s="337">
        <v>1.0599999999999998E-2</v>
      </c>
      <c r="J54" s="338"/>
      <c r="M54" s="323" t="s">
        <v>14</v>
      </c>
      <c r="N54" s="318">
        <v>36.800000000000004</v>
      </c>
      <c r="O54" s="324">
        <v>1.1999999999999999E-2</v>
      </c>
      <c r="P54" s="324">
        <v>5.4999999999999997E-3</v>
      </c>
      <c r="Q54" s="324"/>
    </row>
    <row r="55" spans="2:17" ht="28.8">
      <c r="B55" s="342" t="s">
        <v>16</v>
      </c>
      <c r="C55" s="337">
        <v>1.3925E-2</v>
      </c>
      <c r="D55" s="338"/>
      <c r="E55" s="337"/>
      <c r="F55" s="338"/>
      <c r="G55" s="337"/>
      <c r="H55" s="338"/>
      <c r="I55" s="337"/>
      <c r="J55" s="338"/>
      <c r="M55" s="323" t="s">
        <v>16</v>
      </c>
      <c r="N55" s="318">
        <v>9.1999999999999993</v>
      </c>
      <c r="O55" s="324">
        <v>1.2500000000000001E-2</v>
      </c>
      <c r="P55" s="324">
        <v>9.2500000000000013E-3</v>
      </c>
      <c r="Q55" s="324"/>
    </row>
    <row r="56" spans="2:17" ht="28.8">
      <c r="M56" s="323" t="s">
        <v>17</v>
      </c>
      <c r="N56" s="318">
        <v>18.399999999999999</v>
      </c>
      <c r="O56" s="324">
        <v>8.0000000000000002E-3</v>
      </c>
      <c r="P56" s="324">
        <v>7.3749999999999996E-3</v>
      </c>
      <c r="Q56" s="324"/>
    </row>
    <row r="57" spans="2:17" ht="28.8">
      <c r="M57" s="325">
        <v>45973</v>
      </c>
      <c r="N57" s="318"/>
      <c r="O57" s="324"/>
      <c r="P57" s="324"/>
      <c r="Q57" s="324"/>
    </row>
    <row r="58" spans="2:17" ht="28.8">
      <c r="M58" s="323" t="s">
        <v>14</v>
      </c>
      <c r="N58" s="318">
        <v>18.399999999999999</v>
      </c>
      <c r="O58" s="324"/>
      <c r="P58" s="324">
        <v>9.7000000000000003E-3</v>
      </c>
      <c r="Q58" s="324"/>
    </row>
    <row r="59" spans="2:17" ht="28.8">
      <c r="M59" s="323" t="s">
        <v>16</v>
      </c>
      <c r="N59" s="318">
        <v>18.399999999999999</v>
      </c>
      <c r="O59" s="324"/>
      <c r="P59" s="324">
        <v>2.7949999999999999E-2</v>
      </c>
      <c r="Q59" s="324"/>
    </row>
    <row r="60" spans="2:17" ht="28.8">
      <c r="M60" s="323" t="s">
        <v>17</v>
      </c>
      <c r="N60" s="318">
        <v>9.1999999999999993</v>
      </c>
      <c r="O60" s="324"/>
      <c r="P60" s="324">
        <v>1.3649999999999999E-2</v>
      </c>
      <c r="Q60" s="324"/>
    </row>
    <row r="61" spans="2:17" ht="28.8">
      <c r="M61" s="323" t="s">
        <v>18</v>
      </c>
      <c r="N61" s="318">
        <v>13.799999999999999</v>
      </c>
      <c r="O61" s="324"/>
      <c r="P61" s="324">
        <v>1.0500000000000001E-2</v>
      </c>
      <c r="Q61" s="324"/>
    </row>
    <row r="62" spans="2:17" ht="28.8">
      <c r="M62" s="325">
        <v>45974</v>
      </c>
      <c r="N62" s="318"/>
      <c r="O62" s="324"/>
      <c r="P62" s="324"/>
      <c r="Q62" s="324"/>
    </row>
    <row r="63" spans="2:17" ht="28.8">
      <c r="M63" s="323" t="s">
        <v>14</v>
      </c>
      <c r="N63" s="318">
        <v>13.799999999999999</v>
      </c>
      <c r="O63" s="324"/>
      <c r="P63" s="324">
        <v>6.1666666666666667E-3</v>
      </c>
      <c r="Q63" s="324"/>
    </row>
    <row r="64" spans="2:17" ht="28.8">
      <c r="M64" s="323" t="s">
        <v>16</v>
      </c>
      <c r="N64" s="318">
        <v>23</v>
      </c>
      <c r="O64" s="324"/>
      <c r="P64" s="324">
        <v>1.1219999999999997E-2</v>
      </c>
      <c r="Q64" s="324"/>
    </row>
    <row r="65" spans="13:17" ht="28.8">
      <c r="M65" s="323" t="s">
        <v>17</v>
      </c>
      <c r="N65" s="318">
        <v>18.399999999999999</v>
      </c>
      <c r="O65" s="324"/>
      <c r="P65" s="324">
        <v>1.3174999999999999E-2</v>
      </c>
      <c r="Q65" s="324"/>
    </row>
    <row r="66" spans="13:17" ht="28.8">
      <c r="M66" s="325">
        <v>45975</v>
      </c>
      <c r="N66" s="318"/>
      <c r="O66" s="324"/>
      <c r="P66" s="324"/>
      <c r="Q66" s="324"/>
    </row>
    <row r="67" spans="13:17" ht="28.8">
      <c r="M67" s="326" t="s">
        <v>14</v>
      </c>
      <c r="N67" s="318">
        <v>9.1999999999999993</v>
      </c>
      <c r="O67" s="324"/>
      <c r="P67" s="324">
        <v>1.3649999999999999E-2</v>
      </c>
      <c r="Q67" s="324"/>
    </row>
  </sheetData>
  <mergeCells count="5">
    <mergeCell ref="C3:D3"/>
    <mergeCell ref="E3:F3"/>
    <mergeCell ref="G3:H3"/>
    <mergeCell ref="I3:J3"/>
    <mergeCell ref="N4:Q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A0692-B133-4FAF-9621-910A37D64D09}">
  <sheetPr codeName="Hoja2"/>
  <dimension ref="A1:K421"/>
  <sheetViews>
    <sheetView topLeftCell="A20" zoomScale="69" workbookViewId="0">
      <selection activeCell="B213" sqref="B213:D213"/>
    </sheetView>
  </sheetViews>
  <sheetFormatPr baseColWidth="10" defaultRowHeight="14.4"/>
  <cols>
    <col min="4" max="4" width="12.109375" bestFit="1" customWidth="1"/>
    <col min="5" max="5" width="13.33203125" customWidth="1"/>
    <col min="9" max="9" width="13.33203125" bestFit="1" customWidth="1"/>
  </cols>
  <sheetData>
    <row r="1" spans="2:9">
      <c r="C1" s="14" t="s">
        <v>31</v>
      </c>
      <c r="D1" s="12"/>
      <c r="E1" s="15" t="s">
        <v>32</v>
      </c>
      <c r="F1" s="15"/>
      <c r="G1" s="12"/>
      <c r="H1" s="15"/>
    </row>
    <row r="2" spans="2:9">
      <c r="C2" s="12"/>
      <c r="D2" s="12"/>
      <c r="E2" s="15" t="s">
        <v>33</v>
      </c>
      <c r="F2" s="15"/>
      <c r="G2" s="12"/>
      <c r="H2" s="834" t="s">
        <v>34</v>
      </c>
      <c r="I2" s="834"/>
    </row>
    <row r="3" spans="2:9">
      <c r="C3" s="12"/>
      <c r="D3" s="12"/>
      <c r="E3" s="12"/>
      <c r="F3" s="12"/>
      <c r="G3" s="12"/>
    </row>
    <row r="4" spans="2:9">
      <c r="C4" s="12"/>
      <c r="D4" s="12"/>
      <c r="E4" s="12"/>
      <c r="F4" s="12"/>
      <c r="G4" s="16"/>
    </row>
    <row r="5" spans="2:9">
      <c r="B5" s="17" t="s">
        <v>35</v>
      </c>
      <c r="C5" s="18" t="s">
        <v>36</v>
      </c>
      <c r="D5" s="19" t="s">
        <v>37</v>
      </c>
      <c r="E5" s="19" t="s">
        <v>38</v>
      </c>
      <c r="F5" s="19" t="s">
        <v>39</v>
      </c>
      <c r="G5" s="19" t="s">
        <v>40</v>
      </c>
      <c r="H5" s="19" t="s">
        <v>41</v>
      </c>
      <c r="I5" s="19" t="s">
        <v>42</v>
      </c>
    </row>
    <row r="6" spans="2:9">
      <c r="C6" s="12"/>
      <c r="D6" s="12"/>
      <c r="E6" s="12"/>
      <c r="F6" s="12"/>
      <c r="G6" s="820">
        <v>34</v>
      </c>
      <c r="H6" s="821">
        <v>1.7000000000000001E-2</v>
      </c>
      <c r="I6" s="824">
        <v>156.4</v>
      </c>
    </row>
    <row r="7" spans="2:9">
      <c r="B7" s="20" t="s">
        <v>14</v>
      </c>
      <c r="C7" s="21">
        <v>45931</v>
      </c>
      <c r="D7" s="22">
        <v>18</v>
      </c>
      <c r="E7" s="23">
        <v>1.9800000000000002E-2</v>
      </c>
      <c r="F7" s="24">
        <v>82.8</v>
      </c>
      <c r="G7" s="820"/>
      <c r="H7" s="822"/>
      <c r="I7" s="825"/>
    </row>
    <row r="8" spans="2:9">
      <c r="B8" s="20" t="s">
        <v>16</v>
      </c>
      <c r="C8" s="21">
        <v>45931</v>
      </c>
      <c r="D8" s="22">
        <v>3</v>
      </c>
      <c r="E8" s="23">
        <v>2.5000000000000001E-2</v>
      </c>
      <c r="F8" s="24">
        <v>13.8</v>
      </c>
      <c r="G8" s="820"/>
      <c r="H8" s="822"/>
      <c r="I8" s="825"/>
    </row>
    <row r="9" spans="2:9">
      <c r="B9" s="25"/>
      <c r="C9" s="12"/>
      <c r="D9" s="26"/>
      <c r="E9" s="26"/>
      <c r="F9" s="26"/>
      <c r="G9" s="820"/>
      <c r="H9" s="822"/>
      <c r="I9" s="825"/>
    </row>
    <row r="10" spans="2:9">
      <c r="B10" s="27" t="s">
        <v>17</v>
      </c>
      <c r="C10" s="21">
        <v>45931</v>
      </c>
      <c r="D10" s="22">
        <v>13</v>
      </c>
      <c r="E10" s="23">
        <v>1.1299999999999999E-2</v>
      </c>
      <c r="F10" s="24">
        <v>59.8</v>
      </c>
      <c r="G10" s="820"/>
      <c r="H10" s="822"/>
      <c r="I10" s="825"/>
    </row>
    <row r="11" spans="2:9">
      <c r="B11" s="27" t="s">
        <v>18</v>
      </c>
      <c r="C11" s="21">
        <v>45931</v>
      </c>
      <c r="D11" s="22" t="s">
        <v>19</v>
      </c>
      <c r="E11" s="28" t="s">
        <v>19</v>
      </c>
      <c r="F11" s="24" t="s">
        <v>19</v>
      </c>
      <c r="G11" s="820"/>
      <c r="H11" s="823"/>
      <c r="I11" s="826"/>
    </row>
    <row r="12" spans="2:9" ht="15" thickBot="1">
      <c r="B12" s="29"/>
      <c r="C12" s="30"/>
      <c r="D12" s="31"/>
      <c r="E12" s="31"/>
      <c r="F12" s="31"/>
      <c r="G12" s="32"/>
      <c r="H12" s="33"/>
      <c r="I12" s="34"/>
    </row>
    <row r="13" spans="2:9" ht="15" thickTop="1">
      <c r="C13" s="26"/>
      <c r="D13" s="12"/>
      <c r="E13" s="835"/>
      <c r="F13" s="835"/>
      <c r="G13" s="35"/>
    </row>
    <row r="14" spans="2:9">
      <c r="B14" s="17" t="s">
        <v>35</v>
      </c>
      <c r="C14" s="18" t="s">
        <v>36</v>
      </c>
      <c r="D14" s="19" t="s">
        <v>37</v>
      </c>
      <c r="E14" s="19" t="s">
        <v>38</v>
      </c>
      <c r="F14" s="19" t="s">
        <v>39</v>
      </c>
      <c r="G14" s="19" t="s">
        <v>40</v>
      </c>
      <c r="H14" s="19" t="s">
        <v>41</v>
      </c>
      <c r="I14" s="19" t="s">
        <v>42</v>
      </c>
    </row>
    <row r="15" spans="2:9">
      <c r="C15" s="12"/>
      <c r="D15" s="12"/>
      <c r="E15" s="12"/>
      <c r="F15" s="12"/>
      <c r="G15" s="827">
        <f>D16+D17</f>
        <v>24</v>
      </c>
      <c r="H15" s="828">
        <v>2.12E-2</v>
      </c>
      <c r="I15" s="831">
        <f>G15*4.6</f>
        <v>110.39999999999999</v>
      </c>
    </row>
    <row r="16" spans="2:9">
      <c r="B16" s="36" t="s">
        <v>14</v>
      </c>
      <c r="C16" s="21">
        <v>45932</v>
      </c>
      <c r="D16" s="37">
        <v>18</v>
      </c>
      <c r="E16" s="38">
        <v>2.3800000000000002E-2</v>
      </c>
      <c r="F16" s="37">
        <f>D16*4.6</f>
        <v>82.8</v>
      </c>
      <c r="G16" s="827"/>
      <c r="H16" s="829"/>
      <c r="I16" s="832"/>
    </row>
    <row r="17" spans="2:9">
      <c r="B17" s="36" t="s">
        <v>16</v>
      </c>
      <c r="C17" s="21">
        <v>45932</v>
      </c>
      <c r="D17" s="37">
        <v>6</v>
      </c>
      <c r="E17" s="38">
        <v>7.3000000000000001E-3</v>
      </c>
      <c r="F17" s="37">
        <f>D17*4.6</f>
        <v>27.599999999999998</v>
      </c>
      <c r="G17" s="827"/>
      <c r="H17" s="829"/>
      <c r="I17" s="832"/>
    </row>
    <row r="18" spans="2:9">
      <c r="B18" s="25"/>
      <c r="C18" s="12"/>
      <c r="D18" s="26"/>
      <c r="E18" s="26"/>
      <c r="F18" s="26"/>
      <c r="G18" s="827"/>
      <c r="H18" s="829"/>
      <c r="I18" s="832"/>
    </row>
    <row r="19" spans="2:9">
      <c r="B19" s="36" t="s">
        <v>17</v>
      </c>
      <c r="C19" s="21">
        <v>45932</v>
      </c>
      <c r="D19" s="37" t="s">
        <v>19</v>
      </c>
      <c r="E19" s="38" t="s">
        <v>19</v>
      </c>
      <c r="F19" s="37" t="s">
        <v>19</v>
      </c>
      <c r="G19" s="827"/>
      <c r="H19" s="829"/>
      <c r="I19" s="832"/>
    </row>
    <row r="20" spans="2:9">
      <c r="B20" s="36" t="s">
        <v>18</v>
      </c>
      <c r="C20" s="21">
        <v>45932</v>
      </c>
      <c r="D20" s="37" t="s">
        <v>19</v>
      </c>
      <c r="E20" s="37" t="s">
        <v>19</v>
      </c>
      <c r="F20" s="37" t="s">
        <v>19</v>
      </c>
      <c r="G20" s="827"/>
      <c r="H20" s="830"/>
      <c r="I20" s="833"/>
    </row>
    <row r="21" spans="2:9" ht="15" thickBot="1">
      <c r="B21" s="29"/>
      <c r="C21" s="30"/>
      <c r="D21" s="31"/>
      <c r="E21" s="31"/>
      <c r="F21" s="31"/>
      <c r="G21" s="32"/>
      <c r="H21" s="33"/>
      <c r="I21" s="34"/>
    </row>
    <row r="22" spans="2:9" ht="15" thickTop="1">
      <c r="C22" s="26"/>
      <c r="D22" s="12"/>
      <c r="E22" s="835"/>
      <c r="F22" s="835"/>
      <c r="G22" s="35"/>
    </row>
    <row r="23" spans="2:9">
      <c r="B23" s="17" t="s">
        <v>35</v>
      </c>
      <c r="C23" s="18" t="s">
        <v>36</v>
      </c>
      <c r="D23" s="19" t="s">
        <v>37</v>
      </c>
      <c r="E23" s="19" t="s">
        <v>38</v>
      </c>
      <c r="F23" s="19" t="s">
        <v>39</v>
      </c>
      <c r="G23" s="19" t="s">
        <v>40</v>
      </c>
      <c r="H23" s="19" t="s">
        <v>41</v>
      </c>
      <c r="I23" s="19" t="s">
        <v>42</v>
      </c>
    </row>
    <row r="24" spans="2:9">
      <c r="C24" s="12"/>
      <c r="D24" s="12"/>
      <c r="E24" s="12"/>
      <c r="F24" s="12"/>
      <c r="G24" s="820">
        <f>D25+D26+D28+D29</f>
        <v>58</v>
      </c>
      <c r="H24" s="821">
        <v>1.83E-2</v>
      </c>
      <c r="I24" s="824">
        <f>F25+F26+F28+F29</f>
        <v>266.79999999999995</v>
      </c>
    </row>
    <row r="25" spans="2:9">
      <c r="B25" s="20" t="s">
        <v>14</v>
      </c>
      <c r="C25" s="21">
        <v>45936</v>
      </c>
      <c r="D25" s="22">
        <v>14</v>
      </c>
      <c r="E25" s="23">
        <v>2.29E-2</v>
      </c>
      <c r="F25" s="24">
        <f>D25*4.6</f>
        <v>64.399999999999991</v>
      </c>
      <c r="G25" s="820"/>
      <c r="H25" s="822"/>
      <c r="I25" s="825"/>
    </row>
    <row r="26" spans="2:9">
      <c r="B26" s="20" t="s">
        <v>16</v>
      </c>
      <c r="C26" s="21">
        <v>45936</v>
      </c>
      <c r="D26" s="22">
        <v>11</v>
      </c>
      <c r="E26" s="23">
        <v>2.4400000000000002E-2</v>
      </c>
      <c r="F26" s="24">
        <f>D26*4.6</f>
        <v>50.599999999999994</v>
      </c>
      <c r="G26" s="820"/>
      <c r="H26" s="822"/>
      <c r="I26" s="825"/>
    </row>
    <row r="27" spans="2:9">
      <c r="B27" s="25"/>
      <c r="C27" s="12"/>
      <c r="D27" s="26"/>
      <c r="E27" s="26"/>
      <c r="F27" s="26"/>
      <c r="G27" s="820"/>
      <c r="H27" s="822"/>
      <c r="I27" s="825"/>
    </row>
    <row r="28" spans="2:9">
      <c r="B28" s="27" t="s">
        <v>17</v>
      </c>
      <c r="C28" s="21">
        <v>45936</v>
      </c>
      <c r="D28" s="22">
        <v>14</v>
      </c>
      <c r="E28" s="23">
        <v>1.29E-2</v>
      </c>
      <c r="F28" s="24">
        <f>D28*4.6</f>
        <v>64.399999999999991</v>
      </c>
      <c r="G28" s="820"/>
      <c r="H28" s="822"/>
      <c r="I28" s="825"/>
    </row>
    <row r="29" spans="2:9">
      <c r="B29" s="27" t="s">
        <v>18</v>
      </c>
      <c r="C29" s="21">
        <v>45936</v>
      </c>
      <c r="D29" s="22">
        <v>19</v>
      </c>
      <c r="E29" s="23">
        <v>1.5299999999999999E-2</v>
      </c>
      <c r="F29" s="24">
        <f>D29*4.6</f>
        <v>87.399999999999991</v>
      </c>
      <c r="G29" s="820"/>
      <c r="H29" s="823"/>
      <c r="I29" s="826"/>
    </row>
    <row r="30" spans="2:9" ht="15" thickBot="1">
      <c r="B30" s="39"/>
      <c r="C30" s="40"/>
      <c r="D30" s="40"/>
      <c r="E30" s="40"/>
      <c r="F30" s="40"/>
      <c r="G30" s="40"/>
      <c r="H30" s="39"/>
      <c r="I30" s="39"/>
    </row>
    <row r="31" spans="2:9" ht="15" thickTop="1">
      <c r="C31" s="12"/>
      <c r="D31" s="12"/>
      <c r="E31" s="12"/>
      <c r="F31" s="12"/>
      <c r="G31" s="12"/>
    </row>
    <row r="32" spans="2:9">
      <c r="B32" s="17" t="s">
        <v>35</v>
      </c>
      <c r="C32" s="18" t="s">
        <v>36</v>
      </c>
      <c r="D32" s="19" t="s">
        <v>37</v>
      </c>
      <c r="E32" s="19" t="s">
        <v>38</v>
      </c>
      <c r="F32" s="19" t="s">
        <v>39</v>
      </c>
      <c r="G32" s="19" t="s">
        <v>40</v>
      </c>
      <c r="H32" s="19" t="s">
        <v>41</v>
      </c>
      <c r="I32" s="19" t="s">
        <v>42</v>
      </c>
    </row>
    <row r="33" spans="2:9">
      <c r="C33" s="12"/>
      <c r="D33" s="12"/>
      <c r="E33" s="12"/>
      <c r="F33" s="12"/>
      <c r="G33" s="827">
        <f>D34+D35+D37+D38</f>
        <v>46</v>
      </c>
      <c r="H33" s="828">
        <v>1.4800000000000001E-2</v>
      </c>
      <c r="I33" s="831">
        <f>F34+F35+F37+F38</f>
        <v>211.6</v>
      </c>
    </row>
    <row r="34" spans="2:9">
      <c r="B34" s="36" t="s">
        <v>14</v>
      </c>
      <c r="C34" s="21">
        <v>45937</v>
      </c>
      <c r="D34" s="37">
        <v>14</v>
      </c>
      <c r="E34" s="38">
        <v>1.37E-2</v>
      </c>
      <c r="F34" s="37">
        <f>D34*4.6</f>
        <v>64.399999999999991</v>
      </c>
      <c r="G34" s="827"/>
      <c r="H34" s="829"/>
      <c r="I34" s="832"/>
    </row>
    <row r="35" spans="2:9">
      <c r="B35" s="36" t="s">
        <v>16</v>
      </c>
      <c r="C35" s="21">
        <v>45937</v>
      </c>
      <c r="D35" s="37">
        <v>12</v>
      </c>
      <c r="E35" s="38">
        <v>2.35E-2</v>
      </c>
      <c r="F35" s="37">
        <f>D35*4.6</f>
        <v>55.199999999999996</v>
      </c>
      <c r="G35" s="827"/>
      <c r="H35" s="829"/>
      <c r="I35" s="832"/>
    </row>
    <row r="36" spans="2:9">
      <c r="B36" s="25"/>
      <c r="C36" s="12"/>
      <c r="D36" s="26"/>
      <c r="E36" s="26"/>
      <c r="F36" s="26"/>
      <c r="G36" s="827"/>
      <c r="H36" s="829"/>
      <c r="I36" s="832"/>
    </row>
    <row r="37" spans="2:9">
      <c r="B37" s="36" t="s">
        <v>17</v>
      </c>
      <c r="C37" s="21">
        <v>45937</v>
      </c>
      <c r="D37" s="37">
        <v>5</v>
      </c>
      <c r="E37" s="38">
        <v>1.06E-2</v>
      </c>
      <c r="F37" s="37">
        <f>D37*4.6</f>
        <v>23</v>
      </c>
      <c r="G37" s="827"/>
      <c r="H37" s="829"/>
      <c r="I37" s="832"/>
    </row>
    <row r="38" spans="2:9">
      <c r="B38" s="36" t="s">
        <v>18</v>
      </c>
      <c r="C38" s="21">
        <v>45937</v>
      </c>
      <c r="D38" s="37">
        <v>15</v>
      </c>
      <c r="E38" s="38">
        <v>1.03E-2</v>
      </c>
      <c r="F38" s="37">
        <f>D38*4.6</f>
        <v>69</v>
      </c>
      <c r="G38" s="827"/>
      <c r="H38" s="830"/>
      <c r="I38" s="833"/>
    </row>
    <row r="39" spans="2:9" ht="15" thickBot="1">
      <c r="B39" s="39"/>
      <c r="C39" s="40"/>
      <c r="D39" s="40"/>
      <c r="E39" s="40"/>
      <c r="F39" s="40"/>
      <c r="G39" s="40"/>
      <c r="H39" s="39"/>
      <c r="I39" s="39"/>
    </row>
    <row r="40" spans="2:9" ht="15" thickTop="1">
      <c r="C40" s="12"/>
      <c r="D40" s="12"/>
      <c r="E40" s="12"/>
      <c r="F40" s="12"/>
      <c r="G40" s="12"/>
    </row>
    <row r="41" spans="2:9">
      <c r="B41" s="17" t="s">
        <v>35</v>
      </c>
      <c r="C41" s="18" t="s">
        <v>36</v>
      </c>
      <c r="D41" s="19" t="s">
        <v>37</v>
      </c>
      <c r="E41" s="19" t="s">
        <v>38</v>
      </c>
      <c r="F41" s="19" t="s">
        <v>39</v>
      </c>
      <c r="G41" s="19" t="s">
        <v>40</v>
      </c>
      <c r="H41" s="19" t="s">
        <v>41</v>
      </c>
      <c r="I41" s="19" t="s">
        <v>42</v>
      </c>
    </row>
    <row r="42" spans="2:9">
      <c r="C42" s="12"/>
      <c r="D42" s="12"/>
      <c r="E42" s="12"/>
      <c r="F42" s="12"/>
      <c r="G42" s="820">
        <f>D43+D44+D46+D47</f>
        <v>58</v>
      </c>
      <c r="H42" s="821">
        <v>1.54E-2</v>
      </c>
      <c r="I42" s="824">
        <f>F43+F44+F46+F47</f>
        <v>266.8</v>
      </c>
    </row>
    <row r="43" spans="2:9">
      <c r="B43" s="20" t="s">
        <v>14</v>
      </c>
      <c r="C43" s="21">
        <v>45938</v>
      </c>
      <c r="D43" s="22">
        <v>15</v>
      </c>
      <c r="E43" s="23">
        <v>2.47E-2</v>
      </c>
      <c r="F43" s="24">
        <f>D43*4.6</f>
        <v>69</v>
      </c>
      <c r="G43" s="820"/>
      <c r="H43" s="822"/>
      <c r="I43" s="825"/>
    </row>
    <row r="44" spans="2:9">
      <c r="B44" s="20" t="s">
        <v>16</v>
      </c>
      <c r="C44" s="21">
        <v>45938</v>
      </c>
      <c r="D44" s="22">
        <v>15</v>
      </c>
      <c r="E44" s="23">
        <v>1.3599999999999999E-2</v>
      </c>
      <c r="F44" s="24">
        <f>D44*4.6</f>
        <v>69</v>
      </c>
      <c r="G44" s="820"/>
      <c r="H44" s="822"/>
      <c r="I44" s="825"/>
    </row>
    <row r="45" spans="2:9">
      <c r="B45" s="25"/>
      <c r="C45" s="12"/>
      <c r="D45" s="26"/>
      <c r="E45" s="26"/>
      <c r="F45" s="26"/>
      <c r="G45" s="820"/>
      <c r="H45" s="822"/>
      <c r="I45" s="825"/>
    </row>
    <row r="46" spans="2:9">
      <c r="B46" s="27" t="s">
        <v>17</v>
      </c>
      <c r="C46" s="21">
        <v>45938</v>
      </c>
      <c r="D46" s="22">
        <v>10</v>
      </c>
      <c r="E46" s="23">
        <v>1.2800000000000001E-2</v>
      </c>
      <c r="F46" s="24">
        <f>D46*4.6</f>
        <v>46</v>
      </c>
      <c r="G46" s="820"/>
      <c r="H46" s="822"/>
      <c r="I46" s="825"/>
    </row>
    <row r="47" spans="2:9">
      <c r="B47" s="27" t="s">
        <v>18</v>
      </c>
      <c r="C47" s="21">
        <v>45938</v>
      </c>
      <c r="D47" s="22">
        <v>18</v>
      </c>
      <c r="E47" s="23">
        <v>1.0699999999999999E-2</v>
      </c>
      <c r="F47" s="24">
        <f>D47*4.6</f>
        <v>82.8</v>
      </c>
      <c r="G47" s="820"/>
      <c r="H47" s="823"/>
      <c r="I47" s="826"/>
    </row>
    <row r="48" spans="2:9" ht="15" thickBot="1">
      <c r="B48" s="39"/>
      <c r="C48" s="40"/>
      <c r="D48" s="40"/>
      <c r="E48" s="40"/>
      <c r="F48" s="40"/>
      <c r="G48" s="40"/>
      <c r="H48" s="39"/>
      <c r="I48" s="39"/>
    </row>
    <row r="49" spans="2:9" ht="15" thickTop="1">
      <c r="C49" s="12"/>
      <c r="D49" s="12"/>
      <c r="E49" s="12"/>
      <c r="F49" s="12"/>
      <c r="G49" s="12"/>
    </row>
    <row r="50" spans="2:9">
      <c r="B50" s="17" t="s">
        <v>35</v>
      </c>
      <c r="C50" s="18" t="s">
        <v>36</v>
      </c>
      <c r="D50" s="19" t="s">
        <v>37</v>
      </c>
      <c r="E50" s="19" t="s">
        <v>38</v>
      </c>
      <c r="F50" s="19" t="s">
        <v>39</v>
      </c>
      <c r="G50" s="19" t="s">
        <v>40</v>
      </c>
      <c r="H50" s="19" t="s">
        <v>41</v>
      </c>
      <c r="I50" s="19" t="s">
        <v>42</v>
      </c>
    </row>
    <row r="51" spans="2:9">
      <c r="C51" s="12"/>
      <c r="D51" s="12"/>
      <c r="E51" s="12"/>
      <c r="F51" s="12"/>
      <c r="G51" s="827">
        <f>D52+D53+D55+D56</f>
        <v>56</v>
      </c>
      <c r="H51" s="828">
        <v>1.12E-2</v>
      </c>
      <c r="I51" s="831">
        <f>F52+F53+F55+F56</f>
        <v>257.59999999999997</v>
      </c>
    </row>
    <row r="52" spans="2:9">
      <c r="B52" s="36" t="s">
        <v>14</v>
      </c>
      <c r="C52" s="21">
        <v>45939</v>
      </c>
      <c r="D52" s="37">
        <v>19</v>
      </c>
      <c r="E52" s="38">
        <v>1.24E-2</v>
      </c>
      <c r="F52" s="37">
        <f>D52*4.6</f>
        <v>87.399999999999991</v>
      </c>
      <c r="G52" s="827"/>
      <c r="H52" s="829"/>
      <c r="I52" s="832"/>
    </row>
    <row r="53" spans="2:9">
      <c r="B53" s="36" t="s">
        <v>16</v>
      </c>
      <c r="C53" s="21">
        <v>45939</v>
      </c>
      <c r="D53" s="37">
        <v>10</v>
      </c>
      <c r="E53" s="38">
        <v>1.7100000000000001E-2</v>
      </c>
      <c r="F53" s="37">
        <f>D53*4.6</f>
        <v>46</v>
      </c>
      <c r="G53" s="827"/>
      <c r="H53" s="829"/>
      <c r="I53" s="832"/>
    </row>
    <row r="54" spans="2:9">
      <c r="B54" s="25"/>
      <c r="C54" s="12"/>
      <c r="D54" s="26"/>
      <c r="E54" s="26"/>
      <c r="F54" s="26"/>
      <c r="G54" s="827"/>
      <c r="H54" s="829"/>
      <c r="I54" s="832"/>
    </row>
    <row r="55" spans="2:9">
      <c r="B55" s="36" t="s">
        <v>17</v>
      </c>
      <c r="C55" s="21">
        <v>45939</v>
      </c>
      <c r="D55" s="37">
        <v>12</v>
      </c>
      <c r="E55" s="38">
        <v>7.4999999999999997E-3</v>
      </c>
      <c r="F55" s="37">
        <f>D55*4.6</f>
        <v>55.199999999999996</v>
      </c>
      <c r="G55" s="827"/>
      <c r="H55" s="829"/>
      <c r="I55" s="832"/>
    </row>
    <row r="56" spans="2:9">
      <c r="B56" s="36" t="s">
        <v>18</v>
      </c>
      <c r="C56" s="21">
        <v>45939</v>
      </c>
      <c r="D56" s="37">
        <v>15</v>
      </c>
      <c r="E56" s="38">
        <v>8.6999999999999994E-3</v>
      </c>
      <c r="F56" s="37">
        <f>D56*4.6</f>
        <v>69</v>
      </c>
      <c r="G56" s="827"/>
      <c r="H56" s="830"/>
      <c r="I56" s="833"/>
    </row>
    <row r="57" spans="2:9" ht="15" thickBot="1">
      <c r="B57" s="39"/>
      <c r="C57" s="40"/>
      <c r="D57" s="40"/>
      <c r="E57" s="40"/>
      <c r="F57" s="40"/>
      <c r="G57" s="40"/>
      <c r="H57" s="39"/>
      <c r="I57" s="39"/>
    </row>
    <row r="58" spans="2:9" ht="15" thickTop="1">
      <c r="C58" s="12"/>
      <c r="D58" s="12"/>
      <c r="E58" s="12"/>
      <c r="F58" s="12"/>
      <c r="G58" s="12"/>
    </row>
    <row r="59" spans="2:9">
      <c r="B59" s="17" t="s">
        <v>35</v>
      </c>
      <c r="C59" s="18" t="s">
        <v>36</v>
      </c>
      <c r="D59" s="19" t="s">
        <v>37</v>
      </c>
      <c r="E59" s="19" t="s">
        <v>38</v>
      </c>
      <c r="F59" s="19" t="s">
        <v>39</v>
      </c>
      <c r="G59" s="19" t="s">
        <v>40</v>
      </c>
      <c r="H59" s="19" t="s">
        <v>41</v>
      </c>
      <c r="I59" s="19" t="s">
        <v>42</v>
      </c>
    </row>
    <row r="60" spans="2:9">
      <c r="C60" s="12"/>
      <c r="D60" s="12"/>
      <c r="E60" s="12"/>
      <c r="F60" s="12"/>
      <c r="G60" s="820">
        <f>D61+D62+D64+D65</f>
        <v>49</v>
      </c>
      <c r="H60" s="821">
        <v>1.4500000000000001E-2</v>
      </c>
      <c r="I60" s="824">
        <f>F61+F62+F64+F65</f>
        <v>225.39999999999998</v>
      </c>
    </row>
    <row r="61" spans="2:9">
      <c r="B61" s="20" t="s">
        <v>14</v>
      </c>
      <c r="C61" s="21">
        <v>45940</v>
      </c>
      <c r="D61" s="22">
        <v>19</v>
      </c>
      <c r="E61" s="23">
        <v>1.9099999999999999E-2</v>
      </c>
      <c r="F61" s="24">
        <f>D61*4.6</f>
        <v>87.399999999999991</v>
      </c>
      <c r="G61" s="820"/>
      <c r="H61" s="822"/>
      <c r="I61" s="825"/>
    </row>
    <row r="62" spans="2:9">
      <c r="B62" s="20" t="s">
        <v>16</v>
      </c>
      <c r="C62" s="21">
        <v>45940</v>
      </c>
      <c r="D62" s="22">
        <v>5</v>
      </c>
      <c r="E62" s="23">
        <v>2.3199999999999998E-2</v>
      </c>
      <c r="F62" s="24">
        <f>D62*4.6</f>
        <v>23</v>
      </c>
      <c r="G62" s="820"/>
      <c r="H62" s="822"/>
      <c r="I62" s="825"/>
    </row>
    <row r="63" spans="2:9">
      <c r="B63" s="25"/>
      <c r="C63" s="12"/>
      <c r="D63" s="26"/>
      <c r="E63" s="26"/>
      <c r="F63" s="26"/>
      <c r="G63" s="820"/>
      <c r="H63" s="822"/>
      <c r="I63" s="825"/>
    </row>
    <row r="64" spans="2:9">
      <c r="B64" s="27" t="s">
        <v>17</v>
      </c>
      <c r="C64" s="21">
        <v>45940</v>
      </c>
      <c r="D64" s="22">
        <v>11</v>
      </c>
      <c r="E64" s="23">
        <v>9.2999999999999992E-3</v>
      </c>
      <c r="F64" s="24">
        <f>D64*4.6</f>
        <v>50.599999999999994</v>
      </c>
      <c r="G64" s="820"/>
      <c r="H64" s="822"/>
      <c r="I64" s="825"/>
    </row>
    <row r="65" spans="2:9">
      <c r="B65" s="27" t="s">
        <v>18</v>
      </c>
      <c r="C65" s="21">
        <v>45940</v>
      </c>
      <c r="D65" s="22">
        <v>14</v>
      </c>
      <c r="E65" s="23">
        <v>9.4000000000000004E-3</v>
      </c>
      <c r="F65" s="24">
        <f>D65*4.6</f>
        <v>64.399999999999991</v>
      </c>
      <c r="G65" s="820"/>
      <c r="H65" s="823"/>
      <c r="I65" s="826"/>
    </row>
    <row r="66" spans="2:9" ht="15" thickBot="1">
      <c r="B66" s="39"/>
      <c r="C66" s="40"/>
      <c r="D66" s="40"/>
      <c r="E66" s="40"/>
      <c r="F66" s="40"/>
      <c r="G66" s="40"/>
      <c r="H66" s="39"/>
      <c r="I66" s="39"/>
    </row>
    <row r="67" spans="2:9" ht="15" thickTop="1">
      <c r="C67" s="12"/>
      <c r="D67" s="12"/>
      <c r="E67" s="12"/>
      <c r="F67" s="12"/>
      <c r="G67" s="12"/>
    </row>
    <row r="68" spans="2:9">
      <c r="B68" s="17" t="s">
        <v>35</v>
      </c>
      <c r="C68" s="18" t="s">
        <v>36</v>
      </c>
      <c r="D68" s="19" t="s">
        <v>37</v>
      </c>
      <c r="E68" s="19" t="s">
        <v>38</v>
      </c>
      <c r="F68" s="19" t="s">
        <v>39</v>
      </c>
      <c r="G68" s="19" t="s">
        <v>40</v>
      </c>
      <c r="H68" s="19" t="s">
        <v>41</v>
      </c>
      <c r="I68" s="19" t="s">
        <v>42</v>
      </c>
    </row>
    <row r="69" spans="2:9">
      <c r="C69" s="12"/>
      <c r="D69" s="12"/>
      <c r="E69" s="12"/>
      <c r="F69" s="12"/>
      <c r="G69" s="827">
        <f>D70+D71</f>
        <v>27</v>
      </c>
      <c r="H69" s="828">
        <v>1.5800000000000002E-2</v>
      </c>
      <c r="I69" s="831">
        <f>F70+F71</f>
        <v>124.19999999999999</v>
      </c>
    </row>
    <row r="70" spans="2:9">
      <c r="B70" s="36" t="s">
        <v>14</v>
      </c>
      <c r="C70" s="21">
        <v>45941</v>
      </c>
      <c r="D70" s="37">
        <v>21</v>
      </c>
      <c r="E70" s="38">
        <v>1.4800000000000001E-2</v>
      </c>
      <c r="F70" s="37">
        <f>D70*4.6</f>
        <v>96.6</v>
      </c>
      <c r="G70" s="827"/>
      <c r="H70" s="829"/>
      <c r="I70" s="832"/>
    </row>
    <row r="71" spans="2:9">
      <c r="B71" s="36" t="s">
        <v>16</v>
      </c>
      <c r="C71" s="21">
        <v>45941</v>
      </c>
      <c r="D71" s="37">
        <v>6</v>
      </c>
      <c r="E71" s="38">
        <v>1.9599999999999999E-2</v>
      </c>
      <c r="F71" s="37">
        <f>D71*4.6</f>
        <v>27.599999999999998</v>
      </c>
      <c r="G71" s="827"/>
      <c r="H71" s="829"/>
      <c r="I71" s="832"/>
    </row>
    <row r="72" spans="2:9">
      <c r="B72" s="25"/>
      <c r="C72" s="12"/>
      <c r="D72" s="26"/>
      <c r="E72" s="26"/>
      <c r="F72" s="26"/>
      <c r="G72" s="827"/>
      <c r="H72" s="829"/>
      <c r="I72" s="832"/>
    </row>
    <row r="73" spans="2:9">
      <c r="B73" s="36" t="s">
        <v>17</v>
      </c>
      <c r="C73" s="21">
        <v>45941</v>
      </c>
      <c r="D73" s="37" t="s">
        <v>19</v>
      </c>
      <c r="E73" s="38" t="s">
        <v>19</v>
      </c>
      <c r="F73" s="37" t="s">
        <v>19</v>
      </c>
      <c r="G73" s="827"/>
      <c r="H73" s="829"/>
      <c r="I73" s="832"/>
    </row>
    <row r="74" spans="2:9">
      <c r="B74" s="36" t="s">
        <v>18</v>
      </c>
      <c r="C74" s="21">
        <v>45941</v>
      </c>
      <c r="D74" s="37" t="s">
        <v>19</v>
      </c>
      <c r="E74" s="38" t="s">
        <v>19</v>
      </c>
      <c r="F74" s="37" t="s">
        <v>19</v>
      </c>
      <c r="G74" s="827"/>
      <c r="H74" s="830"/>
      <c r="I74" s="833"/>
    </row>
    <row r="75" spans="2:9" ht="15" thickBot="1">
      <c r="B75" s="39"/>
      <c r="C75" s="40"/>
      <c r="D75" s="40"/>
      <c r="E75" s="40"/>
      <c r="F75" s="40"/>
      <c r="G75" s="40"/>
      <c r="H75" s="39"/>
      <c r="I75" s="39"/>
    </row>
    <row r="76" spans="2:9" ht="15" thickTop="1">
      <c r="C76" s="12"/>
      <c r="D76" s="12"/>
      <c r="E76" s="12"/>
      <c r="F76" s="12"/>
      <c r="G76" s="12"/>
    </row>
    <row r="77" spans="2:9">
      <c r="B77" s="17" t="s">
        <v>35</v>
      </c>
      <c r="C77" s="18" t="s">
        <v>36</v>
      </c>
      <c r="D77" s="19" t="s">
        <v>37</v>
      </c>
      <c r="E77" s="19" t="s">
        <v>38</v>
      </c>
      <c r="F77" s="19" t="s">
        <v>39</v>
      </c>
      <c r="G77" s="19" t="s">
        <v>40</v>
      </c>
      <c r="H77" s="19" t="s">
        <v>41</v>
      </c>
      <c r="I77" s="19" t="s">
        <v>42</v>
      </c>
    </row>
    <row r="78" spans="2:9">
      <c r="C78" s="12"/>
      <c r="D78" s="12"/>
      <c r="E78" s="12"/>
      <c r="F78" s="12"/>
      <c r="G78" s="820">
        <f>D79+D80+D83</f>
        <v>50</v>
      </c>
      <c r="H78" s="821">
        <v>1.2800000000000001E-2</v>
      </c>
      <c r="I78" s="824">
        <f>F79+F80+F83</f>
        <v>230</v>
      </c>
    </row>
    <row r="79" spans="2:9">
      <c r="B79" s="20" t="s">
        <v>14</v>
      </c>
      <c r="C79" s="21">
        <v>45943</v>
      </c>
      <c r="D79" s="22">
        <v>13</v>
      </c>
      <c r="E79" s="23">
        <v>1.34E-2</v>
      </c>
      <c r="F79" s="24">
        <f>D79*4.6</f>
        <v>59.8</v>
      </c>
      <c r="G79" s="820"/>
      <c r="H79" s="822"/>
      <c r="I79" s="825"/>
    </row>
    <row r="80" spans="2:9">
      <c r="B80" s="20" t="s">
        <v>16</v>
      </c>
      <c r="C80" s="21">
        <v>45943</v>
      </c>
      <c r="D80" s="22">
        <v>11</v>
      </c>
      <c r="E80" s="23">
        <v>1.1599999999999999E-2</v>
      </c>
      <c r="F80" s="24">
        <f>D80*4.6</f>
        <v>50.599999999999994</v>
      </c>
      <c r="G80" s="820"/>
      <c r="H80" s="822"/>
      <c r="I80" s="825"/>
    </row>
    <row r="81" spans="2:9">
      <c r="B81" s="25"/>
      <c r="C81" s="12"/>
      <c r="D81" s="26"/>
      <c r="E81" s="26"/>
      <c r="F81" s="26"/>
      <c r="G81" s="820"/>
      <c r="H81" s="822"/>
      <c r="I81" s="825"/>
    </row>
    <row r="82" spans="2:9">
      <c r="B82" s="27" t="s">
        <v>17</v>
      </c>
      <c r="C82" s="21">
        <v>45943</v>
      </c>
      <c r="D82" s="22" t="s">
        <v>19</v>
      </c>
      <c r="E82" s="23" t="s">
        <v>19</v>
      </c>
      <c r="F82" s="24" t="s">
        <v>19</v>
      </c>
      <c r="G82" s="820"/>
      <c r="H82" s="822"/>
      <c r="I82" s="825"/>
    </row>
    <row r="83" spans="2:9">
      <c r="B83" s="27" t="s">
        <v>18</v>
      </c>
      <c r="C83" s="21">
        <v>45943</v>
      </c>
      <c r="D83" s="22">
        <v>26</v>
      </c>
      <c r="E83" s="23">
        <v>1.29E-2</v>
      </c>
      <c r="F83" s="24">
        <f>D83*4.6</f>
        <v>119.6</v>
      </c>
      <c r="G83" s="820"/>
      <c r="H83" s="823"/>
      <c r="I83" s="826"/>
    </row>
    <row r="84" spans="2:9" ht="15" thickBot="1">
      <c r="B84" s="39"/>
      <c r="C84" s="40"/>
      <c r="D84" s="40"/>
      <c r="E84" s="40"/>
      <c r="F84" s="40"/>
      <c r="G84" s="40"/>
      <c r="H84" s="39"/>
      <c r="I84" s="39"/>
    </row>
    <row r="85" spans="2:9" ht="15" thickTop="1">
      <c r="C85" s="12"/>
      <c r="D85" s="12"/>
      <c r="E85" s="12"/>
      <c r="F85" s="12"/>
      <c r="G85" s="12"/>
    </row>
    <row r="86" spans="2:9">
      <c r="B86" s="17" t="s">
        <v>35</v>
      </c>
      <c r="C86" s="18" t="s">
        <v>36</v>
      </c>
      <c r="D86" s="19" t="s">
        <v>37</v>
      </c>
      <c r="E86" s="19" t="s">
        <v>38</v>
      </c>
      <c r="F86" s="19" t="s">
        <v>39</v>
      </c>
      <c r="G86" s="19" t="s">
        <v>40</v>
      </c>
      <c r="H86" s="19" t="s">
        <v>41</v>
      </c>
      <c r="I86" s="19" t="s">
        <v>42</v>
      </c>
    </row>
    <row r="87" spans="2:9">
      <c r="C87" s="12"/>
      <c r="D87" s="12"/>
      <c r="E87" s="12"/>
      <c r="F87" s="12"/>
      <c r="G87" s="827">
        <f>D88+D89+D91+D92</f>
        <v>52</v>
      </c>
      <c r="H87" s="828">
        <v>1.44E-2</v>
      </c>
      <c r="I87" s="831">
        <f>F88+F89+F91+F92</f>
        <v>239.2</v>
      </c>
    </row>
    <row r="88" spans="2:9">
      <c r="B88" s="36" t="s">
        <v>14</v>
      </c>
      <c r="C88" s="21">
        <v>45944</v>
      </c>
      <c r="D88" s="37">
        <v>15</v>
      </c>
      <c r="E88" s="38">
        <v>1.47E-2</v>
      </c>
      <c r="F88" s="37">
        <f>D88*4.6</f>
        <v>69</v>
      </c>
      <c r="G88" s="827"/>
      <c r="H88" s="829"/>
      <c r="I88" s="832"/>
    </row>
    <row r="89" spans="2:9">
      <c r="B89" s="36" t="s">
        <v>16</v>
      </c>
      <c r="C89" s="21">
        <v>45944</v>
      </c>
      <c r="D89" s="37">
        <v>12</v>
      </c>
      <c r="E89" s="38">
        <v>1.8100000000000002E-2</v>
      </c>
      <c r="F89" s="37">
        <f>D89*4.6</f>
        <v>55.199999999999996</v>
      </c>
      <c r="G89" s="827"/>
      <c r="H89" s="829"/>
      <c r="I89" s="832"/>
    </row>
    <row r="90" spans="2:9">
      <c r="B90" s="25"/>
      <c r="C90" s="12"/>
      <c r="D90" s="26"/>
      <c r="E90" s="26"/>
      <c r="F90" s="26"/>
      <c r="G90" s="827"/>
      <c r="H90" s="829"/>
      <c r="I90" s="832"/>
    </row>
    <row r="91" spans="2:9">
      <c r="B91" s="36" t="s">
        <v>17</v>
      </c>
      <c r="C91" s="21">
        <v>45944</v>
      </c>
      <c r="D91" s="37">
        <v>3</v>
      </c>
      <c r="E91" s="38">
        <v>1.9199999999999998E-2</v>
      </c>
      <c r="F91" s="37">
        <f>D91*4.6</f>
        <v>13.799999999999999</v>
      </c>
      <c r="G91" s="827"/>
      <c r="H91" s="829"/>
      <c r="I91" s="832"/>
    </row>
    <row r="92" spans="2:9">
      <c r="B92" s="36" t="s">
        <v>18</v>
      </c>
      <c r="C92" s="21">
        <v>45944</v>
      </c>
      <c r="D92" s="37">
        <v>22</v>
      </c>
      <c r="E92" s="38">
        <v>1.14E-2</v>
      </c>
      <c r="F92" s="37">
        <f>D92*4.6</f>
        <v>101.19999999999999</v>
      </c>
      <c r="G92" s="827"/>
      <c r="H92" s="830"/>
      <c r="I92" s="833"/>
    </row>
    <row r="93" spans="2:9" ht="15" thickBot="1">
      <c r="B93" s="39"/>
      <c r="C93" s="40"/>
      <c r="D93" s="40"/>
      <c r="E93" s="40"/>
      <c r="F93" s="40"/>
      <c r="G93" s="40"/>
      <c r="H93" s="39"/>
      <c r="I93" s="39"/>
    </row>
    <row r="94" spans="2:9" ht="15" thickTop="1">
      <c r="C94" s="12"/>
      <c r="D94" s="12"/>
      <c r="E94" s="12"/>
      <c r="F94" s="12"/>
      <c r="G94" s="12"/>
    </row>
    <row r="95" spans="2:9">
      <c r="B95" s="17" t="s">
        <v>35</v>
      </c>
      <c r="C95" s="18" t="s">
        <v>36</v>
      </c>
      <c r="D95" s="19" t="s">
        <v>37</v>
      </c>
      <c r="E95" s="19" t="s">
        <v>38</v>
      </c>
      <c r="F95" s="19" t="s">
        <v>39</v>
      </c>
      <c r="G95" s="19" t="s">
        <v>40</v>
      </c>
      <c r="H95" s="19" t="s">
        <v>41</v>
      </c>
      <c r="I95" s="19" t="s">
        <v>42</v>
      </c>
    </row>
    <row r="96" spans="2:9">
      <c r="C96" s="12"/>
      <c r="D96" s="12"/>
      <c r="E96" s="12"/>
      <c r="F96" s="12"/>
      <c r="G96" s="820">
        <f>D97+D100+D101</f>
        <v>43</v>
      </c>
      <c r="H96" s="821">
        <v>1.47E-2</v>
      </c>
      <c r="I96" s="824">
        <f>F97+F98+F100+F101</f>
        <v>230</v>
      </c>
    </row>
    <row r="97" spans="2:9">
      <c r="B97" s="20" t="s">
        <v>14</v>
      </c>
      <c r="C97" s="21">
        <v>45945</v>
      </c>
      <c r="D97" s="22">
        <v>14</v>
      </c>
      <c r="E97" s="23">
        <v>1.54E-2</v>
      </c>
      <c r="F97" s="24">
        <f>D97*4.6</f>
        <v>64.399999999999991</v>
      </c>
      <c r="G97" s="820"/>
      <c r="H97" s="822"/>
      <c r="I97" s="825"/>
    </row>
    <row r="98" spans="2:9">
      <c r="B98" s="20" t="s">
        <v>16</v>
      </c>
      <c r="C98" s="21">
        <v>45945</v>
      </c>
      <c r="D98" s="22">
        <v>7</v>
      </c>
      <c r="E98" s="23">
        <v>2.07E-2</v>
      </c>
      <c r="F98" s="24">
        <f>D98*4.6</f>
        <v>32.199999999999996</v>
      </c>
      <c r="G98" s="820"/>
      <c r="H98" s="822"/>
      <c r="I98" s="825"/>
    </row>
    <row r="99" spans="2:9">
      <c r="B99" s="25"/>
      <c r="C99" s="12"/>
      <c r="D99" s="26"/>
      <c r="E99" s="26"/>
      <c r="F99" s="26"/>
      <c r="G99" s="820"/>
      <c r="H99" s="822"/>
      <c r="I99" s="825"/>
    </row>
    <row r="100" spans="2:9">
      <c r="B100" s="27" t="s">
        <v>17</v>
      </c>
      <c r="C100" s="21">
        <v>45945</v>
      </c>
      <c r="D100" s="22">
        <v>11</v>
      </c>
      <c r="E100" s="23">
        <v>1.5699999999999999E-2</v>
      </c>
      <c r="F100" s="24">
        <f>D100*4.6</f>
        <v>50.599999999999994</v>
      </c>
      <c r="G100" s="820"/>
      <c r="H100" s="822"/>
      <c r="I100" s="825"/>
    </row>
    <row r="101" spans="2:9">
      <c r="B101" s="27" t="s">
        <v>18</v>
      </c>
      <c r="C101" s="21">
        <v>45945</v>
      </c>
      <c r="D101" s="22">
        <v>18</v>
      </c>
      <c r="E101" s="23">
        <v>1.14E-2</v>
      </c>
      <c r="F101" s="24">
        <f>D101*4.6</f>
        <v>82.8</v>
      </c>
      <c r="G101" s="820"/>
      <c r="H101" s="823"/>
      <c r="I101" s="826"/>
    </row>
    <row r="102" spans="2:9" ht="15" thickBot="1">
      <c r="B102" s="39"/>
      <c r="C102" s="40"/>
      <c r="D102" s="40"/>
      <c r="E102" s="40"/>
      <c r="F102" s="40"/>
      <c r="G102" s="40"/>
      <c r="H102" s="39"/>
      <c r="I102" s="39"/>
    </row>
    <row r="103" spans="2:9" ht="15" thickTop="1">
      <c r="C103" s="12"/>
      <c r="D103" s="12"/>
      <c r="E103" s="12"/>
      <c r="F103" s="12"/>
      <c r="G103" s="12"/>
    </row>
    <row r="104" spans="2:9">
      <c r="B104" s="17" t="s">
        <v>35</v>
      </c>
      <c r="C104" s="18" t="s">
        <v>36</v>
      </c>
      <c r="D104" s="19" t="s">
        <v>37</v>
      </c>
      <c r="E104" s="19" t="s">
        <v>38</v>
      </c>
      <c r="F104" s="19" t="s">
        <v>39</v>
      </c>
      <c r="G104" s="19" t="s">
        <v>40</v>
      </c>
      <c r="H104" s="19" t="s">
        <v>41</v>
      </c>
      <c r="I104" s="19" t="s">
        <v>42</v>
      </c>
    </row>
    <row r="105" spans="2:9">
      <c r="C105" s="12"/>
      <c r="D105" s="12"/>
      <c r="E105" s="12"/>
      <c r="F105" s="12"/>
      <c r="G105" s="827">
        <f>D106+D107+D109+D110</f>
        <v>52</v>
      </c>
      <c r="H105" s="828">
        <v>1.23E-2</v>
      </c>
      <c r="I105" s="831">
        <f>F106+F107+F109+F110</f>
        <v>239.2</v>
      </c>
    </row>
    <row r="106" spans="2:9">
      <c r="B106" s="36" t="s">
        <v>14</v>
      </c>
      <c r="C106" s="21">
        <v>45946</v>
      </c>
      <c r="D106" s="37">
        <v>19</v>
      </c>
      <c r="E106" s="38">
        <v>1.12E-2</v>
      </c>
      <c r="F106" s="37">
        <f>D106*4.6</f>
        <v>87.399999999999991</v>
      </c>
      <c r="G106" s="827"/>
      <c r="H106" s="829"/>
      <c r="I106" s="832"/>
    </row>
    <row r="107" spans="2:9">
      <c r="B107" s="36" t="s">
        <v>16</v>
      </c>
      <c r="C107" s="21">
        <v>45946</v>
      </c>
      <c r="D107" s="37">
        <v>7</v>
      </c>
      <c r="E107" s="38">
        <v>1.52E-2</v>
      </c>
      <c r="F107" s="37">
        <f>D107*4.6</f>
        <v>32.199999999999996</v>
      </c>
      <c r="G107" s="827"/>
      <c r="H107" s="829"/>
      <c r="I107" s="832"/>
    </row>
    <row r="108" spans="2:9">
      <c r="B108" s="25"/>
      <c r="C108" s="12"/>
      <c r="D108" s="26"/>
      <c r="E108" s="26"/>
      <c r="F108" s="26"/>
      <c r="G108" s="827"/>
      <c r="H108" s="829"/>
      <c r="I108" s="832"/>
    </row>
    <row r="109" spans="2:9">
      <c r="B109" s="36" t="s">
        <v>17</v>
      </c>
      <c r="C109" s="21">
        <v>45946</v>
      </c>
      <c r="D109" s="37">
        <v>13</v>
      </c>
      <c r="E109" s="38">
        <v>1.32E-2</v>
      </c>
      <c r="F109" s="37">
        <f>D109*4.6</f>
        <v>59.8</v>
      </c>
      <c r="G109" s="827"/>
      <c r="H109" s="829"/>
      <c r="I109" s="832"/>
    </row>
    <row r="110" spans="2:9">
      <c r="B110" s="36" t="s">
        <v>18</v>
      </c>
      <c r="C110" s="21">
        <v>45946</v>
      </c>
      <c r="D110" s="37">
        <v>13</v>
      </c>
      <c r="E110" s="38">
        <v>1.15E-2</v>
      </c>
      <c r="F110" s="37">
        <f>D110*4.6</f>
        <v>59.8</v>
      </c>
      <c r="G110" s="827"/>
      <c r="H110" s="830"/>
      <c r="I110" s="833"/>
    </row>
    <row r="111" spans="2:9" ht="15" thickBot="1">
      <c r="B111" s="39"/>
      <c r="C111" s="40"/>
      <c r="D111" s="40"/>
      <c r="E111" s="40"/>
      <c r="F111" s="40"/>
      <c r="G111" s="40"/>
      <c r="H111" s="39"/>
      <c r="I111" s="39"/>
    </row>
    <row r="112" spans="2:9" ht="15" thickTop="1">
      <c r="C112" s="12"/>
      <c r="D112" s="12"/>
      <c r="E112" s="12"/>
      <c r="F112" s="12"/>
      <c r="G112" s="12"/>
    </row>
    <row r="113" spans="2:9">
      <c r="B113" s="17" t="s">
        <v>35</v>
      </c>
      <c r="C113" s="18" t="s">
        <v>36</v>
      </c>
      <c r="D113" s="19" t="s">
        <v>37</v>
      </c>
      <c r="E113" s="19" t="s">
        <v>38</v>
      </c>
      <c r="F113" s="19" t="s">
        <v>39</v>
      </c>
      <c r="G113" s="19" t="s">
        <v>40</v>
      </c>
      <c r="H113" s="19" t="s">
        <v>41</v>
      </c>
      <c r="I113" s="19" t="s">
        <v>42</v>
      </c>
    </row>
    <row r="114" spans="2:9">
      <c r="C114" s="12"/>
      <c r="D114" s="12"/>
      <c r="E114" s="12"/>
      <c r="F114" s="12"/>
      <c r="G114" s="820">
        <f>D115+D116+D118</f>
        <v>22</v>
      </c>
      <c r="H114" s="821">
        <v>1.5599999999999999E-2</v>
      </c>
      <c r="I114" s="824">
        <f>F115+F116+F118</f>
        <v>101.2</v>
      </c>
    </row>
    <row r="115" spans="2:9">
      <c r="B115" s="20" t="s">
        <v>14</v>
      </c>
      <c r="C115" s="21">
        <v>45947</v>
      </c>
      <c r="D115" s="22">
        <v>16</v>
      </c>
      <c r="E115" s="23">
        <v>1.43E-2</v>
      </c>
      <c r="F115" s="24">
        <f>D115*4.6</f>
        <v>73.599999999999994</v>
      </c>
      <c r="G115" s="820"/>
      <c r="H115" s="822"/>
      <c r="I115" s="825"/>
    </row>
    <row r="116" spans="2:9">
      <c r="B116" s="20" t="s">
        <v>16</v>
      </c>
      <c r="C116" s="21">
        <v>45947</v>
      </c>
      <c r="D116" s="22">
        <v>4</v>
      </c>
      <c r="E116" s="23">
        <v>1.95E-2</v>
      </c>
      <c r="F116" s="24">
        <f>D116*4.6</f>
        <v>18.399999999999999</v>
      </c>
      <c r="G116" s="820"/>
      <c r="H116" s="822"/>
      <c r="I116" s="825"/>
    </row>
    <row r="117" spans="2:9">
      <c r="B117" s="25"/>
      <c r="C117" s="12"/>
      <c r="D117" s="26"/>
      <c r="E117" s="26"/>
      <c r="F117" s="26"/>
      <c r="G117" s="820"/>
      <c r="H117" s="822"/>
      <c r="I117" s="825"/>
    </row>
    <row r="118" spans="2:9">
      <c r="B118" s="27" t="s">
        <v>17</v>
      </c>
      <c r="C118" s="21">
        <v>45947</v>
      </c>
      <c r="D118" s="22">
        <v>2</v>
      </c>
      <c r="E118" s="23">
        <v>1.8700000000000001E-2</v>
      </c>
      <c r="F118" s="24">
        <f>D118*4.6</f>
        <v>9.1999999999999993</v>
      </c>
      <c r="G118" s="820"/>
      <c r="H118" s="822"/>
      <c r="I118" s="825"/>
    </row>
    <row r="119" spans="2:9">
      <c r="B119" s="27" t="s">
        <v>18</v>
      </c>
      <c r="C119" s="21">
        <v>45947</v>
      </c>
      <c r="D119" s="22">
        <v>0</v>
      </c>
      <c r="E119" s="23" t="s">
        <v>19</v>
      </c>
      <c r="F119" s="24">
        <f>D119*4.6</f>
        <v>0</v>
      </c>
      <c r="G119" s="820"/>
      <c r="H119" s="823"/>
      <c r="I119" s="826"/>
    </row>
    <row r="120" spans="2:9" ht="15" thickBot="1">
      <c r="B120" s="39"/>
      <c r="C120" s="40"/>
      <c r="D120" s="40"/>
      <c r="E120" s="40"/>
      <c r="F120" s="40"/>
      <c r="G120" s="40"/>
      <c r="H120" s="39"/>
      <c r="I120" s="39"/>
    </row>
    <row r="121" spans="2:9" ht="15" thickTop="1">
      <c r="C121" s="12"/>
      <c r="D121" s="12"/>
      <c r="E121" s="12"/>
      <c r="F121" s="12"/>
      <c r="G121" s="12"/>
    </row>
    <row r="122" spans="2:9">
      <c r="B122" s="17" t="s">
        <v>35</v>
      </c>
      <c r="C122" s="18" t="s">
        <v>36</v>
      </c>
      <c r="D122" s="19" t="s">
        <v>37</v>
      </c>
      <c r="E122" s="19" t="s">
        <v>38</v>
      </c>
      <c r="F122" s="19" t="s">
        <v>39</v>
      </c>
      <c r="G122" s="19" t="s">
        <v>40</v>
      </c>
      <c r="H122" s="19" t="s">
        <v>41</v>
      </c>
      <c r="I122" s="19" t="s">
        <v>42</v>
      </c>
    </row>
    <row r="123" spans="2:9">
      <c r="C123" s="12"/>
      <c r="D123" s="12"/>
      <c r="E123" s="12"/>
      <c r="F123" s="12"/>
      <c r="G123" s="827">
        <f>D124+D127+D128</f>
        <v>22</v>
      </c>
      <c r="H123" s="828">
        <v>1.03E-2</v>
      </c>
      <c r="I123" s="831">
        <f>F124+F127+F128</f>
        <v>101.19999999999999</v>
      </c>
    </row>
    <row r="124" spans="2:9">
      <c r="B124" s="36" t="s">
        <v>14</v>
      </c>
      <c r="C124" s="21">
        <v>45950</v>
      </c>
      <c r="D124" s="37">
        <v>10</v>
      </c>
      <c r="E124" s="38">
        <v>8.5000000000000006E-3</v>
      </c>
      <c r="F124" s="37">
        <f>D124*4.6</f>
        <v>46</v>
      </c>
      <c r="G124" s="827"/>
      <c r="H124" s="829"/>
      <c r="I124" s="832"/>
    </row>
    <row r="125" spans="2:9">
      <c r="B125" s="36" t="s">
        <v>16</v>
      </c>
      <c r="C125" s="21">
        <v>45950</v>
      </c>
      <c r="D125" s="37" t="s">
        <v>19</v>
      </c>
      <c r="E125" s="38" t="s">
        <v>19</v>
      </c>
      <c r="F125" s="37" t="s">
        <v>19</v>
      </c>
      <c r="G125" s="827"/>
      <c r="H125" s="829"/>
      <c r="I125" s="832"/>
    </row>
    <row r="126" spans="2:9">
      <c r="B126" s="25"/>
      <c r="C126" s="12"/>
      <c r="D126" s="26"/>
      <c r="E126" s="26"/>
      <c r="F126" s="26"/>
      <c r="G126" s="827"/>
      <c r="H126" s="829"/>
      <c r="I126" s="832"/>
    </row>
    <row r="127" spans="2:9">
      <c r="B127" s="36" t="s">
        <v>17</v>
      </c>
      <c r="C127" s="21">
        <v>45950</v>
      </c>
      <c r="D127" s="37">
        <v>6</v>
      </c>
      <c r="E127" s="38">
        <v>1.7299999999999999E-2</v>
      </c>
      <c r="F127" s="37">
        <f>D127*4.6</f>
        <v>27.599999999999998</v>
      </c>
      <c r="G127" s="827"/>
      <c r="H127" s="829"/>
      <c r="I127" s="832"/>
    </row>
    <row r="128" spans="2:9">
      <c r="B128" s="36" t="s">
        <v>18</v>
      </c>
      <c r="C128" s="21">
        <v>45950</v>
      </c>
      <c r="D128" s="37">
        <v>6</v>
      </c>
      <c r="E128" s="38">
        <v>6.4000000000000003E-3</v>
      </c>
      <c r="F128" s="37">
        <f>D128*4.6</f>
        <v>27.599999999999998</v>
      </c>
      <c r="G128" s="827"/>
      <c r="H128" s="830"/>
      <c r="I128" s="833"/>
    </row>
    <row r="129" spans="2:9" ht="15" thickBot="1">
      <c r="B129" s="39"/>
      <c r="C129" s="40"/>
      <c r="D129" s="40"/>
      <c r="E129" s="40"/>
      <c r="F129" s="40"/>
      <c r="G129" s="40"/>
      <c r="H129" s="39"/>
      <c r="I129" s="39"/>
    </row>
    <row r="130" spans="2:9" ht="15" thickTop="1">
      <c r="C130" s="12"/>
      <c r="D130" s="12"/>
      <c r="E130" s="12"/>
      <c r="F130" s="12"/>
      <c r="G130" s="12"/>
    </row>
    <row r="131" spans="2:9">
      <c r="B131" s="17" t="s">
        <v>35</v>
      </c>
      <c r="C131" s="18" t="s">
        <v>36</v>
      </c>
      <c r="D131" s="19" t="s">
        <v>37</v>
      </c>
      <c r="E131" s="19" t="s">
        <v>38</v>
      </c>
      <c r="F131" s="19" t="s">
        <v>39</v>
      </c>
      <c r="G131" s="19" t="s">
        <v>40</v>
      </c>
      <c r="H131" s="19" t="s">
        <v>41</v>
      </c>
      <c r="I131" s="19" t="s">
        <v>42</v>
      </c>
    </row>
    <row r="132" spans="2:9">
      <c r="C132" s="12"/>
      <c r="D132" s="12"/>
      <c r="E132" s="12"/>
      <c r="F132" s="12"/>
      <c r="G132" s="820">
        <f>D133+D134+D136+D137</f>
        <v>42</v>
      </c>
      <c r="H132" s="821">
        <v>1.1900000000000001E-2</v>
      </c>
      <c r="I132" s="824">
        <f>F133+F134+F136+F137</f>
        <v>193.2</v>
      </c>
    </row>
    <row r="133" spans="2:9">
      <c r="B133" s="20" t="s">
        <v>14</v>
      </c>
      <c r="C133" s="21">
        <v>45951</v>
      </c>
      <c r="D133" s="22">
        <v>16</v>
      </c>
      <c r="E133" s="23">
        <v>1.1299999999999999E-2</v>
      </c>
      <c r="F133" s="24">
        <f>D133*4.6</f>
        <v>73.599999999999994</v>
      </c>
      <c r="G133" s="820"/>
      <c r="H133" s="822"/>
      <c r="I133" s="825"/>
    </row>
    <row r="134" spans="2:9">
      <c r="B134" s="20" t="s">
        <v>16</v>
      </c>
      <c r="C134" s="21">
        <v>45951</v>
      </c>
      <c r="D134" s="22">
        <v>8</v>
      </c>
      <c r="E134" s="23">
        <v>1.01E-2</v>
      </c>
      <c r="F134" s="24">
        <f>D134*4.6</f>
        <v>36.799999999999997</v>
      </c>
      <c r="G134" s="820"/>
      <c r="H134" s="822"/>
      <c r="I134" s="825"/>
    </row>
    <row r="135" spans="2:9">
      <c r="B135" s="25"/>
      <c r="C135" s="12"/>
      <c r="D135" s="26"/>
      <c r="E135" s="26"/>
      <c r="F135" s="26"/>
      <c r="G135" s="820"/>
      <c r="H135" s="822"/>
      <c r="I135" s="825"/>
    </row>
    <row r="136" spans="2:9">
      <c r="B136" s="27" t="s">
        <v>17</v>
      </c>
      <c r="C136" s="21">
        <v>45951</v>
      </c>
      <c r="D136" s="22">
        <v>11</v>
      </c>
      <c r="E136" s="23">
        <v>1.4999999999999999E-2</v>
      </c>
      <c r="F136" s="24">
        <f>D136*4.6</f>
        <v>50.599999999999994</v>
      </c>
      <c r="G136" s="820"/>
      <c r="H136" s="822"/>
      <c r="I136" s="825"/>
    </row>
    <row r="137" spans="2:9">
      <c r="B137" s="27" t="s">
        <v>18</v>
      </c>
      <c r="C137" s="21">
        <v>45951</v>
      </c>
      <c r="D137" s="22">
        <v>7</v>
      </c>
      <c r="E137" s="23">
        <v>1.03E-2</v>
      </c>
      <c r="F137" s="24">
        <f>D137*4.6</f>
        <v>32.199999999999996</v>
      </c>
      <c r="G137" s="820"/>
      <c r="H137" s="823"/>
      <c r="I137" s="826"/>
    </row>
    <row r="138" spans="2:9" ht="15" thickBot="1">
      <c r="B138" s="39"/>
      <c r="C138" s="40"/>
      <c r="D138" s="40"/>
      <c r="E138" s="40"/>
      <c r="F138" s="40"/>
      <c r="G138" s="40"/>
      <c r="H138" s="39"/>
      <c r="I138" s="39"/>
    </row>
    <row r="139" spans="2:9" ht="15" thickTop="1">
      <c r="C139" s="12"/>
      <c r="D139" s="12"/>
      <c r="E139" s="12"/>
      <c r="F139" s="12"/>
      <c r="G139" s="12"/>
    </row>
    <row r="140" spans="2:9">
      <c r="B140" s="17" t="s">
        <v>35</v>
      </c>
      <c r="C140" s="18" t="s">
        <v>36</v>
      </c>
      <c r="D140" s="19" t="s">
        <v>37</v>
      </c>
      <c r="E140" s="19" t="s">
        <v>38</v>
      </c>
      <c r="F140" s="19" t="s">
        <v>39</v>
      </c>
      <c r="G140" s="19" t="s">
        <v>40</v>
      </c>
      <c r="H140" s="19" t="s">
        <v>41</v>
      </c>
      <c r="I140" s="19" t="s">
        <v>42</v>
      </c>
    </row>
    <row r="141" spans="2:9">
      <c r="C141" s="12"/>
      <c r="D141" s="12"/>
      <c r="E141" s="12"/>
      <c r="F141" s="12"/>
      <c r="G141" s="827">
        <f>D142+D145+D146+D143</f>
        <v>54</v>
      </c>
      <c r="H141" s="828">
        <v>1.4E-2</v>
      </c>
      <c r="I141" s="831">
        <f>F142+F143+F145+F146</f>
        <v>248.39999999999998</v>
      </c>
    </row>
    <row r="142" spans="2:9">
      <c r="B142" s="36" t="s">
        <v>14</v>
      </c>
      <c r="C142" s="21">
        <v>45952</v>
      </c>
      <c r="D142" s="37">
        <v>18</v>
      </c>
      <c r="E142" s="38">
        <v>1.52E-2</v>
      </c>
      <c r="F142" s="37">
        <f>D142*4.6</f>
        <v>82.8</v>
      </c>
      <c r="G142" s="827"/>
      <c r="H142" s="829"/>
      <c r="I142" s="832"/>
    </row>
    <row r="143" spans="2:9">
      <c r="B143" s="36" t="s">
        <v>16</v>
      </c>
      <c r="C143" s="21">
        <v>45952</v>
      </c>
      <c r="D143" s="37">
        <v>9</v>
      </c>
      <c r="E143" s="38">
        <v>1.9E-2</v>
      </c>
      <c r="F143" s="37">
        <f>D143*4.6</f>
        <v>41.4</v>
      </c>
      <c r="G143" s="827"/>
      <c r="H143" s="829"/>
      <c r="I143" s="832"/>
    </row>
    <row r="144" spans="2:9">
      <c r="B144" s="25"/>
      <c r="C144" s="12"/>
      <c r="D144" s="26"/>
      <c r="E144" s="26"/>
      <c r="F144" s="26"/>
      <c r="G144" s="827"/>
      <c r="H144" s="829"/>
      <c r="I144" s="832"/>
    </row>
    <row r="145" spans="2:9">
      <c r="B145" s="36" t="s">
        <v>17</v>
      </c>
      <c r="C145" s="21">
        <v>45952</v>
      </c>
      <c r="D145" s="37">
        <v>14</v>
      </c>
      <c r="E145" s="38">
        <v>1.26E-2</v>
      </c>
      <c r="F145" s="37">
        <f>D145*4.6</f>
        <v>64.399999999999991</v>
      </c>
      <c r="G145" s="827"/>
      <c r="H145" s="829"/>
      <c r="I145" s="832"/>
    </row>
    <row r="146" spans="2:9">
      <c r="B146" s="36" t="s">
        <v>18</v>
      </c>
      <c r="C146" s="21">
        <v>45952</v>
      </c>
      <c r="D146" s="37">
        <v>13</v>
      </c>
      <c r="E146" s="38">
        <v>1.0500000000000001E-2</v>
      </c>
      <c r="F146" s="37">
        <f>D146*4.6</f>
        <v>59.8</v>
      </c>
      <c r="G146" s="827"/>
      <c r="H146" s="830"/>
      <c r="I146" s="833"/>
    </row>
    <row r="147" spans="2:9" ht="15" thickBot="1">
      <c r="B147" s="39"/>
      <c r="C147" s="40"/>
      <c r="D147" s="40"/>
      <c r="E147" s="40"/>
      <c r="F147" s="40"/>
      <c r="G147" s="40"/>
      <c r="H147" s="39"/>
      <c r="I147" s="39"/>
    </row>
    <row r="148" spans="2:9" ht="15" thickTop="1">
      <c r="C148" s="12"/>
      <c r="D148" s="12"/>
      <c r="E148" s="12"/>
      <c r="F148" s="12"/>
      <c r="G148" s="12"/>
    </row>
    <row r="149" spans="2:9">
      <c r="B149" s="17" t="s">
        <v>35</v>
      </c>
      <c r="C149" s="18" t="s">
        <v>36</v>
      </c>
      <c r="D149" s="19" t="s">
        <v>37</v>
      </c>
      <c r="E149" s="19" t="s">
        <v>38</v>
      </c>
      <c r="F149" s="19" t="s">
        <v>39</v>
      </c>
      <c r="G149" s="19" t="s">
        <v>40</v>
      </c>
      <c r="H149" s="19" t="s">
        <v>41</v>
      </c>
      <c r="I149" s="19" t="s">
        <v>42</v>
      </c>
    </row>
    <row r="150" spans="2:9">
      <c r="C150" s="12"/>
      <c r="D150" s="12"/>
      <c r="E150" s="12"/>
      <c r="F150" s="12"/>
      <c r="G150" s="820">
        <v>68</v>
      </c>
      <c r="H150" s="821">
        <v>1.4999999999999999E-2</v>
      </c>
      <c r="I150" s="824">
        <v>312.8</v>
      </c>
    </row>
    <row r="151" spans="2:9">
      <c r="B151" s="20" t="s">
        <v>14</v>
      </c>
      <c r="C151" s="21">
        <v>46318</v>
      </c>
      <c r="D151" s="22">
        <v>17</v>
      </c>
      <c r="E151" s="23">
        <v>1.95E-2</v>
      </c>
      <c r="F151" s="24">
        <f>D151*4.6</f>
        <v>78.199999999999989</v>
      </c>
      <c r="G151" s="820"/>
      <c r="H151" s="822"/>
      <c r="I151" s="825"/>
    </row>
    <row r="152" spans="2:9">
      <c r="B152" s="20" t="s">
        <v>16</v>
      </c>
      <c r="C152" s="21">
        <v>46318</v>
      </c>
      <c r="D152" s="22">
        <v>18</v>
      </c>
      <c r="E152" s="23">
        <v>1.49E-2</v>
      </c>
      <c r="F152" s="24">
        <f>D152*4.6</f>
        <v>82.8</v>
      </c>
      <c r="G152" s="820"/>
      <c r="H152" s="822"/>
      <c r="I152" s="825"/>
    </row>
    <row r="153" spans="2:9">
      <c r="B153" s="25"/>
      <c r="C153" s="12"/>
      <c r="D153" s="26"/>
      <c r="E153" s="26"/>
      <c r="F153" s="26"/>
      <c r="G153" s="820"/>
      <c r="H153" s="822"/>
      <c r="I153" s="825"/>
    </row>
    <row r="154" spans="2:9">
      <c r="B154" s="27" t="s">
        <v>17</v>
      </c>
      <c r="C154" s="21">
        <v>46318</v>
      </c>
      <c r="D154" s="22">
        <v>16</v>
      </c>
      <c r="E154" s="23">
        <v>1.5900000000000001E-2</v>
      </c>
      <c r="F154" s="24">
        <f>D154*4.6</f>
        <v>73.599999999999994</v>
      </c>
      <c r="G154" s="820"/>
      <c r="H154" s="822"/>
      <c r="I154" s="825"/>
    </row>
    <row r="155" spans="2:9">
      <c r="B155" s="27" t="s">
        <v>18</v>
      </c>
      <c r="C155" s="21">
        <v>46318</v>
      </c>
      <c r="D155" s="22">
        <v>17</v>
      </c>
      <c r="E155" s="23">
        <v>9.7000000000000003E-3</v>
      </c>
      <c r="F155" s="24">
        <f>D155*4.6</f>
        <v>78.199999999999989</v>
      </c>
      <c r="G155" s="820"/>
      <c r="H155" s="823"/>
      <c r="I155" s="826"/>
    </row>
    <row r="156" spans="2:9" ht="15" thickBot="1">
      <c r="B156" s="39"/>
      <c r="C156" s="40"/>
      <c r="D156" s="40"/>
      <c r="E156" s="40"/>
      <c r="F156" s="40"/>
      <c r="G156" s="40"/>
      <c r="H156" s="39"/>
      <c r="I156" s="39"/>
    </row>
    <row r="157" spans="2:9" ht="15" thickTop="1">
      <c r="C157" s="12"/>
      <c r="D157" s="12"/>
      <c r="E157" s="12"/>
      <c r="F157" s="12"/>
      <c r="G157" s="12"/>
    </row>
    <row r="158" spans="2:9">
      <c r="B158" s="17" t="s">
        <v>35</v>
      </c>
      <c r="C158" s="18" t="s">
        <v>36</v>
      </c>
      <c r="D158" s="19" t="s">
        <v>37</v>
      </c>
      <c r="E158" s="19" t="s">
        <v>38</v>
      </c>
      <c r="F158" s="19" t="s">
        <v>39</v>
      </c>
      <c r="G158" s="19" t="s">
        <v>40</v>
      </c>
      <c r="H158" s="19" t="s">
        <v>41</v>
      </c>
      <c r="I158" s="19" t="s">
        <v>42</v>
      </c>
    </row>
    <row r="159" spans="2:9">
      <c r="C159" s="12"/>
      <c r="D159" s="12"/>
      <c r="E159" s="12"/>
      <c r="F159" s="12"/>
      <c r="G159" s="827">
        <v>60</v>
      </c>
      <c r="H159" s="828">
        <v>1.2999999999999999E-2</v>
      </c>
      <c r="I159" s="831">
        <v>276</v>
      </c>
    </row>
    <row r="160" spans="2:9">
      <c r="B160" s="36" t="s">
        <v>14</v>
      </c>
      <c r="C160" s="21">
        <v>45954</v>
      </c>
      <c r="D160" s="37">
        <v>23</v>
      </c>
      <c r="E160" s="38">
        <v>1.46E-2</v>
      </c>
      <c r="F160" s="37">
        <f>D160*4.6</f>
        <v>105.8</v>
      </c>
      <c r="G160" s="827"/>
      <c r="H160" s="829"/>
      <c r="I160" s="832"/>
    </row>
    <row r="161" spans="2:9">
      <c r="B161" s="36" t="s">
        <v>16</v>
      </c>
      <c r="C161" s="21">
        <v>45954</v>
      </c>
      <c r="D161" s="37">
        <v>12</v>
      </c>
      <c r="E161" s="38">
        <v>1.0500000000000001E-2</v>
      </c>
      <c r="F161" s="37">
        <f>D161*4.6</f>
        <v>55.199999999999996</v>
      </c>
      <c r="G161" s="827"/>
      <c r="H161" s="829"/>
      <c r="I161" s="832"/>
    </row>
    <row r="162" spans="2:9">
      <c r="B162" s="25"/>
      <c r="C162" s="12"/>
      <c r="D162" s="26"/>
      <c r="E162" s="26"/>
      <c r="F162" s="26"/>
      <c r="G162" s="827"/>
      <c r="H162" s="829"/>
      <c r="I162" s="832"/>
    </row>
    <row r="163" spans="2:9">
      <c r="B163" s="36" t="s">
        <v>17</v>
      </c>
      <c r="C163" s="21">
        <v>45954</v>
      </c>
      <c r="D163" s="37">
        <v>10</v>
      </c>
      <c r="E163" s="38">
        <v>1.4999999999999999E-2</v>
      </c>
      <c r="F163" s="37">
        <f>D163*4.6</f>
        <v>46</v>
      </c>
      <c r="G163" s="827"/>
      <c r="H163" s="829"/>
      <c r="I163" s="832"/>
    </row>
    <row r="164" spans="2:9">
      <c r="B164" s="36" t="s">
        <v>18</v>
      </c>
      <c r="C164" s="21">
        <v>45954</v>
      </c>
      <c r="D164" s="37">
        <v>15</v>
      </c>
      <c r="E164" s="38">
        <v>1.11E-2</v>
      </c>
      <c r="F164" s="37">
        <f>D164*4.6</f>
        <v>69</v>
      </c>
      <c r="G164" s="827"/>
      <c r="H164" s="830"/>
      <c r="I164" s="833"/>
    </row>
    <row r="165" spans="2:9" ht="15" thickBot="1">
      <c r="B165" s="39"/>
      <c r="C165" s="40"/>
      <c r="D165" s="40"/>
      <c r="E165" s="40"/>
      <c r="F165" s="40"/>
      <c r="G165" s="40"/>
      <c r="H165" s="39"/>
      <c r="I165" s="39"/>
    </row>
    <row r="166" spans="2:9" ht="15" thickTop="1">
      <c r="C166" s="12"/>
      <c r="D166" s="12"/>
      <c r="E166" s="12"/>
      <c r="F166" s="12"/>
      <c r="G166" s="12"/>
    </row>
    <row r="167" spans="2:9">
      <c r="B167" s="17" t="s">
        <v>35</v>
      </c>
      <c r="C167" s="18" t="s">
        <v>36</v>
      </c>
      <c r="D167" s="19" t="s">
        <v>37</v>
      </c>
      <c r="E167" s="19" t="s">
        <v>38</v>
      </c>
      <c r="F167" s="19" t="s">
        <v>39</v>
      </c>
      <c r="G167" s="19" t="s">
        <v>40</v>
      </c>
      <c r="H167" s="19" t="s">
        <v>41</v>
      </c>
      <c r="I167" s="19" t="s">
        <v>42</v>
      </c>
    </row>
    <row r="168" spans="2:9">
      <c r="C168" s="12"/>
      <c r="D168" s="12"/>
      <c r="E168" s="12"/>
      <c r="F168" s="12"/>
      <c r="G168" s="820">
        <v>29</v>
      </c>
      <c r="H168" s="821">
        <v>1.23E-2</v>
      </c>
      <c r="I168" s="824">
        <v>133.4</v>
      </c>
    </row>
    <row r="169" spans="2:9">
      <c r="B169" s="20" t="s">
        <v>14</v>
      </c>
      <c r="C169" s="21">
        <v>45955</v>
      </c>
      <c r="D169" s="22">
        <v>13</v>
      </c>
      <c r="E169" s="23">
        <v>1.3599999999999999E-2</v>
      </c>
      <c r="F169" s="24">
        <f>D169*4.6</f>
        <v>59.8</v>
      </c>
      <c r="G169" s="820"/>
      <c r="H169" s="822"/>
      <c r="I169" s="825"/>
    </row>
    <row r="170" spans="2:9">
      <c r="B170" s="20" t="s">
        <v>16</v>
      </c>
      <c r="C170" s="21">
        <v>45955</v>
      </c>
      <c r="D170" s="22">
        <v>16</v>
      </c>
      <c r="E170" s="23">
        <v>1.1299999999999999E-2</v>
      </c>
      <c r="F170" s="24">
        <f>D170*4.6</f>
        <v>73.599999999999994</v>
      </c>
      <c r="G170" s="820"/>
      <c r="H170" s="822"/>
      <c r="I170" s="825"/>
    </row>
    <row r="171" spans="2:9">
      <c r="B171" s="25"/>
      <c r="C171" s="12"/>
      <c r="D171" s="26"/>
      <c r="E171" s="26"/>
      <c r="F171" s="26"/>
      <c r="G171" s="820"/>
      <c r="H171" s="822"/>
      <c r="I171" s="825"/>
    </row>
    <row r="172" spans="2:9">
      <c r="B172" s="27" t="s">
        <v>17</v>
      </c>
      <c r="C172" s="21">
        <v>45955</v>
      </c>
      <c r="D172" s="22" t="s">
        <v>19</v>
      </c>
      <c r="E172" s="23" t="s">
        <v>19</v>
      </c>
      <c r="F172" s="24" t="s">
        <v>19</v>
      </c>
      <c r="G172" s="820"/>
      <c r="H172" s="822"/>
      <c r="I172" s="825"/>
    </row>
    <row r="173" spans="2:9">
      <c r="B173" s="27" t="s">
        <v>18</v>
      </c>
      <c r="C173" s="21">
        <v>45955</v>
      </c>
      <c r="D173" s="22" t="s">
        <v>19</v>
      </c>
      <c r="E173" s="23" t="s">
        <v>19</v>
      </c>
      <c r="F173" s="24" t="s">
        <v>19</v>
      </c>
      <c r="G173" s="820"/>
      <c r="H173" s="823"/>
      <c r="I173" s="826"/>
    </row>
    <row r="174" spans="2:9" ht="15" thickBot="1">
      <c r="B174" s="39"/>
      <c r="C174" s="40"/>
      <c r="D174" s="40"/>
      <c r="E174" s="40"/>
      <c r="F174" s="40"/>
      <c r="G174" s="40"/>
      <c r="H174" s="39"/>
      <c r="I174" s="39"/>
    </row>
    <row r="175" spans="2:9" ht="15" thickTop="1">
      <c r="C175" s="12"/>
      <c r="D175" s="12"/>
      <c r="E175" s="12"/>
      <c r="F175" s="12"/>
      <c r="G175" s="12"/>
    </row>
    <row r="176" spans="2:9">
      <c r="B176" s="17" t="s">
        <v>35</v>
      </c>
      <c r="C176" s="18" t="s">
        <v>36</v>
      </c>
      <c r="D176" s="19" t="s">
        <v>37</v>
      </c>
      <c r="E176" s="19" t="s">
        <v>38</v>
      </c>
      <c r="F176" s="19" t="s">
        <v>39</v>
      </c>
      <c r="G176" s="19" t="s">
        <v>40</v>
      </c>
      <c r="H176" s="19" t="s">
        <v>41</v>
      </c>
      <c r="I176" s="19" t="s">
        <v>42</v>
      </c>
    </row>
    <row r="177" spans="2:9">
      <c r="C177" s="12"/>
      <c r="D177" s="12"/>
      <c r="E177" s="12"/>
      <c r="F177" s="12"/>
      <c r="G177" s="827">
        <v>88</v>
      </c>
      <c r="H177" s="828">
        <v>1.61E-2</v>
      </c>
      <c r="I177" s="831">
        <v>404.8</v>
      </c>
    </row>
    <row r="178" spans="2:9">
      <c r="B178" s="36" t="s">
        <v>14</v>
      </c>
      <c r="C178" s="21">
        <v>45957</v>
      </c>
      <c r="D178" s="37">
        <v>17</v>
      </c>
      <c r="E178" s="38">
        <v>1.84E-2</v>
      </c>
      <c r="F178" s="37">
        <f>D178*4.6</f>
        <v>78.199999999999989</v>
      </c>
      <c r="G178" s="827"/>
      <c r="H178" s="829"/>
      <c r="I178" s="832"/>
    </row>
    <row r="179" spans="2:9">
      <c r="B179" s="36" t="s">
        <v>16</v>
      </c>
      <c r="C179" s="21">
        <v>45957</v>
      </c>
      <c r="D179" s="37">
        <v>15</v>
      </c>
      <c r="E179" s="38">
        <v>1.4999999999999999E-2</v>
      </c>
      <c r="F179" s="37">
        <f>D179*4.6</f>
        <v>69</v>
      </c>
      <c r="G179" s="827"/>
      <c r="H179" s="829"/>
      <c r="I179" s="832"/>
    </row>
    <row r="180" spans="2:9">
      <c r="B180" s="25"/>
      <c r="C180" s="12"/>
      <c r="D180" s="26"/>
      <c r="E180" s="26"/>
      <c r="F180" s="26"/>
      <c r="G180" s="827"/>
      <c r="H180" s="829"/>
      <c r="I180" s="832"/>
    </row>
    <row r="181" spans="2:9">
      <c r="B181" s="36" t="s">
        <v>17</v>
      </c>
      <c r="C181" s="21">
        <v>45957</v>
      </c>
      <c r="D181" s="37">
        <v>29</v>
      </c>
      <c r="E181" s="38">
        <v>1.2E-2</v>
      </c>
      <c r="F181" s="37">
        <f>D181*4.6</f>
        <v>133.39999999999998</v>
      </c>
      <c r="G181" s="827"/>
      <c r="H181" s="829"/>
      <c r="I181" s="832"/>
    </row>
    <row r="182" spans="2:9">
      <c r="B182" s="36" t="s">
        <v>18</v>
      </c>
      <c r="C182" s="21">
        <v>45957</v>
      </c>
      <c r="D182" s="37">
        <v>27</v>
      </c>
      <c r="E182" s="38">
        <v>1.9599999999999999E-2</v>
      </c>
      <c r="F182" s="37">
        <f>D182*4.6</f>
        <v>124.19999999999999</v>
      </c>
      <c r="G182" s="827"/>
      <c r="H182" s="830"/>
      <c r="I182" s="833"/>
    </row>
    <row r="183" spans="2:9" ht="15" thickBot="1">
      <c r="B183" s="39"/>
      <c r="C183" s="40"/>
      <c r="D183" s="40"/>
      <c r="E183" s="40"/>
      <c r="F183" s="40"/>
      <c r="G183" s="40"/>
      <c r="H183" s="39"/>
      <c r="I183" s="39"/>
    </row>
    <row r="184" spans="2:9" ht="15" thickTop="1">
      <c r="C184" s="12"/>
      <c r="D184" s="12"/>
      <c r="E184" s="12"/>
      <c r="F184" s="12"/>
      <c r="G184" s="12"/>
    </row>
    <row r="185" spans="2:9">
      <c r="B185" s="17" t="s">
        <v>35</v>
      </c>
      <c r="C185" s="18" t="s">
        <v>36</v>
      </c>
      <c r="D185" s="19" t="s">
        <v>37</v>
      </c>
      <c r="E185" s="19" t="s">
        <v>38</v>
      </c>
      <c r="F185" s="19" t="s">
        <v>39</v>
      </c>
      <c r="G185" s="19" t="s">
        <v>40</v>
      </c>
      <c r="H185" s="19" t="s">
        <v>41</v>
      </c>
      <c r="I185" s="19" t="s">
        <v>42</v>
      </c>
    </row>
    <row r="186" spans="2:9">
      <c r="C186" s="12"/>
      <c r="D186" s="12"/>
      <c r="E186" s="12"/>
      <c r="F186" s="12"/>
      <c r="G186" s="820">
        <v>85</v>
      </c>
      <c r="H186" s="821">
        <v>1.6400000000000001E-2</v>
      </c>
      <c r="I186" s="824">
        <v>391</v>
      </c>
    </row>
    <row r="187" spans="2:9">
      <c r="B187" s="20" t="s">
        <v>14</v>
      </c>
      <c r="C187" s="21">
        <v>45958</v>
      </c>
      <c r="D187" s="22">
        <v>17</v>
      </c>
      <c r="E187" s="23">
        <v>1.5800000000000002E-2</v>
      </c>
      <c r="F187" s="24">
        <f>D187*4.6</f>
        <v>78.199999999999989</v>
      </c>
      <c r="G187" s="820"/>
      <c r="H187" s="822"/>
      <c r="I187" s="825"/>
    </row>
    <row r="188" spans="2:9">
      <c r="B188" s="20" t="s">
        <v>16</v>
      </c>
      <c r="C188" s="21">
        <v>45958</v>
      </c>
      <c r="D188" s="22">
        <v>19</v>
      </c>
      <c r="E188" s="23">
        <v>2.4E-2</v>
      </c>
      <c r="F188" s="24">
        <f>D188*4.6</f>
        <v>87.399999999999991</v>
      </c>
      <c r="G188" s="820"/>
      <c r="H188" s="822"/>
      <c r="I188" s="825"/>
    </row>
    <row r="189" spans="2:9">
      <c r="B189" s="25"/>
      <c r="C189" s="12"/>
      <c r="D189" s="26"/>
      <c r="E189" s="26"/>
      <c r="F189" s="26"/>
      <c r="G189" s="820"/>
      <c r="H189" s="822"/>
      <c r="I189" s="825"/>
    </row>
    <row r="190" spans="2:9">
      <c r="B190" s="27" t="s">
        <v>17</v>
      </c>
      <c r="C190" s="21">
        <v>45958</v>
      </c>
      <c r="D190" s="22">
        <v>34</v>
      </c>
      <c r="E190" s="23">
        <v>1.5800000000000002E-2</v>
      </c>
      <c r="F190" s="24">
        <f>D190*4.6</f>
        <v>156.39999999999998</v>
      </c>
      <c r="G190" s="820"/>
      <c r="H190" s="822"/>
      <c r="I190" s="825"/>
    </row>
    <row r="191" spans="2:9">
      <c r="B191" s="27" t="s">
        <v>18</v>
      </c>
      <c r="C191" s="21">
        <v>45958</v>
      </c>
      <c r="D191" s="22">
        <v>15</v>
      </c>
      <c r="E191" s="23">
        <v>8.6999999999999994E-3</v>
      </c>
      <c r="F191" s="24">
        <f>D191*4.6</f>
        <v>69</v>
      </c>
      <c r="G191" s="820"/>
      <c r="H191" s="823"/>
      <c r="I191" s="826"/>
    </row>
    <row r="192" spans="2:9" ht="15" thickBot="1">
      <c r="B192" s="39"/>
      <c r="C192" s="40"/>
      <c r="D192" s="40"/>
      <c r="E192" s="40"/>
      <c r="F192" s="40"/>
      <c r="G192" s="40"/>
      <c r="H192" s="39"/>
      <c r="I192" s="39"/>
    </row>
    <row r="193" spans="2:9" ht="15" thickTop="1">
      <c r="C193" s="12"/>
      <c r="D193" s="12"/>
      <c r="E193" s="12"/>
      <c r="F193" s="12"/>
      <c r="G193" s="12"/>
    </row>
    <row r="194" spans="2:9">
      <c r="B194" s="17" t="s">
        <v>35</v>
      </c>
      <c r="C194" s="18" t="s">
        <v>36</v>
      </c>
      <c r="D194" s="19" t="s">
        <v>37</v>
      </c>
      <c r="E194" s="19" t="s">
        <v>38</v>
      </c>
      <c r="F194" s="19" t="s">
        <v>39</v>
      </c>
      <c r="G194" s="19" t="s">
        <v>40</v>
      </c>
      <c r="H194" s="19" t="s">
        <v>41</v>
      </c>
      <c r="I194" s="19" t="s">
        <v>42</v>
      </c>
    </row>
    <row r="195" spans="2:9">
      <c r="C195" s="12"/>
      <c r="D195" s="12"/>
      <c r="E195" s="12"/>
      <c r="F195" s="12"/>
      <c r="G195" s="827">
        <v>77</v>
      </c>
      <c r="H195" s="828">
        <v>1.11E-2</v>
      </c>
      <c r="I195" s="831">
        <v>354.2</v>
      </c>
    </row>
    <row r="196" spans="2:9">
      <c r="B196" s="36" t="s">
        <v>14</v>
      </c>
      <c r="C196" s="21">
        <v>45959</v>
      </c>
      <c r="D196" s="37">
        <v>17</v>
      </c>
      <c r="E196" s="38">
        <v>1.15E-2</v>
      </c>
      <c r="F196" s="37">
        <f>D196*4.6</f>
        <v>78.199999999999989</v>
      </c>
      <c r="G196" s="827"/>
      <c r="H196" s="829"/>
      <c r="I196" s="832"/>
    </row>
    <row r="197" spans="2:9">
      <c r="B197" s="36" t="s">
        <v>16</v>
      </c>
      <c r="C197" s="21">
        <v>45959</v>
      </c>
      <c r="D197" s="37">
        <v>17</v>
      </c>
      <c r="E197" s="38">
        <v>1.52E-2</v>
      </c>
      <c r="F197" s="37">
        <f>D197*4.6</f>
        <v>78.199999999999989</v>
      </c>
      <c r="G197" s="827"/>
      <c r="H197" s="829"/>
      <c r="I197" s="832"/>
    </row>
    <row r="198" spans="2:9">
      <c r="B198" s="25"/>
      <c r="C198" s="12"/>
      <c r="D198" s="26"/>
      <c r="E198" s="26"/>
      <c r="F198" s="26"/>
      <c r="G198" s="827"/>
      <c r="H198" s="829"/>
      <c r="I198" s="832"/>
    </row>
    <row r="199" spans="2:9">
      <c r="B199" s="36" t="s">
        <v>17</v>
      </c>
      <c r="C199" s="21">
        <v>45959</v>
      </c>
      <c r="D199" s="37">
        <v>31</v>
      </c>
      <c r="E199" s="38">
        <v>1.0200000000000001E-2</v>
      </c>
      <c r="F199" s="37">
        <f>D199*4.6</f>
        <v>142.6</v>
      </c>
      <c r="G199" s="827"/>
      <c r="H199" s="829"/>
      <c r="I199" s="832"/>
    </row>
    <row r="200" spans="2:9">
      <c r="B200" s="36" t="s">
        <v>18</v>
      </c>
      <c r="C200" s="21">
        <v>45959</v>
      </c>
      <c r="D200" s="37">
        <v>12</v>
      </c>
      <c r="E200" s="38">
        <v>6.7999999999999996E-3</v>
      </c>
      <c r="F200" s="37">
        <f>D200*4.6</f>
        <v>55.199999999999996</v>
      </c>
      <c r="G200" s="827"/>
      <c r="H200" s="830"/>
      <c r="I200" s="833"/>
    </row>
    <row r="201" spans="2:9" ht="15" thickBot="1">
      <c r="B201" s="39"/>
      <c r="C201" s="40"/>
      <c r="D201" s="40"/>
      <c r="E201" s="40"/>
      <c r="F201" s="40"/>
      <c r="G201" s="40"/>
      <c r="H201" s="39"/>
      <c r="I201" s="39"/>
    </row>
    <row r="202" spans="2:9" ht="15" thickTop="1">
      <c r="C202" s="12"/>
      <c r="D202" s="12"/>
      <c r="E202" s="12"/>
      <c r="F202" s="12"/>
      <c r="G202" s="12"/>
    </row>
    <row r="203" spans="2:9">
      <c r="B203" s="17" t="s">
        <v>35</v>
      </c>
      <c r="C203" s="18" t="s">
        <v>36</v>
      </c>
      <c r="D203" s="19" t="s">
        <v>37</v>
      </c>
      <c r="E203" s="19" t="s">
        <v>38</v>
      </c>
      <c r="F203" s="19" t="s">
        <v>39</v>
      </c>
      <c r="G203" s="19" t="s">
        <v>40</v>
      </c>
      <c r="H203" s="19" t="s">
        <v>41</v>
      </c>
      <c r="I203" s="19" t="s">
        <v>42</v>
      </c>
    </row>
    <row r="204" spans="2:9">
      <c r="C204" s="12"/>
      <c r="D204" s="12"/>
      <c r="E204" s="12"/>
      <c r="F204" s="12"/>
      <c r="G204" s="820">
        <v>74</v>
      </c>
      <c r="H204" s="821">
        <v>1.2699999999999999E-2</v>
      </c>
      <c r="I204" s="824">
        <v>340.4</v>
      </c>
    </row>
    <row r="205" spans="2:9">
      <c r="B205" s="20" t="s">
        <v>14</v>
      </c>
      <c r="C205" s="21">
        <v>45960</v>
      </c>
      <c r="D205" s="22">
        <v>18</v>
      </c>
      <c r="E205" s="23">
        <v>1.2500000000000001E-2</v>
      </c>
      <c r="F205" s="24">
        <f>D205*4.6</f>
        <v>82.8</v>
      </c>
      <c r="G205" s="820"/>
      <c r="H205" s="822"/>
      <c r="I205" s="825"/>
    </row>
    <row r="206" spans="2:9">
      <c r="B206" s="20" t="s">
        <v>16</v>
      </c>
      <c r="C206" s="21">
        <v>45960</v>
      </c>
      <c r="D206" s="22">
        <v>15</v>
      </c>
      <c r="E206" s="23">
        <v>1.37E-2</v>
      </c>
      <c r="F206" s="24">
        <f>D206*4.6</f>
        <v>69</v>
      </c>
      <c r="G206" s="820"/>
      <c r="H206" s="822"/>
      <c r="I206" s="825"/>
    </row>
    <row r="207" spans="2:9">
      <c r="B207" s="25"/>
      <c r="C207" s="12"/>
      <c r="D207" s="26"/>
      <c r="E207" s="26"/>
      <c r="F207" s="26"/>
      <c r="G207" s="820"/>
      <c r="H207" s="822"/>
      <c r="I207" s="825"/>
    </row>
    <row r="208" spans="2:9">
      <c r="B208" s="27" t="s">
        <v>17</v>
      </c>
      <c r="C208" s="21">
        <v>45960</v>
      </c>
      <c r="D208" s="22">
        <v>28</v>
      </c>
      <c r="E208" s="23">
        <v>1.3299999999999999E-2</v>
      </c>
      <c r="F208" s="24">
        <f>D208*4.6</f>
        <v>128.79999999999998</v>
      </c>
      <c r="G208" s="820"/>
      <c r="H208" s="822"/>
      <c r="I208" s="825"/>
    </row>
    <row r="209" spans="1:11">
      <c r="B209" s="27" t="s">
        <v>18</v>
      </c>
      <c r="C209" s="21">
        <v>45960</v>
      </c>
      <c r="D209" s="22">
        <v>13</v>
      </c>
      <c r="E209" s="23">
        <v>1.0800000000000001E-2</v>
      </c>
      <c r="F209" s="24">
        <f>D209*4.6</f>
        <v>59.8</v>
      </c>
      <c r="G209" s="820"/>
      <c r="H209" s="823"/>
      <c r="I209" s="826"/>
    </row>
    <row r="210" spans="1:11">
      <c r="C210" s="12"/>
      <c r="D210" s="12"/>
      <c r="E210" s="12"/>
      <c r="F210" s="12"/>
      <c r="G210" s="12"/>
    </row>
    <row r="211" spans="1:11" ht="15" thickBot="1">
      <c r="A211" s="76"/>
      <c r="B211" s="76"/>
      <c r="C211" s="356"/>
      <c r="D211" s="356"/>
      <c r="E211" s="356"/>
      <c r="F211" s="356"/>
      <c r="G211" s="356"/>
      <c r="H211" s="76"/>
      <c r="I211" s="76"/>
      <c r="J211" s="76"/>
      <c r="K211" s="76"/>
    </row>
    <row r="213" spans="1:11">
      <c r="B213" s="819" t="s">
        <v>222</v>
      </c>
      <c r="C213" s="819"/>
      <c r="D213" s="819"/>
      <c r="E213" s="15" t="s">
        <v>32</v>
      </c>
      <c r="F213" s="15"/>
      <c r="G213" s="12"/>
      <c r="H213" s="15"/>
    </row>
    <row r="214" spans="1:11">
      <c r="C214" s="12"/>
      <c r="D214" s="12"/>
      <c r="E214" s="15" t="s">
        <v>33</v>
      </c>
      <c r="F214" s="15"/>
      <c r="G214" s="12"/>
      <c r="H214" s="834" t="s">
        <v>34</v>
      </c>
      <c r="I214" s="834"/>
    </row>
    <row r="215" spans="1:11">
      <c r="C215" s="12"/>
      <c r="D215" s="12"/>
      <c r="E215" s="12"/>
      <c r="F215" s="12"/>
      <c r="G215" s="12"/>
    </row>
    <row r="217" spans="1:11">
      <c r="B217" s="17" t="s">
        <v>35</v>
      </c>
      <c r="C217" s="18" t="s">
        <v>36</v>
      </c>
      <c r="D217" s="19" t="s">
        <v>37</v>
      </c>
      <c r="E217" s="19" t="s">
        <v>38</v>
      </c>
      <c r="F217" s="19" t="s">
        <v>39</v>
      </c>
      <c r="G217" s="19" t="s">
        <v>40</v>
      </c>
      <c r="H217" s="19" t="s">
        <v>41</v>
      </c>
      <c r="I217" s="19" t="s">
        <v>42</v>
      </c>
    </row>
    <row r="218" spans="1:11">
      <c r="C218" s="12"/>
      <c r="D218" s="12"/>
      <c r="E218" s="12"/>
      <c r="F218" s="12"/>
      <c r="G218" s="820">
        <f>D219+D220+D222+D223</f>
        <v>40</v>
      </c>
      <c r="H218" s="821">
        <v>1.66E-2</v>
      </c>
      <c r="I218" s="824">
        <f>F219+F220+F222+F223</f>
        <v>184</v>
      </c>
    </row>
    <row r="219" spans="1:11">
      <c r="B219" s="20" t="s">
        <v>14</v>
      </c>
      <c r="C219" s="21">
        <v>45964</v>
      </c>
      <c r="D219" s="22">
        <v>13</v>
      </c>
      <c r="E219" s="23">
        <v>1.5800000000000002E-2</v>
      </c>
      <c r="F219" s="24">
        <f>4.6*D219</f>
        <v>59.8</v>
      </c>
      <c r="G219" s="820"/>
      <c r="H219" s="822"/>
      <c r="I219" s="825"/>
    </row>
    <row r="220" spans="1:11">
      <c r="B220" s="20" t="s">
        <v>16</v>
      </c>
      <c r="C220" s="21">
        <v>45964</v>
      </c>
      <c r="D220" s="22">
        <v>12</v>
      </c>
      <c r="E220" s="23">
        <v>1.7100000000000001E-2</v>
      </c>
      <c r="F220" s="24">
        <f>4.6*D220</f>
        <v>55.199999999999996</v>
      </c>
      <c r="G220" s="820"/>
      <c r="H220" s="822"/>
      <c r="I220" s="825"/>
    </row>
    <row r="221" spans="1:11">
      <c r="B221" s="25"/>
      <c r="C221" s="12"/>
      <c r="D221" s="26"/>
      <c r="E221" s="26"/>
      <c r="F221" s="26"/>
      <c r="G221" s="820"/>
      <c r="H221" s="822"/>
      <c r="I221" s="825"/>
    </row>
    <row r="222" spans="1:11">
      <c r="B222" s="27" t="s">
        <v>17</v>
      </c>
      <c r="C222" s="21">
        <v>45964</v>
      </c>
      <c r="D222" s="22">
        <v>4</v>
      </c>
      <c r="E222" s="23">
        <v>1.4E-2</v>
      </c>
      <c r="F222" s="24">
        <f>4.6*D222</f>
        <v>18.399999999999999</v>
      </c>
      <c r="G222" s="820"/>
      <c r="H222" s="822"/>
      <c r="I222" s="825"/>
    </row>
    <row r="223" spans="1:11">
      <c r="B223" s="27" t="s">
        <v>18</v>
      </c>
      <c r="C223" s="21">
        <v>45964</v>
      </c>
      <c r="D223" s="22">
        <v>11</v>
      </c>
      <c r="E223" s="357">
        <v>1.7899999999999999E-2</v>
      </c>
      <c r="F223" s="24">
        <f>4.6*D223</f>
        <v>50.599999999999994</v>
      </c>
      <c r="G223" s="820"/>
      <c r="H223" s="823"/>
      <c r="I223" s="826"/>
    </row>
    <row r="224" spans="1:11" ht="15" thickBot="1">
      <c r="B224" s="29"/>
      <c r="C224" s="30"/>
      <c r="D224" s="31"/>
      <c r="E224" s="31"/>
      <c r="F224" s="31"/>
      <c r="G224" s="32"/>
      <c r="H224" s="33"/>
      <c r="I224" s="34"/>
    </row>
    <row r="225" spans="2:9" ht="15" thickTop="1">
      <c r="C225" s="26"/>
      <c r="D225" s="12"/>
      <c r="E225" s="835"/>
      <c r="F225" s="835"/>
      <c r="G225" s="35"/>
    </row>
    <row r="226" spans="2:9">
      <c r="B226" s="17" t="s">
        <v>35</v>
      </c>
      <c r="C226" s="18" t="s">
        <v>36</v>
      </c>
      <c r="D226" s="19" t="s">
        <v>37</v>
      </c>
      <c r="E226" s="19" t="s">
        <v>38</v>
      </c>
      <c r="F226" s="19" t="s">
        <v>39</v>
      </c>
      <c r="G226" s="19" t="s">
        <v>40</v>
      </c>
      <c r="H226" s="19" t="s">
        <v>41</v>
      </c>
      <c r="I226" s="19" t="s">
        <v>42</v>
      </c>
    </row>
    <row r="227" spans="2:9">
      <c r="C227" s="12"/>
      <c r="D227" s="12"/>
      <c r="E227" s="12"/>
      <c r="F227" s="12"/>
      <c r="G227" s="827">
        <f>D228+D229+D231+D232</f>
        <v>60</v>
      </c>
      <c r="H227" s="828">
        <v>1.29E-2</v>
      </c>
      <c r="I227" s="831">
        <f>F228+F229+F231+F232</f>
        <v>276</v>
      </c>
    </row>
    <row r="228" spans="2:9">
      <c r="B228" s="36" t="s">
        <v>14</v>
      </c>
      <c r="C228" s="21">
        <v>45965</v>
      </c>
      <c r="D228" s="37">
        <v>17</v>
      </c>
      <c r="E228" s="38">
        <v>1.5900000000000001E-2</v>
      </c>
      <c r="F228" s="37">
        <f>4.6*D228</f>
        <v>78.199999999999989</v>
      </c>
      <c r="G228" s="827"/>
      <c r="H228" s="829"/>
      <c r="I228" s="832"/>
    </row>
    <row r="229" spans="2:9">
      <c r="B229" s="36" t="s">
        <v>16</v>
      </c>
      <c r="C229" s="21">
        <v>45965</v>
      </c>
      <c r="D229" s="37">
        <v>15</v>
      </c>
      <c r="E229" s="38">
        <v>1.5100000000000001E-2</v>
      </c>
      <c r="F229" s="37">
        <f>4.6*D229</f>
        <v>69</v>
      </c>
      <c r="G229" s="827"/>
      <c r="H229" s="829"/>
      <c r="I229" s="832"/>
    </row>
    <row r="230" spans="2:9">
      <c r="B230" s="25"/>
      <c r="C230" s="12"/>
      <c r="D230" s="26"/>
      <c r="E230" s="26"/>
      <c r="F230" s="26"/>
      <c r="G230" s="827"/>
      <c r="H230" s="829"/>
      <c r="I230" s="832"/>
    </row>
    <row r="231" spans="2:9">
      <c r="B231" s="36" t="s">
        <v>17</v>
      </c>
      <c r="C231" s="21">
        <v>45965</v>
      </c>
      <c r="D231" s="37">
        <v>15</v>
      </c>
      <c r="E231" s="38">
        <v>1.12E-2</v>
      </c>
      <c r="F231" s="37">
        <f>4.6*D231</f>
        <v>69</v>
      </c>
      <c r="G231" s="827"/>
      <c r="H231" s="829"/>
      <c r="I231" s="832"/>
    </row>
    <row r="232" spans="2:9">
      <c r="B232" s="36" t="s">
        <v>18</v>
      </c>
      <c r="C232" s="21">
        <v>45965</v>
      </c>
      <c r="D232" s="37">
        <v>13</v>
      </c>
      <c r="E232" s="358">
        <v>8.2000000000000007E-3</v>
      </c>
      <c r="F232" s="37">
        <f>4.6*D232</f>
        <v>59.8</v>
      </c>
      <c r="G232" s="827"/>
      <c r="H232" s="830"/>
      <c r="I232" s="833"/>
    </row>
    <row r="233" spans="2:9" ht="15" thickBot="1">
      <c r="B233" s="29"/>
      <c r="C233" s="30"/>
      <c r="D233" s="31"/>
      <c r="E233" s="31"/>
      <c r="F233" s="31"/>
      <c r="G233" s="32"/>
      <c r="H233" s="33"/>
      <c r="I233" s="34"/>
    </row>
    <row r="234" spans="2:9" ht="15" thickTop="1">
      <c r="C234" s="26"/>
      <c r="D234" s="12"/>
      <c r="E234" s="835"/>
      <c r="F234" s="835"/>
      <c r="G234" s="35"/>
    </row>
    <row r="235" spans="2:9">
      <c r="B235" s="17" t="s">
        <v>35</v>
      </c>
      <c r="C235" s="18" t="s">
        <v>36</v>
      </c>
      <c r="D235" s="19" t="s">
        <v>37</v>
      </c>
      <c r="E235" s="19" t="s">
        <v>38</v>
      </c>
      <c r="F235" s="19" t="s">
        <v>39</v>
      </c>
      <c r="G235" s="19" t="s">
        <v>40</v>
      </c>
      <c r="H235" s="19" t="s">
        <v>41</v>
      </c>
      <c r="I235" s="19" t="s">
        <v>42</v>
      </c>
    </row>
    <row r="236" spans="2:9">
      <c r="C236" s="12"/>
      <c r="D236" s="12"/>
      <c r="E236" s="12"/>
      <c r="F236" s="12"/>
      <c r="G236" s="820">
        <f>D237+D238+D240+D241</f>
        <v>62</v>
      </c>
      <c r="H236" s="821">
        <v>1.3299999999999999E-2</v>
      </c>
      <c r="I236" s="824">
        <f>F237+F238+F240+F241</f>
        <v>285.2</v>
      </c>
    </row>
    <row r="237" spans="2:9">
      <c r="B237" s="20" t="s">
        <v>14</v>
      </c>
      <c r="C237" s="21">
        <v>45966</v>
      </c>
      <c r="D237" s="22">
        <v>22</v>
      </c>
      <c r="E237" s="23">
        <v>1.3599999999999999E-2</v>
      </c>
      <c r="F237" s="24">
        <f>4.6*D237</f>
        <v>101.19999999999999</v>
      </c>
      <c r="G237" s="820"/>
      <c r="H237" s="822"/>
      <c r="I237" s="825"/>
    </row>
    <row r="238" spans="2:9">
      <c r="B238" s="20" t="s">
        <v>16</v>
      </c>
      <c r="C238" s="21">
        <v>45966</v>
      </c>
      <c r="D238" s="22">
        <v>16</v>
      </c>
      <c r="E238" s="23">
        <v>1.7299999999999999E-2</v>
      </c>
      <c r="F238" s="24">
        <f>4.6*D238</f>
        <v>73.599999999999994</v>
      </c>
      <c r="G238" s="820"/>
      <c r="H238" s="822"/>
      <c r="I238" s="825"/>
    </row>
    <row r="239" spans="2:9">
      <c r="B239" s="25"/>
      <c r="C239" s="12"/>
      <c r="D239" s="26"/>
      <c r="E239" s="26"/>
      <c r="F239" s="26"/>
      <c r="G239" s="820"/>
      <c r="H239" s="822"/>
      <c r="I239" s="825"/>
    </row>
    <row r="240" spans="2:9">
      <c r="B240" s="27" t="s">
        <v>17</v>
      </c>
      <c r="C240" s="21">
        <v>45966</v>
      </c>
      <c r="D240" s="22">
        <v>10</v>
      </c>
      <c r="E240" s="23">
        <v>1.12E-2</v>
      </c>
      <c r="F240" s="24">
        <f>4.6*D240</f>
        <v>46</v>
      </c>
      <c r="G240" s="820"/>
      <c r="H240" s="822"/>
      <c r="I240" s="825"/>
    </row>
    <row r="241" spans="2:9">
      <c r="B241" s="27" t="s">
        <v>18</v>
      </c>
      <c r="C241" s="21">
        <v>45966</v>
      </c>
      <c r="D241" s="22">
        <v>14</v>
      </c>
      <c r="E241" s="23">
        <v>9.9000000000000008E-3</v>
      </c>
      <c r="F241" s="24">
        <f>4.6*D241</f>
        <v>64.399999999999991</v>
      </c>
      <c r="G241" s="820"/>
      <c r="H241" s="823"/>
      <c r="I241" s="826"/>
    </row>
    <row r="242" spans="2:9" ht="15" thickBot="1">
      <c r="B242" s="39"/>
      <c r="C242" s="40"/>
      <c r="D242" s="40"/>
      <c r="E242" s="40"/>
      <c r="F242" s="40"/>
      <c r="G242" s="40"/>
      <c r="H242" s="39"/>
      <c r="I242" s="39"/>
    </row>
    <row r="243" spans="2:9" ht="15" thickTop="1">
      <c r="C243" s="12"/>
      <c r="D243" s="12"/>
      <c r="E243" s="12"/>
      <c r="F243" s="12"/>
      <c r="G243" s="12"/>
    </row>
    <row r="244" spans="2:9">
      <c r="B244" s="17" t="s">
        <v>35</v>
      </c>
      <c r="C244" s="18" t="s">
        <v>36</v>
      </c>
      <c r="D244" s="19" t="s">
        <v>37</v>
      </c>
      <c r="E244" s="19" t="s">
        <v>38</v>
      </c>
      <c r="F244" s="19" t="s">
        <v>39</v>
      </c>
      <c r="G244" s="19" t="s">
        <v>40</v>
      </c>
      <c r="H244" s="19" t="s">
        <v>41</v>
      </c>
      <c r="I244" s="19" t="s">
        <v>42</v>
      </c>
    </row>
    <row r="245" spans="2:9">
      <c r="C245" s="12"/>
      <c r="D245" s="12"/>
      <c r="E245" s="12"/>
      <c r="F245" s="12"/>
      <c r="G245" s="827">
        <f>D246+D247+D249+D250</f>
        <v>72</v>
      </c>
      <c r="H245" s="828">
        <v>1.17E-2</v>
      </c>
      <c r="I245" s="831">
        <f>F246+F247+F249+F250</f>
        <v>331.2</v>
      </c>
    </row>
    <row r="246" spans="2:9">
      <c r="B246" s="36" t="s">
        <v>14</v>
      </c>
      <c r="C246" s="21">
        <v>45967</v>
      </c>
      <c r="D246" s="37">
        <v>22</v>
      </c>
      <c r="E246" s="38">
        <v>1.3599999999999999E-2</v>
      </c>
      <c r="F246" s="37">
        <f>4.6*D246</f>
        <v>101.19999999999999</v>
      </c>
      <c r="G246" s="827"/>
      <c r="H246" s="829"/>
      <c r="I246" s="832"/>
    </row>
    <row r="247" spans="2:9">
      <c r="B247" s="36" t="s">
        <v>16</v>
      </c>
      <c r="C247" s="21">
        <v>45967</v>
      </c>
      <c r="D247" s="37">
        <v>18</v>
      </c>
      <c r="E247" s="38">
        <v>1.15E-2</v>
      </c>
      <c r="F247" s="37">
        <f>4.6*D247</f>
        <v>82.8</v>
      </c>
      <c r="G247" s="827"/>
      <c r="H247" s="829"/>
      <c r="I247" s="832"/>
    </row>
    <row r="248" spans="2:9">
      <c r="B248" s="25"/>
      <c r="C248" s="12"/>
      <c r="D248" s="26"/>
      <c r="E248" s="26"/>
      <c r="F248" s="26"/>
      <c r="G248" s="827"/>
      <c r="H248" s="829"/>
      <c r="I248" s="832"/>
    </row>
    <row r="249" spans="2:9">
      <c r="B249" s="36" t="s">
        <v>17</v>
      </c>
      <c r="C249" s="21">
        <v>45967</v>
      </c>
      <c r="D249" s="37">
        <v>14</v>
      </c>
      <c r="E249" s="38">
        <v>9.1000000000000004E-3</v>
      </c>
      <c r="F249" s="37">
        <f>4.6*D249</f>
        <v>64.399999999999991</v>
      </c>
      <c r="G249" s="827"/>
      <c r="H249" s="829"/>
      <c r="I249" s="832"/>
    </row>
    <row r="250" spans="2:9">
      <c r="B250" s="36" t="s">
        <v>18</v>
      </c>
      <c r="C250" s="21">
        <v>45967</v>
      </c>
      <c r="D250" s="37">
        <v>18</v>
      </c>
      <c r="E250" s="38">
        <v>1.17E-2</v>
      </c>
      <c r="F250" s="37">
        <f>4.6*D250</f>
        <v>82.8</v>
      </c>
      <c r="G250" s="827"/>
      <c r="H250" s="830"/>
      <c r="I250" s="833"/>
    </row>
    <row r="251" spans="2:9" ht="15" thickBot="1">
      <c r="B251" s="39"/>
      <c r="C251" s="40"/>
      <c r="D251" s="40"/>
      <c r="E251" s="40"/>
      <c r="F251" s="40"/>
      <c r="G251" s="40"/>
      <c r="H251" s="39"/>
      <c r="I251" s="39"/>
    </row>
    <row r="252" spans="2:9" ht="15" thickTop="1">
      <c r="C252" s="12"/>
      <c r="D252" s="12"/>
      <c r="E252" s="12"/>
      <c r="F252" s="12"/>
      <c r="G252" s="12"/>
    </row>
    <row r="253" spans="2:9">
      <c r="B253" s="17" t="s">
        <v>35</v>
      </c>
      <c r="C253" s="18" t="s">
        <v>36</v>
      </c>
      <c r="D253" s="19" t="s">
        <v>37</v>
      </c>
      <c r="E253" s="19" t="s">
        <v>38</v>
      </c>
      <c r="F253" s="19" t="s">
        <v>39</v>
      </c>
      <c r="G253" s="19" t="s">
        <v>40</v>
      </c>
      <c r="H253" s="19" t="s">
        <v>41</v>
      </c>
      <c r="I253" s="19" t="s">
        <v>42</v>
      </c>
    </row>
    <row r="254" spans="2:9">
      <c r="C254" s="12"/>
      <c r="D254" s="12"/>
      <c r="E254" s="12"/>
      <c r="F254" s="12"/>
      <c r="G254" s="820">
        <f>D255+D256+D258+D259</f>
        <v>70</v>
      </c>
      <c r="H254" s="821">
        <v>1.4500000000000001E-2</v>
      </c>
      <c r="I254" s="824">
        <f>F255+F256+F258+F259</f>
        <v>322</v>
      </c>
    </row>
    <row r="255" spans="2:9">
      <c r="B255" s="20" t="s">
        <v>14</v>
      </c>
      <c r="C255" s="21">
        <v>45968</v>
      </c>
      <c r="D255" s="22">
        <v>26</v>
      </c>
      <c r="E255" s="23">
        <v>1.3100000000000001E-2</v>
      </c>
      <c r="F255" s="24">
        <f>4.6*D255</f>
        <v>119.6</v>
      </c>
      <c r="G255" s="820"/>
      <c r="H255" s="822"/>
      <c r="I255" s="825"/>
    </row>
    <row r="256" spans="2:9">
      <c r="B256" s="20" t="s">
        <v>16</v>
      </c>
      <c r="C256" s="21">
        <v>45968</v>
      </c>
      <c r="D256" s="22">
        <v>14</v>
      </c>
      <c r="E256" s="23">
        <v>1.61E-2</v>
      </c>
      <c r="F256" s="24">
        <f>4.6*D256</f>
        <v>64.399999999999991</v>
      </c>
      <c r="G256" s="820"/>
      <c r="H256" s="822"/>
      <c r="I256" s="825"/>
    </row>
    <row r="257" spans="2:9">
      <c r="B257" s="25"/>
      <c r="C257" s="12"/>
      <c r="D257" s="26"/>
      <c r="E257" s="26"/>
      <c r="F257" s="26"/>
      <c r="G257" s="820"/>
      <c r="H257" s="822"/>
      <c r="I257" s="825"/>
    </row>
    <row r="258" spans="2:9">
      <c r="B258" s="27" t="s">
        <v>17</v>
      </c>
      <c r="C258" s="21">
        <v>45968</v>
      </c>
      <c r="D258" s="22">
        <v>14</v>
      </c>
      <c r="E258" s="23">
        <v>9.1000000000000004E-3</v>
      </c>
      <c r="F258" s="24">
        <f>4.6*D258</f>
        <v>64.399999999999991</v>
      </c>
      <c r="G258" s="820"/>
      <c r="H258" s="822"/>
      <c r="I258" s="825"/>
    </row>
    <row r="259" spans="2:9">
      <c r="B259" s="27" t="s">
        <v>18</v>
      </c>
      <c r="C259" s="21">
        <v>45968</v>
      </c>
      <c r="D259" s="22">
        <v>16</v>
      </c>
      <c r="E259" s="23">
        <v>2.0199999999999999E-2</v>
      </c>
      <c r="F259" s="24">
        <f>4.6*D259</f>
        <v>73.599999999999994</v>
      </c>
      <c r="G259" s="820"/>
      <c r="H259" s="823"/>
      <c r="I259" s="826"/>
    </row>
    <row r="260" spans="2:9" ht="15" thickBot="1">
      <c r="B260" s="39"/>
      <c r="C260" s="40"/>
      <c r="D260" s="40"/>
      <c r="E260" s="40"/>
      <c r="F260" s="40"/>
      <c r="G260" s="40"/>
      <c r="H260" s="39"/>
      <c r="I260" s="39"/>
    </row>
    <row r="261" spans="2:9" ht="15" thickTop="1">
      <c r="C261" s="12"/>
      <c r="D261" s="12"/>
      <c r="E261" s="12"/>
      <c r="F261" s="12"/>
      <c r="G261" s="12"/>
    </row>
    <row r="262" spans="2:9">
      <c r="B262" s="17" t="s">
        <v>35</v>
      </c>
      <c r="C262" s="18" t="s">
        <v>36</v>
      </c>
      <c r="D262" s="19" t="s">
        <v>37</v>
      </c>
      <c r="E262" s="19" t="s">
        <v>38</v>
      </c>
      <c r="F262" s="19" t="s">
        <v>39</v>
      </c>
      <c r="G262" s="19" t="s">
        <v>40</v>
      </c>
      <c r="H262" s="19" t="s">
        <v>41</v>
      </c>
      <c r="I262" s="19" t="s">
        <v>42</v>
      </c>
    </row>
    <row r="263" spans="2:9">
      <c r="C263" s="12"/>
      <c r="D263" s="12"/>
      <c r="E263" s="12"/>
      <c r="F263" s="12"/>
      <c r="G263" s="827">
        <f>D264+D265+D267+D268</f>
        <v>34</v>
      </c>
      <c r="H263" s="828">
        <v>1.21E-2</v>
      </c>
      <c r="I263" s="831">
        <f>F264+F265+F267+F268</f>
        <v>156.39999999999998</v>
      </c>
    </row>
    <row r="264" spans="2:9">
      <c r="B264" s="36" t="s">
        <v>14</v>
      </c>
      <c r="C264" s="21">
        <v>45969</v>
      </c>
      <c r="D264" s="37">
        <v>23</v>
      </c>
      <c r="E264" s="38">
        <v>1.1599999999999999E-2</v>
      </c>
      <c r="F264" s="37">
        <f>4.6*D264</f>
        <v>105.8</v>
      </c>
      <c r="G264" s="827"/>
      <c r="H264" s="829"/>
      <c r="I264" s="832"/>
    </row>
    <row r="265" spans="2:9">
      <c r="B265" s="36" t="s">
        <v>16</v>
      </c>
      <c r="C265" s="21">
        <v>45969</v>
      </c>
      <c r="D265" s="37">
        <v>11</v>
      </c>
      <c r="E265" s="38">
        <v>1.32E-2</v>
      </c>
      <c r="F265" s="37">
        <f>4.6*D265</f>
        <v>50.599999999999994</v>
      </c>
      <c r="G265" s="827"/>
      <c r="H265" s="829"/>
      <c r="I265" s="832"/>
    </row>
    <row r="266" spans="2:9">
      <c r="B266" s="25"/>
      <c r="C266" s="12"/>
      <c r="D266" s="26"/>
      <c r="E266" s="26"/>
      <c r="F266" s="26"/>
      <c r="G266" s="827"/>
      <c r="H266" s="829"/>
      <c r="I266" s="832"/>
    </row>
    <row r="267" spans="2:9">
      <c r="B267" s="36" t="s">
        <v>17</v>
      </c>
      <c r="C267" s="21">
        <v>45969</v>
      </c>
      <c r="D267" s="37">
        <v>0</v>
      </c>
      <c r="E267" s="38" t="s">
        <v>19</v>
      </c>
      <c r="F267" s="37">
        <f>4.6*D267</f>
        <v>0</v>
      </c>
      <c r="G267" s="827"/>
      <c r="H267" s="829"/>
      <c r="I267" s="832"/>
    </row>
    <row r="268" spans="2:9">
      <c r="B268" s="36" t="s">
        <v>18</v>
      </c>
      <c r="C268" s="21">
        <v>45969</v>
      </c>
      <c r="D268" s="37">
        <v>0</v>
      </c>
      <c r="E268" s="38" t="s">
        <v>19</v>
      </c>
      <c r="F268" s="37">
        <f>4.6*D268</f>
        <v>0</v>
      </c>
      <c r="G268" s="827"/>
      <c r="H268" s="830"/>
      <c r="I268" s="833"/>
    </row>
    <row r="269" spans="2:9" ht="15" thickBot="1">
      <c r="B269" s="39"/>
      <c r="C269" s="40"/>
      <c r="D269" s="40"/>
      <c r="E269" s="40"/>
      <c r="F269" s="40"/>
      <c r="G269" s="40"/>
      <c r="H269" s="39"/>
      <c r="I269" s="39"/>
    </row>
    <row r="270" spans="2:9" ht="15" thickTop="1">
      <c r="C270" s="12"/>
      <c r="D270" s="12"/>
      <c r="E270" s="12"/>
      <c r="F270" s="12"/>
      <c r="G270" s="12"/>
    </row>
    <row r="271" spans="2:9">
      <c r="B271" s="17" t="s">
        <v>35</v>
      </c>
      <c r="C271" s="18" t="s">
        <v>36</v>
      </c>
      <c r="D271" s="19" t="s">
        <v>37</v>
      </c>
      <c r="E271" s="19" t="s">
        <v>38</v>
      </c>
      <c r="F271" s="19" t="s">
        <v>39</v>
      </c>
      <c r="G271" s="19" t="s">
        <v>40</v>
      </c>
      <c r="H271" s="19" t="s">
        <v>41</v>
      </c>
      <c r="I271" s="19" t="s">
        <v>42</v>
      </c>
    </row>
    <row r="272" spans="2:9">
      <c r="C272" s="12"/>
      <c r="D272" s="12"/>
      <c r="E272" s="12"/>
      <c r="F272" s="12"/>
      <c r="G272" s="820">
        <f>D273+D274+D276+D277</f>
        <v>70</v>
      </c>
      <c r="H272" s="821">
        <v>1.44E-2</v>
      </c>
      <c r="I272" s="824">
        <f>F273+F274+F276+F277</f>
        <v>322</v>
      </c>
    </row>
    <row r="273" spans="2:9">
      <c r="B273" s="20" t="s">
        <v>14</v>
      </c>
      <c r="C273" s="21">
        <v>45971</v>
      </c>
      <c r="D273" s="22">
        <v>16</v>
      </c>
      <c r="E273" s="23">
        <v>1.06E-2</v>
      </c>
      <c r="F273" s="24">
        <f>4.6*D273</f>
        <v>73.599999999999994</v>
      </c>
      <c r="G273" s="820"/>
      <c r="H273" s="822"/>
      <c r="I273" s="825"/>
    </row>
    <row r="274" spans="2:9">
      <c r="B274" s="20" t="s">
        <v>16</v>
      </c>
      <c r="C274" s="21">
        <v>45971</v>
      </c>
      <c r="D274" s="22">
        <v>14</v>
      </c>
      <c r="E274" s="23">
        <v>1.9900000000000001E-2</v>
      </c>
      <c r="F274" s="24">
        <f>4.6*D274</f>
        <v>64.399999999999991</v>
      </c>
      <c r="G274" s="820"/>
      <c r="H274" s="822"/>
      <c r="I274" s="825"/>
    </row>
    <row r="275" spans="2:9">
      <c r="B275" s="25"/>
      <c r="C275" s="12"/>
      <c r="D275" s="26"/>
      <c r="E275" s="26"/>
      <c r="F275" s="26"/>
      <c r="G275" s="820"/>
      <c r="H275" s="822"/>
      <c r="I275" s="825"/>
    </row>
    <row r="276" spans="2:9">
      <c r="B276" s="27" t="s">
        <v>17</v>
      </c>
      <c r="C276" s="21">
        <v>45971</v>
      </c>
      <c r="D276" s="22">
        <v>21</v>
      </c>
      <c r="E276" s="23">
        <v>1.1900000000000001E-2</v>
      </c>
      <c r="F276" s="24">
        <f>4.6*D276</f>
        <v>96.6</v>
      </c>
      <c r="G276" s="820"/>
      <c r="H276" s="822"/>
      <c r="I276" s="825"/>
    </row>
    <row r="277" spans="2:9">
      <c r="B277" s="27" t="s">
        <v>18</v>
      </c>
      <c r="C277" s="21">
        <v>45971</v>
      </c>
      <c r="D277" s="22">
        <v>19</v>
      </c>
      <c r="E277" s="23">
        <v>1.6199999999999999E-2</v>
      </c>
      <c r="F277" s="24">
        <f>4.6*D277</f>
        <v>87.399999999999991</v>
      </c>
      <c r="G277" s="820"/>
      <c r="H277" s="823"/>
      <c r="I277" s="826"/>
    </row>
    <row r="278" spans="2:9" ht="15" thickBot="1">
      <c r="B278" s="39"/>
      <c r="C278" s="40"/>
      <c r="D278" s="40"/>
      <c r="E278" s="40"/>
      <c r="F278" s="40"/>
      <c r="G278" s="40"/>
      <c r="H278" s="39"/>
      <c r="I278" s="39"/>
    </row>
    <row r="279" spans="2:9" ht="15" thickTop="1">
      <c r="C279" s="12"/>
      <c r="D279" s="12"/>
      <c r="E279" s="12"/>
      <c r="F279" s="12"/>
      <c r="G279" s="12"/>
    </row>
    <row r="280" spans="2:9">
      <c r="B280" s="17" t="s">
        <v>35</v>
      </c>
      <c r="C280" s="18" t="s">
        <v>36</v>
      </c>
      <c r="D280" s="19" t="s">
        <v>37</v>
      </c>
      <c r="E280" s="19" t="s">
        <v>38</v>
      </c>
      <c r="F280" s="19" t="s">
        <v>39</v>
      </c>
      <c r="G280" s="19" t="s">
        <v>40</v>
      </c>
      <c r="H280" s="19" t="s">
        <v>41</v>
      </c>
      <c r="I280" s="19" t="s">
        <v>42</v>
      </c>
    </row>
    <row r="281" spans="2:9">
      <c r="C281" s="12"/>
      <c r="D281" s="12"/>
      <c r="E281" s="12"/>
      <c r="F281" s="12"/>
      <c r="G281" s="827">
        <f>D282+D283+D285+D286</f>
        <v>67</v>
      </c>
      <c r="H281" s="828">
        <v>1.21E-2</v>
      </c>
      <c r="I281" s="831">
        <f>F282+F283+F285+F286</f>
        <v>308.2</v>
      </c>
    </row>
    <row r="282" spans="2:9">
      <c r="B282" s="36" t="s">
        <v>14</v>
      </c>
      <c r="C282" s="21">
        <v>45972</v>
      </c>
      <c r="D282" s="37">
        <v>18</v>
      </c>
      <c r="E282" s="38">
        <v>1.09E-2</v>
      </c>
      <c r="F282" s="37">
        <f>4.6*D282</f>
        <v>82.8</v>
      </c>
      <c r="G282" s="827"/>
      <c r="H282" s="829"/>
      <c r="I282" s="832"/>
    </row>
    <row r="283" spans="2:9">
      <c r="B283" s="36" t="s">
        <v>16</v>
      </c>
      <c r="C283" s="21">
        <v>45972</v>
      </c>
      <c r="D283" s="37">
        <v>10</v>
      </c>
      <c r="E283" s="38">
        <v>1.1299999999999999E-2</v>
      </c>
      <c r="F283" s="37">
        <f>4.6*D283</f>
        <v>46</v>
      </c>
      <c r="G283" s="827"/>
      <c r="H283" s="829"/>
      <c r="I283" s="832"/>
    </row>
    <row r="284" spans="2:9">
      <c r="B284" s="25"/>
      <c r="C284" s="12"/>
      <c r="D284" s="26"/>
      <c r="E284" s="26"/>
      <c r="F284" s="26"/>
      <c r="G284" s="827"/>
      <c r="H284" s="829"/>
      <c r="I284" s="832"/>
    </row>
    <row r="285" spans="2:9">
      <c r="B285" s="36" t="s">
        <v>17</v>
      </c>
      <c r="C285" s="21">
        <v>45972</v>
      </c>
      <c r="D285" s="37">
        <v>20</v>
      </c>
      <c r="E285" s="38">
        <v>1.2E-2</v>
      </c>
      <c r="F285" s="37">
        <f>4.6*D285</f>
        <v>92</v>
      </c>
      <c r="G285" s="827"/>
      <c r="H285" s="829"/>
      <c r="I285" s="832"/>
    </row>
    <row r="286" spans="2:9">
      <c r="B286" s="36" t="s">
        <v>18</v>
      </c>
      <c r="C286" s="21">
        <v>45972</v>
      </c>
      <c r="D286" s="37">
        <v>19</v>
      </c>
      <c r="E286" s="38">
        <v>1.38E-2</v>
      </c>
      <c r="F286" s="37">
        <f>4.6*D286</f>
        <v>87.399999999999991</v>
      </c>
      <c r="G286" s="827"/>
      <c r="H286" s="830"/>
      <c r="I286" s="833"/>
    </row>
    <row r="287" spans="2:9" ht="15" thickBot="1">
      <c r="B287" s="39"/>
      <c r="C287" s="40"/>
      <c r="D287" s="40"/>
      <c r="E287" s="40"/>
      <c r="F287" s="40"/>
      <c r="G287" s="40"/>
      <c r="H287" s="39"/>
      <c r="I287" s="39"/>
    </row>
    <row r="288" spans="2:9" ht="15" thickTop="1">
      <c r="C288" s="12"/>
      <c r="D288" s="12"/>
      <c r="E288" s="12"/>
      <c r="F288" s="12"/>
      <c r="G288" s="12"/>
    </row>
    <row r="289" spans="2:9">
      <c r="B289" s="17" t="s">
        <v>35</v>
      </c>
      <c r="C289" s="18" t="s">
        <v>36</v>
      </c>
      <c r="D289" s="19" t="s">
        <v>37</v>
      </c>
      <c r="E289" s="19" t="s">
        <v>38</v>
      </c>
      <c r="F289" s="19" t="s">
        <v>39</v>
      </c>
      <c r="G289" s="19" t="s">
        <v>40</v>
      </c>
      <c r="H289" s="19" t="s">
        <v>41</v>
      </c>
      <c r="I289" s="19" t="s">
        <v>42</v>
      </c>
    </row>
    <row r="290" spans="2:9">
      <c r="C290" s="12"/>
      <c r="D290" s="12"/>
      <c r="E290" s="12"/>
      <c r="F290" s="12"/>
      <c r="G290" s="820">
        <f>D291+D292+D294+D295</f>
        <v>56</v>
      </c>
      <c r="H290" s="821">
        <v>1.43E-2</v>
      </c>
      <c r="I290" s="824">
        <f>F291+F292+F294+F295</f>
        <v>257.60000000000002</v>
      </c>
    </row>
    <row r="291" spans="2:9">
      <c r="B291" s="20" t="s">
        <v>14</v>
      </c>
      <c r="C291" s="21">
        <v>45973</v>
      </c>
      <c r="D291" s="22">
        <v>16</v>
      </c>
      <c r="E291" s="23">
        <v>1.2800000000000001E-2</v>
      </c>
      <c r="F291" s="24">
        <f>4.6*D291</f>
        <v>73.599999999999994</v>
      </c>
      <c r="G291" s="820"/>
      <c r="H291" s="822"/>
      <c r="I291" s="825"/>
    </row>
    <row r="292" spans="2:9">
      <c r="B292" s="20" t="s">
        <v>16</v>
      </c>
      <c r="C292" s="21">
        <v>45973</v>
      </c>
      <c r="D292" s="22">
        <v>6</v>
      </c>
      <c r="E292" s="23">
        <v>2.2599999999999999E-2</v>
      </c>
      <c r="F292" s="24">
        <f>4.6*D292</f>
        <v>27.599999999999998</v>
      </c>
      <c r="G292" s="820"/>
      <c r="H292" s="822"/>
      <c r="I292" s="825"/>
    </row>
    <row r="293" spans="2:9">
      <c r="B293" s="25"/>
      <c r="C293" s="12"/>
      <c r="D293" s="26"/>
      <c r="E293" s="26"/>
      <c r="F293" s="26"/>
      <c r="G293" s="820"/>
      <c r="H293" s="822"/>
      <c r="I293" s="825"/>
    </row>
    <row r="294" spans="2:9">
      <c r="B294" s="27" t="s">
        <v>17</v>
      </c>
      <c r="C294" s="21">
        <v>45973</v>
      </c>
      <c r="D294" s="22">
        <v>18</v>
      </c>
      <c r="E294" s="23">
        <v>1.3299999999999999E-2</v>
      </c>
      <c r="F294" s="24">
        <f>4.6*D294</f>
        <v>82.8</v>
      </c>
      <c r="G294" s="820"/>
      <c r="H294" s="822"/>
      <c r="I294" s="825"/>
    </row>
    <row r="295" spans="2:9">
      <c r="B295" s="27" t="s">
        <v>18</v>
      </c>
      <c r="C295" s="21">
        <v>45973</v>
      </c>
      <c r="D295" s="22">
        <v>16</v>
      </c>
      <c r="E295" s="23">
        <v>1.3899999999999999E-2</v>
      </c>
      <c r="F295" s="24">
        <f>4.6*D295</f>
        <v>73.599999999999994</v>
      </c>
      <c r="G295" s="820"/>
      <c r="H295" s="823"/>
      <c r="I295" s="826"/>
    </row>
    <row r="296" spans="2:9" ht="15" thickBot="1">
      <c r="B296" s="39"/>
      <c r="C296" s="40"/>
      <c r="D296" s="40"/>
      <c r="E296" s="40"/>
      <c r="F296" s="40"/>
      <c r="G296" s="40"/>
      <c r="H296" s="39"/>
      <c r="I296" s="39"/>
    </row>
    <row r="297" spans="2:9" ht="15" thickTop="1">
      <c r="C297" s="12"/>
      <c r="D297" s="12"/>
      <c r="E297" s="12"/>
      <c r="F297" s="12"/>
      <c r="G297" s="12"/>
    </row>
    <row r="298" spans="2:9">
      <c r="B298" s="17" t="s">
        <v>35</v>
      </c>
      <c r="C298" s="18" t="s">
        <v>36</v>
      </c>
      <c r="D298" s="19" t="s">
        <v>37</v>
      </c>
      <c r="E298" s="19" t="s">
        <v>38</v>
      </c>
      <c r="F298" s="19" t="s">
        <v>39</v>
      </c>
      <c r="G298" s="19" t="s">
        <v>40</v>
      </c>
      <c r="H298" s="19" t="s">
        <v>41</v>
      </c>
      <c r="I298" s="19" t="s">
        <v>42</v>
      </c>
    </row>
    <row r="299" spans="2:9">
      <c r="C299" s="12"/>
      <c r="D299" s="12"/>
      <c r="E299" s="12"/>
      <c r="F299" s="12"/>
      <c r="G299" s="827">
        <f>D300+D301+D303+D304</f>
        <v>54</v>
      </c>
      <c r="H299" s="828">
        <v>1.01E-2</v>
      </c>
      <c r="I299" s="831">
        <f>F300+F301+F303+F304</f>
        <v>248.39999999999998</v>
      </c>
    </row>
    <row r="300" spans="2:9">
      <c r="B300" s="36" t="s">
        <v>14</v>
      </c>
      <c r="C300" s="21">
        <v>45974</v>
      </c>
      <c r="D300" s="37">
        <v>16</v>
      </c>
      <c r="E300" s="38">
        <v>7.0000000000000001E-3</v>
      </c>
      <c r="F300" s="37">
        <f>4.6*D300</f>
        <v>73.599999999999994</v>
      </c>
      <c r="G300" s="827"/>
      <c r="H300" s="829"/>
      <c r="I300" s="832"/>
    </row>
    <row r="301" spans="2:9">
      <c r="B301" s="36" t="s">
        <v>16</v>
      </c>
      <c r="C301" s="21">
        <v>45974</v>
      </c>
      <c r="D301" s="37">
        <v>10</v>
      </c>
      <c r="E301" s="38">
        <v>1.6400000000000001E-2</v>
      </c>
      <c r="F301" s="37">
        <f>4.6*D301</f>
        <v>46</v>
      </c>
      <c r="G301" s="827"/>
      <c r="H301" s="829"/>
      <c r="I301" s="832"/>
    </row>
    <row r="302" spans="2:9">
      <c r="B302" s="25"/>
      <c r="C302" s="12"/>
      <c r="D302" s="26"/>
      <c r="E302" s="26"/>
      <c r="F302" s="26"/>
      <c r="G302" s="827"/>
      <c r="H302" s="829"/>
      <c r="I302" s="832"/>
    </row>
    <row r="303" spans="2:9">
      <c r="B303" s="36" t="s">
        <v>17</v>
      </c>
      <c r="C303" s="21">
        <v>45974</v>
      </c>
      <c r="D303" s="37">
        <v>15</v>
      </c>
      <c r="E303" s="38">
        <v>1.1599999999999999E-2</v>
      </c>
      <c r="F303" s="37">
        <f>4.6*D303</f>
        <v>69</v>
      </c>
      <c r="G303" s="827"/>
      <c r="H303" s="829"/>
      <c r="I303" s="832"/>
    </row>
    <row r="304" spans="2:9">
      <c r="B304" s="36" t="s">
        <v>18</v>
      </c>
      <c r="C304" s="21">
        <v>45974</v>
      </c>
      <c r="D304" s="37">
        <v>13</v>
      </c>
      <c r="E304" s="38">
        <v>7.6E-3</v>
      </c>
      <c r="F304" s="37">
        <f>4.6*D304</f>
        <v>59.8</v>
      </c>
      <c r="G304" s="827"/>
      <c r="H304" s="830"/>
      <c r="I304" s="833"/>
    </row>
    <row r="305" spans="2:9" ht="15" thickBot="1">
      <c r="B305" s="39"/>
      <c r="C305" s="40"/>
      <c r="D305" s="40"/>
      <c r="E305" s="40"/>
      <c r="F305" s="40"/>
      <c r="G305" s="40"/>
      <c r="H305" s="39"/>
      <c r="I305" s="39"/>
    </row>
    <row r="306" spans="2:9" ht="15" thickTop="1">
      <c r="C306" s="12"/>
      <c r="D306" s="12"/>
      <c r="E306" s="12"/>
      <c r="F306" s="12"/>
      <c r="G306" s="12"/>
    </row>
    <row r="307" spans="2:9">
      <c r="B307" s="17" t="s">
        <v>35</v>
      </c>
      <c r="C307" s="18" t="s">
        <v>36</v>
      </c>
      <c r="D307" s="19" t="s">
        <v>37</v>
      </c>
      <c r="E307" s="19" t="s">
        <v>38</v>
      </c>
      <c r="F307" s="19" t="s">
        <v>39</v>
      </c>
      <c r="G307" s="19" t="s">
        <v>40</v>
      </c>
      <c r="H307" s="19" t="s">
        <v>41</v>
      </c>
      <c r="I307" s="19" t="s">
        <v>42</v>
      </c>
    </row>
    <row r="308" spans="2:9">
      <c r="C308" s="12"/>
      <c r="D308" s="12"/>
      <c r="E308" s="12"/>
      <c r="F308" s="12"/>
      <c r="G308" s="820">
        <f>D309+D310+D312+D313</f>
        <v>49</v>
      </c>
      <c r="H308" s="821">
        <v>1.7100000000000001E-2</v>
      </c>
      <c r="I308" s="824">
        <f>F309+F310+F312+F313</f>
        <v>225.39999999999998</v>
      </c>
    </row>
    <row r="309" spans="2:9">
      <c r="B309" s="20" t="s">
        <v>14</v>
      </c>
      <c r="C309" s="21">
        <v>45975</v>
      </c>
      <c r="D309" s="22">
        <v>14</v>
      </c>
      <c r="E309" s="23">
        <v>1.83E-2</v>
      </c>
      <c r="F309" s="24">
        <f>4.6*D309</f>
        <v>64.399999999999991</v>
      </c>
      <c r="G309" s="820"/>
      <c r="H309" s="822"/>
      <c r="I309" s="825"/>
    </row>
    <row r="310" spans="2:9">
      <c r="B310" s="20" t="s">
        <v>16</v>
      </c>
      <c r="C310" s="21">
        <v>45975</v>
      </c>
      <c r="D310" s="22">
        <v>7</v>
      </c>
      <c r="E310" s="23">
        <v>1.9099999999999999E-2</v>
      </c>
      <c r="F310" s="24">
        <f>4.6*D310</f>
        <v>32.199999999999996</v>
      </c>
      <c r="G310" s="820"/>
      <c r="H310" s="822"/>
      <c r="I310" s="825"/>
    </row>
    <row r="311" spans="2:9">
      <c r="B311" s="25"/>
      <c r="C311" s="12"/>
      <c r="D311" s="26"/>
      <c r="E311" s="26"/>
      <c r="F311" s="26"/>
      <c r="G311" s="820"/>
      <c r="H311" s="822"/>
      <c r="I311" s="825"/>
    </row>
    <row r="312" spans="2:9">
      <c r="B312" s="27" t="s">
        <v>17</v>
      </c>
      <c r="C312" s="21">
        <v>45975</v>
      </c>
      <c r="D312" s="22">
        <v>16</v>
      </c>
      <c r="E312" s="23">
        <v>1.11E-2</v>
      </c>
      <c r="F312" s="24">
        <f>4.6*D312</f>
        <v>73.599999999999994</v>
      </c>
      <c r="G312" s="820"/>
      <c r="H312" s="822"/>
      <c r="I312" s="825"/>
    </row>
    <row r="313" spans="2:9">
      <c r="B313" s="27" t="s">
        <v>18</v>
      </c>
      <c r="C313" s="21">
        <v>45975</v>
      </c>
      <c r="D313" s="22">
        <v>12</v>
      </c>
      <c r="E313" s="23">
        <v>2.2499999999999999E-2</v>
      </c>
      <c r="F313" s="24">
        <f>4.6*D313</f>
        <v>55.199999999999996</v>
      </c>
      <c r="G313" s="820"/>
      <c r="H313" s="823"/>
      <c r="I313" s="826"/>
    </row>
    <row r="314" spans="2:9" ht="15" thickBot="1">
      <c r="B314" s="39"/>
      <c r="C314" s="40"/>
      <c r="D314" s="40"/>
      <c r="E314" s="40"/>
      <c r="F314" s="40"/>
      <c r="G314" s="40"/>
      <c r="H314" s="39"/>
      <c r="I314" s="39"/>
    </row>
    <row r="315" spans="2:9" ht="15" thickTop="1">
      <c r="C315" s="12"/>
      <c r="D315" s="12"/>
      <c r="E315" s="12"/>
      <c r="F315" s="12"/>
      <c r="G315" s="12"/>
    </row>
    <row r="316" spans="2:9">
      <c r="B316" s="17" t="s">
        <v>35</v>
      </c>
      <c r="C316" s="18" t="s">
        <v>36</v>
      </c>
      <c r="D316" s="19" t="s">
        <v>37</v>
      </c>
      <c r="E316" s="19" t="s">
        <v>38</v>
      </c>
      <c r="F316" s="19" t="s">
        <v>39</v>
      </c>
      <c r="G316" s="19" t="s">
        <v>40</v>
      </c>
      <c r="H316" s="19" t="s">
        <v>41</v>
      </c>
      <c r="I316" s="19" t="s">
        <v>42</v>
      </c>
    </row>
    <row r="317" spans="2:9">
      <c r="C317" s="12"/>
      <c r="D317" s="12"/>
      <c r="E317" s="12"/>
      <c r="F317" s="12"/>
      <c r="G317" s="827">
        <f>D318+D319+D321+D322</f>
        <v>20</v>
      </c>
      <c r="H317" s="828">
        <v>1.9599999999999999E-2</v>
      </c>
      <c r="I317" s="831">
        <f>F318+F319+F321+F322</f>
        <v>92</v>
      </c>
    </row>
    <row r="318" spans="2:9">
      <c r="B318" s="36" t="s">
        <v>14</v>
      </c>
      <c r="C318" s="21">
        <v>45976</v>
      </c>
      <c r="D318" s="37">
        <v>8</v>
      </c>
      <c r="E318" s="38">
        <v>1.4999999999999999E-2</v>
      </c>
      <c r="F318" s="37">
        <f>4.6*D318</f>
        <v>36.799999999999997</v>
      </c>
      <c r="G318" s="827"/>
      <c r="H318" s="829"/>
      <c r="I318" s="832"/>
    </row>
    <row r="319" spans="2:9">
      <c r="B319" s="36" t="s">
        <v>16</v>
      </c>
      <c r="C319" s="21">
        <v>45976</v>
      </c>
      <c r="D319" s="37">
        <v>12</v>
      </c>
      <c r="E319" s="38">
        <v>2.2599999999999999E-2</v>
      </c>
      <c r="F319" s="37">
        <f>4.6*D319</f>
        <v>55.199999999999996</v>
      </c>
      <c r="G319" s="827"/>
      <c r="H319" s="829"/>
      <c r="I319" s="832"/>
    </row>
    <row r="320" spans="2:9">
      <c r="B320" s="25"/>
      <c r="C320" s="12"/>
      <c r="D320" s="26"/>
      <c r="E320" s="26"/>
      <c r="F320" s="26"/>
      <c r="G320" s="827"/>
      <c r="H320" s="829"/>
      <c r="I320" s="832"/>
    </row>
    <row r="321" spans="2:9">
      <c r="B321" s="36" t="s">
        <v>17</v>
      </c>
      <c r="C321" s="21">
        <v>45976</v>
      </c>
      <c r="D321" s="37">
        <v>0</v>
      </c>
      <c r="E321" s="38" t="s">
        <v>19</v>
      </c>
      <c r="F321" s="37">
        <f>4.6*D321</f>
        <v>0</v>
      </c>
      <c r="G321" s="827"/>
      <c r="H321" s="829"/>
      <c r="I321" s="832"/>
    </row>
    <row r="322" spans="2:9">
      <c r="B322" s="36" t="s">
        <v>18</v>
      </c>
      <c r="C322" s="21">
        <v>45976</v>
      </c>
      <c r="D322" s="37">
        <v>0</v>
      </c>
      <c r="E322" s="38" t="s">
        <v>19</v>
      </c>
      <c r="F322" s="37">
        <f>4.6*D322</f>
        <v>0</v>
      </c>
      <c r="G322" s="827"/>
      <c r="H322" s="830"/>
      <c r="I322" s="833"/>
    </row>
    <row r="323" spans="2:9" ht="15" thickBot="1">
      <c r="B323" s="39"/>
      <c r="C323" s="40"/>
      <c r="D323" s="40"/>
      <c r="E323" s="40"/>
      <c r="F323" s="40"/>
      <c r="G323" s="40"/>
      <c r="H323" s="39"/>
      <c r="I323" s="39"/>
    </row>
    <row r="324" spans="2:9" ht="15" thickTop="1">
      <c r="C324" s="12"/>
      <c r="D324" s="12"/>
      <c r="E324" s="12"/>
      <c r="F324" s="12"/>
      <c r="G324" s="12"/>
    </row>
    <row r="325" spans="2:9">
      <c r="B325" s="17" t="s">
        <v>35</v>
      </c>
      <c r="C325" s="18" t="s">
        <v>36</v>
      </c>
      <c r="D325" s="19" t="s">
        <v>37</v>
      </c>
      <c r="E325" s="19" t="s">
        <v>38</v>
      </c>
      <c r="F325" s="19" t="s">
        <v>39</v>
      </c>
      <c r="G325" s="19" t="s">
        <v>40</v>
      </c>
      <c r="H325" s="19" t="s">
        <v>41</v>
      </c>
      <c r="I325" s="19" t="s">
        <v>42</v>
      </c>
    </row>
    <row r="326" spans="2:9">
      <c r="C326" s="12"/>
      <c r="D326" s="12"/>
      <c r="E326" s="12"/>
      <c r="F326" s="12"/>
      <c r="G326" s="820">
        <f>D327+D328+D330+D331</f>
        <v>56</v>
      </c>
      <c r="H326" s="821">
        <v>1.44E-2</v>
      </c>
      <c r="I326" s="824">
        <f>F327+F328+F330+F331</f>
        <v>257.59999999999997</v>
      </c>
    </row>
    <row r="327" spans="2:9">
      <c r="B327" s="20" t="s">
        <v>14</v>
      </c>
      <c r="C327" s="21">
        <v>45978</v>
      </c>
      <c r="D327" s="22">
        <v>20</v>
      </c>
      <c r="E327" s="23">
        <v>1.6799999999999999E-2</v>
      </c>
      <c r="F327" s="24">
        <f>4.6*D327</f>
        <v>92</v>
      </c>
      <c r="G327" s="820"/>
      <c r="H327" s="822"/>
      <c r="I327" s="825"/>
    </row>
    <row r="328" spans="2:9">
      <c r="B328" s="20" t="s">
        <v>16</v>
      </c>
      <c r="C328" s="21">
        <v>45978</v>
      </c>
      <c r="D328" s="22">
        <v>16</v>
      </c>
      <c r="E328" s="23">
        <v>1.6199999999999999E-2</v>
      </c>
      <c r="F328" s="24">
        <f>4.6*D328</f>
        <v>73.599999999999994</v>
      </c>
      <c r="G328" s="820"/>
      <c r="H328" s="822"/>
      <c r="I328" s="825"/>
    </row>
    <row r="329" spans="2:9">
      <c r="B329" s="25"/>
      <c r="C329" s="12"/>
      <c r="D329" s="26"/>
      <c r="E329" s="26"/>
      <c r="F329" s="26"/>
      <c r="G329" s="820"/>
      <c r="H329" s="822"/>
      <c r="I329" s="825"/>
    </row>
    <row r="330" spans="2:9">
      <c r="B330" s="27" t="s">
        <v>17</v>
      </c>
      <c r="C330" s="21">
        <v>45978</v>
      </c>
      <c r="D330" s="22">
        <v>6</v>
      </c>
      <c r="E330" s="23">
        <v>1.3100000000000001E-2</v>
      </c>
      <c r="F330" s="24">
        <f>4.6*D330</f>
        <v>27.599999999999998</v>
      </c>
      <c r="G330" s="820"/>
      <c r="H330" s="822"/>
      <c r="I330" s="825"/>
    </row>
    <row r="331" spans="2:9">
      <c r="B331" s="27" t="s">
        <v>18</v>
      </c>
      <c r="C331" s="21">
        <v>45978</v>
      </c>
      <c r="D331" s="22">
        <v>14</v>
      </c>
      <c r="E331" s="23">
        <v>9.7000000000000003E-3</v>
      </c>
      <c r="F331" s="24">
        <f>4.6*D331</f>
        <v>64.399999999999991</v>
      </c>
      <c r="G331" s="820"/>
      <c r="H331" s="823"/>
      <c r="I331" s="826"/>
    </row>
    <row r="332" spans="2:9" ht="15" thickBot="1">
      <c r="B332" s="39"/>
      <c r="C332" s="40"/>
      <c r="D332" s="40"/>
      <c r="E332" s="40"/>
      <c r="F332" s="40"/>
      <c r="G332" s="40"/>
      <c r="H332" s="39"/>
      <c r="I332" s="39"/>
    </row>
    <row r="333" spans="2:9" ht="15" thickTop="1">
      <c r="C333" s="12"/>
      <c r="D333" s="12"/>
      <c r="E333" s="12"/>
      <c r="F333" s="12"/>
      <c r="G333" s="12"/>
    </row>
    <row r="334" spans="2:9">
      <c r="B334" s="17" t="s">
        <v>35</v>
      </c>
      <c r="C334" s="18" t="s">
        <v>36</v>
      </c>
      <c r="D334" s="19" t="s">
        <v>37</v>
      </c>
      <c r="E334" s="19" t="s">
        <v>38</v>
      </c>
      <c r="F334" s="19" t="s">
        <v>39</v>
      </c>
      <c r="G334" s="19" t="s">
        <v>40</v>
      </c>
      <c r="H334" s="19" t="s">
        <v>41</v>
      </c>
      <c r="I334" s="19" t="s">
        <v>42</v>
      </c>
    </row>
    <row r="335" spans="2:9">
      <c r="C335" s="12"/>
      <c r="D335" s="12"/>
      <c r="E335" s="12"/>
      <c r="F335" s="12"/>
      <c r="G335" s="827">
        <f>D336+D337+D339+D340</f>
        <v>56</v>
      </c>
      <c r="H335" s="828">
        <v>1.32E-2</v>
      </c>
      <c r="I335" s="831">
        <f>F336+F337+F339+F340</f>
        <v>257.59999999999997</v>
      </c>
    </row>
    <row r="336" spans="2:9">
      <c r="B336" s="36" t="s">
        <v>14</v>
      </c>
      <c r="C336" s="21">
        <v>45979</v>
      </c>
      <c r="D336" s="37">
        <v>25</v>
      </c>
      <c r="E336" s="38">
        <v>1.2E-2</v>
      </c>
      <c r="F336" s="37">
        <f>4.6*D336</f>
        <v>114.99999999999999</v>
      </c>
      <c r="G336" s="827"/>
      <c r="H336" s="829"/>
      <c r="I336" s="832"/>
    </row>
    <row r="337" spans="2:9">
      <c r="B337" s="36" t="s">
        <v>16</v>
      </c>
      <c r="C337" s="21">
        <v>45979</v>
      </c>
      <c r="D337" s="37">
        <v>9</v>
      </c>
      <c r="E337" s="38">
        <v>1.0200000000000001E-2</v>
      </c>
      <c r="F337" s="37">
        <f>4.6*D337</f>
        <v>41.4</v>
      </c>
      <c r="G337" s="827"/>
      <c r="H337" s="829"/>
      <c r="I337" s="832"/>
    </row>
    <row r="338" spans="2:9">
      <c r="B338" s="25"/>
      <c r="C338" s="12"/>
      <c r="D338" s="26"/>
      <c r="E338" s="26"/>
      <c r="F338" s="26"/>
      <c r="G338" s="827"/>
      <c r="H338" s="829"/>
      <c r="I338" s="832"/>
    </row>
    <row r="339" spans="2:9">
      <c r="B339" s="36" t="s">
        <v>17</v>
      </c>
      <c r="C339" s="21">
        <v>45979</v>
      </c>
      <c r="D339" s="37">
        <v>7</v>
      </c>
      <c r="E339" s="38">
        <v>1.9400000000000001E-2</v>
      </c>
      <c r="F339" s="37">
        <f>4.6*D339</f>
        <v>32.199999999999996</v>
      </c>
      <c r="G339" s="827"/>
      <c r="H339" s="829"/>
      <c r="I339" s="832"/>
    </row>
    <row r="340" spans="2:9">
      <c r="B340" s="36" t="s">
        <v>18</v>
      </c>
      <c r="C340" s="21">
        <v>45979</v>
      </c>
      <c r="D340" s="37">
        <v>15</v>
      </c>
      <c r="E340" s="38">
        <v>1.4E-2</v>
      </c>
      <c r="F340" s="37">
        <f>4.6*D340</f>
        <v>69</v>
      </c>
      <c r="G340" s="827"/>
      <c r="H340" s="830"/>
      <c r="I340" s="833"/>
    </row>
    <row r="341" spans="2:9" ht="15" thickBot="1">
      <c r="B341" s="39"/>
      <c r="C341" s="40"/>
      <c r="D341" s="40"/>
      <c r="E341" s="40"/>
      <c r="F341" s="40"/>
      <c r="G341" s="40"/>
      <c r="H341" s="39"/>
      <c r="I341" s="39"/>
    </row>
    <row r="342" spans="2:9" ht="15" thickTop="1">
      <c r="C342" s="12"/>
      <c r="D342" s="12"/>
      <c r="E342" s="12"/>
      <c r="F342" s="12"/>
      <c r="G342" s="12"/>
    </row>
    <row r="343" spans="2:9">
      <c r="B343" s="17" t="s">
        <v>35</v>
      </c>
      <c r="C343" s="18" t="s">
        <v>36</v>
      </c>
      <c r="D343" s="19" t="s">
        <v>37</v>
      </c>
      <c r="E343" s="19" t="s">
        <v>38</v>
      </c>
      <c r="F343" s="19" t="s">
        <v>39</v>
      </c>
      <c r="G343" s="19" t="s">
        <v>40</v>
      </c>
      <c r="H343" s="19" t="s">
        <v>41</v>
      </c>
      <c r="I343" s="19" t="s">
        <v>42</v>
      </c>
    </row>
    <row r="344" spans="2:9">
      <c r="C344" s="12"/>
      <c r="D344" s="12"/>
      <c r="E344" s="12"/>
      <c r="F344" s="12"/>
      <c r="G344" s="820">
        <f>D345+D346+D348+D349</f>
        <v>55</v>
      </c>
      <c r="H344" s="821">
        <v>1.54E-2</v>
      </c>
      <c r="I344" s="824">
        <f>F345+F346+F348+F349</f>
        <v>253</v>
      </c>
    </row>
    <row r="345" spans="2:9">
      <c r="B345" s="20" t="s">
        <v>14</v>
      </c>
      <c r="C345" s="21">
        <v>45980</v>
      </c>
      <c r="D345" s="22">
        <v>16</v>
      </c>
      <c r="E345" s="23">
        <v>9.4000000000000004E-3</v>
      </c>
      <c r="F345" s="24">
        <f>4.6*D345</f>
        <v>73.599999999999994</v>
      </c>
      <c r="G345" s="820"/>
      <c r="H345" s="822"/>
      <c r="I345" s="825"/>
    </row>
    <row r="346" spans="2:9">
      <c r="B346" s="20" t="s">
        <v>16</v>
      </c>
      <c r="C346" s="21">
        <v>45980</v>
      </c>
      <c r="D346" s="22">
        <v>19</v>
      </c>
      <c r="E346" s="23">
        <v>1.8200000000000001E-2</v>
      </c>
      <c r="F346" s="24">
        <f>4.6*D346</f>
        <v>87.399999999999991</v>
      </c>
      <c r="G346" s="820"/>
      <c r="H346" s="822"/>
      <c r="I346" s="825"/>
    </row>
    <row r="347" spans="2:9">
      <c r="B347" s="25"/>
      <c r="C347" s="12"/>
      <c r="D347" s="26"/>
      <c r="E347" s="26"/>
      <c r="F347" s="26"/>
      <c r="G347" s="820"/>
      <c r="H347" s="822"/>
      <c r="I347" s="825"/>
    </row>
    <row r="348" spans="2:9">
      <c r="B348" s="27" t="s">
        <v>17</v>
      </c>
      <c r="C348" s="21">
        <v>45980</v>
      </c>
      <c r="D348" s="22">
        <v>10</v>
      </c>
      <c r="E348" s="23">
        <v>1.84E-2</v>
      </c>
      <c r="F348" s="24">
        <f>4.6*D348</f>
        <v>46</v>
      </c>
      <c r="G348" s="820"/>
      <c r="H348" s="822"/>
      <c r="I348" s="825"/>
    </row>
    <row r="349" spans="2:9">
      <c r="B349" s="27" t="s">
        <v>18</v>
      </c>
      <c r="C349" s="21">
        <v>45980</v>
      </c>
      <c r="D349" s="22">
        <v>10</v>
      </c>
      <c r="E349" s="23">
        <v>1.67E-2</v>
      </c>
      <c r="F349" s="24">
        <f>4.6*D349</f>
        <v>46</v>
      </c>
      <c r="G349" s="820"/>
      <c r="H349" s="823"/>
      <c r="I349" s="826"/>
    </row>
    <row r="350" spans="2:9" ht="15" thickBot="1">
      <c r="B350" s="39"/>
      <c r="C350" s="40"/>
      <c r="D350" s="40"/>
      <c r="E350" s="40"/>
      <c r="F350" s="40"/>
      <c r="G350" s="40"/>
      <c r="H350" s="39"/>
      <c r="I350" s="39"/>
    </row>
    <row r="351" spans="2:9" ht="15" thickTop="1">
      <c r="C351" s="12"/>
      <c r="D351" s="12"/>
      <c r="E351" s="12"/>
      <c r="F351" s="12"/>
      <c r="G351" s="12"/>
    </row>
    <row r="352" spans="2:9">
      <c r="B352" s="17" t="s">
        <v>35</v>
      </c>
      <c r="C352" s="18" t="s">
        <v>36</v>
      </c>
      <c r="D352" s="19" t="s">
        <v>37</v>
      </c>
      <c r="E352" s="19" t="s">
        <v>38</v>
      </c>
      <c r="F352" s="19" t="s">
        <v>39</v>
      </c>
      <c r="G352" s="19" t="s">
        <v>40</v>
      </c>
      <c r="H352" s="19" t="s">
        <v>41</v>
      </c>
      <c r="I352" s="19" t="s">
        <v>42</v>
      </c>
    </row>
    <row r="353" spans="2:9">
      <c r="C353" s="12"/>
      <c r="D353" s="12"/>
      <c r="E353" s="12"/>
      <c r="F353" s="12"/>
      <c r="G353" s="827">
        <f>D354+D355+D357+D358</f>
        <v>55</v>
      </c>
      <c r="H353" s="828">
        <v>1.5900000000000001E-2</v>
      </c>
      <c r="I353" s="831">
        <f>F354+F355+F357+F358</f>
        <v>252.99999999999997</v>
      </c>
    </row>
    <row r="354" spans="2:9">
      <c r="B354" s="36" t="s">
        <v>14</v>
      </c>
      <c r="C354" s="21">
        <v>45981</v>
      </c>
      <c r="D354" s="37">
        <v>15</v>
      </c>
      <c r="E354" s="38">
        <v>1.6500000000000001E-2</v>
      </c>
      <c r="F354" s="37">
        <f>4.6*D354</f>
        <v>69</v>
      </c>
      <c r="G354" s="827"/>
      <c r="H354" s="829"/>
      <c r="I354" s="832"/>
    </row>
    <row r="355" spans="2:9">
      <c r="B355" s="36" t="s">
        <v>16</v>
      </c>
      <c r="C355" s="21">
        <v>45981</v>
      </c>
      <c r="D355" s="37">
        <v>17</v>
      </c>
      <c r="E355" s="38">
        <v>1.5900000000000001E-2</v>
      </c>
      <c r="F355" s="37">
        <f>4.6*D355</f>
        <v>78.199999999999989</v>
      </c>
      <c r="G355" s="827"/>
      <c r="H355" s="829"/>
      <c r="I355" s="832"/>
    </row>
    <row r="356" spans="2:9">
      <c r="B356" s="25"/>
      <c r="C356" s="12"/>
      <c r="D356" s="26"/>
      <c r="E356" s="26"/>
      <c r="F356" s="26"/>
      <c r="G356" s="827"/>
      <c r="H356" s="829"/>
      <c r="I356" s="832"/>
    </row>
    <row r="357" spans="2:9">
      <c r="B357" s="36" t="s">
        <v>17</v>
      </c>
      <c r="C357" s="21">
        <v>45981</v>
      </c>
      <c r="D357" s="37">
        <v>7</v>
      </c>
      <c r="E357" s="38">
        <v>1.8800000000000001E-2</v>
      </c>
      <c r="F357" s="37">
        <f>4.6*D357</f>
        <v>32.199999999999996</v>
      </c>
      <c r="G357" s="827"/>
      <c r="H357" s="829"/>
      <c r="I357" s="832"/>
    </row>
    <row r="358" spans="2:9">
      <c r="B358" s="36" t="s">
        <v>18</v>
      </c>
      <c r="C358" s="21">
        <v>45981</v>
      </c>
      <c r="D358" s="37">
        <v>16</v>
      </c>
      <c r="E358" s="38">
        <v>1.3899999999999999E-2</v>
      </c>
      <c r="F358" s="37">
        <f>4.6*D358</f>
        <v>73.599999999999994</v>
      </c>
      <c r="G358" s="827"/>
      <c r="H358" s="830"/>
      <c r="I358" s="833"/>
    </row>
    <row r="359" spans="2:9" ht="15" thickBot="1">
      <c r="B359" s="39"/>
      <c r="C359" s="40"/>
      <c r="D359" s="40"/>
      <c r="E359" s="40"/>
      <c r="F359" s="40"/>
      <c r="G359" s="40"/>
      <c r="H359" s="39"/>
      <c r="I359" s="39"/>
    </row>
    <row r="360" spans="2:9" ht="15" thickTop="1">
      <c r="C360" s="12"/>
      <c r="D360" s="12"/>
      <c r="E360" s="12"/>
      <c r="F360" s="12"/>
      <c r="G360" s="12"/>
    </row>
    <row r="361" spans="2:9">
      <c r="B361" s="17" t="s">
        <v>35</v>
      </c>
      <c r="C361" s="18" t="s">
        <v>36</v>
      </c>
      <c r="D361" s="19" t="s">
        <v>37</v>
      </c>
      <c r="E361" s="19" t="s">
        <v>38</v>
      </c>
      <c r="F361" s="19" t="s">
        <v>39</v>
      </c>
      <c r="G361" s="19" t="s">
        <v>40</v>
      </c>
      <c r="H361" s="19" t="s">
        <v>41</v>
      </c>
      <c r="I361" s="19" t="s">
        <v>42</v>
      </c>
    </row>
    <row r="362" spans="2:9">
      <c r="C362" s="12"/>
      <c r="D362" s="12"/>
      <c r="E362" s="12"/>
      <c r="F362" s="12"/>
      <c r="G362" s="820">
        <f>D363+D364+D366+D367</f>
        <v>46</v>
      </c>
      <c r="H362" s="821">
        <v>1.32E-2</v>
      </c>
      <c r="I362" s="824">
        <f>F363+F364+F366+F367</f>
        <v>211.59999999999997</v>
      </c>
    </row>
    <row r="363" spans="2:9">
      <c r="B363" s="20" t="s">
        <v>14</v>
      </c>
      <c r="C363" s="21">
        <v>45982</v>
      </c>
      <c r="D363" s="22">
        <v>16</v>
      </c>
      <c r="E363" s="23">
        <v>1.2200000000000001E-2</v>
      </c>
      <c r="F363" s="24">
        <f>4.6*D363</f>
        <v>73.599999999999994</v>
      </c>
      <c r="G363" s="820"/>
      <c r="H363" s="822"/>
      <c r="I363" s="825"/>
    </row>
    <row r="364" spans="2:9">
      <c r="B364" s="20" t="s">
        <v>16</v>
      </c>
      <c r="C364" s="21">
        <v>45982</v>
      </c>
      <c r="D364" s="22">
        <v>7</v>
      </c>
      <c r="E364" s="23">
        <v>1.7299999999999999E-2</v>
      </c>
      <c r="F364" s="24">
        <f>4.6*D364</f>
        <v>32.199999999999996</v>
      </c>
      <c r="G364" s="820"/>
      <c r="H364" s="822"/>
      <c r="I364" s="825"/>
    </row>
    <row r="365" spans="2:9">
      <c r="B365" s="25"/>
      <c r="C365" s="12"/>
      <c r="D365" s="26"/>
      <c r="E365" s="26"/>
      <c r="F365" s="26"/>
      <c r="G365" s="820"/>
      <c r="H365" s="822"/>
      <c r="I365" s="825"/>
    </row>
    <row r="366" spans="2:9">
      <c r="B366" s="27" t="s">
        <v>17</v>
      </c>
      <c r="C366" s="21">
        <v>45982</v>
      </c>
      <c r="D366" s="22">
        <v>12</v>
      </c>
      <c r="E366" s="23">
        <v>1.4200000000000001E-2</v>
      </c>
      <c r="F366" s="24">
        <f>4.6*D366</f>
        <v>55.199999999999996</v>
      </c>
      <c r="G366" s="820"/>
      <c r="H366" s="822"/>
      <c r="I366" s="825"/>
    </row>
    <row r="367" spans="2:9">
      <c r="B367" s="27" t="s">
        <v>18</v>
      </c>
      <c r="C367" s="21">
        <v>45982</v>
      </c>
      <c r="D367" s="22">
        <v>11</v>
      </c>
      <c r="E367" s="23">
        <v>1.09E-2</v>
      </c>
      <c r="F367" s="24">
        <f>4.6*D367</f>
        <v>50.599999999999994</v>
      </c>
      <c r="G367" s="820"/>
      <c r="H367" s="823"/>
      <c r="I367" s="826"/>
    </row>
    <row r="368" spans="2:9" ht="15" thickBot="1">
      <c r="B368" s="39"/>
      <c r="C368" s="40"/>
      <c r="D368" s="40"/>
      <c r="E368" s="40"/>
      <c r="F368" s="40"/>
      <c r="G368" s="40"/>
      <c r="H368" s="39"/>
      <c r="I368" s="39"/>
    </row>
    <row r="369" spans="2:9" ht="15" thickTop="1">
      <c r="C369" s="12"/>
      <c r="D369" s="12"/>
      <c r="E369" s="12"/>
      <c r="F369" s="12"/>
      <c r="G369" s="12"/>
    </row>
    <row r="370" spans="2:9">
      <c r="B370" s="17" t="s">
        <v>35</v>
      </c>
      <c r="C370" s="18" t="s">
        <v>36</v>
      </c>
      <c r="D370" s="19" t="s">
        <v>37</v>
      </c>
      <c r="E370" s="19" t="s">
        <v>38</v>
      </c>
      <c r="F370" s="19" t="s">
        <v>39</v>
      </c>
      <c r="G370" s="19" t="s">
        <v>40</v>
      </c>
      <c r="H370" s="19" t="s">
        <v>41</v>
      </c>
      <c r="I370" s="19" t="s">
        <v>42</v>
      </c>
    </row>
    <row r="371" spans="2:9">
      <c r="C371" s="12"/>
      <c r="D371" s="12"/>
      <c r="E371" s="12"/>
      <c r="F371" s="12"/>
      <c r="G371" s="827">
        <f>D372+D373+D375+D376</f>
        <v>24</v>
      </c>
      <c r="H371" s="828">
        <v>1.61E-2</v>
      </c>
      <c r="I371" s="831">
        <f>F372+F373+F375+F376</f>
        <v>110.39999999999998</v>
      </c>
    </row>
    <row r="372" spans="2:9">
      <c r="B372" s="36" t="s">
        <v>14</v>
      </c>
      <c r="C372" s="21">
        <v>45983</v>
      </c>
      <c r="D372" s="37">
        <v>17</v>
      </c>
      <c r="E372" s="38">
        <v>1.6500000000000001E-2</v>
      </c>
      <c r="F372" s="37">
        <f>4.6*D372</f>
        <v>78.199999999999989</v>
      </c>
      <c r="G372" s="827"/>
      <c r="H372" s="829"/>
      <c r="I372" s="832"/>
    </row>
    <row r="373" spans="2:9">
      <c r="B373" s="36" t="s">
        <v>16</v>
      </c>
      <c r="C373" s="21">
        <v>45983</v>
      </c>
      <c r="D373" s="37">
        <v>7</v>
      </c>
      <c r="E373" s="38">
        <v>1.52E-2</v>
      </c>
      <c r="F373" s="37">
        <f>4.6*D373</f>
        <v>32.199999999999996</v>
      </c>
      <c r="G373" s="827"/>
      <c r="H373" s="829"/>
      <c r="I373" s="832"/>
    </row>
    <row r="374" spans="2:9">
      <c r="B374" s="25"/>
      <c r="C374" s="12"/>
      <c r="D374" s="26"/>
      <c r="E374" s="26"/>
      <c r="F374" s="26"/>
      <c r="G374" s="827"/>
      <c r="H374" s="829"/>
      <c r="I374" s="832"/>
    </row>
    <row r="375" spans="2:9">
      <c r="B375" s="36" t="s">
        <v>17</v>
      </c>
      <c r="C375" s="21">
        <v>45983</v>
      </c>
      <c r="D375" s="37">
        <v>0</v>
      </c>
      <c r="E375" s="38" t="s">
        <v>19</v>
      </c>
      <c r="F375" s="37">
        <f>4.6*D375</f>
        <v>0</v>
      </c>
      <c r="G375" s="827"/>
      <c r="H375" s="829"/>
      <c r="I375" s="832"/>
    </row>
    <row r="376" spans="2:9">
      <c r="B376" s="36" t="s">
        <v>18</v>
      </c>
      <c r="C376" s="21">
        <v>45983</v>
      </c>
      <c r="D376" s="37">
        <v>0</v>
      </c>
      <c r="E376" s="38" t="s">
        <v>19</v>
      </c>
      <c r="F376" s="37">
        <f>4.6*D376</f>
        <v>0</v>
      </c>
      <c r="G376" s="827"/>
      <c r="H376" s="830"/>
      <c r="I376" s="833"/>
    </row>
    <row r="377" spans="2:9" ht="15" thickBot="1">
      <c r="B377" s="39"/>
      <c r="C377" s="40"/>
      <c r="D377" s="40"/>
      <c r="E377" s="40"/>
      <c r="F377" s="40"/>
      <c r="G377" s="40"/>
      <c r="H377" s="39"/>
      <c r="I377" s="39"/>
    </row>
    <row r="378" spans="2:9" ht="15" thickTop="1">
      <c r="C378" s="12"/>
      <c r="D378" s="12"/>
      <c r="E378" s="12"/>
      <c r="F378" s="12"/>
      <c r="G378" s="12"/>
    </row>
    <row r="379" spans="2:9">
      <c r="B379" s="17" t="s">
        <v>35</v>
      </c>
      <c r="C379" s="18" t="s">
        <v>36</v>
      </c>
      <c r="D379" s="19" t="s">
        <v>37</v>
      </c>
      <c r="E379" s="19" t="s">
        <v>38</v>
      </c>
      <c r="F379" s="19" t="s">
        <v>39</v>
      </c>
      <c r="G379" s="19" t="s">
        <v>40</v>
      </c>
      <c r="H379" s="19" t="s">
        <v>41</v>
      </c>
      <c r="I379" s="19" t="s">
        <v>42</v>
      </c>
    </row>
    <row r="380" spans="2:9">
      <c r="C380" s="12"/>
      <c r="D380" s="12"/>
      <c r="E380" s="12"/>
      <c r="F380" s="12"/>
      <c r="G380" s="820">
        <f>D381+D382+D384+D385</f>
        <v>60</v>
      </c>
      <c r="H380" s="821">
        <v>1.38E-2</v>
      </c>
      <c r="I380" s="824">
        <f>F381+F382+F384+F385</f>
        <v>276</v>
      </c>
    </row>
    <row r="381" spans="2:9">
      <c r="B381" s="20" t="s">
        <v>14</v>
      </c>
      <c r="C381" s="21">
        <v>45985</v>
      </c>
      <c r="D381" s="22">
        <v>13</v>
      </c>
      <c r="E381" s="23">
        <v>1.3599999999999999E-2</v>
      </c>
      <c r="F381" s="24">
        <f>4.6*D381</f>
        <v>59.8</v>
      </c>
      <c r="G381" s="820"/>
      <c r="H381" s="822"/>
      <c r="I381" s="825"/>
    </row>
    <row r="382" spans="2:9">
      <c r="B382" s="20" t="s">
        <v>16</v>
      </c>
      <c r="C382" s="21">
        <v>45985</v>
      </c>
      <c r="D382" s="22">
        <v>13</v>
      </c>
      <c r="E382" s="23">
        <v>1.78E-2</v>
      </c>
      <c r="F382" s="24">
        <f>4.6*D382</f>
        <v>59.8</v>
      </c>
      <c r="G382" s="820"/>
      <c r="H382" s="822"/>
      <c r="I382" s="825"/>
    </row>
    <row r="383" spans="2:9">
      <c r="B383" s="25"/>
      <c r="C383" s="12"/>
      <c r="D383" s="26"/>
      <c r="E383" s="26"/>
      <c r="F383" s="26"/>
      <c r="G383" s="820"/>
      <c r="H383" s="822"/>
      <c r="I383" s="825"/>
    </row>
    <row r="384" spans="2:9">
      <c r="B384" s="27" t="s">
        <v>17</v>
      </c>
      <c r="C384" s="21">
        <v>45985</v>
      </c>
      <c r="D384" s="22">
        <v>19</v>
      </c>
      <c r="E384" s="23">
        <v>1.4200000000000001E-2</v>
      </c>
      <c r="F384" s="24">
        <f>4.6*D384</f>
        <v>87.399999999999991</v>
      </c>
      <c r="G384" s="820"/>
      <c r="H384" s="822"/>
      <c r="I384" s="825"/>
    </row>
    <row r="385" spans="2:9">
      <c r="B385" s="27" t="s">
        <v>18</v>
      </c>
      <c r="C385" s="21">
        <v>45985</v>
      </c>
      <c r="D385" s="22">
        <v>15</v>
      </c>
      <c r="E385" s="23">
        <v>1.01E-2</v>
      </c>
      <c r="F385" s="24">
        <f>4.6*D385</f>
        <v>69</v>
      </c>
      <c r="G385" s="820"/>
      <c r="H385" s="823"/>
      <c r="I385" s="826"/>
    </row>
    <row r="386" spans="2:9" ht="15" thickBot="1">
      <c r="B386" s="39"/>
      <c r="C386" s="40"/>
      <c r="D386" s="40"/>
      <c r="E386" s="40"/>
      <c r="F386" s="40"/>
      <c r="G386" s="40"/>
      <c r="H386" s="39"/>
      <c r="I386" s="39"/>
    </row>
    <row r="387" spans="2:9" ht="15" thickTop="1">
      <c r="C387" s="12"/>
      <c r="D387" s="12"/>
      <c r="E387" s="12"/>
      <c r="F387" s="12"/>
      <c r="G387" s="12"/>
    </row>
    <row r="388" spans="2:9">
      <c r="B388" s="17" t="s">
        <v>35</v>
      </c>
      <c r="C388" s="18" t="s">
        <v>36</v>
      </c>
      <c r="D388" s="19" t="s">
        <v>37</v>
      </c>
      <c r="E388" s="19" t="s">
        <v>38</v>
      </c>
      <c r="F388" s="19" t="s">
        <v>39</v>
      </c>
      <c r="G388" s="19" t="s">
        <v>40</v>
      </c>
      <c r="H388" s="19" t="s">
        <v>41</v>
      </c>
      <c r="I388" s="19" t="s">
        <v>42</v>
      </c>
    </row>
    <row r="389" spans="2:9">
      <c r="C389" s="12"/>
      <c r="D389" s="12"/>
      <c r="E389" s="12"/>
      <c r="F389" s="12"/>
      <c r="G389" s="827">
        <f>D390+D391+D393+D394</f>
        <v>58</v>
      </c>
      <c r="H389" s="828">
        <v>1.44E-2</v>
      </c>
      <c r="I389" s="831">
        <f>F390+F391+F393+F394</f>
        <v>266.79999999999995</v>
      </c>
    </row>
    <row r="390" spans="2:9">
      <c r="B390" s="36" t="s">
        <v>14</v>
      </c>
      <c r="C390" s="21">
        <v>45986</v>
      </c>
      <c r="D390" s="37">
        <v>9</v>
      </c>
      <c r="E390" s="38">
        <v>1.32E-2</v>
      </c>
      <c r="F390" s="37">
        <f>4.6*D390</f>
        <v>41.4</v>
      </c>
      <c r="G390" s="827"/>
      <c r="H390" s="829"/>
      <c r="I390" s="832"/>
    </row>
    <row r="391" spans="2:9">
      <c r="B391" s="36" t="s">
        <v>16</v>
      </c>
      <c r="C391" s="21">
        <v>45986</v>
      </c>
      <c r="D391" s="37">
        <v>12</v>
      </c>
      <c r="E391" s="38">
        <v>1.06E-2</v>
      </c>
      <c r="F391" s="37">
        <f>4.6*D391</f>
        <v>55.199999999999996</v>
      </c>
      <c r="G391" s="827"/>
      <c r="H391" s="829"/>
      <c r="I391" s="832"/>
    </row>
    <row r="392" spans="2:9">
      <c r="B392" s="25"/>
      <c r="C392" s="12"/>
      <c r="D392" s="26"/>
      <c r="E392" s="26"/>
      <c r="F392" s="26"/>
      <c r="G392" s="827"/>
      <c r="H392" s="829"/>
      <c r="I392" s="832"/>
    </row>
    <row r="393" spans="2:9">
      <c r="B393" s="36" t="s">
        <v>17</v>
      </c>
      <c r="C393" s="21">
        <v>45986</v>
      </c>
      <c r="D393" s="37">
        <v>22</v>
      </c>
      <c r="E393" s="38">
        <v>1.23E-2</v>
      </c>
      <c r="F393" s="37">
        <f>4.6*D393</f>
        <v>101.19999999999999</v>
      </c>
      <c r="G393" s="827"/>
      <c r="H393" s="829"/>
      <c r="I393" s="832"/>
    </row>
    <row r="394" spans="2:9">
      <c r="B394" s="36" t="s">
        <v>18</v>
      </c>
      <c r="C394" s="21">
        <v>45986</v>
      </c>
      <c r="D394" s="37">
        <v>15</v>
      </c>
      <c r="E394" s="38">
        <v>2.1000000000000001E-2</v>
      </c>
      <c r="F394" s="37">
        <f>4.6*D394</f>
        <v>69</v>
      </c>
      <c r="G394" s="827"/>
      <c r="H394" s="830"/>
      <c r="I394" s="833"/>
    </row>
    <row r="395" spans="2:9" ht="15" thickBot="1">
      <c r="B395" s="39"/>
      <c r="C395" s="40"/>
      <c r="D395" s="40"/>
      <c r="E395" s="40"/>
      <c r="F395" s="40"/>
      <c r="G395" s="40"/>
      <c r="H395" s="39"/>
      <c r="I395" s="39"/>
    </row>
    <row r="396" spans="2:9" ht="15" thickTop="1">
      <c r="C396" s="12"/>
      <c r="D396" s="12"/>
      <c r="E396" s="12"/>
      <c r="F396" s="12"/>
      <c r="G396" s="12"/>
    </row>
    <row r="397" spans="2:9">
      <c r="B397" s="17" t="s">
        <v>35</v>
      </c>
      <c r="C397" s="18" t="s">
        <v>36</v>
      </c>
      <c r="D397" s="19" t="s">
        <v>37</v>
      </c>
      <c r="E397" s="19" t="s">
        <v>38</v>
      </c>
      <c r="F397" s="19" t="s">
        <v>39</v>
      </c>
      <c r="G397" s="19" t="s">
        <v>40</v>
      </c>
      <c r="H397" s="19" t="s">
        <v>41</v>
      </c>
      <c r="I397" s="19" t="s">
        <v>42</v>
      </c>
    </row>
    <row r="398" spans="2:9">
      <c r="C398" s="12"/>
      <c r="D398" s="12"/>
      <c r="E398" s="12"/>
      <c r="F398" s="12"/>
      <c r="G398" s="820">
        <f>D399+D400+D402+D403</f>
        <v>72</v>
      </c>
      <c r="H398" s="821">
        <v>1.61E-2</v>
      </c>
      <c r="I398" s="824">
        <f>F399+F400+F402+F403</f>
        <v>331.2</v>
      </c>
    </row>
    <row r="399" spans="2:9">
      <c r="B399" s="20" t="s">
        <v>14</v>
      </c>
      <c r="C399" s="21">
        <v>45987</v>
      </c>
      <c r="D399" s="22">
        <v>17</v>
      </c>
      <c r="E399" s="23">
        <v>1.46E-2</v>
      </c>
      <c r="F399" s="24">
        <f>4.6*D399</f>
        <v>78.199999999999989</v>
      </c>
      <c r="G399" s="820"/>
      <c r="H399" s="822"/>
      <c r="I399" s="825"/>
    </row>
    <row r="400" spans="2:9">
      <c r="B400" s="20" t="s">
        <v>16</v>
      </c>
      <c r="C400" s="21">
        <v>45987</v>
      </c>
      <c r="D400" s="22">
        <v>13</v>
      </c>
      <c r="E400" s="23">
        <v>2.01E-2</v>
      </c>
      <c r="F400" s="24">
        <f>4.6*D400</f>
        <v>59.8</v>
      </c>
      <c r="G400" s="820"/>
      <c r="H400" s="822"/>
      <c r="I400" s="825"/>
    </row>
    <row r="401" spans="2:9">
      <c r="B401" s="25"/>
      <c r="C401" s="12"/>
      <c r="D401" s="26"/>
      <c r="E401" s="26"/>
      <c r="F401" s="26"/>
      <c r="G401" s="820"/>
      <c r="H401" s="822"/>
      <c r="I401" s="825"/>
    </row>
    <row r="402" spans="2:9">
      <c r="B402" s="27" t="s">
        <v>17</v>
      </c>
      <c r="C402" s="21">
        <v>45987</v>
      </c>
      <c r="D402" s="22">
        <v>27</v>
      </c>
      <c r="E402" s="23">
        <v>1.44E-2</v>
      </c>
      <c r="F402" s="24">
        <f>4.6*D402</f>
        <v>124.19999999999999</v>
      </c>
      <c r="G402" s="820"/>
      <c r="H402" s="822"/>
      <c r="I402" s="825"/>
    </row>
    <row r="403" spans="2:9">
      <c r="B403" s="27" t="s">
        <v>18</v>
      </c>
      <c r="C403" s="21">
        <v>45987</v>
      </c>
      <c r="D403" s="22">
        <v>15</v>
      </c>
      <c r="E403" s="23">
        <v>1.7500000000000002E-2</v>
      </c>
      <c r="F403" s="24">
        <f>4.6*D403</f>
        <v>69</v>
      </c>
      <c r="G403" s="820"/>
      <c r="H403" s="823"/>
      <c r="I403" s="826"/>
    </row>
    <row r="404" spans="2:9" ht="15" thickBot="1">
      <c r="B404" s="39"/>
      <c r="C404" s="40"/>
      <c r="D404" s="40"/>
      <c r="E404" s="40"/>
      <c r="F404" s="40"/>
      <c r="G404" s="40"/>
      <c r="H404" s="39"/>
      <c r="I404" s="39"/>
    </row>
    <row r="405" spans="2:9" ht="15" thickTop="1">
      <c r="C405" s="12"/>
      <c r="D405" s="12"/>
      <c r="E405" s="12"/>
      <c r="F405" s="12"/>
      <c r="G405" s="12"/>
    </row>
    <row r="406" spans="2:9">
      <c r="B406" s="17" t="s">
        <v>35</v>
      </c>
      <c r="C406" s="18" t="s">
        <v>36</v>
      </c>
      <c r="D406" s="19" t="s">
        <v>37</v>
      </c>
      <c r="E406" s="19" t="s">
        <v>38</v>
      </c>
      <c r="F406" s="19" t="s">
        <v>39</v>
      </c>
      <c r="G406" s="19" t="s">
        <v>40</v>
      </c>
      <c r="H406" s="19" t="s">
        <v>41</v>
      </c>
      <c r="I406" s="19" t="s">
        <v>42</v>
      </c>
    </row>
    <row r="407" spans="2:9">
      <c r="C407" s="12"/>
      <c r="D407" s="12"/>
      <c r="E407" s="12"/>
      <c r="F407" s="12"/>
      <c r="G407" s="827">
        <f>D408+D409+D411+D412</f>
        <v>67</v>
      </c>
      <c r="H407" s="828">
        <v>1.7299999999999999E-2</v>
      </c>
      <c r="I407" s="831">
        <f>F408+F409+F411+F412</f>
        <v>308.2</v>
      </c>
    </row>
    <row r="408" spans="2:9">
      <c r="B408" s="36" t="s">
        <v>14</v>
      </c>
      <c r="C408" s="21">
        <v>45988</v>
      </c>
      <c r="D408" s="37">
        <v>18</v>
      </c>
      <c r="E408" s="38">
        <v>1.55E-2</v>
      </c>
      <c r="F408" s="37">
        <f>4.6*D408</f>
        <v>82.8</v>
      </c>
      <c r="G408" s="827"/>
      <c r="H408" s="829"/>
      <c r="I408" s="832"/>
    </row>
    <row r="409" spans="2:9">
      <c r="B409" s="36" t="s">
        <v>16</v>
      </c>
      <c r="C409" s="21">
        <v>45988</v>
      </c>
      <c r="D409" s="37">
        <v>12</v>
      </c>
      <c r="E409" s="38">
        <v>2.01E-2</v>
      </c>
      <c r="F409" s="37">
        <f>4.6*D409</f>
        <v>55.199999999999996</v>
      </c>
      <c r="G409" s="827"/>
      <c r="H409" s="829"/>
      <c r="I409" s="832"/>
    </row>
    <row r="410" spans="2:9">
      <c r="B410" s="25"/>
      <c r="C410" s="12"/>
      <c r="D410" s="26"/>
      <c r="E410" s="26"/>
      <c r="F410" s="26"/>
      <c r="G410" s="827"/>
      <c r="H410" s="829"/>
      <c r="I410" s="832"/>
    </row>
    <row r="411" spans="2:9">
      <c r="B411" s="36" t="s">
        <v>17</v>
      </c>
      <c r="C411" s="21">
        <v>45988</v>
      </c>
      <c r="D411" s="37">
        <v>20</v>
      </c>
      <c r="E411" s="38"/>
      <c r="F411" s="37">
        <f>4.6*D411</f>
        <v>92</v>
      </c>
      <c r="G411" s="827"/>
      <c r="H411" s="829"/>
      <c r="I411" s="832"/>
    </row>
    <row r="412" spans="2:9">
      <c r="B412" s="36" t="s">
        <v>18</v>
      </c>
      <c r="C412" s="21">
        <v>45988</v>
      </c>
      <c r="D412" s="37">
        <v>17</v>
      </c>
      <c r="E412" s="38"/>
      <c r="F412" s="37">
        <f>4.6*D412</f>
        <v>78.199999999999989</v>
      </c>
      <c r="G412" s="827"/>
      <c r="H412" s="830"/>
      <c r="I412" s="833"/>
    </row>
    <row r="413" spans="2:9" ht="15" thickBot="1">
      <c r="B413" s="39"/>
      <c r="C413" s="40"/>
      <c r="D413" s="40"/>
      <c r="E413" s="40"/>
      <c r="F413" s="40"/>
      <c r="G413" s="40"/>
      <c r="H413" s="39"/>
      <c r="I413" s="39"/>
    </row>
    <row r="414" spans="2:9" ht="15" thickTop="1">
      <c r="C414" s="12"/>
      <c r="D414" s="12"/>
      <c r="E414" s="12"/>
      <c r="F414" s="12"/>
      <c r="G414" s="12"/>
    </row>
    <row r="415" spans="2:9">
      <c r="B415" s="17" t="s">
        <v>35</v>
      </c>
      <c r="C415" s="18" t="s">
        <v>36</v>
      </c>
      <c r="D415" s="19" t="s">
        <v>37</v>
      </c>
      <c r="E415" s="19" t="s">
        <v>38</v>
      </c>
      <c r="F415" s="19" t="s">
        <v>39</v>
      </c>
      <c r="G415" s="19" t="s">
        <v>40</v>
      </c>
      <c r="H415" s="19" t="s">
        <v>41</v>
      </c>
      <c r="I415" s="19" t="s">
        <v>42</v>
      </c>
    </row>
    <row r="416" spans="2:9">
      <c r="C416" s="12"/>
      <c r="D416" s="12"/>
      <c r="E416" s="12"/>
      <c r="F416" s="12"/>
      <c r="G416" s="820">
        <f>D417+D418+D420+D421</f>
        <v>0</v>
      </c>
      <c r="H416" s="821">
        <v>0</v>
      </c>
      <c r="I416" s="824">
        <f>F417+F418+F420+F421</f>
        <v>0</v>
      </c>
    </row>
    <row r="417" spans="2:9">
      <c r="B417" s="20" t="s">
        <v>14</v>
      </c>
      <c r="C417" s="21">
        <v>45989</v>
      </c>
      <c r="D417" s="22"/>
      <c r="E417" s="23"/>
      <c r="F417" s="24">
        <f>4.6*D417</f>
        <v>0</v>
      </c>
      <c r="G417" s="820"/>
      <c r="H417" s="822"/>
      <c r="I417" s="825"/>
    </row>
    <row r="418" spans="2:9">
      <c r="B418" s="20" t="s">
        <v>16</v>
      </c>
      <c r="C418" s="21">
        <v>45989</v>
      </c>
      <c r="D418" s="22"/>
      <c r="E418" s="23"/>
      <c r="F418" s="24">
        <f>4.6*D418</f>
        <v>0</v>
      </c>
      <c r="G418" s="820"/>
      <c r="H418" s="822"/>
      <c r="I418" s="825"/>
    </row>
    <row r="419" spans="2:9">
      <c r="B419" s="25"/>
      <c r="C419" s="12"/>
      <c r="D419" s="26"/>
      <c r="E419" s="26"/>
      <c r="F419" s="26"/>
      <c r="G419" s="820"/>
      <c r="H419" s="822"/>
      <c r="I419" s="825"/>
    </row>
    <row r="420" spans="2:9">
      <c r="B420" s="27" t="s">
        <v>17</v>
      </c>
      <c r="C420" s="21">
        <v>45989</v>
      </c>
      <c r="D420" s="22"/>
      <c r="E420" s="23"/>
      <c r="F420" s="24">
        <f>4.6*D420</f>
        <v>0</v>
      </c>
      <c r="G420" s="820"/>
      <c r="H420" s="822"/>
      <c r="I420" s="825"/>
    </row>
    <row r="421" spans="2:9">
      <c r="B421" s="27" t="s">
        <v>18</v>
      </c>
      <c r="C421" s="21">
        <v>45989</v>
      </c>
      <c r="D421" s="22"/>
      <c r="E421" s="23"/>
      <c r="F421" s="24">
        <f>4.6*D421</f>
        <v>0</v>
      </c>
      <c r="G421" s="820"/>
      <c r="H421" s="823"/>
      <c r="I421" s="826"/>
    </row>
  </sheetData>
  <mergeCells count="145">
    <mergeCell ref="G407:G412"/>
    <mergeCell ref="H407:H412"/>
    <mergeCell ref="I407:I412"/>
    <mergeCell ref="G416:G421"/>
    <mergeCell ref="H416:H421"/>
    <mergeCell ref="I416:I421"/>
    <mergeCell ref="G389:G394"/>
    <mergeCell ref="H389:H394"/>
    <mergeCell ref="I389:I394"/>
    <mergeCell ref="G398:G403"/>
    <mergeCell ref="H398:H403"/>
    <mergeCell ref="I398:I403"/>
    <mergeCell ref="G371:G376"/>
    <mergeCell ref="H371:H376"/>
    <mergeCell ref="I371:I376"/>
    <mergeCell ref="G380:G385"/>
    <mergeCell ref="H380:H385"/>
    <mergeCell ref="I380:I385"/>
    <mergeCell ref="G353:G358"/>
    <mergeCell ref="H353:H358"/>
    <mergeCell ref="I353:I358"/>
    <mergeCell ref="G362:G367"/>
    <mergeCell ref="H362:H367"/>
    <mergeCell ref="I362:I367"/>
    <mergeCell ref="G335:G340"/>
    <mergeCell ref="H335:H340"/>
    <mergeCell ref="I335:I340"/>
    <mergeCell ref="G344:G349"/>
    <mergeCell ref="H344:H349"/>
    <mergeCell ref="I344:I349"/>
    <mergeCell ref="G317:G322"/>
    <mergeCell ref="H317:H322"/>
    <mergeCell ref="I317:I322"/>
    <mergeCell ref="G326:G331"/>
    <mergeCell ref="H326:H331"/>
    <mergeCell ref="I326:I331"/>
    <mergeCell ref="G299:G304"/>
    <mergeCell ref="H299:H304"/>
    <mergeCell ref="I299:I304"/>
    <mergeCell ref="G308:G313"/>
    <mergeCell ref="H308:H313"/>
    <mergeCell ref="I308:I313"/>
    <mergeCell ref="G281:G286"/>
    <mergeCell ref="H281:H286"/>
    <mergeCell ref="I281:I286"/>
    <mergeCell ref="G290:G295"/>
    <mergeCell ref="H290:H295"/>
    <mergeCell ref="I290:I295"/>
    <mergeCell ref="G263:G268"/>
    <mergeCell ref="H263:H268"/>
    <mergeCell ref="I263:I268"/>
    <mergeCell ref="G272:G277"/>
    <mergeCell ref="H272:H277"/>
    <mergeCell ref="I272:I277"/>
    <mergeCell ref="G245:G250"/>
    <mergeCell ref="H245:H250"/>
    <mergeCell ref="I245:I250"/>
    <mergeCell ref="G254:G259"/>
    <mergeCell ref="H254:H259"/>
    <mergeCell ref="I254:I259"/>
    <mergeCell ref="G227:G232"/>
    <mergeCell ref="H227:H232"/>
    <mergeCell ref="I227:I232"/>
    <mergeCell ref="E234:F234"/>
    <mergeCell ref="G236:G241"/>
    <mergeCell ref="H236:H241"/>
    <mergeCell ref="I236:I241"/>
    <mergeCell ref="H214:I214"/>
    <mergeCell ref="G218:G223"/>
    <mergeCell ref="H218:H223"/>
    <mergeCell ref="I218:I223"/>
    <mergeCell ref="E225:F225"/>
    <mergeCell ref="H2:I2"/>
    <mergeCell ref="G6:G11"/>
    <mergeCell ref="H6:H11"/>
    <mergeCell ref="I6:I11"/>
    <mergeCell ref="E13:F13"/>
    <mergeCell ref="E22:F22"/>
    <mergeCell ref="G24:G29"/>
    <mergeCell ref="H24:H29"/>
    <mergeCell ref="I24:I29"/>
    <mergeCell ref="G15:G20"/>
    <mergeCell ref="H15:H20"/>
    <mergeCell ref="I15:I20"/>
    <mergeCell ref="G33:G38"/>
    <mergeCell ref="H33:H38"/>
    <mergeCell ref="I33:I38"/>
    <mergeCell ref="G42:G47"/>
    <mergeCell ref="H42:H47"/>
    <mergeCell ref="I42:I47"/>
    <mergeCell ref="G51:G56"/>
    <mergeCell ref="H51:H56"/>
    <mergeCell ref="I51:I56"/>
    <mergeCell ref="G60:G65"/>
    <mergeCell ref="H60:H65"/>
    <mergeCell ref="I60:I65"/>
    <mergeCell ref="G69:G74"/>
    <mergeCell ref="H69:H74"/>
    <mergeCell ref="I69:I74"/>
    <mergeCell ref="G78:G83"/>
    <mergeCell ref="H78:H83"/>
    <mergeCell ref="I78:I83"/>
    <mergeCell ref="G87:G92"/>
    <mergeCell ref="H87:H92"/>
    <mergeCell ref="I87:I92"/>
    <mergeCell ref="G96:G101"/>
    <mergeCell ref="H96:H101"/>
    <mergeCell ref="I96:I101"/>
    <mergeCell ref="G105:G110"/>
    <mergeCell ref="H105:H110"/>
    <mergeCell ref="I105:I110"/>
    <mergeCell ref="G114:G119"/>
    <mergeCell ref="H114:H119"/>
    <mergeCell ref="I114:I119"/>
    <mergeCell ref="G123:G128"/>
    <mergeCell ref="H123:H128"/>
    <mergeCell ref="I123:I128"/>
    <mergeCell ref="G132:G137"/>
    <mergeCell ref="H132:H137"/>
    <mergeCell ref="I132:I137"/>
    <mergeCell ref="G141:G146"/>
    <mergeCell ref="H141:H146"/>
    <mergeCell ref="I141:I146"/>
    <mergeCell ref="G150:G155"/>
    <mergeCell ref="H150:H155"/>
    <mergeCell ref="I150:I155"/>
    <mergeCell ref="G159:G164"/>
    <mergeCell ref="H159:H164"/>
    <mergeCell ref="I159:I164"/>
    <mergeCell ref="B213:D213"/>
    <mergeCell ref="G168:G173"/>
    <mergeCell ref="H168:H173"/>
    <mergeCell ref="I168:I173"/>
    <mergeCell ref="G177:G182"/>
    <mergeCell ref="H177:H182"/>
    <mergeCell ref="I177:I182"/>
    <mergeCell ref="G204:G209"/>
    <mergeCell ref="H204:H209"/>
    <mergeCell ref="I204:I209"/>
    <mergeCell ref="G186:G191"/>
    <mergeCell ref="H186:H191"/>
    <mergeCell ref="I186:I191"/>
    <mergeCell ref="G195:G200"/>
    <mergeCell ref="H195:H200"/>
    <mergeCell ref="I195:I20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77765-9C5B-4034-BB03-3C416FD2AF49}">
  <dimension ref="B2:J24"/>
  <sheetViews>
    <sheetView topLeftCell="A16" workbookViewId="0">
      <selection activeCell="B2" sqref="B2:K26"/>
    </sheetView>
  </sheetViews>
  <sheetFormatPr baseColWidth="10" defaultRowHeight="14.4"/>
  <cols>
    <col min="3" max="3" width="17.77734375" bestFit="1" customWidth="1"/>
    <col min="4" max="4" width="15.6640625" bestFit="1" customWidth="1"/>
    <col min="5" max="5" width="10.88671875" style="474"/>
    <col min="9" max="9" width="20.21875" bestFit="1" customWidth="1"/>
  </cols>
  <sheetData>
    <row r="2" spans="2:8">
      <c r="B2" s="836" t="s">
        <v>281</v>
      </c>
      <c r="C2" s="836"/>
      <c r="D2" s="836"/>
    </row>
    <row r="5" spans="2:8" ht="15" thickBot="1"/>
    <row r="6" spans="2:8" ht="15" thickBot="1">
      <c r="C6" s="487" t="s">
        <v>280</v>
      </c>
      <c r="D6" s="42" t="s">
        <v>274</v>
      </c>
      <c r="E6" s="482">
        <v>1.0800000000000001E-2</v>
      </c>
      <c r="F6" s="42"/>
      <c r="G6" s="42"/>
      <c r="H6" s="43"/>
    </row>
    <row r="7" spans="2:8" ht="15" thickBot="1">
      <c r="C7" s="75"/>
      <c r="D7" s="76" t="s">
        <v>278</v>
      </c>
      <c r="E7" s="483">
        <v>1.03E-2</v>
      </c>
      <c r="F7" s="76"/>
      <c r="G7" s="76" t="s">
        <v>276</v>
      </c>
      <c r="H7" s="486">
        <f>E7-E6</f>
        <v>-5.0000000000000044E-4</v>
      </c>
    </row>
    <row r="9" spans="2:8" ht="15" thickBot="1"/>
    <row r="10" spans="2:8" ht="15" thickBot="1">
      <c r="C10" s="487" t="s">
        <v>282</v>
      </c>
      <c r="D10" s="42" t="s">
        <v>277</v>
      </c>
      <c r="E10" s="482">
        <v>1.3599999999999999E-2</v>
      </c>
      <c r="F10" s="42"/>
      <c r="G10" s="42"/>
      <c r="H10" s="43"/>
    </row>
    <row r="11" spans="2:8" ht="15" thickBot="1">
      <c r="C11" s="75"/>
      <c r="D11" s="76" t="s">
        <v>275</v>
      </c>
      <c r="E11" s="483">
        <v>1.3899999999999999E-2</v>
      </c>
      <c r="F11" s="76"/>
      <c r="G11" s="76" t="s">
        <v>276</v>
      </c>
      <c r="H11" s="485">
        <f>E11-E10</f>
        <v>2.9999999999999992E-4</v>
      </c>
    </row>
    <row r="13" spans="2:8" ht="15" thickBot="1"/>
    <row r="14" spans="2:8" ht="15" thickBot="1">
      <c r="C14" s="487" t="s">
        <v>283</v>
      </c>
      <c r="D14" s="42" t="s">
        <v>279</v>
      </c>
      <c r="E14" s="482">
        <v>1.55E-2</v>
      </c>
      <c r="F14" s="42"/>
      <c r="G14" s="42"/>
      <c r="H14" s="43"/>
    </row>
    <row r="15" spans="2:8" ht="15" thickBot="1">
      <c r="C15" s="75"/>
      <c r="D15" s="76" t="s">
        <v>275</v>
      </c>
      <c r="E15" s="483">
        <v>1.37E-2</v>
      </c>
      <c r="F15" s="76"/>
      <c r="G15" s="76" t="s">
        <v>276</v>
      </c>
      <c r="H15" s="484">
        <f>E15-E14</f>
        <v>-1.7999999999999995E-3</v>
      </c>
    </row>
    <row r="17" spans="3:10" ht="15" thickBot="1"/>
    <row r="18" spans="3:10">
      <c r="C18" s="41" t="s">
        <v>287</v>
      </c>
      <c r="D18" s="482">
        <v>1.72E-2</v>
      </c>
      <c r="E18" s="488"/>
      <c r="F18" s="42"/>
      <c r="G18" s="42"/>
      <c r="H18" s="42"/>
      <c r="I18" s="42"/>
      <c r="J18" s="43"/>
    </row>
    <row r="19" spans="3:10">
      <c r="C19" s="74" t="s">
        <v>284</v>
      </c>
      <c r="D19" s="489">
        <v>1.47E-2</v>
      </c>
      <c r="E19" s="490"/>
      <c r="F19" s="491" t="s">
        <v>276</v>
      </c>
      <c r="G19" s="492">
        <f>D19-D18</f>
        <v>-2.5000000000000005E-3</v>
      </c>
      <c r="H19" s="491"/>
      <c r="I19" s="491"/>
      <c r="J19" s="52"/>
    </row>
    <row r="20" spans="3:10" ht="15" thickBot="1">
      <c r="C20" s="75"/>
      <c r="D20" s="356"/>
      <c r="E20" s="356"/>
      <c r="F20" s="76"/>
      <c r="G20" s="76"/>
      <c r="H20" s="76"/>
      <c r="I20" s="76" t="s">
        <v>286</v>
      </c>
      <c r="J20" s="494">
        <f>(D18+D23)/2</f>
        <v>1.7100000000000001E-2</v>
      </c>
    </row>
    <row r="21" spans="3:10">
      <c r="C21" s="41"/>
      <c r="D21" s="488"/>
      <c r="E21" s="488"/>
      <c r="F21" s="42"/>
      <c r="G21" s="42"/>
      <c r="H21" s="42"/>
      <c r="I21" s="42"/>
      <c r="J21" s="43"/>
    </row>
    <row r="22" spans="3:10">
      <c r="C22" s="74"/>
      <c r="D22" s="490"/>
      <c r="E22" s="490"/>
      <c r="F22" s="491"/>
      <c r="G22" s="491"/>
      <c r="H22" s="491"/>
      <c r="I22" s="491"/>
      <c r="J22" s="52"/>
    </row>
    <row r="23" spans="3:10">
      <c r="C23" s="74" t="s">
        <v>288</v>
      </c>
      <c r="D23" s="489">
        <v>1.7000000000000001E-2</v>
      </c>
      <c r="E23" s="490"/>
      <c r="F23" s="491"/>
      <c r="G23" s="491"/>
      <c r="H23" s="491"/>
      <c r="I23" s="491"/>
      <c r="J23" s="52"/>
    </row>
    <row r="24" spans="3:10" ht="15" thickBot="1">
      <c r="C24" s="75" t="s">
        <v>285</v>
      </c>
      <c r="D24" s="483">
        <v>1.95E-2</v>
      </c>
      <c r="E24" s="356"/>
      <c r="F24" s="76" t="s">
        <v>276</v>
      </c>
      <c r="G24" s="493">
        <f>D24-D23</f>
        <v>2.4999999999999988E-3</v>
      </c>
      <c r="H24" s="76"/>
      <c r="I24" s="76" t="s">
        <v>289</v>
      </c>
      <c r="J24" s="494">
        <f>(D19+D24)/2</f>
        <v>1.7100000000000001E-2</v>
      </c>
    </row>
  </sheetData>
  <mergeCells count="1">
    <mergeCell ref="B2:D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82472-9CA8-44E1-A622-2DF551941115}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AFD33-2737-44DE-9C5C-6F87DDE39E0D}">
  <sheetPr codeName="Hoja1"/>
  <dimension ref="C8:X303"/>
  <sheetViews>
    <sheetView topLeftCell="C231" zoomScale="60" zoomScaleNormal="46" workbookViewId="0">
      <selection activeCell="D263" sqref="D261:J303"/>
    </sheetView>
  </sheetViews>
  <sheetFormatPr baseColWidth="10" defaultRowHeight="14.4"/>
  <cols>
    <col min="5" max="5" width="32.88671875" customWidth="1"/>
    <col min="16" max="17" width="10.77734375" bestFit="1" customWidth="1"/>
  </cols>
  <sheetData>
    <row r="8" spans="4:23" ht="28.8">
      <c r="D8" s="547" t="s">
        <v>321</v>
      </c>
      <c r="E8" s="77" t="s">
        <v>63</v>
      </c>
      <c r="F8" s="507" t="s">
        <v>44</v>
      </c>
      <c r="G8" s="549" t="s">
        <v>297</v>
      </c>
      <c r="H8" s="508" t="s">
        <v>292</v>
      </c>
      <c r="I8" s="545" t="s">
        <v>46</v>
      </c>
      <c r="J8" s="549" t="s">
        <v>293</v>
      </c>
      <c r="L8" s="47" t="s">
        <v>48</v>
      </c>
      <c r="M8" s="48" t="s">
        <v>49</v>
      </c>
      <c r="N8" s="48" t="s">
        <v>50</v>
      </c>
      <c r="O8" s="48" t="s">
        <v>51</v>
      </c>
      <c r="P8" s="49" t="s">
        <v>52</v>
      </c>
      <c r="Q8" s="49" t="s">
        <v>53</v>
      </c>
      <c r="R8" s="48" t="s">
        <v>54</v>
      </c>
      <c r="S8" s="50" t="s">
        <v>55</v>
      </c>
      <c r="T8" s="48" t="s">
        <v>56</v>
      </c>
      <c r="U8" s="51" t="s">
        <v>12</v>
      </c>
      <c r="V8" s="51" t="s">
        <v>295</v>
      </c>
      <c r="W8" s="48" t="s">
        <v>57</v>
      </c>
    </row>
    <row r="9" spans="4:23">
      <c r="D9" s="510">
        <v>799</v>
      </c>
      <c r="E9" s="53" t="s">
        <v>305</v>
      </c>
      <c r="F9" s="511">
        <v>3.2</v>
      </c>
      <c r="G9" s="508">
        <v>9.5399999999999999E-3</v>
      </c>
      <c r="H9" s="508">
        <v>0</v>
      </c>
      <c r="I9" s="512">
        <v>0</v>
      </c>
      <c r="J9" s="512">
        <v>8.5859999999999999E-3</v>
      </c>
      <c r="L9" s="56">
        <v>40030</v>
      </c>
      <c r="M9" s="56">
        <v>1</v>
      </c>
      <c r="N9" s="56">
        <v>759187</v>
      </c>
      <c r="O9" s="56" t="s">
        <v>60</v>
      </c>
      <c r="P9" s="57">
        <v>46122</v>
      </c>
      <c r="Q9" s="57">
        <v>46122</v>
      </c>
      <c r="R9" s="58">
        <v>0.51875000000000004</v>
      </c>
      <c r="S9" s="59">
        <v>31.09</v>
      </c>
      <c r="T9" s="60">
        <v>1.4630000000000004E-2</v>
      </c>
      <c r="U9" s="60">
        <v>0</v>
      </c>
      <c r="V9" s="60" t="s">
        <v>319</v>
      </c>
      <c r="W9" s="60" t="s">
        <v>321</v>
      </c>
    </row>
    <row r="10" spans="4:23">
      <c r="D10" s="510">
        <v>800</v>
      </c>
      <c r="E10" s="53" t="s">
        <v>306</v>
      </c>
      <c r="F10" s="511">
        <v>3.2</v>
      </c>
      <c r="G10" s="508">
        <v>1.188E-2</v>
      </c>
      <c r="H10" s="508">
        <v>0</v>
      </c>
      <c r="I10" s="512">
        <v>0</v>
      </c>
      <c r="J10" s="512">
        <v>1.0692E-2</v>
      </c>
      <c r="L10" s="413" t="s">
        <v>224</v>
      </c>
      <c r="M10" s="56">
        <v>2</v>
      </c>
      <c r="N10" s="56">
        <v>759190</v>
      </c>
      <c r="O10" s="56" t="s">
        <v>247</v>
      </c>
      <c r="P10" s="57">
        <v>46122</v>
      </c>
      <c r="Q10" s="57">
        <v>46122</v>
      </c>
      <c r="R10" s="58">
        <v>0.52430555555555558</v>
      </c>
      <c r="S10" s="59">
        <v>28.94</v>
      </c>
      <c r="T10" s="60">
        <v>1.6515384615384612E-2</v>
      </c>
      <c r="U10" s="60">
        <v>0</v>
      </c>
      <c r="V10" s="60" t="s">
        <v>319</v>
      </c>
      <c r="W10" s="60" t="s">
        <v>335</v>
      </c>
    </row>
    <row r="11" spans="4:23">
      <c r="D11" s="510">
        <v>801</v>
      </c>
      <c r="E11" s="53" t="s">
        <v>307</v>
      </c>
      <c r="F11" s="511">
        <v>3.2</v>
      </c>
      <c r="G11" s="508">
        <v>1.089E-2</v>
      </c>
      <c r="H11" s="508">
        <v>0</v>
      </c>
      <c r="I11" s="512">
        <v>0</v>
      </c>
      <c r="J11" s="512">
        <v>9.8010000000000007E-3</v>
      </c>
      <c r="L11" s="577"/>
      <c r="M11" s="56">
        <v>3</v>
      </c>
      <c r="N11" s="56">
        <v>759534</v>
      </c>
      <c r="O11" s="56" t="s">
        <v>60</v>
      </c>
      <c r="P11" s="57">
        <v>46126</v>
      </c>
      <c r="Q11" s="57">
        <v>46126</v>
      </c>
      <c r="R11" s="58">
        <v>0.69097222222222221</v>
      </c>
      <c r="S11" s="59">
        <v>30.37</v>
      </c>
      <c r="T11" s="60">
        <v>1.7750000000000002E-2</v>
      </c>
      <c r="U11" s="60">
        <v>0</v>
      </c>
      <c r="V11" s="60" t="s">
        <v>319</v>
      </c>
      <c r="W11" s="60" t="s">
        <v>350</v>
      </c>
    </row>
    <row r="12" spans="4:23">
      <c r="D12" s="510">
        <v>802</v>
      </c>
      <c r="E12" s="53" t="s">
        <v>308</v>
      </c>
      <c r="F12" s="511">
        <v>3.2</v>
      </c>
      <c r="G12" s="508">
        <v>1.7100000000000001E-2</v>
      </c>
      <c r="H12" s="508">
        <v>0</v>
      </c>
      <c r="I12" s="512">
        <v>0</v>
      </c>
      <c r="J12" s="512">
        <v>1.5390000000000001E-2</v>
      </c>
      <c r="L12" s="577"/>
      <c r="M12" s="56">
        <v>4</v>
      </c>
      <c r="N12" s="56"/>
      <c r="O12" s="56"/>
      <c r="P12" s="57"/>
      <c r="Q12" s="57"/>
      <c r="R12" s="58"/>
      <c r="S12" s="59"/>
      <c r="T12" s="60"/>
      <c r="U12" s="60"/>
      <c r="V12" s="60"/>
      <c r="W12" s="60"/>
    </row>
    <row r="13" spans="4:23">
      <c r="D13" s="510">
        <v>803</v>
      </c>
      <c r="E13" s="53" t="s">
        <v>309</v>
      </c>
      <c r="F13" s="511">
        <v>3.2</v>
      </c>
      <c r="G13" s="508">
        <v>1.107E-2</v>
      </c>
      <c r="H13" s="508">
        <v>0</v>
      </c>
      <c r="I13" s="512">
        <v>0</v>
      </c>
      <c r="J13" s="512">
        <v>9.9629999999999996E-3</v>
      </c>
      <c r="L13" s="577"/>
      <c r="M13" s="577">
        <v>5</v>
      </c>
      <c r="N13" s="56"/>
      <c r="O13" s="56"/>
      <c r="P13" s="57"/>
      <c r="Q13" s="57"/>
      <c r="R13" s="58"/>
      <c r="S13" s="59"/>
      <c r="T13" s="60"/>
      <c r="U13" s="60"/>
      <c r="V13" s="60"/>
      <c r="W13" s="60"/>
    </row>
    <row r="14" spans="4:23">
      <c r="D14" s="510">
        <v>804</v>
      </c>
      <c r="E14" s="53" t="s">
        <v>310</v>
      </c>
      <c r="F14" s="511">
        <v>3.2</v>
      </c>
      <c r="G14" s="508">
        <v>1.5300000000000001E-2</v>
      </c>
      <c r="H14" s="508">
        <v>0</v>
      </c>
      <c r="I14" s="512">
        <v>0</v>
      </c>
      <c r="J14" s="512">
        <v>1.3770000000000001E-2</v>
      </c>
      <c r="L14" s="577"/>
      <c r="M14" s="577">
        <v>6</v>
      </c>
      <c r="N14" s="577"/>
      <c r="O14" s="56"/>
      <c r="P14" s="57"/>
      <c r="Q14" s="57"/>
      <c r="R14" s="58"/>
      <c r="S14" s="59"/>
      <c r="T14" s="60"/>
      <c r="U14" s="60"/>
      <c r="V14" s="60"/>
      <c r="W14" s="60"/>
    </row>
    <row r="15" spans="4:23">
      <c r="D15" s="510">
        <v>805</v>
      </c>
      <c r="E15" s="53" t="s">
        <v>311</v>
      </c>
      <c r="F15" s="511">
        <v>3.2</v>
      </c>
      <c r="G15" s="508">
        <v>1.179E-2</v>
      </c>
      <c r="H15" s="508">
        <v>0</v>
      </c>
      <c r="I15" s="512">
        <v>0</v>
      </c>
      <c r="J15" s="512">
        <v>1.0611000000000001E-2</v>
      </c>
      <c r="L15" s="577"/>
      <c r="M15" s="577">
        <v>7</v>
      </c>
      <c r="N15" s="577"/>
      <c r="O15" s="56"/>
      <c r="P15" s="57"/>
      <c r="Q15" s="57"/>
      <c r="R15" s="58"/>
      <c r="S15" s="109"/>
      <c r="T15" s="60"/>
      <c r="U15" s="60"/>
      <c r="V15" s="60"/>
      <c r="W15" s="60"/>
    </row>
    <row r="16" spans="4:23">
      <c r="D16" s="510">
        <v>806</v>
      </c>
      <c r="E16" s="53" t="s">
        <v>312</v>
      </c>
      <c r="F16" s="511">
        <v>3.2</v>
      </c>
      <c r="G16" s="508">
        <v>1.17E-2</v>
      </c>
      <c r="H16" s="508">
        <v>0</v>
      </c>
      <c r="I16" s="512">
        <v>0</v>
      </c>
      <c r="J16" s="512">
        <v>1.0530000000000001E-2</v>
      </c>
      <c r="L16" s="577"/>
      <c r="M16" s="577">
        <v>8</v>
      </c>
      <c r="N16" s="577"/>
      <c r="O16" s="56"/>
      <c r="P16" s="57"/>
      <c r="Q16" s="57"/>
      <c r="R16" s="62"/>
      <c r="S16" s="109"/>
      <c r="T16" s="60"/>
      <c r="U16" s="60"/>
      <c r="V16" s="60"/>
      <c r="W16" s="60"/>
    </row>
    <row r="17" spans="4:23">
      <c r="D17" s="510">
        <v>807</v>
      </c>
      <c r="E17" s="53" t="s">
        <v>313</v>
      </c>
      <c r="F17" s="511">
        <v>3.2</v>
      </c>
      <c r="G17" s="508">
        <v>1.9259999999999999E-2</v>
      </c>
      <c r="H17" s="508">
        <v>0</v>
      </c>
      <c r="I17" s="512">
        <v>0</v>
      </c>
      <c r="J17" s="512">
        <v>1.7333999999999999E-2</v>
      </c>
      <c r="L17" s="575"/>
      <c r="M17" s="577">
        <v>9</v>
      </c>
      <c r="N17" s="577"/>
      <c r="O17" s="577"/>
      <c r="P17" s="57"/>
      <c r="Q17" s="57"/>
      <c r="R17" s="62"/>
      <c r="S17" s="59"/>
      <c r="T17" s="60"/>
      <c r="U17" s="60"/>
      <c r="V17" s="60"/>
      <c r="W17" s="60"/>
    </row>
    <row r="18" spans="4:23">
      <c r="D18" s="510">
        <v>808</v>
      </c>
      <c r="E18" s="53" t="s">
        <v>314</v>
      </c>
      <c r="F18" s="511">
        <v>3.2</v>
      </c>
      <c r="G18" s="508">
        <v>1.3140000000000001E-2</v>
      </c>
      <c r="H18" s="508">
        <v>0</v>
      </c>
      <c r="I18" s="512">
        <v>0</v>
      </c>
      <c r="J18" s="512">
        <v>1.1826000000000001E-2</v>
      </c>
      <c r="L18" s="575"/>
      <c r="M18" s="577">
        <v>10</v>
      </c>
      <c r="N18" s="577"/>
      <c r="O18" s="577"/>
      <c r="P18" s="57"/>
      <c r="Q18" s="57"/>
      <c r="R18" s="62"/>
      <c r="S18" s="63"/>
      <c r="T18" s="60"/>
      <c r="U18" s="60"/>
      <c r="V18" s="60"/>
      <c r="W18" s="60"/>
    </row>
    <row r="19" spans="4:23" ht="15" thickBot="1">
      <c r="F19" s="519">
        <v>31.999999999999996</v>
      </c>
      <c r="G19" s="516">
        <v>1.3167000000000003E-2</v>
      </c>
      <c r="H19" s="516">
        <v>0</v>
      </c>
      <c r="I19" s="69">
        <v>0</v>
      </c>
      <c r="J19" s="552">
        <v>1.1850300000000003E-2</v>
      </c>
      <c r="L19" s="575"/>
      <c r="M19" s="577">
        <v>11</v>
      </c>
      <c r="N19" s="577"/>
      <c r="O19" s="577"/>
      <c r="P19" s="57"/>
      <c r="Q19" s="57"/>
      <c r="R19" s="62"/>
      <c r="S19" s="63"/>
      <c r="T19" s="60"/>
      <c r="U19" s="60"/>
      <c r="V19" s="60"/>
      <c r="W19" s="60"/>
    </row>
    <row r="20" spans="4:23" ht="15" thickBot="1">
      <c r="F20" s="551" t="s">
        <v>59</v>
      </c>
      <c r="G20" s="550">
        <v>1.4630000000000004E-2</v>
      </c>
      <c r="H20" s="518">
        <v>0</v>
      </c>
      <c r="L20" s="575"/>
      <c r="M20" s="575"/>
      <c r="N20" s="575"/>
      <c r="O20" s="575"/>
      <c r="P20" s="575"/>
      <c r="Q20" s="575"/>
      <c r="R20" s="575"/>
      <c r="S20" s="64">
        <v>90.4</v>
      </c>
      <c r="T20" s="445">
        <v>1.6281741490810075E-2</v>
      </c>
      <c r="U20" s="66" t="e">
        <v>#DIV/0!</v>
      </c>
      <c r="V20" s="66">
        <v>0</v>
      </c>
      <c r="W20" s="67"/>
    </row>
    <row r="23" spans="4:23" ht="28.8">
      <c r="D23" s="547" t="s">
        <v>335</v>
      </c>
      <c r="E23" s="77" t="s">
        <v>63</v>
      </c>
      <c r="F23" s="507" t="s">
        <v>44</v>
      </c>
      <c r="G23" s="549" t="s">
        <v>297</v>
      </c>
      <c r="H23" s="508" t="s">
        <v>292</v>
      </c>
      <c r="I23" s="545" t="s">
        <v>46</v>
      </c>
      <c r="J23" s="549" t="s">
        <v>293</v>
      </c>
      <c r="L23" s="47" t="s">
        <v>48</v>
      </c>
      <c r="M23" s="48" t="s">
        <v>49</v>
      </c>
      <c r="N23" s="48" t="s">
        <v>50</v>
      </c>
      <c r="O23" s="48" t="s">
        <v>51</v>
      </c>
      <c r="P23" s="49" t="s">
        <v>52</v>
      </c>
      <c r="Q23" s="49" t="s">
        <v>53</v>
      </c>
      <c r="R23" s="48" t="s">
        <v>54</v>
      </c>
      <c r="S23" s="50" t="s">
        <v>55</v>
      </c>
      <c r="T23" s="48" t="s">
        <v>56</v>
      </c>
      <c r="U23" s="51" t="s">
        <v>12</v>
      </c>
      <c r="V23" s="51" t="s">
        <v>295</v>
      </c>
      <c r="W23" s="48" t="s">
        <v>57</v>
      </c>
    </row>
    <row r="24" spans="4:23">
      <c r="D24" s="510">
        <v>849</v>
      </c>
      <c r="E24" s="53" t="s">
        <v>322</v>
      </c>
      <c r="F24" s="511">
        <v>3.2</v>
      </c>
      <c r="G24" s="508">
        <v>1.5300000000000001E-2</v>
      </c>
      <c r="H24" s="508">
        <v>0</v>
      </c>
      <c r="I24" s="512">
        <v>0</v>
      </c>
      <c r="J24" s="512">
        <v>1.3770000000000001E-2</v>
      </c>
      <c r="L24" s="56">
        <v>40030</v>
      </c>
      <c r="M24" s="56">
        <v>1</v>
      </c>
      <c r="N24" s="56">
        <v>759187</v>
      </c>
      <c r="O24" s="56" t="s">
        <v>60</v>
      </c>
      <c r="P24" s="57">
        <v>46122</v>
      </c>
      <c r="Q24" s="57">
        <v>46122</v>
      </c>
      <c r="R24" s="58">
        <v>0.51875000000000004</v>
      </c>
      <c r="S24" s="59">
        <v>31.09</v>
      </c>
      <c r="T24" s="60">
        <v>1.1850300000000003E-2</v>
      </c>
      <c r="U24" s="60">
        <v>0</v>
      </c>
      <c r="V24" s="60" t="s">
        <v>319</v>
      </c>
      <c r="W24" s="60" t="s">
        <v>321</v>
      </c>
    </row>
    <row r="25" spans="4:23">
      <c r="D25" s="510">
        <v>850</v>
      </c>
      <c r="E25" s="53" t="s">
        <v>323</v>
      </c>
      <c r="F25" s="511">
        <v>3.2</v>
      </c>
      <c r="G25" s="508">
        <v>2.529E-2</v>
      </c>
      <c r="H25" s="508">
        <v>0</v>
      </c>
      <c r="I25" s="512">
        <v>0</v>
      </c>
      <c r="J25" s="512">
        <v>2.2761E-2</v>
      </c>
      <c r="L25" s="413" t="s">
        <v>224</v>
      </c>
      <c r="M25" s="56">
        <v>2</v>
      </c>
      <c r="N25" s="56">
        <v>759190</v>
      </c>
      <c r="O25" s="56" t="s">
        <v>247</v>
      </c>
      <c r="P25" s="57">
        <v>46122</v>
      </c>
      <c r="Q25" s="57">
        <v>46122</v>
      </c>
      <c r="R25" s="58">
        <v>0.52430555555555558</v>
      </c>
      <c r="S25" s="59">
        <v>28.94</v>
      </c>
      <c r="T25" s="60">
        <v>1.3377461538461539E-2</v>
      </c>
      <c r="U25" s="60">
        <v>0</v>
      </c>
      <c r="V25" s="60" t="s">
        <v>319</v>
      </c>
      <c r="W25" s="60" t="s">
        <v>335</v>
      </c>
    </row>
    <row r="26" spans="4:23">
      <c r="D26" s="510">
        <v>851</v>
      </c>
      <c r="E26" s="53" t="s">
        <v>324</v>
      </c>
      <c r="F26" s="511">
        <v>3.2</v>
      </c>
      <c r="G26" s="508">
        <v>1.7100000000000001E-2</v>
      </c>
      <c r="H26" s="508">
        <v>0</v>
      </c>
      <c r="I26" s="512">
        <v>0</v>
      </c>
      <c r="J26" s="512">
        <v>1.5390000000000001E-2</v>
      </c>
      <c r="L26" s="577"/>
      <c r="M26" s="56">
        <v>3</v>
      </c>
      <c r="N26" s="56">
        <v>759534</v>
      </c>
      <c r="O26" s="56" t="s">
        <v>60</v>
      </c>
      <c r="P26" s="57">
        <v>46126</v>
      </c>
      <c r="Q26" s="57">
        <v>46126</v>
      </c>
      <c r="R26" s="58">
        <v>0.69097222222222221</v>
      </c>
      <c r="S26" s="59">
        <v>30.37</v>
      </c>
      <c r="T26" s="60">
        <v>1.4377500000000003E-2</v>
      </c>
      <c r="U26" s="60">
        <v>0</v>
      </c>
      <c r="V26" s="60" t="s">
        <v>319</v>
      </c>
      <c r="W26" s="60" t="s">
        <v>350</v>
      </c>
    </row>
    <row r="27" spans="4:23">
      <c r="D27" s="510">
        <v>852</v>
      </c>
      <c r="E27" s="53" t="s">
        <v>325</v>
      </c>
      <c r="F27" s="511">
        <v>3.2</v>
      </c>
      <c r="G27" s="508">
        <v>1.746E-2</v>
      </c>
      <c r="H27" s="508">
        <v>0</v>
      </c>
      <c r="I27" s="512">
        <v>0</v>
      </c>
      <c r="J27" s="512">
        <v>1.5713999999999999E-2</v>
      </c>
      <c r="L27" s="577"/>
      <c r="M27" s="56">
        <v>4</v>
      </c>
      <c r="N27" s="56"/>
      <c r="O27" s="56"/>
      <c r="P27" s="57"/>
      <c r="Q27" s="57"/>
      <c r="R27" s="58"/>
      <c r="S27" s="59"/>
      <c r="T27" s="60"/>
      <c r="U27" s="60"/>
      <c r="V27" s="60"/>
      <c r="W27" s="60"/>
    </row>
    <row r="28" spans="4:23">
      <c r="D28" s="510">
        <v>853</v>
      </c>
      <c r="E28" s="53" t="s">
        <v>326</v>
      </c>
      <c r="F28" s="511">
        <v>3.2</v>
      </c>
      <c r="G28" s="508">
        <v>1.404E-2</v>
      </c>
      <c r="H28" s="508">
        <v>0</v>
      </c>
      <c r="I28" s="512">
        <v>0</v>
      </c>
      <c r="J28" s="512">
        <v>1.2636000000000001E-2</v>
      </c>
      <c r="L28" s="577"/>
      <c r="M28" s="577">
        <v>5</v>
      </c>
      <c r="N28" s="56"/>
      <c r="O28" s="56"/>
      <c r="P28" s="57"/>
      <c r="Q28" s="57"/>
      <c r="R28" s="58"/>
      <c r="S28" s="59"/>
      <c r="T28" s="60"/>
      <c r="U28" s="60"/>
      <c r="V28" s="60"/>
      <c r="W28" s="60"/>
    </row>
    <row r="29" spans="4:23">
      <c r="D29" s="510">
        <v>854</v>
      </c>
      <c r="E29" s="53" t="s">
        <v>327</v>
      </c>
      <c r="F29" s="511">
        <v>3.2</v>
      </c>
      <c r="G29" s="508">
        <v>1.251E-2</v>
      </c>
      <c r="H29" s="508">
        <v>0</v>
      </c>
      <c r="I29" s="512">
        <v>0</v>
      </c>
      <c r="J29" s="512">
        <v>1.1259E-2</v>
      </c>
      <c r="L29" s="577"/>
      <c r="M29" s="577">
        <v>6</v>
      </c>
      <c r="N29" s="577"/>
      <c r="O29" s="56"/>
      <c r="P29" s="57"/>
      <c r="Q29" s="57"/>
      <c r="R29" s="58"/>
      <c r="S29" s="59"/>
      <c r="T29" s="60"/>
      <c r="U29" s="60"/>
      <c r="V29" s="60"/>
      <c r="W29" s="60"/>
    </row>
    <row r="30" spans="4:23">
      <c r="D30" s="510">
        <v>855</v>
      </c>
      <c r="E30" s="53" t="s">
        <v>328</v>
      </c>
      <c r="F30" s="511">
        <v>3.2</v>
      </c>
      <c r="G30" s="508">
        <v>1.026E-2</v>
      </c>
      <c r="H30" s="508">
        <v>0</v>
      </c>
      <c r="I30" s="512">
        <v>0</v>
      </c>
      <c r="J30" s="512">
        <v>9.2340000000000009E-3</v>
      </c>
      <c r="L30" s="577"/>
      <c r="M30" s="577">
        <v>7</v>
      </c>
      <c r="N30" s="577"/>
      <c r="O30" s="56"/>
      <c r="P30" s="57"/>
      <c r="Q30" s="57"/>
      <c r="R30" s="58"/>
      <c r="S30" s="109"/>
      <c r="T30" s="60"/>
      <c r="U30" s="60"/>
      <c r="V30" s="60"/>
      <c r="W30" s="60"/>
    </row>
    <row r="31" spans="4:23">
      <c r="D31" s="510">
        <v>856</v>
      </c>
      <c r="E31" s="53" t="s">
        <v>329</v>
      </c>
      <c r="F31" s="511">
        <v>3.2</v>
      </c>
      <c r="G31" s="508">
        <v>1.197E-2</v>
      </c>
      <c r="H31" s="508">
        <v>0</v>
      </c>
      <c r="I31" s="512">
        <v>0</v>
      </c>
      <c r="J31" s="512">
        <v>1.0773E-2</v>
      </c>
      <c r="L31" s="577"/>
      <c r="M31" s="577">
        <v>8</v>
      </c>
      <c r="N31" s="577"/>
      <c r="O31" s="56"/>
      <c r="P31" s="57"/>
      <c r="Q31" s="57"/>
      <c r="R31" s="62"/>
      <c r="S31" s="109"/>
      <c r="T31" s="60"/>
      <c r="U31" s="60"/>
      <c r="V31" s="60"/>
      <c r="W31" s="60"/>
    </row>
    <row r="32" spans="4:23">
      <c r="D32" s="510">
        <v>857</v>
      </c>
      <c r="E32" s="53" t="s">
        <v>330</v>
      </c>
      <c r="F32" s="511">
        <v>3.2</v>
      </c>
      <c r="G32" s="508">
        <v>1.197E-2</v>
      </c>
      <c r="H32" s="508">
        <v>0</v>
      </c>
      <c r="I32" s="512">
        <v>0</v>
      </c>
      <c r="J32" s="512">
        <v>1.0773E-2</v>
      </c>
      <c r="L32" s="575"/>
      <c r="M32" s="577">
        <v>9</v>
      </c>
      <c r="N32" s="577"/>
      <c r="O32" s="577"/>
      <c r="P32" s="57"/>
      <c r="Q32" s="57"/>
      <c r="R32" s="62"/>
      <c r="S32" s="59"/>
      <c r="T32" s="60"/>
      <c r="U32" s="60"/>
      <c r="V32" s="60"/>
      <c r="W32" s="60"/>
    </row>
    <row r="33" spans="4:23">
      <c r="D33" s="510">
        <v>858</v>
      </c>
      <c r="E33" s="53" t="s">
        <v>331</v>
      </c>
      <c r="F33" s="511">
        <v>3.2</v>
      </c>
      <c r="G33" s="508">
        <v>1.4220000000000002E-2</v>
      </c>
      <c r="H33" s="508">
        <v>0</v>
      </c>
      <c r="I33" s="512">
        <v>0</v>
      </c>
      <c r="J33" s="512">
        <v>1.2798000000000002E-2</v>
      </c>
      <c r="L33" s="575"/>
      <c r="M33" s="577">
        <v>10</v>
      </c>
      <c r="N33" s="577"/>
      <c r="O33" s="577"/>
      <c r="P33" s="57"/>
      <c r="Q33" s="57"/>
      <c r="R33" s="62"/>
      <c r="S33" s="63"/>
      <c r="T33" s="60"/>
      <c r="U33" s="60"/>
      <c r="V33" s="60"/>
      <c r="W33" s="60"/>
    </row>
    <row r="34" spans="4:23" ht="15" thickBot="1">
      <c r="D34" s="510">
        <v>859</v>
      </c>
      <c r="E34" s="53" t="s">
        <v>332</v>
      </c>
      <c r="F34" s="511">
        <v>3.2</v>
      </c>
      <c r="G34" s="508">
        <v>1.3769999999999999E-2</v>
      </c>
      <c r="H34" s="508">
        <v>0</v>
      </c>
      <c r="I34" s="512">
        <v>0</v>
      </c>
      <c r="J34" s="512">
        <v>1.2393E-2</v>
      </c>
      <c r="L34" s="575"/>
      <c r="M34" s="577">
        <v>11</v>
      </c>
      <c r="N34" s="577"/>
      <c r="O34" s="577"/>
      <c r="P34" s="57"/>
      <c r="Q34" s="57"/>
      <c r="R34" s="62"/>
      <c r="S34" s="63"/>
      <c r="T34" s="60"/>
      <c r="U34" s="60"/>
      <c r="V34" s="60"/>
      <c r="W34" s="60"/>
    </row>
    <row r="35" spans="4:23" ht="15" thickBot="1">
      <c r="D35" s="510">
        <v>860</v>
      </c>
      <c r="E35" s="53" t="s">
        <v>333</v>
      </c>
      <c r="F35" s="511">
        <v>3.2</v>
      </c>
      <c r="G35" s="508">
        <v>1.6649999999999998E-2</v>
      </c>
      <c r="H35" s="508">
        <v>0</v>
      </c>
      <c r="I35" s="512">
        <v>0</v>
      </c>
      <c r="J35" s="512">
        <v>1.4984999999999998E-2</v>
      </c>
      <c r="L35" s="575"/>
      <c r="M35" s="575"/>
      <c r="N35" s="575"/>
      <c r="O35" s="575"/>
      <c r="P35" s="575"/>
      <c r="Q35" s="575"/>
      <c r="R35" s="575"/>
      <c r="S35" s="64">
        <v>90.4</v>
      </c>
      <c r="T35" s="445">
        <v>1.3188210607556162E-2</v>
      </c>
      <c r="U35" s="66" t="e">
        <v>#DIV/0!</v>
      </c>
      <c r="V35" s="66">
        <v>0</v>
      </c>
      <c r="W35" s="67"/>
    </row>
    <row r="36" spans="4:23">
      <c r="D36" s="510">
        <v>861</v>
      </c>
      <c r="E36" s="53" t="s">
        <v>334</v>
      </c>
      <c r="F36" s="511">
        <v>3.2</v>
      </c>
      <c r="G36" s="508">
        <v>1.269E-2</v>
      </c>
      <c r="H36" s="508">
        <v>0</v>
      </c>
      <c r="I36" s="512">
        <v>0</v>
      </c>
      <c r="J36" s="512">
        <v>1.1421000000000001E-2</v>
      </c>
    </row>
    <row r="37" spans="4:23">
      <c r="F37" s="519">
        <v>41.6</v>
      </c>
      <c r="G37" s="516">
        <v>1.4863846153846153E-2</v>
      </c>
      <c r="H37" s="516">
        <v>0</v>
      </c>
      <c r="I37" s="69">
        <v>0</v>
      </c>
      <c r="J37" s="552">
        <v>1.3377461538461539E-2</v>
      </c>
    </row>
    <row r="38" spans="4:23">
      <c r="F38" s="551" t="s">
        <v>59</v>
      </c>
      <c r="G38" s="550">
        <v>1.6515384615384612E-2</v>
      </c>
      <c r="H38" s="518">
        <v>0</v>
      </c>
    </row>
    <row r="41" spans="4:23" ht="28.8">
      <c r="D41" s="547" t="s">
        <v>350</v>
      </c>
      <c r="E41" s="77" t="s">
        <v>63</v>
      </c>
      <c r="F41" s="507" t="s">
        <v>44</v>
      </c>
      <c r="G41" s="549" t="s">
        <v>297</v>
      </c>
      <c r="H41" s="508" t="s">
        <v>292</v>
      </c>
      <c r="I41" s="545" t="s">
        <v>46</v>
      </c>
      <c r="J41" s="549" t="s">
        <v>293</v>
      </c>
    </row>
    <row r="42" spans="4:23">
      <c r="D42" s="510">
        <v>884</v>
      </c>
      <c r="E42" s="53" t="s">
        <v>340</v>
      </c>
      <c r="F42" s="511">
        <v>3.2</v>
      </c>
      <c r="G42" s="508">
        <v>2.052E-2</v>
      </c>
      <c r="H42" s="508">
        <v>0</v>
      </c>
      <c r="I42" s="512">
        <v>0</v>
      </c>
      <c r="J42" s="512">
        <v>1.8468000000000002E-2</v>
      </c>
    </row>
    <row r="43" spans="4:23">
      <c r="D43" s="510">
        <v>885</v>
      </c>
      <c r="E43" s="53" t="s">
        <v>341</v>
      </c>
      <c r="F43" s="511">
        <v>3.2</v>
      </c>
      <c r="G43" s="508">
        <v>1.485E-2</v>
      </c>
      <c r="H43" s="508">
        <v>0</v>
      </c>
      <c r="I43" s="512">
        <v>0</v>
      </c>
      <c r="J43" s="512">
        <v>1.3365E-2</v>
      </c>
    </row>
    <row r="44" spans="4:23">
      <c r="D44" s="510">
        <v>886</v>
      </c>
      <c r="E44" s="53" t="s">
        <v>342</v>
      </c>
      <c r="F44" s="511">
        <v>3.2</v>
      </c>
      <c r="G44" s="508">
        <v>1.9349999999999999E-2</v>
      </c>
      <c r="H44" s="508">
        <v>0</v>
      </c>
      <c r="I44" s="512">
        <v>0</v>
      </c>
      <c r="J44" s="512">
        <v>1.7415E-2</v>
      </c>
    </row>
    <row r="45" spans="4:23">
      <c r="D45" s="510">
        <v>887</v>
      </c>
      <c r="E45" s="53" t="s">
        <v>343</v>
      </c>
      <c r="F45" s="511">
        <v>3.2</v>
      </c>
      <c r="G45" s="508">
        <v>1.917E-2</v>
      </c>
      <c r="H45" s="508">
        <v>0</v>
      </c>
      <c r="I45" s="512">
        <v>0</v>
      </c>
      <c r="J45" s="512">
        <v>1.7253000000000001E-2</v>
      </c>
    </row>
    <row r="46" spans="4:23">
      <c r="D46" s="510">
        <v>888</v>
      </c>
      <c r="E46" s="53" t="s">
        <v>344</v>
      </c>
      <c r="F46" s="511">
        <v>3.2</v>
      </c>
      <c r="G46" s="508">
        <v>1.5750000000000004E-2</v>
      </c>
      <c r="H46" s="508">
        <v>0</v>
      </c>
      <c r="I46" s="512">
        <v>0</v>
      </c>
      <c r="J46" s="512">
        <v>1.4175000000000004E-2</v>
      </c>
    </row>
    <row r="47" spans="4:23">
      <c r="D47" s="510">
        <v>889</v>
      </c>
      <c r="E47" s="53" t="s">
        <v>345</v>
      </c>
      <c r="F47" s="511">
        <v>3.2</v>
      </c>
      <c r="G47" s="508">
        <v>1.1340000000000001E-2</v>
      </c>
      <c r="H47" s="508">
        <v>0</v>
      </c>
      <c r="I47" s="512">
        <v>0</v>
      </c>
      <c r="J47" s="512">
        <v>1.0206000000000002E-2</v>
      </c>
    </row>
    <row r="48" spans="4:23">
      <c r="D48" s="510">
        <v>890</v>
      </c>
      <c r="E48" s="53" t="s">
        <v>346</v>
      </c>
      <c r="F48" s="511">
        <v>3.2</v>
      </c>
      <c r="G48" s="508">
        <v>1.593E-2</v>
      </c>
      <c r="H48" s="508">
        <v>0</v>
      </c>
      <c r="I48" s="512">
        <v>0</v>
      </c>
      <c r="J48" s="512">
        <v>1.4337000000000001E-2</v>
      </c>
    </row>
    <row r="49" spans="3:24">
      <c r="D49" s="510">
        <v>891</v>
      </c>
      <c r="E49" s="53" t="s">
        <v>347</v>
      </c>
      <c r="F49" s="511">
        <v>3.2</v>
      </c>
      <c r="G49" s="508">
        <v>1.4129999999999998E-2</v>
      </c>
      <c r="H49" s="508">
        <v>0</v>
      </c>
      <c r="I49" s="512">
        <v>0</v>
      </c>
      <c r="J49" s="512">
        <v>1.2716999999999999E-2</v>
      </c>
    </row>
    <row r="50" spans="3:24">
      <c r="D50" s="510">
        <v>892</v>
      </c>
      <c r="E50" s="53" t="s">
        <v>348</v>
      </c>
      <c r="F50" s="511">
        <v>3.2</v>
      </c>
      <c r="G50" s="508">
        <v>1.4129999999999998E-2</v>
      </c>
      <c r="H50" s="508">
        <v>0</v>
      </c>
      <c r="I50" s="512">
        <v>0</v>
      </c>
      <c r="J50" s="512">
        <v>1.2716999999999999E-2</v>
      </c>
    </row>
    <row r="51" spans="3:24">
      <c r="D51" s="510">
        <v>893</v>
      </c>
      <c r="E51" s="53" t="s">
        <v>349</v>
      </c>
      <c r="F51" s="511">
        <v>3.2</v>
      </c>
      <c r="G51" s="508">
        <v>1.4579999999999999E-2</v>
      </c>
      <c r="H51" s="508">
        <v>0</v>
      </c>
      <c r="I51" s="512">
        <v>0</v>
      </c>
      <c r="J51" s="512">
        <v>1.3122E-2</v>
      </c>
    </row>
    <row r="52" spans="3:24">
      <c r="F52" s="519">
        <v>31.999999999999996</v>
      </c>
      <c r="G52" s="516">
        <v>1.5975000000000003E-2</v>
      </c>
      <c r="H52" s="516">
        <v>0</v>
      </c>
      <c r="I52" s="69">
        <v>0</v>
      </c>
      <c r="J52" s="552">
        <v>1.4377500000000003E-2</v>
      </c>
    </row>
    <row r="53" spans="3:24">
      <c r="F53" s="551" t="s">
        <v>59</v>
      </c>
      <c r="G53" s="550">
        <v>1.7750000000000002E-2</v>
      </c>
      <c r="H53" s="518">
        <v>0</v>
      </c>
    </row>
    <row r="55" spans="3:24" ht="15" thickBot="1"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</row>
    <row r="59" spans="3:24" ht="28.8">
      <c r="D59" s="547" t="s">
        <v>385</v>
      </c>
      <c r="E59" s="77" t="s">
        <v>63</v>
      </c>
      <c r="F59" s="507" t="s">
        <v>44</v>
      </c>
      <c r="G59" s="549" t="s">
        <v>297</v>
      </c>
      <c r="H59" s="508" t="s">
        <v>292</v>
      </c>
      <c r="I59" s="545" t="s">
        <v>46</v>
      </c>
      <c r="J59" s="549" t="s">
        <v>293</v>
      </c>
      <c r="L59" s="47" t="s">
        <v>48</v>
      </c>
      <c r="M59" s="48" t="s">
        <v>49</v>
      </c>
      <c r="N59" s="48" t="s">
        <v>50</v>
      </c>
      <c r="O59" s="48" t="s">
        <v>51</v>
      </c>
      <c r="P59" s="49" t="s">
        <v>52</v>
      </c>
      <c r="Q59" s="49" t="s">
        <v>53</v>
      </c>
      <c r="R59" s="48" t="s">
        <v>54</v>
      </c>
      <c r="S59" s="50" t="s">
        <v>55</v>
      </c>
      <c r="T59" s="48" t="s">
        <v>56</v>
      </c>
      <c r="U59" s="51" t="s">
        <v>12</v>
      </c>
      <c r="V59" s="51" t="s">
        <v>295</v>
      </c>
      <c r="W59" s="48" t="s">
        <v>57</v>
      </c>
    </row>
    <row r="60" spans="3:24">
      <c r="D60" s="510">
        <v>1093</v>
      </c>
      <c r="E60" s="53" t="s">
        <v>359</v>
      </c>
      <c r="F60" s="511">
        <v>3.2</v>
      </c>
      <c r="G60" s="508">
        <v>1.6109999999999999E-2</v>
      </c>
      <c r="H60" s="508">
        <v>0</v>
      </c>
      <c r="I60" s="512">
        <v>0</v>
      </c>
      <c r="J60" s="512">
        <v>1.4499E-2</v>
      </c>
      <c r="L60" s="56">
        <v>40057</v>
      </c>
      <c r="M60" s="56">
        <v>1</v>
      </c>
      <c r="N60" s="56">
        <v>760074</v>
      </c>
      <c r="O60" s="56" t="s">
        <v>60</v>
      </c>
      <c r="P60" s="57">
        <v>46132</v>
      </c>
      <c r="Q60" s="57">
        <v>46133</v>
      </c>
      <c r="R60" s="58">
        <v>0.40833333333333333</v>
      </c>
      <c r="S60" s="59">
        <v>29.53</v>
      </c>
      <c r="T60" s="60">
        <v>1.0380461538461535E-2</v>
      </c>
      <c r="U60" s="60">
        <v>0</v>
      </c>
      <c r="V60" s="60" t="s">
        <v>319</v>
      </c>
      <c r="W60" s="60" t="s">
        <v>385</v>
      </c>
    </row>
    <row r="61" spans="3:24">
      <c r="D61" s="510">
        <v>1094</v>
      </c>
      <c r="E61" s="53" t="s">
        <v>360</v>
      </c>
      <c r="F61" s="511">
        <v>3.2</v>
      </c>
      <c r="G61" s="508">
        <v>1.0710000000000001E-2</v>
      </c>
      <c r="H61" s="508">
        <v>0</v>
      </c>
      <c r="I61" s="512">
        <v>0</v>
      </c>
      <c r="J61" s="512">
        <v>9.6390000000000017E-3</v>
      </c>
      <c r="L61" s="413" t="s">
        <v>224</v>
      </c>
      <c r="M61" s="56">
        <v>2</v>
      </c>
      <c r="N61" s="56">
        <v>760105</v>
      </c>
      <c r="O61" s="56" t="s">
        <v>247</v>
      </c>
      <c r="P61" s="57">
        <v>46132</v>
      </c>
      <c r="Q61" s="57">
        <v>46133</v>
      </c>
      <c r="R61" s="58">
        <v>0.46458333333333335</v>
      </c>
      <c r="S61" s="59">
        <v>28.79</v>
      </c>
      <c r="T61" s="60">
        <v>1.0380461538461535E-2</v>
      </c>
      <c r="U61" s="60">
        <v>0</v>
      </c>
      <c r="V61" s="60" t="s">
        <v>319</v>
      </c>
      <c r="W61" s="60" t="s">
        <v>385</v>
      </c>
    </row>
    <row r="62" spans="3:24">
      <c r="D62" s="510">
        <v>1095</v>
      </c>
      <c r="E62" s="53" t="s">
        <v>361</v>
      </c>
      <c r="F62" s="511">
        <v>3.2</v>
      </c>
      <c r="G62" s="508">
        <v>1.251E-2</v>
      </c>
      <c r="H62" s="508">
        <v>0</v>
      </c>
      <c r="I62" s="512">
        <v>0</v>
      </c>
      <c r="J62" s="512">
        <v>1.1259E-2</v>
      </c>
      <c r="L62" s="608"/>
      <c r="M62" s="56">
        <v>3</v>
      </c>
      <c r="N62" s="56">
        <v>760253</v>
      </c>
      <c r="O62" s="56" t="s">
        <v>247</v>
      </c>
      <c r="P62" s="57">
        <v>46134</v>
      </c>
      <c r="Q62" s="57">
        <v>46134</v>
      </c>
      <c r="R62" s="58">
        <v>0.61458333333333337</v>
      </c>
      <c r="S62" s="59">
        <v>31.48</v>
      </c>
      <c r="T62" s="60">
        <v>1.1825999999999996E-2</v>
      </c>
      <c r="U62" s="60">
        <v>0</v>
      </c>
      <c r="V62" s="60" t="s">
        <v>319</v>
      </c>
      <c r="W62" s="60" t="s">
        <v>416</v>
      </c>
    </row>
    <row r="63" spans="3:24">
      <c r="D63" s="510">
        <v>1096</v>
      </c>
      <c r="E63" s="53" t="s">
        <v>362</v>
      </c>
      <c r="F63" s="511">
        <v>3.2</v>
      </c>
      <c r="G63" s="508">
        <v>1.728E-2</v>
      </c>
      <c r="H63" s="508">
        <v>0</v>
      </c>
      <c r="I63" s="512">
        <v>0</v>
      </c>
      <c r="J63" s="512">
        <v>1.5552E-2</v>
      </c>
      <c r="L63" s="608"/>
      <c r="M63" s="56">
        <v>4</v>
      </c>
      <c r="N63" s="56">
        <v>760353</v>
      </c>
      <c r="O63" s="56" t="s">
        <v>247</v>
      </c>
      <c r="P63" s="57">
        <v>46134</v>
      </c>
      <c r="Q63" s="57">
        <v>46135</v>
      </c>
      <c r="R63" s="58">
        <v>0.50486111111111109</v>
      </c>
      <c r="S63" s="59">
        <v>30.49</v>
      </c>
      <c r="T63" s="60">
        <v>1.2149999999999998E-2</v>
      </c>
      <c r="U63" s="60">
        <v>0</v>
      </c>
      <c r="V63" s="60" t="s">
        <v>319</v>
      </c>
      <c r="W63" s="60" t="s">
        <v>462</v>
      </c>
    </row>
    <row r="64" spans="3:24">
      <c r="D64" s="510">
        <v>1097</v>
      </c>
      <c r="E64" s="53" t="s">
        <v>363</v>
      </c>
      <c r="F64" s="511">
        <v>3.2</v>
      </c>
      <c r="G64" s="508">
        <v>1.8450000000000001E-2</v>
      </c>
      <c r="H64" s="508">
        <v>0</v>
      </c>
      <c r="I64" s="512">
        <v>0</v>
      </c>
      <c r="J64" s="512">
        <v>1.6605000000000002E-2</v>
      </c>
      <c r="L64" s="608"/>
      <c r="M64" s="608">
        <v>5</v>
      </c>
      <c r="N64" s="56"/>
      <c r="O64" s="56"/>
      <c r="P64" s="57"/>
      <c r="Q64" s="57"/>
      <c r="R64" s="58"/>
      <c r="S64" s="59"/>
      <c r="T64" s="60"/>
      <c r="U64" s="60"/>
      <c r="V64" s="60"/>
      <c r="W64" s="60"/>
    </row>
    <row r="65" spans="4:23">
      <c r="D65" s="510">
        <v>1098</v>
      </c>
      <c r="E65" s="53" t="s">
        <v>364</v>
      </c>
      <c r="F65" s="511">
        <v>3.2</v>
      </c>
      <c r="G65" s="508">
        <v>1.5480000000000001E-2</v>
      </c>
      <c r="H65" s="508">
        <v>0</v>
      </c>
      <c r="I65" s="512">
        <v>0</v>
      </c>
      <c r="J65" s="512">
        <v>1.3932000000000002E-2</v>
      </c>
      <c r="L65" s="608"/>
      <c r="M65" s="608">
        <v>6</v>
      </c>
      <c r="N65" s="608"/>
      <c r="O65" s="56"/>
      <c r="P65" s="57"/>
      <c r="Q65" s="57"/>
      <c r="R65" s="58"/>
      <c r="S65" s="59"/>
      <c r="T65" s="60"/>
      <c r="U65" s="60"/>
      <c r="V65" s="60"/>
      <c r="W65" s="60"/>
    </row>
    <row r="66" spans="4:23">
      <c r="D66" s="510">
        <v>1099</v>
      </c>
      <c r="E66" s="53" t="s">
        <v>365</v>
      </c>
      <c r="F66" s="511">
        <v>3.2</v>
      </c>
      <c r="G66" s="508">
        <v>1.1520000000000001E-2</v>
      </c>
      <c r="H66" s="508">
        <v>0</v>
      </c>
      <c r="I66" s="512">
        <v>0</v>
      </c>
      <c r="J66" s="512">
        <v>1.0368E-2</v>
      </c>
      <c r="L66" s="608"/>
      <c r="M66" s="608">
        <v>7</v>
      </c>
      <c r="N66" s="608"/>
      <c r="O66" s="56"/>
      <c r="P66" s="57"/>
      <c r="Q66" s="57"/>
      <c r="R66" s="58"/>
      <c r="S66" s="109"/>
      <c r="T66" s="60"/>
      <c r="U66" s="60"/>
      <c r="V66" s="60"/>
      <c r="W66" s="60"/>
    </row>
    <row r="67" spans="4:23">
      <c r="D67" s="510">
        <v>1100</v>
      </c>
      <c r="E67" s="53" t="s">
        <v>366</v>
      </c>
      <c r="F67" s="511">
        <v>3.2</v>
      </c>
      <c r="G67" s="508">
        <v>1.0710000000000001E-2</v>
      </c>
      <c r="H67" s="508">
        <v>0</v>
      </c>
      <c r="I67" s="512">
        <v>0</v>
      </c>
      <c r="J67" s="512">
        <v>9.6390000000000017E-3</v>
      </c>
      <c r="L67" s="608"/>
      <c r="M67" s="608">
        <v>8</v>
      </c>
      <c r="N67" s="608"/>
      <c r="O67" s="56"/>
      <c r="P67" s="57"/>
      <c r="Q67" s="57"/>
      <c r="R67" s="62"/>
      <c r="S67" s="109"/>
      <c r="T67" s="60"/>
      <c r="U67" s="60"/>
      <c r="V67" s="60"/>
      <c r="W67" s="60"/>
    </row>
    <row r="68" spans="4:23">
      <c r="D68" s="510">
        <v>1101</v>
      </c>
      <c r="E68" s="53" t="s">
        <v>367</v>
      </c>
      <c r="F68" s="511">
        <v>3.2</v>
      </c>
      <c r="G68" s="508">
        <v>1.0800000000000001E-2</v>
      </c>
      <c r="H68" s="508">
        <v>0</v>
      </c>
      <c r="I68" s="512">
        <v>0</v>
      </c>
      <c r="J68" s="512">
        <v>9.7200000000000012E-3</v>
      </c>
      <c r="L68" s="606"/>
      <c r="M68" s="608">
        <v>9</v>
      </c>
      <c r="N68" s="608"/>
      <c r="O68" s="608"/>
      <c r="P68" s="57"/>
      <c r="Q68" s="57"/>
      <c r="R68" s="62"/>
      <c r="S68" s="59"/>
      <c r="T68" s="60"/>
      <c r="U68" s="60"/>
      <c r="V68" s="60"/>
      <c r="W68" s="60"/>
    </row>
    <row r="69" spans="4:23">
      <c r="D69" s="510">
        <v>1102</v>
      </c>
      <c r="E69" s="53" t="s">
        <v>368</v>
      </c>
      <c r="F69" s="511">
        <v>3.2</v>
      </c>
      <c r="G69" s="508">
        <v>1.197E-2</v>
      </c>
      <c r="H69" s="508">
        <v>0</v>
      </c>
      <c r="I69" s="512">
        <v>0</v>
      </c>
      <c r="J69" s="512">
        <v>1.0773E-2</v>
      </c>
      <c r="L69" s="606"/>
      <c r="M69" s="608">
        <v>10</v>
      </c>
      <c r="N69" s="608"/>
      <c r="O69" s="608"/>
      <c r="P69" s="57"/>
      <c r="Q69" s="57"/>
      <c r="R69" s="62"/>
      <c r="S69" s="63"/>
      <c r="T69" s="60"/>
      <c r="U69" s="60"/>
      <c r="V69" s="60"/>
      <c r="W69" s="60"/>
    </row>
    <row r="70" spans="4:23" ht="15" thickBot="1">
      <c r="D70" s="510">
        <v>1103</v>
      </c>
      <c r="E70" s="53" t="s">
        <v>369</v>
      </c>
      <c r="F70" s="511">
        <v>3.2</v>
      </c>
      <c r="G70" s="508">
        <v>1.2780000000000001E-2</v>
      </c>
      <c r="H70" s="508">
        <v>0</v>
      </c>
      <c r="I70" s="512">
        <v>0</v>
      </c>
      <c r="J70" s="512">
        <v>1.1502000000000002E-2</v>
      </c>
      <c r="L70" s="606"/>
      <c r="M70" s="608">
        <v>11</v>
      </c>
      <c r="N70" s="608"/>
      <c r="O70" s="608"/>
      <c r="P70" s="57"/>
      <c r="Q70" s="57"/>
      <c r="R70" s="62"/>
      <c r="S70" s="63"/>
      <c r="T70" s="60"/>
      <c r="U70" s="60"/>
      <c r="V70" s="60"/>
      <c r="W70" s="60"/>
    </row>
    <row r="71" spans="4:23" ht="15" thickBot="1">
      <c r="D71" s="510">
        <v>1104</v>
      </c>
      <c r="E71" s="53" t="s">
        <v>370</v>
      </c>
      <c r="F71" s="511">
        <v>3.2</v>
      </c>
      <c r="G71" s="508">
        <v>1.494E-2</v>
      </c>
      <c r="H71" s="508">
        <v>0</v>
      </c>
      <c r="I71" s="512">
        <v>0</v>
      </c>
      <c r="J71" s="512">
        <v>1.3446E-2</v>
      </c>
      <c r="L71" s="606"/>
      <c r="M71" s="606"/>
      <c r="N71" s="606"/>
      <c r="O71" s="606"/>
      <c r="P71" s="606"/>
      <c r="Q71" s="606"/>
      <c r="R71" s="606"/>
      <c r="S71" s="64">
        <v>120.28999999999999</v>
      </c>
      <c r="T71" s="445">
        <v>1.1207286531906864E-2</v>
      </c>
      <c r="U71" s="66" t="e">
        <v>#DIV/0!</v>
      </c>
      <c r="V71" s="66">
        <v>0</v>
      </c>
      <c r="W71" s="67"/>
    </row>
    <row r="72" spans="4:23">
      <c r="D72" s="510">
        <v>1105</v>
      </c>
      <c r="E72" s="53" t="s">
        <v>371</v>
      </c>
      <c r="F72" s="511">
        <v>3.2</v>
      </c>
      <c r="G72" s="508">
        <v>1.5480000000000001E-2</v>
      </c>
      <c r="H72" s="508">
        <v>0</v>
      </c>
      <c r="I72" s="512">
        <v>0</v>
      </c>
      <c r="J72" s="512">
        <v>1.3932000000000002E-2</v>
      </c>
    </row>
    <row r="73" spans="4:23">
      <c r="D73" s="510">
        <v>1106</v>
      </c>
      <c r="E73" s="53" t="s">
        <v>372</v>
      </c>
      <c r="F73" s="511">
        <v>3.2</v>
      </c>
      <c r="G73" s="508">
        <v>8.5500000000000003E-3</v>
      </c>
      <c r="H73" s="508">
        <v>0</v>
      </c>
      <c r="I73" s="512">
        <v>0</v>
      </c>
      <c r="J73" s="512">
        <v>7.6950000000000005E-3</v>
      </c>
    </row>
    <row r="74" spans="4:23">
      <c r="D74" s="510">
        <v>1107</v>
      </c>
      <c r="E74" s="53" t="s">
        <v>373</v>
      </c>
      <c r="F74" s="511">
        <v>3.2</v>
      </c>
      <c r="G74" s="508">
        <v>1.0800000000000001E-2</v>
      </c>
      <c r="H74" s="508">
        <v>0</v>
      </c>
      <c r="I74" s="512">
        <v>0</v>
      </c>
      <c r="J74" s="512">
        <v>9.7200000000000012E-3</v>
      </c>
    </row>
    <row r="75" spans="4:23">
      <c r="D75" s="510">
        <v>1108</v>
      </c>
      <c r="E75" s="53" t="s">
        <v>374</v>
      </c>
      <c r="F75" s="511">
        <v>3.2</v>
      </c>
      <c r="G75" s="508">
        <v>1.0710000000000001E-2</v>
      </c>
      <c r="H75" s="508">
        <v>0</v>
      </c>
      <c r="I75" s="512">
        <v>0</v>
      </c>
      <c r="J75" s="512">
        <v>9.6390000000000017E-3</v>
      </c>
    </row>
    <row r="76" spans="4:23">
      <c r="D76" s="510">
        <v>1109</v>
      </c>
      <c r="E76" s="53" t="s">
        <v>375</v>
      </c>
      <c r="F76" s="511">
        <v>3.2</v>
      </c>
      <c r="G76" s="508">
        <v>9.810000000000001E-3</v>
      </c>
      <c r="H76" s="508">
        <v>0</v>
      </c>
      <c r="I76" s="512">
        <v>0</v>
      </c>
      <c r="J76" s="512">
        <v>8.8290000000000018E-3</v>
      </c>
    </row>
    <row r="77" spans="4:23">
      <c r="D77" s="510">
        <v>1110</v>
      </c>
      <c r="E77" s="53" t="s">
        <v>376</v>
      </c>
      <c r="F77" s="511">
        <v>3.2</v>
      </c>
      <c r="G77" s="508">
        <v>6.8399999999999997E-3</v>
      </c>
      <c r="H77" s="508">
        <v>0</v>
      </c>
      <c r="I77" s="512">
        <v>0</v>
      </c>
      <c r="J77" s="512">
        <v>6.156E-3</v>
      </c>
    </row>
    <row r="78" spans="4:23">
      <c r="D78" s="510">
        <v>1111</v>
      </c>
      <c r="E78" s="53" t="s">
        <v>377</v>
      </c>
      <c r="F78" s="511">
        <v>3.2</v>
      </c>
      <c r="G78" s="508">
        <v>1.188E-2</v>
      </c>
      <c r="H78" s="508">
        <v>0</v>
      </c>
      <c r="I78" s="512">
        <v>0</v>
      </c>
      <c r="J78" s="512">
        <v>1.0692E-2</v>
      </c>
    </row>
    <row r="79" spans="4:23">
      <c r="D79" s="510">
        <v>1112</v>
      </c>
      <c r="E79" s="53" t="s">
        <v>378</v>
      </c>
      <c r="F79" s="511">
        <v>3.2</v>
      </c>
      <c r="G79" s="508">
        <v>7.4700000000000001E-3</v>
      </c>
      <c r="H79" s="508">
        <v>0</v>
      </c>
      <c r="I79" s="512">
        <v>0</v>
      </c>
      <c r="J79" s="512">
        <v>6.7229999999999998E-3</v>
      </c>
    </row>
    <row r="80" spans="4:23">
      <c r="D80" s="510">
        <v>1113</v>
      </c>
      <c r="E80" s="53" t="s">
        <v>379</v>
      </c>
      <c r="F80" s="511">
        <v>3.2</v>
      </c>
      <c r="G80" s="508">
        <v>1.242E-2</v>
      </c>
      <c r="H80" s="508">
        <v>0</v>
      </c>
      <c r="I80" s="512">
        <v>0</v>
      </c>
      <c r="J80" s="512">
        <v>1.1178E-2</v>
      </c>
    </row>
    <row r="81" spans="4:10">
      <c r="D81" s="510">
        <v>1114</v>
      </c>
      <c r="E81" s="53" t="s">
        <v>380</v>
      </c>
      <c r="F81" s="511">
        <v>3.2</v>
      </c>
      <c r="G81" s="508">
        <v>6.8399999999999997E-3</v>
      </c>
      <c r="H81" s="508">
        <v>0</v>
      </c>
      <c r="I81" s="512">
        <v>0</v>
      </c>
      <c r="J81" s="512">
        <v>6.156E-3</v>
      </c>
    </row>
    <row r="82" spans="4:10">
      <c r="D82" s="510">
        <v>1115</v>
      </c>
      <c r="E82" s="53" t="s">
        <v>381</v>
      </c>
      <c r="F82" s="511">
        <v>3.2</v>
      </c>
      <c r="G82" s="508">
        <v>9.2700000000000005E-3</v>
      </c>
      <c r="H82" s="508">
        <v>0</v>
      </c>
      <c r="I82" s="512">
        <v>0</v>
      </c>
      <c r="J82" s="512">
        <v>8.3430000000000015E-3</v>
      </c>
    </row>
    <row r="83" spans="4:10">
      <c r="D83" s="510">
        <v>1116</v>
      </c>
      <c r="E83" s="53" t="s">
        <v>382</v>
      </c>
      <c r="F83" s="511">
        <v>3.2</v>
      </c>
      <c r="G83" s="508">
        <v>8.7299999999999999E-3</v>
      </c>
      <c r="H83" s="508">
        <v>0</v>
      </c>
      <c r="I83" s="512">
        <v>0</v>
      </c>
      <c r="J83" s="512">
        <v>7.8569999999999994E-3</v>
      </c>
    </row>
    <row r="84" spans="4:10">
      <c r="D84" s="510">
        <v>1117</v>
      </c>
      <c r="E84" s="53" t="s">
        <v>383</v>
      </c>
      <c r="F84" s="511">
        <v>3.2</v>
      </c>
      <c r="G84" s="508">
        <v>8.4600000000000005E-3</v>
      </c>
      <c r="H84" s="508">
        <v>0</v>
      </c>
      <c r="I84" s="512">
        <v>0</v>
      </c>
      <c r="J84" s="512">
        <v>7.614000000000001E-3</v>
      </c>
    </row>
    <row r="85" spans="4:10">
      <c r="D85" s="510">
        <v>1118</v>
      </c>
      <c r="E85" s="53" t="s">
        <v>384</v>
      </c>
      <c r="F85" s="511">
        <v>3.2</v>
      </c>
      <c r="G85" s="508">
        <v>9.3600000000000003E-3</v>
      </c>
      <c r="H85" s="508">
        <v>0</v>
      </c>
      <c r="I85" s="512">
        <v>0</v>
      </c>
      <c r="J85" s="512">
        <v>8.4240000000000009E-3</v>
      </c>
    </row>
    <row r="86" spans="4:10">
      <c r="F86" s="519">
        <v>83.200000000000031</v>
      </c>
      <c r="G86" s="516">
        <v>1.1533846153846151E-2</v>
      </c>
      <c r="H86" s="516">
        <v>0</v>
      </c>
      <c r="I86" s="69">
        <v>0</v>
      </c>
      <c r="J86" s="552">
        <v>1.0380461538461535E-2</v>
      </c>
    </row>
    <row r="87" spans="4:10">
      <c r="F87" s="551" t="s">
        <v>59</v>
      </c>
      <c r="G87" s="550">
        <v>1.2815384615384612E-2</v>
      </c>
      <c r="H87" s="518">
        <v>0</v>
      </c>
    </row>
    <row r="90" spans="4:10" ht="28.8">
      <c r="D90" s="547" t="s">
        <v>416</v>
      </c>
      <c r="E90" s="77" t="s">
        <v>63</v>
      </c>
      <c r="F90" s="507" t="s">
        <v>44</v>
      </c>
      <c r="G90" s="549" t="s">
        <v>297</v>
      </c>
      <c r="H90" s="508" t="s">
        <v>292</v>
      </c>
      <c r="I90" s="545" t="s">
        <v>46</v>
      </c>
      <c r="J90" s="549" t="s">
        <v>293</v>
      </c>
    </row>
    <row r="91" spans="4:10">
      <c r="D91" s="510">
        <v>1140</v>
      </c>
      <c r="E91" s="53" t="s">
        <v>388</v>
      </c>
      <c r="F91" s="511">
        <v>3.2</v>
      </c>
      <c r="G91" s="508">
        <v>1.1250000000000001E-2</v>
      </c>
      <c r="H91" s="508">
        <v>0</v>
      </c>
      <c r="I91" s="512">
        <v>0</v>
      </c>
      <c r="J91" s="512">
        <v>1.0125000000000002E-2</v>
      </c>
    </row>
    <row r="92" spans="4:10">
      <c r="D92" s="510">
        <v>1141</v>
      </c>
      <c r="E92" s="53" t="s">
        <v>389</v>
      </c>
      <c r="F92" s="511">
        <v>3.2</v>
      </c>
      <c r="G92" s="508">
        <v>1.269E-2</v>
      </c>
      <c r="H92" s="508">
        <v>0</v>
      </c>
      <c r="I92" s="512">
        <v>0</v>
      </c>
      <c r="J92" s="512">
        <v>1.1421000000000001E-2</v>
      </c>
    </row>
    <row r="93" spans="4:10">
      <c r="D93" s="510">
        <v>1142</v>
      </c>
      <c r="E93" s="53" t="s">
        <v>390</v>
      </c>
      <c r="F93" s="511">
        <v>3.2</v>
      </c>
      <c r="G93" s="508">
        <v>1.179E-2</v>
      </c>
      <c r="H93" s="508">
        <v>0</v>
      </c>
      <c r="I93" s="512">
        <v>0</v>
      </c>
      <c r="J93" s="512">
        <v>1.0611000000000001E-2</v>
      </c>
    </row>
    <row r="94" spans="4:10">
      <c r="D94" s="510">
        <v>1143</v>
      </c>
      <c r="E94" s="53" t="s">
        <v>391</v>
      </c>
      <c r="F94" s="511">
        <v>3.2</v>
      </c>
      <c r="G94" s="508">
        <v>1.3679999999999999E-2</v>
      </c>
      <c r="H94" s="508">
        <v>0</v>
      </c>
      <c r="I94" s="512">
        <v>0</v>
      </c>
      <c r="J94" s="512">
        <v>1.2312E-2</v>
      </c>
    </row>
    <row r="95" spans="4:10">
      <c r="D95" s="510">
        <v>1144</v>
      </c>
      <c r="E95" s="53" t="s">
        <v>392</v>
      </c>
      <c r="F95" s="511">
        <v>3.2</v>
      </c>
      <c r="G95" s="508">
        <v>1.5480000000000001E-2</v>
      </c>
      <c r="H95" s="508">
        <v>0</v>
      </c>
      <c r="I95" s="512">
        <v>0</v>
      </c>
      <c r="J95" s="512">
        <v>1.3932000000000002E-2</v>
      </c>
    </row>
    <row r="96" spans="4:10">
      <c r="D96" s="510">
        <v>1145</v>
      </c>
      <c r="E96" s="53" t="s">
        <v>393</v>
      </c>
      <c r="F96" s="511">
        <v>3.2</v>
      </c>
      <c r="G96" s="508">
        <v>1.2060000000000001E-2</v>
      </c>
      <c r="H96" s="508">
        <v>0</v>
      </c>
      <c r="I96" s="512">
        <v>0</v>
      </c>
      <c r="J96" s="512">
        <v>1.0854000000000001E-2</v>
      </c>
    </row>
    <row r="97" spans="4:10">
      <c r="D97" s="510">
        <v>1146</v>
      </c>
      <c r="E97" s="53" t="s">
        <v>394</v>
      </c>
      <c r="F97" s="511">
        <v>3.2</v>
      </c>
      <c r="G97" s="508">
        <v>8.369999999999999E-3</v>
      </c>
      <c r="H97" s="508">
        <v>0</v>
      </c>
      <c r="I97" s="512">
        <v>0</v>
      </c>
      <c r="J97" s="512">
        <v>7.5329999999999989E-3</v>
      </c>
    </row>
    <row r="98" spans="4:10">
      <c r="D98" s="510">
        <v>1147</v>
      </c>
      <c r="E98" s="53" t="s">
        <v>395</v>
      </c>
      <c r="F98" s="511">
        <v>3.2</v>
      </c>
      <c r="G98" s="508">
        <v>1.746E-2</v>
      </c>
      <c r="H98" s="508">
        <v>0</v>
      </c>
      <c r="I98" s="512">
        <v>0</v>
      </c>
      <c r="J98" s="512">
        <v>1.5713999999999999E-2</v>
      </c>
    </row>
    <row r="99" spans="4:10">
      <c r="D99" s="510">
        <v>1148</v>
      </c>
      <c r="E99" s="53" t="s">
        <v>396</v>
      </c>
      <c r="F99" s="511">
        <v>3.2</v>
      </c>
      <c r="G99" s="508">
        <v>1.269E-2</v>
      </c>
      <c r="H99" s="508">
        <v>0</v>
      </c>
      <c r="I99" s="512">
        <v>0</v>
      </c>
      <c r="J99" s="512">
        <v>1.1421000000000001E-2</v>
      </c>
    </row>
    <row r="100" spans="4:10">
      <c r="D100" s="510">
        <v>1149</v>
      </c>
      <c r="E100" s="53" t="s">
        <v>397</v>
      </c>
      <c r="F100" s="511">
        <v>3.2</v>
      </c>
      <c r="G100" s="508">
        <v>1.3050000000000001E-2</v>
      </c>
      <c r="H100" s="508">
        <v>0</v>
      </c>
      <c r="I100" s="512">
        <v>0</v>
      </c>
      <c r="J100" s="512">
        <v>1.1745E-2</v>
      </c>
    </row>
    <row r="101" spans="4:10">
      <c r="D101" s="510">
        <v>1150</v>
      </c>
      <c r="E101" s="53" t="s">
        <v>398</v>
      </c>
      <c r="F101" s="511">
        <v>3.2</v>
      </c>
      <c r="G101" s="508">
        <v>1.1340000000000001E-2</v>
      </c>
      <c r="H101" s="508">
        <v>0</v>
      </c>
      <c r="I101" s="512">
        <v>0</v>
      </c>
      <c r="J101" s="512">
        <v>1.0206000000000002E-2</v>
      </c>
    </row>
    <row r="102" spans="4:10">
      <c r="D102" s="510">
        <v>1151</v>
      </c>
      <c r="E102" s="53" t="s">
        <v>399</v>
      </c>
      <c r="F102" s="511">
        <v>3.2</v>
      </c>
      <c r="G102" s="508">
        <v>1.4489999999999999E-2</v>
      </c>
      <c r="H102" s="508">
        <v>0</v>
      </c>
      <c r="I102" s="512">
        <v>0</v>
      </c>
      <c r="J102" s="512">
        <v>1.3041000000000001E-2</v>
      </c>
    </row>
    <row r="103" spans="4:10">
      <c r="D103" s="510">
        <v>1152</v>
      </c>
      <c r="E103" s="53" t="s">
        <v>400</v>
      </c>
      <c r="F103" s="511">
        <v>3.2</v>
      </c>
      <c r="G103" s="508">
        <v>1.737E-2</v>
      </c>
      <c r="H103" s="508">
        <v>0</v>
      </c>
      <c r="I103" s="512">
        <v>0</v>
      </c>
      <c r="J103" s="512">
        <v>1.5633000000000001E-2</v>
      </c>
    </row>
    <row r="104" spans="4:10">
      <c r="D104" s="510">
        <v>1153</v>
      </c>
      <c r="E104" s="53" t="s">
        <v>401</v>
      </c>
      <c r="F104" s="511">
        <v>3.2</v>
      </c>
      <c r="G104" s="508">
        <v>1.494E-2</v>
      </c>
      <c r="H104" s="508">
        <v>0</v>
      </c>
      <c r="I104" s="512">
        <v>0</v>
      </c>
      <c r="J104" s="512">
        <v>1.3446E-2</v>
      </c>
    </row>
    <row r="105" spans="4:10">
      <c r="D105" s="510">
        <v>1154</v>
      </c>
      <c r="E105" s="53" t="s">
        <v>402</v>
      </c>
      <c r="F105" s="511">
        <v>3.2</v>
      </c>
      <c r="G105" s="508">
        <v>1.017E-2</v>
      </c>
      <c r="H105" s="508">
        <v>0</v>
      </c>
      <c r="I105" s="512">
        <v>0</v>
      </c>
      <c r="J105" s="512">
        <v>9.1529999999999997E-3</v>
      </c>
    </row>
    <row r="106" spans="4:10">
      <c r="D106" s="510">
        <v>1155</v>
      </c>
      <c r="E106" s="53" t="s">
        <v>403</v>
      </c>
      <c r="F106" s="511">
        <v>3.2</v>
      </c>
      <c r="G106" s="508">
        <v>1.1429999999999999E-2</v>
      </c>
      <c r="H106" s="508">
        <v>0</v>
      </c>
      <c r="I106" s="512">
        <v>0</v>
      </c>
      <c r="J106" s="512">
        <v>1.0286999999999999E-2</v>
      </c>
    </row>
    <row r="107" spans="4:10">
      <c r="D107" s="510">
        <v>1156</v>
      </c>
      <c r="E107" s="53" t="s">
        <v>404</v>
      </c>
      <c r="F107" s="511">
        <v>3.2</v>
      </c>
      <c r="G107" s="508">
        <v>1.017E-2</v>
      </c>
      <c r="H107" s="508">
        <v>0</v>
      </c>
      <c r="I107" s="512">
        <v>0</v>
      </c>
      <c r="J107" s="512">
        <v>9.1529999999999997E-3</v>
      </c>
    </row>
    <row r="108" spans="4:10">
      <c r="D108" s="510">
        <v>1157</v>
      </c>
      <c r="E108" s="53" t="s">
        <v>405</v>
      </c>
      <c r="F108" s="511">
        <v>3.2</v>
      </c>
      <c r="G108" s="508">
        <v>1.5480000000000001E-2</v>
      </c>
      <c r="H108" s="508">
        <v>0</v>
      </c>
      <c r="I108" s="512">
        <v>0</v>
      </c>
      <c r="J108" s="512">
        <v>1.3932000000000002E-2</v>
      </c>
    </row>
    <row r="109" spans="4:10">
      <c r="D109" s="510">
        <v>1158</v>
      </c>
      <c r="E109" s="53" t="s">
        <v>406</v>
      </c>
      <c r="F109" s="511">
        <v>3.2</v>
      </c>
      <c r="G109" s="508">
        <v>1.17E-2</v>
      </c>
      <c r="H109" s="508">
        <v>0</v>
      </c>
      <c r="I109" s="512">
        <v>0</v>
      </c>
      <c r="J109" s="512">
        <v>1.0530000000000001E-2</v>
      </c>
    </row>
    <row r="110" spans="4:10">
      <c r="D110" s="510">
        <v>1159</v>
      </c>
      <c r="E110" s="53" t="s">
        <v>407</v>
      </c>
      <c r="F110" s="511">
        <v>3.2</v>
      </c>
      <c r="G110" s="508">
        <v>1.4400000000000001E-2</v>
      </c>
      <c r="H110" s="508">
        <v>0</v>
      </c>
      <c r="I110" s="512">
        <v>0</v>
      </c>
      <c r="J110" s="512">
        <v>1.2960000000000001E-2</v>
      </c>
    </row>
    <row r="111" spans="4:10">
      <c r="D111" s="510">
        <v>1160</v>
      </c>
      <c r="E111" s="53" t="s">
        <v>408</v>
      </c>
      <c r="F111" s="511">
        <v>3.2</v>
      </c>
      <c r="G111" s="508">
        <v>1.4310000000000002E-2</v>
      </c>
      <c r="H111" s="508">
        <v>0</v>
      </c>
      <c r="I111" s="512">
        <v>0</v>
      </c>
      <c r="J111" s="512">
        <v>1.2879000000000002E-2</v>
      </c>
    </row>
    <row r="112" spans="4:10">
      <c r="D112" s="510">
        <v>1161</v>
      </c>
      <c r="E112" s="53" t="s">
        <v>409</v>
      </c>
      <c r="F112" s="511">
        <v>3.2</v>
      </c>
      <c r="G112" s="508">
        <v>2.2769999999999999E-2</v>
      </c>
      <c r="H112" s="508">
        <v>0</v>
      </c>
      <c r="I112" s="512">
        <v>0</v>
      </c>
      <c r="J112" s="512">
        <v>2.0493000000000001E-2</v>
      </c>
    </row>
    <row r="113" spans="4:10">
      <c r="D113" s="510">
        <v>1162</v>
      </c>
      <c r="E113" s="53" t="s">
        <v>410</v>
      </c>
      <c r="F113" s="511">
        <v>3.2</v>
      </c>
      <c r="G113" s="508">
        <v>1.1340000000000001E-2</v>
      </c>
      <c r="H113" s="508">
        <v>0</v>
      </c>
      <c r="I113" s="512">
        <v>0</v>
      </c>
      <c r="J113" s="512">
        <v>1.0206000000000002E-2</v>
      </c>
    </row>
    <row r="114" spans="4:10">
      <c r="D114" s="510">
        <v>1163</v>
      </c>
      <c r="E114" s="53" t="s">
        <v>411</v>
      </c>
      <c r="F114" s="511">
        <v>3.2</v>
      </c>
      <c r="G114" s="508">
        <v>1.6830000000000001E-2</v>
      </c>
      <c r="H114" s="508">
        <v>0</v>
      </c>
      <c r="I114" s="512">
        <v>0</v>
      </c>
      <c r="J114" s="512">
        <v>1.5147000000000001E-2</v>
      </c>
    </row>
    <row r="115" spans="4:10">
      <c r="D115" s="510">
        <v>1164</v>
      </c>
      <c r="E115" s="53" t="s">
        <v>412</v>
      </c>
      <c r="F115" s="511">
        <v>3.2</v>
      </c>
      <c r="G115" s="508">
        <v>9.4500000000000001E-3</v>
      </c>
      <c r="H115" s="508">
        <v>0</v>
      </c>
      <c r="I115" s="512">
        <v>0</v>
      </c>
      <c r="J115" s="512">
        <v>8.5050000000000004E-3</v>
      </c>
    </row>
    <row r="116" spans="4:10">
      <c r="D116" s="510">
        <v>1165</v>
      </c>
      <c r="E116" s="53" t="s">
        <v>413</v>
      </c>
      <c r="F116" s="511">
        <v>3.2</v>
      </c>
      <c r="G116" s="508">
        <v>1.1429999999999999E-2</v>
      </c>
      <c r="H116" s="508">
        <v>0</v>
      </c>
      <c r="I116" s="512">
        <v>0</v>
      </c>
      <c r="J116" s="512">
        <v>1.0286999999999999E-2</v>
      </c>
    </row>
    <row r="117" spans="4:10">
      <c r="D117" s="510">
        <v>1166</v>
      </c>
      <c r="E117" s="53" t="s">
        <v>414</v>
      </c>
      <c r="F117" s="511">
        <v>3.2</v>
      </c>
      <c r="G117" s="508">
        <v>1.026E-2</v>
      </c>
      <c r="H117" s="508">
        <v>0</v>
      </c>
      <c r="I117" s="512">
        <v>0</v>
      </c>
      <c r="J117" s="512">
        <v>9.2340000000000009E-3</v>
      </c>
    </row>
    <row r="118" spans="4:10">
      <c r="D118" s="510">
        <v>1167</v>
      </c>
      <c r="E118" s="53" t="s">
        <v>415</v>
      </c>
      <c r="F118" s="511">
        <v>3.2</v>
      </c>
      <c r="G118" s="508">
        <v>1.1520000000000001E-2</v>
      </c>
      <c r="H118" s="508">
        <v>0</v>
      </c>
      <c r="I118" s="512">
        <v>0</v>
      </c>
      <c r="J118" s="512">
        <v>1.0368E-2</v>
      </c>
    </row>
    <row r="119" spans="4:10">
      <c r="F119" s="519">
        <v>89.600000000000037</v>
      </c>
      <c r="G119" s="516">
        <v>1.3139999999999997E-2</v>
      </c>
      <c r="H119" s="516">
        <v>0</v>
      </c>
      <c r="I119" s="69">
        <v>0</v>
      </c>
      <c r="J119" s="552">
        <v>1.1825999999999996E-2</v>
      </c>
    </row>
    <row r="120" spans="4:10">
      <c r="F120" s="551" t="s">
        <v>59</v>
      </c>
      <c r="G120" s="550">
        <v>1.4599999999999997E-2</v>
      </c>
      <c r="H120" s="518">
        <v>0</v>
      </c>
    </row>
    <row r="123" spans="4:10" ht="28.8">
      <c r="D123" s="547" t="s">
        <v>462</v>
      </c>
      <c r="E123" s="77" t="s">
        <v>63</v>
      </c>
      <c r="F123" s="507" t="s">
        <v>44</v>
      </c>
      <c r="G123" s="549" t="s">
        <v>297</v>
      </c>
      <c r="H123" s="508" t="s">
        <v>292</v>
      </c>
      <c r="I123" s="545" t="s">
        <v>46</v>
      </c>
      <c r="J123" s="549" t="s">
        <v>293</v>
      </c>
    </row>
    <row r="124" spans="4:10">
      <c r="D124" s="510">
        <v>1168</v>
      </c>
      <c r="E124" s="53" t="s">
        <v>443</v>
      </c>
      <c r="F124" s="511">
        <v>3.2</v>
      </c>
      <c r="G124" s="508">
        <v>1.107E-2</v>
      </c>
      <c r="H124" s="508">
        <v>0</v>
      </c>
      <c r="I124" s="512">
        <v>0</v>
      </c>
      <c r="J124" s="512">
        <v>9.9629999999999996E-3</v>
      </c>
    </row>
    <row r="125" spans="4:10">
      <c r="D125" s="510">
        <v>1169</v>
      </c>
      <c r="E125" s="53" t="s">
        <v>444</v>
      </c>
      <c r="F125" s="511">
        <v>3.2</v>
      </c>
      <c r="G125" s="508">
        <v>1.044E-2</v>
      </c>
      <c r="H125" s="508">
        <v>0</v>
      </c>
      <c r="I125" s="512">
        <v>0</v>
      </c>
      <c r="J125" s="512">
        <v>9.3959999999999998E-3</v>
      </c>
    </row>
    <row r="126" spans="4:10">
      <c r="D126" s="510">
        <v>1170</v>
      </c>
      <c r="E126" s="53" t="s">
        <v>445</v>
      </c>
      <c r="F126" s="511">
        <v>3.2</v>
      </c>
      <c r="G126" s="508">
        <v>9.0000000000000011E-3</v>
      </c>
      <c r="H126" s="508">
        <v>0</v>
      </c>
      <c r="I126" s="512">
        <v>0</v>
      </c>
      <c r="J126" s="512">
        <v>8.1000000000000013E-3</v>
      </c>
    </row>
    <row r="127" spans="4:10">
      <c r="D127" s="510">
        <v>1171</v>
      </c>
      <c r="E127" s="53" t="s">
        <v>446</v>
      </c>
      <c r="F127" s="511">
        <v>3.2</v>
      </c>
      <c r="G127" s="508">
        <v>1.089E-2</v>
      </c>
      <c r="H127" s="508">
        <v>0</v>
      </c>
      <c r="I127" s="512">
        <v>0</v>
      </c>
      <c r="J127" s="512">
        <v>9.8010000000000007E-3</v>
      </c>
    </row>
    <row r="128" spans="4:10">
      <c r="D128" s="510">
        <v>1172</v>
      </c>
      <c r="E128" s="53" t="s">
        <v>447</v>
      </c>
      <c r="F128" s="511">
        <v>3.2</v>
      </c>
      <c r="G128" s="508">
        <v>1.008E-2</v>
      </c>
      <c r="H128" s="508">
        <v>0</v>
      </c>
      <c r="I128" s="512">
        <v>0</v>
      </c>
      <c r="J128" s="512">
        <v>9.0720000000000002E-3</v>
      </c>
    </row>
    <row r="129" spans="4:10">
      <c r="D129" s="510">
        <v>1173</v>
      </c>
      <c r="E129" s="53" t="s">
        <v>448</v>
      </c>
      <c r="F129" s="511">
        <v>3.2</v>
      </c>
      <c r="G129" s="508">
        <v>8.8199999999999997E-3</v>
      </c>
      <c r="H129" s="508">
        <v>0</v>
      </c>
      <c r="I129" s="512">
        <v>0</v>
      </c>
      <c r="J129" s="512">
        <v>7.9380000000000006E-3</v>
      </c>
    </row>
    <row r="130" spans="4:10">
      <c r="D130" s="510">
        <v>1174</v>
      </c>
      <c r="E130" s="53" t="s">
        <v>449</v>
      </c>
      <c r="F130" s="511">
        <v>3.2</v>
      </c>
      <c r="G130" s="508">
        <v>9.9900000000000006E-3</v>
      </c>
      <c r="H130" s="508">
        <v>0</v>
      </c>
      <c r="I130" s="512">
        <v>0</v>
      </c>
      <c r="J130" s="512">
        <v>8.9910000000000007E-3</v>
      </c>
    </row>
    <row r="131" spans="4:10">
      <c r="D131" s="510">
        <v>1175</v>
      </c>
      <c r="E131" s="53" t="s">
        <v>450</v>
      </c>
      <c r="F131" s="511">
        <v>3.2</v>
      </c>
      <c r="G131" s="508">
        <v>9.5399999999999999E-3</v>
      </c>
      <c r="H131" s="508">
        <v>0</v>
      </c>
      <c r="I131" s="512">
        <v>0</v>
      </c>
      <c r="J131" s="512">
        <v>8.5859999999999999E-3</v>
      </c>
    </row>
    <row r="132" spans="4:10">
      <c r="D132" s="510">
        <v>1176</v>
      </c>
      <c r="E132" s="53" t="s">
        <v>451</v>
      </c>
      <c r="F132" s="511">
        <v>3.2</v>
      </c>
      <c r="G132" s="508">
        <v>1.251E-2</v>
      </c>
      <c r="H132" s="508">
        <v>0</v>
      </c>
      <c r="I132" s="512">
        <v>0</v>
      </c>
      <c r="J132" s="512">
        <v>1.1259E-2</v>
      </c>
    </row>
    <row r="133" spans="4:10">
      <c r="D133" s="510">
        <v>1177</v>
      </c>
      <c r="E133" s="53" t="s">
        <v>452</v>
      </c>
      <c r="F133" s="511">
        <v>3.2</v>
      </c>
      <c r="G133" s="508">
        <v>1.323E-2</v>
      </c>
      <c r="H133" s="508">
        <v>0</v>
      </c>
      <c r="I133" s="512">
        <v>0</v>
      </c>
      <c r="J133" s="512">
        <v>1.1907000000000001E-2</v>
      </c>
    </row>
    <row r="134" spans="4:10">
      <c r="D134" s="510">
        <v>1178</v>
      </c>
      <c r="E134" s="53" t="s">
        <v>453</v>
      </c>
      <c r="F134" s="511">
        <v>3.2</v>
      </c>
      <c r="G134" s="508">
        <v>1.6290000000000002E-2</v>
      </c>
      <c r="H134" s="508">
        <v>0</v>
      </c>
      <c r="I134" s="512">
        <v>0</v>
      </c>
      <c r="J134" s="512">
        <v>1.4661000000000002E-2</v>
      </c>
    </row>
    <row r="135" spans="4:10">
      <c r="D135" s="510">
        <v>1179</v>
      </c>
      <c r="E135" s="53" t="s">
        <v>454</v>
      </c>
      <c r="F135" s="511">
        <v>3.2</v>
      </c>
      <c r="G135" s="508">
        <v>1.4579999999999999E-2</v>
      </c>
      <c r="H135" s="508">
        <v>0</v>
      </c>
      <c r="I135" s="512">
        <v>0</v>
      </c>
      <c r="J135" s="512">
        <v>1.3122E-2</v>
      </c>
    </row>
    <row r="136" spans="4:10">
      <c r="D136" s="510">
        <v>1180</v>
      </c>
      <c r="E136" s="53" t="s">
        <v>455</v>
      </c>
      <c r="F136" s="511">
        <v>3.2</v>
      </c>
      <c r="G136" s="508">
        <v>2.061E-2</v>
      </c>
      <c r="H136" s="508">
        <v>0</v>
      </c>
      <c r="I136" s="512">
        <v>0</v>
      </c>
      <c r="J136" s="512">
        <v>1.8549E-2</v>
      </c>
    </row>
    <row r="137" spans="4:10">
      <c r="D137" s="510">
        <v>1181</v>
      </c>
      <c r="E137" s="53" t="s">
        <v>456</v>
      </c>
      <c r="F137" s="511">
        <v>3.2</v>
      </c>
      <c r="G137" s="508">
        <v>1.3679999999999999E-2</v>
      </c>
      <c r="H137" s="508">
        <v>0</v>
      </c>
      <c r="I137" s="512">
        <v>0</v>
      </c>
      <c r="J137" s="512">
        <v>1.2312E-2</v>
      </c>
    </row>
    <row r="138" spans="4:10">
      <c r="D138" s="510">
        <v>1182</v>
      </c>
      <c r="E138" s="53" t="s">
        <v>457</v>
      </c>
      <c r="F138" s="511">
        <v>3.2</v>
      </c>
      <c r="G138" s="508">
        <v>1.9799999999999998E-2</v>
      </c>
      <c r="H138" s="508">
        <v>0</v>
      </c>
      <c r="I138" s="512">
        <v>0</v>
      </c>
      <c r="J138" s="512">
        <v>1.7819999999999999E-2</v>
      </c>
    </row>
    <row r="139" spans="4:10">
      <c r="D139" s="510">
        <v>1183</v>
      </c>
      <c r="E139" s="53" t="s">
        <v>458</v>
      </c>
      <c r="F139" s="511">
        <v>3.2</v>
      </c>
      <c r="G139" s="508">
        <v>1.8269999999999998E-2</v>
      </c>
      <c r="H139" s="508">
        <v>0</v>
      </c>
      <c r="I139" s="512">
        <v>0</v>
      </c>
      <c r="J139" s="512">
        <v>1.6442999999999999E-2</v>
      </c>
    </row>
    <row r="140" spans="4:10">
      <c r="D140" s="510">
        <v>1184</v>
      </c>
      <c r="E140" s="53" t="s">
        <v>459</v>
      </c>
      <c r="F140" s="511">
        <v>3.2</v>
      </c>
      <c r="G140" s="508">
        <v>1.5480000000000001E-2</v>
      </c>
      <c r="H140" s="508">
        <v>0</v>
      </c>
      <c r="I140" s="512">
        <v>0</v>
      </c>
      <c r="J140" s="512">
        <v>1.3932000000000002E-2</v>
      </c>
    </row>
    <row r="141" spans="4:10">
      <c r="D141" s="510">
        <v>1185</v>
      </c>
      <c r="E141" s="53" t="s">
        <v>460</v>
      </c>
      <c r="F141" s="511">
        <v>3.2</v>
      </c>
      <c r="G141" s="508">
        <v>1.719E-2</v>
      </c>
      <c r="H141" s="508">
        <v>0</v>
      </c>
      <c r="I141" s="512">
        <v>0</v>
      </c>
      <c r="J141" s="512">
        <v>1.5471E-2</v>
      </c>
    </row>
    <row r="142" spans="4:10">
      <c r="D142" s="510">
        <v>1186</v>
      </c>
      <c r="E142" s="53" t="s">
        <v>461</v>
      </c>
      <c r="F142" s="511">
        <v>3.2</v>
      </c>
      <c r="G142" s="508">
        <v>1.503E-2</v>
      </c>
      <c r="H142" s="508">
        <v>0</v>
      </c>
      <c r="I142" s="512">
        <v>0</v>
      </c>
      <c r="J142" s="512">
        <v>1.3527000000000001E-2</v>
      </c>
    </row>
    <row r="143" spans="4:10">
      <c r="F143" s="519">
        <v>60.800000000000018</v>
      </c>
      <c r="G143" s="516">
        <v>1.3499999999999998E-2</v>
      </c>
      <c r="H143" s="516">
        <v>0</v>
      </c>
      <c r="I143" s="69">
        <v>0</v>
      </c>
      <c r="J143" s="552">
        <v>1.2149999999999998E-2</v>
      </c>
    </row>
    <row r="144" spans="4:10">
      <c r="F144" s="551" t="s">
        <v>59</v>
      </c>
      <c r="G144" s="550">
        <v>1.4999999999999998E-2</v>
      </c>
      <c r="H144" s="518">
        <v>0</v>
      </c>
    </row>
    <row r="146" spans="3:24" ht="15" thickBot="1"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</row>
    <row r="149" spans="3:24" ht="28.8">
      <c r="D149" s="547" t="s">
        <v>462</v>
      </c>
      <c r="E149" s="77" t="s">
        <v>63</v>
      </c>
      <c r="F149" s="507" t="s">
        <v>44</v>
      </c>
      <c r="G149" s="549" t="s">
        <v>297</v>
      </c>
      <c r="H149" s="508" t="s">
        <v>292</v>
      </c>
      <c r="I149" s="545" t="s">
        <v>46</v>
      </c>
      <c r="J149" s="549" t="s">
        <v>293</v>
      </c>
      <c r="L149" s="47" t="s">
        <v>48</v>
      </c>
      <c r="M149" s="48" t="s">
        <v>49</v>
      </c>
      <c r="N149" s="48" t="s">
        <v>50</v>
      </c>
      <c r="O149" s="48" t="s">
        <v>51</v>
      </c>
      <c r="P149" s="49" t="s">
        <v>52</v>
      </c>
      <c r="Q149" s="49" t="s">
        <v>53</v>
      </c>
      <c r="R149" s="48" t="s">
        <v>54</v>
      </c>
      <c r="S149" s="50" t="s">
        <v>55</v>
      </c>
      <c r="T149" s="48" t="s">
        <v>56</v>
      </c>
      <c r="U149" s="51" t="s">
        <v>12</v>
      </c>
      <c r="V149" s="51" t="s">
        <v>295</v>
      </c>
      <c r="W149" s="48" t="s">
        <v>57</v>
      </c>
    </row>
    <row r="150" spans="3:24">
      <c r="D150" s="510">
        <v>1168</v>
      </c>
      <c r="E150" s="53" t="s">
        <v>443</v>
      </c>
      <c r="F150" s="511">
        <v>3.2</v>
      </c>
      <c r="G150" s="508">
        <v>1.107E-2</v>
      </c>
      <c r="H150" s="508">
        <v>0</v>
      </c>
      <c r="I150" s="512">
        <v>0</v>
      </c>
      <c r="J150" s="512">
        <v>9.9629999999999996E-3</v>
      </c>
      <c r="L150" s="56">
        <v>40074</v>
      </c>
      <c r="M150" s="56">
        <v>1</v>
      </c>
      <c r="N150" s="56">
        <v>760383</v>
      </c>
      <c r="O150" s="56" t="s">
        <v>60</v>
      </c>
      <c r="P150" s="57">
        <v>46135</v>
      </c>
      <c r="Q150" s="57">
        <v>46135</v>
      </c>
      <c r="R150" s="58">
        <v>0.69513888888888886</v>
      </c>
      <c r="S150" s="59">
        <v>30.66</v>
      </c>
      <c r="T150" s="60">
        <v>1.2149999999999998E-2</v>
      </c>
      <c r="U150" s="60">
        <v>0</v>
      </c>
      <c r="V150" s="60" t="s">
        <v>319</v>
      </c>
      <c r="W150" s="60" t="s">
        <v>462</v>
      </c>
    </row>
    <row r="151" spans="3:24" ht="21.6">
      <c r="D151" s="510">
        <v>1169</v>
      </c>
      <c r="E151" s="53" t="s">
        <v>444</v>
      </c>
      <c r="F151" s="511">
        <v>3.2</v>
      </c>
      <c r="G151" s="508">
        <v>1.044E-2</v>
      </c>
      <c r="H151" s="508">
        <v>0</v>
      </c>
      <c r="I151" s="512">
        <v>0</v>
      </c>
      <c r="J151" s="512">
        <v>9.3959999999999998E-3</v>
      </c>
      <c r="L151" s="413" t="s">
        <v>296</v>
      </c>
      <c r="M151" s="56">
        <v>2</v>
      </c>
      <c r="N151" s="56">
        <v>760422</v>
      </c>
      <c r="O151" s="56" t="s">
        <v>60</v>
      </c>
      <c r="P151" s="57">
        <v>46135</v>
      </c>
      <c r="Q151" s="57">
        <v>46136</v>
      </c>
      <c r="R151" s="58">
        <v>0.4513888888888889</v>
      </c>
      <c r="S151" s="59">
        <v>30.6</v>
      </c>
      <c r="T151" s="60">
        <v>1.3164882352941174E-2</v>
      </c>
      <c r="U151" s="60">
        <v>0</v>
      </c>
      <c r="V151" s="60" t="s">
        <v>319</v>
      </c>
      <c r="W151" s="60" t="s">
        <v>500</v>
      </c>
    </row>
    <row r="152" spans="3:24">
      <c r="D152" s="510">
        <v>1170</v>
      </c>
      <c r="E152" s="53" t="s">
        <v>445</v>
      </c>
      <c r="F152" s="511">
        <v>3.2</v>
      </c>
      <c r="G152" s="508">
        <v>9.0000000000000011E-3</v>
      </c>
      <c r="H152" s="508">
        <v>0</v>
      </c>
      <c r="I152" s="512">
        <v>0</v>
      </c>
      <c r="J152" s="512">
        <v>8.1000000000000013E-3</v>
      </c>
      <c r="L152" s="608"/>
      <c r="M152" s="56">
        <v>3</v>
      </c>
      <c r="N152" s="56">
        <v>760457</v>
      </c>
      <c r="O152" s="56" t="s">
        <v>247</v>
      </c>
      <c r="P152" s="57">
        <v>46136</v>
      </c>
      <c r="Q152" s="57">
        <v>46136</v>
      </c>
      <c r="R152" s="58">
        <v>0.51666666666666672</v>
      </c>
      <c r="S152" s="59">
        <v>29.64</v>
      </c>
      <c r="T152" s="60">
        <v>1.3164882352941174E-2</v>
      </c>
      <c r="U152" s="60">
        <v>0</v>
      </c>
      <c r="V152" s="60" t="s">
        <v>319</v>
      </c>
      <c r="W152" s="60" t="s">
        <v>500</v>
      </c>
    </row>
    <row r="153" spans="3:24">
      <c r="D153" s="510">
        <v>1171</v>
      </c>
      <c r="E153" s="53" t="s">
        <v>446</v>
      </c>
      <c r="F153" s="511">
        <v>3.2</v>
      </c>
      <c r="G153" s="508">
        <v>1.089E-2</v>
      </c>
      <c r="H153" s="508">
        <v>0</v>
      </c>
      <c r="I153" s="512">
        <v>0</v>
      </c>
      <c r="J153" s="512">
        <v>9.8010000000000007E-3</v>
      </c>
      <c r="L153" s="608"/>
      <c r="M153" s="56">
        <v>4</v>
      </c>
      <c r="N153" s="56">
        <v>760680</v>
      </c>
      <c r="O153" s="56" t="s">
        <v>60</v>
      </c>
      <c r="P153" s="57">
        <v>46137</v>
      </c>
      <c r="Q153" s="57">
        <v>46139</v>
      </c>
      <c r="R153" s="58">
        <v>0.40833333333333333</v>
      </c>
      <c r="S153" s="59">
        <v>30.74</v>
      </c>
      <c r="T153" s="60">
        <v>1.5732692307692309E-2</v>
      </c>
      <c r="U153" s="60">
        <v>0</v>
      </c>
      <c r="V153" s="60" t="s">
        <v>319</v>
      </c>
      <c r="W153" s="60" t="s">
        <v>517</v>
      </c>
    </row>
    <row r="154" spans="3:24">
      <c r="D154" s="510">
        <v>1172</v>
      </c>
      <c r="E154" s="53" t="s">
        <v>447</v>
      </c>
      <c r="F154" s="511">
        <v>3.2</v>
      </c>
      <c r="G154" s="508">
        <v>1.008E-2</v>
      </c>
      <c r="H154" s="508">
        <v>0</v>
      </c>
      <c r="I154" s="512">
        <v>0</v>
      </c>
      <c r="J154" s="512">
        <v>9.0720000000000002E-3</v>
      </c>
      <c r="L154" s="608"/>
      <c r="M154" s="608">
        <v>5</v>
      </c>
      <c r="N154" s="56"/>
      <c r="O154" s="56"/>
      <c r="P154" s="57"/>
      <c r="Q154" s="57"/>
      <c r="R154" s="58"/>
      <c r="S154" s="59"/>
      <c r="T154" s="60"/>
      <c r="U154" s="60"/>
      <c r="V154" s="60"/>
      <c r="W154" s="60"/>
    </row>
    <row r="155" spans="3:24">
      <c r="D155" s="510">
        <v>1173</v>
      </c>
      <c r="E155" s="53" t="s">
        <v>448</v>
      </c>
      <c r="F155" s="511">
        <v>3.2</v>
      </c>
      <c r="G155" s="508">
        <v>8.8199999999999997E-3</v>
      </c>
      <c r="H155" s="508">
        <v>0</v>
      </c>
      <c r="I155" s="512">
        <v>0</v>
      </c>
      <c r="J155" s="512">
        <v>7.9380000000000006E-3</v>
      </c>
      <c r="L155" s="608"/>
      <c r="M155" s="608">
        <v>6</v>
      </c>
      <c r="N155" s="608"/>
      <c r="O155" s="56"/>
      <c r="P155" s="57"/>
      <c r="Q155" s="57"/>
      <c r="R155" s="58"/>
      <c r="S155" s="59"/>
      <c r="T155" s="60"/>
      <c r="U155" s="60"/>
      <c r="V155" s="60"/>
      <c r="W155" s="60"/>
    </row>
    <row r="156" spans="3:24">
      <c r="D156" s="510">
        <v>1174</v>
      </c>
      <c r="E156" s="53" t="s">
        <v>449</v>
      </c>
      <c r="F156" s="511">
        <v>3.2</v>
      </c>
      <c r="G156" s="508">
        <v>9.9900000000000006E-3</v>
      </c>
      <c r="H156" s="508">
        <v>0</v>
      </c>
      <c r="I156" s="512">
        <v>0</v>
      </c>
      <c r="J156" s="512">
        <v>8.9910000000000007E-3</v>
      </c>
      <c r="L156" s="608"/>
      <c r="M156" s="608">
        <v>7</v>
      </c>
      <c r="N156" s="608"/>
      <c r="O156" s="56"/>
      <c r="P156" s="57"/>
      <c r="Q156" s="57"/>
      <c r="R156" s="58"/>
      <c r="S156" s="109"/>
      <c r="T156" s="60"/>
      <c r="U156" s="60"/>
      <c r="V156" s="60"/>
      <c r="W156" s="60"/>
    </row>
    <row r="157" spans="3:24">
      <c r="D157" s="510">
        <v>1175</v>
      </c>
      <c r="E157" s="53" t="s">
        <v>450</v>
      </c>
      <c r="F157" s="511">
        <v>3.2</v>
      </c>
      <c r="G157" s="508">
        <v>9.5399999999999999E-3</v>
      </c>
      <c r="H157" s="508">
        <v>0</v>
      </c>
      <c r="I157" s="512">
        <v>0</v>
      </c>
      <c r="J157" s="512">
        <v>8.5859999999999999E-3</v>
      </c>
      <c r="L157" s="608"/>
      <c r="M157" s="608">
        <v>8</v>
      </c>
      <c r="N157" s="608"/>
      <c r="O157" s="56"/>
      <c r="P157" s="57"/>
      <c r="Q157" s="57"/>
      <c r="R157" s="62"/>
      <c r="S157" s="109"/>
      <c r="T157" s="60"/>
      <c r="U157" s="60"/>
      <c r="V157" s="60"/>
      <c r="W157" s="60"/>
    </row>
    <row r="158" spans="3:24">
      <c r="D158" s="510">
        <v>1176</v>
      </c>
      <c r="E158" s="53" t="s">
        <v>451</v>
      </c>
      <c r="F158" s="511">
        <v>3.2</v>
      </c>
      <c r="G158" s="508">
        <v>1.251E-2</v>
      </c>
      <c r="H158" s="508">
        <v>0</v>
      </c>
      <c r="I158" s="512">
        <v>0</v>
      </c>
      <c r="J158" s="512">
        <v>1.1259E-2</v>
      </c>
      <c r="L158" s="606"/>
      <c r="M158" s="608">
        <v>9</v>
      </c>
      <c r="N158" s="608"/>
      <c r="O158" s="608"/>
      <c r="P158" s="57"/>
      <c r="Q158" s="57"/>
      <c r="R158" s="62"/>
      <c r="S158" s="59"/>
      <c r="T158" s="60"/>
      <c r="U158" s="60"/>
      <c r="V158" s="60"/>
      <c r="W158" s="60"/>
    </row>
    <row r="159" spans="3:24">
      <c r="D159" s="510">
        <v>1177</v>
      </c>
      <c r="E159" s="53" t="s">
        <v>452</v>
      </c>
      <c r="F159" s="511">
        <v>3.2</v>
      </c>
      <c r="G159" s="508">
        <v>1.323E-2</v>
      </c>
      <c r="H159" s="508">
        <v>0</v>
      </c>
      <c r="I159" s="512">
        <v>0</v>
      </c>
      <c r="J159" s="512">
        <v>1.1907000000000001E-2</v>
      </c>
      <c r="L159" s="606"/>
      <c r="M159" s="608">
        <v>10</v>
      </c>
      <c r="N159" s="608"/>
      <c r="O159" s="608"/>
      <c r="P159" s="57"/>
      <c r="Q159" s="57"/>
      <c r="R159" s="62"/>
      <c r="S159" s="63"/>
      <c r="T159" s="60"/>
      <c r="U159" s="60"/>
      <c r="V159" s="60"/>
      <c r="W159" s="60"/>
    </row>
    <row r="160" spans="3:24" ht="15" thickBot="1">
      <c r="D160" s="510">
        <v>1178</v>
      </c>
      <c r="E160" s="53" t="s">
        <v>453</v>
      </c>
      <c r="F160" s="511">
        <v>3.2</v>
      </c>
      <c r="G160" s="508">
        <v>1.6290000000000002E-2</v>
      </c>
      <c r="H160" s="508">
        <v>0</v>
      </c>
      <c r="I160" s="512">
        <v>0</v>
      </c>
      <c r="J160" s="512">
        <v>1.4661000000000002E-2</v>
      </c>
      <c r="L160" s="606"/>
      <c r="M160" s="608">
        <v>11</v>
      </c>
      <c r="N160" s="608"/>
      <c r="O160" s="608"/>
      <c r="P160" s="57"/>
      <c r="Q160" s="57"/>
      <c r="R160" s="62"/>
      <c r="S160" s="63"/>
      <c r="T160" s="60"/>
      <c r="U160" s="60"/>
      <c r="V160" s="60"/>
      <c r="W160" s="60"/>
    </row>
    <row r="161" spans="4:23" ht="15" thickBot="1">
      <c r="D161" s="510">
        <v>1179</v>
      </c>
      <c r="E161" s="53" t="s">
        <v>454</v>
      </c>
      <c r="F161" s="511">
        <v>3.2</v>
      </c>
      <c r="G161" s="508">
        <v>1.4579999999999999E-2</v>
      </c>
      <c r="H161" s="508">
        <v>0</v>
      </c>
      <c r="I161" s="512">
        <v>0</v>
      </c>
      <c r="J161" s="512">
        <v>1.3122E-2</v>
      </c>
      <c r="L161" s="606"/>
      <c r="M161" s="606"/>
      <c r="N161" s="606"/>
      <c r="O161" s="606"/>
      <c r="P161" s="606"/>
      <c r="Q161" s="606"/>
      <c r="R161" s="606"/>
      <c r="S161" s="64">
        <v>121.64</v>
      </c>
      <c r="T161" s="445">
        <v>1.3557994693190051E-2</v>
      </c>
      <c r="U161" s="66" t="e">
        <v>#DIV/0!</v>
      </c>
      <c r="V161" s="66">
        <v>0</v>
      </c>
      <c r="W161" s="67"/>
    </row>
    <row r="162" spans="4:23">
      <c r="D162" s="510">
        <v>1180</v>
      </c>
      <c r="E162" s="53" t="s">
        <v>455</v>
      </c>
      <c r="F162" s="511">
        <v>3.2</v>
      </c>
      <c r="G162" s="508">
        <v>2.061E-2</v>
      </c>
      <c r="H162" s="508">
        <v>0</v>
      </c>
      <c r="I162" s="512">
        <v>0</v>
      </c>
      <c r="J162" s="512">
        <v>1.8549E-2</v>
      </c>
    </row>
    <row r="163" spans="4:23">
      <c r="D163" s="510">
        <v>1181</v>
      </c>
      <c r="E163" s="53" t="s">
        <v>456</v>
      </c>
      <c r="F163" s="511">
        <v>3.2</v>
      </c>
      <c r="G163" s="508">
        <v>1.3679999999999999E-2</v>
      </c>
      <c r="H163" s="508">
        <v>0</v>
      </c>
      <c r="I163" s="512">
        <v>0</v>
      </c>
      <c r="J163" s="512">
        <v>1.2312E-2</v>
      </c>
    </row>
    <row r="164" spans="4:23">
      <c r="D164" s="510">
        <v>1182</v>
      </c>
      <c r="E164" s="53" t="s">
        <v>457</v>
      </c>
      <c r="F164" s="511">
        <v>3.2</v>
      </c>
      <c r="G164" s="508">
        <v>1.9799999999999998E-2</v>
      </c>
      <c r="H164" s="508">
        <v>0</v>
      </c>
      <c r="I164" s="512">
        <v>0</v>
      </c>
      <c r="J164" s="512">
        <v>1.7819999999999999E-2</v>
      </c>
    </row>
    <row r="165" spans="4:23">
      <c r="D165" s="510">
        <v>1183</v>
      </c>
      <c r="E165" s="53" t="s">
        <v>458</v>
      </c>
      <c r="F165" s="511">
        <v>3.2</v>
      </c>
      <c r="G165" s="508">
        <v>1.8269999999999998E-2</v>
      </c>
      <c r="H165" s="508">
        <v>0</v>
      </c>
      <c r="I165" s="512">
        <v>0</v>
      </c>
      <c r="J165" s="512">
        <v>1.6442999999999999E-2</v>
      </c>
    </row>
    <row r="166" spans="4:23">
      <c r="D166" s="510">
        <v>1184</v>
      </c>
      <c r="E166" s="53" t="s">
        <v>459</v>
      </c>
      <c r="F166" s="511">
        <v>3.2</v>
      </c>
      <c r="G166" s="508">
        <v>1.5480000000000001E-2</v>
      </c>
      <c r="H166" s="508">
        <v>0</v>
      </c>
      <c r="I166" s="512">
        <v>0</v>
      </c>
      <c r="J166" s="512">
        <v>1.3932000000000002E-2</v>
      </c>
    </row>
    <row r="167" spans="4:23">
      <c r="D167" s="510">
        <v>1185</v>
      </c>
      <c r="E167" s="53" t="s">
        <v>460</v>
      </c>
      <c r="F167" s="511">
        <v>3.2</v>
      </c>
      <c r="G167" s="508">
        <v>1.719E-2</v>
      </c>
      <c r="H167" s="508">
        <v>0</v>
      </c>
      <c r="I167" s="512">
        <v>0</v>
      </c>
      <c r="J167" s="512">
        <v>1.5471E-2</v>
      </c>
    </row>
    <row r="168" spans="4:23">
      <c r="D168" s="510">
        <v>1186</v>
      </c>
      <c r="E168" s="53" t="s">
        <v>461</v>
      </c>
      <c r="F168" s="511">
        <v>3.2</v>
      </c>
      <c r="G168" s="508">
        <v>1.503E-2</v>
      </c>
      <c r="H168" s="508">
        <v>0</v>
      </c>
      <c r="I168" s="512">
        <v>0</v>
      </c>
      <c r="J168" s="512">
        <v>1.3527000000000001E-2</v>
      </c>
    </row>
    <row r="169" spans="4:23">
      <c r="F169" s="519">
        <v>60.800000000000018</v>
      </c>
      <c r="G169" s="516">
        <v>1.3499999999999998E-2</v>
      </c>
      <c r="H169" s="516">
        <v>0</v>
      </c>
      <c r="I169" s="69">
        <v>0</v>
      </c>
      <c r="J169" s="552">
        <v>1.2149999999999998E-2</v>
      </c>
    </row>
    <row r="170" spans="4:23">
      <c r="F170" s="551" t="s">
        <v>59</v>
      </c>
      <c r="G170" s="550">
        <v>1.4999999999999998E-2</v>
      </c>
      <c r="H170" s="518">
        <v>0</v>
      </c>
    </row>
    <row r="173" spans="4:23" ht="28.8">
      <c r="D173" s="547" t="s">
        <v>500</v>
      </c>
      <c r="E173" s="77" t="s">
        <v>63</v>
      </c>
      <c r="F173" s="507" t="s">
        <v>44</v>
      </c>
      <c r="G173" s="549" t="s">
        <v>297</v>
      </c>
      <c r="H173" s="508" t="s">
        <v>292</v>
      </c>
      <c r="I173" s="545" t="s">
        <v>46</v>
      </c>
      <c r="J173" s="549" t="s">
        <v>293</v>
      </c>
    </row>
    <row r="174" spans="4:23">
      <c r="D174" s="510">
        <v>1196</v>
      </c>
      <c r="E174" s="53" t="s">
        <v>467</v>
      </c>
      <c r="F174" s="511">
        <v>3.2</v>
      </c>
      <c r="G174" s="508">
        <v>2.232E-2</v>
      </c>
      <c r="H174" s="508">
        <v>0</v>
      </c>
      <c r="I174" s="512">
        <v>0</v>
      </c>
      <c r="J174" s="512">
        <v>2.0088000000000002E-2</v>
      </c>
    </row>
    <row r="175" spans="4:23">
      <c r="D175" s="510">
        <v>1197</v>
      </c>
      <c r="E175" s="53" t="s">
        <v>468</v>
      </c>
      <c r="F175" s="511">
        <v>3.2</v>
      </c>
      <c r="G175" s="508">
        <v>1.251E-2</v>
      </c>
      <c r="H175" s="508">
        <v>0</v>
      </c>
      <c r="I175" s="512">
        <v>0</v>
      </c>
      <c r="J175" s="512">
        <v>1.1259E-2</v>
      </c>
    </row>
    <row r="176" spans="4:23">
      <c r="D176" s="510">
        <v>1198</v>
      </c>
      <c r="E176" s="53" t="s">
        <v>469</v>
      </c>
      <c r="F176" s="511">
        <v>3.2</v>
      </c>
      <c r="G176" s="508">
        <v>1.242E-2</v>
      </c>
      <c r="H176" s="508">
        <v>0</v>
      </c>
      <c r="I176" s="512">
        <v>0</v>
      </c>
      <c r="J176" s="512">
        <v>1.1178E-2</v>
      </c>
    </row>
    <row r="177" spans="4:10">
      <c r="D177" s="510">
        <v>1199</v>
      </c>
      <c r="E177" s="53" t="s">
        <v>470</v>
      </c>
      <c r="F177" s="511">
        <v>3.2</v>
      </c>
      <c r="G177" s="508">
        <v>1.512E-2</v>
      </c>
      <c r="H177" s="508">
        <v>0</v>
      </c>
      <c r="I177" s="512">
        <v>0</v>
      </c>
      <c r="J177" s="512">
        <v>1.3608E-2</v>
      </c>
    </row>
    <row r="178" spans="4:10">
      <c r="D178" s="510">
        <v>1200</v>
      </c>
      <c r="E178" s="53" t="s">
        <v>471</v>
      </c>
      <c r="F178" s="511">
        <v>3.2</v>
      </c>
      <c r="G178" s="508">
        <v>1.4220000000000002E-2</v>
      </c>
      <c r="H178" s="508">
        <v>0</v>
      </c>
      <c r="I178" s="512">
        <v>0</v>
      </c>
      <c r="J178" s="512">
        <v>1.2798000000000002E-2</v>
      </c>
    </row>
    <row r="179" spans="4:10">
      <c r="D179" s="510">
        <v>1201</v>
      </c>
      <c r="E179" s="53" t="s">
        <v>472</v>
      </c>
      <c r="F179" s="511">
        <v>3.2</v>
      </c>
      <c r="G179" s="508">
        <v>9.8999999999999991E-3</v>
      </c>
      <c r="H179" s="508">
        <v>0</v>
      </c>
      <c r="I179" s="512">
        <v>0</v>
      </c>
      <c r="J179" s="512">
        <v>8.9099999999999995E-3</v>
      </c>
    </row>
    <row r="180" spans="4:10">
      <c r="D180" s="510">
        <v>1202</v>
      </c>
      <c r="E180" s="53" t="s">
        <v>473</v>
      </c>
      <c r="F180" s="511">
        <v>3.2</v>
      </c>
      <c r="G180" s="508">
        <v>1.3679999999999999E-2</v>
      </c>
      <c r="H180" s="508">
        <v>0</v>
      </c>
      <c r="I180" s="512">
        <v>0</v>
      </c>
      <c r="J180" s="512">
        <v>1.2312E-2</v>
      </c>
    </row>
    <row r="181" spans="4:10">
      <c r="D181" s="510">
        <v>1203</v>
      </c>
      <c r="E181" s="53" t="s">
        <v>474</v>
      </c>
      <c r="F181" s="511">
        <v>3.2</v>
      </c>
      <c r="G181" s="508">
        <v>1.566E-2</v>
      </c>
      <c r="H181" s="508">
        <v>0</v>
      </c>
      <c r="I181" s="512">
        <v>0</v>
      </c>
      <c r="J181" s="512">
        <v>1.4094000000000001E-2</v>
      </c>
    </row>
    <row r="182" spans="4:10">
      <c r="D182" s="510">
        <v>1204</v>
      </c>
      <c r="E182" s="53" t="s">
        <v>475</v>
      </c>
      <c r="F182" s="511">
        <v>3.2</v>
      </c>
      <c r="G182" s="508">
        <v>1.2149999999999999E-2</v>
      </c>
      <c r="H182" s="508">
        <v>0</v>
      </c>
      <c r="I182" s="512">
        <v>0</v>
      </c>
      <c r="J182" s="512">
        <v>1.0935E-2</v>
      </c>
    </row>
    <row r="183" spans="4:10">
      <c r="D183" s="510">
        <v>1205</v>
      </c>
      <c r="E183" s="53" t="s">
        <v>476</v>
      </c>
      <c r="F183" s="511">
        <v>3.2</v>
      </c>
      <c r="G183" s="508">
        <v>1.251E-2</v>
      </c>
      <c r="H183" s="508">
        <v>0</v>
      </c>
      <c r="I183" s="512">
        <v>0</v>
      </c>
      <c r="J183" s="512">
        <v>1.1259E-2</v>
      </c>
    </row>
    <row r="184" spans="4:10">
      <c r="D184" s="510">
        <v>1206</v>
      </c>
      <c r="E184" s="53" t="s">
        <v>477</v>
      </c>
      <c r="F184" s="511">
        <v>3.2</v>
      </c>
      <c r="G184" s="508">
        <v>1.3140000000000001E-2</v>
      </c>
      <c r="H184" s="508">
        <v>0</v>
      </c>
      <c r="I184" s="512">
        <v>0</v>
      </c>
      <c r="J184" s="512">
        <v>1.1826000000000001E-2</v>
      </c>
    </row>
    <row r="185" spans="4:10">
      <c r="D185" s="510">
        <v>1207</v>
      </c>
      <c r="E185" s="53" t="s">
        <v>478</v>
      </c>
      <c r="F185" s="511">
        <v>3.2</v>
      </c>
      <c r="G185" s="508">
        <v>1.107E-2</v>
      </c>
      <c r="H185" s="508">
        <v>0</v>
      </c>
      <c r="I185" s="512">
        <v>0</v>
      </c>
      <c r="J185" s="512">
        <v>9.9629999999999996E-3</v>
      </c>
    </row>
    <row r="186" spans="4:10">
      <c r="D186" s="510">
        <v>1208</v>
      </c>
      <c r="E186" s="53" t="s">
        <v>479</v>
      </c>
      <c r="F186" s="511">
        <v>3.2</v>
      </c>
      <c r="G186" s="508">
        <v>1.4310000000000002E-2</v>
      </c>
      <c r="H186" s="508">
        <v>0</v>
      </c>
      <c r="I186" s="512">
        <v>0</v>
      </c>
      <c r="J186" s="512">
        <v>1.2879000000000002E-2</v>
      </c>
    </row>
    <row r="187" spans="4:10">
      <c r="D187" s="510">
        <v>1209</v>
      </c>
      <c r="E187" s="53" t="s">
        <v>480</v>
      </c>
      <c r="F187" s="511">
        <v>3.2</v>
      </c>
      <c r="G187" s="508">
        <v>1.755E-2</v>
      </c>
      <c r="H187" s="508">
        <v>0</v>
      </c>
      <c r="I187" s="512">
        <v>0</v>
      </c>
      <c r="J187" s="512">
        <v>1.5795E-2</v>
      </c>
    </row>
    <row r="188" spans="4:10">
      <c r="D188" s="510">
        <v>1210</v>
      </c>
      <c r="E188" s="53" t="s">
        <v>481</v>
      </c>
      <c r="F188" s="511">
        <v>3.2</v>
      </c>
      <c r="G188" s="508">
        <v>2.1060000000000002E-2</v>
      </c>
      <c r="H188" s="508">
        <v>0</v>
      </c>
      <c r="I188" s="512">
        <v>0</v>
      </c>
      <c r="J188" s="512">
        <v>1.8954000000000002E-2</v>
      </c>
    </row>
    <row r="189" spans="4:10">
      <c r="D189" s="510">
        <v>1211</v>
      </c>
      <c r="E189" s="53" t="s">
        <v>482</v>
      </c>
      <c r="F189" s="511">
        <v>3.2</v>
      </c>
      <c r="G189" s="508">
        <v>1.5390000000000001E-2</v>
      </c>
      <c r="H189" s="508">
        <v>0</v>
      </c>
      <c r="I189" s="512">
        <v>0</v>
      </c>
      <c r="J189" s="512">
        <v>1.3851E-2</v>
      </c>
    </row>
    <row r="190" spans="4:10">
      <c r="D190" s="510">
        <v>1212</v>
      </c>
      <c r="E190" s="53" t="s">
        <v>483</v>
      </c>
      <c r="F190" s="511">
        <v>3.2</v>
      </c>
      <c r="G190" s="508">
        <v>2.2680000000000002E-2</v>
      </c>
      <c r="H190" s="508">
        <v>0</v>
      </c>
      <c r="I190" s="512">
        <v>0</v>
      </c>
      <c r="J190" s="512">
        <v>2.0412000000000003E-2</v>
      </c>
    </row>
    <row r="191" spans="4:10">
      <c r="D191" s="510">
        <v>1213</v>
      </c>
      <c r="E191" s="53" t="s">
        <v>484</v>
      </c>
      <c r="F191" s="511">
        <v>3.2</v>
      </c>
      <c r="G191" s="508">
        <v>1.9799999999999998E-2</v>
      </c>
      <c r="H191" s="508">
        <v>0</v>
      </c>
      <c r="I191" s="512">
        <v>0</v>
      </c>
      <c r="J191" s="512">
        <v>1.7819999999999999E-2</v>
      </c>
    </row>
    <row r="192" spans="4:10">
      <c r="D192" s="510">
        <v>1214</v>
      </c>
      <c r="E192" s="53" t="s">
        <v>485</v>
      </c>
      <c r="F192" s="511">
        <v>3.2</v>
      </c>
      <c r="G192" s="508">
        <v>1.6920000000000001E-2</v>
      </c>
      <c r="H192" s="508">
        <v>0</v>
      </c>
      <c r="I192" s="512">
        <v>0</v>
      </c>
      <c r="J192" s="512">
        <v>1.5228000000000002E-2</v>
      </c>
    </row>
    <row r="193" spans="4:10">
      <c r="D193" s="510">
        <v>1215</v>
      </c>
      <c r="E193" s="53" t="s">
        <v>486</v>
      </c>
      <c r="F193" s="511">
        <v>3.2</v>
      </c>
      <c r="G193" s="508">
        <v>1.332E-2</v>
      </c>
      <c r="H193" s="508">
        <v>0</v>
      </c>
      <c r="I193" s="512">
        <v>0</v>
      </c>
      <c r="J193" s="512">
        <v>1.1988E-2</v>
      </c>
    </row>
    <row r="194" spans="4:10">
      <c r="D194" s="510">
        <v>1216</v>
      </c>
      <c r="E194" s="53" t="s">
        <v>487</v>
      </c>
      <c r="F194" s="511">
        <v>3.2</v>
      </c>
      <c r="G194" s="508">
        <v>1.17E-2</v>
      </c>
      <c r="H194" s="508">
        <v>0</v>
      </c>
      <c r="I194" s="512">
        <v>0</v>
      </c>
      <c r="J194" s="512">
        <v>1.0530000000000001E-2</v>
      </c>
    </row>
    <row r="195" spans="4:10">
      <c r="D195" s="510">
        <v>1217</v>
      </c>
      <c r="E195" s="53" t="s">
        <v>488</v>
      </c>
      <c r="F195" s="511">
        <v>3.2</v>
      </c>
      <c r="G195" s="508">
        <v>1.1610000000000001E-2</v>
      </c>
      <c r="H195" s="508">
        <v>0</v>
      </c>
      <c r="I195" s="512">
        <v>0</v>
      </c>
      <c r="J195" s="512">
        <v>1.0449E-2</v>
      </c>
    </row>
    <row r="196" spans="4:10">
      <c r="D196" s="510">
        <v>1218</v>
      </c>
      <c r="E196" s="53" t="s">
        <v>489</v>
      </c>
      <c r="F196" s="511">
        <v>3.2</v>
      </c>
      <c r="G196" s="508">
        <v>8.0999999999999996E-3</v>
      </c>
      <c r="H196" s="508">
        <v>0</v>
      </c>
      <c r="I196" s="512">
        <v>0</v>
      </c>
      <c r="J196" s="512">
        <v>7.2899999999999996E-3</v>
      </c>
    </row>
    <row r="197" spans="4:10">
      <c r="D197" s="510">
        <v>1219</v>
      </c>
      <c r="E197" s="53" t="s">
        <v>490</v>
      </c>
      <c r="F197" s="511">
        <v>3.2</v>
      </c>
      <c r="G197" s="508">
        <v>1.089E-2</v>
      </c>
      <c r="H197" s="508">
        <v>0</v>
      </c>
      <c r="I197" s="512">
        <v>0</v>
      </c>
      <c r="J197" s="512">
        <v>9.8010000000000007E-3</v>
      </c>
    </row>
    <row r="198" spans="4:10">
      <c r="D198" s="510">
        <v>1220</v>
      </c>
      <c r="E198" s="53" t="s">
        <v>491</v>
      </c>
      <c r="F198" s="511">
        <v>3.2</v>
      </c>
      <c r="G198" s="508">
        <v>8.1900000000000011E-3</v>
      </c>
      <c r="H198" s="508">
        <v>0</v>
      </c>
      <c r="I198" s="512">
        <v>0</v>
      </c>
      <c r="J198" s="512">
        <v>7.3710000000000008E-3</v>
      </c>
    </row>
    <row r="199" spans="4:10">
      <c r="D199" s="510">
        <v>1221</v>
      </c>
      <c r="E199" s="53" t="s">
        <v>492</v>
      </c>
      <c r="F199" s="511">
        <v>3.2</v>
      </c>
      <c r="G199" s="508">
        <v>1.485E-2</v>
      </c>
      <c r="H199" s="508">
        <v>0</v>
      </c>
      <c r="I199" s="512">
        <v>0</v>
      </c>
      <c r="J199" s="512">
        <v>1.3365E-2</v>
      </c>
    </row>
    <row r="200" spans="4:10">
      <c r="D200" s="510">
        <v>1222</v>
      </c>
      <c r="E200" s="53" t="s">
        <v>493</v>
      </c>
      <c r="F200" s="511">
        <v>3.2</v>
      </c>
      <c r="G200" s="508">
        <v>1.8540000000000001E-2</v>
      </c>
      <c r="H200" s="508">
        <v>0</v>
      </c>
      <c r="I200" s="512">
        <v>0</v>
      </c>
      <c r="J200" s="512">
        <v>1.6686000000000003E-2</v>
      </c>
    </row>
    <row r="201" spans="4:10">
      <c r="D201" s="510">
        <v>1223</v>
      </c>
      <c r="E201" s="53" t="s">
        <v>494</v>
      </c>
      <c r="F201" s="511">
        <v>3.2</v>
      </c>
      <c r="G201" s="508">
        <v>1.5390000000000001E-2</v>
      </c>
      <c r="H201" s="508">
        <v>0</v>
      </c>
      <c r="I201" s="512">
        <v>0</v>
      </c>
      <c r="J201" s="512">
        <v>1.3851E-2</v>
      </c>
    </row>
    <row r="202" spans="4:10">
      <c r="D202" s="510">
        <v>1224</v>
      </c>
      <c r="E202" s="53" t="s">
        <v>495</v>
      </c>
      <c r="F202" s="511">
        <v>3.2</v>
      </c>
      <c r="G202" s="508">
        <v>1.7820000000000003E-2</v>
      </c>
      <c r="H202" s="508">
        <v>0</v>
      </c>
      <c r="I202" s="512">
        <v>0</v>
      </c>
      <c r="J202" s="512">
        <v>1.6038000000000004E-2</v>
      </c>
    </row>
    <row r="203" spans="4:10">
      <c r="D203" s="510">
        <v>1225</v>
      </c>
      <c r="E203" s="53" t="s">
        <v>496</v>
      </c>
      <c r="F203" s="511">
        <v>3.2</v>
      </c>
      <c r="G203" s="508">
        <v>1.4760000000000002E-2</v>
      </c>
      <c r="H203" s="508">
        <v>0</v>
      </c>
      <c r="I203" s="512">
        <v>0</v>
      </c>
      <c r="J203" s="512">
        <v>1.3284000000000002E-2</v>
      </c>
    </row>
    <row r="204" spans="4:10">
      <c r="D204" s="510">
        <v>1226</v>
      </c>
      <c r="E204" s="53" t="s">
        <v>497</v>
      </c>
      <c r="F204" s="511">
        <v>3.2</v>
      </c>
      <c r="G204" s="508">
        <v>1.2959999999999999E-2</v>
      </c>
      <c r="H204" s="508">
        <v>0</v>
      </c>
      <c r="I204" s="512">
        <v>0</v>
      </c>
      <c r="J204" s="512">
        <v>1.1663999999999999E-2</v>
      </c>
    </row>
    <row r="205" spans="4:10">
      <c r="D205" s="510">
        <v>1227</v>
      </c>
      <c r="E205" s="53" t="s">
        <v>498</v>
      </c>
      <c r="F205" s="511">
        <v>3.2</v>
      </c>
      <c r="G205" s="508">
        <v>1.593E-2</v>
      </c>
      <c r="H205" s="508">
        <v>0</v>
      </c>
      <c r="I205" s="512">
        <v>0</v>
      </c>
      <c r="J205" s="512">
        <v>1.4337000000000001E-2</v>
      </c>
    </row>
    <row r="206" spans="4:10">
      <c r="D206" s="510">
        <v>1228</v>
      </c>
      <c r="E206" s="53" t="s">
        <v>499</v>
      </c>
      <c r="F206" s="511">
        <v>3.2</v>
      </c>
      <c r="G206" s="508">
        <v>1.8000000000000002E-2</v>
      </c>
      <c r="H206" s="508">
        <v>0</v>
      </c>
      <c r="I206" s="512">
        <v>0</v>
      </c>
      <c r="J206" s="512">
        <v>1.6200000000000003E-2</v>
      </c>
    </row>
    <row r="207" spans="4:10">
      <c r="D207" s="510">
        <v>1229</v>
      </c>
      <c r="E207" s="53" t="s">
        <v>501</v>
      </c>
      <c r="F207" s="511">
        <v>3.2</v>
      </c>
      <c r="G207" s="508">
        <v>1.2870000000000001E-2</v>
      </c>
      <c r="H207" s="508">
        <v>0</v>
      </c>
      <c r="I207" s="512">
        <v>0</v>
      </c>
      <c r="J207" s="512">
        <v>1.1583000000000001E-2</v>
      </c>
    </row>
    <row r="208" spans="4:10">
      <c r="F208" s="519">
        <v>108.80000000000005</v>
      </c>
      <c r="G208" s="516">
        <v>1.4627647058823523E-2</v>
      </c>
      <c r="H208" s="516">
        <v>0</v>
      </c>
      <c r="I208" s="69">
        <v>0</v>
      </c>
      <c r="J208" s="552">
        <v>1.3164882352941174E-2</v>
      </c>
    </row>
    <row r="209" spans="4:10">
      <c r="F209" s="551" t="s">
        <v>59</v>
      </c>
      <c r="G209" s="550">
        <v>1.6252941176470581E-2</v>
      </c>
      <c r="H209" s="518">
        <v>0</v>
      </c>
    </row>
    <row r="212" spans="4:10" ht="28.8">
      <c r="D212" s="547" t="s">
        <v>517</v>
      </c>
      <c r="E212" s="77" t="s">
        <v>63</v>
      </c>
      <c r="F212" s="507" t="s">
        <v>44</v>
      </c>
      <c r="G212" s="549" t="s">
        <v>297</v>
      </c>
      <c r="H212" s="508" t="s">
        <v>292</v>
      </c>
      <c r="I212" s="545" t="s">
        <v>46</v>
      </c>
      <c r="J212" s="549" t="s">
        <v>293</v>
      </c>
    </row>
    <row r="213" spans="4:10">
      <c r="D213" s="510">
        <v>1241</v>
      </c>
      <c r="E213" s="53" t="s">
        <v>503</v>
      </c>
      <c r="F213" s="511">
        <v>3.2</v>
      </c>
      <c r="G213" s="508">
        <v>2.052E-2</v>
      </c>
      <c r="H213" s="508">
        <v>0</v>
      </c>
      <c r="I213" s="512">
        <v>0</v>
      </c>
      <c r="J213" s="512">
        <v>1.8468000000000002E-2</v>
      </c>
    </row>
    <row r="214" spans="4:10">
      <c r="D214" s="510">
        <v>1242</v>
      </c>
      <c r="E214" s="53" t="s">
        <v>504</v>
      </c>
      <c r="F214" s="511">
        <v>3.2</v>
      </c>
      <c r="G214" s="508">
        <v>1.4579999999999999E-2</v>
      </c>
      <c r="H214" s="508">
        <v>0</v>
      </c>
      <c r="I214" s="512">
        <v>0</v>
      </c>
      <c r="J214" s="512">
        <v>1.3122E-2</v>
      </c>
    </row>
    <row r="215" spans="4:10">
      <c r="D215" s="510">
        <v>1243</v>
      </c>
      <c r="E215" s="53" t="s">
        <v>505</v>
      </c>
      <c r="F215" s="511">
        <v>3.2</v>
      </c>
      <c r="G215" s="508">
        <v>1.7729999999999999E-2</v>
      </c>
      <c r="H215" s="508">
        <v>0</v>
      </c>
      <c r="I215" s="512">
        <v>0</v>
      </c>
      <c r="J215" s="512">
        <v>1.5956999999999999E-2</v>
      </c>
    </row>
    <row r="216" spans="4:10">
      <c r="D216" s="510">
        <v>1244</v>
      </c>
      <c r="E216" s="53" t="s">
        <v>506</v>
      </c>
      <c r="F216" s="511">
        <v>3.2</v>
      </c>
      <c r="G216" s="508">
        <v>1.8540000000000001E-2</v>
      </c>
      <c r="H216" s="508">
        <v>0</v>
      </c>
      <c r="I216" s="512">
        <v>0</v>
      </c>
      <c r="J216" s="512">
        <v>1.6686000000000003E-2</v>
      </c>
    </row>
    <row r="217" spans="4:10">
      <c r="D217" s="510">
        <v>1245</v>
      </c>
      <c r="E217" s="53" t="s">
        <v>507</v>
      </c>
      <c r="F217" s="511">
        <v>3.2</v>
      </c>
      <c r="G217" s="508">
        <v>1.9980000000000001E-2</v>
      </c>
      <c r="H217" s="508">
        <v>0</v>
      </c>
      <c r="I217" s="512">
        <v>0</v>
      </c>
      <c r="J217" s="512">
        <v>1.7982000000000001E-2</v>
      </c>
    </row>
    <row r="218" spans="4:10">
      <c r="D218" s="510">
        <v>1246</v>
      </c>
      <c r="E218" s="53" t="s">
        <v>508</v>
      </c>
      <c r="F218" s="511">
        <v>3.2</v>
      </c>
      <c r="G218" s="508">
        <v>1.7639999999999999E-2</v>
      </c>
      <c r="H218" s="508">
        <v>0</v>
      </c>
      <c r="I218" s="512">
        <v>0</v>
      </c>
      <c r="J218" s="512">
        <v>1.5876000000000001E-2</v>
      </c>
    </row>
    <row r="219" spans="4:10">
      <c r="D219" s="510">
        <v>1247</v>
      </c>
      <c r="E219" s="53" t="s">
        <v>509</v>
      </c>
      <c r="F219" s="511">
        <v>3.2</v>
      </c>
      <c r="G219" s="508">
        <v>1.485E-2</v>
      </c>
      <c r="H219" s="508">
        <v>0</v>
      </c>
      <c r="I219" s="512">
        <v>0</v>
      </c>
      <c r="J219" s="512">
        <v>1.3365E-2</v>
      </c>
    </row>
    <row r="220" spans="4:10">
      <c r="D220" s="510">
        <v>1248</v>
      </c>
      <c r="E220" s="53" t="s">
        <v>510</v>
      </c>
      <c r="F220" s="511">
        <v>3.2</v>
      </c>
      <c r="G220" s="508">
        <v>1.503E-2</v>
      </c>
      <c r="H220" s="508">
        <v>0</v>
      </c>
      <c r="I220" s="512">
        <v>0</v>
      </c>
      <c r="J220" s="512">
        <v>1.3527000000000001E-2</v>
      </c>
    </row>
    <row r="221" spans="4:10">
      <c r="D221" s="510">
        <v>1249</v>
      </c>
      <c r="E221" s="53" t="s">
        <v>511</v>
      </c>
      <c r="F221" s="511">
        <v>3.2</v>
      </c>
      <c r="G221" s="508">
        <v>1.9440000000000002E-2</v>
      </c>
      <c r="H221" s="508">
        <v>0</v>
      </c>
      <c r="I221" s="512">
        <v>0</v>
      </c>
      <c r="J221" s="512">
        <v>1.7496000000000001E-2</v>
      </c>
    </row>
    <row r="222" spans="4:10">
      <c r="D222" s="510">
        <v>1250</v>
      </c>
      <c r="E222" s="53" t="s">
        <v>512</v>
      </c>
      <c r="F222" s="511">
        <v>3.2</v>
      </c>
      <c r="G222" s="508">
        <v>1.881E-2</v>
      </c>
      <c r="H222" s="508">
        <v>0</v>
      </c>
      <c r="I222" s="512">
        <v>0</v>
      </c>
      <c r="J222" s="512">
        <v>1.6929E-2</v>
      </c>
    </row>
    <row r="223" spans="4:10">
      <c r="D223" s="510">
        <v>1251</v>
      </c>
      <c r="E223" s="53" t="s">
        <v>513</v>
      </c>
      <c r="F223" s="511">
        <v>3.2</v>
      </c>
      <c r="G223" s="508">
        <v>1.881E-2</v>
      </c>
      <c r="H223" s="508">
        <v>0</v>
      </c>
      <c r="I223" s="512">
        <v>0</v>
      </c>
      <c r="J223" s="512">
        <v>1.6929E-2</v>
      </c>
    </row>
    <row r="224" spans="4:10">
      <c r="D224" s="510">
        <v>1252</v>
      </c>
      <c r="E224" s="53" t="s">
        <v>514</v>
      </c>
      <c r="F224" s="511">
        <v>3.2</v>
      </c>
      <c r="G224" s="508">
        <v>1.4669999999999999E-2</v>
      </c>
      <c r="H224" s="508">
        <v>0</v>
      </c>
      <c r="I224" s="512">
        <v>0</v>
      </c>
      <c r="J224" s="512">
        <v>1.3202999999999999E-2</v>
      </c>
    </row>
    <row r="225" spans="3:24">
      <c r="D225" s="510">
        <v>1253</v>
      </c>
      <c r="E225" s="53" t="s">
        <v>515</v>
      </c>
      <c r="F225" s="511">
        <v>3.2</v>
      </c>
      <c r="G225" s="508">
        <v>1.6649999999999998E-2</v>
      </c>
      <c r="H225" s="508">
        <v>0</v>
      </c>
      <c r="I225" s="512">
        <v>0</v>
      </c>
      <c r="J225" s="512">
        <v>1.4984999999999998E-2</v>
      </c>
    </row>
    <row r="226" spans="3:24">
      <c r="F226" s="519">
        <v>41.6</v>
      </c>
      <c r="G226" s="516">
        <v>1.748076923076923E-2</v>
      </c>
      <c r="H226" s="516">
        <v>0</v>
      </c>
      <c r="I226" s="69">
        <v>0</v>
      </c>
      <c r="J226" s="552">
        <v>1.5732692307692309E-2</v>
      </c>
    </row>
    <row r="227" spans="3:24">
      <c r="F227" s="551" t="s">
        <v>59</v>
      </c>
      <c r="G227" s="550">
        <v>1.9423076923076921E-2</v>
      </c>
      <c r="H227" s="518">
        <v>0</v>
      </c>
    </row>
    <row r="229" spans="3:24" ht="15" thickBot="1"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</row>
    <row r="232" spans="3:24" ht="28.8">
      <c r="D232" s="547" t="s">
        <v>544</v>
      </c>
      <c r="E232" s="77" t="s">
        <v>63</v>
      </c>
      <c r="F232" s="507" t="s">
        <v>44</v>
      </c>
      <c r="G232" s="549" t="s">
        <v>297</v>
      </c>
      <c r="H232" s="508" t="s">
        <v>292</v>
      </c>
      <c r="I232" s="545" t="s">
        <v>46</v>
      </c>
      <c r="J232" s="549" t="s">
        <v>293</v>
      </c>
      <c r="L232" s="47" t="s">
        <v>48</v>
      </c>
      <c r="M232" s="48" t="s">
        <v>49</v>
      </c>
      <c r="N232" s="48" t="s">
        <v>50</v>
      </c>
      <c r="O232" s="48" t="s">
        <v>51</v>
      </c>
      <c r="P232" s="49" t="s">
        <v>52</v>
      </c>
      <c r="Q232" s="49" t="s">
        <v>53</v>
      </c>
      <c r="R232" s="48" t="s">
        <v>54</v>
      </c>
      <c r="S232" s="50" t="s">
        <v>55</v>
      </c>
      <c r="T232" s="48" t="s">
        <v>56</v>
      </c>
      <c r="U232" s="51" t="s">
        <v>12</v>
      </c>
      <c r="V232" s="51" t="s">
        <v>295</v>
      </c>
      <c r="W232" s="48" t="s">
        <v>57</v>
      </c>
    </row>
    <row r="233" spans="3:24">
      <c r="D233" s="510">
        <v>1266</v>
      </c>
      <c r="E233" s="53" t="s">
        <v>521</v>
      </c>
      <c r="F233" s="511">
        <v>3.2</v>
      </c>
      <c r="G233" s="508">
        <v>1.8450000000000001E-2</v>
      </c>
      <c r="H233" s="508">
        <v>0</v>
      </c>
      <c r="I233" s="512">
        <v>0</v>
      </c>
      <c r="J233" s="512">
        <v>1.6605000000000002E-2</v>
      </c>
      <c r="L233" s="56">
        <v>40084</v>
      </c>
      <c r="M233" s="56">
        <v>1</v>
      </c>
      <c r="N233" s="56">
        <v>760742</v>
      </c>
      <c r="O233" s="56" t="s">
        <v>60</v>
      </c>
      <c r="P233" s="57">
        <v>46139</v>
      </c>
      <c r="Q233" s="57">
        <v>46139</v>
      </c>
      <c r="R233" s="58">
        <v>0.70138888888888884</v>
      </c>
      <c r="S233" s="59">
        <v>30.45</v>
      </c>
      <c r="T233" s="60">
        <v>1.483430159146173E-2</v>
      </c>
      <c r="U233" s="60">
        <v>0</v>
      </c>
      <c r="V233" s="60" t="s">
        <v>319</v>
      </c>
      <c r="W233" s="60" t="s">
        <v>544</v>
      </c>
    </row>
    <row r="234" spans="3:24" ht="21.6">
      <c r="D234" s="510">
        <v>1267</v>
      </c>
      <c r="E234" s="53" t="s">
        <v>522</v>
      </c>
      <c r="F234" s="511">
        <v>3.2</v>
      </c>
      <c r="G234" s="508">
        <v>1.7910000000000002E-2</v>
      </c>
      <c r="H234" s="508">
        <v>0</v>
      </c>
      <c r="I234" s="512">
        <v>0</v>
      </c>
      <c r="J234" s="512">
        <v>1.6119000000000001E-2</v>
      </c>
      <c r="L234" s="413" t="s">
        <v>296</v>
      </c>
      <c r="M234" s="56">
        <v>2</v>
      </c>
      <c r="N234" s="56">
        <v>760775</v>
      </c>
      <c r="O234" s="56" t="s">
        <v>247</v>
      </c>
      <c r="P234" s="57">
        <v>46139</v>
      </c>
      <c r="Q234" s="57">
        <v>46140</v>
      </c>
      <c r="R234" s="58">
        <v>0.49583333333333335</v>
      </c>
      <c r="S234" s="59">
        <v>28.23</v>
      </c>
      <c r="T234" s="60">
        <v>1.483430159146173E-2</v>
      </c>
      <c r="U234" s="60">
        <v>0</v>
      </c>
      <c r="V234" s="60" t="s">
        <v>319</v>
      </c>
      <c r="W234" s="60" t="s">
        <v>544</v>
      </c>
    </row>
    <row r="235" spans="3:24">
      <c r="D235" s="510">
        <v>1268</v>
      </c>
      <c r="E235" s="53" t="s">
        <v>523</v>
      </c>
      <c r="F235" s="511">
        <v>3.2</v>
      </c>
      <c r="G235" s="508">
        <v>1.6470000000000002E-2</v>
      </c>
      <c r="H235" s="508">
        <v>0</v>
      </c>
      <c r="I235" s="512">
        <v>0</v>
      </c>
      <c r="J235" s="512">
        <v>1.4823000000000003E-2</v>
      </c>
      <c r="L235" s="618"/>
      <c r="M235" s="56">
        <v>3</v>
      </c>
      <c r="N235" s="56">
        <v>760864</v>
      </c>
      <c r="O235" s="56" t="s">
        <v>60</v>
      </c>
      <c r="P235" s="57">
        <v>46140</v>
      </c>
      <c r="Q235" s="57">
        <v>46141</v>
      </c>
      <c r="R235" s="58">
        <v>0.52569444444444446</v>
      </c>
      <c r="S235" s="59">
        <v>31.03</v>
      </c>
      <c r="T235" s="60">
        <v>1.2901274999999993E-2</v>
      </c>
      <c r="U235" s="60">
        <v>0</v>
      </c>
      <c r="V235" s="60" t="s">
        <v>319</v>
      </c>
      <c r="W235" s="60" t="s">
        <v>558</v>
      </c>
    </row>
    <row r="236" spans="3:24">
      <c r="D236" s="510">
        <v>1269</v>
      </c>
      <c r="E236" s="53" t="s">
        <v>524</v>
      </c>
      <c r="F236" s="511">
        <v>3.2</v>
      </c>
      <c r="G236" s="508">
        <v>2.1239999999999998E-2</v>
      </c>
      <c r="H236" s="508">
        <v>0</v>
      </c>
      <c r="I236" s="512">
        <v>0</v>
      </c>
      <c r="J236" s="512">
        <v>1.9115999999999998E-2</v>
      </c>
      <c r="L236" s="618"/>
      <c r="M236" s="56">
        <v>4</v>
      </c>
      <c r="N236" s="56">
        <v>760886</v>
      </c>
      <c r="O236" s="56" t="s">
        <v>247</v>
      </c>
      <c r="P236" s="57">
        <v>46140</v>
      </c>
      <c r="Q236" s="57">
        <v>46141</v>
      </c>
      <c r="R236" s="58">
        <v>0.70277777777777772</v>
      </c>
      <c r="S236" s="59">
        <v>31.27</v>
      </c>
      <c r="T236" s="60">
        <v>1.2901274999999993E-2</v>
      </c>
      <c r="U236" s="60">
        <v>0</v>
      </c>
      <c r="V236" s="60" t="s">
        <v>319</v>
      </c>
      <c r="W236" s="60" t="s">
        <v>558</v>
      </c>
    </row>
    <row r="237" spans="3:24">
      <c r="D237" s="510">
        <v>1270</v>
      </c>
      <c r="E237" s="53" t="s">
        <v>525</v>
      </c>
      <c r="F237" s="511">
        <v>3.2</v>
      </c>
      <c r="G237" s="508">
        <v>1.6470000000000002E-2</v>
      </c>
      <c r="H237" s="508">
        <v>0</v>
      </c>
      <c r="I237" s="512">
        <v>0</v>
      </c>
      <c r="J237" s="512">
        <v>1.4823000000000003E-2</v>
      </c>
      <c r="L237" s="618"/>
      <c r="M237" s="618">
        <v>5</v>
      </c>
      <c r="N237" s="56"/>
      <c r="O237" s="56"/>
      <c r="P237" s="57"/>
      <c r="Q237" s="57"/>
      <c r="R237" s="58"/>
      <c r="S237" s="59"/>
      <c r="T237" s="60"/>
      <c r="U237" s="60"/>
      <c r="V237" s="60"/>
      <c r="W237" s="60"/>
    </row>
    <row r="238" spans="3:24">
      <c r="D238" s="510">
        <v>1271</v>
      </c>
      <c r="E238" s="53" t="s">
        <v>526</v>
      </c>
      <c r="F238" s="511">
        <v>3.2</v>
      </c>
      <c r="G238" s="508">
        <v>1.7820000000000003E-2</v>
      </c>
      <c r="H238" s="508">
        <v>0</v>
      </c>
      <c r="I238" s="512">
        <v>0</v>
      </c>
      <c r="J238" s="512">
        <v>1.6038000000000004E-2</v>
      </c>
      <c r="L238" s="618"/>
      <c r="M238" s="618">
        <v>6</v>
      </c>
      <c r="N238" s="618"/>
      <c r="O238" s="56"/>
      <c r="P238" s="57"/>
      <c r="Q238" s="57"/>
      <c r="R238" s="58"/>
      <c r="S238" s="59"/>
      <c r="T238" s="60"/>
      <c r="U238" s="60"/>
      <c r="V238" s="60"/>
      <c r="W238" s="60"/>
    </row>
    <row r="239" spans="3:24">
      <c r="D239" s="510">
        <v>1272</v>
      </c>
      <c r="E239" s="53" t="s">
        <v>527</v>
      </c>
      <c r="F239" s="511">
        <v>3.2</v>
      </c>
      <c r="G239" s="508">
        <v>2.0070000000000001E-2</v>
      </c>
      <c r="H239" s="508">
        <v>0</v>
      </c>
      <c r="I239" s="512">
        <v>0</v>
      </c>
      <c r="J239" s="512">
        <v>1.8063000000000003E-2</v>
      </c>
      <c r="L239" s="618"/>
      <c r="M239" s="618">
        <v>7</v>
      </c>
      <c r="N239" s="618"/>
      <c r="O239" s="56"/>
      <c r="P239" s="57"/>
      <c r="Q239" s="57"/>
      <c r="R239" s="58"/>
      <c r="S239" s="109"/>
      <c r="T239" s="60"/>
      <c r="U239" s="60"/>
      <c r="V239" s="60"/>
      <c r="W239" s="60"/>
    </row>
    <row r="240" spans="3:24">
      <c r="D240" s="510">
        <v>1273</v>
      </c>
      <c r="E240" s="53" t="s">
        <v>528</v>
      </c>
      <c r="F240" s="511">
        <v>3.2</v>
      </c>
      <c r="G240" s="508">
        <v>1.9530000000000002E-2</v>
      </c>
      <c r="H240" s="508">
        <v>0</v>
      </c>
      <c r="I240" s="512">
        <v>0</v>
      </c>
      <c r="J240" s="512">
        <v>1.7577000000000002E-2</v>
      </c>
      <c r="L240" s="618"/>
      <c r="M240" s="618">
        <v>8</v>
      </c>
      <c r="N240" s="618"/>
      <c r="O240" s="56"/>
      <c r="P240" s="57"/>
      <c r="Q240" s="57"/>
      <c r="R240" s="62"/>
      <c r="S240" s="109"/>
      <c r="T240" s="60"/>
      <c r="U240" s="60"/>
      <c r="V240" s="60"/>
      <c r="W240" s="60"/>
    </row>
    <row r="241" spans="4:23">
      <c r="D241" s="510">
        <v>1274</v>
      </c>
      <c r="E241" s="53" t="s">
        <v>529</v>
      </c>
      <c r="F241" s="511">
        <v>3.2</v>
      </c>
      <c r="G241" s="508">
        <v>2.7E-2</v>
      </c>
      <c r="H241" s="508">
        <v>0</v>
      </c>
      <c r="I241" s="512">
        <v>0</v>
      </c>
      <c r="J241" s="512">
        <v>2.4299999999999999E-2</v>
      </c>
      <c r="L241" s="617"/>
      <c r="M241" s="618">
        <v>9</v>
      </c>
      <c r="N241" s="618"/>
      <c r="O241" s="618"/>
      <c r="P241" s="57"/>
      <c r="Q241" s="57"/>
      <c r="R241" s="62"/>
      <c r="S241" s="59"/>
      <c r="T241" s="60"/>
      <c r="U241" s="60"/>
      <c r="V241" s="60"/>
      <c r="W241" s="60"/>
    </row>
    <row r="242" spans="4:23">
      <c r="D242" s="510">
        <v>1275</v>
      </c>
      <c r="E242" s="53" t="s">
        <v>530</v>
      </c>
      <c r="F242" s="511">
        <v>3.2</v>
      </c>
      <c r="G242" s="508">
        <v>1.5300000000000001E-2</v>
      </c>
      <c r="H242" s="508">
        <v>0</v>
      </c>
      <c r="I242" s="512">
        <v>0</v>
      </c>
      <c r="J242" s="512">
        <v>1.3770000000000001E-2</v>
      </c>
      <c r="L242" s="617"/>
      <c r="M242" s="618">
        <v>10</v>
      </c>
      <c r="N242" s="618"/>
      <c r="O242" s="618"/>
      <c r="P242" s="57"/>
      <c r="Q242" s="57"/>
      <c r="R242" s="62"/>
      <c r="S242" s="63"/>
      <c r="T242" s="60"/>
      <c r="U242" s="60"/>
      <c r="V242" s="60"/>
      <c r="W242" s="60"/>
    </row>
    <row r="243" spans="4:23" ht="15" thickBot="1">
      <c r="D243" s="510">
        <v>1276</v>
      </c>
      <c r="E243" s="53" t="s">
        <v>531</v>
      </c>
      <c r="F243" s="511">
        <v>3.2</v>
      </c>
      <c r="G243" s="508">
        <v>2.7E-2</v>
      </c>
      <c r="H243" s="508">
        <v>0</v>
      </c>
      <c r="I243" s="512">
        <v>0</v>
      </c>
      <c r="J243" s="512">
        <v>2.4299999999999999E-2</v>
      </c>
      <c r="L243" s="617"/>
      <c r="M243" s="618">
        <v>11</v>
      </c>
      <c r="N243" s="618"/>
      <c r="O243" s="618"/>
      <c r="P243" s="57"/>
      <c r="Q243" s="57"/>
      <c r="R243" s="62"/>
      <c r="S243" s="63"/>
      <c r="T243" s="60"/>
      <c r="U243" s="60"/>
      <c r="V243" s="60"/>
      <c r="W243" s="60"/>
    </row>
    <row r="244" spans="4:23" ht="15" thickBot="1">
      <c r="D244" s="510">
        <v>1277</v>
      </c>
      <c r="E244" s="53" t="s">
        <v>532</v>
      </c>
      <c r="F244" s="511">
        <v>3.2</v>
      </c>
      <c r="G244" s="508">
        <v>2.214E-2</v>
      </c>
      <c r="H244" s="508">
        <v>0</v>
      </c>
      <c r="I244" s="512">
        <v>0</v>
      </c>
      <c r="J244" s="512">
        <v>1.9925999999999999E-2</v>
      </c>
      <c r="L244" s="617"/>
      <c r="M244" s="617"/>
      <c r="N244" s="617"/>
      <c r="O244" s="617"/>
      <c r="P244" s="617"/>
      <c r="Q244" s="617"/>
      <c r="R244" s="617"/>
      <c r="S244" s="64">
        <v>120.98</v>
      </c>
      <c r="T244" s="622">
        <v>1.3838867993775613E-2</v>
      </c>
      <c r="U244" s="66" t="e">
        <v>#DIV/0!</v>
      </c>
      <c r="V244" s="66">
        <v>0</v>
      </c>
      <c r="W244" s="67"/>
    </row>
    <row r="245" spans="4:23">
      <c r="D245" s="510">
        <v>1278</v>
      </c>
      <c r="E245" s="53" t="s">
        <v>533</v>
      </c>
      <c r="F245" s="511">
        <v>3.2</v>
      </c>
      <c r="G245" s="508">
        <v>1.4400000000000001E-2</v>
      </c>
      <c r="H245" s="508">
        <v>0</v>
      </c>
      <c r="I245" s="512">
        <v>0</v>
      </c>
      <c r="J245" s="512">
        <v>1.2960000000000001E-2</v>
      </c>
    </row>
    <row r="246" spans="4:23">
      <c r="D246" s="510">
        <v>1279</v>
      </c>
      <c r="E246" s="53" t="s">
        <v>534</v>
      </c>
      <c r="F246" s="511">
        <v>3.2</v>
      </c>
      <c r="G246" s="508">
        <v>1.6199999999999999E-2</v>
      </c>
      <c r="H246" s="508">
        <v>0</v>
      </c>
      <c r="I246" s="512">
        <v>0</v>
      </c>
      <c r="J246" s="512">
        <v>1.4579999999999999E-2</v>
      </c>
    </row>
    <row r="247" spans="4:23">
      <c r="D247" s="510">
        <v>1280</v>
      </c>
      <c r="E247" s="53" t="s">
        <v>535</v>
      </c>
      <c r="F247" s="511">
        <v>3.2</v>
      </c>
      <c r="G247" s="508">
        <v>1.7639999999999999E-2</v>
      </c>
      <c r="H247" s="508">
        <v>0</v>
      </c>
      <c r="I247" s="512">
        <v>0</v>
      </c>
      <c r="J247" s="512">
        <v>1.5876000000000001E-2</v>
      </c>
    </row>
    <row r="248" spans="4:23">
      <c r="D248" s="510">
        <v>1281</v>
      </c>
      <c r="E248" s="53" t="s">
        <v>536</v>
      </c>
      <c r="F248" s="511">
        <v>3.2</v>
      </c>
      <c r="G248" s="508">
        <v>1.3679999999999999E-2</v>
      </c>
      <c r="H248" s="508">
        <v>0</v>
      </c>
      <c r="I248" s="512">
        <v>0</v>
      </c>
      <c r="J248" s="512">
        <v>1.2312E-2</v>
      </c>
    </row>
    <row r="249" spans="4:23">
      <c r="D249" s="510">
        <v>1282</v>
      </c>
      <c r="E249" s="53" t="s">
        <v>537</v>
      </c>
      <c r="F249" s="511">
        <v>3.2</v>
      </c>
      <c r="G249" s="508">
        <v>1.6830000000000001E-2</v>
      </c>
      <c r="H249" s="508">
        <v>0</v>
      </c>
      <c r="I249" s="512">
        <v>0</v>
      </c>
      <c r="J249" s="512">
        <v>1.5147000000000001E-2</v>
      </c>
    </row>
    <row r="250" spans="4:23">
      <c r="D250" s="510">
        <v>1283</v>
      </c>
      <c r="E250" s="53" t="s">
        <v>538</v>
      </c>
      <c r="F250" s="511">
        <v>3.2</v>
      </c>
      <c r="G250" s="508">
        <v>1.332E-2</v>
      </c>
      <c r="H250" s="508">
        <v>0</v>
      </c>
      <c r="I250" s="512">
        <v>0</v>
      </c>
      <c r="J250" s="512">
        <v>1.1988E-2</v>
      </c>
    </row>
    <row r="251" spans="4:23">
      <c r="D251" s="510">
        <v>1284</v>
      </c>
      <c r="E251" s="53" t="s">
        <v>539</v>
      </c>
      <c r="F251" s="511">
        <v>3.2</v>
      </c>
      <c r="G251" s="508">
        <v>1.593E-2</v>
      </c>
      <c r="H251" s="508">
        <v>0</v>
      </c>
      <c r="I251" s="512">
        <v>0</v>
      </c>
      <c r="J251" s="512">
        <v>1.4337000000000001E-2</v>
      </c>
    </row>
    <row r="252" spans="4:23">
      <c r="D252" s="510">
        <v>1285</v>
      </c>
      <c r="E252" s="53" t="s">
        <v>540</v>
      </c>
      <c r="F252" s="511">
        <v>3.2</v>
      </c>
      <c r="G252" s="508">
        <v>1.6290000000000002E-2</v>
      </c>
      <c r="H252" s="508">
        <v>0</v>
      </c>
      <c r="I252" s="512">
        <v>0</v>
      </c>
      <c r="J252" s="512">
        <v>1.4661000000000002E-2</v>
      </c>
    </row>
    <row r="253" spans="4:23">
      <c r="D253" s="510">
        <v>1286</v>
      </c>
      <c r="E253" s="53" t="s">
        <v>541</v>
      </c>
      <c r="F253" s="511">
        <v>3.2</v>
      </c>
      <c r="G253" s="508">
        <v>1.17E-2</v>
      </c>
      <c r="H253" s="508">
        <v>0</v>
      </c>
      <c r="I253" s="512">
        <v>0</v>
      </c>
      <c r="J253" s="512">
        <v>1.0530000000000001E-2</v>
      </c>
    </row>
    <row r="254" spans="4:23">
      <c r="D254" s="510">
        <v>1287</v>
      </c>
      <c r="E254" s="53" t="s">
        <v>542</v>
      </c>
      <c r="F254" s="511">
        <v>3.2</v>
      </c>
      <c r="G254" s="508">
        <v>1.035E-2</v>
      </c>
      <c r="H254" s="508">
        <v>0</v>
      </c>
      <c r="I254" s="512">
        <v>0</v>
      </c>
      <c r="J254" s="512">
        <v>9.3150000000000004E-3</v>
      </c>
    </row>
    <row r="255" spans="4:23">
      <c r="D255" s="510">
        <v>1288</v>
      </c>
      <c r="E255" s="53" t="s">
        <v>543</v>
      </c>
      <c r="F255" s="511">
        <v>3.2</v>
      </c>
      <c r="G255" s="508">
        <v>1.242E-2</v>
      </c>
      <c r="H255" s="508">
        <v>0</v>
      </c>
      <c r="I255" s="512">
        <v>0</v>
      </c>
      <c r="J255" s="512">
        <v>1.1178E-2</v>
      </c>
    </row>
    <row r="256" spans="4:23">
      <c r="D256" s="559">
        <v>8.5</v>
      </c>
      <c r="E256" s="77" t="s">
        <v>518</v>
      </c>
      <c r="F256" s="561">
        <v>14.45</v>
      </c>
      <c r="G256" s="562">
        <v>1.1894515669515673E-2</v>
      </c>
      <c r="H256" s="508">
        <v>0</v>
      </c>
      <c r="I256" s="563">
        <v>0</v>
      </c>
      <c r="J256" s="566">
        <v>1.1035256410256412E-2</v>
      </c>
    </row>
    <row r="257" spans="4:10">
      <c r="F257" s="519">
        <v>88.050000000000026</v>
      </c>
      <c r="G257" s="516">
        <v>1.6422348113850096E-2</v>
      </c>
      <c r="H257" s="508">
        <v>0</v>
      </c>
      <c r="I257" s="69">
        <v>0</v>
      </c>
      <c r="J257" s="552">
        <v>1.483430159146173E-2</v>
      </c>
    </row>
    <row r="258" spans="4:10">
      <c r="F258" s="551" t="s">
        <v>59</v>
      </c>
      <c r="G258" s="550">
        <v>1.8247053459833438E-2</v>
      </c>
      <c r="H258" s="508">
        <v>0</v>
      </c>
    </row>
    <row r="261" spans="4:10" ht="28.8">
      <c r="D261" s="547" t="s">
        <v>558</v>
      </c>
      <c r="E261" s="77" t="s">
        <v>63</v>
      </c>
      <c r="F261" s="507" t="s">
        <v>44</v>
      </c>
      <c r="G261" s="549" t="s">
        <v>297</v>
      </c>
      <c r="H261" s="508" t="s">
        <v>292</v>
      </c>
      <c r="I261" s="545" t="s">
        <v>46</v>
      </c>
      <c r="J261" s="549" t="s">
        <v>293</v>
      </c>
    </row>
    <row r="262" spans="4:10">
      <c r="D262" s="510">
        <v>1289</v>
      </c>
      <c r="E262" s="53" t="s">
        <v>546</v>
      </c>
      <c r="F262" s="511">
        <v>3.2</v>
      </c>
      <c r="G262" s="508">
        <v>9.810000000000001E-3</v>
      </c>
      <c r="H262" s="508">
        <v>0</v>
      </c>
      <c r="I262" s="512">
        <v>0</v>
      </c>
      <c r="J262" s="512">
        <v>8.8290000000000018E-3</v>
      </c>
    </row>
    <row r="263" spans="4:10">
      <c r="D263" s="510">
        <v>1290</v>
      </c>
      <c r="E263" s="53" t="s">
        <v>547</v>
      </c>
      <c r="F263" s="511">
        <v>3.2</v>
      </c>
      <c r="G263" s="508">
        <v>1.197E-2</v>
      </c>
      <c r="H263" s="508">
        <v>0</v>
      </c>
      <c r="I263" s="512">
        <v>0</v>
      </c>
      <c r="J263" s="512">
        <v>1.0773E-2</v>
      </c>
    </row>
    <row r="264" spans="4:10">
      <c r="D264" s="510">
        <v>1291</v>
      </c>
      <c r="E264" s="53" t="s">
        <v>548</v>
      </c>
      <c r="F264" s="511">
        <v>3.2</v>
      </c>
      <c r="G264" s="508">
        <v>1.593E-2</v>
      </c>
      <c r="H264" s="508">
        <v>0</v>
      </c>
      <c r="I264" s="512">
        <v>0</v>
      </c>
      <c r="J264" s="512">
        <v>1.4337000000000001E-2</v>
      </c>
    </row>
    <row r="265" spans="4:10">
      <c r="D265" s="510">
        <v>1292</v>
      </c>
      <c r="E265" s="53" t="s">
        <v>549</v>
      </c>
      <c r="F265" s="511">
        <v>3.2</v>
      </c>
      <c r="G265" s="508">
        <v>1.251E-2</v>
      </c>
      <c r="H265" s="508">
        <v>0</v>
      </c>
      <c r="I265" s="512">
        <v>0</v>
      </c>
      <c r="J265" s="512">
        <v>1.1259E-2</v>
      </c>
    </row>
    <row r="266" spans="4:10">
      <c r="D266" s="510">
        <v>1293</v>
      </c>
      <c r="E266" s="53" t="s">
        <v>550</v>
      </c>
      <c r="F266" s="511">
        <v>3.2</v>
      </c>
      <c r="G266" s="508">
        <v>1.503E-2</v>
      </c>
      <c r="H266" s="508">
        <v>0</v>
      </c>
      <c r="I266" s="512">
        <v>0</v>
      </c>
      <c r="J266" s="512">
        <v>1.3527000000000001E-2</v>
      </c>
    </row>
    <row r="267" spans="4:10">
      <c r="D267" s="510">
        <v>1294</v>
      </c>
      <c r="E267" s="53" t="s">
        <v>551</v>
      </c>
      <c r="F267" s="511">
        <v>3.2</v>
      </c>
      <c r="G267" s="508">
        <v>1.4489999999999999E-2</v>
      </c>
      <c r="H267" s="508">
        <v>0</v>
      </c>
      <c r="I267" s="512">
        <v>0</v>
      </c>
      <c r="J267" s="512">
        <v>1.3041000000000001E-2</v>
      </c>
    </row>
    <row r="268" spans="4:10">
      <c r="D268" s="510">
        <v>1295</v>
      </c>
      <c r="E268" s="53" t="s">
        <v>552</v>
      </c>
      <c r="F268" s="511">
        <v>3.2</v>
      </c>
      <c r="G268" s="508">
        <v>1.6470000000000002E-2</v>
      </c>
      <c r="H268" s="508">
        <v>0</v>
      </c>
      <c r="I268" s="512">
        <v>0</v>
      </c>
      <c r="J268" s="512">
        <v>1.4823000000000003E-2</v>
      </c>
    </row>
    <row r="269" spans="4:10">
      <c r="D269" s="510">
        <v>1296</v>
      </c>
      <c r="E269" s="53" t="s">
        <v>553</v>
      </c>
      <c r="F269" s="511">
        <v>3.2</v>
      </c>
      <c r="G269" s="508">
        <v>1.5480000000000001E-2</v>
      </c>
      <c r="H269" s="508">
        <v>0</v>
      </c>
      <c r="I269" s="512">
        <v>0</v>
      </c>
      <c r="J269" s="512">
        <v>1.3932000000000002E-2</v>
      </c>
    </row>
    <row r="270" spans="4:10">
      <c r="D270" s="510">
        <v>1297</v>
      </c>
      <c r="E270" s="53" t="s">
        <v>554</v>
      </c>
      <c r="F270" s="511">
        <v>3.2</v>
      </c>
      <c r="G270" s="508">
        <v>1.242E-2</v>
      </c>
      <c r="H270" s="508">
        <v>0</v>
      </c>
      <c r="I270" s="512">
        <v>0</v>
      </c>
      <c r="J270" s="512">
        <v>1.1178E-2</v>
      </c>
    </row>
    <row r="271" spans="4:10">
      <c r="D271" s="510">
        <v>1298</v>
      </c>
      <c r="E271" s="53" t="s">
        <v>555</v>
      </c>
      <c r="F271" s="511">
        <v>3.2</v>
      </c>
      <c r="G271" s="508">
        <v>1.737E-2</v>
      </c>
      <c r="H271" s="508">
        <v>0</v>
      </c>
      <c r="I271" s="512">
        <v>0</v>
      </c>
      <c r="J271" s="512">
        <v>1.5633000000000001E-2</v>
      </c>
    </row>
    <row r="272" spans="4:10">
      <c r="D272" s="510">
        <v>1309</v>
      </c>
      <c r="E272" s="53" t="s">
        <v>559</v>
      </c>
      <c r="F272" s="511">
        <v>3.2</v>
      </c>
      <c r="G272" s="508">
        <v>1.3679999999999999E-2</v>
      </c>
      <c r="H272" s="508">
        <v>0</v>
      </c>
      <c r="I272" s="512">
        <v>0</v>
      </c>
      <c r="J272" s="512">
        <v>1.2312E-2</v>
      </c>
    </row>
    <row r="273" spans="4:10">
      <c r="D273" s="510">
        <v>1310</v>
      </c>
      <c r="E273" s="53" t="s">
        <v>560</v>
      </c>
      <c r="F273" s="511">
        <v>3.2</v>
      </c>
      <c r="G273" s="508">
        <v>2.0160000000000001E-2</v>
      </c>
      <c r="H273" s="508">
        <v>0</v>
      </c>
      <c r="I273" s="512">
        <v>0</v>
      </c>
      <c r="J273" s="512">
        <v>1.8144E-2</v>
      </c>
    </row>
    <row r="274" spans="4:10">
      <c r="D274" s="510">
        <v>1311</v>
      </c>
      <c r="E274" s="53" t="s">
        <v>561</v>
      </c>
      <c r="F274" s="511">
        <v>3.2</v>
      </c>
      <c r="G274" s="508">
        <v>1.908E-2</v>
      </c>
      <c r="H274" s="508">
        <v>0</v>
      </c>
      <c r="I274" s="512">
        <v>0</v>
      </c>
      <c r="J274" s="512">
        <v>1.7172E-2</v>
      </c>
    </row>
    <row r="275" spans="4:10">
      <c r="D275" s="510">
        <v>1312</v>
      </c>
      <c r="E275" s="53" t="s">
        <v>562</v>
      </c>
      <c r="F275" s="511">
        <v>3.2</v>
      </c>
      <c r="G275" s="508">
        <v>1.6920000000000001E-2</v>
      </c>
      <c r="H275" s="508">
        <v>0</v>
      </c>
      <c r="I275" s="512">
        <v>0</v>
      </c>
      <c r="J275" s="512">
        <v>1.5228000000000002E-2</v>
      </c>
    </row>
    <row r="276" spans="4:10">
      <c r="D276" s="510">
        <v>1313</v>
      </c>
      <c r="E276" s="53" t="s">
        <v>563</v>
      </c>
      <c r="F276" s="511">
        <v>3.2</v>
      </c>
      <c r="G276" s="508">
        <v>1.7820000000000003E-2</v>
      </c>
      <c r="H276" s="508">
        <v>0</v>
      </c>
      <c r="I276" s="512">
        <v>0</v>
      </c>
      <c r="J276" s="512">
        <v>1.6038000000000004E-2</v>
      </c>
    </row>
    <row r="277" spans="4:10">
      <c r="D277" s="510">
        <v>1314</v>
      </c>
      <c r="E277" s="53" t="s">
        <v>564</v>
      </c>
      <c r="F277" s="511">
        <v>3.2</v>
      </c>
      <c r="G277" s="508">
        <v>1.188E-2</v>
      </c>
      <c r="H277" s="508">
        <v>0</v>
      </c>
      <c r="I277" s="512">
        <v>0</v>
      </c>
      <c r="J277" s="512">
        <v>1.0692E-2</v>
      </c>
    </row>
    <row r="278" spans="4:10">
      <c r="D278" s="510">
        <v>1315</v>
      </c>
      <c r="E278" s="53" t="s">
        <v>565</v>
      </c>
      <c r="F278" s="511">
        <v>3.2</v>
      </c>
      <c r="G278" s="508">
        <v>1.341E-2</v>
      </c>
      <c r="H278" s="508">
        <v>0</v>
      </c>
      <c r="I278" s="512">
        <v>0</v>
      </c>
      <c r="J278" s="512">
        <v>1.2069E-2</v>
      </c>
    </row>
    <row r="279" spans="4:10">
      <c r="D279" s="510">
        <v>1316</v>
      </c>
      <c r="E279" s="53" t="s">
        <v>566</v>
      </c>
      <c r="F279" s="511">
        <v>3.2</v>
      </c>
      <c r="G279" s="508">
        <v>1.9980000000000001E-2</v>
      </c>
      <c r="H279" s="508">
        <v>0</v>
      </c>
      <c r="I279" s="512">
        <v>0</v>
      </c>
      <c r="J279" s="512">
        <v>1.7982000000000001E-2</v>
      </c>
    </row>
    <row r="280" spans="4:10">
      <c r="D280" s="510">
        <v>1317</v>
      </c>
      <c r="E280" s="53" t="s">
        <v>567</v>
      </c>
      <c r="F280" s="511">
        <v>3.2</v>
      </c>
      <c r="G280" s="508">
        <v>1.3590000000000001E-2</v>
      </c>
      <c r="H280" s="508">
        <v>0</v>
      </c>
      <c r="I280" s="512">
        <v>0</v>
      </c>
      <c r="J280" s="512">
        <v>1.2231000000000002E-2</v>
      </c>
    </row>
    <row r="281" spans="4:10">
      <c r="D281" s="510">
        <v>1318</v>
      </c>
      <c r="E281" s="53" t="s">
        <v>568</v>
      </c>
      <c r="F281" s="511">
        <v>3.2</v>
      </c>
      <c r="G281" s="508">
        <v>1.3950000000000001E-2</v>
      </c>
      <c r="H281" s="508">
        <v>0</v>
      </c>
      <c r="I281" s="512">
        <v>0</v>
      </c>
      <c r="J281" s="512">
        <v>1.2555E-2</v>
      </c>
    </row>
    <row r="282" spans="4:10">
      <c r="D282" s="510">
        <v>1319</v>
      </c>
      <c r="E282" s="53" t="s">
        <v>569</v>
      </c>
      <c r="F282" s="511">
        <v>3.2</v>
      </c>
      <c r="G282" s="508">
        <v>1.044E-2</v>
      </c>
      <c r="H282" s="508">
        <v>0</v>
      </c>
      <c r="I282" s="512">
        <v>0</v>
      </c>
      <c r="J282" s="512">
        <v>9.3959999999999998E-3</v>
      </c>
    </row>
    <row r="283" spans="4:10">
      <c r="D283" s="510">
        <v>1320</v>
      </c>
      <c r="E283" s="53" t="s">
        <v>570</v>
      </c>
      <c r="F283" s="511">
        <v>3.2</v>
      </c>
      <c r="G283" s="508">
        <v>1.6739999999999998E-2</v>
      </c>
      <c r="H283" s="508">
        <v>0</v>
      </c>
      <c r="I283" s="512">
        <v>0</v>
      </c>
      <c r="J283" s="512">
        <v>1.5065999999999998E-2</v>
      </c>
    </row>
    <row r="284" spans="4:10">
      <c r="D284" s="510">
        <v>1321</v>
      </c>
      <c r="E284" s="53" t="s">
        <v>571</v>
      </c>
      <c r="F284" s="511">
        <v>3.2</v>
      </c>
      <c r="G284" s="508">
        <v>1.179E-2</v>
      </c>
      <c r="H284" s="508">
        <v>0</v>
      </c>
      <c r="I284" s="512">
        <v>0</v>
      </c>
      <c r="J284" s="512">
        <v>1.0611000000000001E-2</v>
      </c>
    </row>
    <row r="285" spans="4:10">
      <c r="D285" s="510">
        <v>1322</v>
      </c>
      <c r="E285" s="53" t="s">
        <v>572</v>
      </c>
      <c r="F285" s="511">
        <v>3.2</v>
      </c>
      <c r="G285" s="508">
        <v>1.8000000000000002E-2</v>
      </c>
      <c r="H285" s="508">
        <v>0</v>
      </c>
      <c r="I285" s="512">
        <v>0</v>
      </c>
      <c r="J285" s="512">
        <v>1.6200000000000003E-2</v>
      </c>
    </row>
    <row r="286" spans="4:10">
      <c r="D286" s="510">
        <v>1323</v>
      </c>
      <c r="E286" s="53" t="s">
        <v>573</v>
      </c>
      <c r="F286" s="511">
        <v>3.2</v>
      </c>
      <c r="G286" s="508">
        <v>1.3140000000000001E-2</v>
      </c>
      <c r="H286" s="508">
        <v>0</v>
      </c>
      <c r="I286" s="512">
        <v>0</v>
      </c>
      <c r="J286" s="512">
        <v>1.1826000000000001E-2</v>
      </c>
    </row>
    <row r="287" spans="4:10">
      <c r="D287" s="510">
        <v>1324</v>
      </c>
      <c r="E287" s="53" t="s">
        <v>574</v>
      </c>
      <c r="F287" s="511">
        <v>3.2</v>
      </c>
      <c r="G287" s="508">
        <v>1.2330000000000001E-2</v>
      </c>
      <c r="H287" s="508">
        <v>0</v>
      </c>
      <c r="I287" s="512">
        <v>0</v>
      </c>
      <c r="J287" s="512">
        <v>1.1097000000000001E-2</v>
      </c>
    </row>
    <row r="288" spans="4:10">
      <c r="D288" s="510">
        <v>1325</v>
      </c>
      <c r="E288" s="53" t="s">
        <v>575</v>
      </c>
      <c r="F288" s="511">
        <v>3.2</v>
      </c>
      <c r="G288" s="508">
        <v>1.593E-2</v>
      </c>
      <c r="H288" s="508">
        <v>0</v>
      </c>
      <c r="I288" s="512">
        <v>0</v>
      </c>
      <c r="J288" s="512">
        <v>1.4337000000000001E-2</v>
      </c>
    </row>
    <row r="289" spans="4:10">
      <c r="D289" s="510">
        <v>1326</v>
      </c>
      <c r="E289" s="53" t="s">
        <v>576</v>
      </c>
      <c r="F289" s="511">
        <v>3.2</v>
      </c>
      <c r="G289" s="508">
        <v>1.6920000000000001E-2</v>
      </c>
      <c r="H289" s="508">
        <v>0</v>
      </c>
      <c r="I289" s="512">
        <v>0</v>
      </c>
      <c r="J289" s="512">
        <v>1.5228000000000002E-2</v>
      </c>
    </row>
    <row r="290" spans="4:10">
      <c r="D290" s="510">
        <v>1327</v>
      </c>
      <c r="E290" s="53" t="s">
        <v>577</v>
      </c>
      <c r="F290" s="511">
        <v>3.2</v>
      </c>
      <c r="G290" s="508">
        <v>1.6470000000000002E-2</v>
      </c>
      <c r="H290" s="508">
        <v>0</v>
      </c>
      <c r="I290" s="512">
        <v>0</v>
      </c>
      <c r="J290" s="512">
        <v>1.4823000000000003E-2</v>
      </c>
    </row>
    <row r="291" spans="4:10">
      <c r="D291" s="510">
        <v>1328</v>
      </c>
      <c r="E291" s="53" t="s">
        <v>578</v>
      </c>
      <c r="F291" s="511">
        <v>3.2</v>
      </c>
      <c r="G291" s="508">
        <v>1.566E-2</v>
      </c>
      <c r="H291" s="508">
        <v>0</v>
      </c>
      <c r="I291" s="512">
        <v>0</v>
      </c>
      <c r="J291" s="512">
        <v>1.4094000000000001E-2</v>
      </c>
    </row>
    <row r="292" spans="4:10">
      <c r="D292" s="510">
        <v>1329</v>
      </c>
      <c r="E292" s="53" t="s">
        <v>579</v>
      </c>
      <c r="F292" s="511">
        <v>3.2</v>
      </c>
      <c r="G292" s="508">
        <v>1.3860000000000001E-2</v>
      </c>
      <c r="H292" s="508">
        <v>0</v>
      </c>
      <c r="I292" s="512">
        <v>0</v>
      </c>
      <c r="J292" s="512">
        <v>1.2474000000000001E-2</v>
      </c>
    </row>
    <row r="293" spans="4:10">
      <c r="D293" s="510">
        <v>1330</v>
      </c>
      <c r="E293" s="53" t="s">
        <v>580</v>
      </c>
      <c r="F293" s="511">
        <v>3.2</v>
      </c>
      <c r="G293" s="508">
        <v>1.4579999999999999E-2</v>
      </c>
      <c r="H293" s="508">
        <v>0</v>
      </c>
      <c r="I293" s="512">
        <v>0</v>
      </c>
      <c r="J293" s="512">
        <v>1.3122E-2</v>
      </c>
    </row>
    <row r="294" spans="4:10">
      <c r="D294" s="510">
        <v>1331</v>
      </c>
      <c r="E294" s="53" t="s">
        <v>581</v>
      </c>
      <c r="F294" s="511">
        <v>3.2</v>
      </c>
      <c r="G294" s="508">
        <v>1.9620000000000002E-2</v>
      </c>
      <c r="H294" s="508">
        <v>0</v>
      </c>
      <c r="I294" s="512">
        <v>0</v>
      </c>
      <c r="J294" s="512">
        <v>1.7658000000000004E-2</v>
      </c>
    </row>
    <row r="295" spans="4:10">
      <c r="D295" s="510">
        <v>1332</v>
      </c>
      <c r="E295" s="53" t="s">
        <v>582</v>
      </c>
      <c r="F295" s="511">
        <v>3.2</v>
      </c>
      <c r="G295" s="508">
        <v>1.1610000000000001E-2</v>
      </c>
      <c r="H295" s="508">
        <v>0</v>
      </c>
      <c r="I295" s="512">
        <v>0</v>
      </c>
      <c r="J295" s="512">
        <v>1.0449E-2</v>
      </c>
    </row>
    <row r="296" spans="4:10">
      <c r="D296" s="510">
        <v>1333</v>
      </c>
      <c r="E296" s="53" t="s">
        <v>583</v>
      </c>
      <c r="F296" s="511">
        <v>3.2</v>
      </c>
      <c r="G296" s="508">
        <v>1.026E-2</v>
      </c>
      <c r="H296" s="508">
        <v>0</v>
      </c>
      <c r="I296" s="512">
        <v>0</v>
      </c>
      <c r="J296" s="512">
        <v>9.2340000000000009E-3</v>
      </c>
    </row>
    <row r="297" spans="4:10">
      <c r="D297" s="510">
        <v>1334</v>
      </c>
      <c r="E297" s="53" t="s">
        <v>584</v>
      </c>
      <c r="F297" s="511">
        <v>3.2</v>
      </c>
      <c r="G297" s="508">
        <v>9.7200000000000012E-3</v>
      </c>
      <c r="H297" s="508">
        <v>0</v>
      </c>
      <c r="I297" s="512">
        <v>0</v>
      </c>
      <c r="J297" s="512">
        <v>8.7480000000000006E-3</v>
      </c>
    </row>
    <row r="298" spans="4:10">
      <c r="D298" s="510">
        <v>1335</v>
      </c>
      <c r="E298" s="53" t="s">
        <v>585</v>
      </c>
      <c r="F298" s="511">
        <v>3.2</v>
      </c>
      <c r="G298" s="508">
        <v>9.6299999999999997E-3</v>
      </c>
      <c r="H298" s="508">
        <v>0</v>
      </c>
      <c r="I298" s="512">
        <v>0</v>
      </c>
      <c r="J298" s="512">
        <v>8.6669999999999994E-3</v>
      </c>
    </row>
    <row r="299" spans="4:10">
      <c r="D299" s="510">
        <v>1336</v>
      </c>
      <c r="E299" s="53" t="s">
        <v>586</v>
      </c>
      <c r="F299" s="511">
        <v>3.2</v>
      </c>
      <c r="G299" s="508">
        <v>1.1340000000000001E-2</v>
      </c>
      <c r="H299" s="508">
        <v>0</v>
      </c>
      <c r="I299" s="512">
        <v>0</v>
      </c>
      <c r="J299" s="512">
        <v>1.0206000000000002E-2</v>
      </c>
    </row>
    <row r="300" spans="4:10">
      <c r="D300" s="510">
        <v>1337</v>
      </c>
      <c r="E300" s="53" t="s">
        <v>587</v>
      </c>
      <c r="F300" s="511">
        <v>3.2</v>
      </c>
      <c r="G300" s="508">
        <v>1.044E-2</v>
      </c>
      <c r="H300" s="508">
        <v>0</v>
      </c>
      <c r="I300" s="512">
        <v>0</v>
      </c>
      <c r="J300" s="512">
        <v>9.3959999999999998E-3</v>
      </c>
    </row>
    <row r="301" spans="4:10">
      <c r="D301" s="510">
        <v>1338</v>
      </c>
      <c r="E301" s="53" t="s">
        <v>588</v>
      </c>
      <c r="F301" s="511">
        <v>3.2</v>
      </c>
      <c r="G301" s="508">
        <v>1.2959999999999999E-2</v>
      </c>
      <c r="H301" s="508">
        <v>0</v>
      </c>
      <c r="I301" s="512">
        <v>0</v>
      </c>
      <c r="J301" s="512">
        <v>1.1663999999999999E-2</v>
      </c>
    </row>
    <row r="302" spans="4:10">
      <c r="F302" s="519">
        <v>128.00000000000006</v>
      </c>
      <c r="G302" s="516">
        <v>1.4334749999999993E-2</v>
      </c>
      <c r="H302" s="516">
        <v>0</v>
      </c>
      <c r="I302" s="69">
        <v>0</v>
      </c>
      <c r="J302" s="552">
        <v>1.2901274999999993E-2</v>
      </c>
    </row>
    <row r="303" spans="4:10">
      <c r="F303" s="551" t="s">
        <v>59</v>
      </c>
      <c r="G303" s="550">
        <v>1.5927499999999994E-2</v>
      </c>
      <c r="H303" s="518">
        <v>0</v>
      </c>
    </row>
  </sheetData>
  <conditionalFormatting sqref="E8">
    <cfRule type="duplicateValues" dxfId="626" priority="589"/>
    <cfRule type="duplicateValues" dxfId="625" priority="590"/>
    <cfRule type="duplicateValues" dxfId="624" priority="591"/>
    <cfRule type="duplicateValues" dxfId="623" priority="592"/>
    <cfRule type="duplicateValues" dxfId="622" priority="593"/>
    <cfRule type="duplicateValues" dxfId="621" priority="594"/>
    <cfRule type="duplicateValues" dxfId="620" priority="595"/>
    <cfRule type="duplicateValues" dxfId="619" priority="596"/>
    <cfRule type="duplicateValues" dxfId="618" priority="597"/>
    <cfRule type="duplicateValues" dxfId="617" priority="598"/>
    <cfRule type="duplicateValues" dxfId="616" priority="599"/>
    <cfRule type="duplicateValues" dxfId="615" priority="600"/>
    <cfRule type="duplicateValues" dxfId="614" priority="601"/>
    <cfRule type="duplicateValues" dxfId="613" priority="602"/>
    <cfRule type="duplicateValues" dxfId="612" priority="603"/>
    <cfRule type="duplicateValues" dxfId="611" priority="604"/>
    <cfRule type="duplicateValues" dxfId="610" priority="605"/>
    <cfRule type="duplicateValues" dxfId="609" priority="606"/>
  </conditionalFormatting>
  <conditionalFormatting sqref="E19:E20 E8">
    <cfRule type="duplicateValues" dxfId="608" priority="588"/>
  </conditionalFormatting>
  <conditionalFormatting sqref="E9:E18">
    <cfRule type="duplicateValues" dxfId="607" priority="607"/>
    <cfRule type="duplicateValues" dxfId="606" priority="608"/>
    <cfRule type="duplicateValues" dxfId="605" priority="609"/>
    <cfRule type="duplicateValues" dxfId="604" priority="610"/>
    <cfRule type="duplicateValues" dxfId="603" priority="611"/>
    <cfRule type="duplicateValues" dxfId="602" priority="612"/>
    <cfRule type="duplicateValues" dxfId="601" priority="613"/>
    <cfRule type="duplicateValues" dxfId="600" priority="614"/>
    <cfRule type="duplicateValues" dxfId="599" priority="615"/>
    <cfRule type="duplicateValues" dxfId="598" priority="616"/>
    <cfRule type="duplicateValues" dxfId="597" priority="617"/>
    <cfRule type="duplicateValues" dxfId="596" priority="618"/>
    <cfRule type="duplicateValues" dxfId="595" priority="619"/>
    <cfRule type="duplicateValues" dxfId="594" priority="620"/>
    <cfRule type="duplicateValues" dxfId="593" priority="621"/>
    <cfRule type="duplicateValues" dxfId="592" priority="622"/>
    <cfRule type="duplicateValues" dxfId="591" priority="623"/>
    <cfRule type="duplicateValues" dxfId="590" priority="624"/>
    <cfRule type="duplicateValues" dxfId="589" priority="625"/>
    <cfRule type="duplicateValues" dxfId="588" priority="626"/>
    <cfRule type="duplicateValues" dxfId="587" priority="627"/>
  </conditionalFormatting>
  <conditionalFormatting sqref="E23">
    <cfRule type="duplicateValues" dxfId="586" priority="549"/>
    <cfRule type="duplicateValues" dxfId="585" priority="550"/>
    <cfRule type="duplicateValues" dxfId="584" priority="551"/>
    <cfRule type="duplicateValues" dxfId="583" priority="552"/>
    <cfRule type="duplicateValues" dxfId="582" priority="553"/>
    <cfRule type="duplicateValues" dxfId="581" priority="554"/>
    <cfRule type="duplicateValues" dxfId="580" priority="555"/>
    <cfRule type="duplicateValues" dxfId="579" priority="556"/>
    <cfRule type="duplicateValues" dxfId="578" priority="557"/>
    <cfRule type="duplicateValues" dxfId="577" priority="558"/>
    <cfRule type="duplicateValues" dxfId="576" priority="559"/>
    <cfRule type="duplicateValues" dxfId="575" priority="560"/>
    <cfRule type="duplicateValues" dxfId="574" priority="561"/>
    <cfRule type="duplicateValues" dxfId="573" priority="562"/>
    <cfRule type="duplicateValues" dxfId="572" priority="563"/>
    <cfRule type="duplicateValues" dxfId="571" priority="564"/>
    <cfRule type="duplicateValues" dxfId="570" priority="565"/>
    <cfRule type="duplicateValues" dxfId="569" priority="566"/>
  </conditionalFormatting>
  <conditionalFormatting sqref="E37:E38 E23">
    <cfRule type="duplicateValues" dxfId="568" priority="548"/>
  </conditionalFormatting>
  <conditionalFormatting sqref="E24:E36">
    <cfRule type="duplicateValues" dxfId="567" priority="567"/>
    <cfRule type="duplicateValues" dxfId="566" priority="568"/>
    <cfRule type="duplicateValues" dxfId="565" priority="569"/>
    <cfRule type="duplicateValues" dxfId="564" priority="570"/>
    <cfRule type="duplicateValues" dxfId="563" priority="571"/>
    <cfRule type="duplicateValues" dxfId="562" priority="572"/>
    <cfRule type="duplicateValues" dxfId="561" priority="573"/>
    <cfRule type="duplicateValues" dxfId="560" priority="574"/>
    <cfRule type="duplicateValues" dxfId="559" priority="575"/>
    <cfRule type="duplicateValues" dxfId="558" priority="576"/>
    <cfRule type="duplicateValues" dxfId="557" priority="577"/>
    <cfRule type="duplicateValues" dxfId="556" priority="578"/>
    <cfRule type="duplicateValues" dxfId="555" priority="579"/>
    <cfRule type="duplicateValues" dxfId="554" priority="580"/>
    <cfRule type="duplicateValues" dxfId="553" priority="581"/>
    <cfRule type="duplicateValues" dxfId="552" priority="582"/>
    <cfRule type="duplicateValues" dxfId="551" priority="583"/>
    <cfRule type="duplicateValues" dxfId="550" priority="584"/>
    <cfRule type="duplicateValues" dxfId="549" priority="585"/>
    <cfRule type="duplicateValues" dxfId="548" priority="586"/>
    <cfRule type="duplicateValues" dxfId="547" priority="587"/>
  </conditionalFormatting>
  <conditionalFormatting sqref="E41">
    <cfRule type="duplicateValues" dxfId="546" priority="509"/>
    <cfRule type="duplicateValues" dxfId="545" priority="510"/>
    <cfRule type="duplicateValues" dxfId="544" priority="511"/>
    <cfRule type="duplicateValues" dxfId="543" priority="512"/>
    <cfRule type="duplicateValues" dxfId="542" priority="513"/>
    <cfRule type="duplicateValues" dxfId="541" priority="514"/>
    <cfRule type="duplicateValues" dxfId="540" priority="515"/>
    <cfRule type="duplicateValues" dxfId="539" priority="516"/>
    <cfRule type="duplicateValues" dxfId="538" priority="517"/>
    <cfRule type="duplicateValues" dxfId="537" priority="518"/>
    <cfRule type="duplicateValues" dxfId="536" priority="519"/>
    <cfRule type="duplicateValues" dxfId="535" priority="520"/>
    <cfRule type="duplicateValues" dxfId="534" priority="521"/>
    <cfRule type="duplicateValues" dxfId="533" priority="522"/>
    <cfRule type="duplicateValues" dxfId="532" priority="523"/>
    <cfRule type="duplicateValues" dxfId="531" priority="524"/>
    <cfRule type="duplicateValues" dxfId="530" priority="525"/>
    <cfRule type="duplicateValues" dxfId="529" priority="526"/>
  </conditionalFormatting>
  <conditionalFormatting sqref="E52:E53 E41">
    <cfRule type="duplicateValues" dxfId="528" priority="508"/>
  </conditionalFormatting>
  <conditionalFormatting sqref="E42:E51">
    <cfRule type="duplicateValues" dxfId="527" priority="527"/>
    <cfRule type="duplicateValues" dxfId="526" priority="528"/>
    <cfRule type="duplicateValues" dxfId="525" priority="529"/>
    <cfRule type="duplicateValues" dxfId="524" priority="530"/>
    <cfRule type="duplicateValues" dxfId="523" priority="531"/>
    <cfRule type="duplicateValues" dxfId="522" priority="532"/>
    <cfRule type="duplicateValues" dxfId="521" priority="533"/>
    <cfRule type="duplicateValues" dxfId="520" priority="534"/>
    <cfRule type="duplicateValues" dxfId="519" priority="535"/>
    <cfRule type="duplicateValues" dxfId="518" priority="536"/>
    <cfRule type="duplicateValues" dxfId="517" priority="537"/>
    <cfRule type="duplicateValues" dxfId="516" priority="538"/>
    <cfRule type="duplicateValues" dxfId="515" priority="539"/>
    <cfRule type="duplicateValues" dxfId="514" priority="540"/>
    <cfRule type="duplicateValues" dxfId="513" priority="541"/>
    <cfRule type="duplicateValues" dxfId="512" priority="542"/>
    <cfRule type="duplicateValues" dxfId="511" priority="543"/>
    <cfRule type="duplicateValues" dxfId="510" priority="544"/>
    <cfRule type="duplicateValues" dxfId="509" priority="545"/>
    <cfRule type="duplicateValues" dxfId="508" priority="546"/>
    <cfRule type="duplicateValues" dxfId="507" priority="547"/>
  </conditionalFormatting>
  <conditionalFormatting sqref="E59">
    <cfRule type="duplicateValues" dxfId="506" priority="469"/>
    <cfRule type="duplicateValues" dxfId="505" priority="470"/>
    <cfRule type="duplicateValues" dxfId="504" priority="471"/>
    <cfRule type="duplicateValues" dxfId="503" priority="472"/>
    <cfRule type="duplicateValues" dxfId="502" priority="473"/>
    <cfRule type="duplicateValues" dxfId="501" priority="474"/>
    <cfRule type="duplicateValues" dxfId="500" priority="475"/>
    <cfRule type="duplicateValues" dxfId="499" priority="476"/>
    <cfRule type="duplicateValues" dxfId="498" priority="477"/>
    <cfRule type="duplicateValues" dxfId="497" priority="478"/>
    <cfRule type="duplicateValues" dxfId="496" priority="479"/>
    <cfRule type="duplicateValues" dxfId="495" priority="480"/>
    <cfRule type="duplicateValues" dxfId="494" priority="481"/>
    <cfRule type="duplicateValues" dxfId="493" priority="482"/>
    <cfRule type="duplicateValues" dxfId="492" priority="483"/>
    <cfRule type="duplicateValues" dxfId="491" priority="484"/>
    <cfRule type="duplicateValues" dxfId="490" priority="485"/>
    <cfRule type="duplicateValues" dxfId="489" priority="486"/>
  </conditionalFormatting>
  <conditionalFormatting sqref="E86:E87 E59">
    <cfRule type="duplicateValues" dxfId="488" priority="468"/>
  </conditionalFormatting>
  <conditionalFormatting sqref="E60:E85">
    <cfRule type="duplicateValues" dxfId="487" priority="487"/>
    <cfRule type="duplicateValues" dxfId="486" priority="488"/>
    <cfRule type="duplicateValues" dxfId="485" priority="489"/>
    <cfRule type="duplicateValues" dxfId="484" priority="490"/>
    <cfRule type="duplicateValues" dxfId="483" priority="491"/>
    <cfRule type="duplicateValues" dxfId="482" priority="492"/>
    <cfRule type="duplicateValues" dxfId="481" priority="493"/>
    <cfRule type="duplicateValues" dxfId="480" priority="494"/>
    <cfRule type="duplicateValues" dxfId="479" priority="495"/>
    <cfRule type="duplicateValues" dxfId="478" priority="496"/>
    <cfRule type="duplicateValues" dxfId="477" priority="497"/>
    <cfRule type="duplicateValues" dxfId="476" priority="498"/>
    <cfRule type="duplicateValues" dxfId="475" priority="499"/>
    <cfRule type="duplicateValues" dxfId="474" priority="500"/>
    <cfRule type="duplicateValues" dxfId="473" priority="501"/>
    <cfRule type="duplicateValues" dxfId="472" priority="502"/>
    <cfRule type="duplicateValues" dxfId="471" priority="503"/>
    <cfRule type="duplicateValues" dxfId="470" priority="504"/>
    <cfRule type="duplicateValues" dxfId="469" priority="505"/>
    <cfRule type="duplicateValues" dxfId="468" priority="506"/>
    <cfRule type="duplicateValues" dxfId="467" priority="507"/>
  </conditionalFormatting>
  <conditionalFormatting sqref="E90">
    <cfRule type="duplicateValues" dxfId="466" priority="429"/>
    <cfRule type="duplicateValues" dxfId="465" priority="430"/>
    <cfRule type="duplicateValues" dxfId="464" priority="431"/>
    <cfRule type="duplicateValues" dxfId="463" priority="432"/>
    <cfRule type="duplicateValues" dxfId="462" priority="433"/>
    <cfRule type="duplicateValues" dxfId="461" priority="434"/>
    <cfRule type="duplicateValues" dxfId="460" priority="435"/>
    <cfRule type="duplicateValues" dxfId="459" priority="436"/>
    <cfRule type="duplicateValues" dxfId="458" priority="437"/>
    <cfRule type="duplicateValues" dxfId="457" priority="438"/>
    <cfRule type="duplicateValues" dxfId="456" priority="439"/>
    <cfRule type="duplicateValues" dxfId="455" priority="440"/>
    <cfRule type="duplicateValues" dxfId="454" priority="441"/>
    <cfRule type="duplicateValues" dxfId="453" priority="442"/>
    <cfRule type="duplicateValues" dxfId="452" priority="443"/>
    <cfRule type="duplicateValues" dxfId="451" priority="444"/>
    <cfRule type="duplicateValues" dxfId="450" priority="445"/>
    <cfRule type="duplicateValues" dxfId="449" priority="446"/>
  </conditionalFormatting>
  <conditionalFormatting sqref="E119:E120 E90">
    <cfRule type="duplicateValues" dxfId="448" priority="428"/>
  </conditionalFormatting>
  <conditionalFormatting sqref="E91:E118">
    <cfRule type="duplicateValues" dxfId="447" priority="447"/>
    <cfRule type="duplicateValues" dxfId="446" priority="448"/>
    <cfRule type="duplicateValues" dxfId="445" priority="449"/>
    <cfRule type="duplicateValues" dxfId="444" priority="450"/>
    <cfRule type="duplicateValues" dxfId="443" priority="451"/>
    <cfRule type="duplicateValues" dxfId="442" priority="452"/>
    <cfRule type="duplicateValues" dxfId="441" priority="453"/>
    <cfRule type="duplicateValues" dxfId="440" priority="454"/>
    <cfRule type="duplicateValues" dxfId="439" priority="455"/>
    <cfRule type="duplicateValues" dxfId="438" priority="456"/>
    <cfRule type="duplicateValues" dxfId="437" priority="457"/>
    <cfRule type="duplicateValues" dxfId="436" priority="458"/>
    <cfRule type="duplicateValues" dxfId="435" priority="459"/>
    <cfRule type="duplicateValues" dxfId="434" priority="460"/>
    <cfRule type="duplicateValues" dxfId="433" priority="461"/>
    <cfRule type="duplicateValues" dxfId="432" priority="462"/>
    <cfRule type="duplicateValues" dxfId="431" priority="463"/>
    <cfRule type="duplicateValues" dxfId="430" priority="464"/>
    <cfRule type="duplicateValues" dxfId="429" priority="465"/>
    <cfRule type="duplicateValues" dxfId="428" priority="466"/>
    <cfRule type="duplicateValues" dxfId="427" priority="467"/>
  </conditionalFormatting>
  <conditionalFormatting sqref="E123">
    <cfRule type="duplicateValues" dxfId="426" priority="389"/>
    <cfRule type="duplicateValues" dxfId="425" priority="390"/>
    <cfRule type="duplicateValues" dxfId="424" priority="391"/>
    <cfRule type="duplicateValues" dxfId="423" priority="392"/>
    <cfRule type="duplicateValues" dxfId="422" priority="393"/>
    <cfRule type="duplicateValues" dxfId="421" priority="394"/>
    <cfRule type="duplicateValues" dxfId="420" priority="395"/>
    <cfRule type="duplicateValues" dxfId="419" priority="396"/>
    <cfRule type="duplicateValues" dxfId="418" priority="397"/>
    <cfRule type="duplicateValues" dxfId="417" priority="398"/>
    <cfRule type="duplicateValues" dxfId="416" priority="399"/>
    <cfRule type="duplicateValues" dxfId="415" priority="400"/>
    <cfRule type="duplicateValues" dxfId="414" priority="401"/>
    <cfRule type="duplicateValues" dxfId="413" priority="402"/>
    <cfRule type="duplicateValues" dxfId="412" priority="403"/>
    <cfRule type="duplicateValues" dxfId="411" priority="404"/>
    <cfRule type="duplicateValues" dxfId="410" priority="405"/>
    <cfRule type="duplicateValues" dxfId="409" priority="406"/>
  </conditionalFormatting>
  <conditionalFormatting sqref="E143:E144 E123">
    <cfRule type="duplicateValues" dxfId="408" priority="388"/>
  </conditionalFormatting>
  <conditionalFormatting sqref="E124:E142">
    <cfRule type="duplicateValues" dxfId="407" priority="407"/>
    <cfRule type="duplicateValues" dxfId="406" priority="408"/>
    <cfRule type="duplicateValues" dxfId="405" priority="409"/>
    <cfRule type="duplicateValues" dxfId="404" priority="410"/>
    <cfRule type="duplicateValues" dxfId="403" priority="411"/>
    <cfRule type="duplicateValues" dxfId="402" priority="412"/>
    <cfRule type="duplicateValues" dxfId="401" priority="413"/>
    <cfRule type="duplicateValues" dxfId="400" priority="414"/>
    <cfRule type="duplicateValues" dxfId="399" priority="415"/>
    <cfRule type="duplicateValues" dxfId="398" priority="416"/>
    <cfRule type="duplicateValues" dxfId="397" priority="417"/>
    <cfRule type="duplicateValues" dxfId="396" priority="418"/>
    <cfRule type="duplicateValues" dxfId="395" priority="419"/>
    <cfRule type="duplicateValues" dxfId="394" priority="420"/>
    <cfRule type="duplicateValues" dxfId="393" priority="421"/>
    <cfRule type="duplicateValues" dxfId="392" priority="422"/>
    <cfRule type="duplicateValues" dxfId="391" priority="423"/>
    <cfRule type="duplicateValues" dxfId="390" priority="424"/>
    <cfRule type="duplicateValues" dxfId="389" priority="425"/>
    <cfRule type="duplicateValues" dxfId="388" priority="426"/>
    <cfRule type="duplicateValues" dxfId="387" priority="427"/>
  </conditionalFormatting>
  <conditionalFormatting sqref="E149">
    <cfRule type="duplicateValues" dxfId="386" priority="349"/>
    <cfRule type="duplicateValues" dxfId="385" priority="350"/>
    <cfRule type="duplicateValues" dxfId="384" priority="351"/>
    <cfRule type="duplicateValues" dxfId="383" priority="352"/>
    <cfRule type="duplicateValues" dxfId="382" priority="353"/>
    <cfRule type="duplicateValues" dxfId="381" priority="354"/>
    <cfRule type="duplicateValues" dxfId="380" priority="355"/>
    <cfRule type="duplicateValues" dxfId="379" priority="356"/>
    <cfRule type="duplicateValues" dxfId="378" priority="357"/>
    <cfRule type="duplicateValues" dxfId="377" priority="358"/>
    <cfRule type="duplicateValues" dxfId="376" priority="359"/>
    <cfRule type="duplicateValues" dxfId="375" priority="360"/>
    <cfRule type="duplicateValues" dxfId="374" priority="361"/>
    <cfRule type="duplicateValues" dxfId="373" priority="362"/>
    <cfRule type="duplicateValues" dxfId="372" priority="363"/>
    <cfRule type="duplicateValues" dxfId="371" priority="364"/>
    <cfRule type="duplicateValues" dxfId="370" priority="365"/>
    <cfRule type="duplicateValues" dxfId="369" priority="366"/>
  </conditionalFormatting>
  <conditionalFormatting sqref="E169:E170 E149">
    <cfRule type="duplicateValues" dxfId="368" priority="348"/>
  </conditionalFormatting>
  <conditionalFormatting sqref="E150:E168">
    <cfRule type="duplicateValues" dxfId="367" priority="367"/>
    <cfRule type="duplicateValues" dxfId="366" priority="368"/>
    <cfRule type="duplicateValues" dxfId="365" priority="369"/>
    <cfRule type="duplicateValues" dxfId="364" priority="370"/>
    <cfRule type="duplicateValues" dxfId="363" priority="371"/>
    <cfRule type="duplicateValues" dxfId="362" priority="372"/>
    <cfRule type="duplicateValues" dxfId="361" priority="373"/>
    <cfRule type="duplicateValues" dxfId="360" priority="374"/>
    <cfRule type="duplicateValues" dxfId="359" priority="375"/>
    <cfRule type="duplicateValues" dxfId="358" priority="376"/>
    <cfRule type="duplicateValues" dxfId="357" priority="377"/>
    <cfRule type="duplicateValues" dxfId="356" priority="378"/>
    <cfRule type="duplicateValues" dxfId="355" priority="379"/>
    <cfRule type="duplicateValues" dxfId="354" priority="380"/>
    <cfRule type="duplicateValues" dxfId="353" priority="381"/>
    <cfRule type="duplicateValues" dxfId="352" priority="382"/>
    <cfRule type="duplicateValues" dxfId="351" priority="383"/>
    <cfRule type="duplicateValues" dxfId="350" priority="384"/>
    <cfRule type="duplicateValues" dxfId="349" priority="385"/>
    <cfRule type="duplicateValues" dxfId="348" priority="386"/>
    <cfRule type="duplicateValues" dxfId="347" priority="387"/>
  </conditionalFormatting>
  <conditionalFormatting sqref="E173">
    <cfRule type="duplicateValues" dxfId="346" priority="309"/>
    <cfRule type="duplicateValues" dxfId="345" priority="310"/>
    <cfRule type="duplicateValues" dxfId="344" priority="311"/>
    <cfRule type="duplicateValues" dxfId="343" priority="312"/>
    <cfRule type="duplicateValues" dxfId="342" priority="313"/>
    <cfRule type="duplicateValues" dxfId="341" priority="314"/>
    <cfRule type="duplicateValues" dxfId="340" priority="315"/>
    <cfRule type="duplicateValues" dxfId="339" priority="316"/>
    <cfRule type="duplicateValues" dxfId="338" priority="317"/>
    <cfRule type="duplicateValues" dxfId="337" priority="318"/>
    <cfRule type="duplicateValues" dxfId="336" priority="319"/>
    <cfRule type="duplicateValues" dxfId="335" priority="320"/>
    <cfRule type="duplicateValues" dxfId="334" priority="321"/>
    <cfRule type="duplicateValues" dxfId="333" priority="322"/>
    <cfRule type="duplicateValues" dxfId="332" priority="323"/>
    <cfRule type="duplicateValues" dxfId="331" priority="324"/>
    <cfRule type="duplicateValues" dxfId="330" priority="325"/>
    <cfRule type="duplicateValues" dxfId="329" priority="326"/>
  </conditionalFormatting>
  <conditionalFormatting sqref="E208:E209 E173">
    <cfRule type="duplicateValues" dxfId="328" priority="308"/>
  </conditionalFormatting>
  <conditionalFormatting sqref="E196:E204">
    <cfRule type="duplicateValues" dxfId="327" priority="287"/>
    <cfRule type="duplicateValues" dxfId="326" priority="288"/>
    <cfRule type="duplicateValues" dxfId="325" priority="289"/>
    <cfRule type="duplicateValues" dxfId="324" priority="290"/>
    <cfRule type="duplicateValues" dxfId="323" priority="291"/>
    <cfRule type="duplicateValues" dxfId="322" priority="292"/>
    <cfRule type="duplicateValues" dxfId="321" priority="293"/>
    <cfRule type="duplicateValues" dxfId="320" priority="294"/>
    <cfRule type="duplicateValues" dxfId="319" priority="295"/>
    <cfRule type="duplicateValues" dxfId="318" priority="296"/>
    <cfRule type="duplicateValues" dxfId="317" priority="297"/>
    <cfRule type="duplicateValues" dxfId="316" priority="298"/>
    <cfRule type="duplicateValues" dxfId="315" priority="299"/>
    <cfRule type="duplicateValues" dxfId="314" priority="300"/>
    <cfRule type="duplicateValues" dxfId="313" priority="301"/>
    <cfRule type="duplicateValues" dxfId="312" priority="302"/>
    <cfRule type="duplicateValues" dxfId="311" priority="303"/>
    <cfRule type="duplicateValues" dxfId="310" priority="304"/>
    <cfRule type="duplicateValues" dxfId="309" priority="305"/>
    <cfRule type="duplicateValues" dxfId="308" priority="306"/>
    <cfRule type="duplicateValues" dxfId="307" priority="307"/>
  </conditionalFormatting>
  <conditionalFormatting sqref="E174:E195 E205:E207">
    <cfRule type="duplicateValues" dxfId="306" priority="327"/>
    <cfRule type="duplicateValues" dxfId="305" priority="328"/>
    <cfRule type="duplicateValues" dxfId="304" priority="329"/>
    <cfRule type="duplicateValues" dxfId="303" priority="330"/>
    <cfRule type="duplicateValues" dxfId="302" priority="331"/>
    <cfRule type="duplicateValues" dxfId="301" priority="332"/>
    <cfRule type="duplicateValues" dxfId="300" priority="333"/>
    <cfRule type="duplicateValues" dxfId="299" priority="334"/>
    <cfRule type="duplicateValues" dxfId="298" priority="335"/>
    <cfRule type="duplicateValues" dxfId="297" priority="336"/>
    <cfRule type="duplicateValues" dxfId="296" priority="337"/>
    <cfRule type="duplicateValues" dxfId="295" priority="338"/>
    <cfRule type="duplicateValues" dxfId="294" priority="339"/>
    <cfRule type="duplicateValues" dxfId="293" priority="340"/>
    <cfRule type="duplicateValues" dxfId="292" priority="341"/>
    <cfRule type="duplicateValues" dxfId="291" priority="342"/>
    <cfRule type="duplicateValues" dxfId="290" priority="343"/>
    <cfRule type="duplicateValues" dxfId="289" priority="344"/>
    <cfRule type="duplicateValues" dxfId="288" priority="345"/>
    <cfRule type="duplicateValues" dxfId="287" priority="346"/>
    <cfRule type="duplicateValues" dxfId="286" priority="347"/>
  </conditionalFormatting>
  <conditionalFormatting sqref="E212">
    <cfRule type="duplicateValues" dxfId="285" priority="248"/>
    <cfRule type="duplicateValues" dxfId="284" priority="249"/>
    <cfRule type="duplicateValues" dxfId="283" priority="250"/>
    <cfRule type="duplicateValues" dxfId="282" priority="251"/>
    <cfRule type="duplicateValues" dxfId="281" priority="252"/>
    <cfRule type="duplicateValues" dxfId="280" priority="253"/>
    <cfRule type="duplicateValues" dxfId="279" priority="254"/>
    <cfRule type="duplicateValues" dxfId="278" priority="255"/>
    <cfRule type="duplicateValues" dxfId="277" priority="256"/>
    <cfRule type="duplicateValues" dxfId="276" priority="257"/>
    <cfRule type="duplicateValues" dxfId="275" priority="258"/>
    <cfRule type="duplicateValues" dxfId="274" priority="259"/>
    <cfRule type="duplicateValues" dxfId="273" priority="260"/>
    <cfRule type="duplicateValues" dxfId="272" priority="261"/>
    <cfRule type="duplicateValues" dxfId="271" priority="262"/>
    <cfRule type="duplicateValues" dxfId="270" priority="263"/>
    <cfRule type="duplicateValues" dxfId="269" priority="264"/>
    <cfRule type="duplicateValues" dxfId="268" priority="265"/>
  </conditionalFormatting>
  <conditionalFormatting sqref="E226:E227 E212">
    <cfRule type="duplicateValues" dxfId="267" priority="247"/>
  </conditionalFormatting>
  <conditionalFormatting sqref="E213:E220 E223:E225">
    <cfRule type="duplicateValues" dxfId="266" priority="266"/>
    <cfRule type="duplicateValues" dxfId="265" priority="267"/>
    <cfRule type="duplicateValues" dxfId="264" priority="268"/>
    <cfRule type="duplicateValues" dxfId="263" priority="269"/>
    <cfRule type="duplicateValues" dxfId="262" priority="270"/>
    <cfRule type="duplicateValues" dxfId="261" priority="271"/>
    <cfRule type="duplicateValues" dxfId="260" priority="272"/>
    <cfRule type="duplicateValues" dxfId="259" priority="273"/>
    <cfRule type="duplicateValues" dxfId="258" priority="274"/>
    <cfRule type="duplicateValues" dxfId="257" priority="275"/>
    <cfRule type="duplicateValues" dxfId="256" priority="276"/>
    <cfRule type="duplicateValues" dxfId="255" priority="277"/>
    <cfRule type="duplicateValues" dxfId="254" priority="278"/>
    <cfRule type="duplicateValues" dxfId="253" priority="279"/>
    <cfRule type="duplicateValues" dxfId="252" priority="280"/>
    <cfRule type="duplicateValues" dxfId="251" priority="281"/>
    <cfRule type="duplicateValues" dxfId="250" priority="282"/>
    <cfRule type="duplicateValues" dxfId="249" priority="283"/>
    <cfRule type="duplicateValues" dxfId="248" priority="284"/>
    <cfRule type="duplicateValues" dxfId="247" priority="285"/>
    <cfRule type="duplicateValues" dxfId="246" priority="286"/>
  </conditionalFormatting>
  <conditionalFormatting sqref="E221:E222">
    <cfRule type="duplicateValues" dxfId="245" priority="226"/>
    <cfRule type="duplicateValues" dxfId="244" priority="227"/>
    <cfRule type="duplicateValues" dxfId="243" priority="228"/>
    <cfRule type="duplicateValues" dxfId="242" priority="229"/>
    <cfRule type="duplicateValues" dxfId="241" priority="230"/>
    <cfRule type="duplicateValues" dxfId="240" priority="231"/>
    <cfRule type="duplicateValues" dxfId="239" priority="232"/>
    <cfRule type="duplicateValues" dxfId="238" priority="233"/>
    <cfRule type="duplicateValues" dxfId="237" priority="234"/>
    <cfRule type="duplicateValues" dxfId="236" priority="235"/>
    <cfRule type="duplicateValues" dxfId="235" priority="236"/>
    <cfRule type="duplicateValues" dxfId="234" priority="237"/>
    <cfRule type="duplicateValues" dxfId="233" priority="238"/>
    <cfRule type="duplicateValues" dxfId="232" priority="239"/>
    <cfRule type="duplicateValues" dxfId="231" priority="240"/>
    <cfRule type="duplicateValues" dxfId="230" priority="241"/>
    <cfRule type="duplicateValues" dxfId="229" priority="242"/>
    <cfRule type="duplicateValues" dxfId="228" priority="243"/>
    <cfRule type="duplicateValues" dxfId="227" priority="244"/>
    <cfRule type="duplicateValues" dxfId="226" priority="245"/>
    <cfRule type="duplicateValues" dxfId="225" priority="246"/>
  </conditionalFormatting>
  <conditionalFormatting sqref="E232">
    <cfRule type="duplicateValues" dxfId="224" priority="187"/>
    <cfRule type="duplicateValues" dxfId="223" priority="188"/>
    <cfRule type="duplicateValues" dxfId="222" priority="189"/>
    <cfRule type="duplicateValues" dxfId="221" priority="190"/>
    <cfRule type="duplicateValues" dxfId="220" priority="191"/>
    <cfRule type="duplicateValues" dxfId="219" priority="192"/>
    <cfRule type="duplicateValues" dxfId="218" priority="193"/>
    <cfRule type="duplicateValues" dxfId="217" priority="194"/>
    <cfRule type="duplicateValues" dxfId="216" priority="195"/>
    <cfRule type="duplicateValues" dxfId="215" priority="196"/>
    <cfRule type="duplicateValues" dxfId="214" priority="197"/>
    <cfRule type="duplicateValues" dxfId="213" priority="198"/>
    <cfRule type="duplicateValues" dxfId="212" priority="199"/>
    <cfRule type="duplicateValues" dxfId="211" priority="200"/>
    <cfRule type="duplicateValues" dxfId="210" priority="201"/>
    <cfRule type="duplicateValues" dxfId="209" priority="202"/>
    <cfRule type="duplicateValues" dxfId="208" priority="203"/>
    <cfRule type="duplicateValues" dxfId="207" priority="204"/>
  </conditionalFormatting>
  <conditionalFormatting sqref="E257:E258 E232">
    <cfRule type="duplicateValues" dxfId="206" priority="186"/>
  </conditionalFormatting>
  <conditionalFormatting sqref="E254:E255 E233:E251">
    <cfRule type="duplicateValues" dxfId="205" priority="205"/>
    <cfRule type="duplicateValues" dxfId="204" priority="206"/>
    <cfRule type="duplicateValues" dxfId="203" priority="207"/>
    <cfRule type="duplicateValues" dxfId="202" priority="208"/>
    <cfRule type="duplicateValues" dxfId="201" priority="209"/>
    <cfRule type="duplicateValues" dxfId="200" priority="210"/>
    <cfRule type="duplicateValues" dxfId="199" priority="211"/>
    <cfRule type="duplicateValues" dxfId="198" priority="212"/>
    <cfRule type="duplicateValues" dxfId="197" priority="213"/>
    <cfRule type="duplicateValues" dxfId="196" priority="214"/>
    <cfRule type="duplicateValues" dxfId="195" priority="215"/>
    <cfRule type="duplicateValues" dxfId="194" priority="216"/>
    <cfRule type="duplicateValues" dxfId="193" priority="217"/>
    <cfRule type="duplicateValues" dxfId="192" priority="218"/>
    <cfRule type="duplicateValues" dxfId="191" priority="219"/>
    <cfRule type="duplicateValues" dxfId="190" priority="220"/>
    <cfRule type="duplicateValues" dxfId="189" priority="221"/>
    <cfRule type="duplicateValues" dxfId="188" priority="222"/>
    <cfRule type="duplicateValues" dxfId="187" priority="223"/>
    <cfRule type="duplicateValues" dxfId="186" priority="224"/>
    <cfRule type="duplicateValues" dxfId="185" priority="225"/>
  </conditionalFormatting>
  <conditionalFormatting sqref="E252:E253">
    <cfRule type="duplicateValues" dxfId="184" priority="165"/>
    <cfRule type="duplicateValues" dxfId="183" priority="166"/>
    <cfRule type="duplicateValues" dxfId="182" priority="167"/>
    <cfRule type="duplicateValues" dxfId="181" priority="168"/>
    <cfRule type="duplicateValues" dxfId="180" priority="169"/>
    <cfRule type="duplicateValues" dxfId="179" priority="170"/>
    <cfRule type="duplicateValues" dxfId="178" priority="171"/>
    <cfRule type="duplicateValues" dxfId="177" priority="172"/>
    <cfRule type="duplicateValues" dxfId="176" priority="173"/>
    <cfRule type="duplicateValues" dxfId="175" priority="174"/>
    <cfRule type="duplicateValues" dxfId="174" priority="175"/>
    <cfRule type="duplicateValues" dxfId="173" priority="176"/>
    <cfRule type="duplicateValues" dxfId="172" priority="177"/>
    <cfRule type="duplicateValues" dxfId="171" priority="178"/>
    <cfRule type="duplicateValues" dxfId="170" priority="179"/>
    <cfRule type="duplicateValues" dxfId="169" priority="180"/>
    <cfRule type="duplicateValues" dxfId="168" priority="181"/>
    <cfRule type="duplicateValues" dxfId="167" priority="182"/>
    <cfRule type="duplicateValues" dxfId="166" priority="183"/>
    <cfRule type="duplicateValues" dxfId="165" priority="184"/>
    <cfRule type="duplicateValues" dxfId="164" priority="185"/>
  </conditionalFormatting>
  <conditionalFormatting sqref="E256">
    <cfRule type="duplicateValues" dxfId="163" priority="146"/>
    <cfRule type="duplicateValues" dxfId="162" priority="147"/>
    <cfRule type="duplicateValues" dxfId="161" priority="148"/>
    <cfRule type="duplicateValues" dxfId="160" priority="149"/>
    <cfRule type="duplicateValues" dxfId="159" priority="150"/>
    <cfRule type="duplicateValues" dxfId="158" priority="151"/>
    <cfRule type="duplicateValues" dxfId="157" priority="152"/>
    <cfRule type="duplicateValues" dxfId="156" priority="153"/>
    <cfRule type="duplicateValues" dxfId="155" priority="154"/>
    <cfRule type="duplicateValues" dxfId="154" priority="155"/>
    <cfRule type="duplicateValues" dxfId="153" priority="156"/>
    <cfRule type="duplicateValues" dxfId="152" priority="157"/>
    <cfRule type="duplicateValues" dxfId="151" priority="158"/>
    <cfRule type="duplicateValues" dxfId="150" priority="159"/>
    <cfRule type="duplicateValues" dxfId="149" priority="160"/>
    <cfRule type="duplicateValues" dxfId="148" priority="161"/>
    <cfRule type="duplicateValues" dxfId="147" priority="162"/>
    <cfRule type="duplicateValues" dxfId="146" priority="163"/>
    <cfRule type="duplicateValues" dxfId="145" priority="164"/>
  </conditionalFormatting>
  <conditionalFormatting sqref="E261">
    <cfRule type="duplicateValues" dxfId="144" priority="65"/>
    <cfRule type="duplicateValues" dxfId="143" priority="66"/>
    <cfRule type="duplicateValues" dxfId="142" priority="67"/>
    <cfRule type="duplicateValues" dxfId="141" priority="68"/>
    <cfRule type="duplicateValues" dxfId="140" priority="69"/>
    <cfRule type="duplicateValues" dxfId="139" priority="70"/>
    <cfRule type="duplicateValues" dxfId="138" priority="71"/>
    <cfRule type="duplicateValues" dxfId="137" priority="72"/>
    <cfRule type="duplicateValues" dxfId="136" priority="73"/>
    <cfRule type="duplicateValues" dxfId="135" priority="74"/>
    <cfRule type="duplicateValues" dxfId="134" priority="75"/>
    <cfRule type="duplicateValues" dxfId="133" priority="76"/>
    <cfRule type="duplicateValues" dxfId="132" priority="77"/>
    <cfRule type="duplicateValues" dxfId="131" priority="78"/>
    <cfRule type="duplicateValues" dxfId="130" priority="79"/>
    <cfRule type="duplicateValues" dxfId="129" priority="80"/>
    <cfRule type="duplicateValues" dxfId="128" priority="81"/>
    <cfRule type="duplicateValues" dxfId="127" priority="82"/>
  </conditionalFormatting>
  <conditionalFormatting sqref="E302:E303 E261">
    <cfRule type="duplicateValues" dxfId="126" priority="64"/>
  </conditionalFormatting>
  <conditionalFormatting sqref="E270:E271">
    <cfRule type="duplicateValues" dxfId="125" priority="83"/>
    <cfRule type="duplicateValues" dxfId="124" priority="84"/>
    <cfRule type="duplicateValues" dxfId="123" priority="85"/>
    <cfRule type="duplicateValues" dxfId="122" priority="86"/>
    <cfRule type="duplicateValues" dxfId="121" priority="87"/>
    <cfRule type="duplicateValues" dxfId="120" priority="88"/>
    <cfRule type="duplicateValues" dxfId="119" priority="89"/>
    <cfRule type="duplicateValues" dxfId="118" priority="90"/>
    <cfRule type="duplicateValues" dxfId="117" priority="91"/>
    <cfRule type="duplicateValues" dxfId="116" priority="92"/>
    <cfRule type="duplicateValues" dxfId="115" priority="93"/>
    <cfRule type="duplicateValues" dxfId="114" priority="94"/>
    <cfRule type="duplicateValues" dxfId="113" priority="95"/>
    <cfRule type="duplicateValues" dxfId="112" priority="96"/>
    <cfRule type="duplicateValues" dxfId="111" priority="97"/>
    <cfRule type="duplicateValues" dxfId="110" priority="98"/>
    <cfRule type="duplicateValues" dxfId="109" priority="99"/>
    <cfRule type="duplicateValues" dxfId="108" priority="100"/>
    <cfRule type="duplicateValues" dxfId="107" priority="101"/>
    <cfRule type="duplicateValues" dxfId="106" priority="102"/>
    <cfRule type="duplicateValues" dxfId="105" priority="103"/>
  </conditionalFormatting>
  <conditionalFormatting sqref="E278:E279">
    <cfRule type="duplicateValues" dxfId="104" priority="43"/>
    <cfRule type="duplicateValues" dxfId="103" priority="44"/>
    <cfRule type="duplicateValues" dxfId="102" priority="45"/>
    <cfRule type="duplicateValues" dxfId="101" priority="46"/>
    <cfRule type="duplicateValues" dxfId="100" priority="47"/>
    <cfRule type="duplicateValues" dxfId="99" priority="48"/>
    <cfRule type="duplicateValues" dxfId="98" priority="49"/>
    <cfRule type="duplicateValues" dxfId="97" priority="50"/>
    <cfRule type="duplicateValues" dxfId="96" priority="51"/>
    <cfRule type="duplicateValues" dxfId="95" priority="52"/>
    <cfRule type="duplicateValues" dxfId="94" priority="53"/>
    <cfRule type="duplicateValues" dxfId="93" priority="54"/>
    <cfRule type="duplicateValues" dxfId="92" priority="55"/>
    <cfRule type="duplicateValues" dxfId="91" priority="56"/>
    <cfRule type="duplicateValues" dxfId="90" priority="57"/>
    <cfRule type="duplicateValues" dxfId="89" priority="58"/>
    <cfRule type="duplicateValues" dxfId="88" priority="59"/>
    <cfRule type="duplicateValues" dxfId="87" priority="60"/>
    <cfRule type="duplicateValues" dxfId="86" priority="61"/>
    <cfRule type="duplicateValues" dxfId="85" priority="62"/>
    <cfRule type="duplicateValues" dxfId="84" priority="63"/>
  </conditionalFormatting>
  <conditionalFormatting sqref="E272:E277">
    <cfRule type="duplicateValues" dxfId="83" priority="22"/>
    <cfRule type="duplicateValues" dxfId="82" priority="23"/>
    <cfRule type="duplicateValues" dxfId="81" priority="24"/>
    <cfRule type="duplicateValues" dxfId="80" priority="25"/>
    <cfRule type="duplicateValues" dxfId="79" priority="26"/>
    <cfRule type="duplicateValues" dxfId="78" priority="27"/>
    <cfRule type="duplicateValues" dxfId="77" priority="28"/>
    <cfRule type="duplicateValues" dxfId="76" priority="29"/>
    <cfRule type="duplicateValues" dxfId="75" priority="30"/>
    <cfRule type="duplicateValues" dxfId="74" priority="31"/>
    <cfRule type="duplicateValues" dxfId="73" priority="32"/>
    <cfRule type="duplicateValues" dxfId="72" priority="33"/>
    <cfRule type="duplicateValues" dxfId="71" priority="34"/>
    <cfRule type="duplicateValues" dxfId="70" priority="35"/>
    <cfRule type="duplicateValues" dxfId="69" priority="36"/>
    <cfRule type="duplicateValues" dxfId="68" priority="37"/>
    <cfRule type="duplicateValues" dxfId="67" priority="38"/>
    <cfRule type="duplicateValues" dxfId="66" priority="39"/>
    <cfRule type="duplicateValues" dxfId="65" priority="40"/>
    <cfRule type="duplicateValues" dxfId="64" priority="41"/>
    <cfRule type="duplicateValues" dxfId="63" priority="42"/>
  </conditionalFormatting>
  <conditionalFormatting sqref="E282:E287">
    <cfRule type="duplicateValues" dxfId="62" priority="1"/>
    <cfRule type="duplicateValues" dxfId="61" priority="2"/>
    <cfRule type="duplicateValues" dxfId="60" priority="3"/>
    <cfRule type="duplicateValues" dxfId="59" priority="4"/>
    <cfRule type="duplicateValues" dxfId="58" priority="5"/>
    <cfRule type="duplicateValues" dxfId="57" priority="6"/>
    <cfRule type="duplicateValues" dxfId="56" priority="7"/>
    <cfRule type="duplicateValues" dxfId="55" priority="8"/>
    <cfRule type="duplicateValues" dxfId="54" priority="9"/>
    <cfRule type="duplicateValues" dxfId="53" priority="10"/>
    <cfRule type="duplicateValues" dxfId="52" priority="11"/>
    <cfRule type="duplicateValues" dxfId="51" priority="12"/>
    <cfRule type="duplicateValues" dxfId="50" priority="13"/>
    <cfRule type="duplicateValues" dxfId="49" priority="14"/>
    <cfRule type="duplicateValues" dxfId="48" priority="15"/>
    <cfRule type="duplicateValues" dxfId="47" priority="16"/>
    <cfRule type="duplicateValues" dxfId="46" priority="17"/>
    <cfRule type="duplicateValues" dxfId="45" priority="18"/>
    <cfRule type="duplicateValues" dxfId="44" priority="19"/>
    <cfRule type="duplicateValues" dxfId="43" priority="20"/>
    <cfRule type="duplicateValues" dxfId="42" priority="21"/>
  </conditionalFormatting>
  <conditionalFormatting sqref="E280:E281 E288:E301">
    <cfRule type="duplicateValues" dxfId="41" priority="104"/>
    <cfRule type="duplicateValues" dxfId="40" priority="105"/>
    <cfRule type="duplicateValues" dxfId="39" priority="106"/>
    <cfRule type="duplicateValues" dxfId="38" priority="107"/>
    <cfRule type="duplicateValues" dxfId="37" priority="108"/>
    <cfRule type="duplicateValues" dxfId="36" priority="109"/>
    <cfRule type="duplicateValues" dxfId="35" priority="110"/>
    <cfRule type="duplicateValues" dxfId="34" priority="111"/>
    <cfRule type="duplicateValues" dxfId="33" priority="112"/>
    <cfRule type="duplicateValues" dxfId="32" priority="113"/>
    <cfRule type="duplicateValues" dxfId="31" priority="114"/>
    <cfRule type="duplicateValues" dxfId="30" priority="115"/>
    <cfRule type="duplicateValues" dxfId="29" priority="116"/>
    <cfRule type="duplicateValues" dxfId="28" priority="117"/>
    <cfRule type="duplicateValues" dxfId="27" priority="118"/>
    <cfRule type="duplicateValues" dxfId="26" priority="119"/>
    <cfRule type="duplicateValues" dxfId="25" priority="120"/>
    <cfRule type="duplicateValues" dxfId="24" priority="121"/>
    <cfRule type="duplicateValues" dxfId="23" priority="122"/>
    <cfRule type="duplicateValues" dxfId="22" priority="123"/>
    <cfRule type="duplicateValues" dxfId="21" priority="124"/>
  </conditionalFormatting>
  <conditionalFormatting sqref="E262:E269">
    <cfRule type="duplicateValues" dxfId="20" priority="125"/>
    <cfRule type="duplicateValues" dxfId="19" priority="126"/>
    <cfRule type="duplicateValues" dxfId="18" priority="127"/>
    <cfRule type="duplicateValues" dxfId="17" priority="128"/>
    <cfRule type="duplicateValues" dxfId="16" priority="129"/>
    <cfRule type="duplicateValues" dxfId="15" priority="130"/>
    <cfRule type="duplicateValues" dxfId="14" priority="131"/>
    <cfRule type="duplicateValues" dxfId="13" priority="132"/>
    <cfRule type="duplicateValues" dxfId="12" priority="133"/>
    <cfRule type="duplicateValues" dxfId="11" priority="134"/>
    <cfRule type="duplicateValues" dxfId="10" priority="135"/>
    <cfRule type="duplicateValues" dxfId="9" priority="136"/>
    <cfRule type="duplicateValues" dxfId="8" priority="137"/>
    <cfRule type="duplicateValues" dxfId="7" priority="138"/>
    <cfRule type="duplicateValues" dxfId="6" priority="139"/>
    <cfRule type="duplicateValues" dxfId="5" priority="140"/>
    <cfRule type="duplicateValues" dxfId="4" priority="141"/>
    <cfRule type="duplicateValues" dxfId="3" priority="142"/>
    <cfRule type="duplicateValues" dxfId="2" priority="143"/>
    <cfRule type="duplicateValues" dxfId="1" priority="144"/>
    <cfRule type="duplicateValues" dxfId="0" priority="145"/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E04B9-75A5-43F9-AF26-52C17CE8464A}">
  <sheetPr codeName="Hoja11"/>
  <dimension ref="B2:M22"/>
  <sheetViews>
    <sheetView zoomScale="43" zoomScaleNormal="160" workbookViewId="0">
      <selection activeCell="K35" sqref="K35"/>
    </sheetView>
  </sheetViews>
  <sheetFormatPr baseColWidth="10" defaultRowHeight="14.4"/>
  <cols>
    <col min="8" max="8" width="12.77734375" customWidth="1"/>
  </cols>
  <sheetData>
    <row r="2" spans="2:13">
      <c r="B2" t="s">
        <v>189</v>
      </c>
      <c r="C2" t="s">
        <v>190</v>
      </c>
      <c r="D2" t="s">
        <v>191</v>
      </c>
    </row>
    <row r="3" spans="2:13">
      <c r="B3">
        <v>5.6</v>
      </c>
      <c r="C3">
        <v>35</v>
      </c>
      <c r="D3">
        <v>1.62</v>
      </c>
    </row>
    <row r="5" spans="2:13">
      <c r="B5" s="841"/>
      <c r="C5" s="836"/>
      <c r="D5" s="836"/>
      <c r="E5" s="836"/>
      <c r="F5" s="836"/>
      <c r="H5" t="s">
        <v>192</v>
      </c>
      <c r="I5">
        <v>1289</v>
      </c>
    </row>
    <row r="6" spans="2:13">
      <c r="B6" s="842" t="s">
        <v>193</v>
      </c>
      <c r="C6" s="842"/>
      <c r="K6" t="s">
        <v>194</v>
      </c>
      <c r="L6" t="s">
        <v>74</v>
      </c>
      <c r="M6" t="s">
        <v>140</v>
      </c>
    </row>
    <row r="7" spans="2:13">
      <c r="B7" s="89" t="s">
        <v>194</v>
      </c>
      <c r="C7" s="89" t="s">
        <v>74</v>
      </c>
      <c r="D7" s="89" t="s">
        <v>119</v>
      </c>
      <c r="E7" s="89" t="s">
        <v>195</v>
      </c>
      <c r="F7" s="89" t="s">
        <v>140</v>
      </c>
      <c r="H7" s="343">
        <f>+I5/5.2</f>
        <v>247.88461538461539</v>
      </c>
      <c r="I7">
        <v>12</v>
      </c>
      <c r="K7">
        <v>30</v>
      </c>
      <c r="L7">
        <f>+K7*5.2</f>
        <v>156</v>
      </c>
      <c r="M7">
        <f>+L7/30</f>
        <v>5.2</v>
      </c>
    </row>
    <row r="8" spans="2:13">
      <c r="B8" s="103">
        <f>+C8/$B$3</f>
        <v>20.892857142857146</v>
      </c>
      <c r="C8" s="344">
        <v>117</v>
      </c>
      <c r="D8" s="344">
        <v>0.8</v>
      </c>
      <c r="E8" s="840">
        <f>+SUMPRODUCT(C8:C9,D8:D9)/C10</f>
        <v>1.3217391304347827</v>
      </c>
      <c r="F8" s="840">
        <f>+C10/$C$3</f>
        <v>5.9142857142857146</v>
      </c>
      <c r="H8" s="343">
        <f>+H7-I7</f>
        <v>235.88461538461539</v>
      </c>
      <c r="I8">
        <v>16</v>
      </c>
    </row>
    <row r="9" spans="2:13">
      <c r="B9" s="103">
        <f>+C9/$B$3</f>
        <v>16.071428571428573</v>
      </c>
      <c r="C9" s="344">
        <v>90</v>
      </c>
      <c r="D9" s="344">
        <v>2</v>
      </c>
      <c r="E9" s="840"/>
      <c r="F9" s="840"/>
      <c r="H9" s="343">
        <f>+H8-I8</f>
        <v>219.88461538461539</v>
      </c>
      <c r="I9">
        <v>15</v>
      </c>
    </row>
    <row r="10" spans="2:13">
      <c r="B10" s="4"/>
      <c r="C10" s="89">
        <f>+C9+C8</f>
        <v>207</v>
      </c>
      <c r="D10" s="4"/>
      <c r="E10" s="4"/>
      <c r="F10" s="4"/>
      <c r="G10" s="156"/>
      <c r="H10" s="343">
        <f>+H9-I9</f>
        <v>204.88461538461539</v>
      </c>
      <c r="I10">
        <v>17</v>
      </c>
    </row>
    <row r="11" spans="2:13">
      <c r="B11" s="4"/>
      <c r="C11" s="4"/>
      <c r="D11" s="4"/>
      <c r="E11" s="4"/>
      <c r="F11" s="4"/>
      <c r="G11" s="156"/>
      <c r="H11" s="343">
        <f>+H10-I10</f>
        <v>187.88461538461539</v>
      </c>
      <c r="I11">
        <v>20</v>
      </c>
    </row>
    <row r="12" spans="2:13">
      <c r="B12" s="843" t="s">
        <v>196</v>
      </c>
      <c r="C12" s="843"/>
      <c r="D12" s="4"/>
      <c r="E12" s="4"/>
      <c r="F12" s="4"/>
      <c r="G12" s="156"/>
      <c r="H12" s="343">
        <f>+H11-I11</f>
        <v>167.88461538461539</v>
      </c>
    </row>
    <row r="13" spans="2:13">
      <c r="B13" s="89" t="s">
        <v>194</v>
      </c>
      <c r="C13" s="89" t="s">
        <v>74</v>
      </c>
      <c r="D13" s="89" t="s">
        <v>119</v>
      </c>
      <c r="E13" s="89" t="s">
        <v>195</v>
      </c>
      <c r="F13" s="89" t="s">
        <v>140</v>
      </c>
      <c r="G13" s="156"/>
    </row>
    <row r="14" spans="2:13">
      <c r="B14" s="345">
        <v>7</v>
      </c>
      <c r="C14" s="89">
        <f>+B14*$B$3</f>
        <v>39.199999999999996</v>
      </c>
      <c r="D14" s="344">
        <v>1.1000000000000001</v>
      </c>
      <c r="E14" s="838">
        <f>+SUMPRODUCT(C14:C15,D14:D15)/C16</f>
        <v>1.1505263157894736</v>
      </c>
      <c r="F14" s="840">
        <f>+C16/$C$3</f>
        <v>3.0399999999999991</v>
      </c>
      <c r="G14" s="156"/>
    </row>
    <row r="15" spans="2:13">
      <c r="B15" s="345">
        <v>12</v>
      </c>
      <c r="C15" s="89">
        <f>+B15*$B$3</f>
        <v>67.199999999999989</v>
      </c>
      <c r="D15" s="344">
        <v>1.18</v>
      </c>
      <c r="E15" s="839"/>
      <c r="F15" s="840"/>
      <c r="G15" s="156"/>
    </row>
    <row r="16" spans="2:13">
      <c r="B16" s="4"/>
      <c r="C16" s="89">
        <f>+C15+C14</f>
        <v>106.39999999999998</v>
      </c>
      <c r="D16" s="4"/>
      <c r="E16" s="4"/>
      <c r="F16" s="4"/>
      <c r="G16" s="156"/>
    </row>
    <row r="17" spans="2:7">
      <c r="G17" s="156"/>
    </row>
    <row r="18" spans="2:7">
      <c r="B18" s="837" t="s">
        <v>197</v>
      </c>
      <c r="C18" s="837"/>
      <c r="D18" s="4"/>
      <c r="E18" s="4"/>
      <c r="F18" s="4"/>
      <c r="G18" s="156"/>
    </row>
    <row r="19" spans="2:7">
      <c r="B19" s="89" t="s">
        <v>194</v>
      </c>
      <c r="C19" s="89" t="s">
        <v>74</v>
      </c>
      <c r="D19" s="89" t="s">
        <v>119</v>
      </c>
      <c r="E19" s="89" t="s">
        <v>195</v>
      </c>
      <c r="F19" s="89" t="s">
        <v>140</v>
      </c>
      <c r="G19" s="156"/>
    </row>
    <row r="20" spans="2:7">
      <c r="B20" s="103">
        <f>+C20/$B$3</f>
        <v>31</v>
      </c>
      <c r="C20" s="344">
        <v>173.6</v>
      </c>
      <c r="D20" s="344">
        <v>0.72</v>
      </c>
      <c r="E20" s="838">
        <f>+SUMPRODUCT(C20:C21,D20:D21)/C22</f>
        <v>1.2458400000000001</v>
      </c>
      <c r="F20" s="840">
        <v>30</v>
      </c>
    </row>
    <row r="21" spans="2:7">
      <c r="B21" s="103">
        <f>+C21/$B$3</f>
        <v>156.5</v>
      </c>
      <c r="C21" s="89">
        <f>+C22-C20</f>
        <v>876.4</v>
      </c>
      <c r="D21" s="344">
        <v>1.35</v>
      </c>
      <c r="E21" s="839"/>
      <c r="F21" s="840"/>
    </row>
    <row r="22" spans="2:7">
      <c r="B22" s="4"/>
      <c r="C22" s="89">
        <f>+F20*$C$3</f>
        <v>1050</v>
      </c>
      <c r="D22" s="4"/>
      <c r="E22" s="4"/>
      <c r="F22" s="4"/>
    </row>
  </sheetData>
  <mergeCells count="10">
    <mergeCell ref="B18:C18"/>
    <mergeCell ref="E20:E21"/>
    <mergeCell ref="F20:F21"/>
    <mergeCell ref="B5:F5"/>
    <mergeCell ref="B6:C6"/>
    <mergeCell ref="E8:E9"/>
    <mergeCell ref="F8:F9"/>
    <mergeCell ref="B12:C12"/>
    <mergeCell ref="E14:E15"/>
    <mergeCell ref="F14:F1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44C4E-2654-4C7E-A580-E350CA39C056}">
  <sheetPr codeName="Hoja13"/>
  <dimension ref="C2:E17"/>
  <sheetViews>
    <sheetView topLeftCell="A2" zoomScale="95" workbookViewId="0">
      <selection activeCell="D6" sqref="D6"/>
    </sheetView>
  </sheetViews>
  <sheetFormatPr baseColWidth="10" defaultRowHeight="14.4"/>
  <cols>
    <col min="3" max="3" width="21.44140625" bestFit="1" customWidth="1"/>
    <col min="4" max="5" width="13.6640625" customWidth="1"/>
  </cols>
  <sheetData>
    <row r="2" spans="3:5" ht="15" thickBot="1"/>
    <row r="3" spans="3:5" ht="18.600000000000001" thickBot="1">
      <c r="C3" s="844" t="s">
        <v>199</v>
      </c>
      <c r="D3" s="845"/>
      <c r="E3" s="846"/>
    </row>
    <row r="4" spans="3:5">
      <c r="C4" s="4"/>
      <c r="D4" s="4"/>
      <c r="E4" s="4"/>
    </row>
    <row r="5" spans="3:5">
      <c r="C5" s="89" t="s">
        <v>200</v>
      </c>
      <c r="D5" s="89" t="s">
        <v>201</v>
      </c>
      <c r="E5" s="89" t="s">
        <v>198</v>
      </c>
    </row>
    <row r="6" spans="3:5">
      <c r="C6" s="89" t="s">
        <v>202</v>
      </c>
      <c r="D6" s="89" t="s">
        <v>203</v>
      </c>
      <c r="E6" s="89" t="s">
        <v>60</v>
      </c>
    </row>
    <row r="7" spans="3:5">
      <c r="C7" s="89" t="s">
        <v>204</v>
      </c>
      <c r="D7" s="89" t="s">
        <v>205</v>
      </c>
      <c r="E7" s="89" t="s">
        <v>76</v>
      </c>
    </row>
    <row r="8" spans="3:5">
      <c r="C8" s="89" t="s">
        <v>206</v>
      </c>
      <c r="D8" s="89" t="s">
        <v>207</v>
      </c>
      <c r="E8" s="89" t="s">
        <v>208</v>
      </c>
    </row>
    <row r="9" spans="3:5">
      <c r="C9" s="89" t="s">
        <v>209</v>
      </c>
      <c r="D9" s="89" t="s">
        <v>210</v>
      </c>
      <c r="E9" s="89" t="s">
        <v>211</v>
      </c>
    </row>
    <row r="10" spans="3:5">
      <c r="C10" s="89" t="s">
        <v>212</v>
      </c>
      <c r="D10" s="89" t="s">
        <v>213</v>
      </c>
      <c r="E10" s="89" t="s">
        <v>75</v>
      </c>
    </row>
    <row r="11" spans="3:5">
      <c r="C11" s="89" t="s">
        <v>212</v>
      </c>
      <c r="D11" s="89" t="s">
        <v>213</v>
      </c>
      <c r="E11" s="89" t="s">
        <v>77</v>
      </c>
    </row>
    <row r="12" spans="3:5">
      <c r="C12" s="89" t="s">
        <v>214</v>
      </c>
      <c r="D12" s="89" t="s">
        <v>215</v>
      </c>
      <c r="E12" s="136" t="s">
        <v>82</v>
      </c>
    </row>
    <row r="13" spans="3:5">
      <c r="C13" s="89" t="s">
        <v>216</v>
      </c>
      <c r="D13" s="89" t="s">
        <v>217</v>
      </c>
      <c r="E13" s="89" t="s">
        <v>78</v>
      </c>
    </row>
    <row r="14" spans="3:5">
      <c r="C14" s="89" t="s">
        <v>216</v>
      </c>
      <c r="D14" s="89" t="s">
        <v>217</v>
      </c>
      <c r="E14" s="89" t="s">
        <v>79</v>
      </c>
    </row>
    <row r="15" spans="3:5">
      <c r="C15" s="89" t="s">
        <v>218</v>
      </c>
      <c r="D15" s="89" t="s">
        <v>219</v>
      </c>
      <c r="E15" s="89" t="s">
        <v>85</v>
      </c>
    </row>
    <row r="16" spans="3:5">
      <c r="C16" s="89"/>
      <c r="D16" s="89"/>
      <c r="E16" s="89" t="s">
        <v>58</v>
      </c>
    </row>
    <row r="17" spans="3:5">
      <c r="C17" s="89" t="s">
        <v>220</v>
      </c>
      <c r="D17" s="89" t="s">
        <v>221</v>
      </c>
      <c r="E17" s="61" t="s">
        <v>81</v>
      </c>
    </row>
  </sheetData>
  <mergeCells count="1">
    <mergeCell ref="C3:E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6939AB-7AE3-45DD-A26C-B7790CC32D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Venta</vt:lpstr>
      <vt:lpstr>Mezcla</vt:lpstr>
      <vt:lpstr>DB</vt:lpstr>
      <vt:lpstr>Informe</vt:lpstr>
      <vt:lpstr>Rangos</vt:lpstr>
      <vt:lpstr>LeyFrente</vt:lpstr>
      <vt:lpstr>Ley visual-lab</vt:lpstr>
      <vt:lpstr>INFORME 1</vt:lpstr>
      <vt:lpstr>Hoja1</vt:lpstr>
      <vt:lpstr>Hoja3</vt:lpstr>
      <vt:lpstr>rec_lotes</vt:lpstr>
      <vt:lpstr>Simulación Extacción</vt:lpstr>
      <vt:lpstr>Choferes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Aníbal Zapata Fuenzalida</dc:creator>
  <cp:lastModifiedBy>Sebastian Aníbal Zapata Fuenzalida</cp:lastModifiedBy>
  <cp:lastPrinted>2026-07-07T13:02:04Z</cp:lastPrinted>
  <dcterms:created xsi:type="dcterms:W3CDTF">2025-11-18T12:51:27Z</dcterms:created>
  <dcterms:modified xsi:type="dcterms:W3CDTF">2026-07-07T21:00:21Z</dcterms:modified>
</cp:coreProperties>
</file>